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D:\2026\2026-2028 MJCC ev 2026 byujetayin hayt\2026-2028 MJCC ev 2026 byujetayin hayt\Caxsayin dzevachap\"/>
    </mc:Choice>
  </mc:AlternateContent>
  <bookViews>
    <workbookView xWindow="0" yWindow="0" windowWidth="14370" windowHeight="11820" activeTab="1"/>
  </bookViews>
  <sheets>
    <sheet name="1-ԱՄՓՈՓ" sheetId="54" r:id="rId1"/>
    <sheet name="2-ԸՆԴԱՄԵՆԸ ԾԱԽՍԵՐ" sheetId="2" r:id="rId2"/>
    <sheet name="3-Ծախսերի բացվածք" sheetId="26" state="hidden" r:id="rId3"/>
    <sheet name="4-ԿԱՊ" sheetId="29" state="hidden" r:id="rId4"/>
    <sheet name="5-դատդեպ-փոստային" sheetId="45" state="hidden" r:id="rId5"/>
    <sheet name="6-դատդեպ-կապ" sheetId="46" state="hidden" r:id="rId6"/>
    <sheet name="7-էլ-էներգիա" sheetId="5" state="hidden" r:id="rId7"/>
    <sheet name="8-էլ-էներգիա-ջեռուցում" sheetId="6" state="hidden" r:id="rId8"/>
    <sheet name="9-գազով ջեռուցում" sheetId="7" state="hidden" r:id="rId9"/>
    <sheet name="10-գործուղում" sheetId="24" r:id="rId10"/>
    <sheet name="11-ավտոմեքենա" sheetId="75" r:id="rId11"/>
    <sheet name="4215" sheetId="57" r:id="rId12"/>
    <sheet name="4231" sheetId="70" r:id="rId13"/>
    <sheet name="4232" sheetId="61" r:id="rId14"/>
    <sheet name="4234" sheetId="60" r:id="rId15"/>
    <sheet name="4235" sheetId="71" r:id="rId16"/>
    <sheet name="4237" sheetId="62" r:id="rId17"/>
    <sheet name="4239" sheetId="63" r:id="rId18"/>
    <sheet name="4241" sheetId="64" r:id="rId19"/>
    <sheet name="4251-4252" sheetId="65" r:id="rId20"/>
    <sheet name="4264" sheetId="66" state="hidden" r:id="rId21"/>
    <sheet name="4729" sheetId="58" r:id="rId22"/>
    <sheet name="4823" sheetId="59" r:id="rId23"/>
    <sheet name="12-վարչական սարքավորումներ" sheetId="23" r:id="rId24"/>
    <sheet name="13համազգեստ" sheetId="44" r:id="rId25"/>
    <sheet name="14տարածքներ" sheetId="53" state="hidden" r:id="rId26"/>
    <sheet name="16հաստիացուցակ" sheetId="18" state="hidden" r:id="rId27"/>
    <sheet name="17հարկ-մաքս" sheetId="34" state="hidden" r:id="rId28"/>
    <sheet name="18ԱԳՆ" sheetId="35" state="hidden" r:id="rId29"/>
    <sheet name="19հարկադիր" sheetId="33" state="hidden" r:id="rId30"/>
    <sheet name="15 ընթացիկ նորոգում" sheetId="69" state="hidden" r:id="rId31"/>
    <sheet name="16 վերապատրաստում" sheetId="72" state="hidden" r:id="rId32"/>
    <sheet name="17կառուցվածք" sheetId="73" r:id="rId33"/>
    <sheet name="22դատավորներ" sheetId="32" r:id="rId34"/>
    <sheet name="23 ծառայող" sheetId="43" r:id="rId35"/>
    <sheet name="24դատ.կարգադրիչ" sheetId="42" r:id="rId36"/>
    <sheet name="ինքնավար.,հայեցող.,վարչ պաշտ." sheetId="68" r:id="rId37"/>
    <sheet name="23դատախազ" sheetId="41" state="hidden" r:id="rId38"/>
    <sheet name="24դատախազ-պետծառ" sheetId="40" state="hidden" r:id="rId39"/>
    <sheet name="25ՀՔԾ" sheetId="49" state="hidden" r:id="rId40"/>
    <sheet name="26ՀՔԾ-աշխ" sheetId="38" state="hidden" r:id="rId41"/>
    <sheet name="27Քննչական" sheetId="51" state="hidden" r:id="rId42"/>
    <sheet name="28ՔԿ-դեպարտամենտ" sheetId="52" state="hidden" r:id="rId43"/>
    <sheet name="31աշխատավարձի ֆոնդ" sheetId="37" r:id="rId44"/>
    <sheet name="32աշխատավարձի ֆոնդ (հավելավճար)" sheetId="74" r:id="rId45"/>
  </sheets>
  <externalReferences>
    <externalReference r:id="rId46"/>
  </externalReferences>
  <definedNames>
    <definedName name="_xlnm._FilterDatabase" localSheetId="9" hidden="1">'10-գործուղում'!$D$1:$D$287</definedName>
    <definedName name="_xlnm._FilterDatabase" localSheetId="23" hidden="1">'12-վարչական սարքավորումներ'!$I$1:$I$8578</definedName>
    <definedName name="_xlnm.Print_Area" localSheetId="9">'10-գործուղում'!$A$1:$V$287</definedName>
    <definedName name="_xlnm.Print_Area" localSheetId="23">'12-վարչական սարքավորումներ'!$A$1:$P$12358</definedName>
    <definedName name="_xlnm.Print_Area" localSheetId="24">'13համազգեստ'!$A$1:$O$4</definedName>
    <definedName name="_xlnm.Print_Area" localSheetId="32">'17կառուցվածք'!$A$1:$C$100</definedName>
    <definedName name="_xlnm.Print_Area" localSheetId="0">'1-ԱՄՓՈՓ'!$A$1:$K$67</definedName>
    <definedName name="_xlnm.Print_Area" localSheetId="33">'22դատավորներ'!$A$1:$AL$486</definedName>
    <definedName name="_xlnm.Print_Area" localSheetId="1">'2-ԸՆԴԱՄԵՆԸ ԾԱԽՍԵՐ'!$A$1:$L$2169</definedName>
    <definedName name="_xlnm.Print_Area" localSheetId="11">'4215'!$A$1:$F$23</definedName>
    <definedName name="_xlnm.Print_Area" localSheetId="15">'4235'!$A$1:$F$27</definedName>
    <definedName name="_xlnm.Print_Area" localSheetId="18">'4241'!$A$1:$O$30</definedName>
    <definedName name="_xlnm.Print_Area" localSheetId="20">'4264'!$A$1:$M$50</definedName>
    <definedName name="_xlnm.Print_Area" localSheetId="21">'4729'!$A$1:$G$55</definedName>
    <definedName name="_xlnm.Print_Area" localSheetId="22">'4823'!$A$1:$H$124</definedName>
    <definedName name="_xlnm.Print_Titles" localSheetId="26">'16հաստիացուցակ'!$4:$6</definedName>
    <definedName name="_xlnm.Print_Titles" localSheetId="1">'2-ԸՆԴԱՄԵՆԸ ԾԱԽՍԵՐ'!$6:$8</definedName>
  </definedNames>
  <calcPr calcId="162913"/>
  <customWorkbookViews>
    <customWorkbookView name="marine - Personal View" guid="{D9EA75C0-4948-47E2-929C-5FF812E82023}" mergeInterval="0" personalView="1" maximized="1" windowWidth="1148" windowHeight="727" activeSheetId="7"/>
    <customWorkbookView name="ordyan - Personal View" guid="{EE5C0AFB-B96A-4C3C-885D-9A248AEB532B}" mergeInterval="0" personalView="1" maximized="1" windowWidth="1020" windowHeight="605" activeSheetId="8"/>
  </customWorkbookViews>
</workbook>
</file>

<file path=xl/calcChain.xml><?xml version="1.0" encoding="utf-8"?>
<calcChain xmlns="http://schemas.openxmlformats.org/spreadsheetml/2006/main">
  <c r="D39" i="58" l="1"/>
  <c r="C7" i="71"/>
  <c r="M12" i="61"/>
  <c r="J7" i="70"/>
  <c r="G24" i="2" l="1"/>
  <c r="AL571" i="68" l="1"/>
  <c r="R571" i="68"/>
  <c r="AN569" i="68"/>
  <c r="AM569" i="68"/>
  <c r="AK569" i="68"/>
  <c r="AI569" i="68"/>
  <c r="AG569" i="68"/>
  <c r="AF569" i="68"/>
  <c r="AD569" i="68"/>
  <c r="AB569" i="68"/>
  <c r="T569" i="68"/>
  <c r="S569" i="68"/>
  <c r="Q569" i="68"/>
  <c r="P569" i="68"/>
  <c r="M569" i="68"/>
  <c r="L569" i="68"/>
  <c r="J569" i="68"/>
  <c r="I569" i="68"/>
  <c r="AO567" i="68"/>
  <c r="AH567" i="68"/>
  <c r="Z567" i="68"/>
  <c r="Y567" i="68"/>
  <c r="W567" i="68"/>
  <c r="AA567" i="68" s="1"/>
  <c r="V567" i="68"/>
  <c r="U567" i="68"/>
  <c r="N567" i="68"/>
  <c r="AO566" i="68"/>
  <c r="AH566" i="68"/>
  <c r="Z566" i="68"/>
  <c r="Y566" i="68"/>
  <c r="AA566" i="68" s="1"/>
  <c r="W566" i="68"/>
  <c r="V566" i="68"/>
  <c r="U566" i="68"/>
  <c r="N566" i="68"/>
  <c r="AO565" i="68"/>
  <c r="AH565" i="68"/>
  <c r="Z565" i="68"/>
  <c r="Y565" i="68"/>
  <c r="W565" i="68"/>
  <c r="AA565" i="68" s="1"/>
  <c r="V565" i="68"/>
  <c r="U565" i="68"/>
  <c r="N565" i="68"/>
  <c r="AO564" i="68"/>
  <c r="AH564" i="68"/>
  <c r="Z564" i="68"/>
  <c r="AA564" i="68" s="1"/>
  <c r="Y564" i="68"/>
  <c r="W564" i="68"/>
  <c r="V564" i="68"/>
  <c r="U564" i="68"/>
  <c r="N564" i="68"/>
  <c r="AO563" i="68"/>
  <c r="AH563" i="68"/>
  <c r="Z563" i="68"/>
  <c r="Y563" i="68"/>
  <c r="W563" i="68"/>
  <c r="AA563" i="68" s="1"/>
  <c r="V563" i="68"/>
  <c r="U563" i="68"/>
  <c r="N563" i="68"/>
  <c r="AO562" i="68"/>
  <c r="AH562" i="68"/>
  <c r="AA562" i="68"/>
  <c r="Z562" i="68"/>
  <c r="Y562" i="68"/>
  <c r="W562" i="68"/>
  <c r="V562" i="68"/>
  <c r="U562" i="68"/>
  <c r="N562" i="68"/>
  <c r="AO561" i="68"/>
  <c r="AH561" i="68"/>
  <c r="Z561" i="68"/>
  <c r="Y561" i="68"/>
  <c r="W561" i="68"/>
  <c r="AA561" i="68" s="1"/>
  <c r="V561" i="68"/>
  <c r="U561" i="68"/>
  <c r="N561" i="68"/>
  <c r="AO560" i="68"/>
  <c r="AH560" i="68"/>
  <c r="AA560" i="68"/>
  <c r="Z560" i="68"/>
  <c r="Y560" i="68"/>
  <c r="W560" i="68"/>
  <c r="V560" i="68"/>
  <c r="U560" i="68"/>
  <c r="N560" i="68"/>
  <c r="AO559" i="68"/>
  <c r="AH559" i="68"/>
  <c r="Z559" i="68"/>
  <c r="Y559" i="68"/>
  <c r="W559" i="68"/>
  <c r="V559" i="68"/>
  <c r="U559" i="68"/>
  <c r="N559" i="68"/>
  <c r="AO558" i="68"/>
  <c r="AH558" i="68"/>
  <c r="Z558" i="68"/>
  <c r="Y558" i="68"/>
  <c r="W558" i="68"/>
  <c r="AA558" i="68" s="1"/>
  <c r="V558" i="68"/>
  <c r="U558" i="68"/>
  <c r="N558" i="68"/>
  <c r="AO557" i="68"/>
  <c r="AH557" i="68"/>
  <c r="AA557" i="68"/>
  <c r="Z557" i="68"/>
  <c r="Y557" i="68"/>
  <c r="W557" i="68"/>
  <c r="V557" i="68"/>
  <c r="U557" i="68"/>
  <c r="N557" i="68"/>
  <c r="AO556" i="68"/>
  <c r="AH556" i="68"/>
  <c r="Z556" i="68"/>
  <c r="Y556" i="68"/>
  <c r="W556" i="68"/>
  <c r="AA556" i="68" s="1"/>
  <c r="V556" i="68"/>
  <c r="U556" i="68"/>
  <c r="N556" i="68"/>
  <c r="AO555" i="68"/>
  <c r="AH555" i="68"/>
  <c r="Z555" i="68"/>
  <c r="Y555" i="68"/>
  <c r="W555" i="68"/>
  <c r="AA555" i="68" s="1"/>
  <c r="V555" i="68"/>
  <c r="U555" i="68"/>
  <c r="N555" i="68"/>
  <c r="AO554" i="68"/>
  <c r="AH554" i="68"/>
  <c r="Z554" i="68"/>
  <c r="Y554" i="68"/>
  <c r="W554" i="68"/>
  <c r="V554" i="68"/>
  <c r="U554" i="68"/>
  <c r="N554" i="68"/>
  <c r="AO553" i="68"/>
  <c r="AH553" i="68"/>
  <c r="Z553" i="68"/>
  <c r="AA553" i="68" s="1"/>
  <c r="Y553" i="68"/>
  <c r="W553" i="68"/>
  <c r="V553" i="68"/>
  <c r="U553" i="68"/>
  <c r="N553" i="68"/>
  <c r="AO552" i="68"/>
  <c r="AH552" i="68"/>
  <c r="AA552" i="68"/>
  <c r="Z552" i="68"/>
  <c r="Y552" i="68"/>
  <c r="W552" i="68"/>
  <c r="V552" i="68"/>
  <c r="U552" i="68"/>
  <c r="N552" i="68"/>
  <c r="AO551" i="68"/>
  <c r="AH551" i="68"/>
  <c r="Z551" i="68"/>
  <c r="Y551" i="68"/>
  <c r="W551" i="68"/>
  <c r="AA551" i="68" s="1"/>
  <c r="V551" i="68"/>
  <c r="U551" i="68"/>
  <c r="N551" i="68"/>
  <c r="AO550" i="68"/>
  <c r="AH550" i="68"/>
  <c r="Z550" i="68"/>
  <c r="Y550" i="68"/>
  <c r="W550" i="68"/>
  <c r="AA550" i="68" s="1"/>
  <c r="V550" i="68"/>
  <c r="U550" i="68"/>
  <c r="N550" i="68"/>
  <c r="AO549" i="68"/>
  <c r="AH549" i="68"/>
  <c r="Z549" i="68"/>
  <c r="Y549" i="68"/>
  <c r="W549" i="68"/>
  <c r="AA549" i="68" s="1"/>
  <c r="V549" i="68"/>
  <c r="U549" i="68"/>
  <c r="N549" i="68"/>
  <c r="AO548" i="68"/>
  <c r="AH548" i="68"/>
  <c r="Z548" i="68"/>
  <c r="Y548" i="68"/>
  <c r="W548" i="68"/>
  <c r="AA548" i="68" s="1"/>
  <c r="V548" i="68"/>
  <c r="U548" i="68"/>
  <c r="N548" i="68"/>
  <c r="AO547" i="68"/>
  <c r="AH547" i="68"/>
  <c r="Z547" i="68"/>
  <c r="Y547" i="68"/>
  <c r="W547" i="68"/>
  <c r="AA547" i="68" s="1"/>
  <c r="V547" i="68"/>
  <c r="U547" i="68"/>
  <c r="N547" i="68"/>
  <c r="AO546" i="68"/>
  <c r="AH546" i="68"/>
  <c r="Z546" i="68"/>
  <c r="Y546" i="68"/>
  <c r="AA546" i="68" s="1"/>
  <c r="W546" i="68"/>
  <c r="V546" i="68"/>
  <c r="U546" i="68"/>
  <c r="N546" i="68"/>
  <c r="AO545" i="68"/>
  <c r="AH545" i="68"/>
  <c r="Z545" i="68"/>
  <c r="Y545" i="68"/>
  <c r="W545" i="68"/>
  <c r="AA545" i="68" s="1"/>
  <c r="V545" i="68"/>
  <c r="U545" i="68"/>
  <c r="N545" i="68"/>
  <c r="AO544" i="68"/>
  <c r="AH544" i="68"/>
  <c r="AA544" i="68"/>
  <c r="Z544" i="68"/>
  <c r="Y544" i="68"/>
  <c r="W544" i="68"/>
  <c r="V544" i="68"/>
  <c r="U544" i="68"/>
  <c r="N544" i="68"/>
  <c r="AO543" i="68"/>
  <c r="AH543" i="68"/>
  <c r="Z543" i="68"/>
  <c r="Y543" i="68"/>
  <c r="W543" i="68"/>
  <c r="AA543" i="68" s="1"/>
  <c r="V543" i="68"/>
  <c r="U543" i="68"/>
  <c r="N543" i="68"/>
  <c r="AO542" i="68"/>
  <c r="AH542" i="68"/>
  <c r="Z542" i="68"/>
  <c r="Y542" i="68"/>
  <c r="AA542" i="68" s="1"/>
  <c r="W542" i="68"/>
  <c r="V542" i="68"/>
  <c r="U542" i="68"/>
  <c r="N542" i="68"/>
  <c r="AO541" i="68"/>
  <c r="AH541" i="68"/>
  <c r="Z541" i="68"/>
  <c r="Y541" i="68"/>
  <c r="AA541" i="68" s="1"/>
  <c r="W541" i="68"/>
  <c r="V541" i="68"/>
  <c r="U541" i="68"/>
  <c r="N541" i="68"/>
  <c r="AO540" i="68"/>
  <c r="AH540" i="68"/>
  <c r="Z540" i="68"/>
  <c r="Y540" i="68"/>
  <c r="W540" i="68"/>
  <c r="AA540" i="68" s="1"/>
  <c r="V540" i="68"/>
  <c r="U540" i="68"/>
  <c r="N540" i="68"/>
  <c r="AO539" i="68"/>
  <c r="AH539" i="68"/>
  <c r="Z539" i="68"/>
  <c r="AA539" i="68" s="1"/>
  <c r="Y539" i="68"/>
  <c r="W539" i="68"/>
  <c r="V539" i="68"/>
  <c r="U539" i="68"/>
  <c r="N539" i="68"/>
  <c r="AO538" i="68"/>
  <c r="AH538" i="68"/>
  <c r="Z538" i="68"/>
  <c r="Y538" i="68"/>
  <c r="W538" i="68"/>
  <c r="AA538" i="68" s="1"/>
  <c r="V538" i="68"/>
  <c r="U538" i="68"/>
  <c r="N538" i="68"/>
  <c r="AO537" i="68"/>
  <c r="AH537" i="68"/>
  <c r="AA537" i="68"/>
  <c r="Z537" i="68"/>
  <c r="Y537" i="68"/>
  <c r="W537" i="68"/>
  <c r="V537" i="68"/>
  <c r="U537" i="68"/>
  <c r="N537" i="68"/>
  <c r="AO536" i="68"/>
  <c r="AH536" i="68"/>
  <c r="Z536" i="68"/>
  <c r="AA536" i="68" s="1"/>
  <c r="Y536" i="68"/>
  <c r="W536" i="68"/>
  <c r="V536" i="68"/>
  <c r="U536" i="68"/>
  <c r="N536" i="68"/>
  <c r="AO535" i="68"/>
  <c r="AH535" i="68"/>
  <c r="Z535" i="68"/>
  <c r="Y535" i="68"/>
  <c r="W535" i="68"/>
  <c r="AA535" i="68" s="1"/>
  <c r="V535" i="68"/>
  <c r="U535" i="68"/>
  <c r="N535" i="68"/>
  <c r="AO534" i="68"/>
  <c r="AH534" i="68"/>
  <c r="AA534" i="68"/>
  <c r="Z534" i="68"/>
  <c r="Y534" i="68"/>
  <c r="W534" i="68"/>
  <c r="V534" i="68"/>
  <c r="U534" i="68"/>
  <c r="N534" i="68"/>
  <c r="AO533" i="68"/>
  <c r="AH533" i="68"/>
  <c r="Z533" i="68"/>
  <c r="Y533" i="68"/>
  <c r="W533" i="68"/>
  <c r="AA533" i="68" s="1"/>
  <c r="V533" i="68"/>
  <c r="U533" i="68"/>
  <c r="N533" i="68"/>
  <c r="N569" i="68" s="1"/>
  <c r="AO532" i="68"/>
  <c r="AH532" i="68"/>
  <c r="AH569" i="68" s="1"/>
  <c r="Z532" i="68"/>
  <c r="Y532" i="68"/>
  <c r="W532" i="68"/>
  <c r="V532" i="68"/>
  <c r="U532" i="68"/>
  <c r="N532" i="68"/>
  <c r="AN524" i="68"/>
  <c r="AM524" i="68"/>
  <c r="AK524" i="68"/>
  <c r="AI524" i="68"/>
  <c r="AG524" i="68"/>
  <c r="AF524" i="68"/>
  <c r="AD524" i="68"/>
  <c r="AB524" i="68"/>
  <c r="T524" i="68"/>
  <c r="S524" i="68"/>
  <c r="Q524" i="68"/>
  <c r="P524" i="68"/>
  <c r="M524" i="68"/>
  <c r="L524" i="68"/>
  <c r="J524" i="68"/>
  <c r="I524" i="68"/>
  <c r="AO522" i="68"/>
  <c r="AH522" i="68"/>
  <c r="AA522" i="68"/>
  <c r="Z522" i="68"/>
  <c r="Y522" i="68"/>
  <c r="W522" i="68"/>
  <c r="V522" i="68"/>
  <c r="U522" i="68"/>
  <c r="N522" i="68"/>
  <c r="AO521" i="68"/>
  <c r="AH521" i="68"/>
  <c r="Z521" i="68"/>
  <c r="Y521" i="68"/>
  <c r="W521" i="68"/>
  <c r="AA521" i="68" s="1"/>
  <c r="V521" i="68"/>
  <c r="U521" i="68"/>
  <c r="N521" i="68"/>
  <c r="AO520" i="68"/>
  <c r="AH520" i="68"/>
  <c r="AA520" i="68"/>
  <c r="Z520" i="68"/>
  <c r="Y520" i="68"/>
  <c r="W520" i="68"/>
  <c r="V520" i="68"/>
  <c r="U520" i="68"/>
  <c r="N520" i="68"/>
  <c r="AO519" i="68"/>
  <c r="AH519" i="68"/>
  <c r="Z519" i="68"/>
  <c r="Y519" i="68"/>
  <c r="W519" i="68"/>
  <c r="AA519" i="68" s="1"/>
  <c r="V519" i="68"/>
  <c r="U519" i="68"/>
  <c r="N519" i="68"/>
  <c r="AO518" i="68"/>
  <c r="AH518" i="68"/>
  <c r="Z518" i="68"/>
  <c r="Y518" i="68"/>
  <c r="AA518" i="68" s="1"/>
  <c r="W518" i="68"/>
  <c r="V518" i="68"/>
  <c r="U518" i="68"/>
  <c r="N518" i="68"/>
  <c r="AO517" i="68"/>
  <c r="AH517" i="68"/>
  <c r="Z517" i="68"/>
  <c r="Y517" i="68"/>
  <c r="W517" i="68"/>
  <c r="AA517" i="68" s="1"/>
  <c r="V517" i="68"/>
  <c r="U517" i="68"/>
  <c r="N517" i="68"/>
  <c r="AO516" i="68"/>
  <c r="AH516" i="68"/>
  <c r="Z516" i="68"/>
  <c r="Y516" i="68"/>
  <c r="W516" i="68"/>
  <c r="AA516" i="68" s="1"/>
  <c r="V516" i="68"/>
  <c r="U516" i="68"/>
  <c r="N516" i="68"/>
  <c r="AO515" i="68"/>
  <c r="AH515" i="68"/>
  <c r="Z515" i="68"/>
  <c r="Y515" i="68"/>
  <c r="W515" i="68"/>
  <c r="AA515" i="68" s="1"/>
  <c r="V515" i="68"/>
  <c r="U515" i="68"/>
  <c r="N515" i="68"/>
  <c r="AO514" i="68"/>
  <c r="AH514" i="68"/>
  <c r="Z514" i="68"/>
  <c r="Y514" i="68"/>
  <c r="W514" i="68"/>
  <c r="AA514" i="68" s="1"/>
  <c r="V514" i="68"/>
  <c r="U514" i="68"/>
  <c r="N514" i="68"/>
  <c r="AO513" i="68"/>
  <c r="AH513" i="68"/>
  <c r="Z513" i="68"/>
  <c r="AA513" i="68" s="1"/>
  <c r="Y513" i="68"/>
  <c r="W513" i="68"/>
  <c r="V513" i="68"/>
  <c r="U513" i="68"/>
  <c r="N513" i="68"/>
  <c r="AO512" i="68"/>
  <c r="AH512" i="68"/>
  <c r="Z512" i="68"/>
  <c r="AA512" i="68" s="1"/>
  <c r="Y512" i="68"/>
  <c r="W512" i="68"/>
  <c r="V512" i="68"/>
  <c r="U512" i="68"/>
  <c r="N512" i="68"/>
  <c r="AO511" i="68"/>
  <c r="AH511" i="68"/>
  <c r="Z511" i="68"/>
  <c r="Y511" i="68"/>
  <c r="W511" i="68"/>
  <c r="AA511" i="68" s="1"/>
  <c r="V511" i="68"/>
  <c r="U511" i="68"/>
  <c r="N511" i="68"/>
  <c r="AO510" i="68"/>
  <c r="AH510" i="68"/>
  <c r="AA510" i="68"/>
  <c r="Z510" i="68"/>
  <c r="Y510" i="68"/>
  <c r="W510" i="68"/>
  <c r="V510" i="68"/>
  <c r="U510" i="68"/>
  <c r="N510" i="68"/>
  <c r="AO509" i="68"/>
  <c r="AH509" i="68"/>
  <c r="Z509" i="68"/>
  <c r="Y509" i="68"/>
  <c r="W509" i="68"/>
  <c r="AA509" i="68" s="1"/>
  <c r="V509" i="68"/>
  <c r="U509" i="68"/>
  <c r="N509" i="68"/>
  <c r="AO508" i="68"/>
  <c r="AH508" i="68"/>
  <c r="Z508" i="68"/>
  <c r="Y508" i="68"/>
  <c r="W508" i="68"/>
  <c r="AA508" i="68" s="1"/>
  <c r="V508" i="68"/>
  <c r="U508" i="68"/>
  <c r="N508" i="68"/>
  <c r="AO507" i="68"/>
  <c r="AH507" i="68"/>
  <c r="Z507" i="68"/>
  <c r="Y507" i="68"/>
  <c r="W507" i="68"/>
  <c r="AA507" i="68" s="1"/>
  <c r="V507" i="68"/>
  <c r="U507" i="68"/>
  <c r="N507" i="68"/>
  <c r="AO506" i="68"/>
  <c r="AH506" i="68"/>
  <c r="Z506" i="68"/>
  <c r="Y506" i="68"/>
  <c r="AA506" i="68" s="1"/>
  <c r="W506" i="68"/>
  <c r="V506" i="68"/>
  <c r="U506" i="68"/>
  <c r="N506" i="68"/>
  <c r="AO505" i="68"/>
  <c r="AH505" i="68"/>
  <c r="Z505" i="68"/>
  <c r="Y505" i="68"/>
  <c r="W505" i="68"/>
  <c r="AA505" i="68" s="1"/>
  <c r="V505" i="68"/>
  <c r="U505" i="68"/>
  <c r="N505" i="68"/>
  <c r="AO504" i="68"/>
  <c r="AH504" i="68"/>
  <c r="AA504" i="68"/>
  <c r="Z504" i="68"/>
  <c r="Y504" i="68"/>
  <c r="W504" i="68"/>
  <c r="V504" i="68"/>
  <c r="U504" i="68"/>
  <c r="N504" i="68"/>
  <c r="AO503" i="68"/>
  <c r="AH503" i="68"/>
  <c r="Z503" i="68"/>
  <c r="Y503" i="68"/>
  <c r="W503" i="68"/>
  <c r="AA503" i="68" s="1"/>
  <c r="V503" i="68"/>
  <c r="U503" i="68"/>
  <c r="N503" i="68"/>
  <c r="AO502" i="68"/>
  <c r="AH502" i="68"/>
  <c r="Z502" i="68"/>
  <c r="Y502" i="68"/>
  <c r="AA502" i="68" s="1"/>
  <c r="W502" i="68"/>
  <c r="V502" i="68"/>
  <c r="U502" i="68"/>
  <c r="N502" i="68"/>
  <c r="AO501" i="68"/>
  <c r="AH501" i="68"/>
  <c r="Z501" i="68"/>
  <c r="Y501" i="68"/>
  <c r="W501" i="68"/>
  <c r="V501" i="68"/>
  <c r="U501" i="68"/>
  <c r="N501" i="68"/>
  <c r="AO500" i="68"/>
  <c r="AH500" i="68"/>
  <c r="Z500" i="68"/>
  <c r="Y500" i="68"/>
  <c r="W500" i="68"/>
  <c r="AA500" i="68" s="1"/>
  <c r="V500" i="68"/>
  <c r="U500" i="68"/>
  <c r="N500" i="68"/>
  <c r="AO499" i="68"/>
  <c r="AH499" i="68"/>
  <c r="Z499" i="68"/>
  <c r="Y499" i="68"/>
  <c r="AA499" i="68" s="1"/>
  <c r="W499" i="68"/>
  <c r="V499" i="68"/>
  <c r="U499" i="68"/>
  <c r="N499" i="68"/>
  <c r="AO498" i="68"/>
  <c r="AH498" i="68"/>
  <c r="Z498" i="68"/>
  <c r="Y498" i="68"/>
  <c r="W498" i="68"/>
  <c r="AA498" i="68" s="1"/>
  <c r="V498" i="68"/>
  <c r="U498" i="68"/>
  <c r="N498" i="68"/>
  <c r="AO497" i="68"/>
  <c r="AH497" i="68"/>
  <c r="Z497" i="68"/>
  <c r="AA497" i="68" s="1"/>
  <c r="Y497" i="68"/>
  <c r="W497" i="68"/>
  <c r="V497" i="68"/>
  <c r="U497" i="68"/>
  <c r="N497" i="68"/>
  <c r="AO496" i="68"/>
  <c r="AH496" i="68"/>
  <c r="Z496" i="68"/>
  <c r="Y496" i="68"/>
  <c r="AA496" i="68" s="1"/>
  <c r="W496" i="68"/>
  <c r="V496" i="68"/>
  <c r="U496" i="68"/>
  <c r="N496" i="68"/>
  <c r="AO495" i="68"/>
  <c r="AH495" i="68"/>
  <c r="Z495" i="68"/>
  <c r="Y495" i="68"/>
  <c r="W495" i="68"/>
  <c r="AA495" i="68" s="1"/>
  <c r="V495" i="68"/>
  <c r="U495" i="68"/>
  <c r="N495" i="68"/>
  <c r="AO494" i="68"/>
  <c r="AH494" i="68"/>
  <c r="Z494" i="68"/>
  <c r="AA494" i="68" s="1"/>
  <c r="Y494" i="68"/>
  <c r="W494" i="68"/>
  <c r="V494" i="68"/>
  <c r="U494" i="68"/>
  <c r="N494" i="68"/>
  <c r="AO493" i="68"/>
  <c r="AH493" i="68"/>
  <c r="Z493" i="68"/>
  <c r="Y493" i="68"/>
  <c r="W493" i="68"/>
  <c r="AA493" i="68" s="1"/>
  <c r="V493" i="68"/>
  <c r="U493" i="68"/>
  <c r="N493" i="68"/>
  <c r="AO492" i="68"/>
  <c r="AH492" i="68"/>
  <c r="AA492" i="68"/>
  <c r="Z492" i="68"/>
  <c r="Y492" i="68"/>
  <c r="W492" i="68"/>
  <c r="V492" i="68"/>
  <c r="U492" i="68"/>
  <c r="N492" i="68"/>
  <c r="AO491" i="68"/>
  <c r="AH491" i="68"/>
  <c r="Z491" i="68"/>
  <c r="Y491" i="68"/>
  <c r="W491" i="68"/>
  <c r="AA491" i="68" s="1"/>
  <c r="V491" i="68"/>
  <c r="U491" i="68"/>
  <c r="N491" i="68"/>
  <c r="AO490" i="68"/>
  <c r="AH490" i="68"/>
  <c r="Z490" i="68"/>
  <c r="Y490" i="68"/>
  <c r="AA490" i="68" s="1"/>
  <c r="W490" i="68"/>
  <c r="V490" i="68"/>
  <c r="U490" i="68"/>
  <c r="N490" i="68"/>
  <c r="AO489" i="68"/>
  <c r="AH489" i="68"/>
  <c r="Z489" i="68"/>
  <c r="Y489" i="68"/>
  <c r="W489" i="68"/>
  <c r="AA489" i="68" s="1"/>
  <c r="V489" i="68"/>
  <c r="U489" i="68"/>
  <c r="N489" i="68"/>
  <c r="AO488" i="68"/>
  <c r="AH488" i="68"/>
  <c r="AA488" i="68"/>
  <c r="Z488" i="68"/>
  <c r="Y488" i="68"/>
  <c r="W488" i="68"/>
  <c r="V488" i="68"/>
  <c r="U488" i="68"/>
  <c r="N488" i="68"/>
  <c r="AO487" i="68"/>
  <c r="AH487" i="68"/>
  <c r="Z487" i="68"/>
  <c r="Y487" i="68"/>
  <c r="AA487" i="68" s="1"/>
  <c r="W487" i="68"/>
  <c r="V487" i="68"/>
  <c r="U487" i="68"/>
  <c r="N487" i="68"/>
  <c r="AO486" i="68"/>
  <c r="AH486" i="68"/>
  <c r="Z486" i="68"/>
  <c r="Y486" i="68"/>
  <c r="AA486" i="68" s="1"/>
  <c r="W486" i="68"/>
  <c r="V486" i="68"/>
  <c r="U486" i="68"/>
  <c r="N486" i="68"/>
  <c r="AO485" i="68"/>
  <c r="AH485" i="68"/>
  <c r="Z485" i="68"/>
  <c r="AA485" i="68" s="1"/>
  <c r="Y485" i="68"/>
  <c r="W485" i="68"/>
  <c r="V485" i="68"/>
  <c r="U485" i="68"/>
  <c r="N485" i="68"/>
  <c r="AO484" i="68"/>
  <c r="AH484" i="68"/>
  <c r="Z484" i="68"/>
  <c r="Y484" i="68"/>
  <c r="W484" i="68"/>
  <c r="AA484" i="68" s="1"/>
  <c r="V484" i="68"/>
  <c r="U484" i="68"/>
  <c r="N484" i="68"/>
  <c r="AO483" i="68"/>
  <c r="AH483" i="68"/>
  <c r="AH524" i="68" s="1"/>
  <c r="AA483" i="68"/>
  <c r="Z483" i="68"/>
  <c r="Y483" i="68"/>
  <c r="W483" i="68"/>
  <c r="V483" i="68"/>
  <c r="U483" i="68"/>
  <c r="N483" i="68"/>
  <c r="AO482" i="68"/>
  <c r="AH482" i="68"/>
  <c r="Z482" i="68"/>
  <c r="Y482" i="68"/>
  <c r="W482" i="68"/>
  <c r="AA482" i="68" s="1"/>
  <c r="V482" i="68"/>
  <c r="U482" i="68"/>
  <c r="N482" i="68"/>
  <c r="AN474" i="68"/>
  <c r="AM474" i="68"/>
  <c r="AK474" i="68"/>
  <c r="AI474" i="68"/>
  <c r="AG474" i="68"/>
  <c r="AF474" i="68"/>
  <c r="AD474" i="68"/>
  <c r="AB474" i="68"/>
  <c r="Z474" i="68"/>
  <c r="Y474" i="68"/>
  <c r="T474" i="68"/>
  <c r="S474" i="68"/>
  <c r="Q474" i="68"/>
  <c r="P474" i="68"/>
  <c r="M474" i="68"/>
  <c r="L474" i="68"/>
  <c r="J474" i="68"/>
  <c r="I474" i="68"/>
  <c r="AO472" i="68"/>
  <c r="AH472" i="68"/>
  <c r="Z472" i="68"/>
  <c r="Y472" i="68"/>
  <c r="AA472" i="68" s="1"/>
  <c r="W472" i="68"/>
  <c r="V472" i="68"/>
  <c r="U472" i="68"/>
  <c r="N472" i="68"/>
  <c r="AO471" i="68"/>
  <c r="AO474" i="68" s="1"/>
  <c r="AH471" i="68"/>
  <c r="Z471" i="68"/>
  <c r="Y471" i="68"/>
  <c r="W471" i="68"/>
  <c r="AA471" i="68" s="1"/>
  <c r="V471" i="68"/>
  <c r="U471" i="68"/>
  <c r="N471" i="68"/>
  <c r="AO470" i="68"/>
  <c r="AH470" i="68"/>
  <c r="Z470" i="68"/>
  <c r="AA470" i="68" s="1"/>
  <c r="Y470" i="68"/>
  <c r="W470" i="68"/>
  <c r="V470" i="68"/>
  <c r="U470" i="68"/>
  <c r="N470" i="68"/>
  <c r="AO469" i="68"/>
  <c r="AH469" i="68"/>
  <c r="Z469" i="68"/>
  <c r="Y469" i="68"/>
  <c r="W469" i="68"/>
  <c r="AA469" i="68" s="1"/>
  <c r="V469" i="68"/>
  <c r="U469" i="68"/>
  <c r="N469" i="68"/>
  <c r="AO468" i="68"/>
  <c r="AH468" i="68"/>
  <c r="AA468" i="68"/>
  <c r="Z468" i="68"/>
  <c r="Y468" i="68"/>
  <c r="W468" i="68"/>
  <c r="V468" i="68"/>
  <c r="U468" i="68"/>
  <c r="N468" i="68"/>
  <c r="AO467" i="68"/>
  <c r="AH467" i="68"/>
  <c r="Z467" i="68"/>
  <c r="Y467" i="68"/>
  <c r="W467" i="68"/>
  <c r="AA467" i="68" s="1"/>
  <c r="V467" i="68"/>
  <c r="U467" i="68"/>
  <c r="N467" i="68"/>
  <c r="AO466" i="68"/>
  <c r="AH466" i="68"/>
  <c r="Z466" i="68"/>
  <c r="Y466" i="68"/>
  <c r="AA466" i="68" s="1"/>
  <c r="W466" i="68"/>
  <c r="V466" i="68"/>
  <c r="U466" i="68"/>
  <c r="N466" i="68"/>
  <c r="AO465" i="68"/>
  <c r="AH465" i="68"/>
  <c r="Z465" i="68"/>
  <c r="Y465" i="68"/>
  <c r="W465" i="68"/>
  <c r="V465" i="68"/>
  <c r="U465" i="68"/>
  <c r="N465" i="68"/>
  <c r="AO464" i="68"/>
  <c r="AH464" i="68"/>
  <c r="AA464" i="68"/>
  <c r="Z464" i="68"/>
  <c r="Y464" i="68"/>
  <c r="W464" i="68"/>
  <c r="V464" i="68"/>
  <c r="U464" i="68"/>
  <c r="N464" i="68"/>
  <c r="AO463" i="68"/>
  <c r="AH463" i="68"/>
  <c r="Z463" i="68"/>
  <c r="Y463" i="68"/>
  <c r="W463" i="68"/>
  <c r="AA463" i="68" s="1"/>
  <c r="V463" i="68"/>
  <c r="U463" i="68"/>
  <c r="U474" i="68" s="1"/>
  <c r="N463" i="68"/>
  <c r="AO462" i="68"/>
  <c r="AH462" i="68"/>
  <c r="Z462" i="68"/>
  <c r="Y462" i="68"/>
  <c r="AA462" i="68" s="1"/>
  <c r="W462" i="68"/>
  <c r="V462" i="68"/>
  <c r="U462" i="68"/>
  <c r="N462" i="68"/>
  <c r="AO461" i="68"/>
  <c r="AH461" i="68"/>
  <c r="Z461" i="68"/>
  <c r="Y461" i="68"/>
  <c r="W461" i="68"/>
  <c r="V461" i="68"/>
  <c r="V474" i="68" s="1"/>
  <c r="U461" i="68"/>
  <c r="N461" i="68"/>
  <c r="AN453" i="68"/>
  <c r="AM453" i="68"/>
  <c r="AK453" i="68"/>
  <c r="AI453" i="68"/>
  <c r="AG453" i="68"/>
  <c r="AF453" i="68"/>
  <c r="AD453" i="68"/>
  <c r="AB453" i="68"/>
  <c r="T453" i="68"/>
  <c r="S453" i="68"/>
  <c r="Q453" i="68"/>
  <c r="P453" i="68"/>
  <c r="O453" i="68"/>
  <c r="M453" i="68"/>
  <c r="L453" i="68"/>
  <c r="J453" i="68"/>
  <c r="I453" i="68"/>
  <c r="AO452" i="68"/>
  <c r="AH452" i="68"/>
  <c r="Z452" i="68"/>
  <c r="Y452" i="68"/>
  <c r="AA452" i="68" s="1"/>
  <c r="W452" i="68"/>
  <c r="V452" i="68"/>
  <c r="U452" i="68"/>
  <c r="N452" i="68"/>
  <c r="AO451" i="68"/>
  <c r="AH451" i="68"/>
  <c r="Z451" i="68"/>
  <c r="Y451" i="68"/>
  <c r="W451" i="68"/>
  <c r="AA451" i="68" s="1"/>
  <c r="V451" i="68"/>
  <c r="U451" i="68"/>
  <c r="N451" i="68"/>
  <c r="AO450" i="68"/>
  <c r="AH450" i="68"/>
  <c r="AA450" i="68"/>
  <c r="Z450" i="68"/>
  <c r="Y450" i="68"/>
  <c r="W450" i="68"/>
  <c r="V450" i="68"/>
  <c r="U450" i="68"/>
  <c r="N450" i="68"/>
  <c r="AO449" i="68"/>
  <c r="AH449" i="68"/>
  <c r="Z449" i="68"/>
  <c r="Y449" i="68"/>
  <c r="W449" i="68"/>
  <c r="AA449" i="68" s="1"/>
  <c r="V449" i="68"/>
  <c r="U449" i="68"/>
  <c r="N449" i="68"/>
  <c r="AO448" i="68"/>
  <c r="AH448" i="68"/>
  <c r="Z448" i="68"/>
  <c r="Y448" i="68"/>
  <c r="AA448" i="68" s="1"/>
  <c r="W448" i="68"/>
  <c r="V448" i="68"/>
  <c r="U448" i="68"/>
  <c r="N448" i="68"/>
  <c r="AO447" i="68"/>
  <c r="AH447" i="68"/>
  <c r="Z447" i="68"/>
  <c r="Y447" i="68"/>
  <c r="W447" i="68"/>
  <c r="AA447" i="68" s="1"/>
  <c r="V447" i="68"/>
  <c r="U447" i="68"/>
  <c r="N447" i="68"/>
  <c r="AO446" i="68"/>
  <c r="AH446" i="68"/>
  <c r="Z446" i="68"/>
  <c r="Y446" i="68"/>
  <c r="W446" i="68"/>
  <c r="AA446" i="68" s="1"/>
  <c r="V446" i="68"/>
  <c r="U446" i="68"/>
  <c r="N446" i="68"/>
  <c r="AO445" i="68"/>
  <c r="AH445" i="68"/>
  <c r="Z445" i="68"/>
  <c r="Y445" i="68"/>
  <c r="W445" i="68"/>
  <c r="AA445" i="68" s="1"/>
  <c r="V445" i="68"/>
  <c r="U445" i="68"/>
  <c r="N445" i="68"/>
  <c r="AO444" i="68"/>
  <c r="AH444" i="68"/>
  <c r="Z444" i="68"/>
  <c r="Y444" i="68"/>
  <c r="W444" i="68"/>
  <c r="AA444" i="68" s="1"/>
  <c r="V444" i="68"/>
  <c r="U444" i="68"/>
  <c r="N444" i="68"/>
  <c r="AO443" i="68"/>
  <c r="AH443" i="68"/>
  <c r="Z443" i="68"/>
  <c r="AA443" i="68" s="1"/>
  <c r="Y443" i="68"/>
  <c r="W443" i="68"/>
  <c r="V443" i="68"/>
  <c r="U443" i="68"/>
  <c r="N443" i="68"/>
  <c r="AO442" i="68"/>
  <c r="AH442" i="68"/>
  <c r="Z442" i="68"/>
  <c r="Y442" i="68"/>
  <c r="W442" i="68"/>
  <c r="AA442" i="68" s="1"/>
  <c r="V442" i="68"/>
  <c r="U442" i="68"/>
  <c r="N442" i="68"/>
  <c r="AO441" i="68"/>
  <c r="AH441" i="68"/>
  <c r="Z441" i="68"/>
  <c r="Y441" i="68"/>
  <c r="W441" i="68"/>
  <c r="AA441" i="68" s="1"/>
  <c r="V441" i="68"/>
  <c r="U441" i="68"/>
  <c r="N441" i="68"/>
  <c r="AO440" i="68"/>
  <c r="AH440" i="68"/>
  <c r="Z440" i="68"/>
  <c r="Y440" i="68"/>
  <c r="W440" i="68"/>
  <c r="AA440" i="68" s="1"/>
  <c r="V440" i="68"/>
  <c r="U440" i="68"/>
  <c r="N440" i="68"/>
  <c r="AO439" i="68"/>
  <c r="AH439" i="68"/>
  <c r="Z439" i="68"/>
  <c r="Y439" i="68"/>
  <c r="W439" i="68"/>
  <c r="AA439" i="68" s="1"/>
  <c r="V439" i="68"/>
  <c r="U439" i="68"/>
  <c r="N439" i="68"/>
  <c r="AO438" i="68"/>
  <c r="AH438" i="68"/>
  <c r="Z438" i="68"/>
  <c r="Y438" i="68"/>
  <c r="Y453" i="68" s="1"/>
  <c r="W438" i="68"/>
  <c r="AA438" i="68" s="1"/>
  <c r="V438" i="68"/>
  <c r="U438" i="68"/>
  <c r="N438" i="68"/>
  <c r="AO437" i="68"/>
  <c r="AH437" i="68"/>
  <c r="Z437" i="68"/>
  <c r="Y437" i="68"/>
  <c r="W437" i="68"/>
  <c r="V437" i="68"/>
  <c r="V453" i="68" s="1"/>
  <c r="U437" i="68"/>
  <c r="U453" i="68" s="1"/>
  <c r="N437" i="68"/>
  <c r="AN429" i="68"/>
  <c r="AM429" i="68"/>
  <c r="AK429" i="68"/>
  <c r="AI429" i="68"/>
  <c r="AG429" i="68"/>
  <c r="AF429" i="68"/>
  <c r="AD429" i="68"/>
  <c r="AB429" i="68"/>
  <c r="T429" i="68"/>
  <c r="S429" i="68"/>
  <c r="Q429" i="68"/>
  <c r="P429" i="68"/>
  <c r="M429" i="68"/>
  <c r="L429" i="68"/>
  <c r="J429" i="68"/>
  <c r="I429" i="68"/>
  <c r="AO427" i="68"/>
  <c r="AH427" i="68"/>
  <c r="AA427" i="68"/>
  <c r="Z427" i="68"/>
  <c r="Y427" i="68"/>
  <c r="W427" i="68"/>
  <c r="V427" i="68"/>
  <c r="U427" i="68"/>
  <c r="N427" i="68"/>
  <c r="AO426" i="68"/>
  <c r="AH426" i="68"/>
  <c r="AA426" i="68"/>
  <c r="Z426" i="68"/>
  <c r="Y426" i="68"/>
  <c r="W426" i="68"/>
  <c r="V426" i="68"/>
  <c r="U426" i="68"/>
  <c r="N426" i="68"/>
  <c r="AO425" i="68"/>
  <c r="AH425" i="68"/>
  <c r="Z425" i="68"/>
  <c r="Y425" i="68"/>
  <c r="W425" i="68"/>
  <c r="AA425" i="68" s="1"/>
  <c r="V425" i="68"/>
  <c r="U425" i="68"/>
  <c r="N425" i="68"/>
  <c r="AO424" i="68"/>
  <c r="AH424" i="68"/>
  <c r="Z424" i="68"/>
  <c r="Y424" i="68"/>
  <c r="AA424" i="68" s="1"/>
  <c r="W424" i="68"/>
  <c r="V424" i="68"/>
  <c r="U424" i="68"/>
  <c r="N424" i="68"/>
  <c r="AO423" i="68"/>
  <c r="AH423" i="68"/>
  <c r="Z423" i="68"/>
  <c r="Y423" i="68"/>
  <c r="W423" i="68"/>
  <c r="AA423" i="68" s="1"/>
  <c r="V423" i="68"/>
  <c r="U423" i="68"/>
  <c r="N423" i="68"/>
  <c r="AO422" i="68"/>
  <c r="AH422" i="68"/>
  <c r="Z422" i="68"/>
  <c r="Y422" i="68"/>
  <c r="W422" i="68"/>
  <c r="AA422" i="68" s="1"/>
  <c r="V422" i="68"/>
  <c r="U422" i="68"/>
  <c r="U429" i="68" s="1"/>
  <c r="N422" i="68"/>
  <c r="AO421" i="68"/>
  <c r="AH421" i="68"/>
  <c r="Z421" i="68"/>
  <c r="Y421" i="68"/>
  <c r="AA421" i="68" s="1"/>
  <c r="W421" i="68"/>
  <c r="V421" i="68"/>
  <c r="U421" i="68"/>
  <c r="N421" i="68"/>
  <c r="AO420" i="68"/>
  <c r="AH420" i="68"/>
  <c r="Z420" i="68"/>
  <c r="Y420" i="68"/>
  <c r="W420" i="68"/>
  <c r="V420" i="68"/>
  <c r="U420" i="68"/>
  <c r="N420" i="68"/>
  <c r="AO419" i="68"/>
  <c r="AH419" i="68"/>
  <c r="Z419" i="68"/>
  <c r="AA419" i="68" s="1"/>
  <c r="Y419" i="68"/>
  <c r="W419" i="68"/>
  <c r="V419" i="68"/>
  <c r="U419" i="68"/>
  <c r="N419" i="68"/>
  <c r="AO418" i="68"/>
  <c r="AH418" i="68"/>
  <c r="Z418" i="68"/>
  <c r="Y418" i="68"/>
  <c r="AA418" i="68" s="1"/>
  <c r="W418" i="68"/>
  <c r="V418" i="68"/>
  <c r="U418" i="68"/>
  <c r="N418" i="68"/>
  <c r="AO417" i="68"/>
  <c r="AH417" i="68"/>
  <c r="Z417" i="68"/>
  <c r="Y417" i="68"/>
  <c r="W417" i="68"/>
  <c r="AA417" i="68" s="1"/>
  <c r="V417" i="68"/>
  <c r="U417" i="68"/>
  <c r="N417" i="68"/>
  <c r="AO416" i="68"/>
  <c r="AO429" i="68" s="1"/>
  <c r="AH416" i="68"/>
  <c r="Z416" i="68"/>
  <c r="Y416" i="68"/>
  <c r="Y429" i="68" s="1"/>
  <c r="W416" i="68"/>
  <c r="W429" i="68" s="1"/>
  <c r="V416" i="68"/>
  <c r="V429" i="68" s="1"/>
  <c r="U416" i="68"/>
  <c r="N416" i="68"/>
  <c r="AN407" i="68"/>
  <c r="AM407" i="68"/>
  <c r="AK407" i="68"/>
  <c r="AI407" i="68"/>
  <c r="AG407" i="68"/>
  <c r="AF407" i="68"/>
  <c r="AD407" i="68"/>
  <c r="AB407" i="68"/>
  <c r="T407" i="68"/>
  <c r="S407" i="68"/>
  <c r="Q407" i="68"/>
  <c r="P407" i="68"/>
  <c r="M407" i="68"/>
  <c r="L407" i="68"/>
  <c r="J407" i="68"/>
  <c r="I407" i="68"/>
  <c r="AO405" i="68"/>
  <c r="AH405" i="68"/>
  <c r="Z405" i="68"/>
  <c r="Y405" i="68"/>
  <c r="Y407" i="68" s="1"/>
  <c r="W405" i="68"/>
  <c r="V405" i="68"/>
  <c r="U405" i="68"/>
  <c r="N405" i="68"/>
  <c r="AO404" i="68"/>
  <c r="AH404" i="68"/>
  <c r="Z404" i="68"/>
  <c r="Y404" i="68"/>
  <c r="W404" i="68"/>
  <c r="V404" i="68"/>
  <c r="U404" i="68"/>
  <c r="N404" i="68"/>
  <c r="AO403" i="68"/>
  <c r="AH403" i="68"/>
  <c r="Z403" i="68"/>
  <c r="Z407" i="68" s="1"/>
  <c r="Y403" i="68"/>
  <c r="W403" i="68"/>
  <c r="V403" i="68"/>
  <c r="U403" i="68"/>
  <c r="N403" i="68"/>
  <c r="AO402" i="68"/>
  <c r="AH402" i="68"/>
  <c r="Z402" i="68"/>
  <c r="Y402" i="68"/>
  <c r="W402" i="68"/>
  <c r="AA402" i="68" s="1"/>
  <c r="V402" i="68"/>
  <c r="U402" i="68"/>
  <c r="N402" i="68"/>
  <c r="AO401" i="68"/>
  <c r="AH401" i="68"/>
  <c r="AA401" i="68"/>
  <c r="Z401" i="68"/>
  <c r="Y401" i="68"/>
  <c r="W401" i="68"/>
  <c r="V401" i="68"/>
  <c r="U401" i="68"/>
  <c r="N401" i="68"/>
  <c r="AO400" i="68"/>
  <c r="AH400" i="68"/>
  <c r="Z400" i="68"/>
  <c r="Y400" i="68"/>
  <c r="W400" i="68"/>
  <c r="V400" i="68"/>
  <c r="V407" i="68" s="1"/>
  <c r="U400" i="68"/>
  <c r="U407" i="68" s="1"/>
  <c r="N400" i="68"/>
  <c r="AO399" i="68"/>
  <c r="AH399" i="68"/>
  <c r="Z399" i="68"/>
  <c r="Y399" i="68"/>
  <c r="AA399" i="68" s="1"/>
  <c r="W399" i="68"/>
  <c r="V399" i="68"/>
  <c r="U399" i="68"/>
  <c r="N399" i="68"/>
  <c r="AN390" i="68"/>
  <c r="AM390" i="68"/>
  <c r="AK390" i="68"/>
  <c r="AI390" i="68"/>
  <c r="AG390" i="68"/>
  <c r="AF390" i="68"/>
  <c r="AD390" i="68"/>
  <c r="AB390" i="68"/>
  <c r="U390" i="68"/>
  <c r="T390" i="68"/>
  <c r="S390" i="68"/>
  <c r="Q390" i="68"/>
  <c r="P390" i="68"/>
  <c r="M390" i="68"/>
  <c r="L390" i="68"/>
  <c r="J390" i="68"/>
  <c r="I390" i="68"/>
  <c r="AO388" i="68"/>
  <c r="AH388" i="68"/>
  <c r="Z388" i="68"/>
  <c r="Y388" i="68"/>
  <c r="W388" i="68"/>
  <c r="AA388" i="68" s="1"/>
  <c r="V388" i="68"/>
  <c r="U388" i="68"/>
  <c r="N388" i="68"/>
  <c r="AO387" i="68"/>
  <c r="AH387" i="68"/>
  <c r="Z387" i="68"/>
  <c r="Y387" i="68"/>
  <c r="W387" i="68"/>
  <c r="AA387" i="68" s="1"/>
  <c r="V387" i="68"/>
  <c r="U387" i="68"/>
  <c r="N387" i="68"/>
  <c r="AO386" i="68"/>
  <c r="AH386" i="68"/>
  <c r="Z386" i="68"/>
  <c r="Y386" i="68"/>
  <c r="W386" i="68"/>
  <c r="AA386" i="68" s="1"/>
  <c r="V386" i="68"/>
  <c r="U386" i="68"/>
  <c r="N386" i="68"/>
  <c r="AO385" i="68"/>
  <c r="AH385" i="68"/>
  <c r="Z385" i="68"/>
  <c r="AA385" i="68" s="1"/>
  <c r="Y385" i="68"/>
  <c r="W385" i="68"/>
  <c r="V385" i="68"/>
  <c r="U385" i="68"/>
  <c r="N385" i="68"/>
  <c r="AO384" i="68"/>
  <c r="AH384" i="68"/>
  <c r="Z384" i="68"/>
  <c r="Y384" i="68"/>
  <c r="W384" i="68"/>
  <c r="AA384" i="68" s="1"/>
  <c r="V384" i="68"/>
  <c r="U384" i="68"/>
  <c r="N384" i="68"/>
  <c r="AO383" i="68"/>
  <c r="AH383" i="68"/>
  <c r="Z383" i="68"/>
  <c r="Y383" i="68"/>
  <c r="W383" i="68"/>
  <c r="AA383" i="68" s="1"/>
  <c r="V383" i="68"/>
  <c r="U383" i="68"/>
  <c r="N383" i="68"/>
  <c r="AO382" i="68"/>
  <c r="AH382" i="68"/>
  <c r="Z382" i="68"/>
  <c r="Y382" i="68"/>
  <c r="W382" i="68"/>
  <c r="AA382" i="68" s="1"/>
  <c r="V382" i="68"/>
  <c r="U382" i="68"/>
  <c r="N382" i="68"/>
  <c r="AO381" i="68"/>
  <c r="AH381" i="68"/>
  <c r="Z381" i="68"/>
  <c r="Y381" i="68"/>
  <c r="W381" i="68"/>
  <c r="AA381" i="68" s="1"/>
  <c r="V381" i="68"/>
  <c r="U381" i="68"/>
  <c r="N381" i="68"/>
  <c r="AO380" i="68"/>
  <c r="AH380" i="68"/>
  <c r="Z380" i="68"/>
  <c r="Y380" i="68"/>
  <c r="AA380" i="68" s="1"/>
  <c r="W380" i="68"/>
  <c r="V380" i="68"/>
  <c r="U380" i="68"/>
  <c r="N380" i="68"/>
  <c r="AO379" i="68"/>
  <c r="AH379" i="68"/>
  <c r="Z379" i="68"/>
  <c r="Y379" i="68"/>
  <c r="W379" i="68"/>
  <c r="V379" i="68"/>
  <c r="U379" i="68"/>
  <c r="N379" i="68"/>
  <c r="AO378" i="68"/>
  <c r="AH378" i="68"/>
  <c r="AH390" i="68" s="1"/>
  <c r="Z378" i="68"/>
  <c r="Z390" i="68" s="1"/>
  <c r="Y378" i="68"/>
  <c r="W378" i="68"/>
  <c r="V378" i="68"/>
  <c r="U378" i="68"/>
  <c r="N378" i="68"/>
  <c r="AN369" i="68"/>
  <c r="AM369" i="68"/>
  <c r="AK369" i="68"/>
  <c r="AI369" i="68"/>
  <c r="AG369" i="68"/>
  <c r="AF369" i="68"/>
  <c r="AD369" i="68"/>
  <c r="AB369" i="68"/>
  <c r="T369" i="68"/>
  <c r="S369" i="68"/>
  <c r="Q369" i="68"/>
  <c r="P369" i="68"/>
  <c r="M369" i="68"/>
  <c r="L369" i="68"/>
  <c r="J369" i="68"/>
  <c r="I369" i="68"/>
  <c r="AO367" i="68"/>
  <c r="AH367" i="68"/>
  <c r="AA367" i="68"/>
  <c r="Z367" i="68"/>
  <c r="Y367" i="68"/>
  <c r="W367" i="68"/>
  <c r="V367" i="68"/>
  <c r="U367" i="68"/>
  <c r="N367" i="68"/>
  <c r="AO366" i="68"/>
  <c r="AH366" i="68"/>
  <c r="Z366" i="68"/>
  <c r="Y366" i="68"/>
  <c r="W366" i="68"/>
  <c r="AA366" i="68" s="1"/>
  <c r="V366" i="68"/>
  <c r="U366" i="68"/>
  <c r="N366" i="68"/>
  <c r="AO365" i="68"/>
  <c r="AH365" i="68"/>
  <c r="Z365" i="68"/>
  <c r="Y365" i="68"/>
  <c r="AA365" i="68" s="1"/>
  <c r="W365" i="68"/>
  <c r="V365" i="68"/>
  <c r="U365" i="68"/>
  <c r="N365" i="68"/>
  <c r="AO364" i="68"/>
  <c r="AH364" i="68"/>
  <c r="Z364" i="68"/>
  <c r="Y364" i="68"/>
  <c r="W364" i="68"/>
  <c r="AA364" i="68" s="1"/>
  <c r="V364" i="68"/>
  <c r="U364" i="68"/>
  <c r="N364" i="68"/>
  <c r="AO363" i="68"/>
  <c r="AH363" i="68"/>
  <c r="Z363" i="68"/>
  <c r="Y363" i="68"/>
  <c r="W363" i="68"/>
  <c r="AA363" i="68" s="1"/>
  <c r="V363" i="68"/>
  <c r="U363" i="68"/>
  <c r="N363" i="68"/>
  <c r="AO362" i="68"/>
  <c r="AH362" i="68"/>
  <c r="Z362" i="68"/>
  <c r="Y362" i="68"/>
  <c r="AA362" i="68" s="1"/>
  <c r="W362" i="68"/>
  <c r="V362" i="68"/>
  <c r="U362" i="68"/>
  <c r="N362" i="68"/>
  <c r="AO361" i="68"/>
  <c r="AH361" i="68"/>
  <c r="Z361" i="68"/>
  <c r="Z369" i="68" s="1"/>
  <c r="Y361" i="68"/>
  <c r="W361" i="68"/>
  <c r="V361" i="68"/>
  <c r="U361" i="68"/>
  <c r="N361" i="68"/>
  <c r="AO360" i="68"/>
  <c r="AH360" i="68"/>
  <c r="Z360" i="68"/>
  <c r="AA360" i="68" s="1"/>
  <c r="Y360" i="68"/>
  <c r="W360" i="68"/>
  <c r="V360" i="68"/>
  <c r="U360" i="68"/>
  <c r="N360" i="68"/>
  <c r="AO359" i="68"/>
  <c r="AH359" i="68"/>
  <c r="Z359" i="68"/>
  <c r="Y359" i="68"/>
  <c r="W359" i="68"/>
  <c r="AA359" i="68" s="1"/>
  <c r="V359" i="68"/>
  <c r="U359" i="68"/>
  <c r="N359" i="68"/>
  <c r="AO358" i="68"/>
  <c r="AH358" i="68"/>
  <c r="AH369" i="68" s="1"/>
  <c r="Z358" i="68"/>
  <c r="Y358" i="68"/>
  <c r="W358" i="68"/>
  <c r="AA358" i="68" s="1"/>
  <c r="V358" i="68"/>
  <c r="U358" i="68"/>
  <c r="N358" i="68"/>
  <c r="AO357" i="68"/>
  <c r="AH357" i="68"/>
  <c r="Z357" i="68"/>
  <c r="Y357" i="68"/>
  <c r="W357" i="68"/>
  <c r="AA357" i="68" s="1"/>
  <c r="V357" i="68"/>
  <c r="U357" i="68"/>
  <c r="N357" i="68"/>
  <c r="AO356" i="68"/>
  <c r="AH356" i="68"/>
  <c r="Z356" i="68"/>
  <c r="Y356" i="68"/>
  <c r="W356" i="68"/>
  <c r="AA356" i="68" s="1"/>
  <c r="V356" i="68"/>
  <c r="U356" i="68"/>
  <c r="N356" i="68"/>
  <c r="N369" i="68" s="1"/>
  <c r="AO355" i="68"/>
  <c r="AH355" i="68"/>
  <c r="Z355" i="68"/>
  <c r="Y355" i="68"/>
  <c r="W355" i="68"/>
  <c r="AA355" i="68" s="1"/>
  <c r="V355" i="68"/>
  <c r="U355" i="68"/>
  <c r="N355" i="68"/>
  <c r="AO354" i="68"/>
  <c r="AH354" i="68"/>
  <c r="Z354" i="68"/>
  <c r="Y354" i="68"/>
  <c r="W354" i="68"/>
  <c r="V354" i="68"/>
  <c r="U354" i="68"/>
  <c r="N354" i="68"/>
  <c r="AN345" i="68"/>
  <c r="AM345" i="68"/>
  <c r="AK345" i="68"/>
  <c r="AI345" i="68"/>
  <c r="AG345" i="68"/>
  <c r="AF345" i="68"/>
  <c r="AD345" i="68"/>
  <c r="AB345" i="68"/>
  <c r="T345" i="68"/>
  <c r="S345" i="68"/>
  <c r="Q345" i="68"/>
  <c r="P345" i="68"/>
  <c r="M345" i="68"/>
  <c r="L345" i="68"/>
  <c r="J345" i="68"/>
  <c r="I345" i="68"/>
  <c r="AO343" i="68"/>
  <c r="AH343" i="68"/>
  <c r="Z343" i="68"/>
  <c r="Y343" i="68"/>
  <c r="W343" i="68"/>
  <c r="AA343" i="68" s="1"/>
  <c r="V343" i="68"/>
  <c r="U343" i="68"/>
  <c r="N343" i="68"/>
  <c r="AO342" i="68"/>
  <c r="AH342" i="68"/>
  <c r="AA342" i="68"/>
  <c r="Z342" i="68"/>
  <c r="Y342" i="68"/>
  <c r="W342" i="68"/>
  <c r="V342" i="68"/>
  <c r="U342" i="68"/>
  <c r="N342" i="68"/>
  <c r="AO341" i="68"/>
  <c r="AH341" i="68"/>
  <c r="Z341" i="68"/>
  <c r="Y341" i="68"/>
  <c r="W341" i="68"/>
  <c r="AA341" i="68" s="1"/>
  <c r="V341" i="68"/>
  <c r="U341" i="68"/>
  <c r="N341" i="68"/>
  <c r="AO340" i="68"/>
  <c r="AH340" i="68"/>
  <c r="Z340" i="68"/>
  <c r="Y340" i="68"/>
  <c r="AA340" i="68" s="1"/>
  <c r="W340" i="68"/>
  <c r="V340" i="68"/>
  <c r="U340" i="68"/>
  <c r="U345" i="68" s="1"/>
  <c r="N340" i="68"/>
  <c r="AO339" i="68"/>
  <c r="AH339" i="68"/>
  <c r="Z339" i="68"/>
  <c r="Y339" i="68"/>
  <c r="AA339" i="68" s="1"/>
  <c r="W339" i="68"/>
  <c r="V339" i="68"/>
  <c r="U339" i="68"/>
  <c r="N339" i="68"/>
  <c r="AO338" i="68"/>
  <c r="AH338" i="68"/>
  <c r="Z338" i="68"/>
  <c r="Y338" i="68"/>
  <c r="W338" i="68"/>
  <c r="AA338" i="68" s="1"/>
  <c r="V338" i="68"/>
  <c r="V345" i="68" s="1"/>
  <c r="U338" i="68"/>
  <c r="N338" i="68"/>
  <c r="AO337" i="68"/>
  <c r="AH337" i="68"/>
  <c r="Z337" i="68"/>
  <c r="AA337" i="68" s="1"/>
  <c r="Y337" i="68"/>
  <c r="W337" i="68"/>
  <c r="V337" i="68"/>
  <c r="U337" i="68"/>
  <c r="N337" i="68"/>
  <c r="AO336" i="68"/>
  <c r="AH336" i="68"/>
  <c r="Z336" i="68"/>
  <c r="Y336" i="68"/>
  <c r="W336" i="68"/>
  <c r="AA336" i="68" s="1"/>
  <c r="V336" i="68"/>
  <c r="U336" i="68"/>
  <c r="N336" i="68"/>
  <c r="AO335" i="68"/>
  <c r="AH335" i="68"/>
  <c r="AA335" i="68"/>
  <c r="Z335" i="68"/>
  <c r="Y335" i="68"/>
  <c r="W335" i="68"/>
  <c r="V335" i="68"/>
  <c r="U335" i="68"/>
  <c r="N335" i="68"/>
  <c r="AO334" i="68"/>
  <c r="AH334" i="68"/>
  <c r="Z334" i="68"/>
  <c r="AA334" i="68" s="1"/>
  <c r="Y334" i="68"/>
  <c r="W334" i="68"/>
  <c r="V334" i="68"/>
  <c r="U334" i="68"/>
  <c r="N334" i="68"/>
  <c r="AO333" i="68"/>
  <c r="AH333" i="68"/>
  <c r="Z333" i="68"/>
  <c r="Y333" i="68"/>
  <c r="W333" i="68"/>
  <c r="AA333" i="68" s="1"/>
  <c r="V333" i="68"/>
  <c r="U333" i="68"/>
  <c r="N333" i="68"/>
  <c r="AO332" i="68"/>
  <c r="AH332" i="68"/>
  <c r="AA332" i="68"/>
  <c r="Z332" i="68"/>
  <c r="Z345" i="68" s="1"/>
  <c r="Y332" i="68"/>
  <c r="Y345" i="68" s="1"/>
  <c r="W332" i="68"/>
  <c r="W345" i="68" s="1"/>
  <c r="V332" i="68"/>
  <c r="U332" i="68"/>
  <c r="N332" i="68"/>
  <c r="AO331" i="68"/>
  <c r="AH331" i="68"/>
  <c r="Z331" i="68"/>
  <c r="Y331" i="68"/>
  <c r="W331" i="68"/>
  <c r="AA331" i="68" s="1"/>
  <c r="V331" i="68"/>
  <c r="U331" i="68"/>
  <c r="N331" i="68"/>
  <c r="AN322" i="68"/>
  <c r="AM322" i="68"/>
  <c r="AK322" i="68"/>
  <c r="AI322" i="68"/>
  <c r="AG322" i="68"/>
  <c r="AF322" i="68"/>
  <c r="AD322" i="68"/>
  <c r="AB322" i="68"/>
  <c r="T322" i="68"/>
  <c r="S322" i="68"/>
  <c r="Q322" i="68"/>
  <c r="P322" i="68"/>
  <c r="M322" i="68"/>
  <c r="L322" i="68"/>
  <c r="J322" i="68"/>
  <c r="I322" i="68"/>
  <c r="AO320" i="68"/>
  <c r="AH320" i="68"/>
  <c r="Z320" i="68"/>
  <c r="Y320" i="68"/>
  <c r="W320" i="68"/>
  <c r="V320" i="68"/>
  <c r="U320" i="68"/>
  <c r="U322" i="68" s="1"/>
  <c r="N320" i="68"/>
  <c r="AO319" i="68"/>
  <c r="AH319" i="68"/>
  <c r="Z319" i="68"/>
  <c r="AA319" i="68" s="1"/>
  <c r="Y319" i="68"/>
  <c r="W319" i="68"/>
  <c r="V319" i="68"/>
  <c r="U319" i="68"/>
  <c r="N319" i="68"/>
  <c r="AO318" i="68"/>
  <c r="AH318" i="68"/>
  <c r="Z318" i="68"/>
  <c r="Y318" i="68"/>
  <c r="W318" i="68"/>
  <c r="AA318" i="68" s="1"/>
  <c r="V318" i="68"/>
  <c r="U318" i="68"/>
  <c r="N318" i="68"/>
  <c r="AO317" i="68"/>
  <c r="AH317" i="68"/>
  <c r="AA317" i="68"/>
  <c r="Z317" i="68"/>
  <c r="Y317" i="68"/>
  <c r="W317" i="68"/>
  <c r="V317" i="68"/>
  <c r="U317" i="68"/>
  <c r="N317" i="68"/>
  <c r="AO316" i="68"/>
  <c r="AH316" i="68"/>
  <c r="Z316" i="68"/>
  <c r="Y316" i="68"/>
  <c r="W316" i="68"/>
  <c r="AA316" i="68" s="1"/>
  <c r="V316" i="68"/>
  <c r="U316" i="68"/>
  <c r="N316" i="68"/>
  <c r="AO315" i="68"/>
  <c r="AH315" i="68"/>
  <c r="Z315" i="68"/>
  <c r="Y315" i="68"/>
  <c r="AA315" i="68" s="1"/>
  <c r="W315" i="68"/>
  <c r="V315" i="68"/>
  <c r="U315" i="68"/>
  <c r="N315" i="68"/>
  <c r="AO314" i="68"/>
  <c r="AH314" i="68"/>
  <c r="Z314" i="68"/>
  <c r="Y314" i="68"/>
  <c r="AA314" i="68" s="1"/>
  <c r="W314" i="68"/>
  <c r="V314" i="68"/>
  <c r="U314" i="68"/>
  <c r="N314" i="68"/>
  <c r="AO313" i="68"/>
  <c r="AH313" i="68"/>
  <c r="Z313" i="68"/>
  <c r="Y313" i="68"/>
  <c r="W313" i="68"/>
  <c r="AA313" i="68" s="1"/>
  <c r="V313" i="68"/>
  <c r="U313" i="68"/>
  <c r="N313" i="68"/>
  <c r="AO312" i="68"/>
  <c r="AH312" i="68"/>
  <c r="Z312" i="68"/>
  <c r="AA312" i="68" s="1"/>
  <c r="Y312" i="68"/>
  <c r="W312" i="68"/>
  <c r="V312" i="68"/>
  <c r="U312" i="68"/>
  <c r="N312" i="68"/>
  <c r="AO311" i="68"/>
  <c r="AH311" i="68"/>
  <c r="Z311" i="68"/>
  <c r="Y311" i="68"/>
  <c r="W311" i="68"/>
  <c r="V311" i="68"/>
  <c r="U311" i="68"/>
  <c r="N311" i="68"/>
  <c r="AO310" i="68"/>
  <c r="AH310" i="68"/>
  <c r="AA310" i="68"/>
  <c r="Z310" i="68"/>
  <c r="Y310" i="68"/>
  <c r="W310" i="68"/>
  <c r="V310" i="68"/>
  <c r="U310" i="68"/>
  <c r="N310" i="68"/>
  <c r="AO309" i="68"/>
  <c r="AH309" i="68"/>
  <c r="AA309" i="68"/>
  <c r="Z309" i="68"/>
  <c r="Y309" i="68"/>
  <c r="W309" i="68"/>
  <c r="V309" i="68"/>
  <c r="U309" i="68"/>
  <c r="N309" i="68"/>
  <c r="AO308" i="68"/>
  <c r="AH308" i="68"/>
  <c r="Z308" i="68"/>
  <c r="Y308" i="68"/>
  <c r="W308" i="68"/>
  <c r="AA308" i="68" s="1"/>
  <c r="V308" i="68"/>
  <c r="U308" i="68"/>
  <c r="N308" i="68"/>
  <c r="AO307" i="68"/>
  <c r="AO322" i="68" s="1"/>
  <c r="AH307" i="68"/>
  <c r="AH322" i="68" s="1"/>
  <c r="Z307" i="68"/>
  <c r="Y307" i="68"/>
  <c r="W307" i="68"/>
  <c r="AA307" i="68" s="1"/>
  <c r="V307" i="68"/>
  <c r="U307" i="68"/>
  <c r="N307" i="68"/>
  <c r="N322" i="68" s="1"/>
  <c r="AN298" i="68"/>
  <c r="AM298" i="68"/>
  <c r="AK298" i="68"/>
  <c r="AI298" i="68"/>
  <c r="AG298" i="68"/>
  <c r="AF298" i="68"/>
  <c r="AD298" i="68"/>
  <c r="AB298" i="68"/>
  <c r="U298" i="68"/>
  <c r="T298" i="68"/>
  <c r="S298" i="68"/>
  <c r="Q298" i="68"/>
  <c r="P298" i="68"/>
  <c r="M298" i="68"/>
  <c r="L298" i="68"/>
  <c r="J298" i="68"/>
  <c r="I298" i="68"/>
  <c r="AO296" i="68"/>
  <c r="AH296" i="68"/>
  <c r="AA296" i="68"/>
  <c r="Z296" i="68"/>
  <c r="Y296" i="68"/>
  <c r="W296" i="68"/>
  <c r="V296" i="68"/>
  <c r="U296" i="68"/>
  <c r="N296" i="68"/>
  <c r="AO295" i="68"/>
  <c r="AH295" i="68"/>
  <c r="Z295" i="68"/>
  <c r="Y295" i="68"/>
  <c r="W295" i="68"/>
  <c r="V295" i="68"/>
  <c r="U295" i="68"/>
  <c r="N295" i="68"/>
  <c r="AO294" i="68"/>
  <c r="AH294" i="68"/>
  <c r="Z294" i="68"/>
  <c r="Y294" i="68"/>
  <c r="AA294" i="68" s="1"/>
  <c r="W294" i="68"/>
  <c r="V294" i="68"/>
  <c r="U294" i="68"/>
  <c r="N294" i="68"/>
  <c r="AO293" i="68"/>
  <c r="AH293" i="68"/>
  <c r="AA293" i="68"/>
  <c r="Z293" i="68"/>
  <c r="Y293" i="68"/>
  <c r="W293" i="68"/>
  <c r="V293" i="68"/>
  <c r="U293" i="68"/>
  <c r="N293" i="68"/>
  <c r="AO292" i="68"/>
  <c r="AH292" i="68"/>
  <c r="AA292" i="68"/>
  <c r="Z292" i="68"/>
  <c r="Y292" i="68"/>
  <c r="W292" i="68"/>
  <c r="V292" i="68"/>
  <c r="U292" i="68"/>
  <c r="N292" i="68"/>
  <c r="AO291" i="68"/>
  <c r="AH291" i="68"/>
  <c r="Z291" i="68"/>
  <c r="Y291" i="68"/>
  <c r="W291" i="68"/>
  <c r="V291" i="68"/>
  <c r="U291" i="68"/>
  <c r="N291" i="68"/>
  <c r="AO290" i="68"/>
  <c r="AH290" i="68"/>
  <c r="Z290" i="68"/>
  <c r="Y290" i="68"/>
  <c r="AA290" i="68" s="1"/>
  <c r="W290" i="68"/>
  <c r="V290" i="68"/>
  <c r="U290" i="68"/>
  <c r="N290" i="68"/>
  <c r="AO289" i="68"/>
  <c r="AH289" i="68"/>
  <c r="Z289" i="68"/>
  <c r="Y289" i="68"/>
  <c r="W289" i="68"/>
  <c r="V289" i="68"/>
  <c r="U289" i="68"/>
  <c r="N289" i="68"/>
  <c r="AO288" i="68"/>
  <c r="AH288" i="68"/>
  <c r="Z288" i="68"/>
  <c r="Y288" i="68"/>
  <c r="W288" i="68"/>
  <c r="V288" i="68"/>
  <c r="V298" i="68" s="1"/>
  <c r="U288" i="68"/>
  <c r="N288" i="68"/>
  <c r="AO287" i="68"/>
  <c r="AH287" i="68"/>
  <c r="Z287" i="68"/>
  <c r="Z298" i="68" s="1"/>
  <c r="Y287" i="68"/>
  <c r="W287" i="68"/>
  <c r="V287" i="68"/>
  <c r="U287" i="68"/>
  <c r="N287" i="68"/>
  <c r="AN278" i="68"/>
  <c r="AM278" i="68"/>
  <c r="AK278" i="68"/>
  <c r="AI278" i="68"/>
  <c r="AH278" i="68"/>
  <c r="AG278" i="68"/>
  <c r="AF278" i="68"/>
  <c r="AD278" i="68"/>
  <c r="AB278" i="68"/>
  <c r="T278" i="68"/>
  <c r="S278" i="68"/>
  <c r="Q278" i="68"/>
  <c r="P278" i="68"/>
  <c r="M278" i="68"/>
  <c r="L278" i="68"/>
  <c r="J278" i="68"/>
  <c r="I278" i="68"/>
  <c r="AO276" i="68"/>
  <c r="AH276" i="68"/>
  <c r="Z276" i="68"/>
  <c r="AA276" i="68" s="1"/>
  <c r="Y276" i="68"/>
  <c r="W276" i="68"/>
  <c r="V276" i="68"/>
  <c r="U276" i="68"/>
  <c r="N276" i="68"/>
  <c r="AO275" i="68"/>
  <c r="AH275" i="68"/>
  <c r="Z275" i="68"/>
  <c r="Y275" i="68"/>
  <c r="W275" i="68"/>
  <c r="AA275" i="68" s="1"/>
  <c r="V275" i="68"/>
  <c r="U275" i="68"/>
  <c r="N275" i="68"/>
  <c r="AO274" i="68"/>
  <c r="AH274" i="68"/>
  <c r="Z274" i="68"/>
  <c r="Y274" i="68"/>
  <c r="W274" i="68"/>
  <c r="AA274" i="68" s="1"/>
  <c r="V274" i="68"/>
  <c r="U274" i="68"/>
  <c r="N274" i="68"/>
  <c r="AO273" i="68"/>
  <c r="AH273" i="68"/>
  <c r="Z273" i="68"/>
  <c r="Y273" i="68"/>
  <c r="W273" i="68"/>
  <c r="AA273" i="68" s="1"/>
  <c r="V273" i="68"/>
  <c r="U273" i="68"/>
  <c r="N273" i="68"/>
  <c r="AO272" i="68"/>
  <c r="AH272" i="68"/>
  <c r="Z272" i="68"/>
  <c r="Y272" i="68"/>
  <c r="W272" i="68"/>
  <c r="AA272" i="68" s="1"/>
  <c r="V272" i="68"/>
  <c r="U272" i="68"/>
  <c r="N272" i="68"/>
  <c r="AO271" i="68"/>
  <c r="AH271" i="68"/>
  <c r="Z271" i="68"/>
  <c r="Y271" i="68"/>
  <c r="W271" i="68"/>
  <c r="AA271" i="68" s="1"/>
  <c r="V271" i="68"/>
  <c r="U271" i="68"/>
  <c r="N271" i="68"/>
  <c r="AO270" i="68"/>
  <c r="AH270" i="68"/>
  <c r="Z270" i="68"/>
  <c r="Y270" i="68"/>
  <c r="W270" i="68"/>
  <c r="AA270" i="68" s="1"/>
  <c r="V270" i="68"/>
  <c r="U270" i="68"/>
  <c r="N270" i="68"/>
  <c r="AO269" i="68"/>
  <c r="AH269" i="68"/>
  <c r="Z269" i="68"/>
  <c r="Z278" i="68" s="1"/>
  <c r="Y269" i="68"/>
  <c r="AA269" i="68" s="1"/>
  <c r="W269" i="68"/>
  <c r="V269" i="68"/>
  <c r="U269" i="68"/>
  <c r="N269" i="68"/>
  <c r="AO268" i="68"/>
  <c r="AH268" i="68"/>
  <c r="Z268" i="68"/>
  <c r="Y268" i="68"/>
  <c r="W268" i="68"/>
  <c r="AA268" i="68" s="1"/>
  <c r="V268" i="68"/>
  <c r="U268" i="68"/>
  <c r="N268" i="68"/>
  <c r="AO267" i="68"/>
  <c r="AH267" i="68"/>
  <c r="AA267" i="68"/>
  <c r="Z267" i="68"/>
  <c r="Y267" i="68"/>
  <c r="W267" i="68"/>
  <c r="V267" i="68"/>
  <c r="U267" i="68"/>
  <c r="N267" i="68"/>
  <c r="AO266" i="68"/>
  <c r="AH266" i="68"/>
  <c r="Z266" i="68"/>
  <c r="Y266" i="68"/>
  <c r="Y278" i="68" s="1"/>
  <c r="W266" i="68"/>
  <c r="V266" i="68"/>
  <c r="U266" i="68"/>
  <c r="N266" i="68"/>
  <c r="N278" i="68" s="1"/>
  <c r="AN257" i="68"/>
  <c r="AM257" i="68"/>
  <c r="AK257" i="68"/>
  <c r="AI257" i="68"/>
  <c r="AG257" i="68"/>
  <c r="AF257" i="68"/>
  <c r="AD257" i="68"/>
  <c r="AB257" i="68"/>
  <c r="T257" i="68"/>
  <c r="S257" i="68"/>
  <c r="Q257" i="68"/>
  <c r="P257" i="68"/>
  <c r="M257" i="68"/>
  <c r="L257" i="68"/>
  <c r="J257" i="68"/>
  <c r="I257" i="68"/>
  <c r="AO255" i="68"/>
  <c r="AH255" i="68"/>
  <c r="Z255" i="68"/>
  <c r="Y255" i="68"/>
  <c r="W255" i="68"/>
  <c r="V255" i="68"/>
  <c r="U255" i="68"/>
  <c r="N255" i="68"/>
  <c r="AO254" i="68"/>
  <c r="AH254" i="68"/>
  <c r="Z254" i="68"/>
  <c r="Y254" i="68"/>
  <c r="W254" i="68"/>
  <c r="AA254" i="68" s="1"/>
  <c r="V254" i="68"/>
  <c r="U254" i="68"/>
  <c r="N254" i="68"/>
  <c r="AO253" i="68"/>
  <c r="AH253" i="68"/>
  <c r="Z253" i="68"/>
  <c r="Y253" i="68"/>
  <c r="W253" i="68"/>
  <c r="V253" i="68"/>
  <c r="U253" i="68"/>
  <c r="N253" i="68"/>
  <c r="AO252" i="68"/>
  <c r="AH252" i="68"/>
  <c r="Z252" i="68"/>
  <c r="Y252" i="68"/>
  <c r="W252" i="68"/>
  <c r="AA252" i="68" s="1"/>
  <c r="V252" i="68"/>
  <c r="U252" i="68"/>
  <c r="N252" i="68"/>
  <c r="AO251" i="68"/>
  <c r="AH251" i="68"/>
  <c r="Z251" i="68"/>
  <c r="AA251" i="68" s="1"/>
  <c r="Y251" i="68"/>
  <c r="W251" i="68"/>
  <c r="V251" i="68"/>
  <c r="U251" i="68"/>
  <c r="N251" i="68"/>
  <c r="AO250" i="68"/>
  <c r="AH250" i="68"/>
  <c r="Z250" i="68"/>
  <c r="Y250" i="68"/>
  <c r="AA250" i="68" s="1"/>
  <c r="W250" i="68"/>
  <c r="V250" i="68"/>
  <c r="U250" i="68"/>
  <c r="N250" i="68"/>
  <c r="AO249" i="68"/>
  <c r="AH249" i="68"/>
  <c r="Z249" i="68"/>
  <c r="Y249" i="68"/>
  <c r="W249" i="68"/>
  <c r="AA249" i="68" s="1"/>
  <c r="V249" i="68"/>
  <c r="U249" i="68"/>
  <c r="N249" i="68"/>
  <c r="AO248" i="68"/>
  <c r="AH248" i="68"/>
  <c r="Z248" i="68"/>
  <c r="Z257" i="68" s="1"/>
  <c r="Y248" i="68"/>
  <c r="W248" i="68"/>
  <c r="V248" i="68"/>
  <c r="U248" i="68"/>
  <c r="N248" i="68"/>
  <c r="AO247" i="68"/>
  <c r="AH247" i="68"/>
  <c r="Z247" i="68"/>
  <c r="Y247" i="68"/>
  <c r="W247" i="68"/>
  <c r="AA247" i="68" s="1"/>
  <c r="V247" i="68"/>
  <c r="U247" i="68"/>
  <c r="N247" i="68"/>
  <c r="AO246" i="68"/>
  <c r="AH246" i="68"/>
  <c r="AA246" i="68"/>
  <c r="Z246" i="68"/>
  <c r="Y246" i="68"/>
  <c r="W246" i="68"/>
  <c r="V246" i="68"/>
  <c r="U246" i="68"/>
  <c r="N246" i="68"/>
  <c r="AO245" i="68"/>
  <c r="AH245" i="68"/>
  <c r="Z245" i="68"/>
  <c r="Y245" i="68"/>
  <c r="Y257" i="68" s="1"/>
  <c r="W245" i="68"/>
  <c r="V245" i="68"/>
  <c r="U245" i="68"/>
  <c r="N245" i="68"/>
  <c r="AO244" i="68"/>
  <c r="AO257" i="68" s="1"/>
  <c r="AH244" i="68"/>
  <c r="Z244" i="68"/>
  <c r="Y244" i="68"/>
  <c r="AA244" i="68" s="1"/>
  <c r="W244" i="68"/>
  <c r="V244" i="68"/>
  <c r="U244" i="68"/>
  <c r="N244" i="68"/>
  <c r="AO243" i="68"/>
  <c r="AH243" i="68"/>
  <c r="AA243" i="68"/>
  <c r="Z243" i="68"/>
  <c r="Y243" i="68"/>
  <c r="W243" i="68"/>
  <c r="V243" i="68"/>
  <c r="V257" i="68" s="1"/>
  <c r="U243" i="68"/>
  <c r="U257" i="68" s="1"/>
  <c r="N243" i="68"/>
  <c r="N257" i="68" s="1"/>
  <c r="AO242" i="68"/>
  <c r="AH242" i="68"/>
  <c r="AA242" i="68"/>
  <c r="Z242" i="68"/>
  <c r="Y242" i="68"/>
  <c r="W242" i="68"/>
  <c r="V242" i="68"/>
  <c r="U242" i="68"/>
  <c r="N242" i="68"/>
  <c r="AN233" i="68"/>
  <c r="AM233" i="68"/>
  <c r="AK233" i="68"/>
  <c r="AI233" i="68"/>
  <c r="AH233" i="68"/>
  <c r="AG233" i="68"/>
  <c r="AF233" i="68"/>
  <c r="AD233" i="68"/>
  <c r="AB233" i="68"/>
  <c r="T233" i="68"/>
  <c r="S233" i="68"/>
  <c r="Q233" i="68"/>
  <c r="Q571" i="68" s="1"/>
  <c r="P233" i="68"/>
  <c r="M233" i="68"/>
  <c r="L233" i="68"/>
  <c r="J233" i="68"/>
  <c r="I233" i="68"/>
  <c r="AO232" i="68"/>
  <c r="AH232" i="68"/>
  <c r="Z232" i="68"/>
  <c r="Y232" i="68"/>
  <c r="AA232" i="68" s="1"/>
  <c r="W232" i="68"/>
  <c r="V232" i="68"/>
  <c r="U232" i="68"/>
  <c r="N232" i="68"/>
  <c r="AO231" i="68"/>
  <c r="AH231" i="68"/>
  <c r="AA231" i="68"/>
  <c r="Z231" i="68"/>
  <c r="Y231" i="68"/>
  <c r="W231" i="68"/>
  <c r="V231" i="68"/>
  <c r="U231" i="68"/>
  <c r="N231" i="68"/>
  <c r="AO230" i="68"/>
  <c r="AH230" i="68"/>
  <c r="Z230" i="68"/>
  <c r="Y230" i="68"/>
  <c r="W230" i="68"/>
  <c r="AA230" i="68" s="1"/>
  <c r="V230" i="68"/>
  <c r="U230" i="68"/>
  <c r="N230" i="68"/>
  <c r="AO229" i="68"/>
  <c r="AH229" i="68"/>
  <c r="Z229" i="68"/>
  <c r="Y229" i="68"/>
  <c r="AA229" i="68" s="1"/>
  <c r="W229" i="68"/>
  <c r="V229" i="68"/>
  <c r="U229" i="68"/>
  <c r="N229" i="68"/>
  <c r="AO228" i="68"/>
  <c r="AH228" i="68"/>
  <c r="Z228" i="68"/>
  <c r="Y228" i="68"/>
  <c r="W228" i="68"/>
  <c r="V228" i="68"/>
  <c r="U228" i="68"/>
  <c r="N228" i="68"/>
  <c r="AO227" i="68"/>
  <c r="AO233" i="68" s="1"/>
  <c r="AH227" i="68"/>
  <c r="Z227" i="68"/>
  <c r="AA227" i="68" s="1"/>
  <c r="Y227" i="68"/>
  <c r="W227" i="68"/>
  <c r="V227" i="68"/>
  <c r="U227" i="68"/>
  <c r="N227" i="68"/>
  <c r="AO226" i="68"/>
  <c r="AH226" i="68"/>
  <c r="Z226" i="68"/>
  <c r="Y226" i="68"/>
  <c r="W226" i="68"/>
  <c r="AA226" i="68" s="1"/>
  <c r="V226" i="68"/>
  <c r="U226" i="68"/>
  <c r="N226" i="68"/>
  <c r="AO225" i="68"/>
  <c r="AH225" i="68"/>
  <c r="Z225" i="68"/>
  <c r="Y225" i="68"/>
  <c r="W225" i="68"/>
  <c r="AA225" i="68" s="1"/>
  <c r="V225" i="68"/>
  <c r="V233" i="68" s="1"/>
  <c r="U225" i="68"/>
  <c r="U233" i="68" s="1"/>
  <c r="N225" i="68"/>
  <c r="N233" i="68" s="1"/>
  <c r="AN216" i="68"/>
  <c r="AM216" i="68"/>
  <c r="AK216" i="68"/>
  <c r="AI216" i="68"/>
  <c r="AG216" i="68"/>
  <c r="AF216" i="68"/>
  <c r="AD216" i="68"/>
  <c r="AB216" i="68"/>
  <c r="T216" i="68"/>
  <c r="S216" i="68"/>
  <c r="Q216" i="68"/>
  <c r="P216" i="68"/>
  <c r="M216" i="68"/>
  <c r="L216" i="68"/>
  <c r="J216" i="68"/>
  <c r="I216" i="68"/>
  <c r="AO214" i="68"/>
  <c r="AH214" i="68"/>
  <c r="Z214" i="68"/>
  <c r="Y214" i="68"/>
  <c r="W214" i="68"/>
  <c r="AA214" i="68" s="1"/>
  <c r="V214" i="68"/>
  <c r="U214" i="68"/>
  <c r="N214" i="68"/>
  <c r="AO213" i="68"/>
  <c r="AH213" i="68"/>
  <c r="Z213" i="68"/>
  <c r="AA213" i="68" s="1"/>
  <c r="Y213" i="68"/>
  <c r="W213" i="68"/>
  <c r="V213" i="68"/>
  <c r="U213" i="68"/>
  <c r="N213" i="68"/>
  <c r="AO212" i="68"/>
  <c r="AH212" i="68"/>
  <c r="Z212" i="68"/>
  <c r="Y212" i="68"/>
  <c r="W212" i="68"/>
  <c r="AA212" i="68" s="1"/>
  <c r="V212" i="68"/>
  <c r="U212" i="68"/>
  <c r="N212" i="68"/>
  <c r="AO211" i="68"/>
  <c r="AH211" i="68"/>
  <c r="AA211" i="68"/>
  <c r="Z211" i="68"/>
  <c r="Y211" i="68"/>
  <c r="W211" i="68"/>
  <c r="V211" i="68"/>
  <c r="U211" i="68"/>
  <c r="N211" i="68"/>
  <c r="AO210" i="68"/>
  <c r="AH210" i="68"/>
  <c r="Z210" i="68"/>
  <c r="AA210" i="68" s="1"/>
  <c r="Y210" i="68"/>
  <c r="W210" i="68"/>
  <c r="V210" i="68"/>
  <c r="U210" i="68"/>
  <c r="N210" i="68"/>
  <c r="AO209" i="68"/>
  <c r="AH209" i="68"/>
  <c r="AA209" i="68"/>
  <c r="Z209" i="68"/>
  <c r="Y209" i="68"/>
  <c r="W209" i="68"/>
  <c r="V209" i="68"/>
  <c r="U209" i="68"/>
  <c r="N209" i="68"/>
  <c r="AO208" i="68"/>
  <c r="AH208" i="68"/>
  <c r="Z208" i="68"/>
  <c r="Y208" i="68"/>
  <c r="W208" i="68"/>
  <c r="AA208" i="68" s="1"/>
  <c r="V208" i="68"/>
  <c r="U208" i="68"/>
  <c r="N208" i="68"/>
  <c r="AO207" i="68"/>
  <c r="AH207" i="68"/>
  <c r="Z207" i="68"/>
  <c r="Y207" i="68"/>
  <c r="AA207" i="68" s="1"/>
  <c r="W207" i="68"/>
  <c r="V207" i="68"/>
  <c r="U207" i="68"/>
  <c r="N207" i="68"/>
  <c r="AO206" i="68"/>
  <c r="AH206" i="68"/>
  <c r="Z206" i="68"/>
  <c r="Y206" i="68"/>
  <c r="W206" i="68"/>
  <c r="AA206" i="68" s="1"/>
  <c r="V206" i="68"/>
  <c r="U206" i="68"/>
  <c r="N206" i="68"/>
  <c r="AO205" i="68"/>
  <c r="AH205" i="68"/>
  <c r="Z205" i="68"/>
  <c r="Y205" i="68"/>
  <c r="W205" i="68"/>
  <c r="AA205" i="68" s="1"/>
  <c r="V205" i="68"/>
  <c r="U205" i="68"/>
  <c r="N205" i="68"/>
  <c r="AO204" i="68"/>
  <c r="AH204" i="68"/>
  <c r="Z204" i="68"/>
  <c r="Y204" i="68"/>
  <c r="W204" i="68"/>
  <c r="AA204" i="68" s="1"/>
  <c r="V204" i="68"/>
  <c r="U204" i="68"/>
  <c r="N204" i="68"/>
  <c r="AO203" i="68"/>
  <c r="AH203" i="68"/>
  <c r="Z203" i="68"/>
  <c r="Y203" i="68"/>
  <c r="W203" i="68"/>
  <c r="V203" i="68"/>
  <c r="U203" i="68"/>
  <c r="N203" i="68"/>
  <c r="AO202" i="68"/>
  <c r="AH202" i="68"/>
  <c r="AA202" i="68"/>
  <c r="Z202" i="68"/>
  <c r="Y202" i="68"/>
  <c r="W202" i="68"/>
  <c r="V202" i="68"/>
  <c r="U202" i="68"/>
  <c r="N202" i="68"/>
  <c r="AO201" i="68"/>
  <c r="AH201" i="68"/>
  <c r="AA201" i="68"/>
  <c r="Z201" i="68"/>
  <c r="Y201" i="68"/>
  <c r="W201" i="68"/>
  <c r="V201" i="68"/>
  <c r="U201" i="68"/>
  <c r="N201" i="68"/>
  <c r="AO200" i="68"/>
  <c r="AH200" i="68"/>
  <c r="Z200" i="68"/>
  <c r="Y200" i="68"/>
  <c r="W200" i="68"/>
  <c r="AA200" i="68" s="1"/>
  <c r="V200" i="68"/>
  <c r="U200" i="68"/>
  <c r="N200" i="68"/>
  <c r="AO199" i="68"/>
  <c r="AH199" i="68"/>
  <c r="AH216" i="68" s="1"/>
  <c r="Z199" i="68"/>
  <c r="Y199" i="68"/>
  <c r="AA199" i="68" s="1"/>
  <c r="W199" i="68"/>
  <c r="V199" i="68"/>
  <c r="U199" i="68"/>
  <c r="N199" i="68"/>
  <c r="AO198" i="68"/>
  <c r="AH198" i="68"/>
  <c r="Z198" i="68"/>
  <c r="Y198" i="68"/>
  <c r="W198" i="68"/>
  <c r="AA198" i="68" s="1"/>
  <c r="V198" i="68"/>
  <c r="U198" i="68"/>
  <c r="N198" i="68"/>
  <c r="AO197" i="68"/>
  <c r="AH197" i="68"/>
  <c r="Z197" i="68"/>
  <c r="AA197" i="68" s="1"/>
  <c r="Y197" i="68"/>
  <c r="W197" i="68"/>
  <c r="V197" i="68"/>
  <c r="U197" i="68"/>
  <c r="N197" i="68"/>
  <c r="AO196" i="68"/>
  <c r="AH196" i="68"/>
  <c r="Z196" i="68"/>
  <c r="Y196" i="68"/>
  <c r="W196" i="68"/>
  <c r="AA196" i="68" s="1"/>
  <c r="V196" i="68"/>
  <c r="U196" i="68"/>
  <c r="N196" i="68"/>
  <c r="N216" i="68" s="1"/>
  <c r="AO195" i="68"/>
  <c r="AH195" i="68"/>
  <c r="AA195" i="68"/>
  <c r="Z195" i="68"/>
  <c r="Y195" i="68"/>
  <c r="W195" i="68"/>
  <c r="V195" i="68"/>
  <c r="U195" i="68"/>
  <c r="N195" i="68"/>
  <c r="AO194" i="68"/>
  <c r="AH194" i="68"/>
  <c r="Z194" i="68"/>
  <c r="Y194" i="68"/>
  <c r="W194" i="68"/>
  <c r="AA194" i="68" s="1"/>
  <c r="V194" i="68"/>
  <c r="U194" i="68"/>
  <c r="N194" i="68"/>
  <c r="AO193" i="68"/>
  <c r="AH193" i="68"/>
  <c r="AA193" i="68"/>
  <c r="Z193" i="68"/>
  <c r="Y193" i="68"/>
  <c r="W193" i="68"/>
  <c r="V193" i="68"/>
  <c r="U193" i="68"/>
  <c r="N193" i="68"/>
  <c r="AO192" i="68"/>
  <c r="AH192" i="68"/>
  <c r="Z192" i="68"/>
  <c r="Y192" i="68"/>
  <c r="W192" i="68"/>
  <c r="AA192" i="68" s="1"/>
  <c r="V192" i="68"/>
  <c r="U192" i="68"/>
  <c r="N192" i="68"/>
  <c r="AO191" i="68"/>
  <c r="AH191" i="68"/>
  <c r="Z191" i="68"/>
  <c r="Y191" i="68"/>
  <c r="W191" i="68"/>
  <c r="V191" i="68"/>
  <c r="U191" i="68"/>
  <c r="N191" i="68"/>
  <c r="AN182" i="68"/>
  <c r="AM182" i="68"/>
  <c r="AK182" i="68"/>
  <c r="AI182" i="68"/>
  <c r="AH182" i="68"/>
  <c r="AG182" i="68"/>
  <c r="AF182" i="68"/>
  <c r="AD182" i="68"/>
  <c r="AB182" i="68"/>
  <c r="U182" i="68"/>
  <c r="T182" i="68"/>
  <c r="S182" i="68"/>
  <c r="Q182" i="68"/>
  <c r="P182" i="68"/>
  <c r="M182" i="68"/>
  <c r="L182" i="68"/>
  <c r="J182" i="68"/>
  <c r="I182" i="68"/>
  <c r="AO180" i="68"/>
  <c r="AH180" i="68"/>
  <c r="Z180" i="68"/>
  <c r="Y180" i="68"/>
  <c r="W180" i="68"/>
  <c r="AA180" i="68" s="1"/>
  <c r="V180" i="68"/>
  <c r="U180" i="68"/>
  <c r="N180" i="68"/>
  <c r="AO179" i="68"/>
  <c r="AH179" i="68"/>
  <c r="Z179" i="68"/>
  <c r="Y179" i="68"/>
  <c r="W179" i="68"/>
  <c r="AA179" i="68" s="1"/>
  <c r="V179" i="68"/>
  <c r="U179" i="68"/>
  <c r="N179" i="68"/>
  <c r="AO178" i="68"/>
  <c r="AH178" i="68"/>
  <c r="Z178" i="68"/>
  <c r="Y178" i="68"/>
  <c r="W178" i="68"/>
  <c r="AA178" i="68" s="1"/>
  <c r="V178" i="68"/>
  <c r="U178" i="68"/>
  <c r="N178" i="68"/>
  <c r="AO177" i="68"/>
  <c r="AH177" i="68"/>
  <c r="Z177" i="68"/>
  <c r="AA177" i="68" s="1"/>
  <c r="Y177" i="68"/>
  <c r="W177" i="68"/>
  <c r="V177" i="68"/>
  <c r="U177" i="68"/>
  <c r="N177" i="68"/>
  <c r="AO176" i="68"/>
  <c r="AH176" i="68"/>
  <c r="Z176" i="68"/>
  <c r="Y176" i="68"/>
  <c r="W176" i="68"/>
  <c r="AA176" i="68" s="1"/>
  <c r="V176" i="68"/>
  <c r="U176" i="68"/>
  <c r="N176" i="68"/>
  <c r="AO175" i="68"/>
  <c r="AH175" i="68"/>
  <c r="Z175" i="68"/>
  <c r="Y175" i="68"/>
  <c r="W175" i="68"/>
  <c r="AA175" i="68" s="1"/>
  <c r="V175" i="68"/>
  <c r="U175" i="68"/>
  <c r="N175" i="68"/>
  <c r="AO174" i="68"/>
  <c r="AH174" i="68"/>
  <c r="Z174" i="68"/>
  <c r="Y174" i="68"/>
  <c r="AA174" i="68" s="1"/>
  <c r="W174" i="68"/>
  <c r="V174" i="68"/>
  <c r="U174" i="68"/>
  <c r="N174" i="68"/>
  <c r="AO173" i="68"/>
  <c r="AH173" i="68"/>
  <c r="Z173" i="68"/>
  <c r="Y173" i="68"/>
  <c r="W173" i="68"/>
  <c r="AA173" i="68" s="1"/>
  <c r="V173" i="68"/>
  <c r="V182" i="68" s="1"/>
  <c r="U173" i="68"/>
  <c r="N173" i="68"/>
  <c r="AO172" i="68"/>
  <c r="AH172" i="68"/>
  <c r="Z172" i="68"/>
  <c r="AA172" i="68" s="1"/>
  <c r="Y172" i="68"/>
  <c r="W172" i="68"/>
  <c r="V172" i="68"/>
  <c r="U172" i="68"/>
  <c r="N172" i="68"/>
  <c r="AO171" i="68"/>
  <c r="AH171" i="68"/>
  <c r="Z171" i="68"/>
  <c r="Y171" i="68"/>
  <c r="W171" i="68"/>
  <c r="AA171" i="68" s="1"/>
  <c r="V171" i="68"/>
  <c r="U171" i="68"/>
  <c r="N171" i="68"/>
  <c r="AO170" i="68"/>
  <c r="AH170" i="68"/>
  <c r="AA170" i="68"/>
  <c r="Z170" i="68"/>
  <c r="Y170" i="68"/>
  <c r="W170" i="68"/>
  <c r="V170" i="68"/>
  <c r="U170" i="68"/>
  <c r="N170" i="68"/>
  <c r="AO169" i="68"/>
  <c r="AH169" i="68"/>
  <c r="Z169" i="68"/>
  <c r="Z182" i="68" s="1"/>
  <c r="Y169" i="68"/>
  <c r="W169" i="68"/>
  <c r="V169" i="68"/>
  <c r="U169" i="68"/>
  <c r="N169" i="68"/>
  <c r="AO168" i="68"/>
  <c r="AO182" i="68" s="1"/>
  <c r="AH168" i="68"/>
  <c r="AA168" i="68"/>
  <c r="Z168" i="68"/>
  <c r="Y168" i="68"/>
  <c r="W168" i="68"/>
  <c r="V168" i="68"/>
  <c r="U168" i="68"/>
  <c r="N168" i="68"/>
  <c r="AN159" i="68"/>
  <c r="AM159" i="68"/>
  <c r="AK159" i="68"/>
  <c r="AI159" i="68"/>
  <c r="AG159" i="68"/>
  <c r="AF159" i="68"/>
  <c r="AD159" i="68"/>
  <c r="AB159" i="68"/>
  <c r="T159" i="68"/>
  <c r="S159" i="68"/>
  <c r="Q159" i="68"/>
  <c r="P159" i="68"/>
  <c r="M159" i="68"/>
  <c r="L159" i="68"/>
  <c r="J159" i="68"/>
  <c r="I159" i="68"/>
  <c r="AO157" i="68"/>
  <c r="AH157" i="68"/>
  <c r="Z157" i="68"/>
  <c r="Y157" i="68"/>
  <c r="AA157" i="68" s="1"/>
  <c r="W157" i="68"/>
  <c r="V157" i="68"/>
  <c r="U157" i="68"/>
  <c r="N157" i="68"/>
  <c r="AO156" i="68"/>
  <c r="AH156" i="68"/>
  <c r="Z156" i="68"/>
  <c r="Y156" i="68"/>
  <c r="W156" i="68"/>
  <c r="AA156" i="68" s="1"/>
  <c r="V156" i="68"/>
  <c r="U156" i="68"/>
  <c r="N156" i="68"/>
  <c r="AO155" i="68"/>
  <c r="AH155" i="68"/>
  <c r="Z155" i="68"/>
  <c r="Y155" i="68"/>
  <c r="W155" i="68"/>
  <c r="AA155" i="68" s="1"/>
  <c r="V155" i="68"/>
  <c r="U155" i="68"/>
  <c r="N155" i="68"/>
  <c r="AO154" i="68"/>
  <c r="AH154" i="68"/>
  <c r="Z154" i="68"/>
  <c r="Y154" i="68"/>
  <c r="W154" i="68"/>
  <c r="AA154" i="68" s="1"/>
  <c r="V154" i="68"/>
  <c r="U154" i="68"/>
  <c r="N154" i="68"/>
  <c r="AO153" i="68"/>
  <c r="AH153" i="68"/>
  <c r="Z153" i="68"/>
  <c r="Y153" i="68"/>
  <c r="W153" i="68"/>
  <c r="V153" i="68"/>
  <c r="U153" i="68"/>
  <c r="N153" i="68"/>
  <c r="AO152" i="68"/>
  <c r="AH152" i="68"/>
  <c r="Z152" i="68"/>
  <c r="AA152" i="68" s="1"/>
  <c r="Y152" i="68"/>
  <c r="W152" i="68"/>
  <c r="V152" i="68"/>
  <c r="U152" i="68"/>
  <c r="N152" i="68"/>
  <c r="AO151" i="68"/>
  <c r="AH151" i="68"/>
  <c r="Z151" i="68"/>
  <c r="Y151" i="68"/>
  <c r="W151" i="68"/>
  <c r="AA151" i="68" s="1"/>
  <c r="V151" i="68"/>
  <c r="U151" i="68"/>
  <c r="N151" i="68"/>
  <c r="AO150" i="68"/>
  <c r="AH150" i="68"/>
  <c r="Z150" i="68"/>
  <c r="Y150" i="68"/>
  <c r="W150" i="68"/>
  <c r="AA150" i="68" s="1"/>
  <c r="V150" i="68"/>
  <c r="U150" i="68"/>
  <c r="N150" i="68"/>
  <c r="AO149" i="68"/>
  <c r="AH149" i="68"/>
  <c r="Z149" i="68"/>
  <c r="Y149" i="68"/>
  <c r="W149" i="68"/>
  <c r="AA149" i="68" s="1"/>
  <c r="V149" i="68"/>
  <c r="U149" i="68"/>
  <c r="N149" i="68"/>
  <c r="AO148" i="68"/>
  <c r="AH148" i="68"/>
  <c r="Z148" i="68"/>
  <c r="Y148" i="68"/>
  <c r="W148" i="68"/>
  <c r="AA148" i="68" s="1"/>
  <c r="V148" i="68"/>
  <c r="U148" i="68"/>
  <c r="N148" i="68"/>
  <c r="AO147" i="68"/>
  <c r="AH147" i="68"/>
  <c r="Z147" i="68"/>
  <c r="Y147" i="68"/>
  <c r="W147" i="68"/>
  <c r="AA147" i="68" s="1"/>
  <c r="V147" i="68"/>
  <c r="U147" i="68"/>
  <c r="N147" i="68"/>
  <c r="AO146" i="68"/>
  <c r="AH146" i="68"/>
  <c r="Z146" i="68"/>
  <c r="Y146" i="68"/>
  <c r="W146" i="68"/>
  <c r="AA146" i="68" s="1"/>
  <c r="V146" i="68"/>
  <c r="U146" i="68"/>
  <c r="N146" i="68"/>
  <c r="AO145" i="68"/>
  <c r="AH145" i="68"/>
  <c r="Z145" i="68"/>
  <c r="Y145" i="68"/>
  <c r="AA145" i="68" s="1"/>
  <c r="W145" i="68"/>
  <c r="V145" i="68"/>
  <c r="U145" i="68"/>
  <c r="N145" i="68"/>
  <c r="AO144" i="68"/>
  <c r="AH144" i="68"/>
  <c r="Z144" i="68"/>
  <c r="Y144" i="68"/>
  <c r="W144" i="68"/>
  <c r="AA144" i="68" s="1"/>
  <c r="V144" i="68"/>
  <c r="U144" i="68"/>
  <c r="N144" i="68"/>
  <c r="AO143" i="68"/>
  <c r="AH143" i="68"/>
  <c r="AA143" i="68"/>
  <c r="Z143" i="68"/>
  <c r="Y143" i="68"/>
  <c r="W143" i="68"/>
  <c r="V143" i="68"/>
  <c r="U143" i="68"/>
  <c r="N143" i="68"/>
  <c r="AO142" i="68"/>
  <c r="AH142" i="68"/>
  <c r="Z142" i="68"/>
  <c r="AA142" i="68" s="1"/>
  <c r="Y142" i="68"/>
  <c r="W142" i="68"/>
  <c r="V142" i="68"/>
  <c r="U142" i="68"/>
  <c r="N142" i="68"/>
  <c r="AO141" i="68"/>
  <c r="AH141" i="68"/>
  <c r="Z141" i="68"/>
  <c r="Y141" i="68"/>
  <c r="AA141" i="68" s="1"/>
  <c r="W141" i="68"/>
  <c r="V141" i="68"/>
  <c r="U141" i="68"/>
  <c r="N141" i="68"/>
  <c r="AO140" i="68"/>
  <c r="AH140" i="68"/>
  <c r="AA140" i="68"/>
  <c r="Z140" i="68"/>
  <c r="Y140" i="68"/>
  <c r="W140" i="68"/>
  <c r="V140" i="68"/>
  <c r="U140" i="68"/>
  <c r="N140" i="68"/>
  <c r="AO139" i="68"/>
  <c r="AH139" i="68"/>
  <c r="Z139" i="68"/>
  <c r="Y139" i="68"/>
  <c r="W139" i="68"/>
  <c r="AA139" i="68" s="1"/>
  <c r="V139" i="68"/>
  <c r="U139" i="68"/>
  <c r="N139" i="68"/>
  <c r="AO138" i="68"/>
  <c r="AO159" i="68" s="1"/>
  <c r="AH138" i="68"/>
  <c r="AH159" i="68" s="1"/>
  <c r="Z138" i="68"/>
  <c r="Y138" i="68"/>
  <c r="W138" i="68"/>
  <c r="AA138" i="68" s="1"/>
  <c r="V138" i="68"/>
  <c r="U138" i="68"/>
  <c r="N138" i="68"/>
  <c r="AO137" i="68"/>
  <c r="AH137" i="68"/>
  <c r="Z137" i="68"/>
  <c r="Y137" i="68"/>
  <c r="W137" i="68"/>
  <c r="V137" i="68"/>
  <c r="U137" i="68"/>
  <c r="N137" i="68"/>
  <c r="N159" i="68" s="1"/>
  <c r="AN128" i="68"/>
  <c r="AM128" i="68"/>
  <c r="AK128" i="68"/>
  <c r="AI128" i="68"/>
  <c r="AG128" i="68"/>
  <c r="AF128" i="68"/>
  <c r="AD128" i="68"/>
  <c r="AB128" i="68"/>
  <c r="T128" i="68"/>
  <c r="S128" i="68"/>
  <c r="S571" i="68" s="1"/>
  <c r="Q128" i="68"/>
  <c r="P128" i="68"/>
  <c r="M128" i="68"/>
  <c r="L128" i="68"/>
  <c r="J128" i="68"/>
  <c r="I128" i="68"/>
  <c r="AO126" i="68"/>
  <c r="AH126" i="68"/>
  <c r="Z126" i="68"/>
  <c r="AA126" i="68" s="1"/>
  <c r="Y126" i="68"/>
  <c r="W126" i="68"/>
  <c r="V126" i="68"/>
  <c r="U126" i="68"/>
  <c r="N126" i="68"/>
  <c r="AO125" i="68"/>
  <c r="AH125" i="68"/>
  <c r="Z125" i="68"/>
  <c r="Y125" i="68"/>
  <c r="W125" i="68"/>
  <c r="AA125" i="68" s="1"/>
  <c r="V125" i="68"/>
  <c r="U125" i="68"/>
  <c r="N125" i="68"/>
  <c r="AO124" i="68"/>
  <c r="AH124" i="68"/>
  <c r="AA124" i="68"/>
  <c r="Z124" i="68"/>
  <c r="Y124" i="68"/>
  <c r="W124" i="68"/>
  <c r="V124" i="68"/>
  <c r="U124" i="68"/>
  <c r="N124" i="68"/>
  <c r="AO123" i="68"/>
  <c r="AH123" i="68"/>
  <c r="Z123" i="68"/>
  <c r="Y123" i="68"/>
  <c r="W123" i="68"/>
  <c r="AA123" i="68" s="1"/>
  <c r="V123" i="68"/>
  <c r="U123" i="68"/>
  <c r="N123" i="68"/>
  <c r="AO122" i="68"/>
  <c r="AH122" i="68"/>
  <c r="Z122" i="68"/>
  <c r="Y122" i="68"/>
  <c r="W122" i="68"/>
  <c r="AA122" i="68" s="1"/>
  <c r="V122" i="68"/>
  <c r="U122" i="68"/>
  <c r="N122" i="68"/>
  <c r="AO121" i="68"/>
  <c r="AH121" i="68"/>
  <c r="Z121" i="68"/>
  <c r="Y121" i="68"/>
  <c r="W121" i="68"/>
  <c r="AA121" i="68" s="1"/>
  <c r="V121" i="68"/>
  <c r="U121" i="68"/>
  <c r="N121" i="68"/>
  <c r="AO120" i="68"/>
  <c r="AH120" i="68"/>
  <c r="Z120" i="68"/>
  <c r="Y120" i="68"/>
  <c r="AA120" i="68" s="1"/>
  <c r="W120" i="68"/>
  <c r="V120" i="68"/>
  <c r="U120" i="68"/>
  <c r="N120" i="68"/>
  <c r="AO119" i="68"/>
  <c r="AH119" i="68"/>
  <c r="Z119" i="68"/>
  <c r="Y119" i="68"/>
  <c r="W119" i="68"/>
  <c r="AA119" i="68" s="1"/>
  <c r="V119" i="68"/>
  <c r="U119" i="68"/>
  <c r="N119" i="68"/>
  <c r="AO118" i="68"/>
  <c r="AH118" i="68"/>
  <c r="AA118" i="68"/>
  <c r="Z118" i="68"/>
  <c r="Y118" i="68"/>
  <c r="W118" i="68"/>
  <c r="V118" i="68"/>
  <c r="U118" i="68"/>
  <c r="N118" i="68"/>
  <c r="AO117" i="68"/>
  <c r="AH117" i="68"/>
  <c r="Z117" i="68"/>
  <c r="AA117" i="68" s="1"/>
  <c r="Y117" i="68"/>
  <c r="W117" i="68"/>
  <c r="V117" i="68"/>
  <c r="U117" i="68"/>
  <c r="N117" i="68"/>
  <c r="AO116" i="68"/>
  <c r="AH116" i="68"/>
  <c r="Z116" i="68"/>
  <c r="Y116" i="68"/>
  <c r="AA116" i="68" s="1"/>
  <c r="W116" i="68"/>
  <c r="V116" i="68"/>
  <c r="U116" i="68"/>
  <c r="N116" i="68"/>
  <c r="AO115" i="68"/>
  <c r="AH115" i="68"/>
  <c r="AA115" i="68"/>
  <c r="Z115" i="68"/>
  <c r="Y115" i="68"/>
  <c r="W115" i="68"/>
  <c r="V115" i="68"/>
  <c r="U115" i="68"/>
  <c r="N115" i="68"/>
  <c r="AO114" i="68"/>
  <c r="AH114" i="68"/>
  <c r="Z114" i="68"/>
  <c r="Y114" i="68"/>
  <c r="W114" i="68"/>
  <c r="AA114" i="68" s="1"/>
  <c r="V114" i="68"/>
  <c r="U114" i="68"/>
  <c r="N114" i="68"/>
  <c r="AO113" i="68"/>
  <c r="AH113" i="68"/>
  <c r="AA113" i="68"/>
  <c r="Z113" i="68"/>
  <c r="Y113" i="68"/>
  <c r="W113" i="68"/>
  <c r="V113" i="68"/>
  <c r="U113" i="68"/>
  <c r="N113" i="68"/>
  <c r="AO112" i="68"/>
  <c r="AH112" i="68"/>
  <c r="Z112" i="68"/>
  <c r="Y112" i="68"/>
  <c r="W112" i="68"/>
  <c r="AA112" i="68" s="1"/>
  <c r="V112" i="68"/>
  <c r="U112" i="68"/>
  <c r="N112" i="68"/>
  <c r="AO111" i="68"/>
  <c r="AO128" i="68" s="1"/>
  <c r="AH111" i="68"/>
  <c r="Z111" i="68"/>
  <c r="AA111" i="68" s="1"/>
  <c r="Y111" i="68"/>
  <c r="W111" i="68"/>
  <c r="V111" i="68"/>
  <c r="U111" i="68"/>
  <c r="N111" i="68"/>
  <c r="AO110" i="68"/>
  <c r="AH110" i="68"/>
  <c r="Z110" i="68"/>
  <c r="Y110" i="68"/>
  <c r="W110" i="68"/>
  <c r="AA110" i="68" s="1"/>
  <c r="V110" i="68"/>
  <c r="U110" i="68"/>
  <c r="N110" i="68"/>
  <c r="AO109" i="68"/>
  <c r="AH109" i="68"/>
  <c r="Z109" i="68"/>
  <c r="Y109" i="68"/>
  <c r="W109" i="68"/>
  <c r="AA109" i="68" s="1"/>
  <c r="V109" i="68"/>
  <c r="U109" i="68"/>
  <c r="N109" i="68"/>
  <c r="AO108" i="68"/>
  <c r="AH108" i="68"/>
  <c r="Z108" i="68"/>
  <c r="Z128" i="68" s="1"/>
  <c r="Y108" i="68"/>
  <c r="W108" i="68"/>
  <c r="V108" i="68"/>
  <c r="U108" i="68"/>
  <c r="U128" i="68" s="1"/>
  <c r="N108" i="68"/>
  <c r="AN99" i="68"/>
  <c r="AM99" i="68"/>
  <c r="AK99" i="68"/>
  <c r="AJ99" i="68"/>
  <c r="AI99" i="68"/>
  <c r="AG99" i="68"/>
  <c r="AF99" i="68"/>
  <c r="AD99" i="68"/>
  <c r="AC99" i="68"/>
  <c r="AB99" i="68"/>
  <c r="T99" i="68"/>
  <c r="S99" i="68"/>
  <c r="Q99" i="68"/>
  <c r="P99" i="68"/>
  <c r="O99" i="68"/>
  <c r="M99" i="68"/>
  <c r="L99" i="68"/>
  <c r="J99" i="68"/>
  <c r="I99" i="68"/>
  <c r="AO97" i="68"/>
  <c r="AH97" i="68"/>
  <c r="Z97" i="68"/>
  <c r="AA97" i="68" s="1"/>
  <c r="Y97" i="68"/>
  <c r="W97" i="68"/>
  <c r="V97" i="68"/>
  <c r="U97" i="68"/>
  <c r="N97" i="68"/>
  <c r="AO96" i="68"/>
  <c r="AH96" i="68"/>
  <c r="AA96" i="68"/>
  <c r="Z96" i="68"/>
  <c r="Y96" i="68"/>
  <c r="W96" i="68"/>
  <c r="V96" i="68"/>
  <c r="U96" i="68"/>
  <c r="N96" i="68"/>
  <c r="AO95" i="68"/>
  <c r="AH95" i="68"/>
  <c r="Z95" i="68"/>
  <c r="Y95" i="68"/>
  <c r="W95" i="68"/>
  <c r="AA95" i="68" s="1"/>
  <c r="V95" i="68"/>
  <c r="U95" i="68"/>
  <c r="N95" i="68"/>
  <c r="AO94" i="68"/>
  <c r="AH94" i="68"/>
  <c r="Z94" i="68"/>
  <c r="Y94" i="68"/>
  <c r="W94" i="68"/>
  <c r="AA94" i="68" s="1"/>
  <c r="V94" i="68"/>
  <c r="U94" i="68"/>
  <c r="N94" i="68"/>
  <c r="AO93" i="68"/>
  <c r="AH93" i="68"/>
  <c r="Z93" i="68"/>
  <c r="Y93" i="68"/>
  <c r="W93" i="68"/>
  <c r="V93" i="68"/>
  <c r="U93" i="68"/>
  <c r="N93" i="68"/>
  <c r="AO92" i="68"/>
  <c r="AH92" i="68"/>
  <c r="Z92" i="68"/>
  <c r="Y92" i="68"/>
  <c r="W92" i="68"/>
  <c r="AA92" i="68" s="1"/>
  <c r="V92" i="68"/>
  <c r="U92" i="68"/>
  <c r="N92" i="68"/>
  <c r="AO91" i="68"/>
  <c r="AH91" i="68"/>
  <c r="Z91" i="68"/>
  <c r="Y91" i="68"/>
  <c r="W91" i="68"/>
  <c r="AA91" i="68" s="1"/>
  <c r="V91" i="68"/>
  <c r="U91" i="68"/>
  <c r="N91" i="68"/>
  <c r="AO90" i="68"/>
  <c r="AH90" i="68"/>
  <c r="Z90" i="68"/>
  <c r="Y90" i="68"/>
  <c r="AA90" i="68" s="1"/>
  <c r="W90" i="68"/>
  <c r="V90" i="68"/>
  <c r="U90" i="68"/>
  <c r="N90" i="68"/>
  <c r="AO89" i="68"/>
  <c r="AH89" i="68"/>
  <c r="Z89" i="68"/>
  <c r="Y89" i="68"/>
  <c r="W89" i="68"/>
  <c r="AA89" i="68" s="1"/>
  <c r="V89" i="68"/>
  <c r="U89" i="68"/>
  <c r="N89" i="68"/>
  <c r="AO88" i="68"/>
  <c r="AH88" i="68"/>
  <c r="AA88" i="68"/>
  <c r="Z88" i="68"/>
  <c r="Y88" i="68"/>
  <c r="W88" i="68"/>
  <c r="V88" i="68"/>
  <c r="U88" i="68"/>
  <c r="N88" i="68"/>
  <c r="AO87" i="68"/>
  <c r="AH87" i="68"/>
  <c r="Z87" i="68"/>
  <c r="Y87" i="68"/>
  <c r="AA87" i="68" s="1"/>
  <c r="W87" i="68"/>
  <c r="V87" i="68"/>
  <c r="U87" i="68"/>
  <c r="N87" i="68"/>
  <c r="AO86" i="68"/>
  <c r="AH86" i="68"/>
  <c r="Z86" i="68"/>
  <c r="Y86" i="68"/>
  <c r="AA86" i="68" s="1"/>
  <c r="W86" i="68"/>
  <c r="V86" i="68"/>
  <c r="U86" i="68"/>
  <c r="N86" i="68"/>
  <c r="AO85" i="68"/>
  <c r="AH85" i="68"/>
  <c r="Z85" i="68"/>
  <c r="AA85" i="68" s="1"/>
  <c r="Y85" i="68"/>
  <c r="W85" i="68"/>
  <c r="V85" i="68"/>
  <c r="U85" i="68"/>
  <c r="N85" i="68"/>
  <c r="AO84" i="68"/>
  <c r="AH84" i="68"/>
  <c r="AA84" i="68"/>
  <c r="Z84" i="68"/>
  <c r="Y84" i="68"/>
  <c r="W84" i="68"/>
  <c r="V84" i="68"/>
  <c r="U84" i="68"/>
  <c r="N84" i="68"/>
  <c r="AO83" i="68"/>
  <c r="AH83" i="68"/>
  <c r="Z83" i="68"/>
  <c r="Y83" i="68"/>
  <c r="W83" i="68"/>
  <c r="AA83" i="68" s="1"/>
  <c r="V83" i="68"/>
  <c r="U83" i="68"/>
  <c r="N83" i="68"/>
  <c r="AO82" i="68"/>
  <c r="AH82" i="68"/>
  <c r="Z82" i="68"/>
  <c r="Y82" i="68"/>
  <c r="W82" i="68"/>
  <c r="V82" i="68"/>
  <c r="U82" i="68"/>
  <c r="N82" i="68"/>
  <c r="AO81" i="68"/>
  <c r="AH81" i="68"/>
  <c r="Z81" i="68"/>
  <c r="AA81" i="68" s="1"/>
  <c r="Y81" i="68"/>
  <c r="W81" i="68"/>
  <c r="V81" i="68"/>
  <c r="U81" i="68"/>
  <c r="N81" i="68"/>
  <c r="AO80" i="68"/>
  <c r="AH80" i="68"/>
  <c r="Z80" i="68"/>
  <c r="Y80" i="68"/>
  <c r="W80" i="68"/>
  <c r="AA80" i="68" s="1"/>
  <c r="V80" i="68"/>
  <c r="U80" i="68"/>
  <c r="N80" i="68"/>
  <c r="AO79" i="68"/>
  <c r="AH79" i="68"/>
  <c r="Z79" i="68"/>
  <c r="Y79" i="68"/>
  <c r="W79" i="68"/>
  <c r="AA79" i="68" s="1"/>
  <c r="V79" i="68"/>
  <c r="U79" i="68"/>
  <c r="N79" i="68"/>
  <c r="AO78" i="68"/>
  <c r="AH78" i="68"/>
  <c r="Z78" i="68"/>
  <c r="Y78" i="68"/>
  <c r="W78" i="68"/>
  <c r="AA78" i="68" s="1"/>
  <c r="V78" i="68"/>
  <c r="U78" i="68"/>
  <c r="N78" i="68"/>
  <c r="AO77" i="68"/>
  <c r="AH77" i="68"/>
  <c r="Z77" i="68"/>
  <c r="Y77" i="68"/>
  <c r="W77" i="68"/>
  <c r="AA77" i="68" s="1"/>
  <c r="V77" i="68"/>
  <c r="U77" i="68"/>
  <c r="N77" i="68"/>
  <c r="AO76" i="68"/>
  <c r="AH76" i="68"/>
  <c r="Z76" i="68"/>
  <c r="Y76" i="68"/>
  <c r="W76" i="68"/>
  <c r="AA76" i="68" s="1"/>
  <c r="V76" i="68"/>
  <c r="U76" i="68"/>
  <c r="N76" i="68"/>
  <c r="AO75" i="68"/>
  <c r="AH75" i="68"/>
  <c r="Z75" i="68"/>
  <c r="Y75" i="68"/>
  <c r="W75" i="68"/>
  <c r="AA75" i="68" s="1"/>
  <c r="V75" i="68"/>
  <c r="U75" i="68"/>
  <c r="N75" i="68"/>
  <c r="AO74" i="68"/>
  <c r="AH74" i="68"/>
  <c r="Z74" i="68"/>
  <c r="Y74" i="68"/>
  <c r="AA74" i="68" s="1"/>
  <c r="W74" i="68"/>
  <c r="V74" i="68"/>
  <c r="U74" i="68"/>
  <c r="N74" i="68"/>
  <c r="AO73" i="68"/>
  <c r="AH73" i="68"/>
  <c r="Z73" i="68"/>
  <c r="Y73" i="68"/>
  <c r="W73" i="68"/>
  <c r="AA73" i="68" s="1"/>
  <c r="V73" i="68"/>
  <c r="U73" i="68"/>
  <c r="N73" i="68"/>
  <c r="AO72" i="68"/>
  <c r="AH72" i="68"/>
  <c r="AA72" i="68"/>
  <c r="Z72" i="68"/>
  <c r="Y72" i="68"/>
  <c r="W72" i="68"/>
  <c r="V72" i="68"/>
  <c r="U72" i="68"/>
  <c r="N72" i="68"/>
  <c r="AO71" i="68"/>
  <c r="AH71" i="68"/>
  <c r="Z71" i="68"/>
  <c r="AA71" i="68" s="1"/>
  <c r="Y71" i="68"/>
  <c r="W71" i="68"/>
  <c r="V71" i="68"/>
  <c r="U71" i="68"/>
  <c r="N71" i="68"/>
  <c r="AO70" i="68"/>
  <c r="AH70" i="68"/>
  <c r="Z70" i="68"/>
  <c r="Y70" i="68"/>
  <c r="AA70" i="68" s="1"/>
  <c r="W70" i="68"/>
  <c r="V70" i="68"/>
  <c r="U70" i="68"/>
  <c r="N70" i="68"/>
  <c r="AO69" i="68"/>
  <c r="AH69" i="68"/>
  <c r="AA69" i="68"/>
  <c r="Z69" i="68"/>
  <c r="Y69" i="68"/>
  <c r="W69" i="68"/>
  <c r="V69" i="68"/>
  <c r="U69" i="68"/>
  <c r="N69" i="68"/>
  <c r="AO68" i="68"/>
  <c r="AH68" i="68"/>
  <c r="Z68" i="68"/>
  <c r="Y68" i="68"/>
  <c r="W68" i="68"/>
  <c r="AA68" i="68" s="1"/>
  <c r="V68" i="68"/>
  <c r="U68" i="68"/>
  <c r="N68" i="68"/>
  <c r="AO67" i="68"/>
  <c r="AH67" i="68"/>
  <c r="Z67" i="68"/>
  <c r="Y67" i="68"/>
  <c r="W67" i="68"/>
  <c r="AA67" i="68" s="1"/>
  <c r="V67" i="68"/>
  <c r="U67" i="68"/>
  <c r="N67" i="68"/>
  <c r="AO66" i="68"/>
  <c r="AH66" i="68"/>
  <c r="Z66" i="68"/>
  <c r="Y66" i="68"/>
  <c r="W66" i="68"/>
  <c r="AA66" i="68" s="1"/>
  <c r="V66" i="68"/>
  <c r="U66" i="68"/>
  <c r="N66" i="68"/>
  <c r="AO65" i="68"/>
  <c r="AH65" i="68"/>
  <c r="Z65" i="68"/>
  <c r="AA65" i="68" s="1"/>
  <c r="Y65" i="68"/>
  <c r="W65" i="68"/>
  <c r="V65" i="68"/>
  <c r="U65" i="68"/>
  <c r="N65" i="68"/>
  <c r="AO64" i="68"/>
  <c r="AH64" i="68"/>
  <c r="Z64" i="68"/>
  <c r="Y64" i="68"/>
  <c r="AA64" i="68" s="1"/>
  <c r="W64" i="68"/>
  <c r="V64" i="68"/>
  <c r="U64" i="68"/>
  <c r="N64" i="68"/>
  <c r="AO63" i="68"/>
  <c r="AH63" i="68"/>
  <c r="Z63" i="68"/>
  <c r="Y63" i="68"/>
  <c r="W63" i="68"/>
  <c r="AA63" i="68" s="1"/>
  <c r="V63" i="68"/>
  <c r="U63" i="68"/>
  <c r="N63" i="68"/>
  <c r="AO62" i="68"/>
  <c r="AH62" i="68"/>
  <c r="Z62" i="68"/>
  <c r="AA62" i="68" s="1"/>
  <c r="Y62" i="68"/>
  <c r="W62" i="68"/>
  <c r="V62" i="68"/>
  <c r="U62" i="68"/>
  <c r="N62" i="68"/>
  <c r="AO61" i="68"/>
  <c r="AH61" i="68"/>
  <c r="Z61" i="68"/>
  <c r="Y61" i="68"/>
  <c r="W61" i="68"/>
  <c r="V61" i="68"/>
  <c r="U61" i="68"/>
  <c r="N61" i="68"/>
  <c r="AO60" i="68"/>
  <c r="AH60" i="68"/>
  <c r="AA60" i="68"/>
  <c r="Z60" i="68"/>
  <c r="Y60" i="68"/>
  <c r="W60" i="68"/>
  <c r="V60" i="68"/>
  <c r="U60" i="68"/>
  <c r="N60" i="68"/>
  <c r="AO59" i="68"/>
  <c r="AH59" i="68"/>
  <c r="Z59" i="68"/>
  <c r="Y59" i="68"/>
  <c r="W59" i="68"/>
  <c r="AA59" i="68" s="1"/>
  <c r="V59" i="68"/>
  <c r="U59" i="68"/>
  <c r="N59" i="68"/>
  <c r="AO58" i="68"/>
  <c r="AH58" i="68"/>
  <c r="Z58" i="68"/>
  <c r="AA58" i="68" s="1"/>
  <c r="Y58" i="68"/>
  <c r="W58" i="68"/>
  <c r="V58" i="68"/>
  <c r="U58" i="68"/>
  <c r="N58" i="68"/>
  <c r="AO57" i="68"/>
  <c r="AH57" i="68"/>
  <c r="Z57" i="68"/>
  <c r="Y57" i="68"/>
  <c r="W57" i="68"/>
  <c r="AA57" i="68" s="1"/>
  <c r="V57" i="68"/>
  <c r="U57" i="68"/>
  <c r="N57" i="68"/>
  <c r="AO56" i="68"/>
  <c r="AH56" i="68"/>
  <c r="AA56" i="68"/>
  <c r="Z56" i="68"/>
  <c r="Y56" i="68"/>
  <c r="W56" i="68"/>
  <c r="V56" i="68"/>
  <c r="U56" i="68"/>
  <c r="N56" i="68"/>
  <c r="AO55" i="68"/>
  <c r="AH55" i="68"/>
  <c r="Z55" i="68"/>
  <c r="Y55" i="68"/>
  <c r="W55" i="68"/>
  <c r="AA55" i="68" s="1"/>
  <c r="V55" i="68"/>
  <c r="U55" i="68"/>
  <c r="N55" i="68"/>
  <c r="AO54" i="68"/>
  <c r="AH54" i="68"/>
  <c r="Z54" i="68"/>
  <c r="Y54" i="68"/>
  <c r="AA54" i="68" s="1"/>
  <c r="W54" i="68"/>
  <c r="V54" i="68"/>
  <c r="U54" i="68"/>
  <c r="N54" i="68"/>
  <c r="AO53" i="68"/>
  <c r="AH53" i="68"/>
  <c r="Z53" i="68"/>
  <c r="Y53" i="68"/>
  <c r="W53" i="68"/>
  <c r="AA53" i="68" s="1"/>
  <c r="V53" i="68"/>
  <c r="U53" i="68"/>
  <c r="N53" i="68"/>
  <c r="AO52" i="68"/>
  <c r="AH52" i="68"/>
  <c r="AA52" i="68"/>
  <c r="Z52" i="68"/>
  <c r="Y52" i="68"/>
  <c r="W52" i="68"/>
  <c r="V52" i="68"/>
  <c r="U52" i="68"/>
  <c r="N52" i="68"/>
  <c r="AO51" i="68"/>
  <c r="AH51" i="68"/>
  <c r="Z51" i="68"/>
  <c r="Y51" i="68"/>
  <c r="W51" i="68"/>
  <c r="AA51" i="68" s="1"/>
  <c r="V51" i="68"/>
  <c r="U51" i="68"/>
  <c r="N51" i="68"/>
  <c r="AO50" i="68"/>
  <c r="AH50" i="68"/>
  <c r="Z50" i="68"/>
  <c r="Y50" i="68"/>
  <c r="W50" i="68"/>
  <c r="V50" i="68"/>
  <c r="U50" i="68"/>
  <c r="N50" i="68"/>
  <c r="AO49" i="68"/>
  <c r="AH49" i="68"/>
  <c r="Z49" i="68"/>
  <c r="AA49" i="68" s="1"/>
  <c r="Y49" i="68"/>
  <c r="W49" i="68"/>
  <c r="V49" i="68"/>
  <c r="U49" i="68"/>
  <c r="N49" i="68"/>
  <c r="AO48" i="68"/>
  <c r="AH48" i="68"/>
  <c r="Z48" i="68"/>
  <c r="Y48" i="68"/>
  <c r="W48" i="68"/>
  <c r="AA48" i="68" s="1"/>
  <c r="V48" i="68"/>
  <c r="U48" i="68"/>
  <c r="N48" i="68"/>
  <c r="AO47" i="68"/>
  <c r="AH47" i="68"/>
  <c r="Z47" i="68"/>
  <c r="Y47" i="68"/>
  <c r="W47" i="68"/>
  <c r="AA47" i="68" s="1"/>
  <c r="V47" i="68"/>
  <c r="U47" i="68"/>
  <c r="N47" i="68"/>
  <c r="AO46" i="68"/>
  <c r="AH46" i="68"/>
  <c r="Z46" i="68"/>
  <c r="Y46" i="68"/>
  <c r="W46" i="68"/>
  <c r="AA46" i="68" s="1"/>
  <c r="V46" i="68"/>
  <c r="U46" i="68"/>
  <c r="N46" i="68"/>
  <c r="AO45" i="68"/>
  <c r="AH45" i="68"/>
  <c r="Z45" i="68"/>
  <c r="Y45" i="68"/>
  <c r="W45" i="68"/>
  <c r="AA45" i="68" s="1"/>
  <c r="V45" i="68"/>
  <c r="U45" i="68"/>
  <c r="N45" i="68"/>
  <c r="AO44" i="68"/>
  <c r="AH44" i="68"/>
  <c r="Z44" i="68"/>
  <c r="Y44" i="68"/>
  <c r="W44" i="68"/>
  <c r="AA44" i="68" s="1"/>
  <c r="V44" i="68"/>
  <c r="U44" i="68"/>
  <c r="N44" i="68"/>
  <c r="AO43" i="68"/>
  <c r="AH43" i="68"/>
  <c r="Z43" i="68"/>
  <c r="Y43" i="68"/>
  <c r="W43" i="68"/>
  <c r="AA43" i="68" s="1"/>
  <c r="V43" i="68"/>
  <c r="U43" i="68"/>
  <c r="N43" i="68"/>
  <c r="AO42" i="68"/>
  <c r="AH42" i="68"/>
  <c r="Z42" i="68"/>
  <c r="Y42" i="68"/>
  <c r="AA42" i="68" s="1"/>
  <c r="W42" i="68"/>
  <c r="V42" i="68"/>
  <c r="U42" i="68"/>
  <c r="N42" i="68"/>
  <c r="N99" i="68" s="1"/>
  <c r="AO41" i="68"/>
  <c r="AH41" i="68"/>
  <c r="Z41" i="68"/>
  <c r="Z99" i="68" s="1"/>
  <c r="Y41" i="68"/>
  <c r="Y99" i="68" s="1"/>
  <c r="W41" i="68"/>
  <c r="V41" i="68"/>
  <c r="U41" i="68"/>
  <c r="N41" i="68"/>
  <c r="N33" i="68"/>
  <c r="AN32" i="68"/>
  <c r="AM32" i="68"/>
  <c r="AL32" i="68"/>
  <c r="AK32" i="68"/>
  <c r="AJ32" i="68"/>
  <c r="AI32" i="68"/>
  <c r="AG32" i="68"/>
  <c r="AF32" i="68"/>
  <c r="AE32" i="68"/>
  <c r="AE571" i="68" s="1"/>
  <c r="AD32" i="68"/>
  <c r="AD571" i="68" s="1"/>
  <c r="AC32" i="68"/>
  <c r="AB32" i="68"/>
  <c r="X32" i="68"/>
  <c r="T32" i="68"/>
  <c r="T571" i="68" s="1"/>
  <c r="S32" i="68"/>
  <c r="R32" i="68"/>
  <c r="Q32" i="68"/>
  <c r="P32" i="68"/>
  <c r="O32" i="68"/>
  <c r="M32" i="68"/>
  <c r="L32" i="68"/>
  <c r="K32" i="68"/>
  <c r="K571" i="68" s="1"/>
  <c r="J32" i="68"/>
  <c r="I32" i="68"/>
  <c r="AO30" i="68"/>
  <c r="AH30" i="68"/>
  <c r="Z30" i="68"/>
  <c r="Y30" i="68"/>
  <c r="AA30" i="68" s="1"/>
  <c r="W30" i="68"/>
  <c r="V30" i="68"/>
  <c r="U30" i="68"/>
  <c r="N30" i="68"/>
  <c r="AO29" i="68"/>
  <c r="AH29" i="68"/>
  <c r="Z29" i="68"/>
  <c r="Y29" i="68"/>
  <c r="W29" i="68"/>
  <c r="AA29" i="68" s="1"/>
  <c r="V29" i="68"/>
  <c r="U29" i="68"/>
  <c r="N29" i="68"/>
  <c r="AO28" i="68"/>
  <c r="AH28" i="68"/>
  <c r="Z28" i="68"/>
  <c r="Y28" i="68"/>
  <c r="W28" i="68"/>
  <c r="AA28" i="68" s="1"/>
  <c r="V28" i="68"/>
  <c r="U28" i="68"/>
  <c r="N28" i="68"/>
  <c r="AO27" i="68"/>
  <c r="AH27" i="68"/>
  <c r="Z27" i="68"/>
  <c r="Y27" i="68"/>
  <c r="AA27" i="68" s="1"/>
  <c r="W27" i="68"/>
  <c r="V27" i="68"/>
  <c r="U27" i="68"/>
  <c r="N27" i="68"/>
  <c r="AO26" i="68"/>
  <c r="AH26" i="68"/>
  <c r="Z26" i="68"/>
  <c r="Y26" i="68"/>
  <c r="W26" i="68"/>
  <c r="AA26" i="68" s="1"/>
  <c r="V26" i="68"/>
  <c r="U26" i="68"/>
  <c r="N26" i="68"/>
  <c r="AO25" i="68"/>
  <c r="AH25" i="68"/>
  <c r="Z25" i="68"/>
  <c r="AA25" i="68" s="1"/>
  <c r="Y25" i="68"/>
  <c r="W25" i="68"/>
  <c r="V25" i="68"/>
  <c r="U25" i="68"/>
  <c r="N25" i="68"/>
  <c r="AO24" i="68"/>
  <c r="AH24" i="68"/>
  <c r="Z24" i="68"/>
  <c r="Y24" i="68"/>
  <c r="AA24" i="68" s="1"/>
  <c r="W24" i="68"/>
  <c r="V24" i="68"/>
  <c r="U24" i="68"/>
  <c r="N24" i="68"/>
  <c r="AO23" i="68"/>
  <c r="AH23" i="68"/>
  <c r="Z23" i="68"/>
  <c r="Y23" i="68"/>
  <c r="W23" i="68"/>
  <c r="AA23" i="68" s="1"/>
  <c r="V23" i="68"/>
  <c r="U23" i="68"/>
  <c r="N23" i="68"/>
  <c r="AO22" i="68"/>
  <c r="AH22" i="68"/>
  <c r="Z22" i="68"/>
  <c r="AA22" i="68" s="1"/>
  <c r="Y22" i="68"/>
  <c r="W22" i="68"/>
  <c r="V22" i="68"/>
  <c r="U22" i="68"/>
  <c r="N22" i="68"/>
  <c r="AO21" i="68"/>
  <c r="AH21" i="68"/>
  <c r="Z21" i="68"/>
  <c r="Y21" i="68"/>
  <c r="W21" i="68"/>
  <c r="AA21" i="68" s="1"/>
  <c r="V21" i="68"/>
  <c r="U21" i="68"/>
  <c r="N21" i="68"/>
  <c r="AO20" i="68"/>
  <c r="AH20" i="68"/>
  <c r="AA20" i="68"/>
  <c r="Z20" i="68"/>
  <c r="Y20" i="68"/>
  <c r="W20" i="68"/>
  <c r="V20" i="68"/>
  <c r="U20" i="68"/>
  <c r="N20" i="68"/>
  <c r="AO19" i="68"/>
  <c r="AH19" i="68"/>
  <c r="Z19" i="68"/>
  <c r="Y19" i="68"/>
  <c r="W19" i="68"/>
  <c r="AA19" i="68" s="1"/>
  <c r="V19" i="68"/>
  <c r="U19" i="68"/>
  <c r="N19" i="68"/>
  <c r="AO18" i="68"/>
  <c r="AH18" i="68"/>
  <c r="Z18" i="68"/>
  <c r="Y18" i="68"/>
  <c r="AA18" i="68" s="1"/>
  <c r="W18" i="68"/>
  <c r="V18" i="68"/>
  <c r="U18" i="68"/>
  <c r="N18" i="68"/>
  <c r="AO17" i="68"/>
  <c r="AH17" i="68"/>
  <c r="Z17" i="68"/>
  <c r="Y17" i="68"/>
  <c r="W17" i="68"/>
  <c r="V17" i="68"/>
  <c r="U17" i="68"/>
  <c r="N17" i="68"/>
  <c r="AO16" i="68"/>
  <c r="AH16" i="68"/>
  <c r="AA16" i="68"/>
  <c r="Z16" i="68"/>
  <c r="Y16" i="68"/>
  <c r="W16" i="68"/>
  <c r="V16" i="68"/>
  <c r="U16" i="68"/>
  <c r="N16" i="68"/>
  <c r="AO15" i="68"/>
  <c r="AH15" i="68"/>
  <c r="AA15" i="68"/>
  <c r="Z15" i="68"/>
  <c r="Y15" i="68"/>
  <c r="W15" i="68"/>
  <c r="V15" i="68"/>
  <c r="U15" i="68"/>
  <c r="N15" i="68"/>
  <c r="AO14" i="68"/>
  <c r="AH14" i="68"/>
  <c r="Z14" i="68"/>
  <c r="Y14" i="68"/>
  <c r="X14" i="68"/>
  <c r="W14" i="68"/>
  <c r="V14" i="68"/>
  <c r="U14" i="68"/>
  <c r="N14" i="68"/>
  <c r="AO13" i="68"/>
  <c r="AO32" i="68" s="1"/>
  <c r="AH13" i="68"/>
  <c r="Z13" i="68"/>
  <c r="Y13" i="68"/>
  <c r="AA13" i="68" s="1"/>
  <c r="X13" i="68"/>
  <c r="W13" i="68"/>
  <c r="V13" i="68"/>
  <c r="U13" i="68"/>
  <c r="N13" i="68"/>
  <c r="AO12" i="68"/>
  <c r="AH12" i="68"/>
  <c r="Z12" i="68"/>
  <c r="Y12" i="68"/>
  <c r="X12" i="68"/>
  <c r="W12" i="68"/>
  <c r="AA12" i="68" s="1"/>
  <c r="V12" i="68"/>
  <c r="U12" i="68"/>
  <c r="N12" i="68"/>
  <c r="AO11" i="68"/>
  <c r="AH11" i="68"/>
  <c r="Z11" i="68"/>
  <c r="Y11" i="68"/>
  <c r="X11" i="68"/>
  <c r="W11" i="68"/>
  <c r="AA11" i="68" s="1"/>
  <c r="V11" i="68"/>
  <c r="U11" i="68"/>
  <c r="N11" i="68"/>
  <c r="AO10" i="68"/>
  <c r="AH10" i="68"/>
  <c r="Z10" i="68"/>
  <c r="Z32" i="68" s="1"/>
  <c r="Y10" i="68"/>
  <c r="Y32" i="68" s="1"/>
  <c r="X10" i="68"/>
  <c r="W10" i="68"/>
  <c r="V10" i="68"/>
  <c r="U10" i="68"/>
  <c r="N10" i="68"/>
  <c r="AL770" i="42"/>
  <c r="AE770" i="42"/>
  <c r="W770" i="42"/>
  <c r="V770" i="42"/>
  <c r="U770" i="42"/>
  <c r="X770" i="42" s="1"/>
  <c r="T770" i="42"/>
  <c r="S770" i="42"/>
  <c r="M770" i="42"/>
  <c r="AL769" i="42"/>
  <c r="AE769" i="42"/>
  <c r="W769" i="42"/>
  <c r="V769" i="42"/>
  <c r="U769" i="42"/>
  <c r="X769" i="42" s="1"/>
  <c r="T769" i="42"/>
  <c r="S769" i="42"/>
  <c r="M769" i="42"/>
  <c r="AL768" i="42"/>
  <c r="AE768" i="42"/>
  <c r="W768" i="42"/>
  <c r="V768" i="42"/>
  <c r="U768" i="42"/>
  <c r="X768" i="42" s="1"/>
  <c r="T768" i="42"/>
  <c r="S768" i="42"/>
  <c r="M768" i="42"/>
  <c r="AL767" i="42"/>
  <c r="AE767" i="42"/>
  <c r="W767" i="42"/>
  <c r="V767" i="42"/>
  <c r="X767" i="42" s="1"/>
  <c r="U767" i="42"/>
  <c r="T767" i="42"/>
  <c r="S767" i="42"/>
  <c r="M767" i="42"/>
  <c r="AL766" i="42"/>
  <c r="AE766" i="42"/>
  <c r="W766" i="42"/>
  <c r="V766" i="42"/>
  <c r="U766" i="42"/>
  <c r="X766" i="42" s="1"/>
  <c r="T766" i="42"/>
  <c r="S766" i="42"/>
  <c r="M766" i="42"/>
  <c r="AL765" i="42"/>
  <c r="AE765" i="42"/>
  <c r="X765" i="42"/>
  <c r="W765" i="42"/>
  <c r="V765" i="42"/>
  <c r="U765" i="42"/>
  <c r="T765" i="42"/>
  <c r="S765" i="42"/>
  <c r="M765" i="42"/>
  <c r="AL764" i="42"/>
  <c r="AE764" i="42"/>
  <c r="W764" i="42"/>
  <c r="X764" i="42" s="1"/>
  <c r="V764" i="42"/>
  <c r="U764" i="42"/>
  <c r="T764" i="42"/>
  <c r="S764" i="42"/>
  <c r="M764" i="42"/>
  <c r="AL763" i="42"/>
  <c r="AE763" i="42"/>
  <c r="W763" i="42"/>
  <c r="V763" i="42"/>
  <c r="U763" i="42"/>
  <c r="X763" i="42" s="1"/>
  <c r="T763" i="42"/>
  <c r="S763" i="42"/>
  <c r="M763" i="42"/>
  <c r="AL762" i="42"/>
  <c r="AE762" i="42"/>
  <c r="W762" i="42"/>
  <c r="V762" i="42"/>
  <c r="U762" i="42"/>
  <c r="X762" i="42" s="1"/>
  <c r="T762" i="42"/>
  <c r="S762" i="42"/>
  <c r="M762" i="42"/>
  <c r="AL761" i="42"/>
  <c r="AE761" i="42"/>
  <c r="X761" i="42"/>
  <c r="W761" i="42"/>
  <c r="V761" i="42"/>
  <c r="U761" i="42"/>
  <c r="T761" i="42"/>
  <c r="S761" i="42"/>
  <c r="M761" i="42"/>
  <c r="AL760" i="42"/>
  <c r="AE760" i="42"/>
  <c r="W760" i="42"/>
  <c r="V760" i="42"/>
  <c r="U760" i="42"/>
  <c r="X760" i="42" s="1"/>
  <c r="T760" i="42"/>
  <c r="S760" i="42"/>
  <c r="M760" i="42"/>
  <c r="AL759" i="42"/>
  <c r="AE759" i="42"/>
  <c r="W759" i="42"/>
  <c r="V759" i="42"/>
  <c r="U759" i="42"/>
  <c r="X759" i="42" s="1"/>
  <c r="T759" i="42"/>
  <c r="S759" i="42"/>
  <c r="M759" i="42"/>
  <c r="AL758" i="42"/>
  <c r="AE758" i="42"/>
  <c r="W758" i="42"/>
  <c r="X758" i="42" s="1"/>
  <c r="V758" i="42"/>
  <c r="U758" i="42"/>
  <c r="T758" i="42"/>
  <c r="S758" i="42"/>
  <c r="M758" i="42"/>
  <c r="AL757" i="42"/>
  <c r="AE757" i="42"/>
  <c r="W757" i="42"/>
  <c r="V757" i="42"/>
  <c r="X757" i="42" s="1"/>
  <c r="U757" i="42"/>
  <c r="T757" i="42"/>
  <c r="S757" i="42"/>
  <c r="M757" i="42"/>
  <c r="AL756" i="42"/>
  <c r="AE756" i="42"/>
  <c r="W756" i="42"/>
  <c r="V756" i="42"/>
  <c r="U756" i="42"/>
  <c r="X756" i="42" s="1"/>
  <c r="T756" i="42"/>
  <c r="S756" i="42"/>
  <c r="M756" i="42"/>
  <c r="AL755" i="42"/>
  <c r="AE755" i="42"/>
  <c r="W755" i="42"/>
  <c r="V755" i="42"/>
  <c r="U755" i="42"/>
  <c r="X755" i="42" s="1"/>
  <c r="T755" i="42"/>
  <c r="S755" i="42"/>
  <c r="M755" i="42"/>
  <c r="AL754" i="42"/>
  <c r="AE754" i="42"/>
  <c r="W754" i="42"/>
  <c r="V754" i="42"/>
  <c r="U754" i="42"/>
  <c r="X754" i="42" s="1"/>
  <c r="T754" i="42"/>
  <c r="S754" i="42"/>
  <c r="M754" i="42"/>
  <c r="AL753" i="42"/>
  <c r="AE753" i="42"/>
  <c r="W753" i="42"/>
  <c r="V753" i="42"/>
  <c r="U753" i="42"/>
  <c r="X753" i="42" s="1"/>
  <c r="T753" i="42"/>
  <c r="S753" i="42"/>
  <c r="M753" i="42"/>
  <c r="AL752" i="42"/>
  <c r="AE752" i="42"/>
  <c r="W752" i="42"/>
  <c r="V752" i="42"/>
  <c r="X752" i="42" s="1"/>
  <c r="U752" i="42"/>
  <c r="T752" i="42"/>
  <c r="S752" i="42"/>
  <c r="M752" i="42"/>
  <c r="AL751" i="42"/>
  <c r="AE751" i="42"/>
  <c r="W751" i="42"/>
  <c r="V751" i="42"/>
  <c r="X751" i="42" s="1"/>
  <c r="U751" i="42"/>
  <c r="T751" i="42"/>
  <c r="S751" i="42"/>
  <c r="M751" i="42"/>
  <c r="AL750" i="42"/>
  <c r="AE750" i="42"/>
  <c r="X750" i="42"/>
  <c r="W750" i="42"/>
  <c r="V750" i="42"/>
  <c r="U750" i="42"/>
  <c r="T750" i="42"/>
  <c r="S750" i="42"/>
  <c r="M750" i="42"/>
  <c r="AL749" i="42"/>
  <c r="AE749" i="42"/>
  <c r="X749" i="42"/>
  <c r="W749" i="42"/>
  <c r="V749" i="42"/>
  <c r="U749" i="42"/>
  <c r="T749" i="42"/>
  <c r="S749" i="42"/>
  <c r="M749" i="42"/>
  <c r="AL748" i="42"/>
  <c r="AE748" i="42"/>
  <c r="W748" i="42"/>
  <c r="X748" i="42" s="1"/>
  <c r="V748" i="42"/>
  <c r="U748" i="42"/>
  <c r="T748" i="42"/>
  <c r="S748" i="42"/>
  <c r="M748" i="42"/>
  <c r="AL747" i="42"/>
  <c r="AE747" i="42"/>
  <c r="W747" i="42"/>
  <c r="V747" i="42"/>
  <c r="U747" i="42"/>
  <c r="X747" i="42" s="1"/>
  <c r="T747" i="42"/>
  <c r="S747" i="42"/>
  <c r="M747" i="42"/>
  <c r="AL746" i="42"/>
  <c r="AE746" i="42"/>
  <c r="W746" i="42"/>
  <c r="V746" i="42"/>
  <c r="U746" i="42"/>
  <c r="X746" i="42" s="1"/>
  <c r="T746" i="42"/>
  <c r="S746" i="42"/>
  <c r="M746" i="42"/>
  <c r="AL745" i="42"/>
  <c r="AE745" i="42"/>
  <c r="W745" i="42"/>
  <c r="V745" i="42"/>
  <c r="U745" i="42"/>
  <c r="X745" i="42" s="1"/>
  <c r="T745" i="42"/>
  <c r="S745" i="42"/>
  <c r="M745" i="42"/>
  <c r="AL744" i="42"/>
  <c r="AE744" i="42"/>
  <c r="W744" i="42"/>
  <c r="V744" i="42"/>
  <c r="U744" i="42"/>
  <c r="X744" i="42" s="1"/>
  <c r="T744" i="42"/>
  <c r="S744" i="42"/>
  <c r="M744" i="42"/>
  <c r="AL743" i="42"/>
  <c r="AE743" i="42"/>
  <c r="W743" i="42"/>
  <c r="V743" i="42"/>
  <c r="U743" i="42"/>
  <c r="X743" i="42" s="1"/>
  <c r="T743" i="42"/>
  <c r="S743" i="42"/>
  <c r="M743" i="42"/>
  <c r="AL742" i="42"/>
  <c r="AE742" i="42"/>
  <c r="W742" i="42"/>
  <c r="X742" i="42" s="1"/>
  <c r="V742" i="42"/>
  <c r="U742" i="42"/>
  <c r="T742" i="42"/>
  <c r="S742" i="42"/>
  <c r="M742" i="42"/>
  <c r="AL741" i="42"/>
  <c r="AE741" i="42"/>
  <c r="W741" i="42"/>
  <c r="X741" i="42" s="1"/>
  <c r="V741" i="42"/>
  <c r="U741" i="42"/>
  <c r="T741" i="42"/>
  <c r="S741" i="42"/>
  <c r="M741" i="42"/>
  <c r="AL740" i="42"/>
  <c r="AE740" i="42"/>
  <c r="W740" i="42"/>
  <c r="V740" i="42"/>
  <c r="U740" i="42"/>
  <c r="X740" i="42" s="1"/>
  <c r="T740" i="42"/>
  <c r="S740" i="42"/>
  <c r="M740" i="42"/>
  <c r="AL739" i="42"/>
  <c r="AE739" i="42"/>
  <c r="X739" i="42"/>
  <c r="W739" i="42"/>
  <c r="V739" i="42"/>
  <c r="U739" i="42"/>
  <c r="T739" i="42"/>
  <c r="S739" i="42"/>
  <c r="M739" i="42"/>
  <c r="AL738" i="42"/>
  <c r="AE738" i="42"/>
  <c r="W738" i="42"/>
  <c r="V738" i="42"/>
  <c r="U738" i="42"/>
  <c r="T738" i="42"/>
  <c r="S738" i="42"/>
  <c r="M738" i="42"/>
  <c r="AL737" i="42"/>
  <c r="AE737" i="42"/>
  <c r="W737" i="42"/>
  <c r="V737" i="42"/>
  <c r="U737" i="42"/>
  <c r="X737" i="42" s="1"/>
  <c r="T737" i="42"/>
  <c r="S737" i="42"/>
  <c r="M737" i="42"/>
  <c r="AL736" i="42"/>
  <c r="AE736" i="42"/>
  <c r="W736" i="42"/>
  <c r="X736" i="42" s="1"/>
  <c r="V736" i="42"/>
  <c r="U736" i="42"/>
  <c r="T736" i="42"/>
  <c r="S736" i="42"/>
  <c r="M736" i="42"/>
  <c r="AL735" i="42"/>
  <c r="AE735" i="42"/>
  <c r="W735" i="42"/>
  <c r="V735" i="42"/>
  <c r="X735" i="42" s="1"/>
  <c r="U735" i="42"/>
  <c r="T735" i="42"/>
  <c r="S735" i="42"/>
  <c r="M735" i="42"/>
  <c r="AL734" i="42"/>
  <c r="AE734" i="42"/>
  <c r="X734" i="42"/>
  <c r="W734" i="42"/>
  <c r="V734" i="42"/>
  <c r="U734" i="42"/>
  <c r="T734" i="42"/>
  <c r="S734" i="42"/>
  <c r="M734" i="42"/>
  <c r="AL733" i="42"/>
  <c r="AE733" i="42"/>
  <c r="X733" i="42"/>
  <c r="W733" i="42"/>
  <c r="V733" i="42"/>
  <c r="U733" i="42"/>
  <c r="T733" i="42"/>
  <c r="S733" i="42"/>
  <c r="M733" i="42"/>
  <c r="AL732" i="42"/>
  <c r="AE732" i="42"/>
  <c r="X732" i="42"/>
  <c r="W732" i="42"/>
  <c r="V732" i="42"/>
  <c r="U732" i="42"/>
  <c r="T732" i="42"/>
  <c r="S732" i="42"/>
  <c r="M732" i="42"/>
  <c r="AL731" i="42"/>
  <c r="AE731" i="42"/>
  <c r="W731" i="42"/>
  <c r="V731" i="42"/>
  <c r="U731" i="42"/>
  <c r="X731" i="42" s="1"/>
  <c r="T731" i="42"/>
  <c r="S731" i="42"/>
  <c r="M731" i="42"/>
  <c r="AL730" i="42"/>
  <c r="AE730" i="42"/>
  <c r="W730" i="42"/>
  <c r="V730" i="42"/>
  <c r="U730" i="42"/>
  <c r="X730" i="42" s="1"/>
  <c r="T730" i="42"/>
  <c r="S730" i="42"/>
  <c r="M730" i="42"/>
  <c r="AL729" i="42"/>
  <c r="AE729" i="42"/>
  <c r="W729" i="42"/>
  <c r="V729" i="42"/>
  <c r="U729" i="42"/>
  <c r="X729" i="42" s="1"/>
  <c r="T729" i="42"/>
  <c r="S729" i="42"/>
  <c r="M729" i="42"/>
  <c r="AL728" i="42"/>
  <c r="AE728" i="42"/>
  <c r="W728" i="42"/>
  <c r="X728" i="42" s="1"/>
  <c r="V728" i="42"/>
  <c r="U728" i="42"/>
  <c r="T728" i="42"/>
  <c r="S728" i="42"/>
  <c r="M728" i="42"/>
  <c r="AL727" i="42"/>
  <c r="AE727" i="42"/>
  <c r="W727" i="42"/>
  <c r="V727" i="42"/>
  <c r="U727" i="42"/>
  <c r="X727" i="42" s="1"/>
  <c r="T727" i="42"/>
  <c r="S727" i="42"/>
  <c r="M727" i="42"/>
  <c r="AL726" i="42"/>
  <c r="AE726" i="42"/>
  <c r="W726" i="42"/>
  <c r="X726" i="42" s="1"/>
  <c r="V726" i="42"/>
  <c r="U726" i="42"/>
  <c r="T726" i="42"/>
  <c r="S726" i="42"/>
  <c r="M726" i="42"/>
  <c r="AL725" i="42"/>
  <c r="AE725" i="42"/>
  <c r="W725" i="42"/>
  <c r="V725" i="42"/>
  <c r="X725" i="42" s="1"/>
  <c r="U725" i="42"/>
  <c r="T725" i="42"/>
  <c r="S725" i="42"/>
  <c r="M725" i="42"/>
  <c r="AL724" i="42"/>
  <c r="AE724" i="42"/>
  <c r="W724" i="42"/>
  <c r="V724" i="42"/>
  <c r="U724" i="42"/>
  <c r="X724" i="42" s="1"/>
  <c r="T724" i="42"/>
  <c r="S724" i="42"/>
  <c r="M724" i="42"/>
  <c r="AL723" i="42"/>
  <c r="AE723" i="42"/>
  <c r="X723" i="42"/>
  <c r="W723" i="42"/>
  <c r="V723" i="42"/>
  <c r="U723" i="42"/>
  <c r="T723" i="42"/>
  <c r="S723" i="42"/>
  <c r="M723" i="42"/>
  <c r="AL722" i="42"/>
  <c r="AE722" i="42"/>
  <c r="W722" i="42"/>
  <c r="V722" i="42"/>
  <c r="U722" i="42"/>
  <c r="X722" i="42" s="1"/>
  <c r="T722" i="42"/>
  <c r="S722" i="42"/>
  <c r="M722" i="42"/>
  <c r="AL721" i="42"/>
  <c r="AE721" i="42"/>
  <c r="W721" i="42"/>
  <c r="V721" i="42"/>
  <c r="U721" i="42"/>
  <c r="T721" i="42"/>
  <c r="S721" i="42"/>
  <c r="M721" i="42"/>
  <c r="AL720" i="42"/>
  <c r="AE720" i="42"/>
  <c r="W720" i="42"/>
  <c r="V720" i="42"/>
  <c r="U720" i="42"/>
  <c r="X720" i="42" s="1"/>
  <c r="T720" i="42"/>
  <c r="S720" i="42"/>
  <c r="M720" i="42"/>
  <c r="AL719" i="42"/>
  <c r="AE719" i="42"/>
  <c r="W719" i="42"/>
  <c r="X719" i="42" s="1"/>
  <c r="V719" i="42"/>
  <c r="U719" i="42"/>
  <c r="T719" i="42"/>
  <c r="S719" i="42"/>
  <c r="M719" i="42"/>
  <c r="AL718" i="42"/>
  <c r="AE718" i="42"/>
  <c r="W718" i="42"/>
  <c r="V718" i="42"/>
  <c r="U718" i="42"/>
  <c r="X718" i="42" s="1"/>
  <c r="T718" i="42"/>
  <c r="S718" i="42"/>
  <c r="M718" i="42"/>
  <c r="AL717" i="42"/>
  <c r="AE717" i="42"/>
  <c r="X717" i="42"/>
  <c r="W717" i="42"/>
  <c r="V717" i="42"/>
  <c r="U717" i="42"/>
  <c r="T717" i="42"/>
  <c r="S717" i="42"/>
  <c r="M717" i="42"/>
  <c r="AL716" i="42"/>
  <c r="AE716" i="42"/>
  <c r="W716" i="42"/>
  <c r="X716" i="42" s="1"/>
  <c r="V716" i="42"/>
  <c r="U716" i="42"/>
  <c r="T716" i="42"/>
  <c r="S716" i="42"/>
  <c r="M716" i="42"/>
  <c r="AL715" i="42"/>
  <c r="AE715" i="42"/>
  <c r="W715" i="42"/>
  <c r="V715" i="42"/>
  <c r="U715" i="42"/>
  <c r="X715" i="42" s="1"/>
  <c r="T715" i="42"/>
  <c r="S715" i="42"/>
  <c r="M715" i="42"/>
  <c r="AL714" i="42"/>
  <c r="AE714" i="42"/>
  <c r="W714" i="42"/>
  <c r="V714" i="42"/>
  <c r="U714" i="42"/>
  <c r="X714" i="42" s="1"/>
  <c r="T714" i="42"/>
  <c r="S714" i="42"/>
  <c r="M714" i="42"/>
  <c r="AL713" i="42"/>
  <c r="AE713" i="42"/>
  <c r="W713" i="42"/>
  <c r="V713" i="42"/>
  <c r="U713" i="42"/>
  <c r="X713" i="42" s="1"/>
  <c r="T713" i="42"/>
  <c r="S713" i="42"/>
  <c r="M713" i="42"/>
  <c r="AL712" i="42"/>
  <c r="AE712" i="42"/>
  <c r="X712" i="42"/>
  <c r="W712" i="42"/>
  <c r="V712" i="42"/>
  <c r="U712" i="42"/>
  <c r="T712" i="42"/>
  <c r="S712" i="42"/>
  <c r="M712" i="42"/>
  <c r="AL711" i="42"/>
  <c r="AE711" i="42"/>
  <c r="W711" i="42"/>
  <c r="V711" i="42"/>
  <c r="U711" i="42"/>
  <c r="X711" i="42" s="1"/>
  <c r="T711" i="42"/>
  <c r="S711" i="42"/>
  <c r="M711" i="42"/>
  <c r="AL710" i="42"/>
  <c r="AE710" i="42"/>
  <c r="W710" i="42"/>
  <c r="X710" i="42" s="1"/>
  <c r="V710" i="42"/>
  <c r="U710" i="42"/>
  <c r="T710" i="42"/>
  <c r="S710" i="42"/>
  <c r="M710" i="42"/>
  <c r="AL709" i="42"/>
  <c r="AE709" i="42"/>
  <c r="W709" i="42"/>
  <c r="V709" i="42"/>
  <c r="X709" i="42" s="1"/>
  <c r="U709" i="42"/>
  <c r="T709" i="42"/>
  <c r="S709" i="42"/>
  <c r="M709" i="42"/>
  <c r="AL708" i="42"/>
  <c r="AE708" i="42"/>
  <c r="W708" i="42"/>
  <c r="V708" i="42"/>
  <c r="U708" i="42"/>
  <c r="X708" i="42" s="1"/>
  <c r="T708" i="42"/>
  <c r="S708" i="42"/>
  <c r="M708" i="42"/>
  <c r="AL707" i="42"/>
  <c r="AE707" i="42"/>
  <c r="W707" i="42"/>
  <c r="V707" i="42"/>
  <c r="U707" i="42"/>
  <c r="X707" i="42" s="1"/>
  <c r="T707" i="42"/>
  <c r="S707" i="42"/>
  <c r="M707" i="42"/>
  <c r="AL706" i="42"/>
  <c r="AE706" i="42"/>
  <c r="W706" i="42"/>
  <c r="V706" i="42"/>
  <c r="U706" i="42"/>
  <c r="T706" i="42"/>
  <c r="S706" i="42"/>
  <c r="M706" i="42"/>
  <c r="AL705" i="42"/>
  <c r="AE705" i="42"/>
  <c r="W705" i="42"/>
  <c r="V705" i="42"/>
  <c r="U705" i="42"/>
  <c r="X705" i="42" s="1"/>
  <c r="T705" i="42"/>
  <c r="S705" i="42"/>
  <c r="M705" i="42"/>
  <c r="AL704" i="42"/>
  <c r="AE704" i="42"/>
  <c r="W704" i="42"/>
  <c r="X704" i="42" s="1"/>
  <c r="V704" i="42"/>
  <c r="U704" i="42"/>
  <c r="T704" i="42"/>
  <c r="S704" i="42"/>
  <c r="M704" i="42"/>
  <c r="AL703" i="42"/>
  <c r="AE703" i="42"/>
  <c r="W703" i="42"/>
  <c r="V703" i="42"/>
  <c r="X703" i="42" s="1"/>
  <c r="U703" i="42"/>
  <c r="T703" i="42"/>
  <c r="S703" i="42"/>
  <c r="M703" i="42"/>
  <c r="AL702" i="42"/>
  <c r="AE702" i="42"/>
  <c r="W702" i="42"/>
  <c r="V702" i="42"/>
  <c r="U702" i="42"/>
  <c r="X702" i="42" s="1"/>
  <c r="T702" i="42"/>
  <c r="S702" i="42"/>
  <c r="M702" i="42"/>
  <c r="AL701" i="42"/>
  <c r="AE701" i="42"/>
  <c r="X701" i="42"/>
  <c r="W701" i="42"/>
  <c r="V701" i="42"/>
  <c r="U701" i="42"/>
  <c r="T701" i="42"/>
  <c r="S701" i="42"/>
  <c r="M701" i="42"/>
  <c r="AL700" i="42"/>
  <c r="AE700" i="42"/>
  <c r="W700" i="42"/>
  <c r="X700" i="42" s="1"/>
  <c r="V700" i="42"/>
  <c r="U700" i="42"/>
  <c r="T700" i="42"/>
  <c r="S700" i="42"/>
  <c r="M700" i="42"/>
  <c r="AL699" i="42"/>
  <c r="AE699" i="42"/>
  <c r="W699" i="42"/>
  <c r="V699" i="42"/>
  <c r="U699" i="42"/>
  <c r="X699" i="42" s="1"/>
  <c r="T699" i="42"/>
  <c r="S699" i="42"/>
  <c r="M699" i="42"/>
  <c r="AL698" i="42"/>
  <c r="AE698" i="42"/>
  <c r="W698" i="42"/>
  <c r="V698" i="42"/>
  <c r="U698" i="42"/>
  <c r="X698" i="42" s="1"/>
  <c r="T698" i="42"/>
  <c r="S698" i="42"/>
  <c r="M698" i="42"/>
  <c r="AL697" i="42"/>
  <c r="AE697" i="42"/>
  <c r="W697" i="42"/>
  <c r="V697" i="42"/>
  <c r="U697" i="42"/>
  <c r="X697" i="42" s="1"/>
  <c r="T697" i="42"/>
  <c r="S697" i="42"/>
  <c r="M697" i="42"/>
  <c r="AL696" i="42"/>
  <c r="AE696" i="42"/>
  <c r="W696" i="42"/>
  <c r="V696" i="42"/>
  <c r="U696" i="42"/>
  <c r="X696" i="42" s="1"/>
  <c r="T696" i="42"/>
  <c r="S696" i="42"/>
  <c r="M696" i="42"/>
  <c r="AL695" i="42"/>
  <c r="AE695" i="42"/>
  <c r="W695" i="42"/>
  <c r="V695" i="42"/>
  <c r="X695" i="42" s="1"/>
  <c r="U695" i="42"/>
  <c r="T695" i="42"/>
  <c r="S695" i="42"/>
  <c r="M695" i="42"/>
  <c r="AL694" i="42"/>
  <c r="AE694" i="42"/>
  <c r="W694" i="42"/>
  <c r="X694" i="42" s="1"/>
  <c r="V694" i="42"/>
  <c r="U694" i="42"/>
  <c r="T694" i="42"/>
  <c r="S694" i="42"/>
  <c r="M694" i="42"/>
  <c r="AL693" i="42"/>
  <c r="AE693" i="42"/>
  <c r="X693" i="42"/>
  <c r="W693" i="42"/>
  <c r="V693" i="42"/>
  <c r="U693" i="42"/>
  <c r="T693" i="42"/>
  <c r="S693" i="42"/>
  <c r="M693" i="42"/>
  <c r="AL692" i="42"/>
  <c r="AE692" i="42"/>
  <c r="W692" i="42"/>
  <c r="V692" i="42"/>
  <c r="U692" i="42"/>
  <c r="X692" i="42" s="1"/>
  <c r="T692" i="42"/>
  <c r="S692" i="42"/>
  <c r="M692" i="42"/>
  <c r="AL691" i="42"/>
  <c r="AE691" i="42"/>
  <c r="W691" i="42"/>
  <c r="V691" i="42"/>
  <c r="U691" i="42"/>
  <c r="X691" i="42" s="1"/>
  <c r="T691" i="42"/>
  <c r="S691" i="42"/>
  <c r="M691" i="42"/>
  <c r="AL690" i="42"/>
  <c r="AE690" i="42"/>
  <c r="W690" i="42"/>
  <c r="V690" i="42"/>
  <c r="U690" i="42"/>
  <c r="X690" i="42" s="1"/>
  <c r="T690" i="42"/>
  <c r="S690" i="42"/>
  <c r="M690" i="42"/>
  <c r="AL689" i="42"/>
  <c r="AE689" i="42"/>
  <c r="W689" i="42"/>
  <c r="V689" i="42"/>
  <c r="U689" i="42"/>
  <c r="X689" i="42" s="1"/>
  <c r="T689" i="42"/>
  <c r="S689" i="42"/>
  <c r="M689" i="42"/>
  <c r="AL688" i="42"/>
  <c r="AE688" i="42"/>
  <c r="W688" i="42"/>
  <c r="V688" i="42"/>
  <c r="U688" i="42"/>
  <c r="X688" i="42" s="1"/>
  <c r="T688" i="42"/>
  <c r="S688" i="42"/>
  <c r="M688" i="42"/>
  <c r="AL687" i="42"/>
  <c r="AE687" i="42"/>
  <c r="W687" i="42"/>
  <c r="V687" i="42"/>
  <c r="X687" i="42" s="1"/>
  <c r="U687" i="42"/>
  <c r="T687" i="42"/>
  <c r="S687" i="42"/>
  <c r="M687" i="42"/>
  <c r="AL686" i="42"/>
  <c r="AE686" i="42"/>
  <c r="W686" i="42"/>
  <c r="V686" i="42"/>
  <c r="U686" i="42"/>
  <c r="X686" i="42" s="1"/>
  <c r="T686" i="42"/>
  <c r="S686" i="42"/>
  <c r="M686" i="42"/>
  <c r="AL685" i="42"/>
  <c r="AE685" i="42"/>
  <c r="X685" i="42"/>
  <c r="W685" i="42"/>
  <c r="V685" i="42"/>
  <c r="U685" i="42"/>
  <c r="T685" i="42"/>
  <c r="S685" i="42"/>
  <c r="M685" i="42"/>
  <c r="AL684" i="42"/>
  <c r="AE684" i="42"/>
  <c r="W684" i="42"/>
  <c r="X684" i="42" s="1"/>
  <c r="V684" i="42"/>
  <c r="U684" i="42"/>
  <c r="T684" i="42"/>
  <c r="S684" i="42"/>
  <c r="M684" i="42"/>
  <c r="AL683" i="42"/>
  <c r="AE683" i="42"/>
  <c r="W683" i="42"/>
  <c r="V683" i="42"/>
  <c r="U683" i="42"/>
  <c r="X683" i="42" s="1"/>
  <c r="T683" i="42"/>
  <c r="S683" i="42"/>
  <c r="M683" i="42"/>
  <c r="AL682" i="42"/>
  <c r="AE682" i="42"/>
  <c r="W682" i="42"/>
  <c r="V682" i="42"/>
  <c r="U682" i="42"/>
  <c r="T682" i="42"/>
  <c r="S682" i="42"/>
  <c r="M682" i="42"/>
  <c r="AL681" i="42"/>
  <c r="AE681" i="42"/>
  <c r="W681" i="42"/>
  <c r="V681" i="42"/>
  <c r="U681" i="42"/>
  <c r="X681" i="42" s="1"/>
  <c r="T681" i="42"/>
  <c r="S681" i="42"/>
  <c r="M681" i="42"/>
  <c r="AL680" i="42"/>
  <c r="AE680" i="42"/>
  <c r="X680" i="42"/>
  <c r="W680" i="42"/>
  <c r="V680" i="42"/>
  <c r="U680" i="42"/>
  <c r="T680" i="42"/>
  <c r="S680" i="42"/>
  <c r="M680" i="42"/>
  <c r="AL679" i="42"/>
  <c r="AE679" i="42"/>
  <c r="W679" i="42"/>
  <c r="X679" i="42" s="1"/>
  <c r="V679" i="42"/>
  <c r="U679" i="42"/>
  <c r="T679" i="42"/>
  <c r="S679" i="42"/>
  <c r="M679" i="42"/>
  <c r="AL678" i="42"/>
  <c r="AE678" i="42"/>
  <c r="W678" i="42"/>
  <c r="X678" i="42" s="1"/>
  <c r="V678" i="42"/>
  <c r="U678" i="42"/>
  <c r="T678" i="42"/>
  <c r="S678" i="42"/>
  <c r="M678" i="42"/>
  <c r="AL677" i="42"/>
  <c r="AE677" i="42"/>
  <c r="X677" i="42"/>
  <c r="W677" i="42"/>
  <c r="V677" i="42"/>
  <c r="U677" i="42"/>
  <c r="T677" i="42"/>
  <c r="S677" i="42"/>
  <c r="M677" i="42"/>
  <c r="AL676" i="42"/>
  <c r="AE676" i="42"/>
  <c r="W676" i="42"/>
  <c r="V676" i="42"/>
  <c r="U676" i="42"/>
  <c r="X676" i="42" s="1"/>
  <c r="T676" i="42"/>
  <c r="S676" i="42"/>
  <c r="M676" i="42"/>
  <c r="AL675" i="42"/>
  <c r="AE675" i="42"/>
  <c r="W675" i="42"/>
  <c r="V675" i="42"/>
  <c r="U675" i="42"/>
  <c r="X675" i="42" s="1"/>
  <c r="T675" i="42"/>
  <c r="S675" i="42"/>
  <c r="M675" i="42"/>
  <c r="AL674" i="42"/>
  <c r="AE674" i="42"/>
  <c r="W674" i="42"/>
  <c r="V674" i="42"/>
  <c r="U674" i="42"/>
  <c r="X674" i="42" s="1"/>
  <c r="T674" i="42"/>
  <c r="S674" i="42"/>
  <c r="M674" i="42"/>
  <c r="AL673" i="42"/>
  <c r="AE673" i="42"/>
  <c r="W673" i="42"/>
  <c r="V673" i="42"/>
  <c r="U673" i="42"/>
  <c r="X673" i="42" s="1"/>
  <c r="T673" i="42"/>
  <c r="S673" i="42"/>
  <c r="M673" i="42"/>
  <c r="AL672" i="42"/>
  <c r="AE672" i="42"/>
  <c r="W672" i="42"/>
  <c r="V672" i="42"/>
  <c r="U672" i="42"/>
  <c r="X672" i="42" s="1"/>
  <c r="T672" i="42"/>
  <c r="S672" i="42"/>
  <c r="M672" i="42"/>
  <c r="AL671" i="42"/>
  <c r="AE671" i="42"/>
  <c r="W671" i="42"/>
  <c r="V671" i="42"/>
  <c r="X671" i="42" s="1"/>
  <c r="U671" i="42"/>
  <c r="T671" i="42"/>
  <c r="S671" i="42"/>
  <c r="M671" i="42"/>
  <c r="AL670" i="42"/>
  <c r="AE670" i="42"/>
  <c r="W670" i="42"/>
  <c r="V670" i="42"/>
  <c r="U670" i="42"/>
  <c r="X670" i="42" s="1"/>
  <c r="T670" i="42"/>
  <c r="S670" i="42"/>
  <c r="M670" i="42"/>
  <c r="AL669" i="42"/>
  <c r="AE669" i="42"/>
  <c r="X669" i="42"/>
  <c r="W669" i="42"/>
  <c r="V669" i="42"/>
  <c r="U669" i="42"/>
  <c r="T669" i="42"/>
  <c r="S669" i="42"/>
  <c r="M669" i="42"/>
  <c r="AL668" i="42"/>
  <c r="AE668" i="42"/>
  <c r="W668" i="42"/>
  <c r="X668" i="42" s="1"/>
  <c r="V668" i="42"/>
  <c r="U668" i="42"/>
  <c r="T668" i="42"/>
  <c r="S668" i="42"/>
  <c r="M668" i="42"/>
  <c r="AL667" i="42"/>
  <c r="AE667" i="42"/>
  <c r="W667" i="42"/>
  <c r="V667" i="42"/>
  <c r="U667" i="42"/>
  <c r="X667" i="42" s="1"/>
  <c r="T667" i="42"/>
  <c r="S667" i="42"/>
  <c r="M667" i="42"/>
  <c r="AL666" i="42"/>
  <c r="AE666" i="42"/>
  <c r="W666" i="42"/>
  <c r="V666" i="42"/>
  <c r="U666" i="42"/>
  <c r="X666" i="42" s="1"/>
  <c r="T666" i="42"/>
  <c r="S666" i="42"/>
  <c r="M666" i="42"/>
  <c r="AL665" i="42"/>
  <c r="AE665" i="42"/>
  <c r="W665" i="42"/>
  <c r="V665" i="42"/>
  <c r="U665" i="42"/>
  <c r="X665" i="42" s="1"/>
  <c r="T665" i="42"/>
  <c r="S665" i="42"/>
  <c r="M665" i="42"/>
  <c r="AL664" i="42"/>
  <c r="AE664" i="42"/>
  <c r="W664" i="42"/>
  <c r="V664" i="42"/>
  <c r="U664" i="42"/>
  <c r="X664" i="42" s="1"/>
  <c r="T664" i="42"/>
  <c r="S664" i="42"/>
  <c r="M664" i="42"/>
  <c r="AL663" i="42"/>
  <c r="AE663" i="42"/>
  <c r="W663" i="42"/>
  <c r="V663" i="42"/>
  <c r="U663" i="42"/>
  <c r="X663" i="42" s="1"/>
  <c r="T663" i="42"/>
  <c r="S663" i="42"/>
  <c r="M663" i="42"/>
  <c r="AL662" i="42"/>
  <c r="AE662" i="42"/>
  <c r="W662" i="42"/>
  <c r="X662" i="42" s="1"/>
  <c r="V662" i="42"/>
  <c r="U662" i="42"/>
  <c r="T662" i="42"/>
  <c r="S662" i="42"/>
  <c r="M662" i="42"/>
  <c r="AL661" i="42"/>
  <c r="AE661" i="42"/>
  <c r="W661" i="42"/>
  <c r="V661" i="42"/>
  <c r="X661" i="42" s="1"/>
  <c r="U661" i="42"/>
  <c r="T661" i="42"/>
  <c r="S661" i="42"/>
  <c r="M661" i="42"/>
  <c r="AL660" i="42"/>
  <c r="AE660" i="42"/>
  <c r="W660" i="42"/>
  <c r="V660" i="42"/>
  <c r="U660" i="42"/>
  <c r="X660" i="42" s="1"/>
  <c r="T660" i="42"/>
  <c r="S660" i="42"/>
  <c r="M660" i="42"/>
  <c r="AL659" i="42"/>
  <c r="AE659" i="42"/>
  <c r="W659" i="42"/>
  <c r="V659" i="42"/>
  <c r="U659" i="42"/>
  <c r="X659" i="42" s="1"/>
  <c r="T659" i="42"/>
  <c r="S659" i="42"/>
  <c r="M659" i="42"/>
  <c r="AL658" i="42"/>
  <c r="AE658" i="42"/>
  <c r="W658" i="42"/>
  <c r="V658" i="42"/>
  <c r="U658" i="42"/>
  <c r="T658" i="42"/>
  <c r="S658" i="42"/>
  <c r="M658" i="42"/>
  <c r="AL657" i="42"/>
  <c r="AE657" i="42"/>
  <c r="W657" i="42"/>
  <c r="V657" i="42"/>
  <c r="U657" i="42"/>
  <c r="X657" i="42" s="1"/>
  <c r="T657" i="42"/>
  <c r="S657" i="42"/>
  <c r="M657" i="42"/>
  <c r="AL656" i="42"/>
  <c r="AE656" i="42"/>
  <c r="X656" i="42"/>
  <c r="W656" i="42"/>
  <c r="V656" i="42"/>
  <c r="U656" i="42"/>
  <c r="T656" i="42"/>
  <c r="S656" i="42"/>
  <c r="M656" i="42"/>
  <c r="AL655" i="42"/>
  <c r="AE655" i="42"/>
  <c r="W655" i="42"/>
  <c r="V655" i="42"/>
  <c r="X655" i="42" s="1"/>
  <c r="U655" i="42"/>
  <c r="T655" i="42"/>
  <c r="S655" i="42"/>
  <c r="M655" i="42"/>
  <c r="AL654" i="42"/>
  <c r="AE654" i="42"/>
  <c r="W654" i="42"/>
  <c r="V654" i="42"/>
  <c r="U654" i="42"/>
  <c r="X654" i="42" s="1"/>
  <c r="T654" i="42"/>
  <c r="S654" i="42"/>
  <c r="M654" i="42"/>
  <c r="AL653" i="42"/>
  <c r="AE653" i="42"/>
  <c r="X653" i="42"/>
  <c r="W653" i="42"/>
  <c r="V653" i="42"/>
  <c r="U653" i="42"/>
  <c r="T653" i="42"/>
  <c r="S653" i="42"/>
  <c r="M653" i="42"/>
  <c r="AL652" i="42"/>
  <c r="AE652" i="42"/>
  <c r="W652" i="42"/>
  <c r="X652" i="42" s="1"/>
  <c r="V652" i="42"/>
  <c r="U652" i="42"/>
  <c r="T652" i="42"/>
  <c r="S652" i="42"/>
  <c r="M652" i="42"/>
  <c r="AL651" i="42"/>
  <c r="AE651" i="42"/>
  <c r="W651" i="42"/>
  <c r="V651" i="42"/>
  <c r="U651" i="42"/>
  <c r="X651" i="42" s="1"/>
  <c r="T651" i="42"/>
  <c r="S651" i="42"/>
  <c r="M651" i="42"/>
  <c r="AL650" i="42"/>
  <c r="AE650" i="42"/>
  <c r="W650" i="42"/>
  <c r="V650" i="42"/>
  <c r="U650" i="42"/>
  <c r="X650" i="42" s="1"/>
  <c r="T650" i="42"/>
  <c r="S650" i="42"/>
  <c r="M650" i="42"/>
  <c r="AL649" i="42"/>
  <c r="AE649" i="42"/>
  <c r="X649" i="42"/>
  <c r="W649" i="42"/>
  <c r="V649" i="42"/>
  <c r="U649" i="42"/>
  <c r="T649" i="42"/>
  <c r="S649" i="42"/>
  <c r="M649" i="42"/>
  <c r="AL648" i="42"/>
  <c r="AE648" i="42"/>
  <c r="W648" i="42"/>
  <c r="V648" i="42"/>
  <c r="U648" i="42"/>
  <c r="X648" i="42" s="1"/>
  <c r="T648" i="42"/>
  <c r="S648" i="42"/>
  <c r="M648" i="42"/>
  <c r="AL647" i="42"/>
  <c r="AE647" i="42"/>
  <c r="W647" i="42"/>
  <c r="X647" i="42" s="1"/>
  <c r="V647" i="42"/>
  <c r="U647" i="42"/>
  <c r="T647" i="42"/>
  <c r="S647" i="42"/>
  <c r="M647" i="42"/>
  <c r="AL646" i="42"/>
  <c r="AE646" i="42"/>
  <c r="W646" i="42"/>
  <c r="X646" i="42" s="1"/>
  <c r="V646" i="42"/>
  <c r="U646" i="42"/>
  <c r="T646" i="42"/>
  <c r="S646" i="42"/>
  <c r="M646" i="42"/>
  <c r="AL645" i="42"/>
  <c r="AE645" i="42"/>
  <c r="W645" i="42"/>
  <c r="V645" i="42"/>
  <c r="X645" i="42" s="1"/>
  <c r="U645" i="42"/>
  <c r="T645" i="42"/>
  <c r="S645" i="42"/>
  <c r="M645" i="42"/>
  <c r="AL644" i="42"/>
  <c r="AE644" i="42"/>
  <c r="W644" i="42"/>
  <c r="V644" i="42"/>
  <c r="U644" i="42"/>
  <c r="X644" i="42" s="1"/>
  <c r="T644" i="42"/>
  <c r="S644" i="42"/>
  <c r="M644" i="42"/>
  <c r="AL643" i="42"/>
  <c r="AE643" i="42"/>
  <c r="W643" i="42"/>
  <c r="V643" i="42"/>
  <c r="U643" i="42"/>
  <c r="X643" i="42" s="1"/>
  <c r="T643" i="42"/>
  <c r="S643" i="42"/>
  <c r="M643" i="42"/>
  <c r="AL642" i="42"/>
  <c r="AE642" i="42"/>
  <c r="W642" i="42"/>
  <c r="V642" i="42"/>
  <c r="U642" i="42"/>
  <c r="X642" i="42" s="1"/>
  <c r="T642" i="42"/>
  <c r="S642" i="42"/>
  <c r="M642" i="42"/>
  <c r="AL641" i="42"/>
  <c r="AE641" i="42"/>
  <c r="W641" i="42"/>
  <c r="V641" i="42"/>
  <c r="U641" i="42"/>
  <c r="X641" i="42" s="1"/>
  <c r="T641" i="42"/>
  <c r="S641" i="42"/>
  <c r="M641" i="42"/>
  <c r="AL640" i="42"/>
  <c r="AE640" i="42"/>
  <c r="W640" i="42"/>
  <c r="V640" i="42"/>
  <c r="U640" i="42"/>
  <c r="X640" i="42" s="1"/>
  <c r="T640" i="42"/>
  <c r="S640" i="42"/>
  <c r="M640" i="42"/>
  <c r="AL639" i="42"/>
  <c r="AE639" i="42"/>
  <c r="W639" i="42"/>
  <c r="V639" i="42"/>
  <c r="X639" i="42" s="1"/>
  <c r="U639" i="42"/>
  <c r="T639" i="42"/>
  <c r="S639" i="42"/>
  <c r="M639" i="42"/>
  <c r="AL638" i="42"/>
  <c r="AE638" i="42"/>
  <c r="W638" i="42"/>
  <c r="V638" i="42"/>
  <c r="U638" i="42"/>
  <c r="X638" i="42" s="1"/>
  <c r="T638" i="42"/>
  <c r="S638" i="42"/>
  <c r="M638" i="42"/>
  <c r="AL637" i="42"/>
  <c r="AE637" i="42"/>
  <c r="X637" i="42"/>
  <c r="W637" i="42"/>
  <c r="V637" i="42"/>
  <c r="U637" i="42"/>
  <c r="T637" i="42"/>
  <c r="S637" i="42"/>
  <c r="M637" i="42"/>
  <c r="AL636" i="42"/>
  <c r="AE636" i="42"/>
  <c r="W636" i="42"/>
  <c r="X636" i="42" s="1"/>
  <c r="V636" i="42"/>
  <c r="U636" i="42"/>
  <c r="T636" i="42"/>
  <c r="S636" i="42"/>
  <c r="M636" i="42"/>
  <c r="AL635" i="42"/>
  <c r="AE635" i="42"/>
  <c r="W635" i="42"/>
  <c r="V635" i="42"/>
  <c r="U635" i="42"/>
  <c r="T635" i="42"/>
  <c r="S635" i="42"/>
  <c r="M635" i="42"/>
  <c r="AL634" i="42"/>
  <c r="AE634" i="42"/>
  <c r="W634" i="42"/>
  <c r="V634" i="42"/>
  <c r="U634" i="42"/>
  <c r="X634" i="42" s="1"/>
  <c r="T634" i="42"/>
  <c r="S634" i="42"/>
  <c r="M634" i="42"/>
  <c r="AL633" i="42"/>
  <c r="AE633" i="42"/>
  <c r="W633" i="42"/>
  <c r="V633" i="42"/>
  <c r="U633" i="42"/>
  <c r="X633" i="42" s="1"/>
  <c r="T633" i="42"/>
  <c r="S633" i="42"/>
  <c r="M633" i="42"/>
  <c r="AL632" i="42"/>
  <c r="AE632" i="42"/>
  <c r="W632" i="42"/>
  <c r="V632" i="42"/>
  <c r="U632" i="42"/>
  <c r="X632" i="42" s="1"/>
  <c r="T632" i="42"/>
  <c r="S632" i="42"/>
  <c r="M632" i="42"/>
  <c r="AL631" i="42"/>
  <c r="AE631" i="42"/>
  <c r="W631" i="42"/>
  <c r="V631" i="42"/>
  <c r="U631" i="42"/>
  <c r="X631" i="42" s="1"/>
  <c r="T631" i="42"/>
  <c r="S631" i="42"/>
  <c r="M631" i="42"/>
  <c r="AL630" i="42"/>
  <c r="AE630" i="42"/>
  <c r="W630" i="42"/>
  <c r="X630" i="42" s="1"/>
  <c r="V630" i="42"/>
  <c r="U630" i="42"/>
  <c r="T630" i="42"/>
  <c r="S630" i="42"/>
  <c r="M630" i="42"/>
  <c r="AL629" i="42"/>
  <c r="AE629" i="42"/>
  <c r="W629" i="42"/>
  <c r="V629" i="42"/>
  <c r="X629" i="42" s="1"/>
  <c r="U629" i="42"/>
  <c r="T629" i="42"/>
  <c r="S629" i="42"/>
  <c r="M629" i="42"/>
  <c r="AL628" i="42"/>
  <c r="AE628" i="42"/>
  <c r="W628" i="42"/>
  <c r="V628" i="42"/>
  <c r="U628" i="42"/>
  <c r="X628" i="42" s="1"/>
  <c r="T628" i="42"/>
  <c r="S628" i="42"/>
  <c r="M628" i="42"/>
  <c r="AL627" i="42"/>
  <c r="AE627" i="42"/>
  <c r="W627" i="42"/>
  <c r="V627" i="42"/>
  <c r="U627" i="42"/>
  <c r="X627" i="42" s="1"/>
  <c r="T627" i="42"/>
  <c r="S627" i="42"/>
  <c r="M627" i="42"/>
  <c r="AL626" i="42"/>
  <c r="AE626" i="42"/>
  <c r="W626" i="42"/>
  <c r="V626" i="42"/>
  <c r="U626" i="42"/>
  <c r="X626" i="42" s="1"/>
  <c r="T626" i="42"/>
  <c r="S626" i="42"/>
  <c r="M626" i="42"/>
  <c r="AL625" i="42"/>
  <c r="AE625" i="42"/>
  <c r="W625" i="42"/>
  <c r="V625" i="42"/>
  <c r="U625" i="42"/>
  <c r="X625" i="42" s="1"/>
  <c r="T625" i="42"/>
  <c r="S625" i="42"/>
  <c r="M625" i="42"/>
  <c r="AL624" i="42"/>
  <c r="AE624" i="42"/>
  <c r="W624" i="42"/>
  <c r="V624" i="42"/>
  <c r="U624" i="42"/>
  <c r="X624" i="42" s="1"/>
  <c r="T624" i="42"/>
  <c r="S624" i="42"/>
  <c r="M624" i="42"/>
  <c r="AL623" i="42"/>
  <c r="AE623" i="42"/>
  <c r="W623" i="42"/>
  <c r="X623" i="42" s="1"/>
  <c r="V623" i="42"/>
  <c r="U623" i="42"/>
  <c r="T623" i="42"/>
  <c r="S623" i="42"/>
  <c r="M623" i="42"/>
  <c r="AL622" i="42"/>
  <c r="AE622" i="42"/>
  <c r="W622" i="42"/>
  <c r="V622" i="42"/>
  <c r="X622" i="42" s="1"/>
  <c r="U622" i="42"/>
  <c r="T622" i="42"/>
  <c r="S622" i="42"/>
  <c r="M622" i="42"/>
  <c r="AL621" i="42"/>
  <c r="AE621" i="42"/>
  <c r="X621" i="42"/>
  <c r="W621" i="42"/>
  <c r="V621" i="42"/>
  <c r="U621" i="42"/>
  <c r="T621" i="42"/>
  <c r="S621" i="42"/>
  <c r="M621" i="42"/>
  <c r="AL620" i="42"/>
  <c r="AE620" i="42"/>
  <c r="X620" i="42"/>
  <c r="W620" i="42"/>
  <c r="V620" i="42"/>
  <c r="U620" i="42"/>
  <c r="T620" i="42"/>
  <c r="S620" i="42"/>
  <c r="M620" i="42"/>
  <c r="AL619" i="42"/>
  <c r="AE619" i="42"/>
  <c r="W619" i="42"/>
  <c r="V619" i="42"/>
  <c r="U619" i="42"/>
  <c r="X619" i="42" s="1"/>
  <c r="T619" i="42"/>
  <c r="S619" i="42"/>
  <c r="M619" i="42"/>
  <c r="AL618" i="42"/>
  <c r="AE618" i="42"/>
  <c r="W618" i="42"/>
  <c r="V618" i="42"/>
  <c r="U618" i="42"/>
  <c r="T618" i="42"/>
  <c r="S618" i="42"/>
  <c r="M618" i="42"/>
  <c r="AL617" i="42"/>
  <c r="AE617" i="42"/>
  <c r="W617" i="42"/>
  <c r="V617" i="42"/>
  <c r="U617" i="42"/>
  <c r="X617" i="42" s="1"/>
  <c r="T617" i="42"/>
  <c r="S617" i="42"/>
  <c r="M617" i="42"/>
  <c r="AL616" i="42"/>
  <c r="AE616" i="42"/>
  <c r="W616" i="42"/>
  <c r="V616" i="42"/>
  <c r="U616" i="42"/>
  <c r="X616" i="42" s="1"/>
  <c r="T616" i="42"/>
  <c r="S616" i="42"/>
  <c r="M616" i="42"/>
  <c r="AL615" i="42"/>
  <c r="AE615" i="42"/>
  <c r="W615" i="42"/>
  <c r="V615" i="42"/>
  <c r="U615" i="42"/>
  <c r="X615" i="42" s="1"/>
  <c r="T615" i="42"/>
  <c r="S615" i="42"/>
  <c r="M615" i="42"/>
  <c r="AL614" i="42"/>
  <c r="AE614" i="42"/>
  <c r="X614" i="42"/>
  <c r="W614" i="42"/>
  <c r="V614" i="42"/>
  <c r="U614" i="42"/>
  <c r="T614" i="42"/>
  <c r="S614" i="42"/>
  <c r="M614" i="42"/>
  <c r="AL613" i="42"/>
  <c r="AE613" i="42"/>
  <c r="W613" i="42"/>
  <c r="V613" i="42"/>
  <c r="X613" i="42" s="1"/>
  <c r="U613" i="42"/>
  <c r="T613" i="42"/>
  <c r="S613" i="42"/>
  <c r="M613" i="42"/>
  <c r="AL612" i="42"/>
  <c r="AE612" i="42"/>
  <c r="W612" i="42"/>
  <c r="V612" i="42"/>
  <c r="U612" i="42"/>
  <c r="X612" i="42" s="1"/>
  <c r="T612" i="42"/>
  <c r="S612" i="42"/>
  <c r="M612" i="42"/>
  <c r="AL611" i="42"/>
  <c r="AE611" i="42"/>
  <c r="W611" i="42"/>
  <c r="V611" i="42"/>
  <c r="U611" i="42"/>
  <c r="X611" i="42" s="1"/>
  <c r="T611" i="42"/>
  <c r="S611" i="42"/>
  <c r="M611" i="42"/>
  <c r="AL610" i="42"/>
  <c r="AE610" i="42"/>
  <c r="W610" i="42"/>
  <c r="V610" i="42"/>
  <c r="U610" i="42"/>
  <c r="X610" i="42" s="1"/>
  <c r="T610" i="42"/>
  <c r="S610" i="42"/>
  <c r="M610" i="42"/>
  <c r="AL609" i="42"/>
  <c r="AE609" i="42"/>
  <c r="W609" i="42"/>
  <c r="V609" i="42"/>
  <c r="U609" i="42"/>
  <c r="X609" i="42" s="1"/>
  <c r="T609" i="42"/>
  <c r="S609" i="42"/>
  <c r="M609" i="42"/>
  <c r="AL608" i="42"/>
  <c r="AE608" i="42"/>
  <c r="W608" i="42"/>
  <c r="V608" i="42"/>
  <c r="U608" i="42"/>
  <c r="X608" i="42" s="1"/>
  <c r="T608" i="42"/>
  <c r="S608" i="42"/>
  <c r="M608" i="42"/>
  <c r="AL607" i="42"/>
  <c r="AE607" i="42"/>
  <c r="W607" i="42"/>
  <c r="V607" i="42"/>
  <c r="X607" i="42" s="1"/>
  <c r="U607" i="42"/>
  <c r="T607" i="42"/>
  <c r="S607" i="42"/>
  <c r="M607" i="42"/>
  <c r="AL606" i="42"/>
  <c r="AE606" i="42"/>
  <c r="W606" i="42"/>
  <c r="V606" i="42"/>
  <c r="U606" i="42"/>
  <c r="X606" i="42" s="1"/>
  <c r="T606" i="42"/>
  <c r="S606" i="42"/>
  <c r="M606" i="42"/>
  <c r="AL605" i="42"/>
  <c r="AE605" i="42"/>
  <c r="X605" i="42"/>
  <c r="W605" i="42"/>
  <c r="V605" i="42"/>
  <c r="U605" i="42"/>
  <c r="T605" i="42"/>
  <c r="S605" i="42"/>
  <c r="M605" i="42"/>
  <c r="AL604" i="42"/>
  <c r="AE604" i="42"/>
  <c r="W604" i="42"/>
  <c r="X604" i="42" s="1"/>
  <c r="V604" i="42"/>
  <c r="U604" i="42"/>
  <c r="T604" i="42"/>
  <c r="S604" i="42"/>
  <c r="M604" i="42"/>
  <c r="AL603" i="42"/>
  <c r="AE603" i="42"/>
  <c r="W603" i="42"/>
  <c r="V603" i="42"/>
  <c r="U603" i="42"/>
  <c r="X603" i="42" s="1"/>
  <c r="T603" i="42"/>
  <c r="S603" i="42"/>
  <c r="M603" i="42"/>
  <c r="AL602" i="42"/>
  <c r="AE602" i="42"/>
  <c r="W602" i="42"/>
  <c r="V602" i="42"/>
  <c r="U602" i="42"/>
  <c r="X602" i="42" s="1"/>
  <c r="T602" i="42"/>
  <c r="S602" i="42"/>
  <c r="M602" i="42"/>
  <c r="AL601" i="42"/>
  <c r="AE601" i="42"/>
  <c r="W601" i="42"/>
  <c r="V601" i="42"/>
  <c r="X601" i="42" s="1"/>
  <c r="U601" i="42"/>
  <c r="T601" i="42"/>
  <c r="S601" i="42"/>
  <c r="M601" i="42"/>
  <c r="AL600" i="42"/>
  <c r="AE600" i="42"/>
  <c r="W600" i="42"/>
  <c r="V600" i="42"/>
  <c r="U600" i="42"/>
  <c r="X600" i="42" s="1"/>
  <c r="T600" i="42"/>
  <c r="S600" i="42"/>
  <c r="M600" i="42"/>
  <c r="AL599" i="42"/>
  <c r="AE599" i="42"/>
  <c r="X599" i="42"/>
  <c r="W599" i="42"/>
  <c r="V599" i="42"/>
  <c r="U599" i="42"/>
  <c r="T599" i="42"/>
  <c r="S599" i="42"/>
  <c r="M599" i="42"/>
  <c r="AL598" i="42"/>
  <c r="AE598" i="42"/>
  <c r="W598" i="42"/>
  <c r="X598" i="42" s="1"/>
  <c r="V598" i="42"/>
  <c r="U598" i="42"/>
  <c r="T598" i="42"/>
  <c r="S598" i="42"/>
  <c r="M598" i="42"/>
  <c r="AL597" i="42"/>
  <c r="AE597" i="42"/>
  <c r="W597" i="42"/>
  <c r="V597" i="42"/>
  <c r="X597" i="42" s="1"/>
  <c r="U597" i="42"/>
  <c r="T597" i="42"/>
  <c r="S597" i="42"/>
  <c r="M597" i="42"/>
  <c r="AL596" i="42"/>
  <c r="AE596" i="42"/>
  <c r="W596" i="42"/>
  <c r="V596" i="42"/>
  <c r="U596" i="42"/>
  <c r="X596" i="42" s="1"/>
  <c r="T596" i="42"/>
  <c r="S596" i="42"/>
  <c r="M596" i="42"/>
  <c r="AL595" i="42"/>
  <c r="AE595" i="42"/>
  <c r="W595" i="42"/>
  <c r="V595" i="42"/>
  <c r="U595" i="42"/>
  <c r="X595" i="42" s="1"/>
  <c r="T595" i="42"/>
  <c r="S595" i="42"/>
  <c r="M595" i="42"/>
  <c r="AL594" i="42"/>
  <c r="AE594" i="42"/>
  <c r="W594" i="42"/>
  <c r="V594" i="42"/>
  <c r="U594" i="42"/>
  <c r="T594" i="42"/>
  <c r="S594" i="42"/>
  <c r="M594" i="42"/>
  <c r="AL593" i="42"/>
  <c r="AE593" i="42"/>
  <c r="W593" i="42"/>
  <c r="V593" i="42"/>
  <c r="U593" i="42"/>
  <c r="X593" i="42" s="1"/>
  <c r="T593" i="42"/>
  <c r="S593" i="42"/>
  <c r="M593" i="42"/>
  <c r="AL592" i="42"/>
  <c r="AE592" i="42"/>
  <c r="W592" i="42"/>
  <c r="X592" i="42" s="1"/>
  <c r="V592" i="42"/>
  <c r="U592" i="42"/>
  <c r="T592" i="42"/>
  <c r="S592" i="42"/>
  <c r="M592" i="42"/>
  <c r="AL591" i="42"/>
  <c r="AE591" i="42"/>
  <c r="W591" i="42"/>
  <c r="V591" i="42"/>
  <c r="X591" i="42" s="1"/>
  <c r="U591" i="42"/>
  <c r="T591" i="42"/>
  <c r="S591" i="42"/>
  <c r="M591" i="42"/>
  <c r="AL590" i="42"/>
  <c r="AE590" i="42"/>
  <c r="X590" i="42"/>
  <c r="W590" i="42"/>
  <c r="V590" i="42"/>
  <c r="U590" i="42"/>
  <c r="T590" i="42"/>
  <c r="S590" i="42"/>
  <c r="M590" i="42"/>
  <c r="AL589" i="42"/>
  <c r="AE589" i="42"/>
  <c r="X589" i="42"/>
  <c r="W589" i="42"/>
  <c r="V589" i="42"/>
  <c r="U589" i="42"/>
  <c r="T589" i="42"/>
  <c r="S589" i="42"/>
  <c r="M589" i="42"/>
  <c r="AL588" i="42"/>
  <c r="AE588" i="42"/>
  <c r="X588" i="42"/>
  <c r="W588" i="42"/>
  <c r="V588" i="42"/>
  <c r="U588" i="42"/>
  <c r="T588" i="42"/>
  <c r="S588" i="42"/>
  <c r="M588" i="42"/>
  <c r="AL587" i="42"/>
  <c r="AE587" i="42"/>
  <c r="W587" i="42"/>
  <c r="V587" i="42"/>
  <c r="U587" i="42"/>
  <c r="X587" i="42" s="1"/>
  <c r="T587" i="42"/>
  <c r="S587" i="42"/>
  <c r="M587" i="42"/>
  <c r="AL586" i="42"/>
  <c r="AE586" i="42"/>
  <c r="W586" i="42"/>
  <c r="V586" i="42"/>
  <c r="U586" i="42"/>
  <c r="X586" i="42" s="1"/>
  <c r="T586" i="42"/>
  <c r="S586" i="42"/>
  <c r="M586" i="42"/>
  <c r="AL585" i="42"/>
  <c r="AE585" i="42"/>
  <c r="W585" i="42"/>
  <c r="V585" i="42"/>
  <c r="U585" i="42"/>
  <c r="X585" i="42" s="1"/>
  <c r="T585" i="42"/>
  <c r="S585" i="42"/>
  <c r="M585" i="42"/>
  <c r="AL584" i="42"/>
  <c r="AE584" i="42"/>
  <c r="W584" i="42"/>
  <c r="V584" i="42"/>
  <c r="U584" i="42"/>
  <c r="X584" i="42" s="1"/>
  <c r="T584" i="42"/>
  <c r="S584" i="42"/>
  <c r="M584" i="42"/>
  <c r="AL583" i="42"/>
  <c r="AE583" i="42"/>
  <c r="W583" i="42"/>
  <c r="V583" i="42"/>
  <c r="U583" i="42"/>
  <c r="X583" i="42" s="1"/>
  <c r="T583" i="42"/>
  <c r="S583" i="42"/>
  <c r="M583" i="42"/>
  <c r="AL582" i="42"/>
  <c r="AE582" i="42"/>
  <c r="W582" i="42"/>
  <c r="X582" i="42" s="1"/>
  <c r="V582" i="42"/>
  <c r="U582" i="42"/>
  <c r="T582" i="42"/>
  <c r="S582" i="42"/>
  <c r="M582" i="42"/>
  <c r="AL581" i="42"/>
  <c r="AE581" i="42"/>
  <c r="W581" i="42"/>
  <c r="V581" i="42"/>
  <c r="X581" i="42" s="1"/>
  <c r="U581" i="42"/>
  <c r="T581" i="42"/>
  <c r="S581" i="42"/>
  <c r="M581" i="42"/>
  <c r="AL580" i="42"/>
  <c r="AE580" i="42"/>
  <c r="W580" i="42"/>
  <c r="V580" i="42"/>
  <c r="U580" i="42"/>
  <c r="X580" i="42" s="1"/>
  <c r="T580" i="42"/>
  <c r="S580" i="42"/>
  <c r="M580" i="42"/>
  <c r="AL579" i="42"/>
  <c r="AE579" i="42"/>
  <c r="X579" i="42"/>
  <c r="W579" i="42"/>
  <c r="V579" i="42"/>
  <c r="U579" i="42"/>
  <c r="T579" i="42"/>
  <c r="S579" i="42"/>
  <c r="M579" i="42"/>
  <c r="AL578" i="42"/>
  <c r="AE578" i="42"/>
  <c r="W578" i="42"/>
  <c r="V578" i="42"/>
  <c r="U578" i="42"/>
  <c r="T578" i="42"/>
  <c r="S578" i="42"/>
  <c r="M578" i="42"/>
  <c r="AL577" i="42"/>
  <c r="AE577" i="42"/>
  <c r="W577" i="42"/>
  <c r="V577" i="42"/>
  <c r="U577" i="42"/>
  <c r="T577" i="42"/>
  <c r="S577" i="42"/>
  <c r="M577" i="42"/>
  <c r="AL576" i="42"/>
  <c r="AE576" i="42"/>
  <c r="W576" i="42"/>
  <c r="V576" i="42"/>
  <c r="U576" i="42"/>
  <c r="T576" i="42"/>
  <c r="S576" i="42"/>
  <c r="M576" i="42"/>
  <c r="AL575" i="42"/>
  <c r="AE575" i="42"/>
  <c r="X575" i="42"/>
  <c r="W575" i="42"/>
  <c r="V575" i="42"/>
  <c r="U575" i="42"/>
  <c r="T575" i="42"/>
  <c r="S575" i="42"/>
  <c r="M575" i="42"/>
  <c r="AL574" i="42"/>
  <c r="AE574" i="42"/>
  <c r="W574" i="42"/>
  <c r="V574" i="42"/>
  <c r="U574" i="42"/>
  <c r="X574" i="42" s="1"/>
  <c r="T574" i="42"/>
  <c r="S574" i="42"/>
  <c r="M574" i="42"/>
  <c r="AL573" i="42"/>
  <c r="AE573" i="42"/>
  <c r="X573" i="42"/>
  <c r="W573" i="42"/>
  <c r="V573" i="42"/>
  <c r="U573" i="42"/>
  <c r="T573" i="42"/>
  <c r="S573" i="42"/>
  <c r="M573" i="42"/>
  <c r="AL572" i="42"/>
  <c r="AE572" i="42"/>
  <c r="W572" i="42"/>
  <c r="X572" i="42" s="1"/>
  <c r="V572" i="42"/>
  <c r="U572" i="42"/>
  <c r="T572" i="42"/>
  <c r="S572" i="42"/>
  <c r="M572" i="42"/>
  <c r="AL571" i="42"/>
  <c r="AE571" i="42"/>
  <c r="W571" i="42"/>
  <c r="V571" i="42"/>
  <c r="U571" i="42"/>
  <c r="X571" i="42" s="1"/>
  <c r="T571" i="42"/>
  <c r="S571" i="42"/>
  <c r="M571" i="42"/>
  <c r="AL570" i="42"/>
  <c r="AE570" i="42"/>
  <c r="W570" i="42"/>
  <c r="V570" i="42"/>
  <c r="U570" i="42"/>
  <c r="X570" i="42" s="1"/>
  <c r="T570" i="42"/>
  <c r="S570" i="42"/>
  <c r="M570" i="42"/>
  <c r="AL569" i="42"/>
  <c r="AE569" i="42"/>
  <c r="W569" i="42"/>
  <c r="V569" i="42"/>
  <c r="U569" i="42"/>
  <c r="X569" i="42" s="1"/>
  <c r="T569" i="42"/>
  <c r="S569" i="42"/>
  <c r="M569" i="42"/>
  <c r="AL568" i="42"/>
  <c r="AE568" i="42"/>
  <c r="W568" i="42"/>
  <c r="V568" i="42"/>
  <c r="U568" i="42"/>
  <c r="X568" i="42" s="1"/>
  <c r="T568" i="42"/>
  <c r="S568" i="42"/>
  <c r="M568" i="42"/>
  <c r="AL567" i="42"/>
  <c r="AE567" i="42"/>
  <c r="W567" i="42"/>
  <c r="V567" i="42"/>
  <c r="U567" i="42"/>
  <c r="X567" i="42" s="1"/>
  <c r="T567" i="42"/>
  <c r="S567" i="42"/>
  <c r="M567" i="42"/>
  <c r="AL566" i="42"/>
  <c r="AE566" i="42"/>
  <c r="W566" i="42"/>
  <c r="X566" i="42" s="1"/>
  <c r="V566" i="42"/>
  <c r="U566" i="42"/>
  <c r="T566" i="42"/>
  <c r="S566" i="42"/>
  <c r="M566" i="42"/>
  <c r="AL565" i="42"/>
  <c r="AE565" i="42"/>
  <c r="W565" i="42"/>
  <c r="X565" i="42" s="1"/>
  <c r="V565" i="42"/>
  <c r="U565" i="42"/>
  <c r="T565" i="42"/>
  <c r="S565" i="42"/>
  <c r="M565" i="42"/>
  <c r="AL564" i="42"/>
  <c r="AE564" i="42"/>
  <c r="W564" i="42"/>
  <c r="V564" i="42"/>
  <c r="U564" i="42"/>
  <c r="X564" i="42" s="1"/>
  <c r="T564" i="42"/>
  <c r="S564" i="42"/>
  <c r="M564" i="42"/>
  <c r="AL563" i="42"/>
  <c r="AE563" i="42"/>
  <c r="X563" i="42"/>
  <c r="W563" i="42"/>
  <c r="V563" i="42"/>
  <c r="U563" i="42"/>
  <c r="T563" i="42"/>
  <c r="S563" i="42"/>
  <c r="M563" i="42"/>
  <c r="AL562" i="42"/>
  <c r="AE562" i="42"/>
  <c r="W562" i="42"/>
  <c r="V562" i="42"/>
  <c r="U562" i="42"/>
  <c r="X562" i="42" s="1"/>
  <c r="T562" i="42"/>
  <c r="S562" i="42"/>
  <c r="M562" i="42"/>
  <c r="AL561" i="42"/>
  <c r="AE561" i="42"/>
  <c r="W561" i="42"/>
  <c r="V561" i="42"/>
  <c r="U561" i="42"/>
  <c r="T561" i="42"/>
  <c r="S561" i="42"/>
  <c r="M561" i="42"/>
  <c r="AL560" i="42"/>
  <c r="AE560" i="42"/>
  <c r="W560" i="42"/>
  <c r="V560" i="42"/>
  <c r="U560" i="42"/>
  <c r="X560" i="42" s="1"/>
  <c r="T560" i="42"/>
  <c r="S560" i="42"/>
  <c r="M560" i="42"/>
  <c r="AL559" i="42"/>
  <c r="AE559" i="42"/>
  <c r="W559" i="42"/>
  <c r="V559" i="42"/>
  <c r="X559" i="42" s="1"/>
  <c r="U559" i="42"/>
  <c r="T559" i="42"/>
  <c r="S559" i="42"/>
  <c r="M559" i="42"/>
  <c r="AL558" i="42"/>
  <c r="AE558" i="42"/>
  <c r="W558" i="42"/>
  <c r="V558" i="42"/>
  <c r="U558" i="42"/>
  <c r="X558" i="42" s="1"/>
  <c r="T558" i="42"/>
  <c r="S558" i="42"/>
  <c r="M558" i="42"/>
  <c r="AL557" i="42"/>
  <c r="AE557" i="42"/>
  <c r="X557" i="42"/>
  <c r="W557" i="42"/>
  <c r="V557" i="42"/>
  <c r="U557" i="42"/>
  <c r="T557" i="42"/>
  <c r="S557" i="42"/>
  <c r="M557" i="42"/>
  <c r="AL556" i="42"/>
  <c r="AE556" i="42"/>
  <c r="W556" i="42"/>
  <c r="X556" i="42" s="1"/>
  <c r="V556" i="42"/>
  <c r="U556" i="42"/>
  <c r="T556" i="42"/>
  <c r="S556" i="42"/>
  <c r="M556" i="42"/>
  <c r="AL555" i="42"/>
  <c r="AE555" i="42"/>
  <c r="W555" i="42"/>
  <c r="V555" i="42"/>
  <c r="U555" i="42"/>
  <c r="T555" i="42"/>
  <c r="S555" i="42"/>
  <c r="M555" i="42"/>
  <c r="AL554" i="42"/>
  <c r="AE554" i="42"/>
  <c r="W554" i="42"/>
  <c r="V554" i="42"/>
  <c r="U554" i="42"/>
  <c r="X554" i="42" s="1"/>
  <c r="T554" i="42"/>
  <c r="S554" i="42"/>
  <c r="M554" i="42"/>
  <c r="AL553" i="42"/>
  <c r="AE553" i="42"/>
  <c r="W553" i="42"/>
  <c r="X553" i="42" s="1"/>
  <c r="V553" i="42"/>
  <c r="U553" i="42"/>
  <c r="T553" i="42"/>
  <c r="S553" i="42"/>
  <c r="M553" i="42"/>
  <c r="AL552" i="42"/>
  <c r="AE552" i="42"/>
  <c r="W552" i="42"/>
  <c r="V552" i="42"/>
  <c r="U552" i="42"/>
  <c r="X552" i="42" s="1"/>
  <c r="T552" i="42"/>
  <c r="S552" i="42"/>
  <c r="M552" i="42"/>
  <c r="AL551" i="42"/>
  <c r="AE551" i="42"/>
  <c r="W551" i="42"/>
  <c r="V551" i="42"/>
  <c r="U551" i="42"/>
  <c r="X551" i="42" s="1"/>
  <c r="T551" i="42"/>
  <c r="S551" i="42"/>
  <c r="M551" i="42"/>
  <c r="AL550" i="42"/>
  <c r="AE550" i="42"/>
  <c r="W550" i="42"/>
  <c r="X550" i="42" s="1"/>
  <c r="V550" i="42"/>
  <c r="U550" i="42"/>
  <c r="T550" i="42"/>
  <c r="S550" i="42"/>
  <c r="M550" i="42"/>
  <c r="AL549" i="42"/>
  <c r="AE549" i="42"/>
  <c r="W549" i="42"/>
  <c r="V549" i="42"/>
  <c r="X549" i="42" s="1"/>
  <c r="U549" i="42"/>
  <c r="T549" i="42"/>
  <c r="S549" i="42"/>
  <c r="M549" i="42"/>
  <c r="AL548" i="42"/>
  <c r="AE548" i="42"/>
  <c r="W548" i="42"/>
  <c r="V548" i="42"/>
  <c r="U548" i="42"/>
  <c r="X548" i="42" s="1"/>
  <c r="T548" i="42"/>
  <c r="S548" i="42"/>
  <c r="M548" i="42"/>
  <c r="AL547" i="42"/>
  <c r="AE547" i="42"/>
  <c r="W547" i="42"/>
  <c r="V547" i="42"/>
  <c r="U547" i="42"/>
  <c r="X547" i="42" s="1"/>
  <c r="T547" i="42"/>
  <c r="S547" i="42"/>
  <c r="M547" i="42"/>
  <c r="AL546" i="42"/>
  <c r="AE546" i="42"/>
  <c r="W546" i="42"/>
  <c r="V546" i="42"/>
  <c r="U546" i="42"/>
  <c r="X546" i="42" s="1"/>
  <c r="T546" i="42"/>
  <c r="S546" i="42"/>
  <c r="M546" i="42"/>
  <c r="AL545" i="42"/>
  <c r="AE545" i="42"/>
  <c r="W545" i="42"/>
  <c r="V545" i="42"/>
  <c r="U545" i="42"/>
  <c r="X545" i="42" s="1"/>
  <c r="T545" i="42"/>
  <c r="S545" i="42"/>
  <c r="M545" i="42"/>
  <c r="AL544" i="42"/>
  <c r="AE544" i="42"/>
  <c r="W544" i="42"/>
  <c r="V544" i="42"/>
  <c r="X544" i="42" s="1"/>
  <c r="U544" i="42"/>
  <c r="T544" i="42"/>
  <c r="S544" i="42"/>
  <c r="M544" i="42"/>
  <c r="AL543" i="42"/>
  <c r="AE543" i="42"/>
  <c r="W543" i="42"/>
  <c r="V543" i="42"/>
  <c r="X543" i="42" s="1"/>
  <c r="U543" i="42"/>
  <c r="T543" i="42"/>
  <c r="S543" i="42"/>
  <c r="M543" i="42"/>
  <c r="AL542" i="42"/>
  <c r="AE542" i="42"/>
  <c r="W542" i="42"/>
  <c r="X542" i="42" s="1"/>
  <c r="V542" i="42"/>
  <c r="U542" i="42"/>
  <c r="T542" i="42"/>
  <c r="S542" i="42"/>
  <c r="M542" i="42"/>
  <c r="AL541" i="42"/>
  <c r="AE541" i="42"/>
  <c r="X541" i="42"/>
  <c r="W541" i="42"/>
  <c r="V541" i="42"/>
  <c r="U541" i="42"/>
  <c r="T541" i="42"/>
  <c r="S541" i="42"/>
  <c r="M541" i="42"/>
  <c r="AL540" i="42"/>
  <c r="AE540" i="42"/>
  <c r="W540" i="42"/>
  <c r="X540" i="42" s="1"/>
  <c r="V540" i="42"/>
  <c r="U540" i="42"/>
  <c r="T540" i="42"/>
  <c r="S540" i="42"/>
  <c r="M540" i="42"/>
  <c r="AL539" i="42"/>
  <c r="AE539" i="42"/>
  <c r="W539" i="42"/>
  <c r="V539" i="42"/>
  <c r="U539" i="42"/>
  <c r="T539" i="42"/>
  <c r="S539" i="42"/>
  <c r="M539" i="42"/>
  <c r="AL538" i="42"/>
  <c r="AE538" i="42"/>
  <c r="W538" i="42"/>
  <c r="V538" i="42"/>
  <c r="U538" i="42"/>
  <c r="X538" i="42" s="1"/>
  <c r="T538" i="42"/>
  <c r="S538" i="42"/>
  <c r="M538" i="42"/>
  <c r="AL537" i="42"/>
  <c r="AE537" i="42"/>
  <c r="W537" i="42"/>
  <c r="X537" i="42" s="1"/>
  <c r="V537" i="42"/>
  <c r="U537" i="42"/>
  <c r="T537" i="42"/>
  <c r="S537" i="42"/>
  <c r="M537" i="42"/>
  <c r="AL536" i="42"/>
  <c r="AE536" i="42"/>
  <c r="W536" i="42"/>
  <c r="V536" i="42"/>
  <c r="U536" i="42"/>
  <c r="X536" i="42" s="1"/>
  <c r="T536" i="42"/>
  <c r="S536" i="42"/>
  <c r="M536" i="42"/>
  <c r="AL535" i="42"/>
  <c r="AE535" i="42"/>
  <c r="X535" i="42"/>
  <c r="W535" i="42"/>
  <c r="V535" i="42"/>
  <c r="U535" i="42"/>
  <c r="T535" i="42"/>
  <c r="S535" i="42"/>
  <c r="M535" i="42"/>
  <c r="AL534" i="42"/>
  <c r="AE534" i="42"/>
  <c r="W534" i="42"/>
  <c r="X534" i="42" s="1"/>
  <c r="V534" i="42"/>
  <c r="U534" i="42"/>
  <c r="T534" i="42"/>
  <c r="S534" i="42"/>
  <c r="M534" i="42"/>
  <c r="AL533" i="42"/>
  <c r="AE533" i="42"/>
  <c r="W533" i="42"/>
  <c r="V533" i="42"/>
  <c r="X533" i="42" s="1"/>
  <c r="U533" i="42"/>
  <c r="T533" i="42"/>
  <c r="S533" i="42"/>
  <c r="M533" i="42"/>
  <c r="AL532" i="42"/>
  <c r="AE532" i="42"/>
  <c r="W532" i="42"/>
  <c r="V532" i="42"/>
  <c r="U532" i="42"/>
  <c r="X532" i="42" s="1"/>
  <c r="T532" i="42"/>
  <c r="S532" i="42"/>
  <c r="M532" i="42"/>
  <c r="AL531" i="42"/>
  <c r="AE531" i="42"/>
  <c r="X531" i="42"/>
  <c r="W531" i="42"/>
  <c r="V531" i="42"/>
  <c r="U531" i="42"/>
  <c r="T531" i="42"/>
  <c r="S531" i="42"/>
  <c r="M531" i="42"/>
  <c r="AL530" i="42"/>
  <c r="AE530" i="42"/>
  <c r="W530" i="42"/>
  <c r="V530" i="42"/>
  <c r="U530" i="42"/>
  <c r="X530" i="42" s="1"/>
  <c r="T530" i="42"/>
  <c r="S530" i="42"/>
  <c r="M530" i="42"/>
  <c r="AL529" i="42"/>
  <c r="AE529" i="42"/>
  <c r="W529" i="42"/>
  <c r="V529" i="42"/>
  <c r="U529" i="42"/>
  <c r="T529" i="42"/>
  <c r="S529" i="42"/>
  <c r="M529" i="42"/>
  <c r="AL528" i="42"/>
  <c r="AE528" i="42"/>
  <c r="W528" i="42"/>
  <c r="V528" i="42"/>
  <c r="U528" i="42"/>
  <c r="X528" i="42" s="1"/>
  <c r="T528" i="42"/>
  <c r="S528" i="42"/>
  <c r="M528" i="42"/>
  <c r="AL527" i="42"/>
  <c r="AE527" i="42"/>
  <c r="W527" i="42"/>
  <c r="V527" i="42"/>
  <c r="X527" i="42" s="1"/>
  <c r="U527" i="42"/>
  <c r="T527" i="42"/>
  <c r="S527" i="42"/>
  <c r="M527" i="42"/>
  <c r="AL526" i="42"/>
  <c r="AE526" i="42"/>
  <c r="W526" i="42"/>
  <c r="V526" i="42"/>
  <c r="U526" i="42"/>
  <c r="X526" i="42" s="1"/>
  <c r="T526" i="42"/>
  <c r="S526" i="42"/>
  <c r="M526" i="42"/>
  <c r="AL525" i="42"/>
  <c r="AE525" i="42"/>
  <c r="X525" i="42"/>
  <c r="W525" i="42"/>
  <c r="V525" i="42"/>
  <c r="U525" i="42"/>
  <c r="T525" i="42"/>
  <c r="S525" i="42"/>
  <c r="M525" i="42"/>
  <c r="AL524" i="42"/>
  <c r="AE524" i="42"/>
  <c r="W524" i="42"/>
  <c r="X524" i="42" s="1"/>
  <c r="V524" i="42"/>
  <c r="U524" i="42"/>
  <c r="T524" i="42"/>
  <c r="S524" i="42"/>
  <c r="M524" i="42"/>
  <c r="AL523" i="42"/>
  <c r="AE523" i="42"/>
  <c r="W523" i="42"/>
  <c r="V523" i="42"/>
  <c r="U523" i="42"/>
  <c r="X523" i="42" s="1"/>
  <c r="T523" i="42"/>
  <c r="S523" i="42"/>
  <c r="M523" i="42"/>
  <c r="AL522" i="42"/>
  <c r="AE522" i="42"/>
  <c r="W522" i="42"/>
  <c r="V522" i="42"/>
  <c r="U522" i="42"/>
  <c r="T522" i="42"/>
  <c r="S522" i="42"/>
  <c r="M522" i="42"/>
  <c r="AL521" i="42"/>
  <c r="AE521" i="42"/>
  <c r="W521" i="42"/>
  <c r="V521" i="42"/>
  <c r="U521" i="42"/>
  <c r="X521" i="42" s="1"/>
  <c r="T521" i="42"/>
  <c r="S521" i="42"/>
  <c r="M521" i="42"/>
  <c r="AL520" i="42"/>
  <c r="AE520" i="42"/>
  <c r="W520" i="42"/>
  <c r="X520" i="42" s="1"/>
  <c r="V520" i="42"/>
  <c r="U520" i="42"/>
  <c r="T520" i="42"/>
  <c r="S520" i="42"/>
  <c r="M520" i="42"/>
  <c r="AL519" i="42"/>
  <c r="AE519" i="42"/>
  <c r="W519" i="42"/>
  <c r="V519" i="42"/>
  <c r="U519" i="42"/>
  <c r="X519" i="42" s="1"/>
  <c r="T519" i="42"/>
  <c r="S519" i="42"/>
  <c r="M519" i="42"/>
  <c r="AL518" i="42"/>
  <c r="AE518" i="42"/>
  <c r="X518" i="42"/>
  <c r="W518" i="42"/>
  <c r="V518" i="42"/>
  <c r="U518" i="42"/>
  <c r="T518" i="42"/>
  <c r="S518" i="42"/>
  <c r="M518" i="42"/>
  <c r="AL517" i="42"/>
  <c r="AE517" i="42"/>
  <c r="W517" i="42"/>
  <c r="V517" i="42"/>
  <c r="X517" i="42" s="1"/>
  <c r="U517" i="42"/>
  <c r="T517" i="42"/>
  <c r="S517" i="42"/>
  <c r="M517" i="42"/>
  <c r="AL516" i="42"/>
  <c r="AE516" i="42"/>
  <c r="W516" i="42"/>
  <c r="V516" i="42"/>
  <c r="U516" i="42"/>
  <c r="X516" i="42" s="1"/>
  <c r="T516" i="42"/>
  <c r="S516" i="42"/>
  <c r="M516" i="42"/>
  <c r="AL515" i="42"/>
  <c r="AE515" i="42"/>
  <c r="W515" i="42"/>
  <c r="V515" i="42"/>
  <c r="U515" i="42"/>
  <c r="X515" i="42" s="1"/>
  <c r="T515" i="42"/>
  <c r="S515" i="42"/>
  <c r="M515" i="42"/>
  <c r="AL514" i="42"/>
  <c r="AE514" i="42"/>
  <c r="W514" i="42"/>
  <c r="V514" i="42"/>
  <c r="U514" i="42"/>
  <c r="X514" i="42" s="1"/>
  <c r="T514" i="42"/>
  <c r="S514" i="42"/>
  <c r="M514" i="42"/>
  <c r="AL513" i="42"/>
  <c r="AE513" i="42"/>
  <c r="W513" i="42"/>
  <c r="V513" i="42"/>
  <c r="U513" i="42"/>
  <c r="X513" i="42" s="1"/>
  <c r="T513" i="42"/>
  <c r="S513" i="42"/>
  <c r="M513" i="42"/>
  <c r="AL512" i="42"/>
  <c r="AE512" i="42"/>
  <c r="W512" i="42"/>
  <c r="V512" i="42"/>
  <c r="U512" i="42"/>
  <c r="X512" i="42" s="1"/>
  <c r="T512" i="42"/>
  <c r="S512" i="42"/>
  <c r="M512" i="42"/>
  <c r="AL511" i="42"/>
  <c r="AE511" i="42"/>
  <c r="W511" i="42"/>
  <c r="V511" i="42"/>
  <c r="X511" i="42" s="1"/>
  <c r="U511" i="42"/>
  <c r="T511" i="42"/>
  <c r="S511" i="42"/>
  <c r="M511" i="42"/>
  <c r="AL510" i="42"/>
  <c r="AE510" i="42"/>
  <c r="W510" i="42"/>
  <c r="V510" i="42"/>
  <c r="U510" i="42"/>
  <c r="X510" i="42" s="1"/>
  <c r="T510" i="42"/>
  <c r="S510" i="42"/>
  <c r="M510" i="42"/>
  <c r="AL509" i="42"/>
  <c r="AE509" i="42"/>
  <c r="X509" i="42"/>
  <c r="W509" i="42"/>
  <c r="V509" i="42"/>
  <c r="U509" i="42"/>
  <c r="T509" i="42"/>
  <c r="S509" i="42"/>
  <c r="M509" i="42"/>
  <c r="AL508" i="42"/>
  <c r="AE508" i="42"/>
  <c r="W508" i="42"/>
  <c r="X508" i="42" s="1"/>
  <c r="V508" i="42"/>
  <c r="U508" i="42"/>
  <c r="T508" i="42"/>
  <c r="S508" i="42"/>
  <c r="M508" i="42"/>
  <c r="AL507" i="42"/>
  <c r="AE507" i="42"/>
  <c r="W507" i="42"/>
  <c r="V507" i="42"/>
  <c r="U507" i="42"/>
  <c r="X507" i="42" s="1"/>
  <c r="T507" i="42"/>
  <c r="S507" i="42"/>
  <c r="M507" i="42"/>
  <c r="AL506" i="42"/>
  <c r="AE506" i="42"/>
  <c r="W506" i="42"/>
  <c r="V506" i="42"/>
  <c r="U506" i="42"/>
  <c r="T506" i="42"/>
  <c r="S506" i="42"/>
  <c r="M506" i="42"/>
  <c r="AL505" i="42"/>
  <c r="AE505" i="42"/>
  <c r="X505" i="42"/>
  <c r="W505" i="42"/>
  <c r="V505" i="42"/>
  <c r="U505" i="42"/>
  <c r="T505" i="42"/>
  <c r="S505" i="42"/>
  <c r="M505" i="42"/>
  <c r="AL504" i="42"/>
  <c r="AE504" i="42"/>
  <c r="X504" i="42"/>
  <c r="W504" i="42"/>
  <c r="V504" i="42"/>
  <c r="U504" i="42"/>
  <c r="T504" i="42"/>
  <c r="S504" i="42"/>
  <c r="M504" i="42"/>
  <c r="AL503" i="42"/>
  <c r="AE503" i="42"/>
  <c r="W503" i="42"/>
  <c r="V503" i="42"/>
  <c r="U503" i="42"/>
  <c r="X503" i="42" s="1"/>
  <c r="T503" i="42"/>
  <c r="S503" i="42"/>
  <c r="M503" i="42"/>
  <c r="AL502" i="42"/>
  <c r="AE502" i="42"/>
  <c r="W502" i="42"/>
  <c r="X502" i="42" s="1"/>
  <c r="V502" i="42"/>
  <c r="U502" i="42"/>
  <c r="T502" i="42"/>
  <c r="S502" i="42"/>
  <c r="M502" i="42"/>
  <c r="AL501" i="42"/>
  <c r="AE501" i="42"/>
  <c r="W501" i="42"/>
  <c r="V501" i="42"/>
  <c r="X501" i="42" s="1"/>
  <c r="U501" i="42"/>
  <c r="T501" i="42"/>
  <c r="S501" i="42"/>
  <c r="M501" i="42"/>
  <c r="AL500" i="42"/>
  <c r="AE500" i="42"/>
  <c r="W500" i="42"/>
  <c r="V500" i="42"/>
  <c r="U500" i="42"/>
  <c r="X500" i="42" s="1"/>
  <c r="T500" i="42"/>
  <c r="S500" i="42"/>
  <c r="M500" i="42"/>
  <c r="AL499" i="42"/>
  <c r="AE499" i="42"/>
  <c r="W499" i="42"/>
  <c r="V499" i="42"/>
  <c r="U499" i="42"/>
  <c r="X499" i="42" s="1"/>
  <c r="T499" i="42"/>
  <c r="S499" i="42"/>
  <c r="M499" i="42"/>
  <c r="AL498" i="42"/>
  <c r="AE498" i="42"/>
  <c r="W498" i="42"/>
  <c r="V498" i="42"/>
  <c r="U498" i="42"/>
  <c r="X498" i="42" s="1"/>
  <c r="T498" i="42"/>
  <c r="S498" i="42"/>
  <c r="M498" i="42"/>
  <c r="AL497" i="42"/>
  <c r="AE497" i="42"/>
  <c r="W497" i="42"/>
  <c r="V497" i="42"/>
  <c r="U497" i="42"/>
  <c r="X497" i="42" s="1"/>
  <c r="T497" i="42"/>
  <c r="S497" i="42"/>
  <c r="M497" i="42"/>
  <c r="AL496" i="42"/>
  <c r="AE496" i="42"/>
  <c r="W496" i="42"/>
  <c r="V496" i="42"/>
  <c r="X496" i="42" s="1"/>
  <c r="U496" i="42"/>
  <c r="T496" i="42"/>
  <c r="S496" i="42"/>
  <c r="M496" i="42"/>
  <c r="AL495" i="42"/>
  <c r="AE495" i="42"/>
  <c r="W495" i="42"/>
  <c r="V495" i="42"/>
  <c r="X495" i="42" s="1"/>
  <c r="U495" i="42"/>
  <c r="T495" i="42"/>
  <c r="S495" i="42"/>
  <c r="M495" i="42"/>
  <c r="AL494" i="42"/>
  <c r="AE494" i="42"/>
  <c r="X494" i="42"/>
  <c r="W494" i="42"/>
  <c r="V494" i="42"/>
  <c r="U494" i="42"/>
  <c r="T494" i="42"/>
  <c r="S494" i="42"/>
  <c r="M494" i="42"/>
  <c r="AL493" i="42"/>
  <c r="AE493" i="42"/>
  <c r="X493" i="42"/>
  <c r="W493" i="42"/>
  <c r="V493" i="42"/>
  <c r="U493" i="42"/>
  <c r="T493" i="42"/>
  <c r="S493" i="42"/>
  <c r="M493" i="42"/>
  <c r="AL492" i="42"/>
  <c r="AE492" i="42"/>
  <c r="W492" i="42"/>
  <c r="X492" i="42" s="1"/>
  <c r="V492" i="42"/>
  <c r="U492" i="42"/>
  <c r="T492" i="42"/>
  <c r="S492" i="42"/>
  <c r="M492" i="42"/>
  <c r="AL491" i="42"/>
  <c r="AE491" i="42"/>
  <c r="W491" i="42"/>
  <c r="V491" i="42"/>
  <c r="U491" i="42"/>
  <c r="X491" i="42" s="1"/>
  <c r="T491" i="42"/>
  <c r="S491" i="42"/>
  <c r="M491" i="42"/>
  <c r="AL490" i="42"/>
  <c r="AE490" i="42"/>
  <c r="W490" i="42"/>
  <c r="V490" i="42"/>
  <c r="U490" i="42"/>
  <c r="X490" i="42" s="1"/>
  <c r="T490" i="42"/>
  <c r="S490" i="42"/>
  <c r="M490" i="42"/>
  <c r="AL489" i="42"/>
  <c r="AE489" i="42"/>
  <c r="W489" i="42"/>
  <c r="V489" i="42"/>
  <c r="U489" i="42"/>
  <c r="X489" i="42" s="1"/>
  <c r="T489" i="42"/>
  <c r="S489" i="42"/>
  <c r="M489" i="42"/>
  <c r="AL488" i="42"/>
  <c r="AE488" i="42"/>
  <c r="W488" i="42"/>
  <c r="V488" i="42"/>
  <c r="U488" i="42"/>
  <c r="X488" i="42" s="1"/>
  <c r="T488" i="42"/>
  <c r="S488" i="42"/>
  <c r="M488" i="42"/>
  <c r="AL487" i="42"/>
  <c r="AE487" i="42"/>
  <c r="W487" i="42"/>
  <c r="V487" i="42"/>
  <c r="X487" i="42" s="1"/>
  <c r="U487" i="42"/>
  <c r="T487" i="42"/>
  <c r="S487" i="42"/>
  <c r="M487" i="42"/>
  <c r="AL486" i="42"/>
  <c r="AE486" i="42"/>
  <c r="W486" i="42"/>
  <c r="X486" i="42" s="1"/>
  <c r="V486" i="42"/>
  <c r="U486" i="42"/>
  <c r="T486" i="42"/>
  <c r="S486" i="42"/>
  <c r="M486" i="42"/>
  <c r="AL485" i="42"/>
  <c r="AE485" i="42"/>
  <c r="W485" i="42"/>
  <c r="X485" i="42" s="1"/>
  <c r="V485" i="42"/>
  <c r="U485" i="42"/>
  <c r="T485" i="42"/>
  <c r="S485" i="42"/>
  <c r="M485" i="42"/>
  <c r="AL484" i="42"/>
  <c r="AE484" i="42"/>
  <c r="W484" i="42"/>
  <c r="V484" i="42"/>
  <c r="U484" i="42"/>
  <c r="X484" i="42" s="1"/>
  <c r="T484" i="42"/>
  <c r="S484" i="42"/>
  <c r="M484" i="42"/>
  <c r="AL483" i="42"/>
  <c r="AE483" i="42"/>
  <c r="X483" i="42"/>
  <c r="W483" i="42"/>
  <c r="V483" i="42"/>
  <c r="U483" i="42"/>
  <c r="T483" i="42"/>
  <c r="S483" i="42"/>
  <c r="M483" i="42"/>
  <c r="AL482" i="42"/>
  <c r="AE482" i="42"/>
  <c r="W482" i="42"/>
  <c r="V482" i="42"/>
  <c r="U482" i="42"/>
  <c r="T482" i="42"/>
  <c r="S482" i="42"/>
  <c r="M482" i="42"/>
  <c r="AL481" i="42"/>
  <c r="AE481" i="42"/>
  <c r="W481" i="42"/>
  <c r="V481" i="42"/>
  <c r="U481" i="42"/>
  <c r="X481" i="42" s="1"/>
  <c r="T481" i="42"/>
  <c r="S481" i="42"/>
  <c r="M481" i="42"/>
  <c r="AL480" i="42"/>
  <c r="AE480" i="42"/>
  <c r="W480" i="42"/>
  <c r="X480" i="42" s="1"/>
  <c r="V480" i="42"/>
  <c r="U480" i="42"/>
  <c r="T480" i="42"/>
  <c r="S480" i="42"/>
  <c r="M480" i="42"/>
  <c r="AL479" i="42"/>
  <c r="AE479" i="42"/>
  <c r="W479" i="42"/>
  <c r="V479" i="42"/>
  <c r="X479" i="42" s="1"/>
  <c r="U479" i="42"/>
  <c r="T479" i="42"/>
  <c r="S479" i="42"/>
  <c r="M479" i="42"/>
  <c r="AL478" i="42"/>
  <c r="AE478" i="42"/>
  <c r="X478" i="42"/>
  <c r="W478" i="42"/>
  <c r="V478" i="42"/>
  <c r="U478" i="42"/>
  <c r="T478" i="42"/>
  <c r="S478" i="42"/>
  <c r="M478" i="42"/>
  <c r="AL477" i="42"/>
  <c r="AE477" i="42"/>
  <c r="X477" i="42"/>
  <c r="W477" i="42"/>
  <c r="V477" i="42"/>
  <c r="U477" i="42"/>
  <c r="T477" i="42"/>
  <c r="S477" i="42"/>
  <c r="M477" i="42"/>
  <c r="AL476" i="42"/>
  <c r="AE476" i="42"/>
  <c r="W476" i="42"/>
  <c r="X476" i="42" s="1"/>
  <c r="V476" i="42"/>
  <c r="U476" i="42"/>
  <c r="T476" i="42"/>
  <c r="S476" i="42"/>
  <c r="M476" i="42"/>
  <c r="AL475" i="42"/>
  <c r="AE475" i="42"/>
  <c r="W475" i="42"/>
  <c r="V475" i="42"/>
  <c r="U475" i="42"/>
  <c r="X475" i="42" s="1"/>
  <c r="T475" i="42"/>
  <c r="S475" i="42"/>
  <c r="M475" i="42"/>
  <c r="AL474" i="42"/>
  <c r="AE474" i="42"/>
  <c r="W474" i="42"/>
  <c r="V474" i="42"/>
  <c r="U474" i="42"/>
  <c r="X474" i="42" s="1"/>
  <c r="T474" i="42"/>
  <c r="S474" i="42"/>
  <c r="M474" i="42"/>
  <c r="AL473" i="42"/>
  <c r="AE473" i="42"/>
  <c r="W473" i="42"/>
  <c r="V473" i="42"/>
  <c r="U473" i="42"/>
  <c r="X473" i="42" s="1"/>
  <c r="T473" i="42"/>
  <c r="S473" i="42"/>
  <c r="M473" i="42"/>
  <c r="AL472" i="42"/>
  <c r="AE472" i="42"/>
  <c r="W472" i="42"/>
  <c r="X472" i="42" s="1"/>
  <c r="V472" i="42"/>
  <c r="U472" i="42"/>
  <c r="T472" i="42"/>
  <c r="S472" i="42"/>
  <c r="M472" i="42"/>
  <c r="AL471" i="42"/>
  <c r="AE471" i="42"/>
  <c r="W471" i="42"/>
  <c r="V471" i="42"/>
  <c r="U471" i="42"/>
  <c r="X471" i="42" s="1"/>
  <c r="T471" i="42"/>
  <c r="S471" i="42"/>
  <c r="M471" i="42"/>
  <c r="AL470" i="42"/>
  <c r="AE470" i="42"/>
  <c r="W470" i="42"/>
  <c r="X470" i="42" s="1"/>
  <c r="V470" i="42"/>
  <c r="U470" i="42"/>
  <c r="T470" i="42"/>
  <c r="S470" i="42"/>
  <c r="M470" i="42"/>
  <c r="AL469" i="42"/>
  <c r="AE469" i="42"/>
  <c r="W469" i="42"/>
  <c r="V469" i="42"/>
  <c r="X469" i="42" s="1"/>
  <c r="U469" i="42"/>
  <c r="T469" i="42"/>
  <c r="S469" i="42"/>
  <c r="M469" i="42"/>
  <c r="AL468" i="42"/>
  <c r="AE468" i="42"/>
  <c r="W468" i="42"/>
  <c r="V468" i="42"/>
  <c r="U468" i="42"/>
  <c r="X468" i="42" s="1"/>
  <c r="T468" i="42"/>
  <c r="S468" i="42"/>
  <c r="M468" i="42"/>
  <c r="AL467" i="42"/>
  <c r="AE467" i="42"/>
  <c r="X467" i="42"/>
  <c r="W467" i="42"/>
  <c r="V467" i="42"/>
  <c r="U467" i="42"/>
  <c r="T467" i="42"/>
  <c r="S467" i="42"/>
  <c r="M467" i="42"/>
  <c r="AL466" i="42"/>
  <c r="AE466" i="42"/>
  <c r="W466" i="42"/>
  <c r="V466" i="42"/>
  <c r="U466" i="42"/>
  <c r="X466" i="42" s="1"/>
  <c r="T466" i="42"/>
  <c r="S466" i="42"/>
  <c r="M466" i="42"/>
  <c r="AL465" i="42"/>
  <c r="AE465" i="42"/>
  <c r="W465" i="42"/>
  <c r="V465" i="42"/>
  <c r="U465" i="42"/>
  <c r="T465" i="42"/>
  <c r="S465" i="42"/>
  <c r="M465" i="42"/>
  <c r="AL464" i="42"/>
  <c r="AE464" i="42"/>
  <c r="W464" i="42"/>
  <c r="V464" i="42"/>
  <c r="U464" i="42"/>
  <c r="X464" i="42" s="1"/>
  <c r="T464" i="42"/>
  <c r="S464" i="42"/>
  <c r="M464" i="42"/>
  <c r="AL463" i="42"/>
  <c r="AE463" i="42"/>
  <c r="W463" i="42"/>
  <c r="X463" i="42" s="1"/>
  <c r="V463" i="42"/>
  <c r="U463" i="42"/>
  <c r="T463" i="42"/>
  <c r="S463" i="42"/>
  <c r="M463" i="42"/>
  <c r="AL462" i="42"/>
  <c r="AE462" i="42"/>
  <c r="W462" i="42"/>
  <c r="V462" i="42"/>
  <c r="U462" i="42"/>
  <c r="X462" i="42" s="1"/>
  <c r="T462" i="42"/>
  <c r="S462" i="42"/>
  <c r="M462" i="42"/>
  <c r="AL461" i="42"/>
  <c r="AE461" i="42"/>
  <c r="X461" i="42"/>
  <c r="W461" i="42"/>
  <c r="V461" i="42"/>
  <c r="U461" i="42"/>
  <c r="T461" i="42"/>
  <c r="S461" i="42"/>
  <c r="M461" i="42"/>
  <c r="AL460" i="42"/>
  <c r="AE460" i="42"/>
  <c r="W460" i="42"/>
  <c r="X460" i="42" s="1"/>
  <c r="V460" i="42"/>
  <c r="U460" i="42"/>
  <c r="T460" i="42"/>
  <c r="S460" i="42"/>
  <c r="M460" i="42"/>
  <c r="AL459" i="42"/>
  <c r="AE459" i="42"/>
  <c r="W459" i="42"/>
  <c r="V459" i="42"/>
  <c r="U459" i="42"/>
  <c r="X459" i="42" s="1"/>
  <c r="T459" i="42"/>
  <c r="S459" i="42"/>
  <c r="M459" i="42"/>
  <c r="AL458" i="42"/>
  <c r="AE458" i="42"/>
  <c r="W458" i="42"/>
  <c r="V458" i="42"/>
  <c r="U458" i="42"/>
  <c r="X458" i="42" s="1"/>
  <c r="T458" i="42"/>
  <c r="S458" i="42"/>
  <c r="M458" i="42"/>
  <c r="AL457" i="42"/>
  <c r="AE457" i="42"/>
  <c r="W457" i="42"/>
  <c r="V457" i="42"/>
  <c r="U457" i="42"/>
  <c r="X457" i="42" s="1"/>
  <c r="T457" i="42"/>
  <c r="S457" i="42"/>
  <c r="M457" i="42"/>
  <c r="AL456" i="42"/>
  <c r="AE456" i="42"/>
  <c r="W456" i="42"/>
  <c r="V456" i="42"/>
  <c r="U456" i="42"/>
  <c r="X456" i="42" s="1"/>
  <c r="T456" i="42"/>
  <c r="S456" i="42"/>
  <c r="M456" i="42"/>
  <c r="AL455" i="42"/>
  <c r="AE455" i="42"/>
  <c r="W455" i="42"/>
  <c r="V455" i="42"/>
  <c r="U455" i="42"/>
  <c r="X455" i="42" s="1"/>
  <c r="T455" i="42"/>
  <c r="S455" i="42"/>
  <c r="M455" i="42"/>
  <c r="AL454" i="42"/>
  <c r="AE454" i="42"/>
  <c r="W454" i="42"/>
  <c r="X454" i="42" s="1"/>
  <c r="V454" i="42"/>
  <c r="U454" i="42"/>
  <c r="T454" i="42"/>
  <c r="S454" i="42"/>
  <c r="M454" i="42"/>
  <c r="AL453" i="42"/>
  <c r="AE453" i="42"/>
  <c r="W453" i="42"/>
  <c r="V453" i="42"/>
  <c r="X453" i="42" s="1"/>
  <c r="U453" i="42"/>
  <c r="T453" i="42"/>
  <c r="S453" i="42"/>
  <c r="M453" i="42"/>
  <c r="AL452" i="42"/>
  <c r="AE452" i="42"/>
  <c r="W452" i="42"/>
  <c r="V452" i="42"/>
  <c r="U452" i="42"/>
  <c r="X452" i="42" s="1"/>
  <c r="T452" i="42"/>
  <c r="S452" i="42"/>
  <c r="M452" i="42"/>
  <c r="AL451" i="42"/>
  <c r="AE451" i="42"/>
  <c r="W451" i="42"/>
  <c r="V451" i="42"/>
  <c r="U451" i="42"/>
  <c r="X451" i="42" s="1"/>
  <c r="T451" i="42"/>
  <c r="S451" i="42"/>
  <c r="M451" i="42"/>
  <c r="AL450" i="42"/>
  <c r="AE450" i="42"/>
  <c r="W450" i="42"/>
  <c r="V450" i="42"/>
  <c r="U450" i="42"/>
  <c r="T450" i="42"/>
  <c r="S450" i="42"/>
  <c r="M450" i="42"/>
  <c r="AL449" i="42"/>
  <c r="AE449" i="42"/>
  <c r="W449" i="42"/>
  <c r="V449" i="42"/>
  <c r="U449" i="42"/>
  <c r="X449" i="42" s="1"/>
  <c r="T449" i="42"/>
  <c r="S449" i="42"/>
  <c r="M449" i="42"/>
  <c r="AL448" i="42"/>
  <c r="AE448" i="42"/>
  <c r="W448" i="42"/>
  <c r="X448" i="42" s="1"/>
  <c r="V448" i="42"/>
  <c r="U448" i="42"/>
  <c r="T448" i="42"/>
  <c r="S448" i="42"/>
  <c r="M448" i="42"/>
  <c r="AL447" i="42"/>
  <c r="AE447" i="42"/>
  <c r="W447" i="42"/>
  <c r="X447" i="42" s="1"/>
  <c r="V447" i="42"/>
  <c r="U447" i="42"/>
  <c r="T447" i="42"/>
  <c r="S447" i="42"/>
  <c r="M447" i="42"/>
  <c r="AL446" i="42"/>
  <c r="AE446" i="42"/>
  <c r="W446" i="42"/>
  <c r="V446" i="42"/>
  <c r="U446" i="42"/>
  <c r="X446" i="42" s="1"/>
  <c r="T446" i="42"/>
  <c r="S446" i="42"/>
  <c r="M446" i="42"/>
  <c r="AL445" i="42"/>
  <c r="AE445" i="42"/>
  <c r="X445" i="42"/>
  <c r="W445" i="42"/>
  <c r="V445" i="42"/>
  <c r="U445" i="42"/>
  <c r="T445" i="42"/>
  <c r="S445" i="42"/>
  <c r="M445" i="42"/>
  <c r="AL444" i="42"/>
  <c r="AE444" i="42"/>
  <c r="W444" i="42"/>
  <c r="X444" i="42" s="1"/>
  <c r="V444" i="42"/>
  <c r="U444" i="42"/>
  <c r="T444" i="42"/>
  <c r="S444" i="42"/>
  <c r="M444" i="42"/>
  <c r="AL443" i="42"/>
  <c r="AE443" i="42"/>
  <c r="W443" i="42"/>
  <c r="V443" i="42"/>
  <c r="U443" i="42"/>
  <c r="T443" i="42"/>
  <c r="S443" i="42"/>
  <c r="M443" i="42"/>
  <c r="AL442" i="42"/>
  <c r="AE442" i="42"/>
  <c r="W442" i="42"/>
  <c r="V442" i="42"/>
  <c r="U442" i="42"/>
  <c r="X442" i="42" s="1"/>
  <c r="T442" i="42"/>
  <c r="S442" i="42"/>
  <c r="M442" i="42"/>
  <c r="AL441" i="42"/>
  <c r="AE441" i="42"/>
  <c r="W441" i="42"/>
  <c r="V441" i="42"/>
  <c r="U441" i="42"/>
  <c r="X441" i="42" s="1"/>
  <c r="T441" i="42"/>
  <c r="S441" i="42"/>
  <c r="M441" i="42"/>
  <c r="AL440" i="42"/>
  <c r="AE440" i="42"/>
  <c r="W440" i="42"/>
  <c r="V440" i="42"/>
  <c r="U440" i="42"/>
  <c r="X440" i="42" s="1"/>
  <c r="T440" i="42"/>
  <c r="S440" i="42"/>
  <c r="M440" i="42"/>
  <c r="AL439" i="42"/>
  <c r="AE439" i="42"/>
  <c r="W439" i="42"/>
  <c r="V439" i="42"/>
  <c r="X439" i="42" s="1"/>
  <c r="U439" i="42"/>
  <c r="T439" i="42"/>
  <c r="S439" i="42"/>
  <c r="M439" i="42"/>
  <c r="AL438" i="42"/>
  <c r="AE438" i="42"/>
  <c r="W438" i="42"/>
  <c r="X438" i="42" s="1"/>
  <c r="V438" i="42"/>
  <c r="U438" i="42"/>
  <c r="T438" i="42"/>
  <c r="S438" i="42"/>
  <c r="M438" i="42"/>
  <c r="AL437" i="42"/>
  <c r="AE437" i="42"/>
  <c r="X437" i="42"/>
  <c r="W437" i="42"/>
  <c r="V437" i="42"/>
  <c r="U437" i="42"/>
  <c r="T437" i="42"/>
  <c r="S437" i="42"/>
  <c r="M437" i="42"/>
  <c r="AL436" i="42"/>
  <c r="AE436" i="42"/>
  <c r="W436" i="42"/>
  <c r="V436" i="42"/>
  <c r="U436" i="42"/>
  <c r="X436" i="42" s="1"/>
  <c r="T436" i="42"/>
  <c r="S436" i="42"/>
  <c r="M436" i="42"/>
  <c r="AL435" i="42"/>
  <c r="AE435" i="42"/>
  <c r="W435" i="42"/>
  <c r="V435" i="42"/>
  <c r="U435" i="42"/>
  <c r="X435" i="42" s="1"/>
  <c r="T435" i="42"/>
  <c r="S435" i="42"/>
  <c r="M435" i="42"/>
  <c r="AL434" i="42"/>
  <c r="AE434" i="42"/>
  <c r="W434" i="42"/>
  <c r="V434" i="42"/>
  <c r="U434" i="42"/>
  <c r="X434" i="42" s="1"/>
  <c r="T434" i="42"/>
  <c r="S434" i="42"/>
  <c r="M434" i="42"/>
  <c r="AL433" i="42"/>
  <c r="AE433" i="42"/>
  <c r="W433" i="42"/>
  <c r="V433" i="42"/>
  <c r="U433" i="42"/>
  <c r="X433" i="42" s="1"/>
  <c r="T433" i="42"/>
  <c r="S433" i="42"/>
  <c r="M433" i="42"/>
  <c r="AL432" i="42"/>
  <c r="AE432" i="42"/>
  <c r="W432" i="42"/>
  <c r="V432" i="42"/>
  <c r="U432" i="42"/>
  <c r="X432" i="42" s="1"/>
  <c r="T432" i="42"/>
  <c r="S432" i="42"/>
  <c r="M432" i="42"/>
  <c r="AL431" i="42"/>
  <c r="AE431" i="42"/>
  <c r="W431" i="42"/>
  <c r="V431" i="42"/>
  <c r="X431" i="42" s="1"/>
  <c r="U431" i="42"/>
  <c r="T431" i="42"/>
  <c r="S431" i="42"/>
  <c r="M431" i="42"/>
  <c r="AL430" i="42"/>
  <c r="AE430" i="42"/>
  <c r="W430" i="42"/>
  <c r="V430" i="42"/>
  <c r="X430" i="42" s="1"/>
  <c r="U430" i="42"/>
  <c r="T430" i="42"/>
  <c r="S430" i="42"/>
  <c r="M430" i="42"/>
  <c r="AL429" i="42"/>
  <c r="AE429" i="42"/>
  <c r="X429" i="42"/>
  <c r="W429" i="42"/>
  <c r="V429" i="42"/>
  <c r="U429" i="42"/>
  <c r="T429" i="42"/>
  <c r="S429" i="42"/>
  <c r="M429" i="42"/>
  <c r="AL428" i="42"/>
  <c r="AE428" i="42"/>
  <c r="X428" i="42"/>
  <c r="W428" i="42"/>
  <c r="V428" i="42"/>
  <c r="U428" i="42"/>
  <c r="T428" i="42"/>
  <c r="S428" i="42"/>
  <c r="M428" i="42"/>
  <c r="AL427" i="42"/>
  <c r="AE427" i="42"/>
  <c r="W427" i="42"/>
  <c r="V427" i="42"/>
  <c r="U427" i="42"/>
  <c r="T427" i="42"/>
  <c r="S427" i="42"/>
  <c r="M427" i="42"/>
  <c r="AL426" i="42"/>
  <c r="AE426" i="42"/>
  <c r="W426" i="42"/>
  <c r="V426" i="42"/>
  <c r="U426" i="42"/>
  <c r="T426" i="42"/>
  <c r="S426" i="42"/>
  <c r="M426" i="42"/>
  <c r="AL425" i="42"/>
  <c r="AE425" i="42"/>
  <c r="W425" i="42"/>
  <c r="X425" i="42" s="1"/>
  <c r="V425" i="42"/>
  <c r="U425" i="42"/>
  <c r="T425" i="42"/>
  <c r="S425" i="42"/>
  <c r="M425" i="42"/>
  <c r="AL424" i="42"/>
  <c r="AE424" i="42"/>
  <c r="X424" i="42"/>
  <c r="W424" i="42"/>
  <c r="V424" i="42"/>
  <c r="U424" i="42"/>
  <c r="T424" i="42"/>
  <c r="S424" i="42"/>
  <c r="M424" i="42"/>
  <c r="AL423" i="42"/>
  <c r="AE423" i="42"/>
  <c r="W423" i="42"/>
  <c r="V423" i="42"/>
  <c r="U423" i="42"/>
  <c r="X423" i="42" s="1"/>
  <c r="T423" i="42"/>
  <c r="S423" i="42"/>
  <c r="M423" i="42"/>
  <c r="AL422" i="42"/>
  <c r="AE422" i="42"/>
  <c r="W422" i="42"/>
  <c r="X422" i="42" s="1"/>
  <c r="V422" i="42"/>
  <c r="U422" i="42"/>
  <c r="T422" i="42"/>
  <c r="S422" i="42"/>
  <c r="M422" i="42"/>
  <c r="AL421" i="42"/>
  <c r="AE421" i="42"/>
  <c r="W421" i="42"/>
  <c r="V421" i="42"/>
  <c r="X421" i="42" s="1"/>
  <c r="U421" i="42"/>
  <c r="T421" i="42"/>
  <c r="S421" i="42"/>
  <c r="M421" i="42"/>
  <c r="AL420" i="42"/>
  <c r="AE420" i="42"/>
  <c r="W420" i="42"/>
  <c r="V420" i="42"/>
  <c r="U420" i="42"/>
  <c r="X420" i="42" s="1"/>
  <c r="T420" i="42"/>
  <c r="S420" i="42"/>
  <c r="M420" i="42"/>
  <c r="AL419" i="42"/>
  <c r="AE419" i="42"/>
  <c r="W419" i="42"/>
  <c r="V419" i="42"/>
  <c r="U419" i="42"/>
  <c r="X419" i="42" s="1"/>
  <c r="T419" i="42"/>
  <c r="S419" i="42"/>
  <c r="M419" i="42"/>
  <c r="AL418" i="42"/>
  <c r="AE418" i="42"/>
  <c r="W418" i="42"/>
  <c r="V418" i="42"/>
  <c r="U418" i="42"/>
  <c r="X418" i="42" s="1"/>
  <c r="T418" i="42"/>
  <c r="S418" i="42"/>
  <c r="M418" i="42"/>
  <c r="AL417" i="42"/>
  <c r="AE417" i="42"/>
  <c r="W417" i="42"/>
  <c r="V417" i="42"/>
  <c r="U417" i="42"/>
  <c r="X417" i="42" s="1"/>
  <c r="T417" i="42"/>
  <c r="S417" i="42"/>
  <c r="M417" i="42"/>
  <c r="AL416" i="42"/>
  <c r="AE416" i="42"/>
  <c r="W416" i="42"/>
  <c r="V416" i="42"/>
  <c r="U416" i="42"/>
  <c r="X416" i="42" s="1"/>
  <c r="T416" i="42"/>
  <c r="S416" i="42"/>
  <c r="M416" i="42"/>
  <c r="AL415" i="42"/>
  <c r="AE415" i="42"/>
  <c r="W415" i="42"/>
  <c r="V415" i="42"/>
  <c r="X415" i="42" s="1"/>
  <c r="U415" i="42"/>
  <c r="T415" i="42"/>
  <c r="S415" i="42"/>
  <c r="M415" i="42"/>
  <c r="AL414" i="42"/>
  <c r="AE414" i="42"/>
  <c r="W414" i="42"/>
  <c r="V414" i="42"/>
  <c r="U414" i="42"/>
  <c r="X414" i="42" s="1"/>
  <c r="T414" i="42"/>
  <c r="S414" i="42"/>
  <c r="M414" i="42"/>
  <c r="AL413" i="42"/>
  <c r="AE413" i="42"/>
  <c r="X413" i="42"/>
  <c r="W413" i="42"/>
  <c r="V413" i="42"/>
  <c r="U413" i="42"/>
  <c r="T413" i="42"/>
  <c r="S413" i="42"/>
  <c r="M413" i="42"/>
  <c r="AL412" i="42"/>
  <c r="AE412" i="42"/>
  <c r="W412" i="42"/>
  <c r="X412" i="42" s="1"/>
  <c r="V412" i="42"/>
  <c r="U412" i="42"/>
  <c r="T412" i="42"/>
  <c r="S412" i="42"/>
  <c r="M412" i="42"/>
  <c r="AL411" i="42"/>
  <c r="AE411" i="42"/>
  <c r="W411" i="42"/>
  <c r="V411" i="42"/>
  <c r="U411" i="42"/>
  <c r="X411" i="42" s="1"/>
  <c r="T411" i="42"/>
  <c r="S411" i="42"/>
  <c r="M411" i="42"/>
  <c r="AL410" i="42"/>
  <c r="AE410" i="42"/>
  <c r="W410" i="42"/>
  <c r="V410" i="42"/>
  <c r="U410" i="42"/>
  <c r="X410" i="42" s="1"/>
  <c r="T410" i="42"/>
  <c r="S410" i="42"/>
  <c r="M410" i="42"/>
  <c r="AL409" i="42"/>
  <c r="AE409" i="42"/>
  <c r="W409" i="42"/>
  <c r="V409" i="42"/>
  <c r="U409" i="42"/>
  <c r="X409" i="42" s="1"/>
  <c r="T409" i="42"/>
  <c r="S409" i="42"/>
  <c r="M409" i="42"/>
  <c r="AL408" i="42"/>
  <c r="AE408" i="42"/>
  <c r="X408" i="42"/>
  <c r="W408" i="42"/>
  <c r="V408" i="42"/>
  <c r="U408" i="42"/>
  <c r="T408" i="42"/>
  <c r="S408" i="42"/>
  <c r="M408" i="42"/>
  <c r="AL407" i="42"/>
  <c r="AE407" i="42"/>
  <c r="W407" i="42"/>
  <c r="V407" i="42"/>
  <c r="U407" i="42"/>
  <c r="X407" i="42" s="1"/>
  <c r="T407" i="42"/>
  <c r="S407" i="42"/>
  <c r="M407" i="42"/>
  <c r="AL406" i="42"/>
  <c r="AE406" i="42"/>
  <c r="W406" i="42"/>
  <c r="X406" i="42" s="1"/>
  <c r="V406" i="42"/>
  <c r="U406" i="42"/>
  <c r="T406" i="42"/>
  <c r="S406" i="42"/>
  <c r="M406" i="42"/>
  <c r="AL405" i="42"/>
  <c r="AE405" i="42"/>
  <c r="W405" i="42"/>
  <c r="V405" i="42"/>
  <c r="X405" i="42" s="1"/>
  <c r="U405" i="42"/>
  <c r="T405" i="42"/>
  <c r="S405" i="42"/>
  <c r="M405" i="42"/>
  <c r="AL404" i="42"/>
  <c r="AE404" i="42"/>
  <c r="W404" i="42"/>
  <c r="V404" i="42"/>
  <c r="U404" i="42"/>
  <c r="X404" i="42" s="1"/>
  <c r="T404" i="42"/>
  <c r="S404" i="42"/>
  <c r="M404" i="42"/>
  <c r="AL403" i="42"/>
  <c r="AE403" i="42"/>
  <c r="W403" i="42"/>
  <c r="V403" i="42"/>
  <c r="U403" i="42"/>
  <c r="X403" i="42" s="1"/>
  <c r="T403" i="42"/>
  <c r="S403" i="42"/>
  <c r="M403" i="42"/>
  <c r="AL402" i="42"/>
  <c r="AE402" i="42"/>
  <c r="W402" i="42"/>
  <c r="V402" i="42"/>
  <c r="U402" i="42"/>
  <c r="T402" i="42"/>
  <c r="S402" i="42"/>
  <c r="M402" i="42"/>
  <c r="AL401" i="42"/>
  <c r="AE401" i="42"/>
  <c r="W401" i="42"/>
  <c r="V401" i="42"/>
  <c r="U401" i="42"/>
  <c r="X401" i="42" s="1"/>
  <c r="T401" i="42"/>
  <c r="S401" i="42"/>
  <c r="M401" i="42"/>
  <c r="AL400" i="42"/>
  <c r="AE400" i="42"/>
  <c r="X400" i="42"/>
  <c r="W400" i="42"/>
  <c r="V400" i="42"/>
  <c r="U400" i="42"/>
  <c r="T400" i="42"/>
  <c r="S400" i="42"/>
  <c r="M400" i="42"/>
  <c r="AL399" i="42"/>
  <c r="AE399" i="42"/>
  <c r="W399" i="42"/>
  <c r="V399" i="42"/>
  <c r="X399" i="42" s="1"/>
  <c r="U399" i="42"/>
  <c r="T399" i="42"/>
  <c r="S399" i="42"/>
  <c r="M399" i="42"/>
  <c r="AL398" i="42"/>
  <c r="AE398" i="42"/>
  <c r="W398" i="42"/>
  <c r="V398" i="42"/>
  <c r="U398" i="42"/>
  <c r="X398" i="42" s="1"/>
  <c r="T398" i="42"/>
  <c r="S398" i="42"/>
  <c r="M398" i="42"/>
  <c r="AL397" i="42"/>
  <c r="AE397" i="42"/>
  <c r="X397" i="42"/>
  <c r="W397" i="42"/>
  <c r="V397" i="42"/>
  <c r="U397" i="42"/>
  <c r="T397" i="42"/>
  <c r="S397" i="42"/>
  <c r="M397" i="42"/>
  <c r="AL396" i="42"/>
  <c r="AE396" i="42"/>
  <c r="W396" i="42"/>
  <c r="X396" i="42" s="1"/>
  <c r="V396" i="42"/>
  <c r="U396" i="42"/>
  <c r="T396" i="42"/>
  <c r="S396" i="42"/>
  <c r="M396" i="42"/>
  <c r="AL395" i="42"/>
  <c r="AE395" i="42"/>
  <c r="W395" i="42"/>
  <c r="V395" i="42"/>
  <c r="U395" i="42"/>
  <c r="X395" i="42" s="1"/>
  <c r="T395" i="42"/>
  <c r="S395" i="42"/>
  <c r="M395" i="42"/>
  <c r="AL394" i="42"/>
  <c r="AE394" i="42"/>
  <c r="W394" i="42"/>
  <c r="V394" i="42"/>
  <c r="U394" i="42"/>
  <c r="X394" i="42" s="1"/>
  <c r="T394" i="42"/>
  <c r="S394" i="42"/>
  <c r="M394" i="42"/>
  <c r="AL393" i="42"/>
  <c r="AE393" i="42"/>
  <c r="W393" i="42"/>
  <c r="V393" i="42"/>
  <c r="X393" i="42" s="1"/>
  <c r="U393" i="42"/>
  <c r="T393" i="42"/>
  <c r="S393" i="42"/>
  <c r="M393" i="42"/>
  <c r="AL392" i="42"/>
  <c r="AE392" i="42"/>
  <c r="W392" i="42"/>
  <c r="V392" i="42"/>
  <c r="U392" i="42"/>
  <c r="T392" i="42"/>
  <c r="S392" i="42"/>
  <c r="M392" i="42"/>
  <c r="AL391" i="42"/>
  <c r="AE391" i="42"/>
  <c r="W391" i="42"/>
  <c r="X391" i="42" s="1"/>
  <c r="V391" i="42"/>
  <c r="U391" i="42"/>
  <c r="T391" i="42"/>
  <c r="S391" i="42"/>
  <c r="M391" i="42"/>
  <c r="AL390" i="42"/>
  <c r="AE390" i="42"/>
  <c r="X390" i="42"/>
  <c r="W390" i="42"/>
  <c r="V390" i="42"/>
  <c r="U390" i="42"/>
  <c r="T390" i="42"/>
  <c r="S390" i="42"/>
  <c r="M390" i="42"/>
  <c r="AL389" i="42"/>
  <c r="AE389" i="42"/>
  <c r="W389" i="42"/>
  <c r="V389" i="42"/>
  <c r="X389" i="42" s="1"/>
  <c r="U389" i="42"/>
  <c r="T389" i="42"/>
  <c r="S389" i="42"/>
  <c r="M389" i="42"/>
  <c r="AL388" i="42"/>
  <c r="AE388" i="42"/>
  <c r="W388" i="42"/>
  <c r="V388" i="42"/>
  <c r="U388" i="42"/>
  <c r="X388" i="42" s="1"/>
  <c r="T388" i="42"/>
  <c r="S388" i="42"/>
  <c r="M388" i="42"/>
  <c r="AL387" i="42"/>
  <c r="AE387" i="42"/>
  <c r="W387" i="42"/>
  <c r="V387" i="42"/>
  <c r="U387" i="42"/>
  <c r="X387" i="42" s="1"/>
  <c r="T387" i="42"/>
  <c r="S387" i="42"/>
  <c r="M387" i="42"/>
  <c r="AL386" i="42"/>
  <c r="AE386" i="42"/>
  <c r="W386" i="42"/>
  <c r="V386" i="42"/>
  <c r="U386" i="42"/>
  <c r="X386" i="42" s="1"/>
  <c r="T386" i="42"/>
  <c r="S386" i="42"/>
  <c r="M386" i="42"/>
  <c r="AL385" i="42"/>
  <c r="AE385" i="42"/>
  <c r="W385" i="42"/>
  <c r="V385" i="42"/>
  <c r="U385" i="42"/>
  <c r="X385" i="42" s="1"/>
  <c r="T385" i="42"/>
  <c r="S385" i="42"/>
  <c r="M385" i="42"/>
  <c r="AL384" i="42"/>
  <c r="AE384" i="42"/>
  <c r="W384" i="42"/>
  <c r="V384" i="42"/>
  <c r="U384" i="42"/>
  <c r="X384" i="42" s="1"/>
  <c r="T384" i="42"/>
  <c r="S384" i="42"/>
  <c r="M384" i="42"/>
  <c r="AL383" i="42"/>
  <c r="AE383" i="42"/>
  <c r="W383" i="42"/>
  <c r="V383" i="42"/>
  <c r="X383" i="42" s="1"/>
  <c r="U383" i="42"/>
  <c r="T383" i="42"/>
  <c r="S383" i="42"/>
  <c r="M383" i="42"/>
  <c r="AL382" i="42"/>
  <c r="AE382" i="42"/>
  <c r="W382" i="42"/>
  <c r="V382" i="42"/>
  <c r="U382" i="42"/>
  <c r="X382" i="42" s="1"/>
  <c r="T382" i="42"/>
  <c r="S382" i="42"/>
  <c r="M382" i="42"/>
  <c r="AL381" i="42"/>
  <c r="AE381" i="42"/>
  <c r="X381" i="42"/>
  <c r="W381" i="42"/>
  <c r="V381" i="42"/>
  <c r="U381" i="42"/>
  <c r="T381" i="42"/>
  <c r="S381" i="42"/>
  <c r="M381" i="42"/>
  <c r="AL380" i="42"/>
  <c r="AE380" i="42"/>
  <c r="W380" i="42"/>
  <c r="X380" i="42" s="1"/>
  <c r="V380" i="42"/>
  <c r="U380" i="42"/>
  <c r="T380" i="42"/>
  <c r="S380" i="42"/>
  <c r="M380" i="42"/>
  <c r="AL379" i="42"/>
  <c r="AE379" i="42"/>
  <c r="W379" i="42"/>
  <c r="V379" i="42"/>
  <c r="U379" i="42"/>
  <c r="T379" i="42"/>
  <c r="S379" i="42"/>
  <c r="M379" i="42"/>
  <c r="AL378" i="42"/>
  <c r="AE378" i="42"/>
  <c r="W378" i="42"/>
  <c r="V378" i="42"/>
  <c r="U378" i="42"/>
  <c r="X378" i="42" s="1"/>
  <c r="T378" i="42"/>
  <c r="S378" i="42"/>
  <c r="M378" i="42"/>
  <c r="AL377" i="42"/>
  <c r="AE377" i="42"/>
  <c r="W377" i="42"/>
  <c r="X377" i="42" s="1"/>
  <c r="V377" i="42"/>
  <c r="U377" i="42"/>
  <c r="T377" i="42"/>
  <c r="S377" i="42"/>
  <c r="M377" i="42"/>
  <c r="AL376" i="42"/>
  <c r="AE376" i="42"/>
  <c r="W376" i="42"/>
  <c r="V376" i="42"/>
  <c r="U376" i="42"/>
  <c r="X376" i="42" s="1"/>
  <c r="T376" i="42"/>
  <c r="S376" i="42"/>
  <c r="M376" i="42"/>
  <c r="AL375" i="42"/>
  <c r="AE375" i="42"/>
  <c r="X375" i="42"/>
  <c r="W375" i="42"/>
  <c r="V375" i="42"/>
  <c r="U375" i="42"/>
  <c r="T375" i="42"/>
  <c r="S375" i="42"/>
  <c r="M375" i="42"/>
  <c r="AL374" i="42"/>
  <c r="AE374" i="42"/>
  <c r="W374" i="42"/>
  <c r="X374" i="42" s="1"/>
  <c r="V374" i="42"/>
  <c r="U374" i="42"/>
  <c r="T374" i="42"/>
  <c r="S374" i="42"/>
  <c r="M374" i="42"/>
  <c r="AL373" i="42"/>
  <c r="AE373" i="42"/>
  <c r="W373" i="42"/>
  <c r="V373" i="42"/>
  <c r="X373" i="42" s="1"/>
  <c r="U373" i="42"/>
  <c r="T373" i="42"/>
  <c r="S373" i="42"/>
  <c r="M373" i="42"/>
  <c r="AL372" i="42"/>
  <c r="AE372" i="42"/>
  <c r="W372" i="42"/>
  <c r="V372" i="42"/>
  <c r="U372" i="42"/>
  <c r="X372" i="42" s="1"/>
  <c r="T372" i="42"/>
  <c r="S372" i="42"/>
  <c r="M372" i="42"/>
  <c r="AL371" i="42"/>
  <c r="AE371" i="42"/>
  <c r="W371" i="42"/>
  <c r="V371" i="42"/>
  <c r="U371" i="42"/>
  <c r="X371" i="42" s="1"/>
  <c r="T371" i="42"/>
  <c r="S371" i="42"/>
  <c r="M371" i="42"/>
  <c r="AL370" i="42"/>
  <c r="AE370" i="42"/>
  <c r="W370" i="42"/>
  <c r="V370" i="42"/>
  <c r="U370" i="42"/>
  <c r="X370" i="42" s="1"/>
  <c r="T370" i="42"/>
  <c r="S370" i="42"/>
  <c r="M370" i="42"/>
  <c r="AL369" i="42"/>
  <c r="AE369" i="42"/>
  <c r="W369" i="42"/>
  <c r="V369" i="42"/>
  <c r="U369" i="42"/>
  <c r="X369" i="42" s="1"/>
  <c r="T369" i="42"/>
  <c r="S369" i="42"/>
  <c r="M369" i="42"/>
  <c r="AL368" i="42"/>
  <c r="AE368" i="42"/>
  <c r="W368" i="42"/>
  <c r="V368" i="42"/>
  <c r="U368" i="42"/>
  <c r="X368" i="42" s="1"/>
  <c r="T368" i="42"/>
  <c r="S368" i="42"/>
  <c r="M368" i="42"/>
  <c r="AL367" i="42"/>
  <c r="AE367" i="42"/>
  <c r="W367" i="42"/>
  <c r="X367" i="42" s="1"/>
  <c r="V367" i="42"/>
  <c r="U367" i="42"/>
  <c r="T367" i="42"/>
  <c r="S367" i="42"/>
  <c r="M367" i="42"/>
  <c r="AL366" i="42"/>
  <c r="AE366" i="42"/>
  <c r="W366" i="42"/>
  <c r="V366" i="42"/>
  <c r="U366" i="42"/>
  <c r="X366" i="42" s="1"/>
  <c r="T366" i="42"/>
  <c r="S366" i="42"/>
  <c r="M366" i="42"/>
  <c r="AL365" i="42"/>
  <c r="AE365" i="42"/>
  <c r="X365" i="42"/>
  <c r="W365" i="42"/>
  <c r="V365" i="42"/>
  <c r="U365" i="42"/>
  <c r="T365" i="42"/>
  <c r="S365" i="42"/>
  <c r="M365" i="42"/>
  <c r="AL364" i="42"/>
  <c r="AE364" i="42"/>
  <c r="W364" i="42"/>
  <c r="X364" i="42" s="1"/>
  <c r="V364" i="42"/>
  <c r="U364" i="42"/>
  <c r="T364" i="42"/>
  <c r="S364" i="42"/>
  <c r="M364" i="42"/>
  <c r="AL363" i="42"/>
  <c r="AE363" i="42"/>
  <c r="W363" i="42"/>
  <c r="V363" i="42"/>
  <c r="U363" i="42"/>
  <c r="X363" i="42" s="1"/>
  <c r="T363" i="42"/>
  <c r="S363" i="42"/>
  <c r="M363" i="42"/>
  <c r="AL362" i="42"/>
  <c r="AE362" i="42"/>
  <c r="W362" i="42"/>
  <c r="V362" i="42"/>
  <c r="U362" i="42"/>
  <c r="T362" i="42"/>
  <c r="S362" i="42"/>
  <c r="M362" i="42"/>
  <c r="AL361" i="42"/>
  <c r="AE361" i="42"/>
  <c r="W361" i="42"/>
  <c r="V361" i="42"/>
  <c r="U361" i="42"/>
  <c r="X361" i="42" s="1"/>
  <c r="T361" i="42"/>
  <c r="S361" i="42"/>
  <c r="M361" i="42"/>
  <c r="AL360" i="42"/>
  <c r="AE360" i="42"/>
  <c r="W360" i="42"/>
  <c r="X360" i="42" s="1"/>
  <c r="V360" i="42"/>
  <c r="U360" i="42"/>
  <c r="T360" i="42"/>
  <c r="S360" i="42"/>
  <c r="M360" i="42"/>
  <c r="AL359" i="42"/>
  <c r="AE359" i="42"/>
  <c r="W359" i="42"/>
  <c r="V359" i="42"/>
  <c r="U359" i="42"/>
  <c r="X359" i="42" s="1"/>
  <c r="T359" i="42"/>
  <c r="S359" i="42"/>
  <c r="M359" i="42"/>
  <c r="AL358" i="42"/>
  <c r="AE358" i="42"/>
  <c r="X358" i="42"/>
  <c r="W358" i="42"/>
  <c r="V358" i="42"/>
  <c r="U358" i="42"/>
  <c r="T358" i="42"/>
  <c r="S358" i="42"/>
  <c r="M358" i="42"/>
  <c r="AL357" i="42"/>
  <c r="AE357" i="42"/>
  <c r="W357" i="42"/>
  <c r="X357" i="42" s="1"/>
  <c r="V357" i="42"/>
  <c r="U357" i="42"/>
  <c r="T357" i="42"/>
  <c r="S357" i="42"/>
  <c r="M357" i="42"/>
  <c r="AL356" i="42"/>
  <c r="AE356" i="42"/>
  <c r="W356" i="42"/>
  <c r="V356" i="42"/>
  <c r="U356" i="42"/>
  <c r="X356" i="42" s="1"/>
  <c r="T356" i="42"/>
  <c r="S356" i="42"/>
  <c r="M356" i="42"/>
  <c r="AL355" i="42"/>
  <c r="AE355" i="42"/>
  <c r="X355" i="42"/>
  <c r="W355" i="42"/>
  <c r="V355" i="42"/>
  <c r="U355" i="42"/>
  <c r="T355" i="42"/>
  <c r="S355" i="42"/>
  <c r="M355" i="42"/>
  <c r="AL354" i="42"/>
  <c r="AE354" i="42"/>
  <c r="W354" i="42"/>
  <c r="V354" i="42"/>
  <c r="U354" i="42"/>
  <c r="X354" i="42" s="1"/>
  <c r="T354" i="42"/>
  <c r="S354" i="42"/>
  <c r="M354" i="42"/>
  <c r="AL353" i="42"/>
  <c r="AE353" i="42"/>
  <c r="W353" i="42"/>
  <c r="V353" i="42"/>
  <c r="U353" i="42"/>
  <c r="X353" i="42" s="1"/>
  <c r="T353" i="42"/>
  <c r="S353" i="42"/>
  <c r="M353" i="42"/>
  <c r="AL352" i="42"/>
  <c r="AE352" i="42"/>
  <c r="W352" i="42"/>
  <c r="V352" i="42"/>
  <c r="U352" i="42"/>
  <c r="X352" i="42" s="1"/>
  <c r="T352" i="42"/>
  <c r="S352" i="42"/>
  <c r="M352" i="42"/>
  <c r="AL351" i="42"/>
  <c r="AE351" i="42"/>
  <c r="W351" i="42"/>
  <c r="V351" i="42"/>
  <c r="X351" i="42" s="1"/>
  <c r="U351" i="42"/>
  <c r="T351" i="42"/>
  <c r="S351" i="42"/>
  <c r="M351" i="42"/>
  <c r="AL350" i="42"/>
  <c r="AE350" i="42"/>
  <c r="W350" i="42"/>
  <c r="V350" i="42"/>
  <c r="U350" i="42"/>
  <c r="X350" i="42" s="1"/>
  <c r="T350" i="42"/>
  <c r="S350" i="42"/>
  <c r="M350" i="42"/>
  <c r="AL349" i="42"/>
  <c r="AE349" i="42"/>
  <c r="X349" i="42"/>
  <c r="W349" i="42"/>
  <c r="V349" i="42"/>
  <c r="U349" i="42"/>
  <c r="T349" i="42"/>
  <c r="S349" i="42"/>
  <c r="M349" i="42"/>
  <c r="AL348" i="42"/>
  <c r="AE348" i="42"/>
  <c r="W348" i="42"/>
  <c r="X348" i="42" s="1"/>
  <c r="V348" i="42"/>
  <c r="U348" i="42"/>
  <c r="T348" i="42"/>
  <c r="S348" i="42"/>
  <c r="M348" i="42"/>
  <c r="AL347" i="42"/>
  <c r="AE347" i="42"/>
  <c r="W347" i="42"/>
  <c r="V347" i="42"/>
  <c r="U347" i="42"/>
  <c r="X347" i="42" s="1"/>
  <c r="T347" i="42"/>
  <c r="S347" i="42"/>
  <c r="M347" i="42"/>
  <c r="AL346" i="42"/>
  <c r="AE346" i="42"/>
  <c r="W346" i="42"/>
  <c r="V346" i="42"/>
  <c r="U346" i="42"/>
  <c r="X346" i="42" s="1"/>
  <c r="T346" i="42"/>
  <c r="S346" i="42"/>
  <c r="M346" i="42"/>
  <c r="AL345" i="42"/>
  <c r="AE345" i="42"/>
  <c r="W345" i="42"/>
  <c r="V345" i="42"/>
  <c r="X345" i="42" s="1"/>
  <c r="U345" i="42"/>
  <c r="T345" i="42"/>
  <c r="S345" i="42"/>
  <c r="M345" i="42"/>
  <c r="AL344" i="42"/>
  <c r="AE344" i="42"/>
  <c r="W344" i="42"/>
  <c r="V344" i="42"/>
  <c r="U344" i="42"/>
  <c r="X344" i="42" s="1"/>
  <c r="T344" i="42"/>
  <c r="S344" i="42"/>
  <c r="M344" i="42"/>
  <c r="AL343" i="42"/>
  <c r="AE343" i="42"/>
  <c r="X343" i="42"/>
  <c r="W343" i="42"/>
  <c r="V343" i="42"/>
  <c r="U343" i="42"/>
  <c r="T343" i="42"/>
  <c r="S343" i="42"/>
  <c r="M343" i="42"/>
  <c r="AL342" i="42"/>
  <c r="AE342" i="42"/>
  <c r="W342" i="42"/>
  <c r="X342" i="42" s="1"/>
  <c r="V342" i="42"/>
  <c r="U342" i="42"/>
  <c r="T342" i="42"/>
  <c r="S342" i="42"/>
  <c r="M342" i="42"/>
  <c r="AL341" i="42"/>
  <c r="AE341" i="42"/>
  <c r="W341" i="42"/>
  <c r="V341" i="42"/>
  <c r="X341" i="42" s="1"/>
  <c r="U341" i="42"/>
  <c r="T341" i="42"/>
  <c r="S341" i="42"/>
  <c r="M341" i="42"/>
  <c r="AL340" i="42"/>
  <c r="AE340" i="42"/>
  <c r="W340" i="42"/>
  <c r="V340" i="42"/>
  <c r="U340" i="42"/>
  <c r="X340" i="42" s="1"/>
  <c r="T340" i="42"/>
  <c r="S340" i="42"/>
  <c r="M340" i="42"/>
  <c r="AL339" i="42"/>
  <c r="AE339" i="42"/>
  <c r="W339" i="42"/>
  <c r="V339" i="42"/>
  <c r="U339" i="42"/>
  <c r="X339" i="42" s="1"/>
  <c r="T339" i="42"/>
  <c r="S339" i="42"/>
  <c r="M339" i="42"/>
  <c r="AL338" i="42"/>
  <c r="AE338" i="42"/>
  <c r="W338" i="42"/>
  <c r="V338" i="42"/>
  <c r="U338" i="42"/>
  <c r="T338" i="42"/>
  <c r="S338" i="42"/>
  <c r="M338" i="42"/>
  <c r="AL337" i="42"/>
  <c r="AE337" i="42"/>
  <c r="W337" i="42"/>
  <c r="V337" i="42"/>
  <c r="U337" i="42"/>
  <c r="X337" i="42" s="1"/>
  <c r="T337" i="42"/>
  <c r="S337" i="42"/>
  <c r="M337" i="42"/>
  <c r="AL336" i="42"/>
  <c r="AE336" i="42"/>
  <c r="W336" i="42"/>
  <c r="X336" i="42" s="1"/>
  <c r="V336" i="42"/>
  <c r="U336" i="42"/>
  <c r="T336" i="42"/>
  <c r="S336" i="42"/>
  <c r="M336" i="42"/>
  <c r="AL335" i="42"/>
  <c r="AE335" i="42"/>
  <c r="W335" i="42"/>
  <c r="V335" i="42"/>
  <c r="X335" i="42" s="1"/>
  <c r="U335" i="42"/>
  <c r="T335" i="42"/>
  <c r="S335" i="42"/>
  <c r="M335" i="42"/>
  <c r="AL334" i="42"/>
  <c r="AE334" i="42"/>
  <c r="X334" i="42"/>
  <c r="W334" i="42"/>
  <c r="V334" i="42"/>
  <c r="U334" i="42"/>
  <c r="T334" i="42"/>
  <c r="S334" i="42"/>
  <c r="M334" i="42"/>
  <c r="AL333" i="42"/>
  <c r="AE333" i="42"/>
  <c r="X333" i="42"/>
  <c r="W333" i="42"/>
  <c r="V333" i="42"/>
  <c r="U333" i="42"/>
  <c r="T333" i="42"/>
  <c r="S333" i="42"/>
  <c r="M333" i="42"/>
  <c r="AL332" i="42"/>
  <c r="AE332" i="42"/>
  <c r="X332" i="42"/>
  <c r="W332" i="42"/>
  <c r="V332" i="42"/>
  <c r="U332" i="42"/>
  <c r="T332" i="42"/>
  <c r="S332" i="42"/>
  <c r="M332" i="42"/>
  <c r="AL331" i="42"/>
  <c r="AE331" i="42"/>
  <c r="W331" i="42"/>
  <c r="V331" i="42"/>
  <c r="U331" i="42"/>
  <c r="X331" i="42" s="1"/>
  <c r="T331" i="42"/>
  <c r="S331" i="42"/>
  <c r="M331" i="42"/>
  <c r="AL330" i="42"/>
  <c r="AE330" i="42"/>
  <c r="W330" i="42"/>
  <c r="V330" i="42"/>
  <c r="U330" i="42"/>
  <c r="X330" i="42" s="1"/>
  <c r="T330" i="42"/>
  <c r="S330" i="42"/>
  <c r="M330" i="42"/>
  <c r="AL329" i="42"/>
  <c r="AE329" i="42"/>
  <c r="W329" i="42"/>
  <c r="V329" i="42"/>
  <c r="U329" i="42"/>
  <c r="X329" i="42" s="1"/>
  <c r="T329" i="42"/>
  <c r="S329" i="42"/>
  <c r="M329" i="42"/>
  <c r="AL328" i="42"/>
  <c r="AE328" i="42"/>
  <c r="W328" i="42"/>
  <c r="V328" i="42"/>
  <c r="U328" i="42"/>
  <c r="X328" i="42" s="1"/>
  <c r="T328" i="42"/>
  <c r="S328" i="42"/>
  <c r="M328" i="42"/>
  <c r="AL327" i="42"/>
  <c r="AE327" i="42"/>
  <c r="W327" i="42"/>
  <c r="V327" i="42"/>
  <c r="U327" i="42"/>
  <c r="X327" i="42" s="1"/>
  <c r="T327" i="42"/>
  <c r="S327" i="42"/>
  <c r="M327" i="42"/>
  <c r="AL326" i="42"/>
  <c r="AE326" i="42"/>
  <c r="W326" i="42"/>
  <c r="X326" i="42" s="1"/>
  <c r="V326" i="42"/>
  <c r="U326" i="42"/>
  <c r="T326" i="42"/>
  <c r="S326" i="42"/>
  <c r="M326" i="42"/>
  <c r="AL325" i="42"/>
  <c r="AE325" i="42"/>
  <c r="W325" i="42"/>
  <c r="V325" i="42"/>
  <c r="X325" i="42" s="1"/>
  <c r="U325" i="42"/>
  <c r="T325" i="42"/>
  <c r="S325" i="42"/>
  <c r="M325" i="42"/>
  <c r="AL324" i="42"/>
  <c r="AE324" i="42"/>
  <c r="W324" i="42"/>
  <c r="V324" i="42"/>
  <c r="U324" i="42"/>
  <c r="X324" i="42" s="1"/>
  <c r="T324" i="42"/>
  <c r="S324" i="42"/>
  <c r="M324" i="42"/>
  <c r="AL323" i="42"/>
  <c r="AE323" i="42"/>
  <c r="X323" i="42"/>
  <c r="W323" i="42"/>
  <c r="V323" i="42"/>
  <c r="U323" i="42"/>
  <c r="T323" i="42"/>
  <c r="S323" i="42"/>
  <c r="M323" i="42"/>
  <c r="AL322" i="42"/>
  <c r="AE322" i="42"/>
  <c r="W322" i="42"/>
  <c r="V322" i="42"/>
  <c r="U322" i="42"/>
  <c r="T322" i="42"/>
  <c r="S322" i="42"/>
  <c r="M322" i="42"/>
  <c r="AL321" i="42"/>
  <c r="AE321" i="42"/>
  <c r="W321" i="42"/>
  <c r="V321" i="42"/>
  <c r="U321" i="42"/>
  <c r="T321" i="42"/>
  <c r="S321" i="42"/>
  <c r="M321" i="42"/>
  <c r="AL320" i="42"/>
  <c r="AE320" i="42"/>
  <c r="W320" i="42"/>
  <c r="V320" i="42"/>
  <c r="U320" i="42"/>
  <c r="X320" i="42" s="1"/>
  <c r="T320" i="42"/>
  <c r="S320" i="42"/>
  <c r="M320" i="42"/>
  <c r="AL319" i="42"/>
  <c r="AE319" i="42"/>
  <c r="X319" i="42"/>
  <c r="W319" i="42"/>
  <c r="V319" i="42"/>
  <c r="U319" i="42"/>
  <c r="T319" i="42"/>
  <c r="S319" i="42"/>
  <c r="M319" i="42"/>
  <c r="AL318" i="42"/>
  <c r="AE318" i="42"/>
  <c r="W318" i="42"/>
  <c r="V318" i="42"/>
  <c r="U318" i="42"/>
  <c r="X318" i="42" s="1"/>
  <c r="T318" i="42"/>
  <c r="S318" i="42"/>
  <c r="M318" i="42"/>
  <c r="AL317" i="42"/>
  <c r="AE317" i="42"/>
  <c r="X317" i="42"/>
  <c r="W317" i="42"/>
  <c r="V317" i="42"/>
  <c r="U317" i="42"/>
  <c r="T317" i="42"/>
  <c r="S317" i="42"/>
  <c r="M317" i="42"/>
  <c r="AL316" i="42"/>
  <c r="AE316" i="42"/>
  <c r="W316" i="42"/>
  <c r="X316" i="42" s="1"/>
  <c r="V316" i="42"/>
  <c r="U316" i="42"/>
  <c r="T316" i="42"/>
  <c r="S316" i="42"/>
  <c r="M316" i="42"/>
  <c r="AL315" i="42"/>
  <c r="AE315" i="42"/>
  <c r="W315" i="42"/>
  <c r="V315" i="42"/>
  <c r="U315" i="42"/>
  <c r="X315" i="42" s="1"/>
  <c r="T315" i="42"/>
  <c r="S315" i="42"/>
  <c r="M315" i="42"/>
  <c r="AL314" i="42"/>
  <c r="AE314" i="42"/>
  <c r="W314" i="42"/>
  <c r="V314" i="42"/>
  <c r="U314" i="42"/>
  <c r="X314" i="42" s="1"/>
  <c r="T314" i="42"/>
  <c r="S314" i="42"/>
  <c r="M314" i="42"/>
  <c r="AL313" i="42"/>
  <c r="AE313" i="42"/>
  <c r="W313" i="42"/>
  <c r="V313" i="42"/>
  <c r="U313" i="42"/>
  <c r="X313" i="42" s="1"/>
  <c r="T313" i="42"/>
  <c r="S313" i="42"/>
  <c r="M313" i="42"/>
  <c r="AL312" i="42"/>
  <c r="AE312" i="42"/>
  <c r="W312" i="42"/>
  <c r="V312" i="42"/>
  <c r="U312" i="42"/>
  <c r="X312" i="42" s="1"/>
  <c r="T312" i="42"/>
  <c r="S312" i="42"/>
  <c r="M312" i="42"/>
  <c r="AL311" i="42"/>
  <c r="AE311" i="42"/>
  <c r="W311" i="42"/>
  <c r="V311" i="42"/>
  <c r="U311" i="42"/>
  <c r="T311" i="42"/>
  <c r="S311" i="42"/>
  <c r="M311" i="42"/>
  <c r="AL310" i="42"/>
  <c r="AE310" i="42"/>
  <c r="W310" i="42"/>
  <c r="X310" i="42" s="1"/>
  <c r="V310" i="42"/>
  <c r="U310" i="42"/>
  <c r="T310" i="42"/>
  <c r="S310" i="42"/>
  <c r="M310" i="42"/>
  <c r="AL309" i="42"/>
  <c r="AE309" i="42"/>
  <c r="X309" i="42"/>
  <c r="W309" i="42"/>
  <c r="V309" i="42"/>
  <c r="U309" i="42"/>
  <c r="T309" i="42"/>
  <c r="S309" i="42"/>
  <c r="M309" i="42"/>
  <c r="AL308" i="42"/>
  <c r="AE308" i="42"/>
  <c r="W308" i="42"/>
  <c r="V308" i="42"/>
  <c r="U308" i="42"/>
  <c r="X308" i="42" s="1"/>
  <c r="T308" i="42"/>
  <c r="S308" i="42"/>
  <c r="M308" i="42"/>
  <c r="AL307" i="42"/>
  <c r="AE307" i="42"/>
  <c r="W307" i="42"/>
  <c r="V307" i="42"/>
  <c r="U307" i="42"/>
  <c r="X307" i="42" s="1"/>
  <c r="T307" i="42"/>
  <c r="S307" i="42"/>
  <c r="M307" i="42"/>
  <c r="AL306" i="42"/>
  <c r="AE306" i="42"/>
  <c r="W306" i="42"/>
  <c r="V306" i="42"/>
  <c r="U306" i="42"/>
  <c r="X306" i="42" s="1"/>
  <c r="T306" i="42"/>
  <c r="S306" i="42"/>
  <c r="M306" i="42"/>
  <c r="AL305" i="42"/>
  <c r="AE305" i="42"/>
  <c r="W305" i="42"/>
  <c r="V305" i="42"/>
  <c r="U305" i="42"/>
  <c r="X305" i="42" s="1"/>
  <c r="T305" i="42"/>
  <c r="S305" i="42"/>
  <c r="M305" i="42"/>
  <c r="AL304" i="42"/>
  <c r="AE304" i="42"/>
  <c r="W304" i="42"/>
  <c r="V304" i="42"/>
  <c r="U304" i="42"/>
  <c r="X304" i="42" s="1"/>
  <c r="T304" i="42"/>
  <c r="S304" i="42"/>
  <c r="M304" i="42"/>
  <c r="AL303" i="42"/>
  <c r="AE303" i="42"/>
  <c r="W303" i="42"/>
  <c r="V303" i="42"/>
  <c r="X303" i="42" s="1"/>
  <c r="U303" i="42"/>
  <c r="T303" i="42"/>
  <c r="S303" i="42"/>
  <c r="M303" i="42"/>
  <c r="AL302" i="42"/>
  <c r="AE302" i="42"/>
  <c r="W302" i="42"/>
  <c r="V302" i="42"/>
  <c r="U302" i="42"/>
  <c r="X302" i="42" s="1"/>
  <c r="T302" i="42"/>
  <c r="S302" i="42"/>
  <c r="M302" i="42"/>
  <c r="AL301" i="42"/>
  <c r="AE301" i="42"/>
  <c r="X301" i="42"/>
  <c r="W301" i="42"/>
  <c r="V301" i="42"/>
  <c r="U301" i="42"/>
  <c r="T301" i="42"/>
  <c r="S301" i="42"/>
  <c r="M301" i="42"/>
  <c r="AL300" i="42"/>
  <c r="AE300" i="42"/>
  <c r="W300" i="42"/>
  <c r="X300" i="42" s="1"/>
  <c r="V300" i="42"/>
  <c r="U300" i="42"/>
  <c r="T300" i="42"/>
  <c r="S300" i="42"/>
  <c r="M300" i="42"/>
  <c r="AL299" i="42"/>
  <c r="AE299" i="42"/>
  <c r="W299" i="42"/>
  <c r="V299" i="42"/>
  <c r="U299" i="42"/>
  <c r="T299" i="42"/>
  <c r="S299" i="42"/>
  <c r="M299" i="42"/>
  <c r="AL298" i="42"/>
  <c r="AE298" i="42"/>
  <c r="W298" i="42"/>
  <c r="V298" i="42"/>
  <c r="U298" i="42"/>
  <c r="X298" i="42" s="1"/>
  <c r="T298" i="42"/>
  <c r="S298" i="42"/>
  <c r="M298" i="42"/>
  <c r="AL297" i="42"/>
  <c r="AE297" i="42"/>
  <c r="W297" i="42"/>
  <c r="X297" i="42" s="1"/>
  <c r="V297" i="42"/>
  <c r="U297" i="42"/>
  <c r="T297" i="42"/>
  <c r="S297" i="42"/>
  <c r="M297" i="42"/>
  <c r="AL296" i="42"/>
  <c r="AE296" i="42"/>
  <c r="W296" i="42"/>
  <c r="V296" i="42"/>
  <c r="U296" i="42"/>
  <c r="X296" i="42" s="1"/>
  <c r="T296" i="42"/>
  <c r="S296" i="42"/>
  <c r="M296" i="42"/>
  <c r="AL295" i="42"/>
  <c r="AE295" i="42"/>
  <c r="W295" i="42"/>
  <c r="V295" i="42"/>
  <c r="U295" i="42"/>
  <c r="X295" i="42" s="1"/>
  <c r="T295" i="42"/>
  <c r="S295" i="42"/>
  <c r="M295" i="42"/>
  <c r="AL294" i="42"/>
  <c r="AE294" i="42"/>
  <c r="W294" i="42"/>
  <c r="X294" i="42" s="1"/>
  <c r="V294" i="42"/>
  <c r="U294" i="42"/>
  <c r="T294" i="42"/>
  <c r="S294" i="42"/>
  <c r="M294" i="42"/>
  <c r="AL293" i="42"/>
  <c r="AE293" i="42"/>
  <c r="W293" i="42"/>
  <c r="V293" i="42"/>
  <c r="X293" i="42" s="1"/>
  <c r="U293" i="42"/>
  <c r="T293" i="42"/>
  <c r="S293" i="42"/>
  <c r="M293" i="42"/>
  <c r="AL292" i="42"/>
  <c r="AE292" i="42"/>
  <c r="W292" i="42"/>
  <c r="V292" i="42"/>
  <c r="U292" i="42"/>
  <c r="X292" i="42" s="1"/>
  <c r="T292" i="42"/>
  <c r="S292" i="42"/>
  <c r="M292" i="42"/>
  <c r="AL291" i="42"/>
  <c r="AE291" i="42"/>
  <c r="W291" i="42"/>
  <c r="V291" i="42"/>
  <c r="U291" i="42"/>
  <c r="X291" i="42" s="1"/>
  <c r="T291" i="42"/>
  <c r="S291" i="42"/>
  <c r="M291" i="42"/>
  <c r="AL290" i="42"/>
  <c r="AE290" i="42"/>
  <c r="W290" i="42"/>
  <c r="V290" i="42"/>
  <c r="U290" i="42"/>
  <c r="T290" i="42"/>
  <c r="S290" i="42"/>
  <c r="M290" i="42"/>
  <c r="AL289" i="42"/>
  <c r="AE289" i="42"/>
  <c r="W289" i="42"/>
  <c r="V289" i="42"/>
  <c r="U289" i="42"/>
  <c r="X289" i="42" s="1"/>
  <c r="T289" i="42"/>
  <c r="S289" i="42"/>
  <c r="M289" i="42"/>
  <c r="AL288" i="42"/>
  <c r="AE288" i="42"/>
  <c r="W288" i="42"/>
  <c r="X288" i="42" s="1"/>
  <c r="V288" i="42"/>
  <c r="U288" i="42"/>
  <c r="T288" i="42"/>
  <c r="S288" i="42"/>
  <c r="M288" i="42"/>
  <c r="AL287" i="42"/>
  <c r="AE287" i="42"/>
  <c r="W287" i="42"/>
  <c r="V287" i="42"/>
  <c r="X287" i="42" s="1"/>
  <c r="U287" i="42"/>
  <c r="T287" i="42"/>
  <c r="S287" i="42"/>
  <c r="M287" i="42"/>
  <c r="AL286" i="42"/>
  <c r="AE286" i="42"/>
  <c r="X286" i="42"/>
  <c r="W286" i="42"/>
  <c r="V286" i="42"/>
  <c r="U286" i="42"/>
  <c r="T286" i="42"/>
  <c r="S286" i="42"/>
  <c r="M286" i="42"/>
  <c r="AL285" i="42"/>
  <c r="AE285" i="42"/>
  <c r="X285" i="42"/>
  <c r="W285" i="42"/>
  <c r="V285" i="42"/>
  <c r="U285" i="42"/>
  <c r="T285" i="42"/>
  <c r="S285" i="42"/>
  <c r="M285" i="42"/>
  <c r="AL284" i="42"/>
  <c r="AE284" i="42"/>
  <c r="W284" i="42"/>
  <c r="X284" i="42" s="1"/>
  <c r="V284" i="42"/>
  <c r="U284" i="42"/>
  <c r="T284" i="42"/>
  <c r="S284" i="42"/>
  <c r="M284" i="42"/>
  <c r="AL283" i="42"/>
  <c r="AE283" i="42"/>
  <c r="W283" i="42"/>
  <c r="V283" i="42"/>
  <c r="U283" i="42"/>
  <c r="X283" i="42" s="1"/>
  <c r="T283" i="42"/>
  <c r="S283" i="42"/>
  <c r="M283" i="42"/>
  <c r="AL282" i="42"/>
  <c r="AE282" i="42"/>
  <c r="W282" i="42"/>
  <c r="V282" i="42"/>
  <c r="U282" i="42"/>
  <c r="X282" i="42" s="1"/>
  <c r="T282" i="42"/>
  <c r="S282" i="42"/>
  <c r="M282" i="42"/>
  <c r="AL281" i="42"/>
  <c r="AE281" i="42"/>
  <c r="X281" i="42"/>
  <c r="W281" i="42"/>
  <c r="V281" i="42"/>
  <c r="U281" i="42"/>
  <c r="T281" i="42"/>
  <c r="S281" i="42"/>
  <c r="M281" i="42"/>
  <c r="AL280" i="42"/>
  <c r="AE280" i="42"/>
  <c r="W280" i="42"/>
  <c r="V280" i="42"/>
  <c r="U280" i="42"/>
  <c r="X280" i="42" s="1"/>
  <c r="T280" i="42"/>
  <c r="S280" i="42"/>
  <c r="M280" i="42"/>
  <c r="AL279" i="42"/>
  <c r="AE279" i="42"/>
  <c r="W279" i="42"/>
  <c r="V279" i="42"/>
  <c r="U279" i="42"/>
  <c r="X279" i="42" s="1"/>
  <c r="T279" i="42"/>
  <c r="S279" i="42"/>
  <c r="M279" i="42"/>
  <c r="AL278" i="42"/>
  <c r="AE278" i="42"/>
  <c r="W278" i="42"/>
  <c r="X278" i="42" s="1"/>
  <c r="V278" i="42"/>
  <c r="U278" i="42"/>
  <c r="T278" i="42"/>
  <c r="S278" i="42"/>
  <c r="M278" i="42"/>
  <c r="AL277" i="42"/>
  <c r="AE277" i="42"/>
  <c r="W277" i="42"/>
  <c r="V277" i="42"/>
  <c r="X277" i="42" s="1"/>
  <c r="U277" i="42"/>
  <c r="T277" i="42"/>
  <c r="S277" i="42"/>
  <c r="M277" i="42"/>
  <c r="AL276" i="42"/>
  <c r="AE276" i="42"/>
  <c r="W276" i="42"/>
  <c r="V276" i="42"/>
  <c r="U276" i="42"/>
  <c r="X276" i="42" s="1"/>
  <c r="T276" i="42"/>
  <c r="S276" i="42"/>
  <c r="M276" i="42"/>
  <c r="AL275" i="42"/>
  <c r="AE275" i="42"/>
  <c r="X275" i="42"/>
  <c r="W275" i="42"/>
  <c r="V275" i="42"/>
  <c r="U275" i="42"/>
  <c r="T275" i="42"/>
  <c r="S275" i="42"/>
  <c r="M275" i="42"/>
  <c r="AL274" i="42"/>
  <c r="AE274" i="42"/>
  <c r="W274" i="42"/>
  <c r="V274" i="42"/>
  <c r="U274" i="42"/>
  <c r="X274" i="42" s="1"/>
  <c r="T274" i="42"/>
  <c r="S274" i="42"/>
  <c r="M274" i="42"/>
  <c r="AL273" i="42"/>
  <c r="AE273" i="42"/>
  <c r="W273" i="42"/>
  <c r="V273" i="42"/>
  <c r="U273" i="42"/>
  <c r="T273" i="42"/>
  <c r="S273" i="42"/>
  <c r="M273" i="42"/>
  <c r="AL272" i="42"/>
  <c r="AE272" i="42"/>
  <c r="W272" i="42"/>
  <c r="V272" i="42"/>
  <c r="U272" i="42"/>
  <c r="X272" i="42" s="1"/>
  <c r="T272" i="42"/>
  <c r="S272" i="42"/>
  <c r="M272" i="42"/>
  <c r="AL271" i="42"/>
  <c r="AE271" i="42"/>
  <c r="W271" i="42"/>
  <c r="V271" i="42"/>
  <c r="X271" i="42" s="1"/>
  <c r="U271" i="42"/>
  <c r="T271" i="42"/>
  <c r="S271" i="42"/>
  <c r="M271" i="42"/>
  <c r="AL270" i="42"/>
  <c r="AE270" i="42"/>
  <c r="W270" i="42"/>
  <c r="V270" i="42"/>
  <c r="U270" i="42"/>
  <c r="X270" i="42" s="1"/>
  <c r="T270" i="42"/>
  <c r="S270" i="42"/>
  <c r="M270" i="42"/>
  <c r="AL269" i="42"/>
  <c r="AE269" i="42"/>
  <c r="X269" i="42"/>
  <c r="W269" i="42"/>
  <c r="V269" i="42"/>
  <c r="U269" i="42"/>
  <c r="T269" i="42"/>
  <c r="S269" i="42"/>
  <c r="M269" i="42"/>
  <c r="AL268" i="42"/>
  <c r="AE268" i="42"/>
  <c r="W268" i="42"/>
  <c r="X268" i="42" s="1"/>
  <c r="V268" i="42"/>
  <c r="U268" i="42"/>
  <c r="T268" i="42"/>
  <c r="S268" i="42"/>
  <c r="M268" i="42"/>
  <c r="AL267" i="42"/>
  <c r="AE267" i="42"/>
  <c r="W267" i="42"/>
  <c r="V267" i="42"/>
  <c r="U267" i="42"/>
  <c r="X267" i="42" s="1"/>
  <c r="T267" i="42"/>
  <c r="S267" i="42"/>
  <c r="M267" i="42"/>
  <c r="AL266" i="42"/>
  <c r="AE266" i="42"/>
  <c r="W266" i="42"/>
  <c r="V266" i="42"/>
  <c r="U266" i="42"/>
  <c r="X266" i="42" s="1"/>
  <c r="T266" i="42"/>
  <c r="S266" i="42"/>
  <c r="M266" i="42"/>
  <c r="AL265" i="42"/>
  <c r="AE265" i="42"/>
  <c r="W265" i="42"/>
  <c r="V265" i="42"/>
  <c r="U265" i="42"/>
  <c r="X265" i="42" s="1"/>
  <c r="T265" i="42"/>
  <c r="S265" i="42"/>
  <c r="M265" i="42"/>
  <c r="AL264" i="42"/>
  <c r="AE264" i="42"/>
  <c r="X264" i="42"/>
  <c r="W264" i="42"/>
  <c r="V264" i="42"/>
  <c r="U264" i="42"/>
  <c r="T264" i="42"/>
  <c r="S264" i="42"/>
  <c r="M264" i="42"/>
  <c r="AL263" i="42"/>
  <c r="AE263" i="42"/>
  <c r="W263" i="42"/>
  <c r="V263" i="42"/>
  <c r="U263" i="42"/>
  <c r="X263" i="42" s="1"/>
  <c r="T263" i="42"/>
  <c r="S263" i="42"/>
  <c r="M263" i="42"/>
  <c r="AL262" i="42"/>
  <c r="AE262" i="42"/>
  <c r="X262" i="42"/>
  <c r="W262" i="42"/>
  <c r="V262" i="42"/>
  <c r="U262" i="42"/>
  <c r="T262" i="42"/>
  <c r="S262" i="42"/>
  <c r="M262" i="42"/>
  <c r="AL261" i="42"/>
  <c r="AE261" i="42"/>
  <c r="W261" i="42"/>
  <c r="V261" i="42"/>
  <c r="X261" i="42" s="1"/>
  <c r="U261" i="42"/>
  <c r="T261" i="42"/>
  <c r="S261" i="42"/>
  <c r="M261" i="42"/>
  <c r="AL260" i="42"/>
  <c r="AE260" i="42"/>
  <c r="W260" i="42"/>
  <c r="V260" i="42"/>
  <c r="U260" i="42"/>
  <c r="X260" i="42" s="1"/>
  <c r="T260" i="42"/>
  <c r="S260" i="42"/>
  <c r="M260" i="42"/>
  <c r="AL259" i="42"/>
  <c r="AE259" i="42"/>
  <c r="W259" i="42"/>
  <c r="V259" i="42"/>
  <c r="U259" i="42"/>
  <c r="X259" i="42" s="1"/>
  <c r="T259" i="42"/>
  <c r="S259" i="42"/>
  <c r="M259" i="42"/>
  <c r="AL258" i="42"/>
  <c r="AE258" i="42"/>
  <c r="W258" i="42"/>
  <c r="V258" i="42"/>
  <c r="U258" i="42"/>
  <c r="X258" i="42" s="1"/>
  <c r="T258" i="42"/>
  <c r="S258" i="42"/>
  <c r="M258" i="42"/>
  <c r="AL257" i="42"/>
  <c r="AE257" i="42"/>
  <c r="W257" i="42"/>
  <c r="V257" i="42"/>
  <c r="U257" i="42"/>
  <c r="X257" i="42" s="1"/>
  <c r="T257" i="42"/>
  <c r="S257" i="42"/>
  <c r="M257" i="42"/>
  <c r="AL256" i="42"/>
  <c r="AE256" i="42"/>
  <c r="W256" i="42"/>
  <c r="V256" i="42"/>
  <c r="U256" i="42"/>
  <c r="X256" i="42" s="1"/>
  <c r="T256" i="42"/>
  <c r="S256" i="42"/>
  <c r="M256" i="42"/>
  <c r="AL255" i="42"/>
  <c r="AE255" i="42"/>
  <c r="W255" i="42"/>
  <c r="V255" i="42"/>
  <c r="X255" i="42" s="1"/>
  <c r="U255" i="42"/>
  <c r="T255" i="42"/>
  <c r="S255" i="42"/>
  <c r="M255" i="42"/>
  <c r="AL254" i="42"/>
  <c r="AE254" i="42"/>
  <c r="W254" i="42"/>
  <c r="V254" i="42"/>
  <c r="U254" i="42"/>
  <c r="X254" i="42" s="1"/>
  <c r="T254" i="42"/>
  <c r="S254" i="42"/>
  <c r="M254" i="42"/>
  <c r="AL253" i="42"/>
  <c r="AE253" i="42"/>
  <c r="X253" i="42"/>
  <c r="W253" i="42"/>
  <c r="V253" i="42"/>
  <c r="U253" i="42"/>
  <c r="T253" i="42"/>
  <c r="S253" i="42"/>
  <c r="M253" i="42"/>
  <c r="AL252" i="42"/>
  <c r="AE252" i="42"/>
  <c r="W252" i="42"/>
  <c r="X252" i="42" s="1"/>
  <c r="V252" i="42"/>
  <c r="U252" i="42"/>
  <c r="T252" i="42"/>
  <c r="S252" i="42"/>
  <c r="M252" i="42"/>
  <c r="AL251" i="42"/>
  <c r="AE251" i="42"/>
  <c r="W251" i="42"/>
  <c r="V251" i="42"/>
  <c r="U251" i="42"/>
  <c r="X251" i="42" s="1"/>
  <c r="T251" i="42"/>
  <c r="S251" i="42"/>
  <c r="M251" i="42"/>
  <c r="AL250" i="42"/>
  <c r="AE250" i="42"/>
  <c r="W250" i="42"/>
  <c r="V250" i="42"/>
  <c r="U250" i="42"/>
  <c r="X250" i="42" s="1"/>
  <c r="T250" i="42"/>
  <c r="S250" i="42"/>
  <c r="M250" i="42"/>
  <c r="AL249" i="42"/>
  <c r="AE249" i="42"/>
  <c r="X249" i="42"/>
  <c r="W249" i="42"/>
  <c r="V249" i="42"/>
  <c r="U249" i="42"/>
  <c r="T249" i="42"/>
  <c r="S249" i="42"/>
  <c r="M249" i="42"/>
  <c r="AL248" i="42"/>
  <c r="AE248" i="42"/>
  <c r="W248" i="42"/>
  <c r="V248" i="42"/>
  <c r="U248" i="42"/>
  <c r="X248" i="42" s="1"/>
  <c r="T248" i="42"/>
  <c r="S248" i="42"/>
  <c r="M248" i="42"/>
  <c r="AL247" i="42"/>
  <c r="AE247" i="42"/>
  <c r="W247" i="42"/>
  <c r="V247" i="42"/>
  <c r="U247" i="42"/>
  <c r="X247" i="42" s="1"/>
  <c r="T247" i="42"/>
  <c r="S247" i="42"/>
  <c r="M247" i="42"/>
  <c r="AL246" i="42"/>
  <c r="AE246" i="42"/>
  <c r="W246" i="42"/>
  <c r="X246" i="42" s="1"/>
  <c r="V246" i="42"/>
  <c r="U246" i="42"/>
  <c r="T246" i="42"/>
  <c r="S246" i="42"/>
  <c r="M246" i="42"/>
  <c r="AL245" i="42"/>
  <c r="AE245" i="42"/>
  <c r="W245" i="42"/>
  <c r="V245" i="42"/>
  <c r="X245" i="42" s="1"/>
  <c r="U245" i="42"/>
  <c r="T245" i="42"/>
  <c r="S245" i="42"/>
  <c r="M245" i="42"/>
  <c r="AL244" i="42"/>
  <c r="AE244" i="42"/>
  <c r="W244" i="42"/>
  <c r="V244" i="42"/>
  <c r="U244" i="42"/>
  <c r="X244" i="42" s="1"/>
  <c r="T244" i="42"/>
  <c r="S244" i="42"/>
  <c r="M244" i="42"/>
  <c r="AL243" i="42"/>
  <c r="AE243" i="42"/>
  <c r="W243" i="42"/>
  <c r="V243" i="42"/>
  <c r="U243" i="42"/>
  <c r="X243" i="42" s="1"/>
  <c r="T243" i="42"/>
  <c r="S243" i="42"/>
  <c r="M243" i="42"/>
  <c r="AL242" i="42"/>
  <c r="AE242" i="42"/>
  <c r="W242" i="42"/>
  <c r="V242" i="42"/>
  <c r="U242" i="42"/>
  <c r="X242" i="42" s="1"/>
  <c r="T242" i="42"/>
  <c r="S242" i="42"/>
  <c r="M242" i="42"/>
  <c r="AL241" i="42"/>
  <c r="AE241" i="42"/>
  <c r="W241" i="42"/>
  <c r="V241" i="42"/>
  <c r="U241" i="42"/>
  <c r="X241" i="42" s="1"/>
  <c r="T241" i="42"/>
  <c r="S241" i="42"/>
  <c r="M241" i="42"/>
  <c r="AL240" i="42"/>
  <c r="AE240" i="42"/>
  <c r="W240" i="42"/>
  <c r="V240" i="42"/>
  <c r="X240" i="42" s="1"/>
  <c r="U240" i="42"/>
  <c r="T240" i="42"/>
  <c r="S240" i="42"/>
  <c r="M240" i="42"/>
  <c r="AL239" i="42"/>
  <c r="AE239" i="42"/>
  <c r="W239" i="42"/>
  <c r="V239" i="42"/>
  <c r="X239" i="42" s="1"/>
  <c r="U239" i="42"/>
  <c r="T239" i="42"/>
  <c r="S239" i="42"/>
  <c r="M239" i="42"/>
  <c r="AL238" i="42"/>
  <c r="AE238" i="42"/>
  <c r="X238" i="42"/>
  <c r="W238" i="42"/>
  <c r="V238" i="42"/>
  <c r="U238" i="42"/>
  <c r="T238" i="42"/>
  <c r="S238" i="42"/>
  <c r="M238" i="42"/>
  <c r="AL237" i="42"/>
  <c r="AE237" i="42"/>
  <c r="X237" i="42"/>
  <c r="W237" i="42"/>
  <c r="V237" i="42"/>
  <c r="U237" i="42"/>
  <c r="T237" i="42"/>
  <c r="S237" i="42"/>
  <c r="M237" i="42"/>
  <c r="AL236" i="42"/>
  <c r="AE236" i="42"/>
  <c r="W236" i="42"/>
  <c r="X236" i="42" s="1"/>
  <c r="V236" i="42"/>
  <c r="U236" i="42"/>
  <c r="T236" i="42"/>
  <c r="S236" i="42"/>
  <c r="M236" i="42"/>
  <c r="AL235" i="42"/>
  <c r="AE235" i="42"/>
  <c r="W235" i="42"/>
  <c r="V235" i="42"/>
  <c r="U235" i="42"/>
  <c r="X235" i="42" s="1"/>
  <c r="T235" i="42"/>
  <c r="S235" i="42"/>
  <c r="M235" i="42"/>
  <c r="AL234" i="42"/>
  <c r="AE234" i="42"/>
  <c r="W234" i="42"/>
  <c r="V234" i="42"/>
  <c r="U234" i="42"/>
  <c r="X234" i="42" s="1"/>
  <c r="T234" i="42"/>
  <c r="S234" i="42"/>
  <c r="M234" i="42"/>
  <c r="AL233" i="42"/>
  <c r="AE233" i="42"/>
  <c r="W233" i="42"/>
  <c r="V233" i="42"/>
  <c r="U233" i="42"/>
  <c r="X233" i="42" s="1"/>
  <c r="T233" i="42"/>
  <c r="S233" i="42"/>
  <c r="M233" i="42"/>
  <c r="AL232" i="42"/>
  <c r="AE232" i="42"/>
  <c r="W232" i="42"/>
  <c r="V232" i="42"/>
  <c r="U232" i="42"/>
  <c r="X232" i="42" s="1"/>
  <c r="T232" i="42"/>
  <c r="S232" i="42"/>
  <c r="M232" i="42"/>
  <c r="AL231" i="42"/>
  <c r="AE231" i="42"/>
  <c r="W231" i="42"/>
  <c r="V231" i="42"/>
  <c r="U231" i="42"/>
  <c r="X231" i="42" s="1"/>
  <c r="T231" i="42"/>
  <c r="S231" i="42"/>
  <c r="M231" i="42"/>
  <c r="AL230" i="42"/>
  <c r="AE230" i="42"/>
  <c r="W230" i="42"/>
  <c r="X230" i="42" s="1"/>
  <c r="V230" i="42"/>
  <c r="U230" i="42"/>
  <c r="T230" i="42"/>
  <c r="S230" i="42"/>
  <c r="M230" i="42"/>
  <c r="AL229" i="42"/>
  <c r="AE229" i="42"/>
  <c r="W229" i="42"/>
  <c r="X229" i="42" s="1"/>
  <c r="V229" i="42"/>
  <c r="U229" i="42"/>
  <c r="T229" i="42"/>
  <c r="S229" i="42"/>
  <c r="M229" i="42"/>
  <c r="AL228" i="42"/>
  <c r="AE228" i="42"/>
  <c r="W228" i="42"/>
  <c r="V228" i="42"/>
  <c r="U228" i="42"/>
  <c r="X228" i="42" s="1"/>
  <c r="T228" i="42"/>
  <c r="S228" i="42"/>
  <c r="M228" i="42"/>
  <c r="AL227" i="42"/>
  <c r="AE227" i="42"/>
  <c r="X227" i="42"/>
  <c r="W227" i="42"/>
  <c r="V227" i="42"/>
  <c r="U227" i="42"/>
  <c r="T227" i="42"/>
  <c r="S227" i="42"/>
  <c r="M227" i="42"/>
  <c r="AL226" i="42"/>
  <c r="AE226" i="42"/>
  <c r="W226" i="42"/>
  <c r="V226" i="42"/>
  <c r="U226" i="42"/>
  <c r="X226" i="42" s="1"/>
  <c r="T226" i="42"/>
  <c r="S226" i="42"/>
  <c r="M226" i="42"/>
  <c r="AL225" i="42"/>
  <c r="AE225" i="42"/>
  <c r="W225" i="42"/>
  <c r="V225" i="42"/>
  <c r="U225" i="42"/>
  <c r="X225" i="42" s="1"/>
  <c r="T225" i="42"/>
  <c r="S225" i="42"/>
  <c r="M225" i="42"/>
  <c r="AL224" i="42"/>
  <c r="AE224" i="42"/>
  <c r="W224" i="42"/>
  <c r="V224" i="42"/>
  <c r="U224" i="42"/>
  <c r="X224" i="42" s="1"/>
  <c r="T224" i="42"/>
  <c r="S224" i="42"/>
  <c r="M224" i="42"/>
  <c r="AL223" i="42"/>
  <c r="AE223" i="42"/>
  <c r="W223" i="42"/>
  <c r="V223" i="42"/>
  <c r="X223" i="42" s="1"/>
  <c r="U223" i="42"/>
  <c r="T223" i="42"/>
  <c r="S223" i="42"/>
  <c r="M223" i="42"/>
  <c r="AL222" i="42"/>
  <c r="AE222" i="42"/>
  <c r="W222" i="42"/>
  <c r="V222" i="42"/>
  <c r="X222" i="42" s="1"/>
  <c r="U222" i="42"/>
  <c r="T222" i="42"/>
  <c r="S222" i="42"/>
  <c r="M222" i="42"/>
  <c r="AL221" i="42"/>
  <c r="AE221" i="42"/>
  <c r="X221" i="42"/>
  <c r="W221" i="42"/>
  <c r="V221" i="42"/>
  <c r="U221" i="42"/>
  <c r="T221" i="42"/>
  <c r="S221" i="42"/>
  <c r="M221" i="42"/>
  <c r="AL220" i="42"/>
  <c r="AE220" i="42"/>
  <c r="X220" i="42"/>
  <c r="W220" i="42"/>
  <c r="V220" i="42"/>
  <c r="U220" i="42"/>
  <c r="T220" i="42"/>
  <c r="S220" i="42"/>
  <c r="M220" i="42"/>
  <c r="AL219" i="42"/>
  <c r="AE219" i="42"/>
  <c r="W219" i="42"/>
  <c r="V219" i="42"/>
  <c r="U219" i="42"/>
  <c r="T219" i="42"/>
  <c r="S219" i="42"/>
  <c r="M219" i="42"/>
  <c r="AL218" i="42"/>
  <c r="AE218" i="42"/>
  <c r="W218" i="42"/>
  <c r="V218" i="42"/>
  <c r="U218" i="42"/>
  <c r="X218" i="42" s="1"/>
  <c r="T218" i="42"/>
  <c r="S218" i="42"/>
  <c r="M218" i="42"/>
  <c r="AL217" i="42"/>
  <c r="AE217" i="42"/>
  <c r="W217" i="42"/>
  <c r="V217" i="42"/>
  <c r="U217" i="42"/>
  <c r="T217" i="42"/>
  <c r="S217" i="42"/>
  <c r="M217" i="42"/>
  <c r="AL216" i="42"/>
  <c r="AE216" i="42"/>
  <c r="W216" i="42"/>
  <c r="X216" i="42" s="1"/>
  <c r="V216" i="42"/>
  <c r="U216" i="42"/>
  <c r="T216" i="42"/>
  <c r="S216" i="42"/>
  <c r="M216" i="42"/>
  <c r="AL215" i="42"/>
  <c r="AE215" i="42"/>
  <c r="X215" i="42"/>
  <c r="W215" i="42"/>
  <c r="V215" i="42"/>
  <c r="U215" i="42"/>
  <c r="T215" i="42"/>
  <c r="S215" i="42"/>
  <c r="M215" i="42"/>
  <c r="AL214" i="42"/>
  <c r="AE214" i="42"/>
  <c r="W214" i="42"/>
  <c r="X214" i="42" s="1"/>
  <c r="V214" i="42"/>
  <c r="U214" i="42"/>
  <c r="T214" i="42"/>
  <c r="S214" i="42"/>
  <c r="M214" i="42"/>
  <c r="AL213" i="42"/>
  <c r="AE213" i="42"/>
  <c r="W213" i="42"/>
  <c r="V213" i="42"/>
  <c r="X213" i="42" s="1"/>
  <c r="U213" i="42"/>
  <c r="T213" i="42"/>
  <c r="S213" i="42"/>
  <c r="M213" i="42"/>
  <c r="AL212" i="42"/>
  <c r="AE212" i="42"/>
  <c r="W212" i="42"/>
  <c r="V212" i="42"/>
  <c r="U212" i="42"/>
  <c r="X212" i="42" s="1"/>
  <c r="T212" i="42"/>
  <c r="S212" i="42"/>
  <c r="M212" i="42"/>
  <c r="AL211" i="42"/>
  <c r="AE211" i="42"/>
  <c r="W211" i="42"/>
  <c r="V211" i="42"/>
  <c r="U211" i="42"/>
  <c r="X211" i="42" s="1"/>
  <c r="T211" i="42"/>
  <c r="S211" i="42"/>
  <c r="M211" i="42"/>
  <c r="AL210" i="42"/>
  <c r="AE210" i="42"/>
  <c r="W210" i="42"/>
  <c r="V210" i="42"/>
  <c r="U210" i="42"/>
  <c r="X210" i="42" s="1"/>
  <c r="T210" i="42"/>
  <c r="S210" i="42"/>
  <c r="M210" i="42"/>
  <c r="AL209" i="42"/>
  <c r="AE209" i="42"/>
  <c r="W209" i="42"/>
  <c r="V209" i="42"/>
  <c r="U209" i="42"/>
  <c r="X209" i="42" s="1"/>
  <c r="T209" i="42"/>
  <c r="S209" i="42"/>
  <c r="M209" i="42"/>
  <c r="AL208" i="42"/>
  <c r="AE208" i="42"/>
  <c r="W208" i="42"/>
  <c r="V208" i="42"/>
  <c r="U208" i="42"/>
  <c r="X208" i="42" s="1"/>
  <c r="T208" i="42"/>
  <c r="S208" i="42"/>
  <c r="M208" i="42"/>
  <c r="AL207" i="42"/>
  <c r="AE207" i="42"/>
  <c r="W207" i="42"/>
  <c r="V207" i="42"/>
  <c r="X207" i="42" s="1"/>
  <c r="U207" i="42"/>
  <c r="T207" i="42"/>
  <c r="S207" i="42"/>
  <c r="M207" i="42"/>
  <c r="AL206" i="42"/>
  <c r="AE206" i="42"/>
  <c r="W206" i="42"/>
  <c r="V206" i="42"/>
  <c r="U206" i="42"/>
  <c r="X206" i="42" s="1"/>
  <c r="T206" i="42"/>
  <c r="S206" i="42"/>
  <c r="M206" i="42"/>
  <c r="AL205" i="42"/>
  <c r="AE205" i="42"/>
  <c r="X205" i="42"/>
  <c r="W205" i="42"/>
  <c r="V205" i="42"/>
  <c r="U205" i="42"/>
  <c r="T205" i="42"/>
  <c r="S205" i="42"/>
  <c r="M205" i="42"/>
  <c r="AL204" i="42"/>
  <c r="AE204" i="42"/>
  <c r="W204" i="42"/>
  <c r="X204" i="42" s="1"/>
  <c r="V204" i="42"/>
  <c r="U204" i="42"/>
  <c r="T204" i="42"/>
  <c r="S204" i="42"/>
  <c r="M204" i="42"/>
  <c r="AL203" i="42"/>
  <c r="AE203" i="42"/>
  <c r="W203" i="42"/>
  <c r="V203" i="42"/>
  <c r="U203" i="42"/>
  <c r="X203" i="42" s="1"/>
  <c r="T203" i="42"/>
  <c r="S203" i="42"/>
  <c r="M203" i="42"/>
  <c r="AL202" i="42"/>
  <c r="AE202" i="42"/>
  <c r="W202" i="42"/>
  <c r="V202" i="42"/>
  <c r="U202" i="42"/>
  <c r="X202" i="42" s="1"/>
  <c r="T202" i="42"/>
  <c r="S202" i="42"/>
  <c r="M202" i="42"/>
  <c r="AL201" i="42"/>
  <c r="AE201" i="42"/>
  <c r="W201" i="42"/>
  <c r="V201" i="42"/>
  <c r="U201" i="42"/>
  <c r="X201" i="42" s="1"/>
  <c r="T201" i="42"/>
  <c r="S201" i="42"/>
  <c r="M201" i="42"/>
  <c r="AL200" i="42"/>
  <c r="AE200" i="42"/>
  <c r="W200" i="42"/>
  <c r="V200" i="42"/>
  <c r="X200" i="42" s="1"/>
  <c r="U200" i="42"/>
  <c r="T200" i="42"/>
  <c r="S200" i="42"/>
  <c r="M200" i="42"/>
  <c r="AL199" i="42"/>
  <c r="AE199" i="42"/>
  <c r="W199" i="42"/>
  <c r="V199" i="42"/>
  <c r="U199" i="42"/>
  <c r="X199" i="42" s="1"/>
  <c r="T199" i="42"/>
  <c r="S199" i="42"/>
  <c r="M199" i="42"/>
  <c r="AL198" i="42"/>
  <c r="AE198" i="42"/>
  <c r="W198" i="42"/>
  <c r="X198" i="42" s="1"/>
  <c r="V198" i="42"/>
  <c r="U198" i="42"/>
  <c r="T198" i="42"/>
  <c r="S198" i="42"/>
  <c r="M198" i="42"/>
  <c r="AL197" i="42"/>
  <c r="AE197" i="42"/>
  <c r="W197" i="42"/>
  <c r="V197" i="42"/>
  <c r="X197" i="42" s="1"/>
  <c r="U197" i="42"/>
  <c r="T197" i="42"/>
  <c r="S197" i="42"/>
  <c r="M197" i="42"/>
  <c r="AL196" i="42"/>
  <c r="AE196" i="42"/>
  <c r="W196" i="42"/>
  <c r="V196" i="42"/>
  <c r="U196" i="42"/>
  <c r="X196" i="42" s="1"/>
  <c r="T196" i="42"/>
  <c r="S196" i="42"/>
  <c r="M196" i="42"/>
  <c r="AL195" i="42"/>
  <c r="AE195" i="42"/>
  <c r="W195" i="42"/>
  <c r="V195" i="42"/>
  <c r="U195" i="42"/>
  <c r="X195" i="42" s="1"/>
  <c r="T195" i="42"/>
  <c r="S195" i="42"/>
  <c r="M195" i="42"/>
  <c r="AL194" i="42"/>
  <c r="AE194" i="42"/>
  <c r="W194" i="42"/>
  <c r="V194" i="42"/>
  <c r="U194" i="42"/>
  <c r="T194" i="42"/>
  <c r="S194" i="42"/>
  <c r="M194" i="42"/>
  <c r="AL193" i="42"/>
  <c r="AE193" i="42"/>
  <c r="W193" i="42"/>
  <c r="V193" i="42"/>
  <c r="U193" i="42"/>
  <c r="X193" i="42" s="1"/>
  <c r="T193" i="42"/>
  <c r="S193" i="42"/>
  <c r="M193" i="42"/>
  <c r="AL192" i="42"/>
  <c r="AE192" i="42"/>
  <c r="X192" i="42"/>
  <c r="W192" i="42"/>
  <c r="V192" i="42"/>
  <c r="U192" i="42"/>
  <c r="T192" i="42"/>
  <c r="S192" i="42"/>
  <c r="M192" i="42"/>
  <c r="AL191" i="42"/>
  <c r="AE191" i="42"/>
  <c r="W191" i="42"/>
  <c r="V191" i="42"/>
  <c r="X191" i="42" s="1"/>
  <c r="U191" i="42"/>
  <c r="T191" i="42"/>
  <c r="S191" i="42"/>
  <c r="M191" i="42"/>
  <c r="AL190" i="42"/>
  <c r="AE190" i="42"/>
  <c r="W190" i="42"/>
  <c r="V190" i="42"/>
  <c r="U190" i="42"/>
  <c r="X190" i="42" s="1"/>
  <c r="T190" i="42"/>
  <c r="S190" i="42"/>
  <c r="M190" i="42"/>
  <c r="AL189" i="42"/>
  <c r="AE189" i="42"/>
  <c r="X189" i="42"/>
  <c r="W189" i="42"/>
  <c r="V189" i="42"/>
  <c r="U189" i="42"/>
  <c r="T189" i="42"/>
  <c r="S189" i="42"/>
  <c r="M189" i="42"/>
  <c r="AL188" i="42"/>
  <c r="AE188" i="42"/>
  <c r="W188" i="42"/>
  <c r="V188" i="42"/>
  <c r="U188" i="42"/>
  <c r="X188" i="42" s="1"/>
  <c r="T188" i="42"/>
  <c r="S188" i="42"/>
  <c r="M188" i="42"/>
  <c r="AL187" i="42"/>
  <c r="AE187" i="42"/>
  <c r="W187" i="42"/>
  <c r="V187" i="42"/>
  <c r="U187" i="42"/>
  <c r="X187" i="42" s="1"/>
  <c r="T187" i="42"/>
  <c r="S187" i="42"/>
  <c r="M187" i="42"/>
  <c r="AL186" i="42"/>
  <c r="AE186" i="42"/>
  <c r="W186" i="42"/>
  <c r="V186" i="42"/>
  <c r="U186" i="42"/>
  <c r="X186" i="42" s="1"/>
  <c r="T186" i="42"/>
  <c r="S186" i="42"/>
  <c r="M186" i="42"/>
  <c r="AL185" i="42"/>
  <c r="AE185" i="42"/>
  <c r="W185" i="42"/>
  <c r="V185" i="42"/>
  <c r="U185" i="42"/>
  <c r="X185" i="42" s="1"/>
  <c r="T185" i="42"/>
  <c r="S185" i="42"/>
  <c r="M185" i="42"/>
  <c r="AL184" i="42"/>
  <c r="AE184" i="42"/>
  <c r="W184" i="42"/>
  <c r="V184" i="42"/>
  <c r="U184" i="42"/>
  <c r="X184" i="42" s="1"/>
  <c r="T184" i="42"/>
  <c r="S184" i="42"/>
  <c r="M184" i="42"/>
  <c r="AL183" i="42"/>
  <c r="AE183" i="42"/>
  <c r="W183" i="42"/>
  <c r="V183" i="42"/>
  <c r="X183" i="42" s="1"/>
  <c r="U183" i="42"/>
  <c r="T183" i="42"/>
  <c r="S183" i="42"/>
  <c r="M183" i="42"/>
  <c r="AL182" i="42"/>
  <c r="AE182" i="42"/>
  <c r="W182" i="42"/>
  <c r="X182" i="42" s="1"/>
  <c r="V182" i="42"/>
  <c r="U182" i="42"/>
  <c r="T182" i="42"/>
  <c r="S182" i="42"/>
  <c r="M182" i="42"/>
  <c r="AL181" i="42"/>
  <c r="AE181" i="42"/>
  <c r="X181" i="42"/>
  <c r="W181" i="42"/>
  <c r="V181" i="42"/>
  <c r="U181" i="42"/>
  <c r="T181" i="42"/>
  <c r="S181" i="42"/>
  <c r="M181" i="42"/>
  <c r="AL180" i="42"/>
  <c r="AE180" i="42"/>
  <c r="W180" i="42"/>
  <c r="V180" i="42"/>
  <c r="U180" i="42"/>
  <c r="X180" i="42" s="1"/>
  <c r="T180" i="42"/>
  <c r="S180" i="42"/>
  <c r="M180" i="42"/>
  <c r="AL179" i="42"/>
  <c r="AE179" i="42"/>
  <c r="W179" i="42"/>
  <c r="V179" i="42"/>
  <c r="U179" i="42"/>
  <c r="X179" i="42" s="1"/>
  <c r="T179" i="42"/>
  <c r="S179" i="42"/>
  <c r="M179" i="42"/>
  <c r="AL178" i="42"/>
  <c r="AE178" i="42"/>
  <c r="W178" i="42"/>
  <c r="V178" i="42"/>
  <c r="U178" i="42"/>
  <c r="X178" i="42" s="1"/>
  <c r="T178" i="42"/>
  <c r="S178" i="42"/>
  <c r="M178" i="42"/>
  <c r="AL177" i="42"/>
  <c r="AE177" i="42"/>
  <c r="W177" i="42"/>
  <c r="V177" i="42"/>
  <c r="U177" i="42"/>
  <c r="X177" i="42" s="1"/>
  <c r="T177" i="42"/>
  <c r="S177" i="42"/>
  <c r="M177" i="42"/>
  <c r="AL176" i="42"/>
  <c r="AE176" i="42"/>
  <c r="W176" i="42"/>
  <c r="V176" i="42"/>
  <c r="U176" i="42"/>
  <c r="X176" i="42" s="1"/>
  <c r="T176" i="42"/>
  <c r="S176" i="42"/>
  <c r="M176" i="42"/>
  <c r="AL175" i="42"/>
  <c r="AE175" i="42"/>
  <c r="W175" i="42"/>
  <c r="V175" i="42"/>
  <c r="X175" i="42" s="1"/>
  <c r="U175" i="42"/>
  <c r="T175" i="42"/>
  <c r="S175" i="42"/>
  <c r="M175" i="42"/>
  <c r="AL174" i="42"/>
  <c r="AE174" i="42"/>
  <c r="W174" i="42"/>
  <c r="V174" i="42"/>
  <c r="U174" i="42"/>
  <c r="X174" i="42" s="1"/>
  <c r="T174" i="42"/>
  <c r="S174" i="42"/>
  <c r="M174" i="42"/>
  <c r="AL173" i="42"/>
  <c r="AE173" i="42"/>
  <c r="X173" i="42"/>
  <c r="W173" i="42"/>
  <c r="V173" i="42"/>
  <c r="U173" i="42"/>
  <c r="T173" i="42"/>
  <c r="S173" i="42"/>
  <c r="M173" i="42"/>
  <c r="AL172" i="42"/>
  <c r="AE172" i="42"/>
  <c r="W172" i="42"/>
  <c r="X172" i="42" s="1"/>
  <c r="V172" i="42"/>
  <c r="U172" i="42"/>
  <c r="T172" i="42"/>
  <c r="S172" i="42"/>
  <c r="M172" i="42"/>
  <c r="AL171" i="42"/>
  <c r="AE171" i="42"/>
  <c r="W171" i="42"/>
  <c r="V171" i="42"/>
  <c r="U171" i="42"/>
  <c r="X171" i="42" s="1"/>
  <c r="T171" i="42"/>
  <c r="S171" i="42"/>
  <c r="M171" i="42"/>
  <c r="AL170" i="42"/>
  <c r="AE170" i="42"/>
  <c r="W170" i="42"/>
  <c r="V170" i="42"/>
  <c r="U170" i="42"/>
  <c r="T170" i="42"/>
  <c r="S170" i="42"/>
  <c r="M170" i="42"/>
  <c r="AL169" i="42"/>
  <c r="AE169" i="42"/>
  <c r="W169" i="42"/>
  <c r="V169" i="42"/>
  <c r="U169" i="42"/>
  <c r="X169" i="42" s="1"/>
  <c r="T169" i="42"/>
  <c r="S169" i="42"/>
  <c r="M169" i="42"/>
  <c r="AL168" i="42"/>
  <c r="AE168" i="42"/>
  <c r="W168" i="42"/>
  <c r="V168" i="42"/>
  <c r="U168" i="42"/>
  <c r="X168" i="42" s="1"/>
  <c r="T168" i="42"/>
  <c r="S168" i="42"/>
  <c r="M168" i="42"/>
  <c r="AL167" i="42"/>
  <c r="AE167" i="42"/>
  <c r="W167" i="42"/>
  <c r="V167" i="42"/>
  <c r="X167" i="42" s="1"/>
  <c r="U167" i="42"/>
  <c r="T167" i="42"/>
  <c r="S167" i="42"/>
  <c r="M167" i="42"/>
  <c r="AL166" i="42"/>
  <c r="AE166" i="42"/>
  <c r="W166" i="42"/>
  <c r="X166" i="42" s="1"/>
  <c r="V166" i="42"/>
  <c r="U166" i="42"/>
  <c r="T166" i="42"/>
  <c r="S166" i="42"/>
  <c r="M166" i="42"/>
  <c r="AL165" i="42"/>
  <c r="AE165" i="42"/>
  <c r="W165" i="42"/>
  <c r="X165" i="42" s="1"/>
  <c r="V165" i="42"/>
  <c r="U165" i="42"/>
  <c r="T165" i="42"/>
  <c r="S165" i="42"/>
  <c r="M165" i="42"/>
  <c r="AL164" i="42"/>
  <c r="AE164" i="42"/>
  <c r="W164" i="42"/>
  <c r="V164" i="42"/>
  <c r="U164" i="42"/>
  <c r="X164" i="42" s="1"/>
  <c r="T164" i="42"/>
  <c r="S164" i="42"/>
  <c r="M164" i="42"/>
  <c r="AL163" i="42"/>
  <c r="AE163" i="42"/>
  <c r="X163" i="42"/>
  <c r="W163" i="42"/>
  <c r="V163" i="42"/>
  <c r="U163" i="42"/>
  <c r="T163" i="42"/>
  <c r="S163" i="42"/>
  <c r="M163" i="42"/>
  <c r="AL162" i="42"/>
  <c r="AE162" i="42"/>
  <c r="W162" i="42"/>
  <c r="V162" i="42"/>
  <c r="U162" i="42"/>
  <c r="T162" i="42"/>
  <c r="S162" i="42"/>
  <c r="M162" i="42"/>
  <c r="AL161" i="42"/>
  <c r="AE161" i="42"/>
  <c r="W161" i="42"/>
  <c r="V161" i="42"/>
  <c r="X161" i="42" s="1"/>
  <c r="U161" i="42"/>
  <c r="T161" i="42"/>
  <c r="S161" i="42"/>
  <c r="M161" i="42"/>
  <c r="AL160" i="42"/>
  <c r="AE160" i="42"/>
  <c r="X160" i="42"/>
  <c r="W160" i="42"/>
  <c r="V160" i="42"/>
  <c r="U160" i="42"/>
  <c r="T160" i="42"/>
  <c r="S160" i="42"/>
  <c r="M160" i="42"/>
  <c r="AL159" i="42"/>
  <c r="AE159" i="42"/>
  <c r="X159" i="42"/>
  <c r="W159" i="42"/>
  <c r="V159" i="42"/>
  <c r="U159" i="42"/>
  <c r="T159" i="42"/>
  <c r="S159" i="42"/>
  <c r="M159" i="42"/>
  <c r="AL158" i="42"/>
  <c r="AE158" i="42"/>
  <c r="W158" i="42"/>
  <c r="V158" i="42"/>
  <c r="U158" i="42"/>
  <c r="X158" i="42" s="1"/>
  <c r="T158" i="42"/>
  <c r="S158" i="42"/>
  <c r="M158" i="42"/>
  <c r="AL157" i="42"/>
  <c r="AE157" i="42"/>
  <c r="X157" i="42"/>
  <c r="W157" i="42"/>
  <c r="V157" i="42"/>
  <c r="U157" i="42"/>
  <c r="T157" i="42"/>
  <c r="S157" i="42"/>
  <c r="M157" i="42"/>
  <c r="AL156" i="42"/>
  <c r="AE156" i="42"/>
  <c r="W156" i="42"/>
  <c r="X156" i="42" s="1"/>
  <c r="V156" i="42"/>
  <c r="U156" i="42"/>
  <c r="T156" i="42"/>
  <c r="S156" i="42"/>
  <c r="M156" i="42"/>
  <c r="AL155" i="42"/>
  <c r="AE155" i="42"/>
  <c r="W155" i="42"/>
  <c r="V155" i="42"/>
  <c r="U155" i="42"/>
  <c r="X155" i="42" s="1"/>
  <c r="T155" i="42"/>
  <c r="S155" i="42"/>
  <c r="M155" i="42"/>
  <c r="AL154" i="42"/>
  <c r="AE154" i="42"/>
  <c r="W154" i="42"/>
  <c r="V154" i="42"/>
  <c r="U154" i="42"/>
  <c r="T154" i="42"/>
  <c r="S154" i="42"/>
  <c r="M154" i="42"/>
  <c r="AL153" i="42"/>
  <c r="AE153" i="42"/>
  <c r="W153" i="42"/>
  <c r="V153" i="42"/>
  <c r="U153" i="42"/>
  <c r="X153" i="42" s="1"/>
  <c r="T153" i="42"/>
  <c r="S153" i="42"/>
  <c r="M153" i="42"/>
  <c r="AL152" i="42"/>
  <c r="AE152" i="42"/>
  <c r="W152" i="42"/>
  <c r="X152" i="42" s="1"/>
  <c r="V152" i="42"/>
  <c r="U152" i="42"/>
  <c r="T152" i="42"/>
  <c r="S152" i="42"/>
  <c r="M152" i="42"/>
  <c r="AL151" i="42"/>
  <c r="AE151" i="42"/>
  <c r="W151" i="42"/>
  <c r="V151" i="42"/>
  <c r="U151" i="42"/>
  <c r="X151" i="42" s="1"/>
  <c r="T151" i="42"/>
  <c r="S151" i="42"/>
  <c r="M151" i="42"/>
  <c r="AL150" i="42"/>
  <c r="AE150" i="42"/>
  <c r="X150" i="42"/>
  <c r="W150" i="42"/>
  <c r="V150" i="42"/>
  <c r="U150" i="42"/>
  <c r="T150" i="42"/>
  <c r="S150" i="42"/>
  <c r="M150" i="42"/>
  <c r="AL149" i="42"/>
  <c r="AE149" i="42"/>
  <c r="W149" i="42"/>
  <c r="X149" i="42" s="1"/>
  <c r="V149" i="42"/>
  <c r="U149" i="42"/>
  <c r="T149" i="42"/>
  <c r="S149" i="42"/>
  <c r="M149" i="42"/>
  <c r="AL148" i="42"/>
  <c r="AE148" i="42"/>
  <c r="W148" i="42"/>
  <c r="V148" i="42"/>
  <c r="U148" i="42"/>
  <c r="X148" i="42" s="1"/>
  <c r="T148" i="42"/>
  <c r="S148" i="42"/>
  <c r="M148" i="42"/>
  <c r="AL147" i="42"/>
  <c r="AE147" i="42"/>
  <c r="X147" i="42"/>
  <c r="W147" i="42"/>
  <c r="V147" i="42"/>
  <c r="U147" i="42"/>
  <c r="T147" i="42"/>
  <c r="S147" i="42"/>
  <c r="M147" i="42"/>
  <c r="AL146" i="42"/>
  <c r="AE146" i="42"/>
  <c r="W146" i="42"/>
  <c r="V146" i="42"/>
  <c r="U146" i="42"/>
  <c r="X146" i="42" s="1"/>
  <c r="T146" i="42"/>
  <c r="S146" i="42"/>
  <c r="M146" i="42"/>
  <c r="AL145" i="42"/>
  <c r="AE145" i="42"/>
  <c r="W145" i="42"/>
  <c r="V145" i="42"/>
  <c r="U145" i="42"/>
  <c r="X145" i="42" s="1"/>
  <c r="T145" i="42"/>
  <c r="S145" i="42"/>
  <c r="M145" i="42"/>
  <c r="AL144" i="42"/>
  <c r="AE144" i="42"/>
  <c r="W144" i="42"/>
  <c r="V144" i="42"/>
  <c r="U144" i="42"/>
  <c r="X144" i="42" s="1"/>
  <c r="T144" i="42"/>
  <c r="S144" i="42"/>
  <c r="M144" i="42"/>
  <c r="AL143" i="42"/>
  <c r="AE143" i="42"/>
  <c r="W143" i="42"/>
  <c r="V143" i="42"/>
  <c r="X143" i="42" s="1"/>
  <c r="U143" i="42"/>
  <c r="T143" i="42"/>
  <c r="S143" i="42"/>
  <c r="M143" i="42"/>
  <c r="AL142" i="42"/>
  <c r="AE142" i="42"/>
  <c r="W142" i="42"/>
  <c r="V142" i="42"/>
  <c r="U142" i="42"/>
  <c r="X142" i="42" s="1"/>
  <c r="T142" i="42"/>
  <c r="S142" i="42"/>
  <c r="M142" i="42"/>
  <c r="AL141" i="42"/>
  <c r="AE141" i="42"/>
  <c r="X141" i="42"/>
  <c r="W141" i="42"/>
  <c r="V141" i="42"/>
  <c r="U141" i="42"/>
  <c r="T141" i="42"/>
  <c r="S141" i="42"/>
  <c r="M141" i="42"/>
  <c r="AL140" i="42"/>
  <c r="AE140" i="42"/>
  <c r="W140" i="42"/>
  <c r="V140" i="42"/>
  <c r="U140" i="42"/>
  <c r="X140" i="42" s="1"/>
  <c r="T140" i="42"/>
  <c r="S140" i="42"/>
  <c r="M140" i="42"/>
  <c r="AL139" i="42"/>
  <c r="AE139" i="42"/>
  <c r="W139" i="42"/>
  <c r="V139" i="42"/>
  <c r="U139" i="42"/>
  <c r="X139" i="42" s="1"/>
  <c r="T139" i="42"/>
  <c r="S139" i="42"/>
  <c r="M139" i="42"/>
  <c r="AL138" i="42"/>
  <c r="AE138" i="42"/>
  <c r="W138" i="42"/>
  <c r="V138" i="42"/>
  <c r="U138" i="42"/>
  <c r="X138" i="42" s="1"/>
  <c r="T138" i="42"/>
  <c r="S138" i="42"/>
  <c r="M138" i="42"/>
  <c r="AL137" i="42"/>
  <c r="AE137" i="42"/>
  <c r="X137" i="42"/>
  <c r="W137" i="42"/>
  <c r="V137" i="42"/>
  <c r="U137" i="42"/>
  <c r="T137" i="42"/>
  <c r="S137" i="42"/>
  <c r="M137" i="42"/>
  <c r="AL136" i="42"/>
  <c r="AE136" i="42"/>
  <c r="W136" i="42"/>
  <c r="V136" i="42"/>
  <c r="X136" i="42" s="1"/>
  <c r="U136" i="42"/>
  <c r="T136" i="42"/>
  <c r="S136" i="42"/>
  <c r="M136" i="42"/>
  <c r="AL135" i="42"/>
  <c r="AE135" i="42"/>
  <c r="W135" i="42"/>
  <c r="V135" i="42"/>
  <c r="U135" i="42"/>
  <c r="X135" i="42" s="1"/>
  <c r="T135" i="42"/>
  <c r="S135" i="42"/>
  <c r="M135" i="42"/>
  <c r="AL134" i="42"/>
  <c r="AE134" i="42"/>
  <c r="W134" i="42"/>
  <c r="X134" i="42" s="1"/>
  <c r="V134" i="42"/>
  <c r="U134" i="42"/>
  <c r="T134" i="42"/>
  <c r="S134" i="42"/>
  <c r="M134" i="42"/>
  <c r="AL133" i="42"/>
  <c r="AE133" i="42"/>
  <c r="W133" i="42"/>
  <c r="V133" i="42"/>
  <c r="X133" i="42" s="1"/>
  <c r="U133" i="42"/>
  <c r="T133" i="42"/>
  <c r="S133" i="42"/>
  <c r="M133" i="42"/>
  <c r="AL132" i="42"/>
  <c r="AE132" i="42"/>
  <c r="W132" i="42"/>
  <c r="V132" i="42"/>
  <c r="U132" i="42"/>
  <c r="X132" i="42" s="1"/>
  <c r="T132" i="42"/>
  <c r="S132" i="42"/>
  <c r="M132" i="42"/>
  <c r="AL131" i="42"/>
  <c r="AE131" i="42"/>
  <c r="W131" i="42"/>
  <c r="V131" i="42"/>
  <c r="U131" i="42"/>
  <c r="T131" i="42"/>
  <c r="S131" i="42"/>
  <c r="M131" i="42"/>
  <c r="AL130" i="42"/>
  <c r="AE130" i="42"/>
  <c r="W130" i="42"/>
  <c r="V130" i="42"/>
  <c r="U130" i="42"/>
  <c r="T130" i="42"/>
  <c r="S130" i="42"/>
  <c r="M130" i="42"/>
  <c r="AL129" i="42"/>
  <c r="AE129" i="42"/>
  <c r="W129" i="42"/>
  <c r="V129" i="42"/>
  <c r="U129" i="42"/>
  <c r="T129" i="42"/>
  <c r="S129" i="42"/>
  <c r="M129" i="42"/>
  <c r="AL128" i="42"/>
  <c r="AE128" i="42"/>
  <c r="X128" i="42"/>
  <c r="W128" i="42"/>
  <c r="V128" i="42"/>
  <c r="U128" i="42"/>
  <c r="T128" i="42"/>
  <c r="S128" i="42"/>
  <c r="M128" i="42"/>
  <c r="AL127" i="42"/>
  <c r="AE127" i="42"/>
  <c r="W127" i="42"/>
  <c r="V127" i="42"/>
  <c r="X127" i="42" s="1"/>
  <c r="U127" i="42"/>
  <c r="T127" i="42"/>
  <c r="S127" i="42"/>
  <c r="M127" i="42"/>
  <c r="AL126" i="42"/>
  <c r="AE126" i="42"/>
  <c r="W126" i="42"/>
  <c r="V126" i="42"/>
  <c r="U126" i="42"/>
  <c r="X126" i="42" s="1"/>
  <c r="T126" i="42"/>
  <c r="S126" i="42"/>
  <c r="M126" i="42"/>
  <c r="AL125" i="42"/>
  <c r="AE125" i="42"/>
  <c r="X125" i="42"/>
  <c r="W125" i="42"/>
  <c r="V125" i="42"/>
  <c r="U125" i="42"/>
  <c r="T125" i="42"/>
  <c r="S125" i="42"/>
  <c r="M125" i="42"/>
  <c r="AL124" i="42"/>
  <c r="AE124" i="42"/>
  <c r="W124" i="42"/>
  <c r="V124" i="42"/>
  <c r="U124" i="42"/>
  <c r="X124" i="42" s="1"/>
  <c r="T124" i="42"/>
  <c r="S124" i="42"/>
  <c r="M124" i="42"/>
  <c r="AL123" i="42"/>
  <c r="AE123" i="42"/>
  <c r="W123" i="42"/>
  <c r="V123" i="42"/>
  <c r="U123" i="42"/>
  <c r="X123" i="42" s="1"/>
  <c r="T123" i="42"/>
  <c r="S123" i="42"/>
  <c r="M123" i="42"/>
  <c r="AL122" i="42"/>
  <c r="AE122" i="42"/>
  <c r="W122" i="42"/>
  <c r="V122" i="42"/>
  <c r="U122" i="42"/>
  <c r="X122" i="42" s="1"/>
  <c r="T122" i="42"/>
  <c r="S122" i="42"/>
  <c r="M122" i="42"/>
  <c r="AL121" i="42"/>
  <c r="AE121" i="42"/>
  <c r="W121" i="42"/>
  <c r="V121" i="42"/>
  <c r="U121" i="42"/>
  <c r="X121" i="42" s="1"/>
  <c r="T121" i="42"/>
  <c r="S121" i="42"/>
  <c r="M121" i="42"/>
  <c r="AL120" i="42"/>
  <c r="AE120" i="42"/>
  <c r="W120" i="42"/>
  <c r="V120" i="42"/>
  <c r="U120" i="42"/>
  <c r="X120" i="42" s="1"/>
  <c r="T120" i="42"/>
  <c r="S120" i="42"/>
  <c r="M120" i="42"/>
  <c r="AL119" i="42"/>
  <c r="AE119" i="42"/>
  <c r="W119" i="42"/>
  <c r="V119" i="42"/>
  <c r="X119" i="42" s="1"/>
  <c r="U119" i="42"/>
  <c r="T119" i="42"/>
  <c r="S119" i="42"/>
  <c r="M119" i="42"/>
  <c r="AL118" i="42"/>
  <c r="AE118" i="42"/>
  <c r="W118" i="42"/>
  <c r="X118" i="42" s="1"/>
  <c r="V118" i="42"/>
  <c r="U118" i="42"/>
  <c r="T118" i="42"/>
  <c r="S118" i="42"/>
  <c r="M118" i="42"/>
  <c r="AL117" i="42"/>
  <c r="AE117" i="42"/>
  <c r="X117" i="42"/>
  <c r="W117" i="42"/>
  <c r="V117" i="42"/>
  <c r="U117" i="42"/>
  <c r="T117" i="42"/>
  <c r="S117" i="42"/>
  <c r="M117" i="42"/>
  <c r="AL116" i="42"/>
  <c r="AE116" i="42"/>
  <c r="W116" i="42"/>
  <c r="V116" i="42"/>
  <c r="U116" i="42"/>
  <c r="X116" i="42" s="1"/>
  <c r="T116" i="42"/>
  <c r="S116" i="42"/>
  <c r="M116" i="42"/>
  <c r="AL115" i="42"/>
  <c r="AE115" i="42"/>
  <c r="W115" i="42"/>
  <c r="V115" i="42"/>
  <c r="U115" i="42"/>
  <c r="X115" i="42" s="1"/>
  <c r="T115" i="42"/>
  <c r="S115" i="42"/>
  <c r="M115" i="42"/>
  <c r="AL114" i="42"/>
  <c r="AE114" i="42"/>
  <c r="W114" i="42"/>
  <c r="V114" i="42"/>
  <c r="U114" i="42"/>
  <c r="X114" i="42" s="1"/>
  <c r="T114" i="42"/>
  <c r="S114" i="42"/>
  <c r="M114" i="42"/>
  <c r="AL113" i="42"/>
  <c r="AE113" i="42"/>
  <c r="W113" i="42"/>
  <c r="V113" i="42"/>
  <c r="U113" i="42"/>
  <c r="X113" i="42" s="1"/>
  <c r="T113" i="42"/>
  <c r="S113" i="42"/>
  <c r="M113" i="42"/>
  <c r="AL112" i="42"/>
  <c r="AE112" i="42"/>
  <c r="W112" i="42"/>
  <c r="V112" i="42"/>
  <c r="U112" i="42"/>
  <c r="X112" i="42" s="1"/>
  <c r="T112" i="42"/>
  <c r="S112" i="42"/>
  <c r="M112" i="42"/>
  <c r="AL111" i="42"/>
  <c r="AE111" i="42"/>
  <c r="W111" i="42"/>
  <c r="V111" i="42"/>
  <c r="X111" i="42" s="1"/>
  <c r="U111" i="42"/>
  <c r="T111" i="42"/>
  <c r="S111" i="42"/>
  <c r="M111" i="42"/>
  <c r="AL110" i="42"/>
  <c r="AE110" i="42"/>
  <c r="W110" i="42"/>
  <c r="V110" i="42"/>
  <c r="U110" i="42"/>
  <c r="X110" i="42" s="1"/>
  <c r="T110" i="42"/>
  <c r="S110" i="42"/>
  <c r="M110" i="42"/>
  <c r="AL109" i="42"/>
  <c r="AE109" i="42"/>
  <c r="X109" i="42"/>
  <c r="W109" i="42"/>
  <c r="V109" i="42"/>
  <c r="U109" i="42"/>
  <c r="T109" i="42"/>
  <c r="S109" i="42"/>
  <c r="M109" i="42"/>
  <c r="AL108" i="42"/>
  <c r="AE108" i="42"/>
  <c r="W108" i="42"/>
  <c r="X108" i="42" s="1"/>
  <c r="V108" i="42"/>
  <c r="U108" i="42"/>
  <c r="T108" i="42"/>
  <c r="S108" i="42"/>
  <c r="M108" i="42"/>
  <c r="AL107" i="42"/>
  <c r="AE107" i="42"/>
  <c r="W107" i="42"/>
  <c r="V107" i="42"/>
  <c r="U107" i="42"/>
  <c r="X107" i="42" s="1"/>
  <c r="T107" i="42"/>
  <c r="S107" i="42"/>
  <c r="M107" i="42"/>
  <c r="AL106" i="42"/>
  <c r="AE106" i="42"/>
  <c r="W106" i="42"/>
  <c r="V106" i="42"/>
  <c r="U106" i="42"/>
  <c r="T106" i="42"/>
  <c r="S106" i="42"/>
  <c r="M106" i="42"/>
  <c r="AL105" i="42"/>
  <c r="AE105" i="42"/>
  <c r="W105" i="42"/>
  <c r="V105" i="42"/>
  <c r="U105" i="42"/>
  <c r="X105" i="42" s="1"/>
  <c r="T105" i="42"/>
  <c r="S105" i="42"/>
  <c r="M105" i="42"/>
  <c r="AL104" i="42"/>
  <c r="AE104" i="42"/>
  <c r="W104" i="42"/>
  <c r="V104" i="42"/>
  <c r="U104" i="42"/>
  <c r="X104" i="42" s="1"/>
  <c r="T104" i="42"/>
  <c r="S104" i="42"/>
  <c r="M104" i="42"/>
  <c r="AL103" i="42"/>
  <c r="AE103" i="42"/>
  <c r="W103" i="42"/>
  <c r="V103" i="42"/>
  <c r="X103" i="42" s="1"/>
  <c r="U103" i="42"/>
  <c r="T103" i="42"/>
  <c r="S103" i="42"/>
  <c r="M103" i="42"/>
  <c r="AL102" i="42"/>
  <c r="AE102" i="42"/>
  <c r="W102" i="42"/>
  <c r="X102" i="42" s="1"/>
  <c r="V102" i="42"/>
  <c r="U102" i="42"/>
  <c r="T102" i="42"/>
  <c r="S102" i="42"/>
  <c r="M102" i="42"/>
  <c r="AL101" i="42"/>
  <c r="AE101" i="42"/>
  <c r="W101" i="42"/>
  <c r="X101" i="42" s="1"/>
  <c r="V101" i="42"/>
  <c r="U101" i="42"/>
  <c r="T101" i="42"/>
  <c r="S101" i="42"/>
  <c r="M101" i="42"/>
  <c r="AL100" i="42"/>
  <c r="AE100" i="42"/>
  <c r="W100" i="42"/>
  <c r="V100" i="42"/>
  <c r="U100" i="42"/>
  <c r="X100" i="42" s="1"/>
  <c r="T100" i="42"/>
  <c r="S100" i="42"/>
  <c r="M100" i="42"/>
  <c r="AL99" i="42"/>
  <c r="AE99" i="42"/>
  <c r="X99" i="42"/>
  <c r="W99" i="42"/>
  <c r="V99" i="42"/>
  <c r="U99" i="42"/>
  <c r="T99" i="42"/>
  <c r="S99" i="42"/>
  <c r="M99" i="42"/>
  <c r="AL98" i="42"/>
  <c r="AE98" i="42"/>
  <c r="W98" i="42"/>
  <c r="V98" i="42"/>
  <c r="U98" i="42"/>
  <c r="T98" i="42"/>
  <c r="S98" i="42"/>
  <c r="M98" i="42"/>
  <c r="AL97" i="42"/>
  <c r="AE97" i="42"/>
  <c r="W97" i="42"/>
  <c r="V97" i="42"/>
  <c r="X97" i="42" s="1"/>
  <c r="U97" i="42"/>
  <c r="T97" i="42"/>
  <c r="S97" i="42"/>
  <c r="M97" i="42"/>
  <c r="AL96" i="42"/>
  <c r="AE96" i="42"/>
  <c r="X96" i="42"/>
  <c r="W96" i="42"/>
  <c r="V96" i="42"/>
  <c r="U96" i="42"/>
  <c r="T96" i="42"/>
  <c r="S96" i="42"/>
  <c r="M96" i="42"/>
  <c r="AL95" i="42"/>
  <c r="AE95" i="42"/>
  <c r="X95" i="42"/>
  <c r="W95" i="42"/>
  <c r="V95" i="42"/>
  <c r="U95" i="42"/>
  <c r="T95" i="42"/>
  <c r="S95" i="42"/>
  <c r="M95" i="42"/>
  <c r="AL94" i="42"/>
  <c r="AE94" i="42"/>
  <c r="W94" i="42"/>
  <c r="V94" i="42"/>
  <c r="U94" i="42"/>
  <c r="X94" i="42" s="1"/>
  <c r="T94" i="42"/>
  <c r="S94" i="42"/>
  <c r="M94" i="42"/>
  <c r="AL93" i="42"/>
  <c r="AE93" i="42"/>
  <c r="X93" i="42"/>
  <c r="W93" i="42"/>
  <c r="V93" i="42"/>
  <c r="U93" i="42"/>
  <c r="T93" i="42"/>
  <c r="S93" i="42"/>
  <c r="M93" i="42"/>
  <c r="AL92" i="42"/>
  <c r="AE92" i="42"/>
  <c r="W92" i="42"/>
  <c r="X92" i="42" s="1"/>
  <c r="V92" i="42"/>
  <c r="U92" i="42"/>
  <c r="T92" i="42"/>
  <c r="S92" i="42"/>
  <c r="M92" i="42"/>
  <c r="AL91" i="42"/>
  <c r="AE91" i="42"/>
  <c r="W91" i="42"/>
  <c r="V91" i="42"/>
  <c r="U91" i="42"/>
  <c r="X91" i="42" s="1"/>
  <c r="T91" i="42"/>
  <c r="S91" i="42"/>
  <c r="M91" i="42"/>
  <c r="AL90" i="42"/>
  <c r="AE90" i="42"/>
  <c r="W90" i="42"/>
  <c r="V90" i="42"/>
  <c r="U90" i="42"/>
  <c r="T90" i="42"/>
  <c r="S90" i="42"/>
  <c r="M90" i="42"/>
  <c r="AL89" i="42"/>
  <c r="AE89" i="42"/>
  <c r="W89" i="42"/>
  <c r="V89" i="42"/>
  <c r="U89" i="42"/>
  <c r="X89" i="42" s="1"/>
  <c r="T89" i="42"/>
  <c r="S89" i="42"/>
  <c r="M89" i="42"/>
  <c r="AL88" i="42"/>
  <c r="AE88" i="42"/>
  <c r="W88" i="42"/>
  <c r="X88" i="42" s="1"/>
  <c r="V88" i="42"/>
  <c r="U88" i="42"/>
  <c r="T88" i="42"/>
  <c r="S88" i="42"/>
  <c r="M88" i="42"/>
  <c r="AL87" i="42"/>
  <c r="AE87" i="42"/>
  <c r="W87" i="42"/>
  <c r="V87" i="42"/>
  <c r="U87" i="42"/>
  <c r="X87" i="42" s="1"/>
  <c r="T87" i="42"/>
  <c r="S87" i="42"/>
  <c r="M87" i="42"/>
  <c r="AL86" i="42"/>
  <c r="AE86" i="42"/>
  <c r="X86" i="42"/>
  <c r="W86" i="42"/>
  <c r="V86" i="42"/>
  <c r="U86" i="42"/>
  <c r="T86" i="42"/>
  <c r="S86" i="42"/>
  <c r="M86" i="42"/>
  <c r="AL85" i="42"/>
  <c r="AE85" i="42"/>
  <c r="W85" i="42"/>
  <c r="X85" i="42" s="1"/>
  <c r="V85" i="42"/>
  <c r="U85" i="42"/>
  <c r="T85" i="42"/>
  <c r="S85" i="42"/>
  <c r="M85" i="42"/>
  <c r="AL84" i="42"/>
  <c r="AE84" i="42"/>
  <c r="W84" i="42"/>
  <c r="V84" i="42"/>
  <c r="U84" i="42"/>
  <c r="X84" i="42" s="1"/>
  <c r="T84" i="42"/>
  <c r="S84" i="42"/>
  <c r="M84" i="42"/>
  <c r="AL83" i="42"/>
  <c r="AE83" i="42"/>
  <c r="X83" i="42"/>
  <c r="W83" i="42"/>
  <c r="V83" i="42"/>
  <c r="U83" i="42"/>
  <c r="T83" i="42"/>
  <c r="S83" i="42"/>
  <c r="M83" i="42"/>
  <c r="AL82" i="42"/>
  <c r="AE82" i="42"/>
  <c r="W82" i="42"/>
  <c r="V82" i="42"/>
  <c r="U82" i="42"/>
  <c r="X82" i="42" s="1"/>
  <c r="T82" i="42"/>
  <c r="S82" i="42"/>
  <c r="M82" i="42"/>
  <c r="AL81" i="42"/>
  <c r="AE81" i="42"/>
  <c r="W81" i="42"/>
  <c r="V81" i="42"/>
  <c r="U81" i="42"/>
  <c r="X81" i="42" s="1"/>
  <c r="T81" i="42"/>
  <c r="S81" i="42"/>
  <c r="M81" i="42"/>
  <c r="AL80" i="42"/>
  <c r="AE80" i="42"/>
  <c r="W80" i="42"/>
  <c r="V80" i="42"/>
  <c r="U80" i="42"/>
  <c r="X80" i="42" s="1"/>
  <c r="T80" i="42"/>
  <c r="S80" i="42"/>
  <c r="M80" i="42"/>
  <c r="AL79" i="42"/>
  <c r="AE79" i="42"/>
  <c r="W79" i="42"/>
  <c r="V79" i="42"/>
  <c r="X79" i="42" s="1"/>
  <c r="U79" i="42"/>
  <c r="T79" i="42"/>
  <c r="S79" i="42"/>
  <c r="M79" i="42"/>
  <c r="AL78" i="42"/>
  <c r="AE78" i="42"/>
  <c r="W78" i="42"/>
  <c r="V78" i="42"/>
  <c r="U78" i="42"/>
  <c r="X78" i="42" s="1"/>
  <c r="T78" i="42"/>
  <c r="S78" i="42"/>
  <c r="M78" i="42"/>
  <c r="AL77" i="42"/>
  <c r="AE77" i="42"/>
  <c r="X77" i="42"/>
  <c r="W77" i="42"/>
  <c r="V77" i="42"/>
  <c r="U77" i="42"/>
  <c r="T77" i="42"/>
  <c r="S77" i="42"/>
  <c r="M77" i="42"/>
  <c r="AL76" i="42"/>
  <c r="AE76" i="42"/>
  <c r="W76" i="42"/>
  <c r="V76" i="42"/>
  <c r="U76" i="42"/>
  <c r="X76" i="42" s="1"/>
  <c r="T76" i="42"/>
  <c r="S76" i="42"/>
  <c r="M76" i="42"/>
  <c r="AL75" i="42"/>
  <c r="AE75" i="42"/>
  <c r="W75" i="42"/>
  <c r="V75" i="42"/>
  <c r="U75" i="42"/>
  <c r="X75" i="42" s="1"/>
  <c r="T75" i="42"/>
  <c r="S75" i="42"/>
  <c r="M75" i="42"/>
  <c r="AL74" i="42"/>
  <c r="AE74" i="42"/>
  <c r="W74" i="42"/>
  <c r="V74" i="42"/>
  <c r="U74" i="42"/>
  <c r="X74" i="42" s="1"/>
  <c r="T74" i="42"/>
  <c r="S74" i="42"/>
  <c r="M74" i="42"/>
  <c r="AL73" i="42"/>
  <c r="AE73" i="42"/>
  <c r="X73" i="42"/>
  <c r="W73" i="42"/>
  <c r="V73" i="42"/>
  <c r="U73" i="42"/>
  <c r="T73" i="42"/>
  <c r="S73" i="42"/>
  <c r="M73" i="42"/>
  <c r="AL72" i="42"/>
  <c r="AE72" i="42"/>
  <c r="W72" i="42"/>
  <c r="V72" i="42"/>
  <c r="X72" i="42" s="1"/>
  <c r="U72" i="42"/>
  <c r="T72" i="42"/>
  <c r="S72" i="42"/>
  <c r="M72" i="42"/>
  <c r="AL71" i="42"/>
  <c r="AE71" i="42"/>
  <c r="W71" i="42"/>
  <c r="V71" i="42"/>
  <c r="U71" i="42"/>
  <c r="X71" i="42" s="1"/>
  <c r="T71" i="42"/>
  <c r="S71" i="42"/>
  <c r="M71" i="42"/>
  <c r="AL70" i="42"/>
  <c r="AE70" i="42"/>
  <c r="W70" i="42"/>
  <c r="X70" i="42" s="1"/>
  <c r="V70" i="42"/>
  <c r="U70" i="42"/>
  <c r="T70" i="42"/>
  <c r="S70" i="42"/>
  <c r="M70" i="42"/>
  <c r="AL69" i="42"/>
  <c r="AE69" i="42"/>
  <c r="W69" i="42"/>
  <c r="V69" i="42"/>
  <c r="X69" i="42" s="1"/>
  <c r="U69" i="42"/>
  <c r="T69" i="42"/>
  <c r="S69" i="42"/>
  <c r="M69" i="42"/>
  <c r="AL68" i="42"/>
  <c r="AE68" i="42"/>
  <c r="W68" i="42"/>
  <c r="V68" i="42"/>
  <c r="U68" i="42"/>
  <c r="X68" i="42" s="1"/>
  <c r="T68" i="42"/>
  <c r="S68" i="42"/>
  <c r="M68" i="42"/>
  <c r="AL67" i="42"/>
  <c r="AE67" i="42"/>
  <c r="W67" i="42"/>
  <c r="V67" i="42"/>
  <c r="U67" i="42"/>
  <c r="T67" i="42"/>
  <c r="S67" i="42"/>
  <c r="M67" i="42"/>
  <c r="AL66" i="42"/>
  <c r="AE66" i="42"/>
  <c r="W66" i="42"/>
  <c r="V66" i="42"/>
  <c r="U66" i="42"/>
  <c r="T66" i="42"/>
  <c r="S66" i="42"/>
  <c r="M66" i="42"/>
  <c r="AL65" i="42"/>
  <c r="AE65" i="42"/>
  <c r="W65" i="42"/>
  <c r="V65" i="42"/>
  <c r="U65" i="42"/>
  <c r="T65" i="42"/>
  <c r="S65" i="42"/>
  <c r="M65" i="42"/>
  <c r="AL64" i="42"/>
  <c r="AE64" i="42"/>
  <c r="X64" i="42"/>
  <c r="W64" i="42"/>
  <c r="V64" i="42"/>
  <c r="U64" i="42"/>
  <c r="T64" i="42"/>
  <c r="S64" i="42"/>
  <c r="M64" i="42"/>
  <c r="AL63" i="42"/>
  <c r="AE63" i="42"/>
  <c r="W63" i="42"/>
  <c r="V63" i="42"/>
  <c r="X63" i="42" s="1"/>
  <c r="U63" i="42"/>
  <c r="T63" i="42"/>
  <c r="S63" i="42"/>
  <c r="M63" i="42"/>
  <c r="AL62" i="42"/>
  <c r="AE62" i="42"/>
  <c r="W62" i="42"/>
  <c r="V62" i="42"/>
  <c r="U62" i="42"/>
  <c r="X62" i="42" s="1"/>
  <c r="T62" i="42"/>
  <c r="S62" i="42"/>
  <c r="M62" i="42"/>
  <c r="AL61" i="42"/>
  <c r="AE61" i="42"/>
  <c r="X61" i="42"/>
  <c r="W61" i="42"/>
  <c r="V61" i="42"/>
  <c r="U61" i="42"/>
  <c r="T61" i="42"/>
  <c r="S61" i="42"/>
  <c r="M61" i="42"/>
  <c r="AL60" i="42"/>
  <c r="AE60" i="42"/>
  <c r="W60" i="42"/>
  <c r="V60" i="42"/>
  <c r="U60" i="42"/>
  <c r="X60" i="42" s="1"/>
  <c r="T60" i="42"/>
  <c r="S60" i="42"/>
  <c r="M60" i="42"/>
  <c r="AL59" i="42"/>
  <c r="AE59" i="42"/>
  <c r="W59" i="42"/>
  <c r="V59" i="42"/>
  <c r="U59" i="42"/>
  <c r="X59" i="42" s="1"/>
  <c r="T59" i="42"/>
  <c r="S59" i="42"/>
  <c r="M59" i="42"/>
  <c r="AL58" i="42"/>
  <c r="AE58" i="42"/>
  <c r="W58" i="42"/>
  <c r="V58" i="42"/>
  <c r="U58" i="42"/>
  <c r="X58" i="42" s="1"/>
  <c r="T58" i="42"/>
  <c r="S58" i="42"/>
  <c r="M58" i="42"/>
  <c r="AL57" i="42"/>
  <c r="AE57" i="42"/>
  <c r="W57" i="42"/>
  <c r="V57" i="42"/>
  <c r="U57" i="42"/>
  <c r="X57" i="42" s="1"/>
  <c r="T57" i="42"/>
  <c r="S57" i="42"/>
  <c r="M57" i="42"/>
  <c r="AL56" i="42"/>
  <c r="AE56" i="42"/>
  <c r="W56" i="42"/>
  <c r="V56" i="42"/>
  <c r="U56" i="42"/>
  <c r="X56" i="42" s="1"/>
  <c r="T56" i="42"/>
  <c r="S56" i="42"/>
  <c r="M56" i="42"/>
  <c r="AL55" i="42"/>
  <c r="AE55" i="42"/>
  <c r="W55" i="42"/>
  <c r="V55" i="42"/>
  <c r="X55" i="42" s="1"/>
  <c r="U55" i="42"/>
  <c r="T55" i="42"/>
  <c r="S55" i="42"/>
  <c r="M55" i="42"/>
  <c r="AL54" i="42"/>
  <c r="AE54" i="42"/>
  <c r="W54" i="42"/>
  <c r="X54" i="42" s="1"/>
  <c r="V54" i="42"/>
  <c r="U54" i="42"/>
  <c r="T54" i="42"/>
  <c r="S54" i="42"/>
  <c r="M54" i="42"/>
  <c r="AL53" i="42"/>
  <c r="AE53" i="42"/>
  <c r="X53" i="42"/>
  <c r="W53" i="42"/>
  <c r="V53" i="42"/>
  <c r="U53" i="42"/>
  <c r="T53" i="42"/>
  <c r="S53" i="42"/>
  <c r="M53" i="42"/>
  <c r="AL52" i="42"/>
  <c r="AE52" i="42"/>
  <c r="W52" i="42"/>
  <c r="V52" i="42"/>
  <c r="U52" i="42"/>
  <c r="X52" i="42" s="1"/>
  <c r="T52" i="42"/>
  <c r="S52" i="42"/>
  <c r="M52" i="42"/>
  <c r="AL51" i="42"/>
  <c r="AE51" i="42"/>
  <c r="W51" i="42"/>
  <c r="V51" i="42"/>
  <c r="U51" i="42"/>
  <c r="X51" i="42" s="1"/>
  <c r="T51" i="42"/>
  <c r="S51" i="42"/>
  <c r="M51" i="42"/>
  <c r="AL50" i="42"/>
  <c r="AE50" i="42"/>
  <c r="W50" i="42"/>
  <c r="V50" i="42"/>
  <c r="U50" i="42"/>
  <c r="X50" i="42" s="1"/>
  <c r="T50" i="42"/>
  <c r="S50" i="42"/>
  <c r="M50" i="42"/>
  <c r="AL49" i="42"/>
  <c r="AE49" i="42"/>
  <c r="W49" i="42"/>
  <c r="V49" i="42"/>
  <c r="U49" i="42"/>
  <c r="X49" i="42" s="1"/>
  <c r="T49" i="42"/>
  <c r="S49" i="42"/>
  <c r="M49" i="42"/>
  <c r="AL48" i="42"/>
  <c r="AE48" i="42"/>
  <c r="W48" i="42"/>
  <c r="V48" i="42"/>
  <c r="U48" i="42"/>
  <c r="X48" i="42" s="1"/>
  <c r="T48" i="42"/>
  <c r="S48" i="42"/>
  <c r="M48" i="42"/>
  <c r="AL47" i="42"/>
  <c r="AE47" i="42"/>
  <c r="W47" i="42"/>
  <c r="V47" i="42"/>
  <c r="X47" i="42" s="1"/>
  <c r="U47" i="42"/>
  <c r="T47" i="42"/>
  <c r="S47" i="42"/>
  <c r="M47" i="42"/>
  <c r="AL46" i="42"/>
  <c r="AE46" i="42"/>
  <c r="W46" i="42"/>
  <c r="V46" i="42"/>
  <c r="U46" i="42"/>
  <c r="X46" i="42" s="1"/>
  <c r="T46" i="42"/>
  <c r="S46" i="42"/>
  <c r="M46" i="42"/>
  <c r="AL45" i="42"/>
  <c r="AE45" i="42"/>
  <c r="X45" i="42"/>
  <c r="W45" i="42"/>
  <c r="V45" i="42"/>
  <c r="U45" i="42"/>
  <c r="T45" i="42"/>
  <c r="S45" i="42"/>
  <c r="M45" i="42"/>
  <c r="AL44" i="42"/>
  <c r="AE44" i="42"/>
  <c r="W44" i="42"/>
  <c r="X44" i="42" s="1"/>
  <c r="V44" i="42"/>
  <c r="U44" i="42"/>
  <c r="T44" i="42"/>
  <c r="S44" i="42"/>
  <c r="M44" i="42"/>
  <c r="AL43" i="42"/>
  <c r="AE43" i="42"/>
  <c r="W43" i="42"/>
  <c r="V43" i="42"/>
  <c r="U43" i="42"/>
  <c r="X43" i="42" s="1"/>
  <c r="T43" i="42"/>
  <c r="S43" i="42"/>
  <c r="M43" i="42"/>
  <c r="AL42" i="42"/>
  <c r="AE42" i="42"/>
  <c r="W42" i="42"/>
  <c r="V42" i="42"/>
  <c r="U42" i="42"/>
  <c r="T42" i="42"/>
  <c r="S42" i="42"/>
  <c r="M42" i="42"/>
  <c r="AL41" i="42"/>
  <c r="AE41" i="42"/>
  <c r="W41" i="42"/>
  <c r="V41" i="42"/>
  <c r="U41" i="42"/>
  <c r="X41" i="42" s="1"/>
  <c r="T41" i="42"/>
  <c r="S41" i="42"/>
  <c r="M41" i="42"/>
  <c r="AL40" i="42"/>
  <c r="AE40" i="42"/>
  <c r="W40" i="42"/>
  <c r="V40" i="42"/>
  <c r="U40" i="42"/>
  <c r="X40" i="42" s="1"/>
  <c r="T40" i="42"/>
  <c r="S40" i="42"/>
  <c r="M40" i="42"/>
  <c r="AL39" i="42"/>
  <c r="AE39" i="42"/>
  <c r="W39" i="42"/>
  <c r="V39" i="42"/>
  <c r="X39" i="42" s="1"/>
  <c r="U39" i="42"/>
  <c r="T39" i="42"/>
  <c r="S39" i="42"/>
  <c r="M39" i="42"/>
  <c r="AL38" i="42"/>
  <c r="AE38" i="42"/>
  <c r="W38" i="42"/>
  <c r="X38" i="42" s="1"/>
  <c r="V38" i="42"/>
  <c r="U38" i="42"/>
  <c r="T38" i="42"/>
  <c r="S38" i="42"/>
  <c r="M38" i="42"/>
  <c r="AL37" i="42"/>
  <c r="AE37" i="42"/>
  <c r="W37" i="42"/>
  <c r="X37" i="42" s="1"/>
  <c r="V37" i="42"/>
  <c r="U37" i="42"/>
  <c r="T37" i="42"/>
  <c r="S37" i="42"/>
  <c r="M37" i="42"/>
  <c r="AL36" i="42"/>
  <c r="AE36" i="42"/>
  <c r="W36" i="42"/>
  <c r="V36" i="42"/>
  <c r="U36" i="42"/>
  <c r="X36" i="42" s="1"/>
  <c r="T36" i="42"/>
  <c r="S36" i="42"/>
  <c r="M36" i="42"/>
  <c r="AL35" i="42"/>
  <c r="AE35" i="42"/>
  <c r="X35" i="42"/>
  <c r="W35" i="42"/>
  <c r="V35" i="42"/>
  <c r="U35" i="42"/>
  <c r="T35" i="42"/>
  <c r="S35" i="42"/>
  <c r="M35" i="42"/>
  <c r="AL34" i="42"/>
  <c r="AE34" i="42"/>
  <c r="W34" i="42"/>
  <c r="V34" i="42"/>
  <c r="U34" i="42"/>
  <c r="T34" i="42"/>
  <c r="S34" i="42"/>
  <c r="M34" i="42"/>
  <c r="AL33" i="42"/>
  <c r="AE33" i="42"/>
  <c r="W33" i="42"/>
  <c r="V33" i="42"/>
  <c r="X33" i="42" s="1"/>
  <c r="U33" i="42"/>
  <c r="T33" i="42"/>
  <c r="S33" i="42"/>
  <c r="M33" i="42"/>
  <c r="AL32" i="42"/>
  <c r="AE32" i="42"/>
  <c r="X32" i="42"/>
  <c r="W32" i="42"/>
  <c r="V32" i="42"/>
  <c r="U32" i="42"/>
  <c r="T32" i="42"/>
  <c r="S32" i="42"/>
  <c r="M32" i="42"/>
  <c r="AL31" i="42"/>
  <c r="AE31" i="42"/>
  <c r="X31" i="42"/>
  <c r="W31" i="42"/>
  <c r="V31" i="42"/>
  <c r="U31" i="42"/>
  <c r="T31" i="42"/>
  <c r="S31" i="42"/>
  <c r="M31" i="42"/>
  <c r="AL30" i="42"/>
  <c r="AE30" i="42"/>
  <c r="W30" i="42"/>
  <c r="V30" i="42"/>
  <c r="U30" i="42"/>
  <c r="X30" i="42" s="1"/>
  <c r="T30" i="42"/>
  <c r="S30" i="42"/>
  <c r="M30" i="42"/>
  <c r="AL29" i="42"/>
  <c r="AE29" i="42"/>
  <c r="X29" i="42"/>
  <c r="W29" i="42"/>
  <c r="V29" i="42"/>
  <c r="U29" i="42"/>
  <c r="T29" i="42"/>
  <c r="S29" i="42"/>
  <c r="M29" i="42"/>
  <c r="AL28" i="42"/>
  <c r="AE28" i="42"/>
  <c r="W28" i="42"/>
  <c r="X28" i="42" s="1"/>
  <c r="V28" i="42"/>
  <c r="U28" i="42"/>
  <c r="T28" i="42"/>
  <c r="S28" i="42"/>
  <c r="M28" i="42"/>
  <c r="AL27" i="42"/>
  <c r="AE27" i="42"/>
  <c r="W27" i="42"/>
  <c r="V27" i="42"/>
  <c r="U27" i="42"/>
  <c r="X27" i="42" s="1"/>
  <c r="T27" i="42"/>
  <c r="S27" i="42"/>
  <c r="M27" i="42"/>
  <c r="AL26" i="42"/>
  <c r="AE26" i="42"/>
  <c r="W26" i="42"/>
  <c r="V26" i="42"/>
  <c r="U26" i="42"/>
  <c r="T26" i="42"/>
  <c r="S26" i="42"/>
  <c r="M26" i="42"/>
  <c r="AL25" i="42"/>
  <c r="AE25" i="42"/>
  <c r="W25" i="42"/>
  <c r="V25" i="42"/>
  <c r="U25" i="42"/>
  <c r="X25" i="42" s="1"/>
  <c r="T25" i="42"/>
  <c r="S25" i="42"/>
  <c r="M25" i="42"/>
  <c r="AL24" i="42"/>
  <c r="AE24" i="42"/>
  <c r="W24" i="42"/>
  <c r="X24" i="42" s="1"/>
  <c r="V24" i="42"/>
  <c r="U24" i="42"/>
  <c r="T24" i="42"/>
  <c r="S24" i="42"/>
  <c r="M24" i="42"/>
  <c r="AL23" i="42"/>
  <c r="AE23" i="42"/>
  <c r="W23" i="42"/>
  <c r="V23" i="42"/>
  <c r="U23" i="42"/>
  <c r="X23" i="42" s="1"/>
  <c r="T23" i="42"/>
  <c r="S23" i="42"/>
  <c r="M23" i="42"/>
  <c r="AL22" i="42"/>
  <c r="AE22" i="42"/>
  <c r="X22" i="42"/>
  <c r="W22" i="42"/>
  <c r="V22" i="42"/>
  <c r="U22" i="42"/>
  <c r="T22" i="42"/>
  <c r="S22" i="42"/>
  <c r="M22" i="42"/>
  <c r="AL21" i="42"/>
  <c r="AE21" i="42"/>
  <c r="W21" i="42"/>
  <c r="X21" i="42" s="1"/>
  <c r="V21" i="42"/>
  <c r="U21" i="42"/>
  <c r="T21" i="42"/>
  <c r="S21" i="42"/>
  <c r="M21" i="42"/>
  <c r="AL20" i="42"/>
  <c r="AE20" i="42"/>
  <c r="W20" i="42"/>
  <c r="V20" i="42"/>
  <c r="U20" i="42"/>
  <c r="X20" i="42" s="1"/>
  <c r="T20" i="42"/>
  <c r="S20" i="42"/>
  <c r="M20" i="42"/>
  <c r="AL19" i="42"/>
  <c r="AE19" i="42"/>
  <c r="X19" i="42"/>
  <c r="W19" i="42"/>
  <c r="V19" i="42"/>
  <c r="U19" i="42"/>
  <c r="T19" i="42"/>
  <c r="S19" i="42"/>
  <c r="M19" i="42"/>
  <c r="AL18" i="42"/>
  <c r="AE18" i="42"/>
  <c r="W18" i="42"/>
  <c r="V18" i="42"/>
  <c r="U18" i="42"/>
  <c r="X18" i="42" s="1"/>
  <c r="T18" i="42"/>
  <c r="S18" i="42"/>
  <c r="M18" i="42"/>
  <c r="AL17" i="42"/>
  <c r="AE17" i="42"/>
  <c r="W17" i="42"/>
  <c r="V17" i="42"/>
  <c r="U17" i="42"/>
  <c r="X17" i="42" s="1"/>
  <c r="T17" i="42"/>
  <c r="S17" i="42"/>
  <c r="M17" i="42"/>
  <c r="AL16" i="42"/>
  <c r="AE16" i="42"/>
  <c r="W16" i="42"/>
  <c r="V16" i="42"/>
  <c r="U16" i="42"/>
  <c r="X16" i="42" s="1"/>
  <c r="T16" i="42"/>
  <c r="S16" i="42"/>
  <c r="M16" i="42"/>
  <c r="AL15" i="42"/>
  <c r="AE15" i="42"/>
  <c r="W15" i="42"/>
  <c r="V15" i="42"/>
  <c r="X15" i="42" s="1"/>
  <c r="U15" i="42"/>
  <c r="T15" i="42"/>
  <c r="S15" i="42"/>
  <c r="M15" i="42"/>
  <c r="AL14" i="42"/>
  <c r="AE14" i="42"/>
  <c r="W14" i="42"/>
  <c r="V14" i="42"/>
  <c r="U14" i="42"/>
  <c r="X14" i="42" s="1"/>
  <c r="T14" i="42"/>
  <c r="S14" i="42"/>
  <c r="M14" i="42"/>
  <c r="M8" i="42" s="1"/>
  <c r="AL13" i="42"/>
  <c r="AE13" i="42"/>
  <c r="X13" i="42"/>
  <c r="W13" i="42"/>
  <c r="V13" i="42"/>
  <c r="U13" i="42"/>
  <c r="T13" i="42"/>
  <c r="S13" i="42"/>
  <c r="M13" i="42"/>
  <c r="AL12" i="42"/>
  <c r="AE12" i="42"/>
  <c r="W12" i="42"/>
  <c r="V12" i="42"/>
  <c r="U12" i="42"/>
  <c r="X12" i="42" s="1"/>
  <c r="T12" i="42"/>
  <c r="S12" i="42"/>
  <c r="M12" i="42"/>
  <c r="AL11" i="42"/>
  <c r="AE11" i="42"/>
  <c r="W11" i="42"/>
  <c r="V11" i="42"/>
  <c r="U11" i="42"/>
  <c r="X11" i="42" s="1"/>
  <c r="T11" i="42"/>
  <c r="S11" i="42"/>
  <c r="M11" i="42"/>
  <c r="AL10" i="42"/>
  <c r="AE10" i="42"/>
  <c r="W10" i="42"/>
  <c r="W8" i="42" s="1"/>
  <c r="V10" i="42"/>
  <c r="V8" i="42" s="1"/>
  <c r="U10" i="42"/>
  <c r="X10" i="42" s="1"/>
  <c r="T10" i="42"/>
  <c r="T8" i="42" s="1"/>
  <c r="S10" i="42"/>
  <c r="M10" i="42"/>
  <c r="AK8" i="42"/>
  <c r="AJ8" i="42"/>
  <c r="AI8" i="42"/>
  <c r="AH8" i="42"/>
  <c r="AD8" i="42"/>
  <c r="AC8" i="42"/>
  <c r="AB8" i="42"/>
  <c r="AA8" i="42"/>
  <c r="R8" i="42"/>
  <c r="Q8" i="42"/>
  <c r="P8" i="42"/>
  <c r="O8" i="42"/>
  <c r="L8" i="42"/>
  <c r="K8" i="42"/>
  <c r="J8" i="42"/>
  <c r="I8" i="42"/>
  <c r="AK1879" i="43"/>
  <c r="AJ1879" i="43"/>
  <c r="AI1879" i="43"/>
  <c r="AH1879" i="43"/>
  <c r="AD1879" i="43"/>
  <c r="AC1879" i="43"/>
  <c r="W1879" i="43"/>
  <c r="O1879" i="43"/>
  <c r="L1879" i="43"/>
  <c r="K1879" i="43"/>
  <c r="J1879" i="43"/>
  <c r="AK1878" i="43"/>
  <c r="AJ1878" i="43"/>
  <c r="AI1878" i="43"/>
  <c r="AH1878" i="43"/>
  <c r="AD1878" i="43"/>
  <c r="AC1878" i="43"/>
  <c r="AB1878" i="43"/>
  <c r="AB1879" i="43" s="1"/>
  <c r="AA1878" i="43"/>
  <c r="AA1879" i="43" s="1"/>
  <c r="W1878" i="43"/>
  <c r="V1878" i="43"/>
  <c r="V1879" i="43" s="1"/>
  <c r="U1878" i="43"/>
  <c r="U1879" i="43" s="1"/>
  <c r="R1878" i="43"/>
  <c r="R1879" i="43" s="1"/>
  <c r="Q1878" i="43"/>
  <c r="Q1879" i="43" s="1"/>
  <c r="P1878" i="43"/>
  <c r="P1879" i="43" s="1"/>
  <c r="O1878" i="43"/>
  <c r="L1878" i="43"/>
  <c r="K1878" i="43"/>
  <c r="J1878" i="43"/>
  <c r="I1878" i="43"/>
  <c r="I1879" i="43" s="1"/>
  <c r="AL1877" i="43"/>
  <c r="AE1877" i="43"/>
  <c r="W1877" i="43"/>
  <c r="V1877" i="43"/>
  <c r="U1877" i="43"/>
  <c r="X1877" i="43" s="1"/>
  <c r="X1878" i="43" s="1"/>
  <c r="X1879" i="43" s="1"/>
  <c r="T1877" i="43"/>
  <c r="S1877" i="43"/>
  <c r="M1877" i="43"/>
  <c r="AL1876" i="43"/>
  <c r="AL1878" i="43" s="1"/>
  <c r="AL1879" i="43" s="1"/>
  <c r="AE1876" i="43"/>
  <c r="X1876" i="43"/>
  <c r="W1876" i="43"/>
  <c r="V1876" i="43"/>
  <c r="U1876" i="43"/>
  <c r="T1876" i="43"/>
  <c r="T1878" i="43" s="1"/>
  <c r="T1879" i="43" s="1"/>
  <c r="S1876" i="43"/>
  <c r="S1878" i="43" s="1"/>
  <c r="S1879" i="43" s="1"/>
  <c r="M1876" i="43"/>
  <c r="Q1872" i="43"/>
  <c r="O1872" i="43"/>
  <c r="L1872" i="43"/>
  <c r="AK1871" i="43"/>
  <c r="AJ1871" i="43"/>
  <c r="AI1871" i="43"/>
  <c r="AH1871" i="43"/>
  <c r="AD1871" i="43"/>
  <c r="AC1871" i="43"/>
  <c r="AB1871" i="43"/>
  <c r="AA1871" i="43"/>
  <c r="Y1871" i="43"/>
  <c r="U1871" i="43"/>
  <c r="R1871" i="43"/>
  <c r="Q1871" i="43"/>
  <c r="P1871" i="43"/>
  <c r="O1871" i="43"/>
  <c r="L1871" i="43"/>
  <c r="K1871" i="43"/>
  <c r="J1871" i="43"/>
  <c r="I1871" i="43"/>
  <c r="AL1870" i="43"/>
  <c r="AE1870" i="43"/>
  <c r="W1870" i="43"/>
  <c r="V1870" i="43"/>
  <c r="U1870" i="43"/>
  <c r="X1870" i="43" s="1"/>
  <c r="T1870" i="43"/>
  <c r="S1870" i="43"/>
  <c r="M1870" i="43"/>
  <c r="AL1869" i="43"/>
  <c r="AE1869" i="43"/>
  <c r="W1869" i="43"/>
  <c r="V1869" i="43"/>
  <c r="U1869" i="43"/>
  <c r="X1869" i="43" s="1"/>
  <c r="T1869" i="43"/>
  <c r="S1869" i="43"/>
  <c r="M1869" i="43"/>
  <c r="AL1868" i="43"/>
  <c r="AE1868" i="43"/>
  <c r="W1868" i="43"/>
  <c r="V1868" i="43"/>
  <c r="X1868" i="43" s="1"/>
  <c r="U1868" i="43"/>
  <c r="T1868" i="43"/>
  <c r="S1868" i="43"/>
  <c r="M1868" i="43"/>
  <c r="AL1867" i="43"/>
  <c r="AE1867" i="43"/>
  <c r="W1867" i="43"/>
  <c r="V1867" i="43"/>
  <c r="U1867" i="43"/>
  <c r="X1867" i="43" s="1"/>
  <c r="T1867" i="43"/>
  <c r="S1867" i="43"/>
  <c r="M1867" i="43"/>
  <c r="AL1866" i="43"/>
  <c r="AE1866" i="43"/>
  <c r="X1866" i="43"/>
  <c r="W1866" i="43"/>
  <c r="V1866" i="43"/>
  <c r="U1866" i="43"/>
  <c r="T1866" i="43"/>
  <c r="S1866" i="43"/>
  <c r="M1866" i="43"/>
  <c r="AL1865" i="43"/>
  <c r="AE1865" i="43"/>
  <c r="W1865" i="43"/>
  <c r="V1865" i="43"/>
  <c r="U1865" i="43"/>
  <c r="X1865" i="43" s="1"/>
  <c r="T1865" i="43"/>
  <c r="S1865" i="43"/>
  <c r="M1865" i="43"/>
  <c r="AL1864" i="43"/>
  <c r="AE1864" i="43"/>
  <c r="W1864" i="43"/>
  <c r="V1864" i="43"/>
  <c r="U1864" i="43"/>
  <c r="T1864" i="43"/>
  <c r="S1864" i="43"/>
  <c r="M1864" i="43"/>
  <c r="AL1863" i="43"/>
  <c r="AE1863" i="43"/>
  <c r="W1863" i="43"/>
  <c r="V1863" i="43"/>
  <c r="U1863" i="43"/>
  <c r="X1863" i="43" s="1"/>
  <c r="T1863" i="43"/>
  <c r="S1863" i="43"/>
  <c r="M1863" i="43"/>
  <c r="AL1862" i="43"/>
  <c r="AE1862" i="43"/>
  <c r="X1862" i="43"/>
  <c r="W1862" i="43"/>
  <c r="V1862" i="43"/>
  <c r="U1862" i="43"/>
  <c r="T1862" i="43"/>
  <c r="S1862" i="43"/>
  <c r="M1862" i="43"/>
  <c r="AL1861" i="43"/>
  <c r="AE1861" i="43"/>
  <c r="W1861" i="43"/>
  <c r="X1861" i="43" s="1"/>
  <c r="V1861" i="43"/>
  <c r="U1861" i="43"/>
  <c r="T1861" i="43"/>
  <c r="S1861" i="43"/>
  <c r="M1861" i="43"/>
  <c r="AL1860" i="43"/>
  <c r="AE1860" i="43"/>
  <c r="X1860" i="43"/>
  <c r="W1860" i="43"/>
  <c r="V1860" i="43"/>
  <c r="U1860" i="43"/>
  <c r="T1860" i="43"/>
  <c r="S1860" i="43"/>
  <c r="M1860" i="43"/>
  <c r="AL1859" i="43"/>
  <c r="AE1859" i="43"/>
  <c r="W1859" i="43"/>
  <c r="X1859" i="43" s="1"/>
  <c r="V1859" i="43"/>
  <c r="U1859" i="43"/>
  <c r="T1859" i="43"/>
  <c r="S1859" i="43"/>
  <c r="M1859" i="43"/>
  <c r="AL1858" i="43"/>
  <c r="AE1858" i="43"/>
  <c r="W1858" i="43"/>
  <c r="V1858" i="43"/>
  <c r="X1858" i="43" s="1"/>
  <c r="U1858" i="43"/>
  <c r="T1858" i="43"/>
  <c r="S1858" i="43"/>
  <c r="M1858" i="43"/>
  <c r="AL1857" i="43"/>
  <c r="AE1857" i="43"/>
  <c r="W1857" i="43"/>
  <c r="V1857" i="43"/>
  <c r="U1857" i="43"/>
  <c r="X1857" i="43" s="1"/>
  <c r="T1857" i="43"/>
  <c r="S1857" i="43"/>
  <c r="M1857" i="43"/>
  <c r="AL1856" i="43"/>
  <c r="AE1856" i="43"/>
  <c r="W1856" i="43"/>
  <c r="V1856" i="43"/>
  <c r="U1856" i="43"/>
  <c r="X1856" i="43" s="1"/>
  <c r="T1856" i="43"/>
  <c r="S1856" i="43"/>
  <c r="M1856" i="43"/>
  <c r="AL1855" i="43"/>
  <c r="AE1855" i="43"/>
  <c r="W1855" i="43"/>
  <c r="V1855" i="43"/>
  <c r="U1855" i="43"/>
  <c r="X1855" i="43" s="1"/>
  <c r="T1855" i="43"/>
  <c r="S1855" i="43"/>
  <c r="M1855" i="43"/>
  <c r="AL1854" i="43"/>
  <c r="AE1854" i="43"/>
  <c r="W1854" i="43"/>
  <c r="V1854" i="43"/>
  <c r="U1854" i="43"/>
  <c r="X1854" i="43" s="1"/>
  <c r="T1854" i="43"/>
  <c r="S1854" i="43"/>
  <c r="M1854" i="43"/>
  <c r="AL1853" i="43"/>
  <c r="AE1853" i="43"/>
  <c r="W1853" i="43"/>
  <c r="V1853" i="43"/>
  <c r="U1853" i="43"/>
  <c r="X1853" i="43" s="1"/>
  <c r="T1853" i="43"/>
  <c r="S1853" i="43"/>
  <c r="M1853" i="43"/>
  <c r="AL1852" i="43"/>
  <c r="AE1852" i="43"/>
  <c r="W1852" i="43"/>
  <c r="V1852" i="43"/>
  <c r="X1852" i="43" s="1"/>
  <c r="U1852" i="43"/>
  <c r="T1852" i="43"/>
  <c r="S1852" i="43"/>
  <c r="M1852" i="43"/>
  <c r="AL1851" i="43"/>
  <c r="AE1851" i="43"/>
  <c r="W1851" i="43"/>
  <c r="X1851" i="43" s="1"/>
  <c r="V1851" i="43"/>
  <c r="U1851" i="43"/>
  <c r="T1851" i="43"/>
  <c r="S1851" i="43"/>
  <c r="M1851" i="43"/>
  <c r="AL1850" i="43"/>
  <c r="AE1850" i="43"/>
  <c r="X1850" i="43"/>
  <c r="W1850" i="43"/>
  <c r="V1850" i="43"/>
  <c r="U1850" i="43"/>
  <c r="T1850" i="43"/>
  <c r="S1850" i="43"/>
  <c r="M1850" i="43"/>
  <c r="AL1849" i="43"/>
  <c r="AE1849" i="43"/>
  <c r="W1849" i="43"/>
  <c r="V1849" i="43"/>
  <c r="U1849" i="43"/>
  <c r="X1849" i="43" s="1"/>
  <c r="T1849" i="43"/>
  <c r="S1849" i="43"/>
  <c r="M1849" i="43"/>
  <c r="AL1848" i="43"/>
  <c r="AE1848" i="43"/>
  <c r="W1848" i="43"/>
  <c r="V1848" i="43"/>
  <c r="U1848" i="43"/>
  <c r="X1848" i="43" s="1"/>
  <c r="T1848" i="43"/>
  <c r="S1848" i="43"/>
  <c r="M1848" i="43"/>
  <c r="AL1847" i="43"/>
  <c r="AE1847" i="43"/>
  <c r="W1847" i="43"/>
  <c r="V1847" i="43"/>
  <c r="U1847" i="43"/>
  <c r="X1847" i="43" s="1"/>
  <c r="T1847" i="43"/>
  <c r="S1847" i="43"/>
  <c r="M1847" i="43"/>
  <c r="AL1846" i="43"/>
  <c r="AE1846" i="43"/>
  <c r="W1846" i="43"/>
  <c r="V1846" i="43"/>
  <c r="U1846" i="43"/>
  <c r="X1846" i="43" s="1"/>
  <c r="T1846" i="43"/>
  <c r="S1846" i="43"/>
  <c r="M1846" i="43"/>
  <c r="AL1845" i="43"/>
  <c r="AE1845" i="43"/>
  <c r="W1845" i="43"/>
  <c r="V1845" i="43"/>
  <c r="U1845" i="43"/>
  <c r="X1845" i="43" s="1"/>
  <c r="T1845" i="43"/>
  <c r="S1845" i="43"/>
  <c r="M1845" i="43"/>
  <c r="AL1844" i="43"/>
  <c r="AE1844" i="43"/>
  <c r="W1844" i="43"/>
  <c r="V1844" i="43"/>
  <c r="X1844" i="43" s="1"/>
  <c r="U1844" i="43"/>
  <c r="T1844" i="43"/>
  <c r="S1844" i="43"/>
  <c r="M1844" i="43"/>
  <c r="AL1843" i="43"/>
  <c r="AE1843" i="43"/>
  <c r="W1843" i="43"/>
  <c r="X1843" i="43" s="1"/>
  <c r="V1843" i="43"/>
  <c r="U1843" i="43"/>
  <c r="T1843" i="43"/>
  <c r="S1843" i="43"/>
  <c r="M1843" i="43"/>
  <c r="AL1842" i="43"/>
  <c r="AE1842" i="43"/>
  <c r="W1842" i="43"/>
  <c r="X1842" i="43" s="1"/>
  <c r="V1842" i="43"/>
  <c r="U1842" i="43"/>
  <c r="T1842" i="43"/>
  <c r="S1842" i="43"/>
  <c r="M1842" i="43"/>
  <c r="AL1841" i="43"/>
  <c r="AE1841" i="43"/>
  <c r="W1841" i="43"/>
  <c r="V1841" i="43"/>
  <c r="U1841" i="43"/>
  <c r="X1841" i="43" s="1"/>
  <c r="T1841" i="43"/>
  <c r="S1841" i="43"/>
  <c r="M1841" i="43"/>
  <c r="AL1840" i="43"/>
  <c r="AE1840" i="43"/>
  <c r="X1840" i="43"/>
  <c r="W1840" i="43"/>
  <c r="V1840" i="43"/>
  <c r="U1840" i="43"/>
  <c r="T1840" i="43"/>
  <c r="S1840" i="43"/>
  <c r="M1840" i="43"/>
  <c r="AL1839" i="43"/>
  <c r="AE1839" i="43"/>
  <c r="W1839" i="43"/>
  <c r="V1839" i="43"/>
  <c r="U1839" i="43"/>
  <c r="X1839" i="43" s="1"/>
  <c r="T1839" i="43"/>
  <c r="S1839" i="43"/>
  <c r="M1839" i="43"/>
  <c r="AL1838" i="43"/>
  <c r="AE1838" i="43"/>
  <c r="X1838" i="43"/>
  <c r="W1838" i="43"/>
  <c r="V1838" i="43"/>
  <c r="U1838" i="43"/>
  <c r="T1838" i="43"/>
  <c r="S1838" i="43"/>
  <c r="M1838" i="43"/>
  <c r="AL1837" i="43"/>
  <c r="AE1837" i="43"/>
  <c r="W1837" i="43"/>
  <c r="V1837" i="43"/>
  <c r="U1837" i="43"/>
  <c r="T1837" i="43"/>
  <c r="S1837" i="43"/>
  <c r="M1837" i="43"/>
  <c r="AL1836" i="43"/>
  <c r="AE1836" i="43"/>
  <c r="W1836" i="43"/>
  <c r="V1836" i="43"/>
  <c r="X1836" i="43" s="1"/>
  <c r="U1836" i="43"/>
  <c r="T1836" i="43"/>
  <c r="S1836" i="43"/>
  <c r="M1836" i="43"/>
  <c r="AL1835" i="43"/>
  <c r="AE1835" i="43"/>
  <c r="W1835" i="43"/>
  <c r="X1835" i="43" s="1"/>
  <c r="V1835" i="43"/>
  <c r="U1835" i="43"/>
  <c r="T1835" i="43"/>
  <c r="S1835" i="43"/>
  <c r="M1835" i="43"/>
  <c r="AL1834" i="43"/>
  <c r="AE1834" i="43"/>
  <c r="X1834" i="43"/>
  <c r="W1834" i="43"/>
  <c r="V1834" i="43"/>
  <c r="U1834" i="43"/>
  <c r="T1834" i="43"/>
  <c r="S1834" i="43"/>
  <c r="M1834" i="43"/>
  <c r="AL1833" i="43"/>
  <c r="AE1833" i="43"/>
  <c r="W1833" i="43"/>
  <c r="V1833" i="43"/>
  <c r="U1833" i="43"/>
  <c r="X1833" i="43" s="1"/>
  <c r="T1833" i="43"/>
  <c r="S1833" i="43"/>
  <c r="M1833" i="43"/>
  <c r="AL1832" i="43"/>
  <c r="AE1832" i="43"/>
  <c r="W1832" i="43"/>
  <c r="V1832" i="43"/>
  <c r="U1832" i="43"/>
  <c r="X1832" i="43" s="1"/>
  <c r="T1832" i="43"/>
  <c r="S1832" i="43"/>
  <c r="M1832" i="43"/>
  <c r="AL1831" i="43"/>
  <c r="AE1831" i="43"/>
  <c r="W1831" i="43"/>
  <c r="V1831" i="43"/>
  <c r="U1831" i="43"/>
  <c r="X1831" i="43" s="1"/>
  <c r="T1831" i="43"/>
  <c r="S1831" i="43"/>
  <c r="M1831" i="43"/>
  <c r="AL1830" i="43"/>
  <c r="AE1830" i="43"/>
  <c r="W1830" i="43"/>
  <c r="V1830" i="43"/>
  <c r="U1830" i="43"/>
  <c r="X1830" i="43" s="1"/>
  <c r="T1830" i="43"/>
  <c r="S1830" i="43"/>
  <c r="M1830" i="43"/>
  <c r="AL1829" i="43"/>
  <c r="AE1829" i="43"/>
  <c r="W1829" i="43"/>
  <c r="X1829" i="43" s="1"/>
  <c r="V1829" i="43"/>
  <c r="U1829" i="43"/>
  <c r="T1829" i="43"/>
  <c r="S1829" i="43"/>
  <c r="M1829" i="43"/>
  <c r="AL1828" i="43"/>
  <c r="AE1828" i="43"/>
  <c r="W1828" i="43"/>
  <c r="V1828" i="43"/>
  <c r="U1828" i="43"/>
  <c r="X1828" i="43" s="1"/>
  <c r="T1828" i="43"/>
  <c r="S1828" i="43"/>
  <c r="M1828" i="43"/>
  <c r="AL1827" i="43"/>
  <c r="AE1827" i="43"/>
  <c r="W1827" i="43"/>
  <c r="X1827" i="43" s="1"/>
  <c r="V1827" i="43"/>
  <c r="U1827" i="43"/>
  <c r="T1827" i="43"/>
  <c r="S1827" i="43"/>
  <c r="M1827" i="43"/>
  <c r="AL1826" i="43"/>
  <c r="AE1826" i="43"/>
  <c r="W1826" i="43"/>
  <c r="V1826" i="43"/>
  <c r="X1826" i="43" s="1"/>
  <c r="U1826" i="43"/>
  <c r="T1826" i="43"/>
  <c r="S1826" i="43"/>
  <c r="M1826" i="43"/>
  <c r="AL1825" i="43"/>
  <c r="AE1825" i="43"/>
  <c r="W1825" i="43"/>
  <c r="V1825" i="43"/>
  <c r="U1825" i="43"/>
  <c r="X1825" i="43" s="1"/>
  <c r="T1825" i="43"/>
  <c r="S1825" i="43"/>
  <c r="M1825" i="43"/>
  <c r="AL1824" i="43"/>
  <c r="AE1824" i="43"/>
  <c r="W1824" i="43"/>
  <c r="V1824" i="43"/>
  <c r="U1824" i="43"/>
  <c r="X1824" i="43" s="1"/>
  <c r="T1824" i="43"/>
  <c r="S1824" i="43"/>
  <c r="M1824" i="43"/>
  <c r="AL1823" i="43"/>
  <c r="AE1823" i="43"/>
  <c r="W1823" i="43"/>
  <c r="V1823" i="43"/>
  <c r="U1823" i="43"/>
  <c r="X1823" i="43" s="1"/>
  <c r="T1823" i="43"/>
  <c r="S1823" i="43"/>
  <c r="M1823" i="43"/>
  <c r="AL1822" i="43"/>
  <c r="AE1822" i="43"/>
  <c r="W1822" i="43"/>
  <c r="V1822" i="43"/>
  <c r="U1822" i="43"/>
  <c r="X1822" i="43" s="1"/>
  <c r="T1822" i="43"/>
  <c r="S1822" i="43"/>
  <c r="M1822" i="43"/>
  <c r="AL1821" i="43"/>
  <c r="AE1821" i="43"/>
  <c r="W1821" i="43"/>
  <c r="X1821" i="43" s="1"/>
  <c r="V1821" i="43"/>
  <c r="U1821" i="43"/>
  <c r="T1821" i="43"/>
  <c r="S1821" i="43"/>
  <c r="M1821" i="43"/>
  <c r="AL1820" i="43"/>
  <c r="AE1820" i="43"/>
  <c r="W1820" i="43"/>
  <c r="V1820" i="43"/>
  <c r="X1820" i="43" s="1"/>
  <c r="U1820" i="43"/>
  <c r="T1820" i="43"/>
  <c r="S1820" i="43"/>
  <c r="M1820" i="43"/>
  <c r="AL1819" i="43"/>
  <c r="AE1819" i="43"/>
  <c r="W1819" i="43"/>
  <c r="V1819" i="43"/>
  <c r="U1819" i="43"/>
  <c r="X1819" i="43" s="1"/>
  <c r="T1819" i="43"/>
  <c r="S1819" i="43"/>
  <c r="M1819" i="43"/>
  <c r="AL1818" i="43"/>
  <c r="AE1818" i="43"/>
  <c r="X1818" i="43"/>
  <c r="W1818" i="43"/>
  <c r="V1818" i="43"/>
  <c r="U1818" i="43"/>
  <c r="T1818" i="43"/>
  <c r="S1818" i="43"/>
  <c r="M1818" i="43"/>
  <c r="AL1817" i="43"/>
  <c r="AE1817" i="43"/>
  <c r="W1817" i="43"/>
  <c r="V1817" i="43"/>
  <c r="U1817" i="43"/>
  <c r="X1817" i="43" s="1"/>
  <c r="T1817" i="43"/>
  <c r="S1817" i="43"/>
  <c r="M1817" i="43"/>
  <c r="AL1816" i="43"/>
  <c r="AE1816" i="43"/>
  <c r="W1816" i="43"/>
  <c r="V1816" i="43"/>
  <c r="U1816" i="43"/>
  <c r="X1816" i="43" s="1"/>
  <c r="T1816" i="43"/>
  <c r="S1816" i="43"/>
  <c r="M1816" i="43"/>
  <c r="AL1815" i="43"/>
  <c r="AE1815" i="43"/>
  <c r="W1815" i="43"/>
  <c r="V1815" i="43"/>
  <c r="U1815" i="43"/>
  <c r="X1815" i="43" s="1"/>
  <c r="T1815" i="43"/>
  <c r="S1815" i="43"/>
  <c r="M1815" i="43"/>
  <c r="AL1814" i="43"/>
  <c r="AE1814" i="43"/>
  <c r="W1814" i="43"/>
  <c r="V1814" i="43"/>
  <c r="U1814" i="43"/>
  <c r="X1814" i="43" s="1"/>
  <c r="T1814" i="43"/>
  <c r="S1814" i="43"/>
  <c r="M1814" i="43"/>
  <c r="AL1813" i="43"/>
  <c r="AE1813" i="43"/>
  <c r="W1813" i="43"/>
  <c r="V1813" i="43"/>
  <c r="U1813" i="43"/>
  <c r="X1813" i="43" s="1"/>
  <c r="T1813" i="43"/>
  <c r="S1813" i="43"/>
  <c r="M1813" i="43"/>
  <c r="AL1812" i="43"/>
  <c r="AE1812" i="43"/>
  <c r="W1812" i="43"/>
  <c r="V1812" i="43"/>
  <c r="U1812" i="43"/>
  <c r="X1812" i="43" s="1"/>
  <c r="T1812" i="43"/>
  <c r="S1812" i="43"/>
  <c r="M1812" i="43"/>
  <c r="AL1811" i="43"/>
  <c r="AE1811" i="43"/>
  <c r="W1811" i="43"/>
  <c r="X1811" i="43" s="1"/>
  <c r="V1811" i="43"/>
  <c r="U1811" i="43"/>
  <c r="T1811" i="43"/>
  <c r="S1811" i="43"/>
  <c r="M1811" i="43"/>
  <c r="AL1810" i="43"/>
  <c r="AE1810" i="43"/>
  <c r="W1810" i="43"/>
  <c r="V1810" i="43"/>
  <c r="U1810" i="43"/>
  <c r="T1810" i="43"/>
  <c r="S1810" i="43"/>
  <c r="M1810" i="43"/>
  <c r="AL1809" i="43"/>
  <c r="AE1809" i="43"/>
  <c r="W1809" i="43"/>
  <c r="V1809" i="43"/>
  <c r="U1809" i="43"/>
  <c r="X1809" i="43" s="1"/>
  <c r="T1809" i="43"/>
  <c r="S1809" i="43"/>
  <c r="M1809" i="43"/>
  <c r="AL1808" i="43"/>
  <c r="AE1808" i="43"/>
  <c r="X1808" i="43"/>
  <c r="W1808" i="43"/>
  <c r="V1808" i="43"/>
  <c r="U1808" i="43"/>
  <c r="T1808" i="43"/>
  <c r="S1808" i="43"/>
  <c r="M1808" i="43"/>
  <c r="AL1807" i="43"/>
  <c r="AE1807" i="43"/>
  <c r="W1807" i="43"/>
  <c r="V1807" i="43"/>
  <c r="U1807" i="43"/>
  <c r="T1807" i="43"/>
  <c r="S1807" i="43"/>
  <c r="M1807" i="43"/>
  <c r="AL1806" i="43"/>
  <c r="AE1806" i="43"/>
  <c r="X1806" i="43"/>
  <c r="W1806" i="43"/>
  <c r="V1806" i="43"/>
  <c r="U1806" i="43"/>
  <c r="T1806" i="43"/>
  <c r="S1806" i="43"/>
  <c r="M1806" i="43"/>
  <c r="AK1802" i="43"/>
  <c r="AK1872" i="43" s="1"/>
  <c r="AJ1802" i="43"/>
  <c r="AJ1872" i="43" s="1"/>
  <c r="Q1802" i="43"/>
  <c r="P1802" i="43"/>
  <c r="P1872" i="43" s="1"/>
  <c r="O1802" i="43"/>
  <c r="L1802" i="43"/>
  <c r="AK1801" i="43"/>
  <c r="AJ1801" i="43"/>
  <c r="AI1801" i="43"/>
  <c r="AI1802" i="43" s="1"/>
  <c r="AI1872" i="43" s="1"/>
  <c r="AH1801" i="43"/>
  <c r="AH1802" i="43" s="1"/>
  <c r="AD1801" i="43"/>
  <c r="AC1801" i="43"/>
  <c r="AB1801" i="43"/>
  <c r="AA1801" i="43"/>
  <c r="T1801" i="43"/>
  <c r="R1801" i="43"/>
  <c r="Q1801" i="43"/>
  <c r="P1801" i="43"/>
  <c r="O1801" i="43"/>
  <c r="L1801" i="43"/>
  <c r="K1801" i="43"/>
  <c r="J1801" i="43"/>
  <c r="I1801" i="43"/>
  <c r="AL1800" i="43"/>
  <c r="AE1800" i="43"/>
  <c r="W1800" i="43"/>
  <c r="V1800" i="43"/>
  <c r="U1800" i="43"/>
  <c r="X1800" i="43" s="1"/>
  <c r="T1800" i="43"/>
  <c r="S1800" i="43"/>
  <c r="S1801" i="43" s="1"/>
  <c r="M1800" i="43"/>
  <c r="AL1799" i="43"/>
  <c r="AE1799" i="43"/>
  <c r="W1799" i="43"/>
  <c r="V1799" i="43"/>
  <c r="X1799" i="43" s="1"/>
  <c r="U1799" i="43"/>
  <c r="T1799" i="43"/>
  <c r="S1799" i="43"/>
  <c r="M1799" i="43"/>
  <c r="AL1798" i="43"/>
  <c r="AL1801" i="43" s="1"/>
  <c r="AE1798" i="43"/>
  <c r="AE1801" i="43" s="1"/>
  <c r="W1798" i="43"/>
  <c r="V1798" i="43"/>
  <c r="U1798" i="43"/>
  <c r="T1798" i="43"/>
  <c r="S1798" i="43"/>
  <c r="M1798" i="43"/>
  <c r="AK1796" i="43"/>
  <c r="AJ1796" i="43"/>
  <c r="AI1796" i="43"/>
  <c r="AH1796" i="43"/>
  <c r="AD1796" i="43"/>
  <c r="AD1802" i="43" s="1"/>
  <c r="AD1872" i="43" s="1"/>
  <c r="AC1796" i="43"/>
  <c r="AC1802" i="43" s="1"/>
  <c r="AC1872" i="43" s="1"/>
  <c r="AB1796" i="43"/>
  <c r="AB1802" i="43" s="1"/>
  <c r="AB1872" i="43" s="1"/>
  <c r="AA1796" i="43"/>
  <c r="AA1802" i="43" s="1"/>
  <c r="R1796" i="43"/>
  <c r="Q1796" i="43"/>
  <c r="P1796" i="43"/>
  <c r="O1796" i="43"/>
  <c r="L1796" i="43"/>
  <c r="K1796" i="43"/>
  <c r="J1796" i="43"/>
  <c r="J1802" i="43" s="1"/>
  <c r="J1872" i="43" s="1"/>
  <c r="I1796" i="43"/>
  <c r="I1802" i="43" s="1"/>
  <c r="AL1794" i="43"/>
  <c r="AE1794" i="43"/>
  <c r="W1794" i="43"/>
  <c r="V1794" i="43"/>
  <c r="U1794" i="43"/>
  <c r="X1794" i="43" s="1"/>
  <c r="T1794" i="43"/>
  <c r="S1794" i="43"/>
  <c r="M1794" i="43"/>
  <c r="AL1793" i="43"/>
  <c r="AE1793" i="43"/>
  <c r="W1793" i="43"/>
  <c r="V1793" i="43"/>
  <c r="U1793" i="43"/>
  <c r="X1793" i="43" s="1"/>
  <c r="T1793" i="43"/>
  <c r="S1793" i="43"/>
  <c r="M1793" i="43"/>
  <c r="AL1792" i="43"/>
  <c r="AE1792" i="43"/>
  <c r="W1792" i="43"/>
  <c r="V1792" i="43"/>
  <c r="U1792" i="43"/>
  <c r="X1792" i="43" s="1"/>
  <c r="T1792" i="43"/>
  <c r="S1792" i="43"/>
  <c r="M1792" i="43"/>
  <c r="AL1791" i="43"/>
  <c r="AE1791" i="43"/>
  <c r="W1791" i="43"/>
  <c r="V1791" i="43"/>
  <c r="U1791" i="43"/>
  <c r="X1791" i="43" s="1"/>
  <c r="T1791" i="43"/>
  <c r="S1791" i="43"/>
  <c r="M1791" i="43"/>
  <c r="AL1790" i="43"/>
  <c r="AE1790" i="43"/>
  <c r="W1790" i="43"/>
  <c r="V1790" i="43"/>
  <c r="U1790" i="43"/>
  <c r="X1790" i="43" s="1"/>
  <c r="T1790" i="43"/>
  <c r="S1790" i="43"/>
  <c r="M1790" i="43"/>
  <c r="AL1789" i="43"/>
  <c r="AE1789" i="43"/>
  <c r="W1789" i="43"/>
  <c r="V1789" i="43"/>
  <c r="U1789" i="43"/>
  <c r="X1789" i="43" s="1"/>
  <c r="T1789" i="43"/>
  <c r="S1789" i="43"/>
  <c r="M1789" i="43"/>
  <c r="AL1788" i="43"/>
  <c r="AE1788" i="43"/>
  <c r="W1788" i="43"/>
  <c r="X1788" i="43" s="1"/>
  <c r="V1788" i="43"/>
  <c r="U1788" i="43"/>
  <c r="T1788" i="43"/>
  <c r="S1788" i="43"/>
  <c r="M1788" i="43"/>
  <c r="AL1787" i="43"/>
  <c r="AE1787" i="43"/>
  <c r="X1787" i="43"/>
  <c r="W1787" i="43"/>
  <c r="V1787" i="43"/>
  <c r="U1787" i="43"/>
  <c r="T1787" i="43"/>
  <c r="S1787" i="43"/>
  <c r="M1787" i="43"/>
  <c r="AL1786" i="43"/>
  <c r="AE1786" i="43"/>
  <c r="W1786" i="43"/>
  <c r="V1786" i="43"/>
  <c r="U1786" i="43"/>
  <c r="X1786" i="43" s="1"/>
  <c r="T1786" i="43"/>
  <c r="S1786" i="43"/>
  <c r="M1786" i="43"/>
  <c r="AL1785" i="43"/>
  <c r="AE1785" i="43"/>
  <c r="W1785" i="43"/>
  <c r="V1785" i="43"/>
  <c r="U1785" i="43"/>
  <c r="X1785" i="43" s="1"/>
  <c r="T1785" i="43"/>
  <c r="S1785" i="43"/>
  <c r="M1785" i="43"/>
  <c r="AL1784" i="43"/>
  <c r="AE1784" i="43"/>
  <c r="W1784" i="43"/>
  <c r="V1784" i="43"/>
  <c r="U1784" i="43"/>
  <c r="X1784" i="43" s="1"/>
  <c r="T1784" i="43"/>
  <c r="S1784" i="43"/>
  <c r="M1784" i="43"/>
  <c r="AL1783" i="43"/>
  <c r="AE1783" i="43"/>
  <c r="W1783" i="43"/>
  <c r="V1783" i="43"/>
  <c r="X1783" i="43" s="1"/>
  <c r="U1783" i="43"/>
  <c r="T1783" i="43"/>
  <c r="S1783" i="43"/>
  <c r="M1783" i="43"/>
  <c r="AL1782" i="43"/>
  <c r="AE1782" i="43"/>
  <c r="W1782" i="43"/>
  <c r="V1782" i="43"/>
  <c r="U1782" i="43"/>
  <c r="X1782" i="43" s="1"/>
  <c r="T1782" i="43"/>
  <c r="S1782" i="43"/>
  <c r="M1782" i="43"/>
  <c r="AL1781" i="43"/>
  <c r="AE1781" i="43"/>
  <c r="W1781" i="43"/>
  <c r="X1781" i="43" s="1"/>
  <c r="V1781" i="43"/>
  <c r="U1781" i="43"/>
  <c r="T1781" i="43"/>
  <c r="S1781" i="43"/>
  <c r="M1781" i="43"/>
  <c r="AL1780" i="43"/>
  <c r="AE1780" i="43"/>
  <c r="W1780" i="43"/>
  <c r="V1780" i="43"/>
  <c r="U1780" i="43"/>
  <c r="X1780" i="43" s="1"/>
  <c r="T1780" i="43"/>
  <c r="S1780" i="43"/>
  <c r="M1780" i="43"/>
  <c r="AL1779" i="43"/>
  <c r="AE1779" i="43"/>
  <c r="X1779" i="43"/>
  <c r="W1779" i="43"/>
  <c r="V1779" i="43"/>
  <c r="U1779" i="43"/>
  <c r="T1779" i="43"/>
  <c r="S1779" i="43"/>
  <c r="M1779" i="43"/>
  <c r="AL1778" i="43"/>
  <c r="AE1778" i="43"/>
  <c r="W1778" i="43"/>
  <c r="V1778" i="43"/>
  <c r="U1778" i="43"/>
  <c r="T1778" i="43"/>
  <c r="S1778" i="43"/>
  <c r="M1778" i="43"/>
  <c r="AL1777" i="43"/>
  <c r="AE1777" i="43"/>
  <c r="W1777" i="43"/>
  <c r="V1777" i="43"/>
  <c r="U1777" i="43"/>
  <c r="X1777" i="43" s="1"/>
  <c r="T1777" i="43"/>
  <c r="S1777" i="43"/>
  <c r="M1777" i="43"/>
  <c r="AL1776" i="43"/>
  <c r="AE1776" i="43"/>
  <c r="W1776" i="43"/>
  <c r="V1776" i="43"/>
  <c r="U1776" i="43"/>
  <c r="T1776" i="43"/>
  <c r="S1776" i="43"/>
  <c r="M1776" i="43"/>
  <c r="AL1775" i="43"/>
  <c r="AE1775" i="43"/>
  <c r="X1775" i="43"/>
  <c r="W1775" i="43"/>
  <c r="V1775" i="43"/>
  <c r="U1775" i="43"/>
  <c r="T1775" i="43"/>
  <c r="S1775" i="43"/>
  <c r="M1775" i="43"/>
  <c r="AL1774" i="43"/>
  <c r="AE1774" i="43"/>
  <c r="W1774" i="43"/>
  <c r="V1774" i="43"/>
  <c r="X1774" i="43" s="1"/>
  <c r="U1774" i="43"/>
  <c r="T1774" i="43"/>
  <c r="S1774" i="43"/>
  <c r="M1774" i="43"/>
  <c r="AL1773" i="43"/>
  <c r="AE1773" i="43"/>
  <c r="W1773" i="43"/>
  <c r="V1773" i="43"/>
  <c r="U1773" i="43"/>
  <c r="X1773" i="43" s="1"/>
  <c r="T1773" i="43"/>
  <c r="S1773" i="43"/>
  <c r="M1773" i="43"/>
  <c r="AL1772" i="43"/>
  <c r="AE1772" i="43"/>
  <c r="W1772" i="43"/>
  <c r="X1772" i="43" s="1"/>
  <c r="V1772" i="43"/>
  <c r="U1772" i="43"/>
  <c r="T1772" i="43"/>
  <c r="S1772" i="43"/>
  <c r="M1772" i="43"/>
  <c r="AL1771" i="43"/>
  <c r="AE1771" i="43"/>
  <c r="W1771" i="43"/>
  <c r="V1771" i="43"/>
  <c r="U1771" i="43"/>
  <c r="T1771" i="43"/>
  <c r="S1771" i="43"/>
  <c r="M1771" i="43"/>
  <c r="AL1770" i="43"/>
  <c r="AE1770" i="43"/>
  <c r="W1770" i="43"/>
  <c r="V1770" i="43"/>
  <c r="U1770" i="43"/>
  <c r="X1770" i="43" s="1"/>
  <c r="T1770" i="43"/>
  <c r="S1770" i="43"/>
  <c r="M1770" i="43"/>
  <c r="AL1769" i="43"/>
  <c r="AE1769" i="43"/>
  <c r="X1769" i="43"/>
  <c r="W1769" i="43"/>
  <c r="V1769" i="43"/>
  <c r="U1769" i="43"/>
  <c r="T1769" i="43"/>
  <c r="S1769" i="43"/>
  <c r="M1769" i="43"/>
  <c r="AL1768" i="43"/>
  <c r="AE1768" i="43"/>
  <c r="W1768" i="43"/>
  <c r="V1768" i="43"/>
  <c r="U1768" i="43"/>
  <c r="T1768" i="43"/>
  <c r="S1768" i="43"/>
  <c r="M1768" i="43"/>
  <c r="AL1767" i="43"/>
  <c r="AE1767" i="43"/>
  <c r="W1767" i="43"/>
  <c r="V1767" i="43"/>
  <c r="U1767" i="43"/>
  <c r="X1767" i="43" s="1"/>
  <c r="T1767" i="43"/>
  <c r="S1767" i="43"/>
  <c r="M1767" i="43"/>
  <c r="AL1766" i="43"/>
  <c r="AE1766" i="43"/>
  <c r="X1766" i="43"/>
  <c r="W1766" i="43"/>
  <c r="V1766" i="43"/>
  <c r="U1766" i="43"/>
  <c r="T1766" i="43"/>
  <c r="S1766" i="43"/>
  <c r="M1766" i="43"/>
  <c r="AL1765" i="43"/>
  <c r="AE1765" i="43"/>
  <c r="W1765" i="43"/>
  <c r="V1765" i="43"/>
  <c r="X1765" i="43" s="1"/>
  <c r="U1765" i="43"/>
  <c r="T1765" i="43"/>
  <c r="S1765" i="43"/>
  <c r="M1765" i="43"/>
  <c r="AL1764" i="43"/>
  <c r="AE1764" i="43"/>
  <c r="W1764" i="43"/>
  <c r="V1764" i="43"/>
  <c r="U1764" i="43"/>
  <c r="X1764" i="43" s="1"/>
  <c r="T1764" i="43"/>
  <c r="S1764" i="43"/>
  <c r="M1764" i="43"/>
  <c r="AL1763" i="43"/>
  <c r="AE1763" i="43"/>
  <c r="X1763" i="43"/>
  <c r="W1763" i="43"/>
  <c r="V1763" i="43"/>
  <c r="U1763" i="43"/>
  <c r="T1763" i="43"/>
  <c r="S1763" i="43"/>
  <c r="M1763" i="43"/>
  <c r="AL1762" i="43"/>
  <c r="AE1762" i="43"/>
  <c r="W1762" i="43"/>
  <c r="V1762" i="43"/>
  <c r="U1762" i="43"/>
  <c r="X1762" i="43" s="1"/>
  <c r="T1762" i="43"/>
  <c r="S1762" i="43"/>
  <c r="M1762" i="43"/>
  <c r="AL1761" i="43"/>
  <c r="AE1761" i="43"/>
  <c r="W1761" i="43"/>
  <c r="V1761" i="43"/>
  <c r="U1761" i="43"/>
  <c r="X1761" i="43" s="1"/>
  <c r="T1761" i="43"/>
  <c r="S1761" i="43"/>
  <c r="M1761" i="43"/>
  <c r="AL1760" i="43"/>
  <c r="AE1760" i="43"/>
  <c r="W1760" i="43"/>
  <c r="V1760" i="43"/>
  <c r="U1760" i="43"/>
  <c r="T1760" i="43"/>
  <c r="S1760" i="43"/>
  <c r="M1760" i="43"/>
  <c r="AL1759" i="43"/>
  <c r="AE1759" i="43"/>
  <c r="W1759" i="43"/>
  <c r="V1759" i="43"/>
  <c r="X1759" i="43" s="1"/>
  <c r="U1759" i="43"/>
  <c r="T1759" i="43"/>
  <c r="S1759" i="43"/>
  <c r="M1759" i="43"/>
  <c r="AL1758" i="43"/>
  <c r="AE1758" i="43"/>
  <c r="X1758" i="43"/>
  <c r="W1758" i="43"/>
  <c r="V1758" i="43"/>
  <c r="U1758" i="43"/>
  <c r="T1758" i="43"/>
  <c r="S1758" i="43"/>
  <c r="M1758" i="43"/>
  <c r="AL1757" i="43"/>
  <c r="AE1757" i="43"/>
  <c r="X1757" i="43"/>
  <c r="W1757" i="43"/>
  <c r="V1757" i="43"/>
  <c r="U1757" i="43"/>
  <c r="T1757" i="43"/>
  <c r="S1757" i="43"/>
  <c r="M1757" i="43"/>
  <c r="AL1756" i="43"/>
  <c r="AE1756" i="43"/>
  <c r="X1756" i="43"/>
  <c r="W1756" i="43"/>
  <c r="V1756" i="43"/>
  <c r="U1756" i="43"/>
  <c r="T1756" i="43"/>
  <c r="S1756" i="43"/>
  <c r="M1756" i="43"/>
  <c r="AL1755" i="43"/>
  <c r="AE1755" i="43"/>
  <c r="X1755" i="43"/>
  <c r="W1755" i="43"/>
  <c r="V1755" i="43"/>
  <c r="U1755" i="43"/>
  <c r="T1755" i="43"/>
  <c r="S1755" i="43"/>
  <c r="M1755" i="43"/>
  <c r="AL1754" i="43"/>
  <c r="AE1754" i="43"/>
  <c r="W1754" i="43"/>
  <c r="V1754" i="43"/>
  <c r="U1754" i="43"/>
  <c r="X1754" i="43" s="1"/>
  <c r="T1754" i="43"/>
  <c r="S1754" i="43"/>
  <c r="M1754" i="43"/>
  <c r="AL1753" i="43"/>
  <c r="AE1753" i="43"/>
  <c r="W1753" i="43"/>
  <c r="V1753" i="43"/>
  <c r="U1753" i="43"/>
  <c r="X1753" i="43" s="1"/>
  <c r="T1753" i="43"/>
  <c r="S1753" i="43"/>
  <c r="M1753" i="43"/>
  <c r="AL1752" i="43"/>
  <c r="AE1752" i="43"/>
  <c r="W1752" i="43"/>
  <c r="V1752" i="43"/>
  <c r="U1752" i="43"/>
  <c r="X1752" i="43" s="1"/>
  <c r="T1752" i="43"/>
  <c r="S1752" i="43"/>
  <c r="M1752" i="43"/>
  <c r="AL1751" i="43"/>
  <c r="AE1751" i="43"/>
  <c r="W1751" i="43"/>
  <c r="V1751" i="43"/>
  <c r="U1751" i="43"/>
  <c r="X1751" i="43" s="1"/>
  <c r="T1751" i="43"/>
  <c r="S1751" i="43"/>
  <c r="M1751" i="43"/>
  <c r="AL1750" i="43"/>
  <c r="AE1750" i="43"/>
  <c r="W1750" i="43"/>
  <c r="V1750" i="43"/>
  <c r="U1750" i="43"/>
  <c r="X1750" i="43" s="1"/>
  <c r="T1750" i="43"/>
  <c r="S1750" i="43"/>
  <c r="M1750" i="43"/>
  <c r="AL1749" i="43"/>
  <c r="AE1749" i="43"/>
  <c r="W1749" i="43"/>
  <c r="V1749" i="43"/>
  <c r="X1749" i="43" s="1"/>
  <c r="U1749" i="43"/>
  <c r="T1749" i="43"/>
  <c r="S1749" i="43"/>
  <c r="M1749" i="43"/>
  <c r="AL1748" i="43"/>
  <c r="AE1748" i="43"/>
  <c r="W1748" i="43"/>
  <c r="V1748" i="43"/>
  <c r="U1748" i="43"/>
  <c r="X1748" i="43" s="1"/>
  <c r="T1748" i="43"/>
  <c r="S1748" i="43"/>
  <c r="M1748" i="43"/>
  <c r="AL1747" i="43"/>
  <c r="AE1747" i="43"/>
  <c r="X1747" i="43"/>
  <c r="W1747" i="43"/>
  <c r="V1747" i="43"/>
  <c r="U1747" i="43"/>
  <c r="T1747" i="43"/>
  <c r="S1747" i="43"/>
  <c r="M1747" i="43"/>
  <c r="AL1746" i="43"/>
  <c r="AE1746" i="43"/>
  <c r="W1746" i="43"/>
  <c r="X1746" i="43" s="1"/>
  <c r="V1746" i="43"/>
  <c r="U1746" i="43"/>
  <c r="T1746" i="43"/>
  <c r="S1746" i="43"/>
  <c r="M1746" i="43"/>
  <c r="AL1745" i="43"/>
  <c r="AE1745" i="43"/>
  <c r="W1745" i="43"/>
  <c r="V1745" i="43"/>
  <c r="U1745" i="43"/>
  <c r="X1745" i="43" s="1"/>
  <c r="T1745" i="43"/>
  <c r="S1745" i="43"/>
  <c r="M1745" i="43"/>
  <c r="AL1744" i="43"/>
  <c r="AE1744" i="43"/>
  <c r="W1744" i="43"/>
  <c r="V1744" i="43"/>
  <c r="U1744" i="43"/>
  <c r="T1744" i="43"/>
  <c r="S1744" i="43"/>
  <c r="M1744" i="43"/>
  <c r="AL1743" i="43"/>
  <c r="AE1743" i="43"/>
  <c r="W1743" i="43"/>
  <c r="V1743" i="43"/>
  <c r="X1743" i="43" s="1"/>
  <c r="U1743" i="43"/>
  <c r="T1743" i="43"/>
  <c r="S1743" i="43"/>
  <c r="M1743" i="43"/>
  <c r="AL1742" i="43"/>
  <c r="AE1742" i="43"/>
  <c r="W1742" i="43"/>
  <c r="V1742" i="43"/>
  <c r="U1742" i="43"/>
  <c r="X1742" i="43" s="1"/>
  <c r="T1742" i="43"/>
  <c r="S1742" i="43"/>
  <c r="M1742" i="43"/>
  <c r="AL1741" i="43"/>
  <c r="AE1741" i="43"/>
  <c r="W1741" i="43"/>
  <c r="X1741" i="43" s="1"/>
  <c r="V1741" i="43"/>
  <c r="U1741" i="43"/>
  <c r="T1741" i="43"/>
  <c r="S1741" i="43"/>
  <c r="M1741" i="43"/>
  <c r="AL1740" i="43"/>
  <c r="AE1740" i="43"/>
  <c r="W1740" i="43"/>
  <c r="X1740" i="43" s="1"/>
  <c r="V1740" i="43"/>
  <c r="U1740" i="43"/>
  <c r="T1740" i="43"/>
  <c r="S1740" i="43"/>
  <c r="M1740" i="43"/>
  <c r="AL1739" i="43"/>
  <c r="AE1739" i="43"/>
  <c r="X1739" i="43"/>
  <c r="W1739" i="43"/>
  <c r="V1739" i="43"/>
  <c r="U1739" i="43"/>
  <c r="T1739" i="43"/>
  <c r="S1739" i="43"/>
  <c r="M1739" i="43"/>
  <c r="AL1738" i="43"/>
  <c r="AE1738" i="43"/>
  <c r="W1738" i="43"/>
  <c r="V1738" i="43"/>
  <c r="U1738" i="43"/>
  <c r="X1738" i="43" s="1"/>
  <c r="T1738" i="43"/>
  <c r="S1738" i="43"/>
  <c r="M1738" i="43"/>
  <c r="AL1737" i="43"/>
  <c r="AE1737" i="43"/>
  <c r="W1737" i="43"/>
  <c r="V1737" i="43"/>
  <c r="U1737" i="43"/>
  <c r="X1737" i="43" s="1"/>
  <c r="T1737" i="43"/>
  <c r="S1737" i="43"/>
  <c r="M1737" i="43"/>
  <c r="AL1736" i="43"/>
  <c r="AE1736" i="43"/>
  <c r="W1736" i="43"/>
  <c r="V1736" i="43"/>
  <c r="U1736" i="43"/>
  <c r="T1736" i="43"/>
  <c r="S1736" i="43"/>
  <c r="M1736" i="43"/>
  <c r="AL1735" i="43"/>
  <c r="AE1735" i="43"/>
  <c r="W1735" i="43"/>
  <c r="V1735" i="43"/>
  <c r="X1735" i="43" s="1"/>
  <c r="U1735" i="43"/>
  <c r="T1735" i="43"/>
  <c r="S1735" i="43"/>
  <c r="M1735" i="43"/>
  <c r="AL1734" i="43"/>
  <c r="AE1734" i="43"/>
  <c r="W1734" i="43"/>
  <c r="V1734" i="43"/>
  <c r="U1734" i="43"/>
  <c r="X1734" i="43" s="1"/>
  <c r="T1734" i="43"/>
  <c r="S1734" i="43"/>
  <c r="M1734" i="43"/>
  <c r="AL1733" i="43"/>
  <c r="AE1733" i="43"/>
  <c r="X1733" i="43"/>
  <c r="W1733" i="43"/>
  <c r="V1733" i="43"/>
  <c r="U1733" i="43"/>
  <c r="T1733" i="43"/>
  <c r="S1733" i="43"/>
  <c r="M1733" i="43"/>
  <c r="AL1732" i="43"/>
  <c r="AE1732" i="43"/>
  <c r="W1732" i="43"/>
  <c r="V1732" i="43"/>
  <c r="U1732" i="43"/>
  <c r="T1732" i="43"/>
  <c r="S1732" i="43"/>
  <c r="M1732" i="43"/>
  <c r="AL1731" i="43"/>
  <c r="AE1731" i="43"/>
  <c r="X1731" i="43"/>
  <c r="W1731" i="43"/>
  <c r="V1731" i="43"/>
  <c r="U1731" i="43"/>
  <c r="T1731" i="43"/>
  <c r="S1731" i="43"/>
  <c r="M1731" i="43"/>
  <c r="AL1730" i="43"/>
  <c r="AE1730" i="43"/>
  <c r="X1730" i="43"/>
  <c r="W1730" i="43"/>
  <c r="V1730" i="43"/>
  <c r="U1730" i="43"/>
  <c r="T1730" i="43"/>
  <c r="S1730" i="43"/>
  <c r="M1730" i="43"/>
  <c r="AL1729" i="43"/>
  <c r="AE1729" i="43"/>
  <c r="W1729" i="43"/>
  <c r="V1729" i="43"/>
  <c r="U1729" i="43"/>
  <c r="X1729" i="43" s="1"/>
  <c r="T1729" i="43"/>
  <c r="S1729" i="43"/>
  <c r="M1729" i="43"/>
  <c r="AL1728" i="43"/>
  <c r="AE1728" i="43"/>
  <c r="W1728" i="43"/>
  <c r="V1728" i="43"/>
  <c r="U1728" i="43"/>
  <c r="T1728" i="43"/>
  <c r="S1728" i="43"/>
  <c r="M1728" i="43"/>
  <c r="AL1727" i="43"/>
  <c r="AE1727" i="43"/>
  <c r="W1727" i="43"/>
  <c r="V1727" i="43"/>
  <c r="U1727" i="43"/>
  <c r="X1727" i="43" s="1"/>
  <c r="T1727" i="43"/>
  <c r="S1727" i="43"/>
  <c r="M1727" i="43"/>
  <c r="AL1726" i="43"/>
  <c r="AE1726" i="43"/>
  <c r="X1726" i="43"/>
  <c r="W1726" i="43"/>
  <c r="V1726" i="43"/>
  <c r="U1726" i="43"/>
  <c r="T1726" i="43"/>
  <c r="S1726" i="43"/>
  <c r="M1726" i="43"/>
  <c r="AL1725" i="43"/>
  <c r="AE1725" i="43"/>
  <c r="W1725" i="43"/>
  <c r="V1725" i="43"/>
  <c r="U1725" i="43"/>
  <c r="X1725" i="43" s="1"/>
  <c r="T1725" i="43"/>
  <c r="S1725" i="43"/>
  <c r="M1725" i="43"/>
  <c r="AL1724" i="43"/>
  <c r="AE1724" i="43"/>
  <c r="W1724" i="43"/>
  <c r="X1724" i="43" s="1"/>
  <c r="V1724" i="43"/>
  <c r="U1724" i="43"/>
  <c r="T1724" i="43"/>
  <c r="S1724" i="43"/>
  <c r="M1724" i="43"/>
  <c r="AL1723" i="43"/>
  <c r="AE1723" i="43"/>
  <c r="W1723" i="43"/>
  <c r="V1723" i="43"/>
  <c r="X1723" i="43" s="1"/>
  <c r="U1723" i="43"/>
  <c r="T1723" i="43"/>
  <c r="S1723" i="43"/>
  <c r="M1723" i="43"/>
  <c r="AL1722" i="43"/>
  <c r="AE1722" i="43"/>
  <c r="W1722" i="43"/>
  <c r="V1722" i="43"/>
  <c r="U1722" i="43"/>
  <c r="X1722" i="43" s="1"/>
  <c r="T1722" i="43"/>
  <c r="S1722" i="43"/>
  <c r="M1722" i="43"/>
  <c r="AL1721" i="43"/>
  <c r="AE1721" i="43"/>
  <c r="W1721" i="43"/>
  <c r="V1721" i="43"/>
  <c r="U1721" i="43"/>
  <c r="X1721" i="43" s="1"/>
  <c r="T1721" i="43"/>
  <c r="S1721" i="43"/>
  <c r="M1721" i="43"/>
  <c r="AL1720" i="43"/>
  <c r="AE1720" i="43"/>
  <c r="W1720" i="43"/>
  <c r="V1720" i="43"/>
  <c r="U1720" i="43"/>
  <c r="X1720" i="43" s="1"/>
  <c r="T1720" i="43"/>
  <c r="S1720" i="43"/>
  <c r="M1720" i="43"/>
  <c r="AL1719" i="43"/>
  <c r="AE1719" i="43"/>
  <c r="W1719" i="43"/>
  <c r="V1719" i="43"/>
  <c r="U1719" i="43"/>
  <c r="X1719" i="43" s="1"/>
  <c r="T1719" i="43"/>
  <c r="S1719" i="43"/>
  <c r="M1719" i="43"/>
  <c r="AL1718" i="43"/>
  <c r="AE1718" i="43"/>
  <c r="W1718" i="43"/>
  <c r="V1718" i="43"/>
  <c r="U1718" i="43"/>
  <c r="X1718" i="43" s="1"/>
  <c r="T1718" i="43"/>
  <c r="S1718" i="43"/>
  <c r="M1718" i="43"/>
  <c r="AL1717" i="43"/>
  <c r="AE1717" i="43"/>
  <c r="W1717" i="43"/>
  <c r="V1717" i="43"/>
  <c r="X1717" i="43" s="1"/>
  <c r="U1717" i="43"/>
  <c r="T1717" i="43"/>
  <c r="S1717" i="43"/>
  <c r="M1717" i="43"/>
  <c r="AL1716" i="43"/>
  <c r="AE1716" i="43"/>
  <c r="W1716" i="43"/>
  <c r="V1716" i="43"/>
  <c r="U1716" i="43"/>
  <c r="X1716" i="43" s="1"/>
  <c r="T1716" i="43"/>
  <c r="S1716" i="43"/>
  <c r="M1716" i="43"/>
  <c r="AL1715" i="43"/>
  <c r="AE1715" i="43"/>
  <c r="X1715" i="43"/>
  <c r="W1715" i="43"/>
  <c r="V1715" i="43"/>
  <c r="U1715" i="43"/>
  <c r="T1715" i="43"/>
  <c r="S1715" i="43"/>
  <c r="M1715" i="43"/>
  <c r="AL1714" i="43"/>
  <c r="AE1714" i="43"/>
  <c r="W1714" i="43"/>
  <c r="V1714" i="43"/>
  <c r="U1714" i="43"/>
  <c r="X1714" i="43" s="1"/>
  <c r="T1714" i="43"/>
  <c r="S1714" i="43"/>
  <c r="M1714" i="43"/>
  <c r="AL1713" i="43"/>
  <c r="AE1713" i="43"/>
  <c r="W1713" i="43"/>
  <c r="V1713" i="43"/>
  <c r="U1713" i="43"/>
  <c r="X1713" i="43" s="1"/>
  <c r="T1713" i="43"/>
  <c r="S1713" i="43"/>
  <c r="M1713" i="43"/>
  <c r="AL1712" i="43"/>
  <c r="AE1712" i="43"/>
  <c r="W1712" i="43"/>
  <c r="V1712" i="43"/>
  <c r="U1712" i="43"/>
  <c r="X1712" i="43" s="1"/>
  <c r="T1712" i="43"/>
  <c r="S1712" i="43"/>
  <c r="M1712" i="43"/>
  <c r="AL1711" i="43"/>
  <c r="AE1711" i="43"/>
  <c r="X1711" i="43"/>
  <c r="W1711" i="43"/>
  <c r="V1711" i="43"/>
  <c r="U1711" i="43"/>
  <c r="T1711" i="43"/>
  <c r="S1711" i="43"/>
  <c r="M1711" i="43"/>
  <c r="AL1710" i="43"/>
  <c r="AE1710" i="43"/>
  <c r="W1710" i="43"/>
  <c r="V1710" i="43"/>
  <c r="X1710" i="43" s="1"/>
  <c r="U1710" i="43"/>
  <c r="T1710" i="43"/>
  <c r="S1710" i="43"/>
  <c r="M1710" i="43"/>
  <c r="AL1709" i="43"/>
  <c r="AE1709" i="43"/>
  <c r="W1709" i="43"/>
  <c r="V1709" i="43"/>
  <c r="U1709" i="43"/>
  <c r="X1709" i="43" s="1"/>
  <c r="T1709" i="43"/>
  <c r="S1709" i="43"/>
  <c r="M1709" i="43"/>
  <c r="AL1708" i="43"/>
  <c r="AE1708" i="43"/>
  <c r="W1708" i="43"/>
  <c r="X1708" i="43" s="1"/>
  <c r="V1708" i="43"/>
  <c r="U1708" i="43"/>
  <c r="T1708" i="43"/>
  <c r="S1708" i="43"/>
  <c r="M1708" i="43"/>
  <c r="AL1707" i="43"/>
  <c r="AE1707" i="43"/>
  <c r="W1707" i="43"/>
  <c r="V1707" i="43"/>
  <c r="U1707" i="43"/>
  <c r="T1707" i="43"/>
  <c r="S1707" i="43"/>
  <c r="M1707" i="43"/>
  <c r="AL1706" i="43"/>
  <c r="AE1706" i="43"/>
  <c r="W1706" i="43"/>
  <c r="V1706" i="43"/>
  <c r="U1706" i="43"/>
  <c r="X1706" i="43" s="1"/>
  <c r="T1706" i="43"/>
  <c r="T1796" i="43" s="1"/>
  <c r="T1802" i="43" s="1"/>
  <c r="S1706" i="43"/>
  <c r="M1706" i="43"/>
  <c r="AL1705" i="43"/>
  <c r="AE1705" i="43"/>
  <c r="W1705" i="43"/>
  <c r="V1705" i="43"/>
  <c r="U1705" i="43"/>
  <c r="X1705" i="43" s="1"/>
  <c r="T1705" i="43"/>
  <c r="S1705" i="43"/>
  <c r="M1705" i="43"/>
  <c r="AL1704" i="43"/>
  <c r="AE1704" i="43"/>
  <c r="W1704" i="43"/>
  <c r="V1704" i="43"/>
  <c r="U1704" i="43"/>
  <c r="X1704" i="43" s="1"/>
  <c r="T1704" i="43"/>
  <c r="S1704" i="43"/>
  <c r="M1704" i="43"/>
  <c r="AL1703" i="43"/>
  <c r="AE1703" i="43"/>
  <c r="W1703" i="43"/>
  <c r="V1703" i="43"/>
  <c r="U1703" i="43"/>
  <c r="T1703" i="43"/>
  <c r="S1703" i="43"/>
  <c r="M1703" i="43"/>
  <c r="AL1702" i="43"/>
  <c r="AE1702" i="43"/>
  <c r="W1702" i="43"/>
  <c r="X1702" i="43" s="1"/>
  <c r="V1702" i="43"/>
  <c r="U1702" i="43"/>
  <c r="T1702" i="43"/>
  <c r="S1702" i="43"/>
  <c r="M1702" i="43"/>
  <c r="AL1701" i="43"/>
  <c r="AE1701" i="43"/>
  <c r="W1701" i="43"/>
  <c r="V1701" i="43"/>
  <c r="X1701" i="43" s="1"/>
  <c r="U1701" i="43"/>
  <c r="T1701" i="43"/>
  <c r="S1701" i="43"/>
  <c r="M1701" i="43"/>
  <c r="AL1700" i="43"/>
  <c r="AE1700" i="43"/>
  <c r="W1700" i="43"/>
  <c r="V1700" i="43"/>
  <c r="U1700" i="43"/>
  <c r="X1700" i="43" s="1"/>
  <c r="T1700" i="43"/>
  <c r="S1700" i="43"/>
  <c r="M1700" i="43"/>
  <c r="AL1699" i="43"/>
  <c r="AE1699" i="43"/>
  <c r="X1699" i="43"/>
  <c r="W1699" i="43"/>
  <c r="V1699" i="43"/>
  <c r="U1699" i="43"/>
  <c r="T1699" i="43"/>
  <c r="S1699" i="43"/>
  <c r="M1699" i="43"/>
  <c r="AL1698" i="43"/>
  <c r="AE1698" i="43"/>
  <c r="W1698" i="43"/>
  <c r="V1698" i="43"/>
  <c r="U1698" i="43"/>
  <c r="X1698" i="43" s="1"/>
  <c r="T1698" i="43"/>
  <c r="S1698" i="43"/>
  <c r="M1698" i="43"/>
  <c r="AL1697" i="43"/>
  <c r="AE1697" i="43"/>
  <c r="W1697" i="43"/>
  <c r="V1697" i="43"/>
  <c r="U1697" i="43"/>
  <c r="X1697" i="43" s="1"/>
  <c r="T1697" i="43"/>
  <c r="S1697" i="43"/>
  <c r="M1697" i="43"/>
  <c r="AL1696" i="43"/>
  <c r="AE1696" i="43"/>
  <c r="W1696" i="43"/>
  <c r="V1696" i="43"/>
  <c r="U1696" i="43"/>
  <c r="X1696" i="43" s="1"/>
  <c r="T1696" i="43"/>
  <c r="S1696" i="43"/>
  <c r="M1696" i="43"/>
  <c r="AL1695" i="43"/>
  <c r="AE1695" i="43"/>
  <c r="W1695" i="43"/>
  <c r="V1695" i="43"/>
  <c r="U1695" i="43"/>
  <c r="T1695" i="43"/>
  <c r="S1695" i="43"/>
  <c r="M1695" i="43"/>
  <c r="AL1694" i="43"/>
  <c r="AE1694" i="43"/>
  <c r="W1694" i="43"/>
  <c r="V1694" i="43"/>
  <c r="U1694" i="43"/>
  <c r="T1694" i="43"/>
  <c r="S1694" i="43"/>
  <c r="M1694" i="43"/>
  <c r="AL1693" i="43"/>
  <c r="AE1693" i="43"/>
  <c r="X1693" i="43"/>
  <c r="W1693" i="43"/>
  <c r="V1693" i="43"/>
  <c r="U1693" i="43"/>
  <c r="T1693" i="43"/>
  <c r="S1693" i="43"/>
  <c r="M1693" i="43"/>
  <c r="AL1692" i="43"/>
  <c r="AE1692" i="43"/>
  <c r="X1692" i="43"/>
  <c r="W1692" i="43"/>
  <c r="V1692" i="43"/>
  <c r="U1692" i="43"/>
  <c r="T1692" i="43"/>
  <c r="S1692" i="43"/>
  <c r="M1692" i="43"/>
  <c r="AL1691" i="43"/>
  <c r="AE1691" i="43"/>
  <c r="X1691" i="43"/>
  <c r="W1691" i="43"/>
  <c r="V1691" i="43"/>
  <c r="U1691" i="43"/>
  <c r="T1691" i="43"/>
  <c r="S1691" i="43"/>
  <c r="M1691" i="43"/>
  <c r="AL1690" i="43"/>
  <c r="AE1690" i="43"/>
  <c r="W1690" i="43"/>
  <c r="V1690" i="43"/>
  <c r="U1690" i="43"/>
  <c r="X1690" i="43" s="1"/>
  <c r="T1690" i="43"/>
  <c r="S1690" i="43"/>
  <c r="M1690" i="43"/>
  <c r="AL1689" i="43"/>
  <c r="AE1689" i="43"/>
  <c r="W1689" i="43"/>
  <c r="V1689" i="43"/>
  <c r="U1689" i="43"/>
  <c r="X1689" i="43" s="1"/>
  <c r="T1689" i="43"/>
  <c r="S1689" i="43"/>
  <c r="M1689" i="43"/>
  <c r="AL1688" i="43"/>
  <c r="AE1688" i="43"/>
  <c r="W1688" i="43"/>
  <c r="V1688" i="43"/>
  <c r="U1688" i="43"/>
  <c r="X1688" i="43" s="1"/>
  <c r="T1688" i="43"/>
  <c r="S1688" i="43"/>
  <c r="M1688" i="43"/>
  <c r="AL1687" i="43"/>
  <c r="AE1687" i="43"/>
  <c r="W1687" i="43"/>
  <c r="V1687" i="43"/>
  <c r="U1687" i="43"/>
  <c r="X1687" i="43" s="1"/>
  <c r="T1687" i="43"/>
  <c r="S1687" i="43"/>
  <c r="M1687" i="43"/>
  <c r="AL1686" i="43"/>
  <c r="AE1686" i="43"/>
  <c r="W1686" i="43"/>
  <c r="V1686" i="43"/>
  <c r="U1686" i="43"/>
  <c r="T1686" i="43"/>
  <c r="S1686" i="43"/>
  <c r="M1686" i="43"/>
  <c r="R1677" i="43"/>
  <c r="Q1677" i="43"/>
  <c r="AK1676" i="43"/>
  <c r="AJ1676" i="43"/>
  <c r="AI1676" i="43"/>
  <c r="AH1676" i="43"/>
  <c r="AH1677" i="43" s="1"/>
  <c r="AD1676" i="43"/>
  <c r="AC1676" i="43"/>
  <c r="AC1677" i="43" s="1"/>
  <c r="AB1676" i="43"/>
  <c r="AA1676" i="43"/>
  <c r="R1676" i="43"/>
  <c r="Q1676" i="43"/>
  <c r="P1676" i="43"/>
  <c r="O1676" i="43"/>
  <c r="L1676" i="43"/>
  <c r="K1676" i="43"/>
  <c r="J1676" i="43"/>
  <c r="I1676" i="43"/>
  <c r="I1677" i="43" s="1"/>
  <c r="AL1675" i="43"/>
  <c r="AE1675" i="43"/>
  <c r="X1675" i="43"/>
  <c r="W1675" i="43"/>
  <c r="V1675" i="43"/>
  <c r="U1675" i="43"/>
  <c r="T1675" i="43"/>
  <c r="S1675" i="43"/>
  <c r="M1675" i="43"/>
  <c r="AL1674" i="43"/>
  <c r="AE1674" i="43"/>
  <c r="X1674" i="43"/>
  <c r="W1674" i="43"/>
  <c r="V1674" i="43"/>
  <c r="U1674" i="43"/>
  <c r="T1674" i="43"/>
  <c r="S1674" i="43"/>
  <c r="M1674" i="43"/>
  <c r="AL1673" i="43"/>
  <c r="AE1673" i="43"/>
  <c r="W1673" i="43"/>
  <c r="V1673" i="43"/>
  <c r="U1673" i="43"/>
  <c r="X1673" i="43" s="1"/>
  <c r="T1673" i="43"/>
  <c r="S1673" i="43"/>
  <c r="M1673" i="43"/>
  <c r="AL1672" i="43"/>
  <c r="AE1672" i="43"/>
  <c r="W1672" i="43"/>
  <c r="V1672" i="43"/>
  <c r="U1672" i="43"/>
  <c r="T1672" i="43"/>
  <c r="S1672" i="43"/>
  <c r="M1672" i="43"/>
  <c r="AL1671" i="43"/>
  <c r="AE1671" i="43"/>
  <c r="W1671" i="43"/>
  <c r="V1671" i="43"/>
  <c r="X1671" i="43" s="1"/>
  <c r="U1671" i="43"/>
  <c r="T1671" i="43"/>
  <c r="S1671" i="43"/>
  <c r="M1671" i="43"/>
  <c r="AL1670" i="43"/>
  <c r="AE1670" i="43"/>
  <c r="W1670" i="43"/>
  <c r="V1670" i="43"/>
  <c r="U1670" i="43"/>
  <c r="X1670" i="43" s="1"/>
  <c r="T1670" i="43"/>
  <c r="S1670" i="43"/>
  <c r="M1670" i="43"/>
  <c r="AL1669" i="43"/>
  <c r="AE1669" i="43"/>
  <c r="X1669" i="43"/>
  <c r="W1669" i="43"/>
  <c r="V1669" i="43"/>
  <c r="U1669" i="43"/>
  <c r="T1669" i="43"/>
  <c r="S1669" i="43"/>
  <c r="M1669" i="43"/>
  <c r="AL1668" i="43"/>
  <c r="AE1668" i="43"/>
  <c r="W1668" i="43"/>
  <c r="X1668" i="43" s="1"/>
  <c r="V1668" i="43"/>
  <c r="U1668" i="43"/>
  <c r="T1668" i="43"/>
  <c r="S1668" i="43"/>
  <c r="M1668" i="43"/>
  <c r="AL1667" i="43"/>
  <c r="AE1667" i="43"/>
  <c r="W1667" i="43"/>
  <c r="V1667" i="43"/>
  <c r="X1667" i="43" s="1"/>
  <c r="U1667" i="43"/>
  <c r="T1667" i="43"/>
  <c r="S1667" i="43"/>
  <c r="M1667" i="43"/>
  <c r="AL1666" i="43"/>
  <c r="AE1666" i="43"/>
  <c r="W1666" i="43"/>
  <c r="V1666" i="43"/>
  <c r="U1666" i="43"/>
  <c r="X1666" i="43" s="1"/>
  <c r="T1666" i="43"/>
  <c r="S1666" i="43"/>
  <c r="M1666" i="43"/>
  <c r="AL1665" i="43"/>
  <c r="AE1665" i="43"/>
  <c r="W1665" i="43"/>
  <c r="V1665" i="43"/>
  <c r="U1665" i="43"/>
  <c r="X1665" i="43" s="1"/>
  <c r="T1665" i="43"/>
  <c r="S1665" i="43"/>
  <c r="M1665" i="43"/>
  <c r="AL1664" i="43"/>
  <c r="AE1664" i="43"/>
  <c r="W1664" i="43"/>
  <c r="V1664" i="43"/>
  <c r="U1664" i="43"/>
  <c r="T1664" i="43"/>
  <c r="S1664" i="43"/>
  <c r="M1664" i="43"/>
  <c r="AL1663" i="43"/>
  <c r="AE1663" i="43"/>
  <c r="W1663" i="43"/>
  <c r="V1663" i="43"/>
  <c r="U1663" i="43"/>
  <c r="X1663" i="43" s="1"/>
  <c r="T1663" i="43"/>
  <c r="S1663" i="43"/>
  <c r="M1663" i="43"/>
  <c r="AL1662" i="43"/>
  <c r="AE1662" i="43"/>
  <c r="W1662" i="43"/>
  <c r="X1662" i="43" s="1"/>
  <c r="V1662" i="43"/>
  <c r="U1662" i="43"/>
  <c r="T1662" i="43"/>
  <c r="S1662" i="43"/>
  <c r="M1662" i="43"/>
  <c r="AL1661" i="43"/>
  <c r="AE1661" i="43"/>
  <c r="W1661" i="43"/>
  <c r="V1661" i="43"/>
  <c r="X1661" i="43" s="1"/>
  <c r="U1661" i="43"/>
  <c r="T1661" i="43"/>
  <c r="S1661" i="43"/>
  <c r="M1661" i="43"/>
  <c r="AL1660" i="43"/>
  <c r="AE1660" i="43"/>
  <c r="W1660" i="43"/>
  <c r="X1660" i="43" s="1"/>
  <c r="V1660" i="43"/>
  <c r="U1660" i="43"/>
  <c r="T1660" i="43"/>
  <c r="S1660" i="43"/>
  <c r="M1660" i="43"/>
  <c r="AL1659" i="43"/>
  <c r="AE1659" i="43"/>
  <c r="X1659" i="43"/>
  <c r="W1659" i="43"/>
  <c r="V1659" i="43"/>
  <c r="U1659" i="43"/>
  <c r="T1659" i="43"/>
  <c r="S1659" i="43"/>
  <c r="M1659" i="43"/>
  <c r="AL1658" i="43"/>
  <c r="AE1658" i="43"/>
  <c r="W1658" i="43"/>
  <c r="V1658" i="43"/>
  <c r="U1658" i="43"/>
  <c r="X1658" i="43" s="1"/>
  <c r="T1658" i="43"/>
  <c r="S1658" i="43"/>
  <c r="M1658" i="43"/>
  <c r="AL1657" i="43"/>
  <c r="AE1657" i="43"/>
  <c r="W1657" i="43"/>
  <c r="V1657" i="43"/>
  <c r="U1657" i="43"/>
  <c r="T1657" i="43"/>
  <c r="S1657" i="43"/>
  <c r="M1657" i="43"/>
  <c r="AL1656" i="43"/>
  <c r="AE1656" i="43"/>
  <c r="W1656" i="43"/>
  <c r="V1656" i="43"/>
  <c r="U1656" i="43"/>
  <c r="X1656" i="43" s="1"/>
  <c r="T1656" i="43"/>
  <c r="S1656" i="43"/>
  <c r="M1656" i="43"/>
  <c r="AL1655" i="43"/>
  <c r="AE1655" i="43"/>
  <c r="W1655" i="43"/>
  <c r="X1655" i="43" s="1"/>
  <c r="V1655" i="43"/>
  <c r="U1655" i="43"/>
  <c r="T1655" i="43"/>
  <c r="S1655" i="43"/>
  <c r="M1655" i="43"/>
  <c r="AL1654" i="43"/>
  <c r="AE1654" i="43"/>
  <c r="W1654" i="43"/>
  <c r="V1654" i="43"/>
  <c r="U1654" i="43"/>
  <c r="T1654" i="43"/>
  <c r="S1654" i="43"/>
  <c r="M1654" i="43"/>
  <c r="AL1653" i="43"/>
  <c r="AE1653" i="43"/>
  <c r="X1653" i="43"/>
  <c r="W1653" i="43"/>
  <c r="V1653" i="43"/>
  <c r="U1653" i="43"/>
  <c r="T1653" i="43"/>
  <c r="S1653" i="43"/>
  <c r="M1653" i="43"/>
  <c r="AL1652" i="43"/>
  <c r="AE1652" i="43"/>
  <c r="X1652" i="43"/>
  <c r="W1652" i="43"/>
  <c r="V1652" i="43"/>
  <c r="U1652" i="43"/>
  <c r="T1652" i="43"/>
  <c r="S1652" i="43"/>
  <c r="M1652" i="43"/>
  <c r="AL1651" i="43"/>
  <c r="AE1651" i="43"/>
  <c r="W1651" i="43"/>
  <c r="V1651" i="43"/>
  <c r="X1651" i="43" s="1"/>
  <c r="U1651" i="43"/>
  <c r="T1651" i="43"/>
  <c r="S1651" i="43"/>
  <c r="M1651" i="43"/>
  <c r="AL1650" i="43"/>
  <c r="AE1650" i="43"/>
  <c r="W1650" i="43"/>
  <c r="V1650" i="43"/>
  <c r="U1650" i="43"/>
  <c r="X1650" i="43" s="1"/>
  <c r="T1650" i="43"/>
  <c r="S1650" i="43"/>
  <c r="M1650" i="43"/>
  <c r="AL1649" i="43"/>
  <c r="AE1649" i="43"/>
  <c r="X1649" i="43"/>
  <c r="W1649" i="43"/>
  <c r="V1649" i="43"/>
  <c r="U1649" i="43"/>
  <c r="T1649" i="43"/>
  <c r="S1649" i="43"/>
  <c r="M1649" i="43"/>
  <c r="AL1648" i="43"/>
  <c r="AE1648" i="43"/>
  <c r="W1648" i="43"/>
  <c r="V1648" i="43"/>
  <c r="U1648" i="43"/>
  <c r="T1648" i="43"/>
  <c r="S1648" i="43"/>
  <c r="M1648" i="43"/>
  <c r="AL1647" i="43"/>
  <c r="AE1647" i="43"/>
  <c r="X1647" i="43"/>
  <c r="W1647" i="43"/>
  <c r="V1647" i="43"/>
  <c r="U1647" i="43"/>
  <c r="T1647" i="43"/>
  <c r="S1647" i="43"/>
  <c r="M1647" i="43"/>
  <c r="AL1646" i="43"/>
  <c r="AE1646" i="43"/>
  <c r="W1646" i="43"/>
  <c r="V1646" i="43"/>
  <c r="U1646" i="43"/>
  <c r="X1646" i="43" s="1"/>
  <c r="T1646" i="43"/>
  <c r="S1646" i="43"/>
  <c r="M1646" i="43"/>
  <c r="AL1645" i="43"/>
  <c r="AE1645" i="43"/>
  <c r="W1645" i="43"/>
  <c r="V1645" i="43"/>
  <c r="X1645" i="43" s="1"/>
  <c r="U1645" i="43"/>
  <c r="T1645" i="43"/>
  <c r="S1645" i="43"/>
  <c r="M1645" i="43"/>
  <c r="AL1644" i="43"/>
  <c r="AE1644" i="43"/>
  <c r="W1644" i="43"/>
  <c r="V1644" i="43"/>
  <c r="X1644" i="43" s="1"/>
  <c r="U1644" i="43"/>
  <c r="T1644" i="43"/>
  <c r="S1644" i="43"/>
  <c r="M1644" i="43"/>
  <c r="AL1643" i="43"/>
  <c r="AE1643" i="43"/>
  <c r="X1643" i="43"/>
  <c r="W1643" i="43"/>
  <c r="V1643" i="43"/>
  <c r="U1643" i="43"/>
  <c r="T1643" i="43"/>
  <c r="S1643" i="43"/>
  <c r="M1643" i="43"/>
  <c r="AL1642" i="43"/>
  <c r="AE1642" i="43"/>
  <c r="X1642" i="43"/>
  <c r="W1642" i="43"/>
  <c r="V1642" i="43"/>
  <c r="U1642" i="43"/>
  <c r="T1642" i="43"/>
  <c r="S1642" i="43"/>
  <c r="M1642" i="43"/>
  <c r="AL1641" i="43"/>
  <c r="AE1641" i="43"/>
  <c r="W1641" i="43"/>
  <c r="V1641" i="43"/>
  <c r="U1641" i="43"/>
  <c r="T1641" i="43"/>
  <c r="S1641" i="43"/>
  <c r="M1641" i="43"/>
  <c r="AL1640" i="43"/>
  <c r="AE1640" i="43"/>
  <c r="W1640" i="43"/>
  <c r="V1640" i="43"/>
  <c r="U1640" i="43"/>
  <c r="T1640" i="43"/>
  <c r="S1640" i="43"/>
  <c r="M1640" i="43"/>
  <c r="AL1639" i="43"/>
  <c r="AE1639" i="43"/>
  <c r="W1639" i="43"/>
  <c r="X1639" i="43" s="1"/>
  <c r="V1639" i="43"/>
  <c r="U1639" i="43"/>
  <c r="T1639" i="43"/>
  <c r="S1639" i="43"/>
  <c r="M1639" i="43"/>
  <c r="AL1638" i="43"/>
  <c r="AE1638" i="43"/>
  <c r="X1638" i="43"/>
  <c r="W1638" i="43"/>
  <c r="V1638" i="43"/>
  <c r="U1638" i="43"/>
  <c r="T1638" i="43"/>
  <c r="S1638" i="43"/>
  <c r="M1638" i="43"/>
  <c r="AL1637" i="43"/>
  <c r="AE1637" i="43"/>
  <c r="W1637" i="43"/>
  <c r="V1637" i="43"/>
  <c r="U1637" i="43"/>
  <c r="X1637" i="43" s="1"/>
  <c r="T1637" i="43"/>
  <c r="S1637" i="43"/>
  <c r="M1637" i="43"/>
  <c r="AL1636" i="43"/>
  <c r="AE1636" i="43"/>
  <c r="W1636" i="43"/>
  <c r="X1636" i="43" s="1"/>
  <c r="V1636" i="43"/>
  <c r="U1636" i="43"/>
  <c r="T1636" i="43"/>
  <c r="S1636" i="43"/>
  <c r="M1636" i="43"/>
  <c r="AL1635" i="43"/>
  <c r="AE1635" i="43"/>
  <c r="W1635" i="43"/>
  <c r="V1635" i="43"/>
  <c r="X1635" i="43" s="1"/>
  <c r="U1635" i="43"/>
  <c r="T1635" i="43"/>
  <c r="S1635" i="43"/>
  <c r="M1635" i="43"/>
  <c r="AL1634" i="43"/>
  <c r="AE1634" i="43"/>
  <c r="W1634" i="43"/>
  <c r="V1634" i="43"/>
  <c r="U1634" i="43"/>
  <c r="X1634" i="43" s="1"/>
  <c r="T1634" i="43"/>
  <c r="S1634" i="43"/>
  <c r="M1634" i="43"/>
  <c r="M1676" i="43" s="1"/>
  <c r="AL1633" i="43"/>
  <c r="AE1633" i="43"/>
  <c r="W1633" i="43"/>
  <c r="V1633" i="43"/>
  <c r="U1633" i="43"/>
  <c r="X1633" i="43" s="1"/>
  <c r="T1633" i="43"/>
  <c r="S1633" i="43"/>
  <c r="M1633" i="43"/>
  <c r="AL1632" i="43"/>
  <c r="AE1632" i="43"/>
  <c r="W1632" i="43"/>
  <c r="V1632" i="43"/>
  <c r="U1632" i="43"/>
  <c r="T1632" i="43"/>
  <c r="S1632" i="43"/>
  <c r="M1632" i="43"/>
  <c r="AD1628" i="43"/>
  <c r="AD1677" i="43" s="1"/>
  <c r="R1628" i="43"/>
  <c r="K1628" i="43"/>
  <c r="K1677" i="43" s="1"/>
  <c r="AK1627" i="43"/>
  <c r="AJ1627" i="43"/>
  <c r="AI1627" i="43"/>
  <c r="AH1627" i="43"/>
  <c r="AH1628" i="43" s="1"/>
  <c r="AD1627" i="43"/>
  <c r="AC1627" i="43"/>
  <c r="AB1627" i="43"/>
  <c r="AA1627" i="43"/>
  <c r="S1627" i="43"/>
  <c r="R1627" i="43"/>
  <c r="Q1627" i="43"/>
  <c r="P1627" i="43"/>
  <c r="O1627" i="43"/>
  <c r="M1627" i="43"/>
  <c r="L1627" i="43"/>
  <c r="K1627" i="43"/>
  <c r="J1627" i="43"/>
  <c r="I1627" i="43"/>
  <c r="AL1626" i="43"/>
  <c r="AE1626" i="43"/>
  <c r="W1626" i="43"/>
  <c r="V1626" i="43"/>
  <c r="U1626" i="43"/>
  <c r="T1626" i="43"/>
  <c r="T1627" i="43" s="1"/>
  <c r="S1626" i="43"/>
  <c r="M1626" i="43"/>
  <c r="AL1625" i="43"/>
  <c r="AE1625" i="43"/>
  <c r="W1625" i="43"/>
  <c r="V1625" i="43"/>
  <c r="V1627" i="43" s="1"/>
  <c r="U1625" i="43"/>
  <c r="T1625" i="43"/>
  <c r="S1625" i="43"/>
  <c r="M1625" i="43"/>
  <c r="AL1624" i="43"/>
  <c r="AL1627" i="43" s="1"/>
  <c r="AE1624" i="43"/>
  <c r="AE1627" i="43" s="1"/>
  <c r="W1624" i="43"/>
  <c r="X1624" i="43" s="1"/>
  <c r="V1624" i="43"/>
  <c r="U1624" i="43"/>
  <c r="T1624" i="43"/>
  <c r="S1624" i="43"/>
  <c r="M1624" i="43"/>
  <c r="AK1622" i="43"/>
  <c r="AJ1622" i="43"/>
  <c r="AI1622" i="43"/>
  <c r="AI1628" i="43" s="1"/>
  <c r="AI1677" i="43" s="1"/>
  <c r="AH1622" i="43"/>
  <c r="AD1622" i="43"/>
  <c r="AC1622" i="43"/>
  <c r="AC1628" i="43" s="1"/>
  <c r="AB1622" i="43"/>
  <c r="AB1628" i="43" s="1"/>
  <c r="AB1677" i="43" s="1"/>
  <c r="AA1622" i="43"/>
  <c r="AA1628" i="43" s="1"/>
  <c r="R1622" i="43"/>
  <c r="Q1622" i="43"/>
  <c r="Q1628" i="43" s="1"/>
  <c r="P1622" i="43"/>
  <c r="P1628" i="43" s="1"/>
  <c r="P1677" i="43" s="1"/>
  <c r="O1622" i="43"/>
  <c r="L1622" i="43"/>
  <c r="K1622" i="43"/>
  <c r="J1622" i="43"/>
  <c r="I1622" i="43"/>
  <c r="I1628" i="43" s="1"/>
  <c r="AL1620" i="43"/>
  <c r="AE1620" i="43"/>
  <c r="X1620" i="43"/>
  <c r="W1620" i="43"/>
  <c r="V1620" i="43"/>
  <c r="U1620" i="43"/>
  <c r="T1620" i="43"/>
  <c r="S1620" i="43"/>
  <c r="M1620" i="43"/>
  <c r="AL1619" i="43"/>
  <c r="AE1619" i="43"/>
  <c r="W1619" i="43"/>
  <c r="X1619" i="43" s="1"/>
  <c r="V1619" i="43"/>
  <c r="U1619" i="43"/>
  <c r="T1619" i="43"/>
  <c r="S1619" i="43"/>
  <c r="M1619" i="43"/>
  <c r="AL1618" i="43"/>
  <c r="AE1618" i="43"/>
  <c r="W1618" i="43"/>
  <c r="V1618" i="43"/>
  <c r="U1618" i="43"/>
  <c r="T1618" i="43"/>
  <c r="S1618" i="43"/>
  <c r="M1618" i="43"/>
  <c r="AL1617" i="43"/>
  <c r="AE1617" i="43"/>
  <c r="W1617" i="43"/>
  <c r="V1617" i="43"/>
  <c r="U1617" i="43"/>
  <c r="T1617" i="43"/>
  <c r="S1617" i="43"/>
  <c r="M1617" i="43"/>
  <c r="AL1616" i="43"/>
  <c r="AE1616" i="43"/>
  <c r="W1616" i="43"/>
  <c r="X1616" i="43" s="1"/>
  <c r="V1616" i="43"/>
  <c r="U1616" i="43"/>
  <c r="T1616" i="43"/>
  <c r="S1616" i="43"/>
  <c r="M1616" i="43"/>
  <c r="AL1615" i="43"/>
  <c r="AE1615" i="43"/>
  <c r="X1615" i="43"/>
  <c r="W1615" i="43"/>
  <c r="V1615" i="43"/>
  <c r="U1615" i="43"/>
  <c r="T1615" i="43"/>
  <c r="S1615" i="43"/>
  <c r="M1615" i="43"/>
  <c r="AL1614" i="43"/>
  <c r="AE1614" i="43"/>
  <c r="W1614" i="43"/>
  <c r="V1614" i="43"/>
  <c r="U1614" i="43"/>
  <c r="X1614" i="43" s="1"/>
  <c r="T1614" i="43"/>
  <c r="S1614" i="43"/>
  <c r="M1614" i="43"/>
  <c r="AL1613" i="43"/>
  <c r="AE1613" i="43"/>
  <c r="X1613" i="43"/>
  <c r="W1613" i="43"/>
  <c r="V1613" i="43"/>
  <c r="U1613" i="43"/>
  <c r="T1613" i="43"/>
  <c r="S1613" i="43"/>
  <c r="M1613" i="43"/>
  <c r="AL1612" i="43"/>
  <c r="AE1612" i="43"/>
  <c r="W1612" i="43"/>
  <c r="V1612" i="43"/>
  <c r="X1612" i="43" s="1"/>
  <c r="U1612" i="43"/>
  <c r="T1612" i="43"/>
  <c r="S1612" i="43"/>
  <c r="M1612" i="43"/>
  <c r="AL1611" i="43"/>
  <c r="AE1611" i="43"/>
  <c r="W1611" i="43"/>
  <c r="V1611" i="43"/>
  <c r="U1611" i="43"/>
  <c r="X1611" i="43" s="1"/>
  <c r="T1611" i="43"/>
  <c r="S1611" i="43"/>
  <c r="M1611" i="43"/>
  <c r="AL1610" i="43"/>
  <c r="AE1610" i="43"/>
  <c r="W1610" i="43"/>
  <c r="V1610" i="43"/>
  <c r="U1610" i="43"/>
  <c r="T1610" i="43"/>
  <c r="S1610" i="43"/>
  <c r="M1610" i="43"/>
  <c r="AL1609" i="43"/>
  <c r="AE1609" i="43"/>
  <c r="W1609" i="43"/>
  <c r="V1609" i="43"/>
  <c r="U1609" i="43"/>
  <c r="X1609" i="43" s="1"/>
  <c r="T1609" i="43"/>
  <c r="S1609" i="43"/>
  <c r="M1609" i="43"/>
  <c r="AL1608" i="43"/>
  <c r="AE1608" i="43"/>
  <c r="X1608" i="43"/>
  <c r="W1608" i="43"/>
  <c r="V1608" i="43"/>
  <c r="U1608" i="43"/>
  <c r="T1608" i="43"/>
  <c r="S1608" i="43"/>
  <c r="M1608" i="43"/>
  <c r="AL1607" i="43"/>
  <c r="AE1607" i="43"/>
  <c r="W1607" i="43"/>
  <c r="X1607" i="43" s="1"/>
  <c r="V1607" i="43"/>
  <c r="U1607" i="43"/>
  <c r="T1607" i="43"/>
  <c r="S1607" i="43"/>
  <c r="M1607" i="43"/>
  <c r="AL1606" i="43"/>
  <c r="AE1606" i="43"/>
  <c r="W1606" i="43"/>
  <c r="X1606" i="43" s="1"/>
  <c r="V1606" i="43"/>
  <c r="U1606" i="43"/>
  <c r="T1606" i="43"/>
  <c r="S1606" i="43"/>
  <c r="M1606" i="43"/>
  <c r="AL1605" i="43"/>
  <c r="AE1605" i="43"/>
  <c r="X1605" i="43"/>
  <c r="W1605" i="43"/>
  <c r="V1605" i="43"/>
  <c r="U1605" i="43"/>
  <c r="T1605" i="43"/>
  <c r="S1605" i="43"/>
  <c r="M1605" i="43"/>
  <c r="AL1604" i="43"/>
  <c r="AE1604" i="43"/>
  <c r="X1604" i="43"/>
  <c r="W1604" i="43"/>
  <c r="V1604" i="43"/>
  <c r="U1604" i="43"/>
  <c r="T1604" i="43"/>
  <c r="S1604" i="43"/>
  <c r="M1604" i="43"/>
  <c r="AL1603" i="43"/>
  <c r="AE1603" i="43"/>
  <c r="W1603" i="43"/>
  <c r="V1603" i="43"/>
  <c r="U1603" i="43"/>
  <c r="X1603" i="43" s="1"/>
  <c r="T1603" i="43"/>
  <c r="S1603" i="43"/>
  <c r="M1603" i="43"/>
  <c r="AL1602" i="43"/>
  <c r="AE1602" i="43"/>
  <c r="W1602" i="43"/>
  <c r="V1602" i="43"/>
  <c r="U1602" i="43"/>
  <c r="X1602" i="43" s="1"/>
  <c r="T1602" i="43"/>
  <c r="S1602" i="43"/>
  <c r="M1602" i="43"/>
  <c r="AL1601" i="43"/>
  <c r="AE1601" i="43"/>
  <c r="W1601" i="43"/>
  <c r="V1601" i="43"/>
  <c r="U1601" i="43"/>
  <c r="X1601" i="43" s="1"/>
  <c r="T1601" i="43"/>
  <c r="S1601" i="43"/>
  <c r="M1601" i="43"/>
  <c r="AL1600" i="43"/>
  <c r="AE1600" i="43"/>
  <c r="W1600" i="43"/>
  <c r="V1600" i="43"/>
  <c r="U1600" i="43"/>
  <c r="T1600" i="43"/>
  <c r="S1600" i="43"/>
  <c r="M1600" i="43"/>
  <c r="AL1599" i="43"/>
  <c r="AE1599" i="43"/>
  <c r="W1599" i="43"/>
  <c r="V1599" i="43"/>
  <c r="U1599" i="43"/>
  <c r="T1599" i="43"/>
  <c r="S1599" i="43"/>
  <c r="M1599" i="43"/>
  <c r="AL1598" i="43"/>
  <c r="AE1598" i="43"/>
  <c r="W1598" i="43"/>
  <c r="V1598" i="43"/>
  <c r="U1598" i="43"/>
  <c r="T1598" i="43"/>
  <c r="S1598" i="43"/>
  <c r="M1598" i="43"/>
  <c r="AL1597" i="43"/>
  <c r="AE1597" i="43"/>
  <c r="W1597" i="43"/>
  <c r="X1597" i="43" s="1"/>
  <c r="V1597" i="43"/>
  <c r="U1597" i="43"/>
  <c r="T1597" i="43"/>
  <c r="S1597" i="43"/>
  <c r="M1597" i="43"/>
  <c r="AL1596" i="43"/>
  <c r="AE1596" i="43"/>
  <c r="X1596" i="43"/>
  <c r="W1596" i="43"/>
  <c r="V1596" i="43"/>
  <c r="U1596" i="43"/>
  <c r="T1596" i="43"/>
  <c r="S1596" i="43"/>
  <c r="M1596" i="43"/>
  <c r="AL1595" i="43"/>
  <c r="AE1595" i="43"/>
  <c r="W1595" i="43"/>
  <c r="V1595" i="43"/>
  <c r="U1595" i="43"/>
  <c r="X1595" i="43" s="1"/>
  <c r="T1595" i="43"/>
  <c r="S1595" i="43"/>
  <c r="M1595" i="43"/>
  <c r="AL1594" i="43"/>
  <c r="AE1594" i="43"/>
  <c r="X1594" i="43"/>
  <c r="W1594" i="43"/>
  <c r="V1594" i="43"/>
  <c r="U1594" i="43"/>
  <c r="T1594" i="43"/>
  <c r="S1594" i="43"/>
  <c r="M1594" i="43"/>
  <c r="AL1593" i="43"/>
  <c r="AE1593" i="43"/>
  <c r="W1593" i="43"/>
  <c r="V1593" i="43"/>
  <c r="U1593" i="43"/>
  <c r="T1593" i="43"/>
  <c r="S1593" i="43"/>
  <c r="M1593" i="43"/>
  <c r="AL1592" i="43"/>
  <c r="AE1592" i="43"/>
  <c r="X1592" i="43"/>
  <c r="W1592" i="43"/>
  <c r="V1592" i="43"/>
  <c r="U1592" i="43"/>
  <c r="T1592" i="43"/>
  <c r="S1592" i="43"/>
  <c r="M1592" i="43"/>
  <c r="AL1591" i="43"/>
  <c r="AE1591" i="43"/>
  <c r="W1591" i="43"/>
  <c r="V1591" i="43"/>
  <c r="U1591" i="43"/>
  <c r="X1591" i="43" s="1"/>
  <c r="T1591" i="43"/>
  <c r="S1591" i="43"/>
  <c r="M1591" i="43"/>
  <c r="AL1590" i="43"/>
  <c r="AE1590" i="43"/>
  <c r="W1590" i="43"/>
  <c r="V1590" i="43"/>
  <c r="X1590" i="43" s="1"/>
  <c r="U1590" i="43"/>
  <c r="T1590" i="43"/>
  <c r="S1590" i="43"/>
  <c r="M1590" i="43"/>
  <c r="AL1589" i="43"/>
  <c r="AE1589" i="43"/>
  <c r="W1589" i="43"/>
  <c r="V1589" i="43"/>
  <c r="U1589" i="43"/>
  <c r="X1589" i="43" s="1"/>
  <c r="T1589" i="43"/>
  <c r="S1589" i="43"/>
  <c r="M1589" i="43"/>
  <c r="AL1588" i="43"/>
  <c r="AE1588" i="43"/>
  <c r="X1588" i="43"/>
  <c r="W1588" i="43"/>
  <c r="V1588" i="43"/>
  <c r="U1588" i="43"/>
  <c r="T1588" i="43"/>
  <c r="S1588" i="43"/>
  <c r="M1588" i="43"/>
  <c r="AL1587" i="43"/>
  <c r="AE1587" i="43"/>
  <c r="W1587" i="43"/>
  <c r="V1587" i="43"/>
  <c r="U1587" i="43"/>
  <c r="X1587" i="43" s="1"/>
  <c r="T1587" i="43"/>
  <c r="S1587" i="43"/>
  <c r="M1587" i="43"/>
  <c r="AL1586" i="43"/>
  <c r="AE1586" i="43"/>
  <c r="W1586" i="43"/>
  <c r="V1586" i="43"/>
  <c r="U1586" i="43"/>
  <c r="T1586" i="43"/>
  <c r="S1586" i="43"/>
  <c r="M1586" i="43"/>
  <c r="AL1585" i="43"/>
  <c r="AE1585" i="43"/>
  <c r="W1585" i="43"/>
  <c r="V1585" i="43"/>
  <c r="U1585" i="43"/>
  <c r="X1585" i="43" s="1"/>
  <c r="T1585" i="43"/>
  <c r="S1585" i="43"/>
  <c r="M1585" i="43"/>
  <c r="AL1584" i="43"/>
  <c r="AE1584" i="43"/>
  <c r="W1584" i="43"/>
  <c r="X1584" i="43" s="1"/>
  <c r="V1584" i="43"/>
  <c r="U1584" i="43"/>
  <c r="T1584" i="43"/>
  <c r="S1584" i="43"/>
  <c r="M1584" i="43"/>
  <c r="AL1583" i="43"/>
  <c r="AE1583" i="43"/>
  <c r="W1583" i="43"/>
  <c r="V1583" i="43"/>
  <c r="U1583" i="43"/>
  <c r="X1583" i="43" s="1"/>
  <c r="T1583" i="43"/>
  <c r="S1583" i="43"/>
  <c r="M1583" i="43"/>
  <c r="AL1582" i="43"/>
  <c r="AE1582" i="43"/>
  <c r="W1582" i="43"/>
  <c r="V1582" i="43"/>
  <c r="U1582" i="43"/>
  <c r="X1582" i="43" s="1"/>
  <c r="T1582" i="43"/>
  <c r="S1582" i="43"/>
  <c r="M1582" i="43"/>
  <c r="AL1581" i="43"/>
  <c r="AE1581" i="43"/>
  <c r="X1581" i="43"/>
  <c r="W1581" i="43"/>
  <c r="V1581" i="43"/>
  <c r="U1581" i="43"/>
  <c r="T1581" i="43"/>
  <c r="S1581" i="43"/>
  <c r="M1581" i="43"/>
  <c r="AL1580" i="43"/>
  <c r="AE1580" i="43"/>
  <c r="W1580" i="43"/>
  <c r="V1580" i="43"/>
  <c r="X1580" i="43" s="1"/>
  <c r="U1580" i="43"/>
  <c r="T1580" i="43"/>
  <c r="S1580" i="43"/>
  <c r="M1580" i="43"/>
  <c r="AL1579" i="43"/>
  <c r="AE1579" i="43"/>
  <c r="W1579" i="43"/>
  <c r="V1579" i="43"/>
  <c r="U1579" i="43"/>
  <c r="X1579" i="43" s="1"/>
  <c r="T1579" i="43"/>
  <c r="S1579" i="43"/>
  <c r="M1579" i="43"/>
  <c r="AL1578" i="43"/>
  <c r="AE1578" i="43"/>
  <c r="W1578" i="43"/>
  <c r="V1578" i="43"/>
  <c r="U1578" i="43"/>
  <c r="X1578" i="43" s="1"/>
  <c r="T1578" i="43"/>
  <c r="S1578" i="43"/>
  <c r="M1578" i="43"/>
  <c r="AL1577" i="43"/>
  <c r="AE1577" i="43"/>
  <c r="W1577" i="43"/>
  <c r="V1577" i="43"/>
  <c r="U1577" i="43"/>
  <c r="T1577" i="43"/>
  <c r="S1577" i="43"/>
  <c r="M1577" i="43"/>
  <c r="AL1576" i="43"/>
  <c r="AE1576" i="43"/>
  <c r="W1576" i="43"/>
  <c r="V1576" i="43"/>
  <c r="X1576" i="43" s="1"/>
  <c r="U1576" i="43"/>
  <c r="T1576" i="43"/>
  <c r="S1576" i="43"/>
  <c r="M1576" i="43"/>
  <c r="AL1575" i="43"/>
  <c r="AE1575" i="43"/>
  <c r="X1575" i="43"/>
  <c r="W1575" i="43"/>
  <c r="V1575" i="43"/>
  <c r="U1575" i="43"/>
  <c r="T1575" i="43"/>
  <c r="S1575" i="43"/>
  <c r="M1575" i="43"/>
  <c r="AL1574" i="43"/>
  <c r="AE1574" i="43"/>
  <c r="X1574" i="43"/>
  <c r="W1574" i="43"/>
  <c r="V1574" i="43"/>
  <c r="U1574" i="43"/>
  <c r="T1574" i="43"/>
  <c r="S1574" i="43"/>
  <c r="M1574" i="43"/>
  <c r="AL1573" i="43"/>
  <c r="AE1573" i="43"/>
  <c r="X1573" i="43"/>
  <c r="W1573" i="43"/>
  <c r="V1573" i="43"/>
  <c r="U1573" i="43"/>
  <c r="T1573" i="43"/>
  <c r="S1573" i="43"/>
  <c r="M1573" i="43"/>
  <c r="AL1572" i="43"/>
  <c r="AE1572" i="43"/>
  <c r="X1572" i="43"/>
  <c r="W1572" i="43"/>
  <c r="V1572" i="43"/>
  <c r="U1572" i="43"/>
  <c r="T1572" i="43"/>
  <c r="S1572" i="43"/>
  <c r="M1572" i="43"/>
  <c r="AL1571" i="43"/>
  <c r="AE1571" i="43"/>
  <c r="W1571" i="43"/>
  <c r="V1571" i="43"/>
  <c r="U1571" i="43"/>
  <c r="X1571" i="43" s="1"/>
  <c r="T1571" i="43"/>
  <c r="S1571" i="43"/>
  <c r="M1571" i="43"/>
  <c r="AL1570" i="43"/>
  <c r="AE1570" i="43"/>
  <c r="W1570" i="43"/>
  <c r="V1570" i="43"/>
  <c r="U1570" i="43"/>
  <c r="X1570" i="43" s="1"/>
  <c r="T1570" i="43"/>
  <c r="S1570" i="43"/>
  <c r="M1570" i="43"/>
  <c r="AL1569" i="43"/>
  <c r="AE1569" i="43"/>
  <c r="W1569" i="43"/>
  <c r="V1569" i="43"/>
  <c r="U1569" i="43"/>
  <c r="X1569" i="43" s="1"/>
  <c r="T1569" i="43"/>
  <c r="S1569" i="43"/>
  <c r="M1569" i="43"/>
  <c r="AL1568" i="43"/>
  <c r="AE1568" i="43"/>
  <c r="W1568" i="43"/>
  <c r="V1568" i="43"/>
  <c r="U1568" i="43"/>
  <c r="X1568" i="43" s="1"/>
  <c r="T1568" i="43"/>
  <c r="S1568" i="43"/>
  <c r="M1568" i="43"/>
  <c r="AL1567" i="43"/>
  <c r="AE1567" i="43"/>
  <c r="W1567" i="43"/>
  <c r="V1567" i="43"/>
  <c r="U1567" i="43"/>
  <c r="X1567" i="43" s="1"/>
  <c r="T1567" i="43"/>
  <c r="S1567" i="43"/>
  <c r="M1567" i="43"/>
  <c r="AL1566" i="43"/>
  <c r="AE1566" i="43"/>
  <c r="W1566" i="43"/>
  <c r="V1566" i="43"/>
  <c r="U1566" i="43"/>
  <c r="X1566" i="43" s="1"/>
  <c r="T1566" i="43"/>
  <c r="S1566" i="43"/>
  <c r="M1566" i="43"/>
  <c r="AL1565" i="43"/>
  <c r="AE1565" i="43"/>
  <c r="W1565" i="43"/>
  <c r="X1565" i="43" s="1"/>
  <c r="V1565" i="43"/>
  <c r="U1565" i="43"/>
  <c r="T1565" i="43"/>
  <c r="S1565" i="43"/>
  <c r="M1565" i="43"/>
  <c r="AL1564" i="43"/>
  <c r="AE1564" i="43"/>
  <c r="W1564" i="43"/>
  <c r="X1564" i="43" s="1"/>
  <c r="V1564" i="43"/>
  <c r="U1564" i="43"/>
  <c r="T1564" i="43"/>
  <c r="S1564" i="43"/>
  <c r="M1564" i="43"/>
  <c r="AL1563" i="43"/>
  <c r="AE1563" i="43"/>
  <c r="W1563" i="43"/>
  <c r="V1563" i="43"/>
  <c r="U1563" i="43"/>
  <c r="X1563" i="43" s="1"/>
  <c r="T1563" i="43"/>
  <c r="S1563" i="43"/>
  <c r="M1563" i="43"/>
  <c r="AL1562" i="43"/>
  <c r="AE1562" i="43"/>
  <c r="X1562" i="43"/>
  <c r="W1562" i="43"/>
  <c r="V1562" i="43"/>
  <c r="U1562" i="43"/>
  <c r="T1562" i="43"/>
  <c r="S1562" i="43"/>
  <c r="M1562" i="43"/>
  <c r="AL1561" i="43"/>
  <c r="AE1561" i="43"/>
  <c r="W1561" i="43"/>
  <c r="V1561" i="43"/>
  <c r="U1561" i="43"/>
  <c r="T1561" i="43"/>
  <c r="S1561" i="43"/>
  <c r="M1561" i="43"/>
  <c r="AL1560" i="43"/>
  <c r="AE1560" i="43"/>
  <c r="W1560" i="43"/>
  <c r="V1560" i="43"/>
  <c r="U1560" i="43"/>
  <c r="X1560" i="43" s="1"/>
  <c r="T1560" i="43"/>
  <c r="S1560" i="43"/>
  <c r="M1560" i="43"/>
  <c r="AL1559" i="43"/>
  <c r="AE1559" i="43"/>
  <c r="X1559" i="43"/>
  <c r="W1559" i="43"/>
  <c r="V1559" i="43"/>
  <c r="U1559" i="43"/>
  <c r="T1559" i="43"/>
  <c r="S1559" i="43"/>
  <c r="M1559" i="43"/>
  <c r="AL1558" i="43"/>
  <c r="AE1558" i="43"/>
  <c r="W1558" i="43"/>
  <c r="V1558" i="43"/>
  <c r="X1558" i="43" s="1"/>
  <c r="U1558" i="43"/>
  <c r="T1558" i="43"/>
  <c r="S1558" i="43"/>
  <c r="M1558" i="43"/>
  <c r="AL1557" i="43"/>
  <c r="AE1557" i="43"/>
  <c r="W1557" i="43"/>
  <c r="V1557" i="43"/>
  <c r="U1557" i="43"/>
  <c r="X1557" i="43" s="1"/>
  <c r="T1557" i="43"/>
  <c r="S1557" i="43"/>
  <c r="M1557" i="43"/>
  <c r="AL1556" i="43"/>
  <c r="AE1556" i="43"/>
  <c r="X1556" i="43"/>
  <c r="W1556" i="43"/>
  <c r="V1556" i="43"/>
  <c r="U1556" i="43"/>
  <c r="T1556" i="43"/>
  <c r="S1556" i="43"/>
  <c r="M1556" i="43"/>
  <c r="AL1555" i="43"/>
  <c r="AE1555" i="43"/>
  <c r="W1555" i="43"/>
  <c r="X1555" i="43" s="1"/>
  <c r="V1555" i="43"/>
  <c r="U1555" i="43"/>
  <c r="T1555" i="43"/>
  <c r="S1555" i="43"/>
  <c r="M1555" i="43"/>
  <c r="AL1554" i="43"/>
  <c r="AE1554" i="43"/>
  <c r="W1554" i="43"/>
  <c r="V1554" i="43"/>
  <c r="U1554" i="43"/>
  <c r="X1554" i="43" s="1"/>
  <c r="T1554" i="43"/>
  <c r="S1554" i="43"/>
  <c r="M1554" i="43"/>
  <c r="AL1553" i="43"/>
  <c r="AE1553" i="43"/>
  <c r="W1553" i="43"/>
  <c r="V1553" i="43"/>
  <c r="U1553" i="43"/>
  <c r="T1553" i="43"/>
  <c r="S1553" i="43"/>
  <c r="M1553" i="43"/>
  <c r="AL1552" i="43"/>
  <c r="AE1552" i="43"/>
  <c r="W1552" i="43"/>
  <c r="V1552" i="43"/>
  <c r="X1552" i="43" s="1"/>
  <c r="U1552" i="43"/>
  <c r="T1552" i="43"/>
  <c r="S1552" i="43"/>
  <c r="M1552" i="43"/>
  <c r="AL1551" i="43"/>
  <c r="AE1551" i="43"/>
  <c r="X1551" i="43"/>
  <c r="W1551" i="43"/>
  <c r="V1551" i="43"/>
  <c r="U1551" i="43"/>
  <c r="T1551" i="43"/>
  <c r="S1551" i="43"/>
  <c r="M1551" i="43"/>
  <c r="AL1550" i="43"/>
  <c r="AE1550" i="43"/>
  <c r="X1550" i="43"/>
  <c r="W1550" i="43"/>
  <c r="V1550" i="43"/>
  <c r="U1550" i="43"/>
  <c r="T1550" i="43"/>
  <c r="S1550" i="43"/>
  <c r="M1550" i="43"/>
  <c r="AL1549" i="43"/>
  <c r="AE1549" i="43"/>
  <c r="X1549" i="43"/>
  <c r="W1549" i="43"/>
  <c r="V1549" i="43"/>
  <c r="U1549" i="43"/>
  <c r="T1549" i="43"/>
  <c r="S1549" i="43"/>
  <c r="M1549" i="43"/>
  <c r="AL1548" i="43"/>
  <c r="AE1548" i="43"/>
  <c r="X1548" i="43"/>
  <c r="W1548" i="43"/>
  <c r="V1548" i="43"/>
  <c r="U1548" i="43"/>
  <c r="T1548" i="43"/>
  <c r="S1548" i="43"/>
  <c r="M1548" i="43"/>
  <c r="AL1547" i="43"/>
  <c r="AE1547" i="43"/>
  <c r="W1547" i="43"/>
  <c r="V1547" i="43"/>
  <c r="U1547" i="43"/>
  <c r="X1547" i="43" s="1"/>
  <c r="T1547" i="43"/>
  <c r="S1547" i="43"/>
  <c r="M1547" i="43"/>
  <c r="AL1546" i="43"/>
  <c r="AE1546" i="43"/>
  <c r="W1546" i="43"/>
  <c r="V1546" i="43"/>
  <c r="U1546" i="43"/>
  <c r="X1546" i="43" s="1"/>
  <c r="T1546" i="43"/>
  <c r="S1546" i="43"/>
  <c r="M1546" i="43"/>
  <c r="AL1545" i="43"/>
  <c r="AE1545" i="43"/>
  <c r="W1545" i="43"/>
  <c r="V1545" i="43"/>
  <c r="U1545" i="43"/>
  <c r="X1545" i="43" s="1"/>
  <c r="T1545" i="43"/>
  <c r="S1545" i="43"/>
  <c r="M1545" i="43"/>
  <c r="AL1544" i="43"/>
  <c r="AE1544" i="43"/>
  <c r="W1544" i="43"/>
  <c r="V1544" i="43"/>
  <c r="U1544" i="43"/>
  <c r="X1544" i="43" s="1"/>
  <c r="T1544" i="43"/>
  <c r="S1544" i="43"/>
  <c r="M1544" i="43"/>
  <c r="AL1543" i="43"/>
  <c r="AE1543" i="43"/>
  <c r="W1543" i="43"/>
  <c r="V1543" i="43"/>
  <c r="U1543" i="43"/>
  <c r="X1543" i="43" s="1"/>
  <c r="T1543" i="43"/>
  <c r="S1543" i="43"/>
  <c r="M1543" i="43"/>
  <c r="AL1542" i="43"/>
  <c r="AE1542" i="43"/>
  <c r="W1542" i="43"/>
  <c r="X1542" i="43" s="1"/>
  <c r="V1542" i="43"/>
  <c r="U1542" i="43"/>
  <c r="T1542" i="43"/>
  <c r="S1542" i="43"/>
  <c r="M1542" i="43"/>
  <c r="AL1541" i="43"/>
  <c r="AE1541" i="43"/>
  <c r="W1541" i="43"/>
  <c r="V1541" i="43"/>
  <c r="U1541" i="43"/>
  <c r="X1541" i="43" s="1"/>
  <c r="T1541" i="43"/>
  <c r="S1541" i="43"/>
  <c r="M1541" i="43"/>
  <c r="AL1540" i="43"/>
  <c r="AE1540" i="43"/>
  <c r="X1540" i="43"/>
  <c r="W1540" i="43"/>
  <c r="V1540" i="43"/>
  <c r="U1540" i="43"/>
  <c r="T1540" i="43"/>
  <c r="S1540" i="43"/>
  <c r="M1540" i="43"/>
  <c r="AL1539" i="43"/>
  <c r="AE1539" i="43"/>
  <c r="W1539" i="43"/>
  <c r="X1539" i="43" s="1"/>
  <c r="V1539" i="43"/>
  <c r="U1539" i="43"/>
  <c r="T1539" i="43"/>
  <c r="S1539" i="43"/>
  <c r="M1539" i="43"/>
  <c r="AL1538" i="43"/>
  <c r="AE1538" i="43"/>
  <c r="W1538" i="43"/>
  <c r="V1538" i="43"/>
  <c r="U1538" i="43"/>
  <c r="X1538" i="43" s="1"/>
  <c r="T1538" i="43"/>
  <c r="S1538" i="43"/>
  <c r="M1538" i="43"/>
  <c r="AL1537" i="43"/>
  <c r="AE1537" i="43"/>
  <c r="W1537" i="43"/>
  <c r="V1537" i="43"/>
  <c r="U1537" i="43"/>
  <c r="T1537" i="43"/>
  <c r="S1537" i="43"/>
  <c r="M1537" i="43"/>
  <c r="AL1536" i="43"/>
  <c r="AE1536" i="43"/>
  <c r="W1536" i="43"/>
  <c r="V1536" i="43"/>
  <c r="U1536" i="43"/>
  <c r="X1536" i="43" s="1"/>
  <c r="T1536" i="43"/>
  <c r="S1536" i="43"/>
  <c r="M1536" i="43"/>
  <c r="AL1535" i="43"/>
  <c r="AE1535" i="43"/>
  <c r="X1535" i="43"/>
  <c r="W1535" i="43"/>
  <c r="V1535" i="43"/>
  <c r="U1535" i="43"/>
  <c r="T1535" i="43"/>
  <c r="S1535" i="43"/>
  <c r="M1535" i="43"/>
  <c r="AL1534" i="43"/>
  <c r="AE1534" i="43"/>
  <c r="W1534" i="43"/>
  <c r="V1534" i="43"/>
  <c r="U1534" i="43"/>
  <c r="X1534" i="43" s="1"/>
  <c r="T1534" i="43"/>
  <c r="S1534" i="43"/>
  <c r="M1534" i="43"/>
  <c r="AL1533" i="43"/>
  <c r="AE1533" i="43"/>
  <c r="X1533" i="43"/>
  <c r="W1533" i="43"/>
  <c r="V1533" i="43"/>
  <c r="U1533" i="43"/>
  <c r="T1533" i="43"/>
  <c r="S1533" i="43"/>
  <c r="M1533" i="43"/>
  <c r="AL1532" i="43"/>
  <c r="AE1532" i="43"/>
  <c r="W1532" i="43"/>
  <c r="V1532" i="43"/>
  <c r="U1532" i="43"/>
  <c r="T1532" i="43"/>
  <c r="S1532" i="43"/>
  <c r="M1532" i="43"/>
  <c r="AL1531" i="43"/>
  <c r="AE1531" i="43"/>
  <c r="W1531" i="43"/>
  <c r="V1531" i="43"/>
  <c r="U1531" i="43"/>
  <c r="X1531" i="43" s="1"/>
  <c r="T1531" i="43"/>
  <c r="S1531" i="43"/>
  <c r="M1531" i="43"/>
  <c r="AL1530" i="43"/>
  <c r="AE1530" i="43"/>
  <c r="X1530" i="43"/>
  <c r="W1530" i="43"/>
  <c r="V1530" i="43"/>
  <c r="U1530" i="43"/>
  <c r="T1530" i="43"/>
  <c r="S1530" i="43"/>
  <c r="M1530" i="43"/>
  <c r="AL1529" i="43"/>
  <c r="AE1529" i="43"/>
  <c r="W1529" i="43"/>
  <c r="V1529" i="43"/>
  <c r="U1529" i="43"/>
  <c r="T1529" i="43"/>
  <c r="S1529" i="43"/>
  <c r="M1529" i="43"/>
  <c r="AL1528" i="43"/>
  <c r="AE1528" i="43"/>
  <c r="W1528" i="43"/>
  <c r="V1528" i="43"/>
  <c r="U1528" i="43"/>
  <c r="X1528" i="43" s="1"/>
  <c r="T1528" i="43"/>
  <c r="S1528" i="43"/>
  <c r="M1528" i="43"/>
  <c r="AL1527" i="43"/>
  <c r="AE1527" i="43"/>
  <c r="W1527" i="43"/>
  <c r="V1527" i="43"/>
  <c r="U1527" i="43"/>
  <c r="X1527" i="43" s="1"/>
  <c r="T1527" i="43"/>
  <c r="S1527" i="43"/>
  <c r="M1527" i="43"/>
  <c r="AL1526" i="43"/>
  <c r="AE1526" i="43"/>
  <c r="W1526" i="43"/>
  <c r="V1526" i="43"/>
  <c r="X1526" i="43" s="1"/>
  <c r="U1526" i="43"/>
  <c r="T1526" i="43"/>
  <c r="S1526" i="43"/>
  <c r="M1526" i="43"/>
  <c r="AL1525" i="43"/>
  <c r="AE1525" i="43"/>
  <c r="W1525" i="43"/>
  <c r="V1525" i="43"/>
  <c r="U1525" i="43"/>
  <c r="T1525" i="43"/>
  <c r="S1525" i="43"/>
  <c r="M1525" i="43"/>
  <c r="AL1524" i="43"/>
  <c r="AE1524" i="43"/>
  <c r="X1524" i="43"/>
  <c r="W1524" i="43"/>
  <c r="V1524" i="43"/>
  <c r="U1524" i="43"/>
  <c r="T1524" i="43"/>
  <c r="S1524" i="43"/>
  <c r="M1524" i="43"/>
  <c r="AL1523" i="43"/>
  <c r="AE1523" i="43"/>
  <c r="W1523" i="43"/>
  <c r="V1523" i="43"/>
  <c r="U1523" i="43"/>
  <c r="X1523" i="43" s="1"/>
  <c r="T1523" i="43"/>
  <c r="S1523" i="43"/>
  <c r="M1523" i="43"/>
  <c r="AL1522" i="43"/>
  <c r="AE1522" i="43"/>
  <c r="W1522" i="43"/>
  <c r="V1522" i="43"/>
  <c r="U1522" i="43"/>
  <c r="T1522" i="43"/>
  <c r="S1522" i="43"/>
  <c r="M1522" i="43"/>
  <c r="AL1521" i="43"/>
  <c r="AE1521" i="43"/>
  <c r="W1521" i="43"/>
  <c r="V1521" i="43"/>
  <c r="U1521" i="43"/>
  <c r="X1521" i="43" s="1"/>
  <c r="T1521" i="43"/>
  <c r="S1521" i="43"/>
  <c r="M1521" i="43"/>
  <c r="AL1520" i="43"/>
  <c r="AE1520" i="43"/>
  <c r="X1520" i="43"/>
  <c r="W1520" i="43"/>
  <c r="V1520" i="43"/>
  <c r="U1520" i="43"/>
  <c r="T1520" i="43"/>
  <c r="S1520" i="43"/>
  <c r="M1520" i="43"/>
  <c r="AL1519" i="43"/>
  <c r="AE1519" i="43"/>
  <c r="W1519" i="43"/>
  <c r="V1519" i="43"/>
  <c r="U1519" i="43"/>
  <c r="X1519" i="43" s="1"/>
  <c r="T1519" i="43"/>
  <c r="S1519" i="43"/>
  <c r="M1519" i="43"/>
  <c r="AL1518" i="43"/>
  <c r="AE1518" i="43"/>
  <c r="W1518" i="43"/>
  <c r="V1518" i="43"/>
  <c r="U1518" i="43"/>
  <c r="X1518" i="43" s="1"/>
  <c r="T1518" i="43"/>
  <c r="S1518" i="43"/>
  <c r="M1518" i="43"/>
  <c r="AL1517" i="43"/>
  <c r="AE1517" i="43"/>
  <c r="W1517" i="43"/>
  <c r="X1517" i="43" s="1"/>
  <c r="V1517" i="43"/>
  <c r="U1517" i="43"/>
  <c r="T1517" i="43"/>
  <c r="S1517" i="43"/>
  <c r="M1517" i="43"/>
  <c r="AL1516" i="43"/>
  <c r="AE1516" i="43"/>
  <c r="W1516" i="43"/>
  <c r="V1516" i="43"/>
  <c r="X1516" i="43" s="1"/>
  <c r="U1516" i="43"/>
  <c r="T1516" i="43"/>
  <c r="S1516" i="43"/>
  <c r="M1516" i="43"/>
  <c r="AL1515" i="43"/>
  <c r="AE1515" i="43"/>
  <c r="W1515" i="43"/>
  <c r="V1515" i="43"/>
  <c r="U1515" i="43"/>
  <c r="X1515" i="43" s="1"/>
  <c r="T1515" i="43"/>
  <c r="S1515" i="43"/>
  <c r="M1515" i="43"/>
  <c r="AL1514" i="43"/>
  <c r="AE1514" i="43"/>
  <c r="W1514" i="43"/>
  <c r="V1514" i="43"/>
  <c r="U1514" i="43"/>
  <c r="X1514" i="43" s="1"/>
  <c r="T1514" i="43"/>
  <c r="S1514" i="43"/>
  <c r="M1514" i="43"/>
  <c r="AL1513" i="43"/>
  <c r="AE1513" i="43"/>
  <c r="W1513" i="43"/>
  <c r="V1513" i="43"/>
  <c r="U1513" i="43"/>
  <c r="X1513" i="43" s="1"/>
  <c r="T1513" i="43"/>
  <c r="S1513" i="43"/>
  <c r="M1513" i="43"/>
  <c r="AL1512" i="43"/>
  <c r="AE1512" i="43"/>
  <c r="W1512" i="43"/>
  <c r="V1512" i="43"/>
  <c r="X1512" i="43" s="1"/>
  <c r="U1512" i="43"/>
  <c r="T1512" i="43"/>
  <c r="S1512" i="43"/>
  <c r="M1512" i="43"/>
  <c r="AL1511" i="43"/>
  <c r="AE1511" i="43"/>
  <c r="W1511" i="43"/>
  <c r="V1511" i="43"/>
  <c r="X1511" i="43" s="1"/>
  <c r="U1511" i="43"/>
  <c r="T1511" i="43"/>
  <c r="S1511" i="43"/>
  <c r="M1511" i="43"/>
  <c r="AL1510" i="43"/>
  <c r="AE1510" i="43"/>
  <c r="X1510" i="43"/>
  <c r="W1510" i="43"/>
  <c r="V1510" i="43"/>
  <c r="U1510" i="43"/>
  <c r="T1510" i="43"/>
  <c r="S1510" i="43"/>
  <c r="M1510" i="43"/>
  <c r="AL1509" i="43"/>
  <c r="AE1509" i="43"/>
  <c r="X1509" i="43"/>
  <c r="W1509" i="43"/>
  <c r="V1509" i="43"/>
  <c r="U1509" i="43"/>
  <c r="T1509" i="43"/>
  <c r="S1509" i="43"/>
  <c r="M1509" i="43"/>
  <c r="AL1508" i="43"/>
  <c r="AE1508" i="43"/>
  <c r="X1508" i="43"/>
  <c r="W1508" i="43"/>
  <c r="V1508" i="43"/>
  <c r="U1508" i="43"/>
  <c r="T1508" i="43"/>
  <c r="S1508" i="43"/>
  <c r="M1508" i="43"/>
  <c r="AL1507" i="43"/>
  <c r="AE1507" i="43"/>
  <c r="W1507" i="43"/>
  <c r="V1507" i="43"/>
  <c r="U1507" i="43"/>
  <c r="X1507" i="43" s="1"/>
  <c r="T1507" i="43"/>
  <c r="S1507" i="43"/>
  <c r="M1507" i="43"/>
  <c r="AL1506" i="43"/>
  <c r="AE1506" i="43"/>
  <c r="W1506" i="43"/>
  <c r="V1506" i="43"/>
  <c r="U1506" i="43"/>
  <c r="X1506" i="43" s="1"/>
  <c r="T1506" i="43"/>
  <c r="S1506" i="43"/>
  <c r="M1506" i="43"/>
  <c r="AL1505" i="43"/>
  <c r="AE1505" i="43"/>
  <c r="W1505" i="43"/>
  <c r="V1505" i="43"/>
  <c r="U1505" i="43"/>
  <c r="X1505" i="43" s="1"/>
  <c r="T1505" i="43"/>
  <c r="S1505" i="43"/>
  <c r="M1505" i="43"/>
  <c r="AL1504" i="43"/>
  <c r="AE1504" i="43"/>
  <c r="W1504" i="43"/>
  <c r="V1504" i="43"/>
  <c r="U1504" i="43"/>
  <c r="X1504" i="43" s="1"/>
  <c r="T1504" i="43"/>
  <c r="S1504" i="43"/>
  <c r="M1504" i="43"/>
  <c r="AL1503" i="43"/>
  <c r="AE1503" i="43"/>
  <c r="W1503" i="43"/>
  <c r="V1503" i="43"/>
  <c r="U1503" i="43"/>
  <c r="X1503" i="43" s="1"/>
  <c r="T1503" i="43"/>
  <c r="S1503" i="43"/>
  <c r="M1503" i="43"/>
  <c r="AL1502" i="43"/>
  <c r="AE1502" i="43"/>
  <c r="W1502" i="43"/>
  <c r="V1502" i="43"/>
  <c r="U1502" i="43"/>
  <c r="X1502" i="43" s="1"/>
  <c r="T1502" i="43"/>
  <c r="S1502" i="43"/>
  <c r="M1502" i="43"/>
  <c r="AL1501" i="43"/>
  <c r="AE1501" i="43"/>
  <c r="W1501" i="43"/>
  <c r="X1501" i="43" s="1"/>
  <c r="V1501" i="43"/>
  <c r="U1501" i="43"/>
  <c r="T1501" i="43"/>
  <c r="S1501" i="43"/>
  <c r="M1501" i="43"/>
  <c r="AL1500" i="43"/>
  <c r="AE1500" i="43"/>
  <c r="W1500" i="43"/>
  <c r="V1500" i="43"/>
  <c r="U1500" i="43"/>
  <c r="T1500" i="43"/>
  <c r="S1500" i="43"/>
  <c r="M1500" i="43"/>
  <c r="AL1499" i="43"/>
  <c r="AE1499" i="43"/>
  <c r="W1499" i="43"/>
  <c r="V1499" i="43"/>
  <c r="U1499" i="43"/>
  <c r="X1499" i="43" s="1"/>
  <c r="T1499" i="43"/>
  <c r="S1499" i="43"/>
  <c r="M1499" i="43"/>
  <c r="AL1498" i="43"/>
  <c r="AE1498" i="43"/>
  <c r="X1498" i="43"/>
  <c r="W1498" i="43"/>
  <c r="V1498" i="43"/>
  <c r="U1498" i="43"/>
  <c r="T1498" i="43"/>
  <c r="S1498" i="43"/>
  <c r="M1498" i="43"/>
  <c r="AL1488" i="43"/>
  <c r="AK1488" i="43"/>
  <c r="AJ1488" i="43"/>
  <c r="AJ1489" i="43" s="1"/>
  <c r="AI1488" i="43"/>
  <c r="AH1488" i="43"/>
  <c r="AD1488" i="43"/>
  <c r="AC1488" i="43"/>
  <c r="AB1488" i="43"/>
  <c r="AA1488" i="43"/>
  <c r="R1488" i="43"/>
  <c r="Q1488" i="43"/>
  <c r="P1488" i="43"/>
  <c r="P1489" i="43" s="1"/>
  <c r="O1488" i="43"/>
  <c r="O1489" i="43" s="1"/>
  <c r="L1488" i="43"/>
  <c r="K1488" i="43"/>
  <c r="J1488" i="43"/>
  <c r="I1488" i="43"/>
  <c r="AL1487" i="43"/>
  <c r="AE1487" i="43"/>
  <c r="S1487" i="43"/>
  <c r="M1487" i="43"/>
  <c r="AL1486" i="43"/>
  <c r="AE1486" i="43"/>
  <c r="W1486" i="43"/>
  <c r="V1486" i="43"/>
  <c r="U1486" i="43"/>
  <c r="X1486" i="43" s="1"/>
  <c r="T1486" i="43"/>
  <c r="S1486" i="43"/>
  <c r="M1486" i="43"/>
  <c r="AL1485" i="43"/>
  <c r="AE1485" i="43"/>
  <c r="W1485" i="43"/>
  <c r="V1485" i="43"/>
  <c r="U1485" i="43"/>
  <c r="X1485" i="43" s="1"/>
  <c r="T1485" i="43"/>
  <c r="S1485" i="43"/>
  <c r="M1485" i="43"/>
  <c r="AL1484" i="43"/>
  <c r="AE1484" i="43"/>
  <c r="W1484" i="43"/>
  <c r="V1484" i="43"/>
  <c r="U1484" i="43"/>
  <c r="T1484" i="43"/>
  <c r="S1484" i="43"/>
  <c r="M1484" i="43"/>
  <c r="AL1483" i="43"/>
  <c r="AE1483" i="43"/>
  <c r="W1483" i="43"/>
  <c r="V1483" i="43"/>
  <c r="U1483" i="43"/>
  <c r="X1483" i="43" s="1"/>
  <c r="T1483" i="43"/>
  <c r="S1483" i="43"/>
  <c r="M1483" i="43"/>
  <c r="AL1482" i="43"/>
  <c r="AE1482" i="43"/>
  <c r="W1482" i="43"/>
  <c r="V1482" i="43"/>
  <c r="V1488" i="43" s="1"/>
  <c r="U1482" i="43"/>
  <c r="T1482" i="43"/>
  <c r="S1482" i="43"/>
  <c r="M1482" i="43"/>
  <c r="AL1481" i="43"/>
  <c r="AE1481" i="43"/>
  <c r="W1481" i="43"/>
  <c r="V1481" i="43"/>
  <c r="U1481" i="43"/>
  <c r="X1481" i="43" s="1"/>
  <c r="T1481" i="43"/>
  <c r="T1488" i="43" s="1"/>
  <c r="S1481" i="43"/>
  <c r="M1481" i="43"/>
  <c r="AL1480" i="43"/>
  <c r="AE1480" i="43"/>
  <c r="W1480" i="43"/>
  <c r="X1480" i="43" s="1"/>
  <c r="V1480" i="43"/>
  <c r="U1480" i="43"/>
  <c r="T1480" i="43"/>
  <c r="S1480" i="43"/>
  <c r="M1480" i="43"/>
  <c r="AL1479" i="43"/>
  <c r="AE1479" i="43"/>
  <c r="W1479" i="43"/>
  <c r="V1479" i="43"/>
  <c r="X1479" i="43" s="1"/>
  <c r="U1479" i="43"/>
  <c r="T1479" i="43"/>
  <c r="S1479" i="43"/>
  <c r="M1479" i="43"/>
  <c r="AL1478" i="43"/>
  <c r="AE1478" i="43"/>
  <c r="AE1488" i="43" s="1"/>
  <c r="W1478" i="43"/>
  <c r="V1478" i="43"/>
  <c r="U1478" i="43"/>
  <c r="X1478" i="43" s="1"/>
  <c r="T1478" i="43"/>
  <c r="S1478" i="43"/>
  <c r="M1478" i="43"/>
  <c r="AL1477" i="43"/>
  <c r="AE1477" i="43"/>
  <c r="W1477" i="43"/>
  <c r="V1477" i="43"/>
  <c r="U1477" i="43"/>
  <c r="T1477" i="43"/>
  <c r="S1477" i="43"/>
  <c r="S1488" i="43" s="1"/>
  <c r="M1477" i="43"/>
  <c r="AI1473" i="43"/>
  <c r="AH1473" i="43"/>
  <c r="P1473" i="43"/>
  <c r="O1473" i="43"/>
  <c r="L1473" i="43"/>
  <c r="K1473" i="43"/>
  <c r="J1473" i="43"/>
  <c r="J1489" i="43" s="1"/>
  <c r="I1473" i="43"/>
  <c r="I1489" i="43" s="1"/>
  <c r="AK1472" i="43"/>
  <c r="AJ1472" i="43"/>
  <c r="AI1472" i="43"/>
  <c r="AH1472" i="43"/>
  <c r="AE1472" i="43"/>
  <c r="AD1472" i="43"/>
  <c r="AD1473" i="43" s="1"/>
  <c r="AD1489" i="43" s="1"/>
  <c r="AC1472" i="43"/>
  <c r="AB1472" i="43"/>
  <c r="AA1472" i="43"/>
  <c r="U1472" i="43"/>
  <c r="S1472" i="43"/>
  <c r="R1472" i="43"/>
  <c r="Q1472" i="43"/>
  <c r="P1472" i="43"/>
  <c r="O1472" i="43"/>
  <c r="L1472" i="43"/>
  <c r="K1472" i="43"/>
  <c r="J1472" i="43"/>
  <c r="I1472" i="43"/>
  <c r="AL1471" i="43"/>
  <c r="AE1471" i="43"/>
  <c r="W1471" i="43"/>
  <c r="V1471" i="43"/>
  <c r="U1471" i="43"/>
  <c r="X1471" i="43" s="1"/>
  <c r="T1471" i="43"/>
  <c r="S1471" i="43"/>
  <c r="M1471" i="43"/>
  <c r="M1472" i="43" s="1"/>
  <c r="AL1470" i="43"/>
  <c r="AE1470" i="43"/>
  <c r="W1470" i="43"/>
  <c r="V1470" i="43"/>
  <c r="U1470" i="43"/>
  <c r="T1470" i="43"/>
  <c r="S1470" i="43"/>
  <c r="M1470" i="43"/>
  <c r="AL1469" i="43"/>
  <c r="AL1472" i="43" s="1"/>
  <c r="AE1469" i="43"/>
  <c r="W1469" i="43"/>
  <c r="V1469" i="43"/>
  <c r="V1472" i="43" s="1"/>
  <c r="U1469" i="43"/>
  <c r="T1469" i="43"/>
  <c r="T1472" i="43" s="1"/>
  <c r="S1469" i="43"/>
  <c r="M1469" i="43"/>
  <c r="AK1467" i="43"/>
  <c r="AK1473" i="43" s="1"/>
  <c r="AK1489" i="43" s="1"/>
  <c r="AJ1467" i="43"/>
  <c r="AJ1473" i="43" s="1"/>
  <c r="AI1467" i="43"/>
  <c r="AH1467" i="43"/>
  <c r="AD1467" i="43"/>
  <c r="AC1467" i="43"/>
  <c r="AC1473" i="43" s="1"/>
  <c r="AC1489" i="43" s="1"/>
  <c r="AB1467" i="43"/>
  <c r="AB1473" i="43" s="1"/>
  <c r="AB1489" i="43" s="1"/>
  <c r="AA1467" i="43"/>
  <c r="T1467" i="43"/>
  <c r="T1473" i="43" s="1"/>
  <c r="R1467" i="43"/>
  <c r="Q1467" i="43"/>
  <c r="P1467" i="43"/>
  <c r="O1467" i="43"/>
  <c r="L1467" i="43"/>
  <c r="K1467" i="43"/>
  <c r="J1467" i="43"/>
  <c r="I1467" i="43"/>
  <c r="AL1466" i="43"/>
  <c r="AE1466" i="43"/>
  <c r="W1466" i="43"/>
  <c r="V1466" i="43"/>
  <c r="U1466" i="43"/>
  <c r="X1466" i="43" s="1"/>
  <c r="T1466" i="43"/>
  <c r="S1466" i="43"/>
  <c r="M1466" i="43"/>
  <c r="AL1465" i="43"/>
  <c r="AE1465" i="43"/>
  <c r="W1465" i="43"/>
  <c r="V1465" i="43"/>
  <c r="U1465" i="43"/>
  <c r="X1465" i="43" s="1"/>
  <c r="T1465" i="43"/>
  <c r="S1465" i="43"/>
  <c r="M1465" i="43"/>
  <c r="AL1464" i="43"/>
  <c r="AE1464" i="43"/>
  <c r="W1464" i="43"/>
  <c r="X1464" i="43" s="1"/>
  <c r="V1464" i="43"/>
  <c r="U1464" i="43"/>
  <c r="T1464" i="43"/>
  <c r="S1464" i="43"/>
  <c r="M1464" i="43"/>
  <c r="AL1463" i="43"/>
  <c r="AE1463" i="43"/>
  <c r="W1463" i="43"/>
  <c r="V1463" i="43"/>
  <c r="U1463" i="43"/>
  <c r="T1463" i="43"/>
  <c r="S1463" i="43"/>
  <c r="M1463" i="43"/>
  <c r="AL1462" i="43"/>
  <c r="AE1462" i="43"/>
  <c r="W1462" i="43"/>
  <c r="V1462" i="43"/>
  <c r="U1462" i="43"/>
  <c r="T1462" i="43"/>
  <c r="S1462" i="43"/>
  <c r="M1462" i="43"/>
  <c r="AL1461" i="43"/>
  <c r="AE1461" i="43"/>
  <c r="W1461" i="43"/>
  <c r="V1461" i="43"/>
  <c r="X1461" i="43" s="1"/>
  <c r="U1461" i="43"/>
  <c r="T1461" i="43"/>
  <c r="S1461" i="43"/>
  <c r="M1461" i="43"/>
  <c r="AL1460" i="43"/>
  <c r="AE1460" i="43"/>
  <c r="W1460" i="43"/>
  <c r="V1460" i="43"/>
  <c r="U1460" i="43"/>
  <c r="X1460" i="43" s="1"/>
  <c r="T1460" i="43"/>
  <c r="S1460" i="43"/>
  <c r="M1460" i="43"/>
  <c r="AL1459" i="43"/>
  <c r="AE1459" i="43"/>
  <c r="X1459" i="43"/>
  <c r="W1459" i="43"/>
  <c r="V1459" i="43"/>
  <c r="U1459" i="43"/>
  <c r="T1459" i="43"/>
  <c r="S1459" i="43"/>
  <c r="M1459" i="43"/>
  <c r="AL1458" i="43"/>
  <c r="AE1458" i="43"/>
  <c r="W1458" i="43"/>
  <c r="V1458" i="43"/>
  <c r="U1458" i="43"/>
  <c r="X1458" i="43" s="1"/>
  <c r="T1458" i="43"/>
  <c r="S1458" i="43"/>
  <c r="M1458" i="43"/>
  <c r="AL1457" i="43"/>
  <c r="AE1457" i="43"/>
  <c r="X1457" i="43"/>
  <c r="W1457" i="43"/>
  <c r="V1457" i="43"/>
  <c r="U1457" i="43"/>
  <c r="T1457" i="43"/>
  <c r="S1457" i="43"/>
  <c r="M1457" i="43"/>
  <c r="AL1456" i="43"/>
  <c r="AE1456" i="43"/>
  <c r="W1456" i="43"/>
  <c r="V1456" i="43"/>
  <c r="U1456" i="43"/>
  <c r="X1456" i="43" s="1"/>
  <c r="T1456" i="43"/>
  <c r="S1456" i="43"/>
  <c r="M1456" i="43"/>
  <c r="AL1455" i="43"/>
  <c r="AE1455" i="43"/>
  <c r="W1455" i="43"/>
  <c r="V1455" i="43"/>
  <c r="U1455" i="43"/>
  <c r="X1455" i="43" s="1"/>
  <c r="T1455" i="43"/>
  <c r="S1455" i="43"/>
  <c r="M1455" i="43"/>
  <c r="AL1454" i="43"/>
  <c r="AE1454" i="43"/>
  <c r="W1454" i="43"/>
  <c r="V1454" i="43"/>
  <c r="U1454" i="43"/>
  <c r="X1454" i="43" s="1"/>
  <c r="T1454" i="43"/>
  <c r="S1454" i="43"/>
  <c r="M1454" i="43"/>
  <c r="AL1453" i="43"/>
  <c r="AE1453" i="43"/>
  <c r="W1453" i="43"/>
  <c r="X1453" i="43" s="1"/>
  <c r="V1453" i="43"/>
  <c r="U1453" i="43"/>
  <c r="T1453" i="43"/>
  <c r="S1453" i="43"/>
  <c r="M1453" i="43"/>
  <c r="AL1452" i="43"/>
  <c r="AE1452" i="43"/>
  <c r="W1452" i="43"/>
  <c r="V1452" i="43"/>
  <c r="X1452" i="43" s="1"/>
  <c r="U1452" i="43"/>
  <c r="T1452" i="43"/>
  <c r="S1452" i="43"/>
  <c r="M1452" i="43"/>
  <c r="AL1451" i="43"/>
  <c r="AE1451" i="43"/>
  <c r="W1451" i="43"/>
  <c r="V1451" i="43"/>
  <c r="X1451" i="43" s="1"/>
  <c r="U1451" i="43"/>
  <c r="T1451" i="43"/>
  <c r="S1451" i="43"/>
  <c r="M1451" i="43"/>
  <c r="AL1450" i="43"/>
  <c r="AE1450" i="43"/>
  <c r="W1450" i="43"/>
  <c r="X1450" i="43" s="1"/>
  <c r="V1450" i="43"/>
  <c r="U1450" i="43"/>
  <c r="T1450" i="43"/>
  <c r="S1450" i="43"/>
  <c r="M1450" i="43"/>
  <c r="AL1449" i="43"/>
  <c r="AE1449" i="43"/>
  <c r="W1449" i="43"/>
  <c r="V1449" i="43"/>
  <c r="U1449" i="43"/>
  <c r="T1449" i="43"/>
  <c r="S1449" i="43"/>
  <c r="M1449" i="43"/>
  <c r="AL1448" i="43"/>
  <c r="AE1448" i="43"/>
  <c r="X1448" i="43"/>
  <c r="W1448" i="43"/>
  <c r="V1448" i="43"/>
  <c r="U1448" i="43"/>
  <c r="T1448" i="43"/>
  <c r="S1448" i="43"/>
  <c r="M1448" i="43"/>
  <c r="AL1447" i="43"/>
  <c r="AE1447" i="43"/>
  <c r="W1447" i="43"/>
  <c r="V1447" i="43"/>
  <c r="U1447" i="43"/>
  <c r="T1447" i="43"/>
  <c r="S1447" i="43"/>
  <c r="M1447" i="43"/>
  <c r="AL1446" i="43"/>
  <c r="AE1446" i="43"/>
  <c r="W1446" i="43"/>
  <c r="V1446" i="43"/>
  <c r="U1446" i="43"/>
  <c r="T1446" i="43"/>
  <c r="S1446" i="43"/>
  <c r="M1446" i="43"/>
  <c r="AL1445" i="43"/>
  <c r="AE1445" i="43"/>
  <c r="W1445" i="43"/>
  <c r="V1445" i="43"/>
  <c r="U1445" i="43"/>
  <c r="T1445" i="43"/>
  <c r="S1445" i="43"/>
  <c r="M1445" i="43"/>
  <c r="AL1444" i="43"/>
  <c r="AE1444" i="43"/>
  <c r="W1444" i="43"/>
  <c r="X1444" i="43" s="1"/>
  <c r="V1444" i="43"/>
  <c r="U1444" i="43"/>
  <c r="T1444" i="43"/>
  <c r="S1444" i="43"/>
  <c r="M1444" i="43"/>
  <c r="AL1443" i="43"/>
  <c r="AE1443" i="43"/>
  <c r="W1443" i="43"/>
  <c r="V1443" i="43"/>
  <c r="U1443" i="43"/>
  <c r="X1443" i="43" s="1"/>
  <c r="T1443" i="43"/>
  <c r="S1443" i="43"/>
  <c r="M1443" i="43"/>
  <c r="AL1442" i="43"/>
  <c r="AE1442" i="43"/>
  <c r="W1442" i="43"/>
  <c r="V1442" i="43"/>
  <c r="U1442" i="43"/>
  <c r="X1442" i="43" s="1"/>
  <c r="T1442" i="43"/>
  <c r="S1442" i="43"/>
  <c r="M1442" i="43"/>
  <c r="AL1441" i="43"/>
  <c r="AE1441" i="43"/>
  <c r="W1441" i="43"/>
  <c r="V1441" i="43"/>
  <c r="X1441" i="43" s="1"/>
  <c r="U1441" i="43"/>
  <c r="T1441" i="43"/>
  <c r="S1441" i="43"/>
  <c r="M1441" i="43"/>
  <c r="AL1440" i="43"/>
  <c r="AE1440" i="43"/>
  <c r="W1440" i="43"/>
  <c r="V1440" i="43"/>
  <c r="U1440" i="43"/>
  <c r="X1440" i="43" s="1"/>
  <c r="T1440" i="43"/>
  <c r="S1440" i="43"/>
  <c r="M1440" i="43"/>
  <c r="AL1439" i="43"/>
  <c r="AE1439" i="43"/>
  <c r="W1439" i="43"/>
  <c r="V1439" i="43"/>
  <c r="U1439" i="43"/>
  <c r="X1439" i="43" s="1"/>
  <c r="T1439" i="43"/>
  <c r="S1439" i="43"/>
  <c r="M1439" i="43"/>
  <c r="Q1430" i="43"/>
  <c r="J1430" i="43"/>
  <c r="AK1429" i="43"/>
  <c r="AJ1429" i="43"/>
  <c r="AI1429" i="43"/>
  <c r="AH1429" i="43"/>
  <c r="AD1429" i="43"/>
  <c r="AC1429" i="43"/>
  <c r="AB1429" i="43"/>
  <c r="AA1429" i="43"/>
  <c r="R1429" i="43"/>
  <c r="Q1429" i="43"/>
  <c r="P1429" i="43"/>
  <c r="O1429" i="43"/>
  <c r="L1429" i="43"/>
  <c r="K1429" i="43"/>
  <c r="J1429" i="43"/>
  <c r="I1429" i="43"/>
  <c r="I1430" i="43" s="1"/>
  <c r="AL1428" i="43"/>
  <c r="AE1428" i="43"/>
  <c r="W1428" i="43"/>
  <c r="V1428" i="43"/>
  <c r="U1428" i="43"/>
  <c r="X1428" i="43" s="1"/>
  <c r="T1428" i="43"/>
  <c r="S1428" i="43"/>
  <c r="M1428" i="43"/>
  <c r="AL1427" i="43"/>
  <c r="AE1427" i="43"/>
  <c r="W1427" i="43"/>
  <c r="V1427" i="43"/>
  <c r="X1427" i="43" s="1"/>
  <c r="U1427" i="43"/>
  <c r="T1427" i="43"/>
  <c r="S1427" i="43"/>
  <c r="M1427" i="43"/>
  <c r="AL1426" i="43"/>
  <c r="AE1426" i="43"/>
  <c r="X1426" i="43"/>
  <c r="W1426" i="43"/>
  <c r="V1426" i="43"/>
  <c r="U1426" i="43"/>
  <c r="T1426" i="43"/>
  <c r="S1426" i="43"/>
  <c r="M1426" i="43"/>
  <c r="AL1425" i="43"/>
  <c r="AE1425" i="43"/>
  <c r="W1425" i="43"/>
  <c r="V1425" i="43"/>
  <c r="X1425" i="43" s="1"/>
  <c r="U1425" i="43"/>
  <c r="T1425" i="43"/>
  <c r="S1425" i="43"/>
  <c r="M1425" i="43"/>
  <c r="AL1424" i="43"/>
  <c r="AE1424" i="43"/>
  <c r="W1424" i="43"/>
  <c r="V1424" i="43"/>
  <c r="U1424" i="43"/>
  <c r="X1424" i="43" s="1"/>
  <c r="T1424" i="43"/>
  <c r="S1424" i="43"/>
  <c r="M1424" i="43"/>
  <c r="AL1423" i="43"/>
  <c r="AE1423" i="43"/>
  <c r="X1423" i="43"/>
  <c r="W1423" i="43"/>
  <c r="V1423" i="43"/>
  <c r="U1423" i="43"/>
  <c r="T1423" i="43"/>
  <c r="S1423" i="43"/>
  <c r="M1423" i="43"/>
  <c r="AL1422" i="43"/>
  <c r="AE1422" i="43"/>
  <c r="W1422" i="43"/>
  <c r="V1422" i="43"/>
  <c r="U1422" i="43"/>
  <c r="T1422" i="43"/>
  <c r="S1422" i="43"/>
  <c r="M1422" i="43"/>
  <c r="AL1421" i="43"/>
  <c r="AE1421" i="43"/>
  <c r="AE1429" i="43" s="1"/>
  <c r="W1421" i="43"/>
  <c r="V1421" i="43"/>
  <c r="U1421" i="43"/>
  <c r="X1421" i="43" s="1"/>
  <c r="T1421" i="43"/>
  <c r="S1421" i="43"/>
  <c r="S1429" i="43" s="1"/>
  <c r="M1421" i="43"/>
  <c r="AL1420" i="43"/>
  <c r="AE1420" i="43"/>
  <c r="X1420" i="43"/>
  <c r="W1420" i="43"/>
  <c r="V1420" i="43"/>
  <c r="U1420" i="43"/>
  <c r="T1420" i="43"/>
  <c r="S1420" i="43"/>
  <c r="M1420" i="43"/>
  <c r="AL1419" i="43"/>
  <c r="AE1419" i="43"/>
  <c r="W1419" i="43"/>
  <c r="V1419" i="43"/>
  <c r="U1419" i="43"/>
  <c r="T1419" i="43"/>
  <c r="T1429" i="43" s="1"/>
  <c r="S1419" i="43"/>
  <c r="M1419" i="43"/>
  <c r="AL1418" i="43"/>
  <c r="AE1418" i="43"/>
  <c r="X1418" i="43"/>
  <c r="W1418" i="43"/>
  <c r="V1418" i="43"/>
  <c r="U1418" i="43"/>
  <c r="T1418" i="43"/>
  <c r="S1418" i="43"/>
  <c r="M1418" i="43"/>
  <c r="AI1414" i="43"/>
  <c r="AH1414" i="43"/>
  <c r="AD1414" i="43"/>
  <c r="AC1414" i="43"/>
  <c r="AC1430" i="43" s="1"/>
  <c r="AB1414" i="43"/>
  <c r="AB1430" i="43" s="1"/>
  <c r="AA1414" i="43"/>
  <c r="AA1430" i="43" s="1"/>
  <c r="J1414" i="43"/>
  <c r="I1414" i="43"/>
  <c r="AL1413" i="43"/>
  <c r="AK1413" i="43"/>
  <c r="AJ1413" i="43"/>
  <c r="AI1413" i="43"/>
  <c r="AH1413" i="43"/>
  <c r="AE1413" i="43"/>
  <c r="AD1413" i="43"/>
  <c r="AC1413" i="43"/>
  <c r="AB1413" i="43"/>
  <c r="AA1413" i="43"/>
  <c r="R1413" i="43"/>
  <c r="Q1413" i="43"/>
  <c r="P1413" i="43"/>
  <c r="O1413" i="43"/>
  <c r="M1413" i="43"/>
  <c r="L1413" i="43"/>
  <c r="K1413" i="43"/>
  <c r="J1413" i="43"/>
  <c r="I1413" i="43"/>
  <c r="AL1412" i="43"/>
  <c r="AE1412" i="43"/>
  <c r="W1412" i="43"/>
  <c r="V1412" i="43"/>
  <c r="X1412" i="43" s="1"/>
  <c r="U1412" i="43"/>
  <c r="T1412" i="43"/>
  <c r="S1412" i="43"/>
  <c r="M1412" i="43"/>
  <c r="AL1411" i="43"/>
  <c r="AE1411" i="43"/>
  <c r="X1411" i="43"/>
  <c r="W1411" i="43"/>
  <c r="V1411" i="43"/>
  <c r="U1411" i="43"/>
  <c r="T1411" i="43"/>
  <c r="S1411" i="43"/>
  <c r="M1411" i="43"/>
  <c r="AL1410" i="43"/>
  <c r="AE1410" i="43"/>
  <c r="W1410" i="43"/>
  <c r="V1410" i="43"/>
  <c r="U1410" i="43"/>
  <c r="X1410" i="43" s="1"/>
  <c r="T1410" i="43"/>
  <c r="S1410" i="43"/>
  <c r="M1410" i="43"/>
  <c r="AK1408" i="43"/>
  <c r="AK1414" i="43" s="1"/>
  <c r="AK1430" i="43" s="1"/>
  <c r="AJ1408" i="43"/>
  <c r="AJ1414" i="43" s="1"/>
  <c r="AI1408" i="43"/>
  <c r="AH1408" i="43"/>
  <c r="AD1408" i="43"/>
  <c r="AC1408" i="43"/>
  <c r="AB1408" i="43"/>
  <c r="AA1408" i="43"/>
  <c r="R1408" i="43"/>
  <c r="R1414" i="43" s="1"/>
  <c r="Q1408" i="43"/>
  <c r="Q1414" i="43" s="1"/>
  <c r="P1408" i="43"/>
  <c r="O1408" i="43"/>
  <c r="L1408" i="43"/>
  <c r="K1408" i="43"/>
  <c r="K1414" i="43" s="1"/>
  <c r="K1430" i="43" s="1"/>
  <c r="J1408" i="43"/>
  <c r="I1408" i="43"/>
  <c r="AL1405" i="43"/>
  <c r="AE1405" i="43"/>
  <c r="X1405" i="43"/>
  <c r="W1405" i="43"/>
  <c r="V1405" i="43"/>
  <c r="U1405" i="43"/>
  <c r="S1405" i="43"/>
  <c r="M1405" i="43"/>
  <c r="AL1404" i="43"/>
  <c r="AE1404" i="43"/>
  <c r="W1404" i="43"/>
  <c r="V1404" i="43"/>
  <c r="U1404" i="43"/>
  <c r="X1404" i="43" s="1"/>
  <c r="T1404" i="43"/>
  <c r="S1404" i="43"/>
  <c r="M1404" i="43"/>
  <c r="AL1403" i="43"/>
  <c r="AE1403" i="43"/>
  <c r="W1403" i="43"/>
  <c r="V1403" i="43"/>
  <c r="U1403" i="43"/>
  <c r="X1403" i="43" s="1"/>
  <c r="S1403" i="43"/>
  <c r="M1403" i="43"/>
  <c r="AL1402" i="43"/>
  <c r="AE1402" i="43"/>
  <c r="W1402" i="43"/>
  <c r="X1402" i="43" s="1"/>
  <c r="V1402" i="43"/>
  <c r="U1402" i="43"/>
  <c r="T1402" i="43"/>
  <c r="S1402" i="43"/>
  <c r="M1402" i="43"/>
  <c r="AL1401" i="43"/>
  <c r="AE1401" i="43"/>
  <c r="W1401" i="43"/>
  <c r="V1401" i="43"/>
  <c r="U1401" i="43"/>
  <c r="X1401" i="43" s="1"/>
  <c r="T1401" i="43"/>
  <c r="S1401" i="43"/>
  <c r="M1401" i="43"/>
  <c r="AL1400" i="43"/>
  <c r="AE1400" i="43"/>
  <c r="X1400" i="43"/>
  <c r="W1400" i="43"/>
  <c r="V1400" i="43"/>
  <c r="U1400" i="43"/>
  <c r="T1400" i="43"/>
  <c r="S1400" i="43"/>
  <c r="M1400" i="43"/>
  <c r="AL1399" i="43"/>
  <c r="AE1399" i="43"/>
  <c r="W1399" i="43"/>
  <c r="V1399" i="43"/>
  <c r="U1399" i="43"/>
  <c r="X1399" i="43" s="1"/>
  <c r="T1399" i="43"/>
  <c r="S1399" i="43"/>
  <c r="M1399" i="43"/>
  <c r="AL1398" i="43"/>
  <c r="AE1398" i="43"/>
  <c r="W1398" i="43"/>
  <c r="V1398" i="43"/>
  <c r="U1398" i="43"/>
  <c r="X1398" i="43" s="1"/>
  <c r="T1398" i="43"/>
  <c r="S1398" i="43"/>
  <c r="M1398" i="43"/>
  <c r="AL1397" i="43"/>
  <c r="AE1397" i="43"/>
  <c r="W1397" i="43"/>
  <c r="V1397" i="43"/>
  <c r="U1397" i="43"/>
  <c r="X1397" i="43" s="1"/>
  <c r="T1397" i="43"/>
  <c r="S1397" i="43"/>
  <c r="M1397" i="43"/>
  <c r="AL1396" i="43"/>
  <c r="AE1396" i="43"/>
  <c r="W1396" i="43"/>
  <c r="V1396" i="43"/>
  <c r="U1396" i="43"/>
  <c r="X1396" i="43" s="1"/>
  <c r="T1396" i="43"/>
  <c r="S1396" i="43"/>
  <c r="M1396" i="43"/>
  <c r="AL1395" i="43"/>
  <c r="AE1395" i="43"/>
  <c r="W1395" i="43"/>
  <c r="V1395" i="43"/>
  <c r="U1395" i="43"/>
  <c r="X1395" i="43" s="1"/>
  <c r="T1395" i="43"/>
  <c r="S1395" i="43"/>
  <c r="M1395" i="43"/>
  <c r="AL1394" i="43"/>
  <c r="AE1394" i="43"/>
  <c r="W1394" i="43"/>
  <c r="X1394" i="43" s="1"/>
  <c r="V1394" i="43"/>
  <c r="U1394" i="43"/>
  <c r="T1394" i="43"/>
  <c r="S1394" i="43"/>
  <c r="M1394" i="43"/>
  <c r="AL1393" i="43"/>
  <c r="AE1393" i="43"/>
  <c r="W1393" i="43"/>
  <c r="X1393" i="43" s="1"/>
  <c r="V1393" i="43"/>
  <c r="U1393" i="43"/>
  <c r="T1393" i="43"/>
  <c r="S1393" i="43"/>
  <c r="M1393" i="43"/>
  <c r="AL1392" i="43"/>
  <c r="AE1392" i="43"/>
  <c r="W1392" i="43"/>
  <c r="V1392" i="43"/>
  <c r="U1392" i="43"/>
  <c r="X1392" i="43" s="1"/>
  <c r="T1392" i="43"/>
  <c r="S1392" i="43"/>
  <c r="M1392" i="43"/>
  <c r="AL1391" i="43"/>
  <c r="AE1391" i="43"/>
  <c r="X1391" i="43"/>
  <c r="W1391" i="43"/>
  <c r="V1391" i="43"/>
  <c r="U1391" i="43"/>
  <c r="T1391" i="43"/>
  <c r="S1391" i="43"/>
  <c r="M1391" i="43"/>
  <c r="AL1390" i="43"/>
  <c r="AE1390" i="43"/>
  <c r="W1390" i="43"/>
  <c r="V1390" i="43"/>
  <c r="U1390" i="43"/>
  <c r="T1390" i="43"/>
  <c r="S1390" i="43"/>
  <c r="M1390" i="43"/>
  <c r="AL1389" i="43"/>
  <c r="AE1389" i="43"/>
  <c r="W1389" i="43"/>
  <c r="V1389" i="43"/>
  <c r="U1389" i="43"/>
  <c r="X1389" i="43" s="1"/>
  <c r="T1389" i="43"/>
  <c r="S1389" i="43"/>
  <c r="M1389" i="43"/>
  <c r="AL1388" i="43"/>
  <c r="AE1388" i="43"/>
  <c r="W1388" i="43"/>
  <c r="V1388" i="43"/>
  <c r="U1388" i="43"/>
  <c r="T1388" i="43"/>
  <c r="S1388" i="43"/>
  <c r="M1388" i="43"/>
  <c r="AL1387" i="43"/>
  <c r="AE1387" i="43"/>
  <c r="W1387" i="43"/>
  <c r="V1387" i="43"/>
  <c r="U1387" i="43"/>
  <c r="X1387" i="43" s="1"/>
  <c r="T1387" i="43"/>
  <c r="S1387" i="43"/>
  <c r="M1387" i="43"/>
  <c r="AL1386" i="43"/>
  <c r="AE1386" i="43"/>
  <c r="W1386" i="43"/>
  <c r="X1386" i="43" s="1"/>
  <c r="V1386" i="43"/>
  <c r="U1386" i="43"/>
  <c r="T1386" i="43"/>
  <c r="S1386" i="43"/>
  <c r="M1386" i="43"/>
  <c r="AL1385" i="43"/>
  <c r="AE1385" i="43"/>
  <c r="W1385" i="43"/>
  <c r="X1385" i="43" s="1"/>
  <c r="V1385" i="43"/>
  <c r="U1385" i="43"/>
  <c r="T1385" i="43"/>
  <c r="S1385" i="43"/>
  <c r="M1385" i="43"/>
  <c r="AL1384" i="43"/>
  <c r="AE1384" i="43"/>
  <c r="W1384" i="43"/>
  <c r="X1384" i="43" s="1"/>
  <c r="V1384" i="43"/>
  <c r="U1384" i="43"/>
  <c r="T1384" i="43"/>
  <c r="S1384" i="43"/>
  <c r="M1384" i="43"/>
  <c r="AL1383" i="43"/>
  <c r="AE1383" i="43"/>
  <c r="X1383" i="43"/>
  <c r="W1383" i="43"/>
  <c r="V1383" i="43"/>
  <c r="U1383" i="43"/>
  <c r="T1383" i="43"/>
  <c r="S1383" i="43"/>
  <c r="M1383" i="43"/>
  <c r="AL1382" i="43"/>
  <c r="AE1382" i="43"/>
  <c r="W1382" i="43"/>
  <c r="V1382" i="43"/>
  <c r="U1382" i="43"/>
  <c r="X1382" i="43" s="1"/>
  <c r="T1382" i="43"/>
  <c r="S1382" i="43"/>
  <c r="M1382" i="43"/>
  <c r="AL1381" i="43"/>
  <c r="AE1381" i="43"/>
  <c r="W1381" i="43"/>
  <c r="V1381" i="43"/>
  <c r="U1381" i="43"/>
  <c r="X1381" i="43" s="1"/>
  <c r="T1381" i="43"/>
  <c r="S1381" i="43"/>
  <c r="M1381" i="43"/>
  <c r="AL1380" i="43"/>
  <c r="AE1380" i="43"/>
  <c r="W1380" i="43"/>
  <c r="V1380" i="43"/>
  <c r="U1380" i="43"/>
  <c r="X1380" i="43" s="1"/>
  <c r="T1380" i="43"/>
  <c r="S1380" i="43"/>
  <c r="M1380" i="43"/>
  <c r="AL1379" i="43"/>
  <c r="AE1379" i="43"/>
  <c r="W1379" i="43"/>
  <c r="V1379" i="43"/>
  <c r="U1379" i="43"/>
  <c r="X1379" i="43" s="1"/>
  <c r="T1379" i="43"/>
  <c r="S1379" i="43"/>
  <c r="M1379" i="43"/>
  <c r="AL1378" i="43"/>
  <c r="AE1378" i="43"/>
  <c r="W1378" i="43"/>
  <c r="V1378" i="43"/>
  <c r="U1378" i="43"/>
  <c r="T1378" i="43"/>
  <c r="S1378" i="43"/>
  <c r="M1378" i="43"/>
  <c r="AL1377" i="43"/>
  <c r="AE1377" i="43"/>
  <c r="W1377" i="43"/>
  <c r="V1377" i="43"/>
  <c r="U1377" i="43"/>
  <c r="X1377" i="43" s="1"/>
  <c r="T1377" i="43"/>
  <c r="S1377" i="43"/>
  <c r="M1377" i="43"/>
  <c r="AL1376" i="43"/>
  <c r="AE1376" i="43"/>
  <c r="X1376" i="43"/>
  <c r="W1376" i="43"/>
  <c r="V1376" i="43"/>
  <c r="U1376" i="43"/>
  <c r="T1376" i="43"/>
  <c r="S1376" i="43"/>
  <c r="M1376" i="43"/>
  <c r="AL1375" i="43"/>
  <c r="AE1375" i="43"/>
  <c r="W1375" i="43"/>
  <c r="X1375" i="43" s="1"/>
  <c r="V1375" i="43"/>
  <c r="U1375" i="43"/>
  <c r="T1375" i="43"/>
  <c r="S1375" i="43"/>
  <c r="M1375" i="43"/>
  <c r="AL1374" i="43"/>
  <c r="AE1374" i="43"/>
  <c r="W1374" i="43"/>
  <c r="X1374" i="43" s="1"/>
  <c r="V1374" i="43"/>
  <c r="U1374" i="43"/>
  <c r="T1374" i="43"/>
  <c r="S1374" i="43"/>
  <c r="M1374" i="43"/>
  <c r="AL1373" i="43"/>
  <c r="AE1373" i="43"/>
  <c r="W1373" i="43"/>
  <c r="V1373" i="43"/>
  <c r="U1373" i="43"/>
  <c r="X1373" i="43" s="1"/>
  <c r="T1373" i="43"/>
  <c r="S1373" i="43"/>
  <c r="M1373" i="43"/>
  <c r="AL1372" i="43"/>
  <c r="AE1372" i="43"/>
  <c r="X1372" i="43"/>
  <c r="W1372" i="43"/>
  <c r="V1372" i="43"/>
  <c r="U1372" i="43"/>
  <c r="T1372" i="43"/>
  <c r="S1372" i="43"/>
  <c r="M1372" i="43"/>
  <c r="AL1371" i="43"/>
  <c r="AE1371" i="43"/>
  <c r="W1371" i="43"/>
  <c r="V1371" i="43"/>
  <c r="U1371" i="43"/>
  <c r="T1371" i="43"/>
  <c r="S1371" i="43"/>
  <c r="M1371" i="43"/>
  <c r="AL1370" i="43"/>
  <c r="AE1370" i="43"/>
  <c r="X1370" i="43"/>
  <c r="W1370" i="43"/>
  <c r="V1370" i="43"/>
  <c r="U1370" i="43"/>
  <c r="T1370" i="43"/>
  <c r="S1370" i="43"/>
  <c r="M1370" i="43"/>
  <c r="AL1369" i="43"/>
  <c r="AE1369" i="43"/>
  <c r="W1369" i="43"/>
  <c r="V1369" i="43"/>
  <c r="U1369" i="43"/>
  <c r="X1369" i="43" s="1"/>
  <c r="T1369" i="43"/>
  <c r="S1369" i="43"/>
  <c r="M1369" i="43"/>
  <c r="AL1368" i="43"/>
  <c r="AE1368" i="43"/>
  <c r="W1368" i="43"/>
  <c r="V1368" i="43"/>
  <c r="X1368" i="43" s="1"/>
  <c r="U1368" i="43"/>
  <c r="T1368" i="43"/>
  <c r="S1368" i="43"/>
  <c r="M1368" i="43"/>
  <c r="AL1367" i="43"/>
  <c r="AE1367" i="43"/>
  <c r="W1367" i="43"/>
  <c r="V1367" i="43"/>
  <c r="U1367" i="43"/>
  <c r="X1367" i="43" s="1"/>
  <c r="T1367" i="43"/>
  <c r="S1367" i="43"/>
  <c r="M1367" i="43"/>
  <c r="AL1366" i="43"/>
  <c r="AE1366" i="43"/>
  <c r="X1366" i="43"/>
  <c r="W1366" i="43"/>
  <c r="V1366" i="43"/>
  <c r="U1366" i="43"/>
  <c r="T1366" i="43"/>
  <c r="S1366" i="43"/>
  <c r="M1366" i="43"/>
  <c r="AL1365" i="43"/>
  <c r="AE1365" i="43"/>
  <c r="W1365" i="43"/>
  <c r="X1365" i="43" s="1"/>
  <c r="V1365" i="43"/>
  <c r="U1365" i="43"/>
  <c r="T1365" i="43"/>
  <c r="S1365" i="43"/>
  <c r="M1365" i="43"/>
  <c r="AL1364" i="43"/>
  <c r="AE1364" i="43"/>
  <c r="W1364" i="43"/>
  <c r="V1364" i="43"/>
  <c r="U1364" i="43"/>
  <c r="T1364" i="43"/>
  <c r="S1364" i="43"/>
  <c r="M1364" i="43"/>
  <c r="AL1363" i="43"/>
  <c r="AE1363" i="43"/>
  <c r="X1363" i="43"/>
  <c r="W1363" i="43"/>
  <c r="V1363" i="43"/>
  <c r="U1363" i="43"/>
  <c r="T1363" i="43"/>
  <c r="S1363" i="43"/>
  <c r="M1363" i="43"/>
  <c r="AL1362" i="43"/>
  <c r="AE1362" i="43"/>
  <c r="W1362" i="43"/>
  <c r="V1362" i="43"/>
  <c r="U1362" i="43"/>
  <c r="X1362" i="43" s="1"/>
  <c r="T1362" i="43"/>
  <c r="S1362" i="43"/>
  <c r="M1362" i="43"/>
  <c r="AL1361" i="43"/>
  <c r="AE1361" i="43"/>
  <c r="W1361" i="43"/>
  <c r="X1361" i="43" s="1"/>
  <c r="V1361" i="43"/>
  <c r="U1361" i="43"/>
  <c r="T1361" i="43"/>
  <c r="S1361" i="43"/>
  <c r="M1361" i="43"/>
  <c r="AL1360" i="43"/>
  <c r="AE1360" i="43"/>
  <c r="W1360" i="43"/>
  <c r="V1360" i="43"/>
  <c r="X1360" i="43" s="1"/>
  <c r="U1360" i="43"/>
  <c r="T1360" i="43"/>
  <c r="S1360" i="43"/>
  <c r="M1360" i="43"/>
  <c r="AL1359" i="43"/>
  <c r="AE1359" i="43"/>
  <c r="W1359" i="43"/>
  <c r="V1359" i="43"/>
  <c r="X1359" i="43" s="1"/>
  <c r="U1359" i="43"/>
  <c r="T1359" i="43"/>
  <c r="S1359" i="43"/>
  <c r="M1359" i="43"/>
  <c r="AL1358" i="43"/>
  <c r="AE1358" i="43"/>
  <c r="W1358" i="43"/>
  <c r="V1358" i="43"/>
  <c r="U1358" i="43"/>
  <c r="X1358" i="43" s="1"/>
  <c r="T1358" i="43"/>
  <c r="S1358" i="43"/>
  <c r="M1358" i="43"/>
  <c r="AL1357" i="43"/>
  <c r="AE1357" i="43"/>
  <c r="X1357" i="43"/>
  <c r="W1357" i="43"/>
  <c r="V1357" i="43"/>
  <c r="U1357" i="43"/>
  <c r="T1357" i="43"/>
  <c r="S1357" i="43"/>
  <c r="M1357" i="43"/>
  <c r="AL1356" i="43"/>
  <c r="AE1356" i="43"/>
  <c r="W1356" i="43"/>
  <c r="W1408" i="43" s="1"/>
  <c r="W1414" i="43" s="1"/>
  <c r="V1356" i="43"/>
  <c r="U1356" i="43"/>
  <c r="T1356" i="43"/>
  <c r="S1356" i="43"/>
  <c r="M1356" i="43"/>
  <c r="AK1346" i="43"/>
  <c r="AJ1346" i="43"/>
  <c r="AI1346" i="43"/>
  <c r="AI1347" i="43" s="1"/>
  <c r="AH1346" i="43"/>
  <c r="AD1346" i="43"/>
  <c r="AC1346" i="43"/>
  <c r="AB1346" i="43"/>
  <c r="AA1346" i="43"/>
  <c r="Y1346" i="43"/>
  <c r="S1346" i="43"/>
  <c r="R1346" i="43"/>
  <c r="R1347" i="43" s="1"/>
  <c r="Q1346" i="43"/>
  <c r="P1346" i="43"/>
  <c r="O1346" i="43"/>
  <c r="O1347" i="43" s="1"/>
  <c r="L1346" i="43"/>
  <c r="K1346" i="43"/>
  <c r="K1347" i="43" s="1"/>
  <c r="J1346" i="43"/>
  <c r="I1346" i="43"/>
  <c r="AL1345" i="43"/>
  <c r="AE1345" i="43"/>
  <c r="W1345" i="43"/>
  <c r="V1345" i="43"/>
  <c r="U1345" i="43"/>
  <c r="X1345" i="43" s="1"/>
  <c r="T1345" i="43"/>
  <c r="S1345" i="43"/>
  <c r="M1345" i="43"/>
  <c r="AL1344" i="43"/>
  <c r="AE1344" i="43"/>
  <c r="W1344" i="43"/>
  <c r="V1344" i="43"/>
  <c r="X1344" i="43" s="1"/>
  <c r="U1344" i="43"/>
  <c r="T1344" i="43"/>
  <c r="S1344" i="43"/>
  <c r="M1344" i="43"/>
  <c r="AL1343" i="43"/>
  <c r="AE1343" i="43"/>
  <c r="W1343" i="43"/>
  <c r="V1343" i="43"/>
  <c r="U1343" i="43"/>
  <c r="X1343" i="43" s="1"/>
  <c r="T1343" i="43"/>
  <c r="T1346" i="43" s="1"/>
  <c r="S1343" i="43"/>
  <c r="M1343" i="43"/>
  <c r="AL1342" i="43"/>
  <c r="AE1342" i="43"/>
  <c r="X1342" i="43"/>
  <c r="W1342" i="43"/>
  <c r="V1342" i="43"/>
  <c r="U1342" i="43"/>
  <c r="T1342" i="43"/>
  <c r="S1342" i="43"/>
  <c r="M1342" i="43"/>
  <c r="AL1341" i="43"/>
  <c r="AE1341" i="43"/>
  <c r="W1341" i="43"/>
  <c r="V1341" i="43"/>
  <c r="X1341" i="43" s="1"/>
  <c r="U1341" i="43"/>
  <c r="T1341" i="43"/>
  <c r="S1341" i="43"/>
  <c r="M1341" i="43"/>
  <c r="AL1340" i="43"/>
  <c r="AE1340" i="43"/>
  <c r="X1340" i="43"/>
  <c r="W1340" i="43"/>
  <c r="V1340" i="43"/>
  <c r="U1340" i="43"/>
  <c r="T1340" i="43"/>
  <c r="S1340" i="43"/>
  <c r="M1340" i="43"/>
  <c r="AL1339" i="43"/>
  <c r="AE1339" i="43"/>
  <c r="X1339" i="43"/>
  <c r="W1339" i="43"/>
  <c r="V1339" i="43"/>
  <c r="U1339" i="43"/>
  <c r="T1339" i="43"/>
  <c r="S1339" i="43"/>
  <c r="M1339" i="43"/>
  <c r="AL1338" i="43"/>
  <c r="AE1338" i="43"/>
  <c r="W1338" i="43"/>
  <c r="V1338" i="43"/>
  <c r="U1338" i="43"/>
  <c r="X1338" i="43" s="1"/>
  <c r="T1338" i="43"/>
  <c r="S1338" i="43"/>
  <c r="M1338" i="43"/>
  <c r="AL1337" i="43"/>
  <c r="AE1337" i="43"/>
  <c r="W1337" i="43"/>
  <c r="V1337" i="43"/>
  <c r="U1337" i="43"/>
  <c r="X1337" i="43" s="1"/>
  <c r="T1337" i="43"/>
  <c r="S1337" i="43"/>
  <c r="M1337" i="43"/>
  <c r="AL1336" i="43"/>
  <c r="AE1336" i="43"/>
  <c r="W1336" i="43"/>
  <c r="V1336" i="43"/>
  <c r="U1336" i="43"/>
  <c r="T1336" i="43"/>
  <c r="S1336" i="43"/>
  <c r="M1336" i="43"/>
  <c r="AL1335" i="43"/>
  <c r="AE1335" i="43"/>
  <c r="W1335" i="43"/>
  <c r="V1335" i="43"/>
  <c r="U1335" i="43"/>
  <c r="X1335" i="43" s="1"/>
  <c r="T1335" i="43"/>
  <c r="S1335" i="43"/>
  <c r="M1335" i="43"/>
  <c r="AL1334" i="43"/>
  <c r="AE1334" i="43"/>
  <c r="W1334" i="43"/>
  <c r="V1334" i="43"/>
  <c r="U1334" i="43"/>
  <c r="X1334" i="43" s="1"/>
  <c r="T1334" i="43"/>
  <c r="S1334" i="43"/>
  <c r="M1334" i="43"/>
  <c r="AL1333" i="43"/>
  <c r="AE1333" i="43"/>
  <c r="W1333" i="43"/>
  <c r="V1333" i="43"/>
  <c r="U1333" i="43"/>
  <c r="T1333" i="43"/>
  <c r="S1333" i="43"/>
  <c r="M1333" i="43"/>
  <c r="AL1332" i="43"/>
  <c r="AE1332" i="43"/>
  <c r="W1332" i="43"/>
  <c r="V1332" i="43"/>
  <c r="U1332" i="43"/>
  <c r="T1332" i="43"/>
  <c r="S1332" i="43"/>
  <c r="M1332" i="43"/>
  <c r="AL1331" i="43"/>
  <c r="AE1331" i="43"/>
  <c r="X1331" i="43"/>
  <c r="W1331" i="43"/>
  <c r="V1331" i="43"/>
  <c r="U1331" i="43"/>
  <c r="T1331" i="43"/>
  <c r="S1331" i="43"/>
  <c r="M1331" i="43"/>
  <c r="AL1330" i="43"/>
  <c r="AE1330" i="43"/>
  <c r="AE1346" i="43" s="1"/>
  <c r="W1330" i="43"/>
  <c r="V1330" i="43"/>
  <c r="U1330" i="43"/>
  <c r="T1330" i="43"/>
  <c r="S1330" i="43"/>
  <c r="M1330" i="43"/>
  <c r="AD1326" i="43"/>
  <c r="AC1326" i="43"/>
  <c r="AC1347" i="43" s="1"/>
  <c r="AB1326" i="43"/>
  <c r="AB1347" i="43" s="1"/>
  <c r="R1326" i="43"/>
  <c r="AK1325" i="43"/>
  <c r="AJ1325" i="43"/>
  <c r="AI1325" i="43"/>
  <c r="AI1326" i="43" s="1"/>
  <c r="AH1325" i="43"/>
  <c r="AD1325" i="43"/>
  <c r="AC1325" i="43"/>
  <c r="AB1325" i="43"/>
  <c r="AA1325" i="43"/>
  <c r="AA1326" i="43" s="1"/>
  <c r="R1325" i="43"/>
  <c r="Q1325" i="43"/>
  <c r="P1325" i="43"/>
  <c r="O1325" i="43"/>
  <c r="O1326" i="43" s="1"/>
  <c r="L1325" i="43"/>
  <c r="K1325" i="43"/>
  <c r="J1325" i="43"/>
  <c r="I1325" i="43"/>
  <c r="I1326" i="43" s="1"/>
  <c r="AL1324" i="43"/>
  <c r="AE1324" i="43"/>
  <c r="X1324" i="43"/>
  <c r="W1324" i="43"/>
  <c r="V1324" i="43"/>
  <c r="U1324" i="43"/>
  <c r="T1324" i="43"/>
  <c r="S1324" i="43"/>
  <c r="M1324" i="43"/>
  <c r="AL1323" i="43"/>
  <c r="AE1323" i="43"/>
  <c r="W1323" i="43"/>
  <c r="V1323" i="43"/>
  <c r="X1323" i="43" s="1"/>
  <c r="U1323" i="43"/>
  <c r="T1323" i="43"/>
  <c r="S1323" i="43"/>
  <c r="M1323" i="43"/>
  <c r="AL1322" i="43"/>
  <c r="AL1325" i="43" s="1"/>
  <c r="AE1322" i="43"/>
  <c r="W1322" i="43"/>
  <c r="V1322" i="43"/>
  <c r="V1325" i="43" s="1"/>
  <c r="U1322" i="43"/>
  <c r="T1322" i="43"/>
  <c r="S1322" i="43"/>
  <c r="S1325" i="43" s="1"/>
  <c r="M1322" i="43"/>
  <c r="AK1320" i="43"/>
  <c r="AJ1320" i="43"/>
  <c r="AI1320" i="43"/>
  <c r="AH1320" i="43"/>
  <c r="AH1326" i="43" s="1"/>
  <c r="AD1320" i="43"/>
  <c r="AC1320" i="43"/>
  <c r="AB1320" i="43"/>
  <c r="AA1320" i="43"/>
  <c r="R1320" i="43"/>
  <c r="Q1320" i="43"/>
  <c r="Q1326" i="43" s="1"/>
  <c r="P1320" i="43"/>
  <c r="O1320" i="43"/>
  <c r="L1320" i="43"/>
  <c r="K1320" i="43"/>
  <c r="K1326" i="43" s="1"/>
  <c r="J1320" i="43"/>
  <c r="J1326" i="43" s="1"/>
  <c r="J1347" i="43" s="1"/>
  <c r="I1320" i="43"/>
  <c r="AL1318" i="43"/>
  <c r="AE1318" i="43"/>
  <c r="W1318" i="43"/>
  <c r="V1318" i="43"/>
  <c r="U1318" i="43"/>
  <c r="T1318" i="43"/>
  <c r="S1318" i="43"/>
  <c r="M1318" i="43"/>
  <c r="AL1317" i="43"/>
  <c r="AE1317" i="43"/>
  <c r="W1317" i="43"/>
  <c r="V1317" i="43"/>
  <c r="U1317" i="43"/>
  <c r="X1317" i="43" s="1"/>
  <c r="T1317" i="43"/>
  <c r="S1317" i="43"/>
  <c r="M1317" i="43"/>
  <c r="AL1316" i="43"/>
  <c r="AE1316" i="43"/>
  <c r="W1316" i="43"/>
  <c r="X1316" i="43" s="1"/>
  <c r="V1316" i="43"/>
  <c r="U1316" i="43"/>
  <c r="T1316" i="43"/>
  <c r="S1316" i="43"/>
  <c r="M1316" i="43"/>
  <c r="AL1315" i="43"/>
  <c r="AE1315" i="43"/>
  <c r="W1315" i="43"/>
  <c r="X1315" i="43" s="1"/>
  <c r="V1315" i="43"/>
  <c r="U1315" i="43"/>
  <c r="T1315" i="43"/>
  <c r="S1315" i="43"/>
  <c r="M1315" i="43"/>
  <c r="AL1314" i="43"/>
  <c r="AE1314" i="43"/>
  <c r="X1314" i="43"/>
  <c r="W1314" i="43"/>
  <c r="V1314" i="43"/>
  <c r="U1314" i="43"/>
  <c r="T1314" i="43"/>
  <c r="S1314" i="43"/>
  <c r="M1314" i="43"/>
  <c r="AL1313" i="43"/>
  <c r="AE1313" i="43"/>
  <c r="W1313" i="43"/>
  <c r="V1313" i="43"/>
  <c r="U1313" i="43"/>
  <c r="X1313" i="43" s="1"/>
  <c r="T1313" i="43"/>
  <c r="S1313" i="43"/>
  <c r="M1313" i="43"/>
  <c r="AL1312" i="43"/>
  <c r="AE1312" i="43"/>
  <c r="W1312" i="43"/>
  <c r="X1312" i="43" s="1"/>
  <c r="V1312" i="43"/>
  <c r="U1312" i="43"/>
  <c r="T1312" i="43"/>
  <c r="S1312" i="43"/>
  <c r="M1312" i="43"/>
  <c r="AL1311" i="43"/>
  <c r="AE1311" i="43"/>
  <c r="W1311" i="43"/>
  <c r="V1311" i="43"/>
  <c r="U1311" i="43"/>
  <c r="X1311" i="43" s="1"/>
  <c r="T1311" i="43"/>
  <c r="S1311" i="43"/>
  <c r="M1311" i="43"/>
  <c r="AL1310" i="43"/>
  <c r="AE1310" i="43"/>
  <c r="W1310" i="43"/>
  <c r="V1310" i="43"/>
  <c r="U1310" i="43"/>
  <c r="T1310" i="43"/>
  <c r="S1310" i="43"/>
  <c r="M1310" i="43"/>
  <c r="AL1309" i="43"/>
  <c r="AE1309" i="43"/>
  <c r="W1309" i="43"/>
  <c r="V1309" i="43"/>
  <c r="U1309" i="43"/>
  <c r="X1309" i="43" s="1"/>
  <c r="T1309" i="43"/>
  <c r="S1309" i="43"/>
  <c r="M1309" i="43"/>
  <c r="AL1308" i="43"/>
  <c r="AE1308" i="43"/>
  <c r="X1308" i="43"/>
  <c r="W1308" i="43"/>
  <c r="V1308" i="43"/>
  <c r="U1308" i="43"/>
  <c r="T1308" i="43"/>
  <c r="S1308" i="43"/>
  <c r="M1308" i="43"/>
  <c r="AL1307" i="43"/>
  <c r="AE1307" i="43"/>
  <c r="W1307" i="43"/>
  <c r="V1307" i="43"/>
  <c r="X1307" i="43" s="1"/>
  <c r="U1307" i="43"/>
  <c r="T1307" i="43"/>
  <c r="S1307" i="43"/>
  <c r="M1307" i="43"/>
  <c r="AL1306" i="43"/>
  <c r="AE1306" i="43"/>
  <c r="W1306" i="43"/>
  <c r="X1306" i="43" s="1"/>
  <c r="V1306" i="43"/>
  <c r="U1306" i="43"/>
  <c r="T1306" i="43"/>
  <c r="S1306" i="43"/>
  <c r="M1306" i="43"/>
  <c r="AL1305" i="43"/>
  <c r="AE1305" i="43"/>
  <c r="X1305" i="43"/>
  <c r="W1305" i="43"/>
  <c r="V1305" i="43"/>
  <c r="U1305" i="43"/>
  <c r="T1305" i="43"/>
  <c r="S1305" i="43"/>
  <c r="M1305" i="43"/>
  <c r="AL1304" i="43"/>
  <c r="AE1304" i="43"/>
  <c r="W1304" i="43"/>
  <c r="V1304" i="43"/>
  <c r="U1304" i="43"/>
  <c r="X1304" i="43" s="1"/>
  <c r="T1304" i="43"/>
  <c r="S1304" i="43"/>
  <c r="M1304" i="43"/>
  <c r="AL1303" i="43"/>
  <c r="AE1303" i="43"/>
  <c r="X1303" i="43"/>
  <c r="W1303" i="43"/>
  <c r="V1303" i="43"/>
  <c r="U1303" i="43"/>
  <c r="T1303" i="43"/>
  <c r="S1303" i="43"/>
  <c r="M1303" i="43"/>
  <c r="AL1302" i="43"/>
  <c r="AE1302" i="43"/>
  <c r="W1302" i="43"/>
  <c r="V1302" i="43"/>
  <c r="U1302" i="43"/>
  <c r="X1302" i="43" s="1"/>
  <c r="T1302" i="43"/>
  <c r="S1302" i="43"/>
  <c r="M1302" i="43"/>
  <c r="AL1301" i="43"/>
  <c r="AE1301" i="43"/>
  <c r="X1301" i="43"/>
  <c r="W1301" i="43"/>
  <c r="V1301" i="43"/>
  <c r="U1301" i="43"/>
  <c r="T1301" i="43"/>
  <c r="S1301" i="43"/>
  <c r="M1301" i="43"/>
  <c r="AL1300" i="43"/>
  <c r="AE1300" i="43"/>
  <c r="W1300" i="43"/>
  <c r="V1300" i="43"/>
  <c r="U1300" i="43"/>
  <c r="X1300" i="43" s="1"/>
  <c r="T1300" i="43"/>
  <c r="S1300" i="43"/>
  <c r="M1300" i="43"/>
  <c r="AL1299" i="43"/>
  <c r="AE1299" i="43"/>
  <c r="W1299" i="43"/>
  <c r="V1299" i="43"/>
  <c r="X1299" i="43" s="1"/>
  <c r="U1299" i="43"/>
  <c r="T1299" i="43"/>
  <c r="S1299" i="43"/>
  <c r="M1299" i="43"/>
  <c r="AL1298" i="43"/>
  <c r="AE1298" i="43"/>
  <c r="W1298" i="43"/>
  <c r="V1298" i="43"/>
  <c r="U1298" i="43"/>
  <c r="X1298" i="43" s="1"/>
  <c r="T1298" i="43"/>
  <c r="S1298" i="43"/>
  <c r="M1298" i="43"/>
  <c r="AL1297" i="43"/>
  <c r="AE1297" i="43"/>
  <c r="X1297" i="43"/>
  <c r="W1297" i="43"/>
  <c r="V1297" i="43"/>
  <c r="U1297" i="43"/>
  <c r="T1297" i="43"/>
  <c r="S1297" i="43"/>
  <c r="M1297" i="43"/>
  <c r="AL1296" i="43"/>
  <c r="AE1296" i="43"/>
  <c r="W1296" i="43"/>
  <c r="V1296" i="43"/>
  <c r="U1296" i="43"/>
  <c r="X1296" i="43" s="1"/>
  <c r="T1296" i="43"/>
  <c r="S1296" i="43"/>
  <c r="M1296" i="43"/>
  <c r="AL1295" i="43"/>
  <c r="AE1295" i="43"/>
  <c r="W1295" i="43"/>
  <c r="V1295" i="43"/>
  <c r="U1295" i="43"/>
  <c r="X1295" i="43" s="1"/>
  <c r="T1295" i="43"/>
  <c r="S1295" i="43"/>
  <c r="M1295" i="43"/>
  <c r="AL1294" i="43"/>
  <c r="AE1294" i="43"/>
  <c r="W1294" i="43"/>
  <c r="V1294" i="43"/>
  <c r="U1294" i="43"/>
  <c r="T1294" i="43"/>
  <c r="S1294" i="43"/>
  <c r="M1294" i="43"/>
  <c r="AL1293" i="43"/>
  <c r="AE1293" i="43"/>
  <c r="W1293" i="43"/>
  <c r="V1293" i="43"/>
  <c r="U1293" i="43"/>
  <c r="T1293" i="43"/>
  <c r="S1293" i="43"/>
  <c r="M1293" i="43"/>
  <c r="AL1292" i="43"/>
  <c r="AE1292" i="43"/>
  <c r="W1292" i="43"/>
  <c r="V1292" i="43"/>
  <c r="U1292" i="43"/>
  <c r="T1292" i="43"/>
  <c r="S1292" i="43"/>
  <c r="M1292" i="43"/>
  <c r="AL1291" i="43"/>
  <c r="AE1291" i="43"/>
  <c r="W1291" i="43"/>
  <c r="V1291" i="43"/>
  <c r="U1291" i="43"/>
  <c r="T1291" i="43"/>
  <c r="S1291" i="43"/>
  <c r="M1291" i="43"/>
  <c r="AL1290" i="43"/>
  <c r="AE1290" i="43"/>
  <c r="W1290" i="43"/>
  <c r="X1290" i="43" s="1"/>
  <c r="V1290" i="43"/>
  <c r="U1290" i="43"/>
  <c r="T1290" i="43"/>
  <c r="S1290" i="43"/>
  <c r="M1290" i="43"/>
  <c r="AL1289" i="43"/>
  <c r="AE1289" i="43"/>
  <c r="X1289" i="43"/>
  <c r="W1289" i="43"/>
  <c r="V1289" i="43"/>
  <c r="U1289" i="43"/>
  <c r="T1289" i="43"/>
  <c r="S1289" i="43"/>
  <c r="M1289" i="43"/>
  <c r="AL1288" i="43"/>
  <c r="AE1288" i="43"/>
  <c r="AE1320" i="43" s="1"/>
  <c r="X1288" i="43"/>
  <c r="W1288" i="43"/>
  <c r="V1288" i="43"/>
  <c r="U1288" i="43"/>
  <c r="T1288" i="43"/>
  <c r="S1288" i="43"/>
  <c r="M1288" i="43"/>
  <c r="AL1287" i="43"/>
  <c r="AE1287" i="43"/>
  <c r="W1287" i="43"/>
  <c r="V1287" i="43"/>
  <c r="U1287" i="43"/>
  <c r="X1287" i="43" s="1"/>
  <c r="T1287" i="43"/>
  <c r="S1287" i="43"/>
  <c r="M1287" i="43"/>
  <c r="AL1286" i="43"/>
  <c r="AE1286" i="43"/>
  <c r="W1286" i="43"/>
  <c r="V1286" i="43"/>
  <c r="U1286" i="43"/>
  <c r="X1286" i="43" s="1"/>
  <c r="T1286" i="43"/>
  <c r="S1286" i="43"/>
  <c r="M1286" i="43"/>
  <c r="AL1285" i="43"/>
  <c r="AE1285" i="43"/>
  <c r="W1285" i="43"/>
  <c r="V1285" i="43"/>
  <c r="U1285" i="43"/>
  <c r="X1285" i="43" s="1"/>
  <c r="T1285" i="43"/>
  <c r="S1285" i="43"/>
  <c r="M1285" i="43"/>
  <c r="AL1284" i="43"/>
  <c r="AE1284" i="43"/>
  <c r="W1284" i="43"/>
  <c r="V1284" i="43"/>
  <c r="U1284" i="43"/>
  <c r="X1284" i="43" s="1"/>
  <c r="T1284" i="43"/>
  <c r="S1284" i="43"/>
  <c r="M1284" i="43"/>
  <c r="AL1283" i="43"/>
  <c r="AE1283" i="43"/>
  <c r="W1283" i="43"/>
  <c r="V1283" i="43"/>
  <c r="U1283" i="43"/>
  <c r="X1283" i="43" s="1"/>
  <c r="T1283" i="43"/>
  <c r="S1283" i="43"/>
  <c r="M1283" i="43"/>
  <c r="AL1282" i="43"/>
  <c r="AE1282" i="43"/>
  <c r="W1282" i="43"/>
  <c r="V1282" i="43"/>
  <c r="U1282" i="43"/>
  <c r="X1282" i="43" s="1"/>
  <c r="T1282" i="43"/>
  <c r="S1282" i="43"/>
  <c r="M1282" i="43"/>
  <c r="AL1281" i="43"/>
  <c r="AE1281" i="43"/>
  <c r="W1281" i="43"/>
  <c r="X1281" i="43" s="1"/>
  <c r="V1281" i="43"/>
  <c r="U1281" i="43"/>
  <c r="T1281" i="43"/>
  <c r="S1281" i="43"/>
  <c r="M1281" i="43"/>
  <c r="AL1280" i="43"/>
  <c r="AE1280" i="43"/>
  <c r="W1280" i="43"/>
  <c r="V1280" i="43"/>
  <c r="U1280" i="43"/>
  <c r="T1280" i="43"/>
  <c r="S1280" i="43"/>
  <c r="M1280" i="43"/>
  <c r="AL1279" i="43"/>
  <c r="AE1279" i="43"/>
  <c r="W1279" i="43"/>
  <c r="V1279" i="43"/>
  <c r="U1279" i="43"/>
  <c r="X1279" i="43" s="1"/>
  <c r="T1279" i="43"/>
  <c r="S1279" i="43"/>
  <c r="M1279" i="43"/>
  <c r="AL1278" i="43"/>
  <c r="AE1278" i="43"/>
  <c r="W1278" i="43"/>
  <c r="V1278" i="43"/>
  <c r="U1278" i="43"/>
  <c r="T1278" i="43"/>
  <c r="S1278" i="43"/>
  <c r="M1278" i="43"/>
  <c r="AL1277" i="43"/>
  <c r="AE1277" i="43"/>
  <c r="W1277" i="43"/>
  <c r="V1277" i="43"/>
  <c r="U1277" i="43"/>
  <c r="T1277" i="43"/>
  <c r="S1277" i="43"/>
  <c r="M1277" i="43"/>
  <c r="AI1268" i="43"/>
  <c r="AD1268" i="43"/>
  <c r="AC1268" i="43"/>
  <c r="Q1268" i="43"/>
  <c r="AK1267" i="43"/>
  <c r="AJ1267" i="43"/>
  <c r="AI1267" i="43"/>
  <c r="AH1267" i="43"/>
  <c r="AF1267" i="43"/>
  <c r="AD1267" i="43"/>
  <c r="AC1267" i="43"/>
  <c r="AB1267" i="43"/>
  <c r="AB1268" i="43" s="1"/>
  <c r="AA1267" i="43"/>
  <c r="Y1267" i="43"/>
  <c r="U1267" i="43"/>
  <c r="R1267" i="43"/>
  <c r="Q1267" i="43"/>
  <c r="P1267" i="43"/>
  <c r="O1267" i="43"/>
  <c r="O1268" i="43" s="1"/>
  <c r="L1267" i="43"/>
  <c r="K1267" i="43"/>
  <c r="K1268" i="43" s="1"/>
  <c r="J1267" i="43"/>
  <c r="I1267" i="43"/>
  <c r="I1268" i="43" s="1"/>
  <c r="AL1265" i="43"/>
  <c r="AE1265" i="43"/>
  <c r="W1265" i="43"/>
  <c r="V1265" i="43"/>
  <c r="U1265" i="43"/>
  <c r="X1265" i="43" s="1"/>
  <c r="T1265" i="43"/>
  <c r="S1265" i="43"/>
  <c r="M1265" i="43"/>
  <c r="AL1264" i="43"/>
  <c r="AE1264" i="43"/>
  <c r="W1264" i="43"/>
  <c r="V1264" i="43"/>
  <c r="U1264" i="43"/>
  <c r="T1264" i="43"/>
  <c r="S1264" i="43"/>
  <c r="M1264" i="43"/>
  <c r="AL1263" i="43"/>
  <c r="AE1263" i="43"/>
  <c r="W1263" i="43"/>
  <c r="X1263" i="43" s="1"/>
  <c r="V1263" i="43"/>
  <c r="U1263" i="43"/>
  <c r="T1263" i="43"/>
  <c r="S1263" i="43"/>
  <c r="M1263" i="43"/>
  <c r="AL1262" i="43"/>
  <c r="AE1262" i="43"/>
  <c r="W1262" i="43"/>
  <c r="V1262" i="43"/>
  <c r="U1262" i="43"/>
  <c r="T1262" i="43"/>
  <c r="S1262" i="43"/>
  <c r="M1262" i="43"/>
  <c r="AL1261" i="43"/>
  <c r="AE1261" i="43"/>
  <c r="W1261" i="43"/>
  <c r="V1261" i="43"/>
  <c r="U1261" i="43"/>
  <c r="X1261" i="43" s="1"/>
  <c r="T1261" i="43"/>
  <c r="S1261" i="43"/>
  <c r="M1261" i="43"/>
  <c r="AL1260" i="43"/>
  <c r="AE1260" i="43"/>
  <c r="W1260" i="43"/>
  <c r="V1260" i="43"/>
  <c r="U1260" i="43"/>
  <c r="T1260" i="43"/>
  <c r="S1260" i="43"/>
  <c r="M1260" i="43"/>
  <c r="AL1259" i="43"/>
  <c r="AE1259" i="43"/>
  <c r="W1259" i="43"/>
  <c r="V1259" i="43"/>
  <c r="U1259" i="43"/>
  <c r="X1259" i="43" s="1"/>
  <c r="T1259" i="43"/>
  <c r="S1259" i="43"/>
  <c r="M1259" i="43"/>
  <c r="AL1258" i="43"/>
  <c r="AE1258" i="43"/>
  <c r="X1258" i="43"/>
  <c r="W1258" i="43"/>
  <c r="V1258" i="43"/>
  <c r="U1258" i="43"/>
  <c r="T1258" i="43"/>
  <c r="S1258" i="43"/>
  <c r="M1258" i="43"/>
  <c r="AL1257" i="43"/>
  <c r="AE1257" i="43"/>
  <c r="W1257" i="43"/>
  <c r="X1257" i="43" s="1"/>
  <c r="V1257" i="43"/>
  <c r="U1257" i="43"/>
  <c r="T1257" i="43"/>
  <c r="S1257" i="43"/>
  <c r="M1257" i="43"/>
  <c r="AL1256" i="43"/>
  <c r="AE1256" i="43"/>
  <c r="W1256" i="43"/>
  <c r="V1256" i="43"/>
  <c r="X1256" i="43" s="1"/>
  <c r="U1256" i="43"/>
  <c r="T1256" i="43"/>
  <c r="S1256" i="43"/>
  <c r="M1256" i="43"/>
  <c r="AL1255" i="43"/>
  <c r="AE1255" i="43"/>
  <c r="W1255" i="43"/>
  <c r="V1255" i="43"/>
  <c r="U1255" i="43"/>
  <c r="T1255" i="43"/>
  <c r="S1255" i="43"/>
  <c r="M1255" i="43"/>
  <c r="AL1254" i="43"/>
  <c r="AE1254" i="43"/>
  <c r="W1254" i="43"/>
  <c r="X1254" i="43" s="1"/>
  <c r="V1254" i="43"/>
  <c r="U1254" i="43"/>
  <c r="T1254" i="43"/>
  <c r="S1254" i="43"/>
  <c r="M1254" i="43"/>
  <c r="AL1253" i="43"/>
  <c r="AE1253" i="43"/>
  <c r="X1253" i="43"/>
  <c r="W1253" i="43"/>
  <c r="V1253" i="43"/>
  <c r="U1253" i="43"/>
  <c r="T1253" i="43"/>
  <c r="S1253" i="43"/>
  <c r="M1253" i="43"/>
  <c r="AL1252" i="43"/>
  <c r="AE1252" i="43"/>
  <c r="W1252" i="43"/>
  <c r="V1252" i="43"/>
  <c r="U1252" i="43"/>
  <c r="X1252" i="43" s="1"/>
  <c r="T1252" i="43"/>
  <c r="S1252" i="43"/>
  <c r="M1252" i="43"/>
  <c r="AL1251" i="43"/>
  <c r="AE1251" i="43"/>
  <c r="AE1267" i="43" s="1"/>
  <c r="AE1268" i="43" s="1"/>
  <c r="W1251" i="43"/>
  <c r="V1251" i="43"/>
  <c r="X1251" i="43" s="1"/>
  <c r="U1251" i="43"/>
  <c r="T1251" i="43"/>
  <c r="S1251" i="43"/>
  <c r="M1251" i="43"/>
  <c r="AL1250" i="43"/>
  <c r="AE1250" i="43"/>
  <c r="W1250" i="43"/>
  <c r="V1250" i="43"/>
  <c r="X1250" i="43" s="1"/>
  <c r="U1250" i="43"/>
  <c r="T1250" i="43"/>
  <c r="S1250" i="43"/>
  <c r="M1250" i="43"/>
  <c r="AL1249" i="43"/>
  <c r="AL1267" i="43" s="1"/>
  <c r="AE1249" i="43"/>
  <c r="W1249" i="43"/>
  <c r="V1249" i="43"/>
  <c r="U1249" i="43"/>
  <c r="X1249" i="43" s="1"/>
  <c r="T1249" i="43"/>
  <c r="S1249" i="43"/>
  <c r="M1249" i="43"/>
  <c r="AL1248" i="43"/>
  <c r="AE1248" i="43"/>
  <c r="W1248" i="43"/>
  <c r="V1248" i="43"/>
  <c r="U1248" i="43"/>
  <c r="X1248" i="43" s="1"/>
  <c r="T1248" i="43"/>
  <c r="S1248" i="43"/>
  <c r="M1248" i="43"/>
  <c r="AL1247" i="43"/>
  <c r="AE1247" i="43"/>
  <c r="W1247" i="43"/>
  <c r="X1247" i="43" s="1"/>
  <c r="V1247" i="43"/>
  <c r="U1247" i="43"/>
  <c r="T1247" i="43"/>
  <c r="S1247" i="43"/>
  <c r="M1247" i="43"/>
  <c r="AL1246" i="43"/>
  <c r="AE1246" i="43"/>
  <c r="W1246" i="43"/>
  <c r="V1246" i="43"/>
  <c r="U1246" i="43"/>
  <c r="X1246" i="43" s="1"/>
  <c r="T1246" i="43"/>
  <c r="S1246" i="43"/>
  <c r="M1246" i="43"/>
  <c r="AL1245" i="43"/>
  <c r="AE1245" i="43"/>
  <c r="X1245" i="43"/>
  <c r="W1245" i="43"/>
  <c r="V1245" i="43"/>
  <c r="U1245" i="43"/>
  <c r="T1245" i="43"/>
  <c r="S1245" i="43"/>
  <c r="M1245" i="43"/>
  <c r="AL1244" i="43"/>
  <c r="AE1244" i="43"/>
  <c r="W1244" i="43"/>
  <c r="V1244" i="43"/>
  <c r="U1244" i="43"/>
  <c r="X1244" i="43" s="1"/>
  <c r="T1244" i="43"/>
  <c r="S1244" i="43"/>
  <c r="M1244" i="43"/>
  <c r="AL1243" i="43"/>
  <c r="AE1243" i="43"/>
  <c r="W1243" i="43"/>
  <c r="V1243" i="43"/>
  <c r="U1243" i="43"/>
  <c r="X1243" i="43" s="1"/>
  <c r="T1243" i="43"/>
  <c r="S1243" i="43"/>
  <c r="M1243" i="43"/>
  <c r="AK1239" i="43"/>
  <c r="AK1268" i="43" s="1"/>
  <c r="AJ1239" i="43"/>
  <c r="AJ1268" i="43" s="1"/>
  <c r="AI1239" i="43"/>
  <c r="AD1239" i="43"/>
  <c r="AC1239" i="43"/>
  <c r="Q1239" i="43"/>
  <c r="P1239" i="43"/>
  <c r="P1268" i="43" s="1"/>
  <c r="O1239" i="43"/>
  <c r="I1239" i="43"/>
  <c r="AK1238" i="43"/>
  <c r="AJ1238" i="43"/>
  <c r="AI1238" i="43"/>
  <c r="AH1238" i="43"/>
  <c r="AD1238" i="43"/>
  <c r="AC1238" i="43"/>
  <c r="AB1238" i="43"/>
  <c r="AA1238" i="43"/>
  <c r="V1238" i="43"/>
  <c r="S1238" i="43"/>
  <c r="R1238" i="43"/>
  <c r="R1239" i="43" s="1"/>
  <c r="Q1238" i="43"/>
  <c r="P1238" i="43"/>
  <c r="O1238" i="43"/>
  <c r="L1238" i="43"/>
  <c r="K1238" i="43"/>
  <c r="J1238" i="43"/>
  <c r="I1238" i="43"/>
  <c r="AL1237" i="43"/>
  <c r="AE1237" i="43"/>
  <c r="W1237" i="43"/>
  <c r="V1237" i="43"/>
  <c r="U1237" i="43"/>
  <c r="X1237" i="43" s="1"/>
  <c r="T1237" i="43"/>
  <c r="S1237" i="43"/>
  <c r="M1237" i="43"/>
  <c r="AL1236" i="43"/>
  <c r="AE1236" i="43"/>
  <c r="W1236" i="43"/>
  <c r="V1236" i="43"/>
  <c r="U1236" i="43"/>
  <c r="X1236" i="43" s="1"/>
  <c r="T1236" i="43"/>
  <c r="T1238" i="43" s="1"/>
  <c r="S1236" i="43"/>
  <c r="M1236" i="43"/>
  <c r="AL1235" i="43"/>
  <c r="AL1238" i="43" s="1"/>
  <c r="AE1235" i="43"/>
  <c r="AE1238" i="43" s="1"/>
  <c r="W1235" i="43"/>
  <c r="V1235" i="43"/>
  <c r="U1235" i="43"/>
  <c r="T1235" i="43"/>
  <c r="S1235" i="43"/>
  <c r="M1235" i="43"/>
  <c r="AK1233" i="43"/>
  <c r="AJ1233" i="43"/>
  <c r="AI1233" i="43"/>
  <c r="AH1233" i="43"/>
  <c r="AH1239" i="43" s="1"/>
  <c r="AH1268" i="43" s="1"/>
  <c r="AE1233" i="43"/>
  <c r="AE1239" i="43" s="1"/>
  <c r="AD1233" i="43"/>
  <c r="AC1233" i="43"/>
  <c r="AB1233" i="43"/>
  <c r="AB1239" i="43" s="1"/>
  <c r="AA1233" i="43"/>
  <c r="U1233" i="43"/>
  <c r="R1233" i="43"/>
  <c r="Q1233" i="43"/>
  <c r="P1233" i="43"/>
  <c r="O1233" i="43"/>
  <c r="L1233" i="43"/>
  <c r="L1239" i="43" s="1"/>
  <c r="L1268" i="43" s="1"/>
  <c r="K1233" i="43"/>
  <c r="K1239" i="43" s="1"/>
  <c r="J1233" i="43"/>
  <c r="J1239" i="43" s="1"/>
  <c r="I1233" i="43"/>
  <c r="AL1231" i="43"/>
  <c r="AE1231" i="43"/>
  <c r="W1231" i="43"/>
  <c r="V1231" i="43"/>
  <c r="U1231" i="43"/>
  <c r="T1231" i="43"/>
  <c r="S1231" i="43"/>
  <c r="M1231" i="43"/>
  <c r="AL1230" i="43"/>
  <c r="AE1230" i="43"/>
  <c r="W1230" i="43"/>
  <c r="V1230" i="43"/>
  <c r="U1230" i="43"/>
  <c r="X1230" i="43" s="1"/>
  <c r="T1230" i="43"/>
  <c r="S1230" i="43"/>
  <c r="M1230" i="43"/>
  <c r="AL1229" i="43"/>
  <c r="AE1229" i="43"/>
  <c r="X1229" i="43"/>
  <c r="W1229" i="43"/>
  <c r="V1229" i="43"/>
  <c r="U1229" i="43"/>
  <c r="T1229" i="43"/>
  <c r="S1229" i="43"/>
  <c r="M1229" i="43"/>
  <c r="AL1228" i="43"/>
  <c r="AE1228" i="43"/>
  <c r="W1228" i="43"/>
  <c r="X1228" i="43" s="1"/>
  <c r="V1228" i="43"/>
  <c r="U1228" i="43"/>
  <c r="T1228" i="43"/>
  <c r="S1228" i="43"/>
  <c r="M1228" i="43"/>
  <c r="AL1227" i="43"/>
  <c r="AE1227" i="43"/>
  <c r="W1227" i="43"/>
  <c r="X1227" i="43" s="1"/>
  <c r="V1227" i="43"/>
  <c r="U1227" i="43"/>
  <c r="T1227" i="43"/>
  <c r="S1227" i="43"/>
  <c r="M1227" i="43"/>
  <c r="AL1226" i="43"/>
  <c r="AE1226" i="43"/>
  <c r="X1226" i="43"/>
  <c r="W1226" i="43"/>
  <c r="V1226" i="43"/>
  <c r="U1226" i="43"/>
  <c r="T1226" i="43"/>
  <c r="S1226" i="43"/>
  <c r="M1226" i="43"/>
  <c r="AL1225" i="43"/>
  <c r="AE1225" i="43"/>
  <c r="W1225" i="43"/>
  <c r="V1225" i="43"/>
  <c r="U1225" i="43"/>
  <c r="X1225" i="43" s="1"/>
  <c r="T1225" i="43"/>
  <c r="S1225" i="43"/>
  <c r="M1225" i="43"/>
  <c r="AL1224" i="43"/>
  <c r="AE1224" i="43"/>
  <c r="W1224" i="43"/>
  <c r="V1224" i="43"/>
  <c r="U1224" i="43"/>
  <c r="X1224" i="43" s="1"/>
  <c r="T1224" i="43"/>
  <c r="S1224" i="43"/>
  <c r="M1224" i="43"/>
  <c r="AL1223" i="43"/>
  <c r="AE1223" i="43"/>
  <c r="W1223" i="43"/>
  <c r="V1223" i="43"/>
  <c r="X1223" i="43" s="1"/>
  <c r="U1223" i="43"/>
  <c r="T1223" i="43"/>
  <c r="S1223" i="43"/>
  <c r="M1223" i="43"/>
  <c r="AL1222" i="43"/>
  <c r="AE1222" i="43"/>
  <c r="X1222" i="43"/>
  <c r="W1222" i="43"/>
  <c r="V1222" i="43"/>
  <c r="U1222" i="43"/>
  <c r="T1222" i="43"/>
  <c r="S1222" i="43"/>
  <c r="M1222" i="43"/>
  <c r="AL1221" i="43"/>
  <c r="AE1221" i="43"/>
  <c r="X1221" i="43"/>
  <c r="W1221" i="43"/>
  <c r="V1221" i="43"/>
  <c r="U1221" i="43"/>
  <c r="T1221" i="43"/>
  <c r="S1221" i="43"/>
  <c r="M1221" i="43"/>
  <c r="AL1220" i="43"/>
  <c r="AE1220" i="43"/>
  <c r="W1220" i="43"/>
  <c r="V1220" i="43"/>
  <c r="U1220" i="43"/>
  <c r="X1220" i="43" s="1"/>
  <c r="T1220" i="43"/>
  <c r="S1220" i="43"/>
  <c r="M1220" i="43"/>
  <c r="AL1219" i="43"/>
  <c r="AE1219" i="43"/>
  <c r="W1219" i="43"/>
  <c r="V1219" i="43"/>
  <c r="U1219" i="43"/>
  <c r="X1219" i="43" s="1"/>
  <c r="T1219" i="43"/>
  <c r="S1219" i="43"/>
  <c r="M1219" i="43"/>
  <c r="AL1218" i="43"/>
  <c r="AE1218" i="43"/>
  <c r="W1218" i="43"/>
  <c r="V1218" i="43"/>
  <c r="U1218" i="43"/>
  <c r="X1218" i="43" s="1"/>
  <c r="T1218" i="43"/>
  <c r="S1218" i="43"/>
  <c r="M1218" i="43"/>
  <c r="AL1217" i="43"/>
  <c r="AE1217" i="43"/>
  <c r="W1217" i="43"/>
  <c r="X1217" i="43" s="1"/>
  <c r="V1217" i="43"/>
  <c r="U1217" i="43"/>
  <c r="T1217" i="43"/>
  <c r="S1217" i="43"/>
  <c r="M1217" i="43"/>
  <c r="AL1216" i="43"/>
  <c r="AE1216" i="43"/>
  <c r="W1216" i="43"/>
  <c r="V1216" i="43"/>
  <c r="U1216" i="43"/>
  <c r="T1216" i="43"/>
  <c r="S1216" i="43"/>
  <c r="M1216" i="43"/>
  <c r="AL1215" i="43"/>
  <c r="AE1215" i="43"/>
  <c r="X1215" i="43"/>
  <c r="W1215" i="43"/>
  <c r="V1215" i="43"/>
  <c r="U1215" i="43"/>
  <c r="T1215" i="43"/>
  <c r="S1215" i="43"/>
  <c r="M1215" i="43"/>
  <c r="AL1214" i="43"/>
  <c r="AE1214" i="43"/>
  <c r="X1214" i="43"/>
  <c r="W1214" i="43"/>
  <c r="V1214" i="43"/>
  <c r="U1214" i="43"/>
  <c r="T1214" i="43"/>
  <c r="S1214" i="43"/>
  <c r="M1214" i="43"/>
  <c r="AL1213" i="43"/>
  <c r="AE1213" i="43"/>
  <c r="W1213" i="43"/>
  <c r="X1213" i="43" s="1"/>
  <c r="V1213" i="43"/>
  <c r="U1213" i="43"/>
  <c r="T1213" i="43"/>
  <c r="S1213" i="43"/>
  <c r="M1213" i="43"/>
  <c r="AL1212" i="43"/>
  <c r="AE1212" i="43"/>
  <c r="W1212" i="43"/>
  <c r="V1212" i="43"/>
  <c r="U1212" i="43"/>
  <c r="X1212" i="43" s="1"/>
  <c r="T1212" i="43"/>
  <c r="S1212" i="43"/>
  <c r="M1212" i="43"/>
  <c r="AL1211" i="43"/>
  <c r="AE1211" i="43"/>
  <c r="W1211" i="43"/>
  <c r="V1211" i="43"/>
  <c r="X1211" i="43" s="1"/>
  <c r="U1211" i="43"/>
  <c r="T1211" i="43"/>
  <c r="S1211" i="43"/>
  <c r="M1211" i="43"/>
  <c r="AL1210" i="43"/>
  <c r="AE1210" i="43"/>
  <c r="X1210" i="43"/>
  <c r="W1210" i="43"/>
  <c r="V1210" i="43"/>
  <c r="U1210" i="43"/>
  <c r="T1210" i="43"/>
  <c r="S1210" i="43"/>
  <c r="M1210" i="43"/>
  <c r="AL1209" i="43"/>
  <c r="AE1209" i="43"/>
  <c r="W1209" i="43"/>
  <c r="V1209" i="43"/>
  <c r="U1209" i="43"/>
  <c r="X1209" i="43" s="1"/>
  <c r="T1209" i="43"/>
  <c r="S1209" i="43"/>
  <c r="M1209" i="43"/>
  <c r="AL1208" i="43"/>
  <c r="AE1208" i="43"/>
  <c r="X1208" i="43"/>
  <c r="W1208" i="43"/>
  <c r="W1233" i="43" s="1"/>
  <c r="W1239" i="43" s="1"/>
  <c r="V1208" i="43"/>
  <c r="U1208" i="43"/>
  <c r="T1208" i="43"/>
  <c r="S1208" i="43"/>
  <c r="M1208" i="43"/>
  <c r="AL1207" i="43"/>
  <c r="AE1207" i="43"/>
  <c r="W1207" i="43"/>
  <c r="V1207" i="43"/>
  <c r="U1207" i="43"/>
  <c r="T1207" i="43"/>
  <c r="S1207" i="43"/>
  <c r="M1207" i="43"/>
  <c r="AL1206" i="43"/>
  <c r="AE1206" i="43"/>
  <c r="W1206" i="43"/>
  <c r="V1206" i="43"/>
  <c r="X1206" i="43" s="1"/>
  <c r="U1206" i="43"/>
  <c r="T1206" i="43"/>
  <c r="S1206" i="43"/>
  <c r="M1206" i="43"/>
  <c r="AC1197" i="43"/>
  <c r="AB1197" i="43"/>
  <c r="O1197" i="43"/>
  <c r="L1197" i="43"/>
  <c r="J1197" i="43"/>
  <c r="AK1196" i="43"/>
  <c r="AJ1196" i="43"/>
  <c r="AI1196" i="43"/>
  <c r="AH1196" i="43"/>
  <c r="AD1196" i="43"/>
  <c r="AC1196" i="43"/>
  <c r="AB1196" i="43"/>
  <c r="AA1196" i="43"/>
  <c r="Y1196" i="43"/>
  <c r="S1196" i="43"/>
  <c r="R1196" i="43"/>
  <c r="Q1196" i="43"/>
  <c r="Q1197" i="43" s="1"/>
  <c r="P1196" i="43"/>
  <c r="P1197" i="43" s="1"/>
  <c r="O1196" i="43"/>
  <c r="L1196" i="43"/>
  <c r="K1196" i="43"/>
  <c r="J1196" i="43"/>
  <c r="I1196" i="43"/>
  <c r="AL1195" i="43"/>
  <c r="AE1195" i="43"/>
  <c r="W1195" i="43"/>
  <c r="V1195" i="43"/>
  <c r="U1195" i="43"/>
  <c r="X1195" i="43" s="1"/>
  <c r="T1195" i="43"/>
  <c r="S1195" i="43"/>
  <c r="M1195" i="43"/>
  <c r="AL1194" i="43"/>
  <c r="AE1194" i="43"/>
  <c r="W1194" i="43"/>
  <c r="V1194" i="43"/>
  <c r="U1194" i="43"/>
  <c r="X1194" i="43" s="1"/>
  <c r="T1194" i="43"/>
  <c r="S1194" i="43"/>
  <c r="M1194" i="43"/>
  <c r="AL1193" i="43"/>
  <c r="AE1193" i="43"/>
  <c r="W1193" i="43"/>
  <c r="V1193" i="43"/>
  <c r="U1193" i="43"/>
  <c r="X1193" i="43" s="1"/>
  <c r="T1193" i="43"/>
  <c r="S1193" i="43"/>
  <c r="M1193" i="43"/>
  <c r="AL1192" i="43"/>
  <c r="AE1192" i="43"/>
  <c r="W1192" i="43"/>
  <c r="V1192" i="43"/>
  <c r="U1192" i="43"/>
  <c r="T1192" i="43"/>
  <c r="S1192" i="43"/>
  <c r="M1192" i="43"/>
  <c r="AL1191" i="43"/>
  <c r="AE1191" i="43"/>
  <c r="W1191" i="43"/>
  <c r="V1191" i="43"/>
  <c r="U1191" i="43"/>
  <c r="X1191" i="43" s="1"/>
  <c r="T1191" i="43"/>
  <c r="S1191" i="43"/>
  <c r="M1191" i="43"/>
  <c r="AL1190" i="43"/>
  <c r="AE1190" i="43"/>
  <c r="X1190" i="43"/>
  <c r="W1190" i="43"/>
  <c r="V1190" i="43"/>
  <c r="U1190" i="43"/>
  <c r="T1190" i="43"/>
  <c r="S1190" i="43"/>
  <c r="M1190" i="43"/>
  <c r="AL1189" i="43"/>
  <c r="AE1189" i="43"/>
  <c r="X1189" i="43"/>
  <c r="W1189" i="43"/>
  <c r="V1189" i="43"/>
  <c r="U1189" i="43"/>
  <c r="T1189" i="43"/>
  <c r="S1189" i="43"/>
  <c r="M1189" i="43"/>
  <c r="AL1188" i="43"/>
  <c r="AE1188" i="43"/>
  <c r="X1188" i="43"/>
  <c r="W1188" i="43"/>
  <c r="V1188" i="43"/>
  <c r="U1188" i="43"/>
  <c r="T1188" i="43"/>
  <c r="S1188" i="43"/>
  <c r="M1188" i="43"/>
  <c r="AL1187" i="43"/>
  <c r="AE1187" i="43"/>
  <c r="W1187" i="43"/>
  <c r="V1187" i="43"/>
  <c r="U1187" i="43"/>
  <c r="X1187" i="43" s="1"/>
  <c r="T1187" i="43"/>
  <c r="S1187" i="43"/>
  <c r="M1187" i="43"/>
  <c r="AL1186" i="43"/>
  <c r="AE1186" i="43"/>
  <c r="W1186" i="43"/>
  <c r="V1186" i="43"/>
  <c r="U1186" i="43"/>
  <c r="X1186" i="43" s="1"/>
  <c r="T1186" i="43"/>
  <c r="S1186" i="43"/>
  <c r="M1186" i="43"/>
  <c r="AL1185" i="43"/>
  <c r="AE1185" i="43"/>
  <c r="W1185" i="43"/>
  <c r="V1185" i="43"/>
  <c r="U1185" i="43"/>
  <c r="X1185" i="43" s="1"/>
  <c r="T1185" i="43"/>
  <c r="S1185" i="43"/>
  <c r="M1185" i="43"/>
  <c r="AL1184" i="43"/>
  <c r="AE1184" i="43"/>
  <c r="W1184" i="43"/>
  <c r="V1184" i="43"/>
  <c r="U1184" i="43"/>
  <c r="X1184" i="43" s="1"/>
  <c r="T1184" i="43"/>
  <c r="S1184" i="43"/>
  <c r="M1184" i="43"/>
  <c r="AL1183" i="43"/>
  <c r="AE1183" i="43"/>
  <c r="W1183" i="43"/>
  <c r="V1183" i="43"/>
  <c r="U1183" i="43"/>
  <c r="X1183" i="43" s="1"/>
  <c r="T1183" i="43"/>
  <c r="T1196" i="43" s="1"/>
  <c r="S1183" i="43"/>
  <c r="M1183" i="43"/>
  <c r="AL1182" i="43"/>
  <c r="AE1182" i="43"/>
  <c r="W1182" i="43"/>
  <c r="V1182" i="43"/>
  <c r="U1182" i="43"/>
  <c r="X1182" i="43" s="1"/>
  <c r="T1182" i="43"/>
  <c r="S1182" i="43"/>
  <c r="M1182" i="43"/>
  <c r="AL1181" i="43"/>
  <c r="AE1181" i="43"/>
  <c r="W1181" i="43"/>
  <c r="V1181" i="43"/>
  <c r="U1181" i="43"/>
  <c r="U1196" i="43" s="1"/>
  <c r="T1181" i="43"/>
  <c r="S1181" i="43"/>
  <c r="M1181" i="43"/>
  <c r="AL1180" i="43"/>
  <c r="AE1180" i="43"/>
  <c r="W1180" i="43"/>
  <c r="X1180" i="43" s="1"/>
  <c r="V1180" i="43"/>
  <c r="U1180" i="43"/>
  <c r="T1180" i="43"/>
  <c r="S1180" i="43"/>
  <c r="M1180" i="43"/>
  <c r="AL1179" i="43"/>
  <c r="AE1179" i="43"/>
  <c r="AE1196" i="43" s="1"/>
  <c r="W1179" i="43"/>
  <c r="W1196" i="43" s="1"/>
  <c r="V1179" i="43"/>
  <c r="V1196" i="43" s="1"/>
  <c r="U1179" i="43"/>
  <c r="T1179" i="43"/>
  <c r="S1179" i="43"/>
  <c r="M1179" i="43"/>
  <c r="AK1175" i="43"/>
  <c r="AK1197" i="43" s="1"/>
  <c r="R1175" i="43"/>
  <c r="P1175" i="43"/>
  <c r="AK1174" i="43"/>
  <c r="AJ1174" i="43"/>
  <c r="AI1174" i="43"/>
  <c r="AH1174" i="43"/>
  <c r="AE1174" i="43"/>
  <c r="AD1174" i="43"/>
  <c r="AC1174" i="43"/>
  <c r="AB1174" i="43"/>
  <c r="AB1175" i="43" s="1"/>
  <c r="AA1174" i="43"/>
  <c r="R1174" i="43"/>
  <c r="Q1174" i="43"/>
  <c r="P1174" i="43"/>
  <c r="O1174" i="43"/>
  <c r="L1174" i="43"/>
  <c r="K1174" i="43"/>
  <c r="J1174" i="43"/>
  <c r="I1174" i="43"/>
  <c r="I1175" i="43" s="1"/>
  <c r="I1197" i="43" s="1"/>
  <c r="AL1173" i="43"/>
  <c r="AE1173" i="43"/>
  <c r="X1173" i="43"/>
  <c r="W1173" i="43"/>
  <c r="V1173" i="43"/>
  <c r="U1173" i="43"/>
  <c r="T1173" i="43"/>
  <c r="S1173" i="43"/>
  <c r="M1173" i="43"/>
  <c r="AL1172" i="43"/>
  <c r="AE1172" i="43"/>
  <c r="W1172" i="43"/>
  <c r="V1172" i="43"/>
  <c r="U1172" i="43"/>
  <c r="T1172" i="43"/>
  <c r="S1172" i="43"/>
  <c r="M1172" i="43"/>
  <c r="M1174" i="43" s="1"/>
  <c r="AL1171" i="43"/>
  <c r="AL1174" i="43" s="1"/>
  <c r="AE1171" i="43"/>
  <c r="X1171" i="43"/>
  <c r="W1171" i="43"/>
  <c r="V1171" i="43"/>
  <c r="U1171" i="43"/>
  <c r="T1171" i="43"/>
  <c r="S1171" i="43"/>
  <c r="M1171" i="43"/>
  <c r="AK1169" i="43"/>
  <c r="AJ1169" i="43"/>
  <c r="AJ1175" i="43" s="1"/>
  <c r="AJ1197" i="43" s="1"/>
  <c r="AI1169" i="43"/>
  <c r="AI1175" i="43" s="1"/>
  <c r="AH1169" i="43"/>
  <c r="AH1175" i="43" s="1"/>
  <c r="AH1197" i="43" s="1"/>
  <c r="AD1169" i="43"/>
  <c r="AD1175" i="43" s="1"/>
  <c r="AD1197" i="43" s="1"/>
  <c r="AC1169" i="43"/>
  <c r="AC1175" i="43" s="1"/>
  <c r="AB1169" i="43"/>
  <c r="AA1169" i="43"/>
  <c r="AA1175" i="43" s="1"/>
  <c r="AA1197" i="43" s="1"/>
  <c r="R1169" i="43"/>
  <c r="Q1169" i="43"/>
  <c r="Q1175" i="43" s="1"/>
  <c r="P1169" i="43"/>
  <c r="O1169" i="43"/>
  <c r="O1175" i="43" s="1"/>
  <c r="L1169" i="43"/>
  <c r="L1175" i="43" s="1"/>
  <c r="K1169" i="43"/>
  <c r="J1169" i="43"/>
  <c r="J1175" i="43" s="1"/>
  <c r="I1169" i="43"/>
  <c r="AL1167" i="43"/>
  <c r="AE1167" i="43"/>
  <c r="W1167" i="43"/>
  <c r="V1167" i="43"/>
  <c r="U1167" i="43"/>
  <c r="X1167" i="43" s="1"/>
  <c r="T1167" i="43"/>
  <c r="S1167" i="43"/>
  <c r="M1167" i="43"/>
  <c r="AL1166" i="43"/>
  <c r="AE1166" i="43"/>
  <c r="W1166" i="43"/>
  <c r="V1166" i="43"/>
  <c r="U1166" i="43"/>
  <c r="X1166" i="43" s="1"/>
  <c r="T1166" i="43"/>
  <c r="S1166" i="43"/>
  <c r="M1166" i="43"/>
  <c r="AL1165" i="43"/>
  <c r="AE1165" i="43"/>
  <c r="W1165" i="43"/>
  <c r="V1165" i="43"/>
  <c r="U1165" i="43"/>
  <c r="T1165" i="43"/>
  <c r="S1165" i="43"/>
  <c r="M1165" i="43"/>
  <c r="AL1164" i="43"/>
  <c r="AE1164" i="43"/>
  <c r="W1164" i="43"/>
  <c r="V1164" i="43"/>
  <c r="U1164" i="43"/>
  <c r="X1164" i="43" s="1"/>
  <c r="T1164" i="43"/>
  <c r="S1164" i="43"/>
  <c r="M1164" i="43"/>
  <c r="AL1163" i="43"/>
  <c r="AE1163" i="43"/>
  <c r="W1163" i="43"/>
  <c r="X1163" i="43" s="1"/>
  <c r="V1163" i="43"/>
  <c r="U1163" i="43"/>
  <c r="T1163" i="43"/>
  <c r="S1163" i="43"/>
  <c r="M1163" i="43"/>
  <c r="AL1162" i="43"/>
  <c r="AE1162" i="43"/>
  <c r="W1162" i="43"/>
  <c r="V1162" i="43"/>
  <c r="U1162" i="43"/>
  <c r="T1162" i="43"/>
  <c r="S1162" i="43"/>
  <c r="M1162" i="43"/>
  <c r="AL1161" i="43"/>
  <c r="AE1161" i="43"/>
  <c r="X1161" i="43"/>
  <c r="W1161" i="43"/>
  <c r="V1161" i="43"/>
  <c r="U1161" i="43"/>
  <c r="T1161" i="43"/>
  <c r="S1161" i="43"/>
  <c r="M1161" i="43"/>
  <c r="AL1160" i="43"/>
  <c r="AE1160" i="43"/>
  <c r="X1160" i="43"/>
  <c r="W1160" i="43"/>
  <c r="V1160" i="43"/>
  <c r="U1160" i="43"/>
  <c r="T1160" i="43"/>
  <c r="S1160" i="43"/>
  <c r="M1160" i="43"/>
  <c r="AL1159" i="43"/>
  <c r="AE1159" i="43"/>
  <c r="W1159" i="43"/>
  <c r="X1159" i="43" s="1"/>
  <c r="V1159" i="43"/>
  <c r="U1159" i="43"/>
  <c r="T1159" i="43"/>
  <c r="S1159" i="43"/>
  <c r="M1159" i="43"/>
  <c r="AL1158" i="43"/>
  <c r="AE1158" i="43"/>
  <c r="W1158" i="43"/>
  <c r="V1158" i="43"/>
  <c r="U1158" i="43"/>
  <c r="X1158" i="43" s="1"/>
  <c r="T1158" i="43"/>
  <c r="S1158" i="43"/>
  <c r="M1158" i="43"/>
  <c r="AL1157" i="43"/>
  <c r="AE1157" i="43"/>
  <c r="X1157" i="43"/>
  <c r="W1157" i="43"/>
  <c r="V1157" i="43"/>
  <c r="U1157" i="43"/>
  <c r="T1157" i="43"/>
  <c r="S1157" i="43"/>
  <c r="M1157" i="43"/>
  <c r="AL1156" i="43"/>
  <c r="AE1156" i="43"/>
  <c r="W1156" i="43"/>
  <c r="V1156" i="43"/>
  <c r="U1156" i="43"/>
  <c r="T1156" i="43"/>
  <c r="S1156" i="43"/>
  <c r="M1156" i="43"/>
  <c r="AL1155" i="43"/>
  <c r="AE1155" i="43"/>
  <c r="W1155" i="43"/>
  <c r="V1155" i="43"/>
  <c r="U1155" i="43"/>
  <c r="X1155" i="43" s="1"/>
  <c r="T1155" i="43"/>
  <c r="S1155" i="43"/>
  <c r="M1155" i="43"/>
  <c r="AL1154" i="43"/>
  <c r="AE1154" i="43"/>
  <c r="W1154" i="43"/>
  <c r="V1154" i="43"/>
  <c r="U1154" i="43"/>
  <c r="X1154" i="43" s="1"/>
  <c r="T1154" i="43"/>
  <c r="S1154" i="43"/>
  <c r="M1154" i="43"/>
  <c r="AL1153" i="43"/>
  <c r="AE1153" i="43"/>
  <c r="X1153" i="43"/>
  <c r="W1153" i="43"/>
  <c r="V1153" i="43"/>
  <c r="U1153" i="43"/>
  <c r="T1153" i="43"/>
  <c r="S1153" i="43"/>
  <c r="M1153" i="43"/>
  <c r="AL1152" i="43"/>
  <c r="AE1152" i="43"/>
  <c r="W1152" i="43"/>
  <c r="V1152" i="43"/>
  <c r="U1152" i="43"/>
  <c r="X1152" i="43" s="1"/>
  <c r="T1152" i="43"/>
  <c r="T1169" i="43" s="1"/>
  <c r="S1152" i="43"/>
  <c r="M1152" i="43"/>
  <c r="AL1151" i="43"/>
  <c r="AE1151" i="43"/>
  <c r="W1151" i="43"/>
  <c r="V1151" i="43"/>
  <c r="U1151" i="43"/>
  <c r="X1151" i="43" s="1"/>
  <c r="T1151" i="43"/>
  <c r="S1151" i="43"/>
  <c r="M1151" i="43"/>
  <c r="AL1150" i="43"/>
  <c r="AE1150" i="43"/>
  <c r="W1150" i="43"/>
  <c r="V1150" i="43"/>
  <c r="U1150" i="43"/>
  <c r="X1150" i="43" s="1"/>
  <c r="T1150" i="43"/>
  <c r="S1150" i="43"/>
  <c r="M1150" i="43"/>
  <c r="AL1149" i="43"/>
  <c r="AE1149" i="43"/>
  <c r="W1149" i="43"/>
  <c r="V1149" i="43"/>
  <c r="U1149" i="43"/>
  <c r="X1149" i="43" s="1"/>
  <c r="T1149" i="43"/>
  <c r="S1149" i="43"/>
  <c r="M1149" i="43"/>
  <c r="AL1148" i="43"/>
  <c r="AE1148" i="43"/>
  <c r="W1148" i="43"/>
  <c r="X1148" i="43" s="1"/>
  <c r="V1148" i="43"/>
  <c r="U1148" i="43"/>
  <c r="T1148" i="43"/>
  <c r="S1148" i="43"/>
  <c r="M1148" i="43"/>
  <c r="AL1147" i="43"/>
  <c r="AE1147" i="43"/>
  <c r="W1147" i="43"/>
  <c r="V1147" i="43"/>
  <c r="U1147" i="43"/>
  <c r="X1147" i="43" s="1"/>
  <c r="T1147" i="43"/>
  <c r="S1147" i="43"/>
  <c r="M1147" i="43"/>
  <c r="AL1146" i="43"/>
  <c r="AE1146" i="43"/>
  <c r="W1146" i="43"/>
  <c r="V1146" i="43"/>
  <c r="U1146" i="43"/>
  <c r="T1146" i="43"/>
  <c r="S1146" i="43"/>
  <c r="M1146" i="43"/>
  <c r="AL1145" i="43"/>
  <c r="AE1145" i="43"/>
  <c r="W1145" i="43"/>
  <c r="V1145" i="43"/>
  <c r="U1145" i="43"/>
  <c r="X1145" i="43" s="1"/>
  <c r="T1145" i="43"/>
  <c r="S1145" i="43"/>
  <c r="M1145" i="43"/>
  <c r="AL1144" i="43"/>
  <c r="AE1144" i="43"/>
  <c r="W1144" i="43"/>
  <c r="X1144" i="43" s="1"/>
  <c r="V1144" i="43"/>
  <c r="U1144" i="43"/>
  <c r="T1144" i="43"/>
  <c r="S1144" i="43"/>
  <c r="M1144" i="43"/>
  <c r="AL1143" i="43"/>
  <c r="AE1143" i="43"/>
  <c r="W1143" i="43"/>
  <c r="V1143" i="43"/>
  <c r="X1143" i="43" s="1"/>
  <c r="U1143" i="43"/>
  <c r="T1143" i="43"/>
  <c r="S1143" i="43"/>
  <c r="M1143" i="43"/>
  <c r="AL1142" i="43"/>
  <c r="AE1142" i="43"/>
  <c r="W1142" i="43"/>
  <c r="V1142" i="43"/>
  <c r="U1142" i="43"/>
  <c r="X1142" i="43" s="1"/>
  <c r="T1142" i="43"/>
  <c r="S1142" i="43"/>
  <c r="M1142" i="43"/>
  <c r="AL1141" i="43"/>
  <c r="AE1141" i="43"/>
  <c r="W1141" i="43"/>
  <c r="X1141" i="43" s="1"/>
  <c r="V1141" i="43"/>
  <c r="U1141" i="43"/>
  <c r="T1141" i="43"/>
  <c r="S1141" i="43"/>
  <c r="M1141" i="43"/>
  <c r="AL1140" i="43"/>
  <c r="AE1140" i="43"/>
  <c r="W1140" i="43"/>
  <c r="V1140" i="43"/>
  <c r="U1140" i="43"/>
  <c r="T1140" i="43"/>
  <c r="S1140" i="43"/>
  <c r="M1140" i="43"/>
  <c r="AL1139" i="43"/>
  <c r="AE1139" i="43"/>
  <c r="X1139" i="43"/>
  <c r="W1139" i="43"/>
  <c r="V1139" i="43"/>
  <c r="U1139" i="43"/>
  <c r="T1139" i="43"/>
  <c r="S1139" i="43"/>
  <c r="M1139" i="43"/>
  <c r="AL1138" i="43"/>
  <c r="AE1138" i="43"/>
  <c r="W1138" i="43"/>
  <c r="V1138" i="43"/>
  <c r="U1138" i="43"/>
  <c r="T1138" i="43"/>
  <c r="S1138" i="43"/>
  <c r="M1138" i="43"/>
  <c r="AL1137" i="43"/>
  <c r="AE1137" i="43"/>
  <c r="W1137" i="43"/>
  <c r="V1137" i="43"/>
  <c r="U1137" i="43"/>
  <c r="T1137" i="43"/>
  <c r="S1137" i="43"/>
  <c r="M1137" i="43"/>
  <c r="AJ1128" i="43"/>
  <c r="AI1128" i="43"/>
  <c r="AK1127" i="43"/>
  <c r="AJ1127" i="43"/>
  <c r="AI1127" i="43"/>
  <c r="AH1127" i="43"/>
  <c r="AF1127" i="43"/>
  <c r="AD1127" i="43"/>
  <c r="AC1127" i="43"/>
  <c r="AB1127" i="43"/>
  <c r="AA1127" i="43"/>
  <c r="Y1127" i="43"/>
  <c r="R1127" i="43"/>
  <c r="Q1127" i="43"/>
  <c r="P1127" i="43"/>
  <c r="O1127" i="43"/>
  <c r="L1127" i="43"/>
  <c r="K1127" i="43"/>
  <c r="J1127" i="43"/>
  <c r="I1127" i="43"/>
  <c r="AL1126" i="43"/>
  <c r="AE1126" i="43"/>
  <c r="W1126" i="43"/>
  <c r="V1126" i="43"/>
  <c r="U1126" i="43"/>
  <c r="X1126" i="43" s="1"/>
  <c r="T1126" i="43"/>
  <c r="S1126" i="43"/>
  <c r="M1126" i="43"/>
  <c r="AL1125" i="43"/>
  <c r="AE1125" i="43"/>
  <c r="W1125" i="43"/>
  <c r="V1125" i="43"/>
  <c r="U1125" i="43"/>
  <c r="X1125" i="43" s="1"/>
  <c r="T1125" i="43"/>
  <c r="S1125" i="43"/>
  <c r="M1125" i="43"/>
  <c r="AL1124" i="43"/>
  <c r="AE1124" i="43"/>
  <c r="W1124" i="43"/>
  <c r="V1124" i="43"/>
  <c r="U1124" i="43"/>
  <c r="X1124" i="43" s="1"/>
  <c r="T1124" i="43"/>
  <c r="S1124" i="43"/>
  <c r="M1124" i="43"/>
  <c r="AL1123" i="43"/>
  <c r="AE1123" i="43"/>
  <c r="W1123" i="43"/>
  <c r="V1123" i="43"/>
  <c r="U1123" i="43"/>
  <c r="X1123" i="43" s="1"/>
  <c r="T1123" i="43"/>
  <c r="S1123" i="43"/>
  <c r="M1123" i="43"/>
  <c r="AL1122" i="43"/>
  <c r="AE1122" i="43"/>
  <c r="W1122" i="43"/>
  <c r="V1122" i="43"/>
  <c r="U1122" i="43"/>
  <c r="X1122" i="43" s="1"/>
  <c r="T1122" i="43"/>
  <c r="S1122" i="43"/>
  <c r="M1122" i="43"/>
  <c r="AL1121" i="43"/>
  <c r="AE1121" i="43"/>
  <c r="W1121" i="43"/>
  <c r="V1121" i="43"/>
  <c r="U1121" i="43"/>
  <c r="X1121" i="43" s="1"/>
  <c r="T1121" i="43"/>
  <c r="S1121" i="43"/>
  <c r="M1121" i="43"/>
  <c r="AL1120" i="43"/>
  <c r="AE1120" i="43"/>
  <c r="W1120" i="43"/>
  <c r="X1120" i="43" s="1"/>
  <c r="V1120" i="43"/>
  <c r="U1120" i="43"/>
  <c r="T1120" i="43"/>
  <c r="S1120" i="43"/>
  <c r="M1120" i="43"/>
  <c r="AL1119" i="43"/>
  <c r="AE1119" i="43"/>
  <c r="W1119" i="43"/>
  <c r="X1119" i="43" s="1"/>
  <c r="V1119" i="43"/>
  <c r="U1119" i="43"/>
  <c r="T1119" i="43"/>
  <c r="S1119" i="43"/>
  <c r="M1119" i="43"/>
  <c r="AL1118" i="43"/>
  <c r="AE1118" i="43"/>
  <c r="X1118" i="43"/>
  <c r="W1118" i="43"/>
  <c r="V1118" i="43"/>
  <c r="U1118" i="43"/>
  <c r="T1118" i="43"/>
  <c r="S1118" i="43"/>
  <c r="M1118" i="43"/>
  <c r="AL1117" i="43"/>
  <c r="AE1117" i="43"/>
  <c r="W1117" i="43"/>
  <c r="V1117" i="43"/>
  <c r="U1117" i="43"/>
  <c r="X1117" i="43" s="1"/>
  <c r="T1117" i="43"/>
  <c r="S1117" i="43"/>
  <c r="M1117" i="43"/>
  <c r="AL1116" i="43"/>
  <c r="AE1116" i="43"/>
  <c r="W1116" i="43"/>
  <c r="V1116" i="43"/>
  <c r="U1116" i="43"/>
  <c r="X1116" i="43" s="1"/>
  <c r="T1116" i="43"/>
  <c r="S1116" i="43"/>
  <c r="M1116" i="43"/>
  <c r="AL1115" i="43"/>
  <c r="AE1115" i="43"/>
  <c r="W1115" i="43"/>
  <c r="V1115" i="43"/>
  <c r="U1115" i="43"/>
  <c r="X1115" i="43" s="1"/>
  <c r="T1115" i="43"/>
  <c r="S1115" i="43"/>
  <c r="M1115" i="43"/>
  <c r="AL1114" i="43"/>
  <c r="AE1114" i="43"/>
  <c r="W1114" i="43"/>
  <c r="V1114" i="43"/>
  <c r="U1114" i="43"/>
  <c r="X1114" i="43" s="1"/>
  <c r="T1114" i="43"/>
  <c r="S1114" i="43"/>
  <c r="M1114" i="43"/>
  <c r="AL1113" i="43"/>
  <c r="AE1113" i="43"/>
  <c r="W1113" i="43"/>
  <c r="V1113" i="43"/>
  <c r="U1113" i="43"/>
  <c r="T1113" i="43"/>
  <c r="S1113" i="43"/>
  <c r="M1113" i="43"/>
  <c r="AL1112" i="43"/>
  <c r="AE1112" i="43"/>
  <c r="W1112" i="43"/>
  <c r="V1112" i="43"/>
  <c r="U1112" i="43"/>
  <c r="X1112" i="43" s="1"/>
  <c r="T1112" i="43"/>
  <c r="S1112" i="43"/>
  <c r="M1112" i="43"/>
  <c r="AL1111" i="43"/>
  <c r="AE1111" i="43"/>
  <c r="W1111" i="43"/>
  <c r="V1111" i="43"/>
  <c r="U1111" i="43"/>
  <c r="T1111" i="43"/>
  <c r="S1111" i="43"/>
  <c r="M1111" i="43"/>
  <c r="AL1110" i="43"/>
  <c r="AE1110" i="43"/>
  <c r="W1110" i="43"/>
  <c r="X1110" i="43" s="1"/>
  <c r="V1110" i="43"/>
  <c r="U1110" i="43"/>
  <c r="T1110" i="43"/>
  <c r="S1110" i="43"/>
  <c r="M1110" i="43"/>
  <c r="AL1109" i="43"/>
  <c r="AE1109" i="43"/>
  <c r="X1109" i="43"/>
  <c r="W1109" i="43"/>
  <c r="V1109" i="43"/>
  <c r="U1109" i="43"/>
  <c r="T1109" i="43"/>
  <c r="S1109" i="43"/>
  <c r="M1109" i="43"/>
  <c r="AL1108" i="43"/>
  <c r="AE1108" i="43"/>
  <c r="W1108" i="43"/>
  <c r="V1108" i="43"/>
  <c r="U1108" i="43"/>
  <c r="X1108" i="43" s="1"/>
  <c r="T1108" i="43"/>
  <c r="S1108" i="43"/>
  <c r="M1108" i="43"/>
  <c r="AL1107" i="43"/>
  <c r="AE1107" i="43"/>
  <c r="W1107" i="43"/>
  <c r="V1107" i="43"/>
  <c r="U1107" i="43"/>
  <c r="T1107" i="43"/>
  <c r="S1107" i="43"/>
  <c r="M1107" i="43"/>
  <c r="AL1106" i="43"/>
  <c r="AE1106" i="43"/>
  <c r="W1106" i="43"/>
  <c r="V1106" i="43"/>
  <c r="U1106" i="43"/>
  <c r="X1106" i="43" s="1"/>
  <c r="T1106" i="43"/>
  <c r="S1106" i="43"/>
  <c r="M1106" i="43"/>
  <c r="AL1105" i="43"/>
  <c r="AE1105" i="43"/>
  <c r="W1105" i="43"/>
  <c r="V1105" i="43"/>
  <c r="X1105" i="43" s="1"/>
  <c r="U1105" i="43"/>
  <c r="T1105" i="43"/>
  <c r="S1105" i="43"/>
  <c r="M1105" i="43"/>
  <c r="AL1104" i="43"/>
  <c r="AE1104" i="43"/>
  <c r="W1104" i="43"/>
  <c r="V1104" i="43"/>
  <c r="U1104" i="43"/>
  <c r="X1104" i="43" s="1"/>
  <c r="T1104" i="43"/>
  <c r="T1127" i="43" s="1"/>
  <c r="S1104" i="43"/>
  <c r="M1104" i="43"/>
  <c r="AL1103" i="43"/>
  <c r="AE1103" i="43"/>
  <c r="X1103" i="43"/>
  <c r="W1103" i="43"/>
  <c r="V1103" i="43"/>
  <c r="U1103" i="43"/>
  <c r="T1103" i="43"/>
  <c r="S1103" i="43"/>
  <c r="M1103" i="43"/>
  <c r="AL1102" i="43"/>
  <c r="AE1102" i="43"/>
  <c r="W1102" i="43"/>
  <c r="W1127" i="43" s="1"/>
  <c r="V1102" i="43"/>
  <c r="U1102" i="43"/>
  <c r="T1102" i="43"/>
  <c r="S1102" i="43"/>
  <c r="M1102" i="43"/>
  <c r="AL1101" i="43"/>
  <c r="AE1101" i="43"/>
  <c r="W1101" i="43"/>
  <c r="V1101" i="43"/>
  <c r="X1101" i="43" s="1"/>
  <c r="U1101" i="43"/>
  <c r="T1101" i="43"/>
  <c r="S1101" i="43"/>
  <c r="M1101" i="43"/>
  <c r="AL1100" i="43"/>
  <c r="AL1127" i="43" s="1"/>
  <c r="AE1100" i="43"/>
  <c r="AE1127" i="43" s="1"/>
  <c r="X1100" i="43"/>
  <c r="W1100" i="43"/>
  <c r="V1100" i="43"/>
  <c r="U1100" i="43"/>
  <c r="T1100" i="43"/>
  <c r="S1100" i="43"/>
  <c r="M1100" i="43"/>
  <c r="AL1099" i="43"/>
  <c r="AE1099" i="43"/>
  <c r="X1099" i="43"/>
  <c r="W1099" i="43"/>
  <c r="V1099" i="43"/>
  <c r="U1099" i="43"/>
  <c r="T1099" i="43"/>
  <c r="S1099" i="43"/>
  <c r="M1099" i="43"/>
  <c r="M1127" i="43" s="1"/>
  <c r="AL1095" i="43"/>
  <c r="AI1095" i="43"/>
  <c r="AC1095" i="43"/>
  <c r="AC1128" i="43" s="1"/>
  <c r="AA1095" i="43"/>
  <c r="AA1128" i="43" s="1"/>
  <c r="J1095" i="43"/>
  <c r="J1128" i="43" s="1"/>
  <c r="AK1094" i="43"/>
  <c r="AJ1094" i="43"/>
  <c r="AI1094" i="43"/>
  <c r="AH1094" i="43"/>
  <c r="AD1094" i="43"/>
  <c r="AD1095" i="43" s="1"/>
  <c r="AD1128" i="43" s="1"/>
  <c r="AC1094" i="43"/>
  <c r="AB1094" i="43"/>
  <c r="AA1094" i="43"/>
  <c r="T1094" i="43"/>
  <c r="R1094" i="43"/>
  <c r="Q1094" i="43"/>
  <c r="P1094" i="43"/>
  <c r="O1094" i="43"/>
  <c r="L1094" i="43"/>
  <c r="K1094" i="43"/>
  <c r="J1094" i="43"/>
  <c r="I1094" i="43"/>
  <c r="AL1093" i="43"/>
  <c r="AE1093" i="43"/>
  <c r="W1093" i="43"/>
  <c r="V1093" i="43"/>
  <c r="U1093" i="43"/>
  <c r="X1093" i="43" s="1"/>
  <c r="T1093" i="43"/>
  <c r="S1093" i="43"/>
  <c r="M1093" i="43"/>
  <c r="AL1092" i="43"/>
  <c r="AL1094" i="43" s="1"/>
  <c r="AE1092" i="43"/>
  <c r="AE1094" i="43" s="1"/>
  <c r="W1092" i="43"/>
  <c r="V1092" i="43"/>
  <c r="U1092" i="43"/>
  <c r="X1092" i="43" s="1"/>
  <c r="T1092" i="43"/>
  <c r="S1092" i="43"/>
  <c r="M1092" i="43"/>
  <c r="AL1091" i="43"/>
  <c r="AE1091" i="43"/>
  <c r="W1091" i="43"/>
  <c r="V1091" i="43"/>
  <c r="U1091" i="43"/>
  <c r="T1091" i="43"/>
  <c r="S1091" i="43"/>
  <c r="M1091" i="43"/>
  <c r="M1094" i="43" s="1"/>
  <c r="AL1089" i="43"/>
  <c r="AK1089" i="43"/>
  <c r="AJ1089" i="43"/>
  <c r="AJ1095" i="43" s="1"/>
  <c r="AI1089" i="43"/>
  <c r="AH1089" i="43"/>
  <c r="AD1089" i="43"/>
  <c r="AC1089" i="43"/>
  <c r="AB1089" i="43"/>
  <c r="AA1089" i="43"/>
  <c r="R1089" i="43"/>
  <c r="R1095" i="43" s="1"/>
  <c r="Q1089" i="43"/>
  <c r="Q1095" i="43" s="1"/>
  <c r="P1089" i="43"/>
  <c r="P1095" i="43" s="1"/>
  <c r="O1089" i="43"/>
  <c r="O1095" i="43" s="1"/>
  <c r="M1089" i="43"/>
  <c r="L1089" i="43"/>
  <c r="L1095" i="43" s="1"/>
  <c r="K1089" i="43"/>
  <c r="K1095" i="43" s="1"/>
  <c r="K1128" i="43" s="1"/>
  <c r="J1089" i="43"/>
  <c r="I1089" i="43"/>
  <c r="AL1087" i="43"/>
  <c r="AE1087" i="43"/>
  <c r="W1087" i="43"/>
  <c r="V1087" i="43"/>
  <c r="U1087" i="43"/>
  <c r="X1087" i="43" s="1"/>
  <c r="T1087" i="43"/>
  <c r="S1087" i="43"/>
  <c r="M1087" i="43"/>
  <c r="AL1086" i="43"/>
  <c r="AE1086" i="43"/>
  <c r="W1086" i="43"/>
  <c r="V1086" i="43"/>
  <c r="U1086" i="43"/>
  <c r="X1086" i="43" s="1"/>
  <c r="T1086" i="43"/>
  <c r="S1086" i="43"/>
  <c r="M1086" i="43"/>
  <c r="AL1085" i="43"/>
  <c r="AE1085" i="43"/>
  <c r="W1085" i="43"/>
  <c r="V1085" i="43"/>
  <c r="U1085" i="43"/>
  <c r="T1085" i="43"/>
  <c r="S1085" i="43"/>
  <c r="M1085" i="43"/>
  <c r="AL1084" i="43"/>
  <c r="AE1084" i="43"/>
  <c r="W1084" i="43"/>
  <c r="V1084" i="43"/>
  <c r="X1084" i="43" s="1"/>
  <c r="U1084" i="43"/>
  <c r="T1084" i="43"/>
  <c r="S1084" i="43"/>
  <c r="M1084" i="43"/>
  <c r="AL1083" i="43"/>
  <c r="AE1083" i="43"/>
  <c r="X1083" i="43"/>
  <c r="W1083" i="43"/>
  <c r="V1083" i="43"/>
  <c r="U1083" i="43"/>
  <c r="T1083" i="43"/>
  <c r="S1083" i="43"/>
  <c r="M1083" i="43"/>
  <c r="AL1082" i="43"/>
  <c r="AE1082" i="43"/>
  <c r="X1082" i="43"/>
  <c r="W1082" i="43"/>
  <c r="V1082" i="43"/>
  <c r="U1082" i="43"/>
  <c r="T1082" i="43"/>
  <c r="S1082" i="43"/>
  <c r="M1082" i="43"/>
  <c r="AL1081" i="43"/>
  <c r="AE1081" i="43"/>
  <c r="W1081" i="43"/>
  <c r="V1081" i="43"/>
  <c r="U1081" i="43"/>
  <c r="X1081" i="43" s="1"/>
  <c r="T1081" i="43"/>
  <c r="S1081" i="43"/>
  <c r="M1081" i="43"/>
  <c r="AL1080" i="43"/>
  <c r="AE1080" i="43"/>
  <c r="W1080" i="43"/>
  <c r="V1080" i="43"/>
  <c r="X1080" i="43" s="1"/>
  <c r="U1080" i="43"/>
  <c r="T1080" i="43"/>
  <c r="S1080" i="43"/>
  <c r="M1080" i="43"/>
  <c r="AL1079" i="43"/>
  <c r="AE1079" i="43"/>
  <c r="W1079" i="43"/>
  <c r="V1079" i="43"/>
  <c r="U1079" i="43"/>
  <c r="X1079" i="43" s="1"/>
  <c r="T1079" i="43"/>
  <c r="S1079" i="43"/>
  <c r="M1079" i="43"/>
  <c r="AL1078" i="43"/>
  <c r="AE1078" i="43"/>
  <c r="W1078" i="43"/>
  <c r="V1078" i="43"/>
  <c r="U1078" i="43"/>
  <c r="X1078" i="43" s="1"/>
  <c r="T1078" i="43"/>
  <c r="S1078" i="43"/>
  <c r="M1078" i="43"/>
  <c r="AL1077" i="43"/>
  <c r="AE1077" i="43"/>
  <c r="W1077" i="43"/>
  <c r="V1077" i="43"/>
  <c r="U1077" i="43"/>
  <c r="X1077" i="43" s="1"/>
  <c r="T1077" i="43"/>
  <c r="S1077" i="43"/>
  <c r="M1077" i="43"/>
  <c r="AL1076" i="43"/>
  <c r="AE1076" i="43"/>
  <c r="W1076" i="43"/>
  <c r="V1076" i="43"/>
  <c r="U1076" i="43"/>
  <c r="X1076" i="43" s="1"/>
  <c r="T1076" i="43"/>
  <c r="S1076" i="43"/>
  <c r="M1076" i="43"/>
  <c r="AL1075" i="43"/>
  <c r="AE1075" i="43"/>
  <c r="W1075" i="43"/>
  <c r="V1075" i="43"/>
  <c r="X1075" i="43" s="1"/>
  <c r="U1075" i="43"/>
  <c r="T1075" i="43"/>
  <c r="S1075" i="43"/>
  <c r="M1075" i="43"/>
  <c r="AL1074" i="43"/>
  <c r="AE1074" i="43"/>
  <c r="W1074" i="43"/>
  <c r="X1074" i="43" s="1"/>
  <c r="V1074" i="43"/>
  <c r="U1074" i="43"/>
  <c r="T1074" i="43"/>
  <c r="S1074" i="43"/>
  <c r="M1074" i="43"/>
  <c r="AL1073" i="43"/>
  <c r="AE1073" i="43"/>
  <c r="X1073" i="43"/>
  <c r="W1073" i="43"/>
  <c r="V1073" i="43"/>
  <c r="U1073" i="43"/>
  <c r="T1073" i="43"/>
  <c r="S1073" i="43"/>
  <c r="M1073" i="43"/>
  <c r="AL1072" i="43"/>
  <c r="AE1072" i="43"/>
  <c r="X1072" i="43"/>
  <c r="W1072" i="43"/>
  <c r="V1072" i="43"/>
  <c r="U1072" i="43"/>
  <c r="T1072" i="43"/>
  <c r="S1072" i="43"/>
  <c r="M1072" i="43"/>
  <c r="AL1071" i="43"/>
  <c r="AE1071" i="43"/>
  <c r="W1071" i="43"/>
  <c r="V1071" i="43"/>
  <c r="U1071" i="43"/>
  <c r="X1071" i="43" s="1"/>
  <c r="T1071" i="43"/>
  <c r="S1071" i="43"/>
  <c r="M1071" i="43"/>
  <c r="AL1070" i="43"/>
  <c r="AE1070" i="43"/>
  <c r="W1070" i="43"/>
  <c r="V1070" i="43"/>
  <c r="U1070" i="43"/>
  <c r="X1070" i="43" s="1"/>
  <c r="T1070" i="43"/>
  <c r="S1070" i="43"/>
  <c r="M1070" i="43"/>
  <c r="AL1069" i="43"/>
  <c r="AE1069" i="43"/>
  <c r="W1069" i="43"/>
  <c r="V1069" i="43"/>
  <c r="U1069" i="43"/>
  <c r="X1069" i="43" s="1"/>
  <c r="T1069" i="43"/>
  <c r="S1069" i="43"/>
  <c r="M1069" i="43"/>
  <c r="AL1068" i="43"/>
  <c r="AE1068" i="43"/>
  <c r="W1068" i="43"/>
  <c r="V1068" i="43"/>
  <c r="U1068" i="43"/>
  <c r="X1068" i="43" s="1"/>
  <c r="T1068" i="43"/>
  <c r="S1068" i="43"/>
  <c r="M1068" i="43"/>
  <c r="AL1067" i="43"/>
  <c r="AE1067" i="43"/>
  <c r="W1067" i="43"/>
  <c r="V1067" i="43"/>
  <c r="U1067" i="43"/>
  <c r="X1067" i="43" s="1"/>
  <c r="T1067" i="43"/>
  <c r="S1067" i="43"/>
  <c r="M1067" i="43"/>
  <c r="AL1066" i="43"/>
  <c r="AE1066" i="43"/>
  <c r="W1066" i="43"/>
  <c r="V1066" i="43"/>
  <c r="X1066" i="43" s="1"/>
  <c r="U1066" i="43"/>
  <c r="T1066" i="43"/>
  <c r="S1066" i="43"/>
  <c r="M1066" i="43"/>
  <c r="AL1065" i="43"/>
  <c r="AE1065" i="43"/>
  <c r="W1065" i="43"/>
  <c r="V1065" i="43"/>
  <c r="U1065" i="43"/>
  <c r="X1065" i="43" s="1"/>
  <c r="T1065" i="43"/>
  <c r="S1065" i="43"/>
  <c r="M1065" i="43"/>
  <c r="AL1064" i="43"/>
  <c r="AE1064" i="43"/>
  <c r="X1064" i="43"/>
  <c r="W1064" i="43"/>
  <c r="V1064" i="43"/>
  <c r="U1064" i="43"/>
  <c r="T1064" i="43"/>
  <c r="S1064" i="43"/>
  <c r="M1064" i="43"/>
  <c r="AL1063" i="43"/>
  <c r="AE1063" i="43"/>
  <c r="W1063" i="43"/>
  <c r="X1063" i="43" s="1"/>
  <c r="V1063" i="43"/>
  <c r="U1063" i="43"/>
  <c r="T1063" i="43"/>
  <c r="S1063" i="43"/>
  <c r="M1063" i="43"/>
  <c r="AL1062" i="43"/>
  <c r="AE1062" i="43"/>
  <c r="W1062" i="43"/>
  <c r="V1062" i="43"/>
  <c r="U1062" i="43"/>
  <c r="X1062" i="43" s="1"/>
  <c r="T1062" i="43"/>
  <c r="S1062" i="43"/>
  <c r="M1062" i="43"/>
  <c r="AL1061" i="43"/>
  <c r="AE1061" i="43"/>
  <c r="X1061" i="43"/>
  <c r="W1061" i="43"/>
  <c r="V1061" i="43"/>
  <c r="U1061" i="43"/>
  <c r="T1061" i="43"/>
  <c r="S1061" i="43"/>
  <c r="M1061" i="43"/>
  <c r="AL1060" i="43"/>
  <c r="AE1060" i="43"/>
  <c r="W1060" i="43"/>
  <c r="V1060" i="43"/>
  <c r="U1060" i="43"/>
  <c r="X1060" i="43" s="1"/>
  <c r="T1060" i="43"/>
  <c r="S1060" i="43"/>
  <c r="M1060" i="43"/>
  <c r="AL1059" i="43"/>
  <c r="AE1059" i="43"/>
  <c r="X1059" i="43"/>
  <c r="W1059" i="43"/>
  <c r="V1059" i="43"/>
  <c r="U1059" i="43"/>
  <c r="T1059" i="43"/>
  <c r="S1059" i="43"/>
  <c r="M1059" i="43"/>
  <c r="AL1058" i="43"/>
  <c r="AE1058" i="43"/>
  <c r="W1058" i="43"/>
  <c r="V1058" i="43"/>
  <c r="U1058" i="43"/>
  <c r="T1058" i="43"/>
  <c r="S1058" i="43"/>
  <c r="M1058" i="43"/>
  <c r="AL1057" i="43"/>
  <c r="AE1057" i="43"/>
  <c r="W1057" i="43"/>
  <c r="V1057" i="43"/>
  <c r="U1057" i="43"/>
  <c r="X1057" i="43" s="1"/>
  <c r="T1057" i="43"/>
  <c r="S1057" i="43"/>
  <c r="M1057" i="43"/>
  <c r="AL1056" i="43"/>
  <c r="AE1056" i="43"/>
  <c r="W1056" i="43"/>
  <c r="V1056" i="43"/>
  <c r="U1056" i="43"/>
  <c r="X1056" i="43" s="1"/>
  <c r="T1056" i="43"/>
  <c r="S1056" i="43"/>
  <c r="M1056" i="43"/>
  <c r="AL1055" i="43"/>
  <c r="AE1055" i="43"/>
  <c r="W1055" i="43"/>
  <c r="V1055" i="43"/>
  <c r="U1055" i="43"/>
  <c r="T1055" i="43"/>
  <c r="S1055" i="43"/>
  <c r="M1055" i="43"/>
  <c r="AL1054" i="43"/>
  <c r="AE1054" i="43"/>
  <c r="W1054" i="43"/>
  <c r="V1054" i="43"/>
  <c r="U1054" i="43"/>
  <c r="X1054" i="43" s="1"/>
  <c r="T1054" i="43"/>
  <c r="S1054" i="43"/>
  <c r="M1054" i="43"/>
  <c r="AL1053" i="43"/>
  <c r="AE1053" i="43"/>
  <c r="W1053" i="43"/>
  <c r="V1053" i="43"/>
  <c r="U1053" i="43"/>
  <c r="T1053" i="43"/>
  <c r="S1053" i="43"/>
  <c r="M1053" i="43"/>
  <c r="AL1052" i="43"/>
  <c r="AE1052" i="43"/>
  <c r="W1052" i="43"/>
  <c r="V1052" i="43"/>
  <c r="U1052" i="43"/>
  <c r="X1052" i="43" s="1"/>
  <c r="T1052" i="43"/>
  <c r="S1052" i="43"/>
  <c r="M1052" i="43"/>
  <c r="AL1051" i="43"/>
  <c r="AE1051" i="43"/>
  <c r="W1051" i="43"/>
  <c r="V1051" i="43"/>
  <c r="U1051" i="43"/>
  <c r="X1051" i="43" s="1"/>
  <c r="T1051" i="43"/>
  <c r="S1051" i="43"/>
  <c r="M1051" i="43"/>
  <c r="AL1050" i="43"/>
  <c r="AE1050" i="43"/>
  <c r="W1050" i="43"/>
  <c r="V1050" i="43"/>
  <c r="U1050" i="43"/>
  <c r="T1050" i="43"/>
  <c r="S1050" i="43"/>
  <c r="M1050" i="43"/>
  <c r="R1041" i="43"/>
  <c r="AK1040" i="43"/>
  <c r="AJ1040" i="43"/>
  <c r="AJ1041" i="43" s="1"/>
  <c r="AI1040" i="43"/>
  <c r="AI1041" i="43" s="1"/>
  <c r="AH1040" i="43"/>
  <c r="AF1040" i="43"/>
  <c r="AD1040" i="43"/>
  <c r="AC1040" i="43"/>
  <c r="AB1040" i="43"/>
  <c r="AB1041" i="43" s="1"/>
  <c r="AA1040" i="43"/>
  <c r="Y1040" i="43"/>
  <c r="R1040" i="43"/>
  <c r="Q1040" i="43"/>
  <c r="P1040" i="43"/>
  <c r="P1041" i="43" s="1"/>
  <c r="O1040" i="43"/>
  <c r="L1040" i="43"/>
  <c r="L1041" i="43" s="1"/>
  <c r="K1040" i="43"/>
  <c r="K1041" i="43" s="1"/>
  <c r="J1040" i="43"/>
  <c r="J1041" i="43" s="1"/>
  <c r="I1040" i="43"/>
  <c r="AL1039" i="43"/>
  <c r="AE1039" i="43"/>
  <c r="W1039" i="43"/>
  <c r="V1039" i="43"/>
  <c r="U1039" i="43"/>
  <c r="T1039" i="43"/>
  <c r="S1039" i="43"/>
  <c r="M1039" i="43"/>
  <c r="AL1038" i="43"/>
  <c r="AE1038" i="43"/>
  <c r="W1038" i="43"/>
  <c r="V1038" i="43"/>
  <c r="X1038" i="43" s="1"/>
  <c r="U1038" i="43"/>
  <c r="T1038" i="43"/>
  <c r="S1038" i="43"/>
  <c r="M1038" i="43"/>
  <c r="AL1037" i="43"/>
  <c r="AE1037" i="43"/>
  <c r="W1037" i="43"/>
  <c r="X1037" i="43" s="1"/>
  <c r="V1037" i="43"/>
  <c r="U1037" i="43"/>
  <c r="T1037" i="43"/>
  <c r="S1037" i="43"/>
  <c r="M1037" i="43"/>
  <c r="AL1036" i="43"/>
  <c r="AE1036" i="43"/>
  <c r="X1036" i="43"/>
  <c r="W1036" i="43"/>
  <c r="V1036" i="43"/>
  <c r="U1036" i="43"/>
  <c r="T1036" i="43"/>
  <c r="S1036" i="43"/>
  <c r="M1036" i="43"/>
  <c r="AL1035" i="43"/>
  <c r="AE1035" i="43"/>
  <c r="W1035" i="43"/>
  <c r="V1035" i="43"/>
  <c r="U1035" i="43"/>
  <c r="X1035" i="43" s="1"/>
  <c r="T1035" i="43"/>
  <c r="S1035" i="43"/>
  <c r="M1035" i="43"/>
  <c r="AL1034" i="43"/>
  <c r="AE1034" i="43"/>
  <c r="W1034" i="43"/>
  <c r="V1034" i="43"/>
  <c r="U1034" i="43"/>
  <c r="X1034" i="43" s="1"/>
  <c r="T1034" i="43"/>
  <c r="S1034" i="43"/>
  <c r="M1034" i="43"/>
  <c r="AL1033" i="43"/>
  <c r="AE1033" i="43"/>
  <c r="W1033" i="43"/>
  <c r="V1033" i="43"/>
  <c r="U1033" i="43"/>
  <c r="X1033" i="43" s="1"/>
  <c r="T1033" i="43"/>
  <c r="S1033" i="43"/>
  <c r="M1033" i="43"/>
  <c r="AL1032" i="43"/>
  <c r="AE1032" i="43"/>
  <c r="W1032" i="43"/>
  <c r="V1032" i="43"/>
  <c r="U1032" i="43"/>
  <c r="X1032" i="43" s="1"/>
  <c r="T1032" i="43"/>
  <c r="S1032" i="43"/>
  <c r="M1032" i="43"/>
  <c r="AL1031" i="43"/>
  <c r="AE1031" i="43"/>
  <c r="W1031" i="43"/>
  <c r="V1031" i="43"/>
  <c r="U1031" i="43"/>
  <c r="X1031" i="43" s="1"/>
  <c r="T1031" i="43"/>
  <c r="S1031" i="43"/>
  <c r="M1031" i="43"/>
  <c r="AL1030" i="43"/>
  <c r="AE1030" i="43"/>
  <c r="W1030" i="43"/>
  <c r="V1030" i="43"/>
  <c r="U1030" i="43"/>
  <c r="X1030" i="43" s="1"/>
  <c r="T1030" i="43"/>
  <c r="S1030" i="43"/>
  <c r="M1030" i="43"/>
  <c r="M1040" i="43" s="1"/>
  <c r="AL1029" i="43"/>
  <c r="AE1029" i="43"/>
  <c r="W1029" i="43"/>
  <c r="V1029" i="43"/>
  <c r="U1029" i="43"/>
  <c r="X1029" i="43" s="1"/>
  <c r="T1029" i="43"/>
  <c r="S1029" i="43"/>
  <c r="M1029" i="43"/>
  <c r="AL1028" i="43"/>
  <c r="AE1028" i="43"/>
  <c r="W1028" i="43"/>
  <c r="V1028" i="43"/>
  <c r="U1028" i="43"/>
  <c r="X1028" i="43" s="1"/>
  <c r="T1028" i="43"/>
  <c r="S1028" i="43"/>
  <c r="M1028" i="43"/>
  <c r="AL1027" i="43"/>
  <c r="AE1027" i="43"/>
  <c r="X1027" i="43"/>
  <c r="W1027" i="43"/>
  <c r="V1027" i="43"/>
  <c r="U1027" i="43"/>
  <c r="T1027" i="43"/>
  <c r="S1027" i="43"/>
  <c r="M1027" i="43"/>
  <c r="AL1026" i="43"/>
  <c r="AE1026" i="43"/>
  <c r="X1026" i="43"/>
  <c r="W1026" i="43"/>
  <c r="V1026" i="43"/>
  <c r="U1026" i="43"/>
  <c r="T1026" i="43"/>
  <c r="S1026" i="43"/>
  <c r="M1026" i="43"/>
  <c r="AL1025" i="43"/>
  <c r="AE1025" i="43"/>
  <c r="W1025" i="43"/>
  <c r="V1025" i="43"/>
  <c r="U1025" i="43"/>
  <c r="X1025" i="43" s="1"/>
  <c r="T1025" i="43"/>
  <c r="S1025" i="43"/>
  <c r="M1025" i="43"/>
  <c r="AL1024" i="43"/>
  <c r="AE1024" i="43"/>
  <c r="X1024" i="43"/>
  <c r="W1024" i="43"/>
  <c r="V1024" i="43"/>
  <c r="U1024" i="43"/>
  <c r="T1024" i="43"/>
  <c r="S1024" i="43"/>
  <c r="M1024" i="43"/>
  <c r="AL1023" i="43"/>
  <c r="AE1023" i="43"/>
  <c r="W1023" i="43"/>
  <c r="V1023" i="43"/>
  <c r="U1023" i="43"/>
  <c r="X1023" i="43" s="1"/>
  <c r="T1023" i="43"/>
  <c r="S1023" i="43"/>
  <c r="M1023" i="43"/>
  <c r="AL1022" i="43"/>
  <c r="AE1022" i="43"/>
  <c r="W1022" i="43"/>
  <c r="V1022" i="43"/>
  <c r="U1022" i="43"/>
  <c r="T1022" i="43"/>
  <c r="S1022" i="43"/>
  <c r="M1022" i="43"/>
  <c r="AL1021" i="43"/>
  <c r="AE1021" i="43"/>
  <c r="W1021" i="43"/>
  <c r="V1021" i="43"/>
  <c r="V1040" i="43" s="1"/>
  <c r="U1021" i="43"/>
  <c r="T1021" i="43"/>
  <c r="S1021" i="43"/>
  <c r="M1021" i="43"/>
  <c r="AL1020" i="43"/>
  <c r="AE1020" i="43"/>
  <c r="X1020" i="43"/>
  <c r="W1020" i="43"/>
  <c r="V1020" i="43"/>
  <c r="U1020" i="43"/>
  <c r="T1020" i="43"/>
  <c r="S1020" i="43"/>
  <c r="M1020" i="43"/>
  <c r="AL1019" i="43"/>
  <c r="AE1019" i="43"/>
  <c r="W1019" i="43"/>
  <c r="X1019" i="43" s="1"/>
  <c r="V1019" i="43"/>
  <c r="U1019" i="43"/>
  <c r="T1019" i="43"/>
  <c r="S1019" i="43"/>
  <c r="M1019" i="43"/>
  <c r="AL1018" i="43"/>
  <c r="AE1018" i="43"/>
  <c r="W1018" i="43"/>
  <c r="X1018" i="43" s="1"/>
  <c r="V1018" i="43"/>
  <c r="U1018" i="43"/>
  <c r="T1018" i="43"/>
  <c r="S1018" i="43"/>
  <c r="M1018" i="43"/>
  <c r="AL1017" i="43"/>
  <c r="AE1017" i="43"/>
  <c r="AE1040" i="43" s="1"/>
  <c r="W1017" i="43"/>
  <c r="V1017" i="43"/>
  <c r="U1017" i="43"/>
  <c r="T1017" i="43"/>
  <c r="S1017" i="43"/>
  <c r="M1017" i="43"/>
  <c r="AB1013" i="43"/>
  <c r="AA1013" i="43"/>
  <c r="AA1041" i="43" s="1"/>
  <c r="R1013" i="43"/>
  <c r="I1013" i="43"/>
  <c r="I1041" i="43" s="1"/>
  <c r="AK1012" i="43"/>
  <c r="AJ1012" i="43"/>
  <c r="AI1012" i="43"/>
  <c r="AH1012" i="43"/>
  <c r="AD1012" i="43"/>
  <c r="AC1012" i="43"/>
  <c r="AC1013" i="43" s="1"/>
  <c r="AC1041" i="43" s="1"/>
  <c r="AB1012" i="43"/>
  <c r="AA1012" i="43"/>
  <c r="R1012" i="43"/>
  <c r="Q1012" i="43"/>
  <c r="P1012" i="43"/>
  <c r="O1012" i="43"/>
  <c r="L1012" i="43"/>
  <c r="K1012" i="43"/>
  <c r="J1012" i="43"/>
  <c r="I1012" i="43"/>
  <c r="AL1011" i="43"/>
  <c r="AE1011" i="43"/>
  <c r="X1011" i="43"/>
  <c r="W1011" i="43"/>
  <c r="V1011" i="43"/>
  <c r="V1012" i="43" s="1"/>
  <c r="U1011" i="43"/>
  <c r="T1011" i="43"/>
  <c r="S1011" i="43"/>
  <c r="M1011" i="43"/>
  <c r="AL1010" i="43"/>
  <c r="AE1010" i="43"/>
  <c r="X1010" i="43"/>
  <c r="W1010" i="43"/>
  <c r="V1010" i="43"/>
  <c r="U1010" i="43"/>
  <c r="T1010" i="43"/>
  <c r="T1012" i="43" s="1"/>
  <c r="S1010" i="43"/>
  <c r="M1010" i="43"/>
  <c r="AL1009" i="43"/>
  <c r="AE1009" i="43"/>
  <c r="AE1012" i="43" s="1"/>
  <c r="X1009" i="43"/>
  <c r="W1009" i="43"/>
  <c r="V1009" i="43"/>
  <c r="U1009" i="43"/>
  <c r="T1009" i="43"/>
  <c r="S1009" i="43"/>
  <c r="S1012" i="43" s="1"/>
  <c r="M1009" i="43"/>
  <c r="M1012" i="43" s="1"/>
  <c r="AK1007" i="43"/>
  <c r="AK1013" i="43" s="1"/>
  <c r="AJ1007" i="43"/>
  <c r="AJ1013" i="43" s="1"/>
  <c r="AI1007" i="43"/>
  <c r="AI1013" i="43" s="1"/>
  <c r="AH1007" i="43"/>
  <c r="AD1007" i="43"/>
  <c r="AC1007" i="43"/>
  <c r="AB1007" i="43"/>
  <c r="AA1007" i="43"/>
  <c r="R1007" i="43"/>
  <c r="Q1007" i="43"/>
  <c r="Q1013" i="43" s="1"/>
  <c r="Q1041" i="43" s="1"/>
  <c r="P1007" i="43"/>
  <c r="P1013" i="43" s="1"/>
  <c r="O1007" i="43"/>
  <c r="O1013" i="43" s="1"/>
  <c r="O1041" i="43" s="1"/>
  <c r="L1007" i="43"/>
  <c r="L1013" i="43" s="1"/>
  <c r="K1007" i="43"/>
  <c r="K1013" i="43" s="1"/>
  <c r="J1007" i="43"/>
  <c r="J1013" i="43" s="1"/>
  <c r="I1007" i="43"/>
  <c r="AL1005" i="43"/>
  <c r="AE1005" i="43"/>
  <c r="W1005" i="43"/>
  <c r="V1005" i="43"/>
  <c r="U1005" i="43"/>
  <c r="X1005" i="43" s="1"/>
  <c r="T1005" i="43"/>
  <c r="S1005" i="43"/>
  <c r="M1005" i="43"/>
  <c r="AL1004" i="43"/>
  <c r="AE1004" i="43"/>
  <c r="X1004" i="43"/>
  <c r="W1004" i="43"/>
  <c r="V1004" i="43"/>
  <c r="U1004" i="43"/>
  <c r="T1004" i="43"/>
  <c r="S1004" i="43"/>
  <c r="M1004" i="43"/>
  <c r="AL1003" i="43"/>
  <c r="AE1003" i="43"/>
  <c r="W1003" i="43"/>
  <c r="V1003" i="43"/>
  <c r="U1003" i="43"/>
  <c r="T1003" i="43"/>
  <c r="S1003" i="43"/>
  <c r="M1003" i="43"/>
  <c r="AL1002" i="43"/>
  <c r="AE1002" i="43"/>
  <c r="W1002" i="43"/>
  <c r="X1002" i="43" s="1"/>
  <c r="V1002" i="43"/>
  <c r="U1002" i="43"/>
  <c r="T1002" i="43"/>
  <c r="S1002" i="43"/>
  <c r="M1002" i="43"/>
  <c r="AL1001" i="43"/>
  <c r="AE1001" i="43"/>
  <c r="W1001" i="43"/>
  <c r="V1001" i="43"/>
  <c r="X1001" i="43" s="1"/>
  <c r="U1001" i="43"/>
  <c r="T1001" i="43"/>
  <c r="S1001" i="43"/>
  <c r="M1001" i="43"/>
  <c r="AL1000" i="43"/>
  <c r="AE1000" i="43"/>
  <c r="W1000" i="43"/>
  <c r="X1000" i="43" s="1"/>
  <c r="V1000" i="43"/>
  <c r="U1000" i="43"/>
  <c r="T1000" i="43"/>
  <c r="S1000" i="43"/>
  <c r="M1000" i="43"/>
  <c r="AL999" i="43"/>
  <c r="AE999" i="43"/>
  <c r="W999" i="43"/>
  <c r="V999" i="43"/>
  <c r="U999" i="43"/>
  <c r="X999" i="43" s="1"/>
  <c r="T999" i="43"/>
  <c r="S999" i="43"/>
  <c r="M999" i="43"/>
  <c r="AL998" i="43"/>
  <c r="AE998" i="43"/>
  <c r="W998" i="43"/>
  <c r="V998" i="43"/>
  <c r="U998" i="43"/>
  <c r="X998" i="43" s="1"/>
  <c r="T998" i="43"/>
  <c r="S998" i="43"/>
  <c r="M998" i="43"/>
  <c r="AL997" i="43"/>
  <c r="AE997" i="43"/>
  <c r="W997" i="43"/>
  <c r="V997" i="43"/>
  <c r="U997" i="43"/>
  <c r="X997" i="43" s="1"/>
  <c r="T997" i="43"/>
  <c r="S997" i="43"/>
  <c r="M997" i="43"/>
  <c r="AL996" i="43"/>
  <c r="AE996" i="43"/>
  <c r="W996" i="43"/>
  <c r="V996" i="43"/>
  <c r="U996" i="43"/>
  <c r="T996" i="43"/>
  <c r="S996" i="43"/>
  <c r="M996" i="43"/>
  <c r="AL995" i="43"/>
  <c r="AE995" i="43"/>
  <c r="W995" i="43"/>
  <c r="V995" i="43"/>
  <c r="U995" i="43"/>
  <c r="X995" i="43" s="1"/>
  <c r="T995" i="43"/>
  <c r="S995" i="43"/>
  <c r="M995" i="43"/>
  <c r="AL994" i="43"/>
  <c r="AE994" i="43"/>
  <c r="X994" i="43"/>
  <c r="W994" i="43"/>
  <c r="V994" i="43"/>
  <c r="U994" i="43"/>
  <c r="T994" i="43"/>
  <c r="S994" i="43"/>
  <c r="M994" i="43"/>
  <c r="AL993" i="43"/>
  <c r="AE993" i="43"/>
  <c r="W993" i="43"/>
  <c r="V993" i="43"/>
  <c r="X993" i="43" s="1"/>
  <c r="U993" i="43"/>
  <c r="T993" i="43"/>
  <c r="S993" i="43"/>
  <c r="M993" i="43"/>
  <c r="AL992" i="43"/>
  <c r="AE992" i="43"/>
  <c r="W992" i="43"/>
  <c r="V992" i="43"/>
  <c r="U992" i="43"/>
  <c r="X992" i="43" s="1"/>
  <c r="T992" i="43"/>
  <c r="S992" i="43"/>
  <c r="M992" i="43"/>
  <c r="AL991" i="43"/>
  <c r="AE991" i="43"/>
  <c r="X991" i="43"/>
  <c r="W991" i="43"/>
  <c r="V991" i="43"/>
  <c r="U991" i="43"/>
  <c r="T991" i="43"/>
  <c r="S991" i="43"/>
  <c r="M991" i="43"/>
  <c r="AL990" i="43"/>
  <c r="AE990" i="43"/>
  <c r="W990" i="43"/>
  <c r="V990" i="43"/>
  <c r="U990" i="43"/>
  <c r="X990" i="43" s="1"/>
  <c r="T990" i="43"/>
  <c r="S990" i="43"/>
  <c r="M990" i="43"/>
  <c r="AL989" i="43"/>
  <c r="AE989" i="43"/>
  <c r="W989" i="43"/>
  <c r="V989" i="43"/>
  <c r="U989" i="43"/>
  <c r="X989" i="43" s="1"/>
  <c r="T989" i="43"/>
  <c r="S989" i="43"/>
  <c r="M989" i="43"/>
  <c r="AL988" i="43"/>
  <c r="AE988" i="43"/>
  <c r="W988" i="43"/>
  <c r="V988" i="43"/>
  <c r="U988" i="43"/>
  <c r="X988" i="43" s="1"/>
  <c r="T988" i="43"/>
  <c r="S988" i="43"/>
  <c r="M988" i="43"/>
  <c r="AL987" i="43"/>
  <c r="AE987" i="43"/>
  <c r="W987" i="43"/>
  <c r="V987" i="43"/>
  <c r="U987" i="43"/>
  <c r="X987" i="43" s="1"/>
  <c r="T987" i="43"/>
  <c r="S987" i="43"/>
  <c r="M987" i="43"/>
  <c r="AL986" i="43"/>
  <c r="AE986" i="43"/>
  <c r="W986" i="43"/>
  <c r="V986" i="43"/>
  <c r="U986" i="43"/>
  <c r="X986" i="43" s="1"/>
  <c r="T986" i="43"/>
  <c r="S986" i="43"/>
  <c r="M986" i="43"/>
  <c r="AL985" i="43"/>
  <c r="AE985" i="43"/>
  <c r="W985" i="43"/>
  <c r="V985" i="43"/>
  <c r="U985" i="43"/>
  <c r="T985" i="43"/>
  <c r="S985" i="43"/>
  <c r="M985" i="43"/>
  <c r="AL984" i="43"/>
  <c r="AE984" i="43"/>
  <c r="W984" i="43"/>
  <c r="X984" i="43" s="1"/>
  <c r="V984" i="43"/>
  <c r="U984" i="43"/>
  <c r="T984" i="43"/>
  <c r="S984" i="43"/>
  <c r="M984" i="43"/>
  <c r="AL983" i="43"/>
  <c r="AE983" i="43"/>
  <c r="X983" i="43"/>
  <c r="W983" i="43"/>
  <c r="V983" i="43"/>
  <c r="U983" i="43"/>
  <c r="T983" i="43"/>
  <c r="S983" i="43"/>
  <c r="M983" i="43"/>
  <c r="AL982" i="43"/>
  <c r="AE982" i="43"/>
  <c r="W982" i="43"/>
  <c r="V982" i="43"/>
  <c r="U982" i="43"/>
  <c r="X982" i="43" s="1"/>
  <c r="T982" i="43"/>
  <c r="S982" i="43"/>
  <c r="M982" i="43"/>
  <c r="AL981" i="43"/>
  <c r="AE981" i="43"/>
  <c r="W981" i="43"/>
  <c r="X981" i="43" s="1"/>
  <c r="V981" i="43"/>
  <c r="U981" i="43"/>
  <c r="T981" i="43"/>
  <c r="S981" i="43"/>
  <c r="M981" i="43"/>
  <c r="AL980" i="43"/>
  <c r="AE980" i="43"/>
  <c r="W980" i="43"/>
  <c r="V980" i="43"/>
  <c r="U980" i="43"/>
  <c r="X980" i="43" s="1"/>
  <c r="T980" i="43"/>
  <c r="S980" i="43"/>
  <c r="M980" i="43"/>
  <c r="AL979" i="43"/>
  <c r="AE979" i="43"/>
  <c r="X979" i="43"/>
  <c r="W979" i="43"/>
  <c r="V979" i="43"/>
  <c r="U979" i="43"/>
  <c r="T979" i="43"/>
  <c r="S979" i="43"/>
  <c r="M979" i="43"/>
  <c r="AL978" i="43"/>
  <c r="AE978" i="43"/>
  <c r="W978" i="43"/>
  <c r="V978" i="43"/>
  <c r="U978" i="43"/>
  <c r="X978" i="43" s="1"/>
  <c r="T978" i="43"/>
  <c r="S978" i="43"/>
  <c r="M978" i="43"/>
  <c r="AL977" i="43"/>
  <c r="AE977" i="43"/>
  <c r="W977" i="43"/>
  <c r="V977" i="43"/>
  <c r="X977" i="43" s="1"/>
  <c r="U977" i="43"/>
  <c r="T977" i="43"/>
  <c r="S977" i="43"/>
  <c r="M977" i="43"/>
  <c r="AL976" i="43"/>
  <c r="AE976" i="43"/>
  <c r="W976" i="43"/>
  <c r="V976" i="43"/>
  <c r="U976" i="43"/>
  <c r="X976" i="43" s="1"/>
  <c r="T976" i="43"/>
  <c r="S976" i="43"/>
  <c r="M976" i="43"/>
  <c r="AL975" i="43"/>
  <c r="AE975" i="43"/>
  <c r="W975" i="43"/>
  <c r="V975" i="43"/>
  <c r="U975" i="43"/>
  <c r="X975" i="43" s="1"/>
  <c r="T975" i="43"/>
  <c r="S975" i="43"/>
  <c r="M975" i="43"/>
  <c r="AL974" i="43"/>
  <c r="AE974" i="43"/>
  <c r="W974" i="43"/>
  <c r="V974" i="43"/>
  <c r="U974" i="43"/>
  <c r="X974" i="43" s="1"/>
  <c r="T974" i="43"/>
  <c r="S974" i="43"/>
  <c r="S1007" i="43" s="1"/>
  <c r="S1013" i="43" s="1"/>
  <c r="M974" i="43"/>
  <c r="AL973" i="43"/>
  <c r="AE973" i="43"/>
  <c r="W973" i="43"/>
  <c r="V973" i="43"/>
  <c r="U973" i="43"/>
  <c r="X973" i="43" s="1"/>
  <c r="T973" i="43"/>
  <c r="S973" i="43"/>
  <c r="M973" i="43"/>
  <c r="AL972" i="43"/>
  <c r="AE972" i="43"/>
  <c r="W972" i="43"/>
  <c r="V972" i="43"/>
  <c r="U972" i="43"/>
  <c r="X972" i="43" s="1"/>
  <c r="T972" i="43"/>
  <c r="S972" i="43"/>
  <c r="M972" i="43"/>
  <c r="AL971" i="43"/>
  <c r="AE971" i="43"/>
  <c r="W971" i="43"/>
  <c r="V971" i="43"/>
  <c r="U971" i="43"/>
  <c r="T971" i="43"/>
  <c r="S971" i="43"/>
  <c r="M971" i="43"/>
  <c r="AL970" i="43"/>
  <c r="AE970" i="43"/>
  <c r="W970" i="43"/>
  <c r="V970" i="43"/>
  <c r="U970" i="43"/>
  <c r="X970" i="43" s="1"/>
  <c r="T970" i="43"/>
  <c r="S970" i="43"/>
  <c r="M970" i="43"/>
  <c r="AL969" i="43"/>
  <c r="AE969" i="43"/>
  <c r="X969" i="43"/>
  <c r="W969" i="43"/>
  <c r="V969" i="43"/>
  <c r="U969" i="43"/>
  <c r="T969" i="43"/>
  <c r="S969" i="43"/>
  <c r="M969" i="43"/>
  <c r="AL968" i="43"/>
  <c r="AE968" i="43"/>
  <c r="W968" i="43"/>
  <c r="X968" i="43" s="1"/>
  <c r="V968" i="43"/>
  <c r="U968" i="43"/>
  <c r="T968" i="43"/>
  <c r="S968" i="43"/>
  <c r="M968" i="43"/>
  <c r="AL967" i="43"/>
  <c r="AE967" i="43"/>
  <c r="W967" i="43"/>
  <c r="V967" i="43"/>
  <c r="U967" i="43"/>
  <c r="T967" i="43"/>
  <c r="S967" i="43"/>
  <c r="M967" i="43"/>
  <c r="AK958" i="43"/>
  <c r="AD958" i="43"/>
  <c r="AK957" i="43"/>
  <c r="AJ957" i="43"/>
  <c r="AI957" i="43"/>
  <c r="AH957" i="43"/>
  <c r="AD957" i="43"/>
  <c r="AC957" i="43"/>
  <c r="AB957" i="43"/>
  <c r="AA957" i="43"/>
  <c r="Y957" i="43"/>
  <c r="T957" i="43"/>
  <c r="R957" i="43"/>
  <c r="Q957" i="43"/>
  <c r="P957" i="43"/>
  <c r="P958" i="43" s="1"/>
  <c r="O957" i="43"/>
  <c r="L957" i="43"/>
  <c r="K957" i="43"/>
  <c r="J957" i="43"/>
  <c r="I957" i="43"/>
  <c r="AL956" i="43"/>
  <c r="AE956" i="43"/>
  <c r="W956" i="43"/>
  <c r="V956" i="43"/>
  <c r="U956" i="43"/>
  <c r="X956" i="43" s="1"/>
  <c r="T956" i="43"/>
  <c r="S956" i="43"/>
  <c r="M956" i="43"/>
  <c r="AL955" i="43"/>
  <c r="AE955" i="43"/>
  <c r="X955" i="43"/>
  <c r="W955" i="43"/>
  <c r="V955" i="43"/>
  <c r="U955" i="43"/>
  <c r="T955" i="43"/>
  <c r="S955" i="43"/>
  <c r="M955" i="43"/>
  <c r="AL954" i="43"/>
  <c r="AE954" i="43"/>
  <c r="W954" i="43"/>
  <c r="V954" i="43"/>
  <c r="X954" i="43" s="1"/>
  <c r="U954" i="43"/>
  <c r="T954" i="43"/>
  <c r="S954" i="43"/>
  <c r="M954" i="43"/>
  <c r="AL953" i="43"/>
  <c r="AE953" i="43"/>
  <c r="W953" i="43"/>
  <c r="X953" i="43" s="1"/>
  <c r="V953" i="43"/>
  <c r="U953" i="43"/>
  <c r="T953" i="43"/>
  <c r="S953" i="43"/>
  <c r="M953" i="43"/>
  <c r="AL952" i="43"/>
  <c r="AE952" i="43"/>
  <c r="W952" i="43"/>
  <c r="V952" i="43"/>
  <c r="U952" i="43"/>
  <c r="X952" i="43" s="1"/>
  <c r="T952" i="43"/>
  <c r="S952" i="43"/>
  <c r="M952" i="43"/>
  <c r="AL951" i="43"/>
  <c r="AE951" i="43"/>
  <c r="W951" i="43"/>
  <c r="V951" i="43"/>
  <c r="U951" i="43"/>
  <c r="X951" i="43" s="1"/>
  <c r="T951" i="43"/>
  <c r="S951" i="43"/>
  <c r="M951" i="43"/>
  <c r="AL950" i="43"/>
  <c r="AE950" i="43"/>
  <c r="W950" i="43"/>
  <c r="V950" i="43"/>
  <c r="U950" i="43"/>
  <c r="X950" i="43" s="1"/>
  <c r="T950" i="43"/>
  <c r="S950" i="43"/>
  <c r="M950" i="43"/>
  <c r="AL949" i="43"/>
  <c r="AE949" i="43"/>
  <c r="W949" i="43"/>
  <c r="V949" i="43"/>
  <c r="U949" i="43"/>
  <c r="T949" i="43"/>
  <c r="S949" i="43"/>
  <c r="M949" i="43"/>
  <c r="AL948" i="43"/>
  <c r="AE948" i="43"/>
  <c r="W948" i="43"/>
  <c r="V948" i="43"/>
  <c r="X948" i="43" s="1"/>
  <c r="U948" i="43"/>
  <c r="T948" i="43"/>
  <c r="S948" i="43"/>
  <c r="M948" i="43"/>
  <c r="AL947" i="43"/>
  <c r="AE947" i="43"/>
  <c r="X947" i="43"/>
  <c r="W947" i="43"/>
  <c r="V947" i="43"/>
  <c r="U947" i="43"/>
  <c r="T947" i="43"/>
  <c r="S947" i="43"/>
  <c r="M947" i="43"/>
  <c r="AL946" i="43"/>
  <c r="AE946" i="43"/>
  <c r="X946" i="43"/>
  <c r="W946" i="43"/>
  <c r="V946" i="43"/>
  <c r="U946" i="43"/>
  <c r="T946" i="43"/>
  <c r="S946" i="43"/>
  <c r="M946" i="43"/>
  <c r="AL945" i="43"/>
  <c r="AE945" i="43"/>
  <c r="W945" i="43"/>
  <c r="X945" i="43" s="1"/>
  <c r="V945" i="43"/>
  <c r="U945" i="43"/>
  <c r="T945" i="43"/>
  <c r="S945" i="43"/>
  <c r="M945" i="43"/>
  <c r="AL944" i="43"/>
  <c r="AE944" i="43"/>
  <c r="W944" i="43"/>
  <c r="V944" i="43"/>
  <c r="U944" i="43"/>
  <c r="X944" i="43" s="1"/>
  <c r="T944" i="43"/>
  <c r="S944" i="43"/>
  <c r="M944" i="43"/>
  <c r="AL943" i="43"/>
  <c r="AE943" i="43"/>
  <c r="W943" i="43"/>
  <c r="V943" i="43"/>
  <c r="U943" i="43"/>
  <c r="X943" i="43" s="1"/>
  <c r="T943" i="43"/>
  <c r="S943" i="43"/>
  <c r="M943" i="43"/>
  <c r="AL942" i="43"/>
  <c r="AE942" i="43"/>
  <c r="W942" i="43"/>
  <c r="V942" i="43"/>
  <c r="U942" i="43"/>
  <c r="X942" i="43" s="1"/>
  <c r="T942" i="43"/>
  <c r="S942" i="43"/>
  <c r="M942" i="43"/>
  <c r="AL941" i="43"/>
  <c r="AE941" i="43"/>
  <c r="W941" i="43"/>
  <c r="V941" i="43"/>
  <c r="U941" i="43"/>
  <c r="X941" i="43" s="1"/>
  <c r="T941" i="43"/>
  <c r="S941" i="43"/>
  <c r="M941" i="43"/>
  <c r="AL940" i="43"/>
  <c r="AE940" i="43"/>
  <c r="W940" i="43"/>
  <c r="V940" i="43"/>
  <c r="U940" i="43"/>
  <c r="T940" i="43"/>
  <c r="S940" i="43"/>
  <c r="M940" i="43"/>
  <c r="AL939" i="43"/>
  <c r="AE939" i="43"/>
  <c r="W939" i="43"/>
  <c r="V939" i="43"/>
  <c r="U939" i="43"/>
  <c r="X939" i="43" s="1"/>
  <c r="T939" i="43"/>
  <c r="S939" i="43"/>
  <c r="M939" i="43"/>
  <c r="AL938" i="43"/>
  <c r="AE938" i="43"/>
  <c r="W938" i="43"/>
  <c r="V938" i="43"/>
  <c r="U938" i="43"/>
  <c r="X938" i="43" s="1"/>
  <c r="T938" i="43"/>
  <c r="S938" i="43"/>
  <c r="M938" i="43"/>
  <c r="AL937" i="43"/>
  <c r="AE937" i="43"/>
  <c r="W937" i="43"/>
  <c r="X937" i="43" s="1"/>
  <c r="V937" i="43"/>
  <c r="U937" i="43"/>
  <c r="T937" i="43"/>
  <c r="S937" i="43"/>
  <c r="M937" i="43"/>
  <c r="AL936" i="43"/>
  <c r="AE936" i="43"/>
  <c r="X936" i="43"/>
  <c r="W936" i="43"/>
  <c r="V936" i="43"/>
  <c r="U936" i="43"/>
  <c r="T936" i="43"/>
  <c r="S936" i="43"/>
  <c r="M936" i="43"/>
  <c r="AL935" i="43"/>
  <c r="AE935" i="43"/>
  <c r="W935" i="43"/>
  <c r="V935" i="43"/>
  <c r="U935" i="43"/>
  <c r="X935" i="43" s="1"/>
  <c r="T935" i="43"/>
  <c r="S935" i="43"/>
  <c r="M935" i="43"/>
  <c r="AL934" i="43"/>
  <c r="AE934" i="43"/>
  <c r="X934" i="43"/>
  <c r="W934" i="43"/>
  <c r="V934" i="43"/>
  <c r="U934" i="43"/>
  <c r="T934" i="43"/>
  <c r="S934" i="43"/>
  <c r="M934" i="43"/>
  <c r="AL933" i="43"/>
  <c r="AE933" i="43"/>
  <c r="W933" i="43"/>
  <c r="V933" i="43"/>
  <c r="U933" i="43"/>
  <c r="X933" i="43" s="1"/>
  <c r="T933" i="43"/>
  <c r="S933" i="43"/>
  <c r="M933" i="43"/>
  <c r="AL932" i="43"/>
  <c r="AE932" i="43"/>
  <c r="W932" i="43"/>
  <c r="V932" i="43"/>
  <c r="U932" i="43"/>
  <c r="X932" i="43" s="1"/>
  <c r="T932" i="43"/>
  <c r="S932" i="43"/>
  <c r="M932" i="43"/>
  <c r="AL931" i="43"/>
  <c r="AE931" i="43"/>
  <c r="W931" i="43"/>
  <c r="V931" i="43"/>
  <c r="U931" i="43"/>
  <c r="X931" i="43" s="1"/>
  <c r="T931" i="43"/>
  <c r="S931" i="43"/>
  <c r="M931" i="43"/>
  <c r="M957" i="43" s="1"/>
  <c r="AL930" i="43"/>
  <c r="AL957" i="43" s="1"/>
  <c r="AE930" i="43"/>
  <c r="W930" i="43"/>
  <c r="X930" i="43" s="1"/>
  <c r="V930" i="43"/>
  <c r="U930" i="43"/>
  <c r="T930" i="43"/>
  <c r="S930" i="43"/>
  <c r="M930" i="43"/>
  <c r="AL929" i="43"/>
  <c r="AE929" i="43"/>
  <c r="W929" i="43"/>
  <c r="V929" i="43"/>
  <c r="U929" i="43"/>
  <c r="X929" i="43" s="1"/>
  <c r="T929" i="43"/>
  <c r="S929" i="43"/>
  <c r="M929" i="43"/>
  <c r="AL928" i="43"/>
  <c r="AE928" i="43"/>
  <c r="X928" i="43"/>
  <c r="W928" i="43"/>
  <c r="V928" i="43"/>
  <c r="U928" i="43"/>
  <c r="T928" i="43"/>
  <c r="S928" i="43"/>
  <c r="M928" i="43"/>
  <c r="AK924" i="43"/>
  <c r="AJ924" i="43"/>
  <c r="AI924" i="43"/>
  <c r="AC924" i="43"/>
  <c r="AC958" i="43" s="1"/>
  <c r="AB924" i="43"/>
  <c r="AB958" i="43" s="1"/>
  <c r="AA924" i="43"/>
  <c r="AA958" i="43" s="1"/>
  <c r="P924" i="43"/>
  <c r="O924" i="43"/>
  <c r="K924" i="43"/>
  <c r="K958" i="43" s="1"/>
  <c r="I924" i="43"/>
  <c r="I958" i="43" s="1"/>
  <c r="AK923" i="43"/>
  <c r="AJ923" i="43"/>
  <c r="AI923" i="43"/>
  <c r="AH923" i="43"/>
  <c r="AE923" i="43"/>
  <c r="AD923" i="43"/>
  <c r="AC923" i="43"/>
  <c r="AB923" i="43"/>
  <c r="AA923" i="43"/>
  <c r="V923" i="43"/>
  <c r="U923" i="43"/>
  <c r="T923" i="43"/>
  <c r="R923" i="43"/>
  <c r="Q923" i="43"/>
  <c r="P923" i="43"/>
  <c r="O923" i="43"/>
  <c r="L923" i="43"/>
  <c r="K923" i="43"/>
  <c r="J923" i="43"/>
  <c r="I923" i="43"/>
  <c r="AL922" i="43"/>
  <c r="AE922" i="43"/>
  <c r="W922" i="43"/>
  <c r="V922" i="43"/>
  <c r="U922" i="43"/>
  <c r="X922" i="43" s="1"/>
  <c r="T922" i="43"/>
  <c r="S922" i="43"/>
  <c r="M922" i="43"/>
  <c r="AL921" i="43"/>
  <c r="AE921" i="43"/>
  <c r="W921" i="43"/>
  <c r="V921" i="43"/>
  <c r="U921" i="43"/>
  <c r="X921" i="43" s="1"/>
  <c r="T921" i="43"/>
  <c r="S921" i="43"/>
  <c r="M921" i="43"/>
  <c r="AL920" i="43"/>
  <c r="AE920" i="43"/>
  <c r="W920" i="43"/>
  <c r="V920" i="43"/>
  <c r="U920" i="43"/>
  <c r="X920" i="43" s="1"/>
  <c r="T920" i="43"/>
  <c r="S920" i="43"/>
  <c r="S923" i="43" s="1"/>
  <c r="M920" i="43"/>
  <c r="AK918" i="43"/>
  <c r="AJ918" i="43"/>
  <c r="AI918" i="43"/>
  <c r="AH918" i="43"/>
  <c r="AH924" i="43" s="1"/>
  <c r="AD918" i="43"/>
  <c r="AD924" i="43" s="1"/>
  <c r="AC918" i="43"/>
  <c r="AB918" i="43"/>
  <c r="AA918" i="43"/>
  <c r="R918" i="43"/>
  <c r="Q918" i="43"/>
  <c r="P918" i="43"/>
  <c r="O918" i="43"/>
  <c r="L918" i="43"/>
  <c r="L924" i="43" s="1"/>
  <c r="K918" i="43"/>
  <c r="J918" i="43"/>
  <c r="J924" i="43" s="1"/>
  <c r="J958" i="43" s="1"/>
  <c r="I918" i="43"/>
  <c r="AL916" i="43"/>
  <c r="AE916" i="43"/>
  <c r="W916" i="43"/>
  <c r="V916" i="43"/>
  <c r="U916" i="43"/>
  <c r="T916" i="43"/>
  <c r="S916" i="43"/>
  <c r="M916" i="43"/>
  <c r="AL915" i="43"/>
  <c r="AE915" i="43"/>
  <c r="W915" i="43"/>
  <c r="V915" i="43"/>
  <c r="X915" i="43" s="1"/>
  <c r="U915" i="43"/>
  <c r="T915" i="43"/>
  <c r="S915" i="43"/>
  <c r="M915" i="43"/>
  <c r="AL914" i="43"/>
  <c r="AE914" i="43"/>
  <c r="W914" i="43"/>
  <c r="V914" i="43"/>
  <c r="U914" i="43"/>
  <c r="X914" i="43" s="1"/>
  <c r="T914" i="43"/>
  <c r="S914" i="43"/>
  <c r="M914" i="43"/>
  <c r="AL913" i="43"/>
  <c r="AE913" i="43"/>
  <c r="X913" i="43"/>
  <c r="W913" i="43"/>
  <c r="V913" i="43"/>
  <c r="U913" i="43"/>
  <c r="T913" i="43"/>
  <c r="S913" i="43"/>
  <c r="M913" i="43"/>
  <c r="AL912" i="43"/>
  <c r="AE912" i="43"/>
  <c r="W912" i="43"/>
  <c r="V912" i="43"/>
  <c r="U912" i="43"/>
  <c r="T912" i="43"/>
  <c r="S912" i="43"/>
  <c r="M912" i="43"/>
  <c r="AL911" i="43"/>
  <c r="AE911" i="43"/>
  <c r="X911" i="43"/>
  <c r="W911" i="43"/>
  <c r="V911" i="43"/>
  <c r="U911" i="43"/>
  <c r="T911" i="43"/>
  <c r="S911" i="43"/>
  <c r="M911" i="43"/>
  <c r="AL910" i="43"/>
  <c r="AE910" i="43"/>
  <c r="X910" i="43"/>
  <c r="W910" i="43"/>
  <c r="V910" i="43"/>
  <c r="U910" i="43"/>
  <c r="T910" i="43"/>
  <c r="S910" i="43"/>
  <c r="M910" i="43"/>
  <c r="AL909" i="43"/>
  <c r="AE909" i="43"/>
  <c r="W909" i="43"/>
  <c r="V909" i="43"/>
  <c r="U909" i="43"/>
  <c r="X909" i="43" s="1"/>
  <c r="T909" i="43"/>
  <c r="S909" i="43"/>
  <c r="M909" i="43"/>
  <c r="AL908" i="43"/>
  <c r="AE908" i="43"/>
  <c r="W908" i="43"/>
  <c r="V908" i="43"/>
  <c r="U908" i="43"/>
  <c r="T908" i="43"/>
  <c r="S908" i="43"/>
  <c r="M908" i="43"/>
  <c r="AL907" i="43"/>
  <c r="AE907" i="43"/>
  <c r="W907" i="43"/>
  <c r="V907" i="43"/>
  <c r="U907" i="43"/>
  <c r="T907" i="43"/>
  <c r="S907" i="43"/>
  <c r="M907" i="43"/>
  <c r="AL906" i="43"/>
  <c r="AE906" i="43"/>
  <c r="W906" i="43"/>
  <c r="V906" i="43"/>
  <c r="U906" i="43"/>
  <c r="X906" i="43" s="1"/>
  <c r="T906" i="43"/>
  <c r="S906" i="43"/>
  <c r="M906" i="43"/>
  <c r="AL905" i="43"/>
  <c r="AE905" i="43"/>
  <c r="X905" i="43"/>
  <c r="W905" i="43"/>
  <c r="V905" i="43"/>
  <c r="U905" i="43"/>
  <c r="T905" i="43"/>
  <c r="S905" i="43"/>
  <c r="M905" i="43"/>
  <c r="AL904" i="43"/>
  <c r="AE904" i="43"/>
  <c r="W904" i="43"/>
  <c r="X904" i="43" s="1"/>
  <c r="V904" i="43"/>
  <c r="U904" i="43"/>
  <c r="T904" i="43"/>
  <c r="S904" i="43"/>
  <c r="M904" i="43"/>
  <c r="AL903" i="43"/>
  <c r="AE903" i="43"/>
  <c r="W903" i="43"/>
  <c r="X903" i="43" s="1"/>
  <c r="V903" i="43"/>
  <c r="U903" i="43"/>
  <c r="T903" i="43"/>
  <c r="S903" i="43"/>
  <c r="M903" i="43"/>
  <c r="AL902" i="43"/>
  <c r="AE902" i="43"/>
  <c r="W902" i="43"/>
  <c r="V902" i="43"/>
  <c r="U902" i="43"/>
  <c r="X902" i="43" s="1"/>
  <c r="T902" i="43"/>
  <c r="S902" i="43"/>
  <c r="M902" i="43"/>
  <c r="AL901" i="43"/>
  <c r="AE901" i="43"/>
  <c r="W901" i="43"/>
  <c r="V901" i="43"/>
  <c r="U901" i="43"/>
  <c r="T901" i="43"/>
  <c r="S901" i="43"/>
  <c r="M901" i="43"/>
  <c r="AL900" i="43"/>
  <c r="AE900" i="43"/>
  <c r="W900" i="43"/>
  <c r="V900" i="43"/>
  <c r="U900" i="43"/>
  <c r="X900" i="43" s="1"/>
  <c r="T900" i="43"/>
  <c r="S900" i="43"/>
  <c r="M900" i="43"/>
  <c r="AL899" i="43"/>
  <c r="AE899" i="43"/>
  <c r="W899" i="43"/>
  <c r="V899" i="43"/>
  <c r="U899" i="43"/>
  <c r="T899" i="43"/>
  <c r="S899" i="43"/>
  <c r="M899" i="43"/>
  <c r="AL898" i="43"/>
  <c r="AE898" i="43"/>
  <c r="W898" i="43"/>
  <c r="V898" i="43"/>
  <c r="U898" i="43"/>
  <c r="X898" i="43" s="1"/>
  <c r="T898" i="43"/>
  <c r="S898" i="43"/>
  <c r="M898" i="43"/>
  <c r="M918" i="43" s="1"/>
  <c r="AL897" i="43"/>
  <c r="AE897" i="43"/>
  <c r="W897" i="43"/>
  <c r="V897" i="43"/>
  <c r="U897" i="43"/>
  <c r="X897" i="43" s="1"/>
  <c r="T897" i="43"/>
  <c r="S897" i="43"/>
  <c r="M897" i="43"/>
  <c r="AL896" i="43"/>
  <c r="AE896" i="43"/>
  <c r="W896" i="43"/>
  <c r="V896" i="43"/>
  <c r="U896" i="43"/>
  <c r="X896" i="43" s="1"/>
  <c r="T896" i="43"/>
  <c r="S896" i="43"/>
  <c r="M896" i="43"/>
  <c r="AL895" i="43"/>
  <c r="AE895" i="43"/>
  <c r="W895" i="43"/>
  <c r="V895" i="43"/>
  <c r="X895" i="43" s="1"/>
  <c r="U895" i="43"/>
  <c r="T895" i="43"/>
  <c r="S895" i="43"/>
  <c r="M895" i="43"/>
  <c r="AL894" i="43"/>
  <c r="AE894" i="43"/>
  <c r="W894" i="43"/>
  <c r="V894" i="43"/>
  <c r="U894" i="43"/>
  <c r="X894" i="43" s="1"/>
  <c r="T894" i="43"/>
  <c r="S894" i="43"/>
  <c r="M894" i="43"/>
  <c r="AL893" i="43"/>
  <c r="AE893" i="43"/>
  <c r="X893" i="43"/>
  <c r="W893" i="43"/>
  <c r="V893" i="43"/>
  <c r="U893" i="43"/>
  <c r="T893" i="43"/>
  <c r="S893" i="43"/>
  <c r="M893" i="43"/>
  <c r="AL892" i="43"/>
  <c r="AE892" i="43"/>
  <c r="W892" i="43"/>
  <c r="X892" i="43" s="1"/>
  <c r="V892" i="43"/>
  <c r="U892" i="43"/>
  <c r="T892" i="43"/>
  <c r="S892" i="43"/>
  <c r="M892" i="43"/>
  <c r="AL891" i="43"/>
  <c r="AE891" i="43"/>
  <c r="W891" i="43"/>
  <c r="X891" i="43" s="1"/>
  <c r="V891" i="43"/>
  <c r="U891" i="43"/>
  <c r="T891" i="43"/>
  <c r="S891" i="43"/>
  <c r="M891" i="43"/>
  <c r="AL890" i="43"/>
  <c r="AE890" i="43"/>
  <c r="W890" i="43"/>
  <c r="V890" i="43"/>
  <c r="U890" i="43"/>
  <c r="T890" i="43"/>
  <c r="S890" i="43"/>
  <c r="M890" i="43"/>
  <c r="AL889" i="43"/>
  <c r="AE889" i="43"/>
  <c r="W889" i="43"/>
  <c r="V889" i="43"/>
  <c r="U889" i="43"/>
  <c r="T889" i="43"/>
  <c r="S889" i="43"/>
  <c r="M889" i="43"/>
  <c r="AL888" i="43"/>
  <c r="AE888" i="43"/>
  <c r="AE918" i="43" s="1"/>
  <c r="AE924" i="43" s="1"/>
  <c r="X888" i="43"/>
  <c r="W888" i="43"/>
  <c r="V888" i="43"/>
  <c r="U888" i="43"/>
  <c r="T888" i="43"/>
  <c r="S888" i="43"/>
  <c r="M888" i="43"/>
  <c r="AL887" i="43"/>
  <c r="AE887" i="43"/>
  <c r="X887" i="43"/>
  <c r="W887" i="43"/>
  <c r="V887" i="43"/>
  <c r="U887" i="43"/>
  <c r="T887" i="43"/>
  <c r="S887" i="43"/>
  <c r="M887" i="43"/>
  <c r="AL886" i="43"/>
  <c r="AE886" i="43"/>
  <c r="W886" i="43"/>
  <c r="X886" i="43" s="1"/>
  <c r="V886" i="43"/>
  <c r="U886" i="43"/>
  <c r="T886" i="43"/>
  <c r="S886" i="43"/>
  <c r="M886" i="43"/>
  <c r="AL885" i="43"/>
  <c r="AE885" i="43"/>
  <c r="W885" i="43"/>
  <c r="V885" i="43"/>
  <c r="U885" i="43"/>
  <c r="T885" i="43"/>
  <c r="S885" i="43"/>
  <c r="M885" i="43"/>
  <c r="AL884" i="43"/>
  <c r="AE884" i="43"/>
  <c r="X884" i="43"/>
  <c r="W884" i="43"/>
  <c r="V884" i="43"/>
  <c r="U884" i="43"/>
  <c r="T884" i="43"/>
  <c r="S884" i="43"/>
  <c r="M884" i="43"/>
  <c r="AL883" i="43"/>
  <c r="AE883" i="43"/>
  <c r="W883" i="43"/>
  <c r="V883" i="43"/>
  <c r="U883" i="43"/>
  <c r="X883" i="43" s="1"/>
  <c r="T883" i="43"/>
  <c r="S883" i="43"/>
  <c r="M883" i="43"/>
  <c r="AL882" i="43"/>
  <c r="AE882" i="43"/>
  <c r="W882" i="43"/>
  <c r="V882" i="43"/>
  <c r="U882" i="43"/>
  <c r="X882" i="43" s="1"/>
  <c r="T882" i="43"/>
  <c r="S882" i="43"/>
  <c r="M882" i="43"/>
  <c r="AL881" i="43"/>
  <c r="AE881" i="43"/>
  <c r="W881" i="43"/>
  <c r="V881" i="43"/>
  <c r="U881" i="43"/>
  <c r="X881" i="43" s="1"/>
  <c r="T881" i="43"/>
  <c r="S881" i="43"/>
  <c r="M881" i="43"/>
  <c r="AL880" i="43"/>
  <c r="AE880" i="43"/>
  <c r="W880" i="43"/>
  <c r="V880" i="43"/>
  <c r="U880" i="43"/>
  <c r="X880" i="43" s="1"/>
  <c r="T880" i="43"/>
  <c r="S880" i="43"/>
  <c r="M880" i="43"/>
  <c r="AL879" i="43"/>
  <c r="AE879" i="43"/>
  <c r="W879" i="43"/>
  <c r="V879" i="43"/>
  <c r="U879" i="43"/>
  <c r="X879" i="43" s="1"/>
  <c r="T879" i="43"/>
  <c r="S879" i="43"/>
  <c r="M879" i="43"/>
  <c r="AL878" i="43"/>
  <c r="AE878" i="43"/>
  <c r="X878" i="43"/>
  <c r="W878" i="43"/>
  <c r="V878" i="43"/>
  <c r="U878" i="43"/>
  <c r="T878" i="43"/>
  <c r="S878" i="43"/>
  <c r="M878" i="43"/>
  <c r="AL877" i="43"/>
  <c r="AE877" i="43"/>
  <c r="W877" i="43"/>
  <c r="X877" i="43" s="1"/>
  <c r="V877" i="43"/>
  <c r="U877" i="43"/>
  <c r="T877" i="43"/>
  <c r="S877" i="43"/>
  <c r="M877" i="43"/>
  <c r="AL876" i="43"/>
  <c r="AE876" i="43"/>
  <c r="X876" i="43"/>
  <c r="W876" i="43"/>
  <c r="V876" i="43"/>
  <c r="U876" i="43"/>
  <c r="T876" i="43"/>
  <c r="S876" i="43"/>
  <c r="M876" i="43"/>
  <c r="R867" i="43"/>
  <c r="Q867" i="43"/>
  <c r="P867" i="43"/>
  <c r="O867" i="43"/>
  <c r="AK866" i="43"/>
  <c r="AJ866" i="43"/>
  <c r="AJ867" i="43" s="1"/>
  <c r="AI866" i="43"/>
  <c r="AH866" i="43"/>
  <c r="AF866" i="43"/>
  <c r="AD866" i="43"/>
  <c r="AC866" i="43"/>
  <c r="AB866" i="43"/>
  <c r="AB867" i="43" s="1"/>
  <c r="AA866" i="43"/>
  <c r="AA867" i="43" s="1"/>
  <c r="Y866" i="43"/>
  <c r="R866" i="43"/>
  <c r="Q866" i="43"/>
  <c r="P866" i="43"/>
  <c r="O866" i="43"/>
  <c r="L866" i="43"/>
  <c r="K866" i="43"/>
  <c r="J866" i="43"/>
  <c r="I866" i="43"/>
  <c r="AL865" i="43"/>
  <c r="AE865" i="43"/>
  <c r="W865" i="43"/>
  <c r="X865" i="43" s="1"/>
  <c r="V865" i="43"/>
  <c r="U865" i="43"/>
  <c r="T865" i="43"/>
  <c r="S865" i="43"/>
  <c r="M865" i="43"/>
  <c r="AL864" i="43"/>
  <c r="AE864" i="43"/>
  <c r="W864" i="43"/>
  <c r="X864" i="43" s="1"/>
  <c r="V864" i="43"/>
  <c r="U864" i="43"/>
  <c r="T864" i="43"/>
  <c r="S864" i="43"/>
  <c r="M864" i="43"/>
  <c r="AL863" i="43"/>
  <c r="AE863" i="43"/>
  <c r="W863" i="43"/>
  <c r="V863" i="43"/>
  <c r="U863" i="43"/>
  <c r="T863" i="43"/>
  <c r="S863" i="43"/>
  <c r="M863" i="43"/>
  <c r="AL862" i="43"/>
  <c r="AE862" i="43"/>
  <c r="X862" i="43"/>
  <c r="W862" i="43"/>
  <c r="V862" i="43"/>
  <c r="U862" i="43"/>
  <c r="T862" i="43"/>
  <c r="S862" i="43"/>
  <c r="M862" i="43"/>
  <c r="AL861" i="43"/>
  <c r="AE861" i="43"/>
  <c r="W861" i="43"/>
  <c r="V861" i="43"/>
  <c r="U861" i="43"/>
  <c r="X861" i="43" s="1"/>
  <c r="T861" i="43"/>
  <c r="S861" i="43"/>
  <c r="M861" i="43"/>
  <c r="AL860" i="43"/>
  <c r="AE860" i="43"/>
  <c r="X860" i="43"/>
  <c r="W860" i="43"/>
  <c r="V860" i="43"/>
  <c r="U860" i="43"/>
  <c r="T860" i="43"/>
  <c r="S860" i="43"/>
  <c r="M860" i="43"/>
  <c r="AL859" i="43"/>
  <c r="AE859" i="43"/>
  <c r="W859" i="43"/>
  <c r="V859" i="43"/>
  <c r="U859" i="43"/>
  <c r="X859" i="43" s="1"/>
  <c r="T859" i="43"/>
  <c r="S859" i="43"/>
  <c r="M859" i="43"/>
  <c r="AL858" i="43"/>
  <c r="AE858" i="43"/>
  <c r="W858" i="43"/>
  <c r="V858" i="43"/>
  <c r="U858" i="43"/>
  <c r="X858" i="43" s="1"/>
  <c r="T858" i="43"/>
  <c r="S858" i="43"/>
  <c r="M858" i="43"/>
  <c r="AL857" i="43"/>
  <c r="AE857" i="43"/>
  <c r="W857" i="43"/>
  <c r="V857" i="43"/>
  <c r="U857" i="43"/>
  <c r="X857" i="43" s="1"/>
  <c r="T857" i="43"/>
  <c r="S857" i="43"/>
  <c r="M857" i="43"/>
  <c r="AL856" i="43"/>
  <c r="AE856" i="43"/>
  <c r="W856" i="43"/>
  <c r="V856" i="43"/>
  <c r="U856" i="43"/>
  <c r="X856" i="43" s="1"/>
  <c r="T856" i="43"/>
  <c r="S856" i="43"/>
  <c r="M856" i="43"/>
  <c r="AL855" i="43"/>
  <c r="AE855" i="43"/>
  <c r="W855" i="43"/>
  <c r="V855" i="43"/>
  <c r="U855" i="43"/>
  <c r="X855" i="43" s="1"/>
  <c r="T855" i="43"/>
  <c r="S855" i="43"/>
  <c r="M855" i="43"/>
  <c r="AL854" i="43"/>
  <c r="AE854" i="43"/>
  <c r="X854" i="43"/>
  <c r="W854" i="43"/>
  <c r="V854" i="43"/>
  <c r="U854" i="43"/>
  <c r="T854" i="43"/>
  <c r="S854" i="43"/>
  <c r="M854" i="43"/>
  <c r="AL853" i="43"/>
  <c r="AE853" i="43"/>
  <c r="W853" i="43"/>
  <c r="V853" i="43"/>
  <c r="X853" i="43" s="1"/>
  <c r="U853" i="43"/>
  <c r="T853" i="43"/>
  <c r="S853" i="43"/>
  <c r="M853" i="43"/>
  <c r="AL852" i="43"/>
  <c r="AE852" i="43"/>
  <c r="W852" i="43"/>
  <c r="V852" i="43"/>
  <c r="U852" i="43"/>
  <c r="X852" i="43" s="1"/>
  <c r="T852" i="43"/>
  <c r="S852" i="43"/>
  <c r="M852" i="43"/>
  <c r="AL851" i="43"/>
  <c r="AE851" i="43"/>
  <c r="X851" i="43"/>
  <c r="W851" i="43"/>
  <c r="V851" i="43"/>
  <c r="U851" i="43"/>
  <c r="T851" i="43"/>
  <c r="S851" i="43"/>
  <c r="M851" i="43"/>
  <c r="AL850" i="43"/>
  <c r="AE850" i="43"/>
  <c r="W850" i="43"/>
  <c r="V850" i="43"/>
  <c r="U850" i="43"/>
  <c r="X850" i="43" s="1"/>
  <c r="T850" i="43"/>
  <c r="S850" i="43"/>
  <c r="M850" i="43"/>
  <c r="AL849" i="43"/>
  <c r="AE849" i="43"/>
  <c r="X849" i="43"/>
  <c r="W849" i="43"/>
  <c r="V849" i="43"/>
  <c r="U849" i="43"/>
  <c r="T849" i="43"/>
  <c r="S849" i="43"/>
  <c r="M849" i="43"/>
  <c r="AL848" i="43"/>
  <c r="AE848" i="43"/>
  <c r="W848" i="43"/>
  <c r="V848" i="43"/>
  <c r="U848" i="43"/>
  <c r="X848" i="43" s="1"/>
  <c r="T848" i="43"/>
  <c r="S848" i="43"/>
  <c r="M848" i="43"/>
  <c r="AL847" i="43"/>
  <c r="AE847" i="43"/>
  <c r="X847" i="43"/>
  <c r="W847" i="43"/>
  <c r="V847" i="43"/>
  <c r="U847" i="43"/>
  <c r="T847" i="43"/>
  <c r="S847" i="43"/>
  <c r="M847" i="43"/>
  <c r="AL846" i="43"/>
  <c r="AE846" i="43"/>
  <c r="W846" i="43"/>
  <c r="V846" i="43"/>
  <c r="U846" i="43"/>
  <c r="X846" i="43" s="1"/>
  <c r="T846" i="43"/>
  <c r="S846" i="43"/>
  <c r="M846" i="43"/>
  <c r="AL845" i="43"/>
  <c r="AE845" i="43"/>
  <c r="X845" i="43"/>
  <c r="W845" i="43"/>
  <c r="V845" i="43"/>
  <c r="U845" i="43"/>
  <c r="T845" i="43"/>
  <c r="S845" i="43"/>
  <c r="M845" i="43"/>
  <c r="AL844" i="43"/>
  <c r="AE844" i="43"/>
  <c r="W844" i="43"/>
  <c r="V844" i="43"/>
  <c r="U844" i="43"/>
  <c r="X844" i="43" s="1"/>
  <c r="T844" i="43"/>
  <c r="S844" i="43"/>
  <c r="M844" i="43"/>
  <c r="AL843" i="43"/>
  <c r="AE843" i="43"/>
  <c r="W843" i="43"/>
  <c r="V843" i="43"/>
  <c r="U843" i="43"/>
  <c r="X843" i="43" s="1"/>
  <c r="T843" i="43"/>
  <c r="S843" i="43"/>
  <c r="M843" i="43"/>
  <c r="AL842" i="43"/>
  <c r="AE842" i="43"/>
  <c r="W842" i="43"/>
  <c r="V842" i="43"/>
  <c r="U842" i="43"/>
  <c r="X842" i="43" s="1"/>
  <c r="T842" i="43"/>
  <c r="S842" i="43"/>
  <c r="M842" i="43"/>
  <c r="AL841" i="43"/>
  <c r="AE841" i="43"/>
  <c r="W841" i="43"/>
  <c r="V841" i="43"/>
  <c r="U841" i="43"/>
  <c r="T841" i="43"/>
  <c r="S841" i="43"/>
  <c r="M841" i="43"/>
  <c r="AK837" i="43"/>
  <c r="AK867" i="43" s="1"/>
  <c r="AJ837" i="43"/>
  <c r="AI837" i="43"/>
  <c r="AH837" i="43"/>
  <c r="AE837" i="43"/>
  <c r="AD837" i="43"/>
  <c r="AC837" i="43"/>
  <c r="AC867" i="43" s="1"/>
  <c r="AB837" i="43"/>
  <c r="AA837" i="43"/>
  <c r="R837" i="43"/>
  <c r="Q837" i="43"/>
  <c r="P837" i="43"/>
  <c r="O837" i="43"/>
  <c r="L837" i="43"/>
  <c r="K837" i="43"/>
  <c r="J837" i="43"/>
  <c r="I837" i="43"/>
  <c r="AL835" i="43"/>
  <c r="AE835" i="43"/>
  <c r="W835" i="43"/>
  <c r="V835" i="43"/>
  <c r="U835" i="43"/>
  <c r="T835" i="43"/>
  <c r="S835" i="43"/>
  <c r="M835" i="43"/>
  <c r="AL834" i="43"/>
  <c r="AE834" i="43"/>
  <c r="W834" i="43"/>
  <c r="V834" i="43"/>
  <c r="U834" i="43"/>
  <c r="X834" i="43" s="1"/>
  <c r="T834" i="43"/>
  <c r="S834" i="43"/>
  <c r="M834" i="43"/>
  <c r="AL833" i="43"/>
  <c r="AE833" i="43"/>
  <c r="W833" i="43"/>
  <c r="V833" i="43"/>
  <c r="U833" i="43"/>
  <c r="X833" i="43" s="1"/>
  <c r="T833" i="43"/>
  <c r="S833" i="43"/>
  <c r="M833" i="43"/>
  <c r="AL832" i="43"/>
  <c r="AE832" i="43"/>
  <c r="W832" i="43"/>
  <c r="X832" i="43" s="1"/>
  <c r="V832" i="43"/>
  <c r="U832" i="43"/>
  <c r="T832" i="43"/>
  <c r="S832" i="43"/>
  <c r="M832" i="43"/>
  <c r="AL831" i="43"/>
  <c r="AE831" i="43"/>
  <c r="W831" i="43"/>
  <c r="V831" i="43"/>
  <c r="X831" i="43" s="1"/>
  <c r="U831" i="43"/>
  <c r="T831" i="43"/>
  <c r="S831" i="43"/>
  <c r="M831" i="43"/>
  <c r="AL830" i="43"/>
  <c r="AE830" i="43"/>
  <c r="W830" i="43"/>
  <c r="V830" i="43"/>
  <c r="U830" i="43"/>
  <c r="X830" i="43" s="1"/>
  <c r="T830" i="43"/>
  <c r="S830" i="43"/>
  <c r="M830" i="43"/>
  <c r="AL829" i="43"/>
  <c r="AE829" i="43"/>
  <c r="W829" i="43"/>
  <c r="V829" i="43"/>
  <c r="U829" i="43"/>
  <c r="X829" i="43" s="1"/>
  <c r="T829" i="43"/>
  <c r="S829" i="43"/>
  <c r="M829" i="43"/>
  <c r="AL828" i="43"/>
  <c r="AE828" i="43"/>
  <c r="W828" i="43"/>
  <c r="V828" i="43"/>
  <c r="U828" i="43"/>
  <c r="T828" i="43"/>
  <c r="S828" i="43"/>
  <c r="M828" i="43"/>
  <c r="AL827" i="43"/>
  <c r="AE827" i="43"/>
  <c r="X827" i="43"/>
  <c r="W827" i="43"/>
  <c r="V827" i="43"/>
  <c r="U827" i="43"/>
  <c r="T827" i="43"/>
  <c r="S827" i="43"/>
  <c r="M827" i="43"/>
  <c r="AL826" i="43"/>
  <c r="AE826" i="43"/>
  <c r="X826" i="43"/>
  <c r="W826" i="43"/>
  <c r="V826" i="43"/>
  <c r="U826" i="43"/>
  <c r="T826" i="43"/>
  <c r="S826" i="43"/>
  <c r="M826" i="43"/>
  <c r="AL825" i="43"/>
  <c r="AE825" i="43"/>
  <c r="W825" i="43"/>
  <c r="V825" i="43"/>
  <c r="X825" i="43" s="1"/>
  <c r="U825" i="43"/>
  <c r="T825" i="43"/>
  <c r="S825" i="43"/>
  <c r="M825" i="43"/>
  <c r="AL824" i="43"/>
  <c r="AE824" i="43"/>
  <c r="W824" i="43"/>
  <c r="V824" i="43"/>
  <c r="U824" i="43"/>
  <c r="X824" i="43" s="1"/>
  <c r="T824" i="43"/>
  <c r="S824" i="43"/>
  <c r="M824" i="43"/>
  <c r="AL823" i="43"/>
  <c r="AE823" i="43"/>
  <c r="X823" i="43"/>
  <c r="W823" i="43"/>
  <c r="V823" i="43"/>
  <c r="U823" i="43"/>
  <c r="T823" i="43"/>
  <c r="S823" i="43"/>
  <c r="M823" i="43"/>
  <c r="AL822" i="43"/>
  <c r="AE822" i="43"/>
  <c r="W822" i="43"/>
  <c r="V822" i="43"/>
  <c r="U822" i="43"/>
  <c r="X822" i="43" s="1"/>
  <c r="T822" i="43"/>
  <c r="S822" i="43"/>
  <c r="M822" i="43"/>
  <c r="AL821" i="43"/>
  <c r="AE821" i="43"/>
  <c r="W821" i="43"/>
  <c r="V821" i="43"/>
  <c r="U821" i="43"/>
  <c r="X821" i="43" s="1"/>
  <c r="T821" i="43"/>
  <c r="S821" i="43"/>
  <c r="M821" i="43"/>
  <c r="AL820" i="43"/>
  <c r="AE820" i="43"/>
  <c r="W820" i="43"/>
  <c r="V820" i="43"/>
  <c r="U820" i="43"/>
  <c r="X820" i="43" s="1"/>
  <c r="T820" i="43"/>
  <c r="S820" i="43"/>
  <c r="M820" i="43"/>
  <c r="AL819" i="43"/>
  <c r="AE819" i="43"/>
  <c r="W819" i="43"/>
  <c r="V819" i="43"/>
  <c r="U819" i="43"/>
  <c r="X819" i="43" s="1"/>
  <c r="T819" i="43"/>
  <c r="S819" i="43"/>
  <c r="M819" i="43"/>
  <c r="AL818" i="43"/>
  <c r="AE818" i="43"/>
  <c r="W818" i="43"/>
  <c r="V818" i="43"/>
  <c r="U818" i="43"/>
  <c r="T818" i="43"/>
  <c r="S818" i="43"/>
  <c r="M818" i="43"/>
  <c r="AL817" i="43"/>
  <c r="AE817" i="43"/>
  <c r="W817" i="43"/>
  <c r="V817" i="43"/>
  <c r="X817" i="43" s="1"/>
  <c r="U817" i="43"/>
  <c r="T817" i="43"/>
  <c r="S817" i="43"/>
  <c r="M817" i="43"/>
  <c r="AL816" i="43"/>
  <c r="AE816" i="43"/>
  <c r="X816" i="43"/>
  <c r="W816" i="43"/>
  <c r="V816" i="43"/>
  <c r="U816" i="43"/>
  <c r="T816" i="43"/>
  <c r="S816" i="43"/>
  <c r="M816" i="43"/>
  <c r="AL815" i="43"/>
  <c r="AE815" i="43"/>
  <c r="X815" i="43"/>
  <c r="W815" i="43"/>
  <c r="V815" i="43"/>
  <c r="U815" i="43"/>
  <c r="T815" i="43"/>
  <c r="S815" i="43"/>
  <c r="M815" i="43"/>
  <c r="AL814" i="43"/>
  <c r="AE814" i="43"/>
  <c r="W814" i="43"/>
  <c r="V814" i="43"/>
  <c r="U814" i="43"/>
  <c r="X814" i="43" s="1"/>
  <c r="T814" i="43"/>
  <c r="S814" i="43"/>
  <c r="M814" i="43"/>
  <c r="AL813" i="43"/>
  <c r="AE813" i="43"/>
  <c r="W813" i="43"/>
  <c r="V813" i="43"/>
  <c r="U813" i="43"/>
  <c r="X813" i="43" s="1"/>
  <c r="T813" i="43"/>
  <c r="S813" i="43"/>
  <c r="M813" i="43"/>
  <c r="M837" i="43" s="1"/>
  <c r="AL812" i="43"/>
  <c r="AE812" i="43"/>
  <c r="W812" i="43"/>
  <c r="V812" i="43"/>
  <c r="U812" i="43"/>
  <c r="T812" i="43"/>
  <c r="S812" i="43"/>
  <c r="M812" i="43"/>
  <c r="AL811" i="43"/>
  <c r="AE811" i="43"/>
  <c r="W811" i="43"/>
  <c r="V811" i="43"/>
  <c r="U811" i="43"/>
  <c r="X811" i="43" s="1"/>
  <c r="T811" i="43"/>
  <c r="S811" i="43"/>
  <c r="M811" i="43"/>
  <c r="AL810" i="43"/>
  <c r="AE810" i="43"/>
  <c r="W810" i="43"/>
  <c r="V810" i="43"/>
  <c r="U810" i="43"/>
  <c r="X810" i="43" s="1"/>
  <c r="T810" i="43"/>
  <c r="S810" i="43"/>
  <c r="M810" i="43"/>
  <c r="AL809" i="43"/>
  <c r="AE809" i="43"/>
  <c r="W809" i="43"/>
  <c r="V809" i="43"/>
  <c r="X809" i="43" s="1"/>
  <c r="U809" i="43"/>
  <c r="T809" i="43"/>
  <c r="S809" i="43"/>
  <c r="M809" i="43"/>
  <c r="AL808" i="43"/>
  <c r="AE808" i="43"/>
  <c r="X808" i="43"/>
  <c r="W808" i="43"/>
  <c r="V808" i="43"/>
  <c r="U808" i="43"/>
  <c r="T808" i="43"/>
  <c r="S808" i="43"/>
  <c r="M808" i="43"/>
  <c r="AL807" i="43"/>
  <c r="AE807" i="43"/>
  <c r="X807" i="43"/>
  <c r="W807" i="43"/>
  <c r="V807" i="43"/>
  <c r="U807" i="43"/>
  <c r="T807" i="43"/>
  <c r="S807" i="43"/>
  <c r="S837" i="43" s="1"/>
  <c r="M807" i="43"/>
  <c r="AL806" i="43"/>
  <c r="AE806" i="43"/>
  <c r="W806" i="43"/>
  <c r="X806" i="43" s="1"/>
  <c r="V806" i="43"/>
  <c r="U806" i="43"/>
  <c r="T806" i="43"/>
  <c r="S806" i="43"/>
  <c r="M806" i="43"/>
  <c r="AL805" i="43"/>
  <c r="AE805" i="43"/>
  <c r="W805" i="43"/>
  <c r="V805" i="43"/>
  <c r="U805" i="43"/>
  <c r="X805" i="43" s="1"/>
  <c r="T805" i="43"/>
  <c r="S805" i="43"/>
  <c r="M805" i="43"/>
  <c r="AL804" i="43"/>
  <c r="AE804" i="43"/>
  <c r="W804" i="43"/>
  <c r="V804" i="43"/>
  <c r="U804" i="43"/>
  <c r="T804" i="43"/>
  <c r="S804" i="43"/>
  <c r="M804" i="43"/>
  <c r="AD795" i="43"/>
  <c r="AC795" i="43"/>
  <c r="AB795" i="43"/>
  <c r="AK794" i="43"/>
  <c r="AK795" i="43" s="1"/>
  <c r="AJ794" i="43"/>
  <c r="AJ795" i="43" s="1"/>
  <c r="AI794" i="43"/>
  <c r="AI795" i="43" s="1"/>
  <c r="AH794" i="43"/>
  <c r="AH795" i="43" s="1"/>
  <c r="AF794" i="43"/>
  <c r="AD794" i="43"/>
  <c r="AC794" i="43"/>
  <c r="AB794" i="43"/>
  <c r="AA794" i="43"/>
  <c r="AA795" i="43" s="1"/>
  <c r="Y794" i="43"/>
  <c r="R794" i="43"/>
  <c r="R795" i="43" s="1"/>
  <c r="Q794" i="43"/>
  <c r="Q795" i="43" s="1"/>
  <c r="P794" i="43"/>
  <c r="P795" i="43" s="1"/>
  <c r="O794" i="43"/>
  <c r="O795" i="43" s="1"/>
  <c r="L794" i="43"/>
  <c r="K794" i="43"/>
  <c r="J794" i="43"/>
  <c r="I794" i="43"/>
  <c r="I795" i="43" s="1"/>
  <c r="AL793" i="43"/>
  <c r="AE793" i="43"/>
  <c r="X793" i="43"/>
  <c r="W793" i="43"/>
  <c r="V793" i="43"/>
  <c r="U793" i="43"/>
  <c r="T793" i="43"/>
  <c r="S793" i="43"/>
  <c r="M793" i="43"/>
  <c r="AL792" i="43"/>
  <c r="AE792" i="43"/>
  <c r="W792" i="43"/>
  <c r="V792" i="43"/>
  <c r="U792" i="43"/>
  <c r="X792" i="43" s="1"/>
  <c r="T792" i="43"/>
  <c r="S792" i="43"/>
  <c r="M792" i="43"/>
  <c r="AL791" i="43"/>
  <c r="AE791" i="43"/>
  <c r="W791" i="43"/>
  <c r="V791" i="43"/>
  <c r="U791" i="43"/>
  <c r="X791" i="43" s="1"/>
  <c r="T791" i="43"/>
  <c r="S791" i="43"/>
  <c r="M791" i="43"/>
  <c r="AL790" i="43"/>
  <c r="AE790" i="43"/>
  <c r="W790" i="43"/>
  <c r="V790" i="43"/>
  <c r="U790" i="43"/>
  <c r="X790" i="43" s="1"/>
  <c r="T790" i="43"/>
  <c r="S790" i="43"/>
  <c r="M790" i="43"/>
  <c r="AL789" i="43"/>
  <c r="AE789" i="43"/>
  <c r="W789" i="43"/>
  <c r="V789" i="43"/>
  <c r="U789" i="43"/>
  <c r="X789" i="43" s="1"/>
  <c r="T789" i="43"/>
  <c r="S789" i="43"/>
  <c r="M789" i="43"/>
  <c r="AL788" i="43"/>
  <c r="AE788" i="43"/>
  <c r="W788" i="43"/>
  <c r="V788" i="43"/>
  <c r="U788" i="43"/>
  <c r="X788" i="43" s="1"/>
  <c r="T788" i="43"/>
  <c r="S788" i="43"/>
  <c r="M788" i="43"/>
  <c r="AL787" i="43"/>
  <c r="AE787" i="43"/>
  <c r="W787" i="43"/>
  <c r="V787" i="43"/>
  <c r="X787" i="43" s="1"/>
  <c r="U787" i="43"/>
  <c r="T787" i="43"/>
  <c r="S787" i="43"/>
  <c r="M787" i="43"/>
  <c r="AL786" i="43"/>
  <c r="AE786" i="43"/>
  <c r="W786" i="43"/>
  <c r="V786" i="43"/>
  <c r="U786" i="43"/>
  <c r="X786" i="43" s="1"/>
  <c r="T786" i="43"/>
  <c r="S786" i="43"/>
  <c r="M786" i="43"/>
  <c r="AL785" i="43"/>
  <c r="AE785" i="43"/>
  <c r="X785" i="43"/>
  <c r="W785" i="43"/>
  <c r="V785" i="43"/>
  <c r="U785" i="43"/>
  <c r="T785" i="43"/>
  <c r="S785" i="43"/>
  <c r="M785" i="43"/>
  <c r="AL784" i="43"/>
  <c r="AE784" i="43"/>
  <c r="W784" i="43"/>
  <c r="X784" i="43" s="1"/>
  <c r="V784" i="43"/>
  <c r="U784" i="43"/>
  <c r="T784" i="43"/>
  <c r="S784" i="43"/>
  <c r="M784" i="43"/>
  <c r="AL783" i="43"/>
  <c r="AE783" i="43"/>
  <c r="W783" i="43"/>
  <c r="V783" i="43"/>
  <c r="U783" i="43"/>
  <c r="X783" i="43" s="1"/>
  <c r="T783" i="43"/>
  <c r="S783" i="43"/>
  <c r="M783" i="43"/>
  <c r="AL782" i="43"/>
  <c r="AE782" i="43"/>
  <c r="W782" i="43"/>
  <c r="V782" i="43"/>
  <c r="U782" i="43"/>
  <c r="T782" i="43"/>
  <c r="S782" i="43"/>
  <c r="M782" i="43"/>
  <c r="AL781" i="43"/>
  <c r="AE781" i="43"/>
  <c r="W781" i="43"/>
  <c r="V781" i="43"/>
  <c r="U781" i="43"/>
  <c r="T781" i="43"/>
  <c r="S781" i="43"/>
  <c r="M781" i="43"/>
  <c r="AL780" i="43"/>
  <c r="AE780" i="43"/>
  <c r="X780" i="43"/>
  <c r="W780" i="43"/>
  <c r="V780" i="43"/>
  <c r="U780" i="43"/>
  <c r="T780" i="43"/>
  <c r="S780" i="43"/>
  <c r="M780" i="43"/>
  <c r="AL779" i="43"/>
  <c r="AE779" i="43"/>
  <c r="W779" i="43"/>
  <c r="V779" i="43"/>
  <c r="U779" i="43"/>
  <c r="X779" i="43" s="1"/>
  <c r="T779" i="43"/>
  <c r="S779" i="43"/>
  <c r="M779" i="43"/>
  <c r="AL778" i="43"/>
  <c r="AE778" i="43"/>
  <c r="W778" i="43"/>
  <c r="X778" i="43" s="1"/>
  <c r="V778" i="43"/>
  <c r="U778" i="43"/>
  <c r="T778" i="43"/>
  <c r="S778" i="43"/>
  <c r="M778" i="43"/>
  <c r="AL777" i="43"/>
  <c r="AE777" i="43"/>
  <c r="X777" i="43"/>
  <c r="W777" i="43"/>
  <c r="V777" i="43"/>
  <c r="U777" i="43"/>
  <c r="T777" i="43"/>
  <c r="S777" i="43"/>
  <c r="M777" i="43"/>
  <c r="AL776" i="43"/>
  <c r="AE776" i="43"/>
  <c r="W776" i="43"/>
  <c r="V776" i="43"/>
  <c r="U776" i="43"/>
  <c r="X776" i="43" s="1"/>
  <c r="T776" i="43"/>
  <c r="S776" i="43"/>
  <c r="M776" i="43"/>
  <c r="AL775" i="43"/>
  <c r="AE775" i="43"/>
  <c r="W775" i="43"/>
  <c r="V775" i="43"/>
  <c r="U775" i="43"/>
  <c r="X775" i="43" s="1"/>
  <c r="T775" i="43"/>
  <c r="S775" i="43"/>
  <c r="M775" i="43"/>
  <c r="AK771" i="43"/>
  <c r="AJ771" i="43"/>
  <c r="AI771" i="43"/>
  <c r="AH771" i="43"/>
  <c r="AE771" i="43"/>
  <c r="AD771" i="43"/>
  <c r="AC771" i="43"/>
  <c r="AB771" i="43"/>
  <c r="AA771" i="43"/>
  <c r="R771" i="43"/>
  <c r="Q771" i="43"/>
  <c r="P771" i="43"/>
  <c r="O771" i="43"/>
  <c r="L771" i="43"/>
  <c r="L795" i="43" s="1"/>
  <c r="K771" i="43"/>
  <c r="K795" i="43" s="1"/>
  <c r="J771" i="43"/>
  <c r="J795" i="43" s="1"/>
  <c r="I771" i="43"/>
  <c r="AL769" i="43"/>
  <c r="AE769" i="43"/>
  <c r="X769" i="43"/>
  <c r="W769" i="43"/>
  <c r="V769" i="43"/>
  <c r="U769" i="43"/>
  <c r="T769" i="43"/>
  <c r="S769" i="43"/>
  <c r="M769" i="43"/>
  <c r="AL768" i="43"/>
  <c r="AE768" i="43"/>
  <c r="W768" i="43"/>
  <c r="V768" i="43"/>
  <c r="U768" i="43"/>
  <c r="X768" i="43" s="1"/>
  <c r="T768" i="43"/>
  <c r="S768" i="43"/>
  <c r="M768" i="43"/>
  <c r="AL767" i="43"/>
  <c r="AE767" i="43"/>
  <c r="X767" i="43"/>
  <c r="W767" i="43"/>
  <c r="V767" i="43"/>
  <c r="U767" i="43"/>
  <c r="T767" i="43"/>
  <c r="S767" i="43"/>
  <c r="M767" i="43"/>
  <c r="AL766" i="43"/>
  <c r="AE766" i="43"/>
  <c r="W766" i="43"/>
  <c r="V766" i="43"/>
  <c r="U766" i="43"/>
  <c r="X766" i="43" s="1"/>
  <c r="T766" i="43"/>
  <c r="S766" i="43"/>
  <c r="M766" i="43"/>
  <c r="AL765" i="43"/>
  <c r="AE765" i="43"/>
  <c r="X765" i="43"/>
  <c r="W765" i="43"/>
  <c r="V765" i="43"/>
  <c r="U765" i="43"/>
  <c r="T765" i="43"/>
  <c r="S765" i="43"/>
  <c r="M765" i="43"/>
  <c r="AL764" i="43"/>
  <c r="AE764" i="43"/>
  <c r="W764" i="43"/>
  <c r="X764" i="43" s="1"/>
  <c r="V764" i="43"/>
  <c r="U764" i="43"/>
  <c r="T764" i="43"/>
  <c r="S764" i="43"/>
  <c r="M764" i="43"/>
  <c r="AL763" i="43"/>
  <c r="AE763" i="43"/>
  <c r="W763" i="43"/>
  <c r="V763" i="43"/>
  <c r="U763" i="43"/>
  <c r="X763" i="43" s="1"/>
  <c r="T763" i="43"/>
  <c r="S763" i="43"/>
  <c r="M763" i="43"/>
  <c r="AL762" i="43"/>
  <c r="AE762" i="43"/>
  <c r="W762" i="43"/>
  <c r="V762" i="43"/>
  <c r="U762" i="43"/>
  <c r="T762" i="43"/>
  <c r="S762" i="43"/>
  <c r="M762" i="43"/>
  <c r="AL761" i="43"/>
  <c r="AE761" i="43"/>
  <c r="W761" i="43"/>
  <c r="V761" i="43"/>
  <c r="U761" i="43"/>
  <c r="T761" i="43"/>
  <c r="S761" i="43"/>
  <c r="M761" i="43"/>
  <c r="AL760" i="43"/>
  <c r="AE760" i="43"/>
  <c r="W760" i="43"/>
  <c r="X760" i="43" s="1"/>
  <c r="V760" i="43"/>
  <c r="U760" i="43"/>
  <c r="T760" i="43"/>
  <c r="S760" i="43"/>
  <c r="M760" i="43"/>
  <c r="AL759" i="43"/>
  <c r="AE759" i="43"/>
  <c r="W759" i="43"/>
  <c r="V759" i="43"/>
  <c r="U759" i="43"/>
  <c r="X759" i="43" s="1"/>
  <c r="T759" i="43"/>
  <c r="S759" i="43"/>
  <c r="M759" i="43"/>
  <c r="AL758" i="43"/>
  <c r="AE758" i="43"/>
  <c r="X758" i="43"/>
  <c r="W758" i="43"/>
  <c r="V758" i="43"/>
  <c r="U758" i="43"/>
  <c r="T758" i="43"/>
  <c r="S758" i="43"/>
  <c r="M758" i="43"/>
  <c r="AL757" i="43"/>
  <c r="AE757" i="43"/>
  <c r="W757" i="43"/>
  <c r="V757" i="43"/>
  <c r="X757" i="43" s="1"/>
  <c r="U757" i="43"/>
  <c r="T757" i="43"/>
  <c r="S757" i="43"/>
  <c r="M757" i="43"/>
  <c r="AL756" i="43"/>
  <c r="AE756" i="43"/>
  <c r="W756" i="43"/>
  <c r="V756" i="43"/>
  <c r="U756" i="43"/>
  <c r="X756" i="43" s="1"/>
  <c r="T756" i="43"/>
  <c r="S756" i="43"/>
  <c r="M756" i="43"/>
  <c r="AL755" i="43"/>
  <c r="AE755" i="43"/>
  <c r="W755" i="43"/>
  <c r="V755" i="43"/>
  <c r="U755" i="43"/>
  <c r="X755" i="43" s="1"/>
  <c r="T755" i="43"/>
  <c r="S755" i="43"/>
  <c r="M755" i="43"/>
  <c r="AL754" i="43"/>
  <c r="AE754" i="43"/>
  <c r="W754" i="43"/>
  <c r="V754" i="43"/>
  <c r="U754" i="43"/>
  <c r="T754" i="43"/>
  <c r="S754" i="43"/>
  <c r="M754" i="43"/>
  <c r="AL753" i="43"/>
  <c r="AE753" i="43"/>
  <c r="W753" i="43"/>
  <c r="V753" i="43"/>
  <c r="U753" i="43"/>
  <c r="X753" i="43" s="1"/>
  <c r="T753" i="43"/>
  <c r="S753" i="43"/>
  <c r="M753" i="43"/>
  <c r="AL752" i="43"/>
  <c r="AE752" i="43"/>
  <c r="X752" i="43"/>
  <c r="W752" i="43"/>
  <c r="V752" i="43"/>
  <c r="U752" i="43"/>
  <c r="T752" i="43"/>
  <c r="S752" i="43"/>
  <c r="M752" i="43"/>
  <c r="AL751" i="43"/>
  <c r="AE751" i="43"/>
  <c r="W751" i="43"/>
  <c r="V751" i="43"/>
  <c r="X751" i="43" s="1"/>
  <c r="U751" i="43"/>
  <c r="T751" i="43"/>
  <c r="S751" i="43"/>
  <c r="M751" i="43"/>
  <c r="AL750" i="43"/>
  <c r="AE750" i="43"/>
  <c r="W750" i="43"/>
  <c r="V750" i="43"/>
  <c r="U750" i="43"/>
  <c r="X750" i="43" s="1"/>
  <c r="T750" i="43"/>
  <c r="S750" i="43"/>
  <c r="M750" i="43"/>
  <c r="AL749" i="43"/>
  <c r="AE749" i="43"/>
  <c r="X749" i="43"/>
  <c r="W749" i="43"/>
  <c r="V749" i="43"/>
  <c r="U749" i="43"/>
  <c r="T749" i="43"/>
  <c r="S749" i="43"/>
  <c r="M749" i="43"/>
  <c r="AL748" i="43"/>
  <c r="AE748" i="43"/>
  <c r="W748" i="43"/>
  <c r="V748" i="43"/>
  <c r="U748" i="43"/>
  <c r="X748" i="43" s="1"/>
  <c r="T748" i="43"/>
  <c r="S748" i="43"/>
  <c r="M748" i="43"/>
  <c r="AL747" i="43"/>
  <c r="AE747" i="43"/>
  <c r="W747" i="43"/>
  <c r="V747" i="43"/>
  <c r="U747" i="43"/>
  <c r="X747" i="43" s="1"/>
  <c r="T747" i="43"/>
  <c r="S747" i="43"/>
  <c r="M747" i="43"/>
  <c r="AL746" i="43"/>
  <c r="AE746" i="43"/>
  <c r="W746" i="43"/>
  <c r="V746" i="43"/>
  <c r="U746" i="43"/>
  <c r="X746" i="43" s="1"/>
  <c r="T746" i="43"/>
  <c r="S746" i="43"/>
  <c r="M746" i="43"/>
  <c r="AL745" i="43"/>
  <c r="AE745" i="43"/>
  <c r="W745" i="43"/>
  <c r="V745" i="43"/>
  <c r="U745" i="43"/>
  <c r="X745" i="43" s="1"/>
  <c r="T745" i="43"/>
  <c r="S745" i="43"/>
  <c r="M745" i="43"/>
  <c r="AL744" i="43"/>
  <c r="AE744" i="43"/>
  <c r="W744" i="43"/>
  <c r="V744" i="43"/>
  <c r="U744" i="43"/>
  <c r="X744" i="43" s="1"/>
  <c r="T744" i="43"/>
  <c r="S744" i="43"/>
  <c r="M744" i="43"/>
  <c r="AL743" i="43"/>
  <c r="AE743" i="43"/>
  <c r="W743" i="43"/>
  <c r="V743" i="43"/>
  <c r="X743" i="43" s="1"/>
  <c r="U743" i="43"/>
  <c r="T743" i="43"/>
  <c r="S743" i="43"/>
  <c r="M743" i="43"/>
  <c r="AL742" i="43"/>
  <c r="AE742" i="43"/>
  <c r="W742" i="43"/>
  <c r="X742" i="43" s="1"/>
  <c r="V742" i="43"/>
  <c r="U742" i="43"/>
  <c r="T742" i="43"/>
  <c r="S742" i="43"/>
  <c r="M742" i="43"/>
  <c r="AL741" i="43"/>
  <c r="AE741" i="43"/>
  <c r="X741" i="43"/>
  <c r="W741" i="43"/>
  <c r="V741" i="43"/>
  <c r="U741" i="43"/>
  <c r="T741" i="43"/>
  <c r="S741" i="43"/>
  <c r="M741" i="43"/>
  <c r="AL740" i="43"/>
  <c r="AE740" i="43"/>
  <c r="W740" i="43"/>
  <c r="V740" i="43"/>
  <c r="U740" i="43"/>
  <c r="X740" i="43" s="1"/>
  <c r="T740" i="43"/>
  <c r="S740" i="43"/>
  <c r="M740" i="43"/>
  <c r="AL739" i="43"/>
  <c r="AE739" i="43"/>
  <c r="W739" i="43"/>
  <c r="V739" i="43"/>
  <c r="U739" i="43"/>
  <c r="X739" i="43" s="1"/>
  <c r="T739" i="43"/>
  <c r="S739" i="43"/>
  <c r="M739" i="43"/>
  <c r="AL738" i="43"/>
  <c r="AE738" i="43"/>
  <c r="W738" i="43"/>
  <c r="V738" i="43"/>
  <c r="U738" i="43"/>
  <c r="T738" i="43"/>
  <c r="S738" i="43"/>
  <c r="M738" i="43"/>
  <c r="AC729" i="43"/>
  <c r="P729" i="43"/>
  <c r="O729" i="43"/>
  <c r="AK728" i="43"/>
  <c r="AJ728" i="43"/>
  <c r="AI728" i="43"/>
  <c r="AH728" i="43"/>
  <c r="AF728" i="43"/>
  <c r="AE728" i="43"/>
  <c r="AD728" i="43"/>
  <c r="AC728" i="43"/>
  <c r="AB728" i="43"/>
  <c r="AA728" i="43"/>
  <c r="Y728" i="43"/>
  <c r="R728" i="43"/>
  <c r="R729" i="43" s="1"/>
  <c r="Q728" i="43"/>
  <c r="Q729" i="43" s="1"/>
  <c r="P728" i="43"/>
  <c r="O728" i="43"/>
  <c r="L728" i="43"/>
  <c r="K728" i="43"/>
  <c r="J728" i="43"/>
  <c r="J729" i="43" s="1"/>
  <c r="I728" i="43"/>
  <c r="AL727" i="43"/>
  <c r="AE727" i="43"/>
  <c r="X727" i="43"/>
  <c r="W727" i="43"/>
  <c r="V727" i="43"/>
  <c r="U727" i="43"/>
  <c r="T727" i="43"/>
  <c r="S727" i="43"/>
  <c r="M727" i="43"/>
  <c r="AL726" i="43"/>
  <c r="AE726" i="43"/>
  <c r="W726" i="43"/>
  <c r="V726" i="43"/>
  <c r="U726" i="43"/>
  <c r="X726" i="43" s="1"/>
  <c r="T726" i="43"/>
  <c r="S726" i="43"/>
  <c r="M726" i="43"/>
  <c r="AL725" i="43"/>
  <c r="AE725" i="43"/>
  <c r="W725" i="43"/>
  <c r="V725" i="43"/>
  <c r="U725" i="43"/>
  <c r="X725" i="43" s="1"/>
  <c r="T725" i="43"/>
  <c r="S725" i="43"/>
  <c r="M725" i="43"/>
  <c r="AL724" i="43"/>
  <c r="AE724" i="43"/>
  <c r="W724" i="43"/>
  <c r="V724" i="43"/>
  <c r="U724" i="43"/>
  <c r="X724" i="43" s="1"/>
  <c r="T724" i="43"/>
  <c r="S724" i="43"/>
  <c r="M724" i="43"/>
  <c r="AL723" i="43"/>
  <c r="AE723" i="43"/>
  <c r="W723" i="43"/>
  <c r="V723" i="43"/>
  <c r="U723" i="43"/>
  <c r="T723" i="43"/>
  <c r="S723" i="43"/>
  <c r="M723" i="43"/>
  <c r="AL722" i="43"/>
  <c r="AE722" i="43"/>
  <c r="W722" i="43"/>
  <c r="V722" i="43"/>
  <c r="U722" i="43"/>
  <c r="T722" i="43"/>
  <c r="S722" i="43"/>
  <c r="M722" i="43"/>
  <c r="AL721" i="43"/>
  <c r="AE721" i="43"/>
  <c r="W721" i="43"/>
  <c r="V721" i="43"/>
  <c r="U721" i="43"/>
  <c r="X721" i="43" s="1"/>
  <c r="T721" i="43"/>
  <c r="S721" i="43"/>
  <c r="M721" i="43"/>
  <c r="AL720" i="43"/>
  <c r="AE720" i="43"/>
  <c r="X720" i="43"/>
  <c r="W720" i="43"/>
  <c r="V720" i="43"/>
  <c r="U720" i="43"/>
  <c r="T720" i="43"/>
  <c r="S720" i="43"/>
  <c r="M720" i="43"/>
  <c r="AL719" i="43"/>
  <c r="AE719" i="43"/>
  <c r="W719" i="43"/>
  <c r="X719" i="43" s="1"/>
  <c r="V719" i="43"/>
  <c r="U719" i="43"/>
  <c r="T719" i="43"/>
  <c r="S719" i="43"/>
  <c r="M719" i="43"/>
  <c r="AL718" i="43"/>
  <c r="AE718" i="43"/>
  <c r="W718" i="43"/>
  <c r="V718" i="43"/>
  <c r="U718" i="43"/>
  <c r="X718" i="43" s="1"/>
  <c r="T718" i="43"/>
  <c r="S718" i="43"/>
  <c r="M718" i="43"/>
  <c r="AL717" i="43"/>
  <c r="AE717" i="43"/>
  <c r="X717" i="43"/>
  <c r="W717" i="43"/>
  <c r="V717" i="43"/>
  <c r="U717" i="43"/>
  <c r="T717" i="43"/>
  <c r="S717" i="43"/>
  <c r="M717" i="43"/>
  <c r="AL716" i="43"/>
  <c r="AE716" i="43"/>
  <c r="W716" i="43"/>
  <c r="V716" i="43"/>
  <c r="U716" i="43"/>
  <c r="T716" i="43"/>
  <c r="S716" i="43"/>
  <c r="M716" i="43"/>
  <c r="AL715" i="43"/>
  <c r="AE715" i="43"/>
  <c r="W715" i="43"/>
  <c r="V715" i="43"/>
  <c r="U715" i="43"/>
  <c r="X715" i="43" s="1"/>
  <c r="T715" i="43"/>
  <c r="S715" i="43"/>
  <c r="M715" i="43"/>
  <c r="AL714" i="43"/>
  <c r="AE714" i="43"/>
  <c r="W714" i="43"/>
  <c r="X714" i="43" s="1"/>
  <c r="V714" i="43"/>
  <c r="U714" i="43"/>
  <c r="T714" i="43"/>
  <c r="S714" i="43"/>
  <c r="M714" i="43"/>
  <c r="AL713" i="43"/>
  <c r="AE713" i="43"/>
  <c r="X713" i="43"/>
  <c r="W713" i="43"/>
  <c r="V713" i="43"/>
  <c r="U713" i="43"/>
  <c r="T713" i="43"/>
  <c r="S713" i="43"/>
  <c r="M713" i="43"/>
  <c r="AL712" i="43"/>
  <c r="AE712" i="43"/>
  <c r="W712" i="43"/>
  <c r="V712" i="43"/>
  <c r="U712" i="43"/>
  <c r="X712" i="43" s="1"/>
  <c r="T712" i="43"/>
  <c r="S712" i="43"/>
  <c r="M712" i="43"/>
  <c r="AL711" i="43"/>
  <c r="AE711" i="43"/>
  <c r="X711" i="43"/>
  <c r="W711" i="43"/>
  <c r="V711" i="43"/>
  <c r="U711" i="43"/>
  <c r="T711" i="43"/>
  <c r="S711" i="43"/>
  <c r="M711" i="43"/>
  <c r="AL710" i="43"/>
  <c r="AE710" i="43"/>
  <c r="X710" i="43"/>
  <c r="W710" i="43"/>
  <c r="V710" i="43"/>
  <c r="U710" i="43"/>
  <c r="T710" i="43"/>
  <c r="S710" i="43"/>
  <c r="M710" i="43"/>
  <c r="AL709" i="43"/>
  <c r="AE709" i="43"/>
  <c r="W709" i="43"/>
  <c r="V709" i="43"/>
  <c r="U709" i="43"/>
  <c r="X709" i="43" s="1"/>
  <c r="T709" i="43"/>
  <c r="S709" i="43"/>
  <c r="M709" i="43"/>
  <c r="AL708" i="43"/>
  <c r="AE708" i="43"/>
  <c r="W708" i="43"/>
  <c r="V708" i="43"/>
  <c r="U708" i="43"/>
  <c r="T708" i="43"/>
  <c r="S708" i="43"/>
  <c r="M708" i="43"/>
  <c r="AL707" i="43"/>
  <c r="AE707" i="43"/>
  <c r="W707" i="43"/>
  <c r="W728" i="43" s="1"/>
  <c r="V707" i="43"/>
  <c r="U707" i="43"/>
  <c r="T707" i="43"/>
  <c r="S707" i="43"/>
  <c r="M707" i="43"/>
  <c r="AL706" i="43"/>
  <c r="AE706" i="43"/>
  <c r="W706" i="43"/>
  <c r="X706" i="43" s="1"/>
  <c r="V706" i="43"/>
  <c r="U706" i="43"/>
  <c r="T706" i="43"/>
  <c r="S706" i="43"/>
  <c r="M706" i="43"/>
  <c r="AK702" i="43"/>
  <c r="AJ702" i="43"/>
  <c r="AI702" i="43"/>
  <c r="AI729" i="43" s="1"/>
  <c r="AH702" i="43"/>
  <c r="AH729" i="43" s="1"/>
  <c r="AD702" i="43"/>
  <c r="AC702" i="43"/>
  <c r="AB702" i="43"/>
  <c r="AA702" i="43"/>
  <c r="R702" i="43"/>
  <c r="Q702" i="43"/>
  <c r="P702" i="43"/>
  <c r="O702" i="43"/>
  <c r="L702" i="43"/>
  <c r="L729" i="43" s="1"/>
  <c r="K702" i="43"/>
  <c r="K729" i="43" s="1"/>
  <c r="J702" i="43"/>
  <c r="I702" i="43"/>
  <c r="AL700" i="43"/>
  <c r="AE700" i="43"/>
  <c r="W700" i="43"/>
  <c r="X700" i="43" s="1"/>
  <c r="V700" i="43"/>
  <c r="U700" i="43"/>
  <c r="T700" i="43"/>
  <c r="S700" i="43"/>
  <c r="M700" i="43"/>
  <c r="AL699" i="43"/>
  <c r="AE699" i="43"/>
  <c r="W699" i="43"/>
  <c r="V699" i="43"/>
  <c r="X699" i="43" s="1"/>
  <c r="U699" i="43"/>
  <c r="T699" i="43"/>
  <c r="S699" i="43"/>
  <c r="M699" i="43"/>
  <c r="AL698" i="43"/>
  <c r="AE698" i="43"/>
  <c r="W698" i="43"/>
  <c r="V698" i="43"/>
  <c r="U698" i="43"/>
  <c r="X698" i="43" s="1"/>
  <c r="T698" i="43"/>
  <c r="S698" i="43"/>
  <c r="M698" i="43"/>
  <c r="AL697" i="43"/>
  <c r="AE697" i="43"/>
  <c r="W697" i="43"/>
  <c r="V697" i="43"/>
  <c r="U697" i="43"/>
  <c r="X697" i="43" s="1"/>
  <c r="T697" i="43"/>
  <c r="S697" i="43"/>
  <c r="M697" i="43"/>
  <c r="AL696" i="43"/>
  <c r="AE696" i="43"/>
  <c r="W696" i="43"/>
  <c r="V696" i="43"/>
  <c r="U696" i="43"/>
  <c r="X696" i="43" s="1"/>
  <c r="T696" i="43"/>
  <c r="S696" i="43"/>
  <c r="M696" i="43"/>
  <c r="AL695" i="43"/>
  <c r="AE695" i="43"/>
  <c r="W695" i="43"/>
  <c r="V695" i="43"/>
  <c r="U695" i="43"/>
  <c r="X695" i="43" s="1"/>
  <c r="T695" i="43"/>
  <c r="S695" i="43"/>
  <c r="M695" i="43"/>
  <c r="AL694" i="43"/>
  <c r="AE694" i="43"/>
  <c r="W694" i="43"/>
  <c r="V694" i="43"/>
  <c r="U694" i="43"/>
  <c r="X694" i="43" s="1"/>
  <c r="T694" i="43"/>
  <c r="S694" i="43"/>
  <c r="M694" i="43"/>
  <c r="AL693" i="43"/>
  <c r="AE693" i="43"/>
  <c r="W693" i="43"/>
  <c r="V693" i="43"/>
  <c r="X693" i="43" s="1"/>
  <c r="U693" i="43"/>
  <c r="T693" i="43"/>
  <c r="S693" i="43"/>
  <c r="M693" i="43"/>
  <c r="AL692" i="43"/>
  <c r="AE692" i="43"/>
  <c r="W692" i="43"/>
  <c r="V692" i="43"/>
  <c r="U692" i="43"/>
  <c r="X692" i="43" s="1"/>
  <c r="T692" i="43"/>
  <c r="S692" i="43"/>
  <c r="M692" i="43"/>
  <c r="AL691" i="43"/>
  <c r="AE691" i="43"/>
  <c r="X691" i="43"/>
  <c r="W691" i="43"/>
  <c r="V691" i="43"/>
  <c r="U691" i="43"/>
  <c r="T691" i="43"/>
  <c r="S691" i="43"/>
  <c r="M691" i="43"/>
  <c r="AL690" i="43"/>
  <c r="AE690" i="43"/>
  <c r="W690" i="43"/>
  <c r="V690" i="43"/>
  <c r="U690" i="43"/>
  <c r="X690" i="43" s="1"/>
  <c r="T690" i="43"/>
  <c r="S690" i="43"/>
  <c r="M690" i="43"/>
  <c r="AL689" i="43"/>
  <c r="AE689" i="43"/>
  <c r="W689" i="43"/>
  <c r="V689" i="43"/>
  <c r="U689" i="43"/>
  <c r="X689" i="43" s="1"/>
  <c r="T689" i="43"/>
  <c r="S689" i="43"/>
  <c r="M689" i="43"/>
  <c r="AL688" i="43"/>
  <c r="AE688" i="43"/>
  <c r="W688" i="43"/>
  <c r="V688" i="43"/>
  <c r="U688" i="43"/>
  <c r="X688" i="43" s="1"/>
  <c r="T688" i="43"/>
  <c r="S688" i="43"/>
  <c r="M688" i="43"/>
  <c r="AL687" i="43"/>
  <c r="AE687" i="43"/>
  <c r="W687" i="43"/>
  <c r="V687" i="43"/>
  <c r="U687" i="43"/>
  <c r="T687" i="43"/>
  <c r="S687" i="43"/>
  <c r="M687" i="43"/>
  <c r="AL686" i="43"/>
  <c r="AE686" i="43"/>
  <c r="W686" i="43"/>
  <c r="V686" i="43"/>
  <c r="U686" i="43"/>
  <c r="X686" i="43" s="1"/>
  <c r="T686" i="43"/>
  <c r="S686" i="43"/>
  <c r="M686" i="43"/>
  <c r="AL685" i="43"/>
  <c r="AE685" i="43"/>
  <c r="X685" i="43"/>
  <c r="W685" i="43"/>
  <c r="V685" i="43"/>
  <c r="U685" i="43"/>
  <c r="T685" i="43"/>
  <c r="S685" i="43"/>
  <c r="M685" i="43"/>
  <c r="AL684" i="43"/>
  <c r="AE684" i="43"/>
  <c r="W684" i="43"/>
  <c r="X684" i="43" s="1"/>
  <c r="V684" i="43"/>
  <c r="U684" i="43"/>
  <c r="T684" i="43"/>
  <c r="S684" i="43"/>
  <c r="M684" i="43"/>
  <c r="AL683" i="43"/>
  <c r="AE683" i="43"/>
  <c r="W683" i="43"/>
  <c r="V683" i="43"/>
  <c r="X683" i="43" s="1"/>
  <c r="U683" i="43"/>
  <c r="T683" i="43"/>
  <c r="S683" i="43"/>
  <c r="M683" i="43"/>
  <c r="AL682" i="43"/>
  <c r="AE682" i="43"/>
  <c r="W682" i="43"/>
  <c r="V682" i="43"/>
  <c r="U682" i="43"/>
  <c r="X682" i="43" s="1"/>
  <c r="T682" i="43"/>
  <c r="S682" i="43"/>
  <c r="M682" i="43"/>
  <c r="AL681" i="43"/>
  <c r="AE681" i="43"/>
  <c r="W681" i="43"/>
  <c r="V681" i="43"/>
  <c r="U681" i="43"/>
  <c r="X681" i="43" s="1"/>
  <c r="T681" i="43"/>
  <c r="S681" i="43"/>
  <c r="M681" i="43"/>
  <c r="AL680" i="43"/>
  <c r="AE680" i="43"/>
  <c r="W680" i="43"/>
  <c r="V680" i="43"/>
  <c r="U680" i="43"/>
  <c r="X680" i="43" s="1"/>
  <c r="T680" i="43"/>
  <c r="S680" i="43"/>
  <c r="M680" i="43"/>
  <c r="AL679" i="43"/>
  <c r="AE679" i="43"/>
  <c r="W679" i="43"/>
  <c r="V679" i="43"/>
  <c r="U679" i="43"/>
  <c r="X679" i="43" s="1"/>
  <c r="T679" i="43"/>
  <c r="S679" i="43"/>
  <c r="M679" i="43"/>
  <c r="AL678" i="43"/>
  <c r="AE678" i="43"/>
  <c r="W678" i="43"/>
  <c r="V678" i="43"/>
  <c r="U678" i="43"/>
  <c r="X678" i="43" s="1"/>
  <c r="T678" i="43"/>
  <c r="S678" i="43"/>
  <c r="M678" i="43"/>
  <c r="AL677" i="43"/>
  <c r="AE677" i="43"/>
  <c r="W677" i="43"/>
  <c r="V677" i="43"/>
  <c r="U677" i="43"/>
  <c r="T677" i="43"/>
  <c r="S677" i="43"/>
  <c r="M677" i="43"/>
  <c r="AL676" i="43"/>
  <c r="AE676" i="43"/>
  <c r="W676" i="43"/>
  <c r="V676" i="43"/>
  <c r="X676" i="43" s="1"/>
  <c r="U676" i="43"/>
  <c r="T676" i="43"/>
  <c r="S676" i="43"/>
  <c r="M676" i="43"/>
  <c r="AL675" i="43"/>
  <c r="AE675" i="43"/>
  <c r="X675" i="43"/>
  <c r="W675" i="43"/>
  <c r="V675" i="43"/>
  <c r="U675" i="43"/>
  <c r="T675" i="43"/>
  <c r="S675" i="43"/>
  <c r="M675" i="43"/>
  <c r="AL674" i="43"/>
  <c r="AE674" i="43"/>
  <c r="X674" i="43"/>
  <c r="W674" i="43"/>
  <c r="V674" i="43"/>
  <c r="U674" i="43"/>
  <c r="T674" i="43"/>
  <c r="S674" i="43"/>
  <c r="M674" i="43"/>
  <c r="AL673" i="43"/>
  <c r="AE673" i="43"/>
  <c r="W673" i="43"/>
  <c r="V673" i="43"/>
  <c r="U673" i="43"/>
  <c r="X673" i="43" s="1"/>
  <c r="T673" i="43"/>
  <c r="S673" i="43"/>
  <c r="M673" i="43"/>
  <c r="AL672" i="43"/>
  <c r="AE672" i="43"/>
  <c r="W672" i="43"/>
  <c r="V672" i="43"/>
  <c r="U672" i="43"/>
  <c r="X672" i="43" s="1"/>
  <c r="T672" i="43"/>
  <c r="S672" i="43"/>
  <c r="M672" i="43"/>
  <c r="AL671" i="43"/>
  <c r="AE671" i="43"/>
  <c r="W671" i="43"/>
  <c r="V671" i="43"/>
  <c r="U671" i="43"/>
  <c r="X671" i="43" s="1"/>
  <c r="T671" i="43"/>
  <c r="S671" i="43"/>
  <c r="M671" i="43"/>
  <c r="AL670" i="43"/>
  <c r="AE670" i="43"/>
  <c r="W670" i="43"/>
  <c r="V670" i="43"/>
  <c r="U670" i="43"/>
  <c r="X670" i="43" s="1"/>
  <c r="T670" i="43"/>
  <c r="S670" i="43"/>
  <c r="M670" i="43"/>
  <c r="AL669" i="43"/>
  <c r="AE669" i="43"/>
  <c r="W669" i="43"/>
  <c r="V669" i="43"/>
  <c r="U669" i="43"/>
  <c r="X669" i="43" s="1"/>
  <c r="T669" i="43"/>
  <c r="S669" i="43"/>
  <c r="M669" i="43"/>
  <c r="AL668" i="43"/>
  <c r="AE668" i="43"/>
  <c r="X668" i="43"/>
  <c r="W668" i="43"/>
  <c r="V668" i="43"/>
  <c r="U668" i="43"/>
  <c r="T668" i="43"/>
  <c r="S668" i="43"/>
  <c r="M668" i="43"/>
  <c r="AL667" i="43"/>
  <c r="AE667" i="43"/>
  <c r="W667" i="43"/>
  <c r="V667" i="43"/>
  <c r="X667" i="43" s="1"/>
  <c r="U667" i="43"/>
  <c r="T667" i="43"/>
  <c r="S667" i="43"/>
  <c r="M667" i="43"/>
  <c r="AL666" i="43"/>
  <c r="AE666" i="43"/>
  <c r="W666" i="43"/>
  <c r="V666" i="43"/>
  <c r="U666" i="43"/>
  <c r="X666" i="43" s="1"/>
  <c r="T666" i="43"/>
  <c r="S666" i="43"/>
  <c r="M666" i="43"/>
  <c r="AL665" i="43"/>
  <c r="AE665" i="43"/>
  <c r="W665" i="43"/>
  <c r="V665" i="43"/>
  <c r="U665" i="43"/>
  <c r="X665" i="43" s="1"/>
  <c r="T665" i="43"/>
  <c r="S665" i="43"/>
  <c r="M665" i="43"/>
  <c r="AL664" i="43"/>
  <c r="AE664" i="43"/>
  <c r="W664" i="43"/>
  <c r="V664" i="43"/>
  <c r="U664" i="43"/>
  <c r="T664" i="43"/>
  <c r="S664" i="43"/>
  <c r="M664" i="43"/>
  <c r="AL663" i="43"/>
  <c r="AE663" i="43"/>
  <c r="W663" i="43"/>
  <c r="V663" i="43"/>
  <c r="X663" i="43" s="1"/>
  <c r="U663" i="43"/>
  <c r="T663" i="43"/>
  <c r="S663" i="43"/>
  <c r="M663" i="43"/>
  <c r="AL662" i="43"/>
  <c r="AE662" i="43"/>
  <c r="W662" i="43"/>
  <c r="V662" i="43"/>
  <c r="U662" i="43"/>
  <c r="X662" i="43" s="1"/>
  <c r="T662" i="43"/>
  <c r="S662" i="43"/>
  <c r="M662" i="43"/>
  <c r="AL661" i="43"/>
  <c r="AE661" i="43"/>
  <c r="X661" i="43"/>
  <c r="W661" i="43"/>
  <c r="V661" i="43"/>
  <c r="U661" i="43"/>
  <c r="T661" i="43"/>
  <c r="S661" i="43"/>
  <c r="M661" i="43"/>
  <c r="AL660" i="43"/>
  <c r="AE660" i="43"/>
  <c r="W660" i="43"/>
  <c r="V660" i="43"/>
  <c r="U660" i="43"/>
  <c r="X660" i="43" s="1"/>
  <c r="T660" i="43"/>
  <c r="S660" i="43"/>
  <c r="M660" i="43"/>
  <c r="AL659" i="43"/>
  <c r="AE659" i="43"/>
  <c r="X659" i="43"/>
  <c r="W659" i="43"/>
  <c r="V659" i="43"/>
  <c r="U659" i="43"/>
  <c r="T659" i="43"/>
  <c r="S659" i="43"/>
  <c r="M659" i="43"/>
  <c r="AD650" i="43"/>
  <c r="AC650" i="43"/>
  <c r="AB650" i="43"/>
  <c r="L650" i="43"/>
  <c r="K650" i="43"/>
  <c r="I650" i="43"/>
  <c r="AK649" i="43"/>
  <c r="AJ649" i="43"/>
  <c r="AI649" i="43"/>
  <c r="AH649" i="43"/>
  <c r="AH650" i="43" s="1"/>
  <c r="AF649" i="43"/>
  <c r="AD649" i="43"/>
  <c r="AC649" i="43"/>
  <c r="AB649" i="43"/>
  <c r="AA649" i="43"/>
  <c r="AA650" i="43" s="1"/>
  <c r="Y649" i="43"/>
  <c r="R649" i="43"/>
  <c r="Q649" i="43"/>
  <c r="P649" i="43"/>
  <c r="O649" i="43"/>
  <c r="O650" i="43" s="1"/>
  <c r="L649" i="43"/>
  <c r="K649" i="43"/>
  <c r="J649" i="43"/>
  <c r="I649" i="43"/>
  <c r="AL648" i="43"/>
  <c r="AE648" i="43"/>
  <c r="W648" i="43"/>
  <c r="V648" i="43"/>
  <c r="U648" i="43"/>
  <c r="X648" i="43" s="1"/>
  <c r="T648" i="43"/>
  <c r="S648" i="43"/>
  <c r="M648" i="43"/>
  <c r="AL647" i="43"/>
  <c r="AE647" i="43"/>
  <c r="W647" i="43"/>
  <c r="V647" i="43"/>
  <c r="U647" i="43"/>
  <c r="X647" i="43" s="1"/>
  <c r="T647" i="43"/>
  <c r="S647" i="43"/>
  <c r="M647" i="43"/>
  <c r="AL646" i="43"/>
  <c r="AE646" i="43"/>
  <c r="W646" i="43"/>
  <c r="X646" i="43" s="1"/>
  <c r="V646" i="43"/>
  <c r="U646" i="43"/>
  <c r="T646" i="43"/>
  <c r="S646" i="43"/>
  <c r="M646" i="43"/>
  <c r="AL645" i="43"/>
  <c r="AE645" i="43"/>
  <c r="X645" i="43"/>
  <c r="W645" i="43"/>
  <c r="V645" i="43"/>
  <c r="U645" i="43"/>
  <c r="T645" i="43"/>
  <c r="S645" i="43"/>
  <c r="M645" i="43"/>
  <c r="AL644" i="43"/>
  <c r="AE644" i="43"/>
  <c r="W644" i="43"/>
  <c r="V644" i="43"/>
  <c r="U644" i="43"/>
  <c r="X644" i="43" s="1"/>
  <c r="T644" i="43"/>
  <c r="S644" i="43"/>
  <c r="M644" i="43"/>
  <c r="AL643" i="43"/>
  <c r="AE643" i="43"/>
  <c r="W643" i="43"/>
  <c r="V643" i="43"/>
  <c r="V649" i="43" s="1"/>
  <c r="U643" i="43"/>
  <c r="T643" i="43"/>
  <c r="S643" i="43"/>
  <c r="M643" i="43"/>
  <c r="AL642" i="43"/>
  <c r="AE642" i="43"/>
  <c r="X642" i="43"/>
  <c r="W642" i="43"/>
  <c r="V642" i="43"/>
  <c r="U642" i="43"/>
  <c r="T642" i="43"/>
  <c r="S642" i="43"/>
  <c r="M642" i="43"/>
  <c r="AL641" i="43"/>
  <c r="AE641" i="43"/>
  <c r="X641" i="43"/>
  <c r="W641" i="43"/>
  <c r="V641" i="43"/>
  <c r="U641" i="43"/>
  <c r="T641" i="43"/>
  <c r="S641" i="43"/>
  <c r="M641" i="43"/>
  <c r="AL640" i="43"/>
  <c r="AE640" i="43"/>
  <c r="W640" i="43"/>
  <c r="X640" i="43" s="1"/>
  <c r="V640" i="43"/>
  <c r="U640" i="43"/>
  <c r="T640" i="43"/>
  <c r="S640" i="43"/>
  <c r="M640" i="43"/>
  <c r="AL639" i="43"/>
  <c r="AE639" i="43"/>
  <c r="W639" i="43"/>
  <c r="V639" i="43"/>
  <c r="X639" i="43" s="1"/>
  <c r="U639" i="43"/>
  <c r="T639" i="43"/>
  <c r="S639" i="43"/>
  <c r="M639" i="43"/>
  <c r="AL638" i="43"/>
  <c r="AE638" i="43"/>
  <c r="W638" i="43"/>
  <c r="V638" i="43"/>
  <c r="U638" i="43"/>
  <c r="X638" i="43" s="1"/>
  <c r="T638" i="43"/>
  <c r="S638" i="43"/>
  <c r="M638" i="43"/>
  <c r="AL637" i="43"/>
  <c r="AE637" i="43"/>
  <c r="X637" i="43"/>
  <c r="W637" i="43"/>
  <c r="V637" i="43"/>
  <c r="U637" i="43"/>
  <c r="T637" i="43"/>
  <c r="S637" i="43"/>
  <c r="M637" i="43"/>
  <c r="AL636" i="43"/>
  <c r="AE636" i="43"/>
  <c r="W636" i="43"/>
  <c r="V636" i="43"/>
  <c r="U636" i="43"/>
  <c r="X636" i="43" s="1"/>
  <c r="T636" i="43"/>
  <c r="S636" i="43"/>
  <c r="M636" i="43"/>
  <c r="AL635" i="43"/>
  <c r="AE635" i="43"/>
  <c r="W635" i="43"/>
  <c r="V635" i="43"/>
  <c r="U635" i="43"/>
  <c r="X635" i="43" s="1"/>
  <c r="T635" i="43"/>
  <c r="S635" i="43"/>
  <c r="M635" i="43"/>
  <c r="AL634" i="43"/>
  <c r="AE634" i="43"/>
  <c r="W634" i="43"/>
  <c r="V634" i="43"/>
  <c r="U634" i="43"/>
  <c r="X634" i="43" s="1"/>
  <c r="T634" i="43"/>
  <c r="S634" i="43"/>
  <c r="M634" i="43"/>
  <c r="AL633" i="43"/>
  <c r="AE633" i="43"/>
  <c r="W633" i="43"/>
  <c r="V633" i="43"/>
  <c r="U633" i="43"/>
  <c r="X633" i="43" s="1"/>
  <c r="T633" i="43"/>
  <c r="S633" i="43"/>
  <c r="M633" i="43"/>
  <c r="AL632" i="43"/>
  <c r="AE632" i="43"/>
  <c r="W632" i="43"/>
  <c r="V632" i="43"/>
  <c r="U632" i="43"/>
  <c r="X632" i="43" s="1"/>
  <c r="T632" i="43"/>
  <c r="S632" i="43"/>
  <c r="M632" i="43"/>
  <c r="AL631" i="43"/>
  <c r="AE631" i="43"/>
  <c r="W631" i="43"/>
  <c r="V631" i="43"/>
  <c r="U631" i="43"/>
  <c r="X631" i="43" s="1"/>
  <c r="T631" i="43"/>
  <c r="S631" i="43"/>
  <c r="M631" i="43"/>
  <c r="AL630" i="43"/>
  <c r="AE630" i="43"/>
  <c r="W630" i="43"/>
  <c r="V630" i="43"/>
  <c r="U630" i="43"/>
  <c r="T630" i="43"/>
  <c r="T649" i="43" s="1"/>
  <c r="S630" i="43"/>
  <c r="M630" i="43"/>
  <c r="AK626" i="43"/>
  <c r="AK650" i="43" s="1"/>
  <c r="AJ626" i="43"/>
  <c r="AJ650" i="43" s="1"/>
  <c r="AI626" i="43"/>
  <c r="AI650" i="43" s="1"/>
  <c r="AH626" i="43"/>
  <c r="AD626" i="43"/>
  <c r="AC626" i="43"/>
  <c r="AB626" i="43"/>
  <c r="AA626" i="43"/>
  <c r="R626" i="43"/>
  <c r="R650" i="43" s="1"/>
  <c r="Q626" i="43"/>
  <c r="P626" i="43"/>
  <c r="P650" i="43" s="1"/>
  <c r="O626" i="43"/>
  <c r="L626" i="43"/>
  <c r="K626" i="43"/>
  <c r="J626" i="43"/>
  <c r="J650" i="43" s="1"/>
  <c r="I626" i="43"/>
  <c r="AL624" i="43"/>
  <c r="AE624" i="43"/>
  <c r="W624" i="43"/>
  <c r="V624" i="43"/>
  <c r="U624" i="43"/>
  <c r="X624" i="43" s="1"/>
  <c r="T624" i="43"/>
  <c r="S624" i="43"/>
  <c r="M624" i="43"/>
  <c r="AL623" i="43"/>
  <c r="AE623" i="43"/>
  <c r="W623" i="43"/>
  <c r="V623" i="43"/>
  <c r="U623" i="43"/>
  <c r="X623" i="43" s="1"/>
  <c r="T623" i="43"/>
  <c r="S623" i="43"/>
  <c r="M623" i="43"/>
  <c r="AL622" i="43"/>
  <c r="AE622" i="43"/>
  <c r="W622" i="43"/>
  <c r="V622" i="43"/>
  <c r="U622" i="43"/>
  <c r="X622" i="43" s="1"/>
  <c r="T622" i="43"/>
  <c r="S622" i="43"/>
  <c r="M622" i="43"/>
  <c r="AL621" i="43"/>
  <c r="AE621" i="43"/>
  <c r="X621" i="43"/>
  <c r="W621" i="43"/>
  <c r="V621" i="43"/>
  <c r="U621" i="43"/>
  <c r="T621" i="43"/>
  <c r="S621" i="43"/>
  <c r="M621" i="43"/>
  <c r="AL620" i="43"/>
  <c r="AE620" i="43"/>
  <c r="W620" i="43"/>
  <c r="V620" i="43"/>
  <c r="U620" i="43"/>
  <c r="X620" i="43" s="1"/>
  <c r="T620" i="43"/>
  <c r="S620" i="43"/>
  <c r="S626" i="43" s="1"/>
  <c r="M620" i="43"/>
  <c r="AL619" i="43"/>
  <c r="AE619" i="43"/>
  <c r="X619" i="43"/>
  <c r="W619" i="43"/>
  <c r="V619" i="43"/>
  <c r="U619" i="43"/>
  <c r="T619" i="43"/>
  <c r="S619" i="43"/>
  <c r="M619" i="43"/>
  <c r="AL618" i="43"/>
  <c r="AE618" i="43"/>
  <c r="W618" i="43"/>
  <c r="V618" i="43"/>
  <c r="U618" i="43"/>
  <c r="T618" i="43"/>
  <c r="S618" i="43"/>
  <c r="M618" i="43"/>
  <c r="AL617" i="43"/>
  <c r="AE617" i="43"/>
  <c r="W617" i="43"/>
  <c r="V617" i="43"/>
  <c r="U617" i="43"/>
  <c r="X617" i="43" s="1"/>
  <c r="T617" i="43"/>
  <c r="S617" i="43"/>
  <c r="M617" i="43"/>
  <c r="AL616" i="43"/>
  <c r="AE616" i="43"/>
  <c r="W616" i="43"/>
  <c r="V616" i="43"/>
  <c r="U616" i="43"/>
  <c r="X616" i="43" s="1"/>
  <c r="T616" i="43"/>
  <c r="S616" i="43"/>
  <c r="M616" i="43"/>
  <c r="AL615" i="43"/>
  <c r="AE615" i="43"/>
  <c r="W615" i="43"/>
  <c r="V615" i="43"/>
  <c r="U615" i="43"/>
  <c r="X615" i="43" s="1"/>
  <c r="T615" i="43"/>
  <c r="S615" i="43"/>
  <c r="M615" i="43"/>
  <c r="AL614" i="43"/>
  <c r="AE614" i="43"/>
  <c r="W614" i="43"/>
  <c r="V614" i="43"/>
  <c r="U614" i="43"/>
  <c r="T614" i="43"/>
  <c r="S614" i="43"/>
  <c r="M614" i="43"/>
  <c r="AL613" i="43"/>
  <c r="AE613" i="43"/>
  <c r="W613" i="43"/>
  <c r="V613" i="43"/>
  <c r="U613" i="43"/>
  <c r="X613" i="43" s="1"/>
  <c r="T613" i="43"/>
  <c r="S613" i="43"/>
  <c r="M613" i="43"/>
  <c r="AL612" i="43"/>
  <c r="AE612" i="43"/>
  <c r="W612" i="43"/>
  <c r="V612" i="43"/>
  <c r="X612" i="43" s="1"/>
  <c r="U612" i="43"/>
  <c r="T612" i="43"/>
  <c r="S612" i="43"/>
  <c r="M612" i="43"/>
  <c r="AL611" i="43"/>
  <c r="AE611" i="43"/>
  <c r="W611" i="43"/>
  <c r="V611" i="43"/>
  <c r="U611" i="43"/>
  <c r="T611" i="43"/>
  <c r="S611" i="43"/>
  <c r="M611" i="43"/>
  <c r="AL610" i="43"/>
  <c r="AE610" i="43"/>
  <c r="W610" i="43"/>
  <c r="X610" i="43" s="1"/>
  <c r="V610" i="43"/>
  <c r="U610" i="43"/>
  <c r="T610" i="43"/>
  <c r="S610" i="43"/>
  <c r="M610" i="43"/>
  <c r="AL609" i="43"/>
  <c r="AE609" i="43"/>
  <c r="W609" i="43"/>
  <c r="V609" i="43"/>
  <c r="X609" i="43" s="1"/>
  <c r="U609" i="43"/>
  <c r="T609" i="43"/>
  <c r="S609" i="43"/>
  <c r="M609" i="43"/>
  <c r="AL608" i="43"/>
  <c r="AE608" i="43"/>
  <c r="W608" i="43"/>
  <c r="V608" i="43"/>
  <c r="U608" i="43"/>
  <c r="T608" i="43"/>
  <c r="S608" i="43"/>
  <c r="M608" i="43"/>
  <c r="AL607" i="43"/>
  <c r="AE607" i="43"/>
  <c r="W607" i="43"/>
  <c r="V607" i="43"/>
  <c r="U607" i="43"/>
  <c r="X607" i="43" s="1"/>
  <c r="T607" i="43"/>
  <c r="S607" i="43"/>
  <c r="M607" i="43"/>
  <c r="AL606" i="43"/>
  <c r="AE606" i="43"/>
  <c r="W606" i="43"/>
  <c r="V606" i="43"/>
  <c r="U606" i="43"/>
  <c r="X606" i="43" s="1"/>
  <c r="T606" i="43"/>
  <c r="S606" i="43"/>
  <c r="M606" i="43"/>
  <c r="AL605" i="43"/>
  <c r="AE605" i="43"/>
  <c r="W605" i="43"/>
  <c r="V605" i="43"/>
  <c r="U605" i="43"/>
  <c r="X605" i="43" s="1"/>
  <c r="T605" i="43"/>
  <c r="S605" i="43"/>
  <c r="M605" i="43"/>
  <c r="AL604" i="43"/>
  <c r="AE604" i="43"/>
  <c r="W604" i="43"/>
  <c r="V604" i="43"/>
  <c r="U604" i="43"/>
  <c r="X604" i="43" s="1"/>
  <c r="T604" i="43"/>
  <c r="S604" i="43"/>
  <c r="M604" i="43"/>
  <c r="AL603" i="43"/>
  <c r="AE603" i="43"/>
  <c r="W603" i="43"/>
  <c r="V603" i="43"/>
  <c r="X603" i="43" s="1"/>
  <c r="U603" i="43"/>
  <c r="T603" i="43"/>
  <c r="S603" i="43"/>
  <c r="M603" i="43"/>
  <c r="AL602" i="43"/>
  <c r="AE602" i="43"/>
  <c r="W602" i="43"/>
  <c r="V602" i="43"/>
  <c r="U602" i="43"/>
  <c r="T602" i="43"/>
  <c r="S602" i="43"/>
  <c r="M602" i="43"/>
  <c r="AL601" i="43"/>
  <c r="AE601" i="43"/>
  <c r="W601" i="43"/>
  <c r="V601" i="43"/>
  <c r="U601" i="43"/>
  <c r="T601" i="43"/>
  <c r="S601" i="43"/>
  <c r="M601" i="43"/>
  <c r="AL600" i="43"/>
  <c r="AE600" i="43"/>
  <c r="W600" i="43"/>
  <c r="V600" i="43"/>
  <c r="U600" i="43"/>
  <c r="X600" i="43" s="1"/>
  <c r="T600" i="43"/>
  <c r="S600" i="43"/>
  <c r="M600" i="43"/>
  <c r="AL599" i="43"/>
  <c r="AL626" i="43" s="1"/>
  <c r="AE599" i="43"/>
  <c r="X599" i="43"/>
  <c r="W599" i="43"/>
  <c r="V599" i="43"/>
  <c r="U599" i="43"/>
  <c r="T599" i="43"/>
  <c r="S599" i="43"/>
  <c r="M599" i="43"/>
  <c r="AI590" i="43"/>
  <c r="AC590" i="43"/>
  <c r="R590" i="43"/>
  <c r="O590" i="43"/>
  <c r="L590" i="43"/>
  <c r="K590" i="43"/>
  <c r="J590" i="43"/>
  <c r="AK589" i="43"/>
  <c r="AK590" i="43" s="1"/>
  <c r="AJ589" i="43"/>
  <c r="AJ590" i="43" s="1"/>
  <c r="AI589" i="43"/>
  <c r="AH589" i="43"/>
  <c r="AF589" i="43"/>
  <c r="AD589" i="43"/>
  <c r="AC589" i="43"/>
  <c r="AB589" i="43"/>
  <c r="AA589" i="43"/>
  <c r="Y589" i="43"/>
  <c r="S589" i="43"/>
  <c r="R589" i="43"/>
  <c r="Q589" i="43"/>
  <c r="Q590" i="43" s="1"/>
  <c r="P589" i="43"/>
  <c r="P590" i="43" s="1"/>
  <c r="O589" i="43"/>
  <c r="L589" i="43"/>
  <c r="K589" i="43"/>
  <c r="J589" i="43"/>
  <c r="I589" i="43"/>
  <c r="AL588" i="43"/>
  <c r="AE588" i="43"/>
  <c r="W588" i="43"/>
  <c r="V588" i="43"/>
  <c r="U588" i="43"/>
  <c r="X588" i="43" s="1"/>
  <c r="T588" i="43"/>
  <c r="S588" i="43"/>
  <c r="M588" i="43"/>
  <c r="AL587" i="43"/>
  <c r="AE587" i="43"/>
  <c r="X587" i="43"/>
  <c r="W587" i="43"/>
  <c r="V587" i="43"/>
  <c r="U587" i="43"/>
  <c r="T587" i="43"/>
  <c r="S587" i="43"/>
  <c r="M587" i="43"/>
  <c r="AL586" i="43"/>
  <c r="AE586" i="43"/>
  <c r="W586" i="43"/>
  <c r="V586" i="43"/>
  <c r="U586" i="43"/>
  <c r="X586" i="43" s="1"/>
  <c r="T586" i="43"/>
  <c r="S586" i="43"/>
  <c r="M586" i="43"/>
  <c r="AL585" i="43"/>
  <c r="AE585" i="43"/>
  <c r="W585" i="43"/>
  <c r="V585" i="43"/>
  <c r="U585" i="43"/>
  <c r="X585" i="43" s="1"/>
  <c r="T585" i="43"/>
  <c r="S585" i="43"/>
  <c r="M585" i="43"/>
  <c r="AL584" i="43"/>
  <c r="AE584" i="43"/>
  <c r="W584" i="43"/>
  <c r="V584" i="43"/>
  <c r="X584" i="43" s="1"/>
  <c r="U584" i="43"/>
  <c r="T584" i="43"/>
  <c r="S584" i="43"/>
  <c r="M584" i="43"/>
  <c r="AL583" i="43"/>
  <c r="AE583" i="43"/>
  <c r="W583" i="43"/>
  <c r="V583" i="43"/>
  <c r="U583" i="43"/>
  <c r="X583" i="43" s="1"/>
  <c r="T583" i="43"/>
  <c r="S583" i="43"/>
  <c r="M583" i="43"/>
  <c r="AL582" i="43"/>
  <c r="AE582" i="43"/>
  <c r="W582" i="43"/>
  <c r="X582" i="43" s="1"/>
  <c r="V582" i="43"/>
  <c r="U582" i="43"/>
  <c r="T582" i="43"/>
  <c r="S582" i="43"/>
  <c r="M582" i="43"/>
  <c r="AL581" i="43"/>
  <c r="AE581" i="43"/>
  <c r="W581" i="43"/>
  <c r="V581" i="43"/>
  <c r="X581" i="43" s="1"/>
  <c r="U581" i="43"/>
  <c r="T581" i="43"/>
  <c r="S581" i="43"/>
  <c r="M581" i="43"/>
  <c r="AL580" i="43"/>
  <c r="AE580" i="43"/>
  <c r="X580" i="43"/>
  <c r="W580" i="43"/>
  <c r="V580" i="43"/>
  <c r="U580" i="43"/>
  <c r="T580" i="43"/>
  <c r="S580" i="43"/>
  <c r="M580" i="43"/>
  <c r="AL579" i="43"/>
  <c r="AE579" i="43"/>
  <c r="X579" i="43"/>
  <c r="W579" i="43"/>
  <c r="V579" i="43"/>
  <c r="U579" i="43"/>
  <c r="T579" i="43"/>
  <c r="S579" i="43"/>
  <c r="M579" i="43"/>
  <c r="AL578" i="43"/>
  <c r="AE578" i="43"/>
  <c r="X578" i="43"/>
  <c r="W578" i="43"/>
  <c r="V578" i="43"/>
  <c r="U578" i="43"/>
  <c r="T578" i="43"/>
  <c r="S578" i="43"/>
  <c r="M578" i="43"/>
  <c r="AL577" i="43"/>
  <c r="AE577" i="43"/>
  <c r="W577" i="43"/>
  <c r="V577" i="43"/>
  <c r="U577" i="43"/>
  <c r="X577" i="43" s="1"/>
  <c r="T577" i="43"/>
  <c r="S577" i="43"/>
  <c r="M577" i="43"/>
  <c r="AL576" i="43"/>
  <c r="AE576" i="43"/>
  <c r="W576" i="43"/>
  <c r="V576" i="43"/>
  <c r="U576" i="43"/>
  <c r="T576" i="43"/>
  <c r="S576" i="43"/>
  <c r="M576" i="43"/>
  <c r="AL575" i="43"/>
  <c r="AE575" i="43"/>
  <c r="W575" i="43"/>
  <c r="V575" i="43"/>
  <c r="U575" i="43"/>
  <c r="X575" i="43" s="1"/>
  <c r="T575" i="43"/>
  <c r="S575" i="43"/>
  <c r="M575" i="43"/>
  <c r="AL574" i="43"/>
  <c r="AE574" i="43"/>
  <c r="W574" i="43"/>
  <c r="V574" i="43"/>
  <c r="U574" i="43"/>
  <c r="X574" i="43" s="1"/>
  <c r="T574" i="43"/>
  <c r="S574" i="43"/>
  <c r="M574" i="43"/>
  <c r="AL573" i="43"/>
  <c r="AE573" i="43"/>
  <c r="W573" i="43"/>
  <c r="V573" i="43"/>
  <c r="U573" i="43"/>
  <c r="X573" i="43" s="1"/>
  <c r="T573" i="43"/>
  <c r="T589" i="43" s="1"/>
  <c r="S573" i="43"/>
  <c r="M573" i="43"/>
  <c r="AL572" i="43"/>
  <c r="AE572" i="43"/>
  <c r="W572" i="43"/>
  <c r="V572" i="43"/>
  <c r="U572" i="43"/>
  <c r="X572" i="43" s="1"/>
  <c r="T572" i="43"/>
  <c r="S572" i="43"/>
  <c r="M572" i="43"/>
  <c r="AL571" i="43"/>
  <c r="AE571" i="43"/>
  <c r="W571" i="43"/>
  <c r="W589" i="43" s="1"/>
  <c r="V571" i="43"/>
  <c r="X571" i="43" s="1"/>
  <c r="U571" i="43"/>
  <c r="T571" i="43"/>
  <c r="S571" i="43"/>
  <c r="M571" i="43"/>
  <c r="AL570" i="43"/>
  <c r="AE570" i="43"/>
  <c r="W570" i="43"/>
  <c r="V570" i="43"/>
  <c r="U570" i="43"/>
  <c r="T570" i="43"/>
  <c r="S570" i="43"/>
  <c r="M570" i="43"/>
  <c r="AL569" i="43"/>
  <c r="AE569" i="43"/>
  <c r="W569" i="43"/>
  <c r="V569" i="43"/>
  <c r="X569" i="43" s="1"/>
  <c r="U569" i="43"/>
  <c r="T569" i="43"/>
  <c r="S569" i="43"/>
  <c r="M569" i="43"/>
  <c r="AL568" i="43"/>
  <c r="AE568" i="43"/>
  <c r="X568" i="43"/>
  <c r="W568" i="43"/>
  <c r="V568" i="43"/>
  <c r="U568" i="43"/>
  <c r="T568" i="43"/>
  <c r="S568" i="43"/>
  <c r="M568" i="43"/>
  <c r="AL567" i="43"/>
  <c r="AE567" i="43"/>
  <c r="X567" i="43"/>
  <c r="W567" i="43"/>
  <c r="V567" i="43"/>
  <c r="U567" i="43"/>
  <c r="T567" i="43"/>
  <c r="S567" i="43"/>
  <c r="M567" i="43"/>
  <c r="M589" i="43" s="1"/>
  <c r="AL566" i="43"/>
  <c r="AL589" i="43" s="1"/>
  <c r="AE566" i="43"/>
  <c r="X566" i="43"/>
  <c r="W566" i="43"/>
  <c r="V566" i="43"/>
  <c r="U566" i="43"/>
  <c r="T566" i="43"/>
  <c r="S566" i="43"/>
  <c r="M566" i="43"/>
  <c r="M565" i="43"/>
  <c r="M564" i="43"/>
  <c r="M563" i="43"/>
  <c r="AK562" i="43"/>
  <c r="AJ562" i="43"/>
  <c r="AI562" i="43"/>
  <c r="AH562" i="43"/>
  <c r="AH590" i="43" s="1"/>
  <c r="AD562" i="43"/>
  <c r="AD590" i="43" s="1"/>
  <c r="AC562" i="43"/>
  <c r="AB562" i="43"/>
  <c r="AB590" i="43" s="1"/>
  <c r="AA562" i="43"/>
  <c r="AA590" i="43" s="1"/>
  <c r="R562" i="43"/>
  <c r="Q562" i="43"/>
  <c r="P562" i="43"/>
  <c r="O562" i="43"/>
  <c r="K562" i="43"/>
  <c r="J562" i="43"/>
  <c r="I562" i="43"/>
  <c r="AL560" i="43"/>
  <c r="AE560" i="43"/>
  <c r="W560" i="43"/>
  <c r="V560" i="43"/>
  <c r="U560" i="43"/>
  <c r="X560" i="43" s="1"/>
  <c r="T560" i="43"/>
  <c r="S560" i="43"/>
  <c r="M560" i="43"/>
  <c r="AL559" i="43"/>
  <c r="AE559" i="43"/>
  <c r="W559" i="43"/>
  <c r="V559" i="43"/>
  <c r="U559" i="43"/>
  <c r="X559" i="43" s="1"/>
  <c r="T559" i="43"/>
  <c r="S559" i="43"/>
  <c r="M559" i="43"/>
  <c r="AL558" i="43"/>
  <c r="AE558" i="43"/>
  <c r="W558" i="43"/>
  <c r="V558" i="43"/>
  <c r="U558" i="43"/>
  <c r="X558" i="43" s="1"/>
  <c r="T558" i="43"/>
  <c r="S558" i="43"/>
  <c r="M558" i="43"/>
  <c r="AL557" i="43"/>
  <c r="AE557" i="43"/>
  <c r="W557" i="43"/>
  <c r="V557" i="43"/>
  <c r="U557" i="43"/>
  <c r="T557" i="43"/>
  <c r="S557" i="43"/>
  <c r="M557" i="43"/>
  <c r="AL556" i="43"/>
  <c r="AE556" i="43"/>
  <c r="W556" i="43"/>
  <c r="V556" i="43"/>
  <c r="U556" i="43"/>
  <c r="X556" i="43" s="1"/>
  <c r="T556" i="43"/>
  <c r="S556" i="43"/>
  <c r="M556" i="43"/>
  <c r="AL555" i="43"/>
  <c r="AE555" i="43"/>
  <c r="W555" i="43"/>
  <c r="V555" i="43"/>
  <c r="U555" i="43"/>
  <c r="X555" i="43" s="1"/>
  <c r="T555" i="43"/>
  <c r="S555" i="43"/>
  <c r="M555" i="43"/>
  <c r="AL554" i="43"/>
  <c r="AE554" i="43"/>
  <c r="W554" i="43"/>
  <c r="X554" i="43" s="1"/>
  <c r="V554" i="43"/>
  <c r="U554" i="43"/>
  <c r="T554" i="43"/>
  <c r="S554" i="43"/>
  <c r="M554" i="43"/>
  <c r="AL553" i="43"/>
  <c r="AE553" i="43"/>
  <c r="W553" i="43"/>
  <c r="V553" i="43"/>
  <c r="X553" i="43" s="1"/>
  <c r="U553" i="43"/>
  <c r="T553" i="43"/>
  <c r="S553" i="43"/>
  <c r="M553" i="43"/>
  <c r="AL552" i="43"/>
  <c r="AE552" i="43"/>
  <c r="W552" i="43"/>
  <c r="V552" i="43"/>
  <c r="U552" i="43"/>
  <c r="X552" i="43" s="1"/>
  <c r="T552" i="43"/>
  <c r="S552" i="43"/>
  <c r="M552" i="43"/>
  <c r="AL551" i="43"/>
  <c r="AE551" i="43"/>
  <c r="W551" i="43"/>
  <c r="V551" i="43"/>
  <c r="U551" i="43"/>
  <c r="X551" i="43" s="1"/>
  <c r="T551" i="43"/>
  <c r="S551" i="43"/>
  <c r="M551" i="43"/>
  <c r="AL550" i="43"/>
  <c r="AE550" i="43"/>
  <c r="W550" i="43"/>
  <c r="V550" i="43"/>
  <c r="U550" i="43"/>
  <c r="X550" i="43" s="1"/>
  <c r="T550" i="43"/>
  <c r="S550" i="43"/>
  <c r="M550" i="43"/>
  <c r="AL549" i="43"/>
  <c r="AE549" i="43"/>
  <c r="W549" i="43"/>
  <c r="V549" i="43"/>
  <c r="U549" i="43"/>
  <c r="X549" i="43" s="1"/>
  <c r="T549" i="43"/>
  <c r="S549" i="43"/>
  <c r="M549" i="43"/>
  <c r="AL548" i="43"/>
  <c r="AE548" i="43"/>
  <c r="W548" i="43"/>
  <c r="V548" i="43"/>
  <c r="U548" i="43"/>
  <c r="X548" i="43" s="1"/>
  <c r="T548" i="43"/>
  <c r="S548" i="43"/>
  <c r="M548" i="43"/>
  <c r="AL547" i="43"/>
  <c r="AE547" i="43"/>
  <c r="W547" i="43"/>
  <c r="V547" i="43"/>
  <c r="X547" i="43" s="1"/>
  <c r="U547" i="43"/>
  <c r="T547" i="43"/>
  <c r="S547" i="43"/>
  <c r="M547" i="43"/>
  <c r="AL546" i="43"/>
  <c r="AE546" i="43"/>
  <c r="W546" i="43"/>
  <c r="V546" i="43"/>
  <c r="U546" i="43"/>
  <c r="X546" i="43" s="1"/>
  <c r="T546" i="43"/>
  <c r="S546" i="43"/>
  <c r="M546" i="43"/>
  <c r="AL545" i="43"/>
  <c r="AE545" i="43"/>
  <c r="X545" i="43"/>
  <c r="W545" i="43"/>
  <c r="V545" i="43"/>
  <c r="U545" i="43"/>
  <c r="T545" i="43"/>
  <c r="S545" i="43"/>
  <c r="M545" i="43"/>
  <c r="AL544" i="43"/>
  <c r="AE544" i="43"/>
  <c r="W544" i="43"/>
  <c r="V544" i="43"/>
  <c r="U544" i="43"/>
  <c r="X544" i="43" s="1"/>
  <c r="T544" i="43"/>
  <c r="S544" i="43"/>
  <c r="M544" i="43"/>
  <c r="AL543" i="43"/>
  <c r="AE543" i="43"/>
  <c r="W543" i="43"/>
  <c r="V543" i="43"/>
  <c r="U543" i="43"/>
  <c r="X543" i="43" s="1"/>
  <c r="T543" i="43"/>
  <c r="S543" i="43"/>
  <c r="M543" i="43"/>
  <c r="AL542" i="43"/>
  <c r="AE542" i="43"/>
  <c r="W542" i="43"/>
  <c r="V542" i="43"/>
  <c r="U542" i="43"/>
  <c r="X542" i="43" s="1"/>
  <c r="T542" i="43"/>
  <c r="S542" i="43"/>
  <c r="M542" i="43"/>
  <c r="AL541" i="43"/>
  <c r="AE541" i="43"/>
  <c r="W541" i="43"/>
  <c r="V541" i="43"/>
  <c r="U541" i="43"/>
  <c r="T541" i="43"/>
  <c r="S541" i="43"/>
  <c r="M541" i="43"/>
  <c r="AL540" i="43"/>
  <c r="AE540" i="43"/>
  <c r="W540" i="43"/>
  <c r="V540" i="43"/>
  <c r="U540" i="43"/>
  <c r="X540" i="43" s="1"/>
  <c r="T540" i="43"/>
  <c r="S540" i="43"/>
  <c r="M540" i="43"/>
  <c r="AL539" i="43"/>
  <c r="AE539" i="43"/>
  <c r="W539" i="43"/>
  <c r="V539" i="43"/>
  <c r="U539" i="43"/>
  <c r="X539" i="43" s="1"/>
  <c r="T539" i="43"/>
  <c r="S539" i="43"/>
  <c r="M539" i="43"/>
  <c r="AL538" i="43"/>
  <c r="AE538" i="43"/>
  <c r="W538" i="43"/>
  <c r="V538" i="43"/>
  <c r="U538" i="43"/>
  <c r="X538" i="43" s="1"/>
  <c r="T538" i="43"/>
  <c r="S538" i="43"/>
  <c r="M538" i="43"/>
  <c r="AL537" i="43"/>
  <c r="AE537" i="43"/>
  <c r="W537" i="43"/>
  <c r="V537" i="43"/>
  <c r="U537" i="43"/>
  <c r="T537" i="43"/>
  <c r="S537" i="43"/>
  <c r="M537" i="43"/>
  <c r="AL536" i="43"/>
  <c r="AE536" i="43"/>
  <c r="W536" i="43"/>
  <c r="V536" i="43"/>
  <c r="U536" i="43"/>
  <c r="X536" i="43" s="1"/>
  <c r="T536" i="43"/>
  <c r="S536" i="43"/>
  <c r="M536" i="43"/>
  <c r="AL535" i="43"/>
  <c r="AE535" i="43"/>
  <c r="X535" i="43"/>
  <c r="W535" i="43"/>
  <c r="V535" i="43"/>
  <c r="U535" i="43"/>
  <c r="T535" i="43"/>
  <c r="S535" i="43"/>
  <c r="M535" i="43"/>
  <c r="AL534" i="43"/>
  <c r="AE534" i="43"/>
  <c r="X534" i="43"/>
  <c r="W534" i="43"/>
  <c r="V534" i="43"/>
  <c r="U534" i="43"/>
  <c r="T534" i="43"/>
  <c r="S534" i="43"/>
  <c r="M534" i="43"/>
  <c r="AL533" i="43"/>
  <c r="AE533" i="43"/>
  <c r="X533" i="43"/>
  <c r="W533" i="43"/>
  <c r="V533" i="43"/>
  <c r="U533" i="43"/>
  <c r="T533" i="43"/>
  <c r="S533" i="43"/>
  <c r="M533" i="43"/>
  <c r="AL532" i="43"/>
  <c r="AE532" i="43"/>
  <c r="W532" i="43"/>
  <c r="V532" i="43"/>
  <c r="U532" i="43"/>
  <c r="X532" i="43" s="1"/>
  <c r="T532" i="43"/>
  <c r="S532" i="43"/>
  <c r="M532" i="43"/>
  <c r="AL531" i="43"/>
  <c r="AE531" i="43"/>
  <c r="W531" i="43"/>
  <c r="V531" i="43"/>
  <c r="X531" i="43" s="1"/>
  <c r="U531" i="43"/>
  <c r="T531" i="43"/>
  <c r="S531" i="43"/>
  <c r="M531" i="43"/>
  <c r="AL530" i="43"/>
  <c r="AE530" i="43"/>
  <c r="W530" i="43"/>
  <c r="V530" i="43"/>
  <c r="U530" i="43"/>
  <c r="X530" i="43" s="1"/>
  <c r="T530" i="43"/>
  <c r="S530" i="43"/>
  <c r="M530" i="43"/>
  <c r="AL529" i="43"/>
  <c r="AE529" i="43"/>
  <c r="W529" i="43"/>
  <c r="V529" i="43"/>
  <c r="U529" i="43"/>
  <c r="X529" i="43" s="1"/>
  <c r="T529" i="43"/>
  <c r="S529" i="43"/>
  <c r="M529" i="43"/>
  <c r="AL528" i="43"/>
  <c r="AE528" i="43"/>
  <c r="W528" i="43"/>
  <c r="V528" i="43"/>
  <c r="U528" i="43"/>
  <c r="X528" i="43" s="1"/>
  <c r="T528" i="43"/>
  <c r="S528" i="43"/>
  <c r="M528" i="43"/>
  <c r="AL527" i="43"/>
  <c r="AE527" i="43"/>
  <c r="X527" i="43"/>
  <c r="W527" i="43"/>
  <c r="V527" i="43"/>
  <c r="U527" i="43"/>
  <c r="T527" i="43"/>
  <c r="S527" i="43"/>
  <c r="M527" i="43"/>
  <c r="AL526" i="43"/>
  <c r="AE526" i="43"/>
  <c r="W526" i="43"/>
  <c r="V526" i="43"/>
  <c r="U526" i="43"/>
  <c r="X526" i="43" s="1"/>
  <c r="T526" i="43"/>
  <c r="S526" i="43"/>
  <c r="M526" i="43"/>
  <c r="AL525" i="43"/>
  <c r="AE525" i="43"/>
  <c r="W525" i="43"/>
  <c r="X525" i="43" s="1"/>
  <c r="V525" i="43"/>
  <c r="U525" i="43"/>
  <c r="T525" i="43"/>
  <c r="S525" i="43"/>
  <c r="M525" i="43"/>
  <c r="AL524" i="43"/>
  <c r="AE524" i="43"/>
  <c r="W524" i="43"/>
  <c r="V524" i="43"/>
  <c r="U524" i="43"/>
  <c r="X524" i="43" s="1"/>
  <c r="T524" i="43"/>
  <c r="S524" i="43"/>
  <c r="M524" i="43"/>
  <c r="AL523" i="43"/>
  <c r="AE523" i="43"/>
  <c r="W523" i="43"/>
  <c r="V523" i="43"/>
  <c r="U523" i="43"/>
  <c r="X523" i="43" s="1"/>
  <c r="T523" i="43"/>
  <c r="S523" i="43"/>
  <c r="M523" i="43"/>
  <c r="AL522" i="43"/>
  <c r="AE522" i="43"/>
  <c r="W522" i="43"/>
  <c r="X522" i="43" s="1"/>
  <c r="V522" i="43"/>
  <c r="U522" i="43"/>
  <c r="T522" i="43"/>
  <c r="S522" i="43"/>
  <c r="M522" i="43"/>
  <c r="AL521" i="43"/>
  <c r="AE521" i="43"/>
  <c r="X521" i="43"/>
  <c r="W521" i="43"/>
  <c r="V521" i="43"/>
  <c r="U521" i="43"/>
  <c r="T521" i="43"/>
  <c r="S521" i="43"/>
  <c r="M521" i="43"/>
  <c r="AL520" i="43"/>
  <c r="AE520" i="43"/>
  <c r="W520" i="43"/>
  <c r="V520" i="43"/>
  <c r="U520" i="43"/>
  <c r="T520" i="43"/>
  <c r="S520" i="43"/>
  <c r="M520" i="43"/>
  <c r="AL519" i="43"/>
  <c r="AE519" i="43"/>
  <c r="W519" i="43"/>
  <c r="V519" i="43"/>
  <c r="U519" i="43"/>
  <c r="X519" i="43" s="1"/>
  <c r="T519" i="43"/>
  <c r="S519" i="43"/>
  <c r="M519" i="43"/>
  <c r="AL518" i="43"/>
  <c r="AE518" i="43"/>
  <c r="X518" i="43"/>
  <c r="W518" i="43"/>
  <c r="V518" i="43"/>
  <c r="U518" i="43"/>
  <c r="T518" i="43"/>
  <c r="S518" i="43"/>
  <c r="M518" i="43"/>
  <c r="AL517" i="43"/>
  <c r="AE517" i="43"/>
  <c r="W517" i="43"/>
  <c r="V517" i="43"/>
  <c r="U517" i="43"/>
  <c r="X517" i="43" s="1"/>
  <c r="T517" i="43"/>
  <c r="S517" i="43"/>
  <c r="M517" i="43"/>
  <c r="AL516" i="43"/>
  <c r="AE516" i="43"/>
  <c r="W516" i="43"/>
  <c r="X516" i="43" s="1"/>
  <c r="V516" i="43"/>
  <c r="U516" i="43"/>
  <c r="T516" i="43"/>
  <c r="S516" i="43"/>
  <c r="M516" i="43"/>
  <c r="AL515" i="43"/>
  <c r="AE515" i="43"/>
  <c r="W515" i="43"/>
  <c r="V515" i="43"/>
  <c r="X515" i="43" s="1"/>
  <c r="U515" i="43"/>
  <c r="T515" i="43"/>
  <c r="S515" i="43"/>
  <c r="M515" i="43"/>
  <c r="AL514" i="43"/>
  <c r="AE514" i="43"/>
  <c r="W514" i="43"/>
  <c r="V514" i="43"/>
  <c r="U514" i="43"/>
  <c r="X514" i="43" s="1"/>
  <c r="T514" i="43"/>
  <c r="S514" i="43"/>
  <c r="M514" i="43"/>
  <c r="AL513" i="43"/>
  <c r="AE513" i="43"/>
  <c r="W513" i="43"/>
  <c r="V513" i="43"/>
  <c r="U513" i="43"/>
  <c r="X513" i="43" s="1"/>
  <c r="T513" i="43"/>
  <c r="S513" i="43"/>
  <c r="M513" i="43"/>
  <c r="AL512" i="43"/>
  <c r="AE512" i="43"/>
  <c r="W512" i="43"/>
  <c r="V512" i="43"/>
  <c r="U512" i="43"/>
  <c r="X512" i="43" s="1"/>
  <c r="T512" i="43"/>
  <c r="S512" i="43"/>
  <c r="M512" i="43"/>
  <c r="AL511" i="43"/>
  <c r="AE511" i="43"/>
  <c r="W511" i="43"/>
  <c r="V511" i="43"/>
  <c r="U511" i="43"/>
  <c r="X511" i="43" s="1"/>
  <c r="T511" i="43"/>
  <c r="S511" i="43"/>
  <c r="M511" i="43"/>
  <c r="AL510" i="43"/>
  <c r="AE510" i="43"/>
  <c r="W510" i="43"/>
  <c r="V510" i="43"/>
  <c r="U510" i="43"/>
  <c r="X510" i="43" s="1"/>
  <c r="T510" i="43"/>
  <c r="S510" i="43"/>
  <c r="M510" i="43"/>
  <c r="AL509" i="43"/>
  <c r="AE509" i="43"/>
  <c r="W509" i="43"/>
  <c r="V509" i="43"/>
  <c r="U509" i="43"/>
  <c r="T509" i="43"/>
  <c r="S509" i="43"/>
  <c r="M509" i="43"/>
  <c r="AL508" i="43"/>
  <c r="AE508" i="43"/>
  <c r="W508" i="43"/>
  <c r="V508" i="43"/>
  <c r="U508" i="43"/>
  <c r="X508" i="43" s="1"/>
  <c r="T508" i="43"/>
  <c r="S508" i="43"/>
  <c r="M508" i="43"/>
  <c r="AL507" i="43"/>
  <c r="AE507" i="43"/>
  <c r="X507" i="43"/>
  <c r="W507" i="43"/>
  <c r="V507" i="43"/>
  <c r="U507" i="43"/>
  <c r="T507" i="43"/>
  <c r="S507" i="43"/>
  <c r="M507" i="43"/>
  <c r="AL506" i="43"/>
  <c r="AE506" i="43"/>
  <c r="W506" i="43"/>
  <c r="V506" i="43"/>
  <c r="U506" i="43"/>
  <c r="X506" i="43" s="1"/>
  <c r="T506" i="43"/>
  <c r="S506" i="43"/>
  <c r="M506" i="43"/>
  <c r="AL505" i="43"/>
  <c r="AE505" i="43"/>
  <c r="W505" i="43"/>
  <c r="V505" i="43"/>
  <c r="X505" i="43" s="1"/>
  <c r="U505" i="43"/>
  <c r="T505" i="43"/>
  <c r="S505" i="43"/>
  <c r="M505" i="43"/>
  <c r="AL504" i="43"/>
  <c r="AE504" i="43"/>
  <c r="W504" i="43"/>
  <c r="V504" i="43"/>
  <c r="U504" i="43"/>
  <c r="X504" i="43" s="1"/>
  <c r="T504" i="43"/>
  <c r="S504" i="43"/>
  <c r="M504" i="43"/>
  <c r="AL503" i="43"/>
  <c r="AE503" i="43"/>
  <c r="W503" i="43"/>
  <c r="V503" i="43"/>
  <c r="U503" i="43"/>
  <c r="X503" i="43" s="1"/>
  <c r="T503" i="43"/>
  <c r="S503" i="43"/>
  <c r="M503" i="43"/>
  <c r="AL502" i="43"/>
  <c r="AE502" i="43"/>
  <c r="W502" i="43"/>
  <c r="V502" i="43"/>
  <c r="U502" i="43"/>
  <c r="X502" i="43" s="1"/>
  <c r="T502" i="43"/>
  <c r="S502" i="43"/>
  <c r="M502" i="43"/>
  <c r="AL501" i="43"/>
  <c r="AE501" i="43"/>
  <c r="W501" i="43"/>
  <c r="V501" i="43"/>
  <c r="U501" i="43"/>
  <c r="X501" i="43" s="1"/>
  <c r="T501" i="43"/>
  <c r="S501" i="43"/>
  <c r="M501" i="43"/>
  <c r="AL500" i="43"/>
  <c r="AE500" i="43"/>
  <c r="W500" i="43"/>
  <c r="V500" i="43"/>
  <c r="X500" i="43" s="1"/>
  <c r="U500" i="43"/>
  <c r="T500" i="43"/>
  <c r="S500" i="43"/>
  <c r="M500" i="43"/>
  <c r="AL499" i="43"/>
  <c r="AE499" i="43"/>
  <c r="W499" i="43"/>
  <c r="V499" i="43"/>
  <c r="U499" i="43"/>
  <c r="X499" i="43" s="1"/>
  <c r="T499" i="43"/>
  <c r="S499" i="43"/>
  <c r="M499" i="43"/>
  <c r="AL498" i="43"/>
  <c r="AE498" i="43"/>
  <c r="X498" i="43"/>
  <c r="W498" i="43"/>
  <c r="V498" i="43"/>
  <c r="U498" i="43"/>
  <c r="T498" i="43"/>
  <c r="S498" i="43"/>
  <c r="M498" i="43"/>
  <c r="AL497" i="43"/>
  <c r="AE497" i="43"/>
  <c r="W497" i="43"/>
  <c r="V497" i="43"/>
  <c r="U497" i="43"/>
  <c r="X497" i="43" s="1"/>
  <c r="T497" i="43"/>
  <c r="S497" i="43"/>
  <c r="M497" i="43"/>
  <c r="AL496" i="43"/>
  <c r="AE496" i="43"/>
  <c r="W496" i="43"/>
  <c r="V496" i="43"/>
  <c r="U496" i="43"/>
  <c r="X496" i="43" s="1"/>
  <c r="T496" i="43"/>
  <c r="S496" i="43"/>
  <c r="M496" i="43"/>
  <c r="AL495" i="43"/>
  <c r="AE495" i="43"/>
  <c r="W495" i="43"/>
  <c r="V495" i="43"/>
  <c r="U495" i="43"/>
  <c r="X495" i="43" s="1"/>
  <c r="T495" i="43"/>
  <c r="S495" i="43"/>
  <c r="M495" i="43"/>
  <c r="AL494" i="43"/>
  <c r="AE494" i="43"/>
  <c r="W494" i="43"/>
  <c r="V494" i="43"/>
  <c r="U494" i="43"/>
  <c r="X494" i="43" s="1"/>
  <c r="T494" i="43"/>
  <c r="S494" i="43"/>
  <c r="M494" i="43"/>
  <c r="AL493" i="43"/>
  <c r="AE493" i="43"/>
  <c r="W493" i="43"/>
  <c r="V493" i="43"/>
  <c r="U493" i="43"/>
  <c r="T493" i="43"/>
  <c r="S493" i="43"/>
  <c r="M493" i="43"/>
  <c r="AL492" i="43"/>
  <c r="AE492" i="43"/>
  <c r="W492" i="43"/>
  <c r="V492" i="43"/>
  <c r="U492" i="43"/>
  <c r="T492" i="43"/>
  <c r="S492" i="43"/>
  <c r="M492" i="43"/>
  <c r="AL491" i="43"/>
  <c r="AE491" i="43"/>
  <c r="W491" i="43"/>
  <c r="V491" i="43"/>
  <c r="X491" i="43" s="1"/>
  <c r="U491" i="43"/>
  <c r="T491" i="43"/>
  <c r="S491" i="43"/>
  <c r="M491" i="43"/>
  <c r="AL490" i="43"/>
  <c r="AE490" i="43"/>
  <c r="W490" i="43"/>
  <c r="V490" i="43"/>
  <c r="U490" i="43"/>
  <c r="X490" i="43" s="1"/>
  <c r="T490" i="43"/>
  <c r="S490" i="43"/>
  <c r="M490" i="43"/>
  <c r="AK481" i="43"/>
  <c r="AJ481" i="43"/>
  <c r="AA481" i="43"/>
  <c r="R481" i="43"/>
  <c r="O481" i="43"/>
  <c r="N481" i="43"/>
  <c r="AL480" i="43"/>
  <c r="AK480" i="43"/>
  <c r="AJ480" i="43"/>
  <c r="AI480" i="43"/>
  <c r="AH480" i="43"/>
  <c r="AD480" i="43"/>
  <c r="AD481" i="43" s="1"/>
  <c r="AC480" i="43"/>
  <c r="AB480" i="43"/>
  <c r="AB481" i="43" s="1"/>
  <c r="AA480" i="43"/>
  <c r="R480" i="43"/>
  <c r="Q480" i="43"/>
  <c r="Q481" i="43" s="1"/>
  <c r="P480" i="43"/>
  <c r="P481" i="43" s="1"/>
  <c r="O480" i="43"/>
  <c r="L480" i="43"/>
  <c r="L481" i="43" s="1"/>
  <c r="K480" i="43"/>
  <c r="K481" i="43" s="1"/>
  <c r="J480" i="43"/>
  <c r="I480" i="43"/>
  <c r="I481" i="43" s="1"/>
  <c r="AL479" i="43"/>
  <c r="AE479" i="43"/>
  <c r="W479" i="43"/>
  <c r="V479" i="43"/>
  <c r="U479" i="43"/>
  <c r="T479" i="43"/>
  <c r="S479" i="43"/>
  <c r="M479" i="43"/>
  <c r="AL478" i="43"/>
  <c r="AE478" i="43"/>
  <c r="W478" i="43"/>
  <c r="V478" i="43"/>
  <c r="U478" i="43"/>
  <c r="X478" i="43" s="1"/>
  <c r="T478" i="43"/>
  <c r="S478" i="43"/>
  <c r="M478" i="43"/>
  <c r="AL477" i="43"/>
  <c r="AE477" i="43"/>
  <c r="W477" i="43"/>
  <c r="V477" i="43"/>
  <c r="U477" i="43"/>
  <c r="X477" i="43" s="1"/>
  <c r="T477" i="43"/>
  <c r="S477" i="43"/>
  <c r="M477" i="43"/>
  <c r="AL476" i="43"/>
  <c r="AE476" i="43"/>
  <c r="W476" i="43"/>
  <c r="V476" i="43"/>
  <c r="X476" i="43" s="1"/>
  <c r="U476" i="43"/>
  <c r="T476" i="43"/>
  <c r="S476" i="43"/>
  <c r="M476" i="43"/>
  <c r="AL475" i="43"/>
  <c r="AE475" i="43"/>
  <c r="W475" i="43"/>
  <c r="V475" i="43"/>
  <c r="U475" i="43"/>
  <c r="X475" i="43" s="1"/>
  <c r="T475" i="43"/>
  <c r="S475" i="43"/>
  <c r="M475" i="43"/>
  <c r="AL474" i="43"/>
  <c r="AE474" i="43"/>
  <c r="W474" i="43"/>
  <c r="X474" i="43" s="1"/>
  <c r="V474" i="43"/>
  <c r="U474" i="43"/>
  <c r="T474" i="43"/>
  <c r="S474" i="43"/>
  <c r="M474" i="43"/>
  <c r="AL473" i="43"/>
  <c r="AE473" i="43"/>
  <c r="W473" i="43"/>
  <c r="V473" i="43"/>
  <c r="U473" i="43"/>
  <c r="T473" i="43"/>
  <c r="S473" i="43"/>
  <c r="M473" i="43"/>
  <c r="AL472" i="43"/>
  <c r="AE472" i="43"/>
  <c r="AE480" i="43" s="1"/>
  <c r="X472" i="43"/>
  <c r="W472" i="43"/>
  <c r="V472" i="43"/>
  <c r="U472" i="43"/>
  <c r="T472" i="43"/>
  <c r="S472" i="43"/>
  <c r="M472" i="43"/>
  <c r="AL471" i="43"/>
  <c r="AE471" i="43"/>
  <c r="W471" i="43"/>
  <c r="V471" i="43"/>
  <c r="U471" i="43"/>
  <c r="X471" i="43" s="1"/>
  <c r="T471" i="43"/>
  <c r="S471" i="43"/>
  <c r="M471" i="43"/>
  <c r="M480" i="43" s="1"/>
  <c r="AL470" i="43"/>
  <c r="AE470" i="43"/>
  <c r="X470" i="43"/>
  <c r="W470" i="43"/>
  <c r="V470" i="43"/>
  <c r="U470" i="43"/>
  <c r="T470" i="43"/>
  <c r="S470" i="43"/>
  <c r="M470" i="43"/>
  <c r="AL469" i="43"/>
  <c r="AE469" i="43"/>
  <c r="W469" i="43"/>
  <c r="V469" i="43"/>
  <c r="U469" i="43"/>
  <c r="X469" i="43" s="1"/>
  <c r="T469" i="43"/>
  <c r="S469" i="43"/>
  <c r="M469" i="43"/>
  <c r="AL468" i="43"/>
  <c r="AE468" i="43"/>
  <c r="W468" i="43"/>
  <c r="V468" i="43"/>
  <c r="U468" i="43"/>
  <c r="T468" i="43"/>
  <c r="S468" i="43"/>
  <c r="M468" i="43"/>
  <c r="AK464" i="43"/>
  <c r="AJ464" i="43"/>
  <c r="AI464" i="43"/>
  <c r="AH464" i="43"/>
  <c r="AD464" i="43"/>
  <c r="AC464" i="43"/>
  <c r="AB464" i="43"/>
  <c r="AA464" i="43"/>
  <c r="R464" i="43"/>
  <c r="Q464" i="43"/>
  <c r="P464" i="43"/>
  <c r="O464" i="43"/>
  <c r="L464" i="43"/>
  <c r="K464" i="43"/>
  <c r="J464" i="43"/>
  <c r="I464" i="43"/>
  <c r="AL462" i="43"/>
  <c r="AE462" i="43"/>
  <c r="W462" i="43"/>
  <c r="V462" i="43"/>
  <c r="U462" i="43"/>
  <c r="T462" i="43"/>
  <c r="S462" i="43"/>
  <c r="M462" i="43"/>
  <c r="AL461" i="43"/>
  <c r="AE461" i="43"/>
  <c r="W461" i="43"/>
  <c r="V461" i="43"/>
  <c r="U461" i="43"/>
  <c r="X461" i="43" s="1"/>
  <c r="T461" i="43"/>
  <c r="S461" i="43"/>
  <c r="M461" i="43"/>
  <c r="AL460" i="43"/>
  <c r="AE460" i="43"/>
  <c r="W460" i="43"/>
  <c r="V460" i="43"/>
  <c r="X460" i="43" s="1"/>
  <c r="U460" i="43"/>
  <c r="T460" i="43"/>
  <c r="S460" i="43"/>
  <c r="M460" i="43"/>
  <c r="AL459" i="43"/>
  <c r="AE459" i="43"/>
  <c r="W459" i="43"/>
  <c r="V459" i="43"/>
  <c r="U459" i="43"/>
  <c r="T459" i="43"/>
  <c r="S459" i="43"/>
  <c r="M459" i="43"/>
  <c r="AL458" i="43"/>
  <c r="AE458" i="43"/>
  <c r="X458" i="43"/>
  <c r="W458" i="43"/>
  <c r="V458" i="43"/>
  <c r="U458" i="43"/>
  <c r="T458" i="43"/>
  <c r="S458" i="43"/>
  <c r="M458" i="43"/>
  <c r="AL457" i="43"/>
  <c r="AE457" i="43"/>
  <c r="X457" i="43"/>
  <c r="W457" i="43"/>
  <c r="V457" i="43"/>
  <c r="U457" i="43"/>
  <c r="T457" i="43"/>
  <c r="S457" i="43"/>
  <c r="M457" i="43"/>
  <c r="AL456" i="43"/>
  <c r="AE456" i="43"/>
  <c r="X456" i="43"/>
  <c r="W456" i="43"/>
  <c r="V456" i="43"/>
  <c r="U456" i="43"/>
  <c r="T456" i="43"/>
  <c r="S456" i="43"/>
  <c r="M456" i="43"/>
  <c r="AL455" i="43"/>
  <c r="AE455" i="43"/>
  <c r="W455" i="43"/>
  <c r="V455" i="43"/>
  <c r="U455" i="43"/>
  <c r="X455" i="43" s="1"/>
  <c r="T455" i="43"/>
  <c r="S455" i="43"/>
  <c r="M455" i="43"/>
  <c r="AL454" i="43"/>
  <c r="AE454" i="43"/>
  <c r="W454" i="43"/>
  <c r="V454" i="43"/>
  <c r="X454" i="43" s="1"/>
  <c r="U454" i="43"/>
  <c r="T454" i="43"/>
  <c r="S454" i="43"/>
  <c r="M454" i="43"/>
  <c r="AL453" i="43"/>
  <c r="AE453" i="43"/>
  <c r="W453" i="43"/>
  <c r="V453" i="43"/>
  <c r="U453" i="43"/>
  <c r="X453" i="43" s="1"/>
  <c r="T453" i="43"/>
  <c r="S453" i="43"/>
  <c r="M453" i="43"/>
  <c r="AL452" i="43"/>
  <c r="AE452" i="43"/>
  <c r="W452" i="43"/>
  <c r="V452" i="43"/>
  <c r="U452" i="43"/>
  <c r="X452" i="43" s="1"/>
  <c r="T452" i="43"/>
  <c r="S452" i="43"/>
  <c r="M452" i="43"/>
  <c r="AL451" i="43"/>
  <c r="AE451" i="43"/>
  <c r="W451" i="43"/>
  <c r="V451" i="43"/>
  <c r="U451" i="43"/>
  <c r="X451" i="43" s="1"/>
  <c r="T451" i="43"/>
  <c r="S451" i="43"/>
  <c r="M451" i="43"/>
  <c r="AL450" i="43"/>
  <c r="AE450" i="43"/>
  <c r="W450" i="43"/>
  <c r="X450" i="43" s="1"/>
  <c r="V450" i="43"/>
  <c r="U450" i="43"/>
  <c r="T450" i="43"/>
  <c r="S450" i="43"/>
  <c r="M450" i="43"/>
  <c r="AL449" i="43"/>
  <c r="AE449" i="43"/>
  <c r="W449" i="43"/>
  <c r="V449" i="43"/>
  <c r="U449" i="43"/>
  <c r="T449" i="43"/>
  <c r="S449" i="43"/>
  <c r="M449" i="43"/>
  <c r="AL448" i="43"/>
  <c r="AE448" i="43"/>
  <c r="W448" i="43"/>
  <c r="V448" i="43"/>
  <c r="U448" i="43"/>
  <c r="X448" i="43" s="1"/>
  <c r="T448" i="43"/>
  <c r="S448" i="43"/>
  <c r="M448" i="43"/>
  <c r="AL447" i="43"/>
  <c r="AE447" i="43"/>
  <c r="W447" i="43"/>
  <c r="V447" i="43"/>
  <c r="X447" i="43" s="1"/>
  <c r="U447" i="43"/>
  <c r="T447" i="43"/>
  <c r="S447" i="43"/>
  <c r="M447" i="43"/>
  <c r="AL446" i="43"/>
  <c r="AE446" i="43"/>
  <c r="W446" i="43"/>
  <c r="V446" i="43"/>
  <c r="U446" i="43"/>
  <c r="X446" i="43" s="1"/>
  <c r="T446" i="43"/>
  <c r="S446" i="43"/>
  <c r="M446" i="43"/>
  <c r="AL445" i="43"/>
  <c r="AE445" i="43"/>
  <c r="W445" i="43"/>
  <c r="X445" i="43" s="1"/>
  <c r="V445" i="43"/>
  <c r="U445" i="43"/>
  <c r="T445" i="43"/>
  <c r="S445" i="43"/>
  <c r="M445" i="43"/>
  <c r="AL444" i="43"/>
  <c r="AE444" i="43"/>
  <c r="W444" i="43"/>
  <c r="V444" i="43"/>
  <c r="U444" i="43"/>
  <c r="X444" i="43" s="1"/>
  <c r="T444" i="43"/>
  <c r="S444" i="43"/>
  <c r="M444" i="43"/>
  <c r="AL443" i="43"/>
  <c r="AE443" i="43"/>
  <c r="W443" i="43"/>
  <c r="V443" i="43"/>
  <c r="U443" i="43"/>
  <c r="T443" i="43"/>
  <c r="S443" i="43"/>
  <c r="M443" i="43"/>
  <c r="AL442" i="43"/>
  <c r="AE442" i="43"/>
  <c r="W442" i="43"/>
  <c r="V442" i="43"/>
  <c r="U442" i="43"/>
  <c r="X442" i="43" s="1"/>
  <c r="T442" i="43"/>
  <c r="S442" i="43"/>
  <c r="M442" i="43"/>
  <c r="AL441" i="43"/>
  <c r="AE441" i="43"/>
  <c r="AE464" i="43" s="1"/>
  <c r="W441" i="43"/>
  <c r="X441" i="43" s="1"/>
  <c r="V441" i="43"/>
  <c r="U441" i="43"/>
  <c r="T441" i="43"/>
  <c r="S441" i="43"/>
  <c r="M441" i="43"/>
  <c r="AL440" i="43"/>
  <c r="AE440" i="43"/>
  <c r="W440" i="43"/>
  <c r="V440" i="43"/>
  <c r="U440" i="43"/>
  <c r="X440" i="43" s="1"/>
  <c r="T440" i="43"/>
  <c r="S440" i="43"/>
  <c r="M440" i="43"/>
  <c r="AL439" i="43"/>
  <c r="AE439" i="43"/>
  <c r="W439" i="43"/>
  <c r="V439" i="43"/>
  <c r="U439" i="43"/>
  <c r="X439" i="43" s="1"/>
  <c r="T439" i="43"/>
  <c r="S439" i="43"/>
  <c r="M439" i="43"/>
  <c r="AL438" i="43"/>
  <c r="AE438" i="43"/>
  <c r="W438" i="43"/>
  <c r="V438" i="43"/>
  <c r="X438" i="43" s="1"/>
  <c r="U438" i="43"/>
  <c r="T438" i="43"/>
  <c r="S438" i="43"/>
  <c r="M438" i="43"/>
  <c r="AL437" i="43"/>
  <c r="AE437" i="43"/>
  <c r="W437" i="43"/>
  <c r="V437" i="43"/>
  <c r="U437" i="43"/>
  <c r="X437" i="43" s="1"/>
  <c r="T437" i="43"/>
  <c r="S437" i="43"/>
  <c r="M437" i="43"/>
  <c r="AL436" i="43"/>
  <c r="AE436" i="43"/>
  <c r="W436" i="43"/>
  <c r="V436" i="43"/>
  <c r="U436" i="43"/>
  <c r="X436" i="43" s="1"/>
  <c r="T436" i="43"/>
  <c r="S436" i="43"/>
  <c r="M436" i="43"/>
  <c r="AL435" i="43"/>
  <c r="AE435" i="43"/>
  <c r="W435" i="43"/>
  <c r="V435" i="43"/>
  <c r="U435" i="43"/>
  <c r="X435" i="43" s="1"/>
  <c r="T435" i="43"/>
  <c r="S435" i="43"/>
  <c r="M435" i="43"/>
  <c r="AL434" i="43"/>
  <c r="AE434" i="43"/>
  <c r="W434" i="43"/>
  <c r="V434" i="43"/>
  <c r="X434" i="43" s="1"/>
  <c r="U434" i="43"/>
  <c r="T434" i="43"/>
  <c r="S434" i="43"/>
  <c r="M434" i="43"/>
  <c r="AL433" i="43"/>
  <c r="AE433" i="43"/>
  <c r="W433" i="43"/>
  <c r="V433" i="43"/>
  <c r="U433" i="43"/>
  <c r="X433" i="43" s="1"/>
  <c r="T433" i="43"/>
  <c r="S433" i="43"/>
  <c r="M433" i="43"/>
  <c r="AK424" i="43"/>
  <c r="AJ424" i="43"/>
  <c r="AB424" i="43"/>
  <c r="R424" i="43"/>
  <c r="Q424" i="43"/>
  <c r="P424" i="43"/>
  <c r="AK423" i="43"/>
  <c r="AJ423" i="43"/>
  <c r="AI423" i="43"/>
  <c r="AI424" i="43" s="1"/>
  <c r="AH423" i="43"/>
  <c r="AF423" i="43"/>
  <c r="AD423" i="43"/>
  <c r="AC423" i="43"/>
  <c r="AC424" i="43" s="1"/>
  <c r="AB423" i="43"/>
  <c r="AA423" i="43"/>
  <c r="AA424" i="43" s="1"/>
  <c r="Y423" i="43"/>
  <c r="R423" i="43"/>
  <c r="Q423" i="43"/>
  <c r="P423" i="43"/>
  <c r="O423" i="43"/>
  <c r="O424" i="43" s="1"/>
  <c r="L423" i="43"/>
  <c r="L424" i="43" s="1"/>
  <c r="K423" i="43"/>
  <c r="K424" i="43" s="1"/>
  <c r="J423" i="43"/>
  <c r="I423" i="43"/>
  <c r="I424" i="43" s="1"/>
  <c r="AL422" i="43"/>
  <c r="AE422" i="43"/>
  <c r="W422" i="43"/>
  <c r="V422" i="43"/>
  <c r="U422" i="43"/>
  <c r="X422" i="43" s="1"/>
  <c r="T422" i="43"/>
  <c r="S422" i="43"/>
  <c r="M422" i="43"/>
  <c r="AL421" i="43"/>
  <c r="AE421" i="43"/>
  <c r="W421" i="43"/>
  <c r="V421" i="43"/>
  <c r="U421" i="43"/>
  <c r="T421" i="43"/>
  <c r="S421" i="43"/>
  <c r="M421" i="43"/>
  <c r="AL420" i="43"/>
  <c r="AE420" i="43"/>
  <c r="W420" i="43"/>
  <c r="V420" i="43"/>
  <c r="U420" i="43"/>
  <c r="X420" i="43" s="1"/>
  <c r="T420" i="43"/>
  <c r="S420" i="43"/>
  <c r="M420" i="43"/>
  <c r="AL419" i="43"/>
  <c r="AE419" i="43"/>
  <c r="X419" i="43"/>
  <c r="W419" i="43"/>
  <c r="V419" i="43"/>
  <c r="U419" i="43"/>
  <c r="T419" i="43"/>
  <c r="S419" i="43"/>
  <c r="M419" i="43"/>
  <c r="AL418" i="43"/>
  <c r="AE418" i="43"/>
  <c r="W418" i="43"/>
  <c r="V418" i="43"/>
  <c r="U418" i="43"/>
  <c r="T418" i="43"/>
  <c r="S418" i="43"/>
  <c r="M418" i="43"/>
  <c r="AL417" i="43"/>
  <c r="AE417" i="43"/>
  <c r="W417" i="43"/>
  <c r="V417" i="43"/>
  <c r="U417" i="43"/>
  <c r="X417" i="43" s="1"/>
  <c r="T417" i="43"/>
  <c r="S417" i="43"/>
  <c r="M417" i="43"/>
  <c r="AL416" i="43"/>
  <c r="AE416" i="43"/>
  <c r="X416" i="43"/>
  <c r="W416" i="43"/>
  <c r="V416" i="43"/>
  <c r="U416" i="43"/>
  <c r="T416" i="43"/>
  <c r="S416" i="43"/>
  <c r="M416" i="43"/>
  <c r="AL415" i="43"/>
  <c r="AE415" i="43"/>
  <c r="W415" i="43"/>
  <c r="X415" i="43" s="1"/>
  <c r="V415" i="43"/>
  <c r="U415" i="43"/>
  <c r="T415" i="43"/>
  <c r="S415" i="43"/>
  <c r="M415" i="43"/>
  <c r="AL414" i="43"/>
  <c r="AE414" i="43"/>
  <c r="W414" i="43"/>
  <c r="V414" i="43"/>
  <c r="U414" i="43"/>
  <c r="X414" i="43" s="1"/>
  <c r="T414" i="43"/>
  <c r="S414" i="43"/>
  <c r="S423" i="43" s="1"/>
  <c r="S424" i="43" s="1"/>
  <c r="M414" i="43"/>
  <c r="AL413" i="43"/>
  <c r="AE413" i="43"/>
  <c r="W413" i="43"/>
  <c r="V413" i="43"/>
  <c r="U413" i="43"/>
  <c r="X413" i="43" s="1"/>
  <c r="T413" i="43"/>
  <c r="S413" i="43"/>
  <c r="M413" i="43"/>
  <c r="AL412" i="43"/>
  <c r="AE412" i="43"/>
  <c r="W412" i="43"/>
  <c r="V412" i="43"/>
  <c r="U412" i="43"/>
  <c r="X412" i="43" s="1"/>
  <c r="T412" i="43"/>
  <c r="S412" i="43"/>
  <c r="M412" i="43"/>
  <c r="AL411" i="43"/>
  <c r="AE411" i="43"/>
  <c r="W411" i="43"/>
  <c r="V411" i="43"/>
  <c r="U411" i="43"/>
  <c r="X411" i="43" s="1"/>
  <c r="T411" i="43"/>
  <c r="S411" i="43"/>
  <c r="M411" i="43"/>
  <c r="AL410" i="43"/>
  <c r="AE410" i="43"/>
  <c r="W410" i="43"/>
  <c r="V410" i="43"/>
  <c r="U410" i="43"/>
  <c r="X410" i="43" s="1"/>
  <c r="T410" i="43"/>
  <c r="S410" i="43"/>
  <c r="M410" i="43"/>
  <c r="AL409" i="43"/>
  <c r="AE409" i="43"/>
  <c r="W409" i="43"/>
  <c r="V409" i="43"/>
  <c r="U409" i="43"/>
  <c r="T409" i="43"/>
  <c r="S409" i="43"/>
  <c r="M409" i="43"/>
  <c r="AL408" i="43"/>
  <c r="AE408" i="43"/>
  <c r="W408" i="43"/>
  <c r="V408" i="43"/>
  <c r="X408" i="43" s="1"/>
  <c r="U408" i="43"/>
  <c r="T408" i="43"/>
  <c r="S408" i="43"/>
  <c r="M408" i="43"/>
  <c r="AL407" i="43"/>
  <c r="AE407" i="43"/>
  <c r="W407" i="43"/>
  <c r="V407" i="43"/>
  <c r="U407" i="43"/>
  <c r="X407" i="43" s="1"/>
  <c r="T407" i="43"/>
  <c r="S407" i="43"/>
  <c r="M407" i="43"/>
  <c r="AL406" i="43"/>
  <c r="AE406" i="43"/>
  <c r="X406" i="43"/>
  <c r="W406" i="43"/>
  <c r="V406" i="43"/>
  <c r="U406" i="43"/>
  <c r="T406" i="43"/>
  <c r="S406" i="43"/>
  <c r="M406" i="43"/>
  <c r="AL405" i="43"/>
  <c r="AE405" i="43"/>
  <c r="W405" i="43"/>
  <c r="V405" i="43"/>
  <c r="U405" i="43"/>
  <c r="T405" i="43"/>
  <c r="S405" i="43"/>
  <c r="M405" i="43"/>
  <c r="AL404" i="43"/>
  <c r="AE404" i="43"/>
  <c r="W404" i="43"/>
  <c r="V404" i="43"/>
  <c r="U404" i="43"/>
  <c r="X404" i="43" s="1"/>
  <c r="T404" i="43"/>
  <c r="S404" i="43"/>
  <c r="M404" i="43"/>
  <c r="AL403" i="43"/>
  <c r="AE403" i="43"/>
  <c r="W403" i="43"/>
  <c r="V403" i="43"/>
  <c r="U403" i="43"/>
  <c r="X403" i="43" s="1"/>
  <c r="T403" i="43"/>
  <c r="S403" i="43"/>
  <c r="M403" i="43"/>
  <c r="AL402" i="43"/>
  <c r="AE402" i="43"/>
  <c r="W402" i="43"/>
  <c r="V402" i="43"/>
  <c r="U402" i="43"/>
  <c r="T402" i="43"/>
  <c r="S402" i="43"/>
  <c r="M402" i="43"/>
  <c r="AK398" i="43"/>
  <c r="AJ398" i="43"/>
  <c r="AI398" i="43"/>
  <c r="AH398" i="43"/>
  <c r="AD398" i="43"/>
  <c r="AC398" i="43"/>
  <c r="AB398" i="43"/>
  <c r="AA398" i="43"/>
  <c r="R398" i="43"/>
  <c r="Q398" i="43"/>
  <c r="P398" i="43"/>
  <c r="O398" i="43"/>
  <c r="L398" i="43"/>
  <c r="K398" i="43"/>
  <c r="J398" i="43"/>
  <c r="I398" i="43"/>
  <c r="AL396" i="43"/>
  <c r="AE396" i="43"/>
  <c r="W396" i="43"/>
  <c r="V396" i="43"/>
  <c r="X396" i="43" s="1"/>
  <c r="U396" i="43"/>
  <c r="T396" i="43"/>
  <c r="S396" i="43"/>
  <c r="M396" i="43"/>
  <c r="AL395" i="43"/>
  <c r="AE395" i="43"/>
  <c r="W395" i="43"/>
  <c r="V395" i="43"/>
  <c r="U395" i="43"/>
  <c r="X395" i="43" s="1"/>
  <c r="T395" i="43"/>
  <c r="S395" i="43"/>
  <c r="M395" i="43"/>
  <c r="AL394" i="43"/>
  <c r="AE394" i="43"/>
  <c r="W394" i="43"/>
  <c r="V394" i="43"/>
  <c r="U394" i="43"/>
  <c r="X394" i="43" s="1"/>
  <c r="T394" i="43"/>
  <c r="S394" i="43"/>
  <c r="M394" i="43"/>
  <c r="AL393" i="43"/>
  <c r="AE393" i="43"/>
  <c r="W393" i="43"/>
  <c r="X393" i="43" s="1"/>
  <c r="V393" i="43"/>
  <c r="U393" i="43"/>
  <c r="T393" i="43"/>
  <c r="S393" i="43"/>
  <c r="M393" i="43"/>
  <c r="AL392" i="43"/>
  <c r="AE392" i="43"/>
  <c r="W392" i="43"/>
  <c r="V392" i="43"/>
  <c r="U392" i="43"/>
  <c r="X392" i="43" s="1"/>
  <c r="T392" i="43"/>
  <c r="S392" i="43"/>
  <c r="M392" i="43"/>
  <c r="AL391" i="43"/>
  <c r="AE391" i="43"/>
  <c r="W391" i="43"/>
  <c r="V391" i="43"/>
  <c r="U391" i="43"/>
  <c r="X391" i="43" s="1"/>
  <c r="T391" i="43"/>
  <c r="S391" i="43"/>
  <c r="M391" i="43"/>
  <c r="AL390" i="43"/>
  <c r="AE390" i="43"/>
  <c r="W390" i="43"/>
  <c r="V390" i="43"/>
  <c r="X390" i="43" s="1"/>
  <c r="U390" i="43"/>
  <c r="T390" i="43"/>
  <c r="S390" i="43"/>
  <c r="M390" i="43"/>
  <c r="AL389" i="43"/>
  <c r="AE389" i="43"/>
  <c r="W389" i="43"/>
  <c r="V389" i="43"/>
  <c r="U389" i="43"/>
  <c r="X389" i="43" s="1"/>
  <c r="T389" i="43"/>
  <c r="S389" i="43"/>
  <c r="M389" i="43"/>
  <c r="AL388" i="43"/>
  <c r="AE388" i="43"/>
  <c r="X388" i="43"/>
  <c r="W388" i="43"/>
  <c r="V388" i="43"/>
  <c r="U388" i="43"/>
  <c r="T388" i="43"/>
  <c r="S388" i="43"/>
  <c r="M388" i="43"/>
  <c r="AL387" i="43"/>
  <c r="AE387" i="43"/>
  <c r="W387" i="43"/>
  <c r="V387" i="43"/>
  <c r="U387" i="43"/>
  <c r="X387" i="43" s="1"/>
  <c r="T387" i="43"/>
  <c r="S387" i="43"/>
  <c r="M387" i="43"/>
  <c r="AL386" i="43"/>
  <c r="AE386" i="43"/>
  <c r="X386" i="43"/>
  <c r="W386" i="43"/>
  <c r="V386" i="43"/>
  <c r="U386" i="43"/>
  <c r="T386" i="43"/>
  <c r="S386" i="43"/>
  <c r="M386" i="43"/>
  <c r="AL385" i="43"/>
  <c r="AE385" i="43"/>
  <c r="W385" i="43"/>
  <c r="V385" i="43"/>
  <c r="U385" i="43"/>
  <c r="X385" i="43" s="1"/>
  <c r="T385" i="43"/>
  <c r="S385" i="43"/>
  <c r="M385" i="43"/>
  <c r="AL384" i="43"/>
  <c r="AE384" i="43"/>
  <c r="W384" i="43"/>
  <c r="X384" i="43" s="1"/>
  <c r="V384" i="43"/>
  <c r="U384" i="43"/>
  <c r="T384" i="43"/>
  <c r="S384" i="43"/>
  <c r="M384" i="43"/>
  <c r="AL383" i="43"/>
  <c r="AE383" i="43"/>
  <c r="W383" i="43"/>
  <c r="V383" i="43"/>
  <c r="U383" i="43"/>
  <c r="X383" i="43" s="1"/>
  <c r="T383" i="43"/>
  <c r="S383" i="43"/>
  <c r="M383" i="43"/>
  <c r="AL382" i="43"/>
  <c r="AE382" i="43"/>
  <c r="W382" i="43"/>
  <c r="V382" i="43"/>
  <c r="U382" i="43"/>
  <c r="X382" i="43" s="1"/>
  <c r="T382" i="43"/>
  <c r="S382" i="43"/>
  <c r="M382" i="43"/>
  <c r="AL381" i="43"/>
  <c r="AE381" i="43"/>
  <c r="W381" i="43"/>
  <c r="V381" i="43"/>
  <c r="U381" i="43"/>
  <c r="X381" i="43" s="1"/>
  <c r="T381" i="43"/>
  <c r="S381" i="43"/>
  <c r="M381" i="43"/>
  <c r="AL380" i="43"/>
  <c r="AE380" i="43"/>
  <c r="X380" i="43"/>
  <c r="W380" i="43"/>
  <c r="V380" i="43"/>
  <c r="U380" i="43"/>
  <c r="T380" i="43"/>
  <c r="S380" i="43"/>
  <c r="M380" i="43"/>
  <c r="AL379" i="43"/>
  <c r="AE379" i="43"/>
  <c r="W379" i="43"/>
  <c r="X379" i="43" s="1"/>
  <c r="V379" i="43"/>
  <c r="U379" i="43"/>
  <c r="T379" i="43"/>
  <c r="S379" i="43"/>
  <c r="M379" i="43"/>
  <c r="AL378" i="43"/>
  <c r="AE378" i="43"/>
  <c r="W378" i="43"/>
  <c r="V378" i="43"/>
  <c r="U378" i="43"/>
  <c r="X378" i="43" s="1"/>
  <c r="T378" i="43"/>
  <c r="S378" i="43"/>
  <c r="M378" i="43"/>
  <c r="AL377" i="43"/>
  <c r="AE377" i="43"/>
  <c r="X377" i="43"/>
  <c r="W377" i="43"/>
  <c r="V377" i="43"/>
  <c r="U377" i="43"/>
  <c r="T377" i="43"/>
  <c r="S377" i="43"/>
  <c r="M377" i="43"/>
  <c r="AL376" i="43"/>
  <c r="AE376" i="43"/>
  <c r="W376" i="43"/>
  <c r="V376" i="43"/>
  <c r="U376" i="43"/>
  <c r="X376" i="43" s="1"/>
  <c r="T376" i="43"/>
  <c r="S376" i="43"/>
  <c r="M376" i="43"/>
  <c r="AL375" i="43"/>
  <c r="AE375" i="43"/>
  <c r="X375" i="43"/>
  <c r="W375" i="43"/>
  <c r="V375" i="43"/>
  <c r="U375" i="43"/>
  <c r="T375" i="43"/>
  <c r="S375" i="43"/>
  <c r="M375" i="43"/>
  <c r="AL374" i="43"/>
  <c r="AE374" i="43"/>
  <c r="W374" i="43"/>
  <c r="V374" i="43"/>
  <c r="U374" i="43"/>
  <c r="X374" i="43" s="1"/>
  <c r="T374" i="43"/>
  <c r="S374" i="43"/>
  <c r="M374" i="43"/>
  <c r="AL373" i="43"/>
  <c r="AE373" i="43"/>
  <c r="W373" i="43"/>
  <c r="V373" i="43"/>
  <c r="U373" i="43"/>
  <c r="X373" i="43" s="1"/>
  <c r="T373" i="43"/>
  <c r="S373" i="43"/>
  <c r="M373" i="43"/>
  <c r="AL372" i="43"/>
  <c r="AE372" i="43"/>
  <c r="W372" i="43"/>
  <c r="V372" i="43"/>
  <c r="U372" i="43"/>
  <c r="X372" i="43" s="1"/>
  <c r="T372" i="43"/>
  <c r="S372" i="43"/>
  <c r="M372" i="43"/>
  <c r="AL371" i="43"/>
  <c r="AE371" i="43"/>
  <c r="W371" i="43"/>
  <c r="V371" i="43"/>
  <c r="U371" i="43"/>
  <c r="X371" i="43" s="1"/>
  <c r="T371" i="43"/>
  <c r="S371" i="43"/>
  <c r="M371" i="43"/>
  <c r="AL370" i="43"/>
  <c r="AE370" i="43"/>
  <c r="W370" i="43"/>
  <c r="V370" i="43"/>
  <c r="U370" i="43"/>
  <c r="X370" i="43" s="1"/>
  <c r="T370" i="43"/>
  <c r="S370" i="43"/>
  <c r="M370" i="43"/>
  <c r="AL369" i="43"/>
  <c r="AE369" i="43"/>
  <c r="W369" i="43"/>
  <c r="V369" i="43"/>
  <c r="U369" i="43"/>
  <c r="X369" i="43" s="1"/>
  <c r="T369" i="43"/>
  <c r="S369" i="43"/>
  <c r="M369" i="43"/>
  <c r="AL368" i="43"/>
  <c r="AE368" i="43"/>
  <c r="W368" i="43"/>
  <c r="V368" i="43"/>
  <c r="X368" i="43" s="1"/>
  <c r="U368" i="43"/>
  <c r="T368" i="43"/>
  <c r="S368" i="43"/>
  <c r="M368" i="43"/>
  <c r="AL367" i="43"/>
  <c r="AE367" i="43"/>
  <c r="W367" i="43"/>
  <c r="V367" i="43"/>
  <c r="U367" i="43"/>
  <c r="X367" i="43" s="1"/>
  <c r="T367" i="43"/>
  <c r="S367" i="43"/>
  <c r="M367" i="43"/>
  <c r="AL366" i="43"/>
  <c r="AE366" i="43"/>
  <c r="X366" i="43"/>
  <c r="W366" i="43"/>
  <c r="V366" i="43"/>
  <c r="U366" i="43"/>
  <c r="T366" i="43"/>
  <c r="S366" i="43"/>
  <c r="M366" i="43"/>
  <c r="AL365" i="43"/>
  <c r="AE365" i="43"/>
  <c r="W365" i="43"/>
  <c r="V365" i="43"/>
  <c r="U365" i="43"/>
  <c r="X365" i="43" s="1"/>
  <c r="T365" i="43"/>
  <c r="S365" i="43"/>
  <c r="M365" i="43"/>
  <c r="AL364" i="43"/>
  <c r="AE364" i="43"/>
  <c r="W364" i="43"/>
  <c r="V364" i="43"/>
  <c r="X364" i="43" s="1"/>
  <c r="U364" i="43"/>
  <c r="T364" i="43"/>
  <c r="S364" i="43"/>
  <c r="M364" i="43"/>
  <c r="AL363" i="43"/>
  <c r="AE363" i="43"/>
  <c r="W363" i="43"/>
  <c r="V363" i="43"/>
  <c r="U363" i="43"/>
  <c r="X363" i="43" s="1"/>
  <c r="T363" i="43"/>
  <c r="S363" i="43"/>
  <c r="M363" i="43"/>
  <c r="AL362" i="43"/>
  <c r="AE362" i="43"/>
  <c r="W362" i="43"/>
  <c r="V362" i="43"/>
  <c r="U362" i="43"/>
  <c r="X362" i="43" s="1"/>
  <c r="T362" i="43"/>
  <c r="S362" i="43"/>
  <c r="M362" i="43"/>
  <c r="AL361" i="43"/>
  <c r="AE361" i="43"/>
  <c r="W361" i="43"/>
  <c r="V361" i="43"/>
  <c r="U361" i="43"/>
  <c r="X361" i="43" s="1"/>
  <c r="T361" i="43"/>
  <c r="S361" i="43"/>
  <c r="M361" i="43"/>
  <c r="AL360" i="43"/>
  <c r="AE360" i="43"/>
  <c r="W360" i="43"/>
  <c r="V360" i="43"/>
  <c r="U360" i="43"/>
  <c r="X360" i="43" s="1"/>
  <c r="T360" i="43"/>
  <c r="S360" i="43"/>
  <c r="M360" i="43"/>
  <c r="AL359" i="43"/>
  <c r="AE359" i="43"/>
  <c r="W359" i="43"/>
  <c r="X359" i="43" s="1"/>
  <c r="V359" i="43"/>
  <c r="U359" i="43"/>
  <c r="T359" i="43"/>
  <c r="S359" i="43"/>
  <c r="M359" i="43"/>
  <c r="AL358" i="43"/>
  <c r="AE358" i="43"/>
  <c r="W358" i="43"/>
  <c r="V358" i="43"/>
  <c r="U358" i="43"/>
  <c r="X358" i="43" s="1"/>
  <c r="T358" i="43"/>
  <c r="S358" i="43"/>
  <c r="M358" i="43"/>
  <c r="AL357" i="43"/>
  <c r="AE357" i="43"/>
  <c r="W357" i="43"/>
  <c r="V357" i="43"/>
  <c r="U357" i="43"/>
  <c r="X357" i="43" s="1"/>
  <c r="T357" i="43"/>
  <c r="S357" i="43"/>
  <c r="M357" i="43"/>
  <c r="AL356" i="43"/>
  <c r="AE356" i="43"/>
  <c r="W356" i="43"/>
  <c r="V356" i="43"/>
  <c r="U356" i="43"/>
  <c r="X356" i="43" s="1"/>
  <c r="T356" i="43"/>
  <c r="S356" i="43"/>
  <c r="S398" i="43" s="1"/>
  <c r="M356" i="43"/>
  <c r="AL355" i="43"/>
  <c r="AE355" i="43"/>
  <c r="W355" i="43"/>
  <c r="V355" i="43"/>
  <c r="U355" i="43"/>
  <c r="X355" i="43" s="1"/>
  <c r="T355" i="43"/>
  <c r="S355" i="43"/>
  <c r="M355" i="43"/>
  <c r="AL354" i="43"/>
  <c r="AE354" i="43"/>
  <c r="W354" i="43"/>
  <c r="V354" i="43"/>
  <c r="U354" i="43"/>
  <c r="X354" i="43" s="1"/>
  <c r="T354" i="43"/>
  <c r="S354" i="43"/>
  <c r="M354" i="43"/>
  <c r="AL353" i="43"/>
  <c r="AE353" i="43"/>
  <c r="W353" i="43"/>
  <c r="V353" i="43"/>
  <c r="U353" i="43"/>
  <c r="T353" i="43"/>
  <c r="S353" i="43"/>
  <c r="M353" i="43"/>
  <c r="AL352" i="43"/>
  <c r="AE352" i="43"/>
  <c r="W352" i="43"/>
  <c r="V352" i="43"/>
  <c r="U352" i="43"/>
  <c r="X352" i="43" s="1"/>
  <c r="T352" i="43"/>
  <c r="S352" i="43"/>
  <c r="M352" i="43"/>
  <c r="AI343" i="43"/>
  <c r="AH343" i="43"/>
  <c r="L343" i="43"/>
  <c r="K343" i="43"/>
  <c r="J343" i="43"/>
  <c r="I343" i="43"/>
  <c r="AK342" i="43"/>
  <c r="AK343" i="43" s="1"/>
  <c r="AJ342" i="43"/>
  <c r="AJ343" i="43" s="1"/>
  <c r="AI342" i="43"/>
  <c r="AH342" i="43"/>
  <c r="AF342" i="43"/>
  <c r="AD342" i="43"/>
  <c r="AC342" i="43"/>
  <c r="AB342" i="43"/>
  <c r="AA342" i="43"/>
  <c r="Y342" i="43"/>
  <c r="R342" i="43"/>
  <c r="R343" i="43" s="1"/>
  <c r="Q342" i="43"/>
  <c r="Q343" i="43" s="1"/>
  <c r="P342" i="43"/>
  <c r="P343" i="43" s="1"/>
  <c r="O342" i="43"/>
  <c r="O343" i="43" s="1"/>
  <c r="L342" i="43"/>
  <c r="K342" i="43"/>
  <c r="J342" i="43"/>
  <c r="I342" i="43"/>
  <c r="AL341" i="43"/>
  <c r="AE341" i="43"/>
  <c r="W341" i="43"/>
  <c r="X341" i="43" s="1"/>
  <c r="V341" i="43"/>
  <c r="U341" i="43"/>
  <c r="T341" i="43"/>
  <c r="S341" i="43"/>
  <c r="M341" i="43"/>
  <c r="AL340" i="43"/>
  <c r="AE340" i="43"/>
  <c r="W340" i="43"/>
  <c r="V340" i="43"/>
  <c r="U340" i="43"/>
  <c r="X340" i="43" s="1"/>
  <c r="T340" i="43"/>
  <c r="S340" i="43"/>
  <c r="M340" i="43"/>
  <c r="AL339" i="43"/>
  <c r="AE339" i="43"/>
  <c r="X339" i="43"/>
  <c r="W339" i="43"/>
  <c r="V339" i="43"/>
  <c r="U339" i="43"/>
  <c r="T339" i="43"/>
  <c r="S339" i="43"/>
  <c r="M339" i="43"/>
  <c r="AL338" i="43"/>
  <c r="AE338" i="43"/>
  <c r="W338" i="43"/>
  <c r="V338" i="43"/>
  <c r="U338" i="43"/>
  <c r="X338" i="43" s="1"/>
  <c r="T338" i="43"/>
  <c r="S338" i="43"/>
  <c r="M338" i="43"/>
  <c r="AL337" i="43"/>
  <c r="AE337" i="43"/>
  <c r="W337" i="43"/>
  <c r="V337" i="43"/>
  <c r="U337" i="43"/>
  <c r="X337" i="43" s="1"/>
  <c r="T337" i="43"/>
  <c r="S337" i="43"/>
  <c r="M337" i="43"/>
  <c r="AL336" i="43"/>
  <c r="AE336" i="43"/>
  <c r="W336" i="43"/>
  <c r="V336" i="43"/>
  <c r="U336" i="43"/>
  <c r="X336" i="43" s="1"/>
  <c r="T336" i="43"/>
  <c r="S336" i="43"/>
  <c r="M336" i="43"/>
  <c r="AL335" i="43"/>
  <c r="AE335" i="43"/>
  <c r="W335" i="43"/>
  <c r="V335" i="43"/>
  <c r="X335" i="43" s="1"/>
  <c r="U335" i="43"/>
  <c r="T335" i="43"/>
  <c r="S335" i="43"/>
  <c r="M335" i="43"/>
  <c r="AL334" i="43"/>
  <c r="AE334" i="43"/>
  <c r="W334" i="43"/>
  <c r="V334" i="43"/>
  <c r="U334" i="43"/>
  <c r="X334" i="43" s="1"/>
  <c r="T334" i="43"/>
  <c r="S334" i="43"/>
  <c r="S342" i="43" s="1"/>
  <c r="S343" i="43" s="1"/>
  <c r="M334" i="43"/>
  <c r="AL333" i="43"/>
  <c r="AE333" i="43"/>
  <c r="X333" i="43"/>
  <c r="W333" i="43"/>
  <c r="V333" i="43"/>
  <c r="U333" i="43"/>
  <c r="T333" i="43"/>
  <c r="S333" i="43"/>
  <c r="M333" i="43"/>
  <c r="AL332" i="43"/>
  <c r="AE332" i="43"/>
  <c r="W332" i="43"/>
  <c r="V332" i="43"/>
  <c r="U332" i="43"/>
  <c r="X332" i="43" s="1"/>
  <c r="T332" i="43"/>
  <c r="T342" i="43" s="1"/>
  <c r="S332" i="43"/>
  <c r="M332" i="43"/>
  <c r="AL331" i="43"/>
  <c r="AE331" i="43"/>
  <c r="W331" i="43"/>
  <c r="V331" i="43"/>
  <c r="U331" i="43"/>
  <c r="T331" i="43"/>
  <c r="S331" i="43"/>
  <c r="M331" i="43"/>
  <c r="AL330" i="43"/>
  <c r="AE330" i="43"/>
  <c r="W330" i="43"/>
  <c r="V330" i="43"/>
  <c r="U330" i="43"/>
  <c r="U342" i="43" s="1"/>
  <c r="U343" i="43" s="1"/>
  <c r="T330" i="43"/>
  <c r="S330" i="43"/>
  <c r="M330" i="43"/>
  <c r="AL329" i="43"/>
  <c r="AE329" i="43"/>
  <c r="W329" i="43"/>
  <c r="V329" i="43"/>
  <c r="U329" i="43"/>
  <c r="X329" i="43" s="1"/>
  <c r="T329" i="43"/>
  <c r="S329" i="43"/>
  <c r="M329" i="43"/>
  <c r="AL328" i="43"/>
  <c r="AE328" i="43"/>
  <c r="W328" i="43"/>
  <c r="W342" i="43" s="1"/>
  <c r="W343" i="43" s="1"/>
  <c r="V328" i="43"/>
  <c r="V342" i="43" s="1"/>
  <c r="V343" i="43" s="1"/>
  <c r="U328" i="43"/>
  <c r="T328" i="43"/>
  <c r="S328" i="43"/>
  <c r="M328" i="43"/>
  <c r="AK324" i="43"/>
  <c r="AJ324" i="43"/>
  <c r="AI324" i="43"/>
  <c r="AH324" i="43"/>
  <c r="AD324" i="43"/>
  <c r="AD343" i="43" s="1"/>
  <c r="AC324" i="43"/>
  <c r="AC343" i="43" s="1"/>
  <c r="AB324" i="43"/>
  <c r="AB343" i="43" s="1"/>
  <c r="AA324" i="43"/>
  <c r="AA343" i="43" s="1"/>
  <c r="W324" i="43"/>
  <c r="V324" i="43"/>
  <c r="U324" i="43"/>
  <c r="R324" i="43"/>
  <c r="Q324" i="43"/>
  <c r="P324" i="43"/>
  <c r="O324" i="43"/>
  <c r="L324" i="43"/>
  <c r="K324" i="43"/>
  <c r="J324" i="43"/>
  <c r="I324" i="43"/>
  <c r="AL322" i="43"/>
  <c r="AE322" i="43"/>
  <c r="W322" i="43"/>
  <c r="V322" i="43"/>
  <c r="X322" i="43" s="1"/>
  <c r="U322" i="43"/>
  <c r="T322" i="43"/>
  <c r="S322" i="43"/>
  <c r="M322" i="43"/>
  <c r="AL321" i="43"/>
  <c r="AE321" i="43"/>
  <c r="W321" i="43"/>
  <c r="V321" i="43"/>
  <c r="U321" i="43"/>
  <c r="X321" i="43" s="1"/>
  <c r="T321" i="43"/>
  <c r="S321" i="43"/>
  <c r="M321" i="43"/>
  <c r="AL320" i="43"/>
  <c r="AE320" i="43"/>
  <c r="X320" i="43"/>
  <c r="W320" i="43"/>
  <c r="V320" i="43"/>
  <c r="U320" i="43"/>
  <c r="T320" i="43"/>
  <c r="S320" i="43"/>
  <c r="M320" i="43"/>
  <c r="AL319" i="43"/>
  <c r="AE319" i="43"/>
  <c r="W319" i="43"/>
  <c r="V319" i="43"/>
  <c r="U319" i="43"/>
  <c r="X319" i="43" s="1"/>
  <c r="T319" i="43"/>
  <c r="S319" i="43"/>
  <c r="M319" i="43"/>
  <c r="AL318" i="43"/>
  <c r="AE318" i="43"/>
  <c r="W318" i="43"/>
  <c r="V318" i="43"/>
  <c r="U318" i="43"/>
  <c r="X318" i="43" s="1"/>
  <c r="T318" i="43"/>
  <c r="S318" i="43"/>
  <c r="M318" i="43"/>
  <c r="AL317" i="43"/>
  <c r="AE317" i="43"/>
  <c r="W317" i="43"/>
  <c r="V317" i="43"/>
  <c r="U317" i="43"/>
  <c r="X317" i="43" s="1"/>
  <c r="T317" i="43"/>
  <c r="S317" i="43"/>
  <c r="M317" i="43"/>
  <c r="AL316" i="43"/>
  <c r="AE316" i="43"/>
  <c r="W316" i="43"/>
  <c r="V316" i="43"/>
  <c r="U316" i="43"/>
  <c r="X316" i="43" s="1"/>
  <c r="T316" i="43"/>
  <c r="S316" i="43"/>
  <c r="M316" i="43"/>
  <c r="AL315" i="43"/>
  <c r="AE315" i="43"/>
  <c r="W315" i="43"/>
  <c r="V315" i="43"/>
  <c r="U315" i="43"/>
  <c r="X315" i="43" s="1"/>
  <c r="T315" i="43"/>
  <c r="S315" i="43"/>
  <c r="M315" i="43"/>
  <c r="AL314" i="43"/>
  <c r="AE314" i="43"/>
  <c r="W314" i="43"/>
  <c r="V314" i="43"/>
  <c r="U314" i="43"/>
  <c r="X314" i="43" s="1"/>
  <c r="T314" i="43"/>
  <c r="S314" i="43"/>
  <c r="M314" i="43"/>
  <c r="AL313" i="43"/>
  <c r="AE313" i="43"/>
  <c r="W313" i="43"/>
  <c r="X313" i="43" s="1"/>
  <c r="V313" i="43"/>
  <c r="U313" i="43"/>
  <c r="T313" i="43"/>
  <c r="S313" i="43"/>
  <c r="M313" i="43"/>
  <c r="AL312" i="43"/>
  <c r="AE312" i="43"/>
  <c r="W312" i="43"/>
  <c r="X312" i="43" s="1"/>
  <c r="V312" i="43"/>
  <c r="U312" i="43"/>
  <c r="T312" i="43"/>
  <c r="S312" i="43"/>
  <c r="M312" i="43"/>
  <c r="AL311" i="43"/>
  <c r="AE311" i="43"/>
  <c r="W311" i="43"/>
  <c r="V311" i="43"/>
  <c r="U311" i="43"/>
  <c r="T311" i="43"/>
  <c r="S311" i="43"/>
  <c r="M311" i="43"/>
  <c r="AL310" i="43"/>
  <c r="AE310" i="43"/>
  <c r="X310" i="43"/>
  <c r="W310" i="43"/>
  <c r="V310" i="43"/>
  <c r="U310" i="43"/>
  <c r="T310" i="43"/>
  <c r="S310" i="43"/>
  <c r="M310" i="43"/>
  <c r="AL309" i="43"/>
  <c r="AE309" i="43"/>
  <c r="W309" i="43"/>
  <c r="V309" i="43"/>
  <c r="U309" i="43"/>
  <c r="X309" i="43" s="1"/>
  <c r="T309" i="43"/>
  <c r="S309" i="43"/>
  <c r="M309" i="43"/>
  <c r="AL308" i="43"/>
  <c r="AE308" i="43"/>
  <c r="W308" i="43"/>
  <c r="V308" i="43"/>
  <c r="U308" i="43"/>
  <c r="X308" i="43" s="1"/>
  <c r="T308" i="43"/>
  <c r="S308" i="43"/>
  <c r="M308" i="43"/>
  <c r="AL307" i="43"/>
  <c r="AE307" i="43"/>
  <c r="W307" i="43"/>
  <c r="V307" i="43"/>
  <c r="U307" i="43"/>
  <c r="X307" i="43" s="1"/>
  <c r="T307" i="43"/>
  <c r="S307" i="43"/>
  <c r="M307" i="43"/>
  <c r="AL306" i="43"/>
  <c r="AE306" i="43"/>
  <c r="W306" i="43"/>
  <c r="V306" i="43"/>
  <c r="X306" i="43" s="1"/>
  <c r="U306" i="43"/>
  <c r="T306" i="43"/>
  <c r="S306" i="43"/>
  <c r="M306" i="43"/>
  <c r="AL305" i="43"/>
  <c r="AE305" i="43"/>
  <c r="W305" i="43"/>
  <c r="V305" i="43"/>
  <c r="U305" i="43"/>
  <c r="X305" i="43" s="1"/>
  <c r="T305" i="43"/>
  <c r="S305" i="43"/>
  <c r="M305" i="43"/>
  <c r="AL304" i="43"/>
  <c r="AE304" i="43"/>
  <c r="W304" i="43"/>
  <c r="V304" i="43"/>
  <c r="X304" i="43" s="1"/>
  <c r="U304" i="43"/>
  <c r="T304" i="43"/>
  <c r="S304" i="43"/>
  <c r="M304" i="43"/>
  <c r="AL303" i="43"/>
  <c r="AE303" i="43"/>
  <c r="W303" i="43"/>
  <c r="V303" i="43"/>
  <c r="U303" i="43"/>
  <c r="X303" i="43" s="1"/>
  <c r="T303" i="43"/>
  <c r="S303" i="43"/>
  <c r="M303" i="43"/>
  <c r="AL302" i="43"/>
  <c r="AE302" i="43"/>
  <c r="X302" i="43"/>
  <c r="W302" i="43"/>
  <c r="V302" i="43"/>
  <c r="U302" i="43"/>
  <c r="T302" i="43"/>
  <c r="S302" i="43"/>
  <c r="M302" i="43"/>
  <c r="AL301" i="43"/>
  <c r="AE301" i="43"/>
  <c r="W301" i="43"/>
  <c r="V301" i="43"/>
  <c r="X301" i="43" s="1"/>
  <c r="U301" i="43"/>
  <c r="T301" i="43"/>
  <c r="S301" i="43"/>
  <c r="M301" i="43"/>
  <c r="AL300" i="43"/>
  <c r="AE300" i="43"/>
  <c r="W300" i="43"/>
  <c r="V300" i="43"/>
  <c r="U300" i="43"/>
  <c r="X300" i="43" s="1"/>
  <c r="T300" i="43"/>
  <c r="S300" i="43"/>
  <c r="M300" i="43"/>
  <c r="AL299" i="43"/>
  <c r="AE299" i="43"/>
  <c r="W299" i="43"/>
  <c r="X299" i="43" s="1"/>
  <c r="V299" i="43"/>
  <c r="U299" i="43"/>
  <c r="T299" i="43"/>
  <c r="S299" i="43"/>
  <c r="M299" i="43"/>
  <c r="AL298" i="43"/>
  <c r="AE298" i="43"/>
  <c r="W298" i="43"/>
  <c r="V298" i="43"/>
  <c r="U298" i="43"/>
  <c r="X298" i="43" s="1"/>
  <c r="T298" i="43"/>
  <c r="S298" i="43"/>
  <c r="M298" i="43"/>
  <c r="AL297" i="43"/>
  <c r="AE297" i="43"/>
  <c r="X297" i="43"/>
  <c r="W297" i="43"/>
  <c r="V297" i="43"/>
  <c r="U297" i="43"/>
  <c r="T297" i="43"/>
  <c r="S297" i="43"/>
  <c r="M297" i="43"/>
  <c r="AL296" i="43"/>
  <c r="AE296" i="43"/>
  <c r="W296" i="43"/>
  <c r="V296" i="43"/>
  <c r="U296" i="43"/>
  <c r="X296" i="43" s="1"/>
  <c r="T296" i="43"/>
  <c r="S296" i="43"/>
  <c r="M296" i="43"/>
  <c r="AL295" i="43"/>
  <c r="AE295" i="43"/>
  <c r="W295" i="43"/>
  <c r="V295" i="43"/>
  <c r="U295" i="43"/>
  <c r="T295" i="43"/>
  <c r="S295" i="43"/>
  <c r="M295" i="43"/>
  <c r="AL294" i="43"/>
  <c r="AE294" i="43"/>
  <c r="W294" i="43"/>
  <c r="V294" i="43"/>
  <c r="U294" i="43"/>
  <c r="X294" i="43" s="1"/>
  <c r="T294" i="43"/>
  <c r="S294" i="43"/>
  <c r="M294" i="43"/>
  <c r="AL293" i="43"/>
  <c r="AE293" i="43"/>
  <c r="X293" i="43"/>
  <c r="W293" i="43"/>
  <c r="V293" i="43"/>
  <c r="U293" i="43"/>
  <c r="T293" i="43"/>
  <c r="S293" i="43"/>
  <c r="M293" i="43"/>
  <c r="AL292" i="43"/>
  <c r="AE292" i="43"/>
  <c r="W292" i="43"/>
  <c r="V292" i="43"/>
  <c r="U292" i="43"/>
  <c r="X292" i="43" s="1"/>
  <c r="T292" i="43"/>
  <c r="S292" i="43"/>
  <c r="M292" i="43"/>
  <c r="AL291" i="43"/>
  <c r="AE291" i="43"/>
  <c r="W291" i="43"/>
  <c r="V291" i="43"/>
  <c r="U291" i="43"/>
  <c r="X291" i="43" s="1"/>
  <c r="T291" i="43"/>
  <c r="S291" i="43"/>
  <c r="M291" i="43"/>
  <c r="AL290" i="43"/>
  <c r="AE290" i="43"/>
  <c r="W290" i="43"/>
  <c r="V290" i="43"/>
  <c r="X290" i="43" s="1"/>
  <c r="U290" i="43"/>
  <c r="T290" i="43"/>
  <c r="S290" i="43"/>
  <c r="M290" i="43"/>
  <c r="AL289" i="43"/>
  <c r="AE289" i="43"/>
  <c r="W289" i="43"/>
  <c r="V289" i="43"/>
  <c r="U289" i="43"/>
  <c r="X289" i="43" s="1"/>
  <c r="T289" i="43"/>
  <c r="S289" i="43"/>
  <c r="M289" i="43"/>
  <c r="AL288" i="43"/>
  <c r="AE288" i="43"/>
  <c r="W288" i="43"/>
  <c r="V288" i="43"/>
  <c r="X288" i="43" s="1"/>
  <c r="U288" i="43"/>
  <c r="T288" i="43"/>
  <c r="S288" i="43"/>
  <c r="M288" i="43"/>
  <c r="AL287" i="43"/>
  <c r="AE287" i="43"/>
  <c r="W287" i="43"/>
  <c r="V287" i="43"/>
  <c r="U287" i="43"/>
  <c r="X287" i="43" s="1"/>
  <c r="T287" i="43"/>
  <c r="S287" i="43"/>
  <c r="M287" i="43"/>
  <c r="AL286" i="43"/>
  <c r="AE286" i="43"/>
  <c r="X286" i="43"/>
  <c r="W286" i="43"/>
  <c r="V286" i="43"/>
  <c r="U286" i="43"/>
  <c r="T286" i="43"/>
  <c r="S286" i="43"/>
  <c r="M286" i="43"/>
  <c r="AL285" i="43"/>
  <c r="AE285" i="43"/>
  <c r="W285" i="43"/>
  <c r="V285" i="43"/>
  <c r="U285" i="43"/>
  <c r="X285" i="43" s="1"/>
  <c r="T285" i="43"/>
  <c r="S285" i="43"/>
  <c r="M285" i="43"/>
  <c r="AL284" i="43"/>
  <c r="AE284" i="43"/>
  <c r="W284" i="43"/>
  <c r="V284" i="43"/>
  <c r="U284" i="43"/>
  <c r="X284" i="43" s="1"/>
  <c r="T284" i="43"/>
  <c r="S284" i="43"/>
  <c r="M284" i="43"/>
  <c r="AL283" i="43"/>
  <c r="AE283" i="43"/>
  <c r="W283" i="43"/>
  <c r="V283" i="43"/>
  <c r="U283" i="43"/>
  <c r="X283" i="43" s="1"/>
  <c r="T283" i="43"/>
  <c r="S283" i="43"/>
  <c r="M283" i="43"/>
  <c r="AL282" i="43"/>
  <c r="AE282" i="43"/>
  <c r="W282" i="43"/>
  <c r="V282" i="43"/>
  <c r="U282" i="43"/>
  <c r="X282" i="43" s="1"/>
  <c r="T282" i="43"/>
  <c r="S282" i="43"/>
  <c r="M282" i="43"/>
  <c r="AL281" i="43"/>
  <c r="AE281" i="43"/>
  <c r="W281" i="43"/>
  <c r="V281" i="43"/>
  <c r="U281" i="43"/>
  <c r="X281" i="43" s="1"/>
  <c r="T281" i="43"/>
  <c r="S281" i="43"/>
  <c r="S324" i="43" s="1"/>
  <c r="M281" i="43"/>
  <c r="AC272" i="43"/>
  <c r="AA272" i="43"/>
  <c r="I272" i="43"/>
  <c r="AK271" i="43"/>
  <c r="AJ271" i="43"/>
  <c r="AI271" i="43"/>
  <c r="AI272" i="43" s="1"/>
  <c r="AH271" i="43"/>
  <c r="AH272" i="43" s="1"/>
  <c r="AD271" i="43"/>
  <c r="AC271" i="43"/>
  <c r="AB271" i="43"/>
  <c r="AA271" i="43"/>
  <c r="Y271" i="43"/>
  <c r="R271" i="43"/>
  <c r="R272" i="43" s="1"/>
  <c r="Q271" i="43"/>
  <c r="P271" i="43"/>
  <c r="P272" i="43" s="1"/>
  <c r="O271" i="43"/>
  <c r="O272" i="43" s="1"/>
  <c r="L271" i="43"/>
  <c r="K271" i="43"/>
  <c r="J271" i="43"/>
  <c r="I271" i="43"/>
  <c r="AL270" i="43"/>
  <c r="AE270" i="43"/>
  <c r="W270" i="43"/>
  <c r="V270" i="43"/>
  <c r="X270" i="43" s="1"/>
  <c r="U270" i="43"/>
  <c r="T270" i="43"/>
  <c r="S270" i="43"/>
  <c r="M270" i="43"/>
  <c r="AL269" i="43"/>
  <c r="AE269" i="43"/>
  <c r="X269" i="43"/>
  <c r="W269" i="43"/>
  <c r="V269" i="43"/>
  <c r="U269" i="43"/>
  <c r="T269" i="43"/>
  <c r="S269" i="43"/>
  <c r="M269" i="43"/>
  <c r="AL268" i="43"/>
  <c r="AE268" i="43"/>
  <c r="X268" i="43"/>
  <c r="W268" i="43"/>
  <c r="V268" i="43"/>
  <c r="U268" i="43"/>
  <c r="T268" i="43"/>
  <c r="S268" i="43"/>
  <c r="M268" i="43"/>
  <c r="AL267" i="43"/>
  <c r="AE267" i="43"/>
  <c r="W267" i="43"/>
  <c r="V267" i="43"/>
  <c r="U267" i="43"/>
  <c r="X267" i="43" s="1"/>
  <c r="T267" i="43"/>
  <c r="S267" i="43"/>
  <c r="M267" i="43"/>
  <c r="AL266" i="43"/>
  <c r="AE266" i="43"/>
  <c r="W266" i="43"/>
  <c r="V266" i="43"/>
  <c r="U266" i="43"/>
  <c r="X266" i="43" s="1"/>
  <c r="T266" i="43"/>
  <c r="S266" i="43"/>
  <c r="M266" i="43"/>
  <c r="AL265" i="43"/>
  <c r="AE265" i="43"/>
  <c r="W265" i="43"/>
  <c r="V265" i="43"/>
  <c r="U265" i="43"/>
  <c r="T265" i="43"/>
  <c r="S265" i="43"/>
  <c r="M265" i="43"/>
  <c r="AL264" i="43"/>
  <c r="AE264" i="43"/>
  <c r="W264" i="43"/>
  <c r="V264" i="43"/>
  <c r="U264" i="43"/>
  <c r="T264" i="43"/>
  <c r="S264" i="43"/>
  <c r="M264" i="43"/>
  <c r="AL263" i="43"/>
  <c r="AE263" i="43"/>
  <c r="W263" i="43"/>
  <c r="V263" i="43"/>
  <c r="U263" i="43"/>
  <c r="T263" i="43"/>
  <c r="S263" i="43"/>
  <c r="M263" i="43"/>
  <c r="AL262" i="43"/>
  <c r="AE262" i="43"/>
  <c r="W262" i="43"/>
  <c r="V262" i="43"/>
  <c r="X262" i="43" s="1"/>
  <c r="U262" i="43"/>
  <c r="T262" i="43"/>
  <c r="S262" i="43"/>
  <c r="M262" i="43"/>
  <c r="AL261" i="43"/>
  <c r="AE261" i="43"/>
  <c r="W261" i="43"/>
  <c r="V261" i="43"/>
  <c r="X261" i="43" s="1"/>
  <c r="U261" i="43"/>
  <c r="T261" i="43"/>
  <c r="S261" i="43"/>
  <c r="M261" i="43"/>
  <c r="AL260" i="43"/>
  <c r="AE260" i="43"/>
  <c r="X260" i="43"/>
  <c r="W260" i="43"/>
  <c r="V260" i="43"/>
  <c r="U260" i="43"/>
  <c r="T260" i="43"/>
  <c r="S260" i="43"/>
  <c r="M260" i="43"/>
  <c r="AL259" i="43"/>
  <c r="AE259" i="43"/>
  <c r="X259" i="43"/>
  <c r="W259" i="43"/>
  <c r="V259" i="43"/>
  <c r="U259" i="43"/>
  <c r="T259" i="43"/>
  <c r="S259" i="43"/>
  <c r="M259" i="43"/>
  <c r="AL258" i="43"/>
  <c r="AE258" i="43"/>
  <c r="W258" i="43"/>
  <c r="V258" i="43"/>
  <c r="U258" i="43"/>
  <c r="X258" i="43" s="1"/>
  <c r="T258" i="43"/>
  <c r="S258" i="43"/>
  <c r="M258" i="43"/>
  <c r="AL257" i="43"/>
  <c r="AE257" i="43"/>
  <c r="W257" i="43"/>
  <c r="V257" i="43"/>
  <c r="X257" i="43" s="1"/>
  <c r="U257" i="43"/>
  <c r="T257" i="43"/>
  <c r="S257" i="43"/>
  <c r="M257" i="43"/>
  <c r="AL256" i="43"/>
  <c r="AE256" i="43"/>
  <c r="W256" i="43"/>
  <c r="V256" i="43"/>
  <c r="U256" i="43"/>
  <c r="X256" i="43" s="1"/>
  <c r="T256" i="43"/>
  <c r="S256" i="43"/>
  <c r="M256" i="43"/>
  <c r="AL255" i="43"/>
  <c r="AE255" i="43"/>
  <c r="W255" i="43"/>
  <c r="X255" i="43" s="1"/>
  <c r="V255" i="43"/>
  <c r="U255" i="43"/>
  <c r="T255" i="43"/>
  <c r="S255" i="43"/>
  <c r="M255" i="43"/>
  <c r="AL254" i="43"/>
  <c r="AE254" i="43"/>
  <c r="W254" i="43"/>
  <c r="V254" i="43"/>
  <c r="U254" i="43"/>
  <c r="X254" i="43" s="1"/>
  <c r="T254" i="43"/>
  <c r="S254" i="43"/>
  <c r="M254" i="43"/>
  <c r="AL253" i="43"/>
  <c r="AE253" i="43"/>
  <c r="W253" i="43"/>
  <c r="X253" i="43" s="1"/>
  <c r="V253" i="43"/>
  <c r="U253" i="43"/>
  <c r="T253" i="43"/>
  <c r="S253" i="43"/>
  <c r="M253" i="43"/>
  <c r="AL252" i="43"/>
  <c r="AE252" i="43"/>
  <c r="W252" i="43"/>
  <c r="V252" i="43"/>
  <c r="X252" i="43" s="1"/>
  <c r="U252" i="43"/>
  <c r="T252" i="43"/>
  <c r="S252" i="43"/>
  <c r="M252" i="43"/>
  <c r="AL251" i="43"/>
  <c r="AE251" i="43"/>
  <c r="W251" i="43"/>
  <c r="V251" i="43"/>
  <c r="U251" i="43"/>
  <c r="X251" i="43" s="1"/>
  <c r="T251" i="43"/>
  <c r="S251" i="43"/>
  <c r="M251" i="43"/>
  <c r="AL250" i="43"/>
  <c r="AE250" i="43"/>
  <c r="W250" i="43"/>
  <c r="X250" i="43" s="1"/>
  <c r="V250" i="43"/>
  <c r="U250" i="43"/>
  <c r="T250" i="43"/>
  <c r="S250" i="43"/>
  <c r="M250" i="43"/>
  <c r="AL249" i="43"/>
  <c r="AE249" i="43"/>
  <c r="W249" i="43"/>
  <c r="V249" i="43"/>
  <c r="U249" i="43"/>
  <c r="X249" i="43" s="1"/>
  <c r="T249" i="43"/>
  <c r="S249" i="43"/>
  <c r="M249" i="43"/>
  <c r="AL248" i="43"/>
  <c r="AE248" i="43"/>
  <c r="W248" i="43"/>
  <c r="V248" i="43"/>
  <c r="U248" i="43"/>
  <c r="T248" i="43"/>
  <c r="S248" i="43"/>
  <c r="M248" i="43"/>
  <c r="AL247" i="43"/>
  <c r="AE247" i="43"/>
  <c r="W247" i="43"/>
  <c r="V247" i="43"/>
  <c r="U247" i="43"/>
  <c r="X247" i="43" s="1"/>
  <c r="T247" i="43"/>
  <c r="S247" i="43"/>
  <c r="M247" i="43"/>
  <c r="AL246" i="43"/>
  <c r="AE246" i="43"/>
  <c r="X246" i="43"/>
  <c r="W246" i="43"/>
  <c r="V246" i="43"/>
  <c r="U246" i="43"/>
  <c r="T246" i="43"/>
  <c r="S246" i="43"/>
  <c r="M246" i="43"/>
  <c r="AL245" i="43"/>
  <c r="AE245" i="43"/>
  <c r="W245" i="43"/>
  <c r="V245" i="43"/>
  <c r="U245" i="43"/>
  <c r="X245" i="43" s="1"/>
  <c r="T245" i="43"/>
  <c r="S245" i="43"/>
  <c r="M245" i="43"/>
  <c r="AL244" i="43"/>
  <c r="AE244" i="43"/>
  <c r="AE271" i="43" s="1"/>
  <c r="AE272" i="43" s="1"/>
  <c r="W244" i="43"/>
  <c r="X244" i="43" s="1"/>
  <c r="V244" i="43"/>
  <c r="U244" i="43"/>
  <c r="T244" i="43"/>
  <c r="S244" i="43"/>
  <c r="M244" i="43"/>
  <c r="AL243" i="43"/>
  <c r="AE243" i="43"/>
  <c r="W243" i="43"/>
  <c r="V243" i="43"/>
  <c r="U243" i="43"/>
  <c r="T243" i="43"/>
  <c r="T271" i="43" s="1"/>
  <c r="S243" i="43"/>
  <c r="M243" i="43"/>
  <c r="M271" i="43" s="1"/>
  <c r="AL242" i="43"/>
  <c r="AL271" i="43" s="1"/>
  <c r="AL272" i="43" s="1"/>
  <c r="AE242" i="43"/>
  <c r="W242" i="43"/>
  <c r="V242" i="43"/>
  <c r="U242" i="43"/>
  <c r="X242" i="43" s="1"/>
  <c r="T242" i="43"/>
  <c r="S242" i="43"/>
  <c r="M242" i="43"/>
  <c r="AK238" i="43"/>
  <c r="AJ238" i="43"/>
  <c r="AJ272" i="43" s="1"/>
  <c r="AI238" i="43"/>
  <c r="AH238" i="43"/>
  <c r="AD238" i="43"/>
  <c r="AD272" i="43" s="1"/>
  <c r="AC238" i="43"/>
  <c r="AB238" i="43"/>
  <c r="AB272" i="43" s="1"/>
  <c r="AA238" i="43"/>
  <c r="R238" i="43"/>
  <c r="Q238" i="43"/>
  <c r="Q272" i="43" s="1"/>
  <c r="P238" i="43"/>
  <c r="O238" i="43"/>
  <c r="N238" i="43"/>
  <c r="L238" i="43"/>
  <c r="L272" i="43" s="1"/>
  <c r="K238" i="43"/>
  <c r="K272" i="43" s="1"/>
  <c r="J238" i="43"/>
  <c r="J272" i="43" s="1"/>
  <c r="I238" i="43"/>
  <c r="U237" i="43"/>
  <c r="AL236" i="43"/>
  <c r="AE236" i="43"/>
  <c r="W236" i="43"/>
  <c r="V236" i="43"/>
  <c r="U236" i="43"/>
  <c r="T236" i="43"/>
  <c r="S236" i="43"/>
  <c r="M236" i="43"/>
  <c r="AL235" i="43"/>
  <c r="AE235" i="43"/>
  <c r="W235" i="43"/>
  <c r="V235" i="43"/>
  <c r="X235" i="43" s="1"/>
  <c r="U235" i="43"/>
  <c r="T235" i="43"/>
  <c r="S235" i="43"/>
  <c r="M235" i="43"/>
  <c r="AL234" i="43"/>
  <c r="AE234" i="43"/>
  <c r="X234" i="43"/>
  <c r="W234" i="43"/>
  <c r="V234" i="43"/>
  <c r="U234" i="43"/>
  <c r="T234" i="43"/>
  <c r="S234" i="43"/>
  <c r="M234" i="43"/>
  <c r="AL233" i="43"/>
  <c r="AE233" i="43"/>
  <c r="X233" i="43"/>
  <c r="W233" i="43"/>
  <c r="V233" i="43"/>
  <c r="U233" i="43"/>
  <c r="T233" i="43"/>
  <c r="S233" i="43"/>
  <c r="M233" i="43"/>
  <c r="AL232" i="43"/>
  <c r="AE232" i="43"/>
  <c r="W232" i="43"/>
  <c r="V232" i="43"/>
  <c r="U232" i="43"/>
  <c r="X232" i="43" s="1"/>
  <c r="T232" i="43"/>
  <c r="S232" i="43"/>
  <c r="M232" i="43"/>
  <c r="AL231" i="43"/>
  <c r="AE231" i="43"/>
  <c r="W231" i="43"/>
  <c r="V231" i="43"/>
  <c r="U231" i="43"/>
  <c r="X231" i="43" s="1"/>
  <c r="T231" i="43"/>
  <c r="S231" i="43"/>
  <c r="M231" i="43"/>
  <c r="AL230" i="43"/>
  <c r="AE230" i="43"/>
  <c r="W230" i="43"/>
  <c r="V230" i="43"/>
  <c r="U230" i="43"/>
  <c r="X230" i="43" s="1"/>
  <c r="T230" i="43"/>
  <c r="S230" i="43"/>
  <c r="M230" i="43"/>
  <c r="AL229" i="43"/>
  <c r="AE229" i="43"/>
  <c r="W229" i="43"/>
  <c r="V229" i="43"/>
  <c r="U229" i="43"/>
  <c r="X229" i="43" s="1"/>
  <c r="T229" i="43"/>
  <c r="S229" i="43"/>
  <c r="M229" i="43"/>
  <c r="AL228" i="43"/>
  <c r="AE228" i="43"/>
  <c r="W228" i="43"/>
  <c r="V228" i="43"/>
  <c r="U228" i="43"/>
  <c r="X228" i="43" s="1"/>
  <c r="T228" i="43"/>
  <c r="S228" i="43"/>
  <c r="M228" i="43"/>
  <c r="AL227" i="43"/>
  <c r="AE227" i="43"/>
  <c r="W227" i="43"/>
  <c r="V227" i="43"/>
  <c r="U227" i="43"/>
  <c r="X227" i="43" s="1"/>
  <c r="T227" i="43"/>
  <c r="S227" i="43"/>
  <c r="M227" i="43"/>
  <c r="AL226" i="43"/>
  <c r="AE226" i="43"/>
  <c r="W226" i="43"/>
  <c r="V226" i="43"/>
  <c r="X226" i="43" s="1"/>
  <c r="U226" i="43"/>
  <c r="T226" i="43"/>
  <c r="S226" i="43"/>
  <c r="M226" i="43"/>
  <c r="AL225" i="43"/>
  <c r="AE225" i="43"/>
  <c r="W225" i="43"/>
  <c r="V225" i="43"/>
  <c r="X225" i="43" s="1"/>
  <c r="U225" i="43"/>
  <c r="T225" i="43"/>
  <c r="S225" i="43"/>
  <c r="M225" i="43"/>
  <c r="AL224" i="43"/>
  <c r="AE224" i="43"/>
  <c r="X224" i="43"/>
  <c r="W224" i="43"/>
  <c r="V224" i="43"/>
  <c r="U224" i="43"/>
  <c r="T224" i="43"/>
  <c r="S224" i="43"/>
  <c r="M224" i="43"/>
  <c r="AL223" i="43"/>
  <c r="AE223" i="43"/>
  <c r="X223" i="43"/>
  <c r="W223" i="43"/>
  <c r="V223" i="43"/>
  <c r="U223" i="43"/>
  <c r="T223" i="43"/>
  <c r="S223" i="43"/>
  <c r="M223" i="43"/>
  <c r="AL222" i="43"/>
  <c r="AE222" i="43"/>
  <c r="W222" i="43"/>
  <c r="V222" i="43"/>
  <c r="U222" i="43"/>
  <c r="X222" i="43" s="1"/>
  <c r="T222" i="43"/>
  <c r="S222" i="43"/>
  <c r="M222" i="43"/>
  <c r="AL221" i="43"/>
  <c r="AE221" i="43"/>
  <c r="W221" i="43"/>
  <c r="V221" i="43"/>
  <c r="U221" i="43"/>
  <c r="X221" i="43" s="1"/>
  <c r="T221" i="43"/>
  <c r="S221" i="43"/>
  <c r="M221" i="43"/>
  <c r="AL220" i="43"/>
  <c r="AE220" i="43"/>
  <c r="W220" i="43"/>
  <c r="V220" i="43"/>
  <c r="U220" i="43"/>
  <c r="X220" i="43" s="1"/>
  <c r="T220" i="43"/>
  <c r="S220" i="43"/>
  <c r="M220" i="43"/>
  <c r="AL219" i="43"/>
  <c r="AE219" i="43"/>
  <c r="W219" i="43"/>
  <c r="V219" i="43"/>
  <c r="U219" i="43"/>
  <c r="X219" i="43" s="1"/>
  <c r="T219" i="43"/>
  <c r="S219" i="43"/>
  <c r="M219" i="43"/>
  <c r="AL218" i="43"/>
  <c r="AE218" i="43"/>
  <c r="W218" i="43"/>
  <c r="V218" i="43"/>
  <c r="U218" i="43"/>
  <c r="X218" i="43" s="1"/>
  <c r="T218" i="43"/>
  <c r="S218" i="43"/>
  <c r="M218" i="43"/>
  <c r="AL217" i="43"/>
  <c r="AE217" i="43"/>
  <c r="W217" i="43"/>
  <c r="X217" i="43" s="1"/>
  <c r="V217" i="43"/>
  <c r="U217" i="43"/>
  <c r="T217" i="43"/>
  <c r="S217" i="43"/>
  <c r="M217" i="43"/>
  <c r="AL216" i="43"/>
  <c r="AE216" i="43"/>
  <c r="W216" i="43"/>
  <c r="X216" i="43" s="1"/>
  <c r="V216" i="43"/>
  <c r="U216" i="43"/>
  <c r="T216" i="43"/>
  <c r="S216" i="43"/>
  <c r="M216" i="43"/>
  <c r="AL215" i="43"/>
  <c r="AE215" i="43"/>
  <c r="W215" i="43"/>
  <c r="V215" i="43"/>
  <c r="U215" i="43"/>
  <c r="X215" i="43" s="1"/>
  <c r="T215" i="43"/>
  <c r="S215" i="43"/>
  <c r="M215" i="43"/>
  <c r="AL214" i="43"/>
  <c r="AE214" i="43"/>
  <c r="W214" i="43"/>
  <c r="V214" i="43"/>
  <c r="U214" i="43"/>
  <c r="T214" i="43"/>
  <c r="S214" i="43"/>
  <c r="M214" i="43"/>
  <c r="AL213" i="43"/>
  <c r="AE213" i="43"/>
  <c r="W213" i="43"/>
  <c r="V213" i="43"/>
  <c r="U213" i="43"/>
  <c r="X213" i="43" s="1"/>
  <c r="T213" i="43"/>
  <c r="S213" i="43"/>
  <c r="M213" i="43"/>
  <c r="AL212" i="43"/>
  <c r="AE212" i="43"/>
  <c r="W212" i="43"/>
  <c r="X212" i="43" s="1"/>
  <c r="V212" i="43"/>
  <c r="U212" i="43"/>
  <c r="T212" i="43"/>
  <c r="S212" i="43"/>
  <c r="M212" i="43"/>
  <c r="AL211" i="43"/>
  <c r="AE211" i="43"/>
  <c r="W211" i="43"/>
  <c r="V211" i="43"/>
  <c r="U211" i="43"/>
  <c r="X211" i="43" s="1"/>
  <c r="T211" i="43"/>
  <c r="S211" i="43"/>
  <c r="M211" i="43"/>
  <c r="AL210" i="43"/>
  <c r="AE210" i="43"/>
  <c r="W210" i="43"/>
  <c r="V210" i="43"/>
  <c r="U210" i="43"/>
  <c r="X210" i="43" s="1"/>
  <c r="T210" i="43"/>
  <c r="S210" i="43"/>
  <c r="M210" i="43"/>
  <c r="AL209" i="43"/>
  <c r="AE209" i="43"/>
  <c r="W209" i="43"/>
  <c r="V209" i="43"/>
  <c r="X209" i="43" s="1"/>
  <c r="U209" i="43"/>
  <c r="T209" i="43"/>
  <c r="S209" i="43"/>
  <c r="M209" i="43"/>
  <c r="AL208" i="43"/>
  <c r="AE208" i="43"/>
  <c r="X208" i="43"/>
  <c r="W208" i="43"/>
  <c r="V208" i="43"/>
  <c r="U208" i="43"/>
  <c r="T208" i="43"/>
  <c r="S208" i="43"/>
  <c r="M208" i="43"/>
  <c r="AL207" i="43"/>
  <c r="AE207" i="43"/>
  <c r="W207" i="43"/>
  <c r="V207" i="43"/>
  <c r="U207" i="43"/>
  <c r="X207" i="43" s="1"/>
  <c r="T207" i="43"/>
  <c r="S207" i="43"/>
  <c r="M207" i="43"/>
  <c r="AL206" i="43"/>
  <c r="AE206" i="43"/>
  <c r="W206" i="43"/>
  <c r="V206" i="43"/>
  <c r="U206" i="43"/>
  <c r="X206" i="43" s="1"/>
  <c r="T206" i="43"/>
  <c r="S206" i="43"/>
  <c r="M206" i="43"/>
  <c r="AL205" i="43"/>
  <c r="AE205" i="43"/>
  <c r="W205" i="43"/>
  <c r="V205" i="43"/>
  <c r="U205" i="43"/>
  <c r="X205" i="43" s="1"/>
  <c r="T205" i="43"/>
  <c r="S205" i="43"/>
  <c r="M205" i="43"/>
  <c r="AL204" i="43"/>
  <c r="AE204" i="43"/>
  <c r="W204" i="43"/>
  <c r="V204" i="43"/>
  <c r="U204" i="43"/>
  <c r="T204" i="43"/>
  <c r="S204" i="43"/>
  <c r="M204" i="43"/>
  <c r="AL203" i="43"/>
  <c r="AE203" i="43"/>
  <c r="W203" i="43"/>
  <c r="V203" i="43"/>
  <c r="X203" i="43" s="1"/>
  <c r="U203" i="43"/>
  <c r="T203" i="43"/>
  <c r="S203" i="43"/>
  <c r="M203" i="43"/>
  <c r="AL202" i="43"/>
  <c r="AE202" i="43"/>
  <c r="X202" i="43"/>
  <c r="W202" i="43"/>
  <c r="V202" i="43"/>
  <c r="U202" i="43"/>
  <c r="T202" i="43"/>
  <c r="S202" i="43"/>
  <c r="M202" i="43"/>
  <c r="AL201" i="43"/>
  <c r="AE201" i="43"/>
  <c r="X201" i="43"/>
  <c r="W201" i="43"/>
  <c r="V201" i="43"/>
  <c r="U201" i="43"/>
  <c r="T201" i="43"/>
  <c r="S201" i="43"/>
  <c r="M201" i="43"/>
  <c r="AL200" i="43"/>
  <c r="AE200" i="43"/>
  <c r="W200" i="43"/>
  <c r="V200" i="43"/>
  <c r="U200" i="43"/>
  <c r="X200" i="43" s="1"/>
  <c r="T200" i="43"/>
  <c r="S200" i="43"/>
  <c r="M200" i="43"/>
  <c r="AL199" i="43"/>
  <c r="AE199" i="43"/>
  <c r="X199" i="43"/>
  <c r="W199" i="43"/>
  <c r="V199" i="43"/>
  <c r="U199" i="43"/>
  <c r="T199" i="43"/>
  <c r="S199" i="43"/>
  <c r="M199" i="43"/>
  <c r="AL198" i="43"/>
  <c r="AE198" i="43"/>
  <c r="W198" i="43"/>
  <c r="V198" i="43"/>
  <c r="U198" i="43"/>
  <c r="X198" i="43" s="1"/>
  <c r="T198" i="43"/>
  <c r="S198" i="43"/>
  <c r="M198" i="43"/>
  <c r="AL197" i="43"/>
  <c r="AE197" i="43"/>
  <c r="W197" i="43"/>
  <c r="V197" i="43"/>
  <c r="U197" i="43"/>
  <c r="X197" i="43" s="1"/>
  <c r="T197" i="43"/>
  <c r="S197" i="43"/>
  <c r="M197" i="43"/>
  <c r="AL196" i="43"/>
  <c r="AE196" i="43"/>
  <c r="W196" i="43"/>
  <c r="V196" i="43"/>
  <c r="U196" i="43"/>
  <c r="X196" i="43" s="1"/>
  <c r="T196" i="43"/>
  <c r="S196" i="43"/>
  <c r="M196" i="43"/>
  <c r="AL195" i="43"/>
  <c r="AE195" i="43"/>
  <c r="W195" i="43"/>
  <c r="V195" i="43"/>
  <c r="U195" i="43"/>
  <c r="X195" i="43" s="1"/>
  <c r="T195" i="43"/>
  <c r="S195" i="43"/>
  <c r="M195" i="43"/>
  <c r="AL194" i="43"/>
  <c r="AE194" i="43"/>
  <c r="W194" i="43"/>
  <c r="V194" i="43"/>
  <c r="U194" i="43"/>
  <c r="X194" i="43" s="1"/>
  <c r="T194" i="43"/>
  <c r="S194" i="43"/>
  <c r="M194" i="43"/>
  <c r="AL193" i="43"/>
  <c r="AE193" i="43"/>
  <c r="W193" i="43"/>
  <c r="V193" i="43"/>
  <c r="X193" i="43" s="1"/>
  <c r="U193" i="43"/>
  <c r="T193" i="43"/>
  <c r="S193" i="43"/>
  <c r="M193" i="43"/>
  <c r="AL192" i="43"/>
  <c r="AE192" i="43"/>
  <c r="W192" i="43"/>
  <c r="V192" i="43"/>
  <c r="X192" i="43" s="1"/>
  <c r="U192" i="43"/>
  <c r="T192" i="43"/>
  <c r="S192" i="43"/>
  <c r="M192" i="43"/>
  <c r="AL191" i="43"/>
  <c r="AE191" i="43"/>
  <c r="AE238" i="43" s="1"/>
  <c r="X191" i="43"/>
  <c r="W191" i="43"/>
  <c r="V191" i="43"/>
  <c r="U191" i="43"/>
  <c r="T191" i="43"/>
  <c r="S191" i="43"/>
  <c r="M191" i="43"/>
  <c r="AL190" i="43"/>
  <c r="AE190" i="43"/>
  <c r="X190" i="43"/>
  <c r="W190" i="43"/>
  <c r="V190" i="43"/>
  <c r="U190" i="43"/>
  <c r="T190" i="43"/>
  <c r="S190" i="43"/>
  <c r="M190" i="43"/>
  <c r="AL189" i="43"/>
  <c r="AL238" i="43" s="1"/>
  <c r="AE189" i="43"/>
  <c r="W189" i="43"/>
  <c r="V189" i="43"/>
  <c r="U189" i="43"/>
  <c r="T189" i="43"/>
  <c r="S189" i="43"/>
  <c r="M189" i="43"/>
  <c r="R179" i="43"/>
  <c r="Q179" i="43"/>
  <c r="AK178" i="43"/>
  <c r="AJ178" i="43"/>
  <c r="AI178" i="43"/>
  <c r="AH178" i="43"/>
  <c r="AH179" i="43" s="1"/>
  <c r="AF178" i="43"/>
  <c r="AD178" i="43"/>
  <c r="AD179" i="43" s="1"/>
  <c r="AC178" i="43"/>
  <c r="AB178" i="43"/>
  <c r="AA178" i="43"/>
  <c r="Y178" i="43"/>
  <c r="R178" i="43"/>
  <c r="Q178" i="43"/>
  <c r="P178" i="43"/>
  <c r="O178" i="43"/>
  <c r="L178" i="43"/>
  <c r="L179" i="43" s="1"/>
  <c r="K178" i="43"/>
  <c r="K179" i="43" s="1"/>
  <c r="J178" i="43"/>
  <c r="I178" i="43"/>
  <c r="AL177" i="43"/>
  <c r="AE177" i="43"/>
  <c r="X177" i="43"/>
  <c r="W177" i="43"/>
  <c r="V177" i="43"/>
  <c r="U177" i="43"/>
  <c r="T177" i="43"/>
  <c r="S177" i="43"/>
  <c r="M177" i="43"/>
  <c r="AL176" i="43"/>
  <c r="AE176" i="43"/>
  <c r="W176" i="43"/>
  <c r="V176" i="43"/>
  <c r="U176" i="43"/>
  <c r="X176" i="43" s="1"/>
  <c r="T176" i="43"/>
  <c r="S176" i="43"/>
  <c r="M176" i="43"/>
  <c r="AL175" i="43"/>
  <c r="AE175" i="43"/>
  <c r="W175" i="43"/>
  <c r="V175" i="43"/>
  <c r="U175" i="43"/>
  <c r="T175" i="43"/>
  <c r="S175" i="43"/>
  <c r="M175" i="43"/>
  <c r="AL174" i="43"/>
  <c r="AE174" i="43"/>
  <c r="W174" i="43"/>
  <c r="V174" i="43"/>
  <c r="U174" i="43"/>
  <c r="X174" i="43" s="1"/>
  <c r="T174" i="43"/>
  <c r="S174" i="43"/>
  <c r="M174" i="43"/>
  <c r="AL173" i="43"/>
  <c r="AE173" i="43"/>
  <c r="W173" i="43"/>
  <c r="V173" i="43"/>
  <c r="U173" i="43"/>
  <c r="X173" i="43" s="1"/>
  <c r="T173" i="43"/>
  <c r="S173" i="43"/>
  <c r="M173" i="43"/>
  <c r="AL172" i="43"/>
  <c r="AE172" i="43"/>
  <c r="W172" i="43"/>
  <c r="X172" i="43" s="1"/>
  <c r="V172" i="43"/>
  <c r="U172" i="43"/>
  <c r="T172" i="43"/>
  <c r="S172" i="43"/>
  <c r="M172" i="43"/>
  <c r="AL171" i="43"/>
  <c r="AE171" i="43"/>
  <c r="W171" i="43"/>
  <c r="V171" i="43"/>
  <c r="U171" i="43"/>
  <c r="X171" i="43" s="1"/>
  <c r="T171" i="43"/>
  <c r="S171" i="43"/>
  <c r="M171" i="43"/>
  <c r="AL170" i="43"/>
  <c r="AE170" i="43"/>
  <c r="W170" i="43"/>
  <c r="V170" i="43"/>
  <c r="X170" i="43" s="1"/>
  <c r="U170" i="43"/>
  <c r="T170" i="43"/>
  <c r="S170" i="43"/>
  <c r="M170" i="43"/>
  <c r="AL169" i="43"/>
  <c r="AE169" i="43"/>
  <c r="W169" i="43"/>
  <c r="V169" i="43"/>
  <c r="U169" i="43"/>
  <c r="X169" i="43" s="1"/>
  <c r="T169" i="43"/>
  <c r="S169" i="43"/>
  <c r="M169" i="43"/>
  <c r="AL168" i="43"/>
  <c r="AE168" i="43"/>
  <c r="W168" i="43"/>
  <c r="V168" i="43"/>
  <c r="U168" i="43"/>
  <c r="X168" i="43" s="1"/>
  <c r="T168" i="43"/>
  <c r="S168" i="43"/>
  <c r="M168" i="43"/>
  <c r="AL167" i="43"/>
  <c r="AE167" i="43"/>
  <c r="W167" i="43"/>
  <c r="V167" i="43"/>
  <c r="U167" i="43"/>
  <c r="X167" i="43" s="1"/>
  <c r="T167" i="43"/>
  <c r="S167" i="43"/>
  <c r="M167" i="43"/>
  <c r="AL166" i="43"/>
  <c r="AE166" i="43"/>
  <c r="W166" i="43"/>
  <c r="X166" i="43" s="1"/>
  <c r="V166" i="43"/>
  <c r="U166" i="43"/>
  <c r="T166" i="43"/>
  <c r="S166" i="43"/>
  <c r="M166" i="43"/>
  <c r="AL165" i="43"/>
  <c r="AE165" i="43"/>
  <c r="W165" i="43"/>
  <c r="V165" i="43"/>
  <c r="X165" i="43" s="1"/>
  <c r="U165" i="43"/>
  <c r="T165" i="43"/>
  <c r="S165" i="43"/>
  <c r="M165" i="43"/>
  <c r="AL164" i="43"/>
  <c r="AE164" i="43"/>
  <c r="W164" i="43"/>
  <c r="V164" i="43"/>
  <c r="U164" i="43"/>
  <c r="X164" i="43" s="1"/>
  <c r="T164" i="43"/>
  <c r="S164" i="43"/>
  <c r="M164" i="43"/>
  <c r="AL163" i="43"/>
  <c r="AE163" i="43"/>
  <c r="W163" i="43"/>
  <c r="V163" i="43"/>
  <c r="U163" i="43"/>
  <c r="X163" i="43" s="1"/>
  <c r="T163" i="43"/>
  <c r="S163" i="43"/>
  <c r="M163" i="43"/>
  <c r="AL162" i="43"/>
  <c r="AE162" i="43"/>
  <c r="W162" i="43"/>
  <c r="V162" i="43"/>
  <c r="U162" i="43"/>
  <c r="X162" i="43" s="1"/>
  <c r="T162" i="43"/>
  <c r="S162" i="43"/>
  <c r="M162" i="43"/>
  <c r="AL161" i="43"/>
  <c r="AE161" i="43"/>
  <c r="W161" i="43"/>
  <c r="V161" i="43"/>
  <c r="U161" i="43"/>
  <c r="X161" i="43" s="1"/>
  <c r="T161" i="43"/>
  <c r="S161" i="43"/>
  <c r="M161" i="43"/>
  <c r="AL160" i="43"/>
  <c r="AE160" i="43"/>
  <c r="W160" i="43"/>
  <c r="V160" i="43"/>
  <c r="U160" i="43"/>
  <c r="X160" i="43" s="1"/>
  <c r="T160" i="43"/>
  <c r="S160" i="43"/>
  <c r="M160" i="43"/>
  <c r="AL159" i="43"/>
  <c r="AE159" i="43"/>
  <c r="W159" i="43"/>
  <c r="V159" i="43"/>
  <c r="U159" i="43"/>
  <c r="X159" i="43" s="1"/>
  <c r="T159" i="43"/>
  <c r="S159" i="43"/>
  <c r="M159" i="43"/>
  <c r="AL158" i="43"/>
  <c r="AE158" i="43"/>
  <c r="W158" i="43"/>
  <c r="V158" i="43"/>
  <c r="U158" i="43"/>
  <c r="X158" i="43" s="1"/>
  <c r="T158" i="43"/>
  <c r="S158" i="43"/>
  <c r="M158" i="43"/>
  <c r="AL157" i="43"/>
  <c r="AE157" i="43"/>
  <c r="W157" i="43"/>
  <c r="V157" i="43"/>
  <c r="X157" i="43" s="1"/>
  <c r="U157" i="43"/>
  <c r="T157" i="43"/>
  <c r="S157" i="43"/>
  <c r="M157" i="43"/>
  <c r="AL156" i="43"/>
  <c r="AE156" i="43"/>
  <c r="W156" i="43"/>
  <c r="X156" i="43" s="1"/>
  <c r="V156" i="43"/>
  <c r="U156" i="43"/>
  <c r="T156" i="43"/>
  <c r="S156" i="43"/>
  <c r="M156" i="43"/>
  <c r="AL155" i="43"/>
  <c r="AE155" i="43"/>
  <c r="X155" i="43"/>
  <c r="W155" i="43"/>
  <c r="V155" i="43"/>
  <c r="U155" i="43"/>
  <c r="T155" i="43"/>
  <c r="S155" i="43"/>
  <c r="M155" i="43"/>
  <c r="AL154" i="43"/>
  <c r="AE154" i="43"/>
  <c r="X154" i="43"/>
  <c r="W154" i="43"/>
  <c r="V154" i="43"/>
  <c r="U154" i="43"/>
  <c r="T154" i="43"/>
  <c r="S154" i="43"/>
  <c r="M154" i="43"/>
  <c r="AL153" i="43"/>
  <c r="AE153" i="43"/>
  <c r="W153" i="43"/>
  <c r="V153" i="43"/>
  <c r="U153" i="43"/>
  <c r="X153" i="43" s="1"/>
  <c r="T153" i="43"/>
  <c r="S153" i="43"/>
  <c r="M153" i="43"/>
  <c r="AL152" i="43"/>
  <c r="AE152" i="43"/>
  <c r="W152" i="43"/>
  <c r="V152" i="43"/>
  <c r="U152" i="43"/>
  <c r="X152" i="43" s="1"/>
  <c r="T152" i="43"/>
  <c r="S152" i="43"/>
  <c r="M152" i="43"/>
  <c r="AL151" i="43"/>
  <c r="AE151" i="43"/>
  <c r="W151" i="43"/>
  <c r="V151" i="43"/>
  <c r="U151" i="43"/>
  <c r="X151" i="43" s="1"/>
  <c r="T151" i="43"/>
  <c r="S151" i="43"/>
  <c r="M151" i="43"/>
  <c r="AL150" i="43"/>
  <c r="AE150" i="43"/>
  <c r="W150" i="43"/>
  <c r="V150" i="43"/>
  <c r="U150" i="43"/>
  <c r="X150" i="43" s="1"/>
  <c r="T150" i="43"/>
  <c r="S150" i="43"/>
  <c r="M150" i="43"/>
  <c r="AL149" i="43"/>
  <c r="AE149" i="43"/>
  <c r="W149" i="43"/>
  <c r="V149" i="43"/>
  <c r="U149" i="43"/>
  <c r="X149" i="43" s="1"/>
  <c r="T149" i="43"/>
  <c r="S149" i="43"/>
  <c r="M149" i="43"/>
  <c r="AL148" i="43"/>
  <c r="AE148" i="43"/>
  <c r="W148" i="43"/>
  <c r="V148" i="43"/>
  <c r="V178" i="43" s="1"/>
  <c r="U148" i="43"/>
  <c r="T148" i="43"/>
  <c r="S148" i="43"/>
  <c r="M148" i="43"/>
  <c r="AK144" i="43"/>
  <c r="AJ144" i="43"/>
  <c r="AI144" i="43"/>
  <c r="AH144" i="43"/>
  <c r="AD144" i="43"/>
  <c r="AC144" i="43"/>
  <c r="AB144" i="43"/>
  <c r="AA144" i="43"/>
  <c r="AA179" i="43" s="1"/>
  <c r="R144" i="43"/>
  <c r="Q144" i="43"/>
  <c r="P144" i="43"/>
  <c r="O144" i="43"/>
  <c r="L144" i="43"/>
  <c r="K144" i="43"/>
  <c r="J144" i="43"/>
  <c r="I144" i="43"/>
  <c r="W143" i="43"/>
  <c r="V143" i="43"/>
  <c r="U143" i="43"/>
  <c r="X143" i="43" s="1"/>
  <c r="T143" i="43"/>
  <c r="AL142" i="43"/>
  <c r="AE142" i="43"/>
  <c r="W142" i="43"/>
  <c r="V142" i="43"/>
  <c r="U142" i="43"/>
  <c r="X142" i="43" s="1"/>
  <c r="T142" i="43"/>
  <c r="S142" i="43"/>
  <c r="M142" i="43"/>
  <c r="AL141" i="43"/>
  <c r="AE141" i="43"/>
  <c r="W141" i="43"/>
  <c r="V141" i="43"/>
  <c r="U141" i="43"/>
  <c r="X141" i="43" s="1"/>
  <c r="T141" i="43"/>
  <c r="S141" i="43"/>
  <c r="M141" i="43"/>
  <c r="AL140" i="43"/>
  <c r="AE140" i="43"/>
  <c r="W140" i="43"/>
  <c r="X140" i="43" s="1"/>
  <c r="V140" i="43"/>
  <c r="U140" i="43"/>
  <c r="T140" i="43"/>
  <c r="S140" i="43"/>
  <c r="M140" i="43"/>
  <c r="AL139" i="43"/>
  <c r="AE139" i="43"/>
  <c r="W139" i="43"/>
  <c r="V139" i="43"/>
  <c r="X139" i="43" s="1"/>
  <c r="U139" i="43"/>
  <c r="T139" i="43"/>
  <c r="S139" i="43"/>
  <c r="M139" i="43"/>
  <c r="AL138" i="43"/>
  <c r="AE138" i="43"/>
  <c r="W138" i="43"/>
  <c r="V138" i="43"/>
  <c r="U138" i="43"/>
  <c r="X138" i="43" s="1"/>
  <c r="T138" i="43"/>
  <c r="S138" i="43"/>
  <c r="M138" i="43"/>
  <c r="AL137" i="43"/>
  <c r="AE137" i="43"/>
  <c r="W137" i="43"/>
  <c r="X137" i="43" s="1"/>
  <c r="V137" i="43"/>
  <c r="U137" i="43"/>
  <c r="T137" i="43"/>
  <c r="S137" i="43"/>
  <c r="M137" i="43"/>
  <c r="AL136" i="43"/>
  <c r="AE136" i="43"/>
  <c r="W136" i="43"/>
  <c r="V136" i="43"/>
  <c r="U136" i="43"/>
  <c r="X136" i="43" s="1"/>
  <c r="T136" i="43"/>
  <c r="S136" i="43"/>
  <c r="M136" i="43"/>
  <c r="AL135" i="43"/>
  <c r="AE135" i="43"/>
  <c r="X135" i="43"/>
  <c r="W135" i="43"/>
  <c r="V135" i="43"/>
  <c r="U135" i="43"/>
  <c r="T135" i="43"/>
  <c r="S135" i="43"/>
  <c r="M135" i="43"/>
  <c r="AL134" i="43"/>
  <c r="AE134" i="43"/>
  <c r="W134" i="43"/>
  <c r="V134" i="43"/>
  <c r="U134" i="43"/>
  <c r="X134" i="43" s="1"/>
  <c r="T134" i="43"/>
  <c r="S134" i="43"/>
  <c r="M134" i="43"/>
  <c r="AL133" i="43"/>
  <c r="AE133" i="43"/>
  <c r="W133" i="43"/>
  <c r="V133" i="43"/>
  <c r="U133" i="43"/>
  <c r="X133" i="43" s="1"/>
  <c r="T133" i="43"/>
  <c r="S133" i="43"/>
  <c r="M133" i="43"/>
  <c r="AL132" i="43"/>
  <c r="AE132" i="43"/>
  <c r="W132" i="43"/>
  <c r="V132" i="43"/>
  <c r="U132" i="43"/>
  <c r="X132" i="43" s="1"/>
  <c r="T132" i="43"/>
  <c r="S132" i="43"/>
  <c r="M132" i="43"/>
  <c r="AL131" i="43"/>
  <c r="AE131" i="43"/>
  <c r="W131" i="43"/>
  <c r="X131" i="43" s="1"/>
  <c r="V131" i="43"/>
  <c r="U131" i="43"/>
  <c r="T131" i="43"/>
  <c r="S131" i="43"/>
  <c r="M131" i="43"/>
  <c r="AL130" i="43"/>
  <c r="AE130" i="43"/>
  <c r="W130" i="43"/>
  <c r="V130" i="43"/>
  <c r="U130" i="43"/>
  <c r="X130" i="43" s="1"/>
  <c r="T130" i="43"/>
  <c r="S130" i="43"/>
  <c r="M130" i="43"/>
  <c r="AL129" i="43"/>
  <c r="AE129" i="43"/>
  <c r="W129" i="43"/>
  <c r="V129" i="43"/>
  <c r="U129" i="43"/>
  <c r="X129" i="43" s="1"/>
  <c r="T129" i="43"/>
  <c r="S129" i="43"/>
  <c r="M129" i="43"/>
  <c r="AL128" i="43"/>
  <c r="AE128" i="43"/>
  <c r="W128" i="43"/>
  <c r="V128" i="43"/>
  <c r="X128" i="43" s="1"/>
  <c r="U128" i="43"/>
  <c r="T128" i="43"/>
  <c r="S128" i="43"/>
  <c r="M128" i="43"/>
  <c r="AL127" i="43"/>
  <c r="AE127" i="43"/>
  <c r="W127" i="43"/>
  <c r="V127" i="43"/>
  <c r="U127" i="43"/>
  <c r="X127" i="43" s="1"/>
  <c r="T127" i="43"/>
  <c r="S127" i="43"/>
  <c r="M127" i="43"/>
  <c r="AL126" i="43"/>
  <c r="AE126" i="43"/>
  <c r="X126" i="43"/>
  <c r="W126" i="43"/>
  <c r="V126" i="43"/>
  <c r="U126" i="43"/>
  <c r="T126" i="43"/>
  <c r="S126" i="43"/>
  <c r="M126" i="43"/>
  <c r="AL125" i="43"/>
  <c r="AE125" i="43"/>
  <c r="W125" i="43"/>
  <c r="V125" i="43"/>
  <c r="U125" i="43"/>
  <c r="X125" i="43" s="1"/>
  <c r="T125" i="43"/>
  <c r="S125" i="43"/>
  <c r="M125" i="43"/>
  <c r="AL124" i="43"/>
  <c r="AE124" i="43"/>
  <c r="W124" i="43"/>
  <c r="V124" i="43"/>
  <c r="X124" i="43" s="1"/>
  <c r="U124" i="43"/>
  <c r="T124" i="43"/>
  <c r="S124" i="43"/>
  <c r="M124" i="43"/>
  <c r="AL123" i="43"/>
  <c r="AE123" i="43"/>
  <c r="W123" i="43"/>
  <c r="V123" i="43"/>
  <c r="U123" i="43"/>
  <c r="X123" i="43" s="1"/>
  <c r="T123" i="43"/>
  <c r="S123" i="43"/>
  <c r="M123" i="43"/>
  <c r="AL122" i="43"/>
  <c r="AE122" i="43"/>
  <c r="W122" i="43"/>
  <c r="V122" i="43"/>
  <c r="U122" i="43"/>
  <c r="X122" i="43" s="1"/>
  <c r="T122" i="43"/>
  <c r="S122" i="43"/>
  <c r="M122" i="43"/>
  <c r="AL121" i="43"/>
  <c r="AE121" i="43"/>
  <c r="W121" i="43"/>
  <c r="V121" i="43"/>
  <c r="U121" i="43"/>
  <c r="X121" i="43" s="1"/>
  <c r="T121" i="43"/>
  <c r="S121" i="43"/>
  <c r="M121" i="43"/>
  <c r="AL120" i="43"/>
  <c r="AE120" i="43"/>
  <c r="W120" i="43"/>
  <c r="V120" i="43"/>
  <c r="U120" i="43"/>
  <c r="X120" i="43" s="1"/>
  <c r="T120" i="43"/>
  <c r="S120" i="43"/>
  <c r="M120" i="43"/>
  <c r="AL119" i="43"/>
  <c r="AE119" i="43"/>
  <c r="W119" i="43"/>
  <c r="V119" i="43"/>
  <c r="X119" i="43" s="1"/>
  <c r="U119" i="43"/>
  <c r="T119" i="43"/>
  <c r="S119" i="43"/>
  <c r="M119" i="43"/>
  <c r="AL118" i="43"/>
  <c r="AE118" i="43"/>
  <c r="W118" i="43"/>
  <c r="V118" i="43"/>
  <c r="U118" i="43"/>
  <c r="X118" i="43" s="1"/>
  <c r="T118" i="43"/>
  <c r="S118" i="43"/>
  <c r="M118" i="43"/>
  <c r="AL117" i="43"/>
  <c r="AE117" i="43"/>
  <c r="X117" i="43"/>
  <c r="W117" i="43"/>
  <c r="V117" i="43"/>
  <c r="U117" i="43"/>
  <c r="T117" i="43"/>
  <c r="S117" i="43"/>
  <c r="M117" i="43"/>
  <c r="AL116" i="43"/>
  <c r="AE116" i="43"/>
  <c r="W116" i="43"/>
  <c r="V116" i="43"/>
  <c r="U116" i="43"/>
  <c r="X116" i="43" s="1"/>
  <c r="T116" i="43"/>
  <c r="S116" i="43"/>
  <c r="M116" i="43"/>
  <c r="AL115" i="43"/>
  <c r="AE115" i="43"/>
  <c r="W115" i="43"/>
  <c r="X115" i="43" s="1"/>
  <c r="V115" i="43"/>
  <c r="U115" i="43"/>
  <c r="T115" i="43"/>
  <c r="S115" i="43"/>
  <c r="M115" i="43"/>
  <c r="AL114" i="43"/>
  <c r="AE114" i="43"/>
  <c r="W114" i="43"/>
  <c r="V114" i="43"/>
  <c r="U114" i="43"/>
  <c r="X114" i="43" s="1"/>
  <c r="T114" i="43"/>
  <c r="S114" i="43"/>
  <c r="M114" i="43"/>
  <c r="AL113" i="43"/>
  <c r="AE113" i="43"/>
  <c r="W113" i="43"/>
  <c r="V113" i="43"/>
  <c r="U113" i="43"/>
  <c r="X113" i="43" s="1"/>
  <c r="T113" i="43"/>
  <c r="S113" i="43"/>
  <c r="M113" i="43"/>
  <c r="AL112" i="43"/>
  <c r="AE112" i="43"/>
  <c r="W112" i="43"/>
  <c r="V112" i="43"/>
  <c r="U112" i="43"/>
  <c r="X112" i="43" s="1"/>
  <c r="T112" i="43"/>
  <c r="S112" i="43"/>
  <c r="M112" i="43"/>
  <c r="AL111" i="43"/>
  <c r="AE111" i="43"/>
  <c r="W111" i="43"/>
  <c r="V111" i="43"/>
  <c r="U111" i="43"/>
  <c r="T111" i="43"/>
  <c r="S111" i="43"/>
  <c r="M111" i="43"/>
  <c r="AL110" i="43"/>
  <c r="AE110" i="43"/>
  <c r="W110" i="43"/>
  <c r="V110" i="43"/>
  <c r="X110" i="43" s="1"/>
  <c r="U110" i="43"/>
  <c r="T110" i="43"/>
  <c r="S110" i="43"/>
  <c r="M110" i="43"/>
  <c r="AL109" i="43"/>
  <c r="AE109" i="43"/>
  <c r="X109" i="43"/>
  <c r="W109" i="43"/>
  <c r="V109" i="43"/>
  <c r="U109" i="43"/>
  <c r="T109" i="43"/>
  <c r="S109" i="43"/>
  <c r="M109" i="43"/>
  <c r="AL108" i="43"/>
  <c r="AE108" i="43"/>
  <c r="X108" i="43"/>
  <c r="W108" i="43"/>
  <c r="V108" i="43"/>
  <c r="U108" i="43"/>
  <c r="T108" i="43"/>
  <c r="S108" i="43"/>
  <c r="M108" i="43"/>
  <c r="AL107" i="43"/>
  <c r="AE107" i="43"/>
  <c r="W107" i="43"/>
  <c r="V107" i="43"/>
  <c r="U107" i="43"/>
  <c r="X107" i="43" s="1"/>
  <c r="T107" i="43"/>
  <c r="S107" i="43"/>
  <c r="M107" i="43"/>
  <c r="AL106" i="43"/>
  <c r="AE106" i="43"/>
  <c r="W106" i="43"/>
  <c r="V106" i="43"/>
  <c r="U106" i="43"/>
  <c r="X106" i="43" s="1"/>
  <c r="T106" i="43"/>
  <c r="S106" i="43"/>
  <c r="M106" i="43"/>
  <c r="AL105" i="43"/>
  <c r="AE105" i="43"/>
  <c r="W105" i="43"/>
  <c r="V105" i="43"/>
  <c r="U105" i="43"/>
  <c r="X105" i="43" s="1"/>
  <c r="T105" i="43"/>
  <c r="S105" i="43"/>
  <c r="M105" i="43"/>
  <c r="AL104" i="43"/>
  <c r="AE104" i="43"/>
  <c r="W104" i="43"/>
  <c r="V104" i="43"/>
  <c r="U104" i="43"/>
  <c r="X104" i="43" s="1"/>
  <c r="T104" i="43"/>
  <c r="S104" i="43"/>
  <c r="M104" i="43"/>
  <c r="AL103" i="43"/>
  <c r="AE103" i="43"/>
  <c r="W103" i="43"/>
  <c r="V103" i="43"/>
  <c r="U103" i="43"/>
  <c r="X103" i="43" s="1"/>
  <c r="T103" i="43"/>
  <c r="S103" i="43"/>
  <c r="M103" i="43"/>
  <c r="AL102" i="43"/>
  <c r="AE102" i="43"/>
  <c r="W102" i="43"/>
  <c r="V102" i="43"/>
  <c r="U102" i="43"/>
  <c r="X102" i="43" s="1"/>
  <c r="T102" i="43"/>
  <c r="S102" i="43"/>
  <c r="M102" i="43"/>
  <c r="AL101" i="43"/>
  <c r="AE101" i="43"/>
  <c r="W101" i="43"/>
  <c r="V101" i="43"/>
  <c r="X101" i="43" s="1"/>
  <c r="U101" i="43"/>
  <c r="T101" i="43"/>
  <c r="S101" i="43"/>
  <c r="M101" i="43"/>
  <c r="AL100" i="43"/>
  <c r="AE100" i="43"/>
  <c r="W100" i="43"/>
  <c r="V100" i="43"/>
  <c r="X100" i="43" s="1"/>
  <c r="U100" i="43"/>
  <c r="T100" i="43"/>
  <c r="S100" i="43"/>
  <c r="M100" i="43"/>
  <c r="AL99" i="43"/>
  <c r="AE99" i="43"/>
  <c r="X99" i="43"/>
  <c r="W99" i="43"/>
  <c r="V99" i="43"/>
  <c r="U99" i="43"/>
  <c r="T99" i="43"/>
  <c r="S99" i="43"/>
  <c r="M99" i="43"/>
  <c r="AL98" i="43"/>
  <c r="AE98" i="43"/>
  <c r="X98" i="43"/>
  <c r="W98" i="43"/>
  <c r="V98" i="43"/>
  <c r="U98" i="43"/>
  <c r="T98" i="43"/>
  <c r="S98" i="43"/>
  <c r="M98" i="43"/>
  <c r="AL97" i="43"/>
  <c r="AE97" i="43"/>
  <c r="W97" i="43"/>
  <c r="V97" i="43"/>
  <c r="U97" i="43"/>
  <c r="X97" i="43" s="1"/>
  <c r="T97" i="43"/>
  <c r="S97" i="43"/>
  <c r="M97" i="43"/>
  <c r="AL96" i="43"/>
  <c r="AE96" i="43"/>
  <c r="W96" i="43"/>
  <c r="V96" i="43"/>
  <c r="U96" i="43"/>
  <c r="X96" i="43" s="1"/>
  <c r="T96" i="43"/>
  <c r="S96" i="43"/>
  <c r="M96" i="43"/>
  <c r="AL95" i="43"/>
  <c r="AE95" i="43"/>
  <c r="W95" i="43"/>
  <c r="V95" i="43"/>
  <c r="U95" i="43"/>
  <c r="X95" i="43" s="1"/>
  <c r="T95" i="43"/>
  <c r="S95" i="43"/>
  <c r="M95" i="43"/>
  <c r="AL94" i="43"/>
  <c r="AE94" i="43"/>
  <c r="W94" i="43"/>
  <c r="V94" i="43"/>
  <c r="U94" i="43"/>
  <c r="X94" i="43" s="1"/>
  <c r="T94" i="43"/>
  <c r="S94" i="43"/>
  <c r="M94" i="43"/>
  <c r="AL93" i="43"/>
  <c r="AE93" i="43"/>
  <c r="W93" i="43"/>
  <c r="V93" i="43"/>
  <c r="U93" i="43"/>
  <c r="X93" i="43" s="1"/>
  <c r="T93" i="43"/>
  <c r="S93" i="43"/>
  <c r="M93" i="43"/>
  <c r="AL92" i="43"/>
  <c r="AE92" i="43"/>
  <c r="W92" i="43"/>
  <c r="V92" i="43"/>
  <c r="X92" i="43" s="1"/>
  <c r="U92" i="43"/>
  <c r="T92" i="43"/>
  <c r="S92" i="43"/>
  <c r="M92" i="43"/>
  <c r="AL91" i="43"/>
  <c r="AE91" i="43"/>
  <c r="W91" i="43"/>
  <c r="V91" i="43"/>
  <c r="U91" i="43"/>
  <c r="X91" i="43" s="1"/>
  <c r="T91" i="43"/>
  <c r="S91" i="43"/>
  <c r="M91" i="43"/>
  <c r="AL90" i="43"/>
  <c r="AE90" i="43"/>
  <c r="X90" i="43"/>
  <c r="W90" i="43"/>
  <c r="V90" i="43"/>
  <c r="U90" i="43"/>
  <c r="T90" i="43"/>
  <c r="S90" i="43"/>
  <c r="M90" i="43"/>
  <c r="AL89" i="43"/>
  <c r="AE89" i="43"/>
  <c r="W89" i="43"/>
  <c r="V89" i="43"/>
  <c r="X89" i="43" s="1"/>
  <c r="U89" i="43"/>
  <c r="T89" i="43"/>
  <c r="S89" i="43"/>
  <c r="M89" i="43"/>
  <c r="AL88" i="43"/>
  <c r="AE88" i="43"/>
  <c r="W88" i="43"/>
  <c r="V88" i="43"/>
  <c r="U88" i="43"/>
  <c r="X88" i="43" s="1"/>
  <c r="T88" i="43"/>
  <c r="S88" i="43"/>
  <c r="M88" i="43"/>
  <c r="AL87" i="43"/>
  <c r="AE87" i="43"/>
  <c r="W87" i="43"/>
  <c r="X87" i="43" s="1"/>
  <c r="V87" i="43"/>
  <c r="U87" i="43"/>
  <c r="T87" i="43"/>
  <c r="S87" i="43"/>
  <c r="M87" i="43"/>
  <c r="AL86" i="43"/>
  <c r="AE86" i="43"/>
  <c r="W86" i="43"/>
  <c r="V86" i="43"/>
  <c r="U86" i="43"/>
  <c r="X86" i="43" s="1"/>
  <c r="T86" i="43"/>
  <c r="S86" i="43"/>
  <c r="M86" i="43"/>
  <c r="AL85" i="43"/>
  <c r="AE85" i="43"/>
  <c r="X85" i="43"/>
  <c r="W85" i="43"/>
  <c r="V85" i="43"/>
  <c r="U85" i="43"/>
  <c r="T85" i="43"/>
  <c r="S85" i="43"/>
  <c r="M85" i="43"/>
  <c r="AL84" i="43"/>
  <c r="AE84" i="43"/>
  <c r="W84" i="43"/>
  <c r="V84" i="43"/>
  <c r="U84" i="43"/>
  <c r="X84" i="43" s="1"/>
  <c r="T84" i="43"/>
  <c r="S84" i="43"/>
  <c r="M84" i="43"/>
  <c r="AL83" i="43"/>
  <c r="AE83" i="43"/>
  <c r="W83" i="43"/>
  <c r="X83" i="43" s="1"/>
  <c r="V83" i="43"/>
  <c r="U83" i="43"/>
  <c r="T83" i="43"/>
  <c r="S83" i="43"/>
  <c r="M83" i="43"/>
  <c r="AL82" i="43"/>
  <c r="AE82" i="43"/>
  <c r="W82" i="43"/>
  <c r="V82" i="43"/>
  <c r="U82" i="43"/>
  <c r="X82" i="43" s="1"/>
  <c r="T82" i="43"/>
  <c r="S82" i="43"/>
  <c r="M82" i="43"/>
  <c r="AL81" i="43"/>
  <c r="AE81" i="43"/>
  <c r="W81" i="43"/>
  <c r="V81" i="43"/>
  <c r="U81" i="43"/>
  <c r="X81" i="43" s="1"/>
  <c r="T81" i="43"/>
  <c r="S81" i="43"/>
  <c r="M81" i="43"/>
  <c r="AL80" i="43"/>
  <c r="AE80" i="43"/>
  <c r="W80" i="43"/>
  <c r="V80" i="43"/>
  <c r="U80" i="43"/>
  <c r="X80" i="43" s="1"/>
  <c r="T80" i="43"/>
  <c r="S80" i="43"/>
  <c r="M80" i="43"/>
  <c r="AL79" i="43"/>
  <c r="AE79" i="43"/>
  <c r="W79" i="43"/>
  <c r="V79" i="43"/>
  <c r="U79" i="43"/>
  <c r="X79" i="43" s="1"/>
  <c r="T79" i="43"/>
  <c r="S79" i="43"/>
  <c r="M79" i="43"/>
  <c r="AL78" i="43"/>
  <c r="AE78" i="43"/>
  <c r="W78" i="43"/>
  <c r="V78" i="43"/>
  <c r="U78" i="43"/>
  <c r="X78" i="43" s="1"/>
  <c r="T78" i="43"/>
  <c r="S78" i="43"/>
  <c r="M78" i="43"/>
  <c r="AL77" i="43"/>
  <c r="AE77" i="43"/>
  <c r="W77" i="43"/>
  <c r="V77" i="43"/>
  <c r="U77" i="43"/>
  <c r="X77" i="43" s="1"/>
  <c r="T77" i="43"/>
  <c r="S77" i="43"/>
  <c r="M77" i="43"/>
  <c r="AL76" i="43"/>
  <c r="AE76" i="43"/>
  <c r="W76" i="43"/>
  <c r="V76" i="43"/>
  <c r="X76" i="43" s="1"/>
  <c r="U76" i="43"/>
  <c r="T76" i="43"/>
  <c r="S76" i="43"/>
  <c r="M76" i="43"/>
  <c r="AL75" i="43"/>
  <c r="AE75" i="43"/>
  <c r="W75" i="43"/>
  <c r="V75" i="43"/>
  <c r="U75" i="43"/>
  <c r="X75" i="43" s="1"/>
  <c r="T75" i="43"/>
  <c r="S75" i="43"/>
  <c r="M75" i="43"/>
  <c r="AL74" i="43"/>
  <c r="AE74" i="43"/>
  <c r="X74" i="43"/>
  <c r="W74" i="43"/>
  <c r="V74" i="43"/>
  <c r="U74" i="43"/>
  <c r="T74" i="43"/>
  <c r="S74" i="43"/>
  <c r="M74" i="43"/>
  <c r="AL73" i="43"/>
  <c r="AE73" i="43"/>
  <c r="W73" i="43"/>
  <c r="V73" i="43"/>
  <c r="U73" i="43"/>
  <c r="X73" i="43" s="1"/>
  <c r="T73" i="43"/>
  <c r="S73" i="43"/>
  <c r="M73" i="43"/>
  <c r="AL72" i="43"/>
  <c r="AE72" i="43"/>
  <c r="W72" i="43"/>
  <c r="V72" i="43"/>
  <c r="U72" i="43"/>
  <c r="T72" i="43"/>
  <c r="S72" i="43"/>
  <c r="M72" i="43"/>
  <c r="AL71" i="43"/>
  <c r="AE71" i="43"/>
  <c r="W71" i="43"/>
  <c r="V71" i="43"/>
  <c r="U71" i="43"/>
  <c r="X71" i="43" s="1"/>
  <c r="T71" i="43"/>
  <c r="S71" i="43"/>
  <c r="M71" i="43"/>
  <c r="AL70" i="43"/>
  <c r="AE70" i="43"/>
  <c r="W70" i="43"/>
  <c r="V70" i="43"/>
  <c r="U70" i="43"/>
  <c r="X70" i="43" s="1"/>
  <c r="T70" i="43"/>
  <c r="S70" i="43"/>
  <c r="M70" i="43"/>
  <c r="AL69" i="43"/>
  <c r="AE69" i="43"/>
  <c r="W69" i="43"/>
  <c r="V69" i="43"/>
  <c r="U69" i="43"/>
  <c r="X69" i="43" s="1"/>
  <c r="T69" i="43"/>
  <c r="S69" i="43"/>
  <c r="M69" i="43"/>
  <c r="AL68" i="43"/>
  <c r="AE68" i="43"/>
  <c r="W68" i="43"/>
  <c r="V68" i="43"/>
  <c r="U68" i="43"/>
  <c r="X68" i="43" s="1"/>
  <c r="T68" i="43"/>
  <c r="S68" i="43"/>
  <c r="M68" i="43"/>
  <c r="AL67" i="43"/>
  <c r="AE67" i="43"/>
  <c r="W67" i="43"/>
  <c r="X67" i="43" s="1"/>
  <c r="V67" i="43"/>
  <c r="U67" i="43"/>
  <c r="T67" i="43"/>
  <c r="S67" i="43"/>
  <c r="M67" i="43"/>
  <c r="AL66" i="43"/>
  <c r="AE66" i="43"/>
  <c r="W66" i="43"/>
  <c r="V66" i="43"/>
  <c r="U66" i="43"/>
  <c r="X66" i="43" s="1"/>
  <c r="T66" i="43"/>
  <c r="S66" i="43"/>
  <c r="M66" i="43"/>
  <c r="AL65" i="43"/>
  <c r="AE65" i="43"/>
  <c r="W65" i="43"/>
  <c r="V65" i="43"/>
  <c r="U65" i="43"/>
  <c r="X65" i="43" s="1"/>
  <c r="T65" i="43"/>
  <c r="S65" i="43"/>
  <c r="M65" i="43"/>
  <c r="AL64" i="43"/>
  <c r="AE64" i="43"/>
  <c r="W64" i="43"/>
  <c r="V64" i="43"/>
  <c r="U64" i="43"/>
  <c r="X64" i="43" s="1"/>
  <c r="T64" i="43"/>
  <c r="S64" i="43"/>
  <c r="M64" i="43"/>
  <c r="AL63" i="43"/>
  <c r="AE63" i="43"/>
  <c r="X63" i="43"/>
  <c r="W63" i="43"/>
  <c r="V63" i="43"/>
  <c r="U63" i="43"/>
  <c r="T63" i="43"/>
  <c r="S63" i="43"/>
  <c r="M63" i="43"/>
  <c r="AL62" i="43"/>
  <c r="AE62" i="43"/>
  <c r="W62" i="43"/>
  <c r="V62" i="43"/>
  <c r="U62" i="43"/>
  <c r="X62" i="43" s="1"/>
  <c r="T62" i="43"/>
  <c r="S62" i="43"/>
  <c r="M62" i="43"/>
  <c r="AL61" i="43"/>
  <c r="AE61" i="43"/>
  <c r="W61" i="43"/>
  <c r="V61" i="43"/>
  <c r="U61" i="43"/>
  <c r="X61" i="43" s="1"/>
  <c r="T61" i="43"/>
  <c r="S61" i="43"/>
  <c r="M61" i="43"/>
  <c r="AL60" i="43"/>
  <c r="AE60" i="43"/>
  <c r="W60" i="43"/>
  <c r="V60" i="43"/>
  <c r="X60" i="43" s="1"/>
  <c r="U60" i="43"/>
  <c r="T60" i="43"/>
  <c r="S60" i="43"/>
  <c r="M60" i="43"/>
  <c r="AL59" i="43"/>
  <c r="AE59" i="43"/>
  <c r="W59" i="43"/>
  <c r="V59" i="43"/>
  <c r="U59" i="43"/>
  <c r="X59" i="43" s="1"/>
  <c r="T59" i="43"/>
  <c r="S59" i="43"/>
  <c r="M59" i="43"/>
  <c r="AL58" i="43"/>
  <c r="AE58" i="43"/>
  <c r="W58" i="43"/>
  <c r="V58" i="43"/>
  <c r="U58" i="43"/>
  <c r="X58" i="43" s="1"/>
  <c r="T58" i="43"/>
  <c r="S58" i="43"/>
  <c r="M58" i="43"/>
  <c r="AL57" i="43"/>
  <c r="AE57" i="43"/>
  <c r="W57" i="43"/>
  <c r="V57" i="43"/>
  <c r="U57" i="43"/>
  <c r="T57" i="43"/>
  <c r="S57" i="43"/>
  <c r="M57" i="43"/>
  <c r="AL56" i="43"/>
  <c r="AE56" i="43"/>
  <c r="W56" i="43"/>
  <c r="V56" i="43"/>
  <c r="U56" i="43"/>
  <c r="X56" i="43" s="1"/>
  <c r="T56" i="43"/>
  <c r="S56" i="43"/>
  <c r="M56" i="43"/>
  <c r="AL55" i="43"/>
  <c r="AE55" i="43"/>
  <c r="X55" i="43"/>
  <c r="W55" i="43"/>
  <c r="V55" i="43"/>
  <c r="U55" i="43"/>
  <c r="T55" i="43"/>
  <c r="S55" i="43"/>
  <c r="M55" i="43"/>
  <c r="AL54" i="43"/>
  <c r="AE54" i="43"/>
  <c r="W54" i="43"/>
  <c r="X54" i="43" s="1"/>
  <c r="V54" i="43"/>
  <c r="U54" i="43"/>
  <c r="T54" i="43"/>
  <c r="S54" i="43"/>
  <c r="M54" i="43"/>
  <c r="AL53" i="43"/>
  <c r="AE53" i="43"/>
  <c r="W53" i="43"/>
  <c r="V53" i="43"/>
  <c r="U53" i="43"/>
  <c r="X53" i="43" s="1"/>
  <c r="T53" i="43"/>
  <c r="S53" i="43"/>
  <c r="M53" i="43"/>
  <c r="AL52" i="43"/>
  <c r="AE52" i="43"/>
  <c r="W52" i="43"/>
  <c r="V52" i="43"/>
  <c r="U52" i="43"/>
  <c r="X52" i="43" s="1"/>
  <c r="T52" i="43"/>
  <c r="S52" i="43"/>
  <c r="M52" i="43"/>
  <c r="AL51" i="43"/>
  <c r="AE51" i="43"/>
  <c r="W51" i="43"/>
  <c r="X51" i="43" s="1"/>
  <c r="V51" i="43"/>
  <c r="U51" i="43"/>
  <c r="T51" i="43"/>
  <c r="S51" i="43"/>
  <c r="M51" i="43"/>
  <c r="AL50" i="43"/>
  <c r="AE50" i="43"/>
  <c r="W50" i="43"/>
  <c r="V50" i="43"/>
  <c r="U50" i="43"/>
  <c r="X50" i="43" s="1"/>
  <c r="T50" i="43"/>
  <c r="S50" i="43"/>
  <c r="M50" i="43"/>
  <c r="AL49" i="43"/>
  <c r="AE49" i="43"/>
  <c r="W49" i="43"/>
  <c r="V49" i="43"/>
  <c r="U49" i="43"/>
  <c r="X49" i="43" s="1"/>
  <c r="T49" i="43"/>
  <c r="S49" i="43"/>
  <c r="M49" i="43"/>
  <c r="AL48" i="43"/>
  <c r="AE48" i="43"/>
  <c r="W48" i="43"/>
  <c r="V48" i="43"/>
  <c r="U48" i="43"/>
  <c r="X48" i="43" s="1"/>
  <c r="T48" i="43"/>
  <c r="S48" i="43"/>
  <c r="M48" i="43"/>
  <c r="AL47" i="43"/>
  <c r="AE47" i="43"/>
  <c r="W47" i="43"/>
  <c r="V47" i="43"/>
  <c r="U47" i="43"/>
  <c r="X47" i="43" s="1"/>
  <c r="T47" i="43"/>
  <c r="S47" i="43"/>
  <c r="M47" i="43"/>
  <c r="AL46" i="43"/>
  <c r="AE46" i="43"/>
  <c r="W46" i="43"/>
  <c r="V46" i="43"/>
  <c r="X46" i="43" s="1"/>
  <c r="U46" i="43"/>
  <c r="T46" i="43"/>
  <c r="S46" i="43"/>
  <c r="M46" i="43"/>
  <c r="AL45" i="43"/>
  <c r="AE45" i="43"/>
  <c r="W45" i="43"/>
  <c r="X45" i="43" s="1"/>
  <c r="V45" i="43"/>
  <c r="U45" i="43"/>
  <c r="T45" i="43"/>
  <c r="S45" i="43"/>
  <c r="M45" i="43"/>
  <c r="AL44" i="43"/>
  <c r="AE44" i="43"/>
  <c r="W44" i="43"/>
  <c r="X44" i="43" s="1"/>
  <c r="V44" i="43"/>
  <c r="U44" i="43"/>
  <c r="T44" i="43"/>
  <c r="S44" i="43"/>
  <c r="M44" i="43"/>
  <c r="AL43" i="43"/>
  <c r="AE43" i="43"/>
  <c r="W43" i="43"/>
  <c r="V43" i="43"/>
  <c r="U43" i="43"/>
  <c r="X43" i="43" s="1"/>
  <c r="T43" i="43"/>
  <c r="S43" i="43"/>
  <c r="M43" i="43"/>
  <c r="AL42" i="43"/>
  <c r="AE42" i="43"/>
  <c r="X42" i="43"/>
  <c r="W42" i="43"/>
  <c r="V42" i="43"/>
  <c r="U42" i="43"/>
  <c r="T42" i="43"/>
  <c r="S42" i="43"/>
  <c r="M42" i="43"/>
  <c r="AL41" i="43"/>
  <c r="AE41" i="43"/>
  <c r="W41" i="43"/>
  <c r="V41" i="43"/>
  <c r="U41" i="43"/>
  <c r="X41" i="43" s="1"/>
  <c r="T41" i="43"/>
  <c r="S41" i="43"/>
  <c r="M41" i="43"/>
  <c r="AL40" i="43"/>
  <c r="AE40" i="43"/>
  <c r="W40" i="43"/>
  <c r="V40" i="43"/>
  <c r="U40" i="43"/>
  <c r="X40" i="43" s="1"/>
  <c r="T40" i="43"/>
  <c r="S40" i="43"/>
  <c r="M40" i="43"/>
  <c r="AL39" i="43"/>
  <c r="AE39" i="43"/>
  <c r="W39" i="43"/>
  <c r="V39" i="43"/>
  <c r="U39" i="43"/>
  <c r="X39" i="43" s="1"/>
  <c r="T39" i="43"/>
  <c r="S39" i="43"/>
  <c r="M39" i="43"/>
  <c r="AL38" i="43"/>
  <c r="AE38" i="43"/>
  <c r="W38" i="43"/>
  <c r="V38" i="43"/>
  <c r="U38" i="43"/>
  <c r="X38" i="43" s="1"/>
  <c r="T38" i="43"/>
  <c r="S38" i="43"/>
  <c r="M38" i="43"/>
  <c r="AL37" i="43"/>
  <c r="AE37" i="43"/>
  <c r="W37" i="43"/>
  <c r="V37" i="43"/>
  <c r="U37" i="43"/>
  <c r="X37" i="43" s="1"/>
  <c r="T37" i="43"/>
  <c r="S37" i="43"/>
  <c r="M37" i="43"/>
  <c r="AL36" i="43"/>
  <c r="AE36" i="43"/>
  <c r="W36" i="43"/>
  <c r="X36" i="43" s="1"/>
  <c r="V36" i="43"/>
  <c r="U36" i="43"/>
  <c r="T36" i="43"/>
  <c r="S36" i="43"/>
  <c r="M36" i="43"/>
  <c r="AL35" i="43"/>
  <c r="AE35" i="43"/>
  <c r="W35" i="43"/>
  <c r="X35" i="43" s="1"/>
  <c r="V35" i="43"/>
  <c r="U35" i="43"/>
  <c r="T35" i="43"/>
  <c r="S35" i="43"/>
  <c r="M35" i="43"/>
  <c r="AL34" i="43"/>
  <c r="AE34" i="43"/>
  <c r="W34" i="43"/>
  <c r="V34" i="43"/>
  <c r="U34" i="43"/>
  <c r="X34" i="43" s="1"/>
  <c r="T34" i="43"/>
  <c r="S34" i="43"/>
  <c r="M34" i="43"/>
  <c r="AL33" i="43"/>
  <c r="AE33" i="43"/>
  <c r="W33" i="43"/>
  <c r="V33" i="43"/>
  <c r="U33" i="43"/>
  <c r="X33" i="43" s="1"/>
  <c r="T33" i="43"/>
  <c r="S33" i="43"/>
  <c r="M33" i="43"/>
  <c r="AL32" i="43"/>
  <c r="AE32" i="43"/>
  <c r="W32" i="43"/>
  <c r="V32" i="43"/>
  <c r="U32" i="43"/>
  <c r="X32" i="43" s="1"/>
  <c r="T32" i="43"/>
  <c r="S32" i="43"/>
  <c r="M32" i="43"/>
  <c r="AL31" i="43"/>
  <c r="AE31" i="43"/>
  <c r="W31" i="43"/>
  <c r="V31" i="43"/>
  <c r="U31" i="43"/>
  <c r="X31" i="43" s="1"/>
  <c r="T31" i="43"/>
  <c r="S31" i="43"/>
  <c r="M31" i="43"/>
  <c r="AL30" i="43"/>
  <c r="AE30" i="43"/>
  <c r="W30" i="43"/>
  <c r="V30" i="43"/>
  <c r="U30" i="43"/>
  <c r="X30" i="43" s="1"/>
  <c r="T30" i="43"/>
  <c r="S30" i="43"/>
  <c r="M30" i="43"/>
  <c r="AL29" i="43"/>
  <c r="AE29" i="43"/>
  <c r="W29" i="43"/>
  <c r="V29" i="43"/>
  <c r="X29" i="43" s="1"/>
  <c r="U29" i="43"/>
  <c r="T29" i="43"/>
  <c r="S29" i="43"/>
  <c r="M29" i="43"/>
  <c r="AL28" i="43"/>
  <c r="AE28" i="43"/>
  <c r="W28" i="43"/>
  <c r="V28" i="43"/>
  <c r="X28" i="43" s="1"/>
  <c r="U28" i="43"/>
  <c r="T28" i="43"/>
  <c r="S28" i="43"/>
  <c r="M28" i="43"/>
  <c r="AL27" i="43"/>
  <c r="AE27" i="43"/>
  <c r="X27" i="43"/>
  <c r="W27" i="43"/>
  <c r="V27" i="43"/>
  <c r="U27" i="43"/>
  <c r="T27" i="43"/>
  <c r="S27" i="43"/>
  <c r="M27" i="43"/>
  <c r="AL26" i="43"/>
  <c r="AE26" i="43"/>
  <c r="W26" i="43"/>
  <c r="V26" i="43"/>
  <c r="U26" i="43"/>
  <c r="X26" i="43" s="1"/>
  <c r="T26" i="43"/>
  <c r="S26" i="43"/>
  <c r="M26" i="43"/>
  <c r="AL25" i="43"/>
  <c r="AE25" i="43"/>
  <c r="W25" i="43"/>
  <c r="V25" i="43"/>
  <c r="U25" i="43"/>
  <c r="X25" i="43" s="1"/>
  <c r="T25" i="43"/>
  <c r="S25" i="43"/>
  <c r="M25" i="43"/>
  <c r="AL24" i="43"/>
  <c r="AE24" i="43"/>
  <c r="W24" i="43"/>
  <c r="V24" i="43"/>
  <c r="U24" i="43"/>
  <c r="X24" i="43" s="1"/>
  <c r="T24" i="43"/>
  <c r="S24" i="43"/>
  <c r="M24" i="43"/>
  <c r="AL23" i="43"/>
  <c r="AE23" i="43"/>
  <c r="W23" i="43"/>
  <c r="V23" i="43"/>
  <c r="U23" i="43"/>
  <c r="X23" i="43" s="1"/>
  <c r="T23" i="43"/>
  <c r="S23" i="43"/>
  <c r="M23" i="43"/>
  <c r="AL22" i="43"/>
  <c r="AE22" i="43"/>
  <c r="W22" i="43"/>
  <c r="V22" i="43"/>
  <c r="U22" i="43"/>
  <c r="X22" i="43" s="1"/>
  <c r="T22" i="43"/>
  <c r="S22" i="43"/>
  <c r="M22" i="43"/>
  <c r="AL21" i="43"/>
  <c r="AE21" i="43"/>
  <c r="W21" i="43"/>
  <c r="V21" i="43"/>
  <c r="U21" i="43"/>
  <c r="X21" i="43" s="1"/>
  <c r="T21" i="43"/>
  <c r="S21" i="43"/>
  <c r="M21" i="43"/>
  <c r="AL20" i="43"/>
  <c r="AE20" i="43"/>
  <c r="W20" i="43"/>
  <c r="V20" i="43"/>
  <c r="U20" i="43"/>
  <c r="X20" i="43" s="1"/>
  <c r="T20" i="43"/>
  <c r="S20" i="43"/>
  <c r="M20" i="43"/>
  <c r="AL19" i="43"/>
  <c r="AE19" i="43"/>
  <c r="W19" i="43"/>
  <c r="X19" i="43" s="1"/>
  <c r="V19" i="43"/>
  <c r="U19" i="43"/>
  <c r="T19" i="43"/>
  <c r="S19" i="43"/>
  <c r="M19" i="43"/>
  <c r="AL18" i="43"/>
  <c r="AE18" i="43"/>
  <c r="W18" i="43"/>
  <c r="X18" i="43" s="1"/>
  <c r="V18" i="43"/>
  <c r="U18" i="43"/>
  <c r="T18" i="43"/>
  <c r="S18" i="43"/>
  <c r="M18" i="43"/>
  <c r="AL17" i="43"/>
  <c r="AE17" i="43"/>
  <c r="W17" i="43"/>
  <c r="V17" i="43"/>
  <c r="U17" i="43"/>
  <c r="X17" i="43" s="1"/>
  <c r="T17" i="43"/>
  <c r="S17" i="43"/>
  <c r="M17" i="43"/>
  <c r="AL16" i="43"/>
  <c r="AE16" i="43"/>
  <c r="X16" i="43"/>
  <c r="W16" i="43"/>
  <c r="V16" i="43"/>
  <c r="U16" i="43"/>
  <c r="T16" i="43"/>
  <c r="S16" i="43"/>
  <c r="M16" i="43"/>
  <c r="AL15" i="43"/>
  <c r="AE15" i="43"/>
  <c r="W15" i="43"/>
  <c r="V15" i="43"/>
  <c r="U15" i="43"/>
  <c r="X15" i="43" s="1"/>
  <c r="T15" i="43"/>
  <c r="S15" i="43"/>
  <c r="M15" i="43"/>
  <c r="AL14" i="43"/>
  <c r="AE14" i="43"/>
  <c r="W14" i="43"/>
  <c r="V14" i="43"/>
  <c r="U14" i="43"/>
  <c r="X14" i="43" s="1"/>
  <c r="T14" i="43"/>
  <c r="S14" i="43"/>
  <c r="M14" i="43"/>
  <c r="AL13" i="43"/>
  <c r="AE13" i="43"/>
  <c r="W13" i="43"/>
  <c r="V13" i="43"/>
  <c r="U13" i="43"/>
  <c r="X13" i="43" s="1"/>
  <c r="T13" i="43"/>
  <c r="S13" i="43"/>
  <c r="M13" i="43"/>
  <c r="AL12" i="43"/>
  <c r="AE12" i="43"/>
  <c r="W12" i="43"/>
  <c r="V12" i="43"/>
  <c r="X12" i="43" s="1"/>
  <c r="U12" i="43"/>
  <c r="T12" i="43"/>
  <c r="S12" i="43"/>
  <c r="M12" i="43"/>
  <c r="AL11" i="43"/>
  <c r="AE11" i="43"/>
  <c r="W11" i="43"/>
  <c r="V11" i="43"/>
  <c r="V144" i="43" s="1"/>
  <c r="U11" i="43"/>
  <c r="T11" i="43"/>
  <c r="S11" i="43"/>
  <c r="M11" i="43"/>
  <c r="AS503" i="32"/>
  <c r="AJ503" i="32"/>
  <c r="AA503" i="32"/>
  <c r="Z503" i="32"/>
  <c r="Y503" i="32"/>
  <c r="X503" i="32"/>
  <c r="W503" i="32"/>
  <c r="N503" i="32"/>
  <c r="AS502" i="32"/>
  <c r="AJ502" i="32"/>
  <c r="AA502" i="32"/>
  <c r="Z502" i="32"/>
  <c r="Y502" i="32"/>
  <c r="X502" i="32"/>
  <c r="W502" i="32"/>
  <c r="N502" i="32"/>
  <c r="AS501" i="32"/>
  <c r="AJ501" i="32"/>
  <c r="AA501" i="32"/>
  <c r="Z501" i="32"/>
  <c r="Y501" i="32"/>
  <c r="X501" i="32"/>
  <c r="W501" i="32"/>
  <c r="N501" i="32"/>
  <c r="AS500" i="32"/>
  <c r="AJ500" i="32"/>
  <c r="AA500" i="32"/>
  <c r="Z500" i="32"/>
  <c r="Y500" i="32"/>
  <c r="X500" i="32"/>
  <c r="W500" i="32"/>
  <c r="N500" i="32"/>
  <c r="AS499" i="32"/>
  <c r="AJ499" i="32"/>
  <c r="AA499" i="32"/>
  <c r="Z499" i="32"/>
  <c r="Y499" i="32"/>
  <c r="X499" i="32"/>
  <c r="W499" i="32"/>
  <c r="N499" i="32"/>
  <c r="AS498" i="32"/>
  <c r="AJ498" i="32"/>
  <c r="AA498" i="32"/>
  <c r="Z498" i="32"/>
  <c r="Y498" i="32"/>
  <c r="X498" i="32"/>
  <c r="W498" i="32"/>
  <c r="N498" i="32"/>
  <c r="AS497" i="32"/>
  <c r="AJ497" i="32"/>
  <c r="AA497" i="32"/>
  <c r="Z497" i="32"/>
  <c r="Y497" i="32"/>
  <c r="X497" i="32"/>
  <c r="W497" i="32"/>
  <c r="N497" i="32"/>
  <c r="AS496" i="32"/>
  <c r="AJ496" i="32"/>
  <c r="AA496" i="32"/>
  <c r="Z496" i="32"/>
  <c r="Y496" i="32"/>
  <c r="X496" i="32"/>
  <c r="W496" i="32"/>
  <c r="N496" i="32"/>
  <c r="AS495" i="32"/>
  <c r="AJ495" i="32"/>
  <c r="AA495" i="32"/>
  <c r="Z495" i="32"/>
  <c r="Y495" i="32"/>
  <c r="X495" i="32"/>
  <c r="W495" i="32"/>
  <c r="N495" i="32"/>
  <c r="AS494" i="32"/>
  <c r="AJ494" i="32"/>
  <c r="AA494" i="32"/>
  <c r="Z494" i="32"/>
  <c r="Y494" i="32"/>
  <c r="X494" i="32"/>
  <c r="W494" i="32"/>
  <c r="N494" i="32"/>
  <c r="AS493" i="32"/>
  <c r="AJ493" i="32"/>
  <c r="AA493" i="32"/>
  <c r="Z493" i="32"/>
  <c r="Y493" i="32"/>
  <c r="X493" i="32"/>
  <c r="W493" i="32"/>
  <c r="N493" i="32"/>
  <c r="AS492" i="32"/>
  <c r="AJ492" i="32"/>
  <c r="AA492" i="32"/>
  <c r="Z492" i="32"/>
  <c r="Y492" i="32"/>
  <c r="X492" i="32"/>
  <c r="W492" i="32"/>
  <c r="N492" i="32"/>
  <c r="AS491" i="32"/>
  <c r="AJ491" i="32"/>
  <c r="AA491" i="32"/>
  <c r="Z491" i="32"/>
  <c r="Y491" i="32"/>
  <c r="X491" i="32"/>
  <c r="W491" i="32"/>
  <c r="N491" i="32"/>
  <c r="AS490" i="32"/>
  <c r="AJ490" i="32"/>
  <c r="AA490" i="32"/>
  <c r="Z490" i="32"/>
  <c r="Y490" i="32"/>
  <c r="X490" i="32"/>
  <c r="W490" i="32"/>
  <c r="N490" i="32"/>
  <c r="AS489" i="32"/>
  <c r="AJ489" i="32"/>
  <c r="AA489" i="32"/>
  <c r="Z489" i="32"/>
  <c r="Y489" i="32"/>
  <c r="X489" i="32"/>
  <c r="W489" i="32"/>
  <c r="N489" i="32"/>
  <c r="AS488" i="32"/>
  <c r="AJ488" i="32"/>
  <c r="AA488" i="32"/>
  <c r="Z488" i="32"/>
  <c r="Y488" i="32"/>
  <c r="X488" i="32"/>
  <c r="W488" i="32"/>
  <c r="N488" i="32"/>
  <c r="AS487" i="32"/>
  <c r="AJ487" i="32"/>
  <c r="AA487" i="32"/>
  <c r="Z487" i="32"/>
  <c r="Y487" i="32"/>
  <c r="X487" i="32"/>
  <c r="W487" i="32"/>
  <c r="N487" i="32"/>
  <c r="AS486" i="32"/>
  <c r="AJ486" i="32"/>
  <c r="AA486" i="32"/>
  <c r="Z486" i="32"/>
  <c r="Y486" i="32"/>
  <c r="X486" i="32"/>
  <c r="W486" i="32"/>
  <c r="N486" i="32"/>
  <c r="AS485" i="32"/>
  <c r="AJ485" i="32"/>
  <c r="AA485" i="32"/>
  <c r="Z485" i="32"/>
  <c r="Y485" i="32"/>
  <c r="X485" i="32"/>
  <c r="W485" i="32"/>
  <c r="N485" i="32"/>
  <c r="AS484" i="32"/>
  <c r="AJ484" i="32"/>
  <c r="AA484" i="32"/>
  <c r="Z484" i="32"/>
  <c r="Y484" i="32"/>
  <c r="X484" i="32"/>
  <c r="W484" i="32"/>
  <c r="N484" i="32"/>
  <c r="AS483" i="32"/>
  <c r="AJ483" i="32"/>
  <c r="AA483" i="32"/>
  <c r="Z483" i="32"/>
  <c r="Y483" i="32"/>
  <c r="X483" i="32"/>
  <c r="W483" i="32"/>
  <c r="N483" i="32"/>
  <c r="AS482" i="32"/>
  <c r="AJ482" i="32"/>
  <c r="AA482" i="32"/>
  <c r="Z482" i="32"/>
  <c r="Y482" i="32"/>
  <c r="X482" i="32"/>
  <c r="W482" i="32"/>
  <c r="N482" i="32"/>
  <c r="AS481" i="32"/>
  <c r="AJ481" i="32"/>
  <c r="AA481" i="32"/>
  <c r="Z481" i="32"/>
  <c r="Y481" i="32"/>
  <c r="X481" i="32"/>
  <c r="W481" i="32"/>
  <c r="N481" i="32"/>
  <c r="AS480" i="32"/>
  <c r="AJ480" i="32"/>
  <c r="AA480" i="32"/>
  <c r="Z480" i="32"/>
  <c r="Y480" i="32"/>
  <c r="X480" i="32"/>
  <c r="W480" i="32"/>
  <c r="N480" i="32"/>
  <c r="AS479" i="32"/>
  <c r="AJ479" i="32"/>
  <c r="AA479" i="32"/>
  <c r="Z479" i="32"/>
  <c r="Y479" i="32"/>
  <c r="X479" i="32"/>
  <c r="W479" i="32"/>
  <c r="N479" i="32"/>
  <c r="AS478" i="32"/>
  <c r="AJ478" i="32"/>
  <c r="AA478" i="32"/>
  <c r="Z478" i="32"/>
  <c r="Y478" i="32"/>
  <c r="X478" i="32"/>
  <c r="W478" i="32"/>
  <c r="N478" i="32"/>
  <c r="AS477" i="32"/>
  <c r="AJ477" i="32"/>
  <c r="AA477" i="32"/>
  <c r="Z477" i="32"/>
  <c r="Y477" i="32"/>
  <c r="X477" i="32"/>
  <c r="W477" i="32"/>
  <c r="N477" i="32"/>
  <c r="AS476" i="32"/>
  <c r="AJ476" i="32"/>
  <c r="AA476" i="32"/>
  <c r="Z476" i="32"/>
  <c r="Y476" i="32"/>
  <c r="X476" i="32"/>
  <c r="W476" i="32"/>
  <c r="N476" i="32"/>
  <c r="AS475" i="32"/>
  <c r="AJ475" i="32"/>
  <c r="AA475" i="32"/>
  <c r="Z475" i="32"/>
  <c r="Y475" i="32"/>
  <c r="X475" i="32"/>
  <c r="W475" i="32"/>
  <c r="N475" i="32"/>
  <c r="AS474" i="32"/>
  <c r="AJ474" i="32"/>
  <c r="AA474" i="32"/>
  <c r="Z474" i="32"/>
  <c r="Y474" i="32"/>
  <c r="X474" i="32"/>
  <c r="W474" i="32"/>
  <c r="N474" i="32"/>
  <c r="AS473" i="32"/>
  <c r="AJ473" i="32"/>
  <c r="AA473" i="32"/>
  <c r="Z473" i="32"/>
  <c r="Y473" i="32"/>
  <c r="X473" i="32"/>
  <c r="W473" i="32"/>
  <c r="N473" i="32"/>
  <c r="AS472" i="32"/>
  <c r="AJ472" i="32"/>
  <c r="AA472" i="32"/>
  <c r="Z472" i="32"/>
  <c r="Y472" i="32"/>
  <c r="X472" i="32"/>
  <c r="W472" i="32"/>
  <c r="N472" i="32"/>
  <c r="AS471" i="32"/>
  <c r="AJ471" i="32"/>
  <c r="AA471" i="32"/>
  <c r="Z471" i="32"/>
  <c r="Y471" i="32"/>
  <c r="X471" i="32"/>
  <c r="W471" i="32"/>
  <c r="N471" i="32"/>
  <c r="AS470" i="32"/>
  <c r="AJ470" i="32"/>
  <c r="AA470" i="32"/>
  <c r="Z470" i="32"/>
  <c r="Y470" i="32"/>
  <c r="X470" i="32"/>
  <c r="W470" i="32"/>
  <c r="N470" i="32"/>
  <c r="AS469" i="32"/>
  <c r="AJ469" i="32"/>
  <c r="AA469" i="32"/>
  <c r="Z469" i="32"/>
  <c r="Y469" i="32"/>
  <c r="X469" i="32"/>
  <c r="W469" i="32"/>
  <c r="N469" i="32"/>
  <c r="AS468" i="32"/>
  <c r="AJ468" i="32"/>
  <c r="AA468" i="32"/>
  <c r="Z468" i="32"/>
  <c r="Y468" i="32"/>
  <c r="X468" i="32"/>
  <c r="W468" i="32"/>
  <c r="N468" i="32"/>
  <c r="AS467" i="32"/>
  <c r="AS465" i="32" s="1"/>
  <c r="AJ467" i="32"/>
  <c r="AJ465" i="32" s="1"/>
  <c r="AA467" i="32"/>
  <c r="Z467" i="32"/>
  <c r="Y467" i="32"/>
  <c r="X467" i="32"/>
  <c r="W467" i="32"/>
  <c r="W465" i="32" s="1"/>
  <c r="N467" i="32"/>
  <c r="AR465" i="32"/>
  <c r="AQ465" i="32"/>
  <c r="AP465" i="32"/>
  <c r="AO465" i="32"/>
  <c r="AN465" i="32"/>
  <c r="AM465" i="32"/>
  <c r="AK465" i="32"/>
  <c r="AI465" i="32"/>
  <c r="AH465" i="32"/>
  <c r="AG465" i="32"/>
  <c r="AF465" i="32"/>
  <c r="AE465" i="32"/>
  <c r="AD465" i="32"/>
  <c r="AB465" i="32"/>
  <c r="Y465" i="32"/>
  <c r="X465" i="32"/>
  <c r="V465" i="32"/>
  <c r="U465" i="32"/>
  <c r="T465" i="32"/>
  <c r="S465" i="32"/>
  <c r="R465" i="32"/>
  <c r="Q465" i="32"/>
  <c r="O465" i="32"/>
  <c r="N465" i="32"/>
  <c r="M465" i="32"/>
  <c r="L465" i="32"/>
  <c r="K465" i="32"/>
  <c r="J465" i="32"/>
  <c r="I465" i="32"/>
  <c r="H465" i="32"/>
  <c r="E465" i="32"/>
  <c r="AS457" i="32"/>
  <c r="AJ457" i="32"/>
  <c r="Z457" i="32"/>
  <c r="Y457" i="32"/>
  <c r="X457" i="32"/>
  <c r="W457" i="32"/>
  <c r="N457" i="32"/>
  <c r="AA457" i="32" s="1"/>
  <c r="AS456" i="32"/>
  <c r="AJ456" i="32"/>
  <c r="Z456" i="32"/>
  <c r="Y456" i="32"/>
  <c r="X456" i="32"/>
  <c r="W456" i="32"/>
  <c r="N456" i="32"/>
  <c r="AA456" i="32" s="1"/>
  <c r="AS455" i="32"/>
  <c r="AJ455" i="32"/>
  <c r="Z455" i="32"/>
  <c r="Y455" i="32"/>
  <c r="X455" i="32"/>
  <c r="W455" i="32"/>
  <c r="N455" i="32"/>
  <c r="AA455" i="32" s="1"/>
  <c r="AS454" i="32"/>
  <c r="AJ454" i="32"/>
  <c r="Z454" i="32"/>
  <c r="Y454" i="32"/>
  <c r="X454" i="32"/>
  <c r="W454" i="32"/>
  <c r="N454" i="32"/>
  <c r="AS453" i="32"/>
  <c r="AJ453" i="32"/>
  <c r="Z453" i="32"/>
  <c r="Y453" i="32"/>
  <c r="X453" i="32"/>
  <c r="W453" i="32"/>
  <c r="N453" i="32"/>
  <c r="AA453" i="32" s="1"/>
  <c r="AS452" i="32"/>
  <c r="AJ452" i="32"/>
  <c r="Z452" i="32"/>
  <c r="Y452" i="32"/>
  <c r="X452" i="32"/>
  <c r="W452" i="32"/>
  <c r="N452" i="32"/>
  <c r="AS451" i="32"/>
  <c r="AJ451" i="32"/>
  <c r="Z451" i="32"/>
  <c r="Y451" i="32"/>
  <c r="X451" i="32"/>
  <c r="W451" i="32"/>
  <c r="N451" i="32"/>
  <c r="AA451" i="32" s="1"/>
  <c r="AS450" i="32"/>
  <c r="AJ450" i="32"/>
  <c r="Z450" i="32"/>
  <c r="Y450" i="32"/>
  <c r="X450" i="32"/>
  <c r="W450" i="32"/>
  <c r="N450" i="32"/>
  <c r="AA450" i="32" s="1"/>
  <c r="AS449" i="32"/>
  <c r="AJ449" i="32"/>
  <c r="Z449" i="32"/>
  <c r="Y449" i="32"/>
  <c r="X449" i="32"/>
  <c r="W449" i="32"/>
  <c r="N449" i="32"/>
  <c r="AA449" i="32" s="1"/>
  <c r="AS448" i="32"/>
  <c r="AJ448" i="32"/>
  <c r="Z448" i="32"/>
  <c r="Y448" i="32"/>
  <c r="X448" i="32"/>
  <c r="W448" i="32"/>
  <c r="N448" i="32"/>
  <c r="AA448" i="32" s="1"/>
  <c r="AS447" i="32"/>
  <c r="AJ447" i="32"/>
  <c r="Z447" i="32"/>
  <c r="Y447" i="32"/>
  <c r="X447" i="32"/>
  <c r="W447" i="32"/>
  <c r="N447" i="32"/>
  <c r="AA447" i="32" s="1"/>
  <c r="AS446" i="32"/>
  <c r="AJ446" i="32"/>
  <c r="Z446" i="32"/>
  <c r="Y446" i="32"/>
  <c r="X446" i="32"/>
  <c r="W446" i="32"/>
  <c r="N446" i="32"/>
  <c r="AS445" i="32"/>
  <c r="AJ445" i="32"/>
  <c r="Z445" i="32"/>
  <c r="Y445" i="32"/>
  <c r="X445" i="32"/>
  <c r="W445" i="32"/>
  <c r="N445" i="32"/>
  <c r="AA445" i="32" s="1"/>
  <c r="AS444" i="32"/>
  <c r="AJ444" i="32"/>
  <c r="Z444" i="32"/>
  <c r="Y444" i="32"/>
  <c r="X444" i="32"/>
  <c r="W444" i="32"/>
  <c r="N444" i="32"/>
  <c r="AA444" i="32" s="1"/>
  <c r="AS443" i="32"/>
  <c r="AJ443" i="32"/>
  <c r="Z443" i="32"/>
  <c r="Y443" i="32"/>
  <c r="X443" i="32"/>
  <c r="W443" i="32"/>
  <c r="N443" i="32"/>
  <c r="AA443" i="32" s="1"/>
  <c r="AS442" i="32"/>
  <c r="AJ442" i="32"/>
  <c r="Z442" i="32"/>
  <c r="Y442" i="32"/>
  <c r="X442" i="32"/>
  <c r="W442" i="32"/>
  <c r="N442" i="32"/>
  <c r="AA442" i="32" s="1"/>
  <c r="AS441" i="32"/>
  <c r="AJ441" i="32"/>
  <c r="Z441" i="32"/>
  <c r="Y441" i="32"/>
  <c r="X441" i="32"/>
  <c r="W441" i="32"/>
  <c r="N441" i="32"/>
  <c r="AA441" i="32" s="1"/>
  <c r="AS440" i="32"/>
  <c r="AJ440" i="32"/>
  <c r="Z440" i="32"/>
  <c r="Y440" i="32"/>
  <c r="X440" i="32"/>
  <c r="W440" i="32"/>
  <c r="N440" i="32"/>
  <c r="AA440" i="32" s="1"/>
  <c r="AS439" i="32"/>
  <c r="AJ439" i="32"/>
  <c r="Z439" i="32"/>
  <c r="Y439" i="32"/>
  <c r="X439" i="32"/>
  <c r="W439" i="32"/>
  <c r="N439" i="32"/>
  <c r="AA439" i="32" s="1"/>
  <c r="AS438" i="32"/>
  <c r="AJ438" i="32"/>
  <c r="Z438" i="32"/>
  <c r="Y438" i="32"/>
  <c r="X438" i="32"/>
  <c r="W438" i="32"/>
  <c r="N438" i="32"/>
  <c r="AS437" i="32"/>
  <c r="AJ437" i="32"/>
  <c r="Z437" i="32"/>
  <c r="Y437" i="32"/>
  <c r="X437" i="32"/>
  <c r="W437" i="32"/>
  <c r="N437" i="32"/>
  <c r="AA437" i="32" s="1"/>
  <c r="AS436" i="32"/>
  <c r="AJ436" i="32"/>
  <c r="Z436" i="32"/>
  <c r="Y436" i="32"/>
  <c r="X436" i="32"/>
  <c r="W436" i="32"/>
  <c r="N436" i="32"/>
  <c r="AS435" i="32"/>
  <c r="AJ435" i="32"/>
  <c r="Z435" i="32"/>
  <c r="Y435" i="32"/>
  <c r="X435" i="32"/>
  <c r="W435" i="32"/>
  <c r="N435" i="32"/>
  <c r="AA435" i="32" s="1"/>
  <c r="AS434" i="32"/>
  <c r="AJ434" i="32"/>
  <c r="Z434" i="32"/>
  <c r="Y434" i="32"/>
  <c r="X434" i="32"/>
  <c r="W434" i="32"/>
  <c r="N434" i="32"/>
  <c r="AA434" i="32" s="1"/>
  <c r="AS433" i="32"/>
  <c r="AJ433" i="32"/>
  <c r="Z433" i="32"/>
  <c r="Y433" i="32"/>
  <c r="X433" i="32"/>
  <c r="W433" i="32"/>
  <c r="N433" i="32"/>
  <c r="AA433" i="32" s="1"/>
  <c r="AS432" i="32"/>
  <c r="AJ432" i="32"/>
  <c r="Z432" i="32"/>
  <c r="Y432" i="32"/>
  <c r="X432" i="32"/>
  <c r="W432" i="32"/>
  <c r="N432" i="32"/>
  <c r="AA432" i="32" s="1"/>
  <c r="AS431" i="32"/>
  <c r="AJ431" i="32"/>
  <c r="Z431" i="32"/>
  <c r="Y431" i="32"/>
  <c r="X431" i="32"/>
  <c r="W431" i="32"/>
  <c r="N431" i="32"/>
  <c r="AA431" i="32" s="1"/>
  <c r="AS430" i="32"/>
  <c r="AJ430" i="32"/>
  <c r="Z430" i="32"/>
  <c r="Y430" i="32"/>
  <c r="X430" i="32"/>
  <c r="W430" i="32"/>
  <c r="N430" i="32"/>
  <c r="AS429" i="32"/>
  <c r="AJ429" i="32"/>
  <c r="Z429" i="32"/>
  <c r="Y429" i="32"/>
  <c r="X429" i="32"/>
  <c r="W429" i="32"/>
  <c r="N429" i="32"/>
  <c r="AA429" i="32" s="1"/>
  <c r="AS428" i="32"/>
  <c r="AJ428" i="32"/>
  <c r="Z428" i="32"/>
  <c r="Y428" i="32"/>
  <c r="X428" i="32"/>
  <c r="W428" i="32"/>
  <c r="N428" i="32"/>
  <c r="AA428" i="32" s="1"/>
  <c r="AS427" i="32"/>
  <c r="AJ427" i="32"/>
  <c r="Z427" i="32"/>
  <c r="Y427" i="32"/>
  <c r="X427" i="32"/>
  <c r="W427" i="32"/>
  <c r="N427" i="32"/>
  <c r="AA427" i="32" s="1"/>
  <c r="AS426" i="32"/>
  <c r="AJ426" i="32"/>
  <c r="Z426" i="32"/>
  <c r="Y426" i="32"/>
  <c r="X426" i="32"/>
  <c r="W426" i="32"/>
  <c r="N426" i="32"/>
  <c r="AA426" i="32" s="1"/>
  <c r="AS425" i="32"/>
  <c r="AJ425" i="32"/>
  <c r="Z425" i="32"/>
  <c r="Y425" i="32"/>
  <c r="X425" i="32"/>
  <c r="W425" i="32"/>
  <c r="N425" i="32"/>
  <c r="AA425" i="32" s="1"/>
  <c r="AS424" i="32"/>
  <c r="AJ424" i="32"/>
  <c r="Z424" i="32"/>
  <c r="Y424" i="32"/>
  <c r="X424" i="32"/>
  <c r="W424" i="32"/>
  <c r="N424" i="32"/>
  <c r="AA424" i="32" s="1"/>
  <c r="AS423" i="32"/>
  <c r="AJ423" i="32"/>
  <c r="Z423" i="32"/>
  <c r="Y423" i="32"/>
  <c r="X423" i="32"/>
  <c r="W423" i="32"/>
  <c r="N423" i="32"/>
  <c r="AA423" i="32" s="1"/>
  <c r="AS422" i="32"/>
  <c r="AJ422" i="32"/>
  <c r="Z422" i="32"/>
  <c r="Y422" i="32"/>
  <c r="X422" i="32"/>
  <c r="W422" i="32"/>
  <c r="N422" i="32"/>
  <c r="AS421" i="32"/>
  <c r="AJ421" i="32"/>
  <c r="Z421" i="32"/>
  <c r="Y421" i="32"/>
  <c r="X421" i="32"/>
  <c r="W421" i="32"/>
  <c r="N421" i="32"/>
  <c r="AA421" i="32" s="1"/>
  <c r="AS420" i="32"/>
  <c r="AJ420" i="32"/>
  <c r="Z420" i="32"/>
  <c r="Y420" i="32"/>
  <c r="X420" i="32"/>
  <c r="W420" i="32"/>
  <c r="N420" i="32"/>
  <c r="AS419" i="32"/>
  <c r="AJ419" i="32"/>
  <c r="Z419" i="32"/>
  <c r="Y419" i="32"/>
  <c r="X419" i="32"/>
  <c r="W419" i="32"/>
  <c r="N419" i="32"/>
  <c r="AA419" i="32" s="1"/>
  <c r="AS418" i="32"/>
  <c r="AS416" i="32" s="1"/>
  <c r="AJ418" i="32"/>
  <c r="AJ416" i="32" s="1"/>
  <c r="Z418" i="32"/>
  <c r="Z416" i="32" s="1"/>
  <c r="Y418" i="32"/>
  <c r="X418" i="32"/>
  <c r="W418" i="32"/>
  <c r="N418" i="32"/>
  <c r="AA418" i="32" s="1"/>
  <c r="AR416" i="32"/>
  <c r="AQ416" i="32"/>
  <c r="AP416" i="32"/>
  <c r="AO416" i="32"/>
  <c r="AN416" i="32"/>
  <c r="AM416" i="32"/>
  <c r="AL416" i="32"/>
  <c r="AK416" i="32"/>
  <c r="AI416" i="32"/>
  <c r="AH416" i="32"/>
  <c r="AG416" i="32"/>
  <c r="AF416" i="32"/>
  <c r="AE416" i="32"/>
  <c r="AD416" i="32"/>
  <c r="AB416" i="32"/>
  <c r="V416" i="32"/>
  <c r="S416" i="32"/>
  <c r="R416" i="32"/>
  <c r="Q416" i="32"/>
  <c r="O416" i="32"/>
  <c r="M416" i="32"/>
  <c r="J416" i="32"/>
  <c r="I416" i="32"/>
  <c r="H416" i="32"/>
  <c r="E416" i="32"/>
  <c r="AS408" i="32"/>
  <c r="AJ408" i="32"/>
  <c r="Z408" i="32"/>
  <c r="Y408" i="32"/>
  <c r="X408" i="32"/>
  <c r="W408" i="32"/>
  <c r="N408" i="32"/>
  <c r="AS407" i="32"/>
  <c r="AJ407" i="32"/>
  <c r="Z407" i="32"/>
  <c r="Y407" i="32"/>
  <c r="X407" i="32"/>
  <c r="W407" i="32"/>
  <c r="N407" i="32"/>
  <c r="AA407" i="32" s="1"/>
  <c r="AS406" i="32"/>
  <c r="AJ406" i="32"/>
  <c r="Z406" i="32"/>
  <c r="Y406" i="32"/>
  <c r="X406" i="32"/>
  <c r="W406" i="32"/>
  <c r="N406" i="32"/>
  <c r="AA406" i="32" s="1"/>
  <c r="AS405" i="32"/>
  <c r="AJ405" i="32"/>
  <c r="Z405" i="32"/>
  <c r="Y405" i="32"/>
  <c r="X405" i="32"/>
  <c r="W405" i="32"/>
  <c r="N405" i="32"/>
  <c r="AA405" i="32" s="1"/>
  <c r="AS404" i="32"/>
  <c r="AJ404" i="32"/>
  <c r="Z404" i="32"/>
  <c r="Y404" i="32"/>
  <c r="X404" i="32"/>
  <c r="W404" i="32"/>
  <c r="N404" i="32"/>
  <c r="AA404" i="32" s="1"/>
  <c r="AS403" i="32"/>
  <c r="AJ403" i="32"/>
  <c r="Z403" i="32"/>
  <c r="Y403" i="32"/>
  <c r="X403" i="32"/>
  <c r="W403" i="32"/>
  <c r="N403" i="32"/>
  <c r="AA403" i="32" s="1"/>
  <c r="AS402" i="32"/>
  <c r="AJ402" i="32"/>
  <c r="Z402" i="32"/>
  <c r="Y402" i="32"/>
  <c r="X402" i="32"/>
  <c r="W402" i="32"/>
  <c r="N402" i="32"/>
  <c r="AA402" i="32" s="1"/>
  <c r="AS401" i="32"/>
  <c r="AJ401" i="32"/>
  <c r="Z401" i="32"/>
  <c r="Y401" i="32"/>
  <c r="X401" i="32"/>
  <c r="W401" i="32"/>
  <c r="N401" i="32"/>
  <c r="AA401" i="32" s="1"/>
  <c r="AS400" i="32"/>
  <c r="AJ400" i="32"/>
  <c r="Z400" i="32"/>
  <c r="Y400" i="32"/>
  <c r="X400" i="32"/>
  <c r="W400" i="32"/>
  <c r="N400" i="32"/>
  <c r="AA400" i="32" s="1"/>
  <c r="AS399" i="32"/>
  <c r="AJ399" i="32"/>
  <c r="AA399" i="32"/>
  <c r="Z399" i="32"/>
  <c r="Y399" i="32"/>
  <c r="X399" i="32"/>
  <c r="W399" i="32"/>
  <c r="N399" i="32"/>
  <c r="AS398" i="32"/>
  <c r="AJ398" i="32"/>
  <c r="Z398" i="32"/>
  <c r="Y398" i="32"/>
  <c r="X398" i="32"/>
  <c r="W398" i="32"/>
  <c r="N398" i="32"/>
  <c r="AA398" i="32" s="1"/>
  <c r="AS397" i="32"/>
  <c r="AS395" i="32" s="1"/>
  <c r="AJ397" i="32"/>
  <c r="AJ395" i="32" s="1"/>
  <c r="AA397" i="32"/>
  <c r="Z397" i="32"/>
  <c r="Z395" i="32" s="1"/>
  <c r="Y397" i="32"/>
  <c r="Y395" i="32" s="1"/>
  <c r="X397" i="32"/>
  <c r="W397" i="32"/>
  <c r="N397" i="32"/>
  <c r="AR395" i="32"/>
  <c r="AQ395" i="32"/>
  <c r="AP395" i="32"/>
  <c r="AO395" i="32"/>
  <c r="AN395" i="32"/>
  <c r="AM395" i="32"/>
  <c r="AK395" i="32"/>
  <c r="AI395" i="32"/>
  <c r="AH395" i="32"/>
  <c r="AG395" i="32"/>
  <c r="AF395" i="32"/>
  <c r="AE395" i="32"/>
  <c r="AD395" i="32"/>
  <c r="AB395" i="32"/>
  <c r="V395" i="32"/>
  <c r="U395" i="32"/>
  <c r="T395" i="32"/>
  <c r="S395" i="32"/>
  <c r="R395" i="32"/>
  <c r="Q395" i="32"/>
  <c r="O395" i="32"/>
  <c r="M395" i="32"/>
  <c r="L395" i="32"/>
  <c r="K395" i="32"/>
  <c r="J395" i="32"/>
  <c r="I395" i="32"/>
  <c r="H395" i="32"/>
  <c r="E395" i="32"/>
  <c r="AS387" i="32"/>
  <c r="AJ387" i="32"/>
  <c r="Z387" i="32"/>
  <c r="Y387" i="32"/>
  <c r="X387" i="32"/>
  <c r="W387" i="32"/>
  <c r="AA387" i="32" s="1"/>
  <c r="N387" i="32"/>
  <c r="AS386" i="32"/>
  <c r="AJ386" i="32"/>
  <c r="AA386" i="32"/>
  <c r="Z386" i="32"/>
  <c r="Y386" i="32"/>
  <c r="X386" i="32"/>
  <c r="W386" i="32"/>
  <c r="N386" i="32"/>
  <c r="AS385" i="32"/>
  <c r="AJ385" i="32"/>
  <c r="Z385" i="32"/>
  <c r="Y385" i="32"/>
  <c r="X385" i="32"/>
  <c r="W385" i="32"/>
  <c r="AA385" i="32" s="1"/>
  <c r="N385" i="32"/>
  <c r="AS384" i="32"/>
  <c r="AJ384" i="32"/>
  <c r="AA384" i="32"/>
  <c r="Z384" i="32"/>
  <c r="Y384" i="32"/>
  <c r="X384" i="32"/>
  <c r="W384" i="32"/>
  <c r="N384" i="32"/>
  <c r="AS383" i="32"/>
  <c r="AJ383" i="32"/>
  <c r="Z383" i="32"/>
  <c r="Y383" i="32"/>
  <c r="X383" i="32"/>
  <c r="W383" i="32"/>
  <c r="AA383" i="32" s="1"/>
  <c r="N383" i="32"/>
  <c r="AS382" i="32"/>
  <c r="AJ382" i="32"/>
  <c r="AA382" i="32"/>
  <c r="Z382" i="32"/>
  <c r="Y382" i="32"/>
  <c r="X382" i="32"/>
  <c r="W382" i="32"/>
  <c r="N382" i="32"/>
  <c r="AS381" i="32"/>
  <c r="AJ381" i="32"/>
  <c r="Z381" i="32"/>
  <c r="Y381" i="32"/>
  <c r="X381" i="32"/>
  <c r="W381" i="32"/>
  <c r="AA381" i="32" s="1"/>
  <c r="N381" i="32"/>
  <c r="AS380" i="32"/>
  <c r="AJ380" i="32"/>
  <c r="AA380" i="32"/>
  <c r="Z380" i="32"/>
  <c r="Y380" i="32"/>
  <c r="X380" i="32"/>
  <c r="W380" i="32"/>
  <c r="N380" i="32"/>
  <c r="AS379" i="32"/>
  <c r="AJ379" i="32"/>
  <c r="Z379" i="32"/>
  <c r="Y379" i="32"/>
  <c r="X379" i="32"/>
  <c r="W379" i="32"/>
  <c r="AA379" i="32" s="1"/>
  <c r="N379" i="32"/>
  <c r="AS378" i="32"/>
  <c r="AJ378" i="32"/>
  <c r="AA378" i="32"/>
  <c r="Z378" i="32"/>
  <c r="Y378" i="32"/>
  <c r="X378" i="32"/>
  <c r="W378" i="32"/>
  <c r="N378" i="32"/>
  <c r="AS377" i="32"/>
  <c r="AJ377" i="32"/>
  <c r="Z377" i="32"/>
  <c r="Y377" i="32"/>
  <c r="X377" i="32"/>
  <c r="W377" i="32"/>
  <c r="AA377" i="32" s="1"/>
  <c r="N377" i="32"/>
  <c r="AS376" i="32"/>
  <c r="AJ376" i="32"/>
  <c r="AA376" i="32"/>
  <c r="Z376" i="32"/>
  <c r="Y376" i="32"/>
  <c r="X376" i="32"/>
  <c r="W376" i="32"/>
  <c r="N376" i="32"/>
  <c r="AS375" i="32"/>
  <c r="AJ375" i="32"/>
  <c r="Z375" i="32"/>
  <c r="Y375" i="32"/>
  <c r="X375" i="32"/>
  <c r="W375" i="32"/>
  <c r="AA375" i="32" s="1"/>
  <c r="N375" i="32"/>
  <c r="AS374" i="32"/>
  <c r="AJ374" i="32"/>
  <c r="AA374" i="32"/>
  <c r="Z374" i="32"/>
  <c r="Y374" i="32"/>
  <c r="X374" i="32"/>
  <c r="W374" i="32"/>
  <c r="N374" i="32"/>
  <c r="AS373" i="32"/>
  <c r="AJ373" i="32"/>
  <c r="Z373" i="32"/>
  <c r="Y373" i="32"/>
  <c r="X373" i="32"/>
  <c r="X370" i="32" s="1"/>
  <c r="W373" i="32"/>
  <c r="N373" i="32"/>
  <c r="AS372" i="32"/>
  <c r="AJ372" i="32"/>
  <c r="AA372" i="32"/>
  <c r="Z372" i="32"/>
  <c r="Y372" i="32"/>
  <c r="X372" i="32"/>
  <c r="W372" i="32"/>
  <c r="N372" i="32"/>
  <c r="AS370" i="32"/>
  <c r="AR370" i="32"/>
  <c r="AO370" i="32"/>
  <c r="AN370" i="32"/>
  <c r="AM370" i="32"/>
  <c r="AK370" i="32"/>
  <c r="AJ370" i="32"/>
  <c r="AI370" i="32"/>
  <c r="AF370" i="32"/>
  <c r="AE370" i="32"/>
  <c r="AD370" i="32"/>
  <c r="AB370" i="32"/>
  <c r="V370" i="32"/>
  <c r="S370" i="32"/>
  <c r="Q370" i="32"/>
  <c r="O370" i="32"/>
  <c r="N370" i="32"/>
  <c r="M370" i="32"/>
  <c r="J370" i="32"/>
  <c r="H370" i="32"/>
  <c r="E370" i="32"/>
  <c r="AS362" i="32"/>
  <c r="AJ362" i="32"/>
  <c r="AA362" i="32"/>
  <c r="Z362" i="32"/>
  <c r="Y362" i="32"/>
  <c r="X362" i="32"/>
  <c r="W362" i="32"/>
  <c r="N362" i="32"/>
  <c r="AS361" i="32"/>
  <c r="AJ361" i="32"/>
  <c r="AA361" i="32"/>
  <c r="Z361" i="32"/>
  <c r="Y361" i="32"/>
  <c r="X361" i="32"/>
  <c r="W361" i="32"/>
  <c r="N361" i="32"/>
  <c r="AS360" i="32"/>
  <c r="AJ360" i="32"/>
  <c r="AA360" i="32"/>
  <c r="Z360" i="32"/>
  <c r="Y360" i="32"/>
  <c r="X360" i="32"/>
  <c r="W360" i="32"/>
  <c r="N360" i="32"/>
  <c r="AS359" i="32"/>
  <c r="AJ359" i="32"/>
  <c r="AA359" i="32"/>
  <c r="Z359" i="32"/>
  <c r="Y359" i="32"/>
  <c r="X359" i="32"/>
  <c r="W359" i="32"/>
  <c r="N359" i="32"/>
  <c r="AS358" i="32"/>
  <c r="AJ358" i="32"/>
  <c r="AA358" i="32"/>
  <c r="Z358" i="32"/>
  <c r="Y358" i="32"/>
  <c r="X358" i="32"/>
  <c r="W358" i="32"/>
  <c r="N358" i="32"/>
  <c r="AS357" i="32"/>
  <c r="AJ357" i="32"/>
  <c r="AA357" i="32"/>
  <c r="Z357" i="32"/>
  <c r="Y357" i="32"/>
  <c r="X357" i="32"/>
  <c r="W357" i="32"/>
  <c r="N357" i="32"/>
  <c r="AS356" i="32"/>
  <c r="AJ356" i="32"/>
  <c r="AA356" i="32"/>
  <c r="Z356" i="32"/>
  <c r="Y356" i="32"/>
  <c r="X356" i="32"/>
  <c r="W356" i="32"/>
  <c r="N356" i="32"/>
  <c r="AS355" i="32"/>
  <c r="AJ355" i="32"/>
  <c r="AA355" i="32"/>
  <c r="Z355" i="32"/>
  <c r="Y355" i="32"/>
  <c r="X355" i="32"/>
  <c r="W355" i="32"/>
  <c r="N355" i="32"/>
  <c r="AS354" i="32"/>
  <c r="AJ354" i="32"/>
  <c r="AA354" i="32"/>
  <c r="Z354" i="32"/>
  <c r="Y354" i="32"/>
  <c r="X354" i="32"/>
  <c r="W354" i="32"/>
  <c r="N354" i="32"/>
  <c r="AS353" i="32"/>
  <c r="AJ353" i="32"/>
  <c r="AA353" i="32"/>
  <c r="Z353" i="32"/>
  <c r="Y353" i="32"/>
  <c r="X353" i="32"/>
  <c r="W353" i="32"/>
  <c r="N353" i="32"/>
  <c r="AS352" i="32"/>
  <c r="AJ352" i="32"/>
  <c r="AA352" i="32"/>
  <c r="Z352" i="32"/>
  <c r="Y352" i="32"/>
  <c r="X352" i="32"/>
  <c r="W352" i="32"/>
  <c r="N352" i="32"/>
  <c r="AS351" i="32"/>
  <c r="AJ351" i="32"/>
  <c r="AA351" i="32"/>
  <c r="Z351" i="32"/>
  <c r="Y351" i="32"/>
  <c r="X351" i="32"/>
  <c r="W351" i="32"/>
  <c r="N351" i="32"/>
  <c r="AS350" i="32"/>
  <c r="AJ350" i="32"/>
  <c r="AA350" i="32"/>
  <c r="Z350" i="32"/>
  <c r="Y350" i="32"/>
  <c r="X350" i="32"/>
  <c r="W350" i="32"/>
  <c r="N350" i="32"/>
  <c r="AS349" i="32"/>
  <c r="AJ349" i="32"/>
  <c r="AA349" i="32"/>
  <c r="Z349" i="32"/>
  <c r="Z346" i="32" s="1"/>
  <c r="Y349" i="32"/>
  <c r="Y346" i="32" s="1"/>
  <c r="X349" i="32"/>
  <c r="W349" i="32"/>
  <c r="N349" i="32"/>
  <c r="AS348" i="32"/>
  <c r="AS346" i="32" s="1"/>
  <c r="AJ348" i="32"/>
  <c r="AA348" i="32"/>
  <c r="AA346" i="32" s="1"/>
  <c r="Z348" i="32"/>
  <c r="Y348" i="32"/>
  <c r="X348" i="32"/>
  <c r="W348" i="32"/>
  <c r="N348" i="32"/>
  <c r="N346" i="32" s="1"/>
  <c r="AR346" i="32"/>
  <c r="AQ346" i="32"/>
  <c r="AP346" i="32"/>
  <c r="AO346" i="32"/>
  <c r="AN346" i="32"/>
  <c r="AM346" i="32"/>
  <c r="AK346" i="32"/>
  <c r="AJ346" i="32"/>
  <c r="AI346" i="32"/>
  <c r="AH346" i="32"/>
  <c r="AG346" i="32"/>
  <c r="AF346" i="32"/>
  <c r="AE346" i="32"/>
  <c r="AD346" i="32"/>
  <c r="AB346" i="32"/>
  <c r="X346" i="32"/>
  <c r="W346" i="32"/>
  <c r="V346" i="32"/>
  <c r="U346" i="32"/>
  <c r="T346" i="32"/>
  <c r="S346" i="32"/>
  <c r="R346" i="32"/>
  <c r="Q346" i="32"/>
  <c r="O346" i="32"/>
  <c r="M346" i="32"/>
  <c r="L346" i="32"/>
  <c r="K346" i="32"/>
  <c r="J346" i="32"/>
  <c r="I346" i="32"/>
  <c r="H346" i="32"/>
  <c r="E346" i="32"/>
  <c r="AS338" i="32"/>
  <c r="AJ338" i="32"/>
  <c r="Z338" i="32"/>
  <c r="Y338" i="32"/>
  <c r="X338" i="32"/>
  <c r="W338" i="32"/>
  <c r="AA338" i="32" s="1"/>
  <c r="N338" i="32"/>
  <c r="AS337" i="32"/>
  <c r="AJ337" i="32"/>
  <c r="Z337" i="32"/>
  <c r="Y337" i="32"/>
  <c r="X337" i="32"/>
  <c r="W337" i="32"/>
  <c r="N337" i="32"/>
  <c r="AA337" i="32" s="1"/>
  <c r="AS336" i="32"/>
  <c r="AJ336" i="32"/>
  <c r="Z336" i="32"/>
  <c r="Y336" i="32"/>
  <c r="X336" i="32"/>
  <c r="W336" i="32"/>
  <c r="AA336" i="32" s="1"/>
  <c r="N336" i="32"/>
  <c r="AS335" i="32"/>
  <c r="AJ335" i="32"/>
  <c r="Z335" i="32"/>
  <c r="Y335" i="32"/>
  <c r="X335" i="32"/>
  <c r="X330" i="32" s="1"/>
  <c r="W335" i="32"/>
  <c r="W330" i="32" s="1"/>
  <c r="N335" i="32"/>
  <c r="AA335" i="32" s="1"/>
  <c r="AS334" i="32"/>
  <c r="AJ334" i="32"/>
  <c r="Z334" i="32"/>
  <c r="Y334" i="32"/>
  <c r="X334" i="32"/>
  <c r="W334" i="32"/>
  <c r="AA334" i="32" s="1"/>
  <c r="N334" i="32"/>
  <c r="AS333" i="32"/>
  <c r="AJ333" i="32"/>
  <c r="Z333" i="32"/>
  <c r="Y333" i="32"/>
  <c r="X333" i="32"/>
  <c r="W333" i="32"/>
  <c r="N333" i="32"/>
  <c r="AA333" i="32" s="1"/>
  <c r="AS332" i="32"/>
  <c r="AS330" i="32" s="1"/>
  <c r="AJ332" i="32"/>
  <c r="Z332" i="32"/>
  <c r="Y332" i="32"/>
  <c r="X332" i="32"/>
  <c r="W332" i="32"/>
  <c r="AA332" i="32" s="1"/>
  <c r="N332" i="32"/>
  <c r="AR330" i="32"/>
  <c r="AQ330" i="32"/>
  <c r="AP330" i="32"/>
  <c r="AO330" i="32"/>
  <c r="AN330" i="32"/>
  <c r="AM330" i="32"/>
  <c r="AK330" i="32"/>
  <c r="AJ330" i="32"/>
  <c r="AI330" i="32"/>
  <c r="AH330" i="32"/>
  <c r="AG330" i="32"/>
  <c r="AF330" i="32"/>
  <c r="AE330" i="32"/>
  <c r="AD330" i="32"/>
  <c r="AB330" i="32"/>
  <c r="V330" i="32"/>
  <c r="U330" i="32"/>
  <c r="T330" i="32"/>
  <c r="S330" i="32"/>
  <c r="R330" i="32"/>
  <c r="Q330" i="32"/>
  <c r="O330" i="32"/>
  <c r="M330" i="32"/>
  <c r="L330" i="32"/>
  <c r="K330" i="32"/>
  <c r="J330" i="32"/>
  <c r="I330" i="32"/>
  <c r="H330" i="32"/>
  <c r="E330" i="32"/>
  <c r="AS322" i="32"/>
  <c r="AJ322" i="32"/>
  <c r="AA322" i="32"/>
  <c r="Z322" i="32"/>
  <c r="Y322" i="32"/>
  <c r="X322" i="32"/>
  <c r="W322" i="32"/>
  <c r="N322" i="32"/>
  <c r="AS321" i="32"/>
  <c r="AJ321" i="32"/>
  <c r="AA321" i="32"/>
  <c r="Z321" i="32"/>
  <c r="Y321" i="32"/>
  <c r="X321" i="32"/>
  <c r="W321" i="32"/>
  <c r="N321" i="32"/>
  <c r="AS320" i="32"/>
  <c r="AJ320" i="32"/>
  <c r="AA320" i="32"/>
  <c r="Z320" i="32"/>
  <c r="Y320" i="32"/>
  <c r="X320" i="32"/>
  <c r="W320" i="32"/>
  <c r="N320" i="32"/>
  <c r="AS319" i="32"/>
  <c r="AJ319" i="32"/>
  <c r="AA319" i="32"/>
  <c r="Z319" i="32"/>
  <c r="Y319" i="32"/>
  <c r="X319" i="32"/>
  <c r="W319" i="32"/>
  <c r="N319" i="32"/>
  <c r="AS318" i="32"/>
  <c r="AJ318" i="32"/>
  <c r="AA318" i="32"/>
  <c r="Z318" i="32"/>
  <c r="Y318" i="32"/>
  <c r="X318" i="32"/>
  <c r="W318" i="32"/>
  <c r="N318" i="32"/>
  <c r="AS317" i="32"/>
  <c r="AJ317" i="32"/>
  <c r="AA317" i="32"/>
  <c r="Z317" i="32"/>
  <c r="Y317" i="32"/>
  <c r="X317" i="32"/>
  <c r="W317" i="32"/>
  <c r="N317" i="32"/>
  <c r="AS316" i="32"/>
  <c r="AJ316" i="32"/>
  <c r="AA316" i="32"/>
  <c r="Z316" i="32"/>
  <c r="Y316" i="32"/>
  <c r="X316" i="32"/>
  <c r="W316" i="32"/>
  <c r="N316" i="32"/>
  <c r="AS315" i="32"/>
  <c r="AJ315" i="32"/>
  <c r="AA315" i="32"/>
  <c r="Z315" i="32"/>
  <c r="Y315" i="32"/>
  <c r="X315" i="32"/>
  <c r="W315" i="32"/>
  <c r="N315" i="32"/>
  <c r="AS314" i="32"/>
  <c r="AJ314" i="32"/>
  <c r="AA314" i="32"/>
  <c r="Z314" i="32"/>
  <c r="Y314" i="32"/>
  <c r="X314" i="32"/>
  <c r="W314" i="32"/>
  <c r="N314" i="32"/>
  <c r="AS313" i="32"/>
  <c r="AJ313" i="32"/>
  <c r="AA313" i="32"/>
  <c r="Z313" i="32"/>
  <c r="Y313" i="32"/>
  <c r="X313" i="32"/>
  <c r="W313" i="32"/>
  <c r="N313" i="32"/>
  <c r="AS312" i="32"/>
  <c r="AJ312" i="32"/>
  <c r="AJ310" i="32" s="1"/>
  <c r="AA312" i="32"/>
  <c r="AA310" i="32" s="1"/>
  <c r="Z312" i="32"/>
  <c r="Z310" i="32" s="1"/>
  <c r="Y312" i="32"/>
  <c r="Y310" i="32" s="1"/>
  <c r="X312" i="32"/>
  <c r="W312" i="32"/>
  <c r="W310" i="32" s="1"/>
  <c r="N312" i="32"/>
  <c r="AS310" i="32"/>
  <c r="AR310" i="32"/>
  <c r="AQ310" i="32"/>
  <c r="AP310" i="32"/>
  <c r="AO310" i="32"/>
  <c r="AN310" i="32"/>
  <c r="AM310" i="32"/>
  <c r="AK310" i="32"/>
  <c r="AI310" i="32"/>
  <c r="AH310" i="32"/>
  <c r="AG310" i="32"/>
  <c r="AF310" i="32"/>
  <c r="AE310" i="32"/>
  <c r="AD310" i="32"/>
  <c r="AB310" i="32"/>
  <c r="X310" i="32"/>
  <c r="V310" i="32"/>
  <c r="U310" i="32"/>
  <c r="T310" i="32"/>
  <c r="S310" i="32"/>
  <c r="R310" i="32"/>
  <c r="Q310" i="32"/>
  <c r="O310" i="32"/>
  <c r="N310" i="32"/>
  <c r="M310" i="32"/>
  <c r="L310" i="32"/>
  <c r="K310" i="32"/>
  <c r="J310" i="32"/>
  <c r="I310" i="32"/>
  <c r="H310" i="32"/>
  <c r="E310" i="32"/>
  <c r="AS302" i="32"/>
  <c r="AJ302" i="32"/>
  <c r="Z302" i="32"/>
  <c r="Y302" i="32"/>
  <c r="X302" i="32"/>
  <c r="W302" i="32"/>
  <c r="N302" i="32"/>
  <c r="AA302" i="32" s="1"/>
  <c r="AS301" i="32"/>
  <c r="AJ301" i="32"/>
  <c r="Z301" i="32"/>
  <c r="Y301" i="32"/>
  <c r="X301" i="32"/>
  <c r="W301" i="32"/>
  <c r="AA301" i="32" s="1"/>
  <c r="N301" i="32"/>
  <c r="AS300" i="32"/>
  <c r="AJ300" i="32"/>
  <c r="Z300" i="32"/>
  <c r="Y300" i="32"/>
  <c r="X300" i="32"/>
  <c r="W300" i="32"/>
  <c r="N300" i="32"/>
  <c r="AA300" i="32" s="1"/>
  <c r="AS299" i="32"/>
  <c r="AJ299" i="32"/>
  <c r="Z299" i="32"/>
  <c r="Y299" i="32"/>
  <c r="X299" i="32"/>
  <c r="W299" i="32"/>
  <c r="AA299" i="32" s="1"/>
  <c r="N299" i="32"/>
  <c r="AS298" i="32"/>
  <c r="AJ298" i="32"/>
  <c r="Z298" i="32"/>
  <c r="Y298" i="32"/>
  <c r="X298" i="32"/>
  <c r="W298" i="32"/>
  <c r="N298" i="32"/>
  <c r="AA298" i="32" s="1"/>
  <c r="AS297" i="32"/>
  <c r="AJ297" i="32"/>
  <c r="Z297" i="32"/>
  <c r="Y297" i="32"/>
  <c r="X297" i="32"/>
  <c r="W297" i="32"/>
  <c r="AA297" i="32" s="1"/>
  <c r="N297" i="32"/>
  <c r="AS296" i="32"/>
  <c r="AJ296" i="32"/>
  <c r="Z296" i="32"/>
  <c r="Y296" i="32"/>
  <c r="X296" i="32"/>
  <c r="W296" i="32"/>
  <c r="N296" i="32"/>
  <c r="AS295" i="32"/>
  <c r="AJ295" i="32"/>
  <c r="Z295" i="32"/>
  <c r="Y295" i="32"/>
  <c r="X295" i="32"/>
  <c r="W295" i="32"/>
  <c r="AA295" i="32" s="1"/>
  <c r="N295" i="32"/>
  <c r="AS294" i="32"/>
  <c r="AJ294" i="32"/>
  <c r="Z294" i="32"/>
  <c r="Y294" i="32"/>
  <c r="X294" i="32"/>
  <c r="W294" i="32"/>
  <c r="N294" i="32"/>
  <c r="AA294" i="32" s="1"/>
  <c r="AS293" i="32"/>
  <c r="AJ293" i="32"/>
  <c r="Z293" i="32"/>
  <c r="Y293" i="32"/>
  <c r="X293" i="32"/>
  <c r="W293" i="32"/>
  <c r="AA293" i="32" s="1"/>
  <c r="N293" i="32"/>
  <c r="AS292" i="32"/>
  <c r="AJ292" i="32"/>
  <c r="Z292" i="32"/>
  <c r="Y292" i="32"/>
  <c r="X292" i="32"/>
  <c r="W292" i="32"/>
  <c r="N292" i="32"/>
  <c r="AA292" i="32" s="1"/>
  <c r="AS291" i="32"/>
  <c r="AJ291" i="32"/>
  <c r="Z291" i="32"/>
  <c r="Y291" i="32"/>
  <c r="X291" i="32"/>
  <c r="W291" i="32"/>
  <c r="AA291" i="32" s="1"/>
  <c r="N291" i="32"/>
  <c r="AS290" i="32"/>
  <c r="AJ290" i="32"/>
  <c r="Z290" i="32"/>
  <c r="Y290" i="32"/>
  <c r="X290" i="32"/>
  <c r="W290" i="32"/>
  <c r="W287" i="32" s="1"/>
  <c r="N290" i="32"/>
  <c r="AS289" i="32"/>
  <c r="AJ289" i="32"/>
  <c r="Z289" i="32"/>
  <c r="Y289" i="32"/>
  <c r="X289" i="32"/>
  <c r="X287" i="32" s="1"/>
  <c r="W289" i="32"/>
  <c r="AA289" i="32" s="1"/>
  <c r="N289" i="32"/>
  <c r="AR287" i="32"/>
  <c r="AQ287" i="32"/>
  <c r="AP287" i="32"/>
  <c r="AO287" i="32"/>
  <c r="AN287" i="32"/>
  <c r="AM287" i="32"/>
  <c r="AK287" i="32"/>
  <c r="AJ287" i="32"/>
  <c r="AI287" i="32"/>
  <c r="AH287" i="32"/>
  <c r="AG287" i="32"/>
  <c r="AF287" i="32"/>
  <c r="AE287" i="32"/>
  <c r="AD287" i="32"/>
  <c r="AB287" i="32"/>
  <c r="V287" i="32"/>
  <c r="U287" i="32"/>
  <c r="T287" i="32"/>
  <c r="S287" i="32"/>
  <c r="R287" i="32"/>
  <c r="Q287" i="32"/>
  <c r="O287" i="32"/>
  <c r="M287" i="32"/>
  <c r="L287" i="32"/>
  <c r="K287" i="32"/>
  <c r="J287" i="32"/>
  <c r="I287" i="32"/>
  <c r="H287" i="32"/>
  <c r="E287" i="32"/>
  <c r="AS279" i="32"/>
  <c r="AJ279" i="32"/>
  <c r="AA279" i="32"/>
  <c r="Z279" i="32"/>
  <c r="Y279" i="32"/>
  <c r="X279" i="32"/>
  <c r="W279" i="32"/>
  <c r="N279" i="32"/>
  <c r="AS278" i="32"/>
  <c r="AJ278" i="32"/>
  <c r="AA278" i="32"/>
  <c r="Z278" i="32"/>
  <c r="Y278" i="32"/>
  <c r="X278" i="32"/>
  <c r="W278" i="32"/>
  <c r="N278" i="32"/>
  <c r="AS277" i="32"/>
  <c r="AJ277" i="32"/>
  <c r="AA277" i="32"/>
  <c r="Z277" i="32"/>
  <c r="Y277" i="32"/>
  <c r="X277" i="32"/>
  <c r="W277" i="32"/>
  <c r="N277" i="32"/>
  <c r="AS276" i="32"/>
  <c r="AJ276" i="32"/>
  <c r="AA276" i="32"/>
  <c r="Z276" i="32"/>
  <c r="Y276" i="32"/>
  <c r="X276" i="32"/>
  <c r="W276" i="32"/>
  <c r="N276" i="32"/>
  <c r="AS275" i="32"/>
  <c r="AJ275" i="32"/>
  <c r="AA275" i="32"/>
  <c r="Z275" i="32"/>
  <c r="Y275" i="32"/>
  <c r="X275" i="32"/>
  <c r="W275" i="32"/>
  <c r="N275" i="32"/>
  <c r="AS274" i="32"/>
  <c r="AJ274" i="32"/>
  <c r="AA274" i="32"/>
  <c r="Z274" i="32"/>
  <c r="Y274" i="32"/>
  <c r="X274" i="32"/>
  <c r="W274" i="32"/>
  <c r="N274" i="32"/>
  <c r="AS273" i="32"/>
  <c r="AJ273" i="32"/>
  <c r="AA273" i="32"/>
  <c r="Z273" i="32"/>
  <c r="Y273" i="32"/>
  <c r="X273" i="32"/>
  <c r="W273" i="32"/>
  <c r="N273" i="32"/>
  <c r="AS272" i="32"/>
  <c r="AJ272" i="32"/>
  <c r="AA272" i="32"/>
  <c r="Z272" i="32"/>
  <c r="Y272" i="32"/>
  <c r="X272" i="32"/>
  <c r="W272" i="32"/>
  <c r="N272" i="32"/>
  <c r="AS271" i="32"/>
  <c r="AJ271" i="32"/>
  <c r="AA271" i="32"/>
  <c r="Z271" i="32"/>
  <c r="Y271" i="32"/>
  <c r="X271" i="32"/>
  <c r="W271" i="32"/>
  <c r="N271" i="32"/>
  <c r="AS270" i="32"/>
  <c r="AJ270" i="32"/>
  <c r="AA270" i="32"/>
  <c r="Z270" i="32"/>
  <c r="Y270" i="32"/>
  <c r="X270" i="32"/>
  <c r="W270" i="32"/>
  <c r="N270" i="32"/>
  <c r="AS269" i="32"/>
  <c r="AJ269" i="32"/>
  <c r="AA269" i="32"/>
  <c r="Z269" i="32"/>
  <c r="Y269" i="32"/>
  <c r="X269" i="32"/>
  <c r="W269" i="32"/>
  <c r="W265" i="32" s="1"/>
  <c r="N269" i="32"/>
  <c r="AS268" i="32"/>
  <c r="AJ268" i="32"/>
  <c r="AA268" i="32"/>
  <c r="Z268" i="32"/>
  <c r="Y268" i="32"/>
  <c r="W268" i="32"/>
  <c r="N268" i="32"/>
  <c r="AS267" i="32"/>
  <c r="AJ267" i="32"/>
  <c r="AJ265" i="32" s="1"/>
  <c r="AA267" i="32"/>
  <c r="Z267" i="32"/>
  <c r="Y267" i="32"/>
  <c r="X267" i="32"/>
  <c r="X265" i="32" s="1"/>
  <c r="W267" i="32"/>
  <c r="N267" i="32"/>
  <c r="AR265" i="32"/>
  <c r="AQ265" i="32"/>
  <c r="AP265" i="32"/>
  <c r="AO265" i="32"/>
  <c r="AN265" i="32"/>
  <c r="AM265" i="32"/>
  <c r="AK265" i="32"/>
  <c r="AI265" i="32"/>
  <c r="AH265" i="32"/>
  <c r="AG265" i="32"/>
  <c r="AF265" i="32"/>
  <c r="AE265" i="32"/>
  <c r="AD265" i="32"/>
  <c r="AB265" i="32"/>
  <c r="Z265" i="32"/>
  <c r="Y265" i="32"/>
  <c r="V265" i="32"/>
  <c r="U265" i="32"/>
  <c r="T265" i="32"/>
  <c r="S265" i="32"/>
  <c r="R265" i="32"/>
  <c r="Q265" i="32"/>
  <c r="O265" i="32"/>
  <c r="N265" i="32"/>
  <c r="M265" i="32"/>
  <c r="L265" i="32"/>
  <c r="K265" i="32"/>
  <c r="J265" i="32"/>
  <c r="I265" i="32"/>
  <c r="H265" i="32"/>
  <c r="E265" i="32"/>
  <c r="AS257" i="32"/>
  <c r="AJ257" i="32"/>
  <c r="Z257" i="32"/>
  <c r="Y257" i="32"/>
  <c r="X257" i="32"/>
  <c r="W257" i="32"/>
  <c r="N257" i="32"/>
  <c r="AS256" i="32"/>
  <c r="AJ256" i="32"/>
  <c r="Z256" i="32"/>
  <c r="Y256" i="32"/>
  <c r="X256" i="32"/>
  <c r="W256" i="32"/>
  <c r="N256" i="32"/>
  <c r="AA256" i="32" s="1"/>
  <c r="AS255" i="32"/>
  <c r="AJ255" i="32"/>
  <c r="Z255" i="32"/>
  <c r="Y255" i="32"/>
  <c r="X255" i="32"/>
  <c r="W255" i="32"/>
  <c r="N255" i="32"/>
  <c r="AA255" i="32" s="1"/>
  <c r="AS254" i="32"/>
  <c r="AJ254" i="32"/>
  <c r="Z254" i="32"/>
  <c r="Y254" i="32"/>
  <c r="X254" i="32"/>
  <c r="W254" i="32"/>
  <c r="N254" i="32"/>
  <c r="AA254" i="32" s="1"/>
  <c r="AS253" i="32"/>
  <c r="AJ253" i="32"/>
  <c r="Z253" i="32"/>
  <c r="Y253" i="32"/>
  <c r="X253" i="32"/>
  <c r="W253" i="32"/>
  <c r="N253" i="32"/>
  <c r="AA253" i="32" s="1"/>
  <c r="AS252" i="32"/>
  <c r="AJ252" i="32"/>
  <c r="Z252" i="32"/>
  <c r="Y252" i="32"/>
  <c r="X252" i="32"/>
  <c r="W252" i="32"/>
  <c r="N252" i="32"/>
  <c r="AA252" i="32" s="1"/>
  <c r="AS251" i="32"/>
  <c r="AJ251" i="32"/>
  <c r="Z251" i="32"/>
  <c r="Y251" i="32"/>
  <c r="X251" i="32"/>
  <c r="W251" i="32"/>
  <c r="N251" i="32"/>
  <c r="AS250" i="32"/>
  <c r="AJ250" i="32"/>
  <c r="Z250" i="32"/>
  <c r="Y250" i="32"/>
  <c r="X250" i="32"/>
  <c r="W250" i="32"/>
  <c r="N250" i="32"/>
  <c r="AA250" i="32" s="1"/>
  <c r="AS249" i="32"/>
  <c r="AJ249" i="32"/>
  <c r="Z249" i="32"/>
  <c r="Y249" i="32"/>
  <c r="X249" i="32"/>
  <c r="W249" i="32"/>
  <c r="N249" i="32"/>
  <c r="AA249" i="32" s="1"/>
  <c r="AS248" i="32"/>
  <c r="AJ248" i="32"/>
  <c r="Z248" i="32"/>
  <c r="Y248" i="32"/>
  <c r="X248" i="32"/>
  <c r="W248" i="32"/>
  <c r="N248" i="32"/>
  <c r="AA248" i="32" s="1"/>
  <c r="AS247" i="32"/>
  <c r="AJ247" i="32"/>
  <c r="Z247" i="32"/>
  <c r="Y247" i="32"/>
  <c r="X247" i="32"/>
  <c r="W247" i="32"/>
  <c r="N247" i="32"/>
  <c r="AA247" i="32" s="1"/>
  <c r="AS246" i="32"/>
  <c r="AJ246" i="32"/>
  <c r="Z246" i="32"/>
  <c r="Y246" i="32"/>
  <c r="X246" i="32"/>
  <c r="W246" i="32"/>
  <c r="W242" i="32" s="1"/>
  <c r="N246" i="32"/>
  <c r="AA246" i="32" s="1"/>
  <c r="AS245" i="32"/>
  <c r="AJ245" i="32"/>
  <c r="Z245" i="32"/>
  <c r="Y245" i="32"/>
  <c r="X245" i="32"/>
  <c r="W245" i="32"/>
  <c r="N245" i="32"/>
  <c r="AA245" i="32" s="1"/>
  <c r="AS244" i="32"/>
  <c r="AJ244" i="32"/>
  <c r="AJ242" i="32" s="1"/>
  <c r="Z244" i="32"/>
  <c r="Z242" i="32" s="1"/>
  <c r="Y244" i="32"/>
  <c r="X244" i="32"/>
  <c r="X242" i="32" s="1"/>
  <c r="W244" i="32"/>
  <c r="N244" i="32"/>
  <c r="AR242" i="32"/>
  <c r="AQ242" i="32"/>
  <c r="AP242" i="32"/>
  <c r="AO242" i="32"/>
  <c r="AN242" i="32"/>
  <c r="AM242" i="32"/>
  <c r="AK242" i="32"/>
  <c r="AI242" i="32"/>
  <c r="AH242" i="32"/>
  <c r="AG242" i="32"/>
  <c r="AF242" i="32"/>
  <c r="AE242" i="32"/>
  <c r="AD242" i="32"/>
  <c r="AB242" i="32"/>
  <c r="V242" i="32"/>
  <c r="U242" i="32"/>
  <c r="T242" i="32"/>
  <c r="S242" i="32"/>
  <c r="R242" i="32"/>
  <c r="Q242" i="32"/>
  <c r="O242" i="32"/>
  <c r="M242" i="32"/>
  <c r="L242" i="32"/>
  <c r="K242" i="32"/>
  <c r="J242" i="32"/>
  <c r="I242" i="32"/>
  <c r="H242" i="32"/>
  <c r="E242" i="32"/>
  <c r="AS234" i="32"/>
  <c r="AJ234" i="32"/>
  <c r="AA234" i="32"/>
  <c r="Z234" i="32"/>
  <c r="Y234" i="32"/>
  <c r="X234" i="32"/>
  <c r="W234" i="32"/>
  <c r="N234" i="32"/>
  <c r="AS233" i="32"/>
  <c r="AJ233" i="32"/>
  <c r="AA233" i="32"/>
  <c r="Z233" i="32"/>
  <c r="Y233" i="32"/>
  <c r="X233" i="32"/>
  <c r="W233" i="32"/>
  <c r="N233" i="32"/>
  <c r="AS232" i="32"/>
  <c r="AJ232" i="32"/>
  <c r="AA232" i="32"/>
  <c r="Z232" i="32"/>
  <c r="Y232" i="32"/>
  <c r="X232" i="32"/>
  <c r="W232" i="32"/>
  <c r="N232" i="32"/>
  <c r="AS231" i="32"/>
  <c r="AJ231" i="32"/>
  <c r="AA231" i="32"/>
  <c r="Z231" i="32"/>
  <c r="Y231" i="32"/>
  <c r="X231" i="32"/>
  <c r="W231" i="32"/>
  <c r="N231" i="32"/>
  <c r="AS230" i="32"/>
  <c r="AJ230" i="32"/>
  <c r="AA230" i="32"/>
  <c r="Z230" i="32"/>
  <c r="Y230" i="32"/>
  <c r="X230" i="32"/>
  <c r="W230" i="32"/>
  <c r="N230" i="32"/>
  <c r="AS229" i="32"/>
  <c r="AJ229" i="32"/>
  <c r="AA229" i="32"/>
  <c r="Z229" i="32"/>
  <c r="Y229" i="32"/>
  <c r="X229" i="32"/>
  <c r="W229" i="32"/>
  <c r="N229" i="32"/>
  <c r="AS228" i="32"/>
  <c r="AJ228" i="32"/>
  <c r="AA228" i="32"/>
  <c r="Z228" i="32"/>
  <c r="Y228" i="32"/>
  <c r="X228" i="32"/>
  <c r="W228" i="32"/>
  <c r="N228" i="32"/>
  <c r="AS227" i="32"/>
  <c r="AJ227" i="32"/>
  <c r="AA227" i="32"/>
  <c r="Z227" i="32"/>
  <c r="Y227" i="32"/>
  <c r="X227" i="32"/>
  <c r="W227" i="32"/>
  <c r="N227" i="32"/>
  <c r="AS226" i="32"/>
  <c r="AJ226" i="32"/>
  <c r="AA226" i="32"/>
  <c r="Z226" i="32"/>
  <c r="Y226" i="32"/>
  <c r="Y223" i="32" s="1"/>
  <c r="X226" i="32"/>
  <c r="X223" i="32" s="1"/>
  <c r="W226" i="32"/>
  <c r="N226" i="32"/>
  <c r="AS225" i="32"/>
  <c r="AJ225" i="32"/>
  <c r="AA225" i="32"/>
  <c r="Z225" i="32"/>
  <c r="Z223" i="32" s="1"/>
  <c r="Y225" i="32"/>
  <c r="X225" i="32"/>
  <c r="W225" i="32"/>
  <c r="N225" i="32"/>
  <c r="N223" i="32" s="1"/>
  <c r="AS223" i="32"/>
  <c r="AR223" i="32"/>
  <c r="AQ223" i="32"/>
  <c r="AP223" i="32"/>
  <c r="AO223" i="32"/>
  <c r="AN223" i="32"/>
  <c r="AM223" i="32"/>
  <c r="AK223" i="32"/>
  <c r="AI223" i="32"/>
  <c r="AH223" i="32"/>
  <c r="AG223" i="32"/>
  <c r="AF223" i="32"/>
  <c r="AE223" i="32"/>
  <c r="AD223" i="32"/>
  <c r="AB223" i="32"/>
  <c r="AA223" i="32"/>
  <c r="W223" i="32"/>
  <c r="V223" i="32"/>
  <c r="U223" i="32"/>
  <c r="T223" i="32"/>
  <c r="S223" i="32"/>
  <c r="R223" i="32"/>
  <c r="Q223" i="32"/>
  <c r="O223" i="32"/>
  <c r="M223" i="32"/>
  <c r="L223" i="32"/>
  <c r="K223" i="32"/>
  <c r="J223" i="32"/>
  <c r="I223" i="32"/>
  <c r="H223" i="32"/>
  <c r="E223" i="32"/>
  <c r="AS215" i="32"/>
  <c r="AJ215" i="32"/>
  <c r="Z215" i="32"/>
  <c r="Y215" i="32"/>
  <c r="X215" i="32"/>
  <c r="W215" i="32"/>
  <c r="N215" i="32"/>
  <c r="AA215" i="32" s="1"/>
  <c r="AS214" i="32"/>
  <c r="AJ214" i="32"/>
  <c r="Z214" i="32"/>
  <c r="Y214" i="32"/>
  <c r="X214" i="32"/>
  <c r="W214" i="32"/>
  <c r="N214" i="32"/>
  <c r="AA214" i="32" s="1"/>
  <c r="AS213" i="32"/>
  <c r="AJ213" i="32"/>
  <c r="Z213" i="32"/>
  <c r="Y213" i="32"/>
  <c r="X213" i="32"/>
  <c r="W213" i="32"/>
  <c r="N213" i="32"/>
  <c r="AS212" i="32"/>
  <c r="AJ212" i="32"/>
  <c r="Z212" i="32"/>
  <c r="Y212" i="32"/>
  <c r="X212" i="32"/>
  <c r="W212" i="32"/>
  <c r="N212" i="32"/>
  <c r="AA212" i="32" s="1"/>
  <c r="AS211" i="32"/>
  <c r="AJ211" i="32"/>
  <c r="Z211" i="32"/>
  <c r="Y211" i="32"/>
  <c r="X211" i="32"/>
  <c r="W211" i="32"/>
  <c r="N211" i="32"/>
  <c r="AA211" i="32" s="1"/>
  <c r="AS210" i="32"/>
  <c r="AJ210" i="32"/>
  <c r="Z210" i="32"/>
  <c r="Y210" i="32"/>
  <c r="X210" i="32"/>
  <c r="W210" i="32"/>
  <c r="N210" i="32"/>
  <c r="AA210" i="32" s="1"/>
  <c r="AS209" i="32"/>
  <c r="AJ209" i="32"/>
  <c r="Z209" i="32"/>
  <c r="Y209" i="32"/>
  <c r="X209" i="32"/>
  <c r="W209" i="32"/>
  <c r="N209" i="32"/>
  <c r="AA209" i="32" s="1"/>
  <c r="AS208" i="32"/>
  <c r="AJ208" i="32"/>
  <c r="Z208" i="32"/>
  <c r="Y208" i="32"/>
  <c r="X208" i="32"/>
  <c r="W208" i="32"/>
  <c r="N208" i="32"/>
  <c r="AA208" i="32" s="1"/>
  <c r="AS207" i="32"/>
  <c r="AJ207" i="32"/>
  <c r="Z207" i="32"/>
  <c r="Y207" i="32"/>
  <c r="X207" i="32"/>
  <c r="W207" i="32"/>
  <c r="W203" i="32" s="1"/>
  <c r="N207" i="32"/>
  <c r="AS206" i="32"/>
  <c r="AJ206" i="32"/>
  <c r="Z206" i="32"/>
  <c r="Y206" i="32"/>
  <c r="X206" i="32"/>
  <c r="W206" i="32"/>
  <c r="N206" i="32"/>
  <c r="AA206" i="32" s="1"/>
  <c r="AS205" i="32"/>
  <c r="AJ205" i="32"/>
  <c r="AJ203" i="32" s="1"/>
  <c r="Z205" i="32"/>
  <c r="Z203" i="32" s="1"/>
  <c r="Y205" i="32"/>
  <c r="X205" i="32"/>
  <c r="W205" i="32"/>
  <c r="N205" i="32"/>
  <c r="AR203" i="32"/>
  <c r="AQ203" i="32"/>
  <c r="AP203" i="32"/>
  <c r="AO203" i="32"/>
  <c r="AN203" i="32"/>
  <c r="AM203" i="32"/>
  <c r="AK203" i="32"/>
  <c r="AI203" i="32"/>
  <c r="AH203" i="32"/>
  <c r="AG203" i="32"/>
  <c r="AF203" i="32"/>
  <c r="AE203" i="32"/>
  <c r="AD203" i="32"/>
  <c r="AB203" i="32"/>
  <c r="V203" i="32"/>
  <c r="U203" i="32"/>
  <c r="T203" i="32"/>
  <c r="S203" i="32"/>
  <c r="R203" i="32"/>
  <c r="Q203" i="32"/>
  <c r="O203" i="32"/>
  <c r="M203" i="32"/>
  <c r="L203" i="32"/>
  <c r="K203" i="32"/>
  <c r="J203" i="32"/>
  <c r="I203" i="32"/>
  <c r="H203" i="32"/>
  <c r="E203" i="32"/>
  <c r="AS195" i="32"/>
  <c r="AJ195" i="32"/>
  <c r="AA195" i="32"/>
  <c r="Z195" i="32"/>
  <c r="Y195" i="32"/>
  <c r="X195" i="32"/>
  <c r="W195" i="32"/>
  <c r="N195" i="32"/>
  <c r="AS194" i="32"/>
  <c r="AJ194" i="32"/>
  <c r="AA194" i="32"/>
  <c r="Z194" i="32"/>
  <c r="Y194" i="32"/>
  <c r="X194" i="32"/>
  <c r="W194" i="32"/>
  <c r="N194" i="32"/>
  <c r="AS193" i="32"/>
  <c r="AJ193" i="32"/>
  <c r="AA193" i="32"/>
  <c r="Z193" i="32"/>
  <c r="Y193" i="32"/>
  <c r="X193" i="32"/>
  <c r="W193" i="32"/>
  <c r="N193" i="32"/>
  <c r="AS192" i="32"/>
  <c r="AJ192" i="32"/>
  <c r="AA192" i="32"/>
  <c r="Z192" i="32"/>
  <c r="Y192" i="32"/>
  <c r="X192" i="32"/>
  <c r="W192" i="32"/>
  <c r="N192" i="32"/>
  <c r="AS191" i="32"/>
  <c r="AJ191" i="32"/>
  <c r="AA191" i="32"/>
  <c r="Z191" i="32"/>
  <c r="Y191" i="32"/>
  <c r="X191" i="32"/>
  <c r="W191" i="32"/>
  <c r="N191" i="32"/>
  <c r="AS190" i="32"/>
  <c r="AJ190" i="32"/>
  <c r="AA190" i="32"/>
  <c r="Z190" i="32"/>
  <c r="Y190" i="32"/>
  <c r="X190" i="32"/>
  <c r="W190" i="32"/>
  <c r="N190" i="32"/>
  <c r="AS189" i="32"/>
  <c r="AJ189" i="32"/>
  <c r="AA189" i="32"/>
  <c r="Z189" i="32"/>
  <c r="Y189" i="32"/>
  <c r="X189" i="32"/>
  <c r="W189" i="32"/>
  <c r="N189" i="32"/>
  <c r="AS188" i="32"/>
  <c r="AJ188" i="32"/>
  <c r="AA188" i="32"/>
  <c r="Z188" i="32"/>
  <c r="Y188" i="32"/>
  <c r="X188" i="32"/>
  <c r="W188" i="32"/>
  <c r="N188" i="32"/>
  <c r="AS187" i="32"/>
  <c r="AJ187" i="32"/>
  <c r="AA187" i="32"/>
  <c r="Z187" i="32"/>
  <c r="Y187" i="32"/>
  <c r="X187" i="32"/>
  <c r="W187" i="32"/>
  <c r="N187" i="32"/>
  <c r="AS186" i="32"/>
  <c r="AJ186" i="32"/>
  <c r="AA186" i="32"/>
  <c r="Z186" i="32"/>
  <c r="Y186" i="32"/>
  <c r="X186" i="32"/>
  <c r="W186" i="32"/>
  <c r="N186" i="32"/>
  <c r="AS185" i="32"/>
  <c r="AJ185" i="32"/>
  <c r="AA185" i="32"/>
  <c r="Z185" i="32"/>
  <c r="Y185" i="32"/>
  <c r="X185" i="32"/>
  <c r="W185" i="32"/>
  <c r="N185" i="32"/>
  <c r="AS184" i="32"/>
  <c r="AJ184" i="32"/>
  <c r="AA184" i="32"/>
  <c r="Z184" i="32"/>
  <c r="Y184" i="32"/>
  <c r="X184" i="32"/>
  <c r="W184" i="32"/>
  <c r="N184" i="32"/>
  <c r="AS183" i="32"/>
  <c r="AS180" i="32" s="1"/>
  <c r="AJ183" i="32"/>
  <c r="AA183" i="32"/>
  <c r="AA180" i="32" s="1"/>
  <c r="Z183" i="32"/>
  <c r="Y183" i="32"/>
  <c r="X183" i="32"/>
  <c r="W183" i="32"/>
  <c r="N183" i="32"/>
  <c r="AS182" i="32"/>
  <c r="AJ182" i="32"/>
  <c r="AA182" i="32"/>
  <c r="Z182" i="32"/>
  <c r="Y182" i="32"/>
  <c r="X182" i="32"/>
  <c r="W182" i="32"/>
  <c r="N182" i="32"/>
  <c r="N180" i="32" s="1"/>
  <c r="AR180" i="32"/>
  <c r="AQ180" i="32"/>
  <c r="AP180" i="32"/>
  <c r="AO180" i="32"/>
  <c r="AN180" i="32"/>
  <c r="AM180" i="32"/>
  <c r="AK180" i="32"/>
  <c r="AI180" i="32"/>
  <c r="AH180" i="32"/>
  <c r="AG180" i="32"/>
  <c r="AF180" i="32"/>
  <c r="AE180" i="32"/>
  <c r="AD180" i="32"/>
  <c r="AB180" i="32"/>
  <c r="Z180" i="32"/>
  <c r="Y180" i="32"/>
  <c r="X180" i="32"/>
  <c r="W180" i="32"/>
  <c r="V180" i="32"/>
  <c r="U180" i="32"/>
  <c r="T180" i="32"/>
  <c r="S180" i="32"/>
  <c r="R180" i="32"/>
  <c r="Q180" i="32"/>
  <c r="O180" i="32"/>
  <c r="M180" i="32"/>
  <c r="L180" i="32"/>
  <c r="K180" i="32"/>
  <c r="J180" i="32"/>
  <c r="I180" i="32"/>
  <c r="H180" i="32"/>
  <c r="E180" i="32"/>
  <c r="AS171" i="32"/>
  <c r="AJ171" i="32"/>
  <c r="Z171" i="32"/>
  <c r="Y171" i="32"/>
  <c r="X171" i="32"/>
  <c r="W171" i="32"/>
  <c r="N171" i="32"/>
  <c r="AA171" i="32" s="1"/>
  <c r="AS170" i="32"/>
  <c r="AJ170" i="32"/>
  <c r="Z170" i="32"/>
  <c r="Y170" i="32"/>
  <c r="X170" i="32"/>
  <c r="W170" i="32"/>
  <c r="N170" i="32"/>
  <c r="AA170" i="32" s="1"/>
  <c r="AS169" i="32"/>
  <c r="AJ169" i="32"/>
  <c r="Z169" i="32"/>
  <c r="Y169" i="32"/>
  <c r="X169" i="32"/>
  <c r="W169" i="32"/>
  <c r="N169" i="32"/>
  <c r="AA169" i="32" s="1"/>
  <c r="AS168" i="32"/>
  <c r="AJ168" i="32"/>
  <c r="Z168" i="32"/>
  <c r="Y168" i="32"/>
  <c r="X168" i="32"/>
  <c r="W168" i="32"/>
  <c r="N168" i="32"/>
  <c r="AA168" i="32" s="1"/>
  <c r="AS167" i="32"/>
  <c r="AJ167" i="32"/>
  <c r="Z167" i="32"/>
  <c r="Y167" i="32"/>
  <c r="X167" i="32"/>
  <c r="W167" i="32"/>
  <c r="N167" i="32"/>
  <c r="AA167" i="32" s="1"/>
  <c r="AS166" i="32"/>
  <c r="AJ166" i="32"/>
  <c r="Z166" i="32"/>
  <c r="Y166" i="32"/>
  <c r="X166" i="32"/>
  <c r="W166" i="32"/>
  <c r="N166" i="32"/>
  <c r="AA166" i="32" s="1"/>
  <c r="AS165" i="32"/>
  <c r="AS162" i="32" s="1"/>
  <c r="AJ165" i="32"/>
  <c r="Z165" i="32"/>
  <c r="Y165" i="32"/>
  <c r="X165" i="32"/>
  <c r="W165" i="32"/>
  <c r="N165" i="32"/>
  <c r="AA165" i="32" s="1"/>
  <c r="AS164" i="32"/>
  <c r="AJ164" i="32"/>
  <c r="Z164" i="32"/>
  <c r="Y164" i="32"/>
  <c r="X164" i="32"/>
  <c r="W164" i="32"/>
  <c r="N164" i="32"/>
  <c r="AR162" i="32"/>
  <c r="AQ162" i="32"/>
  <c r="AP162" i="32"/>
  <c r="AO162" i="32"/>
  <c r="AN162" i="32"/>
  <c r="AM162" i="32"/>
  <c r="AK162" i="32"/>
  <c r="AI162" i="32"/>
  <c r="AH162" i="32"/>
  <c r="AG162" i="32"/>
  <c r="AF162" i="32"/>
  <c r="AE162" i="32"/>
  <c r="AD162" i="32"/>
  <c r="AB162" i="32"/>
  <c r="Z162" i="32"/>
  <c r="V162" i="32"/>
  <c r="U162" i="32"/>
  <c r="T162" i="32"/>
  <c r="S162" i="32"/>
  <c r="R162" i="32"/>
  <c r="Q162" i="32"/>
  <c r="O162" i="32"/>
  <c r="N162" i="32"/>
  <c r="M162" i="32"/>
  <c r="L162" i="32"/>
  <c r="K162" i="32"/>
  <c r="J162" i="32"/>
  <c r="I162" i="32"/>
  <c r="H162" i="32"/>
  <c r="E162" i="32"/>
  <c r="AS154" i="32"/>
  <c r="AJ154" i="32"/>
  <c r="AA154" i="32"/>
  <c r="Z154" i="32"/>
  <c r="Y154" i="32"/>
  <c r="X154" i="32"/>
  <c r="W154" i="32"/>
  <c r="N154" i="32"/>
  <c r="AS153" i="32"/>
  <c r="AJ153" i="32"/>
  <c r="AA153" i="32"/>
  <c r="Z153" i="32"/>
  <c r="Y153" i="32"/>
  <c r="X153" i="32"/>
  <c r="W153" i="32"/>
  <c r="N153" i="32"/>
  <c r="AS152" i="32"/>
  <c r="AJ152" i="32"/>
  <c r="AA152" i="32"/>
  <c r="Z152" i="32"/>
  <c r="Y152" i="32"/>
  <c r="X152" i="32"/>
  <c r="W152" i="32"/>
  <c r="N152" i="32"/>
  <c r="AS151" i="32"/>
  <c r="AJ151" i="32"/>
  <c r="AA151" i="32"/>
  <c r="Z151" i="32"/>
  <c r="Y151" i="32"/>
  <c r="X151" i="32"/>
  <c r="W151" i="32"/>
  <c r="N151" i="32"/>
  <c r="AS150" i="32"/>
  <c r="AJ150" i="32"/>
  <c r="AA150" i="32"/>
  <c r="Z150" i="32"/>
  <c r="Y150" i="32"/>
  <c r="X150" i="32"/>
  <c r="W150" i="32"/>
  <c r="N150" i="32"/>
  <c r="AS149" i="32"/>
  <c r="AJ149" i="32"/>
  <c r="AA149" i="32"/>
  <c r="Z149" i="32"/>
  <c r="Y149" i="32"/>
  <c r="X149" i="32"/>
  <c r="W149" i="32"/>
  <c r="N149" i="32"/>
  <c r="AS148" i="32"/>
  <c r="AJ148" i="32"/>
  <c r="AA148" i="32"/>
  <c r="Z148" i="32"/>
  <c r="Y148" i="32"/>
  <c r="X148" i="32"/>
  <c r="W148" i="32"/>
  <c r="N148" i="32"/>
  <c r="AS147" i="32"/>
  <c r="AJ147" i="32"/>
  <c r="AA147" i="32"/>
  <c r="Z147" i="32"/>
  <c r="Y147" i="32"/>
  <c r="X147" i="32"/>
  <c r="W147" i="32"/>
  <c r="N147" i="32"/>
  <c r="AS146" i="32"/>
  <c r="AJ146" i="32"/>
  <c r="AA146" i="32"/>
  <c r="Z146" i="32"/>
  <c r="Y146" i="32"/>
  <c r="X146" i="32"/>
  <c r="W146" i="32"/>
  <c r="N146" i="32"/>
  <c r="AS145" i="32"/>
  <c r="AJ145" i="32"/>
  <c r="AA145" i="32"/>
  <c r="Z145" i="32"/>
  <c r="Y145" i="32"/>
  <c r="X145" i="32"/>
  <c r="W145" i="32"/>
  <c r="N145" i="32"/>
  <c r="AS144" i="32"/>
  <c r="AJ144" i="32"/>
  <c r="AA144" i="32"/>
  <c r="Z144" i="32"/>
  <c r="Y144" i="32"/>
  <c r="X144" i="32"/>
  <c r="W144" i="32"/>
  <c r="N144" i="32"/>
  <c r="AS143" i="32"/>
  <c r="AJ143" i="32"/>
  <c r="AA143" i="32"/>
  <c r="Z143" i="32"/>
  <c r="Y143" i="32"/>
  <c r="X143" i="32"/>
  <c r="W143" i="32"/>
  <c r="N143" i="32"/>
  <c r="AS142" i="32"/>
  <c r="AJ142" i="32"/>
  <c r="AA142" i="32"/>
  <c r="Z142" i="32"/>
  <c r="Y142" i="32"/>
  <c r="X142" i="32"/>
  <c r="W142" i="32"/>
  <c r="N142" i="32"/>
  <c r="AS141" i="32"/>
  <c r="AJ141" i="32"/>
  <c r="AA141" i="32"/>
  <c r="Z141" i="32"/>
  <c r="Y141" i="32"/>
  <c r="X141" i="32"/>
  <c r="W141" i="32"/>
  <c r="N141" i="32"/>
  <c r="AS140" i="32"/>
  <c r="AJ140" i="32"/>
  <c r="AA140" i="32"/>
  <c r="Z140" i="32"/>
  <c r="Y140" i="32"/>
  <c r="X140" i="32"/>
  <c r="W140" i="32"/>
  <c r="N140" i="32"/>
  <c r="AS139" i="32"/>
  <c r="AJ139" i="32"/>
  <c r="AA139" i="32"/>
  <c r="Z139" i="32"/>
  <c r="Y139" i="32"/>
  <c r="X139" i="32"/>
  <c r="W139" i="32"/>
  <c r="N139" i="32"/>
  <c r="AS138" i="32"/>
  <c r="AJ138" i="32"/>
  <c r="AA138" i="32"/>
  <c r="Z138" i="32"/>
  <c r="Y138" i="32"/>
  <c r="X138" i="32"/>
  <c r="W138" i="32"/>
  <c r="N138" i="32"/>
  <c r="AS137" i="32"/>
  <c r="AJ137" i="32"/>
  <c r="AA137" i="32"/>
  <c r="Z137" i="32"/>
  <c r="Y137" i="32"/>
  <c r="X137" i="32"/>
  <c r="W137" i="32"/>
  <c r="N137" i="32"/>
  <c r="AS136" i="32"/>
  <c r="AJ136" i="32"/>
  <c r="AA136" i="32"/>
  <c r="Z136" i="32"/>
  <c r="Y136" i="32"/>
  <c r="X136" i="32"/>
  <c r="W136" i="32"/>
  <c r="N136" i="32"/>
  <c r="AS135" i="32"/>
  <c r="AJ135" i="32"/>
  <c r="AA135" i="32"/>
  <c r="Z135" i="32"/>
  <c r="Y135" i="32"/>
  <c r="X135" i="32"/>
  <c r="W135" i="32"/>
  <c r="N135" i="32"/>
  <c r="AS134" i="32"/>
  <c r="AJ134" i="32"/>
  <c r="AA134" i="32"/>
  <c r="Z134" i="32"/>
  <c r="Y134" i="32"/>
  <c r="X134" i="32"/>
  <c r="W134" i="32"/>
  <c r="N134" i="32"/>
  <c r="AS133" i="32"/>
  <c r="AJ133" i="32"/>
  <c r="AA133" i="32"/>
  <c r="Z133" i="32"/>
  <c r="Y133" i="32"/>
  <c r="X133" i="32"/>
  <c r="W133" i="32"/>
  <c r="N133" i="32"/>
  <c r="AS132" i="32"/>
  <c r="AJ132" i="32"/>
  <c r="AA132" i="32"/>
  <c r="Z132" i="32"/>
  <c r="Y132" i="32"/>
  <c r="X132" i="32"/>
  <c r="W132" i="32"/>
  <c r="N132" i="32"/>
  <c r="AS131" i="32"/>
  <c r="AJ131" i="32"/>
  <c r="AA131" i="32"/>
  <c r="AA129" i="32" s="1"/>
  <c r="Z131" i="32"/>
  <c r="Z129" i="32" s="1"/>
  <c r="Y131" i="32"/>
  <c r="Y129" i="32" s="1"/>
  <c r="X131" i="32"/>
  <c r="X129" i="32" s="1"/>
  <c r="W131" i="32"/>
  <c r="N131" i="32"/>
  <c r="AR129" i="32"/>
  <c r="AQ129" i="32"/>
  <c r="AP129" i="32"/>
  <c r="AO129" i="32"/>
  <c r="AN129" i="32"/>
  <c r="AM129" i="32"/>
  <c r="AK129" i="32"/>
  <c r="AJ129" i="32"/>
  <c r="AI129" i="32"/>
  <c r="AH129" i="32"/>
  <c r="AG129" i="32"/>
  <c r="AF129" i="32"/>
  <c r="AE129" i="32"/>
  <c r="AD129" i="32"/>
  <c r="AB129" i="32"/>
  <c r="W129" i="32"/>
  <c r="V129" i="32"/>
  <c r="U129" i="32"/>
  <c r="T129" i="32"/>
  <c r="S129" i="32"/>
  <c r="R129" i="32"/>
  <c r="Q129" i="32"/>
  <c r="O129" i="32"/>
  <c r="N129" i="32"/>
  <c r="M129" i="32"/>
  <c r="L129" i="32"/>
  <c r="K129" i="32"/>
  <c r="J129" i="32"/>
  <c r="I129" i="32"/>
  <c r="H129" i="32"/>
  <c r="E129" i="32"/>
  <c r="AS121" i="32"/>
  <c r="AJ121" i="32"/>
  <c r="Z121" i="32"/>
  <c r="Y121" i="32"/>
  <c r="X121" i="32"/>
  <c r="W121" i="32"/>
  <c r="N121" i="32"/>
  <c r="AA121" i="32" s="1"/>
  <c r="AS120" i="32"/>
  <c r="AJ120" i="32"/>
  <c r="Z120" i="32"/>
  <c r="Y120" i="32"/>
  <c r="X120" i="32"/>
  <c r="W120" i="32"/>
  <c r="N120" i="32"/>
  <c r="AS119" i="32"/>
  <c r="AJ119" i="32"/>
  <c r="Z119" i="32"/>
  <c r="Y119" i="32"/>
  <c r="X119" i="32"/>
  <c r="W119" i="32"/>
  <c r="N119" i="32"/>
  <c r="AA119" i="32" s="1"/>
  <c r="AS118" i="32"/>
  <c r="AJ118" i="32"/>
  <c r="Z118" i="32"/>
  <c r="Y118" i="32"/>
  <c r="X118" i="32"/>
  <c r="W118" i="32"/>
  <c r="N118" i="32"/>
  <c r="AA118" i="32" s="1"/>
  <c r="AS117" i="32"/>
  <c r="AJ117" i="32"/>
  <c r="Z117" i="32"/>
  <c r="Y117" i="32"/>
  <c r="X117" i="32"/>
  <c r="W117" i="32"/>
  <c r="N117" i="32"/>
  <c r="AA117" i="32" s="1"/>
  <c r="AS116" i="32"/>
  <c r="AS107" i="32" s="1"/>
  <c r="AJ116" i="32"/>
  <c r="Z116" i="32"/>
  <c r="Y116" i="32"/>
  <c r="X116" i="32"/>
  <c r="W116" i="32"/>
  <c r="N116" i="32"/>
  <c r="AA116" i="32" s="1"/>
  <c r="AS115" i="32"/>
  <c r="AJ115" i="32"/>
  <c r="Z115" i="32"/>
  <c r="Y115" i="32"/>
  <c r="X115" i="32"/>
  <c r="W115" i="32"/>
  <c r="N115" i="32"/>
  <c r="AS114" i="32"/>
  <c r="AJ114" i="32"/>
  <c r="Z114" i="32"/>
  <c r="Y114" i="32"/>
  <c r="X114" i="32"/>
  <c r="W114" i="32"/>
  <c r="N114" i="32"/>
  <c r="AS113" i="32"/>
  <c r="AJ113" i="32"/>
  <c r="Z113" i="32"/>
  <c r="Y113" i="32"/>
  <c r="X113" i="32"/>
  <c r="W113" i="32"/>
  <c r="N113" i="32"/>
  <c r="AA113" i="32" s="1"/>
  <c r="AS112" i="32"/>
  <c r="AJ112" i="32"/>
  <c r="Z112" i="32"/>
  <c r="Y112" i="32"/>
  <c r="X112" i="32"/>
  <c r="W112" i="32"/>
  <c r="N112" i="32"/>
  <c r="AA112" i="32" s="1"/>
  <c r="AS111" i="32"/>
  <c r="AJ111" i="32"/>
  <c r="Z111" i="32"/>
  <c r="Y111" i="32"/>
  <c r="X111" i="32"/>
  <c r="W111" i="32"/>
  <c r="N111" i="32"/>
  <c r="AA111" i="32" s="1"/>
  <c r="AS110" i="32"/>
  <c r="AJ110" i="32"/>
  <c r="Z110" i="32"/>
  <c r="Y110" i="32"/>
  <c r="X110" i="32"/>
  <c r="W110" i="32"/>
  <c r="N110" i="32"/>
  <c r="AA110" i="32" s="1"/>
  <c r="AS109" i="32"/>
  <c r="AJ109" i="32"/>
  <c r="Z109" i="32"/>
  <c r="Y109" i="32"/>
  <c r="X109" i="32"/>
  <c r="W109" i="32"/>
  <c r="N109" i="32"/>
  <c r="AA109" i="32" s="1"/>
  <c r="AR107" i="32"/>
  <c r="AQ107" i="32"/>
  <c r="AP107" i="32"/>
  <c r="AO107" i="32"/>
  <c r="AN107" i="32"/>
  <c r="AM107" i="32"/>
  <c r="AK107" i="32"/>
  <c r="AI107" i="32"/>
  <c r="AH107" i="32"/>
  <c r="AG107" i="32"/>
  <c r="AF107" i="32"/>
  <c r="AE107" i="32"/>
  <c r="AD107" i="32"/>
  <c r="AB107" i="32"/>
  <c r="Z107" i="32"/>
  <c r="V107" i="32"/>
  <c r="U107" i="32"/>
  <c r="T107" i="32"/>
  <c r="S107" i="32"/>
  <c r="R107" i="32"/>
  <c r="Q107" i="32"/>
  <c r="O107" i="32"/>
  <c r="M107" i="32"/>
  <c r="L107" i="32"/>
  <c r="K107" i="32"/>
  <c r="J107" i="32"/>
  <c r="I107" i="32"/>
  <c r="H107" i="32"/>
  <c r="E107" i="32"/>
  <c r="AS99" i="32"/>
  <c r="AJ99" i="32"/>
  <c r="AA99" i="32"/>
  <c r="Z99" i="32"/>
  <c r="Y99" i="32"/>
  <c r="X99" i="32"/>
  <c r="W99" i="32"/>
  <c r="N99" i="32"/>
  <c r="AS98" i="32"/>
  <c r="AJ98" i="32"/>
  <c r="AA98" i="32"/>
  <c r="Z98" i="32"/>
  <c r="Y98" i="32"/>
  <c r="X98" i="32"/>
  <c r="W98" i="32"/>
  <c r="N98" i="32"/>
  <c r="AS97" i="32"/>
  <c r="AJ97" i="32"/>
  <c r="AA97" i="32"/>
  <c r="Z97" i="32"/>
  <c r="Y97" i="32"/>
  <c r="X97" i="32"/>
  <c r="W97" i="32"/>
  <c r="N97" i="32"/>
  <c r="AS96" i="32"/>
  <c r="AJ96" i="32"/>
  <c r="AA96" i="32"/>
  <c r="Z96" i="32"/>
  <c r="Y96" i="32"/>
  <c r="X96" i="32"/>
  <c r="W96" i="32"/>
  <c r="N96" i="32"/>
  <c r="AS95" i="32"/>
  <c r="AJ95" i="32"/>
  <c r="AA95" i="32"/>
  <c r="Z95" i="32"/>
  <c r="Y95" i="32"/>
  <c r="X95" i="32"/>
  <c r="W95" i="32"/>
  <c r="N95" i="32"/>
  <c r="AS94" i="32"/>
  <c r="AJ94" i="32"/>
  <c r="AA94" i="32"/>
  <c r="Z94" i="32"/>
  <c r="Y94" i="32"/>
  <c r="X94" i="32"/>
  <c r="W94" i="32"/>
  <c r="N94" i="32"/>
  <c r="AS93" i="32"/>
  <c r="AJ93" i="32"/>
  <c r="AA93" i="32"/>
  <c r="Z93" i="32"/>
  <c r="Y93" i="32"/>
  <c r="X93" i="32"/>
  <c r="W93" i="32"/>
  <c r="N93" i="32"/>
  <c r="AS92" i="32"/>
  <c r="AJ92" i="32"/>
  <c r="AA92" i="32"/>
  <c r="Z92" i="32"/>
  <c r="Y92" i="32"/>
  <c r="X92" i="32"/>
  <c r="W92" i="32"/>
  <c r="N92" i="32"/>
  <c r="AS91" i="32"/>
  <c r="AJ91" i="32"/>
  <c r="AA91" i="32"/>
  <c r="Z91" i="32"/>
  <c r="Y91" i="32"/>
  <c r="X91" i="32"/>
  <c r="W91" i="32"/>
  <c r="N91" i="32"/>
  <c r="AS90" i="32"/>
  <c r="AJ90" i="32"/>
  <c r="AA90" i="32"/>
  <c r="Z90" i="32"/>
  <c r="Y90" i="32"/>
  <c r="X90" i="32"/>
  <c r="W90" i="32"/>
  <c r="N90" i="32"/>
  <c r="AS89" i="32"/>
  <c r="AJ89" i="32"/>
  <c r="AA89" i="32"/>
  <c r="Z89" i="32"/>
  <c r="Y89" i="32"/>
  <c r="X89" i="32"/>
  <c r="W89" i="32"/>
  <c r="N89" i="32"/>
  <c r="AS88" i="32"/>
  <c r="AJ88" i="32"/>
  <c r="AA88" i="32"/>
  <c r="Z88" i="32"/>
  <c r="Y88" i="32"/>
  <c r="X88" i="32"/>
  <c r="W88" i="32"/>
  <c r="N88" i="32"/>
  <c r="AS87" i="32"/>
  <c r="AJ87" i="32"/>
  <c r="AA87" i="32"/>
  <c r="Z87" i="32"/>
  <c r="Y87" i="32"/>
  <c r="X87" i="32"/>
  <c r="W87" i="32"/>
  <c r="N87" i="32"/>
  <c r="AS86" i="32"/>
  <c r="AJ86" i="32"/>
  <c r="AA86" i="32"/>
  <c r="Z86" i="32"/>
  <c r="Y86" i="32"/>
  <c r="X86" i="32"/>
  <c r="W86" i="32"/>
  <c r="N86" i="32"/>
  <c r="AS85" i="32"/>
  <c r="AJ85" i="32"/>
  <c r="AA85" i="32"/>
  <c r="Z85" i="32"/>
  <c r="Y85" i="32"/>
  <c r="X85" i="32"/>
  <c r="W85" i="32"/>
  <c r="N85" i="32"/>
  <c r="AS84" i="32"/>
  <c r="AJ84" i="32"/>
  <c r="AA84" i="32"/>
  <c r="Z84" i="32"/>
  <c r="Y84" i="32"/>
  <c r="X84" i="32"/>
  <c r="W84" i="32"/>
  <c r="N84" i="32"/>
  <c r="AS83" i="32"/>
  <c r="AJ83" i="32"/>
  <c r="AA83" i="32"/>
  <c r="Z83" i="32"/>
  <c r="Y83" i="32"/>
  <c r="X83" i="32"/>
  <c r="W83" i="32"/>
  <c r="N83" i="32"/>
  <c r="AS82" i="32"/>
  <c r="AJ82" i="32"/>
  <c r="AA82" i="32"/>
  <c r="Z82" i="32"/>
  <c r="Y82" i="32"/>
  <c r="X82" i="32"/>
  <c r="W82" i="32"/>
  <c r="N82" i="32"/>
  <c r="AS81" i="32"/>
  <c r="AJ81" i="32"/>
  <c r="AA81" i="32"/>
  <c r="Z81" i="32"/>
  <c r="Y81" i="32"/>
  <c r="X81" i="32"/>
  <c r="W81" i="32"/>
  <c r="N81" i="32"/>
  <c r="AS80" i="32"/>
  <c r="AS77" i="32" s="1"/>
  <c r="AJ80" i="32"/>
  <c r="AA80" i="32"/>
  <c r="AA77" i="32" s="1"/>
  <c r="Z80" i="32"/>
  <c r="Z77" i="32" s="1"/>
  <c r="Y80" i="32"/>
  <c r="X80" i="32"/>
  <c r="W80" i="32"/>
  <c r="N80" i="32"/>
  <c r="AS79" i="32"/>
  <c r="AJ79" i="32"/>
  <c r="AA79" i="32"/>
  <c r="Z79" i="32"/>
  <c r="Y79" i="32"/>
  <c r="X79" i="32"/>
  <c r="W79" i="32"/>
  <c r="N79" i="32"/>
  <c r="N77" i="32" s="1"/>
  <c r="AR77" i="32"/>
  <c r="AQ77" i="32"/>
  <c r="AP77" i="32"/>
  <c r="AO77" i="32"/>
  <c r="AN77" i="32"/>
  <c r="AM77" i="32"/>
  <c r="AK77" i="32"/>
  <c r="AI77" i="32"/>
  <c r="AH77" i="32"/>
  <c r="AG77" i="32"/>
  <c r="AF77" i="32"/>
  <c r="AE77" i="32"/>
  <c r="AD77" i="32"/>
  <c r="AB77" i="32"/>
  <c r="Y77" i="32"/>
  <c r="X77" i="32"/>
  <c r="W77" i="32"/>
  <c r="V77" i="32"/>
  <c r="U77" i="32"/>
  <c r="T77" i="32"/>
  <c r="S77" i="32"/>
  <c r="R77" i="32"/>
  <c r="Q77" i="32"/>
  <c r="O77" i="32"/>
  <c r="M77" i="32"/>
  <c r="L77" i="32"/>
  <c r="K77" i="32"/>
  <c r="J77" i="32"/>
  <c r="I77" i="32"/>
  <c r="H77" i="32"/>
  <c r="E77" i="32"/>
  <c r="AS68" i="32"/>
  <c r="AJ68" i="32"/>
  <c r="Z68" i="32"/>
  <c r="Y68" i="32"/>
  <c r="X68" i="32"/>
  <c r="W68" i="32"/>
  <c r="N68" i="32"/>
  <c r="AA68" i="32" s="1"/>
  <c r="AS67" i="32"/>
  <c r="AJ67" i="32"/>
  <c r="Z67" i="32"/>
  <c r="Y67" i="32"/>
  <c r="X67" i="32"/>
  <c r="W67" i="32"/>
  <c r="N67" i="32"/>
  <c r="AA67" i="32" s="1"/>
  <c r="AS66" i="32"/>
  <c r="AJ66" i="32"/>
  <c r="Z66" i="32"/>
  <c r="Y66" i="32"/>
  <c r="X66" i="32"/>
  <c r="W66" i="32"/>
  <c r="N66" i="32"/>
  <c r="AA66" i="32" s="1"/>
  <c r="AS65" i="32"/>
  <c r="AJ65" i="32"/>
  <c r="Z65" i="32"/>
  <c r="Y65" i="32"/>
  <c r="X65" i="32"/>
  <c r="W65" i="32"/>
  <c r="N65" i="32"/>
  <c r="AS64" i="32"/>
  <c r="AJ64" i="32"/>
  <c r="Z64" i="32"/>
  <c r="Y64" i="32"/>
  <c r="X64" i="32"/>
  <c r="W64" i="32"/>
  <c r="N64" i="32"/>
  <c r="AS63" i="32"/>
  <c r="AJ63" i="32"/>
  <c r="Z63" i="32"/>
  <c r="Y63" i="32"/>
  <c r="X63" i="32"/>
  <c r="W63" i="32"/>
  <c r="N63" i="32"/>
  <c r="AA63" i="32" s="1"/>
  <c r="AS62" i="32"/>
  <c r="AJ62" i="32"/>
  <c r="Z62" i="32"/>
  <c r="Y62" i="32"/>
  <c r="X62" i="32"/>
  <c r="W62" i="32"/>
  <c r="N62" i="32"/>
  <c r="AA62" i="32" s="1"/>
  <c r="AS61" i="32"/>
  <c r="AJ61" i="32"/>
  <c r="Z61" i="32"/>
  <c r="Y61" i="32"/>
  <c r="X61" i="32"/>
  <c r="W61" i="32"/>
  <c r="N61" i="32"/>
  <c r="AA61" i="32" s="1"/>
  <c r="AS60" i="32"/>
  <c r="AJ60" i="32"/>
  <c r="Z60" i="32"/>
  <c r="Y60" i="32"/>
  <c r="X60" i="32"/>
  <c r="W60" i="32"/>
  <c r="N60" i="32"/>
  <c r="AA60" i="32" s="1"/>
  <c r="AS59" i="32"/>
  <c r="AJ59" i="32"/>
  <c r="Z59" i="32"/>
  <c r="Y59" i="32"/>
  <c r="X59" i="32"/>
  <c r="W59" i="32"/>
  <c r="N59" i="32"/>
  <c r="AA59" i="32" s="1"/>
  <c r="AS58" i="32"/>
  <c r="AJ58" i="32"/>
  <c r="Z58" i="32"/>
  <c r="Y58" i="32"/>
  <c r="X58" i="32"/>
  <c r="W58" i="32"/>
  <c r="N58" i="32"/>
  <c r="AA58" i="32" s="1"/>
  <c r="AS57" i="32"/>
  <c r="AJ57" i="32"/>
  <c r="Z57" i="32"/>
  <c r="Y57" i="32"/>
  <c r="X57" i="32"/>
  <c r="W57" i="32"/>
  <c r="N57" i="32"/>
  <c r="AA57" i="32" s="1"/>
  <c r="AS56" i="32"/>
  <c r="AJ56" i="32"/>
  <c r="Z56" i="32"/>
  <c r="Y56" i="32"/>
  <c r="X56" i="32"/>
  <c r="W56" i="32"/>
  <c r="N56" i="32"/>
  <c r="AA56" i="32" s="1"/>
  <c r="AS55" i="32"/>
  <c r="AJ55" i="32"/>
  <c r="Z55" i="32"/>
  <c r="Y55" i="32"/>
  <c r="X55" i="32"/>
  <c r="W55" i="32"/>
  <c r="N55" i="32"/>
  <c r="AA55" i="32" s="1"/>
  <c r="AS54" i="32"/>
  <c r="AJ54" i="32"/>
  <c r="Z54" i="32"/>
  <c r="Y54" i="32"/>
  <c r="X54" i="32"/>
  <c r="W54" i="32"/>
  <c r="N54" i="32"/>
  <c r="AS53" i="32"/>
  <c r="AJ53" i="32"/>
  <c r="Z53" i="32"/>
  <c r="Y53" i="32"/>
  <c r="X53" i="32"/>
  <c r="W53" i="32"/>
  <c r="N53" i="32"/>
  <c r="AA53" i="32" s="1"/>
  <c r="AS52" i="32"/>
  <c r="AJ52" i="32"/>
  <c r="Z52" i="32"/>
  <c r="Y52" i="32"/>
  <c r="X52" i="32"/>
  <c r="W52" i="32"/>
  <c r="W48" i="32" s="1"/>
  <c r="N52" i="32"/>
  <c r="AA52" i="32" s="1"/>
  <c r="AS51" i="32"/>
  <c r="AJ51" i="32"/>
  <c r="Z51" i="32"/>
  <c r="Y51" i="32"/>
  <c r="X51" i="32"/>
  <c r="W51" i="32"/>
  <c r="N51" i="32"/>
  <c r="AA51" i="32" s="1"/>
  <c r="AS50" i="32"/>
  <c r="AJ50" i="32"/>
  <c r="AJ48" i="32" s="1"/>
  <c r="Z50" i="32"/>
  <c r="Z48" i="32" s="1"/>
  <c r="Y50" i="32"/>
  <c r="Y48" i="32" s="1"/>
  <c r="X50" i="32"/>
  <c r="W50" i="32"/>
  <c r="N50" i="32"/>
  <c r="AR48" i="32"/>
  <c r="AQ48" i="32"/>
  <c r="AP48" i="32"/>
  <c r="AO48" i="32"/>
  <c r="AN48" i="32"/>
  <c r="AM48" i="32"/>
  <c r="AK48" i="32"/>
  <c r="AI48" i="32"/>
  <c r="AH48" i="32"/>
  <c r="AG48" i="32"/>
  <c r="AF48" i="32"/>
  <c r="AE48" i="32"/>
  <c r="AD48" i="32"/>
  <c r="AB48" i="32"/>
  <c r="V48" i="32"/>
  <c r="U48" i="32"/>
  <c r="T48" i="32"/>
  <c r="S48" i="32"/>
  <c r="R48" i="32"/>
  <c r="Q48" i="32"/>
  <c r="O48" i="32"/>
  <c r="M48" i="32"/>
  <c r="L48" i="32"/>
  <c r="K48" i="32"/>
  <c r="J48" i="32"/>
  <c r="I48" i="32"/>
  <c r="H48" i="32"/>
  <c r="E48" i="32"/>
  <c r="AS39" i="32"/>
  <c r="AJ39" i="32"/>
  <c r="AA39" i="32"/>
  <c r="Z39" i="32"/>
  <c r="Y39" i="32"/>
  <c r="X39" i="32"/>
  <c r="W39" i="32"/>
  <c r="N39" i="32"/>
  <c r="AS38" i="32"/>
  <c r="AJ38" i="32"/>
  <c r="AA38" i="32"/>
  <c r="Z38" i="32"/>
  <c r="Y38" i="32"/>
  <c r="X38" i="32"/>
  <c r="W38" i="32"/>
  <c r="N38" i="32"/>
  <c r="AS37" i="32"/>
  <c r="AJ37" i="32"/>
  <c r="AA37" i="32"/>
  <c r="Z37" i="32"/>
  <c r="Y37" i="32"/>
  <c r="X37" i="32"/>
  <c r="W37" i="32"/>
  <c r="N37" i="32"/>
  <c r="AS36" i="32"/>
  <c r="AJ36" i="32"/>
  <c r="AA36" i="32"/>
  <c r="Z36" i="32"/>
  <c r="Y36" i="32"/>
  <c r="X36" i="32"/>
  <c r="W36" i="32"/>
  <c r="N36" i="32"/>
  <c r="AS35" i="32"/>
  <c r="AJ35" i="32"/>
  <c r="AA35" i="32"/>
  <c r="Z35" i="32"/>
  <c r="Y35" i="32"/>
  <c r="X35" i="32"/>
  <c r="W35" i="32"/>
  <c r="N35" i="32"/>
  <c r="AS34" i="32"/>
  <c r="AJ34" i="32"/>
  <c r="AA34" i="32"/>
  <c r="Z34" i="32"/>
  <c r="Y34" i="32"/>
  <c r="X34" i="32"/>
  <c r="W34" i="32"/>
  <c r="N34" i="32"/>
  <c r="AS33" i="32"/>
  <c r="AJ33" i="32"/>
  <c r="AA33" i="32"/>
  <c r="Z33" i="32"/>
  <c r="Y33" i="32"/>
  <c r="X33" i="32"/>
  <c r="W33" i="32"/>
  <c r="N33" i="32"/>
  <c r="AS32" i="32"/>
  <c r="AJ32" i="32"/>
  <c r="AA32" i="32"/>
  <c r="Z32" i="32"/>
  <c r="Y32" i="32"/>
  <c r="X32" i="32"/>
  <c r="W32" i="32"/>
  <c r="N32" i="32"/>
  <c r="AS31" i="32"/>
  <c r="AJ31" i="32"/>
  <c r="AA31" i="32"/>
  <c r="Z31" i="32"/>
  <c r="Y31" i="32"/>
  <c r="X31" i="32"/>
  <c r="W31" i="32"/>
  <c r="N31" i="32"/>
  <c r="AS30" i="32"/>
  <c r="AJ30" i="32"/>
  <c r="AA30" i="32"/>
  <c r="Z30" i="32"/>
  <c r="Y30" i="32"/>
  <c r="X30" i="32"/>
  <c r="W30" i="32"/>
  <c r="N30" i="32"/>
  <c r="AS29" i="32"/>
  <c r="AJ29" i="32"/>
  <c r="AA29" i="32"/>
  <c r="Z29" i="32"/>
  <c r="Y29" i="32"/>
  <c r="X29" i="32"/>
  <c r="W29" i="32"/>
  <c r="N29" i="32"/>
  <c r="AS28" i="32"/>
  <c r="AJ28" i="32"/>
  <c r="AA28" i="32"/>
  <c r="Z28" i="32"/>
  <c r="Y28" i="32"/>
  <c r="X28" i="32"/>
  <c r="W28" i="32"/>
  <c r="N28" i="32"/>
  <c r="AS27" i="32"/>
  <c r="AJ27" i="32"/>
  <c r="AA27" i="32"/>
  <c r="Z27" i="32"/>
  <c r="Y27" i="32"/>
  <c r="X27" i="32"/>
  <c r="W27" i="32"/>
  <c r="N27" i="32"/>
  <c r="AS26" i="32"/>
  <c r="AJ26" i="32"/>
  <c r="AA26" i="32"/>
  <c r="Z26" i="32"/>
  <c r="Y26" i="32"/>
  <c r="X26" i="32"/>
  <c r="W26" i="32"/>
  <c r="N26" i="32"/>
  <c r="AS25" i="32"/>
  <c r="AJ25" i="32"/>
  <c r="AA25" i="32"/>
  <c r="Z25" i="32"/>
  <c r="Y25" i="32"/>
  <c r="X25" i="32"/>
  <c r="W25" i="32"/>
  <c r="N25" i="32"/>
  <c r="AS24" i="32"/>
  <c r="AJ24" i="32"/>
  <c r="AA24" i="32"/>
  <c r="Z24" i="32"/>
  <c r="Y24" i="32"/>
  <c r="X24" i="32"/>
  <c r="W24" i="32"/>
  <c r="N24" i="32"/>
  <c r="AS23" i="32"/>
  <c r="AJ23" i="32"/>
  <c r="AA23" i="32"/>
  <c r="Z23" i="32"/>
  <c r="Y23" i="32"/>
  <c r="X23" i="32"/>
  <c r="W23" i="32"/>
  <c r="N23" i="32"/>
  <c r="AS22" i="32"/>
  <c r="AJ22" i="32"/>
  <c r="AA22" i="32"/>
  <c r="Z22" i="32"/>
  <c r="Y22" i="32"/>
  <c r="X22" i="32"/>
  <c r="W22" i="32"/>
  <c r="N22" i="32"/>
  <c r="AS21" i="32"/>
  <c r="AJ21" i="32"/>
  <c r="AA21" i="32"/>
  <c r="Z21" i="32"/>
  <c r="Y21" i="32"/>
  <c r="X21" i="32"/>
  <c r="W21" i="32"/>
  <c r="N21" i="32"/>
  <c r="AS20" i="32"/>
  <c r="AJ20" i="32"/>
  <c r="AA20" i="32"/>
  <c r="Z20" i="32"/>
  <c r="Y20" i="32"/>
  <c r="X20" i="32"/>
  <c r="W20" i="32"/>
  <c r="N20" i="32"/>
  <c r="AS19" i="32"/>
  <c r="AJ19" i="32"/>
  <c r="AA19" i="32"/>
  <c r="Z19" i="32"/>
  <c r="Y19" i="32"/>
  <c r="X19" i="32"/>
  <c r="W19" i="32"/>
  <c r="N19" i="32"/>
  <c r="AS18" i="32"/>
  <c r="AJ18" i="32"/>
  <c r="AA18" i="32"/>
  <c r="Z18" i="32"/>
  <c r="Y18" i="32"/>
  <c r="X18" i="32"/>
  <c r="W18" i="32"/>
  <c r="N18" i="32"/>
  <c r="AS17" i="32"/>
  <c r="AJ17" i="32"/>
  <c r="AA17" i="32"/>
  <c r="Z17" i="32"/>
  <c r="Y17" i="32"/>
  <c r="X17" i="32"/>
  <c r="W17" i="32"/>
  <c r="N17" i="32"/>
  <c r="AS16" i="32"/>
  <c r="AJ16" i="32"/>
  <c r="AA16" i="32"/>
  <c r="Z16" i="32"/>
  <c r="Y16" i="32"/>
  <c r="X16" i="32"/>
  <c r="W16" i="32"/>
  <c r="N16" i="32"/>
  <c r="AS15" i="32"/>
  <c r="AJ15" i="32"/>
  <c r="AA15" i="32"/>
  <c r="Z15" i="32"/>
  <c r="Y15" i="32"/>
  <c r="X15" i="32"/>
  <c r="W15" i="32"/>
  <c r="N15" i="32"/>
  <c r="AS14" i="32"/>
  <c r="AJ14" i="32"/>
  <c r="AA14" i="32"/>
  <c r="Z14" i="32"/>
  <c r="Y14" i="32"/>
  <c r="X14" i="32"/>
  <c r="W14" i="32"/>
  <c r="N14" i="32"/>
  <c r="AS13" i="32"/>
  <c r="AJ13" i="32"/>
  <c r="AA13" i="32"/>
  <c r="Z13" i="32"/>
  <c r="Y13" i="32"/>
  <c r="Y10" i="32" s="1"/>
  <c r="X13" i="32"/>
  <c r="W13" i="32"/>
  <c r="N13" i="32"/>
  <c r="AS12" i="32"/>
  <c r="AJ12" i="32"/>
  <c r="AA12" i="32"/>
  <c r="AA10" i="32" s="1"/>
  <c r="Z12" i="32"/>
  <c r="Z10" i="32" s="1"/>
  <c r="Y12" i="32"/>
  <c r="X12" i="32"/>
  <c r="W12" i="32"/>
  <c r="N12" i="32"/>
  <c r="N10" i="32" s="1"/>
  <c r="AS10" i="32"/>
  <c r="AR10" i="32"/>
  <c r="AQ10" i="32"/>
  <c r="AP10" i="32"/>
  <c r="AO10" i="32"/>
  <c r="AN10" i="32"/>
  <c r="AM10" i="32"/>
  <c r="AK10" i="32"/>
  <c r="AI10" i="32"/>
  <c r="AH10" i="32"/>
  <c r="AG10" i="32"/>
  <c r="AF10" i="32"/>
  <c r="AE10" i="32"/>
  <c r="AD10" i="32"/>
  <c r="AB10" i="32"/>
  <c r="X10" i="32"/>
  <c r="W10" i="32"/>
  <c r="V10" i="32"/>
  <c r="U10" i="32"/>
  <c r="T10" i="32"/>
  <c r="S10" i="32"/>
  <c r="R10" i="32"/>
  <c r="Q10" i="32"/>
  <c r="O10" i="32"/>
  <c r="M10" i="32"/>
  <c r="L10" i="32"/>
  <c r="K10" i="32"/>
  <c r="J10" i="32"/>
  <c r="I10" i="32"/>
  <c r="H10" i="32"/>
  <c r="E10" i="32"/>
  <c r="AA248" i="68" l="1"/>
  <c r="AA288" i="68"/>
  <c r="W298" i="68"/>
  <c r="AA403" i="68"/>
  <c r="AA10" i="68"/>
  <c r="AF571" i="68"/>
  <c r="W99" i="68"/>
  <c r="V128" i="68"/>
  <c r="AA405" i="68"/>
  <c r="AA437" i="68"/>
  <c r="AA453" i="68" s="1"/>
  <c r="W453" i="68"/>
  <c r="J571" i="68"/>
  <c r="W128" i="68"/>
  <c r="AH99" i="68"/>
  <c r="Z216" i="68"/>
  <c r="AA379" i="68"/>
  <c r="W390" i="68"/>
  <c r="AA287" i="68"/>
  <c r="AO569" i="68"/>
  <c r="AO216" i="68"/>
  <c r="AO369" i="68"/>
  <c r="Z453" i="68"/>
  <c r="N524" i="68"/>
  <c r="V32" i="68"/>
  <c r="V322" i="68"/>
  <c r="Z429" i="68"/>
  <c r="W32" i="68"/>
  <c r="N32" i="68"/>
  <c r="N182" i="68"/>
  <c r="AA257" i="68"/>
  <c r="AA416" i="68"/>
  <c r="AA429" i="68" s="1"/>
  <c r="AA420" i="68"/>
  <c r="AA17" i="68"/>
  <c r="AA41" i="68"/>
  <c r="AA203" i="68"/>
  <c r="AH429" i="68"/>
  <c r="AA501" i="68"/>
  <c r="AA524" i="68" s="1"/>
  <c r="U159" i="68"/>
  <c r="AO345" i="68"/>
  <c r="AK571" i="68"/>
  <c r="AA108" i="68"/>
  <c r="AA128" i="68" s="1"/>
  <c r="U216" i="68"/>
  <c r="W278" i="68"/>
  <c r="AA266" i="68"/>
  <c r="AA278" i="68" s="1"/>
  <c r="U369" i="68"/>
  <c r="AO390" i="68"/>
  <c r="AO453" i="68"/>
  <c r="V569" i="68"/>
  <c r="AA169" i="68"/>
  <c r="V369" i="68"/>
  <c r="N390" i="68"/>
  <c r="W524" i="68"/>
  <c r="Y128" i="68"/>
  <c r="U278" i="68"/>
  <c r="AA378" i="68"/>
  <c r="AA390" i="68" s="1"/>
  <c r="AM571" i="68"/>
  <c r="W216" i="68"/>
  <c r="W257" i="68"/>
  <c r="AA345" i="68"/>
  <c r="W369" i="68"/>
  <c r="AA354" i="68"/>
  <c r="N429" i="68"/>
  <c r="Y524" i="68"/>
  <c r="AA559" i="68"/>
  <c r="L571" i="68"/>
  <c r="V278" i="68"/>
  <c r="N345" i="68"/>
  <c r="AA400" i="68"/>
  <c r="AA407" i="68" s="1"/>
  <c r="W407" i="68"/>
  <c r="U569" i="68"/>
  <c r="AN571" i="68"/>
  <c r="Z159" i="68"/>
  <c r="Y216" i="68"/>
  <c r="AA253" i="68"/>
  <c r="AA255" i="68"/>
  <c r="Y298" i="68"/>
  <c r="AA289" i="68"/>
  <c r="AA291" i="68"/>
  <c r="V390" i="68"/>
  <c r="W474" i="68"/>
  <c r="AA461" i="68"/>
  <c r="Z524" i="68"/>
  <c r="AO524" i="68"/>
  <c r="W569" i="68"/>
  <c r="M571" i="68"/>
  <c r="V159" i="68"/>
  <c r="AA233" i="68"/>
  <c r="AH298" i="68"/>
  <c r="Y369" i="68"/>
  <c r="Y569" i="68"/>
  <c r="AG571" i="68"/>
  <c r="AA82" i="68"/>
  <c r="AA93" i="68"/>
  <c r="W159" i="68"/>
  <c r="AA137" i="68"/>
  <c r="W182" i="68"/>
  <c r="Y233" i="68"/>
  <c r="AO298" i="68"/>
  <c r="AA465" i="68"/>
  <c r="Z569" i="68"/>
  <c r="U32" i="68"/>
  <c r="N128" i="68"/>
  <c r="Y159" i="68"/>
  <c r="Z233" i="68"/>
  <c r="AA245" i="68"/>
  <c r="AA295" i="68"/>
  <c r="AO407" i="68"/>
  <c r="AH474" i="68"/>
  <c r="AA532" i="68"/>
  <c r="N298" i="68"/>
  <c r="AA228" i="68"/>
  <c r="Y322" i="68"/>
  <c r="AA320" i="68"/>
  <c r="W322" i="68"/>
  <c r="AH407" i="68"/>
  <c r="AA404" i="68"/>
  <c r="V524" i="68"/>
  <c r="AA14" i="68"/>
  <c r="U99" i="68"/>
  <c r="AO99" i="68"/>
  <c r="AO571" i="68" s="1"/>
  <c r="AA50" i="68"/>
  <c r="AA61" i="68"/>
  <c r="AA153" i="68"/>
  <c r="AA182" i="68"/>
  <c r="AH257" i="68"/>
  <c r="Z322" i="68"/>
  <c r="AH345" i="68"/>
  <c r="AA361" i="68"/>
  <c r="N407" i="68"/>
  <c r="AH453" i="68"/>
  <c r="N474" i="68"/>
  <c r="AH32" i="68"/>
  <c r="AH128" i="68"/>
  <c r="Y182" i="68"/>
  <c r="U524" i="68"/>
  <c r="I571" i="68"/>
  <c r="V99" i="68"/>
  <c r="V216" i="68"/>
  <c r="AO278" i="68"/>
  <c r="AA311" i="68"/>
  <c r="AA322" i="68" s="1"/>
  <c r="Y390" i="68"/>
  <c r="N453" i="68"/>
  <c r="AA554" i="68"/>
  <c r="W233" i="68"/>
  <c r="AA191" i="68"/>
  <c r="U8" i="42"/>
  <c r="X66" i="42"/>
  <c r="X130" i="42"/>
  <c r="S8" i="42"/>
  <c r="X34" i="42"/>
  <c r="X98" i="42"/>
  <c r="X162" i="42"/>
  <c r="X217" i="42"/>
  <c r="X219" i="42"/>
  <c r="X338" i="42"/>
  <c r="X427" i="42"/>
  <c r="X465" i="42"/>
  <c r="X482" i="42"/>
  <c r="X522" i="42"/>
  <c r="X539" i="42"/>
  <c r="X594" i="42"/>
  <c r="X65" i="42"/>
  <c r="X67" i="42"/>
  <c r="X129" i="42"/>
  <c r="X131" i="42"/>
  <c r="X322" i="42"/>
  <c r="X392" i="42"/>
  <c r="X443" i="42"/>
  <c r="X561" i="42"/>
  <c r="X576" i="42"/>
  <c r="X578" i="42"/>
  <c r="X618" i="42"/>
  <c r="X635" i="42"/>
  <c r="AE8" i="42"/>
  <c r="X26" i="42"/>
  <c r="X8" i="42" s="1"/>
  <c r="X90" i="42"/>
  <c r="X154" i="42"/>
  <c r="X290" i="42"/>
  <c r="X311" i="42"/>
  <c r="X362" i="42"/>
  <c r="X379" i="42"/>
  <c r="X506" i="42"/>
  <c r="X721" i="42"/>
  <c r="X738" i="42"/>
  <c r="X42" i="42"/>
  <c r="X106" i="42"/>
  <c r="X170" i="42"/>
  <c r="X273" i="42"/>
  <c r="X402" i="42"/>
  <c r="X529" i="42"/>
  <c r="X658" i="42"/>
  <c r="AL8" i="42"/>
  <c r="X194" i="42"/>
  <c r="X299" i="42"/>
  <c r="X321" i="42"/>
  <c r="X426" i="42"/>
  <c r="X450" i="42"/>
  <c r="X555" i="42"/>
  <c r="X577" i="42"/>
  <c r="X682" i="42"/>
  <c r="X706" i="42"/>
  <c r="W178" i="43"/>
  <c r="W179" i="43" s="1"/>
  <c r="X263" i="43"/>
  <c r="X265" i="43"/>
  <c r="V398" i="43"/>
  <c r="AL423" i="43"/>
  <c r="X462" i="43"/>
  <c r="X509" i="43"/>
  <c r="AL590" i="43"/>
  <c r="X618" i="43"/>
  <c r="W1040" i="43"/>
  <c r="X1017" i="43"/>
  <c r="X1021" i="43"/>
  <c r="U1040" i="43"/>
  <c r="V1089" i="43"/>
  <c r="AI1890" i="43"/>
  <c r="M238" i="43"/>
  <c r="M272" i="43" s="1"/>
  <c r="S464" i="43"/>
  <c r="M626" i="43"/>
  <c r="W866" i="43"/>
  <c r="AE1041" i="43"/>
  <c r="V1041" i="43"/>
  <c r="X1332" i="43"/>
  <c r="U1346" i="43"/>
  <c r="U1347" i="43" s="1"/>
  <c r="U1627" i="43"/>
  <c r="X1625" i="43"/>
  <c r="T464" i="43"/>
  <c r="AE866" i="43"/>
  <c r="AE867" i="43" s="1"/>
  <c r="W1346" i="43"/>
  <c r="X1330" i="43"/>
  <c r="X1500" i="43"/>
  <c r="X1622" i="43" s="1"/>
  <c r="X1628" i="43" s="1"/>
  <c r="W1622" i="43"/>
  <c r="W1628" i="43" s="1"/>
  <c r="X1599" i="43"/>
  <c r="S771" i="43"/>
  <c r="X818" i="43"/>
  <c r="X957" i="43"/>
  <c r="X985" i="43"/>
  <c r="V1127" i="43"/>
  <c r="AE1489" i="43"/>
  <c r="T590" i="43"/>
  <c r="W144" i="43"/>
  <c r="M1128" i="43"/>
  <c r="X1102" i="43"/>
  <c r="X1127" i="43" s="1"/>
  <c r="X328" i="43"/>
  <c r="V650" i="43"/>
  <c r="V179" i="43"/>
  <c r="T272" i="43"/>
  <c r="AE342" i="43"/>
  <c r="X330" i="43"/>
  <c r="AL342" i="43"/>
  <c r="M1095" i="43"/>
  <c r="V271" i="43"/>
  <c r="T650" i="43"/>
  <c r="AE178" i="43"/>
  <c r="AE179" i="43" s="1"/>
  <c r="W271" i="43"/>
  <c r="W272" i="43" s="1"/>
  <c r="AL481" i="43"/>
  <c r="S562" i="43"/>
  <c r="S590" i="43" s="1"/>
  <c r="AL398" i="43"/>
  <c r="AE398" i="43"/>
  <c r="T562" i="43"/>
  <c r="AB1890" i="43"/>
  <c r="M398" i="43"/>
  <c r="AE481" i="43"/>
  <c r="U562" i="43"/>
  <c r="W649" i="43"/>
  <c r="W650" i="43" s="1"/>
  <c r="X630" i="43"/>
  <c r="X649" i="43" s="1"/>
  <c r="V866" i="43"/>
  <c r="W423" i="43"/>
  <c r="T1089" i="43"/>
  <c r="T1095" i="43" s="1"/>
  <c r="T1128" i="43" s="1"/>
  <c r="X1172" i="43"/>
  <c r="U1174" i="43"/>
  <c r="U398" i="43"/>
  <c r="W562" i="43"/>
  <c r="W590" i="43" s="1"/>
  <c r="X614" i="43"/>
  <c r="U626" i="43"/>
  <c r="M702" i="43"/>
  <c r="U1089" i="43"/>
  <c r="X1050" i="43"/>
  <c r="L1128" i="43"/>
  <c r="S1796" i="43"/>
  <c r="S1802" i="43" s="1"/>
  <c r="T144" i="43"/>
  <c r="T238" i="43"/>
  <c r="X248" i="43"/>
  <c r="U144" i="43"/>
  <c r="X11" i="43"/>
  <c r="I1890" i="43"/>
  <c r="M178" i="43"/>
  <c r="M179" i="43" s="1"/>
  <c r="AB179" i="43"/>
  <c r="X449" i="43"/>
  <c r="X464" i="43" s="1"/>
  <c r="AE702" i="43"/>
  <c r="M866" i="43"/>
  <c r="M867" i="43" s="1"/>
  <c r="AL918" i="43"/>
  <c r="X1292" i="43"/>
  <c r="X1294" i="43"/>
  <c r="S144" i="43"/>
  <c r="O179" i="43"/>
  <c r="S271" i="43"/>
  <c r="AL324" i="43"/>
  <c r="M562" i="43"/>
  <c r="M590" i="43" s="1"/>
  <c r="U589" i="43"/>
  <c r="U590" i="43" s="1"/>
  <c r="AL771" i="43"/>
  <c r="S957" i="43"/>
  <c r="X1179" i="43"/>
  <c r="AL1408" i="43"/>
  <c r="AL1414" i="43" s="1"/>
  <c r="V1871" i="43"/>
  <c r="U238" i="43"/>
  <c r="M324" i="43"/>
  <c r="M342" i="43"/>
  <c r="M343" i="43" s="1"/>
  <c r="J424" i="43"/>
  <c r="V464" i="43"/>
  <c r="U480" i="43"/>
  <c r="U481" i="43" s="1"/>
  <c r="AH481" i="43"/>
  <c r="V702" i="43"/>
  <c r="X722" i="43"/>
  <c r="AJ729" i="43"/>
  <c r="T837" i="43"/>
  <c r="T918" i="43"/>
  <c r="T924" i="43" s="1"/>
  <c r="AH958" i="43"/>
  <c r="AL1007" i="43"/>
  <c r="X1181" i="43"/>
  <c r="M1408" i="43"/>
  <c r="M1414" i="43" s="1"/>
  <c r="W1871" i="43"/>
  <c r="W1872" i="43" s="1"/>
  <c r="X148" i="43"/>
  <c r="V238" i="43"/>
  <c r="W398" i="43"/>
  <c r="T423" i="43"/>
  <c r="T424" i="43" s="1"/>
  <c r="W464" i="43"/>
  <c r="V480" i="43"/>
  <c r="V481" i="43" s="1"/>
  <c r="AI481" i="43"/>
  <c r="W702" i="43"/>
  <c r="W729" i="43" s="1"/>
  <c r="T728" i="43"/>
  <c r="U837" i="43"/>
  <c r="X907" i="43"/>
  <c r="AI958" i="43"/>
  <c r="AL1196" i="43"/>
  <c r="S1408" i="43"/>
  <c r="AL1871" i="43"/>
  <c r="AE1871" i="43"/>
  <c r="X1810" i="43"/>
  <c r="I1872" i="43"/>
  <c r="I1891" i="43"/>
  <c r="M649" i="43"/>
  <c r="M650" i="43" s="1"/>
  <c r="X707" i="43"/>
  <c r="X728" i="43" s="1"/>
  <c r="X729" i="43" s="1"/>
  <c r="S794" i="43"/>
  <c r="S795" i="43" s="1"/>
  <c r="O1128" i="43"/>
  <c r="M1871" i="43"/>
  <c r="M771" i="43"/>
  <c r="AL866" i="43"/>
  <c r="T958" i="43"/>
  <c r="AE1007" i="43"/>
  <c r="AE1013" i="43" s="1"/>
  <c r="S1127" i="43"/>
  <c r="AL1128" i="43"/>
  <c r="X1419" i="43"/>
  <c r="X1429" i="43" s="1"/>
  <c r="U1429" i="43"/>
  <c r="S1489" i="43"/>
  <c r="J1890" i="43"/>
  <c r="AC179" i="43"/>
  <c r="T324" i="43"/>
  <c r="T343" i="43" s="1"/>
  <c r="V626" i="43"/>
  <c r="U957" i="43"/>
  <c r="M1007" i="43"/>
  <c r="M1013" i="43" s="1"/>
  <c r="M1041" i="43" s="1"/>
  <c r="W1089" i="43"/>
  <c r="W1095" i="43" s="1"/>
  <c r="W1128" i="43" s="1"/>
  <c r="T1320" i="43"/>
  <c r="AH1489" i="43"/>
  <c r="I179" i="43"/>
  <c r="T771" i="43"/>
  <c r="S866" i="43"/>
  <c r="S867" i="43" s="1"/>
  <c r="V957" i="43"/>
  <c r="V958" i="43" s="1"/>
  <c r="X1277" i="43"/>
  <c r="U1320" i="43"/>
  <c r="U1326" i="43" s="1"/>
  <c r="T1408" i="43"/>
  <c r="T1414" i="43" s="1"/>
  <c r="T1430" i="43" s="1"/>
  <c r="U1467" i="43"/>
  <c r="U1473" i="43" s="1"/>
  <c r="X1477" i="43"/>
  <c r="U1488" i="43"/>
  <c r="U1489" i="43" s="1"/>
  <c r="T1489" i="43"/>
  <c r="AI1489" i="43"/>
  <c r="J179" i="43"/>
  <c r="AE626" i="43"/>
  <c r="X601" i="43"/>
  <c r="AL702" i="43"/>
  <c r="X738" i="43"/>
  <c r="X771" i="43" s="1"/>
  <c r="U771" i="43"/>
  <c r="T794" i="43"/>
  <c r="T795" i="43" s="1"/>
  <c r="T866" i="43"/>
  <c r="T867" i="43" s="1"/>
  <c r="T1007" i="43"/>
  <c r="T1013" i="43" s="1"/>
  <c r="AD1041" i="43"/>
  <c r="AE1089" i="43"/>
  <c r="AE1095" i="43" s="1"/>
  <c r="AE1128" i="43" s="1"/>
  <c r="T1267" i="43"/>
  <c r="U1408" i="43"/>
  <c r="X1356" i="43"/>
  <c r="AE144" i="43"/>
  <c r="S178" i="43"/>
  <c r="X243" i="43"/>
  <c r="AL464" i="43"/>
  <c r="V589" i="43"/>
  <c r="V590" i="43" s="1"/>
  <c r="AE729" i="43"/>
  <c r="V771" i="43"/>
  <c r="W957" i="43"/>
  <c r="W958" i="43" s="1"/>
  <c r="U1007" i="43"/>
  <c r="U1013" i="43" s="1"/>
  <c r="X967" i="43"/>
  <c r="X1007" i="43" s="1"/>
  <c r="X1013" i="43" s="1"/>
  <c r="V1408" i="43"/>
  <c r="V1414" i="43" s="1"/>
  <c r="M1467" i="43"/>
  <c r="M1473" i="43" s="1"/>
  <c r="AL144" i="43"/>
  <c r="P1890" i="43"/>
  <c r="T178" i="43"/>
  <c r="U271" i="43"/>
  <c r="M464" i="43"/>
  <c r="M481" i="43" s="1"/>
  <c r="AC481" i="43"/>
  <c r="R1197" i="43"/>
  <c r="X1207" i="43"/>
  <c r="X1233" i="43" s="1"/>
  <c r="X1239" i="43" s="1"/>
  <c r="V1233" i="43"/>
  <c r="V1239" i="43" s="1"/>
  <c r="V1267" i="43"/>
  <c r="V1268" i="43" s="1"/>
  <c r="S1871" i="43"/>
  <c r="AI1891" i="43"/>
  <c r="S238" i="43"/>
  <c r="AE324" i="43"/>
  <c r="AH424" i="43"/>
  <c r="X493" i="43"/>
  <c r="U649" i="43"/>
  <c r="U650" i="43" s="1"/>
  <c r="I729" i="43"/>
  <c r="W771" i="43"/>
  <c r="W1197" i="43"/>
  <c r="S1197" i="43"/>
  <c r="X1235" i="43"/>
  <c r="U1238" i="43"/>
  <c r="U1239" i="43" s="1"/>
  <c r="U1268" i="43" s="1"/>
  <c r="W1267" i="43"/>
  <c r="W1268" i="43" s="1"/>
  <c r="S1347" i="43"/>
  <c r="AE1408" i="43"/>
  <c r="AE1414" i="43" s="1"/>
  <c r="AE1430" i="43" s="1"/>
  <c r="AL1622" i="43"/>
  <c r="AL1628" i="43" s="1"/>
  <c r="V1801" i="43"/>
  <c r="T1871" i="43"/>
  <c r="T1872" i="43" s="1"/>
  <c r="X57" i="43"/>
  <c r="W238" i="43"/>
  <c r="X402" i="43"/>
  <c r="U423" i="43"/>
  <c r="X421" i="43"/>
  <c r="X111" i="43"/>
  <c r="AL178" i="43"/>
  <c r="AL179" i="43" s="1"/>
  <c r="X189" i="43"/>
  <c r="X204" i="43"/>
  <c r="V423" i="43"/>
  <c r="U464" i="43"/>
  <c r="J481" i="43"/>
  <c r="X537" i="43"/>
  <c r="X570" i="43"/>
  <c r="X589" i="43" s="1"/>
  <c r="S649" i="43"/>
  <c r="S650" i="43" s="1"/>
  <c r="AL649" i="43"/>
  <c r="AL650" i="43" s="1"/>
  <c r="X643" i="43"/>
  <c r="X1165" i="43"/>
  <c r="X1732" i="43"/>
  <c r="P179" i="43"/>
  <c r="AI179" i="43"/>
  <c r="X405" i="43"/>
  <c r="V562" i="43"/>
  <c r="X611" i="43"/>
  <c r="AE649" i="43"/>
  <c r="AE650" i="43" s="1"/>
  <c r="X723" i="43"/>
  <c r="V794" i="43"/>
  <c r="V795" i="43" s="1"/>
  <c r="W837" i="43"/>
  <c r="S918" i="43"/>
  <c r="S924" i="43" s="1"/>
  <c r="X885" i="43"/>
  <c r="X918" i="43" s="1"/>
  <c r="X924" i="43" s="1"/>
  <c r="X908" i="43"/>
  <c r="Q924" i="43"/>
  <c r="Q958" i="43" s="1"/>
  <c r="V1169" i="43"/>
  <c r="AK1628" i="43"/>
  <c r="AK1677" i="43" s="1"/>
  <c r="AJ179" i="43"/>
  <c r="X264" i="43"/>
  <c r="X418" i="43"/>
  <c r="X473" i="43"/>
  <c r="X492" i="43"/>
  <c r="X562" i="43" s="1"/>
  <c r="X557" i="43"/>
  <c r="Q650" i="43"/>
  <c r="X664" i="43"/>
  <c r="X677" i="43"/>
  <c r="AA729" i="43"/>
  <c r="V837" i="43"/>
  <c r="R924" i="43"/>
  <c r="R958" i="43" s="1"/>
  <c r="O958" i="43"/>
  <c r="X996" i="43"/>
  <c r="W1169" i="43"/>
  <c r="W1175" i="43" s="1"/>
  <c r="X1262" i="43"/>
  <c r="X1264" i="43"/>
  <c r="S1320" i="43"/>
  <c r="S1326" i="43" s="1"/>
  <c r="L1347" i="43"/>
  <c r="AD1430" i="43"/>
  <c r="W1467" i="43"/>
  <c r="W1473" i="43" s="1"/>
  <c r="X1445" i="43"/>
  <c r="X1467" i="43" s="1"/>
  <c r="X1473" i="43" s="1"/>
  <c r="X1447" i="43"/>
  <c r="K1489" i="43"/>
  <c r="AK179" i="43"/>
  <c r="AK272" i="43"/>
  <c r="S702" i="43"/>
  <c r="AB729" i="43"/>
  <c r="W794" i="43"/>
  <c r="AL837" i="43"/>
  <c r="X812" i="43"/>
  <c r="AH867" i="43"/>
  <c r="U918" i="43"/>
  <c r="U924" i="43" s="1"/>
  <c r="X889" i="43"/>
  <c r="X912" i="43"/>
  <c r="X940" i="43"/>
  <c r="X1107" i="43"/>
  <c r="I1128" i="43"/>
  <c r="X1137" i="43"/>
  <c r="X1260" i="43"/>
  <c r="X1267" i="43" s="1"/>
  <c r="X1268" i="43" s="1"/>
  <c r="AE1467" i="43"/>
  <c r="AE1473" i="43" s="1"/>
  <c r="M1622" i="43"/>
  <c r="M1628" i="43" s="1"/>
  <c r="M1677" i="43" s="1"/>
  <c r="S1676" i="43"/>
  <c r="S1677" i="43" s="1"/>
  <c r="AE794" i="43"/>
  <c r="AE795" i="43" s="1"/>
  <c r="X781" i="43"/>
  <c r="K867" i="43"/>
  <c r="AI867" i="43"/>
  <c r="V918" i="43"/>
  <c r="V924" i="43" s="1"/>
  <c r="X1039" i="43"/>
  <c r="X1113" i="43"/>
  <c r="AL1233" i="43"/>
  <c r="AL1239" i="43" s="1"/>
  <c r="AL1268" i="43" s="1"/>
  <c r="X1278" i="43"/>
  <c r="X1280" i="43"/>
  <c r="AH1430" i="43"/>
  <c r="AL1467" i="43"/>
  <c r="AL1473" i="43" s="1"/>
  <c r="AL1489" i="43" s="1"/>
  <c r="M1488" i="43"/>
  <c r="M1489" i="43" s="1"/>
  <c r="S1622" i="43"/>
  <c r="S1628" i="43" s="1"/>
  <c r="T1676" i="43"/>
  <c r="T1677" i="43" s="1"/>
  <c r="O1677" i="43"/>
  <c r="X1695" i="43"/>
  <c r="AE589" i="43"/>
  <c r="U794" i="43"/>
  <c r="U866" i="43"/>
  <c r="U867" i="43" s="1"/>
  <c r="X841" i="43"/>
  <c r="AJ958" i="43"/>
  <c r="AL1040" i="43"/>
  <c r="S1089" i="43"/>
  <c r="J1268" i="43"/>
  <c r="V1467" i="43"/>
  <c r="V1473" i="43" s="1"/>
  <c r="V1489" i="43" s="1"/>
  <c r="AJ1628" i="43"/>
  <c r="AJ1677" i="43" s="1"/>
  <c r="AE1676" i="43"/>
  <c r="AE1677" i="43" s="1"/>
  <c r="M144" i="43"/>
  <c r="X72" i="43"/>
  <c r="X175" i="43"/>
  <c r="X409" i="43"/>
  <c r="X443" i="43"/>
  <c r="S480" i="43"/>
  <c r="AE562" i="43"/>
  <c r="X520" i="43"/>
  <c r="X602" i="43"/>
  <c r="AL728" i="43"/>
  <c r="U178" i="43"/>
  <c r="X214" i="43"/>
  <c r="X236" i="43"/>
  <c r="X353" i="43"/>
  <c r="X398" i="43" s="1"/>
  <c r="M423" i="43"/>
  <c r="M424" i="43" s="1"/>
  <c r="AD424" i="43"/>
  <c r="T480" i="43"/>
  <c r="T481" i="43" s="1"/>
  <c r="AL562" i="43"/>
  <c r="X687" i="43"/>
  <c r="X702" i="43" s="1"/>
  <c r="M728" i="43"/>
  <c r="M729" i="43" s="1"/>
  <c r="X716" i="43"/>
  <c r="AD729" i="43"/>
  <c r="X762" i="43"/>
  <c r="AL794" i="43"/>
  <c r="L867" i="43"/>
  <c r="W918" i="43"/>
  <c r="W924" i="43" s="1"/>
  <c r="X1111" i="43"/>
  <c r="M1233" i="43"/>
  <c r="M1239" i="43" s="1"/>
  <c r="X1216" i="43"/>
  <c r="V1320" i="43"/>
  <c r="V1326" i="43" s="1"/>
  <c r="AI1430" i="43"/>
  <c r="X1598" i="43"/>
  <c r="X1600" i="43"/>
  <c r="L1628" i="43"/>
  <c r="L1677" i="43" s="1"/>
  <c r="P1891" i="43"/>
  <c r="AL1796" i="43"/>
  <c r="AL1802" i="43" s="1"/>
  <c r="X1798" i="43"/>
  <c r="U1801" i="43"/>
  <c r="X1837" i="43"/>
  <c r="U702" i="43"/>
  <c r="X899" i="43"/>
  <c r="X901" i="43"/>
  <c r="X1003" i="43"/>
  <c r="AL1169" i="43"/>
  <c r="AL1175" i="43" s="1"/>
  <c r="AE1169" i="43"/>
  <c r="AE1175" i="43" s="1"/>
  <c r="AE1197" i="43" s="1"/>
  <c r="W1320" i="43"/>
  <c r="W1326" i="43" s="1"/>
  <c r="T1325" i="43"/>
  <c r="L1489" i="43"/>
  <c r="AA1677" i="43"/>
  <c r="X331" i="43"/>
  <c r="X541" i="43"/>
  <c r="X576" i="43"/>
  <c r="I590" i="43"/>
  <c r="T626" i="43"/>
  <c r="T702" i="43"/>
  <c r="S728" i="43"/>
  <c r="X761" i="43"/>
  <c r="X835" i="43"/>
  <c r="X916" i="43"/>
  <c r="AH1095" i="43"/>
  <c r="AH1128" i="43" s="1"/>
  <c r="M1169" i="43"/>
  <c r="M1175" i="43" s="1"/>
  <c r="K1175" i="43"/>
  <c r="K1197" i="43" s="1"/>
  <c r="U1325" i="43"/>
  <c r="X1322" i="43"/>
  <c r="R1430" i="43"/>
  <c r="X1463" i="43"/>
  <c r="X1648" i="43"/>
  <c r="X1703" i="43"/>
  <c r="W480" i="43"/>
  <c r="AD867" i="43"/>
  <c r="AE957" i="43"/>
  <c r="AE958" i="43" s="1"/>
  <c r="AL1012" i="43"/>
  <c r="S1040" i="43"/>
  <c r="S1041" i="43" s="1"/>
  <c r="S1169" i="43"/>
  <c r="S1175" i="43" s="1"/>
  <c r="AI1197" i="43"/>
  <c r="U1796" i="43"/>
  <c r="U1802" i="43" s="1"/>
  <c r="U1872" i="43" s="1"/>
  <c r="X1686" i="43"/>
  <c r="K1802" i="43"/>
  <c r="K1872" i="43" s="1"/>
  <c r="U728" i="43"/>
  <c r="U729" i="43" s="1"/>
  <c r="AK729" i="43"/>
  <c r="M794" i="43"/>
  <c r="M795" i="43" s="1"/>
  <c r="X804" i="43"/>
  <c r="X837" i="43" s="1"/>
  <c r="X890" i="43"/>
  <c r="AL923" i="43"/>
  <c r="T1040" i="43"/>
  <c r="M1267" i="43"/>
  <c r="X1255" i="43"/>
  <c r="AA1347" i="43"/>
  <c r="X1378" i="43"/>
  <c r="X1626" i="43"/>
  <c r="W1676" i="43"/>
  <c r="V1796" i="43"/>
  <c r="X1768" i="43"/>
  <c r="X311" i="43"/>
  <c r="AE423" i="43"/>
  <c r="AE424" i="43" s="1"/>
  <c r="X468" i="43"/>
  <c r="X479" i="43"/>
  <c r="X608" i="43"/>
  <c r="X626" i="43" s="1"/>
  <c r="X782" i="43"/>
  <c r="X794" i="43" s="1"/>
  <c r="X795" i="43" s="1"/>
  <c r="X295" i="43"/>
  <c r="X324" i="43" s="1"/>
  <c r="T398" i="43"/>
  <c r="X459" i="43"/>
  <c r="W626" i="43"/>
  <c r="V728" i="43"/>
  <c r="X708" i="43"/>
  <c r="X754" i="43"/>
  <c r="X828" i="43"/>
  <c r="J867" i="43"/>
  <c r="X949" i="43"/>
  <c r="AD1013" i="43"/>
  <c r="AH1041" i="43"/>
  <c r="AK1095" i="43"/>
  <c r="AK1128" i="43" s="1"/>
  <c r="U1169" i="43"/>
  <c r="U1175" i="43" s="1"/>
  <c r="U1197" i="43" s="1"/>
  <c r="X1138" i="43"/>
  <c r="V1346" i="43"/>
  <c r="V1347" i="43" s="1"/>
  <c r="X1469" i="43"/>
  <c r="X1482" i="43"/>
  <c r="X1484" i="43"/>
  <c r="X1532" i="43"/>
  <c r="X1654" i="43"/>
  <c r="W1796" i="43"/>
  <c r="W1802" i="43" s="1"/>
  <c r="AB1891" i="43"/>
  <c r="I867" i="43"/>
  <c r="U1012" i="43"/>
  <c r="X1058" i="43"/>
  <c r="I1095" i="43"/>
  <c r="X1156" i="43"/>
  <c r="X1192" i="43"/>
  <c r="X1231" i="43"/>
  <c r="X1318" i="43"/>
  <c r="M1346" i="43"/>
  <c r="M1347" i="43" s="1"/>
  <c r="X1371" i="43"/>
  <c r="X1388" i="43"/>
  <c r="X1390" i="43"/>
  <c r="AL1676" i="43"/>
  <c r="X1641" i="43"/>
  <c r="X1736" i="43"/>
  <c r="X1776" i="43"/>
  <c r="X1778" i="43"/>
  <c r="AA1872" i="43"/>
  <c r="V1007" i="43"/>
  <c r="V1013" i="43" s="1"/>
  <c r="AK1041" i="43"/>
  <c r="S1094" i="43"/>
  <c r="P1128" i="43"/>
  <c r="X1140" i="43"/>
  <c r="T1174" i="43"/>
  <c r="T1175" i="43" s="1"/>
  <c r="T1197" i="43" s="1"/>
  <c r="AL1320" i="43"/>
  <c r="AL1326" i="43" s="1"/>
  <c r="X1336" i="43"/>
  <c r="L1414" i="43"/>
  <c r="X1449" i="43"/>
  <c r="R1489" i="43"/>
  <c r="AE1622" i="43"/>
  <c r="AE1628" i="43" s="1"/>
  <c r="W1007" i="43"/>
  <c r="W1013" i="43" s="1"/>
  <c r="AH1013" i="43"/>
  <c r="Q1128" i="43"/>
  <c r="S1267" i="43"/>
  <c r="AA1268" i="43"/>
  <c r="M1320" i="43"/>
  <c r="M1326" i="43" s="1"/>
  <c r="AL1346" i="43"/>
  <c r="AD1347" i="43"/>
  <c r="O1628" i="43"/>
  <c r="X1640" i="43"/>
  <c r="X1672" i="43"/>
  <c r="J1891" i="43"/>
  <c r="X1707" i="43"/>
  <c r="X863" i="43"/>
  <c r="X1022" i="43"/>
  <c r="X1091" i="43"/>
  <c r="U1094" i="43"/>
  <c r="R1128" i="43"/>
  <c r="I1347" i="43"/>
  <c r="O1414" i="43"/>
  <c r="O1430" i="43" s="1"/>
  <c r="S1413" i="43"/>
  <c r="AL1429" i="43"/>
  <c r="AL1430" i="43" s="1"/>
  <c r="X1561" i="43"/>
  <c r="X1610" i="43"/>
  <c r="AE1796" i="43"/>
  <c r="AE1802" i="43" s="1"/>
  <c r="X1694" i="43"/>
  <c r="M923" i="43"/>
  <c r="M924" i="43" s="1"/>
  <c r="M958" i="43" s="1"/>
  <c r="L958" i="43"/>
  <c r="X971" i="43"/>
  <c r="X1085" i="43"/>
  <c r="V1094" i="43"/>
  <c r="X1291" i="43"/>
  <c r="M1325" i="43"/>
  <c r="AH1347" i="43"/>
  <c r="P1414" i="43"/>
  <c r="P1430" i="43" s="1"/>
  <c r="M1429" i="43"/>
  <c r="M1430" i="43" s="1"/>
  <c r="X1470" i="43"/>
  <c r="X1537" i="43"/>
  <c r="X1657" i="43"/>
  <c r="X1760" i="43"/>
  <c r="M1196" i="43"/>
  <c r="AA1239" i="43"/>
  <c r="X1293" i="43"/>
  <c r="L1326" i="43"/>
  <c r="L1430" i="43"/>
  <c r="AJ1430" i="43"/>
  <c r="W1488" i="43"/>
  <c r="W1489" i="43" s="1"/>
  <c r="U1676" i="43"/>
  <c r="U1677" i="43" s="1"/>
  <c r="X1632" i="43"/>
  <c r="U1127" i="43"/>
  <c r="S1233" i="43"/>
  <c r="S1239" i="43" s="1"/>
  <c r="AJ1326" i="43"/>
  <c r="AJ1347" i="43" s="1"/>
  <c r="T1413" i="43"/>
  <c r="V1676" i="43"/>
  <c r="X1053" i="43"/>
  <c r="X1146" i="43"/>
  <c r="T1233" i="43"/>
  <c r="T1239" i="43" s="1"/>
  <c r="M1238" i="43"/>
  <c r="AK1326" i="43"/>
  <c r="AK1347" i="43" s="1"/>
  <c r="U1413" i="43"/>
  <c r="V1429" i="43"/>
  <c r="X1446" i="43"/>
  <c r="X1525" i="43"/>
  <c r="X1728" i="43"/>
  <c r="M1801" i="43"/>
  <c r="X1055" i="43"/>
  <c r="S1174" i="43"/>
  <c r="X1310" i="43"/>
  <c r="P1326" i="43"/>
  <c r="P1347" i="43" s="1"/>
  <c r="Q1347" i="43"/>
  <c r="V1413" i="43"/>
  <c r="W1429" i="43"/>
  <c r="W1430" i="43" s="1"/>
  <c r="X1422" i="43"/>
  <c r="S1467" i="43"/>
  <c r="S1473" i="43" s="1"/>
  <c r="AA1473" i="43"/>
  <c r="AA1489" i="43" s="1"/>
  <c r="X1577" i="43"/>
  <c r="X1618" i="43"/>
  <c r="X1664" i="43"/>
  <c r="X1771" i="43"/>
  <c r="X1864" i="43"/>
  <c r="M1878" i="43"/>
  <c r="M1879" i="43" s="1"/>
  <c r="X1364" i="43"/>
  <c r="T1622" i="43"/>
  <c r="T1628" i="43" s="1"/>
  <c r="U1622" i="43"/>
  <c r="U1628" i="43" s="1"/>
  <c r="X1529" i="43"/>
  <c r="X1593" i="43"/>
  <c r="V1174" i="43"/>
  <c r="R1268" i="43"/>
  <c r="X1462" i="43"/>
  <c r="Q1473" i="43"/>
  <c r="Q1489" i="43" s="1"/>
  <c r="V1622" i="43"/>
  <c r="V1628" i="43" s="1"/>
  <c r="X1744" i="43"/>
  <c r="X1807" i="43"/>
  <c r="X1871" i="43" s="1"/>
  <c r="AB1095" i="43"/>
  <c r="AB1128" i="43" s="1"/>
  <c r="X1162" i="43"/>
  <c r="AE1325" i="43"/>
  <c r="AE1326" i="43" s="1"/>
  <c r="AE1347" i="43" s="1"/>
  <c r="X1333" i="43"/>
  <c r="R1473" i="43"/>
  <c r="X1522" i="43"/>
  <c r="X1553" i="43"/>
  <c r="X1586" i="43"/>
  <c r="X1617" i="43"/>
  <c r="J1628" i="43"/>
  <c r="J1677" i="43" s="1"/>
  <c r="M1796" i="43"/>
  <c r="R1802" i="43"/>
  <c r="R1872" i="43" s="1"/>
  <c r="AH1872" i="43"/>
  <c r="AE1878" i="43"/>
  <c r="AE1879" i="43" s="1"/>
  <c r="AS129" i="32"/>
  <c r="W370" i="32"/>
  <c r="Y242" i="32"/>
  <c r="AJ77" i="32"/>
  <c r="W162" i="32"/>
  <c r="W506" i="32" s="1"/>
  <c r="Y370" i="32"/>
  <c r="X162" i="32"/>
  <c r="Y287" i="32"/>
  <c r="Z370" i="32"/>
  <c r="AA416" i="32"/>
  <c r="Y162" i="32"/>
  <c r="Z287" i="32"/>
  <c r="N330" i="32"/>
  <c r="W416" i="32"/>
  <c r="AA50" i="32"/>
  <c r="AA48" i="32" s="1"/>
  <c r="N48" i="32"/>
  <c r="W107" i="32"/>
  <c r="X107" i="32"/>
  <c r="AJ162" i="32"/>
  <c r="AA244" i="32"/>
  <c r="N242" i="32"/>
  <c r="AS287" i="32"/>
  <c r="X48" i="32"/>
  <c r="AA64" i="32"/>
  <c r="Y107" i="32"/>
  <c r="AA114" i="32"/>
  <c r="AA107" i="32" s="1"/>
  <c r="AA207" i="32"/>
  <c r="AA251" i="32"/>
  <c r="N287" i="32"/>
  <c r="AA290" i="32"/>
  <c r="AA430" i="32"/>
  <c r="AA446" i="32"/>
  <c r="AS48" i="32"/>
  <c r="N416" i="32"/>
  <c r="AA65" i="32"/>
  <c r="AA115" i="32"/>
  <c r="AJ223" i="32"/>
  <c r="AA265" i="32"/>
  <c r="AA330" i="32"/>
  <c r="N395" i="32"/>
  <c r="N506" i="32" s="1"/>
  <c r="Z465" i="32"/>
  <c r="N107" i="32"/>
  <c r="AS242" i="32"/>
  <c r="AS506" i="32" s="1"/>
  <c r="AS203" i="32"/>
  <c r="W395" i="32"/>
  <c r="AA422" i="32"/>
  <c r="AA438" i="32"/>
  <c r="AA454" i="32"/>
  <c r="AA465" i="32"/>
  <c r="AJ107" i="32"/>
  <c r="AA205" i="32"/>
  <c r="N203" i="32"/>
  <c r="Y203" i="32"/>
  <c r="AS265" i="32"/>
  <c r="Y330" i="32"/>
  <c r="X395" i="32"/>
  <c r="X203" i="32"/>
  <c r="AA373" i="32"/>
  <c r="AA370" i="32" s="1"/>
  <c r="AJ10" i="32"/>
  <c r="AJ506" i="32" s="1"/>
  <c r="AA54" i="32"/>
  <c r="AA120" i="32"/>
  <c r="AA164" i="32"/>
  <c r="AA162" i="32" s="1"/>
  <c r="AJ180" i="32"/>
  <c r="AA213" i="32"/>
  <c r="AA257" i="32"/>
  <c r="AA296" i="32"/>
  <c r="AA287" i="32" s="1"/>
  <c r="Z330" i="32"/>
  <c r="AA408" i="32"/>
  <c r="AA395" i="32" s="1"/>
  <c r="AA420" i="32"/>
  <c r="AA436" i="32"/>
  <c r="AA452" i="32"/>
  <c r="N571" i="68" l="1"/>
  <c r="AA216" i="68"/>
  <c r="AA474" i="68"/>
  <c r="AA99" i="68"/>
  <c r="AA298" i="68"/>
  <c r="AA159" i="68"/>
  <c r="U571" i="68"/>
  <c r="AH571" i="68"/>
  <c r="AA32" i="68"/>
  <c r="AA569" i="68"/>
  <c r="AA369" i="68"/>
  <c r="X590" i="43"/>
  <c r="X958" i="43"/>
  <c r="W867" i="43"/>
  <c r="AE1891" i="43"/>
  <c r="AE1872" i="43"/>
  <c r="S1095" i="43"/>
  <c r="S1128" i="43" s="1"/>
  <c r="W1677" i="43"/>
  <c r="V1872" i="43"/>
  <c r="AL343" i="43"/>
  <c r="X866" i="43"/>
  <c r="X867" i="43" s="1"/>
  <c r="T179" i="43"/>
  <c r="S179" i="43"/>
  <c r="AL867" i="43"/>
  <c r="X1089" i="43"/>
  <c r="X1095" i="43" s="1"/>
  <c r="X1128" i="43" s="1"/>
  <c r="W1347" i="43"/>
  <c r="U1041" i="43"/>
  <c r="X144" i="43"/>
  <c r="AL1891" i="43"/>
  <c r="AL1872" i="43"/>
  <c r="V272" i="43"/>
  <c r="T1326" i="43"/>
  <c r="T1347" i="43" s="1"/>
  <c r="V1095" i="43"/>
  <c r="V1128" i="43" s="1"/>
  <c r="V729" i="43"/>
  <c r="S729" i="43"/>
  <c r="AL795" i="43"/>
  <c r="U424" i="43"/>
  <c r="AE1890" i="43"/>
  <c r="AL1013" i="43"/>
  <c r="U1095" i="43"/>
  <c r="U1128" i="43"/>
  <c r="S1268" i="43"/>
  <c r="X238" i="43"/>
  <c r="X271" i="43"/>
  <c r="X272" i="43" s="1"/>
  <c r="U795" i="43"/>
  <c r="X423" i="43"/>
  <c r="X424" i="43" s="1"/>
  <c r="AL1890" i="43"/>
  <c r="X1408" i="43"/>
  <c r="X1414" i="43" s="1"/>
  <c r="X1430" i="43" s="1"/>
  <c r="M1891" i="43"/>
  <c r="AL924" i="43"/>
  <c r="AL958" i="43" s="1"/>
  <c r="X1040" i="43"/>
  <c r="X1041" i="43" s="1"/>
  <c r="X342" i="43"/>
  <c r="X343" i="43" s="1"/>
  <c r="V1430" i="43"/>
  <c r="V424" i="43"/>
  <c r="X1796" i="43"/>
  <c r="X1802" i="43" s="1"/>
  <c r="X1872" i="43" s="1"/>
  <c r="V1802" i="43"/>
  <c r="S1890" i="43"/>
  <c r="AL1041" i="43"/>
  <c r="AL1197" i="43"/>
  <c r="X1346" i="43"/>
  <c r="X1347" i="43" s="1"/>
  <c r="W795" i="43"/>
  <c r="U1414" i="43"/>
  <c r="U1430" i="43" s="1"/>
  <c r="X1488" i="43"/>
  <c r="X1489" i="43" s="1"/>
  <c r="U958" i="43"/>
  <c r="T729" i="43"/>
  <c r="X1196" i="43"/>
  <c r="X1197" i="43" s="1"/>
  <c r="W1041" i="43"/>
  <c r="S1891" i="43"/>
  <c r="S1872" i="43"/>
  <c r="X1320" i="43"/>
  <c r="X1326" i="43" s="1"/>
  <c r="X1676" i="43"/>
  <c r="X1677" i="43" s="1"/>
  <c r="AL1347" i="43"/>
  <c r="M1890" i="43"/>
  <c r="AL424" i="43"/>
  <c r="X480" i="43"/>
  <c r="X481" i="43" s="1"/>
  <c r="X1169" i="43"/>
  <c r="X1175" i="43" s="1"/>
  <c r="X178" i="43"/>
  <c r="X179" i="43" s="1"/>
  <c r="S272" i="43"/>
  <c r="W424" i="43"/>
  <c r="V867" i="43"/>
  <c r="M1802" i="43"/>
  <c r="M1872" i="43" s="1"/>
  <c r="S1414" i="43"/>
  <c r="S1430" i="43" s="1"/>
  <c r="X650" i="43"/>
  <c r="U179" i="43"/>
  <c r="AL729" i="43"/>
  <c r="U272" i="43"/>
  <c r="M1197" i="43"/>
  <c r="V1677" i="43"/>
  <c r="AL1677" i="43"/>
  <c r="M1268" i="43"/>
  <c r="S481" i="43"/>
  <c r="AE590" i="43"/>
  <c r="T1041" i="43"/>
  <c r="W481" i="43"/>
  <c r="V1175" i="43"/>
  <c r="V1197" i="43" s="1"/>
  <c r="T1268" i="43"/>
  <c r="S958" i="43"/>
  <c r="AE343" i="43"/>
  <c r="AA203" i="32"/>
  <c r="AA242" i="32"/>
  <c r="J8" i="64" l="1"/>
  <c r="Q8487" i="23" l="1"/>
  <c r="N8487" i="23"/>
  <c r="J8487" i="23"/>
  <c r="K8487" i="23" s="1"/>
  <c r="Q8486" i="23"/>
  <c r="N8486" i="23"/>
  <c r="J8486" i="23"/>
  <c r="K8486" i="23" s="1"/>
  <c r="Q8485" i="23"/>
  <c r="N8485" i="23"/>
  <c r="J8485" i="23"/>
  <c r="K8485" i="23" s="1"/>
  <c r="Q8484" i="23"/>
  <c r="N8484" i="23"/>
  <c r="J8484" i="23"/>
  <c r="K8484" i="23" s="1"/>
  <c r="Q8483" i="23"/>
  <c r="N8483" i="23"/>
  <c r="J8483" i="23"/>
  <c r="K8483" i="23" s="1"/>
  <c r="Q8482" i="23"/>
  <c r="N8482" i="23"/>
  <c r="J8482" i="23"/>
  <c r="K8482" i="23" s="1"/>
  <c r="Q8481" i="23"/>
  <c r="N8481" i="23"/>
  <c r="J8481" i="23"/>
  <c r="K8481" i="23" s="1"/>
  <c r="Q8480" i="23"/>
  <c r="N8480" i="23"/>
  <c r="J8480" i="23"/>
  <c r="K8480" i="23" s="1"/>
  <c r="Q8479" i="23"/>
  <c r="N8479" i="23"/>
  <c r="J8479" i="23"/>
  <c r="K8479" i="23" s="1"/>
  <c r="Q8478" i="23"/>
  <c r="N8478" i="23"/>
  <c r="J8478" i="23"/>
  <c r="K8478" i="23" s="1"/>
  <c r="Q8477" i="23"/>
  <c r="N8477" i="23"/>
  <c r="J8477" i="23"/>
  <c r="K8477" i="23" s="1"/>
  <c r="Q8476" i="23"/>
  <c r="N8476" i="23"/>
  <c r="J8476" i="23"/>
  <c r="K8476" i="23" s="1"/>
  <c r="Q8475" i="23"/>
  <c r="N8475" i="23"/>
  <c r="J8475" i="23"/>
  <c r="K8475" i="23" s="1"/>
  <c r="Q8474" i="23"/>
  <c r="N8474" i="23"/>
  <c r="K8474" i="23"/>
  <c r="J8474" i="23"/>
  <c r="Q8473" i="23"/>
  <c r="N8473" i="23"/>
  <c r="J8473" i="23"/>
  <c r="K8473" i="23" s="1"/>
  <c r="Q8472" i="23"/>
  <c r="N8472" i="23"/>
  <c r="J8472" i="23"/>
  <c r="K8472" i="23" s="1"/>
  <c r="Q8471" i="23"/>
  <c r="N8471" i="23"/>
  <c r="J8471" i="23"/>
  <c r="K8471" i="23" s="1"/>
  <c r="Q8470" i="23"/>
  <c r="N8470" i="23"/>
  <c r="K8470" i="23"/>
  <c r="J8470" i="23"/>
  <c r="Q8469" i="23"/>
  <c r="N8469" i="23"/>
  <c r="J8469" i="23"/>
  <c r="K8469" i="23" s="1"/>
  <c r="Q8468" i="23"/>
  <c r="N8468" i="23"/>
  <c r="J8468" i="23"/>
  <c r="K8468" i="23" s="1"/>
  <c r="Q8467" i="23"/>
  <c r="N8467" i="23"/>
  <c r="J8467" i="23"/>
  <c r="K8467" i="23" s="1"/>
  <c r="Q8466" i="23"/>
  <c r="N8466" i="23"/>
  <c r="J8466" i="23"/>
  <c r="K8466" i="23" s="1"/>
  <c r="Q8465" i="23"/>
  <c r="N8465" i="23"/>
  <c r="J8465" i="23"/>
  <c r="K8465" i="23" s="1"/>
  <c r="Q8464" i="23"/>
  <c r="N8464" i="23"/>
  <c r="J8464" i="23"/>
  <c r="K8464" i="23" s="1"/>
  <c r="Q8463" i="23"/>
  <c r="N8463" i="23"/>
  <c r="J8463" i="23"/>
  <c r="K8463" i="23" s="1"/>
  <c r="Q8462" i="23"/>
  <c r="N8462" i="23"/>
  <c r="K8462" i="23"/>
  <c r="J8462" i="23"/>
  <c r="Q8461" i="23"/>
  <c r="N8461" i="23"/>
  <c r="J8461" i="23"/>
  <c r="K8461" i="23" s="1"/>
  <c r="Q8460" i="23"/>
  <c r="N8460" i="23"/>
  <c r="J8460" i="23"/>
  <c r="K8460" i="23" s="1"/>
  <c r="Q8459" i="23"/>
  <c r="N8459" i="23"/>
  <c r="J8459" i="23"/>
  <c r="K8459" i="23" s="1"/>
  <c r="Q8458" i="23"/>
  <c r="N8458" i="23"/>
  <c r="J8458" i="23"/>
  <c r="K8458" i="23" s="1"/>
  <c r="Q8457" i="23"/>
  <c r="N8457" i="23"/>
  <c r="J8457" i="23"/>
  <c r="K8457" i="23" s="1"/>
  <c r="Q8456" i="23"/>
  <c r="N8456" i="23"/>
  <c r="J8456" i="23"/>
  <c r="K8456" i="23" s="1"/>
  <c r="Q8455" i="23"/>
  <c r="N8455" i="23"/>
  <c r="J8455" i="23"/>
  <c r="K8455" i="23" s="1"/>
  <c r="Q8454" i="23"/>
  <c r="N8454" i="23"/>
  <c r="K8454" i="23"/>
  <c r="J8454" i="23"/>
  <c r="Q8453" i="23"/>
  <c r="N8453" i="23"/>
  <c r="J8453" i="23"/>
  <c r="K8453" i="23" s="1"/>
  <c r="Q8452" i="23"/>
  <c r="N8452" i="23"/>
  <c r="J8452" i="23"/>
  <c r="K8452" i="23" s="1"/>
  <c r="Q8451" i="23"/>
  <c r="N8451" i="23"/>
  <c r="J8451" i="23"/>
  <c r="K8451" i="23" s="1"/>
  <c r="Q8450" i="23"/>
  <c r="N8450" i="23"/>
  <c r="J8450" i="23"/>
  <c r="K8450" i="23" s="1"/>
  <c r="Q8449" i="23"/>
  <c r="N8449" i="23"/>
  <c r="J8449" i="23"/>
  <c r="K8449" i="23" s="1"/>
  <c r="Q8448" i="23"/>
  <c r="N8448" i="23"/>
  <c r="J8448" i="23"/>
  <c r="K8448" i="23" s="1"/>
  <c r="Q8447" i="23"/>
  <c r="N8447" i="23"/>
  <c r="J8447" i="23"/>
  <c r="K8447" i="23" s="1"/>
  <c r="Q8446" i="23"/>
  <c r="N8446" i="23"/>
  <c r="J8446" i="23"/>
  <c r="K8446" i="23" s="1"/>
  <c r="Q8445" i="23"/>
  <c r="N8445" i="23"/>
  <c r="K8445" i="23"/>
  <c r="Q8444" i="23"/>
  <c r="N8444" i="23"/>
  <c r="K8444" i="23"/>
  <c r="Q8443" i="23"/>
  <c r="N8443" i="23"/>
  <c r="K8443" i="23"/>
  <c r="Q8442" i="23"/>
  <c r="N8442" i="23"/>
  <c r="K8442" i="23"/>
  <c r="Q8441" i="23"/>
  <c r="N8441" i="23"/>
  <c r="K8441" i="23"/>
  <c r="Q8440" i="23"/>
  <c r="N8440" i="23"/>
  <c r="K8440" i="23"/>
  <c r="Q8439" i="23"/>
  <c r="N8439" i="23"/>
  <c r="K8439" i="23"/>
  <c r="Q8438" i="23"/>
  <c r="N8438" i="23"/>
  <c r="K8438" i="23"/>
  <c r="Q8437" i="23"/>
  <c r="N8437" i="23"/>
  <c r="K8437" i="23"/>
  <c r="Q8436" i="23"/>
  <c r="N8436" i="23"/>
  <c r="K8436" i="23"/>
  <c r="Q8435" i="23"/>
  <c r="N8435" i="23"/>
  <c r="K8435" i="23"/>
  <c r="Q8434" i="23"/>
  <c r="N8434" i="23"/>
  <c r="K8434" i="23"/>
  <c r="Q8433" i="23"/>
  <c r="N8433" i="23"/>
  <c r="K8433" i="23"/>
  <c r="Q8432" i="23"/>
  <c r="N8432" i="23"/>
  <c r="K8432" i="23"/>
  <c r="Q8431" i="23"/>
  <c r="N8431" i="23"/>
  <c r="K8431" i="23"/>
  <c r="Q8430" i="23"/>
  <c r="N8430" i="23"/>
  <c r="K8430" i="23"/>
  <c r="Q8429" i="23"/>
  <c r="N8429" i="23"/>
  <c r="K8429" i="23"/>
  <c r="Q8428" i="23"/>
  <c r="N8428" i="23"/>
  <c r="K8428" i="23"/>
  <c r="Q8427" i="23"/>
  <c r="N8427" i="23"/>
  <c r="K8427" i="23"/>
  <c r="Q8426" i="23"/>
  <c r="N8426" i="23"/>
  <c r="K8426" i="23"/>
  <c r="Q8425" i="23"/>
  <c r="N8425" i="23"/>
  <c r="K8425" i="23"/>
  <c r="Q8424" i="23"/>
  <c r="N8424" i="23"/>
  <c r="K8424" i="23"/>
  <c r="Q8423" i="23"/>
  <c r="N8423" i="23"/>
  <c r="K8423" i="23"/>
  <c r="Q8422" i="23"/>
  <c r="N8422" i="23"/>
  <c r="K8422" i="23"/>
  <c r="Q8421" i="23"/>
  <c r="N8421" i="23"/>
  <c r="K8421" i="23"/>
  <c r="Q8420" i="23"/>
  <c r="N8420" i="23"/>
  <c r="K8420" i="23"/>
  <c r="Q8419" i="23"/>
  <c r="N8419" i="23"/>
  <c r="K8419" i="23"/>
  <c r="Q8418" i="23"/>
  <c r="N8418" i="23"/>
  <c r="K8418" i="23"/>
  <c r="Q8417" i="23"/>
  <c r="N8417" i="23"/>
  <c r="K8417" i="23"/>
  <c r="Q8416" i="23"/>
  <c r="N8416" i="23"/>
  <c r="K8416" i="23"/>
  <c r="Q8415" i="23"/>
  <c r="N8415" i="23"/>
  <c r="K8415" i="23"/>
  <c r="Q8414" i="23"/>
  <c r="N8414" i="23"/>
  <c r="K8414" i="23"/>
  <c r="Q8413" i="23"/>
  <c r="N8413" i="23"/>
  <c r="K8413" i="23"/>
  <c r="Q8412" i="23"/>
  <c r="N8412" i="23"/>
  <c r="K8412" i="23"/>
  <c r="Q8411" i="23"/>
  <c r="N8411" i="23"/>
  <c r="K8411" i="23"/>
  <c r="Q8410" i="23"/>
  <c r="N8410" i="23"/>
  <c r="K8410" i="23"/>
  <c r="Q8409" i="23"/>
  <c r="N8409" i="23"/>
  <c r="K8409" i="23"/>
  <c r="Q8408" i="23"/>
  <c r="N8408" i="23"/>
  <c r="K8408" i="23"/>
  <c r="Q8407" i="23"/>
  <c r="N8407" i="23"/>
  <c r="K8407" i="23"/>
  <c r="Q8406" i="23"/>
  <c r="N8406" i="23"/>
  <c r="K8406" i="23"/>
  <c r="J8406" i="23"/>
  <c r="Q8405" i="23"/>
  <c r="N8405" i="23"/>
  <c r="J8405" i="23"/>
  <c r="K8405" i="23" s="1"/>
  <c r="Q8404" i="23"/>
  <c r="N8404" i="23"/>
  <c r="J8404" i="23"/>
  <c r="K8404" i="23" s="1"/>
  <c r="Q8403" i="23"/>
  <c r="N8403" i="23"/>
  <c r="K8403" i="23"/>
  <c r="J8403" i="23"/>
  <c r="Q8402" i="23"/>
  <c r="N8402" i="23"/>
  <c r="K8402" i="23"/>
  <c r="J8402" i="23"/>
  <c r="Q8401" i="23"/>
  <c r="N8401" i="23"/>
  <c r="J8401" i="23"/>
  <c r="K8401" i="23" s="1"/>
  <c r="Q8400" i="23"/>
  <c r="N8400" i="23"/>
  <c r="J8400" i="23"/>
  <c r="K8400" i="23" s="1"/>
  <c r="Q8399" i="23"/>
  <c r="N8399" i="23"/>
  <c r="J8399" i="23"/>
  <c r="K8399" i="23" s="1"/>
  <c r="Q8398" i="23"/>
  <c r="N8398" i="23"/>
  <c r="K8398" i="23"/>
  <c r="J8398" i="23"/>
  <c r="Q8397" i="23"/>
  <c r="N8397" i="23"/>
  <c r="J8397" i="23"/>
  <c r="K8397" i="23" s="1"/>
  <c r="Q8396" i="23"/>
  <c r="N8396" i="23"/>
  <c r="J8396" i="23"/>
  <c r="K8396" i="23" s="1"/>
  <c r="Q8395" i="23"/>
  <c r="N8395" i="23"/>
  <c r="J8395" i="23"/>
  <c r="K8395" i="23" s="1"/>
  <c r="Q8394" i="23"/>
  <c r="N8394" i="23"/>
  <c r="K8394" i="23"/>
  <c r="J8394" i="23"/>
  <c r="Q8393" i="23"/>
  <c r="N8393" i="23"/>
  <c r="J8393" i="23"/>
  <c r="K8393" i="23" s="1"/>
  <c r="Q8392" i="23"/>
  <c r="N8392" i="23"/>
  <c r="J8392" i="23"/>
  <c r="K8392" i="23" s="1"/>
  <c r="Q8391" i="23"/>
  <c r="N8391" i="23"/>
  <c r="J8391" i="23"/>
  <c r="K8391" i="23" s="1"/>
  <c r="Q8390" i="23"/>
  <c r="N8390" i="23"/>
  <c r="K8390" i="23"/>
  <c r="J8390" i="23"/>
  <c r="Q8389" i="23"/>
  <c r="N8389" i="23"/>
  <c r="J8389" i="23"/>
  <c r="K8389" i="23" s="1"/>
  <c r="Q8388" i="23"/>
  <c r="N8388" i="23"/>
  <c r="J8388" i="23"/>
  <c r="K8388" i="23" s="1"/>
  <c r="Q8387" i="23"/>
  <c r="N8387" i="23"/>
  <c r="J8387" i="23"/>
  <c r="K8387" i="23" s="1"/>
  <c r="Q8386" i="23"/>
  <c r="N8386" i="23"/>
  <c r="K8386" i="23"/>
  <c r="J8386" i="23"/>
  <c r="Q8385" i="23"/>
  <c r="N8385" i="23"/>
  <c r="J8385" i="23"/>
  <c r="K8385" i="23" s="1"/>
  <c r="Q8384" i="23"/>
  <c r="N8384" i="23"/>
  <c r="J8384" i="23"/>
  <c r="K8384" i="23" s="1"/>
  <c r="Q8383" i="23"/>
  <c r="N8383" i="23"/>
  <c r="J8383" i="23"/>
  <c r="K8383" i="23" s="1"/>
  <c r="Q8382" i="23"/>
  <c r="N8382" i="23"/>
  <c r="K8382" i="23"/>
  <c r="J8382" i="23"/>
  <c r="Q8381" i="23"/>
  <c r="N8381" i="23"/>
  <c r="K8381" i="23"/>
  <c r="J8381" i="23"/>
  <c r="Q8380" i="23"/>
  <c r="N8380" i="23"/>
  <c r="J8380" i="23"/>
  <c r="K8380" i="23" s="1"/>
  <c r="Q8379" i="23"/>
  <c r="N8379" i="23"/>
  <c r="J8379" i="23"/>
  <c r="K8379" i="23" s="1"/>
  <c r="Q8378" i="23"/>
  <c r="N8378" i="23"/>
  <c r="K8378" i="23"/>
  <c r="J8378" i="23"/>
  <c r="Q8377" i="23"/>
  <c r="N8377" i="23"/>
  <c r="J8377" i="23"/>
  <c r="K8377" i="23" s="1"/>
  <c r="Q8376" i="23"/>
  <c r="N8376" i="23"/>
  <c r="J8376" i="23"/>
  <c r="K8376" i="23" s="1"/>
  <c r="Q8375" i="23"/>
  <c r="N8375" i="23"/>
  <c r="K8375" i="23"/>
  <c r="J8375" i="23"/>
  <c r="Q8374" i="23"/>
  <c r="N8374" i="23"/>
  <c r="K8374" i="23"/>
  <c r="J8374" i="23"/>
  <c r="Q8373" i="23"/>
  <c r="N8373" i="23"/>
  <c r="J8373" i="23"/>
  <c r="K8373" i="23" s="1"/>
  <c r="Q8372" i="23"/>
  <c r="N8372" i="23"/>
  <c r="J8372" i="23"/>
  <c r="K8372" i="23" s="1"/>
  <c r="Q8371" i="23"/>
  <c r="N8371" i="23"/>
  <c r="J8371" i="23"/>
  <c r="K8371" i="23" s="1"/>
  <c r="Q8370" i="23"/>
  <c r="N8370" i="23"/>
  <c r="K8370" i="23"/>
  <c r="J8370" i="23"/>
  <c r="Q8369" i="23"/>
  <c r="N8369" i="23"/>
  <c r="J8369" i="23"/>
  <c r="K8369" i="23" s="1"/>
  <c r="Q8368" i="23"/>
  <c r="N8368" i="23"/>
  <c r="K8368" i="23"/>
  <c r="Q8367" i="23"/>
  <c r="N8367" i="23"/>
  <c r="K8367" i="23"/>
  <c r="Q8366" i="23"/>
  <c r="N8366" i="23"/>
  <c r="K8366" i="23"/>
  <c r="Q8365" i="23"/>
  <c r="N8365" i="23"/>
  <c r="K8365" i="23"/>
  <c r="Q8364" i="23"/>
  <c r="N8364" i="23"/>
  <c r="K8364" i="23"/>
  <c r="Q8363" i="23"/>
  <c r="N8363" i="23"/>
  <c r="K8363" i="23"/>
  <c r="Q8362" i="23"/>
  <c r="N8362" i="23"/>
  <c r="K8362" i="23"/>
  <c r="Q8361" i="23"/>
  <c r="N8361" i="23"/>
  <c r="K8361" i="23"/>
  <c r="Q8360" i="23"/>
  <c r="N8360" i="23"/>
  <c r="K8360" i="23"/>
  <c r="J8360" i="23"/>
  <c r="Q8359" i="23"/>
  <c r="N8359" i="23"/>
  <c r="J8359" i="23"/>
  <c r="K8359" i="23" s="1"/>
  <c r="Q8358" i="23"/>
  <c r="N8358" i="23"/>
  <c r="J8358" i="23"/>
  <c r="K8358" i="23" s="1"/>
  <c r="Q8357" i="23"/>
  <c r="N8357" i="23"/>
  <c r="J8357" i="23"/>
  <c r="K8357" i="23" s="1"/>
  <c r="Q8356" i="23"/>
  <c r="N8356" i="23"/>
  <c r="K8356" i="23"/>
  <c r="J8356" i="23"/>
  <c r="Q8355" i="23"/>
  <c r="N8355" i="23"/>
  <c r="K8355" i="23"/>
  <c r="J8355" i="23"/>
  <c r="Q8354" i="23"/>
  <c r="N8354" i="23"/>
  <c r="J8354" i="23"/>
  <c r="K8354" i="23" s="1"/>
  <c r="Q8353" i="23"/>
  <c r="N8353" i="23"/>
  <c r="J8353" i="23"/>
  <c r="K8353" i="23" s="1"/>
  <c r="Q8352" i="23"/>
  <c r="N8352" i="23"/>
  <c r="K8352" i="23"/>
  <c r="J8352" i="23"/>
  <c r="Q8351" i="23"/>
  <c r="N8351" i="23"/>
  <c r="J8351" i="23"/>
  <c r="K8351" i="23" s="1"/>
  <c r="Q8350" i="23"/>
  <c r="N8350" i="23"/>
  <c r="J8350" i="23"/>
  <c r="K8350" i="23" s="1"/>
  <c r="Q8349" i="23"/>
  <c r="N8349" i="23"/>
  <c r="J8349" i="23"/>
  <c r="K8349" i="23" s="1"/>
  <c r="Q8348" i="23"/>
  <c r="N8348" i="23"/>
  <c r="K8348" i="23"/>
  <c r="J8348" i="23"/>
  <c r="Q8347" i="23"/>
  <c r="N8347" i="23"/>
  <c r="J8347" i="23"/>
  <c r="K8347" i="23" s="1"/>
  <c r="Q8346" i="23"/>
  <c r="N8346" i="23"/>
  <c r="J8346" i="23"/>
  <c r="K8346" i="23" s="1"/>
  <c r="Q8345" i="23"/>
  <c r="N8345" i="23"/>
  <c r="J8345" i="23"/>
  <c r="K8345" i="23" s="1"/>
  <c r="Q8344" i="23"/>
  <c r="N8344" i="23"/>
  <c r="K8344" i="23"/>
  <c r="J8344" i="23"/>
  <c r="Q8343" i="23"/>
  <c r="N8343" i="23"/>
  <c r="J8343" i="23"/>
  <c r="K8343" i="23" s="1"/>
  <c r="Q8342" i="23"/>
  <c r="N8342" i="23"/>
  <c r="J8342" i="23"/>
  <c r="K8342" i="23" s="1"/>
  <c r="Q8341" i="23"/>
  <c r="N8341" i="23"/>
  <c r="K8341" i="23"/>
  <c r="J8341" i="23"/>
  <c r="Q8340" i="23"/>
  <c r="N8340" i="23"/>
  <c r="K8340" i="23"/>
  <c r="J8340" i="23"/>
  <c r="Q8339" i="23"/>
  <c r="N8339" i="23"/>
  <c r="J8339" i="23"/>
  <c r="K8339" i="23" s="1"/>
  <c r="Q8338" i="23"/>
  <c r="N8338" i="23"/>
  <c r="J8338" i="23"/>
  <c r="K8338" i="23" s="1"/>
  <c r="Q8337" i="23"/>
  <c r="N8337" i="23"/>
  <c r="J8337" i="23"/>
  <c r="K8337" i="23" s="1"/>
  <c r="Q8336" i="23"/>
  <c r="N8336" i="23"/>
  <c r="K8336" i="23"/>
  <c r="J8336" i="23"/>
  <c r="Q8335" i="23"/>
  <c r="N8335" i="23"/>
  <c r="J8335" i="23"/>
  <c r="K8335" i="23" s="1"/>
  <c r="Q8334" i="23"/>
  <c r="N8334" i="23"/>
  <c r="K8334" i="23"/>
  <c r="Q8333" i="23"/>
  <c r="N8333" i="23"/>
  <c r="K8333" i="23"/>
  <c r="Q8332" i="23"/>
  <c r="N8332" i="23"/>
  <c r="K8332" i="23"/>
  <c r="Q8331" i="23"/>
  <c r="N8331" i="23"/>
  <c r="K8331" i="23"/>
  <c r="Q8330" i="23"/>
  <c r="N8330" i="23"/>
  <c r="K8330" i="23"/>
  <c r="Q8329" i="23"/>
  <c r="N8329" i="23"/>
  <c r="K8329" i="23"/>
  <c r="Q8328" i="23"/>
  <c r="N8328" i="23"/>
  <c r="K8328" i="23"/>
  <c r="Q8327" i="23"/>
  <c r="N8327" i="23"/>
  <c r="K8327" i="23"/>
  <c r="Q8326" i="23"/>
  <c r="N8326" i="23"/>
  <c r="K8326" i="23"/>
  <c r="Q8325" i="23"/>
  <c r="N8325" i="23"/>
  <c r="K8325" i="23"/>
  <c r="Q8324" i="23"/>
  <c r="N8324" i="23"/>
  <c r="K8324" i="23"/>
  <c r="Q8323" i="23"/>
  <c r="N8323" i="23"/>
  <c r="K8323" i="23"/>
  <c r="Q8322" i="23"/>
  <c r="N8322" i="23"/>
  <c r="K8322" i="23"/>
  <c r="Q8321" i="23"/>
  <c r="N8321" i="23"/>
  <c r="K8321" i="23"/>
  <c r="Q8320" i="23"/>
  <c r="N8320" i="23"/>
  <c r="K8320" i="23"/>
  <c r="Q8319" i="23"/>
  <c r="N8319" i="23"/>
  <c r="K8319" i="23"/>
  <c r="Q8318" i="23"/>
  <c r="N8318" i="23"/>
  <c r="K8318" i="23"/>
  <c r="Q8317" i="23"/>
  <c r="N8317" i="23"/>
  <c r="K8317" i="23"/>
  <c r="Q8316" i="23"/>
  <c r="N8316" i="23"/>
  <c r="K8316" i="23"/>
  <c r="Q8315" i="23"/>
  <c r="N8315" i="23"/>
  <c r="K8315" i="23"/>
  <c r="Q8314" i="23"/>
  <c r="N8314" i="23"/>
  <c r="K8314" i="23"/>
  <c r="Q8313" i="23"/>
  <c r="N8313" i="23"/>
  <c r="K8313" i="23"/>
  <c r="Q8312" i="23"/>
  <c r="N8312" i="23"/>
  <c r="K8312" i="23"/>
  <c r="Q8311" i="23"/>
  <c r="N8311" i="23"/>
  <c r="K8311" i="23"/>
  <c r="Q8310" i="23"/>
  <c r="N8310" i="23"/>
  <c r="K8310" i="23"/>
  <c r="Q8309" i="23"/>
  <c r="N8309" i="23"/>
  <c r="K8309" i="23"/>
  <c r="Q8308" i="23"/>
  <c r="N8308" i="23"/>
  <c r="K8308" i="23"/>
  <c r="Q8307" i="23"/>
  <c r="N8307" i="23"/>
  <c r="K8307" i="23"/>
  <c r="Q8306" i="23"/>
  <c r="N8306" i="23"/>
  <c r="K8306" i="23"/>
  <c r="Q8305" i="23"/>
  <c r="N8305" i="23"/>
  <c r="K8305" i="23"/>
  <c r="Q8304" i="23"/>
  <c r="N8304" i="23"/>
  <c r="K8304" i="23"/>
  <c r="Q8303" i="23"/>
  <c r="N8303" i="23"/>
  <c r="K8303" i="23"/>
  <c r="Q8302" i="23"/>
  <c r="N8302" i="23"/>
  <c r="K8302" i="23"/>
  <c r="Q8301" i="23"/>
  <c r="N8301" i="23"/>
  <c r="K8301" i="23"/>
  <c r="Q8300" i="23"/>
  <c r="N8300" i="23"/>
  <c r="K8300" i="23"/>
  <c r="Q8299" i="23"/>
  <c r="N8299" i="23"/>
  <c r="K8299" i="23"/>
  <c r="Q8298" i="23"/>
  <c r="N8298" i="23"/>
  <c r="K8298" i="23"/>
  <c r="Q8297" i="23"/>
  <c r="N8297" i="23"/>
  <c r="K8297" i="23"/>
  <c r="Q8296" i="23"/>
  <c r="N8296" i="23"/>
  <c r="K8296" i="23"/>
  <c r="Q8295" i="23"/>
  <c r="N8295" i="23"/>
  <c r="K8295" i="23"/>
  <c r="Q8294" i="23"/>
  <c r="N8294" i="23"/>
  <c r="K8294" i="23"/>
  <c r="Q8293" i="23"/>
  <c r="N8293" i="23"/>
  <c r="K8293" i="23"/>
  <c r="Q8292" i="23"/>
  <c r="N8292" i="23"/>
  <c r="K8292" i="23"/>
  <c r="Q8291" i="23"/>
  <c r="N8291" i="23"/>
  <c r="K8291" i="23"/>
  <c r="Q8290" i="23"/>
  <c r="N8290" i="23"/>
  <c r="K8290" i="23"/>
  <c r="Q8289" i="23"/>
  <c r="N8289" i="23"/>
  <c r="K8289" i="23"/>
  <c r="Q8288" i="23"/>
  <c r="N8288" i="23"/>
  <c r="K8288" i="23"/>
  <c r="Q8287" i="23"/>
  <c r="N8287" i="23"/>
  <c r="K8287" i="23"/>
  <c r="Q8286" i="23"/>
  <c r="N8286" i="23"/>
  <c r="K8286" i="23"/>
  <c r="Q8285" i="23"/>
  <c r="N8285" i="23"/>
  <c r="K8285" i="23"/>
  <c r="Q8284" i="23"/>
  <c r="N8284" i="23"/>
  <c r="K8284" i="23"/>
  <c r="Q8283" i="23"/>
  <c r="N8283" i="23"/>
  <c r="K8283" i="23"/>
  <c r="Q8282" i="23"/>
  <c r="N8282" i="23"/>
  <c r="K8282" i="23"/>
  <c r="Q8281" i="23"/>
  <c r="N8281" i="23"/>
  <c r="K8281" i="23"/>
  <c r="Q8280" i="23"/>
  <c r="N8280" i="23"/>
  <c r="K8280" i="23"/>
  <c r="Q8279" i="23"/>
  <c r="N8279" i="23"/>
  <c r="K8279" i="23"/>
  <c r="Q8278" i="23"/>
  <c r="N8278" i="23"/>
  <c r="K8278" i="23"/>
  <c r="Q8277" i="23"/>
  <c r="N8277" i="23"/>
  <c r="K8277" i="23"/>
  <c r="Q8276" i="23"/>
  <c r="N8276" i="23"/>
  <c r="K8276" i="23"/>
  <c r="Q8275" i="23"/>
  <c r="N8275" i="23"/>
  <c r="K8275" i="23"/>
  <c r="Q8274" i="23"/>
  <c r="N8274" i="23"/>
  <c r="K8274" i="23"/>
  <c r="Q8273" i="23"/>
  <c r="N8273" i="23"/>
  <c r="K8273" i="23"/>
  <c r="Q8272" i="23"/>
  <c r="N8272" i="23"/>
  <c r="K8272" i="23"/>
  <c r="Q8271" i="23"/>
  <c r="N8271" i="23"/>
  <c r="K8271" i="23"/>
  <c r="Q8270" i="23"/>
  <c r="N8270" i="23"/>
  <c r="K8270" i="23"/>
  <c r="Q8269" i="23"/>
  <c r="N8269" i="23"/>
  <c r="K8269" i="23"/>
  <c r="Q8268" i="23"/>
  <c r="N8268" i="23"/>
  <c r="K8268" i="23"/>
  <c r="Q8267" i="23"/>
  <c r="N8267" i="23"/>
  <c r="K8267" i="23"/>
  <c r="Q8266" i="23"/>
  <c r="N8266" i="23"/>
  <c r="K8266" i="23"/>
  <c r="Q8265" i="23"/>
  <c r="N8265" i="23"/>
  <c r="K8265" i="23"/>
  <c r="Q8264" i="23"/>
  <c r="N8264" i="23"/>
  <c r="K8264" i="23"/>
  <c r="Q8263" i="23"/>
  <c r="N8263" i="23"/>
  <c r="K8263" i="23"/>
  <c r="Q8262" i="23"/>
  <c r="N8262" i="23"/>
  <c r="K8262" i="23"/>
  <c r="Q8261" i="23"/>
  <c r="N8261" i="23"/>
  <c r="K8261" i="23"/>
  <c r="Q8260" i="23"/>
  <c r="N8260" i="23"/>
  <c r="K8260" i="23"/>
  <c r="Q8259" i="23"/>
  <c r="N8259" i="23"/>
  <c r="K8259" i="23"/>
  <c r="Q8258" i="23"/>
  <c r="N8258" i="23"/>
  <c r="K8258" i="23"/>
  <c r="Q8257" i="23"/>
  <c r="N8257" i="23"/>
  <c r="K8257" i="23"/>
  <c r="Q8256" i="23"/>
  <c r="N8256" i="23"/>
  <c r="K8256" i="23"/>
  <c r="Q8255" i="23"/>
  <c r="N8255" i="23"/>
  <c r="K8255" i="23"/>
  <c r="Q8254" i="23"/>
  <c r="N8254" i="23"/>
  <c r="K8254" i="23"/>
  <c r="Q8253" i="23"/>
  <c r="N8253" i="23"/>
  <c r="K8253" i="23"/>
  <c r="Q8252" i="23"/>
  <c r="N8252" i="23"/>
  <c r="K8252" i="23"/>
  <c r="Q8251" i="23"/>
  <c r="N8251" i="23"/>
  <c r="K8251" i="23"/>
  <c r="Q8250" i="23"/>
  <c r="N8250" i="23"/>
  <c r="K8250" i="23"/>
  <c r="Q8249" i="23"/>
  <c r="N8249" i="23"/>
  <c r="K8249" i="23"/>
  <c r="Q8248" i="23"/>
  <c r="N8248" i="23"/>
  <c r="K8248" i="23"/>
  <c r="Q8247" i="23"/>
  <c r="N8247" i="23"/>
  <c r="K8247" i="23"/>
  <c r="Q8246" i="23"/>
  <c r="N8246" i="23"/>
  <c r="K8246" i="23"/>
  <c r="Q8245" i="23"/>
  <c r="N8245" i="23"/>
  <c r="K8245" i="23"/>
  <c r="Q8244" i="23"/>
  <c r="N8244" i="23"/>
  <c r="K8244" i="23"/>
  <c r="Q8243" i="23"/>
  <c r="N8243" i="23"/>
  <c r="K8243" i="23"/>
  <c r="Q8242" i="23"/>
  <c r="N8242" i="23"/>
  <c r="K8242" i="23"/>
  <c r="Q8241" i="23"/>
  <c r="N8241" i="23"/>
  <c r="K8241" i="23"/>
  <c r="Q8240" i="23"/>
  <c r="N8240" i="23"/>
  <c r="K8240" i="23"/>
  <c r="Q8239" i="23"/>
  <c r="N8239" i="23"/>
  <c r="K8239" i="23"/>
  <c r="Q8238" i="23"/>
  <c r="N8238" i="23"/>
  <c r="K8238" i="23"/>
  <c r="Q8237" i="23"/>
  <c r="N8237" i="23"/>
  <c r="K8237" i="23"/>
  <c r="Q8236" i="23"/>
  <c r="N8236" i="23"/>
  <c r="K8236" i="23"/>
  <c r="Q8235" i="23"/>
  <c r="N8235" i="23"/>
  <c r="K8235" i="23"/>
  <c r="Q8234" i="23"/>
  <c r="N8234" i="23"/>
  <c r="K8234" i="23"/>
  <c r="Q8233" i="23"/>
  <c r="N8233" i="23"/>
  <c r="K8233" i="23"/>
  <c r="Q8232" i="23"/>
  <c r="N8232" i="23"/>
  <c r="K8232" i="23"/>
  <c r="Q8231" i="23"/>
  <c r="N8231" i="23"/>
  <c r="K8231" i="23"/>
  <c r="Q8230" i="23"/>
  <c r="N8230" i="23"/>
  <c r="K8230" i="23"/>
  <c r="Q8229" i="23"/>
  <c r="N8229" i="23"/>
  <c r="K8229" i="23"/>
  <c r="Q8228" i="23"/>
  <c r="N8228" i="23"/>
  <c r="K8228" i="23"/>
  <c r="Q8227" i="23"/>
  <c r="N8227" i="23"/>
  <c r="K8227" i="23"/>
  <c r="Q8226" i="23"/>
  <c r="N8226" i="23"/>
  <c r="K8226" i="23"/>
  <c r="Q8225" i="23"/>
  <c r="N8225" i="23"/>
  <c r="K8225" i="23"/>
  <c r="Q8224" i="23"/>
  <c r="N8224" i="23"/>
  <c r="K8224" i="23"/>
  <c r="Q8223" i="23"/>
  <c r="N8223" i="23"/>
  <c r="K8223" i="23"/>
  <c r="J8223" i="23"/>
  <c r="Q8222" i="23"/>
  <c r="N8222" i="23"/>
  <c r="J8222" i="23"/>
  <c r="K8222" i="23" s="1"/>
  <c r="Q8221" i="23"/>
  <c r="N8221" i="23"/>
  <c r="J8221" i="23"/>
  <c r="K8221" i="23" s="1"/>
  <c r="Q8220" i="23"/>
  <c r="N8220" i="23"/>
  <c r="K8220" i="23"/>
  <c r="J8220" i="23"/>
  <c r="Q8219" i="23"/>
  <c r="N8219" i="23"/>
  <c r="K8219" i="23"/>
  <c r="J8219" i="23"/>
  <c r="Q8218" i="23"/>
  <c r="N8218" i="23"/>
  <c r="J8218" i="23"/>
  <c r="K8218" i="23" s="1"/>
  <c r="Q8217" i="23"/>
  <c r="N8217" i="23"/>
  <c r="J8217" i="23"/>
  <c r="Q8216" i="23"/>
  <c r="N8216" i="23"/>
  <c r="K8216" i="23"/>
  <c r="J8216" i="23"/>
  <c r="Q8215" i="23"/>
  <c r="N8215" i="23"/>
  <c r="K8215" i="23"/>
  <c r="J8215" i="23"/>
  <c r="I8215" i="23"/>
  <c r="Q8214" i="23"/>
  <c r="N8214" i="23"/>
  <c r="K8214" i="23"/>
  <c r="J8214" i="23"/>
  <c r="O8212" i="23"/>
  <c r="N8212" i="23"/>
  <c r="L8212" i="23"/>
  <c r="G8212" i="23"/>
  <c r="Q8211" i="23"/>
  <c r="N8211" i="23"/>
  <c r="J8211" i="23"/>
  <c r="K8211" i="23" s="1"/>
  <c r="Q8210" i="23"/>
  <c r="N8210" i="23"/>
  <c r="K8210" i="23"/>
  <c r="Q8209" i="23"/>
  <c r="N8209" i="23"/>
  <c r="K8209" i="23"/>
  <c r="Q8208" i="23"/>
  <c r="N8208" i="23"/>
  <c r="K8208" i="23"/>
  <c r="Q8207" i="23"/>
  <c r="N8207" i="23"/>
  <c r="K8207" i="23"/>
  <c r="Q8206" i="23"/>
  <c r="N8206" i="23"/>
  <c r="K8206" i="23"/>
  <c r="Q8205" i="23"/>
  <c r="N8205" i="23"/>
  <c r="K8205" i="23"/>
  <c r="Q8204" i="23"/>
  <c r="N8204" i="23"/>
  <c r="K8204" i="23"/>
  <c r="Q8203" i="23"/>
  <c r="N8203" i="23"/>
  <c r="K8203" i="23"/>
  <c r="Q8202" i="23"/>
  <c r="N8202" i="23"/>
  <c r="K8202" i="23"/>
  <c r="Q8201" i="23"/>
  <c r="N8201" i="23"/>
  <c r="K8201" i="23"/>
  <c r="Q8200" i="23"/>
  <c r="N8200" i="23"/>
  <c r="K8200" i="23"/>
  <c r="Q8199" i="23"/>
  <c r="N8199" i="23"/>
  <c r="K8199" i="23"/>
  <c r="Q8198" i="23"/>
  <c r="N8198" i="23"/>
  <c r="K8198" i="23"/>
  <c r="Q8197" i="23"/>
  <c r="N8197" i="23"/>
  <c r="K8197" i="23"/>
  <c r="Q8196" i="23"/>
  <c r="N8196" i="23"/>
  <c r="K8196" i="23"/>
  <c r="Q8195" i="23"/>
  <c r="N8195" i="23"/>
  <c r="K8195" i="23"/>
  <c r="Q8194" i="23"/>
  <c r="N8194" i="23"/>
  <c r="K8194" i="23"/>
  <c r="Q8193" i="23"/>
  <c r="N8193" i="23"/>
  <c r="K8193" i="23"/>
  <c r="Q8192" i="23"/>
  <c r="N8192" i="23"/>
  <c r="K8192" i="23"/>
  <c r="Q8191" i="23"/>
  <c r="N8191" i="23"/>
  <c r="K8191" i="23"/>
  <c r="Q8190" i="23"/>
  <c r="N8190" i="23"/>
  <c r="K8190" i="23"/>
  <c r="Q8189" i="23"/>
  <c r="N8189" i="23"/>
  <c r="K8189" i="23"/>
  <c r="Q8188" i="23"/>
  <c r="N8188" i="23"/>
  <c r="K8188" i="23"/>
  <c r="Q8187" i="23"/>
  <c r="N8187" i="23"/>
  <c r="K8187" i="23"/>
  <c r="Q8186" i="23"/>
  <c r="N8186" i="23"/>
  <c r="K8186" i="23"/>
  <c r="Q8185" i="23"/>
  <c r="N8185" i="23"/>
  <c r="K8185" i="23"/>
  <c r="Q8184" i="23"/>
  <c r="N8184" i="23"/>
  <c r="K8184" i="23"/>
  <c r="Q8183" i="23"/>
  <c r="N8183" i="23"/>
  <c r="K8183" i="23"/>
  <c r="Q8182" i="23"/>
  <c r="N8182" i="23"/>
  <c r="K8182" i="23"/>
  <c r="Q8181" i="23"/>
  <c r="N8181" i="23"/>
  <c r="K8181" i="23"/>
  <c r="Q8180" i="23"/>
  <c r="N8180" i="23"/>
  <c r="K8180" i="23"/>
  <c r="Q8179" i="23"/>
  <c r="N8179" i="23"/>
  <c r="K8179" i="23"/>
  <c r="Q8178" i="23"/>
  <c r="N8178" i="23"/>
  <c r="K8178" i="23"/>
  <c r="Q8177" i="23"/>
  <c r="N8177" i="23"/>
  <c r="K8177" i="23"/>
  <c r="Q8176" i="23"/>
  <c r="N8176" i="23"/>
  <c r="K8176" i="23"/>
  <c r="Q8175" i="23"/>
  <c r="N8175" i="23"/>
  <c r="K8175" i="23"/>
  <c r="Q8174" i="23"/>
  <c r="N8174" i="23"/>
  <c r="K8174" i="23"/>
  <c r="Q8173" i="23"/>
  <c r="N8173" i="23"/>
  <c r="K8173" i="23"/>
  <c r="Q8172" i="23"/>
  <c r="N8172" i="23"/>
  <c r="K8172" i="23"/>
  <c r="Q8171" i="23"/>
  <c r="N8171" i="23"/>
  <c r="K8171" i="23"/>
  <c r="Q8170" i="23"/>
  <c r="N8170" i="23"/>
  <c r="K8170" i="23"/>
  <c r="Q8169" i="23"/>
  <c r="N8169" i="23"/>
  <c r="Q8168" i="23"/>
  <c r="N8168" i="23"/>
  <c r="K8168" i="23"/>
  <c r="J8168" i="23"/>
  <c r="Q8167" i="23"/>
  <c r="N8167" i="23"/>
  <c r="J8167" i="23"/>
  <c r="K8167" i="23" s="1"/>
  <c r="Q8166" i="23"/>
  <c r="N8166" i="23"/>
  <c r="K8166" i="23"/>
  <c r="J8166" i="23"/>
  <c r="Q8165" i="23"/>
  <c r="N8165" i="23"/>
  <c r="K8165" i="23"/>
  <c r="J8165" i="23"/>
  <c r="Q8164" i="23"/>
  <c r="N8164" i="23"/>
  <c r="K8164" i="23"/>
  <c r="J8164" i="23"/>
  <c r="Q8163" i="23"/>
  <c r="N8163" i="23"/>
  <c r="J8163" i="23"/>
  <c r="K8163" i="23" s="1"/>
  <c r="Q8162" i="23"/>
  <c r="N8162" i="23"/>
  <c r="J8162" i="23"/>
  <c r="K8162" i="23" s="1"/>
  <c r="Q8161" i="23"/>
  <c r="N8161" i="23"/>
  <c r="K8161" i="23"/>
  <c r="J8161" i="23"/>
  <c r="Q8160" i="23"/>
  <c r="N8160" i="23"/>
  <c r="K8160" i="23"/>
  <c r="J8160" i="23"/>
  <c r="Q8159" i="23"/>
  <c r="N8159" i="23"/>
  <c r="J8159" i="23"/>
  <c r="K8159" i="23" s="1"/>
  <c r="Q8158" i="23"/>
  <c r="N8158" i="23"/>
  <c r="J8158" i="23"/>
  <c r="K8158" i="23" s="1"/>
  <c r="Q8157" i="23"/>
  <c r="N8157" i="23"/>
  <c r="K8157" i="23"/>
  <c r="J8157" i="23"/>
  <c r="Q8156" i="23"/>
  <c r="N8156" i="23"/>
  <c r="K8156" i="23"/>
  <c r="J8156" i="23"/>
  <c r="Q8155" i="23"/>
  <c r="N8155" i="23"/>
  <c r="J8155" i="23"/>
  <c r="K8155" i="23" s="1"/>
  <c r="Q8154" i="23"/>
  <c r="N8154" i="23"/>
  <c r="K8154" i="23"/>
  <c r="J8154" i="23"/>
  <c r="Q8153" i="23"/>
  <c r="N8153" i="23"/>
  <c r="K8153" i="23"/>
  <c r="J8153" i="23"/>
  <c r="Q8152" i="23"/>
  <c r="N8152" i="23"/>
  <c r="K8152" i="23"/>
  <c r="J8152" i="23"/>
  <c r="Q8151" i="23"/>
  <c r="N8151" i="23"/>
  <c r="J8151" i="23"/>
  <c r="K8151" i="23" s="1"/>
  <c r="Q8150" i="23"/>
  <c r="N8150" i="23"/>
  <c r="J8150" i="23"/>
  <c r="K8150" i="23" s="1"/>
  <c r="Q8149" i="23"/>
  <c r="N8149" i="23"/>
  <c r="K8149" i="23"/>
  <c r="J8149" i="23"/>
  <c r="Q8148" i="23"/>
  <c r="N8148" i="23"/>
  <c r="K8148" i="23"/>
  <c r="J8148" i="23"/>
  <c r="Q8147" i="23"/>
  <c r="N8147" i="23"/>
  <c r="J8147" i="23"/>
  <c r="K8147" i="23" s="1"/>
  <c r="Q8146" i="23"/>
  <c r="N8146" i="23"/>
  <c r="J8146" i="23"/>
  <c r="K8146" i="23" s="1"/>
  <c r="Q8145" i="23"/>
  <c r="N8145" i="23"/>
  <c r="K8145" i="23"/>
  <c r="J8145" i="23"/>
  <c r="Q8144" i="23"/>
  <c r="N8144" i="23"/>
  <c r="K8144" i="23"/>
  <c r="J8144" i="23"/>
  <c r="Q8143" i="23"/>
  <c r="N8143" i="23"/>
  <c r="J8143" i="23"/>
  <c r="K8143" i="23" s="1"/>
  <c r="Q8142" i="23"/>
  <c r="N8142" i="23"/>
  <c r="J8142" i="23"/>
  <c r="K8142" i="23" s="1"/>
  <c r="Q8141" i="23"/>
  <c r="N8141" i="23"/>
  <c r="K8141" i="23"/>
  <c r="J8141" i="23"/>
  <c r="Q8140" i="23"/>
  <c r="N8140" i="23"/>
  <c r="K8140" i="23"/>
  <c r="J8140" i="23"/>
  <c r="Q8139" i="23"/>
  <c r="N8139" i="23"/>
  <c r="J8139" i="23"/>
  <c r="K8139" i="23" s="1"/>
  <c r="Q8138" i="23"/>
  <c r="N8138" i="23"/>
  <c r="K8138" i="23"/>
  <c r="J8138" i="23"/>
  <c r="Q8137" i="23"/>
  <c r="N8137" i="23"/>
  <c r="K8137" i="23"/>
  <c r="J8137" i="23"/>
  <c r="Q8136" i="23"/>
  <c r="N8136" i="23"/>
  <c r="K8136" i="23"/>
  <c r="J8136" i="23"/>
  <c r="Q8135" i="23"/>
  <c r="N8135" i="23"/>
  <c r="J8135" i="23"/>
  <c r="K8135" i="23" s="1"/>
  <c r="Q8134" i="23"/>
  <c r="N8134" i="23"/>
  <c r="J8134" i="23"/>
  <c r="K8134" i="23" s="1"/>
  <c r="Q8133" i="23"/>
  <c r="N8133" i="23"/>
  <c r="K8133" i="23"/>
  <c r="J8133" i="23"/>
  <c r="Q8132" i="23"/>
  <c r="N8132" i="23"/>
  <c r="K8132" i="23"/>
  <c r="J8132" i="23"/>
  <c r="Q8131" i="23"/>
  <c r="N8131" i="23"/>
  <c r="J8131" i="23"/>
  <c r="K8131" i="23" s="1"/>
  <c r="Q8130" i="23"/>
  <c r="N8130" i="23"/>
  <c r="J8130" i="23"/>
  <c r="K8130" i="23" s="1"/>
  <c r="Q8129" i="23"/>
  <c r="N8129" i="23"/>
  <c r="K8129" i="23"/>
  <c r="J8129" i="23"/>
  <c r="Q8128" i="23"/>
  <c r="N8128" i="23"/>
  <c r="K8128" i="23"/>
  <c r="J8128" i="23"/>
  <c r="Q8127" i="23"/>
  <c r="N8127" i="23"/>
  <c r="J8127" i="23"/>
  <c r="K8127" i="23" s="1"/>
  <c r="Q8126" i="23"/>
  <c r="N8126" i="23"/>
  <c r="J8126" i="23"/>
  <c r="K8126" i="23" s="1"/>
  <c r="Q8125" i="23"/>
  <c r="N8125" i="23"/>
  <c r="K8125" i="23"/>
  <c r="J8125" i="23"/>
  <c r="Q8124" i="23"/>
  <c r="N8124" i="23"/>
  <c r="K8124" i="23"/>
  <c r="J8124" i="23"/>
  <c r="Q8123" i="23"/>
  <c r="N8123" i="23"/>
  <c r="J8123" i="23"/>
  <c r="K8123" i="23" s="1"/>
  <c r="Q8122" i="23"/>
  <c r="N8122" i="23"/>
  <c r="J8122" i="23"/>
  <c r="K8122" i="23" s="1"/>
  <c r="Q8121" i="23"/>
  <c r="N8121" i="23"/>
  <c r="K8121" i="23"/>
  <c r="J8121" i="23"/>
  <c r="Q8120" i="23"/>
  <c r="N8120" i="23"/>
  <c r="K8120" i="23"/>
  <c r="J8120" i="23"/>
  <c r="Q8119" i="23"/>
  <c r="N8119" i="23"/>
  <c r="J8119" i="23"/>
  <c r="K8119" i="23" s="1"/>
  <c r="Q8118" i="23"/>
  <c r="N8118" i="23"/>
  <c r="J8118" i="23"/>
  <c r="K8118" i="23" s="1"/>
  <c r="Q8117" i="23"/>
  <c r="N8117" i="23"/>
  <c r="K8117" i="23"/>
  <c r="J8117" i="23"/>
  <c r="Q8116" i="23"/>
  <c r="N8116" i="23"/>
  <c r="K8116" i="23"/>
  <c r="J8116" i="23"/>
  <c r="Q8115" i="23"/>
  <c r="N8115" i="23"/>
  <c r="J8115" i="23"/>
  <c r="K8115" i="23" s="1"/>
  <c r="Q8114" i="23"/>
  <c r="N8114" i="23"/>
  <c r="K8114" i="23"/>
  <c r="J8114" i="23"/>
  <c r="Q8113" i="23"/>
  <c r="N8113" i="23"/>
  <c r="K8113" i="23"/>
  <c r="J8113" i="23"/>
  <c r="Q8112" i="23"/>
  <c r="N8112" i="23"/>
  <c r="K8112" i="23"/>
  <c r="J8112" i="23"/>
  <c r="Q8111" i="23"/>
  <c r="N8111" i="23"/>
  <c r="J8111" i="23"/>
  <c r="K8111" i="23" s="1"/>
  <c r="Q8110" i="23"/>
  <c r="N8110" i="23"/>
  <c r="J8110" i="23"/>
  <c r="K8110" i="23" s="1"/>
  <c r="Q8109" i="23"/>
  <c r="N8109" i="23"/>
  <c r="K8109" i="23"/>
  <c r="J8109" i="23"/>
  <c r="Q8108" i="23"/>
  <c r="N8108" i="23"/>
  <c r="K8108" i="23"/>
  <c r="J8108" i="23"/>
  <c r="Q8107" i="23"/>
  <c r="N8107" i="23"/>
  <c r="J8107" i="23"/>
  <c r="K8107" i="23" s="1"/>
  <c r="Q8106" i="23"/>
  <c r="N8106" i="23"/>
  <c r="K8106" i="23"/>
  <c r="J8106" i="23"/>
  <c r="Q8105" i="23"/>
  <c r="N8105" i="23"/>
  <c r="K8105" i="23"/>
  <c r="J8105" i="23"/>
  <c r="Q8104" i="23"/>
  <c r="N8104" i="23"/>
  <c r="K8104" i="23"/>
  <c r="J8104" i="23"/>
  <c r="Q8103" i="23"/>
  <c r="N8103" i="23"/>
  <c r="J8103" i="23"/>
  <c r="K8103" i="23" s="1"/>
  <c r="Q8102" i="23"/>
  <c r="N8102" i="23"/>
  <c r="K8102" i="23"/>
  <c r="Q8101" i="23"/>
  <c r="N8101" i="23"/>
  <c r="K8101" i="23"/>
  <c r="Q8100" i="23"/>
  <c r="N8100" i="23"/>
  <c r="K8100" i="23"/>
  <c r="Q8099" i="23"/>
  <c r="N8099" i="23"/>
  <c r="K8099" i="23"/>
  <c r="Q8098" i="23"/>
  <c r="N8098" i="23"/>
  <c r="K8098" i="23"/>
  <c r="Q8097" i="23"/>
  <c r="N8097" i="23"/>
  <c r="K8097" i="23"/>
  <c r="Q8096" i="23"/>
  <c r="N8096" i="23"/>
  <c r="K8096" i="23"/>
  <c r="Q8095" i="23"/>
  <c r="N8095" i="23"/>
  <c r="K8095" i="23"/>
  <c r="Q8094" i="23"/>
  <c r="N8094" i="23"/>
  <c r="K8094" i="23"/>
  <c r="Q8093" i="23"/>
  <c r="N8093" i="23"/>
  <c r="K8093" i="23"/>
  <c r="Q8092" i="23"/>
  <c r="N8092" i="23"/>
  <c r="K8092" i="23"/>
  <c r="Q8091" i="23"/>
  <c r="N8091" i="23"/>
  <c r="K8091" i="23"/>
  <c r="Q8090" i="23"/>
  <c r="N8090" i="23"/>
  <c r="K8090" i="23"/>
  <c r="Q8089" i="23"/>
  <c r="N8089" i="23"/>
  <c r="K8089" i="23"/>
  <c r="Q8088" i="23"/>
  <c r="N8088" i="23"/>
  <c r="K8088" i="23"/>
  <c r="Q8087" i="23"/>
  <c r="N8087" i="23"/>
  <c r="K8087" i="23"/>
  <c r="Q8086" i="23"/>
  <c r="N8086" i="23"/>
  <c r="K8086" i="23"/>
  <c r="Q8085" i="23"/>
  <c r="N8085" i="23"/>
  <c r="K8085" i="23"/>
  <c r="Q8084" i="23"/>
  <c r="N8084" i="23"/>
  <c r="K8084" i="23"/>
  <c r="Q8083" i="23"/>
  <c r="N8083" i="23"/>
  <c r="K8083" i="23"/>
  <c r="Q8082" i="23"/>
  <c r="N8082" i="23"/>
  <c r="K8082" i="23"/>
  <c r="Q8081" i="23"/>
  <c r="N8081" i="23"/>
  <c r="K8081" i="23"/>
  <c r="Q8080" i="23"/>
  <c r="N8080" i="23"/>
  <c r="K8080" i="23"/>
  <c r="Q8079" i="23"/>
  <c r="N8079" i="23"/>
  <c r="K8079" i="23"/>
  <c r="Q8078" i="23"/>
  <c r="N8078" i="23"/>
  <c r="K8078" i="23"/>
  <c r="Q8077" i="23"/>
  <c r="N8077" i="23"/>
  <c r="K8077" i="23"/>
  <c r="Q8076" i="23"/>
  <c r="N8076" i="23"/>
  <c r="K8076" i="23"/>
  <c r="Q8075" i="23"/>
  <c r="N8075" i="23"/>
  <c r="K8075" i="23"/>
  <c r="Q8074" i="23"/>
  <c r="N8074" i="23"/>
  <c r="K8074" i="23"/>
  <c r="Q8073" i="23"/>
  <c r="N8073" i="23"/>
  <c r="K8073" i="23"/>
  <c r="Q8072" i="23"/>
  <c r="N8072" i="23"/>
  <c r="K8072" i="23"/>
  <c r="Q8071" i="23"/>
  <c r="N8071" i="23"/>
  <c r="K8071" i="23"/>
  <c r="Q8070" i="23"/>
  <c r="N8070" i="23"/>
  <c r="K8070" i="23"/>
  <c r="Q8069" i="23"/>
  <c r="N8069" i="23"/>
  <c r="K8069" i="23"/>
  <c r="Q8068" i="23"/>
  <c r="N8068" i="23"/>
  <c r="K8068" i="23"/>
  <c r="Q8067" i="23"/>
  <c r="N8067" i="23"/>
  <c r="K8067" i="23"/>
  <c r="Q8066" i="23"/>
  <c r="N8066" i="23"/>
  <c r="K8066" i="23"/>
  <c r="Q8065" i="23"/>
  <c r="N8065" i="23"/>
  <c r="K8065" i="23"/>
  <c r="Q8064" i="23"/>
  <c r="N8064" i="23"/>
  <c r="K8064" i="23"/>
  <c r="Q8063" i="23"/>
  <c r="N8063" i="23"/>
  <c r="K8063" i="23"/>
  <c r="Q8062" i="23"/>
  <c r="N8062" i="23"/>
  <c r="K8062" i="23"/>
  <c r="Q8061" i="23"/>
  <c r="N8061" i="23"/>
  <c r="K8061" i="23"/>
  <c r="Q8060" i="23"/>
  <c r="N8060" i="23"/>
  <c r="K8060" i="23"/>
  <c r="Q8059" i="23"/>
  <c r="N8059" i="23"/>
  <c r="K8059" i="23"/>
  <c r="Q8058" i="23"/>
  <c r="N8058" i="23"/>
  <c r="K8058" i="23"/>
  <c r="Q8057" i="23"/>
  <c r="N8057" i="23"/>
  <c r="K8057" i="23"/>
  <c r="Q8056" i="23"/>
  <c r="N8056" i="23"/>
  <c r="K8056" i="23"/>
  <c r="Q8055" i="23"/>
  <c r="N8055" i="23"/>
  <c r="K8055" i="23"/>
  <c r="Q8054" i="23"/>
  <c r="N8054" i="23"/>
  <c r="K8054" i="23"/>
  <c r="Q8053" i="23"/>
  <c r="N8053" i="23"/>
  <c r="K8053" i="23"/>
  <c r="Q8052" i="23"/>
  <c r="N8052" i="23"/>
  <c r="K8052" i="23"/>
  <c r="Q8051" i="23"/>
  <c r="N8051" i="23"/>
  <c r="K8051" i="23"/>
  <c r="Q8050" i="23"/>
  <c r="N8050" i="23"/>
  <c r="K8050" i="23"/>
  <c r="Q8049" i="23"/>
  <c r="N8049" i="23"/>
  <c r="K8049" i="23"/>
  <c r="Q8048" i="23"/>
  <c r="N8048" i="23"/>
  <c r="K8048" i="23"/>
  <c r="Q8047" i="23"/>
  <c r="N8047" i="23"/>
  <c r="K8047" i="23"/>
  <c r="Q8046" i="23"/>
  <c r="N8046" i="23"/>
  <c r="K8046" i="23"/>
  <c r="Q8045" i="23"/>
  <c r="N8045" i="23"/>
  <c r="K8045" i="23"/>
  <c r="Q8044" i="23"/>
  <c r="N8044" i="23"/>
  <c r="K8044" i="23"/>
  <c r="Q8043" i="23"/>
  <c r="N8043" i="23"/>
  <c r="K8043" i="23"/>
  <c r="Q8038" i="23"/>
  <c r="N8038" i="23"/>
  <c r="K8038" i="23"/>
  <c r="J8038" i="23"/>
  <c r="Q8037" i="23"/>
  <c r="N8037" i="23"/>
  <c r="K8037" i="23"/>
  <c r="J8037" i="23"/>
  <c r="Q8036" i="23"/>
  <c r="N8036" i="23"/>
  <c r="J8036" i="23"/>
  <c r="K8036" i="23" s="1"/>
  <c r="Q8035" i="23"/>
  <c r="N8035" i="23"/>
  <c r="J8035" i="23"/>
  <c r="K8035" i="23" s="1"/>
  <c r="Q8034" i="23"/>
  <c r="N8034" i="23"/>
  <c r="K8034" i="23"/>
  <c r="J8034" i="23"/>
  <c r="Q8033" i="23"/>
  <c r="N8033" i="23"/>
  <c r="K8033" i="23"/>
  <c r="J8033" i="23"/>
  <c r="Q8032" i="23"/>
  <c r="N8032" i="23"/>
  <c r="J8032" i="23"/>
  <c r="K8032" i="23" s="1"/>
  <c r="Q8031" i="23"/>
  <c r="N8031" i="23"/>
  <c r="K8031" i="23"/>
  <c r="J8031" i="23"/>
  <c r="Q8030" i="23"/>
  <c r="N8030" i="23"/>
  <c r="K8030" i="23"/>
  <c r="J8030" i="23"/>
  <c r="Q8029" i="23"/>
  <c r="N8029" i="23"/>
  <c r="K8029" i="23"/>
  <c r="J8029" i="23"/>
  <c r="Q8028" i="23"/>
  <c r="N8028" i="23"/>
  <c r="J8028" i="23"/>
  <c r="K8028" i="23" s="1"/>
  <c r="Q8027" i="23"/>
  <c r="N8027" i="23"/>
  <c r="J8027" i="23"/>
  <c r="K8027" i="23" s="1"/>
  <c r="Q8026" i="23"/>
  <c r="N8026" i="23"/>
  <c r="K8026" i="23"/>
  <c r="J8026" i="23"/>
  <c r="Q8025" i="23"/>
  <c r="N8025" i="23"/>
  <c r="K8025" i="23"/>
  <c r="J8025" i="23"/>
  <c r="Q8024" i="23"/>
  <c r="N8024" i="23"/>
  <c r="J8024" i="23"/>
  <c r="K8024" i="23" s="1"/>
  <c r="Q8023" i="23"/>
  <c r="N8023" i="23"/>
  <c r="J8023" i="23"/>
  <c r="K8023" i="23" s="1"/>
  <c r="Q8022" i="23"/>
  <c r="N8022" i="23"/>
  <c r="K8022" i="23"/>
  <c r="J8022" i="23"/>
  <c r="Q8021" i="23"/>
  <c r="N8021" i="23"/>
  <c r="K8021" i="23"/>
  <c r="J8021" i="23"/>
  <c r="Q8020" i="23"/>
  <c r="N8020" i="23"/>
  <c r="J8020" i="23"/>
  <c r="K8020" i="23" s="1"/>
  <c r="Q8019" i="23"/>
  <c r="N8019" i="23"/>
  <c r="J8019" i="23"/>
  <c r="K8019" i="23" s="1"/>
  <c r="Q8018" i="23"/>
  <c r="N8018" i="23"/>
  <c r="K8018" i="23"/>
  <c r="J8018" i="23"/>
  <c r="Q8017" i="23"/>
  <c r="N8017" i="23"/>
  <c r="K8017" i="23"/>
  <c r="J8017" i="23"/>
  <c r="Q8016" i="23"/>
  <c r="N8016" i="23"/>
  <c r="J8016" i="23"/>
  <c r="K8016" i="23" s="1"/>
  <c r="Q8015" i="23"/>
  <c r="N8015" i="23"/>
  <c r="K8015" i="23"/>
  <c r="J8015" i="23"/>
  <c r="Q8014" i="23"/>
  <c r="N8014" i="23"/>
  <c r="K8014" i="23"/>
  <c r="J8014" i="23"/>
  <c r="Q8013" i="23"/>
  <c r="N8013" i="23"/>
  <c r="K8013" i="23"/>
  <c r="J8013" i="23"/>
  <c r="Q8012" i="23"/>
  <c r="N8012" i="23"/>
  <c r="J8012" i="23"/>
  <c r="K8012" i="23" s="1"/>
  <c r="Q8011" i="23"/>
  <c r="N8011" i="23"/>
  <c r="K8011" i="23"/>
  <c r="J8011" i="23"/>
  <c r="Q8010" i="23"/>
  <c r="N8010" i="23"/>
  <c r="K8010" i="23"/>
  <c r="J8010" i="23"/>
  <c r="Q8009" i="23"/>
  <c r="N8009" i="23"/>
  <c r="K8009" i="23"/>
  <c r="J8009" i="23"/>
  <c r="Q8008" i="23"/>
  <c r="N8008" i="23"/>
  <c r="J8008" i="23"/>
  <c r="K8008" i="23" s="1"/>
  <c r="Q8007" i="23"/>
  <c r="N8007" i="23"/>
  <c r="K8007" i="23"/>
  <c r="J8007" i="23"/>
  <c r="Q8006" i="23"/>
  <c r="N8006" i="23"/>
  <c r="K8006" i="23"/>
  <c r="J8006" i="23"/>
  <c r="Q8005" i="23"/>
  <c r="N8005" i="23"/>
  <c r="K8005" i="23"/>
  <c r="J8005" i="23"/>
  <c r="Q8004" i="23"/>
  <c r="N8004" i="23"/>
  <c r="J8004" i="23"/>
  <c r="K8004" i="23" s="1"/>
  <c r="Q8003" i="23"/>
  <c r="N8003" i="23"/>
  <c r="J8003" i="23"/>
  <c r="K8003" i="23" s="1"/>
  <c r="Q8002" i="23"/>
  <c r="N8002" i="23"/>
  <c r="K8002" i="23"/>
  <c r="J8002" i="23"/>
  <c r="Q8001" i="23"/>
  <c r="N8001" i="23"/>
  <c r="K8001" i="23"/>
  <c r="J8001" i="23"/>
  <c r="Q8000" i="23"/>
  <c r="N8000" i="23"/>
  <c r="J8000" i="23"/>
  <c r="K8000" i="23" s="1"/>
  <c r="Q7999" i="23"/>
  <c r="N7999" i="23"/>
  <c r="J7999" i="23"/>
  <c r="K7999" i="23" s="1"/>
  <c r="Q7998" i="23"/>
  <c r="N7998" i="23"/>
  <c r="K7998" i="23"/>
  <c r="J7998" i="23"/>
  <c r="Q7997" i="23"/>
  <c r="N7997" i="23"/>
  <c r="K7997" i="23"/>
  <c r="J7997" i="23"/>
  <c r="Q7996" i="23"/>
  <c r="N7996" i="23"/>
  <c r="J7996" i="23"/>
  <c r="K7996" i="23" s="1"/>
  <c r="Q7995" i="23"/>
  <c r="N7995" i="23"/>
  <c r="J7995" i="23"/>
  <c r="K7995" i="23" s="1"/>
  <c r="Q7994" i="23"/>
  <c r="N7994" i="23"/>
  <c r="K7994" i="23"/>
  <c r="J7994" i="23"/>
  <c r="Q7993" i="23"/>
  <c r="N7993" i="23"/>
  <c r="K7993" i="23"/>
  <c r="J7993" i="23"/>
  <c r="Q7992" i="23"/>
  <c r="N7992" i="23"/>
  <c r="J7992" i="23"/>
  <c r="K7992" i="23" s="1"/>
  <c r="Q7991" i="23"/>
  <c r="N7991" i="23"/>
  <c r="J7991" i="23"/>
  <c r="K7991" i="23" s="1"/>
  <c r="Q7990" i="23"/>
  <c r="N7990" i="23"/>
  <c r="K7990" i="23"/>
  <c r="J7990" i="23"/>
  <c r="Q7989" i="23"/>
  <c r="N7989" i="23"/>
  <c r="K7989" i="23"/>
  <c r="J7989" i="23"/>
  <c r="Q7988" i="23"/>
  <c r="N7988" i="23"/>
  <c r="J7988" i="23"/>
  <c r="K7988" i="23" s="1"/>
  <c r="Q7987" i="23"/>
  <c r="N7987" i="23"/>
  <c r="K7987" i="23"/>
  <c r="J7987" i="23"/>
  <c r="Q7986" i="23"/>
  <c r="N7986" i="23"/>
  <c r="K7986" i="23"/>
  <c r="J7986" i="23"/>
  <c r="Q7985" i="23"/>
  <c r="N7985" i="23"/>
  <c r="K7985" i="23"/>
  <c r="J7985" i="23"/>
  <c r="Q7984" i="23"/>
  <c r="N7984" i="23"/>
  <c r="J7984" i="23"/>
  <c r="K7984" i="23" s="1"/>
  <c r="Q7983" i="23"/>
  <c r="N7983" i="23"/>
  <c r="K7983" i="23"/>
  <c r="J7983" i="23"/>
  <c r="Q7982" i="23"/>
  <c r="N7982" i="23"/>
  <c r="K7982" i="23"/>
  <c r="J7982" i="23"/>
  <c r="Q7981" i="23"/>
  <c r="N7981" i="23"/>
  <c r="K7981" i="23"/>
  <c r="J7981" i="23"/>
  <c r="Q7980" i="23"/>
  <c r="N7980" i="23"/>
  <c r="J7980" i="23"/>
  <c r="K7980" i="23" s="1"/>
  <c r="Q7979" i="23"/>
  <c r="N7979" i="23"/>
  <c r="K7979" i="23"/>
  <c r="J7979" i="23"/>
  <c r="Q7978" i="23"/>
  <c r="N7978" i="23"/>
  <c r="K7978" i="23"/>
  <c r="J7978" i="23"/>
  <c r="Q7977" i="23"/>
  <c r="N7977" i="23"/>
  <c r="K7977" i="23"/>
  <c r="J7977" i="23"/>
  <c r="Q7976" i="23"/>
  <c r="N7976" i="23"/>
  <c r="J7976" i="23"/>
  <c r="K7976" i="23" s="1"/>
  <c r="Q7975" i="23"/>
  <c r="N7975" i="23"/>
  <c r="J7975" i="23"/>
  <c r="K7975" i="23" s="1"/>
  <c r="Q7974" i="23"/>
  <c r="N7974" i="23"/>
  <c r="K7974" i="23"/>
  <c r="J7974" i="23"/>
  <c r="Q7973" i="23"/>
  <c r="N7973" i="23"/>
  <c r="K7973" i="23"/>
  <c r="J7973" i="23"/>
  <c r="Q7972" i="23"/>
  <c r="N7972" i="23"/>
  <c r="J7972" i="23"/>
  <c r="K7972" i="23" s="1"/>
  <c r="Q7971" i="23"/>
  <c r="N7971" i="23"/>
  <c r="J7971" i="23"/>
  <c r="K7971" i="23" s="1"/>
  <c r="Q7970" i="23"/>
  <c r="N7970" i="23"/>
  <c r="K7970" i="23"/>
  <c r="J7970" i="23"/>
  <c r="Q7969" i="23"/>
  <c r="N7969" i="23"/>
  <c r="K7969" i="23"/>
  <c r="J7969" i="23"/>
  <c r="Q7968" i="23"/>
  <c r="N7968" i="23"/>
  <c r="J7968" i="23"/>
  <c r="K7968" i="23" s="1"/>
  <c r="Q7967" i="23"/>
  <c r="N7967" i="23"/>
  <c r="K7967" i="23"/>
  <c r="J7967" i="23"/>
  <c r="Q7966" i="23"/>
  <c r="N7966" i="23"/>
  <c r="K7966" i="23"/>
  <c r="J7966" i="23"/>
  <c r="Q7965" i="23"/>
  <c r="N7965" i="23"/>
  <c r="K7965" i="23"/>
  <c r="J7965" i="23"/>
  <c r="Q7964" i="23"/>
  <c r="N7964" i="23"/>
  <c r="J7964" i="23"/>
  <c r="K7964" i="23" s="1"/>
  <c r="Q7963" i="23"/>
  <c r="N7963" i="23"/>
  <c r="J7963" i="23"/>
  <c r="K7963" i="23" s="1"/>
  <c r="Q7962" i="23"/>
  <c r="N7962" i="23"/>
  <c r="K7962" i="23"/>
  <c r="J7962" i="23"/>
  <c r="Q7961" i="23"/>
  <c r="N7961" i="23"/>
  <c r="K7961" i="23"/>
  <c r="J7961" i="23"/>
  <c r="Q7960" i="23"/>
  <c r="N7960" i="23"/>
  <c r="J7960" i="23"/>
  <c r="K7960" i="23" s="1"/>
  <c r="Q7959" i="23"/>
  <c r="N7959" i="23"/>
  <c r="K7959" i="23"/>
  <c r="J7959" i="23"/>
  <c r="Q7958" i="23"/>
  <c r="N7958" i="23"/>
  <c r="K7958" i="23"/>
  <c r="J7958" i="23"/>
  <c r="Q7957" i="23"/>
  <c r="N7957" i="23"/>
  <c r="K7957" i="23"/>
  <c r="J7957" i="23"/>
  <c r="Q7956" i="23"/>
  <c r="N7956" i="23"/>
  <c r="J7956" i="23"/>
  <c r="K7956" i="23" s="1"/>
  <c r="Q7955" i="23"/>
  <c r="N7955" i="23"/>
  <c r="J7955" i="23"/>
  <c r="K7955" i="23" s="1"/>
  <c r="Q7954" i="23"/>
  <c r="N7954" i="23"/>
  <c r="K7954" i="23"/>
  <c r="J7954" i="23"/>
  <c r="Q7953" i="23"/>
  <c r="N7953" i="23"/>
  <c r="K7953" i="23"/>
  <c r="J7953" i="23"/>
  <c r="Q7952" i="23"/>
  <c r="N7952" i="23"/>
  <c r="J7952" i="23"/>
  <c r="K7952" i="23" s="1"/>
  <c r="Q7951" i="23"/>
  <c r="N7951" i="23"/>
  <c r="K7951" i="23"/>
  <c r="J7951" i="23"/>
  <c r="Q7950" i="23"/>
  <c r="N7950" i="23"/>
  <c r="K7950" i="23"/>
  <c r="J7950" i="23"/>
  <c r="Q7949" i="23"/>
  <c r="N7949" i="23"/>
  <c r="K7949" i="23"/>
  <c r="J7949" i="23"/>
  <c r="Q7948" i="23"/>
  <c r="N7948" i="23"/>
  <c r="J7948" i="23"/>
  <c r="K7948" i="23" s="1"/>
  <c r="Q7947" i="23"/>
  <c r="N7947" i="23"/>
  <c r="J7947" i="23"/>
  <c r="K7947" i="23" s="1"/>
  <c r="Q7946" i="23"/>
  <c r="N7946" i="23"/>
  <c r="K7946" i="23"/>
  <c r="J7946" i="23"/>
  <c r="Q7945" i="23"/>
  <c r="N7945" i="23"/>
  <c r="K7945" i="23"/>
  <c r="J7945" i="23"/>
  <c r="Q7944" i="23"/>
  <c r="N7944" i="23"/>
  <c r="J7944" i="23"/>
  <c r="K7944" i="23" s="1"/>
  <c r="Q7943" i="23"/>
  <c r="N7943" i="23"/>
  <c r="K7943" i="23"/>
  <c r="Q7942" i="23"/>
  <c r="N7942" i="23"/>
  <c r="K7942" i="23"/>
  <c r="Q7941" i="23"/>
  <c r="N7941" i="23"/>
  <c r="K7941" i="23"/>
  <c r="Q7940" i="23"/>
  <c r="N7940" i="23"/>
  <c r="K7940" i="23"/>
  <c r="Q7939" i="23"/>
  <c r="N7939" i="23"/>
  <c r="K7939" i="23"/>
  <c r="Q7938" i="23"/>
  <c r="N7938" i="23"/>
  <c r="K7938" i="23"/>
  <c r="Q7937" i="23"/>
  <c r="N7937" i="23"/>
  <c r="K7937" i="23"/>
  <c r="Q7936" i="23"/>
  <c r="N7936" i="23"/>
  <c r="K7936" i="23"/>
  <c r="Q7935" i="23"/>
  <c r="N7935" i="23"/>
  <c r="K7935" i="23"/>
  <c r="Q7934" i="23"/>
  <c r="N7934" i="23"/>
  <c r="K7934" i="23"/>
  <c r="Q7933" i="23"/>
  <c r="N7933" i="23"/>
  <c r="K7933" i="23"/>
  <c r="Q7932" i="23"/>
  <c r="N7932" i="23"/>
  <c r="K7932" i="23"/>
  <c r="Q7931" i="23"/>
  <c r="N7931" i="23"/>
  <c r="K7931" i="23"/>
  <c r="Q7930" i="23"/>
  <c r="N7930" i="23"/>
  <c r="K7930" i="23"/>
  <c r="Q7929" i="23"/>
  <c r="N7929" i="23"/>
  <c r="K7929" i="23"/>
  <c r="Q7928" i="23"/>
  <c r="N7928" i="23"/>
  <c r="K7928" i="23"/>
  <c r="Q7927" i="23"/>
  <c r="N7927" i="23"/>
  <c r="K7927" i="23"/>
  <c r="Q7926" i="23"/>
  <c r="N7926" i="23"/>
  <c r="K7926" i="23"/>
  <c r="Q7925" i="23"/>
  <c r="N7925" i="23"/>
  <c r="J7925" i="23"/>
  <c r="K7925" i="23" s="1"/>
  <c r="Q7924" i="23"/>
  <c r="N7924" i="23"/>
  <c r="K7924" i="23"/>
  <c r="J7924" i="23"/>
  <c r="Q7923" i="23"/>
  <c r="N7923" i="23"/>
  <c r="J7923" i="23"/>
  <c r="K7923" i="23" s="1"/>
  <c r="Q7922" i="23"/>
  <c r="N7922" i="23"/>
  <c r="K7922" i="23"/>
  <c r="J7922" i="23"/>
  <c r="Q7921" i="23"/>
  <c r="N7921" i="23"/>
  <c r="J7921" i="23"/>
  <c r="K7921" i="23" s="1"/>
  <c r="Q7920" i="23"/>
  <c r="N7920" i="23"/>
  <c r="K7920" i="23"/>
  <c r="J7920" i="23"/>
  <c r="Q7919" i="23"/>
  <c r="N7919" i="23"/>
  <c r="J7919" i="23"/>
  <c r="K7919" i="23" s="1"/>
  <c r="Q7918" i="23"/>
  <c r="N7918" i="23"/>
  <c r="J7918" i="23"/>
  <c r="K7918" i="23" s="1"/>
  <c r="Q7917" i="23"/>
  <c r="N7917" i="23"/>
  <c r="J7917" i="23"/>
  <c r="K7917" i="23" s="1"/>
  <c r="Q7916" i="23"/>
  <c r="N7916" i="23"/>
  <c r="J7916" i="23"/>
  <c r="K7916" i="23" s="1"/>
  <c r="Q7915" i="23"/>
  <c r="N7915" i="23"/>
  <c r="J7915" i="23"/>
  <c r="K7915" i="23" s="1"/>
  <c r="Q7914" i="23"/>
  <c r="N7914" i="23"/>
  <c r="J7914" i="23"/>
  <c r="K7914" i="23" s="1"/>
  <c r="Q7913" i="23"/>
  <c r="N7913" i="23"/>
  <c r="J7913" i="23"/>
  <c r="K7913" i="23" s="1"/>
  <c r="Q7912" i="23"/>
  <c r="N7912" i="23"/>
  <c r="J7912" i="23"/>
  <c r="K7912" i="23" s="1"/>
  <c r="Q7911" i="23"/>
  <c r="N7911" i="23"/>
  <c r="J7911" i="23"/>
  <c r="K7911" i="23" s="1"/>
  <c r="Q7910" i="23"/>
  <c r="N7910" i="23"/>
  <c r="K7910" i="23"/>
  <c r="J7910" i="23"/>
  <c r="Q7909" i="23"/>
  <c r="N7909" i="23"/>
  <c r="J7909" i="23"/>
  <c r="K7909" i="23" s="1"/>
  <c r="Q7908" i="23"/>
  <c r="N7908" i="23"/>
  <c r="J7908" i="23"/>
  <c r="K7908" i="23" s="1"/>
  <c r="Q7907" i="23"/>
  <c r="N7907" i="23"/>
  <c r="J7907" i="23"/>
  <c r="K7907" i="23" s="1"/>
  <c r="Q7906" i="23"/>
  <c r="N7906" i="23"/>
  <c r="K7906" i="23"/>
  <c r="J7906" i="23"/>
  <c r="Q7905" i="23"/>
  <c r="N7905" i="23"/>
  <c r="J7905" i="23"/>
  <c r="K7905" i="23" s="1"/>
  <c r="Q7904" i="23"/>
  <c r="N7904" i="23"/>
  <c r="J7904" i="23"/>
  <c r="K7904" i="23" s="1"/>
  <c r="Q7903" i="23"/>
  <c r="N7903" i="23"/>
  <c r="J7903" i="23"/>
  <c r="K7903" i="23" s="1"/>
  <c r="Q7902" i="23"/>
  <c r="N7902" i="23"/>
  <c r="J7902" i="23"/>
  <c r="K7902" i="23" s="1"/>
  <c r="Q7901" i="23"/>
  <c r="N7901" i="23"/>
  <c r="J7901" i="23"/>
  <c r="K7901" i="23" s="1"/>
  <c r="Q7900" i="23"/>
  <c r="N7900" i="23"/>
  <c r="J7900" i="23"/>
  <c r="K7900" i="23" s="1"/>
  <c r="Q7899" i="23"/>
  <c r="N7899" i="23"/>
  <c r="J7899" i="23"/>
  <c r="K7899" i="23" s="1"/>
  <c r="Q7898" i="23"/>
  <c r="N7898" i="23"/>
  <c r="J7898" i="23"/>
  <c r="K7898" i="23" s="1"/>
  <c r="Q7897" i="23"/>
  <c r="N7897" i="23"/>
  <c r="J7897" i="23"/>
  <c r="K7897" i="23" s="1"/>
  <c r="Q7896" i="23"/>
  <c r="N7896" i="23"/>
  <c r="J7896" i="23"/>
  <c r="K7896" i="23" s="1"/>
  <c r="Q7895" i="23"/>
  <c r="N7895" i="23"/>
  <c r="J7895" i="23"/>
  <c r="K7895" i="23" s="1"/>
  <c r="Q7894" i="23"/>
  <c r="N7894" i="23"/>
  <c r="K7894" i="23"/>
  <c r="J7894" i="23"/>
  <c r="Q7893" i="23"/>
  <c r="N7893" i="23"/>
  <c r="J7893" i="23"/>
  <c r="K7893" i="23" s="1"/>
  <c r="Q7892" i="23"/>
  <c r="N7892" i="23"/>
  <c r="K7892" i="23"/>
  <c r="J7892" i="23"/>
  <c r="Q7891" i="23"/>
  <c r="N7891" i="23"/>
  <c r="J7891" i="23"/>
  <c r="K7891" i="23" s="1"/>
  <c r="Q7890" i="23"/>
  <c r="N7890" i="23"/>
  <c r="J7890" i="23"/>
  <c r="K7890" i="23" s="1"/>
  <c r="Q7889" i="23"/>
  <c r="N7889" i="23"/>
  <c r="J7889" i="23"/>
  <c r="K7889" i="23" s="1"/>
  <c r="Q7888" i="23"/>
  <c r="N7888" i="23"/>
  <c r="J7888" i="23"/>
  <c r="K7888" i="23" s="1"/>
  <c r="Q7887" i="23"/>
  <c r="N7887" i="23"/>
  <c r="J7887" i="23"/>
  <c r="K7887" i="23" s="1"/>
  <c r="Q7886" i="23"/>
  <c r="N7886" i="23"/>
  <c r="K7886" i="23"/>
  <c r="J7886" i="23"/>
  <c r="Q7885" i="23"/>
  <c r="N7885" i="23"/>
  <c r="J7885" i="23"/>
  <c r="K7885" i="23" s="1"/>
  <c r="Q7884" i="23"/>
  <c r="N7884" i="23"/>
  <c r="K7884" i="23"/>
  <c r="J7884" i="23"/>
  <c r="Q7883" i="23"/>
  <c r="N7883" i="23"/>
  <c r="J7883" i="23"/>
  <c r="K7883" i="23" s="1"/>
  <c r="Q7882" i="23"/>
  <c r="N7882" i="23"/>
  <c r="J7882" i="23"/>
  <c r="K7882" i="23" s="1"/>
  <c r="Q7881" i="23"/>
  <c r="N7881" i="23"/>
  <c r="J7881" i="23"/>
  <c r="K7881" i="23" s="1"/>
  <c r="Q7880" i="23"/>
  <c r="N7880" i="23"/>
  <c r="J7880" i="23"/>
  <c r="K7880" i="23" s="1"/>
  <c r="Q7879" i="23"/>
  <c r="N7879" i="23"/>
  <c r="J7879" i="23"/>
  <c r="K7879" i="23" s="1"/>
  <c r="Q7878" i="23"/>
  <c r="N7878" i="23"/>
  <c r="K7878" i="23"/>
  <c r="J7878" i="23"/>
  <c r="Q7877" i="23"/>
  <c r="N7877" i="23"/>
  <c r="J7877" i="23"/>
  <c r="K7877" i="23" s="1"/>
  <c r="Q7876" i="23"/>
  <c r="N7876" i="23"/>
  <c r="K7876" i="23"/>
  <c r="J7876" i="23"/>
  <c r="Q7875" i="23"/>
  <c r="N7875" i="23"/>
  <c r="J7875" i="23"/>
  <c r="K7875" i="23" s="1"/>
  <c r="Q7874" i="23"/>
  <c r="N7874" i="23"/>
  <c r="K7874" i="23"/>
  <c r="J7874" i="23"/>
  <c r="Q7873" i="23"/>
  <c r="N7873" i="23"/>
  <c r="J7873" i="23"/>
  <c r="K7873" i="23" s="1"/>
  <c r="Q7872" i="23"/>
  <c r="N7872" i="23"/>
  <c r="J7872" i="23"/>
  <c r="K7872" i="23" s="1"/>
  <c r="Q7871" i="23"/>
  <c r="N7871" i="23"/>
  <c r="J7871" i="23"/>
  <c r="K7871" i="23" s="1"/>
  <c r="Q7870" i="23"/>
  <c r="N7870" i="23"/>
  <c r="J7870" i="23"/>
  <c r="K7870" i="23" s="1"/>
  <c r="Q7869" i="23"/>
  <c r="N7869" i="23"/>
  <c r="J7869" i="23"/>
  <c r="K7869" i="23" s="1"/>
  <c r="Q7868" i="23"/>
  <c r="N7868" i="23"/>
  <c r="J7868" i="23"/>
  <c r="K7868" i="23" s="1"/>
  <c r="Q7867" i="23"/>
  <c r="N7867" i="23"/>
  <c r="J7867" i="23"/>
  <c r="K7867" i="23" s="1"/>
  <c r="Q7866" i="23"/>
  <c r="N7866" i="23"/>
  <c r="J7866" i="23"/>
  <c r="K7866" i="23" s="1"/>
  <c r="Q7865" i="23"/>
  <c r="N7865" i="23"/>
  <c r="J7865" i="23"/>
  <c r="K7865" i="23" s="1"/>
  <c r="Q7864" i="23"/>
  <c r="N7864" i="23"/>
  <c r="J7864" i="23"/>
  <c r="K7864" i="23" s="1"/>
  <c r="Q7863" i="23"/>
  <c r="N7863" i="23"/>
  <c r="J7863" i="23"/>
  <c r="K7863" i="23" s="1"/>
  <c r="Q7862" i="23"/>
  <c r="N7862" i="23"/>
  <c r="K7862" i="23"/>
  <c r="J7862" i="23"/>
  <c r="Q7861" i="23"/>
  <c r="N7861" i="23"/>
  <c r="J7861" i="23"/>
  <c r="K7861" i="23" s="1"/>
  <c r="Q7860" i="23"/>
  <c r="N7860" i="23"/>
  <c r="K7860" i="23"/>
  <c r="J7860" i="23"/>
  <c r="Q7859" i="23"/>
  <c r="N7859" i="23"/>
  <c r="J7859" i="23"/>
  <c r="K7859" i="23" s="1"/>
  <c r="Q7858" i="23"/>
  <c r="N7858" i="23"/>
  <c r="J7858" i="23"/>
  <c r="K7858" i="23" s="1"/>
  <c r="Q7857" i="23"/>
  <c r="N7857" i="23"/>
  <c r="J7857" i="23"/>
  <c r="K7857" i="23" s="1"/>
  <c r="Q7856" i="23"/>
  <c r="N7856" i="23"/>
  <c r="J7856" i="23"/>
  <c r="K7856" i="23" s="1"/>
  <c r="Q7855" i="23"/>
  <c r="N7855" i="23"/>
  <c r="J7855" i="23"/>
  <c r="K7855" i="23" s="1"/>
  <c r="Q7854" i="23"/>
  <c r="N7854" i="23"/>
  <c r="K7854" i="23"/>
  <c r="J7854" i="23"/>
  <c r="Q7853" i="23"/>
  <c r="N7853" i="23"/>
  <c r="J7853" i="23"/>
  <c r="K7853" i="23" s="1"/>
  <c r="Q7852" i="23"/>
  <c r="N7852" i="23"/>
  <c r="J7852" i="23"/>
  <c r="K7852" i="23" s="1"/>
  <c r="Q7851" i="23"/>
  <c r="N7851" i="23"/>
  <c r="J7851" i="23"/>
  <c r="K7851" i="23" s="1"/>
  <c r="Q7850" i="23"/>
  <c r="N7850" i="23"/>
  <c r="J7850" i="23"/>
  <c r="K7850" i="23" s="1"/>
  <c r="Q7849" i="23"/>
  <c r="N7849" i="23"/>
  <c r="J7849" i="23"/>
  <c r="K7849" i="23" s="1"/>
  <c r="Q7848" i="23"/>
  <c r="N7848" i="23"/>
  <c r="J7848" i="23"/>
  <c r="K7848" i="23" s="1"/>
  <c r="Q7847" i="23"/>
  <c r="N7847" i="23"/>
  <c r="J7847" i="23"/>
  <c r="K7847" i="23" s="1"/>
  <c r="Q7846" i="23"/>
  <c r="N7846" i="23"/>
  <c r="K7846" i="23"/>
  <c r="J7846" i="23"/>
  <c r="Q7845" i="23"/>
  <c r="N7845" i="23"/>
  <c r="J7845" i="23"/>
  <c r="K7845" i="23" s="1"/>
  <c r="Q7844" i="23"/>
  <c r="N7844" i="23"/>
  <c r="K7844" i="23"/>
  <c r="J7844" i="23"/>
  <c r="Q7843" i="23"/>
  <c r="N7843" i="23"/>
  <c r="J7843" i="23"/>
  <c r="K7843" i="23" s="1"/>
  <c r="Q7842" i="23"/>
  <c r="N7842" i="23"/>
  <c r="K7842" i="23"/>
  <c r="J7842" i="23"/>
  <c r="Q7841" i="23"/>
  <c r="N7841" i="23"/>
  <c r="J7841" i="23"/>
  <c r="K7841" i="23" s="1"/>
  <c r="Q7840" i="23"/>
  <c r="N7840" i="23"/>
  <c r="J7840" i="23"/>
  <c r="K7840" i="23" s="1"/>
  <c r="Q7839" i="23"/>
  <c r="N7839" i="23"/>
  <c r="J7839" i="23"/>
  <c r="K7839" i="23" s="1"/>
  <c r="Q7838" i="23"/>
  <c r="N7838" i="23"/>
  <c r="J7838" i="23"/>
  <c r="K7838" i="23" s="1"/>
  <c r="Q7837" i="23"/>
  <c r="N7837" i="23"/>
  <c r="J7837" i="23"/>
  <c r="K7837" i="23" s="1"/>
  <c r="Q7836" i="23"/>
  <c r="N7836" i="23"/>
  <c r="J7836" i="23"/>
  <c r="K7836" i="23" s="1"/>
  <c r="Q7835" i="23"/>
  <c r="N7835" i="23"/>
  <c r="J7835" i="23"/>
  <c r="K7835" i="23" s="1"/>
  <c r="Q7834" i="23"/>
  <c r="N7834" i="23"/>
  <c r="J7834" i="23"/>
  <c r="K7834" i="23" s="1"/>
  <c r="Q7833" i="23"/>
  <c r="N7833" i="23"/>
  <c r="J7833" i="23"/>
  <c r="K7833" i="23" s="1"/>
  <c r="Q7832" i="23"/>
  <c r="N7832" i="23"/>
  <c r="J7832" i="23"/>
  <c r="K7832" i="23" s="1"/>
  <c r="Q7831" i="23"/>
  <c r="N7831" i="23"/>
  <c r="J7831" i="23"/>
  <c r="K7831" i="23" s="1"/>
  <c r="Q7830" i="23"/>
  <c r="N7830" i="23"/>
  <c r="K7830" i="23"/>
  <c r="J7830" i="23"/>
  <c r="Q7829" i="23"/>
  <c r="N7829" i="23"/>
  <c r="J7829" i="23"/>
  <c r="K7829" i="23" s="1"/>
  <c r="Q7828" i="23"/>
  <c r="N7828" i="23"/>
  <c r="K7828" i="23"/>
  <c r="J7828" i="23"/>
  <c r="Q7827" i="23"/>
  <c r="N7827" i="23"/>
  <c r="J7827" i="23"/>
  <c r="K7827" i="23" s="1"/>
  <c r="Q7826" i="23"/>
  <c r="N7826" i="23"/>
  <c r="K7826" i="23"/>
  <c r="J7826" i="23"/>
  <c r="Q7825" i="23"/>
  <c r="N7825" i="23"/>
  <c r="J7825" i="23"/>
  <c r="K7825" i="23" s="1"/>
  <c r="Q7824" i="23"/>
  <c r="N7824" i="23"/>
  <c r="K7824" i="23"/>
  <c r="J7824" i="23"/>
  <c r="Q7823" i="23"/>
  <c r="N7823" i="23"/>
  <c r="J7823" i="23"/>
  <c r="K7823" i="23" s="1"/>
  <c r="Q7822" i="23"/>
  <c r="N7822" i="23"/>
  <c r="K7822" i="23"/>
  <c r="J7822" i="23"/>
  <c r="Q7821" i="23"/>
  <c r="N7821" i="23"/>
  <c r="J7821" i="23"/>
  <c r="K7821" i="23" s="1"/>
  <c r="Q7820" i="23"/>
  <c r="N7820" i="23"/>
  <c r="J7820" i="23"/>
  <c r="K7820" i="23" s="1"/>
  <c r="Q7819" i="23"/>
  <c r="N7819" i="23"/>
  <c r="J7819" i="23"/>
  <c r="K7819" i="23" s="1"/>
  <c r="Q7818" i="23"/>
  <c r="N7818" i="23"/>
  <c r="J7818" i="23"/>
  <c r="K7818" i="23" s="1"/>
  <c r="Q7817" i="23"/>
  <c r="N7817" i="23"/>
  <c r="J7817" i="23"/>
  <c r="K7817" i="23" s="1"/>
  <c r="Q7816" i="23"/>
  <c r="N7816" i="23"/>
  <c r="J7816" i="23"/>
  <c r="K7816" i="23" s="1"/>
  <c r="Q7815" i="23"/>
  <c r="N7815" i="23"/>
  <c r="J7815" i="23"/>
  <c r="K7815" i="23" s="1"/>
  <c r="Q7814" i="23"/>
  <c r="N7814" i="23"/>
  <c r="K7814" i="23"/>
  <c r="J7814" i="23"/>
  <c r="Q7813" i="23"/>
  <c r="N7813" i="23"/>
  <c r="J7813" i="23"/>
  <c r="K7813" i="23" s="1"/>
  <c r="Q7812" i="23"/>
  <c r="N7812" i="23"/>
  <c r="K7812" i="23"/>
  <c r="J7812" i="23"/>
  <c r="Q7811" i="23"/>
  <c r="N7811" i="23"/>
  <c r="J7811" i="23"/>
  <c r="K7811" i="23" s="1"/>
  <c r="Q7810" i="23"/>
  <c r="N7810" i="23"/>
  <c r="K7810" i="23"/>
  <c r="J7810" i="23"/>
  <c r="Q7809" i="23"/>
  <c r="N7809" i="23"/>
  <c r="J7809" i="23"/>
  <c r="K7809" i="23" s="1"/>
  <c r="Q7808" i="23"/>
  <c r="N7808" i="23"/>
  <c r="J7808" i="23"/>
  <c r="K7808" i="23" s="1"/>
  <c r="Q7807" i="23"/>
  <c r="N7807" i="23"/>
  <c r="J7807" i="23"/>
  <c r="K7807" i="23" s="1"/>
  <c r="Q7806" i="23"/>
  <c r="N7806" i="23"/>
  <c r="K7806" i="23"/>
  <c r="J7806" i="23"/>
  <c r="Q7805" i="23"/>
  <c r="N7805" i="23"/>
  <c r="J7805" i="23"/>
  <c r="K7805" i="23" s="1"/>
  <c r="Q7804" i="23"/>
  <c r="N7804" i="23"/>
  <c r="J7804" i="23"/>
  <c r="K7804" i="23" s="1"/>
  <c r="Q7803" i="23"/>
  <c r="N7803" i="23"/>
  <c r="J7803" i="23"/>
  <c r="K7803" i="23" s="1"/>
  <c r="Q7802" i="23"/>
  <c r="N7802" i="23"/>
  <c r="K7802" i="23"/>
  <c r="J7802" i="23"/>
  <c r="Q7801" i="23"/>
  <c r="N7801" i="23"/>
  <c r="J7801" i="23"/>
  <c r="K7801" i="23" s="1"/>
  <c r="Q7800" i="23"/>
  <c r="N7800" i="23"/>
  <c r="J7800" i="23"/>
  <c r="K7800" i="23" s="1"/>
  <c r="Q7799" i="23"/>
  <c r="N7799" i="23"/>
  <c r="J7799" i="23"/>
  <c r="K7799" i="23" s="1"/>
  <c r="Q7798" i="23"/>
  <c r="N7798" i="23"/>
  <c r="K7798" i="23"/>
  <c r="J7798" i="23"/>
  <c r="Q7797" i="23"/>
  <c r="N7797" i="23"/>
  <c r="J7797" i="23"/>
  <c r="K7797" i="23" s="1"/>
  <c r="Q7796" i="23"/>
  <c r="N7796" i="23"/>
  <c r="K7796" i="23"/>
  <c r="J7796" i="23"/>
  <c r="Q7763" i="23"/>
  <c r="N7763" i="23"/>
  <c r="J7763" i="23"/>
  <c r="K7763" i="23" s="1"/>
  <c r="Q7762" i="23"/>
  <c r="N7762" i="23"/>
  <c r="J7762" i="23"/>
  <c r="K7762" i="23" s="1"/>
  <c r="Q7761" i="23"/>
  <c r="N7761" i="23"/>
  <c r="J7761" i="23"/>
  <c r="K7761" i="23" s="1"/>
  <c r="Q7760" i="23"/>
  <c r="N7760" i="23"/>
  <c r="J7760" i="23"/>
  <c r="K7760" i="23" s="1"/>
  <c r="Q7759" i="23"/>
  <c r="N7759" i="23"/>
  <c r="J7759" i="23"/>
  <c r="K7759" i="23" s="1"/>
  <c r="Q7758" i="23"/>
  <c r="N7758" i="23"/>
  <c r="J7758" i="23"/>
  <c r="K7758" i="23" s="1"/>
  <c r="Q7757" i="23"/>
  <c r="N7757" i="23"/>
  <c r="J7757" i="23"/>
  <c r="K7757" i="23" s="1"/>
  <c r="Q7756" i="23"/>
  <c r="N7756" i="23"/>
  <c r="K7756" i="23"/>
  <c r="J7756" i="23"/>
  <c r="Q7755" i="23"/>
  <c r="N7755" i="23"/>
  <c r="J7755" i="23"/>
  <c r="K7755" i="23" s="1"/>
  <c r="Q7754" i="23"/>
  <c r="N7754" i="23"/>
  <c r="J7754" i="23"/>
  <c r="K7754" i="23" s="1"/>
  <c r="Q7753" i="23"/>
  <c r="N7753" i="23"/>
  <c r="J7753" i="23"/>
  <c r="K7753" i="23" s="1"/>
  <c r="Q7752" i="23"/>
  <c r="N7752" i="23"/>
  <c r="J7752" i="23"/>
  <c r="K7752" i="23" s="1"/>
  <c r="Q7751" i="23"/>
  <c r="N7751" i="23"/>
  <c r="J7751" i="23"/>
  <c r="K7751" i="23" s="1"/>
  <c r="Q7750" i="23"/>
  <c r="N7750" i="23"/>
  <c r="K7750" i="23"/>
  <c r="J7750" i="23"/>
  <c r="Q7749" i="23"/>
  <c r="N7749" i="23"/>
  <c r="J7749" i="23"/>
  <c r="K7749" i="23" s="1"/>
  <c r="Q7748" i="23"/>
  <c r="N7748" i="23"/>
  <c r="J7748" i="23"/>
  <c r="K7748" i="23" s="1"/>
  <c r="Q7747" i="23"/>
  <c r="N7747" i="23"/>
  <c r="J7747" i="23"/>
  <c r="K7747" i="23" s="1"/>
  <c r="Q7746" i="23"/>
  <c r="N7746" i="23"/>
  <c r="K7746" i="23"/>
  <c r="J7746" i="23"/>
  <c r="Q7745" i="23"/>
  <c r="N7745" i="23"/>
  <c r="J7745" i="23"/>
  <c r="K7745" i="23" s="1"/>
  <c r="Q7744" i="23"/>
  <c r="N7744" i="23"/>
  <c r="J7744" i="23"/>
  <c r="K7744" i="23" s="1"/>
  <c r="Q7743" i="23"/>
  <c r="N7743" i="23"/>
  <c r="J7743" i="23"/>
  <c r="K7743" i="23" s="1"/>
  <c r="Q7742" i="23"/>
  <c r="N7742" i="23"/>
  <c r="J7742" i="23"/>
  <c r="K7742" i="23" s="1"/>
  <c r="Q7741" i="23"/>
  <c r="N7741" i="23"/>
  <c r="J7741" i="23"/>
  <c r="K7741" i="23" s="1"/>
  <c r="Q7740" i="23"/>
  <c r="N7740" i="23"/>
  <c r="J7740" i="23"/>
  <c r="K7740" i="23" s="1"/>
  <c r="Q7739" i="23"/>
  <c r="N7739" i="23"/>
  <c r="J7739" i="23"/>
  <c r="K7739" i="23" s="1"/>
  <c r="Q7738" i="23"/>
  <c r="N7738" i="23"/>
  <c r="J7738" i="23"/>
  <c r="K7738" i="23" s="1"/>
  <c r="Q7737" i="23"/>
  <c r="N7737" i="23"/>
  <c r="J7737" i="23"/>
  <c r="K7737" i="23" s="1"/>
  <c r="Q7736" i="23"/>
  <c r="N7736" i="23"/>
  <c r="J7736" i="23"/>
  <c r="K7736" i="23" s="1"/>
  <c r="Q7735" i="23"/>
  <c r="N7735" i="23"/>
  <c r="J7735" i="23"/>
  <c r="K7735" i="23" s="1"/>
  <c r="Q7734" i="23"/>
  <c r="N7734" i="23"/>
  <c r="K7734" i="23"/>
  <c r="J7734" i="23"/>
  <c r="Q7733" i="23"/>
  <c r="N7733" i="23"/>
  <c r="J7733" i="23"/>
  <c r="K7733" i="23" s="1"/>
  <c r="Q7732" i="23"/>
  <c r="N7732" i="23"/>
  <c r="K7732" i="23"/>
  <c r="J7732" i="23"/>
  <c r="Q7731" i="23"/>
  <c r="N7731" i="23"/>
  <c r="J7731" i="23"/>
  <c r="K7731" i="23" s="1"/>
  <c r="Q7730" i="23"/>
  <c r="N7730" i="23"/>
  <c r="K7730" i="23"/>
  <c r="J7730" i="23"/>
  <c r="Q7729" i="23"/>
  <c r="N7729" i="23"/>
  <c r="J7729" i="23"/>
  <c r="K7729" i="23" s="1"/>
  <c r="Q7728" i="23"/>
  <c r="N7728" i="23"/>
  <c r="J7728" i="23"/>
  <c r="K7728" i="23" s="1"/>
  <c r="Q7727" i="23"/>
  <c r="N7727" i="23"/>
  <c r="J7727" i="23"/>
  <c r="K7727" i="23" s="1"/>
  <c r="Q7726" i="23"/>
  <c r="N7726" i="23"/>
  <c r="J7726" i="23"/>
  <c r="K7726" i="23" s="1"/>
  <c r="Q7725" i="23"/>
  <c r="N7725" i="23"/>
  <c r="J7725" i="23"/>
  <c r="K7725" i="23" s="1"/>
  <c r="Q7724" i="23"/>
  <c r="N7724" i="23"/>
  <c r="J7724" i="23"/>
  <c r="K7724" i="23" s="1"/>
  <c r="Q7723" i="23"/>
  <c r="N7723" i="23"/>
  <c r="J7723" i="23"/>
  <c r="K7723" i="23" s="1"/>
  <c r="Q7722" i="23"/>
  <c r="N7722" i="23"/>
  <c r="J7722" i="23"/>
  <c r="K7722" i="23" s="1"/>
  <c r="Q7721" i="23"/>
  <c r="N7721" i="23"/>
  <c r="J7721" i="23"/>
  <c r="K7721" i="23" s="1"/>
  <c r="Q7720" i="23"/>
  <c r="N7720" i="23"/>
  <c r="J7720" i="23"/>
  <c r="K7720" i="23" s="1"/>
  <c r="Q7719" i="23"/>
  <c r="N7719" i="23"/>
  <c r="J7719" i="23"/>
  <c r="K7719" i="23" s="1"/>
  <c r="Q7718" i="23"/>
  <c r="N7718" i="23"/>
  <c r="K7718" i="23"/>
  <c r="J7718" i="23"/>
  <c r="Q7717" i="23"/>
  <c r="N7717" i="23"/>
  <c r="J7717" i="23"/>
  <c r="K7717" i="23" s="1"/>
  <c r="Q7716" i="23"/>
  <c r="N7716" i="23"/>
  <c r="K7716" i="23"/>
  <c r="J7716" i="23"/>
  <c r="Q7715" i="23"/>
  <c r="N7715" i="23"/>
  <c r="J7715" i="23"/>
  <c r="K7715" i="23" s="1"/>
  <c r="Q7714" i="23"/>
  <c r="N7714" i="23"/>
  <c r="K7714" i="23"/>
  <c r="J7714" i="23"/>
  <c r="Q7713" i="23"/>
  <c r="N7713" i="23"/>
  <c r="J7713" i="23"/>
  <c r="K7713" i="23" s="1"/>
  <c r="Q7712" i="23"/>
  <c r="N7712" i="23"/>
  <c r="J7712" i="23"/>
  <c r="K7712" i="23" s="1"/>
  <c r="Q7711" i="23"/>
  <c r="N7711" i="23"/>
  <c r="J7711" i="23"/>
  <c r="K7711" i="23" s="1"/>
  <c r="Q7710" i="23"/>
  <c r="N7710" i="23"/>
  <c r="J7710" i="23"/>
  <c r="K7710" i="23" s="1"/>
  <c r="Q7709" i="23"/>
  <c r="N7709" i="23"/>
  <c r="J7709" i="23"/>
  <c r="K7709" i="23" s="1"/>
  <c r="Q7708" i="23"/>
  <c r="N7708" i="23"/>
  <c r="J7708" i="23"/>
  <c r="K7708" i="23" s="1"/>
  <c r="Q7707" i="23"/>
  <c r="N7707" i="23"/>
  <c r="J7707" i="23"/>
  <c r="K7707" i="23" s="1"/>
  <c r="Q7706" i="23"/>
  <c r="N7706" i="23"/>
  <c r="J7706" i="23"/>
  <c r="K7706" i="23" s="1"/>
  <c r="Q7705" i="23"/>
  <c r="N7705" i="23"/>
  <c r="J7705" i="23"/>
  <c r="K7705" i="23" s="1"/>
  <c r="Q7704" i="23"/>
  <c r="N7704" i="23"/>
  <c r="J7704" i="23"/>
  <c r="K7704" i="23" s="1"/>
  <c r="Q7703" i="23"/>
  <c r="N7703" i="23"/>
  <c r="J7703" i="23"/>
  <c r="K7703" i="23" s="1"/>
  <c r="Q7702" i="23"/>
  <c r="N7702" i="23"/>
  <c r="K7702" i="23"/>
  <c r="J7702" i="23"/>
  <c r="Q7701" i="23"/>
  <c r="N7701" i="23"/>
  <c r="J7701" i="23"/>
  <c r="K7701" i="23" s="1"/>
  <c r="Q7700" i="23"/>
  <c r="N7700" i="23"/>
  <c r="K7700" i="23"/>
  <c r="J7700" i="23"/>
  <c r="Q7699" i="23"/>
  <c r="N7699" i="23"/>
  <c r="J7699" i="23"/>
  <c r="K7699" i="23" s="1"/>
  <c r="Q7698" i="23"/>
  <c r="N7698" i="23"/>
  <c r="J7698" i="23"/>
  <c r="K7698" i="23" s="1"/>
  <c r="Q7697" i="23"/>
  <c r="N7697" i="23"/>
  <c r="J7697" i="23"/>
  <c r="K7697" i="23" s="1"/>
  <c r="Q7696" i="23"/>
  <c r="N7696" i="23"/>
  <c r="J7696" i="23"/>
  <c r="K7696" i="23" s="1"/>
  <c r="Q7695" i="23"/>
  <c r="N7695" i="23"/>
  <c r="J7695" i="23"/>
  <c r="K7695" i="23" s="1"/>
  <c r="Q7694" i="23"/>
  <c r="N7694" i="23"/>
  <c r="J7694" i="23"/>
  <c r="K7694" i="23" s="1"/>
  <c r="Q7693" i="23"/>
  <c r="N7693" i="23"/>
  <c r="J7693" i="23"/>
  <c r="K7693" i="23" s="1"/>
  <c r="Q7692" i="23"/>
  <c r="N7692" i="23"/>
  <c r="J7692" i="23"/>
  <c r="K7692" i="23" s="1"/>
  <c r="Q7691" i="23"/>
  <c r="N7691" i="23"/>
  <c r="J7691" i="23"/>
  <c r="K7691" i="23" s="1"/>
  <c r="Q7690" i="23"/>
  <c r="N7690" i="23"/>
  <c r="J7690" i="23"/>
  <c r="K7690" i="23" s="1"/>
  <c r="Q7689" i="23"/>
  <c r="N7689" i="23"/>
  <c r="J7689" i="23"/>
  <c r="K7689" i="23" s="1"/>
  <c r="Q7688" i="23"/>
  <c r="N7688" i="23"/>
  <c r="J7688" i="23"/>
  <c r="K7688" i="23" s="1"/>
  <c r="Q7687" i="23"/>
  <c r="N7687" i="23"/>
  <c r="J7687" i="23"/>
  <c r="K7687" i="23" s="1"/>
  <c r="Q7686" i="23"/>
  <c r="N7686" i="23"/>
  <c r="K7686" i="23"/>
  <c r="J7686" i="23"/>
  <c r="Q7685" i="23"/>
  <c r="N7685" i="23"/>
  <c r="J7685" i="23"/>
  <c r="K7685" i="23" s="1"/>
  <c r="Q7684" i="23"/>
  <c r="N7684" i="23"/>
  <c r="J7684" i="23"/>
  <c r="K7684" i="23" s="1"/>
  <c r="Q7683" i="23"/>
  <c r="N7683" i="23"/>
  <c r="J7683" i="23"/>
  <c r="K7683" i="23" s="1"/>
  <c r="Q7682" i="23"/>
  <c r="N7682" i="23"/>
  <c r="K7682" i="23"/>
  <c r="J7682" i="23"/>
  <c r="Q7681" i="23"/>
  <c r="N7681" i="23"/>
  <c r="J7681" i="23"/>
  <c r="K7681" i="23" s="1"/>
  <c r="Q7680" i="23"/>
  <c r="N7680" i="23"/>
  <c r="J7680" i="23"/>
  <c r="K7680" i="23" s="1"/>
  <c r="Q7679" i="23"/>
  <c r="N7679" i="23"/>
  <c r="J7679" i="23"/>
  <c r="K7679" i="23" s="1"/>
  <c r="Q7678" i="23"/>
  <c r="N7678" i="23"/>
  <c r="K7678" i="23"/>
  <c r="J7678" i="23"/>
  <c r="Q7677" i="23"/>
  <c r="N7677" i="23"/>
  <c r="J7677" i="23"/>
  <c r="K7677" i="23" s="1"/>
  <c r="Q7676" i="23"/>
  <c r="N7676" i="23"/>
  <c r="J7676" i="23"/>
  <c r="K7676" i="23" s="1"/>
  <c r="Q7675" i="23"/>
  <c r="N7675" i="23"/>
  <c r="J7675" i="23"/>
  <c r="K7675" i="23" s="1"/>
  <c r="Q7674" i="23"/>
  <c r="N7674" i="23"/>
  <c r="K7674" i="23"/>
  <c r="J7674" i="23"/>
  <c r="Q7673" i="23"/>
  <c r="N7673" i="23"/>
  <c r="J7673" i="23"/>
  <c r="K7673" i="23" s="1"/>
  <c r="Q7672" i="23"/>
  <c r="N7672" i="23"/>
  <c r="J7672" i="23"/>
  <c r="K7672" i="23" s="1"/>
  <c r="Q7671" i="23"/>
  <c r="N7671" i="23"/>
  <c r="J7671" i="23"/>
  <c r="K7671" i="23" s="1"/>
  <c r="Q7670" i="23"/>
  <c r="N7670" i="23"/>
  <c r="K7670" i="23"/>
  <c r="J7670" i="23"/>
  <c r="Q7669" i="23"/>
  <c r="N7669" i="23"/>
  <c r="J7669" i="23"/>
  <c r="K7669" i="23" s="1"/>
  <c r="Q7668" i="23"/>
  <c r="N7668" i="23"/>
  <c r="K7668" i="23"/>
  <c r="J7668" i="23"/>
  <c r="Q7667" i="23"/>
  <c r="N7667" i="23"/>
  <c r="J7667" i="23"/>
  <c r="K7667" i="23" s="1"/>
  <c r="Q7666" i="23"/>
  <c r="N7666" i="23"/>
  <c r="K7666" i="23"/>
  <c r="J7666" i="23"/>
  <c r="Q7665" i="23"/>
  <c r="N7665" i="23"/>
  <c r="J7665" i="23"/>
  <c r="K7665" i="23" s="1"/>
  <c r="Q7664" i="23"/>
  <c r="N7664" i="23"/>
  <c r="K7664" i="23"/>
  <c r="J7664" i="23"/>
  <c r="Q7663" i="23"/>
  <c r="N7663" i="23"/>
  <c r="J7663" i="23"/>
  <c r="K7663" i="23" s="1"/>
  <c r="Q7662" i="23"/>
  <c r="N7662" i="23"/>
  <c r="K7662" i="23"/>
  <c r="J7662" i="23"/>
  <c r="Q7661" i="23"/>
  <c r="N7661" i="23"/>
  <c r="J7661" i="23"/>
  <c r="K7661" i="23" s="1"/>
  <c r="Q7660" i="23"/>
  <c r="N7660" i="23"/>
  <c r="K7660" i="23"/>
  <c r="J7660" i="23"/>
  <c r="Q7659" i="23"/>
  <c r="N7659" i="23"/>
  <c r="J7659" i="23"/>
  <c r="K7659" i="23" s="1"/>
  <c r="Q7658" i="23"/>
  <c r="N7658" i="23"/>
  <c r="J7658" i="23"/>
  <c r="K7658" i="23" s="1"/>
  <c r="Q7657" i="23"/>
  <c r="N7657" i="23"/>
  <c r="J7657" i="23"/>
  <c r="K7657" i="23" s="1"/>
  <c r="Q7656" i="23"/>
  <c r="N7656" i="23"/>
  <c r="J7656" i="23"/>
  <c r="K7656" i="23" s="1"/>
  <c r="Q7655" i="23"/>
  <c r="N7655" i="23"/>
  <c r="J7655" i="23"/>
  <c r="K7655" i="23" s="1"/>
  <c r="Q7654" i="23"/>
  <c r="N7654" i="23"/>
  <c r="K7654" i="23"/>
  <c r="J7654" i="23"/>
  <c r="Q7653" i="23"/>
  <c r="N7653" i="23"/>
  <c r="J7653" i="23"/>
  <c r="K7653" i="23" s="1"/>
  <c r="Q7652" i="23"/>
  <c r="N7652" i="23"/>
  <c r="J7652" i="23"/>
  <c r="K7652" i="23" s="1"/>
  <c r="Q7651" i="23"/>
  <c r="N7651" i="23"/>
  <c r="J7651" i="23"/>
  <c r="K7651" i="23" s="1"/>
  <c r="Q7650" i="23"/>
  <c r="N7650" i="23"/>
  <c r="K7650" i="23"/>
  <c r="J7650" i="23"/>
  <c r="Q7649" i="23"/>
  <c r="N7649" i="23"/>
  <c r="J7649" i="23"/>
  <c r="K7649" i="23" s="1"/>
  <c r="Q7648" i="23"/>
  <c r="N7648" i="23"/>
  <c r="K7648" i="23"/>
  <c r="J7648" i="23"/>
  <c r="Q7647" i="23"/>
  <c r="N7647" i="23"/>
  <c r="J7647" i="23"/>
  <c r="K7647" i="23" s="1"/>
  <c r="Q7646" i="23"/>
  <c r="N7646" i="23"/>
  <c r="J7646" i="23"/>
  <c r="K7646" i="23" s="1"/>
  <c r="Q7645" i="23"/>
  <c r="N7645" i="23"/>
  <c r="J7645" i="23"/>
  <c r="K7645" i="23" s="1"/>
  <c r="Q7644" i="23"/>
  <c r="N7644" i="23"/>
  <c r="J7644" i="23"/>
  <c r="K7644" i="23" s="1"/>
  <c r="Q7643" i="23"/>
  <c r="N7643" i="23"/>
  <c r="J7643" i="23"/>
  <c r="K7643" i="23" s="1"/>
  <c r="Q7642" i="23"/>
  <c r="N7642" i="23"/>
  <c r="J7642" i="23"/>
  <c r="K7642" i="23" s="1"/>
  <c r="Q7641" i="23"/>
  <c r="N7641" i="23"/>
  <c r="J7641" i="23"/>
  <c r="K7641" i="23" s="1"/>
  <c r="Q7640" i="23"/>
  <c r="N7640" i="23"/>
  <c r="J7640" i="23"/>
  <c r="K7640" i="23" s="1"/>
  <c r="Q7639" i="23"/>
  <c r="N7639" i="23"/>
  <c r="J7639" i="23"/>
  <c r="K7639" i="23" s="1"/>
  <c r="Q7638" i="23"/>
  <c r="N7638" i="23"/>
  <c r="K7638" i="23"/>
  <c r="J7638" i="23"/>
  <c r="Q7637" i="23"/>
  <c r="N7637" i="23"/>
  <c r="J7637" i="23"/>
  <c r="K7637" i="23" s="1"/>
  <c r="Q7636" i="23"/>
  <c r="N7636" i="23"/>
  <c r="K7636" i="23"/>
  <c r="J7636" i="23"/>
  <c r="Q7635" i="23"/>
  <c r="N7635" i="23"/>
  <c r="J7635" i="23"/>
  <c r="K7635" i="23" s="1"/>
  <c r="Q7634" i="23"/>
  <c r="N7634" i="23"/>
  <c r="J7634" i="23"/>
  <c r="K7634" i="23" s="1"/>
  <c r="Q7633" i="23"/>
  <c r="N7633" i="23"/>
  <c r="J7633" i="23"/>
  <c r="K7633" i="23" s="1"/>
  <c r="Q7632" i="23"/>
  <c r="N7632" i="23"/>
  <c r="J7632" i="23"/>
  <c r="K7632" i="23" s="1"/>
  <c r="Q7631" i="23"/>
  <c r="N7631" i="23"/>
  <c r="J7631" i="23"/>
  <c r="K7631" i="23" s="1"/>
  <c r="Q7630" i="23"/>
  <c r="N7630" i="23"/>
  <c r="K7630" i="23"/>
  <c r="J7630" i="23"/>
  <c r="Q7629" i="23"/>
  <c r="N7629" i="23"/>
  <c r="J7629" i="23"/>
  <c r="K7629" i="23" s="1"/>
  <c r="Q7628" i="23"/>
  <c r="N7628" i="23"/>
  <c r="J7628" i="23"/>
  <c r="K7628" i="23" s="1"/>
  <c r="Q7627" i="23"/>
  <c r="N7627" i="23"/>
  <c r="J7627" i="23"/>
  <c r="K7627" i="23" s="1"/>
  <c r="Q7626" i="23"/>
  <c r="N7626" i="23"/>
  <c r="J7626" i="23"/>
  <c r="K7626" i="23" s="1"/>
  <c r="Q7625" i="23"/>
  <c r="N7625" i="23"/>
  <c r="J7625" i="23"/>
  <c r="K7625" i="23" s="1"/>
  <c r="Q7624" i="23"/>
  <c r="N7624" i="23"/>
  <c r="J7624" i="23"/>
  <c r="K7624" i="23" s="1"/>
  <c r="Q7623" i="23"/>
  <c r="N7623" i="23"/>
  <c r="J7623" i="23"/>
  <c r="K7623" i="23" s="1"/>
  <c r="Q7622" i="23"/>
  <c r="N7622" i="23"/>
  <c r="K7622" i="23"/>
  <c r="J7622" i="23"/>
  <c r="Q7621" i="23"/>
  <c r="N7621" i="23"/>
  <c r="J7621" i="23"/>
  <c r="K7621" i="23" s="1"/>
  <c r="Q7620" i="23"/>
  <c r="N7620" i="23"/>
  <c r="J7620" i="23"/>
  <c r="K7620" i="23" s="1"/>
  <c r="Q7619" i="23"/>
  <c r="N7619" i="23"/>
  <c r="J7619" i="23"/>
  <c r="K7619" i="23" s="1"/>
  <c r="Q7618" i="23"/>
  <c r="N7618" i="23"/>
  <c r="K7618" i="23"/>
  <c r="J7618" i="23"/>
  <c r="Q7617" i="23"/>
  <c r="N7617" i="23"/>
  <c r="J7617" i="23"/>
  <c r="K7617" i="23" s="1"/>
  <c r="Q7616" i="23"/>
  <c r="N7616" i="23"/>
  <c r="J7616" i="23"/>
  <c r="K7616" i="23" s="1"/>
  <c r="Q7615" i="23"/>
  <c r="N7615" i="23"/>
  <c r="J7615" i="23"/>
  <c r="K7615" i="23" s="1"/>
  <c r="Q7614" i="23"/>
  <c r="N7614" i="23"/>
  <c r="K7614" i="23"/>
  <c r="J7614" i="23"/>
  <c r="Q7613" i="23"/>
  <c r="N7613" i="23"/>
  <c r="J7613" i="23"/>
  <c r="K7613" i="23" s="1"/>
  <c r="Q7612" i="23"/>
  <c r="N7612" i="23"/>
  <c r="J7612" i="23"/>
  <c r="K7612" i="23" s="1"/>
  <c r="Q7611" i="23"/>
  <c r="N7611" i="23"/>
  <c r="J7611" i="23"/>
  <c r="K7611" i="23" s="1"/>
  <c r="Q7610" i="23"/>
  <c r="N7610" i="23"/>
  <c r="J7610" i="23"/>
  <c r="K7610" i="23" s="1"/>
  <c r="Q7609" i="23"/>
  <c r="N7609" i="23"/>
  <c r="J7609" i="23"/>
  <c r="O7607" i="23"/>
  <c r="L7607" i="23"/>
  <c r="N7607" i="23" s="1"/>
  <c r="G7607" i="23"/>
  <c r="Q7606" i="23"/>
  <c r="N7606" i="23"/>
  <c r="K7606" i="23"/>
  <c r="J7606" i="23"/>
  <c r="Q7605" i="23"/>
  <c r="N7605" i="23"/>
  <c r="K7605" i="23"/>
  <c r="J7605" i="23"/>
  <c r="Q7604" i="23"/>
  <c r="N7604" i="23"/>
  <c r="K7604" i="23"/>
  <c r="J7604" i="23"/>
  <c r="Q7603" i="23"/>
  <c r="N7603" i="23"/>
  <c r="J7603" i="23"/>
  <c r="K7603" i="23" s="1"/>
  <c r="Q7602" i="23"/>
  <c r="N7602" i="23"/>
  <c r="J7602" i="23"/>
  <c r="K7602" i="23" s="1"/>
  <c r="Q7601" i="23"/>
  <c r="N7601" i="23"/>
  <c r="K7601" i="23"/>
  <c r="J7601" i="23"/>
  <c r="Q7600" i="23"/>
  <c r="N7600" i="23"/>
  <c r="K7600" i="23"/>
  <c r="J7600" i="23"/>
  <c r="Q7599" i="23"/>
  <c r="N7599" i="23"/>
  <c r="J7599" i="23"/>
  <c r="K7599" i="23" s="1"/>
  <c r="Q7598" i="23"/>
  <c r="N7598" i="23"/>
  <c r="J7598" i="23"/>
  <c r="K7598" i="23" s="1"/>
  <c r="Q7597" i="23"/>
  <c r="N7597" i="23"/>
  <c r="K7597" i="23"/>
  <c r="J7597" i="23"/>
  <c r="Q7596" i="23"/>
  <c r="N7596" i="23"/>
  <c r="K7596" i="23"/>
  <c r="J7596" i="23"/>
  <c r="Q7595" i="23"/>
  <c r="N7595" i="23"/>
  <c r="J7595" i="23"/>
  <c r="K7595" i="23" s="1"/>
  <c r="Q7594" i="23"/>
  <c r="N7594" i="23"/>
  <c r="K7594" i="23"/>
  <c r="J7594" i="23"/>
  <c r="Q7593" i="23"/>
  <c r="N7593" i="23"/>
  <c r="K7593" i="23"/>
  <c r="J7593" i="23"/>
  <c r="Q7592" i="23"/>
  <c r="N7592" i="23"/>
  <c r="K7592" i="23"/>
  <c r="J7592" i="23"/>
  <c r="Q7591" i="23"/>
  <c r="N7591" i="23"/>
  <c r="J7591" i="23"/>
  <c r="K7591" i="23" s="1"/>
  <c r="Q7590" i="23"/>
  <c r="N7590" i="23"/>
  <c r="J7590" i="23"/>
  <c r="K7590" i="23" s="1"/>
  <c r="Q7589" i="23"/>
  <c r="N7589" i="23"/>
  <c r="K7589" i="23"/>
  <c r="J7589" i="23"/>
  <c r="Q7588" i="23"/>
  <c r="N7588" i="23"/>
  <c r="K7588" i="23"/>
  <c r="J7588" i="23"/>
  <c r="Q7587" i="23"/>
  <c r="N7587" i="23"/>
  <c r="J7587" i="23"/>
  <c r="K7587" i="23" s="1"/>
  <c r="Q7586" i="23"/>
  <c r="N7586" i="23"/>
  <c r="J7586" i="23"/>
  <c r="K7586" i="23" s="1"/>
  <c r="Q7585" i="23"/>
  <c r="N7585" i="23"/>
  <c r="K7585" i="23"/>
  <c r="J7585" i="23"/>
  <c r="Q7584" i="23"/>
  <c r="N7584" i="23"/>
  <c r="K7584" i="23"/>
  <c r="J7584" i="23"/>
  <c r="Q7583" i="23"/>
  <c r="N7583" i="23"/>
  <c r="J7583" i="23"/>
  <c r="K7583" i="23" s="1"/>
  <c r="Q7582" i="23"/>
  <c r="N7582" i="23"/>
  <c r="K7582" i="23"/>
  <c r="J7582" i="23"/>
  <c r="Q7581" i="23"/>
  <c r="N7581" i="23"/>
  <c r="K7581" i="23"/>
  <c r="J7581" i="23"/>
  <c r="Q7580" i="23"/>
  <c r="N7580" i="23"/>
  <c r="K7580" i="23"/>
  <c r="J7580" i="23"/>
  <c r="Q7579" i="23"/>
  <c r="N7579" i="23"/>
  <c r="J7579" i="23"/>
  <c r="K7579" i="23" s="1"/>
  <c r="Q7578" i="23"/>
  <c r="N7578" i="23"/>
  <c r="J7578" i="23"/>
  <c r="K7578" i="23" s="1"/>
  <c r="Q7577" i="23"/>
  <c r="N7577" i="23"/>
  <c r="K7577" i="23"/>
  <c r="J7577" i="23"/>
  <c r="Q7576" i="23"/>
  <c r="N7576" i="23"/>
  <c r="K7576" i="23"/>
  <c r="J7576" i="23"/>
  <c r="Q7575" i="23"/>
  <c r="N7575" i="23"/>
  <c r="J7575" i="23"/>
  <c r="K7575" i="23" s="1"/>
  <c r="Q7574" i="23"/>
  <c r="N7574" i="23"/>
  <c r="K7574" i="23"/>
  <c r="J7574" i="23"/>
  <c r="Q7573" i="23"/>
  <c r="N7573" i="23"/>
  <c r="K7573" i="23"/>
  <c r="J7573" i="23"/>
  <c r="Q7572" i="23"/>
  <c r="N7572" i="23"/>
  <c r="K7572" i="23"/>
  <c r="J7572" i="23"/>
  <c r="Q7571" i="23"/>
  <c r="N7571" i="23"/>
  <c r="J7571" i="23"/>
  <c r="K7571" i="23" s="1"/>
  <c r="Q7570" i="23"/>
  <c r="N7570" i="23"/>
  <c r="J7570" i="23"/>
  <c r="K7570" i="23" s="1"/>
  <c r="Q7569" i="23"/>
  <c r="N7569" i="23"/>
  <c r="K7569" i="23"/>
  <c r="J7569" i="23"/>
  <c r="Q7568" i="23"/>
  <c r="N7568" i="23"/>
  <c r="K7568" i="23"/>
  <c r="J7568" i="23"/>
  <c r="Q7567" i="23"/>
  <c r="N7567" i="23"/>
  <c r="J7567" i="23"/>
  <c r="K7567" i="23" s="1"/>
  <c r="Q7566" i="23"/>
  <c r="N7566" i="23"/>
  <c r="J7566" i="23"/>
  <c r="K7566" i="23" s="1"/>
  <c r="Q7565" i="23"/>
  <c r="N7565" i="23"/>
  <c r="K7565" i="23"/>
  <c r="J7565" i="23"/>
  <c r="Q7564" i="23"/>
  <c r="N7564" i="23"/>
  <c r="K7564" i="23"/>
  <c r="J7564" i="23"/>
  <c r="Q7563" i="23"/>
  <c r="N7563" i="23"/>
  <c r="J7563" i="23"/>
  <c r="K7563" i="23" s="1"/>
  <c r="Q7562" i="23"/>
  <c r="N7562" i="23"/>
  <c r="K7562" i="23"/>
  <c r="J7562" i="23"/>
  <c r="Q7561" i="23"/>
  <c r="N7561" i="23"/>
  <c r="K7561" i="23"/>
  <c r="J7561" i="23"/>
  <c r="Q7560" i="23"/>
  <c r="N7560" i="23"/>
  <c r="K7560" i="23"/>
  <c r="J7560" i="23"/>
  <c r="Q7559" i="23"/>
  <c r="N7559" i="23"/>
  <c r="J7559" i="23"/>
  <c r="K7559" i="23" s="1"/>
  <c r="Q7558" i="23"/>
  <c r="N7558" i="23"/>
  <c r="J7558" i="23"/>
  <c r="K7558" i="23" s="1"/>
  <c r="Q7557" i="23"/>
  <c r="N7557" i="23"/>
  <c r="K7557" i="23"/>
  <c r="Q7556" i="23"/>
  <c r="N7556" i="23"/>
  <c r="K7556" i="23"/>
  <c r="Q7555" i="23"/>
  <c r="N7555" i="23"/>
  <c r="K7555" i="23"/>
  <c r="Q7554" i="23"/>
  <c r="N7554" i="23"/>
  <c r="K7554" i="23"/>
  <c r="Q7553" i="23"/>
  <c r="N7553" i="23"/>
  <c r="K7553" i="23"/>
  <c r="Q7552" i="23"/>
  <c r="N7552" i="23"/>
  <c r="K7552" i="23"/>
  <c r="Q7551" i="23"/>
  <c r="N7551" i="23"/>
  <c r="K7551" i="23"/>
  <c r="Q7550" i="23"/>
  <c r="N7550" i="23"/>
  <c r="K7550" i="23"/>
  <c r="Q7549" i="23"/>
  <c r="N7549" i="23"/>
  <c r="K7549" i="23"/>
  <c r="Q7548" i="23"/>
  <c r="N7548" i="23"/>
  <c r="K7548" i="23"/>
  <c r="Q7547" i="23"/>
  <c r="N7547" i="23"/>
  <c r="K7547" i="23"/>
  <c r="Q7546" i="23"/>
  <c r="N7546" i="23"/>
  <c r="K7546" i="23"/>
  <c r="Q7545" i="23"/>
  <c r="N7545" i="23"/>
  <c r="K7545" i="23"/>
  <c r="Q7544" i="23"/>
  <c r="N7544" i="23"/>
  <c r="K7544" i="23"/>
  <c r="Q7543" i="23"/>
  <c r="N7543" i="23"/>
  <c r="K7543" i="23"/>
  <c r="Q7542" i="23"/>
  <c r="N7542" i="23"/>
  <c r="K7542" i="23"/>
  <c r="Q7541" i="23"/>
  <c r="N7541" i="23"/>
  <c r="K7541" i="23"/>
  <c r="Q7540" i="23"/>
  <c r="N7540" i="23"/>
  <c r="K7540" i="23"/>
  <c r="Q7539" i="23"/>
  <c r="N7539" i="23"/>
  <c r="K7539" i="23"/>
  <c r="Q7538" i="23"/>
  <c r="N7538" i="23"/>
  <c r="K7538" i="23"/>
  <c r="Q7537" i="23"/>
  <c r="N7537" i="23"/>
  <c r="K7537" i="23"/>
  <c r="Q7528" i="23"/>
  <c r="N7528" i="23"/>
  <c r="K7528" i="23"/>
  <c r="J7528" i="23"/>
  <c r="Q7527" i="23"/>
  <c r="N7527" i="23"/>
  <c r="J7527" i="23"/>
  <c r="K7527" i="23" s="1"/>
  <c r="Q7526" i="23"/>
  <c r="N7526" i="23"/>
  <c r="J7526" i="23"/>
  <c r="K7526" i="23" s="1"/>
  <c r="Q7525" i="23"/>
  <c r="N7525" i="23"/>
  <c r="J7525" i="23"/>
  <c r="K7525" i="23" s="1"/>
  <c r="Q7524" i="23"/>
  <c r="N7524" i="23"/>
  <c r="K7524" i="23"/>
  <c r="J7524" i="23"/>
  <c r="Q7523" i="23"/>
  <c r="N7523" i="23"/>
  <c r="K7523" i="23"/>
  <c r="Q7522" i="23"/>
  <c r="N7522" i="23"/>
  <c r="K7522" i="23"/>
  <c r="Q7521" i="23"/>
  <c r="N7521" i="23"/>
  <c r="K7521" i="23"/>
  <c r="J7521" i="23"/>
  <c r="Q7520" i="23"/>
  <c r="N7520" i="23"/>
  <c r="K7520" i="23"/>
  <c r="J7520" i="23"/>
  <c r="Q7519" i="23"/>
  <c r="N7519" i="23"/>
  <c r="K7519" i="23"/>
  <c r="J7519" i="23"/>
  <c r="Q7518" i="23"/>
  <c r="N7518" i="23"/>
  <c r="K7518" i="23"/>
  <c r="J7518" i="23"/>
  <c r="Q7517" i="23"/>
  <c r="N7517" i="23"/>
  <c r="K7517" i="23"/>
  <c r="J7517" i="23"/>
  <c r="Q7516" i="23"/>
  <c r="N7516" i="23"/>
  <c r="K7516" i="23"/>
  <c r="J7516" i="23"/>
  <c r="Q7515" i="23"/>
  <c r="N7515" i="23"/>
  <c r="K7515" i="23"/>
  <c r="J7515" i="23"/>
  <c r="Q7514" i="23"/>
  <c r="N7514" i="23"/>
  <c r="K7514" i="23"/>
  <c r="J7514" i="23"/>
  <c r="Q7513" i="23"/>
  <c r="N7513" i="23"/>
  <c r="K7513" i="23"/>
  <c r="J7513" i="23"/>
  <c r="Q7512" i="23"/>
  <c r="N7512" i="23"/>
  <c r="K7512" i="23"/>
  <c r="J7512" i="23"/>
  <c r="Q7511" i="23"/>
  <c r="N7511" i="23"/>
  <c r="K7511" i="23"/>
  <c r="J7511" i="23"/>
  <c r="Q7510" i="23"/>
  <c r="N7510" i="23"/>
  <c r="J7510" i="23"/>
  <c r="K7510" i="23" s="1"/>
  <c r="Q7509" i="23"/>
  <c r="N7509" i="23"/>
  <c r="K7509" i="23"/>
  <c r="J7509" i="23"/>
  <c r="Q7508" i="23"/>
  <c r="N7508" i="23"/>
  <c r="K7508" i="23"/>
  <c r="J7508" i="23"/>
  <c r="Q7507" i="23"/>
  <c r="N7507" i="23"/>
  <c r="K7507" i="23"/>
  <c r="J7507" i="23"/>
  <c r="Q7506" i="23"/>
  <c r="N7506" i="23"/>
  <c r="J7506" i="23"/>
  <c r="K7506" i="23" s="1"/>
  <c r="Q7505" i="23"/>
  <c r="N7505" i="23"/>
  <c r="K7505" i="23"/>
  <c r="J7505" i="23"/>
  <c r="Q7504" i="23"/>
  <c r="N7504" i="23"/>
  <c r="K7504" i="23"/>
  <c r="J7504" i="23"/>
  <c r="Q7503" i="23"/>
  <c r="N7503" i="23"/>
  <c r="K7503" i="23"/>
  <c r="J7503" i="23"/>
  <c r="Q7502" i="23"/>
  <c r="N7502" i="23"/>
  <c r="K7502" i="23"/>
  <c r="Q7501" i="23"/>
  <c r="N7501" i="23"/>
  <c r="K7501" i="23"/>
  <c r="Q7500" i="23"/>
  <c r="N7500" i="23"/>
  <c r="K7500" i="23"/>
  <c r="Q7499" i="23"/>
  <c r="N7499" i="23"/>
  <c r="K7499" i="23"/>
  <c r="Q7498" i="23"/>
  <c r="N7498" i="23"/>
  <c r="K7498" i="23"/>
  <c r="J7498" i="23"/>
  <c r="Q7497" i="23"/>
  <c r="N7497" i="23"/>
  <c r="J7497" i="23"/>
  <c r="K7497" i="23" s="1"/>
  <c r="Q7496" i="23"/>
  <c r="N7496" i="23"/>
  <c r="K7496" i="23"/>
  <c r="J7496" i="23"/>
  <c r="Q7495" i="23"/>
  <c r="N7495" i="23"/>
  <c r="K7495" i="23"/>
  <c r="J7495" i="23"/>
  <c r="Q7494" i="23"/>
  <c r="N7494" i="23"/>
  <c r="K7494" i="23"/>
  <c r="J7494" i="23"/>
  <c r="Q7493" i="23"/>
  <c r="N7493" i="23"/>
  <c r="J7493" i="23"/>
  <c r="K7493" i="23" s="1"/>
  <c r="Q7492" i="23"/>
  <c r="N7492" i="23"/>
  <c r="K7492" i="23"/>
  <c r="J7492" i="23"/>
  <c r="Q7491" i="23"/>
  <c r="N7491" i="23"/>
  <c r="K7491" i="23"/>
  <c r="J7491" i="23"/>
  <c r="Q7490" i="23"/>
  <c r="N7490" i="23"/>
  <c r="K7490" i="23"/>
  <c r="J7490" i="23"/>
  <c r="Q7489" i="23"/>
  <c r="N7489" i="23"/>
  <c r="J7489" i="23"/>
  <c r="K7489" i="23" s="1"/>
  <c r="Q7488" i="23"/>
  <c r="N7488" i="23"/>
  <c r="K7488" i="23"/>
  <c r="J7488" i="23"/>
  <c r="Q7487" i="23"/>
  <c r="N7487" i="23"/>
  <c r="K7487" i="23"/>
  <c r="J7487" i="23"/>
  <c r="Q7486" i="23"/>
  <c r="N7486" i="23"/>
  <c r="K7486" i="23"/>
  <c r="J7486" i="23"/>
  <c r="Q7485" i="23"/>
  <c r="N7485" i="23"/>
  <c r="J7485" i="23"/>
  <c r="K7485" i="23" s="1"/>
  <c r="Q7484" i="23"/>
  <c r="N7484" i="23"/>
  <c r="K7484" i="23"/>
  <c r="J7484" i="23"/>
  <c r="Q7483" i="23"/>
  <c r="N7483" i="23"/>
  <c r="K7483" i="23"/>
  <c r="J7483" i="23"/>
  <c r="Q7482" i="23"/>
  <c r="N7482" i="23"/>
  <c r="K7482" i="23"/>
  <c r="J7482" i="23"/>
  <c r="Q7481" i="23"/>
  <c r="N7481" i="23"/>
  <c r="Q7480" i="23"/>
  <c r="N7480" i="23"/>
  <c r="Q7479" i="23"/>
  <c r="N7479" i="23"/>
  <c r="Q7478" i="23"/>
  <c r="N7478" i="23"/>
  <c r="Q7477" i="23"/>
  <c r="N7477" i="23"/>
  <c r="Q7476" i="23"/>
  <c r="N7476" i="23"/>
  <c r="Q7475" i="23"/>
  <c r="N7475" i="23"/>
  <c r="Q7474" i="23"/>
  <c r="N7474" i="23"/>
  <c r="Q7473" i="23"/>
  <c r="N7473" i="23"/>
  <c r="Q7472" i="23"/>
  <c r="N7472" i="23"/>
  <c r="Q7471" i="23"/>
  <c r="N7471" i="23"/>
  <c r="Q7470" i="23"/>
  <c r="N7470" i="23"/>
  <c r="J7470" i="23"/>
  <c r="K7470" i="23" s="1"/>
  <c r="Q7469" i="23"/>
  <c r="N7469" i="23"/>
  <c r="K7469" i="23"/>
  <c r="J7469" i="23"/>
  <c r="Q7468" i="23"/>
  <c r="N7468" i="23"/>
  <c r="J7468" i="23"/>
  <c r="K7468" i="23" s="1"/>
  <c r="Q7467" i="23"/>
  <c r="N7467" i="23"/>
  <c r="J7467" i="23"/>
  <c r="K7467" i="23" s="1"/>
  <c r="Q7466" i="23"/>
  <c r="N7466" i="23"/>
  <c r="J7466" i="23"/>
  <c r="K7466" i="23" s="1"/>
  <c r="Q7465" i="23"/>
  <c r="N7465" i="23"/>
  <c r="K7465" i="23"/>
  <c r="J7465" i="23"/>
  <c r="Q7464" i="23"/>
  <c r="N7464" i="23"/>
  <c r="K7464" i="23"/>
  <c r="J7464" i="23"/>
  <c r="Q7463" i="23"/>
  <c r="N7463" i="23"/>
  <c r="J7463" i="23"/>
  <c r="K7463" i="23" s="1"/>
  <c r="Q7462" i="23"/>
  <c r="N7462" i="23"/>
  <c r="K7462" i="23"/>
  <c r="J7462" i="23"/>
  <c r="Q7461" i="23"/>
  <c r="N7461" i="23"/>
  <c r="K7461" i="23"/>
  <c r="J7461" i="23"/>
  <c r="Q7460" i="23"/>
  <c r="N7460" i="23"/>
  <c r="J7460" i="23"/>
  <c r="K7460" i="23" s="1"/>
  <c r="Q7459" i="23"/>
  <c r="N7459" i="23"/>
  <c r="J7459" i="23"/>
  <c r="K7459" i="23" s="1"/>
  <c r="Q7458" i="23"/>
  <c r="N7458" i="23"/>
  <c r="K7458" i="23"/>
  <c r="J7458" i="23"/>
  <c r="Q7457" i="23"/>
  <c r="N7457" i="23"/>
  <c r="K7457" i="23"/>
  <c r="J7457" i="23"/>
  <c r="Q7456" i="23"/>
  <c r="N7456" i="23"/>
  <c r="K7456" i="23"/>
  <c r="J7456" i="23"/>
  <c r="Q7455" i="23"/>
  <c r="N7455" i="23"/>
  <c r="J7455" i="23"/>
  <c r="K7455" i="23" s="1"/>
  <c r="Q7454" i="23"/>
  <c r="N7454" i="23"/>
  <c r="J7454" i="23"/>
  <c r="K7454" i="23" s="1"/>
  <c r="Q7453" i="23"/>
  <c r="N7453" i="23"/>
  <c r="K7453" i="23"/>
  <c r="J7453" i="23"/>
  <c r="Q7452" i="23"/>
  <c r="N7452" i="23"/>
  <c r="K7452" i="23"/>
  <c r="J7452" i="23"/>
  <c r="Q7451" i="23"/>
  <c r="N7451" i="23"/>
  <c r="J7451" i="23"/>
  <c r="K7451" i="23" s="1"/>
  <c r="Q7450" i="23"/>
  <c r="N7450" i="23"/>
  <c r="J7450" i="23"/>
  <c r="K7450" i="23" s="1"/>
  <c r="Q7449" i="23"/>
  <c r="N7449" i="23"/>
  <c r="K7449" i="23"/>
  <c r="J7449" i="23"/>
  <c r="Q7448" i="23"/>
  <c r="N7448" i="23"/>
  <c r="K7448" i="23"/>
  <c r="J7448" i="23"/>
  <c r="Q7447" i="23"/>
  <c r="N7447" i="23"/>
  <c r="J7447" i="23"/>
  <c r="K7447" i="23" s="1"/>
  <c r="Q7446" i="23"/>
  <c r="N7446" i="23"/>
  <c r="K7446" i="23"/>
  <c r="J7446" i="23"/>
  <c r="Q7445" i="23"/>
  <c r="N7445" i="23"/>
  <c r="K7445" i="23"/>
  <c r="J7445" i="23"/>
  <c r="Q7444" i="23"/>
  <c r="N7444" i="23"/>
  <c r="J7444" i="23"/>
  <c r="K7444" i="23" s="1"/>
  <c r="Q7443" i="23"/>
  <c r="N7443" i="23"/>
  <c r="J7443" i="23"/>
  <c r="K7443" i="23" s="1"/>
  <c r="Q7442" i="23"/>
  <c r="N7442" i="23"/>
  <c r="J7442" i="23"/>
  <c r="K7442" i="23" s="1"/>
  <c r="Q7441" i="23"/>
  <c r="N7441" i="23"/>
  <c r="K7441" i="23"/>
  <c r="J7441" i="23"/>
  <c r="Q7440" i="23"/>
  <c r="N7440" i="23"/>
  <c r="J7440" i="23"/>
  <c r="K7440" i="23" s="1"/>
  <c r="Q7439" i="23"/>
  <c r="N7439" i="23"/>
  <c r="J7439" i="23"/>
  <c r="K7439" i="23" s="1"/>
  <c r="Q7438" i="23"/>
  <c r="N7438" i="23"/>
  <c r="J7438" i="23"/>
  <c r="K7438" i="23" s="1"/>
  <c r="Q7437" i="23"/>
  <c r="N7437" i="23"/>
  <c r="K7437" i="23"/>
  <c r="J7437" i="23"/>
  <c r="I7437" i="23"/>
  <c r="Q7436" i="23"/>
  <c r="N7436" i="23"/>
  <c r="K7436" i="23"/>
  <c r="J7436" i="23"/>
  <c r="I7436" i="23"/>
  <c r="Q7435" i="23"/>
  <c r="N7435" i="23"/>
  <c r="K7435" i="23"/>
  <c r="J7435" i="23"/>
  <c r="I7435" i="23"/>
  <c r="Q7434" i="23"/>
  <c r="N7434" i="23"/>
  <c r="J7434" i="23"/>
  <c r="K7434" i="23" s="1"/>
  <c r="I7434" i="23"/>
  <c r="Q7433" i="23"/>
  <c r="N7433" i="23"/>
  <c r="J7433" i="23"/>
  <c r="K7433" i="23" s="1"/>
  <c r="Q7432" i="23"/>
  <c r="N7432" i="23"/>
  <c r="J7432" i="23"/>
  <c r="K7432" i="23" s="1"/>
  <c r="Q7431" i="23"/>
  <c r="N7431" i="23"/>
  <c r="J7431" i="23"/>
  <c r="K7431" i="23" s="1"/>
  <c r="Q7430" i="23"/>
  <c r="N7430" i="23"/>
  <c r="K7430" i="23"/>
  <c r="J7430" i="23"/>
  <c r="Q7429" i="23"/>
  <c r="N7429" i="23"/>
  <c r="J7429" i="23"/>
  <c r="K7429" i="23" s="1"/>
  <c r="Q7428" i="23"/>
  <c r="N7428" i="23"/>
  <c r="J7428" i="23"/>
  <c r="K7428" i="23" s="1"/>
  <c r="Q7427" i="23"/>
  <c r="N7427" i="23"/>
  <c r="K7427" i="23"/>
  <c r="J7427" i="23"/>
  <c r="Q7426" i="23"/>
  <c r="N7426" i="23"/>
  <c r="K7426" i="23"/>
  <c r="J7426" i="23"/>
  <c r="Q7425" i="23"/>
  <c r="N7425" i="23"/>
  <c r="J7425" i="23"/>
  <c r="O7423" i="23"/>
  <c r="L7423" i="23"/>
  <c r="G7423" i="23"/>
  <c r="Q7422" i="23"/>
  <c r="N7422" i="23"/>
  <c r="K7422" i="23"/>
  <c r="J7422" i="23"/>
  <c r="Q7421" i="23"/>
  <c r="N7421" i="23"/>
  <c r="K7421" i="23"/>
  <c r="J7421" i="23"/>
  <c r="Q7420" i="23"/>
  <c r="N7420" i="23"/>
  <c r="K7420" i="23"/>
  <c r="J7420" i="23"/>
  <c r="Q7419" i="23"/>
  <c r="N7419" i="23"/>
  <c r="K7419" i="23"/>
  <c r="J7419" i="23"/>
  <c r="Q7418" i="23"/>
  <c r="N7418" i="23"/>
  <c r="K7418" i="23"/>
  <c r="J7418" i="23"/>
  <c r="Q7417" i="23"/>
  <c r="N7417" i="23"/>
  <c r="K7417" i="23"/>
  <c r="J7417" i="23"/>
  <c r="Q7416" i="23"/>
  <c r="N7416" i="23"/>
  <c r="K7416" i="23"/>
  <c r="J7416" i="23"/>
  <c r="Q7415" i="23"/>
  <c r="N7415" i="23"/>
  <c r="K7415" i="23"/>
  <c r="J7415" i="23"/>
  <c r="Q7414" i="23"/>
  <c r="N7414" i="23"/>
  <c r="K7414" i="23"/>
  <c r="J7414" i="23"/>
  <c r="Q7413" i="23"/>
  <c r="N7413" i="23"/>
  <c r="K7413" i="23"/>
  <c r="J7413" i="23"/>
  <c r="Q7412" i="23"/>
  <c r="N7412" i="23"/>
  <c r="K7412" i="23"/>
  <c r="J7412" i="23"/>
  <c r="Q7411" i="23"/>
  <c r="N7411" i="23"/>
  <c r="K7411" i="23"/>
  <c r="J7411" i="23"/>
  <c r="Q7410" i="23"/>
  <c r="N7410" i="23"/>
  <c r="K7410" i="23"/>
  <c r="J7410" i="23"/>
  <c r="Q7409" i="23"/>
  <c r="N7409" i="23"/>
  <c r="K7409" i="23"/>
  <c r="J7409" i="23"/>
  <c r="Q7408" i="23"/>
  <c r="N7408" i="23"/>
  <c r="K7408" i="23"/>
  <c r="J7408" i="23"/>
  <c r="Q7407" i="23"/>
  <c r="N7407" i="23"/>
  <c r="K7407" i="23"/>
  <c r="J7407" i="23"/>
  <c r="Q7406" i="23"/>
  <c r="N7406" i="23"/>
  <c r="K7406" i="23"/>
  <c r="J7406" i="23"/>
  <c r="Q7405" i="23"/>
  <c r="N7405" i="23"/>
  <c r="K7405" i="23"/>
  <c r="J7405" i="23"/>
  <c r="Q7404" i="23"/>
  <c r="N7404" i="23"/>
  <c r="K7404" i="23"/>
  <c r="J7404" i="23"/>
  <c r="Q7403" i="23"/>
  <c r="N7403" i="23"/>
  <c r="K7403" i="23"/>
  <c r="J7403" i="23"/>
  <c r="Q7402" i="23"/>
  <c r="N7402" i="23"/>
  <c r="K7402" i="23"/>
  <c r="J7402" i="23"/>
  <c r="Q7401" i="23"/>
  <c r="N7401" i="23"/>
  <c r="K7401" i="23"/>
  <c r="J7401" i="23"/>
  <c r="Q7400" i="23"/>
  <c r="N7400" i="23"/>
  <c r="K7400" i="23"/>
  <c r="J7400" i="23"/>
  <c r="Q7399" i="23"/>
  <c r="N7399" i="23"/>
  <c r="K7399" i="23"/>
  <c r="J7399" i="23"/>
  <c r="Q7398" i="23"/>
  <c r="N7398" i="23"/>
  <c r="K7398" i="23"/>
  <c r="J7398" i="23"/>
  <c r="Q7397" i="23"/>
  <c r="N7397" i="23"/>
  <c r="K7397" i="23"/>
  <c r="J7397" i="23"/>
  <c r="Q7396" i="23"/>
  <c r="N7396" i="23"/>
  <c r="K7396" i="23"/>
  <c r="J7396" i="23"/>
  <c r="Q7395" i="23"/>
  <c r="N7395" i="23"/>
  <c r="K7395" i="23"/>
  <c r="J7395" i="23"/>
  <c r="Q7394" i="23"/>
  <c r="N7394" i="23"/>
  <c r="K7394" i="23"/>
  <c r="J7394" i="23"/>
  <c r="Q7393" i="23"/>
  <c r="N7393" i="23"/>
  <c r="K7393" i="23"/>
  <c r="J7393" i="23"/>
  <c r="Q7392" i="23"/>
  <c r="N7392" i="23"/>
  <c r="K7392" i="23"/>
  <c r="J7392" i="23"/>
  <c r="Q7391" i="23"/>
  <c r="N7391" i="23"/>
  <c r="K7391" i="23"/>
  <c r="J7391" i="23"/>
  <c r="Q7390" i="23"/>
  <c r="N7390" i="23"/>
  <c r="K7390" i="23"/>
  <c r="J7390" i="23"/>
  <c r="Q7389" i="23"/>
  <c r="N7389" i="23"/>
  <c r="K7389" i="23"/>
  <c r="J7389" i="23"/>
  <c r="Q7388" i="23"/>
  <c r="N7388" i="23"/>
  <c r="K7388" i="23"/>
  <c r="J7388" i="23"/>
  <c r="Q7387" i="23"/>
  <c r="N7387" i="23"/>
  <c r="K7387" i="23"/>
  <c r="J7387" i="23"/>
  <c r="Q7386" i="23"/>
  <c r="N7386" i="23"/>
  <c r="K7386" i="23"/>
  <c r="J7386" i="23"/>
  <c r="Q7385" i="23"/>
  <c r="N7385" i="23"/>
  <c r="K7385" i="23"/>
  <c r="J7385" i="23"/>
  <c r="Q7384" i="23"/>
  <c r="N7384" i="23"/>
  <c r="K7384" i="23"/>
  <c r="J7384" i="23"/>
  <c r="Q7383" i="23"/>
  <c r="N7383" i="23"/>
  <c r="K7383" i="23"/>
  <c r="J7383" i="23"/>
  <c r="Q7382" i="23"/>
  <c r="N7382" i="23"/>
  <c r="K7382" i="23"/>
  <c r="J7382" i="23"/>
  <c r="Q7381" i="23"/>
  <c r="N7381" i="23"/>
  <c r="K7381" i="23"/>
  <c r="J7381" i="23"/>
  <c r="Q7380" i="23"/>
  <c r="N7380" i="23"/>
  <c r="K7380" i="23"/>
  <c r="J7380" i="23"/>
  <c r="Q7379" i="23"/>
  <c r="N7379" i="23"/>
  <c r="K7379" i="23"/>
  <c r="J7379" i="23"/>
  <c r="Q7378" i="23"/>
  <c r="N7378" i="23"/>
  <c r="K7378" i="23"/>
  <c r="J7378" i="23"/>
  <c r="Q7377" i="23"/>
  <c r="N7377" i="23"/>
  <c r="K7377" i="23"/>
  <c r="J7377" i="23"/>
  <c r="Q7376" i="23"/>
  <c r="N7376" i="23"/>
  <c r="K7376" i="23"/>
  <c r="J7376" i="23"/>
  <c r="Q7375" i="23"/>
  <c r="N7375" i="23"/>
  <c r="K7375" i="23"/>
  <c r="J7375" i="23"/>
  <c r="Q7374" i="23"/>
  <c r="N7374" i="23"/>
  <c r="K7374" i="23"/>
  <c r="J7374" i="23"/>
  <c r="Q7373" i="23"/>
  <c r="N7373" i="23"/>
  <c r="K7373" i="23"/>
  <c r="J7373" i="23"/>
  <c r="Q7372" i="23"/>
  <c r="N7372" i="23"/>
  <c r="K7372" i="23"/>
  <c r="J7372" i="23"/>
  <c r="Q7371" i="23"/>
  <c r="N7371" i="23"/>
  <c r="K7371" i="23"/>
  <c r="J7371" i="23"/>
  <c r="Q7370" i="23"/>
  <c r="N7370" i="23"/>
  <c r="K7370" i="23"/>
  <c r="J7370" i="23"/>
  <c r="Q7369" i="23"/>
  <c r="N7369" i="23"/>
  <c r="K7369" i="23"/>
  <c r="J7369" i="23"/>
  <c r="Q7368" i="23"/>
  <c r="N7368" i="23"/>
  <c r="K7368" i="23"/>
  <c r="J7368" i="23"/>
  <c r="Q7367" i="23"/>
  <c r="N7367" i="23"/>
  <c r="K7367" i="23"/>
  <c r="J7367" i="23"/>
  <c r="Q7366" i="23"/>
  <c r="N7366" i="23"/>
  <c r="K7366" i="23"/>
  <c r="J7366" i="23"/>
  <c r="Q7365" i="23"/>
  <c r="N7365" i="23"/>
  <c r="K7365" i="23"/>
  <c r="J7365" i="23"/>
  <c r="Q7364" i="23"/>
  <c r="N7364" i="23"/>
  <c r="K7364" i="23"/>
  <c r="J7364" i="23"/>
  <c r="Q7363" i="23"/>
  <c r="N7363" i="23"/>
  <c r="K7363" i="23"/>
  <c r="J7363" i="23"/>
  <c r="Q7362" i="23"/>
  <c r="N7362" i="23"/>
  <c r="K7362" i="23"/>
  <c r="J7362" i="23"/>
  <c r="Q7361" i="23"/>
  <c r="N7361" i="23"/>
  <c r="K7361" i="23"/>
  <c r="J7361" i="23"/>
  <c r="Q7360" i="23"/>
  <c r="N7360" i="23"/>
  <c r="K7360" i="23"/>
  <c r="J7360" i="23"/>
  <c r="Q7359" i="23"/>
  <c r="N7359" i="23"/>
  <c r="K7359" i="23"/>
  <c r="J7359" i="23"/>
  <c r="Q7358" i="23"/>
  <c r="N7358" i="23"/>
  <c r="K7358" i="23"/>
  <c r="J7358" i="23"/>
  <c r="Q7357" i="23"/>
  <c r="N7357" i="23"/>
  <c r="K7357" i="23"/>
  <c r="J7357" i="23"/>
  <c r="Q7356" i="23"/>
  <c r="N7356" i="23"/>
  <c r="K7356" i="23"/>
  <c r="J7356" i="23"/>
  <c r="Q7355" i="23"/>
  <c r="N7355" i="23"/>
  <c r="K7355" i="23"/>
  <c r="J7355" i="23"/>
  <c r="Q7354" i="23"/>
  <c r="N7354" i="23"/>
  <c r="K7354" i="23"/>
  <c r="J7354" i="23"/>
  <c r="Q7353" i="23"/>
  <c r="N7353" i="23"/>
  <c r="K7353" i="23"/>
  <c r="J7353" i="23"/>
  <c r="Q7352" i="23"/>
  <c r="N7352" i="23"/>
  <c r="K7352" i="23"/>
  <c r="J7352" i="23"/>
  <c r="Q7351" i="23"/>
  <c r="N7351" i="23"/>
  <c r="K7351" i="23"/>
  <c r="J7351" i="23"/>
  <c r="Q7350" i="23"/>
  <c r="N7350" i="23"/>
  <c r="K7350" i="23"/>
  <c r="J7350" i="23"/>
  <c r="Q7349" i="23"/>
  <c r="N7349" i="23"/>
  <c r="K7349" i="23"/>
  <c r="J7349" i="23"/>
  <c r="Q7348" i="23"/>
  <c r="N7348" i="23"/>
  <c r="K7348" i="23"/>
  <c r="J7348" i="23"/>
  <c r="Q7347" i="23"/>
  <c r="N7347" i="23"/>
  <c r="K7347" i="23"/>
  <c r="J7347" i="23"/>
  <c r="Q7346" i="23"/>
  <c r="N7346" i="23"/>
  <c r="K7346" i="23"/>
  <c r="J7346" i="23"/>
  <c r="Q7345" i="23"/>
  <c r="N7345" i="23"/>
  <c r="K7345" i="23"/>
  <c r="J7345" i="23"/>
  <c r="Q7344" i="23"/>
  <c r="N7344" i="23"/>
  <c r="K7344" i="23"/>
  <c r="J7344" i="23"/>
  <c r="Q7343" i="23"/>
  <c r="N7343" i="23"/>
  <c r="K7343" i="23"/>
  <c r="J7343" i="23"/>
  <c r="Q7342" i="23"/>
  <c r="N7342" i="23"/>
  <c r="K7342" i="23"/>
  <c r="J7342" i="23"/>
  <c r="Q7341" i="23"/>
  <c r="N7341" i="23"/>
  <c r="K7341" i="23"/>
  <c r="J7341" i="23"/>
  <c r="Q7340" i="23"/>
  <c r="N7340" i="23"/>
  <c r="K7340" i="23"/>
  <c r="J7340" i="23"/>
  <c r="Q7339" i="23"/>
  <c r="N7339" i="23"/>
  <c r="K7339" i="23"/>
  <c r="J7339" i="23"/>
  <c r="Q7338" i="23"/>
  <c r="N7338" i="23"/>
  <c r="K7338" i="23"/>
  <c r="J7338" i="23"/>
  <c r="Q7337" i="23"/>
  <c r="N7337" i="23"/>
  <c r="K7337" i="23"/>
  <c r="J7337" i="23"/>
  <c r="Q7336" i="23"/>
  <c r="N7336" i="23"/>
  <c r="K7336" i="23"/>
  <c r="J7336" i="23"/>
  <c r="Q7335" i="23"/>
  <c r="N7335" i="23"/>
  <c r="K7335" i="23"/>
  <c r="J7335" i="23"/>
  <c r="Q7334" i="23"/>
  <c r="N7334" i="23"/>
  <c r="K7334" i="23"/>
  <c r="J7334" i="23"/>
  <c r="Q7333" i="23"/>
  <c r="N7333" i="23"/>
  <c r="K7333" i="23"/>
  <c r="J7333" i="23"/>
  <c r="Q7332" i="23"/>
  <c r="N7332" i="23"/>
  <c r="K7332" i="23"/>
  <c r="J7332" i="23"/>
  <c r="Q7331" i="23"/>
  <c r="N7331" i="23"/>
  <c r="K7331" i="23"/>
  <c r="J7331" i="23"/>
  <c r="Q7330" i="23"/>
  <c r="N7330" i="23"/>
  <c r="K7330" i="23"/>
  <c r="J7330" i="23"/>
  <c r="Q7329" i="23"/>
  <c r="N7329" i="23"/>
  <c r="K7329" i="23"/>
  <c r="J7329" i="23"/>
  <c r="Q7328" i="23"/>
  <c r="N7328" i="23"/>
  <c r="K7328" i="23"/>
  <c r="J7328" i="23"/>
  <c r="Q7327" i="23"/>
  <c r="N7327" i="23"/>
  <c r="K7327" i="23"/>
  <c r="J7327" i="23"/>
  <c r="Q7326" i="23"/>
  <c r="N7326" i="23"/>
  <c r="K7326" i="23"/>
  <c r="J7326" i="23"/>
  <c r="Q7325" i="23"/>
  <c r="N7325" i="23"/>
  <c r="K7325" i="23"/>
  <c r="J7325" i="23"/>
  <c r="Q7324" i="23"/>
  <c r="N7324" i="23"/>
  <c r="K7324" i="23"/>
  <c r="J7324" i="23"/>
  <c r="Q7323" i="23"/>
  <c r="N7323" i="23"/>
  <c r="K7323" i="23"/>
  <c r="J7323" i="23"/>
  <c r="Q7322" i="23"/>
  <c r="N7322" i="23"/>
  <c r="K7322" i="23"/>
  <c r="J7322" i="23"/>
  <c r="Q7321" i="23"/>
  <c r="N7321" i="23"/>
  <c r="K7321" i="23"/>
  <c r="J7321" i="23"/>
  <c r="Q7320" i="23"/>
  <c r="N7320" i="23"/>
  <c r="K7320" i="23"/>
  <c r="J7320" i="23"/>
  <c r="Q7319" i="23"/>
  <c r="N7319" i="23"/>
  <c r="K7319" i="23"/>
  <c r="J7319" i="23"/>
  <c r="Q7318" i="23"/>
  <c r="N7318" i="23"/>
  <c r="K7318" i="23"/>
  <c r="J7318" i="23"/>
  <c r="Q7317" i="23"/>
  <c r="N7317" i="23"/>
  <c r="K7317" i="23"/>
  <c r="J7317" i="23"/>
  <c r="Q7316" i="23"/>
  <c r="N7316" i="23"/>
  <c r="K7316" i="23"/>
  <c r="J7316" i="23"/>
  <c r="Q7315" i="23"/>
  <c r="N7315" i="23"/>
  <c r="K7315" i="23"/>
  <c r="J7315" i="23"/>
  <c r="Q7314" i="23"/>
  <c r="N7314" i="23"/>
  <c r="K7314" i="23"/>
  <c r="J7314" i="23"/>
  <c r="Q7313" i="23"/>
  <c r="N7313" i="23"/>
  <c r="K7313" i="23"/>
  <c r="J7313" i="23"/>
  <c r="Q7312" i="23"/>
  <c r="N7312" i="23"/>
  <c r="K7312" i="23"/>
  <c r="J7312" i="23"/>
  <c r="Q7311" i="23"/>
  <c r="N7311" i="23"/>
  <c r="K7311" i="23"/>
  <c r="J7311" i="23"/>
  <c r="Q7310" i="23"/>
  <c r="N7310" i="23"/>
  <c r="K7310" i="23"/>
  <c r="J7310" i="23"/>
  <c r="Q7309" i="23"/>
  <c r="N7309" i="23"/>
  <c r="K7309" i="23"/>
  <c r="J7309" i="23"/>
  <c r="Q7308" i="23"/>
  <c r="N7308" i="23"/>
  <c r="K7308" i="23"/>
  <c r="J7308" i="23"/>
  <c r="Q7307" i="23"/>
  <c r="N7307" i="23"/>
  <c r="K7307" i="23"/>
  <c r="J7307" i="23"/>
  <c r="Q7306" i="23"/>
  <c r="N7306" i="23"/>
  <c r="K7306" i="23"/>
  <c r="J7306" i="23"/>
  <c r="Q7305" i="23"/>
  <c r="N7305" i="23"/>
  <c r="K7305" i="23"/>
  <c r="J7305" i="23"/>
  <c r="Q7304" i="23"/>
  <c r="N7304" i="23"/>
  <c r="K7304" i="23"/>
  <c r="J7304" i="23"/>
  <c r="Q7303" i="23"/>
  <c r="N7303" i="23"/>
  <c r="K7303" i="23"/>
  <c r="J7303" i="23"/>
  <c r="Q7302" i="23"/>
  <c r="N7302" i="23"/>
  <c r="K7302" i="23"/>
  <c r="J7302" i="23"/>
  <c r="Q7301" i="23"/>
  <c r="N7301" i="23"/>
  <c r="K7301" i="23"/>
  <c r="J7301" i="23"/>
  <c r="Q7300" i="23"/>
  <c r="N7300" i="23"/>
  <c r="K7300" i="23"/>
  <c r="J7300" i="23"/>
  <c r="Q7299" i="23"/>
  <c r="N7299" i="23"/>
  <c r="K7299" i="23"/>
  <c r="J7299" i="23"/>
  <c r="Q7298" i="23"/>
  <c r="N7298" i="23"/>
  <c r="K7298" i="23"/>
  <c r="J7298" i="23"/>
  <c r="Q7297" i="23"/>
  <c r="N7297" i="23"/>
  <c r="K7297" i="23"/>
  <c r="J7297" i="23"/>
  <c r="Q7296" i="23"/>
  <c r="N7296" i="23"/>
  <c r="K7296" i="23"/>
  <c r="J7296" i="23"/>
  <c r="Q7295" i="23"/>
  <c r="N7295" i="23"/>
  <c r="K7295" i="23"/>
  <c r="J7295" i="23"/>
  <c r="Q7294" i="23"/>
  <c r="N7294" i="23"/>
  <c r="K7294" i="23"/>
  <c r="J7294" i="23"/>
  <c r="Q7293" i="23"/>
  <c r="N7293" i="23"/>
  <c r="K7293" i="23"/>
  <c r="J7293" i="23"/>
  <c r="Q7292" i="23"/>
  <c r="N7292" i="23"/>
  <c r="K7292" i="23"/>
  <c r="J7292" i="23"/>
  <c r="Q7291" i="23"/>
  <c r="N7291" i="23"/>
  <c r="K7291" i="23"/>
  <c r="J7291" i="23"/>
  <c r="Q7290" i="23"/>
  <c r="N7290" i="23"/>
  <c r="K7290" i="23"/>
  <c r="J7290" i="23"/>
  <c r="Q7289" i="23"/>
  <c r="N7289" i="23"/>
  <c r="K7289" i="23"/>
  <c r="J7289" i="23"/>
  <c r="Q7288" i="23"/>
  <c r="N7288" i="23"/>
  <c r="K7288" i="23"/>
  <c r="J7288" i="23"/>
  <c r="Q7287" i="23"/>
  <c r="N7287" i="23"/>
  <c r="K7287" i="23"/>
  <c r="J7287" i="23"/>
  <c r="Q7286" i="23"/>
  <c r="N7286" i="23"/>
  <c r="K7286" i="23"/>
  <c r="J7286" i="23"/>
  <c r="Q7285" i="23"/>
  <c r="N7285" i="23"/>
  <c r="K7285" i="23"/>
  <c r="J7285" i="23"/>
  <c r="Q7284" i="23"/>
  <c r="N7284" i="23"/>
  <c r="K7284" i="23"/>
  <c r="J7284" i="23"/>
  <c r="Q7283" i="23"/>
  <c r="N7283" i="23"/>
  <c r="K7283" i="23"/>
  <c r="J7283" i="23"/>
  <c r="Q7282" i="23"/>
  <c r="N7282" i="23"/>
  <c r="K7282" i="23"/>
  <c r="J7282" i="23"/>
  <c r="Q7281" i="23"/>
  <c r="N7281" i="23"/>
  <c r="K7281" i="23"/>
  <c r="J7281" i="23"/>
  <c r="Q7280" i="23"/>
  <c r="N7280" i="23"/>
  <c r="K7280" i="23"/>
  <c r="J7280" i="23"/>
  <c r="Q7279" i="23"/>
  <c r="N7279" i="23"/>
  <c r="K7279" i="23"/>
  <c r="J7279" i="23"/>
  <c r="Q7278" i="23"/>
  <c r="N7278" i="23"/>
  <c r="K7278" i="23"/>
  <c r="J7278" i="23"/>
  <c r="Q7277" i="23"/>
  <c r="N7277" i="23"/>
  <c r="K7277" i="23"/>
  <c r="J7277" i="23"/>
  <c r="Q7276" i="23"/>
  <c r="N7276" i="23"/>
  <c r="K7276" i="23"/>
  <c r="J7276" i="23"/>
  <c r="Q7275" i="23"/>
  <c r="N7275" i="23"/>
  <c r="K7275" i="23"/>
  <c r="J7275" i="23"/>
  <c r="Q7274" i="23"/>
  <c r="N7274" i="23"/>
  <c r="K7274" i="23"/>
  <c r="J7274" i="23"/>
  <c r="Q7273" i="23"/>
  <c r="N7273" i="23"/>
  <c r="K7273" i="23"/>
  <c r="J7273" i="23"/>
  <c r="Q7272" i="23"/>
  <c r="N7272" i="23"/>
  <c r="K7272" i="23"/>
  <c r="J7272" i="23"/>
  <c r="Q7271" i="23"/>
  <c r="N7271" i="23"/>
  <c r="K7271" i="23"/>
  <c r="J7271" i="23"/>
  <c r="Q7270" i="23"/>
  <c r="N7270" i="23"/>
  <c r="K7270" i="23"/>
  <c r="J7270" i="23"/>
  <c r="Q7269" i="23"/>
  <c r="N7269" i="23"/>
  <c r="K7269" i="23"/>
  <c r="J7269" i="23"/>
  <c r="Q7268" i="23"/>
  <c r="N7268" i="23"/>
  <c r="K7268" i="23"/>
  <c r="J7268" i="23"/>
  <c r="Q7267" i="23"/>
  <c r="N7267" i="23"/>
  <c r="K7267" i="23"/>
  <c r="J7267" i="23"/>
  <c r="Q7266" i="23"/>
  <c r="N7266" i="23"/>
  <c r="K7266" i="23"/>
  <c r="J7266" i="23"/>
  <c r="Q7265" i="23"/>
  <c r="N7265" i="23"/>
  <c r="K7265" i="23"/>
  <c r="J7265" i="23"/>
  <c r="Q7264" i="23"/>
  <c r="N7264" i="23"/>
  <c r="K7264" i="23"/>
  <c r="J7264" i="23"/>
  <c r="Q7263" i="23"/>
  <c r="N7263" i="23"/>
  <c r="K7263" i="23"/>
  <c r="J7263" i="23"/>
  <c r="Q7262" i="23"/>
  <c r="N7262" i="23"/>
  <c r="K7262" i="23"/>
  <c r="J7262" i="23"/>
  <c r="Q7261" i="23"/>
  <c r="N7261" i="23"/>
  <c r="K7261" i="23"/>
  <c r="J7261" i="23"/>
  <c r="Q7260" i="23"/>
  <c r="N7260" i="23"/>
  <c r="K7260" i="23"/>
  <c r="J7260" i="23"/>
  <c r="Q7259" i="23"/>
  <c r="N7259" i="23"/>
  <c r="K7259" i="23"/>
  <c r="J7259" i="23"/>
  <c r="Q7258" i="23"/>
  <c r="N7258" i="23"/>
  <c r="K7258" i="23"/>
  <c r="J7258" i="23"/>
  <c r="Q7257" i="23"/>
  <c r="N7257" i="23"/>
  <c r="K7257" i="23"/>
  <c r="J7257" i="23"/>
  <c r="Q7256" i="23"/>
  <c r="N7256" i="23"/>
  <c r="K7256" i="23"/>
  <c r="J7256" i="23"/>
  <c r="Q7255" i="23"/>
  <c r="N7255" i="23"/>
  <c r="K7255" i="23"/>
  <c r="J7255" i="23"/>
  <c r="Q7254" i="23"/>
  <c r="N7254" i="23"/>
  <c r="K7254" i="23"/>
  <c r="J7254" i="23"/>
  <c r="Q7253" i="23"/>
  <c r="N7253" i="23"/>
  <c r="K7253" i="23"/>
  <c r="J7253" i="23"/>
  <c r="Q7252" i="23"/>
  <c r="N7252" i="23"/>
  <c r="K7252" i="23"/>
  <c r="J7252" i="23"/>
  <c r="Q7251" i="23"/>
  <c r="N7251" i="23"/>
  <c r="K7251" i="23"/>
  <c r="J7251" i="23"/>
  <c r="Q7250" i="23"/>
  <c r="N7250" i="23"/>
  <c r="K7250" i="23"/>
  <c r="J7250" i="23"/>
  <c r="Q7249" i="23"/>
  <c r="N7249" i="23"/>
  <c r="K7249" i="23"/>
  <c r="J7249" i="23"/>
  <c r="Q7248" i="23"/>
  <c r="N7248" i="23"/>
  <c r="K7248" i="23"/>
  <c r="J7248" i="23"/>
  <c r="Q7247" i="23"/>
  <c r="N7247" i="23"/>
  <c r="K7247" i="23"/>
  <c r="J7247" i="23"/>
  <c r="Q7246" i="23"/>
  <c r="N7246" i="23"/>
  <c r="K7246" i="23"/>
  <c r="J7246" i="23"/>
  <c r="Q7245" i="23"/>
  <c r="N7245" i="23"/>
  <c r="K7245" i="23"/>
  <c r="J7245" i="23"/>
  <c r="Q7244" i="23"/>
  <c r="N7244" i="23"/>
  <c r="K7244" i="23"/>
  <c r="J7244" i="23"/>
  <c r="Q7243" i="23"/>
  <c r="N7243" i="23"/>
  <c r="K7243" i="23"/>
  <c r="J7243" i="23"/>
  <c r="Q7242" i="23"/>
  <c r="N7242" i="23"/>
  <c r="K7242" i="23"/>
  <c r="J7242" i="23"/>
  <c r="Q7241" i="23"/>
  <c r="N7241" i="23"/>
  <c r="K7241" i="23"/>
  <c r="J7241" i="23"/>
  <c r="Q7240" i="23"/>
  <c r="N7240" i="23"/>
  <c r="K7240" i="23"/>
  <c r="J7240" i="23"/>
  <c r="Q7239" i="23"/>
  <c r="N7239" i="23"/>
  <c r="K7239" i="23"/>
  <c r="J7239" i="23"/>
  <c r="Q7238" i="23"/>
  <c r="N7238" i="23"/>
  <c r="K7238" i="23"/>
  <c r="J7238" i="23"/>
  <c r="Q7237" i="23"/>
  <c r="N7237" i="23"/>
  <c r="K7237" i="23"/>
  <c r="J7237" i="23"/>
  <c r="Q7236" i="23"/>
  <c r="N7236" i="23"/>
  <c r="K7236" i="23"/>
  <c r="J7236" i="23"/>
  <c r="Q7235" i="23"/>
  <c r="N7235" i="23"/>
  <c r="K7235" i="23"/>
  <c r="J7235" i="23"/>
  <c r="Q7234" i="23"/>
  <c r="N7234" i="23"/>
  <c r="K7234" i="23"/>
  <c r="J7234" i="23"/>
  <c r="Q7233" i="23"/>
  <c r="N7233" i="23"/>
  <c r="K7233" i="23"/>
  <c r="J7233" i="23"/>
  <c r="Q7232" i="23"/>
  <c r="N7232" i="23"/>
  <c r="K7232" i="23"/>
  <c r="J7232" i="23"/>
  <c r="Q7231" i="23"/>
  <c r="N7231" i="23"/>
  <c r="K7231" i="23"/>
  <c r="J7231" i="23"/>
  <c r="Q7230" i="23"/>
  <c r="N7230" i="23"/>
  <c r="K7230" i="23"/>
  <c r="J7230" i="23"/>
  <c r="Q7229" i="23"/>
  <c r="N7229" i="23"/>
  <c r="K7229" i="23"/>
  <c r="J7229" i="23"/>
  <c r="Q7228" i="23"/>
  <c r="N7228" i="23"/>
  <c r="K7228" i="23"/>
  <c r="J7228" i="23"/>
  <c r="Q7227" i="23"/>
  <c r="N7227" i="23"/>
  <c r="K7227" i="23"/>
  <c r="J7227" i="23"/>
  <c r="Q7226" i="23"/>
  <c r="N7226" i="23"/>
  <c r="K7226" i="23"/>
  <c r="J7226" i="23"/>
  <c r="Q7225" i="23"/>
  <c r="N7225" i="23"/>
  <c r="K7225" i="23"/>
  <c r="J7225" i="23"/>
  <c r="Q7224" i="23"/>
  <c r="N7224" i="23"/>
  <c r="K7224" i="23"/>
  <c r="J7224" i="23"/>
  <c r="Q7223" i="23"/>
  <c r="N7223" i="23"/>
  <c r="K7223" i="23"/>
  <c r="J7223" i="23"/>
  <c r="Q7222" i="23"/>
  <c r="N7222" i="23"/>
  <c r="K7222" i="23"/>
  <c r="J7222" i="23"/>
  <c r="Q7221" i="23"/>
  <c r="N7221" i="23"/>
  <c r="K7221" i="23"/>
  <c r="J7221" i="23"/>
  <c r="Q7220" i="23"/>
  <c r="N7220" i="23"/>
  <c r="K7220" i="23"/>
  <c r="J7220" i="23"/>
  <c r="Q7219" i="23"/>
  <c r="N7219" i="23"/>
  <c r="K7219" i="23"/>
  <c r="J7219" i="23"/>
  <c r="Q7218" i="23"/>
  <c r="N7218" i="23"/>
  <c r="K7218" i="23"/>
  <c r="J7218" i="23"/>
  <c r="Q7217" i="23"/>
  <c r="N7217" i="23"/>
  <c r="K7217" i="23"/>
  <c r="J7217" i="23"/>
  <c r="Q7216" i="23"/>
  <c r="N7216" i="23"/>
  <c r="K7216" i="23"/>
  <c r="J7216" i="23"/>
  <c r="Q7215" i="23"/>
  <c r="N7215" i="23"/>
  <c r="K7215" i="23"/>
  <c r="J7215" i="23"/>
  <c r="Q7214" i="23"/>
  <c r="N7214" i="23"/>
  <c r="K7214" i="23"/>
  <c r="J7214" i="23"/>
  <c r="Q7213" i="23"/>
  <c r="N7213" i="23"/>
  <c r="K7213" i="23"/>
  <c r="J7213" i="23"/>
  <c r="Q7212" i="23"/>
  <c r="N7212" i="23"/>
  <c r="K7212" i="23"/>
  <c r="J7212" i="23"/>
  <c r="Q7211" i="23"/>
  <c r="N7211" i="23"/>
  <c r="K7211" i="23"/>
  <c r="J7211" i="23"/>
  <c r="Q7210" i="23"/>
  <c r="N7210" i="23"/>
  <c r="K7210" i="23"/>
  <c r="J7210" i="23"/>
  <c r="Q7209" i="23"/>
  <c r="N7209" i="23"/>
  <c r="K7209" i="23"/>
  <c r="J7209" i="23"/>
  <c r="Q7208" i="23"/>
  <c r="N7208" i="23"/>
  <c r="K7208" i="23"/>
  <c r="J7208" i="23"/>
  <c r="Q7207" i="23"/>
  <c r="N7207" i="23"/>
  <c r="K7207" i="23"/>
  <c r="J7207" i="23"/>
  <c r="Q7206" i="23"/>
  <c r="N7206" i="23"/>
  <c r="K7206" i="23"/>
  <c r="J7206" i="23"/>
  <c r="Q7205" i="23"/>
  <c r="N7205" i="23"/>
  <c r="K7205" i="23"/>
  <c r="J7205" i="23"/>
  <c r="Q7204" i="23"/>
  <c r="N7204" i="23"/>
  <c r="K7204" i="23"/>
  <c r="J7204" i="23"/>
  <c r="Q7203" i="23"/>
  <c r="N7203" i="23"/>
  <c r="K7203" i="23"/>
  <c r="J7203" i="23"/>
  <c r="Q7202" i="23"/>
  <c r="N7202" i="23"/>
  <c r="K7202" i="23"/>
  <c r="J7202" i="23"/>
  <c r="Q7201" i="23"/>
  <c r="N7201" i="23"/>
  <c r="K7201" i="23"/>
  <c r="J7201" i="23"/>
  <c r="Q7200" i="23"/>
  <c r="N7200" i="23"/>
  <c r="K7200" i="23"/>
  <c r="J7200" i="23"/>
  <c r="Q7199" i="23"/>
  <c r="N7199" i="23"/>
  <c r="K7199" i="23"/>
  <c r="J7199" i="23"/>
  <c r="Q7198" i="23"/>
  <c r="N7198" i="23"/>
  <c r="K7198" i="23"/>
  <c r="J7198" i="23"/>
  <c r="Q7197" i="23"/>
  <c r="N7197" i="23"/>
  <c r="K7197" i="23"/>
  <c r="J7197" i="23"/>
  <c r="Q7196" i="23"/>
  <c r="N7196" i="23"/>
  <c r="K7196" i="23"/>
  <c r="J7196" i="23"/>
  <c r="Q7195" i="23"/>
  <c r="N7195" i="23"/>
  <c r="K7195" i="23"/>
  <c r="J7195" i="23"/>
  <c r="Q7194" i="23"/>
  <c r="N7194" i="23"/>
  <c r="K7194" i="23"/>
  <c r="J7194" i="23"/>
  <c r="Q7193" i="23"/>
  <c r="N7193" i="23"/>
  <c r="K7193" i="23"/>
  <c r="J7193" i="23"/>
  <c r="Q7192" i="23"/>
  <c r="N7192" i="23"/>
  <c r="K7192" i="23"/>
  <c r="J7192" i="23"/>
  <c r="Q7191" i="23"/>
  <c r="N7191" i="23"/>
  <c r="K7191" i="23"/>
  <c r="J7191" i="23"/>
  <c r="Q7190" i="23"/>
  <c r="N7190" i="23"/>
  <c r="K7190" i="23"/>
  <c r="J7190" i="23"/>
  <c r="Q7189" i="23"/>
  <c r="N7189" i="23"/>
  <c r="K7189" i="23"/>
  <c r="J7189" i="23"/>
  <c r="Q7188" i="23"/>
  <c r="N7188" i="23"/>
  <c r="K7188" i="23"/>
  <c r="J7188" i="23"/>
  <c r="Q7187" i="23"/>
  <c r="N7187" i="23"/>
  <c r="K7187" i="23"/>
  <c r="J7187" i="23"/>
  <c r="Q7186" i="23"/>
  <c r="N7186" i="23"/>
  <c r="K7186" i="23"/>
  <c r="J7186" i="23"/>
  <c r="Q7185" i="23"/>
  <c r="N7185" i="23"/>
  <c r="K7185" i="23"/>
  <c r="J7185" i="23"/>
  <c r="Q7184" i="23"/>
  <c r="N7184" i="23"/>
  <c r="K7184" i="23"/>
  <c r="J7184" i="23"/>
  <c r="Q7183" i="23"/>
  <c r="N7183" i="23"/>
  <c r="K7183" i="23"/>
  <c r="J7183" i="23"/>
  <c r="Q7182" i="23"/>
  <c r="N7182" i="23"/>
  <c r="K7182" i="23"/>
  <c r="J7182" i="23"/>
  <c r="Q7181" i="23"/>
  <c r="N7181" i="23"/>
  <c r="K7181" i="23"/>
  <c r="J7181" i="23"/>
  <c r="Q7180" i="23"/>
  <c r="N7180" i="23"/>
  <c r="K7180" i="23"/>
  <c r="J7180" i="23"/>
  <c r="Q7179" i="23"/>
  <c r="N7179" i="23"/>
  <c r="K7179" i="23"/>
  <c r="J7179" i="23"/>
  <c r="Q7178" i="23"/>
  <c r="N7178" i="23"/>
  <c r="K7178" i="23"/>
  <c r="J7178" i="23"/>
  <c r="Q7177" i="23"/>
  <c r="N7177" i="23"/>
  <c r="K7177" i="23"/>
  <c r="J7177" i="23"/>
  <c r="Q7176" i="23"/>
  <c r="N7176" i="23"/>
  <c r="K7176" i="23"/>
  <c r="J7176" i="23"/>
  <c r="Q7175" i="23"/>
  <c r="N7175" i="23"/>
  <c r="K7175" i="23"/>
  <c r="J7175" i="23"/>
  <c r="Q7174" i="23"/>
  <c r="N7174" i="23"/>
  <c r="K7174" i="23"/>
  <c r="J7174" i="23"/>
  <c r="Q7173" i="23"/>
  <c r="N7173" i="23"/>
  <c r="K7173" i="23"/>
  <c r="J7173" i="23"/>
  <c r="Q7172" i="23"/>
  <c r="N7172" i="23"/>
  <c r="K7172" i="23"/>
  <c r="J7172" i="23"/>
  <c r="Q7171" i="23"/>
  <c r="N7171" i="23"/>
  <c r="K7171" i="23"/>
  <c r="J7171" i="23"/>
  <c r="Q7170" i="23"/>
  <c r="N7170" i="23"/>
  <c r="K7170" i="23"/>
  <c r="J7170" i="23"/>
  <c r="Q7169" i="23"/>
  <c r="N7169" i="23"/>
  <c r="K7169" i="23"/>
  <c r="J7169" i="23"/>
  <c r="Q7168" i="23"/>
  <c r="N7168" i="23"/>
  <c r="K7168" i="23"/>
  <c r="J7168" i="23"/>
  <c r="Q7167" i="23"/>
  <c r="N7167" i="23"/>
  <c r="K7167" i="23"/>
  <c r="J7167" i="23"/>
  <c r="Q7166" i="23"/>
  <c r="N7166" i="23"/>
  <c r="K7166" i="23"/>
  <c r="J7166" i="23"/>
  <c r="Q7165" i="23"/>
  <c r="N7165" i="23"/>
  <c r="K7165" i="23"/>
  <c r="J7165" i="23"/>
  <c r="Q7164" i="23"/>
  <c r="N7164" i="23"/>
  <c r="K7164" i="23"/>
  <c r="J7164" i="23"/>
  <c r="Q7163" i="23"/>
  <c r="N7163" i="23"/>
  <c r="K7163" i="23"/>
  <c r="J7163" i="23"/>
  <c r="Q7162" i="23"/>
  <c r="N7162" i="23"/>
  <c r="K7162" i="23"/>
  <c r="J7162" i="23"/>
  <c r="Q7161" i="23"/>
  <c r="N7161" i="23"/>
  <c r="K7161" i="23"/>
  <c r="J7161" i="23"/>
  <c r="Q7160" i="23"/>
  <c r="N7160" i="23"/>
  <c r="K7160" i="23"/>
  <c r="J7160" i="23"/>
  <c r="Q7159" i="23"/>
  <c r="N7159" i="23"/>
  <c r="K7159" i="23"/>
  <c r="J7159" i="23"/>
  <c r="Q7158" i="23"/>
  <c r="N7158" i="23"/>
  <c r="K7158" i="23"/>
  <c r="J7158" i="23"/>
  <c r="Q7157" i="23"/>
  <c r="N7157" i="23"/>
  <c r="K7157" i="23"/>
  <c r="J7157" i="23"/>
  <c r="Q7156" i="23"/>
  <c r="N7156" i="23"/>
  <c r="K7156" i="23"/>
  <c r="J7156" i="23"/>
  <c r="Q7155" i="23"/>
  <c r="N7155" i="23"/>
  <c r="K7155" i="23"/>
  <c r="J7155" i="23"/>
  <c r="Q7154" i="23"/>
  <c r="N7154" i="23"/>
  <c r="K7154" i="23"/>
  <c r="J7154" i="23"/>
  <c r="Q7153" i="23"/>
  <c r="N7153" i="23"/>
  <c r="K7153" i="23"/>
  <c r="J7153" i="23"/>
  <c r="Q7152" i="23"/>
  <c r="N7152" i="23"/>
  <c r="K7152" i="23"/>
  <c r="J7152" i="23"/>
  <c r="Q7151" i="23"/>
  <c r="N7151" i="23"/>
  <c r="K7151" i="23"/>
  <c r="J7151" i="23"/>
  <c r="Q7150" i="23"/>
  <c r="N7150" i="23"/>
  <c r="K7150" i="23"/>
  <c r="J7150" i="23"/>
  <c r="Q7149" i="23"/>
  <c r="N7149" i="23"/>
  <c r="K7149" i="23"/>
  <c r="J7149" i="23"/>
  <c r="Q7148" i="23"/>
  <c r="N7148" i="23"/>
  <c r="K7148" i="23"/>
  <c r="J7148" i="23"/>
  <c r="Q7147" i="23"/>
  <c r="N7147" i="23"/>
  <c r="K7147" i="23"/>
  <c r="J7147" i="23"/>
  <c r="Q7146" i="23"/>
  <c r="N7146" i="23"/>
  <c r="K7146" i="23"/>
  <c r="J7146" i="23"/>
  <c r="Q7145" i="23"/>
  <c r="N7145" i="23"/>
  <c r="K7145" i="23"/>
  <c r="J7145" i="23"/>
  <c r="Q7144" i="23"/>
  <c r="N7144" i="23"/>
  <c r="K7144" i="23"/>
  <c r="J7144" i="23"/>
  <c r="Q7143" i="23"/>
  <c r="N7143" i="23"/>
  <c r="K7143" i="23"/>
  <c r="J7143" i="23"/>
  <c r="Q7142" i="23"/>
  <c r="N7142" i="23"/>
  <c r="K7142" i="23"/>
  <c r="J7142" i="23"/>
  <c r="Q7141" i="23"/>
  <c r="N7141" i="23"/>
  <c r="K7141" i="23"/>
  <c r="J7141" i="23"/>
  <c r="Q7140" i="23"/>
  <c r="N7140" i="23"/>
  <c r="K7140" i="23"/>
  <c r="J7140" i="23"/>
  <c r="Q7139" i="23"/>
  <c r="N7139" i="23"/>
  <c r="K7139" i="23"/>
  <c r="J7139" i="23"/>
  <c r="Q7138" i="23"/>
  <c r="N7138" i="23"/>
  <c r="K7138" i="23"/>
  <c r="J7138" i="23"/>
  <c r="Q7137" i="23"/>
  <c r="N7137" i="23"/>
  <c r="K7137" i="23"/>
  <c r="J7137" i="23"/>
  <c r="Q7136" i="23"/>
  <c r="N7136" i="23"/>
  <c r="K7136" i="23"/>
  <c r="J7136" i="23"/>
  <c r="Q7135" i="23"/>
  <c r="N7135" i="23"/>
  <c r="K7135" i="23"/>
  <c r="J7135" i="23"/>
  <c r="Q7134" i="23"/>
  <c r="N7134" i="23"/>
  <c r="K7134" i="23"/>
  <c r="J7134" i="23"/>
  <c r="Q7133" i="23"/>
  <c r="N7133" i="23"/>
  <c r="K7133" i="23"/>
  <c r="J7133" i="23"/>
  <c r="Q7132" i="23"/>
  <c r="N7132" i="23"/>
  <c r="K7132" i="23"/>
  <c r="J7132" i="23"/>
  <c r="Q7131" i="23"/>
  <c r="N7131" i="23"/>
  <c r="K7131" i="23"/>
  <c r="J7131" i="23"/>
  <c r="Q7130" i="23"/>
  <c r="N7130" i="23"/>
  <c r="K7130" i="23"/>
  <c r="J7130" i="23"/>
  <c r="Q7129" i="23"/>
  <c r="N7129" i="23"/>
  <c r="K7129" i="23"/>
  <c r="J7129" i="23"/>
  <c r="Q7128" i="23"/>
  <c r="N7128" i="23"/>
  <c r="K7128" i="23"/>
  <c r="J7128" i="23"/>
  <c r="Q7127" i="23"/>
  <c r="N7127" i="23"/>
  <c r="K7127" i="23"/>
  <c r="J7127" i="23"/>
  <c r="Q7126" i="23"/>
  <c r="N7126" i="23"/>
  <c r="K7126" i="23"/>
  <c r="J7126" i="23"/>
  <c r="Q7125" i="23"/>
  <c r="N7125" i="23"/>
  <c r="J7125" i="23"/>
  <c r="K7125" i="23" s="1"/>
  <c r="Q7124" i="23"/>
  <c r="N7124" i="23"/>
  <c r="J7124" i="23"/>
  <c r="K7124" i="23" s="1"/>
  <c r="Q7123" i="23"/>
  <c r="N7123" i="23"/>
  <c r="K7123" i="23"/>
  <c r="J7123" i="23"/>
  <c r="Q7122" i="23"/>
  <c r="N7122" i="23"/>
  <c r="J7122" i="23"/>
  <c r="K7122" i="23" s="1"/>
  <c r="Q7121" i="23"/>
  <c r="N7121" i="23"/>
  <c r="K7121" i="23"/>
  <c r="J7121" i="23"/>
  <c r="Q7120" i="23"/>
  <c r="N7120" i="23"/>
  <c r="J7120" i="23"/>
  <c r="K7120" i="23" s="1"/>
  <c r="Q7119" i="23"/>
  <c r="N7119" i="23"/>
  <c r="K7119" i="23"/>
  <c r="J7119" i="23"/>
  <c r="Q7118" i="23"/>
  <c r="N7118" i="23"/>
  <c r="J7118" i="23"/>
  <c r="K7118" i="23" s="1"/>
  <c r="Q7117" i="23"/>
  <c r="N7117" i="23"/>
  <c r="J7117" i="23"/>
  <c r="K7117" i="23" s="1"/>
  <c r="Q7116" i="23"/>
  <c r="N7116" i="23"/>
  <c r="K7116" i="23"/>
  <c r="J7116" i="23"/>
  <c r="Q7115" i="23"/>
  <c r="N7115" i="23"/>
  <c r="K7115" i="23"/>
  <c r="J7115" i="23"/>
  <c r="Q7114" i="23"/>
  <c r="N7114" i="23"/>
  <c r="J7114" i="23"/>
  <c r="K7114" i="23" s="1"/>
  <c r="Q7113" i="23"/>
  <c r="N7113" i="23"/>
  <c r="J7113" i="23"/>
  <c r="K7113" i="23" s="1"/>
  <c r="Q7112" i="23"/>
  <c r="N7112" i="23"/>
  <c r="J7112" i="23"/>
  <c r="K7112" i="23" s="1"/>
  <c r="Q7111" i="23"/>
  <c r="N7111" i="23"/>
  <c r="K7111" i="23"/>
  <c r="J7111" i="23"/>
  <c r="Q7110" i="23"/>
  <c r="N7110" i="23"/>
  <c r="K7110" i="23"/>
  <c r="J7110" i="23"/>
  <c r="Q7109" i="23"/>
  <c r="N7109" i="23"/>
  <c r="J7109" i="23"/>
  <c r="K7109" i="23" s="1"/>
  <c r="Q7108" i="23"/>
  <c r="N7108" i="23"/>
  <c r="J7108" i="23"/>
  <c r="K7108" i="23" s="1"/>
  <c r="Q7107" i="23"/>
  <c r="N7107" i="23"/>
  <c r="K7107" i="23"/>
  <c r="J7107" i="23"/>
  <c r="Q7106" i="23"/>
  <c r="N7106" i="23"/>
  <c r="J7106" i="23"/>
  <c r="K7106" i="23" s="1"/>
  <c r="Q7105" i="23"/>
  <c r="N7105" i="23"/>
  <c r="J7105" i="23"/>
  <c r="K7105" i="23" s="1"/>
  <c r="Q7104" i="23"/>
  <c r="N7104" i="23"/>
  <c r="K7104" i="23"/>
  <c r="J7104" i="23"/>
  <c r="Q7103" i="23"/>
  <c r="N7103" i="23"/>
  <c r="K7103" i="23"/>
  <c r="J7103" i="23"/>
  <c r="Q7102" i="23"/>
  <c r="N7102" i="23"/>
  <c r="J7102" i="23"/>
  <c r="K7102" i="23" s="1"/>
  <c r="Q7101" i="23"/>
  <c r="N7101" i="23"/>
  <c r="J7101" i="23"/>
  <c r="K7101" i="23" s="1"/>
  <c r="Q7100" i="23"/>
  <c r="N7100" i="23"/>
  <c r="J7100" i="23"/>
  <c r="K7100" i="23" s="1"/>
  <c r="Q7099" i="23"/>
  <c r="N7099" i="23"/>
  <c r="K7099" i="23"/>
  <c r="J7099" i="23"/>
  <c r="Q7098" i="23"/>
  <c r="N7098" i="23"/>
  <c r="J7098" i="23"/>
  <c r="K7098" i="23" s="1"/>
  <c r="Q7097" i="23"/>
  <c r="N7097" i="23"/>
  <c r="J7097" i="23"/>
  <c r="K7097" i="23" s="1"/>
  <c r="Q7096" i="23"/>
  <c r="N7096" i="23"/>
  <c r="J7096" i="23"/>
  <c r="K7096" i="23" s="1"/>
  <c r="Q7095" i="23"/>
  <c r="N7095" i="23"/>
  <c r="K7095" i="23"/>
  <c r="J7095" i="23"/>
  <c r="Q7094" i="23"/>
  <c r="N7094" i="23"/>
  <c r="J7094" i="23"/>
  <c r="K7094" i="23" s="1"/>
  <c r="Q7093" i="23"/>
  <c r="N7093" i="23"/>
  <c r="J7093" i="23"/>
  <c r="K7093" i="23" s="1"/>
  <c r="Q7092" i="23"/>
  <c r="N7092" i="23"/>
  <c r="K7092" i="23"/>
  <c r="J7092" i="23"/>
  <c r="Q7091" i="23"/>
  <c r="N7091" i="23"/>
  <c r="K7091" i="23"/>
  <c r="J7091" i="23"/>
  <c r="Q7090" i="23"/>
  <c r="N7090" i="23"/>
  <c r="K7090" i="23"/>
  <c r="J7090" i="23"/>
  <c r="Q7089" i="23"/>
  <c r="N7089" i="23"/>
  <c r="J7089" i="23"/>
  <c r="K7089" i="23" s="1"/>
  <c r="Q7088" i="23"/>
  <c r="N7088" i="23"/>
  <c r="J7088" i="23"/>
  <c r="K7088" i="23" s="1"/>
  <c r="Q7087" i="23"/>
  <c r="N7087" i="23"/>
  <c r="K7087" i="23"/>
  <c r="J7087" i="23"/>
  <c r="Q7086" i="23"/>
  <c r="N7086" i="23"/>
  <c r="K7086" i="23"/>
  <c r="J7086" i="23"/>
  <c r="Q7085" i="23"/>
  <c r="N7085" i="23"/>
  <c r="J7085" i="23"/>
  <c r="K7085" i="23" s="1"/>
  <c r="Q7084" i="23"/>
  <c r="N7084" i="23"/>
  <c r="K7084" i="23"/>
  <c r="J7084" i="23"/>
  <c r="Q7083" i="23"/>
  <c r="N7083" i="23"/>
  <c r="K7083" i="23"/>
  <c r="J7083" i="23"/>
  <c r="Q7082" i="23"/>
  <c r="N7082" i="23"/>
  <c r="J7082" i="23"/>
  <c r="K7082" i="23" s="1"/>
  <c r="Q7081" i="23"/>
  <c r="N7081" i="23"/>
  <c r="J7081" i="23"/>
  <c r="K7081" i="23" s="1"/>
  <c r="Q7080" i="23"/>
  <c r="N7080" i="23"/>
  <c r="K7080" i="23"/>
  <c r="J7080" i="23"/>
  <c r="Q7079" i="23"/>
  <c r="N7079" i="23"/>
  <c r="K7079" i="23"/>
  <c r="J7079" i="23"/>
  <c r="Q7078" i="23"/>
  <c r="N7078" i="23"/>
  <c r="J7078" i="23"/>
  <c r="K7078" i="23" s="1"/>
  <c r="Q7077" i="23"/>
  <c r="N7077" i="23"/>
  <c r="J7077" i="23"/>
  <c r="K7077" i="23" s="1"/>
  <c r="Q7076" i="23"/>
  <c r="N7076" i="23"/>
  <c r="K7076" i="23"/>
  <c r="J7076" i="23"/>
  <c r="Q7075" i="23"/>
  <c r="N7075" i="23"/>
  <c r="K7075" i="23"/>
  <c r="J7075" i="23"/>
  <c r="Q7074" i="23"/>
  <c r="N7074" i="23"/>
  <c r="K7074" i="23"/>
  <c r="J7074" i="23"/>
  <c r="Q7073" i="23"/>
  <c r="N7073" i="23"/>
  <c r="J7073" i="23"/>
  <c r="K7073" i="23" s="1"/>
  <c r="Q7072" i="23"/>
  <c r="N7072" i="23"/>
  <c r="J7072" i="23"/>
  <c r="K7072" i="23" s="1"/>
  <c r="Q7071" i="23"/>
  <c r="N7071" i="23"/>
  <c r="K7071" i="23"/>
  <c r="J7071" i="23"/>
  <c r="Q7070" i="23"/>
  <c r="N7070" i="23"/>
  <c r="J7070" i="23"/>
  <c r="K7070" i="23" s="1"/>
  <c r="Q7069" i="23"/>
  <c r="N7069" i="23"/>
  <c r="J7069" i="23"/>
  <c r="K7069" i="23" s="1"/>
  <c r="Q7068" i="23"/>
  <c r="N7068" i="23"/>
  <c r="J7068" i="23"/>
  <c r="K7068" i="23" s="1"/>
  <c r="Q7067" i="23"/>
  <c r="N7067" i="23"/>
  <c r="K7067" i="23"/>
  <c r="J7067" i="23"/>
  <c r="Q7066" i="23"/>
  <c r="N7066" i="23"/>
  <c r="J7066" i="23"/>
  <c r="K7066" i="23" s="1"/>
  <c r="Q7065" i="23"/>
  <c r="N7065" i="23"/>
  <c r="J7065" i="23"/>
  <c r="K7065" i="23" s="1"/>
  <c r="Q7064" i="23"/>
  <c r="N7064" i="23"/>
  <c r="J7064" i="23"/>
  <c r="K7064" i="23" s="1"/>
  <c r="Q7063" i="23"/>
  <c r="N7063" i="23"/>
  <c r="K7063" i="23"/>
  <c r="J7063" i="23"/>
  <c r="Q7062" i="23"/>
  <c r="N7062" i="23"/>
  <c r="J7062" i="23"/>
  <c r="K7062" i="23" s="1"/>
  <c r="Q7061" i="23"/>
  <c r="N7061" i="23"/>
  <c r="J7061" i="23"/>
  <c r="K7061" i="23" s="1"/>
  <c r="Q7060" i="23"/>
  <c r="N7060" i="23"/>
  <c r="K7060" i="23"/>
  <c r="J7060" i="23"/>
  <c r="Q7059" i="23"/>
  <c r="N7059" i="23"/>
  <c r="K7059" i="23"/>
  <c r="J7059" i="23"/>
  <c r="Q7058" i="23"/>
  <c r="N7058" i="23"/>
  <c r="K7058" i="23"/>
  <c r="J7058" i="23"/>
  <c r="Q7057" i="23"/>
  <c r="N7057" i="23"/>
  <c r="J7057" i="23"/>
  <c r="K7057" i="23" s="1"/>
  <c r="Q7056" i="23"/>
  <c r="N7056" i="23"/>
  <c r="K7056" i="23"/>
  <c r="J7056" i="23"/>
  <c r="Q7055" i="23"/>
  <c r="N7055" i="23"/>
  <c r="K7055" i="23"/>
  <c r="J7055" i="23"/>
  <c r="Q7054" i="23"/>
  <c r="N7054" i="23"/>
  <c r="J7054" i="23"/>
  <c r="K7054" i="23" s="1"/>
  <c r="Q7053" i="23"/>
  <c r="N7053" i="23"/>
  <c r="J7053" i="23"/>
  <c r="K7053" i="23" s="1"/>
  <c r="Q7052" i="23"/>
  <c r="N7052" i="23"/>
  <c r="J7052" i="23"/>
  <c r="K7052" i="23" s="1"/>
  <c r="Q7051" i="23"/>
  <c r="N7051" i="23"/>
  <c r="K7051" i="23"/>
  <c r="J7051" i="23"/>
  <c r="Q7050" i="23"/>
  <c r="N7050" i="23"/>
  <c r="J7050" i="23"/>
  <c r="K7050" i="23" s="1"/>
  <c r="Q7049" i="23"/>
  <c r="N7049" i="23"/>
  <c r="J7049" i="23"/>
  <c r="K7049" i="23" s="1"/>
  <c r="Q7048" i="23"/>
  <c r="N7048" i="23"/>
  <c r="J7048" i="23"/>
  <c r="K7048" i="23" s="1"/>
  <c r="Q7047" i="23"/>
  <c r="N7047" i="23"/>
  <c r="K7047" i="23"/>
  <c r="J7047" i="23"/>
  <c r="Q7046" i="23"/>
  <c r="N7046" i="23"/>
  <c r="K7046" i="23"/>
  <c r="J7046" i="23"/>
  <c r="Q7045" i="23"/>
  <c r="N7045" i="23"/>
  <c r="J7045" i="23"/>
  <c r="K7045" i="23" s="1"/>
  <c r="Q7044" i="23"/>
  <c r="N7044" i="23"/>
  <c r="J7044" i="23"/>
  <c r="K7044" i="23" s="1"/>
  <c r="Q7043" i="23"/>
  <c r="N7043" i="23"/>
  <c r="K7043" i="23"/>
  <c r="J7043" i="23"/>
  <c r="Q7042" i="23"/>
  <c r="N7042" i="23"/>
  <c r="J7042" i="23"/>
  <c r="K7042" i="23" s="1"/>
  <c r="Q7041" i="23"/>
  <c r="N7041" i="23"/>
  <c r="J7041" i="23"/>
  <c r="K7041" i="23" s="1"/>
  <c r="Q7040" i="23"/>
  <c r="N7040" i="23"/>
  <c r="K7040" i="23"/>
  <c r="J7040" i="23"/>
  <c r="Q7039" i="23"/>
  <c r="N7039" i="23"/>
  <c r="K7039" i="23"/>
  <c r="J7039" i="23"/>
  <c r="Q7038" i="23"/>
  <c r="N7038" i="23"/>
  <c r="J7038" i="23"/>
  <c r="K7038" i="23" s="1"/>
  <c r="Q7037" i="23"/>
  <c r="N7037" i="23"/>
  <c r="J7037" i="23"/>
  <c r="K7037" i="23" s="1"/>
  <c r="Q7036" i="23"/>
  <c r="N7036" i="23"/>
  <c r="J7036" i="23"/>
  <c r="K7036" i="23" s="1"/>
  <c r="Q7035" i="23"/>
  <c r="N7035" i="23"/>
  <c r="K7035" i="23"/>
  <c r="J7035" i="23"/>
  <c r="Q7034" i="23"/>
  <c r="N7034" i="23"/>
  <c r="J7034" i="23"/>
  <c r="K7034" i="23" s="1"/>
  <c r="Q7033" i="23"/>
  <c r="N7033" i="23"/>
  <c r="J7033" i="23"/>
  <c r="K7033" i="23" s="1"/>
  <c r="Q7032" i="23"/>
  <c r="N7032" i="23"/>
  <c r="J7032" i="23"/>
  <c r="K7032" i="23" s="1"/>
  <c r="Q7031" i="23"/>
  <c r="N7031" i="23"/>
  <c r="K7031" i="23"/>
  <c r="J7031" i="23"/>
  <c r="Q7030" i="23"/>
  <c r="N7030" i="23"/>
  <c r="J7030" i="23"/>
  <c r="K7030" i="23" s="1"/>
  <c r="Q7029" i="23"/>
  <c r="N7029" i="23"/>
  <c r="J7029" i="23"/>
  <c r="K7029" i="23" s="1"/>
  <c r="Q7028" i="23"/>
  <c r="N7028" i="23"/>
  <c r="K7028" i="23"/>
  <c r="J7028" i="23"/>
  <c r="Q7027" i="23"/>
  <c r="N7027" i="23"/>
  <c r="K7027" i="23"/>
  <c r="J7027" i="23"/>
  <c r="Q7026" i="23"/>
  <c r="N7026" i="23"/>
  <c r="K7026" i="23"/>
  <c r="J7026" i="23"/>
  <c r="Q7025" i="23"/>
  <c r="N7025" i="23"/>
  <c r="J7025" i="23"/>
  <c r="K7025" i="23" s="1"/>
  <c r="Q7024" i="23"/>
  <c r="N7024" i="23"/>
  <c r="K7024" i="23"/>
  <c r="J7024" i="23"/>
  <c r="Q7023" i="23"/>
  <c r="N7023" i="23"/>
  <c r="K7023" i="23"/>
  <c r="J7023" i="23"/>
  <c r="Q7022" i="23"/>
  <c r="N7022" i="23"/>
  <c r="K7022" i="23"/>
  <c r="J7022" i="23"/>
  <c r="Q7021" i="23"/>
  <c r="N7021" i="23"/>
  <c r="J7021" i="23"/>
  <c r="K7021" i="23" s="1"/>
  <c r="Q7020" i="23"/>
  <c r="N7020" i="23"/>
  <c r="J7020" i="23"/>
  <c r="K7020" i="23" s="1"/>
  <c r="Q7019" i="23"/>
  <c r="N7019" i="23"/>
  <c r="K7019" i="23"/>
  <c r="J7019" i="23"/>
  <c r="Q7018" i="23"/>
  <c r="N7018" i="23"/>
  <c r="J7018" i="23"/>
  <c r="K7018" i="23" s="1"/>
  <c r="Q7017" i="23"/>
  <c r="N7017" i="23"/>
  <c r="J7017" i="23"/>
  <c r="K7017" i="23" s="1"/>
  <c r="Q7016" i="23"/>
  <c r="N7016" i="23"/>
  <c r="J7016" i="23"/>
  <c r="K7016" i="23" s="1"/>
  <c r="Q7015" i="23"/>
  <c r="N7015" i="23"/>
  <c r="K7015" i="23"/>
  <c r="J7015" i="23"/>
  <c r="Q7014" i="23"/>
  <c r="N7014" i="23"/>
  <c r="J7014" i="23"/>
  <c r="K7014" i="23" s="1"/>
  <c r="Q7013" i="23"/>
  <c r="N7013" i="23"/>
  <c r="J7013" i="23"/>
  <c r="K7013" i="23" s="1"/>
  <c r="Q7012" i="23"/>
  <c r="N7012" i="23"/>
  <c r="J7012" i="23"/>
  <c r="K7012" i="23" s="1"/>
  <c r="Q7011" i="23"/>
  <c r="N7011" i="23"/>
  <c r="K7011" i="23"/>
  <c r="J7011" i="23"/>
  <c r="Q7010" i="23"/>
  <c r="N7010" i="23"/>
  <c r="J7010" i="23"/>
  <c r="K7010" i="23" s="1"/>
  <c r="Q7009" i="23"/>
  <c r="N7009" i="23"/>
  <c r="J7009" i="23"/>
  <c r="K7009" i="23" s="1"/>
  <c r="Q7008" i="23"/>
  <c r="N7008" i="23"/>
  <c r="J7008" i="23"/>
  <c r="K7008" i="23" s="1"/>
  <c r="Q7007" i="23"/>
  <c r="N7007" i="23"/>
  <c r="K7007" i="23"/>
  <c r="J7007" i="23"/>
  <c r="Q7006" i="23"/>
  <c r="N7006" i="23"/>
  <c r="K7006" i="23"/>
  <c r="J7006" i="23"/>
  <c r="Q7005" i="23"/>
  <c r="N7005" i="23"/>
  <c r="J7005" i="23"/>
  <c r="K7005" i="23" s="1"/>
  <c r="Q7004" i="23"/>
  <c r="N7004" i="23"/>
  <c r="J7004" i="23"/>
  <c r="K7004" i="23" s="1"/>
  <c r="Q7003" i="23"/>
  <c r="N7003" i="23"/>
  <c r="K7003" i="23"/>
  <c r="J7003" i="23"/>
  <c r="Q7002" i="23"/>
  <c r="N7002" i="23"/>
  <c r="J7002" i="23"/>
  <c r="K7002" i="23" s="1"/>
  <c r="Q7001" i="23"/>
  <c r="N7001" i="23"/>
  <c r="J7001" i="23"/>
  <c r="K7001" i="23" s="1"/>
  <c r="Q7000" i="23"/>
  <c r="N7000" i="23"/>
  <c r="J7000" i="23"/>
  <c r="K7000" i="23" s="1"/>
  <c r="Q6999" i="23"/>
  <c r="N6999" i="23"/>
  <c r="K6999" i="23"/>
  <c r="J6999" i="23"/>
  <c r="Q6998" i="23"/>
  <c r="N6998" i="23"/>
  <c r="J6998" i="23"/>
  <c r="K6998" i="23" s="1"/>
  <c r="Q6997" i="23"/>
  <c r="N6997" i="23"/>
  <c r="J6997" i="23"/>
  <c r="K6997" i="23" s="1"/>
  <c r="Q6996" i="23"/>
  <c r="N6996" i="23"/>
  <c r="K6996" i="23"/>
  <c r="J6996" i="23"/>
  <c r="Q6995" i="23"/>
  <c r="N6995" i="23"/>
  <c r="K6995" i="23"/>
  <c r="J6995" i="23"/>
  <c r="Q6994" i="23"/>
  <c r="N6994" i="23"/>
  <c r="K6994" i="23"/>
  <c r="J6994" i="23"/>
  <c r="Q6993" i="23"/>
  <c r="N6993" i="23"/>
  <c r="J6993" i="23"/>
  <c r="K6993" i="23" s="1"/>
  <c r="Q6992" i="23"/>
  <c r="N6992" i="23"/>
  <c r="J6992" i="23"/>
  <c r="K6992" i="23" s="1"/>
  <c r="Q6991" i="23"/>
  <c r="N6991" i="23"/>
  <c r="K6991" i="23"/>
  <c r="J6991" i="23"/>
  <c r="Q6990" i="23"/>
  <c r="N6990" i="23"/>
  <c r="J6990" i="23"/>
  <c r="K6990" i="23" s="1"/>
  <c r="Q6989" i="23"/>
  <c r="N6989" i="23"/>
  <c r="J6989" i="23"/>
  <c r="K6989" i="23" s="1"/>
  <c r="Q6988" i="23"/>
  <c r="N6988" i="23"/>
  <c r="K6988" i="23"/>
  <c r="J6988" i="23"/>
  <c r="Q6987" i="23"/>
  <c r="N6987" i="23"/>
  <c r="K6987" i="23"/>
  <c r="J6987" i="23"/>
  <c r="Q6986" i="23"/>
  <c r="N6986" i="23"/>
  <c r="J6986" i="23"/>
  <c r="K6986" i="23" s="1"/>
  <c r="Q6985" i="23"/>
  <c r="N6985" i="23"/>
  <c r="J6985" i="23"/>
  <c r="K6985" i="23" s="1"/>
  <c r="Q6984" i="23"/>
  <c r="N6984" i="23"/>
  <c r="K6984" i="23"/>
  <c r="J6984" i="23"/>
  <c r="Q6983" i="23"/>
  <c r="N6983" i="23"/>
  <c r="K6983" i="23"/>
  <c r="J6983" i="23"/>
  <c r="Q6982" i="23"/>
  <c r="N6982" i="23"/>
  <c r="K6982" i="23"/>
  <c r="J6982" i="23"/>
  <c r="Q6981" i="23"/>
  <c r="N6981" i="23"/>
  <c r="J6981" i="23"/>
  <c r="K6981" i="23" s="1"/>
  <c r="Q6980" i="23"/>
  <c r="N6980" i="23"/>
  <c r="J6980" i="23"/>
  <c r="K6980" i="23" s="1"/>
  <c r="Q6979" i="23"/>
  <c r="N6979" i="23"/>
  <c r="K6979" i="23"/>
  <c r="J6979" i="23"/>
  <c r="Q6978" i="23"/>
  <c r="N6978" i="23"/>
  <c r="K6978" i="23"/>
  <c r="J6978" i="23"/>
  <c r="Q6977" i="23"/>
  <c r="N6977" i="23"/>
  <c r="J6977" i="23"/>
  <c r="K6977" i="23" s="1"/>
  <c r="Q6976" i="23"/>
  <c r="N6976" i="23"/>
  <c r="J6976" i="23"/>
  <c r="K6976" i="23" s="1"/>
  <c r="Q6975" i="23"/>
  <c r="N6975" i="23"/>
  <c r="K6975" i="23"/>
  <c r="J6975" i="23"/>
  <c r="Q6974" i="23"/>
  <c r="N6974" i="23"/>
  <c r="J6974" i="23"/>
  <c r="K6974" i="23" s="1"/>
  <c r="Q6973" i="23"/>
  <c r="N6973" i="23"/>
  <c r="J6973" i="23"/>
  <c r="K6973" i="23" s="1"/>
  <c r="Q6972" i="23"/>
  <c r="N6972" i="23"/>
  <c r="J6972" i="23"/>
  <c r="K6972" i="23" s="1"/>
  <c r="Q6971" i="23"/>
  <c r="N6971" i="23"/>
  <c r="K6971" i="23"/>
  <c r="J6971" i="23"/>
  <c r="Q6970" i="23"/>
  <c r="N6970" i="23"/>
  <c r="J6970" i="23"/>
  <c r="K6970" i="23" s="1"/>
  <c r="Q6969" i="23"/>
  <c r="N6969" i="23"/>
  <c r="J6969" i="23"/>
  <c r="K6969" i="23" s="1"/>
  <c r="Q6968" i="23"/>
  <c r="N6968" i="23"/>
  <c r="J6968" i="23"/>
  <c r="K6968" i="23" s="1"/>
  <c r="Q6967" i="23"/>
  <c r="N6967" i="23"/>
  <c r="K6967" i="23"/>
  <c r="J6967" i="23"/>
  <c r="Q6966" i="23"/>
  <c r="N6966" i="23"/>
  <c r="J6966" i="23"/>
  <c r="K6966" i="23" s="1"/>
  <c r="Q6965" i="23"/>
  <c r="N6965" i="23"/>
  <c r="J6965" i="23"/>
  <c r="K6965" i="23" s="1"/>
  <c r="Q6964" i="23"/>
  <c r="N6964" i="23"/>
  <c r="K6964" i="23"/>
  <c r="J6964" i="23"/>
  <c r="Q6963" i="23"/>
  <c r="N6963" i="23"/>
  <c r="K6963" i="23"/>
  <c r="J6963" i="23"/>
  <c r="Q6962" i="23"/>
  <c r="N6962" i="23"/>
  <c r="K6962" i="23"/>
  <c r="J6962" i="23"/>
  <c r="Q6961" i="23"/>
  <c r="N6961" i="23"/>
  <c r="J6961" i="23"/>
  <c r="K6961" i="23" s="1"/>
  <c r="Q6960" i="23"/>
  <c r="N6960" i="23"/>
  <c r="J6960" i="23"/>
  <c r="K6960" i="23" s="1"/>
  <c r="Q6959" i="23"/>
  <c r="N6959" i="23"/>
  <c r="K6959" i="23"/>
  <c r="J6959" i="23"/>
  <c r="Q6958" i="23"/>
  <c r="N6958" i="23"/>
  <c r="J6958" i="23"/>
  <c r="K6958" i="23" s="1"/>
  <c r="Q6957" i="23"/>
  <c r="N6957" i="23"/>
  <c r="J6957" i="23"/>
  <c r="K6957" i="23" s="1"/>
  <c r="Q6956" i="23"/>
  <c r="N6956" i="23"/>
  <c r="K6956" i="23"/>
  <c r="J6956" i="23"/>
  <c r="Q6955" i="23"/>
  <c r="N6955" i="23"/>
  <c r="K6955" i="23"/>
  <c r="J6955" i="23"/>
  <c r="Q6954" i="23"/>
  <c r="N6954" i="23"/>
  <c r="J6954" i="23"/>
  <c r="K6954" i="23" s="1"/>
  <c r="Q6953" i="23"/>
  <c r="N6953" i="23"/>
  <c r="J6953" i="23"/>
  <c r="K6953" i="23" s="1"/>
  <c r="Q6952" i="23"/>
  <c r="N6952" i="23"/>
  <c r="K6952" i="23"/>
  <c r="J6952" i="23"/>
  <c r="Q6951" i="23"/>
  <c r="N6951" i="23"/>
  <c r="K6951" i="23"/>
  <c r="J6951" i="23"/>
  <c r="Q6950" i="23"/>
  <c r="N6950" i="23"/>
  <c r="J6950" i="23"/>
  <c r="K6950" i="23" s="1"/>
  <c r="Q6949" i="23"/>
  <c r="N6949" i="23"/>
  <c r="J6949" i="23"/>
  <c r="K6949" i="23" s="1"/>
  <c r="Q6948" i="23"/>
  <c r="N6948" i="23"/>
  <c r="J6948" i="23"/>
  <c r="K6948" i="23" s="1"/>
  <c r="Q6947" i="23"/>
  <c r="N6947" i="23"/>
  <c r="K6947" i="23"/>
  <c r="J6947" i="23"/>
  <c r="Q6946" i="23"/>
  <c r="N6946" i="23"/>
  <c r="J6946" i="23"/>
  <c r="K6946" i="23" s="1"/>
  <c r="Q6945" i="23"/>
  <c r="N6945" i="23"/>
  <c r="J6945" i="23"/>
  <c r="K6945" i="23" s="1"/>
  <c r="Q6944" i="23"/>
  <c r="N6944" i="23"/>
  <c r="K6944" i="23"/>
  <c r="J6944" i="23"/>
  <c r="Q6943" i="23"/>
  <c r="N6943" i="23"/>
  <c r="K6943" i="23"/>
  <c r="J6943" i="23"/>
  <c r="Q6942" i="23"/>
  <c r="N6942" i="23"/>
  <c r="K6942" i="23"/>
  <c r="J6942" i="23"/>
  <c r="Q6941" i="23"/>
  <c r="N6941" i="23"/>
  <c r="J6941" i="23"/>
  <c r="K6941" i="23" s="1"/>
  <c r="Q6940" i="23"/>
  <c r="N6940" i="23"/>
  <c r="J6940" i="23"/>
  <c r="K6940" i="23" s="1"/>
  <c r="Q6939" i="23"/>
  <c r="N6939" i="23"/>
  <c r="K6939" i="23"/>
  <c r="J6939" i="23"/>
  <c r="Q6938" i="23"/>
  <c r="N6938" i="23"/>
  <c r="J6938" i="23"/>
  <c r="K6938" i="23" s="1"/>
  <c r="Q6937" i="23"/>
  <c r="N6937" i="23"/>
  <c r="J6937" i="23"/>
  <c r="K6937" i="23" s="1"/>
  <c r="Q6936" i="23"/>
  <c r="N6936" i="23"/>
  <c r="J6936" i="23"/>
  <c r="K6936" i="23" s="1"/>
  <c r="Q6935" i="23"/>
  <c r="N6935" i="23"/>
  <c r="K6935" i="23"/>
  <c r="J6935" i="23"/>
  <c r="Q6934" i="23"/>
  <c r="N6934" i="23"/>
  <c r="J6934" i="23"/>
  <c r="K6934" i="23" s="1"/>
  <c r="Q6933" i="23"/>
  <c r="N6933" i="23"/>
  <c r="J6933" i="23"/>
  <c r="K6933" i="23" s="1"/>
  <c r="Q6932" i="23"/>
  <c r="N6932" i="23"/>
  <c r="K6932" i="23"/>
  <c r="J6932" i="23"/>
  <c r="Q6931" i="23"/>
  <c r="N6931" i="23"/>
  <c r="K6931" i="23"/>
  <c r="J6931" i="23"/>
  <c r="Q6930" i="23"/>
  <c r="N6930" i="23"/>
  <c r="K6930" i="23"/>
  <c r="J6930" i="23"/>
  <c r="Q6929" i="23"/>
  <c r="N6929" i="23"/>
  <c r="J6929" i="23"/>
  <c r="K6929" i="23" s="1"/>
  <c r="Q6928" i="23"/>
  <c r="N6928" i="23"/>
  <c r="J6928" i="23"/>
  <c r="K6928" i="23" s="1"/>
  <c r="Q6927" i="23"/>
  <c r="N6927" i="23"/>
  <c r="K6927" i="23"/>
  <c r="J6927" i="23"/>
  <c r="Q6926" i="23"/>
  <c r="N6926" i="23"/>
  <c r="K6926" i="23"/>
  <c r="J6926" i="23"/>
  <c r="Q6925" i="23"/>
  <c r="N6925" i="23"/>
  <c r="J6925" i="23"/>
  <c r="K6925" i="23" s="1"/>
  <c r="Q6924" i="23"/>
  <c r="N6924" i="23"/>
  <c r="K6924" i="23"/>
  <c r="J6924" i="23"/>
  <c r="Q6923" i="23"/>
  <c r="N6923" i="23"/>
  <c r="K6923" i="23"/>
  <c r="J6923" i="23"/>
  <c r="Q6922" i="23"/>
  <c r="N6922" i="23"/>
  <c r="J6922" i="23"/>
  <c r="K6922" i="23" s="1"/>
  <c r="Q6921" i="23"/>
  <c r="N6921" i="23"/>
  <c r="J6921" i="23"/>
  <c r="K6921" i="23" s="1"/>
  <c r="Q6920" i="23"/>
  <c r="N6920" i="23"/>
  <c r="J6920" i="23"/>
  <c r="K6920" i="23" s="1"/>
  <c r="Q6919" i="23"/>
  <c r="N6919" i="23"/>
  <c r="K6919" i="23"/>
  <c r="J6919" i="23"/>
  <c r="Q6918" i="23"/>
  <c r="N6918" i="23"/>
  <c r="J6918" i="23"/>
  <c r="K6918" i="23" s="1"/>
  <c r="Q6917" i="23"/>
  <c r="N6917" i="23"/>
  <c r="J6917" i="23"/>
  <c r="K6917" i="23" s="1"/>
  <c r="Q6916" i="23"/>
  <c r="N6916" i="23"/>
  <c r="J6916" i="23"/>
  <c r="K6916" i="23" s="1"/>
  <c r="Q6915" i="23"/>
  <c r="N6915" i="23"/>
  <c r="K6915" i="23"/>
  <c r="J6915" i="23"/>
  <c r="Q6914" i="23"/>
  <c r="N6914" i="23"/>
  <c r="J6914" i="23"/>
  <c r="K6914" i="23" s="1"/>
  <c r="Q6913" i="23"/>
  <c r="N6913" i="23"/>
  <c r="J6913" i="23"/>
  <c r="K6913" i="23" s="1"/>
  <c r="Q6912" i="23"/>
  <c r="N6912" i="23"/>
  <c r="K6912" i="23"/>
  <c r="J6912" i="23"/>
  <c r="Q6911" i="23"/>
  <c r="N6911" i="23"/>
  <c r="K6911" i="23"/>
  <c r="J6911" i="23"/>
  <c r="Q6910" i="23"/>
  <c r="N6910" i="23"/>
  <c r="K6910" i="23"/>
  <c r="J6910" i="23"/>
  <c r="Q6909" i="23"/>
  <c r="N6909" i="23"/>
  <c r="J6909" i="23"/>
  <c r="K6909" i="23" s="1"/>
  <c r="Q6908" i="23"/>
  <c r="N6908" i="23"/>
  <c r="J6908" i="23"/>
  <c r="K6908" i="23" s="1"/>
  <c r="Q6907" i="23"/>
  <c r="N6907" i="23"/>
  <c r="K6907" i="23"/>
  <c r="J6907" i="23"/>
  <c r="Q6906" i="23"/>
  <c r="N6906" i="23"/>
  <c r="J6906" i="23"/>
  <c r="K6906" i="23" s="1"/>
  <c r="Q6905" i="23"/>
  <c r="N6905" i="23"/>
  <c r="J6905" i="23"/>
  <c r="K6905" i="23" s="1"/>
  <c r="Q6904" i="23"/>
  <c r="N6904" i="23"/>
  <c r="J6904" i="23"/>
  <c r="K6904" i="23" s="1"/>
  <c r="Q6903" i="23"/>
  <c r="N6903" i="23"/>
  <c r="K6903" i="23"/>
  <c r="J6903" i="23"/>
  <c r="Q6902" i="23"/>
  <c r="N6902" i="23"/>
  <c r="J6902" i="23"/>
  <c r="K6902" i="23" s="1"/>
  <c r="Q6901" i="23"/>
  <c r="N6901" i="23"/>
  <c r="J6901" i="23"/>
  <c r="K6901" i="23" s="1"/>
  <c r="Q6900" i="23"/>
  <c r="N6900" i="23"/>
  <c r="K6900" i="23"/>
  <c r="J6900" i="23"/>
  <c r="Q6899" i="23"/>
  <c r="N6899" i="23"/>
  <c r="K6899" i="23"/>
  <c r="J6899" i="23"/>
  <c r="Q6898" i="23"/>
  <c r="N6898" i="23"/>
  <c r="K6898" i="23"/>
  <c r="J6898" i="23"/>
  <c r="Q6897" i="23"/>
  <c r="N6897" i="23"/>
  <c r="J6897" i="23"/>
  <c r="K6897" i="23" s="1"/>
  <c r="Q6896" i="23"/>
  <c r="N6896" i="23"/>
  <c r="J6896" i="23"/>
  <c r="K6896" i="23" s="1"/>
  <c r="Q6895" i="23"/>
  <c r="N6895" i="23"/>
  <c r="K6895" i="23"/>
  <c r="J6895" i="23"/>
  <c r="Q6894" i="23"/>
  <c r="N6894" i="23"/>
  <c r="J6894" i="23"/>
  <c r="K6894" i="23" s="1"/>
  <c r="Q6893" i="23"/>
  <c r="N6893" i="23"/>
  <c r="J6893" i="23"/>
  <c r="K6893" i="23" s="1"/>
  <c r="Q6892" i="23"/>
  <c r="N6892" i="23"/>
  <c r="J6892" i="23"/>
  <c r="K6892" i="23" s="1"/>
  <c r="Q6891" i="23"/>
  <c r="N6891" i="23"/>
  <c r="K6891" i="23"/>
  <c r="J6891" i="23"/>
  <c r="Q6890" i="23"/>
  <c r="N6890" i="23"/>
  <c r="K6890" i="23"/>
  <c r="J6890" i="23"/>
  <c r="Q6889" i="23"/>
  <c r="N6889" i="23"/>
  <c r="J6889" i="23"/>
  <c r="K6889" i="23" s="1"/>
  <c r="Q6888" i="23"/>
  <c r="N6888" i="23"/>
  <c r="K6888" i="23"/>
  <c r="J6888" i="23"/>
  <c r="Q6887" i="23"/>
  <c r="N6887" i="23"/>
  <c r="K6887" i="23"/>
  <c r="J6887" i="23"/>
  <c r="Q6886" i="23"/>
  <c r="N6886" i="23"/>
  <c r="J6886" i="23"/>
  <c r="K6886" i="23" s="1"/>
  <c r="Q6885" i="23"/>
  <c r="N6885" i="23"/>
  <c r="J6885" i="23"/>
  <c r="K6885" i="23" s="1"/>
  <c r="Q6884" i="23"/>
  <c r="N6884" i="23"/>
  <c r="J6884" i="23"/>
  <c r="K6884" i="23" s="1"/>
  <c r="Q6883" i="23"/>
  <c r="N6883" i="23"/>
  <c r="K6883" i="23"/>
  <c r="J6883" i="23"/>
  <c r="Q6882" i="23"/>
  <c r="N6882" i="23"/>
  <c r="J6882" i="23"/>
  <c r="K6882" i="23" s="1"/>
  <c r="Q6881" i="23"/>
  <c r="N6881" i="23"/>
  <c r="J6881" i="23"/>
  <c r="K6881" i="23" s="1"/>
  <c r="Q6880" i="23"/>
  <c r="N6880" i="23"/>
  <c r="J6880" i="23"/>
  <c r="K6880" i="23" s="1"/>
  <c r="Q6879" i="23"/>
  <c r="N6879" i="23"/>
  <c r="K6879" i="23"/>
  <c r="J6879" i="23"/>
  <c r="Q6878" i="23"/>
  <c r="N6878" i="23"/>
  <c r="J6878" i="23"/>
  <c r="K6878" i="23" s="1"/>
  <c r="Q6877" i="23"/>
  <c r="N6877" i="23"/>
  <c r="J6877" i="23"/>
  <c r="K6877" i="23" s="1"/>
  <c r="Q6876" i="23"/>
  <c r="N6876" i="23"/>
  <c r="J6876" i="23"/>
  <c r="K6876" i="23" s="1"/>
  <c r="Q6875" i="23"/>
  <c r="N6875" i="23"/>
  <c r="K6875" i="23"/>
  <c r="J6875" i="23"/>
  <c r="Q6874" i="23"/>
  <c r="N6874" i="23"/>
  <c r="J6874" i="23"/>
  <c r="K6874" i="23" s="1"/>
  <c r="Q6873" i="23"/>
  <c r="N6873" i="23"/>
  <c r="J6873" i="23"/>
  <c r="K6873" i="23" s="1"/>
  <c r="Q6872" i="23"/>
  <c r="N6872" i="23"/>
  <c r="J6872" i="23"/>
  <c r="K6872" i="23" s="1"/>
  <c r="Q6871" i="23"/>
  <c r="N6871" i="23"/>
  <c r="K6871" i="23"/>
  <c r="J6871" i="23"/>
  <c r="Q6870" i="23"/>
  <c r="N6870" i="23"/>
  <c r="J6870" i="23"/>
  <c r="K6870" i="23" s="1"/>
  <c r="Q6869" i="23"/>
  <c r="N6869" i="23"/>
  <c r="J6869" i="23"/>
  <c r="K6869" i="23" s="1"/>
  <c r="Q6868" i="23"/>
  <c r="N6868" i="23"/>
  <c r="K6868" i="23"/>
  <c r="J6868" i="23"/>
  <c r="Q6867" i="23"/>
  <c r="N6867" i="23"/>
  <c r="K6867" i="23"/>
  <c r="J6867" i="23"/>
  <c r="Q6866" i="23"/>
  <c r="N6866" i="23"/>
  <c r="K6866" i="23"/>
  <c r="J6866" i="23"/>
  <c r="Q6865" i="23"/>
  <c r="N6865" i="23"/>
  <c r="J6865" i="23"/>
  <c r="K6865" i="23" s="1"/>
  <c r="Q6864" i="23"/>
  <c r="N6864" i="23"/>
  <c r="J6864" i="23"/>
  <c r="K6864" i="23" s="1"/>
  <c r="Q6863" i="23"/>
  <c r="N6863" i="23"/>
  <c r="K6863" i="23"/>
  <c r="J6863" i="23"/>
  <c r="Q6862" i="23"/>
  <c r="N6862" i="23"/>
  <c r="K6862" i="23"/>
  <c r="J6862" i="23"/>
  <c r="Q6861" i="23"/>
  <c r="N6861" i="23"/>
  <c r="J6861" i="23"/>
  <c r="K6861" i="23" s="1"/>
  <c r="Q6860" i="23"/>
  <c r="N6860" i="23"/>
  <c r="J6860" i="23"/>
  <c r="K6860" i="23" s="1"/>
  <c r="Q6859" i="23"/>
  <c r="N6859" i="23"/>
  <c r="K6859" i="23"/>
  <c r="J6859" i="23"/>
  <c r="Q6858" i="23"/>
  <c r="N6858" i="23"/>
  <c r="J6858" i="23"/>
  <c r="K6858" i="23" s="1"/>
  <c r="Q6857" i="23"/>
  <c r="N6857" i="23"/>
  <c r="J6857" i="23"/>
  <c r="K6857" i="23" s="1"/>
  <c r="Q6856" i="23"/>
  <c r="N6856" i="23"/>
  <c r="J6856" i="23"/>
  <c r="K6856" i="23" s="1"/>
  <c r="Q6855" i="23"/>
  <c r="N6855" i="23"/>
  <c r="K6855" i="23"/>
  <c r="J6855" i="23"/>
  <c r="Q6854" i="23"/>
  <c r="N6854" i="23"/>
  <c r="J6854" i="23"/>
  <c r="K6854" i="23" s="1"/>
  <c r="Q6853" i="23"/>
  <c r="N6853" i="23"/>
  <c r="J6853" i="23"/>
  <c r="K6853" i="23" s="1"/>
  <c r="Q6852" i="23"/>
  <c r="N6852" i="23"/>
  <c r="J6852" i="23"/>
  <c r="K6852" i="23" s="1"/>
  <c r="Q6851" i="23"/>
  <c r="N6851" i="23"/>
  <c r="K6851" i="23"/>
  <c r="J6851" i="23"/>
  <c r="Q6850" i="23"/>
  <c r="N6850" i="23"/>
  <c r="K6850" i="23"/>
  <c r="J6850" i="23"/>
  <c r="Q6849" i="23"/>
  <c r="N6849" i="23"/>
  <c r="J6849" i="23"/>
  <c r="K6849" i="23" s="1"/>
  <c r="Q6848" i="23"/>
  <c r="N6848" i="23"/>
  <c r="K6848" i="23"/>
  <c r="J6848" i="23"/>
  <c r="Q6847" i="23"/>
  <c r="N6847" i="23"/>
  <c r="K6847" i="23"/>
  <c r="J6847" i="23"/>
  <c r="Q6846" i="23"/>
  <c r="N6846" i="23"/>
  <c r="J6846" i="23"/>
  <c r="K6846" i="23" s="1"/>
  <c r="Q6845" i="23"/>
  <c r="N6845" i="23"/>
  <c r="J6845" i="23"/>
  <c r="K6845" i="23" s="1"/>
  <c r="Q6844" i="23"/>
  <c r="N6844" i="23"/>
  <c r="J6844" i="23"/>
  <c r="K6844" i="23" s="1"/>
  <c r="Q6843" i="23"/>
  <c r="N6843" i="23"/>
  <c r="K6843" i="23"/>
  <c r="J6843" i="23"/>
  <c r="Q6842" i="23"/>
  <c r="N6842" i="23"/>
  <c r="J6842" i="23"/>
  <c r="K6842" i="23" s="1"/>
  <c r="Q6841" i="23"/>
  <c r="N6841" i="23"/>
  <c r="J6841" i="23"/>
  <c r="K6841" i="23" s="1"/>
  <c r="Q6840" i="23"/>
  <c r="N6840" i="23"/>
  <c r="J6840" i="23"/>
  <c r="K6840" i="23" s="1"/>
  <c r="Q6839" i="23"/>
  <c r="N6839" i="23"/>
  <c r="K6839" i="23"/>
  <c r="J6839" i="23"/>
  <c r="Q6838" i="23"/>
  <c r="N6838" i="23"/>
  <c r="J6838" i="23"/>
  <c r="K6838" i="23" s="1"/>
  <c r="Q6837" i="23"/>
  <c r="N6837" i="23"/>
  <c r="J6837" i="23"/>
  <c r="K6837" i="23" s="1"/>
  <c r="Q6836" i="23"/>
  <c r="N6836" i="23"/>
  <c r="K6836" i="23"/>
  <c r="J6836" i="23"/>
  <c r="Q6835" i="23"/>
  <c r="N6835" i="23"/>
  <c r="K6835" i="23"/>
  <c r="J6835" i="23"/>
  <c r="Q6834" i="23"/>
  <c r="N6834" i="23"/>
  <c r="K6834" i="23"/>
  <c r="J6834" i="23"/>
  <c r="Q6833" i="23"/>
  <c r="N6833" i="23"/>
  <c r="J6833" i="23"/>
  <c r="K6833" i="23" s="1"/>
  <c r="Q6832" i="23"/>
  <c r="N6832" i="23"/>
  <c r="K6832" i="23"/>
  <c r="J6832" i="23"/>
  <c r="Q6831" i="23"/>
  <c r="N6831" i="23"/>
  <c r="K6831" i="23"/>
  <c r="J6831" i="23"/>
  <c r="Q6830" i="23"/>
  <c r="N6830" i="23"/>
  <c r="K6830" i="23"/>
  <c r="J6830" i="23"/>
  <c r="Q6829" i="23"/>
  <c r="N6829" i="23"/>
  <c r="J6829" i="23"/>
  <c r="K6829" i="23" s="1"/>
  <c r="Q6828" i="23"/>
  <c r="N6828" i="23"/>
  <c r="J6828" i="23"/>
  <c r="K6828" i="23" s="1"/>
  <c r="Q6827" i="23"/>
  <c r="N6827" i="23"/>
  <c r="K6827" i="23"/>
  <c r="J6827" i="23"/>
  <c r="Q6826" i="23"/>
  <c r="N6826" i="23"/>
  <c r="J6826" i="23"/>
  <c r="K6826" i="23" s="1"/>
  <c r="Q6825" i="23"/>
  <c r="N6825" i="23"/>
  <c r="J6825" i="23"/>
  <c r="K6825" i="23" s="1"/>
  <c r="Q6824" i="23"/>
  <c r="N6824" i="23"/>
  <c r="J6824" i="23"/>
  <c r="K6824" i="23" s="1"/>
  <c r="Q6823" i="23"/>
  <c r="N6823" i="23"/>
  <c r="K6823" i="23"/>
  <c r="J6823" i="23"/>
  <c r="Q6822" i="23"/>
  <c r="N6822" i="23"/>
  <c r="J6822" i="23"/>
  <c r="K6822" i="23" s="1"/>
  <c r="Q6821" i="23"/>
  <c r="N6821" i="23"/>
  <c r="J6821" i="23"/>
  <c r="K6821" i="23" s="1"/>
  <c r="Q6820" i="23"/>
  <c r="N6820" i="23"/>
  <c r="K6820" i="23"/>
  <c r="J6820" i="23"/>
  <c r="Q6819" i="23"/>
  <c r="N6819" i="23"/>
  <c r="K6819" i="23"/>
  <c r="J6819" i="23"/>
  <c r="Q6818" i="23"/>
  <c r="N6818" i="23"/>
  <c r="J6818" i="23"/>
  <c r="K6818" i="23" s="1"/>
  <c r="Q6817" i="23"/>
  <c r="N6817" i="23"/>
  <c r="J6817" i="23"/>
  <c r="K6817" i="23" s="1"/>
  <c r="Q6816" i="23"/>
  <c r="N6816" i="23"/>
  <c r="J6816" i="23"/>
  <c r="K6816" i="23" s="1"/>
  <c r="Q6815" i="23"/>
  <c r="N6815" i="23"/>
  <c r="K6815" i="23"/>
  <c r="J6815" i="23"/>
  <c r="Q6814" i="23"/>
  <c r="N6814" i="23"/>
  <c r="J6814" i="23"/>
  <c r="K6814" i="23" s="1"/>
  <c r="Q6813" i="23"/>
  <c r="N6813" i="23"/>
  <c r="J6813" i="23"/>
  <c r="K6813" i="23" s="1"/>
  <c r="Q6812" i="23"/>
  <c r="N6812" i="23"/>
  <c r="J6812" i="23"/>
  <c r="K6812" i="23" s="1"/>
  <c r="Q6811" i="23"/>
  <c r="N6811" i="23"/>
  <c r="K6811" i="23"/>
  <c r="J6811" i="23"/>
  <c r="Q6810" i="23"/>
  <c r="N6810" i="23"/>
  <c r="J6810" i="23"/>
  <c r="K6810" i="23" s="1"/>
  <c r="Q6809" i="23"/>
  <c r="N6809" i="23"/>
  <c r="J6809" i="23"/>
  <c r="K6809" i="23" s="1"/>
  <c r="Q6808" i="23"/>
  <c r="N6808" i="23"/>
  <c r="J6808" i="23"/>
  <c r="K6808" i="23" s="1"/>
  <c r="Q6807" i="23"/>
  <c r="N6807" i="23"/>
  <c r="K6807" i="23"/>
  <c r="J6807" i="23"/>
  <c r="Q6806" i="23"/>
  <c r="N6806" i="23"/>
  <c r="J6806" i="23"/>
  <c r="K6806" i="23" s="1"/>
  <c r="Q6805" i="23"/>
  <c r="N6805" i="23"/>
  <c r="J6805" i="23"/>
  <c r="K6805" i="23" s="1"/>
  <c r="Q6804" i="23"/>
  <c r="N6804" i="23"/>
  <c r="K6804" i="23"/>
  <c r="J6804" i="23"/>
  <c r="Q6803" i="23"/>
  <c r="N6803" i="23"/>
  <c r="K6803" i="23"/>
  <c r="J6803" i="23"/>
  <c r="Q6802" i="23"/>
  <c r="N6802" i="23"/>
  <c r="K6802" i="23"/>
  <c r="J6802" i="23"/>
  <c r="Q6801" i="23"/>
  <c r="N6801" i="23"/>
  <c r="J6801" i="23"/>
  <c r="K6801" i="23" s="1"/>
  <c r="Q6800" i="23"/>
  <c r="N6800" i="23"/>
  <c r="J6800" i="23"/>
  <c r="K6800" i="23" s="1"/>
  <c r="Q6799" i="23"/>
  <c r="N6799" i="23"/>
  <c r="K6799" i="23"/>
  <c r="J6799" i="23"/>
  <c r="Q6798" i="23"/>
  <c r="N6798" i="23"/>
  <c r="K6798" i="23"/>
  <c r="J6798" i="23"/>
  <c r="Q6797" i="23"/>
  <c r="N6797" i="23"/>
  <c r="J6797" i="23"/>
  <c r="K6797" i="23" s="1"/>
  <c r="Q6796" i="23"/>
  <c r="N6796" i="23"/>
  <c r="J6796" i="23"/>
  <c r="K6796" i="23" s="1"/>
  <c r="Q6795" i="23"/>
  <c r="N6795" i="23"/>
  <c r="K6795" i="23"/>
  <c r="J6795" i="23"/>
  <c r="Q6794" i="23"/>
  <c r="N6794" i="23"/>
  <c r="J6794" i="23"/>
  <c r="K6794" i="23" s="1"/>
  <c r="Q6793" i="23"/>
  <c r="N6793" i="23"/>
  <c r="J6793" i="23"/>
  <c r="K6793" i="23" s="1"/>
  <c r="Q6792" i="23"/>
  <c r="N6792" i="23"/>
  <c r="J6792" i="23"/>
  <c r="K6792" i="23" s="1"/>
  <c r="Q6791" i="23"/>
  <c r="N6791" i="23"/>
  <c r="K6791" i="23"/>
  <c r="J6791" i="23"/>
  <c r="Q6790" i="23"/>
  <c r="N6790" i="23"/>
  <c r="J6790" i="23"/>
  <c r="K6790" i="23" s="1"/>
  <c r="Q6789" i="23"/>
  <c r="N6789" i="23"/>
  <c r="J6789" i="23"/>
  <c r="K6789" i="23" s="1"/>
  <c r="Q6788" i="23"/>
  <c r="N6788" i="23"/>
  <c r="K6788" i="23"/>
  <c r="J6788" i="23"/>
  <c r="Q6787" i="23"/>
  <c r="N6787" i="23"/>
  <c r="K6787" i="23"/>
  <c r="J6787" i="23"/>
  <c r="Q6786" i="23"/>
  <c r="N6786" i="23"/>
  <c r="K6786" i="23"/>
  <c r="J6786" i="23"/>
  <c r="Q6785" i="23"/>
  <c r="N6785" i="23"/>
  <c r="J6785" i="23"/>
  <c r="K6785" i="23" s="1"/>
  <c r="Q6784" i="23"/>
  <c r="N6784" i="23"/>
  <c r="J6784" i="23"/>
  <c r="K6784" i="23" s="1"/>
  <c r="Q6783" i="23"/>
  <c r="N6783" i="23"/>
  <c r="K6783" i="23"/>
  <c r="J6783" i="23"/>
  <c r="Q6782" i="23"/>
  <c r="N6782" i="23"/>
  <c r="J6782" i="23"/>
  <c r="K6782" i="23" s="1"/>
  <c r="Q6781" i="23"/>
  <c r="N6781" i="23"/>
  <c r="K6781" i="23"/>
  <c r="J6781" i="23"/>
  <c r="Q6780" i="23"/>
  <c r="N6780" i="23"/>
  <c r="J6780" i="23"/>
  <c r="K6780" i="23" s="1"/>
  <c r="Q6779" i="23"/>
  <c r="N6779" i="23"/>
  <c r="K6779" i="23"/>
  <c r="J6779" i="23"/>
  <c r="Q6778" i="23"/>
  <c r="N6778" i="23"/>
  <c r="J6778" i="23"/>
  <c r="K6778" i="23" s="1"/>
  <c r="Q6777" i="23"/>
  <c r="N6777" i="23"/>
  <c r="K6777" i="23"/>
  <c r="J6777" i="23"/>
  <c r="Q6776" i="23"/>
  <c r="N6776" i="23"/>
  <c r="J6776" i="23"/>
  <c r="K6776" i="23" s="1"/>
  <c r="Q6775" i="23"/>
  <c r="N6775" i="23"/>
  <c r="K6775" i="23"/>
  <c r="J6775" i="23"/>
  <c r="Q6774" i="23"/>
  <c r="N6774" i="23"/>
  <c r="K6774" i="23"/>
  <c r="J6774" i="23"/>
  <c r="Q6773" i="23"/>
  <c r="N6773" i="23"/>
  <c r="K6773" i="23"/>
  <c r="J6773" i="23"/>
  <c r="Q6772" i="23"/>
  <c r="N6772" i="23"/>
  <c r="J6772" i="23"/>
  <c r="K6772" i="23" s="1"/>
  <c r="Q6771" i="23"/>
  <c r="N6771" i="23"/>
  <c r="K6771" i="23"/>
  <c r="J6771" i="23"/>
  <c r="Q6770" i="23"/>
  <c r="N6770" i="23"/>
  <c r="K6770" i="23"/>
  <c r="J6770" i="23"/>
  <c r="Q6769" i="23"/>
  <c r="N6769" i="23"/>
  <c r="K6769" i="23"/>
  <c r="J6769" i="23"/>
  <c r="Q6768" i="23"/>
  <c r="N6768" i="23"/>
  <c r="J6768" i="23"/>
  <c r="K6768" i="23" s="1"/>
  <c r="Q6767" i="23"/>
  <c r="N6767" i="23"/>
  <c r="K6767" i="23"/>
  <c r="J6767" i="23"/>
  <c r="Q6766" i="23"/>
  <c r="N6766" i="23"/>
  <c r="J6766" i="23"/>
  <c r="K6766" i="23" s="1"/>
  <c r="Q6765" i="23"/>
  <c r="N6765" i="23"/>
  <c r="K6765" i="23"/>
  <c r="J6765" i="23"/>
  <c r="Q6764" i="23"/>
  <c r="N6764" i="23"/>
  <c r="J6764" i="23"/>
  <c r="K6764" i="23" s="1"/>
  <c r="Q6763" i="23"/>
  <c r="N6763" i="23"/>
  <c r="K6763" i="23"/>
  <c r="J6763" i="23"/>
  <c r="Q6762" i="23"/>
  <c r="N6762" i="23"/>
  <c r="K6762" i="23"/>
  <c r="J6762" i="23"/>
  <c r="Q6761" i="23"/>
  <c r="N6761" i="23"/>
  <c r="K6761" i="23"/>
  <c r="J6761" i="23"/>
  <c r="Q6760" i="23"/>
  <c r="N6760" i="23"/>
  <c r="J6760" i="23"/>
  <c r="K6760" i="23" s="1"/>
  <c r="Q6759" i="23"/>
  <c r="N6759" i="23"/>
  <c r="K6759" i="23"/>
  <c r="J6759" i="23"/>
  <c r="Q6758" i="23"/>
  <c r="N6758" i="23"/>
  <c r="K6758" i="23"/>
  <c r="J6758" i="23"/>
  <c r="Q6757" i="23"/>
  <c r="N6757" i="23"/>
  <c r="K6757" i="23"/>
  <c r="J6757" i="23"/>
  <c r="Q6756" i="23"/>
  <c r="N6756" i="23"/>
  <c r="J6756" i="23"/>
  <c r="K6756" i="23" s="1"/>
  <c r="Q6755" i="23"/>
  <c r="N6755" i="23"/>
  <c r="K6755" i="23"/>
  <c r="J6755" i="23"/>
  <c r="Q6754" i="23"/>
  <c r="N6754" i="23"/>
  <c r="J6754" i="23"/>
  <c r="K6754" i="23" s="1"/>
  <c r="Q6753" i="23"/>
  <c r="N6753" i="23"/>
  <c r="K6753" i="23"/>
  <c r="J6753" i="23"/>
  <c r="Q6752" i="23"/>
  <c r="N6752" i="23"/>
  <c r="J6752" i="23"/>
  <c r="K6752" i="23" s="1"/>
  <c r="Q6751" i="23"/>
  <c r="N6751" i="23"/>
  <c r="K6751" i="23"/>
  <c r="J6751" i="23"/>
  <c r="Q6750" i="23"/>
  <c r="N6750" i="23"/>
  <c r="K6750" i="23"/>
  <c r="J6750" i="23"/>
  <c r="Q6749" i="23"/>
  <c r="N6749" i="23"/>
  <c r="K6749" i="23"/>
  <c r="J6749" i="23"/>
  <c r="Q6748" i="23"/>
  <c r="N6748" i="23"/>
  <c r="J6748" i="23"/>
  <c r="K6748" i="23" s="1"/>
  <c r="Q6747" i="23"/>
  <c r="N6747" i="23"/>
  <c r="K6747" i="23"/>
  <c r="J6747" i="23"/>
  <c r="Q6746" i="23"/>
  <c r="N6746" i="23"/>
  <c r="J6746" i="23"/>
  <c r="K6746" i="23" s="1"/>
  <c r="Q6745" i="23"/>
  <c r="N6745" i="23"/>
  <c r="K6745" i="23"/>
  <c r="J6745" i="23"/>
  <c r="Q6744" i="23"/>
  <c r="N6744" i="23"/>
  <c r="J6744" i="23"/>
  <c r="K6744" i="23" s="1"/>
  <c r="Q6743" i="23"/>
  <c r="N6743" i="23"/>
  <c r="K6743" i="23"/>
  <c r="J6743" i="23"/>
  <c r="Q6742" i="23"/>
  <c r="N6742" i="23"/>
  <c r="J6742" i="23"/>
  <c r="K6742" i="23" s="1"/>
  <c r="Q6741" i="23"/>
  <c r="N6741" i="23"/>
  <c r="K6741" i="23"/>
  <c r="J6741" i="23"/>
  <c r="Q6740" i="23"/>
  <c r="N6740" i="23"/>
  <c r="J6740" i="23"/>
  <c r="K6740" i="23" s="1"/>
  <c r="Q6739" i="23"/>
  <c r="N6739" i="23"/>
  <c r="K6739" i="23"/>
  <c r="J6739" i="23"/>
  <c r="Q6738" i="23"/>
  <c r="N6738" i="23"/>
  <c r="J6738" i="23"/>
  <c r="K6738" i="23" s="1"/>
  <c r="Q6737" i="23"/>
  <c r="N6737" i="23"/>
  <c r="K6737" i="23"/>
  <c r="J6737" i="23"/>
  <c r="Q6736" i="23"/>
  <c r="N6736" i="23"/>
  <c r="J6736" i="23"/>
  <c r="K6736" i="23" s="1"/>
  <c r="Q6735" i="23"/>
  <c r="N6735" i="23"/>
  <c r="K6735" i="23"/>
  <c r="J6735" i="23"/>
  <c r="Q6734" i="23"/>
  <c r="N6734" i="23"/>
  <c r="J6734" i="23"/>
  <c r="K6734" i="23" s="1"/>
  <c r="Q6733" i="23"/>
  <c r="N6733" i="23"/>
  <c r="K6733" i="23"/>
  <c r="J6733" i="23"/>
  <c r="Q6732" i="23"/>
  <c r="N6732" i="23"/>
  <c r="J6732" i="23"/>
  <c r="K6732" i="23" s="1"/>
  <c r="Q6731" i="23"/>
  <c r="N6731" i="23"/>
  <c r="K6731" i="23"/>
  <c r="J6731" i="23"/>
  <c r="Q6730" i="23"/>
  <c r="N6730" i="23"/>
  <c r="J6730" i="23"/>
  <c r="K6730" i="23" s="1"/>
  <c r="Q6729" i="23"/>
  <c r="N6729" i="23"/>
  <c r="K6729" i="23"/>
  <c r="J6729" i="23"/>
  <c r="Q6728" i="23"/>
  <c r="N6728" i="23"/>
  <c r="J6728" i="23"/>
  <c r="K6728" i="23" s="1"/>
  <c r="Q6727" i="23"/>
  <c r="N6727" i="23"/>
  <c r="K6727" i="23"/>
  <c r="J6727" i="23"/>
  <c r="Q6726" i="23"/>
  <c r="N6726" i="23"/>
  <c r="K6726" i="23"/>
  <c r="J6726" i="23"/>
  <c r="Q6725" i="23"/>
  <c r="N6725" i="23"/>
  <c r="K6725" i="23"/>
  <c r="J6725" i="23"/>
  <c r="Q6724" i="23"/>
  <c r="N6724" i="23"/>
  <c r="J6724" i="23"/>
  <c r="K6724" i="23" s="1"/>
  <c r="Q6723" i="23"/>
  <c r="N6723" i="23"/>
  <c r="K6723" i="23"/>
  <c r="J6723" i="23"/>
  <c r="Q6722" i="23"/>
  <c r="N6722" i="23"/>
  <c r="J6722" i="23"/>
  <c r="K6722" i="23" s="1"/>
  <c r="Q6721" i="23"/>
  <c r="N6721" i="23"/>
  <c r="K6721" i="23"/>
  <c r="J6721" i="23"/>
  <c r="Q6720" i="23"/>
  <c r="N6720" i="23"/>
  <c r="J6720" i="23"/>
  <c r="K6720" i="23" s="1"/>
  <c r="Q6719" i="23"/>
  <c r="N6719" i="23"/>
  <c r="K6719" i="23"/>
  <c r="J6719" i="23"/>
  <c r="Q6718" i="23"/>
  <c r="N6718" i="23"/>
  <c r="J6718" i="23"/>
  <c r="K6718" i="23" s="1"/>
  <c r="Q6717" i="23"/>
  <c r="N6717" i="23"/>
  <c r="K6717" i="23"/>
  <c r="J6717" i="23"/>
  <c r="Q6716" i="23"/>
  <c r="N6716" i="23"/>
  <c r="J6716" i="23"/>
  <c r="K6716" i="23" s="1"/>
  <c r="Q6715" i="23"/>
  <c r="N6715" i="23"/>
  <c r="K6715" i="23"/>
  <c r="J6715" i="23"/>
  <c r="Q6714" i="23"/>
  <c r="N6714" i="23"/>
  <c r="K6714" i="23"/>
  <c r="J6714" i="23"/>
  <c r="Q6713" i="23"/>
  <c r="N6713" i="23"/>
  <c r="K6713" i="23"/>
  <c r="J6713" i="23"/>
  <c r="Q6712" i="23"/>
  <c r="N6712" i="23"/>
  <c r="J6712" i="23"/>
  <c r="K6712" i="23" s="1"/>
  <c r="Q6711" i="23"/>
  <c r="N6711" i="23"/>
  <c r="K6711" i="23"/>
  <c r="J6711" i="23"/>
  <c r="Q6710" i="23"/>
  <c r="N6710" i="23"/>
  <c r="K6710" i="23"/>
  <c r="J6710" i="23"/>
  <c r="Q6709" i="23"/>
  <c r="N6709" i="23"/>
  <c r="K6709" i="23"/>
  <c r="J6709" i="23"/>
  <c r="Q6708" i="23"/>
  <c r="N6708" i="23"/>
  <c r="J6708" i="23"/>
  <c r="K6708" i="23" s="1"/>
  <c r="Q6707" i="23"/>
  <c r="N6707" i="23"/>
  <c r="K6707" i="23"/>
  <c r="J6707" i="23"/>
  <c r="Q6706" i="23"/>
  <c r="N6706" i="23"/>
  <c r="J6706" i="23"/>
  <c r="K6706" i="23" s="1"/>
  <c r="Q6705" i="23"/>
  <c r="N6705" i="23"/>
  <c r="K6705" i="23"/>
  <c r="J6705" i="23"/>
  <c r="Q6704" i="23"/>
  <c r="N6704" i="23"/>
  <c r="J6704" i="23"/>
  <c r="K6704" i="23" s="1"/>
  <c r="Q6703" i="23"/>
  <c r="N6703" i="23"/>
  <c r="K6703" i="23"/>
  <c r="J6703" i="23"/>
  <c r="Q6702" i="23"/>
  <c r="N6702" i="23"/>
  <c r="K6702" i="23"/>
  <c r="J6702" i="23"/>
  <c r="Q6701" i="23"/>
  <c r="N6701" i="23"/>
  <c r="K6701" i="23"/>
  <c r="J6701" i="23"/>
  <c r="Q6700" i="23"/>
  <c r="N6700" i="23"/>
  <c r="J6700" i="23"/>
  <c r="K6700" i="23" s="1"/>
  <c r="Q6699" i="23"/>
  <c r="N6699" i="23"/>
  <c r="K6699" i="23"/>
  <c r="J6699" i="23"/>
  <c r="Q6698" i="23"/>
  <c r="N6698" i="23"/>
  <c r="J6698" i="23"/>
  <c r="K6698" i="23" s="1"/>
  <c r="Q6697" i="23"/>
  <c r="N6697" i="23"/>
  <c r="K6697" i="23"/>
  <c r="J6697" i="23"/>
  <c r="Q6696" i="23"/>
  <c r="N6696" i="23"/>
  <c r="J6696" i="23"/>
  <c r="K6696" i="23" s="1"/>
  <c r="Q6695" i="23"/>
  <c r="N6695" i="23"/>
  <c r="K6695" i="23"/>
  <c r="J6695" i="23"/>
  <c r="Q6694" i="23"/>
  <c r="N6694" i="23"/>
  <c r="J6694" i="23"/>
  <c r="K6694" i="23" s="1"/>
  <c r="Q6693" i="23"/>
  <c r="N6693" i="23"/>
  <c r="K6693" i="23"/>
  <c r="J6693" i="23"/>
  <c r="Q6692" i="23"/>
  <c r="N6692" i="23"/>
  <c r="J6692" i="23"/>
  <c r="K6692" i="23" s="1"/>
  <c r="Q6691" i="23"/>
  <c r="N6691" i="23"/>
  <c r="K6691" i="23"/>
  <c r="J6691" i="23"/>
  <c r="Q6690" i="23"/>
  <c r="N6690" i="23"/>
  <c r="J6690" i="23"/>
  <c r="K6690" i="23" s="1"/>
  <c r="Q6689" i="23"/>
  <c r="N6689" i="23"/>
  <c r="K6689" i="23"/>
  <c r="J6689" i="23"/>
  <c r="Q6688" i="23"/>
  <c r="N6688" i="23"/>
  <c r="J6688" i="23"/>
  <c r="K6688" i="23" s="1"/>
  <c r="Q6687" i="23"/>
  <c r="N6687" i="23"/>
  <c r="K6687" i="23"/>
  <c r="J6687" i="23"/>
  <c r="Q6686" i="23"/>
  <c r="N6686" i="23"/>
  <c r="J6686" i="23"/>
  <c r="K6686" i="23" s="1"/>
  <c r="Q6685" i="23"/>
  <c r="N6685" i="23"/>
  <c r="K6685" i="23"/>
  <c r="J6685" i="23"/>
  <c r="Q6684" i="23"/>
  <c r="N6684" i="23"/>
  <c r="J6684" i="23"/>
  <c r="K6684" i="23" s="1"/>
  <c r="Q6683" i="23"/>
  <c r="N6683" i="23"/>
  <c r="K6683" i="23"/>
  <c r="J6683" i="23"/>
  <c r="Q6682" i="23"/>
  <c r="N6682" i="23"/>
  <c r="J6682" i="23"/>
  <c r="K6682" i="23" s="1"/>
  <c r="Q6681" i="23"/>
  <c r="N6681" i="23"/>
  <c r="K6681" i="23"/>
  <c r="J6681" i="23"/>
  <c r="Q6680" i="23"/>
  <c r="N6680" i="23"/>
  <c r="J6680" i="23"/>
  <c r="K6680" i="23" s="1"/>
  <c r="Q6679" i="23"/>
  <c r="N6679" i="23"/>
  <c r="K6679" i="23"/>
  <c r="J6679" i="23"/>
  <c r="Q6678" i="23"/>
  <c r="N6678" i="23"/>
  <c r="J6678" i="23"/>
  <c r="K6678" i="23" s="1"/>
  <c r="Q6677" i="23"/>
  <c r="N6677" i="23"/>
  <c r="K6677" i="23"/>
  <c r="J6677" i="23"/>
  <c r="Q6676" i="23"/>
  <c r="N6676" i="23"/>
  <c r="J6676" i="23"/>
  <c r="K6676" i="23" s="1"/>
  <c r="Q6675" i="23"/>
  <c r="N6675" i="23"/>
  <c r="K6675" i="23"/>
  <c r="J6675" i="23"/>
  <c r="Q6674" i="23"/>
  <c r="N6674" i="23"/>
  <c r="J6674" i="23"/>
  <c r="K6674" i="23" s="1"/>
  <c r="Q6673" i="23"/>
  <c r="N6673" i="23"/>
  <c r="K6673" i="23"/>
  <c r="J6673" i="23"/>
  <c r="Q6672" i="23"/>
  <c r="N6672" i="23"/>
  <c r="J6672" i="23"/>
  <c r="K6672" i="23" s="1"/>
  <c r="Q6671" i="23"/>
  <c r="N6671" i="23"/>
  <c r="K6671" i="23"/>
  <c r="J6671" i="23"/>
  <c r="Q6670" i="23"/>
  <c r="N6670" i="23"/>
  <c r="J6670" i="23"/>
  <c r="K6670" i="23" s="1"/>
  <c r="Q6669" i="23"/>
  <c r="N6669" i="23"/>
  <c r="K6669" i="23"/>
  <c r="J6669" i="23"/>
  <c r="Q6635" i="23"/>
  <c r="N6635" i="23"/>
  <c r="K6635" i="23"/>
  <c r="Q6634" i="23"/>
  <c r="N6634" i="23"/>
  <c r="K6634" i="23"/>
  <c r="Q6633" i="23"/>
  <c r="N6633" i="23"/>
  <c r="K6633" i="23"/>
  <c r="Q6632" i="23"/>
  <c r="N6632" i="23"/>
  <c r="K6632" i="23"/>
  <c r="Q6631" i="23"/>
  <c r="N6631" i="23"/>
  <c r="K6631" i="23"/>
  <c r="Q6630" i="23"/>
  <c r="N6630" i="23"/>
  <c r="K6630" i="23"/>
  <c r="Q6629" i="23"/>
  <c r="N6629" i="23"/>
  <c r="K6629" i="23"/>
  <c r="Q6628" i="23"/>
  <c r="N6628" i="23"/>
  <c r="K6628" i="23"/>
  <c r="Q6627" i="23"/>
  <c r="N6627" i="23"/>
  <c r="K6627" i="23"/>
  <c r="Q6626" i="23"/>
  <c r="N6626" i="23"/>
  <c r="K6626" i="23"/>
  <c r="Q6625" i="23"/>
  <c r="N6625" i="23"/>
  <c r="K6625" i="23"/>
  <c r="Q6624" i="23"/>
  <c r="N6624" i="23"/>
  <c r="K6624" i="23"/>
  <c r="Q6623" i="23"/>
  <c r="N6623" i="23"/>
  <c r="K6623" i="23"/>
  <c r="Q6622" i="23"/>
  <c r="N6622" i="23"/>
  <c r="K6622" i="23"/>
  <c r="Q6621" i="23"/>
  <c r="N6621" i="23"/>
  <c r="K6621" i="23"/>
  <c r="Q6620" i="23"/>
  <c r="N6620" i="23"/>
  <c r="K6620" i="23"/>
  <c r="Q6619" i="23"/>
  <c r="N6619" i="23"/>
  <c r="K6619" i="23"/>
  <c r="Q6618" i="23"/>
  <c r="N6618" i="23"/>
  <c r="K6618" i="23"/>
  <c r="Q6617" i="23"/>
  <c r="N6617" i="23"/>
  <c r="K6617" i="23"/>
  <c r="Q6616" i="23"/>
  <c r="N6616" i="23"/>
  <c r="K6616" i="23"/>
  <c r="Q6615" i="23"/>
  <c r="N6615" i="23"/>
  <c r="K6615" i="23"/>
  <c r="Q6614" i="23"/>
  <c r="N6614" i="23"/>
  <c r="K6614" i="23"/>
  <c r="Q6613" i="23"/>
  <c r="N6613" i="23"/>
  <c r="K6613" i="23"/>
  <c r="Q6612" i="23"/>
  <c r="N6612" i="23"/>
  <c r="K6612" i="23"/>
  <c r="Q6611" i="23"/>
  <c r="N6611" i="23"/>
  <c r="K6611" i="23"/>
  <c r="Q6610" i="23"/>
  <c r="N6610" i="23"/>
  <c r="K6610" i="23"/>
  <c r="Q6609" i="23"/>
  <c r="N6609" i="23"/>
  <c r="K6609" i="23"/>
  <c r="Q6608" i="23"/>
  <c r="N6608" i="23"/>
  <c r="K6608" i="23"/>
  <c r="Q6607" i="23"/>
  <c r="N6607" i="23"/>
  <c r="K6607" i="23"/>
  <c r="Q6606" i="23"/>
  <c r="N6606" i="23"/>
  <c r="K6606" i="23"/>
  <c r="Q6605" i="23"/>
  <c r="N6605" i="23"/>
  <c r="K6605" i="23"/>
  <c r="Q6604" i="23"/>
  <c r="N6604" i="23"/>
  <c r="K6604" i="23"/>
  <c r="Q6603" i="23"/>
  <c r="N6603" i="23"/>
  <c r="K6603" i="23"/>
  <c r="Q6602" i="23"/>
  <c r="N6602" i="23"/>
  <c r="K6602" i="23"/>
  <c r="Q6601" i="23"/>
  <c r="N6601" i="23"/>
  <c r="K6601" i="23"/>
  <c r="Q6600" i="23"/>
  <c r="N6600" i="23"/>
  <c r="K6600" i="23"/>
  <c r="Q6599" i="23"/>
  <c r="N6599" i="23"/>
  <c r="K6599" i="23"/>
  <c r="Q6598" i="23"/>
  <c r="N6598" i="23"/>
  <c r="K6598" i="23"/>
  <c r="Q6597" i="23"/>
  <c r="N6597" i="23"/>
  <c r="K6597" i="23"/>
  <c r="Q6596" i="23"/>
  <c r="N6596" i="23"/>
  <c r="K6596" i="23"/>
  <c r="Q6595" i="23"/>
  <c r="N6595" i="23"/>
  <c r="K6595" i="23"/>
  <c r="Q6594" i="23"/>
  <c r="N6594" i="23"/>
  <c r="K6594" i="23"/>
  <c r="Q6593" i="23"/>
  <c r="N6593" i="23"/>
  <c r="K6593" i="23"/>
  <c r="Q6592" i="23"/>
  <c r="N6592" i="23"/>
  <c r="K6592" i="23"/>
  <c r="Q6591" i="23"/>
  <c r="N6591" i="23"/>
  <c r="K6591" i="23"/>
  <c r="Q6590" i="23"/>
  <c r="N6590" i="23"/>
  <c r="K6590" i="23"/>
  <c r="Q6589" i="23"/>
  <c r="N6589" i="23"/>
  <c r="K6589" i="23"/>
  <c r="Q6588" i="23"/>
  <c r="N6588" i="23"/>
  <c r="K6588" i="23"/>
  <c r="Q6587" i="23"/>
  <c r="N6587" i="23"/>
  <c r="K6587" i="23"/>
  <c r="Q6586" i="23"/>
  <c r="N6586" i="23"/>
  <c r="K6586" i="23"/>
  <c r="Q6585" i="23"/>
  <c r="N6585" i="23"/>
  <c r="K6585" i="23"/>
  <c r="Q6584" i="23"/>
  <c r="N6584" i="23"/>
  <c r="K6584" i="23"/>
  <c r="Q6583" i="23"/>
  <c r="N6583" i="23"/>
  <c r="K6583" i="23"/>
  <c r="Q6582" i="23"/>
  <c r="N6582" i="23"/>
  <c r="K6582" i="23"/>
  <c r="Q6581" i="23"/>
  <c r="N6581" i="23"/>
  <c r="K6581" i="23"/>
  <c r="Q6580" i="23"/>
  <c r="N6580" i="23"/>
  <c r="K6580" i="23"/>
  <c r="Q6579" i="23"/>
  <c r="N6579" i="23"/>
  <c r="K6579" i="23"/>
  <c r="Q6578" i="23"/>
  <c r="N6578" i="23"/>
  <c r="K6578" i="23"/>
  <c r="Q6577" i="23"/>
  <c r="N6577" i="23"/>
  <c r="K6577" i="23"/>
  <c r="Q6576" i="23"/>
  <c r="N6576" i="23"/>
  <c r="K6576" i="23"/>
  <c r="Q6575" i="23"/>
  <c r="N6575" i="23"/>
  <c r="K6575" i="23"/>
  <c r="Q6574" i="23"/>
  <c r="N6574" i="23"/>
  <c r="K6574" i="23"/>
  <c r="Q6573" i="23"/>
  <c r="N6573" i="23"/>
  <c r="K6573" i="23"/>
  <c r="Q6572" i="23"/>
  <c r="N6572" i="23"/>
  <c r="K6572" i="23"/>
  <c r="Q6571" i="23"/>
  <c r="N6571" i="23"/>
  <c r="K6571" i="23"/>
  <c r="Q6570" i="23"/>
  <c r="N6570" i="23"/>
  <c r="K6570" i="23"/>
  <c r="Q6569" i="23"/>
  <c r="N6569" i="23"/>
  <c r="K6569" i="23"/>
  <c r="Q6568" i="23"/>
  <c r="N6568" i="23"/>
  <c r="K6568" i="23"/>
  <c r="Q6567" i="23"/>
  <c r="N6567" i="23"/>
  <c r="K6567" i="23"/>
  <c r="Q6566" i="23"/>
  <c r="N6566" i="23"/>
  <c r="K6566" i="23"/>
  <c r="Q6565" i="23"/>
  <c r="N6565" i="23"/>
  <c r="K6565" i="23"/>
  <c r="Q6564" i="23"/>
  <c r="N6564" i="23"/>
  <c r="K6564" i="23"/>
  <c r="Q6563" i="23"/>
  <c r="N6563" i="23"/>
  <c r="K6563" i="23"/>
  <c r="Q6562" i="23"/>
  <c r="N6562" i="23"/>
  <c r="K6562" i="23"/>
  <c r="Q6561" i="23"/>
  <c r="N6561" i="23"/>
  <c r="K6561" i="23"/>
  <c r="Q6560" i="23"/>
  <c r="N6560" i="23"/>
  <c r="K6560" i="23"/>
  <c r="Q6559" i="23"/>
  <c r="N6559" i="23"/>
  <c r="K6559" i="23"/>
  <c r="Q6558" i="23"/>
  <c r="N6558" i="23"/>
  <c r="K6558" i="23"/>
  <c r="Q6557" i="23"/>
  <c r="N6557" i="23"/>
  <c r="K6557" i="23"/>
  <c r="Q6556" i="23"/>
  <c r="N6556" i="23"/>
  <c r="K6556" i="23"/>
  <c r="Q6555" i="23"/>
  <c r="N6555" i="23"/>
  <c r="K6555" i="23"/>
  <c r="Q6554" i="23"/>
  <c r="N6554" i="23"/>
  <c r="K6554" i="23"/>
  <c r="Q6553" i="23"/>
  <c r="N6553" i="23"/>
  <c r="K6553" i="23"/>
  <c r="Q6552" i="23"/>
  <c r="N6552" i="23"/>
  <c r="K6552" i="23"/>
  <c r="Q6551" i="23"/>
  <c r="N6551" i="23"/>
  <c r="K6551" i="23"/>
  <c r="Q6550" i="23"/>
  <c r="N6550" i="23"/>
  <c r="K6550" i="23"/>
  <c r="Q6549" i="23"/>
  <c r="N6549" i="23"/>
  <c r="K6549" i="23"/>
  <c r="Q6548" i="23"/>
  <c r="N6548" i="23"/>
  <c r="K6548" i="23"/>
  <c r="Q6547" i="23"/>
  <c r="N6547" i="23"/>
  <c r="K6547" i="23"/>
  <c r="Q6546" i="23"/>
  <c r="N6546" i="23"/>
  <c r="K6546" i="23"/>
  <c r="Q6545" i="23"/>
  <c r="N6545" i="23"/>
  <c r="K6545" i="23"/>
  <c r="Q6544" i="23"/>
  <c r="N6544" i="23"/>
  <c r="K6544" i="23"/>
  <c r="Q6543" i="23"/>
  <c r="N6543" i="23"/>
  <c r="K6543" i="23"/>
  <c r="Q6542" i="23"/>
  <c r="N6542" i="23"/>
  <c r="K6542" i="23"/>
  <c r="Q6541" i="23"/>
  <c r="N6541" i="23"/>
  <c r="K6541" i="23"/>
  <c r="Q6540" i="23"/>
  <c r="N6540" i="23"/>
  <c r="K6540" i="23"/>
  <c r="Q6539" i="23"/>
  <c r="N6539" i="23"/>
  <c r="K6539" i="23"/>
  <c r="Q6538" i="23"/>
  <c r="N6538" i="23"/>
  <c r="K6538" i="23"/>
  <c r="Q6537" i="23"/>
  <c r="N6537" i="23"/>
  <c r="K6537" i="23"/>
  <c r="Q6536" i="23"/>
  <c r="N6536" i="23"/>
  <c r="K6536" i="23"/>
  <c r="Q6535" i="23"/>
  <c r="N6535" i="23"/>
  <c r="K6535" i="23"/>
  <c r="Q6534" i="23"/>
  <c r="N6534" i="23"/>
  <c r="K6534" i="23"/>
  <c r="Q6533" i="23"/>
  <c r="N6533" i="23"/>
  <c r="K6533" i="23"/>
  <c r="Q6532" i="23"/>
  <c r="N6532" i="23"/>
  <c r="K6532" i="23"/>
  <c r="Q6531" i="23"/>
  <c r="N6531" i="23"/>
  <c r="K6531" i="23"/>
  <c r="Q6530" i="23"/>
  <c r="N6530" i="23"/>
  <c r="K6530" i="23"/>
  <c r="Q6529" i="23"/>
  <c r="N6529" i="23"/>
  <c r="K6529" i="23"/>
  <c r="Q6528" i="23"/>
  <c r="N6528" i="23"/>
  <c r="K6528" i="23"/>
  <c r="Q6527" i="23"/>
  <c r="N6527" i="23"/>
  <c r="K6527" i="23"/>
  <c r="Q6526" i="23"/>
  <c r="N6526" i="23"/>
  <c r="K6526" i="23"/>
  <c r="Q6525" i="23"/>
  <c r="N6525" i="23"/>
  <c r="K6525" i="23"/>
  <c r="Q6524" i="23"/>
  <c r="N6524" i="23"/>
  <c r="K6524" i="23"/>
  <c r="Q6523" i="23"/>
  <c r="N6523" i="23"/>
  <c r="K6523" i="23"/>
  <c r="Q6522" i="23"/>
  <c r="N6522" i="23"/>
  <c r="K6522" i="23"/>
  <c r="Q6521" i="23"/>
  <c r="N6521" i="23"/>
  <c r="K6521" i="23"/>
  <c r="Q6520" i="23"/>
  <c r="N6520" i="23"/>
  <c r="K6520" i="23"/>
  <c r="Q6519" i="23"/>
  <c r="N6519" i="23"/>
  <c r="K6519" i="23"/>
  <c r="Q6518" i="23"/>
  <c r="N6518" i="23"/>
  <c r="K6518" i="23"/>
  <c r="Q6517" i="23"/>
  <c r="N6517" i="23"/>
  <c r="K6517" i="23"/>
  <c r="Q6516" i="23"/>
  <c r="N6516" i="23"/>
  <c r="K6516" i="23"/>
  <c r="Q6515" i="23"/>
  <c r="N6515" i="23"/>
  <c r="K6515" i="23"/>
  <c r="Q6514" i="23"/>
  <c r="N6514" i="23"/>
  <c r="K6514" i="23"/>
  <c r="Q6513" i="23"/>
  <c r="N6513" i="23"/>
  <c r="K6513" i="23"/>
  <c r="Q6512" i="23"/>
  <c r="N6512" i="23"/>
  <c r="K6512" i="23"/>
  <c r="Q6511" i="23"/>
  <c r="N6511" i="23"/>
  <c r="K6511" i="23"/>
  <c r="Q6510" i="23"/>
  <c r="N6510" i="23"/>
  <c r="K6510" i="23"/>
  <c r="Q6509" i="23"/>
  <c r="N6509" i="23"/>
  <c r="K6509" i="23"/>
  <c r="Q6508" i="23"/>
  <c r="N6508" i="23"/>
  <c r="K6508" i="23"/>
  <c r="Q6507" i="23"/>
  <c r="N6507" i="23"/>
  <c r="K6507" i="23"/>
  <c r="Q6506" i="23"/>
  <c r="N6506" i="23"/>
  <c r="K6506" i="23"/>
  <c r="Q6505" i="23"/>
  <c r="N6505" i="23"/>
  <c r="K6505" i="23"/>
  <c r="Q6504" i="23"/>
  <c r="N6504" i="23"/>
  <c r="K6504" i="23"/>
  <c r="Q6503" i="23"/>
  <c r="N6503" i="23"/>
  <c r="K6503" i="23"/>
  <c r="J6503" i="23"/>
  <c r="Q6502" i="23"/>
  <c r="N6502" i="23"/>
  <c r="J6502" i="23"/>
  <c r="K6502" i="23" s="1"/>
  <c r="Q6501" i="23"/>
  <c r="N6501" i="23"/>
  <c r="K6501" i="23"/>
  <c r="J6501" i="23"/>
  <c r="Q6500" i="23"/>
  <c r="N6500" i="23"/>
  <c r="J6500" i="23"/>
  <c r="K6500" i="23" s="1"/>
  <c r="Q6499" i="23"/>
  <c r="N6499" i="23"/>
  <c r="K6499" i="23"/>
  <c r="J6499" i="23"/>
  <c r="Q6498" i="23"/>
  <c r="N6498" i="23"/>
  <c r="J6498" i="23"/>
  <c r="K6498" i="23" s="1"/>
  <c r="Q6497" i="23"/>
  <c r="N6497" i="23"/>
  <c r="K6497" i="23"/>
  <c r="J6497" i="23"/>
  <c r="Q6496" i="23"/>
  <c r="N6496" i="23"/>
  <c r="K6496" i="23"/>
  <c r="J6496" i="23"/>
  <c r="Q6495" i="23"/>
  <c r="N6495" i="23"/>
  <c r="K6495" i="23"/>
  <c r="J6495" i="23"/>
  <c r="Q6494" i="23"/>
  <c r="N6494" i="23"/>
  <c r="J6494" i="23"/>
  <c r="K6494" i="23" s="1"/>
  <c r="Q6493" i="23"/>
  <c r="N6493" i="23"/>
  <c r="K6493" i="23"/>
  <c r="J6493" i="23"/>
  <c r="Q6492" i="23"/>
  <c r="N6492" i="23"/>
  <c r="J6492" i="23"/>
  <c r="K6492" i="23" s="1"/>
  <c r="Q6491" i="23"/>
  <c r="N6491" i="23"/>
  <c r="K6491" i="23"/>
  <c r="J6491" i="23"/>
  <c r="Q6490" i="23"/>
  <c r="N6490" i="23"/>
  <c r="J6490" i="23"/>
  <c r="K6490" i="23" s="1"/>
  <c r="Q6489" i="23"/>
  <c r="N6489" i="23"/>
  <c r="K6489" i="23"/>
  <c r="J6489" i="23"/>
  <c r="Q6488" i="23"/>
  <c r="N6488" i="23"/>
  <c r="K6488" i="23"/>
  <c r="J6488" i="23"/>
  <c r="Q6487" i="23"/>
  <c r="N6487" i="23"/>
  <c r="K6487" i="23"/>
  <c r="J6487" i="23"/>
  <c r="Q6486" i="23"/>
  <c r="N6486" i="23"/>
  <c r="J6486" i="23"/>
  <c r="K6486" i="23" s="1"/>
  <c r="Q6485" i="23"/>
  <c r="N6485" i="23"/>
  <c r="K6485" i="23"/>
  <c r="J6485" i="23"/>
  <c r="Q6484" i="23"/>
  <c r="N6484" i="23"/>
  <c r="J6484" i="23"/>
  <c r="K6484" i="23" s="1"/>
  <c r="Q6483" i="23"/>
  <c r="N6483" i="23"/>
  <c r="K6483" i="23"/>
  <c r="J6483" i="23"/>
  <c r="Q6482" i="23"/>
  <c r="N6482" i="23"/>
  <c r="J6482" i="23"/>
  <c r="K6482" i="23" s="1"/>
  <c r="Q6481" i="23"/>
  <c r="N6481" i="23"/>
  <c r="K6481" i="23"/>
  <c r="J6481" i="23"/>
  <c r="Q6480" i="23"/>
  <c r="N6480" i="23"/>
  <c r="J6480" i="23"/>
  <c r="K6480" i="23" s="1"/>
  <c r="Q6479" i="23"/>
  <c r="N6479" i="23"/>
  <c r="K6479" i="23"/>
  <c r="J6479" i="23"/>
  <c r="Q6478" i="23"/>
  <c r="N6478" i="23"/>
  <c r="J6478" i="23"/>
  <c r="K6478" i="23" s="1"/>
  <c r="Q6477" i="23"/>
  <c r="N6477" i="23"/>
  <c r="K6477" i="23"/>
  <c r="J6477" i="23"/>
  <c r="Q6476" i="23"/>
  <c r="N6476" i="23"/>
  <c r="J6476" i="23"/>
  <c r="K6476" i="23" s="1"/>
  <c r="Q6475" i="23"/>
  <c r="N6475" i="23"/>
  <c r="K6475" i="23"/>
  <c r="J6475" i="23"/>
  <c r="Q6474" i="23"/>
  <c r="N6474" i="23"/>
  <c r="J6474" i="23"/>
  <c r="K6474" i="23" s="1"/>
  <c r="Q6473" i="23"/>
  <c r="N6473" i="23"/>
  <c r="K6473" i="23"/>
  <c r="J6473" i="23"/>
  <c r="Q6472" i="23"/>
  <c r="N6472" i="23"/>
  <c r="K6472" i="23"/>
  <c r="J6472" i="23"/>
  <c r="Q6471" i="23"/>
  <c r="N6471" i="23"/>
  <c r="K6471" i="23"/>
  <c r="J6471" i="23"/>
  <c r="Q6470" i="23"/>
  <c r="N6470" i="23"/>
  <c r="J6470" i="23"/>
  <c r="K6470" i="23" s="1"/>
  <c r="Q6469" i="23"/>
  <c r="N6469" i="23"/>
  <c r="K6469" i="23"/>
  <c r="J6469" i="23"/>
  <c r="Q6468" i="23"/>
  <c r="N6468" i="23"/>
  <c r="K6468" i="23"/>
  <c r="J6468" i="23"/>
  <c r="Q6467" i="23"/>
  <c r="N6467" i="23"/>
  <c r="K6467" i="23"/>
  <c r="J6467" i="23"/>
  <c r="Q6466" i="23"/>
  <c r="N6466" i="23"/>
  <c r="J6466" i="23"/>
  <c r="K6466" i="23" s="1"/>
  <c r="Q6465" i="23"/>
  <c r="N6465" i="23"/>
  <c r="K6465" i="23"/>
  <c r="J6465" i="23"/>
  <c r="Q6464" i="23"/>
  <c r="N6464" i="23"/>
  <c r="K6464" i="23"/>
  <c r="J6464" i="23"/>
  <c r="Q6463" i="23"/>
  <c r="N6463" i="23"/>
  <c r="K6463" i="23"/>
  <c r="J6463" i="23"/>
  <c r="Q6462" i="23"/>
  <c r="N6462" i="23"/>
  <c r="J6462" i="23"/>
  <c r="K6462" i="23" s="1"/>
  <c r="Q6461" i="23"/>
  <c r="N6461" i="23"/>
  <c r="K6461" i="23"/>
  <c r="J6461" i="23"/>
  <c r="Q6460" i="23"/>
  <c r="N6460" i="23"/>
  <c r="J6460" i="23"/>
  <c r="K6460" i="23" s="1"/>
  <c r="Q6459" i="23"/>
  <c r="N6459" i="23"/>
  <c r="K6459" i="23"/>
  <c r="J6459" i="23"/>
  <c r="Q6458" i="23"/>
  <c r="N6458" i="23"/>
  <c r="J6458" i="23"/>
  <c r="K6458" i="23" s="1"/>
  <c r="Q6457" i="23"/>
  <c r="N6457" i="23"/>
  <c r="K6457" i="23"/>
  <c r="J6457" i="23"/>
  <c r="Q6456" i="23"/>
  <c r="N6456" i="23"/>
  <c r="J6456" i="23"/>
  <c r="K6456" i="23" s="1"/>
  <c r="Q6455" i="23"/>
  <c r="N6455" i="23"/>
  <c r="K6455" i="23"/>
  <c r="J6455" i="23"/>
  <c r="Q6454" i="23"/>
  <c r="N6454" i="23"/>
  <c r="J6454" i="23"/>
  <c r="K6454" i="23" s="1"/>
  <c r="Q6453" i="23"/>
  <c r="N6453" i="23"/>
  <c r="K6453" i="23"/>
  <c r="J6453" i="23"/>
  <c r="Q6452" i="23"/>
  <c r="N6452" i="23"/>
  <c r="K6452" i="23"/>
  <c r="J6452" i="23"/>
  <c r="Q6451" i="23"/>
  <c r="N6451" i="23"/>
  <c r="K6451" i="23"/>
  <c r="J6451" i="23"/>
  <c r="Q6450" i="23"/>
  <c r="N6450" i="23"/>
  <c r="J6450" i="23"/>
  <c r="K6450" i="23" s="1"/>
  <c r="Q6449" i="23"/>
  <c r="N6449" i="23"/>
  <c r="K6449" i="23"/>
  <c r="J6449" i="23"/>
  <c r="Q6448" i="23"/>
  <c r="N6448" i="23"/>
  <c r="J6448" i="23"/>
  <c r="K6448" i="23" s="1"/>
  <c r="Q6447" i="23"/>
  <c r="N6447" i="23"/>
  <c r="K6447" i="23"/>
  <c r="J6447" i="23"/>
  <c r="Q6446" i="23"/>
  <c r="N6446" i="23"/>
  <c r="J6446" i="23"/>
  <c r="K6446" i="23" s="1"/>
  <c r="Q6445" i="23"/>
  <c r="N6445" i="23"/>
  <c r="K6445" i="23"/>
  <c r="J6445" i="23"/>
  <c r="Q6444" i="23"/>
  <c r="N6444" i="23"/>
  <c r="J6444" i="23"/>
  <c r="K6444" i="23" s="1"/>
  <c r="Q6443" i="23"/>
  <c r="N6443" i="23"/>
  <c r="K6443" i="23"/>
  <c r="J6443" i="23"/>
  <c r="Q6442" i="23"/>
  <c r="N6442" i="23"/>
  <c r="J6442" i="23"/>
  <c r="K6442" i="23" s="1"/>
  <c r="Q6441" i="23"/>
  <c r="N6441" i="23"/>
  <c r="K6441" i="23"/>
  <c r="J6441" i="23"/>
  <c r="Q6440" i="23"/>
  <c r="N6440" i="23"/>
  <c r="J6440" i="23"/>
  <c r="K6440" i="23" s="1"/>
  <c r="Q6439" i="23"/>
  <c r="N6439" i="23"/>
  <c r="K6439" i="23"/>
  <c r="J6439" i="23"/>
  <c r="Q6438" i="23"/>
  <c r="N6438" i="23"/>
  <c r="J6438" i="23"/>
  <c r="K6438" i="23" s="1"/>
  <c r="Q6437" i="23"/>
  <c r="N6437" i="23"/>
  <c r="K6437" i="23"/>
  <c r="J6437" i="23"/>
  <c r="Q6436" i="23"/>
  <c r="N6436" i="23"/>
  <c r="J6436" i="23"/>
  <c r="K6436" i="23" s="1"/>
  <c r="Q6435" i="23"/>
  <c r="N6435" i="23"/>
  <c r="K6435" i="23"/>
  <c r="J6435" i="23"/>
  <c r="Q6434" i="23"/>
  <c r="N6434" i="23"/>
  <c r="J6434" i="23"/>
  <c r="K6434" i="23" s="1"/>
  <c r="Q6433" i="23"/>
  <c r="N6433" i="23"/>
  <c r="K6433" i="23"/>
  <c r="J6433" i="23"/>
  <c r="Q6432" i="23"/>
  <c r="N6432" i="23"/>
  <c r="K6432" i="23"/>
  <c r="J6432" i="23"/>
  <c r="Q6431" i="23"/>
  <c r="N6431" i="23"/>
  <c r="K6431" i="23"/>
  <c r="J6431" i="23"/>
  <c r="Q6430" i="23"/>
  <c r="N6430" i="23"/>
  <c r="J6430" i="23"/>
  <c r="K6430" i="23" s="1"/>
  <c r="Q6429" i="23"/>
  <c r="N6429" i="23"/>
  <c r="K6429" i="23"/>
  <c r="J6429" i="23"/>
  <c r="Q6428" i="23"/>
  <c r="N6428" i="23"/>
  <c r="K6428" i="23"/>
  <c r="J6428" i="23"/>
  <c r="Q6427" i="23"/>
  <c r="N6427" i="23"/>
  <c r="K6427" i="23"/>
  <c r="J6427" i="23"/>
  <c r="Q6426" i="23"/>
  <c r="N6426" i="23"/>
  <c r="J6426" i="23"/>
  <c r="K6426" i="23" s="1"/>
  <c r="Q6425" i="23"/>
  <c r="N6425" i="23"/>
  <c r="K6425" i="23"/>
  <c r="J6425" i="23"/>
  <c r="Q6424" i="23"/>
  <c r="N6424" i="23"/>
  <c r="K6424" i="23"/>
  <c r="J6424" i="23"/>
  <c r="Q6423" i="23"/>
  <c r="N6423" i="23"/>
  <c r="K6423" i="23"/>
  <c r="J6423" i="23"/>
  <c r="Q6422" i="23"/>
  <c r="N6422" i="23"/>
  <c r="J6422" i="23"/>
  <c r="K6422" i="23" s="1"/>
  <c r="Q6421" i="23"/>
  <c r="N6421" i="23"/>
  <c r="K6421" i="23"/>
  <c r="J6421" i="23"/>
  <c r="Q6420" i="23"/>
  <c r="N6420" i="23"/>
  <c r="K6420" i="23"/>
  <c r="J6420" i="23"/>
  <c r="Q6419" i="23"/>
  <c r="N6419" i="23"/>
  <c r="K6419" i="23"/>
  <c r="J6419" i="23"/>
  <c r="Q6418" i="23"/>
  <c r="N6418" i="23"/>
  <c r="J6418" i="23"/>
  <c r="K6418" i="23" s="1"/>
  <c r="Q6417" i="23"/>
  <c r="N6417" i="23"/>
  <c r="K6417" i="23"/>
  <c r="J6417" i="23"/>
  <c r="Q6416" i="23"/>
  <c r="N6416" i="23"/>
  <c r="J6416" i="23"/>
  <c r="K6416" i="23" s="1"/>
  <c r="Q6415" i="23"/>
  <c r="N6415" i="23"/>
  <c r="K6415" i="23"/>
  <c r="J6415" i="23"/>
  <c r="Q6414" i="23"/>
  <c r="N6414" i="23"/>
  <c r="J6414" i="23"/>
  <c r="K6414" i="23" s="1"/>
  <c r="Q6413" i="23"/>
  <c r="N6413" i="23"/>
  <c r="K6413" i="23"/>
  <c r="J6413" i="23"/>
  <c r="Q6412" i="23"/>
  <c r="N6412" i="23"/>
  <c r="J6412" i="23"/>
  <c r="K6412" i="23" s="1"/>
  <c r="Q6411" i="23"/>
  <c r="N6411" i="23"/>
  <c r="K6411" i="23"/>
  <c r="J6411" i="23"/>
  <c r="Q6410" i="23"/>
  <c r="N6410" i="23"/>
  <c r="J6410" i="23"/>
  <c r="K6410" i="23" s="1"/>
  <c r="Q6409" i="23"/>
  <c r="N6409" i="23"/>
  <c r="K6409" i="23"/>
  <c r="J6409" i="23"/>
  <c r="Q6408" i="23"/>
  <c r="N6408" i="23"/>
  <c r="J6408" i="23"/>
  <c r="K6408" i="23" s="1"/>
  <c r="Q6407" i="23"/>
  <c r="N6407" i="23"/>
  <c r="K6407" i="23"/>
  <c r="J6407" i="23"/>
  <c r="Q6406" i="23"/>
  <c r="N6406" i="23"/>
  <c r="J6406" i="23"/>
  <c r="K6406" i="23" s="1"/>
  <c r="Q6405" i="23"/>
  <c r="N6405" i="23"/>
  <c r="K6405" i="23"/>
  <c r="J6405" i="23"/>
  <c r="Q6404" i="23"/>
  <c r="N6404" i="23"/>
  <c r="K6404" i="23"/>
  <c r="J6404" i="23"/>
  <c r="Q6403" i="23"/>
  <c r="N6403" i="23"/>
  <c r="K6403" i="23"/>
  <c r="J6403" i="23"/>
  <c r="Q6402" i="23"/>
  <c r="N6402" i="23"/>
  <c r="J6402" i="23"/>
  <c r="K6402" i="23" s="1"/>
  <c r="Q6401" i="23"/>
  <c r="N6401" i="23"/>
  <c r="K6401" i="23"/>
  <c r="J6401" i="23"/>
  <c r="Q6400" i="23"/>
  <c r="N6400" i="23"/>
  <c r="J6400" i="23"/>
  <c r="K6400" i="23" s="1"/>
  <c r="Q6399" i="23"/>
  <c r="N6399" i="23"/>
  <c r="K6399" i="23"/>
  <c r="J6399" i="23"/>
  <c r="Q6398" i="23"/>
  <c r="N6398" i="23"/>
  <c r="J6398" i="23"/>
  <c r="K6398" i="23" s="1"/>
  <c r="Q6397" i="23"/>
  <c r="N6397" i="23"/>
  <c r="K6397" i="23"/>
  <c r="J6397" i="23"/>
  <c r="Q6396" i="23"/>
  <c r="N6396" i="23"/>
  <c r="J6396" i="23"/>
  <c r="K6396" i="23" s="1"/>
  <c r="Q6395" i="23"/>
  <c r="N6395" i="23"/>
  <c r="K6395" i="23"/>
  <c r="J6395" i="23"/>
  <c r="Q6394" i="23"/>
  <c r="N6394" i="23"/>
  <c r="J6394" i="23"/>
  <c r="K6394" i="23" s="1"/>
  <c r="Q6393" i="23"/>
  <c r="N6393" i="23"/>
  <c r="K6393" i="23"/>
  <c r="J6393" i="23"/>
  <c r="Q6392" i="23"/>
  <c r="N6392" i="23"/>
  <c r="J6392" i="23"/>
  <c r="K6392" i="23" s="1"/>
  <c r="Q6391" i="23"/>
  <c r="N6391" i="23"/>
  <c r="K6391" i="23"/>
  <c r="J6391" i="23"/>
  <c r="Q6390" i="23"/>
  <c r="N6390" i="23"/>
  <c r="J6390" i="23"/>
  <c r="K6390" i="23" s="1"/>
  <c r="Q6389" i="23"/>
  <c r="N6389" i="23"/>
  <c r="K6389" i="23"/>
  <c r="J6389" i="23"/>
  <c r="Q6388" i="23"/>
  <c r="N6388" i="23"/>
  <c r="K6388" i="23"/>
  <c r="J6388" i="23"/>
  <c r="Q6387" i="23"/>
  <c r="N6387" i="23"/>
  <c r="K6387" i="23"/>
  <c r="J6387" i="23"/>
  <c r="Q6386" i="23"/>
  <c r="N6386" i="23"/>
  <c r="J6386" i="23"/>
  <c r="K6386" i="23" s="1"/>
  <c r="Q6385" i="23"/>
  <c r="N6385" i="23"/>
  <c r="K6385" i="23"/>
  <c r="J6385" i="23"/>
  <c r="Q6384" i="23"/>
  <c r="N6384" i="23"/>
  <c r="J6384" i="23"/>
  <c r="K6384" i="23" s="1"/>
  <c r="Q6383" i="23"/>
  <c r="N6383" i="23"/>
  <c r="K6383" i="23"/>
  <c r="J6383" i="23"/>
  <c r="Q6382" i="23"/>
  <c r="N6382" i="23"/>
  <c r="J6382" i="23"/>
  <c r="K6382" i="23" s="1"/>
  <c r="Q6381" i="23"/>
  <c r="N6381" i="23"/>
  <c r="K6381" i="23"/>
  <c r="J6381" i="23"/>
  <c r="Q6380" i="23"/>
  <c r="N6380" i="23"/>
  <c r="J6380" i="23"/>
  <c r="K6380" i="23" s="1"/>
  <c r="Q6379" i="23"/>
  <c r="N6379" i="23"/>
  <c r="K6379" i="23"/>
  <c r="J6379" i="23"/>
  <c r="Q6378" i="23"/>
  <c r="N6378" i="23"/>
  <c r="J6378" i="23"/>
  <c r="K6378" i="23" s="1"/>
  <c r="Q6377" i="23"/>
  <c r="N6377" i="23"/>
  <c r="K6377" i="23"/>
  <c r="J6377" i="23"/>
  <c r="Q6376" i="23"/>
  <c r="N6376" i="23"/>
  <c r="J6376" i="23"/>
  <c r="K6376" i="23" s="1"/>
  <c r="Q6375" i="23"/>
  <c r="N6375" i="23"/>
  <c r="K6375" i="23"/>
  <c r="J6375" i="23"/>
  <c r="Q6374" i="23"/>
  <c r="N6374" i="23"/>
  <c r="J6374" i="23"/>
  <c r="K6374" i="23" s="1"/>
  <c r="Q6373" i="23"/>
  <c r="N6373" i="23"/>
  <c r="K6373" i="23"/>
  <c r="J6373" i="23"/>
  <c r="Q6372" i="23"/>
  <c r="N6372" i="23"/>
  <c r="J6372" i="23"/>
  <c r="K6372" i="23" s="1"/>
  <c r="Q6371" i="23"/>
  <c r="N6371" i="23"/>
  <c r="K6371" i="23"/>
  <c r="J6371" i="23"/>
  <c r="Q6370" i="23"/>
  <c r="N6370" i="23"/>
  <c r="J6370" i="23"/>
  <c r="K6370" i="23" s="1"/>
  <c r="Q6369" i="23"/>
  <c r="N6369" i="23"/>
  <c r="K6369" i="23"/>
  <c r="J6369" i="23"/>
  <c r="Q6368" i="23"/>
  <c r="N6368" i="23"/>
  <c r="K6368" i="23"/>
  <c r="J6368" i="23"/>
  <c r="Q6367" i="23"/>
  <c r="N6367" i="23"/>
  <c r="K6367" i="23"/>
  <c r="J6367" i="23"/>
  <c r="Q6366" i="23"/>
  <c r="N6366" i="23"/>
  <c r="J6366" i="23"/>
  <c r="K6366" i="23" s="1"/>
  <c r="Q6365" i="23"/>
  <c r="N6365" i="23"/>
  <c r="K6365" i="23"/>
  <c r="J6365" i="23"/>
  <c r="Q6364" i="23"/>
  <c r="N6364" i="23"/>
  <c r="J6364" i="23"/>
  <c r="K6364" i="23" s="1"/>
  <c r="Q6363" i="23"/>
  <c r="N6363" i="23"/>
  <c r="K6363" i="23"/>
  <c r="J6363" i="23"/>
  <c r="Q6362" i="23"/>
  <c r="N6362" i="23"/>
  <c r="J6362" i="23"/>
  <c r="K6362" i="23" s="1"/>
  <c r="Q6361" i="23"/>
  <c r="N6361" i="23"/>
  <c r="K6361" i="23"/>
  <c r="J6361" i="23"/>
  <c r="Q6360" i="23"/>
  <c r="N6360" i="23"/>
  <c r="K6360" i="23"/>
  <c r="J6360" i="23"/>
  <c r="Q6359" i="23"/>
  <c r="N6359" i="23"/>
  <c r="K6359" i="23"/>
  <c r="J6359" i="23"/>
  <c r="Q6358" i="23"/>
  <c r="N6358" i="23"/>
  <c r="J6358" i="23"/>
  <c r="K6358" i="23" s="1"/>
  <c r="Q6357" i="23"/>
  <c r="N6357" i="23"/>
  <c r="K6357" i="23"/>
  <c r="J6357" i="23"/>
  <c r="Q6356" i="23"/>
  <c r="N6356" i="23"/>
  <c r="J6356" i="23"/>
  <c r="K6356" i="23" s="1"/>
  <c r="Q6355" i="23"/>
  <c r="N6355" i="23"/>
  <c r="K6355" i="23"/>
  <c r="J6355" i="23"/>
  <c r="Q6354" i="23"/>
  <c r="N6354" i="23"/>
  <c r="J6354" i="23"/>
  <c r="K6354" i="23" s="1"/>
  <c r="Q6353" i="23"/>
  <c r="N6353" i="23"/>
  <c r="K6353" i="23"/>
  <c r="J6353" i="23"/>
  <c r="Q6352" i="23"/>
  <c r="N6352" i="23"/>
  <c r="J6352" i="23"/>
  <c r="K6352" i="23" s="1"/>
  <c r="Q6351" i="23"/>
  <c r="N6351" i="23"/>
  <c r="K6351" i="23"/>
  <c r="J6351" i="23"/>
  <c r="Q6350" i="23"/>
  <c r="N6350" i="23"/>
  <c r="J6350" i="23"/>
  <c r="K6350" i="23" s="1"/>
  <c r="Q6349" i="23"/>
  <c r="N6349" i="23"/>
  <c r="K6349" i="23"/>
  <c r="J6349" i="23"/>
  <c r="Q6348" i="23"/>
  <c r="N6348" i="23"/>
  <c r="K6348" i="23"/>
  <c r="J6348" i="23"/>
  <c r="Q6347" i="23"/>
  <c r="N6347" i="23"/>
  <c r="K6347" i="23"/>
  <c r="J6347" i="23"/>
  <c r="Q6346" i="23"/>
  <c r="N6346" i="23"/>
  <c r="J6346" i="23"/>
  <c r="K6346" i="23" s="1"/>
  <c r="Q6345" i="23"/>
  <c r="N6345" i="23"/>
  <c r="K6345" i="23"/>
  <c r="J6345" i="23"/>
  <c r="Q6344" i="23"/>
  <c r="N6344" i="23"/>
  <c r="J6344" i="23"/>
  <c r="K6344" i="23" s="1"/>
  <c r="Q6343" i="23"/>
  <c r="N6343" i="23"/>
  <c r="K6343" i="23"/>
  <c r="J6343" i="23"/>
  <c r="Q6342" i="23"/>
  <c r="N6342" i="23"/>
  <c r="J6342" i="23"/>
  <c r="K6342" i="23" s="1"/>
  <c r="Q6341" i="23"/>
  <c r="N6341" i="23"/>
  <c r="K6341" i="23"/>
  <c r="J6341" i="23"/>
  <c r="Q6340" i="23"/>
  <c r="N6340" i="23"/>
  <c r="K6340" i="23"/>
  <c r="J6340" i="23"/>
  <c r="Q6339" i="23"/>
  <c r="N6339" i="23"/>
  <c r="K6339" i="23"/>
  <c r="J6339" i="23"/>
  <c r="Q6338" i="23"/>
  <c r="N6338" i="23"/>
  <c r="J6338" i="23"/>
  <c r="K6338" i="23" s="1"/>
  <c r="Q6337" i="23"/>
  <c r="N6337" i="23"/>
  <c r="K6337" i="23"/>
  <c r="J6337" i="23"/>
  <c r="Q6336" i="23"/>
  <c r="N6336" i="23"/>
  <c r="K6336" i="23"/>
  <c r="J6336" i="23"/>
  <c r="Q6335" i="23"/>
  <c r="N6335" i="23"/>
  <c r="K6335" i="23"/>
  <c r="J6335" i="23"/>
  <c r="Q6334" i="23"/>
  <c r="N6334" i="23"/>
  <c r="J6334" i="23"/>
  <c r="K6334" i="23" s="1"/>
  <c r="Q6333" i="23"/>
  <c r="N6333" i="23"/>
  <c r="K6333" i="23"/>
  <c r="J6333" i="23"/>
  <c r="Q6332" i="23"/>
  <c r="N6332" i="23"/>
  <c r="J6332" i="23"/>
  <c r="K6332" i="23" s="1"/>
  <c r="Q6331" i="23"/>
  <c r="N6331" i="23"/>
  <c r="K6331" i="23"/>
  <c r="J6331" i="23"/>
  <c r="Q6330" i="23"/>
  <c r="N6330" i="23"/>
  <c r="J6330" i="23"/>
  <c r="K6330" i="23" s="1"/>
  <c r="Q6329" i="23"/>
  <c r="N6329" i="23"/>
  <c r="K6329" i="23"/>
  <c r="J6329" i="23"/>
  <c r="Q6328" i="23"/>
  <c r="N6328" i="23"/>
  <c r="K6328" i="23"/>
  <c r="J6328" i="23"/>
  <c r="Q6327" i="23"/>
  <c r="N6327" i="23"/>
  <c r="K6327" i="23"/>
  <c r="J6327" i="23"/>
  <c r="Q6326" i="23"/>
  <c r="N6326" i="23"/>
  <c r="J6326" i="23"/>
  <c r="K6326" i="23" s="1"/>
  <c r="Q6325" i="23"/>
  <c r="N6325" i="23"/>
  <c r="K6325" i="23"/>
  <c r="J6325" i="23"/>
  <c r="Q6324" i="23"/>
  <c r="N6324" i="23"/>
  <c r="J6324" i="23"/>
  <c r="K6324" i="23" s="1"/>
  <c r="Q6323" i="23"/>
  <c r="N6323" i="23"/>
  <c r="K6323" i="23"/>
  <c r="J6323" i="23"/>
  <c r="Q6322" i="23"/>
  <c r="N6322" i="23"/>
  <c r="J6322" i="23"/>
  <c r="K6322" i="23" s="1"/>
  <c r="Q6321" i="23"/>
  <c r="N6321" i="23"/>
  <c r="K6321" i="23"/>
  <c r="J6321" i="23"/>
  <c r="Q6320" i="23"/>
  <c r="N6320" i="23"/>
  <c r="J6320" i="23"/>
  <c r="K6320" i="23" s="1"/>
  <c r="Q6319" i="23"/>
  <c r="N6319" i="23"/>
  <c r="K6319" i="23"/>
  <c r="J6319" i="23"/>
  <c r="Q6318" i="23"/>
  <c r="N6318" i="23"/>
  <c r="J6318" i="23"/>
  <c r="K6318" i="23" s="1"/>
  <c r="Q6317" i="23"/>
  <c r="N6317" i="23"/>
  <c r="K6317" i="23"/>
  <c r="J6317" i="23"/>
  <c r="Q6316" i="23"/>
  <c r="N6316" i="23"/>
  <c r="J6316" i="23"/>
  <c r="K6316" i="23" s="1"/>
  <c r="Q6315" i="23"/>
  <c r="N6315" i="23"/>
  <c r="K6315" i="23"/>
  <c r="J6315" i="23"/>
  <c r="Q6314" i="23"/>
  <c r="N6314" i="23"/>
  <c r="J6314" i="23"/>
  <c r="K6314" i="23" s="1"/>
  <c r="Q6313" i="23"/>
  <c r="N6313" i="23"/>
  <c r="K6313" i="23"/>
  <c r="J6313" i="23"/>
  <c r="Q6312" i="23"/>
  <c r="N6312" i="23"/>
  <c r="J6312" i="23"/>
  <c r="K6312" i="23" s="1"/>
  <c r="Q6311" i="23"/>
  <c r="N6311" i="23"/>
  <c r="K6311" i="23"/>
  <c r="J6311" i="23"/>
  <c r="Q6310" i="23"/>
  <c r="N6310" i="23"/>
  <c r="J6310" i="23"/>
  <c r="K6310" i="23" s="1"/>
  <c r="Q6309" i="23"/>
  <c r="N6309" i="23"/>
  <c r="K6309" i="23"/>
  <c r="J6309" i="23"/>
  <c r="Q6308" i="23"/>
  <c r="N6308" i="23"/>
  <c r="J6308" i="23"/>
  <c r="K6308" i="23" s="1"/>
  <c r="Q6307" i="23"/>
  <c r="N6307" i="23"/>
  <c r="K6307" i="23"/>
  <c r="J6307" i="23"/>
  <c r="Q6306" i="23"/>
  <c r="N6306" i="23"/>
  <c r="J6306" i="23"/>
  <c r="K6306" i="23" s="1"/>
  <c r="Q6305" i="23"/>
  <c r="N6305" i="23"/>
  <c r="K6305" i="23"/>
  <c r="J6305" i="23"/>
  <c r="Q6304" i="23"/>
  <c r="N6304" i="23"/>
  <c r="K6304" i="23"/>
  <c r="J6304" i="23"/>
  <c r="Q6303" i="23"/>
  <c r="N6303" i="23"/>
  <c r="K6303" i="23"/>
  <c r="J6303" i="23"/>
  <c r="Q6302" i="23"/>
  <c r="N6302" i="23"/>
  <c r="J6302" i="23"/>
  <c r="K6302" i="23" s="1"/>
  <c r="Q6301" i="23"/>
  <c r="N6301" i="23"/>
  <c r="K6301" i="23"/>
  <c r="J6301" i="23"/>
  <c r="Q6300" i="23"/>
  <c r="N6300" i="23"/>
  <c r="K6300" i="23"/>
  <c r="J6300" i="23"/>
  <c r="Q6299" i="23"/>
  <c r="N6299" i="23"/>
  <c r="K6299" i="23"/>
  <c r="J6299" i="23"/>
  <c r="Q6298" i="23"/>
  <c r="N6298" i="23"/>
  <c r="J6298" i="23"/>
  <c r="K6298" i="23" s="1"/>
  <c r="Q6297" i="23"/>
  <c r="N6297" i="23"/>
  <c r="K6297" i="23"/>
  <c r="J6297" i="23"/>
  <c r="Q6296" i="23"/>
  <c r="N6296" i="23"/>
  <c r="J6296" i="23"/>
  <c r="K6296" i="23" s="1"/>
  <c r="Q6295" i="23"/>
  <c r="N6295" i="23"/>
  <c r="K6295" i="23"/>
  <c r="J6295" i="23"/>
  <c r="Q6294" i="23"/>
  <c r="N6294" i="23"/>
  <c r="J6294" i="23"/>
  <c r="K6294" i="23" s="1"/>
  <c r="Q6293" i="23"/>
  <c r="N6293" i="23"/>
  <c r="K6293" i="23"/>
  <c r="J6293" i="23"/>
  <c r="Q6292" i="23"/>
  <c r="N6292" i="23"/>
  <c r="K6292" i="23"/>
  <c r="J6292" i="23"/>
  <c r="Q6291" i="23"/>
  <c r="N6291" i="23"/>
  <c r="K6291" i="23"/>
  <c r="J6291" i="23"/>
  <c r="Q6290" i="23"/>
  <c r="N6290" i="23"/>
  <c r="J6290" i="23"/>
  <c r="K6290" i="23" s="1"/>
  <c r="Q6289" i="23"/>
  <c r="N6289" i="23"/>
  <c r="K6289" i="23"/>
  <c r="J6289" i="23"/>
  <c r="Q6288" i="23"/>
  <c r="N6288" i="23"/>
  <c r="K6288" i="23"/>
  <c r="J6288" i="23"/>
  <c r="Q6287" i="23"/>
  <c r="N6287" i="23"/>
  <c r="K6287" i="23"/>
  <c r="J6287" i="23"/>
  <c r="Q6286" i="23"/>
  <c r="N6286" i="23"/>
  <c r="J6286" i="23"/>
  <c r="K6286" i="23" s="1"/>
  <c r="Q6285" i="23"/>
  <c r="N6285" i="23"/>
  <c r="K6285" i="23"/>
  <c r="J6285" i="23"/>
  <c r="Q6284" i="23"/>
  <c r="N6284" i="23"/>
  <c r="J6284" i="23"/>
  <c r="K6284" i="23" s="1"/>
  <c r="Q6283" i="23"/>
  <c r="N6283" i="23"/>
  <c r="K6283" i="23"/>
  <c r="J6283" i="23"/>
  <c r="Q6282" i="23"/>
  <c r="N6282" i="23"/>
  <c r="J6282" i="23"/>
  <c r="K6282" i="23" s="1"/>
  <c r="Q6281" i="23"/>
  <c r="N6281" i="23"/>
  <c r="K6281" i="23"/>
  <c r="J6281" i="23"/>
  <c r="Q6280" i="23"/>
  <c r="N6280" i="23"/>
  <c r="K6280" i="23"/>
  <c r="J6280" i="23"/>
  <c r="Q6279" i="23"/>
  <c r="N6279" i="23"/>
  <c r="K6279" i="23"/>
  <c r="J6279" i="23"/>
  <c r="Q6278" i="23"/>
  <c r="N6278" i="23"/>
  <c r="J6278" i="23"/>
  <c r="K6278" i="23" s="1"/>
  <c r="Q6277" i="23"/>
  <c r="N6277" i="23"/>
  <c r="K6277" i="23"/>
  <c r="J6277" i="23"/>
  <c r="Q6276" i="23"/>
  <c r="N6276" i="23"/>
  <c r="J6276" i="23"/>
  <c r="K6276" i="23" s="1"/>
  <c r="Q6275" i="23"/>
  <c r="N6275" i="23"/>
  <c r="K6275" i="23"/>
  <c r="J6275" i="23"/>
  <c r="Q6274" i="23"/>
  <c r="N6274" i="23"/>
  <c r="J6274" i="23"/>
  <c r="K6274" i="23" s="1"/>
  <c r="Q6273" i="23"/>
  <c r="N6273" i="23"/>
  <c r="K6273" i="23"/>
  <c r="J6273" i="23"/>
  <c r="Q6272" i="23"/>
  <c r="N6272" i="23"/>
  <c r="J6272" i="23"/>
  <c r="K6272" i="23" s="1"/>
  <c r="Q6271" i="23"/>
  <c r="N6271" i="23"/>
  <c r="K6271" i="23"/>
  <c r="J6271" i="23"/>
  <c r="Q6270" i="23"/>
  <c r="N6270" i="23"/>
  <c r="J6270" i="23"/>
  <c r="K6270" i="23" s="1"/>
  <c r="Q6269" i="23"/>
  <c r="N6269" i="23"/>
  <c r="K6269" i="23"/>
  <c r="J6269" i="23"/>
  <c r="Q6268" i="23"/>
  <c r="N6268" i="23"/>
  <c r="J6268" i="23"/>
  <c r="K6268" i="23" s="1"/>
  <c r="Q6267" i="23"/>
  <c r="N6267" i="23"/>
  <c r="K6267" i="23"/>
  <c r="J6267" i="23"/>
  <c r="Q6266" i="23"/>
  <c r="N6266" i="23"/>
  <c r="J6266" i="23"/>
  <c r="K6266" i="23" s="1"/>
  <c r="Q6265" i="23"/>
  <c r="N6265" i="23"/>
  <c r="K6265" i="23"/>
  <c r="J6265" i="23"/>
  <c r="Q6264" i="23"/>
  <c r="N6264" i="23"/>
  <c r="K6264" i="23"/>
  <c r="J6264" i="23"/>
  <c r="Q6263" i="23"/>
  <c r="N6263" i="23"/>
  <c r="K6263" i="23"/>
  <c r="J6263" i="23"/>
  <c r="Q6262" i="23"/>
  <c r="N6262" i="23"/>
  <c r="J6262" i="23"/>
  <c r="K6262" i="23" s="1"/>
  <c r="Q6261" i="23"/>
  <c r="N6261" i="23"/>
  <c r="K6261" i="23"/>
  <c r="J6261" i="23"/>
  <c r="Q6260" i="23"/>
  <c r="N6260" i="23"/>
  <c r="J6260" i="23"/>
  <c r="K6260" i="23" s="1"/>
  <c r="Q6259" i="23"/>
  <c r="N6259" i="23"/>
  <c r="K6259" i="23"/>
  <c r="J6259" i="23"/>
  <c r="Q6258" i="23"/>
  <c r="N6258" i="23"/>
  <c r="J6258" i="23"/>
  <c r="K6258" i="23" s="1"/>
  <c r="Q6257" i="23"/>
  <c r="N6257" i="23"/>
  <c r="K6257" i="23"/>
  <c r="J6257" i="23"/>
  <c r="Q6256" i="23"/>
  <c r="N6256" i="23"/>
  <c r="J6256" i="23"/>
  <c r="K6256" i="23" s="1"/>
  <c r="Q6255" i="23"/>
  <c r="N6255" i="23"/>
  <c r="K6255" i="23"/>
  <c r="J6255" i="23"/>
  <c r="Q6254" i="23"/>
  <c r="N6254" i="23"/>
  <c r="J6254" i="23"/>
  <c r="K6254" i="23" s="1"/>
  <c r="Q6253" i="23"/>
  <c r="N6253" i="23"/>
  <c r="K6253" i="23"/>
  <c r="J6253" i="23"/>
  <c r="Q6252" i="23"/>
  <c r="N6252" i="23"/>
  <c r="J6252" i="23"/>
  <c r="K6252" i="23" s="1"/>
  <c r="Q6251" i="23"/>
  <c r="N6251" i="23"/>
  <c r="K6251" i="23"/>
  <c r="J6251" i="23"/>
  <c r="Q6250" i="23"/>
  <c r="N6250" i="23"/>
  <c r="J6250" i="23"/>
  <c r="K6250" i="23" s="1"/>
  <c r="Q6249" i="23"/>
  <c r="N6249" i="23"/>
  <c r="K6249" i="23"/>
  <c r="J6249" i="23"/>
  <c r="Q6248" i="23"/>
  <c r="N6248" i="23"/>
  <c r="J6248" i="23"/>
  <c r="K6248" i="23" s="1"/>
  <c r="Q6247" i="23"/>
  <c r="N6247" i="23"/>
  <c r="K6247" i="23"/>
  <c r="J6247" i="23"/>
  <c r="Q6246" i="23"/>
  <c r="N6246" i="23"/>
  <c r="J6246" i="23"/>
  <c r="K6246" i="23" s="1"/>
  <c r="Q6245" i="23"/>
  <c r="N6245" i="23"/>
  <c r="K6245" i="23"/>
  <c r="J6245" i="23"/>
  <c r="Q6244" i="23"/>
  <c r="N6244" i="23"/>
  <c r="J6244" i="23"/>
  <c r="K6244" i="23" s="1"/>
  <c r="Q6243" i="23"/>
  <c r="N6243" i="23"/>
  <c r="K6243" i="23"/>
  <c r="J6243" i="23"/>
  <c r="Q6242" i="23"/>
  <c r="N6242" i="23"/>
  <c r="J6242" i="23"/>
  <c r="K6242" i="23" s="1"/>
  <c r="Q6241" i="23"/>
  <c r="N6241" i="23"/>
  <c r="K6241" i="23"/>
  <c r="J6241" i="23"/>
  <c r="Q6240" i="23"/>
  <c r="N6240" i="23"/>
  <c r="K6240" i="23"/>
  <c r="J6240" i="23"/>
  <c r="Q6239" i="23"/>
  <c r="N6239" i="23"/>
  <c r="K6239" i="23"/>
  <c r="J6239" i="23"/>
  <c r="Q6238" i="23"/>
  <c r="N6238" i="23"/>
  <c r="J6238" i="23"/>
  <c r="K6238" i="23" s="1"/>
  <c r="Q6237" i="23"/>
  <c r="N6237" i="23"/>
  <c r="K6237" i="23"/>
  <c r="J6237" i="23"/>
  <c r="Q6236" i="23"/>
  <c r="N6236" i="23"/>
  <c r="J6236" i="23"/>
  <c r="K6236" i="23" s="1"/>
  <c r="Q6235" i="23"/>
  <c r="N6235" i="23"/>
  <c r="K6235" i="23"/>
  <c r="J6235" i="23"/>
  <c r="Q6234" i="23"/>
  <c r="N6234" i="23"/>
  <c r="J6234" i="23"/>
  <c r="K6234" i="23" s="1"/>
  <c r="Q6233" i="23"/>
  <c r="N6233" i="23"/>
  <c r="K6233" i="23"/>
  <c r="J6233" i="23"/>
  <c r="Q6232" i="23"/>
  <c r="N6232" i="23"/>
  <c r="K6232" i="23"/>
  <c r="J6232" i="23"/>
  <c r="Q6231" i="23"/>
  <c r="N6231" i="23"/>
  <c r="K6231" i="23"/>
  <c r="J6231" i="23"/>
  <c r="Q6230" i="23"/>
  <c r="N6230" i="23"/>
  <c r="J6230" i="23"/>
  <c r="K6230" i="23" s="1"/>
  <c r="Q6229" i="23"/>
  <c r="N6229" i="23"/>
  <c r="K6229" i="23"/>
  <c r="J6229" i="23"/>
  <c r="Q6228" i="23"/>
  <c r="N6228" i="23"/>
  <c r="K6228" i="23"/>
  <c r="J6228" i="23"/>
  <c r="Q6227" i="23"/>
  <c r="N6227" i="23"/>
  <c r="K6227" i="23"/>
  <c r="J6227" i="23"/>
  <c r="Q6226" i="23"/>
  <c r="N6226" i="23"/>
  <c r="J6226" i="23"/>
  <c r="K6226" i="23" s="1"/>
  <c r="Q6225" i="23"/>
  <c r="N6225" i="23"/>
  <c r="K6225" i="23"/>
  <c r="J6225" i="23"/>
  <c r="Q6224" i="23"/>
  <c r="N6224" i="23"/>
  <c r="J6224" i="23"/>
  <c r="K6224" i="23" s="1"/>
  <c r="Q6223" i="23"/>
  <c r="N6223" i="23"/>
  <c r="K6223" i="23"/>
  <c r="J6223" i="23"/>
  <c r="Q6222" i="23"/>
  <c r="N6222" i="23"/>
  <c r="J6222" i="23"/>
  <c r="K6222" i="23" s="1"/>
  <c r="Q6221" i="23"/>
  <c r="N6221" i="23"/>
  <c r="K6221" i="23"/>
  <c r="J6221" i="23"/>
  <c r="Q6220" i="23"/>
  <c r="N6220" i="23"/>
  <c r="J6220" i="23"/>
  <c r="K6220" i="23" s="1"/>
  <c r="Q6219" i="23"/>
  <c r="N6219" i="23"/>
  <c r="K6219" i="23"/>
  <c r="J6219" i="23"/>
  <c r="Q6218" i="23"/>
  <c r="N6218" i="23"/>
  <c r="J6218" i="23"/>
  <c r="K6218" i="23" s="1"/>
  <c r="Q6217" i="23"/>
  <c r="N6217" i="23"/>
  <c r="K6217" i="23"/>
  <c r="J6217" i="23"/>
  <c r="Q6216" i="23"/>
  <c r="N6216" i="23"/>
  <c r="J6216" i="23"/>
  <c r="K6216" i="23" s="1"/>
  <c r="Q6215" i="23"/>
  <c r="N6215" i="23"/>
  <c r="K6215" i="23"/>
  <c r="J6215" i="23"/>
  <c r="Q6214" i="23"/>
  <c r="N6214" i="23"/>
  <c r="J6214" i="23"/>
  <c r="K6214" i="23" s="1"/>
  <c r="Q6213" i="23"/>
  <c r="N6213" i="23"/>
  <c r="K6213" i="23"/>
  <c r="J6213" i="23"/>
  <c r="Q6212" i="23"/>
  <c r="N6212" i="23"/>
  <c r="J6212" i="23"/>
  <c r="K6212" i="23" s="1"/>
  <c r="Q6211" i="23"/>
  <c r="N6211" i="23"/>
  <c r="K6211" i="23"/>
  <c r="J6211" i="23"/>
  <c r="Q6210" i="23"/>
  <c r="N6210" i="23"/>
  <c r="J6210" i="23"/>
  <c r="K6210" i="23" s="1"/>
  <c r="Q6209" i="23"/>
  <c r="N6209" i="23"/>
  <c r="K6209" i="23"/>
  <c r="J6209" i="23"/>
  <c r="Q6208" i="23"/>
  <c r="N6208" i="23"/>
  <c r="K6208" i="23"/>
  <c r="J6208" i="23"/>
  <c r="Q6207" i="23"/>
  <c r="N6207" i="23"/>
  <c r="K6207" i="23"/>
  <c r="J6207" i="23"/>
  <c r="Q6206" i="23"/>
  <c r="N6206" i="23"/>
  <c r="J6206" i="23"/>
  <c r="K6206" i="23" s="1"/>
  <c r="Q6205" i="23"/>
  <c r="N6205" i="23"/>
  <c r="K6205" i="23"/>
  <c r="J6205" i="23"/>
  <c r="Q6204" i="23"/>
  <c r="N6204" i="23"/>
  <c r="J6204" i="23"/>
  <c r="K6204" i="23" s="1"/>
  <c r="Q6203" i="23"/>
  <c r="N6203" i="23"/>
  <c r="K6203" i="23"/>
  <c r="J6203" i="23"/>
  <c r="Q6202" i="23"/>
  <c r="N6202" i="23"/>
  <c r="J6202" i="23"/>
  <c r="K6202" i="23" s="1"/>
  <c r="Q6201" i="23"/>
  <c r="N6201" i="23"/>
  <c r="K6201" i="23"/>
  <c r="J6201" i="23"/>
  <c r="Q6200" i="23"/>
  <c r="N6200" i="23"/>
  <c r="J6200" i="23"/>
  <c r="K6200" i="23" s="1"/>
  <c r="Q6199" i="23"/>
  <c r="N6199" i="23"/>
  <c r="K6199" i="23"/>
  <c r="J6199" i="23"/>
  <c r="Q6198" i="23"/>
  <c r="N6198" i="23"/>
  <c r="J6198" i="23"/>
  <c r="K6198" i="23" s="1"/>
  <c r="Q6197" i="23"/>
  <c r="N6197" i="23"/>
  <c r="K6197" i="23"/>
  <c r="J6197" i="23"/>
  <c r="Q6196" i="23"/>
  <c r="N6196" i="23"/>
  <c r="K6196" i="23"/>
  <c r="J6196" i="23"/>
  <c r="Q6195" i="23"/>
  <c r="N6195" i="23"/>
  <c r="K6195" i="23"/>
  <c r="J6195" i="23"/>
  <c r="Q6194" i="23"/>
  <c r="N6194" i="23"/>
  <c r="J6194" i="23"/>
  <c r="K6194" i="23" s="1"/>
  <c r="Q6193" i="23"/>
  <c r="N6193" i="23"/>
  <c r="K6193" i="23"/>
  <c r="J6193" i="23"/>
  <c r="Q6192" i="23"/>
  <c r="N6192" i="23"/>
  <c r="J6192" i="23"/>
  <c r="K6192" i="23" s="1"/>
  <c r="Q6191" i="23"/>
  <c r="N6191" i="23"/>
  <c r="K6191" i="23"/>
  <c r="J6191" i="23"/>
  <c r="Q6190" i="23"/>
  <c r="N6190" i="23"/>
  <c r="J6190" i="23"/>
  <c r="K6190" i="23" s="1"/>
  <c r="Q6189" i="23"/>
  <c r="N6189" i="23"/>
  <c r="K6189" i="23"/>
  <c r="J6189" i="23"/>
  <c r="Q6188" i="23"/>
  <c r="N6188" i="23"/>
  <c r="J6188" i="23"/>
  <c r="K6188" i="23" s="1"/>
  <c r="Q6187" i="23"/>
  <c r="N6187" i="23"/>
  <c r="K6187" i="23"/>
  <c r="J6187" i="23"/>
  <c r="Q6186" i="23"/>
  <c r="N6186" i="23"/>
  <c r="J6186" i="23"/>
  <c r="K6186" i="23" s="1"/>
  <c r="Q6185" i="23"/>
  <c r="N6185" i="23"/>
  <c r="K6185" i="23"/>
  <c r="J6185" i="23"/>
  <c r="Q6184" i="23"/>
  <c r="N6184" i="23"/>
  <c r="J6184" i="23"/>
  <c r="K6184" i="23" s="1"/>
  <c r="Q6183" i="23"/>
  <c r="N6183" i="23"/>
  <c r="K6183" i="23"/>
  <c r="J6183" i="23"/>
  <c r="Q6182" i="23"/>
  <c r="N6182" i="23"/>
  <c r="J6182" i="23"/>
  <c r="K6182" i="23" s="1"/>
  <c r="Q6181" i="23"/>
  <c r="N6181" i="23"/>
  <c r="K6181" i="23"/>
  <c r="J6181" i="23"/>
  <c r="Q6180" i="23"/>
  <c r="N6180" i="23"/>
  <c r="J6180" i="23"/>
  <c r="K6180" i="23" s="1"/>
  <c r="Q6179" i="23"/>
  <c r="N6179" i="23"/>
  <c r="K6179" i="23"/>
  <c r="J6179" i="23"/>
  <c r="Q6178" i="23"/>
  <c r="N6178" i="23"/>
  <c r="J6178" i="23"/>
  <c r="K6178" i="23" s="1"/>
  <c r="Q6177" i="23"/>
  <c r="N6177" i="23"/>
  <c r="K6177" i="23"/>
  <c r="J6177" i="23"/>
  <c r="Q6176" i="23"/>
  <c r="N6176" i="23"/>
  <c r="K6176" i="23"/>
  <c r="J6176" i="23"/>
  <c r="Q6175" i="23"/>
  <c r="N6175" i="23"/>
  <c r="K6175" i="23"/>
  <c r="J6175" i="23"/>
  <c r="Q6174" i="23"/>
  <c r="N6174" i="23"/>
  <c r="J6174" i="23"/>
  <c r="K6174" i="23" s="1"/>
  <c r="Q6173" i="23"/>
  <c r="N6173" i="23"/>
  <c r="K6173" i="23"/>
  <c r="J6173" i="23"/>
  <c r="Q6172" i="23"/>
  <c r="N6172" i="23"/>
  <c r="K6172" i="23"/>
  <c r="J6172" i="23"/>
  <c r="Q6171" i="23"/>
  <c r="N6171" i="23"/>
  <c r="K6171" i="23"/>
  <c r="J6171" i="23"/>
  <c r="Q6170" i="23"/>
  <c r="N6170" i="23"/>
  <c r="J6170" i="23"/>
  <c r="K6170" i="23" s="1"/>
  <c r="Q6169" i="23"/>
  <c r="N6169" i="23"/>
  <c r="K6169" i="23"/>
  <c r="J6169" i="23"/>
  <c r="Q6168" i="23"/>
  <c r="N6168" i="23"/>
  <c r="J6168" i="23"/>
  <c r="K6168" i="23" s="1"/>
  <c r="Q6167" i="23"/>
  <c r="N6167" i="23"/>
  <c r="K6167" i="23"/>
  <c r="J6167" i="23"/>
  <c r="Q6166" i="23"/>
  <c r="N6166" i="23"/>
  <c r="J6166" i="23"/>
  <c r="K6166" i="23" s="1"/>
  <c r="Q6165" i="23"/>
  <c r="N6165" i="23"/>
  <c r="K6165" i="23"/>
  <c r="J6165" i="23"/>
  <c r="Q6164" i="23"/>
  <c r="N6164" i="23"/>
  <c r="J6164" i="23"/>
  <c r="K6164" i="23" s="1"/>
  <c r="Q6163" i="23"/>
  <c r="N6163" i="23"/>
  <c r="K6163" i="23"/>
  <c r="J6163" i="23"/>
  <c r="Q6162" i="23"/>
  <c r="N6162" i="23"/>
  <c r="J6162" i="23"/>
  <c r="K6162" i="23" s="1"/>
  <c r="Q6161" i="23"/>
  <c r="N6161" i="23"/>
  <c r="K6161" i="23"/>
  <c r="J6161" i="23"/>
  <c r="Q6160" i="23"/>
  <c r="N6160" i="23"/>
  <c r="K6160" i="23"/>
  <c r="J6160" i="23"/>
  <c r="Q6159" i="23"/>
  <c r="N6159" i="23"/>
  <c r="K6159" i="23"/>
  <c r="J6159" i="23"/>
  <c r="Q6158" i="23"/>
  <c r="N6158" i="23"/>
  <c r="J6158" i="23"/>
  <c r="K6158" i="23" s="1"/>
  <c r="Q6157" i="23"/>
  <c r="N6157" i="23"/>
  <c r="K6157" i="23"/>
  <c r="J6157" i="23"/>
  <c r="Q6156" i="23"/>
  <c r="N6156" i="23"/>
  <c r="K6156" i="23"/>
  <c r="J6156" i="23"/>
  <c r="Q6155" i="23"/>
  <c r="N6155" i="23"/>
  <c r="K6155" i="23"/>
  <c r="J6155" i="23"/>
  <c r="Q6154" i="23"/>
  <c r="N6154" i="23"/>
  <c r="J6154" i="23"/>
  <c r="K6154" i="23" s="1"/>
  <c r="Q6153" i="23"/>
  <c r="N6153" i="23"/>
  <c r="K6153" i="23"/>
  <c r="J6153" i="23"/>
  <c r="Q6152" i="23"/>
  <c r="N6152" i="23"/>
  <c r="J6152" i="23"/>
  <c r="K6152" i="23" s="1"/>
  <c r="Q6151" i="23"/>
  <c r="N6151" i="23"/>
  <c r="K6151" i="23"/>
  <c r="J6151" i="23"/>
  <c r="Q6150" i="23"/>
  <c r="N6150" i="23"/>
  <c r="J6150" i="23"/>
  <c r="K6150" i="23" s="1"/>
  <c r="Q6149" i="23"/>
  <c r="N6149" i="23"/>
  <c r="K6149" i="23"/>
  <c r="J6149" i="23"/>
  <c r="Q6148" i="23"/>
  <c r="N6148" i="23"/>
  <c r="J6148" i="23"/>
  <c r="K6148" i="23" s="1"/>
  <c r="Q6147" i="23"/>
  <c r="N6147" i="23"/>
  <c r="K6147" i="23"/>
  <c r="J6147" i="23"/>
  <c r="Q6146" i="23"/>
  <c r="N6146" i="23"/>
  <c r="J6146" i="23"/>
  <c r="K6146" i="23" s="1"/>
  <c r="Q6145" i="23"/>
  <c r="N6145" i="23"/>
  <c r="K6145" i="23"/>
  <c r="J6145" i="23"/>
  <c r="Q6144" i="23"/>
  <c r="N6144" i="23"/>
  <c r="J6144" i="23"/>
  <c r="K6144" i="23" s="1"/>
  <c r="Q6143" i="23"/>
  <c r="N6143" i="23"/>
  <c r="K6143" i="23"/>
  <c r="Q6142" i="23"/>
  <c r="N6142" i="23"/>
  <c r="K6142" i="23"/>
  <c r="Q6141" i="23"/>
  <c r="N6141" i="23"/>
  <c r="K6141" i="23"/>
  <c r="Q6140" i="23"/>
  <c r="N6140" i="23"/>
  <c r="K6140" i="23"/>
  <c r="Q6139" i="23"/>
  <c r="N6139" i="23"/>
  <c r="K6139" i="23"/>
  <c r="Q6138" i="23"/>
  <c r="N6138" i="23"/>
  <c r="K6138" i="23"/>
  <c r="Q6137" i="23"/>
  <c r="N6137" i="23"/>
  <c r="K6137" i="23"/>
  <c r="Q6136" i="23"/>
  <c r="N6136" i="23"/>
  <c r="K6136" i="23"/>
  <c r="Q6135" i="23"/>
  <c r="N6135" i="23"/>
  <c r="K6135" i="23"/>
  <c r="Q6134" i="23"/>
  <c r="N6134" i="23"/>
  <c r="K6134" i="23"/>
  <c r="Q6133" i="23"/>
  <c r="N6133" i="23"/>
  <c r="K6133" i="23"/>
  <c r="Q6132" i="23"/>
  <c r="N6132" i="23"/>
  <c r="K6132" i="23"/>
  <c r="Q6131" i="23"/>
  <c r="N6131" i="23"/>
  <c r="K6131" i="23"/>
  <c r="Q6130" i="23"/>
  <c r="N6130" i="23"/>
  <c r="K6130" i="23"/>
  <c r="Q6129" i="23"/>
  <c r="N6129" i="23"/>
  <c r="K6129" i="23"/>
  <c r="Q6128" i="23"/>
  <c r="N6128" i="23"/>
  <c r="K6128" i="23"/>
  <c r="Q6127" i="23"/>
  <c r="N6127" i="23"/>
  <c r="K6127" i="23"/>
  <c r="Q6126" i="23"/>
  <c r="N6126" i="23"/>
  <c r="K6126" i="23"/>
  <c r="Q6125" i="23"/>
  <c r="N6125" i="23"/>
  <c r="K6125" i="23"/>
  <c r="Q6124" i="23"/>
  <c r="N6124" i="23"/>
  <c r="K6124" i="23"/>
  <c r="Q6123" i="23"/>
  <c r="N6123" i="23"/>
  <c r="K6123" i="23"/>
  <c r="Q6122" i="23"/>
  <c r="N6122" i="23"/>
  <c r="K6122" i="23"/>
  <c r="Q6121" i="23"/>
  <c r="N6121" i="23"/>
  <c r="K6121" i="23"/>
  <c r="Q6120" i="23"/>
  <c r="N6120" i="23"/>
  <c r="K6120" i="23"/>
  <c r="Q6119" i="23"/>
  <c r="N6119" i="23"/>
  <c r="K6119" i="23"/>
  <c r="Q6118" i="23"/>
  <c r="N6118" i="23"/>
  <c r="K6118" i="23"/>
  <c r="Q6117" i="23"/>
  <c r="N6117" i="23"/>
  <c r="K6117" i="23"/>
  <c r="Q6116" i="23"/>
  <c r="N6116" i="23"/>
  <c r="K6116" i="23"/>
  <c r="Q6115" i="23"/>
  <c r="N6115" i="23"/>
  <c r="K6115" i="23"/>
  <c r="Q6114" i="23"/>
  <c r="N6114" i="23"/>
  <c r="K6114" i="23"/>
  <c r="Q6113" i="23"/>
  <c r="N6113" i="23"/>
  <c r="K6113" i="23"/>
  <c r="Q6112" i="23"/>
  <c r="N6112" i="23"/>
  <c r="K6112" i="23"/>
  <c r="Q6111" i="23"/>
  <c r="N6111" i="23"/>
  <c r="K6111" i="23"/>
  <c r="Q6110" i="23"/>
  <c r="N6110" i="23"/>
  <c r="K6110" i="23"/>
  <c r="Q6109" i="23"/>
  <c r="N6109" i="23"/>
  <c r="K6109" i="23"/>
  <c r="Q6108" i="23"/>
  <c r="N6108" i="23"/>
  <c r="K6108" i="23"/>
  <c r="Q6107" i="23"/>
  <c r="N6107" i="23"/>
  <c r="K6107" i="23"/>
  <c r="Q6106" i="23"/>
  <c r="N6106" i="23"/>
  <c r="K6106" i="23"/>
  <c r="Q6105" i="23"/>
  <c r="N6105" i="23"/>
  <c r="K6105" i="23"/>
  <c r="Q6104" i="23"/>
  <c r="N6104" i="23"/>
  <c r="K6104" i="23"/>
  <c r="Q6103" i="23"/>
  <c r="N6103" i="23"/>
  <c r="K6103" i="23"/>
  <c r="Q6102" i="23"/>
  <c r="N6102" i="23"/>
  <c r="K6102" i="23"/>
  <c r="Q6101" i="23"/>
  <c r="N6101" i="23"/>
  <c r="K6101" i="23"/>
  <c r="Q6100" i="23"/>
  <c r="N6100" i="23"/>
  <c r="K6100" i="23"/>
  <c r="Q6099" i="23"/>
  <c r="N6099" i="23"/>
  <c r="K6099" i="23"/>
  <c r="Q6098" i="23"/>
  <c r="N6098" i="23"/>
  <c r="K6098" i="23"/>
  <c r="Q6097" i="23"/>
  <c r="N6097" i="23"/>
  <c r="K6097" i="23"/>
  <c r="Q6096" i="23"/>
  <c r="N6096" i="23"/>
  <c r="K6096" i="23"/>
  <c r="Q6095" i="23"/>
  <c r="N6095" i="23"/>
  <c r="K6095" i="23"/>
  <c r="Q6094" i="23"/>
  <c r="N6094" i="23"/>
  <c r="K6094" i="23"/>
  <c r="Q6093" i="23"/>
  <c r="N6093" i="23"/>
  <c r="K6093" i="23"/>
  <c r="Q6092" i="23"/>
  <c r="N6092" i="23"/>
  <c r="K6092" i="23"/>
  <c r="Q6091" i="23"/>
  <c r="N6091" i="23"/>
  <c r="K6091" i="23"/>
  <c r="Q6090" i="23"/>
  <c r="N6090" i="23"/>
  <c r="K6090" i="23"/>
  <c r="Q6089" i="23"/>
  <c r="N6089" i="23"/>
  <c r="K6089" i="23"/>
  <c r="Q6088" i="23"/>
  <c r="N6088" i="23"/>
  <c r="K6088" i="23"/>
  <c r="Q6087" i="23"/>
  <c r="N6087" i="23"/>
  <c r="K6087" i="23"/>
  <c r="Q6086" i="23"/>
  <c r="N6086" i="23"/>
  <c r="K6086" i="23"/>
  <c r="Q6085" i="23"/>
  <c r="N6085" i="23"/>
  <c r="K6085" i="23"/>
  <c r="Q6084" i="23"/>
  <c r="N6084" i="23"/>
  <c r="K6084" i="23"/>
  <c r="Q6083" i="23"/>
  <c r="N6083" i="23"/>
  <c r="K6083" i="23"/>
  <c r="Q6082" i="23"/>
  <c r="N6082" i="23"/>
  <c r="K6082" i="23"/>
  <c r="Q6081" i="23"/>
  <c r="N6081" i="23"/>
  <c r="K6081" i="23"/>
  <c r="Q6080" i="23"/>
  <c r="N6080" i="23"/>
  <c r="K6080" i="23"/>
  <c r="Q6079" i="23"/>
  <c r="N6079" i="23"/>
  <c r="K6079" i="23"/>
  <c r="Q6078" i="23"/>
  <c r="N6078" i="23"/>
  <c r="K6078" i="23"/>
  <c r="Q6077" i="23"/>
  <c r="N6077" i="23"/>
  <c r="K6077" i="23"/>
  <c r="Q6076" i="23"/>
  <c r="N6076" i="23"/>
  <c r="K6076" i="23"/>
  <c r="Q6075" i="23"/>
  <c r="N6075" i="23"/>
  <c r="K6075" i="23"/>
  <c r="Q6074" i="23"/>
  <c r="N6074" i="23"/>
  <c r="K6074" i="23"/>
  <c r="Q6073" i="23"/>
  <c r="N6073" i="23"/>
  <c r="K6073" i="23"/>
  <c r="Q6072" i="23"/>
  <c r="N6072" i="23"/>
  <c r="K6072" i="23"/>
  <c r="Q6071" i="23"/>
  <c r="N6071" i="23"/>
  <c r="K6071" i="23"/>
  <c r="Q6070" i="23"/>
  <c r="N6070" i="23"/>
  <c r="K6070" i="23"/>
  <c r="Q6069" i="23"/>
  <c r="N6069" i="23"/>
  <c r="K6069" i="23"/>
  <c r="Q6068" i="23"/>
  <c r="N6068" i="23"/>
  <c r="K6068" i="23"/>
  <c r="Q6067" i="23"/>
  <c r="N6067" i="23"/>
  <c r="K6067" i="23"/>
  <c r="Q6066" i="23"/>
  <c r="N6066" i="23"/>
  <c r="K6066" i="23"/>
  <c r="Q6065" i="23"/>
  <c r="N6065" i="23"/>
  <c r="K6065" i="23"/>
  <c r="Q6064" i="23"/>
  <c r="N6064" i="23"/>
  <c r="K6064" i="23"/>
  <c r="Q6063" i="23"/>
  <c r="N6063" i="23"/>
  <c r="K6063" i="23"/>
  <c r="Q6062" i="23"/>
  <c r="N6062" i="23"/>
  <c r="K6062" i="23"/>
  <c r="Q6061" i="23"/>
  <c r="N6061" i="23"/>
  <c r="K6061" i="23"/>
  <c r="Q6060" i="23"/>
  <c r="N6060" i="23"/>
  <c r="K6060" i="23"/>
  <c r="Q6059" i="23"/>
  <c r="N6059" i="23"/>
  <c r="K6059" i="23"/>
  <c r="Q6058" i="23"/>
  <c r="N6058" i="23"/>
  <c r="K6058" i="23"/>
  <c r="Q6057" i="23"/>
  <c r="N6057" i="23"/>
  <c r="K6057" i="23"/>
  <c r="Q6056" i="23"/>
  <c r="N6056" i="23"/>
  <c r="K6056" i="23"/>
  <c r="Q6055" i="23"/>
  <c r="N6055" i="23"/>
  <c r="K6055" i="23"/>
  <c r="Q6054" i="23"/>
  <c r="N6054" i="23"/>
  <c r="K6054" i="23"/>
  <c r="Q6053" i="23"/>
  <c r="N6053" i="23"/>
  <c r="K6053" i="23"/>
  <c r="Q6052" i="23"/>
  <c r="N6052" i="23"/>
  <c r="K6052" i="23"/>
  <c r="Q6051" i="23"/>
  <c r="N6051" i="23"/>
  <c r="K6051" i="23"/>
  <c r="Q6050" i="23"/>
  <c r="N6050" i="23"/>
  <c r="K6050" i="23"/>
  <c r="Q6049" i="23"/>
  <c r="N6049" i="23"/>
  <c r="K6049" i="23"/>
  <c r="Q6048" i="23"/>
  <c r="N6048" i="23"/>
  <c r="K6048" i="23"/>
  <c r="Q6047" i="23"/>
  <c r="N6047" i="23"/>
  <c r="K6047" i="23"/>
  <c r="Q6046" i="23"/>
  <c r="N6046" i="23"/>
  <c r="K6046" i="23"/>
  <c r="Q6045" i="23"/>
  <c r="N6045" i="23"/>
  <c r="K6045" i="23"/>
  <c r="Q6044" i="23"/>
  <c r="N6044" i="23"/>
  <c r="K6044" i="23"/>
  <c r="Q6043" i="23"/>
  <c r="N6043" i="23"/>
  <c r="K6043" i="23"/>
  <c r="Q6042" i="23"/>
  <c r="N6042" i="23"/>
  <c r="K6042" i="23"/>
  <c r="Q6041" i="23"/>
  <c r="N6041" i="23"/>
  <c r="K6041" i="23"/>
  <c r="Q6040" i="23"/>
  <c r="N6040" i="23"/>
  <c r="K6040" i="23"/>
  <c r="Q6039" i="23"/>
  <c r="N6039" i="23"/>
  <c r="K6039" i="23"/>
  <c r="Q6038" i="23"/>
  <c r="N6038" i="23"/>
  <c r="K6038" i="23"/>
  <c r="Q6037" i="23"/>
  <c r="N6037" i="23"/>
  <c r="K6037" i="23"/>
  <c r="Q6036" i="23"/>
  <c r="N6036" i="23"/>
  <c r="K6036" i="23"/>
  <c r="Q6035" i="23"/>
  <c r="N6035" i="23"/>
  <c r="K6035" i="23"/>
  <c r="Q6034" i="23"/>
  <c r="N6034" i="23"/>
  <c r="K6034" i="23"/>
  <c r="Q6033" i="23"/>
  <c r="N6033" i="23"/>
  <c r="K6033" i="23"/>
  <c r="Q6032" i="23"/>
  <c r="N6032" i="23"/>
  <c r="K6032" i="23"/>
  <c r="Q6031" i="23"/>
  <c r="N6031" i="23"/>
  <c r="K6031" i="23"/>
  <c r="Q6030" i="23"/>
  <c r="N6030" i="23"/>
  <c r="K6030" i="23"/>
  <c r="Q6029" i="23"/>
  <c r="N6029" i="23"/>
  <c r="K6029" i="23"/>
  <c r="Q6028" i="23"/>
  <c r="N6028" i="23"/>
  <c r="K6028" i="23"/>
  <c r="Q6027" i="23"/>
  <c r="N6027" i="23"/>
  <c r="K6027" i="23"/>
  <c r="Q6026" i="23"/>
  <c r="N6026" i="23"/>
  <c r="K6026" i="23"/>
  <c r="Q6025" i="23"/>
  <c r="N6025" i="23"/>
  <c r="K6025" i="23"/>
  <c r="Q6024" i="23"/>
  <c r="N6024" i="23"/>
  <c r="K6024" i="23"/>
  <c r="Q6023" i="23"/>
  <c r="N6023" i="23"/>
  <c r="K6023" i="23"/>
  <c r="Q6022" i="23"/>
  <c r="N6022" i="23"/>
  <c r="K6022" i="23"/>
  <c r="Q6021" i="23"/>
  <c r="N6021" i="23"/>
  <c r="K6021" i="23"/>
  <c r="Q6020" i="23"/>
  <c r="N6020" i="23"/>
  <c r="K6020" i="23"/>
  <c r="Q6019" i="23"/>
  <c r="N6019" i="23"/>
  <c r="K6019" i="23"/>
  <c r="Q6018" i="23"/>
  <c r="N6018" i="23"/>
  <c r="K6018" i="23"/>
  <c r="Q6017" i="23"/>
  <c r="N6017" i="23"/>
  <c r="K6017" i="23"/>
  <c r="Q6016" i="23"/>
  <c r="N6016" i="23"/>
  <c r="K6016" i="23"/>
  <c r="Q6015" i="23"/>
  <c r="N6015" i="23"/>
  <c r="K6015" i="23"/>
  <c r="Q6014" i="23"/>
  <c r="N6014" i="23"/>
  <c r="K6014" i="23"/>
  <c r="Q6013" i="23"/>
  <c r="N6013" i="23"/>
  <c r="K6013" i="23"/>
  <c r="Q6012" i="23"/>
  <c r="N6012" i="23"/>
  <c r="K6012" i="23"/>
  <c r="Q6011" i="23"/>
  <c r="N6011" i="23"/>
  <c r="K6011" i="23"/>
  <c r="Q6010" i="23"/>
  <c r="N6010" i="23"/>
  <c r="K6010" i="23"/>
  <c r="Q6009" i="23"/>
  <c r="N6009" i="23"/>
  <c r="K6009" i="23"/>
  <c r="Q6008" i="23"/>
  <c r="N6008" i="23"/>
  <c r="K6008" i="23"/>
  <c r="Q6007" i="23"/>
  <c r="N6007" i="23"/>
  <c r="K6007" i="23"/>
  <c r="Q6006" i="23"/>
  <c r="N6006" i="23"/>
  <c r="K6006" i="23"/>
  <c r="Q6005" i="23"/>
  <c r="N6005" i="23"/>
  <c r="K6005" i="23"/>
  <c r="Q6004" i="23"/>
  <c r="N6004" i="23"/>
  <c r="K6004" i="23"/>
  <c r="Q6003" i="23"/>
  <c r="N6003" i="23"/>
  <c r="K6003" i="23"/>
  <c r="Q6002" i="23"/>
  <c r="N6002" i="23"/>
  <c r="K6002" i="23"/>
  <c r="Q6001" i="23"/>
  <c r="N6001" i="23"/>
  <c r="K6001" i="23"/>
  <c r="Q6000" i="23"/>
  <c r="N6000" i="23"/>
  <c r="K6000" i="23"/>
  <c r="Q5999" i="23"/>
  <c r="N5999" i="23"/>
  <c r="K5999" i="23"/>
  <c r="Q5998" i="23"/>
  <c r="N5998" i="23"/>
  <c r="K5998" i="23"/>
  <c r="Q5997" i="23"/>
  <c r="N5997" i="23"/>
  <c r="K5997" i="23"/>
  <c r="Q5996" i="23"/>
  <c r="N5996" i="23"/>
  <c r="K5996" i="23"/>
  <c r="Q5995" i="23"/>
  <c r="N5995" i="23"/>
  <c r="K5995" i="23"/>
  <c r="Q5994" i="23"/>
  <c r="N5994" i="23"/>
  <c r="K5994" i="23"/>
  <c r="Q5993" i="23"/>
  <c r="N5993" i="23"/>
  <c r="K5993" i="23"/>
  <c r="Q5992" i="23"/>
  <c r="N5992" i="23"/>
  <c r="K5992" i="23"/>
  <c r="Q5991" i="23"/>
  <c r="N5991" i="23"/>
  <c r="K5991" i="23"/>
  <c r="Q5990" i="23"/>
  <c r="N5990" i="23"/>
  <c r="K5990" i="23"/>
  <c r="Q5989" i="23"/>
  <c r="N5989" i="23"/>
  <c r="K5989" i="23"/>
  <c r="Q5988" i="23"/>
  <c r="N5988" i="23"/>
  <c r="K5988" i="23"/>
  <c r="Q5987" i="23"/>
  <c r="N5987" i="23"/>
  <c r="K5987" i="23"/>
  <c r="Q5986" i="23"/>
  <c r="N5986" i="23"/>
  <c r="J5986" i="23"/>
  <c r="K5986" i="23" s="1"/>
  <c r="Q5985" i="23"/>
  <c r="N5985" i="23"/>
  <c r="J5985" i="23"/>
  <c r="K5985" i="23" s="1"/>
  <c r="Q5984" i="23"/>
  <c r="N5984" i="23"/>
  <c r="J5984" i="23"/>
  <c r="K5984" i="23" s="1"/>
  <c r="Q5983" i="23"/>
  <c r="N5983" i="23"/>
  <c r="J5983" i="23"/>
  <c r="K5983" i="23" s="1"/>
  <c r="Q5982" i="23"/>
  <c r="N5982" i="23"/>
  <c r="J5982" i="23"/>
  <c r="K5982" i="23" s="1"/>
  <c r="Q5981" i="23"/>
  <c r="N5981" i="23"/>
  <c r="J5981" i="23"/>
  <c r="K5981" i="23" s="1"/>
  <c r="Q5980" i="23"/>
  <c r="N5980" i="23"/>
  <c r="J5980" i="23"/>
  <c r="K5980" i="23" s="1"/>
  <c r="Q5979" i="23"/>
  <c r="N5979" i="23"/>
  <c r="K5979" i="23"/>
  <c r="J5979" i="23"/>
  <c r="Q5978" i="23"/>
  <c r="N5978" i="23"/>
  <c r="K5978" i="23"/>
  <c r="J5978" i="23"/>
  <c r="Q5977" i="23"/>
  <c r="N5977" i="23"/>
  <c r="J5977" i="23"/>
  <c r="K5977" i="23" s="1"/>
  <c r="Q5976" i="23"/>
  <c r="N5976" i="23"/>
  <c r="K5976" i="23"/>
  <c r="J5976" i="23"/>
  <c r="Q5975" i="23"/>
  <c r="N5975" i="23"/>
  <c r="K5975" i="23"/>
  <c r="J5975" i="23"/>
  <c r="Q5974" i="23"/>
  <c r="N5974" i="23"/>
  <c r="J5974" i="23"/>
  <c r="K5974" i="23" s="1"/>
  <c r="Q5973" i="23"/>
  <c r="N5973" i="23"/>
  <c r="J5973" i="23"/>
  <c r="K5973" i="23" s="1"/>
  <c r="Q5972" i="23"/>
  <c r="N5972" i="23"/>
  <c r="J5972" i="23"/>
  <c r="K5972" i="23" s="1"/>
  <c r="Q5971" i="23"/>
  <c r="N5971" i="23"/>
  <c r="J5971" i="23"/>
  <c r="K5971" i="23" s="1"/>
  <c r="Q5970" i="23"/>
  <c r="N5970" i="23"/>
  <c r="K5970" i="23"/>
  <c r="J5970" i="23"/>
  <c r="Q5969" i="23"/>
  <c r="N5969" i="23"/>
  <c r="J5969" i="23"/>
  <c r="K5969" i="23" s="1"/>
  <c r="Q5968" i="23"/>
  <c r="N5968" i="23"/>
  <c r="J5968" i="23"/>
  <c r="K5968" i="23" s="1"/>
  <c r="Q5967" i="23"/>
  <c r="N5967" i="23"/>
  <c r="K5967" i="23"/>
  <c r="J5967" i="23"/>
  <c r="Q5966" i="23"/>
  <c r="N5966" i="23"/>
  <c r="J5966" i="23"/>
  <c r="K5966" i="23" s="1"/>
  <c r="Q5965" i="23"/>
  <c r="N5965" i="23"/>
  <c r="J5965" i="23"/>
  <c r="K5965" i="23" s="1"/>
  <c r="Q5964" i="23"/>
  <c r="N5964" i="23"/>
  <c r="J5964" i="23"/>
  <c r="K5964" i="23" s="1"/>
  <c r="Q5963" i="23"/>
  <c r="N5963" i="23"/>
  <c r="K5963" i="23"/>
  <c r="J5963" i="23"/>
  <c r="Q5962" i="23"/>
  <c r="N5962" i="23"/>
  <c r="K5962" i="23"/>
  <c r="J5962" i="23"/>
  <c r="Q5961" i="23"/>
  <c r="N5961" i="23"/>
  <c r="J5961" i="23"/>
  <c r="K5961" i="23" s="1"/>
  <c r="Q5960" i="23"/>
  <c r="N5960" i="23"/>
  <c r="J5960" i="23"/>
  <c r="K5960" i="23" s="1"/>
  <c r="Q5959" i="23"/>
  <c r="N5959" i="23"/>
  <c r="J5959" i="23"/>
  <c r="K5959" i="23" s="1"/>
  <c r="Q5958" i="23"/>
  <c r="N5958" i="23"/>
  <c r="K5958" i="23"/>
  <c r="J5958" i="23"/>
  <c r="Q5957" i="23"/>
  <c r="N5957" i="23"/>
  <c r="J5957" i="23"/>
  <c r="K5957" i="23" s="1"/>
  <c r="Q5956" i="23"/>
  <c r="N5956" i="23"/>
  <c r="K5956" i="23"/>
  <c r="J5956" i="23"/>
  <c r="Q5955" i="23"/>
  <c r="N5955" i="23"/>
  <c r="J5955" i="23"/>
  <c r="K5955" i="23" s="1"/>
  <c r="Q5954" i="23"/>
  <c r="N5954" i="23"/>
  <c r="K5954" i="23"/>
  <c r="J5954" i="23"/>
  <c r="Q5953" i="23"/>
  <c r="N5953" i="23"/>
  <c r="J5953" i="23"/>
  <c r="K5953" i="23" s="1"/>
  <c r="Q5952" i="23"/>
  <c r="N5952" i="23"/>
  <c r="J5952" i="23"/>
  <c r="K5952" i="23" s="1"/>
  <c r="Q5951" i="23"/>
  <c r="N5951" i="23"/>
  <c r="J5951" i="23"/>
  <c r="K5951" i="23" s="1"/>
  <c r="Q5950" i="23"/>
  <c r="N5950" i="23"/>
  <c r="J5950" i="23"/>
  <c r="K5950" i="23" s="1"/>
  <c r="Q5949" i="23"/>
  <c r="N5949" i="23"/>
  <c r="J5949" i="23"/>
  <c r="K5949" i="23" s="1"/>
  <c r="Q5948" i="23"/>
  <c r="N5948" i="23"/>
  <c r="K5948" i="23"/>
  <c r="J5948" i="23"/>
  <c r="Q5947" i="23"/>
  <c r="N5947" i="23"/>
  <c r="J5947" i="23"/>
  <c r="K5947" i="23" s="1"/>
  <c r="Q5946" i="23"/>
  <c r="N5946" i="23"/>
  <c r="K5946" i="23"/>
  <c r="J5946" i="23"/>
  <c r="Q5945" i="23"/>
  <c r="N5945" i="23"/>
  <c r="J5945" i="23"/>
  <c r="K5945" i="23" s="1"/>
  <c r="Q5944" i="23"/>
  <c r="N5944" i="23"/>
  <c r="K5944" i="23"/>
  <c r="J5944" i="23"/>
  <c r="Q5943" i="23"/>
  <c r="N5943" i="23"/>
  <c r="J5943" i="23"/>
  <c r="K5943" i="23" s="1"/>
  <c r="Q5942" i="23"/>
  <c r="N5942" i="23"/>
  <c r="J5942" i="23"/>
  <c r="K5942" i="23" s="1"/>
  <c r="Q5941" i="23"/>
  <c r="N5941" i="23"/>
  <c r="J5941" i="23"/>
  <c r="K5941" i="23" s="1"/>
  <c r="Q5940" i="23"/>
  <c r="N5940" i="23"/>
  <c r="J5940" i="23"/>
  <c r="K5940" i="23" s="1"/>
  <c r="Q5939" i="23"/>
  <c r="N5939" i="23"/>
  <c r="K5939" i="23"/>
  <c r="J5939" i="23"/>
  <c r="Q5938" i="23"/>
  <c r="N5938" i="23"/>
  <c r="J5938" i="23"/>
  <c r="K5938" i="23" s="1"/>
  <c r="Q5937" i="23"/>
  <c r="N5937" i="23"/>
  <c r="J5937" i="23"/>
  <c r="K5937" i="23" s="1"/>
  <c r="Q5936" i="23"/>
  <c r="N5936" i="23"/>
  <c r="J5936" i="23"/>
  <c r="K5936" i="23" s="1"/>
  <c r="Q5935" i="23"/>
  <c r="N5935" i="23"/>
  <c r="K5935" i="23"/>
  <c r="J5935" i="23"/>
  <c r="Q5934" i="23"/>
  <c r="N5934" i="23"/>
  <c r="J5934" i="23"/>
  <c r="K5934" i="23" s="1"/>
  <c r="Q5933" i="23"/>
  <c r="N5933" i="23"/>
  <c r="J5933" i="23"/>
  <c r="K5933" i="23" s="1"/>
  <c r="Q5932" i="23"/>
  <c r="N5932" i="23"/>
  <c r="K5932" i="23"/>
  <c r="J5932" i="23"/>
  <c r="Q5931" i="23"/>
  <c r="N5931" i="23"/>
  <c r="J5931" i="23"/>
  <c r="K5931" i="23" s="1"/>
  <c r="Q5930" i="23"/>
  <c r="N5930" i="23"/>
  <c r="J5930" i="23"/>
  <c r="K5930" i="23" s="1"/>
  <c r="Q5929" i="23"/>
  <c r="N5929" i="23"/>
  <c r="J5929" i="23"/>
  <c r="K5929" i="23" s="1"/>
  <c r="Q5928" i="23"/>
  <c r="N5928" i="23"/>
  <c r="J5928" i="23"/>
  <c r="K5928" i="23" s="1"/>
  <c r="Q5927" i="23"/>
  <c r="N5927" i="23"/>
  <c r="J5927" i="23"/>
  <c r="K5927" i="23" s="1"/>
  <c r="Q5926" i="23"/>
  <c r="N5926" i="23"/>
  <c r="J5926" i="23"/>
  <c r="K5926" i="23" s="1"/>
  <c r="Q5925" i="23"/>
  <c r="N5925" i="23"/>
  <c r="J5925" i="23"/>
  <c r="K5925" i="23" s="1"/>
  <c r="Q5924" i="23"/>
  <c r="N5924" i="23"/>
  <c r="K5924" i="23"/>
  <c r="J5924" i="23"/>
  <c r="Q5923" i="23"/>
  <c r="N5923" i="23"/>
  <c r="J5923" i="23"/>
  <c r="K5923" i="23" s="1"/>
  <c r="Q5922" i="23"/>
  <c r="N5922" i="23"/>
  <c r="K5922" i="23"/>
  <c r="J5922" i="23"/>
  <c r="Q5921" i="23"/>
  <c r="N5921" i="23"/>
  <c r="J5921" i="23"/>
  <c r="K5921" i="23" s="1"/>
  <c r="Q5920" i="23"/>
  <c r="N5920" i="23"/>
  <c r="K5920" i="23"/>
  <c r="J5920" i="23"/>
  <c r="Q5919" i="23"/>
  <c r="N5919" i="23"/>
  <c r="J5919" i="23"/>
  <c r="K5919" i="23" s="1"/>
  <c r="Q5918" i="23"/>
  <c r="N5918" i="23"/>
  <c r="K5918" i="23"/>
  <c r="J5918" i="23"/>
  <c r="Q5917" i="23"/>
  <c r="N5917" i="23"/>
  <c r="J5917" i="23"/>
  <c r="K5917" i="23" s="1"/>
  <c r="Q5916" i="23"/>
  <c r="N5916" i="23"/>
  <c r="K5916" i="23"/>
  <c r="J5916" i="23"/>
  <c r="Q5915" i="23"/>
  <c r="N5915" i="23"/>
  <c r="J5915" i="23"/>
  <c r="K5915" i="23" s="1"/>
  <c r="Q5914" i="23"/>
  <c r="N5914" i="23"/>
  <c r="J5914" i="23"/>
  <c r="K5914" i="23" s="1"/>
  <c r="Q5913" i="23"/>
  <c r="N5913" i="23"/>
  <c r="J5913" i="23"/>
  <c r="K5913" i="23" s="1"/>
  <c r="Q5912" i="23"/>
  <c r="N5912" i="23"/>
  <c r="K5912" i="23"/>
  <c r="J5912" i="23"/>
  <c r="Q5911" i="23"/>
  <c r="N5911" i="23"/>
  <c r="K5911" i="23"/>
  <c r="J5911" i="23"/>
  <c r="Q5910" i="23"/>
  <c r="N5910" i="23"/>
  <c r="K5910" i="23"/>
  <c r="J5910" i="23"/>
  <c r="Q5909" i="23"/>
  <c r="N5909" i="23"/>
  <c r="J5909" i="23"/>
  <c r="K5909" i="23" s="1"/>
  <c r="Q5908" i="23"/>
  <c r="N5908" i="23"/>
  <c r="J5908" i="23"/>
  <c r="K5908" i="23" s="1"/>
  <c r="Q5907" i="23"/>
  <c r="N5907" i="23"/>
  <c r="K5907" i="23"/>
  <c r="J5907" i="23"/>
  <c r="Q5906" i="23"/>
  <c r="N5906" i="23"/>
  <c r="J5906" i="23"/>
  <c r="K5906" i="23" s="1"/>
  <c r="Q5905" i="23"/>
  <c r="N5905" i="23"/>
  <c r="J5905" i="23"/>
  <c r="K5905" i="23" s="1"/>
  <c r="Q5904" i="23"/>
  <c r="N5904" i="23"/>
  <c r="J5904" i="23"/>
  <c r="K5904" i="23" s="1"/>
  <c r="Q5903" i="23"/>
  <c r="N5903" i="23"/>
  <c r="K5903" i="23"/>
  <c r="J5903" i="23"/>
  <c r="Q5902" i="23"/>
  <c r="N5902" i="23"/>
  <c r="K5902" i="23"/>
  <c r="J5902" i="23"/>
  <c r="Q5901" i="23"/>
  <c r="N5901" i="23"/>
  <c r="J5901" i="23"/>
  <c r="K5901" i="23" s="1"/>
  <c r="Q5900" i="23"/>
  <c r="N5900" i="23"/>
  <c r="J5900" i="23"/>
  <c r="K5900" i="23" s="1"/>
  <c r="Q5899" i="23"/>
  <c r="N5899" i="23"/>
  <c r="J5899" i="23"/>
  <c r="K5899" i="23" s="1"/>
  <c r="Q5898" i="23"/>
  <c r="N5898" i="23"/>
  <c r="K5898" i="23"/>
  <c r="J5898" i="23"/>
  <c r="Q5897" i="23"/>
  <c r="N5897" i="23"/>
  <c r="J5897" i="23"/>
  <c r="K5897" i="23" s="1"/>
  <c r="Q5896" i="23"/>
  <c r="N5896" i="23"/>
  <c r="J5896" i="23"/>
  <c r="K5896" i="23" s="1"/>
  <c r="Q5895" i="23"/>
  <c r="N5895" i="23"/>
  <c r="K5895" i="23"/>
  <c r="J5895" i="23"/>
  <c r="Q5894" i="23"/>
  <c r="N5894" i="23"/>
  <c r="J5894" i="23"/>
  <c r="K5894" i="23" s="1"/>
  <c r="Q5893" i="23"/>
  <c r="N5893" i="23"/>
  <c r="J5893" i="23"/>
  <c r="K5893" i="23" s="1"/>
  <c r="Q5892" i="23"/>
  <c r="N5892" i="23"/>
  <c r="K5892" i="23"/>
  <c r="J5892" i="23"/>
  <c r="Q5891" i="23"/>
  <c r="N5891" i="23"/>
  <c r="J5891" i="23"/>
  <c r="K5891" i="23" s="1"/>
  <c r="Q5890" i="23"/>
  <c r="N5890" i="23"/>
  <c r="J5890" i="23"/>
  <c r="K5890" i="23" s="1"/>
  <c r="Q5889" i="23"/>
  <c r="N5889" i="23"/>
  <c r="J5889" i="23"/>
  <c r="K5889" i="23" s="1"/>
  <c r="Q5888" i="23"/>
  <c r="N5888" i="23"/>
  <c r="K5888" i="23"/>
  <c r="J5888" i="23"/>
  <c r="Q5887" i="23"/>
  <c r="N5887" i="23"/>
  <c r="J5887" i="23"/>
  <c r="K5887" i="23" s="1"/>
  <c r="Q5886" i="23"/>
  <c r="N5886" i="23"/>
  <c r="K5886" i="23"/>
  <c r="J5886" i="23"/>
  <c r="Q5885" i="23"/>
  <c r="N5885" i="23"/>
  <c r="J5885" i="23"/>
  <c r="K5885" i="23" s="1"/>
  <c r="Q5884" i="23"/>
  <c r="N5884" i="23"/>
  <c r="K5884" i="23"/>
  <c r="J5884" i="23"/>
  <c r="Q5883" i="23"/>
  <c r="N5883" i="23"/>
  <c r="J5883" i="23"/>
  <c r="K5883" i="23" s="1"/>
  <c r="Q5882" i="23"/>
  <c r="N5882" i="23"/>
  <c r="K5882" i="23"/>
  <c r="J5882" i="23"/>
  <c r="Q5881" i="23"/>
  <c r="N5881" i="23"/>
  <c r="J5881" i="23"/>
  <c r="K5881" i="23" s="1"/>
  <c r="Q5880" i="23"/>
  <c r="N5880" i="23"/>
  <c r="J5880" i="23"/>
  <c r="K5880" i="23" s="1"/>
  <c r="Q5879" i="23"/>
  <c r="N5879" i="23"/>
  <c r="J5879" i="23"/>
  <c r="K5879" i="23" s="1"/>
  <c r="Q5878" i="23"/>
  <c r="N5878" i="23"/>
  <c r="J5878" i="23"/>
  <c r="K5878" i="23" s="1"/>
  <c r="Q5877" i="23"/>
  <c r="N5877" i="23"/>
  <c r="J5877" i="23"/>
  <c r="K5877" i="23" s="1"/>
  <c r="Q5876" i="23"/>
  <c r="N5876" i="23"/>
  <c r="J5876" i="23"/>
  <c r="K5876" i="23" s="1"/>
  <c r="Q5875" i="23"/>
  <c r="N5875" i="23"/>
  <c r="K5875" i="23"/>
  <c r="J5875" i="23"/>
  <c r="Q5874" i="23"/>
  <c r="N5874" i="23"/>
  <c r="J5874" i="23"/>
  <c r="K5874" i="23" s="1"/>
  <c r="Q5873" i="23"/>
  <c r="N5873" i="23"/>
  <c r="J5873" i="23"/>
  <c r="K5873" i="23" s="1"/>
  <c r="Q5872" i="23"/>
  <c r="N5872" i="23"/>
  <c r="K5872" i="23"/>
  <c r="J5872" i="23"/>
  <c r="Q5871" i="23"/>
  <c r="N5871" i="23"/>
  <c r="J5871" i="23"/>
  <c r="K5871" i="23" s="1"/>
  <c r="Q5870" i="23"/>
  <c r="N5870" i="23"/>
  <c r="J5870" i="23"/>
  <c r="K5870" i="23" s="1"/>
  <c r="Q5869" i="23"/>
  <c r="N5869" i="23"/>
  <c r="J5869" i="23"/>
  <c r="K5869" i="23" s="1"/>
  <c r="Q5868" i="23"/>
  <c r="N5868" i="23"/>
  <c r="J5868" i="23"/>
  <c r="K5868" i="23" s="1"/>
  <c r="Q5867" i="23"/>
  <c r="N5867" i="23"/>
  <c r="J5867" i="23"/>
  <c r="K5867" i="23" s="1"/>
  <c r="Q5866" i="23"/>
  <c r="N5866" i="23"/>
  <c r="J5866" i="23"/>
  <c r="K5866" i="23" s="1"/>
  <c r="Q5865" i="23"/>
  <c r="N5865" i="23"/>
  <c r="J5865" i="23"/>
  <c r="K5865" i="23" s="1"/>
  <c r="Q5864" i="23"/>
  <c r="N5864" i="23"/>
  <c r="J5864" i="23"/>
  <c r="K5864" i="23" s="1"/>
  <c r="Q5863" i="23"/>
  <c r="N5863" i="23"/>
  <c r="K5863" i="23"/>
  <c r="J5863" i="23"/>
  <c r="Q5862" i="23"/>
  <c r="N5862" i="23"/>
  <c r="J5862" i="23"/>
  <c r="K5862" i="23" s="1"/>
  <c r="Q5861" i="23"/>
  <c r="N5861" i="23"/>
  <c r="J5861" i="23"/>
  <c r="K5861" i="23" s="1"/>
  <c r="Q5860" i="23"/>
  <c r="N5860" i="23"/>
  <c r="K5860" i="23"/>
  <c r="J5860" i="23"/>
  <c r="Q5859" i="23"/>
  <c r="N5859" i="23"/>
  <c r="J5859" i="23"/>
  <c r="K5859" i="23" s="1"/>
  <c r="Q5858" i="23"/>
  <c r="N5858" i="23"/>
  <c r="K5858" i="23"/>
  <c r="J5858" i="23"/>
  <c r="Q5857" i="23"/>
  <c r="N5857" i="23"/>
  <c r="J5857" i="23"/>
  <c r="K5857" i="23" s="1"/>
  <c r="Q5856" i="23"/>
  <c r="N5856" i="23"/>
  <c r="J5856" i="23"/>
  <c r="K5856" i="23" s="1"/>
  <c r="Q5855" i="23"/>
  <c r="N5855" i="23"/>
  <c r="K5855" i="23"/>
  <c r="J5855" i="23"/>
  <c r="Q5854" i="23"/>
  <c r="N5854" i="23"/>
  <c r="J5854" i="23"/>
  <c r="K5854" i="23" s="1"/>
  <c r="Q5853" i="23"/>
  <c r="N5853" i="23"/>
  <c r="J5853" i="23"/>
  <c r="K5853" i="23" s="1"/>
  <c r="Q5852" i="23"/>
  <c r="N5852" i="23"/>
  <c r="J5852" i="23"/>
  <c r="K5852" i="23" s="1"/>
  <c r="Q5851" i="23"/>
  <c r="N5851" i="23"/>
  <c r="K5851" i="23"/>
  <c r="J5851" i="23"/>
  <c r="Q5850" i="23"/>
  <c r="N5850" i="23"/>
  <c r="K5850" i="23"/>
  <c r="J5850" i="23"/>
  <c r="Q5849" i="23"/>
  <c r="N5849" i="23"/>
  <c r="J5849" i="23"/>
  <c r="K5849" i="23" s="1"/>
  <c r="Q5848" i="23"/>
  <c r="N5848" i="23"/>
  <c r="J5848" i="23"/>
  <c r="K5848" i="23" s="1"/>
  <c r="Q5847" i="23"/>
  <c r="N5847" i="23"/>
  <c r="K5847" i="23"/>
  <c r="J5847" i="23"/>
  <c r="Q5846" i="23"/>
  <c r="N5846" i="23"/>
  <c r="K5846" i="23"/>
  <c r="J5846" i="23"/>
  <c r="Q5845" i="23"/>
  <c r="N5845" i="23"/>
  <c r="J5845" i="23"/>
  <c r="K5845" i="23" s="1"/>
  <c r="Q5844" i="23"/>
  <c r="N5844" i="23"/>
  <c r="J5844" i="23"/>
  <c r="K5844" i="23" s="1"/>
  <c r="Q5843" i="23"/>
  <c r="N5843" i="23"/>
  <c r="J5843" i="23"/>
  <c r="K5843" i="23" s="1"/>
  <c r="Q5842" i="23"/>
  <c r="N5842" i="23"/>
  <c r="K5842" i="23"/>
  <c r="J5842" i="23"/>
  <c r="Q5841" i="23"/>
  <c r="N5841" i="23"/>
  <c r="J5841" i="23"/>
  <c r="K5841" i="23" s="1"/>
  <c r="Q5840" i="23"/>
  <c r="N5840" i="23"/>
  <c r="J5840" i="23"/>
  <c r="K5840" i="23" s="1"/>
  <c r="Q5839" i="23"/>
  <c r="N5839" i="23"/>
  <c r="J5839" i="23"/>
  <c r="K5839" i="23" s="1"/>
  <c r="Q5838" i="23"/>
  <c r="N5838" i="23"/>
  <c r="K5838" i="23"/>
  <c r="J5838" i="23"/>
  <c r="Q5837" i="23"/>
  <c r="N5837" i="23"/>
  <c r="J5837" i="23"/>
  <c r="K5837" i="23" s="1"/>
  <c r="Q5836" i="23"/>
  <c r="N5836" i="23"/>
  <c r="J5836" i="23"/>
  <c r="K5836" i="23" s="1"/>
  <c r="Q5835" i="23"/>
  <c r="N5835" i="23"/>
  <c r="K5835" i="23"/>
  <c r="J5835" i="23"/>
  <c r="Q5834" i="23"/>
  <c r="N5834" i="23"/>
  <c r="J5834" i="23"/>
  <c r="K5834" i="23" s="1"/>
  <c r="Q5833" i="23"/>
  <c r="N5833" i="23"/>
  <c r="J5833" i="23"/>
  <c r="K5833" i="23" s="1"/>
  <c r="Q5832" i="23"/>
  <c r="N5832" i="23"/>
  <c r="J5832" i="23"/>
  <c r="K5832" i="23" s="1"/>
  <c r="Q5831" i="23"/>
  <c r="N5831" i="23"/>
  <c r="J5831" i="23"/>
  <c r="K5831" i="23" s="1"/>
  <c r="Q5830" i="23"/>
  <c r="N5830" i="23"/>
  <c r="J5830" i="23"/>
  <c r="K5830" i="23" s="1"/>
  <c r="Q5829" i="23"/>
  <c r="N5829" i="23"/>
  <c r="J5829" i="23"/>
  <c r="K5829" i="23" s="1"/>
  <c r="Q5828" i="23"/>
  <c r="N5828" i="23"/>
  <c r="K5828" i="23"/>
  <c r="J5828" i="23"/>
  <c r="Q5827" i="23"/>
  <c r="N5827" i="23"/>
  <c r="J5827" i="23"/>
  <c r="K5827" i="23" s="1"/>
  <c r="Q5826" i="23"/>
  <c r="N5826" i="23"/>
  <c r="J5826" i="23"/>
  <c r="K5826" i="23" s="1"/>
  <c r="Q5825" i="23"/>
  <c r="N5825" i="23"/>
  <c r="J5825" i="23"/>
  <c r="K5825" i="23" s="1"/>
  <c r="Q5824" i="23"/>
  <c r="N5824" i="23"/>
  <c r="K5824" i="23"/>
  <c r="J5824" i="23"/>
  <c r="Q5823" i="23"/>
  <c r="N5823" i="23"/>
  <c r="J5823" i="23"/>
  <c r="K5823" i="23" s="1"/>
  <c r="Q5822" i="23"/>
  <c r="N5822" i="23"/>
  <c r="J5822" i="23"/>
  <c r="K5822" i="23" s="1"/>
  <c r="Q5821" i="23"/>
  <c r="N5821" i="23"/>
  <c r="J5821" i="23"/>
  <c r="K5821" i="23" s="1"/>
  <c r="Q5820" i="23"/>
  <c r="N5820" i="23"/>
  <c r="J5820" i="23"/>
  <c r="K5820" i="23" s="1"/>
  <c r="Q5819" i="23"/>
  <c r="N5819" i="23"/>
  <c r="J5819" i="23"/>
  <c r="K5819" i="23" s="1"/>
  <c r="Q5818" i="23"/>
  <c r="N5818" i="23"/>
  <c r="J5818" i="23"/>
  <c r="K5818" i="23" s="1"/>
  <c r="Q5817" i="23"/>
  <c r="N5817" i="23"/>
  <c r="J5817" i="23"/>
  <c r="K5817" i="23" s="1"/>
  <c r="Q5816" i="23"/>
  <c r="N5816" i="23"/>
  <c r="K5816" i="23"/>
  <c r="J5816" i="23"/>
  <c r="Q5815" i="23"/>
  <c r="N5815" i="23"/>
  <c r="J5815" i="23"/>
  <c r="K5815" i="23" s="1"/>
  <c r="Q5814" i="23"/>
  <c r="N5814" i="23"/>
  <c r="K5814" i="23"/>
  <c r="J5814" i="23"/>
  <c r="Q5813" i="23"/>
  <c r="N5813" i="23"/>
  <c r="J5813" i="23"/>
  <c r="K5813" i="23" s="1"/>
  <c r="Q5812" i="23"/>
  <c r="N5812" i="23"/>
  <c r="J5812" i="23"/>
  <c r="K5812" i="23" s="1"/>
  <c r="Q5811" i="23"/>
  <c r="N5811" i="23"/>
  <c r="K5811" i="23"/>
  <c r="J5811" i="23"/>
  <c r="Q5810" i="23"/>
  <c r="N5810" i="23"/>
  <c r="J5810" i="23"/>
  <c r="K5810" i="23" s="1"/>
  <c r="Q5809" i="23"/>
  <c r="N5809" i="23"/>
  <c r="J5809" i="23"/>
  <c r="K5809" i="23" s="1"/>
  <c r="Q5808" i="23"/>
  <c r="N5808" i="23"/>
  <c r="J5808" i="23"/>
  <c r="K5808" i="23" s="1"/>
  <c r="Q5807" i="23"/>
  <c r="N5807" i="23"/>
  <c r="J5807" i="23"/>
  <c r="K5807" i="23" s="1"/>
  <c r="Q5806" i="23"/>
  <c r="N5806" i="23"/>
  <c r="J5806" i="23"/>
  <c r="K5806" i="23" s="1"/>
  <c r="Q5805" i="23"/>
  <c r="N5805" i="23"/>
  <c r="J5805" i="23"/>
  <c r="K5805" i="23" s="1"/>
  <c r="Q5804" i="23"/>
  <c r="N5804" i="23"/>
  <c r="J5804" i="23"/>
  <c r="K5804" i="23" s="1"/>
  <c r="Q5803" i="23"/>
  <c r="N5803" i="23"/>
  <c r="K5803" i="23"/>
  <c r="J5803" i="23"/>
  <c r="Q5802" i="23"/>
  <c r="N5802" i="23"/>
  <c r="J5802" i="23"/>
  <c r="K5802" i="23" s="1"/>
  <c r="Q5801" i="23"/>
  <c r="N5801" i="23"/>
  <c r="J5801" i="23"/>
  <c r="K5801" i="23" s="1"/>
  <c r="Q5800" i="23"/>
  <c r="N5800" i="23"/>
  <c r="K5800" i="23"/>
  <c r="J5800" i="23"/>
  <c r="Q5799" i="23"/>
  <c r="N5799" i="23"/>
  <c r="J5799" i="23"/>
  <c r="K5799" i="23" s="1"/>
  <c r="Q5798" i="23"/>
  <c r="N5798" i="23"/>
  <c r="J5798" i="23"/>
  <c r="K5798" i="23" s="1"/>
  <c r="Q5797" i="23"/>
  <c r="N5797" i="23"/>
  <c r="J5797" i="23"/>
  <c r="K5797" i="23" s="1"/>
  <c r="Q5796" i="23"/>
  <c r="N5796" i="23"/>
  <c r="J5796" i="23"/>
  <c r="K5796" i="23" s="1"/>
  <c r="Q5795" i="23"/>
  <c r="N5795" i="23"/>
  <c r="K5795" i="23"/>
  <c r="J5795" i="23"/>
  <c r="Q5794" i="23"/>
  <c r="N5794" i="23"/>
  <c r="K5794" i="23"/>
  <c r="J5794" i="23"/>
  <c r="Q5793" i="23"/>
  <c r="N5793" i="23"/>
  <c r="J5793" i="23"/>
  <c r="K5793" i="23" s="1"/>
  <c r="Q5792" i="23"/>
  <c r="N5792" i="23"/>
  <c r="K5792" i="23"/>
  <c r="J5792" i="23"/>
  <c r="Q5791" i="23"/>
  <c r="N5791" i="23"/>
  <c r="J5791" i="23"/>
  <c r="K5791" i="23" s="1"/>
  <c r="Q5790" i="23"/>
  <c r="N5790" i="23"/>
  <c r="J5790" i="23"/>
  <c r="K5790" i="23" s="1"/>
  <c r="Q5789" i="23"/>
  <c r="N5789" i="23"/>
  <c r="J5789" i="23"/>
  <c r="K5789" i="23" s="1"/>
  <c r="Q5788" i="23"/>
  <c r="N5788" i="23"/>
  <c r="J5788" i="23"/>
  <c r="K5788" i="23" s="1"/>
  <c r="Q5787" i="23"/>
  <c r="N5787" i="23"/>
  <c r="K5787" i="23"/>
  <c r="J5787" i="23"/>
  <c r="Q5786" i="23"/>
  <c r="N5786" i="23"/>
  <c r="J5786" i="23"/>
  <c r="K5786" i="23" s="1"/>
  <c r="Q5785" i="23"/>
  <c r="N5785" i="23"/>
  <c r="J5785" i="23"/>
  <c r="K5785" i="23" s="1"/>
  <c r="Q5784" i="23"/>
  <c r="N5784" i="23"/>
  <c r="K5784" i="23"/>
  <c r="J5784" i="23"/>
  <c r="Q5783" i="23"/>
  <c r="N5783" i="23"/>
  <c r="K5783" i="23"/>
  <c r="J5783" i="23"/>
  <c r="Q5782" i="23"/>
  <c r="N5782" i="23"/>
  <c r="K5782" i="23"/>
  <c r="J5782" i="23"/>
  <c r="Q5781" i="23"/>
  <c r="N5781" i="23"/>
  <c r="J5781" i="23"/>
  <c r="K5781" i="23" s="1"/>
  <c r="Q5780" i="23"/>
  <c r="N5780" i="23"/>
  <c r="J5780" i="23"/>
  <c r="K5780" i="23" s="1"/>
  <c r="Q5779" i="23"/>
  <c r="N5779" i="23"/>
  <c r="K5779" i="23"/>
  <c r="J5779" i="23"/>
  <c r="Q5778" i="23"/>
  <c r="N5778" i="23"/>
  <c r="J5778" i="23"/>
  <c r="K5778" i="23" s="1"/>
  <c r="Q5777" i="23"/>
  <c r="N5777" i="23"/>
  <c r="J5777" i="23"/>
  <c r="K5777" i="23" s="1"/>
  <c r="Q5776" i="23"/>
  <c r="N5776" i="23"/>
  <c r="J5776" i="23"/>
  <c r="K5776" i="23" s="1"/>
  <c r="Q5775" i="23"/>
  <c r="N5775" i="23"/>
  <c r="J5775" i="23"/>
  <c r="K5775" i="23" s="1"/>
  <c r="Q5774" i="23"/>
  <c r="N5774" i="23"/>
  <c r="K5774" i="23"/>
  <c r="J5774" i="23"/>
  <c r="Q5773" i="23"/>
  <c r="N5773" i="23"/>
  <c r="J5773" i="23"/>
  <c r="K5773" i="23" s="1"/>
  <c r="Q5772" i="23"/>
  <c r="N5772" i="23"/>
  <c r="J5772" i="23"/>
  <c r="K5772" i="23" s="1"/>
  <c r="Q5771" i="23"/>
  <c r="N5771" i="23"/>
  <c r="K5771" i="23"/>
  <c r="J5771" i="23"/>
  <c r="Q5770" i="23"/>
  <c r="N5770" i="23"/>
  <c r="K5770" i="23"/>
  <c r="J5770" i="23"/>
  <c r="Q5769" i="23"/>
  <c r="N5769" i="23"/>
  <c r="J5769" i="23"/>
  <c r="K5769" i="23" s="1"/>
  <c r="Q5768" i="23"/>
  <c r="N5768" i="23"/>
  <c r="J5768" i="23"/>
  <c r="K5768" i="23" s="1"/>
  <c r="Q5767" i="23"/>
  <c r="N5767" i="23"/>
  <c r="J5767" i="23"/>
  <c r="K5767" i="23" s="1"/>
  <c r="Q5766" i="23"/>
  <c r="N5766" i="23"/>
  <c r="J5766" i="23"/>
  <c r="K5766" i="23" s="1"/>
  <c r="Q5765" i="23"/>
  <c r="N5765" i="23"/>
  <c r="J5765" i="23"/>
  <c r="K5765" i="23" s="1"/>
  <c r="Q5764" i="23"/>
  <c r="N5764" i="23"/>
  <c r="K5764" i="23"/>
  <c r="J5764" i="23"/>
  <c r="Q5763" i="23"/>
  <c r="N5763" i="23"/>
  <c r="J5763" i="23"/>
  <c r="K5763" i="23" s="1"/>
  <c r="Q5762" i="23"/>
  <c r="N5762" i="23"/>
  <c r="K5762" i="23"/>
  <c r="J5762" i="23"/>
  <c r="Q5761" i="23"/>
  <c r="N5761" i="23"/>
  <c r="J5761" i="23"/>
  <c r="K5761" i="23" s="1"/>
  <c r="Q5760" i="23"/>
  <c r="N5760" i="23"/>
  <c r="K5760" i="23"/>
  <c r="J5760" i="23"/>
  <c r="Q5759" i="23"/>
  <c r="N5759" i="23"/>
  <c r="J5759" i="23"/>
  <c r="K5759" i="23" s="1"/>
  <c r="Q5758" i="23"/>
  <c r="N5758" i="23"/>
  <c r="J5758" i="23"/>
  <c r="K5758" i="23" s="1"/>
  <c r="Q5757" i="23"/>
  <c r="N5757" i="23"/>
  <c r="J5757" i="23"/>
  <c r="K5757" i="23" s="1"/>
  <c r="Q5756" i="23"/>
  <c r="N5756" i="23"/>
  <c r="J5756" i="23"/>
  <c r="K5756" i="23" s="1"/>
  <c r="Q5755" i="23"/>
  <c r="N5755" i="23"/>
  <c r="J5755" i="23"/>
  <c r="K5755" i="23" s="1"/>
  <c r="Q5754" i="23"/>
  <c r="N5754" i="23"/>
  <c r="K5754" i="23"/>
  <c r="J5754" i="23"/>
  <c r="Q5753" i="23"/>
  <c r="N5753" i="23"/>
  <c r="J5753" i="23"/>
  <c r="K5753" i="23" s="1"/>
  <c r="Q5752" i="23"/>
  <c r="N5752" i="23"/>
  <c r="K5752" i="23"/>
  <c r="J5752" i="23"/>
  <c r="Q5751" i="23"/>
  <c r="N5751" i="23"/>
  <c r="J5751" i="23"/>
  <c r="K5751" i="23" s="1"/>
  <c r="Q5750" i="23"/>
  <c r="N5750" i="23"/>
  <c r="K5750" i="23"/>
  <c r="J5750" i="23"/>
  <c r="Q5749" i="23"/>
  <c r="N5749" i="23"/>
  <c r="J5749" i="23"/>
  <c r="K5749" i="23" s="1"/>
  <c r="Q5748" i="23"/>
  <c r="N5748" i="23"/>
  <c r="K5748" i="23"/>
  <c r="J5748" i="23"/>
  <c r="Q5747" i="23"/>
  <c r="N5747" i="23"/>
  <c r="K5747" i="23"/>
  <c r="J5747" i="23"/>
  <c r="Q5746" i="23"/>
  <c r="N5746" i="23"/>
  <c r="J5746" i="23"/>
  <c r="K5746" i="23" s="1"/>
  <c r="Q5745" i="23"/>
  <c r="N5745" i="23"/>
  <c r="J5745" i="23"/>
  <c r="K5745" i="23" s="1"/>
  <c r="Q5744" i="23"/>
  <c r="N5744" i="23"/>
  <c r="J5744" i="23"/>
  <c r="K5744" i="23" s="1"/>
  <c r="Q5743" i="23"/>
  <c r="N5743" i="23"/>
  <c r="K5743" i="23"/>
  <c r="J5743" i="23"/>
  <c r="Q5742" i="23"/>
  <c r="N5742" i="23"/>
  <c r="J5742" i="23"/>
  <c r="K5742" i="23" s="1"/>
  <c r="Q5741" i="23"/>
  <c r="N5741" i="23"/>
  <c r="J5741" i="23"/>
  <c r="K5741" i="23" s="1"/>
  <c r="Q5740" i="23"/>
  <c r="N5740" i="23"/>
  <c r="J5740" i="23"/>
  <c r="K5740" i="23" s="1"/>
  <c r="Q5739" i="23"/>
  <c r="N5739" i="23"/>
  <c r="J5739" i="23"/>
  <c r="K5739" i="23" s="1"/>
  <c r="Q5738" i="23"/>
  <c r="N5738" i="23"/>
  <c r="J5738" i="23"/>
  <c r="K5738" i="23" s="1"/>
  <c r="Q5737" i="23"/>
  <c r="N5737" i="23"/>
  <c r="J5737" i="23"/>
  <c r="K5737" i="23" s="1"/>
  <c r="Q5736" i="23"/>
  <c r="N5736" i="23"/>
  <c r="J5736" i="23"/>
  <c r="K5736" i="23" s="1"/>
  <c r="Q5735" i="23"/>
  <c r="N5735" i="23"/>
  <c r="J5735" i="23"/>
  <c r="K5735" i="23" s="1"/>
  <c r="Q5734" i="23"/>
  <c r="N5734" i="23"/>
  <c r="J5734" i="23"/>
  <c r="K5734" i="23" s="1"/>
  <c r="Q5733" i="23"/>
  <c r="N5733" i="23"/>
  <c r="J5733" i="23"/>
  <c r="K5733" i="23" s="1"/>
  <c r="Q5732" i="23"/>
  <c r="N5732" i="23"/>
  <c r="J5732" i="23"/>
  <c r="K5732" i="23" s="1"/>
  <c r="Q5731" i="23"/>
  <c r="N5731" i="23"/>
  <c r="J5731" i="23"/>
  <c r="K5731" i="23" s="1"/>
  <c r="Q5730" i="23"/>
  <c r="N5730" i="23"/>
  <c r="Q5729" i="23"/>
  <c r="N5729" i="23"/>
  <c r="Q5728" i="23"/>
  <c r="N5728" i="23"/>
  <c r="Q5727" i="23"/>
  <c r="N5727" i="23"/>
  <c r="Q5726" i="23"/>
  <c r="N5726" i="23"/>
  <c r="Q5725" i="23"/>
  <c r="N5725" i="23"/>
  <c r="Q5724" i="23"/>
  <c r="N5724" i="23"/>
  <c r="Q5723" i="23"/>
  <c r="N5723" i="23"/>
  <c r="J5723" i="23"/>
  <c r="K5723" i="23" s="1"/>
  <c r="Q5722" i="23"/>
  <c r="N5722" i="23"/>
  <c r="K5722" i="23"/>
  <c r="J5722" i="23"/>
  <c r="Q5721" i="23"/>
  <c r="N5721" i="23"/>
  <c r="J5721" i="23"/>
  <c r="K5721" i="23" s="1"/>
  <c r="Q5720" i="23"/>
  <c r="N5720" i="23"/>
  <c r="K5720" i="23"/>
  <c r="J5720" i="23"/>
  <c r="Q5719" i="23"/>
  <c r="N5719" i="23"/>
  <c r="J5719" i="23"/>
  <c r="K5719" i="23" s="1"/>
  <c r="Q5718" i="23"/>
  <c r="N5718" i="23"/>
  <c r="K5718" i="23"/>
  <c r="J5718" i="23"/>
  <c r="Q5717" i="23"/>
  <c r="N5717" i="23"/>
  <c r="J5717" i="23"/>
  <c r="K5717" i="23" s="1"/>
  <c r="Q5716" i="23"/>
  <c r="N5716" i="23"/>
  <c r="K5716" i="23"/>
  <c r="J5716" i="23"/>
  <c r="Q5715" i="23"/>
  <c r="N5715" i="23"/>
  <c r="J5715" i="23"/>
  <c r="K5715" i="23" s="1"/>
  <c r="Q5714" i="23"/>
  <c r="N5714" i="23"/>
  <c r="K5714" i="23"/>
  <c r="J5714" i="23"/>
  <c r="Q5713" i="23"/>
  <c r="N5713" i="23"/>
  <c r="J5713" i="23"/>
  <c r="K5713" i="23" s="1"/>
  <c r="Q5712" i="23"/>
  <c r="N5712" i="23"/>
  <c r="K5712" i="23"/>
  <c r="J5712" i="23"/>
  <c r="Q5711" i="23"/>
  <c r="N5711" i="23"/>
  <c r="K5711" i="23"/>
  <c r="J5711" i="23"/>
  <c r="Q5710" i="23"/>
  <c r="N5710" i="23"/>
  <c r="K5710" i="23"/>
  <c r="J5710" i="23"/>
  <c r="Q5709" i="23"/>
  <c r="N5709" i="23"/>
  <c r="J5709" i="23"/>
  <c r="K5709" i="23" s="1"/>
  <c r="Q5708" i="23"/>
  <c r="N5708" i="23"/>
  <c r="K5708" i="23"/>
  <c r="J5708" i="23"/>
  <c r="Q5707" i="23"/>
  <c r="N5707" i="23"/>
  <c r="J5707" i="23"/>
  <c r="K5707" i="23" s="1"/>
  <c r="Q5706" i="23"/>
  <c r="N5706" i="23"/>
  <c r="K5706" i="23"/>
  <c r="J5706" i="23"/>
  <c r="Q5705" i="23"/>
  <c r="N5705" i="23"/>
  <c r="J5705" i="23"/>
  <c r="K5705" i="23" s="1"/>
  <c r="Q5704" i="23"/>
  <c r="N5704" i="23"/>
  <c r="K5704" i="23"/>
  <c r="J5704" i="23"/>
  <c r="Q5703" i="23"/>
  <c r="N5703" i="23"/>
  <c r="K5703" i="23"/>
  <c r="J5703" i="23"/>
  <c r="Q5702" i="23"/>
  <c r="N5702" i="23"/>
  <c r="K5702" i="23"/>
  <c r="J5702" i="23"/>
  <c r="Q5701" i="23"/>
  <c r="N5701" i="23"/>
  <c r="J5701" i="23"/>
  <c r="K5701" i="23" s="1"/>
  <c r="Q5700" i="23"/>
  <c r="N5700" i="23"/>
  <c r="K5700" i="23"/>
  <c r="J5700" i="23"/>
  <c r="Q5699" i="23"/>
  <c r="N5699" i="23"/>
  <c r="K5699" i="23"/>
  <c r="J5699" i="23"/>
  <c r="Q5698" i="23"/>
  <c r="N5698" i="23"/>
  <c r="K5698" i="23"/>
  <c r="J5698" i="23"/>
  <c r="Q5697" i="23"/>
  <c r="N5697" i="23"/>
  <c r="J5697" i="23"/>
  <c r="K5697" i="23" s="1"/>
  <c r="Q5696" i="23"/>
  <c r="N5696" i="23"/>
  <c r="K5696" i="23"/>
  <c r="J5696" i="23"/>
  <c r="Q5695" i="23"/>
  <c r="N5695" i="23"/>
  <c r="J5695" i="23"/>
  <c r="K5695" i="23" s="1"/>
  <c r="Q5694" i="23"/>
  <c r="N5694" i="23"/>
  <c r="K5694" i="23"/>
  <c r="J5694" i="23"/>
  <c r="Q5693" i="23"/>
  <c r="N5693" i="23"/>
  <c r="J5693" i="23"/>
  <c r="K5693" i="23" s="1"/>
  <c r="Q5692" i="23"/>
  <c r="N5692" i="23"/>
  <c r="K5692" i="23"/>
  <c r="J5692" i="23"/>
  <c r="Q5691" i="23"/>
  <c r="N5691" i="23"/>
  <c r="K5691" i="23"/>
  <c r="J5691" i="23"/>
  <c r="Q5690" i="23"/>
  <c r="N5690" i="23"/>
  <c r="K5690" i="23"/>
  <c r="J5690" i="23"/>
  <c r="Q5689" i="23"/>
  <c r="N5689" i="23"/>
  <c r="J5689" i="23"/>
  <c r="K5689" i="23" s="1"/>
  <c r="Q5688" i="23"/>
  <c r="N5688" i="23"/>
  <c r="K5688" i="23"/>
  <c r="J5688" i="23"/>
  <c r="Q5687" i="23"/>
  <c r="N5687" i="23"/>
  <c r="K5687" i="23"/>
  <c r="J5687" i="23"/>
  <c r="Q5686" i="23"/>
  <c r="N5686" i="23"/>
  <c r="K5686" i="23"/>
  <c r="J5686" i="23"/>
  <c r="Q5685" i="23"/>
  <c r="N5685" i="23"/>
  <c r="J5685" i="23"/>
  <c r="K5685" i="23" s="1"/>
  <c r="Q5684" i="23"/>
  <c r="N5684" i="23"/>
  <c r="K5684" i="23"/>
  <c r="J5684" i="23"/>
  <c r="Q5683" i="23"/>
  <c r="N5683" i="23"/>
  <c r="J5683" i="23"/>
  <c r="K5683" i="23" s="1"/>
  <c r="Q5682" i="23"/>
  <c r="N5682" i="23"/>
  <c r="K5682" i="23"/>
  <c r="J5682" i="23"/>
  <c r="Q5681" i="23"/>
  <c r="N5681" i="23"/>
  <c r="J5681" i="23"/>
  <c r="K5681" i="23" s="1"/>
  <c r="Q5680" i="23"/>
  <c r="N5680" i="23"/>
  <c r="K5680" i="23"/>
  <c r="J5680" i="23"/>
  <c r="Q5679" i="23"/>
  <c r="N5679" i="23"/>
  <c r="J5679" i="23"/>
  <c r="K5679" i="23" s="1"/>
  <c r="Q5678" i="23"/>
  <c r="N5678" i="23"/>
  <c r="K5678" i="23"/>
  <c r="J5678" i="23"/>
  <c r="Q5677" i="23"/>
  <c r="N5677" i="23"/>
  <c r="J5677" i="23"/>
  <c r="K5677" i="23" s="1"/>
  <c r="Q5676" i="23"/>
  <c r="N5676" i="23"/>
  <c r="K5676" i="23"/>
  <c r="J5676" i="23"/>
  <c r="Q5675" i="23"/>
  <c r="N5675" i="23"/>
  <c r="J5675" i="23"/>
  <c r="K5675" i="23" s="1"/>
  <c r="Q5674" i="23"/>
  <c r="N5674" i="23"/>
  <c r="K5674" i="23"/>
  <c r="J5674" i="23"/>
  <c r="Q5673" i="23"/>
  <c r="N5673" i="23"/>
  <c r="J5673" i="23"/>
  <c r="K5673" i="23" s="1"/>
  <c r="Q5672" i="23"/>
  <c r="N5672" i="23"/>
  <c r="K5672" i="23"/>
  <c r="J5672" i="23"/>
  <c r="Q5671" i="23"/>
  <c r="N5671" i="23"/>
  <c r="J5671" i="23"/>
  <c r="K5671" i="23" s="1"/>
  <c r="Q5670" i="23"/>
  <c r="N5670" i="23"/>
  <c r="K5670" i="23"/>
  <c r="J5670" i="23"/>
  <c r="Q5669" i="23"/>
  <c r="N5669" i="23"/>
  <c r="J5669" i="23"/>
  <c r="K5669" i="23" s="1"/>
  <c r="Q5668" i="23"/>
  <c r="N5668" i="23"/>
  <c r="K5668" i="23"/>
  <c r="J5668" i="23"/>
  <c r="Q5667" i="23"/>
  <c r="N5667" i="23"/>
  <c r="K5667" i="23"/>
  <c r="J5667" i="23"/>
  <c r="Q5666" i="23"/>
  <c r="N5666" i="23"/>
  <c r="K5666" i="23"/>
  <c r="J5666" i="23"/>
  <c r="Q5665" i="23"/>
  <c r="N5665" i="23"/>
  <c r="J5665" i="23"/>
  <c r="K5665" i="23" s="1"/>
  <c r="Q5664" i="23"/>
  <c r="N5664" i="23"/>
  <c r="K5664" i="23"/>
  <c r="J5664" i="23"/>
  <c r="Q5663" i="23"/>
  <c r="N5663" i="23"/>
  <c r="J5663" i="23"/>
  <c r="K5663" i="23" s="1"/>
  <c r="Q5662" i="23"/>
  <c r="N5662" i="23"/>
  <c r="K5662" i="23"/>
  <c r="J5662" i="23"/>
  <c r="Q5661" i="23"/>
  <c r="N5661" i="23"/>
  <c r="J5661" i="23"/>
  <c r="K5661" i="23" s="1"/>
  <c r="Q5660" i="23"/>
  <c r="N5660" i="23"/>
  <c r="K5660" i="23"/>
  <c r="J5660" i="23"/>
  <c r="Q5659" i="23"/>
  <c r="N5659" i="23"/>
  <c r="K5659" i="23"/>
  <c r="J5659" i="23"/>
  <c r="Q5658" i="23"/>
  <c r="N5658" i="23"/>
  <c r="K5658" i="23"/>
  <c r="J5658" i="23"/>
  <c r="Q5657" i="23"/>
  <c r="N5657" i="23"/>
  <c r="J5657" i="23"/>
  <c r="K5657" i="23" s="1"/>
  <c r="Q5656" i="23"/>
  <c r="N5656" i="23"/>
  <c r="K5656" i="23"/>
  <c r="J5656" i="23"/>
  <c r="Q5655" i="23"/>
  <c r="N5655" i="23"/>
  <c r="K5655" i="23"/>
  <c r="J5655" i="23"/>
  <c r="Q5654" i="23"/>
  <c r="N5654" i="23"/>
  <c r="K5654" i="23"/>
  <c r="J5654" i="23"/>
  <c r="Q5653" i="23"/>
  <c r="N5653" i="23"/>
  <c r="J5653" i="23"/>
  <c r="K5653" i="23" s="1"/>
  <c r="Q5652" i="23"/>
  <c r="N5652" i="23"/>
  <c r="K5652" i="23"/>
  <c r="J5652" i="23"/>
  <c r="Q5651" i="23"/>
  <c r="N5651" i="23"/>
  <c r="K5651" i="23"/>
  <c r="J5651" i="23"/>
  <c r="Q5650" i="23"/>
  <c r="N5650" i="23"/>
  <c r="K5650" i="23"/>
  <c r="J5650" i="23"/>
  <c r="Q5649" i="23"/>
  <c r="N5649" i="23"/>
  <c r="J5649" i="23"/>
  <c r="K5649" i="23" s="1"/>
  <c r="Q5648" i="23"/>
  <c r="N5648" i="23"/>
  <c r="K5648" i="23"/>
  <c r="J5648" i="23"/>
  <c r="Q5647" i="23"/>
  <c r="N5647" i="23"/>
  <c r="J5647" i="23"/>
  <c r="K5647" i="23" s="1"/>
  <c r="Q5646" i="23"/>
  <c r="N5646" i="23"/>
  <c r="K5646" i="23"/>
  <c r="J5646" i="23"/>
  <c r="Q5645" i="23"/>
  <c r="N5645" i="23"/>
  <c r="J5645" i="23"/>
  <c r="K5645" i="23" s="1"/>
  <c r="Q5644" i="23"/>
  <c r="N5644" i="23"/>
  <c r="K5644" i="23"/>
  <c r="J5644" i="23"/>
  <c r="Q5643" i="23"/>
  <c r="N5643" i="23"/>
  <c r="K5643" i="23"/>
  <c r="J5643" i="23"/>
  <c r="Q5642" i="23"/>
  <c r="N5642" i="23"/>
  <c r="K5642" i="23"/>
  <c r="J5642" i="23"/>
  <c r="Q5641" i="23"/>
  <c r="N5641" i="23"/>
  <c r="J5641" i="23"/>
  <c r="K5641" i="23" s="1"/>
  <c r="Q5640" i="23"/>
  <c r="N5640" i="23"/>
  <c r="K5640" i="23"/>
  <c r="J5640" i="23"/>
  <c r="Q5639" i="23"/>
  <c r="N5639" i="23"/>
  <c r="K5639" i="23"/>
  <c r="J5639" i="23"/>
  <c r="Q5638" i="23"/>
  <c r="N5638" i="23"/>
  <c r="K5638" i="23"/>
  <c r="J5638" i="23"/>
  <c r="Q5637" i="23"/>
  <c r="N5637" i="23"/>
  <c r="J5637" i="23"/>
  <c r="K5637" i="23" s="1"/>
  <c r="Q5636" i="23"/>
  <c r="N5636" i="23"/>
  <c r="K5636" i="23"/>
  <c r="J5636" i="23"/>
  <c r="Q5635" i="23"/>
  <c r="N5635" i="23"/>
  <c r="J5635" i="23"/>
  <c r="K5635" i="23" s="1"/>
  <c r="Q5634" i="23"/>
  <c r="N5634" i="23"/>
  <c r="K5634" i="23"/>
  <c r="J5634" i="23"/>
  <c r="Q5633" i="23"/>
  <c r="N5633" i="23"/>
  <c r="J5633" i="23"/>
  <c r="K5633" i="23" s="1"/>
  <c r="Q5632" i="23"/>
  <c r="N5632" i="23"/>
  <c r="K5632" i="23"/>
  <c r="J5632" i="23"/>
  <c r="Q5631" i="23"/>
  <c r="N5631" i="23"/>
  <c r="K5631" i="23"/>
  <c r="J5631" i="23"/>
  <c r="Q5630" i="23"/>
  <c r="N5630" i="23"/>
  <c r="K5630" i="23"/>
  <c r="J5630" i="23"/>
  <c r="Q5629" i="23"/>
  <c r="N5629" i="23"/>
  <c r="J5629" i="23"/>
  <c r="K5629" i="23" s="1"/>
  <c r="Q5628" i="23"/>
  <c r="N5628" i="23"/>
  <c r="K5628" i="23"/>
  <c r="J5628" i="23"/>
  <c r="Q5627" i="23"/>
  <c r="N5627" i="23"/>
  <c r="J5627" i="23"/>
  <c r="K5627" i="23" s="1"/>
  <c r="Q5626" i="23"/>
  <c r="N5626" i="23"/>
  <c r="K5626" i="23"/>
  <c r="J5626" i="23"/>
  <c r="Q5625" i="23"/>
  <c r="N5625" i="23"/>
  <c r="J5625" i="23"/>
  <c r="K5625" i="23" s="1"/>
  <c r="Q5624" i="23"/>
  <c r="N5624" i="23"/>
  <c r="K5624" i="23"/>
  <c r="J5624" i="23"/>
  <c r="Q5623" i="23"/>
  <c r="N5623" i="23"/>
  <c r="J5623" i="23"/>
  <c r="K5623" i="23" s="1"/>
  <c r="Q5622" i="23"/>
  <c r="N5622" i="23"/>
  <c r="K5622" i="23"/>
  <c r="J5622" i="23"/>
  <c r="Q5621" i="23"/>
  <c r="N5621" i="23"/>
  <c r="J5621" i="23"/>
  <c r="K5621" i="23" s="1"/>
  <c r="Q5620" i="23"/>
  <c r="N5620" i="23"/>
  <c r="K5620" i="23"/>
  <c r="J5620" i="23"/>
  <c r="Q5619" i="23"/>
  <c r="N5619" i="23"/>
  <c r="J5619" i="23"/>
  <c r="K5619" i="23" s="1"/>
  <c r="Q5618" i="23"/>
  <c r="N5618" i="23"/>
  <c r="K5618" i="23"/>
  <c r="J5618" i="23"/>
  <c r="Q5617" i="23"/>
  <c r="N5617" i="23"/>
  <c r="J5617" i="23"/>
  <c r="K5617" i="23" s="1"/>
  <c r="Q5616" i="23"/>
  <c r="N5616" i="23"/>
  <c r="K5616" i="23"/>
  <c r="J5616" i="23"/>
  <c r="Q5615" i="23"/>
  <c r="N5615" i="23"/>
  <c r="J5615" i="23"/>
  <c r="K5615" i="23" s="1"/>
  <c r="Q5614" i="23"/>
  <c r="N5614" i="23"/>
  <c r="K5614" i="23"/>
  <c r="J5614" i="23"/>
  <c r="Q5613" i="23"/>
  <c r="N5613" i="23"/>
  <c r="J5613" i="23"/>
  <c r="K5613" i="23" s="1"/>
  <c r="Q5612" i="23"/>
  <c r="N5612" i="23"/>
  <c r="K5612" i="23"/>
  <c r="J5612" i="23"/>
  <c r="Q5611" i="23"/>
  <c r="N5611" i="23"/>
  <c r="J5611" i="23"/>
  <c r="K5611" i="23" s="1"/>
  <c r="Q5610" i="23"/>
  <c r="N5610" i="23"/>
  <c r="K5610" i="23"/>
  <c r="J5610" i="23"/>
  <c r="Q5609" i="23"/>
  <c r="N5609" i="23"/>
  <c r="J5609" i="23"/>
  <c r="K5609" i="23" s="1"/>
  <c r="Q5608" i="23"/>
  <c r="N5608" i="23"/>
  <c r="K5608" i="23"/>
  <c r="J5608" i="23"/>
  <c r="Q5607" i="23"/>
  <c r="N5607" i="23"/>
  <c r="J5607" i="23"/>
  <c r="K5607" i="23" s="1"/>
  <c r="Q5606" i="23"/>
  <c r="N5606" i="23"/>
  <c r="K5606" i="23"/>
  <c r="J5606" i="23"/>
  <c r="Q5605" i="23"/>
  <c r="N5605" i="23"/>
  <c r="J5605" i="23"/>
  <c r="K5605" i="23" s="1"/>
  <c r="Q5604" i="23"/>
  <c r="N5604" i="23"/>
  <c r="K5604" i="23"/>
  <c r="J5604" i="23"/>
  <c r="Q5603" i="23"/>
  <c r="N5603" i="23"/>
  <c r="K5603" i="23"/>
  <c r="J5603" i="23"/>
  <c r="Q5602" i="23"/>
  <c r="N5602" i="23"/>
  <c r="K5602" i="23"/>
  <c r="J5602" i="23"/>
  <c r="Q5601" i="23"/>
  <c r="N5601" i="23"/>
  <c r="J5601" i="23"/>
  <c r="K5601" i="23" s="1"/>
  <c r="Q5600" i="23"/>
  <c r="N5600" i="23"/>
  <c r="K5600" i="23"/>
  <c r="J5600" i="23"/>
  <c r="Q5599" i="23"/>
  <c r="N5599" i="23"/>
  <c r="K5599" i="23"/>
  <c r="J5599" i="23"/>
  <c r="Q5598" i="23"/>
  <c r="N5598" i="23"/>
  <c r="K5598" i="23"/>
  <c r="J5598" i="23"/>
  <c r="Q5597" i="23"/>
  <c r="N5597" i="23"/>
  <c r="J5597" i="23"/>
  <c r="K5597" i="23" s="1"/>
  <c r="Q5596" i="23"/>
  <c r="N5596" i="23"/>
  <c r="K5596" i="23"/>
  <c r="J5596" i="23"/>
  <c r="Q5595" i="23"/>
  <c r="N5595" i="23"/>
  <c r="K5595" i="23"/>
  <c r="J5595" i="23"/>
  <c r="Q5594" i="23"/>
  <c r="N5594" i="23"/>
  <c r="K5594" i="23"/>
  <c r="J5594" i="23"/>
  <c r="Q5593" i="23"/>
  <c r="N5593" i="23"/>
  <c r="J5593" i="23"/>
  <c r="K5593" i="23" s="1"/>
  <c r="Q5592" i="23"/>
  <c r="N5592" i="23"/>
  <c r="K5592" i="23"/>
  <c r="J5592" i="23"/>
  <c r="Q5591" i="23"/>
  <c r="N5591" i="23"/>
  <c r="K5591" i="23"/>
  <c r="J5591" i="23"/>
  <c r="Q5590" i="23"/>
  <c r="N5590" i="23"/>
  <c r="K5590" i="23"/>
  <c r="J5590" i="23"/>
  <c r="Q5589" i="23"/>
  <c r="N5589" i="23"/>
  <c r="J5589" i="23"/>
  <c r="K5589" i="23" s="1"/>
  <c r="Q5588" i="23"/>
  <c r="N5588" i="23"/>
  <c r="K5588" i="23"/>
  <c r="J5588" i="23"/>
  <c r="Q5587" i="23"/>
  <c r="N5587" i="23"/>
  <c r="K5587" i="23"/>
  <c r="J5587" i="23"/>
  <c r="Q5586" i="23"/>
  <c r="N5586" i="23"/>
  <c r="K5586" i="23"/>
  <c r="J5586" i="23"/>
  <c r="Q5585" i="23"/>
  <c r="N5585" i="23"/>
  <c r="J5585" i="23"/>
  <c r="K5585" i="23" s="1"/>
  <c r="Q5584" i="23"/>
  <c r="N5584" i="23"/>
  <c r="K5584" i="23"/>
  <c r="J5584" i="23"/>
  <c r="Q5583" i="23"/>
  <c r="N5583" i="23"/>
  <c r="K5583" i="23"/>
  <c r="J5583" i="23"/>
  <c r="Q5582" i="23"/>
  <c r="N5582" i="23"/>
  <c r="K5582" i="23"/>
  <c r="J5582" i="23"/>
  <c r="Q5581" i="23"/>
  <c r="N5581" i="23"/>
  <c r="J5581" i="23"/>
  <c r="K5581" i="23" s="1"/>
  <c r="Q5580" i="23"/>
  <c r="N5580" i="23"/>
  <c r="K5580" i="23"/>
  <c r="J5580" i="23"/>
  <c r="Q5579" i="23"/>
  <c r="N5579" i="23"/>
  <c r="K5579" i="23"/>
  <c r="J5579" i="23"/>
  <c r="Q5578" i="23"/>
  <c r="N5578" i="23"/>
  <c r="J5578" i="23"/>
  <c r="K5578" i="23" s="1"/>
  <c r="Q5577" i="23"/>
  <c r="N5577" i="23"/>
  <c r="J5577" i="23"/>
  <c r="K5577" i="23" s="1"/>
  <c r="Q5576" i="23"/>
  <c r="N5576" i="23"/>
  <c r="K5576" i="23"/>
  <c r="J5576" i="23"/>
  <c r="Q5575" i="23"/>
  <c r="N5575" i="23"/>
  <c r="K5575" i="23"/>
  <c r="J5575" i="23"/>
  <c r="Q5574" i="23"/>
  <c r="N5574" i="23"/>
  <c r="J5574" i="23"/>
  <c r="K5574" i="23" s="1"/>
  <c r="Q5573" i="23"/>
  <c r="N5573" i="23"/>
  <c r="K5573" i="23"/>
  <c r="J5573" i="23"/>
  <c r="Q5572" i="23"/>
  <c r="N5572" i="23"/>
  <c r="K5572" i="23"/>
  <c r="J5572" i="23"/>
  <c r="Q5571" i="23"/>
  <c r="N5571" i="23"/>
  <c r="K5571" i="23"/>
  <c r="J5571" i="23"/>
  <c r="Q5570" i="23"/>
  <c r="N5570" i="23"/>
  <c r="J5570" i="23"/>
  <c r="K5570" i="23" s="1"/>
  <c r="Q5569" i="23"/>
  <c r="N5569" i="23"/>
  <c r="J5569" i="23"/>
  <c r="K5569" i="23" s="1"/>
  <c r="Q5568" i="23"/>
  <c r="N5568" i="23"/>
  <c r="K5568" i="23"/>
  <c r="J5568" i="23"/>
  <c r="Q5567" i="23"/>
  <c r="N5567" i="23"/>
  <c r="K5567" i="23"/>
  <c r="J5567" i="23"/>
  <c r="Q5566" i="23"/>
  <c r="N5566" i="23"/>
  <c r="J5566" i="23"/>
  <c r="K5566" i="23" s="1"/>
  <c r="Q5565" i="23"/>
  <c r="N5565" i="23"/>
  <c r="K5565" i="23"/>
  <c r="J5565" i="23"/>
  <c r="Q5564" i="23"/>
  <c r="N5564" i="23"/>
  <c r="K5564" i="23"/>
  <c r="J5564" i="23"/>
  <c r="Q5563" i="23"/>
  <c r="N5563" i="23"/>
  <c r="K5563" i="23"/>
  <c r="J5563" i="23"/>
  <c r="Q5562" i="23"/>
  <c r="N5562" i="23"/>
  <c r="J5562" i="23"/>
  <c r="K5562" i="23" s="1"/>
  <c r="Q5561" i="23"/>
  <c r="N5561" i="23"/>
  <c r="J5561" i="23"/>
  <c r="K5561" i="23" s="1"/>
  <c r="Q5560" i="23"/>
  <c r="N5560" i="23"/>
  <c r="K5560" i="23"/>
  <c r="J5560" i="23"/>
  <c r="Q5559" i="23"/>
  <c r="N5559" i="23"/>
  <c r="K5559" i="23"/>
  <c r="J5559" i="23"/>
  <c r="Q5558" i="23"/>
  <c r="N5558" i="23"/>
  <c r="J5558" i="23"/>
  <c r="K5558" i="23" s="1"/>
  <c r="Q5557" i="23"/>
  <c r="N5557" i="23"/>
  <c r="J5557" i="23"/>
  <c r="K5557" i="23" s="1"/>
  <c r="Q5556" i="23"/>
  <c r="N5556" i="23"/>
  <c r="K5556" i="23"/>
  <c r="J5556" i="23"/>
  <c r="Q5555" i="23"/>
  <c r="N5555" i="23"/>
  <c r="K5555" i="23"/>
  <c r="J5555" i="23"/>
  <c r="Q5554" i="23"/>
  <c r="N5554" i="23"/>
  <c r="J5554" i="23"/>
  <c r="K5554" i="23" s="1"/>
  <c r="Q5553" i="23"/>
  <c r="N5553" i="23"/>
  <c r="K5553" i="23"/>
  <c r="Q5552" i="23"/>
  <c r="N5552" i="23"/>
  <c r="K5552" i="23"/>
  <c r="Q5551" i="23"/>
  <c r="N5551" i="23"/>
  <c r="K5551" i="23"/>
  <c r="Q5550" i="23"/>
  <c r="N5550" i="23"/>
  <c r="K5550" i="23"/>
  <c r="Q5549" i="23"/>
  <c r="N5549" i="23"/>
  <c r="K5549" i="23"/>
  <c r="Q5548" i="23"/>
  <c r="N5548" i="23"/>
  <c r="K5548" i="23"/>
  <c r="Q5547" i="23"/>
  <c r="N5547" i="23"/>
  <c r="K5547" i="23"/>
  <c r="Q5546" i="23"/>
  <c r="N5546" i="23"/>
  <c r="K5546" i="23"/>
  <c r="Q5545" i="23"/>
  <c r="N5545" i="23"/>
  <c r="K5545" i="23"/>
  <c r="Q5544" i="23"/>
  <c r="N5544" i="23"/>
  <c r="K5544" i="23"/>
  <c r="Q5543" i="23"/>
  <c r="N5543" i="23"/>
  <c r="K5543" i="23"/>
  <c r="Q5542" i="23"/>
  <c r="N5542" i="23"/>
  <c r="K5542" i="23"/>
  <c r="Q5541" i="23"/>
  <c r="N5541" i="23"/>
  <c r="K5541" i="23"/>
  <c r="Q5540" i="23"/>
  <c r="N5540" i="23"/>
  <c r="K5540" i="23"/>
  <c r="Q5539" i="23"/>
  <c r="N5539" i="23"/>
  <c r="K5539" i="23"/>
  <c r="Q5538" i="23"/>
  <c r="N5538" i="23"/>
  <c r="K5538" i="23"/>
  <c r="Q5537" i="23"/>
  <c r="N5537" i="23"/>
  <c r="K5537" i="23"/>
  <c r="Q5536" i="23"/>
  <c r="N5536" i="23"/>
  <c r="K5536" i="23"/>
  <c r="Q5535" i="23"/>
  <c r="N5535" i="23"/>
  <c r="K5535" i="23"/>
  <c r="Q5534" i="23"/>
  <c r="N5534" i="23"/>
  <c r="K5534" i="23"/>
  <c r="Q5533" i="23"/>
  <c r="N5533" i="23"/>
  <c r="K5533" i="23"/>
  <c r="Q5532" i="23"/>
  <c r="N5532" i="23"/>
  <c r="K5532" i="23"/>
  <c r="Q5531" i="23"/>
  <c r="N5531" i="23"/>
  <c r="K5531" i="23"/>
  <c r="Q5530" i="23"/>
  <c r="N5530" i="23"/>
  <c r="K5530" i="23"/>
  <c r="Q5529" i="23"/>
  <c r="N5529" i="23"/>
  <c r="K5529" i="23"/>
  <c r="Q5528" i="23"/>
  <c r="N5528" i="23"/>
  <c r="K5528" i="23"/>
  <c r="Q5527" i="23"/>
  <c r="N5527" i="23"/>
  <c r="K5527" i="23"/>
  <c r="Q5526" i="23"/>
  <c r="N5526" i="23"/>
  <c r="K5526" i="23"/>
  <c r="Q5525" i="23"/>
  <c r="N5525" i="23"/>
  <c r="K5525" i="23"/>
  <c r="Q5524" i="23"/>
  <c r="N5524" i="23"/>
  <c r="K5524" i="23"/>
  <c r="Q5523" i="23"/>
  <c r="N5523" i="23"/>
  <c r="K5523" i="23"/>
  <c r="Q5522" i="23"/>
  <c r="N5522" i="23"/>
  <c r="K5522" i="23"/>
  <c r="Q5521" i="23"/>
  <c r="N5521" i="23"/>
  <c r="K5521" i="23"/>
  <c r="Q5520" i="23"/>
  <c r="N5520" i="23"/>
  <c r="K5520" i="23"/>
  <c r="Q5519" i="23"/>
  <c r="N5519" i="23"/>
  <c r="K5519" i="23"/>
  <c r="Q5518" i="23"/>
  <c r="N5518" i="23"/>
  <c r="K5518" i="23"/>
  <c r="Q5517" i="23"/>
  <c r="N5517" i="23"/>
  <c r="K5517" i="23"/>
  <c r="Q5516" i="23"/>
  <c r="N5516" i="23"/>
  <c r="K5516" i="23"/>
  <c r="Q5515" i="23"/>
  <c r="N5515" i="23"/>
  <c r="K5515" i="23"/>
  <c r="Q5514" i="23"/>
  <c r="N5514" i="23"/>
  <c r="K5514" i="23"/>
  <c r="Q5513" i="23"/>
  <c r="N5513" i="23"/>
  <c r="K5513" i="23"/>
  <c r="Q5512" i="23"/>
  <c r="N5512" i="23"/>
  <c r="K5512" i="23"/>
  <c r="Q5511" i="23"/>
  <c r="N5511" i="23"/>
  <c r="K5511" i="23"/>
  <c r="Q5510" i="23"/>
  <c r="N5510" i="23"/>
  <c r="K5510" i="23"/>
  <c r="Q5509" i="23"/>
  <c r="N5509" i="23"/>
  <c r="K5509" i="23"/>
  <c r="Q5508" i="23"/>
  <c r="N5508" i="23"/>
  <c r="K5508" i="23"/>
  <c r="Q5507" i="23"/>
  <c r="N5507" i="23"/>
  <c r="K5507" i="23"/>
  <c r="Q5506" i="23"/>
  <c r="N5506" i="23"/>
  <c r="K5506" i="23"/>
  <c r="Q5505" i="23"/>
  <c r="N5505" i="23"/>
  <c r="K5505" i="23"/>
  <c r="Q5504" i="23"/>
  <c r="N5504" i="23"/>
  <c r="K5504" i="23"/>
  <c r="Q5503" i="23"/>
  <c r="N5503" i="23"/>
  <c r="K5503" i="23"/>
  <c r="Q5502" i="23"/>
  <c r="N5502" i="23"/>
  <c r="K5502" i="23"/>
  <c r="Q5501" i="23"/>
  <c r="N5501" i="23"/>
  <c r="K5501" i="23"/>
  <c r="Q5500" i="23"/>
  <c r="N5500" i="23"/>
  <c r="K5500" i="23"/>
  <c r="Q5499" i="23"/>
  <c r="N5499" i="23"/>
  <c r="K5499" i="23"/>
  <c r="Q5498" i="23"/>
  <c r="N5498" i="23"/>
  <c r="K5498" i="23"/>
  <c r="Q5497" i="23"/>
  <c r="N5497" i="23"/>
  <c r="K5497" i="23"/>
  <c r="Q5496" i="23"/>
  <c r="N5496" i="23"/>
  <c r="K5496" i="23"/>
  <c r="Q5495" i="23"/>
  <c r="N5495" i="23"/>
  <c r="K5495" i="23"/>
  <c r="Q5494" i="23"/>
  <c r="N5494" i="23"/>
  <c r="K5494" i="23"/>
  <c r="Q5493" i="23"/>
  <c r="N5493" i="23"/>
  <c r="K5493" i="23"/>
  <c r="Q5492" i="23"/>
  <c r="N5492" i="23"/>
  <c r="K5492" i="23"/>
  <c r="Q5491" i="23"/>
  <c r="N5491" i="23"/>
  <c r="K5491" i="23"/>
  <c r="Q5490" i="23"/>
  <c r="N5490" i="23"/>
  <c r="K5490" i="23"/>
  <c r="Q5489" i="23"/>
  <c r="N5489" i="23"/>
  <c r="K5489" i="23"/>
  <c r="Q5488" i="23"/>
  <c r="N5488" i="23"/>
  <c r="K5488" i="23"/>
  <c r="Q5487" i="23"/>
  <c r="N5487" i="23"/>
  <c r="K5487" i="23"/>
  <c r="Q5486" i="23"/>
  <c r="N5486" i="23"/>
  <c r="K5486" i="23"/>
  <c r="Q5485" i="23"/>
  <c r="N5485" i="23"/>
  <c r="K5485" i="23"/>
  <c r="Q5484" i="23"/>
  <c r="N5484" i="23"/>
  <c r="K5484" i="23"/>
  <c r="Q5483" i="23"/>
  <c r="N5483" i="23"/>
  <c r="K5483" i="23"/>
  <c r="Q5482" i="23"/>
  <c r="N5482" i="23"/>
  <c r="K5482" i="23"/>
  <c r="Q5481" i="23"/>
  <c r="N5481" i="23"/>
  <c r="K5481" i="23"/>
  <c r="Q5480" i="23"/>
  <c r="N5480" i="23"/>
  <c r="K5480" i="23"/>
  <c r="Q5479" i="23"/>
  <c r="N5479" i="23"/>
  <c r="K5479" i="23"/>
  <c r="Q5478" i="23"/>
  <c r="N5478" i="23"/>
  <c r="K5478" i="23"/>
  <c r="Q5477" i="23"/>
  <c r="N5477" i="23"/>
  <c r="K5477" i="23"/>
  <c r="Q5476" i="23"/>
  <c r="N5476" i="23"/>
  <c r="K5476" i="23"/>
  <c r="Q5475" i="23"/>
  <c r="N5475" i="23"/>
  <c r="K5475" i="23"/>
  <c r="Q5474" i="23"/>
  <c r="N5474" i="23"/>
  <c r="K5474" i="23"/>
  <c r="Q5473" i="23"/>
  <c r="N5473" i="23"/>
  <c r="K5473" i="23"/>
  <c r="Q5472" i="23"/>
  <c r="N5472" i="23"/>
  <c r="K5472" i="23"/>
  <c r="Q5471" i="23"/>
  <c r="N5471" i="23"/>
  <c r="K5471" i="23"/>
  <c r="Q5470" i="23"/>
  <c r="N5470" i="23"/>
  <c r="K5470" i="23"/>
  <c r="Q5469" i="23"/>
  <c r="N5469" i="23"/>
  <c r="K5469" i="23"/>
  <c r="Q5468" i="23"/>
  <c r="N5468" i="23"/>
  <c r="K5468" i="23"/>
  <c r="Q5467" i="23"/>
  <c r="N5467" i="23"/>
  <c r="K5467" i="23"/>
  <c r="Q5466" i="23"/>
  <c r="N5466" i="23"/>
  <c r="K5466" i="23"/>
  <c r="Q5465" i="23"/>
  <c r="N5465" i="23"/>
  <c r="K5465" i="23"/>
  <c r="Q5464" i="23"/>
  <c r="N5464" i="23"/>
  <c r="K5464" i="23"/>
  <c r="Q5463" i="23"/>
  <c r="N5463" i="23"/>
  <c r="K5463" i="23"/>
  <c r="Q5462" i="23"/>
  <c r="N5462" i="23"/>
  <c r="K5462" i="23"/>
  <c r="Q5461" i="23"/>
  <c r="N5461" i="23"/>
  <c r="K5461" i="23"/>
  <c r="Q5460" i="23"/>
  <c r="N5460" i="23"/>
  <c r="K5460" i="23"/>
  <c r="Q5459" i="23"/>
  <c r="N5459" i="23"/>
  <c r="K5459" i="23"/>
  <c r="Q5458" i="23"/>
  <c r="N5458" i="23"/>
  <c r="K5458" i="23"/>
  <c r="Q5457" i="23"/>
  <c r="N5457" i="23"/>
  <c r="K5457" i="23"/>
  <c r="Q5456" i="23"/>
  <c r="N5456" i="23"/>
  <c r="K5456" i="23"/>
  <c r="Q5455" i="23"/>
  <c r="N5455" i="23"/>
  <c r="K5455" i="23"/>
  <c r="Q5454" i="23"/>
  <c r="N5454" i="23"/>
  <c r="K5454" i="23"/>
  <c r="Q5453" i="23"/>
  <c r="N5453" i="23"/>
  <c r="K5453" i="23"/>
  <c r="Q5452" i="23"/>
  <c r="N5452" i="23"/>
  <c r="K5452" i="23"/>
  <c r="Q5451" i="23"/>
  <c r="N5451" i="23"/>
  <c r="K5451" i="23"/>
  <c r="Q5450" i="23"/>
  <c r="N5450" i="23"/>
  <c r="K5450" i="23"/>
  <c r="Q5449" i="23"/>
  <c r="N5449" i="23"/>
  <c r="K5449" i="23"/>
  <c r="Q5448" i="23"/>
  <c r="N5448" i="23"/>
  <c r="K5448" i="23"/>
  <c r="Q5447" i="23"/>
  <c r="N5447" i="23"/>
  <c r="K5447" i="23"/>
  <c r="Q5446" i="23"/>
  <c r="N5446" i="23"/>
  <c r="K5446" i="23"/>
  <c r="Q5445" i="23"/>
  <c r="N5445" i="23"/>
  <c r="K5445" i="23"/>
  <c r="Q5444" i="23"/>
  <c r="N5444" i="23"/>
  <c r="K5444" i="23"/>
  <c r="Q5443" i="23"/>
  <c r="N5443" i="23"/>
  <c r="K5443" i="23"/>
  <c r="Q5442" i="23"/>
  <c r="N5442" i="23"/>
  <c r="K5442" i="23"/>
  <c r="Q5441" i="23"/>
  <c r="N5441" i="23"/>
  <c r="K5441" i="23"/>
  <c r="Q5440" i="23"/>
  <c r="N5440" i="23"/>
  <c r="K5440" i="23"/>
  <c r="Q5439" i="23"/>
  <c r="N5439" i="23"/>
  <c r="K5439" i="23"/>
  <c r="Q5438" i="23"/>
  <c r="N5438" i="23"/>
  <c r="K5438" i="23"/>
  <c r="Q5437" i="23"/>
  <c r="N5437" i="23"/>
  <c r="K5437" i="23"/>
  <c r="Q5436" i="23"/>
  <c r="N5436" i="23"/>
  <c r="K5436" i="23"/>
  <c r="Q5435" i="23"/>
  <c r="N5435" i="23"/>
  <c r="K5435" i="23"/>
  <c r="Q5434" i="23"/>
  <c r="N5434" i="23"/>
  <c r="K5434" i="23"/>
  <c r="Q5433" i="23"/>
  <c r="N5433" i="23"/>
  <c r="K5433" i="23"/>
  <c r="Q5432" i="23"/>
  <c r="N5432" i="23"/>
  <c r="K5432" i="23"/>
  <c r="Q5431" i="23"/>
  <c r="N5431" i="23"/>
  <c r="K5431" i="23"/>
  <c r="Q5430" i="23"/>
  <c r="N5430" i="23"/>
  <c r="K5430" i="23"/>
  <c r="Q5429" i="23"/>
  <c r="N5429" i="23"/>
  <c r="K5429" i="23"/>
  <c r="Q5428" i="23"/>
  <c r="N5428" i="23"/>
  <c r="K5428" i="23"/>
  <c r="Q5427" i="23"/>
  <c r="N5427" i="23"/>
  <c r="K5427" i="23"/>
  <c r="Q5426" i="23"/>
  <c r="N5426" i="23"/>
  <c r="K5426" i="23"/>
  <c r="Q5425" i="23"/>
  <c r="N5425" i="23"/>
  <c r="K5425" i="23"/>
  <c r="Q5424" i="23"/>
  <c r="N5424" i="23"/>
  <c r="K5424" i="23"/>
  <c r="Q5423" i="23"/>
  <c r="N5423" i="23"/>
  <c r="K5423" i="23"/>
  <c r="Q5422" i="23"/>
  <c r="N5422" i="23"/>
  <c r="K5422" i="23"/>
  <c r="Q5421" i="23"/>
  <c r="N5421" i="23"/>
  <c r="K5421" i="23"/>
  <c r="Q5420" i="23"/>
  <c r="N5420" i="23"/>
  <c r="K5420" i="23"/>
  <c r="Q5419" i="23"/>
  <c r="N5419" i="23"/>
  <c r="K5419" i="23"/>
  <c r="Q5418" i="23"/>
  <c r="N5418" i="23"/>
  <c r="K5418" i="23"/>
  <c r="Q5417" i="23"/>
  <c r="N5417" i="23"/>
  <c r="K5417" i="23"/>
  <c r="Q5416" i="23"/>
  <c r="N5416" i="23"/>
  <c r="K5416" i="23"/>
  <c r="Q5415" i="23"/>
  <c r="N5415" i="23"/>
  <c r="K5415" i="23"/>
  <c r="Q5414" i="23"/>
  <c r="N5414" i="23"/>
  <c r="K5414" i="23"/>
  <c r="Q5413" i="23"/>
  <c r="N5413" i="23"/>
  <c r="K5413" i="23"/>
  <c r="Q5412" i="23"/>
  <c r="N5412" i="23"/>
  <c r="K5412" i="23"/>
  <c r="Q5411" i="23"/>
  <c r="N5411" i="23"/>
  <c r="K5411" i="23"/>
  <c r="Q5410" i="23"/>
  <c r="N5410" i="23"/>
  <c r="K5410" i="23"/>
  <c r="Q5409" i="23"/>
  <c r="N5409" i="23"/>
  <c r="K5409" i="23"/>
  <c r="Q5408" i="23"/>
  <c r="N5408" i="23"/>
  <c r="K5408" i="23"/>
  <c r="Q5407" i="23"/>
  <c r="N5407" i="23"/>
  <c r="K5407" i="23"/>
  <c r="Q5406" i="23"/>
  <c r="N5406" i="23"/>
  <c r="K5406" i="23"/>
  <c r="Q5405" i="23"/>
  <c r="N5405" i="23"/>
  <c r="K5405" i="23"/>
  <c r="Q5404" i="23"/>
  <c r="N5404" i="23"/>
  <c r="K5404" i="23"/>
  <c r="Q5403" i="23"/>
  <c r="N5403" i="23"/>
  <c r="K5403" i="23"/>
  <c r="Q5402" i="23"/>
  <c r="N5402" i="23"/>
  <c r="K5402" i="23"/>
  <c r="Q5401" i="23"/>
  <c r="N5401" i="23"/>
  <c r="K5401" i="23"/>
  <c r="J5401" i="23"/>
  <c r="Q5400" i="23"/>
  <c r="N5400" i="23"/>
  <c r="J5400" i="23"/>
  <c r="K5400" i="23" s="1"/>
  <c r="Q5399" i="23"/>
  <c r="N5399" i="23"/>
  <c r="K5399" i="23"/>
  <c r="J5399" i="23"/>
  <c r="Q5398" i="23"/>
  <c r="N5398" i="23"/>
  <c r="K5398" i="23"/>
  <c r="J5398" i="23"/>
  <c r="Q5397" i="23"/>
  <c r="N5397" i="23"/>
  <c r="K5397" i="23"/>
  <c r="J5397" i="23"/>
  <c r="Q5396" i="23"/>
  <c r="N5396" i="23"/>
  <c r="J5396" i="23"/>
  <c r="K5396" i="23" s="1"/>
  <c r="Q5395" i="23"/>
  <c r="N5395" i="23"/>
  <c r="J5395" i="23"/>
  <c r="K5395" i="23" s="1"/>
  <c r="Q5394" i="23"/>
  <c r="N5394" i="23"/>
  <c r="K5394" i="23"/>
  <c r="J5394" i="23"/>
  <c r="Q5393" i="23"/>
  <c r="N5393" i="23"/>
  <c r="K5393" i="23"/>
  <c r="J5393" i="23"/>
  <c r="Q5392" i="23"/>
  <c r="N5392" i="23"/>
  <c r="J5392" i="23"/>
  <c r="K5392" i="23" s="1"/>
  <c r="Q5391" i="23"/>
  <c r="N5391" i="23"/>
  <c r="K5391" i="23"/>
  <c r="J5391" i="23"/>
  <c r="Q5390" i="23"/>
  <c r="N5390" i="23"/>
  <c r="K5390" i="23"/>
  <c r="J5390" i="23"/>
  <c r="Q5389" i="23"/>
  <c r="N5389" i="23"/>
  <c r="K5389" i="23"/>
  <c r="J5389" i="23"/>
  <c r="Q5388" i="23"/>
  <c r="N5388" i="23"/>
  <c r="J5388" i="23"/>
  <c r="K5388" i="23" s="1"/>
  <c r="Q5387" i="23"/>
  <c r="N5387" i="23"/>
  <c r="K5387" i="23"/>
  <c r="J5387" i="23"/>
  <c r="Q5386" i="23"/>
  <c r="N5386" i="23"/>
  <c r="K5386" i="23"/>
  <c r="J5386" i="23"/>
  <c r="Q5385" i="23"/>
  <c r="N5385" i="23"/>
  <c r="K5385" i="23"/>
  <c r="J5385" i="23"/>
  <c r="Q5384" i="23"/>
  <c r="N5384" i="23"/>
  <c r="J5384" i="23"/>
  <c r="K5384" i="23" s="1"/>
  <c r="Q5383" i="23"/>
  <c r="N5383" i="23"/>
  <c r="J5383" i="23"/>
  <c r="K5383" i="23" s="1"/>
  <c r="Q5382" i="23"/>
  <c r="N5382" i="23"/>
  <c r="K5382" i="23"/>
  <c r="J5382" i="23"/>
  <c r="Q5381" i="23"/>
  <c r="N5381" i="23"/>
  <c r="K5381" i="23"/>
  <c r="J5381" i="23"/>
  <c r="Q5380" i="23"/>
  <c r="N5380" i="23"/>
  <c r="J5380" i="23"/>
  <c r="K5380" i="23" s="1"/>
  <c r="Q5379" i="23"/>
  <c r="N5379" i="23"/>
  <c r="K5379" i="23"/>
  <c r="J5379" i="23"/>
  <c r="Q5378" i="23"/>
  <c r="N5378" i="23"/>
  <c r="K5378" i="23"/>
  <c r="J5378" i="23"/>
  <c r="Q5377" i="23"/>
  <c r="N5377" i="23"/>
  <c r="K5377" i="23"/>
  <c r="J5377" i="23"/>
  <c r="Q5376" i="23"/>
  <c r="N5376" i="23"/>
  <c r="J5376" i="23"/>
  <c r="K5376" i="23" s="1"/>
  <c r="Q5375" i="23"/>
  <c r="N5375" i="23"/>
  <c r="J5375" i="23"/>
  <c r="K5375" i="23" s="1"/>
  <c r="Q5374" i="23"/>
  <c r="N5374" i="23"/>
  <c r="K5374" i="23"/>
  <c r="J5374" i="23"/>
  <c r="Q5373" i="23"/>
  <c r="N5373" i="23"/>
  <c r="K5373" i="23"/>
  <c r="J5373" i="23"/>
  <c r="Q5372" i="23"/>
  <c r="N5372" i="23"/>
  <c r="J5372" i="23"/>
  <c r="K5372" i="23" s="1"/>
  <c r="Q5371" i="23"/>
  <c r="N5371" i="23"/>
  <c r="J5371" i="23"/>
  <c r="K5371" i="23" s="1"/>
  <c r="Q5370" i="23"/>
  <c r="N5370" i="23"/>
  <c r="K5370" i="23"/>
  <c r="J5370" i="23"/>
  <c r="Q5369" i="23"/>
  <c r="N5369" i="23"/>
  <c r="K5369" i="23"/>
  <c r="J5369" i="23"/>
  <c r="Q5368" i="23"/>
  <c r="N5368" i="23"/>
  <c r="J5368" i="23"/>
  <c r="K5368" i="23" s="1"/>
  <c r="Q5367" i="23"/>
  <c r="N5367" i="23"/>
  <c r="K5367" i="23"/>
  <c r="J5367" i="23"/>
  <c r="Q5366" i="23"/>
  <c r="N5366" i="23"/>
  <c r="K5366" i="23"/>
  <c r="J5366" i="23"/>
  <c r="Q5365" i="23"/>
  <c r="N5365" i="23"/>
  <c r="K5365" i="23"/>
  <c r="J5365" i="23"/>
  <c r="Q5364" i="23"/>
  <c r="N5364" i="23"/>
  <c r="J5364" i="23"/>
  <c r="K5364" i="23" s="1"/>
  <c r="Q5363" i="23"/>
  <c r="N5363" i="23"/>
  <c r="J5363" i="23"/>
  <c r="K5363" i="23" s="1"/>
  <c r="Q5362" i="23"/>
  <c r="N5362" i="23"/>
  <c r="K5362" i="23"/>
  <c r="J5362" i="23"/>
  <c r="Q5361" i="23"/>
  <c r="N5361" i="23"/>
  <c r="K5361" i="23"/>
  <c r="J5361" i="23"/>
  <c r="Q5360" i="23"/>
  <c r="N5360" i="23"/>
  <c r="J5360" i="23"/>
  <c r="K5360" i="23" s="1"/>
  <c r="Q5359" i="23"/>
  <c r="N5359" i="23"/>
  <c r="J5359" i="23"/>
  <c r="K5359" i="23" s="1"/>
  <c r="Q5358" i="23"/>
  <c r="N5358" i="23"/>
  <c r="K5358" i="23"/>
  <c r="J5358" i="23"/>
  <c r="Q5357" i="23"/>
  <c r="N5357" i="23"/>
  <c r="K5357" i="23"/>
  <c r="J5357" i="23"/>
  <c r="Q5356" i="23"/>
  <c r="N5356" i="23"/>
  <c r="J5356" i="23"/>
  <c r="K5356" i="23" s="1"/>
  <c r="Q5355" i="23"/>
  <c r="N5355" i="23"/>
  <c r="K5355" i="23"/>
  <c r="J5355" i="23"/>
  <c r="Q5354" i="23"/>
  <c r="N5354" i="23"/>
  <c r="K5354" i="23"/>
  <c r="J5354" i="23"/>
  <c r="Q5353" i="23"/>
  <c r="N5353" i="23"/>
  <c r="K5353" i="23"/>
  <c r="J5353" i="23"/>
  <c r="Q5352" i="23"/>
  <c r="N5352" i="23"/>
  <c r="J5352" i="23"/>
  <c r="K5352" i="23" s="1"/>
  <c r="Q5351" i="23"/>
  <c r="N5351" i="23"/>
  <c r="K5351" i="23"/>
  <c r="J5351" i="23"/>
  <c r="Q5350" i="23"/>
  <c r="N5350" i="23"/>
  <c r="K5350" i="23"/>
  <c r="J5350" i="23"/>
  <c r="Q5349" i="23"/>
  <c r="N5349" i="23"/>
  <c r="K5349" i="23"/>
  <c r="J5349" i="23"/>
  <c r="Q5348" i="23"/>
  <c r="N5348" i="23"/>
  <c r="J5348" i="23"/>
  <c r="K5348" i="23" s="1"/>
  <c r="Q5347" i="23"/>
  <c r="N5347" i="23"/>
  <c r="J5347" i="23"/>
  <c r="K5347" i="23" s="1"/>
  <c r="Q5346" i="23"/>
  <c r="N5346" i="23"/>
  <c r="K5346" i="23"/>
  <c r="J5346" i="23"/>
  <c r="Q5345" i="23"/>
  <c r="N5345" i="23"/>
  <c r="K5345" i="23"/>
  <c r="J5345" i="23"/>
  <c r="Q5344" i="23"/>
  <c r="N5344" i="23"/>
  <c r="J5344" i="23"/>
  <c r="K5344" i="23" s="1"/>
  <c r="Q5343" i="23"/>
  <c r="N5343" i="23"/>
  <c r="J5343" i="23"/>
  <c r="K5343" i="23" s="1"/>
  <c r="Q5342" i="23"/>
  <c r="N5342" i="23"/>
  <c r="K5342" i="23"/>
  <c r="J5342" i="23"/>
  <c r="Q5341" i="23"/>
  <c r="N5341" i="23"/>
  <c r="K5341" i="23"/>
  <c r="J5341" i="23"/>
  <c r="Q5340" i="23"/>
  <c r="N5340" i="23"/>
  <c r="J5340" i="23"/>
  <c r="K5340" i="23" s="1"/>
  <c r="Q5339" i="23"/>
  <c r="N5339" i="23"/>
  <c r="K5339" i="23"/>
  <c r="J5339" i="23"/>
  <c r="Q5338" i="23"/>
  <c r="N5338" i="23"/>
  <c r="K5338" i="23"/>
  <c r="J5338" i="23"/>
  <c r="Q5337" i="23"/>
  <c r="N5337" i="23"/>
  <c r="K5337" i="23"/>
  <c r="J5337" i="23"/>
  <c r="Q5336" i="23"/>
  <c r="N5336" i="23"/>
  <c r="J5336" i="23"/>
  <c r="K5336" i="23" s="1"/>
  <c r="Q5335" i="23"/>
  <c r="N5335" i="23"/>
  <c r="K5335" i="23"/>
  <c r="J5335" i="23"/>
  <c r="Q5334" i="23"/>
  <c r="N5334" i="23"/>
  <c r="K5334" i="23"/>
  <c r="J5334" i="23"/>
  <c r="Q5333" i="23"/>
  <c r="N5333" i="23"/>
  <c r="K5333" i="23"/>
  <c r="J5333" i="23"/>
  <c r="Q5332" i="23"/>
  <c r="N5332" i="23"/>
  <c r="J5332" i="23"/>
  <c r="K5332" i="23" s="1"/>
  <c r="Q5331" i="23"/>
  <c r="N5331" i="23"/>
  <c r="J5331" i="23"/>
  <c r="K5331" i="23" s="1"/>
  <c r="Q5330" i="23"/>
  <c r="N5330" i="23"/>
  <c r="K5330" i="23"/>
  <c r="J5330" i="23"/>
  <c r="Q5329" i="23"/>
  <c r="N5329" i="23"/>
  <c r="K5329" i="23"/>
  <c r="J5329" i="23"/>
  <c r="Q5328" i="23"/>
  <c r="N5328" i="23"/>
  <c r="J5328" i="23"/>
  <c r="K5328" i="23" s="1"/>
  <c r="Q5327" i="23"/>
  <c r="N5327" i="23"/>
  <c r="K5327" i="23"/>
  <c r="J5327" i="23"/>
  <c r="Q5326" i="23"/>
  <c r="N5326" i="23"/>
  <c r="K5326" i="23"/>
  <c r="J5326" i="23"/>
  <c r="Q5325" i="23"/>
  <c r="N5325" i="23"/>
  <c r="K5325" i="23"/>
  <c r="J5325" i="23"/>
  <c r="Q5324" i="23"/>
  <c r="N5324" i="23"/>
  <c r="J5324" i="23"/>
  <c r="K5324" i="23" s="1"/>
  <c r="Q5323" i="23"/>
  <c r="N5323" i="23"/>
  <c r="K5323" i="23"/>
  <c r="J5323" i="23"/>
  <c r="Q5322" i="23"/>
  <c r="N5322" i="23"/>
  <c r="K5322" i="23"/>
  <c r="J5322" i="23"/>
  <c r="Q5321" i="23"/>
  <c r="N5321" i="23"/>
  <c r="K5321" i="23"/>
  <c r="J5321" i="23"/>
  <c r="Q5320" i="23"/>
  <c r="N5320" i="23"/>
  <c r="J5320" i="23"/>
  <c r="K5320" i="23" s="1"/>
  <c r="Q5319" i="23"/>
  <c r="N5319" i="23"/>
  <c r="J5319" i="23"/>
  <c r="K5319" i="23" s="1"/>
  <c r="Q5318" i="23"/>
  <c r="N5318" i="23"/>
  <c r="K5318" i="23"/>
  <c r="J5318" i="23"/>
  <c r="Q5317" i="23"/>
  <c r="N5317" i="23"/>
  <c r="K5317" i="23"/>
  <c r="J5317" i="23"/>
  <c r="Q5316" i="23"/>
  <c r="N5316" i="23"/>
  <c r="J5316" i="23"/>
  <c r="K5316" i="23" s="1"/>
  <c r="Q5315" i="23"/>
  <c r="N5315" i="23"/>
  <c r="K5315" i="23"/>
  <c r="J5315" i="23"/>
  <c r="Q5314" i="23"/>
  <c r="N5314" i="23"/>
  <c r="K5314" i="23"/>
  <c r="J5314" i="23"/>
  <c r="Q5313" i="23"/>
  <c r="N5313" i="23"/>
  <c r="K5313" i="23"/>
  <c r="J5313" i="23"/>
  <c r="Q5312" i="23"/>
  <c r="N5312" i="23"/>
  <c r="J5312" i="23"/>
  <c r="K5312" i="23" s="1"/>
  <c r="Q5311" i="23"/>
  <c r="N5311" i="23"/>
  <c r="K5311" i="23"/>
  <c r="J5311" i="23"/>
  <c r="Q5310" i="23"/>
  <c r="N5310" i="23"/>
  <c r="K5310" i="23"/>
  <c r="J5310" i="23"/>
  <c r="Q5309" i="23"/>
  <c r="N5309" i="23"/>
  <c r="K5309" i="23"/>
  <c r="J5309" i="23"/>
  <c r="Q5308" i="23"/>
  <c r="N5308" i="23"/>
  <c r="J5308" i="23"/>
  <c r="K5308" i="23" s="1"/>
  <c r="Q5307" i="23"/>
  <c r="N5307" i="23"/>
  <c r="J5307" i="23"/>
  <c r="K5307" i="23" s="1"/>
  <c r="Q5306" i="23"/>
  <c r="N5306" i="23"/>
  <c r="K5306" i="23"/>
  <c r="J5306" i="23"/>
  <c r="Q5305" i="23"/>
  <c r="N5305" i="23"/>
  <c r="K5305" i="23"/>
  <c r="J5305" i="23"/>
  <c r="Q5304" i="23"/>
  <c r="N5304" i="23"/>
  <c r="J5304" i="23"/>
  <c r="K5304" i="23" s="1"/>
  <c r="Q5303" i="23"/>
  <c r="N5303" i="23"/>
  <c r="K5303" i="23"/>
  <c r="J5303" i="23"/>
  <c r="Q5302" i="23"/>
  <c r="N5302" i="23"/>
  <c r="K5302" i="23"/>
  <c r="J5302" i="23"/>
  <c r="Q5301" i="23"/>
  <c r="N5301" i="23"/>
  <c r="K5301" i="23"/>
  <c r="J5301" i="23"/>
  <c r="Q5300" i="23"/>
  <c r="N5300" i="23"/>
  <c r="J5300" i="23"/>
  <c r="K5300" i="23" s="1"/>
  <c r="Q5299" i="23"/>
  <c r="N5299" i="23"/>
  <c r="K5299" i="23"/>
  <c r="J5299" i="23"/>
  <c r="Q5298" i="23"/>
  <c r="N5298" i="23"/>
  <c r="K5298" i="23"/>
  <c r="J5298" i="23"/>
  <c r="Q5297" i="23"/>
  <c r="N5297" i="23"/>
  <c r="K5297" i="23"/>
  <c r="J5297" i="23"/>
  <c r="Q5296" i="23"/>
  <c r="N5296" i="23"/>
  <c r="J5296" i="23"/>
  <c r="K5296" i="23" s="1"/>
  <c r="Q5295" i="23"/>
  <c r="N5295" i="23"/>
  <c r="K5295" i="23"/>
  <c r="J5295" i="23"/>
  <c r="Q5294" i="23"/>
  <c r="N5294" i="23"/>
  <c r="K5294" i="23"/>
  <c r="J5294" i="23"/>
  <c r="Q5293" i="23"/>
  <c r="N5293" i="23"/>
  <c r="K5293" i="23"/>
  <c r="J5293" i="23"/>
  <c r="Q5292" i="23"/>
  <c r="N5292" i="23"/>
  <c r="J5292" i="23"/>
  <c r="K5292" i="23" s="1"/>
  <c r="Q5291" i="23"/>
  <c r="N5291" i="23"/>
  <c r="J5291" i="23"/>
  <c r="K5291" i="23" s="1"/>
  <c r="Q5290" i="23"/>
  <c r="N5290" i="23"/>
  <c r="K5290" i="23"/>
  <c r="J5290" i="23"/>
  <c r="Q5289" i="23"/>
  <c r="N5289" i="23"/>
  <c r="K5289" i="23"/>
  <c r="J5289" i="23"/>
  <c r="Q5288" i="23"/>
  <c r="N5288" i="23"/>
  <c r="J5288" i="23"/>
  <c r="K5288" i="23" s="1"/>
  <c r="Q5287" i="23"/>
  <c r="N5287" i="23"/>
  <c r="J5287" i="23"/>
  <c r="K5287" i="23" s="1"/>
  <c r="Q5286" i="23"/>
  <c r="N5286" i="23"/>
  <c r="K5286" i="23"/>
  <c r="J5286" i="23"/>
  <c r="Q5285" i="23"/>
  <c r="N5285" i="23"/>
  <c r="K5285" i="23"/>
  <c r="J5285" i="23"/>
  <c r="Q5284" i="23"/>
  <c r="N5284" i="23"/>
  <c r="J5284" i="23"/>
  <c r="K5284" i="23" s="1"/>
  <c r="Q5283" i="23"/>
  <c r="N5283" i="23"/>
  <c r="K5283" i="23"/>
  <c r="J5283" i="23"/>
  <c r="Q5282" i="23"/>
  <c r="N5282" i="23"/>
  <c r="K5282" i="23"/>
  <c r="J5282" i="23"/>
  <c r="Q5281" i="23"/>
  <c r="N5281" i="23"/>
  <c r="K5281" i="23"/>
  <c r="J5281" i="23"/>
  <c r="Q5280" i="23"/>
  <c r="N5280" i="23"/>
  <c r="J5280" i="23"/>
  <c r="K5280" i="23" s="1"/>
  <c r="Q5279" i="23"/>
  <c r="N5279" i="23"/>
  <c r="K5279" i="23"/>
  <c r="J5279" i="23"/>
  <c r="Q5278" i="23"/>
  <c r="N5278" i="23"/>
  <c r="K5278" i="23"/>
  <c r="J5278" i="23"/>
  <c r="Q5277" i="23"/>
  <c r="N5277" i="23"/>
  <c r="K5277" i="23"/>
  <c r="J5277" i="23"/>
  <c r="Q5276" i="23"/>
  <c r="N5276" i="23"/>
  <c r="J5276" i="23"/>
  <c r="K5276" i="23" s="1"/>
  <c r="Q5275" i="23"/>
  <c r="N5275" i="23"/>
  <c r="K5275" i="23"/>
  <c r="J5275" i="23"/>
  <c r="Q5274" i="23"/>
  <c r="N5274" i="23"/>
  <c r="K5274" i="23"/>
  <c r="J5274" i="23"/>
  <c r="Q5273" i="23"/>
  <c r="N5273" i="23"/>
  <c r="K5273" i="23"/>
  <c r="J5273" i="23"/>
  <c r="Q5272" i="23"/>
  <c r="N5272" i="23"/>
  <c r="J5272" i="23"/>
  <c r="K5272" i="23" s="1"/>
  <c r="Q5271" i="23"/>
  <c r="N5271" i="23"/>
  <c r="K5271" i="23"/>
  <c r="J5271" i="23"/>
  <c r="Q5270" i="23"/>
  <c r="N5270" i="23"/>
  <c r="K5270" i="23"/>
  <c r="J5270" i="23"/>
  <c r="Q5269" i="23"/>
  <c r="N5269" i="23"/>
  <c r="K5269" i="23"/>
  <c r="J5269" i="23"/>
  <c r="Q5268" i="23"/>
  <c r="N5268" i="23"/>
  <c r="J5268" i="23"/>
  <c r="K5268" i="23" s="1"/>
  <c r="Q5267" i="23"/>
  <c r="N5267" i="23"/>
  <c r="J5267" i="23"/>
  <c r="K5267" i="23" s="1"/>
  <c r="Q5266" i="23"/>
  <c r="N5266" i="23"/>
  <c r="K5266" i="23"/>
  <c r="J5266" i="23"/>
  <c r="Q5265" i="23"/>
  <c r="N5265" i="23"/>
  <c r="K5265" i="23"/>
  <c r="J5265" i="23"/>
  <c r="Q5264" i="23"/>
  <c r="N5264" i="23"/>
  <c r="J5264" i="23"/>
  <c r="K5264" i="23" s="1"/>
  <c r="Q5263" i="23"/>
  <c r="N5263" i="23"/>
  <c r="K5263" i="23"/>
  <c r="J5263" i="23"/>
  <c r="Q5262" i="23"/>
  <c r="N5262" i="23"/>
  <c r="K5262" i="23"/>
  <c r="J5262" i="23"/>
  <c r="Q5261" i="23"/>
  <c r="N5261" i="23"/>
  <c r="K5261" i="23"/>
  <c r="J5261" i="23"/>
  <c r="Q5260" i="23"/>
  <c r="N5260" i="23"/>
  <c r="J5260" i="23"/>
  <c r="K5260" i="23" s="1"/>
  <c r="Q5259" i="23"/>
  <c r="N5259" i="23"/>
  <c r="K5259" i="23"/>
  <c r="J5259" i="23"/>
  <c r="Q5258" i="23"/>
  <c r="N5258" i="23"/>
  <c r="K5258" i="23"/>
  <c r="J5258" i="23"/>
  <c r="Q5257" i="23"/>
  <c r="N5257" i="23"/>
  <c r="K5257" i="23"/>
  <c r="J5257" i="23"/>
  <c r="Q5256" i="23"/>
  <c r="N5256" i="23"/>
  <c r="J5256" i="23"/>
  <c r="K5256" i="23" s="1"/>
  <c r="Q5255" i="23"/>
  <c r="N5255" i="23"/>
  <c r="J5255" i="23"/>
  <c r="K5255" i="23" s="1"/>
  <c r="Q5254" i="23"/>
  <c r="N5254" i="23"/>
  <c r="K5254" i="23"/>
  <c r="J5254" i="23"/>
  <c r="Q5253" i="23"/>
  <c r="N5253" i="23"/>
  <c r="K5253" i="23"/>
  <c r="J5253" i="23"/>
  <c r="Q5252" i="23"/>
  <c r="N5252" i="23"/>
  <c r="J5252" i="23"/>
  <c r="K5252" i="23" s="1"/>
  <c r="Q5251" i="23"/>
  <c r="N5251" i="23"/>
  <c r="K5251" i="23"/>
  <c r="J5251" i="23"/>
  <c r="Q5250" i="23"/>
  <c r="N5250" i="23"/>
  <c r="K5250" i="23"/>
  <c r="J5250" i="23"/>
  <c r="Q5249" i="23"/>
  <c r="N5249" i="23"/>
  <c r="K5249" i="23"/>
  <c r="J5249" i="23"/>
  <c r="Q5248" i="23"/>
  <c r="N5248" i="23"/>
  <c r="J5248" i="23"/>
  <c r="K5248" i="23" s="1"/>
  <c r="Q5247" i="23"/>
  <c r="N5247" i="23"/>
  <c r="K5247" i="23"/>
  <c r="J5247" i="23"/>
  <c r="Q5246" i="23"/>
  <c r="N5246" i="23"/>
  <c r="K5246" i="23"/>
  <c r="J5246" i="23"/>
  <c r="Q5245" i="23"/>
  <c r="N5245" i="23"/>
  <c r="K5245" i="23"/>
  <c r="J5245" i="23"/>
  <c r="Q5244" i="23"/>
  <c r="N5244" i="23"/>
  <c r="J5244" i="23"/>
  <c r="K5244" i="23" s="1"/>
  <c r="Q5243" i="23"/>
  <c r="N5243" i="23"/>
  <c r="K5243" i="23"/>
  <c r="J5243" i="23"/>
  <c r="Q5242" i="23"/>
  <c r="N5242" i="23"/>
  <c r="K5242" i="23"/>
  <c r="J5242" i="23"/>
  <c r="Q5241" i="23"/>
  <c r="N5241" i="23"/>
  <c r="K5241" i="23"/>
  <c r="J5241" i="23"/>
  <c r="Q5240" i="23"/>
  <c r="N5240" i="23"/>
  <c r="J5240" i="23"/>
  <c r="K5240" i="23" s="1"/>
  <c r="Q5239" i="23"/>
  <c r="N5239" i="23"/>
  <c r="J5239" i="23"/>
  <c r="K5239" i="23" s="1"/>
  <c r="Q5238" i="23"/>
  <c r="N5238" i="23"/>
  <c r="K5238" i="23"/>
  <c r="J5238" i="23"/>
  <c r="Q5237" i="23"/>
  <c r="N5237" i="23"/>
  <c r="K5237" i="23"/>
  <c r="J5237" i="23"/>
  <c r="Q5236" i="23"/>
  <c r="N5236" i="23"/>
  <c r="J5236" i="23"/>
  <c r="K5236" i="23" s="1"/>
  <c r="Q5235" i="23"/>
  <c r="N5235" i="23"/>
  <c r="J5235" i="23"/>
  <c r="K5235" i="23" s="1"/>
  <c r="Q5234" i="23"/>
  <c r="N5234" i="23"/>
  <c r="K5234" i="23"/>
  <c r="J5234" i="23"/>
  <c r="Q5233" i="23"/>
  <c r="N5233" i="23"/>
  <c r="K5233" i="23"/>
  <c r="J5233" i="23"/>
  <c r="Q5232" i="23"/>
  <c r="N5232" i="23"/>
  <c r="J5232" i="23"/>
  <c r="K5232" i="23" s="1"/>
  <c r="Q5231" i="23"/>
  <c r="N5231" i="23"/>
  <c r="J5231" i="23"/>
  <c r="K5231" i="23" s="1"/>
  <c r="Q5230" i="23"/>
  <c r="N5230" i="23"/>
  <c r="K5230" i="23"/>
  <c r="J5230" i="23"/>
  <c r="Q5229" i="23"/>
  <c r="N5229" i="23"/>
  <c r="K5229" i="23"/>
  <c r="J5229" i="23"/>
  <c r="Q5228" i="23"/>
  <c r="N5228" i="23"/>
  <c r="J5228" i="23"/>
  <c r="K5228" i="23" s="1"/>
  <c r="Q5227" i="23"/>
  <c r="N5227" i="23"/>
  <c r="K5227" i="23"/>
  <c r="J5227" i="23"/>
  <c r="Q5226" i="23"/>
  <c r="N5226" i="23"/>
  <c r="K5226" i="23"/>
  <c r="J5226" i="23"/>
  <c r="Q5225" i="23"/>
  <c r="N5225" i="23"/>
  <c r="K5225" i="23"/>
  <c r="J5225" i="23"/>
  <c r="Q5224" i="23"/>
  <c r="N5224" i="23"/>
  <c r="J5224" i="23"/>
  <c r="K5224" i="23" s="1"/>
  <c r="Q5223" i="23"/>
  <c r="N5223" i="23"/>
  <c r="K5223" i="23"/>
  <c r="J5223" i="23"/>
  <c r="Q5222" i="23"/>
  <c r="N5222" i="23"/>
  <c r="K5222" i="23"/>
  <c r="J5222" i="23"/>
  <c r="Q5221" i="23"/>
  <c r="N5221" i="23"/>
  <c r="K5221" i="23"/>
  <c r="J5221" i="23"/>
  <c r="Q5220" i="23"/>
  <c r="N5220" i="23"/>
  <c r="J5220" i="23"/>
  <c r="K5220" i="23" s="1"/>
  <c r="Q5219" i="23"/>
  <c r="N5219" i="23"/>
  <c r="K5219" i="23"/>
  <c r="J5219" i="23"/>
  <c r="Q5218" i="23"/>
  <c r="N5218" i="23"/>
  <c r="K5218" i="23"/>
  <c r="J5218" i="23"/>
  <c r="Q5217" i="23"/>
  <c r="N5217" i="23"/>
  <c r="K5217" i="23"/>
  <c r="J5217" i="23"/>
  <c r="Q5216" i="23"/>
  <c r="N5216" i="23"/>
  <c r="J5216" i="23"/>
  <c r="K5216" i="23" s="1"/>
  <c r="Q5215" i="23"/>
  <c r="N5215" i="23"/>
  <c r="K5215" i="23"/>
  <c r="J5215" i="23"/>
  <c r="Q5214" i="23"/>
  <c r="N5214" i="23"/>
  <c r="K5214" i="23"/>
  <c r="J5214" i="23"/>
  <c r="Q5213" i="23"/>
  <c r="N5213" i="23"/>
  <c r="K5213" i="23"/>
  <c r="J5213" i="23"/>
  <c r="Q5212" i="23"/>
  <c r="N5212" i="23"/>
  <c r="J5212" i="23"/>
  <c r="K5212" i="23" s="1"/>
  <c r="Q5211" i="23"/>
  <c r="N5211" i="23"/>
  <c r="J5211" i="23"/>
  <c r="K5211" i="23" s="1"/>
  <c r="Q5210" i="23"/>
  <c r="N5210" i="23"/>
  <c r="K5210" i="23"/>
  <c r="J5210" i="23"/>
  <c r="Q5209" i="23"/>
  <c r="N5209" i="23"/>
  <c r="K5209" i="23"/>
  <c r="J5209" i="23"/>
  <c r="Q5208" i="23"/>
  <c r="N5208" i="23"/>
  <c r="J5208" i="23"/>
  <c r="K5208" i="23" s="1"/>
  <c r="Q5207" i="23"/>
  <c r="N5207" i="23"/>
  <c r="J5207" i="23"/>
  <c r="K5207" i="23" s="1"/>
  <c r="Q5206" i="23"/>
  <c r="N5206" i="23"/>
  <c r="K5206" i="23"/>
  <c r="J5206" i="23"/>
  <c r="Q5205" i="23"/>
  <c r="N5205" i="23"/>
  <c r="K5205" i="23"/>
  <c r="J5205" i="23"/>
  <c r="Q5204" i="23"/>
  <c r="N5204" i="23"/>
  <c r="J5204" i="23"/>
  <c r="K5204" i="23" s="1"/>
  <c r="Q5203" i="23"/>
  <c r="N5203" i="23"/>
  <c r="J5203" i="23"/>
  <c r="K5203" i="23" s="1"/>
  <c r="Q5202" i="23"/>
  <c r="N5202" i="23"/>
  <c r="K5202" i="23"/>
  <c r="J5202" i="23"/>
  <c r="Q5201" i="23"/>
  <c r="N5201" i="23"/>
  <c r="K5201" i="23"/>
  <c r="J5201" i="23"/>
  <c r="Q5200" i="23"/>
  <c r="N5200" i="23"/>
  <c r="J5200" i="23"/>
  <c r="K5200" i="23" s="1"/>
  <c r="Q5199" i="23"/>
  <c r="N5199" i="23"/>
  <c r="K5199" i="23"/>
  <c r="J5199" i="23"/>
  <c r="Q5198" i="23"/>
  <c r="N5198" i="23"/>
  <c r="K5198" i="23"/>
  <c r="J5198" i="23"/>
  <c r="Q5197" i="23"/>
  <c r="N5197" i="23"/>
  <c r="K5197" i="23"/>
  <c r="J5197" i="23"/>
  <c r="Q5196" i="23"/>
  <c r="N5196" i="23"/>
  <c r="J5196" i="23"/>
  <c r="K5196" i="23" s="1"/>
  <c r="Q5195" i="23"/>
  <c r="N5195" i="23"/>
  <c r="K5195" i="23"/>
  <c r="J5195" i="23"/>
  <c r="Q5194" i="23"/>
  <c r="N5194" i="23"/>
  <c r="K5194" i="23"/>
  <c r="J5194" i="23"/>
  <c r="Q5193" i="23"/>
  <c r="N5193" i="23"/>
  <c r="K5193" i="23"/>
  <c r="J5193" i="23"/>
  <c r="Q5192" i="23"/>
  <c r="N5192" i="23"/>
  <c r="J5192" i="23"/>
  <c r="K5192" i="23" s="1"/>
  <c r="Q5191" i="23"/>
  <c r="N5191" i="23"/>
  <c r="J5191" i="23"/>
  <c r="K5191" i="23" s="1"/>
  <c r="Q5190" i="23"/>
  <c r="N5190" i="23"/>
  <c r="K5190" i="23"/>
  <c r="J5190" i="23"/>
  <c r="Q5189" i="23"/>
  <c r="N5189" i="23"/>
  <c r="K5189" i="23"/>
  <c r="J5189" i="23"/>
  <c r="Q5188" i="23"/>
  <c r="N5188" i="23"/>
  <c r="J5188" i="23"/>
  <c r="K5188" i="23" s="1"/>
  <c r="Q5187" i="23"/>
  <c r="N5187" i="23"/>
  <c r="K5187" i="23"/>
  <c r="J5187" i="23"/>
  <c r="Q5186" i="23"/>
  <c r="N5186" i="23"/>
  <c r="K5186" i="23"/>
  <c r="J5186" i="23"/>
  <c r="Q5185" i="23"/>
  <c r="N5185" i="23"/>
  <c r="K5185" i="23"/>
  <c r="J5185" i="23"/>
  <c r="Q5184" i="23"/>
  <c r="N5184" i="23"/>
  <c r="J5184" i="23"/>
  <c r="K5184" i="23" s="1"/>
  <c r="Q5183" i="23"/>
  <c r="N5183" i="23"/>
  <c r="J5183" i="23"/>
  <c r="K5183" i="23" s="1"/>
  <c r="Q5182" i="23"/>
  <c r="N5182" i="23"/>
  <c r="K5182" i="23"/>
  <c r="J5182" i="23"/>
  <c r="Q5181" i="23"/>
  <c r="N5181" i="23"/>
  <c r="K5181" i="23"/>
  <c r="J5181" i="23"/>
  <c r="Q5180" i="23"/>
  <c r="N5180" i="23"/>
  <c r="J5180" i="23"/>
  <c r="K5180" i="23" s="1"/>
  <c r="Q5179" i="23"/>
  <c r="N5179" i="23"/>
  <c r="J5179" i="23"/>
  <c r="K5179" i="23" s="1"/>
  <c r="Q5178" i="23"/>
  <c r="N5178" i="23"/>
  <c r="K5178" i="23"/>
  <c r="J5178" i="23"/>
  <c r="Q5177" i="23"/>
  <c r="N5177" i="23"/>
  <c r="K5177" i="23"/>
  <c r="J5177" i="23"/>
  <c r="Q5176" i="23"/>
  <c r="N5176" i="23"/>
  <c r="J5176" i="23"/>
  <c r="K5176" i="23" s="1"/>
  <c r="Q5175" i="23"/>
  <c r="N5175" i="23"/>
  <c r="K5175" i="23"/>
  <c r="J5175" i="23"/>
  <c r="Q5174" i="23"/>
  <c r="N5174" i="23"/>
  <c r="K5174" i="23"/>
  <c r="J5174" i="23"/>
  <c r="Q5173" i="23"/>
  <c r="N5173" i="23"/>
  <c r="K5173" i="23"/>
  <c r="J5173" i="23"/>
  <c r="Q5172" i="23"/>
  <c r="N5172" i="23"/>
  <c r="J5172" i="23"/>
  <c r="K5172" i="23" s="1"/>
  <c r="Q5171" i="23"/>
  <c r="N5171" i="23"/>
  <c r="K5171" i="23"/>
  <c r="J5171" i="23"/>
  <c r="Q5170" i="23"/>
  <c r="N5170" i="23"/>
  <c r="K5170" i="23"/>
  <c r="J5170" i="23"/>
  <c r="Q5169" i="23"/>
  <c r="N5169" i="23"/>
  <c r="K5169" i="23"/>
  <c r="J5169" i="23"/>
  <c r="Q5168" i="23"/>
  <c r="N5168" i="23"/>
  <c r="J5168" i="23"/>
  <c r="K5168" i="23" s="1"/>
  <c r="Q5167" i="23"/>
  <c r="N5167" i="23"/>
  <c r="K5167" i="23"/>
  <c r="J5167" i="23"/>
  <c r="Q5166" i="23"/>
  <c r="N5166" i="23"/>
  <c r="K5166" i="23"/>
  <c r="J5166" i="23"/>
  <c r="Q5165" i="23"/>
  <c r="N5165" i="23"/>
  <c r="K5165" i="23"/>
  <c r="J5165" i="23"/>
  <c r="Q5164" i="23"/>
  <c r="N5164" i="23"/>
  <c r="J5164" i="23"/>
  <c r="K5164" i="23" s="1"/>
  <c r="Q5163" i="23"/>
  <c r="N5163" i="23"/>
  <c r="K5163" i="23"/>
  <c r="J5163" i="23"/>
  <c r="Q5162" i="23"/>
  <c r="N5162" i="23"/>
  <c r="K5162" i="23"/>
  <c r="J5162" i="23"/>
  <c r="Q5161" i="23"/>
  <c r="N5161" i="23"/>
  <c r="K5161" i="23"/>
  <c r="J5161" i="23"/>
  <c r="Q5160" i="23"/>
  <c r="N5160" i="23"/>
  <c r="J5160" i="23"/>
  <c r="K5160" i="23" s="1"/>
  <c r="Q5159" i="23"/>
  <c r="N5159" i="23"/>
  <c r="J5159" i="23"/>
  <c r="K5159" i="23" s="1"/>
  <c r="Q5158" i="23"/>
  <c r="N5158" i="23"/>
  <c r="K5158" i="23"/>
  <c r="J5158" i="23"/>
  <c r="Q5157" i="23"/>
  <c r="N5157" i="23"/>
  <c r="K5157" i="23"/>
  <c r="J5157" i="23"/>
  <c r="Q5156" i="23"/>
  <c r="N5156" i="23"/>
  <c r="J5156" i="23"/>
  <c r="K5156" i="23" s="1"/>
  <c r="Q5155" i="23"/>
  <c r="N5155" i="23"/>
  <c r="K5155" i="23"/>
  <c r="J5155" i="23"/>
  <c r="Q5154" i="23"/>
  <c r="N5154" i="23"/>
  <c r="K5154" i="23"/>
  <c r="J5154" i="23"/>
  <c r="Q5153" i="23"/>
  <c r="N5153" i="23"/>
  <c r="K5153" i="23"/>
  <c r="J5153" i="23"/>
  <c r="Q5152" i="23"/>
  <c r="N5152" i="23"/>
  <c r="J5152" i="23"/>
  <c r="K5152" i="23" s="1"/>
  <c r="Q5151" i="23"/>
  <c r="N5151" i="23"/>
  <c r="J5151" i="23"/>
  <c r="K5151" i="23" s="1"/>
  <c r="Q5150" i="23"/>
  <c r="N5150" i="23"/>
  <c r="K5150" i="23"/>
  <c r="J5150" i="23"/>
  <c r="Q5149" i="23"/>
  <c r="N5149" i="23"/>
  <c r="K5149" i="23"/>
  <c r="J5149" i="23"/>
  <c r="Q5148" i="23"/>
  <c r="N5148" i="23"/>
  <c r="J5148" i="23"/>
  <c r="K5148" i="23" s="1"/>
  <c r="Q5147" i="23"/>
  <c r="N5147" i="23"/>
  <c r="K5147" i="23"/>
  <c r="J5147" i="23"/>
  <c r="Q5146" i="23"/>
  <c r="N5146" i="23"/>
  <c r="K5146" i="23"/>
  <c r="J5146" i="23"/>
  <c r="Q5145" i="23"/>
  <c r="N5145" i="23"/>
  <c r="K5145" i="23"/>
  <c r="J5145" i="23"/>
  <c r="Q5144" i="23"/>
  <c r="N5144" i="23"/>
  <c r="J5144" i="23"/>
  <c r="K5144" i="23" s="1"/>
  <c r="Q5143" i="23"/>
  <c r="N5143" i="23"/>
  <c r="J5143" i="23"/>
  <c r="K5143" i="23" s="1"/>
  <c r="Q5142" i="23"/>
  <c r="N5142" i="23"/>
  <c r="K5142" i="23"/>
  <c r="J5142" i="23"/>
  <c r="Q5141" i="23"/>
  <c r="N5141" i="23"/>
  <c r="K5141" i="23"/>
  <c r="J5141" i="23"/>
  <c r="Q5140" i="23"/>
  <c r="N5140" i="23"/>
  <c r="J5140" i="23"/>
  <c r="K5140" i="23" s="1"/>
  <c r="Q5139" i="23"/>
  <c r="N5139" i="23"/>
  <c r="J5139" i="23"/>
  <c r="K5139" i="23" s="1"/>
  <c r="Q5138" i="23"/>
  <c r="N5138" i="23"/>
  <c r="K5138" i="23"/>
  <c r="J5138" i="23"/>
  <c r="Q5137" i="23"/>
  <c r="N5137" i="23"/>
  <c r="K5137" i="23"/>
  <c r="J5137" i="23"/>
  <c r="Q5136" i="23"/>
  <c r="N5136" i="23"/>
  <c r="J5136" i="23"/>
  <c r="K5136" i="23" s="1"/>
  <c r="Q5135" i="23"/>
  <c r="N5135" i="23"/>
  <c r="K5135" i="23"/>
  <c r="J5135" i="23"/>
  <c r="Q5134" i="23"/>
  <c r="N5134" i="23"/>
  <c r="K5134" i="23"/>
  <c r="J5134" i="23"/>
  <c r="Q5133" i="23"/>
  <c r="N5133" i="23"/>
  <c r="K5133" i="23"/>
  <c r="J5133" i="23"/>
  <c r="Q5132" i="23"/>
  <c r="N5132" i="23"/>
  <c r="J5132" i="23"/>
  <c r="K5132" i="23" s="1"/>
  <c r="Q5131" i="23"/>
  <c r="N5131" i="23"/>
  <c r="K5131" i="23"/>
  <c r="J5131" i="23"/>
  <c r="Q5130" i="23"/>
  <c r="N5130" i="23"/>
  <c r="K5130" i="23"/>
  <c r="J5130" i="23"/>
  <c r="Q5129" i="23"/>
  <c r="N5129" i="23"/>
  <c r="K5129" i="23"/>
  <c r="J5129" i="23"/>
  <c r="Q5128" i="23"/>
  <c r="N5128" i="23"/>
  <c r="J5128" i="23"/>
  <c r="K5128" i="23" s="1"/>
  <c r="Q5127" i="23"/>
  <c r="N5127" i="23"/>
  <c r="J5127" i="23"/>
  <c r="K5127" i="23" s="1"/>
  <c r="Q5126" i="23"/>
  <c r="N5126" i="23"/>
  <c r="K5126" i="23"/>
  <c r="J5126" i="23"/>
  <c r="Q5125" i="23"/>
  <c r="N5125" i="23"/>
  <c r="K5125" i="23"/>
  <c r="J5125" i="23"/>
  <c r="Q5124" i="23"/>
  <c r="N5124" i="23"/>
  <c r="J5124" i="23"/>
  <c r="K5124" i="23" s="1"/>
  <c r="Q5123" i="23"/>
  <c r="N5123" i="23"/>
  <c r="K5123" i="23"/>
  <c r="J5123" i="23"/>
  <c r="Q5122" i="23"/>
  <c r="N5122" i="23"/>
  <c r="K5122" i="23"/>
  <c r="J5122" i="23"/>
  <c r="Q5121" i="23"/>
  <c r="N5121" i="23"/>
  <c r="K5121" i="23"/>
  <c r="J5121" i="23"/>
  <c r="Q5120" i="23"/>
  <c r="N5120" i="23"/>
  <c r="J5120" i="23"/>
  <c r="K5120" i="23" s="1"/>
  <c r="Q5119" i="23"/>
  <c r="N5119" i="23"/>
  <c r="K5119" i="23"/>
  <c r="J5119" i="23"/>
  <c r="Q5118" i="23"/>
  <c r="N5118" i="23"/>
  <c r="K5118" i="23"/>
  <c r="J5118" i="23"/>
  <c r="Q5117" i="23"/>
  <c r="N5117" i="23"/>
  <c r="K5117" i="23"/>
  <c r="J5117" i="23"/>
  <c r="Q5116" i="23"/>
  <c r="N5116" i="23"/>
  <c r="J5116" i="23"/>
  <c r="K5116" i="23" s="1"/>
  <c r="Q5115" i="23"/>
  <c r="N5115" i="23"/>
  <c r="K5115" i="23"/>
  <c r="J5115" i="23"/>
  <c r="Q5114" i="23"/>
  <c r="N5114" i="23"/>
  <c r="K5114" i="23"/>
  <c r="J5114" i="23"/>
  <c r="Q5008" i="23"/>
  <c r="N5008" i="23"/>
  <c r="K5008" i="23"/>
  <c r="J5008" i="23"/>
  <c r="Q5007" i="23"/>
  <c r="N5007" i="23"/>
  <c r="J5007" i="23"/>
  <c r="K5007" i="23" s="1"/>
  <c r="Q5006" i="23"/>
  <c r="N5006" i="23"/>
  <c r="J5006" i="23"/>
  <c r="K5006" i="23" s="1"/>
  <c r="Q5005" i="23"/>
  <c r="N5005" i="23"/>
  <c r="K5005" i="23"/>
  <c r="J5005" i="23"/>
  <c r="Q5004" i="23"/>
  <c r="N5004" i="23"/>
  <c r="K5004" i="23"/>
  <c r="J5004" i="23"/>
  <c r="Q5003" i="23"/>
  <c r="N5003" i="23"/>
  <c r="J5003" i="23"/>
  <c r="K5003" i="23" s="1"/>
  <c r="Q5002" i="23"/>
  <c r="N5002" i="23"/>
  <c r="K5002" i="23"/>
  <c r="J5002" i="23"/>
  <c r="Q5001" i="23"/>
  <c r="N5001" i="23"/>
  <c r="K5001" i="23"/>
  <c r="J5001" i="23"/>
  <c r="Q5000" i="23"/>
  <c r="N5000" i="23"/>
  <c r="K5000" i="23"/>
  <c r="J5000" i="23"/>
  <c r="Q4999" i="23"/>
  <c r="N4999" i="23"/>
  <c r="J4999" i="23"/>
  <c r="K4999" i="23" s="1"/>
  <c r="Q4998" i="23"/>
  <c r="N4998" i="23"/>
  <c r="K4998" i="23"/>
  <c r="J4998" i="23"/>
  <c r="Q4997" i="23"/>
  <c r="N4997" i="23"/>
  <c r="K4997" i="23"/>
  <c r="J4997" i="23"/>
  <c r="Q4996" i="23"/>
  <c r="N4996" i="23"/>
  <c r="K4996" i="23"/>
  <c r="J4996" i="23"/>
  <c r="Q4995" i="23"/>
  <c r="N4995" i="23"/>
  <c r="J4995" i="23"/>
  <c r="K4995" i="23" s="1"/>
  <c r="Q4994" i="23"/>
  <c r="N4994" i="23"/>
  <c r="J4994" i="23"/>
  <c r="K4994" i="23" s="1"/>
  <c r="Q4993" i="23"/>
  <c r="N4993" i="23"/>
  <c r="K4993" i="23"/>
  <c r="J4993" i="23"/>
  <c r="Q4992" i="23"/>
  <c r="N4992" i="23"/>
  <c r="K4992" i="23"/>
  <c r="J4992" i="23"/>
  <c r="Q4991" i="23"/>
  <c r="N4991" i="23"/>
  <c r="J4991" i="23"/>
  <c r="K4991" i="23" s="1"/>
  <c r="Q4990" i="23"/>
  <c r="N4990" i="23"/>
  <c r="J4990" i="23"/>
  <c r="K4990" i="23" s="1"/>
  <c r="Q4989" i="23"/>
  <c r="N4989" i="23"/>
  <c r="K4989" i="23"/>
  <c r="J4989" i="23"/>
  <c r="Q4988" i="23"/>
  <c r="N4988" i="23"/>
  <c r="K4988" i="23"/>
  <c r="J4988" i="23"/>
  <c r="Q4987" i="23"/>
  <c r="N4987" i="23"/>
  <c r="J4987" i="23"/>
  <c r="K4987" i="23" s="1"/>
  <c r="Q4986" i="23"/>
  <c r="N4986" i="23"/>
  <c r="K4986" i="23"/>
  <c r="J4986" i="23"/>
  <c r="Q4985" i="23"/>
  <c r="N4985" i="23"/>
  <c r="K4985" i="23"/>
  <c r="J4985" i="23"/>
  <c r="Q4984" i="23"/>
  <c r="N4984" i="23"/>
  <c r="K4984" i="23"/>
  <c r="J4984" i="23"/>
  <c r="Q4983" i="23"/>
  <c r="N4983" i="23"/>
  <c r="J4983" i="23"/>
  <c r="K4983" i="23" s="1"/>
  <c r="Q4982" i="23"/>
  <c r="N4982" i="23"/>
  <c r="J4982" i="23"/>
  <c r="K4982" i="23" s="1"/>
  <c r="Q4981" i="23"/>
  <c r="N4981" i="23"/>
  <c r="K4981" i="23"/>
  <c r="J4981" i="23"/>
  <c r="Q4980" i="23"/>
  <c r="N4980" i="23"/>
  <c r="K4980" i="23"/>
  <c r="J4980" i="23"/>
  <c r="Q4979" i="23"/>
  <c r="N4979" i="23"/>
  <c r="J4979" i="23"/>
  <c r="K4979" i="23" s="1"/>
  <c r="Q4978" i="23"/>
  <c r="N4978" i="23"/>
  <c r="J4978" i="23"/>
  <c r="K4978" i="23" s="1"/>
  <c r="Q4977" i="23"/>
  <c r="N4977" i="23"/>
  <c r="K4977" i="23"/>
  <c r="J4977" i="23"/>
  <c r="Q4976" i="23"/>
  <c r="N4976" i="23"/>
  <c r="K4976" i="23"/>
  <c r="J4976" i="23"/>
  <c r="Q4975" i="23"/>
  <c r="N4975" i="23"/>
  <c r="J4975" i="23"/>
  <c r="K4975" i="23" s="1"/>
  <c r="Q4974" i="23"/>
  <c r="N4974" i="23"/>
  <c r="K4974" i="23"/>
  <c r="J4974" i="23"/>
  <c r="Q4973" i="23"/>
  <c r="N4973" i="23"/>
  <c r="K4973" i="23"/>
  <c r="J4973" i="23"/>
  <c r="Q4972" i="23"/>
  <c r="N4972" i="23"/>
  <c r="K4972" i="23"/>
  <c r="J4972" i="23"/>
  <c r="Q4971" i="23"/>
  <c r="N4971" i="23"/>
  <c r="J4971" i="23"/>
  <c r="K4971" i="23" s="1"/>
  <c r="Q4970" i="23"/>
  <c r="N4970" i="23"/>
  <c r="J4970" i="23"/>
  <c r="K4970" i="23" s="1"/>
  <c r="Q4969" i="23"/>
  <c r="N4969" i="23"/>
  <c r="K4969" i="23"/>
  <c r="J4969" i="23"/>
  <c r="Q4968" i="23"/>
  <c r="N4968" i="23"/>
  <c r="K4968" i="23"/>
  <c r="J4968" i="23"/>
  <c r="Q4967" i="23"/>
  <c r="N4967" i="23"/>
  <c r="J4967" i="23"/>
  <c r="K4967" i="23" s="1"/>
  <c r="Q4966" i="23"/>
  <c r="N4966" i="23"/>
  <c r="K4966" i="23"/>
  <c r="J4966" i="23"/>
  <c r="Q4965" i="23"/>
  <c r="N4965" i="23"/>
  <c r="K4965" i="23"/>
  <c r="J4965" i="23"/>
  <c r="Q4964" i="23"/>
  <c r="N4964" i="23"/>
  <c r="K4964" i="23"/>
  <c r="J4964" i="23"/>
  <c r="Q4963" i="23"/>
  <c r="N4963" i="23"/>
  <c r="J4963" i="23"/>
  <c r="K4963" i="23" s="1"/>
  <c r="Q4962" i="23"/>
  <c r="N4962" i="23"/>
  <c r="K4962" i="23"/>
  <c r="J4962" i="23"/>
  <c r="Q4961" i="23"/>
  <c r="N4961" i="23"/>
  <c r="K4961" i="23"/>
  <c r="J4961" i="23"/>
  <c r="Q4960" i="23"/>
  <c r="N4960" i="23"/>
  <c r="K4960" i="23"/>
  <c r="J4960" i="23"/>
  <c r="Q4959" i="23"/>
  <c r="N4959" i="23"/>
  <c r="J4959" i="23"/>
  <c r="K4959" i="23" s="1"/>
  <c r="Q4958" i="23"/>
  <c r="N4958" i="23"/>
  <c r="J4958" i="23"/>
  <c r="K4958" i="23" s="1"/>
  <c r="Q4957" i="23"/>
  <c r="N4957" i="23"/>
  <c r="K4957" i="23"/>
  <c r="J4957" i="23"/>
  <c r="Q4956" i="23"/>
  <c r="N4956" i="23"/>
  <c r="K4956" i="23"/>
  <c r="J4956" i="23"/>
  <c r="Q4955" i="23"/>
  <c r="N4955" i="23"/>
  <c r="J4955" i="23"/>
  <c r="K4955" i="23" s="1"/>
  <c r="Q4954" i="23"/>
  <c r="N4954" i="23"/>
  <c r="K4954" i="23"/>
  <c r="J4954" i="23"/>
  <c r="Q4953" i="23"/>
  <c r="N4953" i="23"/>
  <c r="K4953" i="23"/>
  <c r="J4953" i="23"/>
  <c r="Q4952" i="23"/>
  <c r="N4952" i="23"/>
  <c r="K4952" i="23"/>
  <c r="J4952" i="23"/>
  <c r="Q4951" i="23"/>
  <c r="N4951" i="23"/>
  <c r="J4951" i="23"/>
  <c r="K4951" i="23" s="1"/>
  <c r="Q4950" i="23"/>
  <c r="N4950" i="23"/>
  <c r="J4950" i="23"/>
  <c r="K4950" i="23" s="1"/>
  <c r="Q4949" i="23"/>
  <c r="N4949" i="23"/>
  <c r="K4949" i="23"/>
  <c r="J4949" i="23"/>
  <c r="Q4948" i="23"/>
  <c r="N4948" i="23"/>
  <c r="K4948" i="23"/>
  <c r="J4948" i="23"/>
  <c r="Q4947" i="23"/>
  <c r="N4947" i="23"/>
  <c r="J4947" i="23"/>
  <c r="K4947" i="23" s="1"/>
  <c r="Q4946" i="23"/>
  <c r="N4946" i="23"/>
  <c r="J4946" i="23"/>
  <c r="K4946" i="23" s="1"/>
  <c r="Q4945" i="23"/>
  <c r="N4945" i="23"/>
  <c r="K4945" i="23"/>
  <c r="J4945" i="23"/>
  <c r="Q4944" i="23"/>
  <c r="N4944" i="23"/>
  <c r="K4944" i="23"/>
  <c r="J4944" i="23"/>
  <c r="Q4943" i="23"/>
  <c r="N4943" i="23"/>
  <c r="J4943" i="23"/>
  <c r="K4943" i="23" s="1"/>
  <c r="Q4942" i="23"/>
  <c r="N4942" i="23"/>
  <c r="K4942" i="23"/>
  <c r="J4942" i="23"/>
  <c r="Q4941" i="23"/>
  <c r="N4941" i="23"/>
  <c r="K4941" i="23"/>
  <c r="J4941" i="23"/>
  <c r="Q4940" i="23"/>
  <c r="N4940" i="23"/>
  <c r="K4940" i="23"/>
  <c r="J4940" i="23"/>
  <c r="Q4939" i="23"/>
  <c r="N4939" i="23"/>
  <c r="J4939" i="23"/>
  <c r="K4939" i="23" s="1"/>
  <c r="Q4938" i="23"/>
  <c r="N4938" i="23"/>
  <c r="J4938" i="23"/>
  <c r="K4938" i="23" s="1"/>
  <c r="Q4937" i="23"/>
  <c r="N4937" i="23"/>
  <c r="K4937" i="23"/>
  <c r="J4937" i="23"/>
  <c r="Q4936" i="23"/>
  <c r="N4936" i="23"/>
  <c r="K4936" i="23"/>
  <c r="J4936" i="23"/>
  <c r="Q4935" i="23"/>
  <c r="N4935" i="23"/>
  <c r="J4935" i="23"/>
  <c r="K4935" i="23" s="1"/>
  <c r="Q4934" i="23"/>
  <c r="N4934" i="23"/>
  <c r="J4934" i="23"/>
  <c r="K4934" i="23" s="1"/>
  <c r="Q4933" i="23"/>
  <c r="N4933" i="23"/>
  <c r="K4933" i="23"/>
  <c r="J4933" i="23"/>
  <c r="Q4932" i="23"/>
  <c r="N4932" i="23"/>
  <c r="K4932" i="23"/>
  <c r="J4932" i="23"/>
  <c r="Q4931" i="23"/>
  <c r="N4931" i="23"/>
  <c r="J4931" i="23"/>
  <c r="K4931" i="23" s="1"/>
  <c r="Q4930" i="23"/>
  <c r="N4930" i="23"/>
  <c r="K4930" i="23"/>
  <c r="J4930" i="23"/>
  <c r="Q4929" i="23"/>
  <c r="N4929" i="23"/>
  <c r="K4929" i="23"/>
  <c r="J4929" i="23"/>
  <c r="Q4928" i="23"/>
  <c r="N4928" i="23"/>
  <c r="K4928" i="23"/>
  <c r="J4928" i="23"/>
  <c r="Q4927" i="23"/>
  <c r="N4927" i="23"/>
  <c r="J4927" i="23"/>
  <c r="K4927" i="23" s="1"/>
  <c r="Q4926" i="23"/>
  <c r="N4926" i="23"/>
  <c r="J4926" i="23"/>
  <c r="K4926" i="23" s="1"/>
  <c r="Q4925" i="23"/>
  <c r="N4925" i="23"/>
  <c r="K4925" i="23"/>
  <c r="J4925" i="23"/>
  <c r="Q4924" i="23"/>
  <c r="N4924" i="23"/>
  <c r="K4924" i="23"/>
  <c r="J4924" i="23"/>
  <c r="Q4923" i="23"/>
  <c r="N4923" i="23"/>
  <c r="J4923" i="23"/>
  <c r="K4923" i="23" s="1"/>
  <c r="Q4922" i="23"/>
  <c r="N4922" i="23"/>
  <c r="J4922" i="23"/>
  <c r="K4922" i="23" s="1"/>
  <c r="Q4921" i="23"/>
  <c r="N4921" i="23"/>
  <c r="K4921" i="23"/>
  <c r="J4921" i="23"/>
  <c r="Q4920" i="23"/>
  <c r="N4920" i="23"/>
  <c r="K4920" i="23"/>
  <c r="J4920" i="23"/>
  <c r="Q4919" i="23"/>
  <c r="N4919" i="23"/>
  <c r="J4919" i="23"/>
  <c r="K4919" i="23" s="1"/>
  <c r="Q4918" i="23"/>
  <c r="N4918" i="23"/>
  <c r="K4918" i="23"/>
  <c r="J4918" i="23"/>
  <c r="Q4917" i="23"/>
  <c r="N4917" i="23"/>
  <c r="K4917" i="23"/>
  <c r="J4917" i="23"/>
  <c r="Q4916" i="23"/>
  <c r="N4916" i="23"/>
  <c r="K4916" i="23"/>
  <c r="J4916" i="23"/>
  <c r="Q4915" i="23"/>
  <c r="N4915" i="23"/>
  <c r="J4915" i="23"/>
  <c r="K4915" i="23" s="1"/>
  <c r="Q4914" i="23"/>
  <c r="N4914" i="23"/>
  <c r="K4914" i="23"/>
  <c r="J4914" i="23"/>
  <c r="Q4913" i="23"/>
  <c r="N4913" i="23"/>
  <c r="K4913" i="23"/>
  <c r="J4913" i="23"/>
  <c r="Q4912" i="23"/>
  <c r="N4912" i="23"/>
  <c r="K4912" i="23"/>
  <c r="J4912" i="23"/>
  <c r="Q4911" i="23"/>
  <c r="N4911" i="23"/>
  <c r="J4911" i="23"/>
  <c r="K4911" i="23" s="1"/>
  <c r="Q4910" i="23"/>
  <c r="N4910" i="23"/>
  <c r="K4910" i="23"/>
  <c r="J4910" i="23"/>
  <c r="Q4909" i="23"/>
  <c r="N4909" i="23"/>
  <c r="K4909" i="23"/>
  <c r="J4909" i="23"/>
  <c r="Q4908" i="23"/>
  <c r="N4908" i="23"/>
  <c r="K4908" i="23"/>
  <c r="J4908" i="23"/>
  <c r="Q4907" i="23"/>
  <c r="N4907" i="23"/>
  <c r="J4907" i="23"/>
  <c r="K4907" i="23" s="1"/>
  <c r="Q4906" i="23"/>
  <c r="N4906" i="23"/>
  <c r="J4906" i="23"/>
  <c r="K4906" i="23" s="1"/>
  <c r="Q4905" i="23"/>
  <c r="N4905" i="23"/>
  <c r="K4905" i="23"/>
  <c r="J4905" i="23"/>
  <c r="Q4904" i="23"/>
  <c r="N4904" i="23"/>
  <c r="K4904" i="23"/>
  <c r="J4904" i="23"/>
  <c r="Q4903" i="23"/>
  <c r="N4903" i="23"/>
  <c r="J4903" i="23"/>
  <c r="K4903" i="23" s="1"/>
  <c r="Q4902" i="23"/>
  <c r="N4902" i="23"/>
  <c r="K4902" i="23"/>
  <c r="J4902" i="23"/>
  <c r="Q4901" i="23"/>
  <c r="N4901" i="23"/>
  <c r="K4901" i="23"/>
  <c r="J4901" i="23"/>
  <c r="Q4900" i="23"/>
  <c r="N4900" i="23"/>
  <c r="K4900" i="23"/>
  <c r="J4900" i="23"/>
  <c r="Q4899" i="23"/>
  <c r="N4899" i="23"/>
  <c r="J4899" i="23"/>
  <c r="K4899" i="23" s="1"/>
  <c r="Q4898" i="23"/>
  <c r="N4898" i="23"/>
  <c r="K4898" i="23"/>
  <c r="J4898" i="23"/>
  <c r="Q4897" i="23"/>
  <c r="N4897" i="23"/>
  <c r="K4897" i="23"/>
  <c r="J4897" i="23"/>
  <c r="Q4896" i="23"/>
  <c r="N4896" i="23"/>
  <c r="K4896" i="23"/>
  <c r="J4896" i="23"/>
  <c r="Q4895" i="23"/>
  <c r="N4895" i="23"/>
  <c r="J4895" i="23"/>
  <c r="K4895" i="23" s="1"/>
  <c r="Q4894" i="23"/>
  <c r="N4894" i="23"/>
  <c r="J4894" i="23"/>
  <c r="K4894" i="23" s="1"/>
  <c r="Q4893" i="23"/>
  <c r="N4893" i="23"/>
  <c r="K4893" i="23"/>
  <c r="J4893" i="23"/>
  <c r="Q4892" i="23"/>
  <c r="N4892" i="23"/>
  <c r="K4892" i="23"/>
  <c r="J4892" i="23"/>
  <c r="Q4891" i="23"/>
  <c r="N4891" i="23"/>
  <c r="J4891" i="23"/>
  <c r="K4891" i="23" s="1"/>
  <c r="Q4890" i="23"/>
  <c r="N4890" i="23"/>
  <c r="K4890" i="23"/>
  <c r="J4890" i="23"/>
  <c r="Q4889" i="23"/>
  <c r="N4889" i="23"/>
  <c r="K4889" i="23"/>
  <c r="J4889" i="23"/>
  <c r="Q4888" i="23"/>
  <c r="N4888" i="23"/>
  <c r="K4888" i="23"/>
  <c r="J4888" i="23"/>
  <c r="Q4887" i="23"/>
  <c r="N4887" i="23"/>
  <c r="J4887" i="23"/>
  <c r="K4887" i="23" s="1"/>
  <c r="Q4886" i="23"/>
  <c r="N4886" i="23"/>
  <c r="J4886" i="23"/>
  <c r="K4886" i="23" s="1"/>
  <c r="Q4885" i="23"/>
  <c r="N4885" i="23"/>
  <c r="K4885" i="23"/>
  <c r="J4885" i="23"/>
  <c r="Q4884" i="23"/>
  <c r="N4884" i="23"/>
  <c r="K4884" i="23"/>
  <c r="J4884" i="23"/>
  <c r="Q4883" i="23"/>
  <c r="N4883" i="23"/>
  <c r="J4883" i="23"/>
  <c r="K4883" i="23" s="1"/>
  <c r="Q4882" i="23"/>
  <c r="N4882" i="23"/>
  <c r="J4882" i="23"/>
  <c r="K4882" i="23" s="1"/>
  <c r="Q4881" i="23"/>
  <c r="N4881" i="23"/>
  <c r="K4881" i="23"/>
  <c r="J4881" i="23"/>
  <c r="Q4880" i="23"/>
  <c r="N4880" i="23"/>
  <c r="K4880" i="23"/>
  <c r="J4880" i="23"/>
  <c r="Q4879" i="23"/>
  <c r="N4879" i="23"/>
  <c r="J4879" i="23"/>
  <c r="K4879" i="23" s="1"/>
  <c r="Q4878" i="23"/>
  <c r="N4878" i="23"/>
  <c r="J4878" i="23"/>
  <c r="K4878" i="23" s="1"/>
  <c r="Q4877" i="23"/>
  <c r="N4877" i="23"/>
  <c r="K4877" i="23"/>
  <c r="J4877" i="23"/>
  <c r="Q4876" i="23"/>
  <c r="N4876" i="23"/>
  <c r="K4876" i="23"/>
  <c r="J4876" i="23"/>
  <c r="Q4875" i="23"/>
  <c r="N4875" i="23"/>
  <c r="J4875" i="23"/>
  <c r="K4875" i="23" s="1"/>
  <c r="Q4874" i="23"/>
  <c r="N4874" i="23"/>
  <c r="K4874" i="23"/>
  <c r="J4874" i="23"/>
  <c r="Q4873" i="23"/>
  <c r="N4873" i="23"/>
  <c r="K4873" i="23"/>
  <c r="J4873" i="23"/>
  <c r="Q4872" i="23"/>
  <c r="N4872" i="23"/>
  <c r="K4872" i="23"/>
  <c r="J4872" i="23"/>
  <c r="Q4871" i="23"/>
  <c r="N4871" i="23"/>
  <c r="J4871" i="23"/>
  <c r="K4871" i="23" s="1"/>
  <c r="Q4870" i="23"/>
  <c r="N4870" i="23"/>
  <c r="J4870" i="23"/>
  <c r="K4870" i="23" s="1"/>
  <c r="Q4869" i="23"/>
  <c r="N4869" i="23"/>
  <c r="K4869" i="23"/>
  <c r="J4869" i="23"/>
  <c r="Q4868" i="23"/>
  <c r="N4868" i="23"/>
  <c r="K4868" i="23"/>
  <c r="J4868" i="23"/>
  <c r="Q4867" i="23"/>
  <c r="N4867" i="23"/>
  <c r="J4867" i="23"/>
  <c r="K4867" i="23" s="1"/>
  <c r="Q4866" i="23"/>
  <c r="N4866" i="23"/>
  <c r="J4866" i="23"/>
  <c r="K4866" i="23" s="1"/>
  <c r="Q4865" i="23"/>
  <c r="N4865" i="23"/>
  <c r="K4865" i="23"/>
  <c r="J4865" i="23"/>
  <c r="Q4864" i="23"/>
  <c r="N4864" i="23"/>
  <c r="K4864" i="23"/>
  <c r="J4864" i="23"/>
  <c r="Q4863" i="23"/>
  <c r="N4863" i="23"/>
  <c r="J4863" i="23"/>
  <c r="K4863" i="23" s="1"/>
  <c r="Q4862" i="23"/>
  <c r="N4862" i="23"/>
  <c r="K4862" i="23"/>
  <c r="J4862" i="23"/>
  <c r="Q4861" i="23"/>
  <c r="N4861" i="23"/>
  <c r="K4861" i="23"/>
  <c r="J4861" i="23"/>
  <c r="Q4860" i="23"/>
  <c r="N4860" i="23"/>
  <c r="K4860" i="23"/>
  <c r="J4860" i="23"/>
  <c r="Q4859" i="23"/>
  <c r="N4859" i="23"/>
  <c r="J4859" i="23"/>
  <c r="K4859" i="23" s="1"/>
  <c r="Q4858" i="23"/>
  <c r="N4858" i="23"/>
  <c r="J4858" i="23"/>
  <c r="K4858" i="23" s="1"/>
  <c r="Q4857" i="23"/>
  <c r="N4857" i="23"/>
  <c r="K4857" i="23"/>
  <c r="J4857" i="23"/>
  <c r="Q4856" i="23"/>
  <c r="N4856" i="23"/>
  <c r="K4856" i="23"/>
  <c r="J4856" i="23"/>
  <c r="Q4855" i="23"/>
  <c r="N4855" i="23"/>
  <c r="J4855" i="23"/>
  <c r="K4855" i="23" s="1"/>
  <c r="Q4854" i="23"/>
  <c r="N4854" i="23"/>
  <c r="J4854" i="23"/>
  <c r="K4854" i="23" s="1"/>
  <c r="Q4853" i="23"/>
  <c r="N4853" i="23"/>
  <c r="K4853" i="23"/>
  <c r="J4853" i="23"/>
  <c r="Q4852" i="23"/>
  <c r="N4852" i="23"/>
  <c r="K4852" i="23"/>
  <c r="J4852" i="23"/>
  <c r="Q4851" i="23"/>
  <c r="N4851" i="23"/>
  <c r="J4851" i="23"/>
  <c r="K4851" i="23" s="1"/>
  <c r="Q4850" i="23"/>
  <c r="N4850" i="23"/>
  <c r="J4850" i="23"/>
  <c r="K4850" i="23" s="1"/>
  <c r="Q4849" i="23"/>
  <c r="N4849" i="23"/>
  <c r="K4849" i="23"/>
  <c r="J4849" i="23"/>
  <c r="Q4848" i="23"/>
  <c r="N4848" i="23"/>
  <c r="K4848" i="23"/>
  <c r="J4848" i="23"/>
  <c r="Q4847" i="23"/>
  <c r="N4847" i="23"/>
  <c r="J4847" i="23"/>
  <c r="K4847" i="23" s="1"/>
  <c r="Q4846" i="23"/>
  <c r="N4846" i="23"/>
  <c r="K4846" i="23"/>
  <c r="J4846" i="23"/>
  <c r="Q4845" i="23"/>
  <c r="N4845" i="23"/>
  <c r="K4845" i="23"/>
  <c r="J4845" i="23"/>
  <c r="Q4844" i="23"/>
  <c r="N4844" i="23"/>
  <c r="K4844" i="23"/>
  <c r="J4844" i="23"/>
  <c r="Q4843" i="23"/>
  <c r="N4843" i="23"/>
  <c r="J4843" i="23"/>
  <c r="K4843" i="23" s="1"/>
  <c r="Q4842" i="23"/>
  <c r="N4842" i="23"/>
  <c r="J4842" i="23"/>
  <c r="K4842" i="23" s="1"/>
  <c r="Q4841" i="23"/>
  <c r="N4841" i="23"/>
  <c r="K4841" i="23"/>
  <c r="J4841" i="23"/>
  <c r="Q4840" i="23"/>
  <c r="N4840" i="23"/>
  <c r="K4840" i="23"/>
  <c r="J4840" i="23"/>
  <c r="Q4839" i="23"/>
  <c r="N4839" i="23"/>
  <c r="J4839" i="23"/>
  <c r="K4839" i="23" s="1"/>
  <c r="Q4838" i="23"/>
  <c r="N4838" i="23"/>
  <c r="K4838" i="23"/>
  <c r="J4838" i="23"/>
  <c r="Q4837" i="23"/>
  <c r="N4837" i="23"/>
  <c r="K4837" i="23"/>
  <c r="J4837" i="23"/>
  <c r="Q4836" i="23"/>
  <c r="N4836" i="23"/>
  <c r="K4836" i="23"/>
  <c r="J4836" i="23"/>
  <c r="Q4835" i="23"/>
  <c r="N4835" i="23"/>
  <c r="J4835" i="23"/>
  <c r="K4835" i="23" s="1"/>
  <c r="Q4834" i="23"/>
  <c r="N4834" i="23"/>
  <c r="K4834" i="23"/>
  <c r="J4834" i="23"/>
  <c r="Q4833" i="23"/>
  <c r="N4833" i="23"/>
  <c r="K4833" i="23"/>
  <c r="J4833" i="23"/>
  <c r="Q4832" i="23"/>
  <c r="N4832" i="23"/>
  <c r="K4832" i="23"/>
  <c r="J4832" i="23"/>
  <c r="Q4831" i="23"/>
  <c r="N4831" i="23"/>
  <c r="J4831" i="23"/>
  <c r="K4831" i="23" s="1"/>
  <c r="Q4830" i="23"/>
  <c r="N4830" i="23"/>
  <c r="J4830" i="23"/>
  <c r="K4830" i="23" s="1"/>
  <c r="Q4829" i="23"/>
  <c r="N4829" i="23"/>
  <c r="K4829" i="23"/>
  <c r="J4829" i="23"/>
  <c r="Q4828" i="23"/>
  <c r="N4828" i="23"/>
  <c r="K4828" i="23"/>
  <c r="J4828" i="23"/>
  <c r="Q4827" i="23"/>
  <c r="N4827" i="23"/>
  <c r="J4827" i="23"/>
  <c r="K4827" i="23" s="1"/>
  <c r="Q4826" i="23"/>
  <c r="N4826" i="23"/>
  <c r="K4826" i="23"/>
  <c r="J4826" i="23"/>
  <c r="Q4825" i="23"/>
  <c r="N4825" i="23"/>
  <c r="K4825" i="23"/>
  <c r="J4825" i="23"/>
  <c r="Q4824" i="23"/>
  <c r="N4824" i="23"/>
  <c r="K4824" i="23"/>
  <c r="J4824" i="23"/>
  <c r="Q4823" i="23"/>
  <c r="N4823" i="23"/>
  <c r="J4823" i="23"/>
  <c r="K4823" i="23" s="1"/>
  <c r="Q4822" i="23"/>
  <c r="N4822" i="23"/>
  <c r="J4822" i="23"/>
  <c r="K4822" i="23" s="1"/>
  <c r="Q4821" i="23"/>
  <c r="N4821" i="23"/>
  <c r="K4821" i="23"/>
  <c r="J4821" i="23"/>
  <c r="Q4820" i="23"/>
  <c r="N4820" i="23"/>
  <c r="K4820" i="23"/>
  <c r="J4820" i="23"/>
  <c r="Q4819" i="23"/>
  <c r="N4819" i="23"/>
  <c r="J4819" i="23"/>
  <c r="K4819" i="23" s="1"/>
  <c r="Q4818" i="23"/>
  <c r="N4818" i="23"/>
  <c r="K4818" i="23"/>
  <c r="J4818" i="23"/>
  <c r="Q4817" i="23"/>
  <c r="N4817" i="23"/>
  <c r="K4817" i="23"/>
  <c r="J4817" i="23"/>
  <c r="Q4816" i="23"/>
  <c r="N4816" i="23"/>
  <c r="K4816" i="23"/>
  <c r="J4816" i="23"/>
  <c r="Q4815" i="23"/>
  <c r="N4815" i="23"/>
  <c r="J4815" i="23"/>
  <c r="K4815" i="23" s="1"/>
  <c r="Q4814" i="23"/>
  <c r="N4814" i="23"/>
  <c r="J4814" i="23"/>
  <c r="K4814" i="23" s="1"/>
  <c r="Q4813" i="23"/>
  <c r="N4813" i="23"/>
  <c r="K4813" i="23"/>
  <c r="J4813" i="23"/>
  <c r="Q4812" i="23"/>
  <c r="N4812" i="23"/>
  <c r="K4812" i="23"/>
  <c r="J4812" i="23"/>
  <c r="Q4811" i="23"/>
  <c r="N4811" i="23"/>
  <c r="J4811" i="23"/>
  <c r="K4811" i="23" s="1"/>
  <c r="Q4810" i="23"/>
  <c r="N4810" i="23"/>
  <c r="J4810" i="23"/>
  <c r="K4810" i="23" s="1"/>
  <c r="Q4809" i="23"/>
  <c r="N4809" i="23"/>
  <c r="K4809" i="23"/>
  <c r="J4809" i="23"/>
  <c r="Q4808" i="23"/>
  <c r="N4808" i="23"/>
  <c r="K4808" i="23"/>
  <c r="J4808" i="23"/>
  <c r="Q4807" i="23"/>
  <c r="N4807" i="23"/>
  <c r="J4807" i="23"/>
  <c r="K4807" i="23" s="1"/>
  <c r="Q4806" i="23"/>
  <c r="N4806" i="23"/>
  <c r="K4806" i="23"/>
  <c r="J4806" i="23"/>
  <c r="Q4805" i="23"/>
  <c r="N4805" i="23"/>
  <c r="K4805" i="23"/>
  <c r="J4805" i="23"/>
  <c r="Q4804" i="23"/>
  <c r="N4804" i="23"/>
  <c r="K4804" i="23"/>
  <c r="J4804" i="23"/>
  <c r="Q4803" i="23"/>
  <c r="N4803" i="23"/>
  <c r="J4803" i="23"/>
  <c r="K4803" i="23" s="1"/>
  <c r="Q4802" i="23"/>
  <c r="N4802" i="23"/>
  <c r="K4802" i="23"/>
  <c r="J4802" i="23"/>
  <c r="Q4801" i="23"/>
  <c r="N4801" i="23"/>
  <c r="K4801" i="23"/>
  <c r="J4801" i="23"/>
  <c r="Q4800" i="23"/>
  <c r="N4800" i="23"/>
  <c r="K4800" i="23"/>
  <c r="J4800" i="23"/>
  <c r="Q4799" i="23"/>
  <c r="N4799" i="23"/>
  <c r="J4799" i="23"/>
  <c r="K4799" i="23" s="1"/>
  <c r="Q4798" i="23"/>
  <c r="N4798" i="23"/>
  <c r="J4798" i="23"/>
  <c r="K4798" i="23" s="1"/>
  <c r="Q4797" i="23"/>
  <c r="N4797" i="23"/>
  <c r="K4797" i="23"/>
  <c r="J4797" i="23"/>
  <c r="Q4796" i="23"/>
  <c r="N4796" i="23"/>
  <c r="K4796" i="23"/>
  <c r="J4796" i="23"/>
  <c r="Q4795" i="23"/>
  <c r="N4795" i="23"/>
  <c r="J4795" i="23"/>
  <c r="K4795" i="23" s="1"/>
  <c r="Q4794" i="23"/>
  <c r="N4794" i="23"/>
  <c r="J4794" i="23"/>
  <c r="K4794" i="23" s="1"/>
  <c r="Q4793" i="23"/>
  <c r="N4793" i="23"/>
  <c r="K4793" i="23"/>
  <c r="J4793" i="23"/>
  <c r="Q4792" i="23"/>
  <c r="N4792" i="23"/>
  <c r="K4792" i="23"/>
  <c r="J4792" i="23"/>
  <c r="Q4791" i="23"/>
  <c r="N4791" i="23"/>
  <c r="J4791" i="23"/>
  <c r="K4791" i="23" s="1"/>
  <c r="Q4790" i="23"/>
  <c r="N4790" i="23"/>
  <c r="J4790" i="23"/>
  <c r="K4790" i="23" s="1"/>
  <c r="Q4789" i="23"/>
  <c r="N4789" i="23"/>
  <c r="K4789" i="23"/>
  <c r="J4789" i="23"/>
  <c r="Q4788" i="23"/>
  <c r="N4788" i="23"/>
  <c r="K4788" i="23"/>
  <c r="J4788" i="23"/>
  <c r="Q4787" i="23"/>
  <c r="N4787" i="23"/>
  <c r="J4787" i="23"/>
  <c r="K4787" i="23" s="1"/>
  <c r="Q4786" i="23"/>
  <c r="N4786" i="23"/>
  <c r="J4786" i="23"/>
  <c r="K4786" i="23" s="1"/>
  <c r="Q4785" i="23"/>
  <c r="N4785" i="23"/>
  <c r="K4785" i="23"/>
  <c r="J4785" i="23"/>
  <c r="Q4784" i="23"/>
  <c r="N4784" i="23"/>
  <c r="K4784" i="23"/>
  <c r="J4784" i="23"/>
  <c r="Q4783" i="23"/>
  <c r="N4783" i="23"/>
  <c r="J4783" i="23"/>
  <c r="K4783" i="23" s="1"/>
  <c r="Q4782" i="23"/>
  <c r="N4782" i="23"/>
  <c r="J4782" i="23"/>
  <c r="K4782" i="23" s="1"/>
  <c r="Q4781" i="23"/>
  <c r="N4781" i="23"/>
  <c r="K4781" i="23"/>
  <c r="J4781" i="23"/>
  <c r="Q4780" i="23"/>
  <c r="N4780" i="23"/>
  <c r="K4780" i="23"/>
  <c r="J4780" i="23"/>
  <c r="Q4779" i="23"/>
  <c r="N4779" i="23"/>
  <c r="J4779" i="23"/>
  <c r="K4779" i="23" s="1"/>
  <c r="Q4778" i="23"/>
  <c r="N4778" i="23"/>
  <c r="J4778" i="23"/>
  <c r="K4778" i="23" s="1"/>
  <c r="Q4777" i="23"/>
  <c r="N4777" i="23"/>
  <c r="K4777" i="23"/>
  <c r="J4777" i="23"/>
  <c r="Q4776" i="23"/>
  <c r="N4776" i="23"/>
  <c r="K4776" i="23"/>
  <c r="J4776" i="23"/>
  <c r="Q4775" i="23"/>
  <c r="N4775" i="23"/>
  <c r="J4775" i="23"/>
  <c r="K4775" i="23" s="1"/>
  <c r="Q4774" i="23"/>
  <c r="N4774" i="23"/>
  <c r="K4774" i="23"/>
  <c r="J4774" i="23"/>
  <c r="Q4773" i="23"/>
  <c r="N4773" i="23"/>
  <c r="K4773" i="23"/>
  <c r="J4773" i="23"/>
  <c r="Q4772" i="23"/>
  <c r="N4772" i="23"/>
  <c r="K4772" i="23"/>
  <c r="J4772" i="23"/>
  <c r="Q4771" i="23"/>
  <c r="N4771" i="23"/>
  <c r="J4771" i="23"/>
  <c r="K4771" i="23" s="1"/>
  <c r="Q4770" i="23"/>
  <c r="N4770" i="23"/>
  <c r="K4770" i="23"/>
  <c r="J4770" i="23"/>
  <c r="Q4769" i="23"/>
  <c r="N4769" i="23"/>
  <c r="K4769" i="23"/>
  <c r="J4769" i="23"/>
  <c r="Q4768" i="23"/>
  <c r="N4768" i="23"/>
  <c r="K4768" i="23"/>
  <c r="J4768" i="23"/>
  <c r="Q4767" i="23"/>
  <c r="N4767" i="23"/>
  <c r="J4767" i="23"/>
  <c r="K4767" i="23" s="1"/>
  <c r="Q4766" i="23"/>
  <c r="N4766" i="23"/>
  <c r="J4766" i="23"/>
  <c r="K4766" i="23" s="1"/>
  <c r="Q4765" i="23"/>
  <c r="N4765" i="23"/>
  <c r="K4765" i="23"/>
  <c r="J4765" i="23"/>
  <c r="Q4764" i="23"/>
  <c r="N4764" i="23"/>
  <c r="K4764" i="23"/>
  <c r="J4764" i="23"/>
  <c r="Q4763" i="23"/>
  <c r="N4763" i="23"/>
  <c r="J4763" i="23"/>
  <c r="K4763" i="23" s="1"/>
  <c r="Q4762" i="23"/>
  <c r="N4762" i="23"/>
  <c r="K4762" i="23"/>
  <c r="J4762" i="23"/>
  <c r="Q4761" i="23"/>
  <c r="N4761" i="23"/>
  <c r="K4761" i="23"/>
  <c r="J4761" i="23"/>
  <c r="Q4760" i="23"/>
  <c r="N4760" i="23"/>
  <c r="K4760" i="23"/>
  <c r="J4760" i="23"/>
  <c r="Q4759" i="23"/>
  <c r="N4759" i="23"/>
  <c r="J4759" i="23"/>
  <c r="K4759" i="23" s="1"/>
  <c r="Q4758" i="23"/>
  <c r="N4758" i="23"/>
  <c r="J4758" i="23"/>
  <c r="K4758" i="23" s="1"/>
  <c r="Q4757" i="23"/>
  <c r="N4757" i="23"/>
  <c r="K4757" i="23"/>
  <c r="J4757" i="23"/>
  <c r="Q4756" i="23"/>
  <c r="N4756" i="23"/>
  <c r="K4756" i="23"/>
  <c r="J4756" i="23"/>
  <c r="Q4755" i="23"/>
  <c r="N4755" i="23"/>
  <c r="J4755" i="23"/>
  <c r="K4755" i="23" s="1"/>
  <c r="Q4754" i="23"/>
  <c r="N4754" i="23"/>
  <c r="J4754" i="23"/>
  <c r="K4754" i="23" s="1"/>
  <c r="Q4753" i="23"/>
  <c r="N4753" i="23"/>
  <c r="K4753" i="23"/>
  <c r="J4753" i="23"/>
  <c r="Q4752" i="23"/>
  <c r="N4752" i="23"/>
  <c r="K4752" i="23"/>
  <c r="J4752" i="23"/>
  <c r="Q4751" i="23"/>
  <c r="N4751" i="23"/>
  <c r="J4751" i="23"/>
  <c r="K4751" i="23" s="1"/>
  <c r="Q4750" i="23"/>
  <c r="N4750" i="23"/>
  <c r="K4750" i="23"/>
  <c r="J4750" i="23"/>
  <c r="Q4749" i="23"/>
  <c r="N4749" i="23"/>
  <c r="K4749" i="23"/>
  <c r="J4749" i="23"/>
  <c r="Q4748" i="23"/>
  <c r="N4748" i="23"/>
  <c r="K4748" i="23"/>
  <c r="J4748" i="23"/>
  <c r="Q4747" i="23"/>
  <c r="N4747" i="23"/>
  <c r="J4747" i="23"/>
  <c r="K4747" i="23" s="1"/>
  <c r="Q4746" i="23"/>
  <c r="N4746" i="23"/>
  <c r="J4746" i="23"/>
  <c r="K4746" i="23" s="1"/>
  <c r="Q4745" i="23"/>
  <c r="N4745" i="23"/>
  <c r="K4745" i="23"/>
  <c r="J4745" i="23"/>
  <c r="Q4744" i="23"/>
  <c r="N4744" i="23"/>
  <c r="K4744" i="23"/>
  <c r="J4744" i="23"/>
  <c r="Q4743" i="23"/>
  <c r="N4743" i="23"/>
  <c r="J4743" i="23"/>
  <c r="K4743" i="23" s="1"/>
  <c r="Q4742" i="23"/>
  <c r="N4742" i="23"/>
  <c r="J4742" i="23"/>
  <c r="K4742" i="23" s="1"/>
  <c r="Q4741" i="23"/>
  <c r="N4741" i="23"/>
  <c r="K4741" i="23"/>
  <c r="J4741" i="23"/>
  <c r="Q4740" i="23"/>
  <c r="N4740" i="23"/>
  <c r="K4740" i="23"/>
  <c r="J4740" i="23"/>
  <c r="Q4739" i="23"/>
  <c r="N4739" i="23"/>
  <c r="J4739" i="23"/>
  <c r="K4739" i="23" s="1"/>
  <c r="Q4738" i="23"/>
  <c r="N4738" i="23"/>
  <c r="J4738" i="23"/>
  <c r="K4738" i="23" s="1"/>
  <c r="Q4737" i="23"/>
  <c r="N4737" i="23"/>
  <c r="K4737" i="23"/>
  <c r="J4737" i="23"/>
  <c r="Q4736" i="23"/>
  <c r="N4736" i="23"/>
  <c r="K4736" i="23"/>
  <c r="J4736" i="23"/>
  <c r="Q4735" i="23"/>
  <c r="N4735" i="23"/>
  <c r="J4735" i="23"/>
  <c r="K4735" i="23" s="1"/>
  <c r="Q4734" i="23"/>
  <c r="N4734" i="23"/>
  <c r="J4734" i="23"/>
  <c r="K4734" i="23" s="1"/>
  <c r="Q4733" i="23"/>
  <c r="N4733" i="23"/>
  <c r="K4733" i="23"/>
  <c r="J4733" i="23"/>
  <c r="Q4732" i="23"/>
  <c r="N4732" i="23"/>
  <c r="K4732" i="23"/>
  <c r="J4732" i="23"/>
  <c r="Q4731" i="23"/>
  <c r="N4731" i="23"/>
  <c r="J4731" i="23"/>
  <c r="K4731" i="23" s="1"/>
  <c r="Q4730" i="23"/>
  <c r="N4730" i="23"/>
  <c r="J4730" i="23"/>
  <c r="K4730" i="23" s="1"/>
  <c r="Q4729" i="23"/>
  <c r="N4729" i="23"/>
  <c r="K4729" i="23"/>
  <c r="J4729" i="23"/>
  <c r="Q4728" i="23"/>
  <c r="N4728" i="23"/>
  <c r="K4728" i="23"/>
  <c r="J4728" i="23"/>
  <c r="Q4727" i="23"/>
  <c r="N4727" i="23"/>
  <c r="J4727" i="23"/>
  <c r="K4727" i="23" s="1"/>
  <c r="Q4726" i="23"/>
  <c r="N4726" i="23"/>
  <c r="K4726" i="23"/>
  <c r="J4726" i="23"/>
  <c r="Q4725" i="23"/>
  <c r="N4725" i="23"/>
  <c r="K4725" i="23"/>
  <c r="J4725" i="23"/>
  <c r="Q4724" i="23"/>
  <c r="N4724" i="23"/>
  <c r="K4724" i="23"/>
  <c r="J4724" i="23"/>
  <c r="Q4723" i="23"/>
  <c r="N4723" i="23"/>
  <c r="J4723" i="23"/>
  <c r="K4723" i="23" s="1"/>
  <c r="Q4722" i="23"/>
  <c r="N4722" i="23"/>
  <c r="K4722" i="23"/>
  <c r="J4722" i="23"/>
  <c r="Q4721" i="23"/>
  <c r="N4721" i="23"/>
  <c r="K4721" i="23"/>
  <c r="J4721" i="23"/>
  <c r="Q4720" i="23"/>
  <c r="N4720" i="23"/>
  <c r="K4720" i="23"/>
  <c r="J4720" i="23"/>
  <c r="Q4719" i="23"/>
  <c r="N4719" i="23"/>
  <c r="J4719" i="23"/>
  <c r="K4719" i="23" s="1"/>
  <c r="Q4718" i="23"/>
  <c r="N4718" i="23"/>
  <c r="K4718" i="23"/>
  <c r="J4718" i="23"/>
  <c r="Q4717" i="23"/>
  <c r="N4717" i="23"/>
  <c r="K4717" i="23"/>
  <c r="J4717" i="23"/>
  <c r="Q4716" i="23"/>
  <c r="N4716" i="23"/>
  <c r="K4716" i="23"/>
  <c r="J4716" i="23"/>
  <c r="Q4715" i="23"/>
  <c r="N4715" i="23"/>
  <c r="J4715" i="23"/>
  <c r="K4715" i="23" s="1"/>
  <c r="Q4714" i="23"/>
  <c r="N4714" i="23"/>
  <c r="J4714" i="23"/>
  <c r="K4714" i="23" s="1"/>
  <c r="Q4713" i="23"/>
  <c r="N4713" i="23"/>
  <c r="K4713" i="23"/>
  <c r="J4713" i="23"/>
  <c r="Q4712" i="23"/>
  <c r="N4712" i="23"/>
  <c r="K4712" i="23"/>
  <c r="J4712" i="23"/>
  <c r="Q4711" i="23"/>
  <c r="N4711" i="23"/>
  <c r="J4711" i="23"/>
  <c r="K4711" i="23" s="1"/>
  <c r="Q4710" i="23"/>
  <c r="N4710" i="23"/>
  <c r="K4710" i="23"/>
  <c r="J4710" i="23"/>
  <c r="Q4709" i="23"/>
  <c r="N4709" i="23"/>
  <c r="K4709" i="23"/>
  <c r="J4709" i="23"/>
  <c r="Q4708" i="23"/>
  <c r="N4708" i="23"/>
  <c r="K4708" i="23"/>
  <c r="J4708" i="23"/>
  <c r="Q4707" i="23"/>
  <c r="N4707" i="23"/>
  <c r="J4707" i="23"/>
  <c r="K4707" i="23" s="1"/>
  <c r="Q4706" i="23"/>
  <c r="N4706" i="23"/>
  <c r="K4706" i="23"/>
  <c r="J4706" i="23"/>
  <c r="Q4705" i="23"/>
  <c r="N4705" i="23"/>
  <c r="K4705" i="23"/>
  <c r="J4705" i="23"/>
  <c r="Q4704" i="23"/>
  <c r="N4704" i="23"/>
  <c r="K4704" i="23"/>
  <c r="J4704" i="23"/>
  <c r="Q4703" i="23"/>
  <c r="N4703" i="23"/>
  <c r="J4703" i="23"/>
  <c r="K4703" i="23" s="1"/>
  <c r="Q4702" i="23"/>
  <c r="N4702" i="23"/>
  <c r="J4702" i="23"/>
  <c r="K4702" i="23" s="1"/>
  <c r="Q4701" i="23"/>
  <c r="N4701" i="23"/>
  <c r="K4701" i="23"/>
  <c r="J4701" i="23"/>
  <c r="Q4700" i="23"/>
  <c r="N4700" i="23"/>
  <c r="K4700" i="23"/>
  <c r="J4700" i="23"/>
  <c r="Q4699" i="23"/>
  <c r="N4699" i="23"/>
  <c r="J4699" i="23"/>
  <c r="K4699" i="23" s="1"/>
  <c r="Q4698" i="23"/>
  <c r="N4698" i="23"/>
  <c r="K4698" i="23"/>
  <c r="J4698" i="23"/>
  <c r="Q4697" i="23"/>
  <c r="N4697" i="23"/>
  <c r="K4697" i="23"/>
  <c r="J4697" i="23"/>
  <c r="Q4696" i="23"/>
  <c r="N4696" i="23"/>
  <c r="K4696" i="23"/>
  <c r="J4696" i="23"/>
  <c r="Q4695" i="23"/>
  <c r="N4695" i="23"/>
  <c r="J4695" i="23"/>
  <c r="K4695" i="23" s="1"/>
  <c r="Q4694" i="23"/>
  <c r="N4694" i="23"/>
  <c r="K4694" i="23"/>
  <c r="J4694" i="23"/>
  <c r="Q4693" i="23"/>
  <c r="N4693" i="23"/>
  <c r="K4693" i="23"/>
  <c r="J4693" i="23"/>
  <c r="Q4692" i="23"/>
  <c r="N4692" i="23"/>
  <c r="K4692" i="23"/>
  <c r="J4692" i="23"/>
  <c r="Q4691" i="23"/>
  <c r="N4691" i="23"/>
  <c r="J4691" i="23"/>
  <c r="K4691" i="23" s="1"/>
  <c r="Q4690" i="23"/>
  <c r="N4690" i="23"/>
  <c r="J4690" i="23"/>
  <c r="K4690" i="23" s="1"/>
  <c r="Q4689" i="23"/>
  <c r="N4689" i="23"/>
  <c r="K4689" i="23"/>
  <c r="J4689" i="23"/>
  <c r="Q4688" i="23"/>
  <c r="N4688" i="23"/>
  <c r="K4688" i="23"/>
  <c r="J4688" i="23"/>
  <c r="Q4687" i="23"/>
  <c r="N4687" i="23"/>
  <c r="J4687" i="23"/>
  <c r="K4687" i="23" s="1"/>
  <c r="Q4686" i="23"/>
  <c r="N4686" i="23"/>
  <c r="J4686" i="23"/>
  <c r="K4686" i="23" s="1"/>
  <c r="Q4685" i="23"/>
  <c r="N4685" i="23"/>
  <c r="K4685" i="23"/>
  <c r="J4685" i="23"/>
  <c r="Q4684" i="23"/>
  <c r="N4684" i="23"/>
  <c r="K4684" i="23"/>
  <c r="J4684" i="23"/>
  <c r="Q4683" i="23"/>
  <c r="N4683" i="23"/>
  <c r="J4683" i="23"/>
  <c r="K4683" i="23" s="1"/>
  <c r="Q4682" i="23"/>
  <c r="N4682" i="23"/>
  <c r="J4682" i="23"/>
  <c r="K4682" i="23" s="1"/>
  <c r="Q4681" i="23"/>
  <c r="N4681" i="23"/>
  <c r="K4681" i="23"/>
  <c r="J4681" i="23"/>
  <c r="Q4680" i="23"/>
  <c r="N4680" i="23"/>
  <c r="K4680" i="23"/>
  <c r="J4680" i="23"/>
  <c r="Q4679" i="23"/>
  <c r="N4679" i="23"/>
  <c r="J4679" i="23"/>
  <c r="K4679" i="23" s="1"/>
  <c r="Q4678" i="23"/>
  <c r="N4678" i="23"/>
  <c r="J4678" i="23"/>
  <c r="K4678" i="23" s="1"/>
  <c r="Q4677" i="23"/>
  <c r="N4677" i="23"/>
  <c r="K4677" i="23"/>
  <c r="J4677" i="23"/>
  <c r="Q4676" i="23"/>
  <c r="N4676" i="23"/>
  <c r="K4676" i="23"/>
  <c r="J4676" i="23"/>
  <c r="Q4675" i="23"/>
  <c r="N4675" i="23"/>
  <c r="J4675" i="23"/>
  <c r="K4675" i="23" s="1"/>
  <c r="Q4674" i="23"/>
  <c r="N4674" i="23"/>
  <c r="J4674" i="23"/>
  <c r="K4674" i="23" s="1"/>
  <c r="Q4673" i="23"/>
  <c r="N4673" i="23"/>
  <c r="K4673" i="23"/>
  <c r="J4673" i="23"/>
  <c r="Q4672" i="23"/>
  <c r="N4672" i="23"/>
  <c r="K4672" i="23"/>
  <c r="J4672" i="23"/>
  <c r="Q4671" i="23"/>
  <c r="N4671" i="23"/>
  <c r="J4671" i="23"/>
  <c r="K4671" i="23" s="1"/>
  <c r="Q4670" i="23"/>
  <c r="N4670" i="23"/>
  <c r="K4670" i="23"/>
  <c r="J4670" i="23"/>
  <c r="Q4669" i="23"/>
  <c r="N4669" i="23"/>
  <c r="K4669" i="23"/>
  <c r="J4669" i="23"/>
  <c r="Q4668" i="23"/>
  <c r="N4668" i="23"/>
  <c r="K4668" i="23"/>
  <c r="J4668" i="23"/>
  <c r="Q4667" i="23"/>
  <c r="N4667" i="23"/>
  <c r="J4667" i="23"/>
  <c r="K4667" i="23" s="1"/>
  <c r="Q4666" i="23"/>
  <c r="N4666" i="23"/>
  <c r="K4666" i="23"/>
  <c r="J4666" i="23"/>
  <c r="Q4665" i="23"/>
  <c r="N4665" i="23"/>
  <c r="K4665" i="23"/>
  <c r="J4665" i="23"/>
  <c r="Q4664" i="23"/>
  <c r="N4664" i="23"/>
  <c r="K4664" i="23"/>
  <c r="J4664" i="23"/>
  <c r="Q4663" i="23"/>
  <c r="N4663" i="23"/>
  <c r="J4663" i="23"/>
  <c r="K4663" i="23" s="1"/>
  <c r="Q4662" i="23"/>
  <c r="N4662" i="23"/>
  <c r="K4662" i="23"/>
  <c r="J4662" i="23"/>
  <c r="Q4661" i="23"/>
  <c r="N4661" i="23"/>
  <c r="K4661" i="23"/>
  <c r="J4661" i="23"/>
  <c r="Q4660" i="23"/>
  <c r="N4660" i="23"/>
  <c r="K4660" i="23"/>
  <c r="J4660" i="23"/>
  <c r="Q4659" i="23"/>
  <c r="N4659" i="23"/>
  <c r="J4659" i="23"/>
  <c r="K4659" i="23" s="1"/>
  <c r="Q4658" i="23"/>
  <c r="N4658" i="23"/>
  <c r="K4658" i="23"/>
  <c r="J4658" i="23"/>
  <c r="Q4657" i="23"/>
  <c r="N4657" i="23"/>
  <c r="K4657" i="23"/>
  <c r="J4657" i="23"/>
  <c r="Q4656" i="23"/>
  <c r="N4656" i="23"/>
  <c r="K4656" i="23"/>
  <c r="J4656" i="23"/>
  <c r="Q4655" i="23"/>
  <c r="N4655" i="23"/>
  <c r="J4655" i="23"/>
  <c r="K4655" i="23" s="1"/>
  <c r="Q4654" i="23"/>
  <c r="N4654" i="23"/>
  <c r="J4654" i="23"/>
  <c r="K4654" i="23" s="1"/>
  <c r="Q4653" i="23"/>
  <c r="N4653" i="23"/>
  <c r="K4653" i="23"/>
  <c r="J4653" i="23"/>
  <c r="Q4652" i="23"/>
  <c r="N4652" i="23"/>
  <c r="K4652" i="23"/>
  <c r="J4652" i="23"/>
  <c r="Q4651" i="23"/>
  <c r="N4651" i="23"/>
  <c r="J4651" i="23"/>
  <c r="K4651" i="23" s="1"/>
  <c r="Q4650" i="23"/>
  <c r="N4650" i="23"/>
  <c r="J4650" i="23"/>
  <c r="K4650" i="23" s="1"/>
  <c r="Q4649" i="23"/>
  <c r="N4649" i="23"/>
  <c r="K4649" i="23"/>
  <c r="J4649" i="23"/>
  <c r="Q4648" i="23"/>
  <c r="N4648" i="23"/>
  <c r="K4648" i="23"/>
  <c r="J4648" i="23"/>
  <c r="Q4647" i="23"/>
  <c r="N4647" i="23"/>
  <c r="J4647" i="23"/>
  <c r="K4647" i="23" s="1"/>
  <c r="Q4646" i="23"/>
  <c r="N4646" i="23"/>
  <c r="K4646" i="23"/>
  <c r="J4646" i="23"/>
  <c r="Q4645" i="23"/>
  <c r="N4645" i="23"/>
  <c r="K4645" i="23"/>
  <c r="J4645" i="23"/>
  <c r="Q4644" i="23"/>
  <c r="N4644" i="23"/>
  <c r="K4644" i="23"/>
  <c r="J4644" i="23"/>
  <c r="Q4643" i="23"/>
  <c r="N4643" i="23"/>
  <c r="J4643" i="23"/>
  <c r="K4643" i="23" s="1"/>
  <c r="Q4642" i="23"/>
  <c r="N4642" i="23"/>
  <c r="K4642" i="23"/>
  <c r="J4642" i="23"/>
  <c r="Q4641" i="23"/>
  <c r="N4641" i="23"/>
  <c r="K4641" i="23"/>
  <c r="J4641" i="23"/>
  <c r="Q4640" i="23"/>
  <c r="N4640" i="23"/>
  <c r="K4640" i="23"/>
  <c r="J4640" i="23"/>
  <c r="Q4639" i="23"/>
  <c r="N4639" i="23"/>
  <c r="J4639" i="23"/>
  <c r="K4639" i="23" s="1"/>
  <c r="Q4638" i="23"/>
  <c r="N4638" i="23"/>
  <c r="J4638" i="23"/>
  <c r="K4638" i="23" s="1"/>
  <c r="Q4637" i="23"/>
  <c r="N4637" i="23"/>
  <c r="K4637" i="23"/>
  <c r="J4637" i="23"/>
  <c r="Q4636" i="23"/>
  <c r="N4636" i="23"/>
  <c r="K4636" i="23"/>
  <c r="J4636" i="23"/>
  <c r="Q4635" i="23"/>
  <c r="N4635" i="23"/>
  <c r="J4635" i="23"/>
  <c r="K4635" i="23" s="1"/>
  <c r="Q4634" i="23"/>
  <c r="N4634" i="23"/>
  <c r="K4634" i="23"/>
  <c r="J4634" i="23"/>
  <c r="Q4633" i="23"/>
  <c r="N4633" i="23"/>
  <c r="K4633" i="23"/>
  <c r="J4633" i="23"/>
  <c r="Q4632" i="23"/>
  <c r="N4632" i="23"/>
  <c r="K4632" i="23"/>
  <c r="J4632" i="23"/>
  <c r="Q4631" i="23"/>
  <c r="N4631" i="23"/>
  <c r="J4631" i="23"/>
  <c r="K4631" i="23" s="1"/>
  <c r="Q4630" i="23"/>
  <c r="N4630" i="23"/>
  <c r="J4630" i="23"/>
  <c r="K4630" i="23" s="1"/>
  <c r="Q4629" i="23"/>
  <c r="N4629" i="23"/>
  <c r="K4629" i="23"/>
  <c r="J4629" i="23"/>
  <c r="Q4628" i="23"/>
  <c r="N4628" i="23"/>
  <c r="K4628" i="23"/>
  <c r="J4628" i="23"/>
  <c r="Q4627" i="23"/>
  <c r="N4627" i="23"/>
  <c r="J4627" i="23"/>
  <c r="K4627" i="23" s="1"/>
  <c r="Q4626" i="23"/>
  <c r="N4626" i="23"/>
  <c r="J4626" i="23"/>
  <c r="K4626" i="23" s="1"/>
  <c r="Q4625" i="23"/>
  <c r="N4625" i="23"/>
  <c r="K4625" i="23"/>
  <c r="J4625" i="23"/>
  <c r="Q4624" i="23"/>
  <c r="N4624" i="23"/>
  <c r="K4624" i="23"/>
  <c r="J4624" i="23"/>
  <c r="Q4623" i="23"/>
  <c r="N4623" i="23"/>
  <c r="J4623" i="23"/>
  <c r="K4623" i="23" s="1"/>
  <c r="Q4622" i="23"/>
  <c r="N4622" i="23"/>
  <c r="K4622" i="23"/>
  <c r="J4622" i="23"/>
  <c r="Q4621" i="23"/>
  <c r="N4621" i="23"/>
  <c r="K4621" i="23"/>
  <c r="J4621" i="23"/>
  <c r="Q4620" i="23"/>
  <c r="N4620" i="23"/>
  <c r="K4620" i="23"/>
  <c r="J4620" i="23"/>
  <c r="Q4619" i="23"/>
  <c r="N4619" i="23"/>
  <c r="J4619" i="23"/>
  <c r="K4619" i="23" s="1"/>
  <c r="Q4618" i="23"/>
  <c r="N4618" i="23"/>
  <c r="J4618" i="23"/>
  <c r="K4618" i="23" s="1"/>
  <c r="Q4617" i="23"/>
  <c r="N4617" i="23"/>
  <c r="K4617" i="23"/>
  <c r="J4617" i="23"/>
  <c r="Q4616" i="23"/>
  <c r="N4616" i="23"/>
  <c r="K4616" i="23"/>
  <c r="J4616" i="23"/>
  <c r="Q4615" i="23"/>
  <c r="N4615" i="23"/>
  <c r="J4615" i="23"/>
  <c r="K4615" i="23" s="1"/>
  <c r="Q4614" i="23"/>
  <c r="N4614" i="23"/>
  <c r="K4614" i="23"/>
  <c r="J4614" i="23"/>
  <c r="Q4613" i="23"/>
  <c r="N4613" i="23"/>
  <c r="K4613" i="23"/>
  <c r="J4613" i="23"/>
  <c r="Q4612" i="23"/>
  <c r="N4612" i="23"/>
  <c r="K4612" i="23"/>
  <c r="J4612" i="23"/>
  <c r="Q4611" i="23"/>
  <c r="N4611" i="23"/>
  <c r="J4611" i="23"/>
  <c r="K4611" i="23" s="1"/>
  <c r="Q4610" i="23"/>
  <c r="N4610" i="23"/>
  <c r="K4610" i="23"/>
  <c r="J4610" i="23"/>
  <c r="Q4609" i="23"/>
  <c r="N4609" i="23"/>
  <c r="K4609" i="23"/>
  <c r="J4609" i="23"/>
  <c r="Q4608" i="23"/>
  <c r="N4608" i="23"/>
  <c r="K4608" i="23"/>
  <c r="J4608" i="23"/>
  <c r="Q4607" i="23"/>
  <c r="N4607" i="23"/>
  <c r="J4607" i="23"/>
  <c r="K4607" i="23" s="1"/>
  <c r="Q4606" i="23"/>
  <c r="N4606" i="23"/>
  <c r="K4606" i="23"/>
  <c r="J4606" i="23"/>
  <c r="Q4605" i="23"/>
  <c r="N4605" i="23"/>
  <c r="K4605" i="23"/>
  <c r="J4605" i="23"/>
  <c r="Q4604" i="23"/>
  <c r="N4604" i="23"/>
  <c r="K4604" i="23"/>
  <c r="J4604" i="23"/>
  <c r="Q4603" i="23"/>
  <c r="N4603" i="23"/>
  <c r="J4603" i="23"/>
  <c r="K4603" i="23" s="1"/>
  <c r="Q4602" i="23"/>
  <c r="N4602" i="23"/>
  <c r="K4602" i="23"/>
  <c r="J4602" i="23"/>
  <c r="Q4601" i="23"/>
  <c r="N4601" i="23"/>
  <c r="K4601" i="23"/>
  <c r="J4601" i="23"/>
  <c r="Q4600" i="23"/>
  <c r="N4600" i="23"/>
  <c r="K4600" i="23"/>
  <c r="J4600" i="23"/>
  <c r="Q4599" i="23"/>
  <c r="N4599" i="23"/>
  <c r="J4599" i="23"/>
  <c r="K4599" i="23" s="1"/>
  <c r="Q4598" i="23"/>
  <c r="N4598" i="23"/>
  <c r="K4598" i="23"/>
  <c r="J4598" i="23"/>
  <c r="Q4597" i="23"/>
  <c r="N4597" i="23"/>
  <c r="K4597" i="23"/>
  <c r="J4597" i="23"/>
  <c r="Q4596" i="23"/>
  <c r="N4596" i="23"/>
  <c r="K4596" i="23"/>
  <c r="J4596" i="23"/>
  <c r="Q4595" i="23"/>
  <c r="N4595" i="23"/>
  <c r="J4595" i="23"/>
  <c r="K4595" i="23" s="1"/>
  <c r="Q4594" i="23"/>
  <c r="N4594" i="23"/>
  <c r="J4594" i="23"/>
  <c r="K4594" i="23" s="1"/>
  <c r="Q4593" i="23"/>
  <c r="N4593" i="23"/>
  <c r="K4593" i="23"/>
  <c r="J4593" i="23"/>
  <c r="Q4592" i="23"/>
  <c r="N4592" i="23"/>
  <c r="K4592" i="23"/>
  <c r="J4592" i="23"/>
  <c r="Q4591" i="23"/>
  <c r="N4591" i="23"/>
  <c r="J4591" i="23"/>
  <c r="K4591" i="23" s="1"/>
  <c r="Q4590" i="23"/>
  <c r="N4590" i="23"/>
  <c r="J4590" i="23"/>
  <c r="K4590" i="23" s="1"/>
  <c r="Q4589" i="23"/>
  <c r="N4589" i="23"/>
  <c r="K4589" i="23"/>
  <c r="J4589" i="23"/>
  <c r="Q4588" i="23"/>
  <c r="N4588" i="23"/>
  <c r="K4588" i="23"/>
  <c r="J4588" i="23"/>
  <c r="Q4587" i="23"/>
  <c r="N4587" i="23"/>
  <c r="J4587" i="23"/>
  <c r="K4587" i="23" s="1"/>
  <c r="Q4586" i="23"/>
  <c r="N4586" i="23"/>
  <c r="J4586" i="23"/>
  <c r="K4586" i="23" s="1"/>
  <c r="Q4585" i="23"/>
  <c r="N4585" i="23"/>
  <c r="K4585" i="23"/>
  <c r="J4585" i="23"/>
  <c r="Q4584" i="23"/>
  <c r="N4584" i="23"/>
  <c r="K4584" i="23"/>
  <c r="J4584" i="23"/>
  <c r="Q4583" i="23"/>
  <c r="N4583" i="23"/>
  <c r="J4583" i="23"/>
  <c r="K4583" i="23" s="1"/>
  <c r="Q4582" i="23"/>
  <c r="N4582" i="23"/>
  <c r="K4582" i="23"/>
  <c r="J4582" i="23"/>
  <c r="Q4581" i="23"/>
  <c r="N4581" i="23"/>
  <c r="K4581" i="23"/>
  <c r="J4581" i="23"/>
  <c r="Q4580" i="23"/>
  <c r="N4580" i="23"/>
  <c r="K4580" i="23"/>
  <c r="J4580" i="23"/>
  <c r="Q4579" i="23"/>
  <c r="N4579" i="23"/>
  <c r="J4579" i="23"/>
  <c r="K4579" i="23" s="1"/>
  <c r="Q4578" i="23"/>
  <c r="N4578" i="23"/>
  <c r="K4578" i="23"/>
  <c r="J4578" i="23"/>
  <c r="Q4577" i="23"/>
  <c r="N4577" i="23"/>
  <c r="K4577" i="23"/>
  <c r="J4577" i="23"/>
  <c r="Q4576" i="23"/>
  <c r="N4576" i="23"/>
  <c r="K4576" i="23"/>
  <c r="J4576" i="23"/>
  <c r="Q4575" i="23"/>
  <c r="N4575" i="23"/>
  <c r="J4575" i="23"/>
  <c r="K4575" i="23" s="1"/>
  <c r="Q4574" i="23"/>
  <c r="N4574" i="23"/>
  <c r="J4574" i="23"/>
  <c r="K4574" i="23" s="1"/>
  <c r="Q4573" i="23"/>
  <c r="N4573" i="23"/>
  <c r="K4573" i="23"/>
  <c r="J4573" i="23"/>
  <c r="Q4572" i="23"/>
  <c r="N4572" i="23"/>
  <c r="K4572" i="23"/>
  <c r="J4572" i="23"/>
  <c r="Q4571" i="23"/>
  <c r="N4571" i="23"/>
  <c r="J4571" i="23"/>
  <c r="K4571" i="23" s="1"/>
  <c r="Q4570" i="23"/>
  <c r="N4570" i="23"/>
  <c r="K4570" i="23"/>
  <c r="J4570" i="23"/>
  <c r="Q4569" i="23"/>
  <c r="N4569" i="23"/>
  <c r="K4569" i="23"/>
  <c r="J4569" i="23"/>
  <c r="Q4568" i="23"/>
  <c r="N4568" i="23"/>
  <c r="K4568" i="23"/>
  <c r="J4568" i="23"/>
  <c r="Q4567" i="23"/>
  <c r="N4567" i="23"/>
  <c r="J4567" i="23"/>
  <c r="K4567" i="23" s="1"/>
  <c r="Q4566" i="23"/>
  <c r="N4566" i="23"/>
  <c r="J4566" i="23"/>
  <c r="K4566" i="23" s="1"/>
  <c r="Q4565" i="23"/>
  <c r="N4565" i="23"/>
  <c r="K4565" i="23"/>
  <c r="J4565" i="23"/>
  <c r="Q4564" i="23"/>
  <c r="N4564" i="23"/>
  <c r="K4564" i="23"/>
  <c r="J4564" i="23"/>
  <c r="Q4563" i="23"/>
  <c r="N4563" i="23"/>
  <c r="J4563" i="23"/>
  <c r="K4563" i="23" s="1"/>
  <c r="Q4562" i="23"/>
  <c r="N4562" i="23"/>
  <c r="K4562" i="23"/>
  <c r="J4562" i="23"/>
  <c r="Q4561" i="23"/>
  <c r="N4561" i="23"/>
  <c r="K4561" i="23"/>
  <c r="J4561" i="23"/>
  <c r="Q4560" i="23"/>
  <c r="N4560" i="23"/>
  <c r="K4560" i="23"/>
  <c r="J4560" i="23"/>
  <c r="Q4559" i="23"/>
  <c r="N4559" i="23"/>
  <c r="J4559" i="23"/>
  <c r="K4559" i="23" s="1"/>
  <c r="Q4558" i="23"/>
  <c r="N4558" i="23"/>
  <c r="K4558" i="23"/>
  <c r="J4558" i="23"/>
  <c r="Q4557" i="23"/>
  <c r="N4557" i="23"/>
  <c r="K4557" i="23"/>
  <c r="J4557" i="23"/>
  <c r="Q4556" i="23"/>
  <c r="N4556" i="23"/>
  <c r="K4556" i="23"/>
  <c r="J4556" i="23"/>
  <c r="Q4555" i="23"/>
  <c r="N4555" i="23"/>
  <c r="J4555" i="23"/>
  <c r="K4555" i="23" s="1"/>
  <c r="Q4554" i="23"/>
  <c r="N4554" i="23"/>
  <c r="J4554" i="23"/>
  <c r="K4554" i="23" s="1"/>
  <c r="Q4553" i="23"/>
  <c r="N4553" i="23"/>
  <c r="K4553" i="23"/>
  <c r="J4553" i="23"/>
  <c r="Q4552" i="23"/>
  <c r="N4552" i="23"/>
  <c r="K4552" i="23"/>
  <c r="J4552" i="23"/>
  <c r="Q4551" i="23"/>
  <c r="N4551" i="23"/>
  <c r="J4551" i="23"/>
  <c r="K4551" i="23" s="1"/>
  <c r="Q4550" i="23"/>
  <c r="N4550" i="23"/>
  <c r="K4550" i="23"/>
  <c r="J4550" i="23"/>
  <c r="Q4549" i="23"/>
  <c r="N4549" i="23"/>
  <c r="K4549" i="23"/>
  <c r="J4549" i="23"/>
  <c r="Q4548" i="23"/>
  <c r="N4548" i="23"/>
  <c r="K4548" i="23"/>
  <c r="J4548" i="23"/>
  <c r="Q4547" i="23"/>
  <c r="N4547" i="23"/>
  <c r="J4547" i="23"/>
  <c r="K4547" i="23" s="1"/>
  <c r="Q4546" i="23"/>
  <c r="N4546" i="23"/>
  <c r="J4546" i="23"/>
  <c r="K4546" i="23" s="1"/>
  <c r="Q4545" i="23"/>
  <c r="N4545" i="23"/>
  <c r="K4545" i="23"/>
  <c r="J4545" i="23"/>
  <c r="Q4544" i="23"/>
  <c r="N4544" i="23"/>
  <c r="K4544" i="23"/>
  <c r="J4544" i="23"/>
  <c r="Q4543" i="23"/>
  <c r="N4543" i="23"/>
  <c r="J4543" i="23"/>
  <c r="K4543" i="23" s="1"/>
  <c r="Q4542" i="23"/>
  <c r="N4542" i="23"/>
  <c r="J4542" i="23"/>
  <c r="K4542" i="23" s="1"/>
  <c r="Q4541" i="23"/>
  <c r="N4541" i="23"/>
  <c r="K4541" i="23"/>
  <c r="J4541" i="23"/>
  <c r="Q4540" i="23"/>
  <c r="N4540" i="23"/>
  <c r="K4540" i="23"/>
  <c r="J4540" i="23"/>
  <c r="Q4539" i="23"/>
  <c r="N4539" i="23"/>
  <c r="J4539" i="23"/>
  <c r="K4539" i="23" s="1"/>
  <c r="Q4538" i="23"/>
  <c r="N4538" i="23"/>
  <c r="J4538" i="23"/>
  <c r="K4538" i="23" s="1"/>
  <c r="Q4537" i="23"/>
  <c r="N4537" i="23"/>
  <c r="K4537" i="23"/>
  <c r="J4537" i="23"/>
  <c r="Q4536" i="23"/>
  <c r="N4536" i="23"/>
  <c r="K4536" i="23"/>
  <c r="J4536" i="23"/>
  <c r="Q4535" i="23"/>
  <c r="N4535" i="23"/>
  <c r="J4535" i="23"/>
  <c r="K4535" i="23" s="1"/>
  <c r="Q4534" i="23"/>
  <c r="N4534" i="23"/>
  <c r="J4534" i="23"/>
  <c r="K4534" i="23" s="1"/>
  <c r="Q4533" i="23"/>
  <c r="N4533" i="23"/>
  <c r="K4533" i="23"/>
  <c r="J4533" i="23"/>
  <c r="Q4532" i="23"/>
  <c r="N4532" i="23"/>
  <c r="K4532" i="23"/>
  <c r="J4532" i="23"/>
  <c r="Q4531" i="23"/>
  <c r="N4531" i="23"/>
  <c r="J4531" i="23"/>
  <c r="K4531" i="23" s="1"/>
  <c r="Q4530" i="23"/>
  <c r="N4530" i="23"/>
  <c r="J4530" i="23"/>
  <c r="K4530" i="23" s="1"/>
  <c r="Q4529" i="23"/>
  <c r="N4529" i="23"/>
  <c r="K4529" i="23"/>
  <c r="J4529" i="23"/>
  <c r="Q4528" i="23"/>
  <c r="N4528" i="23"/>
  <c r="K4528" i="23"/>
  <c r="J4528" i="23"/>
  <c r="Q4527" i="23"/>
  <c r="N4527" i="23"/>
  <c r="J4527" i="23"/>
  <c r="K4527" i="23" s="1"/>
  <c r="Q4526" i="23"/>
  <c r="N4526" i="23"/>
  <c r="J4526" i="23"/>
  <c r="K4526" i="23" s="1"/>
  <c r="Q4525" i="23"/>
  <c r="N4525" i="23"/>
  <c r="K4525" i="23"/>
  <c r="J4525" i="23"/>
  <c r="Q4524" i="23"/>
  <c r="N4524" i="23"/>
  <c r="K4524" i="23"/>
  <c r="J4524" i="23"/>
  <c r="Q4523" i="23"/>
  <c r="N4523" i="23"/>
  <c r="J4523" i="23"/>
  <c r="K4523" i="23" s="1"/>
  <c r="Q4522" i="23"/>
  <c r="N4522" i="23"/>
  <c r="J4522" i="23"/>
  <c r="K4522" i="23" s="1"/>
  <c r="Q4521" i="23"/>
  <c r="N4521" i="23"/>
  <c r="K4521" i="23"/>
  <c r="J4521" i="23"/>
  <c r="Q4520" i="23"/>
  <c r="N4520" i="23"/>
  <c r="K4520" i="23"/>
  <c r="J4520" i="23"/>
  <c r="Q4519" i="23"/>
  <c r="N4519" i="23"/>
  <c r="J4519" i="23"/>
  <c r="K4519" i="23" s="1"/>
  <c r="Q4518" i="23"/>
  <c r="N4518" i="23"/>
  <c r="K4518" i="23"/>
  <c r="J4518" i="23"/>
  <c r="Q4517" i="23"/>
  <c r="N4517" i="23"/>
  <c r="K4517" i="23"/>
  <c r="J4517" i="23"/>
  <c r="Q4516" i="23"/>
  <c r="N4516" i="23"/>
  <c r="K4516" i="23"/>
  <c r="J4516" i="23"/>
  <c r="Q4515" i="23"/>
  <c r="N4515" i="23"/>
  <c r="J4515" i="23"/>
  <c r="K4515" i="23" s="1"/>
  <c r="Q4514" i="23"/>
  <c r="N4514" i="23"/>
  <c r="K4514" i="23"/>
  <c r="J4514" i="23"/>
  <c r="Q4513" i="23"/>
  <c r="N4513" i="23"/>
  <c r="K4513" i="23"/>
  <c r="J4513" i="23"/>
  <c r="Q4512" i="23"/>
  <c r="N4512" i="23"/>
  <c r="K4512" i="23"/>
  <c r="J4512" i="23"/>
  <c r="Q4511" i="23"/>
  <c r="N4511" i="23"/>
  <c r="J4511" i="23"/>
  <c r="K4511" i="23" s="1"/>
  <c r="Q4510" i="23"/>
  <c r="N4510" i="23"/>
  <c r="J4510" i="23"/>
  <c r="K4510" i="23" s="1"/>
  <c r="Q4509" i="23"/>
  <c r="N4509" i="23"/>
  <c r="K4509" i="23"/>
  <c r="J4509" i="23"/>
  <c r="Q4508" i="23"/>
  <c r="N4508" i="23"/>
  <c r="K4508" i="23"/>
  <c r="J4508" i="23"/>
  <c r="Q4507" i="23"/>
  <c r="N4507" i="23"/>
  <c r="J4507" i="23"/>
  <c r="K4507" i="23" s="1"/>
  <c r="Q4506" i="23"/>
  <c r="N4506" i="23"/>
  <c r="K4506" i="23"/>
  <c r="J4506" i="23"/>
  <c r="Q4505" i="23"/>
  <c r="N4505" i="23"/>
  <c r="K4505" i="23"/>
  <c r="J4505" i="23"/>
  <c r="Q4504" i="23"/>
  <c r="N4504" i="23"/>
  <c r="K4504" i="23"/>
  <c r="J4504" i="23"/>
  <c r="Q4503" i="23"/>
  <c r="N4503" i="23"/>
  <c r="J4503" i="23"/>
  <c r="K4503" i="23" s="1"/>
  <c r="Q4502" i="23"/>
  <c r="N4502" i="23"/>
  <c r="J4502" i="23"/>
  <c r="K4502" i="23" s="1"/>
  <c r="Q4501" i="23"/>
  <c r="N4501" i="23"/>
  <c r="K4501" i="23"/>
  <c r="J4501" i="23"/>
  <c r="Q4500" i="23"/>
  <c r="N4500" i="23"/>
  <c r="K4500" i="23"/>
  <c r="J4500" i="23"/>
  <c r="Q4499" i="23"/>
  <c r="N4499" i="23"/>
  <c r="J4499" i="23"/>
  <c r="K4499" i="23" s="1"/>
  <c r="Q4498" i="23"/>
  <c r="N4498" i="23"/>
  <c r="J4498" i="23"/>
  <c r="K4498" i="23" s="1"/>
  <c r="Q4497" i="23"/>
  <c r="N4497" i="23"/>
  <c r="K4497" i="23"/>
  <c r="J4497" i="23"/>
  <c r="Q4496" i="23"/>
  <c r="N4496" i="23"/>
  <c r="K4496" i="23"/>
  <c r="J4496" i="23"/>
  <c r="Q4495" i="23"/>
  <c r="N4495" i="23"/>
  <c r="J4495" i="23"/>
  <c r="K4495" i="23" s="1"/>
  <c r="Q4494" i="23"/>
  <c r="N4494" i="23"/>
  <c r="J4494" i="23"/>
  <c r="K4494" i="23" s="1"/>
  <c r="Q4493" i="23"/>
  <c r="N4493" i="23"/>
  <c r="K4493" i="23"/>
  <c r="J4493" i="23"/>
  <c r="Q4492" i="23"/>
  <c r="N4492" i="23"/>
  <c r="K4492" i="23"/>
  <c r="J4492" i="23"/>
  <c r="Q4491" i="23"/>
  <c r="N4491" i="23"/>
  <c r="J4491" i="23"/>
  <c r="K4491" i="23" s="1"/>
  <c r="Q4490" i="23"/>
  <c r="N4490" i="23"/>
  <c r="J4490" i="23"/>
  <c r="K4490" i="23" s="1"/>
  <c r="Q4489" i="23"/>
  <c r="N4489" i="23"/>
  <c r="K4489" i="23"/>
  <c r="J4489" i="23"/>
  <c r="Q4488" i="23"/>
  <c r="N4488" i="23"/>
  <c r="K4488" i="23"/>
  <c r="J4488" i="23"/>
  <c r="Q4487" i="23"/>
  <c r="N4487" i="23"/>
  <c r="J4487" i="23"/>
  <c r="K4487" i="23" s="1"/>
  <c r="Q4486" i="23"/>
  <c r="N4486" i="23"/>
  <c r="J4486" i="23"/>
  <c r="K4486" i="23" s="1"/>
  <c r="Q4485" i="23"/>
  <c r="N4485" i="23"/>
  <c r="K4485" i="23"/>
  <c r="J4485" i="23"/>
  <c r="Q4484" i="23"/>
  <c r="N4484" i="23"/>
  <c r="K4484" i="23"/>
  <c r="J4484" i="23"/>
  <c r="Q4483" i="23"/>
  <c r="N4483" i="23"/>
  <c r="J4483" i="23"/>
  <c r="K4483" i="23" s="1"/>
  <c r="Q4482" i="23"/>
  <c r="N4482" i="23"/>
  <c r="K4482" i="23"/>
  <c r="J4482" i="23"/>
  <c r="Q4481" i="23"/>
  <c r="N4481" i="23"/>
  <c r="K4481" i="23"/>
  <c r="J4481" i="23"/>
  <c r="Q4480" i="23"/>
  <c r="N4480" i="23"/>
  <c r="K4480" i="23"/>
  <c r="J4480" i="23"/>
  <c r="Q4479" i="23"/>
  <c r="N4479" i="23"/>
  <c r="J4479" i="23"/>
  <c r="K4479" i="23" s="1"/>
  <c r="Q4478" i="23"/>
  <c r="N4478" i="23"/>
  <c r="J4478" i="23"/>
  <c r="K4478" i="23" s="1"/>
  <c r="Q4477" i="23"/>
  <c r="N4477" i="23"/>
  <c r="K4477" i="23"/>
  <c r="J4477" i="23"/>
  <c r="Q4476" i="23"/>
  <c r="N4476" i="23"/>
  <c r="K4476" i="23"/>
  <c r="J4476" i="23"/>
  <c r="Q4475" i="23"/>
  <c r="N4475" i="23"/>
  <c r="J4475" i="23"/>
  <c r="K4475" i="23" s="1"/>
  <c r="Q4474" i="23"/>
  <c r="N4474" i="23"/>
  <c r="J4474" i="23"/>
  <c r="K4474" i="23" s="1"/>
  <c r="Q4473" i="23"/>
  <c r="N4473" i="23"/>
  <c r="K4473" i="23"/>
  <c r="J4473" i="23"/>
  <c r="Q4472" i="23"/>
  <c r="N4472" i="23"/>
  <c r="K4472" i="23"/>
  <c r="J4472" i="23"/>
  <c r="Q4471" i="23"/>
  <c r="N4471" i="23"/>
  <c r="J4471" i="23"/>
  <c r="K4471" i="23" s="1"/>
  <c r="Q4470" i="23"/>
  <c r="N4470" i="23"/>
  <c r="J4470" i="23"/>
  <c r="K4470" i="23" s="1"/>
  <c r="Q4469" i="23"/>
  <c r="N4469" i="23"/>
  <c r="K4469" i="23"/>
  <c r="J4469" i="23"/>
  <c r="Q4468" i="23"/>
  <c r="N4468" i="23"/>
  <c r="K4468" i="23"/>
  <c r="J4468" i="23"/>
  <c r="Q4467" i="23"/>
  <c r="N4467" i="23"/>
  <c r="J4467" i="23"/>
  <c r="K4467" i="23" s="1"/>
  <c r="Q4466" i="23"/>
  <c r="N4466" i="23"/>
  <c r="J4466" i="23"/>
  <c r="K4466" i="23" s="1"/>
  <c r="Q4465" i="23"/>
  <c r="N4465" i="23"/>
  <c r="K4465" i="23"/>
  <c r="J4465" i="23"/>
  <c r="Q4464" i="23"/>
  <c r="N4464" i="23"/>
  <c r="K4464" i="23"/>
  <c r="J4464" i="23"/>
  <c r="Q4463" i="23"/>
  <c r="N4463" i="23"/>
  <c r="J4463" i="23"/>
  <c r="K4463" i="23" s="1"/>
  <c r="Q4462" i="23"/>
  <c r="N4462" i="23"/>
  <c r="K4462" i="23"/>
  <c r="J4462" i="23"/>
  <c r="Q4461" i="23"/>
  <c r="N4461" i="23"/>
  <c r="K4461" i="23"/>
  <c r="J4461" i="23"/>
  <c r="Q4460" i="23"/>
  <c r="N4460" i="23"/>
  <c r="K4460" i="23"/>
  <c r="J4460" i="23"/>
  <c r="Q4459" i="23"/>
  <c r="N4459" i="23"/>
  <c r="J4459" i="23"/>
  <c r="K4459" i="23" s="1"/>
  <c r="Q4458" i="23"/>
  <c r="N4458" i="23"/>
  <c r="J4458" i="23"/>
  <c r="K4458" i="23" s="1"/>
  <c r="Q4457" i="23"/>
  <c r="N4457" i="23"/>
  <c r="K4457" i="23"/>
  <c r="J4457" i="23"/>
  <c r="Q4456" i="23"/>
  <c r="N4456" i="23"/>
  <c r="K4456" i="23"/>
  <c r="J4456" i="23"/>
  <c r="Q4455" i="23"/>
  <c r="N4455" i="23"/>
  <c r="J4455" i="23"/>
  <c r="K4455" i="23" s="1"/>
  <c r="Q4454" i="23"/>
  <c r="N4454" i="23"/>
  <c r="K4454" i="23"/>
  <c r="J4454" i="23"/>
  <c r="Q4453" i="23"/>
  <c r="N4453" i="23"/>
  <c r="K4453" i="23"/>
  <c r="J4453" i="23"/>
  <c r="Q4452" i="23"/>
  <c r="N4452" i="23"/>
  <c r="K4452" i="23"/>
  <c r="J4452" i="23"/>
  <c r="Q4451" i="23"/>
  <c r="N4451" i="23"/>
  <c r="J4451" i="23"/>
  <c r="K4451" i="23" s="1"/>
  <c r="Q4450" i="23"/>
  <c r="N4450" i="23"/>
  <c r="K4450" i="23"/>
  <c r="J4450" i="23"/>
  <c r="Q4449" i="23"/>
  <c r="N4449" i="23"/>
  <c r="K4449" i="23"/>
  <c r="J4449" i="23"/>
  <c r="Q4448" i="23"/>
  <c r="N4448" i="23"/>
  <c r="K4448" i="23"/>
  <c r="J4448" i="23"/>
  <c r="Q4447" i="23"/>
  <c r="N4447" i="23"/>
  <c r="J4447" i="23"/>
  <c r="K4447" i="23" s="1"/>
  <c r="Q4446" i="23"/>
  <c r="N4446" i="23"/>
  <c r="J4446" i="23"/>
  <c r="K4446" i="23" s="1"/>
  <c r="Q4445" i="23"/>
  <c r="N4445" i="23"/>
  <c r="K4445" i="23"/>
  <c r="J4445" i="23"/>
  <c r="Q4444" i="23"/>
  <c r="N4444" i="23"/>
  <c r="K4444" i="23"/>
  <c r="J4444" i="23"/>
  <c r="Q4443" i="23"/>
  <c r="N4443" i="23"/>
  <c r="J4443" i="23"/>
  <c r="K4443" i="23" s="1"/>
  <c r="Q4442" i="23"/>
  <c r="N4442" i="23"/>
  <c r="K4442" i="23"/>
  <c r="J4442" i="23"/>
  <c r="Q4441" i="23"/>
  <c r="N4441" i="23"/>
  <c r="K4441" i="23"/>
  <c r="J4441" i="23"/>
  <c r="Q4440" i="23"/>
  <c r="N4440" i="23"/>
  <c r="K4440" i="23"/>
  <c r="J4440" i="23"/>
  <c r="Q4439" i="23"/>
  <c r="N4439" i="23"/>
  <c r="J4439" i="23"/>
  <c r="K4439" i="23" s="1"/>
  <c r="Q4438" i="23"/>
  <c r="N4438" i="23"/>
  <c r="K4438" i="23"/>
  <c r="J4438" i="23"/>
  <c r="Q4437" i="23"/>
  <c r="N4437" i="23"/>
  <c r="K4437" i="23"/>
  <c r="J4437" i="23"/>
  <c r="Q4436" i="23"/>
  <c r="N4436" i="23"/>
  <c r="K4436" i="23"/>
  <c r="J4436" i="23"/>
  <c r="Q4435" i="23"/>
  <c r="N4435" i="23"/>
  <c r="J4435" i="23"/>
  <c r="K4435" i="23" s="1"/>
  <c r="Q4434" i="23"/>
  <c r="N4434" i="23"/>
  <c r="J4434" i="23"/>
  <c r="K4434" i="23" s="1"/>
  <c r="Q4433" i="23"/>
  <c r="N4433" i="23"/>
  <c r="K4433" i="23"/>
  <c r="J4433" i="23"/>
  <c r="Q4432" i="23"/>
  <c r="N4432" i="23"/>
  <c r="K4432" i="23"/>
  <c r="J4432" i="23"/>
  <c r="Q4431" i="23"/>
  <c r="N4431" i="23"/>
  <c r="J4431" i="23"/>
  <c r="K4431" i="23" s="1"/>
  <c r="Q4430" i="23"/>
  <c r="N4430" i="23"/>
  <c r="J4430" i="23"/>
  <c r="K4430" i="23" s="1"/>
  <c r="Q4429" i="23"/>
  <c r="N4429" i="23"/>
  <c r="K4429" i="23"/>
  <c r="J4429" i="23"/>
  <c r="Q4428" i="23"/>
  <c r="N4428" i="23"/>
  <c r="K4428" i="23"/>
  <c r="J4428" i="23"/>
  <c r="Q4427" i="23"/>
  <c r="N4427" i="23"/>
  <c r="J4427" i="23"/>
  <c r="K4427" i="23" s="1"/>
  <c r="Q4426" i="23"/>
  <c r="N4426" i="23"/>
  <c r="K4426" i="23"/>
  <c r="J4426" i="23"/>
  <c r="Q4425" i="23"/>
  <c r="N4425" i="23"/>
  <c r="K4425" i="23"/>
  <c r="J4425" i="23"/>
  <c r="Q4424" i="23"/>
  <c r="N4424" i="23"/>
  <c r="K4424" i="23"/>
  <c r="J4424" i="23"/>
  <c r="Q4423" i="23"/>
  <c r="N4423" i="23"/>
  <c r="J4423" i="23"/>
  <c r="K4423" i="23" s="1"/>
  <c r="Q4422" i="23"/>
  <c r="N4422" i="23"/>
  <c r="J4422" i="23"/>
  <c r="K4422" i="23" s="1"/>
  <c r="Q4421" i="23"/>
  <c r="N4421" i="23"/>
  <c r="K4421" i="23"/>
  <c r="J4421" i="23"/>
  <c r="Q4420" i="23"/>
  <c r="N4420" i="23"/>
  <c r="K4420" i="23"/>
  <c r="J4420" i="23"/>
  <c r="Q4419" i="23"/>
  <c r="N4419" i="23"/>
  <c r="J4419" i="23"/>
  <c r="K4419" i="23" s="1"/>
  <c r="Q4418" i="23"/>
  <c r="N4418" i="23"/>
  <c r="J4418" i="23"/>
  <c r="K4418" i="23" s="1"/>
  <c r="Q4417" i="23"/>
  <c r="N4417" i="23"/>
  <c r="K4417" i="23"/>
  <c r="J4417" i="23"/>
  <c r="Q4416" i="23"/>
  <c r="N4416" i="23"/>
  <c r="K4416" i="23"/>
  <c r="J4416" i="23"/>
  <c r="Q4415" i="23"/>
  <c r="N4415" i="23"/>
  <c r="J4415" i="23"/>
  <c r="K4415" i="23" s="1"/>
  <c r="Q4414" i="23"/>
  <c r="N4414" i="23"/>
  <c r="J4414" i="23"/>
  <c r="K4414" i="23" s="1"/>
  <c r="Q4413" i="23"/>
  <c r="N4413" i="23"/>
  <c r="K4413" i="23"/>
  <c r="J4413" i="23"/>
  <c r="Q4412" i="23"/>
  <c r="N4412" i="23"/>
  <c r="K4412" i="23"/>
  <c r="J4412" i="23"/>
  <c r="Q4411" i="23"/>
  <c r="N4411" i="23"/>
  <c r="J4411" i="23"/>
  <c r="K4411" i="23" s="1"/>
  <c r="Q4410" i="23"/>
  <c r="N4410" i="23"/>
  <c r="J4410" i="23"/>
  <c r="K4410" i="23" s="1"/>
  <c r="Q4409" i="23"/>
  <c r="N4409" i="23"/>
  <c r="K4409" i="23"/>
  <c r="J4409" i="23"/>
  <c r="Q4408" i="23"/>
  <c r="N4408" i="23"/>
  <c r="K4408" i="23"/>
  <c r="J4408" i="23"/>
  <c r="Q4407" i="23"/>
  <c r="N4407" i="23"/>
  <c r="J4407" i="23"/>
  <c r="K4407" i="23" s="1"/>
  <c r="Q4406" i="23"/>
  <c r="N4406" i="23"/>
  <c r="K4406" i="23"/>
  <c r="J4406" i="23"/>
  <c r="Q4405" i="23"/>
  <c r="N4405" i="23"/>
  <c r="K4405" i="23"/>
  <c r="J4405" i="23"/>
  <c r="Q4404" i="23"/>
  <c r="N4404" i="23"/>
  <c r="K4404" i="23"/>
  <c r="J4404" i="23"/>
  <c r="Q4403" i="23"/>
  <c r="N4403" i="23"/>
  <c r="J4403" i="23"/>
  <c r="K4403" i="23" s="1"/>
  <c r="Q4402" i="23"/>
  <c r="N4402" i="23"/>
  <c r="J4402" i="23"/>
  <c r="K4402" i="23" s="1"/>
  <c r="Q4401" i="23"/>
  <c r="N4401" i="23"/>
  <c r="K4401" i="23"/>
  <c r="J4401" i="23"/>
  <c r="Q4400" i="23"/>
  <c r="N4400" i="23"/>
  <c r="K4400" i="23"/>
  <c r="J4400" i="23"/>
  <c r="Q4399" i="23"/>
  <c r="N4399" i="23"/>
  <c r="J4399" i="23"/>
  <c r="K4399" i="23" s="1"/>
  <c r="Q4398" i="23"/>
  <c r="N4398" i="23"/>
  <c r="J4398" i="23"/>
  <c r="K4398" i="23" s="1"/>
  <c r="Q4397" i="23"/>
  <c r="N4397" i="23"/>
  <c r="K4397" i="23"/>
  <c r="J4397" i="23"/>
  <c r="Q4396" i="23"/>
  <c r="N4396" i="23"/>
  <c r="K4396" i="23"/>
  <c r="J4396" i="23"/>
  <c r="Q4395" i="23"/>
  <c r="N4395" i="23"/>
  <c r="J4395" i="23"/>
  <c r="K4395" i="23" s="1"/>
  <c r="Q4394" i="23"/>
  <c r="N4394" i="23"/>
  <c r="J4394" i="23"/>
  <c r="K4394" i="23" s="1"/>
  <c r="Q4393" i="23"/>
  <c r="N4393" i="23"/>
  <c r="K4393" i="23"/>
  <c r="J4393" i="23"/>
  <c r="Q4392" i="23"/>
  <c r="N4392" i="23"/>
  <c r="K4392" i="23"/>
  <c r="J4392" i="23"/>
  <c r="Q4391" i="23"/>
  <c r="N4391" i="23"/>
  <c r="J4391" i="23"/>
  <c r="K4391" i="23" s="1"/>
  <c r="Q4390" i="23"/>
  <c r="N4390" i="23"/>
  <c r="K4390" i="23"/>
  <c r="J4390" i="23"/>
  <c r="Q4389" i="23"/>
  <c r="N4389" i="23"/>
  <c r="K4389" i="23"/>
  <c r="J4389" i="23"/>
  <c r="Q4388" i="23"/>
  <c r="N4388" i="23"/>
  <c r="K4388" i="23"/>
  <c r="J4388" i="23"/>
  <c r="Q4387" i="23"/>
  <c r="N4387" i="23"/>
  <c r="J4387" i="23"/>
  <c r="K4387" i="23" s="1"/>
  <c r="Q4386" i="23"/>
  <c r="N4386" i="23"/>
  <c r="K4386" i="23"/>
  <c r="J4386" i="23"/>
  <c r="Q4385" i="23"/>
  <c r="N4385" i="23"/>
  <c r="K4385" i="23"/>
  <c r="J4385" i="23"/>
  <c r="Q4384" i="23"/>
  <c r="N4384" i="23"/>
  <c r="K4384" i="23"/>
  <c r="J4384" i="23"/>
  <c r="Q4383" i="23"/>
  <c r="N4383" i="23"/>
  <c r="J4383" i="23"/>
  <c r="K4383" i="23" s="1"/>
  <c r="Q4382" i="23"/>
  <c r="N4382" i="23"/>
  <c r="J4382" i="23"/>
  <c r="K4382" i="23" s="1"/>
  <c r="O4380" i="23"/>
  <c r="O4379" i="23" s="1"/>
  <c r="L4380" i="23"/>
  <c r="L4379" i="23" s="1"/>
  <c r="G4380" i="23"/>
  <c r="G4379" i="23" s="1"/>
  <c r="Q4378" i="23"/>
  <c r="N4378" i="23"/>
  <c r="J4378" i="23"/>
  <c r="K4378" i="23" s="1"/>
  <c r="Q4377" i="23"/>
  <c r="N4377" i="23"/>
  <c r="K4377" i="23"/>
  <c r="Q4376" i="23"/>
  <c r="N4376" i="23"/>
  <c r="K4376" i="23"/>
  <c r="J4376" i="23"/>
  <c r="Q4375" i="23"/>
  <c r="N4375" i="23"/>
  <c r="K4375" i="23"/>
  <c r="J4375" i="23"/>
  <c r="Q4374" i="23"/>
  <c r="N4374" i="23"/>
  <c r="K4374" i="23"/>
  <c r="J4374" i="23"/>
  <c r="Q4373" i="23"/>
  <c r="N4373" i="23"/>
  <c r="J4373" i="23"/>
  <c r="K4373" i="23" s="1"/>
  <c r="Q4372" i="23"/>
  <c r="N4372" i="23"/>
  <c r="K4372" i="23"/>
  <c r="J4372" i="23"/>
  <c r="Q4371" i="23"/>
  <c r="N4371" i="23"/>
  <c r="K4371" i="23"/>
  <c r="J4371" i="23"/>
  <c r="Q4370" i="23"/>
  <c r="N4370" i="23"/>
  <c r="K4370" i="23"/>
  <c r="J4370" i="23"/>
  <c r="Q4369" i="23"/>
  <c r="N4369" i="23"/>
  <c r="J4369" i="23"/>
  <c r="K4369" i="23" s="1"/>
  <c r="Q4368" i="23"/>
  <c r="N4368" i="23"/>
  <c r="K4368" i="23"/>
  <c r="J4368" i="23"/>
  <c r="Q4367" i="23"/>
  <c r="N4367" i="23"/>
  <c r="K4367" i="23"/>
  <c r="J4367" i="23"/>
  <c r="Q4366" i="23"/>
  <c r="N4366" i="23"/>
  <c r="K4366" i="23"/>
  <c r="J4366" i="23"/>
  <c r="Q4365" i="23"/>
  <c r="N4365" i="23"/>
  <c r="J4365" i="23"/>
  <c r="K4365" i="23" s="1"/>
  <c r="Q4364" i="23"/>
  <c r="N4364" i="23"/>
  <c r="K4364" i="23"/>
  <c r="J4364" i="23"/>
  <c r="Q4363" i="23"/>
  <c r="N4363" i="23"/>
  <c r="K4363" i="23"/>
  <c r="J4363" i="23"/>
  <c r="Q4362" i="23"/>
  <c r="N4362" i="23"/>
  <c r="K4362" i="23"/>
  <c r="J4362" i="23"/>
  <c r="Q4361" i="23"/>
  <c r="N4361" i="23"/>
  <c r="J4361" i="23"/>
  <c r="K4361" i="23" s="1"/>
  <c r="Q4360" i="23"/>
  <c r="N4360" i="23"/>
  <c r="K4360" i="23"/>
  <c r="J4360" i="23"/>
  <c r="Q4359" i="23"/>
  <c r="N4359" i="23"/>
  <c r="K4359" i="23"/>
  <c r="J4359" i="23"/>
  <c r="Q4358" i="23"/>
  <c r="N4358" i="23"/>
  <c r="K4358" i="23"/>
  <c r="J4358" i="23"/>
  <c r="Q4357" i="23"/>
  <c r="N4357" i="23"/>
  <c r="J4357" i="23"/>
  <c r="K4357" i="23" s="1"/>
  <c r="Q4356" i="23"/>
  <c r="N4356" i="23"/>
  <c r="K4356" i="23"/>
  <c r="J4356" i="23"/>
  <c r="Q4355" i="23"/>
  <c r="N4355" i="23"/>
  <c r="K4355" i="23"/>
  <c r="J4355" i="23"/>
  <c r="Q4354" i="23"/>
  <c r="N4354" i="23"/>
  <c r="K4354" i="23"/>
  <c r="J4354" i="23"/>
  <c r="Q4353" i="23"/>
  <c r="N4353" i="23"/>
  <c r="J4353" i="23"/>
  <c r="K4353" i="23" s="1"/>
  <c r="Q4352" i="23"/>
  <c r="N4352" i="23"/>
  <c r="K4352" i="23"/>
  <c r="J4352" i="23"/>
  <c r="Q4351" i="23"/>
  <c r="N4351" i="23"/>
  <c r="K4351" i="23"/>
  <c r="J4351" i="23"/>
  <c r="Q4350" i="23"/>
  <c r="N4350" i="23"/>
  <c r="K4350" i="23"/>
  <c r="J4350" i="23"/>
  <c r="Q4349" i="23"/>
  <c r="N4349" i="23"/>
  <c r="J4349" i="23"/>
  <c r="K4349" i="23" s="1"/>
  <c r="Q4348" i="23"/>
  <c r="N4348" i="23"/>
  <c r="K4348" i="23"/>
  <c r="J4348" i="23"/>
  <c r="Q4347" i="23"/>
  <c r="N4347" i="23"/>
  <c r="K4347" i="23"/>
  <c r="J4347" i="23"/>
  <c r="Q4346" i="23"/>
  <c r="N4346" i="23"/>
  <c r="K4346" i="23"/>
  <c r="J4346" i="23"/>
  <c r="Q4345" i="23"/>
  <c r="N4345" i="23"/>
  <c r="J4345" i="23"/>
  <c r="K4345" i="23" s="1"/>
  <c r="Q4344" i="23"/>
  <c r="N4344" i="23"/>
  <c r="K4344" i="23"/>
  <c r="J4344" i="23"/>
  <c r="Q4343" i="23"/>
  <c r="N4343" i="23"/>
  <c r="K4343" i="23"/>
  <c r="J4343" i="23"/>
  <c r="Q4342" i="23"/>
  <c r="N4342" i="23"/>
  <c r="K4342" i="23"/>
  <c r="J4342" i="23"/>
  <c r="Q4341" i="23"/>
  <c r="N4341" i="23"/>
  <c r="J4341" i="23"/>
  <c r="K4341" i="23" s="1"/>
  <c r="Q4340" i="23"/>
  <c r="N4340" i="23"/>
  <c r="K4340" i="23"/>
  <c r="J4340" i="23"/>
  <c r="Q4339" i="23"/>
  <c r="N4339" i="23"/>
  <c r="K4339" i="23"/>
  <c r="J4339" i="23"/>
  <c r="Q4338" i="23"/>
  <c r="N4338" i="23"/>
  <c r="K4338" i="23"/>
  <c r="J4338" i="23"/>
  <c r="Q4337" i="23"/>
  <c r="N4337" i="23"/>
  <c r="J4337" i="23"/>
  <c r="K4337" i="23" s="1"/>
  <c r="Q4336" i="23"/>
  <c r="N4336" i="23"/>
  <c r="K4336" i="23"/>
  <c r="J4336" i="23"/>
  <c r="Q4335" i="23"/>
  <c r="N4335" i="23"/>
  <c r="K4335" i="23"/>
  <c r="J4335" i="23"/>
  <c r="Q4334" i="23"/>
  <c r="N4334" i="23"/>
  <c r="K4334" i="23"/>
  <c r="J4334" i="23"/>
  <c r="Q4333" i="23"/>
  <c r="N4333" i="23"/>
  <c r="J4333" i="23"/>
  <c r="K4333" i="23" s="1"/>
  <c r="Q4332" i="23"/>
  <c r="N4332" i="23"/>
  <c r="K4332" i="23"/>
  <c r="J4332" i="23"/>
  <c r="Q4331" i="23"/>
  <c r="N4331" i="23"/>
  <c r="K4331" i="23"/>
  <c r="J4331" i="23"/>
  <c r="Q4330" i="23"/>
  <c r="N4330" i="23"/>
  <c r="K4330" i="23"/>
  <c r="J4330" i="23"/>
  <c r="Q4329" i="23"/>
  <c r="N4329" i="23"/>
  <c r="J4329" i="23"/>
  <c r="K4329" i="23" s="1"/>
  <c r="Q4328" i="23"/>
  <c r="N4328" i="23"/>
  <c r="K4328" i="23"/>
  <c r="J4328" i="23"/>
  <c r="Q4327" i="23"/>
  <c r="N4327" i="23"/>
  <c r="K4327" i="23"/>
  <c r="J4327" i="23"/>
  <c r="Q4326" i="23"/>
  <c r="N4326" i="23"/>
  <c r="K4326" i="23"/>
  <c r="J4326" i="23"/>
  <c r="Q4325" i="23"/>
  <c r="N4325" i="23"/>
  <c r="J4325" i="23"/>
  <c r="K4325" i="23" s="1"/>
  <c r="Q4324" i="23"/>
  <c r="N4324" i="23"/>
  <c r="K4324" i="23"/>
  <c r="J4324" i="23"/>
  <c r="Q4323" i="23"/>
  <c r="N4323" i="23"/>
  <c r="K4323" i="23"/>
  <c r="J4323" i="23"/>
  <c r="Q4322" i="23"/>
  <c r="N4322" i="23"/>
  <c r="K4322" i="23"/>
  <c r="J4322" i="23"/>
  <c r="Q4321" i="23"/>
  <c r="N4321" i="23"/>
  <c r="J4321" i="23"/>
  <c r="K4321" i="23" s="1"/>
  <c r="Q4320" i="23"/>
  <c r="N4320" i="23"/>
  <c r="K4320" i="23"/>
  <c r="J4320" i="23"/>
  <c r="Q4319" i="23"/>
  <c r="N4319" i="23"/>
  <c r="K4319" i="23"/>
  <c r="J4319" i="23"/>
  <c r="Q4318" i="23"/>
  <c r="N4318" i="23"/>
  <c r="K4318" i="23"/>
  <c r="J4318" i="23"/>
  <c r="Q4317" i="23"/>
  <c r="N4317" i="23"/>
  <c r="J4317" i="23"/>
  <c r="K4317" i="23" s="1"/>
  <c r="Q4316" i="23"/>
  <c r="N4316" i="23"/>
  <c r="K4316" i="23"/>
  <c r="J4316" i="23"/>
  <c r="Q4315" i="23"/>
  <c r="N4315" i="23"/>
  <c r="K4315" i="23"/>
  <c r="J4315" i="23"/>
  <c r="Q4314" i="23"/>
  <c r="N4314" i="23"/>
  <c r="K4314" i="23"/>
  <c r="J4314" i="23"/>
  <c r="Q4313" i="23"/>
  <c r="N4313" i="23"/>
  <c r="J4313" i="23"/>
  <c r="K4313" i="23" s="1"/>
  <c r="Q4312" i="23"/>
  <c r="N4312" i="23"/>
  <c r="K4312" i="23"/>
  <c r="J4312" i="23"/>
  <c r="Q4311" i="23"/>
  <c r="N4311" i="23"/>
  <c r="K4311" i="23"/>
  <c r="J4311" i="23"/>
  <c r="Q4310" i="23"/>
  <c r="N4310" i="23"/>
  <c r="K4310" i="23"/>
  <c r="J4310" i="23"/>
  <c r="Q4309" i="23"/>
  <c r="N4309" i="23"/>
  <c r="J4309" i="23"/>
  <c r="K4309" i="23" s="1"/>
  <c r="Q4308" i="23"/>
  <c r="N4308" i="23"/>
  <c r="K4308" i="23"/>
  <c r="J4308" i="23"/>
  <c r="Q4307" i="23"/>
  <c r="N4307" i="23"/>
  <c r="K4307" i="23"/>
  <c r="J4307" i="23"/>
  <c r="Q4306" i="23"/>
  <c r="N4306" i="23"/>
  <c r="K4306" i="23"/>
  <c r="J4306" i="23"/>
  <c r="Q4305" i="23"/>
  <c r="N4305" i="23"/>
  <c r="J4305" i="23"/>
  <c r="K4305" i="23" s="1"/>
  <c r="Q4304" i="23"/>
  <c r="N4304" i="23"/>
  <c r="K4304" i="23"/>
  <c r="J4304" i="23"/>
  <c r="Q4303" i="23"/>
  <c r="N4303" i="23"/>
  <c r="K4303" i="23"/>
  <c r="J4303" i="23"/>
  <c r="Q4302" i="23"/>
  <c r="N4302" i="23"/>
  <c r="K4302" i="23"/>
  <c r="J4302" i="23"/>
  <c r="Q4301" i="23"/>
  <c r="N4301" i="23"/>
  <c r="J4301" i="23"/>
  <c r="K4301" i="23" s="1"/>
  <c r="Q4300" i="23"/>
  <c r="N4300" i="23"/>
  <c r="K4300" i="23"/>
  <c r="J4300" i="23"/>
  <c r="Q4299" i="23"/>
  <c r="N4299" i="23"/>
  <c r="K4299" i="23"/>
  <c r="J4299" i="23"/>
  <c r="Q4298" i="23"/>
  <c r="N4298" i="23"/>
  <c r="K4298" i="23"/>
  <c r="J4298" i="23"/>
  <c r="Q4297" i="23"/>
  <c r="N4297" i="23"/>
  <c r="J4297" i="23"/>
  <c r="K4297" i="23" s="1"/>
  <c r="Q4296" i="23"/>
  <c r="N4296" i="23"/>
  <c r="K4296" i="23"/>
  <c r="J4296" i="23"/>
  <c r="Q4295" i="23"/>
  <c r="N4295" i="23"/>
  <c r="K4295" i="23"/>
  <c r="J4295" i="23"/>
  <c r="Q4294" i="23"/>
  <c r="N4294" i="23"/>
  <c r="K4294" i="23"/>
  <c r="J4294" i="23"/>
  <c r="Q4293" i="23"/>
  <c r="N4293" i="23"/>
  <c r="J4293" i="23"/>
  <c r="K4293" i="23" s="1"/>
  <c r="Q4292" i="23"/>
  <c r="N4292" i="23"/>
  <c r="K4292" i="23"/>
  <c r="J4292" i="23"/>
  <c r="Q4291" i="23"/>
  <c r="N4291" i="23"/>
  <c r="K4291" i="23"/>
  <c r="J4291" i="23"/>
  <c r="Q4290" i="23"/>
  <c r="N4290" i="23"/>
  <c r="K4290" i="23"/>
  <c r="J4290" i="23"/>
  <c r="Q4289" i="23"/>
  <c r="N4289" i="23"/>
  <c r="J4289" i="23"/>
  <c r="K4289" i="23" s="1"/>
  <c r="Q4288" i="23"/>
  <c r="N4288" i="23"/>
  <c r="K4288" i="23"/>
  <c r="J4288" i="23"/>
  <c r="Q4287" i="23"/>
  <c r="N4287" i="23"/>
  <c r="K4287" i="23"/>
  <c r="J4287" i="23"/>
  <c r="Q4286" i="23"/>
  <c r="N4286" i="23"/>
  <c r="K4286" i="23"/>
  <c r="J4286" i="23"/>
  <c r="Q4285" i="23"/>
  <c r="N4285" i="23"/>
  <c r="J4285" i="23"/>
  <c r="K4285" i="23" s="1"/>
  <c r="Q4284" i="23"/>
  <c r="N4284" i="23"/>
  <c r="K4284" i="23"/>
  <c r="J4284" i="23"/>
  <c r="Q4283" i="23"/>
  <c r="N4283" i="23"/>
  <c r="K4283" i="23"/>
  <c r="J4283" i="23"/>
  <c r="Q4282" i="23"/>
  <c r="N4282" i="23"/>
  <c r="K4282" i="23"/>
  <c r="J4282" i="23"/>
  <c r="Q4281" i="23"/>
  <c r="N4281" i="23"/>
  <c r="J4281" i="23"/>
  <c r="K4281" i="23" s="1"/>
  <c r="Q4280" i="23"/>
  <c r="N4280" i="23"/>
  <c r="K4280" i="23"/>
  <c r="J4280" i="23"/>
  <c r="Q4279" i="23"/>
  <c r="N4279" i="23"/>
  <c r="K4279" i="23"/>
  <c r="J4279" i="23"/>
  <c r="Q4278" i="23"/>
  <c r="N4278" i="23"/>
  <c r="K4278" i="23"/>
  <c r="J4278" i="23"/>
  <c r="Q4277" i="23"/>
  <c r="N4277" i="23"/>
  <c r="J4277" i="23"/>
  <c r="K4277" i="23" s="1"/>
  <c r="Q4276" i="23"/>
  <c r="N4276" i="23"/>
  <c r="K4276" i="23"/>
  <c r="J4276" i="23"/>
  <c r="Q4275" i="23"/>
  <c r="N4275" i="23"/>
  <c r="K4275" i="23"/>
  <c r="J4275" i="23"/>
  <c r="Q4274" i="23"/>
  <c r="N4274" i="23"/>
  <c r="K4274" i="23"/>
  <c r="J4274" i="23"/>
  <c r="Q4273" i="23"/>
  <c r="N4273" i="23"/>
  <c r="J4273" i="23"/>
  <c r="K4273" i="23" s="1"/>
  <c r="Q4272" i="23"/>
  <c r="N4272" i="23"/>
  <c r="K4272" i="23"/>
  <c r="J4272" i="23"/>
  <c r="Q4271" i="23"/>
  <c r="N4271" i="23"/>
  <c r="K4271" i="23"/>
  <c r="J4271" i="23"/>
  <c r="Q4270" i="23"/>
  <c r="N4270" i="23"/>
  <c r="K4270" i="23"/>
  <c r="J4270" i="23"/>
  <c r="Q4269" i="23"/>
  <c r="N4269" i="23"/>
  <c r="J4269" i="23"/>
  <c r="K4269" i="23" s="1"/>
  <c r="Q4268" i="23"/>
  <c r="N4268" i="23"/>
  <c r="K4268" i="23"/>
  <c r="J4268" i="23"/>
  <c r="Q4267" i="23"/>
  <c r="N4267" i="23"/>
  <c r="K4267" i="23"/>
  <c r="J4267" i="23"/>
  <c r="Q4266" i="23"/>
  <c r="N4266" i="23"/>
  <c r="K4266" i="23"/>
  <c r="J4266" i="23"/>
  <c r="Q4265" i="23"/>
  <c r="N4265" i="23"/>
  <c r="J4265" i="23"/>
  <c r="K4265" i="23" s="1"/>
  <c r="Q4264" i="23"/>
  <c r="N4264" i="23"/>
  <c r="K4264" i="23"/>
  <c r="J4264" i="23"/>
  <c r="Q4263" i="23"/>
  <c r="N4263" i="23"/>
  <c r="K4263" i="23"/>
  <c r="J4263" i="23"/>
  <c r="Q4262" i="23"/>
  <c r="N4262" i="23"/>
  <c r="K4262" i="23"/>
  <c r="J4262" i="23"/>
  <c r="Q4261" i="23"/>
  <c r="N4261" i="23"/>
  <c r="J4261" i="23"/>
  <c r="K4261" i="23" s="1"/>
  <c r="Q4260" i="23"/>
  <c r="N4260" i="23"/>
  <c r="K4260" i="23"/>
  <c r="J4260" i="23"/>
  <c r="Q4259" i="23"/>
  <c r="N4259" i="23"/>
  <c r="K4259" i="23"/>
  <c r="J4259" i="23"/>
  <c r="Q4258" i="23"/>
  <c r="N4258" i="23"/>
  <c r="K4258" i="23"/>
  <c r="J4258" i="23"/>
  <c r="Q4257" i="23"/>
  <c r="N4257" i="23"/>
  <c r="J4257" i="23"/>
  <c r="K4257" i="23" s="1"/>
  <c r="Q4256" i="23"/>
  <c r="N4256" i="23"/>
  <c r="K4256" i="23"/>
  <c r="J4256" i="23"/>
  <c r="Q4255" i="23"/>
  <c r="N4255" i="23"/>
  <c r="K4255" i="23"/>
  <c r="J4255" i="23"/>
  <c r="Q4254" i="23"/>
  <c r="N4254" i="23"/>
  <c r="K4254" i="23"/>
  <c r="J4254" i="23"/>
  <c r="Q4253" i="23"/>
  <c r="N4253" i="23"/>
  <c r="J4253" i="23"/>
  <c r="K4253" i="23" s="1"/>
  <c r="Q4252" i="23"/>
  <c r="N4252" i="23"/>
  <c r="K4252" i="23"/>
  <c r="J4252" i="23"/>
  <c r="Q4251" i="23"/>
  <c r="N4251" i="23"/>
  <c r="K4251" i="23"/>
  <c r="J4251" i="23"/>
  <c r="Q4250" i="23"/>
  <c r="N4250" i="23"/>
  <c r="K4250" i="23"/>
  <c r="J4250" i="23"/>
  <c r="Q4249" i="23"/>
  <c r="N4249" i="23"/>
  <c r="J4249" i="23"/>
  <c r="K4249" i="23" s="1"/>
  <c r="Q4248" i="23"/>
  <c r="N4248" i="23"/>
  <c r="K4248" i="23"/>
  <c r="J4248" i="23"/>
  <c r="Q4247" i="23"/>
  <c r="N4247" i="23"/>
  <c r="K4247" i="23"/>
  <c r="J4247" i="23"/>
  <c r="Q4246" i="23"/>
  <c r="N4246" i="23"/>
  <c r="K4246" i="23"/>
  <c r="J4246" i="23"/>
  <c r="Q4245" i="23"/>
  <c r="N4245" i="23"/>
  <c r="J4245" i="23"/>
  <c r="K4245" i="23" s="1"/>
  <c r="Q4244" i="23"/>
  <c r="N4244" i="23"/>
  <c r="K4244" i="23"/>
  <c r="J4244" i="23"/>
  <c r="Q4243" i="23"/>
  <c r="N4243" i="23"/>
  <c r="K4243" i="23"/>
  <c r="J4243" i="23"/>
  <c r="Q4242" i="23"/>
  <c r="N4242" i="23"/>
  <c r="K4242" i="23"/>
  <c r="J4242" i="23"/>
  <c r="Q4241" i="23"/>
  <c r="N4241" i="23"/>
  <c r="J4241" i="23"/>
  <c r="K4241" i="23" s="1"/>
  <c r="Q4240" i="23"/>
  <c r="N4240" i="23"/>
  <c r="K4240" i="23"/>
  <c r="J4240" i="23"/>
  <c r="Q4239" i="23"/>
  <c r="N4239" i="23"/>
  <c r="K4239" i="23"/>
  <c r="J4239" i="23"/>
  <c r="Q4238" i="23"/>
  <c r="N4238" i="23"/>
  <c r="K4238" i="23"/>
  <c r="J4238" i="23"/>
  <c r="Q4237" i="23"/>
  <c r="N4237" i="23"/>
  <c r="J4237" i="23"/>
  <c r="K4237" i="23" s="1"/>
  <c r="Q4236" i="23"/>
  <c r="N4236" i="23"/>
  <c r="K4236" i="23"/>
  <c r="J4236" i="23"/>
  <c r="Q4235" i="23"/>
  <c r="N4235" i="23"/>
  <c r="K4235" i="23"/>
  <c r="J4235" i="23"/>
  <c r="Q4234" i="23"/>
  <c r="N4234" i="23"/>
  <c r="K4234" i="23"/>
  <c r="J4234" i="23"/>
  <c r="Q4233" i="23"/>
  <c r="N4233" i="23"/>
  <c r="J4233" i="23"/>
  <c r="K4233" i="23" s="1"/>
  <c r="Q4232" i="23"/>
  <c r="N4232" i="23"/>
  <c r="K4232" i="23"/>
  <c r="J4232" i="23"/>
  <c r="Q4231" i="23"/>
  <c r="N4231" i="23"/>
  <c r="K4231" i="23"/>
  <c r="J4231" i="23"/>
  <c r="Q4230" i="23"/>
  <c r="N4230" i="23"/>
  <c r="K4230" i="23"/>
  <c r="J4230" i="23"/>
  <c r="Q4229" i="23"/>
  <c r="N4229" i="23"/>
  <c r="J4229" i="23"/>
  <c r="K4229" i="23" s="1"/>
  <c r="Q4228" i="23"/>
  <c r="N4228" i="23"/>
  <c r="K4228" i="23"/>
  <c r="J4228" i="23"/>
  <c r="Q4227" i="23"/>
  <c r="N4227" i="23"/>
  <c r="K4227" i="23"/>
  <c r="J4227" i="23"/>
  <c r="Q4226" i="23"/>
  <c r="N4226" i="23"/>
  <c r="K4226" i="23"/>
  <c r="J4226" i="23"/>
  <c r="Q4225" i="23"/>
  <c r="N4225" i="23"/>
  <c r="J4225" i="23"/>
  <c r="K4225" i="23" s="1"/>
  <c r="Q4224" i="23"/>
  <c r="N4224" i="23"/>
  <c r="K4224" i="23"/>
  <c r="J4224" i="23"/>
  <c r="Q4223" i="23"/>
  <c r="N4223" i="23"/>
  <c r="K4223" i="23"/>
  <c r="J4223" i="23"/>
  <c r="Q4222" i="23"/>
  <c r="N4222" i="23"/>
  <c r="K4222" i="23"/>
  <c r="J4222" i="23"/>
  <c r="Q4221" i="23"/>
  <c r="N4221" i="23"/>
  <c r="J4221" i="23"/>
  <c r="K4221" i="23" s="1"/>
  <c r="Q4220" i="23"/>
  <c r="N4220" i="23"/>
  <c r="K4220" i="23"/>
  <c r="J4220" i="23"/>
  <c r="Q4219" i="23"/>
  <c r="N4219" i="23"/>
  <c r="K4219" i="23"/>
  <c r="J4219" i="23"/>
  <c r="Q4218" i="23"/>
  <c r="N4218" i="23"/>
  <c r="K4218" i="23"/>
  <c r="J4218" i="23"/>
  <c r="Q4217" i="23"/>
  <c r="N4217" i="23"/>
  <c r="J4217" i="23"/>
  <c r="K4217" i="23" s="1"/>
  <c r="Q4216" i="23"/>
  <c r="N4216" i="23"/>
  <c r="K4216" i="23"/>
  <c r="J4216" i="23"/>
  <c r="Q4215" i="23"/>
  <c r="N4215" i="23"/>
  <c r="K4215" i="23"/>
  <c r="J4215" i="23"/>
  <c r="Q4214" i="23"/>
  <c r="N4214" i="23"/>
  <c r="K4214" i="23"/>
  <c r="J4214" i="23"/>
  <c r="Q4213" i="23"/>
  <c r="N4213" i="23"/>
  <c r="J4213" i="23"/>
  <c r="K4213" i="23" s="1"/>
  <c r="Q4212" i="23"/>
  <c r="N4212" i="23"/>
  <c r="K4212" i="23"/>
  <c r="J4212" i="23"/>
  <c r="Q4211" i="23"/>
  <c r="N4211" i="23"/>
  <c r="K4211" i="23"/>
  <c r="J4211" i="23"/>
  <c r="Q4210" i="23"/>
  <c r="N4210" i="23"/>
  <c r="K4210" i="23"/>
  <c r="J4210" i="23"/>
  <c r="Q4209" i="23"/>
  <c r="N4209" i="23"/>
  <c r="K4209" i="23"/>
  <c r="Q4208" i="23"/>
  <c r="N4208" i="23"/>
  <c r="K4208" i="23"/>
  <c r="Q4207" i="23"/>
  <c r="N4207" i="23"/>
  <c r="K4207" i="23"/>
  <c r="Q4206" i="23"/>
  <c r="N4206" i="23"/>
  <c r="K4206" i="23"/>
  <c r="Q4205" i="23"/>
  <c r="N4205" i="23"/>
  <c r="K4205" i="23"/>
  <c r="Q4204" i="23"/>
  <c r="N4204" i="23"/>
  <c r="K4204" i="23"/>
  <c r="Q4203" i="23"/>
  <c r="N4203" i="23"/>
  <c r="K4203" i="23"/>
  <c r="Q4202" i="23"/>
  <c r="N4202" i="23"/>
  <c r="K4202" i="23"/>
  <c r="Q4201" i="23"/>
  <c r="N4201" i="23"/>
  <c r="K4201" i="23"/>
  <c r="Q4200" i="23"/>
  <c r="N4200" i="23"/>
  <c r="K4200" i="23"/>
  <c r="Q4199" i="23"/>
  <c r="N4199" i="23"/>
  <c r="K4199" i="23"/>
  <c r="Q4198" i="23"/>
  <c r="N4198" i="23"/>
  <c r="K4198" i="23"/>
  <c r="Q4197" i="23"/>
  <c r="N4197" i="23"/>
  <c r="K4197" i="23"/>
  <c r="Q4196" i="23"/>
  <c r="N4196" i="23"/>
  <c r="K4196" i="23"/>
  <c r="Q4195" i="23"/>
  <c r="N4195" i="23"/>
  <c r="K4195" i="23"/>
  <c r="Q4194" i="23"/>
  <c r="N4194" i="23"/>
  <c r="K4194" i="23"/>
  <c r="Q4193" i="23"/>
  <c r="N4193" i="23"/>
  <c r="K4193" i="23"/>
  <c r="Q4192" i="23"/>
  <c r="N4192" i="23"/>
  <c r="K4192" i="23"/>
  <c r="Q4191" i="23"/>
  <c r="N4191" i="23"/>
  <c r="K4191" i="23"/>
  <c r="Q4190" i="23"/>
  <c r="N4190" i="23"/>
  <c r="K4190" i="23"/>
  <c r="Q4189" i="23"/>
  <c r="N4189" i="23"/>
  <c r="K4189" i="23"/>
  <c r="Q4188" i="23"/>
  <c r="N4188" i="23"/>
  <c r="K4188" i="23"/>
  <c r="Q4187" i="23"/>
  <c r="N4187" i="23"/>
  <c r="K4187" i="23"/>
  <c r="Q4186" i="23"/>
  <c r="N4186" i="23"/>
  <c r="K4186" i="23"/>
  <c r="Q4185" i="23"/>
  <c r="N4185" i="23"/>
  <c r="K4185" i="23"/>
  <c r="Q4184" i="23"/>
  <c r="N4184" i="23"/>
  <c r="K4184" i="23"/>
  <c r="Q4183" i="23"/>
  <c r="N4183" i="23"/>
  <c r="J4183" i="23"/>
  <c r="K4183" i="23" s="1"/>
  <c r="Q4182" i="23"/>
  <c r="N4182" i="23"/>
  <c r="K4182" i="23"/>
  <c r="J4182" i="23"/>
  <c r="Q4181" i="23"/>
  <c r="N4181" i="23"/>
  <c r="J4181" i="23"/>
  <c r="K4181" i="23" s="1"/>
  <c r="Q4180" i="23"/>
  <c r="N4180" i="23"/>
  <c r="J4180" i="23"/>
  <c r="K4180" i="23" s="1"/>
  <c r="Q4179" i="23"/>
  <c r="N4179" i="23"/>
  <c r="K4179" i="23"/>
  <c r="J4179" i="23"/>
  <c r="Q4178" i="23"/>
  <c r="N4178" i="23"/>
  <c r="K4178" i="23"/>
  <c r="J4178" i="23"/>
  <c r="Q4177" i="23"/>
  <c r="N4177" i="23"/>
  <c r="J4177" i="23"/>
  <c r="K4177" i="23" s="1"/>
  <c r="Q4176" i="23"/>
  <c r="N4176" i="23"/>
  <c r="J4176" i="23"/>
  <c r="K4176" i="23" s="1"/>
  <c r="Q4175" i="23"/>
  <c r="N4175" i="23"/>
  <c r="K4175" i="23"/>
  <c r="J4175" i="23"/>
  <c r="Q4174" i="23"/>
  <c r="N4174" i="23"/>
  <c r="K4174" i="23"/>
  <c r="J4174" i="23"/>
  <c r="Q4173" i="23"/>
  <c r="N4173" i="23"/>
  <c r="K4173" i="23"/>
  <c r="J4173" i="23"/>
  <c r="Q4172" i="23"/>
  <c r="N4172" i="23"/>
  <c r="J4172" i="23"/>
  <c r="K4172" i="23" s="1"/>
  <c r="Q4171" i="23"/>
  <c r="N4171" i="23"/>
  <c r="K4171" i="23"/>
  <c r="J4171" i="23"/>
  <c r="Q4170" i="23"/>
  <c r="N4170" i="23"/>
  <c r="K4170" i="23"/>
  <c r="J4170" i="23"/>
  <c r="Q4169" i="23"/>
  <c r="N4169" i="23"/>
  <c r="J4169" i="23"/>
  <c r="K4169" i="23" s="1"/>
  <c r="Q4168" i="23"/>
  <c r="N4168" i="23"/>
  <c r="J4168" i="23"/>
  <c r="K4168" i="23" s="1"/>
  <c r="Q4167" i="23"/>
  <c r="N4167" i="23"/>
  <c r="J4167" i="23"/>
  <c r="K4167" i="23" s="1"/>
  <c r="Q4166" i="23"/>
  <c r="N4166" i="23"/>
  <c r="K4166" i="23"/>
  <c r="J4166" i="23"/>
  <c r="Q4165" i="23"/>
  <c r="N4165" i="23"/>
  <c r="J4165" i="23"/>
  <c r="K4165" i="23" s="1"/>
  <c r="Q4164" i="23"/>
  <c r="N4164" i="23"/>
  <c r="J4164" i="23"/>
  <c r="K4164" i="23" s="1"/>
  <c r="Q4163" i="23"/>
  <c r="N4163" i="23"/>
  <c r="J4163" i="23"/>
  <c r="Q4162" i="23"/>
  <c r="N4162" i="23"/>
  <c r="K4162" i="23"/>
  <c r="J4162" i="23"/>
  <c r="Q4161" i="23"/>
  <c r="N4161" i="23"/>
  <c r="K4161" i="23"/>
  <c r="J4161" i="23"/>
  <c r="Q4160" i="23"/>
  <c r="N4160" i="23"/>
  <c r="K4160" i="23"/>
  <c r="Q4159" i="23"/>
  <c r="N4159" i="23"/>
  <c r="K4159" i="23"/>
  <c r="Q4158" i="23"/>
  <c r="N4158" i="23"/>
  <c r="K4158" i="23"/>
  <c r="Q4157" i="23"/>
  <c r="N4157" i="23"/>
  <c r="K4157" i="23"/>
  <c r="Q4156" i="23"/>
  <c r="N4156" i="23"/>
  <c r="K4156" i="23"/>
  <c r="Q4155" i="23"/>
  <c r="N4155" i="23"/>
  <c r="K4155" i="23"/>
  <c r="Q4154" i="23"/>
  <c r="N4154" i="23"/>
  <c r="K4154" i="23"/>
  <c r="Q4153" i="23"/>
  <c r="N4153" i="23"/>
  <c r="K4153" i="23"/>
  <c r="Q4152" i="23"/>
  <c r="N4152" i="23"/>
  <c r="K4152" i="23"/>
  <c r="Q4151" i="23"/>
  <c r="N4151" i="23"/>
  <c r="K4151" i="23"/>
  <c r="Q4150" i="23"/>
  <c r="N4150" i="23"/>
  <c r="K4150" i="23"/>
  <c r="Q4149" i="23"/>
  <c r="N4149" i="23"/>
  <c r="K4149" i="23"/>
  <c r="Q4148" i="23"/>
  <c r="N4148" i="23"/>
  <c r="K4148" i="23"/>
  <c r="Q4147" i="23"/>
  <c r="N4147" i="23"/>
  <c r="K4147" i="23"/>
  <c r="Q4146" i="23"/>
  <c r="N4146" i="23"/>
  <c r="K4146" i="23"/>
  <c r="Q4145" i="23"/>
  <c r="N4145" i="23"/>
  <c r="K4145" i="23"/>
  <c r="Q4144" i="23"/>
  <c r="N4144" i="23"/>
  <c r="K4144" i="23"/>
  <c r="Q4143" i="23"/>
  <c r="N4143" i="23"/>
  <c r="K4143" i="23"/>
  <c r="Q4142" i="23"/>
  <c r="N4142" i="23"/>
  <c r="K4142" i="23"/>
  <c r="Q4141" i="23"/>
  <c r="N4141" i="23"/>
  <c r="K4141" i="23"/>
  <c r="Q4140" i="23"/>
  <c r="N4140" i="23"/>
  <c r="K4140" i="23"/>
  <c r="Q4139" i="23"/>
  <c r="N4139" i="23"/>
  <c r="K4139" i="23"/>
  <c r="Q4138" i="23"/>
  <c r="N4138" i="23"/>
  <c r="K4138" i="23"/>
  <c r="Q4137" i="23"/>
  <c r="N4137" i="23"/>
  <c r="K4137" i="23"/>
  <c r="Q4136" i="23"/>
  <c r="N4136" i="23"/>
  <c r="K4136" i="23"/>
  <c r="Q4135" i="23"/>
  <c r="N4135" i="23"/>
  <c r="K4135" i="23"/>
  <c r="Q4134" i="23"/>
  <c r="N4134" i="23"/>
  <c r="K4134" i="23"/>
  <c r="Q4133" i="23"/>
  <c r="N4133" i="23"/>
  <c r="K4133" i="23"/>
  <c r="Q4132" i="23"/>
  <c r="N4132" i="23"/>
  <c r="K4132" i="23"/>
  <c r="Q4131" i="23"/>
  <c r="N4131" i="23"/>
  <c r="K4131" i="23"/>
  <c r="Q4130" i="23"/>
  <c r="N4130" i="23"/>
  <c r="K4130" i="23"/>
  <c r="J4130" i="23"/>
  <c r="Q4129" i="23"/>
  <c r="N4129" i="23"/>
  <c r="K4129" i="23"/>
  <c r="J4129" i="23"/>
  <c r="Q4128" i="23"/>
  <c r="N4128" i="23"/>
  <c r="K4128" i="23"/>
  <c r="J4128" i="23"/>
  <c r="Q4127" i="23"/>
  <c r="N4127" i="23"/>
  <c r="J4127" i="23"/>
  <c r="K4127" i="23" s="1"/>
  <c r="Q4126" i="23"/>
  <c r="N4126" i="23"/>
  <c r="K4126" i="23"/>
  <c r="J4126" i="23"/>
  <c r="Q4125" i="23"/>
  <c r="N4125" i="23"/>
  <c r="K4125" i="23"/>
  <c r="J4125" i="23"/>
  <c r="Q4124" i="23"/>
  <c r="N4124" i="23"/>
  <c r="K4124" i="23"/>
  <c r="J4124" i="23"/>
  <c r="Q4123" i="23"/>
  <c r="N4123" i="23"/>
  <c r="J4123" i="23"/>
  <c r="K4123" i="23" s="1"/>
  <c r="Q4122" i="23"/>
  <c r="N4122" i="23"/>
  <c r="K4122" i="23"/>
  <c r="J4122" i="23"/>
  <c r="Q4121" i="23"/>
  <c r="N4121" i="23"/>
  <c r="K4121" i="23"/>
  <c r="J4121" i="23"/>
  <c r="Q4120" i="23"/>
  <c r="N4120" i="23"/>
  <c r="K4120" i="23"/>
  <c r="J4120" i="23"/>
  <c r="Q4119" i="23"/>
  <c r="N4119" i="23"/>
  <c r="J4119" i="23"/>
  <c r="K4119" i="23" s="1"/>
  <c r="Q4118" i="23"/>
  <c r="N4118" i="23"/>
  <c r="K4118" i="23"/>
  <c r="J4118" i="23"/>
  <c r="Q4117" i="23"/>
  <c r="N4117" i="23"/>
  <c r="K4117" i="23"/>
  <c r="J4117" i="23"/>
  <c r="Q4116" i="23"/>
  <c r="N4116" i="23"/>
  <c r="K4116" i="23"/>
  <c r="J4116" i="23"/>
  <c r="Q4115" i="23"/>
  <c r="N4115" i="23"/>
  <c r="J4115" i="23"/>
  <c r="K4115" i="23" s="1"/>
  <c r="Q4114" i="23"/>
  <c r="N4114" i="23"/>
  <c r="K4114" i="23"/>
  <c r="J4114" i="23"/>
  <c r="Q4113" i="23"/>
  <c r="N4113" i="23"/>
  <c r="K4113" i="23"/>
  <c r="J4113" i="23"/>
  <c r="Q4112" i="23"/>
  <c r="N4112" i="23"/>
  <c r="K4112" i="23"/>
  <c r="J4112" i="23"/>
  <c r="Q4111" i="23"/>
  <c r="N4111" i="23"/>
  <c r="J4111" i="23"/>
  <c r="K4111" i="23" s="1"/>
  <c r="Q4110" i="23"/>
  <c r="N4110" i="23"/>
  <c r="K4110" i="23"/>
  <c r="J4110" i="23"/>
  <c r="Q4109" i="23"/>
  <c r="N4109" i="23"/>
  <c r="K4109" i="23"/>
  <c r="J4109" i="23"/>
  <c r="Q4108" i="23"/>
  <c r="N4108" i="23"/>
  <c r="K4108" i="23"/>
  <c r="J4108" i="23"/>
  <c r="Q4107" i="23"/>
  <c r="N4107" i="23"/>
  <c r="J4107" i="23"/>
  <c r="K4107" i="23" s="1"/>
  <c r="Q4106" i="23"/>
  <c r="N4106" i="23"/>
  <c r="K4106" i="23"/>
  <c r="J4106" i="23"/>
  <c r="Q4105" i="23"/>
  <c r="N4105" i="23"/>
  <c r="K4105" i="23"/>
  <c r="J4105" i="23"/>
  <c r="Q4104" i="23"/>
  <c r="N4104" i="23"/>
  <c r="K4104" i="23"/>
  <c r="J4104" i="23"/>
  <c r="Q4103" i="23"/>
  <c r="N4103" i="23"/>
  <c r="J4103" i="23"/>
  <c r="K4103" i="23" s="1"/>
  <c r="Q4102" i="23"/>
  <c r="N4102" i="23"/>
  <c r="K4102" i="23"/>
  <c r="J4102" i="23"/>
  <c r="Q4101" i="23"/>
  <c r="N4101" i="23"/>
  <c r="K4101" i="23"/>
  <c r="J4101" i="23"/>
  <c r="Q4100" i="23"/>
  <c r="N4100" i="23"/>
  <c r="K4100" i="23"/>
  <c r="J4100" i="23"/>
  <c r="Q4099" i="23"/>
  <c r="N4099" i="23"/>
  <c r="J4099" i="23"/>
  <c r="K4099" i="23" s="1"/>
  <c r="Q4098" i="23"/>
  <c r="N4098" i="23"/>
  <c r="K4098" i="23"/>
  <c r="J4098" i="23"/>
  <c r="Q4097" i="23"/>
  <c r="N4097" i="23"/>
  <c r="K4097" i="23"/>
  <c r="J4097" i="23"/>
  <c r="Q4096" i="23"/>
  <c r="N4096" i="23"/>
  <c r="K4096" i="23"/>
  <c r="J4096" i="23"/>
  <c r="Q4095" i="23"/>
  <c r="Q4093" i="23" s="1"/>
  <c r="N4095" i="23"/>
  <c r="J4095" i="23"/>
  <c r="K4095" i="23" s="1"/>
  <c r="O4093" i="23"/>
  <c r="L4093" i="23"/>
  <c r="G4093" i="23"/>
  <c r="Q4092" i="23"/>
  <c r="N4092" i="23"/>
  <c r="K4092" i="23"/>
  <c r="J4092" i="23"/>
  <c r="Q4091" i="23"/>
  <c r="N4091" i="23"/>
  <c r="J4091" i="23"/>
  <c r="K4091" i="23" s="1"/>
  <c r="Q4090" i="23"/>
  <c r="N4090" i="23"/>
  <c r="K4090" i="23"/>
  <c r="J4090" i="23"/>
  <c r="Q4089" i="23"/>
  <c r="N4089" i="23"/>
  <c r="J4089" i="23"/>
  <c r="K4089" i="23" s="1"/>
  <c r="Q4088" i="23"/>
  <c r="N4088" i="23"/>
  <c r="K4088" i="23"/>
  <c r="J4088" i="23"/>
  <c r="Q4087" i="23"/>
  <c r="N4087" i="23"/>
  <c r="K4087" i="23"/>
  <c r="J4087" i="23"/>
  <c r="Q4086" i="23"/>
  <c r="N4086" i="23"/>
  <c r="K4086" i="23"/>
  <c r="J4086" i="23"/>
  <c r="Q4085" i="23"/>
  <c r="N4085" i="23"/>
  <c r="J4085" i="23"/>
  <c r="K4085" i="23" s="1"/>
  <c r="Q4084" i="23"/>
  <c r="N4084" i="23"/>
  <c r="K4084" i="23"/>
  <c r="J4084" i="23"/>
  <c r="Q4083" i="23"/>
  <c r="N4083" i="23"/>
  <c r="J4083" i="23"/>
  <c r="K4083" i="23" s="1"/>
  <c r="Q4082" i="23"/>
  <c r="N4082" i="23"/>
  <c r="K4082" i="23"/>
  <c r="J4082" i="23"/>
  <c r="Q4081" i="23"/>
  <c r="N4081" i="23"/>
  <c r="J4081" i="23"/>
  <c r="K4081" i="23" s="1"/>
  <c r="Q4080" i="23"/>
  <c r="N4080" i="23"/>
  <c r="K4080" i="23"/>
  <c r="J4080" i="23"/>
  <c r="Q4079" i="23"/>
  <c r="N4079" i="23"/>
  <c r="J4079" i="23"/>
  <c r="K4079" i="23" s="1"/>
  <c r="Q4078" i="23"/>
  <c r="N4078" i="23"/>
  <c r="K4078" i="23"/>
  <c r="J4078" i="23"/>
  <c r="Q4077" i="23"/>
  <c r="N4077" i="23"/>
  <c r="J4077" i="23"/>
  <c r="K4077" i="23" s="1"/>
  <c r="Q4076" i="23"/>
  <c r="N4076" i="23"/>
  <c r="K4076" i="23"/>
  <c r="J4076" i="23"/>
  <c r="Q4075" i="23"/>
  <c r="N4075" i="23"/>
  <c r="J4075" i="23"/>
  <c r="K4075" i="23" s="1"/>
  <c r="Q4074" i="23"/>
  <c r="N4074" i="23"/>
  <c r="K4074" i="23"/>
  <c r="J4074" i="23"/>
  <c r="Q4073" i="23"/>
  <c r="N4073" i="23"/>
  <c r="J4073" i="23"/>
  <c r="K4073" i="23" s="1"/>
  <c r="Q4072" i="23"/>
  <c r="N4072" i="23"/>
  <c r="J4072" i="23"/>
  <c r="K4072" i="23" s="1"/>
  <c r="Q4071" i="23"/>
  <c r="N4071" i="23"/>
  <c r="K4071" i="23"/>
  <c r="J4071" i="23"/>
  <c r="Q4070" i="23"/>
  <c r="N4070" i="23"/>
  <c r="K4070" i="23"/>
  <c r="J4070" i="23"/>
  <c r="Q4069" i="23"/>
  <c r="N4069" i="23"/>
  <c r="K4069" i="23"/>
  <c r="J4069" i="23"/>
  <c r="Q4068" i="23"/>
  <c r="N4068" i="23"/>
  <c r="J4068" i="23"/>
  <c r="K4068" i="23" s="1"/>
  <c r="Q4067" i="23"/>
  <c r="N4067" i="23"/>
  <c r="J4067" i="23"/>
  <c r="K4067" i="23" s="1"/>
  <c r="Q4066" i="23"/>
  <c r="N4066" i="23"/>
  <c r="K4066" i="23"/>
  <c r="J4066" i="23"/>
  <c r="Q4065" i="23"/>
  <c r="N4065" i="23"/>
  <c r="J4065" i="23"/>
  <c r="K4065" i="23" s="1"/>
  <c r="Q4064" i="23"/>
  <c r="N4064" i="23"/>
  <c r="J4064" i="23"/>
  <c r="K4064" i="23" s="1"/>
  <c r="Q4063" i="23"/>
  <c r="N4063" i="23"/>
  <c r="J4063" i="23"/>
  <c r="K4063" i="23" s="1"/>
  <c r="Q4062" i="23"/>
  <c r="N4062" i="23"/>
  <c r="K4062" i="23"/>
  <c r="J4062" i="23"/>
  <c r="Q4061" i="23"/>
  <c r="N4061" i="23"/>
  <c r="K4061" i="23"/>
  <c r="J4061" i="23"/>
  <c r="Q4060" i="23"/>
  <c r="N4060" i="23"/>
  <c r="J4060" i="23"/>
  <c r="K4060" i="23" s="1"/>
  <c r="Q4059" i="23"/>
  <c r="N4059" i="23"/>
  <c r="K4059" i="23"/>
  <c r="J4059" i="23"/>
  <c r="Q4058" i="23"/>
  <c r="N4058" i="23"/>
  <c r="K4058" i="23"/>
  <c r="J4058" i="23"/>
  <c r="Q4057" i="23"/>
  <c r="N4057" i="23"/>
  <c r="J4057" i="23"/>
  <c r="K4057" i="23" s="1"/>
  <c r="Q4056" i="23"/>
  <c r="N4056" i="23"/>
  <c r="J4056" i="23"/>
  <c r="K4056" i="23" s="1"/>
  <c r="Q4055" i="23"/>
  <c r="N4055" i="23"/>
  <c r="J4055" i="23"/>
  <c r="K4055" i="23" s="1"/>
  <c r="Q4054" i="23"/>
  <c r="N4054" i="23"/>
  <c r="K4054" i="23"/>
  <c r="J4054" i="23"/>
  <c r="Q4053" i="23"/>
  <c r="N4053" i="23"/>
  <c r="K4053" i="23"/>
  <c r="J4053" i="23"/>
  <c r="Q4052" i="23"/>
  <c r="N4052" i="23"/>
  <c r="J4052" i="23"/>
  <c r="K4052" i="23" s="1"/>
  <c r="Q4051" i="23"/>
  <c r="N4051" i="23"/>
  <c r="K4051" i="23"/>
  <c r="J4051" i="23"/>
  <c r="Q4050" i="23"/>
  <c r="N4050" i="23"/>
  <c r="K4050" i="23"/>
  <c r="J4050" i="23"/>
  <c r="Q4049" i="23"/>
  <c r="N4049" i="23"/>
  <c r="J4049" i="23"/>
  <c r="K4049" i="23" s="1"/>
  <c r="Q4048" i="23"/>
  <c r="N4048" i="23"/>
  <c r="J4048" i="23"/>
  <c r="K4048" i="23" s="1"/>
  <c r="Q4047" i="23"/>
  <c r="N4047" i="23"/>
  <c r="K4047" i="23"/>
  <c r="J4047" i="23"/>
  <c r="Q4046" i="23"/>
  <c r="N4046" i="23"/>
  <c r="K4046" i="23"/>
  <c r="J4046" i="23"/>
  <c r="Q4045" i="23"/>
  <c r="N4045" i="23"/>
  <c r="K4045" i="23"/>
  <c r="J4045" i="23"/>
  <c r="Q4044" i="23"/>
  <c r="N4044" i="23"/>
  <c r="J4044" i="23"/>
  <c r="K4044" i="23" s="1"/>
  <c r="Q4043" i="23"/>
  <c r="N4043" i="23"/>
  <c r="J4043" i="23"/>
  <c r="K4043" i="23" s="1"/>
  <c r="Q4042" i="23"/>
  <c r="N4042" i="23"/>
  <c r="K4042" i="23"/>
  <c r="J4042" i="23"/>
  <c r="Q4041" i="23"/>
  <c r="N4041" i="23"/>
  <c r="J4041" i="23"/>
  <c r="K4041" i="23" s="1"/>
  <c r="Q4040" i="23"/>
  <c r="N4040" i="23"/>
  <c r="J4040" i="23"/>
  <c r="K4040" i="23" s="1"/>
  <c r="Q4039" i="23"/>
  <c r="N4039" i="23"/>
  <c r="J4039" i="23"/>
  <c r="K4039" i="23" s="1"/>
  <c r="Q4038" i="23"/>
  <c r="N4038" i="23"/>
  <c r="K4038" i="23"/>
  <c r="J4038" i="23"/>
  <c r="Q4037" i="23"/>
  <c r="N4037" i="23"/>
  <c r="K4037" i="23"/>
  <c r="J4037" i="23"/>
  <c r="Q4036" i="23"/>
  <c r="N4036" i="23"/>
  <c r="J4036" i="23"/>
  <c r="K4036" i="23" s="1"/>
  <c r="Q4035" i="23"/>
  <c r="N4035" i="23"/>
  <c r="K4035" i="23"/>
  <c r="J4035" i="23"/>
  <c r="Q4034" i="23"/>
  <c r="N4034" i="23"/>
  <c r="K4034" i="23"/>
  <c r="J4034" i="23"/>
  <c r="Q4033" i="23"/>
  <c r="N4033" i="23"/>
  <c r="K4033" i="23"/>
  <c r="J4033" i="23"/>
  <c r="Q4032" i="23"/>
  <c r="N4032" i="23"/>
  <c r="J4032" i="23"/>
  <c r="K4032" i="23" s="1"/>
  <c r="Q4031" i="23"/>
  <c r="N4031" i="23"/>
  <c r="K4031" i="23"/>
  <c r="J4031" i="23"/>
  <c r="Q4030" i="23"/>
  <c r="N4030" i="23"/>
  <c r="K4030" i="23"/>
  <c r="J4030" i="23"/>
  <c r="Q4029" i="23"/>
  <c r="N4029" i="23"/>
  <c r="J4029" i="23"/>
  <c r="K4029" i="23" s="1"/>
  <c r="Q4028" i="23"/>
  <c r="N4028" i="23"/>
  <c r="J4028" i="23"/>
  <c r="K4028" i="23" s="1"/>
  <c r="Q4027" i="23"/>
  <c r="N4027" i="23"/>
  <c r="J4027" i="23"/>
  <c r="K4027" i="23" s="1"/>
  <c r="Q4026" i="23"/>
  <c r="N4026" i="23"/>
  <c r="K4026" i="23"/>
  <c r="J4026" i="23"/>
  <c r="Q4025" i="23"/>
  <c r="N4025" i="23"/>
  <c r="K4025" i="23"/>
  <c r="J4025" i="23"/>
  <c r="Q4024" i="23"/>
  <c r="N4024" i="23"/>
  <c r="J4024" i="23"/>
  <c r="K4024" i="23" s="1"/>
  <c r="Q4023" i="23"/>
  <c r="N4023" i="23"/>
  <c r="K4023" i="23"/>
  <c r="J4023" i="23"/>
  <c r="Q4022" i="23"/>
  <c r="N4022" i="23"/>
  <c r="K4022" i="23"/>
  <c r="J4022" i="23"/>
  <c r="Q4021" i="23"/>
  <c r="N4021" i="23"/>
  <c r="J4021" i="23"/>
  <c r="K4021" i="23" s="1"/>
  <c r="Q4020" i="23"/>
  <c r="N4020" i="23"/>
  <c r="J4020" i="23"/>
  <c r="K4020" i="23" s="1"/>
  <c r="Q4019" i="23"/>
  <c r="N4019" i="23"/>
  <c r="J4019" i="23"/>
  <c r="K4019" i="23" s="1"/>
  <c r="Q4018" i="23"/>
  <c r="N4018" i="23"/>
  <c r="K4018" i="23"/>
  <c r="J4018" i="23"/>
  <c r="Q4017" i="23"/>
  <c r="N4017" i="23"/>
  <c r="K4017" i="23"/>
  <c r="J4017" i="23"/>
  <c r="Q4016" i="23"/>
  <c r="N4016" i="23"/>
  <c r="J4016" i="23"/>
  <c r="K4016" i="23" s="1"/>
  <c r="Q4015" i="23"/>
  <c r="N4015" i="23"/>
  <c r="K4015" i="23"/>
  <c r="J4015" i="23"/>
  <c r="Q4014" i="23"/>
  <c r="N4014" i="23"/>
  <c r="K4014" i="23"/>
  <c r="J4014" i="23"/>
  <c r="Q4013" i="23"/>
  <c r="N4013" i="23"/>
  <c r="K4013" i="23"/>
  <c r="J4013" i="23"/>
  <c r="Q4012" i="23"/>
  <c r="N4012" i="23"/>
  <c r="J4012" i="23"/>
  <c r="K4012" i="23" s="1"/>
  <c r="Q4011" i="23"/>
  <c r="N4011" i="23"/>
  <c r="K4011" i="23"/>
  <c r="J4011" i="23"/>
  <c r="Q4010" i="23"/>
  <c r="N4010" i="23"/>
  <c r="K4010" i="23"/>
  <c r="J4010" i="23"/>
  <c r="Q4009" i="23"/>
  <c r="N4009" i="23"/>
  <c r="K4009" i="23"/>
  <c r="J4009" i="23"/>
  <c r="Q4008" i="23"/>
  <c r="N4008" i="23"/>
  <c r="J4008" i="23"/>
  <c r="K4008" i="23" s="1"/>
  <c r="Q4007" i="23"/>
  <c r="N4007" i="23"/>
  <c r="J4007" i="23"/>
  <c r="K4007" i="23" s="1"/>
  <c r="Q4006" i="23"/>
  <c r="N4006" i="23"/>
  <c r="K4006" i="23"/>
  <c r="J4006" i="23"/>
  <c r="Q4005" i="23"/>
  <c r="N4005" i="23"/>
  <c r="J4005" i="23"/>
  <c r="K4005" i="23" s="1"/>
  <c r="Q4004" i="23"/>
  <c r="N4004" i="23"/>
  <c r="J4004" i="23"/>
  <c r="K4004" i="23" s="1"/>
  <c r="Q4003" i="23"/>
  <c r="N4003" i="23"/>
  <c r="J4003" i="23"/>
  <c r="K4003" i="23" s="1"/>
  <c r="Q4002" i="23"/>
  <c r="N4002" i="23"/>
  <c r="K4002" i="23"/>
  <c r="J4002" i="23"/>
  <c r="Q4001" i="23"/>
  <c r="N4001" i="23"/>
  <c r="J4001" i="23"/>
  <c r="K4001" i="23" s="1"/>
  <c r="Q4000" i="23"/>
  <c r="N4000" i="23"/>
  <c r="J4000" i="23"/>
  <c r="K4000" i="23" s="1"/>
  <c r="Q3999" i="23"/>
  <c r="N3999" i="23"/>
  <c r="J3999" i="23"/>
  <c r="K3999" i="23" s="1"/>
  <c r="Q3998" i="23"/>
  <c r="N3998" i="23"/>
  <c r="K3998" i="23"/>
  <c r="J3998" i="23"/>
  <c r="Q3997" i="23"/>
  <c r="N3997" i="23"/>
  <c r="J3997" i="23"/>
  <c r="K3997" i="23" s="1"/>
  <c r="Q3996" i="23"/>
  <c r="N3996" i="23"/>
  <c r="J3996" i="23"/>
  <c r="K3996" i="23" s="1"/>
  <c r="Q3995" i="23"/>
  <c r="N3995" i="23"/>
  <c r="K3995" i="23"/>
  <c r="J3995" i="23"/>
  <c r="Q3994" i="23"/>
  <c r="N3994" i="23"/>
  <c r="K3994" i="23"/>
  <c r="J3994" i="23"/>
  <c r="Q3993" i="23"/>
  <c r="N3993" i="23"/>
  <c r="K3993" i="23"/>
  <c r="J3993" i="23"/>
  <c r="Q3992" i="23"/>
  <c r="N3992" i="23"/>
  <c r="J3992" i="23"/>
  <c r="K3992" i="23" s="1"/>
  <c r="Q3991" i="23"/>
  <c r="N3991" i="23"/>
  <c r="J3991" i="23"/>
  <c r="K3991" i="23" s="1"/>
  <c r="Q3990" i="23"/>
  <c r="N3990" i="23"/>
  <c r="K3990" i="23"/>
  <c r="J3990" i="23"/>
  <c r="Q3989" i="23"/>
  <c r="N3989" i="23"/>
  <c r="J3989" i="23"/>
  <c r="K3989" i="23" s="1"/>
  <c r="Q3988" i="23"/>
  <c r="N3988" i="23"/>
  <c r="J3988" i="23"/>
  <c r="K3988" i="23" s="1"/>
  <c r="Q3987" i="23"/>
  <c r="N3987" i="23"/>
  <c r="K3987" i="23"/>
  <c r="J3987" i="23"/>
  <c r="Q3986" i="23"/>
  <c r="N3986" i="23"/>
  <c r="K3986" i="23"/>
  <c r="J3986" i="23"/>
  <c r="Q3985" i="23"/>
  <c r="N3985" i="23"/>
  <c r="K3985" i="23"/>
  <c r="J3985" i="23"/>
  <c r="Q3984" i="23"/>
  <c r="N3984" i="23"/>
  <c r="J3984" i="23"/>
  <c r="K3984" i="23" s="1"/>
  <c r="Q3983" i="23"/>
  <c r="N3983" i="23"/>
  <c r="K3983" i="23"/>
  <c r="J3983" i="23"/>
  <c r="Q3982" i="23"/>
  <c r="N3982" i="23"/>
  <c r="K3982" i="23"/>
  <c r="J3982" i="23"/>
  <c r="Q3981" i="23"/>
  <c r="N3981" i="23"/>
  <c r="J3981" i="23"/>
  <c r="K3981" i="23" s="1"/>
  <c r="Q3980" i="23"/>
  <c r="N3980" i="23"/>
  <c r="J3980" i="23"/>
  <c r="K3980" i="23" s="1"/>
  <c r="Q3979" i="23"/>
  <c r="N3979" i="23"/>
  <c r="J3979" i="23"/>
  <c r="K3979" i="23" s="1"/>
  <c r="Q3978" i="23"/>
  <c r="N3978" i="23"/>
  <c r="K3978" i="23"/>
  <c r="J3978" i="23"/>
  <c r="Q3977" i="23"/>
  <c r="N3977" i="23"/>
  <c r="J3977" i="23"/>
  <c r="K3977" i="23" s="1"/>
  <c r="Q3976" i="23"/>
  <c r="N3976" i="23"/>
  <c r="J3976" i="23"/>
  <c r="K3976" i="23" s="1"/>
  <c r="Q3975" i="23"/>
  <c r="N3975" i="23"/>
  <c r="K3975" i="23"/>
  <c r="J3975" i="23"/>
  <c r="Q3974" i="23"/>
  <c r="N3974" i="23"/>
  <c r="K3974" i="23"/>
  <c r="J3974" i="23"/>
  <c r="Q3973" i="23"/>
  <c r="N3973" i="23"/>
  <c r="K3973" i="23"/>
  <c r="J3973" i="23"/>
  <c r="Q3972" i="23"/>
  <c r="N3972" i="23"/>
  <c r="J3972" i="23"/>
  <c r="K3972" i="23" s="1"/>
  <c r="Q3971" i="23"/>
  <c r="N3971" i="23"/>
  <c r="K3971" i="23"/>
  <c r="J3971" i="23"/>
  <c r="Q3970" i="23"/>
  <c r="N3970" i="23"/>
  <c r="K3970" i="23"/>
  <c r="J3970" i="23"/>
  <c r="Q3969" i="23"/>
  <c r="N3969" i="23"/>
  <c r="J3969" i="23"/>
  <c r="K3969" i="23" s="1"/>
  <c r="Q3968" i="23"/>
  <c r="N3968" i="23"/>
  <c r="J3968" i="23"/>
  <c r="K3968" i="23" s="1"/>
  <c r="Q3967" i="23"/>
  <c r="N3967" i="23"/>
  <c r="K3967" i="23"/>
  <c r="J3967" i="23"/>
  <c r="Q3966" i="23"/>
  <c r="N3966" i="23"/>
  <c r="K3966" i="23"/>
  <c r="J3966" i="23"/>
  <c r="Q3965" i="23"/>
  <c r="N3965" i="23"/>
  <c r="J3965" i="23"/>
  <c r="K3965" i="23" s="1"/>
  <c r="Q3964" i="23"/>
  <c r="N3964" i="23"/>
  <c r="J3964" i="23"/>
  <c r="K3964" i="23" s="1"/>
  <c r="Q3963" i="23"/>
  <c r="N3963" i="23"/>
  <c r="J3963" i="23"/>
  <c r="K3963" i="23" s="1"/>
  <c r="Q3962" i="23"/>
  <c r="N3962" i="23"/>
  <c r="K3962" i="23"/>
  <c r="J3962" i="23"/>
  <c r="Q3961" i="23"/>
  <c r="N3961" i="23"/>
  <c r="K3961" i="23"/>
  <c r="J3961" i="23"/>
  <c r="Q3960" i="23"/>
  <c r="N3960" i="23"/>
  <c r="J3960" i="23"/>
  <c r="K3960" i="23" s="1"/>
  <c r="Q3959" i="23"/>
  <c r="N3959" i="23"/>
  <c r="K3959" i="23"/>
  <c r="J3959" i="23"/>
  <c r="Q3958" i="23"/>
  <c r="N3958" i="23"/>
  <c r="K3958" i="23"/>
  <c r="J3958" i="23"/>
  <c r="Q3957" i="23"/>
  <c r="N3957" i="23"/>
  <c r="J3957" i="23"/>
  <c r="K3957" i="23" s="1"/>
  <c r="Q3956" i="23"/>
  <c r="N3956" i="23"/>
  <c r="J3956" i="23"/>
  <c r="K3956" i="23" s="1"/>
  <c r="Q3955" i="23"/>
  <c r="N3955" i="23"/>
  <c r="J3955" i="23"/>
  <c r="K3955" i="23" s="1"/>
  <c r="Q3954" i="23"/>
  <c r="N3954" i="23"/>
  <c r="K3954" i="23"/>
  <c r="J3954" i="23"/>
  <c r="Q3953" i="23"/>
  <c r="N3953" i="23"/>
  <c r="K3953" i="23"/>
  <c r="J3953" i="23"/>
  <c r="Q3952" i="23"/>
  <c r="N3952" i="23"/>
  <c r="J3952" i="23"/>
  <c r="K3952" i="23" s="1"/>
  <c r="Q3951" i="23"/>
  <c r="N3951" i="23"/>
  <c r="K3951" i="23"/>
  <c r="J3951" i="23"/>
  <c r="Q3950" i="23"/>
  <c r="N3950" i="23"/>
  <c r="K3950" i="23"/>
  <c r="J3950" i="23"/>
  <c r="Q3949" i="23"/>
  <c r="N3949" i="23"/>
  <c r="K3949" i="23"/>
  <c r="J3949" i="23"/>
  <c r="Q3948" i="23"/>
  <c r="N3948" i="23"/>
  <c r="J3948" i="23"/>
  <c r="K3948" i="23" s="1"/>
  <c r="Q3947" i="23"/>
  <c r="N3947" i="23"/>
  <c r="J3947" i="23"/>
  <c r="K3947" i="23" s="1"/>
  <c r="Q3946" i="23"/>
  <c r="N3946" i="23"/>
  <c r="K3946" i="23"/>
  <c r="J3946" i="23"/>
  <c r="Q3945" i="23"/>
  <c r="N3945" i="23"/>
  <c r="J3945" i="23"/>
  <c r="K3945" i="23" s="1"/>
  <c r="Q3944" i="23"/>
  <c r="N3944" i="23"/>
  <c r="J3944" i="23"/>
  <c r="K3944" i="23" s="1"/>
  <c r="Q3943" i="23"/>
  <c r="N3943" i="23"/>
  <c r="K3943" i="23"/>
  <c r="J3943" i="23"/>
  <c r="Q3942" i="23"/>
  <c r="N3942" i="23"/>
  <c r="K3942" i="23"/>
  <c r="J3942" i="23"/>
  <c r="Q3941" i="23"/>
  <c r="N3941" i="23"/>
  <c r="J3941" i="23"/>
  <c r="K3941" i="23" s="1"/>
  <c r="Q3940" i="23"/>
  <c r="N3940" i="23"/>
  <c r="J3940" i="23"/>
  <c r="K3940" i="23" s="1"/>
  <c r="Q3939" i="23"/>
  <c r="N3939" i="23"/>
  <c r="J3939" i="23"/>
  <c r="K3939" i="23" s="1"/>
  <c r="Q3938" i="23"/>
  <c r="N3938" i="23"/>
  <c r="K3938" i="23"/>
  <c r="J3938" i="23"/>
  <c r="Q3937" i="23"/>
  <c r="N3937" i="23"/>
  <c r="K3937" i="23"/>
  <c r="J3937" i="23"/>
  <c r="Q3936" i="23"/>
  <c r="N3936" i="23"/>
  <c r="J3936" i="23"/>
  <c r="K3936" i="23" s="1"/>
  <c r="Q3935" i="23"/>
  <c r="N3935" i="23"/>
  <c r="J3935" i="23"/>
  <c r="K3935" i="23" s="1"/>
  <c r="Q3934" i="23"/>
  <c r="N3934" i="23"/>
  <c r="K3934" i="23"/>
  <c r="J3934" i="23"/>
  <c r="Q3933" i="23"/>
  <c r="N3933" i="23"/>
  <c r="J3933" i="23"/>
  <c r="K3933" i="23" s="1"/>
  <c r="Q3932" i="23"/>
  <c r="N3932" i="23"/>
  <c r="J3932" i="23"/>
  <c r="K3932" i="23" s="1"/>
  <c r="Q3931" i="23"/>
  <c r="N3931" i="23"/>
  <c r="K3931" i="23"/>
  <c r="J3931" i="23"/>
  <c r="Q3930" i="23"/>
  <c r="N3930" i="23"/>
  <c r="K3930" i="23"/>
  <c r="J3930" i="23"/>
  <c r="Q3929" i="23"/>
  <c r="N3929" i="23"/>
  <c r="J3929" i="23"/>
  <c r="K3929" i="23" s="1"/>
  <c r="Q3928" i="23"/>
  <c r="N3928" i="23"/>
  <c r="J3928" i="23"/>
  <c r="K3928" i="23" s="1"/>
  <c r="Q3927" i="23"/>
  <c r="N3927" i="23"/>
  <c r="J3927" i="23"/>
  <c r="K3927" i="23" s="1"/>
  <c r="Q3926" i="23"/>
  <c r="N3926" i="23"/>
  <c r="K3926" i="23"/>
  <c r="Q3925" i="23"/>
  <c r="N3925" i="23"/>
  <c r="K3925" i="23"/>
  <c r="Q3924" i="23"/>
  <c r="N3924" i="23"/>
  <c r="K3924" i="23"/>
  <c r="Q3923" i="23"/>
  <c r="N3923" i="23"/>
  <c r="K3923" i="23"/>
  <c r="Q3922" i="23"/>
  <c r="N3922" i="23"/>
  <c r="K3922" i="23"/>
  <c r="Q3921" i="23"/>
  <c r="N3921" i="23"/>
  <c r="K3921" i="23"/>
  <c r="Q3920" i="23"/>
  <c r="N3920" i="23"/>
  <c r="K3920" i="23"/>
  <c r="Q3919" i="23"/>
  <c r="N3919" i="23"/>
  <c r="K3919" i="23"/>
  <c r="Q3918" i="23"/>
  <c r="N3918" i="23"/>
  <c r="K3918" i="23"/>
  <c r="Q3917" i="23"/>
  <c r="N3917" i="23"/>
  <c r="K3917" i="23"/>
  <c r="Q3916" i="23"/>
  <c r="N3916" i="23"/>
  <c r="K3916" i="23"/>
  <c r="Q3915" i="23"/>
  <c r="N3915" i="23"/>
  <c r="K3915" i="23"/>
  <c r="Q3914" i="23"/>
  <c r="N3914" i="23"/>
  <c r="K3914" i="23"/>
  <c r="Q3913" i="23"/>
  <c r="N3913" i="23"/>
  <c r="K3913" i="23"/>
  <c r="Q3912" i="23"/>
  <c r="N3912" i="23"/>
  <c r="K3912" i="23"/>
  <c r="Q3911" i="23"/>
  <c r="N3911" i="23"/>
  <c r="K3911" i="23"/>
  <c r="Q3910" i="23"/>
  <c r="N3910" i="23"/>
  <c r="K3910" i="23"/>
  <c r="Q3909" i="23"/>
  <c r="N3909" i="23"/>
  <c r="K3909" i="23"/>
  <c r="Q3908" i="23"/>
  <c r="N3908" i="23"/>
  <c r="K3908" i="23"/>
  <c r="Q3907" i="23"/>
  <c r="N3907" i="23"/>
  <c r="K3907" i="23"/>
  <c r="Q3906" i="23"/>
  <c r="N3906" i="23"/>
  <c r="K3906" i="23"/>
  <c r="Q3905" i="23"/>
  <c r="N3905" i="23"/>
  <c r="K3905" i="23"/>
  <c r="Q3904" i="23"/>
  <c r="N3904" i="23"/>
  <c r="K3904" i="23"/>
  <c r="Q3903" i="23"/>
  <c r="N3903" i="23"/>
  <c r="K3903" i="23"/>
  <c r="Q3902" i="23"/>
  <c r="N3902" i="23"/>
  <c r="K3902" i="23"/>
  <c r="Q3901" i="23"/>
  <c r="N3901" i="23"/>
  <c r="K3901" i="23"/>
  <c r="Q3900" i="23"/>
  <c r="N3900" i="23"/>
  <c r="K3900" i="23"/>
  <c r="Q3899" i="23"/>
  <c r="N3899" i="23"/>
  <c r="K3899" i="23"/>
  <c r="Q3898" i="23"/>
  <c r="N3898" i="23"/>
  <c r="K3898" i="23"/>
  <c r="Q3897" i="23"/>
  <c r="N3897" i="23"/>
  <c r="K3897" i="23"/>
  <c r="Q3896" i="23"/>
  <c r="N3896" i="23"/>
  <c r="K3896" i="23"/>
  <c r="Q3895" i="23"/>
  <c r="N3895" i="23"/>
  <c r="K3895" i="23"/>
  <c r="Q3894" i="23"/>
  <c r="N3894" i="23"/>
  <c r="K3894" i="23"/>
  <c r="Q3893" i="23"/>
  <c r="N3893" i="23"/>
  <c r="K3893" i="23"/>
  <c r="Q3892" i="23"/>
  <c r="N3892" i="23"/>
  <c r="K3892" i="23"/>
  <c r="Q3891" i="23"/>
  <c r="N3891" i="23"/>
  <c r="K3891" i="23"/>
  <c r="Q3890" i="23"/>
  <c r="N3890" i="23"/>
  <c r="K3890" i="23"/>
  <c r="Q3889" i="23"/>
  <c r="N3889" i="23"/>
  <c r="K3889" i="23"/>
  <c r="Q3888" i="23"/>
  <c r="N3888" i="23"/>
  <c r="K3888" i="23"/>
  <c r="Q3887" i="23"/>
  <c r="N3887" i="23"/>
  <c r="K3887" i="23"/>
  <c r="Q3886" i="23"/>
  <c r="N3886" i="23"/>
  <c r="K3886" i="23"/>
  <c r="Q3885" i="23"/>
  <c r="N3885" i="23"/>
  <c r="K3885" i="23"/>
  <c r="Q3884" i="23"/>
  <c r="N3884" i="23"/>
  <c r="K3884" i="23"/>
  <c r="Q3883" i="23"/>
  <c r="N3883" i="23"/>
  <c r="K3883" i="23"/>
  <c r="Q3882" i="23"/>
  <c r="N3882" i="23"/>
  <c r="K3882" i="23"/>
  <c r="Q3881" i="23"/>
  <c r="N3881" i="23"/>
  <c r="K3881" i="23"/>
  <c r="Q3880" i="23"/>
  <c r="N3880" i="23"/>
  <c r="K3880" i="23"/>
  <c r="Q3879" i="23"/>
  <c r="N3879" i="23"/>
  <c r="K3879" i="23"/>
  <c r="Q3878" i="23"/>
  <c r="N3878" i="23"/>
  <c r="K3878" i="23"/>
  <c r="Q3877" i="23"/>
  <c r="N3877" i="23"/>
  <c r="K3877" i="23"/>
  <c r="Q3876" i="23"/>
  <c r="N3876" i="23"/>
  <c r="K3876" i="23"/>
  <c r="Q3875" i="23"/>
  <c r="N3875" i="23"/>
  <c r="K3875" i="23"/>
  <c r="Q3874" i="23"/>
  <c r="N3874" i="23"/>
  <c r="K3874" i="23"/>
  <c r="Q3873" i="23"/>
  <c r="N3873" i="23"/>
  <c r="K3873" i="23"/>
  <c r="Q3872" i="23"/>
  <c r="N3872" i="23"/>
  <c r="K3872" i="23"/>
  <c r="Q3871" i="23"/>
  <c r="N3871" i="23"/>
  <c r="K3871" i="23"/>
  <c r="Q3870" i="23"/>
  <c r="N3870" i="23"/>
  <c r="K3870" i="23"/>
  <c r="Q3869" i="23"/>
  <c r="N3869" i="23"/>
  <c r="K3869" i="23"/>
  <c r="Q3868" i="23"/>
  <c r="N3868" i="23"/>
  <c r="K3868" i="23"/>
  <c r="Q3867" i="23"/>
  <c r="N3867" i="23"/>
  <c r="K3867" i="23"/>
  <c r="Q3866" i="23"/>
  <c r="N3866" i="23"/>
  <c r="K3866" i="23"/>
  <c r="Q3865" i="23"/>
  <c r="N3865" i="23"/>
  <c r="K3865" i="23"/>
  <c r="Q3864" i="23"/>
  <c r="N3864" i="23"/>
  <c r="K3864" i="23"/>
  <c r="Q3863" i="23"/>
  <c r="N3863" i="23"/>
  <c r="K3863" i="23"/>
  <c r="Q3862" i="23"/>
  <c r="N3862" i="23"/>
  <c r="K3862" i="23"/>
  <c r="Q3861" i="23"/>
  <c r="N3861" i="23"/>
  <c r="K3861" i="23"/>
  <c r="Q3860" i="23"/>
  <c r="N3860" i="23"/>
  <c r="K3860" i="23"/>
  <c r="Q3859" i="23"/>
  <c r="N3859" i="23"/>
  <c r="K3859" i="23"/>
  <c r="Q3858" i="23"/>
  <c r="N3858" i="23"/>
  <c r="K3858" i="23"/>
  <c r="Q3857" i="23"/>
  <c r="N3857" i="23"/>
  <c r="K3857" i="23"/>
  <c r="Q3856" i="23"/>
  <c r="N3856" i="23"/>
  <c r="K3856" i="23"/>
  <c r="Q3855" i="23"/>
  <c r="N3855" i="23"/>
  <c r="K3855" i="23"/>
  <c r="Q3854" i="23"/>
  <c r="N3854" i="23"/>
  <c r="K3854" i="23"/>
  <c r="Q3853" i="23"/>
  <c r="N3853" i="23"/>
  <c r="K3853" i="23"/>
  <c r="Q3852" i="23"/>
  <c r="N3852" i="23"/>
  <c r="K3852" i="23"/>
  <c r="Q3851" i="23"/>
  <c r="N3851" i="23"/>
  <c r="K3851" i="23"/>
  <c r="Q3850" i="23"/>
  <c r="N3850" i="23"/>
  <c r="K3850" i="23"/>
  <c r="Q3849" i="23"/>
  <c r="N3849" i="23"/>
  <c r="K3849" i="23"/>
  <c r="Q3848" i="23"/>
  <c r="N3848" i="23"/>
  <c r="K3848" i="23"/>
  <c r="Q3847" i="23"/>
  <c r="N3847" i="23"/>
  <c r="K3847" i="23"/>
  <c r="Q3846" i="23"/>
  <c r="N3846" i="23"/>
  <c r="K3846" i="23"/>
  <c r="Q3845" i="23"/>
  <c r="N3845" i="23"/>
  <c r="K3845" i="23"/>
  <c r="Q3844" i="23"/>
  <c r="N3844" i="23"/>
  <c r="K3844" i="23"/>
  <c r="Q3843" i="23"/>
  <c r="N3843" i="23"/>
  <c r="K3843" i="23"/>
  <c r="Q3842" i="23"/>
  <c r="N3842" i="23"/>
  <c r="K3842" i="23"/>
  <c r="Q3841" i="23"/>
  <c r="N3841" i="23"/>
  <c r="K3841" i="23"/>
  <c r="Q3840" i="23"/>
  <c r="N3840" i="23"/>
  <c r="K3840" i="23"/>
  <c r="Q3839" i="23"/>
  <c r="N3839" i="23"/>
  <c r="K3839" i="23"/>
  <c r="Q3838" i="23"/>
  <c r="N3838" i="23"/>
  <c r="K3838" i="23"/>
  <c r="Q3837" i="23"/>
  <c r="N3837" i="23"/>
  <c r="K3837" i="23"/>
  <c r="Q3836" i="23"/>
  <c r="N3836" i="23"/>
  <c r="K3836" i="23"/>
  <c r="Q3835" i="23"/>
  <c r="N3835" i="23"/>
  <c r="K3835" i="23"/>
  <c r="Q3834" i="23"/>
  <c r="N3834" i="23"/>
  <c r="K3834" i="23"/>
  <c r="Q3833" i="23"/>
  <c r="N3833" i="23"/>
  <c r="K3833" i="23"/>
  <c r="Q3832" i="23"/>
  <c r="N3832" i="23"/>
  <c r="K3832" i="23"/>
  <c r="Q3831" i="23"/>
  <c r="N3831" i="23"/>
  <c r="K3831" i="23"/>
  <c r="Q3830" i="23"/>
  <c r="N3830" i="23"/>
  <c r="K3830" i="23"/>
  <c r="Q3829" i="23"/>
  <c r="N3829" i="23"/>
  <c r="K3829" i="23"/>
  <c r="Q3828" i="23"/>
  <c r="N3828" i="23"/>
  <c r="K3828" i="23"/>
  <c r="Q3827" i="23"/>
  <c r="N3827" i="23"/>
  <c r="K3827" i="23"/>
  <c r="Q3826" i="23"/>
  <c r="N3826" i="23"/>
  <c r="K3826" i="23"/>
  <c r="Q3825" i="23"/>
  <c r="N3825" i="23"/>
  <c r="K3825" i="23"/>
  <c r="Q3824" i="23"/>
  <c r="N3824" i="23"/>
  <c r="K3824" i="23"/>
  <c r="Q3823" i="23"/>
  <c r="N3823" i="23"/>
  <c r="K3823" i="23"/>
  <c r="Q3822" i="23"/>
  <c r="N3822" i="23"/>
  <c r="K3822" i="23"/>
  <c r="Q3821" i="23"/>
  <c r="N3821" i="23"/>
  <c r="K3821" i="23"/>
  <c r="Q3820" i="23"/>
  <c r="N3820" i="23"/>
  <c r="K3820" i="23"/>
  <c r="Q3819" i="23"/>
  <c r="N3819" i="23"/>
  <c r="K3819" i="23"/>
  <c r="Q3818" i="23"/>
  <c r="N3818" i="23"/>
  <c r="K3818" i="23"/>
  <c r="Q3817" i="23"/>
  <c r="N3817" i="23"/>
  <c r="K3817" i="23"/>
  <c r="Q3816" i="23"/>
  <c r="N3816" i="23"/>
  <c r="K3816" i="23"/>
  <c r="Q3815" i="23"/>
  <c r="N3815" i="23"/>
  <c r="K3815" i="23"/>
  <c r="Q3814" i="23"/>
  <c r="N3814" i="23"/>
  <c r="K3814" i="23"/>
  <c r="Q3813" i="23"/>
  <c r="N3813" i="23"/>
  <c r="K3813" i="23"/>
  <c r="Q3812" i="23"/>
  <c r="N3812" i="23"/>
  <c r="K3812" i="23"/>
  <c r="Q3811" i="23"/>
  <c r="N3811" i="23"/>
  <c r="K3811" i="23"/>
  <c r="Q3810" i="23"/>
  <c r="N3810" i="23"/>
  <c r="K3810" i="23"/>
  <c r="Q3809" i="23"/>
  <c r="N3809" i="23"/>
  <c r="K3809" i="23"/>
  <c r="Q3808" i="23"/>
  <c r="N3808" i="23"/>
  <c r="K3808" i="23"/>
  <c r="Q3807" i="23"/>
  <c r="N3807" i="23"/>
  <c r="K3807" i="23"/>
  <c r="Q3806" i="23"/>
  <c r="N3806" i="23"/>
  <c r="K3806" i="23"/>
  <c r="Q3805" i="23"/>
  <c r="N3805" i="23"/>
  <c r="K3805" i="23"/>
  <c r="Q3804" i="23"/>
  <c r="N3804" i="23"/>
  <c r="K3804" i="23"/>
  <c r="Q3803" i="23"/>
  <c r="N3803" i="23"/>
  <c r="K3803" i="23"/>
  <c r="Q3802" i="23"/>
  <c r="N3802" i="23"/>
  <c r="K3802" i="23"/>
  <c r="Q3801" i="23"/>
  <c r="N3801" i="23"/>
  <c r="K3801" i="23"/>
  <c r="Q3800" i="23"/>
  <c r="N3800" i="23"/>
  <c r="K3800" i="23"/>
  <c r="Q3799" i="23"/>
  <c r="N3799" i="23"/>
  <c r="K3799" i="23"/>
  <c r="Q3798" i="23"/>
  <c r="N3798" i="23"/>
  <c r="K3798" i="23"/>
  <c r="Q3797" i="23"/>
  <c r="N3797" i="23"/>
  <c r="K3797" i="23"/>
  <c r="Q3796" i="23"/>
  <c r="N3796" i="23"/>
  <c r="K3796" i="23"/>
  <c r="Q3795" i="23"/>
  <c r="N3795" i="23"/>
  <c r="K3795" i="23"/>
  <c r="Q3794" i="23"/>
  <c r="N3794" i="23"/>
  <c r="K3794" i="23"/>
  <c r="Q3793" i="23"/>
  <c r="N3793" i="23"/>
  <c r="K3793" i="23"/>
  <c r="Q3792" i="23"/>
  <c r="N3792" i="23"/>
  <c r="K3792" i="23"/>
  <c r="Q3791" i="23"/>
  <c r="N3791" i="23"/>
  <c r="K3791" i="23"/>
  <c r="Q3790" i="23"/>
  <c r="N3790" i="23"/>
  <c r="K3790" i="23"/>
  <c r="Q3789" i="23"/>
  <c r="N3789" i="23"/>
  <c r="K3789" i="23"/>
  <c r="Q3788" i="23"/>
  <c r="N3788" i="23"/>
  <c r="K3788" i="23"/>
  <c r="Q3787" i="23"/>
  <c r="N3787" i="23"/>
  <c r="K3787" i="23"/>
  <c r="Q3786" i="23"/>
  <c r="N3786" i="23"/>
  <c r="K3786" i="23"/>
  <c r="Q3785" i="23"/>
  <c r="N3785" i="23"/>
  <c r="K3785" i="23"/>
  <c r="Q3784" i="23"/>
  <c r="N3784" i="23"/>
  <c r="K3784" i="23"/>
  <c r="Q3783" i="23"/>
  <c r="N3783" i="23"/>
  <c r="K3783" i="23"/>
  <c r="Q3782" i="23"/>
  <c r="N3782" i="23"/>
  <c r="K3782" i="23"/>
  <c r="Q3781" i="23"/>
  <c r="N3781" i="23"/>
  <c r="K3781" i="23"/>
  <c r="Q3780" i="23"/>
  <c r="N3780" i="23"/>
  <c r="K3780" i="23"/>
  <c r="Q3779" i="23"/>
  <c r="N3779" i="23"/>
  <c r="K3779" i="23"/>
  <c r="Q3778" i="23"/>
  <c r="N3778" i="23"/>
  <c r="K3778" i="23"/>
  <c r="Q3777" i="23"/>
  <c r="N3777" i="23"/>
  <c r="K3777" i="23"/>
  <c r="Q3776" i="23"/>
  <c r="N3776" i="23"/>
  <c r="K3776" i="23"/>
  <c r="Q3775" i="23"/>
  <c r="N3775" i="23"/>
  <c r="K3775" i="23"/>
  <c r="Q3774" i="23"/>
  <c r="N3774" i="23"/>
  <c r="K3774" i="23"/>
  <c r="Q3773" i="23"/>
  <c r="N3773" i="23"/>
  <c r="K3773" i="23"/>
  <c r="Q3772" i="23"/>
  <c r="N3772" i="23"/>
  <c r="K3772" i="23"/>
  <c r="Q3761" i="23"/>
  <c r="N3761" i="23"/>
  <c r="J3761" i="23"/>
  <c r="K3761" i="23" s="1"/>
  <c r="Q3760" i="23"/>
  <c r="N3760" i="23"/>
  <c r="K3760" i="23"/>
  <c r="J3760" i="23"/>
  <c r="Q3759" i="23"/>
  <c r="N3759" i="23"/>
  <c r="J3759" i="23"/>
  <c r="K3759" i="23" s="1"/>
  <c r="Q3758" i="23"/>
  <c r="N3758" i="23"/>
  <c r="J3758" i="23"/>
  <c r="K3758" i="23" s="1"/>
  <c r="Q3757" i="23"/>
  <c r="N3757" i="23"/>
  <c r="J3757" i="23"/>
  <c r="K3757" i="23" s="1"/>
  <c r="Q3756" i="23"/>
  <c r="N3756" i="23"/>
  <c r="J3756" i="23"/>
  <c r="K3756" i="23" s="1"/>
  <c r="Q3755" i="23"/>
  <c r="N3755" i="23"/>
  <c r="K3755" i="23"/>
  <c r="J3755" i="23"/>
  <c r="Q3754" i="23"/>
  <c r="N3754" i="23"/>
  <c r="K3754" i="23"/>
  <c r="J3754" i="23"/>
  <c r="Q3753" i="23"/>
  <c r="N3753" i="23"/>
  <c r="J3753" i="23"/>
  <c r="K3753" i="23" s="1"/>
  <c r="Q3752" i="23"/>
  <c r="N3752" i="23"/>
  <c r="K3752" i="23"/>
  <c r="J3752" i="23"/>
  <c r="Q3751" i="23"/>
  <c r="N3751" i="23"/>
  <c r="K3751" i="23"/>
  <c r="J3751" i="23"/>
  <c r="Q3750" i="23"/>
  <c r="N3750" i="23"/>
  <c r="J3750" i="23"/>
  <c r="K3750" i="23" s="1"/>
  <c r="Q3749" i="23"/>
  <c r="N3749" i="23"/>
  <c r="J3749" i="23"/>
  <c r="K3749" i="23" s="1"/>
  <c r="Q3748" i="23"/>
  <c r="N3748" i="23"/>
  <c r="J3748" i="23"/>
  <c r="K3748" i="23" s="1"/>
  <c r="Q3747" i="23"/>
  <c r="N3747" i="23"/>
  <c r="K3747" i="23"/>
  <c r="J3747" i="23"/>
  <c r="Q3746" i="23"/>
  <c r="N3746" i="23"/>
  <c r="K3746" i="23"/>
  <c r="J3746" i="23"/>
  <c r="Q3745" i="23"/>
  <c r="N3745" i="23"/>
  <c r="J3745" i="23"/>
  <c r="K3745" i="23" s="1"/>
  <c r="Q3744" i="23"/>
  <c r="N3744" i="23"/>
  <c r="J3744" i="23"/>
  <c r="K3744" i="23" s="1"/>
  <c r="Q3743" i="23"/>
  <c r="N3743" i="23"/>
  <c r="K3743" i="23"/>
  <c r="J3743" i="23"/>
  <c r="Q3742" i="23"/>
  <c r="N3742" i="23"/>
  <c r="J3742" i="23"/>
  <c r="K3742" i="23" s="1"/>
  <c r="Q3741" i="23"/>
  <c r="N3741" i="23"/>
  <c r="J3741" i="23"/>
  <c r="K3741" i="23" s="1"/>
  <c r="Q3740" i="23"/>
  <c r="N3740" i="23"/>
  <c r="J3740" i="23"/>
  <c r="K3740" i="23" s="1"/>
  <c r="Q3739" i="23"/>
  <c r="N3739" i="23"/>
  <c r="K3739" i="23"/>
  <c r="J3739" i="23"/>
  <c r="Q3738" i="23"/>
  <c r="N3738" i="23"/>
  <c r="K3738" i="23"/>
  <c r="J3738" i="23"/>
  <c r="Q3737" i="23"/>
  <c r="N3737" i="23"/>
  <c r="J3737" i="23"/>
  <c r="K3737" i="23" s="1"/>
  <c r="Q3736" i="23"/>
  <c r="N3736" i="23"/>
  <c r="J3736" i="23"/>
  <c r="K3736" i="23" s="1"/>
  <c r="Q3735" i="23"/>
  <c r="N3735" i="23"/>
  <c r="J3735" i="23"/>
  <c r="K3735" i="23" s="1"/>
  <c r="Q3734" i="23"/>
  <c r="N3734" i="23"/>
  <c r="K3734" i="23"/>
  <c r="J3734" i="23"/>
  <c r="Q3733" i="23"/>
  <c r="N3733" i="23"/>
  <c r="J3733" i="23"/>
  <c r="K3733" i="23" s="1"/>
  <c r="Q3732" i="23"/>
  <c r="N3732" i="23"/>
  <c r="K3732" i="23"/>
  <c r="J3732" i="23"/>
  <c r="Q3731" i="23"/>
  <c r="N3731" i="23"/>
  <c r="J3731" i="23"/>
  <c r="K3731" i="23" s="1"/>
  <c r="Q3730" i="23"/>
  <c r="N3730" i="23"/>
  <c r="K3730" i="23"/>
  <c r="J3730" i="23"/>
  <c r="Q3729" i="23"/>
  <c r="N3729" i="23"/>
  <c r="J3729" i="23"/>
  <c r="K3729" i="23" s="1"/>
  <c r="Q3728" i="23"/>
  <c r="N3728" i="23"/>
  <c r="K3728" i="23"/>
  <c r="J3728" i="23"/>
  <c r="Q3727" i="23"/>
  <c r="N3727" i="23"/>
  <c r="K3727" i="23"/>
  <c r="J3727" i="23"/>
  <c r="Q3726" i="23"/>
  <c r="N3726" i="23"/>
  <c r="K3726" i="23"/>
  <c r="J3726" i="23"/>
  <c r="Q3725" i="23"/>
  <c r="N3725" i="23"/>
  <c r="J3725" i="23"/>
  <c r="K3725" i="23" s="1"/>
  <c r="Q3724" i="23"/>
  <c r="N3724" i="23"/>
  <c r="J3724" i="23"/>
  <c r="K3724" i="23" s="1"/>
  <c r="Q3723" i="23"/>
  <c r="N3723" i="23"/>
  <c r="J3723" i="23"/>
  <c r="K3723" i="23" s="1"/>
  <c r="Q3722" i="23"/>
  <c r="N3722" i="23"/>
  <c r="J3722" i="23"/>
  <c r="K3722" i="23" s="1"/>
  <c r="Q3721" i="23"/>
  <c r="N3721" i="23"/>
  <c r="J3721" i="23"/>
  <c r="K3721" i="23" s="1"/>
  <c r="Q3720" i="23"/>
  <c r="N3720" i="23"/>
  <c r="J3720" i="23"/>
  <c r="K3720" i="23" s="1"/>
  <c r="Q3719" i="23"/>
  <c r="N3719" i="23"/>
  <c r="K3719" i="23"/>
  <c r="J3719" i="23"/>
  <c r="Q3718" i="23"/>
  <c r="N3718" i="23"/>
  <c r="J3718" i="23"/>
  <c r="K3718" i="23" s="1"/>
  <c r="Q3717" i="23"/>
  <c r="N3717" i="23"/>
  <c r="J3717" i="23"/>
  <c r="K3717" i="23" s="1"/>
  <c r="Q3716" i="23"/>
  <c r="N3716" i="23"/>
  <c r="K3716" i="23"/>
  <c r="J3716" i="23"/>
  <c r="Q3715" i="23"/>
  <c r="N3715" i="23"/>
  <c r="K3715" i="23"/>
  <c r="J3715" i="23"/>
  <c r="Q3714" i="23"/>
  <c r="N3714" i="23"/>
  <c r="K3714" i="23"/>
  <c r="J3714" i="23"/>
  <c r="Q3713" i="23"/>
  <c r="N3713" i="23"/>
  <c r="J3713" i="23"/>
  <c r="K3713" i="23" s="1"/>
  <c r="Q3712" i="23"/>
  <c r="N3712" i="23"/>
  <c r="J3712" i="23"/>
  <c r="K3712" i="23" s="1"/>
  <c r="Q3711" i="23"/>
  <c r="N3711" i="23"/>
  <c r="K3711" i="23"/>
  <c r="J3711" i="23"/>
  <c r="Q3710" i="23"/>
  <c r="N3710" i="23"/>
  <c r="J3710" i="23"/>
  <c r="K3710" i="23" s="1"/>
  <c r="Q3709" i="23"/>
  <c r="N3709" i="23"/>
  <c r="J3709" i="23"/>
  <c r="K3709" i="23" s="1"/>
  <c r="Q3708" i="23"/>
  <c r="N3708" i="23"/>
  <c r="K3708" i="23"/>
  <c r="J3708" i="23"/>
  <c r="Q3707" i="23"/>
  <c r="N3707" i="23"/>
  <c r="K3707" i="23"/>
  <c r="J3707" i="23"/>
  <c r="Q3706" i="23"/>
  <c r="N3706" i="23"/>
  <c r="K3706" i="23"/>
  <c r="J3706" i="23"/>
  <c r="Q3705" i="23"/>
  <c r="N3705" i="23"/>
  <c r="J3705" i="23"/>
  <c r="K3705" i="23" s="1"/>
  <c r="Q3704" i="23"/>
  <c r="N3704" i="23"/>
  <c r="K3704" i="23"/>
  <c r="J3704" i="23"/>
  <c r="Q3703" i="23"/>
  <c r="N3703" i="23"/>
  <c r="J3703" i="23"/>
  <c r="K3703" i="23" s="1"/>
  <c r="Q3702" i="23"/>
  <c r="N3702" i="23"/>
  <c r="K3702" i="23"/>
  <c r="J3702" i="23"/>
  <c r="Q3701" i="23"/>
  <c r="N3701" i="23"/>
  <c r="J3701" i="23"/>
  <c r="K3701" i="23" s="1"/>
  <c r="Q3700" i="23"/>
  <c r="N3700" i="23"/>
  <c r="J3700" i="23"/>
  <c r="K3700" i="23" s="1"/>
  <c r="Q3699" i="23"/>
  <c r="N3699" i="23"/>
  <c r="K3699" i="23"/>
  <c r="J3699" i="23"/>
  <c r="Q3698" i="23"/>
  <c r="N3698" i="23"/>
  <c r="J3698" i="23"/>
  <c r="K3698" i="23" s="1"/>
  <c r="Q3697" i="23"/>
  <c r="N3697" i="23"/>
  <c r="J3697" i="23"/>
  <c r="K3697" i="23" s="1"/>
  <c r="Q3696" i="23"/>
  <c r="N3696" i="23"/>
  <c r="J3696" i="23"/>
  <c r="K3696" i="23" s="1"/>
  <c r="Q3695" i="23"/>
  <c r="N3695" i="23"/>
  <c r="J3695" i="23"/>
  <c r="K3695" i="23" s="1"/>
  <c r="Q3694" i="23"/>
  <c r="N3694" i="23"/>
  <c r="J3694" i="23"/>
  <c r="K3694" i="23" s="1"/>
  <c r="Q3693" i="23"/>
  <c r="N3693" i="23"/>
  <c r="J3693" i="23"/>
  <c r="K3693" i="23" s="1"/>
  <c r="Q3692" i="23"/>
  <c r="N3692" i="23"/>
  <c r="J3692" i="23"/>
  <c r="K3692" i="23" s="1"/>
  <c r="Q3691" i="23"/>
  <c r="N3691" i="23"/>
  <c r="K3691" i="23"/>
  <c r="J3691" i="23"/>
  <c r="Q3690" i="23"/>
  <c r="N3690" i="23"/>
  <c r="J3690" i="23"/>
  <c r="K3690" i="23" s="1"/>
  <c r="Q3689" i="23"/>
  <c r="N3689" i="23"/>
  <c r="J3689" i="23"/>
  <c r="K3689" i="23" s="1"/>
  <c r="Q3688" i="23"/>
  <c r="N3688" i="23"/>
  <c r="J3688" i="23"/>
  <c r="K3688" i="23" s="1"/>
  <c r="Q3687" i="23"/>
  <c r="N3687" i="23"/>
  <c r="K3687" i="23"/>
  <c r="J3687" i="23"/>
  <c r="Q3686" i="23"/>
  <c r="N3686" i="23"/>
  <c r="J3686" i="23"/>
  <c r="K3686" i="23" s="1"/>
  <c r="Q3685" i="23"/>
  <c r="N3685" i="23"/>
  <c r="J3685" i="23"/>
  <c r="K3685" i="23" s="1"/>
  <c r="Q3684" i="23"/>
  <c r="N3684" i="23"/>
  <c r="K3684" i="23"/>
  <c r="J3684" i="23"/>
  <c r="Q3683" i="23"/>
  <c r="N3683" i="23"/>
  <c r="K3683" i="23"/>
  <c r="J3683" i="23"/>
  <c r="Q3682" i="23"/>
  <c r="N3682" i="23"/>
  <c r="K3682" i="23"/>
  <c r="J3682" i="23"/>
  <c r="Q3681" i="23"/>
  <c r="N3681" i="23"/>
  <c r="J3681" i="23"/>
  <c r="K3681" i="23" s="1"/>
  <c r="Q3680" i="23"/>
  <c r="N3680" i="23"/>
  <c r="J3680" i="23"/>
  <c r="K3680" i="23" s="1"/>
  <c r="Q3679" i="23"/>
  <c r="N3679" i="23"/>
  <c r="J3679" i="23"/>
  <c r="K3679" i="23" s="1"/>
  <c r="Q3678" i="23"/>
  <c r="N3678" i="23"/>
  <c r="J3678" i="23"/>
  <c r="K3678" i="23" s="1"/>
  <c r="Q3677" i="23"/>
  <c r="N3677" i="23"/>
  <c r="J3677" i="23"/>
  <c r="K3677" i="23" s="1"/>
  <c r="Q3676" i="23"/>
  <c r="N3676" i="23"/>
  <c r="J3676" i="23"/>
  <c r="K3676" i="23" s="1"/>
  <c r="Q3675" i="23"/>
  <c r="N3675" i="23"/>
  <c r="K3675" i="23"/>
  <c r="J3675" i="23"/>
  <c r="Q3674" i="23"/>
  <c r="N3674" i="23"/>
  <c r="K3674" i="23"/>
  <c r="J3674" i="23"/>
  <c r="Q3673" i="23"/>
  <c r="N3673" i="23"/>
  <c r="J3673" i="23"/>
  <c r="K3673" i="23" s="1"/>
  <c r="Q3672" i="23"/>
  <c r="N3672" i="23"/>
  <c r="J3672" i="23"/>
  <c r="K3672" i="23" s="1"/>
  <c r="Q3671" i="23"/>
  <c r="N3671" i="23"/>
  <c r="J3671" i="23"/>
  <c r="K3671" i="23" s="1"/>
  <c r="Q3670" i="23"/>
  <c r="N3670" i="23"/>
  <c r="K3670" i="23"/>
  <c r="J3670" i="23"/>
  <c r="Q3669" i="23"/>
  <c r="N3669" i="23"/>
  <c r="J3669" i="23"/>
  <c r="K3669" i="23" s="1"/>
  <c r="Q3668" i="23"/>
  <c r="N3668" i="23"/>
  <c r="K3668" i="23"/>
  <c r="J3668" i="23"/>
  <c r="Q3667" i="23"/>
  <c r="N3667" i="23"/>
  <c r="J3667" i="23"/>
  <c r="K3667" i="23" s="1"/>
  <c r="Q3666" i="23"/>
  <c r="N3666" i="23"/>
  <c r="J3666" i="23"/>
  <c r="K3666" i="23" s="1"/>
  <c r="Q3665" i="23"/>
  <c r="N3665" i="23"/>
  <c r="J3665" i="23"/>
  <c r="K3665" i="23" s="1"/>
  <c r="Q3664" i="23"/>
  <c r="N3664" i="23"/>
  <c r="J3664" i="23"/>
  <c r="K3664" i="23" s="1"/>
  <c r="Q3663" i="23"/>
  <c r="N3663" i="23"/>
  <c r="J3663" i="23"/>
  <c r="K3663" i="23" s="1"/>
  <c r="Q3662" i="23"/>
  <c r="N3662" i="23"/>
  <c r="J3662" i="23"/>
  <c r="K3662" i="23" s="1"/>
  <c r="Q3661" i="23"/>
  <c r="N3661" i="23"/>
  <c r="J3661" i="23"/>
  <c r="K3661" i="23" s="1"/>
  <c r="Q3660" i="23"/>
  <c r="N3660" i="23"/>
  <c r="K3660" i="23"/>
  <c r="J3660" i="23"/>
  <c r="Q3659" i="23"/>
  <c r="N3659" i="23"/>
  <c r="J3659" i="23"/>
  <c r="K3659" i="23" s="1"/>
  <c r="Q3658" i="23"/>
  <c r="N3658" i="23"/>
  <c r="K3658" i="23"/>
  <c r="J3658" i="23"/>
  <c r="Q3657" i="23"/>
  <c r="N3657" i="23"/>
  <c r="J3657" i="23"/>
  <c r="K3657" i="23" s="1"/>
  <c r="Q3656" i="23"/>
  <c r="N3656" i="23"/>
  <c r="J3656" i="23"/>
  <c r="K3656" i="23" s="1"/>
  <c r="Q3632" i="23"/>
  <c r="N3632" i="23"/>
  <c r="J3632" i="23"/>
  <c r="K3632" i="23" s="1"/>
  <c r="Q3631" i="23"/>
  <c r="N3631" i="23"/>
  <c r="K3631" i="23"/>
  <c r="J3631" i="23"/>
  <c r="Q3630" i="23"/>
  <c r="N3630" i="23"/>
  <c r="J3630" i="23"/>
  <c r="K3630" i="23" s="1"/>
  <c r="Q3629" i="23"/>
  <c r="N3629" i="23"/>
  <c r="K3629" i="23"/>
  <c r="J3629" i="23"/>
  <c r="Q3628" i="23"/>
  <c r="N3628" i="23"/>
  <c r="J3628" i="23"/>
  <c r="K3628" i="23" s="1"/>
  <c r="Q3627" i="23"/>
  <c r="N3627" i="23"/>
  <c r="J3627" i="23"/>
  <c r="K3627" i="23" s="1"/>
  <c r="Q3626" i="23"/>
  <c r="N3626" i="23"/>
  <c r="J3626" i="23"/>
  <c r="K3626" i="23" s="1"/>
  <c r="Q3625" i="23"/>
  <c r="N3625" i="23"/>
  <c r="J3625" i="23"/>
  <c r="K3625" i="23" s="1"/>
  <c r="Q3624" i="23"/>
  <c r="N3624" i="23"/>
  <c r="J3624" i="23"/>
  <c r="K3624" i="23" s="1"/>
  <c r="Q3623" i="23"/>
  <c r="N3623" i="23"/>
  <c r="J3623" i="23"/>
  <c r="K3623" i="23" s="1"/>
  <c r="Q3622" i="23"/>
  <c r="N3622" i="23"/>
  <c r="J3622" i="23"/>
  <c r="K3622" i="23" s="1"/>
  <c r="Q3621" i="23"/>
  <c r="N3621" i="23"/>
  <c r="K3621" i="23"/>
  <c r="J3621" i="23"/>
  <c r="Q3620" i="23"/>
  <c r="N3620" i="23"/>
  <c r="K3620" i="23"/>
  <c r="J3620" i="23"/>
  <c r="Q3619" i="23"/>
  <c r="N3619" i="23"/>
  <c r="J3619" i="23"/>
  <c r="K3619" i="23" s="1"/>
  <c r="Q3618" i="23"/>
  <c r="N3618" i="23"/>
  <c r="J3618" i="23"/>
  <c r="K3618" i="23" s="1"/>
  <c r="Q3617" i="23"/>
  <c r="N3617" i="23"/>
  <c r="K3617" i="23"/>
  <c r="J3617" i="23"/>
  <c r="Q3616" i="23"/>
  <c r="N3616" i="23"/>
  <c r="J3616" i="23"/>
  <c r="K3616" i="23" s="1"/>
  <c r="Q3615" i="23"/>
  <c r="N3615" i="23"/>
  <c r="K3615" i="23"/>
  <c r="J3615" i="23"/>
  <c r="Q3614" i="23"/>
  <c r="N3614" i="23"/>
  <c r="J3614" i="23"/>
  <c r="K3614" i="23" s="1"/>
  <c r="Q3613" i="23"/>
  <c r="N3613" i="23"/>
  <c r="K3613" i="23"/>
  <c r="J3613" i="23"/>
  <c r="Q3612" i="23"/>
  <c r="N3612" i="23"/>
  <c r="K3612" i="23"/>
  <c r="J3612" i="23"/>
  <c r="Q3611" i="23"/>
  <c r="N3611" i="23"/>
  <c r="J3611" i="23"/>
  <c r="K3611" i="23" s="1"/>
  <c r="Q3610" i="23"/>
  <c r="N3610" i="23"/>
  <c r="J3610" i="23"/>
  <c r="K3610" i="23" s="1"/>
  <c r="Q3609" i="23"/>
  <c r="N3609" i="23"/>
  <c r="K3609" i="23"/>
  <c r="J3609" i="23"/>
  <c r="Q3608" i="23"/>
  <c r="N3608" i="23"/>
  <c r="J3608" i="23"/>
  <c r="K3608" i="23" s="1"/>
  <c r="Q3607" i="23"/>
  <c r="N3607" i="23"/>
  <c r="J3607" i="23"/>
  <c r="K3607" i="23" s="1"/>
  <c r="Q3606" i="23"/>
  <c r="N3606" i="23"/>
  <c r="J3606" i="23"/>
  <c r="K3606" i="23" s="1"/>
  <c r="Q3605" i="23"/>
  <c r="N3605" i="23"/>
  <c r="J3605" i="23"/>
  <c r="K3605" i="23" s="1"/>
  <c r="Q3604" i="23"/>
  <c r="N3604" i="23"/>
  <c r="K3604" i="23"/>
  <c r="J3604" i="23"/>
  <c r="Q3603" i="23"/>
  <c r="N3603" i="23"/>
  <c r="J3603" i="23"/>
  <c r="K3603" i="23" s="1"/>
  <c r="Q3602" i="23"/>
  <c r="N3602" i="23"/>
  <c r="J3602" i="23"/>
  <c r="K3602" i="23" s="1"/>
  <c r="Q3601" i="23"/>
  <c r="N3601" i="23"/>
  <c r="J3601" i="23"/>
  <c r="K3601" i="23" s="1"/>
  <c r="Q3600" i="23"/>
  <c r="N3600" i="23"/>
  <c r="K3600" i="23"/>
  <c r="J3600" i="23"/>
  <c r="Q3599" i="23"/>
  <c r="N3599" i="23"/>
  <c r="J3599" i="23"/>
  <c r="K3599" i="23" s="1"/>
  <c r="Q3598" i="23"/>
  <c r="N3598" i="23"/>
  <c r="J3598" i="23"/>
  <c r="K3598" i="23" s="1"/>
  <c r="Q3597" i="23"/>
  <c r="N3597" i="23"/>
  <c r="K3597" i="23"/>
  <c r="J3597" i="23"/>
  <c r="Q3596" i="23"/>
  <c r="N3596" i="23"/>
  <c r="K3596" i="23"/>
  <c r="J3596" i="23"/>
  <c r="Q3595" i="23"/>
  <c r="N3595" i="23"/>
  <c r="K3595" i="23"/>
  <c r="J3595" i="23"/>
  <c r="Q3594" i="23"/>
  <c r="N3594" i="23"/>
  <c r="J3594" i="23"/>
  <c r="K3594" i="23" s="1"/>
  <c r="Q3593" i="23"/>
  <c r="N3593" i="23"/>
  <c r="J3593" i="23"/>
  <c r="K3593" i="23" s="1"/>
  <c r="Q3592" i="23"/>
  <c r="N3592" i="23"/>
  <c r="J3592" i="23"/>
  <c r="K3592" i="23" s="1"/>
  <c r="Q3591" i="23"/>
  <c r="N3591" i="23"/>
  <c r="J3591" i="23"/>
  <c r="K3591" i="23" s="1"/>
  <c r="Q3590" i="23"/>
  <c r="N3590" i="23"/>
  <c r="J3590" i="23"/>
  <c r="K3590" i="23" s="1"/>
  <c r="Q3565" i="23"/>
  <c r="N3565" i="23"/>
  <c r="K3565" i="23"/>
  <c r="Q3564" i="23"/>
  <c r="N3564" i="23"/>
  <c r="K3564" i="23"/>
  <c r="Q3563" i="23"/>
  <c r="N3563" i="23"/>
  <c r="K3563" i="23"/>
  <c r="Q3562" i="23"/>
  <c r="N3562" i="23"/>
  <c r="K3562" i="23"/>
  <c r="Q3561" i="23"/>
  <c r="N3561" i="23"/>
  <c r="K3561" i="23"/>
  <c r="Q3560" i="23"/>
  <c r="N3560" i="23"/>
  <c r="K3560" i="23"/>
  <c r="Q3559" i="23"/>
  <c r="N3559" i="23"/>
  <c r="K3559" i="23"/>
  <c r="Q3558" i="23"/>
  <c r="N3558" i="23"/>
  <c r="K3558" i="23"/>
  <c r="Q3557" i="23"/>
  <c r="N3557" i="23"/>
  <c r="K3557" i="23"/>
  <c r="Q3556" i="23"/>
  <c r="N3556" i="23"/>
  <c r="K3556" i="23"/>
  <c r="Q3555" i="23"/>
  <c r="N3555" i="23"/>
  <c r="Q3554" i="23"/>
  <c r="N3554" i="23"/>
  <c r="Q3553" i="23"/>
  <c r="N3553" i="23"/>
  <c r="Q3552" i="23"/>
  <c r="N3552" i="23"/>
  <c r="Q3551" i="23"/>
  <c r="N3551" i="23"/>
  <c r="Q3550" i="23"/>
  <c r="N3550" i="23"/>
  <c r="Q3549" i="23"/>
  <c r="N3549" i="23"/>
  <c r="Q3548" i="23"/>
  <c r="N3548" i="23"/>
  <c r="Q3547" i="23"/>
  <c r="N3547" i="23"/>
  <c r="Q3546" i="23"/>
  <c r="N3546" i="23"/>
  <c r="Q3545" i="23"/>
  <c r="N3545" i="23"/>
  <c r="Q3544" i="23"/>
  <c r="N3544" i="23"/>
  <c r="Q3543" i="23"/>
  <c r="N3543" i="23"/>
  <c r="Q3542" i="23"/>
  <c r="N3542" i="23"/>
  <c r="Q3541" i="23"/>
  <c r="N3541" i="23"/>
  <c r="Q3540" i="23"/>
  <c r="N3540" i="23"/>
  <c r="Q3539" i="23"/>
  <c r="N3539" i="23"/>
  <c r="Q3538" i="23"/>
  <c r="N3538" i="23"/>
  <c r="Q3537" i="23"/>
  <c r="N3537" i="23"/>
  <c r="Q3536" i="23"/>
  <c r="N3536" i="23"/>
  <c r="Q3535" i="23"/>
  <c r="N3535" i="23"/>
  <c r="Q3534" i="23"/>
  <c r="N3534" i="23"/>
  <c r="Q3533" i="23"/>
  <c r="N3533" i="23"/>
  <c r="Q3532" i="23"/>
  <c r="N3532" i="23"/>
  <c r="Q3531" i="23"/>
  <c r="N3531" i="23"/>
  <c r="J3531" i="23"/>
  <c r="K3531" i="23" s="1"/>
  <c r="Q3530" i="23"/>
  <c r="N3530" i="23"/>
  <c r="K3530" i="23"/>
  <c r="J3530" i="23"/>
  <c r="Q3529" i="23"/>
  <c r="N3529" i="23"/>
  <c r="J3529" i="23"/>
  <c r="K3529" i="23" s="1"/>
  <c r="Q3528" i="23"/>
  <c r="N3528" i="23"/>
  <c r="K3528" i="23"/>
  <c r="J3528" i="23"/>
  <c r="Q3527" i="23"/>
  <c r="N3527" i="23"/>
  <c r="J3527" i="23"/>
  <c r="K3527" i="23" s="1"/>
  <c r="Q3526" i="23"/>
  <c r="N3526" i="23"/>
  <c r="K3526" i="23"/>
  <c r="Q3525" i="23"/>
  <c r="N3525" i="23"/>
  <c r="K3525" i="23"/>
  <c r="Q3524" i="23"/>
  <c r="N3524" i="23"/>
  <c r="K3524" i="23"/>
  <c r="Q3523" i="23"/>
  <c r="N3523" i="23"/>
  <c r="K3523" i="23"/>
  <c r="Q3522" i="23"/>
  <c r="N3522" i="23"/>
  <c r="K3522" i="23"/>
  <c r="Q3521" i="23"/>
  <c r="N3521" i="23"/>
  <c r="K3521" i="23"/>
  <c r="Q3520" i="23"/>
  <c r="N3520" i="23"/>
  <c r="K3520" i="23"/>
  <c r="Q3519" i="23"/>
  <c r="N3519" i="23"/>
  <c r="K3519" i="23"/>
  <c r="Q3518" i="23"/>
  <c r="N3518" i="23"/>
  <c r="K3518" i="23"/>
  <c r="Q3517" i="23"/>
  <c r="N3517" i="23"/>
  <c r="K3517" i="23"/>
  <c r="Q3516" i="23"/>
  <c r="N3516" i="23"/>
  <c r="K3516" i="23"/>
  <c r="Q3515" i="23"/>
  <c r="N3515" i="23"/>
  <c r="K3515" i="23"/>
  <c r="Q3514" i="23"/>
  <c r="N3514" i="23"/>
  <c r="K3514" i="23"/>
  <c r="Q3513" i="23"/>
  <c r="N3513" i="23"/>
  <c r="K3513" i="23"/>
  <c r="Q3512" i="23"/>
  <c r="N3512" i="23"/>
  <c r="K3512" i="23"/>
  <c r="Q3511" i="23"/>
  <c r="N3511" i="23"/>
  <c r="K3511" i="23"/>
  <c r="Q3510" i="23"/>
  <c r="N3510" i="23"/>
  <c r="K3510" i="23"/>
  <c r="Q3509" i="23"/>
  <c r="N3509" i="23"/>
  <c r="K3509" i="23"/>
  <c r="Q3508" i="23"/>
  <c r="N3508" i="23"/>
  <c r="K3508" i="23"/>
  <c r="Q3507" i="23"/>
  <c r="N3507" i="23"/>
  <c r="K3507" i="23"/>
  <c r="Q3506" i="23"/>
  <c r="N3506" i="23"/>
  <c r="K3506" i="23"/>
  <c r="Q3505" i="23"/>
  <c r="N3505" i="23"/>
  <c r="K3505" i="23"/>
  <c r="Q3504" i="23"/>
  <c r="N3504" i="23"/>
  <c r="K3504" i="23"/>
  <c r="Q3503" i="23"/>
  <c r="N3503" i="23"/>
  <c r="K3503" i="23"/>
  <c r="Q3502" i="23"/>
  <c r="N3502" i="23"/>
  <c r="K3502" i="23"/>
  <c r="Q3501" i="23"/>
  <c r="N3501" i="23"/>
  <c r="K3501" i="23"/>
  <c r="Q3500" i="23"/>
  <c r="N3500" i="23"/>
  <c r="K3500" i="23"/>
  <c r="Q3499" i="23"/>
  <c r="N3499" i="23"/>
  <c r="K3499" i="23"/>
  <c r="Q3498" i="23"/>
  <c r="N3498" i="23"/>
  <c r="K3498" i="23"/>
  <c r="Q3497" i="23"/>
  <c r="N3497" i="23"/>
  <c r="K3497" i="23"/>
  <c r="Q3496" i="23"/>
  <c r="N3496" i="23"/>
  <c r="K3496" i="23"/>
  <c r="Q3495" i="23"/>
  <c r="N3495" i="23"/>
  <c r="K3495" i="23"/>
  <c r="Q3494" i="23"/>
  <c r="N3494" i="23"/>
  <c r="K3494" i="23"/>
  <c r="Q3493" i="23"/>
  <c r="N3493" i="23"/>
  <c r="K3493" i="23"/>
  <c r="Q3492" i="23"/>
  <c r="N3492" i="23"/>
  <c r="K3492" i="23"/>
  <c r="Q3491" i="23"/>
  <c r="N3491" i="23"/>
  <c r="K3491" i="23"/>
  <c r="Q3490" i="23"/>
  <c r="N3490" i="23"/>
  <c r="K3490" i="23"/>
  <c r="Q3489" i="23"/>
  <c r="N3489" i="23"/>
  <c r="K3489" i="23"/>
  <c r="Q3488" i="23"/>
  <c r="N3488" i="23"/>
  <c r="K3488" i="23"/>
  <c r="Q3487" i="23"/>
  <c r="N3487" i="23"/>
  <c r="K3487" i="23"/>
  <c r="Q3486" i="23"/>
  <c r="N3486" i="23"/>
  <c r="K3486" i="23"/>
  <c r="Q3485" i="23"/>
  <c r="N3485" i="23"/>
  <c r="K3485" i="23"/>
  <c r="Q3484" i="23"/>
  <c r="N3484" i="23"/>
  <c r="K3484" i="23"/>
  <c r="Q3483" i="23"/>
  <c r="N3483" i="23"/>
  <c r="K3483" i="23"/>
  <c r="Q3482" i="23"/>
  <c r="N3482" i="23"/>
  <c r="K3482" i="23"/>
  <c r="Q3481" i="23"/>
  <c r="N3481" i="23"/>
  <c r="K3481" i="23"/>
  <c r="Q3480" i="23"/>
  <c r="N3480" i="23"/>
  <c r="K3480" i="23"/>
  <c r="Q3479" i="23"/>
  <c r="N3479" i="23"/>
  <c r="K3479" i="23"/>
  <c r="Q3478" i="23"/>
  <c r="N3478" i="23"/>
  <c r="K3478" i="23"/>
  <c r="Q3477" i="23"/>
  <c r="N3477" i="23"/>
  <c r="K3477" i="23"/>
  <c r="Q3476" i="23"/>
  <c r="N3476" i="23"/>
  <c r="K3476" i="23"/>
  <c r="Q3475" i="23"/>
  <c r="N3475" i="23"/>
  <c r="K3475" i="23"/>
  <c r="Q3474" i="23"/>
  <c r="N3474" i="23"/>
  <c r="K3474" i="23"/>
  <c r="Q3473" i="23"/>
  <c r="N3473" i="23"/>
  <c r="K3473" i="23"/>
  <c r="Q3472" i="23"/>
  <c r="N3472" i="23"/>
  <c r="K3472" i="23"/>
  <c r="Q3471" i="23"/>
  <c r="N3471" i="23"/>
  <c r="K3471" i="23"/>
  <c r="Q3470" i="23"/>
  <c r="N3470" i="23"/>
  <c r="K3470" i="23"/>
  <c r="Q3469" i="23"/>
  <c r="N3469" i="23"/>
  <c r="K3469" i="23"/>
  <c r="Q3468" i="23"/>
  <c r="N3468" i="23"/>
  <c r="K3468" i="23"/>
  <c r="Q3467" i="23"/>
  <c r="N3467" i="23"/>
  <c r="K3467" i="23"/>
  <c r="Q3466" i="23"/>
  <c r="N3466" i="23"/>
  <c r="K3466" i="23"/>
  <c r="Q3465" i="23"/>
  <c r="N3465" i="23"/>
  <c r="K3465" i="23"/>
  <c r="Q3464" i="23"/>
  <c r="N3464" i="23"/>
  <c r="K3464" i="23"/>
  <c r="Q3463" i="23"/>
  <c r="N3463" i="23"/>
  <c r="K3463" i="23"/>
  <c r="Q3462" i="23"/>
  <c r="N3462" i="23"/>
  <c r="K3462" i="23"/>
  <c r="Q3461" i="23"/>
  <c r="N3461" i="23"/>
  <c r="K3461" i="23"/>
  <c r="Q3460" i="23"/>
  <c r="N3460" i="23"/>
  <c r="K3460" i="23"/>
  <c r="Q3459" i="23"/>
  <c r="N3459" i="23"/>
  <c r="K3459" i="23"/>
  <c r="Q3458" i="23"/>
  <c r="N3458" i="23"/>
  <c r="K3458" i="23"/>
  <c r="Q3457" i="23"/>
  <c r="N3457" i="23"/>
  <c r="J3457" i="23"/>
  <c r="K3457" i="23" s="1"/>
  <c r="Q3456" i="23"/>
  <c r="N3456" i="23"/>
  <c r="K3456" i="23"/>
  <c r="J3456" i="23"/>
  <c r="Q3455" i="23"/>
  <c r="N3455" i="23"/>
  <c r="J3455" i="23"/>
  <c r="K3455" i="23" s="1"/>
  <c r="Q3454" i="23"/>
  <c r="N3454" i="23"/>
  <c r="J3454" i="23"/>
  <c r="K3454" i="23" s="1"/>
  <c r="Q3453" i="23"/>
  <c r="N3453" i="23"/>
  <c r="J3453" i="23"/>
  <c r="K3453" i="23" s="1"/>
  <c r="Q3452" i="23"/>
  <c r="N3452" i="23"/>
  <c r="K3452" i="23"/>
  <c r="J3452" i="23"/>
  <c r="Q3451" i="23"/>
  <c r="N3451" i="23"/>
  <c r="J3451" i="23"/>
  <c r="K3451" i="23" s="1"/>
  <c r="Q3450" i="23"/>
  <c r="N3450" i="23"/>
  <c r="J3450" i="23"/>
  <c r="K3450" i="23" s="1"/>
  <c r="Q3449" i="23"/>
  <c r="N3449" i="23"/>
  <c r="K3449" i="23"/>
  <c r="J3449" i="23"/>
  <c r="Q3448" i="23"/>
  <c r="N3448" i="23"/>
  <c r="J3448" i="23"/>
  <c r="K3448" i="23" s="1"/>
  <c r="Q3447" i="23"/>
  <c r="N3447" i="23"/>
  <c r="J3447" i="23"/>
  <c r="K3447" i="23" s="1"/>
  <c r="Q3446" i="23"/>
  <c r="N3446" i="23"/>
  <c r="K3446" i="23"/>
  <c r="J3446" i="23"/>
  <c r="Q3445" i="23"/>
  <c r="N3445" i="23"/>
  <c r="J3445" i="23"/>
  <c r="K3445" i="23" s="1"/>
  <c r="Q3444" i="23"/>
  <c r="N3444" i="23"/>
  <c r="J3444" i="23"/>
  <c r="K3444" i="23" s="1"/>
  <c r="Q3443" i="23"/>
  <c r="N3443" i="23"/>
  <c r="J3443" i="23"/>
  <c r="K3443" i="23" s="1"/>
  <c r="Q3442" i="23"/>
  <c r="N3442" i="23"/>
  <c r="J3442" i="23"/>
  <c r="K3442" i="23" s="1"/>
  <c r="Q3441" i="23"/>
  <c r="N3441" i="23"/>
  <c r="K3441" i="23"/>
  <c r="J3441" i="23"/>
  <c r="Q3440" i="23"/>
  <c r="N3440" i="23"/>
  <c r="K3440" i="23"/>
  <c r="J3440" i="23"/>
  <c r="Q3439" i="23"/>
  <c r="N3439" i="23"/>
  <c r="J3439" i="23"/>
  <c r="K3439" i="23" s="1"/>
  <c r="Q3438" i="23"/>
  <c r="N3438" i="23"/>
  <c r="K3438" i="23"/>
  <c r="J3438" i="23"/>
  <c r="Q3437" i="23"/>
  <c r="N3437" i="23"/>
  <c r="J3437" i="23"/>
  <c r="K3437" i="23" s="1"/>
  <c r="Q3436" i="23"/>
  <c r="N3436" i="23"/>
  <c r="K3436" i="23"/>
  <c r="J3436" i="23"/>
  <c r="Q3435" i="23"/>
  <c r="N3435" i="23"/>
  <c r="J3435" i="23"/>
  <c r="K3435" i="23" s="1"/>
  <c r="Q3434" i="23"/>
  <c r="N3434" i="23"/>
  <c r="K3434" i="23"/>
  <c r="J3434" i="23"/>
  <c r="Q3433" i="23"/>
  <c r="N3433" i="23"/>
  <c r="J3433" i="23"/>
  <c r="K3433" i="23" s="1"/>
  <c r="Q3432" i="23"/>
  <c r="N3432" i="23"/>
  <c r="J3432" i="23"/>
  <c r="K3432" i="23" s="1"/>
  <c r="Q3431" i="23"/>
  <c r="N3431" i="23"/>
  <c r="J3431" i="23"/>
  <c r="K3431" i="23" s="1"/>
  <c r="Q3430" i="23"/>
  <c r="N3430" i="23"/>
  <c r="J3430" i="23"/>
  <c r="K3430" i="23" s="1"/>
  <c r="Q3429" i="23"/>
  <c r="N3429" i="23"/>
  <c r="K3429" i="23"/>
  <c r="J3429" i="23"/>
  <c r="Q3428" i="23"/>
  <c r="N3428" i="23"/>
  <c r="J3428" i="23"/>
  <c r="K3428" i="23" s="1"/>
  <c r="Q3427" i="23"/>
  <c r="N3427" i="23"/>
  <c r="J3427" i="23"/>
  <c r="K3427" i="23" s="1"/>
  <c r="Q3426" i="23"/>
  <c r="N3426" i="23"/>
  <c r="K3426" i="23"/>
  <c r="J3426" i="23"/>
  <c r="Q3425" i="23"/>
  <c r="N3425" i="23"/>
  <c r="K3425" i="23"/>
  <c r="J3425" i="23"/>
  <c r="Q3424" i="23"/>
  <c r="N3424" i="23"/>
  <c r="K3424" i="23"/>
  <c r="J3424" i="23"/>
  <c r="Q3423" i="23"/>
  <c r="N3423" i="23"/>
  <c r="J3423" i="23"/>
  <c r="K3423" i="23" s="1"/>
  <c r="Q3422" i="23"/>
  <c r="N3422" i="23"/>
  <c r="K3422" i="23"/>
  <c r="J3422" i="23"/>
  <c r="Q3421" i="23"/>
  <c r="N3421" i="23"/>
  <c r="K3421" i="23"/>
  <c r="J3421" i="23"/>
  <c r="Q3420" i="23"/>
  <c r="N3420" i="23"/>
  <c r="J3420" i="23"/>
  <c r="K3420" i="23" s="1"/>
  <c r="Q3419" i="23"/>
  <c r="N3419" i="23"/>
  <c r="J3419" i="23"/>
  <c r="K3419" i="23" s="1"/>
  <c r="Q3418" i="23"/>
  <c r="N3418" i="23"/>
  <c r="K3418" i="23"/>
  <c r="J3418" i="23"/>
  <c r="Q3417" i="23"/>
  <c r="N3417" i="23"/>
  <c r="J3417" i="23"/>
  <c r="K3417" i="23" s="1"/>
  <c r="Q3416" i="23"/>
  <c r="N3416" i="23"/>
  <c r="J3416" i="23"/>
  <c r="K3416" i="23" s="1"/>
  <c r="Q3415" i="23"/>
  <c r="N3415" i="23"/>
  <c r="J3415" i="23"/>
  <c r="K3415" i="23" s="1"/>
  <c r="Q3414" i="23"/>
  <c r="N3414" i="23"/>
  <c r="J3414" i="23"/>
  <c r="K3414" i="23" s="1"/>
  <c r="Q3413" i="23"/>
  <c r="N3413" i="23"/>
  <c r="J3413" i="23"/>
  <c r="K3413" i="23" s="1"/>
  <c r="Q3412" i="23"/>
  <c r="N3412" i="23"/>
  <c r="K3412" i="23"/>
  <c r="J3412" i="23"/>
  <c r="Q3411" i="23"/>
  <c r="N3411" i="23"/>
  <c r="J3411" i="23"/>
  <c r="K3411" i="23" s="1"/>
  <c r="Q3410" i="23"/>
  <c r="N3410" i="23"/>
  <c r="K3410" i="23"/>
  <c r="J3410" i="23"/>
  <c r="Q3409" i="23"/>
  <c r="N3409" i="23"/>
  <c r="J3409" i="23"/>
  <c r="K3409" i="23" s="1"/>
  <c r="Q3408" i="23"/>
  <c r="N3408" i="23"/>
  <c r="K3408" i="23"/>
  <c r="J3408" i="23"/>
  <c r="Q3407" i="23"/>
  <c r="N3407" i="23"/>
  <c r="J3407" i="23"/>
  <c r="K3407" i="23" s="1"/>
  <c r="Q3406" i="23"/>
  <c r="N3406" i="23"/>
  <c r="J3406" i="23"/>
  <c r="K3406" i="23" s="1"/>
  <c r="Q3405" i="23"/>
  <c r="N3405" i="23"/>
  <c r="K3405" i="23"/>
  <c r="J3405" i="23"/>
  <c r="Q3404" i="23"/>
  <c r="N3404" i="23"/>
  <c r="K3404" i="23"/>
  <c r="J3404" i="23"/>
  <c r="Q3403" i="23"/>
  <c r="N3403" i="23"/>
  <c r="J3403" i="23"/>
  <c r="K3403" i="23" s="1"/>
  <c r="Q3402" i="23"/>
  <c r="N3402" i="23"/>
  <c r="J3402" i="23"/>
  <c r="K3402" i="23" s="1"/>
  <c r="Q3401" i="23"/>
  <c r="N3401" i="23"/>
  <c r="J3401" i="23"/>
  <c r="K3401" i="23" s="1"/>
  <c r="Q3400" i="23"/>
  <c r="N3400" i="23"/>
  <c r="J3400" i="23"/>
  <c r="K3400" i="23" s="1"/>
  <c r="Q3399" i="23"/>
  <c r="N3399" i="23"/>
  <c r="J3399" i="23"/>
  <c r="K3399" i="23" s="1"/>
  <c r="Q3398" i="23"/>
  <c r="N3398" i="23"/>
  <c r="J3398" i="23"/>
  <c r="K3398" i="23" s="1"/>
  <c r="Q3397" i="23"/>
  <c r="N3397" i="23"/>
  <c r="J3397" i="23"/>
  <c r="K3397" i="23" s="1"/>
  <c r="Q3396" i="23"/>
  <c r="N3396" i="23"/>
  <c r="K3396" i="23"/>
  <c r="J3396" i="23"/>
  <c r="Q3395" i="23"/>
  <c r="N3395" i="23"/>
  <c r="J3395" i="23"/>
  <c r="K3395" i="23" s="1"/>
  <c r="Q3394" i="23"/>
  <c r="N3394" i="23"/>
  <c r="K3394" i="23"/>
  <c r="J3394" i="23"/>
  <c r="Q3393" i="23"/>
  <c r="N3393" i="23"/>
  <c r="J3393" i="23"/>
  <c r="K3393" i="23" s="1"/>
  <c r="Q3392" i="23"/>
  <c r="N3392" i="23"/>
  <c r="K3392" i="23"/>
  <c r="J3392" i="23"/>
  <c r="Q3391" i="23"/>
  <c r="N3391" i="23"/>
  <c r="J3391" i="23"/>
  <c r="K3391" i="23" s="1"/>
  <c r="Q3390" i="23"/>
  <c r="N3390" i="23"/>
  <c r="J3390" i="23"/>
  <c r="K3390" i="23" s="1"/>
  <c r="Q3389" i="23"/>
  <c r="N3389" i="23"/>
  <c r="J3389" i="23"/>
  <c r="K3389" i="23" s="1"/>
  <c r="Q3388" i="23"/>
  <c r="N3388" i="23"/>
  <c r="J3388" i="23"/>
  <c r="K3388" i="23" s="1"/>
  <c r="Q3387" i="23"/>
  <c r="N3387" i="23"/>
  <c r="J3387" i="23"/>
  <c r="K3387" i="23" s="1"/>
  <c r="Q3386" i="23"/>
  <c r="N3386" i="23"/>
  <c r="J3386" i="23"/>
  <c r="K3386" i="23" s="1"/>
  <c r="Q3385" i="23"/>
  <c r="N3385" i="23"/>
  <c r="J3385" i="23"/>
  <c r="K3385" i="23" s="1"/>
  <c r="Q3384" i="23"/>
  <c r="N3384" i="23"/>
  <c r="K3384" i="23"/>
  <c r="J3384" i="23"/>
  <c r="Q3383" i="23"/>
  <c r="N3383" i="23"/>
  <c r="J3383" i="23"/>
  <c r="K3383" i="23" s="1"/>
  <c r="Q3382" i="23"/>
  <c r="N3382" i="23"/>
  <c r="K3382" i="23"/>
  <c r="J3382" i="23"/>
  <c r="Q3381" i="23"/>
  <c r="N3381" i="23"/>
  <c r="J3381" i="23"/>
  <c r="K3381" i="23" s="1"/>
  <c r="Q3380" i="23"/>
  <c r="N3380" i="23"/>
  <c r="J3380" i="23"/>
  <c r="K3380" i="23" s="1"/>
  <c r="Q3379" i="23"/>
  <c r="N3379" i="23"/>
  <c r="J3379" i="23"/>
  <c r="K3379" i="23" s="1"/>
  <c r="Q3378" i="23"/>
  <c r="N3378" i="23"/>
  <c r="K3378" i="23"/>
  <c r="J3378" i="23"/>
  <c r="Q3377" i="23"/>
  <c r="N3377" i="23"/>
  <c r="K3377" i="23"/>
  <c r="J3377" i="23"/>
  <c r="Q3376" i="23"/>
  <c r="N3376" i="23"/>
  <c r="K3376" i="23"/>
  <c r="J3376" i="23"/>
  <c r="Q3375" i="23"/>
  <c r="N3375" i="23"/>
  <c r="J3375" i="23"/>
  <c r="K3375" i="23" s="1"/>
  <c r="Q3374" i="23"/>
  <c r="N3374" i="23"/>
  <c r="J3374" i="23"/>
  <c r="K3374" i="23" s="1"/>
  <c r="Q3373" i="23"/>
  <c r="N3373" i="23"/>
  <c r="J3373" i="23"/>
  <c r="K3373" i="23" s="1"/>
  <c r="Q3372" i="23"/>
  <c r="N3372" i="23"/>
  <c r="K3372" i="23"/>
  <c r="J3372" i="23"/>
  <c r="Q3371" i="23"/>
  <c r="N3371" i="23"/>
  <c r="J3371" i="23"/>
  <c r="K3371" i="23" s="1"/>
  <c r="Q3370" i="23"/>
  <c r="N3370" i="23"/>
  <c r="J3370" i="23"/>
  <c r="K3370" i="23" s="1"/>
  <c r="Q3369" i="23"/>
  <c r="N3369" i="23"/>
  <c r="J3369" i="23"/>
  <c r="K3369" i="23" s="1"/>
  <c r="Q3368" i="23"/>
  <c r="N3368" i="23"/>
  <c r="J3368" i="23"/>
  <c r="K3368" i="23" s="1"/>
  <c r="Q3367" i="23"/>
  <c r="N3367" i="23"/>
  <c r="J3367" i="23"/>
  <c r="K3367" i="23" s="1"/>
  <c r="Q3366" i="23"/>
  <c r="N3366" i="23"/>
  <c r="J3366" i="23"/>
  <c r="K3366" i="23" s="1"/>
  <c r="Q3365" i="23"/>
  <c r="N3365" i="23"/>
  <c r="K3365" i="23"/>
  <c r="J3365" i="23"/>
  <c r="Q3364" i="23"/>
  <c r="N3364" i="23"/>
  <c r="J3364" i="23"/>
  <c r="K3364" i="23" s="1"/>
  <c r="Q3363" i="23"/>
  <c r="N3363" i="23"/>
  <c r="J3363" i="23"/>
  <c r="K3363" i="23" s="1"/>
  <c r="Q3362" i="23"/>
  <c r="N3362" i="23"/>
  <c r="J3362" i="23"/>
  <c r="K3362" i="23" s="1"/>
  <c r="Q3361" i="23"/>
  <c r="N3361" i="23"/>
  <c r="J3361" i="23"/>
  <c r="K3361" i="23" s="1"/>
  <c r="Q3360" i="23"/>
  <c r="N3360" i="23"/>
  <c r="K3360" i="23"/>
  <c r="J3360" i="23"/>
  <c r="Q3359" i="23"/>
  <c r="N3359" i="23"/>
  <c r="J3359" i="23"/>
  <c r="K3359" i="23" s="1"/>
  <c r="Q3358" i="23"/>
  <c r="N3358" i="23"/>
  <c r="K3358" i="23"/>
  <c r="J3358" i="23"/>
  <c r="Q3357" i="23"/>
  <c r="N3357" i="23"/>
  <c r="J3357" i="23"/>
  <c r="K3357" i="23" s="1"/>
  <c r="Q3356" i="23"/>
  <c r="N3356" i="23"/>
  <c r="J3356" i="23"/>
  <c r="K3356" i="23" s="1"/>
  <c r="Q3355" i="23"/>
  <c r="N3355" i="23"/>
  <c r="K3355" i="23"/>
  <c r="Q3354" i="23"/>
  <c r="N3354" i="23"/>
  <c r="K3354" i="23"/>
  <c r="Q3353" i="23"/>
  <c r="N3353" i="23"/>
  <c r="K3353" i="23"/>
  <c r="Q3352" i="23"/>
  <c r="N3352" i="23"/>
  <c r="K3352" i="23"/>
  <c r="Q3351" i="23"/>
  <c r="N3351" i="23"/>
  <c r="K3351" i="23"/>
  <c r="Q3350" i="23"/>
  <c r="N3350" i="23"/>
  <c r="K3350" i="23"/>
  <c r="Q3349" i="23"/>
  <c r="N3349" i="23"/>
  <c r="K3349" i="23"/>
  <c r="Q3348" i="23"/>
  <c r="N3348" i="23"/>
  <c r="K3348" i="23"/>
  <c r="Q3347" i="23"/>
  <c r="N3347" i="23"/>
  <c r="K3347" i="23"/>
  <c r="Q3346" i="23"/>
  <c r="N3346" i="23"/>
  <c r="K3346" i="23"/>
  <c r="Q3345" i="23"/>
  <c r="N3345" i="23"/>
  <c r="K3345" i="23"/>
  <c r="Q3344" i="23"/>
  <c r="N3344" i="23"/>
  <c r="K3344" i="23"/>
  <c r="Q3343" i="23"/>
  <c r="N3343" i="23"/>
  <c r="K3343" i="23"/>
  <c r="Q3342" i="23"/>
  <c r="N3342" i="23"/>
  <c r="K3342" i="23"/>
  <c r="Q3341" i="23"/>
  <c r="N3341" i="23"/>
  <c r="K3341" i="23"/>
  <c r="Q3340" i="23"/>
  <c r="N3340" i="23"/>
  <c r="K3340" i="23"/>
  <c r="Q3339" i="23"/>
  <c r="N3339" i="23"/>
  <c r="K3339" i="23"/>
  <c r="Q3338" i="23"/>
  <c r="N3338" i="23"/>
  <c r="K3338" i="23"/>
  <c r="Q3337" i="23"/>
  <c r="N3337" i="23"/>
  <c r="K3337" i="23"/>
  <c r="Q3336" i="23"/>
  <c r="N3336" i="23"/>
  <c r="K3336" i="23"/>
  <c r="Q3335" i="23"/>
  <c r="N3335" i="23"/>
  <c r="K3335" i="23"/>
  <c r="Q3334" i="23"/>
  <c r="N3334" i="23"/>
  <c r="K3334" i="23"/>
  <c r="Q3333" i="23"/>
  <c r="N3333" i="23"/>
  <c r="K3333" i="23"/>
  <c r="Q3332" i="23"/>
  <c r="N3332" i="23"/>
  <c r="K3332" i="23"/>
  <c r="Q3331" i="23"/>
  <c r="N3331" i="23"/>
  <c r="K3331" i="23"/>
  <c r="Q3330" i="23"/>
  <c r="N3330" i="23"/>
  <c r="K3330" i="23"/>
  <c r="Q3329" i="23"/>
  <c r="N3329" i="23"/>
  <c r="K3329" i="23"/>
  <c r="Q3328" i="23"/>
  <c r="N3328" i="23"/>
  <c r="K3328" i="23"/>
  <c r="Q3327" i="23"/>
  <c r="N3327" i="23"/>
  <c r="K3327" i="23"/>
  <c r="Q3326" i="23"/>
  <c r="N3326" i="23"/>
  <c r="K3326" i="23"/>
  <c r="Q3325" i="23"/>
  <c r="N3325" i="23"/>
  <c r="K3325" i="23"/>
  <c r="Q3324" i="23"/>
  <c r="N3324" i="23"/>
  <c r="K3324" i="23"/>
  <c r="Q3323" i="23"/>
  <c r="N3323" i="23"/>
  <c r="K3323" i="23"/>
  <c r="Q3322" i="23"/>
  <c r="N3322" i="23"/>
  <c r="K3322" i="23"/>
  <c r="Q3321" i="23"/>
  <c r="N3321" i="23"/>
  <c r="K3321" i="23"/>
  <c r="Q3320" i="23"/>
  <c r="N3320" i="23"/>
  <c r="K3320" i="23"/>
  <c r="Q3319" i="23"/>
  <c r="N3319" i="23"/>
  <c r="K3319" i="23"/>
  <c r="Q3318" i="23"/>
  <c r="N3318" i="23"/>
  <c r="K3318" i="23"/>
  <c r="Q3317" i="23"/>
  <c r="N3317" i="23"/>
  <c r="K3317" i="23"/>
  <c r="Q3316" i="23"/>
  <c r="N3316" i="23"/>
  <c r="K3316" i="23"/>
  <c r="Q3315" i="23"/>
  <c r="N3315" i="23"/>
  <c r="K3315" i="23"/>
  <c r="Q3314" i="23"/>
  <c r="N3314" i="23"/>
  <c r="K3314" i="23"/>
  <c r="Q3313" i="23"/>
  <c r="N3313" i="23"/>
  <c r="K3313" i="23"/>
  <c r="Q3312" i="23"/>
  <c r="N3312" i="23"/>
  <c r="K3312" i="23"/>
  <c r="Q3311" i="23"/>
  <c r="N3311" i="23"/>
  <c r="K3311" i="23"/>
  <c r="Q3310" i="23"/>
  <c r="N3310" i="23"/>
  <c r="K3310" i="23"/>
  <c r="Q3309" i="23"/>
  <c r="N3309" i="23"/>
  <c r="K3309" i="23"/>
  <c r="Q3308" i="23"/>
  <c r="N3308" i="23"/>
  <c r="K3308" i="23"/>
  <c r="Q3307" i="23"/>
  <c r="N3307" i="23"/>
  <c r="K3307" i="23"/>
  <c r="Q3306" i="23"/>
  <c r="N3306" i="23"/>
  <c r="K3306" i="23"/>
  <c r="Q3305" i="23"/>
  <c r="N3305" i="23"/>
  <c r="K3305" i="23"/>
  <c r="Q3304" i="23"/>
  <c r="N3304" i="23"/>
  <c r="K3304" i="23"/>
  <c r="Q3303" i="23"/>
  <c r="N3303" i="23"/>
  <c r="K3303" i="23"/>
  <c r="Q3302" i="23"/>
  <c r="N3302" i="23"/>
  <c r="K3302" i="23"/>
  <c r="Q3301" i="23"/>
  <c r="N3301" i="23"/>
  <c r="K3301" i="23"/>
  <c r="Q3300" i="23"/>
  <c r="N3300" i="23"/>
  <c r="K3300" i="23"/>
  <c r="Q3299" i="23"/>
  <c r="N3299" i="23"/>
  <c r="K3299" i="23"/>
  <c r="Q3298" i="23"/>
  <c r="N3298" i="23"/>
  <c r="K3298" i="23"/>
  <c r="Q3297" i="23"/>
  <c r="N3297" i="23"/>
  <c r="K3297" i="23"/>
  <c r="J3297" i="23"/>
  <c r="Q3296" i="23"/>
  <c r="N3296" i="23"/>
  <c r="K3296" i="23"/>
  <c r="J3296" i="23"/>
  <c r="Q3295" i="23"/>
  <c r="N3295" i="23"/>
  <c r="J3295" i="23"/>
  <c r="K3295" i="23" s="1"/>
  <c r="Q3294" i="23"/>
  <c r="N3294" i="23"/>
  <c r="K3294" i="23"/>
  <c r="J3294" i="23"/>
  <c r="Q3293" i="23"/>
  <c r="N3293" i="23"/>
  <c r="K3293" i="23"/>
  <c r="J3293" i="23"/>
  <c r="Q3292" i="23"/>
  <c r="N3292" i="23"/>
  <c r="K3292" i="23"/>
  <c r="J3292" i="23"/>
  <c r="Q3291" i="23"/>
  <c r="N3291" i="23"/>
  <c r="J3291" i="23"/>
  <c r="K3291" i="23" s="1"/>
  <c r="Q3290" i="23"/>
  <c r="N3290" i="23"/>
  <c r="K3290" i="23"/>
  <c r="J3290" i="23"/>
  <c r="Q3289" i="23"/>
  <c r="N3289" i="23"/>
  <c r="K3289" i="23"/>
  <c r="J3289" i="23"/>
  <c r="Q3288" i="23"/>
  <c r="N3288" i="23"/>
  <c r="K3288" i="23"/>
  <c r="J3288" i="23"/>
  <c r="Q3287" i="23"/>
  <c r="N3287" i="23"/>
  <c r="J3287" i="23"/>
  <c r="K3287" i="23" s="1"/>
  <c r="Q3286" i="23"/>
  <c r="N3286" i="23"/>
  <c r="K3286" i="23"/>
  <c r="J3286" i="23"/>
  <c r="Q3285" i="23"/>
  <c r="N3285" i="23"/>
  <c r="K3285" i="23"/>
  <c r="J3285" i="23"/>
  <c r="Q3284" i="23"/>
  <c r="N3284" i="23"/>
  <c r="K3284" i="23"/>
  <c r="J3284" i="23"/>
  <c r="Q3283" i="23"/>
  <c r="N3283" i="23"/>
  <c r="J3283" i="23"/>
  <c r="K3283" i="23" s="1"/>
  <c r="Q3282" i="23"/>
  <c r="N3282" i="23"/>
  <c r="K3282" i="23"/>
  <c r="J3282" i="23"/>
  <c r="Q3281" i="23"/>
  <c r="N3281" i="23"/>
  <c r="K3281" i="23"/>
  <c r="J3281" i="23"/>
  <c r="Q3280" i="23"/>
  <c r="N3280" i="23"/>
  <c r="K3280" i="23"/>
  <c r="J3280" i="23"/>
  <c r="Q3279" i="23"/>
  <c r="N3279" i="23"/>
  <c r="J3279" i="23"/>
  <c r="K3279" i="23" s="1"/>
  <c r="Q3278" i="23"/>
  <c r="N3278" i="23"/>
  <c r="K3278" i="23"/>
  <c r="J3278" i="23"/>
  <c r="Q3277" i="23"/>
  <c r="N3277" i="23"/>
  <c r="K3277" i="23"/>
  <c r="J3277" i="23"/>
  <c r="Q3276" i="23"/>
  <c r="N3276" i="23"/>
  <c r="K3276" i="23"/>
  <c r="J3276" i="23"/>
  <c r="Q3275" i="23"/>
  <c r="N3275" i="23"/>
  <c r="J3275" i="23"/>
  <c r="K3275" i="23" s="1"/>
  <c r="Q3274" i="23"/>
  <c r="N3274" i="23"/>
  <c r="K3274" i="23"/>
  <c r="J3274" i="23"/>
  <c r="Q3273" i="23"/>
  <c r="N3273" i="23"/>
  <c r="K3273" i="23"/>
  <c r="J3273" i="23"/>
  <c r="Q3272" i="23"/>
  <c r="N3272" i="23"/>
  <c r="K3272" i="23"/>
  <c r="J3272" i="23"/>
  <c r="Q3271" i="23"/>
  <c r="N3271" i="23"/>
  <c r="J3271" i="23"/>
  <c r="K3271" i="23" s="1"/>
  <c r="Q3270" i="23"/>
  <c r="N3270" i="23"/>
  <c r="K3270" i="23"/>
  <c r="J3270" i="23"/>
  <c r="Q3269" i="23"/>
  <c r="N3269" i="23"/>
  <c r="K3269" i="23"/>
  <c r="J3269" i="23"/>
  <c r="Q3268" i="23"/>
  <c r="N3268" i="23"/>
  <c r="K3268" i="23"/>
  <c r="J3268" i="23"/>
  <c r="Q3267" i="23"/>
  <c r="N3267" i="23"/>
  <c r="J3267" i="23"/>
  <c r="K3267" i="23" s="1"/>
  <c r="Q3266" i="23"/>
  <c r="N3266" i="23"/>
  <c r="K3266" i="23"/>
  <c r="J3266" i="23"/>
  <c r="Q3265" i="23"/>
  <c r="N3265" i="23"/>
  <c r="K3265" i="23"/>
  <c r="J3265" i="23"/>
  <c r="Q3264" i="23"/>
  <c r="N3264" i="23"/>
  <c r="K3264" i="23"/>
  <c r="J3264" i="23"/>
  <c r="Q3263" i="23"/>
  <c r="N3263" i="23"/>
  <c r="J3263" i="23"/>
  <c r="K3263" i="23" s="1"/>
  <c r="Q3262" i="23"/>
  <c r="N3262" i="23"/>
  <c r="K3262" i="23"/>
  <c r="J3262" i="23"/>
  <c r="Q3261" i="23"/>
  <c r="N3261" i="23"/>
  <c r="K3261" i="23"/>
  <c r="J3261" i="23"/>
  <c r="Q3260" i="23"/>
  <c r="N3260" i="23"/>
  <c r="K3260" i="23"/>
  <c r="J3260" i="23"/>
  <c r="Q3259" i="23"/>
  <c r="N3259" i="23"/>
  <c r="J3259" i="23"/>
  <c r="K3259" i="23" s="1"/>
  <c r="Q3258" i="23"/>
  <c r="N3258" i="23"/>
  <c r="K3258" i="23"/>
  <c r="J3258" i="23"/>
  <c r="Q3257" i="23"/>
  <c r="N3257" i="23"/>
  <c r="K3257" i="23"/>
  <c r="J3257" i="23"/>
  <c r="Q3256" i="23"/>
  <c r="N3256" i="23"/>
  <c r="K3256" i="23"/>
  <c r="J3256" i="23"/>
  <c r="Q3255" i="23"/>
  <c r="N3255" i="23"/>
  <c r="J3255" i="23"/>
  <c r="K3255" i="23" s="1"/>
  <c r="Q3254" i="23"/>
  <c r="N3254" i="23"/>
  <c r="K3254" i="23"/>
  <c r="J3254" i="23"/>
  <c r="Q3253" i="23"/>
  <c r="N3253" i="23"/>
  <c r="K3253" i="23"/>
  <c r="J3253" i="23"/>
  <c r="Q3252" i="23"/>
  <c r="N3252" i="23"/>
  <c r="K3252" i="23"/>
  <c r="J3252" i="23"/>
  <c r="Q3251" i="23"/>
  <c r="N3251" i="23"/>
  <c r="J3251" i="23"/>
  <c r="K3251" i="23" s="1"/>
  <c r="Q3250" i="23"/>
  <c r="N3250" i="23"/>
  <c r="K3250" i="23"/>
  <c r="J3250" i="23"/>
  <c r="Q3249" i="23"/>
  <c r="N3249" i="23"/>
  <c r="K3249" i="23"/>
  <c r="J3249" i="23"/>
  <c r="Q3248" i="23"/>
  <c r="N3248" i="23"/>
  <c r="K3248" i="23"/>
  <c r="J3248" i="23"/>
  <c r="Q3247" i="23"/>
  <c r="N3247" i="23"/>
  <c r="J3247" i="23"/>
  <c r="K3247" i="23" s="1"/>
  <c r="Q3246" i="23"/>
  <c r="N3246" i="23"/>
  <c r="K3246" i="23"/>
  <c r="J3246" i="23"/>
  <c r="Q3245" i="23"/>
  <c r="N3245" i="23"/>
  <c r="K3245" i="23"/>
  <c r="J3245" i="23"/>
  <c r="Q3244" i="23"/>
  <c r="N3244" i="23"/>
  <c r="K3244" i="23"/>
  <c r="J3244" i="23"/>
  <c r="Q3243" i="23"/>
  <c r="N3243" i="23"/>
  <c r="J3243" i="23"/>
  <c r="K3243" i="23" s="1"/>
  <c r="Q3242" i="23"/>
  <c r="N3242" i="23"/>
  <c r="K3242" i="23"/>
  <c r="J3242" i="23"/>
  <c r="Q3241" i="23"/>
  <c r="N3241" i="23"/>
  <c r="K3241" i="23"/>
  <c r="J3241" i="23"/>
  <c r="Q3240" i="23"/>
  <c r="N3240" i="23"/>
  <c r="K3240" i="23"/>
  <c r="J3240" i="23"/>
  <c r="Q3239" i="23"/>
  <c r="N3239" i="23"/>
  <c r="J3239" i="23"/>
  <c r="K3239" i="23" s="1"/>
  <c r="Q3238" i="23"/>
  <c r="N3238" i="23"/>
  <c r="K3238" i="23"/>
  <c r="J3238" i="23"/>
  <c r="Q3237" i="23"/>
  <c r="N3237" i="23"/>
  <c r="K3237" i="23"/>
  <c r="J3237" i="23"/>
  <c r="Q3236" i="23"/>
  <c r="N3236" i="23"/>
  <c r="K3236" i="23"/>
  <c r="J3236" i="23"/>
  <c r="Q3235" i="23"/>
  <c r="N3235" i="23"/>
  <c r="J3235" i="23"/>
  <c r="K3235" i="23" s="1"/>
  <c r="Q3234" i="23"/>
  <c r="N3234" i="23"/>
  <c r="K3234" i="23"/>
  <c r="J3234" i="23"/>
  <c r="Q3233" i="23"/>
  <c r="N3233" i="23"/>
  <c r="K3233" i="23"/>
  <c r="J3233" i="23"/>
  <c r="Q3232" i="23"/>
  <c r="N3232" i="23"/>
  <c r="K3232" i="23"/>
  <c r="J3232" i="23"/>
  <c r="Q3231" i="23"/>
  <c r="N3231" i="23"/>
  <c r="J3231" i="23"/>
  <c r="K3231" i="23" s="1"/>
  <c r="Q3230" i="23"/>
  <c r="N3230" i="23"/>
  <c r="K3230" i="23"/>
  <c r="J3230" i="23"/>
  <c r="Q3229" i="23"/>
  <c r="N3229" i="23"/>
  <c r="K3229" i="23"/>
  <c r="J3229" i="23"/>
  <c r="Q3206" i="23"/>
  <c r="N3206" i="23"/>
  <c r="K3206" i="23"/>
  <c r="J3206" i="23"/>
  <c r="Q3205" i="23"/>
  <c r="N3205" i="23"/>
  <c r="J3205" i="23"/>
  <c r="K3205" i="23" s="1"/>
  <c r="Q3204" i="23"/>
  <c r="N3204" i="23"/>
  <c r="K3204" i="23"/>
  <c r="J3204" i="23"/>
  <c r="Q3203" i="23"/>
  <c r="N3203" i="23"/>
  <c r="K3203" i="23"/>
  <c r="J3203" i="23"/>
  <c r="Q3202" i="23"/>
  <c r="N3202" i="23"/>
  <c r="K3202" i="23"/>
  <c r="J3202" i="23"/>
  <c r="Q3201" i="23"/>
  <c r="N3201" i="23"/>
  <c r="J3201" i="23"/>
  <c r="K3201" i="23" s="1"/>
  <c r="Q3200" i="23"/>
  <c r="N3200" i="23"/>
  <c r="K3200" i="23"/>
  <c r="J3200" i="23"/>
  <c r="Q3199" i="23"/>
  <c r="N3199" i="23"/>
  <c r="K3199" i="23"/>
  <c r="J3199" i="23"/>
  <c r="Q3198" i="23"/>
  <c r="N3198" i="23"/>
  <c r="K3198" i="23"/>
  <c r="J3198" i="23"/>
  <c r="Q3197" i="23"/>
  <c r="N3197" i="23"/>
  <c r="J3197" i="23"/>
  <c r="K3197" i="23" s="1"/>
  <c r="Q3196" i="23"/>
  <c r="N3196" i="23"/>
  <c r="K3196" i="23"/>
  <c r="J3196" i="23"/>
  <c r="Q3195" i="23"/>
  <c r="N3195" i="23"/>
  <c r="K3195" i="23"/>
  <c r="J3195" i="23"/>
  <c r="Q3194" i="23"/>
  <c r="N3194" i="23"/>
  <c r="K3194" i="23"/>
  <c r="J3194" i="23"/>
  <c r="Q3193" i="23"/>
  <c r="N3193" i="23"/>
  <c r="J3193" i="23"/>
  <c r="K3193" i="23" s="1"/>
  <c r="Q3192" i="23"/>
  <c r="N3192" i="23"/>
  <c r="K3192" i="23"/>
  <c r="J3192" i="23"/>
  <c r="Q3191" i="23"/>
  <c r="N3191" i="23"/>
  <c r="K3191" i="23"/>
  <c r="J3191" i="23"/>
  <c r="Q3190" i="23"/>
  <c r="N3190" i="23"/>
  <c r="K3190" i="23"/>
  <c r="J3190" i="23"/>
  <c r="Q3189" i="23"/>
  <c r="N3189" i="23"/>
  <c r="J3189" i="23"/>
  <c r="K3189" i="23" s="1"/>
  <c r="Q3188" i="23"/>
  <c r="N3188" i="23"/>
  <c r="K3188" i="23"/>
  <c r="J3188" i="23"/>
  <c r="Q3187" i="23"/>
  <c r="N3187" i="23"/>
  <c r="K3187" i="23"/>
  <c r="J3187" i="23"/>
  <c r="Q3186" i="23"/>
  <c r="N3186" i="23"/>
  <c r="K3186" i="23"/>
  <c r="J3186" i="23"/>
  <c r="Q3185" i="23"/>
  <c r="N3185" i="23"/>
  <c r="J3185" i="23"/>
  <c r="K3185" i="23" s="1"/>
  <c r="Q3184" i="23"/>
  <c r="N3184" i="23"/>
  <c r="K3184" i="23"/>
  <c r="J3184" i="23"/>
  <c r="Q3183" i="23"/>
  <c r="N3183" i="23"/>
  <c r="K3183" i="23"/>
  <c r="J3183" i="23"/>
  <c r="Q3182" i="23"/>
  <c r="N3182" i="23"/>
  <c r="K3182" i="23"/>
  <c r="J3182" i="23"/>
  <c r="Q3181" i="23"/>
  <c r="N3181" i="23"/>
  <c r="J3181" i="23"/>
  <c r="K3181" i="23" s="1"/>
  <c r="Q3180" i="23"/>
  <c r="N3180" i="23"/>
  <c r="K3180" i="23"/>
  <c r="J3180" i="23"/>
  <c r="Q3179" i="23"/>
  <c r="N3179" i="23"/>
  <c r="K3179" i="23"/>
  <c r="J3179" i="23"/>
  <c r="Q3178" i="23"/>
  <c r="N3178" i="23"/>
  <c r="K3178" i="23"/>
  <c r="J3178" i="23"/>
  <c r="Q3177" i="23"/>
  <c r="N3177" i="23"/>
  <c r="J3177" i="23"/>
  <c r="K3177" i="23" s="1"/>
  <c r="Q3176" i="23"/>
  <c r="N3176" i="23"/>
  <c r="K3176" i="23"/>
  <c r="J3176" i="23"/>
  <c r="Q3175" i="23"/>
  <c r="N3175" i="23"/>
  <c r="K3175" i="23"/>
  <c r="J3175" i="23"/>
  <c r="Q3174" i="23"/>
  <c r="N3174" i="23"/>
  <c r="K3174" i="23"/>
  <c r="J3174" i="23"/>
  <c r="Q3173" i="23"/>
  <c r="N3173" i="23"/>
  <c r="J3173" i="23"/>
  <c r="K3173" i="23" s="1"/>
  <c r="Q3172" i="23"/>
  <c r="N3172" i="23"/>
  <c r="K3172" i="23"/>
  <c r="J3172" i="23"/>
  <c r="Q3171" i="23"/>
  <c r="N3171" i="23"/>
  <c r="K3171" i="23"/>
  <c r="J3171" i="23"/>
  <c r="Q3170" i="23"/>
  <c r="N3170" i="23"/>
  <c r="K3170" i="23"/>
  <c r="J3170" i="23"/>
  <c r="Q3169" i="23"/>
  <c r="N3169" i="23"/>
  <c r="J3169" i="23"/>
  <c r="K3169" i="23" s="1"/>
  <c r="Q3168" i="23"/>
  <c r="N3168" i="23"/>
  <c r="K3168" i="23"/>
  <c r="J3168" i="23"/>
  <c r="Q3167" i="23"/>
  <c r="N3167" i="23"/>
  <c r="K3167" i="23"/>
  <c r="J3167" i="23"/>
  <c r="Q3166" i="23"/>
  <c r="N3166" i="23"/>
  <c r="J3166" i="23"/>
  <c r="K3166" i="23" s="1"/>
  <c r="Q3165" i="23"/>
  <c r="N3165" i="23"/>
  <c r="K3165" i="23"/>
  <c r="J3165" i="23"/>
  <c r="Q3164" i="23"/>
  <c r="N3164" i="23"/>
  <c r="K3164" i="23"/>
  <c r="J3164" i="23"/>
  <c r="Q3163" i="23"/>
  <c r="N3163" i="23"/>
  <c r="K3163" i="23"/>
  <c r="J3163" i="23"/>
  <c r="Q3162" i="23"/>
  <c r="N3162" i="23"/>
  <c r="J3162" i="23"/>
  <c r="K3162" i="23" s="1"/>
  <c r="Q3161" i="23"/>
  <c r="N3161" i="23"/>
  <c r="J3161" i="23"/>
  <c r="K3161" i="23" s="1"/>
  <c r="Q3160" i="23"/>
  <c r="N3160" i="23"/>
  <c r="J3160" i="23"/>
  <c r="K3160" i="23" s="1"/>
  <c r="Q3159" i="23"/>
  <c r="N3159" i="23"/>
  <c r="K3159" i="23"/>
  <c r="J3159" i="23"/>
  <c r="Q3158" i="23"/>
  <c r="N3158" i="23"/>
  <c r="J3158" i="23"/>
  <c r="K3158" i="23" s="1"/>
  <c r="Q3157" i="23"/>
  <c r="N3157" i="23"/>
  <c r="K3157" i="23"/>
  <c r="J3157" i="23"/>
  <c r="Q3156" i="23"/>
  <c r="N3156" i="23"/>
  <c r="J3156" i="23"/>
  <c r="K3156" i="23" s="1"/>
  <c r="Q3155" i="23"/>
  <c r="N3155" i="23"/>
  <c r="K3155" i="23"/>
  <c r="J3155" i="23"/>
  <c r="Q3154" i="23"/>
  <c r="N3154" i="23"/>
  <c r="J3154" i="23"/>
  <c r="K3154" i="23" s="1"/>
  <c r="Q3153" i="23"/>
  <c r="N3153" i="23"/>
  <c r="K3153" i="23"/>
  <c r="J3153" i="23"/>
  <c r="Q3152" i="23"/>
  <c r="N3152" i="23"/>
  <c r="J3152" i="23"/>
  <c r="K3152" i="23" s="1"/>
  <c r="Q3151" i="23"/>
  <c r="N3151" i="23"/>
  <c r="K3151" i="23"/>
  <c r="J3151" i="23"/>
  <c r="Q3150" i="23"/>
  <c r="N3150" i="23"/>
  <c r="J3150" i="23"/>
  <c r="K3150" i="23" s="1"/>
  <c r="Q3149" i="23"/>
  <c r="N3149" i="23"/>
  <c r="J3149" i="23"/>
  <c r="K3149" i="23" s="1"/>
  <c r="Q3148" i="23"/>
  <c r="N3148" i="23"/>
  <c r="K3148" i="23"/>
  <c r="J3148" i="23"/>
  <c r="Q3147" i="23"/>
  <c r="N3147" i="23"/>
  <c r="K3147" i="23"/>
  <c r="J3147" i="23"/>
  <c r="Q3146" i="23"/>
  <c r="N3146" i="23"/>
  <c r="J3146" i="23"/>
  <c r="K3146" i="23" s="1"/>
  <c r="Q3145" i="23"/>
  <c r="N3145" i="23"/>
  <c r="J3145" i="23"/>
  <c r="K3145" i="23" s="1"/>
  <c r="Q3144" i="23"/>
  <c r="N3144" i="23"/>
  <c r="J3144" i="23"/>
  <c r="K3144" i="23" s="1"/>
  <c r="Q3143" i="23"/>
  <c r="N3143" i="23"/>
  <c r="K3143" i="23"/>
  <c r="J3143" i="23"/>
  <c r="Q3142" i="23"/>
  <c r="N3142" i="23"/>
  <c r="J3142" i="23"/>
  <c r="K3142" i="23" s="1"/>
  <c r="Q3141" i="23"/>
  <c r="N3141" i="23"/>
  <c r="K3141" i="23"/>
  <c r="J3141" i="23"/>
  <c r="Q3140" i="23"/>
  <c r="N3140" i="23"/>
  <c r="K3140" i="23"/>
  <c r="J3140" i="23"/>
  <c r="Q3139" i="23"/>
  <c r="N3139" i="23"/>
  <c r="K3139" i="23"/>
  <c r="J3139" i="23"/>
  <c r="Q3138" i="23"/>
  <c r="N3138" i="23"/>
  <c r="J3138" i="23"/>
  <c r="K3138" i="23" s="1"/>
  <c r="Q3137" i="23"/>
  <c r="N3137" i="23"/>
  <c r="J3137" i="23"/>
  <c r="K3137" i="23" s="1"/>
  <c r="Q3136" i="23"/>
  <c r="N3136" i="23"/>
  <c r="J3136" i="23"/>
  <c r="K3136" i="23" s="1"/>
  <c r="Q3135" i="23"/>
  <c r="N3135" i="23"/>
  <c r="K3135" i="23"/>
  <c r="J3135" i="23"/>
  <c r="Q3134" i="23"/>
  <c r="N3134" i="23"/>
  <c r="J3134" i="23"/>
  <c r="K3134" i="23" s="1"/>
  <c r="Q3133" i="23"/>
  <c r="N3133" i="23"/>
  <c r="K3133" i="23"/>
  <c r="J3133" i="23"/>
  <c r="Q3132" i="23"/>
  <c r="N3132" i="23"/>
  <c r="K3132" i="23"/>
  <c r="J3132" i="23"/>
  <c r="Q3131" i="23"/>
  <c r="N3131" i="23"/>
  <c r="K3131" i="23"/>
  <c r="J3131" i="23"/>
  <c r="Q3130" i="23"/>
  <c r="N3130" i="23"/>
  <c r="J3130" i="23"/>
  <c r="K3130" i="23" s="1"/>
  <c r="Q3129" i="23"/>
  <c r="N3129" i="23"/>
  <c r="J3129" i="23"/>
  <c r="K3129" i="23" s="1"/>
  <c r="Q3128" i="23"/>
  <c r="N3128" i="23"/>
  <c r="J3128" i="23"/>
  <c r="K3128" i="23" s="1"/>
  <c r="Q3127" i="23"/>
  <c r="N3127" i="23"/>
  <c r="K3127" i="23"/>
  <c r="J3127" i="23"/>
  <c r="Q3126" i="23"/>
  <c r="N3126" i="23"/>
  <c r="J3126" i="23"/>
  <c r="K3126" i="23" s="1"/>
  <c r="Q3125" i="23"/>
  <c r="N3125" i="23"/>
  <c r="K3125" i="23"/>
  <c r="J3125" i="23"/>
  <c r="Q3124" i="23"/>
  <c r="N3124" i="23"/>
  <c r="K3124" i="23"/>
  <c r="J3124" i="23"/>
  <c r="Q3123" i="23"/>
  <c r="N3123" i="23"/>
  <c r="K3123" i="23"/>
  <c r="J3123" i="23"/>
  <c r="Q3122" i="23"/>
  <c r="N3122" i="23"/>
  <c r="J3122" i="23"/>
  <c r="K3122" i="23" s="1"/>
  <c r="Q3121" i="23"/>
  <c r="N3121" i="23"/>
  <c r="K3121" i="23"/>
  <c r="J3121" i="23"/>
  <c r="Q3120" i="23"/>
  <c r="N3120" i="23"/>
  <c r="J3120" i="23"/>
  <c r="K3120" i="23" s="1"/>
  <c r="Q3119" i="23"/>
  <c r="N3119" i="23"/>
  <c r="K3119" i="23"/>
  <c r="J3119" i="23"/>
  <c r="Q3118" i="23"/>
  <c r="N3118" i="23"/>
  <c r="J3118" i="23"/>
  <c r="K3118" i="23" s="1"/>
  <c r="Q3117" i="23"/>
  <c r="N3117" i="23"/>
  <c r="J3117" i="23"/>
  <c r="K3117" i="23" s="1"/>
  <c r="Q3116" i="23"/>
  <c r="N3116" i="23"/>
  <c r="K3116" i="23"/>
  <c r="J3116" i="23"/>
  <c r="Q3115" i="23"/>
  <c r="N3115" i="23"/>
  <c r="K3115" i="23"/>
  <c r="J3115" i="23"/>
  <c r="Q3114" i="23"/>
  <c r="N3114" i="23"/>
  <c r="J3114" i="23"/>
  <c r="K3114" i="23" s="1"/>
  <c r="Q3113" i="23"/>
  <c r="N3113" i="23"/>
  <c r="K3113" i="23"/>
  <c r="J3113" i="23"/>
  <c r="Q3112" i="23"/>
  <c r="N3112" i="23"/>
  <c r="J3112" i="23"/>
  <c r="K3112" i="23" s="1"/>
  <c r="Q3111" i="23"/>
  <c r="N3111" i="23"/>
  <c r="K3111" i="23"/>
  <c r="J3111" i="23"/>
  <c r="Q3110" i="23"/>
  <c r="N3110" i="23"/>
  <c r="J3110" i="23"/>
  <c r="K3110" i="23" s="1"/>
  <c r="Q3109" i="23"/>
  <c r="N3109" i="23"/>
  <c r="K3109" i="23"/>
  <c r="J3109" i="23"/>
  <c r="Q3108" i="23"/>
  <c r="N3108" i="23"/>
  <c r="K3108" i="23"/>
  <c r="J3108" i="23"/>
  <c r="Q3107" i="23"/>
  <c r="N3107" i="23"/>
  <c r="K3107" i="23"/>
  <c r="J3107" i="23"/>
  <c r="Q3106" i="23"/>
  <c r="N3106" i="23"/>
  <c r="J3106" i="23"/>
  <c r="K3106" i="23" s="1"/>
  <c r="Q3105" i="23"/>
  <c r="N3105" i="23"/>
  <c r="J3105" i="23"/>
  <c r="K3105" i="23" s="1"/>
  <c r="Q3104" i="23"/>
  <c r="N3104" i="23"/>
  <c r="K3104" i="23"/>
  <c r="J3104" i="23"/>
  <c r="Q3103" i="23"/>
  <c r="N3103" i="23"/>
  <c r="K3103" i="23"/>
  <c r="J3103" i="23"/>
  <c r="Q3102" i="23"/>
  <c r="N3102" i="23"/>
  <c r="J3102" i="23"/>
  <c r="K3102" i="23" s="1"/>
  <c r="Q3101" i="23"/>
  <c r="N3101" i="23"/>
  <c r="K3101" i="23"/>
  <c r="J3101" i="23"/>
  <c r="Q3100" i="23"/>
  <c r="N3100" i="23"/>
  <c r="K3100" i="23"/>
  <c r="J3100" i="23"/>
  <c r="Q3099" i="23"/>
  <c r="N3099" i="23"/>
  <c r="K3099" i="23"/>
  <c r="J3099" i="23"/>
  <c r="Q3098" i="23"/>
  <c r="N3098" i="23"/>
  <c r="J3098" i="23"/>
  <c r="K3098" i="23" s="1"/>
  <c r="Q3097" i="23"/>
  <c r="N3097" i="23"/>
  <c r="K3097" i="23"/>
  <c r="J3097" i="23"/>
  <c r="Q3096" i="23"/>
  <c r="N3096" i="23"/>
  <c r="J3096" i="23"/>
  <c r="K3096" i="23" s="1"/>
  <c r="Q3095" i="23"/>
  <c r="N3095" i="23"/>
  <c r="K3095" i="23"/>
  <c r="J3095" i="23"/>
  <c r="Q3094" i="23"/>
  <c r="N3094" i="23"/>
  <c r="J3094" i="23"/>
  <c r="K3094" i="23" s="1"/>
  <c r="Q3093" i="23"/>
  <c r="N3093" i="23"/>
  <c r="K3093" i="23"/>
  <c r="J3093" i="23"/>
  <c r="Q3092" i="23"/>
  <c r="N3092" i="23"/>
  <c r="K3092" i="23"/>
  <c r="J3092" i="23"/>
  <c r="Q3091" i="23"/>
  <c r="N3091" i="23"/>
  <c r="K3091" i="23"/>
  <c r="J3091" i="23"/>
  <c r="Q3090" i="23"/>
  <c r="N3090" i="23"/>
  <c r="J3090" i="23"/>
  <c r="K3090" i="23" s="1"/>
  <c r="Q3089" i="23"/>
  <c r="N3089" i="23"/>
  <c r="K3089" i="23"/>
  <c r="J3089" i="23"/>
  <c r="Q3088" i="23"/>
  <c r="N3088" i="23"/>
  <c r="K3088" i="23"/>
  <c r="J3088" i="23"/>
  <c r="Q3087" i="23"/>
  <c r="N3087" i="23"/>
  <c r="K3087" i="23"/>
  <c r="J3087" i="23"/>
  <c r="Q3086" i="23"/>
  <c r="N3086" i="23"/>
  <c r="J3086" i="23"/>
  <c r="K3086" i="23" s="1"/>
  <c r="Q3085" i="23"/>
  <c r="N3085" i="23"/>
  <c r="K3085" i="23"/>
  <c r="J3085" i="23"/>
  <c r="Q3084" i="23"/>
  <c r="N3084" i="23"/>
  <c r="K3084" i="23"/>
  <c r="J3084" i="23"/>
  <c r="Q3083" i="23"/>
  <c r="N3083" i="23"/>
  <c r="K3083" i="23"/>
  <c r="J3083" i="23"/>
  <c r="Q3082" i="23"/>
  <c r="N3082" i="23"/>
  <c r="J3082" i="23"/>
  <c r="K3082" i="23" s="1"/>
  <c r="Q3081" i="23"/>
  <c r="N3081" i="23"/>
  <c r="J3081" i="23"/>
  <c r="K3081" i="23" s="1"/>
  <c r="Q3080" i="23"/>
  <c r="N3080" i="23"/>
  <c r="J3080" i="23"/>
  <c r="K3080" i="23" s="1"/>
  <c r="Q3079" i="23"/>
  <c r="N3079" i="23"/>
  <c r="J3079" i="23"/>
  <c r="K3079" i="23" s="1"/>
  <c r="Q3078" i="23"/>
  <c r="N3078" i="23"/>
  <c r="J3078" i="23"/>
  <c r="K3078" i="23" s="1"/>
  <c r="Q3077" i="23"/>
  <c r="N3077" i="23"/>
  <c r="J3077" i="23"/>
  <c r="K3077" i="23" s="1"/>
  <c r="Q3076" i="23"/>
  <c r="N3076" i="23"/>
  <c r="J3076" i="23"/>
  <c r="K3076" i="23" s="1"/>
  <c r="Q3075" i="23"/>
  <c r="N3075" i="23"/>
  <c r="K3075" i="23"/>
  <c r="J3075" i="23"/>
  <c r="Q3074" i="23"/>
  <c r="N3074" i="23"/>
  <c r="J3074" i="23"/>
  <c r="K3074" i="23" s="1"/>
  <c r="Q3073" i="23"/>
  <c r="N3073" i="23"/>
  <c r="J3073" i="23"/>
  <c r="K3073" i="23" s="1"/>
  <c r="Q3072" i="23"/>
  <c r="N3072" i="23"/>
  <c r="K3072" i="23"/>
  <c r="J3072" i="23"/>
  <c r="Q3071" i="23"/>
  <c r="N3071" i="23"/>
  <c r="J3071" i="23"/>
  <c r="K3071" i="23" s="1"/>
  <c r="Q3070" i="23"/>
  <c r="N3070" i="23"/>
  <c r="J3070" i="23"/>
  <c r="O3068" i="23"/>
  <c r="L3068" i="23"/>
  <c r="G3068" i="23"/>
  <c r="Q3066" i="23"/>
  <c r="N3066" i="23"/>
  <c r="K3066" i="23"/>
  <c r="Q3065" i="23"/>
  <c r="N3065" i="23"/>
  <c r="K3065" i="23"/>
  <c r="Q3064" i="23"/>
  <c r="N3064" i="23"/>
  <c r="K3064" i="23"/>
  <c r="Q3063" i="23"/>
  <c r="N3063" i="23"/>
  <c r="K3063" i="23"/>
  <c r="Q3062" i="23"/>
  <c r="N3062" i="23"/>
  <c r="K3062" i="23"/>
  <c r="Q3061" i="23"/>
  <c r="N3061" i="23"/>
  <c r="K3061" i="23"/>
  <c r="Q3060" i="23"/>
  <c r="N3060" i="23"/>
  <c r="K3060" i="23"/>
  <c r="Q3059" i="23"/>
  <c r="N3059" i="23"/>
  <c r="K3059" i="23"/>
  <c r="Q3058" i="23"/>
  <c r="N3058" i="23"/>
  <c r="K3058" i="23"/>
  <c r="Q3057" i="23"/>
  <c r="N3057" i="23"/>
  <c r="K3057" i="23"/>
  <c r="Q3056" i="23"/>
  <c r="N3056" i="23"/>
  <c r="K3056" i="23"/>
  <c r="Q3055" i="23"/>
  <c r="N3055" i="23"/>
  <c r="K3055" i="23"/>
  <c r="Q3054" i="23"/>
  <c r="N3054" i="23"/>
  <c r="K3054" i="23"/>
  <c r="Q3053" i="23"/>
  <c r="N3053" i="23"/>
  <c r="K3053" i="23"/>
  <c r="Q3052" i="23"/>
  <c r="N3052" i="23"/>
  <c r="K3052" i="23"/>
  <c r="Q3051" i="23"/>
  <c r="N3051" i="23"/>
  <c r="K3051" i="23"/>
  <c r="Q3050" i="23"/>
  <c r="N3050" i="23"/>
  <c r="K3050" i="23"/>
  <c r="Q3049" i="23"/>
  <c r="N3049" i="23"/>
  <c r="K3049" i="23"/>
  <c r="Q3048" i="23"/>
  <c r="N3048" i="23"/>
  <c r="K3048" i="23"/>
  <c r="Q3047" i="23"/>
  <c r="N3047" i="23"/>
  <c r="K3047" i="23"/>
  <c r="Q3046" i="23"/>
  <c r="N3046" i="23"/>
  <c r="K3046" i="23"/>
  <c r="Q3045" i="23"/>
  <c r="N3045" i="23"/>
  <c r="K3045" i="23"/>
  <c r="Q3044" i="23"/>
  <c r="N3044" i="23"/>
  <c r="K3044" i="23"/>
  <c r="Q3043" i="23"/>
  <c r="N3043" i="23"/>
  <c r="K3043" i="23"/>
  <c r="Q3042" i="23"/>
  <c r="N3042" i="23"/>
  <c r="K3042" i="23"/>
  <c r="Q3041" i="23"/>
  <c r="N3041" i="23"/>
  <c r="K3041" i="23"/>
  <c r="Q3040" i="23"/>
  <c r="N3040" i="23"/>
  <c r="K3040" i="23"/>
  <c r="Q3039" i="23"/>
  <c r="N3039" i="23"/>
  <c r="K3039" i="23"/>
  <c r="Q3038" i="23"/>
  <c r="N3038" i="23"/>
  <c r="K3038" i="23"/>
  <c r="Q3037" i="23"/>
  <c r="N3037" i="23"/>
  <c r="K3037" i="23"/>
  <c r="Q3036" i="23"/>
  <c r="N3036" i="23"/>
  <c r="K3036" i="23"/>
  <c r="Q3035" i="23"/>
  <c r="N3035" i="23"/>
  <c r="K3035" i="23"/>
  <c r="Q3034" i="23"/>
  <c r="N3034" i="23"/>
  <c r="K3034" i="23"/>
  <c r="Q3033" i="23"/>
  <c r="N3033" i="23"/>
  <c r="K3033" i="23"/>
  <c r="Q3032" i="23"/>
  <c r="N3032" i="23"/>
  <c r="K3032" i="23"/>
  <c r="Q3031" i="23"/>
  <c r="N3031" i="23"/>
  <c r="K3031" i="23"/>
  <c r="Q3030" i="23"/>
  <c r="N3030" i="23"/>
  <c r="K3030" i="23"/>
  <c r="Q3029" i="23"/>
  <c r="N3029" i="23"/>
  <c r="K3029" i="23"/>
  <c r="Q3028" i="23"/>
  <c r="N3028" i="23"/>
  <c r="K3028" i="23"/>
  <c r="Q3027" i="23"/>
  <c r="N3027" i="23"/>
  <c r="K3027" i="23"/>
  <c r="Q3026" i="23"/>
  <c r="N3026" i="23"/>
  <c r="K3026" i="23"/>
  <c r="Q3025" i="23"/>
  <c r="N3025" i="23"/>
  <c r="K3025" i="23"/>
  <c r="Q3024" i="23"/>
  <c r="N3024" i="23"/>
  <c r="K3024" i="23"/>
  <c r="Q3023" i="23"/>
  <c r="N3023" i="23"/>
  <c r="K3023" i="23"/>
  <c r="Q3022" i="23"/>
  <c r="N3022" i="23"/>
  <c r="K3022" i="23"/>
  <c r="Q3021" i="23"/>
  <c r="N3021" i="23"/>
  <c r="K3021" i="23"/>
  <c r="Q3020" i="23"/>
  <c r="N3020" i="23"/>
  <c r="K3020" i="23"/>
  <c r="Q3019" i="23"/>
  <c r="N3019" i="23"/>
  <c r="K3019" i="23"/>
  <c r="Q3018" i="23"/>
  <c r="N3018" i="23"/>
  <c r="K3018" i="23"/>
  <c r="Q3017" i="23"/>
  <c r="N3017" i="23"/>
  <c r="K3017" i="23"/>
  <c r="Q3016" i="23"/>
  <c r="N3016" i="23"/>
  <c r="K3016" i="23"/>
  <c r="Q3015" i="23"/>
  <c r="N3015" i="23"/>
  <c r="K3015" i="23"/>
  <c r="Q3014" i="23"/>
  <c r="N3014" i="23"/>
  <c r="K3014" i="23"/>
  <c r="Q3013" i="23"/>
  <c r="N3013" i="23"/>
  <c r="K3013" i="23"/>
  <c r="Q3012" i="23"/>
  <c r="N3012" i="23"/>
  <c r="K3012" i="23"/>
  <c r="Q3011" i="23"/>
  <c r="N3011" i="23"/>
  <c r="K3011" i="23"/>
  <c r="Q3010" i="23"/>
  <c r="N3010" i="23"/>
  <c r="K3010" i="23"/>
  <c r="Q3009" i="23"/>
  <c r="N3009" i="23"/>
  <c r="J3009" i="23"/>
  <c r="K3009" i="23" s="1"/>
  <c r="Q3008" i="23"/>
  <c r="N3008" i="23"/>
  <c r="K3008" i="23"/>
  <c r="J3008" i="23"/>
  <c r="Q3007" i="23"/>
  <c r="N3007" i="23"/>
  <c r="J3007" i="23"/>
  <c r="K3007" i="23" s="1"/>
  <c r="Q3006" i="23"/>
  <c r="N3006" i="23"/>
  <c r="K3006" i="23"/>
  <c r="J3006" i="23"/>
  <c r="Q3005" i="23"/>
  <c r="N3005" i="23"/>
  <c r="J3005" i="23"/>
  <c r="K3005" i="23" s="1"/>
  <c r="Q3004" i="23"/>
  <c r="N3004" i="23"/>
  <c r="K3004" i="23"/>
  <c r="J3004" i="23"/>
  <c r="Q3003" i="23"/>
  <c r="N3003" i="23"/>
  <c r="J3003" i="23"/>
  <c r="K3003" i="23" s="1"/>
  <c r="Q3002" i="23"/>
  <c r="N3002" i="23"/>
  <c r="J3002" i="23"/>
  <c r="K3002" i="23" s="1"/>
  <c r="Q3001" i="23"/>
  <c r="N3001" i="23"/>
  <c r="K3001" i="23"/>
  <c r="J3001" i="23"/>
  <c r="Q3000" i="23"/>
  <c r="N3000" i="23"/>
  <c r="J3000" i="23"/>
  <c r="K3000" i="23" s="1"/>
  <c r="Q2999" i="23"/>
  <c r="N2999" i="23"/>
  <c r="J2999" i="23"/>
  <c r="K2999" i="23" s="1"/>
  <c r="Q2998" i="23"/>
  <c r="N2998" i="23"/>
  <c r="J2998" i="23"/>
  <c r="K2998" i="23" s="1"/>
  <c r="Q2997" i="23"/>
  <c r="N2997" i="23"/>
  <c r="J2997" i="23"/>
  <c r="K2997" i="23" s="1"/>
  <c r="Q2996" i="23"/>
  <c r="N2996" i="23"/>
  <c r="J2996" i="23"/>
  <c r="K2996" i="23" s="1"/>
  <c r="Q2995" i="23"/>
  <c r="N2995" i="23"/>
  <c r="J2995" i="23"/>
  <c r="K2995" i="23" s="1"/>
  <c r="Q2994" i="23"/>
  <c r="N2994" i="23"/>
  <c r="J2994" i="23"/>
  <c r="K2994" i="23" s="1"/>
  <c r="Q2993" i="23"/>
  <c r="N2993" i="23"/>
  <c r="K2993" i="23"/>
  <c r="J2993" i="23"/>
  <c r="Q2992" i="23"/>
  <c r="N2992" i="23"/>
  <c r="K2992" i="23"/>
  <c r="J2992" i="23"/>
  <c r="Q2991" i="23"/>
  <c r="N2991" i="23"/>
  <c r="J2991" i="23"/>
  <c r="K2991" i="23" s="1"/>
  <c r="Q2990" i="23"/>
  <c r="N2990" i="23"/>
  <c r="K2990" i="23"/>
  <c r="J2990" i="23"/>
  <c r="Q2989" i="23"/>
  <c r="N2989" i="23"/>
  <c r="K2989" i="23"/>
  <c r="J2989" i="23"/>
  <c r="Q2988" i="23"/>
  <c r="N2988" i="23"/>
  <c r="J2988" i="23"/>
  <c r="K2988" i="23" s="1"/>
  <c r="Q2987" i="23"/>
  <c r="N2987" i="23"/>
  <c r="J2987" i="23"/>
  <c r="K2987" i="23" s="1"/>
  <c r="Q2986" i="23"/>
  <c r="N2986" i="23"/>
  <c r="J2986" i="23"/>
  <c r="K2986" i="23" s="1"/>
  <c r="Q2985" i="23"/>
  <c r="N2985" i="23"/>
  <c r="K2985" i="23"/>
  <c r="J2985" i="23"/>
  <c r="Q2984" i="23"/>
  <c r="N2984" i="23"/>
  <c r="K2984" i="23"/>
  <c r="J2984" i="23"/>
  <c r="Q2983" i="23"/>
  <c r="N2983" i="23"/>
  <c r="J2983" i="23"/>
  <c r="K2983" i="23" s="1"/>
  <c r="Q2982" i="23"/>
  <c r="N2982" i="23"/>
  <c r="K2982" i="23"/>
  <c r="J2982" i="23"/>
  <c r="Q2981" i="23"/>
  <c r="N2981" i="23"/>
  <c r="J2981" i="23"/>
  <c r="K2981" i="23" s="1"/>
  <c r="Q2980" i="23"/>
  <c r="N2980" i="23"/>
  <c r="J2980" i="23"/>
  <c r="K2980" i="23" s="1"/>
  <c r="Q2979" i="23"/>
  <c r="N2979" i="23"/>
  <c r="J2979" i="23"/>
  <c r="K2979" i="23" s="1"/>
  <c r="Q2978" i="23"/>
  <c r="N2978" i="23"/>
  <c r="J2978" i="23"/>
  <c r="K2978" i="23" s="1"/>
  <c r="Q2977" i="23"/>
  <c r="N2977" i="23"/>
  <c r="K2977" i="23"/>
  <c r="J2977" i="23"/>
  <c r="Q2976" i="23"/>
  <c r="N2976" i="23"/>
  <c r="K2976" i="23"/>
  <c r="J2976" i="23"/>
  <c r="Q2975" i="23"/>
  <c r="N2975" i="23"/>
  <c r="J2975" i="23"/>
  <c r="K2975" i="23" s="1"/>
  <c r="Q2974" i="23"/>
  <c r="N2974" i="23"/>
  <c r="J2974" i="23"/>
  <c r="K2974" i="23" s="1"/>
  <c r="Q2973" i="23"/>
  <c r="N2973" i="23"/>
  <c r="J2973" i="23"/>
  <c r="K2973" i="23" s="1"/>
  <c r="Q2972" i="23"/>
  <c r="N2972" i="23"/>
  <c r="K2972" i="23"/>
  <c r="J2972" i="23"/>
  <c r="Q2971" i="23"/>
  <c r="N2971" i="23"/>
  <c r="J2971" i="23"/>
  <c r="K2971" i="23" s="1"/>
  <c r="Q2970" i="23"/>
  <c r="N2970" i="23"/>
  <c r="K2970" i="23"/>
  <c r="J2970" i="23"/>
  <c r="Q2969" i="23"/>
  <c r="N2969" i="23"/>
  <c r="K2969" i="23"/>
  <c r="J2969" i="23"/>
  <c r="Q2968" i="23"/>
  <c r="N2968" i="23"/>
  <c r="J2968" i="23"/>
  <c r="K2968" i="23" s="1"/>
  <c r="Q2967" i="23"/>
  <c r="N2967" i="23"/>
  <c r="J2967" i="23"/>
  <c r="K2967" i="23" s="1"/>
  <c r="Q2966" i="23"/>
  <c r="N2966" i="23"/>
  <c r="J2966" i="23"/>
  <c r="K2966" i="23" s="1"/>
  <c r="Q2965" i="23"/>
  <c r="N2965" i="23"/>
  <c r="K2965" i="23"/>
  <c r="J2965" i="23"/>
  <c r="Q2964" i="23"/>
  <c r="N2964" i="23"/>
  <c r="J2964" i="23"/>
  <c r="K2964" i="23" s="1"/>
  <c r="Q2963" i="23"/>
  <c r="N2963" i="23"/>
  <c r="J2963" i="23"/>
  <c r="K2963" i="23" s="1"/>
  <c r="Q2962" i="23"/>
  <c r="N2962" i="23"/>
  <c r="K2962" i="23"/>
  <c r="J2962" i="23"/>
  <c r="Q2961" i="23"/>
  <c r="N2961" i="23"/>
  <c r="J2961" i="23"/>
  <c r="K2961" i="23" s="1"/>
  <c r="Q2960" i="23"/>
  <c r="N2960" i="23"/>
  <c r="K2960" i="23"/>
  <c r="J2960" i="23"/>
  <c r="Q2959" i="23"/>
  <c r="N2959" i="23"/>
  <c r="J2959" i="23"/>
  <c r="K2959" i="23" s="1"/>
  <c r="Q2958" i="23"/>
  <c r="N2958" i="23"/>
  <c r="J2958" i="23"/>
  <c r="K2958" i="23" s="1"/>
  <c r="Q2957" i="23"/>
  <c r="N2957" i="23"/>
  <c r="K2957" i="23"/>
  <c r="J2957" i="23"/>
  <c r="Q2956" i="23"/>
  <c r="N2956" i="23"/>
  <c r="K2956" i="23"/>
  <c r="J2956" i="23"/>
  <c r="Q2955" i="23"/>
  <c r="N2955" i="23"/>
  <c r="J2955" i="23"/>
  <c r="K2955" i="23" s="1"/>
  <c r="Q2954" i="23"/>
  <c r="N2954" i="23"/>
  <c r="K2954" i="23"/>
  <c r="J2954" i="23"/>
  <c r="Q2953" i="23"/>
  <c r="N2953" i="23"/>
  <c r="J2953" i="23"/>
  <c r="K2953" i="23" s="1"/>
  <c r="Q2952" i="23"/>
  <c r="N2952" i="23"/>
  <c r="J2952" i="23"/>
  <c r="K2952" i="23" s="1"/>
  <c r="Q2951" i="23"/>
  <c r="N2951" i="23"/>
  <c r="J2951" i="23"/>
  <c r="K2951" i="23" s="1"/>
  <c r="Q2950" i="23"/>
  <c r="N2950" i="23"/>
  <c r="J2950" i="23"/>
  <c r="K2950" i="23" s="1"/>
  <c r="Q2949" i="23"/>
  <c r="N2949" i="23"/>
  <c r="J2949" i="23"/>
  <c r="K2949" i="23" s="1"/>
  <c r="Q2948" i="23"/>
  <c r="N2948" i="23"/>
  <c r="J2948" i="23"/>
  <c r="K2948" i="23" s="1"/>
  <c r="Q2947" i="23"/>
  <c r="N2947" i="23"/>
  <c r="J2947" i="23"/>
  <c r="K2947" i="23" s="1"/>
  <c r="Q2946" i="23"/>
  <c r="N2946" i="23"/>
  <c r="K2946" i="23"/>
  <c r="J2946" i="23"/>
  <c r="Q2945" i="23"/>
  <c r="N2945" i="23"/>
  <c r="J2945" i="23"/>
  <c r="K2945" i="23" s="1"/>
  <c r="Q2944" i="23"/>
  <c r="N2944" i="23"/>
  <c r="K2944" i="23"/>
  <c r="J2944" i="23"/>
  <c r="Q2943" i="23"/>
  <c r="N2943" i="23"/>
  <c r="J2943" i="23"/>
  <c r="K2943" i="23" s="1"/>
  <c r="Q2942" i="23"/>
  <c r="N2942" i="23"/>
  <c r="K2942" i="23"/>
  <c r="J2942" i="23"/>
  <c r="Q2941" i="23"/>
  <c r="N2941" i="23"/>
  <c r="J2941" i="23"/>
  <c r="K2941" i="23" s="1"/>
  <c r="Q2940" i="23"/>
  <c r="N2940" i="23"/>
  <c r="K2940" i="23"/>
  <c r="J2940" i="23"/>
  <c r="Q2939" i="23"/>
  <c r="N2939" i="23"/>
  <c r="J2939" i="23"/>
  <c r="K2939" i="23" s="1"/>
  <c r="Q2938" i="23"/>
  <c r="N2938" i="23"/>
  <c r="K2938" i="23"/>
  <c r="J2938" i="23"/>
  <c r="Q2937" i="23"/>
  <c r="N2937" i="23"/>
  <c r="K2937" i="23"/>
  <c r="J2937" i="23"/>
  <c r="Q2936" i="23"/>
  <c r="N2936" i="23"/>
  <c r="K2936" i="23"/>
  <c r="J2936" i="23"/>
  <c r="Q2935" i="23"/>
  <c r="N2935" i="23"/>
  <c r="J2935" i="23"/>
  <c r="K2935" i="23" s="1"/>
  <c r="Q2934" i="23"/>
  <c r="N2934" i="23"/>
  <c r="J2934" i="23"/>
  <c r="K2934" i="23" s="1"/>
  <c r="Q2933" i="23"/>
  <c r="N2933" i="23"/>
  <c r="J2933" i="23"/>
  <c r="K2933" i="23" s="1"/>
  <c r="Q2932" i="23"/>
  <c r="N2932" i="23"/>
  <c r="K2932" i="23"/>
  <c r="J2932" i="23"/>
  <c r="Q2931" i="23"/>
  <c r="N2931" i="23"/>
  <c r="J2931" i="23"/>
  <c r="K2931" i="23" s="1"/>
  <c r="Q2930" i="23"/>
  <c r="N2930" i="23"/>
  <c r="J2930" i="23"/>
  <c r="K2930" i="23" s="1"/>
  <c r="Q2929" i="23"/>
  <c r="N2929" i="23"/>
  <c r="K2929" i="23"/>
  <c r="J2929" i="23"/>
  <c r="Q2928" i="23"/>
  <c r="N2928" i="23"/>
  <c r="J2928" i="23"/>
  <c r="K2928" i="23" s="1"/>
  <c r="Q2927" i="23"/>
  <c r="N2927" i="23"/>
  <c r="J2927" i="23"/>
  <c r="K2927" i="23" s="1"/>
  <c r="Q2926" i="23"/>
  <c r="N2926" i="23"/>
  <c r="J2926" i="23"/>
  <c r="K2926" i="23" s="1"/>
  <c r="Q2925" i="23"/>
  <c r="N2925" i="23"/>
  <c r="K2925" i="23"/>
  <c r="J2925" i="23"/>
  <c r="Q2924" i="23"/>
  <c r="N2924" i="23"/>
  <c r="J2924" i="23"/>
  <c r="K2924" i="23" s="1"/>
  <c r="Q2923" i="23"/>
  <c r="N2923" i="23"/>
  <c r="J2923" i="23"/>
  <c r="K2923" i="23" s="1"/>
  <c r="Q2922" i="23"/>
  <c r="N2922" i="23"/>
  <c r="J2922" i="23"/>
  <c r="K2922" i="23" s="1"/>
  <c r="Q2921" i="23"/>
  <c r="N2921" i="23"/>
  <c r="K2921" i="23"/>
  <c r="J2921" i="23"/>
  <c r="Q2920" i="23"/>
  <c r="N2920" i="23"/>
  <c r="K2920" i="23"/>
  <c r="J2920" i="23"/>
  <c r="Q2919" i="23"/>
  <c r="N2919" i="23"/>
  <c r="J2919" i="23"/>
  <c r="K2919" i="23" s="1"/>
  <c r="Q2918" i="23"/>
  <c r="N2918" i="23"/>
  <c r="K2918" i="23"/>
  <c r="J2918" i="23"/>
  <c r="Q2917" i="23"/>
  <c r="N2917" i="23"/>
  <c r="J2917" i="23"/>
  <c r="K2917" i="23" s="1"/>
  <c r="Q2916" i="23"/>
  <c r="N2916" i="23"/>
  <c r="J2916" i="23"/>
  <c r="K2916" i="23" s="1"/>
  <c r="Q2915" i="23"/>
  <c r="N2915" i="23"/>
  <c r="J2915" i="23"/>
  <c r="K2915" i="23" s="1"/>
  <c r="Q2914" i="23"/>
  <c r="N2914" i="23"/>
  <c r="K2914" i="23"/>
  <c r="J2914" i="23"/>
  <c r="Q2913" i="23"/>
  <c r="N2913" i="23"/>
  <c r="K2913" i="23"/>
  <c r="J2913" i="23"/>
  <c r="Q2912" i="23"/>
  <c r="N2912" i="23"/>
  <c r="K2912" i="23"/>
  <c r="J2912" i="23"/>
  <c r="Q2911" i="23"/>
  <c r="N2911" i="23"/>
  <c r="J2911" i="23"/>
  <c r="K2911" i="23" s="1"/>
  <c r="Q2910" i="23"/>
  <c r="N2910" i="23"/>
  <c r="J2910" i="23"/>
  <c r="K2910" i="23" s="1"/>
  <c r="Q2909" i="23"/>
  <c r="N2909" i="23"/>
  <c r="K2909" i="23"/>
  <c r="Q2908" i="23"/>
  <c r="N2908" i="23"/>
  <c r="K2908" i="23"/>
  <c r="Q2907" i="23"/>
  <c r="N2907" i="23"/>
  <c r="K2907" i="23"/>
  <c r="Q2906" i="23"/>
  <c r="N2906" i="23"/>
  <c r="K2906" i="23"/>
  <c r="Q2905" i="23"/>
  <c r="N2905" i="23"/>
  <c r="K2905" i="23"/>
  <c r="Q2904" i="23"/>
  <c r="N2904" i="23"/>
  <c r="K2904" i="23"/>
  <c r="Q2903" i="23"/>
  <c r="N2903" i="23"/>
  <c r="K2903" i="23"/>
  <c r="Q2902" i="23"/>
  <c r="N2902" i="23"/>
  <c r="K2902" i="23"/>
  <c r="Q2901" i="23"/>
  <c r="N2901" i="23"/>
  <c r="K2901" i="23"/>
  <c r="Q2900" i="23"/>
  <c r="N2900" i="23"/>
  <c r="K2900" i="23"/>
  <c r="Q2899" i="23"/>
  <c r="N2899" i="23"/>
  <c r="K2899" i="23"/>
  <c r="Q2898" i="23"/>
  <c r="N2898" i="23"/>
  <c r="K2898" i="23"/>
  <c r="Q2897" i="23"/>
  <c r="N2897" i="23"/>
  <c r="K2897" i="23"/>
  <c r="Q2896" i="23"/>
  <c r="N2896" i="23"/>
  <c r="K2896" i="23"/>
  <c r="Q2895" i="23"/>
  <c r="N2895" i="23"/>
  <c r="K2895" i="23"/>
  <c r="Q2894" i="23"/>
  <c r="N2894" i="23"/>
  <c r="K2894" i="23"/>
  <c r="Q2893" i="23"/>
  <c r="N2893" i="23"/>
  <c r="K2893" i="23"/>
  <c r="Q2892" i="23"/>
  <c r="N2892" i="23"/>
  <c r="K2892" i="23"/>
  <c r="Q2891" i="23"/>
  <c r="N2891" i="23"/>
  <c r="K2891" i="23"/>
  <c r="Q2890" i="23"/>
  <c r="N2890" i="23"/>
  <c r="K2890" i="23"/>
  <c r="Q2889" i="23"/>
  <c r="N2889" i="23"/>
  <c r="K2889" i="23"/>
  <c r="Q2888" i="23"/>
  <c r="N2888" i="23"/>
  <c r="K2888" i="23"/>
  <c r="Q2887" i="23"/>
  <c r="N2887" i="23"/>
  <c r="K2887" i="23"/>
  <c r="Q2886" i="23"/>
  <c r="N2886" i="23"/>
  <c r="K2886" i="23"/>
  <c r="Q2885" i="23"/>
  <c r="N2885" i="23"/>
  <c r="K2885" i="23"/>
  <c r="Q2884" i="23"/>
  <c r="N2884" i="23"/>
  <c r="K2884" i="23"/>
  <c r="Q2883" i="23"/>
  <c r="N2883" i="23"/>
  <c r="K2883" i="23"/>
  <c r="Q2882" i="23"/>
  <c r="N2882" i="23"/>
  <c r="K2882" i="23"/>
  <c r="Q2881" i="23"/>
  <c r="N2881" i="23"/>
  <c r="K2881" i="23"/>
  <c r="Q2880" i="23"/>
  <c r="N2880" i="23"/>
  <c r="K2880" i="23"/>
  <c r="Q2879" i="23"/>
  <c r="N2879" i="23"/>
  <c r="K2879" i="23"/>
  <c r="Q2878" i="23"/>
  <c r="N2878" i="23"/>
  <c r="K2878" i="23"/>
  <c r="Q2877" i="23"/>
  <c r="N2877" i="23"/>
  <c r="K2877" i="23"/>
  <c r="Q2876" i="23"/>
  <c r="N2876" i="23"/>
  <c r="K2876" i="23"/>
  <c r="Q2875" i="23"/>
  <c r="N2875" i="23"/>
  <c r="K2875" i="23"/>
  <c r="Q2874" i="23"/>
  <c r="N2874" i="23"/>
  <c r="K2874" i="23"/>
  <c r="Q2873" i="23"/>
  <c r="N2873" i="23"/>
  <c r="K2873" i="23"/>
  <c r="Q2872" i="23"/>
  <c r="N2872" i="23"/>
  <c r="K2872" i="23"/>
  <c r="Q2871" i="23"/>
  <c r="N2871" i="23"/>
  <c r="K2871" i="23"/>
  <c r="Q2870" i="23"/>
  <c r="N2870" i="23"/>
  <c r="K2870" i="23"/>
  <c r="Q2869" i="23"/>
  <c r="N2869" i="23"/>
  <c r="K2869" i="23"/>
  <c r="Q2868" i="23"/>
  <c r="N2868" i="23"/>
  <c r="K2868" i="23"/>
  <c r="Q2867" i="23"/>
  <c r="N2867" i="23"/>
  <c r="K2867" i="23"/>
  <c r="Q2866" i="23"/>
  <c r="N2866" i="23"/>
  <c r="K2866" i="23"/>
  <c r="Q2865" i="23"/>
  <c r="N2865" i="23"/>
  <c r="K2865" i="23"/>
  <c r="Q2864" i="23"/>
  <c r="N2864" i="23"/>
  <c r="K2864" i="23"/>
  <c r="Q2863" i="23"/>
  <c r="N2863" i="23"/>
  <c r="K2863" i="23"/>
  <c r="Q2862" i="23"/>
  <c r="N2862" i="23"/>
  <c r="K2862" i="23"/>
  <c r="Q2861" i="23"/>
  <c r="N2861" i="23"/>
  <c r="K2861" i="23"/>
  <c r="Q2860" i="23"/>
  <c r="N2860" i="23"/>
  <c r="K2860" i="23"/>
  <c r="Q2859" i="23"/>
  <c r="N2859" i="23"/>
  <c r="K2859" i="23"/>
  <c r="Q2858" i="23"/>
  <c r="N2858" i="23"/>
  <c r="K2858" i="23"/>
  <c r="Q2857" i="23"/>
  <c r="N2857" i="23"/>
  <c r="K2857" i="23"/>
  <c r="Q2856" i="23"/>
  <c r="N2856" i="23"/>
  <c r="K2856" i="23"/>
  <c r="Q2855" i="23"/>
  <c r="N2855" i="23"/>
  <c r="K2855" i="23"/>
  <c r="Q2854" i="23"/>
  <c r="N2854" i="23"/>
  <c r="K2854" i="23"/>
  <c r="Q2853" i="23"/>
  <c r="N2853" i="23"/>
  <c r="K2853" i="23"/>
  <c r="Q2852" i="23"/>
  <c r="N2852" i="23"/>
  <c r="K2852" i="23"/>
  <c r="Q2851" i="23"/>
  <c r="N2851" i="23"/>
  <c r="K2851" i="23"/>
  <c r="Q2850" i="23"/>
  <c r="N2850" i="23"/>
  <c r="K2850" i="23"/>
  <c r="Q2849" i="23"/>
  <c r="N2849" i="23"/>
  <c r="K2849" i="23"/>
  <c r="Q2848" i="23"/>
  <c r="N2848" i="23"/>
  <c r="K2848" i="23"/>
  <c r="Q2847" i="23"/>
  <c r="N2847" i="23"/>
  <c r="K2847" i="23"/>
  <c r="Q2846" i="23"/>
  <c r="N2846" i="23"/>
  <c r="K2846" i="23"/>
  <c r="Q2845" i="23"/>
  <c r="N2845" i="23"/>
  <c r="K2845" i="23"/>
  <c r="Q2844" i="23"/>
  <c r="N2844" i="23"/>
  <c r="K2844" i="23"/>
  <c r="Q2843" i="23"/>
  <c r="N2843" i="23"/>
  <c r="K2843" i="23"/>
  <c r="Q2842" i="23"/>
  <c r="N2842" i="23"/>
  <c r="K2842" i="23"/>
  <c r="Q2841" i="23"/>
  <c r="N2841" i="23"/>
  <c r="K2841" i="23"/>
  <c r="Q2840" i="23"/>
  <c r="N2840" i="23"/>
  <c r="K2840" i="23"/>
  <c r="Q2839" i="23"/>
  <c r="N2839" i="23"/>
  <c r="K2839" i="23"/>
  <c r="Q2838" i="23"/>
  <c r="N2838" i="23"/>
  <c r="K2838" i="23"/>
  <c r="Q2837" i="23"/>
  <c r="N2837" i="23"/>
  <c r="K2837" i="23"/>
  <c r="Q2836" i="23"/>
  <c r="N2836" i="23"/>
  <c r="K2836" i="23"/>
  <c r="Q2835" i="23"/>
  <c r="N2835" i="23"/>
  <c r="K2835" i="23"/>
  <c r="Q2834" i="23"/>
  <c r="N2834" i="23"/>
  <c r="K2834" i="23"/>
  <c r="Q2833" i="23"/>
  <c r="N2833" i="23"/>
  <c r="K2833" i="23"/>
  <c r="Q2832" i="23"/>
  <c r="N2832" i="23"/>
  <c r="K2832" i="23"/>
  <c r="Q2831" i="23"/>
  <c r="N2831" i="23"/>
  <c r="K2831" i="23"/>
  <c r="Q2830" i="23"/>
  <c r="N2830" i="23"/>
  <c r="K2830" i="23"/>
  <c r="Q2829" i="23"/>
  <c r="N2829" i="23"/>
  <c r="K2829" i="23"/>
  <c r="Q2828" i="23"/>
  <c r="N2828" i="23"/>
  <c r="K2828" i="23"/>
  <c r="Q2827" i="23"/>
  <c r="N2827" i="23"/>
  <c r="K2827" i="23"/>
  <c r="Q2826" i="23"/>
  <c r="N2826" i="23"/>
  <c r="K2826" i="23"/>
  <c r="Q2825" i="23"/>
  <c r="N2825" i="23"/>
  <c r="K2825" i="23"/>
  <c r="Q2824" i="23"/>
  <c r="N2824" i="23"/>
  <c r="K2824" i="23"/>
  <c r="Q2823" i="23"/>
  <c r="N2823" i="23"/>
  <c r="K2823" i="23"/>
  <c r="Q2822" i="23"/>
  <c r="N2822" i="23"/>
  <c r="K2822" i="23"/>
  <c r="Q2821" i="23"/>
  <c r="N2821" i="23"/>
  <c r="K2821" i="23"/>
  <c r="Q2820" i="23"/>
  <c r="N2820" i="23"/>
  <c r="K2820" i="23"/>
  <c r="Q2819" i="23"/>
  <c r="N2819" i="23"/>
  <c r="K2819" i="23"/>
  <c r="Q2818" i="23"/>
  <c r="N2818" i="23"/>
  <c r="K2818" i="23"/>
  <c r="Q2817" i="23"/>
  <c r="N2817" i="23"/>
  <c r="K2817" i="23"/>
  <c r="Q2816" i="23"/>
  <c r="N2816" i="23"/>
  <c r="K2816" i="23"/>
  <c r="Q2815" i="23"/>
  <c r="N2815" i="23"/>
  <c r="K2815" i="23"/>
  <c r="Q2814" i="23"/>
  <c r="N2814" i="23"/>
  <c r="K2814" i="23"/>
  <c r="Q2813" i="23"/>
  <c r="N2813" i="23"/>
  <c r="K2813" i="23"/>
  <c r="Q2812" i="23"/>
  <c r="N2812" i="23"/>
  <c r="K2812" i="23"/>
  <c r="Q2811" i="23"/>
  <c r="N2811" i="23"/>
  <c r="K2811" i="23"/>
  <c r="Q2810" i="23"/>
  <c r="N2810" i="23"/>
  <c r="K2810" i="23"/>
  <c r="Q2809" i="23"/>
  <c r="N2809" i="23"/>
  <c r="K2809" i="23"/>
  <c r="Q2808" i="23"/>
  <c r="N2808" i="23"/>
  <c r="K2808" i="23"/>
  <c r="Q2807" i="23"/>
  <c r="N2807" i="23"/>
  <c r="K2807" i="23"/>
  <c r="Q2806" i="23"/>
  <c r="N2806" i="23"/>
  <c r="K2806" i="23"/>
  <c r="Q2805" i="23"/>
  <c r="N2805" i="23"/>
  <c r="K2805" i="23"/>
  <c r="Q2804" i="23"/>
  <c r="N2804" i="23"/>
  <c r="K2804" i="23"/>
  <c r="Q2803" i="23"/>
  <c r="N2803" i="23"/>
  <c r="K2803" i="23"/>
  <c r="Q2802" i="23"/>
  <c r="N2802" i="23"/>
  <c r="K2802" i="23"/>
  <c r="Q2801" i="23"/>
  <c r="N2801" i="23"/>
  <c r="K2801" i="23"/>
  <c r="Q2800" i="23"/>
  <c r="N2800" i="23"/>
  <c r="K2800" i="23"/>
  <c r="Q2799" i="23"/>
  <c r="N2799" i="23"/>
  <c r="K2799" i="23"/>
  <c r="Q2798" i="23"/>
  <c r="N2798" i="23"/>
  <c r="K2798" i="23"/>
  <c r="Q2797" i="23"/>
  <c r="N2797" i="23"/>
  <c r="K2797" i="23"/>
  <c r="Q2796" i="23"/>
  <c r="N2796" i="23"/>
  <c r="K2796" i="23"/>
  <c r="Q2795" i="23"/>
  <c r="N2795" i="23"/>
  <c r="K2795" i="23"/>
  <c r="Q2794" i="23"/>
  <c r="N2794" i="23"/>
  <c r="K2794" i="23"/>
  <c r="Q2793" i="23"/>
  <c r="N2793" i="23"/>
  <c r="K2793" i="23"/>
  <c r="Q2792" i="23"/>
  <c r="N2792" i="23"/>
  <c r="K2792" i="23"/>
  <c r="Q2791" i="23"/>
  <c r="N2791" i="23"/>
  <c r="K2791" i="23"/>
  <c r="Q2790" i="23"/>
  <c r="N2790" i="23"/>
  <c r="K2790" i="23"/>
  <c r="Q2789" i="23"/>
  <c r="N2789" i="23"/>
  <c r="K2789" i="23"/>
  <c r="Q2788" i="23"/>
  <c r="N2788" i="23"/>
  <c r="K2788" i="23"/>
  <c r="Q2787" i="23"/>
  <c r="N2787" i="23"/>
  <c r="K2787" i="23"/>
  <c r="Q2786" i="23"/>
  <c r="N2786" i="23"/>
  <c r="K2786" i="23"/>
  <c r="Q2785" i="23"/>
  <c r="N2785" i="23"/>
  <c r="K2785" i="23"/>
  <c r="Q2784" i="23"/>
  <c r="N2784" i="23"/>
  <c r="K2784" i="23"/>
  <c r="Q2783" i="23"/>
  <c r="N2783" i="23"/>
  <c r="K2783" i="23"/>
  <c r="Q2782" i="23"/>
  <c r="N2782" i="23"/>
  <c r="K2782" i="23"/>
  <c r="Q2781" i="23"/>
  <c r="N2781" i="23"/>
  <c r="K2781" i="23"/>
  <c r="Q2780" i="23"/>
  <c r="N2780" i="23"/>
  <c r="K2780" i="23"/>
  <c r="Q2779" i="23"/>
  <c r="N2779" i="23"/>
  <c r="K2779" i="23"/>
  <c r="Q2778" i="23"/>
  <c r="N2778" i="23"/>
  <c r="K2778" i="23"/>
  <c r="Q2777" i="23"/>
  <c r="N2777" i="23"/>
  <c r="K2777" i="23"/>
  <c r="Q2776" i="23"/>
  <c r="N2776" i="23"/>
  <c r="K2776" i="23"/>
  <c r="Q2775" i="23"/>
  <c r="N2775" i="23"/>
  <c r="K2775" i="23"/>
  <c r="Q2774" i="23"/>
  <c r="N2774" i="23"/>
  <c r="K2774" i="23"/>
  <c r="Q2773" i="23"/>
  <c r="N2773" i="23"/>
  <c r="K2773" i="23"/>
  <c r="Q2772" i="23"/>
  <c r="N2772" i="23"/>
  <c r="K2772" i="23"/>
  <c r="Q2752" i="23"/>
  <c r="N2752" i="23"/>
  <c r="K2752" i="23"/>
  <c r="J2752" i="23"/>
  <c r="Q2751" i="23"/>
  <c r="N2751" i="23"/>
  <c r="J2751" i="23"/>
  <c r="K2751" i="23" s="1"/>
  <c r="Q2750" i="23"/>
  <c r="N2750" i="23"/>
  <c r="J2750" i="23"/>
  <c r="K2750" i="23" s="1"/>
  <c r="Q2749" i="23"/>
  <c r="N2749" i="23"/>
  <c r="J2749" i="23"/>
  <c r="K2749" i="23" s="1"/>
  <c r="Q2748" i="23"/>
  <c r="N2748" i="23"/>
  <c r="K2748" i="23"/>
  <c r="J2748" i="23"/>
  <c r="Q2747" i="23"/>
  <c r="N2747" i="23"/>
  <c r="J2747" i="23"/>
  <c r="K2747" i="23" s="1"/>
  <c r="Q2746" i="23"/>
  <c r="N2746" i="23"/>
  <c r="K2746" i="23"/>
  <c r="J2746" i="23"/>
  <c r="Q2745" i="23"/>
  <c r="N2745" i="23"/>
  <c r="J2745" i="23"/>
  <c r="K2745" i="23" s="1"/>
  <c r="Q2744" i="23"/>
  <c r="N2744" i="23"/>
  <c r="J2744" i="23"/>
  <c r="K2744" i="23" s="1"/>
  <c r="Q2743" i="23"/>
  <c r="N2743" i="23"/>
  <c r="K2743" i="23"/>
  <c r="J2743" i="23"/>
  <c r="Q2742" i="23"/>
  <c r="N2742" i="23"/>
  <c r="K2742" i="23"/>
  <c r="J2742" i="23"/>
  <c r="Q2741" i="23"/>
  <c r="N2741" i="23"/>
  <c r="J2741" i="23"/>
  <c r="K2741" i="23" s="1"/>
  <c r="Q2740" i="23"/>
  <c r="N2740" i="23"/>
  <c r="J2740" i="23"/>
  <c r="K2740" i="23" s="1"/>
  <c r="Q2739" i="23"/>
  <c r="N2739" i="23"/>
  <c r="K2739" i="23"/>
  <c r="J2739" i="23"/>
  <c r="Q2738" i="23"/>
  <c r="N2738" i="23"/>
  <c r="J2738" i="23"/>
  <c r="K2738" i="23" s="1"/>
  <c r="Q2737" i="23"/>
  <c r="N2737" i="23"/>
  <c r="J2737" i="23"/>
  <c r="K2737" i="23" s="1"/>
  <c r="Q2736" i="23"/>
  <c r="N2736" i="23"/>
  <c r="K2736" i="23"/>
  <c r="J2736" i="23"/>
  <c r="Q2735" i="23"/>
  <c r="N2735" i="23"/>
  <c r="J2735" i="23"/>
  <c r="K2735" i="23" s="1"/>
  <c r="Q2734" i="23"/>
  <c r="N2734" i="23"/>
  <c r="K2734" i="23"/>
  <c r="J2734" i="23"/>
  <c r="Q2733" i="23"/>
  <c r="N2733" i="23"/>
  <c r="J2733" i="23"/>
  <c r="K2733" i="23" s="1"/>
  <c r="Q2732" i="23"/>
  <c r="N2732" i="23"/>
  <c r="J2732" i="23"/>
  <c r="K2732" i="23" s="1"/>
  <c r="Q2731" i="23"/>
  <c r="N2731" i="23"/>
  <c r="K2731" i="23"/>
  <c r="J2731" i="23"/>
  <c r="Q2730" i="23"/>
  <c r="N2730" i="23"/>
  <c r="J2730" i="23"/>
  <c r="K2730" i="23" s="1"/>
  <c r="Q2729" i="23"/>
  <c r="N2729" i="23"/>
  <c r="J2729" i="23"/>
  <c r="K2729" i="23" s="1"/>
  <c r="Q2728" i="23"/>
  <c r="N2728" i="23"/>
  <c r="J2728" i="23"/>
  <c r="K2728" i="23" s="1"/>
  <c r="Q2727" i="23"/>
  <c r="N2727" i="23"/>
  <c r="K2727" i="23"/>
  <c r="J2727" i="23"/>
  <c r="Q2726" i="23"/>
  <c r="N2726" i="23"/>
  <c r="J2726" i="23"/>
  <c r="K2726" i="23" s="1"/>
  <c r="Q2725" i="23"/>
  <c r="N2725" i="23"/>
  <c r="J2725" i="23"/>
  <c r="K2725" i="23" s="1"/>
  <c r="Q2724" i="23"/>
  <c r="N2724" i="23"/>
  <c r="K2724" i="23"/>
  <c r="J2724" i="23"/>
  <c r="Q2723" i="23"/>
  <c r="N2723" i="23"/>
  <c r="J2723" i="23"/>
  <c r="K2723" i="23" s="1"/>
  <c r="Q2722" i="23"/>
  <c r="N2722" i="23"/>
  <c r="J2722" i="23"/>
  <c r="K2722" i="23" s="1"/>
  <c r="Q2721" i="23"/>
  <c r="N2721" i="23"/>
  <c r="J2721" i="23"/>
  <c r="K2721" i="23" s="1"/>
  <c r="Q2720" i="23"/>
  <c r="N2720" i="23"/>
  <c r="J2720" i="23"/>
  <c r="K2720" i="23" s="1"/>
  <c r="Q2719" i="23"/>
  <c r="N2719" i="23"/>
  <c r="J2719" i="23"/>
  <c r="K2719" i="23" s="1"/>
  <c r="Q2718" i="23"/>
  <c r="N2718" i="23"/>
  <c r="J2718" i="23"/>
  <c r="K2718" i="23" s="1"/>
  <c r="Q2717" i="23"/>
  <c r="N2717" i="23"/>
  <c r="J2717" i="23"/>
  <c r="K2717" i="23" s="1"/>
  <c r="Q2716" i="23"/>
  <c r="N2716" i="23"/>
  <c r="K2716" i="23"/>
  <c r="J2716" i="23"/>
  <c r="Q2715" i="23"/>
  <c r="N2715" i="23"/>
  <c r="K2715" i="23"/>
  <c r="J2715" i="23"/>
  <c r="Q2714" i="23"/>
  <c r="N2714" i="23"/>
  <c r="J2714" i="23"/>
  <c r="K2714" i="23" s="1"/>
  <c r="Q2713" i="23"/>
  <c r="N2713" i="23"/>
  <c r="J2713" i="23"/>
  <c r="K2713" i="23" s="1"/>
  <c r="Q2712" i="23"/>
  <c r="N2712" i="23"/>
  <c r="K2712" i="23"/>
  <c r="J2712" i="23"/>
  <c r="Q2711" i="23"/>
  <c r="N2711" i="23"/>
  <c r="J2711" i="23"/>
  <c r="K2711" i="23" s="1"/>
  <c r="Q2710" i="23"/>
  <c r="N2710" i="23"/>
  <c r="J2710" i="23"/>
  <c r="K2710" i="23" s="1"/>
  <c r="Q2709" i="23"/>
  <c r="N2709" i="23"/>
  <c r="J2709" i="23"/>
  <c r="K2709" i="23" s="1"/>
  <c r="Q2708" i="23"/>
  <c r="N2708" i="23"/>
  <c r="K2708" i="23"/>
  <c r="J2708" i="23"/>
  <c r="Q2707" i="23"/>
  <c r="N2707" i="23"/>
  <c r="K2707" i="23"/>
  <c r="J2707" i="23"/>
  <c r="Q2706" i="23"/>
  <c r="N2706" i="23"/>
  <c r="J2706" i="23"/>
  <c r="K2706" i="23" s="1"/>
  <c r="Q2705" i="23"/>
  <c r="N2705" i="23"/>
  <c r="J2705" i="23"/>
  <c r="K2705" i="23" s="1"/>
  <c r="Q2704" i="23"/>
  <c r="N2704" i="23"/>
  <c r="J2704" i="23"/>
  <c r="K2704" i="23" s="1"/>
  <c r="Q2703" i="23"/>
  <c r="N2703" i="23"/>
  <c r="J2703" i="23"/>
  <c r="K2703" i="23" s="1"/>
  <c r="Q2702" i="23"/>
  <c r="N2702" i="23"/>
  <c r="K2702" i="23"/>
  <c r="J2702" i="23"/>
  <c r="Q2701" i="23"/>
  <c r="N2701" i="23"/>
  <c r="J2701" i="23"/>
  <c r="K2701" i="23" s="1"/>
  <c r="Q2700" i="23"/>
  <c r="N2700" i="23"/>
  <c r="K2700" i="23"/>
  <c r="J2700" i="23"/>
  <c r="Q2699" i="23"/>
  <c r="N2699" i="23"/>
  <c r="K2699" i="23"/>
  <c r="J2699" i="23"/>
  <c r="Q2698" i="23"/>
  <c r="N2698" i="23"/>
  <c r="J2698" i="23"/>
  <c r="K2698" i="23" s="1"/>
  <c r="Q2697" i="23"/>
  <c r="N2697" i="23"/>
  <c r="J2697" i="23"/>
  <c r="K2697" i="23" s="1"/>
  <c r="Q2696" i="23"/>
  <c r="N2696" i="23"/>
  <c r="J2696" i="23"/>
  <c r="K2696" i="23" s="1"/>
  <c r="Q2695" i="23"/>
  <c r="N2695" i="23"/>
  <c r="K2695" i="23"/>
  <c r="J2695" i="23"/>
  <c r="Q2694" i="23"/>
  <c r="N2694" i="23"/>
  <c r="J2694" i="23"/>
  <c r="K2694" i="23" s="1"/>
  <c r="Q2693" i="23"/>
  <c r="N2693" i="23"/>
  <c r="J2693" i="23"/>
  <c r="K2693" i="23" s="1"/>
  <c r="Q2692" i="23"/>
  <c r="N2692" i="23"/>
  <c r="J2692" i="23"/>
  <c r="K2692" i="23" s="1"/>
  <c r="Q2691" i="23"/>
  <c r="N2691" i="23"/>
  <c r="K2691" i="23"/>
  <c r="J2691" i="23"/>
  <c r="Q2690" i="23"/>
  <c r="N2690" i="23"/>
  <c r="K2690" i="23"/>
  <c r="J2690" i="23"/>
  <c r="Q2689" i="23"/>
  <c r="N2689" i="23"/>
  <c r="J2689" i="23"/>
  <c r="K2689" i="23" s="1"/>
  <c r="Q2688" i="23"/>
  <c r="N2688" i="23"/>
  <c r="J2688" i="23"/>
  <c r="K2688" i="23" s="1"/>
  <c r="Q2687" i="23"/>
  <c r="N2687" i="23"/>
  <c r="K2687" i="23"/>
  <c r="J2687" i="23"/>
  <c r="Q2686" i="23"/>
  <c r="N2686" i="23"/>
  <c r="J2686" i="23"/>
  <c r="K2686" i="23" s="1"/>
  <c r="Q2685" i="23"/>
  <c r="N2685" i="23"/>
  <c r="J2685" i="23"/>
  <c r="K2685" i="23" s="1"/>
  <c r="Q2684" i="23"/>
  <c r="N2684" i="23"/>
  <c r="K2684" i="23"/>
  <c r="J2684" i="23"/>
  <c r="Q2683" i="23"/>
  <c r="N2683" i="23"/>
  <c r="K2683" i="23"/>
  <c r="J2683" i="23"/>
  <c r="Q2682" i="23"/>
  <c r="N2682" i="23"/>
  <c r="K2682" i="23"/>
  <c r="J2682" i="23"/>
  <c r="Q2681" i="23"/>
  <c r="N2681" i="23"/>
  <c r="J2681" i="23"/>
  <c r="K2681" i="23" s="1"/>
  <c r="Q2680" i="23"/>
  <c r="N2680" i="23"/>
  <c r="J2680" i="23"/>
  <c r="K2680" i="23" s="1"/>
  <c r="Q2679" i="23"/>
  <c r="N2679" i="23"/>
  <c r="J2679" i="23"/>
  <c r="K2679" i="23" s="1"/>
  <c r="Q2678" i="23"/>
  <c r="N2678" i="23"/>
  <c r="K2678" i="23"/>
  <c r="J2678" i="23"/>
  <c r="Q2677" i="23"/>
  <c r="N2677" i="23"/>
  <c r="J2677" i="23"/>
  <c r="K2677" i="23" s="1"/>
  <c r="Q2676" i="23"/>
  <c r="N2676" i="23"/>
  <c r="K2676" i="23"/>
  <c r="J2676" i="23"/>
  <c r="Q2675" i="23"/>
  <c r="N2675" i="23"/>
  <c r="J2675" i="23"/>
  <c r="K2675" i="23" s="1"/>
  <c r="Q2674" i="23"/>
  <c r="N2674" i="23"/>
  <c r="J2674" i="23"/>
  <c r="K2674" i="23" s="1"/>
  <c r="Q2673" i="23"/>
  <c r="N2673" i="23"/>
  <c r="J2673" i="23"/>
  <c r="K2673" i="23" s="1"/>
  <c r="Q2672" i="23"/>
  <c r="N2672" i="23"/>
  <c r="J2672" i="23"/>
  <c r="K2672" i="23" s="1"/>
  <c r="Q2671" i="23"/>
  <c r="N2671" i="23"/>
  <c r="K2671" i="23"/>
  <c r="J2671" i="23"/>
  <c r="Q2670" i="23"/>
  <c r="N2670" i="23"/>
  <c r="K2670" i="23"/>
  <c r="J2670" i="23"/>
  <c r="Q2669" i="23"/>
  <c r="N2669" i="23"/>
  <c r="J2669" i="23"/>
  <c r="K2669" i="23" s="1"/>
  <c r="Q2668" i="23"/>
  <c r="N2668" i="23"/>
  <c r="J2668" i="23"/>
  <c r="K2668" i="23" s="1"/>
  <c r="Q2667" i="23"/>
  <c r="N2667" i="23"/>
  <c r="K2667" i="23"/>
  <c r="J2667" i="23"/>
  <c r="Q2666" i="23"/>
  <c r="N2666" i="23"/>
  <c r="J2666" i="23"/>
  <c r="K2666" i="23" s="1"/>
  <c r="Q2665" i="23"/>
  <c r="N2665" i="23"/>
  <c r="J2665" i="23"/>
  <c r="K2665" i="23" s="1"/>
  <c r="Q2664" i="23"/>
  <c r="N2664" i="23"/>
  <c r="J2664" i="23"/>
  <c r="K2664" i="23" s="1"/>
  <c r="Q2663" i="23"/>
  <c r="N2663" i="23"/>
  <c r="K2663" i="23"/>
  <c r="J2663" i="23"/>
  <c r="Q2662" i="23"/>
  <c r="N2662" i="23"/>
  <c r="K2662" i="23"/>
  <c r="J2662" i="23"/>
  <c r="Q2661" i="23"/>
  <c r="N2661" i="23"/>
  <c r="J2661" i="23"/>
  <c r="K2661" i="23" s="1"/>
  <c r="Q2660" i="23"/>
  <c r="N2660" i="23"/>
  <c r="K2660" i="23"/>
  <c r="J2660" i="23"/>
  <c r="Q2659" i="23"/>
  <c r="N2659" i="23"/>
  <c r="J2659" i="23"/>
  <c r="K2659" i="23" s="1"/>
  <c r="Q2658" i="23"/>
  <c r="N2658" i="23"/>
  <c r="J2658" i="23"/>
  <c r="K2658" i="23" s="1"/>
  <c r="Q2657" i="23"/>
  <c r="N2657" i="23"/>
  <c r="J2657" i="23"/>
  <c r="K2657" i="23" s="1"/>
  <c r="Q2656" i="23"/>
  <c r="N2656" i="23"/>
  <c r="J2656" i="23"/>
  <c r="K2656" i="23" s="1"/>
  <c r="Q2655" i="23"/>
  <c r="N2655" i="23"/>
  <c r="K2655" i="23"/>
  <c r="J2655" i="23"/>
  <c r="Q2654" i="23"/>
  <c r="N2654" i="23"/>
  <c r="K2654" i="23"/>
  <c r="J2654" i="23"/>
  <c r="Q2653" i="23"/>
  <c r="N2653" i="23"/>
  <c r="J2653" i="23"/>
  <c r="K2653" i="23" s="1"/>
  <c r="Q2652" i="23"/>
  <c r="N2652" i="23"/>
  <c r="K2652" i="23"/>
  <c r="J2652" i="23"/>
  <c r="Q2651" i="23"/>
  <c r="N2651" i="23"/>
  <c r="J2651" i="23"/>
  <c r="K2651" i="23" s="1"/>
  <c r="Q2650" i="23"/>
  <c r="N2650" i="23"/>
  <c r="K2650" i="23"/>
  <c r="J2650" i="23"/>
  <c r="Q2649" i="23"/>
  <c r="N2649" i="23"/>
  <c r="J2649" i="23"/>
  <c r="K2649" i="23" s="1"/>
  <c r="Q2648" i="23"/>
  <c r="N2648" i="23"/>
  <c r="K2648" i="23"/>
  <c r="J2648" i="23"/>
  <c r="Q2647" i="23"/>
  <c r="N2647" i="23"/>
  <c r="J2647" i="23"/>
  <c r="K2647" i="23" s="1"/>
  <c r="Q2646" i="23"/>
  <c r="N2646" i="23"/>
  <c r="J2646" i="23"/>
  <c r="K2646" i="23" s="1"/>
  <c r="Q2645" i="23"/>
  <c r="N2645" i="23"/>
  <c r="J2645" i="23"/>
  <c r="K2645" i="23" s="1"/>
  <c r="Q2644" i="23"/>
  <c r="N2644" i="23"/>
  <c r="J2644" i="23"/>
  <c r="K2644" i="23" s="1"/>
  <c r="Q2643" i="23"/>
  <c r="N2643" i="23"/>
  <c r="K2643" i="23"/>
  <c r="J2643" i="23"/>
  <c r="Q2642" i="23"/>
  <c r="N2642" i="23"/>
  <c r="K2642" i="23"/>
  <c r="J2642" i="23"/>
  <c r="Q2641" i="23"/>
  <c r="N2641" i="23"/>
  <c r="J2641" i="23"/>
  <c r="K2641" i="23" s="1"/>
  <c r="Q2640" i="23"/>
  <c r="N2640" i="23"/>
  <c r="J2640" i="23"/>
  <c r="K2640" i="23" s="1"/>
  <c r="Q2639" i="23"/>
  <c r="N2639" i="23"/>
  <c r="J2639" i="23"/>
  <c r="K2639" i="23" s="1"/>
  <c r="Q2638" i="23"/>
  <c r="N2638" i="23"/>
  <c r="K2638" i="23"/>
  <c r="J2638" i="23"/>
  <c r="Q2637" i="23"/>
  <c r="N2637" i="23"/>
  <c r="J2637" i="23"/>
  <c r="K2637" i="23" s="1"/>
  <c r="Q2636" i="23"/>
  <c r="N2636" i="23"/>
  <c r="J2636" i="23"/>
  <c r="K2636" i="23" s="1"/>
  <c r="Q2635" i="23"/>
  <c r="N2635" i="23"/>
  <c r="K2635" i="23"/>
  <c r="J2635" i="23"/>
  <c r="Q2634" i="23"/>
  <c r="N2634" i="23"/>
  <c r="J2634" i="23"/>
  <c r="K2634" i="23" s="1"/>
  <c r="Q2633" i="23"/>
  <c r="N2633" i="23"/>
  <c r="J2633" i="23"/>
  <c r="K2633" i="23" s="1"/>
  <c r="Q2632" i="23"/>
  <c r="N2632" i="23"/>
  <c r="K2632" i="23"/>
  <c r="J2632" i="23"/>
  <c r="Q2631" i="23"/>
  <c r="N2631" i="23"/>
  <c r="K2631" i="23"/>
  <c r="J2631" i="23"/>
  <c r="Q2630" i="23"/>
  <c r="N2630" i="23"/>
  <c r="J2630" i="23"/>
  <c r="K2630" i="23" s="1"/>
  <c r="Q2629" i="23"/>
  <c r="N2629" i="23"/>
  <c r="J2629" i="23"/>
  <c r="K2629" i="23" s="1"/>
  <c r="Q2628" i="23"/>
  <c r="N2628" i="23"/>
  <c r="J2628" i="23"/>
  <c r="K2628" i="23" s="1"/>
  <c r="Q2627" i="23"/>
  <c r="N2627" i="23"/>
  <c r="J2627" i="23"/>
  <c r="K2627" i="23" s="1"/>
  <c r="Q2626" i="23"/>
  <c r="N2626" i="23"/>
  <c r="K2626" i="23"/>
  <c r="J2626" i="23"/>
  <c r="Q2625" i="23"/>
  <c r="N2625" i="23"/>
  <c r="J2625" i="23"/>
  <c r="K2625" i="23" s="1"/>
  <c r="Q2624" i="23"/>
  <c r="N2624" i="23"/>
  <c r="J2624" i="23"/>
  <c r="K2624" i="23" s="1"/>
  <c r="Q2623" i="23"/>
  <c r="N2623" i="23"/>
  <c r="J2623" i="23"/>
  <c r="K2623" i="23" s="1"/>
  <c r="Q2622" i="23"/>
  <c r="N2622" i="23"/>
  <c r="J2622" i="23"/>
  <c r="K2622" i="23" s="1"/>
  <c r="Q2621" i="23"/>
  <c r="N2621" i="23"/>
  <c r="J2621" i="23"/>
  <c r="K2621" i="23" s="1"/>
  <c r="Q2620" i="23"/>
  <c r="N2620" i="23"/>
  <c r="J2620" i="23"/>
  <c r="K2620" i="23" s="1"/>
  <c r="Q2619" i="23"/>
  <c r="N2619" i="23"/>
  <c r="J2619" i="23"/>
  <c r="K2619" i="23" s="1"/>
  <c r="Q2618" i="23"/>
  <c r="N2618" i="23"/>
  <c r="K2618" i="23"/>
  <c r="J2618" i="23"/>
  <c r="Q2617" i="23"/>
  <c r="N2617" i="23"/>
  <c r="J2617" i="23"/>
  <c r="K2617" i="23" s="1"/>
  <c r="Q2616" i="23"/>
  <c r="N2616" i="23"/>
  <c r="K2616" i="23"/>
  <c r="J2616" i="23"/>
  <c r="Q2615" i="23"/>
  <c r="N2615" i="23"/>
  <c r="J2615" i="23"/>
  <c r="K2615" i="23" s="1"/>
  <c r="Q2614" i="23"/>
  <c r="N2614" i="23"/>
  <c r="K2614" i="23"/>
  <c r="J2614" i="23"/>
  <c r="Q2613" i="23"/>
  <c r="N2613" i="23"/>
  <c r="J2613" i="23"/>
  <c r="K2613" i="23" s="1"/>
  <c r="Q2612" i="23"/>
  <c r="N2612" i="23"/>
  <c r="J2612" i="23"/>
  <c r="K2612" i="23" s="1"/>
  <c r="Q2611" i="23"/>
  <c r="N2611" i="23"/>
  <c r="J2611" i="23"/>
  <c r="K2611" i="23" s="1"/>
  <c r="Q2610" i="23"/>
  <c r="N2610" i="23"/>
  <c r="J2610" i="23"/>
  <c r="K2610" i="23" s="1"/>
  <c r="Q2609" i="23"/>
  <c r="N2609" i="23"/>
  <c r="J2609" i="23"/>
  <c r="K2609" i="23" s="1"/>
  <c r="Q2608" i="23"/>
  <c r="N2608" i="23"/>
  <c r="K2608" i="23"/>
  <c r="J2608" i="23"/>
  <c r="Q2607" i="23"/>
  <c r="N2607" i="23"/>
  <c r="K2607" i="23"/>
  <c r="J2607" i="23"/>
  <c r="Q2606" i="23"/>
  <c r="N2606" i="23"/>
  <c r="J2606" i="23"/>
  <c r="K2606" i="23" s="1"/>
  <c r="Q2605" i="23"/>
  <c r="N2605" i="23"/>
  <c r="J2605" i="23"/>
  <c r="K2605" i="23" s="1"/>
  <c r="Q2604" i="23"/>
  <c r="N2604" i="23"/>
  <c r="K2604" i="23"/>
  <c r="J2604" i="23"/>
  <c r="Q2603" i="23"/>
  <c r="N2603" i="23"/>
  <c r="J2603" i="23"/>
  <c r="K2603" i="23" s="1"/>
  <c r="Q2602" i="23"/>
  <c r="N2602" i="23"/>
  <c r="J2602" i="23"/>
  <c r="K2602" i="23" s="1"/>
  <c r="Q2601" i="23"/>
  <c r="N2601" i="23"/>
  <c r="K2601" i="23"/>
  <c r="J2601" i="23"/>
  <c r="Q2600" i="23"/>
  <c r="N2600" i="23"/>
  <c r="J2600" i="23"/>
  <c r="K2600" i="23" s="1"/>
  <c r="Q2599" i="23"/>
  <c r="N2599" i="23"/>
  <c r="J2599" i="23"/>
  <c r="K2599" i="23" s="1"/>
  <c r="Q2598" i="23"/>
  <c r="N2598" i="23"/>
  <c r="J2598" i="23"/>
  <c r="K2598" i="23" s="1"/>
  <c r="Q2597" i="23"/>
  <c r="N2597" i="23"/>
  <c r="K2597" i="23"/>
  <c r="J2597" i="23"/>
  <c r="Q2596" i="23"/>
  <c r="N2596" i="23"/>
  <c r="J2596" i="23"/>
  <c r="K2596" i="23" s="1"/>
  <c r="Q2595" i="23"/>
  <c r="N2595" i="23"/>
  <c r="J2595" i="23"/>
  <c r="K2595" i="23" s="1"/>
  <c r="Q2594" i="23"/>
  <c r="N2594" i="23"/>
  <c r="J2594" i="23"/>
  <c r="K2594" i="23" s="1"/>
  <c r="Q2593" i="23"/>
  <c r="N2593" i="23"/>
  <c r="K2593" i="23"/>
  <c r="J2593" i="23"/>
  <c r="Q2592" i="23"/>
  <c r="N2592" i="23"/>
  <c r="J2592" i="23"/>
  <c r="K2592" i="23" s="1"/>
  <c r="Q2591" i="23"/>
  <c r="N2591" i="23"/>
  <c r="J2591" i="23"/>
  <c r="K2591" i="23" s="1"/>
  <c r="Q2590" i="23"/>
  <c r="N2590" i="23"/>
  <c r="K2590" i="23"/>
  <c r="J2590" i="23"/>
  <c r="Q2589" i="23"/>
  <c r="N2589" i="23"/>
  <c r="K2589" i="23"/>
  <c r="J2589" i="23"/>
  <c r="Q2588" i="23"/>
  <c r="N2588" i="23"/>
  <c r="J2588" i="23"/>
  <c r="K2588" i="23" s="1"/>
  <c r="Q2587" i="23"/>
  <c r="N2587" i="23"/>
  <c r="J2587" i="23"/>
  <c r="K2587" i="23" s="1"/>
  <c r="Q2586" i="23"/>
  <c r="N2586" i="23"/>
  <c r="J2586" i="23"/>
  <c r="K2586" i="23" s="1"/>
  <c r="Q2585" i="23"/>
  <c r="N2585" i="23"/>
  <c r="K2585" i="23"/>
  <c r="J2585" i="23"/>
  <c r="Q2584" i="23"/>
  <c r="N2584" i="23"/>
  <c r="J2584" i="23"/>
  <c r="K2584" i="23" s="1"/>
  <c r="Q2583" i="23"/>
  <c r="N2583" i="23"/>
  <c r="J2583" i="23"/>
  <c r="K2583" i="23" s="1"/>
  <c r="Q2582" i="23"/>
  <c r="N2582" i="23"/>
  <c r="J2582" i="23"/>
  <c r="K2582" i="23" s="1"/>
  <c r="Q2581" i="23"/>
  <c r="N2581" i="23"/>
  <c r="K2581" i="23"/>
  <c r="J2581" i="23"/>
  <c r="Q2580" i="23"/>
  <c r="N2580" i="23"/>
  <c r="J2580" i="23"/>
  <c r="K2580" i="23" s="1"/>
  <c r="Q2579" i="23"/>
  <c r="N2579" i="23"/>
  <c r="J2579" i="23"/>
  <c r="K2579" i="23" s="1"/>
  <c r="Q2578" i="23"/>
  <c r="N2578" i="23"/>
  <c r="J2578" i="23"/>
  <c r="K2578" i="23" s="1"/>
  <c r="Q2577" i="23"/>
  <c r="N2577" i="23"/>
  <c r="K2577" i="23"/>
  <c r="J2577" i="23"/>
  <c r="Q2576" i="23"/>
  <c r="N2576" i="23"/>
  <c r="K2576" i="23"/>
  <c r="J2576" i="23"/>
  <c r="Q2575" i="23"/>
  <c r="N2575" i="23"/>
  <c r="J2575" i="23"/>
  <c r="K2575" i="23" s="1"/>
  <c r="Q2574" i="23"/>
  <c r="N2574" i="23"/>
  <c r="J2574" i="23"/>
  <c r="K2574" i="23" s="1"/>
  <c r="Q2573" i="23"/>
  <c r="N2573" i="23"/>
  <c r="K2573" i="23"/>
  <c r="J2573" i="23"/>
  <c r="Q2572" i="23"/>
  <c r="N2572" i="23"/>
  <c r="J2572" i="23"/>
  <c r="K2572" i="23" s="1"/>
  <c r="Q2571" i="23"/>
  <c r="N2571" i="23"/>
  <c r="J2571" i="23"/>
  <c r="K2571" i="23" s="1"/>
  <c r="Q2570" i="23"/>
  <c r="N2570" i="23"/>
  <c r="J2570" i="23"/>
  <c r="K2570" i="23" s="1"/>
  <c r="Q2569" i="23"/>
  <c r="N2569" i="23"/>
  <c r="K2569" i="23"/>
  <c r="J2569" i="23"/>
  <c r="Q2568" i="23"/>
  <c r="N2568" i="23"/>
  <c r="J2568" i="23"/>
  <c r="K2568" i="23" s="1"/>
  <c r="Q2567" i="23"/>
  <c r="N2567" i="23"/>
  <c r="J2567" i="23"/>
  <c r="K2567" i="23" s="1"/>
  <c r="Q2566" i="23"/>
  <c r="N2566" i="23"/>
  <c r="J2566" i="23"/>
  <c r="K2566" i="23" s="1"/>
  <c r="Q2565" i="23"/>
  <c r="N2565" i="23"/>
  <c r="K2565" i="23"/>
  <c r="J2565" i="23"/>
  <c r="Q2564" i="23"/>
  <c r="N2564" i="23"/>
  <c r="J2564" i="23"/>
  <c r="K2564" i="23" s="1"/>
  <c r="Q2563" i="23"/>
  <c r="N2563" i="23"/>
  <c r="J2563" i="23"/>
  <c r="K2563" i="23" s="1"/>
  <c r="Q2562" i="23"/>
  <c r="N2562" i="23"/>
  <c r="K2562" i="23"/>
  <c r="J2562" i="23"/>
  <c r="Q2561" i="23"/>
  <c r="N2561" i="23"/>
  <c r="K2561" i="23"/>
  <c r="J2561" i="23"/>
  <c r="Q2560" i="23"/>
  <c r="N2560" i="23"/>
  <c r="J2560" i="23"/>
  <c r="K2560" i="23" s="1"/>
  <c r="Q2559" i="23"/>
  <c r="N2559" i="23"/>
  <c r="J2559" i="23"/>
  <c r="K2559" i="23" s="1"/>
  <c r="Q2558" i="23"/>
  <c r="N2558" i="23"/>
  <c r="J2558" i="23"/>
  <c r="K2558" i="23" s="1"/>
  <c r="Q2557" i="23"/>
  <c r="N2557" i="23"/>
  <c r="K2557" i="23"/>
  <c r="J2557" i="23"/>
  <c r="Q2556" i="23"/>
  <c r="N2556" i="23"/>
  <c r="K2556" i="23"/>
  <c r="J2556" i="23"/>
  <c r="Q2555" i="23"/>
  <c r="N2555" i="23"/>
  <c r="J2555" i="23"/>
  <c r="K2555" i="23" s="1"/>
  <c r="Q2554" i="23"/>
  <c r="N2554" i="23"/>
  <c r="J2554" i="23"/>
  <c r="K2554" i="23" s="1"/>
  <c r="Q2553" i="23"/>
  <c r="N2553" i="23"/>
  <c r="K2553" i="23"/>
  <c r="J2553" i="23"/>
  <c r="Q2552" i="23"/>
  <c r="N2552" i="23"/>
  <c r="J2552" i="23"/>
  <c r="K2552" i="23" s="1"/>
  <c r="Q2551" i="23"/>
  <c r="N2551" i="23"/>
  <c r="J2551" i="23"/>
  <c r="K2551" i="23" s="1"/>
  <c r="Q2550" i="23"/>
  <c r="N2550" i="23"/>
  <c r="K2550" i="23"/>
  <c r="J2550" i="23"/>
  <c r="Q2549" i="23"/>
  <c r="N2549" i="23"/>
  <c r="K2549" i="23"/>
  <c r="J2549" i="23"/>
  <c r="Q2548" i="23"/>
  <c r="N2548" i="23"/>
  <c r="J2548" i="23"/>
  <c r="K2548" i="23" s="1"/>
  <c r="Q2547" i="23"/>
  <c r="N2547" i="23"/>
  <c r="J2547" i="23"/>
  <c r="K2547" i="23" s="1"/>
  <c r="Q2546" i="23"/>
  <c r="N2546" i="23"/>
  <c r="J2546" i="23"/>
  <c r="K2546" i="23" s="1"/>
  <c r="Q2545" i="23"/>
  <c r="N2545" i="23"/>
  <c r="K2545" i="23"/>
  <c r="J2545" i="23"/>
  <c r="Q2544" i="23"/>
  <c r="N2544" i="23"/>
  <c r="J2544" i="23"/>
  <c r="K2544" i="23" s="1"/>
  <c r="Q2543" i="23"/>
  <c r="N2543" i="23"/>
  <c r="J2543" i="23"/>
  <c r="K2543" i="23" s="1"/>
  <c r="Q2542" i="23"/>
  <c r="N2542" i="23"/>
  <c r="J2542" i="23"/>
  <c r="K2542" i="23" s="1"/>
  <c r="Q2541" i="23"/>
  <c r="N2541" i="23"/>
  <c r="K2541" i="23"/>
  <c r="J2541" i="23"/>
  <c r="Q2540" i="23"/>
  <c r="N2540" i="23"/>
  <c r="K2540" i="23"/>
  <c r="J2540" i="23"/>
  <c r="Q2539" i="23"/>
  <c r="N2539" i="23"/>
  <c r="J2539" i="23"/>
  <c r="K2539" i="23" s="1"/>
  <c r="Q2538" i="23"/>
  <c r="N2538" i="23"/>
  <c r="J2538" i="23"/>
  <c r="K2538" i="23" s="1"/>
  <c r="Q2537" i="23"/>
  <c r="N2537" i="23"/>
  <c r="K2537" i="23"/>
  <c r="J2537" i="23"/>
  <c r="Q2536" i="23"/>
  <c r="N2536" i="23"/>
  <c r="J2536" i="23"/>
  <c r="K2536" i="23" s="1"/>
  <c r="Q2535" i="23"/>
  <c r="N2535" i="23"/>
  <c r="J2535" i="23"/>
  <c r="K2535" i="23" s="1"/>
  <c r="Q2534" i="23"/>
  <c r="N2534" i="23"/>
  <c r="K2534" i="23"/>
  <c r="J2534" i="23"/>
  <c r="Q2533" i="23"/>
  <c r="N2533" i="23"/>
  <c r="K2533" i="23"/>
  <c r="J2533" i="23"/>
  <c r="Q2532" i="23"/>
  <c r="N2532" i="23"/>
  <c r="K2532" i="23"/>
  <c r="J2532" i="23"/>
  <c r="Q2531" i="23"/>
  <c r="N2531" i="23"/>
  <c r="J2531" i="23"/>
  <c r="K2531" i="23" s="1"/>
  <c r="Q2530" i="23"/>
  <c r="N2530" i="23"/>
  <c r="J2530" i="23"/>
  <c r="K2530" i="23" s="1"/>
  <c r="Q2529" i="23"/>
  <c r="N2529" i="23"/>
  <c r="K2529" i="23"/>
  <c r="J2529" i="23"/>
  <c r="Q2528" i="23"/>
  <c r="N2528" i="23"/>
  <c r="K2528" i="23"/>
  <c r="Q2527" i="23"/>
  <c r="N2527" i="23"/>
  <c r="K2527" i="23"/>
  <c r="Q2526" i="23"/>
  <c r="N2526" i="23"/>
  <c r="K2526" i="23"/>
  <c r="Q2525" i="23"/>
  <c r="N2525" i="23"/>
  <c r="K2525" i="23"/>
  <c r="Q2524" i="23"/>
  <c r="N2524" i="23"/>
  <c r="K2524" i="23"/>
  <c r="Q2523" i="23"/>
  <c r="N2523" i="23"/>
  <c r="K2523" i="23"/>
  <c r="Q2522" i="23"/>
  <c r="N2522" i="23"/>
  <c r="K2522" i="23"/>
  <c r="Q2521" i="23"/>
  <c r="N2521" i="23"/>
  <c r="K2521" i="23"/>
  <c r="Q2520" i="23"/>
  <c r="N2520" i="23"/>
  <c r="K2520" i="23"/>
  <c r="Q2519" i="23"/>
  <c r="N2519" i="23"/>
  <c r="K2519" i="23"/>
  <c r="Q2518" i="23"/>
  <c r="N2518" i="23"/>
  <c r="K2518" i="23"/>
  <c r="Q2517" i="23"/>
  <c r="N2517" i="23"/>
  <c r="K2517" i="23"/>
  <c r="Q2516" i="23"/>
  <c r="N2516" i="23"/>
  <c r="K2516" i="23"/>
  <c r="Q2515" i="23"/>
  <c r="N2515" i="23"/>
  <c r="K2515" i="23"/>
  <c r="Q2514" i="23"/>
  <c r="N2514" i="23"/>
  <c r="K2514" i="23"/>
  <c r="Q2513" i="23"/>
  <c r="N2513" i="23"/>
  <c r="K2513" i="23"/>
  <c r="Q2512" i="23"/>
  <c r="N2512" i="23"/>
  <c r="K2512" i="23"/>
  <c r="Q2511" i="23"/>
  <c r="N2511" i="23"/>
  <c r="K2511" i="23"/>
  <c r="Q2510" i="23"/>
  <c r="N2510" i="23"/>
  <c r="K2510" i="23"/>
  <c r="Q2509" i="23"/>
  <c r="N2509" i="23"/>
  <c r="K2509" i="23"/>
  <c r="Q2508" i="23"/>
  <c r="N2508" i="23"/>
  <c r="K2508" i="23"/>
  <c r="Q2507" i="23"/>
  <c r="N2507" i="23"/>
  <c r="K2507" i="23"/>
  <c r="Q2506" i="23"/>
  <c r="N2506" i="23"/>
  <c r="K2506" i="23"/>
  <c r="Q2505" i="23"/>
  <c r="N2505" i="23"/>
  <c r="K2505" i="23"/>
  <c r="Q2504" i="23"/>
  <c r="N2504" i="23"/>
  <c r="K2504" i="23"/>
  <c r="Q2503" i="23"/>
  <c r="N2503" i="23"/>
  <c r="K2503" i="23"/>
  <c r="Q2502" i="23"/>
  <c r="N2502" i="23"/>
  <c r="K2502" i="23"/>
  <c r="Q2501" i="23"/>
  <c r="N2501" i="23"/>
  <c r="K2501" i="23"/>
  <c r="Q2500" i="23"/>
  <c r="N2500" i="23"/>
  <c r="K2500" i="23"/>
  <c r="Q2499" i="23"/>
  <c r="N2499" i="23"/>
  <c r="K2499" i="23"/>
  <c r="Q2498" i="23"/>
  <c r="N2498" i="23"/>
  <c r="K2498" i="23"/>
  <c r="Q2497" i="23"/>
  <c r="N2497" i="23"/>
  <c r="K2497" i="23"/>
  <c r="Q2496" i="23"/>
  <c r="N2496" i="23"/>
  <c r="K2496" i="23"/>
  <c r="Q2495" i="23"/>
  <c r="N2495" i="23"/>
  <c r="K2495" i="23"/>
  <c r="Q2494" i="23"/>
  <c r="N2494" i="23"/>
  <c r="K2494" i="23"/>
  <c r="Q2493" i="23"/>
  <c r="N2493" i="23"/>
  <c r="K2493" i="23"/>
  <c r="Q2492" i="23"/>
  <c r="N2492" i="23"/>
  <c r="K2492" i="23"/>
  <c r="Q2491" i="23"/>
  <c r="N2491" i="23"/>
  <c r="K2491" i="23"/>
  <c r="Q2490" i="23"/>
  <c r="N2490" i="23"/>
  <c r="K2490" i="23"/>
  <c r="Q2489" i="23"/>
  <c r="N2489" i="23"/>
  <c r="K2489" i="23"/>
  <c r="Q2488" i="23"/>
  <c r="N2488" i="23"/>
  <c r="K2488" i="23"/>
  <c r="Q2487" i="23"/>
  <c r="N2487" i="23"/>
  <c r="K2487" i="23"/>
  <c r="Q2486" i="23"/>
  <c r="N2486" i="23"/>
  <c r="K2486" i="23"/>
  <c r="Q2485" i="23"/>
  <c r="N2485" i="23"/>
  <c r="K2485" i="23"/>
  <c r="Q2484" i="23"/>
  <c r="N2484" i="23"/>
  <c r="J2484" i="23"/>
  <c r="K2484" i="23" s="1"/>
  <c r="Q2483" i="23"/>
  <c r="N2483" i="23"/>
  <c r="K2483" i="23"/>
  <c r="J2483" i="23"/>
  <c r="Q2482" i="23"/>
  <c r="N2482" i="23"/>
  <c r="K2482" i="23"/>
  <c r="J2482" i="23"/>
  <c r="Q2481" i="23"/>
  <c r="N2481" i="23"/>
  <c r="J2481" i="23"/>
  <c r="K2481" i="23" s="1"/>
  <c r="Q2480" i="23"/>
  <c r="N2480" i="23"/>
  <c r="J2480" i="23"/>
  <c r="K2480" i="23" s="1"/>
  <c r="Q2479" i="23"/>
  <c r="N2479" i="23"/>
  <c r="K2479" i="23"/>
  <c r="J2479" i="23"/>
  <c r="Q2478" i="23"/>
  <c r="N2478" i="23"/>
  <c r="K2478" i="23"/>
  <c r="J2478" i="23"/>
  <c r="Q2477" i="23"/>
  <c r="N2477" i="23"/>
  <c r="K2477" i="23"/>
  <c r="J2477" i="23"/>
  <c r="Q2476" i="23"/>
  <c r="N2476" i="23"/>
  <c r="J2476" i="23"/>
  <c r="K2476" i="23" s="1"/>
  <c r="Q2475" i="23"/>
  <c r="N2475" i="23"/>
  <c r="J2475" i="23"/>
  <c r="K2475" i="23" s="1"/>
  <c r="Q2474" i="23"/>
  <c r="N2474" i="23"/>
  <c r="K2474" i="23"/>
  <c r="J2474" i="23"/>
  <c r="Q2473" i="23"/>
  <c r="N2473" i="23"/>
  <c r="J2473" i="23"/>
  <c r="K2473" i="23" s="1"/>
  <c r="Q2472" i="23"/>
  <c r="N2472" i="23"/>
  <c r="J2472" i="23"/>
  <c r="K2472" i="23" s="1"/>
  <c r="Q2471" i="23"/>
  <c r="N2471" i="23"/>
  <c r="K2471" i="23"/>
  <c r="J2471" i="23"/>
  <c r="Q2470" i="23"/>
  <c r="N2470" i="23"/>
  <c r="K2470" i="23"/>
  <c r="J2470" i="23"/>
  <c r="Q2469" i="23"/>
  <c r="N2469" i="23"/>
  <c r="J2469" i="23"/>
  <c r="K2469" i="23" s="1"/>
  <c r="Q2468" i="23"/>
  <c r="N2468" i="23"/>
  <c r="J2468" i="23"/>
  <c r="K2468" i="23" s="1"/>
  <c r="Q2467" i="23"/>
  <c r="N2467" i="23"/>
  <c r="J2467" i="23"/>
  <c r="K2467" i="23" s="1"/>
  <c r="Q2466" i="23"/>
  <c r="N2466" i="23"/>
  <c r="K2466" i="23"/>
  <c r="J2466" i="23"/>
  <c r="Q2465" i="23"/>
  <c r="N2465" i="23"/>
  <c r="J2465" i="23"/>
  <c r="K2465" i="23" s="1"/>
  <c r="Q2464" i="23"/>
  <c r="N2464" i="23"/>
  <c r="J2464" i="23"/>
  <c r="K2464" i="23" s="1"/>
  <c r="Q2463" i="23"/>
  <c r="N2463" i="23"/>
  <c r="J2463" i="23"/>
  <c r="K2463" i="23" s="1"/>
  <c r="Q2462" i="23"/>
  <c r="N2462" i="23"/>
  <c r="K2462" i="23"/>
  <c r="J2462" i="23"/>
  <c r="Q2461" i="23"/>
  <c r="N2461" i="23"/>
  <c r="K2461" i="23"/>
  <c r="J2461" i="23"/>
  <c r="Q2460" i="23"/>
  <c r="N2460" i="23"/>
  <c r="J2460" i="23"/>
  <c r="K2460" i="23" s="1"/>
  <c r="Q2459" i="23"/>
  <c r="N2459" i="23"/>
  <c r="J2459" i="23"/>
  <c r="K2459" i="23" s="1"/>
  <c r="Q2458" i="23"/>
  <c r="N2458" i="23"/>
  <c r="K2458" i="23"/>
  <c r="J2458" i="23"/>
  <c r="Q2457" i="23"/>
  <c r="N2457" i="23"/>
  <c r="K2457" i="23"/>
  <c r="J2457" i="23"/>
  <c r="Q2456" i="23"/>
  <c r="N2456" i="23"/>
  <c r="J2456" i="23"/>
  <c r="K2456" i="23" s="1"/>
  <c r="Q2455" i="23"/>
  <c r="N2455" i="23"/>
  <c r="J2455" i="23"/>
  <c r="K2455" i="23" s="1"/>
  <c r="Q2454" i="23"/>
  <c r="N2454" i="23"/>
  <c r="K2454" i="23"/>
  <c r="J2454" i="23"/>
  <c r="Q2453" i="23"/>
  <c r="N2453" i="23"/>
  <c r="J2453" i="23"/>
  <c r="K2453" i="23" s="1"/>
  <c r="Q2452" i="23"/>
  <c r="N2452" i="23"/>
  <c r="J2452" i="23"/>
  <c r="K2452" i="23" s="1"/>
  <c r="Q2451" i="23"/>
  <c r="N2451" i="23"/>
  <c r="K2451" i="23"/>
  <c r="J2451" i="23"/>
  <c r="Q2450" i="23"/>
  <c r="N2450" i="23"/>
  <c r="K2450" i="23"/>
  <c r="J2450" i="23"/>
  <c r="Q2449" i="23"/>
  <c r="N2449" i="23"/>
  <c r="K2449" i="23"/>
  <c r="J2449" i="23"/>
  <c r="Q2448" i="23"/>
  <c r="N2448" i="23"/>
  <c r="J2448" i="23"/>
  <c r="K2448" i="23" s="1"/>
  <c r="Q2447" i="23"/>
  <c r="N2447" i="23"/>
  <c r="J2447" i="23"/>
  <c r="K2447" i="23" s="1"/>
  <c r="Q2446" i="23"/>
  <c r="N2446" i="23"/>
  <c r="K2446" i="23"/>
  <c r="J2446" i="23"/>
  <c r="Q2445" i="23"/>
  <c r="N2445" i="23"/>
  <c r="J2445" i="23"/>
  <c r="K2445" i="23" s="1"/>
  <c r="Q2444" i="23"/>
  <c r="N2444" i="23"/>
  <c r="J2444" i="23"/>
  <c r="K2444" i="23" s="1"/>
  <c r="Q2443" i="23"/>
  <c r="N2443" i="23"/>
  <c r="J2443" i="23"/>
  <c r="K2443" i="23" s="1"/>
  <c r="Q2442" i="23"/>
  <c r="N2442" i="23"/>
  <c r="K2442" i="23"/>
  <c r="J2442" i="23"/>
  <c r="Q2441" i="23"/>
  <c r="N2441" i="23"/>
  <c r="J2441" i="23"/>
  <c r="K2441" i="23" s="1"/>
  <c r="Q2440" i="23"/>
  <c r="N2440" i="23"/>
  <c r="J2440" i="23"/>
  <c r="K2440" i="23" s="1"/>
  <c r="Q2439" i="23"/>
  <c r="N2439" i="23"/>
  <c r="J2439" i="23"/>
  <c r="K2439" i="23" s="1"/>
  <c r="Q2438" i="23"/>
  <c r="N2438" i="23"/>
  <c r="K2438" i="23"/>
  <c r="J2438" i="23"/>
  <c r="Q2437" i="23"/>
  <c r="N2437" i="23"/>
  <c r="J2437" i="23"/>
  <c r="K2437" i="23" s="1"/>
  <c r="Q2436" i="23"/>
  <c r="N2436" i="23"/>
  <c r="J2436" i="23"/>
  <c r="K2436" i="23" s="1"/>
  <c r="Q2435" i="23"/>
  <c r="N2435" i="23"/>
  <c r="K2435" i="23"/>
  <c r="J2435" i="23"/>
  <c r="Q2434" i="23"/>
  <c r="N2434" i="23"/>
  <c r="K2434" i="23"/>
  <c r="J2434" i="23"/>
  <c r="Q2433" i="23"/>
  <c r="N2433" i="23"/>
  <c r="K2433" i="23"/>
  <c r="J2433" i="23"/>
  <c r="Q2432" i="23"/>
  <c r="N2432" i="23"/>
  <c r="J2432" i="23"/>
  <c r="K2432" i="23" s="1"/>
  <c r="Q2431" i="23"/>
  <c r="N2431" i="23"/>
  <c r="K2431" i="23"/>
  <c r="J2431" i="23"/>
  <c r="Q2430" i="23"/>
  <c r="N2430" i="23"/>
  <c r="K2430" i="23"/>
  <c r="J2430" i="23"/>
  <c r="Q2429" i="23"/>
  <c r="N2429" i="23"/>
  <c r="K2429" i="23"/>
  <c r="J2429" i="23"/>
  <c r="Q2428" i="23"/>
  <c r="N2428" i="23"/>
  <c r="J2428" i="23"/>
  <c r="K2428" i="23" s="1"/>
  <c r="Q2427" i="23"/>
  <c r="N2427" i="23"/>
  <c r="J2427" i="23"/>
  <c r="K2427" i="23" s="1"/>
  <c r="Q2426" i="23"/>
  <c r="N2426" i="23"/>
  <c r="K2426" i="23"/>
  <c r="J2426" i="23"/>
  <c r="Q2425" i="23"/>
  <c r="N2425" i="23"/>
  <c r="J2425" i="23"/>
  <c r="K2425" i="23" s="1"/>
  <c r="Q2424" i="23"/>
  <c r="N2424" i="23"/>
  <c r="J2424" i="23"/>
  <c r="K2424" i="23" s="1"/>
  <c r="Q2423" i="23"/>
  <c r="N2423" i="23"/>
  <c r="J2423" i="23"/>
  <c r="K2423" i="23" s="1"/>
  <c r="Q2422" i="23"/>
  <c r="N2422" i="23"/>
  <c r="K2422" i="23"/>
  <c r="J2422" i="23"/>
  <c r="Q2421" i="23"/>
  <c r="N2421" i="23"/>
  <c r="K2421" i="23"/>
  <c r="J2421" i="23"/>
  <c r="Q2420" i="23"/>
  <c r="N2420" i="23"/>
  <c r="J2420" i="23"/>
  <c r="K2420" i="23" s="1"/>
  <c r="Q2419" i="23"/>
  <c r="N2419" i="23"/>
  <c r="K2419" i="23"/>
  <c r="J2419" i="23"/>
  <c r="Q2418" i="23"/>
  <c r="N2418" i="23"/>
  <c r="K2418" i="23"/>
  <c r="J2418" i="23"/>
  <c r="Q2417" i="23"/>
  <c r="N2417" i="23"/>
  <c r="J2417" i="23"/>
  <c r="K2417" i="23" s="1"/>
  <c r="Q2416" i="23"/>
  <c r="N2416" i="23"/>
  <c r="J2416" i="23"/>
  <c r="K2416" i="23" s="1"/>
  <c r="Q2415" i="23"/>
  <c r="N2415" i="23"/>
  <c r="J2415" i="23"/>
  <c r="K2415" i="23" s="1"/>
  <c r="Q2414" i="23"/>
  <c r="N2414" i="23"/>
  <c r="K2414" i="23"/>
  <c r="J2414" i="23"/>
  <c r="Q2413" i="23"/>
  <c r="N2413" i="23"/>
  <c r="J2413" i="23"/>
  <c r="K2413" i="23" s="1"/>
  <c r="Q2412" i="23"/>
  <c r="N2412" i="23"/>
  <c r="J2412" i="23"/>
  <c r="K2412" i="23" s="1"/>
  <c r="Q2411" i="23"/>
  <c r="N2411" i="23"/>
  <c r="K2411" i="23"/>
  <c r="J2411" i="23"/>
  <c r="Q2410" i="23"/>
  <c r="N2410" i="23"/>
  <c r="K2410" i="23"/>
  <c r="J2410" i="23"/>
  <c r="Q2409" i="23"/>
  <c r="N2409" i="23"/>
  <c r="K2409" i="23"/>
  <c r="J2409" i="23"/>
  <c r="Q2408" i="23"/>
  <c r="N2408" i="23"/>
  <c r="J2408" i="23"/>
  <c r="K2408" i="23" s="1"/>
  <c r="Q2407" i="23"/>
  <c r="N2407" i="23"/>
  <c r="J2407" i="23"/>
  <c r="K2407" i="23" s="1"/>
  <c r="Q2406" i="23"/>
  <c r="N2406" i="23"/>
  <c r="K2406" i="23"/>
  <c r="J2406" i="23"/>
  <c r="Q2405" i="23"/>
  <c r="N2405" i="23"/>
  <c r="K2405" i="23"/>
  <c r="J2405" i="23"/>
  <c r="Q2404" i="23"/>
  <c r="N2404" i="23"/>
  <c r="J2404" i="23"/>
  <c r="K2404" i="23" s="1"/>
  <c r="Q2403" i="23"/>
  <c r="N2403" i="23"/>
  <c r="J2403" i="23"/>
  <c r="K2403" i="23" s="1"/>
  <c r="Q2402" i="23"/>
  <c r="N2402" i="23"/>
  <c r="K2402" i="23"/>
  <c r="J2402" i="23"/>
  <c r="Q2401" i="23"/>
  <c r="N2401" i="23"/>
  <c r="J2401" i="23"/>
  <c r="K2401" i="23" s="1"/>
  <c r="Q2400" i="23"/>
  <c r="N2400" i="23"/>
  <c r="J2400" i="23"/>
  <c r="K2400" i="23" s="1"/>
  <c r="Q2399" i="23"/>
  <c r="N2399" i="23"/>
  <c r="J2399" i="23"/>
  <c r="K2399" i="23" s="1"/>
  <c r="Q2398" i="23"/>
  <c r="N2398" i="23"/>
  <c r="K2398" i="23"/>
  <c r="J2398" i="23"/>
  <c r="Q2397" i="23"/>
  <c r="N2397" i="23"/>
  <c r="J2397" i="23"/>
  <c r="K2397" i="23" s="1"/>
  <c r="Q2396" i="23"/>
  <c r="N2396" i="23"/>
  <c r="J2396" i="23"/>
  <c r="K2396" i="23" s="1"/>
  <c r="Q2395" i="23"/>
  <c r="N2395" i="23"/>
  <c r="J2395" i="23"/>
  <c r="K2395" i="23" s="1"/>
  <c r="Q2394" i="23"/>
  <c r="N2394" i="23"/>
  <c r="K2394" i="23"/>
  <c r="J2394" i="23"/>
  <c r="Q2393" i="23"/>
  <c r="N2393" i="23"/>
  <c r="J2393" i="23"/>
  <c r="K2393" i="23" s="1"/>
  <c r="Q2392" i="23"/>
  <c r="N2392" i="23"/>
  <c r="J2392" i="23"/>
  <c r="K2392" i="23" s="1"/>
  <c r="Q2391" i="23"/>
  <c r="N2391" i="23"/>
  <c r="K2391" i="23"/>
  <c r="J2391" i="23"/>
  <c r="Q2390" i="23"/>
  <c r="N2390" i="23"/>
  <c r="K2390" i="23"/>
  <c r="J2390" i="23"/>
  <c r="Q2389" i="23"/>
  <c r="N2389" i="23"/>
  <c r="J2389" i="23"/>
  <c r="K2389" i="23" s="1"/>
  <c r="Q2388" i="23"/>
  <c r="N2388" i="23"/>
  <c r="J2388" i="23"/>
  <c r="K2388" i="23" s="1"/>
  <c r="Q2387" i="23"/>
  <c r="N2387" i="23"/>
  <c r="J2387" i="23"/>
  <c r="K2387" i="23" s="1"/>
  <c r="Q2386" i="23"/>
  <c r="N2386" i="23"/>
  <c r="K2386" i="23"/>
  <c r="J2386" i="23"/>
  <c r="Q2385" i="23"/>
  <c r="N2385" i="23"/>
  <c r="K2385" i="23"/>
  <c r="Q2384" i="23"/>
  <c r="N2384" i="23"/>
  <c r="K2384" i="23"/>
  <c r="Q2383" i="23"/>
  <c r="N2383" i="23"/>
  <c r="K2383" i="23"/>
  <c r="Q2382" i="23"/>
  <c r="N2382" i="23"/>
  <c r="K2382" i="23"/>
  <c r="Q2381" i="23"/>
  <c r="N2381" i="23"/>
  <c r="K2381" i="23"/>
  <c r="Q2380" i="23"/>
  <c r="N2380" i="23"/>
  <c r="K2380" i="23"/>
  <c r="Q2379" i="23"/>
  <c r="N2379" i="23"/>
  <c r="K2379" i="23"/>
  <c r="Q2378" i="23"/>
  <c r="N2378" i="23"/>
  <c r="K2378" i="23"/>
  <c r="Q2377" i="23"/>
  <c r="N2377" i="23"/>
  <c r="K2377" i="23"/>
  <c r="Q2376" i="23"/>
  <c r="N2376" i="23"/>
  <c r="K2376" i="23"/>
  <c r="Q2375" i="23"/>
  <c r="N2375" i="23"/>
  <c r="K2375" i="23"/>
  <c r="Q2374" i="23"/>
  <c r="N2374" i="23"/>
  <c r="K2374" i="23"/>
  <c r="Q2373" i="23"/>
  <c r="N2373" i="23"/>
  <c r="K2373" i="23"/>
  <c r="Q2372" i="23"/>
  <c r="N2372" i="23"/>
  <c r="K2372" i="23"/>
  <c r="Q2371" i="23"/>
  <c r="N2371" i="23"/>
  <c r="K2371" i="23"/>
  <c r="Q2370" i="23"/>
  <c r="N2370" i="23"/>
  <c r="K2370" i="23"/>
  <c r="Q2369" i="23"/>
  <c r="N2369" i="23"/>
  <c r="K2369" i="23"/>
  <c r="Q2368" i="23"/>
  <c r="N2368" i="23"/>
  <c r="K2368" i="23"/>
  <c r="Q2367" i="23"/>
  <c r="N2367" i="23"/>
  <c r="K2367" i="23"/>
  <c r="Q2366" i="23"/>
  <c r="N2366" i="23"/>
  <c r="K2366" i="23"/>
  <c r="Q2365" i="23"/>
  <c r="N2365" i="23"/>
  <c r="K2365" i="23"/>
  <c r="Q2364" i="23"/>
  <c r="N2364" i="23"/>
  <c r="K2364" i="23"/>
  <c r="Q2363" i="23"/>
  <c r="N2363" i="23"/>
  <c r="K2363" i="23"/>
  <c r="Q2362" i="23"/>
  <c r="N2362" i="23"/>
  <c r="K2362" i="23"/>
  <c r="Q2361" i="23"/>
  <c r="N2361" i="23"/>
  <c r="K2361" i="23"/>
  <c r="Q2360" i="23"/>
  <c r="N2360" i="23"/>
  <c r="K2360" i="23"/>
  <c r="Q2359" i="23"/>
  <c r="N2359" i="23"/>
  <c r="K2359" i="23"/>
  <c r="Q2358" i="23"/>
  <c r="N2358" i="23"/>
  <c r="K2358" i="23"/>
  <c r="Q2357" i="23"/>
  <c r="N2357" i="23"/>
  <c r="K2357" i="23"/>
  <c r="Q2356" i="23"/>
  <c r="N2356" i="23"/>
  <c r="K2356" i="23"/>
  <c r="Q2355" i="23"/>
  <c r="N2355" i="23"/>
  <c r="K2355" i="23"/>
  <c r="Q2354" i="23"/>
  <c r="N2354" i="23"/>
  <c r="K2354" i="23"/>
  <c r="Q2353" i="23"/>
  <c r="N2353" i="23"/>
  <c r="K2353" i="23"/>
  <c r="Q2352" i="23"/>
  <c r="N2352" i="23"/>
  <c r="K2352" i="23"/>
  <c r="Q2351" i="23"/>
  <c r="N2351" i="23"/>
  <c r="K2351" i="23"/>
  <c r="Q2350" i="23"/>
  <c r="N2350" i="23"/>
  <c r="K2350" i="23"/>
  <c r="Q2349" i="23"/>
  <c r="N2349" i="23"/>
  <c r="K2349" i="23"/>
  <c r="Q2348" i="23"/>
  <c r="N2348" i="23"/>
  <c r="K2348" i="23"/>
  <c r="Q2347" i="23"/>
  <c r="N2347" i="23"/>
  <c r="K2347" i="23"/>
  <c r="Q2346" i="23"/>
  <c r="N2346" i="23"/>
  <c r="K2346" i="23"/>
  <c r="Q2345" i="23"/>
  <c r="N2345" i="23"/>
  <c r="K2345" i="23"/>
  <c r="Q2344" i="23"/>
  <c r="N2344" i="23"/>
  <c r="K2344" i="23"/>
  <c r="Q2343" i="23"/>
  <c r="N2343" i="23"/>
  <c r="K2343" i="23"/>
  <c r="Q2342" i="23"/>
  <c r="N2342" i="23"/>
  <c r="K2342" i="23"/>
  <c r="Q2341" i="23"/>
  <c r="N2341" i="23"/>
  <c r="K2341" i="23"/>
  <c r="Q2340" i="23"/>
  <c r="N2340" i="23"/>
  <c r="K2340" i="23"/>
  <c r="Q2339" i="23"/>
  <c r="N2339" i="23"/>
  <c r="K2339" i="23"/>
  <c r="Q2338" i="23"/>
  <c r="N2338" i="23"/>
  <c r="K2338" i="23"/>
  <c r="Q2337" i="23"/>
  <c r="N2337" i="23"/>
  <c r="K2337" i="23"/>
  <c r="Q2336" i="23"/>
  <c r="N2336" i="23"/>
  <c r="K2336" i="23"/>
  <c r="Q2335" i="23"/>
  <c r="N2335" i="23"/>
  <c r="K2335" i="23"/>
  <c r="Q2334" i="23"/>
  <c r="N2334" i="23"/>
  <c r="K2334" i="23"/>
  <c r="Q2333" i="23"/>
  <c r="N2333" i="23"/>
  <c r="K2333" i="23"/>
  <c r="Q2332" i="23"/>
  <c r="N2332" i="23"/>
  <c r="K2332" i="23"/>
  <c r="Q2331" i="23"/>
  <c r="N2331" i="23"/>
  <c r="K2331" i="23"/>
  <c r="Q2330" i="23"/>
  <c r="N2330" i="23"/>
  <c r="K2330" i="23"/>
  <c r="Q2329" i="23"/>
  <c r="N2329" i="23"/>
  <c r="K2329" i="23"/>
  <c r="Q2328" i="23"/>
  <c r="N2328" i="23"/>
  <c r="K2328" i="23"/>
  <c r="Q2327" i="23"/>
  <c r="N2327" i="23"/>
  <c r="K2327" i="23"/>
  <c r="Q2326" i="23"/>
  <c r="N2326" i="23"/>
  <c r="K2326" i="23"/>
  <c r="Q2325" i="23"/>
  <c r="N2325" i="23"/>
  <c r="K2325" i="23"/>
  <c r="Q2324" i="23"/>
  <c r="N2324" i="23"/>
  <c r="K2324" i="23"/>
  <c r="Q2323" i="23"/>
  <c r="N2323" i="23"/>
  <c r="K2323" i="23"/>
  <c r="Q2322" i="23"/>
  <c r="N2322" i="23"/>
  <c r="K2322" i="23"/>
  <c r="Q2321" i="23"/>
  <c r="N2321" i="23"/>
  <c r="K2321" i="23"/>
  <c r="Q2320" i="23"/>
  <c r="N2320" i="23"/>
  <c r="K2320" i="23"/>
  <c r="Q2319" i="23"/>
  <c r="N2319" i="23"/>
  <c r="K2319" i="23"/>
  <c r="Q2318" i="23"/>
  <c r="N2318" i="23"/>
  <c r="K2318" i="23"/>
  <c r="Q2317" i="23"/>
  <c r="N2317" i="23"/>
  <c r="Q2316" i="23"/>
  <c r="N2316" i="23"/>
  <c r="Q2315" i="23"/>
  <c r="N2315" i="23"/>
  <c r="K2315" i="23"/>
  <c r="J2315" i="23"/>
  <c r="Q2314" i="23"/>
  <c r="N2314" i="23"/>
  <c r="J2314" i="23"/>
  <c r="K2314" i="23" s="1"/>
  <c r="Q2313" i="23"/>
  <c r="N2313" i="23"/>
  <c r="J2313" i="23"/>
  <c r="K2313" i="23" s="1"/>
  <c r="Q2312" i="23"/>
  <c r="N2312" i="23"/>
  <c r="K2312" i="23"/>
  <c r="J2312" i="23"/>
  <c r="Q2311" i="23"/>
  <c r="N2311" i="23"/>
  <c r="J2311" i="23"/>
  <c r="K2311" i="23" s="1"/>
  <c r="Q2310" i="23"/>
  <c r="N2310" i="23"/>
  <c r="J2310" i="23"/>
  <c r="K2310" i="23" s="1"/>
  <c r="Q2309" i="23"/>
  <c r="N2309" i="23"/>
  <c r="K2309" i="23"/>
  <c r="J2309" i="23"/>
  <c r="Q2308" i="23"/>
  <c r="N2308" i="23"/>
  <c r="K2308" i="23"/>
  <c r="J2308" i="23"/>
  <c r="Q2307" i="23"/>
  <c r="N2307" i="23"/>
  <c r="K2307" i="23"/>
  <c r="J2307" i="23"/>
  <c r="Q2306" i="23"/>
  <c r="N2306" i="23"/>
  <c r="J2306" i="23"/>
  <c r="K2306" i="23" s="1"/>
  <c r="Q2305" i="23"/>
  <c r="N2305" i="23"/>
  <c r="K2305" i="23"/>
  <c r="J2305" i="23"/>
  <c r="Q2304" i="23"/>
  <c r="N2304" i="23"/>
  <c r="K2304" i="23"/>
  <c r="J2304" i="23"/>
  <c r="Q2303" i="23"/>
  <c r="N2303" i="23"/>
  <c r="K2303" i="23"/>
  <c r="J2303" i="23"/>
  <c r="Q2302" i="23"/>
  <c r="N2302" i="23"/>
  <c r="J2302" i="23"/>
  <c r="K2302" i="23" s="1"/>
  <c r="Q2301" i="23"/>
  <c r="N2301" i="23"/>
  <c r="K2301" i="23"/>
  <c r="J2301" i="23"/>
  <c r="Q2300" i="23"/>
  <c r="N2300" i="23"/>
  <c r="K2300" i="23"/>
  <c r="J2300" i="23"/>
  <c r="Q2299" i="23"/>
  <c r="N2299" i="23"/>
  <c r="J2299" i="23"/>
  <c r="K2299" i="23" s="1"/>
  <c r="Q2298" i="23"/>
  <c r="N2298" i="23"/>
  <c r="J2298" i="23"/>
  <c r="K2298" i="23" s="1"/>
  <c r="Q2297" i="23"/>
  <c r="N2297" i="23"/>
  <c r="J2297" i="23"/>
  <c r="K2297" i="23" s="1"/>
  <c r="Q2296" i="23"/>
  <c r="N2296" i="23"/>
  <c r="K2296" i="23"/>
  <c r="J2296" i="23"/>
  <c r="Q2295" i="23"/>
  <c r="N2295" i="23"/>
  <c r="J2295" i="23"/>
  <c r="K2295" i="23" s="1"/>
  <c r="Q2294" i="23"/>
  <c r="N2294" i="23"/>
  <c r="J2294" i="23"/>
  <c r="K2294" i="23" s="1"/>
  <c r="Q2293" i="23"/>
  <c r="N2293" i="23"/>
  <c r="J2293" i="23"/>
  <c r="K2293" i="23" s="1"/>
  <c r="Q2292" i="23"/>
  <c r="N2292" i="23"/>
  <c r="K2292" i="23"/>
  <c r="J2292" i="23"/>
  <c r="Q2291" i="23"/>
  <c r="N2291" i="23"/>
  <c r="K2291" i="23"/>
  <c r="J2291" i="23"/>
  <c r="Q2290" i="23"/>
  <c r="N2290" i="23"/>
  <c r="J2290" i="23"/>
  <c r="K2290" i="23" s="1"/>
  <c r="Q2289" i="23"/>
  <c r="N2289" i="23"/>
  <c r="J2289" i="23"/>
  <c r="K2289" i="23" s="1"/>
  <c r="Q2288" i="23"/>
  <c r="N2288" i="23"/>
  <c r="K2288" i="23"/>
  <c r="J2288" i="23"/>
  <c r="Q2287" i="23"/>
  <c r="N2287" i="23"/>
  <c r="J2287" i="23"/>
  <c r="K2287" i="23" s="1"/>
  <c r="Q2286" i="23"/>
  <c r="N2286" i="23"/>
  <c r="J2286" i="23"/>
  <c r="K2286" i="23" s="1"/>
  <c r="Q2285" i="23"/>
  <c r="N2285" i="23"/>
  <c r="K2285" i="23"/>
  <c r="J2285" i="23"/>
  <c r="Q2284" i="23"/>
  <c r="N2284" i="23"/>
  <c r="K2284" i="23"/>
  <c r="J2284" i="23"/>
  <c r="Q2283" i="23"/>
  <c r="N2283" i="23"/>
  <c r="J2283" i="23"/>
  <c r="K2283" i="23" s="1"/>
  <c r="Q2282" i="23"/>
  <c r="N2282" i="23"/>
  <c r="J2282" i="23"/>
  <c r="K2282" i="23" s="1"/>
  <c r="Q2281" i="23"/>
  <c r="N2281" i="23"/>
  <c r="J2281" i="23"/>
  <c r="K2281" i="23" s="1"/>
  <c r="Q2280" i="23"/>
  <c r="N2280" i="23"/>
  <c r="K2280" i="23"/>
  <c r="J2280" i="23"/>
  <c r="Q2279" i="23"/>
  <c r="N2279" i="23"/>
  <c r="K2279" i="23"/>
  <c r="J2279" i="23"/>
  <c r="Q2278" i="23"/>
  <c r="N2278" i="23"/>
  <c r="J2278" i="23"/>
  <c r="K2278" i="23" s="1"/>
  <c r="Q2277" i="23"/>
  <c r="N2277" i="23"/>
  <c r="K2277" i="23"/>
  <c r="J2277" i="23"/>
  <c r="Q2276" i="23"/>
  <c r="N2276" i="23"/>
  <c r="K2276" i="23"/>
  <c r="J2276" i="23"/>
  <c r="Q2275" i="23"/>
  <c r="N2275" i="23"/>
  <c r="J2275" i="23"/>
  <c r="K2275" i="23" s="1"/>
  <c r="Q2274" i="23"/>
  <c r="N2274" i="23"/>
  <c r="J2274" i="23"/>
  <c r="K2274" i="23" s="1"/>
  <c r="Q2273" i="23"/>
  <c r="N2273" i="23"/>
  <c r="J2273" i="23"/>
  <c r="K2273" i="23" s="1"/>
  <c r="Q2272" i="23"/>
  <c r="N2272" i="23"/>
  <c r="K2272" i="23"/>
  <c r="J2272" i="23"/>
  <c r="Q2271" i="23"/>
  <c r="N2271" i="23"/>
  <c r="J2271" i="23"/>
  <c r="K2271" i="23" s="1"/>
  <c r="Q2270" i="23"/>
  <c r="N2270" i="23"/>
  <c r="J2270" i="23"/>
  <c r="K2270" i="23" s="1"/>
  <c r="Q2269" i="23"/>
  <c r="N2269" i="23"/>
  <c r="J2269" i="23"/>
  <c r="K2269" i="23" s="1"/>
  <c r="Q2268" i="23"/>
  <c r="N2268" i="23"/>
  <c r="K2268" i="23"/>
  <c r="J2268" i="23"/>
  <c r="Q2267" i="23"/>
  <c r="N2267" i="23"/>
  <c r="J2267" i="23"/>
  <c r="K2267" i="23" s="1"/>
  <c r="Q2266" i="23"/>
  <c r="N2266" i="23"/>
  <c r="J2266" i="23"/>
  <c r="K2266" i="23" s="1"/>
  <c r="Q2265" i="23"/>
  <c r="N2265" i="23"/>
  <c r="K2265" i="23"/>
  <c r="J2265" i="23"/>
  <c r="Q2264" i="23"/>
  <c r="N2264" i="23"/>
  <c r="K2264" i="23"/>
  <c r="J2264" i="23"/>
  <c r="Q2263" i="23"/>
  <c r="N2263" i="23"/>
  <c r="K2263" i="23"/>
  <c r="J2263" i="23"/>
  <c r="Q2262" i="23"/>
  <c r="N2262" i="23"/>
  <c r="J2262" i="23"/>
  <c r="K2262" i="23" s="1"/>
  <c r="Q2261" i="23"/>
  <c r="N2261" i="23"/>
  <c r="J2261" i="23"/>
  <c r="K2261" i="23" s="1"/>
  <c r="Q2260" i="23"/>
  <c r="N2260" i="23"/>
  <c r="K2260" i="23"/>
  <c r="J2260" i="23"/>
  <c r="Q2259" i="23"/>
  <c r="N2259" i="23"/>
  <c r="J2259" i="23"/>
  <c r="K2259" i="23" s="1"/>
  <c r="Q2258" i="23"/>
  <c r="N2258" i="23"/>
  <c r="J2258" i="23"/>
  <c r="K2258" i="23" s="1"/>
  <c r="Q2257" i="23"/>
  <c r="N2257" i="23"/>
  <c r="J2257" i="23"/>
  <c r="K2257" i="23" s="1"/>
  <c r="Q2256" i="23"/>
  <c r="N2256" i="23"/>
  <c r="K2256" i="23"/>
  <c r="J2256" i="23"/>
  <c r="Q2255" i="23"/>
  <c r="N2255" i="23"/>
  <c r="J2255" i="23"/>
  <c r="K2255" i="23" s="1"/>
  <c r="Q2254" i="23"/>
  <c r="N2254" i="23"/>
  <c r="J2254" i="23"/>
  <c r="K2254" i="23" s="1"/>
  <c r="Q2253" i="23"/>
  <c r="N2253" i="23"/>
  <c r="K2253" i="23"/>
  <c r="J2253" i="23"/>
  <c r="Q2252" i="23"/>
  <c r="N2252" i="23"/>
  <c r="J2252" i="23"/>
  <c r="K2252" i="23" s="1"/>
  <c r="Q2251" i="23"/>
  <c r="N2251" i="23"/>
  <c r="J2251" i="23"/>
  <c r="K2251" i="23" s="1"/>
  <c r="Q2250" i="23"/>
  <c r="N2250" i="23"/>
  <c r="K2250" i="23"/>
  <c r="J2250" i="23"/>
  <c r="Q2249" i="23"/>
  <c r="N2249" i="23"/>
  <c r="J2249" i="23"/>
  <c r="K2249" i="23" s="1"/>
  <c r="Q2248" i="23"/>
  <c r="N2248" i="23"/>
  <c r="K2248" i="23"/>
  <c r="J2248" i="23"/>
  <c r="Q2247" i="23"/>
  <c r="N2247" i="23"/>
  <c r="K2247" i="23"/>
  <c r="Q2246" i="23"/>
  <c r="N2246" i="23"/>
  <c r="K2246" i="23"/>
  <c r="Q2245" i="23"/>
  <c r="N2245" i="23"/>
  <c r="K2245" i="23"/>
  <c r="Q2244" i="23"/>
  <c r="N2244" i="23"/>
  <c r="K2244" i="23"/>
  <c r="Q2243" i="23"/>
  <c r="N2243" i="23"/>
  <c r="K2243" i="23"/>
  <c r="Q2242" i="23"/>
  <c r="N2242" i="23"/>
  <c r="K2242" i="23"/>
  <c r="Q2241" i="23"/>
  <c r="N2241" i="23"/>
  <c r="K2241" i="23"/>
  <c r="Q2240" i="23"/>
  <c r="N2240" i="23"/>
  <c r="K2240" i="23"/>
  <c r="Q2239" i="23"/>
  <c r="N2239" i="23"/>
  <c r="K2239" i="23"/>
  <c r="Q2238" i="23"/>
  <c r="N2238" i="23"/>
  <c r="K2238" i="23"/>
  <c r="Q2237" i="23"/>
  <c r="N2237" i="23"/>
  <c r="K2237" i="23"/>
  <c r="Q2236" i="23"/>
  <c r="N2236" i="23"/>
  <c r="K2236" i="23"/>
  <c r="Q2235" i="23"/>
  <c r="N2235" i="23"/>
  <c r="K2235" i="23"/>
  <c r="Q2234" i="23"/>
  <c r="N2234" i="23"/>
  <c r="K2234" i="23"/>
  <c r="Q2233" i="23"/>
  <c r="N2233" i="23"/>
  <c r="K2233" i="23"/>
  <c r="Q2232" i="23"/>
  <c r="N2232" i="23"/>
  <c r="K2232" i="23"/>
  <c r="Q2231" i="23"/>
  <c r="N2231" i="23"/>
  <c r="K2231" i="23"/>
  <c r="Q2230" i="23"/>
  <c r="N2230" i="23"/>
  <c r="K2230" i="23"/>
  <c r="Q2229" i="23"/>
  <c r="N2229" i="23"/>
  <c r="K2229" i="23"/>
  <c r="Q2228" i="23"/>
  <c r="N2228" i="23"/>
  <c r="K2228" i="23"/>
  <c r="Q2227" i="23"/>
  <c r="N2227" i="23"/>
  <c r="K2227" i="23"/>
  <c r="Q2226" i="23"/>
  <c r="N2226" i="23"/>
  <c r="K2226" i="23"/>
  <c r="Q2225" i="23"/>
  <c r="N2225" i="23"/>
  <c r="K2225" i="23"/>
  <c r="Q2224" i="23"/>
  <c r="N2224" i="23"/>
  <c r="K2224" i="23"/>
  <c r="Q2223" i="23"/>
  <c r="N2223" i="23"/>
  <c r="K2223" i="23"/>
  <c r="Q2222" i="23"/>
  <c r="N2222" i="23"/>
  <c r="K2222" i="23"/>
  <c r="Q2221" i="23"/>
  <c r="N2221" i="23"/>
  <c r="K2221" i="23"/>
  <c r="Q2220" i="23"/>
  <c r="N2220" i="23"/>
  <c r="K2220" i="23"/>
  <c r="Q2219" i="23"/>
  <c r="N2219" i="23"/>
  <c r="K2219" i="23"/>
  <c r="Q2218" i="23"/>
  <c r="N2218" i="23"/>
  <c r="K2218" i="23"/>
  <c r="Q2217" i="23"/>
  <c r="N2217" i="23"/>
  <c r="K2217" i="23"/>
  <c r="Q2216" i="23"/>
  <c r="N2216" i="23"/>
  <c r="K2216" i="23"/>
  <c r="Q2215" i="23"/>
  <c r="N2215" i="23"/>
  <c r="K2215" i="23"/>
  <c r="Q2214" i="23"/>
  <c r="N2214" i="23"/>
  <c r="K2214" i="23"/>
  <c r="Q2213" i="23"/>
  <c r="N2213" i="23"/>
  <c r="K2213" i="23"/>
  <c r="Q2212" i="23"/>
  <c r="N2212" i="23"/>
  <c r="K2212" i="23"/>
  <c r="Q2211" i="23"/>
  <c r="N2211" i="23"/>
  <c r="K2211" i="23"/>
  <c r="Q2210" i="23"/>
  <c r="N2210" i="23"/>
  <c r="K2210" i="23"/>
  <c r="Q2209" i="23"/>
  <c r="N2209" i="23"/>
  <c r="K2209" i="23"/>
  <c r="Q2208" i="23"/>
  <c r="N2208" i="23"/>
  <c r="K2208" i="23"/>
  <c r="Q2207" i="23"/>
  <c r="N2207" i="23"/>
  <c r="K2207" i="23"/>
  <c r="Q2206" i="23"/>
  <c r="N2206" i="23"/>
  <c r="K2206" i="23"/>
  <c r="Q2205" i="23"/>
  <c r="N2205" i="23"/>
  <c r="K2205" i="23"/>
  <c r="Q2204" i="23"/>
  <c r="N2204" i="23"/>
  <c r="K2204" i="23"/>
  <c r="Q2203" i="23"/>
  <c r="N2203" i="23"/>
  <c r="K2203" i="23"/>
  <c r="J2203" i="23"/>
  <c r="Q2202" i="23"/>
  <c r="N2202" i="23"/>
  <c r="J2202" i="23"/>
  <c r="K2202" i="23" s="1"/>
  <c r="Q2201" i="23"/>
  <c r="N2201" i="23"/>
  <c r="K2201" i="23"/>
  <c r="J2201" i="23"/>
  <c r="Q2200" i="23"/>
  <c r="N2200" i="23"/>
  <c r="K2200" i="23"/>
  <c r="J2200" i="23"/>
  <c r="Q2199" i="23"/>
  <c r="N2199" i="23"/>
  <c r="K2199" i="23"/>
  <c r="J2199" i="23"/>
  <c r="Q2198" i="23"/>
  <c r="N2198" i="23"/>
  <c r="J2198" i="23"/>
  <c r="K2198" i="23" s="1"/>
  <c r="Q2197" i="23"/>
  <c r="N2197" i="23"/>
  <c r="K2197" i="23"/>
  <c r="J2197" i="23"/>
  <c r="Q2196" i="23"/>
  <c r="N2196" i="23"/>
  <c r="J2196" i="23"/>
  <c r="K2196" i="23" s="1"/>
  <c r="Q2195" i="23"/>
  <c r="N2195" i="23"/>
  <c r="K2195" i="23"/>
  <c r="J2195" i="23"/>
  <c r="Q2194" i="23"/>
  <c r="N2194" i="23"/>
  <c r="J2194" i="23"/>
  <c r="K2194" i="23" s="1"/>
  <c r="Q2193" i="23"/>
  <c r="N2193" i="23"/>
  <c r="K2193" i="23"/>
  <c r="J2193" i="23"/>
  <c r="Q2192" i="23"/>
  <c r="N2192" i="23"/>
  <c r="J2192" i="23"/>
  <c r="K2192" i="23" s="1"/>
  <c r="Q2191" i="23"/>
  <c r="N2191" i="23"/>
  <c r="K2191" i="23"/>
  <c r="J2191" i="23"/>
  <c r="Q2190" i="23"/>
  <c r="N2190" i="23"/>
  <c r="J2190" i="23"/>
  <c r="K2190" i="23" s="1"/>
  <c r="Q2189" i="23"/>
  <c r="N2189" i="23"/>
  <c r="K2189" i="23"/>
  <c r="J2189" i="23"/>
  <c r="Q2188" i="23"/>
  <c r="N2188" i="23"/>
  <c r="J2188" i="23"/>
  <c r="K2188" i="23" s="1"/>
  <c r="Q2187" i="23"/>
  <c r="N2187" i="23"/>
  <c r="K2187" i="23"/>
  <c r="J2187" i="23"/>
  <c r="Q2186" i="23"/>
  <c r="N2186" i="23"/>
  <c r="J2186" i="23"/>
  <c r="K2186" i="23" s="1"/>
  <c r="Q2185" i="23"/>
  <c r="N2185" i="23"/>
  <c r="J2185" i="23"/>
  <c r="K2185" i="23" s="1"/>
  <c r="Q2184" i="23"/>
  <c r="N2184" i="23"/>
  <c r="J2184" i="23"/>
  <c r="K2184" i="23" s="1"/>
  <c r="Q2183" i="23"/>
  <c r="N2183" i="23"/>
  <c r="K2183" i="23"/>
  <c r="J2183" i="23"/>
  <c r="Q2182" i="23"/>
  <c r="N2182" i="23"/>
  <c r="J2182" i="23"/>
  <c r="K2182" i="23" s="1"/>
  <c r="Q2181" i="23"/>
  <c r="N2181" i="23"/>
  <c r="J2181" i="23"/>
  <c r="K2181" i="23" s="1"/>
  <c r="Q2180" i="23"/>
  <c r="N2180" i="23"/>
  <c r="K2180" i="23"/>
  <c r="J2180" i="23"/>
  <c r="Q2179" i="23"/>
  <c r="N2179" i="23"/>
  <c r="K2179" i="23"/>
  <c r="J2179" i="23"/>
  <c r="Q2178" i="23"/>
  <c r="N2178" i="23"/>
  <c r="K2178" i="23"/>
  <c r="J2178" i="23"/>
  <c r="Q2177" i="23"/>
  <c r="N2177" i="23"/>
  <c r="J2177" i="23"/>
  <c r="K2177" i="23" s="1"/>
  <c r="Q2176" i="23"/>
  <c r="N2176" i="23"/>
  <c r="J2176" i="23"/>
  <c r="K2176" i="23" s="1"/>
  <c r="Q2175" i="23"/>
  <c r="N2175" i="23"/>
  <c r="J2175" i="23"/>
  <c r="K2175" i="23" s="1"/>
  <c r="Q2174" i="23"/>
  <c r="N2174" i="23"/>
  <c r="J2174" i="23"/>
  <c r="K2174" i="23" s="1"/>
  <c r="Q2173" i="23"/>
  <c r="N2173" i="23"/>
  <c r="J2173" i="23"/>
  <c r="K2173" i="23" s="1"/>
  <c r="Q2172" i="23"/>
  <c r="N2172" i="23"/>
  <c r="J2172" i="23"/>
  <c r="K2172" i="23" s="1"/>
  <c r="Q2171" i="23"/>
  <c r="N2171" i="23"/>
  <c r="J2171" i="23"/>
  <c r="K2171" i="23" s="1"/>
  <c r="Q2170" i="23"/>
  <c r="N2170" i="23"/>
  <c r="K2170" i="23"/>
  <c r="J2170" i="23"/>
  <c r="Q2169" i="23"/>
  <c r="N2169" i="23"/>
  <c r="J2169" i="23"/>
  <c r="K2169" i="23" s="1"/>
  <c r="Q2168" i="23"/>
  <c r="N2168" i="23"/>
  <c r="K2168" i="23"/>
  <c r="J2168" i="23"/>
  <c r="Q2167" i="23"/>
  <c r="N2167" i="23"/>
  <c r="K2167" i="23"/>
  <c r="J2167" i="23"/>
  <c r="Q2166" i="23"/>
  <c r="N2166" i="23"/>
  <c r="K2166" i="23"/>
  <c r="J2166" i="23"/>
  <c r="Q2165" i="23"/>
  <c r="N2165" i="23"/>
  <c r="J2165" i="23"/>
  <c r="K2165" i="23" s="1"/>
  <c r="Q2164" i="23"/>
  <c r="N2164" i="23"/>
  <c r="J2164" i="23"/>
  <c r="K2164" i="23" s="1"/>
  <c r="Q2163" i="23"/>
  <c r="N2163" i="23"/>
  <c r="J2163" i="23"/>
  <c r="K2163" i="23" s="1"/>
  <c r="Q2162" i="23"/>
  <c r="N2162" i="23"/>
  <c r="J2162" i="23"/>
  <c r="K2162" i="23" s="1"/>
  <c r="Q2161" i="23"/>
  <c r="N2161" i="23"/>
  <c r="J2161" i="23"/>
  <c r="K2161" i="23" s="1"/>
  <c r="Q2160" i="23"/>
  <c r="N2160" i="23"/>
  <c r="K2160" i="23"/>
  <c r="J2160" i="23"/>
  <c r="Q2159" i="23"/>
  <c r="N2159" i="23"/>
  <c r="J2159" i="23"/>
  <c r="K2159" i="23" s="1"/>
  <c r="Q2158" i="23"/>
  <c r="N2158" i="23"/>
  <c r="J2158" i="23"/>
  <c r="K2158" i="23" s="1"/>
  <c r="Q2157" i="23"/>
  <c r="N2157" i="23"/>
  <c r="J2157" i="23"/>
  <c r="K2157" i="23" s="1"/>
  <c r="Q2156" i="23"/>
  <c r="N2156" i="23"/>
  <c r="J2156" i="23"/>
  <c r="K2156" i="23" s="1"/>
  <c r="Q2155" i="23"/>
  <c r="N2155" i="23"/>
  <c r="J2155" i="23"/>
  <c r="K2155" i="23" s="1"/>
  <c r="Q2154" i="23"/>
  <c r="N2154" i="23"/>
  <c r="J2154" i="23"/>
  <c r="K2154" i="23" s="1"/>
  <c r="Q2153" i="23"/>
  <c r="N2153" i="23"/>
  <c r="J2153" i="23"/>
  <c r="K2153" i="23" s="1"/>
  <c r="Q2152" i="23"/>
  <c r="N2152" i="23"/>
  <c r="J2152" i="23"/>
  <c r="K2152" i="23" s="1"/>
  <c r="Q2151" i="23"/>
  <c r="N2151" i="23"/>
  <c r="J2151" i="23"/>
  <c r="K2151" i="23" s="1"/>
  <c r="Q2150" i="23"/>
  <c r="N2150" i="23"/>
  <c r="J2150" i="23"/>
  <c r="K2150" i="23" s="1"/>
  <c r="Q2149" i="23"/>
  <c r="N2149" i="23"/>
  <c r="J2149" i="23"/>
  <c r="K2149" i="23" s="1"/>
  <c r="Q2148" i="23"/>
  <c r="N2148" i="23"/>
  <c r="K2148" i="23"/>
  <c r="J2148" i="23"/>
  <c r="Q2147" i="23"/>
  <c r="N2147" i="23"/>
  <c r="J2147" i="23"/>
  <c r="K2147" i="23" s="1"/>
  <c r="Q2146" i="23"/>
  <c r="N2146" i="23"/>
  <c r="J2146" i="23"/>
  <c r="K2146" i="23" s="1"/>
  <c r="Q2145" i="23"/>
  <c r="N2145" i="23"/>
  <c r="J2145" i="23"/>
  <c r="K2145" i="23" s="1"/>
  <c r="Q2144" i="23"/>
  <c r="N2144" i="23"/>
  <c r="J2144" i="23"/>
  <c r="K2144" i="23" s="1"/>
  <c r="Q2143" i="23"/>
  <c r="N2143" i="23"/>
  <c r="J2143" i="23"/>
  <c r="K2143" i="23" s="1"/>
  <c r="Q2142" i="23"/>
  <c r="N2142" i="23"/>
  <c r="K2142" i="23"/>
  <c r="J2142" i="23"/>
  <c r="Q2141" i="23"/>
  <c r="N2141" i="23"/>
  <c r="J2141" i="23"/>
  <c r="K2141" i="23" s="1"/>
  <c r="Q2140" i="23"/>
  <c r="N2140" i="23"/>
  <c r="K2140" i="23"/>
  <c r="J2140" i="23"/>
  <c r="Q2139" i="23"/>
  <c r="N2139" i="23"/>
  <c r="J2139" i="23"/>
  <c r="K2139" i="23" s="1"/>
  <c r="Q2138" i="23"/>
  <c r="N2138" i="23"/>
  <c r="J2138" i="23"/>
  <c r="K2138" i="23" s="1"/>
  <c r="Q2137" i="23"/>
  <c r="N2137" i="23"/>
  <c r="J2137" i="23"/>
  <c r="K2137" i="23" s="1"/>
  <c r="Q2136" i="23"/>
  <c r="N2136" i="23"/>
  <c r="K2136" i="23"/>
  <c r="J2136" i="23"/>
  <c r="Q2135" i="23"/>
  <c r="N2135" i="23"/>
  <c r="J2135" i="23"/>
  <c r="K2135" i="23" s="1"/>
  <c r="Q2134" i="23"/>
  <c r="N2134" i="23"/>
  <c r="J2134" i="23"/>
  <c r="K2134" i="23" s="1"/>
  <c r="Q2133" i="23"/>
  <c r="N2133" i="23"/>
  <c r="J2133" i="23"/>
  <c r="K2133" i="23" s="1"/>
  <c r="Q2132" i="23"/>
  <c r="N2132" i="23"/>
  <c r="K2132" i="23"/>
  <c r="J2132" i="23"/>
  <c r="Q2131" i="23"/>
  <c r="N2131" i="23"/>
  <c r="K2131" i="23"/>
  <c r="J2131" i="23"/>
  <c r="Q2130" i="23"/>
  <c r="N2130" i="23"/>
  <c r="J2130" i="23"/>
  <c r="K2130" i="23" s="1"/>
  <c r="Q2129" i="23"/>
  <c r="N2129" i="23"/>
  <c r="J2129" i="23"/>
  <c r="K2129" i="23" s="1"/>
  <c r="Q2128" i="23"/>
  <c r="N2128" i="23"/>
  <c r="J2128" i="23"/>
  <c r="K2128" i="23" s="1"/>
  <c r="Q2127" i="23"/>
  <c r="N2127" i="23"/>
  <c r="J2127" i="23"/>
  <c r="K2127" i="23" s="1"/>
  <c r="Q2126" i="23"/>
  <c r="N2126" i="23"/>
  <c r="K2126" i="23"/>
  <c r="J2126" i="23"/>
  <c r="Q2125" i="23"/>
  <c r="N2125" i="23"/>
  <c r="J2125" i="23"/>
  <c r="K2125" i="23" s="1"/>
  <c r="Q2124" i="23"/>
  <c r="N2124" i="23"/>
  <c r="J2124" i="23"/>
  <c r="K2124" i="23" s="1"/>
  <c r="Q2123" i="23"/>
  <c r="N2123" i="23"/>
  <c r="K2123" i="23"/>
  <c r="J2123" i="23"/>
  <c r="Q2122" i="23"/>
  <c r="N2122" i="23"/>
  <c r="J2122" i="23"/>
  <c r="K2122" i="23" s="1"/>
  <c r="Q2121" i="23"/>
  <c r="N2121" i="23"/>
  <c r="J2121" i="23"/>
  <c r="K2121" i="23" s="1"/>
  <c r="Q2120" i="23"/>
  <c r="N2120" i="23"/>
  <c r="J2120" i="23"/>
  <c r="K2120" i="23" s="1"/>
  <c r="Q2119" i="23"/>
  <c r="N2119" i="23"/>
  <c r="J2119" i="23"/>
  <c r="K2119" i="23" s="1"/>
  <c r="Q2118" i="23"/>
  <c r="N2118" i="23"/>
  <c r="J2118" i="23"/>
  <c r="K2118" i="23" s="1"/>
  <c r="Q2117" i="23"/>
  <c r="N2117" i="23"/>
  <c r="J2117" i="23"/>
  <c r="K2117" i="23" s="1"/>
  <c r="Q2116" i="23"/>
  <c r="N2116" i="23"/>
  <c r="J2116" i="23"/>
  <c r="K2116" i="23" s="1"/>
  <c r="Q2115" i="23"/>
  <c r="N2115" i="23"/>
  <c r="J2115" i="23"/>
  <c r="K2115" i="23" s="1"/>
  <c r="Q2114" i="23"/>
  <c r="N2114" i="23"/>
  <c r="K2114" i="23"/>
  <c r="J2114" i="23"/>
  <c r="Q2113" i="23"/>
  <c r="N2113" i="23"/>
  <c r="J2113" i="23"/>
  <c r="K2113" i="23" s="1"/>
  <c r="Q2112" i="23"/>
  <c r="N2112" i="23"/>
  <c r="J2112" i="23"/>
  <c r="K2112" i="23" s="1"/>
  <c r="Q2111" i="23"/>
  <c r="N2111" i="23"/>
  <c r="K2111" i="23"/>
  <c r="J2111" i="23"/>
  <c r="Q2110" i="23"/>
  <c r="N2110" i="23"/>
  <c r="J2110" i="23"/>
  <c r="K2110" i="23" s="1"/>
  <c r="Q2109" i="23"/>
  <c r="N2109" i="23"/>
  <c r="J2109" i="23"/>
  <c r="K2109" i="23" s="1"/>
  <c r="Q2108" i="23"/>
  <c r="N2108" i="23"/>
  <c r="K2108" i="23"/>
  <c r="J2108" i="23"/>
  <c r="Q2107" i="23"/>
  <c r="N2107" i="23"/>
  <c r="K2107" i="23"/>
  <c r="J2107" i="23"/>
  <c r="Q2106" i="23"/>
  <c r="N2106" i="23"/>
  <c r="K2106" i="23"/>
  <c r="J2106" i="23"/>
  <c r="Q2105" i="23"/>
  <c r="N2105" i="23"/>
  <c r="J2105" i="23"/>
  <c r="K2105" i="23" s="1"/>
  <c r="Q2104" i="23"/>
  <c r="N2104" i="23"/>
  <c r="J2104" i="23"/>
  <c r="K2104" i="23" s="1"/>
  <c r="Q2103" i="23"/>
  <c r="N2103" i="23"/>
  <c r="J2103" i="23"/>
  <c r="K2103" i="23" s="1"/>
  <c r="Q2102" i="23"/>
  <c r="N2102" i="23"/>
  <c r="J2102" i="23"/>
  <c r="K2102" i="23" s="1"/>
  <c r="Q2101" i="23"/>
  <c r="N2101" i="23"/>
  <c r="J2101" i="23"/>
  <c r="K2101" i="23" s="1"/>
  <c r="Q2100" i="23"/>
  <c r="N2100" i="23"/>
  <c r="J2100" i="23"/>
  <c r="K2100" i="23" s="1"/>
  <c r="Q2099" i="23"/>
  <c r="N2099" i="23"/>
  <c r="K2099" i="23"/>
  <c r="J2099" i="23"/>
  <c r="Q2098" i="23"/>
  <c r="N2098" i="23"/>
  <c r="J2098" i="23"/>
  <c r="K2098" i="23" s="1"/>
  <c r="Q2097" i="23"/>
  <c r="N2097" i="23"/>
  <c r="J2097" i="23"/>
  <c r="K2097" i="23" s="1"/>
  <c r="Q2096" i="23"/>
  <c r="N2096" i="23"/>
  <c r="K2096" i="23"/>
  <c r="J2096" i="23"/>
  <c r="Q2095" i="23"/>
  <c r="N2095" i="23"/>
  <c r="J2095" i="23"/>
  <c r="K2095" i="23" s="1"/>
  <c r="Q2094" i="23"/>
  <c r="N2094" i="23"/>
  <c r="J2094" i="23"/>
  <c r="K2094" i="23" s="1"/>
  <c r="Q2093" i="23"/>
  <c r="N2093" i="23"/>
  <c r="J2093" i="23"/>
  <c r="K2093" i="23" s="1"/>
  <c r="Q2092" i="23"/>
  <c r="N2092" i="23"/>
  <c r="J2092" i="23"/>
  <c r="K2092" i="23" s="1"/>
  <c r="Q2091" i="23"/>
  <c r="N2091" i="23"/>
  <c r="K2091" i="23"/>
  <c r="J2091" i="23"/>
  <c r="Q2090" i="23"/>
  <c r="N2090" i="23"/>
  <c r="J2090" i="23"/>
  <c r="K2090" i="23" s="1"/>
  <c r="Q2089" i="23"/>
  <c r="N2089" i="23"/>
  <c r="J2089" i="23"/>
  <c r="K2089" i="23" s="1"/>
  <c r="Q2088" i="23"/>
  <c r="N2088" i="23"/>
  <c r="J2088" i="23"/>
  <c r="K2088" i="23" s="1"/>
  <c r="Q2087" i="23"/>
  <c r="N2087" i="23"/>
  <c r="J2087" i="23"/>
  <c r="K2087" i="23" s="1"/>
  <c r="Q2086" i="23"/>
  <c r="N2086" i="23"/>
  <c r="J2086" i="23"/>
  <c r="K2086" i="23" s="1"/>
  <c r="Q2085" i="23"/>
  <c r="N2085" i="23"/>
  <c r="J2085" i="23"/>
  <c r="K2085" i="23" s="1"/>
  <c r="Q2084" i="23"/>
  <c r="N2084" i="23"/>
  <c r="K2084" i="23"/>
  <c r="J2084" i="23"/>
  <c r="Q2083" i="23"/>
  <c r="N2083" i="23"/>
  <c r="K2083" i="23"/>
  <c r="J2083" i="23"/>
  <c r="Q2082" i="23"/>
  <c r="N2082" i="23"/>
  <c r="K2082" i="23"/>
  <c r="J2082" i="23"/>
  <c r="Q2081" i="23"/>
  <c r="N2081" i="23"/>
  <c r="J2081" i="23"/>
  <c r="K2081" i="23" s="1"/>
  <c r="Q2080" i="23"/>
  <c r="N2080" i="23"/>
  <c r="J2080" i="23"/>
  <c r="K2080" i="23" s="1"/>
  <c r="Q2079" i="23"/>
  <c r="N2079" i="23"/>
  <c r="J2079" i="23"/>
  <c r="K2079" i="23" s="1"/>
  <c r="Q2078" i="23"/>
  <c r="N2078" i="23"/>
  <c r="J2078" i="23"/>
  <c r="K2078" i="23" s="1"/>
  <c r="Q2077" i="23"/>
  <c r="N2077" i="23"/>
  <c r="J2077" i="23"/>
  <c r="K2077" i="23" s="1"/>
  <c r="Q2076" i="23"/>
  <c r="N2076" i="23"/>
  <c r="K2076" i="23"/>
  <c r="J2076" i="23"/>
  <c r="Q2075" i="23"/>
  <c r="N2075" i="23"/>
  <c r="J2075" i="23"/>
  <c r="K2075" i="23" s="1"/>
  <c r="Q2074" i="23"/>
  <c r="N2074" i="23"/>
  <c r="J2074" i="23"/>
  <c r="K2074" i="23" s="1"/>
  <c r="Q2073" i="23"/>
  <c r="N2073" i="23"/>
  <c r="J2073" i="23"/>
  <c r="K2073" i="23" s="1"/>
  <c r="Q2072" i="23"/>
  <c r="N2072" i="23"/>
  <c r="J2072" i="23"/>
  <c r="K2072" i="23" s="1"/>
  <c r="Q2071" i="23"/>
  <c r="N2071" i="23"/>
  <c r="J2071" i="23"/>
  <c r="K2071" i="23" s="1"/>
  <c r="Q2070" i="23"/>
  <c r="N2070" i="23"/>
  <c r="J2070" i="23"/>
  <c r="K2070" i="23" s="1"/>
  <c r="Q2069" i="23"/>
  <c r="N2069" i="23"/>
  <c r="J2069" i="23"/>
  <c r="K2069" i="23" s="1"/>
  <c r="Q2068" i="23"/>
  <c r="N2068" i="23"/>
  <c r="J2068" i="23"/>
  <c r="K2068" i="23" s="1"/>
  <c r="Q2067" i="23"/>
  <c r="N2067" i="23"/>
  <c r="K2067" i="23"/>
  <c r="J2067" i="23"/>
  <c r="Q2066" i="23"/>
  <c r="N2066" i="23"/>
  <c r="J2066" i="23"/>
  <c r="K2066" i="23" s="1"/>
  <c r="Q2065" i="23"/>
  <c r="N2065" i="23"/>
  <c r="J2065" i="23"/>
  <c r="K2065" i="23" s="1"/>
  <c r="Q2064" i="23"/>
  <c r="N2064" i="23"/>
  <c r="K2064" i="23"/>
  <c r="J2064" i="23"/>
  <c r="Q2063" i="23"/>
  <c r="N2063" i="23"/>
  <c r="J2063" i="23"/>
  <c r="K2063" i="23" s="1"/>
  <c r="Q2062" i="23"/>
  <c r="N2062" i="23"/>
  <c r="K2062" i="23"/>
  <c r="J2062" i="23"/>
  <c r="Q2061" i="23"/>
  <c r="N2061" i="23"/>
  <c r="J2061" i="23"/>
  <c r="K2061" i="23" s="1"/>
  <c r="Q2060" i="23"/>
  <c r="N2060" i="23"/>
  <c r="J2060" i="23"/>
  <c r="K2060" i="23" s="1"/>
  <c r="Q2059" i="23"/>
  <c r="N2059" i="23"/>
  <c r="K2059" i="23"/>
  <c r="J2059" i="23"/>
  <c r="Q2058" i="23"/>
  <c r="N2058" i="23"/>
  <c r="J2058" i="23"/>
  <c r="K2058" i="23" s="1"/>
  <c r="Q2057" i="23"/>
  <c r="N2057" i="23"/>
  <c r="J2057" i="23"/>
  <c r="K2057" i="23" s="1"/>
  <c r="Q2056" i="23"/>
  <c r="N2056" i="23"/>
  <c r="K2056" i="23"/>
  <c r="J2056" i="23"/>
  <c r="Q2055" i="23"/>
  <c r="N2055" i="23"/>
  <c r="K2055" i="23"/>
  <c r="J2055" i="23"/>
  <c r="Q2054" i="23"/>
  <c r="N2054" i="23"/>
  <c r="J2054" i="23"/>
  <c r="K2054" i="23" s="1"/>
  <c r="Q2053" i="23"/>
  <c r="N2053" i="23"/>
  <c r="K2053" i="23"/>
  <c r="J2053" i="23"/>
  <c r="Q2052" i="23"/>
  <c r="N2052" i="23"/>
  <c r="J2052" i="23"/>
  <c r="K2052" i="23" s="1"/>
  <c r="Q2051" i="23"/>
  <c r="N2051" i="23"/>
  <c r="J2051" i="23"/>
  <c r="K2051" i="23" s="1"/>
  <c r="Q2050" i="23"/>
  <c r="N2050" i="23"/>
  <c r="J2050" i="23"/>
  <c r="K2050" i="23" s="1"/>
  <c r="Q2049" i="23"/>
  <c r="N2049" i="23"/>
  <c r="J2049" i="23"/>
  <c r="K2049" i="23" s="1"/>
  <c r="Q2048" i="23"/>
  <c r="N2048" i="23"/>
  <c r="K2048" i="23"/>
  <c r="J2048" i="23"/>
  <c r="Q2047" i="23"/>
  <c r="N2047" i="23"/>
  <c r="K2047" i="23"/>
  <c r="J2047" i="23"/>
  <c r="Q2046" i="23"/>
  <c r="N2046" i="23"/>
  <c r="J2046" i="23"/>
  <c r="K2046" i="23" s="1"/>
  <c r="Q2045" i="23"/>
  <c r="N2045" i="23"/>
  <c r="J2045" i="23"/>
  <c r="K2045" i="23" s="1"/>
  <c r="Q2044" i="23"/>
  <c r="N2044" i="23"/>
  <c r="J2044" i="23"/>
  <c r="K2044" i="23" s="1"/>
  <c r="Q2043" i="23"/>
  <c r="N2043" i="23"/>
  <c r="J2043" i="23"/>
  <c r="K2043" i="23" s="1"/>
  <c r="Q2042" i="23"/>
  <c r="N2042" i="23"/>
  <c r="J2042" i="23"/>
  <c r="K2042" i="23" s="1"/>
  <c r="Q2041" i="23"/>
  <c r="N2041" i="23"/>
  <c r="K2041" i="23"/>
  <c r="J2041" i="23"/>
  <c r="Q2040" i="23"/>
  <c r="N2040" i="23"/>
  <c r="J2040" i="23"/>
  <c r="K2040" i="23" s="1"/>
  <c r="Q2039" i="23"/>
  <c r="N2039" i="23"/>
  <c r="J2039" i="23"/>
  <c r="K2039" i="23" s="1"/>
  <c r="Q2038" i="23"/>
  <c r="N2038" i="23"/>
  <c r="J2038" i="23"/>
  <c r="K2038" i="23" s="1"/>
  <c r="Q2037" i="23"/>
  <c r="N2037" i="23"/>
  <c r="J2037" i="23"/>
  <c r="K2037" i="23" s="1"/>
  <c r="Q2036" i="23"/>
  <c r="N2036" i="23"/>
  <c r="K2036" i="23"/>
  <c r="J2036" i="23"/>
  <c r="Q2035" i="23"/>
  <c r="N2035" i="23"/>
  <c r="J2035" i="23"/>
  <c r="K2035" i="23" s="1"/>
  <c r="Q2034" i="23"/>
  <c r="N2034" i="23"/>
  <c r="J2034" i="23"/>
  <c r="K2034" i="23" s="1"/>
  <c r="Q2033" i="23"/>
  <c r="N2033" i="23"/>
  <c r="J2033" i="23"/>
  <c r="K2033" i="23" s="1"/>
  <c r="Q2032" i="23"/>
  <c r="N2032" i="23"/>
  <c r="K2032" i="23"/>
  <c r="J2032" i="23"/>
  <c r="Q2031" i="23"/>
  <c r="N2031" i="23"/>
  <c r="K2031" i="23"/>
  <c r="J2031" i="23"/>
  <c r="Q2030" i="23"/>
  <c r="N2030" i="23"/>
  <c r="J2030" i="23"/>
  <c r="K2030" i="23" s="1"/>
  <c r="Q2029" i="23"/>
  <c r="N2029" i="23"/>
  <c r="J2029" i="23"/>
  <c r="K2029" i="23" s="1"/>
  <c r="Q2028" i="23"/>
  <c r="N2028" i="23"/>
  <c r="J2028" i="23"/>
  <c r="K2028" i="23" s="1"/>
  <c r="Q2027" i="23"/>
  <c r="N2027" i="23"/>
  <c r="J2027" i="23"/>
  <c r="K2027" i="23" s="1"/>
  <c r="Q2026" i="23"/>
  <c r="N2026" i="23"/>
  <c r="J2026" i="23"/>
  <c r="K2026" i="23" s="1"/>
  <c r="Q2025" i="23"/>
  <c r="N2025" i="23"/>
  <c r="J2025" i="23"/>
  <c r="K2025" i="23" s="1"/>
  <c r="Q2024" i="23"/>
  <c r="N2024" i="23"/>
  <c r="K2024" i="23"/>
  <c r="J2024" i="23"/>
  <c r="Q2023" i="23"/>
  <c r="N2023" i="23"/>
  <c r="K2023" i="23"/>
  <c r="J2023" i="23"/>
  <c r="Q2022" i="23"/>
  <c r="N2022" i="23"/>
  <c r="J2022" i="23"/>
  <c r="K2022" i="23" s="1"/>
  <c r="Q2021" i="23"/>
  <c r="N2021" i="23"/>
  <c r="J2021" i="23"/>
  <c r="K2021" i="23" s="1"/>
  <c r="Q2020" i="23"/>
  <c r="N2020" i="23"/>
  <c r="J2020" i="23"/>
  <c r="K2020" i="23" s="1"/>
  <c r="Q2019" i="23"/>
  <c r="N2019" i="23"/>
  <c r="J2019" i="23"/>
  <c r="K2019" i="23" s="1"/>
  <c r="Q2018" i="23"/>
  <c r="N2018" i="23"/>
  <c r="J2018" i="23"/>
  <c r="K2018" i="23" s="1"/>
  <c r="Q2017" i="23"/>
  <c r="N2017" i="23"/>
  <c r="J2017" i="23"/>
  <c r="K2017" i="23" s="1"/>
  <c r="Q2016" i="23"/>
  <c r="N2016" i="23"/>
  <c r="J2016" i="23"/>
  <c r="K2016" i="23" s="1"/>
  <c r="Q2015" i="23"/>
  <c r="N2015" i="23"/>
  <c r="J2015" i="23"/>
  <c r="K2015" i="23" s="1"/>
  <c r="Q2014" i="23"/>
  <c r="N2014" i="23"/>
  <c r="J2014" i="23"/>
  <c r="K2014" i="23" s="1"/>
  <c r="Q2013" i="23"/>
  <c r="N2013" i="23"/>
  <c r="J2013" i="23"/>
  <c r="K2013" i="23" s="1"/>
  <c r="Q2012" i="23"/>
  <c r="N2012" i="23"/>
  <c r="J2012" i="23"/>
  <c r="K2012" i="23" s="1"/>
  <c r="Q2011" i="23"/>
  <c r="N2011" i="23"/>
  <c r="J2011" i="23"/>
  <c r="K2011" i="23" s="1"/>
  <c r="Q2010" i="23"/>
  <c r="N2010" i="23"/>
  <c r="J2010" i="23"/>
  <c r="K2010" i="23" s="1"/>
  <c r="Q2009" i="23"/>
  <c r="N2009" i="23"/>
  <c r="K2009" i="23"/>
  <c r="J2009" i="23"/>
  <c r="Q2008" i="23"/>
  <c r="N2008" i="23"/>
  <c r="K2008" i="23"/>
  <c r="J2008" i="23"/>
  <c r="Q2007" i="23"/>
  <c r="N2007" i="23"/>
  <c r="J2007" i="23"/>
  <c r="K2007" i="23" s="1"/>
  <c r="Q2006" i="23"/>
  <c r="N2006" i="23"/>
  <c r="J2006" i="23"/>
  <c r="K2006" i="23" s="1"/>
  <c r="Q2005" i="23"/>
  <c r="N2005" i="23"/>
  <c r="J2005" i="23"/>
  <c r="K2005" i="23" s="1"/>
  <c r="Q2004" i="23"/>
  <c r="N2004" i="23"/>
  <c r="J2004" i="23"/>
  <c r="K2004" i="23" s="1"/>
  <c r="Q2003" i="23"/>
  <c r="N2003" i="23"/>
  <c r="J2003" i="23"/>
  <c r="K2003" i="23" s="1"/>
  <c r="Q2002" i="23"/>
  <c r="N2002" i="23"/>
  <c r="J2002" i="23"/>
  <c r="K2002" i="23" s="1"/>
  <c r="Q2001" i="23"/>
  <c r="N2001" i="23"/>
  <c r="J2001" i="23"/>
  <c r="K2001" i="23" s="1"/>
  <c r="Q2000" i="23"/>
  <c r="N2000" i="23"/>
  <c r="J2000" i="23"/>
  <c r="K2000" i="23" s="1"/>
  <c r="Q1999" i="23"/>
  <c r="N1999" i="23"/>
  <c r="J1999" i="23"/>
  <c r="K1999" i="23" s="1"/>
  <c r="Q1998" i="23"/>
  <c r="N1998" i="23"/>
  <c r="J1998" i="23"/>
  <c r="K1998" i="23" s="1"/>
  <c r="Q1997" i="23"/>
  <c r="N1997" i="23"/>
  <c r="J1997" i="23"/>
  <c r="K1997" i="23" s="1"/>
  <c r="Q1996" i="23"/>
  <c r="N1996" i="23"/>
  <c r="K1996" i="23"/>
  <c r="J1996" i="23"/>
  <c r="Q1995" i="23"/>
  <c r="N1995" i="23"/>
  <c r="J1995" i="23"/>
  <c r="K1995" i="23" s="1"/>
  <c r="Q1994" i="23"/>
  <c r="N1994" i="23"/>
  <c r="K1994" i="23"/>
  <c r="J1994" i="23"/>
  <c r="Q1993" i="23"/>
  <c r="N1993" i="23"/>
  <c r="J1993" i="23"/>
  <c r="K1993" i="23" s="1"/>
  <c r="Q1992" i="23"/>
  <c r="N1992" i="23"/>
  <c r="J1992" i="23"/>
  <c r="K1992" i="23" s="1"/>
  <c r="Q1991" i="23"/>
  <c r="N1991" i="23"/>
  <c r="K1991" i="23"/>
  <c r="J1991" i="23"/>
  <c r="Q1990" i="23"/>
  <c r="N1990" i="23"/>
  <c r="J1990" i="23"/>
  <c r="K1990" i="23" s="1"/>
  <c r="Q1989" i="23"/>
  <c r="N1989" i="23"/>
  <c r="J1989" i="23"/>
  <c r="K1989" i="23" s="1"/>
  <c r="Q1988" i="23"/>
  <c r="N1988" i="23"/>
  <c r="J1988" i="23"/>
  <c r="K1988" i="23" s="1"/>
  <c r="Q1987" i="23"/>
  <c r="N1987" i="23"/>
  <c r="J1987" i="23"/>
  <c r="K1987" i="23" s="1"/>
  <c r="Q1986" i="23"/>
  <c r="N1986" i="23"/>
  <c r="J1986" i="23"/>
  <c r="K1986" i="23" s="1"/>
  <c r="Q1985" i="23"/>
  <c r="N1985" i="23"/>
  <c r="J1985" i="23"/>
  <c r="K1985" i="23" s="1"/>
  <c r="Q1984" i="23"/>
  <c r="N1984" i="23"/>
  <c r="J1984" i="23"/>
  <c r="K1984" i="23" s="1"/>
  <c r="Q1983" i="23"/>
  <c r="N1983" i="23"/>
  <c r="J1983" i="23"/>
  <c r="K1983" i="23" s="1"/>
  <c r="Q1982" i="23"/>
  <c r="N1982" i="23"/>
  <c r="J1982" i="23"/>
  <c r="K1982" i="23" s="1"/>
  <c r="Q1981" i="23"/>
  <c r="N1981" i="23"/>
  <c r="J1981" i="23"/>
  <c r="K1981" i="23" s="1"/>
  <c r="Q1980" i="23"/>
  <c r="N1980" i="23"/>
  <c r="K1980" i="23"/>
  <c r="J1980" i="23"/>
  <c r="Q1979" i="23"/>
  <c r="N1979" i="23"/>
  <c r="K1979" i="23"/>
  <c r="J1979" i="23"/>
  <c r="Q1978" i="23"/>
  <c r="N1978" i="23"/>
  <c r="J1978" i="23"/>
  <c r="K1978" i="23" s="1"/>
  <c r="Q1977" i="23"/>
  <c r="N1977" i="23"/>
  <c r="J1977" i="23"/>
  <c r="K1977" i="23" s="1"/>
  <c r="Q1976" i="23"/>
  <c r="N1976" i="23"/>
  <c r="J1976" i="23"/>
  <c r="K1976" i="23" s="1"/>
  <c r="Q1975" i="23"/>
  <c r="N1975" i="23"/>
  <c r="J1975" i="23"/>
  <c r="K1975" i="23" s="1"/>
  <c r="Q1974" i="23"/>
  <c r="N1974" i="23"/>
  <c r="K1974" i="23"/>
  <c r="J1974" i="23"/>
  <c r="Q1973" i="23"/>
  <c r="N1973" i="23"/>
  <c r="J1973" i="23"/>
  <c r="K1973" i="23" s="1"/>
  <c r="Q1972" i="23"/>
  <c r="N1972" i="23"/>
  <c r="K1972" i="23"/>
  <c r="J1972" i="23"/>
  <c r="Q1971" i="23"/>
  <c r="N1971" i="23"/>
  <c r="K1971" i="23"/>
  <c r="J1971" i="23"/>
  <c r="Q1970" i="23"/>
  <c r="N1970" i="23"/>
  <c r="J1970" i="23"/>
  <c r="K1970" i="23" s="1"/>
  <c r="Q1969" i="23"/>
  <c r="N1969" i="23"/>
  <c r="J1969" i="23"/>
  <c r="K1969" i="23" s="1"/>
  <c r="Q1968" i="23"/>
  <c r="N1968" i="23"/>
  <c r="J1968" i="23"/>
  <c r="K1968" i="23" s="1"/>
  <c r="Q1967" i="23"/>
  <c r="N1967" i="23"/>
  <c r="J1967" i="23"/>
  <c r="K1967" i="23" s="1"/>
  <c r="Q1966" i="23"/>
  <c r="N1966" i="23"/>
  <c r="J1966" i="23"/>
  <c r="K1966" i="23" s="1"/>
  <c r="Q1965" i="23"/>
  <c r="N1965" i="23"/>
  <c r="J1965" i="23"/>
  <c r="Q1964" i="23"/>
  <c r="N1964" i="23"/>
  <c r="J1964" i="23"/>
  <c r="K1964" i="23" s="1"/>
  <c r="Q1963" i="23"/>
  <c r="N1963" i="23"/>
  <c r="K1963" i="23"/>
  <c r="J1963" i="23"/>
  <c r="Q1962" i="23"/>
  <c r="N1962" i="23"/>
  <c r="K1962" i="23"/>
  <c r="J1962" i="23"/>
  <c r="Q1961" i="23"/>
  <c r="N1961" i="23"/>
  <c r="J1961" i="23"/>
  <c r="K1961" i="23" s="1"/>
  <c r="Q1960" i="23"/>
  <c r="N1960" i="23"/>
  <c r="J1960" i="23"/>
  <c r="K1960" i="23" s="1"/>
  <c r="Q1959" i="23"/>
  <c r="N1959" i="23"/>
  <c r="J1959" i="23"/>
  <c r="K1959" i="23" s="1"/>
  <c r="Q1958" i="23"/>
  <c r="N1958" i="23"/>
  <c r="J1958" i="23"/>
  <c r="K1958" i="23" s="1"/>
  <c r="Q1957" i="23"/>
  <c r="N1957" i="23"/>
  <c r="J1957" i="23"/>
  <c r="K1957" i="23" s="1"/>
  <c r="Q1956" i="23"/>
  <c r="N1956" i="23"/>
  <c r="J1956" i="23"/>
  <c r="K1956" i="23" s="1"/>
  <c r="Q1955" i="23"/>
  <c r="N1955" i="23"/>
  <c r="K1955" i="23"/>
  <c r="J1955" i="23"/>
  <c r="Q1954" i="23"/>
  <c r="N1954" i="23"/>
  <c r="J1954" i="23"/>
  <c r="K1954" i="23" s="1"/>
  <c r="Q1953" i="23"/>
  <c r="N1953" i="23"/>
  <c r="J1953" i="23"/>
  <c r="K1953" i="23" s="1"/>
  <c r="Q1952" i="23"/>
  <c r="N1952" i="23"/>
  <c r="J1952" i="23"/>
  <c r="K1952" i="23" s="1"/>
  <c r="Q1951" i="23"/>
  <c r="N1951" i="23"/>
  <c r="J1951" i="23"/>
  <c r="K1951" i="23" s="1"/>
  <c r="Q1950" i="23"/>
  <c r="N1950" i="23"/>
  <c r="J1950" i="23"/>
  <c r="K1950" i="23" s="1"/>
  <c r="Q1949" i="23"/>
  <c r="N1949" i="23"/>
  <c r="J1949" i="23"/>
  <c r="K1949" i="23" s="1"/>
  <c r="Q1948" i="23"/>
  <c r="N1948" i="23"/>
  <c r="K1948" i="23"/>
  <c r="J1948" i="23"/>
  <c r="Q1947" i="23"/>
  <c r="N1947" i="23"/>
  <c r="J1947" i="23"/>
  <c r="K1947" i="23" s="1"/>
  <c r="Q1946" i="23"/>
  <c r="N1946" i="23"/>
  <c r="K1946" i="23"/>
  <c r="J1946" i="23"/>
  <c r="Q1945" i="23"/>
  <c r="N1945" i="23"/>
  <c r="J1945" i="23"/>
  <c r="K1945" i="23" s="1"/>
  <c r="Q1944" i="23"/>
  <c r="N1944" i="23"/>
  <c r="J1944" i="23"/>
  <c r="K1944" i="23" s="1"/>
  <c r="Q1943" i="23"/>
  <c r="N1943" i="23"/>
  <c r="J1943" i="23"/>
  <c r="K1943" i="23" s="1"/>
  <c r="Q1942" i="23"/>
  <c r="N1942" i="23"/>
  <c r="J1942" i="23"/>
  <c r="K1942" i="23" s="1"/>
  <c r="Q1941" i="23"/>
  <c r="N1941" i="23"/>
  <c r="J1941" i="23"/>
  <c r="K1941" i="23" s="1"/>
  <c r="Q1940" i="23"/>
  <c r="N1940" i="23"/>
  <c r="J1940" i="23"/>
  <c r="K1940" i="23" s="1"/>
  <c r="Q1939" i="23"/>
  <c r="N1939" i="23"/>
  <c r="J1939" i="23"/>
  <c r="K1939" i="23" s="1"/>
  <c r="Q1938" i="23"/>
  <c r="N1938" i="23"/>
  <c r="J1938" i="23"/>
  <c r="K1938" i="23" s="1"/>
  <c r="Q1937" i="23"/>
  <c r="N1937" i="23"/>
  <c r="J1937" i="23"/>
  <c r="K1937" i="23" s="1"/>
  <c r="Q1936" i="23"/>
  <c r="N1936" i="23"/>
  <c r="J1936" i="23"/>
  <c r="K1936" i="23" s="1"/>
  <c r="Q1935" i="23"/>
  <c r="N1935" i="23"/>
  <c r="J1935" i="23"/>
  <c r="K1935" i="23" s="1"/>
  <c r="Q1934" i="23"/>
  <c r="N1934" i="23"/>
  <c r="J1934" i="23"/>
  <c r="K1934" i="23" s="1"/>
  <c r="Q1933" i="23"/>
  <c r="N1933" i="23"/>
  <c r="J1933" i="23"/>
  <c r="K1933" i="23" s="1"/>
  <c r="Q1932" i="23"/>
  <c r="N1932" i="23"/>
  <c r="K1932" i="23"/>
  <c r="J1932" i="23"/>
  <c r="Q1931" i="23"/>
  <c r="N1931" i="23"/>
  <c r="J1931" i="23"/>
  <c r="K1931" i="23" s="1"/>
  <c r="Q1930" i="23"/>
  <c r="N1930" i="23"/>
  <c r="J1930" i="23"/>
  <c r="K1930" i="23" s="1"/>
  <c r="Q1929" i="23"/>
  <c r="N1929" i="23"/>
  <c r="J1929" i="23"/>
  <c r="K1929" i="23" s="1"/>
  <c r="Q1928" i="23"/>
  <c r="N1928" i="23"/>
  <c r="J1928" i="23"/>
  <c r="K1928" i="23" s="1"/>
  <c r="Q1927" i="23"/>
  <c r="N1927" i="23"/>
  <c r="J1927" i="23"/>
  <c r="K1927" i="23" s="1"/>
  <c r="Q1926" i="23"/>
  <c r="N1926" i="23"/>
  <c r="J1926" i="23"/>
  <c r="K1926" i="23" s="1"/>
  <c r="Q1925" i="23"/>
  <c r="N1925" i="23"/>
  <c r="J1925" i="23"/>
  <c r="K1925" i="23" s="1"/>
  <c r="Q1924" i="23"/>
  <c r="N1924" i="23"/>
  <c r="J1924" i="23"/>
  <c r="K1924" i="23" s="1"/>
  <c r="Q1923" i="23"/>
  <c r="N1923" i="23"/>
  <c r="J1923" i="23"/>
  <c r="K1923" i="23" s="1"/>
  <c r="Q1922" i="23"/>
  <c r="N1922" i="23"/>
  <c r="J1922" i="23"/>
  <c r="K1922" i="23" s="1"/>
  <c r="Q1921" i="23"/>
  <c r="N1921" i="23"/>
  <c r="J1921" i="23"/>
  <c r="K1921" i="23" s="1"/>
  <c r="Q1920" i="23"/>
  <c r="N1920" i="23"/>
  <c r="K1920" i="23"/>
  <c r="J1920" i="23"/>
  <c r="Q1919" i="23"/>
  <c r="N1919" i="23"/>
  <c r="J1919" i="23"/>
  <c r="K1919" i="23" s="1"/>
  <c r="Q1918" i="23"/>
  <c r="N1918" i="23"/>
  <c r="J1918" i="23"/>
  <c r="K1918" i="23" s="1"/>
  <c r="Q1917" i="23"/>
  <c r="N1917" i="23"/>
  <c r="J1917" i="23"/>
  <c r="K1917" i="23" s="1"/>
  <c r="Q1916" i="23"/>
  <c r="N1916" i="23"/>
  <c r="K1916" i="23"/>
  <c r="J1916" i="23"/>
  <c r="Q1915" i="23"/>
  <c r="N1915" i="23"/>
  <c r="K1915" i="23"/>
  <c r="J1915" i="23"/>
  <c r="Q1914" i="23"/>
  <c r="N1914" i="23"/>
  <c r="J1914" i="23"/>
  <c r="K1914" i="23" s="1"/>
  <c r="Q1913" i="23"/>
  <c r="N1913" i="23"/>
  <c r="J1913" i="23"/>
  <c r="K1913" i="23" s="1"/>
  <c r="Q1912" i="23"/>
  <c r="N1912" i="23"/>
  <c r="J1912" i="23"/>
  <c r="K1912" i="23" s="1"/>
  <c r="Q1911" i="23"/>
  <c r="N1911" i="23"/>
  <c r="J1911" i="23"/>
  <c r="K1911" i="23" s="1"/>
  <c r="Q1910" i="23"/>
  <c r="N1910" i="23"/>
  <c r="J1910" i="23"/>
  <c r="K1910" i="23" s="1"/>
  <c r="Q1909" i="23"/>
  <c r="N1909" i="23"/>
  <c r="J1909" i="23"/>
  <c r="K1909" i="23" s="1"/>
  <c r="Q1908" i="23"/>
  <c r="N1908" i="23"/>
  <c r="J1908" i="23"/>
  <c r="K1908" i="23" s="1"/>
  <c r="Q1907" i="23"/>
  <c r="N1907" i="23"/>
  <c r="J1907" i="23"/>
  <c r="K1907" i="23" s="1"/>
  <c r="Q1906" i="23"/>
  <c r="N1906" i="23"/>
  <c r="K1906" i="23"/>
  <c r="J1906" i="23"/>
  <c r="Q1905" i="23"/>
  <c r="N1905" i="23"/>
  <c r="J1905" i="23"/>
  <c r="K1905" i="23" s="1"/>
  <c r="Q1904" i="23"/>
  <c r="N1904" i="23"/>
  <c r="K1904" i="23"/>
  <c r="J1904" i="23"/>
  <c r="Q1903" i="23"/>
  <c r="N1903" i="23"/>
  <c r="K1903" i="23"/>
  <c r="J1903" i="23"/>
  <c r="Q1902" i="23"/>
  <c r="N1902" i="23"/>
  <c r="J1902" i="23"/>
  <c r="K1902" i="23" s="1"/>
  <c r="Q1901" i="23"/>
  <c r="N1901" i="23"/>
  <c r="J1901" i="23"/>
  <c r="K1901" i="23" s="1"/>
  <c r="Q1900" i="23"/>
  <c r="N1900" i="23"/>
  <c r="J1900" i="23"/>
  <c r="K1900" i="23" s="1"/>
  <c r="Q1899" i="23"/>
  <c r="N1899" i="23"/>
  <c r="K1899" i="23"/>
  <c r="J1899" i="23"/>
  <c r="Q1898" i="23"/>
  <c r="N1898" i="23"/>
  <c r="K1898" i="23"/>
  <c r="J1898" i="23"/>
  <c r="Q1897" i="23"/>
  <c r="N1897" i="23"/>
  <c r="J1897" i="23"/>
  <c r="K1897" i="23" s="1"/>
  <c r="Q1896" i="23"/>
  <c r="N1896" i="23"/>
  <c r="J1896" i="23"/>
  <c r="K1896" i="23" s="1"/>
  <c r="Q1895" i="23"/>
  <c r="N1895" i="23"/>
  <c r="J1895" i="23"/>
  <c r="K1895" i="23" s="1"/>
  <c r="Q1894" i="23"/>
  <c r="N1894" i="23"/>
  <c r="J1894" i="23"/>
  <c r="K1894" i="23" s="1"/>
  <c r="Q1893" i="23"/>
  <c r="N1893" i="23"/>
  <c r="J1893" i="23"/>
  <c r="K1893" i="23" s="1"/>
  <c r="Q1892" i="23"/>
  <c r="N1892" i="23"/>
  <c r="J1892" i="23"/>
  <c r="K1892" i="23" s="1"/>
  <c r="Q1891" i="23"/>
  <c r="N1891" i="23"/>
  <c r="J1891" i="23"/>
  <c r="K1891" i="23" s="1"/>
  <c r="Q1890" i="23"/>
  <c r="N1890" i="23"/>
  <c r="J1890" i="23"/>
  <c r="K1890" i="23" s="1"/>
  <c r="Q1889" i="23"/>
  <c r="N1889" i="23"/>
  <c r="J1889" i="23"/>
  <c r="K1889" i="23" s="1"/>
  <c r="Q1888" i="23"/>
  <c r="N1888" i="23"/>
  <c r="K1888" i="23"/>
  <c r="J1888" i="23"/>
  <c r="Q1887" i="23"/>
  <c r="N1887" i="23"/>
  <c r="J1887" i="23"/>
  <c r="K1887" i="23" s="1"/>
  <c r="Q1886" i="23"/>
  <c r="N1886" i="23"/>
  <c r="J1886" i="23"/>
  <c r="K1886" i="23" s="1"/>
  <c r="Q1885" i="23"/>
  <c r="N1885" i="23"/>
  <c r="J1885" i="23"/>
  <c r="K1885" i="23" s="1"/>
  <c r="Q1884" i="23"/>
  <c r="N1884" i="23"/>
  <c r="J1884" i="23"/>
  <c r="K1884" i="23" s="1"/>
  <c r="Q1883" i="23"/>
  <c r="N1883" i="23"/>
  <c r="J1883" i="23"/>
  <c r="K1883" i="23" s="1"/>
  <c r="Q1882" i="23"/>
  <c r="N1882" i="23"/>
  <c r="K1882" i="23"/>
  <c r="J1882" i="23"/>
  <c r="Q1881" i="23"/>
  <c r="N1881" i="23"/>
  <c r="J1881" i="23"/>
  <c r="K1881" i="23" s="1"/>
  <c r="Q1880" i="23"/>
  <c r="N1880" i="23"/>
  <c r="K1880" i="23"/>
  <c r="J1880" i="23"/>
  <c r="Q1879" i="23"/>
  <c r="N1879" i="23"/>
  <c r="J1879" i="23"/>
  <c r="K1879" i="23" s="1"/>
  <c r="Q1878" i="23"/>
  <c r="N1878" i="23"/>
  <c r="J1878" i="23"/>
  <c r="K1878" i="23" s="1"/>
  <c r="Q1877" i="23"/>
  <c r="N1877" i="23"/>
  <c r="J1877" i="23"/>
  <c r="K1877" i="23" s="1"/>
  <c r="Q1876" i="23"/>
  <c r="N1876" i="23"/>
  <c r="J1876" i="23"/>
  <c r="K1876" i="23" s="1"/>
  <c r="Q1875" i="23"/>
  <c r="N1875" i="23"/>
  <c r="K1875" i="23"/>
  <c r="J1875" i="23"/>
  <c r="Q1874" i="23"/>
  <c r="N1874" i="23"/>
  <c r="J1874" i="23"/>
  <c r="K1874" i="23" s="1"/>
  <c r="Q1873" i="23"/>
  <c r="N1873" i="23"/>
  <c r="J1873" i="23"/>
  <c r="K1873" i="23" s="1"/>
  <c r="Q1872" i="23"/>
  <c r="N1872" i="23"/>
  <c r="J1872" i="23"/>
  <c r="K1872" i="23" s="1"/>
  <c r="Q1871" i="23"/>
  <c r="N1871" i="23"/>
  <c r="J1871" i="23"/>
  <c r="K1871" i="23" s="1"/>
  <c r="Q1870" i="23"/>
  <c r="N1870" i="23"/>
  <c r="J1870" i="23"/>
  <c r="K1870" i="23" s="1"/>
  <c r="Q1869" i="23"/>
  <c r="N1869" i="23"/>
  <c r="J1869" i="23"/>
  <c r="K1869" i="23" s="1"/>
  <c r="Q1868" i="23"/>
  <c r="N1868" i="23"/>
  <c r="K1868" i="23"/>
  <c r="J1868" i="23"/>
  <c r="Q1867" i="23"/>
  <c r="N1867" i="23"/>
  <c r="K1867" i="23"/>
  <c r="J1867" i="23"/>
  <c r="Q1866" i="23"/>
  <c r="N1866" i="23"/>
  <c r="J1866" i="23"/>
  <c r="K1866" i="23" s="1"/>
  <c r="Q1865" i="23"/>
  <c r="N1865" i="23"/>
  <c r="J1865" i="23"/>
  <c r="K1865" i="23" s="1"/>
  <c r="Q1864" i="23"/>
  <c r="N1864" i="23"/>
  <c r="J1864" i="23"/>
  <c r="K1864" i="23" s="1"/>
  <c r="Q1863" i="23"/>
  <c r="N1863" i="23"/>
  <c r="J1863" i="23"/>
  <c r="K1863" i="23" s="1"/>
  <c r="Q1862" i="23"/>
  <c r="N1862" i="23"/>
  <c r="J1862" i="23"/>
  <c r="K1862" i="23" s="1"/>
  <c r="Q1861" i="23"/>
  <c r="N1861" i="23"/>
  <c r="J1861" i="23"/>
  <c r="K1861" i="23" s="1"/>
  <c r="Q1860" i="23"/>
  <c r="N1860" i="23"/>
  <c r="K1860" i="23"/>
  <c r="J1860" i="23"/>
  <c r="Q1859" i="23"/>
  <c r="N1859" i="23"/>
  <c r="J1859" i="23"/>
  <c r="K1859" i="23" s="1"/>
  <c r="Q1858" i="23"/>
  <c r="N1858" i="23"/>
  <c r="J1858" i="23"/>
  <c r="K1858" i="23" s="1"/>
  <c r="Q1857" i="23"/>
  <c r="N1857" i="23"/>
  <c r="J1857" i="23"/>
  <c r="K1857" i="23" s="1"/>
  <c r="Q1856" i="23"/>
  <c r="N1856" i="23"/>
  <c r="J1856" i="23"/>
  <c r="K1856" i="23" s="1"/>
  <c r="Q1855" i="23"/>
  <c r="N1855" i="23"/>
  <c r="J1855" i="23"/>
  <c r="K1855" i="23" s="1"/>
  <c r="Q1854" i="23"/>
  <c r="N1854" i="23"/>
  <c r="J1854" i="23"/>
  <c r="K1854" i="23" s="1"/>
  <c r="O1852" i="23"/>
  <c r="L1852" i="23"/>
  <c r="G1852" i="23"/>
  <c r="Q1851" i="23"/>
  <c r="N1851" i="23"/>
  <c r="Q1850" i="23"/>
  <c r="N1850" i="23"/>
  <c r="Q1849" i="23"/>
  <c r="N1849" i="23"/>
  <c r="Q1848" i="23"/>
  <c r="N1848" i="23"/>
  <c r="Q1847" i="23"/>
  <c r="N1847" i="23"/>
  <c r="Q1846" i="23"/>
  <c r="N1846" i="23"/>
  <c r="Q1845" i="23"/>
  <c r="N1845" i="23"/>
  <c r="Q1844" i="23"/>
  <c r="N1844" i="23"/>
  <c r="Q1843" i="23"/>
  <c r="N1843" i="23"/>
  <c r="Q1842" i="23"/>
  <c r="N1842" i="23"/>
  <c r="Q1841" i="23"/>
  <c r="N1841" i="23"/>
  <c r="Q1840" i="23"/>
  <c r="N1840" i="23"/>
  <c r="Q1839" i="23"/>
  <c r="N1839" i="23"/>
  <c r="Q1838" i="23"/>
  <c r="N1838" i="23"/>
  <c r="Q1837" i="23"/>
  <c r="N1837" i="23"/>
  <c r="Q1836" i="23"/>
  <c r="N1836" i="23"/>
  <c r="Q1835" i="23"/>
  <c r="N1835" i="23"/>
  <c r="Q1834" i="23"/>
  <c r="N1834" i="23"/>
  <c r="Q1833" i="23"/>
  <c r="N1833" i="23"/>
  <c r="Q1832" i="23"/>
  <c r="N1832" i="23"/>
  <c r="Q1831" i="23"/>
  <c r="N1831" i="23"/>
  <c r="Q1830" i="23"/>
  <c r="N1830" i="23"/>
  <c r="Q1829" i="23"/>
  <c r="N1829" i="23"/>
  <c r="Q1828" i="23"/>
  <c r="N1828" i="23"/>
  <c r="Q1827" i="23"/>
  <c r="N1827" i="23"/>
  <c r="Q1826" i="23"/>
  <c r="N1826" i="23"/>
  <c r="Q1825" i="23"/>
  <c r="N1825" i="23"/>
  <c r="Q1824" i="23"/>
  <c r="N1824" i="23"/>
  <c r="Q1823" i="23"/>
  <c r="N1823" i="23"/>
  <c r="Q1822" i="23"/>
  <c r="N1822" i="23"/>
  <c r="Q1821" i="23"/>
  <c r="N1821" i="23"/>
  <c r="Q1820" i="23"/>
  <c r="N1820" i="23"/>
  <c r="Q1819" i="23"/>
  <c r="N1819" i="23"/>
  <c r="Q1818" i="23"/>
  <c r="N1818" i="23"/>
  <c r="Q1817" i="23"/>
  <c r="N1817" i="23"/>
  <c r="Q1816" i="23"/>
  <c r="N1816" i="23"/>
  <c r="Q1815" i="23"/>
  <c r="N1815" i="23"/>
  <c r="Q1814" i="23"/>
  <c r="N1814" i="23"/>
  <c r="Q1813" i="23"/>
  <c r="N1813" i="23"/>
  <c r="Q1812" i="23"/>
  <c r="N1812" i="23"/>
  <c r="Q1811" i="23"/>
  <c r="N1811" i="23"/>
  <c r="Q1810" i="23"/>
  <c r="N1810" i="23"/>
  <c r="Q1809" i="23"/>
  <c r="N1809" i="23"/>
  <c r="Q1808" i="23"/>
  <c r="N1808" i="23"/>
  <c r="Q1807" i="23"/>
  <c r="N1807" i="23"/>
  <c r="Q1806" i="23"/>
  <c r="N1806" i="23"/>
  <c r="Q1805" i="23"/>
  <c r="N1805" i="23"/>
  <c r="Q1804" i="23"/>
  <c r="N1804" i="23"/>
  <c r="Q1803" i="23"/>
  <c r="N1803" i="23"/>
  <c r="J1803" i="23"/>
  <c r="K1803" i="23" s="1"/>
  <c r="Q1802" i="23"/>
  <c r="N1802" i="23"/>
  <c r="J1802" i="23"/>
  <c r="K1802" i="23" s="1"/>
  <c r="Q1801" i="23"/>
  <c r="N1801" i="23"/>
  <c r="J1801" i="23"/>
  <c r="K1801" i="23" s="1"/>
  <c r="Q1800" i="23"/>
  <c r="N1800" i="23"/>
  <c r="K1800" i="23"/>
  <c r="J1800" i="23"/>
  <c r="Q1799" i="23"/>
  <c r="N1799" i="23"/>
  <c r="J1799" i="23"/>
  <c r="K1799" i="23" s="1"/>
  <c r="Q1798" i="23"/>
  <c r="N1798" i="23"/>
  <c r="J1798" i="23"/>
  <c r="K1798" i="23" s="1"/>
  <c r="Q1797" i="23"/>
  <c r="N1797" i="23"/>
  <c r="J1797" i="23"/>
  <c r="K1797" i="23" s="1"/>
  <c r="Q1796" i="23"/>
  <c r="N1796" i="23"/>
  <c r="J1796" i="23"/>
  <c r="K1796" i="23" s="1"/>
  <c r="Q1795" i="23"/>
  <c r="N1795" i="23"/>
  <c r="J1795" i="23"/>
  <c r="K1795" i="23" s="1"/>
  <c r="Q1794" i="23"/>
  <c r="N1794" i="23"/>
  <c r="K1794" i="23"/>
  <c r="J1794" i="23"/>
  <c r="Q1793" i="23"/>
  <c r="N1793" i="23"/>
  <c r="J1793" i="23"/>
  <c r="K1793" i="23" s="1"/>
  <c r="Q1792" i="23"/>
  <c r="N1792" i="23"/>
  <c r="J1792" i="23"/>
  <c r="K1792" i="23" s="1"/>
  <c r="Q1791" i="23"/>
  <c r="N1791" i="23"/>
  <c r="J1791" i="23"/>
  <c r="K1791" i="23" s="1"/>
  <c r="Q1790" i="23"/>
  <c r="N1790" i="23"/>
  <c r="J1790" i="23"/>
  <c r="K1790" i="23" s="1"/>
  <c r="Q1789" i="23"/>
  <c r="N1789" i="23"/>
  <c r="J1789" i="23"/>
  <c r="K1789" i="23" s="1"/>
  <c r="Q1788" i="23"/>
  <c r="N1788" i="23"/>
  <c r="K1788" i="23"/>
  <c r="J1788" i="23"/>
  <c r="Q1787" i="23"/>
  <c r="N1787" i="23"/>
  <c r="J1787" i="23"/>
  <c r="K1787" i="23" s="1"/>
  <c r="Q1786" i="23"/>
  <c r="N1786" i="23"/>
  <c r="K1786" i="23"/>
  <c r="J1786" i="23"/>
  <c r="Q1785" i="23"/>
  <c r="N1785" i="23"/>
  <c r="K1785" i="23"/>
  <c r="J1785" i="23"/>
  <c r="Q1784" i="23"/>
  <c r="N1784" i="23"/>
  <c r="J1784" i="23"/>
  <c r="K1784" i="23" s="1"/>
  <c r="Q1783" i="23"/>
  <c r="N1783" i="23"/>
  <c r="J1783" i="23"/>
  <c r="K1783" i="23" s="1"/>
  <c r="Q1782" i="23"/>
  <c r="N1782" i="23"/>
  <c r="J1782" i="23"/>
  <c r="K1782" i="23" s="1"/>
  <c r="Q1781" i="23"/>
  <c r="N1781" i="23"/>
  <c r="K1781" i="23"/>
  <c r="J1781" i="23"/>
  <c r="Q1780" i="23"/>
  <c r="N1780" i="23"/>
  <c r="J1780" i="23"/>
  <c r="K1780" i="23" s="1"/>
  <c r="Q1779" i="23"/>
  <c r="N1779" i="23"/>
  <c r="J1779" i="23"/>
  <c r="K1779" i="23" s="1"/>
  <c r="Q1778" i="23"/>
  <c r="N1778" i="23"/>
  <c r="J1778" i="23"/>
  <c r="K1778" i="23" s="1"/>
  <c r="Q1777" i="23"/>
  <c r="N1777" i="23"/>
  <c r="J1777" i="23"/>
  <c r="K1777" i="23" s="1"/>
  <c r="Q1776" i="23"/>
  <c r="N1776" i="23"/>
  <c r="J1776" i="23"/>
  <c r="K1776" i="23" s="1"/>
  <c r="Q1775" i="23"/>
  <c r="N1775" i="23"/>
  <c r="J1775" i="23"/>
  <c r="K1775" i="23" s="1"/>
  <c r="Q1774" i="23"/>
  <c r="N1774" i="23"/>
  <c r="J1774" i="23"/>
  <c r="K1774" i="23" s="1"/>
  <c r="Q1773" i="23"/>
  <c r="N1773" i="23"/>
  <c r="J1773" i="23"/>
  <c r="K1773" i="23" s="1"/>
  <c r="Q1772" i="23"/>
  <c r="N1772" i="23"/>
  <c r="K1772" i="23"/>
  <c r="J1772" i="23"/>
  <c r="Q1771" i="23"/>
  <c r="N1771" i="23"/>
  <c r="J1771" i="23"/>
  <c r="K1771" i="23" s="1"/>
  <c r="Q1770" i="23"/>
  <c r="N1770" i="23"/>
  <c r="K1770" i="23"/>
  <c r="J1770" i="23"/>
  <c r="Q1769" i="23"/>
  <c r="N1769" i="23"/>
  <c r="J1769" i="23"/>
  <c r="K1769" i="23" s="1"/>
  <c r="Q1768" i="23"/>
  <c r="N1768" i="23"/>
  <c r="J1768" i="23"/>
  <c r="K1768" i="23" s="1"/>
  <c r="Q1767" i="23"/>
  <c r="N1767" i="23"/>
  <c r="J1767" i="23"/>
  <c r="K1767" i="23" s="1"/>
  <c r="Q1766" i="23"/>
  <c r="N1766" i="23"/>
  <c r="J1766" i="23"/>
  <c r="K1766" i="23" s="1"/>
  <c r="Q1765" i="23"/>
  <c r="N1765" i="23"/>
  <c r="J1765" i="23"/>
  <c r="K1765" i="23" s="1"/>
  <c r="Q1764" i="23"/>
  <c r="N1764" i="23"/>
  <c r="K1764" i="23"/>
  <c r="J1764" i="23"/>
  <c r="Q1763" i="23"/>
  <c r="N1763" i="23"/>
  <c r="J1763" i="23"/>
  <c r="K1763" i="23" s="1"/>
  <c r="Q1762" i="23"/>
  <c r="N1762" i="23"/>
  <c r="J1762" i="23"/>
  <c r="K1762" i="23" s="1"/>
  <c r="Q1761" i="23"/>
  <c r="N1761" i="23"/>
  <c r="J1761" i="23"/>
  <c r="K1761" i="23" s="1"/>
  <c r="Q1760" i="23"/>
  <c r="N1760" i="23"/>
  <c r="J1760" i="23"/>
  <c r="K1760" i="23" s="1"/>
  <c r="Q1759" i="23"/>
  <c r="N1759" i="23"/>
  <c r="J1759" i="23"/>
  <c r="K1759" i="23" s="1"/>
  <c r="Q1758" i="23"/>
  <c r="N1758" i="23"/>
  <c r="K1758" i="23"/>
  <c r="J1758" i="23"/>
  <c r="Q1757" i="23"/>
  <c r="N1757" i="23"/>
  <c r="J1757" i="23"/>
  <c r="K1757" i="23" s="1"/>
  <c r="Q1756" i="23"/>
  <c r="N1756" i="23"/>
  <c r="J1756" i="23"/>
  <c r="K1756" i="23" s="1"/>
  <c r="Q1755" i="23"/>
  <c r="N1755" i="23"/>
  <c r="J1755" i="23"/>
  <c r="K1755" i="23" s="1"/>
  <c r="Q1754" i="23"/>
  <c r="N1754" i="23"/>
  <c r="J1754" i="23"/>
  <c r="K1754" i="23" s="1"/>
  <c r="Q1753" i="23"/>
  <c r="N1753" i="23"/>
  <c r="K1753" i="23"/>
  <c r="J1753" i="23"/>
  <c r="Q1752" i="23"/>
  <c r="N1752" i="23"/>
  <c r="J1752" i="23"/>
  <c r="K1752" i="23" s="1"/>
  <c r="Q1751" i="23"/>
  <c r="N1751" i="23"/>
  <c r="J1751" i="23"/>
  <c r="K1751" i="23" s="1"/>
  <c r="Q1750" i="23"/>
  <c r="N1750" i="23"/>
  <c r="J1750" i="23"/>
  <c r="K1750" i="23" s="1"/>
  <c r="Q1749" i="23"/>
  <c r="N1749" i="23"/>
  <c r="J1749" i="23"/>
  <c r="K1749" i="23" s="1"/>
  <c r="Q1748" i="23"/>
  <c r="N1748" i="23"/>
  <c r="J1748" i="23"/>
  <c r="K1748" i="23" s="1"/>
  <c r="Q1747" i="23"/>
  <c r="N1747" i="23"/>
  <c r="J1747" i="23"/>
  <c r="K1747" i="23" s="1"/>
  <c r="Q1746" i="23"/>
  <c r="N1746" i="23"/>
  <c r="J1746" i="23"/>
  <c r="K1746" i="23" s="1"/>
  <c r="Q1745" i="23"/>
  <c r="N1745" i="23"/>
  <c r="J1745" i="23"/>
  <c r="K1745" i="23" s="1"/>
  <c r="Q1744" i="23"/>
  <c r="N1744" i="23"/>
  <c r="J1744" i="23"/>
  <c r="K1744" i="23" s="1"/>
  <c r="Q1743" i="23"/>
  <c r="N1743" i="23"/>
  <c r="J1743" i="23"/>
  <c r="K1743" i="23" s="1"/>
  <c r="Q1742" i="23"/>
  <c r="N1742" i="23"/>
  <c r="J1742" i="23"/>
  <c r="K1742" i="23" s="1"/>
  <c r="Q1741" i="23"/>
  <c r="N1741" i="23"/>
  <c r="K1741" i="23"/>
  <c r="J1741" i="23"/>
  <c r="Q1669" i="23"/>
  <c r="N1669" i="23"/>
  <c r="J1669" i="23"/>
  <c r="K1669" i="23" s="1"/>
  <c r="Q1668" i="23"/>
  <c r="N1668" i="23"/>
  <c r="J1668" i="23"/>
  <c r="K1668" i="23" s="1"/>
  <c r="Q1667" i="23"/>
  <c r="N1667" i="23"/>
  <c r="J1667" i="23"/>
  <c r="K1667" i="23" s="1"/>
  <c r="Q1666" i="23"/>
  <c r="N1666" i="23"/>
  <c r="J1666" i="23"/>
  <c r="K1666" i="23" s="1"/>
  <c r="Q1665" i="23"/>
  <c r="N1665" i="23"/>
  <c r="K1665" i="23"/>
  <c r="J1665" i="23"/>
  <c r="Q1664" i="23"/>
  <c r="N1664" i="23"/>
  <c r="J1664" i="23"/>
  <c r="K1664" i="23" s="1"/>
  <c r="Q1663" i="23"/>
  <c r="N1663" i="23"/>
  <c r="J1663" i="23"/>
  <c r="K1663" i="23" s="1"/>
  <c r="Q1662" i="23"/>
  <c r="N1662" i="23"/>
  <c r="J1662" i="23"/>
  <c r="K1662" i="23" s="1"/>
  <c r="Q1661" i="23"/>
  <c r="N1661" i="23"/>
  <c r="J1661" i="23"/>
  <c r="K1661" i="23" s="1"/>
  <c r="Q1660" i="23"/>
  <c r="N1660" i="23"/>
  <c r="J1660" i="23"/>
  <c r="K1660" i="23" s="1"/>
  <c r="Q1659" i="23"/>
  <c r="N1659" i="23"/>
  <c r="J1659" i="23"/>
  <c r="K1659" i="23" s="1"/>
  <c r="Q1658" i="23"/>
  <c r="N1658" i="23"/>
  <c r="J1658" i="23"/>
  <c r="K1658" i="23" s="1"/>
  <c r="Q1657" i="23"/>
  <c r="N1657" i="23"/>
  <c r="J1657" i="23"/>
  <c r="K1657" i="23" s="1"/>
  <c r="Q1656" i="23"/>
  <c r="N1656" i="23"/>
  <c r="J1656" i="23"/>
  <c r="K1656" i="23" s="1"/>
  <c r="Q1655" i="23"/>
  <c r="N1655" i="23"/>
  <c r="J1655" i="23"/>
  <c r="K1655" i="23" s="1"/>
  <c r="Q1654" i="23"/>
  <c r="N1654" i="23"/>
  <c r="J1654" i="23"/>
  <c r="K1654" i="23" s="1"/>
  <c r="Q1653" i="23"/>
  <c r="N1653" i="23"/>
  <c r="K1653" i="23"/>
  <c r="J1653" i="23"/>
  <c r="Q1652" i="23"/>
  <c r="N1652" i="23"/>
  <c r="J1652" i="23"/>
  <c r="K1652" i="23" s="1"/>
  <c r="Q1651" i="23"/>
  <c r="N1651" i="23"/>
  <c r="K1651" i="23"/>
  <c r="J1651" i="23"/>
  <c r="Q1650" i="23"/>
  <c r="N1650" i="23"/>
  <c r="J1650" i="23"/>
  <c r="K1650" i="23" s="1"/>
  <c r="Q1649" i="23"/>
  <c r="N1649" i="23"/>
  <c r="J1649" i="23"/>
  <c r="K1649" i="23" s="1"/>
  <c r="Q1648" i="23"/>
  <c r="N1648" i="23"/>
  <c r="J1648" i="23"/>
  <c r="K1648" i="23" s="1"/>
  <c r="Q1647" i="23"/>
  <c r="N1647" i="23"/>
  <c r="K1647" i="23"/>
  <c r="J1647" i="23"/>
  <c r="Q1646" i="23"/>
  <c r="N1646" i="23"/>
  <c r="J1646" i="23"/>
  <c r="K1646" i="23" s="1"/>
  <c r="Q1645" i="23"/>
  <c r="N1645" i="23"/>
  <c r="J1645" i="23"/>
  <c r="K1645" i="23" s="1"/>
  <c r="Q1644" i="23"/>
  <c r="N1644" i="23"/>
  <c r="J1644" i="23"/>
  <c r="K1644" i="23" s="1"/>
  <c r="Q1643" i="23"/>
  <c r="N1643" i="23"/>
  <c r="J1643" i="23"/>
  <c r="K1643" i="23" s="1"/>
  <c r="Q1642" i="23"/>
  <c r="N1642" i="23"/>
  <c r="J1642" i="23"/>
  <c r="K1642" i="23" s="1"/>
  <c r="Q1641" i="23"/>
  <c r="N1641" i="23"/>
  <c r="J1641" i="23"/>
  <c r="K1641" i="23" s="1"/>
  <c r="Q1640" i="23"/>
  <c r="N1640" i="23"/>
  <c r="J1640" i="23"/>
  <c r="K1640" i="23" s="1"/>
  <c r="Q1639" i="23"/>
  <c r="N1639" i="23"/>
  <c r="J1639" i="23"/>
  <c r="K1639" i="23" s="1"/>
  <c r="Q1638" i="23"/>
  <c r="N1638" i="23"/>
  <c r="K1638" i="23"/>
  <c r="J1638" i="23"/>
  <c r="Q1637" i="23"/>
  <c r="N1637" i="23"/>
  <c r="J1637" i="23"/>
  <c r="K1637" i="23" s="1"/>
  <c r="Q1636" i="23"/>
  <c r="N1636" i="23"/>
  <c r="J1636" i="23"/>
  <c r="K1636" i="23" s="1"/>
  <c r="Q1635" i="23"/>
  <c r="N1635" i="23"/>
  <c r="K1635" i="23"/>
  <c r="J1635" i="23"/>
  <c r="Q1634" i="23"/>
  <c r="N1634" i="23"/>
  <c r="J1634" i="23"/>
  <c r="K1634" i="23" s="1"/>
  <c r="Q1633" i="23"/>
  <c r="N1633" i="23"/>
  <c r="J1633" i="23"/>
  <c r="K1633" i="23" s="1"/>
  <c r="Q1632" i="23"/>
  <c r="N1632" i="23"/>
  <c r="J1632" i="23"/>
  <c r="K1632" i="23" s="1"/>
  <c r="Q1631" i="23"/>
  <c r="N1631" i="23"/>
  <c r="J1631" i="23"/>
  <c r="K1631" i="23" s="1"/>
  <c r="Q1630" i="23"/>
  <c r="N1630" i="23"/>
  <c r="K1630" i="23"/>
  <c r="J1630" i="23"/>
  <c r="Q1629" i="23"/>
  <c r="N1629" i="23"/>
  <c r="K1629" i="23"/>
  <c r="J1629" i="23"/>
  <c r="Q1628" i="23"/>
  <c r="N1628" i="23"/>
  <c r="J1628" i="23"/>
  <c r="K1628" i="23" s="1"/>
  <c r="Q1627" i="23"/>
  <c r="N1627" i="23"/>
  <c r="J1627" i="23"/>
  <c r="K1627" i="23" s="1"/>
  <c r="Q1626" i="23"/>
  <c r="N1626" i="23"/>
  <c r="J1626" i="23"/>
  <c r="K1626" i="23" s="1"/>
  <c r="Q1625" i="23"/>
  <c r="N1625" i="23"/>
  <c r="J1625" i="23"/>
  <c r="K1625" i="23" s="1"/>
  <c r="Q1624" i="23"/>
  <c r="N1624" i="23"/>
  <c r="J1624" i="23"/>
  <c r="K1624" i="23" s="1"/>
  <c r="Q1623" i="23"/>
  <c r="N1623" i="23"/>
  <c r="K1623" i="23"/>
  <c r="J1623" i="23"/>
  <c r="Q1622" i="23"/>
  <c r="N1622" i="23"/>
  <c r="J1622" i="23"/>
  <c r="K1622" i="23" s="1"/>
  <c r="Q1621" i="23"/>
  <c r="N1621" i="23"/>
  <c r="J1621" i="23"/>
  <c r="K1621" i="23" s="1"/>
  <c r="Q1620" i="23"/>
  <c r="N1620" i="23"/>
  <c r="J1620" i="23"/>
  <c r="K1620" i="23" s="1"/>
  <c r="Q1619" i="23"/>
  <c r="N1619" i="23"/>
  <c r="J1619" i="23"/>
  <c r="K1619" i="23" s="1"/>
  <c r="Q1618" i="23"/>
  <c r="N1618" i="23"/>
  <c r="K1618" i="23"/>
  <c r="J1618" i="23"/>
  <c r="Q1617" i="23"/>
  <c r="N1617" i="23"/>
  <c r="J1617" i="23"/>
  <c r="K1617" i="23" s="1"/>
  <c r="Q1616" i="23"/>
  <c r="N1616" i="23"/>
  <c r="J1616" i="23"/>
  <c r="K1616" i="23" s="1"/>
  <c r="Q1615" i="23"/>
  <c r="N1615" i="23"/>
  <c r="J1615" i="23"/>
  <c r="K1615" i="23" s="1"/>
  <c r="Q1614" i="23"/>
  <c r="N1614" i="23"/>
  <c r="J1614" i="23"/>
  <c r="K1614" i="23" s="1"/>
  <c r="Q1613" i="23"/>
  <c r="N1613" i="23"/>
  <c r="J1613" i="23"/>
  <c r="K1613" i="23" s="1"/>
  <c r="Q1612" i="23"/>
  <c r="N1612" i="23"/>
  <c r="J1612" i="23"/>
  <c r="K1612" i="23" s="1"/>
  <c r="Q1611" i="23"/>
  <c r="N1611" i="23"/>
  <c r="J1611" i="23"/>
  <c r="K1611" i="23" s="1"/>
  <c r="Q1610" i="23"/>
  <c r="N1610" i="23"/>
  <c r="J1610" i="23"/>
  <c r="K1610" i="23" s="1"/>
  <c r="Q1609" i="23"/>
  <c r="N1609" i="23"/>
  <c r="J1609" i="23"/>
  <c r="K1609" i="23" s="1"/>
  <c r="Q1608" i="23"/>
  <c r="N1608" i="23"/>
  <c r="J1608" i="23"/>
  <c r="K1608" i="23" s="1"/>
  <c r="Q1607" i="23"/>
  <c r="N1607" i="23"/>
  <c r="K1607" i="23"/>
  <c r="J1607" i="23"/>
  <c r="Q1606" i="23"/>
  <c r="N1606" i="23"/>
  <c r="K1606" i="23"/>
  <c r="J1606" i="23"/>
  <c r="Q1605" i="23"/>
  <c r="N1605" i="23"/>
  <c r="J1605" i="23"/>
  <c r="K1605" i="23" s="1"/>
  <c r="Q1604" i="23"/>
  <c r="N1604" i="23"/>
  <c r="J1604" i="23"/>
  <c r="K1604" i="23" s="1"/>
  <c r="Q1603" i="23"/>
  <c r="N1603" i="23"/>
  <c r="J1603" i="23"/>
  <c r="K1603" i="23" s="1"/>
  <c r="Q1602" i="23"/>
  <c r="N1602" i="23"/>
  <c r="J1602" i="23"/>
  <c r="K1602" i="23" s="1"/>
  <c r="Q1601" i="23"/>
  <c r="N1601" i="23"/>
  <c r="K1601" i="23"/>
  <c r="J1601" i="23"/>
  <c r="Q1600" i="23"/>
  <c r="N1600" i="23"/>
  <c r="J1600" i="23"/>
  <c r="K1600" i="23" s="1"/>
  <c r="Q1599" i="23"/>
  <c r="N1599" i="23"/>
  <c r="K1599" i="23"/>
  <c r="J1599" i="23"/>
  <c r="Q1598" i="23"/>
  <c r="N1598" i="23"/>
  <c r="J1598" i="23"/>
  <c r="K1598" i="23" s="1"/>
  <c r="Q1597" i="23"/>
  <c r="N1597" i="23"/>
  <c r="J1597" i="23"/>
  <c r="K1597" i="23" s="1"/>
  <c r="Q1596" i="23"/>
  <c r="N1596" i="23"/>
  <c r="J1596" i="23"/>
  <c r="K1596" i="23" s="1"/>
  <c r="Q1595" i="23"/>
  <c r="N1595" i="23"/>
  <c r="J1595" i="23"/>
  <c r="K1595" i="23" s="1"/>
  <c r="Q1594" i="23"/>
  <c r="N1594" i="23"/>
  <c r="J1594" i="23"/>
  <c r="K1594" i="23" s="1"/>
  <c r="Q1593" i="23"/>
  <c r="N1593" i="23"/>
  <c r="J1593" i="23"/>
  <c r="K1593" i="23" s="1"/>
  <c r="Q1592" i="23"/>
  <c r="N1592" i="23"/>
  <c r="J1592" i="23"/>
  <c r="K1592" i="23" s="1"/>
  <c r="Q1591" i="23"/>
  <c r="N1591" i="23"/>
  <c r="J1591" i="23"/>
  <c r="K1591" i="23" s="1"/>
  <c r="Q1590" i="23"/>
  <c r="N1590" i="23"/>
  <c r="J1590" i="23"/>
  <c r="K1590" i="23" s="1"/>
  <c r="Q1589" i="23"/>
  <c r="N1589" i="23"/>
  <c r="K1589" i="23"/>
  <c r="J1589" i="23"/>
  <c r="Q1588" i="23"/>
  <c r="N1588" i="23"/>
  <c r="J1588" i="23"/>
  <c r="K1588" i="23" s="1"/>
  <c r="Q1587" i="23"/>
  <c r="N1587" i="23"/>
  <c r="J1587" i="23"/>
  <c r="K1587" i="23" s="1"/>
  <c r="Q1586" i="23"/>
  <c r="N1586" i="23"/>
  <c r="J1586" i="23"/>
  <c r="K1586" i="23" s="1"/>
  <c r="Q1585" i="23"/>
  <c r="N1585" i="23"/>
  <c r="K1585" i="23"/>
  <c r="J1585" i="23"/>
  <c r="Q1584" i="23"/>
  <c r="N1584" i="23"/>
  <c r="J1584" i="23"/>
  <c r="K1584" i="23" s="1"/>
  <c r="Q1583" i="23"/>
  <c r="N1583" i="23"/>
  <c r="J1583" i="23"/>
  <c r="K1583" i="23" s="1"/>
  <c r="Q1582" i="23"/>
  <c r="N1582" i="23"/>
  <c r="J1582" i="23"/>
  <c r="K1582" i="23" s="1"/>
  <c r="Q1581" i="23"/>
  <c r="N1581" i="23"/>
  <c r="J1581" i="23"/>
  <c r="K1581" i="23" s="1"/>
  <c r="Q1580" i="23"/>
  <c r="N1580" i="23"/>
  <c r="J1580" i="23"/>
  <c r="K1580" i="23" s="1"/>
  <c r="Q1579" i="23"/>
  <c r="N1579" i="23"/>
  <c r="J1579" i="23"/>
  <c r="K1579" i="23" s="1"/>
  <c r="Q1578" i="23"/>
  <c r="N1578" i="23"/>
  <c r="J1578" i="23"/>
  <c r="K1578" i="23" s="1"/>
  <c r="Q1577" i="23"/>
  <c r="N1577" i="23"/>
  <c r="J1577" i="23"/>
  <c r="K1577" i="23" s="1"/>
  <c r="Q1576" i="23"/>
  <c r="N1576" i="23"/>
  <c r="J1576" i="23"/>
  <c r="K1576" i="23" s="1"/>
  <c r="Q1575" i="23"/>
  <c r="N1575" i="23"/>
  <c r="J1575" i="23"/>
  <c r="K1575" i="23" s="1"/>
  <c r="Q1574" i="23"/>
  <c r="N1574" i="23"/>
  <c r="J1574" i="23"/>
  <c r="K1574" i="23" s="1"/>
  <c r="Q1573" i="23"/>
  <c r="N1573" i="23"/>
  <c r="J1573" i="23"/>
  <c r="K1573" i="23" s="1"/>
  <c r="Q1572" i="23"/>
  <c r="N1572" i="23"/>
  <c r="J1572" i="23"/>
  <c r="K1572" i="23" s="1"/>
  <c r="Q1571" i="23"/>
  <c r="N1571" i="23"/>
  <c r="K1571" i="23"/>
  <c r="J1571" i="23"/>
  <c r="Q1570" i="23"/>
  <c r="N1570" i="23"/>
  <c r="J1570" i="23"/>
  <c r="K1570" i="23" s="1"/>
  <c r="Q1569" i="23"/>
  <c r="N1569" i="23"/>
  <c r="J1569" i="23"/>
  <c r="K1569" i="23" s="1"/>
  <c r="Q1568" i="23"/>
  <c r="N1568" i="23"/>
  <c r="J1568" i="23"/>
  <c r="K1568" i="23" s="1"/>
  <c r="Q1567" i="23"/>
  <c r="N1567" i="23"/>
  <c r="J1567" i="23"/>
  <c r="K1567" i="23" s="1"/>
  <c r="Q1566" i="23"/>
  <c r="N1566" i="23"/>
  <c r="K1566" i="23"/>
  <c r="J1566" i="23"/>
  <c r="Q1565" i="23"/>
  <c r="N1565" i="23"/>
  <c r="J1565" i="23"/>
  <c r="K1565" i="23" s="1"/>
  <c r="Q1564" i="23"/>
  <c r="N1564" i="23"/>
  <c r="J1564" i="23"/>
  <c r="K1564" i="23" s="1"/>
  <c r="Q1563" i="23"/>
  <c r="N1563" i="23"/>
  <c r="J1563" i="23"/>
  <c r="K1563" i="23" s="1"/>
  <c r="Q1562" i="23"/>
  <c r="N1562" i="23"/>
  <c r="J1562" i="23"/>
  <c r="K1562" i="23" s="1"/>
  <c r="Q1561" i="23"/>
  <c r="N1561" i="23"/>
  <c r="J1561" i="23"/>
  <c r="K1561" i="23" s="1"/>
  <c r="Q1560" i="23"/>
  <c r="N1560" i="23"/>
  <c r="J1560" i="23"/>
  <c r="K1560" i="23" s="1"/>
  <c r="Q1559" i="23"/>
  <c r="N1559" i="23"/>
  <c r="K1559" i="23"/>
  <c r="J1559" i="23"/>
  <c r="Q1558" i="23"/>
  <c r="N1558" i="23"/>
  <c r="J1558" i="23"/>
  <c r="K1558" i="23" s="1"/>
  <c r="Q1557" i="23"/>
  <c r="N1557" i="23"/>
  <c r="K1557" i="23"/>
  <c r="J1557" i="23"/>
  <c r="Q1556" i="23"/>
  <c r="N1556" i="23"/>
  <c r="J1556" i="23"/>
  <c r="K1556" i="23" s="1"/>
  <c r="Q1555" i="23"/>
  <c r="N1555" i="23"/>
  <c r="J1555" i="23"/>
  <c r="K1555" i="23" s="1"/>
  <c r="Q1554" i="23"/>
  <c r="N1554" i="23"/>
  <c r="K1554" i="23"/>
  <c r="J1554" i="23"/>
  <c r="Q1553" i="23"/>
  <c r="N1553" i="23"/>
  <c r="J1553" i="23"/>
  <c r="K1553" i="23" s="1"/>
  <c r="Q1552" i="23"/>
  <c r="N1552" i="23"/>
  <c r="J1552" i="23"/>
  <c r="K1552" i="23" s="1"/>
  <c r="Q1551" i="23"/>
  <c r="N1551" i="23"/>
  <c r="J1551" i="23"/>
  <c r="K1551" i="23" s="1"/>
  <c r="Q1550" i="23"/>
  <c r="N1550" i="23"/>
  <c r="J1550" i="23"/>
  <c r="K1550" i="23" s="1"/>
  <c r="Q1549" i="23"/>
  <c r="N1549" i="23"/>
  <c r="K1549" i="23"/>
  <c r="J1549" i="23"/>
  <c r="Q1548" i="23"/>
  <c r="N1548" i="23"/>
  <c r="J1548" i="23"/>
  <c r="K1548" i="23" s="1"/>
  <c r="Q1547" i="23"/>
  <c r="N1547" i="23"/>
  <c r="J1547" i="23"/>
  <c r="K1547" i="23" s="1"/>
  <c r="Q1546" i="23"/>
  <c r="N1546" i="23"/>
  <c r="J1546" i="23"/>
  <c r="K1546" i="23" s="1"/>
  <c r="Q1545" i="23"/>
  <c r="N1545" i="23"/>
  <c r="J1545" i="23"/>
  <c r="K1545" i="23" s="1"/>
  <c r="Q1544" i="23"/>
  <c r="N1544" i="23"/>
  <c r="J1544" i="23"/>
  <c r="K1544" i="23" s="1"/>
  <c r="Q1543" i="23"/>
  <c r="N1543" i="23"/>
  <c r="K1543" i="23"/>
  <c r="J1543" i="23"/>
  <c r="Q1542" i="23"/>
  <c r="N1542" i="23"/>
  <c r="K1542" i="23"/>
  <c r="J1542" i="23"/>
  <c r="Q1541" i="23"/>
  <c r="N1541" i="23"/>
  <c r="J1541" i="23"/>
  <c r="K1541" i="23" s="1"/>
  <c r="Q1540" i="23"/>
  <c r="N1540" i="23"/>
  <c r="Q1539" i="23"/>
  <c r="N1539" i="23"/>
  <c r="Q1538" i="23"/>
  <c r="N1538" i="23"/>
  <c r="Q1537" i="23"/>
  <c r="N1537" i="23"/>
  <c r="Q1536" i="23"/>
  <c r="N1536" i="23"/>
  <c r="Q1535" i="23"/>
  <c r="N1535" i="23"/>
  <c r="Q1534" i="23"/>
  <c r="N1534" i="23"/>
  <c r="Q1533" i="23"/>
  <c r="N1533" i="23"/>
  <c r="Q1532" i="23"/>
  <c r="N1532" i="23"/>
  <c r="Q1531" i="23"/>
  <c r="N1531" i="23"/>
  <c r="Q1530" i="23"/>
  <c r="N1530" i="23"/>
  <c r="Q1529" i="23"/>
  <c r="N1529" i="23"/>
  <c r="Q1528" i="23"/>
  <c r="N1528" i="23"/>
  <c r="Q1527" i="23"/>
  <c r="N1527" i="23"/>
  <c r="Q1526" i="23"/>
  <c r="N1526" i="23"/>
  <c r="Q1525" i="23"/>
  <c r="N1525" i="23"/>
  <c r="Q1524" i="23"/>
  <c r="N1524" i="23"/>
  <c r="Q1523" i="23"/>
  <c r="N1523" i="23"/>
  <c r="Q1522" i="23"/>
  <c r="N1522" i="23"/>
  <c r="Q1521" i="23"/>
  <c r="N1521" i="23"/>
  <c r="Q1520" i="23"/>
  <c r="N1520" i="23"/>
  <c r="Q1519" i="23"/>
  <c r="N1519" i="23"/>
  <c r="Q1518" i="23"/>
  <c r="N1518" i="23"/>
  <c r="Q1517" i="23"/>
  <c r="N1517" i="23"/>
  <c r="Q1516" i="23"/>
  <c r="N1516" i="23"/>
  <c r="Q1515" i="23"/>
  <c r="N1515" i="23"/>
  <c r="Q1514" i="23"/>
  <c r="N1514" i="23"/>
  <c r="Q1513" i="23"/>
  <c r="N1513" i="23"/>
  <c r="Q1512" i="23"/>
  <c r="N1512" i="23"/>
  <c r="Q1511" i="23"/>
  <c r="N1511" i="23"/>
  <c r="Q1510" i="23"/>
  <c r="N1510" i="23"/>
  <c r="Q1509" i="23"/>
  <c r="N1509" i="23"/>
  <c r="Q1508" i="23"/>
  <c r="N1508" i="23"/>
  <c r="Q1507" i="23"/>
  <c r="N1507" i="23"/>
  <c r="Q1506" i="23"/>
  <c r="N1506" i="23"/>
  <c r="Q1505" i="23"/>
  <c r="N1505" i="23"/>
  <c r="Q1504" i="23"/>
  <c r="N1504" i="23"/>
  <c r="Q1503" i="23"/>
  <c r="N1503" i="23"/>
  <c r="Q1502" i="23"/>
  <c r="N1502" i="23"/>
  <c r="Q1501" i="23"/>
  <c r="N1501" i="23"/>
  <c r="Q1500" i="23"/>
  <c r="N1500" i="23"/>
  <c r="Q1499" i="23"/>
  <c r="N1499" i="23"/>
  <c r="Q1498" i="23"/>
  <c r="N1498" i="23"/>
  <c r="Q1497" i="23"/>
  <c r="N1497" i="23"/>
  <c r="Q1496" i="23"/>
  <c r="N1496" i="23"/>
  <c r="Q1495" i="23"/>
  <c r="N1495" i="23"/>
  <c r="Q1494" i="23"/>
  <c r="N1494" i="23"/>
  <c r="Q1493" i="23"/>
  <c r="N1493" i="23"/>
  <c r="Q1492" i="23"/>
  <c r="N1492" i="23"/>
  <c r="Q1491" i="23"/>
  <c r="N1491" i="23"/>
  <c r="Q1490" i="23"/>
  <c r="N1490" i="23"/>
  <c r="Q1489" i="23"/>
  <c r="N1489" i="23"/>
  <c r="J1489" i="23"/>
  <c r="K1489" i="23" s="1"/>
  <c r="Q1488" i="23"/>
  <c r="N1488" i="23"/>
  <c r="J1488" i="23"/>
  <c r="K1488" i="23" s="1"/>
  <c r="Q1487" i="23"/>
  <c r="N1487" i="23"/>
  <c r="K1487" i="23"/>
  <c r="J1487" i="23"/>
  <c r="Q1486" i="23"/>
  <c r="N1486" i="23"/>
  <c r="K1486" i="23"/>
  <c r="J1486" i="23"/>
  <c r="Q1485" i="23"/>
  <c r="N1485" i="23"/>
  <c r="K1485" i="23"/>
  <c r="J1485" i="23"/>
  <c r="Q1484" i="23"/>
  <c r="N1484" i="23"/>
  <c r="J1484" i="23"/>
  <c r="K1484" i="23" s="1"/>
  <c r="Q1483" i="23"/>
  <c r="N1483" i="23"/>
  <c r="J1483" i="23"/>
  <c r="K1483" i="23" s="1"/>
  <c r="Q1482" i="23"/>
  <c r="N1482" i="23"/>
  <c r="J1482" i="23"/>
  <c r="K1482" i="23" s="1"/>
  <c r="Q1481" i="23"/>
  <c r="N1481" i="23"/>
  <c r="J1481" i="23"/>
  <c r="K1481" i="23" s="1"/>
  <c r="Q1480" i="23"/>
  <c r="N1480" i="23"/>
  <c r="J1480" i="23"/>
  <c r="K1480" i="23" s="1"/>
  <c r="Q1479" i="23"/>
  <c r="N1479" i="23"/>
  <c r="J1479" i="23"/>
  <c r="K1479" i="23" s="1"/>
  <c r="Q1478" i="23"/>
  <c r="N1478" i="23"/>
  <c r="K1478" i="23"/>
  <c r="J1478" i="23"/>
  <c r="Q1477" i="23"/>
  <c r="N1477" i="23"/>
  <c r="J1477" i="23"/>
  <c r="K1477" i="23" s="1"/>
  <c r="Q1476" i="23"/>
  <c r="N1476" i="23"/>
  <c r="J1476" i="23"/>
  <c r="K1476" i="23" s="1"/>
  <c r="Q1475" i="23"/>
  <c r="N1475" i="23"/>
  <c r="J1475" i="23"/>
  <c r="K1475" i="23" s="1"/>
  <c r="Q1474" i="23"/>
  <c r="N1474" i="23"/>
  <c r="K1474" i="23"/>
  <c r="J1474" i="23"/>
  <c r="Q1473" i="23"/>
  <c r="N1473" i="23"/>
  <c r="J1473" i="23"/>
  <c r="K1473" i="23" s="1"/>
  <c r="Q1472" i="23"/>
  <c r="N1472" i="23"/>
  <c r="J1472" i="23"/>
  <c r="K1472" i="23" s="1"/>
  <c r="Q1471" i="23"/>
  <c r="N1471" i="23"/>
  <c r="K1471" i="23"/>
  <c r="J1471" i="23"/>
  <c r="Q1470" i="23"/>
  <c r="N1470" i="23"/>
  <c r="K1470" i="23"/>
  <c r="J1470" i="23"/>
  <c r="Q1469" i="23"/>
  <c r="N1469" i="23"/>
  <c r="K1469" i="23"/>
  <c r="J1469" i="23"/>
  <c r="Q1468" i="23"/>
  <c r="N1468" i="23"/>
  <c r="J1468" i="23"/>
  <c r="K1468" i="23" s="1"/>
  <c r="Q1467" i="23"/>
  <c r="N1467" i="23"/>
  <c r="J1467" i="23"/>
  <c r="K1467" i="23" s="1"/>
  <c r="Q1466" i="23"/>
  <c r="N1466" i="23"/>
  <c r="J1466" i="23"/>
  <c r="K1466" i="23" s="1"/>
  <c r="Q1465" i="23"/>
  <c r="N1465" i="23"/>
  <c r="K1465" i="23"/>
  <c r="Q1464" i="23"/>
  <c r="N1464" i="23"/>
  <c r="K1464" i="23"/>
  <c r="Q1463" i="23"/>
  <c r="N1463" i="23"/>
  <c r="K1463" i="23"/>
  <c r="Q1462" i="23"/>
  <c r="N1462" i="23"/>
  <c r="K1462" i="23"/>
  <c r="Q1461" i="23"/>
  <c r="N1461" i="23"/>
  <c r="K1461" i="23"/>
  <c r="Q1460" i="23"/>
  <c r="N1460" i="23"/>
  <c r="K1460" i="23"/>
  <c r="Q1459" i="23"/>
  <c r="N1459" i="23"/>
  <c r="K1459" i="23"/>
  <c r="Q1458" i="23"/>
  <c r="N1458" i="23"/>
  <c r="K1458" i="23"/>
  <c r="Q1457" i="23"/>
  <c r="N1457" i="23"/>
  <c r="K1457" i="23"/>
  <c r="Q1456" i="23"/>
  <c r="N1456" i="23"/>
  <c r="K1456" i="23"/>
  <c r="Q1455" i="23"/>
  <c r="N1455" i="23"/>
  <c r="K1455" i="23"/>
  <c r="Q1454" i="23"/>
  <c r="N1454" i="23"/>
  <c r="K1454" i="23"/>
  <c r="Q1453" i="23"/>
  <c r="N1453" i="23"/>
  <c r="K1453" i="23"/>
  <c r="Q1452" i="23"/>
  <c r="N1452" i="23"/>
  <c r="K1452" i="23"/>
  <c r="Q1451" i="23"/>
  <c r="N1451" i="23"/>
  <c r="K1451" i="23"/>
  <c r="Q1450" i="23"/>
  <c r="N1450" i="23"/>
  <c r="K1450" i="23"/>
  <c r="J1450" i="23"/>
  <c r="Q1449" i="23"/>
  <c r="N1449" i="23"/>
  <c r="K1449" i="23"/>
  <c r="J1449" i="23"/>
  <c r="Q1448" i="23"/>
  <c r="N1448" i="23"/>
  <c r="J1448" i="23"/>
  <c r="K1448" i="23" s="1"/>
  <c r="Q1447" i="23"/>
  <c r="N1447" i="23"/>
  <c r="J1447" i="23"/>
  <c r="K1447" i="23" s="1"/>
  <c r="Q1446" i="23"/>
  <c r="N1446" i="23"/>
  <c r="K1446" i="23"/>
  <c r="J1446" i="23"/>
  <c r="Q1445" i="23"/>
  <c r="N1445" i="23"/>
  <c r="K1445" i="23"/>
  <c r="J1445" i="23"/>
  <c r="Q1444" i="23"/>
  <c r="N1444" i="23"/>
  <c r="J1444" i="23"/>
  <c r="K1444" i="23" s="1"/>
  <c r="Q1443" i="23"/>
  <c r="N1443" i="23"/>
  <c r="J1443" i="23"/>
  <c r="K1443" i="23" s="1"/>
  <c r="Q1442" i="23"/>
  <c r="N1442" i="23"/>
  <c r="K1442" i="23"/>
  <c r="J1442" i="23"/>
  <c r="Q1441" i="23"/>
  <c r="N1441" i="23"/>
  <c r="K1441" i="23"/>
  <c r="J1441" i="23"/>
  <c r="Q1440" i="23"/>
  <c r="N1440" i="23"/>
  <c r="K1440" i="23"/>
  <c r="J1440" i="23"/>
  <c r="Q1439" i="23"/>
  <c r="N1439" i="23"/>
  <c r="J1439" i="23"/>
  <c r="K1439" i="23" s="1"/>
  <c r="Q1438" i="23"/>
  <c r="N1438" i="23"/>
  <c r="K1438" i="23"/>
  <c r="J1438" i="23"/>
  <c r="Q1437" i="23"/>
  <c r="N1437" i="23"/>
  <c r="K1437" i="23"/>
  <c r="J1437" i="23"/>
  <c r="Q1436" i="23"/>
  <c r="N1436" i="23"/>
  <c r="J1436" i="23"/>
  <c r="K1436" i="23" s="1"/>
  <c r="Q1435" i="23"/>
  <c r="N1435" i="23"/>
  <c r="J1435" i="23"/>
  <c r="K1435" i="23" s="1"/>
  <c r="Q1434" i="23"/>
  <c r="N1434" i="23"/>
  <c r="K1434" i="23"/>
  <c r="J1434" i="23"/>
  <c r="Q1433" i="23"/>
  <c r="N1433" i="23"/>
  <c r="K1433" i="23"/>
  <c r="J1433" i="23"/>
  <c r="Q1432" i="23"/>
  <c r="N1432" i="23"/>
  <c r="J1432" i="23"/>
  <c r="K1432" i="23" s="1"/>
  <c r="Q1431" i="23"/>
  <c r="N1431" i="23"/>
  <c r="J1431" i="23"/>
  <c r="K1431" i="23" s="1"/>
  <c r="Q1430" i="23"/>
  <c r="N1430" i="23"/>
  <c r="K1430" i="23"/>
  <c r="J1430" i="23"/>
  <c r="Q1429" i="23"/>
  <c r="N1429" i="23"/>
  <c r="K1429" i="23"/>
  <c r="J1429" i="23"/>
  <c r="Q1428" i="23"/>
  <c r="N1428" i="23"/>
  <c r="J1428" i="23"/>
  <c r="K1428" i="23" s="1"/>
  <c r="Q1427" i="23"/>
  <c r="N1427" i="23"/>
  <c r="J1427" i="23"/>
  <c r="K1427" i="23" s="1"/>
  <c r="Q1426" i="23"/>
  <c r="N1426" i="23"/>
  <c r="K1426" i="23"/>
  <c r="J1426" i="23"/>
  <c r="Q1425" i="23"/>
  <c r="N1425" i="23"/>
  <c r="K1425" i="23"/>
  <c r="J1425" i="23"/>
  <c r="Q1424" i="23"/>
  <c r="N1424" i="23"/>
  <c r="J1424" i="23"/>
  <c r="K1424" i="23" s="1"/>
  <c r="Q1423" i="23"/>
  <c r="N1423" i="23"/>
  <c r="J1423" i="23"/>
  <c r="K1423" i="23" s="1"/>
  <c r="Q1422" i="23"/>
  <c r="N1422" i="23"/>
  <c r="K1422" i="23"/>
  <c r="J1422" i="23"/>
  <c r="Q1421" i="23"/>
  <c r="N1421" i="23"/>
  <c r="K1421" i="23"/>
  <c r="J1421" i="23"/>
  <c r="Q1420" i="23"/>
  <c r="N1420" i="23"/>
  <c r="J1420" i="23"/>
  <c r="K1420" i="23" s="1"/>
  <c r="Q1419" i="23"/>
  <c r="N1419" i="23"/>
  <c r="J1419" i="23"/>
  <c r="K1419" i="23" s="1"/>
  <c r="Q1418" i="23"/>
  <c r="N1418" i="23"/>
  <c r="K1418" i="23"/>
  <c r="J1418" i="23"/>
  <c r="Q1417" i="23"/>
  <c r="N1417" i="23"/>
  <c r="K1417" i="23"/>
  <c r="J1417" i="23"/>
  <c r="Q1416" i="23"/>
  <c r="N1416" i="23"/>
  <c r="J1416" i="23"/>
  <c r="K1416" i="23" s="1"/>
  <c r="Q1415" i="23"/>
  <c r="N1415" i="23"/>
  <c r="J1415" i="23"/>
  <c r="K1415" i="23" s="1"/>
  <c r="Q1414" i="23"/>
  <c r="N1414" i="23"/>
  <c r="K1414" i="23"/>
  <c r="J1414" i="23"/>
  <c r="Q1413" i="23"/>
  <c r="N1413" i="23"/>
  <c r="K1413" i="23"/>
  <c r="J1413" i="23"/>
  <c r="Q1412" i="23"/>
  <c r="N1412" i="23"/>
  <c r="J1412" i="23"/>
  <c r="K1412" i="23" s="1"/>
  <c r="Q1411" i="23"/>
  <c r="N1411" i="23"/>
  <c r="J1411" i="23"/>
  <c r="K1411" i="23" s="1"/>
  <c r="Q1410" i="23"/>
  <c r="N1410" i="23"/>
  <c r="K1410" i="23"/>
  <c r="J1410" i="23"/>
  <c r="Q1409" i="23"/>
  <c r="N1409" i="23"/>
  <c r="K1409" i="23"/>
  <c r="J1409" i="23"/>
  <c r="Q1408" i="23"/>
  <c r="N1408" i="23"/>
  <c r="J1408" i="23"/>
  <c r="K1408" i="23" s="1"/>
  <c r="Q1407" i="23"/>
  <c r="N1407" i="23"/>
  <c r="J1407" i="23"/>
  <c r="K1407" i="23" s="1"/>
  <c r="Q1406" i="23"/>
  <c r="N1406" i="23"/>
  <c r="K1406" i="23"/>
  <c r="J1406" i="23"/>
  <c r="Q1405" i="23"/>
  <c r="N1405" i="23"/>
  <c r="K1405" i="23"/>
  <c r="J1405" i="23"/>
  <c r="Q1404" i="23"/>
  <c r="N1404" i="23"/>
  <c r="J1404" i="23"/>
  <c r="K1404" i="23" s="1"/>
  <c r="Q1403" i="23"/>
  <c r="N1403" i="23"/>
  <c r="J1403" i="23"/>
  <c r="K1403" i="23" s="1"/>
  <c r="Q1402" i="23"/>
  <c r="N1402" i="23"/>
  <c r="K1402" i="23"/>
  <c r="J1402" i="23"/>
  <c r="Q1401" i="23"/>
  <c r="N1401" i="23"/>
  <c r="K1401" i="23"/>
  <c r="J1401" i="23"/>
  <c r="Q1400" i="23"/>
  <c r="N1400" i="23"/>
  <c r="J1400" i="23"/>
  <c r="K1400" i="23" s="1"/>
  <c r="Q1399" i="23"/>
  <c r="N1399" i="23"/>
  <c r="J1399" i="23"/>
  <c r="K1399" i="23" s="1"/>
  <c r="Q1398" i="23"/>
  <c r="N1398" i="23"/>
  <c r="K1398" i="23"/>
  <c r="J1398" i="23"/>
  <c r="Q1397" i="23"/>
  <c r="N1397" i="23"/>
  <c r="K1397" i="23"/>
  <c r="J1397" i="23"/>
  <c r="Q1396" i="23"/>
  <c r="N1396" i="23"/>
  <c r="J1396" i="23"/>
  <c r="K1396" i="23" s="1"/>
  <c r="Q1395" i="23"/>
  <c r="N1395" i="23"/>
  <c r="J1395" i="23"/>
  <c r="K1395" i="23" s="1"/>
  <c r="Q1394" i="23"/>
  <c r="N1394" i="23"/>
  <c r="K1394" i="23"/>
  <c r="J1394" i="23"/>
  <c r="Q1393" i="23"/>
  <c r="N1393" i="23"/>
  <c r="K1393" i="23"/>
  <c r="J1393" i="23"/>
  <c r="Q1392" i="23"/>
  <c r="N1392" i="23"/>
  <c r="J1392" i="23"/>
  <c r="K1392" i="23" s="1"/>
  <c r="Q1391" i="23"/>
  <c r="N1391" i="23"/>
  <c r="J1391" i="23"/>
  <c r="K1391" i="23" s="1"/>
  <c r="Q1390" i="23"/>
  <c r="N1390" i="23"/>
  <c r="K1390" i="23"/>
  <c r="J1390" i="23"/>
  <c r="Q1389" i="23"/>
  <c r="N1389" i="23"/>
  <c r="K1389" i="23"/>
  <c r="J1389" i="23"/>
  <c r="Q1388" i="23"/>
  <c r="N1388" i="23"/>
  <c r="J1388" i="23"/>
  <c r="K1388" i="23" s="1"/>
  <c r="Q1387" i="23"/>
  <c r="N1387" i="23"/>
  <c r="J1387" i="23"/>
  <c r="K1387" i="23" s="1"/>
  <c r="Q1386" i="23"/>
  <c r="N1386" i="23"/>
  <c r="K1386" i="23"/>
  <c r="J1386" i="23"/>
  <c r="Q1385" i="23"/>
  <c r="N1385" i="23"/>
  <c r="K1385" i="23"/>
  <c r="J1385" i="23"/>
  <c r="Q1384" i="23"/>
  <c r="N1384" i="23"/>
  <c r="J1384" i="23"/>
  <c r="K1384" i="23" s="1"/>
  <c r="Q1383" i="23"/>
  <c r="N1383" i="23"/>
  <c r="J1383" i="23"/>
  <c r="K1383" i="23" s="1"/>
  <c r="Q1382" i="23"/>
  <c r="N1382" i="23"/>
  <c r="K1382" i="23"/>
  <c r="J1382" i="23"/>
  <c r="Q1381" i="23"/>
  <c r="N1381" i="23"/>
  <c r="K1381" i="23"/>
  <c r="J1381" i="23"/>
  <c r="Q1380" i="23"/>
  <c r="N1380" i="23"/>
  <c r="J1380" i="23"/>
  <c r="K1380" i="23" s="1"/>
  <c r="Q1379" i="23"/>
  <c r="N1379" i="23"/>
  <c r="J1379" i="23"/>
  <c r="K1379" i="23" s="1"/>
  <c r="Q1378" i="23"/>
  <c r="N1378" i="23"/>
  <c r="K1378" i="23"/>
  <c r="J1378" i="23"/>
  <c r="Q1377" i="23"/>
  <c r="N1377" i="23"/>
  <c r="K1377" i="23"/>
  <c r="J1377" i="23"/>
  <c r="Q1376" i="23"/>
  <c r="N1376" i="23"/>
  <c r="K1376" i="23"/>
  <c r="J1376" i="23"/>
  <c r="Q1375" i="23"/>
  <c r="N1375" i="23"/>
  <c r="J1375" i="23"/>
  <c r="K1375" i="23" s="1"/>
  <c r="Q1374" i="23"/>
  <c r="N1374" i="23"/>
  <c r="K1374" i="23"/>
  <c r="J1374" i="23"/>
  <c r="Q1373" i="23"/>
  <c r="N1373" i="23"/>
  <c r="K1373" i="23"/>
  <c r="J1373" i="23"/>
  <c r="Q1372" i="23"/>
  <c r="N1372" i="23"/>
  <c r="J1372" i="23"/>
  <c r="K1372" i="23" s="1"/>
  <c r="Q1371" i="23"/>
  <c r="N1371" i="23"/>
  <c r="J1371" i="23"/>
  <c r="K1371" i="23" s="1"/>
  <c r="Q1370" i="23"/>
  <c r="N1370" i="23"/>
  <c r="K1370" i="23"/>
  <c r="J1370" i="23"/>
  <c r="Q1369" i="23"/>
  <c r="N1369" i="23"/>
  <c r="K1369" i="23"/>
  <c r="J1369" i="23"/>
  <c r="Q1368" i="23"/>
  <c r="N1368" i="23"/>
  <c r="J1368" i="23"/>
  <c r="K1368" i="23" s="1"/>
  <c r="Q1367" i="23"/>
  <c r="N1367" i="23"/>
  <c r="J1367" i="23"/>
  <c r="K1367" i="23" s="1"/>
  <c r="Q1366" i="23"/>
  <c r="N1366" i="23"/>
  <c r="K1366" i="23"/>
  <c r="J1366" i="23"/>
  <c r="Q1365" i="23"/>
  <c r="N1365" i="23"/>
  <c r="K1365" i="23"/>
  <c r="J1365" i="23"/>
  <c r="Q1364" i="23"/>
  <c r="N1364" i="23"/>
  <c r="J1364" i="23"/>
  <c r="K1364" i="23" s="1"/>
  <c r="Q1363" i="23"/>
  <c r="N1363" i="23"/>
  <c r="J1363" i="23"/>
  <c r="K1363" i="23" s="1"/>
  <c r="Q1362" i="23"/>
  <c r="N1362" i="23"/>
  <c r="K1362" i="23"/>
  <c r="J1362" i="23"/>
  <c r="Q1361" i="23"/>
  <c r="N1361" i="23"/>
  <c r="K1361" i="23"/>
  <c r="J1361" i="23"/>
  <c r="Q1360" i="23"/>
  <c r="N1360" i="23"/>
  <c r="J1360" i="23"/>
  <c r="K1360" i="23" s="1"/>
  <c r="Q1359" i="23"/>
  <c r="N1359" i="23"/>
  <c r="J1359" i="23"/>
  <c r="K1359" i="23" s="1"/>
  <c r="Q1358" i="23"/>
  <c r="N1358" i="23"/>
  <c r="K1358" i="23"/>
  <c r="J1358" i="23"/>
  <c r="Q1357" i="23"/>
  <c r="N1357" i="23"/>
  <c r="K1357" i="23"/>
  <c r="J1357" i="23"/>
  <c r="Q1356" i="23"/>
  <c r="N1356" i="23"/>
  <c r="J1356" i="23"/>
  <c r="K1356" i="23" s="1"/>
  <c r="Q1355" i="23"/>
  <c r="N1355" i="23"/>
  <c r="J1355" i="23"/>
  <c r="K1355" i="23" s="1"/>
  <c r="Q1354" i="23"/>
  <c r="N1354" i="23"/>
  <c r="K1354" i="23"/>
  <c r="J1354" i="23"/>
  <c r="Q1353" i="23"/>
  <c r="N1353" i="23"/>
  <c r="K1353" i="23"/>
  <c r="J1353" i="23"/>
  <c r="Q1352" i="23"/>
  <c r="N1352" i="23"/>
  <c r="J1352" i="23"/>
  <c r="K1352" i="23" s="1"/>
  <c r="Q1351" i="23"/>
  <c r="N1351" i="23"/>
  <c r="J1351" i="23"/>
  <c r="K1351" i="23" s="1"/>
  <c r="Q1350" i="23"/>
  <c r="N1350" i="23"/>
  <c r="K1350" i="23"/>
  <c r="J1350" i="23"/>
  <c r="Q1349" i="23"/>
  <c r="N1349" i="23"/>
  <c r="K1349" i="23"/>
  <c r="J1349" i="23"/>
  <c r="Q1348" i="23"/>
  <c r="N1348" i="23"/>
  <c r="J1348" i="23"/>
  <c r="K1348" i="23" s="1"/>
  <c r="Q1347" i="23"/>
  <c r="N1347" i="23"/>
  <c r="J1347" i="23"/>
  <c r="K1347" i="23" s="1"/>
  <c r="Q1346" i="23"/>
  <c r="N1346" i="23"/>
  <c r="K1346" i="23"/>
  <c r="J1346" i="23"/>
  <c r="Q1345" i="23"/>
  <c r="N1345" i="23"/>
  <c r="K1345" i="23"/>
  <c r="J1345" i="23"/>
  <c r="Q1344" i="23"/>
  <c r="N1344" i="23"/>
  <c r="J1344" i="23"/>
  <c r="K1344" i="23" s="1"/>
  <c r="Q1343" i="23"/>
  <c r="N1343" i="23"/>
  <c r="J1343" i="23"/>
  <c r="K1343" i="23" s="1"/>
  <c r="Q1342" i="23"/>
  <c r="N1342" i="23"/>
  <c r="K1342" i="23"/>
  <c r="J1342" i="23"/>
  <c r="Q1341" i="23"/>
  <c r="N1341" i="23"/>
  <c r="K1341" i="23"/>
  <c r="J1341" i="23"/>
  <c r="Q1340" i="23"/>
  <c r="N1340" i="23"/>
  <c r="J1340" i="23"/>
  <c r="K1340" i="23" s="1"/>
  <c r="Q1339" i="23"/>
  <c r="N1339" i="23"/>
  <c r="J1339" i="23"/>
  <c r="K1339" i="23" s="1"/>
  <c r="Q1338" i="23"/>
  <c r="N1338" i="23"/>
  <c r="K1338" i="23"/>
  <c r="J1338" i="23"/>
  <c r="Q1337" i="23"/>
  <c r="N1337" i="23"/>
  <c r="K1337" i="23"/>
  <c r="J1337" i="23"/>
  <c r="Q1336" i="23"/>
  <c r="N1336" i="23"/>
  <c r="J1336" i="23"/>
  <c r="K1336" i="23" s="1"/>
  <c r="Q1335" i="23"/>
  <c r="N1335" i="23"/>
  <c r="J1335" i="23"/>
  <c r="K1335" i="23" s="1"/>
  <c r="Q1334" i="23"/>
  <c r="N1334" i="23"/>
  <c r="K1334" i="23"/>
  <c r="J1334" i="23"/>
  <c r="Q1333" i="23"/>
  <c r="N1333" i="23"/>
  <c r="K1333" i="23"/>
  <c r="J1333" i="23"/>
  <c r="Q1332" i="23"/>
  <c r="N1332" i="23"/>
  <c r="J1332" i="23"/>
  <c r="K1332" i="23" s="1"/>
  <c r="Q1331" i="23"/>
  <c r="N1331" i="23"/>
  <c r="J1331" i="23"/>
  <c r="K1331" i="23" s="1"/>
  <c r="Q1330" i="23"/>
  <c r="N1330" i="23"/>
  <c r="K1330" i="23"/>
  <c r="J1330" i="23"/>
  <c r="Q1329" i="23"/>
  <c r="N1329" i="23"/>
  <c r="K1329" i="23"/>
  <c r="J1329" i="23"/>
  <c r="Q1328" i="23"/>
  <c r="N1328" i="23"/>
  <c r="J1328" i="23"/>
  <c r="K1328" i="23" s="1"/>
  <c r="Q1327" i="23"/>
  <c r="N1327" i="23"/>
  <c r="J1327" i="23"/>
  <c r="K1327" i="23" s="1"/>
  <c r="Q1326" i="23"/>
  <c r="N1326" i="23"/>
  <c r="K1326" i="23"/>
  <c r="J1326" i="23"/>
  <c r="Q1325" i="23"/>
  <c r="N1325" i="23"/>
  <c r="K1325" i="23"/>
  <c r="J1325" i="23"/>
  <c r="Q1324" i="23"/>
  <c r="N1324" i="23"/>
  <c r="J1324" i="23"/>
  <c r="K1324" i="23" s="1"/>
  <c r="Q1323" i="23"/>
  <c r="N1323" i="23"/>
  <c r="J1323" i="23"/>
  <c r="K1323" i="23" s="1"/>
  <c r="Q1322" i="23"/>
  <c r="N1322" i="23"/>
  <c r="K1322" i="23"/>
  <c r="J1322" i="23"/>
  <c r="Q1321" i="23"/>
  <c r="N1321" i="23"/>
  <c r="K1321" i="23"/>
  <c r="J1321" i="23"/>
  <c r="Q1320" i="23"/>
  <c r="N1320" i="23"/>
  <c r="J1320" i="23"/>
  <c r="K1320" i="23" s="1"/>
  <c r="Q1319" i="23"/>
  <c r="N1319" i="23"/>
  <c r="J1319" i="23"/>
  <c r="K1319" i="23" s="1"/>
  <c r="Q1318" i="23"/>
  <c r="N1318" i="23"/>
  <c r="K1318" i="23"/>
  <c r="J1318" i="23"/>
  <c r="Q1317" i="23"/>
  <c r="N1317" i="23"/>
  <c r="K1317" i="23"/>
  <c r="J1317" i="23"/>
  <c r="Q1316" i="23"/>
  <c r="N1316" i="23"/>
  <c r="J1316" i="23"/>
  <c r="K1316" i="23" s="1"/>
  <c r="Q1315" i="23"/>
  <c r="N1315" i="23"/>
  <c r="J1315" i="23"/>
  <c r="K1315" i="23" s="1"/>
  <c r="Q1314" i="23"/>
  <c r="N1314" i="23"/>
  <c r="K1314" i="23"/>
  <c r="J1314" i="23"/>
  <c r="Q1313" i="23"/>
  <c r="N1313" i="23"/>
  <c r="K1313" i="23"/>
  <c r="J1313" i="23"/>
  <c r="Q1312" i="23"/>
  <c r="N1312" i="23"/>
  <c r="K1312" i="23"/>
  <c r="J1312" i="23"/>
  <c r="Q1311" i="23"/>
  <c r="N1311" i="23"/>
  <c r="J1311" i="23"/>
  <c r="K1311" i="23" s="1"/>
  <c r="Q1310" i="23"/>
  <c r="N1310" i="23"/>
  <c r="K1310" i="23"/>
  <c r="J1310" i="23"/>
  <c r="Q1309" i="23"/>
  <c r="N1309" i="23"/>
  <c r="K1309" i="23"/>
  <c r="J1309" i="23"/>
  <c r="Q1308" i="23"/>
  <c r="N1308" i="23"/>
  <c r="J1308" i="23"/>
  <c r="K1308" i="23" s="1"/>
  <c r="Q1307" i="23"/>
  <c r="N1307" i="23"/>
  <c r="J1307" i="23"/>
  <c r="K1307" i="23" s="1"/>
  <c r="Q1306" i="23"/>
  <c r="N1306" i="23"/>
  <c r="K1306" i="23"/>
  <c r="J1306" i="23"/>
  <c r="Q1305" i="23"/>
  <c r="N1305" i="23"/>
  <c r="K1305" i="23"/>
  <c r="J1305" i="23"/>
  <c r="Q1304" i="23"/>
  <c r="N1304" i="23"/>
  <c r="J1304" i="23"/>
  <c r="K1304" i="23" s="1"/>
  <c r="Q1303" i="23"/>
  <c r="N1303" i="23"/>
  <c r="J1303" i="23"/>
  <c r="K1303" i="23" s="1"/>
  <c r="Q1302" i="23"/>
  <c r="N1302" i="23"/>
  <c r="K1302" i="23"/>
  <c r="J1302" i="23"/>
  <c r="Q1301" i="23"/>
  <c r="N1301" i="23"/>
  <c r="K1301" i="23"/>
  <c r="J1301" i="23"/>
  <c r="Q1300" i="23"/>
  <c r="N1300" i="23"/>
  <c r="J1300" i="23"/>
  <c r="K1300" i="23" s="1"/>
  <c r="Q1299" i="23"/>
  <c r="N1299" i="23"/>
  <c r="J1299" i="23"/>
  <c r="K1299" i="23" s="1"/>
  <c r="Q1298" i="23"/>
  <c r="N1298" i="23"/>
  <c r="K1298" i="23"/>
  <c r="J1298" i="23"/>
  <c r="Q1297" i="23"/>
  <c r="N1297" i="23"/>
  <c r="K1297" i="23"/>
  <c r="J1297" i="23"/>
  <c r="Q1296" i="23"/>
  <c r="N1296" i="23"/>
  <c r="J1296" i="23"/>
  <c r="K1296" i="23" s="1"/>
  <c r="Q1295" i="23"/>
  <c r="N1295" i="23"/>
  <c r="J1295" i="23"/>
  <c r="K1295" i="23" s="1"/>
  <c r="Q1294" i="23"/>
  <c r="N1294" i="23"/>
  <c r="K1294" i="23"/>
  <c r="J1294" i="23"/>
  <c r="Q1293" i="23"/>
  <c r="N1293" i="23"/>
  <c r="K1293" i="23"/>
  <c r="J1293" i="23"/>
  <c r="Q1292" i="23"/>
  <c r="N1292" i="23"/>
  <c r="J1292" i="23"/>
  <c r="K1292" i="23" s="1"/>
  <c r="Q1291" i="23"/>
  <c r="N1291" i="23"/>
  <c r="J1291" i="23"/>
  <c r="K1291" i="23" s="1"/>
  <c r="Q1290" i="23"/>
  <c r="N1290" i="23"/>
  <c r="K1290" i="23"/>
  <c r="J1290" i="23"/>
  <c r="Q1289" i="23"/>
  <c r="N1289" i="23"/>
  <c r="K1289" i="23"/>
  <c r="J1289" i="23"/>
  <c r="Q1288" i="23"/>
  <c r="N1288" i="23"/>
  <c r="J1288" i="23"/>
  <c r="K1288" i="23" s="1"/>
  <c r="Q1287" i="23"/>
  <c r="N1287" i="23"/>
  <c r="J1287" i="23"/>
  <c r="K1287" i="23" s="1"/>
  <c r="Q1286" i="23"/>
  <c r="N1286" i="23"/>
  <c r="K1286" i="23"/>
  <c r="J1286" i="23"/>
  <c r="Q1285" i="23"/>
  <c r="N1285" i="23"/>
  <c r="K1285" i="23"/>
  <c r="J1285" i="23"/>
  <c r="Q1284" i="23"/>
  <c r="N1284" i="23"/>
  <c r="J1284" i="23"/>
  <c r="K1284" i="23" s="1"/>
  <c r="Q1283" i="23"/>
  <c r="N1283" i="23"/>
  <c r="J1283" i="23"/>
  <c r="K1283" i="23" s="1"/>
  <c r="Q1282" i="23"/>
  <c r="N1282" i="23"/>
  <c r="K1282" i="23"/>
  <c r="J1282" i="23"/>
  <c r="Q1281" i="23"/>
  <c r="N1281" i="23"/>
  <c r="K1281" i="23"/>
  <c r="J1281" i="23"/>
  <c r="Q1280" i="23"/>
  <c r="N1280" i="23"/>
  <c r="J1280" i="23"/>
  <c r="K1280" i="23" s="1"/>
  <c r="Q1279" i="23"/>
  <c r="N1279" i="23"/>
  <c r="J1279" i="23"/>
  <c r="K1279" i="23" s="1"/>
  <c r="Q1278" i="23"/>
  <c r="N1278" i="23"/>
  <c r="K1278" i="23"/>
  <c r="J1278" i="23"/>
  <c r="Q1277" i="23"/>
  <c r="N1277" i="23"/>
  <c r="K1277" i="23"/>
  <c r="J1277" i="23"/>
  <c r="Q1276" i="23"/>
  <c r="N1276" i="23"/>
  <c r="J1276" i="23"/>
  <c r="K1276" i="23" s="1"/>
  <c r="Q1275" i="23"/>
  <c r="N1275" i="23"/>
  <c r="J1275" i="23"/>
  <c r="K1275" i="23" s="1"/>
  <c r="Q1274" i="23"/>
  <c r="N1274" i="23"/>
  <c r="K1274" i="23"/>
  <c r="J1274" i="23"/>
  <c r="Q1273" i="23"/>
  <c r="N1273" i="23"/>
  <c r="K1273" i="23"/>
  <c r="J1273" i="23"/>
  <c r="Q1272" i="23"/>
  <c r="N1272" i="23"/>
  <c r="J1272" i="23"/>
  <c r="K1272" i="23" s="1"/>
  <c r="Q1271" i="23"/>
  <c r="N1271" i="23"/>
  <c r="J1271" i="23"/>
  <c r="K1271" i="23" s="1"/>
  <c r="Q1270" i="23"/>
  <c r="N1270" i="23"/>
  <c r="K1270" i="23"/>
  <c r="J1270" i="23"/>
  <c r="Q1269" i="23"/>
  <c r="N1269" i="23"/>
  <c r="K1269" i="23"/>
  <c r="J1269" i="23"/>
  <c r="Q1268" i="23"/>
  <c r="N1268" i="23"/>
  <c r="J1268" i="23"/>
  <c r="K1268" i="23" s="1"/>
  <c r="Q1267" i="23"/>
  <c r="N1267" i="23"/>
  <c r="J1267" i="23"/>
  <c r="K1267" i="23" s="1"/>
  <c r="Q1266" i="23"/>
  <c r="N1266" i="23"/>
  <c r="K1266" i="23"/>
  <c r="J1266" i="23"/>
  <c r="Q1265" i="23"/>
  <c r="N1265" i="23"/>
  <c r="K1265" i="23"/>
  <c r="J1265" i="23"/>
  <c r="Q1264" i="23"/>
  <c r="N1264" i="23"/>
  <c r="J1264" i="23"/>
  <c r="K1264" i="23" s="1"/>
  <c r="Q1263" i="23"/>
  <c r="N1263" i="23"/>
  <c r="J1263" i="23"/>
  <c r="K1263" i="23" s="1"/>
  <c r="Q1262" i="23"/>
  <c r="N1262" i="23"/>
  <c r="K1262" i="23"/>
  <c r="J1262" i="23"/>
  <c r="Q1261" i="23"/>
  <c r="N1261" i="23"/>
  <c r="K1261" i="23"/>
  <c r="J1261" i="23"/>
  <c r="Q1260" i="23"/>
  <c r="N1260" i="23"/>
  <c r="J1260" i="23"/>
  <c r="K1260" i="23" s="1"/>
  <c r="Q1259" i="23"/>
  <c r="N1259" i="23"/>
  <c r="J1259" i="23"/>
  <c r="K1259" i="23" s="1"/>
  <c r="Q1258" i="23"/>
  <c r="N1258" i="23"/>
  <c r="K1258" i="23"/>
  <c r="J1258" i="23"/>
  <c r="Q1257" i="23"/>
  <c r="N1257" i="23"/>
  <c r="K1257" i="23"/>
  <c r="J1257" i="23"/>
  <c r="Q1256" i="23"/>
  <c r="N1256" i="23"/>
  <c r="J1256" i="23"/>
  <c r="K1256" i="23" s="1"/>
  <c r="Q1255" i="23"/>
  <c r="N1255" i="23"/>
  <c r="J1255" i="23"/>
  <c r="K1255" i="23" s="1"/>
  <c r="Q1254" i="23"/>
  <c r="N1254" i="23"/>
  <c r="K1254" i="23"/>
  <c r="J1254" i="23"/>
  <c r="Q1253" i="23"/>
  <c r="N1253" i="23"/>
  <c r="K1253" i="23"/>
  <c r="J1253" i="23"/>
  <c r="Q1252" i="23"/>
  <c r="N1252" i="23"/>
  <c r="J1252" i="23"/>
  <c r="K1252" i="23" s="1"/>
  <c r="Q1251" i="23"/>
  <c r="N1251" i="23"/>
  <c r="J1251" i="23"/>
  <c r="K1251" i="23" s="1"/>
  <c r="Q1250" i="23"/>
  <c r="N1250" i="23"/>
  <c r="K1250" i="23"/>
  <c r="J1250" i="23"/>
  <c r="Q1249" i="23"/>
  <c r="N1249" i="23"/>
  <c r="K1249" i="23"/>
  <c r="J1249" i="23"/>
  <c r="Q1248" i="23"/>
  <c r="N1248" i="23"/>
  <c r="K1248" i="23"/>
  <c r="J1248" i="23"/>
  <c r="Q1247" i="23"/>
  <c r="N1247" i="23"/>
  <c r="J1247" i="23"/>
  <c r="K1247" i="23" s="1"/>
  <c r="Q1246" i="23"/>
  <c r="N1246" i="23"/>
  <c r="K1246" i="23"/>
  <c r="J1246" i="23"/>
  <c r="Q1245" i="23"/>
  <c r="N1245" i="23"/>
  <c r="K1245" i="23"/>
  <c r="J1245" i="23"/>
  <c r="Q1244" i="23"/>
  <c r="N1244" i="23"/>
  <c r="J1244" i="23"/>
  <c r="K1244" i="23" s="1"/>
  <c r="Q1243" i="23"/>
  <c r="N1243" i="23"/>
  <c r="J1243" i="23"/>
  <c r="K1243" i="23" s="1"/>
  <c r="Q1242" i="23"/>
  <c r="N1242" i="23"/>
  <c r="K1242" i="23"/>
  <c r="J1242" i="23"/>
  <c r="Q1241" i="23"/>
  <c r="N1241" i="23"/>
  <c r="K1241" i="23"/>
  <c r="J1241" i="23"/>
  <c r="Q1240" i="23"/>
  <c r="N1240" i="23"/>
  <c r="J1240" i="23"/>
  <c r="K1240" i="23" s="1"/>
  <c r="Q1239" i="23"/>
  <c r="N1239" i="23"/>
  <c r="J1239" i="23"/>
  <c r="K1239" i="23" s="1"/>
  <c r="Q1238" i="23"/>
  <c r="N1238" i="23"/>
  <c r="K1238" i="23"/>
  <c r="J1238" i="23"/>
  <c r="Q1237" i="23"/>
  <c r="N1237" i="23"/>
  <c r="K1237" i="23"/>
  <c r="J1237" i="23"/>
  <c r="Q1236" i="23"/>
  <c r="N1236" i="23"/>
  <c r="J1236" i="23"/>
  <c r="K1236" i="23" s="1"/>
  <c r="Q1235" i="23"/>
  <c r="N1235" i="23"/>
  <c r="J1235" i="23"/>
  <c r="K1235" i="23" s="1"/>
  <c r="Q1234" i="23"/>
  <c r="N1234" i="23"/>
  <c r="K1234" i="23"/>
  <c r="J1234" i="23"/>
  <c r="Q1233" i="23"/>
  <c r="N1233" i="23"/>
  <c r="K1233" i="23"/>
  <c r="J1233" i="23"/>
  <c r="Q1232" i="23"/>
  <c r="N1232" i="23"/>
  <c r="J1232" i="23"/>
  <c r="K1232" i="23" s="1"/>
  <c r="Q1231" i="23"/>
  <c r="N1231" i="23"/>
  <c r="J1231" i="23"/>
  <c r="K1231" i="23" s="1"/>
  <c r="Q1230" i="23"/>
  <c r="N1230" i="23"/>
  <c r="K1230" i="23"/>
  <c r="J1230" i="23"/>
  <c r="Q1229" i="23"/>
  <c r="N1229" i="23"/>
  <c r="K1229" i="23"/>
  <c r="J1229" i="23"/>
  <c r="Q1228" i="23"/>
  <c r="N1228" i="23"/>
  <c r="J1228" i="23"/>
  <c r="K1228" i="23" s="1"/>
  <c r="Q1227" i="23"/>
  <c r="N1227" i="23"/>
  <c r="J1227" i="23"/>
  <c r="K1227" i="23" s="1"/>
  <c r="Q1226" i="23"/>
  <c r="N1226" i="23"/>
  <c r="K1226" i="23"/>
  <c r="J1226" i="23"/>
  <c r="Q1225" i="23"/>
  <c r="N1225" i="23"/>
  <c r="K1225" i="23"/>
  <c r="J1225" i="23"/>
  <c r="Q1224" i="23"/>
  <c r="N1224" i="23"/>
  <c r="J1224" i="23"/>
  <c r="K1224" i="23" s="1"/>
  <c r="Q1223" i="23"/>
  <c r="N1223" i="23"/>
  <c r="J1223" i="23"/>
  <c r="K1223" i="23" s="1"/>
  <c r="Q1222" i="23"/>
  <c r="N1222" i="23"/>
  <c r="K1222" i="23"/>
  <c r="J1222" i="23"/>
  <c r="Q1221" i="23"/>
  <c r="N1221" i="23"/>
  <c r="K1221" i="23"/>
  <c r="J1221" i="23"/>
  <c r="Q1220" i="23"/>
  <c r="N1220" i="23"/>
  <c r="J1220" i="23"/>
  <c r="K1220" i="23" s="1"/>
  <c r="Q1219" i="23"/>
  <c r="N1219" i="23"/>
  <c r="J1219" i="23"/>
  <c r="K1219" i="23" s="1"/>
  <c r="Q1218" i="23"/>
  <c r="N1218" i="23"/>
  <c r="K1218" i="23"/>
  <c r="J1218" i="23"/>
  <c r="Q1217" i="23"/>
  <c r="N1217" i="23"/>
  <c r="K1217" i="23"/>
  <c r="J1217" i="23"/>
  <c r="Q1216" i="23"/>
  <c r="N1216" i="23"/>
  <c r="J1216" i="23"/>
  <c r="K1216" i="23" s="1"/>
  <c r="Q1215" i="23"/>
  <c r="N1215" i="23"/>
  <c r="J1215" i="23"/>
  <c r="K1215" i="23" s="1"/>
  <c r="Q1214" i="23"/>
  <c r="N1214" i="23"/>
  <c r="K1214" i="23"/>
  <c r="J1214" i="23"/>
  <c r="Q1213" i="23"/>
  <c r="N1213" i="23"/>
  <c r="K1213" i="23"/>
  <c r="J1213" i="23"/>
  <c r="Q1212" i="23"/>
  <c r="N1212" i="23"/>
  <c r="J1212" i="23"/>
  <c r="K1212" i="23" s="1"/>
  <c r="Q1211" i="23"/>
  <c r="N1211" i="23"/>
  <c r="J1211" i="23"/>
  <c r="K1211" i="23" s="1"/>
  <c r="Q1210" i="23"/>
  <c r="N1210" i="23"/>
  <c r="K1210" i="23"/>
  <c r="J1210" i="23"/>
  <c r="Q1209" i="23"/>
  <c r="N1209" i="23"/>
  <c r="K1209" i="23"/>
  <c r="J1209" i="23"/>
  <c r="Q1208" i="23"/>
  <c r="N1208" i="23"/>
  <c r="J1208" i="23"/>
  <c r="K1208" i="23" s="1"/>
  <c r="Q1207" i="23"/>
  <c r="N1207" i="23"/>
  <c r="J1207" i="23"/>
  <c r="K1207" i="23" s="1"/>
  <c r="Q1206" i="23"/>
  <c r="N1206" i="23"/>
  <c r="K1206" i="23"/>
  <c r="J1206" i="23"/>
  <c r="Q1205" i="23"/>
  <c r="N1205" i="23"/>
  <c r="K1205" i="23"/>
  <c r="J1205" i="23"/>
  <c r="Q1204" i="23"/>
  <c r="N1204" i="23"/>
  <c r="J1204" i="23"/>
  <c r="K1204" i="23" s="1"/>
  <c r="Q1203" i="23"/>
  <c r="N1203" i="23"/>
  <c r="J1203" i="23"/>
  <c r="K1203" i="23" s="1"/>
  <c r="Q1202" i="23"/>
  <c r="N1202" i="23"/>
  <c r="K1202" i="23"/>
  <c r="J1202" i="23"/>
  <c r="Q1201" i="23"/>
  <c r="N1201" i="23"/>
  <c r="K1201" i="23"/>
  <c r="J1201" i="23"/>
  <c r="Q1200" i="23"/>
  <c r="N1200" i="23"/>
  <c r="J1200" i="23"/>
  <c r="K1200" i="23" s="1"/>
  <c r="Q1199" i="23"/>
  <c r="N1199" i="23"/>
  <c r="J1199" i="23"/>
  <c r="K1199" i="23" s="1"/>
  <c r="Q1198" i="23"/>
  <c r="N1198" i="23"/>
  <c r="K1198" i="23"/>
  <c r="J1198" i="23"/>
  <c r="Q1197" i="23"/>
  <c r="N1197" i="23"/>
  <c r="K1197" i="23"/>
  <c r="J1197" i="23"/>
  <c r="Q1196" i="23"/>
  <c r="N1196" i="23"/>
  <c r="J1196" i="23"/>
  <c r="K1196" i="23" s="1"/>
  <c r="Q1195" i="23"/>
  <c r="N1195" i="23"/>
  <c r="J1195" i="23"/>
  <c r="K1195" i="23" s="1"/>
  <c r="Q1194" i="23"/>
  <c r="N1194" i="23"/>
  <c r="K1194" i="23"/>
  <c r="J1194" i="23"/>
  <c r="Q1193" i="23"/>
  <c r="N1193" i="23"/>
  <c r="K1193" i="23"/>
  <c r="J1193" i="23"/>
  <c r="Q1192" i="23"/>
  <c r="N1192" i="23"/>
  <c r="J1192" i="23"/>
  <c r="K1192" i="23" s="1"/>
  <c r="Q1191" i="23"/>
  <c r="N1191" i="23"/>
  <c r="J1191" i="23"/>
  <c r="K1191" i="23" s="1"/>
  <c r="Q1190" i="23"/>
  <c r="N1190" i="23"/>
  <c r="K1190" i="23"/>
  <c r="J1190" i="23"/>
  <c r="Q1189" i="23"/>
  <c r="N1189" i="23"/>
  <c r="K1189" i="23"/>
  <c r="J1189" i="23"/>
  <c r="Q1188" i="23"/>
  <c r="N1188" i="23"/>
  <c r="J1188" i="23"/>
  <c r="K1188" i="23" s="1"/>
  <c r="Q1187" i="23"/>
  <c r="N1187" i="23"/>
  <c r="J1187" i="23"/>
  <c r="K1187" i="23" s="1"/>
  <c r="Q1186" i="23"/>
  <c r="N1186" i="23"/>
  <c r="K1186" i="23"/>
  <c r="J1186" i="23"/>
  <c r="Q1185" i="23"/>
  <c r="N1185" i="23"/>
  <c r="K1185" i="23"/>
  <c r="J1185" i="23"/>
  <c r="Q1184" i="23"/>
  <c r="N1184" i="23"/>
  <c r="K1184" i="23"/>
  <c r="J1184" i="23"/>
  <c r="Q1183" i="23"/>
  <c r="N1183" i="23"/>
  <c r="J1183" i="23"/>
  <c r="K1183" i="23" s="1"/>
  <c r="Q1182" i="23"/>
  <c r="N1182" i="23"/>
  <c r="K1182" i="23"/>
  <c r="J1182" i="23"/>
  <c r="Q1181" i="23"/>
  <c r="N1181" i="23"/>
  <c r="K1181" i="23"/>
  <c r="J1181" i="23"/>
  <c r="Q1180" i="23"/>
  <c r="N1180" i="23"/>
  <c r="J1180" i="23"/>
  <c r="G1179" i="23" s="1"/>
  <c r="O1178" i="23"/>
  <c r="L1178" i="23"/>
  <c r="G1178" i="23"/>
  <c r="K1177" i="23"/>
  <c r="Q1176" i="23"/>
  <c r="N1176" i="23"/>
  <c r="J1176" i="23"/>
  <c r="K1176" i="23" s="1"/>
  <c r="Q1175" i="23"/>
  <c r="N1175" i="23"/>
  <c r="Q1174" i="23"/>
  <c r="N1174" i="23"/>
  <c r="K1174" i="23"/>
  <c r="Q1173" i="23"/>
  <c r="N1173" i="23"/>
  <c r="K1173" i="23"/>
  <c r="Q1172" i="23"/>
  <c r="N1172" i="23"/>
  <c r="K1172" i="23"/>
  <c r="Q1171" i="23"/>
  <c r="N1171" i="23"/>
  <c r="K1171" i="23"/>
  <c r="Q1170" i="23"/>
  <c r="N1170" i="23"/>
  <c r="K1170" i="23"/>
  <c r="Q1169" i="23"/>
  <c r="N1169" i="23"/>
  <c r="J1169" i="23"/>
  <c r="K1169" i="23" s="1"/>
  <c r="Q1168" i="23"/>
  <c r="N1168" i="23"/>
  <c r="K1168" i="23"/>
  <c r="J1168" i="23"/>
  <c r="Q1167" i="23"/>
  <c r="N1167" i="23"/>
  <c r="K1167" i="23"/>
  <c r="J1167" i="23"/>
  <c r="Q1166" i="23"/>
  <c r="N1166" i="23"/>
  <c r="J1166" i="23"/>
  <c r="K1166" i="23" s="1"/>
  <c r="Q1165" i="23"/>
  <c r="N1165" i="23"/>
  <c r="J1165" i="23"/>
  <c r="K1165" i="23" s="1"/>
  <c r="Q1164" i="23"/>
  <c r="N1164" i="23"/>
  <c r="Q1163" i="23"/>
  <c r="N1163" i="23"/>
  <c r="Q1162" i="23"/>
  <c r="N1162" i="23"/>
  <c r="Q1161" i="23"/>
  <c r="N1161" i="23"/>
  <c r="K1161" i="23"/>
  <c r="Q1160" i="23"/>
  <c r="N1160" i="23"/>
  <c r="K1160" i="23"/>
  <c r="Q1159" i="23"/>
  <c r="N1159" i="23"/>
  <c r="K1159" i="23"/>
  <c r="Q1158" i="23"/>
  <c r="N1158" i="23"/>
  <c r="K1158" i="23"/>
  <c r="Q1157" i="23"/>
  <c r="N1157" i="23"/>
  <c r="K1157" i="23"/>
  <c r="Q1156" i="23"/>
  <c r="N1156" i="23"/>
  <c r="K1156" i="23"/>
  <c r="Q1155" i="23"/>
  <c r="N1155" i="23"/>
  <c r="K1155" i="23"/>
  <c r="Q1154" i="23"/>
  <c r="N1154" i="23"/>
  <c r="K1154" i="23"/>
  <c r="Q1153" i="23"/>
  <c r="N1153" i="23"/>
  <c r="K1153" i="23"/>
  <c r="J1153" i="23"/>
  <c r="Q1152" i="23"/>
  <c r="N1152" i="23"/>
  <c r="J1152" i="23"/>
  <c r="K1152" i="23" s="1"/>
  <c r="Q1151" i="23"/>
  <c r="N1151" i="23"/>
  <c r="J1151" i="23"/>
  <c r="K1151" i="23" s="1"/>
  <c r="Q1150" i="23"/>
  <c r="N1150" i="23"/>
  <c r="J1150" i="23"/>
  <c r="K1150" i="23" s="1"/>
  <c r="Q1149" i="23"/>
  <c r="N1149" i="23"/>
  <c r="J1149" i="23"/>
  <c r="K1149" i="23" s="1"/>
  <c r="Q1148" i="23"/>
  <c r="N1148" i="23"/>
  <c r="J1148" i="23"/>
  <c r="K1148" i="23" s="1"/>
  <c r="Q1147" i="23"/>
  <c r="N1147" i="23"/>
  <c r="J1147" i="23"/>
  <c r="K1147" i="23" s="1"/>
  <c r="Q1146" i="23"/>
  <c r="N1146" i="23"/>
  <c r="J1146" i="23"/>
  <c r="K1146" i="23" s="1"/>
  <c r="Q1145" i="23"/>
  <c r="N1145" i="23"/>
  <c r="J1145" i="23"/>
  <c r="K1145" i="23" s="1"/>
  <c r="Q1144" i="23"/>
  <c r="N1144" i="23"/>
  <c r="J1144" i="23"/>
  <c r="K1144" i="23" s="1"/>
  <c r="Q1143" i="23"/>
  <c r="N1143" i="23"/>
  <c r="K1143" i="23"/>
  <c r="J1143" i="23"/>
  <c r="Q1142" i="23"/>
  <c r="N1142" i="23"/>
  <c r="J1142" i="23"/>
  <c r="K1142" i="23" s="1"/>
  <c r="Q1141" i="23"/>
  <c r="N1141" i="23"/>
  <c r="J1141" i="23"/>
  <c r="K1141" i="23" s="1"/>
  <c r="O1139" i="23"/>
  <c r="L1139" i="23"/>
  <c r="G1139" i="23"/>
  <c r="Q1138" i="23"/>
  <c r="N1138" i="23"/>
  <c r="K1138" i="23"/>
  <c r="J1138" i="23"/>
  <c r="Q1137" i="23"/>
  <c r="N1137" i="23"/>
  <c r="J1137" i="23"/>
  <c r="K1137" i="23" s="1"/>
  <c r="Q1136" i="23"/>
  <c r="N1136" i="23"/>
  <c r="K1136" i="23"/>
  <c r="J1136" i="23"/>
  <c r="Q1135" i="23"/>
  <c r="N1135" i="23"/>
  <c r="K1135" i="23"/>
  <c r="J1135" i="23"/>
  <c r="Q1134" i="23"/>
  <c r="N1134" i="23"/>
  <c r="K1134" i="23"/>
  <c r="J1134" i="23"/>
  <c r="Q1133" i="23"/>
  <c r="N1133" i="23"/>
  <c r="J1133" i="23"/>
  <c r="K1133" i="23" s="1"/>
  <c r="Q1132" i="23"/>
  <c r="N1132" i="23"/>
  <c r="K1132" i="23"/>
  <c r="J1132" i="23"/>
  <c r="Q1131" i="23"/>
  <c r="N1131" i="23"/>
  <c r="K1131" i="23"/>
  <c r="J1131" i="23"/>
  <c r="Q1130" i="23"/>
  <c r="N1130" i="23"/>
  <c r="K1130" i="23"/>
  <c r="J1130" i="23"/>
  <c r="Q1129" i="23"/>
  <c r="N1129" i="23"/>
  <c r="J1129" i="23"/>
  <c r="K1129" i="23" s="1"/>
  <c r="Q1128" i="23"/>
  <c r="N1128" i="23"/>
  <c r="K1128" i="23"/>
  <c r="J1128" i="23"/>
  <c r="Q1127" i="23"/>
  <c r="N1127" i="23"/>
  <c r="K1127" i="23"/>
  <c r="J1127" i="23"/>
  <c r="Q1126" i="23"/>
  <c r="N1126" i="23"/>
  <c r="K1126" i="23"/>
  <c r="J1126" i="23"/>
  <c r="Q1125" i="23"/>
  <c r="N1125" i="23"/>
  <c r="J1125" i="23"/>
  <c r="K1125" i="23" s="1"/>
  <c r="Q1124" i="23"/>
  <c r="N1124" i="23"/>
  <c r="K1124" i="23"/>
  <c r="J1124" i="23"/>
  <c r="Q1123" i="23"/>
  <c r="N1123" i="23"/>
  <c r="K1123" i="23"/>
  <c r="J1123" i="23"/>
  <c r="Q1122" i="23"/>
  <c r="N1122" i="23"/>
  <c r="K1122" i="23"/>
  <c r="J1122" i="23"/>
  <c r="Q1121" i="23"/>
  <c r="N1121" i="23"/>
  <c r="J1121" i="23"/>
  <c r="K1121" i="23" s="1"/>
  <c r="Q1120" i="23"/>
  <c r="N1120" i="23"/>
  <c r="K1120" i="23"/>
  <c r="J1120" i="23"/>
  <c r="Q1119" i="23"/>
  <c r="N1119" i="23"/>
  <c r="K1119" i="23"/>
  <c r="J1119" i="23"/>
  <c r="Q1118" i="23"/>
  <c r="N1118" i="23"/>
  <c r="K1118" i="23"/>
  <c r="J1118" i="23"/>
  <c r="Q1117" i="23"/>
  <c r="N1117" i="23"/>
  <c r="J1117" i="23"/>
  <c r="K1117" i="23" s="1"/>
  <c r="Q1116" i="23"/>
  <c r="N1116" i="23"/>
  <c r="K1116" i="23"/>
  <c r="J1116" i="23"/>
  <c r="Q1115" i="23"/>
  <c r="N1115" i="23"/>
  <c r="K1115" i="23"/>
  <c r="J1115" i="23"/>
  <c r="Q1114" i="23"/>
  <c r="N1114" i="23"/>
  <c r="K1114" i="23"/>
  <c r="J1114" i="23"/>
  <c r="Q1113" i="23"/>
  <c r="N1113" i="23"/>
  <c r="J1113" i="23"/>
  <c r="K1113" i="23" s="1"/>
  <c r="Q1112" i="23"/>
  <c r="N1112" i="23"/>
  <c r="K1112" i="23"/>
  <c r="J1112" i="23"/>
  <c r="Q1111" i="23"/>
  <c r="N1111" i="23"/>
  <c r="K1111" i="23"/>
  <c r="J1111" i="23"/>
  <c r="Q1110" i="23"/>
  <c r="N1110" i="23"/>
  <c r="K1110" i="23"/>
  <c r="J1110" i="23"/>
  <c r="Q1109" i="23"/>
  <c r="N1109" i="23"/>
  <c r="J1109" i="23"/>
  <c r="K1109" i="23" s="1"/>
  <c r="Q1108" i="23"/>
  <c r="N1108" i="23"/>
  <c r="K1108" i="23"/>
  <c r="J1108" i="23"/>
  <c r="Q1107" i="23"/>
  <c r="N1107" i="23"/>
  <c r="K1107" i="23"/>
  <c r="J1107" i="23"/>
  <c r="Q1106" i="23"/>
  <c r="N1106" i="23"/>
  <c r="K1106" i="23"/>
  <c r="J1106" i="23"/>
  <c r="Q1105" i="23"/>
  <c r="N1105" i="23"/>
  <c r="J1105" i="23"/>
  <c r="K1105" i="23" s="1"/>
  <c r="Q1104" i="23"/>
  <c r="N1104" i="23"/>
  <c r="K1104" i="23"/>
  <c r="J1104" i="23"/>
  <c r="Q1103" i="23"/>
  <c r="N1103" i="23"/>
  <c r="K1103" i="23"/>
  <c r="J1103" i="23"/>
  <c r="Q1102" i="23"/>
  <c r="N1102" i="23"/>
  <c r="K1102" i="23"/>
  <c r="J1102" i="23"/>
  <c r="Q1101" i="23"/>
  <c r="N1101" i="23"/>
  <c r="J1101" i="23"/>
  <c r="K1101" i="23" s="1"/>
  <c r="Q1100" i="23"/>
  <c r="N1100" i="23"/>
  <c r="K1100" i="23"/>
  <c r="J1100" i="23"/>
  <c r="Q1099" i="23"/>
  <c r="N1099" i="23"/>
  <c r="K1099" i="23"/>
  <c r="J1099" i="23"/>
  <c r="Q1098" i="23"/>
  <c r="N1098" i="23"/>
  <c r="K1098" i="23"/>
  <c r="J1098" i="23"/>
  <c r="Q1097" i="23"/>
  <c r="N1097" i="23"/>
  <c r="J1097" i="23"/>
  <c r="K1097" i="23" s="1"/>
  <c r="Q1096" i="23"/>
  <c r="N1096" i="23"/>
  <c r="K1096" i="23"/>
  <c r="J1096" i="23"/>
  <c r="Q1095" i="23"/>
  <c r="N1095" i="23"/>
  <c r="K1095" i="23"/>
  <c r="J1095" i="23"/>
  <c r="Q1094" i="23"/>
  <c r="N1094" i="23"/>
  <c r="K1094" i="23"/>
  <c r="J1094" i="23"/>
  <c r="Q1093" i="23"/>
  <c r="N1093" i="23"/>
  <c r="J1093" i="23"/>
  <c r="K1093" i="23" s="1"/>
  <c r="Q1092" i="23"/>
  <c r="N1092" i="23"/>
  <c r="K1092" i="23"/>
  <c r="J1092" i="23"/>
  <c r="Q1091" i="23"/>
  <c r="N1091" i="23"/>
  <c r="K1091" i="23"/>
  <c r="J1091" i="23"/>
  <c r="Q1090" i="23"/>
  <c r="N1090" i="23"/>
  <c r="K1090" i="23"/>
  <c r="J1090" i="23"/>
  <c r="Q1089" i="23"/>
  <c r="N1089" i="23"/>
  <c r="J1089" i="23"/>
  <c r="K1089" i="23" s="1"/>
  <c r="Q1088" i="23"/>
  <c r="N1088" i="23"/>
  <c r="K1088" i="23"/>
  <c r="J1088" i="23"/>
  <c r="Q1087" i="23"/>
  <c r="N1087" i="23"/>
  <c r="K1087" i="23"/>
  <c r="J1087" i="23"/>
  <c r="Q1086" i="23"/>
  <c r="N1086" i="23"/>
  <c r="K1086" i="23"/>
  <c r="J1086" i="23"/>
  <c r="Q1085" i="23"/>
  <c r="N1085" i="23"/>
  <c r="J1085" i="23"/>
  <c r="K1085" i="23" s="1"/>
  <c r="Q1084" i="23"/>
  <c r="N1084" i="23"/>
  <c r="K1084" i="23"/>
  <c r="J1084" i="23"/>
  <c r="Q1083" i="23"/>
  <c r="N1083" i="23"/>
  <c r="K1083" i="23"/>
  <c r="J1083" i="23"/>
  <c r="Q1082" i="23"/>
  <c r="N1082" i="23"/>
  <c r="K1082" i="23"/>
  <c r="J1082" i="23"/>
  <c r="Q1081" i="23"/>
  <c r="N1081" i="23"/>
  <c r="J1081" i="23"/>
  <c r="K1081" i="23" s="1"/>
  <c r="Q1080" i="23"/>
  <c r="N1080" i="23"/>
  <c r="K1080" i="23"/>
  <c r="J1080" i="23"/>
  <c r="Q1079" i="23"/>
  <c r="N1079" i="23"/>
  <c r="K1079" i="23"/>
  <c r="J1079" i="23"/>
  <c r="Q1078" i="23"/>
  <c r="N1078" i="23"/>
  <c r="K1078" i="23"/>
  <c r="J1078" i="23"/>
  <c r="Q1077" i="23"/>
  <c r="N1077" i="23"/>
  <c r="J1077" i="23"/>
  <c r="K1077" i="23" s="1"/>
  <c r="Q1076" i="23"/>
  <c r="N1076" i="23"/>
  <c r="K1076" i="23"/>
  <c r="J1076" i="23"/>
  <c r="Q1075" i="23"/>
  <c r="N1075" i="23"/>
  <c r="K1075" i="23"/>
  <c r="J1075" i="23"/>
  <c r="Q1074" i="23"/>
  <c r="N1074" i="23"/>
  <c r="K1074" i="23"/>
  <c r="J1074" i="23"/>
  <c r="Q1073" i="23"/>
  <c r="N1073" i="23"/>
  <c r="J1073" i="23"/>
  <c r="K1073" i="23" s="1"/>
  <c r="Q1072" i="23"/>
  <c r="N1072" i="23"/>
  <c r="K1072" i="23"/>
  <c r="J1072" i="23"/>
  <c r="Q1071" i="23"/>
  <c r="N1071" i="23"/>
  <c r="K1071" i="23"/>
  <c r="J1071" i="23"/>
  <c r="Q1070" i="23"/>
  <c r="N1070" i="23"/>
  <c r="K1070" i="23"/>
  <c r="J1070" i="23"/>
  <c r="Q1069" i="23"/>
  <c r="N1069" i="23"/>
  <c r="J1069" i="23"/>
  <c r="K1069" i="23" s="1"/>
  <c r="Q1068" i="23"/>
  <c r="N1068" i="23"/>
  <c r="K1068" i="23"/>
  <c r="J1068" i="23"/>
  <c r="Q1067" i="23"/>
  <c r="N1067" i="23"/>
  <c r="K1067" i="23"/>
  <c r="J1067" i="23"/>
  <c r="Q1066" i="23"/>
  <c r="N1066" i="23"/>
  <c r="K1066" i="23"/>
  <c r="J1066" i="23"/>
  <c r="Q1065" i="23"/>
  <c r="N1065" i="23"/>
  <c r="J1065" i="23"/>
  <c r="K1065" i="23" s="1"/>
  <c r="Q1064" i="23"/>
  <c r="N1064" i="23"/>
  <c r="K1064" i="23"/>
  <c r="J1064" i="23"/>
  <c r="Q1063" i="23"/>
  <c r="N1063" i="23"/>
  <c r="K1063" i="23"/>
  <c r="J1063" i="23"/>
  <c r="Q1062" i="23"/>
  <c r="N1062" i="23"/>
  <c r="K1062" i="23"/>
  <c r="J1062" i="23"/>
  <c r="Q1061" i="23"/>
  <c r="N1061" i="23"/>
  <c r="J1061" i="23"/>
  <c r="K1061" i="23" s="1"/>
  <c r="Q1060" i="23"/>
  <c r="N1060" i="23"/>
  <c r="K1060" i="23"/>
  <c r="J1060" i="23"/>
  <c r="Q1059" i="23"/>
  <c r="N1059" i="23"/>
  <c r="K1059" i="23"/>
  <c r="J1059" i="23"/>
  <c r="Q1058" i="23"/>
  <c r="N1058" i="23"/>
  <c r="K1058" i="23"/>
  <c r="J1058" i="23"/>
  <c r="Q1057" i="23"/>
  <c r="N1057" i="23"/>
  <c r="J1057" i="23"/>
  <c r="K1057" i="23" s="1"/>
  <c r="Q1056" i="23"/>
  <c r="N1056" i="23"/>
  <c r="K1056" i="23"/>
  <c r="J1056" i="23"/>
  <c r="Q1055" i="23"/>
  <c r="N1055" i="23"/>
  <c r="K1055" i="23"/>
  <c r="J1055" i="23"/>
  <c r="Q1054" i="23"/>
  <c r="N1054" i="23"/>
  <c r="K1054" i="23"/>
  <c r="J1054" i="23"/>
  <c r="Q1053" i="23"/>
  <c r="N1053" i="23"/>
  <c r="J1053" i="23"/>
  <c r="K1053" i="23" s="1"/>
  <c r="Q1052" i="23"/>
  <c r="N1052" i="23"/>
  <c r="K1052" i="23"/>
  <c r="J1052" i="23"/>
  <c r="Q1051" i="23"/>
  <c r="N1051" i="23"/>
  <c r="K1051" i="23"/>
  <c r="J1051" i="23"/>
  <c r="Q1050" i="23"/>
  <c r="N1050" i="23"/>
  <c r="K1050" i="23"/>
  <c r="J1050" i="23"/>
  <c r="Q1049" i="23"/>
  <c r="N1049" i="23"/>
  <c r="J1049" i="23"/>
  <c r="K1049" i="23" s="1"/>
  <c r="Q1048" i="23"/>
  <c r="N1048" i="23"/>
  <c r="K1048" i="23"/>
  <c r="J1048" i="23"/>
  <c r="Q1047" i="23"/>
  <c r="N1047" i="23"/>
  <c r="K1047" i="23"/>
  <c r="J1047" i="23"/>
  <c r="Q1046" i="23"/>
  <c r="N1046" i="23"/>
  <c r="K1046" i="23"/>
  <c r="J1046" i="23"/>
  <c r="Q1045" i="23"/>
  <c r="N1045" i="23"/>
  <c r="J1045" i="23"/>
  <c r="K1045" i="23" s="1"/>
  <c r="Q1044" i="23"/>
  <c r="N1044" i="23"/>
  <c r="K1044" i="23"/>
  <c r="J1044" i="23"/>
  <c r="Q1043" i="23"/>
  <c r="N1043" i="23"/>
  <c r="K1043" i="23"/>
  <c r="J1043" i="23"/>
  <c r="Q1042" i="23"/>
  <c r="N1042" i="23"/>
  <c r="K1042" i="23"/>
  <c r="J1042" i="23"/>
  <c r="Q1041" i="23"/>
  <c r="N1041" i="23"/>
  <c r="J1041" i="23"/>
  <c r="K1041" i="23" s="1"/>
  <c r="Q1040" i="23"/>
  <c r="N1040" i="23"/>
  <c r="K1040" i="23"/>
  <c r="J1040" i="23"/>
  <c r="Q1039" i="23"/>
  <c r="N1039" i="23"/>
  <c r="K1039" i="23"/>
  <c r="J1039" i="23"/>
  <c r="Q1038" i="23"/>
  <c r="N1038" i="23"/>
  <c r="K1038" i="23"/>
  <c r="J1038" i="23"/>
  <c r="Q1037" i="23"/>
  <c r="N1037" i="23"/>
  <c r="J1037" i="23"/>
  <c r="K1037" i="23" s="1"/>
  <c r="Q1036" i="23"/>
  <c r="N1036" i="23"/>
  <c r="K1036" i="23"/>
  <c r="J1036" i="23"/>
  <c r="Q1035" i="23"/>
  <c r="N1035" i="23"/>
  <c r="K1035" i="23"/>
  <c r="J1035" i="23"/>
  <c r="Q1034" i="23"/>
  <c r="N1034" i="23"/>
  <c r="K1034" i="23"/>
  <c r="J1034" i="23"/>
  <c r="Q1033" i="23"/>
  <c r="N1033" i="23"/>
  <c r="J1033" i="23"/>
  <c r="K1033" i="23" s="1"/>
  <c r="Q1032" i="23"/>
  <c r="N1032" i="23"/>
  <c r="K1032" i="23"/>
  <c r="J1032" i="23"/>
  <c r="Q1031" i="23"/>
  <c r="N1031" i="23"/>
  <c r="K1031" i="23"/>
  <c r="J1031" i="23"/>
  <c r="Q1030" i="23"/>
  <c r="N1030" i="23"/>
  <c r="K1030" i="23"/>
  <c r="J1030" i="23"/>
  <c r="Q1029" i="23"/>
  <c r="N1029" i="23"/>
  <c r="J1029" i="23"/>
  <c r="K1029" i="23" s="1"/>
  <c r="Q1028" i="23"/>
  <c r="N1028" i="23"/>
  <c r="K1028" i="23"/>
  <c r="J1028" i="23"/>
  <c r="Q1027" i="23"/>
  <c r="N1027" i="23"/>
  <c r="K1027" i="23"/>
  <c r="J1027" i="23"/>
  <c r="Q1026" i="23"/>
  <c r="N1026" i="23"/>
  <c r="K1026" i="23"/>
  <c r="J1026" i="23"/>
  <c r="Q1025" i="23"/>
  <c r="N1025" i="23"/>
  <c r="J1025" i="23"/>
  <c r="K1025" i="23" s="1"/>
  <c r="Q1024" i="23"/>
  <c r="N1024" i="23"/>
  <c r="K1024" i="23"/>
  <c r="J1024" i="23"/>
  <c r="Q1023" i="23"/>
  <c r="N1023" i="23"/>
  <c r="K1023" i="23"/>
  <c r="J1023" i="23"/>
  <c r="Q1022" i="23"/>
  <c r="N1022" i="23"/>
  <c r="K1022" i="23"/>
  <c r="J1022" i="23"/>
  <c r="Q1021" i="23"/>
  <c r="N1021" i="23"/>
  <c r="J1021" i="23"/>
  <c r="K1021" i="23" s="1"/>
  <c r="Q1020" i="23"/>
  <c r="N1020" i="23"/>
  <c r="K1020" i="23"/>
  <c r="J1020" i="23"/>
  <c r="Q1019" i="23"/>
  <c r="N1019" i="23"/>
  <c r="K1019" i="23"/>
  <c r="J1019" i="23"/>
  <c r="Q1018" i="23"/>
  <c r="N1018" i="23"/>
  <c r="K1018" i="23"/>
  <c r="J1018" i="23"/>
  <c r="Q1017" i="23"/>
  <c r="N1017" i="23"/>
  <c r="J1017" i="23"/>
  <c r="K1017" i="23" s="1"/>
  <c r="Q1016" i="23"/>
  <c r="N1016" i="23"/>
  <c r="K1016" i="23"/>
  <c r="J1016" i="23"/>
  <c r="Q1015" i="23"/>
  <c r="N1015" i="23"/>
  <c r="K1015" i="23"/>
  <c r="J1015" i="23"/>
  <c r="Q1014" i="23"/>
  <c r="N1014" i="23"/>
  <c r="K1014" i="23"/>
  <c r="J1014" i="23"/>
  <c r="Q1013" i="23"/>
  <c r="N1013" i="23"/>
  <c r="J1013" i="23"/>
  <c r="K1013" i="23" s="1"/>
  <c r="Q1012" i="23"/>
  <c r="N1012" i="23"/>
  <c r="K1012" i="23"/>
  <c r="J1012" i="23"/>
  <c r="Q1011" i="23"/>
  <c r="N1011" i="23"/>
  <c r="K1011" i="23"/>
  <c r="J1011" i="23"/>
  <c r="Q1010" i="23"/>
  <c r="N1010" i="23"/>
  <c r="K1010" i="23"/>
  <c r="J1010" i="23"/>
  <c r="Q1009" i="23"/>
  <c r="N1009" i="23"/>
  <c r="J1009" i="23"/>
  <c r="K1009" i="23" s="1"/>
  <c r="Q1008" i="23"/>
  <c r="N1008" i="23"/>
  <c r="K1008" i="23"/>
  <c r="J1008" i="23"/>
  <c r="Q1007" i="23"/>
  <c r="N1007" i="23"/>
  <c r="K1007" i="23"/>
  <c r="J1007" i="23"/>
  <c r="Q1006" i="23"/>
  <c r="N1006" i="23"/>
  <c r="K1006" i="23"/>
  <c r="J1006" i="23"/>
  <c r="Q1005" i="23"/>
  <c r="N1005" i="23"/>
  <c r="J1005" i="23"/>
  <c r="K1005" i="23" s="1"/>
  <c r="Q1004" i="23"/>
  <c r="N1004" i="23"/>
  <c r="K1004" i="23"/>
  <c r="J1004" i="23"/>
  <c r="Q1003" i="23"/>
  <c r="N1003" i="23"/>
  <c r="K1003" i="23"/>
  <c r="J1003" i="23"/>
  <c r="Q1002" i="23"/>
  <c r="N1002" i="23"/>
  <c r="K1002" i="23"/>
  <c r="J1002" i="23"/>
  <c r="Q1001" i="23"/>
  <c r="N1001" i="23"/>
  <c r="J1001" i="23"/>
  <c r="K1001" i="23" s="1"/>
  <c r="Q1000" i="23"/>
  <c r="N1000" i="23"/>
  <c r="K1000" i="23"/>
  <c r="J1000" i="23"/>
  <c r="Q999" i="23"/>
  <c r="N999" i="23"/>
  <c r="K999" i="23"/>
  <c r="J999" i="23"/>
  <c r="Q998" i="23"/>
  <c r="N998" i="23"/>
  <c r="K998" i="23"/>
  <c r="J998" i="23"/>
  <c r="Q997" i="23"/>
  <c r="N997" i="23"/>
  <c r="J997" i="23"/>
  <c r="K997" i="23" s="1"/>
  <c r="Q996" i="23"/>
  <c r="N996" i="23"/>
  <c r="K996" i="23"/>
  <c r="J996" i="23"/>
  <c r="Q995" i="23"/>
  <c r="N995" i="23"/>
  <c r="K995" i="23"/>
  <c r="J995" i="23"/>
  <c r="Q994" i="23"/>
  <c r="N994" i="23"/>
  <c r="K994" i="23"/>
  <c r="J994" i="23"/>
  <c r="Q993" i="23"/>
  <c r="N993" i="23"/>
  <c r="J993" i="23"/>
  <c r="K993" i="23" s="1"/>
  <c r="Q992" i="23"/>
  <c r="N992" i="23"/>
  <c r="K992" i="23"/>
  <c r="J992" i="23"/>
  <c r="Q991" i="23"/>
  <c r="N991" i="23"/>
  <c r="K991" i="23"/>
  <c r="J991" i="23"/>
  <c r="Q990" i="23"/>
  <c r="N990" i="23"/>
  <c r="K990" i="23"/>
  <c r="J990" i="23"/>
  <c r="Q989" i="23"/>
  <c r="N989" i="23"/>
  <c r="J989" i="23"/>
  <c r="K989" i="23" s="1"/>
  <c r="Q988" i="23"/>
  <c r="N988" i="23"/>
  <c r="K988" i="23"/>
  <c r="J988" i="23"/>
  <c r="Q987" i="23"/>
  <c r="N987" i="23"/>
  <c r="K987" i="23"/>
  <c r="Q986" i="23"/>
  <c r="N986" i="23"/>
  <c r="K986" i="23"/>
  <c r="Q985" i="23"/>
  <c r="N985" i="23"/>
  <c r="K985" i="23"/>
  <c r="Q984" i="23"/>
  <c r="N984" i="23"/>
  <c r="K984" i="23"/>
  <c r="Q983" i="23"/>
  <c r="N983" i="23"/>
  <c r="K983" i="23"/>
  <c r="Q982" i="23"/>
  <c r="N982" i="23"/>
  <c r="K982" i="23"/>
  <c r="Q981" i="23"/>
  <c r="N981" i="23"/>
  <c r="K981" i="23"/>
  <c r="Q980" i="23"/>
  <c r="N980" i="23"/>
  <c r="K980" i="23"/>
  <c r="Q979" i="23"/>
  <c r="N979" i="23"/>
  <c r="K979" i="23"/>
  <c r="Q978" i="23"/>
  <c r="N978" i="23"/>
  <c r="K978" i="23"/>
  <c r="Q977" i="23"/>
  <c r="N977" i="23"/>
  <c r="K977" i="23"/>
  <c r="Q976" i="23"/>
  <c r="N976" i="23"/>
  <c r="K976" i="23"/>
  <c r="Q975" i="23"/>
  <c r="N975" i="23"/>
  <c r="K975" i="23"/>
  <c r="Q974" i="23"/>
  <c r="N974" i="23"/>
  <c r="K974" i="23"/>
  <c r="Q973" i="23"/>
  <c r="N973" i="23"/>
  <c r="K973" i="23"/>
  <c r="Q972" i="23"/>
  <c r="N972" i="23"/>
  <c r="K972" i="23"/>
  <c r="Q971" i="23"/>
  <c r="N971" i="23"/>
  <c r="K971" i="23"/>
  <c r="Q970" i="23"/>
  <c r="N970" i="23"/>
  <c r="K970" i="23"/>
  <c r="Q969" i="23"/>
  <c r="N969" i="23"/>
  <c r="K969" i="23"/>
  <c r="Q968" i="23"/>
  <c r="N968" i="23"/>
  <c r="K968" i="23"/>
  <c r="Q967" i="23"/>
  <c r="N967" i="23"/>
  <c r="K967" i="23"/>
  <c r="Q966" i="23"/>
  <c r="N966" i="23"/>
  <c r="K966" i="23"/>
  <c r="Q965" i="23"/>
  <c r="N965" i="23"/>
  <c r="K965" i="23"/>
  <c r="Q964" i="23"/>
  <c r="N964" i="23"/>
  <c r="K964" i="23"/>
  <c r="Q963" i="23"/>
  <c r="N963" i="23"/>
  <c r="K963" i="23"/>
  <c r="Q962" i="23"/>
  <c r="N962" i="23"/>
  <c r="K962" i="23"/>
  <c r="Q961" i="23"/>
  <c r="N961" i="23"/>
  <c r="K961" i="23"/>
  <c r="Q960" i="23"/>
  <c r="N960" i="23"/>
  <c r="K960" i="23"/>
  <c r="Q959" i="23"/>
  <c r="N959" i="23"/>
  <c r="K959" i="23"/>
  <c r="Q958" i="23"/>
  <c r="N958" i="23"/>
  <c r="K958" i="23"/>
  <c r="Q957" i="23"/>
  <c r="N957" i="23"/>
  <c r="K957" i="23"/>
  <c r="Q956" i="23"/>
  <c r="N956" i="23"/>
  <c r="K956" i="23"/>
  <c r="Q955" i="23"/>
  <c r="N955" i="23"/>
  <c r="K955" i="23"/>
  <c r="Q954" i="23"/>
  <c r="N954" i="23"/>
  <c r="K954" i="23"/>
  <c r="Q953" i="23"/>
  <c r="N953" i="23"/>
  <c r="K953" i="23"/>
  <c r="Q952" i="23"/>
  <c r="N952" i="23"/>
  <c r="K952" i="23"/>
  <c r="Q951" i="23"/>
  <c r="N951" i="23"/>
  <c r="K951" i="23"/>
  <c r="Q950" i="23"/>
  <c r="N950" i="23"/>
  <c r="K950" i="23"/>
  <c r="Q949" i="23"/>
  <c r="N949" i="23"/>
  <c r="K949" i="23"/>
  <c r="Q948" i="23"/>
  <c r="N948" i="23"/>
  <c r="K948" i="23"/>
  <c r="Q947" i="23"/>
  <c r="N947" i="23"/>
  <c r="K947" i="23"/>
  <c r="Q946" i="23"/>
  <c r="N946" i="23"/>
  <c r="K946" i="23"/>
  <c r="Q945" i="23"/>
  <c r="N945" i="23"/>
  <c r="K945" i="23"/>
  <c r="Q944" i="23"/>
  <c r="N944" i="23"/>
  <c r="K944" i="23"/>
  <c r="Q943" i="23"/>
  <c r="N943" i="23"/>
  <c r="K943" i="23"/>
  <c r="Q942" i="23"/>
  <c r="N942" i="23"/>
  <c r="K942" i="23"/>
  <c r="Q941" i="23"/>
  <c r="N941" i="23"/>
  <c r="K941" i="23"/>
  <c r="Q940" i="23"/>
  <c r="N940" i="23"/>
  <c r="K940" i="23"/>
  <c r="Q939" i="23"/>
  <c r="N939" i="23"/>
  <c r="K939" i="23"/>
  <c r="Q938" i="23"/>
  <c r="N938" i="23"/>
  <c r="K938" i="23"/>
  <c r="Q937" i="23"/>
  <c r="N937" i="23"/>
  <c r="K937" i="23"/>
  <c r="Q936" i="23"/>
  <c r="N936" i="23"/>
  <c r="K936" i="23"/>
  <c r="Q935" i="23"/>
  <c r="N935" i="23"/>
  <c r="K935" i="23"/>
  <c r="Q934" i="23"/>
  <c r="N934" i="23"/>
  <c r="K934" i="23"/>
  <c r="Q933" i="23"/>
  <c r="N933" i="23"/>
  <c r="K933" i="23"/>
  <c r="Q932" i="23"/>
  <c r="N932" i="23"/>
  <c r="K932" i="23"/>
  <c r="Q931" i="23"/>
  <c r="N931" i="23"/>
  <c r="K931" i="23"/>
  <c r="Q930" i="23"/>
  <c r="N930" i="23"/>
  <c r="K930" i="23"/>
  <c r="Q929" i="23"/>
  <c r="N929" i="23"/>
  <c r="K929" i="23"/>
  <c r="Q928" i="23"/>
  <c r="N928" i="23"/>
  <c r="K928" i="23"/>
  <c r="Q927" i="23"/>
  <c r="N927" i="23"/>
  <c r="K927" i="23"/>
  <c r="Q926" i="23"/>
  <c r="N926" i="23"/>
  <c r="K926" i="23"/>
  <c r="Q925" i="23"/>
  <c r="N925" i="23"/>
  <c r="K925" i="23"/>
  <c r="Q924" i="23"/>
  <c r="N924" i="23"/>
  <c r="K924" i="23"/>
  <c r="Q923" i="23"/>
  <c r="N923" i="23"/>
  <c r="K923" i="23"/>
  <c r="Q922" i="23"/>
  <c r="N922" i="23"/>
  <c r="K922" i="23"/>
  <c r="Q921" i="23"/>
  <c r="N921" i="23"/>
  <c r="K921" i="23"/>
  <c r="Q920" i="23"/>
  <c r="N920" i="23"/>
  <c r="K920" i="23"/>
  <c r="Q919" i="23"/>
  <c r="N919" i="23"/>
  <c r="K919" i="23"/>
  <c r="Q918" i="23"/>
  <c r="N918" i="23"/>
  <c r="K918" i="23"/>
  <c r="Q917" i="23"/>
  <c r="N917" i="23"/>
  <c r="K917" i="23"/>
  <c r="Q916" i="23"/>
  <c r="N916" i="23"/>
  <c r="K916" i="23"/>
  <c r="Q915" i="23"/>
  <c r="N915" i="23"/>
  <c r="K915" i="23"/>
  <c r="Q914" i="23"/>
  <c r="N914" i="23"/>
  <c r="K914" i="23"/>
  <c r="Q913" i="23"/>
  <c r="N913" i="23"/>
  <c r="K913" i="23"/>
  <c r="Q912" i="23"/>
  <c r="N912" i="23"/>
  <c r="K912" i="23"/>
  <c r="Q911" i="23"/>
  <c r="N911" i="23"/>
  <c r="K911" i="23"/>
  <c r="Q910" i="23"/>
  <c r="N910" i="23"/>
  <c r="K910" i="23"/>
  <c r="Q909" i="23"/>
  <c r="N909" i="23"/>
  <c r="K909" i="23"/>
  <c r="Q908" i="23"/>
  <c r="N908" i="23"/>
  <c r="K908" i="23"/>
  <c r="Q907" i="23"/>
  <c r="N907" i="23"/>
  <c r="K907" i="23"/>
  <c r="Q906" i="23"/>
  <c r="N906" i="23"/>
  <c r="K906" i="23"/>
  <c r="Q905" i="23"/>
  <c r="N905" i="23"/>
  <c r="K905" i="23"/>
  <c r="Q904" i="23"/>
  <c r="N904" i="23"/>
  <c r="K904" i="23"/>
  <c r="Q903" i="23"/>
  <c r="N903" i="23"/>
  <c r="K903" i="23"/>
  <c r="Q902" i="23"/>
  <c r="N902" i="23"/>
  <c r="K902" i="23"/>
  <c r="Q901" i="23"/>
  <c r="N901" i="23"/>
  <c r="K901" i="23"/>
  <c r="Q900" i="23"/>
  <c r="N900" i="23"/>
  <c r="K900" i="23"/>
  <c r="Q899" i="23"/>
  <c r="N899" i="23"/>
  <c r="K899" i="23"/>
  <c r="Q898" i="23"/>
  <c r="N898" i="23"/>
  <c r="K898" i="23"/>
  <c r="Q897" i="23"/>
  <c r="N897" i="23"/>
  <c r="K897" i="23"/>
  <c r="Q896" i="23"/>
  <c r="N896" i="23"/>
  <c r="K896" i="23"/>
  <c r="Q895" i="23"/>
  <c r="N895" i="23"/>
  <c r="K895" i="23"/>
  <c r="Q894" i="23"/>
  <c r="N894" i="23"/>
  <c r="K894" i="23"/>
  <c r="Q893" i="23"/>
  <c r="N893" i="23"/>
  <c r="K893" i="23"/>
  <c r="Q892" i="23"/>
  <c r="N892" i="23"/>
  <c r="K892" i="23"/>
  <c r="Q891" i="23"/>
  <c r="N891" i="23"/>
  <c r="K891" i="23"/>
  <c r="Q890" i="23"/>
  <c r="N890" i="23"/>
  <c r="K890" i="23"/>
  <c r="Q889" i="23"/>
  <c r="N889" i="23"/>
  <c r="K889" i="23"/>
  <c r="Q888" i="23"/>
  <c r="N888" i="23"/>
  <c r="K888" i="23"/>
  <c r="Q887" i="23"/>
  <c r="N887" i="23"/>
  <c r="K887" i="23"/>
  <c r="Q886" i="23"/>
  <c r="N886" i="23"/>
  <c r="K886" i="23"/>
  <c r="Q885" i="23"/>
  <c r="N885" i="23"/>
  <c r="K885" i="23"/>
  <c r="Q884" i="23"/>
  <c r="N884" i="23"/>
  <c r="K884" i="23"/>
  <c r="Q883" i="23"/>
  <c r="N883" i="23"/>
  <c r="K883" i="23"/>
  <c r="Q882" i="23"/>
  <c r="N882" i="23"/>
  <c r="K882" i="23"/>
  <c r="Q881" i="23"/>
  <c r="N881" i="23"/>
  <c r="K881" i="23"/>
  <c r="Q880" i="23"/>
  <c r="N880" i="23"/>
  <c r="K880" i="23"/>
  <c r="Q879" i="23"/>
  <c r="N879" i="23"/>
  <c r="K879" i="23"/>
  <c r="Q878" i="23"/>
  <c r="N878" i="23"/>
  <c r="K878" i="23"/>
  <c r="Q877" i="23"/>
  <c r="N877" i="23"/>
  <c r="K877" i="23"/>
  <c r="Q876" i="23"/>
  <c r="N876" i="23"/>
  <c r="K876" i="23"/>
  <c r="Q875" i="23"/>
  <c r="N875" i="23"/>
  <c r="K875" i="23"/>
  <c r="Q874" i="23"/>
  <c r="N874" i="23"/>
  <c r="K874" i="23"/>
  <c r="Q873" i="23"/>
  <c r="N873" i="23"/>
  <c r="K873" i="23"/>
  <c r="Q872" i="23"/>
  <c r="N872" i="23"/>
  <c r="K872" i="23"/>
  <c r="Q871" i="23"/>
  <c r="N871" i="23"/>
  <c r="K871" i="23"/>
  <c r="Q870" i="23"/>
  <c r="N870" i="23"/>
  <c r="K870" i="23"/>
  <c r="Q869" i="23"/>
  <c r="N869" i="23"/>
  <c r="K869" i="23"/>
  <c r="Q868" i="23"/>
  <c r="N868" i="23"/>
  <c r="K868" i="23"/>
  <c r="Q867" i="23"/>
  <c r="N867" i="23"/>
  <c r="K867" i="23"/>
  <c r="Q866" i="23"/>
  <c r="N866" i="23"/>
  <c r="K866" i="23"/>
  <c r="Q865" i="23"/>
  <c r="N865" i="23"/>
  <c r="K865" i="23"/>
  <c r="Q864" i="23"/>
  <c r="N864" i="23"/>
  <c r="K864" i="23"/>
  <c r="Q863" i="23"/>
  <c r="N863" i="23"/>
  <c r="K863" i="23"/>
  <c r="Q862" i="23"/>
  <c r="N862" i="23"/>
  <c r="K862" i="23"/>
  <c r="Q861" i="23"/>
  <c r="N861" i="23"/>
  <c r="K861" i="23"/>
  <c r="Q860" i="23"/>
  <c r="N860" i="23"/>
  <c r="K860" i="23"/>
  <c r="Q859" i="23"/>
  <c r="N859" i="23"/>
  <c r="K859" i="23"/>
  <c r="Q858" i="23"/>
  <c r="N858" i="23"/>
  <c r="K858" i="23"/>
  <c r="Q857" i="23"/>
  <c r="N857" i="23"/>
  <c r="K857" i="23"/>
  <c r="Q856" i="23"/>
  <c r="N856" i="23"/>
  <c r="K856" i="23"/>
  <c r="Q855" i="23"/>
  <c r="N855" i="23"/>
  <c r="K855" i="23"/>
  <c r="Q854" i="23"/>
  <c r="N854" i="23"/>
  <c r="K854" i="23"/>
  <c r="Q837" i="23"/>
  <c r="N837" i="23"/>
  <c r="J837" i="23"/>
  <c r="K837" i="23" s="1"/>
  <c r="Q836" i="23"/>
  <c r="N836" i="23"/>
  <c r="J836" i="23"/>
  <c r="K836" i="23" s="1"/>
  <c r="Q835" i="23"/>
  <c r="N835" i="23"/>
  <c r="J835" i="23"/>
  <c r="K835" i="23" s="1"/>
  <c r="Q834" i="23"/>
  <c r="N834" i="23"/>
  <c r="K834" i="23"/>
  <c r="J834" i="23"/>
  <c r="Q833" i="23"/>
  <c r="N833" i="23"/>
  <c r="J833" i="23"/>
  <c r="K833" i="23" s="1"/>
  <c r="Q832" i="23"/>
  <c r="N832" i="23"/>
  <c r="J832" i="23"/>
  <c r="K832" i="23" s="1"/>
  <c r="Q831" i="23"/>
  <c r="N831" i="23"/>
  <c r="J831" i="23"/>
  <c r="K831" i="23" s="1"/>
  <c r="Q830" i="23"/>
  <c r="N830" i="23"/>
  <c r="K830" i="23"/>
  <c r="J830" i="23"/>
  <c r="Q829" i="23"/>
  <c r="N829" i="23"/>
  <c r="J829" i="23"/>
  <c r="K829" i="23" s="1"/>
  <c r="Q828" i="23"/>
  <c r="N828" i="23"/>
  <c r="J828" i="23"/>
  <c r="K828" i="23" s="1"/>
  <c r="Q827" i="23"/>
  <c r="N827" i="23"/>
  <c r="K827" i="23"/>
  <c r="J827" i="23"/>
  <c r="Q826" i="23"/>
  <c r="N826" i="23"/>
  <c r="K826" i="23"/>
  <c r="J826" i="23"/>
  <c r="Q825" i="23"/>
  <c r="N825" i="23"/>
  <c r="J825" i="23"/>
  <c r="K825" i="23" s="1"/>
  <c r="Q824" i="23"/>
  <c r="N824" i="23"/>
  <c r="J824" i="23"/>
  <c r="K824" i="23" s="1"/>
  <c r="Q823" i="23"/>
  <c r="N823" i="23"/>
  <c r="J823" i="23"/>
  <c r="K823" i="23" s="1"/>
  <c r="Q822" i="23"/>
  <c r="N822" i="23"/>
  <c r="K822" i="23"/>
  <c r="J822" i="23"/>
  <c r="Q821" i="23"/>
  <c r="N821" i="23"/>
  <c r="J821" i="23"/>
  <c r="K821" i="23" s="1"/>
  <c r="Q820" i="23"/>
  <c r="N820" i="23"/>
  <c r="J820" i="23"/>
  <c r="K820" i="23" s="1"/>
  <c r="Q819" i="23"/>
  <c r="N819" i="23"/>
  <c r="J819" i="23"/>
  <c r="K819" i="23" s="1"/>
  <c r="Q818" i="23"/>
  <c r="N818" i="23"/>
  <c r="K818" i="23"/>
  <c r="J818" i="23"/>
  <c r="Q817" i="23"/>
  <c r="N817" i="23"/>
  <c r="J817" i="23"/>
  <c r="K817" i="23" s="1"/>
  <c r="Q816" i="23"/>
  <c r="N816" i="23"/>
  <c r="J816" i="23"/>
  <c r="K816" i="23" s="1"/>
  <c r="Q815" i="23"/>
  <c r="N815" i="23"/>
  <c r="K815" i="23"/>
  <c r="J815" i="23"/>
  <c r="Q814" i="23"/>
  <c r="N814" i="23"/>
  <c r="J814" i="23"/>
  <c r="K814" i="23" s="1"/>
  <c r="Q813" i="23"/>
  <c r="N813" i="23"/>
  <c r="K813" i="23"/>
  <c r="J813" i="23"/>
  <c r="Q812" i="23"/>
  <c r="N812" i="23"/>
  <c r="J812" i="23"/>
  <c r="K812" i="23" s="1"/>
  <c r="Q811" i="23"/>
  <c r="N811" i="23"/>
  <c r="J811" i="23"/>
  <c r="K811" i="23" s="1"/>
  <c r="Q810" i="23"/>
  <c r="N810" i="23"/>
  <c r="J810" i="23"/>
  <c r="K810" i="23" s="1"/>
  <c r="Q809" i="23"/>
  <c r="N809" i="23"/>
  <c r="J809" i="23"/>
  <c r="K809" i="23" s="1"/>
  <c r="Q808" i="23"/>
  <c r="N808" i="23"/>
  <c r="K808" i="23"/>
  <c r="J808" i="23"/>
  <c r="Q807" i="23"/>
  <c r="N807" i="23"/>
  <c r="J807" i="23"/>
  <c r="K807" i="23" s="1"/>
  <c r="Q806" i="23"/>
  <c r="N806" i="23"/>
  <c r="J806" i="23"/>
  <c r="K806" i="23" s="1"/>
  <c r="Q805" i="23"/>
  <c r="N805" i="23"/>
  <c r="J805" i="23"/>
  <c r="K805" i="23" s="1"/>
  <c r="Q804" i="23"/>
  <c r="N804" i="23"/>
  <c r="J804" i="23"/>
  <c r="K804" i="23" s="1"/>
  <c r="Q803" i="23"/>
  <c r="N803" i="23"/>
  <c r="J803" i="23"/>
  <c r="K803" i="23" s="1"/>
  <c r="Q802" i="23"/>
  <c r="N802" i="23"/>
  <c r="J802" i="23"/>
  <c r="K802" i="23" s="1"/>
  <c r="Q801" i="23"/>
  <c r="N801" i="23"/>
  <c r="J801" i="23"/>
  <c r="K801" i="23" s="1"/>
  <c r="Q800" i="23"/>
  <c r="N800" i="23"/>
  <c r="J800" i="23"/>
  <c r="K800" i="23" s="1"/>
  <c r="Q799" i="23"/>
  <c r="N799" i="23"/>
  <c r="J799" i="23"/>
  <c r="K799" i="23" s="1"/>
  <c r="Q798" i="23"/>
  <c r="N798" i="23"/>
  <c r="J798" i="23"/>
  <c r="K798" i="23" s="1"/>
  <c r="Q797" i="23"/>
  <c r="N797" i="23"/>
  <c r="J797" i="23"/>
  <c r="K797" i="23" s="1"/>
  <c r="Q796" i="23"/>
  <c r="N796" i="23"/>
  <c r="K796" i="23"/>
  <c r="J796" i="23"/>
  <c r="Q795" i="23"/>
  <c r="N795" i="23"/>
  <c r="J795" i="23"/>
  <c r="K795" i="23" s="1"/>
  <c r="Q794" i="23"/>
  <c r="N794" i="23"/>
  <c r="J794" i="23"/>
  <c r="K794" i="23" s="1"/>
  <c r="Q793" i="23"/>
  <c r="N793" i="23"/>
  <c r="J793" i="23"/>
  <c r="K793" i="23" s="1"/>
  <c r="Q792" i="23"/>
  <c r="N792" i="23"/>
  <c r="J792" i="23"/>
  <c r="K792" i="23" s="1"/>
  <c r="Q791" i="23"/>
  <c r="N791" i="23"/>
  <c r="K791" i="23"/>
  <c r="J791" i="23"/>
  <c r="Q790" i="23"/>
  <c r="N790" i="23"/>
  <c r="J790" i="23"/>
  <c r="K790" i="23" s="1"/>
  <c r="Q789" i="23"/>
  <c r="N789" i="23"/>
  <c r="J789" i="23"/>
  <c r="K789" i="23" s="1"/>
  <c r="Q788" i="23"/>
  <c r="N788" i="23"/>
  <c r="J788" i="23"/>
  <c r="K788" i="23" s="1"/>
  <c r="Q787" i="23"/>
  <c r="N787" i="23"/>
  <c r="J787" i="23"/>
  <c r="K787" i="23" s="1"/>
  <c r="Q786" i="23"/>
  <c r="N786" i="23"/>
  <c r="J786" i="23"/>
  <c r="K786" i="23" s="1"/>
  <c r="Q785" i="23"/>
  <c r="N785" i="23"/>
  <c r="J785" i="23"/>
  <c r="K785" i="23" s="1"/>
  <c r="Q784" i="23"/>
  <c r="N784" i="23"/>
  <c r="J784" i="23"/>
  <c r="K784" i="23" s="1"/>
  <c r="Q783" i="23"/>
  <c r="N783" i="23"/>
  <c r="J783" i="23"/>
  <c r="K783" i="23" s="1"/>
  <c r="Q782" i="23"/>
  <c r="N782" i="23"/>
  <c r="J782" i="23"/>
  <c r="K782" i="23" s="1"/>
  <c r="Q781" i="23"/>
  <c r="N781" i="23"/>
  <c r="J781" i="23"/>
  <c r="K781" i="23" s="1"/>
  <c r="Q780" i="23"/>
  <c r="N780" i="23"/>
  <c r="J780" i="23"/>
  <c r="K780" i="23" s="1"/>
  <c r="Q779" i="23"/>
  <c r="N779" i="23"/>
  <c r="K779" i="23"/>
  <c r="J779" i="23"/>
  <c r="Q778" i="23"/>
  <c r="N778" i="23"/>
  <c r="J778" i="23"/>
  <c r="K778" i="23" s="1"/>
  <c r="Q777" i="23"/>
  <c r="N777" i="23"/>
  <c r="K777" i="23"/>
  <c r="J777" i="23"/>
  <c r="Q776" i="23"/>
  <c r="N776" i="23"/>
  <c r="J776" i="23"/>
  <c r="K776" i="23" s="1"/>
  <c r="Q775" i="23"/>
  <c r="N775" i="23"/>
  <c r="J775" i="23"/>
  <c r="K775" i="23" s="1"/>
  <c r="Q774" i="23"/>
  <c r="N774" i="23"/>
  <c r="J774" i="23"/>
  <c r="K774" i="23" s="1"/>
  <c r="Q773" i="23"/>
  <c r="N773" i="23"/>
  <c r="K773" i="23"/>
  <c r="J773" i="23"/>
  <c r="Q772" i="23"/>
  <c r="N772" i="23"/>
  <c r="J772" i="23"/>
  <c r="K772" i="23" s="1"/>
  <c r="Q771" i="23"/>
  <c r="N771" i="23"/>
  <c r="J771" i="23"/>
  <c r="K771" i="23" s="1"/>
  <c r="Q770" i="23"/>
  <c r="N770" i="23"/>
  <c r="J770" i="23"/>
  <c r="K770" i="23" s="1"/>
  <c r="Q769" i="23"/>
  <c r="N769" i="23"/>
  <c r="J769" i="23"/>
  <c r="K769" i="23" s="1"/>
  <c r="Q768" i="23"/>
  <c r="N768" i="23"/>
  <c r="J768" i="23"/>
  <c r="K768" i="23" s="1"/>
  <c r="Q767" i="23"/>
  <c r="N767" i="23"/>
  <c r="J767" i="23"/>
  <c r="K767" i="23" s="1"/>
  <c r="Q766" i="23"/>
  <c r="N766" i="23"/>
  <c r="J766" i="23"/>
  <c r="K766" i="23" s="1"/>
  <c r="Q765" i="23"/>
  <c r="N765" i="23"/>
  <c r="J765" i="23"/>
  <c r="K765" i="23" s="1"/>
  <c r="Q764" i="23"/>
  <c r="N764" i="23"/>
  <c r="K764" i="23"/>
  <c r="J764" i="23"/>
  <c r="Q763" i="23"/>
  <c r="N763" i="23"/>
  <c r="J763" i="23"/>
  <c r="K763" i="23" s="1"/>
  <c r="Q762" i="23"/>
  <c r="N762" i="23"/>
  <c r="J762" i="23"/>
  <c r="K762" i="23" s="1"/>
  <c r="Q761" i="23"/>
  <c r="N761" i="23"/>
  <c r="K761" i="23"/>
  <c r="J761" i="23"/>
  <c r="Q760" i="23"/>
  <c r="N760" i="23"/>
  <c r="J760" i="23"/>
  <c r="K760" i="23" s="1"/>
  <c r="Q759" i="23"/>
  <c r="N759" i="23"/>
  <c r="J759" i="23"/>
  <c r="K759" i="23" s="1"/>
  <c r="Q758" i="23"/>
  <c r="N758" i="23"/>
  <c r="J758" i="23"/>
  <c r="K758" i="23" s="1"/>
  <c r="Q757" i="23"/>
  <c r="N757" i="23"/>
  <c r="J757" i="23"/>
  <c r="K757" i="23" s="1"/>
  <c r="Q756" i="23"/>
  <c r="N756" i="23"/>
  <c r="K756" i="23"/>
  <c r="J756" i="23"/>
  <c r="Q755" i="23"/>
  <c r="N755" i="23"/>
  <c r="K755" i="23"/>
  <c r="J755" i="23"/>
  <c r="Q754" i="23"/>
  <c r="N754" i="23"/>
  <c r="J754" i="23"/>
  <c r="K754" i="23" s="1"/>
  <c r="Q753" i="23"/>
  <c r="N753" i="23"/>
  <c r="J753" i="23"/>
  <c r="K753" i="23" s="1"/>
  <c r="Q752" i="23"/>
  <c r="N752" i="23"/>
  <c r="J752" i="23"/>
  <c r="K752" i="23" s="1"/>
  <c r="Q751" i="23"/>
  <c r="N751" i="23"/>
  <c r="J751" i="23"/>
  <c r="K751" i="23" s="1"/>
  <c r="Q750" i="23"/>
  <c r="N750" i="23"/>
  <c r="J750" i="23"/>
  <c r="K750" i="23" s="1"/>
  <c r="Q749" i="23"/>
  <c r="N749" i="23"/>
  <c r="K749" i="23"/>
  <c r="J749" i="23"/>
  <c r="Q748" i="23"/>
  <c r="N748" i="23"/>
  <c r="J748" i="23"/>
  <c r="K748" i="23" s="1"/>
  <c r="Q747" i="23"/>
  <c r="N747" i="23"/>
  <c r="J747" i="23"/>
  <c r="K747" i="23" s="1"/>
  <c r="Q746" i="23"/>
  <c r="N746" i="23"/>
  <c r="J746" i="23"/>
  <c r="K746" i="23" s="1"/>
  <c r="Q745" i="23"/>
  <c r="N745" i="23"/>
  <c r="J745" i="23"/>
  <c r="K745" i="23" s="1"/>
  <c r="Q744" i="23"/>
  <c r="N744" i="23"/>
  <c r="K744" i="23"/>
  <c r="J744" i="23"/>
  <c r="Q743" i="23"/>
  <c r="N743" i="23"/>
  <c r="J743" i="23"/>
  <c r="K743" i="23" s="1"/>
  <c r="Q742" i="23"/>
  <c r="N742" i="23"/>
  <c r="J742" i="23"/>
  <c r="K742" i="23" s="1"/>
  <c r="Q741" i="23"/>
  <c r="N741" i="23"/>
  <c r="J741" i="23"/>
  <c r="K741" i="23" s="1"/>
  <c r="Q740" i="23"/>
  <c r="N740" i="23"/>
  <c r="J740" i="23"/>
  <c r="K740" i="23" s="1"/>
  <c r="Q739" i="23"/>
  <c r="N739" i="23"/>
  <c r="J739" i="23"/>
  <c r="K739" i="23" s="1"/>
  <c r="Q738" i="23"/>
  <c r="N738" i="23"/>
  <c r="J738" i="23"/>
  <c r="K738" i="23" s="1"/>
  <c r="Q737" i="23"/>
  <c r="N737" i="23"/>
  <c r="K737" i="23"/>
  <c r="J737" i="23"/>
  <c r="Q736" i="23"/>
  <c r="N736" i="23"/>
  <c r="J736" i="23"/>
  <c r="K736" i="23" s="1"/>
  <c r="Q735" i="23"/>
  <c r="N735" i="23"/>
  <c r="J735" i="23"/>
  <c r="K735" i="23" s="1"/>
  <c r="Q734" i="23"/>
  <c r="N734" i="23"/>
  <c r="J734" i="23"/>
  <c r="K734" i="23" s="1"/>
  <c r="Q733" i="23"/>
  <c r="N733" i="23"/>
  <c r="K733" i="23"/>
  <c r="J733" i="23"/>
  <c r="Q732" i="23"/>
  <c r="N732" i="23"/>
  <c r="K732" i="23"/>
  <c r="J732" i="23"/>
  <c r="Q731" i="23"/>
  <c r="N731" i="23"/>
  <c r="J731" i="23"/>
  <c r="K731" i="23" s="1"/>
  <c r="Q730" i="23"/>
  <c r="N730" i="23"/>
  <c r="J730" i="23"/>
  <c r="K730" i="23" s="1"/>
  <c r="Q729" i="23"/>
  <c r="N729" i="23"/>
  <c r="K729" i="23"/>
  <c r="J729" i="23"/>
  <c r="Q728" i="23"/>
  <c r="N728" i="23"/>
  <c r="J728" i="23"/>
  <c r="K728" i="23" s="1"/>
  <c r="Q727" i="23"/>
  <c r="N727" i="23"/>
  <c r="J727" i="23"/>
  <c r="K727" i="23" s="1"/>
  <c r="Q726" i="23"/>
  <c r="N726" i="23"/>
  <c r="J726" i="23"/>
  <c r="K726" i="23" s="1"/>
  <c r="Q725" i="23"/>
  <c r="N725" i="23"/>
  <c r="J725" i="23"/>
  <c r="K725" i="23" s="1"/>
  <c r="Q724" i="23"/>
  <c r="N724" i="23"/>
  <c r="K724" i="23"/>
  <c r="J724" i="23"/>
  <c r="Q723" i="23"/>
  <c r="N723" i="23"/>
  <c r="J723" i="23"/>
  <c r="K723" i="23" s="1"/>
  <c r="Q722" i="23"/>
  <c r="N722" i="23"/>
  <c r="J722" i="23"/>
  <c r="K722" i="23" s="1"/>
  <c r="Q721" i="23"/>
  <c r="N721" i="23"/>
  <c r="J721" i="23"/>
  <c r="K721" i="23" s="1"/>
  <c r="Q720" i="23"/>
  <c r="N720" i="23"/>
  <c r="J720" i="23"/>
  <c r="K720" i="23" s="1"/>
  <c r="Q719" i="23"/>
  <c r="N719" i="23"/>
  <c r="J719" i="23"/>
  <c r="K719" i="23" s="1"/>
  <c r="Q718" i="23"/>
  <c r="N718" i="23"/>
  <c r="J718" i="23"/>
  <c r="K718" i="23" s="1"/>
  <c r="Q717" i="23"/>
  <c r="N717" i="23"/>
  <c r="J717" i="23"/>
  <c r="K717" i="23" s="1"/>
  <c r="Q716" i="23"/>
  <c r="N716" i="23"/>
  <c r="J716" i="23"/>
  <c r="K716" i="23" s="1"/>
  <c r="Q715" i="23"/>
  <c r="N715" i="23"/>
  <c r="K715" i="23"/>
  <c r="J715" i="23"/>
  <c r="Q714" i="23"/>
  <c r="N714" i="23"/>
  <c r="J714" i="23"/>
  <c r="K714" i="23" s="1"/>
  <c r="Q713" i="23"/>
  <c r="N713" i="23"/>
  <c r="J713" i="23"/>
  <c r="K713" i="23" s="1"/>
  <c r="Q712" i="23"/>
  <c r="N712" i="23"/>
  <c r="J712" i="23"/>
  <c r="K712" i="23" s="1"/>
  <c r="Q711" i="23"/>
  <c r="N711" i="23"/>
  <c r="J711" i="23"/>
  <c r="K711" i="23" s="1"/>
  <c r="Q710" i="23"/>
  <c r="N710" i="23"/>
  <c r="J710" i="23"/>
  <c r="K710" i="23" s="1"/>
  <c r="Q709" i="23"/>
  <c r="N709" i="23"/>
  <c r="J709" i="23"/>
  <c r="K709" i="23" s="1"/>
  <c r="Q708" i="23"/>
  <c r="N708" i="23"/>
  <c r="J708" i="23"/>
  <c r="K708" i="23" s="1"/>
  <c r="Q707" i="23"/>
  <c r="N707" i="23"/>
  <c r="J707" i="23"/>
  <c r="K707" i="23" s="1"/>
  <c r="Q706" i="23"/>
  <c r="N706" i="23"/>
  <c r="J706" i="23"/>
  <c r="K706" i="23" s="1"/>
  <c r="Q705" i="23"/>
  <c r="N705" i="23"/>
  <c r="J705" i="23"/>
  <c r="K705" i="23" s="1"/>
  <c r="Q704" i="23"/>
  <c r="N704" i="23"/>
  <c r="J704" i="23"/>
  <c r="K704" i="23" s="1"/>
  <c r="Q703" i="23"/>
  <c r="N703" i="23"/>
  <c r="J703" i="23"/>
  <c r="K703" i="23" s="1"/>
  <c r="Q702" i="23"/>
  <c r="N702" i="23"/>
  <c r="J702" i="23"/>
  <c r="K702" i="23" s="1"/>
  <c r="Q701" i="23"/>
  <c r="N701" i="23"/>
  <c r="J701" i="23"/>
  <c r="K701" i="23" s="1"/>
  <c r="Q700" i="23"/>
  <c r="N700" i="23"/>
  <c r="J700" i="23"/>
  <c r="K700" i="23" s="1"/>
  <c r="Q699" i="23"/>
  <c r="N699" i="23"/>
  <c r="J699" i="23"/>
  <c r="K699" i="23" s="1"/>
  <c r="Q698" i="23"/>
  <c r="N698" i="23"/>
  <c r="J698" i="23"/>
  <c r="K698" i="23" s="1"/>
  <c r="Q697" i="23"/>
  <c r="N697" i="23"/>
  <c r="J697" i="23"/>
  <c r="K697" i="23" s="1"/>
  <c r="Q696" i="23"/>
  <c r="N696" i="23"/>
  <c r="K696" i="23"/>
  <c r="J696" i="23"/>
  <c r="Q695" i="23"/>
  <c r="N695" i="23"/>
  <c r="J695" i="23"/>
  <c r="K695" i="23" s="1"/>
  <c r="Q694" i="23"/>
  <c r="N694" i="23"/>
  <c r="J694" i="23"/>
  <c r="K694" i="23" s="1"/>
  <c r="Q693" i="23"/>
  <c r="N693" i="23"/>
  <c r="J693" i="23"/>
  <c r="K693" i="23" s="1"/>
  <c r="Q692" i="23"/>
  <c r="N692" i="23"/>
  <c r="J692" i="23"/>
  <c r="K692" i="23" s="1"/>
  <c r="Q691" i="23"/>
  <c r="N691" i="23"/>
  <c r="J691" i="23"/>
  <c r="K691" i="23" s="1"/>
  <c r="Q690" i="23"/>
  <c r="N690" i="23"/>
  <c r="J690" i="23"/>
  <c r="K690" i="23" s="1"/>
  <c r="Q689" i="23"/>
  <c r="N689" i="23"/>
  <c r="J689" i="23"/>
  <c r="K689" i="23" s="1"/>
  <c r="Q688" i="23"/>
  <c r="N688" i="23"/>
  <c r="J688" i="23"/>
  <c r="K688" i="23" s="1"/>
  <c r="Q687" i="23"/>
  <c r="N687" i="23"/>
  <c r="K687" i="23"/>
  <c r="J687" i="23"/>
  <c r="Q686" i="23"/>
  <c r="N686" i="23"/>
  <c r="J686" i="23"/>
  <c r="K686" i="23" s="1"/>
  <c r="Q685" i="23"/>
  <c r="N685" i="23"/>
  <c r="K685" i="23"/>
  <c r="J685" i="23"/>
  <c r="Q684" i="23"/>
  <c r="N684" i="23"/>
  <c r="J684" i="23"/>
  <c r="K684" i="23" s="1"/>
  <c r="Q683" i="23"/>
  <c r="N683" i="23"/>
  <c r="J683" i="23"/>
  <c r="K683" i="23" s="1"/>
  <c r="Q682" i="23"/>
  <c r="N682" i="23"/>
  <c r="J682" i="23"/>
  <c r="K682" i="23" s="1"/>
  <c r="Q681" i="23"/>
  <c r="N681" i="23"/>
  <c r="J681" i="23"/>
  <c r="K681" i="23" s="1"/>
  <c r="Q680" i="23"/>
  <c r="N680" i="23"/>
  <c r="J680" i="23"/>
  <c r="K680" i="23" s="1"/>
  <c r="Q679" i="23"/>
  <c r="N679" i="23"/>
  <c r="J679" i="23"/>
  <c r="K679" i="23" s="1"/>
  <c r="Q678" i="23"/>
  <c r="N678" i="23"/>
  <c r="J678" i="23"/>
  <c r="K678" i="23" s="1"/>
  <c r="Q677" i="23"/>
  <c r="N677" i="23"/>
  <c r="J677" i="23"/>
  <c r="K677" i="23" s="1"/>
  <c r="Q676" i="23"/>
  <c r="N676" i="23"/>
  <c r="J676" i="23"/>
  <c r="K676" i="23" s="1"/>
  <c r="Q675" i="23"/>
  <c r="N675" i="23"/>
  <c r="J675" i="23"/>
  <c r="K675" i="23" s="1"/>
  <c r="Q674" i="23"/>
  <c r="N674" i="23"/>
  <c r="J674" i="23"/>
  <c r="K674" i="23" s="1"/>
  <c r="Q673" i="23"/>
  <c r="N673" i="23"/>
  <c r="K673" i="23"/>
  <c r="J673" i="23"/>
  <c r="Q672" i="23"/>
  <c r="N672" i="23"/>
  <c r="J672" i="23"/>
  <c r="K672" i="23" s="1"/>
  <c r="Q671" i="23"/>
  <c r="N671" i="23"/>
  <c r="J671" i="23"/>
  <c r="K671" i="23" s="1"/>
  <c r="Q670" i="23"/>
  <c r="N670" i="23"/>
  <c r="J670" i="23"/>
  <c r="K670" i="23" s="1"/>
  <c r="Q669" i="23"/>
  <c r="N669" i="23"/>
  <c r="J669" i="23"/>
  <c r="K669" i="23" s="1"/>
  <c r="Q668" i="23"/>
  <c r="N668" i="23"/>
  <c r="K668" i="23"/>
  <c r="J668" i="23"/>
  <c r="Q667" i="23"/>
  <c r="N667" i="23"/>
  <c r="K667" i="23"/>
  <c r="Q666" i="23"/>
  <c r="N666" i="23"/>
  <c r="K666" i="23"/>
  <c r="Q665" i="23"/>
  <c r="N665" i="23"/>
  <c r="K665" i="23"/>
  <c r="Q664" i="23"/>
  <c r="N664" i="23"/>
  <c r="K664" i="23"/>
  <c r="Q663" i="23"/>
  <c r="N663" i="23"/>
  <c r="K663" i="23"/>
  <c r="Q662" i="23"/>
  <c r="N662" i="23"/>
  <c r="K662" i="23"/>
  <c r="Q661" i="23"/>
  <c r="N661" i="23"/>
  <c r="K661" i="23"/>
  <c r="Q660" i="23"/>
  <c r="N660" i="23"/>
  <c r="K660" i="23"/>
  <c r="Q659" i="23"/>
  <c r="N659" i="23"/>
  <c r="K659" i="23"/>
  <c r="Q658" i="23"/>
  <c r="N658" i="23"/>
  <c r="K658" i="23"/>
  <c r="Q657" i="23"/>
  <c r="N657" i="23"/>
  <c r="K657" i="23"/>
  <c r="Q656" i="23"/>
  <c r="N656" i="23"/>
  <c r="K656" i="23"/>
  <c r="Q655" i="23"/>
  <c r="N655" i="23"/>
  <c r="K655" i="23"/>
  <c r="Q654" i="23"/>
  <c r="N654" i="23"/>
  <c r="K654" i="23"/>
  <c r="Q653" i="23"/>
  <c r="N653" i="23"/>
  <c r="K653" i="23"/>
  <c r="Q652" i="23"/>
  <c r="N652" i="23"/>
  <c r="K652" i="23"/>
  <c r="Q651" i="23"/>
  <c r="N651" i="23"/>
  <c r="K651" i="23"/>
  <c r="Q650" i="23"/>
  <c r="N650" i="23"/>
  <c r="K650" i="23"/>
  <c r="Q649" i="23"/>
  <c r="N649" i="23"/>
  <c r="K649" i="23"/>
  <c r="Q648" i="23"/>
  <c r="N648" i="23"/>
  <c r="K648" i="23"/>
  <c r="Q647" i="23"/>
  <c r="N647" i="23"/>
  <c r="K647" i="23"/>
  <c r="Q646" i="23"/>
  <c r="N646" i="23"/>
  <c r="K646" i="23"/>
  <c r="Q645" i="23"/>
  <c r="N645" i="23"/>
  <c r="K645" i="23"/>
  <c r="Q644" i="23"/>
  <c r="N644" i="23"/>
  <c r="K644" i="23"/>
  <c r="Q643" i="23"/>
  <c r="N643" i="23"/>
  <c r="K643" i="23"/>
  <c r="Q642" i="23"/>
  <c r="N642" i="23"/>
  <c r="K642" i="23"/>
  <c r="Q641" i="23"/>
  <c r="N641" i="23"/>
  <c r="K641" i="23"/>
  <c r="Q640" i="23"/>
  <c r="N640" i="23"/>
  <c r="K640" i="23"/>
  <c r="Q639" i="23"/>
  <c r="N639" i="23"/>
  <c r="K639" i="23"/>
  <c r="Q638" i="23"/>
  <c r="N638" i="23"/>
  <c r="K638" i="23"/>
  <c r="Q637" i="23"/>
  <c r="N637" i="23"/>
  <c r="K637" i="23"/>
  <c r="Q636" i="23"/>
  <c r="N636" i="23"/>
  <c r="K636" i="23"/>
  <c r="Q635" i="23"/>
  <c r="N635" i="23"/>
  <c r="K635" i="23"/>
  <c r="Q634" i="23"/>
  <c r="N634" i="23"/>
  <c r="K634" i="23"/>
  <c r="Q633" i="23"/>
  <c r="N633" i="23"/>
  <c r="K633" i="23"/>
  <c r="Q632" i="23"/>
  <c r="N632" i="23"/>
  <c r="K632" i="23"/>
  <c r="Q631" i="23"/>
  <c r="N631" i="23"/>
  <c r="K631" i="23"/>
  <c r="Q630" i="23"/>
  <c r="N630" i="23"/>
  <c r="K630" i="23"/>
  <c r="Q629" i="23"/>
  <c r="N629" i="23"/>
  <c r="K629" i="23"/>
  <c r="Q628" i="23"/>
  <c r="N628" i="23"/>
  <c r="K628" i="23"/>
  <c r="Q627" i="23"/>
  <c r="N627" i="23"/>
  <c r="K627" i="23"/>
  <c r="Q626" i="23"/>
  <c r="N626" i="23"/>
  <c r="K626" i="23"/>
  <c r="Q625" i="23"/>
  <c r="N625" i="23"/>
  <c r="K625" i="23"/>
  <c r="Q624" i="23"/>
  <c r="N624" i="23"/>
  <c r="K624" i="23"/>
  <c r="Q623" i="23"/>
  <c r="N623" i="23"/>
  <c r="K623" i="23"/>
  <c r="Q622" i="23"/>
  <c r="N622" i="23"/>
  <c r="K622" i="23"/>
  <c r="Q621" i="23"/>
  <c r="N621" i="23"/>
  <c r="K621" i="23"/>
  <c r="Q620" i="23"/>
  <c r="N620" i="23"/>
  <c r="K620" i="23"/>
  <c r="Q619" i="23"/>
  <c r="N619" i="23"/>
  <c r="K619" i="23"/>
  <c r="Q618" i="23"/>
  <c r="N618" i="23"/>
  <c r="K618" i="23"/>
  <c r="Q617" i="23"/>
  <c r="N617" i="23"/>
  <c r="K617" i="23"/>
  <c r="Q616" i="23"/>
  <c r="N616" i="23"/>
  <c r="K616" i="23"/>
  <c r="Q615" i="23"/>
  <c r="N615" i="23"/>
  <c r="K615" i="23"/>
  <c r="Q614" i="23"/>
  <c r="N614" i="23"/>
  <c r="K614" i="23"/>
  <c r="Q613" i="23"/>
  <c r="N613" i="23"/>
  <c r="K613" i="23"/>
  <c r="Q612" i="23"/>
  <c r="N612" i="23"/>
  <c r="K612" i="23"/>
  <c r="Q611" i="23"/>
  <c r="N611" i="23"/>
  <c r="J611" i="23"/>
  <c r="K611" i="23" s="1"/>
  <c r="Q610" i="23"/>
  <c r="N610" i="23"/>
  <c r="K610" i="23"/>
  <c r="J610" i="23"/>
  <c r="Q609" i="23"/>
  <c r="N609" i="23"/>
  <c r="J609" i="23"/>
  <c r="K609" i="23" s="1"/>
  <c r="Q608" i="23"/>
  <c r="N608" i="23"/>
  <c r="J608" i="23"/>
  <c r="K608" i="23" s="1"/>
  <c r="Q607" i="23"/>
  <c r="N607" i="23"/>
  <c r="J607" i="23"/>
  <c r="K607" i="23" s="1"/>
  <c r="Q606" i="23"/>
  <c r="N606" i="23"/>
  <c r="K606" i="23"/>
  <c r="J606" i="23"/>
  <c r="Q605" i="23"/>
  <c r="N605" i="23"/>
  <c r="J605" i="23"/>
  <c r="K605" i="23" s="1"/>
  <c r="Q604" i="23"/>
  <c r="N604" i="23"/>
  <c r="J604" i="23"/>
  <c r="K604" i="23" s="1"/>
  <c r="Q603" i="23"/>
  <c r="N603" i="23"/>
  <c r="J603" i="23"/>
  <c r="K603" i="23" s="1"/>
  <c r="Q602" i="23"/>
  <c r="N602" i="23"/>
  <c r="J602" i="23"/>
  <c r="K602" i="23" s="1"/>
  <c r="Q601" i="23"/>
  <c r="N601" i="23"/>
  <c r="J601" i="23"/>
  <c r="K601" i="23" s="1"/>
  <c r="Q600" i="23"/>
  <c r="N600" i="23"/>
  <c r="J600" i="23"/>
  <c r="K600" i="23" s="1"/>
  <c r="Q599" i="23"/>
  <c r="N599" i="23"/>
  <c r="J599" i="23"/>
  <c r="K599" i="23" s="1"/>
  <c r="Q598" i="23"/>
  <c r="N598" i="23"/>
  <c r="J598" i="23"/>
  <c r="K598" i="23" s="1"/>
  <c r="Q597" i="23"/>
  <c r="N597" i="23"/>
  <c r="J597" i="23"/>
  <c r="K597" i="23" s="1"/>
  <c r="Q596" i="23"/>
  <c r="N596" i="23"/>
  <c r="J596" i="23"/>
  <c r="K596" i="23" s="1"/>
  <c r="Q595" i="23"/>
  <c r="N595" i="23"/>
  <c r="J595" i="23"/>
  <c r="K595" i="23" s="1"/>
  <c r="Q594" i="23"/>
  <c r="N594" i="23"/>
  <c r="J594" i="23"/>
  <c r="K594" i="23" s="1"/>
  <c r="Q593" i="23"/>
  <c r="N593" i="23"/>
  <c r="K593" i="23"/>
  <c r="J593" i="23"/>
  <c r="Q592" i="23"/>
  <c r="N592" i="23"/>
  <c r="J592" i="23"/>
  <c r="K592" i="23" s="1"/>
  <c r="Q591" i="23"/>
  <c r="N591" i="23"/>
  <c r="J591" i="23"/>
  <c r="K591" i="23" s="1"/>
  <c r="Q590" i="23"/>
  <c r="N590" i="23"/>
  <c r="J590" i="23"/>
  <c r="K590" i="23" s="1"/>
  <c r="Q589" i="23"/>
  <c r="N589" i="23"/>
  <c r="K589" i="23"/>
  <c r="J589" i="23"/>
  <c r="Q588" i="23"/>
  <c r="N588" i="23"/>
  <c r="J588" i="23"/>
  <c r="K588" i="23" s="1"/>
  <c r="Q587" i="23"/>
  <c r="N587" i="23"/>
  <c r="J587" i="23"/>
  <c r="K587" i="23" s="1"/>
  <c r="Q586" i="23"/>
  <c r="N586" i="23"/>
  <c r="J586" i="23"/>
  <c r="K586" i="23" s="1"/>
  <c r="Q585" i="23"/>
  <c r="N585" i="23"/>
  <c r="J585" i="23"/>
  <c r="K585" i="23" s="1"/>
  <c r="Q584" i="23"/>
  <c r="N584" i="23"/>
  <c r="J584" i="23"/>
  <c r="K584" i="23" s="1"/>
  <c r="Q583" i="23"/>
  <c r="N583" i="23"/>
  <c r="J583" i="23"/>
  <c r="K583" i="23" s="1"/>
  <c r="Q582" i="23"/>
  <c r="N582" i="23"/>
  <c r="J582" i="23"/>
  <c r="K582" i="23" s="1"/>
  <c r="Q581" i="23"/>
  <c r="N581" i="23"/>
  <c r="J581" i="23"/>
  <c r="K581" i="23" s="1"/>
  <c r="Q580" i="23"/>
  <c r="N580" i="23"/>
  <c r="J580" i="23"/>
  <c r="K580" i="23" s="1"/>
  <c r="Q579" i="23"/>
  <c r="N579" i="23"/>
  <c r="J579" i="23"/>
  <c r="K579" i="23" s="1"/>
  <c r="Q578" i="23"/>
  <c r="N578" i="23"/>
  <c r="J578" i="23"/>
  <c r="K578" i="23" s="1"/>
  <c r="Q577" i="23"/>
  <c r="N577" i="23"/>
  <c r="J577" i="23"/>
  <c r="K577" i="23" s="1"/>
  <c r="Q576" i="23"/>
  <c r="N576" i="23"/>
  <c r="J576" i="23"/>
  <c r="K576" i="23" s="1"/>
  <c r="Q575" i="23"/>
  <c r="N575" i="23"/>
  <c r="J575" i="23"/>
  <c r="K575" i="23" s="1"/>
  <c r="Q574" i="23"/>
  <c r="N574" i="23"/>
  <c r="J574" i="23"/>
  <c r="K574" i="23" s="1"/>
  <c r="Q573" i="23"/>
  <c r="N573" i="23"/>
  <c r="J573" i="23"/>
  <c r="K573" i="23" s="1"/>
  <c r="Q572" i="23"/>
  <c r="N572" i="23"/>
  <c r="J572" i="23"/>
  <c r="K572" i="23" s="1"/>
  <c r="Q571" i="23"/>
  <c r="N571" i="23"/>
  <c r="J571" i="23"/>
  <c r="K571" i="23" s="1"/>
  <c r="Q570" i="23"/>
  <c r="N570" i="23"/>
  <c r="K570" i="23"/>
  <c r="J570" i="23"/>
  <c r="Q569" i="23"/>
  <c r="N569" i="23"/>
  <c r="J569" i="23"/>
  <c r="K569" i="23" s="1"/>
  <c r="Q568" i="23"/>
  <c r="N568" i="23"/>
  <c r="J568" i="23"/>
  <c r="K568" i="23" s="1"/>
  <c r="Q567" i="23"/>
  <c r="N567" i="23"/>
  <c r="J567" i="23"/>
  <c r="K567" i="23" s="1"/>
  <c r="Q566" i="23"/>
  <c r="N566" i="23"/>
  <c r="J566" i="23"/>
  <c r="K566" i="23" s="1"/>
  <c r="Q565" i="23"/>
  <c r="N565" i="23"/>
  <c r="K565" i="23"/>
  <c r="J565" i="23"/>
  <c r="Q564" i="23"/>
  <c r="N564" i="23"/>
  <c r="J564" i="23"/>
  <c r="K564" i="23" s="1"/>
  <c r="Q563" i="23"/>
  <c r="N563" i="23"/>
  <c r="K563" i="23"/>
  <c r="J563" i="23"/>
  <c r="Q562" i="23"/>
  <c r="N562" i="23"/>
  <c r="J562" i="23"/>
  <c r="K562" i="23" s="1"/>
  <c r="Q561" i="23"/>
  <c r="N561" i="23"/>
  <c r="J561" i="23"/>
  <c r="K561" i="23" s="1"/>
  <c r="Q560" i="23"/>
  <c r="N560" i="23"/>
  <c r="J560" i="23"/>
  <c r="K560" i="23" s="1"/>
  <c r="Q559" i="23"/>
  <c r="N559" i="23"/>
  <c r="K559" i="23"/>
  <c r="Q558" i="23"/>
  <c r="N558" i="23"/>
  <c r="K558" i="23"/>
  <c r="Q557" i="23"/>
  <c r="N557" i="23"/>
  <c r="K557" i="23"/>
  <c r="Q556" i="23"/>
  <c r="N556" i="23"/>
  <c r="K556" i="23"/>
  <c r="Q555" i="23"/>
  <c r="N555" i="23"/>
  <c r="K555" i="23"/>
  <c r="Q554" i="23"/>
  <c r="N554" i="23"/>
  <c r="K554" i="23"/>
  <c r="Q553" i="23"/>
  <c r="N553" i="23"/>
  <c r="K553" i="23"/>
  <c r="Q552" i="23"/>
  <c r="N552" i="23"/>
  <c r="K552" i="23"/>
  <c r="Q551" i="23"/>
  <c r="N551" i="23"/>
  <c r="K551" i="23"/>
  <c r="Q550" i="23"/>
  <c r="N550" i="23"/>
  <c r="K550" i="23"/>
  <c r="Q549" i="23"/>
  <c r="N549" i="23"/>
  <c r="K549" i="23"/>
  <c r="Q548" i="23"/>
  <c r="N548" i="23"/>
  <c r="K548" i="23"/>
  <c r="Q547" i="23"/>
  <c r="N547" i="23"/>
  <c r="K547" i="23"/>
  <c r="Q546" i="23"/>
  <c r="N546" i="23"/>
  <c r="K546" i="23"/>
  <c r="Q545" i="23"/>
  <c r="N545" i="23"/>
  <c r="K545" i="23"/>
  <c r="Q544" i="23"/>
  <c r="N544" i="23"/>
  <c r="K544" i="23"/>
  <c r="Q543" i="23"/>
  <c r="N543" i="23"/>
  <c r="K543" i="23"/>
  <c r="Q542" i="23"/>
  <c r="N542" i="23"/>
  <c r="K542" i="23"/>
  <c r="Q541" i="23"/>
  <c r="N541" i="23"/>
  <c r="K541" i="23"/>
  <c r="Q540" i="23"/>
  <c r="N540" i="23"/>
  <c r="K540" i="23"/>
  <c r="Q539" i="23"/>
  <c r="N539" i="23"/>
  <c r="K539" i="23"/>
  <c r="Q538" i="23"/>
  <c r="N538" i="23"/>
  <c r="K538" i="23"/>
  <c r="Q537" i="23"/>
  <c r="N537" i="23"/>
  <c r="K537" i="23"/>
  <c r="Q536" i="23"/>
  <c r="N536" i="23"/>
  <c r="K536" i="23"/>
  <c r="Q535" i="23"/>
  <c r="N535" i="23"/>
  <c r="K535" i="23"/>
  <c r="Q534" i="23"/>
  <c r="N534" i="23"/>
  <c r="K534" i="23"/>
  <c r="Q533" i="23"/>
  <c r="N533" i="23"/>
  <c r="K533" i="23"/>
  <c r="Q532" i="23"/>
  <c r="N532" i="23"/>
  <c r="K532" i="23"/>
  <c r="Q531" i="23"/>
  <c r="N531" i="23"/>
  <c r="K531" i="23"/>
  <c r="Q530" i="23"/>
  <c r="N530" i="23"/>
  <c r="K530" i="23"/>
  <c r="Q529" i="23"/>
  <c r="N529" i="23"/>
  <c r="K529" i="23"/>
  <c r="Q528" i="23"/>
  <c r="N528" i="23"/>
  <c r="K528" i="23"/>
  <c r="Q527" i="23"/>
  <c r="N527" i="23"/>
  <c r="K527" i="23"/>
  <c r="Q526" i="23"/>
  <c r="N526" i="23"/>
  <c r="K526" i="23"/>
  <c r="Q525" i="23"/>
  <c r="N525" i="23"/>
  <c r="K525" i="23"/>
  <c r="Q524" i="23"/>
  <c r="N524" i="23"/>
  <c r="K524" i="23"/>
  <c r="Q523" i="23"/>
  <c r="N523" i="23"/>
  <c r="K523" i="23"/>
  <c r="Q522" i="23"/>
  <c r="N522" i="23"/>
  <c r="K522" i="23"/>
  <c r="Q521" i="23"/>
  <c r="N521" i="23"/>
  <c r="K521" i="23"/>
  <c r="Q520" i="23"/>
  <c r="N520" i="23"/>
  <c r="J520" i="23"/>
  <c r="K520" i="23" s="1"/>
  <c r="Q519" i="23"/>
  <c r="N519" i="23"/>
  <c r="J519" i="23"/>
  <c r="K519" i="23" s="1"/>
  <c r="I519" i="23"/>
  <c r="Q518" i="23"/>
  <c r="N518" i="23"/>
  <c r="J518" i="23"/>
  <c r="I518" i="23"/>
  <c r="K518" i="23" s="1"/>
  <c r="Q517" i="23"/>
  <c r="N517" i="23"/>
  <c r="J517" i="23"/>
  <c r="K517" i="23" s="1"/>
  <c r="I517" i="23"/>
  <c r="Q516" i="23"/>
  <c r="N516" i="23"/>
  <c r="J516" i="23"/>
  <c r="K516" i="23" s="1"/>
  <c r="I516" i="23"/>
  <c r="Q515" i="23"/>
  <c r="N515" i="23"/>
  <c r="K515" i="23"/>
  <c r="J515" i="23"/>
  <c r="I515" i="23"/>
  <c r="Q514" i="23"/>
  <c r="N514" i="23"/>
  <c r="K514" i="23"/>
  <c r="J514" i="23"/>
  <c r="Q513" i="23"/>
  <c r="N513" i="23"/>
  <c r="J513" i="23"/>
  <c r="K513" i="23" s="1"/>
  <c r="Q512" i="23"/>
  <c r="N512" i="23"/>
  <c r="K512" i="23"/>
  <c r="J512" i="23"/>
  <c r="Q511" i="23"/>
  <c r="N511" i="23"/>
  <c r="K511" i="23"/>
  <c r="J511" i="23"/>
  <c r="Q510" i="23"/>
  <c r="N510" i="23"/>
  <c r="K510" i="23"/>
  <c r="J510" i="23"/>
  <c r="Q509" i="23"/>
  <c r="N509" i="23"/>
  <c r="J509" i="23"/>
  <c r="K509" i="23" s="1"/>
  <c r="Q508" i="23"/>
  <c r="N508" i="23"/>
  <c r="K508" i="23"/>
  <c r="J508" i="23"/>
  <c r="Q507" i="23"/>
  <c r="N507" i="23"/>
  <c r="K507" i="23"/>
  <c r="J507" i="23"/>
  <c r="Q506" i="23"/>
  <c r="N506" i="23"/>
  <c r="K506" i="23"/>
  <c r="J506" i="23"/>
  <c r="Q505" i="23"/>
  <c r="N505" i="23"/>
  <c r="J505" i="23"/>
  <c r="K505" i="23" s="1"/>
  <c r="Q504" i="23"/>
  <c r="N504" i="23"/>
  <c r="K504" i="23"/>
  <c r="J504" i="23"/>
  <c r="Q503" i="23"/>
  <c r="N503" i="23"/>
  <c r="K503" i="23"/>
  <c r="J503" i="23"/>
  <c r="Q502" i="23"/>
  <c r="N502" i="23"/>
  <c r="K502" i="23"/>
  <c r="J502" i="23"/>
  <c r="Q501" i="23"/>
  <c r="N501" i="23"/>
  <c r="J501" i="23"/>
  <c r="K501" i="23" s="1"/>
  <c r="Q500" i="23"/>
  <c r="N500" i="23"/>
  <c r="K500" i="23"/>
  <c r="J500" i="23"/>
  <c r="Q499" i="23"/>
  <c r="N499" i="23"/>
  <c r="K499" i="23"/>
  <c r="J499" i="23"/>
  <c r="Q498" i="23"/>
  <c r="N498" i="23"/>
  <c r="K498" i="23"/>
  <c r="J498" i="23"/>
  <c r="Q497" i="23"/>
  <c r="N497" i="23"/>
  <c r="J497" i="23"/>
  <c r="K497" i="23" s="1"/>
  <c r="Q496" i="23"/>
  <c r="N496" i="23"/>
  <c r="K496" i="23"/>
  <c r="J496" i="23"/>
  <c r="Q495" i="23"/>
  <c r="N495" i="23"/>
  <c r="K495" i="23"/>
  <c r="J495" i="23"/>
  <c r="Q494" i="23"/>
  <c r="N494" i="23"/>
  <c r="K494" i="23"/>
  <c r="J494" i="23"/>
  <c r="Q493" i="23"/>
  <c r="N493" i="23"/>
  <c r="J493" i="23"/>
  <c r="K493" i="23" s="1"/>
  <c r="Q492" i="23"/>
  <c r="N492" i="23"/>
  <c r="K492" i="23"/>
  <c r="J492" i="23"/>
  <c r="Q491" i="23"/>
  <c r="Q490" i="23"/>
  <c r="Q489" i="23"/>
  <c r="Q488" i="23"/>
  <c r="Q487" i="23"/>
  <c r="Q486" i="23"/>
  <c r="Q485" i="23"/>
  <c r="Q484" i="23"/>
  <c r="Q483" i="23"/>
  <c r="Q482" i="23"/>
  <c r="Q481" i="23"/>
  <c r="Q480" i="23"/>
  <c r="Q479" i="23"/>
  <c r="Q478" i="23"/>
  <c r="Q477" i="23"/>
  <c r="Q476" i="23"/>
  <c r="Q475" i="23"/>
  <c r="Q474" i="23"/>
  <c r="Q473" i="23"/>
  <c r="Q472" i="23"/>
  <c r="Q471" i="23"/>
  <c r="Q470" i="23"/>
  <c r="Q469" i="23"/>
  <c r="Q468" i="23"/>
  <c r="Q467" i="23"/>
  <c r="Q466" i="23"/>
  <c r="Q465" i="23"/>
  <c r="Q464" i="23"/>
  <c r="Q463" i="23"/>
  <c r="Q462" i="23"/>
  <c r="Q461" i="23"/>
  <c r="Q460" i="23"/>
  <c r="Q459" i="23"/>
  <c r="N459" i="23"/>
  <c r="K459" i="23"/>
  <c r="Q458" i="23"/>
  <c r="N458" i="23"/>
  <c r="K458" i="23"/>
  <c r="Q457" i="23"/>
  <c r="N457" i="23"/>
  <c r="K457" i="23"/>
  <c r="Q456" i="23"/>
  <c r="N456" i="23"/>
  <c r="K456" i="23"/>
  <c r="Q455" i="23"/>
  <c r="N455" i="23"/>
  <c r="K455" i="23"/>
  <c r="Q454" i="23"/>
  <c r="N454" i="23"/>
  <c r="K454" i="23"/>
  <c r="Q453" i="23"/>
  <c r="N453" i="23"/>
  <c r="K453" i="23"/>
  <c r="Q452" i="23"/>
  <c r="N452" i="23"/>
  <c r="K452" i="23"/>
  <c r="Q451" i="23"/>
  <c r="N451" i="23"/>
  <c r="K451" i="23"/>
  <c r="Q450" i="23"/>
  <c r="N450" i="23"/>
  <c r="K450" i="23"/>
  <c r="Q449" i="23"/>
  <c r="N449" i="23"/>
  <c r="K449" i="23"/>
  <c r="Q448" i="23"/>
  <c r="N448" i="23"/>
  <c r="K448" i="23"/>
  <c r="Q447" i="23"/>
  <c r="N447" i="23"/>
  <c r="K447" i="23"/>
  <c r="Q446" i="23"/>
  <c r="N446" i="23"/>
  <c r="K446" i="23"/>
  <c r="Q445" i="23"/>
  <c r="N445" i="23"/>
  <c r="K445" i="23"/>
  <c r="Q444" i="23"/>
  <c r="N444" i="23"/>
  <c r="K444" i="23"/>
  <c r="Q443" i="23"/>
  <c r="N443" i="23"/>
  <c r="K443" i="23"/>
  <c r="Q442" i="23"/>
  <c r="N442" i="23"/>
  <c r="K442" i="23"/>
  <c r="Q441" i="23"/>
  <c r="N441" i="23"/>
  <c r="K441" i="23"/>
  <c r="Q440" i="23"/>
  <c r="N440" i="23"/>
  <c r="K440" i="23"/>
  <c r="Q439" i="23"/>
  <c r="N439" i="23"/>
  <c r="K439" i="23"/>
  <c r="Q438" i="23"/>
  <c r="N438" i="23"/>
  <c r="K438" i="23"/>
  <c r="Q437" i="23"/>
  <c r="N437" i="23"/>
  <c r="K437" i="23"/>
  <c r="Q436" i="23"/>
  <c r="N436" i="23"/>
  <c r="K436" i="23"/>
  <c r="Q435" i="23"/>
  <c r="N435" i="23"/>
  <c r="K435" i="23"/>
  <c r="Q434" i="23"/>
  <c r="N434" i="23"/>
  <c r="K434" i="23"/>
  <c r="Q433" i="23"/>
  <c r="N433" i="23"/>
  <c r="K433" i="23"/>
  <c r="Q432" i="23"/>
  <c r="N432" i="23"/>
  <c r="K432" i="23"/>
  <c r="Q431" i="23"/>
  <c r="N431" i="23"/>
  <c r="K431" i="23"/>
  <c r="Q430" i="23"/>
  <c r="N430" i="23"/>
  <c r="K430" i="23"/>
  <c r="Q429" i="23"/>
  <c r="N429" i="23"/>
  <c r="K429" i="23"/>
  <c r="Q428" i="23"/>
  <c r="N428" i="23"/>
  <c r="K428" i="23"/>
  <c r="Q427" i="23"/>
  <c r="N427" i="23"/>
  <c r="K427" i="23"/>
  <c r="Q426" i="23"/>
  <c r="N426" i="23"/>
  <c r="K426" i="23"/>
  <c r="Q425" i="23"/>
  <c r="N425" i="23"/>
  <c r="K425" i="23"/>
  <c r="Q424" i="23"/>
  <c r="N424" i="23"/>
  <c r="K424" i="23"/>
  <c r="Q423" i="23"/>
  <c r="N423" i="23"/>
  <c r="K423" i="23"/>
  <c r="Q422" i="23"/>
  <c r="N422" i="23"/>
  <c r="K422" i="23"/>
  <c r="Q421" i="23"/>
  <c r="N421" i="23"/>
  <c r="K421" i="23"/>
  <c r="Q420" i="23"/>
  <c r="N420" i="23"/>
  <c r="K420" i="23"/>
  <c r="Q419" i="23"/>
  <c r="N419" i="23"/>
  <c r="K419" i="23"/>
  <c r="Q418" i="23"/>
  <c r="N418" i="23"/>
  <c r="K418" i="23"/>
  <c r="Q417" i="23"/>
  <c r="N417" i="23"/>
  <c r="K417" i="23"/>
  <c r="Q416" i="23"/>
  <c r="N416" i="23"/>
  <c r="K416" i="23"/>
  <c r="Q415" i="23"/>
  <c r="N415" i="23"/>
  <c r="K415" i="23"/>
  <c r="Q414" i="23"/>
  <c r="N414" i="23"/>
  <c r="K414" i="23"/>
  <c r="Q413" i="23"/>
  <c r="N413" i="23"/>
  <c r="K413" i="23"/>
  <c r="Q412" i="23"/>
  <c r="N412" i="23"/>
  <c r="K412" i="23"/>
  <c r="Q411" i="23"/>
  <c r="N411" i="23"/>
  <c r="K411" i="23"/>
  <c r="Q410" i="23"/>
  <c r="N410" i="23"/>
  <c r="K410" i="23"/>
  <c r="Q409" i="23"/>
  <c r="N409" i="23"/>
  <c r="K409" i="23"/>
  <c r="Q408" i="23"/>
  <c r="N408" i="23"/>
  <c r="K408" i="23"/>
  <c r="Q407" i="23"/>
  <c r="N407" i="23"/>
  <c r="K407" i="23"/>
  <c r="Q406" i="23"/>
  <c r="N406" i="23"/>
  <c r="K406" i="23"/>
  <c r="Q405" i="23"/>
  <c r="N405" i="23"/>
  <c r="K405" i="23"/>
  <c r="J405" i="23"/>
  <c r="Q404" i="23"/>
  <c r="N404" i="23"/>
  <c r="J404" i="23"/>
  <c r="K404" i="23" s="1"/>
  <c r="Q403" i="23"/>
  <c r="N403" i="23"/>
  <c r="J403" i="23"/>
  <c r="K403" i="23" s="1"/>
  <c r="Q402" i="23"/>
  <c r="N402" i="23"/>
  <c r="J402" i="23"/>
  <c r="K402" i="23" s="1"/>
  <c r="Q401" i="23"/>
  <c r="N401" i="23"/>
  <c r="J401" i="23"/>
  <c r="K401" i="23" s="1"/>
  <c r="Q400" i="23"/>
  <c r="N400" i="23"/>
  <c r="J400" i="23"/>
  <c r="K400" i="23" s="1"/>
  <c r="Q399" i="23"/>
  <c r="N399" i="23"/>
  <c r="J399" i="23"/>
  <c r="K399" i="23" s="1"/>
  <c r="Q398" i="23"/>
  <c r="N398" i="23"/>
  <c r="J398" i="23"/>
  <c r="K398" i="23" s="1"/>
  <c r="Q397" i="23"/>
  <c r="N397" i="23"/>
  <c r="J397" i="23"/>
  <c r="K397" i="23" s="1"/>
  <c r="Q396" i="23"/>
  <c r="N396" i="23"/>
  <c r="K396" i="23"/>
  <c r="J396" i="23"/>
  <c r="Q395" i="23"/>
  <c r="N395" i="23"/>
  <c r="J395" i="23"/>
  <c r="K395" i="23" s="1"/>
  <c r="Q394" i="23"/>
  <c r="N394" i="23"/>
  <c r="J394" i="23"/>
  <c r="K394" i="23" s="1"/>
  <c r="Q393" i="23"/>
  <c r="N393" i="23"/>
  <c r="J393" i="23"/>
  <c r="K393" i="23" s="1"/>
  <c r="Q392" i="23"/>
  <c r="N392" i="23"/>
  <c r="K392" i="23"/>
  <c r="J392" i="23"/>
  <c r="Q391" i="23"/>
  <c r="N391" i="23"/>
  <c r="J391" i="23"/>
  <c r="K391" i="23" s="1"/>
  <c r="Q390" i="23"/>
  <c r="N390" i="23"/>
  <c r="J390" i="23"/>
  <c r="K390" i="23" s="1"/>
  <c r="Q389" i="23"/>
  <c r="N389" i="23"/>
  <c r="J389" i="23"/>
  <c r="K389" i="23" s="1"/>
  <c r="Q388" i="23"/>
  <c r="N388" i="23"/>
  <c r="J388" i="23"/>
  <c r="K388" i="23" s="1"/>
  <c r="Q387" i="23"/>
  <c r="N387" i="23"/>
  <c r="J387" i="23"/>
  <c r="K387" i="23" s="1"/>
  <c r="Q386" i="23"/>
  <c r="N386" i="23"/>
  <c r="J386" i="23"/>
  <c r="K386" i="23" s="1"/>
  <c r="Q385" i="23"/>
  <c r="N385" i="23"/>
  <c r="J385" i="23"/>
  <c r="K385" i="23" s="1"/>
  <c r="Q384" i="23"/>
  <c r="N384" i="23"/>
  <c r="J384" i="23"/>
  <c r="K384" i="23" s="1"/>
  <c r="Q383" i="23"/>
  <c r="N383" i="23"/>
  <c r="J383" i="23"/>
  <c r="K383" i="23" s="1"/>
  <c r="Q382" i="23"/>
  <c r="N382" i="23"/>
  <c r="J382" i="23"/>
  <c r="K382" i="23" s="1"/>
  <c r="Q381" i="23"/>
  <c r="N381" i="23"/>
  <c r="K381" i="23"/>
  <c r="J381" i="23"/>
  <c r="Q380" i="23"/>
  <c r="N380" i="23"/>
  <c r="J380" i="23"/>
  <c r="K380" i="23" s="1"/>
  <c r="Q379" i="23"/>
  <c r="N379" i="23"/>
  <c r="K379" i="23"/>
  <c r="J379" i="23"/>
  <c r="Q378" i="23"/>
  <c r="N378" i="23"/>
  <c r="J378" i="23"/>
  <c r="K378" i="23" s="1"/>
  <c r="Q377" i="23"/>
  <c r="N377" i="23"/>
  <c r="J377" i="23"/>
  <c r="K377" i="23" s="1"/>
  <c r="Q376" i="23"/>
  <c r="N376" i="23"/>
  <c r="J376" i="23"/>
  <c r="K376" i="23" s="1"/>
  <c r="Q375" i="23"/>
  <c r="N375" i="23"/>
  <c r="J375" i="23"/>
  <c r="K375" i="23" s="1"/>
  <c r="Q374" i="23"/>
  <c r="N374" i="23"/>
  <c r="J374" i="23"/>
  <c r="K374" i="23" s="1"/>
  <c r="Q373" i="23"/>
  <c r="N373" i="23"/>
  <c r="J373" i="23"/>
  <c r="K373" i="23" s="1"/>
  <c r="Q372" i="23"/>
  <c r="N372" i="23"/>
  <c r="J372" i="23"/>
  <c r="K372" i="23" s="1"/>
  <c r="Q371" i="23"/>
  <c r="N371" i="23"/>
  <c r="J371" i="23"/>
  <c r="K371" i="23" s="1"/>
  <c r="Q370" i="23"/>
  <c r="N370" i="23"/>
  <c r="J370" i="23"/>
  <c r="K370" i="23" s="1"/>
  <c r="Q369" i="23"/>
  <c r="N369" i="23"/>
  <c r="J369" i="23"/>
  <c r="K369" i="23" s="1"/>
  <c r="Q368" i="23"/>
  <c r="N368" i="23"/>
  <c r="K368" i="23"/>
  <c r="J368" i="23"/>
  <c r="Q367" i="23"/>
  <c r="N367" i="23"/>
  <c r="J367" i="23"/>
  <c r="K367" i="23" s="1"/>
  <c r="Q366" i="23"/>
  <c r="N366" i="23"/>
  <c r="J366" i="23"/>
  <c r="K366" i="23" s="1"/>
  <c r="Q365" i="23"/>
  <c r="N365" i="23"/>
  <c r="J365" i="23"/>
  <c r="K365" i="23" s="1"/>
  <c r="Q364" i="23"/>
  <c r="N364" i="23"/>
  <c r="J364" i="23"/>
  <c r="K364" i="23" s="1"/>
  <c r="Q363" i="23"/>
  <c r="N363" i="23"/>
  <c r="J363" i="23"/>
  <c r="K363" i="23" s="1"/>
  <c r="Q362" i="23"/>
  <c r="N362" i="23"/>
  <c r="J362" i="23"/>
  <c r="K362" i="23" s="1"/>
  <c r="Q361" i="23"/>
  <c r="N361" i="23"/>
  <c r="J361" i="23"/>
  <c r="K361" i="23" s="1"/>
  <c r="Q360" i="23"/>
  <c r="N360" i="23"/>
  <c r="J360" i="23"/>
  <c r="K360" i="23" s="1"/>
  <c r="Q359" i="23"/>
  <c r="N359" i="23"/>
  <c r="K359" i="23"/>
  <c r="J359" i="23"/>
  <c r="Q358" i="23"/>
  <c r="N358" i="23"/>
  <c r="J358" i="23"/>
  <c r="K358" i="23" s="1"/>
  <c r="Q357" i="23"/>
  <c r="N357" i="23"/>
  <c r="J357" i="23"/>
  <c r="K357" i="23" s="1"/>
  <c r="Q356" i="23"/>
  <c r="N356" i="23"/>
  <c r="J356" i="23"/>
  <c r="K356" i="23" s="1"/>
  <c r="Q355" i="23"/>
  <c r="N355" i="23"/>
  <c r="J355" i="23"/>
  <c r="K355" i="23" s="1"/>
  <c r="Q354" i="23"/>
  <c r="N354" i="23"/>
  <c r="J354" i="23"/>
  <c r="K354" i="23" s="1"/>
  <c r="Q353" i="23"/>
  <c r="N353" i="23"/>
  <c r="J353" i="23"/>
  <c r="K353" i="23" s="1"/>
  <c r="Q352" i="23"/>
  <c r="N352" i="23"/>
  <c r="J352" i="23"/>
  <c r="K352" i="23" s="1"/>
  <c r="Q351" i="23"/>
  <c r="N351" i="23"/>
  <c r="J351" i="23"/>
  <c r="K351" i="23" s="1"/>
  <c r="Q350" i="23"/>
  <c r="N350" i="23"/>
  <c r="J350" i="23"/>
  <c r="K350" i="23" s="1"/>
  <c r="Q349" i="23"/>
  <c r="N349" i="23"/>
  <c r="K349" i="23"/>
  <c r="J349" i="23"/>
  <c r="Q348" i="23"/>
  <c r="N348" i="23"/>
  <c r="J348" i="23"/>
  <c r="K348" i="23" s="1"/>
  <c r="Q347" i="23"/>
  <c r="N347" i="23"/>
  <c r="J347" i="23"/>
  <c r="K347" i="23" s="1"/>
  <c r="Q346" i="23"/>
  <c r="N346" i="23"/>
  <c r="J346" i="23"/>
  <c r="K346" i="23" s="1"/>
  <c r="Q345" i="23"/>
  <c r="N345" i="23"/>
  <c r="K345" i="23"/>
  <c r="J345" i="23"/>
  <c r="Q344" i="23"/>
  <c r="N344" i="23"/>
  <c r="J344" i="23"/>
  <c r="K344" i="23" s="1"/>
  <c r="Q343" i="23"/>
  <c r="N343" i="23"/>
  <c r="K343" i="23"/>
  <c r="J343" i="23"/>
  <c r="Q342" i="23"/>
  <c r="N342" i="23"/>
  <c r="J342" i="23"/>
  <c r="K342" i="23" s="1"/>
  <c r="Q341" i="23"/>
  <c r="N341" i="23"/>
  <c r="J341" i="23"/>
  <c r="K341" i="23" s="1"/>
  <c r="Q340" i="23"/>
  <c r="N340" i="23"/>
  <c r="J340" i="23"/>
  <c r="K340" i="23" s="1"/>
  <c r="Q339" i="23"/>
  <c r="N339" i="23"/>
  <c r="J339" i="23"/>
  <c r="K339" i="23" s="1"/>
  <c r="Q338" i="23"/>
  <c r="N338" i="23"/>
  <c r="J338" i="23"/>
  <c r="K338" i="23" s="1"/>
  <c r="Q337" i="23"/>
  <c r="N337" i="23"/>
  <c r="J337" i="23"/>
  <c r="K337" i="23" s="1"/>
  <c r="Q336" i="23"/>
  <c r="N336" i="23"/>
  <c r="J336" i="23"/>
  <c r="K336" i="23" s="1"/>
  <c r="Q335" i="23"/>
  <c r="N335" i="23"/>
  <c r="J335" i="23"/>
  <c r="K335" i="23" s="1"/>
  <c r="Q334" i="23"/>
  <c r="N334" i="23"/>
  <c r="J334" i="23"/>
  <c r="K334" i="23" s="1"/>
  <c r="Q333" i="23"/>
  <c r="N333" i="23"/>
  <c r="K333" i="23"/>
  <c r="J333" i="23"/>
  <c r="Q332" i="23"/>
  <c r="N332" i="23"/>
  <c r="K332" i="23"/>
  <c r="J332" i="23"/>
  <c r="Q331" i="23"/>
  <c r="N331" i="23"/>
  <c r="J331" i="23"/>
  <c r="K331" i="23" s="1"/>
  <c r="Q330" i="23"/>
  <c r="N330" i="23"/>
  <c r="J330" i="23"/>
  <c r="K330" i="23" s="1"/>
  <c r="Q329" i="23"/>
  <c r="N329" i="23"/>
  <c r="J329" i="23"/>
  <c r="K329" i="23" s="1"/>
  <c r="Q328" i="23"/>
  <c r="N328" i="23"/>
  <c r="J328" i="23"/>
  <c r="K328" i="23" s="1"/>
  <c r="Q327" i="23"/>
  <c r="N327" i="23"/>
  <c r="J327" i="23"/>
  <c r="K327" i="23" s="1"/>
  <c r="Q326" i="23"/>
  <c r="N326" i="23"/>
  <c r="J326" i="23"/>
  <c r="K326" i="23" s="1"/>
  <c r="Q325" i="23"/>
  <c r="N325" i="23"/>
  <c r="J325" i="23"/>
  <c r="K325" i="23" s="1"/>
  <c r="Q324" i="23"/>
  <c r="N324" i="23"/>
  <c r="J324" i="23"/>
  <c r="K324" i="23" s="1"/>
  <c r="Q323" i="23"/>
  <c r="N323" i="23"/>
  <c r="J323" i="23"/>
  <c r="K323" i="23" s="1"/>
  <c r="Q322" i="23"/>
  <c r="N322" i="23"/>
  <c r="J322" i="23"/>
  <c r="K322" i="23" s="1"/>
  <c r="Q321" i="23"/>
  <c r="N321" i="23"/>
  <c r="J321" i="23"/>
  <c r="K321" i="23" s="1"/>
  <c r="Q320" i="23"/>
  <c r="N320" i="23"/>
  <c r="K320" i="23"/>
  <c r="J320" i="23"/>
  <c r="Q319" i="23"/>
  <c r="N319" i="23"/>
  <c r="J319" i="23"/>
  <c r="K319" i="23" s="1"/>
  <c r="Q318" i="23"/>
  <c r="N318" i="23"/>
  <c r="J318" i="23"/>
  <c r="K318" i="23" s="1"/>
  <c r="Q317" i="23"/>
  <c r="N317" i="23"/>
  <c r="K317" i="23"/>
  <c r="J317" i="23"/>
  <c r="Q316" i="23"/>
  <c r="N316" i="23"/>
  <c r="J316" i="23"/>
  <c r="K316" i="23" s="1"/>
  <c r="Q315" i="23"/>
  <c r="N315" i="23"/>
  <c r="K315" i="23"/>
  <c r="J315" i="23"/>
  <c r="Q314" i="23"/>
  <c r="N314" i="23"/>
  <c r="J314" i="23"/>
  <c r="K314" i="23" s="1"/>
  <c r="Q313" i="23"/>
  <c r="N313" i="23"/>
  <c r="K313" i="23"/>
  <c r="J313" i="23"/>
  <c r="Q312" i="23"/>
  <c r="N312" i="23"/>
  <c r="J312" i="23"/>
  <c r="K312" i="23" s="1"/>
  <c r="Q311" i="23"/>
  <c r="N311" i="23"/>
  <c r="J311" i="23"/>
  <c r="K311" i="23" s="1"/>
  <c r="Q310" i="23"/>
  <c r="N310" i="23"/>
  <c r="J310" i="23"/>
  <c r="K310" i="23" s="1"/>
  <c r="Q309" i="23"/>
  <c r="N309" i="23"/>
  <c r="J309" i="23"/>
  <c r="K309" i="23" s="1"/>
  <c r="Q308" i="23"/>
  <c r="N308" i="23"/>
  <c r="J308" i="23"/>
  <c r="K308" i="23" s="1"/>
  <c r="Q307" i="23"/>
  <c r="N307" i="23"/>
  <c r="J307" i="23"/>
  <c r="K307" i="23" s="1"/>
  <c r="Q306" i="23"/>
  <c r="N306" i="23"/>
  <c r="J306" i="23"/>
  <c r="K306" i="23" s="1"/>
  <c r="Q305" i="23"/>
  <c r="N305" i="23"/>
  <c r="J305" i="23"/>
  <c r="K305" i="23" s="1"/>
  <c r="Q304" i="23"/>
  <c r="N304" i="23"/>
  <c r="K304" i="23"/>
  <c r="J304" i="23"/>
  <c r="Q303" i="23"/>
  <c r="N303" i="23"/>
  <c r="J303" i="23"/>
  <c r="K303" i="23" s="1"/>
  <c r="Q302" i="23"/>
  <c r="N302" i="23"/>
  <c r="J302" i="23"/>
  <c r="K302" i="23" s="1"/>
  <c r="Q301" i="23"/>
  <c r="N301" i="23"/>
  <c r="J301" i="23"/>
  <c r="K301" i="23" s="1"/>
  <c r="Q300" i="23"/>
  <c r="N300" i="23"/>
  <c r="J300" i="23"/>
  <c r="K300" i="23" s="1"/>
  <c r="Q299" i="23"/>
  <c r="N299" i="23"/>
  <c r="J299" i="23"/>
  <c r="K299" i="23" s="1"/>
  <c r="Q298" i="23"/>
  <c r="N298" i="23"/>
  <c r="J298" i="23"/>
  <c r="K298" i="23" s="1"/>
  <c r="Q297" i="23"/>
  <c r="N297" i="23"/>
  <c r="J297" i="23"/>
  <c r="K297" i="23" s="1"/>
  <c r="Q296" i="23"/>
  <c r="N296" i="23"/>
  <c r="K296" i="23"/>
  <c r="J296" i="23"/>
  <c r="Q295" i="23"/>
  <c r="N295" i="23"/>
  <c r="K295" i="23"/>
  <c r="J295" i="23"/>
  <c r="Q294" i="23"/>
  <c r="N294" i="23"/>
  <c r="J294" i="23"/>
  <c r="K294" i="23" s="1"/>
  <c r="Q293" i="23"/>
  <c r="N293" i="23"/>
  <c r="J293" i="23"/>
  <c r="K293" i="23" s="1"/>
  <c r="Q292" i="23"/>
  <c r="N292" i="23"/>
  <c r="J292" i="23"/>
  <c r="K292" i="23" s="1"/>
  <c r="Q291" i="23"/>
  <c r="N291" i="23"/>
  <c r="J291" i="23"/>
  <c r="K291" i="23" s="1"/>
  <c r="Q290" i="23"/>
  <c r="N290" i="23"/>
  <c r="J290" i="23"/>
  <c r="K290" i="23" s="1"/>
  <c r="Q289" i="23"/>
  <c r="N289" i="23"/>
  <c r="J289" i="23"/>
  <c r="K289" i="23" s="1"/>
  <c r="Q288" i="23"/>
  <c r="N288" i="23"/>
  <c r="J288" i="23"/>
  <c r="K288" i="23" s="1"/>
  <c r="Q287" i="23"/>
  <c r="N287" i="23"/>
  <c r="J287" i="23"/>
  <c r="K287" i="23" s="1"/>
  <c r="Q286" i="23"/>
  <c r="N286" i="23"/>
  <c r="J286" i="23"/>
  <c r="K286" i="23" s="1"/>
  <c r="Q285" i="23"/>
  <c r="N285" i="23"/>
  <c r="K285" i="23"/>
  <c r="J285" i="23"/>
  <c r="Q284" i="23"/>
  <c r="N284" i="23"/>
  <c r="J284" i="23"/>
  <c r="K284" i="23" s="1"/>
  <c r="Q283" i="23"/>
  <c r="N283" i="23"/>
  <c r="J283" i="23"/>
  <c r="K283" i="23" s="1"/>
  <c r="Q282" i="23"/>
  <c r="N282" i="23"/>
  <c r="J282" i="23"/>
  <c r="K282" i="23" s="1"/>
  <c r="Q281" i="23"/>
  <c r="N281" i="23"/>
  <c r="K281" i="23"/>
  <c r="J281" i="23"/>
  <c r="Q280" i="23"/>
  <c r="N280" i="23"/>
  <c r="J280" i="23"/>
  <c r="K280" i="23" s="1"/>
  <c r="Q279" i="23"/>
  <c r="N279" i="23"/>
  <c r="J279" i="23"/>
  <c r="K279" i="23" s="1"/>
  <c r="Q278" i="23"/>
  <c r="N278" i="23"/>
  <c r="J278" i="23"/>
  <c r="K278" i="23" s="1"/>
  <c r="Q277" i="23"/>
  <c r="N277" i="23"/>
  <c r="J277" i="23"/>
  <c r="K277" i="23" s="1"/>
  <c r="Q276" i="23"/>
  <c r="N276" i="23"/>
  <c r="J276" i="23"/>
  <c r="K276" i="23" s="1"/>
  <c r="Q275" i="23"/>
  <c r="N275" i="23"/>
  <c r="J275" i="23"/>
  <c r="K275" i="23" s="1"/>
  <c r="Q274" i="23"/>
  <c r="N274" i="23"/>
  <c r="J274" i="23"/>
  <c r="K274" i="23" s="1"/>
  <c r="Q273" i="23"/>
  <c r="N273" i="23"/>
  <c r="K273" i="23"/>
  <c r="J273" i="23"/>
  <c r="Q272" i="23"/>
  <c r="N272" i="23"/>
  <c r="J272" i="23"/>
  <c r="K272" i="23" s="1"/>
  <c r="Q271" i="23"/>
  <c r="N271" i="23"/>
  <c r="J271" i="23"/>
  <c r="K271" i="23" s="1"/>
  <c r="Q270" i="23"/>
  <c r="N270" i="23"/>
  <c r="J270" i="23"/>
  <c r="K270" i="23" s="1"/>
  <c r="Q269" i="23"/>
  <c r="N269" i="23"/>
  <c r="J269" i="23"/>
  <c r="K269" i="23" s="1"/>
  <c r="Q268" i="23"/>
  <c r="N268" i="23"/>
  <c r="K268" i="23"/>
  <c r="J268" i="23"/>
  <c r="Q267" i="23"/>
  <c r="N267" i="23"/>
  <c r="J267" i="23"/>
  <c r="K267" i="23" s="1"/>
  <c r="Q266" i="23"/>
  <c r="N266" i="23"/>
  <c r="J266" i="23"/>
  <c r="K266" i="23" s="1"/>
  <c r="Q265" i="23"/>
  <c r="N265" i="23"/>
  <c r="J265" i="23"/>
  <c r="K265" i="23" s="1"/>
  <c r="Q264" i="23"/>
  <c r="N264" i="23"/>
  <c r="J264" i="23"/>
  <c r="K264" i="23" s="1"/>
  <c r="Q263" i="23"/>
  <c r="N263" i="23"/>
  <c r="J263" i="23"/>
  <c r="K263" i="23" s="1"/>
  <c r="Q262" i="23"/>
  <c r="N262" i="23"/>
  <c r="J262" i="23"/>
  <c r="K262" i="23" s="1"/>
  <c r="Q261" i="23"/>
  <c r="N261" i="23"/>
  <c r="J261" i="23"/>
  <c r="K261" i="23" s="1"/>
  <c r="Q260" i="23"/>
  <c r="N260" i="23"/>
  <c r="J260" i="23"/>
  <c r="K260" i="23" s="1"/>
  <c r="Q259" i="23"/>
  <c r="N259" i="23"/>
  <c r="J259" i="23"/>
  <c r="K259" i="23" s="1"/>
  <c r="Q258" i="23"/>
  <c r="N258" i="23"/>
  <c r="J258" i="23"/>
  <c r="K258" i="23" s="1"/>
  <c r="Q257" i="23"/>
  <c r="N257" i="23"/>
  <c r="J257" i="23"/>
  <c r="K257" i="23" s="1"/>
  <c r="Q256" i="23"/>
  <c r="N256" i="23"/>
  <c r="J256" i="23"/>
  <c r="K256" i="23" s="1"/>
  <c r="Q255" i="23"/>
  <c r="N255" i="23"/>
  <c r="J255" i="23"/>
  <c r="K255" i="23" s="1"/>
  <c r="Q254" i="23"/>
  <c r="N254" i="23"/>
  <c r="J254" i="23"/>
  <c r="K254" i="23" s="1"/>
  <c r="Q253" i="23"/>
  <c r="N253" i="23"/>
  <c r="J253" i="23"/>
  <c r="K253" i="23" s="1"/>
  <c r="Q252" i="23"/>
  <c r="N252" i="23"/>
  <c r="J252" i="23"/>
  <c r="K252" i="23" s="1"/>
  <c r="Q251" i="23"/>
  <c r="N251" i="23"/>
  <c r="K251" i="23"/>
  <c r="J251" i="23"/>
  <c r="Q250" i="23"/>
  <c r="N250" i="23"/>
  <c r="J250" i="23"/>
  <c r="K250" i="23" s="1"/>
  <c r="Q249" i="23"/>
  <c r="N249" i="23"/>
  <c r="K249" i="23"/>
  <c r="J249" i="23"/>
  <c r="Q248" i="23"/>
  <c r="N248" i="23"/>
  <c r="J248" i="23"/>
  <c r="K248" i="23" s="1"/>
  <c r="Q247" i="23"/>
  <c r="N247" i="23"/>
  <c r="J247" i="23"/>
  <c r="K247" i="23" s="1"/>
  <c r="Q246" i="23"/>
  <c r="N246" i="23"/>
  <c r="J246" i="23"/>
  <c r="K246" i="23" s="1"/>
  <c r="Q245" i="23"/>
  <c r="N245" i="23"/>
  <c r="K245" i="23"/>
  <c r="J245" i="23"/>
  <c r="Q244" i="23"/>
  <c r="N244" i="23"/>
  <c r="J244" i="23"/>
  <c r="K244" i="23" s="1"/>
  <c r="Q243" i="23"/>
  <c r="N243" i="23"/>
  <c r="J243" i="23"/>
  <c r="K243" i="23" s="1"/>
  <c r="Q242" i="23"/>
  <c r="N242" i="23"/>
  <c r="J242" i="23"/>
  <c r="K242" i="23" s="1"/>
  <c r="Q241" i="23"/>
  <c r="N241" i="23"/>
  <c r="J241" i="23"/>
  <c r="K241" i="23" s="1"/>
  <c r="Q240" i="23"/>
  <c r="N240" i="23"/>
  <c r="J240" i="23"/>
  <c r="K240" i="23" s="1"/>
  <c r="Q239" i="23"/>
  <c r="N239" i="23"/>
  <c r="J239" i="23"/>
  <c r="K239" i="23" s="1"/>
  <c r="Q238" i="23"/>
  <c r="N238" i="23"/>
  <c r="J238" i="23"/>
  <c r="K238" i="23" s="1"/>
  <c r="Q237" i="23"/>
  <c r="N237" i="23"/>
  <c r="J237" i="23"/>
  <c r="K237" i="23" s="1"/>
  <c r="Q236" i="23"/>
  <c r="N236" i="23"/>
  <c r="K236" i="23"/>
  <c r="J236" i="23"/>
  <c r="Q235" i="23"/>
  <c r="N235" i="23"/>
  <c r="J235" i="23"/>
  <c r="K235" i="23" s="1"/>
  <c r="Q234" i="23"/>
  <c r="N234" i="23"/>
  <c r="J234" i="23"/>
  <c r="K234" i="23" s="1"/>
  <c r="Q233" i="23"/>
  <c r="N233" i="23"/>
  <c r="J233" i="23"/>
  <c r="K233" i="23" s="1"/>
  <c r="Q232" i="23"/>
  <c r="N232" i="23"/>
  <c r="J232" i="23"/>
  <c r="K232" i="23" s="1"/>
  <c r="Q231" i="23"/>
  <c r="N231" i="23"/>
  <c r="J231" i="23"/>
  <c r="K231" i="23" s="1"/>
  <c r="Q230" i="23"/>
  <c r="N230" i="23"/>
  <c r="J230" i="23"/>
  <c r="K230" i="23" s="1"/>
  <c r="Q229" i="23"/>
  <c r="N229" i="23"/>
  <c r="J229" i="23"/>
  <c r="K229" i="23" s="1"/>
  <c r="Q228" i="23"/>
  <c r="N228" i="23"/>
  <c r="J228" i="23"/>
  <c r="K228" i="23" s="1"/>
  <c r="Q227" i="23"/>
  <c r="N227" i="23"/>
  <c r="K227" i="23"/>
  <c r="J227" i="23"/>
  <c r="Q226" i="23"/>
  <c r="N226" i="23"/>
  <c r="J226" i="23"/>
  <c r="K226" i="23" s="1"/>
  <c r="Q225" i="23"/>
  <c r="N225" i="23"/>
  <c r="J225" i="23"/>
  <c r="K225" i="23" s="1"/>
  <c r="Q224" i="23"/>
  <c r="N224" i="23"/>
  <c r="J224" i="23"/>
  <c r="K224" i="23" s="1"/>
  <c r="Q223" i="23"/>
  <c r="N223" i="23"/>
  <c r="K223" i="23"/>
  <c r="J223" i="23"/>
  <c r="Q222" i="23"/>
  <c r="N222" i="23"/>
  <c r="J222" i="23"/>
  <c r="K222" i="23" s="1"/>
  <c r="Q221" i="23"/>
  <c r="N221" i="23"/>
  <c r="K221" i="23"/>
  <c r="J221" i="23"/>
  <c r="Q220" i="23"/>
  <c r="N220" i="23"/>
  <c r="J220" i="23"/>
  <c r="K220" i="23" s="1"/>
  <c r="Q219" i="23"/>
  <c r="N219" i="23"/>
  <c r="J219" i="23"/>
  <c r="K219" i="23" s="1"/>
  <c r="Q218" i="23"/>
  <c r="N218" i="23"/>
  <c r="J218" i="23"/>
  <c r="K218" i="23" s="1"/>
  <c r="Q217" i="23"/>
  <c r="N217" i="23"/>
  <c r="J217" i="23"/>
  <c r="K217" i="23" s="1"/>
  <c r="Q216" i="23"/>
  <c r="N216" i="23"/>
  <c r="J216" i="23"/>
  <c r="K216" i="23" s="1"/>
  <c r="Q215" i="23"/>
  <c r="N215" i="23"/>
  <c r="J215" i="23"/>
  <c r="K215" i="23" s="1"/>
  <c r="Q214" i="23"/>
  <c r="N214" i="23"/>
  <c r="J214" i="23"/>
  <c r="K214" i="23" s="1"/>
  <c r="Q213" i="23"/>
  <c r="N213" i="23"/>
  <c r="K213" i="23"/>
  <c r="J213" i="23"/>
  <c r="Q212" i="23"/>
  <c r="N212" i="23"/>
  <c r="J212" i="23"/>
  <c r="K212" i="23" s="1"/>
  <c r="Q211" i="23"/>
  <c r="N211" i="23"/>
  <c r="J211" i="23"/>
  <c r="K211" i="23" s="1"/>
  <c r="Q210" i="23"/>
  <c r="N210" i="23"/>
  <c r="J210" i="23"/>
  <c r="K210" i="23" s="1"/>
  <c r="Q209" i="23"/>
  <c r="N209" i="23"/>
  <c r="J209" i="23"/>
  <c r="K209" i="23" s="1"/>
  <c r="Q208" i="23"/>
  <c r="N208" i="23"/>
  <c r="J208" i="23"/>
  <c r="K208" i="23" s="1"/>
  <c r="Q207" i="23"/>
  <c r="N207" i="23"/>
  <c r="J207" i="23"/>
  <c r="K207" i="23" s="1"/>
  <c r="Q206" i="23"/>
  <c r="N206" i="23"/>
  <c r="J206" i="23"/>
  <c r="K206" i="23" s="1"/>
  <c r="Q205" i="23"/>
  <c r="N205" i="23"/>
  <c r="J205" i="23"/>
  <c r="K205" i="23" s="1"/>
  <c r="Q204" i="23"/>
  <c r="N204" i="23"/>
  <c r="K204" i="23"/>
  <c r="J204" i="23"/>
  <c r="Q203" i="23"/>
  <c r="N203" i="23"/>
  <c r="J203" i="23"/>
  <c r="K203" i="23" s="1"/>
  <c r="Q202" i="23"/>
  <c r="N202" i="23"/>
  <c r="J202" i="23"/>
  <c r="K202" i="23" s="1"/>
  <c r="Q201" i="23"/>
  <c r="N201" i="23"/>
  <c r="J201" i="23"/>
  <c r="K201" i="23" s="1"/>
  <c r="Q200" i="23"/>
  <c r="N200" i="23"/>
  <c r="K200" i="23"/>
  <c r="J200" i="23"/>
  <c r="Q199" i="23"/>
  <c r="N199" i="23"/>
  <c r="J199" i="23"/>
  <c r="K199" i="23" s="1"/>
  <c r="Q198" i="23"/>
  <c r="N198" i="23"/>
  <c r="J198" i="23"/>
  <c r="K198" i="23" s="1"/>
  <c r="Q197" i="23"/>
  <c r="N197" i="23"/>
  <c r="J197" i="23"/>
  <c r="K197" i="23" s="1"/>
  <c r="Q196" i="23"/>
  <c r="N196" i="23"/>
  <c r="J196" i="23"/>
  <c r="K196" i="23" s="1"/>
  <c r="Q195" i="23"/>
  <c r="N195" i="23"/>
  <c r="J195" i="23"/>
  <c r="K195" i="23" s="1"/>
  <c r="Q194" i="23"/>
  <c r="N194" i="23"/>
  <c r="J194" i="23"/>
  <c r="K194" i="23" s="1"/>
  <c r="Q193" i="23"/>
  <c r="N193" i="23"/>
  <c r="J193" i="23"/>
  <c r="K193" i="23" s="1"/>
  <c r="Q192" i="23"/>
  <c r="N192" i="23"/>
  <c r="J192" i="23"/>
  <c r="K192" i="23" s="1"/>
  <c r="Q191" i="23"/>
  <c r="N191" i="23"/>
  <c r="J191" i="23"/>
  <c r="K191" i="23" s="1"/>
  <c r="Q190" i="23"/>
  <c r="N190" i="23"/>
  <c r="J190" i="23"/>
  <c r="K190" i="23" s="1"/>
  <c r="Q189" i="23"/>
  <c r="N189" i="23"/>
  <c r="J189" i="23"/>
  <c r="K189" i="23" s="1"/>
  <c r="Q188" i="23"/>
  <c r="N188" i="23"/>
  <c r="J188" i="23"/>
  <c r="K188" i="23" s="1"/>
  <c r="Q187" i="23"/>
  <c r="N187" i="23"/>
  <c r="K187" i="23"/>
  <c r="J187" i="23"/>
  <c r="Q186" i="23"/>
  <c r="N186" i="23"/>
  <c r="J186" i="23"/>
  <c r="K186" i="23" s="1"/>
  <c r="Q185" i="23"/>
  <c r="N185" i="23"/>
  <c r="J185" i="23"/>
  <c r="K185" i="23" s="1"/>
  <c r="Q184" i="23"/>
  <c r="N184" i="23"/>
  <c r="J184" i="23"/>
  <c r="K184" i="23" s="1"/>
  <c r="Q183" i="23"/>
  <c r="N183" i="23"/>
  <c r="J183" i="23"/>
  <c r="K183" i="23" s="1"/>
  <c r="Q182" i="23"/>
  <c r="N182" i="23"/>
  <c r="J182" i="23"/>
  <c r="K182" i="23" s="1"/>
  <c r="Q181" i="23"/>
  <c r="N181" i="23"/>
  <c r="K181" i="23"/>
  <c r="J181" i="23"/>
  <c r="Q180" i="23"/>
  <c r="N180" i="23"/>
  <c r="J180" i="23"/>
  <c r="K180" i="23" s="1"/>
  <c r="Q179" i="23"/>
  <c r="N179" i="23"/>
  <c r="J179" i="23"/>
  <c r="K179" i="23" s="1"/>
  <c r="Q178" i="23"/>
  <c r="N178" i="23"/>
  <c r="J178" i="23"/>
  <c r="K178" i="23" s="1"/>
  <c r="Q177" i="23"/>
  <c r="N177" i="23"/>
  <c r="J177" i="23"/>
  <c r="K177" i="23" s="1"/>
  <c r="Q176" i="23"/>
  <c r="N176" i="23"/>
  <c r="J176" i="23"/>
  <c r="K176" i="23" s="1"/>
  <c r="Q175" i="23"/>
  <c r="N175" i="23"/>
  <c r="J175" i="23"/>
  <c r="K175" i="23" s="1"/>
  <c r="Q174" i="23"/>
  <c r="N174" i="23"/>
  <c r="J174" i="23"/>
  <c r="K174" i="23" s="1"/>
  <c r="Q173" i="23"/>
  <c r="N173" i="23"/>
  <c r="J173" i="23"/>
  <c r="K173" i="23" s="1"/>
  <c r="Q172" i="23"/>
  <c r="N172" i="23"/>
  <c r="K172" i="23"/>
  <c r="J172" i="23"/>
  <c r="Q171" i="23"/>
  <c r="N171" i="23"/>
  <c r="J171" i="23"/>
  <c r="K171" i="23" s="1"/>
  <c r="Q170" i="23"/>
  <c r="N170" i="23"/>
  <c r="J170" i="23"/>
  <c r="K170" i="23" s="1"/>
  <c r="Q169" i="23"/>
  <c r="N169" i="23"/>
  <c r="J169" i="23"/>
  <c r="K169" i="23" s="1"/>
  <c r="Q168" i="23"/>
  <c r="N168" i="23"/>
  <c r="J168" i="23"/>
  <c r="K168" i="23" s="1"/>
  <c r="Q167" i="23"/>
  <c r="N167" i="23"/>
  <c r="J167" i="23"/>
  <c r="K167" i="23" s="1"/>
  <c r="Q166" i="23"/>
  <c r="N166" i="23"/>
  <c r="J166" i="23"/>
  <c r="K166" i="23" s="1"/>
  <c r="Q165" i="23"/>
  <c r="N165" i="23"/>
  <c r="J165" i="23"/>
  <c r="K165" i="23" s="1"/>
  <c r="Q164" i="23"/>
  <c r="N164" i="23"/>
  <c r="K164" i="23"/>
  <c r="J164" i="23"/>
  <c r="Q163" i="23"/>
  <c r="N163" i="23"/>
  <c r="K163" i="23"/>
  <c r="J163" i="23"/>
  <c r="Q162" i="23"/>
  <c r="N162" i="23"/>
  <c r="J162" i="23"/>
  <c r="K162" i="23" s="1"/>
  <c r="Q161" i="23"/>
  <c r="N161" i="23"/>
  <c r="J161" i="23"/>
  <c r="K161" i="23" s="1"/>
  <c r="Q160" i="23"/>
  <c r="N160" i="23"/>
  <c r="J160" i="23"/>
  <c r="K160" i="23" s="1"/>
  <c r="Q159" i="23"/>
  <c r="N159" i="23"/>
  <c r="J159" i="23"/>
  <c r="K159" i="23" s="1"/>
  <c r="Q158" i="23"/>
  <c r="N158" i="23"/>
  <c r="J158" i="23"/>
  <c r="K158" i="23" s="1"/>
  <c r="Q157" i="23"/>
  <c r="N157" i="23"/>
  <c r="K157" i="23"/>
  <c r="J157" i="23"/>
  <c r="Q156" i="23"/>
  <c r="N156" i="23"/>
  <c r="J156" i="23"/>
  <c r="K156" i="23" s="1"/>
  <c r="Q155" i="23"/>
  <c r="N155" i="23"/>
  <c r="J155" i="23"/>
  <c r="K155" i="23" s="1"/>
  <c r="Q154" i="23"/>
  <c r="N154" i="23"/>
  <c r="J154" i="23"/>
  <c r="K154" i="23" s="1"/>
  <c r="Q153" i="23"/>
  <c r="N153" i="23"/>
  <c r="J153" i="23"/>
  <c r="K153" i="23" s="1"/>
  <c r="Q152" i="23"/>
  <c r="N152" i="23"/>
  <c r="J152" i="23"/>
  <c r="K152" i="23" s="1"/>
  <c r="Q151" i="23"/>
  <c r="N151" i="23"/>
  <c r="J151" i="23"/>
  <c r="K151" i="23" s="1"/>
  <c r="Q150" i="23"/>
  <c r="N150" i="23"/>
  <c r="J150" i="23"/>
  <c r="K150" i="23" s="1"/>
  <c r="Q149" i="23"/>
  <c r="N149" i="23"/>
  <c r="K149" i="23"/>
  <c r="J149" i="23"/>
  <c r="Q148" i="23"/>
  <c r="N148" i="23"/>
  <c r="J148" i="23"/>
  <c r="K148" i="23" s="1"/>
  <c r="Q147" i="23"/>
  <c r="N147" i="23"/>
  <c r="J147" i="23"/>
  <c r="K147" i="23" s="1"/>
  <c r="Q146" i="23"/>
  <c r="N146" i="23"/>
  <c r="J146" i="23"/>
  <c r="K146" i="23" s="1"/>
  <c r="Q145" i="23"/>
  <c r="N145" i="23"/>
  <c r="J145" i="23"/>
  <c r="K145" i="23" s="1"/>
  <c r="Q144" i="23"/>
  <c r="N144" i="23"/>
  <c r="J144" i="23"/>
  <c r="K144" i="23" s="1"/>
  <c r="Q143" i="23"/>
  <c r="N143" i="23"/>
  <c r="J143" i="23"/>
  <c r="K143" i="23" s="1"/>
  <c r="Q142" i="23"/>
  <c r="N142" i="23"/>
  <c r="J142" i="23"/>
  <c r="K142" i="23" s="1"/>
  <c r="Q141" i="23"/>
  <c r="N141" i="23"/>
  <c r="J141" i="23"/>
  <c r="K141" i="23" s="1"/>
  <c r="Q140" i="23"/>
  <c r="N140" i="23"/>
  <c r="K140" i="23"/>
  <c r="J140" i="23"/>
  <c r="Q139" i="23"/>
  <c r="N139" i="23"/>
  <c r="J139" i="23"/>
  <c r="K139" i="23" s="1"/>
  <c r="Q138" i="23"/>
  <c r="N138" i="23"/>
  <c r="J138" i="23"/>
  <c r="K138" i="23" s="1"/>
  <c r="Q137" i="23"/>
  <c r="N137" i="23"/>
  <c r="J137" i="23"/>
  <c r="K137" i="23" s="1"/>
  <c r="Q136" i="23"/>
  <c r="N136" i="23"/>
  <c r="J136" i="23"/>
  <c r="K136" i="23" s="1"/>
  <c r="Q135" i="23"/>
  <c r="N135" i="23"/>
  <c r="J135" i="23"/>
  <c r="K135" i="23" s="1"/>
  <c r="Q134" i="23"/>
  <c r="N134" i="23"/>
  <c r="J134" i="23"/>
  <c r="K134" i="23" s="1"/>
  <c r="Q133" i="23"/>
  <c r="N133" i="23"/>
  <c r="K133" i="23"/>
  <c r="J133" i="23"/>
  <c r="Q132" i="23"/>
  <c r="N132" i="23"/>
  <c r="J132" i="23"/>
  <c r="K132" i="23" s="1"/>
  <c r="Q131" i="23"/>
  <c r="N131" i="23"/>
  <c r="J131" i="23"/>
  <c r="K131" i="23" s="1"/>
  <c r="Q130" i="23"/>
  <c r="N130" i="23"/>
  <c r="J130" i="23"/>
  <c r="K130" i="23" s="1"/>
  <c r="Q129" i="23"/>
  <c r="N129" i="23"/>
  <c r="J129" i="23"/>
  <c r="K129" i="23" s="1"/>
  <c r="Q128" i="23"/>
  <c r="N128" i="23"/>
  <c r="J128" i="23"/>
  <c r="K128" i="23" s="1"/>
  <c r="Q127" i="23"/>
  <c r="N127" i="23"/>
  <c r="J127" i="23"/>
  <c r="K127" i="23" s="1"/>
  <c r="Q126" i="23"/>
  <c r="N126" i="23"/>
  <c r="J126" i="23"/>
  <c r="K126" i="23" s="1"/>
  <c r="Q125" i="23"/>
  <c r="N125" i="23"/>
  <c r="J125" i="23"/>
  <c r="K125" i="23" s="1"/>
  <c r="Q124" i="23"/>
  <c r="N124" i="23"/>
  <c r="J124" i="23"/>
  <c r="K124" i="23" s="1"/>
  <c r="Q123" i="23"/>
  <c r="N123" i="23"/>
  <c r="K123" i="23"/>
  <c r="J123" i="23"/>
  <c r="Q122" i="23"/>
  <c r="N122" i="23"/>
  <c r="J122" i="23"/>
  <c r="K122" i="23" s="1"/>
  <c r="Q121" i="23"/>
  <c r="N121" i="23"/>
  <c r="J121" i="23"/>
  <c r="K121" i="23" s="1"/>
  <c r="Q120" i="23"/>
  <c r="N120" i="23"/>
  <c r="J120" i="23"/>
  <c r="K120" i="23" s="1"/>
  <c r="Q119" i="23"/>
  <c r="N119" i="23"/>
  <c r="J119" i="23"/>
  <c r="K119" i="23" s="1"/>
  <c r="Q118" i="23"/>
  <c r="N118" i="23"/>
  <c r="J118" i="23"/>
  <c r="K118" i="23" s="1"/>
  <c r="Q117" i="23"/>
  <c r="N117" i="23"/>
  <c r="J117" i="23"/>
  <c r="K117" i="23" s="1"/>
  <c r="Q116" i="23"/>
  <c r="N116" i="23"/>
  <c r="J116" i="23"/>
  <c r="K116" i="23" s="1"/>
  <c r="Q115" i="23"/>
  <c r="N115" i="23"/>
  <c r="J115" i="23"/>
  <c r="K115" i="23" s="1"/>
  <c r="Q114" i="23"/>
  <c r="N114" i="23"/>
  <c r="J114" i="23"/>
  <c r="K114" i="23" s="1"/>
  <c r="Q113" i="23"/>
  <c r="N113" i="23"/>
  <c r="J113" i="23"/>
  <c r="K113" i="23" s="1"/>
  <c r="Q112" i="23"/>
  <c r="N112" i="23"/>
  <c r="J112" i="23"/>
  <c r="K112" i="23" s="1"/>
  <c r="Q111" i="23"/>
  <c r="N111" i="23"/>
  <c r="J111" i="23"/>
  <c r="K111" i="23" s="1"/>
  <c r="Q110" i="23"/>
  <c r="N110" i="23"/>
  <c r="J110" i="23"/>
  <c r="K110" i="23" s="1"/>
  <c r="Q109" i="23"/>
  <c r="N109" i="23"/>
  <c r="J109" i="23"/>
  <c r="K109" i="23" s="1"/>
  <c r="Q108" i="23"/>
  <c r="N108" i="23"/>
  <c r="J108" i="23"/>
  <c r="K108" i="23" s="1"/>
  <c r="Q107" i="23"/>
  <c r="N107" i="23"/>
  <c r="J107" i="23"/>
  <c r="K107" i="23" s="1"/>
  <c r="Q106" i="23"/>
  <c r="N106" i="23"/>
  <c r="J106" i="23"/>
  <c r="K106" i="23" s="1"/>
  <c r="Q105" i="23"/>
  <c r="N105" i="23"/>
  <c r="J105" i="23"/>
  <c r="K105" i="23" s="1"/>
  <c r="Q104" i="23"/>
  <c r="N104" i="23"/>
  <c r="J104" i="23"/>
  <c r="K104" i="23" s="1"/>
  <c r="Q103" i="23"/>
  <c r="N103" i="23"/>
  <c r="J103" i="23"/>
  <c r="K103" i="23" s="1"/>
  <c r="Q102" i="23"/>
  <c r="N102" i="23"/>
  <c r="J102" i="23"/>
  <c r="K102" i="23" s="1"/>
  <c r="Q101" i="23"/>
  <c r="N101" i="23"/>
  <c r="J101" i="23"/>
  <c r="K101" i="23" s="1"/>
  <c r="Q100" i="23"/>
  <c r="N100" i="23"/>
  <c r="J100" i="23"/>
  <c r="K100" i="23" s="1"/>
  <c r="Q99" i="23"/>
  <c r="N99" i="23"/>
  <c r="J99" i="23"/>
  <c r="K99" i="23" s="1"/>
  <c r="Q98" i="23"/>
  <c r="N98" i="23"/>
  <c r="J98" i="23"/>
  <c r="K98" i="23" s="1"/>
  <c r="Q97" i="23"/>
  <c r="N97" i="23"/>
  <c r="J97" i="23"/>
  <c r="K97" i="23" s="1"/>
  <c r="Q96" i="23"/>
  <c r="N96" i="23"/>
  <c r="K96" i="23"/>
  <c r="J96" i="23"/>
  <c r="Q95" i="23"/>
  <c r="N95" i="23"/>
  <c r="K95" i="23"/>
  <c r="J95" i="23"/>
  <c r="Q94" i="23"/>
  <c r="N94" i="23"/>
  <c r="J94" i="23"/>
  <c r="K94" i="23" s="1"/>
  <c r="Q93" i="23"/>
  <c r="N93" i="23"/>
  <c r="J93" i="23"/>
  <c r="K93" i="23" s="1"/>
  <c r="Q92" i="23"/>
  <c r="N92" i="23"/>
  <c r="J92" i="23"/>
  <c r="K92" i="23" s="1"/>
  <c r="Q91" i="23"/>
  <c r="N91" i="23"/>
  <c r="J91" i="23"/>
  <c r="K91" i="23" s="1"/>
  <c r="Q90" i="23"/>
  <c r="N90" i="23"/>
  <c r="J90" i="23"/>
  <c r="K90" i="23" s="1"/>
  <c r="Q89" i="23"/>
  <c r="N89" i="23"/>
  <c r="J89" i="23"/>
  <c r="K89" i="23" s="1"/>
  <c r="Q88" i="23"/>
  <c r="N88" i="23"/>
  <c r="J88" i="23"/>
  <c r="K88" i="23" s="1"/>
  <c r="Q87" i="23"/>
  <c r="N87" i="23"/>
  <c r="J87" i="23"/>
  <c r="K87" i="23" s="1"/>
  <c r="Q86" i="23"/>
  <c r="N86" i="23"/>
  <c r="J86" i="23"/>
  <c r="K86" i="23" s="1"/>
  <c r="Q85" i="23"/>
  <c r="N85" i="23"/>
  <c r="J85" i="23"/>
  <c r="K85" i="23" s="1"/>
  <c r="Q84" i="23"/>
  <c r="N84" i="23"/>
  <c r="J84" i="23"/>
  <c r="K84" i="23" s="1"/>
  <c r="Q83" i="23"/>
  <c r="N83" i="23"/>
  <c r="J83" i="23"/>
  <c r="K83" i="23" s="1"/>
  <c r="Q82" i="23"/>
  <c r="N82" i="23"/>
  <c r="J82" i="23"/>
  <c r="K82" i="23" s="1"/>
  <c r="Q81" i="23"/>
  <c r="N81" i="23"/>
  <c r="J81" i="23"/>
  <c r="K81" i="23" s="1"/>
  <c r="Q80" i="23"/>
  <c r="N80" i="23"/>
  <c r="J80" i="23"/>
  <c r="K80" i="23" s="1"/>
  <c r="Q79" i="23"/>
  <c r="N79" i="23"/>
  <c r="K79" i="23"/>
  <c r="J79" i="23"/>
  <c r="Q78" i="23"/>
  <c r="N78" i="23"/>
  <c r="K78" i="23"/>
  <c r="J78" i="23"/>
  <c r="Q77" i="23"/>
  <c r="N77" i="23"/>
  <c r="J77" i="23"/>
  <c r="K77" i="23" s="1"/>
  <c r="Q76" i="23"/>
  <c r="N76" i="23"/>
  <c r="K76" i="23"/>
  <c r="J76" i="23"/>
  <c r="Q75" i="23"/>
  <c r="N75" i="23"/>
  <c r="J75" i="23"/>
  <c r="K75" i="23" s="1"/>
  <c r="Q74" i="23"/>
  <c r="N74" i="23"/>
  <c r="J74" i="23"/>
  <c r="K74" i="23" s="1"/>
  <c r="Q73" i="23"/>
  <c r="N73" i="23"/>
  <c r="J73" i="23"/>
  <c r="K73" i="23" s="1"/>
  <c r="Q72" i="23"/>
  <c r="N72" i="23"/>
  <c r="J72" i="23"/>
  <c r="K72" i="23" s="1"/>
  <c r="Q71" i="23"/>
  <c r="N71" i="23"/>
  <c r="J71" i="23"/>
  <c r="K71" i="23" s="1"/>
  <c r="Q70" i="23"/>
  <c r="N70" i="23"/>
  <c r="J70" i="23"/>
  <c r="K70" i="23" s="1"/>
  <c r="Q69" i="23"/>
  <c r="N69" i="23"/>
  <c r="J69" i="23"/>
  <c r="K69" i="23" s="1"/>
  <c r="Q68" i="23"/>
  <c r="N68" i="23"/>
  <c r="J68" i="23"/>
  <c r="K68" i="23" s="1"/>
  <c r="Q67" i="23"/>
  <c r="N67" i="23"/>
  <c r="K67" i="23"/>
  <c r="J67" i="23"/>
  <c r="Q66" i="23"/>
  <c r="N66" i="23"/>
  <c r="J66" i="23"/>
  <c r="K66" i="23" s="1"/>
  <c r="Q65" i="23"/>
  <c r="N65" i="23"/>
  <c r="J65" i="23"/>
  <c r="K65" i="23" s="1"/>
  <c r="Q64" i="23"/>
  <c r="N64" i="23"/>
  <c r="J64" i="23"/>
  <c r="K64" i="23" s="1"/>
  <c r="Q63" i="23"/>
  <c r="N63" i="23"/>
  <c r="J63" i="23"/>
  <c r="K63" i="23" s="1"/>
  <c r="Q62" i="23"/>
  <c r="N62" i="23"/>
  <c r="K62" i="23"/>
  <c r="J62" i="23"/>
  <c r="Q61" i="23"/>
  <c r="N61" i="23"/>
  <c r="J61" i="23"/>
  <c r="K61" i="23" s="1"/>
  <c r="Q60" i="23"/>
  <c r="N60" i="23"/>
  <c r="J60" i="23"/>
  <c r="K60" i="23" s="1"/>
  <c r="Q59" i="23"/>
  <c r="N59" i="23"/>
  <c r="J59" i="23"/>
  <c r="K59" i="23" s="1"/>
  <c r="Q58" i="23"/>
  <c r="N58" i="23"/>
  <c r="J58" i="23"/>
  <c r="K58" i="23" s="1"/>
  <c r="Q57" i="23"/>
  <c r="N57" i="23"/>
  <c r="J57" i="23"/>
  <c r="K57" i="23" s="1"/>
  <c r="Q56" i="23"/>
  <c r="N56" i="23"/>
  <c r="J56" i="23"/>
  <c r="K56" i="23" s="1"/>
  <c r="Q55" i="23"/>
  <c r="N55" i="23"/>
  <c r="J55" i="23"/>
  <c r="K55" i="23" s="1"/>
  <c r="Q54" i="23"/>
  <c r="N54" i="23"/>
  <c r="J54" i="23"/>
  <c r="K54" i="23" s="1"/>
  <c r="Q53" i="23"/>
  <c r="N53" i="23"/>
  <c r="J53" i="23"/>
  <c r="K53" i="23" s="1"/>
  <c r="Q52" i="23"/>
  <c r="N52" i="23"/>
  <c r="J52" i="23"/>
  <c r="K52" i="23" s="1"/>
  <c r="Q51" i="23"/>
  <c r="N51" i="23"/>
  <c r="J51" i="23"/>
  <c r="K51" i="23" s="1"/>
  <c r="Q50" i="23"/>
  <c r="N50" i="23"/>
  <c r="J50" i="23"/>
  <c r="K50" i="23" s="1"/>
  <c r="Q49" i="23"/>
  <c r="N49" i="23"/>
  <c r="J49" i="23"/>
  <c r="K49" i="23" s="1"/>
  <c r="Q48" i="23"/>
  <c r="N48" i="23"/>
  <c r="K48" i="23"/>
  <c r="J48" i="23"/>
  <c r="Q47" i="23"/>
  <c r="N47" i="23"/>
  <c r="J47" i="23"/>
  <c r="K47" i="23" s="1"/>
  <c r="Q46" i="23"/>
  <c r="N46" i="23"/>
  <c r="J46" i="23"/>
  <c r="K46" i="23" s="1"/>
  <c r="Q45" i="23"/>
  <c r="N45" i="23"/>
  <c r="J45" i="23"/>
  <c r="K45" i="23" s="1"/>
  <c r="Q44" i="23"/>
  <c r="N44" i="23"/>
  <c r="J44" i="23"/>
  <c r="K44" i="23" s="1"/>
  <c r="I44" i="23"/>
  <c r="Q43" i="23"/>
  <c r="N43" i="23"/>
  <c r="J43" i="23"/>
  <c r="K43" i="23" s="1"/>
  <c r="Q42" i="23"/>
  <c r="N42" i="23"/>
  <c r="J42" i="23"/>
  <c r="K42" i="23" s="1"/>
  <c r="Q41" i="23"/>
  <c r="N41" i="23"/>
  <c r="J41" i="23"/>
  <c r="K41" i="23" s="1"/>
  <c r="Q40" i="23"/>
  <c r="N40" i="23"/>
  <c r="J40" i="23"/>
  <c r="K40" i="23" s="1"/>
  <c r="Q39" i="23"/>
  <c r="N39" i="23"/>
  <c r="J39" i="23"/>
  <c r="K39" i="23" s="1"/>
  <c r="Q38" i="23"/>
  <c r="N38" i="23"/>
  <c r="J38" i="23"/>
  <c r="K38" i="23" s="1"/>
  <c r="Q37" i="23"/>
  <c r="N37" i="23"/>
  <c r="J37" i="23"/>
  <c r="K37" i="23" s="1"/>
  <c r="Q36" i="23"/>
  <c r="N36" i="23"/>
  <c r="J36" i="23"/>
  <c r="K36" i="23" s="1"/>
  <c r="Q35" i="23"/>
  <c r="N35" i="23"/>
  <c r="J35" i="23"/>
  <c r="K35" i="23" s="1"/>
  <c r="Q34" i="23"/>
  <c r="N34" i="23"/>
  <c r="J34" i="23"/>
  <c r="K34" i="23" s="1"/>
  <c r="Q33" i="23"/>
  <c r="N33" i="23"/>
  <c r="J33" i="23"/>
  <c r="K33" i="23" s="1"/>
  <c r="Q32" i="23"/>
  <c r="N32" i="23"/>
  <c r="J32" i="23"/>
  <c r="K32" i="23" s="1"/>
  <c r="Q31" i="23"/>
  <c r="N31" i="23"/>
  <c r="J31" i="23"/>
  <c r="K31" i="23" s="1"/>
  <c r="Q30" i="23"/>
  <c r="N30" i="23"/>
  <c r="J30" i="23"/>
  <c r="K30" i="23" s="1"/>
  <c r="Q29" i="23"/>
  <c r="N29" i="23"/>
  <c r="J29" i="23"/>
  <c r="K29" i="23" s="1"/>
  <c r="Q28" i="23"/>
  <c r="N28" i="23"/>
  <c r="K28" i="23"/>
  <c r="J28" i="23"/>
  <c r="Q27" i="23"/>
  <c r="N27" i="23"/>
  <c r="K27" i="23"/>
  <c r="J27" i="23"/>
  <c r="Q26" i="23"/>
  <c r="N26" i="23"/>
  <c r="J26" i="23"/>
  <c r="K26" i="23" s="1"/>
  <c r="Q25" i="23"/>
  <c r="N25" i="23"/>
  <c r="J25" i="23"/>
  <c r="K25" i="23" s="1"/>
  <c r="Q24" i="23"/>
  <c r="N24" i="23"/>
  <c r="J24" i="23"/>
  <c r="K24" i="23" s="1"/>
  <c r="Q23" i="23"/>
  <c r="N23" i="23"/>
  <c r="J23" i="23"/>
  <c r="K23" i="23" s="1"/>
  <c r="Q22" i="23"/>
  <c r="N22" i="23"/>
  <c r="J22" i="23"/>
  <c r="O20" i="23"/>
  <c r="L20" i="23"/>
  <c r="G20" i="23"/>
  <c r="O19" i="23"/>
  <c r="O18" i="23" s="1"/>
  <c r="O17" i="23" s="1"/>
  <c r="L19" i="23"/>
  <c r="G19" i="23"/>
  <c r="N1178" i="23" l="1"/>
  <c r="K1180" i="23"/>
  <c r="K1965" i="23"/>
  <c r="G3067" i="23"/>
  <c r="G1853" i="23"/>
  <c r="N1852" i="23"/>
  <c r="Q1178" i="23"/>
  <c r="G1140" i="23"/>
  <c r="G18" i="23"/>
  <c r="G17" i="23" s="1"/>
  <c r="L18" i="23"/>
  <c r="L17" i="23" s="1"/>
  <c r="Q20" i="23"/>
  <c r="Q19" i="23" s="1"/>
  <c r="Q1139" i="23"/>
  <c r="Q1852" i="23"/>
  <c r="G4094" i="23"/>
  <c r="G21" i="23"/>
  <c r="K4163" i="23"/>
  <c r="K22" i="23"/>
  <c r="N20" i="23"/>
  <c r="N4093" i="23"/>
  <c r="K7609" i="23"/>
  <c r="G7608" i="23"/>
  <c r="Q3068" i="23"/>
  <c r="G1177" i="23"/>
  <c r="N1139" i="23"/>
  <c r="L1177" i="23"/>
  <c r="Q8212" i="23"/>
  <c r="G8213" i="23"/>
  <c r="K8217" i="23"/>
  <c r="N3068" i="23"/>
  <c r="N4380" i="23"/>
  <c r="N4379" i="23" s="1"/>
  <c r="Q4380" i="23"/>
  <c r="Q4379" i="23" s="1"/>
  <c r="K3070" i="23"/>
  <c r="G3069" i="23"/>
  <c r="G4381" i="23"/>
  <c r="G7424" i="23"/>
  <c r="K7425" i="23"/>
  <c r="N7423" i="23"/>
  <c r="Q7607" i="23"/>
  <c r="Q7423" i="23"/>
  <c r="Q1177" i="23" l="1"/>
  <c r="Q18" i="23" s="1"/>
  <c r="Q17" i="23" s="1"/>
  <c r="Q15" i="23" s="1"/>
  <c r="N19" i="23"/>
  <c r="N1177" i="23"/>
  <c r="N18" i="23" l="1"/>
  <c r="N17" i="23" s="1"/>
  <c r="N15" i="23" s="1"/>
  <c r="L12" i="2" l="1"/>
  <c r="K12" i="2"/>
  <c r="G12" i="2"/>
  <c r="F12" i="2"/>
  <c r="E12" i="2"/>
  <c r="L71" i="75" l="1"/>
  <c r="M71" i="75"/>
  <c r="N71" i="75"/>
  <c r="K71" i="75"/>
  <c r="L63" i="75"/>
  <c r="M63" i="75"/>
  <c r="K63" i="75"/>
  <c r="L33" i="75"/>
  <c r="M33" i="75"/>
  <c r="K33" i="75"/>
  <c r="L26" i="75"/>
  <c r="M26" i="75"/>
  <c r="K26" i="75"/>
  <c r="K25" i="75" l="1"/>
  <c r="M25" i="75"/>
  <c r="L25" i="75"/>
  <c r="H13" i="44"/>
  <c r="K13" i="44"/>
  <c r="P14" i="61" l="1"/>
  <c r="N14" i="61"/>
  <c r="N12" i="61" l="1"/>
  <c r="K14" i="61" l="1"/>
  <c r="N12" i="63" l="1"/>
  <c r="J12" i="63"/>
  <c r="F12" i="63"/>
  <c r="H26" i="63"/>
  <c r="F14" i="63" s="1"/>
  <c r="I14" i="61" l="1"/>
  <c r="I12" i="61" s="1"/>
  <c r="C10" i="65" l="1"/>
  <c r="D10" i="65"/>
  <c r="C11" i="65"/>
  <c r="D11" i="65"/>
  <c r="D12" i="65"/>
  <c r="D13" i="65"/>
  <c r="D14" i="65"/>
  <c r="D15" i="65"/>
  <c r="D16" i="65"/>
  <c r="D17" i="65"/>
  <c r="D18" i="65"/>
  <c r="D19" i="65"/>
  <c r="D20" i="65"/>
  <c r="D21" i="65"/>
  <c r="D22" i="65"/>
  <c r="D23" i="65"/>
  <c r="D25" i="65"/>
  <c r="C26" i="65"/>
  <c r="D26" i="65"/>
  <c r="E8" i="65"/>
  <c r="F21" i="57" l="1"/>
  <c r="F14" i="57"/>
  <c r="I35" i="75"/>
  <c r="I36" i="75"/>
  <c r="I37" i="75"/>
  <c r="I38" i="75"/>
  <c r="I39" i="75"/>
  <c r="I40" i="75"/>
  <c r="I41" i="75"/>
  <c r="I42" i="75"/>
  <c r="I43" i="75"/>
  <c r="I44" i="75"/>
  <c r="I45" i="75"/>
  <c r="I46" i="75"/>
  <c r="I47" i="75"/>
  <c r="I48" i="75"/>
  <c r="I49" i="75"/>
  <c r="I50" i="75"/>
  <c r="I51" i="75"/>
  <c r="I52" i="75"/>
  <c r="I53" i="75"/>
  <c r="I54" i="75"/>
  <c r="I55" i="75"/>
  <c r="I56" i="75"/>
  <c r="I57" i="75"/>
  <c r="I58" i="75"/>
  <c r="I59" i="75"/>
  <c r="I60" i="75"/>
  <c r="I61" i="75"/>
  <c r="I62" i="75"/>
  <c r="N61" i="75"/>
  <c r="N60" i="75"/>
  <c r="N59" i="75"/>
  <c r="N58" i="75"/>
  <c r="N57" i="75"/>
  <c r="N56" i="75"/>
  <c r="N55" i="75"/>
  <c r="N54" i="75"/>
  <c r="N53" i="75"/>
  <c r="N52" i="75"/>
  <c r="N51" i="75"/>
  <c r="N50" i="75"/>
  <c r="N49" i="75"/>
  <c r="N48" i="75"/>
  <c r="N47" i="75"/>
  <c r="N46" i="75"/>
  <c r="E11" i="75"/>
  <c r="E10" i="75" s="1"/>
  <c r="N45" i="75" l="1"/>
  <c r="N44" i="75"/>
  <c r="N43" i="75"/>
  <c r="N42" i="75"/>
  <c r="N41" i="75"/>
  <c r="N40" i="75"/>
  <c r="N32" i="75"/>
  <c r="N31" i="75"/>
  <c r="N30" i="75"/>
  <c r="N29" i="75"/>
  <c r="N28" i="75"/>
  <c r="I28" i="75"/>
  <c r="N78" i="75" l="1"/>
  <c r="I78" i="75"/>
  <c r="N77" i="75"/>
  <c r="I77" i="75"/>
  <c r="N76" i="75"/>
  <c r="I76" i="75"/>
  <c r="N75" i="75"/>
  <c r="I75" i="75"/>
  <c r="N74" i="75"/>
  <c r="I74" i="75"/>
  <c r="N73" i="75"/>
  <c r="I73" i="75"/>
  <c r="N72" i="75"/>
  <c r="I72" i="75"/>
  <c r="N70" i="75"/>
  <c r="I70" i="75"/>
  <c r="N69" i="75"/>
  <c r="I69" i="75"/>
  <c r="N68" i="75"/>
  <c r="I68" i="75"/>
  <c r="N67" i="75"/>
  <c r="I67" i="75"/>
  <c r="N66" i="75"/>
  <c r="I66" i="75"/>
  <c r="N65" i="75"/>
  <c r="I65" i="75"/>
  <c r="N64" i="75"/>
  <c r="I64" i="75"/>
  <c r="N62" i="75"/>
  <c r="N39" i="75"/>
  <c r="N38" i="75"/>
  <c r="N37" i="75"/>
  <c r="N36" i="75"/>
  <c r="N35" i="75"/>
  <c r="N34" i="75"/>
  <c r="N33" i="75" s="1"/>
  <c r="I34" i="75"/>
  <c r="N27" i="75"/>
  <c r="N26" i="75" s="1"/>
  <c r="I27" i="75"/>
  <c r="V40" i="24"/>
  <c r="M40" i="24"/>
  <c r="E40" i="24"/>
  <c r="N63" i="75" l="1"/>
  <c r="N25" i="75"/>
  <c r="K42" i="24"/>
  <c r="K43" i="24"/>
  <c r="K44" i="24"/>
  <c r="K45" i="24"/>
  <c r="K41" i="24"/>
  <c r="I42" i="24"/>
  <c r="I43" i="24"/>
  <c r="I44" i="24"/>
  <c r="I45" i="24"/>
  <c r="I41" i="24"/>
  <c r="I40" i="24" s="1"/>
  <c r="I47" i="24" s="1"/>
  <c r="K40" i="24" l="1"/>
  <c r="K47" i="24" s="1"/>
  <c r="S41" i="24"/>
  <c r="S42" i="24"/>
  <c r="S43" i="24"/>
  <c r="S44" i="24"/>
  <c r="S45" i="24"/>
  <c r="R45" i="24"/>
  <c r="R44" i="24"/>
  <c r="R43" i="24"/>
  <c r="R42" i="24"/>
  <c r="R41" i="24"/>
  <c r="Q42" i="24"/>
  <c r="Q43" i="24"/>
  <c r="Q44" i="24"/>
  <c r="Q45" i="24"/>
  <c r="Q41" i="24"/>
  <c r="P45" i="24"/>
  <c r="P44" i="24"/>
  <c r="P42" i="24"/>
  <c r="P43" i="24"/>
  <c r="P41" i="24"/>
  <c r="S39" i="24"/>
  <c r="Q39" i="24"/>
  <c r="U39" i="24" s="1"/>
  <c r="K39" i="24"/>
  <c r="I39" i="24"/>
  <c r="M39" i="24" s="1"/>
  <c r="S38" i="24"/>
  <c r="Q38" i="24"/>
  <c r="Q36" i="24" s="1"/>
  <c r="M38" i="24"/>
  <c r="K38" i="24"/>
  <c r="I38" i="24"/>
  <c r="S37" i="24"/>
  <c r="Q37" i="24"/>
  <c r="U37" i="24" s="1"/>
  <c r="K37" i="24"/>
  <c r="I37" i="24"/>
  <c r="M37" i="24" s="1"/>
  <c r="M36" i="24" s="1"/>
  <c r="V39" i="24" l="1"/>
  <c r="V37" i="24"/>
  <c r="U38" i="24"/>
  <c r="V38" i="24" s="1"/>
  <c r="AQ16" i="74"/>
  <c r="AO16" i="74"/>
  <c r="AP16" i="74" s="1"/>
  <c r="AI16" i="74"/>
  <c r="AG16" i="74"/>
  <c r="AH16" i="74" s="1"/>
  <c r="X16" i="74"/>
  <c r="W16" i="74"/>
  <c r="V16" i="74"/>
  <c r="U16" i="74"/>
  <c r="T16" i="74"/>
  <c r="S16" i="74"/>
  <c r="AA16" i="74" s="1"/>
  <c r="Q16" i="74"/>
  <c r="Y16" i="74" s="1"/>
  <c r="J16" i="74"/>
  <c r="H16" i="74"/>
  <c r="I16" i="74" s="1"/>
  <c r="AQ15" i="74"/>
  <c r="AO15" i="74"/>
  <c r="AP15" i="74" s="1"/>
  <c r="AI15" i="74"/>
  <c r="AG15" i="74"/>
  <c r="AH15" i="74" s="1"/>
  <c r="AA15" i="74"/>
  <c r="X15" i="74"/>
  <c r="W15" i="74"/>
  <c r="V15" i="74"/>
  <c r="U15" i="74"/>
  <c r="T15" i="74"/>
  <c r="S15" i="74"/>
  <c r="Q15" i="74"/>
  <c r="R15" i="74" s="1"/>
  <c r="J15" i="74"/>
  <c r="H15" i="74"/>
  <c r="I15" i="74" s="1"/>
  <c r="Z15" i="74" s="1"/>
  <c r="AQ14" i="74"/>
  <c r="AO14" i="74"/>
  <c r="AP14" i="74" s="1"/>
  <c r="AI14" i="74"/>
  <c r="AG14" i="74"/>
  <c r="AH14" i="74" s="1"/>
  <c r="Y14" i="74"/>
  <c r="X14" i="74"/>
  <c r="W14" i="74"/>
  <c r="V14" i="74"/>
  <c r="U14" i="74"/>
  <c r="T14" i="74"/>
  <c r="S14" i="74"/>
  <c r="Q14" i="74"/>
  <c r="R14" i="74" s="1"/>
  <c r="J14" i="74"/>
  <c r="AA14" i="74" s="1"/>
  <c r="I14" i="74"/>
  <c r="Z14" i="74" s="1"/>
  <c r="H14" i="74"/>
  <c r="AQ13" i="74"/>
  <c r="AO13" i="74"/>
  <c r="AP13" i="74" s="1"/>
  <c r="AI13" i="74"/>
  <c r="AH13" i="74"/>
  <c r="AG13" i="74"/>
  <c r="X13" i="74"/>
  <c r="W13" i="74"/>
  <c r="V13" i="74"/>
  <c r="U13" i="74"/>
  <c r="T13" i="74"/>
  <c r="S13" i="74"/>
  <c r="Q13" i="74"/>
  <c r="R13" i="74" s="1"/>
  <c r="J13" i="74"/>
  <c r="AA13" i="74" s="1"/>
  <c r="H13" i="74"/>
  <c r="Y13" i="74" s="1"/>
  <c r="AQ12" i="74"/>
  <c r="AP12" i="74"/>
  <c r="AO12" i="74"/>
  <c r="AI12" i="74"/>
  <c r="AG12" i="74"/>
  <c r="AH12" i="74" s="1"/>
  <c r="X12" i="74"/>
  <c r="W12" i="74"/>
  <c r="V12" i="74"/>
  <c r="U12" i="74"/>
  <c r="T12" i="74"/>
  <c r="S12" i="74"/>
  <c r="AA12" i="74" s="1"/>
  <c r="Q12" i="74"/>
  <c r="Q8" i="74" s="1"/>
  <c r="J12" i="74"/>
  <c r="H12" i="74"/>
  <c r="I12" i="74" s="1"/>
  <c r="AQ11" i="74"/>
  <c r="AO11" i="74"/>
  <c r="AP11" i="74" s="1"/>
  <c r="AI11" i="74"/>
  <c r="AG11" i="74"/>
  <c r="AH11" i="74" s="1"/>
  <c r="AA11" i="74"/>
  <c r="X11" i="74"/>
  <c r="W11" i="74"/>
  <c r="V11" i="74"/>
  <c r="U11" i="74"/>
  <c r="T11" i="74"/>
  <c r="S11" i="74"/>
  <c r="Q11" i="74"/>
  <c r="R11" i="74" s="1"/>
  <c r="J11" i="74"/>
  <c r="H11" i="74"/>
  <c r="I11" i="74" s="1"/>
  <c r="Z11" i="74" s="1"/>
  <c r="AQ10" i="74"/>
  <c r="AO10" i="74"/>
  <c r="AP10" i="74" s="1"/>
  <c r="AI10" i="74"/>
  <c r="AG10" i="74"/>
  <c r="AH10" i="74" s="1"/>
  <c r="Y10" i="74"/>
  <c r="X10" i="74"/>
  <c r="W10" i="74"/>
  <c r="V10" i="74"/>
  <c r="U10" i="74"/>
  <c r="T10" i="74"/>
  <c r="S10" i="74"/>
  <c r="Q10" i="74"/>
  <c r="R10" i="74" s="1"/>
  <c r="J10" i="74"/>
  <c r="AA10" i="74" s="1"/>
  <c r="I10" i="74"/>
  <c r="H10" i="74"/>
  <c r="AQ9" i="74"/>
  <c r="AO9" i="74"/>
  <c r="AO8" i="74" s="1"/>
  <c r="AI9" i="74"/>
  <c r="AI8" i="74" s="1"/>
  <c r="AI17" i="74" s="1"/>
  <c r="AI18" i="74" s="1"/>
  <c r="AH9" i="74"/>
  <c r="AG9" i="74"/>
  <c r="X9" i="74"/>
  <c r="X8" i="74" s="1"/>
  <c r="W9" i="74"/>
  <c r="W8" i="74" s="1"/>
  <c r="V9" i="74"/>
  <c r="V8" i="74" s="1"/>
  <c r="U9" i="74"/>
  <c r="U8" i="74" s="1"/>
  <c r="T9" i="74"/>
  <c r="T8" i="74" s="1"/>
  <c r="S9" i="74"/>
  <c r="S8" i="74" s="1"/>
  <c r="S17" i="74" s="1"/>
  <c r="S18" i="74" s="1"/>
  <c r="Q9" i="74"/>
  <c r="R9" i="74" s="1"/>
  <c r="J9" i="74"/>
  <c r="AA9" i="74" s="1"/>
  <c r="AA8" i="74" s="1"/>
  <c r="H9" i="74"/>
  <c r="Y9" i="74" s="1"/>
  <c r="AQ8" i="74"/>
  <c r="AQ17" i="74" s="1"/>
  <c r="AQ18" i="74" s="1"/>
  <c r="AM8" i="74"/>
  <c r="AL8" i="74"/>
  <c r="AK8" i="74"/>
  <c r="AJ8" i="74"/>
  <c r="AG8" i="74"/>
  <c r="AE8" i="74"/>
  <c r="AD8" i="74"/>
  <c r="AC8" i="74"/>
  <c r="AB8" i="74"/>
  <c r="O8" i="74"/>
  <c r="N8" i="74"/>
  <c r="M8" i="74"/>
  <c r="L8" i="74"/>
  <c r="K8" i="74"/>
  <c r="H8" i="74"/>
  <c r="G8" i="74"/>
  <c r="F8" i="74"/>
  <c r="E8" i="74"/>
  <c r="D8" i="74"/>
  <c r="C8" i="74"/>
  <c r="AA17" i="37"/>
  <c r="AA16" i="37"/>
  <c r="AQ15" i="37"/>
  <c r="AO15" i="37"/>
  <c r="AP15" i="37" s="1"/>
  <c r="AI15" i="37"/>
  <c r="AG15" i="37"/>
  <c r="AH15" i="37" s="1"/>
  <c r="X15" i="37"/>
  <c r="W15" i="37"/>
  <c r="V15" i="37"/>
  <c r="U15" i="37"/>
  <c r="T15" i="37"/>
  <c r="S15" i="37"/>
  <c r="R15" i="37"/>
  <c r="Q15" i="37"/>
  <c r="J15" i="37"/>
  <c r="AA15" i="37" s="1"/>
  <c r="H15" i="37"/>
  <c r="Y15" i="37" s="1"/>
  <c r="AQ14" i="37"/>
  <c r="AP14" i="37"/>
  <c r="AO14" i="37"/>
  <c r="AI14" i="37"/>
  <c r="AG14" i="37"/>
  <c r="AH14" i="37" s="1"/>
  <c r="X14" i="37"/>
  <c r="W14" i="37"/>
  <c r="V14" i="37"/>
  <c r="U14" i="37"/>
  <c r="T14" i="37"/>
  <c r="S14" i="37"/>
  <c r="Q14" i="37"/>
  <c r="R14" i="37" s="1"/>
  <c r="J14" i="37"/>
  <c r="AA14" i="37" s="1"/>
  <c r="H14" i="37"/>
  <c r="I14" i="37" s="1"/>
  <c r="Z14" i="37" s="1"/>
  <c r="AQ13" i="37"/>
  <c r="AO13" i="37"/>
  <c r="AP13" i="37" s="1"/>
  <c r="AI13" i="37"/>
  <c r="AG13" i="37"/>
  <c r="AH13" i="37" s="1"/>
  <c r="AA13" i="37"/>
  <c r="Y13" i="37"/>
  <c r="X13" i="37"/>
  <c r="W13" i="37"/>
  <c r="V13" i="37"/>
  <c r="U13" i="37"/>
  <c r="T13" i="37"/>
  <c r="S13" i="37"/>
  <c r="Q13" i="37"/>
  <c r="R13" i="37" s="1"/>
  <c r="J13" i="37"/>
  <c r="H13" i="37"/>
  <c r="I13" i="37" s="1"/>
  <c r="Z13" i="37" s="1"/>
  <c r="AQ12" i="37"/>
  <c r="AO12" i="37"/>
  <c r="AP12" i="37" s="1"/>
  <c r="AI12" i="37"/>
  <c r="AG12" i="37"/>
  <c r="AH12" i="37" s="1"/>
  <c r="AA12" i="37"/>
  <c r="Y12" i="37"/>
  <c r="X12" i="37"/>
  <c r="W12" i="37"/>
  <c r="V12" i="37"/>
  <c r="U12" i="37"/>
  <c r="T12" i="37"/>
  <c r="S12" i="37"/>
  <c r="Q12" i="37"/>
  <c r="R12" i="37" s="1"/>
  <c r="J12" i="37"/>
  <c r="H12" i="37"/>
  <c r="I12" i="37" s="1"/>
  <c r="Z12" i="37" s="1"/>
  <c r="AQ11" i="37"/>
  <c r="AO11" i="37"/>
  <c r="AO8" i="37" s="1"/>
  <c r="AI11" i="37"/>
  <c r="AG11" i="37"/>
  <c r="AH11" i="37" s="1"/>
  <c r="X11" i="37"/>
  <c r="W11" i="37"/>
  <c r="V11" i="37"/>
  <c r="U11" i="37"/>
  <c r="T11" i="37"/>
  <c r="S11" i="37"/>
  <c r="R11" i="37"/>
  <c r="Q11" i="37"/>
  <c r="J11" i="37"/>
  <c r="AA11" i="37" s="1"/>
  <c r="H11" i="37"/>
  <c r="H8" i="37" s="1"/>
  <c r="AQ10" i="37"/>
  <c r="AQ8" i="37" s="1"/>
  <c r="AQ16" i="37" s="1"/>
  <c r="AP10" i="37"/>
  <c r="AO10" i="37"/>
  <c r="AI10" i="37"/>
  <c r="AG10" i="37"/>
  <c r="AH10" i="37" s="1"/>
  <c r="X10" i="37"/>
  <c r="W10" i="37"/>
  <c r="V10" i="37"/>
  <c r="U10" i="37"/>
  <c r="T10" i="37"/>
  <c r="S10" i="37"/>
  <c r="Q10" i="37"/>
  <c r="Y10" i="37" s="1"/>
  <c r="J10" i="37"/>
  <c r="AA10" i="37" s="1"/>
  <c r="H10" i="37"/>
  <c r="I10" i="37" s="1"/>
  <c r="AQ9" i="37"/>
  <c r="AO9" i="37"/>
  <c r="AP9" i="37" s="1"/>
  <c r="AI9" i="37"/>
  <c r="AG9" i="37"/>
  <c r="AH9" i="37" s="1"/>
  <c r="AA9" i="37"/>
  <c r="Y9" i="37"/>
  <c r="X9" i="37"/>
  <c r="X8" i="37" s="1"/>
  <c r="W9" i="37"/>
  <c r="W8" i="37" s="1"/>
  <c r="V9" i="37"/>
  <c r="V8" i="37" s="1"/>
  <c r="U9" i="37"/>
  <c r="U8" i="37" s="1"/>
  <c r="T9" i="37"/>
  <c r="T8" i="37" s="1"/>
  <c r="S9" i="37"/>
  <c r="Q9" i="37"/>
  <c r="R9" i="37" s="1"/>
  <c r="J9" i="37"/>
  <c r="H9" i="37"/>
  <c r="I9" i="37" s="1"/>
  <c r="AM8" i="37"/>
  <c r="AL8" i="37"/>
  <c r="AK8" i="37"/>
  <c r="AJ8" i="37"/>
  <c r="AI8" i="37"/>
  <c r="AI16" i="37" s="1"/>
  <c r="AE8" i="37"/>
  <c r="AD8" i="37"/>
  <c r="AC8" i="37"/>
  <c r="AB8" i="37"/>
  <c r="S8" i="37"/>
  <c r="S16" i="37" s="1"/>
  <c r="Q8" i="37"/>
  <c r="O8" i="37"/>
  <c r="N8" i="37"/>
  <c r="M8" i="37"/>
  <c r="L8" i="37"/>
  <c r="K8" i="37"/>
  <c r="G8" i="37"/>
  <c r="F8" i="37"/>
  <c r="E8" i="37"/>
  <c r="D8" i="37"/>
  <c r="C8" i="37"/>
  <c r="C101" i="73"/>
  <c r="C104" i="73"/>
  <c r="C46" i="73"/>
  <c r="C75" i="73"/>
  <c r="C71" i="73"/>
  <c r="C63" i="73"/>
  <c r="C62" i="73"/>
  <c r="C59" i="73"/>
  <c r="C58" i="73" s="1"/>
  <c r="U36" i="24" l="1"/>
  <c r="V36" i="24" s="1"/>
  <c r="Z10" i="74"/>
  <c r="AH8" i="74"/>
  <c r="AI19" i="74" s="1"/>
  <c r="R12" i="74"/>
  <c r="R8" i="74" s="1"/>
  <c r="S19" i="74" s="1"/>
  <c r="R16" i="74"/>
  <c r="Z16" i="74" s="1"/>
  <c r="J8" i="74"/>
  <c r="J17" i="74" s="1"/>
  <c r="I9" i="74"/>
  <c r="I13" i="74"/>
  <c r="Z13" i="74" s="1"/>
  <c r="AP9" i="74"/>
  <c r="AP8" i="74" s="1"/>
  <c r="AQ19" i="74" s="1"/>
  <c r="Y11" i="74"/>
  <c r="Y8" i="74" s="1"/>
  <c r="Y15" i="74"/>
  <c r="Y12" i="74"/>
  <c r="AA8" i="37"/>
  <c r="AH8" i="37"/>
  <c r="AI17" i="37" s="1"/>
  <c r="Z9" i="37"/>
  <c r="AG8" i="37"/>
  <c r="R10" i="37"/>
  <c r="Z10" i="37" s="1"/>
  <c r="I11" i="37"/>
  <c r="Z11" i="37" s="1"/>
  <c r="I15" i="37"/>
  <c r="Z15" i="37" s="1"/>
  <c r="AP11" i="37"/>
  <c r="AP8" i="37" s="1"/>
  <c r="AQ17" i="37" s="1"/>
  <c r="Y14" i="37"/>
  <c r="J8" i="37"/>
  <c r="J16" i="37" s="1"/>
  <c r="Y11" i="37"/>
  <c r="Y8" i="37" s="1"/>
  <c r="C99" i="73"/>
  <c r="C40" i="73"/>
  <c r="Z9" i="74" l="1"/>
  <c r="I8" i="74"/>
  <c r="Z12" i="74"/>
  <c r="J18" i="74"/>
  <c r="AA18" i="74" s="1"/>
  <c r="AA17" i="74"/>
  <c r="R8" i="37"/>
  <c r="S17" i="37" s="1"/>
  <c r="I8" i="37"/>
  <c r="J17" i="37" s="1"/>
  <c r="Z8" i="37"/>
  <c r="H890" i="2"/>
  <c r="J19" i="74" l="1"/>
  <c r="AA19" i="74" s="1"/>
  <c r="Z8" i="74"/>
  <c r="C36" i="44"/>
  <c r="I35" i="44"/>
  <c r="N35" i="44" s="1"/>
  <c r="H35" i="44"/>
  <c r="N34" i="44"/>
  <c r="M34" i="44"/>
  <c r="J34" i="44"/>
  <c r="I34" i="44"/>
  <c r="K34" i="44" s="1"/>
  <c r="L34" i="44" s="1"/>
  <c r="H34" i="44"/>
  <c r="I33" i="44"/>
  <c r="K33" i="44" s="1"/>
  <c r="H33" i="44"/>
  <c r="N32" i="44"/>
  <c r="M32" i="44"/>
  <c r="K32" i="44"/>
  <c r="L32" i="44" s="1"/>
  <c r="J32" i="44"/>
  <c r="I32" i="44"/>
  <c r="H32" i="44"/>
  <c r="I31" i="44"/>
  <c r="K31" i="44" s="1"/>
  <c r="H31" i="44"/>
  <c r="I30" i="44"/>
  <c r="M30" i="44" s="1"/>
  <c r="H30" i="44"/>
  <c r="I28" i="44"/>
  <c r="N28" i="44" s="1"/>
  <c r="H28" i="44"/>
  <c r="I27" i="44"/>
  <c r="M27" i="44" s="1"/>
  <c r="H27" i="44"/>
  <c r="N26" i="44"/>
  <c r="M26" i="44"/>
  <c r="I26" i="44"/>
  <c r="J26" i="44" s="1"/>
  <c r="H26" i="44"/>
  <c r="K26" i="44" s="1"/>
  <c r="L26" i="44" s="1"/>
  <c r="I25" i="44"/>
  <c r="K25" i="44" s="1"/>
  <c r="H25" i="44"/>
  <c r="N23" i="44"/>
  <c r="M23" i="44"/>
  <c r="K23" i="44"/>
  <c r="L23" i="44" s="1"/>
  <c r="J23" i="44"/>
  <c r="I23" i="44"/>
  <c r="H23" i="44"/>
  <c r="I22" i="44"/>
  <c r="H22" i="44"/>
  <c r="K22" i="44" s="1"/>
  <c r="N21" i="44"/>
  <c r="M21" i="44"/>
  <c r="K21" i="44"/>
  <c r="L21" i="44" s="1"/>
  <c r="J21" i="44"/>
  <c r="I21" i="44"/>
  <c r="H21" i="44"/>
  <c r="I20" i="44"/>
  <c r="H20" i="44"/>
  <c r="N20" i="44" s="1"/>
  <c r="I19" i="44"/>
  <c r="H19" i="44"/>
  <c r="J19" i="44" s="1"/>
  <c r="N18" i="44"/>
  <c r="I18" i="44"/>
  <c r="H18" i="44"/>
  <c r="M18" i="44" s="1"/>
  <c r="I17" i="44"/>
  <c r="H17" i="44"/>
  <c r="M17" i="44" s="1"/>
  <c r="N16" i="44"/>
  <c r="M16" i="44"/>
  <c r="J16" i="44"/>
  <c r="I16" i="44"/>
  <c r="H16" i="44"/>
  <c r="K16" i="44" s="1"/>
  <c r="L16" i="44" s="1"/>
  <c r="I15" i="44"/>
  <c r="H15" i="44"/>
  <c r="M15" i="44" s="1"/>
  <c r="N14" i="44"/>
  <c r="M14" i="44"/>
  <c r="K14" i="44"/>
  <c r="L14" i="44" s="1"/>
  <c r="J14" i="44"/>
  <c r="I14" i="44"/>
  <c r="H14" i="44"/>
  <c r="I13" i="44"/>
  <c r="J13" i="44"/>
  <c r="K19" i="44" l="1"/>
  <c r="L19" i="44" s="1"/>
  <c r="J27" i="44"/>
  <c r="K27" i="44"/>
  <c r="L27" i="44" s="1"/>
  <c r="K17" i="44"/>
  <c r="L17" i="44" s="1"/>
  <c r="N30" i="44"/>
  <c r="J15" i="44"/>
  <c r="J36" i="44" s="1"/>
  <c r="J33" i="44"/>
  <c r="L33" i="44" s="1"/>
  <c r="N27" i="44"/>
  <c r="N17" i="44"/>
  <c r="M25" i="44"/>
  <c r="J31" i="44"/>
  <c r="L31" i="44" s="1"/>
  <c r="N25" i="44"/>
  <c r="M33" i="44"/>
  <c r="N15" i="44"/>
  <c r="K20" i="44"/>
  <c r="L20" i="44" s="1"/>
  <c r="N33" i="44"/>
  <c r="M13" i="44"/>
  <c r="J18" i="44"/>
  <c r="N22" i="44"/>
  <c r="K28" i="44"/>
  <c r="M31" i="44"/>
  <c r="J30" i="44"/>
  <c r="M19" i="44"/>
  <c r="J25" i="44"/>
  <c r="L25" i="44" s="1"/>
  <c r="K35" i="44"/>
  <c r="L35" i="44" s="1"/>
  <c r="N19" i="44"/>
  <c r="K15" i="44"/>
  <c r="L15" i="44" s="1"/>
  <c r="J20" i="44"/>
  <c r="M22" i="44"/>
  <c r="N13" i="44"/>
  <c r="K18" i="44"/>
  <c r="M20" i="44"/>
  <c r="N31" i="44"/>
  <c r="J17" i="44"/>
  <c r="J35" i="44"/>
  <c r="J22" i="44"/>
  <c r="L22" i="44" s="1"/>
  <c r="M35" i="44"/>
  <c r="J28" i="44"/>
  <c r="M28" i="44"/>
  <c r="K30" i="44"/>
  <c r="L30" i="44" s="1"/>
  <c r="L28" i="44" l="1"/>
  <c r="L18" i="44"/>
  <c r="M36" i="44"/>
  <c r="N36" i="44"/>
  <c r="L13" i="44"/>
  <c r="L36" i="44" s="1"/>
  <c r="K36" i="44"/>
  <c r="D46" i="59" l="1"/>
  <c r="D50" i="59"/>
  <c r="G51" i="58" l="1"/>
  <c r="V278" i="24" l="1"/>
  <c r="K247" i="24" l="1"/>
  <c r="G658" i="2" l="1"/>
  <c r="M193" i="2"/>
  <c r="K61" i="54" l="1"/>
  <c r="J61" i="54"/>
  <c r="E83" i="2" l="1"/>
  <c r="F83" i="2"/>
  <c r="E84" i="2"/>
  <c r="F84" i="2"/>
  <c r="E85" i="2"/>
  <c r="F85" i="2"/>
  <c r="E86" i="2"/>
  <c r="F86" i="2"/>
  <c r="E87" i="2"/>
  <c r="F87" i="2"/>
  <c r="E88" i="2"/>
  <c r="F88" i="2"/>
  <c r="E89" i="2"/>
  <c r="F89" i="2"/>
  <c r="E82" i="2"/>
  <c r="F82" i="2"/>
  <c r="F8" i="64" l="1"/>
  <c r="O10" i="64"/>
  <c r="E9" i="65" l="1"/>
  <c r="H27" i="63" l="1"/>
  <c r="J14" i="63" s="1"/>
  <c r="N8" i="64"/>
  <c r="E26" i="63" l="1"/>
  <c r="F21" i="63"/>
  <c r="U44" i="24" l="1"/>
  <c r="M44" i="24"/>
  <c r="M43" i="24"/>
  <c r="U42" i="24"/>
  <c r="M42" i="24"/>
  <c r="M41" i="24"/>
  <c r="S130" i="24"/>
  <c r="Q130" i="24"/>
  <c r="K130" i="24"/>
  <c r="I130" i="24"/>
  <c r="M130" i="24" s="1"/>
  <c r="V42" i="24" l="1"/>
  <c r="U43" i="24"/>
  <c r="U41" i="24"/>
  <c r="V44" i="24"/>
  <c r="U130" i="24"/>
  <c r="V130" i="24" s="1"/>
  <c r="V41" i="24" l="1"/>
  <c r="V43" i="24"/>
  <c r="F24" i="58"/>
  <c r="J13" i="63" l="1"/>
  <c r="F13" i="63"/>
  <c r="D27" i="65" l="1"/>
  <c r="D38" i="58" l="1"/>
  <c r="D56" i="59" l="1"/>
  <c r="D51" i="59"/>
  <c r="D49" i="59"/>
  <c r="D48" i="59"/>
  <c r="D47" i="59" l="1"/>
  <c r="D45" i="59"/>
  <c r="D44" i="59"/>
  <c r="D43" i="59"/>
  <c r="D39" i="59"/>
  <c r="E289" i="24" l="1"/>
  <c r="E287" i="24"/>
  <c r="S277" i="24" l="1"/>
  <c r="Q277" i="24"/>
  <c r="U277" i="24" s="1"/>
  <c r="S276" i="24"/>
  <c r="Q276" i="24"/>
  <c r="U276" i="24" s="1"/>
  <c r="S275" i="24"/>
  <c r="S279" i="24" s="1"/>
  <c r="Q275" i="24"/>
  <c r="U275" i="24" s="1"/>
  <c r="AD278" i="24"/>
  <c r="AB278" i="24"/>
  <c r="AF278" i="24" s="1"/>
  <c r="AD277" i="24"/>
  <c r="AB277" i="24"/>
  <c r="AF277" i="24" s="1"/>
  <c r="AD276" i="24"/>
  <c r="AB276" i="24"/>
  <c r="AB279" i="24" s="1"/>
  <c r="AD262" i="24"/>
  <c r="AA262" i="24"/>
  <c r="AD261" i="24"/>
  <c r="AB261" i="24"/>
  <c r="AF261" i="24" s="1"/>
  <c r="AF262" i="24" s="1"/>
  <c r="AD248" i="24"/>
  <c r="AB248" i="24"/>
  <c r="AD247" i="24"/>
  <c r="AD249" i="24" s="1"/>
  <c r="AB247" i="24"/>
  <c r="AB249" i="24" s="1"/>
  <c r="K249" i="24"/>
  <c r="AD234" i="24"/>
  <c r="AB234" i="24"/>
  <c r="AF234" i="24" s="1"/>
  <c r="AD233" i="24"/>
  <c r="AD235" i="24" s="1"/>
  <c r="AB233" i="24"/>
  <c r="AB235" i="24" s="1"/>
  <c r="AD220" i="24"/>
  <c r="AB220" i="24"/>
  <c r="AF220" i="24" s="1"/>
  <c r="AD219" i="24"/>
  <c r="AB219" i="24"/>
  <c r="Q218" i="24"/>
  <c r="AD206" i="24"/>
  <c r="AB206" i="24"/>
  <c r="AD205" i="24"/>
  <c r="AB205" i="24"/>
  <c r="AD204" i="24"/>
  <c r="AB204" i="24"/>
  <c r="AD203" i="24"/>
  <c r="AB203" i="24"/>
  <c r="AD202" i="24"/>
  <c r="AB202" i="24"/>
  <c r="AB207" i="24" s="1"/>
  <c r="S204" i="24"/>
  <c r="Q204" i="24"/>
  <c r="S203" i="24"/>
  <c r="Q203" i="24"/>
  <c r="S202" i="24"/>
  <c r="Q202" i="24"/>
  <c r="S188" i="24"/>
  <c r="S190" i="24" s="1"/>
  <c r="Q188" i="24"/>
  <c r="AD190" i="24"/>
  <c r="AB190" i="24"/>
  <c r="AD189" i="24"/>
  <c r="AB189" i="24"/>
  <c r="AD188" i="24"/>
  <c r="AB188" i="24"/>
  <c r="S174" i="24"/>
  <c r="Q174" i="24"/>
  <c r="S173" i="24"/>
  <c r="Q173" i="24"/>
  <c r="K174" i="24"/>
  <c r="U188" i="24" l="1"/>
  <c r="U190" i="24" s="1"/>
  <c r="U279" i="24"/>
  <c r="AF248" i="24"/>
  <c r="AD279" i="24"/>
  <c r="AB221" i="24"/>
  <c r="Q279" i="24"/>
  <c r="AF276" i="24"/>
  <c r="AF279" i="24" s="1"/>
  <c r="AD221" i="24"/>
  <c r="AF206" i="24"/>
  <c r="AD207" i="24"/>
  <c r="AF247" i="24"/>
  <c r="AF249" i="24" s="1"/>
  <c r="AF233" i="24"/>
  <c r="AF235" i="24" s="1"/>
  <c r="AF205" i="24"/>
  <c r="AF219" i="24"/>
  <c r="AF221" i="24" s="1"/>
  <c r="AF202" i="24"/>
  <c r="AF203" i="24"/>
  <c r="AF204" i="24"/>
  <c r="S206" i="24"/>
  <c r="AD191" i="24"/>
  <c r="AF189" i="24"/>
  <c r="AF190" i="24"/>
  <c r="U202" i="24"/>
  <c r="U204" i="24"/>
  <c r="Q206" i="24"/>
  <c r="U203" i="24"/>
  <c r="Q190" i="24"/>
  <c r="AB191" i="24"/>
  <c r="AF188" i="24"/>
  <c r="AD175" i="24"/>
  <c r="AB175" i="24"/>
  <c r="AF175" i="24" s="1"/>
  <c r="AD174" i="24"/>
  <c r="AB174" i="24"/>
  <c r="AD173" i="24"/>
  <c r="AB173" i="24"/>
  <c r="I172" i="24"/>
  <c r="K172" i="24"/>
  <c r="Q172" i="24"/>
  <c r="S172" i="24"/>
  <c r="AF174" i="24" l="1"/>
  <c r="AF207" i="24"/>
  <c r="AF191" i="24"/>
  <c r="M172" i="24"/>
  <c r="AB176" i="24"/>
  <c r="U206" i="24"/>
  <c r="U172" i="24"/>
  <c r="AD176" i="24"/>
  <c r="AF173" i="24"/>
  <c r="AC155" i="24"/>
  <c r="AA155" i="24"/>
  <c r="S155" i="24"/>
  <c r="Q155" i="24"/>
  <c r="U155" i="24" s="1"/>
  <c r="V155" i="24" s="1"/>
  <c r="AG140" i="24"/>
  <c r="AD140" i="24"/>
  <c r="AB140" i="24"/>
  <c r="AD139" i="24"/>
  <c r="AB139" i="24"/>
  <c r="S139" i="24"/>
  <c r="Q139" i="24"/>
  <c r="S141" i="24"/>
  <c r="AC125" i="24"/>
  <c r="AA125" i="24"/>
  <c r="AC124" i="24"/>
  <c r="AA124" i="24"/>
  <c r="AC123" i="24"/>
  <c r="AA123" i="24"/>
  <c r="AC122" i="24"/>
  <c r="AA122" i="24"/>
  <c r="AC121" i="24"/>
  <c r="AA121" i="24"/>
  <c r="I121" i="24"/>
  <c r="K121" i="24"/>
  <c r="I122" i="24"/>
  <c r="K122" i="24"/>
  <c r="I123" i="24"/>
  <c r="K123" i="24"/>
  <c r="I124" i="24"/>
  <c r="K124" i="24"/>
  <c r="AF176" i="24" l="1"/>
  <c r="AE121" i="24"/>
  <c r="AF121" i="24" s="1"/>
  <c r="AE125" i="24"/>
  <c r="AF125" i="24" s="1"/>
  <c r="U139" i="24"/>
  <c r="U141" i="24" s="1"/>
  <c r="V172" i="24"/>
  <c r="AB141" i="24"/>
  <c r="AE122" i="24"/>
  <c r="AF122" i="24" s="1"/>
  <c r="AD141" i="24"/>
  <c r="AE123" i="24"/>
  <c r="AF123" i="24" s="1"/>
  <c r="Q141" i="24"/>
  <c r="AE155" i="24"/>
  <c r="M124" i="24"/>
  <c r="AF139" i="24"/>
  <c r="AC126" i="24"/>
  <c r="AE124" i="24"/>
  <c r="AF124" i="24" s="1"/>
  <c r="AA126" i="24"/>
  <c r="K126" i="24"/>
  <c r="I126" i="24"/>
  <c r="AF141" i="24" l="1"/>
  <c r="AG139" i="24"/>
  <c r="AG141" i="24" s="1"/>
  <c r="AF126" i="24"/>
  <c r="AE126" i="24"/>
  <c r="S106" i="24"/>
  <c r="Q106" i="24"/>
  <c r="S105" i="24"/>
  <c r="Q105" i="24"/>
  <c r="S104" i="24"/>
  <c r="Q104" i="24"/>
  <c r="S103" i="24"/>
  <c r="Q103" i="24"/>
  <c r="S102" i="24"/>
  <c r="Q102" i="24"/>
  <c r="S101" i="24"/>
  <c r="Q101" i="24"/>
  <c r="S100" i="24"/>
  <c r="Q100" i="24"/>
  <c r="S99" i="24"/>
  <c r="Q99" i="24"/>
  <c r="S98" i="24"/>
  <c r="Q98" i="24"/>
  <c r="I277" i="24"/>
  <c r="I276" i="24"/>
  <c r="I275" i="24"/>
  <c r="I261" i="24"/>
  <c r="I263" i="24" s="1"/>
  <c r="I247" i="24"/>
  <c r="I233" i="24"/>
  <c r="I232" i="24"/>
  <c r="I235" i="24" s="1"/>
  <c r="I218" i="24"/>
  <c r="I220" i="24" s="1"/>
  <c r="I204" i="24"/>
  <c r="I203" i="24"/>
  <c r="I202" i="24"/>
  <c r="I188" i="24"/>
  <c r="I190" i="24" s="1"/>
  <c r="I174" i="24"/>
  <c r="M174" i="24" s="1"/>
  <c r="I173" i="24"/>
  <c r="I154" i="24"/>
  <c r="I139" i="24"/>
  <c r="I141" i="24" s="1"/>
  <c r="Q261" i="24"/>
  <c r="Q263" i="24" s="1"/>
  <c r="Q247" i="24"/>
  <c r="Q233" i="24"/>
  <c r="Q232" i="24"/>
  <c r="Q154" i="24"/>
  <c r="Q124" i="24"/>
  <c r="Q123" i="24"/>
  <c r="Q122" i="24"/>
  <c r="Q121" i="24"/>
  <c r="Q32" i="24"/>
  <c r="Q31" i="24"/>
  <c r="Q30" i="24"/>
  <c r="Q29" i="24"/>
  <c r="Q28" i="24"/>
  <c r="Q27" i="24"/>
  <c r="Q26" i="24"/>
  <c r="Q25" i="24"/>
  <c r="Q24" i="24"/>
  <c r="Q22" i="24"/>
  <c r="Q21" i="24"/>
  <c r="Q20" i="24"/>
  <c r="Q19" i="24"/>
  <c r="Q18" i="24"/>
  <c r="Q17" i="24"/>
  <c r="Q16" i="24"/>
  <c r="Q15" i="24"/>
  <c r="Q14" i="24"/>
  <c r="I32" i="24"/>
  <c r="I31" i="24"/>
  <c r="I30" i="24"/>
  <c r="I29" i="24"/>
  <c r="I28" i="24"/>
  <c r="I27" i="24"/>
  <c r="I26" i="24"/>
  <c r="I25" i="24"/>
  <c r="I24" i="24"/>
  <c r="I22" i="24"/>
  <c r="I21" i="24"/>
  <c r="I20" i="24"/>
  <c r="I19" i="24"/>
  <c r="I18" i="24"/>
  <c r="I17" i="24"/>
  <c r="I16" i="24"/>
  <c r="I15" i="24"/>
  <c r="I14" i="24"/>
  <c r="I249" i="24" l="1"/>
  <c r="M247" i="24"/>
  <c r="M249" i="24" s="1"/>
  <c r="I279" i="24"/>
  <c r="U99" i="24"/>
  <c r="U105" i="24"/>
  <c r="U103" i="24"/>
  <c r="I206" i="24"/>
  <c r="I176" i="24"/>
  <c r="I34" i="24"/>
  <c r="U100" i="24"/>
  <c r="U98" i="24"/>
  <c r="U104" i="24"/>
  <c r="U106" i="24"/>
  <c r="Q108" i="24"/>
  <c r="S108" i="24"/>
  <c r="U102" i="24"/>
  <c r="U101" i="24"/>
  <c r="I106" i="24"/>
  <c r="I105" i="24"/>
  <c r="I104" i="24"/>
  <c r="I103" i="24"/>
  <c r="I102" i="24"/>
  <c r="I101" i="24"/>
  <c r="I100" i="24"/>
  <c r="I99" i="24"/>
  <c r="I98" i="24"/>
  <c r="AC86" i="24"/>
  <c r="AA86" i="24"/>
  <c r="AC85" i="24"/>
  <c r="AA85" i="24"/>
  <c r="AC84" i="24"/>
  <c r="AA84" i="24"/>
  <c r="AC83" i="24"/>
  <c r="AA83" i="24"/>
  <c r="AC82" i="24"/>
  <c r="AA82" i="24"/>
  <c r="AC81" i="24"/>
  <c r="AA81" i="24"/>
  <c r="AC80" i="24"/>
  <c r="AA80" i="24"/>
  <c r="AC79" i="24"/>
  <c r="AA79" i="24"/>
  <c r="AC78" i="24"/>
  <c r="AA78" i="24"/>
  <c r="AC77" i="24"/>
  <c r="AA77" i="24"/>
  <c r="AE77" i="24" s="1"/>
  <c r="AC76" i="24"/>
  <c r="AA76" i="24"/>
  <c r="Q84" i="24"/>
  <c r="U84" i="24" s="1"/>
  <c r="Q83" i="24"/>
  <c r="U83" i="24" s="1"/>
  <c r="Q82" i="24"/>
  <c r="U82" i="24" s="1"/>
  <c r="Q81" i="24"/>
  <c r="U81" i="24" s="1"/>
  <c r="Q80" i="24"/>
  <c r="U80" i="24" s="1"/>
  <c r="Q79" i="24"/>
  <c r="Q78" i="24"/>
  <c r="U78" i="24" s="1"/>
  <c r="Q77" i="24"/>
  <c r="U77" i="24" s="1"/>
  <c r="Q76" i="24"/>
  <c r="U76" i="24" s="1"/>
  <c r="S86" i="24"/>
  <c r="I77" i="24"/>
  <c r="M77" i="24" s="1"/>
  <c r="I78" i="24"/>
  <c r="M78" i="24" s="1"/>
  <c r="I79" i="24"/>
  <c r="M79" i="24" s="1"/>
  <c r="I80" i="24"/>
  <c r="M80" i="24" s="1"/>
  <c r="I81" i="24"/>
  <c r="M81" i="24" s="1"/>
  <c r="I82" i="24"/>
  <c r="M82" i="24" s="1"/>
  <c r="I83" i="24"/>
  <c r="M83" i="24" s="1"/>
  <c r="I84" i="24"/>
  <c r="M84" i="24" s="1"/>
  <c r="I76" i="24"/>
  <c r="M76" i="24" s="1"/>
  <c r="K86" i="24"/>
  <c r="Q62" i="24"/>
  <c r="Q61" i="24"/>
  <c r="Q60" i="24"/>
  <c r="Q59" i="24"/>
  <c r="Q58" i="24"/>
  <c r="Q57" i="24"/>
  <c r="Q56" i="24"/>
  <c r="Q55" i="24"/>
  <c r="Q54" i="24"/>
  <c r="I55" i="24"/>
  <c r="I56" i="24"/>
  <c r="I57" i="24"/>
  <c r="I58" i="24"/>
  <c r="I59" i="24"/>
  <c r="I60" i="24"/>
  <c r="I61" i="24"/>
  <c r="I62" i="24"/>
  <c r="I54" i="24"/>
  <c r="S283" i="24"/>
  <c r="Q283" i="24"/>
  <c r="K283" i="24"/>
  <c r="I283" i="24"/>
  <c r="S282" i="24"/>
  <c r="Q282" i="24"/>
  <c r="K282" i="24"/>
  <c r="I282" i="24"/>
  <c r="S281" i="24"/>
  <c r="Q281" i="24"/>
  <c r="K281" i="24"/>
  <c r="I281" i="24"/>
  <c r="S267" i="24"/>
  <c r="Q267" i="24"/>
  <c r="K267" i="24"/>
  <c r="I267" i="24"/>
  <c r="S266" i="24"/>
  <c r="Q266" i="24"/>
  <c r="K266" i="24"/>
  <c r="I266" i="24"/>
  <c r="S265" i="24"/>
  <c r="Q265" i="24"/>
  <c r="K265" i="24"/>
  <c r="I265" i="24"/>
  <c r="S253" i="24"/>
  <c r="Q253" i="24"/>
  <c r="U253" i="24" s="1"/>
  <c r="K253" i="24"/>
  <c r="I253" i="24"/>
  <c r="S252" i="24"/>
  <c r="Q252" i="24"/>
  <c r="K252" i="24"/>
  <c r="I252" i="24"/>
  <c r="S251" i="24"/>
  <c r="Q251" i="24"/>
  <c r="K251" i="24"/>
  <c r="I251" i="24"/>
  <c r="S239" i="24"/>
  <c r="Q239" i="24"/>
  <c r="U239" i="24" s="1"/>
  <c r="K239" i="24"/>
  <c r="I239" i="24"/>
  <c r="S238" i="24"/>
  <c r="Q238" i="24"/>
  <c r="K238" i="24"/>
  <c r="I238" i="24"/>
  <c r="S237" i="24"/>
  <c r="Q237" i="24"/>
  <c r="K237" i="24"/>
  <c r="I237" i="24"/>
  <c r="S224" i="24"/>
  <c r="Q224" i="24"/>
  <c r="U224" i="24" s="1"/>
  <c r="K224" i="24"/>
  <c r="I224" i="24"/>
  <c r="S223" i="24"/>
  <c r="Q223" i="24"/>
  <c r="K223" i="24"/>
  <c r="I223" i="24"/>
  <c r="S222" i="24"/>
  <c r="Q222" i="24"/>
  <c r="K222" i="24"/>
  <c r="I222" i="24"/>
  <c r="S210" i="24"/>
  <c r="Q210" i="24"/>
  <c r="K210" i="24"/>
  <c r="I210" i="24"/>
  <c r="S209" i="24"/>
  <c r="Q209" i="24"/>
  <c r="K209" i="24"/>
  <c r="I209" i="24"/>
  <c r="S208" i="24"/>
  <c r="Q208" i="24"/>
  <c r="K208" i="24"/>
  <c r="I208" i="24"/>
  <c r="S194" i="24"/>
  <c r="Q194" i="24"/>
  <c r="K194" i="24"/>
  <c r="I194" i="24"/>
  <c r="S193" i="24"/>
  <c r="Q193" i="24"/>
  <c r="K193" i="24"/>
  <c r="I193" i="24"/>
  <c r="S192" i="24"/>
  <c r="Q192" i="24"/>
  <c r="K192" i="24"/>
  <c r="I192" i="24"/>
  <c r="S180" i="24"/>
  <c r="Q180" i="24"/>
  <c r="K180" i="24"/>
  <c r="I180" i="24"/>
  <c r="S179" i="24"/>
  <c r="Q179" i="24"/>
  <c r="K179" i="24"/>
  <c r="I179" i="24"/>
  <c r="S178" i="24"/>
  <c r="Q178" i="24"/>
  <c r="K178" i="24"/>
  <c r="I178" i="24"/>
  <c r="S162" i="24"/>
  <c r="Q162" i="24"/>
  <c r="K162" i="24"/>
  <c r="I162" i="24"/>
  <c r="S161" i="24"/>
  <c r="Q161" i="24"/>
  <c r="K161" i="24"/>
  <c r="I161" i="24"/>
  <c r="M161" i="24" s="1"/>
  <c r="S160" i="24"/>
  <c r="Q160" i="24"/>
  <c r="K160" i="24"/>
  <c r="I160" i="24"/>
  <c r="S145" i="24"/>
  <c r="Q145" i="24"/>
  <c r="K145" i="24"/>
  <c r="I145" i="24"/>
  <c r="S144" i="24"/>
  <c r="Q144" i="24"/>
  <c r="K144" i="24"/>
  <c r="I144" i="24"/>
  <c r="M144" i="24" s="1"/>
  <c r="S143" i="24"/>
  <c r="Q143" i="24"/>
  <c r="K143" i="24"/>
  <c r="I143" i="24"/>
  <c r="S131" i="24"/>
  <c r="Q131" i="24"/>
  <c r="K131" i="24"/>
  <c r="I131" i="24"/>
  <c r="S129" i="24"/>
  <c r="Q129" i="24"/>
  <c r="K129" i="24"/>
  <c r="I129" i="24"/>
  <c r="S128" i="24"/>
  <c r="Q128" i="24"/>
  <c r="K128" i="24"/>
  <c r="I128" i="24"/>
  <c r="S112" i="24"/>
  <c r="Q112" i="24"/>
  <c r="K112" i="24"/>
  <c r="I112" i="24"/>
  <c r="S111" i="24"/>
  <c r="Q111" i="24"/>
  <c r="K111" i="24"/>
  <c r="I111" i="24"/>
  <c r="M111" i="24" s="1"/>
  <c r="S110" i="24"/>
  <c r="Q110" i="24"/>
  <c r="K110" i="24"/>
  <c r="I110" i="24"/>
  <c r="S90" i="24"/>
  <c r="Q90" i="24"/>
  <c r="K90" i="24"/>
  <c r="I90" i="24"/>
  <c r="S89" i="24"/>
  <c r="Q89" i="24"/>
  <c r="K89" i="24"/>
  <c r="I89" i="24"/>
  <c r="S88" i="24"/>
  <c r="Q88" i="24"/>
  <c r="K88" i="24"/>
  <c r="I88" i="24"/>
  <c r="S68" i="24"/>
  <c r="Q68" i="24"/>
  <c r="K68" i="24"/>
  <c r="I68" i="24"/>
  <c r="S67" i="24"/>
  <c r="Q67" i="24"/>
  <c r="K67" i="24"/>
  <c r="I67" i="24"/>
  <c r="M67" i="24" s="1"/>
  <c r="S66" i="24"/>
  <c r="Q66" i="24"/>
  <c r="K66" i="24"/>
  <c r="I66" i="24"/>
  <c r="Q40" i="24"/>
  <c r="Q47" i="24" s="1"/>
  <c r="S40" i="24"/>
  <c r="S47" i="24" s="1"/>
  <c r="AD62" i="24"/>
  <c r="AB62" i="24"/>
  <c r="AD61" i="24"/>
  <c r="AB61" i="24"/>
  <c r="AD60" i="24"/>
  <c r="AB60" i="24"/>
  <c r="AD59" i="24"/>
  <c r="AB59" i="24"/>
  <c r="AD58" i="24"/>
  <c r="AB58" i="24"/>
  <c r="AD57" i="24"/>
  <c r="AB57" i="24"/>
  <c r="AD56" i="24"/>
  <c r="AB56" i="24"/>
  <c r="AD55" i="24"/>
  <c r="AB55" i="24"/>
  <c r="AD54" i="24"/>
  <c r="AB54" i="24"/>
  <c r="AE78" i="24" l="1"/>
  <c r="AE84" i="24"/>
  <c r="S91" i="24"/>
  <c r="S132" i="24"/>
  <c r="S146" i="24"/>
  <c r="U267" i="24"/>
  <c r="M180" i="24"/>
  <c r="K69" i="24"/>
  <c r="K132" i="24"/>
  <c r="K146" i="24"/>
  <c r="K163" i="24"/>
  <c r="K195" i="24"/>
  <c r="AE83" i="24"/>
  <c r="U129" i="24"/>
  <c r="U252" i="24"/>
  <c r="M112" i="24"/>
  <c r="M194" i="24"/>
  <c r="M210" i="24"/>
  <c r="M224" i="24"/>
  <c r="V224" i="24" s="1"/>
  <c r="AE85" i="24"/>
  <c r="U108" i="24"/>
  <c r="U145" i="24"/>
  <c r="M178" i="24"/>
  <c r="M192" i="24"/>
  <c r="M222" i="24"/>
  <c r="M237" i="24"/>
  <c r="I254" i="24"/>
  <c r="M281" i="24"/>
  <c r="AE81" i="24"/>
  <c r="AF58" i="24"/>
  <c r="M45" i="24"/>
  <c r="M47" i="24" s="1"/>
  <c r="Q69" i="24"/>
  <c r="Q132" i="24"/>
  <c r="U143" i="24"/>
  <c r="Q163" i="24"/>
  <c r="U251" i="24"/>
  <c r="K225" i="24"/>
  <c r="M131" i="24"/>
  <c r="M145" i="24"/>
  <c r="M239" i="24"/>
  <c r="V239" i="24" s="1"/>
  <c r="M267" i="24"/>
  <c r="M283" i="24"/>
  <c r="U90" i="24"/>
  <c r="AE80" i="24"/>
  <c r="U210" i="24"/>
  <c r="I108" i="24"/>
  <c r="S225" i="24"/>
  <c r="S254" i="24"/>
  <c r="I211" i="24"/>
  <c r="AA87" i="24"/>
  <c r="AF55" i="24"/>
  <c r="AF61" i="24"/>
  <c r="U179" i="24"/>
  <c r="U193" i="24"/>
  <c r="U282" i="24"/>
  <c r="AE76" i="24"/>
  <c r="AE82" i="24"/>
  <c r="M68" i="24"/>
  <c r="M162" i="24"/>
  <c r="Q86" i="24"/>
  <c r="AC87" i="24"/>
  <c r="U45" i="24"/>
  <c r="U40" i="24" s="1"/>
  <c r="M66" i="24"/>
  <c r="M143" i="24"/>
  <c r="M160" i="24"/>
  <c r="AE79" i="24"/>
  <c r="U79" i="24"/>
  <c r="U86" i="24" s="1"/>
  <c r="M86" i="24"/>
  <c r="I86" i="24"/>
  <c r="S181" i="24"/>
  <c r="S211" i="24"/>
  <c r="Q225" i="24"/>
  <c r="I64" i="24"/>
  <c r="M90" i="24"/>
  <c r="U238" i="24"/>
  <c r="U68" i="24"/>
  <c r="M110" i="24"/>
  <c r="U180" i="24"/>
  <c r="U194" i="24"/>
  <c r="M253" i="24"/>
  <c r="V253" i="24" s="1"/>
  <c r="U111" i="24"/>
  <c r="V111" i="24" s="1"/>
  <c r="M129" i="24"/>
  <c r="AF59" i="24"/>
  <c r="S69" i="24"/>
  <c r="I91" i="24"/>
  <c r="S163" i="24"/>
  <c r="K181" i="24"/>
  <c r="U209" i="24"/>
  <c r="I225" i="24"/>
  <c r="Q240" i="24"/>
  <c r="K91" i="24"/>
  <c r="S240" i="24"/>
  <c r="M251" i="24"/>
  <c r="Q254" i="24"/>
  <c r="AB63" i="24"/>
  <c r="AF60" i="24"/>
  <c r="M88" i="24"/>
  <c r="U144" i="24"/>
  <c r="V144" i="24" s="1"/>
  <c r="Q181" i="24"/>
  <c r="U223" i="24"/>
  <c r="I240" i="24"/>
  <c r="M265" i="24"/>
  <c r="U283" i="24"/>
  <c r="AD63" i="24"/>
  <c r="Q91" i="24"/>
  <c r="K240" i="24"/>
  <c r="U67" i="24"/>
  <c r="V67" i="24" s="1"/>
  <c r="K113" i="24"/>
  <c r="U112" i="24"/>
  <c r="U161" i="24"/>
  <c r="V161" i="24" s="1"/>
  <c r="I181" i="24"/>
  <c r="Q268" i="24"/>
  <c r="K284" i="24"/>
  <c r="M89" i="24"/>
  <c r="U110" i="24"/>
  <c r="Q113" i="24"/>
  <c r="U131" i="24"/>
  <c r="Q195" i="24"/>
  <c r="K254" i="24"/>
  <c r="S268" i="24"/>
  <c r="Q284" i="24"/>
  <c r="AF56" i="24"/>
  <c r="AF62" i="24"/>
  <c r="S113" i="24"/>
  <c r="M128" i="24"/>
  <c r="S195" i="24"/>
  <c r="K211" i="24"/>
  <c r="I268" i="24"/>
  <c r="S284" i="24"/>
  <c r="I195" i="24"/>
  <c r="M208" i="24"/>
  <c r="K268" i="24"/>
  <c r="I284" i="24"/>
  <c r="AF57" i="24"/>
  <c r="U89" i="24"/>
  <c r="Q146" i="24"/>
  <c r="U162" i="24"/>
  <c r="Q211" i="24"/>
  <c r="U266" i="24"/>
  <c r="U281" i="24"/>
  <c r="M282" i="24"/>
  <c r="U265" i="24"/>
  <c r="M266" i="24"/>
  <c r="M252" i="24"/>
  <c r="U237" i="24"/>
  <c r="M238" i="24"/>
  <c r="U222" i="24"/>
  <c r="M223" i="24"/>
  <c r="U208" i="24"/>
  <c r="M209" i="24"/>
  <c r="U192" i="24"/>
  <c r="M193" i="24"/>
  <c r="U178" i="24"/>
  <c r="M179" i="24"/>
  <c r="U160" i="24"/>
  <c r="I163" i="24"/>
  <c r="I146" i="24"/>
  <c r="U128" i="24"/>
  <c r="I132" i="24"/>
  <c r="I113" i="24"/>
  <c r="U88" i="24"/>
  <c r="U66" i="24"/>
  <c r="I69" i="24"/>
  <c r="AF54" i="24"/>
  <c r="E640" i="2"/>
  <c r="F640" i="2"/>
  <c r="M69" i="24" l="1"/>
  <c r="U132" i="24"/>
  <c r="M113" i="24"/>
  <c r="V145" i="24"/>
  <c r="V267" i="24"/>
  <c r="U254" i="24"/>
  <c r="V251" i="24"/>
  <c r="V210" i="24"/>
  <c r="V143" i="24"/>
  <c r="V162" i="24"/>
  <c r="V129" i="24"/>
  <c r="V131" i="24"/>
  <c r="V90" i="24"/>
  <c r="V45" i="24"/>
  <c r="M146" i="24"/>
  <c r="M225" i="24"/>
  <c r="V180" i="24"/>
  <c r="V252" i="24"/>
  <c r="M181" i="24"/>
  <c r="M195" i="24"/>
  <c r="V112" i="24"/>
  <c r="V194" i="24"/>
  <c r="V283" i="24"/>
  <c r="M163" i="24"/>
  <c r="AE87" i="24"/>
  <c r="V282" i="24"/>
  <c r="V179" i="24"/>
  <c r="V238" i="24"/>
  <c r="V68" i="24"/>
  <c r="U146" i="24"/>
  <c r="Q289" i="24"/>
  <c r="S289" i="24"/>
  <c r="I289" i="24"/>
  <c r="V89" i="24"/>
  <c r="M132" i="24"/>
  <c r="M211" i="24"/>
  <c r="U113" i="24"/>
  <c r="V266" i="24"/>
  <c r="AF63" i="24"/>
  <c r="K289" i="24"/>
  <c r="M91" i="24"/>
  <c r="V110" i="24"/>
  <c r="U284" i="24"/>
  <c r="V281" i="24"/>
  <c r="M284" i="24"/>
  <c r="U268" i="24"/>
  <c r="V265" i="24"/>
  <c r="M268" i="24"/>
  <c r="M254" i="24"/>
  <c r="U240" i="24"/>
  <c r="V237" i="24"/>
  <c r="M240" i="24"/>
  <c r="U225" i="24"/>
  <c r="V222" i="24"/>
  <c r="V223" i="24"/>
  <c r="U211" i="24"/>
  <c r="V208" i="24"/>
  <c r="V209" i="24"/>
  <c r="V193" i="24"/>
  <c r="U195" i="24"/>
  <c r="V192" i="24"/>
  <c r="U181" i="24"/>
  <c r="V178" i="24"/>
  <c r="U163" i="24"/>
  <c r="V160" i="24"/>
  <c r="V128" i="24"/>
  <c r="U91" i="24"/>
  <c r="V88" i="24"/>
  <c r="U69" i="24"/>
  <c r="V66" i="24"/>
  <c r="V47" i="24" l="1"/>
  <c r="U47" i="24"/>
  <c r="V254" i="24"/>
  <c r="V146" i="24"/>
  <c r="V132" i="24"/>
  <c r="V240" i="24"/>
  <c r="V181" i="24"/>
  <c r="V163" i="24"/>
  <c r="V91" i="24"/>
  <c r="V113" i="24"/>
  <c r="V284" i="24"/>
  <c r="V69" i="24"/>
  <c r="M289" i="24"/>
  <c r="V268" i="24"/>
  <c r="U289" i="24"/>
  <c r="V225" i="24"/>
  <c r="V211" i="24"/>
  <c r="V195" i="24"/>
  <c r="G83" i="2"/>
  <c r="H83" i="2" s="1"/>
  <c r="K83" i="2"/>
  <c r="L83" i="2"/>
  <c r="G84" i="2"/>
  <c r="H84" i="2" s="1"/>
  <c r="K84" i="2"/>
  <c r="L84" i="2"/>
  <c r="G85" i="2"/>
  <c r="I85" i="2" s="1"/>
  <c r="K85" i="2"/>
  <c r="L85" i="2"/>
  <c r="G86" i="2"/>
  <c r="H86" i="2" s="1"/>
  <c r="K86" i="2"/>
  <c r="L86" i="2"/>
  <c r="G87" i="2"/>
  <c r="H87" i="2" s="1"/>
  <c r="K87" i="2"/>
  <c r="L87" i="2"/>
  <c r="G88" i="2"/>
  <c r="H88" i="2" s="1"/>
  <c r="K88" i="2"/>
  <c r="L88" i="2"/>
  <c r="G89" i="2"/>
  <c r="H89" i="2" s="1"/>
  <c r="K89" i="2"/>
  <c r="L89" i="2"/>
  <c r="L82" i="2"/>
  <c r="K82" i="2"/>
  <c r="G82" i="2"/>
  <c r="H82" i="2" s="1"/>
  <c r="J640" i="2"/>
  <c r="K640" i="2"/>
  <c r="L640" i="2"/>
  <c r="G640" i="2"/>
  <c r="I649" i="2"/>
  <c r="H649" i="2"/>
  <c r="I648" i="2"/>
  <c r="H648" i="2"/>
  <c r="I647" i="2"/>
  <c r="H647" i="2"/>
  <c r="I646" i="2"/>
  <c r="H646" i="2"/>
  <c r="I645" i="2"/>
  <c r="H645" i="2"/>
  <c r="I644" i="2"/>
  <c r="H644" i="2"/>
  <c r="I643" i="2"/>
  <c r="H643" i="2"/>
  <c r="I642" i="2"/>
  <c r="H642" i="2"/>
  <c r="I641" i="2"/>
  <c r="H641" i="2"/>
  <c r="I82" i="2" l="1"/>
  <c r="H85" i="2"/>
  <c r="V289" i="24"/>
  <c r="I87" i="2"/>
  <c r="I89" i="2"/>
  <c r="I84" i="2"/>
  <c r="I86" i="2"/>
  <c r="I88" i="2"/>
  <c r="I83" i="2"/>
  <c r="H640" i="2"/>
  <c r="I640" i="2"/>
  <c r="G909" i="2"/>
  <c r="G28" i="59" l="1"/>
  <c r="L27" i="70"/>
  <c r="K33" i="2"/>
  <c r="G20" i="2" l="1"/>
  <c r="G10" i="2" l="1"/>
  <c r="J10" i="2"/>
  <c r="K10" i="2"/>
  <c r="L10" i="2"/>
  <c r="G79" i="2" l="1"/>
  <c r="F79" i="2"/>
  <c r="E79" i="2"/>
  <c r="F78" i="2"/>
  <c r="E78" i="2"/>
  <c r="G77" i="2"/>
  <c r="F77" i="2"/>
  <c r="E77" i="2"/>
  <c r="G76" i="2"/>
  <c r="F76" i="2"/>
  <c r="E76" i="2"/>
  <c r="G75" i="2"/>
  <c r="F75" i="2"/>
  <c r="E75" i="2"/>
  <c r="G74" i="2"/>
  <c r="F74" i="2"/>
  <c r="E74" i="2"/>
  <c r="G71" i="2"/>
  <c r="F71" i="2"/>
  <c r="E71" i="2"/>
  <c r="G70" i="2"/>
  <c r="F70" i="2"/>
  <c r="E70" i="2"/>
  <c r="G69" i="2"/>
  <c r="F69" i="2"/>
  <c r="E69" i="2"/>
  <c r="G68" i="2"/>
  <c r="F68" i="2"/>
  <c r="E68" i="2"/>
  <c r="G67" i="2"/>
  <c r="F67" i="2"/>
  <c r="E67" i="2"/>
  <c r="G66" i="2"/>
  <c r="F66" i="2"/>
  <c r="E66" i="2"/>
  <c r="G65" i="2"/>
  <c r="F65" i="2"/>
  <c r="E65" i="2"/>
  <c r="G64" i="2"/>
  <c r="F64" i="2"/>
  <c r="E64" i="2"/>
  <c r="G63" i="2"/>
  <c r="F63" i="2"/>
  <c r="E63" i="2"/>
  <c r="G62" i="2"/>
  <c r="F62" i="2"/>
  <c r="E62" i="2"/>
  <c r="G61" i="2"/>
  <c r="F61" i="2"/>
  <c r="E61" i="2"/>
  <c r="G60" i="2"/>
  <c r="F60" i="2"/>
  <c r="E60" i="2"/>
  <c r="G59" i="2"/>
  <c r="F59" i="2"/>
  <c r="E59" i="2"/>
  <c r="G58" i="2"/>
  <c r="F58" i="2"/>
  <c r="E58" i="2"/>
  <c r="G57" i="2"/>
  <c r="F57" i="2"/>
  <c r="E57" i="2"/>
  <c r="G54" i="2"/>
  <c r="F54" i="2"/>
  <c r="E54" i="2"/>
  <c r="G53" i="2"/>
  <c r="F53" i="2"/>
  <c r="E53" i="2"/>
  <c r="L79" i="2"/>
  <c r="K79" i="2"/>
  <c r="L77" i="2"/>
  <c r="K77" i="2"/>
  <c r="L76" i="2"/>
  <c r="K76" i="2"/>
  <c r="L75" i="2"/>
  <c r="K75" i="2"/>
  <c r="L74" i="2"/>
  <c r="K74" i="2"/>
  <c r="L71" i="2"/>
  <c r="K71" i="2"/>
  <c r="L70" i="2"/>
  <c r="K70" i="2"/>
  <c r="L69" i="2"/>
  <c r="K69" i="2"/>
  <c r="L68" i="2"/>
  <c r="K68" i="2"/>
  <c r="L67" i="2"/>
  <c r="K67" i="2"/>
  <c r="L66" i="2"/>
  <c r="K66" i="2"/>
  <c r="L65" i="2"/>
  <c r="K65" i="2"/>
  <c r="L64" i="2"/>
  <c r="K64" i="2"/>
  <c r="L63" i="2"/>
  <c r="K63" i="2"/>
  <c r="L62" i="2"/>
  <c r="K62" i="2"/>
  <c r="L61" i="2"/>
  <c r="K61" i="2"/>
  <c r="L60" i="2"/>
  <c r="K60" i="2"/>
  <c r="L59" i="2"/>
  <c r="K59" i="2"/>
  <c r="L58" i="2"/>
  <c r="K58" i="2"/>
  <c r="L57" i="2"/>
  <c r="K57" i="2"/>
  <c r="L54" i="2"/>
  <c r="K54" i="2"/>
  <c r="L53" i="2"/>
  <c r="K53" i="2"/>
  <c r="L50" i="2"/>
  <c r="K50" i="2"/>
  <c r="L49" i="2"/>
  <c r="K49" i="2"/>
  <c r="L48" i="2"/>
  <c r="K48" i="2"/>
  <c r="L47" i="2"/>
  <c r="K47" i="2"/>
  <c r="L46" i="2"/>
  <c r="K46" i="2"/>
  <c r="L45" i="2"/>
  <c r="K45" i="2"/>
  <c r="L44" i="2"/>
  <c r="K44" i="2"/>
  <c r="L43" i="2"/>
  <c r="K43" i="2"/>
  <c r="L42" i="2"/>
  <c r="K42" i="2"/>
  <c r="L41" i="2"/>
  <c r="K41" i="2"/>
  <c r="L40" i="2"/>
  <c r="K40" i="2"/>
  <c r="L39" i="2"/>
  <c r="K39" i="2"/>
  <c r="G50" i="2"/>
  <c r="F50" i="2"/>
  <c r="E50" i="2"/>
  <c r="G49" i="2"/>
  <c r="F49" i="2"/>
  <c r="E49" i="2"/>
  <c r="G48" i="2"/>
  <c r="F48" i="2"/>
  <c r="E48" i="2"/>
  <c r="G47" i="2"/>
  <c r="F47" i="2"/>
  <c r="E47" i="2"/>
  <c r="G46" i="2"/>
  <c r="F46" i="2"/>
  <c r="E46" i="2"/>
  <c r="G45" i="2"/>
  <c r="F45" i="2"/>
  <c r="E45" i="2"/>
  <c r="G44" i="2"/>
  <c r="F44" i="2"/>
  <c r="E44" i="2"/>
  <c r="G43" i="2"/>
  <c r="F43" i="2"/>
  <c r="E43" i="2"/>
  <c r="G42" i="2"/>
  <c r="F42" i="2"/>
  <c r="E42" i="2"/>
  <c r="G41" i="2"/>
  <c r="F41" i="2"/>
  <c r="E41" i="2"/>
  <c r="G40" i="2"/>
  <c r="F40" i="2"/>
  <c r="E40" i="2"/>
  <c r="G39" i="2"/>
  <c r="F39" i="2"/>
  <c r="E39" i="2"/>
  <c r="G36" i="2"/>
  <c r="F36" i="2"/>
  <c r="E36" i="2"/>
  <c r="G35" i="2"/>
  <c r="F35" i="2"/>
  <c r="E35" i="2"/>
  <c r="G34" i="2"/>
  <c r="F34" i="2"/>
  <c r="E34" i="2"/>
  <c r="G33" i="2"/>
  <c r="F33" i="2"/>
  <c r="E33" i="2"/>
  <c r="G32" i="2"/>
  <c r="F32" i="2"/>
  <c r="E32" i="2"/>
  <c r="G31" i="2"/>
  <c r="F31" i="2"/>
  <c r="E31" i="2"/>
  <c r="L36" i="2"/>
  <c r="K36" i="2"/>
  <c r="L35" i="2"/>
  <c r="K35" i="2"/>
  <c r="L34" i="2"/>
  <c r="K34" i="2"/>
  <c r="L33" i="2"/>
  <c r="L32" i="2"/>
  <c r="K32" i="2"/>
  <c r="L31" i="2"/>
  <c r="K31" i="2"/>
  <c r="L28" i="2"/>
  <c r="K28" i="2"/>
  <c r="L27" i="2"/>
  <c r="K27" i="2"/>
  <c r="L26" i="2"/>
  <c r="K26" i="2"/>
  <c r="G28" i="2"/>
  <c r="F28" i="2"/>
  <c r="E28" i="2"/>
  <c r="G27" i="2"/>
  <c r="F27" i="2"/>
  <c r="E27" i="2"/>
  <c r="G26" i="2"/>
  <c r="F26" i="2"/>
  <c r="E26" i="2"/>
  <c r="K21" i="2"/>
  <c r="L21" i="2"/>
  <c r="K22" i="2"/>
  <c r="L22" i="2"/>
  <c r="E21" i="2"/>
  <c r="F21" i="2"/>
  <c r="G21" i="2"/>
  <c r="E22" i="2"/>
  <c r="F22" i="2"/>
  <c r="G22" i="2"/>
  <c r="L20" i="2"/>
  <c r="K20" i="2"/>
  <c r="F20" i="2"/>
  <c r="E20" i="2"/>
  <c r="O60" i="2" l="1"/>
  <c r="P60" i="2"/>
  <c r="O63" i="2"/>
  <c r="P63" i="2"/>
  <c r="O62" i="2"/>
  <c r="P62" i="2"/>
  <c r="N60" i="2"/>
  <c r="N62" i="2"/>
  <c r="N63" i="2"/>
  <c r="N86" i="2"/>
  <c r="I1929" i="2"/>
  <c r="H1929" i="2"/>
  <c r="I1928" i="2"/>
  <c r="H1928" i="2"/>
  <c r="I1927" i="2"/>
  <c r="H1927" i="2"/>
  <c r="I1926" i="2"/>
  <c r="H1926" i="2"/>
  <c r="I1925" i="2"/>
  <c r="H1925" i="2"/>
  <c r="I1924" i="2"/>
  <c r="H1924" i="2"/>
  <c r="I1923" i="2"/>
  <c r="H1923" i="2"/>
  <c r="I1922" i="2"/>
  <c r="H1922" i="2"/>
  <c r="I1921" i="2"/>
  <c r="H1921" i="2"/>
  <c r="L1920" i="2"/>
  <c r="K63" i="54" s="1"/>
  <c r="K1920" i="2"/>
  <c r="J63" i="54" s="1"/>
  <c r="G1920" i="2"/>
  <c r="F1920" i="2"/>
  <c r="H63" i="54" s="1"/>
  <c r="E1920" i="2"/>
  <c r="G63" i="54" s="1"/>
  <c r="I1919" i="2"/>
  <c r="H1919" i="2"/>
  <c r="I1918" i="2"/>
  <c r="H1918" i="2"/>
  <c r="I1917" i="2"/>
  <c r="H1917" i="2"/>
  <c r="O1915" i="2"/>
  <c r="N1915" i="2"/>
  <c r="M1915" i="2"/>
  <c r="O1914" i="2"/>
  <c r="N1914" i="2"/>
  <c r="M1914" i="2"/>
  <c r="I1913" i="2"/>
  <c r="H1913" i="2"/>
  <c r="L1912" i="2"/>
  <c r="K1912" i="2"/>
  <c r="G1912" i="2"/>
  <c r="F1912" i="2"/>
  <c r="E1912" i="2"/>
  <c r="I1911" i="2"/>
  <c r="H1911" i="2"/>
  <c r="I1909" i="2"/>
  <c r="H1909" i="2"/>
  <c r="I1908" i="2"/>
  <c r="H1908" i="2"/>
  <c r="I1907" i="2"/>
  <c r="H1907" i="2"/>
  <c r="I1906" i="2"/>
  <c r="H1906" i="2"/>
  <c r="I1905" i="2"/>
  <c r="H1905" i="2"/>
  <c r="I1904" i="2"/>
  <c r="H1904" i="2"/>
  <c r="I1903" i="2"/>
  <c r="H1903" i="2"/>
  <c r="I1902" i="2"/>
  <c r="H1902" i="2"/>
  <c r="I1901" i="2"/>
  <c r="H1901" i="2"/>
  <c r="I1900" i="2"/>
  <c r="H1900" i="2"/>
  <c r="I1899" i="2"/>
  <c r="H1899" i="2"/>
  <c r="I1898" i="2"/>
  <c r="H1898" i="2"/>
  <c r="I1897" i="2"/>
  <c r="H1897" i="2"/>
  <c r="I1896" i="2"/>
  <c r="H1896" i="2"/>
  <c r="L1895" i="2"/>
  <c r="K1895" i="2"/>
  <c r="G1895" i="2"/>
  <c r="F1895" i="2"/>
  <c r="E1895" i="2"/>
  <c r="I1894" i="2"/>
  <c r="H1894" i="2"/>
  <c r="I1893" i="2"/>
  <c r="H1893" i="2"/>
  <c r="I1892" i="2"/>
  <c r="H1892" i="2"/>
  <c r="L1891" i="2"/>
  <c r="K1891" i="2"/>
  <c r="G1891" i="2"/>
  <c r="F1891" i="2"/>
  <c r="E1891" i="2"/>
  <c r="I1890" i="2"/>
  <c r="H1890" i="2"/>
  <c r="O1889" i="2"/>
  <c r="N1889" i="2"/>
  <c r="M1889" i="2"/>
  <c r="O1885" i="2"/>
  <c r="N1885" i="2"/>
  <c r="M1885" i="2"/>
  <c r="O1881" i="2"/>
  <c r="N1881" i="2"/>
  <c r="M1881" i="2"/>
  <c r="I1880" i="2"/>
  <c r="H1880" i="2"/>
  <c r="I1879" i="2"/>
  <c r="H1879" i="2"/>
  <c r="I1878" i="2"/>
  <c r="H1878" i="2"/>
  <c r="L1877" i="2"/>
  <c r="K1877" i="2"/>
  <c r="G1877" i="2"/>
  <c r="F1877" i="2"/>
  <c r="E1877" i="2"/>
  <c r="I1876" i="2"/>
  <c r="H1876" i="2"/>
  <c r="I1875" i="2"/>
  <c r="H1875" i="2"/>
  <c r="I1874" i="2"/>
  <c r="H1874" i="2"/>
  <c r="O1873" i="2"/>
  <c r="N1873" i="2"/>
  <c r="M1873" i="2"/>
  <c r="O1872" i="2"/>
  <c r="N1872" i="2"/>
  <c r="M1872" i="2"/>
  <c r="O1871" i="2"/>
  <c r="N1871" i="2"/>
  <c r="M1871" i="2"/>
  <c r="I1870" i="2"/>
  <c r="H1870" i="2"/>
  <c r="L1869" i="2"/>
  <c r="K1869" i="2"/>
  <c r="G1869" i="2"/>
  <c r="F1869" i="2"/>
  <c r="E1869" i="2"/>
  <c r="O1868" i="2"/>
  <c r="N1868" i="2"/>
  <c r="M1868" i="2"/>
  <c r="I1868" i="2"/>
  <c r="H1868" i="2"/>
  <c r="I1867" i="2"/>
  <c r="H1867" i="2"/>
  <c r="O1866" i="2"/>
  <c r="N1866" i="2"/>
  <c r="M1866" i="2"/>
  <c r="I1866" i="2"/>
  <c r="H1866" i="2"/>
  <c r="I1865" i="2"/>
  <c r="H1865" i="2"/>
  <c r="L1864" i="2"/>
  <c r="K1864" i="2"/>
  <c r="G1864" i="2"/>
  <c r="F1864" i="2"/>
  <c r="E1864" i="2"/>
  <c r="I1863" i="2"/>
  <c r="H1863" i="2"/>
  <c r="O1862" i="2"/>
  <c r="N1862" i="2"/>
  <c r="M1862" i="2"/>
  <c r="O1861" i="2"/>
  <c r="N1861" i="2"/>
  <c r="M1861" i="2"/>
  <c r="O1860" i="2"/>
  <c r="N1860" i="2"/>
  <c r="M1860" i="2"/>
  <c r="I1859" i="2"/>
  <c r="H1859" i="2"/>
  <c r="L1858" i="2"/>
  <c r="K1858" i="2"/>
  <c r="G1858" i="2"/>
  <c r="F1858" i="2"/>
  <c r="E1858" i="2"/>
  <c r="I1857" i="2"/>
  <c r="H1857" i="2"/>
  <c r="I1853" i="2"/>
  <c r="H1853" i="2"/>
  <c r="I1852" i="2"/>
  <c r="H1852" i="2"/>
  <c r="I1851" i="2"/>
  <c r="H1851" i="2"/>
  <c r="I1850" i="2"/>
  <c r="H1850" i="2"/>
  <c r="I1849" i="2"/>
  <c r="H1849" i="2"/>
  <c r="I1848" i="2"/>
  <c r="H1848" i="2"/>
  <c r="I1847" i="2"/>
  <c r="H1847" i="2"/>
  <c r="I1846" i="2"/>
  <c r="H1846" i="2"/>
  <c r="I1845" i="2"/>
  <c r="H1845" i="2"/>
  <c r="I1844" i="2"/>
  <c r="H1844" i="2"/>
  <c r="I1843" i="2"/>
  <c r="H1843" i="2"/>
  <c r="I1842" i="2"/>
  <c r="H1842" i="2"/>
  <c r="I1841" i="2"/>
  <c r="H1841" i="2"/>
  <c r="L1840" i="2"/>
  <c r="K62" i="54" s="1"/>
  <c r="K1840" i="2"/>
  <c r="J62" i="54" s="1"/>
  <c r="G1840" i="2"/>
  <c r="F1840" i="2"/>
  <c r="H62" i="54" s="1"/>
  <c r="E1840" i="2"/>
  <c r="G62" i="54" s="1"/>
  <c r="I1839" i="2"/>
  <c r="H1839" i="2"/>
  <c r="I1838" i="2"/>
  <c r="H1838" i="2"/>
  <c r="I1837" i="2"/>
  <c r="H1837" i="2"/>
  <c r="O1835" i="2"/>
  <c r="N1835" i="2"/>
  <c r="M1835" i="2"/>
  <c r="O1834" i="2"/>
  <c r="N1834" i="2"/>
  <c r="M1834" i="2"/>
  <c r="I1833" i="2"/>
  <c r="H1833" i="2"/>
  <c r="L1832" i="2"/>
  <c r="K1832" i="2"/>
  <c r="G1832" i="2"/>
  <c r="F1832" i="2"/>
  <c r="E1832" i="2"/>
  <c r="I1831" i="2"/>
  <c r="H1831" i="2"/>
  <c r="I1829" i="2"/>
  <c r="H1829" i="2"/>
  <c r="I1828" i="2"/>
  <c r="H1828" i="2"/>
  <c r="I1827" i="2"/>
  <c r="H1827" i="2"/>
  <c r="I1826" i="2"/>
  <c r="H1826" i="2"/>
  <c r="I1825" i="2"/>
  <c r="H1825" i="2"/>
  <c r="I1824" i="2"/>
  <c r="H1824" i="2"/>
  <c r="I1823" i="2"/>
  <c r="H1823" i="2"/>
  <c r="I1822" i="2"/>
  <c r="H1822" i="2"/>
  <c r="I1821" i="2"/>
  <c r="H1821" i="2"/>
  <c r="I1820" i="2"/>
  <c r="H1820" i="2"/>
  <c r="I1819" i="2"/>
  <c r="H1819" i="2"/>
  <c r="I1818" i="2"/>
  <c r="H1818" i="2"/>
  <c r="I1817" i="2"/>
  <c r="H1817" i="2"/>
  <c r="I1816" i="2"/>
  <c r="H1816" i="2"/>
  <c r="L1815" i="2"/>
  <c r="K1815" i="2"/>
  <c r="G1815" i="2"/>
  <c r="F1815" i="2"/>
  <c r="E1815" i="2"/>
  <c r="I1814" i="2"/>
  <c r="H1814" i="2"/>
  <c r="I1813" i="2"/>
  <c r="H1813" i="2"/>
  <c r="I1812" i="2"/>
  <c r="H1812" i="2"/>
  <c r="L1811" i="2"/>
  <c r="K1811" i="2"/>
  <c r="G1811" i="2"/>
  <c r="F1811" i="2"/>
  <c r="E1811" i="2"/>
  <c r="I1810" i="2"/>
  <c r="H1810" i="2"/>
  <c r="O1809" i="2"/>
  <c r="N1809" i="2"/>
  <c r="M1809" i="2"/>
  <c r="O1805" i="2"/>
  <c r="N1805" i="2"/>
  <c r="M1805" i="2"/>
  <c r="O1801" i="2"/>
  <c r="N1801" i="2"/>
  <c r="M1801" i="2"/>
  <c r="I1800" i="2"/>
  <c r="H1800" i="2"/>
  <c r="I1799" i="2"/>
  <c r="H1799" i="2"/>
  <c r="I1798" i="2"/>
  <c r="H1798" i="2"/>
  <c r="L1797" i="2"/>
  <c r="K1797" i="2"/>
  <c r="G1797" i="2"/>
  <c r="F1797" i="2"/>
  <c r="E1797" i="2"/>
  <c r="I1796" i="2"/>
  <c r="H1796" i="2"/>
  <c r="I1795" i="2"/>
  <c r="H1795" i="2"/>
  <c r="I1794" i="2"/>
  <c r="H1794" i="2"/>
  <c r="O1793" i="2"/>
  <c r="N1793" i="2"/>
  <c r="M1793" i="2"/>
  <c r="O1792" i="2"/>
  <c r="N1792" i="2"/>
  <c r="M1792" i="2"/>
  <c r="O1791" i="2"/>
  <c r="N1791" i="2"/>
  <c r="M1791" i="2"/>
  <c r="I1790" i="2"/>
  <c r="H1790" i="2"/>
  <c r="L1789" i="2"/>
  <c r="K1789" i="2"/>
  <c r="G1789" i="2"/>
  <c r="F1789" i="2"/>
  <c r="E1789" i="2"/>
  <c r="O1788" i="2"/>
  <c r="N1788" i="2"/>
  <c r="M1788" i="2"/>
  <c r="I1788" i="2"/>
  <c r="H1788" i="2"/>
  <c r="I1787" i="2"/>
  <c r="H1787" i="2"/>
  <c r="O1786" i="2"/>
  <c r="N1786" i="2"/>
  <c r="M1786" i="2"/>
  <c r="I1786" i="2"/>
  <c r="H1786" i="2"/>
  <c r="I1785" i="2"/>
  <c r="H1785" i="2"/>
  <c r="L1784" i="2"/>
  <c r="K1784" i="2"/>
  <c r="G1784" i="2"/>
  <c r="F1784" i="2"/>
  <c r="E1784" i="2"/>
  <c r="I1783" i="2"/>
  <c r="H1783" i="2"/>
  <c r="O1782" i="2"/>
  <c r="N1782" i="2"/>
  <c r="M1782" i="2"/>
  <c r="O1781" i="2"/>
  <c r="N1781" i="2"/>
  <c r="M1781" i="2"/>
  <c r="O1780" i="2"/>
  <c r="N1780" i="2"/>
  <c r="M1780" i="2"/>
  <c r="I1779" i="2"/>
  <c r="H1779" i="2"/>
  <c r="L1778" i="2"/>
  <c r="K1778" i="2"/>
  <c r="G1778" i="2"/>
  <c r="F1778" i="2"/>
  <c r="E1778" i="2"/>
  <c r="I1777" i="2"/>
  <c r="H1777" i="2"/>
  <c r="I1773" i="2"/>
  <c r="H1773" i="2"/>
  <c r="I1771" i="2"/>
  <c r="H1771" i="2"/>
  <c r="I1770" i="2"/>
  <c r="H1770" i="2"/>
  <c r="I1689" i="2"/>
  <c r="H1689" i="2"/>
  <c r="I1688" i="2"/>
  <c r="H1688" i="2"/>
  <c r="I1687" i="2"/>
  <c r="H1687" i="2"/>
  <c r="I1686" i="2"/>
  <c r="H1686" i="2"/>
  <c r="I1685" i="2"/>
  <c r="H1685" i="2"/>
  <c r="I1684" i="2"/>
  <c r="H1684" i="2"/>
  <c r="I1683" i="2"/>
  <c r="H1683" i="2"/>
  <c r="I1682" i="2"/>
  <c r="H1682" i="2"/>
  <c r="I1681" i="2"/>
  <c r="H1681" i="2"/>
  <c r="L1680" i="2"/>
  <c r="K60" i="54" s="1"/>
  <c r="K1680" i="2"/>
  <c r="J60" i="54" s="1"/>
  <c r="G1680" i="2"/>
  <c r="I60" i="54" s="1"/>
  <c r="F1680" i="2"/>
  <c r="H60" i="54" s="1"/>
  <c r="E1680" i="2"/>
  <c r="G60" i="54" s="1"/>
  <c r="I1679" i="2"/>
  <c r="H1679" i="2"/>
  <c r="I1678" i="2"/>
  <c r="H1678" i="2"/>
  <c r="I1677" i="2"/>
  <c r="H1677" i="2"/>
  <c r="O1675" i="2"/>
  <c r="N1675" i="2"/>
  <c r="M1675" i="2"/>
  <c r="O1674" i="2"/>
  <c r="N1674" i="2"/>
  <c r="M1674" i="2"/>
  <c r="I1673" i="2"/>
  <c r="H1673" i="2"/>
  <c r="L1672" i="2"/>
  <c r="K1672" i="2"/>
  <c r="G1672" i="2"/>
  <c r="F1672" i="2"/>
  <c r="E1672" i="2"/>
  <c r="I1671" i="2"/>
  <c r="H1671" i="2"/>
  <c r="I1669" i="2"/>
  <c r="H1669" i="2"/>
  <c r="I1668" i="2"/>
  <c r="H1668" i="2"/>
  <c r="I1667" i="2"/>
  <c r="H1667" i="2"/>
  <c r="I1666" i="2"/>
  <c r="H1666" i="2"/>
  <c r="I1665" i="2"/>
  <c r="H1665" i="2"/>
  <c r="I1664" i="2"/>
  <c r="H1664" i="2"/>
  <c r="I1663" i="2"/>
  <c r="H1663" i="2"/>
  <c r="I1662" i="2"/>
  <c r="H1662" i="2"/>
  <c r="I1661" i="2"/>
  <c r="H1661" i="2"/>
  <c r="I1660" i="2"/>
  <c r="H1660" i="2"/>
  <c r="I1659" i="2"/>
  <c r="H1659" i="2"/>
  <c r="I1658" i="2"/>
  <c r="H1658" i="2"/>
  <c r="I1657" i="2"/>
  <c r="H1657" i="2"/>
  <c r="I1656" i="2"/>
  <c r="H1656" i="2"/>
  <c r="L1655" i="2"/>
  <c r="K1655" i="2"/>
  <c r="G1655" i="2"/>
  <c r="F1655" i="2"/>
  <c r="E1655" i="2"/>
  <c r="I1654" i="2"/>
  <c r="H1654" i="2"/>
  <c r="I1653" i="2"/>
  <c r="H1653" i="2"/>
  <c r="I1652" i="2"/>
  <c r="H1652" i="2"/>
  <c r="L1651" i="2"/>
  <c r="K1651" i="2"/>
  <c r="G1651" i="2"/>
  <c r="F1651" i="2"/>
  <c r="E1651" i="2"/>
  <c r="I1650" i="2"/>
  <c r="H1650" i="2"/>
  <c r="O1649" i="2"/>
  <c r="N1649" i="2"/>
  <c r="M1649" i="2"/>
  <c r="O1645" i="2"/>
  <c r="N1645" i="2"/>
  <c r="M1645" i="2"/>
  <c r="O1641" i="2"/>
  <c r="N1641" i="2"/>
  <c r="M1641" i="2"/>
  <c r="I1640" i="2"/>
  <c r="H1640" i="2"/>
  <c r="I1639" i="2"/>
  <c r="H1639" i="2"/>
  <c r="I1638" i="2"/>
  <c r="H1638" i="2"/>
  <c r="L1637" i="2"/>
  <c r="K1637" i="2"/>
  <c r="G1637" i="2"/>
  <c r="F1637" i="2"/>
  <c r="E1637" i="2"/>
  <c r="I1636" i="2"/>
  <c r="H1636" i="2"/>
  <c r="I1635" i="2"/>
  <c r="H1635" i="2"/>
  <c r="I1634" i="2"/>
  <c r="H1634" i="2"/>
  <c r="O1633" i="2"/>
  <c r="N1633" i="2"/>
  <c r="M1633" i="2"/>
  <c r="O1632" i="2"/>
  <c r="N1632" i="2"/>
  <c r="M1632" i="2"/>
  <c r="O1631" i="2"/>
  <c r="N1631" i="2"/>
  <c r="M1631" i="2"/>
  <c r="I1630" i="2"/>
  <c r="H1630" i="2"/>
  <c r="L1629" i="2"/>
  <c r="K1629" i="2"/>
  <c r="G1629" i="2"/>
  <c r="F1629" i="2"/>
  <c r="E1629" i="2"/>
  <c r="O1628" i="2"/>
  <c r="N1628" i="2"/>
  <c r="M1628" i="2"/>
  <c r="I1628" i="2"/>
  <c r="H1628" i="2"/>
  <c r="I1627" i="2"/>
  <c r="H1627" i="2"/>
  <c r="O1626" i="2"/>
  <c r="N1626" i="2"/>
  <c r="M1626" i="2"/>
  <c r="I1626" i="2"/>
  <c r="H1626" i="2"/>
  <c r="I1625" i="2"/>
  <c r="H1625" i="2"/>
  <c r="L1624" i="2"/>
  <c r="K1624" i="2"/>
  <c r="G1624" i="2"/>
  <c r="F1624" i="2"/>
  <c r="E1624" i="2"/>
  <c r="I1623" i="2"/>
  <c r="H1623" i="2"/>
  <c r="O1622" i="2"/>
  <c r="N1622" i="2"/>
  <c r="M1622" i="2"/>
  <c r="O1621" i="2"/>
  <c r="N1621" i="2"/>
  <c r="M1621" i="2"/>
  <c r="O1620" i="2"/>
  <c r="N1620" i="2"/>
  <c r="M1620" i="2"/>
  <c r="I1619" i="2"/>
  <c r="H1619" i="2"/>
  <c r="L1618" i="2"/>
  <c r="K1618" i="2"/>
  <c r="G1618" i="2"/>
  <c r="M1618" i="2" s="1"/>
  <c r="F1618" i="2"/>
  <c r="E1618" i="2"/>
  <c r="I1617" i="2"/>
  <c r="H1617" i="2"/>
  <c r="I1613" i="2"/>
  <c r="H1613" i="2"/>
  <c r="I1611" i="2"/>
  <c r="H1611" i="2"/>
  <c r="I1610" i="2"/>
  <c r="H1610" i="2"/>
  <c r="I1895" i="2" l="1"/>
  <c r="I1869" i="2"/>
  <c r="H1891" i="2"/>
  <c r="E1856" i="2"/>
  <c r="E1854" i="2" s="1"/>
  <c r="I1891" i="2"/>
  <c r="I1680" i="2"/>
  <c r="H1869" i="2"/>
  <c r="I1797" i="2"/>
  <c r="F1856" i="2"/>
  <c r="F1854" i="2" s="1"/>
  <c r="I1655" i="2"/>
  <c r="I1815" i="2"/>
  <c r="I1877" i="2"/>
  <c r="I1811" i="2"/>
  <c r="L1616" i="2"/>
  <c r="K33" i="54" s="1"/>
  <c r="E1776" i="2"/>
  <c r="E1774" i="2" s="1"/>
  <c r="F1776" i="2"/>
  <c r="F1774" i="2" s="1"/>
  <c r="H1811" i="2"/>
  <c r="H1912" i="2"/>
  <c r="I1789" i="2"/>
  <c r="H1832" i="2"/>
  <c r="H1858" i="2"/>
  <c r="H1920" i="2"/>
  <c r="I63" i="54"/>
  <c r="H1651" i="2"/>
  <c r="I1651" i="2"/>
  <c r="H1655" i="2"/>
  <c r="H1840" i="2"/>
  <c r="I62" i="54"/>
  <c r="I1858" i="2"/>
  <c r="I1864" i="2"/>
  <c r="H1629" i="2"/>
  <c r="M1858" i="2"/>
  <c r="L1856" i="2"/>
  <c r="H1877" i="2"/>
  <c r="I1920" i="2"/>
  <c r="E1616" i="2"/>
  <c r="H1680" i="2"/>
  <c r="I1778" i="2"/>
  <c r="I1784" i="2"/>
  <c r="H1797" i="2"/>
  <c r="I1840" i="2"/>
  <c r="F1616" i="2"/>
  <c r="K1776" i="2"/>
  <c r="J35" i="54" s="1"/>
  <c r="H1637" i="2"/>
  <c r="L1776" i="2"/>
  <c r="I1618" i="2"/>
  <c r="I1624" i="2"/>
  <c r="I1637" i="2"/>
  <c r="K1856" i="2"/>
  <c r="N1854" i="2"/>
  <c r="O1854" i="2"/>
  <c r="M1854" i="2"/>
  <c r="H1789" i="2"/>
  <c r="M1774" i="2"/>
  <c r="N1774" i="2"/>
  <c r="M1778" i="2"/>
  <c r="O1774" i="2"/>
  <c r="H1778" i="2"/>
  <c r="G1856" i="2"/>
  <c r="I36" i="54" s="1"/>
  <c r="I1912" i="2"/>
  <c r="H1895" i="2"/>
  <c r="H1864" i="2"/>
  <c r="G1776" i="2"/>
  <c r="I35" i="54" s="1"/>
  <c r="H1784" i="2"/>
  <c r="I1832" i="2"/>
  <c r="H1815" i="2"/>
  <c r="H1672" i="2"/>
  <c r="K1616" i="2"/>
  <c r="I1629" i="2"/>
  <c r="M1614" i="2"/>
  <c r="N1614" i="2"/>
  <c r="O1614" i="2"/>
  <c r="I1672" i="2"/>
  <c r="H1618" i="2"/>
  <c r="G1616" i="2"/>
  <c r="I33" i="54" s="1"/>
  <c r="H1624" i="2"/>
  <c r="G36" i="54" l="1"/>
  <c r="L1614" i="2"/>
  <c r="H35" i="54"/>
  <c r="K1774" i="2"/>
  <c r="G35" i="54"/>
  <c r="H36" i="54"/>
  <c r="F1614" i="2"/>
  <c r="H33" i="54"/>
  <c r="K1854" i="2"/>
  <c r="J36" i="54"/>
  <c r="E1614" i="2"/>
  <c r="G33" i="54"/>
  <c r="K1614" i="2"/>
  <c r="J33" i="54"/>
  <c r="L1854" i="2"/>
  <c r="K36" i="54"/>
  <c r="L1774" i="2"/>
  <c r="K35" i="54"/>
  <c r="I1856" i="2"/>
  <c r="G1854" i="2"/>
  <c r="H1856" i="2"/>
  <c r="I1776" i="2"/>
  <c r="G1774" i="2"/>
  <c r="H1776" i="2"/>
  <c r="I1616" i="2"/>
  <c r="G1614" i="2"/>
  <c r="H1616" i="2"/>
  <c r="F8" i="57"/>
  <c r="F7" i="57" s="1"/>
  <c r="I1854" i="2" l="1"/>
  <c r="H1854" i="2"/>
  <c r="I1774" i="2"/>
  <c r="H1774" i="2"/>
  <c r="I1614" i="2"/>
  <c r="H1614" i="2"/>
  <c r="D55" i="59" l="1"/>
  <c r="D36" i="59"/>
  <c r="M10" i="64" l="1"/>
  <c r="C14" i="61"/>
  <c r="U174" i="24" l="1"/>
  <c r="V174" i="24" s="1"/>
  <c r="AC154" i="24" l="1"/>
  <c r="AE154" i="24" s="1"/>
  <c r="AA156" i="24"/>
  <c r="AC156" i="24"/>
  <c r="AC157" i="24"/>
  <c r="AA157" i="24"/>
  <c r="AE156" i="24" l="1"/>
  <c r="AE157" i="24"/>
  <c r="AA164" i="24"/>
  <c r="AC164" i="24"/>
  <c r="AE164" i="24" l="1"/>
  <c r="K277" i="24" l="1"/>
  <c r="K276" i="24"/>
  <c r="K275" i="24"/>
  <c r="M275" i="24" s="1"/>
  <c r="K279" i="24" l="1"/>
  <c r="M277" i="24"/>
  <c r="M276" i="24"/>
  <c r="M279" i="24" l="1"/>
  <c r="V276" i="24"/>
  <c r="V275" i="24"/>
  <c r="V277" i="24"/>
  <c r="V279" i="24" l="1"/>
  <c r="C113" i="59"/>
  <c r="E109" i="59"/>
  <c r="E110" i="59"/>
  <c r="E111" i="59"/>
  <c r="E82" i="59"/>
  <c r="G82" i="59" s="1"/>
  <c r="E83" i="59"/>
  <c r="G83" i="59" s="1"/>
  <c r="E66" i="59"/>
  <c r="G66" i="59" s="1"/>
  <c r="G53" i="59"/>
  <c r="G55" i="59"/>
  <c r="H25" i="59"/>
  <c r="F26" i="58"/>
  <c r="F27" i="58"/>
  <c r="H26" i="59" l="1"/>
  <c r="D9" i="65"/>
  <c r="D8" i="65"/>
  <c r="D28" i="65" l="1"/>
  <c r="H27" i="62"/>
  <c r="E27" i="62"/>
  <c r="I27" i="62" s="1"/>
  <c r="H28" i="62"/>
  <c r="E28" i="62"/>
  <c r="Q28" i="64"/>
  <c r="O28" i="64"/>
  <c r="AC29" i="64"/>
  <c r="AB29" i="64"/>
  <c r="AA29" i="64"/>
  <c r="Q29" i="64" s="1"/>
  <c r="Z29" i="64"/>
  <c r="Y29" i="64"/>
  <c r="X29" i="64"/>
  <c r="W29" i="64"/>
  <c r="V29" i="64"/>
  <c r="U29" i="64"/>
  <c r="R29" i="64"/>
  <c r="O29" i="64"/>
  <c r="L6" i="63"/>
  <c r="H6" i="63"/>
  <c r="J6" i="63" s="1"/>
  <c r="D6" i="63"/>
  <c r="O41" i="60"/>
  <c r="O42" i="60"/>
  <c r="O43" i="60"/>
  <c r="I28" i="62" l="1"/>
  <c r="O45" i="60"/>
  <c r="V45" i="60" s="1"/>
  <c r="O44" i="60"/>
  <c r="K44" i="60"/>
  <c r="L44" i="60" s="1"/>
  <c r="O47" i="60"/>
  <c r="V47" i="60" s="1"/>
  <c r="O46" i="60"/>
  <c r="K46" i="60"/>
  <c r="L46" i="60" s="1"/>
  <c r="V46" i="60" l="1"/>
  <c r="V44" i="60"/>
  <c r="F25" i="71" l="1"/>
  <c r="F26" i="71"/>
  <c r="F27" i="71"/>
  <c r="L25" i="70" l="1"/>
  <c r="H25" i="70"/>
  <c r="L26" i="70"/>
  <c r="H26" i="70"/>
  <c r="M2164" i="2" l="1"/>
  <c r="N2164" i="2"/>
  <c r="O2164" i="2"/>
  <c r="M2165" i="2"/>
  <c r="N2165" i="2"/>
  <c r="O2165" i="2"/>
  <c r="M2166" i="2"/>
  <c r="N2166" i="2"/>
  <c r="O2166" i="2"/>
  <c r="M2167" i="2"/>
  <c r="N2167" i="2"/>
  <c r="O2167" i="2"/>
  <c r="D7" i="71" l="1"/>
  <c r="O2089" i="2" l="1"/>
  <c r="N2089" i="2"/>
  <c r="M2089" i="2"/>
  <c r="I2089" i="2"/>
  <c r="H2089" i="2"/>
  <c r="O2083" i="2"/>
  <c r="N2083" i="2"/>
  <c r="M2083" i="2"/>
  <c r="I2082" i="2"/>
  <c r="H2082" i="2"/>
  <c r="I2081" i="2"/>
  <c r="H2081" i="2"/>
  <c r="L2080" i="2"/>
  <c r="K65" i="54" s="1"/>
  <c r="K2080" i="2"/>
  <c r="J65" i="54" s="1"/>
  <c r="J2080" i="2"/>
  <c r="G2080" i="2"/>
  <c r="F2080" i="2"/>
  <c r="H65" i="54" s="1"/>
  <c r="E2080" i="2"/>
  <c r="G65" i="54" s="1"/>
  <c r="I2079" i="2"/>
  <c r="H2079" i="2"/>
  <c r="I2078" i="2"/>
  <c r="H2078" i="2"/>
  <c r="I2077" i="2"/>
  <c r="H2077" i="2"/>
  <c r="I2076" i="2"/>
  <c r="H2076" i="2"/>
  <c r="I2075" i="2"/>
  <c r="H2075" i="2"/>
  <c r="I2074" i="2"/>
  <c r="H2074" i="2"/>
  <c r="I2073" i="2"/>
  <c r="H2073" i="2"/>
  <c r="L2072" i="2"/>
  <c r="K2072" i="2"/>
  <c r="G2072" i="2"/>
  <c r="F2072" i="2"/>
  <c r="E2072" i="2"/>
  <c r="I2071" i="2"/>
  <c r="H2071" i="2"/>
  <c r="I2070" i="2"/>
  <c r="H2070" i="2"/>
  <c r="I2069" i="2"/>
  <c r="H2069" i="2"/>
  <c r="I2068" i="2"/>
  <c r="H2068" i="2"/>
  <c r="I2067" i="2"/>
  <c r="H2067" i="2"/>
  <c r="I2066" i="2"/>
  <c r="H2066" i="2"/>
  <c r="I2065" i="2"/>
  <c r="H2065" i="2"/>
  <c r="I2064" i="2"/>
  <c r="H2064" i="2"/>
  <c r="I2063" i="2"/>
  <c r="H2063" i="2"/>
  <c r="I2062" i="2"/>
  <c r="H2062" i="2"/>
  <c r="I2061" i="2"/>
  <c r="H2061" i="2"/>
  <c r="I2060" i="2"/>
  <c r="H2060" i="2"/>
  <c r="I2059" i="2"/>
  <c r="H2059" i="2"/>
  <c r="I2058" i="2"/>
  <c r="H2058" i="2"/>
  <c r="I2057" i="2"/>
  <c r="H2057" i="2"/>
  <c r="I2056" i="2"/>
  <c r="H2056" i="2"/>
  <c r="L2055" i="2"/>
  <c r="K2055" i="2"/>
  <c r="G2055" i="2"/>
  <c r="F2055" i="2"/>
  <c r="E2055" i="2"/>
  <c r="I2054" i="2"/>
  <c r="H2054" i="2"/>
  <c r="I2053" i="2"/>
  <c r="H2053" i="2"/>
  <c r="I2052" i="2"/>
  <c r="H2052" i="2"/>
  <c r="L2051" i="2"/>
  <c r="K2051" i="2"/>
  <c r="G2051" i="2"/>
  <c r="F2051" i="2"/>
  <c r="E2051" i="2"/>
  <c r="I2050" i="2"/>
  <c r="H2050" i="2"/>
  <c r="I2049" i="2"/>
  <c r="H2049" i="2"/>
  <c r="I2048" i="2"/>
  <c r="H2048" i="2"/>
  <c r="I2047" i="2"/>
  <c r="H2047" i="2"/>
  <c r="I2046" i="2"/>
  <c r="H2046" i="2"/>
  <c r="I2045" i="2"/>
  <c r="H2045" i="2"/>
  <c r="I2044" i="2"/>
  <c r="H2044" i="2"/>
  <c r="I2043" i="2"/>
  <c r="H2043" i="2"/>
  <c r="I2042" i="2"/>
  <c r="H2042" i="2"/>
  <c r="I2041" i="2"/>
  <c r="H2041" i="2"/>
  <c r="I2040" i="2"/>
  <c r="H2040" i="2"/>
  <c r="I2039" i="2"/>
  <c r="H2039" i="2"/>
  <c r="I2038" i="2"/>
  <c r="H2038" i="2"/>
  <c r="L2037" i="2"/>
  <c r="K2037" i="2"/>
  <c r="G2037" i="2"/>
  <c r="F2037" i="2"/>
  <c r="E2037" i="2"/>
  <c r="I2036" i="2"/>
  <c r="H2036" i="2"/>
  <c r="I2035" i="2"/>
  <c r="H2035" i="2"/>
  <c r="I2034" i="2"/>
  <c r="H2034" i="2"/>
  <c r="I2033" i="2"/>
  <c r="H2033" i="2"/>
  <c r="I2032" i="2"/>
  <c r="H2032" i="2"/>
  <c r="I2031" i="2"/>
  <c r="H2031" i="2"/>
  <c r="I2030" i="2"/>
  <c r="H2030" i="2"/>
  <c r="L2029" i="2"/>
  <c r="K2029" i="2"/>
  <c r="G2029" i="2"/>
  <c r="F2029" i="2"/>
  <c r="E2029" i="2"/>
  <c r="I2028" i="2"/>
  <c r="H2028" i="2"/>
  <c r="I2027" i="2"/>
  <c r="H2027" i="2"/>
  <c r="I2026" i="2"/>
  <c r="H2026" i="2"/>
  <c r="I2025" i="2"/>
  <c r="H2025" i="2"/>
  <c r="L2024" i="2"/>
  <c r="K2024" i="2"/>
  <c r="G2024" i="2"/>
  <c r="F2024" i="2"/>
  <c r="E2024" i="2"/>
  <c r="I2023" i="2"/>
  <c r="H2023" i="2"/>
  <c r="I2022" i="2"/>
  <c r="H2022" i="2"/>
  <c r="I2021" i="2"/>
  <c r="H2021" i="2"/>
  <c r="I2020" i="2"/>
  <c r="H2020" i="2"/>
  <c r="I2019" i="2"/>
  <c r="H2019" i="2"/>
  <c r="L2018" i="2"/>
  <c r="K2018" i="2"/>
  <c r="G2018" i="2"/>
  <c r="F2018" i="2"/>
  <c r="E2018" i="2"/>
  <c r="I2017" i="2"/>
  <c r="H2017" i="2"/>
  <c r="I2013" i="2"/>
  <c r="H2013" i="2"/>
  <c r="I2012" i="2"/>
  <c r="H2012" i="2"/>
  <c r="I2011" i="2"/>
  <c r="H2011" i="2"/>
  <c r="I2010" i="2"/>
  <c r="H2010" i="2"/>
  <c r="I1609" i="2"/>
  <c r="H1609" i="2"/>
  <c r="I1608" i="2"/>
  <c r="H1608" i="2"/>
  <c r="I1607" i="2"/>
  <c r="H1607" i="2"/>
  <c r="I1606" i="2"/>
  <c r="H1606" i="2"/>
  <c r="I1605" i="2"/>
  <c r="H1605" i="2"/>
  <c r="I1604" i="2"/>
  <c r="H1604" i="2"/>
  <c r="I1603" i="2"/>
  <c r="H1603" i="2"/>
  <c r="I1602" i="2"/>
  <c r="H1602" i="2"/>
  <c r="I1601" i="2"/>
  <c r="H1601" i="2"/>
  <c r="L1600" i="2"/>
  <c r="K59" i="54" s="1"/>
  <c r="K1600" i="2"/>
  <c r="J59" i="54" s="1"/>
  <c r="G1600" i="2"/>
  <c r="I59" i="54" s="1"/>
  <c r="F1600" i="2"/>
  <c r="H59" i="54" s="1"/>
  <c r="E1600" i="2"/>
  <c r="G59" i="54" s="1"/>
  <c r="I1599" i="2"/>
  <c r="H1599" i="2"/>
  <c r="I1598" i="2"/>
  <c r="H1598" i="2"/>
  <c r="I1597" i="2"/>
  <c r="H1597" i="2"/>
  <c r="O1595" i="2"/>
  <c r="N1595" i="2"/>
  <c r="M1595" i="2"/>
  <c r="O1594" i="2"/>
  <c r="N1594" i="2"/>
  <c r="M1594" i="2"/>
  <c r="I1593" i="2"/>
  <c r="H1593" i="2"/>
  <c r="L1592" i="2"/>
  <c r="K1592" i="2"/>
  <c r="G1592" i="2"/>
  <c r="F1592" i="2"/>
  <c r="E1592" i="2"/>
  <c r="I1591" i="2"/>
  <c r="H1591" i="2"/>
  <c r="I1589" i="2"/>
  <c r="H1589" i="2"/>
  <c r="I1588" i="2"/>
  <c r="H1588" i="2"/>
  <c r="I1587" i="2"/>
  <c r="H1587" i="2"/>
  <c r="I1586" i="2"/>
  <c r="H1586" i="2"/>
  <c r="I1585" i="2"/>
  <c r="H1585" i="2"/>
  <c r="I1584" i="2"/>
  <c r="H1584" i="2"/>
  <c r="I1583" i="2"/>
  <c r="H1583" i="2"/>
  <c r="I1582" i="2"/>
  <c r="H1582" i="2"/>
  <c r="I1581" i="2"/>
  <c r="H1581" i="2"/>
  <c r="I1580" i="2"/>
  <c r="H1580" i="2"/>
  <c r="I1579" i="2"/>
  <c r="H1579" i="2"/>
  <c r="I1578" i="2"/>
  <c r="H1578" i="2"/>
  <c r="I1577" i="2"/>
  <c r="H1577" i="2"/>
  <c r="I1576" i="2"/>
  <c r="H1576" i="2"/>
  <c r="L1575" i="2"/>
  <c r="K1575" i="2"/>
  <c r="G1575" i="2"/>
  <c r="F1575" i="2"/>
  <c r="E1575" i="2"/>
  <c r="I1574" i="2"/>
  <c r="H1574" i="2"/>
  <c r="I1573" i="2"/>
  <c r="H1573" i="2"/>
  <c r="I1572" i="2"/>
  <c r="H1572" i="2"/>
  <c r="L1571" i="2"/>
  <c r="K1571" i="2"/>
  <c r="G1571" i="2"/>
  <c r="F1571" i="2"/>
  <c r="E1571" i="2"/>
  <c r="I1570" i="2"/>
  <c r="H1570" i="2"/>
  <c r="O1569" i="2"/>
  <c r="N1569" i="2"/>
  <c r="M1569" i="2"/>
  <c r="I1569" i="2"/>
  <c r="H1569" i="2"/>
  <c r="I1568" i="2"/>
  <c r="H1568" i="2"/>
  <c r="I1567" i="2"/>
  <c r="H1567" i="2"/>
  <c r="I1566" i="2"/>
  <c r="H1566" i="2"/>
  <c r="O1565" i="2"/>
  <c r="N1565" i="2"/>
  <c r="M1565" i="2"/>
  <c r="I1564" i="2"/>
  <c r="H1564" i="2"/>
  <c r="I1563" i="2"/>
  <c r="H1563" i="2"/>
  <c r="I1562" i="2"/>
  <c r="H1562" i="2"/>
  <c r="O1561" i="2"/>
  <c r="N1561" i="2"/>
  <c r="M1561" i="2"/>
  <c r="I1558" i="2"/>
  <c r="H1558" i="2"/>
  <c r="L1557" i="2"/>
  <c r="K1557" i="2"/>
  <c r="G1557" i="2"/>
  <c r="F1557" i="2"/>
  <c r="E1557" i="2"/>
  <c r="I1556" i="2"/>
  <c r="H1556" i="2"/>
  <c r="I1555" i="2"/>
  <c r="H1555" i="2"/>
  <c r="I1554" i="2"/>
  <c r="H1554" i="2"/>
  <c r="O1553" i="2"/>
  <c r="N1553" i="2"/>
  <c r="M1553" i="2"/>
  <c r="O1552" i="2"/>
  <c r="N1552" i="2"/>
  <c r="M1552" i="2"/>
  <c r="I1552" i="2"/>
  <c r="H1552" i="2"/>
  <c r="O1551" i="2"/>
  <c r="N1551" i="2"/>
  <c r="M1551" i="2"/>
  <c r="I1550" i="2"/>
  <c r="H1550" i="2"/>
  <c r="L1549" i="2"/>
  <c r="K1549" i="2"/>
  <c r="G1549" i="2"/>
  <c r="F1549" i="2"/>
  <c r="E1549" i="2"/>
  <c r="O1548" i="2"/>
  <c r="N1548" i="2"/>
  <c r="M1548" i="2"/>
  <c r="I1548" i="2"/>
  <c r="H1548" i="2"/>
  <c r="I1547" i="2"/>
  <c r="H1547" i="2"/>
  <c r="O1546" i="2"/>
  <c r="N1546" i="2"/>
  <c r="M1546" i="2"/>
  <c r="I1546" i="2"/>
  <c r="H1546" i="2"/>
  <c r="I1545" i="2"/>
  <c r="H1545" i="2"/>
  <c r="L1544" i="2"/>
  <c r="K1544" i="2"/>
  <c r="G1544" i="2"/>
  <c r="F1544" i="2"/>
  <c r="E1544" i="2"/>
  <c r="I1543" i="2"/>
  <c r="H1543" i="2"/>
  <c r="O1542" i="2"/>
  <c r="N1542" i="2"/>
  <c r="M1542" i="2"/>
  <c r="O1541" i="2"/>
  <c r="N1541" i="2"/>
  <c r="M1541" i="2"/>
  <c r="O1540" i="2"/>
  <c r="N1540" i="2"/>
  <c r="M1540" i="2"/>
  <c r="I1539" i="2"/>
  <c r="H1539" i="2"/>
  <c r="L1538" i="2"/>
  <c r="K1538" i="2"/>
  <c r="G1538" i="2"/>
  <c r="M1538" i="2" s="1"/>
  <c r="F1538" i="2"/>
  <c r="E1538" i="2"/>
  <c r="I1537" i="2"/>
  <c r="H1537" i="2"/>
  <c r="I1533" i="2"/>
  <c r="H1533" i="2"/>
  <c r="I1531" i="2"/>
  <c r="H1531" i="2"/>
  <c r="I1530" i="2"/>
  <c r="H1530" i="2"/>
  <c r="E1011" i="2"/>
  <c r="F1011" i="2"/>
  <c r="H2080" i="2" l="1"/>
  <c r="H2029" i="2"/>
  <c r="I2055" i="2"/>
  <c r="I2072" i="2"/>
  <c r="I65" i="54"/>
  <c r="F2016" i="2"/>
  <c r="E2016" i="2"/>
  <c r="H2018" i="2"/>
  <c r="H1571" i="2"/>
  <c r="H1592" i="2"/>
  <c r="H2051" i="2"/>
  <c r="I1571" i="2"/>
  <c r="I1575" i="2"/>
  <c r="I2037" i="2"/>
  <c r="H1600" i="2"/>
  <c r="I2018" i="2"/>
  <c r="K2016" i="2"/>
  <c r="I2080" i="2"/>
  <c r="L2016" i="2"/>
  <c r="M2014" i="2"/>
  <c r="I2024" i="2"/>
  <c r="I1544" i="2"/>
  <c r="N2014" i="2"/>
  <c r="O2014" i="2"/>
  <c r="I2051" i="2"/>
  <c r="I2029" i="2"/>
  <c r="G2016" i="2"/>
  <c r="I38" i="54" s="1"/>
  <c r="H2072" i="2"/>
  <c r="H2055" i="2"/>
  <c r="H2024" i="2"/>
  <c r="H2037" i="2"/>
  <c r="I1600" i="2"/>
  <c r="L1536" i="2"/>
  <c r="K1536" i="2"/>
  <c r="I1592" i="2"/>
  <c r="M1534" i="2"/>
  <c r="I1557" i="2"/>
  <c r="I1549" i="2"/>
  <c r="H1549" i="2"/>
  <c r="E1536" i="2"/>
  <c r="N1534" i="2"/>
  <c r="O1534" i="2"/>
  <c r="F1536" i="2"/>
  <c r="G1536" i="2"/>
  <c r="I32" i="54" s="1"/>
  <c r="H1557" i="2"/>
  <c r="H1538" i="2"/>
  <c r="I1538" i="2"/>
  <c r="H1575" i="2"/>
  <c r="H1544" i="2"/>
  <c r="L2014" i="2" l="1"/>
  <c r="K38" i="54"/>
  <c r="E2014" i="2"/>
  <c r="G38" i="54"/>
  <c r="F2014" i="2"/>
  <c r="H38" i="54"/>
  <c r="K2014" i="2"/>
  <c r="J38" i="54"/>
  <c r="F1534" i="2"/>
  <c r="H32" i="54"/>
  <c r="E1534" i="2"/>
  <c r="G32" i="54"/>
  <c r="L1534" i="2"/>
  <c r="K32" i="54"/>
  <c r="K1534" i="2"/>
  <c r="J32" i="54"/>
  <c r="G2014" i="2"/>
  <c r="H2016" i="2"/>
  <c r="I2016" i="2"/>
  <c r="I1536" i="2"/>
  <c r="G1534" i="2"/>
  <c r="H1536" i="2"/>
  <c r="I2014" i="2" l="1"/>
  <c r="H2014" i="2"/>
  <c r="I1534" i="2"/>
  <c r="H1534" i="2"/>
  <c r="C77" i="73" l="1"/>
  <c r="C37" i="73"/>
  <c r="C14" i="73"/>
  <c r="C53" i="73" l="1"/>
  <c r="C45" i="73" l="1"/>
  <c r="D18" i="66"/>
  <c r="D6" i="66"/>
  <c r="F6" i="66" s="1"/>
  <c r="C43" i="73" l="1"/>
  <c r="D8" i="64"/>
  <c r="K8" i="64"/>
  <c r="I8" i="64"/>
  <c r="H8" i="64"/>
  <c r="G8" i="64"/>
  <c r="E8" i="64"/>
  <c r="Q26" i="64"/>
  <c r="O26" i="64"/>
  <c r="L8" i="64" l="1"/>
  <c r="M7" i="60"/>
  <c r="O9" i="60"/>
  <c r="O10" i="60"/>
  <c r="V10" i="60" s="1"/>
  <c r="O13" i="60"/>
  <c r="K7" i="60"/>
  <c r="C121" i="59" l="1"/>
  <c r="E28" i="65"/>
  <c r="L12" i="61" l="1"/>
  <c r="F14" i="61" l="1"/>
  <c r="F12" i="61" s="1"/>
  <c r="E14" i="61"/>
  <c r="E12" i="61" s="1"/>
  <c r="D14" i="61"/>
  <c r="G14" i="61" l="1"/>
  <c r="D12" i="61"/>
  <c r="C12" i="61"/>
  <c r="F7" i="59" l="1"/>
  <c r="E94" i="59" l="1"/>
  <c r="E95" i="59"/>
  <c r="E96" i="59"/>
  <c r="E97" i="59"/>
  <c r="E98" i="59"/>
  <c r="E112" i="59"/>
  <c r="E93" i="59"/>
  <c r="E99" i="59"/>
  <c r="E100" i="59"/>
  <c r="E101" i="59"/>
  <c r="E102" i="59"/>
  <c r="E103" i="59"/>
  <c r="E104" i="59"/>
  <c r="E105" i="59"/>
  <c r="E106" i="59"/>
  <c r="E107" i="59"/>
  <c r="E108" i="59"/>
  <c r="E92" i="59"/>
  <c r="G9" i="59"/>
  <c r="G27" i="59"/>
  <c r="G7" i="59"/>
  <c r="E113" i="59" l="1"/>
  <c r="G54" i="59"/>
  <c r="G52" i="59"/>
  <c r="E72" i="59" l="1"/>
  <c r="G72" i="59" s="1"/>
  <c r="C85" i="59"/>
  <c r="D85" i="59"/>
  <c r="E67" i="59"/>
  <c r="G67" i="59" s="1"/>
  <c r="E68" i="59"/>
  <c r="G68" i="59" s="1"/>
  <c r="E69" i="59"/>
  <c r="G69" i="59" s="1"/>
  <c r="E70" i="59"/>
  <c r="G70" i="59" s="1"/>
  <c r="E84" i="59"/>
  <c r="G84" i="59" s="1"/>
  <c r="E65" i="59"/>
  <c r="G65" i="59" s="1"/>
  <c r="E71" i="59"/>
  <c r="G71" i="59" s="1"/>
  <c r="E73" i="59"/>
  <c r="G73" i="59" s="1"/>
  <c r="E74" i="59"/>
  <c r="G74" i="59" s="1"/>
  <c r="E75" i="59"/>
  <c r="G75" i="59" s="1"/>
  <c r="E76" i="59"/>
  <c r="G76" i="59" s="1"/>
  <c r="E77" i="59"/>
  <c r="G77" i="59" s="1"/>
  <c r="E78" i="59"/>
  <c r="G78" i="59" s="1"/>
  <c r="E79" i="59"/>
  <c r="G79" i="59" s="1"/>
  <c r="E80" i="59"/>
  <c r="G80" i="59" s="1"/>
  <c r="E81" i="59"/>
  <c r="G81" i="59" s="1"/>
  <c r="E64" i="59"/>
  <c r="G64" i="59" s="1"/>
  <c r="E27" i="59"/>
  <c r="F28" i="59"/>
  <c r="H24" i="59"/>
  <c r="D28" i="59"/>
  <c r="E7" i="59"/>
  <c r="E9" i="59"/>
  <c r="H9" i="59" s="1"/>
  <c r="H25" i="62"/>
  <c r="E25" i="62"/>
  <c r="G85" i="59" l="1"/>
  <c r="I25" i="62"/>
  <c r="E85" i="59"/>
  <c r="N6" i="63"/>
  <c r="G49" i="58"/>
  <c r="L23" i="70" l="1"/>
  <c r="F23" i="71"/>
  <c r="G52" i="58"/>
  <c r="G50" i="58"/>
  <c r="D40" i="58"/>
  <c r="E29" i="58"/>
  <c r="D29" i="58"/>
  <c r="F25" i="58"/>
  <c r="F23" i="58"/>
  <c r="F22" i="58"/>
  <c r="F21" i="58"/>
  <c r="F20" i="58"/>
  <c r="F19" i="58"/>
  <c r="F18" i="58"/>
  <c r="F17" i="58"/>
  <c r="F16" i="58"/>
  <c r="F15" i="58"/>
  <c r="F28" i="58"/>
  <c r="F14" i="58"/>
  <c r="F13" i="58"/>
  <c r="F12" i="58"/>
  <c r="F11" i="58"/>
  <c r="F10" i="58"/>
  <c r="F9" i="58"/>
  <c r="F7" i="58"/>
  <c r="F24" i="71"/>
  <c r="F22" i="71"/>
  <c r="F21" i="71"/>
  <c r="F20" i="71"/>
  <c r="F19" i="71"/>
  <c r="F18" i="71"/>
  <c r="F17" i="71"/>
  <c r="F16" i="71"/>
  <c r="F15" i="71"/>
  <c r="F14" i="71"/>
  <c r="F13" i="71"/>
  <c r="F12" i="71"/>
  <c r="F11" i="71"/>
  <c r="F10" i="71"/>
  <c r="F9" i="71"/>
  <c r="F8" i="71"/>
  <c r="E7" i="71"/>
  <c r="L24" i="70"/>
  <c r="L22" i="70"/>
  <c r="H22" i="70"/>
  <c r="L21" i="70"/>
  <c r="H21" i="70"/>
  <c r="L20" i="70"/>
  <c r="H20" i="70"/>
  <c r="L19" i="70"/>
  <c r="H19" i="70"/>
  <c r="L18" i="70"/>
  <c r="H18" i="70"/>
  <c r="L17" i="70"/>
  <c r="H17" i="70"/>
  <c r="L16" i="70"/>
  <c r="H16" i="70"/>
  <c r="L15" i="70"/>
  <c r="H15" i="70"/>
  <c r="L14" i="70"/>
  <c r="H14" i="70"/>
  <c r="H27" i="70"/>
  <c r="L13" i="70"/>
  <c r="H13" i="70"/>
  <c r="L12" i="70"/>
  <c r="H12" i="70"/>
  <c r="L11" i="70"/>
  <c r="H11" i="70"/>
  <c r="L10" i="70"/>
  <c r="H10" i="70"/>
  <c r="L9" i="70"/>
  <c r="H9" i="70"/>
  <c r="K7" i="70"/>
  <c r="G53" i="58" l="1"/>
  <c r="H7" i="70"/>
  <c r="L7" i="70"/>
  <c r="F29" i="58"/>
  <c r="D55" i="58" s="1"/>
  <c r="F7" i="71"/>
  <c r="V41" i="60"/>
  <c r="V43" i="60"/>
  <c r="O40" i="60"/>
  <c r="K40" i="60"/>
  <c r="L40" i="60" s="1"/>
  <c r="K42" i="60"/>
  <c r="K11" i="60"/>
  <c r="K38" i="60"/>
  <c r="K36" i="60"/>
  <c r="K34" i="60"/>
  <c r="K32" i="60"/>
  <c r="K30" i="60"/>
  <c r="K28" i="60"/>
  <c r="K26" i="60"/>
  <c r="K24" i="60"/>
  <c r="K22" i="60"/>
  <c r="K48" i="60"/>
  <c r="K20" i="60"/>
  <c r="K18" i="60"/>
  <c r="K16" i="60"/>
  <c r="K14" i="60"/>
  <c r="V40" i="60" l="1"/>
  <c r="K12" i="61"/>
  <c r="O14" i="61"/>
  <c r="S261" i="24" l="1"/>
  <c r="S263" i="24" s="1"/>
  <c r="K261" i="24"/>
  <c r="K263" i="24" s="1"/>
  <c r="U261" i="24" l="1"/>
  <c r="U263" i="24" s="1"/>
  <c r="M261" i="24"/>
  <c r="M263" i="24" s="1"/>
  <c r="V261" i="24" l="1"/>
  <c r="V263" i="24" s="1"/>
  <c r="K232" i="24" l="1"/>
  <c r="K233" i="24"/>
  <c r="M233" i="24" s="1"/>
  <c r="M232" i="24" l="1"/>
  <c r="M235" i="24" s="1"/>
  <c r="K235" i="24"/>
  <c r="C15" i="72" l="1"/>
  <c r="F14" i="72"/>
  <c r="F13" i="72"/>
  <c r="C20" i="69"/>
  <c r="F15" i="72" l="1"/>
  <c r="F6" i="63"/>
  <c r="K152" i="2" l="1"/>
  <c r="O1729" i="2" l="1"/>
  <c r="O1694" i="2" s="1"/>
  <c r="N1729" i="2"/>
  <c r="N1694" i="2" s="1"/>
  <c r="M1729" i="2"/>
  <c r="M1694" i="2" s="1"/>
  <c r="O2169" i="2"/>
  <c r="N2169" i="2"/>
  <c r="M2169" i="2"/>
  <c r="O2163" i="2"/>
  <c r="N2163" i="2"/>
  <c r="M2163" i="2"/>
  <c r="M2094" i="2" s="1"/>
  <c r="O2094" i="2" l="1"/>
  <c r="N2094" i="2"/>
  <c r="M100" i="2"/>
  <c r="I1769" i="2" l="1"/>
  <c r="H1769" i="2"/>
  <c r="I1768" i="2"/>
  <c r="H1768" i="2"/>
  <c r="I1767" i="2"/>
  <c r="H1767" i="2"/>
  <c r="I1766" i="2"/>
  <c r="H1766" i="2"/>
  <c r="I1765" i="2"/>
  <c r="H1765" i="2"/>
  <c r="I1764" i="2"/>
  <c r="H1764" i="2"/>
  <c r="I1763" i="2"/>
  <c r="H1763" i="2"/>
  <c r="I1762" i="2"/>
  <c r="H1762" i="2"/>
  <c r="I1761" i="2"/>
  <c r="H1761" i="2"/>
  <c r="L1760" i="2"/>
  <c r="K1760" i="2"/>
  <c r="J1760" i="2"/>
  <c r="G1760" i="2"/>
  <c r="I61" i="54" s="1"/>
  <c r="F1760" i="2"/>
  <c r="H61" i="54" s="1"/>
  <c r="E1760" i="2"/>
  <c r="G61" i="54" s="1"/>
  <c r="I1759" i="2"/>
  <c r="H1759" i="2"/>
  <c r="I1758" i="2"/>
  <c r="H1758" i="2"/>
  <c r="I1757" i="2"/>
  <c r="H1757" i="2"/>
  <c r="I1756" i="2"/>
  <c r="H1756" i="2"/>
  <c r="I1755" i="2"/>
  <c r="H1755" i="2"/>
  <c r="I1754" i="2"/>
  <c r="H1754" i="2"/>
  <c r="I1753" i="2"/>
  <c r="H1753" i="2"/>
  <c r="L1752" i="2"/>
  <c r="K1752" i="2"/>
  <c r="G1752" i="2"/>
  <c r="F1752" i="2"/>
  <c r="E1752" i="2"/>
  <c r="I1751" i="2"/>
  <c r="H1751" i="2"/>
  <c r="I1750" i="2"/>
  <c r="H1750" i="2"/>
  <c r="I1749" i="2"/>
  <c r="H1749" i="2"/>
  <c r="I1748" i="2"/>
  <c r="H1748" i="2"/>
  <c r="I1747" i="2"/>
  <c r="H1747" i="2"/>
  <c r="I1746" i="2"/>
  <c r="H1746" i="2"/>
  <c r="I1745" i="2"/>
  <c r="H1745" i="2"/>
  <c r="I1744" i="2"/>
  <c r="H1744" i="2"/>
  <c r="I1743" i="2"/>
  <c r="H1743" i="2"/>
  <c r="I1742" i="2"/>
  <c r="H1742" i="2"/>
  <c r="I1741" i="2"/>
  <c r="H1741" i="2"/>
  <c r="I1740" i="2"/>
  <c r="H1740" i="2"/>
  <c r="I1739" i="2"/>
  <c r="H1739" i="2"/>
  <c r="I1738" i="2"/>
  <c r="H1738" i="2"/>
  <c r="I1737" i="2"/>
  <c r="H1737" i="2"/>
  <c r="I1736" i="2"/>
  <c r="H1736" i="2"/>
  <c r="L1735" i="2"/>
  <c r="K1735" i="2"/>
  <c r="G1735" i="2"/>
  <c r="F1735" i="2"/>
  <c r="E1735" i="2"/>
  <c r="I1734" i="2"/>
  <c r="H1734" i="2"/>
  <c r="I1733" i="2"/>
  <c r="H1733" i="2"/>
  <c r="I1732" i="2"/>
  <c r="H1732" i="2"/>
  <c r="L1731" i="2"/>
  <c r="K1731" i="2"/>
  <c r="G1731" i="2"/>
  <c r="F1731" i="2"/>
  <c r="E1731" i="2"/>
  <c r="I1730" i="2"/>
  <c r="H1730" i="2"/>
  <c r="I1728" i="2"/>
  <c r="H1728" i="2"/>
  <c r="I1727" i="2"/>
  <c r="H1727" i="2"/>
  <c r="I1726" i="2"/>
  <c r="H1726" i="2"/>
  <c r="I1725" i="2"/>
  <c r="H1725" i="2"/>
  <c r="I1724" i="2"/>
  <c r="H1724" i="2"/>
  <c r="I1723" i="2"/>
  <c r="H1723" i="2"/>
  <c r="I1722" i="2"/>
  <c r="H1722" i="2"/>
  <c r="I1721" i="2"/>
  <c r="H1721" i="2"/>
  <c r="I1720" i="2"/>
  <c r="H1720" i="2"/>
  <c r="I1719" i="2"/>
  <c r="H1719" i="2"/>
  <c r="I1718" i="2"/>
  <c r="H1718" i="2"/>
  <c r="L1717" i="2"/>
  <c r="K1717" i="2"/>
  <c r="G1717" i="2"/>
  <c r="F1717" i="2"/>
  <c r="E1717" i="2"/>
  <c r="I1716" i="2"/>
  <c r="H1716" i="2"/>
  <c r="I1715" i="2"/>
  <c r="H1715" i="2"/>
  <c r="I1714" i="2"/>
  <c r="H1714" i="2"/>
  <c r="I1713" i="2"/>
  <c r="H1713" i="2"/>
  <c r="I1712" i="2"/>
  <c r="H1712" i="2"/>
  <c r="I1711" i="2"/>
  <c r="H1711" i="2"/>
  <c r="I1710" i="2"/>
  <c r="H1710" i="2"/>
  <c r="L1709" i="2"/>
  <c r="K1709" i="2"/>
  <c r="G1709" i="2"/>
  <c r="F1709" i="2"/>
  <c r="E1709" i="2"/>
  <c r="I1708" i="2"/>
  <c r="H1708" i="2"/>
  <c r="I1707" i="2"/>
  <c r="H1707" i="2"/>
  <c r="I1706" i="2"/>
  <c r="H1706" i="2"/>
  <c r="I1705" i="2"/>
  <c r="H1705" i="2"/>
  <c r="L1704" i="2"/>
  <c r="K1704" i="2"/>
  <c r="G1704" i="2"/>
  <c r="F1704" i="2"/>
  <c r="E1704" i="2"/>
  <c r="I1703" i="2"/>
  <c r="H1703" i="2"/>
  <c r="I1702" i="2"/>
  <c r="H1702" i="2"/>
  <c r="I1701" i="2"/>
  <c r="H1701" i="2"/>
  <c r="I1700" i="2"/>
  <c r="H1700" i="2"/>
  <c r="I1699" i="2"/>
  <c r="H1699" i="2"/>
  <c r="L1698" i="2"/>
  <c r="K1698" i="2"/>
  <c r="G1698" i="2"/>
  <c r="F1698" i="2"/>
  <c r="E1698" i="2"/>
  <c r="I1697" i="2"/>
  <c r="H1697" i="2"/>
  <c r="I1693" i="2"/>
  <c r="H1693" i="2"/>
  <c r="I1692" i="2"/>
  <c r="H1692" i="2"/>
  <c r="I1691" i="2"/>
  <c r="H1691" i="2"/>
  <c r="I1690" i="2"/>
  <c r="H1690" i="2"/>
  <c r="I2169" i="2"/>
  <c r="H2169" i="2"/>
  <c r="I2162" i="2"/>
  <c r="H2162" i="2"/>
  <c r="I2161" i="2"/>
  <c r="H2161" i="2"/>
  <c r="L2160" i="2"/>
  <c r="K66" i="54" s="1"/>
  <c r="K2160" i="2"/>
  <c r="J66" i="54" s="1"/>
  <c r="J2160" i="2"/>
  <c r="G2160" i="2"/>
  <c r="I66" i="54" s="1"/>
  <c r="F2160" i="2"/>
  <c r="H66" i="54" s="1"/>
  <c r="E2160" i="2"/>
  <c r="G66" i="54" s="1"/>
  <c r="I2159" i="2"/>
  <c r="H2159" i="2"/>
  <c r="I2158" i="2"/>
  <c r="H2158" i="2"/>
  <c r="I2157" i="2"/>
  <c r="H2157" i="2"/>
  <c r="I2156" i="2"/>
  <c r="H2156" i="2"/>
  <c r="I2155" i="2"/>
  <c r="H2155" i="2"/>
  <c r="I2154" i="2"/>
  <c r="H2154" i="2"/>
  <c r="I2153" i="2"/>
  <c r="H2153" i="2"/>
  <c r="L2152" i="2"/>
  <c r="K2152" i="2"/>
  <c r="G2152" i="2"/>
  <c r="F2152" i="2"/>
  <c r="E2152" i="2"/>
  <c r="I2151" i="2"/>
  <c r="H2151" i="2"/>
  <c r="I2150" i="2"/>
  <c r="H2150" i="2"/>
  <c r="I2149" i="2"/>
  <c r="H2149" i="2"/>
  <c r="I2148" i="2"/>
  <c r="H2148" i="2"/>
  <c r="I2147" i="2"/>
  <c r="H2147" i="2"/>
  <c r="I2146" i="2"/>
  <c r="H2146" i="2"/>
  <c r="I2145" i="2"/>
  <c r="H2145" i="2"/>
  <c r="I2144" i="2"/>
  <c r="H2144" i="2"/>
  <c r="I2143" i="2"/>
  <c r="H2143" i="2"/>
  <c r="I2142" i="2"/>
  <c r="H2142" i="2"/>
  <c r="I2141" i="2"/>
  <c r="H2141" i="2"/>
  <c r="I2140" i="2"/>
  <c r="H2140" i="2"/>
  <c r="I2139" i="2"/>
  <c r="H2139" i="2"/>
  <c r="I2138" i="2"/>
  <c r="H2138" i="2"/>
  <c r="I2137" i="2"/>
  <c r="H2137" i="2"/>
  <c r="I2136" i="2"/>
  <c r="H2136" i="2"/>
  <c r="L2135" i="2"/>
  <c r="K2135" i="2"/>
  <c r="G2135" i="2"/>
  <c r="F2135" i="2"/>
  <c r="E2135" i="2"/>
  <c r="I2134" i="2"/>
  <c r="H2134" i="2"/>
  <c r="I2133" i="2"/>
  <c r="H2133" i="2"/>
  <c r="I2132" i="2"/>
  <c r="H2132" i="2"/>
  <c r="L2131" i="2"/>
  <c r="K2131" i="2"/>
  <c r="G2131" i="2"/>
  <c r="F2131" i="2"/>
  <c r="E2131" i="2"/>
  <c r="I2130" i="2"/>
  <c r="H2130" i="2"/>
  <c r="I2129" i="2"/>
  <c r="H2129" i="2"/>
  <c r="I2128" i="2"/>
  <c r="H2128" i="2"/>
  <c r="I2127" i="2"/>
  <c r="H2127" i="2"/>
  <c r="I2126" i="2"/>
  <c r="H2126" i="2"/>
  <c r="I2125" i="2"/>
  <c r="H2125" i="2"/>
  <c r="I2124" i="2"/>
  <c r="H2124" i="2"/>
  <c r="I2123" i="2"/>
  <c r="H2123" i="2"/>
  <c r="I2122" i="2"/>
  <c r="H2122" i="2"/>
  <c r="I2121" i="2"/>
  <c r="H2121" i="2"/>
  <c r="I2120" i="2"/>
  <c r="H2120" i="2"/>
  <c r="I2119" i="2"/>
  <c r="H2119" i="2"/>
  <c r="I2118" i="2"/>
  <c r="H2118" i="2"/>
  <c r="L2117" i="2"/>
  <c r="K2117" i="2"/>
  <c r="G2117" i="2"/>
  <c r="F2117" i="2"/>
  <c r="E2117" i="2"/>
  <c r="I2116" i="2"/>
  <c r="H2116" i="2"/>
  <c r="I2115" i="2"/>
  <c r="H2115" i="2"/>
  <c r="I2114" i="2"/>
  <c r="H2114" i="2"/>
  <c r="I2113" i="2"/>
  <c r="H2113" i="2"/>
  <c r="I2112" i="2"/>
  <c r="H2112" i="2"/>
  <c r="I2111" i="2"/>
  <c r="H2111" i="2"/>
  <c r="I2110" i="2"/>
  <c r="H2110" i="2"/>
  <c r="L2109" i="2"/>
  <c r="K2109" i="2"/>
  <c r="G2109" i="2"/>
  <c r="F2109" i="2"/>
  <c r="E2109" i="2"/>
  <c r="I2108" i="2"/>
  <c r="H2108" i="2"/>
  <c r="I2107" i="2"/>
  <c r="H2107" i="2"/>
  <c r="I2106" i="2"/>
  <c r="H2106" i="2"/>
  <c r="I2105" i="2"/>
  <c r="H2105" i="2"/>
  <c r="L2104" i="2"/>
  <c r="K2104" i="2"/>
  <c r="G2104" i="2"/>
  <c r="F2104" i="2"/>
  <c r="E2104" i="2"/>
  <c r="I2103" i="2"/>
  <c r="H2103" i="2"/>
  <c r="I2102" i="2"/>
  <c r="H2102" i="2"/>
  <c r="I2101" i="2"/>
  <c r="H2101" i="2"/>
  <c r="I2100" i="2"/>
  <c r="H2100" i="2"/>
  <c r="I2099" i="2"/>
  <c r="H2099" i="2"/>
  <c r="L2098" i="2"/>
  <c r="K2098" i="2"/>
  <c r="G2098" i="2"/>
  <c r="F2098" i="2"/>
  <c r="E2098" i="2"/>
  <c r="I2097" i="2"/>
  <c r="H2097" i="2"/>
  <c r="I2093" i="2"/>
  <c r="H2093" i="2"/>
  <c r="I2092" i="2"/>
  <c r="H2092" i="2"/>
  <c r="I2091" i="2"/>
  <c r="H2091" i="2"/>
  <c r="I2090" i="2"/>
  <c r="H2090" i="2"/>
  <c r="H2098" i="2" l="1"/>
  <c r="F2096" i="2"/>
  <c r="H39" i="54" s="1"/>
  <c r="I1704" i="2"/>
  <c r="I1709" i="2"/>
  <c r="I2098" i="2"/>
  <c r="I2135" i="2"/>
  <c r="I1731" i="2"/>
  <c r="I1735" i="2"/>
  <c r="H2131" i="2"/>
  <c r="H2152" i="2"/>
  <c r="H1731" i="2"/>
  <c r="H1752" i="2"/>
  <c r="I1717" i="2"/>
  <c r="I2109" i="2"/>
  <c r="H2160" i="2"/>
  <c r="L1696" i="2"/>
  <c r="K34" i="54" s="1"/>
  <c r="F1696" i="2"/>
  <c r="H34" i="54" s="1"/>
  <c r="I1760" i="2"/>
  <c r="I2131" i="2"/>
  <c r="H2135" i="2"/>
  <c r="H1760" i="2"/>
  <c r="K2096" i="2"/>
  <c r="E2096" i="2"/>
  <c r="H1735" i="2"/>
  <c r="I1752" i="2"/>
  <c r="I2117" i="2"/>
  <c r="L2096" i="2"/>
  <c r="K39" i="54" s="1"/>
  <c r="I1698" i="2"/>
  <c r="I2104" i="2"/>
  <c r="K1696" i="2"/>
  <c r="E1696" i="2"/>
  <c r="G34" i="54" s="1"/>
  <c r="I2160" i="2"/>
  <c r="G1696" i="2"/>
  <c r="I34" i="54" s="1"/>
  <c r="H1704" i="2"/>
  <c r="H1717" i="2"/>
  <c r="H1709" i="2"/>
  <c r="H1698" i="2"/>
  <c r="G2096" i="2"/>
  <c r="I39" i="54" s="1"/>
  <c r="H2104" i="2"/>
  <c r="H2117" i="2"/>
  <c r="I2152" i="2"/>
  <c r="H2109" i="2"/>
  <c r="L2094" i="2" l="1"/>
  <c r="K2094" i="2"/>
  <c r="J39" i="54"/>
  <c r="E2094" i="2"/>
  <c r="G39" i="54"/>
  <c r="F2094" i="2"/>
  <c r="K1694" i="2"/>
  <c r="J34" i="54"/>
  <c r="L1694" i="2"/>
  <c r="E1694" i="2"/>
  <c r="F1694" i="2"/>
  <c r="I1696" i="2"/>
  <c r="H1696" i="2"/>
  <c r="G1694" i="2"/>
  <c r="I2096" i="2"/>
  <c r="H2096" i="2"/>
  <c r="G2094" i="2"/>
  <c r="I1694" i="2" l="1"/>
  <c r="H1694" i="2"/>
  <c r="I2094" i="2"/>
  <c r="H2094" i="2"/>
  <c r="K1317" i="2" l="1"/>
  <c r="O1382" i="2" l="1"/>
  <c r="N1382" i="2"/>
  <c r="M1382" i="2"/>
  <c r="O1381" i="2"/>
  <c r="N1381" i="2"/>
  <c r="M1381" i="2"/>
  <c r="O1380" i="2"/>
  <c r="N1380" i="2"/>
  <c r="M1380" i="2"/>
  <c r="O1302" i="2"/>
  <c r="N1302" i="2"/>
  <c r="M1302" i="2"/>
  <c r="O1301" i="2"/>
  <c r="N1301" i="2"/>
  <c r="M1301" i="2"/>
  <c r="O1300" i="2"/>
  <c r="N1300" i="2"/>
  <c r="M1300" i="2"/>
  <c r="O1222" i="2"/>
  <c r="N1222" i="2"/>
  <c r="M1222" i="2"/>
  <c r="O1221" i="2"/>
  <c r="N1221" i="2"/>
  <c r="M1221" i="2"/>
  <c r="O1220" i="2"/>
  <c r="N1220" i="2"/>
  <c r="M1220" i="2"/>
  <c r="O1142" i="2"/>
  <c r="N1142" i="2"/>
  <c r="M1142" i="2"/>
  <c r="O1141" i="2"/>
  <c r="N1141" i="2"/>
  <c r="M1141" i="2"/>
  <c r="O1140" i="2"/>
  <c r="N1140" i="2"/>
  <c r="M1140" i="2"/>
  <c r="O1062" i="2"/>
  <c r="N1062" i="2"/>
  <c r="M1062" i="2"/>
  <c r="O1061" i="2"/>
  <c r="N1061" i="2"/>
  <c r="M1061" i="2"/>
  <c r="O1060" i="2"/>
  <c r="N1060" i="2"/>
  <c r="M1060" i="2"/>
  <c r="O982" i="2"/>
  <c r="N982" i="2"/>
  <c r="M982" i="2"/>
  <c r="O981" i="2"/>
  <c r="N981" i="2"/>
  <c r="M981" i="2"/>
  <c r="O980" i="2"/>
  <c r="N980" i="2"/>
  <c r="M980" i="2"/>
  <c r="O902" i="2"/>
  <c r="N902" i="2"/>
  <c r="M902" i="2"/>
  <c r="O901" i="2"/>
  <c r="N901" i="2"/>
  <c r="M901" i="2"/>
  <c r="O900" i="2"/>
  <c r="N900" i="2"/>
  <c r="M900" i="2"/>
  <c r="O822" i="2"/>
  <c r="N822" i="2"/>
  <c r="M822" i="2"/>
  <c r="O821" i="2"/>
  <c r="N821" i="2"/>
  <c r="M821" i="2"/>
  <c r="O820" i="2"/>
  <c r="N820" i="2"/>
  <c r="M820" i="2"/>
  <c r="O1435" i="2"/>
  <c r="N1435" i="2"/>
  <c r="M1435" i="2"/>
  <c r="O1434" i="2"/>
  <c r="N1434" i="2"/>
  <c r="M1434" i="2"/>
  <c r="O1409" i="2"/>
  <c r="N1409" i="2"/>
  <c r="M1409" i="2"/>
  <c r="O1405" i="2"/>
  <c r="N1405" i="2"/>
  <c r="M1405" i="2"/>
  <c r="O1401" i="2"/>
  <c r="N1401" i="2"/>
  <c r="M1401" i="2"/>
  <c r="O1393" i="2"/>
  <c r="N1393" i="2"/>
  <c r="M1393" i="2"/>
  <c r="O1392" i="2"/>
  <c r="N1392" i="2"/>
  <c r="M1392" i="2"/>
  <c r="O1391" i="2"/>
  <c r="N1391" i="2"/>
  <c r="M1391" i="2"/>
  <c r="O1388" i="2"/>
  <c r="N1388" i="2"/>
  <c r="M1388" i="2"/>
  <c r="O1386" i="2"/>
  <c r="N1386" i="2"/>
  <c r="M1386" i="2"/>
  <c r="O1355" i="2"/>
  <c r="N1355" i="2"/>
  <c r="M1355" i="2"/>
  <c r="O1354" i="2"/>
  <c r="N1354" i="2"/>
  <c r="M1354" i="2"/>
  <c r="O1350" i="2"/>
  <c r="N1350" i="2"/>
  <c r="M1350" i="2"/>
  <c r="O1329" i="2"/>
  <c r="N1329" i="2"/>
  <c r="M1329" i="2"/>
  <c r="O1325" i="2"/>
  <c r="N1325" i="2"/>
  <c r="M1325" i="2"/>
  <c r="O1321" i="2"/>
  <c r="N1321" i="2"/>
  <c r="M1321" i="2"/>
  <c r="O1319" i="2"/>
  <c r="N1319" i="2"/>
  <c r="M1319" i="2"/>
  <c r="O1313" i="2"/>
  <c r="N1313" i="2"/>
  <c r="M1313" i="2"/>
  <c r="O1312" i="2"/>
  <c r="N1312" i="2"/>
  <c r="M1312" i="2"/>
  <c r="O1311" i="2"/>
  <c r="N1311" i="2"/>
  <c r="M1311" i="2"/>
  <c r="O1308" i="2"/>
  <c r="N1308" i="2"/>
  <c r="M1308" i="2"/>
  <c r="O1306" i="2"/>
  <c r="N1306" i="2"/>
  <c r="M1306" i="2"/>
  <c r="O1275" i="2"/>
  <c r="N1275" i="2"/>
  <c r="M1275" i="2"/>
  <c r="O1274" i="2"/>
  <c r="N1274" i="2"/>
  <c r="M1274" i="2"/>
  <c r="O1270" i="2"/>
  <c r="N1270" i="2"/>
  <c r="M1270" i="2"/>
  <c r="O1249" i="2"/>
  <c r="N1249" i="2"/>
  <c r="M1249" i="2"/>
  <c r="O1245" i="2"/>
  <c r="N1245" i="2"/>
  <c r="M1245" i="2"/>
  <c r="O1241" i="2"/>
  <c r="N1241" i="2"/>
  <c r="M1241" i="2"/>
  <c r="O1239" i="2"/>
  <c r="N1239" i="2"/>
  <c r="M1239" i="2"/>
  <c r="O1233" i="2"/>
  <c r="N1233" i="2"/>
  <c r="M1233" i="2"/>
  <c r="O1232" i="2"/>
  <c r="N1232" i="2"/>
  <c r="M1232" i="2"/>
  <c r="O1231" i="2"/>
  <c r="N1231" i="2"/>
  <c r="M1231" i="2"/>
  <c r="O1228" i="2"/>
  <c r="N1228" i="2"/>
  <c r="M1228" i="2"/>
  <c r="O1227" i="2"/>
  <c r="N1227" i="2"/>
  <c r="M1227" i="2"/>
  <c r="O1226" i="2"/>
  <c r="N1226" i="2"/>
  <c r="M1226" i="2"/>
  <c r="O1195" i="2"/>
  <c r="N1195" i="2"/>
  <c r="M1195" i="2"/>
  <c r="O1194" i="2"/>
  <c r="N1194" i="2"/>
  <c r="M1194" i="2"/>
  <c r="O1190" i="2"/>
  <c r="N1190" i="2"/>
  <c r="M1190" i="2"/>
  <c r="O1169" i="2"/>
  <c r="N1169" i="2"/>
  <c r="M1169" i="2"/>
  <c r="O1165" i="2"/>
  <c r="N1165" i="2"/>
  <c r="M1165" i="2"/>
  <c r="O1161" i="2"/>
  <c r="N1161" i="2"/>
  <c r="M1161" i="2"/>
  <c r="O1159" i="2"/>
  <c r="N1159" i="2"/>
  <c r="M1159" i="2"/>
  <c r="O1153" i="2"/>
  <c r="N1153" i="2"/>
  <c r="M1153" i="2"/>
  <c r="O1152" i="2"/>
  <c r="N1152" i="2"/>
  <c r="M1152" i="2"/>
  <c r="O1151" i="2"/>
  <c r="N1151" i="2"/>
  <c r="M1151" i="2"/>
  <c r="O1148" i="2"/>
  <c r="N1148" i="2"/>
  <c r="M1148" i="2"/>
  <c r="O1147" i="2"/>
  <c r="N1147" i="2"/>
  <c r="M1147" i="2"/>
  <c r="O1146" i="2"/>
  <c r="N1146" i="2"/>
  <c r="M1146" i="2"/>
  <c r="O1115" i="2"/>
  <c r="N1115" i="2"/>
  <c r="M1115" i="2"/>
  <c r="O1114" i="2"/>
  <c r="N1114" i="2"/>
  <c r="M1114" i="2"/>
  <c r="O1110" i="2"/>
  <c r="N1110" i="2"/>
  <c r="M1110" i="2"/>
  <c r="O1089" i="2"/>
  <c r="N1089" i="2"/>
  <c r="M1089" i="2"/>
  <c r="O1085" i="2"/>
  <c r="N1085" i="2"/>
  <c r="M1085" i="2"/>
  <c r="O1081" i="2"/>
  <c r="N1081" i="2"/>
  <c r="M1081" i="2"/>
  <c r="O1079" i="2"/>
  <c r="N1079" i="2"/>
  <c r="M1079" i="2"/>
  <c r="O1073" i="2"/>
  <c r="N1073" i="2"/>
  <c r="M1073" i="2"/>
  <c r="O1072" i="2"/>
  <c r="N1072" i="2"/>
  <c r="M1072" i="2"/>
  <c r="O1071" i="2"/>
  <c r="N1071" i="2"/>
  <c r="M1071" i="2"/>
  <c r="O1068" i="2"/>
  <c r="N1068" i="2"/>
  <c r="M1068" i="2"/>
  <c r="O1066" i="2"/>
  <c r="N1066" i="2"/>
  <c r="M1066" i="2"/>
  <c r="O1035" i="2"/>
  <c r="N1035" i="2"/>
  <c r="M1035" i="2"/>
  <c r="O1034" i="2"/>
  <c r="N1034" i="2"/>
  <c r="M1034" i="2"/>
  <c r="O1030" i="2"/>
  <c r="N1030" i="2"/>
  <c r="M1030" i="2"/>
  <c r="O1009" i="2"/>
  <c r="N1009" i="2"/>
  <c r="M1009" i="2"/>
  <c r="O1005" i="2"/>
  <c r="N1005" i="2"/>
  <c r="M1005" i="2"/>
  <c r="O1001" i="2"/>
  <c r="N1001" i="2"/>
  <c r="M1001" i="2"/>
  <c r="O999" i="2"/>
  <c r="N999" i="2"/>
  <c r="M999" i="2"/>
  <c r="O993" i="2"/>
  <c r="N993" i="2"/>
  <c r="M993" i="2"/>
  <c r="O992" i="2"/>
  <c r="N992" i="2"/>
  <c r="M992" i="2"/>
  <c r="O991" i="2"/>
  <c r="N991" i="2"/>
  <c r="M991" i="2"/>
  <c r="O988" i="2"/>
  <c r="N988" i="2"/>
  <c r="M988" i="2"/>
  <c r="O986" i="2"/>
  <c r="N986" i="2"/>
  <c r="M986" i="2"/>
  <c r="O955" i="2"/>
  <c r="N955" i="2"/>
  <c r="M955" i="2"/>
  <c r="O954" i="2"/>
  <c r="N954" i="2"/>
  <c r="M954" i="2"/>
  <c r="O950" i="2"/>
  <c r="N950" i="2"/>
  <c r="M950" i="2"/>
  <c r="O929" i="2"/>
  <c r="N929" i="2"/>
  <c r="M929" i="2"/>
  <c r="O925" i="2"/>
  <c r="N925" i="2"/>
  <c r="M925" i="2"/>
  <c r="O921" i="2"/>
  <c r="N921" i="2"/>
  <c r="M921" i="2"/>
  <c r="O920" i="2"/>
  <c r="N920" i="2"/>
  <c r="M920" i="2"/>
  <c r="O919" i="2"/>
  <c r="N919" i="2"/>
  <c r="M919" i="2"/>
  <c r="O913" i="2"/>
  <c r="N913" i="2"/>
  <c r="M913" i="2"/>
  <c r="O912" i="2"/>
  <c r="N912" i="2"/>
  <c r="M912" i="2"/>
  <c r="O911" i="2"/>
  <c r="N911" i="2"/>
  <c r="M911" i="2"/>
  <c r="O908" i="2"/>
  <c r="N908" i="2"/>
  <c r="M908" i="2"/>
  <c r="O906" i="2"/>
  <c r="N906" i="2"/>
  <c r="M906" i="2"/>
  <c r="O875" i="2"/>
  <c r="N875" i="2"/>
  <c r="M875" i="2"/>
  <c r="O874" i="2"/>
  <c r="N874" i="2"/>
  <c r="M874" i="2"/>
  <c r="O849" i="2"/>
  <c r="N849" i="2"/>
  <c r="M849" i="2"/>
  <c r="O845" i="2"/>
  <c r="N845" i="2"/>
  <c r="M845" i="2"/>
  <c r="O841" i="2"/>
  <c r="N841" i="2"/>
  <c r="M841" i="2"/>
  <c r="O833" i="2"/>
  <c r="N833" i="2"/>
  <c r="M833" i="2"/>
  <c r="O832" i="2"/>
  <c r="N832" i="2"/>
  <c r="M832" i="2"/>
  <c r="O831" i="2"/>
  <c r="N831" i="2"/>
  <c r="M831" i="2"/>
  <c r="O828" i="2"/>
  <c r="N828" i="2"/>
  <c r="M828" i="2"/>
  <c r="O827" i="2"/>
  <c r="N827" i="2"/>
  <c r="M827" i="2"/>
  <c r="O826" i="2"/>
  <c r="N826" i="2"/>
  <c r="M826" i="2"/>
  <c r="O795" i="2"/>
  <c r="N795" i="2"/>
  <c r="M795" i="2"/>
  <c r="O794" i="2"/>
  <c r="N794" i="2"/>
  <c r="M794" i="2"/>
  <c r="O790" i="2"/>
  <c r="N790" i="2"/>
  <c r="M790" i="2"/>
  <c r="O769" i="2"/>
  <c r="N769" i="2"/>
  <c r="M769" i="2"/>
  <c r="O767" i="2"/>
  <c r="N767" i="2"/>
  <c r="M767" i="2"/>
  <c r="O765" i="2"/>
  <c r="N765" i="2"/>
  <c r="M765" i="2"/>
  <c r="O761" i="2"/>
  <c r="N761" i="2"/>
  <c r="M761" i="2"/>
  <c r="O760" i="2"/>
  <c r="N760" i="2"/>
  <c r="M760" i="2"/>
  <c r="O759" i="2"/>
  <c r="N759" i="2"/>
  <c r="M759" i="2"/>
  <c r="O753" i="2"/>
  <c r="N753" i="2"/>
  <c r="M753" i="2"/>
  <c r="O752" i="2"/>
  <c r="N752" i="2"/>
  <c r="M752" i="2"/>
  <c r="O751" i="2"/>
  <c r="N751" i="2"/>
  <c r="M751" i="2"/>
  <c r="O748" i="2"/>
  <c r="N748" i="2"/>
  <c r="M748" i="2"/>
  <c r="O747" i="2"/>
  <c r="N747" i="2"/>
  <c r="M747" i="2"/>
  <c r="O746" i="2"/>
  <c r="N746" i="2"/>
  <c r="M746" i="2"/>
  <c r="O742" i="2"/>
  <c r="N742" i="2"/>
  <c r="M742" i="2"/>
  <c r="O741" i="2"/>
  <c r="N741" i="2"/>
  <c r="M741" i="2"/>
  <c r="O740" i="2"/>
  <c r="N740" i="2"/>
  <c r="M740" i="2"/>
  <c r="O662" i="2"/>
  <c r="N662" i="2"/>
  <c r="M662" i="2"/>
  <c r="O661" i="2"/>
  <c r="N661" i="2"/>
  <c r="M661" i="2"/>
  <c r="O660" i="2"/>
  <c r="N660" i="2"/>
  <c r="M660" i="2"/>
  <c r="O715" i="2"/>
  <c r="N715" i="2"/>
  <c r="M715" i="2"/>
  <c r="O714" i="2"/>
  <c r="N714" i="2"/>
  <c r="M714" i="2"/>
  <c r="O710" i="2"/>
  <c r="N710" i="2"/>
  <c r="M710" i="2"/>
  <c r="O689" i="2"/>
  <c r="N689" i="2"/>
  <c r="M689" i="2"/>
  <c r="O685" i="2"/>
  <c r="N685" i="2"/>
  <c r="M685" i="2"/>
  <c r="O681" i="2"/>
  <c r="N681" i="2"/>
  <c r="M681" i="2"/>
  <c r="O679" i="2"/>
  <c r="N679" i="2"/>
  <c r="M679" i="2"/>
  <c r="O673" i="2"/>
  <c r="N673" i="2"/>
  <c r="M673" i="2"/>
  <c r="O672" i="2"/>
  <c r="N672" i="2"/>
  <c r="M672" i="2"/>
  <c r="O671" i="2"/>
  <c r="N671" i="2"/>
  <c r="M671" i="2"/>
  <c r="O668" i="2"/>
  <c r="N668" i="2"/>
  <c r="M668" i="2"/>
  <c r="O666" i="2"/>
  <c r="N666" i="2"/>
  <c r="M666" i="2"/>
  <c r="O635" i="2"/>
  <c r="N635" i="2"/>
  <c r="M635" i="2"/>
  <c r="O634" i="2"/>
  <c r="N634" i="2"/>
  <c r="M634" i="2"/>
  <c r="O630" i="2"/>
  <c r="N630" i="2"/>
  <c r="M630" i="2"/>
  <c r="O609" i="2"/>
  <c r="N609" i="2"/>
  <c r="M609" i="2"/>
  <c r="O605" i="2"/>
  <c r="N605" i="2"/>
  <c r="M605" i="2"/>
  <c r="O601" i="2"/>
  <c r="N601" i="2"/>
  <c r="M601" i="2"/>
  <c r="O593" i="2"/>
  <c r="N593" i="2"/>
  <c r="M593" i="2"/>
  <c r="O592" i="2"/>
  <c r="N592" i="2"/>
  <c r="M592" i="2"/>
  <c r="O591" i="2"/>
  <c r="N591" i="2"/>
  <c r="M591" i="2"/>
  <c r="O588" i="2"/>
  <c r="N588" i="2"/>
  <c r="M588" i="2"/>
  <c r="O586" i="2"/>
  <c r="N586" i="2"/>
  <c r="M586" i="2"/>
  <c r="O582" i="2"/>
  <c r="N582" i="2"/>
  <c r="M582" i="2"/>
  <c r="O581" i="2"/>
  <c r="N581" i="2"/>
  <c r="M581" i="2"/>
  <c r="O580" i="2"/>
  <c r="N580" i="2"/>
  <c r="M580" i="2"/>
  <c r="O502" i="2"/>
  <c r="N502" i="2"/>
  <c r="M502" i="2"/>
  <c r="O501" i="2"/>
  <c r="N501" i="2"/>
  <c r="M501" i="2"/>
  <c r="O500" i="2"/>
  <c r="N500" i="2"/>
  <c r="M500" i="2"/>
  <c r="O554" i="2"/>
  <c r="N554" i="2"/>
  <c r="M554" i="2"/>
  <c r="O550" i="2"/>
  <c r="N550" i="2"/>
  <c r="M550" i="2"/>
  <c r="O525" i="2"/>
  <c r="N525" i="2"/>
  <c r="M525" i="2"/>
  <c r="O521" i="2"/>
  <c r="N521" i="2"/>
  <c r="M521" i="2"/>
  <c r="O519" i="2"/>
  <c r="N519" i="2"/>
  <c r="M519" i="2"/>
  <c r="O513" i="2"/>
  <c r="N513" i="2"/>
  <c r="M513" i="2"/>
  <c r="O512" i="2"/>
  <c r="N512" i="2"/>
  <c r="M512" i="2"/>
  <c r="O506" i="2"/>
  <c r="N506" i="2"/>
  <c r="M506" i="2"/>
  <c r="O474" i="2"/>
  <c r="N474" i="2"/>
  <c r="M474" i="2"/>
  <c r="O433" i="2"/>
  <c r="N433" i="2"/>
  <c r="M433" i="2"/>
  <c r="O422" i="2"/>
  <c r="N422" i="2"/>
  <c r="M422" i="2"/>
  <c r="O421" i="2"/>
  <c r="N421" i="2"/>
  <c r="M421" i="2"/>
  <c r="O420" i="2"/>
  <c r="N420" i="2"/>
  <c r="M420" i="2"/>
  <c r="O342" i="2"/>
  <c r="N342" i="2"/>
  <c r="M342" i="2"/>
  <c r="O341" i="2"/>
  <c r="N341" i="2"/>
  <c r="M341" i="2"/>
  <c r="O340" i="2"/>
  <c r="N340" i="2"/>
  <c r="M340" i="2"/>
  <c r="O394" i="2"/>
  <c r="N394" i="2"/>
  <c r="M394" i="2"/>
  <c r="O390" i="2"/>
  <c r="N390" i="2"/>
  <c r="M390" i="2"/>
  <c r="O369" i="2"/>
  <c r="N369" i="2"/>
  <c r="M369" i="2"/>
  <c r="O365" i="2"/>
  <c r="N365" i="2"/>
  <c r="M365" i="2"/>
  <c r="O361" i="2"/>
  <c r="N361" i="2"/>
  <c r="M361" i="2"/>
  <c r="O353" i="2"/>
  <c r="N353" i="2"/>
  <c r="M353" i="2"/>
  <c r="O352" i="2"/>
  <c r="N352" i="2"/>
  <c r="M352" i="2"/>
  <c r="O351" i="2"/>
  <c r="N351" i="2"/>
  <c r="M351" i="2"/>
  <c r="O348" i="2"/>
  <c r="N348" i="2"/>
  <c r="M348" i="2"/>
  <c r="O346" i="2"/>
  <c r="N346" i="2"/>
  <c r="M346" i="2"/>
  <c r="O315" i="2"/>
  <c r="N315" i="2"/>
  <c r="M315" i="2"/>
  <c r="O314" i="2"/>
  <c r="N314" i="2"/>
  <c r="M314" i="2"/>
  <c r="O287" i="2"/>
  <c r="N287" i="2"/>
  <c r="M287" i="2"/>
  <c r="O281" i="2"/>
  <c r="N281" i="2"/>
  <c r="M281" i="2"/>
  <c r="O279" i="2"/>
  <c r="N279" i="2"/>
  <c r="M279" i="2"/>
  <c r="O273" i="2"/>
  <c r="N273" i="2"/>
  <c r="M273" i="2"/>
  <c r="O272" i="2"/>
  <c r="N272" i="2"/>
  <c r="M272" i="2"/>
  <c r="O266" i="2"/>
  <c r="N266" i="2"/>
  <c r="M266" i="2"/>
  <c r="M261" i="2"/>
  <c r="N261" i="2"/>
  <c r="O261" i="2"/>
  <c r="M262" i="2"/>
  <c r="N262" i="2"/>
  <c r="O262" i="2"/>
  <c r="O260" i="2"/>
  <c r="N260" i="2"/>
  <c r="M260" i="2"/>
  <c r="O235" i="2"/>
  <c r="N235" i="2"/>
  <c r="M235" i="2"/>
  <c r="O234" i="2"/>
  <c r="N234" i="2"/>
  <c r="M234" i="2"/>
  <c r="O209" i="2"/>
  <c r="N209" i="2"/>
  <c r="M209" i="2"/>
  <c r="O207" i="2"/>
  <c r="N207" i="2"/>
  <c r="M207" i="2"/>
  <c r="O201" i="2"/>
  <c r="N201" i="2"/>
  <c r="M201" i="2"/>
  <c r="O199" i="2"/>
  <c r="N199" i="2"/>
  <c r="M199" i="2"/>
  <c r="O193" i="2"/>
  <c r="N193" i="2"/>
  <c r="O192" i="2"/>
  <c r="N192" i="2"/>
  <c r="M192" i="2"/>
  <c r="O191" i="2"/>
  <c r="N191" i="2"/>
  <c r="M191" i="2"/>
  <c r="O188" i="2"/>
  <c r="N188" i="2"/>
  <c r="M188" i="2"/>
  <c r="O187" i="2"/>
  <c r="N187" i="2"/>
  <c r="M187" i="2"/>
  <c r="O186" i="2"/>
  <c r="N186" i="2"/>
  <c r="M186" i="2"/>
  <c r="O182" i="2"/>
  <c r="N182" i="2"/>
  <c r="M182" i="2"/>
  <c r="O181" i="2"/>
  <c r="N181" i="2"/>
  <c r="M181" i="2"/>
  <c r="O180" i="2"/>
  <c r="N180" i="2"/>
  <c r="M180" i="2"/>
  <c r="O155" i="2"/>
  <c r="N155" i="2"/>
  <c r="M155" i="2"/>
  <c r="O154" i="2"/>
  <c r="N154" i="2"/>
  <c r="M154" i="2"/>
  <c r="O150" i="2"/>
  <c r="N150" i="2"/>
  <c r="M150" i="2"/>
  <c r="O143" i="2"/>
  <c r="N143" i="2"/>
  <c r="M143" i="2"/>
  <c r="O142" i="2"/>
  <c r="N142" i="2"/>
  <c r="M142" i="2"/>
  <c r="O140" i="2"/>
  <c r="N140" i="2"/>
  <c r="M140" i="2"/>
  <c r="O138" i="2"/>
  <c r="N138" i="2"/>
  <c r="M138" i="2"/>
  <c r="O137" i="2"/>
  <c r="N137" i="2"/>
  <c r="M137" i="2"/>
  <c r="O134" i="2"/>
  <c r="N134" i="2"/>
  <c r="M134" i="2"/>
  <c r="O133" i="2"/>
  <c r="N133" i="2"/>
  <c r="M133" i="2"/>
  <c r="O130" i="2"/>
  <c r="N130" i="2"/>
  <c r="M130" i="2"/>
  <c r="O129" i="2"/>
  <c r="N129" i="2"/>
  <c r="M129" i="2"/>
  <c r="O128" i="2"/>
  <c r="N128" i="2"/>
  <c r="M128" i="2"/>
  <c r="O127" i="2"/>
  <c r="N127" i="2"/>
  <c r="M127" i="2"/>
  <c r="O125" i="2"/>
  <c r="N125" i="2"/>
  <c r="M125" i="2"/>
  <c r="O124" i="2"/>
  <c r="N124" i="2"/>
  <c r="M124" i="2"/>
  <c r="O122" i="2"/>
  <c r="N122" i="2"/>
  <c r="M122" i="2"/>
  <c r="O120" i="2"/>
  <c r="N120" i="2"/>
  <c r="M120" i="2"/>
  <c r="O119" i="2"/>
  <c r="N119" i="2"/>
  <c r="M119" i="2"/>
  <c r="O112" i="2"/>
  <c r="N112" i="2"/>
  <c r="M112" i="2"/>
  <c r="O111" i="2"/>
  <c r="N111" i="2"/>
  <c r="M111" i="2"/>
  <c r="O108" i="2"/>
  <c r="N108" i="2"/>
  <c r="M108" i="2"/>
  <c r="O106" i="2"/>
  <c r="N106" i="2"/>
  <c r="M106" i="2"/>
  <c r="M101" i="2"/>
  <c r="N101" i="2"/>
  <c r="O101" i="2"/>
  <c r="M102" i="2"/>
  <c r="N102" i="2"/>
  <c r="O102" i="2"/>
  <c r="O100" i="2"/>
  <c r="N100" i="2"/>
  <c r="M94" i="2" l="1"/>
  <c r="O414" i="2"/>
  <c r="M1374" i="2"/>
  <c r="O1374" i="2"/>
  <c r="N1374" i="2"/>
  <c r="N1294" i="2"/>
  <c r="M1294" i="2"/>
  <c r="O1294" i="2"/>
  <c r="O1214" i="2"/>
  <c r="M1214" i="2"/>
  <c r="N1214" i="2"/>
  <c r="M1134" i="2"/>
  <c r="N1134" i="2"/>
  <c r="O1134" i="2"/>
  <c r="N1054" i="2"/>
  <c r="M1054" i="2"/>
  <c r="O1054" i="2"/>
  <c r="N974" i="2"/>
  <c r="M974" i="2"/>
  <c r="O974" i="2"/>
  <c r="N894" i="2"/>
  <c r="O894" i="2"/>
  <c r="M894" i="2"/>
  <c r="N814" i="2"/>
  <c r="O814" i="2"/>
  <c r="M814" i="2"/>
  <c r="M734" i="2"/>
  <c r="N734" i="2"/>
  <c r="O734" i="2"/>
  <c r="O654" i="2"/>
  <c r="M654" i="2"/>
  <c r="N654" i="2"/>
  <c r="O574" i="2"/>
  <c r="M574" i="2"/>
  <c r="N574" i="2"/>
  <c r="M494" i="2"/>
  <c r="N494" i="2"/>
  <c r="O494" i="2"/>
  <c r="M414" i="2"/>
  <c r="N414" i="2"/>
  <c r="O334" i="2"/>
  <c r="M334" i="2"/>
  <c r="N334" i="2"/>
  <c r="O254" i="2"/>
  <c r="M254" i="2"/>
  <c r="N254" i="2"/>
  <c r="N174" i="2"/>
  <c r="O174" i="2"/>
  <c r="N94" i="2"/>
  <c r="O94" i="2"/>
  <c r="M174" i="2"/>
  <c r="G55" i="2" l="1"/>
  <c r="M8" i="64" l="1"/>
  <c r="O12" i="64" l="1"/>
  <c r="O13" i="64"/>
  <c r="O14" i="64"/>
  <c r="O15" i="64"/>
  <c r="O16" i="64"/>
  <c r="O30" i="64"/>
  <c r="O17" i="64"/>
  <c r="O18" i="64"/>
  <c r="O19" i="64"/>
  <c r="O20" i="64"/>
  <c r="O21" i="64"/>
  <c r="O22" i="64"/>
  <c r="O23" i="64"/>
  <c r="O24" i="64"/>
  <c r="O25" i="64"/>
  <c r="O11" i="64"/>
  <c r="O27" i="64"/>
  <c r="O12" i="61"/>
  <c r="O8" i="64" l="1"/>
  <c r="V33" i="24"/>
  <c r="Q219" i="24" l="1"/>
  <c r="Q220" i="24" s="1"/>
  <c r="S219" i="24"/>
  <c r="V219" i="24" l="1"/>
  <c r="H10" i="59"/>
  <c r="H11" i="59"/>
  <c r="H12" i="59"/>
  <c r="H13" i="59"/>
  <c r="H8" i="59"/>
  <c r="H14" i="59"/>
  <c r="H15" i="59"/>
  <c r="H19" i="59"/>
  <c r="H21" i="59"/>
  <c r="H23" i="59"/>
  <c r="H7" i="59"/>
  <c r="O12" i="60" l="1"/>
  <c r="V12" i="60" s="1"/>
  <c r="L55" i="2" l="1"/>
  <c r="K55" i="2"/>
  <c r="K51" i="2"/>
  <c r="L24" i="2"/>
  <c r="F80" i="2"/>
  <c r="H79" i="2"/>
  <c r="H71" i="2"/>
  <c r="I71" i="2"/>
  <c r="H63" i="2"/>
  <c r="H62" i="2"/>
  <c r="I59" i="2"/>
  <c r="H58" i="2"/>
  <c r="F55" i="2"/>
  <c r="N55" i="2" s="1"/>
  <c r="I53" i="2"/>
  <c r="H39" i="2"/>
  <c r="H34" i="2"/>
  <c r="H35" i="2"/>
  <c r="H33" i="2"/>
  <c r="H27" i="2"/>
  <c r="I28" i="2"/>
  <c r="E24" i="2"/>
  <c r="H21" i="2"/>
  <c r="D31" i="66"/>
  <c r="F31" i="66" s="1"/>
  <c r="D32" i="66"/>
  <c r="F32" i="66" s="1"/>
  <c r="D33" i="66"/>
  <c r="F33" i="66" s="1"/>
  <c r="D34" i="66"/>
  <c r="F34" i="66" s="1"/>
  <c r="D35" i="66"/>
  <c r="F35" i="66" s="1"/>
  <c r="D36" i="66"/>
  <c r="F36" i="66" s="1"/>
  <c r="D37" i="66"/>
  <c r="F37" i="66" s="1"/>
  <c r="D38" i="66"/>
  <c r="D30" i="66"/>
  <c r="F30" i="66" s="1"/>
  <c r="D19" i="66"/>
  <c r="F19" i="66" s="1"/>
  <c r="D20" i="66"/>
  <c r="F20" i="66" s="1"/>
  <c r="D21" i="66"/>
  <c r="F21" i="66" s="1"/>
  <c r="D22" i="66"/>
  <c r="F22" i="66" s="1"/>
  <c r="D23" i="66"/>
  <c r="D24" i="66"/>
  <c r="F24" i="66" s="1"/>
  <c r="D25" i="66"/>
  <c r="F25" i="66" s="1"/>
  <c r="D26" i="66"/>
  <c r="F26" i="66" s="1"/>
  <c r="F18" i="66"/>
  <c r="F42" i="66" s="1"/>
  <c r="D7" i="66"/>
  <c r="F7" i="66" s="1"/>
  <c r="D8" i="66"/>
  <c r="F8" i="66" s="1"/>
  <c r="D9" i="66"/>
  <c r="F9" i="66" s="1"/>
  <c r="D10" i="66"/>
  <c r="F10" i="66" s="1"/>
  <c r="D11" i="66"/>
  <c r="F11" i="66" s="1"/>
  <c r="D12" i="66"/>
  <c r="D13" i="66"/>
  <c r="F13" i="66" s="1"/>
  <c r="D14" i="66"/>
  <c r="F14" i="66" s="1"/>
  <c r="M31" i="66"/>
  <c r="M32" i="66"/>
  <c r="F15" i="63"/>
  <c r="E9" i="62"/>
  <c r="E11" i="62"/>
  <c r="E12" i="62"/>
  <c r="E13" i="62"/>
  <c r="E14" i="62"/>
  <c r="E15" i="62"/>
  <c r="E29" i="62"/>
  <c r="E16" i="62"/>
  <c r="E17" i="62"/>
  <c r="E18" i="62"/>
  <c r="E19" i="62"/>
  <c r="E20" i="62"/>
  <c r="E21" i="62"/>
  <c r="E22" i="62"/>
  <c r="E23" i="62"/>
  <c r="E24" i="62"/>
  <c r="E10" i="62"/>
  <c r="E26" i="62"/>
  <c r="H11" i="62"/>
  <c r="H12" i="62"/>
  <c r="H13" i="62"/>
  <c r="H14" i="62"/>
  <c r="H15" i="62"/>
  <c r="H29" i="62"/>
  <c r="H16" i="62"/>
  <c r="H17" i="62"/>
  <c r="H18" i="62"/>
  <c r="H19" i="62"/>
  <c r="H20" i="62"/>
  <c r="H21" i="62"/>
  <c r="H22" i="62"/>
  <c r="H23" i="62"/>
  <c r="H24" i="62"/>
  <c r="H10" i="62"/>
  <c r="H26" i="62"/>
  <c r="H9" i="62"/>
  <c r="V175" i="24"/>
  <c r="S156" i="24"/>
  <c r="H27" i="59"/>
  <c r="H17" i="59"/>
  <c r="H18" i="59"/>
  <c r="H20" i="59"/>
  <c r="H22" i="59"/>
  <c r="K62" i="24"/>
  <c r="M62" i="24" s="1"/>
  <c r="K61" i="24"/>
  <c r="M61" i="24" s="1"/>
  <c r="K60" i="24"/>
  <c r="M60" i="24" s="1"/>
  <c r="K59" i="24"/>
  <c r="M59" i="24" s="1"/>
  <c r="K58" i="24"/>
  <c r="M58" i="24" s="1"/>
  <c r="K57" i="24"/>
  <c r="M57" i="24" s="1"/>
  <c r="K56" i="24"/>
  <c r="M56" i="24" s="1"/>
  <c r="K55" i="24"/>
  <c r="M55" i="24" s="1"/>
  <c r="K54" i="24"/>
  <c r="M54" i="24" s="1"/>
  <c r="K218" i="24"/>
  <c r="K220" i="24" s="1"/>
  <c r="K204" i="24"/>
  <c r="K203" i="24"/>
  <c r="K202" i="24"/>
  <c r="K188" i="24"/>
  <c r="K190" i="24" s="1"/>
  <c r="K173" i="24"/>
  <c r="K154" i="24"/>
  <c r="I158" i="24"/>
  <c r="K106" i="24"/>
  <c r="K105" i="24"/>
  <c r="K104" i="24"/>
  <c r="K103" i="24"/>
  <c r="K102" i="24"/>
  <c r="K101" i="24"/>
  <c r="K100" i="24"/>
  <c r="K99" i="24"/>
  <c r="K98" i="24"/>
  <c r="K139" i="24"/>
  <c r="K141" i="24" s="1"/>
  <c r="I35" i="2"/>
  <c r="L160" i="2"/>
  <c r="K41" i="54" s="1"/>
  <c r="K160" i="2"/>
  <c r="J41" i="54" s="1"/>
  <c r="G160" i="2"/>
  <c r="I41" i="54" s="1"/>
  <c r="F160" i="2"/>
  <c r="H41" i="54" s="1"/>
  <c r="E160" i="2"/>
  <c r="G41" i="54" s="1"/>
  <c r="L240" i="2"/>
  <c r="K42" i="54" s="1"/>
  <c r="K240" i="2"/>
  <c r="J42" i="54" s="1"/>
  <c r="F240" i="2"/>
  <c r="G240" i="2"/>
  <c r="I42" i="54" s="1"/>
  <c r="E240" i="2"/>
  <c r="G42" i="54" s="1"/>
  <c r="L320" i="2"/>
  <c r="K43" i="54" s="1"/>
  <c r="K320" i="2"/>
  <c r="J43" i="54" s="1"/>
  <c r="G320" i="2"/>
  <c r="I43" i="54" s="1"/>
  <c r="F320" i="2"/>
  <c r="H43" i="54" s="1"/>
  <c r="E320" i="2"/>
  <c r="G43" i="54" s="1"/>
  <c r="L400" i="2"/>
  <c r="K44" i="54" s="1"/>
  <c r="K400" i="2"/>
  <c r="J44" i="54" s="1"/>
  <c r="G400" i="2"/>
  <c r="I44" i="54" s="1"/>
  <c r="F400" i="2"/>
  <c r="H44" i="54" s="1"/>
  <c r="E400" i="2"/>
  <c r="G44" i="54" s="1"/>
  <c r="L480" i="2"/>
  <c r="K45" i="54" s="1"/>
  <c r="K480" i="2"/>
  <c r="J45" i="54" s="1"/>
  <c r="G480" i="2"/>
  <c r="I45" i="54" s="1"/>
  <c r="F480" i="2"/>
  <c r="H45" i="54" s="1"/>
  <c r="E480" i="2"/>
  <c r="G45" i="54" s="1"/>
  <c r="L560" i="2"/>
  <c r="K46" i="54" s="1"/>
  <c r="K560" i="2"/>
  <c r="J46" i="54" s="1"/>
  <c r="G560" i="2"/>
  <c r="I46" i="54" s="1"/>
  <c r="F560" i="2"/>
  <c r="H46" i="54" s="1"/>
  <c r="E560" i="2"/>
  <c r="G46" i="54" s="1"/>
  <c r="K47" i="54"/>
  <c r="J47" i="54"/>
  <c r="I47" i="54"/>
  <c r="H47" i="54"/>
  <c r="G47" i="54"/>
  <c r="L720" i="2"/>
  <c r="K48" i="54" s="1"/>
  <c r="K720" i="2"/>
  <c r="J48" i="54" s="1"/>
  <c r="G720" i="2"/>
  <c r="I48" i="54" s="1"/>
  <c r="F720" i="2"/>
  <c r="E720" i="2"/>
  <c r="G48" i="54" s="1"/>
  <c r="L800" i="2"/>
  <c r="K49" i="54" s="1"/>
  <c r="K800" i="2"/>
  <c r="J49" i="54" s="1"/>
  <c r="G800" i="2"/>
  <c r="F800" i="2"/>
  <c r="H49" i="54" s="1"/>
  <c r="E800" i="2"/>
  <c r="G49" i="54" s="1"/>
  <c r="L880" i="2"/>
  <c r="K50" i="54" s="1"/>
  <c r="K880" i="2"/>
  <c r="J50" i="54" s="1"/>
  <c r="G880" i="2"/>
  <c r="I50" i="54" s="1"/>
  <c r="F880" i="2"/>
  <c r="H50" i="54" s="1"/>
  <c r="E880" i="2"/>
  <c r="G50" i="54" s="1"/>
  <c r="L960" i="2"/>
  <c r="K51" i="54" s="1"/>
  <c r="K960" i="2"/>
  <c r="J51" i="54" s="1"/>
  <c r="G960" i="2"/>
  <c r="I51" i="54" s="1"/>
  <c r="F960" i="2"/>
  <c r="H51" i="54" s="1"/>
  <c r="E960" i="2"/>
  <c r="G51" i="54" s="1"/>
  <c r="L1040" i="2"/>
  <c r="K52" i="54" s="1"/>
  <c r="K1040" i="2"/>
  <c r="J52" i="54" s="1"/>
  <c r="G1040" i="2"/>
  <c r="I52" i="54" s="1"/>
  <c r="F1040" i="2"/>
  <c r="E1040" i="2"/>
  <c r="G52" i="54" s="1"/>
  <c r="L1120" i="2"/>
  <c r="K53" i="54" s="1"/>
  <c r="K1120" i="2"/>
  <c r="J53" i="54" s="1"/>
  <c r="G1120" i="2"/>
  <c r="I53" i="54" s="1"/>
  <c r="F1120" i="2"/>
  <c r="H53" i="54" s="1"/>
  <c r="E1120" i="2"/>
  <c r="G53" i="54" s="1"/>
  <c r="L1200" i="2"/>
  <c r="K54" i="54" s="1"/>
  <c r="K1200" i="2"/>
  <c r="J54" i="54" s="1"/>
  <c r="G1200" i="2"/>
  <c r="F1200" i="2"/>
  <c r="H54" i="54" s="1"/>
  <c r="E1200" i="2"/>
  <c r="G54" i="54" s="1"/>
  <c r="L1280" i="2"/>
  <c r="K55" i="54" s="1"/>
  <c r="K1280" i="2"/>
  <c r="J55" i="54" s="1"/>
  <c r="G1280" i="2"/>
  <c r="I55" i="54" s="1"/>
  <c r="F1280" i="2"/>
  <c r="H55" i="54" s="1"/>
  <c r="E1280" i="2"/>
  <c r="G55" i="54" s="1"/>
  <c r="L1360" i="2"/>
  <c r="K56" i="54" s="1"/>
  <c r="K1360" i="2"/>
  <c r="J56" i="54" s="1"/>
  <c r="G1360" i="2"/>
  <c r="I56" i="54" s="1"/>
  <c r="F1360" i="2"/>
  <c r="E1360" i="2"/>
  <c r="G56" i="54" s="1"/>
  <c r="L1440" i="2"/>
  <c r="K57" i="54" s="1"/>
  <c r="K1440" i="2"/>
  <c r="J57" i="54" s="1"/>
  <c r="G1440" i="2"/>
  <c r="I57" i="54" s="1"/>
  <c r="F1440" i="2"/>
  <c r="H57" i="54" s="1"/>
  <c r="E1440" i="2"/>
  <c r="G57" i="54" s="1"/>
  <c r="L2000" i="2"/>
  <c r="K64" i="54" s="1"/>
  <c r="K2000" i="2"/>
  <c r="J64" i="54" s="1"/>
  <c r="G2000" i="2"/>
  <c r="I64" i="54" s="1"/>
  <c r="F2000" i="2"/>
  <c r="H64" i="54" s="1"/>
  <c r="E2000" i="2"/>
  <c r="G64" i="54" s="1"/>
  <c r="L1520" i="2"/>
  <c r="K58" i="54" s="1"/>
  <c r="K1520" i="2"/>
  <c r="J58" i="54" s="1"/>
  <c r="G1520" i="2"/>
  <c r="F1520" i="2"/>
  <c r="H58" i="54" s="1"/>
  <c r="E1520" i="2"/>
  <c r="G58" i="54" s="1"/>
  <c r="L80" i="2"/>
  <c r="I81" i="2"/>
  <c r="H81" i="2"/>
  <c r="I169" i="2"/>
  <c r="H169" i="2"/>
  <c r="I168" i="2"/>
  <c r="H168" i="2"/>
  <c r="I167" i="2"/>
  <c r="H167" i="2"/>
  <c r="I166" i="2"/>
  <c r="H166" i="2"/>
  <c r="I165" i="2"/>
  <c r="H165" i="2"/>
  <c r="I164" i="2"/>
  <c r="H164" i="2"/>
  <c r="I163" i="2"/>
  <c r="H163" i="2"/>
  <c r="I162" i="2"/>
  <c r="H162" i="2"/>
  <c r="I161" i="2"/>
  <c r="H161" i="2"/>
  <c r="I2009" i="2"/>
  <c r="H2009" i="2"/>
  <c r="I2008" i="2"/>
  <c r="H2008" i="2"/>
  <c r="I2005" i="2"/>
  <c r="H2005" i="2"/>
  <c r="I2004" i="2"/>
  <c r="H2004" i="2"/>
  <c r="I2003" i="2"/>
  <c r="H2003" i="2"/>
  <c r="I2002" i="2"/>
  <c r="H2002" i="2"/>
  <c r="I2001" i="2"/>
  <c r="H2001" i="2"/>
  <c r="J2000" i="2"/>
  <c r="I1529" i="2"/>
  <c r="H1529" i="2"/>
  <c r="I1528" i="2"/>
  <c r="H1528" i="2"/>
  <c r="I1527" i="2"/>
  <c r="H1527" i="2"/>
  <c r="I1526" i="2"/>
  <c r="H1526" i="2"/>
  <c r="I1525" i="2"/>
  <c r="H1525" i="2"/>
  <c r="I1524" i="2"/>
  <c r="H1524" i="2"/>
  <c r="I1523" i="2"/>
  <c r="H1523" i="2"/>
  <c r="I1522" i="2"/>
  <c r="H1522" i="2"/>
  <c r="I1521" i="2"/>
  <c r="H1521" i="2"/>
  <c r="J1520" i="2"/>
  <c r="I1449" i="2"/>
  <c r="H1449" i="2"/>
  <c r="I1448" i="2"/>
  <c r="H1448" i="2"/>
  <c r="I1447" i="2"/>
  <c r="H1447" i="2"/>
  <c r="I1446" i="2"/>
  <c r="H1446" i="2"/>
  <c r="I1445" i="2"/>
  <c r="H1445" i="2"/>
  <c r="I1444" i="2"/>
  <c r="H1444" i="2"/>
  <c r="I1443" i="2"/>
  <c r="H1443" i="2"/>
  <c r="I1442" i="2"/>
  <c r="H1442" i="2"/>
  <c r="I1441" i="2"/>
  <c r="H1441" i="2"/>
  <c r="I1369" i="2"/>
  <c r="H1369" i="2"/>
  <c r="I1368" i="2"/>
  <c r="H1368" i="2"/>
  <c r="I1367" i="2"/>
  <c r="H1367" i="2"/>
  <c r="I1366" i="2"/>
  <c r="H1366" i="2"/>
  <c r="I1365" i="2"/>
  <c r="H1365" i="2"/>
  <c r="I1364" i="2"/>
  <c r="H1364" i="2"/>
  <c r="I1363" i="2"/>
  <c r="H1363" i="2"/>
  <c r="I1362" i="2"/>
  <c r="H1362" i="2"/>
  <c r="I1361" i="2"/>
  <c r="H1361" i="2"/>
  <c r="I1289" i="2"/>
  <c r="H1289" i="2"/>
  <c r="I1288" i="2"/>
  <c r="H1288" i="2"/>
  <c r="I1287" i="2"/>
  <c r="H1287" i="2"/>
  <c r="I1286" i="2"/>
  <c r="H1286" i="2"/>
  <c r="I1285" i="2"/>
  <c r="H1285" i="2"/>
  <c r="I1284" i="2"/>
  <c r="H1284" i="2"/>
  <c r="I1283" i="2"/>
  <c r="H1283" i="2"/>
  <c r="I1282" i="2"/>
  <c r="H1282" i="2"/>
  <c r="I1281" i="2"/>
  <c r="H1281" i="2"/>
  <c r="I1209" i="2"/>
  <c r="H1209" i="2"/>
  <c r="I1208" i="2"/>
  <c r="H1208" i="2"/>
  <c r="I1207" i="2"/>
  <c r="H1207" i="2"/>
  <c r="I1206" i="2"/>
  <c r="H1206" i="2"/>
  <c r="I1205" i="2"/>
  <c r="H1205" i="2"/>
  <c r="I1204" i="2"/>
  <c r="H1204" i="2"/>
  <c r="I1203" i="2"/>
  <c r="H1203" i="2"/>
  <c r="I1202" i="2"/>
  <c r="H1202" i="2"/>
  <c r="I1201" i="2"/>
  <c r="H1201" i="2"/>
  <c r="I1129" i="2"/>
  <c r="H1129" i="2"/>
  <c r="I1128" i="2"/>
  <c r="H1128" i="2"/>
  <c r="I1127" i="2"/>
  <c r="H1127" i="2"/>
  <c r="I1126" i="2"/>
  <c r="H1126" i="2"/>
  <c r="I1125" i="2"/>
  <c r="H1125" i="2"/>
  <c r="I1124" i="2"/>
  <c r="H1124" i="2"/>
  <c r="I1123" i="2"/>
  <c r="H1123" i="2"/>
  <c r="I1122" i="2"/>
  <c r="H1122" i="2"/>
  <c r="I1121" i="2"/>
  <c r="H1121" i="2"/>
  <c r="I1049" i="2"/>
  <c r="H1049" i="2"/>
  <c r="I1048" i="2"/>
  <c r="H1048" i="2"/>
  <c r="I1047" i="2"/>
  <c r="H1047" i="2"/>
  <c r="I1046" i="2"/>
  <c r="H1046" i="2"/>
  <c r="I1045" i="2"/>
  <c r="H1045" i="2"/>
  <c r="I1044" i="2"/>
  <c r="H1044" i="2"/>
  <c r="I1043" i="2"/>
  <c r="H1043" i="2"/>
  <c r="I1042" i="2"/>
  <c r="H1042" i="2"/>
  <c r="I1041" i="2"/>
  <c r="H1041" i="2"/>
  <c r="I969" i="2"/>
  <c r="H969" i="2"/>
  <c r="I968" i="2"/>
  <c r="H968" i="2"/>
  <c r="I967" i="2"/>
  <c r="H967" i="2"/>
  <c r="I966" i="2"/>
  <c r="H966" i="2"/>
  <c r="I965" i="2"/>
  <c r="H965" i="2"/>
  <c r="I964" i="2"/>
  <c r="H964" i="2"/>
  <c r="I963" i="2"/>
  <c r="H963" i="2"/>
  <c r="I962" i="2"/>
  <c r="H962" i="2"/>
  <c r="I961" i="2"/>
  <c r="H961" i="2"/>
  <c r="I889" i="2"/>
  <c r="H889" i="2"/>
  <c r="I888" i="2"/>
  <c r="H888" i="2"/>
  <c r="I887" i="2"/>
  <c r="H887" i="2"/>
  <c r="I886" i="2"/>
  <c r="H886" i="2"/>
  <c r="I885" i="2"/>
  <c r="H885" i="2"/>
  <c r="I884" i="2"/>
  <c r="H884" i="2"/>
  <c r="I883" i="2"/>
  <c r="H883" i="2"/>
  <c r="I882" i="2"/>
  <c r="H882" i="2"/>
  <c r="I881" i="2"/>
  <c r="H881" i="2"/>
  <c r="I809" i="2"/>
  <c r="H809" i="2"/>
  <c r="I808" i="2"/>
  <c r="H808" i="2"/>
  <c r="I807" i="2"/>
  <c r="H807" i="2"/>
  <c r="I806" i="2"/>
  <c r="H806" i="2"/>
  <c r="I805" i="2"/>
  <c r="H805" i="2"/>
  <c r="I804" i="2"/>
  <c r="H804" i="2"/>
  <c r="I803" i="2"/>
  <c r="H803" i="2"/>
  <c r="I802" i="2"/>
  <c r="H802" i="2"/>
  <c r="I801" i="2"/>
  <c r="H801" i="2"/>
  <c r="I729" i="2"/>
  <c r="H729" i="2"/>
  <c r="I728" i="2"/>
  <c r="H728" i="2"/>
  <c r="I727" i="2"/>
  <c r="H727" i="2"/>
  <c r="I726" i="2"/>
  <c r="H726" i="2"/>
  <c r="I725" i="2"/>
  <c r="H725" i="2"/>
  <c r="I724" i="2"/>
  <c r="H724" i="2"/>
  <c r="I723" i="2"/>
  <c r="H723" i="2"/>
  <c r="I722" i="2"/>
  <c r="H722" i="2"/>
  <c r="I721" i="2"/>
  <c r="H721" i="2"/>
  <c r="J720" i="2"/>
  <c r="I569" i="2"/>
  <c r="H569" i="2"/>
  <c r="I568" i="2"/>
  <c r="H568" i="2"/>
  <c r="I567" i="2"/>
  <c r="H567" i="2"/>
  <c r="I566" i="2"/>
  <c r="H566" i="2"/>
  <c r="I565" i="2"/>
  <c r="H565" i="2"/>
  <c r="I564" i="2"/>
  <c r="H564" i="2"/>
  <c r="I563" i="2"/>
  <c r="H563" i="2"/>
  <c r="I562" i="2"/>
  <c r="H562" i="2"/>
  <c r="I561" i="2"/>
  <c r="H561" i="2"/>
  <c r="J560" i="2"/>
  <c r="I489" i="2"/>
  <c r="H489" i="2"/>
  <c r="I488" i="2"/>
  <c r="H488" i="2"/>
  <c r="I487" i="2"/>
  <c r="H487" i="2"/>
  <c r="I486" i="2"/>
  <c r="H486" i="2"/>
  <c r="I485" i="2"/>
  <c r="H485" i="2"/>
  <c r="I484" i="2"/>
  <c r="H484" i="2"/>
  <c r="I483" i="2"/>
  <c r="H483" i="2"/>
  <c r="I482" i="2"/>
  <c r="H482" i="2"/>
  <c r="I481" i="2"/>
  <c r="H481" i="2"/>
  <c r="J480" i="2"/>
  <c r="I409" i="2"/>
  <c r="H409" i="2"/>
  <c r="I408" i="2"/>
  <c r="H408" i="2"/>
  <c r="I407" i="2"/>
  <c r="H407" i="2"/>
  <c r="I406" i="2"/>
  <c r="H406" i="2"/>
  <c r="I405" i="2"/>
  <c r="H405" i="2"/>
  <c r="I404" i="2"/>
  <c r="H404" i="2"/>
  <c r="I403" i="2"/>
  <c r="H403" i="2"/>
  <c r="I402" i="2"/>
  <c r="H402" i="2"/>
  <c r="I401" i="2"/>
  <c r="H401" i="2"/>
  <c r="I329" i="2"/>
  <c r="H329" i="2"/>
  <c r="I328" i="2"/>
  <c r="H328" i="2"/>
  <c r="I327" i="2"/>
  <c r="H327" i="2"/>
  <c r="I326" i="2"/>
  <c r="H326" i="2"/>
  <c r="I325" i="2"/>
  <c r="H325" i="2"/>
  <c r="I324" i="2"/>
  <c r="H324" i="2"/>
  <c r="I323" i="2"/>
  <c r="H323" i="2"/>
  <c r="I322" i="2"/>
  <c r="H322" i="2"/>
  <c r="I321" i="2"/>
  <c r="H321" i="2"/>
  <c r="I241" i="2"/>
  <c r="I242" i="2"/>
  <c r="I243" i="2"/>
  <c r="I244" i="2"/>
  <c r="I245" i="2"/>
  <c r="H242" i="2"/>
  <c r="H243" i="2"/>
  <c r="H244" i="2"/>
  <c r="H245" i="2"/>
  <c r="I1999" i="2"/>
  <c r="H1999" i="2"/>
  <c r="I1998" i="2"/>
  <c r="H1998" i="2"/>
  <c r="I1997" i="2"/>
  <c r="H1997" i="2"/>
  <c r="I1996" i="2"/>
  <c r="H1996" i="2"/>
  <c r="I1995" i="2"/>
  <c r="H1995" i="2"/>
  <c r="I1994" i="2"/>
  <c r="H1994" i="2"/>
  <c r="I1993" i="2"/>
  <c r="H1993" i="2"/>
  <c r="L1992" i="2"/>
  <c r="K1992" i="2"/>
  <c r="G1992" i="2"/>
  <c r="F1992" i="2"/>
  <c r="E1992" i="2"/>
  <c r="I1991" i="2"/>
  <c r="H1991" i="2"/>
  <c r="I1990" i="2"/>
  <c r="H1990" i="2"/>
  <c r="I1989" i="2"/>
  <c r="H1989" i="2"/>
  <c r="I1988" i="2"/>
  <c r="H1988" i="2"/>
  <c r="I1987" i="2"/>
  <c r="H1987" i="2"/>
  <c r="I1986" i="2"/>
  <c r="H1986" i="2"/>
  <c r="I1985" i="2"/>
  <c r="H1985" i="2"/>
  <c r="I1984" i="2"/>
  <c r="H1984" i="2"/>
  <c r="I1983" i="2"/>
  <c r="H1983" i="2"/>
  <c r="I1982" i="2"/>
  <c r="H1982" i="2"/>
  <c r="I1981" i="2"/>
  <c r="H1981" i="2"/>
  <c r="I1980" i="2"/>
  <c r="H1980" i="2"/>
  <c r="I1979" i="2"/>
  <c r="H1979" i="2"/>
  <c r="I1978" i="2"/>
  <c r="H1978" i="2"/>
  <c r="I1977" i="2"/>
  <c r="H1977" i="2"/>
  <c r="I1976" i="2"/>
  <c r="H1976" i="2"/>
  <c r="L1975" i="2"/>
  <c r="K1975" i="2"/>
  <c r="G1975" i="2"/>
  <c r="F1975" i="2"/>
  <c r="E1975" i="2"/>
  <c r="I1974" i="2"/>
  <c r="H1974" i="2"/>
  <c r="I1973" i="2"/>
  <c r="H1973" i="2"/>
  <c r="I1972" i="2"/>
  <c r="H1972" i="2"/>
  <c r="L1971" i="2"/>
  <c r="K1971" i="2"/>
  <c r="G1971" i="2"/>
  <c r="F1971" i="2"/>
  <c r="E1971" i="2"/>
  <c r="I1970" i="2"/>
  <c r="H1970" i="2"/>
  <c r="I1969" i="2"/>
  <c r="H1969" i="2"/>
  <c r="I1968" i="2"/>
  <c r="H1968" i="2"/>
  <c r="I1967" i="2"/>
  <c r="H1967" i="2"/>
  <c r="I1966" i="2"/>
  <c r="H1966" i="2"/>
  <c r="I1965" i="2"/>
  <c r="H1965" i="2"/>
  <c r="I1964" i="2"/>
  <c r="H1964" i="2"/>
  <c r="I1963" i="2"/>
  <c r="H1963" i="2"/>
  <c r="I1962" i="2"/>
  <c r="H1962" i="2"/>
  <c r="I1961" i="2"/>
  <c r="H1961" i="2"/>
  <c r="I1960" i="2"/>
  <c r="H1960" i="2"/>
  <c r="I1959" i="2"/>
  <c r="H1959" i="2"/>
  <c r="I1958" i="2"/>
  <c r="H1958" i="2"/>
  <c r="L1957" i="2"/>
  <c r="K1957" i="2"/>
  <c r="G1957" i="2"/>
  <c r="F1957" i="2"/>
  <c r="E1957" i="2"/>
  <c r="I1956" i="2"/>
  <c r="H1956" i="2"/>
  <c r="I1955" i="2"/>
  <c r="H1955" i="2"/>
  <c r="I1954" i="2"/>
  <c r="H1954" i="2"/>
  <c r="I1953" i="2"/>
  <c r="H1953" i="2"/>
  <c r="I1952" i="2"/>
  <c r="H1952" i="2"/>
  <c r="I1951" i="2"/>
  <c r="H1951" i="2"/>
  <c r="I1950" i="2"/>
  <c r="H1950" i="2"/>
  <c r="L1949" i="2"/>
  <c r="K1949" i="2"/>
  <c r="G1949" i="2"/>
  <c r="F1949" i="2"/>
  <c r="E1949" i="2"/>
  <c r="I1948" i="2"/>
  <c r="H1948" i="2"/>
  <c r="I1947" i="2"/>
  <c r="H1947" i="2"/>
  <c r="I1946" i="2"/>
  <c r="H1946" i="2"/>
  <c r="I1945" i="2"/>
  <c r="H1945" i="2"/>
  <c r="L1944" i="2"/>
  <c r="K1944" i="2"/>
  <c r="G1944" i="2"/>
  <c r="F1944" i="2"/>
  <c r="E1944" i="2"/>
  <c r="I1943" i="2"/>
  <c r="H1943" i="2"/>
  <c r="I1942" i="2"/>
  <c r="H1942" i="2"/>
  <c r="I1941" i="2"/>
  <c r="H1941" i="2"/>
  <c r="I1940" i="2"/>
  <c r="H1940" i="2"/>
  <c r="I1939" i="2"/>
  <c r="H1939" i="2"/>
  <c r="L1938" i="2"/>
  <c r="K1938" i="2"/>
  <c r="G1938" i="2"/>
  <c r="F1938" i="2"/>
  <c r="E1938" i="2"/>
  <c r="I1937" i="2"/>
  <c r="H1937" i="2"/>
  <c r="I1933" i="2"/>
  <c r="H1933" i="2"/>
  <c r="I1932" i="2"/>
  <c r="H1932" i="2"/>
  <c r="I1931" i="2"/>
  <c r="H1931" i="2"/>
  <c r="I1930" i="2"/>
  <c r="H1930" i="2"/>
  <c r="H331" i="2"/>
  <c r="I331" i="2"/>
  <c r="H333" i="2"/>
  <c r="I333" i="2"/>
  <c r="I249" i="2"/>
  <c r="H249" i="2"/>
  <c r="I248" i="2"/>
  <c r="H248" i="2"/>
  <c r="I247" i="2"/>
  <c r="H247" i="2"/>
  <c r="I246" i="2"/>
  <c r="H246" i="2"/>
  <c r="H241" i="2"/>
  <c r="I1519" i="2"/>
  <c r="H1519" i="2"/>
  <c r="I1515" i="2"/>
  <c r="H1515" i="2"/>
  <c r="I1514" i="2"/>
  <c r="H1514" i="2"/>
  <c r="I1513" i="2"/>
  <c r="H1513" i="2"/>
  <c r="L1512" i="2"/>
  <c r="K1512" i="2"/>
  <c r="G1512" i="2"/>
  <c r="F1512" i="2"/>
  <c r="E1512" i="2"/>
  <c r="I1511" i="2"/>
  <c r="H1511" i="2"/>
  <c r="I1510" i="2"/>
  <c r="H1510" i="2"/>
  <c r="I1509" i="2"/>
  <c r="H1509" i="2"/>
  <c r="I1508" i="2"/>
  <c r="H1508" i="2"/>
  <c r="I1507" i="2"/>
  <c r="H1507" i="2"/>
  <c r="I1506" i="2"/>
  <c r="H1506" i="2"/>
  <c r="I1505" i="2"/>
  <c r="H1505" i="2"/>
  <c r="I1504" i="2"/>
  <c r="H1504" i="2"/>
  <c r="I1503" i="2"/>
  <c r="H1503" i="2"/>
  <c r="I1502" i="2"/>
  <c r="H1502" i="2"/>
  <c r="I1501" i="2"/>
  <c r="H1501" i="2"/>
  <c r="I1500" i="2"/>
  <c r="H1500" i="2"/>
  <c r="I1499" i="2"/>
  <c r="H1499" i="2"/>
  <c r="I1498" i="2"/>
  <c r="H1498" i="2"/>
  <c r="I1497" i="2"/>
  <c r="H1497" i="2"/>
  <c r="I1496" i="2"/>
  <c r="H1496" i="2"/>
  <c r="L1495" i="2"/>
  <c r="K1495" i="2"/>
  <c r="G1495" i="2"/>
  <c r="F1495" i="2"/>
  <c r="E1495" i="2"/>
  <c r="I1494" i="2"/>
  <c r="H1494" i="2"/>
  <c r="I1493" i="2"/>
  <c r="H1493" i="2"/>
  <c r="I1492" i="2"/>
  <c r="H1492" i="2"/>
  <c r="L1491" i="2"/>
  <c r="K1491" i="2"/>
  <c r="G1491" i="2"/>
  <c r="F1491" i="2"/>
  <c r="E1491" i="2"/>
  <c r="I1490" i="2"/>
  <c r="H1490" i="2"/>
  <c r="I1489" i="2"/>
  <c r="H1489" i="2"/>
  <c r="I1488" i="2"/>
  <c r="H1488" i="2"/>
  <c r="I1487" i="2"/>
  <c r="H1487" i="2"/>
  <c r="I1486" i="2"/>
  <c r="H1486" i="2"/>
  <c r="I1485" i="2"/>
  <c r="H1485" i="2"/>
  <c r="I1484" i="2"/>
  <c r="H1484" i="2"/>
  <c r="I1483" i="2"/>
  <c r="H1483" i="2"/>
  <c r="I1482" i="2"/>
  <c r="H1482" i="2"/>
  <c r="I1481" i="2"/>
  <c r="H1481" i="2"/>
  <c r="I1480" i="2"/>
  <c r="H1480" i="2"/>
  <c r="I1479" i="2"/>
  <c r="H1479" i="2"/>
  <c r="I1478" i="2"/>
  <c r="H1478" i="2"/>
  <c r="L1477" i="2"/>
  <c r="K1477" i="2"/>
  <c r="G1477" i="2"/>
  <c r="F1477" i="2"/>
  <c r="E1477" i="2"/>
  <c r="I1476" i="2"/>
  <c r="H1476" i="2"/>
  <c r="I1475" i="2"/>
  <c r="H1475" i="2"/>
  <c r="I1474" i="2"/>
  <c r="H1474" i="2"/>
  <c r="I1473" i="2"/>
  <c r="H1473" i="2"/>
  <c r="I1472" i="2"/>
  <c r="H1472" i="2"/>
  <c r="I1471" i="2"/>
  <c r="H1471" i="2"/>
  <c r="I1470" i="2"/>
  <c r="H1470" i="2"/>
  <c r="L1469" i="2"/>
  <c r="K1469" i="2"/>
  <c r="G1469" i="2"/>
  <c r="F1469" i="2"/>
  <c r="E1469" i="2"/>
  <c r="I1468" i="2"/>
  <c r="H1468" i="2"/>
  <c r="I1467" i="2"/>
  <c r="H1467" i="2"/>
  <c r="I1466" i="2"/>
  <c r="H1466" i="2"/>
  <c r="I1465" i="2"/>
  <c r="H1465" i="2"/>
  <c r="L1464" i="2"/>
  <c r="K1464" i="2"/>
  <c r="G1464" i="2"/>
  <c r="F1464" i="2"/>
  <c r="E1464" i="2"/>
  <c r="I1463" i="2"/>
  <c r="H1463" i="2"/>
  <c r="I1462" i="2"/>
  <c r="H1462" i="2"/>
  <c r="I1461" i="2"/>
  <c r="H1461" i="2"/>
  <c r="I1460" i="2"/>
  <c r="H1460" i="2"/>
  <c r="I1459" i="2"/>
  <c r="H1459" i="2"/>
  <c r="L1458" i="2"/>
  <c r="K1458" i="2"/>
  <c r="G1458" i="2"/>
  <c r="F1458" i="2"/>
  <c r="E1458" i="2"/>
  <c r="I1457" i="2"/>
  <c r="H1457" i="2"/>
  <c r="I1453" i="2"/>
  <c r="H1453" i="2"/>
  <c r="I1452" i="2"/>
  <c r="H1452" i="2"/>
  <c r="I1451" i="2"/>
  <c r="H1451" i="2"/>
  <c r="I1450" i="2"/>
  <c r="H1450" i="2"/>
  <c r="I1439" i="2"/>
  <c r="H1439" i="2"/>
  <c r="I1438" i="2"/>
  <c r="H1438" i="2"/>
  <c r="I1437" i="2"/>
  <c r="H1437" i="2"/>
  <c r="I1433" i="2"/>
  <c r="H1433" i="2"/>
  <c r="L1432" i="2"/>
  <c r="K1432" i="2"/>
  <c r="G1432" i="2"/>
  <c r="F1432" i="2"/>
  <c r="E1432" i="2"/>
  <c r="I1431" i="2"/>
  <c r="H1431" i="2"/>
  <c r="I1429" i="2"/>
  <c r="H1429" i="2"/>
  <c r="I1428" i="2"/>
  <c r="H1428" i="2"/>
  <c r="I1427" i="2"/>
  <c r="H1427" i="2"/>
  <c r="I1426" i="2"/>
  <c r="H1426" i="2"/>
  <c r="I1425" i="2"/>
  <c r="H1425" i="2"/>
  <c r="I1424" i="2"/>
  <c r="H1424" i="2"/>
  <c r="I1423" i="2"/>
  <c r="H1423" i="2"/>
  <c r="I1422" i="2"/>
  <c r="H1422" i="2"/>
  <c r="I1421" i="2"/>
  <c r="H1421" i="2"/>
  <c r="I1420" i="2"/>
  <c r="H1420" i="2"/>
  <c r="I1419" i="2"/>
  <c r="H1419" i="2"/>
  <c r="I1418" i="2"/>
  <c r="H1418" i="2"/>
  <c r="I1417" i="2"/>
  <c r="H1417" i="2"/>
  <c r="I1416" i="2"/>
  <c r="H1416" i="2"/>
  <c r="L1415" i="2"/>
  <c r="K1415" i="2"/>
  <c r="G1415" i="2"/>
  <c r="F1415" i="2"/>
  <c r="E1415" i="2"/>
  <c r="I1414" i="2"/>
  <c r="H1414" i="2"/>
  <c r="I1413" i="2"/>
  <c r="H1413" i="2"/>
  <c r="I1412" i="2"/>
  <c r="H1412" i="2"/>
  <c r="L1411" i="2"/>
  <c r="K1411" i="2"/>
  <c r="G1411" i="2"/>
  <c r="F1411" i="2"/>
  <c r="E1411" i="2"/>
  <c r="I1410" i="2"/>
  <c r="H1410" i="2"/>
  <c r="I1404" i="2"/>
  <c r="H1404" i="2"/>
  <c r="I1403" i="2"/>
  <c r="H1403" i="2"/>
  <c r="I1398" i="2"/>
  <c r="H1398" i="2"/>
  <c r="L1397" i="2"/>
  <c r="K1397" i="2"/>
  <c r="G1397" i="2"/>
  <c r="F1397" i="2"/>
  <c r="E1397" i="2"/>
  <c r="I1396" i="2"/>
  <c r="H1396" i="2"/>
  <c r="I1395" i="2"/>
  <c r="H1395" i="2"/>
  <c r="I1390" i="2"/>
  <c r="H1390" i="2"/>
  <c r="L1389" i="2"/>
  <c r="K1389" i="2"/>
  <c r="G1389" i="2"/>
  <c r="F1389" i="2"/>
  <c r="E1389" i="2"/>
  <c r="I1388" i="2"/>
  <c r="H1388" i="2"/>
  <c r="I1387" i="2"/>
  <c r="H1387" i="2"/>
  <c r="I1386" i="2"/>
  <c r="H1386" i="2"/>
  <c r="I1385" i="2"/>
  <c r="H1385" i="2"/>
  <c r="L1384" i="2"/>
  <c r="K1384" i="2"/>
  <c r="G1384" i="2"/>
  <c r="F1384" i="2"/>
  <c r="E1384" i="2"/>
  <c r="I1383" i="2"/>
  <c r="H1383" i="2"/>
  <c r="I1379" i="2"/>
  <c r="H1379" i="2"/>
  <c r="L1378" i="2"/>
  <c r="K1378" i="2"/>
  <c r="G1378" i="2"/>
  <c r="M1378" i="2" s="1"/>
  <c r="F1378" i="2"/>
  <c r="E1378" i="2"/>
  <c r="I1377" i="2"/>
  <c r="H1377" i="2"/>
  <c r="I1373" i="2"/>
  <c r="H1373" i="2"/>
  <c r="I1371" i="2"/>
  <c r="H1371" i="2"/>
  <c r="I1359" i="2"/>
  <c r="H1359" i="2"/>
  <c r="I1358" i="2"/>
  <c r="H1358" i="2"/>
  <c r="I1353" i="2"/>
  <c r="H1353" i="2"/>
  <c r="L1352" i="2"/>
  <c r="K1352" i="2"/>
  <c r="G1352" i="2"/>
  <c r="F1352" i="2"/>
  <c r="E1352" i="2"/>
  <c r="I1351" i="2"/>
  <c r="H1351" i="2"/>
  <c r="I1349" i="2"/>
  <c r="H1349" i="2"/>
  <c r="I1348" i="2"/>
  <c r="H1348" i="2"/>
  <c r="I1347" i="2"/>
  <c r="H1347" i="2"/>
  <c r="I1346" i="2"/>
  <c r="H1346" i="2"/>
  <c r="I1345" i="2"/>
  <c r="H1345" i="2"/>
  <c r="I1344" i="2"/>
  <c r="H1344" i="2"/>
  <c r="I1343" i="2"/>
  <c r="H1343" i="2"/>
  <c r="I1342" i="2"/>
  <c r="H1342" i="2"/>
  <c r="I1341" i="2"/>
  <c r="H1341" i="2"/>
  <c r="I1340" i="2"/>
  <c r="H1340" i="2"/>
  <c r="I1339" i="2"/>
  <c r="H1339" i="2"/>
  <c r="I1338" i="2"/>
  <c r="H1338" i="2"/>
  <c r="I1337" i="2"/>
  <c r="H1337" i="2"/>
  <c r="I1336" i="2"/>
  <c r="H1336" i="2"/>
  <c r="L1335" i="2"/>
  <c r="K1335" i="2"/>
  <c r="G1335" i="2"/>
  <c r="F1335" i="2"/>
  <c r="E1335" i="2"/>
  <c r="I1334" i="2"/>
  <c r="H1334" i="2"/>
  <c r="I1333" i="2"/>
  <c r="H1333" i="2"/>
  <c r="I1332" i="2"/>
  <c r="H1332" i="2"/>
  <c r="L1331" i="2"/>
  <c r="K1331" i="2"/>
  <c r="G1331" i="2"/>
  <c r="F1331" i="2"/>
  <c r="E1331" i="2"/>
  <c r="I1330" i="2"/>
  <c r="H1330" i="2"/>
  <c r="I1318" i="2"/>
  <c r="H1318" i="2"/>
  <c r="L1317" i="2"/>
  <c r="G1317" i="2"/>
  <c r="F1317" i="2"/>
  <c r="E1317" i="2"/>
  <c r="I1316" i="2"/>
  <c r="H1316" i="2"/>
  <c r="I1315" i="2"/>
  <c r="H1315" i="2"/>
  <c r="I1310" i="2"/>
  <c r="H1310" i="2"/>
  <c r="L1309" i="2"/>
  <c r="K1309" i="2"/>
  <c r="G1309" i="2"/>
  <c r="F1309" i="2"/>
  <c r="E1309" i="2"/>
  <c r="I1308" i="2"/>
  <c r="H1308" i="2"/>
  <c r="I1307" i="2"/>
  <c r="H1307" i="2"/>
  <c r="I1306" i="2"/>
  <c r="H1306" i="2"/>
  <c r="I1305" i="2"/>
  <c r="H1305" i="2"/>
  <c r="L1304" i="2"/>
  <c r="K1304" i="2"/>
  <c r="G1304" i="2"/>
  <c r="F1304" i="2"/>
  <c r="E1304" i="2"/>
  <c r="I1303" i="2"/>
  <c r="H1303" i="2"/>
  <c r="I1299" i="2"/>
  <c r="H1299" i="2"/>
  <c r="L1298" i="2"/>
  <c r="K1298" i="2"/>
  <c r="G1298" i="2"/>
  <c r="M1298" i="2" s="1"/>
  <c r="F1298" i="2"/>
  <c r="E1298" i="2"/>
  <c r="I1297" i="2"/>
  <c r="H1297" i="2"/>
  <c r="I1293" i="2"/>
  <c r="H1293" i="2"/>
  <c r="I1291" i="2"/>
  <c r="H1291" i="2"/>
  <c r="I1290" i="2"/>
  <c r="H1290" i="2"/>
  <c r="I1279" i="2"/>
  <c r="H1279" i="2"/>
  <c r="I1278" i="2"/>
  <c r="H1278" i="2"/>
  <c r="I1277" i="2"/>
  <c r="H1277" i="2"/>
  <c r="I1273" i="2"/>
  <c r="H1273" i="2"/>
  <c r="L1272" i="2"/>
  <c r="K1272" i="2"/>
  <c r="G1272" i="2"/>
  <c r="F1272" i="2"/>
  <c r="E1272" i="2"/>
  <c r="I1271" i="2"/>
  <c r="H1271" i="2"/>
  <c r="I1269" i="2"/>
  <c r="H1269" i="2"/>
  <c r="I1268" i="2"/>
  <c r="H1268" i="2"/>
  <c r="I1267" i="2"/>
  <c r="H1267" i="2"/>
  <c r="I1266" i="2"/>
  <c r="H1266" i="2"/>
  <c r="I1265" i="2"/>
  <c r="H1265" i="2"/>
  <c r="I1264" i="2"/>
  <c r="H1264" i="2"/>
  <c r="I1263" i="2"/>
  <c r="H1263" i="2"/>
  <c r="I1262" i="2"/>
  <c r="H1262" i="2"/>
  <c r="I1261" i="2"/>
  <c r="H1261" i="2"/>
  <c r="I1260" i="2"/>
  <c r="H1260" i="2"/>
  <c r="I1259" i="2"/>
  <c r="H1259" i="2"/>
  <c r="I1258" i="2"/>
  <c r="H1258" i="2"/>
  <c r="I1257" i="2"/>
  <c r="H1257" i="2"/>
  <c r="I1256" i="2"/>
  <c r="H1256" i="2"/>
  <c r="L1255" i="2"/>
  <c r="K1255" i="2"/>
  <c r="G1255" i="2"/>
  <c r="F1255" i="2"/>
  <c r="E1255" i="2"/>
  <c r="I1254" i="2"/>
  <c r="H1254" i="2"/>
  <c r="I1253" i="2"/>
  <c r="H1253" i="2"/>
  <c r="I1252" i="2"/>
  <c r="H1252" i="2"/>
  <c r="L1251" i="2"/>
  <c r="K1251" i="2"/>
  <c r="G1251" i="2"/>
  <c r="F1251" i="2"/>
  <c r="E1251" i="2"/>
  <c r="I1250" i="2"/>
  <c r="H1250" i="2"/>
  <c r="I1249" i="2"/>
  <c r="H1249" i="2"/>
  <c r="I1238" i="2"/>
  <c r="H1238" i="2"/>
  <c r="L1237" i="2"/>
  <c r="K1237" i="2"/>
  <c r="G1237" i="2"/>
  <c r="F1237" i="2"/>
  <c r="E1237" i="2"/>
  <c r="I1236" i="2"/>
  <c r="H1236" i="2"/>
  <c r="I1235" i="2"/>
  <c r="H1235" i="2"/>
  <c r="I1234" i="2"/>
  <c r="H1234" i="2"/>
  <c r="I1230" i="2"/>
  <c r="H1230" i="2"/>
  <c r="L1229" i="2"/>
  <c r="K1229" i="2"/>
  <c r="G1229" i="2"/>
  <c r="F1229" i="2"/>
  <c r="E1229" i="2"/>
  <c r="I1228" i="2"/>
  <c r="H1228" i="2"/>
  <c r="I1227" i="2"/>
  <c r="H1227" i="2"/>
  <c r="I1226" i="2"/>
  <c r="H1226" i="2"/>
  <c r="I1225" i="2"/>
  <c r="H1225" i="2"/>
  <c r="L1224" i="2"/>
  <c r="K1224" i="2"/>
  <c r="G1224" i="2"/>
  <c r="F1224" i="2"/>
  <c r="E1224" i="2"/>
  <c r="I1223" i="2"/>
  <c r="H1223" i="2"/>
  <c r="I1219" i="2"/>
  <c r="H1219" i="2"/>
  <c r="L1218" i="2"/>
  <c r="K1218" i="2"/>
  <c r="F1218" i="2"/>
  <c r="E1218" i="2"/>
  <c r="I1217" i="2"/>
  <c r="H1217" i="2"/>
  <c r="I1213" i="2"/>
  <c r="H1213" i="2"/>
  <c r="I1211" i="2"/>
  <c r="H1211" i="2"/>
  <c r="I1210" i="2"/>
  <c r="H1210" i="2"/>
  <c r="I1199" i="2"/>
  <c r="H1199" i="2"/>
  <c r="I1198" i="2"/>
  <c r="H1198" i="2"/>
  <c r="I1197" i="2"/>
  <c r="H1197" i="2"/>
  <c r="I1193" i="2"/>
  <c r="H1193" i="2"/>
  <c r="L1192" i="2"/>
  <c r="K1192" i="2"/>
  <c r="G1192" i="2"/>
  <c r="F1192" i="2"/>
  <c r="E1192" i="2"/>
  <c r="I1191" i="2"/>
  <c r="H1191" i="2"/>
  <c r="I1189" i="2"/>
  <c r="H1189" i="2"/>
  <c r="I1188" i="2"/>
  <c r="H1188" i="2"/>
  <c r="I1187" i="2"/>
  <c r="H1187" i="2"/>
  <c r="I1186" i="2"/>
  <c r="H1186" i="2"/>
  <c r="I1185" i="2"/>
  <c r="H1185" i="2"/>
  <c r="I1184" i="2"/>
  <c r="H1184" i="2"/>
  <c r="I1183" i="2"/>
  <c r="H1183" i="2"/>
  <c r="I1182" i="2"/>
  <c r="H1182" i="2"/>
  <c r="I1181" i="2"/>
  <c r="H1181" i="2"/>
  <c r="I1180" i="2"/>
  <c r="H1180" i="2"/>
  <c r="I1179" i="2"/>
  <c r="H1179" i="2"/>
  <c r="I1178" i="2"/>
  <c r="H1178" i="2"/>
  <c r="I1177" i="2"/>
  <c r="H1177" i="2"/>
  <c r="I1176" i="2"/>
  <c r="H1176" i="2"/>
  <c r="L1175" i="2"/>
  <c r="K1175" i="2"/>
  <c r="G1175" i="2"/>
  <c r="F1175" i="2"/>
  <c r="E1175" i="2"/>
  <c r="I1174" i="2"/>
  <c r="H1174" i="2"/>
  <c r="I1173" i="2"/>
  <c r="H1173" i="2"/>
  <c r="I1172" i="2"/>
  <c r="H1172" i="2"/>
  <c r="L1171" i="2"/>
  <c r="K1171" i="2"/>
  <c r="G1171" i="2"/>
  <c r="F1171" i="2"/>
  <c r="E1171" i="2"/>
  <c r="I1170" i="2"/>
  <c r="H1170" i="2"/>
  <c r="I1158" i="2"/>
  <c r="H1158" i="2"/>
  <c r="L1157" i="2"/>
  <c r="K1157" i="2"/>
  <c r="G1157" i="2"/>
  <c r="F1157" i="2"/>
  <c r="E1157" i="2"/>
  <c r="I1156" i="2"/>
  <c r="H1156" i="2"/>
  <c r="I1155" i="2"/>
  <c r="H1155" i="2"/>
  <c r="I1154" i="2"/>
  <c r="H1154" i="2"/>
  <c r="I1150" i="2"/>
  <c r="H1150" i="2"/>
  <c r="L1149" i="2"/>
  <c r="K1149" i="2"/>
  <c r="G1149" i="2"/>
  <c r="F1149" i="2"/>
  <c r="E1149" i="2"/>
  <c r="I1148" i="2"/>
  <c r="H1148" i="2"/>
  <c r="I1147" i="2"/>
  <c r="H1147" i="2"/>
  <c r="I1146" i="2"/>
  <c r="H1146" i="2"/>
  <c r="I1145" i="2"/>
  <c r="H1145" i="2"/>
  <c r="L1144" i="2"/>
  <c r="K1144" i="2"/>
  <c r="G1144" i="2"/>
  <c r="F1144" i="2"/>
  <c r="E1144" i="2"/>
  <c r="I1143" i="2"/>
  <c r="H1143" i="2"/>
  <c r="I1139" i="2"/>
  <c r="H1139" i="2"/>
  <c r="L1138" i="2"/>
  <c r="K1138" i="2"/>
  <c r="G1138" i="2"/>
  <c r="M1138" i="2" s="1"/>
  <c r="F1138" i="2"/>
  <c r="E1138" i="2"/>
  <c r="I1137" i="2"/>
  <c r="H1137" i="2"/>
  <c r="I1133" i="2"/>
  <c r="H1133" i="2"/>
  <c r="I1131" i="2"/>
  <c r="H1131" i="2"/>
  <c r="I1130" i="2"/>
  <c r="H1130" i="2"/>
  <c r="I1119" i="2"/>
  <c r="H1119" i="2"/>
  <c r="I1118" i="2"/>
  <c r="H1118" i="2"/>
  <c r="I1117" i="2"/>
  <c r="H1117" i="2"/>
  <c r="I1113" i="2"/>
  <c r="H1113" i="2"/>
  <c r="L1112" i="2"/>
  <c r="K1112" i="2"/>
  <c r="G1112" i="2"/>
  <c r="F1112" i="2"/>
  <c r="E1112" i="2"/>
  <c r="I1111" i="2"/>
  <c r="H1111" i="2"/>
  <c r="I1109" i="2"/>
  <c r="H1109" i="2"/>
  <c r="I1108" i="2"/>
  <c r="H1108" i="2"/>
  <c r="I1107" i="2"/>
  <c r="H1107" i="2"/>
  <c r="I1106" i="2"/>
  <c r="H1106" i="2"/>
  <c r="I1105" i="2"/>
  <c r="H1105" i="2"/>
  <c r="I1104" i="2"/>
  <c r="H1104" i="2"/>
  <c r="I1103" i="2"/>
  <c r="H1103" i="2"/>
  <c r="I1102" i="2"/>
  <c r="H1102" i="2"/>
  <c r="I1101" i="2"/>
  <c r="H1101" i="2"/>
  <c r="I1100" i="2"/>
  <c r="H1100" i="2"/>
  <c r="I1099" i="2"/>
  <c r="H1099" i="2"/>
  <c r="I1098" i="2"/>
  <c r="H1098" i="2"/>
  <c r="I1097" i="2"/>
  <c r="H1097" i="2"/>
  <c r="I1096" i="2"/>
  <c r="H1096" i="2"/>
  <c r="L1095" i="2"/>
  <c r="K1095" i="2"/>
  <c r="G1095" i="2"/>
  <c r="F1095" i="2"/>
  <c r="E1095" i="2"/>
  <c r="I1094" i="2"/>
  <c r="H1094" i="2"/>
  <c r="I1093" i="2"/>
  <c r="H1093" i="2"/>
  <c r="I1092" i="2"/>
  <c r="H1092" i="2"/>
  <c r="L1091" i="2"/>
  <c r="K1091" i="2"/>
  <c r="G1091" i="2"/>
  <c r="F1091" i="2"/>
  <c r="E1091" i="2"/>
  <c r="I1090" i="2"/>
  <c r="H1090" i="2"/>
  <c r="I1078" i="2"/>
  <c r="H1078" i="2"/>
  <c r="L1077" i="2"/>
  <c r="K1077" i="2"/>
  <c r="G1077" i="2"/>
  <c r="F1077" i="2"/>
  <c r="E1077" i="2"/>
  <c r="I1076" i="2"/>
  <c r="H1076" i="2"/>
  <c r="I1075" i="2"/>
  <c r="H1075" i="2"/>
  <c r="I1074" i="2"/>
  <c r="H1074" i="2"/>
  <c r="I1070" i="2"/>
  <c r="H1070" i="2"/>
  <c r="L1069" i="2"/>
  <c r="K1069" i="2"/>
  <c r="G1069" i="2"/>
  <c r="F1069" i="2"/>
  <c r="E1069" i="2"/>
  <c r="I1068" i="2"/>
  <c r="H1068" i="2"/>
  <c r="I1067" i="2"/>
  <c r="H1067" i="2"/>
  <c r="I1066" i="2"/>
  <c r="H1066" i="2"/>
  <c r="I1065" i="2"/>
  <c r="H1065" i="2"/>
  <c r="L1064" i="2"/>
  <c r="K1064" i="2"/>
  <c r="G1064" i="2"/>
  <c r="F1064" i="2"/>
  <c r="E1064" i="2"/>
  <c r="I1063" i="2"/>
  <c r="H1063" i="2"/>
  <c r="I1059" i="2"/>
  <c r="H1059" i="2"/>
  <c r="L1058" i="2"/>
  <c r="K1058" i="2"/>
  <c r="G1058" i="2"/>
  <c r="M1058" i="2" s="1"/>
  <c r="F1058" i="2"/>
  <c r="E1058" i="2"/>
  <c r="I1057" i="2"/>
  <c r="H1057" i="2"/>
  <c r="I1053" i="2"/>
  <c r="H1053" i="2"/>
  <c r="I1051" i="2"/>
  <c r="H1051" i="2"/>
  <c r="I1050" i="2"/>
  <c r="H1050" i="2"/>
  <c r="I1039" i="2"/>
  <c r="H1039" i="2"/>
  <c r="I1038" i="2"/>
  <c r="H1038" i="2"/>
  <c r="I1037" i="2"/>
  <c r="H1037" i="2"/>
  <c r="I1033" i="2"/>
  <c r="H1033" i="2"/>
  <c r="L1032" i="2"/>
  <c r="K1032" i="2"/>
  <c r="G1032" i="2"/>
  <c r="F1032" i="2"/>
  <c r="E1032" i="2"/>
  <c r="I1031" i="2"/>
  <c r="H1031" i="2"/>
  <c r="I1029" i="2"/>
  <c r="H1029" i="2"/>
  <c r="I1028" i="2"/>
  <c r="H1028" i="2"/>
  <c r="I1027" i="2"/>
  <c r="H1027" i="2"/>
  <c r="I1026" i="2"/>
  <c r="H1026" i="2"/>
  <c r="I1025" i="2"/>
  <c r="H1025" i="2"/>
  <c r="I1024" i="2"/>
  <c r="H1024" i="2"/>
  <c r="I1023" i="2"/>
  <c r="H1023" i="2"/>
  <c r="I1022" i="2"/>
  <c r="H1022" i="2"/>
  <c r="I1021" i="2"/>
  <c r="H1021" i="2"/>
  <c r="I1020" i="2"/>
  <c r="H1020" i="2"/>
  <c r="I1019" i="2"/>
  <c r="H1019" i="2"/>
  <c r="I1018" i="2"/>
  <c r="H1018" i="2"/>
  <c r="I1017" i="2"/>
  <c r="H1017" i="2"/>
  <c r="I1016" i="2"/>
  <c r="H1016" i="2"/>
  <c r="L1015" i="2"/>
  <c r="K1015" i="2"/>
  <c r="G1015" i="2"/>
  <c r="F1015" i="2"/>
  <c r="E1015" i="2"/>
  <c r="I1014" i="2"/>
  <c r="H1014" i="2"/>
  <c r="I1013" i="2"/>
  <c r="H1013" i="2"/>
  <c r="I1012" i="2"/>
  <c r="H1012" i="2"/>
  <c r="L1011" i="2"/>
  <c r="K1011" i="2"/>
  <c r="G1011" i="2"/>
  <c r="I1011" i="2" s="1"/>
  <c r="I1010" i="2"/>
  <c r="H1010" i="2"/>
  <c r="I998" i="2"/>
  <c r="H998" i="2"/>
  <c r="L997" i="2"/>
  <c r="K997" i="2"/>
  <c r="G997" i="2"/>
  <c r="F997" i="2"/>
  <c r="E997" i="2"/>
  <c r="I996" i="2"/>
  <c r="H996" i="2"/>
  <c r="I995" i="2"/>
  <c r="H995" i="2"/>
  <c r="I994" i="2"/>
  <c r="H994" i="2"/>
  <c r="I990" i="2"/>
  <c r="H990" i="2"/>
  <c r="L989" i="2"/>
  <c r="K989" i="2"/>
  <c r="G989" i="2"/>
  <c r="F989" i="2"/>
  <c r="E989" i="2"/>
  <c r="I988" i="2"/>
  <c r="H988" i="2"/>
  <c r="I987" i="2"/>
  <c r="H987" i="2"/>
  <c r="I986" i="2"/>
  <c r="H986" i="2"/>
  <c r="I985" i="2"/>
  <c r="H985" i="2"/>
  <c r="L984" i="2"/>
  <c r="K984" i="2"/>
  <c r="G984" i="2"/>
  <c r="F984" i="2"/>
  <c r="E984" i="2"/>
  <c r="I983" i="2"/>
  <c r="H983" i="2"/>
  <c r="I979" i="2"/>
  <c r="H979" i="2"/>
  <c r="L978" i="2"/>
  <c r="K978" i="2"/>
  <c r="G978" i="2"/>
  <c r="M978" i="2" s="1"/>
  <c r="F978" i="2"/>
  <c r="E978" i="2"/>
  <c r="I977" i="2"/>
  <c r="H977" i="2"/>
  <c r="I973" i="2"/>
  <c r="H973" i="2"/>
  <c r="I971" i="2"/>
  <c r="H971" i="2"/>
  <c r="I970" i="2"/>
  <c r="H970" i="2"/>
  <c r="I959" i="2"/>
  <c r="H959" i="2"/>
  <c r="I958" i="2"/>
  <c r="H958" i="2"/>
  <c r="I957" i="2"/>
  <c r="H957" i="2"/>
  <c r="I953" i="2"/>
  <c r="H953" i="2"/>
  <c r="L952" i="2"/>
  <c r="K952" i="2"/>
  <c r="G952" i="2"/>
  <c r="F952" i="2"/>
  <c r="E952" i="2"/>
  <c r="I951" i="2"/>
  <c r="H951" i="2"/>
  <c r="I949" i="2"/>
  <c r="H949" i="2"/>
  <c r="I948" i="2"/>
  <c r="H948" i="2"/>
  <c r="I947" i="2"/>
  <c r="H947" i="2"/>
  <c r="I946" i="2"/>
  <c r="H946" i="2"/>
  <c r="I945" i="2"/>
  <c r="H945" i="2"/>
  <c r="I944" i="2"/>
  <c r="H944" i="2"/>
  <c r="I943" i="2"/>
  <c r="H943" i="2"/>
  <c r="I942" i="2"/>
  <c r="H942" i="2"/>
  <c r="I941" i="2"/>
  <c r="H941" i="2"/>
  <c r="I940" i="2"/>
  <c r="H940" i="2"/>
  <c r="I939" i="2"/>
  <c r="H939" i="2"/>
  <c r="I938" i="2"/>
  <c r="H938" i="2"/>
  <c r="I937" i="2"/>
  <c r="H937" i="2"/>
  <c r="I936" i="2"/>
  <c r="H936" i="2"/>
  <c r="L935" i="2"/>
  <c r="K935" i="2"/>
  <c r="G935" i="2"/>
  <c r="F935" i="2"/>
  <c r="E935" i="2"/>
  <c r="I934" i="2"/>
  <c r="H934" i="2"/>
  <c r="I933" i="2"/>
  <c r="H933" i="2"/>
  <c r="I932" i="2"/>
  <c r="H932" i="2"/>
  <c r="L931" i="2"/>
  <c r="K931" i="2"/>
  <c r="G931" i="2"/>
  <c r="F931" i="2"/>
  <c r="E931" i="2"/>
  <c r="I930" i="2"/>
  <c r="H930" i="2"/>
  <c r="I918" i="2"/>
  <c r="H918" i="2"/>
  <c r="L917" i="2"/>
  <c r="K917" i="2"/>
  <c r="G917" i="2"/>
  <c r="F917" i="2"/>
  <c r="E917" i="2"/>
  <c r="I916" i="2"/>
  <c r="H916" i="2"/>
  <c r="I915" i="2"/>
  <c r="H915" i="2"/>
  <c r="I914" i="2"/>
  <c r="H914" i="2"/>
  <c r="I910" i="2"/>
  <c r="H910" i="2"/>
  <c r="L909" i="2"/>
  <c r="K909" i="2"/>
  <c r="F909" i="2"/>
  <c r="E909" i="2"/>
  <c r="I908" i="2"/>
  <c r="H908" i="2"/>
  <c r="I907" i="2"/>
  <c r="H907" i="2"/>
  <c r="I906" i="2"/>
  <c r="H906" i="2"/>
  <c r="I905" i="2"/>
  <c r="H905" i="2"/>
  <c r="L904" i="2"/>
  <c r="K904" i="2"/>
  <c r="G904" i="2"/>
  <c r="F904" i="2"/>
  <c r="E904" i="2"/>
  <c r="I903" i="2"/>
  <c r="H903" i="2"/>
  <c r="I899" i="2"/>
  <c r="H899" i="2"/>
  <c r="L898" i="2"/>
  <c r="K898" i="2"/>
  <c r="G898" i="2"/>
  <c r="M898" i="2" s="1"/>
  <c r="F898" i="2"/>
  <c r="E898" i="2"/>
  <c r="I897" i="2"/>
  <c r="H897" i="2"/>
  <c r="I893" i="2"/>
  <c r="H893" i="2"/>
  <c r="I891" i="2"/>
  <c r="H891" i="2"/>
  <c r="I890" i="2"/>
  <c r="I879" i="2"/>
  <c r="H879" i="2"/>
  <c r="I878" i="2"/>
  <c r="H878" i="2"/>
  <c r="I877" i="2"/>
  <c r="H877" i="2"/>
  <c r="I873" i="2"/>
  <c r="H873" i="2"/>
  <c r="L872" i="2"/>
  <c r="K872" i="2"/>
  <c r="G872" i="2"/>
  <c r="F872" i="2"/>
  <c r="E872" i="2"/>
  <c r="I871" i="2"/>
  <c r="H871" i="2"/>
  <c r="I869" i="2"/>
  <c r="H869" i="2"/>
  <c r="I868" i="2"/>
  <c r="H868" i="2"/>
  <c r="I867" i="2"/>
  <c r="H867" i="2"/>
  <c r="I866" i="2"/>
  <c r="H866" i="2"/>
  <c r="I865" i="2"/>
  <c r="H865" i="2"/>
  <c r="I864" i="2"/>
  <c r="H864" i="2"/>
  <c r="I863" i="2"/>
  <c r="H863" i="2"/>
  <c r="I862" i="2"/>
  <c r="H862" i="2"/>
  <c r="I861" i="2"/>
  <c r="H861" i="2"/>
  <c r="I860" i="2"/>
  <c r="H860" i="2"/>
  <c r="I859" i="2"/>
  <c r="H859" i="2"/>
  <c r="I858" i="2"/>
  <c r="H858" i="2"/>
  <c r="I857" i="2"/>
  <c r="H857" i="2"/>
  <c r="I856" i="2"/>
  <c r="H856" i="2"/>
  <c r="L855" i="2"/>
  <c r="K855" i="2"/>
  <c r="G855" i="2"/>
  <c r="F855" i="2"/>
  <c r="E855" i="2"/>
  <c r="I854" i="2"/>
  <c r="H854" i="2"/>
  <c r="I853" i="2"/>
  <c r="H853" i="2"/>
  <c r="I852" i="2"/>
  <c r="H852" i="2"/>
  <c r="L851" i="2"/>
  <c r="K851" i="2"/>
  <c r="G851" i="2"/>
  <c r="F851" i="2"/>
  <c r="E851" i="2"/>
  <c r="I850" i="2"/>
  <c r="H850" i="2"/>
  <c r="I840" i="2"/>
  <c r="H840" i="2"/>
  <c r="I839" i="2"/>
  <c r="H839" i="2"/>
  <c r="I838" i="2"/>
  <c r="H838" i="2"/>
  <c r="L837" i="2"/>
  <c r="K837" i="2"/>
  <c r="G837" i="2"/>
  <c r="F837" i="2"/>
  <c r="E837" i="2"/>
  <c r="I836" i="2"/>
  <c r="H836" i="2"/>
  <c r="I835" i="2"/>
  <c r="H835" i="2"/>
  <c r="I834" i="2"/>
  <c r="H834" i="2"/>
  <c r="I830" i="2"/>
  <c r="H830" i="2"/>
  <c r="L829" i="2"/>
  <c r="K829" i="2"/>
  <c r="G829" i="2"/>
  <c r="F829" i="2"/>
  <c r="E829" i="2"/>
  <c r="I828" i="2"/>
  <c r="H828" i="2"/>
  <c r="I827" i="2"/>
  <c r="H827" i="2"/>
  <c r="I826" i="2"/>
  <c r="H826" i="2"/>
  <c r="I825" i="2"/>
  <c r="H825" i="2"/>
  <c r="L824" i="2"/>
  <c r="K824" i="2"/>
  <c r="G824" i="2"/>
  <c r="F824" i="2"/>
  <c r="E824" i="2"/>
  <c r="I823" i="2"/>
  <c r="H823" i="2"/>
  <c r="I819" i="2"/>
  <c r="H819" i="2"/>
  <c r="L818" i="2"/>
  <c r="K818" i="2"/>
  <c r="G818" i="2"/>
  <c r="M818" i="2" s="1"/>
  <c r="F818" i="2"/>
  <c r="E818" i="2"/>
  <c r="I817" i="2"/>
  <c r="H817" i="2"/>
  <c r="I813" i="2"/>
  <c r="H813" i="2"/>
  <c r="I811" i="2"/>
  <c r="H811" i="2"/>
  <c r="I810" i="2"/>
  <c r="H810" i="2"/>
  <c r="I799" i="2"/>
  <c r="H799" i="2"/>
  <c r="I798" i="2"/>
  <c r="H798" i="2"/>
  <c r="I797" i="2"/>
  <c r="H797" i="2"/>
  <c r="I793" i="2"/>
  <c r="H793" i="2"/>
  <c r="L792" i="2"/>
  <c r="K792" i="2"/>
  <c r="G792" i="2"/>
  <c r="F792" i="2"/>
  <c r="E792" i="2"/>
  <c r="I791" i="2"/>
  <c r="H791" i="2"/>
  <c r="I789" i="2"/>
  <c r="H789" i="2"/>
  <c r="I788" i="2"/>
  <c r="H788" i="2"/>
  <c r="I787" i="2"/>
  <c r="H787" i="2"/>
  <c r="I786" i="2"/>
  <c r="H786" i="2"/>
  <c r="I785" i="2"/>
  <c r="H785" i="2"/>
  <c r="I784" i="2"/>
  <c r="H784" i="2"/>
  <c r="I783" i="2"/>
  <c r="H783" i="2"/>
  <c r="I782" i="2"/>
  <c r="H782" i="2"/>
  <c r="I781" i="2"/>
  <c r="H781" i="2"/>
  <c r="I780" i="2"/>
  <c r="H780" i="2"/>
  <c r="I779" i="2"/>
  <c r="H779" i="2"/>
  <c r="I778" i="2"/>
  <c r="H778" i="2"/>
  <c r="I777" i="2"/>
  <c r="H777" i="2"/>
  <c r="I776" i="2"/>
  <c r="H776" i="2"/>
  <c r="L775" i="2"/>
  <c r="K775" i="2"/>
  <c r="G775" i="2"/>
  <c r="F775" i="2"/>
  <c r="E775" i="2"/>
  <c r="I774" i="2"/>
  <c r="H774" i="2"/>
  <c r="I773" i="2"/>
  <c r="H773" i="2"/>
  <c r="I772" i="2"/>
  <c r="H772" i="2"/>
  <c r="L771" i="2"/>
  <c r="K771" i="2"/>
  <c r="G771" i="2"/>
  <c r="F771" i="2"/>
  <c r="E771" i="2"/>
  <c r="I770" i="2"/>
  <c r="H770" i="2"/>
  <c r="I758" i="2"/>
  <c r="H758" i="2"/>
  <c r="L757" i="2"/>
  <c r="K757" i="2"/>
  <c r="G757" i="2"/>
  <c r="F757" i="2"/>
  <c r="E757" i="2"/>
  <c r="I756" i="2"/>
  <c r="H756" i="2"/>
  <c r="I755" i="2"/>
  <c r="H755" i="2"/>
  <c r="I754" i="2"/>
  <c r="H754" i="2"/>
  <c r="I750" i="2"/>
  <c r="H750" i="2"/>
  <c r="L749" i="2"/>
  <c r="K749" i="2"/>
  <c r="G749" i="2"/>
  <c r="F749" i="2"/>
  <c r="E749" i="2"/>
  <c r="I748" i="2"/>
  <c r="H748" i="2"/>
  <c r="I747" i="2"/>
  <c r="H747" i="2"/>
  <c r="I746" i="2"/>
  <c r="H746" i="2"/>
  <c r="I745" i="2"/>
  <c r="H745" i="2"/>
  <c r="L744" i="2"/>
  <c r="K744" i="2"/>
  <c r="G744" i="2"/>
  <c r="F744" i="2"/>
  <c r="E744" i="2"/>
  <c r="I743" i="2"/>
  <c r="H743" i="2"/>
  <c r="I739" i="2"/>
  <c r="H739" i="2"/>
  <c r="L738" i="2"/>
  <c r="K738" i="2"/>
  <c r="G738" i="2"/>
  <c r="M738" i="2" s="1"/>
  <c r="F738" i="2"/>
  <c r="E738" i="2"/>
  <c r="I737" i="2"/>
  <c r="H737" i="2"/>
  <c r="I733" i="2"/>
  <c r="H733" i="2"/>
  <c r="I731" i="2"/>
  <c r="H731" i="2"/>
  <c r="I730" i="2"/>
  <c r="H730" i="2"/>
  <c r="I719" i="2"/>
  <c r="H719" i="2"/>
  <c r="I718" i="2"/>
  <c r="H718" i="2"/>
  <c r="I717" i="2"/>
  <c r="H717" i="2"/>
  <c r="I713" i="2"/>
  <c r="H713" i="2"/>
  <c r="L712" i="2"/>
  <c r="K712" i="2"/>
  <c r="G712" i="2"/>
  <c r="F712" i="2"/>
  <c r="E712" i="2"/>
  <c r="I711" i="2"/>
  <c r="H711" i="2"/>
  <c r="I709" i="2"/>
  <c r="H709" i="2"/>
  <c r="I708" i="2"/>
  <c r="H708" i="2"/>
  <c r="I707" i="2"/>
  <c r="H707" i="2"/>
  <c r="I706" i="2"/>
  <c r="H706" i="2"/>
  <c r="I705" i="2"/>
  <c r="H705" i="2"/>
  <c r="I704" i="2"/>
  <c r="H704" i="2"/>
  <c r="I703" i="2"/>
  <c r="H703" i="2"/>
  <c r="I702" i="2"/>
  <c r="H702" i="2"/>
  <c r="I701" i="2"/>
  <c r="H701" i="2"/>
  <c r="I700" i="2"/>
  <c r="H700" i="2"/>
  <c r="I699" i="2"/>
  <c r="H699" i="2"/>
  <c r="I698" i="2"/>
  <c r="H698" i="2"/>
  <c r="I697" i="2"/>
  <c r="H697" i="2"/>
  <c r="I696" i="2"/>
  <c r="H696" i="2"/>
  <c r="L695" i="2"/>
  <c r="K695" i="2"/>
  <c r="G695" i="2"/>
  <c r="F695" i="2"/>
  <c r="E695" i="2"/>
  <c r="I694" i="2"/>
  <c r="H694" i="2"/>
  <c r="I693" i="2"/>
  <c r="H693" i="2"/>
  <c r="I692" i="2"/>
  <c r="H692" i="2"/>
  <c r="L691" i="2"/>
  <c r="K691" i="2"/>
  <c r="G691" i="2"/>
  <c r="F691" i="2"/>
  <c r="E691" i="2"/>
  <c r="I690" i="2"/>
  <c r="H690" i="2"/>
  <c r="I678" i="2"/>
  <c r="H678" i="2"/>
  <c r="L677" i="2"/>
  <c r="K677" i="2"/>
  <c r="G677" i="2"/>
  <c r="F677" i="2"/>
  <c r="E677" i="2"/>
  <c r="I676" i="2"/>
  <c r="H676" i="2"/>
  <c r="I675" i="2"/>
  <c r="H675" i="2"/>
  <c r="I674" i="2"/>
  <c r="H674" i="2"/>
  <c r="I670" i="2"/>
  <c r="H670" i="2"/>
  <c r="L669" i="2"/>
  <c r="K669" i="2"/>
  <c r="G669" i="2"/>
  <c r="F669" i="2"/>
  <c r="E669" i="2"/>
  <c r="I668" i="2"/>
  <c r="H668" i="2"/>
  <c r="I667" i="2"/>
  <c r="H667" i="2"/>
  <c r="I666" i="2"/>
  <c r="H666" i="2"/>
  <c r="I665" i="2"/>
  <c r="H665" i="2"/>
  <c r="L664" i="2"/>
  <c r="K664" i="2"/>
  <c r="G664" i="2"/>
  <c r="F664" i="2"/>
  <c r="E664" i="2"/>
  <c r="I663" i="2"/>
  <c r="H663" i="2"/>
  <c r="I659" i="2"/>
  <c r="H659" i="2"/>
  <c r="L658" i="2"/>
  <c r="K658" i="2"/>
  <c r="M658" i="2"/>
  <c r="F658" i="2"/>
  <c r="E658" i="2"/>
  <c r="I657" i="2"/>
  <c r="H657" i="2"/>
  <c r="I653" i="2"/>
  <c r="H653" i="2"/>
  <c r="I651" i="2"/>
  <c r="H651" i="2"/>
  <c r="I650" i="2"/>
  <c r="H650" i="2"/>
  <c r="I639" i="2"/>
  <c r="H639" i="2"/>
  <c r="I638" i="2"/>
  <c r="H638" i="2"/>
  <c r="I637" i="2"/>
  <c r="H637" i="2"/>
  <c r="I633" i="2"/>
  <c r="H633" i="2"/>
  <c r="L632" i="2"/>
  <c r="K632" i="2"/>
  <c r="G632" i="2"/>
  <c r="F632" i="2"/>
  <c r="E632" i="2"/>
  <c r="I631" i="2"/>
  <c r="H631" i="2"/>
  <c r="I629" i="2"/>
  <c r="H629" i="2"/>
  <c r="I628" i="2"/>
  <c r="H628" i="2"/>
  <c r="I627" i="2"/>
  <c r="H627" i="2"/>
  <c r="I626" i="2"/>
  <c r="H626" i="2"/>
  <c r="I625" i="2"/>
  <c r="H625" i="2"/>
  <c r="I624" i="2"/>
  <c r="H624" i="2"/>
  <c r="I623" i="2"/>
  <c r="H623" i="2"/>
  <c r="I622" i="2"/>
  <c r="H622" i="2"/>
  <c r="I621" i="2"/>
  <c r="H621" i="2"/>
  <c r="I620" i="2"/>
  <c r="H620" i="2"/>
  <c r="I619" i="2"/>
  <c r="H619" i="2"/>
  <c r="I618" i="2"/>
  <c r="H618" i="2"/>
  <c r="I617" i="2"/>
  <c r="H617" i="2"/>
  <c r="I616" i="2"/>
  <c r="H616" i="2"/>
  <c r="L615" i="2"/>
  <c r="K615" i="2"/>
  <c r="G615" i="2"/>
  <c r="F615" i="2"/>
  <c r="E615" i="2"/>
  <c r="I614" i="2"/>
  <c r="H614" i="2"/>
  <c r="I613" i="2"/>
  <c r="H613" i="2"/>
  <c r="I612" i="2"/>
  <c r="H612" i="2"/>
  <c r="L611" i="2"/>
  <c r="K611" i="2"/>
  <c r="G611" i="2"/>
  <c r="F611" i="2"/>
  <c r="E611" i="2"/>
  <c r="I610" i="2"/>
  <c r="H610" i="2"/>
  <c r="I600" i="2"/>
  <c r="H600" i="2"/>
  <c r="I599" i="2"/>
  <c r="H599" i="2"/>
  <c r="I598" i="2"/>
  <c r="H598" i="2"/>
  <c r="L597" i="2"/>
  <c r="K597" i="2"/>
  <c r="G597" i="2"/>
  <c r="F597" i="2"/>
  <c r="E597" i="2"/>
  <c r="I596" i="2"/>
  <c r="H596" i="2"/>
  <c r="I595" i="2"/>
  <c r="H595" i="2"/>
  <c r="I594" i="2"/>
  <c r="H594" i="2"/>
  <c r="I590" i="2"/>
  <c r="H590" i="2"/>
  <c r="L589" i="2"/>
  <c r="K589" i="2"/>
  <c r="G589" i="2"/>
  <c r="F589" i="2"/>
  <c r="E589" i="2"/>
  <c r="I585" i="2"/>
  <c r="H585" i="2"/>
  <c r="L584" i="2"/>
  <c r="K584" i="2"/>
  <c r="G584" i="2"/>
  <c r="F584" i="2"/>
  <c r="E584" i="2"/>
  <c r="I583" i="2"/>
  <c r="H583" i="2"/>
  <c r="I582" i="2"/>
  <c r="H582" i="2"/>
  <c r="I581" i="2"/>
  <c r="H581" i="2"/>
  <c r="I580" i="2"/>
  <c r="H580" i="2"/>
  <c r="I579" i="2"/>
  <c r="H579" i="2"/>
  <c r="L578" i="2"/>
  <c r="K578" i="2"/>
  <c r="G578" i="2"/>
  <c r="M578" i="2" s="1"/>
  <c r="F578" i="2"/>
  <c r="E578" i="2"/>
  <c r="I577" i="2"/>
  <c r="H577" i="2"/>
  <c r="I573" i="2"/>
  <c r="H573" i="2"/>
  <c r="I559" i="2"/>
  <c r="H559" i="2"/>
  <c r="I558" i="2"/>
  <c r="H558" i="2"/>
  <c r="I557" i="2"/>
  <c r="H557" i="2"/>
  <c r="I553" i="2"/>
  <c r="H553" i="2"/>
  <c r="L552" i="2"/>
  <c r="K552" i="2"/>
  <c r="G552" i="2"/>
  <c r="F552" i="2"/>
  <c r="E552" i="2"/>
  <c r="I551" i="2"/>
  <c r="H551" i="2"/>
  <c r="I549" i="2"/>
  <c r="H549" i="2"/>
  <c r="I548" i="2"/>
  <c r="H548" i="2"/>
  <c r="I547" i="2"/>
  <c r="H547" i="2"/>
  <c r="I546" i="2"/>
  <c r="H546" i="2"/>
  <c r="I545" i="2"/>
  <c r="H545" i="2"/>
  <c r="I544" i="2"/>
  <c r="H544" i="2"/>
  <c r="I543" i="2"/>
  <c r="H543" i="2"/>
  <c r="I542" i="2"/>
  <c r="H542" i="2"/>
  <c r="I541" i="2"/>
  <c r="H541" i="2"/>
  <c r="I540" i="2"/>
  <c r="H540" i="2"/>
  <c r="I539" i="2"/>
  <c r="H539" i="2"/>
  <c r="I538" i="2"/>
  <c r="H538" i="2"/>
  <c r="I537" i="2"/>
  <c r="H537" i="2"/>
  <c r="I536" i="2"/>
  <c r="H536" i="2"/>
  <c r="L535" i="2"/>
  <c r="K535" i="2"/>
  <c r="G535" i="2"/>
  <c r="F535" i="2"/>
  <c r="E535" i="2"/>
  <c r="I534" i="2"/>
  <c r="H534" i="2"/>
  <c r="I533" i="2"/>
  <c r="H533" i="2"/>
  <c r="I532" i="2"/>
  <c r="H532" i="2"/>
  <c r="L531" i="2"/>
  <c r="K531" i="2"/>
  <c r="G531" i="2"/>
  <c r="F531" i="2"/>
  <c r="E531" i="2"/>
  <c r="I530" i="2"/>
  <c r="H530" i="2"/>
  <c r="I529" i="2"/>
  <c r="H529" i="2"/>
  <c r="I528" i="2"/>
  <c r="H528" i="2"/>
  <c r="I527" i="2"/>
  <c r="H527" i="2"/>
  <c r="I518" i="2"/>
  <c r="H518" i="2"/>
  <c r="L517" i="2"/>
  <c r="K517" i="2"/>
  <c r="G517" i="2"/>
  <c r="F517" i="2"/>
  <c r="E517" i="2"/>
  <c r="I516" i="2"/>
  <c r="H516" i="2"/>
  <c r="I515" i="2"/>
  <c r="H515" i="2"/>
  <c r="I512" i="2"/>
  <c r="H512" i="2"/>
  <c r="I511" i="2"/>
  <c r="H511" i="2"/>
  <c r="I510" i="2"/>
  <c r="H510" i="2"/>
  <c r="L509" i="2"/>
  <c r="K509" i="2"/>
  <c r="G509" i="2"/>
  <c r="F509" i="2"/>
  <c r="E509" i="2"/>
  <c r="I508" i="2"/>
  <c r="H508" i="2"/>
  <c r="I507" i="2"/>
  <c r="H507" i="2"/>
  <c r="I506" i="2"/>
  <c r="H506" i="2"/>
  <c r="I505" i="2"/>
  <c r="H505" i="2"/>
  <c r="L504" i="2"/>
  <c r="K504" i="2"/>
  <c r="G504" i="2"/>
  <c r="F504" i="2"/>
  <c r="E504" i="2"/>
  <c r="I503" i="2"/>
  <c r="H503" i="2"/>
  <c r="I499" i="2"/>
  <c r="H499" i="2"/>
  <c r="L498" i="2"/>
  <c r="K498" i="2"/>
  <c r="G498" i="2"/>
  <c r="M498" i="2" s="1"/>
  <c r="F498" i="2"/>
  <c r="E498" i="2"/>
  <c r="I497" i="2"/>
  <c r="H497" i="2"/>
  <c r="I493" i="2"/>
  <c r="H493" i="2"/>
  <c r="I491" i="2"/>
  <c r="H491" i="2"/>
  <c r="I490" i="2"/>
  <c r="H490" i="2"/>
  <c r="I79" i="2"/>
  <c r="I77" i="2"/>
  <c r="H77" i="2"/>
  <c r="I73" i="2"/>
  <c r="H73" i="2"/>
  <c r="I52" i="2"/>
  <c r="H52" i="2"/>
  <c r="I38" i="2"/>
  <c r="H38" i="2"/>
  <c r="I30" i="2"/>
  <c r="H30" i="2"/>
  <c r="I25" i="2"/>
  <c r="H25" i="2"/>
  <c r="I19" i="2"/>
  <c r="H19" i="2"/>
  <c r="I17" i="2"/>
  <c r="H17" i="2"/>
  <c r="I13" i="2"/>
  <c r="H13" i="2"/>
  <c r="I11" i="2"/>
  <c r="H11" i="2"/>
  <c r="I399" i="2"/>
  <c r="H399" i="2"/>
  <c r="I398" i="2"/>
  <c r="H398" i="2"/>
  <c r="I397" i="2"/>
  <c r="H397" i="2"/>
  <c r="I393" i="2"/>
  <c r="H393" i="2"/>
  <c r="L392" i="2"/>
  <c r="K392" i="2"/>
  <c r="G392" i="2"/>
  <c r="F392" i="2"/>
  <c r="E392" i="2"/>
  <c r="I391" i="2"/>
  <c r="H391" i="2"/>
  <c r="I389" i="2"/>
  <c r="H389" i="2"/>
  <c r="I388" i="2"/>
  <c r="H388" i="2"/>
  <c r="I387" i="2"/>
  <c r="H387" i="2"/>
  <c r="I386" i="2"/>
  <c r="H386" i="2"/>
  <c r="I385" i="2"/>
  <c r="H385" i="2"/>
  <c r="I384" i="2"/>
  <c r="H384" i="2"/>
  <c r="I383" i="2"/>
  <c r="H383" i="2"/>
  <c r="I382" i="2"/>
  <c r="H382" i="2"/>
  <c r="I381" i="2"/>
  <c r="H381" i="2"/>
  <c r="I380" i="2"/>
  <c r="H380" i="2"/>
  <c r="I379" i="2"/>
  <c r="H379" i="2"/>
  <c r="I378" i="2"/>
  <c r="H378" i="2"/>
  <c r="I377" i="2"/>
  <c r="H377" i="2"/>
  <c r="I376" i="2"/>
  <c r="H376" i="2"/>
  <c r="L375" i="2"/>
  <c r="K375" i="2"/>
  <c r="G375" i="2"/>
  <c r="F375" i="2"/>
  <c r="E375" i="2"/>
  <c r="I374" i="2"/>
  <c r="H374" i="2"/>
  <c r="I373" i="2"/>
  <c r="H373" i="2"/>
  <c r="I372" i="2"/>
  <c r="H372" i="2"/>
  <c r="L371" i="2"/>
  <c r="K371" i="2"/>
  <c r="G371" i="2"/>
  <c r="F371" i="2"/>
  <c r="E371" i="2"/>
  <c r="I370" i="2"/>
  <c r="H370" i="2"/>
  <c r="I360" i="2"/>
  <c r="H360" i="2"/>
  <c r="I359" i="2"/>
  <c r="H359" i="2"/>
  <c r="I358" i="2"/>
  <c r="H358" i="2"/>
  <c r="L357" i="2"/>
  <c r="K357" i="2"/>
  <c r="G357" i="2"/>
  <c r="F357" i="2"/>
  <c r="E357" i="2"/>
  <c r="I356" i="2"/>
  <c r="H356" i="2"/>
  <c r="I355" i="2"/>
  <c r="H355" i="2"/>
  <c r="I350" i="2"/>
  <c r="H350" i="2"/>
  <c r="L349" i="2"/>
  <c r="K349" i="2"/>
  <c r="G349" i="2"/>
  <c r="F349" i="2"/>
  <c r="E349" i="2"/>
  <c r="I348" i="2"/>
  <c r="H348" i="2"/>
  <c r="I347" i="2"/>
  <c r="H347" i="2"/>
  <c r="I346" i="2"/>
  <c r="H346" i="2"/>
  <c r="I345" i="2"/>
  <c r="H345" i="2"/>
  <c r="L344" i="2"/>
  <c r="K344" i="2"/>
  <c r="G344" i="2"/>
  <c r="F344" i="2"/>
  <c r="E344" i="2"/>
  <c r="I343" i="2"/>
  <c r="H343" i="2"/>
  <c r="I339" i="2"/>
  <c r="H339" i="2"/>
  <c r="L338" i="2"/>
  <c r="K338" i="2"/>
  <c r="G338" i="2"/>
  <c r="M338" i="2" s="1"/>
  <c r="F338" i="2"/>
  <c r="E338" i="2"/>
  <c r="I337" i="2"/>
  <c r="H337" i="2"/>
  <c r="I319" i="2"/>
  <c r="H319" i="2"/>
  <c r="I318" i="2"/>
  <c r="H318" i="2"/>
  <c r="I317" i="2"/>
  <c r="H317" i="2"/>
  <c r="I313" i="2"/>
  <c r="H313" i="2"/>
  <c r="L312" i="2"/>
  <c r="K312" i="2"/>
  <c r="G312" i="2"/>
  <c r="F312" i="2"/>
  <c r="E312" i="2"/>
  <c r="I311" i="2"/>
  <c r="H311" i="2"/>
  <c r="I309" i="2"/>
  <c r="H309" i="2"/>
  <c r="I308" i="2"/>
  <c r="H308" i="2"/>
  <c r="I307" i="2"/>
  <c r="H307" i="2"/>
  <c r="I306" i="2"/>
  <c r="H306" i="2"/>
  <c r="I305" i="2"/>
  <c r="H305" i="2"/>
  <c r="I304" i="2"/>
  <c r="H304" i="2"/>
  <c r="I303" i="2"/>
  <c r="H303" i="2"/>
  <c r="I302" i="2"/>
  <c r="H302" i="2"/>
  <c r="I301" i="2"/>
  <c r="H301" i="2"/>
  <c r="I300" i="2"/>
  <c r="H300" i="2"/>
  <c r="I299" i="2"/>
  <c r="H299" i="2"/>
  <c r="I298" i="2"/>
  <c r="H298" i="2"/>
  <c r="I297" i="2"/>
  <c r="H297" i="2"/>
  <c r="I296" i="2"/>
  <c r="H296" i="2"/>
  <c r="L295" i="2"/>
  <c r="K295" i="2"/>
  <c r="G295" i="2"/>
  <c r="F295" i="2"/>
  <c r="E295" i="2"/>
  <c r="I294" i="2"/>
  <c r="H294" i="2"/>
  <c r="I293" i="2"/>
  <c r="H293" i="2"/>
  <c r="I292" i="2"/>
  <c r="H292" i="2"/>
  <c r="L291" i="2"/>
  <c r="K291" i="2"/>
  <c r="G291" i="2"/>
  <c r="F291" i="2"/>
  <c r="E291" i="2"/>
  <c r="I290" i="2"/>
  <c r="H290" i="2"/>
  <c r="I278" i="2"/>
  <c r="H278" i="2"/>
  <c r="L277" i="2"/>
  <c r="K277" i="2"/>
  <c r="G277" i="2"/>
  <c r="F277" i="2"/>
  <c r="E277" i="2"/>
  <c r="I276" i="2"/>
  <c r="H276" i="2"/>
  <c r="I275" i="2"/>
  <c r="H275" i="2"/>
  <c r="I274" i="2"/>
  <c r="H274" i="2"/>
  <c r="I270" i="2"/>
  <c r="H270" i="2"/>
  <c r="L269" i="2"/>
  <c r="K269" i="2"/>
  <c r="G269" i="2"/>
  <c r="F269" i="2"/>
  <c r="E269" i="2"/>
  <c r="I268" i="2"/>
  <c r="H268" i="2"/>
  <c r="I267" i="2"/>
  <c r="H267" i="2"/>
  <c r="I266" i="2"/>
  <c r="H266" i="2"/>
  <c r="I265" i="2"/>
  <c r="H265" i="2"/>
  <c r="L264" i="2"/>
  <c r="K264" i="2"/>
  <c r="G264" i="2"/>
  <c r="F264" i="2"/>
  <c r="E264" i="2"/>
  <c r="I263" i="2"/>
  <c r="H263" i="2"/>
  <c r="I259" i="2"/>
  <c r="H259" i="2"/>
  <c r="L258" i="2"/>
  <c r="K258" i="2"/>
  <c r="G258" i="2"/>
  <c r="M258" i="2" s="1"/>
  <c r="F258" i="2"/>
  <c r="E258" i="2"/>
  <c r="I257" i="2"/>
  <c r="H257" i="2"/>
  <c r="I253" i="2"/>
  <c r="H253" i="2"/>
  <c r="I251" i="2"/>
  <c r="H251" i="2"/>
  <c r="I250" i="2"/>
  <c r="H250" i="2"/>
  <c r="I479" i="2"/>
  <c r="H479" i="2"/>
  <c r="I478" i="2"/>
  <c r="H478" i="2"/>
  <c r="I477" i="2"/>
  <c r="H477" i="2"/>
  <c r="I473" i="2"/>
  <c r="H473" i="2"/>
  <c r="L472" i="2"/>
  <c r="K472" i="2"/>
  <c r="G472" i="2"/>
  <c r="F472" i="2"/>
  <c r="E472" i="2"/>
  <c r="I471" i="2"/>
  <c r="H471" i="2"/>
  <c r="I469" i="2"/>
  <c r="H469" i="2"/>
  <c r="I468" i="2"/>
  <c r="H468" i="2"/>
  <c r="I467" i="2"/>
  <c r="H467" i="2"/>
  <c r="I466" i="2"/>
  <c r="H466" i="2"/>
  <c r="I465" i="2"/>
  <c r="H465" i="2"/>
  <c r="I464" i="2"/>
  <c r="H464" i="2"/>
  <c r="I463" i="2"/>
  <c r="H463" i="2"/>
  <c r="I462" i="2"/>
  <c r="H462" i="2"/>
  <c r="I461" i="2"/>
  <c r="H461" i="2"/>
  <c r="I460" i="2"/>
  <c r="H460" i="2"/>
  <c r="I459" i="2"/>
  <c r="H459" i="2"/>
  <c r="I458" i="2"/>
  <c r="H458" i="2"/>
  <c r="I457" i="2"/>
  <c r="H457" i="2"/>
  <c r="I456" i="2"/>
  <c r="H456" i="2"/>
  <c r="L455" i="2"/>
  <c r="K455" i="2"/>
  <c r="G455" i="2"/>
  <c r="F455" i="2"/>
  <c r="E455" i="2"/>
  <c r="I454" i="2"/>
  <c r="H454" i="2"/>
  <c r="I453" i="2"/>
  <c r="H453" i="2"/>
  <c r="I452" i="2"/>
  <c r="H452" i="2"/>
  <c r="L451" i="2"/>
  <c r="K451" i="2"/>
  <c r="G451" i="2"/>
  <c r="F451" i="2"/>
  <c r="E451" i="2"/>
  <c r="I450" i="2"/>
  <c r="H450" i="2"/>
  <c r="I449" i="2"/>
  <c r="H449" i="2"/>
  <c r="I448" i="2"/>
  <c r="H448" i="2"/>
  <c r="I447" i="2"/>
  <c r="H447" i="2"/>
  <c r="I446" i="2"/>
  <c r="H446" i="2"/>
  <c r="I445" i="2"/>
  <c r="H445" i="2"/>
  <c r="I444" i="2"/>
  <c r="H444" i="2"/>
  <c r="I443" i="2"/>
  <c r="H443" i="2"/>
  <c r="I442" i="2"/>
  <c r="H442" i="2"/>
  <c r="I440" i="2"/>
  <c r="H440" i="2"/>
  <c r="I439" i="2"/>
  <c r="H439" i="2"/>
  <c r="I438" i="2"/>
  <c r="H438" i="2"/>
  <c r="L437" i="2"/>
  <c r="K437" i="2"/>
  <c r="G437" i="2"/>
  <c r="F437" i="2"/>
  <c r="E437" i="2"/>
  <c r="I436" i="2"/>
  <c r="H436" i="2"/>
  <c r="I435" i="2"/>
  <c r="H435" i="2"/>
  <c r="I434" i="2"/>
  <c r="H434" i="2"/>
  <c r="I432" i="2"/>
  <c r="H432" i="2"/>
  <c r="I431" i="2"/>
  <c r="H431" i="2"/>
  <c r="I430" i="2"/>
  <c r="H430" i="2"/>
  <c r="L429" i="2"/>
  <c r="K429" i="2"/>
  <c r="G429" i="2"/>
  <c r="F429" i="2"/>
  <c r="E429" i="2"/>
  <c r="I428" i="2"/>
  <c r="H428" i="2"/>
  <c r="I427" i="2"/>
  <c r="H427" i="2"/>
  <c r="I426" i="2"/>
  <c r="H426" i="2"/>
  <c r="I425" i="2"/>
  <c r="H425" i="2"/>
  <c r="L424" i="2"/>
  <c r="K424" i="2"/>
  <c r="G424" i="2"/>
  <c r="F424" i="2"/>
  <c r="E424" i="2"/>
  <c r="I423" i="2"/>
  <c r="H423" i="2"/>
  <c r="I419" i="2"/>
  <c r="H419" i="2"/>
  <c r="L418" i="2"/>
  <c r="G418" i="2"/>
  <c r="M418" i="2" s="1"/>
  <c r="F418" i="2"/>
  <c r="E418" i="2"/>
  <c r="I417" i="2"/>
  <c r="H417" i="2"/>
  <c r="I413" i="2"/>
  <c r="H413" i="2"/>
  <c r="I411" i="2"/>
  <c r="H411" i="2"/>
  <c r="I410" i="2"/>
  <c r="H410" i="2"/>
  <c r="I239" i="2"/>
  <c r="H239" i="2"/>
  <c r="I238" i="2"/>
  <c r="H238" i="2"/>
  <c r="I237" i="2"/>
  <c r="H237" i="2"/>
  <c r="I233" i="2"/>
  <c r="H233" i="2"/>
  <c r="L232" i="2"/>
  <c r="K232" i="2"/>
  <c r="G232" i="2"/>
  <c r="F232" i="2"/>
  <c r="E232" i="2"/>
  <c r="I231" i="2"/>
  <c r="H231" i="2"/>
  <c r="I230" i="2"/>
  <c r="H230" i="2"/>
  <c r="I229" i="2"/>
  <c r="H229" i="2"/>
  <c r="I228" i="2"/>
  <c r="H228" i="2"/>
  <c r="I227" i="2"/>
  <c r="H227" i="2"/>
  <c r="I226" i="2"/>
  <c r="H226" i="2"/>
  <c r="I225" i="2"/>
  <c r="H225" i="2"/>
  <c r="I224" i="2"/>
  <c r="H224" i="2"/>
  <c r="I223" i="2"/>
  <c r="H223" i="2"/>
  <c r="I222" i="2"/>
  <c r="H222" i="2"/>
  <c r="I221" i="2"/>
  <c r="H221" i="2"/>
  <c r="I220" i="2"/>
  <c r="H220" i="2"/>
  <c r="I219" i="2"/>
  <c r="H219" i="2"/>
  <c r="I218" i="2"/>
  <c r="H218" i="2"/>
  <c r="I217" i="2"/>
  <c r="H217" i="2"/>
  <c r="I216" i="2"/>
  <c r="H216" i="2"/>
  <c r="L215" i="2"/>
  <c r="K215" i="2"/>
  <c r="G215" i="2"/>
  <c r="F215" i="2"/>
  <c r="E215" i="2"/>
  <c r="I214" i="2"/>
  <c r="H214" i="2"/>
  <c r="I213" i="2"/>
  <c r="H213" i="2"/>
  <c r="I212" i="2"/>
  <c r="H212" i="2"/>
  <c r="L211" i="2"/>
  <c r="K211" i="2"/>
  <c r="G211" i="2"/>
  <c r="F211" i="2"/>
  <c r="E211" i="2"/>
  <c r="I198" i="2"/>
  <c r="H198" i="2"/>
  <c r="L197" i="2"/>
  <c r="K197" i="2"/>
  <c r="G197" i="2"/>
  <c r="F197" i="2"/>
  <c r="E197" i="2"/>
  <c r="I196" i="2"/>
  <c r="H196" i="2"/>
  <c r="I195" i="2"/>
  <c r="H195" i="2"/>
  <c r="I194" i="2"/>
  <c r="H194" i="2"/>
  <c r="I190" i="2"/>
  <c r="H190" i="2"/>
  <c r="L189" i="2"/>
  <c r="K189" i="2"/>
  <c r="G189" i="2"/>
  <c r="F189" i="2"/>
  <c r="E189" i="2"/>
  <c r="I185" i="2"/>
  <c r="H185" i="2"/>
  <c r="L184" i="2"/>
  <c r="K184" i="2"/>
  <c r="G184" i="2"/>
  <c r="F184" i="2"/>
  <c r="E184" i="2"/>
  <c r="I183" i="2"/>
  <c r="H183" i="2"/>
  <c r="I179" i="2"/>
  <c r="H179" i="2"/>
  <c r="L178" i="2"/>
  <c r="K178" i="2"/>
  <c r="G178" i="2"/>
  <c r="M178" i="2" s="1"/>
  <c r="F178" i="2"/>
  <c r="E178" i="2"/>
  <c r="I177" i="2"/>
  <c r="H177" i="2"/>
  <c r="I173" i="2"/>
  <c r="H173" i="2"/>
  <c r="I172" i="2"/>
  <c r="H172" i="2"/>
  <c r="I171" i="2"/>
  <c r="H171" i="2"/>
  <c r="V63" i="24"/>
  <c r="S63" i="24"/>
  <c r="Q63" i="24"/>
  <c r="Q64" i="24" s="1"/>
  <c r="S62" i="24"/>
  <c r="S61" i="24"/>
  <c r="S60" i="24"/>
  <c r="S59" i="24"/>
  <c r="S58" i="24"/>
  <c r="S57" i="24"/>
  <c r="S56" i="24"/>
  <c r="S55" i="24"/>
  <c r="S54" i="24"/>
  <c r="V125" i="24"/>
  <c r="S125" i="24"/>
  <c r="Q125" i="24"/>
  <c r="Q126" i="24" s="1"/>
  <c r="S124" i="24"/>
  <c r="S123" i="24"/>
  <c r="S122" i="24"/>
  <c r="S121" i="24"/>
  <c r="S248" i="24"/>
  <c r="Q248" i="24"/>
  <c r="Q249" i="24" s="1"/>
  <c r="S247" i="24"/>
  <c r="V234" i="24"/>
  <c r="S234" i="24"/>
  <c r="Q234" i="24"/>
  <c r="Q235" i="24" s="1"/>
  <c r="S233" i="24"/>
  <c r="S232" i="24"/>
  <c r="S218" i="24"/>
  <c r="S220" i="24" s="1"/>
  <c r="V205" i="24"/>
  <c r="V189" i="24"/>
  <c r="S175" i="24"/>
  <c r="S176" i="24" s="1"/>
  <c r="Q175" i="24"/>
  <c r="Q176" i="24" s="1"/>
  <c r="V157" i="24"/>
  <c r="S157" i="24"/>
  <c r="Q157" i="24"/>
  <c r="Q156" i="24"/>
  <c r="S154" i="24"/>
  <c r="V107" i="24"/>
  <c r="V85" i="24"/>
  <c r="S33" i="24"/>
  <c r="Q33" i="24"/>
  <c r="Q34" i="24" s="1"/>
  <c r="S32" i="24"/>
  <c r="K32" i="24"/>
  <c r="S31" i="24"/>
  <c r="K31" i="24"/>
  <c r="S30" i="24"/>
  <c r="K30" i="24"/>
  <c r="S29" i="24"/>
  <c r="K29" i="24"/>
  <c r="S28" i="24"/>
  <c r="K28" i="24"/>
  <c r="S27" i="24"/>
  <c r="K27" i="24"/>
  <c r="S26" i="24"/>
  <c r="K26" i="24"/>
  <c r="S25" i="24"/>
  <c r="K25" i="24"/>
  <c r="S24" i="24"/>
  <c r="K24" i="24"/>
  <c r="S22" i="24"/>
  <c r="K22" i="24"/>
  <c r="S21" i="24"/>
  <c r="K21" i="24"/>
  <c r="S20" i="24"/>
  <c r="K20" i="24"/>
  <c r="S19" i="24"/>
  <c r="K19" i="24"/>
  <c r="S18" i="24"/>
  <c r="K18" i="24"/>
  <c r="S17" i="24"/>
  <c r="K17" i="24"/>
  <c r="S16" i="24"/>
  <c r="K16" i="24"/>
  <c r="S15" i="24"/>
  <c r="K15" i="24"/>
  <c r="S14" i="24"/>
  <c r="K14" i="24"/>
  <c r="D43" i="66"/>
  <c r="M38" i="66"/>
  <c r="M37" i="66"/>
  <c r="M36" i="66"/>
  <c r="M35" i="66"/>
  <c r="M34" i="66"/>
  <c r="M33" i="66"/>
  <c r="R30" i="66"/>
  <c r="M30" i="66"/>
  <c r="P27" i="66"/>
  <c r="C27" i="65"/>
  <c r="F28" i="65"/>
  <c r="C9" i="65"/>
  <c r="C8" i="65"/>
  <c r="Q27" i="64"/>
  <c r="R11" i="64"/>
  <c r="Q11" i="64"/>
  <c r="Q25" i="64"/>
  <c r="R25" i="64"/>
  <c r="Q24" i="64"/>
  <c r="R24" i="64"/>
  <c r="Q23" i="64"/>
  <c r="R23" i="64"/>
  <c r="Q22" i="64"/>
  <c r="R22" i="64"/>
  <c r="Q21" i="64"/>
  <c r="R21" i="64"/>
  <c r="Q20" i="64"/>
  <c r="R20" i="64"/>
  <c r="Q19" i="64"/>
  <c r="R19" i="64"/>
  <c r="Q18" i="64"/>
  <c r="R18" i="64"/>
  <c r="Q17" i="64"/>
  <c r="R17" i="64"/>
  <c r="AC30" i="64"/>
  <c r="AB30" i="64"/>
  <c r="AA30" i="64"/>
  <c r="Z30" i="64"/>
  <c r="Y30" i="64"/>
  <c r="X30" i="64"/>
  <c r="W30" i="64"/>
  <c r="V30" i="64"/>
  <c r="U30" i="64"/>
  <c r="R30" i="64"/>
  <c r="R16" i="64"/>
  <c r="Q16" i="64"/>
  <c r="R15" i="64"/>
  <c r="Q15" i="64"/>
  <c r="R14" i="64"/>
  <c r="Q14" i="64"/>
  <c r="R13" i="64"/>
  <c r="Q13" i="64"/>
  <c r="R12" i="64"/>
  <c r="Q12" i="64"/>
  <c r="R10" i="64"/>
  <c r="Q10" i="64"/>
  <c r="R9" i="64"/>
  <c r="Q9" i="64"/>
  <c r="S8" i="64"/>
  <c r="R8" i="64" s="1"/>
  <c r="Q8" i="64"/>
  <c r="B7" i="64"/>
  <c r="Y14" i="61"/>
  <c r="Y13" i="61"/>
  <c r="Y12" i="61"/>
  <c r="J12" i="61"/>
  <c r="H12" i="61"/>
  <c r="B11" i="61"/>
  <c r="C11" i="61" s="1"/>
  <c r="D11" i="61" s="1"/>
  <c r="E11" i="61" s="1"/>
  <c r="L42" i="60"/>
  <c r="R11" i="60"/>
  <c r="O11" i="60"/>
  <c r="L11" i="60"/>
  <c r="O39" i="60"/>
  <c r="V39" i="60" s="1"/>
  <c r="O38" i="60"/>
  <c r="L38" i="60"/>
  <c r="O37" i="60"/>
  <c r="V37" i="60" s="1"/>
  <c r="O36" i="60"/>
  <c r="L36" i="60"/>
  <c r="O35" i="60"/>
  <c r="V35" i="60" s="1"/>
  <c r="O34" i="60"/>
  <c r="L34" i="60"/>
  <c r="O33" i="60"/>
  <c r="V33" i="60" s="1"/>
  <c r="O32" i="60"/>
  <c r="L32" i="60"/>
  <c r="O31" i="60"/>
  <c r="V31" i="60" s="1"/>
  <c r="O30" i="60"/>
  <c r="L30" i="60"/>
  <c r="O29" i="60"/>
  <c r="V29" i="60" s="1"/>
  <c r="O28" i="60"/>
  <c r="L28" i="60"/>
  <c r="O27" i="60"/>
  <c r="V27" i="60" s="1"/>
  <c r="O26" i="60"/>
  <c r="L26" i="60"/>
  <c r="O25" i="60"/>
  <c r="V25" i="60" s="1"/>
  <c r="O24" i="60"/>
  <c r="L24" i="60"/>
  <c r="O23" i="60"/>
  <c r="V23" i="60" s="1"/>
  <c r="O22" i="60"/>
  <c r="L22" i="60"/>
  <c r="O49" i="60"/>
  <c r="V49" i="60" s="1"/>
  <c r="O48" i="60"/>
  <c r="L48" i="60"/>
  <c r="O21" i="60"/>
  <c r="V21" i="60" s="1"/>
  <c r="O20" i="60"/>
  <c r="L20" i="60"/>
  <c r="O19" i="60"/>
  <c r="V19" i="60" s="1"/>
  <c r="O18" i="60"/>
  <c r="L18" i="60"/>
  <c r="O17" i="60"/>
  <c r="V17" i="60" s="1"/>
  <c r="O16" i="60"/>
  <c r="L16" i="60"/>
  <c r="O15" i="60"/>
  <c r="V15" i="60" s="1"/>
  <c r="O14" i="60"/>
  <c r="L14" i="60"/>
  <c r="L13" i="60"/>
  <c r="U9" i="60"/>
  <c r="U7" i="60" s="1"/>
  <c r="I9" i="60"/>
  <c r="E7" i="60"/>
  <c r="T7" i="60"/>
  <c r="S7" i="60"/>
  <c r="P7" i="60"/>
  <c r="J7" i="60"/>
  <c r="H7" i="60"/>
  <c r="G7" i="60"/>
  <c r="F7" i="60"/>
  <c r="C7" i="60"/>
  <c r="G51" i="59"/>
  <c r="G50" i="59"/>
  <c r="G49" i="59"/>
  <c r="G48" i="59"/>
  <c r="G47" i="59"/>
  <c r="G46" i="59"/>
  <c r="G45" i="59"/>
  <c r="G44" i="59"/>
  <c r="G43" i="59"/>
  <c r="G37" i="59"/>
  <c r="G56" i="59"/>
  <c r="G42" i="59"/>
  <c r="G41" i="59"/>
  <c r="G40" i="59"/>
  <c r="G39" i="59"/>
  <c r="G38" i="59"/>
  <c r="G36" i="59"/>
  <c r="G13" i="52"/>
  <c r="H63" i="26"/>
  <c r="H62" i="26"/>
  <c r="H61" i="26"/>
  <c r="H58" i="26"/>
  <c r="H57" i="26"/>
  <c r="H56" i="26"/>
  <c r="H55" i="26"/>
  <c r="H52" i="26"/>
  <c r="H51" i="26"/>
  <c r="H50" i="26"/>
  <c r="H49" i="26"/>
  <c r="H46" i="26"/>
  <c r="H45" i="26"/>
  <c r="H44" i="26"/>
  <c r="H43" i="26"/>
  <c r="H40" i="26"/>
  <c r="H39" i="26"/>
  <c r="H38" i="26"/>
  <c r="H37" i="26"/>
  <c r="H34" i="26"/>
  <c r="H33" i="26"/>
  <c r="H32" i="26"/>
  <c r="H31" i="26"/>
  <c r="H28" i="26"/>
  <c r="H27" i="26"/>
  <c r="H26" i="26"/>
  <c r="H25" i="26"/>
  <c r="H22" i="26"/>
  <c r="H21" i="26"/>
  <c r="H20" i="26"/>
  <c r="H19" i="26"/>
  <c r="H16" i="26"/>
  <c r="H15" i="26"/>
  <c r="H14" i="26"/>
  <c r="H13" i="26"/>
  <c r="H10" i="26"/>
  <c r="H92" i="2"/>
  <c r="H97" i="2"/>
  <c r="H99" i="2"/>
  <c r="H103" i="2"/>
  <c r="H105" i="2"/>
  <c r="H110" i="2"/>
  <c r="H115" i="2"/>
  <c r="H116" i="2"/>
  <c r="H118" i="2"/>
  <c r="H132" i="2"/>
  <c r="H136" i="2"/>
  <c r="H144" i="2"/>
  <c r="H145" i="2"/>
  <c r="H146" i="2"/>
  <c r="H147" i="2"/>
  <c r="H148" i="2"/>
  <c r="H149" i="2"/>
  <c r="H151" i="2"/>
  <c r="H153" i="2"/>
  <c r="H157" i="2"/>
  <c r="H158" i="2"/>
  <c r="H159" i="2"/>
  <c r="I158" i="2"/>
  <c r="I159" i="2"/>
  <c r="I91" i="2"/>
  <c r="I92" i="2"/>
  <c r="I93" i="2"/>
  <c r="I97" i="2"/>
  <c r="I99" i="2"/>
  <c r="I103" i="2"/>
  <c r="I105" i="2"/>
  <c r="I110" i="2"/>
  <c r="I115" i="2"/>
  <c r="I116" i="2"/>
  <c r="I118" i="2"/>
  <c r="I132" i="2"/>
  <c r="I136" i="2"/>
  <c r="I144" i="2"/>
  <c r="I145" i="2"/>
  <c r="I146" i="2"/>
  <c r="I147" i="2"/>
  <c r="I148" i="2"/>
  <c r="I149" i="2"/>
  <c r="I151" i="2"/>
  <c r="I153" i="2"/>
  <c r="I157" i="2"/>
  <c r="F98" i="2"/>
  <c r="G98" i="2"/>
  <c r="K98" i="2"/>
  <c r="L98" i="2"/>
  <c r="E98" i="2"/>
  <c r="I63" i="26"/>
  <c r="I62" i="26"/>
  <c r="I61" i="26"/>
  <c r="G58" i="26"/>
  <c r="E58" i="26"/>
  <c r="I57" i="26"/>
  <c r="I56" i="26"/>
  <c r="I55" i="26"/>
  <c r="G52" i="26"/>
  <c r="E52" i="26"/>
  <c r="I51" i="26"/>
  <c r="I50" i="26"/>
  <c r="I49" i="26"/>
  <c r="G46" i="26"/>
  <c r="E46" i="26"/>
  <c r="I45" i="26"/>
  <c r="I44" i="26"/>
  <c r="I43" i="26"/>
  <c r="G40" i="26"/>
  <c r="E40" i="26"/>
  <c r="I39" i="26"/>
  <c r="I38" i="26"/>
  <c r="I37" i="26"/>
  <c r="G34" i="26"/>
  <c r="E34" i="26"/>
  <c r="D23" i="53"/>
  <c r="D18" i="53"/>
  <c r="D13" i="53"/>
  <c r="F22" i="53"/>
  <c r="F21" i="53"/>
  <c r="F20" i="53"/>
  <c r="F19" i="53"/>
  <c r="F27" i="53"/>
  <c r="F26" i="53"/>
  <c r="F25" i="53"/>
  <c r="F24" i="53"/>
  <c r="F15" i="53"/>
  <c r="F16" i="53"/>
  <c r="F17" i="53"/>
  <c r="F14" i="53"/>
  <c r="I33" i="26"/>
  <c r="I32" i="26"/>
  <c r="I31" i="26"/>
  <c r="G28" i="26"/>
  <c r="E28" i="26"/>
  <c r="K28" i="53"/>
  <c r="I27" i="26"/>
  <c r="I26" i="26"/>
  <c r="I25" i="26"/>
  <c r="G22" i="26"/>
  <c r="E22" i="26"/>
  <c r="E10" i="26"/>
  <c r="I14" i="5"/>
  <c r="H15" i="5"/>
  <c r="I15" i="5" s="1"/>
  <c r="D13" i="5"/>
  <c r="K10" i="18"/>
  <c r="S46" i="18"/>
  <c r="S45" i="18"/>
  <c r="S44" i="18"/>
  <c r="S37" i="18"/>
  <c r="S36" i="18"/>
  <c r="S35" i="18"/>
  <c r="S32" i="18"/>
  <c r="S31" i="18"/>
  <c r="S30" i="18"/>
  <c r="S21" i="18"/>
  <c r="S20" i="18"/>
  <c r="S19" i="18"/>
  <c r="S11" i="18"/>
  <c r="S12" i="18"/>
  <c r="S10" i="18"/>
  <c r="R10" i="18"/>
  <c r="AK10" i="18"/>
  <c r="E47" i="18"/>
  <c r="E38" i="18"/>
  <c r="E33" i="18"/>
  <c r="E23" i="18"/>
  <c r="E14" i="18"/>
  <c r="S10" i="40"/>
  <c r="V11" i="40"/>
  <c r="I28" i="41"/>
  <c r="I27" i="41"/>
  <c r="K27" i="41" s="1"/>
  <c r="I26" i="41"/>
  <c r="K26" i="41" s="1"/>
  <c r="I22" i="41"/>
  <c r="I21" i="41"/>
  <c r="K21" i="41" s="1"/>
  <c r="I20" i="41"/>
  <c r="L20" i="41" s="1"/>
  <c r="I15" i="41"/>
  <c r="I14" i="41"/>
  <c r="L14" i="41" s="1"/>
  <c r="I13" i="41"/>
  <c r="X29" i="41"/>
  <c r="AA29" i="41"/>
  <c r="X16" i="41"/>
  <c r="AA16" i="41"/>
  <c r="AA23" i="41"/>
  <c r="U28" i="41"/>
  <c r="V28" i="41" s="1"/>
  <c r="U27" i="41"/>
  <c r="W27" i="41" s="1"/>
  <c r="U26" i="41"/>
  <c r="V26" i="41" s="1"/>
  <c r="U22" i="41"/>
  <c r="V22" i="41" s="1"/>
  <c r="U21" i="41"/>
  <c r="V21" i="41" s="1"/>
  <c r="U20" i="41"/>
  <c r="U15" i="41"/>
  <c r="V15" i="41" s="1"/>
  <c r="U14" i="41"/>
  <c r="V14" i="41" s="1"/>
  <c r="U13" i="41"/>
  <c r="V13" i="41" s="1"/>
  <c r="AH16" i="41"/>
  <c r="AH23" i="41"/>
  <c r="AC13" i="41"/>
  <c r="AF13" i="41"/>
  <c r="AC14" i="41"/>
  <c r="AF14" i="41"/>
  <c r="AC15" i="41"/>
  <c r="AF15" i="41"/>
  <c r="AC20" i="41"/>
  <c r="AF20" i="41"/>
  <c r="AC21" i="41"/>
  <c r="AF21" i="41"/>
  <c r="AC22" i="41"/>
  <c r="AF22" i="41"/>
  <c r="AC24" i="41"/>
  <c r="AD24" i="41"/>
  <c r="AE24" i="41"/>
  <c r="AF24" i="41"/>
  <c r="AG24" i="41"/>
  <c r="AC25" i="41"/>
  <c r="AD25" i="41"/>
  <c r="AE25" i="41"/>
  <c r="AF25" i="41"/>
  <c r="AG25" i="41"/>
  <c r="AC26" i="41"/>
  <c r="AF26" i="41"/>
  <c r="AC27" i="41"/>
  <c r="AF27" i="41"/>
  <c r="AC28" i="41"/>
  <c r="AF28" i="41"/>
  <c r="AM16" i="41"/>
  <c r="AP16" i="41"/>
  <c r="AM23" i="41"/>
  <c r="AP23" i="41"/>
  <c r="AJ28" i="41"/>
  <c r="AL28" i="41" s="1"/>
  <c r="AI28" i="41"/>
  <c r="AS28" i="41" s="1"/>
  <c r="AJ27" i="41"/>
  <c r="AL27" i="41" s="1"/>
  <c r="AI27" i="41"/>
  <c r="AS27" i="41" s="1"/>
  <c r="AJ26" i="41"/>
  <c r="AL26" i="41" s="1"/>
  <c r="AI26" i="41"/>
  <c r="AS26" i="41" s="1"/>
  <c r="AJ22" i="41"/>
  <c r="AL22" i="41" s="1"/>
  <c r="AI22" i="41"/>
  <c r="AJ21" i="41"/>
  <c r="AL21" i="41" s="1"/>
  <c r="AI21" i="41"/>
  <c r="AS21" i="41" s="1"/>
  <c r="AJ20" i="41"/>
  <c r="AL20" i="41" s="1"/>
  <c r="AI20" i="41"/>
  <c r="AS20" i="41" s="1"/>
  <c r="AJ15" i="41"/>
  <c r="AL15" i="41" s="1"/>
  <c r="AI15" i="41"/>
  <c r="AJ14" i="41"/>
  <c r="AL14" i="41" s="1"/>
  <c r="AI14" i="41"/>
  <c r="AS14" i="41" s="1"/>
  <c r="AJ13" i="41"/>
  <c r="AL13" i="41" s="1"/>
  <c r="AI13" i="41"/>
  <c r="AS13" i="41" s="1"/>
  <c r="AW16" i="41"/>
  <c r="AZ23" i="41"/>
  <c r="AW23" i="41"/>
  <c r="AZ29" i="41"/>
  <c r="AW29" i="41"/>
  <c r="AT28" i="41"/>
  <c r="AV28" i="41" s="1"/>
  <c r="AT27" i="41"/>
  <c r="AT26" i="41"/>
  <c r="AT22" i="41"/>
  <c r="AV22" i="41" s="1"/>
  <c r="AT21" i="41"/>
  <c r="AV21" i="41" s="1"/>
  <c r="AT20" i="41"/>
  <c r="AV20" i="41" s="1"/>
  <c r="AT13" i="41"/>
  <c r="AT14" i="41"/>
  <c r="AV14" i="41" s="1"/>
  <c r="AT15" i="41"/>
  <c r="AV15" i="41" s="1"/>
  <c r="AF12" i="41"/>
  <c r="AI12" i="41"/>
  <c r="AS12" i="41" s="1"/>
  <c r="AT12" i="41"/>
  <c r="AJ12" i="41"/>
  <c r="AL12" i="41" s="1"/>
  <c r="I12" i="41"/>
  <c r="K12" i="41" s="1"/>
  <c r="AR29" i="41"/>
  <c r="AR23" i="41"/>
  <c r="AZ16" i="41"/>
  <c r="AR16" i="41"/>
  <c r="AP29" i="41"/>
  <c r="AM29" i="41"/>
  <c r="AH29" i="41"/>
  <c r="U12" i="41"/>
  <c r="W12" i="41" s="1"/>
  <c r="AC12" i="41"/>
  <c r="X23" i="41"/>
  <c r="M29" i="41"/>
  <c r="M23" i="41"/>
  <c r="C30" i="29"/>
  <c r="D30" i="29" s="1"/>
  <c r="E30" i="29" s="1"/>
  <c r="C24" i="29"/>
  <c r="G13" i="29"/>
  <c r="G14" i="29"/>
  <c r="E14" i="29"/>
  <c r="G21" i="29"/>
  <c r="G20" i="29"/>
  <c r="G18" i="29"/>
  <c r="E21" i="29"/>
  <c r="E20" i="29"/>
  <c r="E18" i="29"/>
  <c r="E13" i="29"/>
  <c r="W20" i="46"/>
  <c r="V20" i="46"/>
  <c r="U20" i="46"/>
  <c r="T20" i="46"/>
  <c r="P12" i="46"/>
  <c r="Q12" i="46" s="1"/>
  <c r="R12" i="46" s="1"/>
  <c r="P13" i="46"/>
  <c r="Q13" i="46" s="1"/>
  <c r="R13" i="46" s="1"/>
  <c r="P14" i="46"/>
  <c r="Q14" i="46" s="1"/>
  <c r="L12" i="46"/>
  <c r="M12" i="46" s="1"/>
  <c r="L13" i="46"/>
  <c r="M13" i="46" s="1"/>
  <c r="L14" i="46"/>
  <c r="M14" i="46" s="1"/>
  <c r="F12" i="46"/>
  <c r="G12" i="46" s="1"/>
  <c r="F13" i="46"/>
  <c r="G13" i="46" s="1"/>
  <c r="F14" i="46"/>
  <c r="I20" i="46"/>
  <c r="D20" i="46"/>
  <c r="C20" i="46"/>
  <c r="F15" i="45"/>
  <c r="G15" i="45" s="1"/>
  <c r="K15" i="45" s="1"/>
  <c r="J15" i="45"/>
  <c r="F14" i="45"/>
  <c r="G14" i="45" s="1"/>
  <c r="J14" i="45"/>
  <c r="F13" i="45"/>
  <c r="G13" i="45" s="1"/>
  <c r="K13" i="45" s="1"/>
  <c r="J13" i="45"/>
  <c r="I11" i="45"/>
  <c r="H11" i="45"/>
  <c r="E11" i="45"/>
  <c r="D11" i="45"/>
  <c r="C11" i="45"/>
  <c r="B10" i="45"/>
  <c r="C10" i="45" s="1"/>
  <c r="D10" i="45" s="1"/>
  <c r="E10" i="45" s="1"/>
  <c r="F10" i="45" s="1"/>
  <c r="G10" i="45" s="1"/>
  <c r="H10" i="45" s="1"/>
  <c r="I10" i="45" s="1"/>
  <c r="J10" i="45" s="1"/>
  <c r="K10" i="45" s="1"/>
  <c r="L38" i="52"/>
  <c r="R25" i="34"/>
  <c r="R26" i="34"/>
  <c r="R27" i="34"/>
  <c r="R30" i="34"/>
  <c r="R31" i="34"/>
  <c r="R32" i="34"/>
  <c r="R40" i="34"/>
  <c r="R41" i="34"/>
  <c r="R42" i="34"/>
  <c r="R45" i="34"/>
  <c r="R46" i="34"/>
  <c r="R47" i="34"/>
  <c r="R53" i="34"/>
  <c r="R54" i="34"/>
  <c r="R55" i="34"/>
  <c r="S25" i="34"/>
  <c r="S26" i="34"/>
  <c r="S27" i="34"/>
  <c r="S30" i="34"/>
  <c r="S31" i="34"/>
  <c r="S32" i="34"/>
  <c r="S40" i="34"/>
  <c r="S41" i="34"/>
  <c r="S42" i="34"/>
  <c r="S45" i="34"/>
  <c r="S46" i="34"/>
  <c r="S47" i="34"/>
  <c r="S53" i="34"/>
  <c r="S54" i="34"/>
  <c r="S55" i="34"/>
  <c r="T25" i="34"/>
  <c r="T26" i="34"/>
  <c r="T27" i="34"/>
  <c r="T30" i="34"/>
  <c r="T31" i="34"/>
  <c r="T32" i="34"/>
  <c r="T40" i="34"/>
  <c r="T41" i="34"/>
  <c r="T42" i="34"/>
  <c r="T45" i="34"/>
  <c r="T46" i="34"/>
  <c r="T47" i="34"/>
  <c r="T53" i="34"/>
  <c r="T54" i="34"/>
  <c r="T55" i="34"/>
  <c r="U25" i="34"/>
  <c r="U26" i="34"/>
  <c r="U27" i="34"/>
  <c r="U30" i="34"/>
  <c r="U31" i="34"/>
  <c r="U32" i="34"/>
  <c r="U40" i="34"/>
  <c r="U41" i="34"/>
  <c r="U42" i="34"/>
  <c r="U45" i="34"/>
  <c r="U46" i="34"/>
  <c r="U47" i="34"/>
  <c r="U53" i="34"/>
  <c r="U54" i="34"/>
  <c r="U55" i="34"/>
  <c r="W28" i="34"/>
  <c r="W33" i="34"/>
  <c r="W43" i="34"/>
  <c r="W48" i="34"/>
  <c r="W56" i="34"/>
  <c r="X28" i="34"/>
  <c r="X33" i="34"/>
  <c r="X43" i="34"/>
  <c r="X48" i="34"/>
  <c r="X56" i="34"/>
  <c r="Y28" i="34"/>
  <c r="Y33" i="34"/>
  <c r="Y43" i="34"/>
  <c r="Y48" i="34"/>
  <c r="Y56" i="34"/>
  <c r="Z28" i="34"/>
  <c r="Z33" i="34"/>
  <c r="Z43" i="34"/>
  <c r="Z48" i="34"/>
  <c r="Z56" i="34"/>
  <c r="AA25" i="34"/>
  <c r="AA26" i="34"/>
  <c r="AA27" i="34"/>
  <c r="AA30" i="34"/>
  <c r="AA31" i="34"/>
  <c r="AA32" i="34"/>
  <c r="AA40" i="34"/>
  <c r="AA41" i="34"/>
  <c r="AA42" i="34"/>
  <c r="AA45" i="34"/>
  <c r="AA46" i="34"/>
  <c r="AA47" i="34"/>
  <c r="AA53" i="34"/>
  <c r="AA54" i="34"/>
  <c r="AA55" i="34"/>
  <c r="AB28" i="34"/>
  <c r="AB33" i="34"/>
  <c r="AB43" i="34"/>
  <c r="AB48" i="34"/>
  <c r="AB56" i="34"/>
  <c r="AC28" i="34"/>
  <c r="AC33" i="34"/>
  <c r="AC43" i="34"/>
  <c r="AC48" i="34"/>
  <c r="AC56" i="34"/>
  <c r="AD28" i="34"/>
  <c r="AD33" i="34"/>
  <c r="AD43" i="34"/>
  <c r="AD48" i="34"/>
  <c r="AD56" i="34"/>
  <c r="AE28" i="34"/>
  <c r="AE33" i="34"/>
  <c r="AE43" i="34"/>
  <c r="AE48" i="34"/>
  <c r="AE56" i="34"/>
  <c r="AF25" i="34"/>
  <c r="AF26" i="34"/>
  <c r="AF27" i="34"/>
  <c r="AF30" i="34"/>
  <c r="AF31" i="34"/>
  <c r="AF32" i="34"/>
  <c r="AF40" i="34"/>
  <c r="AF41" i="34"/>
  <c r="AF42" i="34"/>
  <c r="AF45" i="34"/>
  <c r="AF46" i="34"/>
  <c r="AF47" i="34"/>
  <c r="AF53" i="34"/>
  <c r="AF54" i="34"/>
  <c r="AF55" i="34"/>
  <c r="Q25" i="34"/>
  <c r="Q26" i="34"/>
  <c r="Q27" i="34"/>
  <c r="Q30" i="34"/>
  <c r="Q31" i="34"/>
  <c r="Q32" i="34"/>
  <c r="Q40" i="34"/>
  <c r="Q41" i="34"/>
  <c r="Q42" i="34"/>
  <c r="Q45" i="34"/>
  <c r="Q46" i="34"/>
  <c r="Q47" i="34"/>
  <c r="Q53" i="34"/>
  <c r="Q54" i="34"/>
  <c r="Q55" i="34"/>
  <c r="P28" i="34"/>
  <c r="P33" i="34"/>
  <c r="P43" i="34"/>
  <c r="P48" i="34"/>
  <c r="P56" i="34"/>
  <c r="O28" i="34"/>
  <c r="O33" i="34"/>
  <c r="O43" i="34"/>
  <c r="O48" i="34"/>
  <c r="O56" i="34"/>
  <c r="N28" i="34"/>
  <c r="N33" i="34"/>
  <c r="N43" i="34"/>
  <c r="N48" i="34"/>
  <c r="N56" i="34"/>
  <c r="M28" i="34"/>
  <c r="M33" i="34"/>
  <c r="M43" i="34"/>
  <c r="M48" i="34"/>
  <c r="M56" i="34"/>
  <c r="H28" i="34"/>
  <c r="H33" i="34"/>
  <c r="H43" i="34"/>
  <c r="H48" i="34"/>
  <c r="H56" i="34"/>
  <c r="I28" i="34"/>
  <c r="I33" i="34"/>
  <c r="I43" i="34"/>
  <c r="I48" i="34"/>
  <c r="I56" i="34"/>
  <c r="J28" i="34"/>
  <c r="J33" i="34"/>
  <c r="J43" i="34"/>
  <c r="J48" i="34"/>
  <c r="J56" i="34"/>
  <c r="K25" i="34"/>
  <c r="K26" i="34"/>
  <c r="K27" i="34"/>
  <c r="K30" i="34"/>
  <c r="K31" i="34"/>
  <c r="K32" i="34"/>
  <c r="K40" i="34"/>
  <c r="K41" i="34"/>
  <c r="K42" i="34"/>
  <c r="K45" i="34"/>
  <c r="K46" i="34"/>
  <c r="K47" i="34"/>
  <c r="K53" i="34"/>
  <c r="K54" i="34"/>
  <c r="K55" i="34"/>
  <c r="G28" i="34"/>
  <c r="G33" i="34"/>
  <c r="G43" i="34"/>
  <c r="G48" i="34"/>
  <c r="G56" i="34"/>
  <c r="AF9" i="34"/>
  <c r="AF10" i="34"/>
  <c r="AF11" i="34"/>
  <c r="AF15" i="34"/>
  <c r="AF16" i="34"/>
  <c r="AF17" i="34"/>
  <c r="AE12" i="34"/>
  <c r="AE18" i="34"/>
  <c r="AD12" i="34"/>
  <c r="AD18" i="34"/>
  <c r="AC12" i="34"/>
  <c r="AC18" i="34"/>
  <c r="AB12" i="34"/>
  <c r="AB18" i="34"/>
  <c r="AA9" i="34"/>
  <c r="AA10" i="34"/>
  <c r="AA11" i="34"/>
  <c r="AA15" i="34"/>
  <c r="AA16" i="34"/>
  <c r="AA17" i="34"/>
  <c r="Z12" i="34"/>
  <c r="Z18" i="34"/>
  <c r="Y12" i="34"/>
  <c r="Y18" i="34"/>
  <c r="X12" i="34"/>
  <c r="X18" i="34"/>
  <c r="W12" i="34"/>
  <c r="W18" i="34"/>
  <c r="S9" i="34"/>
  <c r="T9" i="34"/>
  <c r="U9" i="34"/>
  <c r="S10" i="34"/>
  <c r="T10" i="34"/>
  <c r="U10" i="34"/>
  <c r="S11" i="34"/>
  <c r="T11" i="34"/>
  <c r="U11" i="34"/>
  <c r="S15" i="34"/>
  <c r="T15" i="34"/>
  <c r="U15" i="34"/>
  <c r="S16" i="34"/>
  <c r="T16" i="34"/>
  <c r="U16" i="34"/>
  <c r="S17" i="34"/>
  <c r="T17" i="34"/>
  <c r="U17" i="34"/>
  <c r="R9" i="34"/>
  <c r="R10" i="34"/>
  <c r="R11" i="34"/>
  <c r="R15" i="34"/>
  <c r="R16" i="34"/>
  <c r="R17" i="34"/>
  <c r="Q9" i="34"/>
  <c r="Q10" i="34"/>
  <c r="Q11" i="34"/>
  <c r="Q15" i="34"/>
  <c r="Q16" i="34"/>
  <c r="Q17" i="34"/>
  <c r="P12" i="34"/>
  <c r="P18" i="34"/>
  <c r="O12" i="34"/>
  <c r="O18" i="34"/>
  <c r="N12" i="34"/>
  <c r="N18" i="34"/>
  <c r="M12" i="34"/>
  <c r="M18" i="34"/>
  <c r="K9" i="34"/>
  <c r="K10" i="34"/>
  <c r="K11" i="34"/>
  <c r="K15" i="34"/>
  <c r="K16" i="34"/>
  <c r="K17" i="34"/>
  <c r="J12" i="34"/>
  <c r="J18" i="34"/>
  <c r="I12" i="34"/>
  <c r="I18" i="34"/>
  <c r="H12" i="34"/>
  <c r="H18" i="34"/>
  <c r="G12" i="34"/>
  <c r="G18" i="34"/>
  <c r="T16" i="49"/>
  <c r="T24" i="49"/>
  <c r="T32" i="49"/>
  <c r="J16" i="49"/>
  <c r="J24" i="49"/>
  <c r="J32" i="49"/>
  <c r="J29" i="41"/>
  <c r="J23" i="41"/>
  <c r="J16" i="41"/>
  <c r="AR28" i="51"/>
  <c r="AR29" i="51"/>
  <c r="AR30" i="51"/>
  <c r="AQ31" i="51"/>
  <c r="AP31" i="51"/>
  <c r="AO31" i="51"/>
  <c r="AN31" i="51"/>
  <c r="AM31" i="51"/>
  <c r="AL28" i="51"/>
  <c r="AL29" i="51"/>
  <c r="AL30" i="51"/>
  <c r="AK31" i="51"/>
  <c r="AR20" i="51"/>
  <c r="AR21" i="51"/>
  <c r="AR22" i="51"/>
  <c r="AQ23" i="51"/>
  <c r="AP23" i="51"/>
  <c r="AO23" i="51"/>
  <c r="AN23" i="51"/>
  <c r="AM23" i="51"/>
  <c r="AL20" i="51"/>
  <c r="AL21" i="51"/>
  <c r="AL22" i="51"/>
  <c r="AK23" i="51"/>
  <c r="AR13" i="51"/>
  <c r="AR14" i="51"/>
  <c r="AR12" i="51"/>
  <c r="AL13" i="51"/>
  <c r="AL14" i="51"/>
  <c r="AL12" i="51"/>
  <c r="AK15" i="51"/>
  <c r="AM15" i="51"/>
  <c r="AN15" i="51"/>
  <c r="AO15" i="51"/>
  <c r="AP15" i="51"/>
  <c r="AQ15" i="51"/>
  <c r="AE28" i="51"/>
  <c r="AE29" i="51"/>
  <c r="AE30" i="51"/>
  <c r="AE20" i="51"/>
  <c r="AE21" i="51"/>
  <c r="AE22" i="51"/>
  <c r="AE13" i="51"/>
  <c r="AE14" i="51"/>
  <c r="AE12" i="51"/>
  <c r="Z30" i="51"/>
  <c r="Z29" i="51"/>
  <c r="Z28" i="51"/>
  <c r="Z22" i="51"/>
  <c r="Z21" i="51"/>
  <c r="Z20" i="51"/>
  <c r="Z13" i="51"/>
  <c r="Z14" i="51"/>
  <c r="Z12" i="51"/>
  <c r="O30" i="51"/>
  <c r="O29" i="51"/>
  <c r="O28" i="51"/>
  <c r="O22" i="51"/>
  <c r="O21" i="51"/>
  <c r="O20" i="51"/>
  <c r="O13" i="51"/>
  <c r="O14" i="51"/>
  <c r="O12" i="51"/>
  <c r="Y31" i="51"/>
  <c r="Y23" i="51"/>
  <c r="Y15" i="51"/>
  <c r="N31" i="51"/>
  <c r="N23" i="51"/>
  <c r="N15" i="51"/>
  <c r="AA35" i="38"/>
  <c r="W35" i="38"/>
  <c r="AA34" i="38"/>
  <c r="W34" i="38"/>
  <c r="AA33" i="38"/>
  <c r="W33" i="38"/>
  <c r="AA26" i="38"/>
  <c r="W26" i="38"/>
  <c r="AA25" i="38"/>
  <c r="W25" i="38"/>
  <c r="AA24" i="38"/>
  <c r="W24" i="38"/>
  <c r="AA21" i="38"/>
  <c r="W21" i="38"/>
  <c r="AA20" i="38"/>
  <c r="W20" i="38"/>
  <c r="AA19" i="38"/>
  <c r="W19" i="38"/>
  <c r="W11" i="38"/>
  <c r="AA11" i="38"/>
  <c r="W12" i="38"/>
  <c r="AA12" i="38"/>
  <c r="AA10" i="38"/>
  <c r="W10" i="38"/>
  <c r="Q35" i="38"/>
  <c r="R35" i="38"/>
  <c r="P35" i="38"/>
  <c r="O35" i="38"/>
  <c r="Q34" i="38"/>
  <c r="R34" i="38"/>
  <c r="P34" i="38"/>
  <c r="O34" i="38"/>
  <c r="Q33" i="38"/>
  <c r="R33" i="38"/>
  <c r="P33" i="38"/>
  <c r="O33" i="38"/>
  <c r="Q26" i="38"/>
  <c r="R26" i="38"/>
  <c r="P26" i="38"/>
  <c r="O26" i="38"/>
  <c r="Q25" i="38"/>
  <c r="R25" i="38"/>
  <c r="P25" i="38"/>
  <c r="O25" i="38"/>
  <c r="Q24" i="38"/>
  <c r="R24" i="38"/>
  <c r="P24" i="38"/>
  <c r="O24" i="38"/>
  <c r="Q21" i="38"/>
  <c r="R21" i="38"/>
  <c r="P21" i="38"/>
  <c r="O21" i="38"/>
  <c r="Q20" i="38"/>
  <c r="R20" i="38"/>
  <c r="P20" i="38"/>
  <c r="O20" i="38"/>
  <c r="Q19" i="38"/>
  <c r="R19" i="38"/>
  <c r="P19" i="38"/>
  <c r="O19" i="38"/>
  <c r="Q11" i="38"/>
  <c r="R11" i="38"/>
  <c r="Q12" i="38"/>
  <c r="R12" i="38"/>
  <c r="Q10" i="38"/>
  <c r="R10" i="38"/>
  <c r="O12" i="38"/>
  <c r="O11" i="38"/>
  <c r="O10" i="38"/>
  <c r="AK35" i="40"/>
  <c r="AD35" i="40"/>
  <c r="AK34" i="40"/>
  <c r="AD34" i="40"/>
  <c r="AK33" i="40"/>
  <c r="AD33" i="40"/>
  <c r="AK26" i="40"/>
  <c r="AD26" i="40"/>
  <c r="AK25" i="40"/>
  <c r="AD25" i="40"/>
  <c r="AK24" i="40"/>
  <c r="AD24" i="40"/>
  <c r="AK21" i="40"/>
  <c r="AD21" i="40"/>
  <c r="AK20" i="40"/>
  <c r="AD20" i="40"/>
  <c r="AK19" i="40"/>
  <c r="AD19" i="40"/>
  <c r="T35" i="40"/>
  <c r="U35" i="40"/>
  <c r="V35" i="40"/>
  <c r="S35" i="40"/>
  <c r="T34" i="40"/>
  <c r="U34" i="40"/>
  <c r="V34" i="40"/>
  <c r="S34" i="40"/>
  <c r="T33" i="40"/>
  <c r="U33" i="40"/>
  <c r="V33" i="40"/>
  <c r="S33" i="40"/>
  <c r="T26" i="40"/>
  <c r="U26" i="40"/>
  <c r="V26" i="40"/>
  <c r="S26" i="40"/>
  <c r="T25" i="40"/>
  <c r="U25" i="40"/>
  <c r="V25" i="40"/>
  <c r="S25" i="40"/>
  <c r="T24" i="40"/>
  <c r="U24" i="40"/>
  <c r="V24" i="40"/>
  <c r="S24" i="40"/>
  <c r="T21" i="40"/>
  <c r="U21" i="40"/>
  <c r="V21" i="40"/>
  <c r="S21" i="40"/>
  <c r="T20" i="40"/>
  <c r="U20" i="40"/>
  <c r="V20" i="40"/>
  <c r="S20" i="40"/>
  <c r="T19" i="40"/>
  <c r="U19" i="40"/>
  <c r="V19" i="40"/>
  <c r="S19" i="40"/>
  <c r="S11" i="40"/>
  <c r="T11" i="40"/>
  <c r="U11" i="40"/>
  <c r="S12" i="40"/>
  <c r="T12" i="40"/>
  <c r="U12" i="40"/>
  <c r="V12" i="40"/>
  <c r="J35" i="38"/>
  <c r="J34" i="38"/>
  <c r="J33" i="38"/>
  <c r="J26" i="38"/>
  <c r="J25" i="38"/>
  <c r="J24" i="38"/>
  <c r="J21" i="38"/>
  <c r="J20" i="38"/>
  <c r="J19" i="38"/>
  <c r="J11" i="38"/>
  <c r="J12" i="38"/>
  <c r="J10" i="38"/>
  <c r="R16" i="41"/>
  <c r="C16" i="41"/>
  <c r="AJ31" i="49"/>
  <c r="AJ30" i="49"/>
  <c r="AJ29" i="49"/>
  <c r="AJ23" i="49"/>
  <c r="AJ22" i="49"/>
  <c r="AJ21" i="49"/>
  <c r="AJ15" i="49"/>
  <c r="AJ14" i="49"/>
  <c r="AJ13" i="49"/>
  <c r="AF31" i="49"/>
  <c r="AF30" i="49"/>
  <c r="AF29" i="49"/>
  <c r="AF23" i="49"/>
  <c r="AF22" i="49"/>
  <c r="AF21" i="49"/>
  <c r="AF14" i="49"/>
  <c r="AF15" i="49"/>
  <c r="AF13" i="49"/>
  <c r="Z31" i="49"/>
  <c r="AA31" i="49"/>
  <c r="Z30" i="49"/>
  <c r="AA30" i="49"/>
  <c r="Z29" i="49"/>
  <c r="AA29" i="49"/>
  <c r="Z23" i="49"/>
  <c r="AA23" i="49"/>
  <c r="Z22" i="49"/>
  <c r="AA22" i="49"/>
  <c r="Z21" i="49"/>
  <c r="AA21" i="49"/>
  <c r="Z14" i="49"/>
  <c r="AA14" i="49"/>
  <c r="Z15" i="49"/>
  <c r="AA15" i="49"/>
  <c r="Z13" i="49"/>
  <c r="AA13" i="49"/>
  <c r="X31" i="49"/>
  <c r="X30" i="49"/>
  <c r="X29" i="49"/>
  <c r="X23" i="49"/>
  <c r="X22" i="49"/>
  <c r="X21" i="49"/>
  <c r="X14" i="49"/>
  <c r="X15" i="49"/>
  <c r="X13" i="49"/>
  <c r="N31" i="49"/>
  <c r="N30" i="49"/>
  <c r="N29" i="49"/>
  <c r="N23" i="49"/>
  <c r="N22" i="49"/>
  <c r="N21" i="49"/>
  <c r="N14" i="49"/>
  <c r="N15" i="49"/>
  <c r="N13" i="49"/>
  <c r="AI16" i="49"/>
  <c r="AI24" i="49"/>
  <c r="AI32" i="49"/>
  <c r="AH16" i="49"/>
  <c r="AH24" i="49"/>
  <c r="AH32" i="49"/>
  <c r="AG16" i="49"/>
  <c r="AG24" i="49"/>
  <c r="AG32" i="49"/>
  <c r="AE16" i="49"/>
  <c r="AE24" i="49"/>
  <c r="AE32" i="49"/>
  <c r="AD16" i="49"/>
  <c r="AD24" i="49"/>
  <c r="AD32" i="49"/>
  <c r="AC16" i="49"/>
  <c r="AC24" i="49"/>
  <c r="AC32" i="49"/>
  <c r="Y13" i="49"/>
  <c r="Y14" i="49"/>
  <c r="Y15" i="49"/>
  <c r="Y21" i="49"/>
  <c r="Y22" i="49"/>
  <c r="Y23" i="49"/>
  <c r="Y29" i="49"/>
  <c r="Y30" i="49"/>
  <c r="Y31" i="49"/>
  <c r="W16" i="49"/>
  <c r="W24" i="49"/>
  <c r="W32" i="49"/>
  <c r="V16" i="49"/>
  <c r="V24" i="49"/>
  <c r="V32" i="49"/>
  <c r="U16" i="49"/>
  <c r="U24" i="49"/>
  <c r="U32" i="49"/>
  <c r="S16" i="49"/>
  <c r="S24" i="49"/>
  <c r="S32" i="49"/>
  <c r="O16" i="49"/>
  <c r="O24" i="49"/>
  <c r="O32" i="49"/>
  <c r="M16" i="49"/>
  <c r="M24" i="49"/>
  <c r="M32" i="49"/>
  <c r="L16" i="49"/>
  <c r="L24" i="49"/>
  <c r="L32" i="49"/>
  <c r="K16" i="49"/>
  <c r="K24" i="49"/>
  <c r="K32" i="49"/>
  <c r="I16" i="49"/>
  <c r="I24" i="49"/>
  <c r="I32" i="49"/>
  <c r="C16" i="49"/>
  <c r="C24" i="49"/>
  <c r="C32" i="49"/>
  <c r="S35" i="52"/>
  <c r="T35" i="52"/>
  <c r="U35" i="52"/>
  <c r="R35" i="52"/>
  <c r="Q35" i="52"/>
  <c r="S34" i="52"/>
  <c r="T34" i="52"/>
  <c r="U34" i="52"/>
  <c r="R34" i="52"/>
  <c r="Q34" i="52"/>
  <c r="S33" i="52"/>
  <c r="T33" i="52"/>
  <c r="U33" i="52"/>
  <c r="R33" i="52"/>
  <c r="Q33" i="52"/>
  <c r="S26" i="52"/>
  <c r="T26" i="52"/>
  <c r="U26" i="52"/>
  <c r="R26" i="52"/>
  <c r="Q26" i="52"/>
  <c r="S25" i="52"/>
  <c r="T25" i="52"/>
  <c r="U25" i="52"/>
  <c r="R25" i="52"/>
  <c r="Q25" i="52"/>
  <c r="S24" i="52"/>
  <c r="T24" i="52"/>
  <c r="U24" i="52"/>
  <c r="R24" i="52"/>
  <c r="Q24" i="52"/>
  <c r="S21" i="52"/>
  <c r="T21" i="52"/>
  <c r="U21" i="52"/>
  <c r="R21" i="52"/>
  <c r="Q21" i="52"/>
  <c r="S20" i="52"/>
  <c r="T20" i="52"/>
  <c r="U20" i="52"/>
  <c r="R20" i="52"/>
  <c r="Q20" i="52"/>
  <c r="S19" i="52"/>
  <c r="T19" i="52"/>
  <c r="U19" i="52"/>
  <c r="R19" i="52"/>
  <c r="Q19" i="52"/>
  <c r="Q11" i="52"/>
  <c r="R11" i="52"/>
  <c r="S11" i="52"/>
  <c r="T11" i="52"/>
  <c r="U11" i="52"/>
  <c r="Q12" i="52"/>
  <c r="R12" i="52"/>
  <c r="S12" i="52"/>
  <c r="T12" i="52"/>
  <c r="U12" i="52"/>
  <c r="AB30" i="51"/>
  <c r="AC30" i="51"/>
  <c r="AD30" i="51"/>
  <c r="AA30" i="51"/>
  <c r="AB29" i="51"/>
  <c r="AC29" i="51"/>
  <c r="AD29" i="51"/>
  <c r="AA29" i="51"/>
  <c r="AB28" i="51"/>
  <c r="AC28" i="51"/>
  <c r="AD28" i="51"/>
  <c r="AA28" i="51"/>
  <c r="AB22" i="51"/>
  <c r="AC22" i="51"/>
  <c r="AD22" i="51"/>
  <c r="AA22" i="51"/>
  <c r="AB21" i="51"/>
  <c r="AC21" i="51"/>
  <c r="AD21" i="51"/>
  <c r="AA21" i="51"/>
  <c r="AB20" i="51"/>
  <c r="AC20" i="51"/>
  <c r="AD20" i="51"/>
  <c r="AA20" i="51"/>
  <c r="AB12" i="51"/>
  <c r="P33" i="29"/>
  <c r="AH15" i="51"/>
  <c r="AH23" i="51"/>
  <c r="AH31" i="51"/>
  <c r="AI15" i="51"/>
  <c r="AI23" i="51"/>
  <c r="AI31" i="51"/>
  <c r="AJ15" i="51"/>
  <c r="AJ23" i="51"/>
  <c r="AJ31" i="51"/>
  <c r="M15" i="51"/>
  <c r="M23" i="51"/>
  <c r="M31" i="51"/>
  <c r="AG31" i="51"/>
  <c r="X31" i="51"/>
  <c r="W31" i="51"/>
  <c r="V31" i="51"/>
  <c r="U31" i="51"/>
  <c r="T31" i="51"/>
  <c r="P31" i="51"/>
  <c r="L31" i="51"/>
  <c r="K31" i="51"/>
  <c r="J31" i="51"/>
  <c r="I31" i="51"/>
  <c r="AG23" i="51"/>
  <c r="X23" i="51"/>
  <c r="W23" i="51"/>
  <c r="V23" i="51"/>
  <c r="U23" i="51"/>
  <c r="T23" i="51"/>
  <c r="P23" i="51"/>
  <c r="L23" i="51"/>
  <c r="K23" i="51"/>
  <c r="J23" i="51"/>
  <c r="I23" i="51"/>
  <c r="J15" i="51"/>
  <c r="K15" i="51"/>
  <c r="L15" i="51"/>
  <c r="P15" i="51"/>
  <c r="T15" i="51"/>
  <c r="U15" i="51"/>
  <c r="V15" i="51"/>
  <c r="W15" i="51"/>
  <c r="X15" i="51"/>
  <c r="AA12" i="51"/>
  <c r="AA13" i="51"/>
  <c r="AA14" i="51"/>
  <c r="AB13" i="51"/>
  <c r="AB14" i="51"/>
  <c r="AC12" i="51"/>
  <c r="AC13" i="51"/>
  <c r="AC14" i="51"/>
  <c r="AD12" i="51"/>
  <c r="AD13" i="51"/>
  <c r="AD14" i="51"/>
  <c r="AG15" i="51"/>
  <c r="R23" i="41"/>
  <c r="R29" i="41"/>
  <c r="K10" i="52"/>
  <c r="Q10" i="52"/>
  <c r="R10" i="52"/>
  <c r="S10" i="52"/>
  <c r="T10" i="52"/>
  <c r="U10" i="52"/>
  <c r="AA10" i="52"/>
  <c r="AF10" i="52"/>
  <c r="K11" i="52"/>
  <c r="AA11" i="52"/>
  <c r="AF11" i="52"/>
  <c r="K12" i="52"/>
  <c r="AA12" i="52"/>
  <c r="AF12" i="52"/>
  <c r="H13" i="52"/>
  <c r="I13" i="52"/>
  <c r="J13" i="52"/>
  <c r="M13" i="52"/>
  <c r="N13" i="52"/>
  <c r="O13" i="52"/>
  <c r="P13" i="52"/>
  <c r="W13" i="52"/>
  <c r="X13" i="52"/>
  <c r="Y13" i="52"/>
  <c r="Z13" i="52"/>
  <c r="AB13" i="52"/>
  <c r="AC13" i="52"/>
  <c r="AD13" i="52"/>
  <c r="AE13" i="52"/>
  <c r="K19" i="52"/>
  <c r="AA19" i="52"/>
  <c r="AF19" i="52"/>
  <c r="K20" i="52"/>
  <c r="AA20" i="52"/>
  <c r="AF20" i="52"/>
  <c r="K21" i="52"/>
  <c r="AA21" i="52"/>
  <c r="AF21" i="52"/>
  <c r="G22" i="52"/>
  <c r="H22" i="52"/>
  <c r="I22" i="52"/>
  <c r="J22" i="52"/>
  <c r="M22" i="52"/>
  <c r="N22" i="52"/>
  <c r="O22" i="52"/>
  <c r="P22" i="52"/>
  <c r="W22" i="52"/>
  <c r="X22" i="52"/>
  <c r="Y22" i="52"/>
  <c r="Z22" i="52"/>
  <c r="AB22" i="52"/>
  <c r="AC22" i="52"/>
  <c r="AD22" i="52"/>
  <c r="AE22" i="52"/>
  <c r="K24" i="52"/>
  <c r="AA24" i="52"/>
  <c r="AF24" i="52"/>
  <c r="K25" i="52"/>
  <c r="AA25" i="52"/>
  <c r="AF25" i="52"/>
  <c r="K26" i="52"/>
  <c r="AA26" i="52"/>
  <c r="AF26" i="52"/>
  <c r="G27" i="52"/>
  <c r="H27" i="52"/>
  <c r="I27" i="52"/>
  <c r="J27" i="52"/>
  <c r="M27" i="52"/>
  <c r="N27" i="52"/>
  <c r="O27" i="52"/>
  <c r="P27" i="52"/>
  <c r="W27" i="52"/>
  <c r="X27" i="52"/>
  <c r="Y27" i="52"/>
  <c r="Z27" i="52"/>
  <c r="AB27" i="52"/>
  <c r="AC27" i="52"/>
  <c r="AD27" i="52"/>
  <c r="AE27" i="52"/>
  <c r="K33" i="52"/>
  <c r="AA33" i="52"/>
  <c r="AF33" i="52"/>
  <c r="K34" i="52"/>
  <c r="AA34" i="52"/>
  <c r="AF34" i="52"/>
  <c r="K35" i="52"/>
  <c r="AA35" i="52"/>
  <c r="AF35" i="52"/>
  <c r="G36" i="52"/>
  <c r="H36" i="52"/>
  <c r="I36" i="52"/>
  <c r="J36" i="52"/>
  <c r="M36" i="52"/>
  <c r="N36" i="52"/>
  <c r="O36" i="52"/>
  <c r="P36" i="52"/>
  <c r="W36" i="52"/>
  <c r="X36" i="52"/>
  <c r="Y36" i="52"/>
  <c r="Z36" i="52"/>
  <c r="AB36" i="52"/>
  <c r="AC36" i="52"/>
  <c r="AD36" i="52"/>
  <c r="AE36" i="52"/>
  <c r="C15" i="51"/>
  <c r="I15" i="51"/>
  <c r="C23" i="51"/>
  <c r="C31" i="51"/>
  <c r="S43" i="35"/>
  <c r="S44" i="35"/>
  <c r="S45" i="35"/>
  <c r="S48" i="35"/>
  <c r="S49" i="35"/>
  <c r="S50" i="35"/>
  <c r="I46" i="35"/>
  <c r="O46" i="35"/>
  <c r="I51" i="35"/>
  <c r="O51" i="35"/>
  <c r="J46" i="35"/>
  <c r="P46" i="35"/>
  <c r="J51" i="35"/>
  <c r="P51" i="35"/>
  <c r="K46" i="35"/>
  <c r="Q46" i="35"/>
  <c r="K51" i="35"/>
  <c r="Q51" i="35"/>
  <c r="L46" i="35"/>
  <c r="R46" i="35"/>
  <c r="L51" i="35"/>
  <c r="R51" i="35"/>
  <c r="S28" i="35"/>
  <c r="S29" i="35"/>
  <c r="S30" i="35"/>
  <c r="T28" i="35"/>
  <c r="T29" i="35"/>
  <c r="T30" i="35"/>
  <c r="U28" i="35"/>
  <c r="U29" i="35"/>
  <c r="U30" i="35"/>
  <c r="V28" i="35"/>
  <c r="V29" i="35"/>
  <c r="V30" i="35"/>
  <c r="W28" i="35"/>
  <c r="W29" i="35"/>
  <c r="W30" i="35"/>
  <c r="Y31" i="35"/>
  <c r="Z31" i="35"/>
  <c r="AA31" i="35"/>
  <c r="AB31" i="35"/>
  <c r="T18" i="35"/>
  <c r="T19" i="35"/>
  <c r="T20" i="35"/>
  <c r="U18" i="35"/>
  <c r="U19" i="35"/>
  <c r="U20" i="35"/>
  <c r="V18" i="35"/>
  <c r="V19" i="35"/>
  <c r="V20" i="35"/>
  <c r="W18" i="35"/>
  <c r="W19" i="35"/>
  <c r="W20" i="35"/>
  <c r="Y22" i="35"/>
  <c r="T9" i="35"/>
  <c r="T10" i="35"/>
  <c r="T11" i="35"/>
  <c r="U9" i="35"/>
  <c r="U10" i="35"/>
  <c r="U11" i="35"/>
  <c r="V9" i="35"/>
  <c r="V10" i="35"/>
  <c r="V11" i="35"/>
  <c r="W9" i="35"/>
  <c r="W10" i="35"/>
  <c r="W11" i="35"/>
  <c r="Y13" i="35"/>
  <c r="Z13" i="35"/>
  <c r="AA13" i="35"/>
  <c r="AB13" i="35"/>
  <c r="AC9" i="35"/>
  <c r="AC10" i="35"/>
  <c r="AC11" i="35"/>
  <c r="AD13" i="35"/>
  <c r="AE13" i="35"/>
  <c r="AF13" i="35"/>
  <c r="AG13" i="35"/>
  <c r="T12" i="35"/>
  <c r="U12" i="35"/>
  <c r="V12" i="35"/>
  <c r="W12" i="35"/>
  <c r="T21" i="35"/>
  <c r="U21" i="35"/>
  <c r="V21" i="35"/>
  <c r="W21" i="35"/>
  <c r="T33" i="35"/>
  <c r="U33" i="35"/>
  <c r="V33" i="35"/>
  <c r="W33" i="35"/>
  <c r="T34" i="35"/>
  <c r="U34" i="35"/>
  <c r="V34" i="35"/>
  <c r="W34" i="35"/>
  <c r="T35" i="35"/>
  <c r="U35" i="35"/>
  <c r="V35" i="35"/>
  <c r="W35" i="35"/>
  <c r="I36" i="35"/>
  <c r="O36" i="35"/>
  <c r="J36" i="35"/>
  <c r="P36" i="35"/>
  <c r="K36" i="35"/>
  <c r="Q36" i="35"/>
  <c r="L36" i="35"/>
  <c r="R36" i="35"/>
  <c r="I31" i="35"/>
  <c r="O31" i="35"/>
  <c r="J31" i="35"/>
  <c r="P31" i="35"/>
  <c r="K31" i="35"/>
  <c r="Q31" i="35"/>
  <c r="L31" i="35"/>
  <c r="R31" i="35"/>
  <c r="T43" i="35"/>
  <c r="U43" i="35"/>
  <c r="V43" i="35"/>
  <c r="W43" i="35"/>
  <c r="T44" i="35"/>
  <c r="U44" i="35"/>
  <c r="V44" i="35"/>
  <c r="W44" i="35"/>
  <c r="T45" i="35"/>
  <c r="U45" i="35"/>
  <c r="V45" i="35"/>
  <c r="W45" i="35"/>
  <c r="T47" i="35"/>
  <c r="U47" i="35"/>
  <c r="V47" i="35"/>
  <c r="W47" i="35"/>
  <c r="T48" i="35"/>
  <c r="U48" i="35"/>
  <c r="V48" i="35"/>
  <c r="W48" i="35"/>
  <c r="T49" i="35"/>
  <c r="U49" i="35"/>
  <c r="V49" i="35"/>
  <c r="W49" i="35"/>
  <c r="T50" i="35"/>
  <c r="U50" i="35"/>
  <c r="V50" i="35"/>
  <c r="W50" i="35"/>
  <c r="T57" i="35"/>
  <c r="U57" i="35"/>
  <c r="V57" i="35"/>
  <c r="W57" i="35"/>
  <c r="T58" i="35"/>
  <c r="U58" i="35"/>
  <c r="V58" i="35"/>
  <c r="W58" i="35"/>
  <c r="T59" i="35"/>
  <c r="U59" i="35"/>
  <c r="V59" i="35"/>
  <c r="W59" i="35"/>
  <c r="I60" i="35"/>
  <c r="O60" i="35"/>
  <c r="J60" i="35"/>
  <c r="P60" i="35"/>
  <c r="K60" i="35"/>
  <c r="Q60" i="35"/>
  <c r="L60" i="35"/>
  <c r="R60" i="35"/>
  <c r="I13" i="35"/>
  <c r="I22" i="35"/>
  <c r="O13" i="35"/>
  <c r="O22" i="35"/>
  <c r="J13" i="35"/>
  <c r="J22" i="35"/>
  <c r="P13" i="35"/>
  <c r="P22" i="35"/>
  <c r="K13" i="35"/>
  <c r="K22" i="35"/>
  <c r="Q13" i="35"/>
  <c r="Q22" i="35"/>
  <c r="L13" i="35"/>
  <c r="L22" i="35"/>
  <c r="R13" i="35"/>
  <c r="R22" i="35"/>
  <c r="P12" i="29"/>
  <c r="J13" i="29"/>
  <c r="M13" i="29" s="1"/>
  <c r="N13" i="29" s="1"/>
  <c r="J14" i="29"/>
  <c r="M14" i="29" s="1"/>
  <c r="N14" i="29" s="1"/>
  <c r="J15" i="29"/>
  <c r="M15" i="29" s="1"/>
  <c r="N15" i="29" s="1"/>
  <c r="P15" i="29" s="1"/>
  <c r="J16" i="29"/>
  <c r="M16" i="29" s="1"/>
  <c r="N16" i="29" s="1"/>
  <c r="P16" i="29" s="1"/>
  <c r="J17" i="29"/>
  <c r="M17" i="29" s="1"/>
  <c r="N17" i="29" s="1"/>
  <c r="P17" i="29" s="1"/>
  <c r="J18" i="29"/>
  <c r="M18" i="29" s="1"/>
  <c r="N18" i="29" s="1"/>
  <c r="J19" i="29"/>
  <c r="M19" i="29" s="1"/>
  <c r="N19" i="29" s="1"/>
  <c r="P19" i="29" s="1"/>
  <c r="J20" i="29"/>
  <c r="M20" i="29" s="1"/>
  <c r="N20" i="29" s="1"/>
  <c r="J21" i="29"/>
  <c r="M21" i="29" s="1"/>
  <c r="N21" i="29" s="1"/>
  <c r="J22" i="29"/>
  <c r="M22" i="29" s="1"/>
  <c r="N22" i="29" s="1"/>
  <c r="P22" i="29" s="1"/>
  <c r="J23" i="29"/>
  <c r="M23" i="29" s="1"/>
  <c r="N23" i="29" s="1"/>
  <c r="P23" i="29" s="1"/>
  <c r="J24" i="29"/>
  <c r="M24" i="29" s="1"/>
  <c r="J25" i="29"/>
  <c r="M25" i="29" s="1"/>
  <c r="N25" i="29" s="1"/>
  <c r="P25" i="29" s="1"/>
  <c r="J26" i="29"/>
  <c r="M26" i="29" s="1"/>
  <c r="N26" i="29" s="1"/>
  <c r="P26" i="29" s="1"/>
  <c r="J27" i="29"/>
  <c r="M27" i="29" s="1"/>
  <c r="N27" i="29" s="1"/>
  <c r="P27" i="29" s="1"/>
  <c r="J28" i="29"/>
  <c r="M28" i="29" s="1"/>
  <c r="N28" i="29" s="1"/>
  <c r="P28" i="29" s="1"/>
  <c r="Z13" i="38"/>
  <c r="Z22" i="38"/>
  <c r="Z27" i="38"/>
  <c r="Z36" i="38"/>
  <c r="Y13" i="38"/>
  <c r="Y22" i="38"/>
  <c r="Y27" i="38"/>
  <c r="Y36" i="38"/>
  <c r="X13" i="38"/>
  <c r="X22" i="38"/>
  <c r="X27" i="38"/>
  <c r="X36" i="38"/>
  <c r="V13" i="38"/>
  <c r="V22" i="38"/>
  <c r="V27" i="38"/>
  <c r="V36" i="38"/>
  <c r="U13" i="38"/>
  <c r="U22" i="38"/>
  <c r="U27" i="38"/>
  <c r="U36" i="38"/>
  <c r="T13" i="38"/>
  <c r="T22" i="38"/>
  <c r="T27" i="38"/>
  <c r="T36" i="38"/>
  <c r="P10" i="38"/>
  <c r="P11" i="38"/>
  <c r="P12" i="38"/>
  <c r="N13" i="38"/>
  <c r="N22" i="38"/>
  <c r="N27" i="38"/>
  <c r="N36" i="38"/>
  <c r="M13" i="38"/>
  <c r="M22" i="38"/>
  <c r="M27" i="38"/>
  <c r="M36" i="38"/>
  <c r="L13" i="38"/>
  <c r="L22" i="38"/>
  <c r="L27" i="38"/>
  <c r="L36" i="38"/>
  <c r="I13" i="38"/>
  <c r="I22" i="38"/>
  <c r="I27" i="38"/>
  <c r="I36" i="38"/>
  <c r="H13" i="38"/>
  <c r="H22" i="38"/>
  <c r="H27" i="38"/>
  <c r="H36" i="38"/>
  <c r="G13" i="38"/>
  <c r="G22" i="38"/>
  <c r="G27" i="38"/>
  <c r="G36" i="38"/>
  <c r="C23" i="41"/>
  <c r="C29" i="41"/>
  <c r="P16" i="41"/>
  <c r="P23" i="41"/>
  <c r="P29" i="41"/>
  <c r="H13" i="40"/>
  <c r="H22" i="40"/>
  <c r="H27" i="40"/>
  <c r="H36" i="40"/>
  <c r="I13" i="40"/>
  <c r="I22" i="40"/>
  <c r="I27" i="40"/>
  <c r="I36" i="40"/>
  <c r="J13" i="40"/>
  <c r="J22" i="40"/>
  <c r="J27" i="40"/>
  <c r="J36" i="40"/>
  <c r="K10" i="40"/>
  <c r="K11" i="40"/>
  <c r="K12" i="40"/>
  <c r="K19" i="40"/>
  <c r="K20" i="40"/>
  <c r="K21" i="40"/>
  <c r="K24" i="40"/>
  <c r="K25" i="40"/>
  <c r="K26" i="40"/>
  <c r="K33" i="40"/>
  <c r="K34" i="40"/>
  <c r="K35" i="40"/>
  <c r="L13" i="40"/>
  <c r="L22" i="40"/>
  <c r="L27" i="40"/>
  <c r="L36" i="40"/>
  <c r="O13" i="40"/>
  <c r="O22" i="40"/>
  <c r="O27" i="40"/>
  <c r="O36" i="40"/>
  <c r="P13" i="40"/>
  <c r="P22" i="40"/>
  <c r="P27" i="40"/>
  <c r="P36" i="40"/>
  <c r="Q13" i="40"/>
  <c r="Q22" i="40"/>
  <c r="Q27" i="40"/>
  <c r="Q36" i="40"/>
  <c r="R10" i="40"/>
  <c r="R11" i="40"/>
  <c r="R12" i="40"/>
  <c r="R19" i="40"/>
  <c r="R20" i="40"/>
  <c r="R21" i="40"/>
  <c r="R24" i="40"/>
  <c r="R25" i="40"/>
  <c r="R26" i="40"/>
  <c r="R33" i="40"/>
  <c r="R34" i="40"/>
  <c r="R35" i="40"/>
  <c r="T10" i="40"/>
  <c r="U10" i="40"/>
  <c r="V10" i="40"/>
  <c r="X13" i="40"/>
  <c r="X22" i="40"/>
  <c r="X27" i="40"/>
  <c r="X36" i="40"/>
  <c r="AA13" i="40"/>
  <c r="AA22" i="40"/>
  <c r="AA27" i="40"/>
  <c r="AA36" i="40"/>
  <c r="AB13" i="40"/>
  <c r="AB22" i="40"/>
  <c r="AB27" i="40"/>
  <c r="AB36" i="40"/>
  <c r="AC13" i="40"/>
  <c r="AC22" i="40"/>
  <c r="AC27" i="40"/>
  <c r="AC36" i="40"/>
  <c r="AD10" i="40"/>
  <c r="AD11" i="40"/>
  <c r="AD12" i="40"/>
  <c r="AE22" i="40"/>
  <c r="AE27" i="40"/>
  <c r="AE36" i="40"/>
  <c r="AE13" i="40"/>
  <c r="AH22" i="40"/>
  <c r="AH27" i="40"/>
  <c r="AH36" i="40"/>
  <c r="AH13" i="40"/>
  <c r="AI22" i="40"/>
  <c r="AI27" i="40"/>
  <c r="AI36" i="40"/>
  <c r="AI13" i="40"/>
  <c r="AJ22" i="40"/>
  <c r="AJ27" i="40"/>
  <c r="AJ36" i="40"/>
  <c r="AJ13" i="40"/>
  <c r="AK10" i="40"/>
  <c r="AK11" i="40"/>
  <c r="AK12" i="40"/>
  <c r="E13" i="40"/>
  <c r="E22" i="40"/>
  <c r="E27" i="40"/>
  <c r="E36" i="40"/>
  <c r="AH59" i="35"/>
  <c r="AC59" i="35"/>
  <c r="S59" i="35"/>
  <c r="M59" i="35"/>
  <c r="AH58" i="35"/>
  <c r="AC58" i="35"/>
  <c r="S58" i="35"/>
  <c r="M58" i="35"/>
  <c r="AH57" i="35"/>
  <c r="AC57" i="35"/>
  <c r="S57" i="35"/>
  <c r="M57" i="35"/>
  <c r="AH50" i="35"/>
  <c r="AC50" i="35"/>
  <c r="M50" i="35"/>
  <c r="AH49" i="35"/>
  <c r="AC49" i="35"/>
  <c r="M49" i="35"/>
  <c r="AH48" i="35"/>
  <c r="AC48" i="35"/>
  <c r="M48" i="35"/>
  <c r="AH45" i="35"/>
  <c r="AC45" i="35"/>
  <c r="M45" i="35"/>
  <c r="AH44" i="35"/>
  <c r="AC44" i="35"/>
  <c r="M44" i="35"/>
  <c r="AH43" i="35"/>
  <c r="AC43" i="35"/>
  <c r="M43" i="35"/>
  <c r="AH35" i="35"/>
  <c r="AC35" i="35"/>
  <c r="S35" i="35"/>
  <c r="M35" i="35"/>
  <c r="AH34" i="35"/>
  <c r="AC34" i="35"/>
  <c r="S34" i="35"/>
  <c r="M34" i="35"/>
  <c r="AH33" i="35"/>
  <c r="AC33" i="35"/>
  <c r="S33" i="35"/>
  <c r="M33" i="35"/>
  <c r="AH30" i="35"/>
  <c r="AC30" i="35"/>
  <c r="M30" i="35"/>
  <c r="AH29" i="35"/>
  <c r="AC29" i="35"/>
  <c r="M29" i="35"/>
  <c r="AH28" i="35"/>
  <c r="AC28" i="35"/>
  <c r="M28" i="35"/>
  <c r="AH20" i="35"/>
  <c r="AC20" i="35"/>
  <c r="S20" i="35"/>
  <c r="M20" i="35"/>
  <c r="AH19" i="35"/>
  <c r="AC19" i="35"/>
  <c r="S19" i="35"/>
  <c r="M19" i="35"/>
  <c r="AH18" i="35"/>
  <c r="AC18" i="35"/>
  <c r="S18" i="35"/>
  <c r="M18" i="35"/>
  <c r="S9" i="35"/>
  <c r="S10" i="35"/>
  <c r="S11" i="35"/>
  <c r="W12" i="33"/>
  <c r="W13" i="33"/>
  <c r="W14" i="33"/>
  <c r="W17" i="33"/>
  <c r="W18" i="33"/>
  <c r="W19" i="33"/>
  <c r="W26" i="33"/>
  <c r="W27" i="33"/>
  <c r="W28" i="33"/>
  <c r="U12" i="33"/>
  <c r="V12" i="33"/>
  <c r="U13" i="33"/>
  <c r="V13" i="33"/>
  <c r="U14" i="33"/>
  <c r="V14" i="33"/>
  <c r="U17" i="33"/>
  <c r="V17" i="33"/>
  <c r="U18" i="33"/>
  <c r="V18" i="33"/>
  <c r="U19" i="33"/>
  <c r="V19" i="33"/>
  <c r="U26" i="33"/>
  <c r="V26" i="33"/>
  <c r="U27" i="33"/>
  <c r="V27" i="33"/>
  <c r="U28" i="33"/>
  <c r="V28" i="33"/>
  <c r="Y15" i="33"/>
  <c r="Y20" i="33"/>
  <c r="Y29" i="33"/>
  <c r="Z15" i="33"/>
  <c r="Z20" i="33"/>
  <c r="Z29" i="33"/>
  <c r="AA15" i="33"/>
  <c r="AA20" i="33"/>
  <c r="AA29" i="33"/>
  <c r="AB15" i="33"/>
  <c r="AB20" i="33"/>
  <c r="AB29" i="33"/>
  <c r="AC12" i="33"/>
  <c r="AC13" i="33"/>
  <c r="AC14" i="33"/>
  <c r="AC17" i="33"/>
  <c r="AC18" i="33"/>
  <c r="AC19" i="33"/>
  <c r="AC26" i="33"/>
  <c r="AC27" i="33"/>
  <c r="AC28" i="33"/>
  <c r="AD15" i="33"/>
  <c r="AD20" i="33"/>
  <c r="AD29" i="33"/>
  <c r="AE15" i="33"/>
  <c r="AE20" i="33"/>
  <c r="AE29" i="33"/>
  <c r="AF15" i="33"/>
  <c r="AF20" i="33"/>
  <c r="AF29" i="33"/>
  <c r="AG15" i="33"/>
  <c r="AG20" i="33"/>
  <c r="AG29" i="33"/>
  <c r="AH12" i="33"/>
  <c r="AH13" i="33"/>
  <c r="AH14" i="33"/>
  <c r="AH17" i="33"/>
  <c r="AH18" i="33"/>
  <c r="AH19" i="33"/>
  <c r="AH26" i="33"/>
  <c r="AH27" i="33"/>
  <c r="AH28" i="33"/>
  <c r="T28" i="33"/>
  <c r="S28" i="33"/>
  <c r="M28" i="33"/>
  <c r="T27" i="33"/>
  <c r="S27" i="33"/>
  <c r="M27" i="33"/>
  <c r="T26" i="33"/>
  <c r="S26" i="33"/>
  <c r="M26" i="33"/>
  <c r="T19" i="33"/>
  <c r="S19" i="33"/>
  <c r="M19" i="33"/>
  <c r="T18" i="33"/>
  <c r="S18" i="33"/>
  <c r="M18" i="33"/>
  <c r="T17" i="33"/>
  <c r="S17" i="33"/>
  <c r="M17" i="33"/>
  <c r="T14" i="33"/>
  <c r="S14" i="33"/>
  <c r="M14" i="33"/>
  <c r="T13" i="33"/>
  <c r="S13" i="33"/>
  <c r="M13" i="33"/>
  <c r="T12" i="33"/>
  <c r="S12" i="33"/>
  <c r="M12" i="33"/>
  <c r="Y51" i="35"/>
  <c r="Z51" i="35"/>
  <c r="AA51" i="35"/>
  <c r="AB51" i="35"/>
  <c r="AD51" i="35"/>
  <c r="AE51" i="35"/>
  <c r="AF51" i="35"/>
  <c r="AG51" i="35"/>
  <c r="Y46" i="35"/>
  <c r="Z46" i="35"/>
  <c r="AA46" i="35"/>
  <c r="AB46" i="35"/>
  <c r="AD46" i="35"/>
  <c r="AE46" i="35"/>
  <c r="AF46" i="35"/>
  <c r="AG46" i="35"/>
  <c r="Z22" i="35"/>
  <c r="AA22" i="35"/>
  <c r="AB22" i="35"/>
  <c r="AD22" i="35"/>
  <c r="AE22" i="35"/>
  <c r="AF22" i="35"/>
  <c r="AG22" i="35"/>
  <c r="AH9" i="35"/>
  <c r="AH10" i="35"/>
  <c r="AH11" i="35"/>
  <c r="AD31" i="35"/>
  <c r="AE31" i="35"/>
  <c r="AF31" i="35"/>
  <c r="AG31" i="35"/>
  <c r="Y36" i="35"/>
  <c r="Z36" i="35"/>
  <c r="AA36" i="35"/>
  <c r="AB36" i="35"/>
  <c r="AD36" i="35"/>
  <c r="AE36" i="35"/>
  <c r="AF36" i="35"/>
  <c r="AG36" i="35"/>
  <c r="Y60" i="35"/>
  <c r="Z60" i="35"/>
  <c r="AA60" i="35"/>
  <c r="AB60" i="35"/>
  <c r="AD60" i="35"/>
  <c r="AE60" i="35"/>
  <c r="AF60" i="35"/>
  <c r="AG60" i="35"/>
  <c r="M11" i="35"/>
  <c r="M10" i="35"/>
  <c r="M9" i="35"/>
  <c r="V46" i="18"/>
  <c r="U46" i="18"/>
  <c r="T46" i="18"/>
  <c r="V45" i="18"/>
  <c r="U45" i="18"/>
  <c r="T45" i="18"/>
  <c r="V44" i="18"/>
  <c r="U44" i="18"/>
  <c r="T44" i="18"/>
  <c r="V37" i="18"/>
  <c r="U37" i="18"/>
  <c r="T37" i="18"/>
  <c r="V36" i="18"/>
  <c r="U36" i="18"/>
  <c r="T36" i="18"/>
  <c r="V35" i="18"/>
  <c r="U35" i="18"/>
  <c r="T35" i="18"/>
  <c r="V32" i="18"/>
  <c r="U32" i="18"/>
  <c r="T32" i="18"/>
  <c r="V31" i="18"/>
  <c r="U31" i="18"/>
  <c r="T31" i="18"/>
  <c r="V30" i="18"/>
  <c r="U30" i="18"/>
  <c r="T30" i="18"/>
  <c r="V21" i="18"/>
  <c r="U21" i="18"/>
  <c r="T21" i="18"/>
  <c r="V20" i="18"/>
  <c r="U20" i="18"/>
  <c r="T20" i="18"/>
  <c r="V19" i="18"/>
  <c r="U19" i="18"/>
  <c r="T19" i="18"/>
  <c r="T11" i="18"/>
  <c r="U11" i="18"/>
  <c r="V11" i="18"/>
  <c r="T12" i="18"/>
  <c r="U12" i="18"/>
  <c r="V12" i="18"/>
  <c r="V10" i="18"/>
  <c r="T10" i="18"/>
  <c r="U10" i="18"/>
  <c r="AK11" i="18"/>
  <c r="AK12" i="18"/>
  <c r="AK19" i="18"/>
  <c r="AK20" i="18"/>
  <c r="AK21" i="18"/>
  <c r="AK30" i="18"/>
  <c r="AK31" i="18"/>
  <c r="AK32" i="18"/>
  <c r="AK35" i="18"/>
  <c r="AK36" i="18"/>
  <c r="AK37" i="18"/>
  <c r="AK44" i="18"/>
  <c r="AK45" i="18"/>
  <c r="AK46" i="18"/>
  <c r="AJ14" i="18"/>
  <c r="AJ23" i="18"/>
  <c r="AJ33" i="18"/>
  <c r="AJ38" i="18"/>
  <c r="AJ47" i="18"/>
  <c r="AI14" i="18"/>
  <c r="AI23" i="18"/>
  <c r="AI33" i="18"/>
  <c r="AI38" i="18"/>
  <c r="AI47" i="18"/>
  <c r="AH14" i="18"/>
  <c r="AH23" i="18"/>
  <c r="AH33" i="18"/>
  <c r="AH38" i="18"/>
  <c r="AH47" i="18"/>
  <c r="AD10" i="18"/>
  <c r="AD11" i="18"/>
  <c r="AD12" i="18"/>
  <c r="AD19" i="18"/>
  <c r="AD20" i="18"/>
  <c r="AD21" i="18"/>
  <c r="AD30" i="18"/>
  <c r="AD31" i="18"/>
  <c r="AD32" i="18"/>
  <c r="AD35" i="18"/>
  <c r="AD36" i="18"/>
  <c r="AD37" i="18"/>
  <c r="AD44" i="18"/>
  <c r="AD45" i="18"/>
  <c r="AD46" i="18"/>
  <c r="AC14" i="18"/>
  <c r="AC23" i="18"/>
  <c r="AC33" i="18"/>
  <c r="AC38" i="18"/>
  <c r="AC47" i="18"/>
  <c r="AB14" i="18"/>
  <c r="AB23" i="18"/>
  <c r="AB33" i="18"/>
  <c r="AB38" i="18"/>
  <c r="AB47" i="18"/>
  <c r="AA14" i="18"/>
  <c r="AA23" i="18"/>
  <c r="AA33" i="18"/>
  <c r="AA38" i="18"/>
  <c r="AA47" i="18"/>
  <c r="R11" i="18"/>
  <c r="R12" i="18"/>
  <c r="R19" i="18"/>
  <c r="R20" i="18"/>
  <c r="R21" i="18"/>
  <c r="R30" i="18"/>
  <c r="R31" i="18"/>
  <c r="R32" i="18"/>
  <c r="R35" i="18"/>
  <c r="R36" i="18"/>
  <c r="R37" i="18"/>
  <c r="R44" i="18"/>
  <c r="R45" i="18"/>
  <c r="R46" i="18"/>
  <c r="Q14" i="18"/>
  <c r="Q23" i="18"/>
  <c r="Q33" i="18"/>
  <c r="Q38" i="18"/>
  <c r="Q47" i="18"/>
  <c r="P14" i="18"/>
  <c r="P23" i="18"/>
  <c r="P33" i="18"/>
  <c r="P38" i="18"/>
  <c r="P47" i="18"/>
  <c r="O14" i="18"/>
  <c r="O23" i="18"/>
  <c r="O33" i="18"/>
  <c r="O38" i="18"/>
  <c r="O47" i="18"/>
  <c r="G104" i="2"/>
  <c r="G109" i="2"/>
  <c r="G117" i="2"/>
  <c r="G131" i="2"/>
  <c r="G135" i="2"/>
  <c r="G152" i="2"/>
  <c r="F104" i="2"/>
  <c r="F109" i="2"/>
  <c r="F117" i="2"/>
  <c r="F131" i="2"/>
  <c r="F135" i="2"/>
  <c r="F152" i="2"/>
  <c r="L104" i="2"/>
  <c r="L109" i="2"/>
  <c r="L117" i="2"/>
  <c r="L131" i="2"/>
  <c r="L135" i="2"/>
  <c r="L152" i="2"/>
  <c r="K104" i="2"/>
  <c r="K109" i="2"/>
  <c r="K117" i="2"/>
  <c r="K131" i="2"/>
  <c r="K135" i="2"/>
  <c r="E104" i="2"/>
  <c r="E109" i="2"/>
  <c r="E117" i="2"/>
  <c r="E131" i="2"/>
  <c r="E135" i="2"/>
  <c r="E152" i="2"/>
  <c r="J15" i="33"/>
  <c r="J20" i="33"/>
  <c r="J29" i="33"/>
  <c r="K15" i="33"/>
  <c r="K20" i="33"/>
  <c r="K29" i="33"/>
  <c r="L15" i="33"/>
  <c r="L20" i="33"/>
  <c r="L29" i="33"/>
  <c r="O15" i="33"/>
  <c r="O20" i="33"/>
  <c r="O29" i="33"/>
  <c r="P15" i="33"/>
  <c r="P20" i="33"/>
  <c r="P29" i="33"/>
  <c r="Q15" i="33"/>
  <c r="Q20" i="33"/>
  <c r="Q29" i="33"/>
  <c r="R15" i="33"/>
  <c r="R20" i="33"/>
  <c r="R29" i="33"/>
  <c r="I15" i="33"/>
  <c r="I20" i="33"/>
  <c r="I29" i="33"/>
  <c r="H14" i="18"/>
  <c r="H23" i="18"/>
  <c r="H33" i="18"/>
  <c r="H38" i="18"/>
  <c r="H47" i="18"/>
  <c r="I14" i="18"/>
  <c r="I23" i="18"/>
  <c r="I33" i="18"/>
  <c r="I38" i="18"/>
  <c r="I47" i="18"/>
  <c r="J14" i="18"/>
  <c r="J23" i="18"/>
  <c r="J33" i="18"/>
  <c r="J38" i="18"/>
  <c r="J47" i="18"/>
  <c r="K11" i="18"/>
  <c r="K12" i="18"/>
  <c r="K19" i="18"/>
  <c r="K20" i="18"/>
  <c r="K21" i="18"/>
  <c r="K30" i="18"/>
  <c r="K31" i="18"/>
  <c r="K32" i="18"/>
  <c r="K35" i="18"/>
  <c r="K36" i="18"/>
  <c r="K37" i="18"/>
  <c r="K44" i="18"/>
  <c r="K45" i="18"/>
  <c r="K46" i="18"/>
  <c r="L14" i="18"/>
  <c r="L23" i="18"/>
  <c r="L33" i="18"/>
  <c r="L38" i="18"/>
  <c r="L47" i="18"/>
  <c r="X14" i="18"/>
  <c r="X23" i="18"/>
  <c r="X33" i="18"/>
  <c r="X38" i="18"/>
  <c r="X47" i="18"/>
  <c r="AE14" i="18"/>
  <c r="AE23" i="18"/>
  <c r="AE33" i="18"/>
  <c r="AE38" i="18"/>
  <c r="AE47" i="18"/>
  <c r="G10" i="6"/>
  <c r="H10" i="6" s="1"/>
  <c r="G11" i="6"/>
  <c r="H11" i="6" s="1"/>
  <c r="G12" i="6"/>
  <c r="H12" i="6" s="1"/>
  <c r="G13" i="6"/>
  <c r="H13" i="6" s="1"/>
  <c r="G9" i="7"/>
  <c r="K9" i="7" s="1"/>
  <c r="M9" i="7" s="1"/>
  <c r="G10" i="7"/>
  <c r="K10" i="7" s="1"/>
  <c r="M10" i="7" s="1"/>
  <c r="G11" i="7"/>
  <c r="K11" i="7" s="1"/>
  <c r="M11" i="7" s="1"/>
  <c r="G12" i="7"/>
  <c r="K12" i="7" s="1"/>
  <c r="M12" i="7" s="1"/>
  <c r="G13" i="7"/>
  <c r="K13" i="7" s="1"/>
  <c r="M13" i="7" s="1"/>
  <c r="G14" i="7"/>
  <c r="K14" i="7" s="1"/>
  <c r="M14" i="7" s="1"/>
  <c r="H10" i="5"/>
  <c r="H11" i="5"/>
  <c r="I11" i="5" s="1"/>
  <c r="H12" i="5"/>
  <c r="I12" i="5" s="1"/>
  <c r="E13" i="5"/>
  <c r="H16" i="5"/>
  <c r="I16" i="5" s="1"/>
  <c r="H17" i="5"/>
  <c r="I17" i="5" s="1"/>
  <c r="H18" i="5"/>
  <c r="I18" i="5" s="1"/>
  <c r="G30" i="29"/>
  <c r="W28" i="41"/>
  <c r="M16" i="41"/>
  <c r="G10" i="26"/>
  <c r="G16" i="26"/>
  <c r="E16" i="26"/>
  <c r="I20" i="26"/>
  <c r="I15" i="26"/>
  <c r="I19" i="26"/>
  <c r="I21" i="26"/>
  <c r="I14" i="26"/>
  <c r="I13" i="26"/>
  <c r="C8" i="64"/>
  <c r="D42" i="66"/>
  <c r="I7" i="60"/>
  <c r="S249" i="24" l="1"/>
  <c r="S235" i="24"/>
  <c r="K206" i="24"/>
  <c r="K34" i="24"/>
  <c r="S34" i="24"/>
  <c r="S64" i="24"/>
  <c r="S126" i="24"/>
  <c r="U121" i="24"/>
  <c r="K108" i="24"/>
  <c r="M98" i="24"/>
  <c r="S158" i="24"/>
  <c r="K64" i="24"/>
  <c r="K176" i="24"/>
  <c r="Q158" i="24"/>
  <c r="K158" i="24"/>
  <c r="D46" i="66"/>
  <c r="AB37" i="35"/>
  <c r="AH33" i="51"/>
  <c r="H232" i="2"/>
  <c r="N34" i="34"/>
  <c r="H14" i="29"/>
  <c r="P14" i="29" s="1"/>
  <c r="S35" i="38"/>
  <c r="V27" i="41"/>
  <c r="Y27" i="41" s="1"/>
  <c r="Z27" i="41" s="1"/>
  <c r="AB27" i="41" s="1"/>
  <c r="AA12" i="34"/>
  <c r="Q56" i="34"/>
  <c r="Q28" i="34"/>
  <c r="I12" i="62"/>
  <c r="L27" i="41"/>
  <c r="N27" i="41" s="1"/>
  <c r="O27" i="41" s="1"/>
  <c r="Q27" i="41" s="1"/>
  <c r="AD27" i="41"/>
  <c r="AK13" i="41"/>
  <c r="W22" i="35"/>
  <c r="X32" i="49"/>
  <c r="AB29" i="49"/>
  <c r="I1360" i="2"/>
  <c r="AM33" i="51"/>
  <c r="N32" i="49"/>
  <c r="I1495" i="2"/>
  <c r="U48" i="34"/>
  <c r="H1237" i="2"/>
  <c r="AR30" i="41"/>
  <c r="H1440" i="2"/>
  <c r="H1280" i="2"/>
  <c r="U36" i="35"/>
  <c r="W13" i="35"/>
  <c r="AC39" i="18"/>
  <c r="AC49" i="18" s="1"/>
  <c r="C34" i="49"/>
  <c r="AG34" i="49"/>
  <c r="N24" i="29"/>
  <c r="P24" i="29" s="1"/>
  <c r="AJ32" i="49"/>
  <c r="AA37" i="35"/>
  <c r="I800" i="2"/>
  <c r="I960" i="2"/>
  <c r="W21" i="41"/>
  <c r="Y21" i="41" s="1"/>
  <c r="Z21" i="41" s="1"/>
  <c r="AB21" i="41" s="1"/>
  <c r="J34" i="34"/>
  <c r="X33" i="51"/>
  <c r="Q13" i="38"/>
  <c r="J52" i="35"/>
  <c r="I22" i="26"/>
  <c r="AP33" i="51"/>
  <c r="V55" i="34"/>
  <c r="P33" i="51"/>
  <c r="X30" i="41"/>
  <c r="AC23" i="41"/>
  <c r="AJ16" i="41"/>
  <c r="W14" i="41"/>
  <c r="Y14" i="41" s="1"/>
  <c r="Z14" i="41" s="1"/>
  <c r="AB14" i="41" s="1"/>
  <c r="M34" i="34"/>
  <c r="H21" i="29"/>
  <c r="P21" i="29" s="1"/>
  <c r="AD15" i="41"/>
  <c r="H18" i="29"/>
  <c r="P18" i="29" s="1"/>
  <c r="W26" i="41"/>
  <c r="Y26" i="41" s="1"/>
  <c r="AD26" i="41"/>
  <c r="H49" i="34"/>
  <c r="AB34" i="34"/>
  <c r="Q36" i="52"/>
  <c r="AK15" i="41"/>
  <c r="AN15" i="41" s="1"/>
  <c r="AO15" i="41" s="1"/>
  <c r="AQ15" i="41" s="1"/>
  <c r="H1120" i="2"/>
  <c r="AD14" i="41"/>
  <c r="R33" i="34"/>
  <c r="S27" i="52"/>
  <c r="AB22" i="49"/>
  <c r="K14" i="41"/>
  <c r="N14" i="41" s="1"/>
  <c r="O14" i="41" s="1"/>
  <c r="Q14" i="41" s="1"/>
  <c r="I10" i="26"/>
  <c r="AJ33" i="51"/>
  <c r="Z15" i="51"/>
  <c r="I291" i="2"/>
  <c r="H597" i="2"/>
  <c r="I872" i="2"/>
  <c r="I1331" i="2"/>
  <c r="L21" i="41"/>
  <c r="N21" i="41" s="1"/>
  <c r="O21" i="41" s="1"/>
  <c r="Q21" i="41" s="1"/>
  <c r="X12" i="33"/>
  <c r="V19" i="52"/>
  <c r="H560" i="2"/>
  <c r="U29" i="41"/>
  <c r="AD21" i="41"/>
  <c r="P28" i="52"/>
  <c r="P38" i="52" s="1"/>
  <c r="X29" i="35"/>
  <c r="AB15" i="49"/>
  <c r="Z49" i="34"/>
  <c r="AC23" i="51"/>
  <c r="X57" i="35"/>
  <c r="Y52" i="35"/>
  <c r="T27" i="40"/>
  <c r="O27" i="38"/>
  <c r="AF18" i="34"/>
  <c r="X27" i="33"/>
  <c r="O28" i="40"/>
  <c r="O38" i="40" s="1"/>
  <c r="AC51" i="35"/>
  <c r="Q28" i="40"/>
  <c r="Q38" i="40" s="1"/>
  <c r="L28" i="40"/>
  <c r="L38" i="40" s="1"/>
  <c r="U22" i="40"/>
  <c r="M49" i="34"/>
  <c r="AC49" i="34"/>
  <c r="AK33" i="18"/>
  <c r="J28" i="40"/>
  <c r="J38" i="40" s="1"/>
  <c r="Q39" i="18"/>
  <c r="Q49" i="18" s="1"/>
  <c r="AJ39" i="18"/>
  <c r="AJ49" i="18" s="1"/>
  <c r="S22" i="40"/>
  <c r="S12" i="38"/>
  <c r="Y49" i="34"/>
  <c r="I211" i="2"/>
  <c r="I664" i="2"/>
  <c r="I1251" i="2"/>
  <c r="X39" i="18"/>
  <c r="X49" i="18" s="1"/>
  <c r="Z28" i="52"/>
  <c r="Z38" i="52" s="1"/>
  <c r="AD20" i="41"/>
  <c r="U23" i="41"/>
  <c r="K20" i="41"/>
  <c r="N20" i="41" s="1"/>
  <c r="X9" i="35"/>
  <c r="U51" i="35"/>
  <c r="AC34" i="49"/>
  <c r="AK14" i="41"/>
  <c r="X11" i="35"/>
  <c r="X28" i="52"/>
  <c r="X38" i="52" s="1"/>
  <c r="T13" i="52"/>
  <c r="AA27" i="38"/>
  <c r="AF48" i="34"/>
  <c r="V30" i="34"/>
  <c r="R43" i="34"/>
  <c r="Q30" i="64"/>
  <c r="W22" i="41"/>
  <c r="Y22" i="41" s="1"/>
  <c r="Z22" i="41" s="1"/>
  <c r="AB22" i="41" s="1"/>
  <c r="AE37" i="35"/>
  <c r="U33" i="18"/>
  <c r="R14" i="46"/>
  <c r="R20" i="46" s="1"/>
  <c r="P49" i="34"/>
  <c r="T20" i="33"/>
  <c r="AF13" i="52"/>
  <c r="Q12" i="34"/>
  <c r="N49" i="34"/>
  <c r="N58" i="34" s="1"/>
  <c r="P34" i="34"/>
  <c r="AD12" i="41"/>
  <c r="I744" i="2"/>
  <c r="T22" i="52"/>
  <c r="V26" i="52"/>
  <c r="S13" i="40"/>
  <c r="M30" i="41"/>
  <c r="K21" i="33"/>
  <c r="K31" i="33" s="1"/>
  <c r="AK14" i="18"/>
  <c r="W19" i="18"/>
  <c r="V38" i="18"/>
  <c r="V29" i="33"/>
  <c r="U27" i="40"/>
  <c r="I34" i="34"/>
  <c r="W13" i="41"/>
  <c r="Y13" i="41" s="1"/>
  <c r="Z13" i="41" s="1"/>
  <c r="AB13" i="41" s="1"/>
  <c r="L12" i="41"/>
  <c r="N12" i="41" s="1"/>
  <c r="O12" i="41" s="1"/>
  <c r="Q12" i="41" s="1"/>
  <c r="V14" i="18"/>
  <c r="K22" i="40"/>
  <c r="I597" i="2"/>
  <c r="Z16" i="49"/>
  <c r="AO33" i="51"/>
  <c r="AD14" i="18"/>
  <c r="U23" i="18"/>
  <c r="H13" i="29"/>
  <c r="P13" i="29" s="1"/>
  <c r="AH20" i="33"/>
  <c r="AE21" i="33"/>
  <c r="AE31" i="33" s="1"/>
  <c r="X17" i="33"/>
  <c r="W20" i="33"/>
  <c r="AI28" i="40"/>
  <c r="AI38" i="40" s="1"/>
  <c r="V12" i="52"/>
  <c r="J13" i="38"/>
  <c r="R21" i="33"/>
  <c r="R31" i="33" s="1"/>
  <c r="AF52" i="35"/>
  <c r="AF20" i="51"/>
  <c r="AU28" i="41"/>
  <c r="AX28" i="41" s="1"/>
  <c r="AY28" i="41" s="1"/>
  <c r="BA28" i="41" s="1"/>
  <c r="Z52" i="35"/>
  <c r="L176" i="2"/>
  <c r="K15" i="54" s="1"/>
  <c r="I451" i="2"/>
  <c r="I584" i="2"/>
  <c r="T33" i="51"/>
  <c r="AF21" i="51"/>
  <c r="AD31" i="51"/>
  <c r="H1458" i="2"/>
  <c r="AC20" i="33"/>
  <c r="H909" i="2"/>
  <c r="I21" i="33"/>
  <c r="I31" i="33" s="1"/>
  <c r="O21" i="33"/>
  <c r="O31" i="33" s="1"/>
  <c r="AC15" i="33"/>
  <c r="I28" i="26"/>
  <c r="W20" i="40"/>
  <c r="X47" i="35"/>
  <c r="X43" i="35"/>
  <c r="I1971" i="2"/>
  <c r="J21" i="33"/>
  <c r="J31" i="33" s="1"/>
  <c r="R47" i="18"/>
  <c r="T13" i="40"/>
  <c r="S27" i="40"/>
  <c r="R56" i="34"/>
  <c r="I1975" i="2"/>
  <c r="AK12" i="41"/>
  <c r="AN12" i="41" s="1"/>
  <c r="AO12" i="41" s="1"/>
  <c r="AQ12" i="41" s="1"/>
  <c r="W37" i="18"/>
  <c r="U16" i="41"/>
  <c r="W35" i="18"/>
  <c r="L37" i="35"/>
  <c r="U36" i="40"/>
  <c r="AD36" i="40"/>
  <c r="AA56" i="34"/>
  <c r="H1477" i="2"/>
  <c r="R36" i="40"/>
  <c r="X58" i="35"/>
  <c r="X49" i="35"/>
  <c r="X45" i="35"/>
  <c r="T31" i="35"/>
  <c r="K52" i="35"/>
  <c r="R13" i="52"/>
  <c r="O49" i="34"/>
  <c r="H904" i="2"/>
  <c r="V12" i="41"/>
  <c r="Y12" i="41" s="1"/>
  <c r="Z12" i="41" s="1"/>
  <c r="AB12" i="41" s="1"/>
  <c r="P37" i="35"/>
  <c r="X21" i="35"/>
  <c r="AC13" i="35"/>
  <c r="U38" i="18"/>
  <c r="AB30" i="49"/>
  <c r="AF29" i="41"/>
  <c r="AD28" i="41"/>
  <c r="S14" i="18"/>
  <c r="K23" i="18"/>
  <c r="L21" i="33"/>
  <c r="L31" i="33" s="1"/>
  <c r="AB39" i="18"/>
  <c r="AB49" i="18" s="1"/>
  <c r="AD38" i="18"/>
  <c r="AH39" i="18"/>
  <c r="AH49" i="18" s="1"/>
  <c r="AC28" i="40"/>
  <c r="AC38" i="40" s="1"/>
  <c r="X28" i="40"/>
  <c r="X38" i="40" s="1"/>
  <c r="X34" i="34"/>
  <c r="AK20" i="41"/>
  <c r="AN20" i="41" s="1"/>
  <c r="AO20" i="41" s="1"/>
  <c r="Q21" i="33"/>
  <c r="Q31" i="33" s="1"/>
  <c r="AD52" i="35"/>
  <c r="AD21" i="33"/>
  <c r="AD31" i="33" s="1"/>
  <c r="AH51" i="35"/>
  <c r="K34" i="49"/>
  <c r="W15" i="41"/>
  <c r="Y15" i="41" s="1"/>
  <c r="Z15" i="41" s="1"/>
  <c r="AB15" i="41" s="1"/>
  <c r="AB52" i="35"/>
  <c r="AB62" i="35" s="1"/>
  <c r="K27" i="40"/>
  <c r="W36" i="35"/>
  <c r="AJ24" i="49"/>
  <c r="V22" i="40"/>
  <c r="W26" i="40"/>
  <c r="S20" i="38"/>
  <c r="S25" i="38"/>
  <c r="S34" i="38"/>
  <c r="Z23" i="51"/>
  <c r="AE31" i="51"/>
  <c r="K12" i="34"/>
  <c r="V40" i="34"/>
  <c r="V45" i="34"/>
  <c r="V53" i="34"/>
  <c r="V25" i="34"/>
  <c r="S13" i="46"/>
  <c r="AD37" i="35"/>
  <c r="AC60" i="35"/>
  <c r="E28" i="40"/>
  <c r="E38" i="40" s="1"/>
  <c r="H28" i="40"/>
  <c r="H38" i="40" s="1"/>
  <c r="T46" i="35"/>
  <c r="K27" i="52"/>
  <c r="M28" i="52"/>
  <c r="M38" i="52" s="1"/>
  <c r="AA13" i="52"/>
  <c r="U33" i="51"/>
  <c r="AB21" i="49"/>
  <c r="AA22" i="38"/>
  <c r="AA36" i="38"/>
  <c r="V9" i="34"/>
  <c r="AA18" i="34"/>
  <c r="Q33" i="34"/>
  <c r="AF43" i="34"/>
  <c r="W49" i="34"/>
  <c r="AC16" i="41"/>
  <c r="S23" i="18"/>
  <c r="D49" i="66"/>
  <c r="R23" i="18"/>
  <c r="AC22" i="35"/>
  <c r="V51" i="35"/>
  <c r="I28" i="52"/>
  <c r="I38" i="52" s="1"/>
  <c r="V11" i="52"/>
  <c r="L34" i="49"/>
  <c r="AA24" i="49"/>
  <c r="W22" i="38"/>
  <c r="W36" i="38"/>
  <c r="H20" i="29"/>
  <c r="P20" i="29" s="1"/>
  <c r="I40" i="26"/>
  <c r="AS15" i="41"/>
  <c r="AU15" i="41" s="1"/>
  <c r="AX15" i="41" s="1"/>
  <c r="AY15" i="41" s="1"/>
  <c r="BA15" i="41" s="1"/>
  <c r="S20" i="33"/>
  <c r="T28" i="38"/>
  <c r="T38" i="38" s="1"/>
  <c r="AF24" i="49"/>
  <c r="O23" i="51"/>
  <c r="J39" i="18"/>
  <c r="J49" i="18" s="1"/>
  <c r="AH36" i="35"/>
  <c r="AH28" i="40"/>
  <c r="AH38" i="40" s="1"/>
  <c r="Q37" i="35"/>
  <c r="T36" i="35"/>
  <c r="AF16" i="41"/>
  <c r="I400" i="2"/>
  <c r="W24" i="40"/>
  <c r="M33" i="51"/>
  <c r="AF22" i="51"/>
  <c r="H34" i="34"/>
  <c r="H960" i="2"/>
  <c r="I22" i="62"/>
  <c r="AJ29" i="41"/>
  <c r="F11" i="45"/>
  <c r="AA39" i="18"/>
  <c r="AA49" i="18" s="1"/>
  <c r="AA21" i="33"/>
  <c r="AA31" i="33" s="1"/>
  <c r="I29" i="41"/>
  <c r="J37" i="35"/>
  <c r="AA31" i="51"/>
  <c r="W34" i="49"/>
  <c r="P22" i="38"/>
  <c r="P36" i="38"/>
  <c r="AZ30" i="41"/>
  <c r="L28" i="41"/>
  <c r="N28" i="38"/>
  <c r="N38" i="38" s="1"/>
  <c r="U28" i="38"/>
  <c r="U38" i="38" s="1"/>
  <c r="Q27" i="52"/>
  <c r="I34" i="49"/>
  <c r="R22" i="38"/>
  <c r="R27" i="38"/>
  <c r="W27" i="38"/>
  <c r="I29" i="62"/>
  <c r="AL29" i="41"/>
  <c r="K28" i="41"/>
  <c r="K29" i="41" s="1"/>
  <c r="L39" i="18"/>
  <c r="L49" i="18" s="1"/>
  <c r="I28" i="40"/>
  <c r="I38" i="40" s="1"/>
  <c r="C30" i="41"/>
  <c r="R30" i="41"/>
  <c r="K33" i="51"/>
  <c r="Q27" i="38"/>
  <c r="AD22" i="41"/>
  <c r="AK27" i="41"/>
  <c r="AN27" i="41" s="1"/>
  <c r="AO27" i="41" s="1"/>
  <c r="AQ27" i="41" s="1"/>
  <c r="O52" i="35"/>
  <c r="AG33" i="51"/>
  <c r="AA16" i="49"/>
  <c r="I531" i="2"/>
  <c r="I691" i="2"/>
  <c r="W36" i="18"/>
  <c r="AH22" i="35"/>
  <c r="M60" i="35"/>
  <c r="AA28" i="40"/>
  <c r="AA38" i="40" s="1"/>
  <c r="G28" i="38"/>
  <c r="G38" i="38" s="1"/>
  <c r="V28" i="38"/>
  <c r="V38" i="38" s="1"/>
  <c r="K13" i="52"/>
  <c r="W33" i="51"/>
  <c r="G34" i="34"/>
  <c r="W11" i="18"/>
  <c r="V33" i="18"/>
  <c r="M31" i="35"/>
  <c r="X34" i="35"/>
  <c r="X28" i="35"/>
  <c r="W51" i="35"/>
  <c r="W28" i="52"/>
  <c r="W38" i="52" s="1"/>
  <c r="AA15" i="51"/>
  <c r="O34" i="49"/>
  <c r="S21" i="38"/>
  <c r="AF33" i="34"/>
  <c r="U56" i="34"/>
  <c r="U28" i="34"/>
  <c r="E39" i="18"/>
  <c r="E49" i="18" s="1"/>
  <c r="S33" i="18"/>
  <c r="AK23" i="18"/>
  <c r="S22" i="35"/>
  <c r="H28" i="38"/>
  <c r="H38" i="38" s="1"/>
  <c r="M28" i="38"/>
  <c r="M38" i="38" s="1"/>
  <c r="X59" i="35"/>
  <c r="X50" i="35"/>
  <c r="U31" i="35"/>
  <c r="S34" i="49"/>
  <c r="X16" i="49"/>
  <c r="AA32" i="49"/>
  <c r="W19" i="40"/>
  <c r="AK36" i="40"/>
  <c r="AL31" i="51"/>
  <c r="K48" i="34"/>
  <c r="AF56" i="34"/>
  <c r="AD34" i="34"/>
  <c r="AM30" i="41"/>
  <c r="AG52" i="35"/>
  <c r="X18" i="33"/>
  <c r="K37" i="35"/>
  <c r="W12" i="40"/>
  <c r="AF12" i="34"/>
  <c r="H211" i="2"/>
  <c r="Y32" i="49"/>
  <c r="AI34" i="49"/>
  <c r="AF13" i="51"/>
  <c r="AN33" i="51"/>
  <c r="K18" i="34"/>
  <c r="AA48" i="34"/>
  <c r="P21" i="33"/>
  <c r="P31" i="33" s="1"/>
  <c r="AF37" i="35"/>
  <c r="AE52" i="35"/>
  <c r="Y21" i="33"/>
  <c r="Y31" i="33" s="1"/>
  <c r="S60" i="35"/>
  <c r="N28" i="52"/>
  <c r="N38" i="52" s="1"/>
  <c r="X24" i="49"/>
  <c r="AB31" i="49"/>
  <c r="G49" i="34"/>
  <c r="O34" i="34"/>
  <c r="AT16" i="41"/>
  <c r="Q52" i="35"/>
  <c r="AE34" i="49"/>
  <c r="W25" i="40"/>
  <c r="D48" i="66"/>
  <c r="AH13" i="35"/>
  <c r="M29" i="33"/>
  <c r="V15" i="33"/>
  <c r="V60" i="35"/>
  <c r="X10" i="35"/>
  <c r="V22" i="35"/>
  <c r="AD28" i="52"/>
  <c r="AD38" i="52" s="1"/>
  <c r="J28" i="52"/>
  <c r="J38" i="52" s="1"/>
  <c r="K22" i="52"/>
  <c r="V33" i="51"/>
  <c r="AE23" i="51"/>
  <c r="T34" i="49"/>
  <c r="K33" i="34"/>
  <c r="AE49" i="34"/>
  <c r="AC34" i="34"/>
  <c r="AP30" i="41"/>
  <c r="H437" i="2"/>
  <c r="H632" i="2"/>
  <c r="I19" i="62"/>
  <c r="AD23" i="18"/>
  <c r="AK38" i="18"/>
  <c r="K13" i="40"/>
  <c r="AC28" i="52"/>
  <c r="AC38" i="52" s="1"/>
  <c r="V10" i="52"/>
  <c r="V36" i="40"/>
  <c r="I24" i="62"/>
  <c r="U60" i="35"/>
  <c r="Y28" i="52"/>
  <c r="Y38" i="52" s="1"/>
  <c r="T27" i="52"/>
  <c r="V34" i="49"/>
  <c r="W21" i="40"/>
  <c r="S10" i="38"/>
  <c r="U18" i="34"/>
  <c r="AU14" i="41"/>
  <c r="AX14" i="41" s="1"/>
  <c r="AY14" i="41" s="1"/>
  <c r="BA14" i="41" s="1"/>
  <c r="I269" i="2"/>
  <c r="I1095" i="2"/>
  <c r="I13" i="62"/>
  <c r="I17" i="62"/>
  <c r="I16" i="26"/>
  <c r="AE39" i="18"/>
  <c r="AE49" i="18" s="1"/>
  <c r="V47" i="18"/>
  <c r="M15" i="33"/>
  <c r="X13" i="33"/>
  <c r="P28" i="40"/>
  <c r="P38" i="40" s="1"/>
  <c r="K36" i="40"/>
  <c r="L28" i="38"/>
  <c r="L38" i="38" s="1"/>
  <c r="P13" i="38"/>
  <c r="X48" i="35"/>
  <c r="O37" i="35"/>
  <c r="X35" i="35"/>
  <c r="W31" i="35"/>
  <c r="S31" i="35"/>
  <c r="G28" i="52"/>
  <c r="G38" i="52" s="1"/>
  <c r="AU27" i="41"/>
  <c r="AD47" i="18"/>
  <c r="R22" i="40"/>
  <c r="U13" i="35"/>
  <c r="X19" i="35"/>
  <c r="AF12" i="51"/>
  <c r="AF30" i="51"/>
  <c r="Z31" i="51"/>
  <c r="U47" i="18"/>
  <c r="T15" i="33"/>
  <c r="C33" i="51"/>
  <c r="AA27" i="52"/>
  <c r="I33" i="51"/>
  <c r="AB13" i="49"/>
  <c r="R13" i="38"/>
  <c r="I21" i="62"/>
  <c r="K14" i="45"/>
  <c r="K11" i="45" s="1"/>
  <c r="G11" i="45"/>
  <c r="S24" i="38"/>
  <c r="I23" i="41"/>
  <c r="I39" i="18"/>
  <c r="I49" i="18" s="1"/>
  <c r="W31" i="18"/>
  <c r="AB21" i="33"/>
  <c r="AB31" i="33" s="1"/>
  <c r="AJ28" i="40"/>
  <c r="AJ38" i="40" s="1"/>
  <c r="AE28" i="40"/>
  <c r="AE38" i="40" s="1"/>
  <c r="T22" i="40"/>
  <c r="R52" i="35"/>
  <c r="T51" i="35"/>
  <c r="AA22" i="52"/>
  <c r="Y24" i="49"/>
  <c r="AB14" i="49"/>
  <c r="Y33" i="51"/>
  <c r="AL15" i="51"/>
  <c r="R12" i="34"/>
  <c r="V11" i="34"/>
  <c r="K43" i="34"/>
  <c r="AA28" i="34"/>
  <c r="AA30" i="41"/>
  <c r="L26" i="41"/>
  <c r="H611" i="2"/>
  <c r="M103" i="24"/>
  <c r="F46" i="66"/>
  <c r="AV27" i="41"/>
  <c r="V31" i="35"/>
  <c r="AB23" i="51"/>
  <c r="AD33" i="18"/>
  <c r="W46" i="18"/>
  <c r="S15" i="33"/>
  <c r="W15" i="33"/>
  <c r="T22" i="35"/>
  <c r="AB28" i="52"/>
  <c r="AB38" i="52" s="1"/>
  <c r="P27" i="38"/>
  <c r="Q18" i="34"/>
  <c r="V17" i="34"/>
  <c r="V10" i="34"/>
  <c r="Q48" i="34"/>
  <c r="AF28" i="34"/>
  <c r="X49" i="34"/>
  <c r="T28" i="34"/>
  <c r="V32" i="34"/>
  <c r="E28" i="59"/>
  <c r="AJ23" i="41"/>
  <c r="AF14" i="51"/>
  <c r="M34" i="49"/>
  <c r="S36" i="40"/>
  <c r="AD22" i="40"/>
  <c r="R36" i="38"/>
  <c r="Q43" i="34"/>
  <c r="V31" i="34"/>
  <c r="AW30" i="41"/>
  <c r="I677" i="2"/>
  <c r="D44" i="66"/>
  <c r="M20" i="46"/>
  <c r="D45" i="66"/>
  <c r="T14" i="18"/>
  <c r="K14" i="18"/>
  <c r="U14" i="18"/>
  <c r="W32" i="18"/>
  <c r="AG37" i="35"/>
  <c r="S29" i="33"/>
  <c r="AG21" i="33"/>
  <c r="AG31" i="33" s="1"/>
  <c r="S13" i="35"/>
  <c r="AH60" i="35"/>
  <c r="AD13" i="40"/>
  <c r="P30" i="41"/>
  <c r="Y28" i="38"/>
  <c r="Y38" i="38" s="1"/>
  <c r="X44" i="35"/>
  <c r="I37" i="35"/>
  <c r="V34" i="52"/>
  <c r="Y16" i="49"/>
  <c r="N24" i="49"/>
  <c r="J22" i="38"/>
  <c r="O15" i="51"/>
  <c r="I49" i="34"/>
  <c r="S38" i="18"/>
  <c r="I392" i="2"/>
  <c r="G67" i="54"/>
  <c r="T60" i="35"/>
  <c r="Z37" i="35"/>
  <c r="AA23" i="51"/>
  <c r="Q13" i="52"/>
  <c r="Q22" i="52"/>
  <c r="U13" i="40"/>
  <c r="W35" i="40"/>
  <c r="K47" i="18"/>
  <c r="H39" i="18"/>
  <c r="H49" i="18" s="1"/>
  <c r="R38" i="18"/>
  <c r="M13" i="35"/>
  <c r="X19" i="33"/>
  <c r="W29" i="33"/>
  <c r="M22" i="35"/>
  <c r="M46" i="35"/>
  <c r="M51" i="35"/>
  <c r="Y37" i="35"/>
  <c r="AC15" i="51"/>
  <c r="W11" i="40"/>
  <c r="V27" i="40"/>
  <c r="T12" i="34"/>
  <c r="AE34" i="34"/>
  <c r="V41" i="34"/>
  <c r="V46" i="34"/>
  <c r="S56" i="34"/>
  <c r="V26" i="34"/>
  <c r="I338" i="2"/>
  <c r="I371" i="2"/>
  <c r="W45" i="18"/>
  <c r="W21" i="18"/>
  <c r="T38" i="18"/>
  <c r="AF21" i="33"/>
  <c r="AF31" i="33" s="1"/>
  <c r="AC36" i="35"/>
  <c r="AI33" i="51"/>
  <c r="U22" i="52"/>
  <c r="V24" i="52"/>
  <c r="AQ33" i="51"/>
  <c r="AA43" i="34"/>
  <c r="Z34" i="34"/>
  <c r="AU20" i="41"/>
  <c r="AX20" i="41" s="1"/>
  <c r="AH30" i="41"/>
  <c r="R37" i="35"/>
  <c r="AF36" i="52"/>
  <c r="V35" i="52"/>
  <c r="AD34" i="49"/>
  <c r="AB23" i="49"/>
  <c r="O22" i="38"/>
  <c r="S26" i="38"/>
  <c r="V47" i="34"/>
  <c r="S47" i="18"/>
  <c r="I52" i="26"/>
  <c r="K38" i="18"/>
  <c r="R33" i="18"/>
  <c r="U20" i="33"/>
  <c r="AC31" i="35"/>
  <c r="R27" i="40"/>
  <c r="Z28" i="38"/>
  <c r="Z38" i="38" s="1"/>
  <c r="P52" i="35"/>
  <c r="O28" i="52"/>
  <c r="O38" i="52" s="1"/>
  <c r="AF22" i="52"/>
  <c r="S13" i="52"/>
  <c r="R36" i="52"/>
  <c r="AD27" i="40"/>
  <c r="O36" i="38"/>
  <c r="AL23" i="51"/>
  <c r="T18" i="34"/>
  <c r="K56" i="34"/>
  <c r="K28" i="34"/>
  <c r="AD49" i="34"/>
  <c r="W34" i="34"/>
  <c r="AU21" i="41"/>
  <c r="AX21" i="41" s="1"/>
  <c r="AY21" i="41" s="1"/>
  <c r="BA21" i="41" s="1"/>
  <c r="AK28" i="41"/>
  <c r="AN28" i="41" s="1"/>
  <c r="AO28" i="41" s="1"/>
  <c r="AQ28" i="41" s="1"/>
  <c r="D50" i="66"/>
  <c r="L20" i="46"/>
  <c r="L22" i="41"/>
  <c r="M20" i="33"/>
  <c r="AB28" i="40"/>
  <c r="AB38" i="40" s="1"/>
  <c r="V13" i="40"/>
  <c r="AF32" i="49"/>
  <c r="AK27" i="40"/>
  <c r="O13" i="38"/>
  <c r="U33" i="34"/>
  <c r="T43" i="34"/>
  <c r="R28" i="34"/>
  <c r="Y28" i="41"/>
  <c r="Z28" i="41" s="1"/>
  <c r="AB28" i="41" s="1"/>
  <c r="F49" i="66"/>
  <c r="L52" i="35"/>
  <c r="K22" i="41"/>
  <c r="O39" i="18"/>
  <c r="O49" i="18" s="1"/>
  <c r="T29" i="33"/>
  <c r="S36" i="35"/>
  <c r="V36" i="35"/>
  <c r="T13" i="35"/>
  <c r="AE28" i="52"/>
  <c r="AE38" i="52" s="1"/>
  <c r="J33" i="51"/>
  <c r="V25" i="52"/>
  <c r="Y34" i="34"/>
  <c r="S43" i="34"/>
  <c r="M24" i="24"/>
  <c r="I15" i="62"/>
  <c r="I9" i="62"/>
  <c r="I18" i="62"/>
  <c r="H7" i="62"/>
  <c r="I16" i="62"/>
  <c r="I23" i="62"/>
  <c r="I20" i="62"/>
  <c r="V14" i="60"/>
  <c r="V48" i="60"/>
  <c r="V28" i="60"/>
  <c r="V36" i="60"/>
  <c r="V16" i="60"/>
  <c r="V22" i="60"/>
  <c r="V30" i="60"/>
  <c r="V38" i="60"/>
  <c r="V18" i="60"/>
  <c r="V24" i="60"/>
  <c r="V32" i="60"/>
  <c r="L7" i="60"/>
  <c r="V13" i="60"/>
  <c r="O7" i="60"/>
  <c r="V9" i="60"/>
  <c r="V20" i="60"/>
  <c r="V26" i="60"/>
  <c r="V34" i="60"/>
  <c r="V42" i="60"/>
  <c r="E7" i="62"/>
  <c r="H1331" i="2"/>
  <c r="I1175" i="2"/>
  <c r="H1251" i="2"/>
  <c r="H1200" i="2"/>
  <c r="H240" i="2"/>
  <c r="M98" i="2"/>
  <c r="G96" i="2"/>
  <c r="G94" i="2" s="1"/>
  <c r="H429" i="2"/>
  <c r="H291" i="2"/>
  <c r="H851" i="2"/>
  <c r="I931" i="2"/>
  <c r="I1091" i="2"/>
  <c r="H215" i="2"/>
  <c r="I1949" i="2"/>
  <c r="I437" i="2"/>
  <c r="I535" i="2"/>
  <c r="I611" i="2"/>
  <c r="I480" i="2"/>
  <c r="I1200" i="2"/>
  <c r="I560" i="2"/>
  <c r="I160" i="2"/>
  <c r="I424" i="2"/>
  <c r="I1149" i="2"/>
  <c r="I131" i="2"/>
  <c r="R7" i="60"/>
  <c r="V11" i="60"/>
  <c r="P12" i="61"/>
  <c r="F11" i="61"/>
  <c r="G57" i="59"/>
  <c r="H16" i="59"/>
  <c r="H28" i="59" s="1"/>
  <c r="I10" i="62"/>
  <c r="H531" i="2"/>
  <c r="I189" i="2"/>
  <c r="H1975" i="2"/>
  <c r="I720" i="2"/>
  <c r="I880" i="2"/>
  <c r="I1040" i="2"/>
  <c r="I1171" i="2"/>
  <c r="H1095" i="2"/>
  <c r="H1992" i="2"/>
  <c r="I771" i="2"/>
  <c r="H357" i="2"/>
  <c r="I1469" i="2"/>
  <c r="I1938" i="2"/>
  <c r="I1440" i="2"/>
  <c r="I837" i="2"/>
  <c r="H1491" i="2"/>
  <c r="G1936" i="2"/>
  <c r="I1120" i="2"/>
  <c r="I320" i="2"/>
  <c r="I1280" i="2"/>
  <c r="I1255" i="2"/>
  <c r="H1224" i="2"/>
  <c r="I1157" i="2"/>
  <c r="I997" i="2"/>
  <c r="H997" i="2"/>
  <c r="H978" i="2"/>
  <c r="I935" i="2"/>
  <c r="H898" i="2"/>
  <c r="H829" i="2"/>
  <c r="H749" i="2"/>
  <c r="H658" i="2"/>
  <c r="H589" i="2"/>
  <c r="I517" i="2"/>
  <c r="H504" i="2"/>
  <c r="H189" i="2"/>
  <c r="H109" i="2"/>
  <c r="E29" i="65"/>
  <c r="I1378" i="2"/>
  <c r="I1229" i="2"/>
  <c r="I1069" i="2"/>
  <c r="I1064" i="2"/>
  <c r="I829" i="2"/>
  <c r="G736" i="2"/>
  <c r="I22" i="54" s="1"/>
  <c r="I498" i="2"/>
  <c r="I472" i="2"/>
  <c r="I429" i="2"/>
  <c r="I349" i="2"/>
  <c r="H131" i="2"/>
  <c r="H1378" i="2"/>
  <c r="H1192" i="2"/>
  <c r="I1144" i="2"/>
  <c r="L1296" i="2"/>
  <c r="L1294" i="2" s="1"/>
  <c r="H1229" i="2"/>
  <c r="I1224" i="2"/>
  <c r="I984" i="2"/>
  <c r="I898" i="2"/>
  <c r="H872" i="2"/>
  <c r="I757" i="2"/>
  <c r="H757" i="2"/>
  <c r="H744" i="2"/>
  <c r="I712" i="2"/>
  <c r="H712" i="2"/>
  <c r="H664" i="2"/>
  <c r="I632" i="2"/>
  <c r="G576" i="2"/>
  <c r="G574" i="2" s="1"/>
  <c r="H552" i="2"/>
  <c r="H472" i="2"/>
  <c r="I344" i="2"/>
  <c r="I258" i="2"/>
  <c r="H258" i="2"/>
  <c r="G256" i="2"/>
  <c r="I16" i="54" s="1"/>
  <c r="I232" i="2"/>
  <c r="I1432" i="2"/>
  <c r="I1352" i="2"/>
  <c r="H1317" i="2"/>
  <c r="H1304" i="2"/>
  <c r="I1058" i="2"/>
  <c r="H989" i="2"/>
  <c r="I978" i="2"/>
  <c r="I738" i="2"/>
  <c r="I695" i="2"/>
  <c r="H338" i="2"/>
  <c r="I295" i="2"/>
  <c r="I277" i="2"/>
  <c r="H184" i="2"/>
  <c r="H117" i="2"/>
  <c r="K176" i="2"/>
  <c r="J15" i="54" s="1"/>
  <c r="I152" i="2"/>
  <c r="I184" i="2"/>
  <c r="H1011" i="2"/>
  <c r="I589" i="2"/>
  <c r="H424" i="2"/>
  <c r="H295" i="2"/>
  <c r="I312" i="2"/>
  <c r="I357" i="2"/>
  <c r="H375" i="2"/>
  <c r="H392" i="2"/>
  <c r="I509" i="2"/>
  <c r="H535" i="2"/>
  <c r="I552" i="2"/>
  <c r="H615" i="2"/>
  <c r="K656" i="2"/>
  <c r="J21" i="54" s="1"/>
  <c r="E656" i="2"/>
  <c r="E654" i="2" s="1"/>
  <c r="L656" i="2"/>
  <c r="K21" i="54" s="1"/>
  <c r="H691" i="2"/>
  <c r="H695" i="2"/>
  <c r="H952" i="2"/>
  <c r="K976" i="2"/>
  <c r="I1491" i="2"/>
  <c r="H1058" i="2"/>
  <c r="H1138" i="2"/>
  <c r="H1175" i="2"/>
  <c r="H1255" i="2"/>
  <c r="E1296" i="2"/>
  <c r="G29" i="54" s="1"/>
  <c r="I1389" i="2"/>
  <c r="E1456" i="2"/>
  <c r="E1454" i="2" s="1"/>
  <c r="H1495" i="2"/>
  <c r="H1512" i="2"/>
  <c r="I240" i="2"/>
  <c r="H1949" i="2"/>
  <c r="H320" i="2"/>
  <c r="I2000" i="2"/>
  <c r="H1360" i="2"/>
  <c r="H800" i="2"/>
  <c r="H480" i="2"/>
  <c r="H160" i="2"/>
  <c r="H135" i="2"/>
  <c r="I197" i="2"/>
  <c r="G416" i="2"/>
  <c r="G414" i="2" s="1"/>
  <c r="I264" i="2"/>
  <c r="I578" i="2"/>
  <c r="I749" i="2"/>
  <c r="I792" i="2"/>
  <c r="I824" i="2"/>
  <c r="I909" i="2"/>
  <c r="E896" i="2"/>
  <c r="E894" i="2" s="1"/>
  <c r="I1237" i="2"/>
  <c r="I1298" i="2"/>
  <c r="I1458" i="2"/>
  <c r="I1512" i="2"/>
  <c r="I1992" i="2"/>
  <c r="I135" i="2"/>
  <c r="H451" i="2"/>
  <c r="H418" i="2"/>
  <c r="H771" i="2"/>
  <c r="H931" i="2"/>
  <c r="H178" i="2"/>
  <c r="F416" i="2"/>
  <c r="H18" i="54" s="1"/>
  <c r="H264" i="2"/>
  <c r="H344" i="2"/>
  <c r="H349" i="2"/>
  <c r="K336" i="2"/>
  <c r="J17" i="54" s="1"/>
  <c r="H517" i="2"/>
  <c r="H578" i="2"/>
  <c r="H677" i="2"/>
  <c r="G656" i="2"/>
  <c r="I21" i="54" s="1"/>
  <c r="I851" i="2"/>
  <c r="H935" i="2"/>
  <c r="H984" i="2"/>
  <c r="I1015" i="2"/>
  <c r="H1091" i="2"/>
  <c r="H1171" i="2"/>
  <c r="I1192" i="2"/>
  <c r="H1272" i="2"/>
  <c r="L1376" i="2"/>
  <c r="L1374" i="2" s="1"/>
  <c r="H1384" i="2"/>
  <c r="H1469" i="2"/>
  <c r="K1936" i="2"/>
  <c r="J37" i="54" s="1"/>
  <c r="E1936" i="2"/>
  <c r="G37" i="54" s="1"/>
  <c r="L1936" i="2"/>
  <c r="K37" i="54" s="1"/>
  <c r="H1971" i="2"/>
  <c r="H880" i="2"/>
  <c r="H1520" i="2"/>
  <c r="L51" i="2"/>
  <c r="K80" i="2"/>
  <c r="G80" i="2"/>
  <c r="H80" i="2" s="1"/>
  <c r="H2000" i="2"/>
  <c r="I1520" i="2"/>
  <c r="H1432" i="2"/>
  <c r="H1389" i="2"/>
  <c r="G1376" i="2"/>
  <c r="I30" i="54" s="1"/>
  <c r="E1376" i="2"/>
  <c r="E1374" i="2" s="1"/>
  <c r="K1376" i="2"/>
  <c r="F1376" i="2"/>
  <c r="H30" i="54" s="1"/>
  <c r="K1296" i="2"/>
  <c r="J29" i="54" s="1"/>
  <c r="G1296" i="2"/>
  <c r="G1294" i="2" s="1"/>
  <c r="H1352" i="2"/>
  <c r="F1296" i="2"/>
  <c r="F1294" i="2" s="1"/>
  <c r="H1335" i="2"/>
  <c r="H1309" i="2"/>
  <c r="I1304" i="2"/>
  <c r="H1298" i="2"/>
  <c r="L1216" i="2"/>
  <c r="K28" i="54" s="1"/>
  <c r="I1272" i="2"/>
  <c r="E55" i="2"/>
  <c r="O55" i="2" s="1"/>
  <c r="F1216" i="2"/>
  <c r="E1216" i="2"/>
  <c r="K1216" i="2"/>
  <c r="K1214" i="2" s="1"/>
  <c r="L29" i="2"/>
  <c r="G1136" i="2"/>
  <c r="I27" i="54" s="1"/>
  <c r="L1136" i="2"/>
  <c r="K27" i="54" s="1"/>
  <c r="H1157" i="2"/>
  <c r="H36" i="2"/>
  <c r="H1144" i="2"/>
  <c r="I68" i="2"/>
  <c r="H1069" i="2"/>
  <c r="F29" i="2"/>
  <c r="H1064" i="2"/>
  <c r="F24" i="2"/>
  <c r="E1056" i="2"/>
  <c r="I1032" i="2"/>
  <c r="H1032" i="2"/>
  <c r="H1015" i="2"/>
  <c r="F976" i="2"/>
  <c r="F974" i="2" s="1"/>
  <c r="I39" i="2"/>
  <c r="I43" i="2"/>
  <c r="I989" i="2"/>
  <c r="G976" i="2"/>
  <c r="I952" i="2"/>
  <c r="H70" i="2"/>
  <c r="I54" i="2"/>
  <c r="H917" i="2"/>
  <c r="G896" i="2"/>
  <c r="I917" i="2"/>
  <c r="I904" i="2"/>
  <c r="K896" i="2"/>
  <c r="G51" i="2"/>
  <c r="H837" i="2"/>
  <c r="H45" i="2"/>
  <c r="H49" i="2"/>
  <c r="I33" i="2"/>
  <c r="E29" i="2"/>
  <c r="L816" i="2"/>
  <c r="L814" i="2" s="1"/>
  <c r="I27" i="2"/>
  <c r="I818" i="2"/>
  <c r="F816" i="2"/>
  <c r="F814" i="2" s="1"/>
  <c r="H818" i="2"/>
  <c r="I66" i="2"/>
  <c r="H775" i="2"/>
  <c r="I61" i="2"/>
  <c r="I48" i="2"/>
  <c r="I50" i="2"/>
  <c r="I47" i="2"/>
  <c r="E736" i="2"/>
  <c r="I36" i="2"/>
  <c r="K24" i="2"/>
  <c r="K736" i="2"/>
  <c r="L736" i="2"/>
  <c r="L18" i="2"/>
  <c r="H738" i="2"/>
  <c r="H54" i="2"/>
  <c r="K37" i="2"/>
  <c r="I49" i="2"/>
  <c r="H31" i="2"/>
  <c r="G29" i="2"/>
  <c r="I31" i="2"/>
  <c r="I658" i="2"/>
  <c r="I74" i="2"/>
  <c r="H60" i="2"/>
  <c r="H65" i="2"/>
  <c r="I69" i="2"/>
  <c r="I62" i="2"/>
  <c r="I70" i="2"/>
  <c r="I615" i="2"/>
  <c r="H43" i="2"/>
  <c r="H47" i="2"/>
  <c r="K576" i="2"/>
  <c r="K574" i="2" s="1"/>
  <c r="H28" i="2"/>
  <c r="K18" i="2"/>
  <c r="E576" i="2"/>
  <c r="H69" i="2"/>
  <c r="I64" i="2"/>
  <c r="I65" i="2"/>
  <c r="H66" i="2"/>
  <c r="I67" i="2"/>
  <c r="E496" i="2"/>
  <c r="G19" i="54" s="1"/>
  <c r="L37" i="2"/>
  <c r="H509" i="2"/>
  <c r="L496" i="2"/>
  <c r="L494" i="2" s="1"/>
  <c r="K496" i="2"/>
  <c r="G18" i="2"/>
  <c r="L416" i="2"/>
  <c r="K18" i="54" s="1"/>
  <c r="E416" i="2"/>
  <c r="G18" i="54" s="1"/>
  <c r="I41" i="2"/>
  <c r="I21" i="2"/>
  <c r="I57" i="2"/>
  <c r="H371" i="2"/>
  <c r="H44" i="2"/>
  <c r="F336" i="2"/>
  <c r="F334" i="2" s="1"/>
  <c r="L336" i="2"/>
  <c r="H22" i="2"/>
  <c r="I22" i="2"/>
  <c r="G336" i="2"/>
  <c r="E72" i="2"/>
  <c r="I76" i="2"/>
  <c r="H312" i="2"/>
  <c r="I60" i="2"/>
  <c r="F51" i="2"/>
  <c r="F256" i="2"/>
  <c r="F254" i="2" s="1"/>
  <c r="E51" i="2"/>
  <c r="G37" i="2"/>
  <c r="I44" i="2"/>
  <c r="H48" i="2"/>
  <c r="H41" i="2"/>
  <c r="K256" i="2"/>
  <c r="I32" i="2"/>
  <c r="H32" i="2"/>
  <c r="H269" i="2"/>
  <c r="L256" i="2"/>
  <c r="E256" i="2"/>
  <c r="E254" i="2" s="1"/>
  <c r="L72" i="2"/>
  <c r="F72" i="2"/>
  <c r="H75" i="2"/>
  <c r="H76" i="2"/>
  <c r="I58" i="2"/>
  <c r="H61" i="2"/>
  <c r="I215" i="2"/>
  <c r="I63" i="2"/>
  <c r="H53" i="2"/>
  <c r="I42" i="2"/>
  <c r="I46" i="2"/>
  <c r="H46" i="2"/>
  <c r="E176" i="2"/>
  <c r="H197" i="2"/>
  <c r="H40" i="2"/>
  <c r="F37" i="2"/>
  <c r="I34" i="2"/>
  <c r="F176" i="2"/>
  <c r="H15" i="54" s="1"/>
  <c r="I26" i="2"/>
  <c r="H26" i="2"/>
  <c r="G176" i="2"/>
  <c r="G174" i="2" s="1"/>
  <c r="H20" i="2"/>
  <c r="E18" i="2"/>
  <c r="K72" i="2"/>
  <c r="H152" i="2"/>
  <c r="G72" i="2"/>
  <c r="H74" i="2"/>
  <c r="I75" i="2"/>
  <c r="H55" i="2"/>
  <c r="H57" i="2"/>
  <c r="H59" i="2"/>
  <c r="H64" i="2"/>
  <c r="H67" i="2"/>
  <c r="H68" i="2"/>
  <c r="H42" i="2"/>
  <c r="H50" i="2"/>
  <c r="K29" i="2"/>
  <c r="E96" i="2"/>
  <c r="E94" i="2" s="1"/>
  <c r="I109" i="2"/>
  <c r="L96" i="2"/>
  <c r="L94" i="2" s="1"/>
  <c r="I104" i="2"/>
  <c r="I98" i="2"/>
  <c r="H98" i="2"/>
  <c r="I20" i="2"/>
  <c r="U59" i="24"/>
  <c r="U15" i="24"/>
  <c r="U26" i="24"/>
  <c r="U30" i="24"/>
  <c r="M218" i="24"/>
  <c r="M220" i="24" s="1"/>
  <c r="M17" i="24"/>
  <c r="M27" i="24"/>
  <c r="V77" i="24"/>
  <c r="M154" i="24"/>
  <c r="M158" i="24" s="1"/>
  <c r="U154" i="24"/>
  <c r="M204" i="24"/>
  <c r="U14" i="24"/>
  <c r="U16" i="24"/>
  <c r="U17" i="24"/>
  <c r="U18" i="24"/>
  <c r="U19" i="24"/>
  <c r="U20" i="24"/>
  <c r="U21" i="24"/>
  <c r="U22" i="24"/>
  <c r="U24" i="24"/>
  <c r="U25" i="24"/>
  <c r="U27" i="24"/>
  <c r="U28" i="24"/>
  <c r="U29" i="24"/>
  <c r="U31" i="24"/>
  <c r="U32" i="24"/>
  <c r="M102" i="24"/>
  <c r="V78" i="24"/>
  <c r="U233" i="24"/>
  <c r="U247" i="24"/>
  <c r="U249" i="24" s="1"/>
  <c r="U124" i="24"/>
  <c r="U54" i="24"/>
  <c r="U56" i="24"/>
  <c r="U58" i="24"/>
  <c r="U60" i="24"/>
  <c r="U62" i="24"/>
  <c r="M100" i="24"/>
  <c r="M104" i="24"/>
  <c r="M106" i="24"/>
  <c r="M173" i="24"/>
  <c r="M188" i="24"/>
  <c r="M190" i="24" s="1"/>
  <c r="M202" i="24"/>
  <c r="U173" i="24"/>
  <c r="U218" i="24"/>
  <c r="U220" i="24" s="1"/>
  <c r="U122" i="24"/>
  <c r="U123" i="24"/>
  <c r="U55" i="24"/>
  <c r="U57" i="24"/>
  <c r="U61" i="24"/>
  <c r="M139" i="24"/>
  <c r="M141" i="24" s="1"/>
  <c r="M99" i="24"/>
  <c r="M101" i="24"/>
  <c r="M105" i="24"/>
  <c r="M203" i="24"/>
  <c r="M122" i="24"/>
  <c r="M123" i="24"/>
  <c r="V76" i="24"/>
  <c r="V80" i="24"/>
  <c r="V82" i="24"/>
  <c r="V84" i="24"/>
  <c r="U232" i="24"/>
  <c r="M121" i="24"/>
  <c r="M14" i="24"/>
  <c r="M15" i="24"/>
  <c r="M16" i="24"/>
  <c r="M18" i="24"/>
  <c r="M19" i="24"/>
  <c r="M20" i="24"/>
  <c r="M21" i="24"/>
  <c r="M22" i="24"/>
  <c r="M25" i="24"/>
  <c r="M26" i="24"/>
  <c r="M28" i="24"/>
  <c r="M29" i="24"/>
  <c r="M30" i="24"/>
  <c r="M31" i="24"/>
  <c r="M32" i="24"/>
  <c r="V79" i="24"/>
  <c r="V81" i="24"/>
  <c r="V140" i="24"/>
  <c r="U156" i="24"/>
  <c r="V156" i="24" s="1"/>
  <c r="V248" i="24"/>
  <c r="M15" i="7"/>
  <c r="AU26" i="41"/>
  <c r="AV26" i="41"/>
  <c r="AN13" i="41"/>
  <c r="AL16" i="41"/>
  <c r="I775" i="2"/>
  <c r="I117" i="2"/>
  <c r="I52" i="35"/>
  <c r="V54" i="34"/>
  <c r="U12" i="34"/>
  <c r="V16" i="34"/>
  <c r="V23" i="18"/>
  <c r="V20" i="33"/>
  <c r="W10" i="40"/>
  <c r="I10" i="5"/>
  <c r="F96" i="2"/>
  <c r="H104" i="2"/>
  <c r="P39" i="18"/>
  <c r="P49" i="18" s="1"/>
  <c r="AK47" i="18"/>
  <c r="W10" i="18"/>
  <c r="W12" i="18"/>
  <c r="T23" i="18"/>
  <c r="W20" i="18"/>
  <c r="X28" i="33"/>
  <c r="X26" i="33"/>
  <c r="U29" i="33"/>
  <c r="X14" i="33"/>
  <c r="AC46" i="35"/>
  <c r="AH46" i="35"/>
  <c r="R13" i="40"/>
  <c r="W60" i="35"/>
  <c r="X33" i="35"/>
  <c r="X12" i="35"/>
  <c r="V13" i="35"/>
  <c r="X18" i="35"/>
  <c r="U22" i="35"/>
  <c r="W46" i="35"/>
  <c r="U46" i="35"/>
  <c r="S51" i="35"/>
  <c r="S46" i="35"/>
  <c r="U13" i="52"/>
  <c r="AD23" i="51"/>
  <c r="R22" i="52"/>
  <c r="S22" i="52"/>
  <c r="V20" i="52"/>
  <c r="R27" i="52"/>
  <c r="T36" i="52"/>
  <c r="U34" i="49"/>
  <c r="N16" i="49"/>
  <c r="Z24" i="49"/>
  <c r="AF16" i="49"/>
  <c r="J27" i="38"/>
  <c r="J36" i="38"/>
  <c r="AK22" i="40"/>
  <c r="N33" i="51"/>
  <c r="O31" i="51"/>
  <c r="AE15" i="51"/>
  <c r="AR23" i="51"/>
  <c r="AR31" i="51"/>
  <c r="R18" i="34"/>
  <c r="V15" i="34"/>
  <c r="S18" i="34"/>
  <c r="AA33" i="34"/>
  <c r="T33" i="34"/>
  <c r="S28" i="34"/>
  <c r="AT23" i="41"/>
  <c r="AL23" i="41"/>
  <c r="AF23" i="41"/>
  <c r="W20" i="41"/>
  <c r="V20" i="41"/>
  <c r="V29" i="41"/>
  <c r="I34" i="26"/>
  <c r="I58" i="26"/>
  <c r="I12" i="2"/>
  <c r="H12" i="2"/>
  <c r="F23" i="66"/>
  <c r="F17" i="66" s="1"/>
  <c r="D47" i="66"/>
  <c r="F45" i="66"/>
  <c r="F43" i="66"/>
  <c r="AF29" i="51"/>
  <c r="AC31" i="51"/>
  <c r="L13" i="41"/>
  <c r="I16" i="41"/>
  <c r="K13" i="41"/>
  <c r="AD13" i="41"/>
  <c r="W44" i="18"/>
  <c r="H13" i="5"/>
  <c r="H19" i="5" s="1"/>
  <c r="U15" i="33"/>
  <c r="S12" i="34"/>
  <c r="T47" i="18"/>
  <c r="AV23" i="41"/>
  <c r="H14" i="6"/>
  <c r="K33" i="18"/>
  <c r="AH15" i="33"/>
  <c r="AC29" i="33"/>
  <c r="AF27" i="52"/>
  <c r="H28" i="52"/>
  <c r="H38" i="52" s="1"/>
  <c r="AD15" i="51"/>
  <c r="U27" i="52"/>
  <c r="V33" i="52"/>
  <c r="S36" i="52"/>
  <c r="Z32" i="49"/>
  <c r="S19" i="38"/>
  <c r="Q22" i="38"/>
  <c r="W13" i="38"/>
  <c r="J30" i="41"/>
  <c r="S48" i="34"/>
  <c r="G14" i="46"/>
  <c r="F20" i="46"/>
  <c r="AS22" i="41"/>
  <c r="AU22" i="41" s="1"/>
  <c r="AX22" i="41" s="1"/>
  <c r="AY22" i="41" s="1"/>
  <c r="BA22" i="41" s="1"/>
  <c r="AK22" i="41"/>
  <c r="AN22" i="41" s="1"/>
  <c r="AO22" i="41" s="1"/>
  <c r="AQ22" i="41" s="1"/>
  <c r="AC29" i="41"/>
  <c r="K15" i="41"/>
  <c r="L15" i="41"/>
  <c r="I13" i="5"/>
  <c r="H30" i="29"/>
  <c r="P30" i="29" s="1"/>
  <c r="E1136" i="2"/>
  <c r="I1138" i="2"/>
  <c r="AF28" i="51"/>
  <c r="AB31" i="51"/>
  <c r="S33" i="38"/>
  <c r="Q36" i="38"/>
  <c r="AU13" i="41"/>
  <c r="AV13" i="41"/>
  <c r="H824" i="2"/>
  <c r="AK26" i="41"/>
  <c r="S33" i="34"/>
  <c r="X20" i="35"/>
  <c r="V42" i="34"/>
  <c r="X30" i="35"/>
  <c r="V46" i="35"/>
  <c r="AT29" i="41"/>
  <c r="S12" i="46"/>
  <c r="S11" i="38"/>
  <c r="G14" i="6"/>
  <c r="AI39" i="18"/>
  <c r="AI49" i="18" s="1"/>
  <c r="T33" i="18"/>
  <c r="W30" i="18"/>
  <c r="AA52" i="35"/>
  <c r="AH29" i="33"/>
  <c r="Z21" i="33"/>
  <c r="Z31" i="33" s="1"/>
  <c r="AH31" i="35"/>
  <c r="M36" i="35"/>
  <c r="AK13" i="40"/>
  <c r="I28" i="38"/>
  <c r="I38" i="38" s="1"/>
  <c r="X28" i="38"/>
  <c r="X38" i="38" s="1"/>
  <c r="AA36" i="52"/>
  <c r="K36" i="52"/>
  <c r="L33" i="51"/>
  <c r="AB15" i="51"/>
  <c r="V21" i="52"/>
  <c r="U36" i="52"/>
  <c r="AH34" i="49"/>
  <c r="AJ16" i="49"/>
  <c r="W33" i="40"/>
  <c r="T36" i="40"/>
  <c r="W34" i="40"/>
  <c r="AA13" i="38"/>
  <c r="AK33" i="51"/>
  <c r="AR15" i="51"/>
  <c r="J34" i="49"/>
  <c r="J49" i="34"/>
  <c r="AB49" i="34"/>
  <c r="U43" i="34"/>
  <c r="T56" i="34"/>
  <c r="T48" i="34"/>
  <c r="V27" i="34"/>
  <c r="R48" i="34"/>
  <c r="J11" i="45"/>
  <c r="AU12" i="41"/>
  <c r="AV12" i="41"/>
  <c r="R14" i="18"/>
  <c r="I46" i="26"/>
  <c r="K96" i="2"/>
  <c r="G12" i="61"/>
  <c r="E816" i="2"/>
  <c r="E814" i="2" s="1"/>
  <c r="I855" i="2"/>
  <c r="H855" i="2"/>
  <c r="H1415" i="2"/>
  <c r="I1415" i="2"/>
  <c r="H498" i="2"/>
  <c r="G496" i="2"/>
  <c r="L576" i="2"/>
  <c r="F656" i="2"/>
  <c r="G1056" i="2"/>
  <c r="I1077" i="2"/>
  <c r="H1077" i="2"/>
  <c r="I1384" i="2"/>
  <c r="I1397" i="2"/>
  <c r="H52" i="54"/>
  <c r="H1040" i="2"/>
  <c r="H48" i="54"/>
  <c r="H720" i="2"/>
  <c r="I11" i="62"/>
  <c r="I14" i="62"/>
  <c r="N15" i="63"/>
  <c r="F18" i="2"/>
  <c r="I40" i="2"/>
  <c r="E37" i="2"/>
  <c r="H42" i="54"/>
  <c r="AK21" i="41"/>
  <c r="AN21" i="41" s="1"/>
  <c r="AO21" i="41" s="1"/>
  <c r="AQ21" i="41" s="1"/>
  <c r="H277" i="2"/>
  <c r="H584" i="2"/>
  <c r="H669" i="2"/>
  <c r="I669" i="2"/>
  <c r="F736" i="2"/>
  <c r="K816" i="2"/>
  <c r="K1056" i="2"/>
  <c r="F1136" i="2"/>
  <c r="H1149" i="2"/>
  <c r="I26" i="62"/>
  <c r="I45" i="2"/>
  <c r="E80" i="2"/>
  <c r="M29" i="66"/>
  <c r="I375" i="2"/>
  <c r="I178" i="2"/>
  <c r="I418" i="2"/>
  <c r="H455" i="2"/>
  <c r="I455" i="2"/>
  <c r="E336" i="2"/>
  <c r="F496" i="2"/>
  <c r="I504" i="2"/>
  <c r="F576" i="2"/>
  <c r="H792" i="2"/>
  <c r="G816" i="2"/>
  <c r="L896" i="2"/>
  <c r="F896" i="2"/>
  <c r="L976" i="2"/>
  <c r="E976" i="2"/>
  <c r="I1335" i="2"/>
  <c r="I1464" i="2"/>
  <c r="L1056" i="2"/>
  <c r="F1056" i="2"/>
  <c r="I1112" i="2"/>
  <c r="H1112" i="2"/>
  <c r="K1136" i="2"/>
  <c r="I1309" i="2"/>
  <c r="H1411" i="2"/>
  <c r="F1456" i="2"/>
  <c r="I1477" i="2"/>
  <c r="F1936" i="2"/>
  <c r="H37" i="54" s="1"/>
  <c r="H1938" i="2"/>
  <c r="H1944" i="2"/>
  <c r="I1944" i="2"/>
  <c r="H1957" i="2"/>
  <c r="I1957" i="2"/>
  <c r="J15" i="63"/>
  <c r="F44" i="66"/>
  <c r="I49" i="54"/>
  <c r="H56" i="54"/>
  <c r="I58" i="54"/>
  <c r="H1397" i="2"/>
  <c r="I1411" i="2"/>
  <c r="H1464" i="2"/>
  <c r="I1317" i="2"/>
  <c r="I54" i="54"/>
  <c r="H400" i="2"/>
  <c r="F12" i="66"/>
  <c r="F5" i="66" s="1"/>
  <c r="F38" i="66"/>
  <c r="U235" i="24" l="1"/>
  <c r="M206" i="24"/>
  <c r="M34" i="24"/>
  <c r="U34" i="24"/>
  <c r="U126" i="24"/>
  <c r="M126" i="24"/>
  <c r="M108" i="24"/>
  <c r="M176" i="24"/>
  <c r="U176" i="24"/>
  <c r="M64" i="24"/>
  <c r="U64" i="24"/>
  <c r="U158" i="24"/>
  <c r="I287" i="24"/>
  <c r="V83" i="24"/>
  <c r="V86" i="24" s="1"/>
  <c r="P55" i="2"/>
  <c r="N31" i="29"/>
  <c r="U49" i="34"/>
  <c r="AA62" i="35"/>
  <c r="Q34" i="34"/>
  <c r="K23" i="41"/>
  <c r="Z58" i="34"/>
  <c r="S28" i="52"/>
  <c r="O28" i="38"/>
  <c r="O38" i="38" s="1"/>
  <c r="AB58" i="34"/>
  <c r="J58" i="34"/>
  <c r="T28" i="52"/>
  <c r="T38" i="52" s="1"/>
  <c r="AG62" i="35"/>
  <c r="P62" i="35"/>
  <c r="AD29" i="41"/>
  <c r="W37" i="35"/>
  <c r="U34" i="34"/>
  <c r="U58" i="34" s="1"/>
  <c r="AG14" i="41"/>
  <c r="AD62" i="35"/>
  <c r="L174" i="2"/>
  <c r="R34" i="34"/>
  <c r="R49" i="34"/>
  <c r="T28" i="40"/>
  <c r="T38" i="40" s="1"/>
  <c r="AH37" i="35"/>
  <c r="I58" i="34"/>
  <c r="K62" i="35"/>
  <c r="S36" i="38"/>
  <c r="K39" i="18"/>
  <c r="K49" i="18" s="1"/>
  <c r="M21" i="33"/>
  <c r="M31" i="33" s="1"/>
  <c r="W29" i="41"/>
  <c r="I62" i="35"/>
  <c r="AH52" i="35"/>
  <c r="AA49" i="34"/>
  <c r="Z33" i="51"/>
  <c r="L16" i="41"/>
  <c r="N34" i="49"/>
  <c r="W21" i="33"/>
  <c r="W31" i="33" s="1"/>
  <c r="H58" i="34"/>
  <c r="S37" i="35"/>
  <c r="K34" i="34"/>
  <c r="AE62" i="35"/>
  <c r="M58" i="34"/>
  <c r="P58" i="34"/>
  <c r="AK39" i="18"/>
  <c r="AK49" i="18" s="1"/>
  <c r="Y62" i="35"/>
  <c r="AD16" i="41"/>
  <c r="AD23" i="41"/>
  <c r="AA34" i="34"/>
  <c r="X34" i="49"/>
  <c r="S39" i="18"/>
  <c r="S49" i="18" s="1"/>
  <c r="AJ30" i="41"/>
  <c r="L29" i="41"/>
  <c r="R28" i="40"/>
  <c r="R38" i="40" s="1"/>
  <c r="AK28" i="40"/>
  <c r="AK38" i="40" s="1"/>
  <c r="P28" i="38"/>
  <c r="P38" i="38" s="1"/>
  <c r="V28" i="40"/>
  <c r="V38" i="40" s="1"/>
  <c r="S21" i="33"/>
  <c r="S31" i="33" s="1"/>
  <c r="AC58" i="34"/>
  <c r="T52" i="35"/>
  <c r="AF34" i="34"/>
  <c r="S22" i="38"/>
  <c r="S13" i="38"/>
  <c r="L62" i="35"/>
  <c r="AE33" i="51"/>
  <c r="W58" i="34"/>
  <c r="Q62" i="35"/>
  <c r="O58" i="34"/>
  <c r="T34" i="34"/>
  <c r="AF23" i="51"/>
  <c r="AK16" i="41"/>
  <c r="Y58" i="34"/>
  <c r="AC30" i="41"/>
  <c r="O33" i="51"/>
  <c r="T39" i="18"/>
  <c r="T49" i="18" s="1"/>
  <c r="V13" i="52"/>
  <c r="K28" i="52"/>
  <c r="K38" i="52" s="1"/>
  <c r="AN14" i="41"/>
  <c r="AO14" i="41" s="1"/>
  <c r="AQ14" i="41" s="1"/>
  <c r="AC52" i="35"/>
  <c r="AE58" i="34"/>
  <c r="W52" i="35"/>
  <c r="V21" i="33"/>
  <c r="V31" i="33" s="1"/>
  <c r="G58" i="34"/>
  <c r="AC21" i="33"/>
  <c r="AC31" i="33" s="1"/>
  <c r="T21" i="33"/>
  <c r="T31" i="33" s="1"/>
  <c r="AD39" i="18"/>
  <c r="AD49" i="18" s="1"/>
  <c r="K28" i="40"/>
  <c r="K38" i="40" s="1"/>
  <c r="T49" i="34"/>
  <c r="AF62" i="35"/>
  <c r="R39" i="18"/>
  <c r="R49" i="18" s="1"/>
  <c r="V16" i="41"/>
  <c r="U39" i="18"/>
  <c r="U49" i="18" s="1"/>
  <c r="AF49" i="34"/>
  <c r="S28" i="40"/>
  <c r="S38" i="40" s="1"/>
  <c r="AA28" i="38"/>
  <c r="AA38" i="38" s="1"/>
  <c r="AG21" i="41"/>
  <c r="AE21" i="41"/>
  <c r="V39" i="18"/>
  <c r="V49" i="18" s="1"/>
  <c r="W28" i="38"/>
  <c r="W38" i="38" s="1"/>
  <c r="X51" i="35"/>
  <c r="U28" i="40"/>
  <c r="U38" i="40" s="1"/>
  <c r="U30" i="41"/>
  <c r="X60" i="35"/>
  <c r="R28" i="38"/>
  <c r="R38" i="38" s="1"/>
  <c r="V52" i="35"/>
  <c r="W16" i="41"/>
  <c r="AD58" i="34"/>
  <c r="X20" i="33"/>
  <c r="W27" i="40"/>
  <c r="AA33" i="51"/>
  <c r="W23" i="41"/>
  <c r="W23" i="18"/>
  <c r="V27" i="52"/>
  <c r="X13" i="35"/>
  <c r="L1934" i="2"/>
  <c r="K67" i="54" s="1"/>
  <c r="Q28" i="38"/>
  <c r="Q38" i="38" s="1"/>
  <c r="Z62" i="35"/>
  <c r="AH21" i="33"/>
  <c r="AH31" i="33" s="1"/>
  <c r="V12" i="34"/>
  <c r="X31" i="35"/>
  <c r="V43" i="34"/>
  <c r="AB16" i="49"/>
  <c r="V37" i="35"/>
  <c r="AA34" i="49"/>
  <c r="W33" i="18"/>
  <c r="V18" i="34"/>
  <c r="X15" i="33"/>
  <c r="Y34" i="49"/>
  <c r="AE12" i="41"/>
  <c r="AV16" i="41"/>
  <c r="AG12" i="41"/>
  <c r="AF28" i="52"/>
  <c r="AF38" i="52" s="1"/>
  <c r="V33" i="34"/>
  <c r="F47" i="66"/>
  <c r="K49" i="34"/>
  <c r="AB32" i="49"/>
  <c r="AX27" i="41"/>
  <c r="AY27" i="41" s="1"/>
  <c r="BA27" i="41" s="1"/>
  <c r="W22" i="40"/>
  <c r="I67" i="54"/>
  <c r="W38" i="18"/>
  <c r="T37" i="35"/>
  <c r="Q28" i="52"/>
  <c r="Q38" i="52" s="1"/>
  <c r="V36" i="52"/>
  <c r="AF30" i="41"/>
  <c r="AE27" i="41"/>
  <c r="AJ34" i="49"/>
  <c r="U28" i="52"/>
  <c r="U38" i="52" s="1"/>
  <c r="AG27" i="41"/>
  <c r="X36" i="35"/>
  <c r="X58" i="34"/>
  <c r="M37" i="35"/>
  <c r="V28" i="34"/>
  <c r="V22" i="52"/>
  <c r="S49" i="34"/>
  <c r="I30" i="41"/>
  <c r="R62" i="35"/>
  <c r="V103" i="24"/>
  <c r="Y16" i="41"/>
  <c r="AR33" i="51"/>
  <c r="V56" i="34"/>
  <c r="U37" i="35"/>
  <c r="AA28" i="52"/>
  <c r="AA38" i="52" s="1"/>
  <c r="AB24" i="49"/>
  <c r="O62" i="35"/>
  <c r="W13" i="40"/>
  <c r="N26" i="41"/>
  <c r="J28" i="38"/>
  <c r="J38" i="38" s="1"/>
  <c r="M52" i="35"/>
  <c r="AF34" i="49"/>
  <c r="J62" i="35"/>
  <c r="N28" i="41"/>
  <c r="O28" i="41" s="1"/>
  <c r="Q28" i="41" s="1"/>
  <c r="AG28" i="41" s="1"/>
  <c r="W47" i="18"/>
  <c r="F48" i="66"/>
  <c r="S52" i="35"/>
  <c r="Z34" i="49"/>
  <c r="H67" i="54"/>
  <c r="W14" i="18"/>
  <c r="Q49" i="34"/>
  <c r="Q58" i="34" s="1"/>
  <c r="N22" i="41"/>
  <c r="O22" i="41" s="1"/>
  <c r="Q22" i="41" s="1"/>
  <c r="AG22" i="41" s="1"/>
  <c r="I7" i="62"/>
  <c r="AX13" i="41"/>
  <c r="AY13" i="41" s="1"/>
  <c r="BA13" i="41" s="1"/>
  <c r="AF15" i="51"/>
  <c r="X29" i="33"/>
  <c r="L23" i="41"/>
  <c r="H51" i="2"/>
  <c r="AL33" i="51"/>
  <c r="X22" i="35"/>
  <c r="V48" i="34"/>
  <c r="N15" i="41"/>
  <c r="O15" i="41" s="1"/>
  <c r="AE15" i="41" s="1"/>
  <c r="AT30" i="41"/>
  <c r="S27" i="38"/>
  <c r="U21" i="33"/>
  <c r="U31" i="33" s="1"/>
  <c r="AC33" i="51"/>
  <c r="AV29" i="41"/>
  <c r="G1934" i="2"/>
  <c r="M1934" i="2" s="1"/>
  <c r="I37" i="54"/>
  <c r="AD28" i="40"/>
  <c r="AD38" i="40" s="1"/>
  <c r="AC37" i="35"/>
  <c r="K287" i="24"/>
  <c r="Q287" i="24"/>
  <c r="S287" i="24"/>
  <c r="G124" i="59"/>
  <c r="V7" i="60"/>
  <c r="I736" i="2"/>
  <c r="I20" i="54"/>
  <c r="K29" i="54"/>
  <c r="V19" i="24"/>
  <c r="V14" i="24"/>
  <c r="E16" i="2"/>
  <c r="E14" i="2" s="1"/>
  <c r="H976" i="2"/>
  <c r="G734" i="2"/>
  <c r="F414" i="2"/>
  <c r="H414" i="2" s="1"/>
  <c r="H416" i="2"/>
  <c r="I80" i="2"/>
  <c r="V24" i="24"/>
  <c r="G31" i="54"/>
  <c r="L654" i="2"/>
  <c r="I51" i="2"/>
  <c r="I29" i="54"/>
  <c r="K23" i="54"/>
  <c r="K654" i="2"/>
  <c r="H656" i="2"/>
  <c r="G654" i="2"/>
  <c r="I654" i="2" s="1"/>
  <c r="L414" i="2"/>
  <c r="K334" i="2"/>
  <c r="G254" i="2"/>
  <c r="I254" i="2" s="1"/>
  <c r="K174" i="2"/>
  <c r="G30" i="54"/>
  <c r="I1296" i="2"/>
  <c r="E1294" i="2"/>
  <c r="I1294" i="2" s="1"/>
  <c r="G24" i="54"/>
  <c r="I896" i="2"/>
  <c r="I656" i="2"/>
  <c r="I416" i="2"/>
  <c r="E414" i="2"/>
  <c r="I414" i="2" s="1"/>
  <c r="H16" i="54"/>
  <c r="K30" i="54"/>
  <c r="E1934" i="2"/>
  <c r="J20" i="54"/>
  <c r="H25" i="54"/>
  <c r="I1936" i="2"/>
  <c r="G1134" i="2"/>
  <c r="I18" i="54"/>
  <c r="K974" i="2"/>
  <c r="J25" i="54"/>
  <c r="F1214" i="2"/>
  <c r="G21" i="54"/>
  <c r="L1214" i="2"/>
  <c r="K1934" i="2"/>
  <c r="J67" i="54" s="1"/>
  <c r="I1376" i="2"/>
  <c r="H1376" i="2"/>
  <c r="G1374" i="2"/>
  <c r="I1374" i="2" s="1"/>
  <c r="F1374" i="2"/>
  <c r="K1374" i="2"/>
  <c r="J30" i="54"/>
  <c r="K1294" i="2"/>
  <c r="H1296" i="2"/>
  <c r="H29" i="54"/>
  <c r="H1294" i="2"/>
  <c r="H28" i="54"/>
  <c r="J28" i="54"/>
  <c r="G28" i="54"/>
  <c r="E1214" i="2"/>
  <c r="L1134" i="2"/>
  <c r="H24" i="2"/>
  <c r="I29" i="2"/>
  <c r="E1054" i="2"/>
  <c r="G26" i="54"/>
  <c r="G974" i="2"/>
  <c r="H974" i="2" s="1"/>
  <c r="I25" i="54"/>
  <c r="G894" i="2"/>
  <c r="I894" i="2" s="1"/>
  <c r="I24" i="54"/>
  <c r="J24" i="54"/>
  <c r="K894" i="2"/>
  <c r="H23" i="54"/>
  <c r="I55" i="2"/>
  <c r="E734" i="2"/>
  <c r="G22" i="54"/>
  <c r="J22" i="54"/>
  <c r="K734" i="2"/>
  <c r="L734" i="2"/>
  <c r="K22" i="54"/>
  <c r="H29" i="2"/>
  <c r="I576" i="2"/>
  <c r="E574" i="2"/>
  <c r="I574" i="2" s="1"/>
  <c r="G20" i="54"/>
  <c r="E494" i="2"/>
  <c r="H37" i="2"/>
  <c r="K19" i="54"/>
  <c r="K494" i="2"/>
  <c r="J19" i="54"/>
  <c r="I24" i="2"/>
  <c r="I18" i="2"/>
  <c r="H17" i="54"/>
  <c r="K17" i="54"/>
  <c r="L334" i="2"/>
  <c r="I17" i="54"/>
  <c r="G334" i="2"/>
  <c r="H334" i="2" s="1"/>
  <c r="H336" i="2"/>
  <c r="H256" i="2"/>
  <c r="K254" i="2"/>
  <c r="J16" i="54"/>
  <c r="K16" i="54"/>
  <c r="L254" i="2"/>
  <c r="G16" i="54"/>
  <c r="I256" i="2"/>
  <c r="E174" i="2"/>
  <c r="I174" i="2" s="1"/>
  <c r="G15" i="54"/>
  <c r="F174" i="2"/>
  <c r="H174" i="2" s="1"/>
  <c r="H176" i="2"/>
  <c r="I15" i="54"/>
  <c r="I176" i="2"/>
  <c r="K14" i="54"/>
  <c r="H72" i="2"/>
  <c r="I72" i="2"/>
  <c r="G14" i="54"/>
  <c r="V29" i="24"/>
  <c r="V26" i="24"/>
  <c r="V56" i="24"/>
  <c r="V30" i="24"/>
  <c r="V15" i="24"/>
  <c r="V61" i="24"/>
  <c r="V204" i="24"/>
  <c r="V57" i="24"/>
  <c r="V17" i="24"/>
  <c r="V202" i="24"/>
  <c r="V104" i="24"/>
  <c r="V218" i="24"/>
  <c r="V220" i="24" s="1"/>
  <c r="V100" i="24"/>
  <c r="V27" i="24"/>
  <c r="V22" i="24"/>
  <c r="V105" i="24"/>
  <c r="V32" i="24"/>
  <c r="V99" i="24"/>
  <c r="V21" i="24"/>
  <c r="V139" i="24"/>
  <c r="V141" i="24" s="1"/>
  <c r="V203" i="24"/>
  <c r="V101" i="24"/>
  <c r="V232" i="24"/>
  <c r="V121" i="24"/>
  <c r="V98" i="24"/>
  <c r="V16" i="24"/>
  <c r="V25" i="24"/>
  <c r="V20" i="24"/>
  <c r="V106" i="24"/>
  <c r="V28" i="24"/>
  <c r="V18" i="24"/>
  <c r="V62" i="24"/>
  <c r="V60" i="24"/>
  <c r="V102" i="24"/>
  <c r="V124" i="24"/>
  <c r="V58" i="24"/>
  <c r="V31" i="24"/>
  <c r="V55" i="24"/>
  <c r="V173" i="24"/>
  <c r="V59" i="24"/>
  <c r="V122" i="24"/>
  <c r="V233" i="24"/>
  <c r="V247" i="24"/>
  <c r="V249" i="24" s="1"/>
  <c r="V188" i="24"/>
  <c r="V190" i="24" s="1"/>
  <c r="V123" i="24"/>
  <c r="V54" i="24"/>
  <c r="V154" i="24"/>
  <c r="V158" i="24" s="1"/>
  <c r="K1134" i="2"/>
  <c r="J27" i="54"/>
  <c r="L974" i="2"/>
  <c r="K25" i="54"/>
  <c r="G23" i="54"/>
  <c r="AU29" i="41"/>
  <c r="AX26" i="41"/>
  <c r="H24" i="54"/>
  <c r="F894" i="2"/>
  <c r="H896" i="2"/>
  <c r="E334" i="2"/>
  <c r="I336" i="2"/>
  <c r="G17" i="54"/>
  <c r="H27" i="54"/>
  <c r="F1134" i="2"/>
  <c r="H1136" i="2"/>
  <c r="F16" i="2"/>
  <c r="H18" i="2"/>
  <c r="H1056" i="2"/>
  <c r="I26" i="54"/>
  <c r="G1054" i="2"/>
  <c r="I1056" i="2"/>
  <c r="AX12" i="41"/>
  <c r="AU16" i="41"/>
  <c r="W36" i="40"/>
  <c r="AB33" i="51"/>
  <c r="AN26" i="41"/>
  <c r="AK29" i="41"/>
  <c r="AD33" i="51"/>
  <c r="Y20" i="41"/>
  <c r="V23" i="41"/>
  <c r="X46" i="35"/>
  <c r="U52" i="35"/>
  <c r="I19" i="5"/>
  <c r="AE14" i="41"/>
  <c r="AL30" i="41"/>
  <c r="P31" i="29"/>
  <c r="P39" i="29" s="1"/>
  <c r="P40" i="29" s="1"/>
  <c r="F50" i="66"/>
  <c r="F29" i="66"/>
  <c r="G494" i="2"/>
  <c r="I19" i="54"/>
  <c r="I496" i="2"/>
  <c r="H496" i="2"/>
  <c r="K94" i="2"/>
  <c r="J14" i="54"/>
  <c r="AK23" i="41"/>
  <c r="K24" i="54"/>
  <c r="L894" i="2"/>
  <c r="F574" i="2"/>
  <c r="H574" i="2" s="1"/>
  <c r="H20" i="54"/>
  <c r="H576" i="2"/>
  <c r="J26" i="54"/>
  <c r="K1054" i="2"/>
  <c r="H21" i="54"/>
  <c r="F654" i="2"/>
  <c r="O20" i="41"/>
  <c r="G27" i="54"/>
  <c r="I1136" i="2"/>
  <c r="E1134" i="2"/>
  <c r="N13" i="41"/>
  <c r="K16" i="41"/>
  <c r="K30" i="41" s="1"/>
  <c r="AX23" i="41"/>
  <c r="AY20" i="41"/>
  <c r="S34" i="34"/>
  <c r="S38" i="52"/>
  <c r="F94" i="2"/>
  <c r="H14" i="54"/>
  <c r="AO13" i="41"/>
  <c r="AN23" i="41"/>
  <c r="Z16" i="41"/>
  <c r="K26" i="54"/>
  <c r="L1054" i="2"/>
  <c r="H19" i="54"/>
  <c r="F494" i="2"/>
  <c r="F734" i="2"/>
  <c r="H22" i="54"/>
  <c r="H736" i="2"/>
  <c r="S14" i="46"/>
  <c r="G20" i="46"/>
  <c r="S20" i="46" s="1"/>
  <c r="F1934" i="2"/>
  <c r="H31" i="54"/>
  <c r="F1454" i="2"/>
  <c r="H26" i="54"/>
  <c r="F1054" i="2"/>
  <c r="G25" i="54"/>
  <c r="E974" i="2"/>
  <c r="I976" i="2"/>
  <c r="G814" i="2"/>
  <c r="I816" i="2"/>
  <c r="I23" i="54"/>
  <c r="H816" i="2"/>
  <c r="J23" i="54"/>
  <c r="K814" i="2"/>
  <c r="I37" i="2"/>
  <c r="H1936" i="2"/>
  <c r="L574" i="2"/>
  <c r="K20" i="54"/>
  <c r="I96" i="2"/>
  <c r="H96" i="2"/>
  <c r="I14" i="54"/>
  <c r="AF31" i="51"/>
  <c r="Z26" i="41"/>
  <c r="Y29" i="41"/>
  <c r="R28" i="52"/>
  <c r="R38" i="52" s="1"/>
  <c r="AQ20" i="41"/>
  <c r="AQ23" i="41" s="1"/>
  <c r="AO23" i="41"/>
  <c r="AU23" i="41"/>
  <c r="AB16" i="41"/>
  <c r="V235" i="24" l="1"/>
  <c r="V206" i="24"/>
  <c r="V34" i="24"/>
  <c r="V126" i="24"/>
  <c r="V108" i="24"/>
  <c r="V176" i="24"/>
  <c r="V64" i="24"/>
  <c r="O1518" i="2"/>
  <c r="L1456" i="2"/>
  <c r="N23" i="41"/>
  <c r="W62" i="35"/>
  <c r="V30" i="41"/>
  <c r="AH62" i="35"/>
  <c r="T62" i="35"/>
  <c r="AA58" i="34"/>
  <c r="R58" i="34"/>
  <c r="S62" i="35"/>
  <c r="AD30" i="41"/>
  <c r="S28" i="38"/>
  <c r="S38" i="38" s="1"/>
  <c r="AC62" i="35"/>
  <c r="N29" i="41"/>
  <c r="T58" i="34"/>
  <c r="K58" i="34"/>
  <c r="L30" i="41"/>
  <c r="V49" i="34"/>
  <c r="AN16" i="41"/>
  <c r="F41" i="66"/>
  <c r="G41" i="66" s="1"/>
  <c r="W28" i="40"/>
  <c r="W38" i="40" s="1"/>
  <c r="V62" i="35"/>
  <c r="AF58" i="34"/>
  <c r="O26" i="41"/>
  <c r="Q26" i="41" s="1"/>
  <c r="X52" i="35"/>
  <c r="U62" i="35"/>
  <c r="V28" i="52"/>
  <c r="V38" i="52" s="1"/>
  <c r="Q15" i="41"/>
  <c r="AG15" i="41" s="1"/>
  <c r="V34" i="34"/>
  <c r="X21" i="33"/>
  <c r="X31" i="33" s="1"/>
  <c r="W30" i="41"/>
  <c r="S58" i="34"/>
  <c r="W39" i="18"/>
  <c r="W49" i="18" s="1"/>
  <c r="AB34" i="49"/>
  <c r="AV30" i="41"/>
  <c r="X37" i="35"/>
  <c r="M62" i="35"/>
  <c r="I1934" i="2"/>
  <c r="N1934" i="2"/>
  <c r="O1934" i="2"/>
  <c r="H1934" i="2"/>
  <c r="AF33" i="51"/>
  <c r="AE28" i="41"/>
  <c r="H40" i="54"/>
  <c r="H12" i="54" s="1"/>
  <c r="AE22" i="41"/>
  <c r="AU30" i="41"/>
  <c r="U287" i="24"/>
  <c r="M287" i="24"/>
  <c r="G40" i="54"/>
  <c r="G12" i="54" s="1"/>
  <c r="H734" i="2"/>
  <c r="I734" i="2"/>
  <c r="H1374" i="2"/>
  <c r="H254" i="2"/>
  <c r="I1134" i="2"/>
  <c r="I974" i="2"/>
  <c r="H894" i="2"/>
  <c r="H654" i="2"/>
  <c r="H1134" i="2"/>
  <c r="I334" i="2"/>
  <c r="AQ13" i="41"/>
  <c r="AQ16" i="41" s="1"/>
  <c r="AO16" i="41"/>
  <c r="Q20" i="41"/>
  <c r="O23" i="41"/>
  <c r="H494" i="2"/>
  <c r="I494" i="2"/>
  <c r="AX29" i="41"/>
  <c r="AY26" i="41"/>
  <c r="I94" i="2"/>
  <c r="H94" i="2"/>
  <c r="H814" i="2"/>
  <c r="I814" i="2"/>
  <c r="AK30" i="41"/>
  <c r="Z20" i="41"/>
  <c r="AE20" i="41" s="1"/>
  <c r="Y23" i="41"/>
  <c r="Y30" i="41" s="1"/>
  <c r="I1054" i="2"/>
  <c r="H1054" i="2"/>
  <c r="F14" i="2"/>
  <c r="Z29" i="41"/>
  <c r="AB26" i="41"/>
  <c r="AB29" i="41" s="1"/>
  <c r="AY23" i="41"/>
  <c r="BA20" i="41"/>
  <c r="BA23" i="41" s="1"/>
  <c r="O13" i="41"/>
  <c r="N16" i="41"/>
  <c r="AO26" i="41"/>
  <c r="AN29" i="41"/>
  <c r="AX16" i="41"/>
  <c r="AY12" i="41"/>
  <c r="V287" i="24" l="1"/>
  <c r="L78" i="2"/>
  <c r="L16" i="2" s="1"/>
  <c r="L14" i="2" s="1"/>
  <c r="K31" i="54"/>
  <c r="K40" i="54" s="1"/>
  <c r="K12" i="54" s="1"/>
  <c r="L1454" i="2"/>
  <c r="N30" i="41"/>
  <c r="AN30" i="41"/>
  <c r="O29" i="41"/>
  <c r="AE26" i="41"/>
  <c r="X62" i="35"/>
  <c r="V58" i="34"/>
  <c r="AX30" i="41"/>
  <c r="AE29" i="41"/>
  <c r="AE23" i="41"/>
  <c r="AY16" i="41"/>
  <c r="BA12" i="41"/>
  <c r="BA16" i="41" s="1"/>
  <c r="BA26" i="41"/>
  <c r="BA29" i="41" s="1"/>
  <c r="AY29" i="41"/>
  <c r="AE13" i="41"/>
  <c r="AE16" i="41" s="1"/>
  <c r="Q13" i="41"/>
  <c r="O16" i="41"/>
  <c r="O30" i="41" s="1"/>
  <c r="Q29" i="41"/>
  <c r="AG26" i="41"/>
  <c r="AG29" i="41" s="1"/>
  <c r="AQ26" i="41"/>
  <c r="AQ29" i="41" s="1"/>
  <c r="AQ30" i="41" s="1"/>
  <c r="AO29" i="41"/>
  <c r="AO30" i="41" s="1"/>
  <c r="AB20" i="41"/>
  <c r="AB23" i="41" s="1"/>
  <c r="AB30" i="41" s="1"/>
  <c r="Z23" i="41"/>
  <c r="Z30" i="41" s="1"/>
  <c r="Q23" i="41"/>
  <c r="AE30" i="41" l="1"/>
  <c r="AG13" i="41"/>
  <c r="AG16" i="41" s="1"/>
  <c r="Q16" i="41"/>
  <c r="Q30" i="41" s="1"/>
  <c r="BA30" i="41"/>
  <c r="AG20" i="41"/>
  <c r="AG23" i="41" s="1"/>
  <c r="AY30" i="41"/>
  <c r="AG30" i="41" l="1"/>
  <c r="I1370" i="2"/>
  <c r="M18" i="2"/>
  <c r="H1370" i="2"/>
  <c r="D29" i="65" l="1"/>
  <c r="G1218" i="2" l="1"/>
  <c r="M1218" i="2" l="1"/>
  <c r="G1216" i="2"/>
  <c r="I1218" i="2"/>
  <c r="H1218" i="2"/>
  <c r="K418" i="2"/>
  <c r="K416" i="2" s="1"/>
  <c r="K414" i="2" s="1"/>
  <c r="G1214" i="2" l="1"/>
  <c r="I28" i="54"/>
  <c r="I1216" i="2"/>
  <c r="H1216" i="2"/>
  <c r="J18" i="54"/>
  <c r="N1518" i="2"/>
  <c r="H1214" i="2" l="1"/>
  <c r="I1214" i="2"/>
  <c r="M1518" i="2"/>
  <c r="K1456" i="2"/>
  <c r="K78" i="2"/>
  <c r="K16" i="2" s="1"/>
  <c r="K14" i="2" s="1"/>
  <c r="G78" i="2" l="1"/>
  <c r="G1456" i="2"/>
  <c r="J31" i="54"/>
  <c r="J40" i="54" s="1"/>
  <c r="J12" i="54" s="1"/>
  <c r="K1454" i="2"/>
  <c r="H1456" i="2" l="1"/>
  <c r="I31" i="54"/>
  <c r="I40" i="54" s="1"/>
  <c r="I12" i="54" s="1"/>
  <c r="G1454" i="2"/>
  <c r="I1456" i="2"/>
  <c r="I78" i="2"/>
  <c r="G16" i="2"/>
  <c r="H78" i="2"/>
  <c r="I16" i="2" l="1"/>
  <c r="H16" i="2"/>
  <c r="G14" i="2"/>
  <c r="O1454" i="2"/>
  <c r="O14" i="2" s="1"/>
  <c r="I1454" i="2"/>
  <c r="M1454" i="2"/>
  <c r="M14" i="2" s="1"/>
  <c r="H1454" i="2"/>
  <c r="N1454" i="2"/>
  <c r="N14" i="2" s="1"/>
  <c r="I14" i="2" l="1"/>
  <c r="H14" i="2"/>
  <c r="F10" i="2"/>
  <c r="E10" i="2"/>
  <c r="H170" i="2"/>
  <c r="H10" i="2" s="1"/>
  <c r="I170" i="2"/>
  <c r="I10" i="2" s="1"/>
</calcChain>
</file>

<file path=xl/comments1.xml><?xml version="1.0" encoding="utf-8"?>
<comments xmlns="http://schemas.openxmlformats.org/spreadsheetml/2006/main">
  <authors>
    <author>Marine Shishyan</author>
  </authors>
  <commentList>
    <comment ref="C36" authorId="0" shapeId="0">
      <text>
        <r>
          <rPr>
            <sz val="9"/>
            <color indexed="81"/>
            <rFont val="Tahoma"/>
            <family val="2"/>
          </rPr>
          <t xml:space="preserve">լրացնել 03.02.2025թ. ԿԲ փոխարժեքը ԱՄՆ դոլարի համար </t>
        </r>
      </text>
    </comment>
    <comment ref="C40" authorId="0" shapeId="0">
      <text>
        <r>
          <rPr>
            <sz val="9"/>
            <color indexed="81"/>
            <rFont val="Tahoma"/>
            <family val="2"/>
          </rPr>
          <t xml:space="preserve">լրացնել 03.02.2025թ. ԿԲ փոխարժեքը Եվրոյի համար </t>
        </r>
      </text>
    </comment>
  </commentList>
</comments>
</file>

<file path=xl/comments2.xml><?xml version="1.0" encoding="utf-8"?>
<comments xmlns="http://schemas.openxmlformats.org/spreadsheetml/2006/main">
  <authors>
    <author>Anna</author>
  </authors>
  <commentList>
    <comment ref="N14" authorId="0" shapeId="0">
      <text>
        <r>
          <rPr>
            <b/>
            <sz val="9"/>
            <color indexed="81"/>
            <rFont val="Tahoma"/>
            <family val="2"/>
            <charset val="204"/>
          </rPr>
          <t>Anna:</t>
        </r>
        <r>
          <rPr>
            <sz val="9"/>
            <color indexed="81"/>
            <rFont val="Tahoma"/>
            <family val="2"/>
            <charset val="204"/>
          </rPr>
          <t xml:space="preserve">
50000 քաղ.գործերի
 քանակ
10 դրամ յուրաքանչյուր sms-ի արժեք</t>
        </r>
      </text>
    </comment>
  </commentList>
</comments>
</file>

<file path=xl/comments3.xml><?xml version="1.0" encoding="utf-8"?>
<comments xmlns="http://schemas.openxmlformats.org/spreadsheetml/2006/main">
  <authors>
    <author>Anna</author>
  </authors>
  <commentList>
    <comment ref="C24" authorId="0" shapeId="0">
      <text>
        <r>
          <rPr>
            <b/>
            <sz val="9"/>
            <color indexed="81"/>
            <rFont val="Tahoma"/>
            <family val="2"/>
            <charset val="204"/>
          </rPr>
          <t>Anna:</t>
        </r>
        <r>
          <rPr>
            <sz val="9"/>
            <color indexed="81"/>
            <rFont val="Tahoma"/>
            <family val="2"/>
            <charset val="204"/>
          </rPr>
          <t xml:space="preserve">
5750.0 հազ.դրամ նախատեսվել է ՀՀ կառ. 26.12.23թ. Թիվ 1871-Լ որոշման համաձայն</t>
        </r>
      </text>
    </comment>
  </commentList>
</comments>
</file>

<file path=xl/comments4.xml><?xml version="1.0" encoding="utf-8"?>
<comments xmlns="http://schemas.openxmlformats.org/spreadsheetml/2006/main">
  <authors>
    <author>Comp</author>
  </authors>
  <commentList>
    <comment ref="B6" authorId="0" shapeId="0">
      <text>
        <r>
          <rPr>
            <b/>
            <sz val="8"/>
            <color indexed="81"/>
            <rFont val="Tahoma"/>
            <family val="2"/>
          </rPr>
          <t xml:space="preserve">Lilit
ՎԵՐ ՔՐ 453.1
Արարատ 55.8
</t>
        </r>
        <r>
          <rPr>
            <sz val="8"/>
            <color indexed="81"/>
            <rFont val="Tahoma"/>
            <family val="2"/>
          </rPr>
          <t xml:space="preserve">
</t>
        </r>
      </text>
    </comment>
  </commentList>
</comments>
</file>

<file path=xl/comments5.xml><?xml version="1.0" encoding="utf-8"?>
<comments xmlns="http://schemas.openxmlformats.org/spreadsheetml/2006/main">
  <authors>
    <author>Author</author>
    <author>Anna</author>
  </authors>
  <commentList>
    <comment ref="B39" authorId="0" shapeId="0">
      <text>
        <r>
          <rPr>
            <b/>
            <sz val="9"/>
            <color indexed="81"/>
            <rFont val="Tahoma"/>
            <family val="2"/>
            <charset val="204"/>
          </rPr>
          <t>Author:</t>
        </r>
        <r>
          <rPr>
            <sz val="9"/>
            <color indexed="81"/>
            <rFont val="Tahoma"/>
            <family val="2"/>
            <charset val="204"/>
          </rPr>
          <t xml:space="preserve">
3 տեղակալ +1 կարգադրիչների ծառայության պետ, ով ևս տեղակալ է</t>
        </r>
      </text>
    </comment>
    <comment ref="B98" authorId="0" shapeId="0">
      <text>
        <r>
          <rPr>
            <b/>
            <sz val="9"/>
            <color indexed="81"/>
            <rFont val="Tahoma"/>
            <family val="2"/>
            <charset val="204"/>
          </rPr>
          <t>Author:</t>
        </r>
        <r>
          <rPr>
            <sz val="9"/>
            <color indexed="81"/>
            <rFont val="Tahoma"/>
            <family val="2"/>
            <charset val="204"/>
          </rPr>
          <t xml:space="preserve">
73
5 - 1 /կարգադրիչների ծառայության պետ/</t>
        </r>
      </text>
    </comment>
    <comment ref="B99" authorId="1" shapeId="0">
      <text>
        <r>
          <rPr>
            <b/>
            <sz val="9"/>
            <color indexed="81"/>
            <rFont val="Tahoma"/>
            <family val="2"/>
            <charset val="204"/>
          </rPr>
          <t>Anna:</t>
        </r>
        <r>
          <rPr>
            <sz val="9"/>
            <color indexed="81"/>
            <rFont val="Tahoma"/>
            <family val="2"/>
            <charset val="204"/>
          </rPr>
          <t xml:space="preserve">
տեխնիկական անձնակազմ+
ճարտարագետ-շինարար 1
ճարտարագետ-տնտեսագետ 1
</t>
        </r>
      </text>
    </comment>
  </commentList>
</comments>
</file>

<file path=xl/comments6.xml><?xml version="1.0" encoding="utf-8"?>
<comments xmlns="http://schemas.openxmlformats.org/spreadsheetml/2006/main">
  <authors>
    <author>Author</author>
  </authors>
  <commentList>
    <comment ref="E15" authorId="0" shapeId="0">
      <text>
        <r>
          <rPr>
            <b/>
            <sz val="9"/>
            <color indexed="81"/>
            <rFont val="Tahoma"/>
            <family val="2"/>
            <charset val="204"/>
          </rPr>
          <t>Author:</t>
        </r>
        <r>
          <rPr>
            <sz val="9"/>
            <color indexed="81"/>
            <rFont val="Tahoma"/>
            <family val="2"/>
            <charset val="204"/>
          </rPr>
          <t xml:space="preserve">
Վարչական պաշտոն</t>
        </r>
      </text>
    </comment>
    <comment ref="E16" authorId="0" shapeId="0">
      <text>
        <r>
          <rPr>
            <b/>
            <sz val="9"/>
            <color indexed="81"/>
            <rFont val="Tahoma"/>
            <family val="2"/>
            <charset val="204"/>
          </rPr>
          <t>Author:</t>
        </r>
        <r>
          <rPr>
            <sz val="9"/>
            <color indexed="81"/>
            <rFont val="Tahoma"/>
            <family val="2"/>
            <charset val="204"/>
          </rPr>
          <t xml:space="preserve">
հայեցողական պաշտոն</t>
        </r>
      </text>
    </comment>
    <comment ref="E17" authorId="0" shapeId="0">
      <text>
        <r>
          <rPr>
            <b/>
            <sz val="9"/>
            <color indexed="81"/>
            <rFont val="Tahoma"/>
            <family val="2"/>
            <charset val="204"/>
          </rPr>
          <t>Author:</t>
        </r>
        <r>
          <rPr>
            <sz val="9"/>
            <color indexed="81"/>
            <rFont val="Tahoma"/>
            <family val="2"/>
            <charset val="204"/>
          </rPr>
          <t xml:space="preserve">
հայեցողական պաշտոն</t>
        </r>
      </text>
    </comment>
    <comment ref="E18" authorId="0" shapeId="0">
      <text>
        <r>
          <rPr>
            <b/>
            <sz val="9"/>
            <color indexed="81"/>
            <rFont val="Tahoma"/>
            <family val="2"/>
            <charset val="204"/>
          </rPr>
          <t>Author:</t>
        </r>
        <r>
          <rPr>
            <sz val="9"/>
            <color indexed="81"/>
            <rFont val="Tahoma"/>
            <family val="2"/>
            <charset val="204"/>
          </rPr>
          <t xml:space="preserve">
հայեցողական պաշտոն</t>
        </r>
      </text>
    </comment>
    <comment ref="E19" authorId="0" shapeId="0">
      <text>
        <r>
          <rPr>
            <b/>
            <sz val="9"/>
            <color indexed="81"/>
            <rFont val="Tahoma"/>
            <family val="2"/>
            <charset val="204"/>
          </rPr>
          <t>Author:</t>
        </r>
        <r>
          <rPr>
            <sz val="9"/>
            <color indexed="81"/>
            <rFont val="Tahoma"/>
            <family val="2"/>
            <charset val="204"/>
          </rPr>
          <t xml:space="preserve">
հայեցողական պաշտոն</t>
        </r>
      </text>
    </comment>
    <comment ref="E20" authorId="0" shapeId="0">
      <text>
        <r>
          <rPr>
            <b/>
            <sz val="9"/>
            <color indexed="81"/>
            <rFont val="Tahoma"/>
            <family val="2"/>
            <charset val="204"/>
          </rPr>
          <t>Author:</t>
        </r>
        <r>
          <rPr>
            <sz val="9"/>
            <color indexed="81"/>
            <rFont val="Tahoma"/>
            <family val="2"/>
            <charset val="204"/>
          </rPr>
          <t xml:space="preserve">
հայեցողական պաշտոն</t>
        </r>
      </text>
    </comment>
    <comment ref="E21" authorId="0" shapeId="0">
      <text>
        <r>
          <rPr>
            <b/>
            <sz val="9"/>
            <color indexed="81"/>
            <rFont val="Tahoma"/>
            <family val="2"/>
            <charset val="204"/>
          </rPr>
          <t>Author:</t>
        </r>
        <r>
          <rPr>
            <sz val="9"/>
            <color indexed="81"/>
            <rFont val="Tahoma"/>
            <family val="2"/>
            <charset val="204"/>
          </rPr>
          <t xml:space="preserve">
հայեցողական պաշտոն</t>
        </r>
      </text>
    </comment>
    <comment ref="E22" authorId="0" shapeId="0">
      <text>
        <r>
          <rPr>
            <b/>
            <sz val="9"/>
            <color indexed="81"/>
            <rFont val="Tahoma"/>
            <family val="2"/>
            <charset val="204"/>
          </rPr>
          <t>Author:</t>
        </r>
        <r>
          <rPr>
            <sz val="9"/>
            <color indexed="81"/>
            <rFont val="Tahoma"/>
            <family val="2"/>
            <charset val="204"/>
          </rPr>
          <t xml:space="preserve">
հայեցողական պաշտոն</t>
        </r>
      </text>
    </comment>
    <comment ref="E23" authorId="0" shapeId="0">
      <text>
        <r>
          <rPr>
            <b/>
            <sz val="9"/>
            <color indexed="81"/>
            <rFont val="Tahoma"/>
            <family val="2"/>
            <charset val="204"/>
          </rPr>
          <t>Author:</t>
        </r>
        <r>
          <rPr>
            <sz val="9"/>
            <color indexed="81"/>
            <rFont val="Tahoma"/>
            <family val="2"/>
            <charset val="204"/>
          </rPr>
          <t xml:space="preserve">
հայեցողական պաշտոն</t>
        </r>
      </text>
    </comment>
    <comment ref="E24" authorId="0" shapeId="0">
      <text>
        <r>
          <rPr>
            <b/>
            <sz val="9"/>
            <color indexed="81"/>
            <rFont val="Tahoma"/>
            <family val="2"/>
            <charset val="204"/>
          </rPr>
          <t>Author:</t>
        </r>
        <r>
          <rPr>
            <sz val="9"/>
            <color indexed="81"/>
            <rFont val="Tahoma"/>
            <family val="2"/>
            <charset val="204"/>
          </rPr>
          <t xml:space="preserve">
հայեցողական պաշտոն</t>
        </r>
      </text>
    </comment>
    <comment ref="E25" authorId="0" shapeId="0">
      <text>
        <r>
          <rPr>
            <b/>
            <sz val="9"/>
            <color indexed="81"/>
            <rFont val="Tahoma"/>
            <family val="2"/>
            <charset val="204"/>
          </rPr>
          <t>Author:</t>
        </r>
        <r>
          <rPr>
            <sz val="9"/>
            <color indexed="81"/>
            <rFont val="Tahoma"/>
            <family val="2"/>
            <charset val="204"/>
          </rPr>
          <t xml:space="preserve">
հայեցողական պաշտոն</t>
        </r>
      </text>
    </comment>
    <comment ref="E26" authorId="0" shapeId="0">
      <text>
        <r>
          <rPr>
            <b/>
            <sz val="9"/>
            <color indexed="81"/>
            <rFont val="Tahoma"/>
            <family val="2"/>
            <charset val="204"/>
          </rPr>
          <t>Author:</t>
        </r>
        <r>
          <rPr>
            <sz val="9"/>
            <color indexed="81"/>
            <rFont val="Tahoma"/>
            <family val="2"/>
            <charset val="204"/>
          </rPr>
          <t xml:space="preserve">
հայեցողական պաշտոն</t>
        </r>
      </text>
    </comment>
    <comment ref="E27" authorId="0" shapeId="0">
      <text>
        <r>
          <rPr>
            <b/>
            <sz val="9"/>
            <color indexed="81"/>
            <rFont val="Tahoma"/>
            <family val="2"/>
            <charset val="204"/>
          </rPr>
          <t>Author:</t>
        </r>
        <r>
          <rPr>
            <sz val="9"/>
            <color indexed="81"/>
            <rFont val="Tahoma"/>
            <family val="2"/>
            <charset val="204"/>
          </rPr>
          <t xml:space="preserve">
հայեցողական պաշտոն</t>
        </r>
      </text>
    </comment>
    <comment ref="E28" authorId="0" shapeId="0">
      <text>
        <r>
          <rPr>
            <b/>
            <sz val="9"/>
            <color indexed="81"/>
            <rFont val="Tahoma"/>
            <family val="2"/>
            <charset val="204"/>
          </rPr>
          <t>Author:</t>
        </r>
        <r>
          <rPr>
            <sz val="9"/>
            <color indexed="81"/>
            <rFont val="Tahoma"/>
            <family val="2"/>
            <charset val="204"/>
          </rPr>
          <t xml:space="preserve">
քաղաքացիական պաշտոն</t>
        </r>
      </text>
    </comment>
    <comment ref="E46" authorId="0" shapeId="0">
      <text>
        <r>
          <rPr>
            <b/>
            <sz val="9"/>
            <color indexed="81"/>
            <rFont val="Tahoma"/>
            <family val="2"/>
            <charset val="204"/>
          </rPr>
          <t>Author:</t>
        </r>
        <r>
          <rPr>
            <sz val="9"/>
            <color indexed="81"/>
            <rFont val="Tahoma"/>
            <family val="2"/>
            <charset val="204"/>
          </rPr>
          <t xml:space="preserve">
Վարչական պաշտոն</t>
        </r>
      </text>
    </comment>
    <comment ref="E47" authorId="0" shapeId="0">
      <text>
        <r>
          <rPr>
            <b/>
            <sz val="9"/>
            <color indexed="81"/>
            <rFont val="Tahoma"/>
            <family val="2"/>
            <charset val="204"/>
          </rPr>
          <t>Author:</t>
        </r>
        <r>
          <rPr>
            <sz val="9"/>
            <color indexed="81"/>
            <rFont val="Tahoma"/>
            <family val="2"/>
            <charset val="204"/>
          </rPr>
          <t xml:space="preserve">
հայեցողական պաշտոն</t>
        </r>
      </text>
    </comment>
    <comment ref="E48" authorId="0" shapeId="0">
      <text>
        <r>
          <rPr>
            <b/>
            <sz val="9"/>
            <color indexed="81"/>
            <rFont val="Tahoma"/>
            <family val="2"/>
            <charset val="204"/>
          </rPr>
          <t>Author:</t>
        </r>
        <r>
          <rPr>
            <sz val="9"/>
            <color indexed="81"/>
            <rFont val="Tahoma"/>
            <family val="2"/>
            <charset val="204"/>
          </rPr>
          <t xml:space="preserve">
հայեցողական պաշտոն</t>
        </r>
      </text>
    </comment>
    <comment ref="E49" authorId="0" shapeId="0">
      <text>
        <r>
          <rPr>
            <b/>
            <sz val="9"/>
            <color indexed="81"/>
            <rFont val="Tahoma"/>
            <family val="2"/>
            <charset val="204"/>
          </rPr>
          <t>Author:</t>
        </r>
        <r>
          <rPr>
            <sz val="9"/>
            <color indexed="81"/>
            <rFont val="Tahoma"/>
            <family val="2"/>
            <charset val="204"/>
          </rPr>
          <t xml:space="preserve">
հայեցողական պաշտոն</t>
        </r>
      </text>
    </comment>
    <comment ref="E50" authorId="0" shapeId="0">
      <text>
        <r>
          <rPr>
            <b/>
            <sz val="9"/>
            <color indexed="81"/>
            <rFont val="Tahoma"/>
            <family val="2"/>
            <charset val="204"/>
          </rPr>
          <t>Author:</t>
        </r>
        <r>
          <rPr>
            <sz val="9"/>
            <color indexed="81"/>
            <rFont val="Tahoma"/>
            <family val="2"/>
            <charset val="204"/>
          </rPr>
          <t xml:space="preserve">
հայեցողական պաշտոն</t>
        </r>
      </text>
    </comment>
    <comment ref="E51" authorId="0" shapeId="0">
      <text>
        <r>
          <rPr>
            <b/>
            <sz val="9"/>
            <color indexed="81"/>
            <rFont val="Tahoma"/>
            <family val="2"/>
            <charset val="204"/>
          </rPr>
          <t>Author:</t>
        </r>
        <r>
          <rPr>
            <sz val="9"/>
            <color indexed="81"/>
            <rFont val="Tahoma"/>
            <family val="2"/>
            <charset val="204"/>
          </rPr>
          <t xml:space="preserve">
հայեցողական պաշտոն</t>
        </r>
      </text>
    </comment>
    <comment ref="E52" authorId="0" shapeId="0">
      <text>
        <r>
          <rPr>
            <b/>
            <sz val="9"/>
            <color indexed="81"/>
            <rFont val="Tahoma"/>
            <family val="2"/>
            <charset val="204"/>
          </rPr>
          <t>Author:</t>
        </r>
        <r>
          <rPr>
            <sz val="9"/>
            <color indexed="81"/>
            <rFont val="Tahoma"/>
            <family val="2"/>
            <charset val="204"/>
          </rPr>
          <t xml:space="preserve">
հայեցողական պաշտոն</t>
        </r>
      </text>
    </comment>
    <comment ref="E53" authorId="0" shapeId="0">
      <text>
        <r>
          <rPr>
            <b/>
            <sz val="9"/>
            <color indexed="81"/>
            <rFont val="Tahoma"/>
            <family val="2"/>
            <charset val="204"/>
          </rPr>
          <t>Author:</t>
        </r>
        <r>
          <rPr>
            <sz val="9"/>
            <color indexed="81"/>
            <rFont val="Tahoma"/>
            <family val="2"/>
            <charset val="204"/>
          </rPr>
          <t xml:space="preserve">
հայեցողական պաշտոն</t>
        </r>
      </text>
    </comment>
    <comment ref="E54" authorId="0" shapeId="0">
      <text>
        <r>
          <rPr>
            <b/>
            <sz val="9"/>
            <color indexed="81"/>
            <rFont val="Tahoma"/>
            <family val="2"/>
            <charset val="204"/>
          </rPr>
          <t>Author:</t>
        </r>
        <r>
          <rPr>
            <sz val="9"/>
            <color indexed="81"/>
            <rFont val="Tahoma"/>
            <family val="2"/>
            <charset val="204"/>
          </rPr>
          <t xml:space="preserve">
հայեցողական պաշտոն</t>
        </r>
      </text>
    </comment>
    <comment ref="E55" authorId="0" shapeId="0">
      <text>
        <r>
          <rPr>
            <b/>
            <sz val="9"/>
            <color indexed="81"/>
            <rFont val="Tahoma"/>
            <family val="2"/>
            <charset val="204"/>
          </rPr>
          <t>Author:</t>
        </r>
        <r>
          <rPr>
            <sz val="9"/>
            <color indexed="81"/>
            <rFont val="Tahoma"/>
            <family val="2"/>
            <charset val="204"/>
          </rPr>
          <t xml:space="preserve">
հայեցողական պաշտոն</t>
        </r>
      </text>
    </comment>
    <comment ref="E56" authorId="0" shapeId="0">
      <text>
        <r>
          <rPr>
            <b/>
            <sz val="9"/>
            <color indexed="81"/>
            <rFont val="Tahoma"/>
            <family val="2"/>
            <charset val="204"/>
          </rPr>
          <t>Author:</t>
        </r>
        <r>
          <rPr>
            <sz val="9"/>
            <color indexed="81"/>
            <rFont val="Tahoma"/>
            <family val="2"/>
            <charset val="204"/>
          </rPr>
          <t xml:space="preserve">
հայեցողական պաշտոն</t>
        </r>
      </text>
    </comment>
    <comment ref="E57" authorId="0" shapeId="0">
      <text>
        <r>
          <rPr>
            <b/>
            <sz val="9"/>
            <color indexed="81"/>
            <rFont val="Tahoma"/>
            <family val="2"/>
            <charset val="204"/>
          </rPr>
          <t>Author:</t>
        </r>
        <r>
          <rPr>
            <sz val="9"/>
            <color indexed="81"/>
            <rFont val="Tahoma"/>
            <family val="2"/>
            <charset val="204"/>
          </rPr>
          <t xml:space="preserve">
հայեցողական պաշտոն</t>
        </r>
      </text>
    </comment>
    <comment ref="E58" authorId="0" shapeId="0">
      <text>
        <r>
          <rPr>
            <b/>
            <sz val="9"/>
            <color indexed="81"/>
            <rFont val="Tahoma"/>
            <family val="2"/>
            <charset val="204"/>
          </rPr>
          <t>Author:</t>
        </r>
        <r>
          <rPr>
            <sz val="9"/>
            <color indexed="81"/>
            <rFont val="Tahoma"/>
            <family val="2"/>
            <charset val="204"/>
          </rPr>
          <t xml:space="preserve">
հայեցողական պաշտոն</t>
        </r>
      </text>
    </comment>
    <comment ref="E59" authorId="0" shapeId="0">
      <text>
        <r>
          <rPr>
            <b/>
            <sz val="9"/>
            <color indexed="81"/>
            <rFont val="Tahoma"/>
            <family val="2"/>
            <charset val="204"/>
          </rPr>
          <t>Author:</t>
        </r>
        <r>
          <rPr>
            <sz val="9"/>
            <color indexed="81"/>
            <rFont val="Tahoma"/>
            <family val="2"/>
            <charset val="204"/>
          </rPr>
          <t xml:space="preserve">
քաղաքացիական պաշտոն</t>
        </r>
      </text>
    </comment>
    <comment ref="E68" authorId="0" shapeId="0">
      <text>
        <r>
          <rPr>
            <b/>
            <sz val="9"/>
            <color indexed="81"/>
            <rFont val="Tahoma"/>
            <family val="2"/>
            <charset val="204"/>
          </rPr>
          <t>Author:</t>
        </r>
        <r>
          <rPr>
            <sz val="9"/>
            <color indexed="81"/>
            <rFont val="Tahoma"/>
            <family val="2"/>
            <charset val="204"/>
          </rPr>
          <t xml:space="preserve">
Վարչական պաշտոն</t>
        </r>
      </text>
    </comment>
    <comment ref="E69" authorId="0" shapeId="0">
      <text>
        <r>
          <rPr>
            <b/>
            <sz val="9"/>
            <color indexed="81"/>
            <rFont val="Tahoma"/>
            <family val="2"/>
            <charset val="204"/>
          </rPr>
          <t>Author:</t>
        </r>
        <r>
          <rPr>
            <sz val="9"/>
            <color indexed="81"/>
            <rFont val="Tahoma"/>
            <family val="2"/>
            <charset val="204"/>
          </rPr>
          <t xml:space="preserve">
հայեցողական պաշտոն</t>
        </r>
      </text>
    </comment>
    <comment ref="E70" authorId="0" shapeId="0">
      <text>
        <r>
          <rPr>
            <b/>
            <sz val="9"/>
            <color indexed="81"/>
            <rFont val="Tahoma"/>
            <family val="2"/>
            <charset val="204"/>
          </rPr>
          <t>Author:</t>
        </r>
        <r>
          <rPr>
            <sz val="9"/>
            <color indexed="81"/>
            <rFont val="Tahoma"/>
            <family val="2"/>
            <charset val="204"/>
          </rPr>
          <t xml:space="preserve">
հայեցողական պաշտոն</t>
        </r>
      </text>
    </comment>
    <comment ref="E71" authorId="0" shapeId="0">
      <text>
        <r>
          <rPr>
            <b/>
            <sz val="9"/>
            <color indexed="81"/>
            <rFont val="Tahoma"/>
            <family val="2"/>
            <charset val="204"/>
          </rPr>
          <t>Author:</t>
        </r>
        <r>
          <rPr>
            <sz val="9"/>
            <color indexed="81"/>
            <rFont val="Tahoma"/>
            <family val="2"/>
            <charset val="204"/>
          </rPr>
          <t xml:space="preserve">
հայեցողական պաշտոն</t>
        </r>
      </text>
    </comment>
    <comment ref="E72" authorId="0" shapeId="0">
      <text>
        <r>
          <rPr>
            <b/>
            <sz val="9"/>
            <color indexed="81"/>
            <rFont val="Tahoma"/>
            <family val="2"/>
            <charset val="204"/>
          </rPr>
          <t>Author:</t>
        </r>
        <r>
          <rPr>
            <sz val="9"/>
            <color indexed="81"/>
            <rFont val="Tahoma"/>
            <family val="2"/>
            <charset val="204"/>
          </rPr>
          <t xml:space="preserve">
հայեցողական պաշտոն</t>
        </r>
      </text>
    </comment>
    <comment ref="E73" authorId="0" shapeId="0">
      <text>
        <r>
          <rPr>
            <b/>
            <sz val="9"/>
            <color indexed="81"/>
            <rFont val="Tahoma"/>
            <family val="2"/>
            <charset val="204"/>
          </rPr>
          <t>Author:</t>
        </r>
        <r>
          <rPr>
            <sz val="9"/>
            <color indexed="81"/>
            <rFont val="Tahoma"/>
            <family val="2"/>
            <charset val="204"/>
          </rPr>
          <t xml:space="preserve">
հայեցողական պաշտոն</t>
        </r>
      </text>
    </comment>
    <comment ref="E74" authorId="0" shapeId="0">
      <text>
        <r>
          <rPr>
            <b/>
            <sz val="9"/>
            <color indexed="81"/>
            <rFont val="Tahoma"/>
            <family val="2"/>
            <charset val="204"/>
          </rPr>
          <t>Author:</t>
        </r>
        <r>
          <rPr>
            <sz val="9"/>
            <color indexed="81"/>
            <rFont val="Tahoma"/>
            <family val="2"/>
            <charset val="204"/>
          </rPr>
          <t xml:space="preserve">
հայեցողական պաշտոն</t>
        </r>
      </text>
    </comment>
    <comment ref="E75" authorId="0" shapeId="0">
      <text>
        <r>
          <rPr>
            <b/>
            <sz val="9"/>
            <color indexed="81"/>
            <rFont val="Tahoma"/>
            <family val="2"/>
            <charset val="204"/>
          </rPr>
          <t>Author:</t>
        </r>
        <r>
          <rPr>
            <sz val="9"/>
            <color indexed="81"/>
            <rFont val="Tahoma"/>
            <family val="2"/>
            <charset val="204"/>
          </rPr>
          <t xml:space="preserve">
հայեցողական պաշտոն</t>
        </r>
      </text>
    </comment>
    <comment ref="E76" authorId="0" shapeId="0">
      <text>
        <r>
          <rPr>
            <b/>
            <sz val="9"/>
            <color indexed="81"/>
            <rFont val="Tahoma"/>
            <family val="2"/>
            <charset val="204"/>
          </rPr>
          <t>Author:</t>
        </r>
        <r>
          <rPr>
            <sz val="9"/>
            <color indexed="81"/>
            <rFont val="Tahoma"/>
            <family val="2"/>
            <charset val="204"/>
          </rPr>
          <t xml:space="preserve">
հայեցողական պաշտոն</t>
        </r>
      </text>
    </comment>
    <comment ref="E77" authorId="0" shapeId="0">
      <text>
        <r>
          <rPr>
            <b/>
            <sz val="9"/>
            <color indexed="81"/>
            <rFont val="Tahoma"/>
            <family val="2"/>
            <charset val="204"/>
          </rPr>
          <t>Author:</t>
        </r>
        <r>
          <rPr>
            <sz val="9"/>
            <color indexed="81"/>
            <rFont val="Tahoma"/>
            <family val="2"/>
            <charset val="204"/>
          </rPr>
          <t xml:space="preserve">
հայեցողական պաշտոն</t>
        </r>
      </text>
    </comment>
    <comment ref="E78" authorId="0" shapeId="0">
      <text>
        <r>
          <rPr>
            <b/>
            <sz val="9"/>
            <color indexed="81"/>
            <rFont val="Tahoma"/>
            <family val="2"/>
            <charset val="204"/>
          </rPr>
          <t>Author:</t>
        </r>
        <r>
          <rPr>
            <sz val="9"/>
            <color indexed="81"/>
            <rFont val="Tahoma"/>
            <family val="2"/>
            <charset val="204"/>
          </rPr>
          <t xml:space="preserve">
հայեցողական պաշտոն</t>
        </r>
      </text>
    </comment>
    <comment ref="E79" authorId="0" shapeId="0">
      <text>
        <r>
          <rPr>
            <b/>
            <sz val="9"/>
            <color indexed="81"/>
            <rFont val="Tahoma"/>
            <family val="2"/>
            <charset val="204"/>
          </rPr>
          <t>Author:</t>
        </r>
        <r>
          <rPr>
            <sz val="9"/>
            <color indexed="81"/>
            <rFont val="Tahoma"/>
            <family val="2"/>
            <charset val="204"/>
          </rPr>
          <t xml:space="preserve">
հայեցողական պաշտոն</t>
        </r>
      </text>
    </comment>
    <comment ref="E80" authorId="0" shapeId="0">
      <text>
        <r>
          <rPr>
            <b/>
            <sz val="9"/>
            <color indexed="81"/>
            <rFont val="Tahoma"/>
            <family val="2"/>
            <charset val="204"/>
          </rPr>
          <t>Author:</t>
        </r>
        <r>
          <rPr>
            <sz val="9"/>
            <color indexed="81"/>
            <rFont val="Tahoma"/>
            <family val="2"/>
            <charset val="204"/>
          </rPr>
          <t xml:space="preserve">
հայեցողական պաշտոն</t>
        </r>
      </text>
    </comment>
    <comment ref="E81" authorId="0" shapeId="0">
      <text>
        <r>
          <rPr>
            <b/>
            <sz val="9"/>
            <color indexed="81"/>
            <rFont val="Tahoma"/>
            <family val="2"/>
            <charset val="204"/>
          </rPr>
          <t>Author:</t>
        </r>
        <r>
          <rPr>
            <sz val="9"/>
            <color indexed="81"/>
            <rFont val="Tahoma"/>
            <family val="2"/>
            <charset val="204"/>
          </rPr>
          <t xml:space="preserve">
քաղաքացիական պաշտոն</t>
        </r>
      </text>
    </comment>
    <comment ref="E90" authorId="0" shapeId="0">
      <text>
        <r>
          <rPr>
            <b/>
            <sz val="9"/>
            <color indexed="81"/>
            <rFont val="Tahoma"/>
            <family val="2"/>
            <charset val="204"/>
          </rPr>
          <t>Author:</t>
        </r>
        <r>
          <rPr>
            <sz val="9"/>
            <color indexed="81"/>
            <rFont val="Tahoma"/>
            <family val="2"/>
            <charset val="204"/>
          </rPr>
          <t xml:space="preserve">
Վարչական պաշտոն</t>
        </r>
      </text>
    </comment>
    <comment ref="E91" authorId="0" shapeId="0">
      <text>
        <r>
          <rPr>
            <b/>
            <sz val="9"/>
            <color indexed="81"/>
            <rFont val="Tahoma"/>
            <family val="2"/>
            <charset val="204"/>
          </rPr>
          <t>Author:</t>
        </r>
        <r>
          <rPr>
            <sz val="9"/>
            <color indexed="81"/>
            <rFont val="Tahoma"/>
            <family val="2"/>
            <charset val="204"/>
          </rPr>
          <t xml:space="preserve">
հայեցողական պաշտոն</t>
        </r>
      </text>
    </comment>
    <comment ref="E92" authorId="0" shapeId="0">
      <text>
        <r>
          <rPr>
            <b/>
            <sz val="9"/>
            <color indexed="81"/>
            <rFont val="Tahoma"/>
            <family val="2"/>
            <charset val="204"/>
          </rPr>
          <t>Author:</t>
        </r>
        <r>
          <rPr>
            <sz val="9"/>
            <color indexed="81"/>
            <rFont val="Tahoma"/>
            <family val="2"/>
            <charset val="204"/>
          </rPr>
          <t xml:space="preserve">
հայեցողական պաշտոն</t>
        </r>
      </text>
    </comment>
    <comment ref="E93" authorId="0" shapeId="0">
      <text>
        <r>
          <rPr>
            <b/>
            <sz val="9"/>
            <color indexed="81"/>
            <rFont val="Tahoma"/>
            <family val="2"/>
            <charset val="204"/>
          </rPr>
          <t>Author:</t>
        </r>
        <r>
          <rPr>
            <sz val="9"/>
            <color indexed="81"/>
            <rFont val="Tahoma"/>
            <family val="2"/>
            <charset val="204"/>
          </rPr>
          <t xml:space="preserve">
հայեցողական պաշտոն</t>
        </r>
      </text>
    </comment>
    <comment ref="E94" authorId="0" shapeId="0">
      <text>
        <r>
          <rPr>
            <b/>
            <sz val="9"/>
            <color indexed="81"/>
            <rFont val="Tahoma"/>
            <family val="2"/>
            <charset val="204"/>
          </rPr>
          <t>Author:</t>
        </r>
        <r>
          <rPr>
            <sz val="9"/>
            <color indexed="81"/>
            <rFont val="Tahoma"/>
            <family val="2"/>
            <charset val="204"/>
          </rPr>
          <t xml:space="preserve">
հայեցողական պաշտոն</t>
        </r>
      </text>
    </comment>
    <comment ref="E95" authorId="0" shapeId="0">
      <text>
        <r>
          <rPr>
            <b/>
            <sz val="9"/>
            <color indexed="81"/>
            <rFont val="Tahoma"/>
            <family val="2"/>
            <charset val="204"/>
          </rPr>
          <t>Author:</t>
        </r>
        <r>
          <rPr>
            <sz val="9"/>
            <color indexed="81"/>
            <rFont val="Tahoma"/>
            <family val="2"/>
            <charset val="204"/>
          </rPr>
          <t xml:space="preserve">
հայեցողական պաշտոն</t>
        </r>
      </text>
    </comment>
    <comment ref="E96" authorId="0" shapeId="0">
      <text>
        <r>
          <rPr>
            <b/>
            <sz val="9"/>
            <color indexed="81"/>
            <rFont val="Tahoma"/>
            <family val="2"/>
            <charset val="204"/>
          </rPr>
          <t>Author:</t>
        </r>
        <r>
          <rPr>
            <sz val="9"/>
            <color indexed="81"/>
            <rFont val="Tahoma"/>
            <family val="2"/>
            <charset val="204"/>
          </rPr>
          <t xml:space="preserve">
հայեցողական պաշտոն</t>
        </r>
      </text>
    </comment>
    <comment ref="E97" authorId="0" shapeId="0">
      <text>
        <r>
          <rPr>
            <b/>
            <sz val="9"/>
            <color indexed="81"/>
            <rFont val="Tahoma"/>
            <family val="2"/>
            <charset val="204"/>
          </rPr>
          <t>Author:</t>
        </r>
        <r>
          <rPr>
            <sz val="9"/>
            <color indexed="81"/>
            <rFont val="Tahoma"/>
            <family val="2"/>
            <charset val="204"/>
          </rPr>
          <t xml:space="preserve">
հայեցողական պաշտոն</t>
        </r>
      </text>
    </comment>
    <comment ref="E113" authorId="0" shapeId="0">
      <text>
        <r>
          <rPr>
            <b/>
            <sz val="9"/>
            <color indexed="81"/>
            <rFont val="Tahoma"/>
            <family val="2"/>
            <charset val="204"/>
          </rPr>
          <t>Author:</t>
        </r>
        <r>
          <rPr>
            <sz val="9"/>
            <color indexed="81"/>
            <rFont val="Tahoma"/>
            <family val="2"/>
            <charset val="204"/>
          </rPr>
          <t xml:space="preserve">
Վարչական պաշտոն</t>
        </r>
      </text>
    </comment>
    <comment ref="E114" authorId="0" shapeId="0">
      <text>
        <r>
          <rPr>
            <b/>
            <sz val="9"/>
            <color indexed="81"/>
            <rFont val="Tahoma"/>
            <family val="2"/>
            <charset val="204"/>
          </rPr>
          <t>Author:</t>
        </r>
        <r>
          <rPr>
            <sz val="9"/>
            <color indexed="81"/>
            <rFont val="Tahoma"/>
            <family val="2"/>
            <charset val="204"/>
          </rPr>
          <t xml:space="preserve">
հայեցողական պաշտոն</t>
        </r>
      </text>
    </comment>
    <comment ref="E115" authorId="0" shapeId="0">
      <text>
        <r>
          <rPr>
            <b/>
            <sz val="9"/>
            <color indexed="81"/>
            <rFont val="Tahoma"/>
            <family val="2"/>
            <charset val="204"/>
          </rPr>
          <t>Author:</t>
        </r>
        <r>
          <rPr>
            <sz val="9"/>
            <color indexed="81"/>
            <rFont val="Tahoma"/>
            <family val="2"/>
            <charset val="204"/>
          </rPr>
          <t xml:space="preserve">
հայեցողական պաշտոն</t>
        </r>
      </text>
    </comment>
    <comment ref="E116" authorId="0" shapeId="0">
      <text>
        <r>
          <rPr>
            <b/>
            <sz val="9"/>
            <color indexed="81"/>
            <rFont val="Tahoma"/>
            <family val="2"/>
            <charset val="204"/>
          </rPr>
          <t>Author:</t>
        </r>
        <r>
          <rPr>
            <sz val="9"/>
            <color indexed="81"/>
            <rFont val="Tahoma"/>
            <family val="2"/>
            <charset val="204"/>
          </rPr>
          <t xml:space="preserve">
հայեցողական պաշտոն</t>
        </r>
      </text>
    </comment>
    <comment ref="E117" authorId="0" shapeId="0">
      <text>
        <r>
          <rPr>
            <b/>
            <sz val="9"/>
            <color indexed="81"/>
            <rFont val="Tahoma"/>
            <family val="2"/>
            <charset val="204"/>
          </rPr>
          <t>Author:</t>
        </r>
        <r>
          <rPr>
            <sz val="9"/>
            <color indexed="81"/>
            <rFont val="Tahoma"/>
            <family val="2"/>
            <charset val="204"/>
          </rPr>
          <t xml:space="preserve">
հայեցողական պաշտոն</t>
        </r>
      </text>
    </comment>
    <comment ref="E118" authorId="0" shapeId="0">
      <text>
        <r>
          <rPr>
            <b/>
            <sz val="9"/>
            <color indexed="81"/>
            <rFont val="Tahoma"/>
            <family val="2"/>
            <charset val="204"/>
          </rPr>
          <t>Author:</t>
        </r>
        <r>
          <rPr>
            <sz val="9"/>
            <color indexed="81"/>
            <rFont val="Tahoma"/>
            <family val="2"/>
            <charset val="204"/>
          </rPr>
          <t xml:space="preserve">
հայեցողական պաշտոն</t>
        </r>
      </text>
    </comment>
    <comment ref="E119" authorId="0" shapeId="0">
      <text>
        <r>
          <rPr>
            <b/>
            <sz val="9"/>
            <color indexed="81"/>
            <rFont val="Tahoma"/>
            <family val="2"/>
            <charset val="204"/>
          </rPr>
          <t>Author:</t>
        </r>
        <r>
          <rPr>
            <sz val="9"/>
            <color indexed="81"/>
            <rFont val="Tahoma"/>
            <family val="2"/>
            <charset val="204"/>
          </rPr>
          <t xml:space="preserve">
հայեցողական պաշտոն</t>
        </r>
      </text>
    </comment>
    <comment ref="E120" authorId="0" shapeId="0">
      <text>
        <r>
          <rPr>
            <b/>
            <sz val="9"/>
            <color indexed="81"/>
            <rFont val="Tahoma"/>
            <family val="2"/>
            <charset val="204"/>
          </rPr>
          <t>Author:</t>
        </r>
        <r>
          <rPr>
            <sz val="9"/>
            <color indexed="81"/>
            <rFont val="Tahoma"/>
            <family val="2"/>
            <charset val="204"/>
          </rPr>
          <t xml:space="preserve">
հայեցողական պաշտոն</t>
        </r>
      </text>
    </comment>
    <comment ref="E121" authorId="0" shapeId="0">
      <text>
        <r>
          <rPr>
            <b/>
            <sz val="9"/>
            <color indexed="81"/>
            <rFont val="Tahoma"/>
            <family val="2"/>
            <charset val="204"/>
          </rPr>
          <t>Author:</t>
        </r>
        <r>
          <rPr>
            <sz val="9"/>
            <color indexed="81"/>
            <rFont val="Tahoma"/>
            <family val="2"/>
            <charset val="204"/>
          </rPr>
          <t xml:space="preserve">
հայեցողական պաշտոն</t>
        </r>
      </text>
    </comment>
    <comment ref="E122" authorId="0" shapeId="0">
      <text>
        <r>
          <rPr>
            <b/>
            <sz val="9"/>
            <color indexed="81"/>
            <rFont val="Tahoma"/>
            <family val="2"/>
            <charset val="204"/>
          </rPr>
          <t>Author:</t>
        </r>
        <r>
          <rPr>
            <sz val="9"/>
            <color indexed="81"/>
            <rFont val="Tahoma"/>
            <family val="2"/>
            <charset val="204"/>
          </rPr>
          <t xml:space="preserve">
հայեցողական պաշտոն</t>
        </r>
      </text>
    </comment>
    <comment ref="E123" authorId="0" shapeId="0">
      <text>
        <r>
          <rPr>
            <b/>
            <sz val="9"/>
            <color indexed="81"/>
            <rFont val="Tahoma"/>
            <family val="2"/>
            <charset val="204"/>
          </rPr>
          <t>Author:</t>
        </r>
        <r>
          <rPr>
            <sz val="9"/>
            <color indexed="81"/>
            <rFont val="Tahoma"/>
            <family val="2"/>
            <charset val="204"/>
          </rPr>
          <t xml:space="preserve">
հայեցողական պաշտոն</t>
        </r>
      </text>
    </comment>
    <comment ref="E124" authorId="0" shapeId="0">
      <text>
        <r>
          <rPr>
            <b/>
            <sz val="9"/>
            <color indexed="81"/>
            <rFont val="Tahoma"/>
            <family val="2"/>
            <charset val="204"/>
          </rPr>
          <t>Author:</t>
        </r>
        <r>
          <rPr>
            <sz val="9"/>
            <color indexed="81"/>
            <rFont val="Tahoma"/>
            <family val="2"/>
            <charset val="204"/>
          </rPr>
          <t xml:space="preserve">
հայեցողական պաշտոն</t>
        </r>
      </text>
    </comment>
    <comment ref="E125" authorId="0" shapeId="0">
      <text>
        <r>
          <rPr>
            <b/>
            <sz val="9"/>
            <color indexed="81"/>
            <rFont val="Tahoma"/>
            <family val="2"/>
            <charset val="204"/>
          </rPr>
          <t>Author:</t>
        </r>
        <r>
          <rPr>
            <sz val="9"/>
            <color indexed="81"/>
            <rFont val="Tahoma"/>
            <family val="2"/>
            <charset val="204"/>
          </rPr>
          <t xml:space="preserve">
հայեցողական պաշտոն</t>
        </r>
      </text>
    </comment>
    <comment ref="E126" authorId="0" shapeId="0">
      <text>
        <r>
          <rPr>
            <b/>
            <sz val="9"/>
            <color indexed="81"/>
            <rFont val="Tahoma"/>
            <family val="2"/>
            <charset val="204"/>
          </rPr>
          <t>Author:</t>
        </r>
        <r>
          <rPr>
            <sz val="9"/>
            <color indexed="81"/>
            <rFont val="Tahoma"/>
            <family val="2"/>
            <charset val="204"/>
          </rPr>
          <t xml:space="preserve">
քաղաքացիական պաշտոն</t>
        </r>
      </text>
    </comment>
    <comment ref="E142" authorId="0" shapeId="0">
      <text>
        <r>
          <rPr>
            <b/>
            <sz val="9"/>
            <color indexed="81"/>
            <rFont val="Tahoma"/>
            <family val="2"/>
            <charset val="204"/>
          </rPr>
          <t>Author:</t>
        </r>
        <r>
          <rPr>
            <sz val="9"/>
            <color indexed="81"/>
            <rFont val="Tahoma"/>
            <family val="2"/>
            <charset val="204"/>
          </rPr>
          <t xml:space="preserve">
Վարչական պաշտոն</t>
        </r>
      </text>
    </comment>
    <comment ref="E143" authorId="0" shapeId="0">
      <text>
        <r>
          <rPr>
            <b/>
            <sz val="9"/>
            <color indexed="81"/>
            <rFont val="Tahoma"/>
            <family val="2"/>
            <charset val="204"/>
          </rPr>
          <t>Author:</t>
        </r>
        <r>
          <rPr>
            <sz val="9"/>
            <color indexed="81"/>
            <rFont val="Tahoma"/>
            <family val="2"/>
            <charset val="204"/>
          </rPr>
          <t xml:space="preserve">
հայեցողական պաշտոն</t>
        </r>
      </text>
    </comment>
    <comment ref="E144" authorId="0" shapeId="0">
      <text>
        <r>
          <rPr>
            <b/>
            <sz val="9"/>
            <color indexed="81"/>
            <rFont val="Tahoma"/>
            <family val="2"/>
            <charset val="204"/>
          </rPr>
          <t>Author:</t>
        </r>
        <r>
          <rPr>
            <sz val="9"/>
            <color indexed="81"/>
            <rFont val="Tahoma"/>
            <family val="2"/>
            <charset val="204"/>
          </rPr>
          <t xml:space="preserve">
հայեցողական պաշտոն</t>
        </r>
      </text>
    </comment>
    <comment ref="E145" authorId="0" shapeId="0">
      <text>
        <r>
          <rPr>
            <b/>
            <sz val="9"/>
            <color indexed="81"/>
            <rFont val="Tahoma"/>
            <family val="2"/>
            <charset val="204"/>
          </rPr>
          <t>Author:</t>
        </r>
        <r>
          <rPr>
            <sz val="9"/>
            <color indexed="81"/>
            <rFont val="Tahoma"/>
            <family val="2"/>
            <charset val="204"/>
          </rPr>
          <t xml:space="preserve">
հայեցողական պաշտոն</t>
        </r>
      </text>
    </comment>
    <comment ref="E146" authorId="0" shapeId="0">
      <text>
        <r>
          <rPr>
            <b/>
            <sz val="9"/>
            <color indexed="81"/>
            <rFont val="Tahoma"/>
            <family val="2"/>
            <charset val="204"/>
          </rPr>
          <t>Author:</t>
        </r>
        <r>
          <rPr>
            <sz val="9"/>
            <color indexed="81"/>
            <rFont val="Tahoma"/>
            <family val="2"/>
            <charset val="204"/>
          </rPr>
          <t xml:space="preserve">
հայեցողական պաշտոն</t>
        </r>
      </text>
    </comment>
    <comment ref="E147" authorId="0" shapeId="0">
      <text>
        <r>
          <rPr>
            <b/>
            <sz val="9"/>
            <color indexed="81"/>
            <rFont val="Tahoma"/>
            <family val="2"/>
            <charset val="204"/>
          </rPr>
          <t>Author:</t>
        </r>
        <r>
          <rPr>
            <sz val="9"/>
            <color indexed="81"/>
            <rFont val="Tahoma"/>
            <family val="2"/>
            <charset val="204"/>
          </rPr>
          <t xml:space="preserve">
հայեցողական պաշտոն</t>
        </r>
      </text>
    </comment>
    <comment ref="E148" authorId="0" shapeId="0">
      <text>
        <r>
          <rPr>
            <b/>
            <sz val="9"/>
            <color indexed="81"/>
            <rFont val="Tahoma"/>
            <family val="2"/>
            <charset val="204"/>
          </rPr>
          <t>Author:</t>
        </r>
        <r>
          <rPr>
            <sz val="9"/>
            <color indexed="81"/>
            <rFont val="Tahoma"/>
            <family val="2"/>
            <charset val="204"/>
          </rPr>
          <t xml:space="preserve">
հայեցողական պաշտոն</t>
        </r>
      </text>
    </comment>
    <comment ref="E149" authorId="0" shapeId="0">
      <text>
        <r>
          <rPr>
            <b/>
            <sz val="9"/>
            <color indexed="81"/>
            <rFont val="Tahoma"/>
            <family val="2"/>
            <charset val="204"/>
          </rPr>
          <t>Author:</t>
        </r>
        <r>
          <rPr>
            <sz val="9"/>
            <color indexed="81"/>
            <rFont val="Tahoma"/>
            <family val="2"/>
            <charset val="204"/>
          </rPr>
          <t xml:space="preserve">
հայեցողական պաշտոն</t>
        </r>
      </text>
    </comment>
    <comment ref="E150" authorId="0" shapeId="0">
      <text>
        <r>
          <rPr>
            <b/>
            <sz val="9"/>
            <color indexed="81"/>
            <rFont val="Tahoma"/>
            <family val="2"/>
            <charset val="204"/>
          </rPr>
          <t>Author:</t>
        </r>
        <r>
          <rPr>
            <sz val="9"/>
            <color indexed="81"/>
            <rFont val="Tahoma"/>
            <family val="2"/>
            <charset val="204"/>
          </rPr>
          <t xml:space="preserve">
հայեցողական պաշտոն</t>
        </r>
      </text>
    </comment>
    <comment ref="E151" authorId="0" shapeId="0">
      <text>
        <r>
          <rPr>
            <b/>
            <sz val="9"/>
            <color indexed="81"/>
            <rFont val="Tahoma"/>
            <family val="2"/>
            <charset val="204"/>
          </rPr>
          <t>Author:</t>
        </r>
        <r>
          <rPr>
            <sz val="9"/>
            <color indexed="81"/>
            <rFont val="Tahoma"/>
            <family val="2"/>
            <charset val="204"/>
          </rPr>
          <t xml:space="preserve">
հայեցողական պաշտոն</t>
        </r>
      </text>
    </comment>
    <comment ref="E152" authorId="0" shapeId="0">
      <text>
        <r>
          <rPr>
            <b/>
            <sz val="9"/>
            <color indexed="81"/>
            <rFont val="Tahoma"/>
            <family val="2"/>
            <charset val="204"/>
          </rPr>
          <t>Author:</t>
        </r>
        <r>
          <rPr>
            <sz val="9"/>
            <color indexed="81"/>
            <rFont val="Tahoma"/>
            <family val="2"/>
            <charset val="204"/>
          </rPr>
          <t xml:space="preserve">
հայեցողական պաշտոն</t>
        </r>
      </text>
    </comment>
    <comment ref="E153" authorId="0" shapeId="0">
      <text>
        <r>
          <rPr>
            <b/>
            <sz val="9"/>
            <color indexed="81"/>
            <rFont val="Tahoma"/>
            <family val="2"/>
            <charset val="204"/>
          </rPr>
          <t>Author:</t>
        </r>
        <r>
          <rPr>
            <sz val="9"/>
            <color indexed="81"/>
            <rFont val="Tahoma"/>
            <family val="2"/>
            <charset val="204"/>
          </rPr>
          <t xml:space="preserve">
հայեցողական պաշտոն</t>
        </r>
      </text>
    </comment>
    <comment ref="E154" authorId="0" shapeId="0">
      <text>
        <r>
          <rPr>
            <b/>
            <sz val="9"/>
            <color indexed="81"/>
            <rFont val="Tahoma"/>
            <family val="2"/>
            <charset val="204"/>
          </rPr>
          <t>Author:</t>
        </r>
        <r>
          <rPr>
            <sz val="9"/>
            <color indexed="81"/>
            <rFont val="Tahoma"/>
            <family val="2"/>
            <charset val="204"/>
          </rPr>
          <t xml:space="preserve">
հայեցողական պաշտոն</t>
        </r>
      </text>
    </comment>
    <comment ref="E155" authorId="0" shapeId="0">
      <text>
        <r>
          <rPr>
            <b/>
            <sz val="9"/>
            <color indexed="81"/>
            <rFont val="Tahoma"/>
            <family val="2"/>
            <charset val="204"/>
          </rPr>
          <t>Author:</t>
        </r>
        <r>
          <rPr>
            <sz val="9"/>
            <color indexed="81"/>
            <rFont val="Tahoma"/>
            <family val="2"/>
            <charset val="204"/>
          </rPr>
          <t xml:space="preserve">
քաղաքացիական պաշտոն</t>
        </r>
      </text>
    </comment>
    <comment ref="E173" authorId="0" shapeId="0">
      <text>
        <r>
          <rPr>
            <b/>
            <sz val="9"/>
            <color indexed="81"/>
            <rFont val="Tahoma"/>
            <family val="2"/>
            <charset val="204"/>
          </rPr>
          <t>Author:</t>
        </r>
        <r>
          <rPr>
            <sz val="9"/>
            <color indexed="81"/>
            <rFont val="Tahoma"/>
            <family val="2"/>
            <charset val="204"/>
          </rPr>
          <t xml:space="preserve">
Վարչական պաշտոն</t>
        </r>
      </text>
    </comment>
    <comment ref="E174" authorId="0" shapeId="0">
      <text>
        <r>
          <rPr>
            <b/>
            <sz val="9"/>
            <color indexed="81"/>
            <rFont val="Tahoma"/>
            <family val="2"/>
            <charset val="204"/>
          </rPr>
          <t>Author:</t>
        </r>
        <r>
          <rPr>
            <sz val="9"/>
            <color indexed="81"/>
            <rFont val="Tahoma"/>
            <family val="2"/>
            <charset val="204"/>
          </rPr>
          <t xml:space="preserve">
հայեցողական պաշտոն</t>
        </r>
      </text>
    </comment>
    <comment ref="E175" authorId="0" shapeId="0">
      <text>
        <r>
          <rPr>
            <b/>
            <sz val="9"/>
            <color indexed="81"/>
            <rFont val="Tahoma"/>
            <family val="2"/>
            <charset val="204"/>
          </rPr>
          <t>Author:</t>
        </r>
        <r>
          <rPr>
            <sz val="9"/>
            <color indexed="81"/>
            <rFont val="Tahoma"/>
            <family val="2"/>
            <charset val="204"/>
          </rPr>
          <t xml:space="preserve">
հայեցողական պաշտոն</t>
        </r>
      </text>
    </comment>
    <comment ref="E176" authorId="0" shapeId="0">
      <text>
        <r>
          <rPr>
            <b/>
            <sz val="9"/>
            <color indexed="81"/>
            <rFont val="Tahoma"/>
            <family val="2"/>
            <charset val="204"/>
          </rPr>
          <t>Author:</t>
        </r>
        <r>
          <rPr>
            <sz val="9"/>
            <color indexed="81"/>
            <rFont val="Tahoma"/>
            <family val="2"/>
            <charset val="204"/>
          </rPr>
          <t xml:space="preserve">
հայեցողական պաշտոն</t>
        </r>
      </text>
    </comment>
    <comment ref="E177" authorId="0" shapeId="0">
      <text>
        <r>
          <rPr>
            <b/>
            <sz val="9"/>
            <color indexed="81"/>
            <rFont val="Tahoma"/>
            <family val="2"/>
            <charset val="204"/>
          </rPr>
          <t>Author:</t>
        </r>
        <r>
          <rPr>
            <sz val="9"/>
            <color indexed="81"/>
            <rFont val="Tahoma"/>
            <family val="2"/>
            <charset val="204"/>
          </rPr>
          <t xml:space="preserve">
հայեցողական պաշտոն</t>
        </r>
      </text>
    </comment>
    <comment ref="E178" authorId="0" shapeId="0">
      <text>
        <r>
          <rPr>
            <b/>
            <sz val="9"/>
            <color indexed="81"/>
            <rFont val="Tahoma"/>
            <family val="2"/>
            <charset val="204"/>
          </rPr>
          <t>Author:</t>
        </r>
        <r>
          <rPr>
            <sz val="9"/>
            <color indexed="81"/>
            <rFont val="Tahoma"/>
            <family val="2"/>
            <charset val="204"/>
          </rPr>
          <t xml:space="preserve">
հայեցողական պաշտոն</t>
        </r>
      </text>
    </comment>
    <comment ref="E179" authorId="0" shapeId="0">
      <text>
        <r>
          <rPr>
            <b/>
            <sz val="9"/>
            <color indexed="81"/>
            <rFont val="Tahoma"/>
            <family val="2"/>
            <charset val="204"/>
          </rPr>
          <t>Author:</t>
        </r>
        <r>
          <rPr>
            <sz val="9"/>
            <color indexed="81"/>
            <rFont val="Tahoma"/>
            <family val="2"/>
            <charset val="204"/>
          </rPr>
          <t xml:space="preserve">
հայեցողական պաշտոն</t>
        </r>
      </text>
    </comment>
    <comment ref="E180" authorId="0" shapeId="0">
      <text>
        <r>
          <rPr>
            <b/>
            <sz val="9"/>
            <color indexed="81"/>
            <rFont val="Tahoma"/>
            <family val="2"/>
            <charset val="204"/>
          </rPr>
          <t>Author:</t>
        </r>
        <r>
          <rPr>
            <sz val="9"/>
            <color indexed="81"/>
            <rFont val="Tahoma"/>
            <family val="2"/>
            <charset val="204"/>
          </rPr>
          <t xml:space="preserve">
հայեցողական պաշտոն</t>
        </r>
      </text>
    </comment>
    <comment ref="E196" authorId="0" shapeId="0">
      <text>
        <r>
          <rPr>
            <b/>
            <sz val="9"/>
            <color indexed="81"/>
            <rFont val="Tahoma"/>
            <family val="2"/>
            <charset val="204"/>
          </rPr>
          <t>Author:</t>
        </r>
        <r>
          <rPr>
            <sz val="9"/>
            <color indexed="81"/>
            <rFont val="Tahoma"/>
            <family val="2"/>
            <charset val="204"/>
          </rPr>
          <t xml:space="preserve">
Վարչական պաշտոն</t>
        </r>
      </text>
    </comment>
    <comment ref="E197" authorId="0" shapeId="0">
      <text>
        <r>
          <rPr>
            <b/>
            <sz val="9"/>
            <color indexed="81"/>
            <rFont val="Tahoma"/>
            <family val="2"/>
            <charset val="204"/>
          </rPr>
          <t>Author:</t>
        </r>
        <r>
          <rPr>
            <sz val="9"/>
            <color indexed="81"/>
            <rFont val="Tahoma"/>
            <family val="2"/>
            <charset val="204"/>
          </rPr>
          <t xml:space="preserve">
հայեցողական պաշտոն</t>
        </r>
      </text>
    </comment>
    <comment ref="E198" authorId="0" shapeId="0">
      <text>
        <r>
          <rPr>
            <b/>
            <sz val="9"/>
            <color indexed="81"/>
            <rFont val="Tahoma"/>
            <family val="2"/>
            <charset val="204"/>
          </rPr>
          <t>Author:</t>
        </r>
        <r>
          <rPr>
            <sz val="9"/>
            <color indexed="81"/>
            <rFont val="Tahoma"/>
            <family val="2"/>
            <charset val="204"/>
          </rPr>
          <t xml:space="preserve">
հայեցողական պաշտոն</t>
        </r>
      </text>
    </comment>
    <comment ref="E199" authorId="0" shapeId="0">
      <text>
        <r>
          <rPr>
            <b/>
            <sz val="9"/>
            <color indexed="81"/>
            <rFont val="Tahoma"/>
            <family val="2"/>
            <charset val="204"/>
          </rPr>
          <t>Author:</t>
        </r>
        <r>
          <rPr>
            <sz val="9"/>
            <color indexed="81"/>
            <rFont val="Tahoma"/>
            <family val="2"/>
            <charset val="204"/>
          </rPr>
          <t xml:space="preserve">
հայեցողական պաշտոն</t>
        </r>
      </text>
    </comment>
    <comment ref="E200" authorId="0" shapeId="0">
      <text>
        <r>
          <rPr>
            <b/>
            <sz val="9"/>
            <color indexed="81"/>
            <rFont val="Tahoma"/>
            <family val="2"/>
            <charset val="204"/>
          </rPr>
          <t>Author:</t>
        </r>
        <r>
          <rPr>
            <sz val="9"/>
            <color indexed="81"/>
            <rFont val="Tahoma"/>
            <family val="2"/>
            <charset val="204"/>
          </rPr>
          <t xml:space="preserve">
հայեցողական պաշտոն</t>
        </r>
      </text>
    </comment>
    <comment ref="E201" authorId="0" shapeId="0">
      <text>
        <r>
          <rPr>
            <b/>
            <sz val="9"/>
            <color indexed="81"/>
            <rFont val="Tahoma"/>
            <family val="2"/>
            <charset val="204"/>
          </rPr>
          <t>Author:</t>
        </r>
        <r>
          <rPr>
            <sz val="9"/>
            <color indexed="81"/>
            <rFont val="Tahoma"/>
            <family val="2"/>
            <charset val="204"/>
          </rPr>
          <t xml:space="preserve">
հայեցողական պաշտոն</t>
        </r>
      </text>
    </comment>
    <comment ref="E202" authorId="0" shapeId="0">
      <text>
        <r>
          <rPr>
            <b/>
            <sz val="9"/>
            <color indexed="81"/>
            <rFont val="Tahoma"/>
            <family val="2"/>
            <charset val="204"/>
          </rPr>
          <t>Author:</t>
        </r>
        <r>
          <rPr>
            <sz val="9"/>
            <color indexed="81"/>
            <rFont val="Tahoma"/>
            <family val="2"/>
            <charset val="204"/>
          </rPr>
          <t xml:space="preserve">
հայեցողական պաշտոն</t>
        </r>
      </text>
    </comment>
    <comment ref="E203" authorId="0" shapeId="0">
      <text>
        <r>
          <rPr>
            <b/>
            <sz val="9"/>
            <color indexed="81"/>
            <rFont val="Tahoma"/>
            <family val="2"/>
            <charset val="204"/>
          </rPr>
          <t>Author:</t>
        </r>
        <r>
          <rPr>
            <sz val="9"/>
            <color indexed="81"/>
            <rFont val="Tahoma"/>
            <family val="2"/>
            <charset val="204"/>
          </rPr>
          <t xml:space="preserve">
հայեցողական պաշտոն</t>
        </r>
      </text>
    </comment>
    <comment ref="E204" authorId="0" shapeId="0">
      <text>
        <r>
          <rPr>
            <b/>
            <sz val="9"/>
            <color indexed="81"/>
            <rFont val="Tahoma"/>
            <family val="2"/>
            <charset val="204"/>
          </rPr>
          <t>Author:</t>
        </r>
        <r>
          <rPr>
            <sz val="9"/>
            <color indexed="81"/>
            <rFont val="Tahoma"/>
            <family val="2"/>
            <charset val="204"/>
          </rPr>
          <t xml:space="preserve">
հայեցողական պաշտոն</t>
        </r>
      </text>
    </comment>
    <comment ref="E205" authorId="0" shapeId="0">
      <text>
        <r>
          <rPr>
            <b/>
            <sz val="9"/>
            <color indexed="81"/>
            <rFont val="Tahoma"/>
            <family val="2"/>
            <charset val="204"/>
          </rPr>
          <t>Author:</t>
        </r>
        <r>
          <rPr>
            <sz val="9"/>
            <color indexed="81"/>
            <rFont val="Tahoma"/>
            <family val="2"/>
            <charset val="204"/>
          </rPr>
          <t xml:space="preserve">
հայեցողական պաշտոն</t>
        </r>
      </text>
    </comment>
    <comment ref="E206" authorId="0" shapeId="0">
      <text>
        <r>
          <rPr>
            <b/>
            <sz val="9"/>
            <color indexed="81"/>
            <rFont val="Tahoma"/>
            <family val="2"/>
            <charset val="204"/>
          </rPr>
          <t>Author:</t>
        </r>
        <r>
          <rPr>
            <sz val="9"/>
            <color indexed="81"/>
            <rFont val="Tahoma"/>
            <family val="2"/>
            <charset val="204"/>
          </rPr>
          <t xml:space="preserve">
հայեցողական պաշտոն</t>
        </r>
      </text>
    </comment>
    <comment ref="E207" authorId="0" shapeId="0">
      <text>
        <r>
          <rPr>
            <b/>
            <sz val="9"/>
            <color indexed="81"/>
            <rFont val="Tahoma"/>
            <family val="2"/>
            <charset val="204"/>
          </rPr>
          <t>Author:</t>
        </r>
        <r>
          <rPr>
            <sz val="9"/>
            <color indexed="81"/>
            <rFont val="Tahoma"/>
            <family val="2"/>
            <charset val="204"/>
          </rPr>
          <t xml:space="preserve">
հայեցողական պաշտոն</t>
        </r>
      </text>
    </comment>
    <comment ref="E208" authorId="0" shapeId="0">
      <text>
        <r>
          <rPr>
            <b/>
            <sz val="9"/>
            <color indexed="81"/>
            <rFont val="Tahoma"/>
            <family val="2"/>
            <charset val="204"/>
          </rPr>
          <t>Author:</t>
        </r>
        <r>
          <rPr>
            <sz val="9"/>
            <color indexed="81"/>
            <rFont val="Tahoma"/>
            <family val="2"/>
            <charset val="204"/>
          </rPr>
          <t xml:space="preserve">
հայեցողական պաշտոն</t>
        </r>
      </text>
    </comment>
    <comment ref="E209" authorId="0" shapeId="0">
      <text>
        <r>
          <rPr>
            <b/>
            <sz val="9"/>
            <color indexed="81"/>
            <rFont val="Tahoma"/>
            <family val="2"/>
            <charset val="204"/>
          </rPr>
          <t>Author:</t>
        </r>
        <r>
          <rPr>
            <sz val="9"/>
            <color indexed="81"/>
            <rFont val="Tahoma"/>
            <family val="2"/>
            <charset val="204"/>
          </rPr>
          <t xml:space="preserve">
քաղաքացիական պաշտոն</t>
        </r>
      </text>
    </comment>
    <comment ref="E230" authorId="0" shapeId="0">
      <text>
        <r>
          <rPr>
            <b/>
            <sz val="9"/>
            <color indexed="81"/>
            <rFont val="Tahoma"/>
            <family val="2"/>
            <charset val="204"/>
          </rPr>
          <t>Author:</t>
        </r>
        <r>
          <rPr>
            <sz val="9"/>
            <color indexed="81"/>
            <rFont val="Tahoma"/>
            <family val="2"/>
            <charset val="204"/>
          </rPr>
          <t xml:space="preserve">
Վարչական պաշտոն</t>
        </r>
      </text>
    </comment>
    <comment ref="E231" authorId="0" shapeId="0">
      <text>
        <r>
          <rPr>
            <b/>
            <sz val="9"/>
            <color indexed="81"/>
            <rFont val="Tahoma"/>
            <family val="2"/>
            <charset val="204"/>
          </rPr>
          <t>Author:</t>
        </r>
        <r>
          <rPr>
            <sz val="9"/>
            <color indexed="81"/>
            <rFont val="Tahoma"/>
            <family val="2"/>
            <charset val="204"/>
          </rPr>
          <t xml:space="preserve">
հայեցողական պաշտոն</t>
        </r>
      </text>
    </comment>
    <comment ref="E232" authorId="0" shapeId="0">
      <text>
        <r>
          <rPr>
            <b/>
            <sz val="9"/>
            <color indexed="81"/>
            <rFont val="Tahoma"/>
            <family val="2"/>
            <charset val="204"/>
          </rPr>
          <t>Author:</t>
        </r>
        <r>
          <rPr>
            <sz val="9"/>
            <color indexed="81"/>
            <rFont val="Tahoma"/>
            <family val="2"/>
            <charset val="204"/>
          </rPr>
          <t xml:space="preserve">
հայեցողական պաշտոն</t>
        </r>
      </text>
    </comment>
    <comment ref="E247" authorId="0" shapeId="0">
      <text>
        <r>
          <rPr>
            <b/>
            <sz val="9"/>
            <color indexed="81"/>
            <rFont val="Tahoma"/>
            <family val="2"/>
            <charset val="204"/>
          </rPr>
          <t>Author:</t>
        </r>
        <r>
          <rPr>
            <sz val="9"/>
            <color indexed="81"/>
            <rFont val="Tahoma"/>
            <family val="2"/>
            <charset val="204"/>
          </rPr>
          <t xml:space="preserve">
Վարչական պաշտոն</t>
        </r>
      </text>
    </comment>
    <comment ref="E248" authorId="0" shapeId="0">
      <text>
        <r>
          <rPr>
            <b/>
            <sz val="9"/>
            <color indexed="81"/>
            <rFont val="Tahoma"/>
            <family val="2"/>
            <charset val="204"/>
          </rPr>
          <t>Author:</t>
        </r>
        <r>
          <rPr>
            <sz val="9"/>
            <color indexed="81"/>
            <rFont val="Tahoma"/>
            <family val="2"/>
            <charset val="204"/>
          </rPr>
          <t xml:space="preserve">
հայեցողական պաշտոն</t>
        </r>
      </text>
    </comment>
    <comment ref="E249" authorId="0" shapeId="0">
      <text>
        <r>
          <rPr>
            <b/>
            <sz val="9"/>
            <color indexed="81"/>
            <rFont val="Tahoma"/>
            <family val="2"/>
            <charset val="204"/>
          </rPr>
          <t>Author:</t>
        </r>
        <r>
          <rPr>
            <sz val="9"/>
            <color indexed="81"/>
            <rFont val="Tahoma"/>
            <family val="2"/>
            <charset val="204"/>
          </rPr>
          <t xml:space="preserve">
հայեցողական պաշտոն</t>
        </r>
      </text>
    </comment>
    <comment ref="E255" authorId="0" shapeId="0">
      <text>
        <r>
          <rPr>
            <b/>
            <sz val="9"/>
            <color indexed="81"/>
            <rFont val="Tahoma"/>
            <family val="2"/>
            <charset val="204"/>
          </rPr>
          <t>Author:</t>
        </r>
        <r>
          <rPr>
            <sz val="9"/>
            <color indexed="81"/>
            <rFont val="Tahoma"/>
            <family val="2"/>
            <charset val="204"/>
          </rPr>
          <t xml:space="preserve">
Վարչական պաշտոն</t>
        </r>
      </text>
    </comment>
    <comment ref="E271" authorId="0" shapeId="0">
      <text>
        <r>
          <rPr>
            <b/>
            <sz val="9"/>
            <color indexed="81"/>
            <rFont val="Tahoma"/>
            <family val="2"/>
            <charset val="204"/>
          </rPr>
          <t>Author:</t>
        </r>
        <r>
          <rPr>
            <sz val="9"/>
            <color indexed="81"/>
            <rFont val="Tahoma"/>
            <family val="2"/>
            <charset val="204"/>
          </rPr>
          <t xml:space="preserve">
Վարչական պաշտոն</t>
        </r>
      </text>
    </comment>
    <comment ref="E272" authorId="0" shapeId="0">
      <text>
        <r>
          <rPr>
            <b/>
            <sz val="9"/>
            <color indexed="81"/>
            <rFont val="Tahoma"/>
            <family val="2"/>
            <charset val="204"/>
          </rPr>
          <t>Author:</t>
        </r>
        <r>
          <rPr>
            <sz val="9"/>
            <color indexed="81"/>
            <rFont val="Tahoma"/>
            <family val="2"/>
            <charset val="204"/>
          </rPr>
          <t xml:space="preserve">
հայեցողական պաշտոն</t>
        </r>
      </text>
    </comment>
    <comment ref="E273" authorId="0" shapeId="0">
      <text>
        <r>
          <rPr>
            <b/>
            <sz val="9"/>
            <color indexed="81"/>
            <rFont val="Tahoma"/>
            <family val="2"/>
            <charset val="204"/>
          </rPr>
          <t>Author:</t>
        </r>
        <r>
          <rPr>
            <sz val="9"/>
            <color indexed="81"/>
            <rFont val="Tahoma"/>
            <family val="2"/>
            <charset val="204"/>
          </rPr>
          <t xml:space="preserve">
հայեցողական պաշտոն</t>
        </r>
      </text>
    </comment>
    <comment ref="E292" authorId="0" shapeId="0">
      <text>
        <r>
          <rPr>
            <b/>
            <sz val="9"/>
            <color indexed="81"/>
            <rFont val="Tahoma"/>
            <family val="2"/>
            <charset val="204"/>
          </rPr>
          <t>Author:</t>
        </r>
        <r>
          <rPr>
            <sz val="9"/>
            <color indexed="81"/>
            <rFont val="Tahoma"/>
            <family val="2"/>
            <charset val="204"/>
          </rPr>
          <t xml:space="preserve">
Վարչական պաշտոն</t>
        </r>
      </text>
    </comment>
    <comment ref="E293" authorId="0" shapeId="0">
      <text>
        <r>
          <rPr>
            <b/>
            <sz val="9"/>
            <color indexed="81"/>
            <rFont val="Tahoma"/>
            <family val="2"/>
            <charset val="204"/>
          </rPr>
          <t>Author:</t>
        </r>
        <r>
          <rPr>
            <sz val="9"/>
            <color indexed="81"/>
            <rFont val="Tahoma"/>
            <family val="2"/>
            <charset val="204"/>
          </rPr>
          <t xml:space="preserve">
հայեցողական պաշտոն</t>
        </r>
      </text>
    </comment>
    <comment ref="E294" authorId="0" shapeId="0">
      <text>
        <r>
          <rPr>
            <b/>
            <sz val="9"/>
            <color indexed="81"/>
            <rFont val="Tahoma"/>
            <family val="2"/>
            <charset val="204"/>
          </rPr>
          <t>Author:</t>
        </r>
        <r>
          <rPr>
            <sz val="9"/>
            <color indexed="81"/>
            <rFont val="Tahoma"/>
            <family val="2"/>
            <charset val="204"/>
          </rPr>
          <t xml:space="preserve">
հայեցողական պաշտոն</t>
        </r>
      </text>
    </comment>
    <comment ref="E312" authorId="0" shapeId="0">
      <text>
        <r>
          <rPr>
            <b/>
            <sz val="9"/>
            <color indexed="81"/>
            <rFont val="Tahoma"/>
            <family val="2"/>
            <charset val="204"/>
          </rPr>
          <t>Author:</t>
        </r>
        <r>
          <rPr>
            <sz val="9"/>
            <color indexed="81"/>
            <rFont val="Tahoma"/>
            <family val="2"/>
            <charset val="204"/>
          </rPr>
          <t xml:space="preserve">
Վարչական պաշտոն</t>
        </r>
      </text>
    </comment>
    <comment ref="E313" authorId="0" shapeId="0">
      <text>
        <r>
          <rPr>
            <b/>
            <sz val="9"/>
            <color indexed="81"/>
            <rFont val="Tahoma"/>
            <family val="2"/>
            <charset val="204"/>
          </rPr>
          <t>Author:</t>
        </r>
        <r>
          <rPr>
            <sz val="9"/>
            <color indexed="81"/>
            <rFont val="Tahoma"/>
            <family val="2"/>
            <charset val="204"/>
          </rPr>
          <t xml:space="preserve">
հայեցողական պաշտոն</t>
        </r>
      </text>
    </comment>
    <comment ref="E314" authorId="0" shapeId="0">
      <text>
        <r>
          <rPr>
            <b/>
            <sz val="9"/>
            <color indexed="81"/>
            <rFont val="Tahoma"/>
            <family val="2"/>
            <charset val="204"/>
          </rPr>
          <t>Author:</t>
        </r>
        <r>
          <rPr>
            <sz val="9"/>
            <color indexed="81"/>
            <rFont val="Tahoma"/>
            <family val="2"/>
            <charset val="204"/>
          </rPr>
          <t xml:space="preserve">
հայեցողական պաշտոն</t>
        </r>
      </text>
    </comment>
    <comment ref="E320" authorId="0" shapeId="0">
      <text>
        <r>
          <rPr>
            <b/>
            <sz val="9"/>
            <color indexed="81"/>
            <rFont val="Tahoma"/>
            <family val="2"/>
            <charset val="204"/>
          </rPr>
          <t>Author:</t>
        </r>
        <r>
          <rPr>
            <sz val="9"/>
            <color indexed="81"/>
            <rFont val="Tahoma"/>
            <family val="2"/>
            <charset val="204"/>
          </rPr>
          <t xml:space="preserve">
Վարչական պաշտոն</t>
        </r>
      </text>
    </comment>
    <comment ref="E336" authorId="0" shapeId="0">
      <text>
        <r>
          <rPr>
            <b/>
            <sz val="9"/>
            <color indexed="81"/>
            <rFont val="Tahoma"/>
            <family val="2"/>
            <charset val="204"/>
          </rPr>
          <t>Author:</t>
        </r>
        <r>
          <rPr>
            <sz val="9"/>
            <color indexed="81"/>
            <rFont val="Tahoma"/>
            <family val="2"/>
            <charset val="204"/>
          </rPr>
          <t xml:space="preserve">
Վարչական պաշտոն</t>
        </r>
      </text>
    </comment>
    <comment ref="E337" authorId="0" shapeId="0">
      <text>
        <r>
          <rPr>
            <b/>
            <sz val="9"/>
            <color indexed="81"/>
            <rFont val="Tahoma"/>
            <family val="2"/>
            <charset val="204"/>
          </rPr>
          <t>Author:</t>
        </r>
        <r>
          <rPr>
            <sz val="9"/>
            <color indexed="81"/>
            <rFont val="Tahoma"/>
            <family val="2"/>
            <charset val="204"/>
          </rPr>
          <t xml:space="preserve">
հայեցողական պաշտոն</t>
        </r>
      </text>
    </comment>
    <comment ref="E338" authorId="0" shapeId="0">
      <text>
        <r>
          <rPr>
            <b/>
            <sz val="9"/>
            <color indexed="81"/>
            <rFont val="Tahoma"/>
            <family val="2"/>
            <charset val="204"/>
          </rPr>
          <t>Author:</t>
        </r>
        <r>
          <rPr>
            <sz val="9"/>
            <color indexed="81"/>
            <rFont val="Tahoma"/>
            <family val="2"/>
            <charset val="204"/>
          </rPr>
          <t xml:space="preserve">
հայեցողական պաշտոն</t>
        </r>
      </text>
    </comment>
    <comment ref="E359" authorId="0" shapeId="0">
      <text>
        <r>
          <rPr>
            <b/>
            <sz val="9"/>
            <color indexed="81"/>
            <rFont val="Tahoma"/>
            <family val="2"/>
            <charset val="204"/>
          </rPr>
          <t>Author:</t>
        </r>
        <r>
          <rPr>
            <sz val="9"/>
            <color indexed="81"/>
            <rFont val="Tahoma"/>
            <family val="2"/>
            <charset val="204"/>
          </rPr>
          <t xml:space="preserve">
Վարչական պաշտոն</t>
        </r>
      </text>
    </comment>
    <comment ref="E360" authorId="0" shapeId="0">
      <text>
        <r>
          <rPr>
            <b/>
            <sz val="9"/>
            <color indexed="81"/>
            <rFont val="Tahoma"/>
            <family val="2"/>
            <charset val="204"/>
          </rPr>
          <t>Author:</t>
        </r>
        <r>
          <rPr>
            <sz val="9"/>
            <color indexed="81"/>
            <rFont val="Tahoma"/>
            <family val="2"/>
            <charset val="204"/>
          </rPr>
          <t xml:space="preserve">
հայեցողական պաշտոն</t>
        </r>
      </text>
    </comment>
    <comment ref="E361" authorId="0" shapeId="0">
      <text>
        <r>
          <rPr>
            <b/>
            <sz val="9"/>
            <color indexed="81"/>
            <rFont val="Tahoma"/>
            <family val="2"/>
            <charset val="204"/>
          </rPr>
          <t>Author:</t>
        </r>
        <r>
          <rPr>
            <sz val="9"/>
            <color indexed="81"/>
            <rFont val="Tahoma"/>
            <family val="2"/>
            <charset val="204"/>
          </rPr>
          <t xml:space="preserve">
հայեցողական պաշտոն</t>
        </r>
      </text>
    </comment>
    <comment ref="E367" authorId="0" shapeId="0">
      <text>
        <r>
          <rPr>
            <b/>
            <sz val="9"/>
            <color indexed="81"/>
            <rFont val="Tahoma"/>
            <family val="2"/>
            <charset val="204"/>
          </rPr>
          <t>Author:</t>
        </r>
        <r>
          <rPr>
            <sz val="9"/>
            <color indexed="81"/>
            <rFont val="Tahoma"/>
            <family val="2"/>
            <charset val="204"/>
          </rPr>
          <t xml:space="preserve">
Վարչական պաշտոն</t>
        </r>
      </text>
    </comment>
    <comment ref="E383" authorId="0" shapeId="0">
      <text>
        <r>
          <rPr>
            <b/>
            <sz val="9"/>
            <color indexed="81"/>
            <rFont val="Tahoma"/>
            <family val="2"/>
            <charset val="204"/>
          </rPr>
          <t>Author:</t>
        </r>
        <r>
          <rPr>
            <sz val="9"/>
            <color indexed="81"/>
            <rFont val="Tahoma"/>
            <family val="2"/>
            <charset val="204"/>
          </rPr>
          <t xml:space="preserve">
Վարչական պաշտոն</t>
        </r>
      </text>
    </comment>
    <comment ref="E384" authorId="0" shapeId="0">
      <text>
        <r>
          <rPr>
            <b/>
            <sz val="9"/>
            <color indexed="81"/>
            <rFont val="Tahoma"/>
            <family val="2"/>
            <charset val="204"/>
          </rPr>
          <t>Author:</t>
        </r>
        <r>
          <rPr>
            <sz val="9"/>
            <color indexed="81"/>
            <rFont val="Tahoma"/>
            <family val="2"/>
            <charset val="204"/>
          </rPr>
          <t xml:space="preserve">
հայեցողական պաշտոն</t>
        </r>
      </text>
    </comment>
    <comment ref="E385" authorId="0" shapeId="0">
      <text>
        <r>
          <rPr>
            <b/>
            <sz val="9"/>
            <color indexed="81"/>
            <rFont val="Tahoma"/>
            <family val="2"/>
            <charset val="204"/>
          </rPr>
          <t>Author:</t>
        </r>
        <r>
          <rPr>
            <sz val="9"/>
            <color indexed="81"/>
            <rFont val="Tahoma"/>
            <family val="2"/>
            <charset val="204"/>
          </rPr>
          <t xml:space="preserve">
հայեցողական պաշտոն</t>
        </r>
      </text>
    </comment>
    <comment ref="E404" authorId="0" shapeId="0">
      <text>
        <r>
          <rPr>
            <b/>
            <sz val="9"/>
            <color indexed="81"/>
            <rFont val="Tahoma"/>
            <family val="2"/>
            <charset val="204"/>
          </rPr>
          <t>Author:</t>
        </r>
        <r>
          <rPr>
            <sz val="9"/>
            <color indexed="81"/>
            <rFont val="Tahoma"/>
            <family val="2"/>
            <charset val="204"/>
          </rPr>
          <t xml:space="preserve">
Վարչական պաշտոն</t>
        </r>
      </text>
    </comment>
    <comment ref="E405" authorId="0" shapeId="0">
      <text>
        <r>
          <rPr>
            <b/>
            <sz val="9"/>
            <color indexed="81"/>
            <rFont val="Tahoma"/>
            <family val="2"/>
            <charset val="204"/>
          </rPr>
          <t>Author:</t>
        </r>
        <r>
          <rPr>
            <sz val="9"/>
            <color indexed="81"/>
            <rFont val="Tahoma"/>
            <family val="2"/>
            <charset val="204"/>
          </rPr>
          <t xml:space="preserve">
հայեցողական պաշտոն</t>
        </r>
      </text>
    </comment>
    <comment ref="E421" authorId="0" shapeId="0">
      <text>
        <r>
          <rPr>
            <b/>
            <sz val="9"/>
            <color indexed="81"/>
            <rFont val="Tahoma"/>
            <family val="2"/>
            <charset val="204"/>
          </rPr>
          <t>Author:</t>
        </r>
        <r>
          <rPr>
            <sz val="9"/>
            <color indexed="81"/>
            <rFont val="Tahoma"/>
            <family val="2"/>
            <charset val="204"/>
          </rPr>
          <t xml:space="preserve">
Վարչական պաշտոն</t>
        </r>
      </text>
    </comment>
    <comment ref="E422" authorId="0" shapeId="0">
      <text>
        <r>
          <rPr>
            <b/>
            <sz val="9"/>
            <color indexed="81"/>
            <rFont val="Tahoma"/>
            <family val="2"/>
            <charset val="204"/>
          </rPr>
          <t>Author:</t>
        </r>
        <r>
          <rPr>
            <sz val="9"/>
            <color indexed="81"/>
            <rFont val="Tahoma"/>
            <family val="2"/>
            <charset val="204"/>
          </rPr>
          <t xml:space="preserve">
հայեցողական պաշտոն</t>
        </r>
      </text>
    </comment>
    <comment ref="E423" authorId="0" shapeId="0">
      <text>
        <r>
          <rPr>
            <b/>
            <sz val="9"/>
            <color indexed="81"/>
            <rFont val="Tahoma"/>
            <family val="2"/>
            <charset val="204"/>
          </rPr>
          <t>Author:</t>
        </r>
        <r>
          <rPr>
            <sz val="9"/>
            <color indexed="81"/>
            <rFont val="Tahoma"/>
            <family val="2"/>
            <charset val="204"/>
          </rPr>
          <t xml:space="preserve">
հայեցողական պաշտոն</t>
        </r>
      </text>
    </comment>
    <comment ref="E442" authorId="0" shapeId="0">
      <text>
        <r>
          <rPr>
            <b/>
            <sz val="9"/>
            <color indexed="81"/>
            <rFont val="Tahoma"/>
            <family val="2"/>
            <charset val="204"/>
          </rPr>
          <t>Author:</t>
        </r>
        <r>
          <rPr>
            <sz val="9"/>
            <color indexed="81"/>
            <rFont val="Tahoma"/>
            <family val="2"/>
            <charset val="204"/>
          </rPr>
          <t xml:space="preserve">
Վարչական պաշտոն</t>
        </r>
      </text>
    </comment>
    <comment ref="E443" authorId="0" shapeId="0">
      <text>
        <r>
          <rPr>
            <b/>
            <sz val="9"/>
            <color indexed="81"/>
            <rFont val="Tahoma"/>
            <family val="2"/>
            <charset val="204"/>
          </rPr>
          <t>Author:</t>
        </r>
        <r>
          <rPr>
            <sz val="9"/>
            <color indexed="81"/>
            <rFont val="Tahoma"/>
            <family val="2"/>
            <charset val="204"/>
          </rPr>
          <t xml:space="preserve">
հայեցողական պաշտոն</t>
        </r>
      </text>
    </comment>
    <comment ref="E444" authorId="0" shapeId="0">
      <text>
        <r>
          <rPr>
            <b/>
            <sz val="9"/>
            <color indexed="81"/>
            <rFont val="Tahoma"/>
            <family val="2"/>
            <charset val="204"/>
          </rPr>
          <t>Author:</t>
        </r>
        <r>
          <rPr>
            <sz val="9"/>
            <color indexed="81"/>
            <rFont val="Tahoma"/>
            <family val="2"/>
            <charset val="204"/>
          </rPr>
          <t xml:space="preserve">
հայեցողական պաշտոն</t>
        </r>
      </text>
    </comment>
    <comment ref="E466" authorId="0" shapeId="0">
      <text>
        <r>
          <rPr>
            <b/>
            <sz val="9"/>
            <color indexed="81"/>
            <rFont val="Tahoma"/>
            <family val="2"/>
            <charset val="204"/>
          </rPr>
          <t>Author:</t>
        </r>
        <r>
          <rPr>
            <sz val="9"/>
            <color indexed="81"/>
            <rFont val="Tahoma"/>
            <family val="2"/>
            <charset val="204"/>
          </rPr>
          <t xml:space="preserve">
Վարչական պաշտոն</t>
        </r>
      </text>
    </comment>
    <comment ref="E467" authorId="0" shapeId="0">
      <text>
        <r>
          <rPr>
            <b/>
            <sz val="9"/>
            <color indexed="81"/>
            <rFont val="Tahoma"/>
            <family val="2"/>
            <charset val="204"/>
          </rPr>
          <t>Author:</t>
        </r>
        <r>
          <rPr>
            <sz val="9"/>
            <color indexed="81"/>
            <rFont val="Tahoma"/>
            <family val="2"/>
            <charset val="204"/>
          </rPr>
          <t xml:space="preserve">
հայեցողական պաշտոն</t>
        </r>
      </text>
    </comment>
    <comment ref="E468" authorId="0" shapeId="0">
      <text>
        <r>
          <rPr>
            <b/>
            <sz val="9"/>
            <color indexed="81"/>
            <rFont val="Tahoma"/>
            <family val="2"/>
            <charset val="204"/>
          </rPr>
          <t>Author:</t>
        </r>
        <r>
          <rPr>
            <sz val="9"/>
            <color indexed="81"/>
            <rFont val="Tahoma"/>
            <family val="2"/>
            <charset val="204"/>
          </rPr>
          <t xml:space="preserve">
հայեցողական պաշտոն</t>
        </r>
      </text>
    </comment>
    <comment ref="E487" authorId="0" shapeId="0">
      <text>
        <r>
          <rPr>
            <b/>
            <sz val="9"/>
            <color indexed="81"/>
            <rFont val="Tahoma"/>
            <family val="2"/>
            <charset val="204"/>
          </rPr>
          <t>Author:</t>
        </r>
        <r>
          <rPr>
            <sz val="9"/>
            <color indexed="81"/>
            <rFont val="Tahoma"/>
            <family val="2"/>
            <charset val="204"/>
          </rPr>
          <t xml:space="preserve">
Վարչական պաշտոն</t>
        </r>
      </text>
    </comment>
    <comment ref="E488" authorId="0" shapeId="0">
      <text>
        <r>
          <rPr>
            <b/>
            <sz val="9"/>
            <color indexed="81"/>
            <rFont val="Tahoma"/>
            <family val="2"/>
            <charset val="204"/>
          </rPr>
          <t>Author:</t>
        </r>
        <r>
          <rPr>
            <sz val="9"/>
            <color indexed="81"/>
            <rFont val="Tahoma"/>
            <family val="2"/>
            <charset val="204"/>
          </rPr>
          <t xml:space="preserve">
հայեցողական պաշտոն</t>
        </r>
      </text>
    </comment>
    <comment ref="E489" authorId="0" shapeId="0">
      <text>
        <r>
          <rPr>
            <b/>
            <sz val="9"/>
            <color indexed="81"/>
            <rFont val="Tahoma"/>
            <family val="2"/>
            <charset val="204"/>
          </rPr>
          <t>Author:</t>
        </r>
        <r>
          <rPr>
            <sz val="9"/>
            <color indexed="81"/>
            <rFont val="Tahoma"/>
            <family val="2"/>
            <charset val="204"/>
          </rPr>
          <t xml:space="preserve">
հայեցողական պաշտոն</t>
        </r>
      </text>
    </comment>
    <comment ref="E499" authorId="0" shapeId="0">
      <text>
        <r>
          <rPr>
            <b/>
            <sz val="9"/>
            <color indexed="81"/>
            <rFont val="Tahoma"/>
            <family val="2"/>
            <charset val="204"/>
          </rPr>
          <t>Author:</t>
        </r>
        <r>
          <rPr>
            <sz val="9"/>
            <color indexed="81"/>
            <rFont val="Tahoma"/>
            <family val="2"/>
            <charset val="204"/>
          </rPr>
          <t xml:space="preserve">
Վարչական պաշտոն</t>
        </r>
      </text>
    </comment>
    <comment ref="E500" authorId="0" shapeId="0">
      <text>
        <r>
          <rPr>
            <b/>
            <sz val="9"/>
            <color indexed="81"/>
            <rFont val="Tahoma"/>
            <family val="2"/>
            <charset val="204"/>
          </rPr>
          <t>Author:</t>
        </r>
        <r>
          <rPr>
            <sz val="9"/>
            <color indexed="81"/>
            <rFont val="Tahoma"/>
            <family val="2"/>
            <charset val="204"/>
          </rPr>
          <t xml:space="preserve">
հայեցողական պաշտոն</t>
        </r>
      </text>
    </comment>
    <comment ref="E501" authorId="0" shapeId="0">
      <text>
        <r>
          <rPr>
            <b/>
            <sz val="9"/>
            <color indexed="81"/>
            <rFont val="Tahoma"/>
            <family val="2"/>
            <charset val="204"/>
          </rPr>
          <t>Author:</t>
        </r>
        <r>
          <rPr>
            <sz val="9"/>
            <color indexed="81"/>
            <rFont val="Tahoma"/>
            <family val="2"/>
            <charset val="204"/>
          </rPr>
          <t xml:space="preserve">
հայեցողական պաշտոն</t>
        </r>
      </text>
    </comment>
    <comment ref="E511" authorId="0" shapeId="0">
      <text>
        <r>
          <rPr>
            <b/>
            <sz val="9"/>
            <color indexed="81"/>
            <rFont val="Tahoma"/>
            <family val="2"/>
            <charset val="204"/>
          </rPr>
          <t>Author:</t>
        </r>
        <r>
          <rPr>
            <sz val="9"/>
            <color indexed="81"/>
            <rFont val="Tahoma"/>
            <family val="2"/>
            <charset val="204"/>
          </rPr>
          <t xml:space="preserve">
Վարչական պաշտոն</t>
        </r>
      </text>
    </comment>
    <comment ref="E512" authorId="0" shapeId="0">
      <text>
        <r>
          <rPr>
            <b/>
            <sz val="9"/>
            <color indexed="81"/>
            <rFont val="Tahoma"/>
            <family val="2"/>
            <charset val="204"/>
          </rPr>
          <t>Author:</t>
        </r>
        <r>
          <rPr>
            <sz val="9"/>
            <color indexed="81"/>
            <rFont val="Tahoma"/>
            <family val="2"/>
            <charset val="204"/>
          </rPr>
          <t xml:space="preserve">
հայեցողական պաշտոն</t>
        </r>
      </text>
    </comment>
    <comment ref="E513" authorId="0" shapeId="0">
      <text>
        <r>
          <rPr>
            <b/>
            <sz val="9"/>
            <color indexed="81"/>
            <rFont val="Tahoma"/>
            <family val="2"/>
            <charset val="204"/>
          </rPr>
          <t>Author:</t>
        </r>
        <r>
          <rPr>
            <sz val="9"/>
            <color indexed="81"/>
            <rFont val="Tahoma"/>
            <family val="2"/>
            <charset val="204"/>
          </rPr>
          <t xml:space="preserve">
հայեցողական պաշտոն</t>
        </r>
      </text>
    </comment>
    <comment ref="E537" authorId="0" shapeId="0">
      <text>
        <r>
          <rPr>
            <b/>
            <sz val="9"/>
            <color indexed="81"/>
            <rFont val="Tahoma"/>
            <family val="2"/>
            <charset val="204"/>
          </rPr>
          <t>Author:</t>
        </r>
        <r>
          <rPr>
            <sz val="9"/>
            <color indexed="81"/>
            <rFont val="Tahoma"/>
            <family val="2"/>
            <charset val="204"/>
          </rPr>
          <t xml:space="preserve">
Վարչական պաշտոն</t>
        </r>
      </text>
    </comment>
    <comment ref="E538" authorId="0" shapeId="0">
      <text>
        <r>
          <rPr>
            <b/>
            <sz val="9"/>
            <color indexed="81"/>
            <rFont val="Tahoma"/>
            <family val="2"/>
            <charset val="204"/>
          </rPr>
          <t>Author:</t>
        </r>
        <r>
          <rPr>
            <sz val="9"/>
            <color indexed="81"/>
            <rFont val="Tahoma"/>
            <family val="2"/>
            <charset val="204"/>
          </rPr>
          <t xml:space="preserve">
հայեցողական պաշտոն</t>
        </r>
      </text>
    </comment>
    <comment ref="E539" authorId="0" shapeId="0">
      <text>
        <r>
          <rPr>
            <b/>
            <sz val="9"/>
            <color indexed="81"/>
            <rFont val="Tahoma"/>
            <family val="2"/>
            <charset val="204"/>
          </rPr>
          <t>Author:</t>
        </r>
        <r>
          <rPr>
            <sz val="9"/>
            <color indexed="81"/>
            <rFont val="Tahoma"/>
            <family val="2"/>
            <charset val="204"/>
          </rPr>
          <t xml:space="preserve">
հայեցողական պաշտոն</t>
        </r>
      </text>
    </comment>
    <comment ref="E549" authorId="0" shapeId="0">
      <text>
        <r>
          <rPr>
            <b/>
            <sz val="9"/>
            <color indexed="81"/>
            <rFont val="Tahoma"/>
            <family val="2"/>
            <charset val="204"/>
          </rPr>
          <t>Author:</t>
        </r>
        <r>
          <rPr>
            <sz val="9"/>
            <color indexed="81"/>
            <rFont val="Tahoma"/>
            <family val="2"/>
            <charset val="204"/>
          </rPr>
          <t xml:space="preserve">
Վարչական պաշտոն</t>
        </r>
      </text>
    </comment>
    <comment ref="E550" authorId="0" shapeId="0">
      <text>
        <r>
          <rPr>
            <b/>
            <sz val="9"/>
            <color indexed="81"/>
            <rFont val="Tahoma"/>
            <family val="2"/>
            <charset val="204"/>
          </rPr>
          <t>Author:</t>
        </r>
        <r>
          <rPr>
            <sz val="9"/>
            <color indexed="81"/>
            <rFont val="Tahoma"/>
            <family val="2"/>
            <charset val="204"/>
          </rPr>
          <t xml:space="preserve">
հայեցողական պաշտոն</t>
        </r>
      </text>
    </comment>
    <comment ref="E551" authorId="0" shapeId="0">
      <text>
        <r>
          <rPr>
            <b/>
            <sz val="9"/>
            <color indexed="81"/>
            <rFont val="Tahoma"/>
            <family val="2"/>
            <charset val="204"/>
          </rPr>
          <t>Author:</t>
        </r>
        <r>
          <rPr>
            <sz val="9"/>
            <color indexed="81"/>
            <rFont val="Tahoma"/>
            <family val="2"/>
            <charset val="204"/>
          </rPr>
          <t xml:space="preserve">
հայեցողական պաշտոն</t>
        </r>
      </text>
    </comment>
    <comment ref="E561" authorId="0" shapeId="0">
      <text>
        <r>
          <rPr>
            <b/>
            <sz val="9"/>
            <color indexed="81"/>
            <rFont val="Tahoma"/>
            <family val="2"/>
            <charset val="204"/>
          </rPr>
          <t>Author:</t>
        </r>
        <r>
          <rPr>
            <sz val="9"/>
            <color indexed="81"/>
            <rFont val="Tahoma"/>
            <family val="2"/>
            <charset val="204"/>
          </rPr>
          <t xml:space="preserve">
Վարչական պաշտոն</t>
        </r>
      </text>
    </comment>
    <comment ref="E562" authorId="0" shapeId="0">
      <text>
        <r>
          <rPr>
            <b/>
            <sz val="9"/>
            <color indexed="81"/>
            <rFont val="Tahoma"/>
            <family val="2"/>
            <charset val="204"/>
          </rPr>
          <t>Author:</t>
        </r>
        <r>
          <rPr>
            <sz val="9"/>
            <color indexed="81"/>
            <rFont val="Tahoma"/>
            <family val="2"/>
            <charset val="204"/>
          </rPr>
          <t xml:space="preserve">
հայեցողական պաշտոն</t>
        </r>
      </text>
    </comment>
    <comment ref="E563" authorId="0" shapeId="0">
      <text>
        <r>
          <rPr>
            <b/>
            <sz val="9"/>
            <color indexed="81"/>
            <rFont val="Tahoma"/>
            <family val="2"/>
            <charset val="204"/>
          </rPr>
          <t>Author:</t>
        </r>
        <r>
          <rPr>
            <sz val="9"/>
            <color indexed="81"/>
            <rFont val="Tahoma"/>
            <family val="2"/>
            <charset val="204"/>
          </rPr>
          <t xml:space="preserve">
հայեցողական պաշտոն</t>
        </r>
      </text>
    </comment>
  </commentList>
</comments>
</file>

<file path=xl/sharedStrings.xml><?xml version="1.0" encoding="utf-8"?>
<sst xmlns="http://schemas.openxmlformats.org/spreadsheetml/2006/main" count="41216" uniqueCount="8452">
  <si>
    <t>.</t>
  </si>
  <si>
    <t>x</t>
  </si>
  <si>
    <t>I</t>
  </si>
  <si>
    <t>II</t>
  </si>
  <si>
    <t>III</t>
  </si>
  <si>
    <t>IY</t>
  </si>
  <si>
    <t>NN</t>
  </si>
  <si>
    <t>*</t>
  </si>
  <si>
    <t>N</t>
  </si>
  <si>
    <t>B</t>
  </si>
  <si>
    <t>C</t>
  </si>
  <si>
    <t>D</t>
  </si>
  <si>
    <t>E</t>
  </si>
  <si>
    <t>F</t>
  </si>
  <si>
    <t>G</t>
  </si>
  <si>
    <t>H</t>
  </si>
  <si>
    <t>J</t>
  </si>
  <si>
    <t>K</t>
  </si>
  <si>
    <t>L</t>
  </si>
  <si>
    <t>O</t>
  </si>
  <si>
    <t>Q</t>
  </si>
  <si>
    <t>R</t>
  </si>
  <si>
    <t>S</t>
  </si>
  <si>
    <t>T</t>
  </si>
  <si>
    <t>U</t>
  </si>
  <si>
    <t>V</t>
  </si>
  <si>
    <t>W</t>
  </si>
  <si>
    <t xml:space="preserve">Ձև N  1 </t>
  </si>
  <si>
    <t>Կառավարման  ապարատ</t>
  </si>
  <si>
    <t xml:space="preserve">Հայտատուի  անվանումը </t>
  </si>
  <si>
    <t>հաստատված բյուջե</t>
  </si>
  <si>
    <t>բյուջետային  հայտ</t>
  </si>
  <si>
    <t>Ծառայողական  ավտոմեքենաների  քանակը</t>
  </si>
  <si>
    <t>ԸՆԴԱՄԵՆԸ  ԾԱԽՍԵՐ</t>
  </si>
  <si>
    <t xml:space="preserve">Ձև N  2 </t>
  </si>
  <si>
    <t>կոդը</t>
  </si>
  <si>
    <t>ԸՆԹԱՑԻԿ  ԾԱԽՍԵՐ</t>
  </si>
  <si>
    <t xml:space="preserve"> -Աշխատողների աշխատավարձեր և հավելավճարներ</t>
  </si>
  <si>
    <t xml:space="preserve"> - Պարգևատրումներ, դրամական խրախուսումներ և հատուկ վճարներ</t>
  </si>
  <si>
    <t xml:space="preserve"> -Քաղաքացիական, դատական և պետական ծառայողների պարգևատրում </t>
  </si>
  <si>
    <t>Էներգետիկ ծառայություններ</t>
  </si>
  <si>
    <t>Կոմունալ ծառայություններ</t>
  </si>
  <si>
    <t>Ջրամատակարարման և ջրահեռացման ծառայություններ</t>
  </si>
  <si>
    <t>Կապի ծառայություններ</t>
  </si>
  <si>
    <t>Ապահովագրական ծախսեր</t>
  </si>
  <si>
    <t>Գույքի և սարքավորումների վարձակալություն</t>
  </si>
  <si>
    <t>Արտագերատեսչական ծախսեր</t>
  </si>
  <si>
    <t>Ներքին  գործուղումներ</t>
  </si>
  <si>
    <t>Արտասահմանյան գործուղումների գծով ծախսեր</t>
  </si>
  <si>
    <t>Վարչական ծառայություններ</t>
  </si>
  <si>
    <t>Համակարգչային ծառայություններ</t>
  </si>
  <si>
    <t>Տեղեկատվական ծառայություններ</t>
  </si>
  <si>
    <t>Կառավարչական ծառայություններ</t>
  </si>
  <si>
    <t>Կենցաղային և հանրային սննդի ծառայություններ</t>
  </si>
  <si>
    <t>Ներկայացուցչական  ծախսեր</t>
  </si>
  <si>
    <t>Ընդհանուր բնույթի այլ ծառայություններ</t>
  </si>
  <si>
    <t>Մասնագիտական ծառայություններ</t>
  </si>
  <si>
    <t>Շենքերի և կառույցների ընթացիկ նորոգում և պահպանում</t>
  </si>
  <si>
    <t>Մեքենաների և սարքավորումների ընթացիկ նորոգում և պահպանում</t>
  </si>
  <si>
    <t>Ավտոմեքենաների ընթացիկ նորոգում և պահպանում</t>
  </si>
  <si>
    <t>Սարքավորումների ընթացիկ նորոգում և պահպանում</t>
  </si>
  <si>
    <t>Գրասենյակային նյութեր և հագուստ</t>
  </si>
  <si>
    <t>Գրասենյակային պիտույքներ</t>
  </si>
  <si>
    <t>Հագուստ և համազգեստ</t>
  </si>
  <si>
    <t>Հատուկ նպատակային այլ նյութեր</t>
  </si>
  <si>
    <t>Սուբսիդիաներ ոչ ֆինանսական պետական կազմակերպություններին</t>
  </si>
  <si>
    <t>Ընթացիկ դրամաշնորհներ միջազգային կազմակերպություններին</t>
  </si>
  <si>
    <t>Այլ նպաստներ բյուջեից</t>
  </si>
  <si>
    <t>Այլ հարկեր</t>
  </si>
  <si>
    <t>Պարտադիր վճարներ</t>
  </si>
  <si>
    <t>Այլ  ծախսեր</t>
  </si>
  <si>
    <t>Պահուստային միջոցներ</t>
  </si>
  <si>
    <t>այդ  թվում`</t>
  </si>
  <si>
    <t xml:space="preserve"> ՈՉ ՖԻՆԱՆՍԱԿԱՆ ԱԿՏԻՎՆԵՐԻ ԳԾՈՎ ԾԱԽՍԵՐ</t>
  </si>
  <si>
    <t xml:space="preserve">Տրանսպորտային սարքավորումներ </t>
  </si>
  <si>
    <t>Վարչական  սարքավորումներ</t>
  </si>
  <si>
    <t>Այլ մեքենաներ և սարքավորումներ</t>
  </si>
  <si>
    <t xml:space="preserve">Ոչ նյութական հիմնական միջոցներ </t>
  </si>
  <si>
    <t>Հ Ա Շ Վ Ա Ր Կ</t>
  </si>
  <si>
    <t>Բաժանորդային վարձ</t>
  </si>
  <si>
    <t xml:space="preserve"> Հեռախոսային խոսակցություններ</t>
  </si>
  <si>
    <t xml:space="preserve">Փոքր ունակությամբ (PABX) հեռախոսակայան ներ չշահագործող մարմին ների սովորական հեռախո սի բաժանորդային վարձ (տարեկան) </t>
  </si>
  <si>
    <t xml:space="preserve">Փոքր ունակությամբ (PABX) հեռախոսակայան ներ շահագործող մարմին ների սովորական հեռախո սի բաժանորդային վարձ (տարեկան) </t>
  </si>
  <si>
    <t>Ընդամենը սովորական հեռախոսի բաժանորդային վարձ (տարեկան)</t>
  </si>
  <si>
    <t>քանակը</t>
  </si>
  <si>
    <t>(դրամ)</t>
  </si>
  <si>
    <t xml:space="preserve">տեղական ելից հեռախոսային խոսակցություններ </t>
  </si>
  <si>
    <t xml:space="preserve"> (րոպե)</t>
  </si>
  <si>
    <t>դրամ</t>
  </si>
  <si>
    <t xml:space="preserve">Ընդամենը հեռախոսային խոսակցություն ների համար սահմանվող ամսական վճար </t>
  </si>
  <si>
    <t xml:space="preserve">Հեռախոսային խոսակցություն ների տարեկան սահմանաչափ </t>
  </si>
  <si>
    <t>Փոստային կապի ծառայություններ</t>
  </si>
  <si>
    <t>Ընդամենը կապի ծառայությունների վճարներ (տարեկան)</t>
  </si>
  <si>
    <t>Հաստիքը  կամ  ստորաբաժանումը</t>
  </si>
  <si>
    <t>Պետական մարմին - ընդամենը աշխատողների թիվը</t>
  </si>
  <si>
    <t>Ղեկավար</t>
  </si>
  <si>
    <t>Ղեկավարի տեղակալ /անդամներ/</t>
  </si>
  <si>
    <t>Ղեկավարի խորհրդական</t>
  </si>
  <si>
    <t>Ղեկավարի օգնական</t>
  </si>
  <si>
    <t>Ղեկավարի մամուլի քարտուղար</t>
  </si>
  <si>
    <t>Աշխատակազմի ղեկավար</t>
  </si>
  <si>
    <t>Աշխատակազմի ղեկավարի տեղակալ</t>
  </si>
  <si>
    <t>Աշխատակազմի առանձնացված ստորաբաժանման ղեկավար</t>
  </si>
  <si>
    <t>Աշխատակազմի առանձնացված ստորաբաժանման տարածքային մարմնի ղեկավար</t>
  </si>
  <si>
    <t>Աշխատակազմի առանձնացված ստորաբաժանում</t>
  </si>
  <si>
    <t>Աշխատակազմի առանձնացված ստորաբաժանման տարածքային մարմին</t>
  </si>
  <si>
    <t>Աշխատակազմի կառուցվածքային ստորաբաժանման ղեկավար</t>
  </si>
  <si>
    <t>Աշխատակազմի արտաքին կապերի վարչություն</t>
  </si>
  <si>
    <t>Աշխատակազմի վարչություն /քարտուղարություն/</t>
  </si>
  <si>
    <t>Աշխատակազմի ինքնուրույն բաժին</t>
  </si>
  <si>
    <t>Աշխատակազմի քարտուղարություն</t>
  </si>
  <si>
    <t>Տեխնիկական սպասարկում իրականացնող անձնակազմ</t>
  </si>
  <si>
    <t>Յուրաքանչյուր 4 կամ 5 միավորի համար մեկական հեռախոսագիծ (բացառությամբ տեխնիկական սպասարկողների)</t>
  </si>
  <si>
    <t>Ընդամենը</t>
  </si>
  <si>
    <t>հ/հ</t>
  </si>
  <si>
    <t>Ձև N 6</t>
  </si>
  <si>
    <t>տարբերություն</t>
  </si>
  <si>
    <t>Դատական իշխանության մարմնի անվանումը</t>
  </si>
  <si>
    <t>Հ/Հ</t>
  </si>
  <si>
    <t>գործերի
քանակը</t>
  </si>
  <si>
    <t>մեկ գործի համար ուղարկվող 
փաստաթղթերի 
քանակը</t>
  </si>
  <si>
    <t>ուղարկվող մեկ փաստաթղթի 
միջին արժեքը</t>
  </si>
  <si>
    <t>մեկ գործի արժեքը</t>
  </si>
  <si>
    <t>Ընդամենը տարեկան 
 ծախսեր</t>
  </si>
  <si>
    <t>գործերի
քանակը (ս3-ս8)</t>
  </si>
  <si>
    <t>Ընդամենը տարեկան 
 ծախսեր (ս7-ս9)</t>
  </si>
  <si>
    <t>Այդ թվում`</t>
  </si>
  <si>
    <t>Ձև N 7</t>
  </si>
  <si>
    <t xml:space="preserve">Սահմանված րոպե </t>
  </si>
  <si>
    <t>Հաստիքի անվանումը</t>
  </si>
  <si>
    <t xml:space="preserve">Հաստ.միավ.թիվը </t>
  </si>
  <si>
    <t>հեռ. քան</t>
  </si>
  <si>
    <t>ամս. բաժ.  վճար</t>
  </si>
  <si>
    <t>հասանելիք րոպե</t>
  </si>
  <si>
    <t>միջքաղ.և բջջ.ցանց, միավ.</t>
  </si>
  <si>
    <t>միջազգային,միավոր</t>
  </si>
  <si>
    <t>միջքաղ., միջազգայ. հեռ.համար</t>
  </si>
  <si>
    <t>Փոստային</t>
  </si>
  <si>
    <t>Ինտերնետ</t>
  </si>
  <si>
    <t>Իրտեկ</t>
  </si>
  <si>
    <t>Ձև N 8</t>
  </si>
  <si>
    <t>Համակար     գիչների քանակը  (հատ)</t>
  </si>
  <si>
    <t xml:space="preserve">Հզորությունը </t>
  </si>
  <si>
    <t>Շահագործ  ման ժամերի տարեկան քանակը</t>
  </si>
  <si>
    <t>Շենքերի և շինություն ների մակերեսը (քառ/մետր)</t>
  </si>
  <si>
    <t>Տարեկան ծախսի նորմը (կվտ.ժ)</t>
  </si>
  <si>
    <t>Ընդամենը  տարեկան ծախսի նորմը (կվտ.ժ)</t>
  </si>
  <si>
    <t>Ընդամենը էլեկտրաէներ  գիայի ծախս               (հազ. դրամ)</t>
  </si>
  <si>
    <t xml:space="preserve"> Այլ հատուկ սարքեր /վերելակներ, ներքին հեռախոսակայաններ, արտաքին լուսավորություն և այլն/</t>
  </si>
  <si>
    <t>Լուսավորության և կենցաղային սարքերի ծախսի, օդի լավորակման դեպքում` ենքերի և շինությունների 1քառ/մետր մակերեսի համար</t>
  </si>
  <si>
    <t>Լուսավորության և կենցաղային սարքերի ծախսի, առանց օդի լավորակման դեպքում` շենքերի և շինությունների 1 քառ/մետր մակերեսի համար</t>
  </si>
  <si>
    <t>Համակարգիչների` 1 հատի համար, որը ներառում է տպիչ սարքերի և այլ կազմտեխնիկայի ծախսը, 8-ժամյա աշխատանքային օրվա համար</t>
  </si>
  <si>
    <t>այդ թվում`</t>
  </si>
  <si>
    <t>Ձև N 9</t>
  </si>
  <si>
    <t>Բնակավայրը</t>
  </si>
  <si>
    <t>Շենքի տեսակը  (քար / պանելային,   միաձույլ)</t>
  </si>
  <si>
    <t xml:space="preserve">Շենքի ծավալը (խոր/մետր) հաշվարկված արտաքին չափերով </t>
  </si>
  <si>
    <t>այդ թվում` զբաղեցրած տարածքի ծավալը (խոր. մետր)</t>
  </si>
  <si>
    <t xml:space="preserve">քար </t>
  </si>
  <si>
    <t>պանելային,      միաձույլ</t>
  </si>
  <si>
    <t>Ընդամենը ջեռուցման համար էլեկտրաէներգիայի ծախս               (հազ. դրամ)</t>
  </si>
  <si>
    <t>Ձև N 10</t>
  </si>
  <si>
    <t>Շենքի տեսակը  (քար / պանելային,  միաձույլ)</t>
  </si>
  <si>
    <t xml:space="preserve">Շենքի ընդհանուր ծավալը (խոր/մետր) հաշվարկված արտաքին չափերով </t>
  </si>
  <si>
    <t>Ջերմային էներգիայի տարեկան ծախսի նորմը                   (Գկալ/ խոր.մետր)</t>
  </si>
  <si>
    <t>Ընդամենը  տարեկան ծախսի նորմը (Գկալ/ խոր.մետր)</t>
  </si>
  <si>
    <t xml:space="preserve"> Բնական գազով աշխատող կաթսաներ (խոր/մետր)</t>
  </si>
  <si>
    <t>Բնական գազով աշխատող անհատական ջեռուցիչ սարքեր, վառարաններ</t>
  </si>
  <si>
    <t>Հեղուկ վառելիք անհատական ջեռուցիչ սարքերի, վառարանների համար (կգ)</t>
  </si>
  <si>
    <t>Ընդամենը  տարեկան ծախս          (Գկալ/ խոր.մետր)</t>
  </si>
  <si>
    <t>Սակագինը (հազ. դրամ)</t>
  </si>
  <si>
    <t>Ընդամենը ջեռուցման  ծախս                        (հազ. դրամ)</t>
  </si>
  <si>
    <t>պանելային,  միաձույլ</t>
  </si>
  <si>
    <t>ՀՀ կառավարության 2005 թվականի ապրիլի 28-ի N 629-Ն որոշման պահանջներին համապատասխան:</t>
  </si>
  <si>
    <t>N 1,2 և 3 ձևերը լրացվում են`</t>
  </si>
  <si>
    <t>Ձև N 11</t>
  </si>
  <si>
    <t>Տ Ե Ղ Ե Կ Ա Ն Ք</t>
  </si>
  <si>
    <t xml:space="preserve">գործուղման ծախսերի հաշվարկման վերաբերյալ </t>
  </si>
  <si>
    <t xml:space="preserve">հազ. դրամ </t>
  </si>
  <si>
    <t>Գործուղման վայրեր</t>
  </si>
  <si>
    <t>Գործուղման տևողությունը</t>
  </si>
  <si>
    <t>Գործուղման մեկնողների թիվը</t>
  </si>
  <si>
    <t>Օրապահիկ</t>
  </si>
  <si>
    <t>Վճարը 1 օրվա համար</t>
  </si>
  <si>
    <t>Ճանապարհածախսը  1 անձի համար մեկ ուղղությամբ</t>
  </si>
  <si>
    <t>Ընդամենը ծախսեր</t>
  </si>
  <si>
    <t>Գիշերավարձ</t>
  </si>
  <si>
    <t>Ճանապարհածախս              1 անձի համար մեկ ուղղությամբ</t>
  </si>
  <si>
    <t xml:space="preserve">Ծախսերի տարբերու թյունը             </t>
  </si>
  <si>
    <t>Ձև N 12</t>
  </si>
  <si>
    <t>Թողարկման տարեթիվը</t>
  </si>
  <si>
    <t>Քանակը</t>
  </si>
  <si>
    <t>Մեկ միավորի գինը     /հազ.  դրամ/</t>
  </si>
  <si>
    <t>Ընդամենը ծախսեր /հազ.  դրամ/</t>
  </si>
  <si>
    <t xml:space="preserve">Այդ թվում` </t>
  </si>
  <si>
    <t>Ձև N 13</t>
  </si>
  <si>
    <t>Չափի միավորը</t>
  </si>
  <si>
    <t>Ձեռքբեր ման  տարեթիվը</t>
  </si>
  <si>
    <t>Սկզբնական արժեքը   /հազ.դրամ/</t>
  </si>
  <si>
    <t xml:space="preserve">ՙ'Հայաստանի Հանրապետության պետական մարմինների գծով Հայաստանի Հանրապետության պետական բյուջեի նախագծում բյուջետային ծախսերի առանձին տեսակների` ջեռուցման, վառելիքի և էլեկտրաէներգիայի ձեռք բերման ծավալների հաշվարկման հիմքում դրվող նորմաները հաստատելու մասին՚ </t>
  </si>
  <si>
    <t>Ձև N 15</t>
  </si>
  <si>
    <t>Համազգեստի տարրերը</t>
  </si>
  <si>
    <t>Տվյալ համա զգեստը կրողների թիվը</t>
  </si>
  <si>
    <t>Կրման ժամկետը (տարի)</t>
  </si>
  <si>
    <t>Քանակը մեկ մարդու համար</t>
  </si>
  <si>
    <t>տարեթիվը</t>
  </si>
  <si>
    <t>Ընդամենը գումարը</t>
  </si>
  <si>
    <t>Ձեռքբերման</t>
  </si>
  <si>
    <t xml:space="preserve">Կարող է կրել մինչև </t>
  </si>
  <si>
    <t xml:space="preserve">Տարբերությունը            </t>
  </si>
  <si>
    <t>Կառուցվածքային ստորաբաժանումների անվանումը</t>
  </si>
  <si>
    <t>Հաստիքային միավորների թիվը</t>
  </si>
  <si>
    <t xml:space="preserve">Վարչություններ </t>
  </si>
  <si>
    <t>Բաժիններ</t>
  </si>
  <si>
    <t>Ձև N 17</t>
  </si>
  <si>
    <t>/դրամ/</t>
  </si>
  <si>
    <t>Տարբերությունը</t>
  </si>
  <si>
    <t>Հաստիքային ցուցակի համեմատական</t>
  </si>
  <si>
    <t>Անուն, Ազգանուն</t>
  </si>
  <si>
    <t>Պաշտոնի անվանումը</t>
  </si>
  <si>
    <t>Պաշտոնի    կոդը</t>
  </si>
  <si>
    <t>Տվյալ պաշտոնում աշխատան քային ստաժը</t>
  </si>
  <si>
    <t>Բարձր լեռնային վայրերում աշխատելու համար հավելում</t>
  </si>
  <si>
    <t>Այլ հավելա վճարներ</t>
  </si>
  <si>
    <t>Ընդամենը ամսական աշխատա վարձի ֆոնդ  /ս.8+ս.9+ս.10/</t>
  </si>
  <si>
    <t xml:space="preserve">Ըստ հաստատված կառուցվածքային ստորաբաժանումների </t>
  </si>
  <si>
    <t>Վարչություն /բաժին/</t>
  </si>
  <si>
    <t>Ընդամենը ըստ ստորաբաժանման</t>
  </si>
  <si>
    <t>Ընդամենը քաղաքացիական /պետական, հատուկ/ ծառայողներ</t>
  </si>
  <si>
    <t>Ընդամենը  ըստ  պետական կառավարման  մարմնի</t>
  </si>
  <si>
    <t>Հաստիքային ցուցակը կազմել ըստ հաստատված կառուցվածքային ստորաբաժանումների</t>
  </si>
  <si>
    <t>Ձև N 18</t>
  </si>
  <si>
    <t>Քաղաքացիական ծառայողներ</t>
  </si>
  <si>
    <t>Ընդամենը քաղաքացիական ծառայողներ</t>
  </si>
  <si>
    <t>Ընդամենը  ըստ  նախարարության</t>
  </si>
  <si>
    <t>Ձև N 19</t>
  </si>
  <si>
    <t>Դիվանագիտական ծառայողներ</t>
  </si>
  <si>
    <t>Ընդամենը դիվանագիտական  ծառայողներ</t>
  </si>
  <si>
    <t>Հարկային, մաքսային ծառայողներ</t>
  </si>
  <si>
    <t>Ընդամենը հարկային, մաքսային ծառայողներ</t>
  </si>
  <si>
    <t xml:space="preserve">Սահմանվող պաշտոնային դրույքաչափը </t>
  </si>
  <si>
    <t>Հարկադիր  կատարողներ</t>
  </si>
  <si>
    <t>Ընդամենը հարկադիր կատարողներ</t>
  </si>
  <si>
    <t>Աշխատանքային ստաժ</t>
  </si>
  <si>
    <t xml:space="preserve"> Պաշտոնային դրույքաչափը</t>
  </si>
  <si>
    <t>բարձր լեռնային վայրերում աշխատելու համար</t>
  </si>
  <si>
    <t>Ընդամենը ամսական աշխատա վարձի ֆոնդ</t>
  </si>
  <si>
    <t>Հավելավճարներ</t>
  </si>
  <si>
    <t xml:space="preserve">Ամսական աշխատա    վարձի ֆոնդ </t>
  </si>
  <si>
    <t>տարբերությունը</t>
  </si>
  <si>
    <t>Դատավորներ</t>
  </si>
  <si>
    <t>Ձև N 23</t>
  </si>
  <si>
    <t>Ձև N 24</t>
  </si>
  <si>
    <t>Անուն, ազգանուն</t>
  </si>
  <si>
    <t xml:space="preserve">Ընդամենը ամսական աշխատա վարձի ֆոնդ  </t>
  </si>
  <si>
    <t>Ձև N 25</t>
  </si>
  <si>
    <t>Դատախազներ</t>
  </si>
  <si>
    <t>Ընդամենը դատախազներ</t>
  </si>
  <si>
    <t>Ձև N 26</t>
  </si>
  <si>
    <t>Դատախազության աշխատակազմի պետական ծառայողներ</t>
  </si>
  <si>
    <t>Ընդամենը պետական ծառայողներ</t>
  </si>
  <si>
    <t>Ընդամենը  ըստ  աշխատակազմի</t>
  </si>
  <si>
    <t>Ձև N 27</t>
  </si>
  <si>
    <t>Հատուկ քննչական ծառայության ծառայողներ</t>
  </si>
  <si>
    <t xml:space="preserve">Ընդամենը </t>
  </si>
  <si>
    <t>Ընդամենը հատուկ քննչական ծառայության ծառայողներ</t>
  </si>
  <si>
    <t>Ձև N 28</t>
  </si>
  <si>
    <t>Հարկային ծառայողներ</t>
  </si>
  <si>
    <t>Մաքսային ծառայողներ</t>
  </si>
  <si>
    <t>Հարկադիր կատարողներ</t>
  </si>
  <si>
    <t xml:space="preserve">  4111</t>
  </si>
  <si>
    <t xml:space="preserve">  4112</t>
  </si>
  <si>
    <t>4113</t>
  </si>
  <si>
    <t>Շենքերի պահպանման ծառայություններ /դեռատիզացիա/</t>
  </si>
  <si>
    <t>աղբահանություն</t>
  </si>
  <si>
    <t>այլ</t>
  </si>
  <si>
    <t>ավտոմեքենաների տեխզննություն և բնապահպանական վճար</t>
  </si>
  <si>
    <t>Ընթացիկ սուբվենցիաներ համայնքներին</t>
  </si>
  <si>
    <t>Հաստիքային  միավորների  թիվը</t>
  </si>
  <si>
    <t>Էլեկտրաէներգիայով ջեռուցման ծառայություններ</t>
  </si>
  <si>
    <t xml:space="preserve">միջազգային ելից հեռախոսային  խոսակցություններ, այդ թվում` ֆաքսի միլային  միջազգային հաղորդագրություններ </t>
  </si>
  <si>
    <t xml:space="preserve">միջքաղաքային և դեպի բջջային ցանց ելից հեռախոսային խոսակցություններ, այդ թվում` ֆաքսիմիլային  միջքաղաքային հաղորդագրություններ </t>
  </si>
  <si>
    <t xml:space="preserve">Գործակից </t>
  </si>
  <si>
    <t>Սահմանվող պաշտոնային դրույքաչափը /դրամ/</t>
  </si>
  <si>
    <t>Դիվանագիտական աստիճանի համար սահմանվող հավելա վճարներ</t>
  </si>
  <si>
    <t xml:space="preserve">Հաստիքային միավորների թիվը </t>
  </si>
  <si>
    <t xml:space="preserve">Ամսական աշխատա    վարձի ֆոնդ    </t>
  </si>
  <si>
    <t>Կոչումը</t>
  </si>
  <si>
    <t>Կոչման համար տրվող հավելավճար</t>
  </si>
  <si>
    <t>Ընդամենը ամսական աշխատա վարձի ֆոնդ  /ս.10+ս.11+ս.12/</t>
  </si>
  <si>
    <r>
      <t>*</t>
    </r>
    <r>
      <rPr>
        <sz val="10"/>
        <color indexed="8"/>
        <rFont val="GHEA Grapalat"/>
        <family val="3"/>
      </rPr>
      <t>Աշխատավարձի հաշվարկման համար բազային աշխատավարձի չափը կազմում է 66140.0 դրամ:</t>
    </r>
  </si>
  <si>
    <t>Դասային աստիճանը</t>
  </si>
  <si>
    <r>
      <t xml:space="preserve">Դասային աստիճանի համար հաշվարկվող հավելավճար </t>
    </r>
    <r>
      <rPr>
        <b/>
        <sz val="8"/>
        <color indexed="10"/>
        <rFont val="GHEA Grapalat"/>
        <family val="3"/>
      </rPr>
      <t>(x)</t>
    </r>
  </si>
  <si>
    <r>
      <t>*</t>
    </r>
    <r>
      <rPr>
        <sz val="8"/>
        <rFont val="GHEA Grapalat"/>
        <family val="3"/>
      </rPr>
      <t xml:space="preserve">Սահմանվող պաշտոնային դրույքաչափը /ս.8 x բազային աշխատավարձ/ </t>
    </r>
  </si>
  <si>
    <t xml:space="preserve">Սահմանվող պաշտոնային դրույքաչափը արձ/ </t>
  </si>
  <si>
    <t>Աշխատանքային ստաժը /ըստ օրենքի հաշվարկման համար/</t>
  </si>
  <si>
    <r>
      <t>Աշխատանքային ստաժի համար հաշվարկվող հավելավճար</t>
    </r>
    <r>
      <rPr>
        <sz val="8"/>
        <color indexed="10"/>
        <rFont val="GHEA Grapalat"/>
        <family val="3"/>
      </rPr>
      <t>(x)</t>
    </r>
  </si>
  <si>
    <t xml:space="preserve">Ընդամենը դասային աստիճանի և աշխատանքային ստաժի համար սահմանվող հավելավճար </t>
  </si>
  <si>
    <t>աշխատանքային ստաժի համար</t>
  </si>
  <si>
    <t>այլ հավելավճարներ</t>
  </si>
  <si>
    <t>Ընդամենը ամսական աշխատա վարձի ֆոնդ  /ս.14+ս.15+ս.16/</t>
  </si>
  <si>
    <t>Ընդամենը ամսական աշխատա վարձի ֆոնդ  /ս.19+ս.20+ս.21/</t>
  </si>
  <si>
    <t>Ընդամենը ամսական աշխատա վարձի ֆոնդ  /ս.24+ս.25+ս.26/</t>
  </si>
  <si>
    <t>Ընդամենը ամսական աշխատա վարձի ֆոնդ  /ս.29+ս.30+ս.31/</t>
  </si>
  <si>
    <t>Սահմանվող պաշտոնային դրույքաչափը</t>
  </si>
  <si>
    <t>Ընդամենը ամսական աշխատա վարձի ֆոնդ  /ս.16+ս.17+ս.18/</t>
  </si>
  <si>
    <t>Ընդամենը ամսական աշխատա վարձի ֆոնդ  /ս.21+ս.22+ս.23/</t>
  </si>
  <si>
    <t>Ընդամենը ամսական աշխատա վարձի ֆոնդ  /ս.26+ս.27+ս.28/</t>
  </si>
  <si>
    <t>Ընդամենը ամսական աշխատա վարձի ֆոնդ  /ս.31+ս.32+ս.33/</t>
  </si>
  <si>
    <t xml:space="preserve">Ընդամենը տարեկան աշխատա վարձի ֆոնդ  </t>
  </si>
  <si>
    <t xml:space="preserve">ընդամենը </t>
  </si>
  <si>
    <t>Քննչական կոմիտեի ծառայողներ</t>
  </si>
  <si>
    <t>Ընդամենը քննչական կոմիտեի ծառայողներ</t>
  </si>
  <si>
    <t>Ընդամենը  ըստ  դեպարտամենտի</t>
  </si>
  <si>
    <t>Ծառայության առանձնահատկություններով պայմանավորված տրվող հավելումներ (ՀՀ կառավարության 04.09.14թ.N 950-Ն որոշում)</t>
  </si>
  <si>
    <t xml:space="preserve">Ընդամենը ամսական աշխատավարձի ֆոնդ  </t>
  </si>
  <si>
    <t>…</t>
  </si>
  <si>
    <t>Բաժանորդային վարձի սակագինը ըստ կապի օպերատորի հետ կնքված պայմանագրի (ՀՀ դրամով` առանց ԱԱՀ-ի)</t>
  </si>
  <si>
    <r>
      <t>**</t>
    </r>
    <r>
      <rPr>
        <b/>
        <sz val="8"/>
        <rFont val="GHEA Grapalat"/>
        <family val="3"/>
      </rPr>
      <t xml:space="preserve">Սահմանվող պաշտոնային դրույքաչափը </t>
    </r>
  </si>
  <si>
    <t>Քննչական կոմիտեի դեպարտամենտի պետական ծառայողներ</t>
  </si>
  <si>
    <t>Հատուկ քննչական ծառայության աշխատակազմի պետական ծառայողներ</t>
  </si>
  <si>
    <t>2014թ. հուլիսի 1-ից հետո սահմանված հավելավճարի չափը</t>
  </si>
  <si>
    <r>
      <t>*</t>
    </r>
    <r>
      <rPr>
        <sz val="8"/>
        <rFont val="GHEA Grapalat"/>
        <family val="3"/>
      </rPr>
      <t xml:space="preserve">Սահմանվող պաշտոնային դրույքաչափը /ս.6 x բազային աշխատավարձ/ </t>
    </r>
  </si>
  <si>
    <t>Ընդամենը տարեկան G+M+R /հազ.դր./</t>
  </si>
  <si>
    <t>Ընդամենը ամբողջ կապը S+T+U+V /հազ.դր./</t>
  </si>
  <si>
    <t>ընդ. ամս. վճար D*E</t>
  </si>
  <si>
    <t xml:space="preserve">ընդ. տար. վճար F*12 </t>
  </si>
  <si>
    <t>Ընդանուր H*C</t>
  </si>
  <si>
    <t>անվճար I-D*360, մնացորդ</t>
  </si>
  <si>
    <t>րոպեավ. 360ր-ից ավել (I-J)*5դր</t>
  </si>
  <si>
    <t xml:space="preserve">տար. րոպեավ. L*12 </t>
  </si>
  <si>
    <t>ընդ. ամս. վճար (N+O) *1000</t>
  </si>
  <si>
    <t>P*20%</t>
  </si>
  <si>
    <t>ընդ. տար.վճար (P+Q)*12</t>
  </si>
  <si>
    <t>A</t>
  </si>
  <si>
    <t>M</t>
  </si>
  <si>
    <t>P</t>
  </si>
  <si>
    <t>Տրանսպորտային նյութեր</t>
  </si>
  <si>
    <t xml:space="preserve">Գյուղատնտեսական ապրանքներ </t>
  </si>
  <si>
    <t xml:space="preserve">Կենցաղային և հանրային սննդի նյութեր </t>
  </si>
  <si>
    <t>Հատուկ հեռախոսակապ</t>
  </si>
  <si>
    <t>2019թ.</t>
  </si>
  <si>
    <t>Ց Ա Ն Կ</t>
  </si>
  <si>
    <t>Պետական մարմնի կառուցվածքի և աշխատողների թվի վերաբերյալ</t>
  </si>
  <si>
    <t xml:space="preserve">Հայեցողական պաշտոններ </t>
  </si>
  <si>
    <t>խորհրդական</t>
  </si>
  <si>
    <t>օգնական</t>
  </si>
  <si>
    <t>Տեխնիկական սպասարկում իրականացնող և քաղաքացիական աշխատանք կատարող անձնակազմ</t>
  </si>
  <si>
    <t>IV</t>
  </si>
  <si>
    <t>Նշել մարմնի կառուցվածքը  հաստատող  համապատասխան իրավական ակտի տարեթիվը և համարը</t>
  </si>
  <si>
    <t xml:space="preserve">Ընդամենը վճարման ենթակա հավելավճարներ </t>
  </si>
  <si>
    <t>հատուկ կարևորության և հույժ գաղտնի տեղեկություններին փաստացի իրազեկ անձանց հավելավճար</t>
  </si>
  <si>
    <t>`</t>
  </si>
  <si>
    <r>
      <t xml:space="preserve">Դասային աստիճանի համար սահմանվող հավելավճարի տոկոսը </t>
    </r>
    <r>
      <rPr>
        <b/>
        <sz val="8"/>
        <color indexed="10"/>
        <rFont val="GHEA Grapalat"/>
        <family val="3"/>
      </rPr>
      <t xml:space="preserve"> (%)</t>
    </r>
  </si>
  <si>
    <r>
      <t xml:space="preserve">Աշխատանքային ստաժը /ըստ օրենքի հաշվարկման համար/ </t>
    </r>
    <r>
      <rPr>
        <b/>
        <sz val="8"/>
        <color indexed="10"/>
        <rFont val="GHEA Grapalat"/>
        <family val="3"/>
      </rPr>
      <t>(տարի)</t>
    </r>
  </si>
  <si>
    <t xml:space="preserve">Դասային աստիճանի համար հաշվարկվող հավելավճար </t>
  </si>
  <si>
    <r>
      <t>Աշխատանքային ստաժի համար հաշվարկվող հավելավճար</t>
    </r>
    <r>
      <rPr>
        <sz val="8"/>
        <color indexed="10"/>
        <rFont val="GHEA Grapalat"/>
        <family val="3"/>
      </rPr>
      <t xml:space="preserve"> /դրույքաչափի 2% յուր. տարվա համար/</t>
    </r>
    <r>
      <rPr>
        <b/>
        <sz val="8"/>
        <color indexed="10"/>
        <rFont val="GHEA Grapalat"/>
        <family val="3"/>
      </rPr>
      <t>(x)</t>
    </r>
  </si>
  <si>
    <r>
      <t>Ընդամենը օրենքով սահմանված կարգով հաշվարկվող հավելավճարներ /</t>
    </r>
    <r>
      <rPr>
        <b/>
        <sz val="8"/>
        <color indexed="10"/>
        <rFont val="GHEA Grapalat"/>
        <family val="3"/>
      </rPr>
      <t>մինչև դրույքաչափի 30%-ը</t>
    </r>
    <r>
      <rPr>
        <b/>
        <sz val="8"/>
        <rFont val="GHEA Grapalat"/>
        <family val="3"/>
      </rPr>
      <t>/</t>
    </r>
    <r>
      <rPr>
        <b/>
        <sz val="8"/>
        <color indexed="10"/>
        <rFont val="GHEA Grapalat"/>
        <family val="3"/>
      </rPr>
      <t>(x)</t>
    </r>
    <r>
      <rPr>
        <b/>
        <sz val="8"/>
        <rFont val="GHEA Grapalat"/>
        <family val="3"/>
      </rPr>
      <t xml:space="preserve"> </t>
    </r>
  </si>
  <si>
    <r>
      <rPr>
        <sz val="8"/>
        <color indexed="10"/>
        <rFont val="GHEA Grapalat"/>
        <family val="3"/>
      </rPr>
      <t>**</t>
    </r>
    <r>
      <rPr>
        <b/>
        <sz val="8"/>
        <rFont val="GHEA Grapalat"/>
        <family val="3"/>
      </rPr>
      <t xml:space="preserve">Սահմանվող պաշտոնային դրույքաչափը </t>
    </r>
  </si>
  <si>
    <t>Ընդամենը վճարման ենթակա հավելավճարներ (x)</t>
  </si>
  <si>
    <t>Քաղաքացիական /պետական, հատուկ/ ծառայողներ</t>
  </si>
  <si>
    <t>Տվյալ պաշտոնում աշխատան քային ստաժը /2019թ. հուլիսի 1-ի դրությամբ/   (տարի)</t>
  </si>
  <si>
    <t xml:space="preserve">Գործակից /2019թ. հուլիսի 1-ի դրությամբ/  </t>
  </si>
  <si>
    <t xml:space="preserve">Ընդամենը ամսական աշխատա վարձ  </t>
  </si>
  <si>
    <t>Ընդամենը ամսական աշխատավարձ</t>
  </si>
  <si>
    <t>Ընդամենը ամսական աշխատավարձ  /ս.8+ս.9+ս.10/</t>
  </si>
  <si>
    <t>Քաղաքացիական /պետական, դատական, հատուկ/ ծառայողներ</t>
  </si>
  <si>
    <t>Աշխատավարձի ֆոնդի հաշվարկ</t>
  </si>
  <si>
    <t>Ձև N 16</t>
  </si>
  <si>
    <t xml:space="preserve"> /հազ. դրամ/</t>
  </si>
  <si>
    <t>/հազ. դրամ/</t>
  </si>
  <si>
    <t>Պետական մարմնի կողմից զբաղեցված տարածքների</t>
  </si>
  <si>
    <t>Զբաղեցվող տարածքի գտնվելու հասցեն</t>
  </si>
  <si>
    <t>Ընդամենը՝</t>
  </si>
  <si>
    <t>Տարեկան վարձավճարի գումարը                   (հազ դրամ)</t>
  </si>
  <si>
    <t>Տարածքը (քառ մետր)</t>
  </si>
  <si>
    <t>Պետական մարմնի ստորաբաժանման անվանումը, որի կողմից զբաղեցված է համապատասխան տարածքը</t>
  </si>
  <si>
    <t>2020թ. բյուջետային հայտ</t>
  </si>
  <si>
    <t>2020թ.</t>
  </si>
  <si>
    <t>Ընթացիկ դրամաշնորհներ պետական կառավարման հատվածին</t>
  </si>
  <si>
    <t>Աշխատակազմի մասնագիտական զարգացման ծառայություններ</t>
  </si>
  <si>
    <t xml:space="preserve">2020թ. </t>
  </si>
  <si>
    <t xml:space="preserve">Գործակից /2020թ. հուլիսի 1-ի դրությամբ/  </t>
  </si>
  <si>
    <t>Տվյալ պաշտոնում աշխատան քային ստաժը /2020թ. հուլիսի 1-ի դրությամբ/   (տարի)</t>
  </si>
  <si>
    <t xml:space="preserve">2020 թ. </t>
  </si>
  <si>
    <t>4639</t>
  </si>
  <si>
    <t>Այլ ընթացիկ դրամաշնորհներ</t>
  </si>
  <si>
    <t>Բյուջետային ծախսերի տնտ. դասակարգման հոդվածի անվանումը</t>
  </si>
  <si>
    <t>այդ  թվում՝</t>
  </si>
  <si>
    <t xml:space="preserve">  փաստացի  կատարո ղական</t>
  </si>
  <si>
    <t>Գազով ջեռուցման ծառայություններ</t>
  </si>
  <si>
    <t>Բյուջետային ծախսերի տնտեսագիտական դասակարգման հոդվածի անվանումը</t>
  </si>
  <si>
    <t>Կապի այլ ծառայություններ</t>
  </si>
  <si>
    <t>(ս.4 x բաժանորդային վարձ (առանց ԱԱՀ) x 12ամիս) դրամ</t>
  </si>
  <si>
    <r>
      <t xml:space="preserve">ԸՆԴԱՄԵՆԸ                        (ներառյալ՝ </t>
    </r>
    <r>
      <rPr>
        <i/>
        <sz val="10"/>
        <rFont val="GHEA Grapalat"/>
        <family val="3"/>
      </rPr>
      <t>ԱԱՀ-ն)</t>
    </r>
  </si>
  <si>
    <t>Ձև N 5</t>
  </si>
  <si>
    <t>Ընդամենը  տարեկան ծախսի նորմը (կվտ/ժ)</t>
  </si>
  <si>
    <t xml:space="preserve">Ջերմային էներգիայի տարեկան ծախսի նորմը` կվտ/Ժ/ խոր.մետր                 </t>
  </si>
  <si>
    <t>հոդվածի կոդը</t>
  </si>
  <si>
    <t>Ձև N 3</t>
  </si>
  <si>
    <t xml:space="preserve">Ձև N  4 </t>
  </si>
  <si>
    <t>ՎԱՐՁԱԿԱԼՈՒԹՅԱՄԲ</t>
  </si>
  <si>
    <t>ՍԵՓԱԿԱՆՈՒԹՅԱՆ ԻՐԱՎՈՒՆՔՈՎ</t>
  </si>
  <si>
    <t xml:space="preserve">ԱՆՀԱՏՈՒՅՑ ՕԳՏԱԳՈՐԾՄԱՆ </t>
  </si>
  <si>
    <t>Տարածքը զբաղեցնելու իրավական հիմքը (համապատասխան իրավական ակտի, Վարձակալության պայմանագրի կամ սեփականության վկայականի համարը)</t>
  </si>
  <si>
    <t>Վարձակալությամբ/ենթավար-ձակալությամբ գույքը հանձնող սուբյեկտի անվանումը՝ ըստ  պայմանագրի</t>
  </si>
  <si>
    <t>Տվյալ պաշտոնում աշխատանքային ստաժը /2020թ. հուլիսի 1-ի դրությամբ/  (տարի/ամիս)</t>
  </si>
  <si>
    <t xml:space="preserve">2021թ. </t>
  </si>
  <si>
    <t>Տվյալ պաշտոնում աշխատան քային ստաժը /2021թ. հուլիսի 1-ի դրությամբ/  (տարի/ամիս)</t>
  </si>
  <si>
    <t xml:space="preserve">Գործակից /2021թ. հուլիսի 1-ի դրությամբ/  </t>
  </si>
  <si>
    <t>2019 թ.</t>
  </si>
  <si>
    <t>2021թ.</t>
  </si>
  <si>
    <t xml:space="preserve">2021 թ. </t>
  </si>
  <si>
    <t>լրացնել ապրանքի կամ ծառայության նկարագրությունը</t>
  </si>
  <si>
    <t>Ծառայողական գործուղումների գծով ծախսեր</t>
  </si>
  <si>
    <t xml:space="preserve">Տվյալ տարածքում վճարման ենթակա ընդամենը կոմունալ ծախսը                  </t>
  </si>
  <si>
    <t>Էլեկտրաէներգիա (լուսավորություն)  /հազ դրամ/</t>
  </si>
  <si>
    <t>Էլեկտրաէներգիա (ջեռուցում)           /հազ դրամ/</t>
  </si>
  <si>
    <t>Գազ (ջեռուցում)          /հազ դրամ/</t>
  </si>
  <si>
    <t>Ջուր                   /հազ դրամ/</t>
  </si>
  <si>
    <t>4824</t>
  </si>
  <si>
    <t>Առողջապահական և լաբորատոր նյութեր</t>
  </si>
  <si>
    <t xml:space="preserve"> Ընթացիկ դրամաշնորհներ պետական և համայնքային  առևտրային կազմակերպություններին</t>
  </si>
  <si>
    <t>2019թ. հաստատված</t>
  </si>
  <si>
    <t>2020թ. բյուջետային հայտի և  2019թ. հաստատվածի տարբերությունը</t>
  </si>
  <si>
    <t>Տնտեսագիտական դասակարգման հոդվածների գծով 2020թ. ընթացքում նախատեսվող ծախսերը՝ ըստ ապրանքների և ծառայությունների տեսակների</t>
  </si>
  <si>
    <t>ՀՀ  պետական  մարմինների 2020 թվականի  կապի ծառայությունների  վճարների</t>
  </si>
  <si>
    <t>ՀՀ  դատական իշխանության մարմինների 2020 թվականի փոստային կապի ծառայությունների վճարների</t>
  </si>
  <si>
    <t>ՀՀ  դատական իշխանության  մարմինների 2020 թվականի  կապի ծառայությունների  վճարների</t>
  </si>
  <si>
    <t>ՀՀ  պետական  մարմինների 2020 թվականի էլեկտրաէներգիայի ծախսերի /բացառությամբ ջեռուցման/</t>
  </si>
  <si>
    <t>ՀՀ  պետական մարմինների վարչական շենքերի և շինությունների 2020 թվականի ջեռուցման համար անհրաժեշտ էլեկտրաէներգիայի ծախսերի</t>
  </si>
  <si>
    <t>2020 թվականի ՀՀ  պետական մարմինների վարչական շենքերի և շինությունների գազով ջեռուցման համար անհրաժեշտ  ծախսերի</t>
  </si>
  <si>
    <t>2022թ.</t>
  </si>
  <si>
    <t>Բաժին</t>
  </si>
  <si>
    <t>խումբ</t>
  </si>
  <si>
    <t>դաս</t>
  </si>
  <si>
    <t xml:space="preserve"> Ծրագրային դասիչը</t>
  </si>
  <si>
    <t xml:space="preserve"> Ծրագիր</t>
  </si>
  <si>
    <t xml:space="preserve"> Միջոցառում</t>
  </si>
  <si>
    <t xml:space="preserve"> այդ թվում`</t>
  </si>
  <si>
    <t xml:space="preserve">Ընդհանուր գումարը            </t>
  </si>
  <si>
    <t>ենթակա է պարտադիր լրացման</t>
  </si>
  <si>
    <t xml:space="preserve">Բյուջետային ծախսերի տնտեսագիտական դասակարգման մյուս հոդվածների գծով ավելացնել նոր տողեր՝ ըստ անհրաժեշտության </t>
  </si>
  <si>
    <t>Պետական հատվածի տարբեր մակարդակների կողմից միմյանց նկատմամբ կիրառվող տույժեր</t>
  </si>
  <si>
    <t xml:space="preserve">2022թ. </t>
  </si>
  <si>
    <t>2020 թ.</t>
  </si>
  <si>
    <t xml:space="preserve">2022 թ. </t>
  </si>
  <si>
    <t>Միջոցառման վրա կատարվող ծախսը - ընթացիկ ծախսեր (հազար դրամ)</t>
  </si>
  <si>
    <t>Միջոցառման վրա կատարվող ծախսը - ոչ ֆինանսական ակտիվների գծով ծախսեր (հազար դրամ)</t>
  </si>
  <si>
    <t xml:space="preserve">Ղեկավար պաշտոններ </t>
  </si>
  <si>
    <t>ՀՀ կառավարության  2014թ. հուլիսի 3-ի «Պետական իշխանության մարմիններում քաղաքացիական աշխատանք կատարող և տեխնիկական սպասարկում իրականացնող անձանց պաշտոնային դրույքաչափերը սահմանելու մասին» N 737-Ն որոշում</t>
  </si>
  <si>
    <t>«Պետական պաշտոններ և պետական ծառայության պաշտոններ զբաղեցնող անձանց վարձատրության մասին» ՀՀ օրենք</t>
  </si>
  <si>
    <t>Տվյալ պաշտոնում աշխատանքային ստաժը /2019թ. հուլիսի 1-ի դրությամբ/  (տարի/ամիս)</t>
  </si>
  <si>
    <t xml:space="preserve">Գործակից /2022թ. հուլիսի 1-ի դրությամբ/  </t>
  </si>
  <si>
    <t xml:space="preserve">Քաղաքացիական աշխատանք կատարող և տեխնիկական սպասարկում իրականացնող անձնակազմ </t>
  </si>
  <si>
    <t>Քաղաքացիական աշխատանք կատարող և տեխնիկական սպասարկում իրականացնող անձնակազմ</t>
  </si>
  <si>
    <r>
      <t xml:space="preserve">Կոչման համար սահմանվող հավելավճարի տոկոսը </t>
    </r>
    <r>
      <rPr>
        <b/>
        <sz val="8"/>
        <color indexed="10"/>
        <rFont val="GHEA Grapalat"/>
        <family val="3"/>
      </rPr>
      <t xml:space="preserve"> </t>
    </r>
  </si>
  <si>
    <r>
      <t>*</t>
    </r>
    <r>
      <rPr>
        <b/>
        <sz val="8"/>
        <rFont val="GHEA Grapalat"/>
        <family val="3"/>
      </rPr>
      <t xml:space="preserve">Սահմանվող պաշտոնային դրույքաչափը /ս.8 x բազային աշխատավարձ/ </t>
    </r>
  </si>
  <si>
    <t>Տվյալ պաշտոնում աշխատան քային ստաժը /2021թ. հուլիսի 1-ի դրությամբ/   (տարի)</t>
  </si>
  <si>
    <t>Տվյալ պաշտոնում աշխատան քային ստաժը /2022թ. հուլիսի 1-ի դրությամբ/   (տարի)</t>
  </si>
  <si>
    <r>
      <t>*</t>
    </r>
    <r>
      <rPr>
        <sz val="8"/>
        <rFont val="GHEA Grapalat"/>
        <family val="3"/>
      </rPr>
      <t xml:space="preserve">Սահմանվող պաշտոնային դրույքաչափը /ս.7 x բազային աշխատավարձ/ </t>
    </r>
  </si>
  <si>
    <t xml:space="preserve">Դիվանագիտական աստիճանի համար  սահմանվող հավելավճարի տոկոսը </t>
  </si>
  <si>
    <t xml:space="preserve">Տվյալ պաշտոնում աշխատան քային ստաժը /2020թ. հուլիսի 1-ի դրությամբ/  </t>
  </si>
  <si>
    <t>Դիվանագիտական աստիճանի համար  վճարվող հավելավճարի չափը 01.01.2020թ. դրությամբ</t>
  </si>
  <si>
    <t xml:space="preserve">Դասային աստիճանի համար սահմանվող հավելավճարի տոկոսը </t>
  </si>
  <si>
    <t>Աշխատանքային ստաժի համար հաշվարկվող հավելավճար</t>
  </si>
  <si>
    <r>
      <t xml:space="preserve">Դասային աստիճանի համար սահմանվող հավելավճարի տոկոսը </t>
    </r>
    <r>
      <rPr>
        <b/>
        <sz val="8"/>
        <color indexed="10"/>
        <rFont val="GHEA Grapalat"/>
        <family val="3"/>
      </rPr>
      <t xml:space="preserve"> </t>
    </r>
  </si>
  <si>
    <r>
      <t>*</t>
    </r>
    <r>
      <rPr>
        <b/>
        <sz val="8"/>
        <rFont val="GHEA Grapalat"/>
        <family val="3"/>
      </rPr>
      <t xml:space="preserve">Սահմանվող պաշտոնային դրույքաչափը </t>
    </r>
  </si>
  <si>
    <t xml:space="preserve"> Բյուջետային հատկացումների ծրագրերի և միջոցառումների անվանումները</t>
  </si>
  <si>
    <t>Հայեցողական պաշտոններ /խորհրդական, օգնական, մամուլի քարտուղար/</t>
  </si>
  <si>
    <r>
      <t>ԱՇԽԱՏԱՆՔԻ  ՎԱՐՁԱՏՐՈՒԹՅՈՒՆ</t>
    </r>
    <r>
      <rPr>
        <b/>
        <sz val="12"/>
        <color indexed="10"/>
        <rFont val="GHEA Grapalat"/>
        <family val="3"/>
      </rPr>
      <t xml:space="preserve">  </t>
    </r>
  </si>
  <si>
    <t xml:space="preserve">Ընդամենը  </t>
  </si>
  <si>
    <t>Ընդամենը  ըստ  ծառայության</t>
  </si>
  <si>
    <r>
      <t>*</t>
    </r>
    <r>
      <rPr>
        <sz val="10"/>
        <rFont val="GHEA Grapalat"/>
        <family val="3"/>
      </rPr>
      <t>Աշխատավարձի հաշվարկման համար բազային աշխատավարձի չափը կազմում է 66140.0 դրամ:</t>
    </r>
  </si>
  <si>
    <t>Երևան քաղաքի ընդհանուր իրավասության դատարան</t>
  </si>
  <si>
    <t>Դատական դեպարտամենտի ղեկավար</t>
  </si>
  <si>
    <t>Բարձրագույն դատական խորհուրդ</t>
  </si>
  <si>
    <t>Նյութատեխնիկական ապահովման և գնումների համակարգման վարչություն</t>
  </si>
  <si>
    <t>Վերաքննիչ քաղաքացիական դատարան</t>
  </si>
  <si>
    <t>Դատական դեպարտամենտ</t>
  </si>
  <si>
    <t>Վճռաբեկ դատարան</t>
  </si>
  <si>
    <t>Վերաքննիչ քաղաքացիական  դատարան</t>
  </si>
  <si>
    <t>Վերաքննիչ քրեական դատարան</t>
  </si>
  <si>
    <t>Վերաքննիչ վարչական դատարան</t>
  </si>
  <si>
    <t>Վարչական դատարան</t>
  </si>
  <si>
    <t>Դատական կարգադրիչների ծառայություն</t>
  </si>
  <si>
    <t>Սնանկության դատարան</t>
  </si>
  <si>
    <t>ԲԴԽ և ՀՀ դատարաններ</t>
  </si>
  <si>
    <t>Դատարանների անվանում</t>
  </si>
  <si>
    <t>ԱՊՊԱ</t>
  </si>
  <si>
    <t>Ավտոմեքենայի մակնիշը</t>
  </si>
  <si>
    <t>Պետ համարանիշ</t>
  </si>
  <si>
    <t>Պայմանագրի գումար</t>
  </si>
  <si>
    <t>Ընդհանուրը /հազ.դրամ/</t>
  </si>
  <si>
    <t>այդ թվում</t>
  </si>
  <si>
    <t>ԲԴԽ</t>
  </si>
  <si>
    <t>Ավտոմեքենա TOYOTA COROLA</t>
  </si>
  <si>
    <t>Ավտոմեքենա TOYOTA PRADO</t>
  </si>
  <si>
    <t>Արարատ և Վայոց Ձոր մարզերի ընդհանուր իրավասության դատարան</t>
  </si>
  <si>
    <t>001 JJ 01</t>
  </si>
  <si>
    <t>002 JJ 01</t>
  </si>
  <si>
    <t>005 ՏՏ 01</t>
  </si>
  <si>
    <t xml:space="preserve">Ավտոմեքենա NISSAN X-TRAIL </t>
  </si>
  <si>
    <t>051 SS 01</t>
  </si>
  <si>
    <t>Ավտոմեքենա Գազ-330202-12-89</t>
  </si>
  <si>
    <t>024 SS 01</t>
  </si>
  <si>
    <t>001 SS 01</t>
  </si>
  <si>
    <t>Ավտոմեքենա TOYOTA Camry 2,5Լ</t>
  </si>
  <si>
    <t>հատ</t>
  </si>
  <si>
    <t>քմ</t>
  </si>
  <si>
    <t>Տեղեկանք</t>
  </si>
  <si>
    <r>
      <t xml:space="preserve">Բնակության վայրից 30կմ հեռավորության վրա աշխատող յուրաքանչյուր դատավորին հասանելիք </t>
    </r>
    <r>
      <rPr>
        <b/>
        <i/>
        <u/>
        <sz val="10"/>
        <rFont val="GHEA Grapalat"/>
        <family val="3"/>
      </rPr>
      <t>ամսական</t>
    </r>
    <r>
      <rPr>
        <b/>
        <i/>
        <sz val="10"/>
        <rFont val="GHEA Grapalat"/>
        <family val="3"/>
      </rPr>
      <t xml:space="preserve"> գումար /հազ. դրամ/</t>
    </r>
  </si>
  <si>
    <r>
      <t xml:space="preserve">Բնակության վայրից 30կմ հեռավորության վրա աշխատող յուրաքանչյուր դատավորին հասանելիք </t>
    </r>
    <r>
      <rPr>
        <b/>
        <i/>
        <u/>
        <sz val="10"/>
        <rFont val="GHEA Grapalat"/>
        <family val="3"/>
      </rPr>
      <t xml:space="preserve">տարեկան </t>
    </r>
    <r>
      <rPr>
        <b/>
        <i/>
        <sz val="10"/>
        <rFont val="GHEA Grapalat"/>
        <family val="3"/>
      </rPr>
      <t>գումար /հազ. դրամ/</t>
    </r>
  </si>
  <si>
    <t>Դատարաններ</t>
  </si>
  <si>
    <t>Բնակության վայրից 30կմ հեռավորության վրա աշխատող դատավորների քանակ</t>
  </si>
  <si>
    <t>Վարչական վերաքննիչ դատարան</t>
  </si>
  <si>
    <t xml:space="preserve">Արագածոտնի մարզի ընդհանուր իրավասության դատարան </t>
  </si>
  <si>
    <t xml:space="preserve">Արարատի և Վայոց Ձորի մարզերի ընդհանուր իրավասության դատարան </t>
  </si>
  <si>
    <t xml:space="preserve">Արմավիրի մարզի ընդհանուր իրավասության դատարան </t>
  </si>
  <si>
    <t xml:space="preserve">Գեղարքունիքի մարզի ընդհանուր իրավասության դատարան </t>
  </si>
  <si>
    <t xml:space="preserve">Լոռու մարզի ընդհանուր իրավասության դատարան </t>
  </si>
  <si>
    <t xml:space="preserve">Կոտայքի մարզի ընդհանուր իրավասության դատարան </t>
  </si>
  <si>
    <t xml:space="preserve">Շիրակի մարզի ընդհանուր իրավասության դատարան </t>
  </si>
  <si>
    <t xml:space="preserve">Սյունիքի մարզի ընդհանուր իրավասության դատարան </t>
  </si>
  <si>
    <t xml:space="preserve">Տավուշի մարզի ընդհանուր իրավասության դատարան </t>
  </si>
  <si>
    <t>Ընդամենը`</t>
  </si>
  <si>
    <t>Իր մշտական բնակության վայրից դուրս պաշտոնի նշանակված դատավորին տվյալ վայրում բնակարանի վարձին համարժեք փոխհատուցման գումարների վերաբերյալ</t>
  </si>
  <si>
    <t>Կարգադրիչ</t>
  </si>
  <si>
    <t>Մշակվող տարածք</t>
  </si>
  <si>
    <t>Մեկ միավորի գինը կամ սակագինը (դրամով)</t>
  </si>
  <si>
    <t>հաճախականությունը /տարեկան/</t>
  </si>
  <si>
    <t>Ընդհանուր գումարը            (հազ. դրամով)</t>
  </si>
  <si>
    <t>ք/մ</t>
  </si>
  <si>
    <t>հազար դրամ</t>
  </si>
  <si>
    <t xml:space="preserve">Ճանապարհային տրանսպորտային միջոցների  </t>
  </si>
  <si>
    <t>Բնապահպանական վճար</t>
  </si>
  <si>
    <t>Ընդհանուրը</t>
  </si>
  <si>
    <t xml:space="preserve">Ծառայողական մեքենաների քանակը </t>
  </si>
  <si>
    <t>ՀՀ դատական դեպարտամենտ</t>
  </si>
  <si>
    <t>Աղբահանության վճարի մասին</t>
  </si>
  <si>
    <t>Ընդհանուրը`</t>
  </si>
  <si>
    <t>Թերթեր</t>
  </si>
  <si>
    <t>Թերթերում, ամսագրերում և պարբերական հրատարակություններում հայտարարությունների հրապարակման ծառայություններ</t>
  </si>
  <si>
    <t>Բացիկներ, շնորհավորական բացիկներ և այլ տպագիր նյութեր</t>
  </si>
  <si>
    <t>Ձևաթղթերի տպագրական աշխատանքներ</t>
  </si>
  <si>
    <t>Մատյանների տպագրություն</t>
  </si>
  <si>
    <t>Ամփոփաթերթերի տպագրման աշխատանքներ</t>
  </si>
  <si>
    <t>Ընդամենը &lt;Պաշտոնական տեղեկագիր&gt;&gt; ՓԲԸ</t>
  </si>
  <si>
    <t>Ընդամենը &lt;&lt;Յասոն&gt;&gt; ՍՊԸ</t>
  </si>
  <si>
    <t>Ընդամենը &lt;&lt;Խաչարամ կոնսերվատորիա&gt;&gt; ՍՊԸ</t>
  </si>
  <si>
    <t>Ընդամենը &lt;&lt;Աստղիկ գրատուն&gt;&gt; ՍՊԸ</t>
  </si>
  <si>
    <t>Ընդամենը &lt;&lt;Բլից Մեդիա&gt;&gt; ՍՊԸ</t>
  </si>
  <si>
    <t>Ընդամենը 
4234</t>
  </si>
  <si>
    <t>քանակ /հատ/</t>
  </si>
  <si>
    <t>Գին /դրամ/</t>
  </si>
  <si>
    <t>Գումար /հազ.դրամ/</t>
  </si>
  <si>
    <t>քանակ /փաթեթ/</t>
  </si>
  <si>
    <t>Ընդամենը` ըստ ծառայության</t>
  </si>
  <si>
    <t>Էրեբունի և Նուբարաշեն վարչական շրջանների ընդհանուր իրավասության դատարան</t>
  </si>
  <si>
    <t>Կենտրոն և Նորք-Մարաշ վարչական շրջանների ընդհանուր իրավասության դատարան</t>
  </si>
  <si>
    <t>Աջափնյակ և Դավթաշեն վարչական շրջանների ընդհանուր իրավասության դատարան</t>
  </si>
  <si>
    <t>Ավան և Նոր Նորք վարչական շրջանների ընդհանուր իրավասության դատարան</t>
  </si>
  <si>
    <t>Արաբկիր և Քանաքեռ-Զեյթուն վարչական շրջանների ընդհանուր իրավասության դատարան</t>
  </si>
  <si>
    <t>Շենգավիթ վարչական շրջանի ընդհանուր իրավասության դատարան</t>
  </si>
  <si>
    <t xml:space="preserve">Մալաթիա-Սեբաստիա վարչական շրջանի ընդհանուր իրավասության դատարան </t>
  </si>
  <si>
    <t>"Ֆեմիդա" նիստերի ձայնագրառման համակարգի սպասարկում</t>
  </si>
  <si>
    <t>Տեղեկատվական տեսածրագրերի արտադրություն</t>
  </si>
  <si>
    <t>Դատական համակարգ ծրագրի ամենամյասպասարկում</t>
  </si>
  <si>
    <t>ՀԾ սպասարկում</t>
  </si>
  <si>
    <t>femida</t>
  </si>
  <si>
    <t>Չափի միավ</t>
  </si>
  <si>
    <t>E-CITIZEN էլեկտրոնային փոստի ծառայություններ</t>
  </si>
  <si>
    <t>Ընդամենը &lt;&lt;ՀԱՅԿԱԿԱՆ ԾՐԱԳՐԵՐ&gt;&gt; ՍՊԸ</t>
  </si>
  <si>
    <t>Ընդամենը &lt;&lt;ՅՈՒՆԻՔՈՄՓ&gt;&gt; ՓԲԸ</t>
  </si>
  <si>
    <t>Ընդամենը &lt;&lt;ԱՐՏԻՍՏ&gt;&gt; ՍՊԸ</t>
  </si>
  <si>
    <t>Ընդամենը &lt;&lt;ՄԵՅՍԻՍ ԻՆՖՈՐՄԵՅՇՆ ՍԻՍԹԵՄՍ&gt;&gt; ՍՊԸ</t>
  </si>
  <si>
    <t>Ընդամենը 
4232</t>
  </si>
  <si>
    <t>Վեհաժողովների կազմակերպման ծառայություններ</t>
  </si>
  <si>
    <t>Ծաղկային կոմպոզիցիաների ձեռք բերման ծառայություններ</t>
  </si>
  <si>
    <t>Անվանումը</t>
  </si>
  <si>
    <t>Մակերես/ Գործերի քանակ</t>
  </si>
  <si>
    <t xml:space="preserve">Շենքի ճակատային վիտրաժների և պատուհանների լվացում </t>
  </si>
  <si>
    <t>Լվացումը կատարվում է տարվա մեջ 2 երկու անգամ:</t>
  </si>
  <si>
    <t>Ծանոթություն***</t>
  </si>
  <si>
    <t>Կից ներկայացվում է ճակատային վիտրաժների լվացման ծառայություն մատուցող ընկերության գնային առաջարկ:</t>
  </si>
  <si>
    <t>Գազասպառման համակարգի տեխնիկական սպասարկման ծառայություններ</t>
  </si>
  <si>
    <t>Կաթսաների վերանորոգման, պահպանման ծառայություններ</t>
  </si>
  <si>
    <t>Անվտանգության ապահովման այլ ծառայություններ</t>
  </si>
  <si>
    <t>Կաթսաների տեխնիկական անվտանգության  փորձաքննության ծառայություն</t>
  </si>
  <si>
    <t>Ծխաօդատարների ստուգման ծառայություն</t>
  </si>
  <si>
    <t>Հակահրդեհային անվտանգության փորձաքննություն</t>
  </si>
  <si>
    <t>Ջեռուցման համակարգերի շահագործում</t>
  </si>
  <si>
    <t>Վերելակի փորձաքննությունների կատարման ծառայություններ /վերելակների/</t>
  </si>
  <si>
    <t>Ընդամենը &lt;&lt;Ջերմաէներգո&gt;&gt; ՍՊԸ</t>
  </si>
  <si>
    <t>Ընդամենը &lt;&lt;Կռունկ&gt;&gt; ՍՊԸ</t>
  </si>
  <si>
    <t>Ընդամենը &lt;&lt;ՍԵԳ&gt;&gt; ՍՊԸ</t>
  </si>
  <si>
    <t>Ընդամենը &lt;&lt;ԷՅ Ի ՋԻ ՍԵՐՎԻՍ&gt;&gt; ՍՊԸ</t>
  </si>
  <si>
    <t>Ընդամենը &lt;&lt;Տեխնիկական անվտանգության ազգային կենտրոն&gt;&gt; ՊՈԱԿ</t>
  </si>
  <si>
    <t>Ընդամենը &lt;&lt;Ծխնելույզագործական սերվիս&gt;&gt; ՍՊԸ</t>
  </si>
  <si>
    <t>Ընդամենը &lt;&lt;ԷԼԻՊՍ ՋԻԷՅ&gt;&gt; ՍՊԸ</t>
  </si>
  <si>
    <t>Ընդամենը 
4241</t>
  </si>
  <si>
    <t>Նյութատեխնիկական ապահովման վարչության պետ`</t>
  </si>
  <si>
    <t>Ա.Եղիազարյան</t>
  </si>
  <si>
    <t>Ընդամենը 
4251</t>
  </si>
  <si>
    <t xml:space="preserve">Ընդամենը &lt;&lt;Անուշ Պետրոսյան&gt;&gt; ԱՁ </t>
  </si>
  <si>
    <t>Ընդամենը &lt;&lt;Գրիգոր Այվազյան&gt;&gt; ԱՁ</t>
  </si>
  <si>
    <t>Ընդամենը &lt;&lt;ԲԵՎԵՌԱՅԻՆ ՈՒՂԻ&gt;&gt; ՍՊԸ</t>
  </si>
  <si>
    <t>Ընդամենը &lt;&lt;ԱՅ ՍԵՐՎԻՍ&gt;&gt; ՍՊԸ</t>
  </si>
  <si>
    <t>Ընդամենը &lt;&lt;Մ-ԲԻ-Ռ&gt;&gt; ՍՊԸ</t>
  </si>
  <si>
    <t>Ընդամենը &lt;&lt;Արամ Մարկարով&gt;&gt; ԱՁ</t>
  </si>
  <si>
    <t>Ընդամենը &lt;&lt;ՄԵԳՆԱ&gt;&gt; ՍՊԸ</t>
  </si>
  <si>
    <t>Շենքերի պահպանման և շահագործման ծառայություններ</t>
  </si>
  <si>
    <t>Մարդատար ավտոմեքենաների նորոգման ծառայություններ</t>
  </si>
  <si>
    <t>Ընդամենը` ըստ հոդվածի</t>
  </si>
  <si>
    <t xml:space="preserve"> դատավորների թեկնածուների որակավորման քննությունների համար ձևավորված գնահատման  հանձնաժողովի անդամների հատուցում</t>
  </si>
  <si>
    <t>Չափի
միավորը</t>
  </si>
  <si>
    <t>Հատուցման տարեկան գումարը /հազ. դրամ/</t>
  </si>
  <si>
    <t>Դատավորների թեկնածությունների ցուցակի համալրման նպատակով անցկացվող որակավորման ստուգման գրավոր քննության քննական հարցերի մշակման համար</t>
  </si>
  <si>
    <t>Վճռաբեկ  դատարան</t>
  </si>
  <si>
    <t>1 մեք-ի հաշվարկ</t>
  </si>
  <si>
    <t>regulyar  465</t>
  </si>
  <si>
    <t>premium 475</t>
  </si>
  <si>
    <t>ՀՀ Կոտայքի մարզի ընդ. իր.  դատ-ն</t>
  </si>
  <si>
    <t>ՀՀ Արագածոտնի մարզի ընդ. իր. դատ-ն</t>
  </si>
  <si>
    <t>ՀՀ Շիրակի մարզի ընդ. իր դատ-ն</t>
  </si>
  <si>
    <t>ՀՀ Տավուշի մարզի ընդ. իր դատ-ն</t>
  </si>
  <si>
    <t>ՀՀ Լոռու մարզի ընդ. իր. դատ-ն</t>
  </si>
  <si>
    <t>ՀՀ Արմավիրի մարզի ընդ. իր դատ-ն</t>
  </si>
  <si>
    <t>ՀՀ Արարատի և Վայոց Ձորի մարզերի ընդ. իր. դատ-ն</t>
  </si>
  <si>
    <t>ՀՀ Սյունիքի մարզի ընդ. իր դատ-ն</t>
  </si>
  <si>
    <t>ՀՀ Գեղարքունիքի մարզի ընդ. իր. դատ-ն</t>
  </si>
  <si>
    <t>Դատական ծառայողների խորհրդակցություններին մասնակցելու համար գործուղման  ծախս</t>
  </si>
  <si>
    <t>ՀՀ Շիրակի մարզի ընդ. իր. դատ-ն /արտագնա նիստ/</t>
  </si>
  <si>
    <t>ՀՀ Լոռու մարզի ընդ. իր. դատ-ն /արտագնա նիստ/</t>
  </si>
  <si>
    <t>ՀՀ Սյունիքի մարզի ընդ. իր. դատ-ն /արտագնա նիստ/</t>
  </si>
  <si>
    <t>ՀՀ Գեղարքունիքի մարզի ընդ. իր. դատ-ն /արտագնա նիստ/</t>
  </si>
  <si>
    <t>1080</t>
  </si>
  <si>
    <t>Շենքերի և շինությունների կապ.վերանորոգում</t>
  </si>
  <si>
    <t>03</t>
  </si>
  <si>
    <t>01</t>
  </si>
  <si>
    <t>Դատական իշխանության գործունեության ապահովում և իրականացում</t>
  </si>
  <si>
    <t>Բարձրագույն դատական խորհրդի բնականոն գործունեության ապահովում և Բարձրագույն դատական խորհրդի կողմից դատական իշխանության անկախության երաշխավորմանն ուղղված միջոցառումների իրականացում</t>
  </si>
  <si>
    <t>ՀՀ Վճռաբեկ դատարանի բնականոն գործունեության և ՀՀ Վճռաբեկ դատարանի կողմից դատական պաշտպանության իրավունքի ապահովում</t>
  </si>
  <si>
    <t>ՀՀ Վերաքննիչ քաղաքացիական դատարանի բնականոն գործունեության և ՀՀ Վերաքննիչ քաղաքացիական դատարանի կողմից դատական պաշտպանության իրավունքի ապահովում</t>
  </si>
  <si>
    <t>ՀՀ Վերաքննիչ քրեական դատարանի բնականոն գործունեության և ՀՀ Վերաքննիչ քրեական դատարանի կողմից դատական պաշտպանության իրավունքի ապահովում</t>
  </si>
  <si>
    <t>ՀՀ Վերաքննիչ վարչական դատարանի բնականոն գործունեության և ՀՀ Վերաքննիչ վարչական դատարանի կողմից դատական պաշտպանության իրավունքի ապահովում</t>
  </si>
  <si>
    <t>ՀՀ Վարչական դատարանի բնականոն գործունեության և ՀՀ Վարչական դատարանի կողմից դատական պաշտպանության իրավունքի ապահովում</t>
  </si>
  <si>
    <t>Երևան քաղաքի ընդհանուր իրավասության դատարանի բնականոն գործունեության և Երևան քաղաքի ընդհանուր իրավասության դատարանի կողմից դատական պաշտպանության իրավունքի ապահովում</t>
  </si>
  <si>
    <t>ՀՀ Արագածոտնի մարզի ընդհանուր իրավասության դատարանի բնականոն գործունեության և ՀՀ Արագածոտնի մարզի ընդհանուր իրավասության դատարանի կողմից դատական պաշտպանության իրավունքի ապահովում</t>
  </si>
  <si>
    <t>ՀՀ Արարատի և Վայոց ձորի մարզերի ընդհանուր իրավասության դատարանի բնականոն գործունեության և ՀՀ Արարատի և Վայոց ձորի մարզերի ընդհանուր իրավասության դատարանի կողմից դատական պաշտպանության իրավունքի ապահովում</t>
  </si>
  <si>
    <t>ՀՀ Արմավիրի մարզի ընդհանուր իրավասության դատարանի բնականոն գործունեության և ՀՀ Արմավիրի մարզի ընդհանուր իրավասության դատարանի կողմից դատական պաշտպանության իրավունքի ապահովում</t>
  </si>
  <si>
    <t>ՀՀ Գեղարքունիքի մարզի ընդհանուր իրավասության դատարանի բնականոն գործունեության և ՀՀ Գեղարքունիքի մարզի ընդհանուր իրավասության դատարանի կողմից դատական պաշտպանության իրավունքի ապահովում</t>
  </si>
  <si>
    <t>ՀՀ Լոռու մարզի ընդհանուր իրավասության դատարանի բնականոն գործունեության և ՀՀ Լոռու մարզի ընդհանուր իրավասության դատարանի կողմից դատական պաշտպանության իրավունքի ապահովում</t>
  </si>
  <si>
    <t>ՀՀ Կոտայքի մարզի ընդհանուր իրավասության դատարանի բնականոն գործունեության և ՀՀ Կոտայքի մարզի ընդհանուր իրավասության դատարանի կողմից դատական պաշտպանության իրավունքի ապահովում</t>
  </si>
  <si>
    <t>ՀՀ Շիրակի մարզի ընդհանուր իրավասության դատարանի բնականոն գործունեության և ՀՀ Շիրակի մարզի ընդհանուր իրավասության դատարանի կողմից դատական պաշտպանության իրավունքի ապահովում</t>
  </si>
  <si>
    <t>ՀՀ Սյունիքի մարզի ընդհանուր իրավասության դատարանի բնականոն գործունեության և ՀՀ Սյունիքի մարզի ընդհանուր իրավասության դատարանի կողմից դատական պաշտպանության իրավունքի ապահովում</t>
  </si>
  <si>
    <t>ՀՀ Տավուշի մարզի ընդհանուր իրավասության դատարանի բնականոն գործունեության և ՀՀ Տավուշի մարզի ընդհանուր իրավասության դատարանի կողմից դատական պաշտպանության իրավունքի ապահովում</t>
  </si>
  <si>
    <t>ՀՀ Սնանկության դատարանի բնականոն գործունեության և ՀՀ Սնանկության դատարանի կողմից դատական պաշտպանության իրավունքի ապահովում</t>
  </si>
  <si>
    <t>Բարձրագույն դատական խորհրդի և ՀՀ դատարանների պահուստային ֆոնդի ձևավորում և կառավարում</t>
  </si>
  <si>
    <t>Բարձրագույն դատական խորհրդի վարչական սարքավորումների ձեռքբերում</t>
  </si>
  <si>
    <t>Շենքերի և շինությունների ձեռք բերում</t>
  </si>
  <si>
    <t>Շենքերի և շինությունների կառուցում</t>
  </si>
  <si>
    <t>5113</t>
  </si>
  <si>
    <t>5134</t>
  </si>
  <si>
    <t>Նախագծահետազոտական ծախսեր</t>
  </si>
  <si>
    <t>31001</t>
  </si>
  <si>
    <t>Հսկողության համակարգերի ծառայություններ</t>
  </si>
  <si>
    <t>Գնահատման հետ կապված խորհրդատվական ծառայություններ</t>
  </si>
  <si>
    <t xml:space="preserve">Տեխնիկական վերահսկողության զննման ծառայություններ          </t>
  </si>
  <si>
    <t>Բարձրագույն դատական խորհրդի 12.07.2018թ. թիվ ԲԴԽ-25-Ո-58 և  թիվ 06.08.2018թ. ԲԴԽ-31-Ո-74 որոշումները</t>
  </si>
  <si>
    <t>Բարձրագույն դատական խորհրդի գիտնական անդամներ</t>
  </si>
  <si>
    <t>Դատավորներ՝</t>
  </si>
  <si>
    <t>Կոտայքի մարզի առաջին ատյանի ընդհանուր իրավասության դատարանի դատավոր</t>
  </si>
  <si>
    <t>Արարատի և Վայոց ձորի մարզերի առաջին ատյանի ընդհանուր իրավասության դատարանի դատավոր</t>
  </si>
  <si>
    <t>Արմավիրի մարզի առաջին ատյանի ընդհանուր իրավասության դատարանի դատավոր</t>
  </si>
  <si>
    <t>Արագածոտնի մարզի առաջին ատյանի ընդհանուր իրավասության դատարանի դատավոր</t>
  </si>
  <si>
    <t>Շիրակի մարզի առաջին ատյանի ընդհանուր իրավասության դատարանի դատավոր</t>
  </si>
  <si>
    <t>Լոռու մարզի առաջին ատյանի ընդհանուր իրավասության դատարանի դատավոր</t>
  </si>
  <si>
    <t>Տավուշի մարզի առաջին ատյանի ընդհանուր իրավասության դատարանի դատավոր</t>
  </si>
  <si>
    <t>Գեղարքունիքի մարզի առաջին ատյանի ընդհանուր իրավասության դատարանի դատավոր</t>
  </si>
  <si>
    <t>Սյունիքի մարզի առաջին ատյանի ընդհանուր իրավասության դատարանի դատավոր</t>
  </si>
  <si>
    <t>ԲԴԽ աշխատակազմ՝ Դատական դեպարտամենտ</t>
  </si>
  <si>
    <t>Տեղակալ</t>
  </si>
  <si>
    <t xml:space="preserve">Կառուցվածքային ստորաբաժանումներ </t>
  </si>
  <si>
    <t>Դատական պրակտիկայի վերլուծության և մշտադիտարկման վարչություն</t>
  </si>
  <si>
    <t>Իրավական ակտերի մշակման և փորձաքննության վարչություն</t>
  </si>
  <si>
    <t>Դատավորների ընդհանուր ժողովի և դատարանների աշխատակազմերի գործունեության ապահովման վարչություն</t>
  </si>
  <si>
    <t>Դատավորներին և թեկնածուներին առնչվող հարցերի վարչություն</t>
  </si>
  <si>
    <t>Վերահսկողության վարչություն</t>
  </si>
  <si>
    <t>Արտաքին կապերի և արարողակարգի վարչություն</t>
  </si>
  <si>
    <t>Ֆինանսաբյուջետային վարչություն</t>
  </si>
  <si>
    <t>Հաշվապահական հաշվառման վարչություն</t>
  </si>
  <si>
    <t>Անձնակազմի կառավարման վարչություն</t>
  </si>
  <si>
    <t>Արձանագրային վարչություն</t>
  </si>
  <si>
    <t>Մամուլի և հասարակայնության հետ կապերի ծառայություն</t>
  </si>
  <si>
    <t>Համակարգչային ծառայություն</t>
  </si>
  <si>
    <t>Առաջին բաժին</t>
  </si>
  <si>
    <t>Ընդհանուր բաժին</t>
  </si>
  <si>
    <t>Արխիվային փաստաթղթերի պահպանման բաժին</t>
  </si>
  <si>
    <t>Առանձնացված ստորաբաժանումներ</t>
  </si>
  <si>
    <t>ՀՀ Վճռաբեկ դատարանի աշխատակազմ</t>
  </si>
  <si>
    <t>ՀՀ վերաքննիչ քաղաքացիական դատարանի աշխատակազմ</t>
  </si>
  <si>
    <t>ՀՀ վերաքննիչ քրեական դատարանի աշխատակազմ</t>
  </si>
  <si>
    <t>ՀՀ վերաքննիչ վարչական դատարանի աշխատակազմ</t>
  </si>
  <si>
    <t>ՀՀ վարչական դատարանի աշխատակազմ</t>
  </si>
  <si>
    <t>ՀՀ սնանկության դատարանի աշխատակազմ</t>
  </si>
  <si>
    <t>Կոտայքի մարզի առաջին ատյանի ընդհանուր իրավասության դատարանի աշխատակազմ</t>
  </si>
  <si>
    <t>Արարատի և Վայոց ձորի մարզերի առաջին ատյանի ընդհանուր իրավասության դատարանի աշխատակազմ</t>
  </si>
  <si>
    <t>Արմավիրի մարզի առաջին ատյանի ընդհանուր իրավասության դատարանի աշխատակազմ</t>
  </si>
  <si>
    <t>Արագածոտնի մարզի առաջին ատյանի ընդհանուր իրավասության դատարանի աշխատակազմ</t>
  </si>
  <si>
    <t>Շիրակի մարզի առաջին ատյանի ընդհանուր իրավասության դատարանի աշխատակազմ</t>
  </si>
  <si>
    <t>Լոռու մարզի առաջին ատյանի ընդհանուր իրավասության դատարանի աշխատակազմ</t>
  </si>
  <si>
    <t>Տավուշի մարզի առաջին ատյանի ընդհանուր իրավասության դատարանի աշխատակազմ</t>
  </si>
  <si>
    <t>Գեղարքունիքի մարզի առաջին ատյանի ընդհանուր իրավասության դատարանի աշխատակազմ</t>
  </si>
  <si>
    <t>Սյունիքի մարզի առաջին ատյանի ընդհանուր իրավասության դատարանի աշխատակազմ</t>
  </si>
  <si>
    <t xml:space="preserve">Ընդամենը Դատական դեպարտամենտի աշխատողների թվաքանակը </t>
  </si>
  <si>
    <t>Արխիվացման ծառայություններ /մշտական պահպանության և պահպանության ոչ ենթակա գործերի արխիվացում/</t>
  </si>
  <si>
    <t>մշտական պահպանության և պահպանության ոչ ենթակա գործեր /հատ/</t>
  </si>
  <si>
    <t>տարվա աշխատանքային օրերը</t>
  </si>
  <si>
    <t>թվայնացման ենթակա գործեր /էջ/ տարեկան</t>
  </si>
  <si>
    <t xml:space="preserve">աշխատողի տարեկան մինիմալ աշխատավարձ </t>
  </si>
  <si>
    <t>ՏՐԱՆՍՊՈՐՏԱՅԻՆ ՆՅՈՒԹԵՐ 426400 ՀՈԴՎԱԾ</t>
  </si>
  <si>
    <t>5.2.Տրանսպորտային նյութեր</t>
  </si>
  <si>
    <t>լ</t>
  </si>
  <si>
    <t>խմ</t>
  </si>
  <si>
    <t>Բենզին պրեմիում</t>
  </si>
  <si>
    <t>Բնական գազ</t>
  </si>
  <si>
    <t>Շարժիչի յուղ /5/լ</t>
  </si>
  <si>
    <t>Հակասառիչ հեղուկ /5/լ</t>
  </si>
  <si>
    <t>Օդաճնշման դողեր</t>
  </si>
  <si>
    <t>Յուղի ֆիլտր (զտիչ)</t>
  </si>
  <si>
    <t>Կուտակիչ</t>
  </si>
  <si>
    <t>Բենզինի զտիչ</t>
  </si>
  <si>
    <t>Բենզին ռեգուլյար</t>
  </si>
  <si>
    <t xml:space="preserve">Հակասառիչ հեղուկ </t>
  </si>
  <si>
    <t>Շարժիչի յուղ</t>
  </si>
  <si>
    <t>16 մեքենա</t>
  </si>
  <si>
    <t>Գրասենյակային մեքենաների և սարքավորումների տեխնիկական սպասարկման և նորոգման ծառայություններ</t>
  </si>
  <si>
    <t>28 մեքենա</t>
  </si>
  <si>
    <r>
      <t>Հայտատուի  անվանումը</t>
    </r>
    <r>
      <rPr>
        <sz val="10"/>
        <rFont val="GHEA Grapalat"/>
        <family val="3"/>
      </rPr>
      <t xml:space="preserve">       </t>
    </r>
    <r>
      <rPr>
        <b/>
        <sz val="12"/>
        <rFont val="GHEA Grapalat"/>
        <family val="3"/>
      </rPr>
      <t>ԲԱՐՁՐԱԳՈՒՅՆ ԴԱՏԱԿԱՆ ԽՈՐՀՈՒՐԴ</t>
    </r>
  </si>
  <si>
    <t>ԲԱՐՁՐԱԳՈՒՅՆ ԴԱՏԱԿԱՆ ԽՈՐՀՈՒՐԴ</t>
  </si>
  <si>
    <t>Թադևոսյան Լիլիթ</t>
  </si>
  <si>
    <t>Հակոբյան Ռուզաննա</t>
  </si>
  <si>
    <t>Ավետիսյան Սերժիկ</t>
  </si>
  <si>
    <t>Ասատրյան Համլետ</t>
  </si>
  <si>
    <t>Պողոսյան Արթուր</t>
  </si>
  <si>
    <t>Դանիելյան Ելիզավետա</t>
  </si>
  <si>
    <t>Սեդրակյան Էդգար</t>
  </si>
  <si>
    <t>Հակոբյան Գոռ</t>
  </si>
  <si>
    <t>Մկրտչյան Արսեն</t>
  </si>
  <si>
    <t>Հարթենյան Մարգարիտա</t>
  </si>
  <si>
    <t>Մխիթարյան Անի</t>
  </si>
  <si>
    <t>Գրիգորյան Լեվոն</t>
  </si>
  <si>
    <t>Սերոբյան Դավիթ</t>
  </si>
  <si>
    <t>Մարգարյան Նաիրա</t>
  </si>
  <si>
    <t>Բարսեղյան Նարինե</t>
  </si>
  <si>
    <t>Ենոքյան Հարություն</t>
  </si>
  <si>
    <t>Նազարյան Տարոն</t>
  </si>
  <si>
    <t>Կարապետյան Նորա</t>
  </si>
  <si>
    <t>Թափուր</t>
  </si>
  <si>
    <t>Ռշտունի Վազգեն</t>
  </si>
  <si>
    <t>Հարությունյան Մնացական</t>
  </si>
  <si>
    <t>Համբարձումյան Սևակ</t>
  </si>
  <si>
    <t>Մխիթարյան Ռուբիկ</t>
  </si>
  <si>
    <t>Հովակիմյան Նարինե</t>
  </si>
  <si>
    <t>Դանիելյան Արմեն</t>
  </si>
  <si>
    <t>Աբգարյան Լուսինե</t>
  </si>
  <si>
    <t>Նիկողոսյան Արսեն</t>
  </si>
  <si>
    <t>Պապոյան Մխիթար</t>
  </si>
  <si>
    <t>Բեդևյան Հովսեփ</t>
  </si>
  <si>
    <t>Թովմասյան Արման</t>
  </si>
  <si>
    <t>Բաբայան Արա</t>
  </si>
  <si>
    <t>Առաքելյան Արթուր</t>
  </si>
  <si>
    <t>Մաթևոսյան Կարեն</t>
  </si>
  <si>
    <t>Ավետիսյան Կարեն</t>
  </si>
  <si>
    <t>Եսոյան Երեմ</t>
  </si>
  <si>
    <t>Գաբրիելյան Արտուշ</t>
  </si>
  <si>
    <t>Գրիգորյան Լիզա</t>
  </si>
  <si>
    <t>Խաչատրյան Գայանե</t>
  </si>
  <si>
    <t>Գաբրիելյան Ավագ</t>
  </si>
  <si>
    <t>Մազմանյան Գայանե</t>
  </si>
  <si>
    <t>Բեկթաշյան Արմեն</t>
  </si>
  <si>
    <t>Մակյան Մեսրոպ</t>
  </si>
  <si>
    <t>Մարտիրոսյան Մնացական</t>
  </si>
  <si>
    <t xml:space="preserve">Թորոսյան Գոռ </t>
  </si>
  <si>
    <t>Ավետիսյան Նաիրա</t>
  </si>
  <si>
    <t>Երիցյան Սարգիս</t>
  </si>
  <si>
    <t>Գրիգորյան Տիգրան</t>
  </si>
  <si>
    <t>Մանուկյան Հարություն</t>
  </si>
  <si>
    <t>Պետրոսյան Արշակ</t>
  </si>
  <si>
    <t>Բադիրյան Արմենուհի</t>
  </si>
  <si>
    <t>Ամալյան Էդուարդ</t>
  </si>
  <si>
    <t>Բունիաթյան Ռուբեն</t>
  </si>
  <si>
    <t>Մաթևոսյան Աննա</t>
  </si>
  <si>
    <t>Շահնազարյան Հովիկ</t>
  </si>
  <si>
    <t>Մելքոնյան Մարինե</t>
  </si>
  <si>
    <t>Գրիգորյան Դավիթ</t>
  </si>
  <si>
    <t>Բալայան Դավիթ</t>
  </si>
  <si>
    <t>Հովսեփյան Նաիրա</t>
  </si>
  <si>
    <t>Հովհաննիսյան Դիանա</t>
  </si>
  <si>
    <t>Բաղդասարյան Նելլի</t>
  </si>
  <si>
    <t>Մարգարյան Վաչե</t>
  </si>
  <si>
    <t>Ֆարխոյան Կարեն</t>
  </si>
  <si>
    <t>Սարգսյան Լիլիթ</t>
  </si>
  <si>
    <t>Պապոյան Ռոբերտ</t>
  </si>
  <si>
    <t>Տաշչյան Մարինա</t>
  </si>
  <si>
    <t>Մելիքյան Վահագն</t>
  </si>
  <si>
    <t xml:space="preserve">Մկրտչյան Արթուր </t>
  </si>
  <si>
    <t>Մնոյան Սուրեն</t>
  </si>
  <si>
    <t>Մարգարյան Մանուկ</t>
  </si>
  <si>
    <t>Խաչատրյան Գոհարիկ</t>
  </si>
  <si>
    <t>Հովհաննիսյան Գրիգոր</t>
  </si>
  <si>
    <t>Մատինյան Սամվել</t>
  </si>
  <si>
    <t>Սահակյան Սերգեյ</t>
  </si>
  <si>
    <t>Պետրոսյան Հարություն</t>
  </si>
  <si>
    <t xml:space="preserve">Ադամյան  Արթուր </t>
  </si>
  <si>
    <t>Գրիգորյան  Նաիրա</t>
  </si>
  <si>
    <t>Մելքոնյան  Հովհաննես</t>
  </si>
  <si>
    <t>Ֆիդանյան  Գոհար</t>
  </si>
  <si>
    <t>Հովհաննսիյան Էդգար</t>
  </si>
  <si>
    <t>Հարությունյան Վարդան</t>
  </si>
  <si>
    <t>Ոսկանյան Արմիդա</t>
  </si>
  <si>
    <t>Չիչոյան Սերգեյ</t>
  </si>
  <si>
    <t xml:space="preserve">Սարգսյան Դավիթ </t>
  </si>
  <si>
    <t>Մինասյան Գոռ</t>
  </si>
  <si>
    <t>Ներսիսյան Լիանա</t>
  </si>
  <si>
    <t>Մանուկյան Սերոբ</t>
  </si>
  <si>
    <t>Հարությունյան Մուշեղ</t>
  </si>
  <si>
    <t>Հովնանյան Վարդուհի</t>
  </si>
  <si>
    <t>Բաղդասարյան Սուրեն</t>
  </si>
  <si>
    <t>Մկոյան Աղասի</t>
  </si>
  <si>
    <t>Մկրտչյան Արամ</t>
  </si>
  <si>
    <t>Գզոգյան Սուսաննա</t>
  </si>
  <si>
    <t>Զաքարյան Գնել</t>
  </si>
  <si>
    <t>Ղուկեյան Դիանա</t>
  </si>
  <si>
    <t>Ավագյան Հովհաննես</t>
  </si>
  <si>
    <t>Գևորգյան Մեխակ</t>
  </si>
  <si>
    <t>Արզումանյան Աննա</t>
  </si>
  <si>
    <t>Մարգարյան Գեղամ</t>
  </si>
  <si>
    <t>Օհանյան Արման</t>
  </si>
  <si>
    <t>Շահբազյան Գոռ</t>
  </si>
  <si>
    <t>Հովհաննիսյան Գագիկ</t>
  </si>
  <si>
    <t>Խաչատրյան Լիլիթ</t>
  </si>
  <si>
    <t>Հովհաննիսյան Լենդրուշ</t>
  </si>
  <si>
    <t>Ղազարյան Հովհաննես</t>
  </si>
  <si>
    <t>Ղուկասյան Ադրինե</t>
  </si>
  <si>
    <t>Բաղմանյան Իվան</t>
  </si>
  <si>
    <t>Հարությունյան Գոռ</t>
  </si>
  <si>
    <t>Կարապետյան Էդգար</t>
  </si>
  <si>
    <t>Գրիգորյան Սամվել</t>
  </si>
  <si>
    <t xml:space="preserve">Օհանյան Նապոլեոն </t>
  </si>
  <si>
    <t>Աթոյան Ռուբինա</t>
  </si>
  <si>
    <t>Գասպարյան Գնել</t>
  </si>
  <si>
    <t>Մեխակյան Հրաչյա</t>
  </si>
  <si>
    <t xml:space="preserve">Թումանյան Անահիտ </t>
  </si>
  <si>
    <t>Կուրեխյան Արման</t>
  </si>
  <si>
    <t>Մարդանյան Սամվել</t>
  </si>
  <si>
    <t>Ուլիխանյան Սյուզաննա</t>
  </si>
  <si>
    <t>Հարությունյան Անի</t>
  </si>
  <si>
    <t>Ավագյան Արթուր</t>
  </si>
  <si>
    <t>Ավագյան Գարիկ</t>
  </si>
  <si>
    <t>Աթաբեկյան Արթուր</t>
  </si>
  <si>
    <t>Բաբայան Արսեն</t>
  </si>
  <si>
    <t>Թադևոսյան Սամվել</t>
  </si>
  <si>
    <t>Խաչատրյան Արմեն</t>
  </si>
  <si>
    <t>Կուբանյան Արա</t>
  </si>
  <si>
    <t>Կատվալյան Լիլիթ</t>
  </si>
  <si>
    <t>Հովհաննիսյան Արտաշես</t>
  </si>
  <si>
    <t>Մկրտչյան Բագրատ</t>
  </si>
  <si>
    <t>Նարինյան Գևորգ</t>
  </si>
  <si>
    <t>Չիչոյան Արմեն</t>
  </si>
  <si>
    <t>Փոլադյան Տիգրան</t>
  </si>
  <si>
    <t>թափուր</t>
  </si>
  <si>
    <t>ԲԴԽ ԱՆԴԱՄ</t>
  </si>
  <si>
    <t>Մելիքջանյան Լիպարիտ</t>
  </si>
  <si>
    <t>ԲԴԽ նախագահի օգնական</t>
  </si>
  <si>
    <t>ԲԴԽ նախագահի խորհրդական</t>
  </si>
  <si>
    <t>Սիրադեղյան Տաթևիկ</t>
  </si>
  <si>
    <t>ԲԴԽ  անդամի օգնական</t>
  </si>
  <si>
    <t>Դատական դեպարտամենտի ղեկավարի օգնական</t>
  </si>
  <si>
    <t>Բարձրագույն դատական խորհրդի, Դատական դեպարտամենտի ղեկավարի և նրանց ուղեկցող խմբի գործուղման ծախսեր</t>
  </si>
  <si>
    <t>Դատական պրակտիկայի ամփոփման և մշտադիտարկման վարչություն</t>
  </si>
  <si>
    <t>Արագածոտնի մարզի առաջին ատյանի ընդհանուր իրավասության դատարան</t>
  </si>
  <si>
    <t>Արարատի և Վայոց Ձորի մարզերի առաջին ատյանի ընդհանուր իրավասության դատարան</t>
  </si>
  <si>
    <t>Արմավիրի մարզի առաջին ատյանի ընդհանուր իրավասության դատարան</t>
  </si>
  <si>
    <t>Գեղարքունիքի մարզի առաջին ատյանի ընդհանուր իրավասության դատարան</t>
  </si>
  <si>
    <t>Լոռու մարզի առաջին ատյանի ընդհանուր իրավասության դատարան</t>
  </si>
  <si>
    <t>Կոտայքի մարզի առաջին ատյանի ընդհանուր իրավասության դատարան</t>
  </si>
  <si>
    <t xml:space="preserve">Շիրակի մարզի առաջին ատյանի ընդհանուր իրավասության դատարան </t>
  </si>
  <si>
    <t xml:space="preserve">Սյունիքի մարզի առաջին ատյանի ընդհանուր իրավասության դատարան </t>
  </si>
  <si>
    <t>Տավուշի մարզի առաջին ատյանի ընդհանուր իրավասության դատարան</t>
  </si>
  <si>
    <t>Կոտայքի մարզի առաջին ատյանի  ընդհանուր իրավասության դատարան</t>
  </si>
  <si>
    <t>Շիրակի մարզի առաջին ատյանի ընդհանուր իրավասության դատարան</t>
  </si>
  <si>
    <t>Սյունիքի մարզի առաջին ատյանի ընդհանուր իրավասոության դատարան</t>
  </si>
  <si>
    <t xml:space="preserve">Արագածոտնի մարզի առաջին ատյանի ընդհանուր իրավասության դատարան </t>
  </si>
  <si>
    <t xml:space="preserve">Արարատի և Վայոց Ձորի մարզերի առաջին ատյանի ընդհանուր իրավասության դատարան </t>
  </si>
  <si>
    <t xml:space="preserve">Արմավիրի մարզի առաջին ատյանի ընդհանուր իրավասության դատարան </t>
  </si>
  <si>
    <t xml:space="preserve">Գեղարքունիքի մարզի առաջին ատյանի ընդհանուր իրավասության դատարան </t>
  </si>
  <si>
    <t xml:space="preserve">Լոռու մարզի առաջին ատյանի ընդհանուր իրավասության դատարան </t>
  </si>
  <si>
    <t xml:space="preserve">Կոտայքի մարզի առաջին ատյանի ընդհանուր իրավասության դատարան </t>
  </si>
  <si>
    <t xml:space="preserve">Տավուշի մարզի առաջին ատյանի ընդհանուր իրավասության դատարան </t>
  </si>
  <si>
    <t>Վճռաբեկ դատարանի դատավոր</t>
  </si>
  <si>
    <t>Վերաքննիչ քաղաքացիական դատարանի դատավոր</t>
  </si>
  <si>
    <t>Վերաքննիչ քրեական դատարանի դատավոր</t>
  </si>
  <si>
    <t>Վերաքննիչ վարչական դատարանի դատավոր</t>
  </si>
  <si>
    <t>Վարչական դատարանի դատավոր</t>
  </si>
  <si>
    <t>Սնանկության դատարանի դատավոր</t>
  </si>
  <si>
    <t>հիմքում դրվել է մշակվող տարածքների մակերեսները, մշակվող քմ տարածքի համար սահմանված սակագինը, ինչպես նաև տարվա ընթացքում նշված ծառայության մատուցման հաճախականությունը</t>
  </si>
  <si>
    <t xml:space="preserve">հաշվարկն իրականացվել է ՀՀ կառավարության 29.12.2005թ. N2335-Ն որոշմամբ սահմանված նորմաներով /օրապահիկի և գիշերավարձի ծախսերով /, </t>
  </si>
  <si>
    <t>հաշվարկն իրականացվել է յուրաքանչյուր մեքենայի համար 150.0 հազար դրամ սկզբունքով</t>
  </si>
  <si>
    <t>ավելացել են համակարգիչների ընթացիկ նորոգման ծախսերը` կապված այն հանգամանքի հետ, որ դատարաններում առկա համակարգչային սարքավորումների   շահագործման ժամկետները` ըստ ՀՀ կառավարության N957-Ն որոշմամբ հաստատված ամորտիզացիոն մասհանումների համար սահմանված նորմաների`  լրացել է 2008-2010 թթ.</t>
  </si>
  <si>
    <t>նախատեսվել են դատարանների վարչական շենքերում պատշաճ մաքրություն ապահովելու համար անհրաժեշտ կենցաղային ապրանքների և նյութերի ձեռք բերման ծախսեր</t>
  </si>
  <si>
    <t>հաշվարկն իրականացվել է ՀՀ հանրային ծառայությունները կարգավորող հանձնաժողովի 22,11,2017 թվականի ՙՎԵՈԼԻԱ ՋՈւՐ՚ փակ բաժնետիրական ընկերության կողմից սպառողներին խմելու ջրի մատակարարման, ջրահեռացման և կեղտաջրերի մաքրման ծառայությունների մատուցման սակագների սահմանման մասին՚ N499-Ն , ՀՀ Կառավարության 21,12,2017 թվականի 1697-Ն որոշումները</t>
  </si>
  <si>
    <t>հաշվարկն իրականացվել է էլեկտրաէներգիայի և ջեռուցման հիմքում դրվող նորմաների վերաբերյալ ՀՀ կառավարության 28.04.05թ 629-Ն որոշմանը, ինչպես նաև  ՀՀ հանրային ծառայությունները կարգավորող հանձնաժողովի 23.12.2016թ.  N422-Ն,  25.11.2016թ.  N333-Ն որոշումներին համապատասխան</t>
  </si>
  <si>
    <t xml:space="preserve">փոփոխությունը պայմանավորված է նշված հոդվածով դատարաններում տարիների ընթացքում կուտակված շուրջ 472784 արխիվացման  ենթակա  դատական գործերի արխիվացման համար անհրաժեշտ գումարի պլանավորմամբ` 165474,5 հազար դրամ, շուրջ 210969 արխիվացված գործերի թվայնացման համար անհրաժեշտ 88747,2 հազ.դրամ գումարի պլանավորմամբ, ինչպես նաև դատարանների  շենքերի ճակատային վիտրաժների լվացման համար ծախսի պլանավորմամբ` 583,4 հազար դրամ  </t>
  </si>
  <si>
    <t xml:space="preserve">հաշվարկը կատարվել է Կառավարության 20.12.2018 թվականի «Դատական կարգադրիչի համազգեստի, Դատական կարգադրիչի համազգեստի տարբերանշանների և խորհրդանշանի նկարագիրը սահմանելու և Հայաստանի Հանրապետության կառավարության 2008 թվականի հունվարի 17-ի թիվ 43-Ա որոշումն ուժը կորցրած ճանաչելու մասին» թիվ 1517-Ա  որոշման պահանջներին համապատասխան, որպես գնային կողմնորոշիչ վերցվել է տարվա ընթացքում կայացած մրցույթների շրջանակներում ներկայացված գնային առաջարկները, ինչպես նաև կնքված պայմանգրերի գները  </t>
  </si>
  <si>
    <t>նախատեսվել են ՀՀ եռագույն դրոշների, վկայականների, զինանշանների և համակարգչային այլ ածանցյալ մասերի, ինչպես նաև  Կառավարության 17.01.19թ. «Զենք կրելու իրավունք ունեցող դատական կարգադրիչների պաշտոնների անվանացանկը, հատկացվող զենքի տեսակը, ձևը, մոդելը և քանակը, ինչպես նաև հատուկ միջոցների ցանկը սահմանելու մասին»  թիվ 43-Ն որոշման պահանջներին համապատասխան զենքի ձեռք բերման ծախսեր</t>
  </si>
  <si>
    <t>Հավելված 1</t>
  </si>
  <si>
    <t>Բարձրագույն դատական խորհրդի</t>
  </si>
  <si>
    <t>Գործուղման նպատակը</t>
  </si>
  <si>
    <t>2023թ.</t>
  </si>
  <si>
    <t>համակարգչային մասնագետի, էլեկտրագետի, տեխն սպասարկողի գործուղում դեպի նստավայրեր, դատ ծառ գործուղում Աշտարակի նստավայր՝գործերի տեղափոխման կամ արխիվացման նպատակով</t>
  </si>
  <si>
    <t>Ապարանի նստավայր</t>
  </si>
  <si>
    <t>Արտաշատ-Երևան</t>
  </si>
  <si>
    <t>ք. Երևան ԴԴ</t>
  </si>
  <si>
    <t>դատ. ծառ. խորհրդակցություններին մասնակցեյու, հաշվետվություններ հանձնելու</t>
  </si>
  <si>
    <t>Ցանցի կարգաբերման աշխատանքներ</t>
  </si>
  <si>
    <t>Բանկի միջնորդավճար</t>
  </si>
  <si>
    <t>Ստացված հայցադիմումների, դիմումների և քրեական գործերի քանակը, գործ/հատ</t>
  </si>
  <si>
    <t>2018թ. Փաստացի</t>
  </si>
  <si>
    <t>2017թ. Փաստացի</t>
  </si>
  <si>
    <t>2019թ. Փաստացի</t>
  </si>
  <si>
    <t>աճ %</t>
  </si>
  <si>
    <t>2019թ. Փաստացի ծախս</t>
  </si>
  <si>
    <t>Քաղաքացիական ծառայողների վերապատրաստման ծառայություններ</t>
  </si>
  <si>
    <t>Աուդիտորական ծառայություններ</t>
  </si>
  <si>
    <t>Mulbery էլեկտրոնային համակարգի  սպասարկում</t>
  </si>
  <si>
    <t>Տաբատ /տղամարդու/</t>
  </si>
  <si>
    <t>Տաբատ /կանացի/</t>
  </si>
  <si>
    <t>Կիսաշրջազգեստ</t>
  </si>
  <si>
    <t>Վերնաշապիկ /կարճաթև/</t>
  </si>
  <si>
    <t>Վերնաշապիկ /երկարաթև/</t>
  </si>
  <si>
    <t>Սվիտեր /կարճաթև/</t>
  </si>
  <si>
    <t xml:space="preserve">Կաշվե գոտի </t>
  </si>
  <si>
    <t>Գլխարկ /ձմեռային/</t>
  </si>
  <si>
    <t>Թարգմանիչների վարձատրություն</t>
  </si>
  <si>
    <t>Թարգմանիչներին հատուցվող ճանապարհածախս, գործուղման ծախսեր</t>
  </si>
  <si>
    <t xml:space="preserve">ԲԴԽ </t>
  </si>
  <si>
    <t>եռամսյակ</t>
  </si>
  <si>
    <t>կիսամյակ</t>
  </si>
  <si>
    <t>9 ամիս</t>
  </si>
  <si>
    <t>Դատական համակարգի աշխատողների աշխատավարձի ֆոնդի հաշվարկի համար հիմք է հանդիսացել  «Պետական պաշտոններ և պետական ծառայության պաշտոններ զբաղեցնող անձանց վարձատրության մասին» ՀՀ օրենքը /դատավորներին վճարվող հավելավճարներ, ծառայողների աշխատավարձի բնականոն աճ/</t>
  </si>
  <si>
    <t>Դատական համակարգի աշխատողների պարգևատրման ֆոնդի հաշվարկի համար հիմք է հանդիսացել  «Պետական պաշտոններ և պետական ծառայության պաշտոններ զբաղեցնող անձանց վարձատրության մասին» ՀՀ օրենքի 22-րդ հոդվածը</t>
  </si>
  <si>
    <t>Դատական համակարգի աշխատողների պարգևատրման և հատուկ վճարների ֆոնդի հաշվարկի համար հիմք է հանդիսացել  «Պետական պաշտոններ և պետական ծառայության պաշտոններ զբաղեցնող անձանց վարձատրության մասին» ՀՀ օրենքի 6-րդ հոդվածի 6-րդ մասը</t>
  </si>
  <si>
    <t>2021թ. փոփոխությունը պայմանավորված է դատական գործերի աճով պայմանավորված փոստային ծախսերով</t>
  </si>
  <si>
    <t>փոփոխությունը պայմանավորված է նշված հոդվածով դատարաններում գործերի քանակային աճով պայմանավորված ձևաթղթերի տպագրական աշխատանքների ավելացմամբ, ինչպես նաև Պաշտոնական տեղեկագրերի և Գերատեսչական նորմատիվ ակտերի գների թանկացմամբ</t>
  </si>
  <si>
    <r>
      <t>փոփոխությունը պայմանավորված է</t>
    </r>
    <r>
      <rPr>
        <sz val="10"/>
        <color rgb="FFFF0000"/>
        <rFont val="GHEA Grapalat"/>
        <family val="3"/>
      </rPr>
      <t xml:space="preserve"> </t>
    </r>
    <r>
      <rPr>
        <sz val="10"/>
        <rFont val="GHEA Grapalat"/>
        <family val="3"/>
      </rPr>
      <t>Mulbery էլեկտրոնային համակարգի  ներդրմամբ և սպասարկմամբ</t>
    </r>
    <r>
      <rPr>
        <sz val="10"/>
        <color rgb="FFFF0000"/>
        <rFont val="GHEA Grapalat"/>
        <family val="3"/>
      </rPr>
      <t xml:space="preserve"> </t>
    </r>
  </si>
  <si>
    <t>հաշվարկն իրականացվել է հաշվի առնելով նախորդ տարվա փաստացի ցուցանիշը, դատարաններում գործերի քանակային աճը, ինչպես նաև ՀՀ վարչական դատավարության օրենսգրքի 58-րդ և 59-րդ, ՀՀ քրեական դատավարության օրենսգրքի 166-րդ և 167-րդ,  ՀՀ քաղաքացիական դատավարության օրենսգրքի 106-րդ  հոդվածների պահանջները</t>
  </si>
  <si>
    <t>հաշվարկի հիմքում դրվել են հոդվածում ներառված ծառայությունների /անվտանգության համակարգերի սպասարկում, հակահրդեհային անվտանգության փորձաքննություն, վերելակների, կաթսաների անվտանգության փորձաքննություն և այլն/ վերաբերյալ իրականացված գնային հարցումները, կնքված պայմանագրերի գները, ինչպես նաև «Քաղաքացիական ծառայության մասին» ՀՀ օրենքի և ՀՀ կառավարության 01.11.2018թ. թիվ 1222-Ն և 17.01.2019թ. թիվ 43-Ն որոշումների պահանջները՝ դատավորների և զենք կրելու իրավունք ունեցող դատական կարգադրիչների զենքի հետ անվտանգ վարվելու կանոնների, ինչպես նաև զենքի և պաշտպանության հատուկ միջոցների գործադրման հատուկ պատրաստականության դասընթացների անցկացման և քաղաքացիական ծառայողների վերապատրաստման մասով</t>
  </si>
  <si>
    <t>հաշվարկի հիմքում դրվել են դատարանների նստավայրերի շենքերի վերանորոգման համար անհրաժեշտ գումարները</t>
  </si>
  <si>
    <t>2019-2020թթ. գործերի քանակի աճով պայմանավորված մեծացել է նաև թղթի ծախսը</t>
  </si>
  <si>
    <t>Դատավորների թեկնածուների ցուցակի համալրման նպատակով անցկացվող որակավորման ստուգման գրավոր քննության քննական հարցերի մշակման համար նախատեսվել է 200,0 հազ դրամ, իսկ գնահատման  հանձնաժողովի անդամներին /93*7*5,0=3255.0 հազար դրամ/ հատուցելու նպատակով պլանավորվել է հատուցման գումար, ինչպես նաև Կառավարության 28.06.18թ. «Իր մշտական բնակության վայրից դուրս պաշտոնի նշանակված դատավորին տվյալ վայրում բնակարանի վարձին համարժեք փոխհատուցում տրամադրելու կարգը, առավելագույն չափն ու ժամկետը սահմանելու մասին»  թիվ 717-Ն որոշման պահանջներին համապատասխան դատավորներին բնակվարձի փոխհատուցման նպատակով պլանավորվել է  38280,0 հազ.դրամ գումար</t>
  </si>
  <si>
    <t>Հաշվարկի հիմքում դրվել է «Աղբահանության և սանիտարական մաքրման մասին» ՀՀ օրենքի 14-րդ հոդվածի 2-րդ մասի պահանջները</t>
  </si>
  <si>
    <t>հաշվարկն իրականացվել է Եվրոպայի խորհրդի Վենետիկի հանձնաժողովի նախագահի ու գլխավոր քարտուղարի, Եվրոպայի խորհրդի մարդու իրավունքների և իրավունքի գերակայության կենտրոնի նախագահի, Բարձրագույն դատարանների եվրոպական խորհրդակցական խորհրդի անդամների հետ հանդիպումների կազմակերպման համար</t>
  </si>
  <si>
    <t>Մխեյան Դանիել</t>
  </si>
  <si>
    <t>Մելիքսեթյան Արմինե</t>
  </si>
  <si>
    <t>Ստեփանյան Մարիաննա</t>
  </si>
  <si>
    <t>Ստեփանյան Գառնիկ</t>
  </si>
  <si>
    <t>Առաքելյան Ելենա</t>
  </si>
  <si>
    <t>Շահվերդյան Մանվել</t>
  </si>
  <si>
    <t>Դունամալյան Ազատ</t>
  </si>
  <si>
    <t>Աթանեսյան Անի</t>
  </si>
  <si>
    <t>Սարոյան Արման</t>
  </si>
  <si>
    <t>Բեգլարյան Նարեկ</t>
  </si>
  <si>
    <t>Ջալալյան Հասմիկ</t>
  </si>
  <si>
    <t>Հայրապետյան Ջոն</t>
  </si>
  <si>
    <t>Դատական դեպարտամենտի ղեկավարի առաջին տեղակալ</t>
  </si>
  <si>
    <t>Բ-1</t>
  </si>
  <si>
    <t>Դատական դեպարտամենտի ղեկավարի տեղակալ ֆինանսատնտեսական հարցերով</t>
  </si>
  <si>
    <t>Բ-2</t>
  </si>
  <si>
    <t>Դատական պրակտիկայի վերլուծության և մշտադիտարկման վարչության պետ</t>
  </si>
  <si>
    <t>Գ-1</t>
  </si>
  <si>
    <t>Արմենակյան Սարգիս</t>
  </si>
  <si>
    <t>Դատական պրակտիկայի վերլուծության և մշտադիտարկման վարչության Դատական պրակտիկայի վերլուծության բաժնի պետ</t>
  </si>
  <si>
    <t>Գ-2</t>
  </si>
  <si>
    <t>Դատական պրակտիկայի վերլուծության և մշտադիտարկման վարչության Դատական պրակտիկայի վերլուծության բաժնի գլխավոր մասնագետ</t>
  </si>
  <si>
    <t>Պատուրյան Սյուզաննա</t>
  </si>
  <si>
    <t>Դատական պրակտիկայի վերլուծության և մշտադիտարկման վարչության Դատական պրակտիկայի վերլուծության բաժնի առաջատար մասնագետ</t>
  </si>
  <si>
    <t>Գ-3</t>
  </si>
  <si>
    <t>Գրիգորյան Հայկանուշ</t>
  </si>
  <si>
    <t>Կ-1</t>
  </si>
  <si>
    <t>Դատական պրակտիկայի վերլուծության և մշտադիտարկման վարչության Մշտադիտարկման և դատական վիճակագրության բաժնի պետ</t>
  </si>
  <si>
    <t>Կիրակոսյան Մակար</t>
  </si>
  <si>
    <t>Դատական պրակտիկայի վերլուծության և մշտադիտարկման վարչության Մշտադիտարկման և դատական վիճակագրության բաժնի գլխավոր մասնագետ</t>
  </si>
  <si>
    <t>Մխիթարյան Անուշ</t>
  </si>
  <si>
    <t>Դատական պրակտիկայի վերլուծության և մշտադիտարկման վարչության Մշտադիտարկման և դատական վիճակագրության բաժնի առաջատար մասնագետ</t>
  </si>
  <si>
    <t>Բերակչյան Սաթենիկ</t>
  </si>
  <si>
    <t>Հարությունյան Արմեն</t>
  </si>
  <si>
    <t>Իրավական ակտերի մշակման և փորձաքննության վարչության պետ</t>
  </si>
  <si>
    <t>Իրավական ակտերի մշակման և փորձաքննության վարչության Բարձրագույն դատական խորհրդի նիստերի նախապատրաստման և որոշումների նախագծերի մշակման բաժնի պետ</t>
  </si>
  <si>
    <t>Իրավական ակտերի մշակման և փորձաքննության վարչության Բարձրագույն դատական խորհրդի նիստերի նախապատրաստման և որոշումների նախագծերի մշակման բաժնի գլխավոր մասնագետ</t>
  </si>
  <si>
    <t>Իրավական ակտերի մշակման և փորձաքննության վարչության Բարձրագույն դատական խորհրդի նիստերի նախապատրաստման և որոշումների նախագծերի մշակման բաժնի առաջատար մասնագետ</t>
  </si>
  <si>
    <t>Իրավական ակտերի մշակման և փորձաքննության վարչության Իրավական ակտերի մշակման և փորձաքննության բաժնի պետ</t>
  </si>
  <si>
    <t>Հարությունյան Գոհար</t>
  </si>
  <si>
    <t>Իրավական ակտերի մշակման և փորձաքննության վարչության Իրավական ակտերի մշակման և փորձաքննության բաժնի գլխավոր մասնագետ</t>
  </si>
  <si>
    <t>Իրավական ակտերի մշակման և փորձաքննության վարչության Իրավական ակտերի մշակման և փորձաքննության բաժնի առաջատար մասնագետ</t>
  </si>
  <si>
    <t>Դատավորների ընդհանուր ժողովի և դատարանների աշխատակազմերի գործունեության ապահովման վարչության պետ</t>
  </si>
  <si>
    <t>Խալաֆյան Սոնա</t>
  </si>
  <si>
    <t>Դատավորների ընդհանուր ժողովի և դատարանների աշխատակազմերի գործունեության ապահովման վարչության Դատավորների ընդհանուր ժողովի և հանձնաժողովների գործունեության ապահովման բաժնի պետ</t>
  </si>
  <si>
    <t>Դատավորների ընդհանուր ժողովի և դատարանների աշխատակազմերի գործունեության ապահովման վարչության Դատավորների ընդհանուր ժողովի և հանձնաժողովների գործունեության ապահովման բաժնի գլխավոր մասնագետ</t>
  </si>
  <si>
    <t xml:space="preserve">  Պետրոսյան Սոնա</t>
  </si>
  <si>
    <t>Դատավորների ընդհանուր ժողովի և դատարանների աշխատակազմերի գործունեության ապահովման վարչության Դատավորների ընդհանուր ժողովի և հանձնաժողովների գործունեության ապահովման բաժնի առաջատար մասնագետ</t>
  </si>
  <si>
    <t>Դատավորների ընդհանուր ժողովի և դատարանների աշխատակազմերի գործունեության ապահովման վարչության Դատարանների աշխատակազմերի գործունեության ապահովմանն օժանդակող բաժնի պետ</t>
  </si>
  <si>
    <t>Դատավորների ընդհանուր ժողովի և դատարանների աշխատակազմերի գործունեության ապահովման վարչության Դատարանների աշխատակազմերի գործունեության ապահովմանն օժանդակող բաժնի գլխավոր մասնագետ</t>
  </si>
  <si>
    <t>Ղազարյան Լիանա</t>
  </si>
  <si>
    <t>Դատավորների ընդհանուր ժողովի և դատարանների աշխատակազմերի գործունեության ապահովման վարչության Դատարանների աշխատակազմերի գործունեության ապահովմանն օժանդակող բաժնի առաջատար մասնագետ</t>
  </si>
  <si>
    <t>Դատավորներին և թեկնածուներին առնչվող հարցերի վարչության պետ</t>
  </si>
  <si>
    <t>Դատավորներին և թեկնածուներին առնչվող հարցերի վարչության Դատավորների թեկնածուներին և առաջխաղացմանը վերաբերող հարցերի բաժնի պետ</t>
  </si>
  <si>
    <t>Դատավորներին և թեկնածուներին առնչվող հարցերի վարչության Դատավորների թեկնածուներին և առաջխաղացմանը վերաբերող հարցերի բաժնի գլխավոր մասնագետ</t>
  </si>
  <si>
    <t>Դատավորներին և թեկնածուներին առնչվող հարցերի վարչության Դատավորների թեկնածուներին և առաջխաղացմանը վերաբերող հարցերի բաժնի առաջատար մասնագետ</t>
  </si>
  <si>
    <t>Դատավորներին և թեկնածուներին առնչվող հարցերի վարչության Դատավորների նկատմամբ վարույթներին առնչվող հարցերի բաժնի պետ</t>
  </si>
  <si>
    <t>Դատավորներին և թեկնածուներին առնչվող հարցերի վարչության Դատավորների նկատմամբ վարույթներին առնչվող հարցերի բաժնի գլխավոր մասնագետ</t>
  </si>
  <si>
    <t>Դատավորներին և թեկնածուներին առնչվող հարցերի վարչության Դատավորների նկատմամբ վարույթներին առնչվող հարցերի բաժնի առաջատար մասնագետ</t>
  </si>
  <si>
    <t>Վերահսկողության վարչության պետ</t>
  </si>
  <si>
    <t>Սարգսյան Հռիփսիմե</t>
  </si>
  <si>
    <t>Վերահսկողության վարչության գլխավոր մասնագետ</t>
  </si>
  <si>
    <t>Վերահսկողության վարչության առաջատար մասնագետ</t>
  </si>
  <si>
    <t>Վերահսկողության վարչության առաջին կարգի մասնագետ</t>
  </si>
  <si>
    <t>Արտաքին կապերի և արարողակարգի վարչության պետ</t>
  </si>
  <si>
    <t>Արտաքին կապերի և արարողակարգի վարչության գլխավոր մասնագետ</t>
  </si>
  <si>
    <t>Ղազինյան Լիլիթ</t>
  </si>
  <si>
    <t>Արտաքին կապերի և արարողակարգի վարչության գլխավոր մասնագետ-թարգմանիչ</t>
  </si>
  <si>
    <t>Գյոզալյան Արման</t>
  </si>
  <si>
    <t>Գասպարյան Լիլյանա</t>
  </si>
  <si>
    <t>Ֆինանսաբյուջետայի վարչության պետ</t>
  </si>
  <si>
    <t>Չերքեզյան Աննա</t>
  </si>
  <si>
    <t>Ֆինանսաբյուջետայի վարչության գլխավոր մասնագետ</t>
  </si>
  <si>
    <t>Աֆաջանյան Քրիստինե</t>
  </si>
  <si>
    <t>Ֆինանսաբյուջետայի վարչության առաջատար մասնագետ</t>
  </si>
  <si>
    <t>Մելիքբեկյան Դավիթ</t>
  </si>
  <si>
    <t>Հաշվապահական հաշվառման վարչության պետ, գլխավոր հաշվապահ</t>
  </si>
  <si>
    <t>Հաշվապահական հաշվառման վարչության գլխավոր մասնագետ</t>
  </si>
  <si>
    <t>Հաշվապահական հաշվառման վարչության առաջատար մասնագետ</t>
  </si>
  <si>
    <t>Ասիկյան Մագդա</t>
  </si>
  <si>
    <t>Մարտիրոսյան Ռոզա</t>
  </si>
  <si>
    <t>Հաշվապահական հաշվառման վարչության առաջին կարգի մասնագետ</t>
  </si>
  <si>
    <t>Անձնակազմի կառավարման վարչության պետ</t>
  </si>
  <si>
    <t>Անձնակազմի կառավարման վարչության գլխավոր մասնագետ</t>
  </si>
  <si>
    <t>Անձնակազմի կառավարման վարչության բարեվարքության հարցերով մասնագետ</t>
  </si>
  <si>
    <t>Անձնակազմի կառավարման վարչության առաջատար մասնագետ</t>
  </si>
  <si>
    <t>Հարությունյան Մանյա</t>
  </si>
  <si>
    <t>Անձնակազմի կառավարման վարչության առաջին կարգի մասնագետ</t>
  </si>
  <si>
    <t>Նյութատեխնիկական ապահովման և գնումների համակարգման վարչության պետ</t>
  </si>
  <si>
    <t>Նյութատեխնիկական ապահովման և գնումների համակարգման վարչության Նյութատեխնիկական ապահովման բաժնի պետ</t>
  </si>
  <si>
    <t>Նյութատեխնիկական ապահովման և գնումների համակարգման վարչության Նյութատեխնիկական ապահովման բաժնի գլխավոր մասնագետ</t>
  </si>
  <si>
    <t>Նյութատեխնիկական ապահովման և գնումների համակարգման վարչության Նյութատեխնիկական ապահովման բաժնի առաջատար մասնագետ</t>
  </si>
  <si>
    <t>Աբգարյան Զառա</t>
  </si>
  <si>
    <t>Նյութատեխնիկական ապահովման և գնումների համակարգման վարչության Գնումների համակարգման բաժնի պետ</t>
  </si>
  <si>
    <t xml:space="preserve"> Խաչատրյան Արուս</t>
  </si>
  <si>
    <t>Նյութատեխնիկական ապահովման և գնումների համակարգման վարչության Գնումների համակարգման բաժնի գլխավոր մասնագետ</t>
  </si>
  <si>
    <t xml:space="preserve">Հայրապետյան Մարիամ  </t>
  </si>
  <si>
    <t>Արձանագրային վարչության պետ</t>
  </si>
  <si>
    <t>Արձանագրային վարչության գլխավոր մասնագետ</t>
  </si>
  <si>
    <t>Արձանագրային վարչության առաջին կարգի մասնագետ</t>
  </si>
  <si>
    <t>Մամուլի և հասարակայնության հետ կապերի ծառայության պետ</t>
  </si>
  <si>
    <t>Սարգսյան Աննա</t>
  </si>
  <si>
    <t>Մամուլի և հասարակայնության հետ կապերի ծառայության առաջատար մասնագետ</t>
  </si>
  <si>
    <t xml:space="preserve">Համակարգչային ծառայության պետ </t>
  </si>
  <si>
    <t>Պետրոսյան Խորեն</t>
  </si>
  <si>
    <t>Համակարգչային ծառայության գլխավոր մասնագետ</t>
  </si>
  <si>
    <t>Թամրազյան Արթուր</t>
  </si>
  <si>
    <t xml:space="preserve">Քոչարյան Գայանե </t>
  </si>
  <si>
    <t>Համակարգչային ծառայության առաջատար մասնագետ</t>
  </si>
  <si>
    <t>Առաջին բաժնի պետ</t>
  </si>
  <si>
    <t>Ավետիսյան Ժենյա</t>
  </si>
  <si>
    <t>Առաջին բաժնի առաջատար մասնագետ</t>
  </si>
  <si>
    <t>Վարդանյան Ալմաստ</t>
  </si>
  <si>
    <t>Առաջին բաժնի առաջին կարգի մասնագետ</t>
  </si>
  <si>
    <t>Ընդհանուր բաժնի պետ</t>
  </si>
  <si>
    <t>Խաչատրյան Էլեն</t>
  </si>
  <si>
    <t>Ընդհանուր բաժնի առաջատար մասնագետ</t>
  </si>
  <si>
    <t>Ընդհանուր բաժնի առաջին կարգի մասնագետ</t>
  </si>
  <si>
    <t>Հարությունյան Ռուզաննա</t>
  </si>
  <si>
    <t>Արխիվային փաստաթղթերի պահպանման բաժնի արխիվի պետ</t>
  </si>
  <si>
    <t>Կիրակոսյան Լիլիթ</t>
  </si>
  <si>
    <t>Արխիվային փաստաթղթերի պահպանման բաժնի առաջատար մասնագետ</t>
  </si>
  <si>
    <t>Բալասյան Անահիտ</t>
  </si>
  <si>
    <t>Արխիվային փաստաթղթերի պահպանման բաժնի առաջին կարգի մասնագետ</t>
  </si>
  <si>
    <t>Գևորգյան Արտակ</t>
  </si>
  <si>
    <t>Դատական դեպարտամենտի ղեկավարի խորհրդական</t>
  </si>
  <si>
    <t>Հարությունյան Հարություն</t>
  </si>
  <si>
    <t>Պահեստապետ</t>
  </si>
  <si>
    <t>Տնտեսվար</t>
  </si>
  <si>
    <t>Սարգսյան Վաչագան</t>
  </si>
  <si>
    <t xml:space="preserve">Օպերատոր` համակարգչի               </t>
  </si>
  <si>
    <t>Ավետիսյան Մերի</t>
  </si>
  <si>
    <t>Վարորդ</t>
  </si>
  <si>
    <t>Պարետ</t>
  </si>
  <si>
    <t xml:space="preserve">Սպասարկող` տեխնիկական աշխատանքների              </t>
  </si>
  <si>
    <t xml:space="preserve">Մասնագետ` կապի               </t>
  </si>
  <si>
    <t>Էլեկտրագետ</t>
  </si>
  <si>
    <t>Հնոցապան</t>
  </si>
  <si>
    <t>Լալայան Լուսինե</t>
  </si>
  <si>
    <t>Հավաքարար</t>
  </si>
  <si>
    <t>Շմավոնյան Արմինե</t>
  </si>
  <si>
    <t>Վարդանյան Մարիամ</t>
  </si>
  <si>
    <t>Սարիբեկյան Հասմիկ</t>
  </si>
  <si>
    <t>Հարությունյան Աիդա</t>
  </si>
  <si>
    <t>Վիրաբյան Քրիստինե</t>
  </si>
  <si>
    <t>Խաչատրյան Սոֆիկ</t>
  </si>
  <si>
    <t xml:space="preserve">Իրավական փորձաքննությունների ծառայության պետ          </t>
  </si>
  <si>
    <t xml:space="preserve">Իրավական փորձաքննությունների ծառայության գլխավոր մասնագետ            </t>
  </si>
  <si>
    <t>Ստեփանյան Ժենյա</t>
  </si>
  <si>
    <t>Սուջյան Տաթևիկ</t>
  </si>
  <si>
    <t xml:space="preserve">Իրավական փորձաքննությունների ծառայության առաջատար մասնագետ            </t>
  </si>
  <si>
    <t>Ա-1</t>
  </si>
  <si>
    <t>Մելիքյան Մելիք</t>
  </si>
  <si>
    <t>Թումեյան Արամ</t>
  </si>
  <si>
    <t xml:space="preserve">Իրավական փորձաքննությունների ծառայության առաջին կարգի մասնագետ            </t>
  </si>
  <si>
    <t>Փիլոյան Մարիամ</t>
  </si>
  <si>
    <t>Գլխավոր հաշվապահ</t>
  </si>
  <si>
    <t>Դատական նիստերի քարտուղար</t>
  </si>
  <si>
    <t>Պետրոսյան Մարիա</t>
  </si>
  <si>
    <t>Գրասենյակի պետ</t>
  </si>
  <si>
    <t xml:space="preserve">Գրասենյակի գլխավոր մասնագետ            </t>
  </si>
  <si>
    <t>Ղասաբյան Ասյա</t>
  </si>
  <si>
    <t>Պողոսյան Թամարա</t>
  </si>
  <si>
    <t>Մարտիրոսյան Քրիստինե</t>
  </si>
  <si>
    <t xml:space="preserve">Գրասենյակի առաջատար մասնագետ            </t>
  </si>
  <si>
    <t>Ա-2</t>
  </si>
  <si>
    <t>Խաչատրյան Նաիրա</t>
  </si>
  <si>
    <t>Վարդանյան Սվետլանա</t>
  </si>
  <si>
    <t>Աբգարյան Անդրանիկ</t>
  </si>
  <si>
    <t xml:space="preserve">Գրասենյակի առաջին կարգի մասնագետ            </t>
  </si>
  <si>
    <t>Կ-2</t>
  </si>
  <si>
    <t>Միրզոյան Կարինե</t>
  </si>
  <si>
    <t>Սանոսյան Սահակ</t>
  </si>
  <si>
    <t>Համբարձումյան Անահիտ</t>
  </si>
  <si>
    <t>Սարգսյան Ալվարդ</t>
  </si>
  <si>
    <t>Ավագյան Անահիտ</t>
  </si>
  <si>
    <t>Հակոբյան Վարդիթեր</t>
  </si>
  <si>
    <t>Մկրտչյան Ռիտա</t>
  </si>
  <si>
    <t>Հարությունյան Ալվարդ</t>
  </si>
  <si>
    <t>Խորիկյան Հերմինե</t>
  </si>
  <si>
    <t>Անտոնյան Աղավնի</t>
  </si>
  <si>
    <t>Գրիգորյան Գոռ</t>
  </si>
  <si>
    <t>Ցրիչ</t>
  </si>
  <si>
    <t>Հարությունյան Սոնա</t>
  </si>
  <si>
    <t>Հովհաննիսյան Սեյրան</t>
  </si>
  <si>
    <t>Կարապետյան Ռուբեն</t>
  </si>
  <si>
    <t>Դավթյան Արա</t>
  </si>
  <si>
    <t>Փականագործ</t>
  </si>
  <si>
    <t>Շոխոյան Հարություն</t>
  </si>
  <si>
    <t>Հյուսն</t>
  </si>
  <si>
    <t>Սիմոնյան Մովսես</t>
  </si>
  <si>
    <t>Վերելակավար</t>
  </si>
  <si>
    <t>Ավագյան Էլոս</t>
  </si>
  <si>
    <t>Հարությունյան  Գառնիկ</t>
  </si>
  <si>
    <t>Սանոսյան Արայիկ</t>
  </si>
  <si>
    <t>Տոնականյան Էդգար</t>
  </si>
  <si>
    <t>Ջոլոխավա Դիանա</t>
  </si>
  <si>
    <t>Սարգսյան Սյուզաննա</t>
  </si>
  <si>
    <t>Աղալոյան Արման</t>
  </si>
  <si>
    <t>Դատավորի գործավար</t>
  </si>
  <si>
    <t>Նազարյան Օվսաննա</t>
  </si>
  <si>
    <t>Հովսեփյան Մարիամ</t>
  </si>
  <si>
    <t>Թադևոսյան Հրաչուհի</t>
  </si>
  <si>
    <t>Հասրաթյան Լուիզա</t>
  </si>
  <si>
    <t>Անտոնյան Գայանե</t>
  </si>
  <si>
    <t>Ղուկասյան Աննա</t>
  </si>
  <si>
    <t>Կարապետյան Իռմա</t>
  </si>
  <si>
    <t>Հովսեփյան Գայանե</t>
  </si>
  <si>
    <t>Քեռյան Վահագն</t>
  </si>
  <si>
    <t>Մաջարյան Վարդան</t>
  </si>
  <si>
    <t>Սալահյան Գայանե</t>
  </si>
  <si>
    <t>Ադիբեկ-Մելիքյան Նինա</t>
  </si>
  <si>
    <t>Մելքոնյան Գայանե</t>
  </si>
  <si>
    <t>Ղմբոյան Աստղիկ</t>
  </si>
  <si>
    <t>Դանիելյան Անի</t>
  </si>
  <si>
    <t>Նշանյան Նինա</t>
  </si>
  <si>
    <t>Եղիազարյան Անի</t>
  </si>
  <si>
    <t>Միքայելյան Հռիփսիմե</t>
  </si>
  <si>
    <t>Գասպարյան Մելինե</t>
  </si>
  <si>
    <t>Բադալյան Անժելա</t>
  </si>
  <si>
    <t>Շահինյան Լարիսա</t>
  </si>
  <si>
    <t>Բադիրյան Կիմա</t>
  </si>
  <si>
    <t>Ազիզյան Արմեն</t>
  </si>
  <si>
    <t>Զեյթնաղյան Ռուբեն</t>
  </si>
  <si>
    <t>Շախբազյան Նարինե</t>
  </si>
  <si>
    <t xml:space="preserve">Խաչիբաբյան Ամալյա </t>
  </si>
  <si>
    <t>Հայրապետյան Լուսիկ</t>
  </si>
  <si>
    <t>Բզնունի Արփինե</t>
  </si>
  <si>
    <t>Մարտոյան Նարինե</t>
  </si>
  <si>
    <t>Թորոսյան Մերի</t>
  </si>
  <si>
    <t>Ջանազյան Հասմիկ</t>
  </si>
  <si>
    <t>Նահապետյան Շահանե</t>
  </si>
  <si>
    <t>Ավետիսյան Կարինե</t>
  </si>
  <si>
    <t>Սամսոնյան Մերի</t>
  </si>
  <si>
    <t>Խաչատրյան Արուսյակ</t>
  </si>
  <si>
    <t>Դավոյան Ռուզաննա</t>
  </si>
  <si>
    <t>Մահտեսյան Մանուշակ</t>
  </si>
  <si>
    <t>Հակոբյան Հասմիկ</t>
  </si>
  <si>
    <t>4 աշխատող երեխայի խնամք</t>
  </si>
  <si>
    <t>Վարդանյան Արա</t>
  </si>
  <si>
    <t xml:space="preserve">Իսակուլյան Մարիս </t>
  </si>
  <si>
    <t xml:space="preserve">Ստեփանյան Աշոտ </t>
  </si>
  <si>
    <t>Հարությունյան Համլետ</t>
  </si>
  <si>
    <t>Մանասյան Նարինե</t>
  </si>
  <si>
    <t>Խաչատրյան Նարինե</t>
  </si>
  <si>
    <t>Առաքելյան Էլեն</t>
  </si>
  <si>
    <t xml:space="preserve">Դեմիրճյան Անահիտ </t>
  </si>
  <si>
    <t>Մողրովյան Հասմիկ</t>
  </si>
  <si>
    <t>Մելիքբեկյան Քնարիկ</t>
  </si>
  <si>
    <t>Սարգսյան Հայարփի</t>
  </si>
  <si>
    <t>Փանոսյան Մարիետա</t>
  </si>
  <si>
    <t>Բադալյան Լիլիթ</t>
  </si>
  <si>
    <t>Մկրտչյան Աննա</t>
  </si>
  <si>
    <t>Հովհաննիսյան Թեհմինե</t>
  </si>
  <si>
    <t>Հովհաննիսյան Լուսինե</t>
  </si>
  <si>
    <t>Երիցյան Եղիշե</t>
  </si>
  <si>
    <t>Հակոբյան Անդրանիկ</t>
  </si>
  <si>
    <t>Ավագյան Վարդան</t>
  </si>
  <si>
    <t>Համբարձումյան Կարեն</t>
  </si>
  <si>
    <t>Դավթյան Մարիաննա</t>
  </si>
  <si>
    <t>Արզաքանյան Էլլադա</t>
  </si>
  <si>
    <t>Բուդուլյան Աղավնի</t>
  </si>
  <si>
    <t>Հարությունյան Արևիկ</t>
  </si>
  <si>
    <t xml:space="preserve">Այվազյան Նարե </t>
  </si>
  <si>
    <t>Արտաշեսյան Հասմիկ</t>
  </si>
  <si>
    <t>Հակոբյան Մարիա</t>
  </si>
  <si>
    <t>Արոյան Սալբի</t>
  </si>
  <si>
    <t>Հարությունյան Տաթևիկ</t>
  </si>
  <si>
    <t>Սամսոնյան Մայրանուշ</t>
  </si>
  <si>
    <t>Ոսկանյան Արուսյակ</t>
  </si>
  <si>
    <t>Արտաշեսյան Սուսան</t>
  </si>
  <si>
    <t>Սոֆիյան Լիլիթ</t>
  </si>
  <si>
    <t xml:space="preserve">Սարդարյան Մելինե </t>
  </si>
  <si>
    <t>Մկրտչյան Արուս</t>
  </si>
  <si>
    <t>Արղամանյան Արմինե</t>
  </si>
  <si>
    <t>Մարտիրոսյան Լիանա</t>
  </si>
  <si>
    <t>Գրիգորյան Աննա</t>
  </si>
  <si>
    <t>Հակոբյան Ագնետա</t>
  </si>
  <si>
    <t>Ասատրյան Կարինե</t>
  </si>
  <si>
    <t>Առաքելյան Փառանձեմ</t>
  </si>
  <si>
    <t>Ղազարյան Նունե</t>
  </si>
  <si>
    <t>Սաղաթելյան Գայանե</t>
  </si>
  <si>
    <t>Դանիելյան Լիանա</t>
  </si>
  <si>
    <t>Ասատրյան Ժաննա</t>
  </si>
  <si>
    <t>Մարտիրոսյան Անի</t>
  </si>
  <si>
    <t>Մելքոնյան Աիդա</t>
  </si>
  <si>
    <t>Հովհաննիսյան Արթուր</t>
  </si>
  <si>
    <t>Ստեփանյան Սուսաննա</t>
  </si>
  <si>
    <t>Ճաղարյան Անահիտ</t>
  </si>
  <si>
    <t>Կռմաջյան Վարդան</t>
  </si>
  <si>
    <t>Խաչատրյան Ալվարդ</t>
  </si>
  <si>
    <t>Կարապետյան Անի</t>
  </si>
  <si>
    <t>Հայրապետյան Նազելի</t>
  </si>
  <si>
    <t>Օրբելյան Հասմիկ</t>
  </si>
  <si>
    <t>Խալաթյան Ամալյա</t>
  </si>
  <si>
    <t>Մկրտչյան Լիլիթ</t>
  </si>
  <si>
    <t>Ներսիսյան Նունե</t>
  </si>
  <si>
    <t>Կարապետյան Նվարդ</t>
  </si>
  <si>
    <t>Ասիկյան Նարինե</t>
  </si>
  <si>
    <t>Մարգարյան Սվետլանա</t>
  </si>
  <si>
    <t>Սանդոյան Նարինե</t>
  </si>
  <si>
    <t>Խաչատրյան Լիզա</t>
  </si>
  <si>
    <t>Հովհաննիսյան Սյուզաննա</t>
  </si>
  <si>
    <t>Դանիելյան Նելլի</t>
  </si>
  <si>
    <t>Մարտիրոսյան Վարդան</t>
  </si>
  <si>
    <t>Արսենյան Անուշիկ</t>
  </si>
  <si>
    <t>Շեկոյան Աննա</t>
  </si>
  <si>
    <t>Կոստանյան Մարիամ</t>
  </si>
  <si>
    <t>Առաքելյան Ալլա</t>
  </si>
  <si>
    <t>Պետրոսյան Նաիրա</t>
  </si>
  <si>
    <t>Մարտիրոսյան Նաիրա</t>
  </si>
  <si>
    <t>Դանիելյան Սոնա</t>
  </si>
  <si>
    <t>Վարդանյան Սոնա</t>
  </si>
  <si>
    <t>Ղուկասյան Վարդուհի</t>
  </si>
  <si>
    <t>Ասատրյան Հասմիկ</t>
  </si>
  <si>
    <t>Արխիվապահ</t>
  </si>
  <si>
    <t>Խաչատրյան Արմինե</t>
  </si>
  <si>
    <t>Հովհաննիսյան Կարինե</t>
  </si>
  <si>
    <t>Ասատրյան Լիլիթ</t>
  </si>
  <si>
    <t>Հաշվապահ</t>
  </si>
  <si>
    <t>Գևորգյան Սուսաննա</t>
  </si>
  <si>
    <t>Նավասարդյան Արթուր</t>
  </si>
  <si>
    <t>Կարապետյան Կարինե</t>
  </si>
  <si>
    <t>Սահակյան Զվարդ</t>
  </si>
  <si>
    <t>Հովսեփյան Կարինե</t>
  </si>
  <si>
    <t>Արզումանյան Արտյոմ</t>
  </si>
  <si>
    <t>Ղարիբյան Անահիտ</t>
  </si>
  <si>
    <t>Ղարիբյան Սաթենիկ</t>
  </si>
  <si>
    <t>Մարտիրոսյան Լյուբա</t>
  </si>
  <si>
    <t>Գրիգորյան Սուսաննա</t>
  </si>
  <si>
    <t>Մարտիրոսյան Կարինե</t>
  </si>
  <si>
    <t>Ճավռշյան Սևակ</t>
  </si>
  <si>
    <t>Մինասյան Ալվարդ</t>
  </si>
  <si>
    <t>Ղազարյան Լիլիթ</t>
  </si>
  <si>
    <t>Վարդանյան Վարդան</t>
  </si>
  <si>
    <t>Հովհաննիսյան Անահիտ</t>
  </si>
  <si>
    <t>Ամիրխանյան Մարիամ</t>
  </si>
  <si>
    <t>Աղաջանյան Աննա</t>
  </si>
  <si>
    <t>Օքմինյան Ռուբինա</t>
  </si>
  <si>
    <t>Բարսեղյան Գենեֆիկ</t>
  </si>
  <si>
    <t>Տոնապետյան Հասմիկ</t>
  </si>
  <si>
    <t>Հարությունյան Մարալ</t>
  </si>
  <si>
    <t>Պողոսյան Ասատուր</t>
  </si>
  <si>
    <t>Մելիքյան Սամվել</t>
  </si>
  <si>
    <t>Դոլմաջյան Հայկուհի</t>
  </si>
  <si>
    <t>Սամվելյան Անահիտ</t>
  </si>
  <si>
    <t>Հարությունյան Անդրանիկ</t>
  </si>
  <si>
    <t>Քյոսեյան Անահիտ</t>
  </si>
  <si>
    <t>Յոլչյան Ռուզաննա</t>
  </si>
  <si>
    <t>Հովսեփյան Աիդա</t>
  </si>
  <si>
    <t>Վարդանյան Անահիտ</t>
  </si>
  <si>
    <t>Մկրտչյան Մարգարիտ</t>
  </si>
  <si>
    <t>Հակոբյան Արմինե</t>
  </si>
  <si>
    <t>Ղուկասյան Սարգիս</t>
  </si>
  <si>
    <t>Ավագյան Ավետիք</t>
  </si>
  <si>
    <t>Մալխասյան Մանե</t>
  </si>
  <si>
    <t>Ասեյան Վահան</t>
  </si>
  <si>
    <t>Դանիելյան Թերեզա</t>
  </si>
  <si>
    <t>Մելքոնյան Անուշ</t>
  </si>
  <si>
    <t>Պոդոսյան Լիլիթ</t>
  </si>
  <si>
    <t>Կարապետյան Նունե</t>
  </si>
  <si>
    <t>Հարությունյան Ռոզա</t>
  </si>
  <si>
    <t>Մինասյան Մինաս</t>
  </si>
  <si>
    <t>Մարկոսյան Լուսինե</t>
  </si>
  <si>
    <t>Մարգարյան Հայկ</t>
  </si>
  <si>
    <t>Մուրադյան Գևորգ</t>
  </si>
  <si>
    <t>Հարոյանց Էմմա</t>
  </si>
  <si>
    <t>Վարդանյան Հերմինե</t>
  </si>
  <si>
    <t>Ազիզյան Էմմա</t>
  </si>
  <si>
    <t>Գալստյան Լամարա</t>
  </si>
  <si>
    <t>Զոհրաբյան Վարդուշ</t>
  </si>
  <si>
    <t>Սիրունյան Անիչկա</t>
  </si>
  <si>
    <t>Բոզոյան Նինա</t>
  </si>
  <si>
    <t>Շահբազյան Ծովինար</t>
  </si>
  <si>
    <t>Կնյազյան Զավեն</t>
  </si>
  <si>
    <t>Հովհաննիսյան Լիլիթ</t>
  </si>
  <si>
    <t>Կարապետյան Անահիտ</t>
  </si>
  <si>
    <t>Հարությունյան Անահիտ</t>
  </si>
  <si>
    <t>Հովսեփյան Հերմինե</t>
  </si>
  <si>
    <t>Աղայան Նինա ժ/պ</t>
  </si>
  <si>
    <t>Առաքելյան Արևիկ</t>
  </si>
  <si>
    <t>Բադալյան Հրանուշ</t>
  </si>
  <si>
    <t>Մակարյան Հասմիկ</t>
  </si>
  <si>
    <t>Սարգսյան Մոնիկա</t>
  </si>
  <si>
    <t>Հովսեփյան Աստղիկ</t>
  </si>
  <si>
    <t>Միքայելյան Էմմա</t>
  </si>
  <si>
    <t>Գալստյան Անի</t>
  </si>
  <si>
    <t>Գրիգորյան Լիաննա</t>
  </si>
  <si>
    <t>Սարգսյան Գոհար</t>
  </si>
  <si>
    <t>Կարապետյան Լուսինե</t>
  </si>
  <si>
    <t>Ղազարյան Ֆիլիպ</t>
  </si>
  <si>
    <t>Մարգարյան Սուսաննա</t>
  </si>
  <si>
    <t>Նանյան Քնարիկ</t>
  </si>
  <si>
    <t>Ղազարյան Ծովիկ</t>
  </si>
  <si>
    <t>Ավագյան Գոհար</t>
  </si>
  <si>
    <t>5 աշխատող երեխայի խնամք</t>
  </si>
  <si>
    <t>Աբրահամյան Կարեն</t>
  </si>
  <si>
    <t>Հակոբյան Սուսաննա</t>
  </si>
  <si>
    <t>Գարանյան Ռուզաննա</t>
  </si>
  <si>
    <t>Հարությունյան Վալյա</t>
  </si>
  <si>
    <t>Մհերյան Զոհրաբ</t>
  </si>
  <si>
    <t>Եղոյան Հեղինար</t>
  </si>
  <si>
    <t>Հարությունյան Ալինա</t>
  </si>
  <si>
    <t>Եղիազարյան Նելիկ</t>
  </si>
  <si>
    <t>Ավեյան Անուշ</t>
  </si>
  <si>
    <t>Մաթևոսյան Օֆելյա</t>
  </si>
  <si>
    <t>Գարանյան Աննա</t>
  </si>
  <si>
    <t>Հարությունյան Անուշ</t>
  </si>
  <si>
    <t>Ավետիսյան Ղարիբ</t>
  </si>
  <si>
    <t>Ավետիսյան Գրիգոր</t>
  </si>
  <si>
    <t>Մեքոնյան    Կարեն</t>
  </si>
  <si>
    <t>Մովսիսյան   Քրիստինե</t>
  </si>
  <si>
    <t>Կարապետյան Գագիկ</t>
  </si>
  <si>
    <t>Հովհաննիսյան Սուսաննա</t>
  </si>
  <si>
    <t>Պետրոսյան Էլիզա</t>
  </si>
  <si>
    <t>Մարուքյան Արմինե</t>
  </si>
  <si>
    <t>Մանուկյան Հրայր</t>
  </si>
  <si>
    <t>Նաջարյան Լուսինե</t>
  </si>
  <si>
    <t>Միրիբյան Ժորա</t>
  </si>
  <si>
    <t>Խաչատրյան Գոհար</t>
  </si>
  <si>
    <t>Սարգսյան Հասմիկ</t>
  </si>
  <si>
    <t>Հայթյան Իրա</t>
  </si>
  <si>
    <t>Ավագյան Լիլիթ</t>
  </si>
  <si>
    <t>Գևորգյան Լիդա</t>
  </si>
  <si>
    <t>Խաչատրյան Արև</t>
  </si>
  <si>
    <t>Կարեյան Սեդա</t>
  </si>
  <si>
    <t>Հովհաննիսյան Ծաղիկ</t>
  </si>
  <si>
    <t>Մելիքյան Դիանա</t>
  </si>
  <si>
    <t>Առաքելյան Ժաննա</t>
  </si>
  <si>
    <t>Վանեցյան Սոս</t>
  </si>
  <si>
    <t>Մանուկյան Հակոբ</t>
  </si>
  <si>
    <t>Կարապետյան Սմբատ</t>
  </si>
  <si>
    <t>Հովհանյան Կամո</t>
  </si>
  <si>
    <t>Եղիազարյան Աննա</t>
  </si>
  <si>
    <t>Մարտիրոսյան Ալիտա</t>
  </si>
  <si>
    <t>Չիչոյան Բորիկ</t>
  </si>
  <si>
    <t>Հայրապետյան Թամար</t>
  </si>
  <si>
    <t>Մարտիրոսյան Վարսենիկ</t>
  </si>
  <si>
    <t>Խզմալյան Ռեփսիկ</t>
  </si>
  <si>
    <t>Շաբոյան Ալիդա</t>
  </si>
  <si>
    <t>Գրիգորյան Աստղիկ</t>
  </si>
  <si>
    <t>Ալչանգյան Ժաննա</t>
  </si>
  <si>
    <t>Արսենյան Նելի</t>
  </si>
  <si>
    <t>Օհանյան Անահիտ</t>
  </si>
  <si>
    <t>Քոթանջյան Լիլիթ</t>
  </si>
  <si>
    <t>Նազարյան Լիլիթ</t>
  </si>
  <si>
    <t>Դավթյան Անուշիկ</t>
  </si>
  <si>
    <t>Բաղրամյան Լիանա</t>
  </si>
  <si>
    <t>Մելիքյան Արմաիդա</t>
  </si>
  <si>
    <t>Մացակյան Արմինե</t>
  </si>
  <si>
    <t>Չոբանյան Նարինե</t>
  </si>
  <si>
    <t>Թունյան Անուշ</t>
  </si>
  <si>
    <t>Ասլամազյան Գոհար</t>
  </si>
  <si>
    <t>Մարտիրոսյան Մարիամ</t>
  </si>
  <si>
    <t>Դարչինյան Մելանյա</t>
  </si>
  <si>
    <t>Կասեմյան Աննա</t>
  </si>
  <si>
    <t>Խաչատրյան Լաուրա</t>
  </si>
  <si>
    <t>Անտոնյան Նաիրա</t>
  </si>
  <si>
    <t>Գաբոյան Արեգնազան</t>
  </si>
  <si>
    <t>Գագիկյան Զարուհի</t>
  </si>
  <si>
    <t>Հակոբյան Լուսինե</t>
  </si>
  <si>
    <t>Բաղդասարյան Գրիգորի</t>
  </si>
  <si>
    <t>Կիրակոսյան Արտուշ</t>
  </si>
  <si>
    <t>Աղաջանյան Մանվել</t>
  </si>
  <si>
    <t>Թումանյան Արմիդա</t>
  </si>
  <si>
    <t>Աբովյան Վլադիմիր</t>
  </si>
  <si>
    <t>Մանուկյան Համեստուհի</t>
  </si>
  <si>
    <t>Դարչինյան Սեդա</t>
  </si>
  <si>
    <t>Սարկիսովա Տաիսա</t>
  </si>
  <si>
    <t>Մաթոսյան Անուշ</t>
  </si>
  <si>
    <t>Միրզոյան Սաթենիկ</t>
  </si>
  <si>
    <t>Գաբոյան Հասմիկ</t>
  </si>
  <si>
    <t>Սարգսյան Աշխեն</t>
  </si>
  <si>
    <t>Դանիելյան Մանուշ</t>
  </si>
  <si>
    <t>Ալիխանյան Արմինե</t>
  </si>
  <si>
    <t xml:space="preserve">Մինասյան Անի </t>
  </si>
  <si>
    <t>Հարությունյան Նունե</t>
  </si>
  <si>
    <t xml:space="preserve">Ավագյան Հայկանուշ </t>
  </si>
  <si>
    <t xml:space="preserve">Արսենյան Սվետլանա </t>
  </si>
  <si>
    <t xml:space="preserve">Մկրտչյան Վարդուհի </t>
  </si>
  <si>
    <t xml:space="preserve">Միրումյան Հերմինե </t>
  </si>
  <si>
    <t xml:space="preserve">Դավթյան Մարինե </t>
  </si>
  <si>
    <t xml:space="preserve">Նագդալյան Հայկուհի </t>
  </si>
  <si>
    <t xml:space="preserve">Անտոնյան Աննա </t>
  </si>
  <si>
    <t>Հարությունյան Գայանե</t>
  </si>
  <si>
    <t>Համբարձումյան Սուսաննա</t>
  </si>
  <si>
    <t>Մովսիսյան Կարինե</t>
  </si>
  <si>
    <t>Խուրշուդյան Կարինե</t>
  </si>
  <si>
    <t>Թադևոսյան Սվետլանա</t>
  </si>
  <si>
    <t>Դանիելյան Խանում</t>
  </si>
  <si>
    <t>Ներսիսյան Հրանուշ</t>
  </si>
  <si>
    <t>Խաչատրյան Հրաչ</t>
  </si>
  <si>
    <t>Մուրադյան Սաթիկ</t>
  </si>
  <si>
    <t>Մողրովյան Գայանե</t>
  </si>
  <si>
    <t>Մկրտչյան Լիաննա</t>
  </si>
  <si>
    <t>Ալեքսանյան Լուսինե</t>
  </si>
  <si>
    <t>Չաբոյան Նելլի</t>
  </si>
  <si>
    <t>Մկրտչյան Մարո</t>
  </si>
  <si>
    <t>Ասլանյան Ալա</t>
  </si>
  <si>
    <t>Կուրղինյան Հարություն</t>
  </si>
  <si>
    <t>Ասմարյան Լիլիթ</t>
  </si>
  <si>
    <t xml:space="preserve">Հովհաննիսյան Գարիկ </t>
  </si>
  <si>
    <t xml:space="preserve">Բենիամինյան Օլեգ </t>
  </si>
  <si>
    <t xml:space="preserve">Հարությունյան Արուս </t>
  </si>
  <si>
    <t xml:space="preserve">Կարապետյան Սուսաննա </t>
  </si>
  <si>
    <t xml:space="preserve">Սարգսյան Լիլիա </t>
  </si>
  <si>
    <t xml:space="preserve">Արմաղանյան Օֆիկ </t>
  </si>
  <si>
    <t xml:space="preserve">Աղաբեկյան Մերի </t>
  </si>
  <si>
    <t xml:space="preserve">Սավադյան Մերի </t>
  </si>
  <si>
    <t xml:space="preserve">Ջավադյան Քրիստինե </t>
  </si>
  <si>
    <t xml:space="preserve">Ստեփանյան Ժենյա </t>
  </si>
  <si>
    <t xml:space="preserve">Ջավադյան Ասյա </t>
  </si>
  <si>
    <t xml:space="preserve">Գրիգորյան Վերա </t>
  </si>
  <si>
    <t xml:space="preserve">Գասպարյան Ալվարդ </t>
  </si>
  <si>
    <t xml:space="preserve">Ավետիսյան Արթուր </t>
  </si>
  <si>
    <t>Ժամհարյան Արման</t>
  </si>
  <si>
    <t>Խաչատրյան Աննա</t>
  </si>
  <si>
    <t>Եգանյան Արմինե</t>
  </si>
  <si>
    <t>Մարկոսյան Արամայիս</t>
  </si>
  <si>
    <t>Սարգսյան Սվետլանա</t>
  </si>
  <si>
    <t>Բալասյան Ալինա</t>
  </si>
  <si>
    <t>Բայրամյան Արևհատ</t>
  </si>
  <si>
    <t>Խաչիկյան Արուս</t>
  </si>
  <si>
    <t>Սարգսյան Մարինե</t>
  </si>
  <si>
    <t>Գասպարյան Սերյոժա</t>
  </si>
  <si>
    <t>Խաչինյան Արտաշես</t>
  </si>
  <si>
    <t>Զարգարյան Վալտեր</t>
  </si>
  <si>
    <t>Գասպարյան Զինա</t>
  </si>
  <si>
    <t>Մատինյան Անահիտ</t>
  </si>
  <si>
    <t>Անտոնյան Սմբատ</t>
  </si>
  <si>
    <t>Խաչիկյան Գրետա</t>
  </si>
  <si>
    <t>Անանյան Լիանա</t>
  </si>
  <si>
    <t>Չիբուխչյան Նվեր</t>
  </si>
  <si>
    <t>Դավթյան Լուսինե</t>
  </si>
  <si>
    <t>Սաֆարյան Մերի</t>
  </si>
  <si>
    <t xml:space="preserve">Եղոյան Զարուհի </t>
  </si>
  <si>
    <t xml:space="preserve">Խերանյան Տիգրան  </t>
  </si>
  <si>
    <t xml:space="preserve">Հովհաննիսյան Մետաքսյա </t>
  </si>
  <si>
    <t xml:space="preserve">Բադալյան Գոհար  </t>
  </si>
  <si>
    <t xml:space="preserve">Ասատրյան Մարիցա </t>
  </si>
  <si>
    <t>Սարգսյան Տաթևիկ</t>
  </si>
  <si>
    <t xml:space="preserve">Մարաբյան Արմինե </t>
  </si>
  <si>
    <t xml:space="preserve">Հովակիմյան Նելլի    </t>
  </si>
  <si>
    <t>Պապիկյան Հայկանուշ</t>
  </si>
  <si>
    <t>Դալլաքյան Թեհմինե</t>
  </si>
  <si>
    <t>Մովսիսյան Արաքսյա</t>
  </si>
  <si>
    <t>Սերոբյան Աննա</t>
  </si>
  <si>
    <t>Բրուդյան Լիլիթ</t>
  </si>
  <si>
    <t>Նահապետյան Թովմաս</t>
  </si>
  <si>
    <t>Աղաջանյան Իրինա</t>
  </si>
  <si>
    <t xml:space="preserve">Բարսեղյան  Տիգրան </t>
  </si>
  <si>
    <t>Մելքոնյան Անի</t>
  </si>
  <si>
    <t>Փաշինյան Արմենուհի</t>
  </si>
  <si>
    <t>Ղարաքեշիշյան Վալենտինա</t>
  </si>
  <si>
    <t>Կաուկչյան Սվետլանա</t>
  </si>
  <si>
    <t>Բադիկյան Մելինե</t>
  </si>
  <si>
    <t>Հովհաննիսյան Նաիրա</t>
  </si>
  <si>
    <t>Բաղդասարյան Լիլիթ</t>
  </si>
  <si>
    <t>Սարգսյան Լիաննա</t>
  </si>
  <si>
    <t>Եղոյան Արուսյակ</t>
  </si>
  <si>
    <t xml:space="preserve">Դանիելյան  Անահիտ  </t>
  </si>
  <si>
    <t xml:space="preserve">Կաուկչյան Մարգո  </t>
  </si>
  <si>
    <t xml:space="preserve">Հակոբյան  Սոֆյա </t>
  </si>
  <si>
    <t xml:space="preserve">Ասատրյան Ռուզաննա </t>
  </si>
  <si>
    <t>Կոստանյան Անահիտ</t>
  </si>
  <si>
    <t>Պետրոսյան Մարգարիտ</t>
  </si>
  <si>
    <t xml:space="preserve">Դավթյան Կառլեն </t>
  </si>
  <si>
    <t xml:space="preserve">Վարորդ </t>
  </si>
  <si>
    <t>Խաչատրյան Արփինե</t>
  </si>
  <si>
    <t>Սաֆարյան Հեղինե</t>
  </si>
  <si>
    <t>Սահակյան Սուրեն</t>
  </si>
  <si>
    <t>Մկրտչյան Ալինա</t>
  </si>
  <si>
    <t>Ունուսյան Հերմինե</t>
  </si>
  <si>
    <t>Ռևազյան Արմինե</t>
  </si>
  <si>
    <t>Նալբանդյան Էմիլիա</t>
  </si>
  <si>
    <t>Մուրադյան Անի</t>
  </si>
  <si>
    <t>Անանյան Ալվարդ</t>
  </si>
  <si>
    <t>Աբգարյան Արմինե</t>
  </si>
  <si>
    <t>Միրզոյան Մագդա</t>
  </si>
  <si>
    <t>Բարսեղյան Սիրվարդ</t>
  </si>
  <si>
    <t>Հարոյան Գոհար</t>
  </si>
  <si>
    <t xml:space="preserve">Ալիփյան Լուիզա </t>
  </si>
  <si>
    <t>Ղուկասյան Երանուհի</t>
  </si>
  <si>
    <t>Ներսիսյան Աննա</t>
  </si>
  <si>
    <t>Ինջիղուլյան Արփինե</t>
  </si>
  <si>
    <t>Ալեքյան Աննա</t>
  </si>
  <si>
    <t>Թորոսյան Արամ</t>
  </si>
  <si>
    <t>Թաղարյան Մելանյա</t>
  </si>
  <si>
    <t>Եղիազարյան Քնքուշ</t>
  </si>
  <si>
    <t>Արիստակեսյան Կարինե</t>
  </si>
  <si>
    <t>Բաբայան Ռուզան</t>
  </si>
  <si>
    <t>Սարգսյան Սուսաննա</t>
  </si>
  <si>
    <t>Քալանթարյան Գրիգոր</t>
  </si>
  <si>
    <t>Ծառայության պետ-դատական դեպարտամենտի ղեկավարի տեղակալ</t>
  </si>
  <si>
    <t>Ծառայության պետի առաջին տեղակալ</t>
  </si>
  <si>
    <t>Ծառայության պետի տեղակալ</t>
  </si>
  <si>
    <t>Արագ արձագանքման և վերլուծական բաժնի պետ</t>
  </si>
  <si>
    <t>Ֆահրադյան Վահագն Արամի</t>
  </si>
  <si>
    <t>Արագ արձագանքման և վերլուծական բաժնի պետի տեղակալ</t>
  </si>
  <si>
    <t>Արագ արձագանքման և վերլուծական բաժնի գլխավոր մասնագետ</t>
  </si>
  <si>
    <t>Արագ արձագանքման և վերլուծական բաժնի առաջատար մասնագետ</t>
  </si>
  <si>
    <t>Ալբերտ Անի Ակոբի</t>
  </si>
  <si>
    <t>Անձնակազմի կառավարման բաժնի պետ</t>
  </si>
  <si>
    <t>Եղիազարյան Ռոզա Նվերի</t>
  </si>
  <si>
    <t>Անձնակազմի կառավարման բաժնի գլխավոր մասնագետ</t>
  </si>
  <si>
    <t>Անձնակազմի կառավարման բաժնի  առաջատար  մասնագետ</t>
  </si>
  <si>
    <t>Անձնակազմի կառավարման բաժնի  առաջին կարգի մասնագետ</t>
  </si>
  <si>
    <t>Ընդհանուր բաժնի առաջատար ասնագետ</t>
  </si>
  <si>
    <t>Ավագ կարգադրիչ</t>
  </si>
  <si>
    <t>Բերբերյան Մարտին Հակոբի</t>
  </si>
  <si>
    <t>Կարապետյան Արթուր Արայիկի</t>
  </si>
  <si>
    <t>Սաֆարյան Էդգար Սամվելի</t>
  </si>
  <si>
    <t>Մամբրեյան Արսեն Ռուբենի</t>
  </si>
  <si>
    <t>Հարությունյան Երանոս Սերգեյի</t>
  </si>
  <si>
    <t>Սահակյան Գևորգ Սահակի</t>
  </si>
  <si>
    <t>Դատարաններում ծառայություն իրականացնող բաժնի պետի տեղակալ</t>
  </si>
  <si>
    <t>Ղազարյան Ալեքսան Վովայի</t>
  </si>
  <si>
    <t>Սարգսյան Նարեկ Գևորգի</t>
  </si>
  <si>
    <t>Խաչիկյան Գայանե Արտեմի</t>
  </si>
  <si>
    <t>Ղազարյան Հասմիկ Սամվելի</t>
  </si>
  <si>
    <t>Ավետիսյան Սարգիս Հովհաննեսի</t>
  </si>
  <si>
    <t>Հարությունյան Արթուր Աշոտի</t>
  </si>
  <si>
    <t>Նազարյան Արթուր Կամոյի</t>
  </si>
  <si>
    <t>Եղիազարյան Գերասիմ Սուրենի</t>
  </si>
  <si>
    <t>Փիլոսյան Արթուր Հենրիկի</t>
  </si>
  <si>
    <t xml:space="preserve">Հակոբյան Դավիթ Հակոբի </t>
  </si>
  <si>
    <t>Վապուրջյան Արթուր Հարությունի</t>
  </si>
  <si>
    <t>Դարչինյան Լիանա Գրիգորի</t>
  </si>
  <si>
    <t>Ղարիբյան Լիլիթ Աշոտի</t>
  </si>
  <si>
    <t>Ավետիսյան Արշավիր Վարդանի</t>
  </si>
  <si>
    <t>Քոչարյան Ալիկ Վարդանի</t>
  </si>
  <si>
    <t>Եսայան Հայկ Գեղամի</t>
  </si>
  <si>
    <t>Ստեփանյան Ստելլա Միսակի</t>
  </si>
  <si>
    <t>Չոլակյան Անի Հովհաննեսի</t>
  </si>
  <si>
    <t>Ապրեսյան Կառլեն Գագիկի</t>
  </si>
  <si>
    <t>Դավթյան Լևոն Ռուբենի</t>
  </si>
  <si>
    <t>Բաժնի պետի տեղակալ</t>
  </si>
  <si>
    <t>Չիլինգարյան Հայկ Տիգրանի</t>
  </si>
  <si>
    <t>Ստեփանյան Ռիտա Սամվելի</t>
  </si>
  <si>
    <t>Կարապետյան Էդուարդ Համլետի</t>
  </si>
  <si>
    <t>Խալաթյան Գրիգոր Վարդանի</t>
  </si>
  <si>
    <t>Աղինյան Հրանտ Ռոբերտի</t>
  </si>
  <si>
    <t>Մանուկյան Նարեկ Մարատի</t>
  </si>
  <si>
    <t>Մելիքբեկյան Վոլոդյա Իսրայելի</t>
  </si>
  <si>
    <t>Խաչատրյան Արման Սերոբի</t>
  </si>
  <si>
    <t>Մարկոսյան Դավիթ Ատոմի</t>
  </si>
  <si>
    <t>Պետրոսյան Տիգրան Մագիտոնի</t>
  </si>
  <si>
    <t>Բաբայան Ասատուր Հարությունի</t>
  </si>
  <si>
    <t>Դանիելյան Արտյուշ Վանիչկայի</t>
  </si>
  <si>
    <t>Սարգսյան Զարզանդ Լյովայի</t>
  </si>
  <si>
    <t>Հովհաննիսյան Սաշա Շահենի</t>
  </si>
  <si>
    <t>Ստեփանյան Ռաֆայել Համլետի</t>
  </si>
  <si>
    <t>Դավթյան Անդրանիկ Հարությունի</t>
  </si>
  <si>
    <t>Խուդավերդյան Արամ Խաչիկի</t>
  </si>
  <si>
    <t>Զաքարյան Մխիթար Խաժակի</t>
  </si>
  <si>
    <t>Խաչատրյան Ռաֆայել Խաչիկի</t>
  </si>
  <si>
    <t>Սարգսյան Գայանե Նար-Դոսի</t>
  </si>
  <si>
    <t>Ասոյան Արտյոմ Գևորգի</t>
  </si>
  <si>
    <t>Մանուկյան Նաիրա Համբարձումի</t>
  </si>
  <si>
    <t>Սահակյան Արարատ Վարդանի</t>
  </si>
  <si>
    <t>Նիկոլայան Վահե Արթուրի</t>
  </si>
  <si>
    <t>Գևորգյան Ալբերտ Վահանի</t>
  </si>
  <si>
    <t>Ալիխանյան Սևակ Արամայիսի</t>
  </si>
  <si>
    <t>Մելոյան Ալեքսան Անդրանիկի</t>
  </si>
  <si>
    <t>Համբարձումյան Արման Յուրիկի</t>
  </si>
  <si>
    <t>Խուդոյան Կարապետ Մուրազի</t>
  </si>
  <si>
    <t>Մուրադյան Արսեն Սարգսի</t>
  </si>
  <si>
    <t>Դատարաններում ծառայություն իրականացնող բաժանմունքի պետ</t>
  </si>
  <si>
    <t>Լալայան Մխիթար Բաղդասարի</t>
  </si>
  <si>
    <t>Չոբանյան Արման Ժորայի</t>
  </si>
  <si>
    <t>Հակոբյան Անդրանիկ Մարտինի</t>
  </si>
  <si>
    <t>Ասատրյան Ռուստամ Դավթի</t>
  </si>
  <si>
    <t>Սարգսյան Էրիկ Սլավիկի</t>
  </si>
  <si>
    <t>Սարգսյան Գիվի Սերգեյի</t>
  </si>
  <si>
    <t>Հակոբյան Տաթևիկ Վաղինակի</t>
  </si>
  <si>
    <t>Սարգսյան Վարդան Մխիթարի</t>
  </si>
  <si>
    <t>Ստեփանյան Սամվել Սլավիկի</t>
  </si>
  <si>
    <t>Առաքելյան Գևորգ Վյուլենի</t>
  </si>
  <si>
    <t>Ալավերդյան Վաչագան Գագիկի</t>
  </si>
  <si>
    <t>Սաֆարյան Գևորգ Ներսեսի</t>
  </si>
  <si>
    <t>Քոչարյան Համբարձում Ասատուրի</t>
  </si>
  <si>
    <t>Գրիգորյան Էռնեստ Ալբերտի</t>
  </si>
  <si>
    <t>Սայադյան Արթուր Բենիկի</t>
  </si>
  <si>
    <t>Մինասյան Գուրգեն Մինասի</t>
  </si>
  <si>
    <t>Մուշեղյան Հակոբ Վահրամի</t>
  </si>
  <si>
    <t>Պետրոսյան Արմեն Ավետիկի</t>
  </si>
  <si>
    <t>Ղարիբյան Աշոտ Լյուդվիգի</t>
  </si>
  <si>
    <t>Սարգսյան Աշոտ Հովիկի</t>
  </si>
  <si>
    <t>Կարապետյան Մխիթար Վռամի</t>
  </si>
  <si>
    <t>Զաքարյան Անդրանիկ Անդրանիկի</t>
  </si>
  <si>
    <t>Հովսեփյան Սյուզաննա Սլավիկի</t>
  </si>
  <si>
    <t>Մխիթարյան Գրիգոր Սերժիկի</t>
  </si>
  <si>
    <t>Սարգսյան Վահե Արտուշի</t>
  </si>
  <si>
    <t>Սարգսյան Արմեն Միշիկի</t>
  </si>
  <si>
    <t>Բաղդագյուլյան Բորիս Էդիսոնի</t>
  </si>
  <si>
    <t>Գրիգորյան Ռուբիկ Արամի</t>
  </si>
  <si>
    <t>Ստեփանյան Արարատ Ժորայի</t>
  </si>
  <si>
    <t>Բաբայան Արշակ Արտաշեսի</t>
  </si>
  <si>
    <t>Արզումանյան Նաիրա Արկադյայի</t>
  </si>
  <si>
    <t>Գաբրիելյան Հայկ Գրիգորի</t>
  </si>
  <si>
    <t>Ղազարյան Նաիրա Մաքսիմի</t>
  </si>
  <si>
    <t>Հովհաննիսյան Անուշավան Սամվելի</t>
  </si>
  <si>
    <t>Դավթյան Արայիկ Շավարշի</t>
  </si>
  <si>
    <t>Աբգարյան Արմեն Վասիլի</t>
  </si>
  <si>
    <t>Ասատրյան Պետրոս Իշխանի</t>
  </si>
  <si>
    <t>Թովմասյան Ալեքսանդրա Ալեքսանդրի</t>
  </si>
  <si>
    <t>Գրիգորյան Արմեն Ցոլակի</t>
  </si>
  <si>
    <t>Մելքոնյան Արմեն Հրանտի</t>
  </si>
  <si>
    <t>Պողոսյան Զարմայր Մանվելի</t>
  </si>
  <si>
    <t>Մովսիսյան Արկադյա Մովսեսի</t>
  </si>
  <si>
    <t>Մամյան Լադիկ Ռաֆիկի</t>
  </si>
  <si>
    <t>Մկրտումյան Գևորգ Աշոտի</t>
  </si>
  <si>
    <t>Եղիկյան Կարեն Ջամբուլատի</t>
  </si>
  <si>
    <t>Բեգինյան Մհեր Արարատի</t>
  </si>
  <si>
    <t>Ղարիբյան Սենիկ Ղարիբի</t>
  </si>
  <si>
    <t>Գևորգյան Դավիթ Եփրեմի</t>
  </si>
  <si>
    <t>Գալստյան Գրիշա Խաչատուրի</t>
  </si>
  <si>
    <t>Գրիգորյան Գառնիկ Վարդանի</t>
  </si>
  <si>
    <t>Մանուկյան Վահագն Սահակի</t>
  </si>
  <si>
    <t>Մաթևոսյան Սևադա Համազասպի</t>
  </si>
  <si>
    <t>Վարդանյան Հայկ Սամվելի</t>
  </si>
  <si>
    <t>Ավագիմյան Էդուարդ Վագիֆի</t>
  </si>
  <si>
    <t>Հակոբյան Ռուբեն Հրայրի</t>
  </si>
  <si>
    <t>Պռազյան Նունե Լևոնի</t>
  </si>
  <si>
    <t>Մարգարյան Իշխան Արսենի</t>
  </si>
  <si>
    <t>Դավթյան Վահագն Գրիշայի</t>
  </si>
  <si>
    <t>Մանուկյան Տիգրան Ռոբերտի</t>
  </si>
  <si>
    <t>Պապոյան Արսեն Գագիկի</t>
  </si>
  <si>
    <t>Ալեքսանյան Արթուր Հենրիկի</t>
  </si>
  <si>
    <t>Գևորգյան Գևորգ Վարուժանի</t>
  </si>
  <si>
    <t>Հովհաննիսյան Տարոն Սոսի</t>
  </si>
  <si>
    <t>Քոչարյան Սամվել Հրանտի</t>
  </si>
  <si>
    <t>Հայրապետյան Ռուբեն Արշալույսի</t>
  </si>
  <si>
    <t>Ասլանյան Սարգիս Յուրիի</t>
  </si>
  <si>
    <t>Հարությունյան Ժորա Կառլենի</t>
  </si>
  <si>
    <t>Հովսեփյան Առնակ Կարենի</t>
  </si>
  <si>
    <t>Կոբալյան Արսեն Թաթևոսի</t>
  </si>
  <si>
    <t>Հակոբյան Նունե Սարգսի</t>
  </si>
  <si>
    <t>Մանասյան Աստղիկ Վազգենի</t>
  </si>
  <si>
    <t>Գյոգչյան Սոնա Վաչագանի</t>
  </si>
  <si>
    <t>Սահակյան Գուրգեն Լևոնի</t>
  </si>
  <si>
    <t>Սարգսյան Մխիթար Ամրաստանի</t>
  </si>
  <si>
    <t>Վարդանյան Վարդան Վարազդատի</t>
  </si>
  <si>
    <t>Գալստյան Վարդուհի Սամվելի</t>
  </si>
  <si>
    <t>Ղարիբյան Արթուր Հենրիկի</t>
  </si>
  <si>
    <t>Քոչարյան Վիգեն</t>
  </si>
  <si>
    <t>Մանուկյան Թամարա</t>
  </si>
  <si>
    <t>Դատավորի օգնական</t>
  </si>
  <si>
    <t>Սադոյան Լիլիթ</t>
  </si>
  <si>
    <t>Սարգսյան Լիդա</t>
  </si>
  <si>
    <t>Աբրահամյան Անժելա</t>
  </si>
  <si>
    <t>Պետրոսյան Սուրեն</t>
  </si>
  <si>
    <t>Խաչատրյան Կարմեն</t>
  </si>
  <si>
    <t>Պետրոսյան Աստղիկ</t>
  </si>
  <si>
    <t>Խոստիկյան Լիանա</t>
  </si>
  <si>
    <t>Սուքիասյան Վարազդատ</t>
  </si>
  <si>
    <t>Աբրահամյան Էմիլիա</t>
  </si>
  <si>
    <t>Մուրադյան Հերմինե</t>
  </si>
  <si>
    <t>Սահակյան Եվգինե</t>
  </si>
  <si>
    <t>Լոքյան Հռիփսիմե</t>
  </si>
  <si>
    <t>Բաղդասարյան Լուսինե</t>
  </si>
  <si>
    <t>Ղազարյան Անժելիկա</t>
  </si>
  <si>
    <t>Վարդանյան Լիլիթ</t>
  </si>
  <si>
    <t>Պապիկյան Վարդուհի</t>
  </si>
  <si>
    <t>Սերոբյան Լիլիթ</t>
  </si>
  <si>
    <t>Մուրադյան Աշխեն</t>
  </si>
  <si>
    <t>Ղուկասյան Թամարա</t>
  </si>
  <si>
    <t>Հարությունյան Հայկուհի</t>
  </si>
  <si>
    <t>Հախնազարյան Գոհար</t>
  </si>
  <si>
    <t>Հարությունյան Արսեն</t>
  </si>
  <si>
    <t>Ասատրյան Արամայիս</t>
  </si>
  <si>
    <t>Պողոսյան Գևորգ</t>
  </si>
  <si>
    <t>Նազարյան Ժենյա</t>
  </si>
  <si>
    <t>Շահինյան Վլադիմիր</t>
  </si>
  <si>
    <t>Պետրոսյան Ռուզաննա</t>
  </si>
  <si>
    <t>Մարգարյան Աննա</t>
  </si>
  <si>
    <t>Բադալյան Նարեկ</t>
  </si>
  <si>
    <t>Վանոյան Շուշան</t>
  </si>
  <si>
    <t>Սահակյան Նաիրա</t>
  </si>
  <si>
    <t>Պապոյան Տիգրան</t>
  </si>
  <si>
    <t>Գևորգյան Նինա</t>
  </si>
  <si>
    <t>Շահնազարյան Անի</t>
  </si>
  <si>
    <t>Մինասյան Անի</t>
  </si>
  <si>
    <t>Սիմոնյան Մարինե</t>
  </si>
  <si>
    <t>Էլիզբարյան Ջեմմա</t>
  </si>
  <si>
    <t>Հարությունյան Աննա</t>
  </si>
  <si>
    <t>Մանուչարյան Տաթևիկ</t>
  </si>
  <si>
    <t>Կոծինյան Ժաննա</t>
  </si>
  <si>
    <t>Մուրադյան Իվետա</t>
  </si>
  <si>
    <t>Գևորգյան Մարտին</t>
  </si>
  <si>
    <t>Մխիթարյան Սյուզաննա</t>
  </si>
  <si>
    <t>Մայիլյան Արթուր</t>
  </si>
  <si>
    <t>Սիմոնյան Անանիա</t>
  </si>
  <si>
    <t>Միքայելյան Սոնա</t>
  </si>
  <si>
    <t>Ալեյան Անահիտ</t>
  </si>
  <si>
    <t>Միքայելյան Շուշանիկ</t>
  </si>
  <si>
    <t>Եղոյան Գոհարիկ</t>
  </si>
  <si>
    <t>Պետրոսյան Մարատ</t>
  </si>
  <si>
    <t>Գզիրյան Աղավնի</t>
  </si>
  <si>
    <t>Վարդանյան Անի</t>
  </si>
  <si>
    <t>Թորոսյան Լուիզա</t>
  </si>
  <si>
    <t>Պողոսյան Գարիկ</t>
  </si>
  <si>
    <t>Ջառահյան Գոհար</t>
  </si>
  <si>
    <t>Հարությունյան Քրիստինե</t>
  </si>
  <si>
    <t>Հարությունյան Արկադի</t>
  </si>
  <si>
    <t>Հովհաննիսյան Երվանդ</t>
  </si>
  <si>
    <t>Գասպարյան Գոռ</t>
  </si>
  <si>
    <t>Կարապետյան Արտավազդ</t>
  </si>
  <si>
    <t>Մելիքսեթյան Ժենյա</t>
  </si>
  <si>
    <t>Հակոբյան Լիլիթ</t>
  </si>
  <si>
    <t>Հարությունյան Նաիրա</t>
  </si>
  <si>
    <t xml:space="preserve">Առաքելյան Հերմինե </t>
  </si>
  <si>
    <t>Գրիգորյան Միքայել</t>
  </si>
  <si>
    <t xml:space="preserve">Պողոսյան Համլետ </t>
  </si>
  <si>
    <t>Ղազարյան Արմինե</t>
  </si>
  <si>
    <t>Գրիգորյան Բակուր</t>
  </si>
  <si>
    <t>Բոյաջյան Լուսինե</t>
  </si>
  <si>
    <t xml:space="preserve">Կարապետյան Էլեոնորա </t>
  </si>
  <si>
    <t>Առաքելյան Նարինե</t>
  </si>
  <si>
    <t xml:space="preserve">Ալեքսանյան Քրիստինե </t>
  </si>
  <si>
    <t>Աճեմյան Հասմիկ</t>
  </si>
  <si>
    <t xml:space="preserve">Պողոսյան Քերոբ </t>
  </si>
  <si>
    <t>Սիմոնյան Աննա</t>
  </si>
  <si>
    <t>Ղազարյան Ռուզաննա</t>
  </si>
  <si>
    <t>2024թ.</t>
  </si>
  <si>
    <t>Բազային աշխատավարձ /դրամ/</t>
  </si>
  <si>
    <t>Գործակից</t>
  </si>
  <si>
    <t>Անդամների քանակ</t>
  </si>
  <si>
    <t>Էթիկայի և կարգապահական հարցերի հանձնաժողովի ոչ դատավոր անդամների հատուցում</t>
  </si>
  <si>
    <t>Ուսումնական հարցերի հանձնաժողովի ոչ դատավոր անդամների հատուցում</t>
  </si>
  <si>
    <t>Դատավորների ընդհանուր ժողովի հանձնաժողովների ոչ դատավոր անդամների հատուցման</t>
  </si>
  <si>
    <t>Վզպատ թաշկինակ</t>
  </si>
  <si>
    <t>Ընդամենը 4729 հոդվածով</t>
  </si>
  <si>
    <t xml:space="preserve">Դատավորների և դատական կարգադրիչների հատուկ պատրաստականության դասընթացների անցկացում և դատական համակարգի քաղաքացիական ծառայողների վերապատրաստում </t>
  </si>
  <si>
    <t>Ալավերդյան Լուսինե</t>
  </si>
  <si>
    <t>Թորոսյան Վահագն</t>
  </si>
  <si>
    <t>Ահարոնյան Ռոմեն</t>
  </si>
  <si>
    <t>Աբգարյան Էմին</t>
  </si>
  <si>
    <t>Բախշիյան Բորիս</t>
  </si>
  <si>
    <t>Դարբինյան Աղասի</t>
  </si>
  <si>
    <t>Առաքելյան Գրիգոր</t>
  </si>
  <si>
    <t>Մախմուդյան Ռուստամ</t>
  </si>
  <si>
    <t>Ղազարյան Արգիշտի</t>
  </si>
  <si>
    <t>Դանիելյան Դանիել</t>
  </si>
  <si>
    <t>Ազրոյան Ռուզաննա</t>
  </si>
  <si>
    <t>Ծատուրյան Արթուր</t>
  </si>
  <si>
    <t>Հովակիմյան Սամվել</t>
  </si>
  <si>
    <t>Խանդանյան Ռաֆիկ</t>
  </si>
  <si>
    <t>Այվազյան Հրաչ</t>
  </si>
  <si>
    <t>Մաքեյան Ռոբերտ</t>
  </si>
  <si>
    <t>Զարիկյան Կարեն</t>
  </si>
  <si>
    <t>Հակոբյան Լիանա</t>
  </si>
  <si>
    <t>Համբարձումյան Մերի</t>
  </si>
  <si>
    <t>Հարությունյան Ալեքսանդրա</t>
  </si>
  <si>
    <t>Մելքումյան Միքայել</t>
  </si>
  <si>
    <t>Սոսյան Գևորգ</t>
  </si>
  <si>
    <t>Մկրտչյան Արկադիկ</t>
  </si>
  <si>
    <t>Պետրոսյան Մհեր</t>
  </si>
  <si>
    <t>Հովհաննիսյան Սարգիս</t>
  </si>
  <si>
    <t>Զեյնալյան Տիգրան</t>
  </si>
  <si>
    <t>Խեդոյան Ելենա</t>
  </si>
  <si>
    <t>Գրիգորյան Մարինե</t>
  </si>
  <si>
    <t>Մելքոնյան Մականուշ</t>
  </si>
  <si>
    <t>Զաքարյան Ալմաստ</t>
  </si>
  <si>
    <t>Խաչատրյան Ռաֆիկ</t>
  </si>
  <si>
    <t>Խաչատրյան Աղվան</t>
  </si>
  <si>
    <t>Ասրիյան Մերի</t>
  </si>
  <si>
    <t>Մայիլյան Փիրուզա</t>
  </si>
  <si>
    <t>Մարտիրոսյան Աննա</t>
  </si>
  <si>
    <t>Շահինյան Նաիրա</t>
  </si>
  <si>
    <t>Մարգարյան Կարեն</t>
  </si>
  <si>
    <t>Աղաջանյան Կարինե</t>
  </si>
  <si>
    <t>Սարիբեկյան Գրետա</t>
  </si>
  <si>
    <t>Համբարձումյան Կարինե</t>
  </si>
  <si>
    <t>Վարդանյան Մելանյա</t>
  </si>
  <si>
    <t>Կարապետյան Անուշ</t>
  </si>
  <si>
    <t>Սիմոնյան Արմինե</t>
  </si>
  <si>
    <t>Մուրադյան Անահիտ</t>
  </si>
  <si>
    <t>Կիվրանյան Ազնիվ</t>
  </si>
  <si>
    <t>Մնացականյան Սամվել</t>
  </si>
  <si>
    <t>Շահբազյան Գայանե</t>
  </si>
  <si>
    <t>Վարժապետյան Վարսիկ</t>
  </si>
  <si>
    <t>Աստվածատրյան Արմինե</t>
  </si>
  <si>
    <t>Հակոբյան Սյուզաննա</t>
  </si>
  <si>
    <t>Ասատրյան Արտավազդ</t>
  </si>
  <si>
    <t>Գասպարյան Էմիլյա</t>
  </si>
  <si>
    <t>Երանոսյան Տաթևիկ</t>
  </si>
  <si>
    <t>Ավետիսյան Գոհար</t>
  </si>
  <si>
    <t>Գարսևանյան Անուշ</t>
  </si>
  <si>
    <t>Խուրշուդյան Լիանա</t>
  </si>
  <si>
    <t>Ավետիսյան Յանա</t>
  </si>
  <si>
    <t>Գևորգյան Մանիկ</t>
  </si>
  <si>
    <t>Խրիմյան Ազնիվ</t>
  </si>
  <si>
    <t>Ղամբարյան Մարինե</t>
  </si>
  <si>
    <t>Ավանեսյան Սվետլանա</t>
  </si>
  <si>
    <t>Հակոբյան Մարիետա</t>
  </si>
  <si>
    <t>Հովակիմովա Զոյա</t>
  </si>
  <si>
    <t>Վարտանյան Մերի</t>
  </si>
  <si>
    <t>Սիմոնյան Ռիմմա</t>
  </si>
  <si>
    <t>Նազարյան Ռուզաննա</t>
  </si>
  <si>
    <t>Մարտիրոսյան Նարեկ</t>
  </si>
  <si>
    <t>Ավագյան Արամ</t>
  </si>
  <si>
    <t>Եղիկյան Արթուր</t>
  </si>
  <si>
    <t>Կարապետյան Թերեզա</t>
  </si>
  <si>
    <t>Հարությունյան Հրայր</t>
  </si>
  <si>
    <t>Ճանճապանյան Աննա</t>
  </si>
  <si>
    <t>Մանուկյան Մերի</t>
  </si>
  <si>
    <t>Համբարձումյան Մարինե</t>
  </si>
  <si>
    <t>Մարկոսյան Նազիկ</t>
  </si>
  <si>
    <t>Սարգսյան Քնարիկ</t>
  </si>
  <si>
    <t>Հակոբյան Աշոտ</t>
  </si>
  <si>
    <t xml:space="preserve">Խաչատրյան Լիաննա </t>
  </si>
  <si>
    <t>Ներսիսյան Աշխեն</t>
  </si>
  <si>
    <t>Եսայան Արմինե</t>
  </si>
  <si>
    <t xml:space="preserve">Բաբայան Արկադի </t>
  </si>
  <si>
    <t xml:space="preserve">Ղարիբյան Էվելինա </t>
  </si>
  <si>
    <t xml:space="preserve">Ավետիսյան Վեներա </t>
  </si>
  <si>
    <t>Դեմրչյան Մարիյա</t>
  </si>
  <si>
    <t>Աղոյան Սուսաննա</t>
  </si>
  <si>
    <t>Զիրոյան   Կարեն</t>
  </si>
  <si>
    <t>Փիլոյան Տաթև</t>
  </si>
  <si>
    <t>Համբարյան Մելանյա</t>
  </si>
  <si>
    <t>Ֆոլյան Կարինե</t>
  </si>
  <si>
    <t xml:space="preserve">Մկրտչյան Երանուհի </t>
  </si>
  <si>
    <t xml:space="preserve">Հունանյան Արմինե </t>
  </si>
  <si>
    <t xml:space="preserve">Քոչարյան Լիլիթ </t>
  </si>
  <si>
    <t xml:space="preserve">Համբարձումյան Լիլիթ </t>
  </si>
  <si>
    <t xml:space="preserve">Մինասյան Գրիգոր </t>
  </si>
  <si>
    <t>Քոսեյան Լուսինե</t>
  </si>
  <si>
    <t>Բուռնազյան Տաթև</t>
  </si>
  <si>
    <t>Լևոնյան Մարիամ</t>
  </si>
  <si>
    <t xml:space="preserve">Համբարձումյան Էլմիրա </t>
  </si>
  <si>
    <t xml:space="preserve">Ափոյան Կարեն </t>
  </si>
  <si>
    <t>Մարգարյան Արման</t>
  </si>
  <si>
    <t>Դանիելյան Միրա</t>
  </si>
  <si>
    <t>Մարտիրոսյան Քրիստինա</t>
  </si>
  <si>
    <t xml:space="preserve">Սարուխանյան Աննա </t>
  </si>
  <si>
    <t>Թորոսյան Աննա</t>
  </si>
  <si>
    <t>Հովհաննիսյան Նելլի</t>
  </si>
  <si>
    <t>Մարտիրոսյան Սոնա</t>
  </si>
  <si>
    <t>Առաքելյան Անի</t>
  </si>
  <si>
    <t>Թորոսյան Արաքսի</t>
  </si>
  <si>
    <t>Հարությունյան Արմինե</t>
  </si>
  <si>
    <t>Չախալյան Մարուսյա</t>
  </si>
  <si>
    <t>Վարդանյան Ելենա</t>
  </si>
  <si>
    <t>Գալստյան Նունե</t>
  </si>
  <si>
    <t>Հովհաննիսյան Օսաննա Աշոտի</t>
  </si>
  <si>
    <t>Աշուրյան Սուրիկ Սոսի</t>
  </si>
  <si>
    <t>Զոհրաբյան Տաթևիկ Արտակի</t>
  </si>
  <si>
    <t>Աղոյան Եսթեր Մանուկի</t>
  </si>
  <si>
    <t>Եղիազարյան Դավիթ Հուսիկի</t>
  </si>
  <si>
    <t>Համբարյան Սարգիս Գեորգիի</t>
  </si>
  <si>
    <t>Ստեփանյան Թևոս Սամվելի</t>
  </si>
  <si>
    <t>Վարդանյան Միքայել Թաթուլի</t>
  </si>
  <si>
    <t>Արզումանյան Արմինե Միխակի</t>
  </si>
  <si>
    <t>Կոստանյան Ռաֆիկ Հրանտի</t>
  </si>
  <si>
    <t>Ումրոյան Գարիկ Սամվելի</t>
  </si>
  <si>
    <t>Ստեփանյան Բաբկեն Անդրանիկի</t>
  </si>
  <si>
    <t>Միլիտոնյան Կարեն Կույբիշևի</t>
  </si>
  <si>
    <t>Սորսորյան Դավիթ Ռուդիկի</t>
  </si>
  <si>
    <t>Պետրոսյան Վարդան Խաչատուրի</t>
  </si>
  <si>
    <t>Վարդանյան Լիլիթ Արմենի</t>
  </si>
  <si>
    <t>Թադևոսյան Գուրգեն Սամվելի</t>
  </si>
  <si>
    <t>Հովհաննիսյան Արսեն</t>
  </si>
  <si>
    <t>Ավետիսյան Էմմա</t>
  </si>
  <si>
    <t>Պապոյան Նանո</t>
  </si>
  <si>
    <t>Հարությունյան Յուրի</t>
  </si>
  <si>
    <t>Հովհաննիսյան Լուիզա</t>
  </si>
  <si>
    <t xml:space="preserve">Հախվերդյան Անահիտ </t>
  </si>
  <si>
    <t>(ՀՀ ֆինանսների նախարարի 2016թ. հունվարի 8-ի «Հանրային հատվածի կազմակերպություններում նոր հիմնական միջոցների և սկզբնական արժեքով հաշվառվող կենսաբանական ակտիվների մաշվածության հաշվարկման նորմատիվային օգտակար ծառայության ժամկետները հաստատելու մասին» N 3-Ն հրաման, Հավելված 1)</t>
  </si>
  <si>
    <t>Օգտակար ծառայության ժամկետ</t>
  </si>
  <si>
    <t>Առկա սարքավորումներ և գույք</t>
  </si>
  <si>
    <t>Դաս</t>
  </si>
  <si>
    <t>Խումբ</t>
  </si>
  <si>
    <t>Տեսակ</t>
  </si>
  <si>
    <t>(տարի)</t>
  </si>
  <si>
    <t>Մաշվածությունը (%)</t>
  </si>
  <si>
    <t>Հաշվեկշռային (մնացորդային)  արժեքը /հազ.դրամ/</t>
  </si>
  <si>
    <t>Գրասենյակային և տնտեսական գույք և պարագաներ, գործիքներ</t>
  </si>
  <si>
    <t>Համակարգչային սարքավորումներ/տեխնիկա</t>
  </si>
  <si>
    <t>Համակարգիչներ (ներառյալ` սեղանի (ստատիկ) համակարգիչներ, դյուրակիր համակարգիչներ (լափթոփներ, նոութբուքեր). գրպանի ՊԴԱ (PDA) համակարգիչներ և համանման այլ համակարգչային սարքավորումներ)</t>
  </si>
  <si>
    <t xml:space="preserve">Առկա համակարգիչների (ներառյալ` սեղանի (ստատիկ) համակարգիչների) թիվը` ընդամենը </t>
  </si>
  <si>
    <t>Առկա դյուրակիր համակարգիչներ (լափթոփներ, նոութբուքեր). գրպանի ՊԴԱ (PDA) համակարգիչներ և համանման այլ համակարգչային սարքավորումներ), թիվը` ընդամենը</t>
  </si>
  <si>
    <t>Համակարգչային սարքավորումներ և տեխնիկա (ներառյալ` մոնիտորներ և պրոյեկտորներ, օգտագործվող բացառապես տվյալների ավտոմատ մշակման համակարգերում, հիշող սարքեր, կիսահաղորդչային հիշող սարքեր, ապահովող տեղեկատվության պահպանումը հոսանքի անջատման դեպքում, տպիչ, համակարգչին կամ համակարգչային ցանցին միանալու հնարավորություն ունեցող պատճենահանող և ֆաքսիմիլային սարքեր` միավորված կամ չմիավորված և այլն)</t>
  </si>
  <si>
    <t>Մոնիտորներ և պրոյեկտորներ, թիվը` ընդամենը</t>
  </si>
  <si>
    <t>Տպիչ, համակարգչին կամ համակարգչային ցանցին միանալու հնարավորություն ունեցող պատճենահանող և ֆաքսիմիլային սարքեր,  թիվը` ընդամենը</t>
  </si>
  <si>
    <t>Նշված խմբում ընդգրկված այլ համակարգչային սարքեր, թիվը` ընդամենը</t>
  </si>
  <si>
    <t>Այլ համակարգչային սարքավորումներ և տեխնիկա</t>
  </si>
  <si>
    <t>Գրասենյակային և տնտեսական գույք</t>
  </si>
  <si>
    <t>Կահույք (ներառյալ` գրասեղաններ, սեղաններ, աթոռներ, բազկաթոռներ, փափուկ կահույք, զգեստապահարաններ, գրապահարաններ, գրադարակներ, չհրկիզվող պահարաններ և այլն), գորգեր, հայելիներ, այդ թվում՝</t>
  </si>
  <si>
    <t>Հեռախոսներ (այդ թվում` բջջային), ռադիոհաղորդակցման սարքեր</t>
  </si>
  <si>
    <t>Գրասենյակային էլեկտրական տեխնիկա (ներառյալ` հեռուստացույցներ, սառնարաններ, խմելու ջրի սարքեր, օդորակիչներ, տաքացուցիչներ, փոշեկուլներ, տեսախցիկներ, ֆոտոխցիկներ, տեղորոշիչ սարքեր (GPS) և այլն), այդ թվում՝</t>
  </si>
  <si>
    <t xml:space="preserve">Այլ գրասենյակային և տնտեսական գույք </t>
  </si>
  <si>
    <t>Պետական մարմնի կողմից զբաղեցված շինությունների/տարածքների ընթացիկ նորոգման աշխատանքներ</t>
  </si>
  <si>
    <t>Պետական մարմնի ստորաբաժանման անվանումը, որի կողմից զբաղեցվում է համապատասխան տարածքը</t>
  </si>
  <si>
    <t xml:space="preserve">Տարածքը զբաղեցնելու իրավական հիմքը </t>
  </si>
  <si>
    <t>Զբաղեցվող շինության/տարածքի գտնվելու հասցեն</t>
  </si>
  <si>
    <t>Շինության տարածքը (քառ մետր)</t>
  </si>
  <si>
    <t>Թերությունների ակտի և նախահաշվի առկայությունը (կցել առկայության դեպքում)*</t>
  </si>
  <si>
    <t>ՀՀ կառավարության 2015թ. մարտի 19-ի N 596-Ն որոշման N 4 հավելվածի Ցանկ N 1, կետ 2: 
2. Ընթացիկ նորոգման, ներքին հարդարման, ընթացիկ պահպանման և ընդհանուր օգտագործման տարածքներում բարեկարգման աշխատանքների կազմակերպման համար կարող է կատարվել շենքերի և շինությունների ուսումնասիրություն, կազմվել թերությունների մասին ակտ, աշխատանքների ցանկ և, անհրաժեշտության դեպքում, նախահաշիվ:</t>
  </si>
  <si>
    <t xml:space="preserve">Տվյալ տարածքում կատարվելիք ընթացիկ նորոգման և պահպանման աշխատանքները,
հիմքը՝ ՀՀ կառավարության 2015թ. մարտի 19-ի N 596-Ն որոշման N 4 հավելվածի Ցանկ N 1           </t>
  </si>
  <si>
    <t>Il. ԸՆԹԱՑԻԿ, ՄԻՋԻՆ ՆՈՐՈԳՄԱՆ, ԸՆԹԱՑԻԿ ՊԱՀՊԱՆՄԱՆ ԵՎ ՆԵՐՔԻՆ ՀԱՐԴԱՐՄԱՆ ԱՇԽԱՏԱՆՔՆԵՐԸ</t>
  </si>
  <si>
    <t>ՆԱԽԱՀԱՇՎԱՅԻՆ ԳԻՆԸ</t>
  </si>
  <si>
    <t>ՀԱՇՎԱՐԿ</t>
  </si>
  <si>
    <t xml:space="preserve"> քաղաքացիական (պետական) ծառայողների մասնագիտական վերապատրաստումների գծով ծախսերի</t>
  </si>
  <si>
    <t>Դասընթացի նկարագրությունը</t>
  </si>
  <si>
    <t>Վերապատրաստվողների թիվը                                                   (մարդ)</t>
  </si>
  <si>
    <t>Յուրաքանչյուր դասընթացի ծավալը (ժամ)</t>
  </si>
  <si>
    <t>Մեկ ժամի վերապատրաստման արժեքը                                        (դրամ)</t>
  </si>
  <si>
    <t>Ընդամենը (հազար դրամ)</t>
  </si>
  <si>
    <t>Ա</t>
  </si>
  <si>
    <t>դասընթաց 1</t>
  </si>
  <si>
    <t>դասընթաց 2</t>
  </si>
  <si>
    <t>2025թ. բյուջետային  հայտ</t>
  </si>
  <si>
    <t>2025թ.</t>
  </si>
  <si>
    <t xml:space="preserve">2025թ. </t>
  </si>
  <si>
    <t>Հակակոռուպցիոն դատարան</t>
  </si>
  <si>
    <t>Համակարգիչ պենտյում-2</t>
  </si>
  <si>
    <t>Համակարգիչ պենտյում-1</t>
  </si>
  <si>
    <t>Համակարգիչ պենտյում-4 /կոմպլեկտ/</t>
  </si>
  <si>
    <t>Համակարգիչ պենտյում-4 /պրինտերով/</t>
  </si>
  <si>
    <t>Համակարգիչ պենտյում-4 ծրագիր</t>
  </si>
  <si>
    <t>Համակարգիչ պենտյում-4</t>
  </si>
  <si>
    <t>Համակարգիչ HP-D-2200</t>
  </si>
  <si>
    <t>Համակարգիչ Busines ծրագիր</t>
  </si>
  <si>
    <t>Համակարգիչ Սերվեր</t>
  </si>
  <si>
    <t>Համակարգիչ պենտյում  P-4HP-D-2200</t>
  </si>
  <si>
    <t>Համակարգիչ պենտյում 4 3.0 GHz</t>
  </si>
  <si>
    <t>Համակարգիչ պենտյում 4 3.0 GHz 945</t>
  </si>
  <si>
    <t>Համակարգիչ P4 Core2Duo2</t>
  </si>
  <si>
    <t>Համակարգիչ CIT PC Processor PIV3.0</t>
  </si>
  <si>
    <t>Սերվեր DELL</t>
  </si>
  <si>
    <t>Համակարգիչ</t>
  </si>
  <si>
    <t xml:space="preserve"> Համակարգիչ HP Compaq dx* 7400</t>
  </si>
  <si>
    <t>Համակարգիչ P4 Core2Duo2,66/1066,Intel31 chipset,VGA 128MBon board,HDD SATS 160GB,RAM 1024MB, CD-RV/DVD,Keyboard,Mouse</t>
  </si>
  <si>
    <t>Համակարգիչ HP Compaq dx* 7400</t>
  </si>
  <si>
    <t>Համակարգիչ P4, 3.2 GHZ, RAM 512MB, VGA 128Mb, HDD 80Gb</t>
  </si>
  <si>
    <t>Համակարգիչ P4 Core2Duo, E6750,RAM 1Gb,VGA 128Mb, HDD 160Gb</t>
  </si>
  <si>
    <t>Համակարգիչ P4 P4, 3.2 GHZ, RAM 512MB, VGA 128Mb, HDD 80Gb</t>
  </si>
  <si>
    <t>Համակարգիչ P4 Core2Duo</t>
  </si>
  <si>
    <t>Համակարգիչ HP P4 Core2Duo E7500 2.93, RAM 2.</t>
  </si>
  <si>
    <t>Համակարգիչ սերվեր (տվյալների բազա) HPML 330 G7 CPU Intel xeon E5504 (2.0 GHZ/4-Core RAM 4GB HDD 500 DVDRW)</t>
  </si>
  <si>
    <t>Համակարգիչ սերվեր (համացանցային սերվեր) HPML 330 G7 CPU Intel xeon E5504 (2.0 GHZ/4-Core RAM 2GB PCU HDD 500 DVDRW)</t>
  </si>
  <si>
    <t>Համակարգիչ կոմպլեկտ P4 3.08 512MB RAM 1GB HDD, 128mb VGA  2007թ.</t>
  </si>
  <si>
    <t>Համակարգիչ HPcompaq6200 Proser Intel i3-2120</t>
  </si>
  <si>
    <t>Համակարգիչ Workststion Intel Core I7-3770</t>
  </si>
  <si>
    <t>Համակարգիչ corei3MS office standeat windows8.1</t>
  </si>
  <si>
    <t>Համակարգիչ corei3M office standeat windowspro 3.4</t>
  </si>
  <si>
    <t>Սեղանի համակարգիչ Dell vostro, Մոնիտոր Dell E2216Հ</t>
  </si>
  <si>
    <t>Սերվերային համակարգ Supermicro SYS-5038A</t>
  </si>
  <si>
    <t>ՍԵղանի համակարգիչ ACER VERITON M2640G /մոնիտոր AcervhqLbd/</t>
  </si>
  <si>
    <t>Համակարգիչ HP Compaq dx*7400</t>
  </si>
  <si>
    <t>Համակարգիչ HP290G3MT/i3-9100, DDR4 4GB, SSD128GB, HDD1TB, W10Pro, 02019</t>
  </si>
  <si>
    <t>Համակարգիչ Dell Vostro 3681/Intel Core i5 10400/8GB, Մոնիտոր Dell24 \p24,մկնիկ, ստեղնաշար</t>
  </si>
  <si>
    <t>Համակարգիչ DELL Vostro3681/Intel core i5-10400/8GB/256GB, Մոնիտոր DELL 24 P2419,մկնիկ ստեղնաշար</t>
  </si>
  <si>
    <t>Համակարգիչ HP290G2MT/3,6 GHZ, ԴԴՌ4 Core, DDR4,Օ2019</t>
  </si>
  <si>
    <t>Համակարգիչ CPU Core 2DUO E6600 2,4ghz RAM512mb HDD</t>
  </si>
  <si>
    <t>Համակարգիչ HP290G3MT/i3-9100, DDR4 4GB, SSD128GB HDD1TB, W10pro 2019</t>
  </si>
  <si>
    <t>Մոնիտոր</t>
  </si>
  <si>
    <t>Մոնիտոր HP-2-1740-intineh</t>
  </si>
  <si>
    <t>Մոնիտոր դելլ 17</t>
  </si>
  <si>
    <t>Մոնիտոր ՙՀանս-Իջ17՚</t>
  </si>
  <si>
    <t>Մոնիտոր Samsung 17</t>
  </si>
  <si>
    <t>Մոնիտոր Benq LCD 19</t>
  </si>
  <si>
    <t>Մոնիտոր Git-Flat Panel, LCD technology</t>
  </si>
  <si>
    <t>Մոնիտոր Git-Flat Panel, LCD technology Samsung 17</t>
  </si>
  <si>
    <t>Մոնիտոր Dell</t>
  </si>
  <si>
    <t>Մոնիտոր BENG</t>
  </si>
  <si>
    <t>Monitor LCD 19HP L 1908 W</t>
  </si>
  <si>
    <t>Մոնիտոր LSD19''</t>
  </si>
  <si>
    <t>Մոնիտոր LSD 19 HP L1908w</t>
  </si>
  <si>
    <t>Մոնիտոր HPLE 1901W</t>
  </si>
  <si>
    <t>ՄոնիտորHP20 2011*20-In LED LCD</t>
  </si>
  <si>
    <t>Մոնիտոր Samsung S20A300B</t>
  </si>
  <si>
    <t>Մոնիտոր HP20 HP2011*20 LCD</t>
  </si>
  <si>
    <t>Մոնիտոր LD1908w</t>
  </si>
  <si>
    <t>Մոնիտոր Philips, 243S7BEJMB/00 23,8''</t>
  </si>
  <si>
    <t>Մոնիտոր Philips 243S7EJMB/00 23,8''</t>
  </si>
  <si>
    <t>Մոնիտոր Samsung 17LCD</t>
  </si>
  <si>
    <t>Մոնիտոր Philips 243S7EJMB/00</t>
  </si>
  <si>
    <t>Պրոյեկտեր</t>
  </si>
  <si>
    <t>Լազերային տպիչ</t>
  </si>
  <si>
    <t>Պրինտեր LL-1022</t>
  </si>
  <si>
    <t>Պատճենահանման ապարատ</t>
  </si>
  <si>
    <t>Թանաքային տպիչ</t>
  </si>
  <si>
    <t xml:space="preserve">Տպիչ - Canon-LBP-2900 </t>
  </si>
  <si>
    <t>Պատճենահանման ապարատ CanonLB-MF-3110</t>
  </si>
  <si>
    <t>Լազերային տպիչ HP-1020</t>
  </si>
  <si>
    <t>Պատճենահանման մեքենա Canon 2016</t>
  </si>
  <si>
    <t>Լազերային տպիչ HP Laser Jet 1018</t>
  </si>
  <si>
    <t>Լազերային տպիչ HPLJ-1018</t>
  </si>
  <si>
    <t>Լազերային տպիչ HP LJ 1018</t>
  </si>
  <si>
    <t>Տպիչ HPLJ P 2014</t>
  </si>
  <si>
    <t>Լազերային տպիչ (Printer) HPLJ1018 VNC4P069000</t>
  </si>
  <si>
    <t>Բազմաֆունկցիոնալ տպիչ HP LASER JET M 503 MFP A3</t>
  </si>
  <si>
    <t>Տպիչ HPLJ P 1102</t>
  </si>
  <si>
    <t>Բազմաֆունկցիոնալ տպիչ-պատճենահանման սարք MFU xerox WC 5021</t>
  </si>
  <si>
    <t>Լազերային տպիչ HP Laser Jet 2035</t>
  </si>
  <si>
    <t>Լազերային տպիչ HPLazerjet Pro M 203dn</t>
  </si>
  <si>
    <t>Պատճենահանման մեքենա Canon IR2520</t>
  </si>
  <si>
    <t>Լազերային տպիչ HPLJ Pro M402dne</t>
  </si>
  <si>
    <t>Բազմաֆունկցիոնալ տպիչ սարք Canon IR 2520</t>
  </si>
  <si>
    <t>Լազերային տպիչ HP LJ Pro M402dne</t>
  </si>
  <si>
    <t>Լազերային տպիչ Kyocera ECOSYS p3155 dn</t>
  </si>
  <si>
    <t>Լազերային տպիչ HPLJ Pro M102a</t>
  </si>
  <si>
    <t>Բազմաֆունկցիոնալ տպիչ սարք CANON IR 2520</t>
  </si>
  <si>
    <t>Լազերային տպիչ Kyocera Ecosys P3155dn</t>
  </si>
  <si>
    <t>Լազերային տպիչ HPLJ Pro M404dn</t>
  </si>
  <si>
    <t>Բազմաֆունկցիոնալ տպիչ սարք HPLJ Pro MFP M428dw</t>
  </si>
  <si>
    <t>Լազերային տպիչ HP LJ Pro M404dn</t>
  </si>
  <si>
    <t>Մարտկոց վահանակով PW-301</t>
  </si>
  <si>
    <t>Կուտակիչ UPS</t>
  </si>
  <si>
    <t>Կուտակիչ UPS VA</t>
  </si>
  <si>
    <t>Սկաներ Epson V350</t>
  </si>
  <si>
    <t>Անխափան սնուցման սարք UPS 1200 VA</t>
  </si>
  <si>
    <t>Անխափան սնուցման սարք MGE 625</t>
  </si>
  <si>
    <t>Անխափան սնուցման սարք SMART UPS 1500 VA</t>
  </si>
  <si>
    <t>Անխափան սնուցման սարք UPS 650 VA</t>
  </si>
  <si>
    <t>Անխափան սնուցման սարք UPS 750 VA</t>
  </si>
  <si>
    <t>Անցագրային քարտերի ընթերցիչ(ներառյալ կոնտրոլեր)K-3</t>
  </si>
  <si>
    <t>Դռան էլեկտրական փական</t>
  </si>
  <si>
    <t>Դռան մեխանիկական փակող սարք</t>
  </si>
  <si>
    <t>Էլ. սնման հանգույց պահուստային մարտկոցով</t>
  </si>
  <si>
    <t>Էլ. և ինտերֆեյսային մալուխներ, լարանցում և այլ ապրանքներ, սարքավորումներ և պարագաներ</t>
  </si>
  <si>
    <t>UPS APS Back RS 500VA</t>
  </si>
  <si>
    <t>Սկաներ Flatbed Scaner Epson GT-2500</t>
  </si>
  <si>
    <t>Skaner Musteck Paw 2400</t>
  </si>
  <si>
    <t>Սկաներ HPSCANJET G3110</t>
  </si>
  <si>
    <t>Smart UPS 980 Watts / 1500VA</t>
  </si>
  <si>
    <t>Տեսավահանական PhillipsVline 21.5/54.6sm</t>
  </si>
  <si>
    <t xml:space="preserve"> UPC  SmartbUPS APC 1500VAI</t>
  </si>
  <si>
    <t>Ֆեմիդա /ձայնագրման համակարգ, համակարգիչ,Winmonitor, տպիչ, դատական ձայնագրման համակարգ/</t>
  </si>
  <si>
    <t>Ֆեմիդա /ձայնագրման համակարգ, համակարգիչ 1 հատ-Intel core i3 4170(3.6GHz)</t>
  </si>
  <si>
    <t>Ֆեմիդա ձայն համակ,համակարգիչ Intelcorei7100, մոնիտոր Philips տպիչ Kyocera, UPS850VA</t>
  </si>
  <si>
    <t>UPS OmniVS 1500VA Tower Line-Interactive 230v</t>
  </si>
  <si>
    <t>Սկաներ EPSON Perfection V19</t>
  </si>
  <si>
    <t>Սկաներ Epson Perfection V19</t>
  </si>
  <si>
    <t>Անխափան սնուցման աղբյուր FSP Custos 9x</t>
  </si>
  <si>
    <t>Անխափան սնուցման աղբյուր APC Back- UPS 800 VA</t>
  </si>
  <si>
    <t>Անխափան սնուցման աղբյուր APC Back-UPS 800VA</t>
  </si>
  <si>
    <t>Անխափան սնուցման աղբյուր IPPON INNOVA RT 1500</t>
  </si>
  <si>
    <t>Անխափան սնուցման աղբյուր IPPON INNOVA RT1500</t>
  </si>
  <si>
    <t>Անխափան սնուցման աղբյուր BX 650 CI-RS</t>
  </si>
  <si>
    <t>Սկաներ CanoScan Lide 220</t>
  </si>
  <si>
    <t>Անխափան սնուցման աղբյուր</t>
  </si>
  <si>
    <t>Ֆաքս-Բրոտեր FAX 870</t>
  </si>
  <si>
    <t>Տեսախցիկ կոմպլեկտ</t>
  </si>
  <si>
    <t>Դատական Գործըթացի թվային ձայնագրման համակարգ (Համակարգիչ HP P4 Core2Duo E7500 2.93, RAM 2. + HPLJ1018 VNC4P069000)</t>
  </si>
  <si>
    <t xml:space="preserve">Անխափան սնուցման սարք </t>
  </si>
  <si>
    <t>Ղեկավարի սեղան</t>
  </si>
  <si>
    <t>Կցորդ սեղան ղեկավարի</t>
  </si>
  <si>
    <t>Սեղանի կցորդ</t>
  </si>
  <si>
    <t>Բազկաթոռ դատավորի</t>
  </si>
  <si>
    <t>Սեղան մեկ տակդիրով</t>
  </si>
  <si>
    <t>Սեղանի տակդիր</t>
  </si>
  <si>
    <t>Հագուստի պահարան</t>
  </si>
  <si>
    <t>Գրքերի պահարան</t>
  </si>
  <si>
    <t>Աթոռ դատավորի նիստ. քարտուղարի</t>
  </si>
  <si>
    <t>Բազմոց</t>
  </si>
  <si>
    <t>Սեղան հասարակ</t>
  </si>
  <si>
    <t>Չհրկիզվող պահարան</t>
  </si>
  <si>
    <t>Գրասեղան</t>
  </si>
  <si>
    <t>Ցուցանակ</t>
  </si>
  <si>
    <t>Զինանշան</t>
  </si>
  <si>
    <t>Զգեստապահարան</t>
  </si>
  <si>
    <t>Մետաղյա պահարան</t>
  </si>
  <si>
    <t>Բազկաթոռ</t>
  </si>
  <si>
    <t>Գրապահարան</t>
  </si>
  <si>
    <t>Շարժական աթոռ</t>
  </si>
  <si>
    <t>Դատավորի աթոռ</t>
  </si>
  <si>
    <t>Այցելուների աթոռ</t>
  </si>
  <si>
    <t>Ղեկավարի սեղանի դիմադիր</t>
  </si>
  <si>
    <t>Ղեկավարի սեղանի կողադիր</t>
  </si>
  <si>
    <t>Գործառնական սեղան</t>
  </si>
  <si>
    <t>Դարակով տումբա</t>
  </si>
  <si>
    <t>Սովորական սեղան</t>
  </si>
  <si>
    <t>Խուլ գրապահարան</t>
  </si>
  <si>
    <t>Ապակի գրապահարան</t>
  </si>
  <si>
    <t>Գործառնական աթոռ</t>
  </si>
  <si>
    <t>Ղեկավարի գրասեղան</t>
  </si>
  <si>
    <t>Դիմադիր կցասեղան</t>
  </si>
  <si>
    <t>Կողային կցասեղան</t>
  </si>
  <si>
    <t>Գրասեղանի պահարան ղեկավարի համար 3 դարակով</t>
  </si>
  <si>
    <t>Գրապահարան ղեկավարի համար</t>
  </si>
  <si>
    <t>Գրապահարան ղեկավարի համար ապակյա դռներով</t>
  </si>
  <si>
    <t>Երկար աշխատանքային գրասեղան</t>
  </si>
  <si>
    <t>Կարճ աշխատանքային գրասեղան</t>
  </si>
  <si>
    <t>Գրասեղանի պահարան 3 դարակով</t>
  </si>
  <si>
    <t>Դատարանի քարտուղարի գրասեղան</t>
  </si>
  <si>
    <t>Դատարանի կողմերի համար գրասեղան</t>
  </si>
  <si>
    <t>Գրապահարան բաց դարակով</t>
  </si>
  <si>
    <t>Դատավորի բազկաթոռ</t>
  </si>
  <si>
    <t>Այցելուների համար աթոռ</t>
  </si>
  <si>
    <t>Աշխատանքային աթոռ</t>
  </si>
  <si>
    <t>3 տեղանոց նստարան</t>
  </si>
  <si>
    <t>4 տեղանոց նստարան</t>
  </si>
  <si>
    <t>Դատավորի սեղան</t>
  </si>
  <si>
    <t>Դատական դահլիճի արգելաճաղ L235</t>
  </si>
  <si>
    <t>Վկայի ամբիոն</t>
  </si>
  <si>
    <t>Շերտավարագույրներ</t>
  </si>
  <si>
    <t>Նստարան 3-տեղանոց</t>
  </si>
  <si>
    <t>Նստարան 4-տեղանոց</t>
  </si>
  <si>
    <t>Նստարան 2-տեղանոց</t>
  </si>
  <si>
    <t>Մետաղական պահարան/սեյֆ չհրկիզվող/</t>
  </si>
  <si>
    <t>Սանդուղք մետաղյա</t>
  </si>
  <si>
    <t>Փաստաթղթերի պահման պահարան</t>
  </si>
  <si>
    <t>Բազկաթոռ ղեկավարի շարժական</t>
  </si>
  <si>
    <t>գրասեղան դատական դահլիճի համար</t>
  </si>
  <si>
    <t>Գրասեղան/1200/600/750</t>
  </si>
  <si>
    <t>Գրասեղան/1400/600/750</t>
  </si>
  <si>
    <t>Աթոռ գրասենյակային մետաղյա կարկասով այցելուների</t>
  </si>
  <si>
    <t>Գրապահարան 2000*800*380</t>
  </si>
  <si>
    <t>Զգեստապահարան/2000*800*450/</t>
  </si>
  <si>
    <t>Աթոռ գրասենյակային շարժական/հենակները պլաստիկ/</t>
  </si>
  <si>
    <t>Գրասեղան/1700*800*750/, կողադիր/1200*500*600/</t>
  </si>
  <si>
    <t>Բազկաթոռ ղեկավարի շարժական/հենակը փայտ, կաշվի փոխարինող/</t>
  </si>
  <si>
    <t>Աթոռ գրասենյակային, շարժական/հենակները պլաստիկ/</t>
  </si>
  <si>
    <t>Աթոռ գրասենյակային շարժական/հենակները պլաստիկ</t>
  </si>
  <si>
    <t>Նստարան 5 տեղանոց</t>
  </si>
  <si>
    <t>մետաղյա սանդուղք</t>
  </si>
  <si>
    <t xml:space="preserve">Ջերմաչափ էլեկտրական </t>
  </si>
  <si>
    <t>Գրապահարան 2000*800*400</t>
  </si>
  <si>
    <t>Աթոռ գրասենյակային, մետաղյա կարկասով /այցելուների/</t>
  </si>
  <si>
    <t>Բազկաթոռ ղեակավարի շարժական /հենակը փայտ, կաշի/</t>
  </si>
  <si>
    <t>բազկաթոռ շարժական /հենակը պլաստմասե, արհեստական կաշի/</t>
  </si>
  <si>
    <t>Աթոռ գրասենյակային, շարժական /հենակները պլաստրիկ/</t>
  </si>
  <si>
    <t>Գրասեղան 1600*700*750</t>
  </si>
  <si>
    <t>Ցուցանակ չժանգոտվող պողպատից 60*90 սմ արույրե ՀՀ զինանշանով/</t>
  </si>
  <si>
    <t>Ղեկավարի բազկաթոռ</t>
  </si>
  <si>
    <t>Հեռախոսային սարք</t>
  </si>
  <si>
    <t>Հեռախոսային կայաններ Panasonic KX-NS500</t>
  </si>
  <si>
    <t>Կոնդիցիոներ-Սամսունգ AG-12WH</t>
  </si>
  <si>
    <t>Կոնդիցիոներ-Սամսունգ A2-09-Fatel</t>
  </si>
  <si>
    <t>Կոնդիցիոներ HITACHI RAS 18CH</t>
  </si>
  <si>
    <t>Կոնդիցիոներ HITACHI RAS 24CH</t>
  </si>
  <si>
    <t>Սառնարան HITACHI 240AUK</t>
  </si>
  <si>
    <t>Սառնարան HITACHI 400AUK</t>
  </si>
  <si>
    <t>Ջրի սարք</t>
  </si>
  <si>
    <t>Օդորակիչ 9000BTU</t>
  </si>
  <si>
    <t>Օդորակիչ HISENSE AST09UW4SVETG10</t>
  </si>
  <si>
    <t>Հեռուստացույց Toshiba 43U7752EV</t>
  </si>
  <si>
    <t>Սառնարաններ</t>
  </si>
  <si>
    <t>Փոշեկուլ GEEPAS GVC2587</t>
  </si>
  <si>
    <t>Սառնարան Midea HD33</t>
  </si>
  <si>
    <t>Գյումրու նստավայր</t>
  </si>
  <si>
    <t>ընթացիկ հարցերի լուծում</t>
  </si>
  <si>
    <t>Համակարգիչ P-4</t>
  </si>
  <si>
    <t>Պրոցեսոր</t>
  </si>
  <si>
    <t>Համակարգիչ ամբողջը մեկում</t>
  </si>
  <si>
    <t xml:space="preserve">Համակարգիչ </t>
  </si>
  <si>
    <t>Համակարգիչ IRU Corp 313 TWR i3, 8100/8gb/1tb/SSD128Gb/7.2k/մոն.LG22MK430HB</t>
  </si>
  <si>
    <t>Համակարգիչ IRU Corp 313 TWR i3, 8100/4gb/1tb 7.2k/մոն.LG22MK430HB</t>
  </si>
  <si>
    <t>Համակ-չHP290G3MT/i3-9100,DDR4 4GB,SSD128GB,HDD1TB,W10Pro,O2019</t>
  </si>
  <si>
    <t>Համակարգիչ Dell Vostro 3681/Intel Core i5-10400/8GB/256GBM.2SSD/1TB HDD /DVDRW/WiFi+BT/W10pro/3Yrw Մոնիտոր Dell 24 P2419H (23.8), մկնիկ, ստեղնաշար</t>
  </si>
  <si>
    <t>Սեղան</t>
  </si>
  <si>
    <t>Դիմադիր սեղան</t>
  </si>
  <si>
    <t>Քարտուղարի սեղան</t>
  </si>
  <si>
    <t>Աթոռ</t>
  </si>
  <si>
    <t>Ղեկավարի կողային սեղան</t>
  </si>
  <si>
    <t>Սեղանի տումբա</t>
  </si>
  <si>
    <t>Գրապահարան ղեկավարի</t>
  </si>
  <si>
    <t>Սեղանի տումբա EXTRA</t>
  </si>
  <si>
    <t xml:space="preserve">Մետաղյա պահարան </t>
  </si>
  <si>
    <t>Բազկաթոռ ղեկավարի շարժական /հենակը փայտ,կաշվի փոխարինող/</t>
  </si>
  <si>
    <t>Աթոռ գրասենյակային, շարժական /հենակները պլաստիկ/</t>
  </si>
  <si>
    <t>Բազկաթոռ ղեկավարի շարժական /հենակը փայտ,կաշի/</t>
  </si>
  <si>
    <t>Գրասեղան /1600*700*750/</t>
  </si>
  <si>
    <t>Համակարգիչ  Pentium4</t>
  </si>
  <si>
    <t>Համակարգիչ P4  2,8GHZ intel</t>
  </si>
  <si>
    <t>Workstation TYPe A</t>
  </si>
  <si>
    <t>Workstation TYPe B</t>
  </si>
  <si>
    <t>Պրոցեսոր համակարգիչ  p.-24 GHR+monitor LCDR-15</t>
  </si>
  <si>
    <t>Համակարգիչ P4  Core2Duo2,66/1066,intel 31  chipset,VGA 128MB on board,HDD SATAS 160GB,RAM 1024MB,CD/DVD,Keyboard,Mouse</t>
  </si>
  <si>
    <t>Համակարգիչ   HP  Compaq  dx*7400</t>
  </si>
  <si>
    <t>Համակարգիչ    Inter  core  2  Duo 4600/HDD  160  Gb/D</t>
  </si>
  <si>
    <t>Համակարգիչ    (Notebook)  Soni va10</t>
  </si>
  <si>
    <t>Համակարգիչ   HP  Compaq  dx 7400,CPU</t>
  </si>
  <si>
    <t>Համակարգիչ P4   Core2Duo 2,66/1066</t>
  </si>
  <si>
    <t>Համակարգիչ P4  Core2Duo2,66/1066, inter 31  chipset,VGA  128Mb  onb.,HDD SATS   160Gb.RAM 1024Mb, CD-RW/DVD.KB,Mouse</t>
  </si>
  <si>
    <t xml:space="preserve">Համակարգիչ  HP  Compaq  dx 7400  </t>
  </si>
  <si>
    <t xml:space="preserve">Համակարգիչ   HPcompaq 6200 Pro Ser.,Intel i3-2120  </t>
  </si>
  <si>
    <t>Համակարգիչ   CPU:  2MB L2cachememory 2CB  667  MHZ</t>
  </si>
  <si>
    <t>Workstation lntel Core              i7-3770</t>
  </si>
  <si>
    <t>Համակարգիչ   HP compaq 6200Pro Ser.,InteI  i3-2120</t>
  </si>
  <si>
    <t>Համակարգիչ   Carei-2120 3.3 GHZ 2 cores 3mb,DD 34gb</t>
  </si>
  <si>
    <t xml:space="preserve">Համակարգիչ   Core i3 MS Office Standaet Windows </t>
  </si>
  <si>
    <t>Սեղանի  համակարգիչ Dell Vostro 3650MT/CPU Intel Core i5-6400/4GB/500GB/DVDRW/Monitor Dell E 2216 H 21,5 OS Win 10 Professional Edition</t>
  </si>
  <si>
    <t>կոմպլեկտ</t>
  </si>
  <si>
    <t>Սեղանի համակարգիչ ACER V226HQ Lbd</t>
  </si>
  <si>
    <t>Workstation HP Compaq DX7400</t>
  </si>
  <si>
    <t>Համակարգիչ HP compaq500B Core 2Duo E7500 2,93GHz</t>
  </si>
  <si>
    <t>Համակարգիչ IRUCorp313 TWRi3,8100/4gb/1tb 7.2k/mwn.LG22MK 430HB</t>
  </si>
  <si>
    <t>Սեղանի համակարգիչ ACER Veriton M2640 G/մոնիտոր ACER V226</t>
  </si>
  <si>
    <t xml:space="preserve">Համակարգիչ IRUCorp313 TWRi3,8100/4gb/1tb/ SSD128Gb/7.2k/ մոն. LG22MK430HB </t>
  </si>
  <si>
    <t>Համակարգիչ HP290G2MT/3.6GHz,4Cores,DDR4 8GB,SSD240GB,HDD1TB,W10Pro,02019(համաձայն հավելված 1) /013/</t>
  </si>
  <si>
    <t>Համակարգիչ HP290G2MT/3.6GHz,4Cores,DDR4 8GB,SSD240GB,HDD1TB,W10Pro,O2019 /013/</t>
  </si>
  <si>
    <t>Համակարգիչ HP290G3MT/i3-9100.DDR4 4GB,SSD128GB,HDD1TB,W10Pro,O2019 /013/</t>
  </si>
  <si>
    <t>Համակարգիչ Dell Vostro3681/Intel Core i5-10400/8GB /013/</t>
  </si>
  <si>
    <t>Նոութբութ /013/</t>
  </si>
  <si>
    <t>Notebook DELL Latitetude E6530 /013/</t>
  </si>
  <si>
    <t>Համակարգիչ Dell Vostro3681/Intel Core i5-10400/8GB/ 256 GBM,2SSD/1TB HDD /DVDRW/WIFI+BT/W10pro/3Yrw Մոնիտոր Dell 24 P2419H (23,8),մկնիկ ստեղնաշար /013/</t>
  </si>
  <si>
    <t>Նոութբութ Dell Ispiron 3593,i5,RAM8GB, SSD256GB,W10Pro /013/</t>
  </si>
  <si>
    <t xml:space="preserve"> Սեղանի Համակարգիչ Dell Vostro 3650MT/CPU intel Core i5-6400/4GB/ 500 GB/DVDRW/ Մոնիտոր Dell E 2216H 21.5 OS Win 10 Proffesional Edition, արտոնագրված MS Office 2016Std, ENG Gov 24 P2419H (23,8),մկնիկ ստեղնաշար /013/</t>
  </si>
  <si>
    <t>Workstation intel Core i7-.3770</t>
  </si>
  <si>
    <t>Սեղանի համակարգիչ Dell Vostro 3650MT/CPU Intel Core i5-6400/4GB/500GB/DVDRW/Monitor Dell E2216H 21.5 OS Win 10 Proffesional Edition,արտոնագրված MS Office 2016Std, ENG Gov</t>
  </si>
  <si>
    <t>կոմպլ</t>
  </si>
  <si>
    <t>Պրոցեսոր HP 6200</t>
  </si>
  <si>
    <t>Մոնիտոր LCD-15</t>
  </si>
  <si>
    <t>Մոնիտոր CMVLCD 17</t>
  </si>
  <si>
    <t xml:space="preserve">Monitor Hewlett Packard L1502  </t>
  </si>
  <si>
    <t>Մոնիտոր DELL 17 LCD</t>
  </si>
  <si>
    <t>Monitor  Hewlett Packard L1502</t>
  </si>
  <si>
    <t>Մոնիտոր  LCD-19  HP  L 1908w</t>
  </si>
  <si>
    <t>Մոնիտոր LCD 19"LGL  1953 - BF BLACK</t>
  </si>
  <si>
    <t>Մոնիտոր HP  19</t>
  </si>
  <si>
    <t>Մոնիտոր  Benq  LCD  19"</t>
  </si>
  <si>
    <t>Մոնիտոր LCD  19 HP  L1908w</t>
  </si>
  <si>
    <t>Public monitor terminal/MKY8160T,integrate  mith monitor,montable in monuitor chasses,CPU:intel E5200/2.5 Ghz/LGA775/2M/800Mhz/-SYSmark 2004SE Rating  156=</t>
  </si>
  <si>
    <t xml:space="preserve">Monitor  HP 20  HP 2011x20-In LED LCD      </t>
  </si>
  <si>
    <t xml:space="preserve">Մոնիտոր  HPW2072a  LCD </t>
  </si>
  <si>
    <t>Monitor 20"Samsung S20A300B</t>
  </si>
  <si>
    <t>Մոնիտոր  HP Compaq LE 1901w</t>
  </si>
  <si>
    <t xml:space="preserve">Monitor  HP 20  HP 2011x20-In LED LCD             </t>
  </si>
  <si>
    <t>Monitor HP Compaq LE 2002*Backlit LCD</t>
  </si>
  <si>
    <t>Մոնիտոր Philips 19.5 200V 4L SB/00</t>
  </si>
  <si>
    <t>Մոնիտոր Տեսավահանակ Philips LSD monitor V line 21.5</t>
  </si>
  <si>
    <t xml:space="preserve">Մոնիտոր    Dell 156 FP 15   </t>
  </si>
  <si>
    <t>MonitorHP Compaq LE 2002*Backlit LCD</t>
  </si>
  <si>
    <t>Մոնիտոր  HP Compaq LE 1901w,2011x</t>
  </si>
  <si>
    <t>Մոնիտոր Philips 243S7EJMB/00 23.8"(համաձայն հավելված 1) /013/</t>
  </si>
  <si>
    <t xml:space="preserve">Պրոյեկտոր Acer X1226H </t>
  </si>
  <si>
    <t xml:space="preserve">Մոնիտոր Philips243S7EJMB/00 23.8" </t>
  </si>
  <si>
    <t>Մոնիտոր Philips243S7EJMB/00 23.8"</t>
  </si>
  <si>
    <t>Մոնիտոր HP 2011</t>
  </si>
  <si>
    <t>Printer TYPe A Laserjet 1022</t>
  </si>
  <si>
    <t>Printer TYPe B  Laserjet 2420</t>
  </si>
  <si>
    <t>Printer  /Digital at sender/</t>
  </si>
  <si>
    <t>Գունավոր տպիչ</t>
  </si>
  <si>
    <t>Printer HP  Laserjet 1018</t>
  </si>
  <si>
    <t>Սկաներ  Epson   V350</t>
  </si>
  <si>
    <t>Տպիչ HP  LJ  P2014</t>
  </si>
  <si>
    <t>Տպիչ  HP LJ 1018</t>
  </si>
  <si>
    <t>Պատճենահանման սարք Canon MF-3220</t>
  </si>
  <si>
    <t>Սկաներ Epson  V 350</t>
  </si>
  <si>
    <t>Տպիչ HPLaser  Jet  1018</t>
  </si>
  <si>
    <t>Տպիչ HP  Jet  P2014</t>
  </si>
  <si>
    <t>Տպիչ HP Laserjet Pro P1102</t>
  </si>
  <si>
    <t xml:space="preserve"> Flatbed Scaner  Epson GT-2500           </t>
  </si>
  <si>
    <t>MFU xerox  WC 5021</t>
  </si>
  <si>
    <t>Printer  1102</t>
  </si>
  <si>
    <t>Scaner xerox 7600I</t>
  </si>
  <si>
    <t>Տպիչ Canon LBP-6000</t>
  </si>
  <si>
    <t>Տպիչ xerox Workcentre 33250 DNI</t>
  </si>
  <si>
    <t>Սկաներ canon LIDE 120</t>
  </si>
  <si>
    <t>Լազերային տպիչ KYOCETA FS 1040</t>
  </si>
  <si>
    <t>Տպիչ samsung SL-M 2020</t>
  </si>
  <si>
    <t>Բազմաֆ-լ տպիչ Kyoceta ECISYS M 2530dn</t>
  </si>
  <si>
    <t>Սկաներ Canon Life 110</t>
  </si>
  <si>
    <t>Լազերային տպիչ HP Lazerjet Pro M 203dn</t>
  </si>
  <si>
    <t>Լազերային տպիչ HP Lazerjet Pro M 402dne</t>
  </si>
  <si>
    <t>Բազմաֆ-լ տպիչ սարք Canon IR 2520</t>
  </si>
  <si>
    <t>Լազերային տպիչ HP LJ Pro M404dn /013/</t>
  </si>
  <si>
    <t>Լազերային տպիչ Kyocera ECOSYS P3155dn/013/</t>
  </si>
  <si>
    <t>Սկաներ Epson Perfection V19 /013/</t>
  </si>
  <si>
    <t>Լազերային տպիչ Kyosera ECOSYS P 3155dn/013/</t>
  </si>
  <si>
    <t>Լազերային տպիչ HP LJ Pro M404dn  /013/</t>
  </si>
  <si>
    <t>Սկաներ CanoScan Lide 220  /013/</t>
  </si>
  <si>
    <t xml:space="preserve">Բազմաֆունկցիոնալ լազերային տպիչի սարք HP LJ Pro MFP M428dw </t>
  </si>
  <si>
    <t>Բազմաֆունկցիոնալ լազերային տպիչի սարք HP LJ Pro MFP M428dw /013/</t>
  </si>
  <si>
    <t xml:space="preserve">Լազերային տպիչ HP LJ Pro M404dn </t>
  </si>
  <si>
    <t xml:space="preserve">Սկաներ CanoSqan Lide 220 </t>
  </si>
  <si>
    <t xml:space="preserve">Գունավոր տպիչ HP M254dn </t>
  </si>
  <si>
    <t>Տպիչ HP 1018</t>
  </si>
  <si>
    <t>Տպիչ Canon 2900</t>
  </si>
  <si>
    <t>Սկաներ Musteck Bear paw 2400</t>
  </si>
  <si>
    <t>UPS   Power Com BNT-600VA</t>
  </si>
  <si>
    <t>UPS serial 230V</t>
  </si>
  <si>
    <t>Misellancou s goods for Network</t>
  </si>
  <si>
    <t>UPS E-pro 600 VA</t>
  </si>
  <si>
    <t>UPS 1200  VA</t>
  </si>
  <si>
    <t>Անխափան սնուցման սարք  MGE 625</t>
  </si>
  <si>
    <t>Rack  HP  Universal  Rack 10642G2</t>
  </si>
  <si>
    <t xml:space="preserve">Rack Mountable UPS  MGE   3000VA  </t>
  </si>
  <si>
    <t>Անխափան սնուցման սարք UPS1200VA</t>
  </si>
  <si>
    <t>Անխափան սնուցման սարք MGE625</t>
  </si>
  <si>
    <t>Smart UPS 1500</t>
  </si>
  <si>
    <t xml:space="preserve"> UPS 650</t>
  </si>
  <si>
    <t>UPS 625 Nova AVR</t>
  </si>
  <si>
    <t xml:space="preserve">UPS  APS Back  RS 500VA                        </t>
  </si>
  <si>
    <t>Անխափան սնուցման աղբյուր FSP Custos 9X+1,5K</t>
  </si>
  <si>
    <t xml:space="preserve">Անխափան սնուցման աղբյուր BX 650 CI-RS </t>
  </si>
  <si>
    <t>Ձայնային համակարգ  Delta44</t>
  </si>
  <si>
    <t>Ձայնային հաղորդակցման համակարգ  SRS Mixer 8x4</t>
  </si>
  <si>
    <t>Միկրոֆոն SRS Voice Clear</t>
  </si>
  <si>
    <t>Միկրոֆոնի հենակ Table Stand</t>
  </si>
  <si>
    <t>Միկրոֆոնի հենակ Floor Stand</t>
  </si>
  <si>
    <t>Միկրոֆոնի հենակ Holder MHR</t>
  </si>
  <si>
    <t>Միկրոֆոնի  կաբել Cable with XLR</t>
  </si>
  <si>
    <t>Ականջակալ KOSS UR-20</t>
  </si>
  <si>
    <t>Ոտքի պեդալ SRS Pedal</t>
  </si>
  <si>
    <t>Server TYPe A Proliant ML 350 G4</t>
  </si>
  <si>
    <t>Server  TYPe B Proliant MLJ 50 G4</t>
  </si>
  <si>
    <t>Միկրոֆոն  SRS Voice Clear</t>
  </si>
  <si>
    <t>Միկրոֆոն / կաբել/</t>
  </si>
  <si>
    <t>Միկրոֆոն /հենակ/</t>
  </si>
  <si>
    <t>Ականջակալ SR-20</t>
  </si>
  <si>
    <t>Ոտքի պեդալ  SRS Pedal</t>
  </si>
  <si>
    <t>Server HP  DL160G5</t>
  </si>
  <si>
    <t>Թուղթ աղալու սարք</t>
  </si>
  <si>
    <t>Data bazae server HP pro Liant ML 110G7 RAM8GB</t>
  </si>
  <si>
    <t>Server DELL Optiplex 745 /Ram2 GB/</t>
  </si>
  <si>
    <t>Սերվերային համակարգ,  ստեղնաշար Genius,մկնիկ Genius 5038A-II,Intel XEON E-1226V3, Super X10SAE,SATA 3.16GB,(2x8gb),DDR3-1600,2x1 TB 3.5*SATA 6B/s 7.2 RPM,DVD-RW, 2xRJ45 Gig, Eth,1xVGA,1xDisplay port,500W p Supply,USB</t>
  </si>
  <si>
    <t>/ֆեմիդա/ձայն.համակարգչային համակարգիչ-intel i3-8100/1TB/4GB, մոնիտոր 21.5 /Dell,տպիչ-Kyosera P2335,UPS-850VA,դատ.ձայն.համակարգիչ /SRS Femida/</t>
  </si>
  <si>
    <t>Ցանցային երթուղագծիչ MikroTik RB4011iGT+RM</t>
  </si>
  <si>
    <t xml:space="preserve">Թուղթ աղալու սարք </t>
  </si>
  <si>
    <t>Կոշտ սկավառակ  /արտաքին/ HDD  500 GB</t>
  </si>
  <si>
    <t>Աթոռ սովորական</t>
  </si>
  <si>
    <t>Քարտուղարի եւ վկայի աթոռ</t>
  </si>
  <si>
    <t>Սեղան Ղեկավարի /առանց տումբայի/ VEGA</t>
  </si>
  <si>
    <t>Սեղան Ղեկավարի  VEGA</t>
  </si>
  <si>
    <t>Սեղան Ղեկավարի դիմադիր սեղան VEGA</t>
  </si>
  <si>
    <t>Սեղան Ղեկավարի կցորդ VEGA</t>
  </si>
  <si>
    <t>Սեղան Մեկ տումաբայի համար EXTRA</t>
  </si>
  <si>
    <t>Սեղան Սովորական</t>
  </si>
  <si>
    <t>Սեղանի տումբա  VEGA</t>
  </si>
  <si>
    <t>Զգեստապահարան VEGA</t>
  </si>
  <si>
    <t>Գրապահարան ապակյա դռներով VEGA</t>
  </si>
  <si>
    <t>Գրապահարան  VEGA</t>
  </si>
  <si>
    <t>Գրապահարան  EXTRA</t>
  </si>
  <si>
    <t>Գրապահարան  EXTRA /ապակիներով/</t>
  </si>
  <si>
    <t>Սեղան Նիստերի քարտուղարի,վկայի</t>
  </si>
  <si>
    <t>Կոնֆերենց սեղան VEGA</t>
  </si>
  <si>
    <t>Դատավորի սեղան  2500*830*840/</t>
  </si>
  <si>
    <t>Դատավորի սեղան 1800*830*840/</t>
  </si>
  <si>
    <t>Անջրպետ 1900x120x950 մմ</t>
  </si>
  <si>
    <t>Անջրպետ 2300x120x950 մմ</t>
  </si>
  <si>
    <t>Անջրպետ 2800x120x950 մմ</t>
  </si>
  <si>
    <t>Վկայի Աբիոն</t>
  </si>
  <si>
    <t>Նստարան 3 տեղանոց</t>
  </si>
  <si>
    <t>Նստարան 4 տեղանոց</t>
  </si>
  <si>
    <t>Պատուհանի շերտավարագույր</t>
  </si>
  <si>
    <t>Մետաղյա պահարան 4 դարակ</t>
  </si>
  <si>
    <t>Մետաղյա պահարան 3 դարակ</t>
  </si>
  <si>
    <t>Զինանշան D=45սմ</t>
  </si>
  <si>
    <t>Անջրպետ 3000*120*950մմ</t>
  </si>
  <si>
    <t>Վկայի Ամբիոն</t>
  </si>
  <si>
    <t xml:space="preserve">Նստարան 4 տեղանոց </t>
  </si>
  <si>
    <t>Դատավորի բազկաթոռ կաշվից 650մմ բարձ. 720մմ.եր670մմ.լ.680մմ</t>
  </si>
  <si>
    <t>Աթոռ սովորական մետաղյա կմախքով,կտորից պաստառ</t>
  </si>
  <si>
    <t>Քարտուղարի,վկայի աթոռ պտտվող,կտորից, փափուկ նստատեղով</t>
  </si>
  <si>
    <t>Սեղան Մեկ տումաբայի համար/առանց տումբայի/ EXTRA</t>
  </si>
  <si>
    <t>Սեղան Սովորական EXTRA1.2</t>
  </si>
  <si>
    <t>Սեղան դատավորի</t>
  </si>
  <si>
    <t>Աթոռ Շարժական</t>
  </si>
  <si>
    <t>Մետաղյա պահարան 3դարակ</t>
  </si>
  <si>
    <t>Աթոռ այցելություններ</t>
  </si>
  <si>
    <t>Տումբա դարակով</t>
  </si>
  <si>
    <t>Սեղան  Սովորական</t>
  </si>
  <si>
    <t>Գրապահարան ապակիով</t>
  </si>
  <si>
    <t>Սեղան Քարտուղարի</t>
  </si>
  <si>
    <t>Գործառնական Աթոռ</t>
  </si>
  <si>
    <t>Մետաղյա պահարան /սեյֆ-չհրկիզվող պահ/</t>
  </si>
  <si>
    <t xml:space="preserve">Փոքր բազմոց </t>
  </si>
  <si>
    <t xml:space="preserve">Բազկաթոռ </t>
  </si>
  <si>
    <t>Լրագրասեղան</t>
  </si>
  <si>
    <t xml:space="preserve">Փաստաթղթերի պահման պահարան </t>
  </si>
  <si>
    <t>Բազկաթոռ ղեկավարի շարժական/հենակը փայտ կաշի</t>
  </si>
  <si>
    <t xml:space="preserve">Աթոռ գրասենյակային, շարժական /հենակները պլաստիկ/ </t>
  </si>
  <si>
    <t xml:space="preserve">Գրապահարան 2000*800*400 </t>
  </si>
  <si>
    <t>Աթոռ գրասենյակային, շարժական /հենակները պլաստիկ</t>
  </si>
  <si>
    <t xml:space="preserve">Բազկաթոռ ղեկավարի </t>
  </si>
  <si>
    <t xml:space="preserve">Բազկաթոռ ղեկավարի շարժական /հենակը փայտ, կաշի </t>
  </si>
  <si>
    <t>Ղեկավարի դիմադիր սեղան</t>
  </si>
  <si>
    <t>Ղեկավարի կողադիր սեղան</t>
  </si>
  <si>
    <t>Ապակե գրապահարան</t>
  </si>
  <si>
    <t>Դատավորի օգնականի և վկաների աթոռ</t>
  </si>
  <si>
    <t>Սեղան կոնֆերանսների համար</t>
  </si>
  <si>
    <t>Հեռախոս ֆաքս</t>
  </si>
  <si>
    <t>Հեռախոս  /Panasonic   KX-TG3522BX</t>
  </si>
  <si>
    <t>Ֆաքս</t>
  </si>
  <si>
    <t xml:space="preserve">Հեռախոսային սարք </t>
  </si>
  <si>
    <t xml:space="preserve">Հեռախոս KX-ts 500mx </t>
  </si>
  <si>
    <t>Հեռախոս KX-ts 500mx</t>
  </si>
  <si>
    <t>Կոնդիցիոներ-1</t>
  </si>
  <si>
    <t>Օդորակիչ 9000 BTU</t>
  </si>
  <si>
    <t>Օդորակիչ HISENSE AST 09UW4SVE TG10 /013/ VLV</t>
  </si>
  <si>
    <t>Պատուհանի օդափոխիչ  AKH-7AGS-W</t>
  </si>
  <si>
    <t>Պատուհանի օդափոխիչ AKH-9AGN-W</t>
  </si>
  <si>
    <t>Պատուհանի օդափոխիչ AMH-13AGS-W</t>
  </si>
  <si>
    <t>Պատուհանի օդափոխիչ ALH-22AAN-W</t>
  </si>
  <si>
    <t>Պատուհանի օդափոխիչ  AMH-13AGS-W Cooling Capacity 3.5kw</t>
  </si>
  <si>
    <t>Պատուհանի օդափոխիչ ALH-22AAN-WALH -22,AAZ-WCooling Capacity6.1KW</t>
  </si>
  <si>
    <t xml:space="preserve">Հեռաստուցույց TOSHIBA 43U7752EV </t>
  </si>
  <si>
    <t xml:space="preserve">Օդորակիչ HISENSE ASTO9UW4SVETG10 9000BTU </t>
  </si>
  <si>
    <t xml:space="preserve">Ջրի սարք </t>
  </si>
  <si>
    <t xml:space="preserve">Սառնարան </t>
  </si>
  <si>
    <t xml:space="preserve">Հեռուստացույց LED43''Starwind-LED43UA400 </t>
  </si>
  <si>
    <t xml:space="preserve">Փոշեկուլ GEEPAS GVC2587  </t>
  </si>
  <si>
    <t xml:space="preserve">Սառնարան MIDEA HD-333 FWNW  </t>
  </si>
  <si>
    <t xml:space="preserve">Փոշեկուլ GEEPAS GVC2587 </t>
  </si>
  <si>
    <t xml:space="preserve">Սառնարան MIDEA HD-333 FWNW </t>
  </si>
  <si>
    <t>Սառնարան SHARP SJ-19T</t>
  </si>
  <si>
    <t>Զինանշան D=35սմ</t>
  </si>
  <si>
    <t>Ազգային դրոշ</t>
  </si>
  <si>
    <t>Դրոշակ ներսի համար</t>
  </si>
  <si>
    <t>Գերբ</t>
  </si>
  <si>
    <t xml:space="preserve">Սանդուղք մետաղյա </t>
  </si>
  <si>
    <t>Համակարգիչ Pentium 4</t>
  </si>
  <si>
    <t>Համակարգիչ Tipe ,,A,,</t>
  </si>
  <si>
    <t>Համակարգիչ Tipe ,,B,,</t>
  </si>
  <si>
    <t>Համակարգիչ համակ.ղեկ.համար</t>
  </si>
  <si>
    <t>Համակարգիչ Pentium 4GHz</t>
  </si>
  <si>
    <t>Համակարգիչ P4 3,0GHz</t>
  </si>
  <si>
    <t>Համակարգիչ P4 3,2 GHz</t>
  </si>
  <si>
    <t xml:space="preserve">Համակարգիչ P4 3,0 GHz </t>
  </si>
  <si>
    <t>Համակարգիչ P4 Core 2</t>
  </si>
  <si>
    <t>Համակարգիչ CIT</t>
  </si>
  <si>
    <t xml:space="preserve">Համակարգիչ  P4 Core2Duo2, 66/1066 </t>
  </si>
  <si>
    <t xml:space="preserve">Համակարգիչ P4 Core 2duo2 66/1066 intel 31 chipset VGA 128 MB on board HDD SATS 160 GB RAM 1024MB CD RV/DVD Keyboard Mouse </t>
  </si>
  <si>
    <t>Համակարգիչ P4 CPU3,02,99G hz 504MB</t>
  </si>
  <si>
    <t>Համակարգիչ HP Compaq dx7400</t>
  </si>
  <si>
    <t>Համակարգիչ P4 3.2 GHz,915 intel chipset,VGA 64 MB on board,800 FDBHDDSATA 160 GB,RAM 512 MB ,FDD,CD RW/DVD,KB,Mouse</t>
  </si>
  <si>
    <t>Համակարգիչ Corte i5/DDR 4Gb, HDD-500 Gb/DVD/RW
Մոնիտոր LG Flatron W1942SE</t>
  </si>
  <si>
    <t>Համակարգիչ HPcompaq 6200 Pro Ser., Intel i3-2120</t>
  </si>
  <si>
    <t>Համակարգիչ Corei3-2120 3.3GHZ 2cores3mb, DDR34gb</t>
  </si>
  <si>
    <t>Համակարգիչ Core i3 MS Office Standaed Windows 8.1</t>
  </si>
  <si>
    <t>Համակարգիչ Core i3 M Windows 8.1 Pro 3.4</t>
  </si>
  <si>
    <t>Համակարգիչ HPcompac 6200 Pro Ser.,Intel i3-2120</t>
  </si>
  <si>
    <t>Սեղանի համակարգիչ Dell Vostro 3650MT/CPU Intel Core i5-6400/4GB/500GB/DVDRW/Monitor Dell E2216H 21.5 OS Win 10Proffesional Edition</t>
  </si>
  <si>
    <t>Սեղանի համակարգիչ ACER Veriton M2640G/մոնիտոր ACER V226HQLbd</t>
  </si>
  <si>
    <t>Սեղանի համակարգիչ ACER Vertion M2640G/մոնիտոր ACER V226HQLbd</t>
  </si>
  <si>
    <t>Համակարգիչ HP compaq500B Core 2Duo E7500.2.93GHz</t>
  </si>
  <si>
    <t>Համակարգիչ IRU Corp 313 TWR i3 8100/8gb/1tb/SSD128Gb/7.2k/մոն.LG22MK430HB</t>
  </si>
  <si>
    <t>Համակարգիչ HP290G2MT/3.6GHz,4Cores, DDR48GB, SSD240GB,HDD1TB,W10Pro,O2019(համաձայն հավելված1)</t>
  </si>
  <si>
    <t>Համակարգիչ HP290G3MT/i3-9100,DDR4 4GB, SSD128GB,HDD1TB,W10Pro,O2019</t>
  </si>
  <si>
    <t>Համակարգիչ HP290G3MT/i3-9100,DDR4 4GB,SSD128GB,HDD1TB,W10Pro,O2019</t>
  </si>
  <si>
    <t>Համակարգիչ Dell Vostro 36818Intel Core i5-10400/8GB/256GBM.2SSD/1TB HDD/DVDRW/WiFi+BT/W10pro/3Yrw Մոնիտոր Dell 24 P2419H (23.8), մկնիկ, ստեղնաշար</t>
  </si>
  <si>
    <t>Սեղանի համակարգիչ Dell Vostro 3650MT/CPU IntelCore i5-6400/4GB/DVDRW/Monitor Dell E2216H 21.5 OS Win 10 Proffesional Edition,արտոնագրված MS Office 2016Std, ENG Gov</t>
  </si>
  <si>
    <t>Սեղանի համակարգիչ ACER Vertion M2640G /մոնիտոր ACER V226HQLbd</t>
  </si>
  <si>
    <t>Համակարգիչ Dell Vostro 3681/Intel Core i5-10400/8GB/256GBM.2SSD/1TB HDD /DVDRW/WiFi+BT/W10pro/3Yrw Մոնիտոր Dell 24 P2419H(23.8),մկնիկ, ստեղնաշար</t>
  </si>
  <si>
    <t xml:space="preserve">Մոնիտոր L 1502 </t>
  </si>
  <si>
    <t>Մոնիտոր /CMVLCD 17/</t>
  </si>
  <si>
    <t>Մոնիտոր Dell 17</t>
  </si>
  <si>
    <t>Մոնիտոր հանս-ջի 17 LCD</t>
  </si>
  <si>
    <t>Մոնիտոր Beng LSD19</t>
  </si>
  <si>
    <t>Մոնիտոր Cit-Flat Panel,Type</t>
  </si>
  <si>
    <t>Մոնիտոր LCD 19 HP L1908w</t>
  </si>
  <si>
    <t>Մոնիտոր Acer</t>
  </si>
  <si>
    <t>Մոնիտոր LCD19 HP L1908w</t>
  </si>
  <si>
    <t>Monitor Beng E 900w, LCD 19</t>
  </si>
  <si>
    <t>Monitor HP 20 HP 2011x20-In LED LCD</t>
  </si>
  <si>
    <t>Մոնիտոր Philips 19,5 200V 4L SB/00</t>
  </si>
  <si>
    <t>Մոնիտոր HP Compac LE 1901w,2011x</t>
  </si>
  <si>
    <t>Մոնիտոր Philips243S7EJMB/00 23.8"(համաձայն հավելված1)</t>
  </si>
  <si>
    <t>Պրոյեկտոր Acer X1226H</t>
  </si>
  <si>
    <t>Տպիչ Tipe ,,A,,</t>
  </si>
  <si>
    <t>Տպիչ Tipe ,,B,,</t>
  </si>
  <si>
    <t>Տպիչ HP LJ 1010</t>
  </si>
  <si>
    <t>Պատճ.մեքենա Canon FC 108</t>
  </si>
  <si>
    <t>Պատճ.մեքենա փոքր</t>
  </si>
  <si>
    <t>Տպիչ</t>
  </si>
  <si>
    <t>Տպիչ HP LJ P2014</t>
  </si>
  <si>
    <t>Բոլորը մեկում համակարգ ALL-in-one</t>
  </si>
  <si>
    <t>Լազերային տպիչ HP Laser1018</t>
  </si>
  <si>
    <t>Լազերային տպիչ Canon</t>
  </si>
  <si>
    <t>Բազմաֆ-լ տպիչ Kyoceta ECOSIS M 2530 dn</t>
  </si>
  <si>
    <t>Լազերային տպիչ HP Lazer Jet P 2035 Printer</t>
  </si>
  <si>
    <t>Տպիչ սարք, բազմաֆունկ. Canon IR 2520</t>
  </si>
  <si>
    <t>Լազերային տպիչ HP Lazerjet Pro M 203 dn</t>
  </si>
  <si>
    <t xml:space="preserve">Լազերային տպիչ HP LJ Pro M402dne </t>
  </si>
  <si>
    <t>Լազերային տպիչ Kyosera ECOSIS P3155dn</t>
  </si>
  <si>
    <t>Բազմաֆունկց. տպիչ սարք Canon IR 2520</t>
  </si>
  <si>
    <t>Բազմաֆունկ.լազ.տպ.սարք HP LJ Pro MFP M428dw</t>
  </si>
  <si>
    <t>Բազմաֆունկ․ լազ․ տպ․ սարք HP LJ Pro MFP M428dw</t>
  </si>
  <si>
    <t>UPS  Power Com BNT-600VA</t>
  </si>
  <si>
    <t>Ձայնային համակարգ Delta 44</t>
  </si>
  <si>
    <t xml:space="preserve">Ձայնային հաղորդ. համակարգ </t>
  </si>
  <si>
    <t>Մետաղական իրեր հայտն.սարք</t>
  </si>
  <si>
    <t>Տուրնիկետ Ellips</t>
  </si>
  <si>
    <t>Ձեռքի մետաղ.իրեր հայտն.սարք</t>
  </si>
  <si>
    <t>Սկաներ Rapisqan Sistem</t>
  </si>
  <si>
    <t>Հսկիչ TSS-201-8W</t>
  </si>
  <si>
    <t>Կարդացող սարք</t>
  </si>
  <si>
    <t>Սերվեր Tipe ,,A,,</t>
  </si>
  <si>
    <t>Սկաներ Digital Sender</t>
  </si>
  <si>
    <t>Ups APC Smart-UPS 1500VA</t>
  </si>
  <si>
    <t>UPS E-pro 600VA</t>
  </si>
  <si>
    <t>UPS E-pro 200VA</t>
  </si>
  <si>
    <t>UPS 12V</t>
  </si>
  <si>
    <t>Անխափան սնուցման սարք MGE 620</t>
  </si>
  <si>
    <t>UPS 1200VA /անխափ. սնուց</t>
  </si>
  <si>
    <t>UPS 1200VA</t>
  </si>
  <si>
    <t>Անխափան սնուցման սարք ՄԳԵ 625</t>
  </si>
  <si>
    <t>Dublic monitor terminal /MKY 8160 PT, Inteagrate with monitor, mountabll in monitor chassis, CPU։ Intel E5200  12.5 Ghz/ LGA 7752M /800Mhz/ - SYS mark 2004 SE Rating = 156</t>
  </si>
  <si>
    <t>UPS 650</t>
  </si>
  <si>
    <t>Հիշողության սալիկ DDR 2-533</t>
  </si>
  <si>
    <t>Լազերային տպիչ HP Pro P102</t>
  </si>
  <si>
    <t>Flatbed Scaner Epson GT-2500</t>
  </si>
  <si>
    <t>Al in one MNLTIFANC. SIST. HPM 1536</t>
  </si>
  <si>
    <t>Ֆեմիդա /համակ. մոնիտոր UPS, SRS femida/</t>
  </si>
  <si>
    <t>"Ֆեմիդա" ձայնագրառման համակարգ/համակարգիչ 1 հատ
–CPUIntelPentium G3240/3.10 GHz, 3 MB cache, 2 cores / HDD 500GB7200 rpm SATA, DVD+/-RV, DDR 3 4 gb PC3-12800, առնվազն 1 PCI slot, /Win7Pro 32 bit, Office home and business 2013, մոնիւոոր 1հատ –19 Philips, տպիչ 1 հատ HP LJ Pro P1102, ³նխափան սնուցման սարք   1հատ– ՍՏP 850VA, դատական ձայնագրառման համակարգ
"ՏRՏ Fewmida ներառյալ "ՏRՏ Femida" software ծրագիր,/ձայնային
պւսնելM-Audio delta44", աուդիո  կոմունիկատոր(mixer 8x4),   6 հատ
դինամիկ միկրոֆոն "SRS voice Clear" ՚միկրոֆոնի պատվանդան   6հատ, աուդիո մալուխ   5մ–6 հատ, 2 հատ դինամիկի ականջակալներ</t>
  </si>
  <si>
    <t>Սերվերային համակարգ Supermikro SYS-5038A-II,Inte</t>
  </si>
  <si>
    <t>"Ֆեմիդա" ձայն.համակ,համ-իչ-Intel i3-8100/1TB/4GB, մոնիտոր 21.5"Dell, տպիչ-Kyocera P2335, UPS-850VA, դատ.ձայն.համ."SRS Femida"</t>
  </si>
  <si>
    <t>Անխափան սնուցման աղբյուր FSP Custos 9x+1.5K</t>
  </si>
  <si>
    <t>Սկաներ CanonScan Lide 220</t>
  </si>
  <si>
    <t>Անխափան սնուցման աղբյուր BX 650CI-RS</t>
  </si>
  <si>
    <t>Սովորական աթոռ</t>
  </si>
  <si>
    <t>Քարտուղարի և վկայի աթոռ</t>
  </si>
  <si>
    <t>Ղեկավարի սեղան /առանց տումբայի/ VEGA</t>
  </si>
  <si>
    <t>Ղեկավարի սեղան  VEGA</t>
  </si>
  <si>
    <t>Ղեկավարի սեղանի դիմադիր սեղան  VEGA</t>
  </si>
  <si>
    <t>Ղեկավարի սեղանի կցորդ  VEGA</t>
  </si>
  <si>
    <t>Սեղան մեկ տումբայի համար /առանց տումբայի/ EXTRA</t>
  </si>
  <si>
    <t>Սեղանի տումբա  EXTRA</t>
  </si>
  <si>
    <t>Սեղանի տումբա VEGA</t>
  </si>
  <si>
    <t>Սովորական սեղան  EXTRA</t>
  </si>
  <si>
    <t>Զգեստապահարան  VEGA</t>
  </si>
  <si>
    <t>Գրապահարան /ապակյա դռներով/  VEGA</t>
  </si>
  <si>
    <t>Նիստերի քարտուղարի և վկայի սեղան</t>
  </si>
  <si>
    <t>Կոնֆերենց սեղան  VEGA</t>
  </si>
  <si>
    <t>Դատավորի սեղան /դատական նիստերի դահլիճներում/</t>
  </si>
  <si>
    <t>Անջրպետ/բարիեր 2400x120x950 մմ</t>
  </si>
  <si>
    <t>Անջրպետ/բարիեր 2500x120x950 մմ</t>
  </si>
  <si>
    <t>Անջրպետ/բարիեր 2800x120x950 մմ</t>
  </si>
  <si>
    <t>Երեք տեղանոց նստարան</t>
  </si>
  <si>
    <t>Չորս տեղանոց նստարան</t>
  </si>
  <si>
    <t>Հինգ տեղանոց նստարան</t>
  </si>
  <si>
    <t>Վեց տեղանոց նստարան</t>
  </si>
  <si>
    <t>Յոթ տեղանոց նստարան</t>
  </si>
  <si>
    <t>Գրապահարան կարճ</t>
  </si>
  <si>
    <t>Դարակաշար</t>
  </si>
  <si>
    <t>3 դարակով տումբա</t>
  </si>
  <si>
    <t>Սեղան մալազիական</t>
  </si>
  <si>
    <t>Սեղան իտալական</t>
  </si>
  <si>
    <t>Մետաղական պահարան/Սեյֆ- չհրկիզվող պահարան/</t>
  </si>
  <si>
    <t>Գրասեղան դատական դահլիճի համար</t>
  </si>
  <si>
    <t>Գրասեղան /1200/600/750/</t>
  </si>
  <si>
    <t>Աթոռ գրասենյակային, մետաղյա կարկասով/այցելուների/</t>
  </si>
  <si>
    <t>Զգեստապահարան /2000*800*450/</t>
  </si>
  <si>
    <t>Գրասեղան/1600*700*750/</t>
  </si>
  <si>
    <t>Գրասեղան /1700*800*750/, կողադիր /1200*500*600/</t>
  </si>
  <si>
    <t>Ապահովագրության արգելապատնեշ</t>
  </si>
  <si>
    <t>Բազկաթոռ շարժական /հենակը պլաստմասե, արհեստական կաշի/</t>
  </si>
  <si>
    <t>Հեռախոս ֆաքս  Panasonic KX-FP362</t>
  </si>
  <si>
    <t>Պատուհանի օդափոխիչ</t>
  </si>
  <si>
    <t>Հեռուստացույց PHILIPS 21 PT3324</t>
  </si>
  <si>
    <t>Սառնարան Super General</t>
  </si>
  <si>
    <t>Սև սպիտակ տեսախցիկ</t>
  </si>
  <si>
    <t>Հեռուստացույց AS MM</t>
  </si>
  <si>
    <t>Հեռուստացույց SAMSUNG</t>
  </si>
  <si>
    <t>DVD SAMSUNG DVP-P270</t>
  </si>
  <si>
    <t>Անվտանգության համակարգ</t>
  </si>
  <si>
    <t>Թուղթ աղացող սարք</t>
  </si>
  <si>
    <t>Բարձրախոս</t>
  </si>
  <si>
    <t>Տեսավահանակ PHILIPS LCD 21.5</t>
  </si>
  <si>
    <t>Ռենտգեն հսկողության սարք Rapiscan 620XRVE</t>
  </si>
  <si>
    <t>Օդորակիչ HISENSE AST09UW4SVE TG10</t>
  </si>
  <si>
    <t>Օդորակիչ Zanussi zacs/i-18 HE/A15</t>
  </si>
  <si>
    <t>Խոսափող SRS Voice Clear մետաղ.կաղապ, ձայն.մեկուս, մալուխ</t>
  </si>
  <si>
    <t>Օդորակիչ HISENSE AST09UW4SVETG10 9000BTU</t>
  </si>
  <si>
    <t>Ռենտգեն հսկողության սարք</t>
  </si>
  <si>
    <t>Workstation  Type   AHewlett Packard d x 6120 MT</t>
  </si>
  <si>
    <t>Workstation  Type   BHewlett Packard d x 6120 MT</t>
  </si>
  <si>
    <t>Համակարգիչ P4 2, 4 GH z, Intel chipset, VGA 64 MB on board, 533 FSB HDD 80GB, RAM 256MB, NIC, FDD,CD-RW,KB, Mouse</t>
  </si>
  <si>
    <t xml:space="preserve">Workstation Type B </t>
  </si>
  <si>
    <t>Համակարգիչ P 4 Core 2Duo2,66/1066 Intel 31 chipset  VGA 128 MB on board,  HDD SATA 160GB,RAM 1024MB,  CD-RW/DVD, KB Mouse</t>
  </si>
  <si>
    <t>Համակարգիչ P4 Core 2 Duo 2 66/1066 intel 31 chipset VGA 128 MB on board HDD SATS 160GB, MAM 1024 MBCD-RV/DVD,KB Mouse</t>
  </si>
  <si>
    <t>Համակարգիչ  GT PC Processor DIV 30,1 MB Ceehe 800MHz RS Standard Memory 512 MP DDR 2 PC-4200 533MHz Internal Hand Dish Drive 80 GB/7200 RPM</t>
  </si>
  <si>
    <t>Համակարգիչ 7400</t>
  </si>
  <si>
    <t>Համակարգիչ CPU:2MB L2cachememory2GB 667MHZ</t>
  </si>
  <si>
    <t xml:space="preserve">Մոնիտոր </t>
  </si>
  <si>
    <t>Մոնիտոր Սամսունգ 19 ԼՍԴ</t>
  </si>
  <si>
    <t>Monitor Hewiett</t>
  </si>
  <si>
    <t>Մոնիտոր Beng LCD  19</t>
  </si>
  <si>
    <t>Մոնիտոր LCD 19</t>
  </si>
  <si>
    <t>Մոնիտոր HO Compaq LE 1901w</t>
  </si>
  <si>
    <t>Մոնիտոր HP W2072a LCD</t>
  </si>
  <si>
    <t>Մոնիտոր Samsung</t>
  </si>
  <si>
    <t>Printer Type  A .Hewlett Packard LaserJet 1022 Printer</t>
  </si>
  <si>
    <t>Skaner Epson V 350</t>
  </si>
  <si>
    <t>Լազերային տպիչ ՀՊ 1505</t>
  </si>
  <si>
    <t>Fax Panasonic KX FL 403</t>
  </si>
  <si>
    <t>Լազերային տպիչ ՀՊ 1018</t>
  </si>
  <si>
    <t>Սկաներ MUSTEK PAW 2400</t>
  </si>
  <si>
    <t>Սվիչ</t>
  </si>
  <si>
    <t>Տեսավահանակ</t>
  </si>
  <si>
    <t>Քարտուղարի և վկայի աթոռ, պտտվող, կտորից, փափուկ նստատեղով</t>
  </si>
  <si>
    <t>Ղեկավարի սեղանի դիմադիր սեղան  &lt;Vega&gt;</t>
  </si>
  <si>
    <t xml:space="preserve">Սեղան մեկ տումբայի համար առանց տումբայի Extra </t>
  </si>
  <si>
    <t>Մետաղյա պահարան 4 դարակով</t>
  </si>
  <si>
    <t>Մետաղյա պահարան 3 դարակով</t>
  </si>
  <si>
    <t>Սեղանի տումբա Extra</t>
  </si>
  <si>
    <t>Գրասենյակային աթոռ ոչ շարժական</t>
  </si>
  <si>
    <t>Ղեկավարի սեղանի դիմադիր սեղան</t>
  </si>
  <si>
    <t>Դատավորի տումբա</t>
  </si>
  <si>
    <t>Ղեկավարի գրասեղան /MANAGER DESK/</t>
  </si>
  <si>
    <t>Կողային կցասեղան /SIDE EXTENSION TABLE/</t>
  </si>
  <si>
    <t>Գրասեղանի պահարան ղեկավարի համար 3 դարակով  /3 DRAWERS PEDESTAL FOR MANAGER DESK/</t>
  </si>
  <si>
    <t>Երկար աշխատանքային գրասեղան /LONG EXECUTIVE TABLE/</t>
  </si>
  <si>
    <t>Դատավորի բազկաթոռ /JUDGE /CHAIR</t>
  </si>
  <si>
    <t>Դատական դահլիճի արգելաճաղ</t>
  </si>
  <si>
    <t>Սեղան 140*70</t>
  </si>
  <si>
    <t>Ղեկավարի սեղան Վեգա</t>
  </si>
  <si>
    <t>Ղեկավարի սեղանի դիմադիր սեղան Վեգա</t>
  </si>
  <si>
    <t>Ղեկավարի սեղանի կցորդ</t>
  </si>
  <si>
    <t>Դատական կողմերի սեղան</t>
  </si>
  <si>
    <t xml:space="preserve">Գրասեղան  </t>
  </si>
  <si>
    <t>Ջերմաչափ էլեկտրական</t>
  </si>
  <si>
    <t>Workstation</t>
  </si>
  <si>
    <t>Համակ-չHP290G2MT/3.6GHz,4Cores,DDR4 8GB,SSD240GB,HDD1TB,W10Pro,O2019</t>
  </si>
  <si>
    <t>"Ֆեմիդա" ձայն.համակ,համ-իչ-Intel i3-9100/1TB/4GB, մոնիտոր 21.5"Dell, տպիչ-HP LJ M404, UPS-850VA, դատ.ձայն.համ."SRS Femida"</t>
  </si>
  <si>
    <t>Monitor HP 1740</t>
  </si>
  <si>
    <t>Monitor 20"Samsung S 20A300B</t>
  </si>
  <si>
    <t>Printer 1102</t>
  </si>
  <si>
    <t>Լազերային տպիչ  HP LJ 1018</t>
  </si>
  <si>
    <t>ՏպիչCanon LBP-6000</t>
  </si>
  <si>
    <t>Լազերային տպիչ Kyocera ECOSYS P3155dn</t>
  </si>
  <si>
    <t>Բազմաֆունկ. լազ. տպ. սարք HP LJ Pro MFP M428dw</t>
  </si>
  <si>
    <t>UPS</t>
  </si>
  <si>
    <t>Անխափան սնուցման սարք UPS</t>
  </si>
  <si>
    <t>Անխափան սնուցման աղբյուր FSP Custos 9X+1.5K</t>
  </si>
  <si>
    <t>Scaner xerox 7600i</t>
  </si>
  <si>
    <t>Ցանցային երթուղագծիչ RB4011iGS+RM</t>
  </si>
  <si>
    <t>Պատճենահանման մեքենա</t>
  </si>
  <si>
    <t>Ձայնային քարտ</t>
  </si>
  <si>
    <t>Ցանցային բաշխիչ</t>
  </si>
  <si>
    <t>Audio-Commutating Mixture</t>
  </si>
  <si>
    <t>Voice Recording Operating Software</t>
  </si>
  <si>
    <t xml:space="preserve">Ղեկավարի սեղանի դիմադիր սեղան </t>
  </si>
  <si>
    <t>Գրապահարան Ա տեսակի</t>
  </si>
  <si>
    <t>Գրապարան /BOOKSHELF/</t>
  </si>
  <si>
    <t>Մետաղյա պահարան 4 դուռ</t>
  </si>
  <si>
    <t>5 տեղանոց նստարան</t>
  </si>
  <si>
    <t>դատավորի սեղան</t>
  </si>
  <si>
    <t>զգեստապահարան</t>
  </si>
  <si>
    <t>գրապահարան</t>
  </si>
  <si>
    <t>ղեկավարի սեղան</t>
  </si>
  <si>
    <t>գրասեղան</t>
  </si>
  <si>
    <t>Մետաղական պահարան</t>
  </si>
  <si>
    <t>Բազկաթոռ ղեկավարի</t>
  </si>
  <si>
    <t>Հեռախոս Panasonic KX-DT543</t>
  </si>
  <si>
    <t>Օդափոխիչ</t>
  </si>
  <si>
    <t>Հեռուստացույց  TOSHIBA 43U7752EV</t>
  </si>
  <si>
    <t>Սառնարան MIDEA HD-333 FWNW</t>
  </si>
  <si>
    <t>Սառնարան</t>
  </si>
  <si>
    <t xml:space="preserve">Զինանշան </t>
  </si>
  <si>
    <t>Ամբիոն</t>
  </si>
  <si>
    <t xml:space="preserve">P4-1,7 GB/256Mb DDR/40GB HDD/7200/ Mb AGP ATI 128 Rage Pro/ CDROM 52 x/ CD- RW </t>
  </si>
  <si>
    <t>Համակարգիչ P4 3.0Ghz,915 intel clipset,VGA64</t>
  </si>
  <si>
    <t>Համակարգիչ P4 2.4Ghz Intel chipset</t>
  </si>
  <si>
    <t>Համակարգիչ P4 2,4 GHz, RAM192mb,VGA 64mb, video card 64 MB</t>
  </si>
  <si>
    <t>Workstation Type A HP dx6120 MT</t>
  </si>
  <si>
    <t>Workstation Type B HP dx6120 MT</t>
  </si>
  <si>
    <t xml:space="preserve">Desktop Digital Copier Type B KM 1500 </t>
  </si>
  <si>
    <t>Dell 17 LCD</t>
  </si>
  <si>
    <t>Canon LBP-1120</t>
  </si>
  <si>
    <t>Համակարգիչ P4 3.0 GHz, RAM128mb,HDD 80GB</t>
  </si>
  <si>
    <t>Համակարգիչ P4 3.0/RAM DDR2</t>
  </si>
  <si>
    <t>Համակարգիչ P4 3GHz/512MbDDR</t>
  </si>
  <si>
    <t>Համակարգիչ (Workstation)</t>
  </si>
  <si>
    <t>Workstation intel Core i7-3770</t>
  </si>
  <si>
    <t>HDD 1 Tb SATA External</t>
  </si>
  <si>
    <t>Data bazae server, HP pro Liant ML 110G7 RAM8GB</t>
  </si>
  <si>
    <t>Համակարգիչ P4 3.2 GHz, 915 Intel chipset, VGA 64 MB on board, 800FSB HDD SATA 160 GB, RAM 512MB, FDD, CD-RW/DVD, KB, Mouse</t>
  </si>
  <si>
    <t>Ֆեմիդա ձայնագրառման համակարգ</t>
  </si>
  <si>
    <t>Համակարգիչ Core i3 MS Office Standaet Windows 8.1</t>
  </si>
  <si>
    <t>Սեղանի համակարգիչ Dell Vostro 3650MT/CPU intel Core i5-6400/4GB/500GB/DVDRW/Monitor Dell E2216H 21.5 OS Win 10 Proffesional Edition</t>
  </si>
  <si>
    <t>Համակարգիչ P4 3.0Hz, 915 Intel chipset, VGA 64 MB on board, 800 FSB HDD SATA 80GB, RAM 512 MB, FDD, CD-RW/DVD, KB, Mouse</t>
  </si>
  <si>
    <t>Համակակարգիչ CIT PC</t>
  </si>
  <si>
    <t>Համակարգիչ P4 3.2 GHz, 915 Intel chipset, VGA 64 MB on board, 800FSB HDD SATA  160GB, RAM 512MB, FDD, CD-RW/DVD, KB, Mouse</t>
  </si>
  <si>
    <t>Համակարգիչ P4 Core2Duo2, 66/1066, Intel 31 chipset, VGA 128MB on board, HDD SATA  160GB, RAM 1024MB, FDD, CD-RV/DVD, KB, Mouse</t>
  </si>
  <si>
    <t xml:space="preserve">Համակարգիչ HPcompaq 6200 Pro Ser.,Intel i3-2120  </t>
  </si>
  <si>
    <t>համակարգիչ պենտիում 1, Belinea</t>
  </si>
  <si>
    <t>Workstetion/ պրոցեսոր/</t>
  </si>
  <si>
    <t>Համակարգիչ HP  dx66120</t>
  </si>
  <si>
    <t xml:space="preserve">Համակարգիչ   HP  P IV </t>
  </si>
  <si>
    <t>Համակարգիչ     P IV 3.0 GHz Intel chipset,VEGA 64MB on board 800 FSB SATNDD -80GB, RAM 256 MB, CD-RW</t>
  </si>
  <si>
    <t>Համակարգիչ  PIV 2,8 GHz</t>
  </si>
  <si>
    <t>Համակարգիչ   PIV</t>
  </si>
  <si>
    <t>Համակարգի ՙP-4 30 GH՚</t>
  </si>
  <si>
    <t>Համակարգիչ ՙHP Compaq dx *7400՚</t>
  </si>
  <si>
    <t>Համակարգիչ Intel P4 3.0/RAM DDR II 512 Mb/HDD 80 GB/FDD/Combo</t>
  </si>
  <si>
    <t>Համակարգիչ P 4 3,0 GHz 945 intel chipset, 1066 FSB HDD SATA 80 GB, RAM 512 MB, Video card 128MB, FDD, NIC, CD-RW, KB, Mouse</t>
  </si>
  <si>
    <t>Սեղանի համակարգիչ Dell Vostro 3650MT/CPU Intel Core i5-6400/4GB/500GB/DVDRW/Monitor Dell E 2216H 21.5 OS Win 10 Proffesional Edition</t>
  </si>
  <si>
    <t>Worqstation HP Compaq dx 7400</t>
  </si>
  <si>
    <t>Համակարգիչ IRU Corp 313 TWR i3 8100/4gb/1tb 7.2k/monitor LG22MK430HB</t>
  </si>
  <si>
    <t>Համակարգիչ HP290G2MT/3.6GHz,4Cores,DDR4 8GB,SSD 1TB,W10Pro 02019</t>
  </si>
  <si>
    <t>Համակարգիչ  HP compag 500B Core 2Duo E7500.2.93GHz</t>
  </si>
  <si>
    <t>Համակարգիչ Dell Vostro 3681/Intel Core i5 10400/8GB/256GBM, 2SSD/1TB HDD/DVDRW/WiFi+BT/W10pro/3Yrw Mwnitw8 Dell 24 p2419H(23.8), մկնիկ, ստեղնաշար</t>
  </si>
  <si>
    <t>Մոնիտոր 17Samsung  753s</t>
  </si>
  <si>
    <t>Մոնիտոր LCD 17"</t>
  </si>
  <si>
    <t>Մոնիտոր LCD 15</t>
  </si>
  <si>
    <t>Մոնիտոր HP L 1502 Flat Panel Monitor</t>
  </si>
  <si>
    <t>Մոնիտոր  DELL 17 lcd</t>
  </si>
  <si>
    <t>Մոնիտոր   HP 1740</t>
  </si>
  <si>
    <t>Monitor CIT 17"</t>
  </si>
  <si>
    <t>Monitor HP Compaq LE 2002xBacklit LCD</t>
  </si>
  <si>
    <t>Մոնիտոր DELL 156 FP 15</t>
  </si>
  <si>
    <t>Մոնիտոր Սամսունգ 17”</t>
  </si>
  <si>
    <t>Մոնիտոր Benq LCD 19’’</t>
  </si>
  <si>
    <t>Մոնիտոր Compaq LE 1901w</t>
  </si>
  <si>
    <t>Monitor 20 Samsung S 20A300B</t>
  </si>
  <si>
    <t>Public monitor terminal/MKY8610PT, Integrate with monitor, mountable in monitor chassis, CPU: Intel E5200(2,5 Ghz//LGA 775/2M/800Mhz)-SYSmark2004SE Rating=156</t>
  </si>
  <si>
    <t>Monitor</t>
  </si>
  <si>
    <t>Մոնիտոր Ասեռ ԼՍԴ 17þþ (Monitor Aser LSD 17")</t>
  </si>
  <si>
    <t>Մոնիտոր LCD 19 HP L 1908w</t>
  </si>
  <si>
    <t>Publik monitor terminal /MKY8160PT, integrete</t>
  </si>
  <si>
    <t xml:space="preserve">Monitor HP 20  HP 2011x20-In LED LCD              </t>
  </si>
  <si>
    <t>մոնիտոր LCD15 CIT1024*768 75Hz</t>
  </si>
  <si>
    <t>Մոնիտոր ՙ ԼՋ 19՚ ԼՍԴ</t>
  </si>
  <si>
    <t>Մոնիտոր BENQ LCD 19</t>
  </si>
  <si>
    <t>Monitor LCD 17</t>
  </si>
  <si>
    <t>Մոնիտոր DELL</t>
  </si>
  <si>
    <t>Մոնիտոր Acer 1717</t>
  </si>
  <si>
    <t>Մոնիտոր P IV</t>
  </si>
  <si>
    <t>Մոնիտոր HP LJ 1740</t>
  </si>
  <si>
    <t>Մոնիտոր Aser AL 1717,Orange 17</t>
  </si>
  <si>
    <t>Մոնիտոր  Samsung 720N</t>
  </si>
  <si>
    <t>Մոնիտոր ՙHP L1906 LCD ՚</t>
  </si>
  <si>
    <t>Մոնիտոր Acer 17"</t>
  </si>
  <si>
    <t>Public monitor terminal/MKY8160PT,integrate mith monitor, mountable in monitor chasses CPU intel E5200/2.5 Ghz/LGA775/2M/800MHZ/-SYSmark 2004SE Rathing 156=</t>
  </si>
  <si>
    <t>Մոնիտոր Pilips 243S7EJMB/00 23.8</t>
  </si>
  <si>
    <t>Մոնիտոր HP Compag LE 1901w 2011x</t>
  </si>
  <si>
    <t>Տպող սարք HP  DJ 920 C</t>
  </si>
  <si>
    <t>Լազերային տպիչ HPLJ 1020</t>
  </si>
  <si>
    <t>Տպող սարք Type A HP LJ 1022</t>
  </si>
  <si>
    <t>Տպող սարք Type B HP LJ 2420n</t>
  </si>
  <si>
    <t xml:space="preserve">Scanner/ Digital 1 Sender HP 9200c </t>
  </si>
  <si>
    <t>Printer HP Lazer Jet 1018</t>
  </si>
  <si>
    <t>Սկաներ HP Scanjet G3110 Photo scaner</t>
  </si>
  <si>
    <t>Տպիչ սարք xerox Workcenter 33250DNI</t>
  </si>
  <si>
    <t>Լազերային տպի Canon LBP-2900</t>
  </si>
  <si>
    <t>Տպիչ HP LJ 1018</t>
  </si>
  <si>
    <t>Լազերային տպիչ HPLJ Pro P1102</t>
  </si>
  <si>
    <t>Լազերային տպիչ KYOCETA PS 1040</t>
  </si>
  <si>
    <t>Բազմաֆ-լ տպիչ KYOCETA ECOSYS M 2530dn</t>
  </si>
  <si>
    <t>Լազերային տպիչ HP Lazer Jet P2035</t>
  </si>
  <si>
    <t>Լազերային տպիչ HP Lazer Jet P2035 Printer</t>
  </si>
  <si>
    <t>Պատճենահանման մեքենա մեծ</t>
  </si>
  <si>
    <t>Printer HP LJ 118.18.160</t>
  </si>
  <si>
    <t>Printer Type ''A"</t>
  </si>
  <si>
    <t>Լազերային տպիչ Քենոն ԼԲՊ-2900 (Canon LBP-2900)</t>
  </si>
  <si>
    <t>Տպիչ HP LJ P 2014</t>
  </si>
  <si>
    <t>Տպիչ HP LazerJet Pro P1102</t>
  </si>
  <si>
    <t>Լազերային տպիչ HP Laser Jet P2035</t>
  </si>
  <si>
    <t>պրինտեր HPLJ 1160</t>
  </si>
  <si>
    <t>պրինտեր ՙլազեռ շոտ՚ ԼՊՊ 2900</t>
  </si>
  <si>
    <t>Լազերային տպիչ ՀՊ 1020</t>
  </si>
  <si>
    <t>Լազերային տպիչ  HP LJ 1022</t>
  </si>
  <si>
    <t>PrinterB/W monochrome printing</t>
  </si>
  <si>
    <t>Պատ.մեքենա ՙALL-IN-ONE MULTIFUNCTIONAL SYSTEM HP LJ M 5035 xs MFP՚</t>
  </si>
  <si>
    <t>Պատ.մեքենա Canan 2016 IR</t>
  </si>
  <si>
    <t>ՏպիչՙHP LJ 1020.1022</t>
  </si>
  <si>
    <t>Սկաներ գունավոր Optic book 4800</t>
  </si>
  <si>
    <t>Բազմաֆունկց.տպիչ սարք Cenon IR 2520</t>
  </si>
  <si>
    <t>Լազերային տպիչ HP LJ Pro M 402 dne</t>
  </si>
  <si>
    <t>Լազերային տպիչKyocera ECOSYS P3155dn</t>
  </si>
  <si>
    <t>Լազերային տպիչ HP LJ Pro M404</t>
  </si>
  <si>
    <t>Բազմաֆունկց.տպիչ սարք HP LJ Pro MFP M428dw</t>
  </si>
  <si>
    <t>Հոսանքի մարտկոց</t>
  </si>
  <si>
    <t>Մոնտաժում</t>
  </si>
  <si>
    <t>SN-600H Տեսախցիկ</t>
  </si>
  <si>
    <t>SN-586 Տեսախցիկ</t>
  </si>
  <si>
    <t>FP1216 EN25</t>
  </si>
  <si>
    <t>Audio commutating mixture</t>
  </si>
  <si>
    <t>Պոմպ</t>
  </si>
  <si>
    <t>ՙՀԾ՚-հաշվապահ-6</t>
  </si>
  <si>
    <t>ֆեմիդայի դիսկ-ծրագիր</t>
  </si>
  <si>
    <t>Լիցենզիոն ծրագիր</t>
  </si>
  <si>
    <t>ՀԱմակարգչային ծրագիր Operating</t>
  </si>
  <si>
    <t>UPS PowerCom 600A</t>
  </si>
  <si>
    <t>UPS E-Pro 600VA</t>
  </si>
  <si>
    <t>Server Type B GBJ 53803U10</t>
  </si>
  <si>
    <t>Switch D -link</t>
  </si>
  <si>
    <t>Անխափան սնուցման սարք</t>
  </si>
  <si>
    <t>Միկրոֆոն</t>
  </si>
  <si>
    <t>Շտրիխ կոդ կարդացող սարք Zebex Z-3220</t>
  </si>
  <si>
    <t>Server DELL Optiplex 745</t>
  </si>
  <si>
    <t>Local  Datbase Server</t>
  </si>
  <si>
    <t>Local WWW Server</t>
  </si>
  <si>
    <t>Ղեկավարող/կարդացող սարք</t>
  </si>
  <si>
    <t>Կաթսա</t>
  </si>
  <si>
    <t>UPS 1200VA /անխափան սնուցման սարք/</t>
  </si>
  <si>
    <t>Նիշավորող մեքենա</t>
  </si>
  <si>
    <t>Անխափան սնուցման սարք 1200 VA</t>
  </si>
  <si>
    <t>Սերվեր HP DL 160G5</t>
  </si>
  <si>
    <t>Ռադիատոր AFTRON SS7</t>
  </si>
  <si>
    <t>Էլեկտրական փական</t>
  </si>
  <si>
    <t>Մեխանիկական դռան փական</t>
  </si>
  <si>
    <t>POWER UPS 1500VA ուժային անխափան սնուցման սարք</t>
  </si>
  <si>
    <t>Ֆեմիդա ձայն,համակ,համ-իչ-intel Core i3-7100/1TB/4GB մոնիտոր 19,5 Philips տպիչ-Kyocera P2040dn UPS-850VA դատ,ձայն,համ,SRS Femida</t>
  </si>
  <si>
    <t>Sistem sound card 4-channel sound card M-Audio Delta-44</t>
  </si>
  <si>
    <t>Audio-Commutating Mixer "SRS Mixer 8x4"</t>
  </si>
  <si>
    <t xml:space="preserve">UPS APS Back  RS 500VA                            </t>
  </si>
  <si>
    <t>UPS power Com BNT-600VA</t>
  </si>
  <si>
    <t>Sistem soynd qart</t>
  </si>
  <si>
    <t>Aydio Qomytating Mixet</t>
  </si>
  <si>
    <t xml:space="preserve">UPS power </t>
  </si>
  <si>
    <t>System Compatible sound card/ձայնային քարտ</t>
  </si>
  <si>
    <t>Microphone/բարձրախոս</t>
  </si>
  <si>
    <t>ՈՒժային անխափան սնուցման սարք  POWER UPS</t>
  </si>
  <si>
    <t>UPS- Tripp Lite750va</t>
  </si>
  <si>
    <t>Խոսափող SRS voice Ciear մետաղ.կաղապ.ձայն.մեկուս</t>
  </si>
  <si>
    <t>SRS Femida</t>
  </si>
  <si>
    <t xml:space="preserve">Համակարգչային աքսեսուարներ </t>
  </si>
  <si>
    <t>Սերվեր  HPML350   3,2 GHZ</t>
  </si>
  <si>
    <t>Անխափան սնուցման սարք /Tripplite Smart/</t>
  </si>
  <si>
    <t>Անխափան սնուցման սարք  3000VA</t>
  </si>
  <si>
    <t>Ձանյանագրման համակարգ /Femida/</t>
  </si>
  <si>
    <t>Կոյուղու խորքային պոմպ  MCm 12/50</t>
  </si>
  <si>
    <t>Արտաքին կոշտ սկավառակներ  EXT HDD 500qb</t>
  </si>
  <si>
    <t xml:space="preserve">Ֆեմիդա ձայնագրման համակարգ </t>
  </si>
  <si>
    <t>Ֆեմիդա ձայնագրման համակարգ  UPS,SRS femida/</t>
  </si>
  <si>
    <t>Պոմպ  PEDROLLO BCM 15/50-N</t>
  </si>
  <si>
    <t>UPS PowerCom</t>
  </si>
  <si>
    <t>Կաթսա ՙECOMAX NC 250՚</t>
  </si>
  <si>
    <t>Ղեկավարվող վահան ՙEcoflam՚</t>
  </si>
  <si>
    <t>Պոմպ ջրի շրջանառույան ՙWilo IPLM 50/115-0,75/2՚</t>
  </si>
  <si>
    <t>Բաք ընդարձակ 200</t>
  </si>
  <si>
    <t>Ղեկավարվող / կարդացող սարք ՙPW 301՚</t>
  </si>
  <si>
    <t>Կարդացող սարք ՙPW 309՚</t>
  </si>
  <si>
    <t>Անվտանգույան և հակահրդեհային համակարգ ՙPremier 832՚</t>
  </si>
  <si>
    <t xml:space="preserve">Համակարգային ցանց </t>
  </si>
  <si>
    <t>UPS  BK650 -AS</t>
  </si>
  <si>
    <t>Server Power EDGE R 210 II</t>
  </si>
  <si>
    <t>Ռենտգեն  հսկողության սարքեր Rapiscan 620XVE</t>
  </si>
  <si>
    <t>Ռենտգեն  հսկողության սարքեր GUARD SPIRIT XYT-2101 LCD</t>
  </si>
  <si>
    <t>Ջրի պոմպ՝ կոմպլեկտ աջ. նստավ. համար</t>
  </si>
  <si>
    <t>Անխափան սնուցման աղբյուր  FSP Custos 9x+1.5K</t>
  </si>
  <si>
    <t>Համացանցային սերվեր  HP ML 330G6</t>
  </si>
  <si>
    <t>Ֆեմիդա ձայնային համակ. համակարգիչintel  i3-9100/1TB/4GB    մոնիտոր 21.5 Dell  տպիչ  -HP LG M404, UPS-850VA դատ.ձայն.համ. SRS Femida</t>
  </si>
  <si>
    <t>Անխափան սնուցման աղբյուր  APC Back UPS 800VA</t>
  </si>
  <si>
    <t>Անխափան սնուցման աղբյուր  BX 650 CI-RS</t>
  </si>
  <si>
    <t>Ֆեմիդա ձայնային համակ. Համակարգիչ intel  i5-8500/1TB/4GB    մոնիտոր 21.5 AOC  տպիչ  -KYOSERA P3145, UPS-850VA դատ.ձայն.համ. SRS Femida</t>
  </si>
  <si>
    <t>Անխափան սնուցման աղբյուր  Custos 2K (PPF18A1900)</t>
  </si>
  <si>
    <t>Ցանցային երթուղագիծ MikroTik RB401iGS+RM</t>
  </si>
  <si>
    <t>ՙԱ՚ տեսակի սովորական սեղան</t>
  </si>
  <si>
    <t>ՙԲ՚ տեսակի սովորական սեղան</t>
  </si>
  <si>
    <t>ՙԱ՚ տեսակի գրապահարան</t>
  </si>
  <si>
    <t>ՙԲ՚ տեսակի գրապահարան</t>
  </si>
  <si>
    <t>Դատ.նիստերի քարտ.ի և վկաների սեղան</t>
  </si>
  <si>
    <t>Դատ.նիստերի կողմերի սեղան</t>
  </si>
  <si>
    <t>Դատավորի օգնականների և վկաների աթոռ</t>
  </si>
  <si>
    <t>Կոնֆերանսի սեղան</t>
  </si>
  <si>
    <t>Դատավորի սեղան ՙԱ՚ տեսակի</t>
  </si>
  <si>
    <t>Ղեկավարի սեղանի կողային սեղան</t>
  </si>
  <si>
    <t xml:space="preserve">Սեղան </t>
  </si>
  <si>
    <t>Ղեկավարի սեղան դիմադիր</t>
  </si>
  <si>
    <t>Ղեկավարի սեղան կողադիր</t>
  </si>
  <si>
    <t>Ապակիով գրապահարան</t>
  </si>
  <si>
    <t>Դատական քարտուղարի սեղան</t>
  </si>
  <si>
    <t>Կոնֆերանս սեղան</t>
  </si>
  <si>
    <t>Գրասեղան 2 տումբ. հունգարական</t>
  </si>
  <si>
    <t>Մետաղյա պահարան 3 դուռ</t>
  </si>
  <si>
    <t>Դատավորի փոքր սեղան</t>
  </si>
  <si>
    <t>3 տեղանի նստարան</t>
  </si>
  <si>
    <t>4 տեղանի նստարան</t>
  </si>
  <si>
    <t>5 տեղանի նստարան</t>
  </si>
  <si>
    <t>Սեյֆ հրկիզվող պահարան</t>
  </si>
  <si>
    <t>Կողմերի սեղան</t>
  </si>
  <si>
    <t>2 տեղանի նստարան</t>
  </si>
  <si>
    <t>Նախագահի աթոռ</t>
  </si>
  <si>
    <t>Դատական նիստերի քարտուղարի և վկաների սեղան</t>
  </si>
  <si>
    <t>Դատական դահլիճի պատնեշ</t>
  </si>
  <si>
    <t xml:space="preserve">Դատավորի աթոռ </t>
  </si>
  <si>
    <t xml:space="preserve">Դատավորի սեղան </t>
  </si>
  <si>
    <t>4-տեղանոց նստարան</t>
  </si>
  <si>
    <t>Գրապահարան ապակյա դռներով</t>
  </si>
  <si>
    <t>Գրապահարան բաց դռներով</t>
  </si>
  <si>
    <t>Դատարանի կողմերի գրասեղան</t>
  </si>
  <si>
    <t>Դատարանի քարտուղարի սեղան</t>
  </si>
  <si>
    <t>Մետաղական պահարան Սեյֆ- չհրկիզվող/</t>
  </si>
  <si>
    <t>դիմադիր սեղան</t>
  </si>
  <si>
    <t>բազկաթոռ</t>
  </si>
  <si>
    <t>Խորհրդակցությունների սեղան</t>
  </si>
  <si>
    <t xml:space="preserve">Զգեստապահարան </t>
  </si>
  <si>
    <t xml:space="preserve">Գրապահարան </t>
  </si>
  <si>
    <t>Դատական դահլիճի պատնեշ "Ա" տեսակի</t>
  </si>
  <si>
    <t>Դատական դահլիճի պատնեշ "Բ" տեսակի</t>
  </si>
  <si>
    <t>Դատական դահլիճի պատնեշ "Գ" տեսակի</t>
  </si>
  <si>
    <t>Ղեկավարի սեղանի դիմա-դիր սեղա /դատավուի/ VEGA FRASSINO L1200</t>
  </si>
  <si>
    <t>գրապահարան ապակյա դռներով</t>
  </si>
  <si>
    <t xml:space="preserve">Գրասեղան </t>
  </si>
  <si>
    <t>Գրապահարան ապակե դռներով</t>
  </si>
  <si>
    <t xml:space="preserve">Դատավորի բազկաթոռ </t>
  </si>
  <si>
    <t xml:space="preserve">Դատական քարտուղարի սեղան </t>
  </si>
  <si>
    <t>Չհրկիզվող  պահարան</t>
  </si>
  <si>
    <t xml:space="preserve">Փաստաթղթերի պահպանման պահարան </t>
  </si>
  <si>
    <t>Աշխատանքային գրասեղան</t>
  </si>
  <si>
    <t>Ղեկավարի  սեղանի դիմադիր սեղան</t>
  </si>
  <si>
    <t>Սեղան աշխատանքային</t>
  </si>
  <si>
    <t>Սեղան սովորական</t>
  </si>
  <si>
    <t>Գրապահարան խուլ դռներով</t>
  </si>
  <si>
    <t>Աշխատակազմի աթոռ</t>
  </si>
  <si>
    <t>Նիստերի սեղան</t>
  </si>
  <si>
    <t>Դատավորի սեղան L=2500մմ</t>
  </si>
  <si>
    <t>Դատավորի սեղան L=1800մմ</t>
  </si>
  <si>
    <t>Երեք տեղանոց նստարաններ</t>
  </si>
  <si>
    <t>Չորս տեղանոց նստարաններ</t>
  </si>
  <si>
    <t>Կողադիր սեղան</t>
  </si>
  <si>
    <t>Խուլ դռներով գրապահարան</t>
  </si>
  <si>
    <t>Ապակե դռներով գրապահարան</t>
  </si>
  <si>
    <t>Բազկաթոռ կաշվե</t>
  </si>
  <si>
    <t>Գրապահարան բաց դարակներով</t>
  </si>
  <si>
    <t>Փաստաթղթերի պահպանման պահարան</t>
  </si>
  <si>
    <t>Զգեստապահարան 2000*800*450</t>
  </si>
  <si>
    <t>Գրասեղան /1400/600/750/</t>
  </si>
  <si>
    <t>Գրասեղան /1500*700/750/</t>
  </si>
  <si>
    <t>Բազկաթոռ ղեկավարի շարժական հենակը փայտ կաշվե</t>
  </si>
  <si>
    <t>Գրասեղան /1500*700*750/</t>
  </si>
  <si>
    <t>Բազկաթոռ ղեկավարի շարժական/հենակը փայտ,կաշի/</t>
  </si>
  <si>
    <t>Գրապահարան միջին</t>
  </si>
  <si>
    <t>Գրասեղան դատ.դահլիճի համար 1800/800/800</t>
  </si>
  <si>
    <t>Գրասեղան /1800*800*750/, անիվով դարակաշար, կողադիր /1200*600*500/</t>
  </si>
  <si>
    <t>Աթոռ գրասենյակային , մետաղյա կարկասով/այցելուների/</t>
  </si>
  <si>
    <t>Աթոռ գրասենյակային շարժական /հենակները պլաստիկ/</t>
  </si>
  <si>
    <t>Գրասեղան /1400*700*750/</t>
  </si>
  <si>
    <t>Գրասեղան /1200*600*750/</t>
  </si>
  <si>
    <t>Բազկաթոռ շարժական/հենակը պլաստմասե,արհեստական կաշի/</t>
  </si>
  <si>
    <t>Սեղան ղեկավարի դիմադիր և կողադիր</t>
  </si>
  <si>
    <t>Ֆաքս-Modem Zyxel  OMNY  56 ext</t>
  </si>
  <si>
    <t>Հեռախոս Panasonic KX –T7730</t>
  </si>
  <si>
    <t>Ֆաքս ՙBrotherintelexFAX՚</t>
  </si>
  <si>
    <t>ATS Panasonic KX-TD1232</t>
  </si>
  <si>
    <t>Հեռախոս Panasonic KX-T2378 JXW</t>
  </si>
  <si>
    <t>Հեռախոս-ֆաքս Panasonic KX-FT 901 BX</t>
  </si>
  <si>
    <t>ֆաքս</t>
  </si>
  <si>
    <t>Տեղական հեռախոսային համակարգ ՙPanasonic KX-TDA 100 ՚</t>
  </si>
  <si>
    <t>Հեռախոս ՙPanasonic KX-T 7633՚</t>
  </si>
  <si>
    <t>Հեռախոս ֆաքս ՙPanasonic KX-FP342՚</t>
  </si>
  <si>
    <t>Հեռախոս ՙ Panasonic KX - TG 542/BXS՚</t>
  </si>
  <si>
    <t>Հեռախոս  ՙPanasonic KX - T 2378 SXW՚</t>
  </si>
  <si>
    <t>IP հեռախոսներ YEALINK SIP-T41S սնուցման սարքով</t>
  </si>
  <si>
    <t>Հեռուստացույց</t>
  </si>
  <si>
    <t>Օդորակիչ VESTEL ECOPLUS</t>
  </si>
  <si>
    <t>Տեսավահան /մոնիտոր/ PHILIPS LSD 21.5</t>
  </si>
  <si>
    <t>Սառնարան Bompani BR-280SLV</t>
  </si>
  <si>
    <t>Հեռուստացույց LG 29 FS 4 RN</t>
  </si>
  <si>
    <t>Կոնդիցիոներ SAMSUNG AZ-12 FADEA</t>
  </si>
  <si>
    <t>Թվային ֆոտոապարատ CANON Power shot A 640</t>
  </si>
  <si>
    <t>Տեսախցիկ Panasonic  PV-GS39</t>
  </si>
  <si>
    <t>Տեսամագնիտոֆոն SONY SLV –ED 949 SG</t>
  </si>
  <si>
    <t>Սառնարան HITACHI R-Z 400 AUK 6 K</t>
  </si>
  <si>
    <t>Կոնդիցիաներ  SANYO SAPC 126GHMC</t>
  </si>
  <si>
    <t>Կոնդիցիոներ   HITACHI RAS/C ME 24 CH</t>
  </si>
  <si>
    <t>Տեսաքարտ VC 256 MB</t>
  </si>
  <si>
    <t>Անվտանգույան համակարգի տեսախցիկ</t>
  </si>
  <si>
    <t>Կոնդիցիոներ Panasinic</t>
  </si>
  <si>
    <t xml:space="preserve">Օդորակիչ VESTEL ECOPLUS W 9000                    </t>
  </si>
  <si>
    <t>Տեսավահանակ Philips LCD 21.5</t>
  </si>
  <si>
    <t>Սրճէփ էլեկտրական   BOSH</t>
  </si>
  <si>
    <t>Ջրի սարք  HACT-H 227</t>
  </si>
  <si>
    <t>Կոնդիցիոներ  LG S18 6GH</t>
  </si>
  <si>
    <t>Փոշեկուլ  LG V-C7770 CT</t>
  </si>
  <si>
    <t>Օդափոխիչ համակարգ ՙTARIDAN ANL 90՚</t>
  </si>
  <si>
    <t>Պատուհանի օդափոխիչ ՙTARIDAN TA-M  9A՚</t>
  </si>
  <si>
    <t>Օդամղիչ ՙXPELAIR XID 315՚</t>
  </si>
  <si>
    <t>Տեսախցիկ բարձրակարգ Panasonic</t>
  </si>
  <si>
    <t>Էկրանի քառաբաժանի</t>
  </si>
  <si>
    <t>Հեռուստացույց Plazma 42 անկյունագծով</t>
  </si>
  <si>
    <t>DVD տեսաձայնագրի + կոշտ սկավառակներ</t>
  </si>
  <si>
    <t>1/8 Videoswitchner</t>
  </si>
  <si>
    <t>Վիդեոուժեղավար բազմաելքային 1/16</t>
  </si>
  <si>
    <t>Վիդեոուժեղավար բազմաելքային 1/12</t>
  </si>
  <si>
    <t>Տեսավահանակ Philips LCD monitor V-Line 21.5/54.6sm/223v</t>
  </si>
  <si>
    <t>Օդորակիչ  HISENSE ASTO9UW4SVET G10 9000BTU</t>
  </si>
  <si>
    <t>Պրոյեկտոր  Acer X1226H</t>
  </si>
  <si>
    <t>Ջրբաժան ՙA՚ տեսակի</t>
  </si>
  <si>
    <t>Ջրբաժան ՙD՚ տեսակի</t>
  </si>
  <si>
    <t>Ջրբաժան ՙK՚ տեսակի</t>
  </si>
  <si>
    <t xml:space="preserve">Ցուցանակ չժանգոտվող մետաղից </t>
  </si>
  <si>
    <t>Դրոշմակնիք</t>
  </si>
  <si>
    <t>Came ֆիրմայի Krono 310 մոդելի էլեկտրական բացող-փակող համակարգ</t>
  </si>
  <si>
    <t>Պատնեշ</t>
  </si>
  <si>
    <t xml:space="preserve">Ցուցանակ </t>
  </si>
  <si>
    <t xml:space="preserve">Գրատախտակ </t>
  </si>
  <si>
    <t xml:space="preserve">Մետաղական կախիչներ </t>
  </si>
  <si>
    <t>Դատական դահլիճի արգելաճաղL 240</t>
  </si>
  <si>
    <t>Պատնեշ L=2200մմ</t>
  </si>
  <si>
    <t>Պատնեշ L=2400մմ</t>
  </si>
  <si>
    <t>Ցուցանակ չժանգոտվող մետաղից</t>
  </si>
  <si>
    <t>Monitor  HP L1740  17  insh  TFT  Monitor  Type:  LCD  technology  flat  panel,  comatible  in  desingn  with  workstations  SCNC6132  HNG</t>
  </si>
  <si>
    <t>Monitor  HP L1740  17  insh  TFT  Monitor  Type:  LCD  technology  flat  panel,  comatible  in  desingn  with  workstations  SCNC6132  HN3</t>
  </si>
  <si>
    <t>Monitor  HP L1740  17  insh  TFT  Monitor  Type:  LCD  technology  flat  panel,  comatible  in  desingn  with  workstations  SCNC6132  H16</t>
  </si>
  <si>
    <t>Monitor  HP L1740  17  insh  TFT  Monitor  Type:  LCD  technology  flat  panel,  comatible  in  desingn  with  workstations  SCNC6132  H15</t>
  </si>
  <si>
    <t>Monitor  HP L1740  17  insh  TFT  Monitor  Type:  LCD  technology  flat  panel,  comatible  in  desingn  with  workstations  SCNC6132  H11</t>
  </si>
  <si>
    <t>Monitor  HP L1740  17  insh  TFT  Monitor  Type:  LCD  technology  flat  panel,  comatible  in  desingn  with  workstations  SCNC6132  HNOF</t>
  </si>
  <si>
    <t>Monitor  HP L1740  17  insh  TFT  Monitor  Type:  LCD  technology  flat  panel,  comatible  in  desingn  with  workstations  SCNC6132  HNB</t>
  </si>
  <si>
    <t>Monitor  HP L1740  17  insh  TFT  Monitor  Type:  LCD  technology  flat  panel,  comatible  in  desingn  with  workstations  SCNC6132  H10</t>
  </si>
  <si>
    <t>Monitor  HP L1740  17  insh  TFT  Monitor  Type:  LCD  technology  flat  panel,  comatible  in  desingn  with  workstations  SCNC6132  HN1</t>
  </si>
  <si>
    <t>Monitor  "Dell  E 177FP</t>
  </si>
  <si>
    <t>MONITOR Samsung 19'' LCD SM 943N</t>
  </si>
  <si>
    <t>MONITOR HP LE1901 w LCD technology</t>
  </si>
  <si>
    <t>MONITOR Samsung 19'' LCD SM  943N</t>
  </si>
  <si>
    <t>Monitor HP  20  HP  2011x20-in LED LCD</t>
  </si>
  <si>
    <t>Monitor 20" Samsung S20A300B</t>
  </si>
  <si>
    <t>Digital Projeqtor NEC LT  265 K</t>
  </si>
  <si>
    <t>Printer HP  LJ  1160  CNC1F  18179</t>
  </si>
  <si>
    <t>Printer  HP  LJ  1022  Function:  B/M  momochrome  printing  CNCKC06769</t>
  </si>
  <si>
    <t>Printer  HP  LJ  1022  Function:  B/M  momochrome  printing  CNCKC06754</t>
  </si>
  <si>
    <t>Printer  HP  LJ  1022  Function:  B/M  momochrome  printing  CNCKC06797</t>
  </si>
  <si>
    <t>Printer  HP  LJ  1022  Function:  B/M  momochrome  printing  CNCKC06733</t>
  </si>
  <si>
    <t>Printer  HP  LJ  1022  Function:  B/M  momochrome  printing  CNCKC04279</t>
  </si>
  <si>
    <t>Printer  Canon  LBP-2900</t>
  </si>
  <si>
    <t xml:space="preserve"> Printer  "Canon  LBP  2900 </t>
  </si>
  <si>
    <t>PRINTER HP 1018</t>
  </si>
  <si>
    <t>ALL-IN-ONE MULTIFUNCTION SYSTEM HPLaser Jet M5025 MFP</t>
  </si>
  <si>
    <t>ALL-IN-ONE MULTIFUNCTION SYSTEM HPLaser Jet M5035 MFP  Printer  A</t>
  </si>
  <si>
    <t>լազերային Տպիչ HP Lazer Jet P 2035 Printer</t>
  </si>
  <si>
    <t>Բազմֆունկց. Լազ. տպիչ սարք HP LJ Pro MFP M428dw</t>
  </si>
  <si>
    <t>Անցագրային քարտերի ընթերցիչ ներառյալ կոնտրոլեր  K-3</t>
  </si>
  <si>
    <t>Դատական դահլիճի արգելաճաղ Լ252</t>
  </si>
  <si>
    <t>Դատական դահլիճի արգելաճաղ Լ270</t>
  </si>
  <si>
    <t>Փաստաթղերի  պահման պահարան</t>
  </si>
  <si>
    <t>Buziness  Telefone  System  Type 'A'  Panasonic  KXTA  616</t>
  </si>
  <si>
    <t>համակարգիչ P4</t>
  </si>
  <si>
    <t>համակարգիչ P4 “A”</t>
  </si>
  <si>
    <t>Համակարգիչ HP Compaq dx *7400</t>
  </si>
  <si>
    <t>WORKSTATIO</t>
  </si>
  <si>
    <t>համակարգիչ WORKSTATION dx 750:Intel Core Duo</t>
  </si>
  <si>
    <t>Համակարգիչ HP 290G3MT/i3-9100,DDR4 4GB, SSD128GB, HDD1TB,W10Pro,O2019</t>
  </si>
  <si>
    <t>Համակարգիչ HP 290G2MT/i3.6GHz ,4Cores, DDR4 8GB, SSD240GB, HDD1TB,W10Pro,O2019</t>
  </si>
  <si>
    <t>Համակարգիչ Dell Vostro 3681/Intel Core i5-10400/8GB/256GBM.2SSD/1TB HDD/DVDRW/Wifi+BT/W10pro/3Yrw Մոնիտոր DELL 24 P2419H(23.8), մկնիկ, ստեղնաշար</t>
  </si>
  <si>
    <t>Համակարգիչ Dell Vostro 3681/Intel Core i5-10400/8GB/256GBM. 2SSD/ 1TB HDD/DVDRW/Wifi+ BT/ W10 pro/3Yrw  Մոնիտոր DELL 24 P2419H(23.8), մկնիկ, ստեղնաշար</t>
  </si>
  <si>
    <t>SRS Femida /Վանաձոր/</t>
  </si>
  <si>
    <t>DIGITAL COURT RECORDING SYSTEM Femida /Ստեփանավան-Տաշիր/</t>
  </si>
  <si>
    <t>Femida Դատական գործընթացի թվային ձայնագրման սարք/Սպիտակ/</t>
  </si>
  <si>
    <t>Մոնիտոր LCD 17</t>
  </si>
  <si>
    <t>Մոնիտոր 15 LCD / ստացվել է 2011թ.-ին/</t>
  </si>
  <si>
    <t>Մոնիտոր ACER 1717/ ստացվել է 2011թ.-ին// ստացվել է 2011թ.-ին/</t>
  </si>
  <si>
    <t>Մոնիտոր Ասեռ ԼԱԴ 17</t>
  </si>
  <si>
    <t>Մոնիտոր Մաստիֆ 20.1'' ԼՍԴ</t>
  </si>
  <si>
    <t>Մոնիտոր Beng LUD 19''</t>
  </si>
  <si>
    <t>Մոնիտոր LUD 19 HP L 1908w</t>
  </si>
  <si>
    <t>Մոնիտոր (Dell E177FP, Black TC 099)</t>
  </si>
  <si>
    <t>Մոնիտոր Beng LCD 19''</t>
  </si>
  <si>
    <t>Մոնիտոր LCD 19 HP L 1980w</t>
  </si>
  <si>
    <t>MONITOR</t>
  </si>
  <si>
    <t>Monitor hp Lw1901LCD</t>
  </si>
  <si>
    <t>Monitor Samsung 19 943 N LCD</t>
  </si>
  <si>
    <t>Մոնիտոր MONITOR  Samsung 9 LCD SM 943</t>
  </si>
  <si>
    <t xml:space="preserve">Մոնիտոր  Orange 17 </t>
  </si>
  <si>
    <t>Մոնիտոր  W2072aLCD</t>
  </si>
  <si>
    <t>Մոնիտոր  HPL 1908w</t>
  </si>
  <si>
    <t>Մոնիտոր  HP LE 1901w</t>
  </si>
  <si>
    <t xml:space="preserve"> Տեսավահանակ Philips LCD 21.5</t>
  </si>
  <si>
    <t>Մոնիտոր Philips243S7EJMB/0023.8''</t>
  </si>
  <si>
    <t>Պրոյկտոր Acer X1226H</t>
  </si>
  <si>
    <t>Մոնիտոր Philips243S7EJMB/00 23.8''</t>
  </si>
  <si>
    <t>պրինտր "LazerJet 1160”</t>
  </si>
  <si>
    <t>Պրինտեր “LazerJet 1022”</t>
  </si>
  <si>
    <t>Պրինտեր “LazerJet 2420”</t>
  </si>
  <si>
    <t>Սկաներ “9200c”</t>
  </si>
  <si>
    <t>KM 2020 Copier</t>
  </si>
  <si>
    <t xml:space="preserve">լազերային տպիչ </t>
  </si>
  <si>
    <t>լազերային տպիչ ԼԲՊ 2900</t>
  </si>
  <si>
    <t>լազերային տպիչ ՀՊ 1018</t>
  </si>
  <si>
    <t>պատճենանանման մոքենա Քենոն ԻՌ2016ջի</t>
  </si>
  <si>
    <t>սկան Epson V350</t>
  </si>
  <si>
    <t>պատճենաhանման մեքենա Քենոն ԻՌ2016</t>
  </si>
  <si>
    <t>պրինտեր/պատճ.մեքենա/սկան Քենոն MB-3220</t>
  </si>
  <si>
    <t>տպիչ HP LJ P 2014</t>
  </si>
  <si>
    <t>Լազերային տպիչ HP LJ1018</t>
  </si>
  <si>
    <t>Printer HPLJ 1018</t>
  </si>
  <si>
    <t>բազմաֆունկցիոնալ տպիչ</t>
  </si>
  <si>
    <t>Printer HP LJ1018</t>
  </si>
  <si>
    <t>Լազերային տպիչ (Printer) HP LJ1018</t>
  </si>
  <si>
    <t>Լազերային տպիչ  HPLJ P 1102/ ստացվել է 2011թ.-ին/</t>
  </si>
  <si>
    <t>Սկաներ  HP Scanjet G 3110 Photo Scaner</t>
  </si>
  <si>
    <t>Լազերային տպիչ  HPLJ  1005</t>
  </si>
  <si>
    <t>Լազերային տպիչ HP LJ P 2035 Print</t>
  </si>
  <si>
    <t>Լազերային տպիչ HP Lazer Jet P 2035 Print</t>
  </si>
  <si>
    <t>Բազմաֆունկցիոնալ տպիչ սարքCanon IR 2520</t>
  </si>
  <si>
    <t>Լազերային տպիչ HP LJ Pro M 404dn</t>
  </si>
  <si>
    <t>Անխափան սնուցման աղբյուր Custos 2K (PPF)A1900</t>
  </si>
  <si>
    <t>ղեկավարող/ կարդացող ս</t>
  </si>
  <si>
    <t>կարդացող սարք</t>
  </si>
  <si>
    <t>հոսանքի մարտկոց</t>
  </si>
  <si>
    <t>A14/802.11b Access Point</t>
  </si>
  <si>
    <t>System Compatible sound catd/ ձայնային քարտ/</t>
  </si>
  <si>
    <t>Microphone/բարձրախոս/</t>
  </si>
  <si>
    <t>UPS Nova AVR 625 VA</t>
  </si>
  <si>
    <t>երկաթյա պահարան</t>
  </si>
  <si>
    <t>ղեկավարի սեղանի կցորդ</t>
  </si>
  <si>
    <t>գրասեղան 1 տումբայի համար</t>
  </si>
  <si>
    <t>տումբա 3 դարակով (սեղանի)</t>
  </si>
  <si>
    <t>սեղան առանց տումբայի (սովորական)</t>
  </si>
  <si>
    <t>հագուստի պահարան</t>
  </si>
  <si>
    <t xml:space="preserve">գրապահարամ փակ դռներով </t>
  </si>
  <si>
    <t>քարտուղարի եւ վկայի սեղան</t>
  </si>
  <si>
    <t>կողմերի սեղան</t>
  </si>
  <si>
    <t>դատավորի բազկաթոռ</t>
  </si>
  <si>
    <t>բազկաթոռ առանց անիվների</t>
  </si>
  <si>
    <t>բազմոց երեք նստատեղով</t>
  </si>
  <si>
    <t>անջրպետ բարյեր մեծ դահլիճի համար</t>
  </si>
  <si>
    <t>անջրպետ բարյեր միջին դահլիճի համար</t>
  </si>
  <si>
    <t>վկայի ամբիոն</t>
  </si>
  <si>
    <t>երեք տեղանոց նստարան</t>
  </si>
  <si>
    <t>չորս տեղանով նստարան</t>
  </si>
  <si>
    <t>հինգ տեղանոց նստարան</t>
  </si>
  <si>
    <t>վեց տեղանոց նստարան</t>
  </si>
  <si>
    <t>երկաթյա կասսա</t>
  </si>
  <si>
    <t>պահարան</t>
  </si>
  <si>
    <t>բազմոց-բազկաթոռ</t>
  </si>
  <si>
    <t>խորհրդակցական սեղան /4*2/</t>
  </si>
  <si>
    <t>խորհրդակցական սեղան /3.5*1.5/</t>
  </si>
  <si>
    <t>շարժական աթոռ</t>
  </si>
  <si>
    <t>մետաղյա պահարան</t>
  </si>
  <si>
    <t>չհրկիզվող պահարան</t>
  </si>
  <si>
    <t>սեղան</t>
  </si>
  <si>
    <t>դատավորի փոքր սողան</t>
  </si>
  <si>
    <t>դատական դահլիճի պատնեշ</t>
  </si>
  <si>
    <t>դատավորի աթոռ</t>
  </si>
  <si>
    <t>այցելունների աթոռ</t>
  </si>
  <si>
    <t>սովորական սեղան</t>
  </si>
  <si>
    <t>դատական քարտուղարի սեղան</t>
  </si>
  <si>
    <t>դատական կողմերի սեղան</t>
  </si>
  <si>
    <t>գործառնական աթոռ</t>
  </si>
  <si>
    <t>դատավորի սողան</t>
  </si>
  <si>
    <t>դատական դահլիճի արգելաճաղ L250</t>
  </si>
  <si>
    <t>դատական դահլիճի արգելաճաղ L240</t>
  </si>
  <si>
    <t>դատական դահլիճի արգելաճաղ L280</t>
  </si>
  <si>
    <t xml:space="preserve">դատավորի գրասեղան </t>
  </si>
  <si>
    <t>դիմադիր կցասեղան</t>
  </si>
  <si>
    <t>կողային կցասեղան</t>
  </si>
  <si>
    <t>գրասեղանի պահարան ղեկավարի համար 3 դարակով</t>
  </si>
  <si>
    <t>գրապահարան ղեկավարի համար</t>
  </si>
  <si>
    <t>գրապահարան ղեկավարի համար ապակյա դռներով</t>
  </si>
  <si>
    <t>նիստերի սեղան</t>
  </si>
  <si>
    <t>երկար աշխատանքային գրասեղան</t>
  </si>
  <si>
    <t>կարճ աշխատանքային գրասեղան</t>
  </si>
  <si>
    <t>գրասեղանի պահարան 3 դարակով</t>
  </si>
  <si>
    <t>դատարանի քարտուղարի գրասեղան</t>
  </si>
  <si>
    <t>դատարանի կողմերի համար գրասեղան</t>
  </si>
  <si>
    <t xml:space="preserve">գրապահարան </t>
  </si>
  <si>
    <t>գրապահարան բաց դարակներով</t>
  </si>
  <si>
    <t>այցելուների համար աթոռ</t>
  </si>
  <si>
    <t>աշխատանքային աթոռ</t>
  </si>
  <si>
    <t xml:space="preserve"> բազկաթոռ</t>
  </si>
  <si>
    <t>2-տեղանոց նստարան</t>
  </si>
  <si>
    <t>3-տեղանոց նստարան</t>
  </si>
  <si>
    <t xml:space="preserve">ղեկավարի սեղան  </t>
  </si>
  <si>
    <t>դատարանի դահլիճի արգելաճաղ L 210</t>
  </si>
  <si>
    <t>դատարանի դահլիճի արգելաճաղ L 250</t>
  </si>
  <si>
    <t>սեյֆ չհրկիզվող պահարան</t>
  </si>
  <si>
    <t>տավորի աթոռ</t>
  </si>
  <si>
    <t>Բազկաթոռ ղեկավարի շարժական/հենակը փայտ, կաշի/</t>
  </si>
  <si>
    <t>Գրասեղան/1400/600/750/</t>
  </si>
  <si>
    <t>Գրասեղան/1200/600/750/</t>
  </si>
  <si>
    <t>Աթոռ գրասենյակային, շարժական/հենակները պլաստիկ</t>
  </si>
  <si>
    <t>Գրասեղան/1500*700*750/</t>
  </si>
  <si>
    <t>Գրասեղան/1700*800*750/, կողադիր /1200*500*600/</t>
  </si>
  <si>
    <t>Ապահովության արգելապատնեշ</t>
  </si>
  <si>
    <t xml:space="preserve">Հեռախոսի սարք </t>
  </si>
  <si>
    <t>հեռուստացույց SONY KV-BZ216 M 80</t>
  </si>
  <si>
    <t>հեռուստացույց SONY KV-AW 21 M 80</t>
  </si>
  <si>
    <t>Ջրաչափ</t>
  </si>
  <si>
    <t>անցագրային քարտերի ընթերցրչ-K-3</t>
  </si>
  <si>
    <t>դռան էլեկտրական փական</t>
  </si>
  <si>
    <t>դռան մեխանիկական սարք</t>
  </si>
  <si>
    <t>էլ. սնման հանգույց պահուստային մարտկոցներով</t>
  </si>
  <si>
    <t xml:space="preserve">էլեկտրական և ինտերֆեյսային մալուխներ </t>
  </si>
  <si>
    <t xml:space="preserve"> ջրի պոմպ /pomp/</t>
  </si>
  <si>
    <t>Փոշեկուլ GEEPAS GVC2587 /8</t>
  </si>
  <si>
    <t>ցուցանակ</t>
  </si>
  <si>
    <t>զինանշան</t>
  </si>
  <si>
    <t>Ցուցանակ չժանգոտվող պողպտից 60*90սմ /արույրե ՀՀ Զինանշանով/</t>
  </si>
  <si>
    <t>Սեղանի համակարգիչ</t>
  </si>
  <si>
    <t>Սերվերային համակարգիչ</t>
  </si>
  <si>
    <t>Monitor HP LE 1901w</t>
  </si>
  <si>
    <t>Տեսահսկման համակարգ</t>
  </si>
  <si>
    <t>Մուտքի հսկողության համակարգ</t>
  </si>
  <si>
    <t>Մոնիտոր  Սպայդեր  Նետ  17"  ԼՍԴ  (  Monitor  Spider  Net  17"  LCD</t>
  </si>
  <si>
    <t>Մոնիտոր Dell E 177FP, Black TS 099</t>
  </si>
  <si>
    <t>Մոնիտոր  Benq LCD 19</t>
  </si>
  <si>
    <t>Մոնիտոր  LCD 19 HP L 1908 w</t>
  </si>
  <si>
    <t>Մոնիտոր Benq LCD19</t>
  </si>
  <si>
    <t>Մոնիտոր Benq E 900 w</t>
  </si>
  <si>
    <t>MONITOR  HP LE 1901w  Մոնիտոր</t>
  </si>
  <si>
    <t>Մոնիտոր HP  L 1908W</t>
  </si>
  <si>
    <t>Մոնիտոր Philips 243S7EJMB/00   23,8</t>
  </si>
  <si>
    <t>Սկաներ Canon LIDE 120</t>
  </si>
  <si>
    <t>Սկաներ</t>
  </si>
  <si>
    <t>Սերվեր</t>
  </si>
  <si>
    <t>նկար</t>
  </si>
  <si>
    <t>դատական դահլիճի արգելաճաղ</t>
  </si>
  <si>
    <t>Մոնիտոր Benq FP 747</t>
  </si>
  <si>
    <t>Մոնիտոր 17 Samsung 753s</t>
  </si>
  <si>
    <t>Մոնիտոր  Packard  L-1502  Flat panel</t>
  </si>
  <si>
    <t xml:space="preserve">Մոնիտոր  Dell E178FPc </t>
  </si>
  <si>
    <t>Մոնիտոր  LCD  15  CIT  1024* 768, 75 hz</t>
  </si>
  <si>
    <t>Մոնիտոր HP LE 1901w</t>
  </si>
  <si>
    <t>Մոնիտոր ««Սպայդեռնետ 17««  LCD</t>
  </si>
  <si>
    <t>Մոնիտոր DELL  17 LCD</t>
  </si>
  <si>
    <t>Մոնիտոր Benq LCD  17</t>
  </si>
  <si>
    <t>Մոնիտոր  Benq LCD  19</t>
  </si>
  <si>
    <t>Մոնիտոր  LCD  19, HP L 1908 W</t>
  </si>
  <si>
    <t>Մոնիտոր Բենք ԼՍԴ 19</t>
  </si>
  <si>
    <t>Մոնիտոր LCD  19, HP L 1908 W</t>
  </si>
  <si>
    <t>Մոնիտոր Hewlett Packard L 1502</t>
  </si>
  <si>
    <t>Մոնիտոր  HP Lw 1901 LCD</t>
  </si>
  <si>
    <t>Մոնիտոր HP L 1502</t>
  </si>
  <si>
    <t>Մոնիտոր HP 20 2011*20 in LED LCD</t>
  </si>
  <si>
    <t>Մոնիտոր ՀՊ ՔՈՄՓԱԿ ԼԵ 1901</t>
  </si>
  <si>
    <t>Մոնիտոր LD 1908w</t>
  </si>
  <si>
    <t>մոնիտոր SAMSUNG 9 LCD SM 943 N</t>
  </si>
  <si>
    <t>Տպիչ HP DJ 920C</t>
  </si>
  <si>
    <t>Տպիչ  LJ 1022 Hewlett Packard</t>
  </si>
  <si>
    <t>Տպիչ   HP LJ  1020</t>
  </si>
  <si>
    <t xml:space="preserve">Տպիչ   HP LJ  3745  </t>
  </si>
  <si>
    <t>Տպիչ  HP LJ  1160</t>
  </si>
  <si>
    <t>Լազերային  տպիչ Canon LBP 2900</t>
  </si>
  <si>
    <t>Տպիչ HP 1020</t>
  </si>
  <si>
    <t>Տպիչ Samsung ML 2010</t>
  </si>
  <si>
    <t>Տպիչ ՀՊ ԼՋ  2014</t>
  </si>
  <si>
    <t>Տպիչ HP LJ 1022</t>
  </si>
  <si>
    <t>Տպիչ սարք  HP LJ 1018</t>
  </si>
  <si>
    <t>Լազերային տպիչ  tipe HP LJ 1022</t>
  </si>
  <si>
    <t>Տպիչ Canon LBP 6020</t>
  </si>
  <si>
    <t>Լազերային տպիչ KYOSERA DS 1040</t>
  </si>
  <si>
    <t>Տպիչ սարք XEROX WORKCENTRE 33250 NI</t>
  </si>
  <si>
    <t>Լազերային տպիչ ՀՊ ԼՋ Պ-2035</t>
  </si>
  <si>
    <t>Լազերային տպիչ ՊՀ ԼՋ Պ 2035</t>
  </si>
  <si>
    <t>Տպիչ ՍԱՄՍՈՒՆԳ ՍԼ-Մ 2020</t>
  </si>
  <si>
    <t>Բազմաֆունկցիոնալ սարք   /SCAN, Canon MF 3220/</t>
  </si>
  <si>
    <t>Բազմաֆունկցիոնալ սարք  Samsung SCX 4Z 16F</t>
  </si>
  <si>
    <t>Բազմաֆունկցիոնալ սարք ALL IN ONE MULTI FUNCTION SYSTEM /  HP M5035xs MPF</t>
  </si>
  <si>
    <t>Բազմաֆունկցիոնալ տպիչ KTOSERA ECOSYS M 2530dn</t>
  </si>
  <si>
    <t xml:space="preserve">Պատճ. Մեքենա  KM 1500 Copier  </t>
  </si>
  <si>
    <t>Պատճ մեք Քենոն iR 2016 J</t>
  </si>
  <si>
    <t>Պատճ. Մեքենա  Canon iR 2016</t>
  </si>
  <si>
    <t>Սկաններ Packard 9200c Scanner/Digital Sender</t>
  </si>
  <si>
    <t>Սկաներ ՀՊ 2400</t>
  </si>
  <si>
    <t>Սկաններ  Epson V 350</t>
  </si>
  <si>
    <t>Սկաներ HP Scanjet G3110 Photo Scaner</t>
  </si>
  <si>
    <t>Սկաններ epson gt 2500</t>
  </si>
  <si>
    <t>Սկաներ CANON LIDE 120</t>
  </si>
  <si>
    <t>Սկաներ  canon LIDE 120</t>
  </si>
  <si>
    <t>Անխափան սնուցման սարք  Powercom 600A</t>
  </si>
  <si>
    <t xml:space="preserve">Անխափան սնուցման սարք  NOVA AVR 625 </t>
  </si>
  <si>
    <t xml:space="preserve">Անխափան սնուցման սարք  Power com BNT- 600 VA </t>
  </si>
  <si>
    <t>Անխափան սնուցման սարք  E Pro 600 VA</t>
  </si>
  <si>
    <t>Անխափան սնուցման սարք  1200  VA</t>
  </si>
  <si>
    <t>Անխափան սնուցման սարք MQE  625</t>
  </si>
  <si>
    <t>Անխափան սնուցման սրաքEATON UPS NOVA AVR 623VA/360w</t>
  </si>
  <si>
    <t>Անխափան սնուցման սրաք  EATON UPS NOVA AVR 1550VA/1100w</t>
  </si>
  <si>
    <t>Անխափան սնուցման սրաք  Smart UPS 1500</t>
  </si>
  <si>
    <t>Անխափան սնուցման սարք Capasity min 750VA</t>
  </si>
  <si>
    <t>Անխափան սնուցման սարք UPS 650</t>
  </si>
  <si>
    <t>Անխափան սնուցման սարք UPS APC 1500VAI</t>
  </si>
  <si>
    <t xml:space="preserve">Ձայնագրիչ սարք  SOFTWARE SRS ,,FEMIDA,, </t>
  </si>
  <si>
    <t xml:space="preserve">Ձայնագրիչ սարք  SRS ,,FEMIDA,, </t>
  </si>
  <si>
    <t>Խոսափող SRS VOICE մետաղյա կաղապարով, ձայնային մեկուսիչով</t>
  </si>
  <si>
    <t>Ֆաքս Modem Zyxel OMNY 56ext</t>
  </si>
  <si>
    <t>Ցանցային սվիչ HUB 8 port  UTB 10/100  MB</t>
  </si>
  <si>
    <t>Մոդեմ  DSL</t>
  </si>
  <si>
    <t>Գրասեղանի պահարան  3 դարակով</t>
  </si>
  <si>
    <t>6 տեղանոց նստարան</t>
  </si>
  <si>
    <t>Երկաթյա կասսա</t>
  </si>
  <si>
    <t>Ցուցանակ չժանգոտվող պողպատից 60*90սմ /արույրե ՀՀ Զինանշանով/</t>
  </si>
  <si>
    <t xml:space="preserve">Հեռ ապպ. Ֆաքս  Panas. KXFT 933CX </t>
  </si>
  <si>
    <t>Հեռուստացույց  JVC</t>
  </si>
  <si>
    <t>Հեռուստացույց  LED 43" Starwind SW-LED43UA400</t>
  </si>
  <si>
    <t>Փոշեկուլ ««Պանասոնիկ«« MC -5030</t>
  </si>
  <si>
    <t>Փոշեկուլ  SIMENS VS 08 G 2010</t>
  </si>
  <si>
    <t>Գազահաշվիչ G 40</t>
  </si>
  <si>
    <t>Գազի կարգավորիչ</t>
  </si>
  <si>
    <t>Անցագրային քարտերի ընթերցիչ ներառյալ կոնտրոլեր K3</t>
  </si>
  <si>
    <t>Դռան էլեկտրական փականք</t>
  </si>
  <si>
    <t>Էլ սնուցման հանգույց պահուստային մարտկոցներով</t>
  </si>
  <si>
    <t>Էլ. եւ ինտերֆեյսային մալուխներ, լարանցում եւ այլ անհրաժեշտ ապրանքներ, սարքավորումներ եւ պարագաներ</t>
  </si>
  <si>
    <t>Գրամեքենա Օպտիմա</t>
  </si>
  <si>
    <t>Համակարգիչ P4 3,0 Ghz</t>
  </si>
  <si>
    <t>Համակարգիչ /սերվեր/ Dell Optiplex 745 Mini Tower</t>
  </si>
  <si>
    <t>Համակարգիչ P4 Core 2Duo2</t>
  </si>
  <si>
    <t>Համակարգիչ HP Compax dx7400</t>
  </si>
  <si>
    <t>Համակարգիչ Intel Core 2DUO</t>
  </si>
  <si>
    <t>Դատ.գործընթաց.թվային ձայանագրառման համակարգ</t>
  </si>
  <si>
    <t>Տվյալների բազայի սերվեր HP ML 330G7</t>
  </si>
  <si>
    <t>Համացանցային սերվեր HP ML 330G</t>
  </si>
  <si>
    <t>Համակարգիչ HP Compaq 6200 Pro Ser</t>
  </si>
  <si>
    <t>Համակարգիչ CPU;2MB L2,2GB 667 MHZ</t>
  </si>
  <si>
    <t>Համակարգիչ Core i3, Windows 8,1</t>
  </si>
  <si>
    <t>Համակարգիչ Core i3, Windows 8,1 Pro 3.4</t>
  </si>
  <si>
    <t>Սերվերային համակարգ 5038-II, Intel XEON</t>
  </si>
  <si>
    <t>Համակարգիչ ACER Veriton M2640G</t>
  </si>
  <si>
    <t>Համակարգիչ HP Compaq 500B Core 2Duo</t>
  </si>
  <si>
    <t>Համակարգիչ IRU Corp 313 TWR I3</t>
  </si>
  <si>
    <t>Համակարգիչ HP290G3MT/i3-9100, DDR4GB</t>
  </si>
  <si>
    <t>Ֆեմիդա ձայն համակարգ/intel i5, 21.5" AOC,տպիչ Kyocera,UPS-850VA/</t>
  </si>
  <si>
    <t>Համակարգիչ Dell Vostro 3681/Intel Core i5/10400/8GB/256GBM.SSD/1TB</t>
  </si>
  <si>
    <t>Մոնիտոր ACER</t>
  </si>
  <si>
    <t>Մոնիտոր BENQ</t>
  </si>
  <si>
    <t>Մոնիտոր LCD 17" CIT Monitor Flat Panel</t>
  </si>
  <si>
    <t>Մոնիտոր /սերվեր/</t>
  </si>
  <si>
    <t>Մոնիտոր LCD19HPL 1908w</t>
  </si>
  <si>
    <t>Մոնիտոր HP Compaq LE 1901 w</t>
  </si>
  <si>
    <t>Մոնիտոր HP 20 LED</t>
  </si>
  <si>
    <t>Մոնիտոր Philips LCD 21.5</t>
  </si>
  <si>
    <t>Digital Projector NEC LT 265 K</t>
  </si>
  <si>
    <t>Մոնիտոր Philips 243S7EJMP/00 23.8"</t>
  </si>
  <si>
    <t>Պրոյեկտոր ACER X1226H</t>
  </si>
  <si>
    <t>Լազերային տպիչ Canon Lbp-2900</t>
  </si>
  <si>
    <t>Սկաներ HP Scan Jet 3800</t>
  </si>
  <si>
    <t>Անխափան սնուցման սարք 1200VA</t>
  </si>
  <si>
    <t>Անխափան սնուցման սարք UPS 1200V</t>
  </si>
  <si>
    <t>Անխափան սնուցման սարք /Capasity 750VA/</t>
  </si>
  <si>
    <t>Անխափան սնուցման սարք SMART Pro SM.X 1500VA</t>
  </si>
  <si>
    <t>Լազերային տպիչ HPLaser Jet Pro P1102</t>
  </si>
  <si>
    <t>Բազմաֆ.տպող սարք HP Lase Jet M503Sxs MFP A3</t>
  </si>
  <si>
    <t>Սկաներ HP ScanJet G3110 Photo scaner</t>
  </si>
  <si>
    <t>Անխափան սնուցման սարք APS Back RS 500VA</t>
  </si>
  <si>
    <t>Սկաներ EPSON GT-2500</t>
  </si>
  <si>
    <t>Բազմաֆ.տպող սարք MFU WC 5021</t>
  </si>
  <si>
    <t>Լազերային տպիչ B/W monochrome printing</t>
  </si>
  <si>
    <t>Բազմաֆ.տպող սարք HP LՅ Pro400 M426dw</t>
  </si>
  <si>
    <t>Բազմաֆ.տպող սարք Canon IR 2520</t>
  </si>
  <si>
    <t>Սկաներ Canon Lide 120</t>
  </si>
  <si>
    <t>Լազերային տպիչ HP LJ Pro M404dne</t>
  </si>
  <si>
    <t>Սկաներ CanoScan Lide 120</t>
  </si>
  <si>
    <t>Բազմաֆ. լազ.տպող սարք HP LJ Pro MFP M428dw</t>
  </si>
  <si>
    <t>Անցագրային քարտի ընթերցիչ</t>
  </si>
  <si>
    <t>Դռան էլեկտրական փական Electric Strikes</t>
  </si>
  <si>
    <t>Էլսնման հանգույց պահուստային մարտկոցներով</t>
  </si>
  <si>
    <t>Էլեկտրական և ինտերֆեյսային մալուխներ</t>
  </si>
  <si>
    <t>Դռան էլեկտրական փականք ML-180.K</t>
  </si>
  <si>
    <t>Դռան մեխանիկական փակող սարք GEZE TS1000C</t>
  </si>
  <si>
    <t>Անցագրային քարտի ընթերցիչ K-3</t>
  </si>
  <si>
    <t>Կահույք տիպային</t>
  </si>
  <si>
    <t>Գրասեղանի կցորդ</t>
  </si>
  <si>
    <t>Գրասեղանի դիմադիր սեղան</t>
  </si>
  <si>
    <t>Պահարան</t>
  </si>
  <si>
    <t>Գրասեղանի պահարան</t>
  </si>
  <si>
    <t>Նստարան</t>
  </si>
  <si>
    <t>Արգելաճաղ</t>
  </si>
  <si>
    <t>Գրասեղան /1800*800*750/, անիվով դարակաշար,կողադիր /1200*600*500/</t>
  </si>
  <si>
    <t>Բազկաթոռ ղեկավարի շարժական /հենակը փոյտ,կաշի/</t>
  </si>
  <si>
    <t>Գրասեղան 1400/700/750</t>
  </si>
  <si>
    <t>Գրասեղան 1200/600/750</t>
  </si>
  <si>
    <t>Աթոռ գրասենյակային,շարժական /հենակները պլաստիկ/</t>
  </si>
  <si>
    <t>Հեռախոս-ֆաքս</t>
  </si>
  <si>
    <t>Հեռախոս</t>
  </si>
  <si>
    <t>Կենտրոնական ջեռուցման կաթսա ECODANCE</t>
  </si>
  <si>
    <t>Օդորակիչ HISENSE AST09</t>
  </si>
  <si>
    <t>Օդորակիչ HISENSE AST09UW4SVET G10 9000BTU</t>
  </si>
  <si>
    <t>Օդը հովացնող սարք BERG NOBLE</t>
  </si>
  <si>
    <t>Ջերմաչափ</t>
  </si>
  <si>
    <t>Համակարգիչ /պրոցեսոր/ P4 3.2 GHz 915</t>
  </si>
  <si>
    <t>Համակարգիչ HP Compaq dx 7400</t>
  </si>
  <si>
    <t>Համակարգիչ PH Core Duo 66/1066</t>
  </si>
  <si>
    <t>ՀամակարգիչHP kompaq dx</t>
  </si>
  <si>
    <t>Համակարգիչ LSUS QUIK TR kCK</t>
  </si>
  <si>
    <t xml:space="preserve"> Worksatation HP dx7500 intel Core 2 Duo</t>
  </si>
  <si>
    <t>Workstation HPDx 7500 M/1:7400</t>
  </si>
  <si>
    <t>Սերվեր DELL optil Plex TM745 Mini to wer</t>
  </si>
  <si>
    <t>Համակարգիչ HPcompaq 6200 pro Ser. Intel i3-2120</t>
  </si>
  <si>
    <t>Digital Court Recording System   (Computer HP compaq 6300 MT, Monitor- HP COMPAQ LE2002x 20-in LED Monitor, printer HP Laserjet Pro P1102, Srs Femida</t>
  </si>
  <si>
    <t>համակարգիչCORE i3 MS Office Standaet Windows 8.1</t>
  </si>
  <si>
    <t>համակարգիչCORE i3 M Windows 8.1 Pro 3.4</t>
  </si>
  <si>
    <t xml:space="preserve">՛՛Ֆեմիդա՛՛ ձայնագրառման համակարգ/համակարգիչ-CPUIntelPentium G3240/3.10 GHz, մոնիտոր-19.5 Philips, տպիչ-HPLJProP1102, անխափան սնուցման սարք-UPS850VA, SRS  Femida ներառյալ ծրագիր/ձայնային պանել, աուդիո կոմուն., 6հ. դին., 6հ. միկր. պատվ., մալուխ 6հ,ականջ.2հ </t>
  </si>
  <si>
    <t>Ֆեմիդա ձայնագր. համակարգ, h-intel Core i34170- Ֆեմիդա/ձայնագրման համակարգ, համակարգիչ 1 հատ- Intel core i3 4170(3.6GHz), HDD 1TB, 7200 rpm pro64bit/Office home and BUS 2016, SATA, DVD+/RW-, DDR3.4 GB PC3-12800, Winmonitor /հատ- HP 19.5* philips, տպիչ 1</t>
  </si>
  <si>
    <t xml:space="preserve">Համակարգիչ ամբողջը մեկում </t>
  </si>
  <si>
    <t>Սերվերային համակարգ Supermicro SYS-5038A-II Inte</t>
  </si>
  <si>
    <t xml:space="preserve">Սեղանի համակարգիչ Dell Vostro 3650MT/CPU Intel </t>
  </si>
  <si>
    <t>Համակարգիչ, լազերային տպիչով P4 2.4 chipset VCA</t>
  </si>
  <si>
    <t>ՀամակարգիչHP kompaq dx 7400</t>
  </si>
  <si>
    <t>Digital Court Recording System   Դատական գործընթացի թվային ձայնագրման համակարգ</t>
  </si>
  <si>
    <t>Համակարգիչ LSUS QUIK KCK</t>
  </si>
  <si>
    <t>Համակարգիչ P4 3,2 GHz 15 915</t>
  </si>
  <si>
    <t xml:space="preserve">Համակարգիչ  P4 Core2 Duo2 </t>
  </si>
  <si>
    <t>Databaza server CPU:310 Cr5 Tower 1066 Mhz</t>
  </si>
  <si>
    <t>Համակարգիչ P4 Core Duo2 66/1066…/կոդ 270309/</t>
  </si>
  <si>
    <t xml:space="preserve">Համակարգիչ /պրոցեսոր/ P4 </t>
  </si>
  <si>
    <t>DATABASE SERVER CPU intel Xenon  ES410-233</t>
  </si>
  <si>
    <t>DICITAL COURT RECORDT HG SYSTEN SBS-Femida</t>
  </si>
  <si>
    <t>Digital Court Recording  System /SRS-Femida,Workstatrion, Monitor, UPS</t>
  </si>
  <si>
    <t>Համակ-չHP290G3MT/i3-9100,DDR44GB,SSD128GB,HDDITB,W</t>
  </si>
  <si>
    <t>"Ֆեմիդա" ձայն.համակ.համ-իչ-Intel i5-8500/1TB/4GB, մոնիտոր 21.5 AOC, տպիչ-Kyocera P3145, UPS-850VA, դատ.ձայն.համ."SRS Femida"</t>
  </si>
  <si>
    <t>Համա-չP290G2MT/3.6Hz,4Cores,DDR48GB,SSD240GB,HDD1TB,W10Pro,O2019</t>
  </si>
  <si>
    <t xml:space="preserve">Համակարգիչ Dell Vostro 3681/Intel Core i5-10400/8GB/256GBM.2SSD/1TB HDD/DVDRW/WiFi+BT/W10pro/3Yrw </t>
  </si>
  <si>
    <t>Մոնիտոր ԼՍԴ 19HP L1908</t>
  </si>
  <si>
    <t>Մոնիտոր ԼՍԴ 19HP L1908w</t>
  </si>
  <si>
    <t>Monitor  samsung 19 943 NLCD</t>
  </si>
  <si>
    <t>Մոնիտոր DELL 19LSD</t>
  </si>
  <si>
    <t>Մոնիտոր Հանս-Ջի 17 ԼՍԴ</t>
  </si>
  <si>
    <t>Մոնիտոր Լ-Ջի-17 ԼՍԴ</t>
  </si>
  <si>
    <t>Մոնիտոր DELL E177FP Blach TC 099 (Սերվեր)</t>
  </si>
  <si>
    <t>Monitor hp lw1901 LCD</t>
  </si>
  <si>
    <t xml:space="preserve"> Monitor  samsung 19 943 NLCD</t>
  </si>
  <si>
    <t>Մոնիտոր BENQ LSD 19</t>
  </si>
  <si>
    <t>Մոնիտոր Սպայդեր ՆԵՏ 19 ԼՍԴ</t>
  </si>
  <si>
    <t>Monitor HP 20 HP 2011x20-in LED LCD</t>
  </si>
  <si>
    <t>Մոնիտոր LG LSD 17</t>
  </si>
  <si>
    <t>Monitor LSD 17           (ֆեմիդա)</t>
  </si>
  <si>
    <t>Մոնիտոր Վյու Սոնիք 19 Ֆլեթ</t>
  </si>
  <si>
    <t>Մոնիտոր Benq LSD 19</t>
  </si>
  <si>
    <t>Մոնիտոր Philips24357EJMB/00 23.8*</t>
  </si>
  <si>
    <t>Սկաներ HP Scanjet G2710</t>
  </si>
  <si>
    <t>Printer1102</t>
  </si>
  <si>
    <t>լազերային տպիչ HP LJ 1018</t>
  </si>
  <si>
    <t>լազերային տպիչ HP Lazer Jet 1018</t>
  </si>
  <si>
    <t xml:space="preserve">լազերային տպիչ 1020                                                    </t>
  </si>
  <si>
    <t>լազերային տպիչ Canon 2900</t>
  </si>
  <si>
    <t>լազերային տպիչ HP LJ P 2014</t>
  </si>
  <si>
    <t>Տպիչ SAMSUNG 4/1</t>
  </si>
  <si>
    <t>Պատճենահանման մեքենա Canon ՀՌ 2016 ՋԻ</t>
  </si>
  <si>
    <t>Ֆաքս-հեռախոս Panasonic KX FL 612CX</t>
  </si>
  <si>
    <t>Բազմաֆունկցիոնալ տպող համակարգ բոլորը մեկում</t>
  </si>
  <si>
    <t>տպիչ HPLJ Pro P 1102</t>
  </si>
  <si>
    <t>Flatbed Scaner Epson GT 2500</t>
  </si>
  <si>
    <t>Բազմաֆ-լ տպիչ Kyoceta ECOSYS M 2530dn</t>
  </si>
  <si>
    <t>Տպիչ սարք, բազմաֆունկցիոնալ. Canon IR 2520</t>
  </si>
  <si>
    <t>Լազերային տպիչ Canon 2900</t>
  </si>
  <si>
    <t>Լազերային տպիչHP LJ 1018</t>
  </si>
  <si>
    <t>Լազերային տպիչ HP Lazer Jet 1018</t>
  </si>
  <si>
    <t xml:space="preserve">Լազերային տպիչ HP LJ P 2014 </t>
  </si>
  <si>
    <t>Լազերային տպիչ HP LJ P 1018      (ý»Ù.)</t>
  </si>
  <si>
    <t>Պատճենահանման մեքենա Canon NP 7161</t>
  </si>
  <si>
    <t>Պատճենահանման մեքենա Canon իՌ 2016</t>
  </si>
  <si>
    <t>Printer HP LJ  1018</t>
  </si>
  <si>
    <t>Սկաներ Scan jet G3110</t>
  </si>
  <si>
    <t>Տպիչ HPLJ 1102</t>
  </si>
  <si>
    <t>Պատճենահանման մեքենա NP MPF</t>
  </si>
  <si>
    <t>Լազերային տպիչ Kyocera ECOSYS P3155 dn</t>
  </si>
  <si>
    <t>Բազմաֆունկ. լազ. տպ. սարքHP LJ Pro MFP M428dw</t>
  </si>
  <si>
    <t xml:space="preserve">հատ   </t>
  </si>
  <si>
    <t>WORKSTATION dx 750: Intel Core  2Duo  համակարգիչ</t>
  </si>
  <si>
    <t>Սեղանի համակարգիչ ACER Veriton M2640G / մոնիտոր ACER V226HQLbd</t>
  </si>
  <si>
    <t xml:space="preserve">կոմպլ </t>
  </si>
  <si>
    <t>Համակարգիչ WORKSTATION dx 750 Intel Core Duo</t>
  </si>
  <si>
    <t>P 4-1.8 GB/512kb/ 256Mb DDR/40GB HDD/7200// Mb AGT ATI Radeon /CD ROM 52x/CD-RW 18.18.16x10x32/Lan Card 10/100/Audio</t>
  </si>
  <si>
    <t>Processor: Computer Pentium 4-2,4 GHz</t>
  </si>
  <si>
    <t>Workstation Type ՚՚A՚՚</t>
  </si>
  <si>
    <t>Workstation Type ՚՚B՚՚</t>
  </si>
  <si>
    <t>Համակարգիչ P5GHz-MX</t>
  </si>
  <si>
    <t>Համակարգիչ P4 3.0/RAM DDR II  512Mb/HDD 80GB/FDD/Combo Liteon,  KB, Mouse</t>
  </si>
  <si>
    <t>Համակարգիչ HP compaq dx*7400</t>
  </si>
  <si>
    <t>Համակարգիչ CPU:Intel Core 2 Duo E7500, 2.93 GHz, RAM: 2GB PC3-10600 (1x2GB) HDD: 500GB VGA: Integrated Intel Graghics Media Accelerator X4500</t>
  </si>
  <si>
    <t>Համացանցային սերվեր HP ML 330G7 CPU:QPI4.8GT/s, Intel Xeon, E5504 (2.0GHz/4-core/4MB/80W) SPECint_rate 2006 (Base value-64.6) RAM: 2GB 1x2GB PC3-10600(DDR3-1333) HDD: 500GB 3G SATA 7.2K rpm Video Adapter/Graphics card: SATA DVD RW Optical DrIve)</t>
  </si>
  <si>
    <t xml:space="preserve">Համակարգիչ CPU:Intel Core 2 Duo E6850, 3 GHz, RAM: 4GB PC3-10600 (1x2GB) HDD: 320GB </t>
  </si>
  <si>
    <t xml:space="preserve"> Համակարգիչ HPcompaq 6200 Pro Ser.,Intel i3-2120  </t>
  </si>
  <si>
    <t xml:space="preserve">Համակարգիչ Workstation Intel Core i7-.3770                   </t>
  </si>
  <si>
    <t>Տվյալների բազայի սերվեր HP ML 330G6</t>
  </si>
  <si>
    <t>Սեղանի համակարգիչ Dell Vostro 365 MT/CPU Intel Core i5-6400/4GB/500GB/DVDRW/Monitor Dell E2216H 21.5 OS Win 10Professional Edition</t>
  </si>
  <si>
    <t>Պրոցոսոր Workstation Type ՚՚A՚՚</t>
  </si>
  <si>
    <t>Պրոցոսոր Workstation Type ՚՚B՚՚</t>
  </si>
  <si>
    <t>Համակարգիչ Asus P4</t>
  </si>
  <si>
    <t>Համակարգիչ HP P4</t>
  </si>
  <si>
    <t>Համակարգիչ HP E6550</t>
  </si>
  <si>
    <t>Համակարգիչ Samsung</t>
  </si>
  <si>
    <t>Համակարգիչ P4</t>
  </si>
  <si>
    <t>Համակարգիչ HP dx6120</t>
  </si>
  <si>
    <t>Մոնիտոր HP Compaq LE 1901w,2011x</t>
  </si>
  <si>
    <t>Մոնիտոր-Տեսավահանական PhillipsVline 21.5/54.6sm</t>
  </si>
  <si>
    <t>Մոնիտոր Samsung 9 LCD SM 943</t>
  </si>
  <si>
    <t>Մոնիտոր 20 HP 2011x20-in LED LCD</t>
  </si>
  <si>
    <t>Monitor 17 Samsung 753 s</t>
  </si>
  <si>
    <t>Monitor LCD " CIT 1024x768 75Hz</t>
  </si>
  <si>
    <t>Monitor "Dell E177FP"</t>
  </si>
  <si>
    <t>Մոնիտոր Բենք ԼՍԴ 17þþ (Monitor Benq LCD 17")</t>
  </si>
  <si>
    <t>Մոնիտոր Benq LCD19"</t>
  </si>
  <si>
    <t>Մոնիտոր HP Compag LE 1901w</t>
  </si>
  <si>
    <t>Մոնիտոր Բենք 19</t>
  </si>
  <si>
    <t xml:space="preserve">Monitor 20"Samsung S 20A300B                      </t>
  </si>
  <si>
    <t>Monitor Philips 19.5 200V 4LSB/00</t>
  </si>
  <si>
    <t>Մոնիտոր HP L1906</t>
  </si>
  <si>
    <t xml:space="preserve">Monitor LCD " CIT </t>
  </si>
  <si>
    <t>Մոնիտոր HP 1740</t>
  </si>
  <si>
    <t>Մոնիտոր HP 11908w</t>
  </si>
  <si>
    <t>Մոնիտոր Benq</t>
  </si>
  <si>
    <t>Մոնիտոր Philips</t>
  </si>
  <si>
    <t>Մոնիտոր BENQ LCD 17</t>
  </si>
  <si>
    <t>Մոնիտոր HP 1908w</t>
  </si>
  <si>
    <t>ALL IN ONE MNLTIFUNC.SIST.HPM1536</t>
  </si>
  <si>
    <t>Լազերային տպիչ HP LJ P1006</t>
  </si>
  <si>
    <t>Բազմաֆունկ. տպիչ Kyocera ECOSYS M 2530dn</t>
  </si>
  <si>
    <t>լազերային տպիչ HP LJ P1102</t>
  </si>
  <si>
    <t>Քսերոքս Rank Xerox</t>
  </si>
  <si>
    <t>Printer HP DJ 920 C</t>
  </si>
  <si>
    <t>Fax-Modem Zyxel OMNY 56 ext</t>
  </si>
  <si>
    <t>Printer Type ՚՚A"</t>
  </si>
  <si>
    <t>Printer Type ՚՚B"</t>
  </si>
  <si>
    <t>Scaner/Digital Sender</t>
  </si>
  <si>
    <t>Desctop Digital Copier Type "B"</t>
  </si>
  <si>
    <t>Printer "Canon LBP 2900"</t>
  </si>
  <si>
    <t>Պատճենահանման մեքենա Քենոն իՌ201ջի (Canon iR201j)</t>
  </si>
  <si>
    <t>Սկաներ Musteck Paw 2400</t>
  </si>
  <si>
    <t xml:space="preserve">Սկաներ Scaner xerox 7600i             </t>
  </si>
  <si>
    <t>Լազերային տպիչ 1102</t>
  </si>
  <si>
    <t>Բազմաֆունկցիոնալ տպող սարք HP LJ Pro 400M 426 DW</t>
  </si>
  <si>
    <t>Բազմաֆունկցիոնալ տպիչ Kyoseta ECOSYS M 2530dn</t>
  </si>
  <si>
    <t>Տպիչ բազմաֆունկցիոնալ Canon IR 2520</t>
  </si>
  <si>
    <t>Տպիչ HP LazerJet 1018</t>
  </si>
  <si>
    <t>Տպիչ Canon LBP 2900</t>
  </si>
  <si>
    <t>Տպիչ  1018</t>
  </si>
  <si>
    <t>Տպիչ  1022</t>
  </si>
  <si>
    <t>Լազերային տպիչ HP1160</t>
  </si>
  <si>
    <t>"Ֆեմիդա" ձայն.համակ, համ-իչ-Intel Core i3-7100/1TB/4GB, մոնիտոր 19.5"Philips, տպիչ-Kyocera P2040dn, UPS-850VA, դատ.ձայն.համ."SRS Femida"</t>
  </si>
  <si>
    <t>Ֆեմիդա ձայնագրման համակարգ /համակարգիչ 1 հատ -Intel G 3240/500GB/4GB,DVD-RW/Win7 Pro 64 bit,,/ofice home and bus2013,մոնիտոր 1 հատ - HP 195 Philips,տպիչ 1 հատ-HP LJ P Pro 1102,անխափան սնուցման սարք 1 հատ-UPS 850VA,դատական ձայնագրման համակարգ"SRS Femida" 1 հատ ներառյալ"SRS Femida" Software(ձայնային ծրագիր,ձայնային պանել M-Audio delta,աուդիո կոմունիկատոր(mixer 8x4)),6 հատ դինամիկ միկրոֆոն պատվանդան 6 հատ,աուդիո մալուխ 5մ-6 հատ ,2 հատ դինամիկի ականջակալներ</t>
  </si>
  <si>
    <t>Ֆեմիդա ձայնագրառման համակարգ /համակարգիչ 1 հատ -CPU Intel Pentium G 3240/3.10 GHz 3Mb cache, 2 cores/HDD 500GB 7200 rpm SATA, DVD+/-RW, DDR 3  4gb PC3-12800, առնվազն 1 PCI slot, /Win 7 Pro 32 bit, Office home and business 2013,մոնիտոր 1 հատ - 19.5 Philips,տպիչ 1 հատ-HP LJ P Pro 1102,անխափան սնուցման սարք 1 հատ-UPS 850VA,դատական ձայնագրման համակարգ"SRS Femida" 1 հատ ներառյալ "SRS Femida" Software(ձայնային ծրագիր,ձայնային պանել M-Audio delta44,աուդիո կոմունիկատոր(mixer 8x4)),6 հատ դինամիկ միկրոֆոն"SRS voise Clear" միկրոֆոնի պատվանդան 6 հատ,աուդիո մալուխ 5մ-6 հատ ,2 հատ դինամիկի ականջակալներ</t>
  </si>
  <si>
    <t xml:space="preserve">Ֆեմիդա ձայնագրառման համակարգ /համակարգիչ 1 հատ - Intel core i3 4160 (3.6GHz) HDD 500GB 7200 rpm SATA, DVD+/RW, DDR 3.4GB PC3-12800, Winmonitor /հատ -HP 19.5* Philips,տպիչ 1 Kyocera FS, UPS 850VA,դատական ձայնագրման համակարգ"SRS Femida" 1 հատ </t>
  </si>
  <si>
    <t>Անխափան սնուցման սարք 650 Pro</t>
  </si>
  <si>
    <t>Անխափան սնուցման սարք 700 VA</t>
  </si>
  <si>
    <t>անխափան սնուցման սարք UPSAPS Back 650 VA Liant ML 310 G5 Power</t>
  </si>
  <si>
    <t>Դիկտոֆոն</t>
  </si>
  <si>
    <t>ՈՒժեղացուցիչ</t>
  </si>
  <si>
    <t>Ձայնային կալոնկա</t>
  </si>
  <si>
    <t>Մուտքային հսկիչ համակարգ</t>
  </si>
  <si>
    <t>UPS Power Com BNT- 600 VA</t>
  </si>
  <si>
    <t>Microphones Condencer "SRS Voice Clear"</t>
  </si>
  <si>
    <t xml:space="preserve">Microphone Table Stand Proel SCT50TL </t>
  </si>
  <si>
    <t>Microphone Floor Stand Ultimate 27105B</t>
  </si>
  <si>
    <t>Microphone Holder MHR</t>
  </si>
  <si>
    <t>Microphone Cable with XRL</t>
  </si>
  <si>
    <t>Headphones KOSS UR-20</t>
  </si>
  <si>
    <t>Foot Pedal "SRS PEDAL" (COM)</t>
  </si>
  <si>
    <t>Operating Software- Court recording System ՚՚SRS Femida՚՚ Softwareincluding License</t>
  </si>
  <si>
    <t>Անխափան սնուցման սարք /Capasity: min. 750VA/</t>
  </si>
  <si>
    <t>Անխափան սնուցման սարք /SMART UPS 1500վտ/</t>
  </si>
  <si>
    <t>Անվտանգության համակարգի սարքեր / 1.ընդունիչ-հսկիչ սարք NX-8v2, 2. Ընդունիչ սարք - NX216E կամ համարժեքը, 3. Սարք ղեկավարման ստեղնաշար NX-148 կամ համարժեքը 4. Մետաղական սնուցման սարքով արկղ /1 լրակազմ/, 5. Մուտքի հսկման կոնտրոլլեր /օֆիցե ցօնտռօլ/, /1 լրակազմ/, 6. 2 հատ էլեկտրական մարտկոց 12վ 7Աժ, 7. մոնտաժման պարագաներ/</t>
  </si>
  <si>
    <t>Անվտանգության համակարգի տեխնիկական եւ ծրագրային սպասարկման ծառայությունների սարքեր/ լրակազմ / 1.տեսագրիչ թվային 4Ch, 2. հիշողության կոշտ սկավառակ, 3. տեսախցիկ գունավոր ներքին, 4. Փական էլ. մագնիսական, 5. Կոճակ ելքի, 6. Սնուցման սարք 12Վ, 7. մարտկոց էլեկտրական, 8. Մալուխ տարբեր, 9. Օժանդակ նյութեր, պարագաներ</t>
  </si>
  <si>
    <t>ԱՏՍ Panasonic</t>
  </si>
  <si>
    <t>Կոմուտատոր KD-18</t>
  </si>
  <si>
    <t>Մարկիրովկայի մեքենա</t>
  </si>
  <si>
    <t>Գրամեքենա ՛՛Օպտիմաþþ</t>
  </si>
  <si>
    <t>Գրամեքենա</t>
  </si>
  <si>
    <t>Գրամեքենա þþ Օպտիմաþþ</t>
  </si>
  <si>
    <t>Գրամեքենա ՛՛Լյուբավաþþ</t>
  </si>
  <si>
    <t>Սեղան նիստերի</t>
  </si>
  <si>
    <t>Գորգ</t>
  </si>
  <si>
    <t>Սեղան 2 տումբանի</t>
  </si>
  <si>
    <t>Ղեկավարի սեղան/դատավորի/_x000D_
VEGA FRASSINO L2100</t>
  </si>
  <si>
    <t>Ղեկավարի սեղան տումբա /դատավորի_x000D_
VEGA FRASSINO Nero</t>
  </si>
  <si>
    <t>Ղեկավարի սեղանի կցորդ սեղան/_x000D_
դատավորի VEGA FRASSINO L1000</t>
  </si>
  <si>
    <t>Գրապահարան խուլ դռներով /դատավորի/_x000D_
VEGA FRASSINO L930 P450 H2072</t>
  </si>
  <si>
    <t>Ղեկավարի սեղան /նախագահի/_x000D_
VEGA RADICA L2100</t>
  </si>
  <si>
    <t>Ղեկավարի սեղանի տումբա /նախագահի/_x000D_
VEGA FRASSINO Nero</t>
  </si>
  <si>
    <t>Ղեկավարի սեղանի կցորդ սեղան /նախագահի/ VEGA RADICA L1000</t>
  </si>
  <si>
    <t>Գրապահարան խուլ դռներով /նախագահի/_x000D_
VEGA RADICA L930 P450 H2072</t>
  </si>
  <si>
    <t>Սեղան սովորական RIO L1400</t>
  </si>
  <si>
    <t>Սեղան սովորական RIO</t>
  </si>
  <si>
    <t>Սեղան սովորական RIO L1200</t>
  </si>
  <si>
    <t>Գրապահարան խուլ և ապակյա դռներով /աշխատասենյակների _x000D_
RIO L800 P510 H2076</t>
  </si>
  <si>
    <t>Նիստերի քարտուղարի  և  վկայի սեղան_x000D_
RIO L1030</t>
  </si>
  <si>
    <t>Կողմերի սեղան RIO L1400</t>
  </si>
  <si>
    <t>Դատավորի բազկաթոռ_x000D_
Սև գույնի բնական կաշվից,THEA</t>
  </si>
  <si>
    <t>Սովորական աթոռ_x000D_
 540x590x810,18ISO</t>
  </si>
  <si>
    <t>Քարտուղարի և վկայի աթոռ_x000D_
Բորդո , 600x510Xx60,POLA-142</t>
  </si>
  <si>
    <t>Բազմոց_x000D_
Սև 3 տեղանոց, 810x1980x920, Chiara</t>
  </si>
  <si>
    <t>Բազկաթոռ_x000D_
Սև, 810x940[920,Chiara</t>
  </si>
  <si>
    <t>Բազկաթոռ Սև, 810x940[920,Chiara</t>
  </si>
  <si>
    <t>4-տեղանոց նստարաններ</t>
  </si>
  <si>
    <t>Կախիչ հատակադիր</t>
  </si>
  <si>
    <t>Գրասեղան /տումբայով/</t>
  </si>
  <si>
    <t xml:space="preserve"> Բազկաթոռ</t>
  </si>
  <si>
    <t xml:space="preserve"> Գրապահարան</t>
  </si>
  <si>
    <t>Ապակի գրապահաչան</t>
  </si>
  <si>
    <t>Չհրկիզվող պահարան /սեյֆ/ 2 դռնանի</t>
  </si>
  <si>
    <t>Մետաղական պահարան /Սեյֆ-չհրկիզվող պահարան/</t>
  </si>
  <si>
    <t>Հեռախոս-ֆաքս Panasonic KX-FT 901</t>
  </si>
  <si>
    <t>Հեռուստացույց ՛՛ֆոտոն՛՛</t>
  </si>
  <si>
    <t>Սառնարան ՛՛Յուրտուզան՛՛</t>
  </si>
  <si>
    <t>Օդորակիչ 12000BTU</t>
  </si>
  <si>
    <t>Վառարան ELEC-TUR</t>
  </si>
  <si>
    <t>Ֆաքս  Broter  intelli  FAX  -870  mc</t>
  </si>
  <si>
    <t>Լազերային  տպիչ  HPLJ  1020</t>
  </si>
  <si>
    <t>Պատճենահանման  մեքենա  Canon  iR2016j</t>
  </si>
  <si>
    <t xml:space="preserve">Ֆաքս  </t>
  </si>
  <si>
    <t>Պատճենահանման  մեքենա</t>
  </si>
  <si>
    <t>Տպիչ  HP Laser Jet</t>
  </si>
  <si>
    <t>Սկաներ Epson Perfector V19</t>
  </si>
  <si>
    <t>Սկաներ CanoScan  Lide 220</t>
  </si>
  <si>
    <t>Ղեկավարող/Կարդացող  սարք  PW-301  /613931/</t>
  </si>
  <si>
    <t>Ղեկավարող/Կարդացող  սարք  PW-301  /613933/</t>
  </si>
  <si>
    <t>Ղեկավարող/Կարդացող  սարք  PW-301  /613936/</t>
  </si>
  <si>
    <t>Հոսանքի  մարտկոց  /համակարգն  անհապաղ  սնուցող  սարք  7.2A,  12V  մարտ/</t>
  </si>
  <si>
    <t>Դռան  էլեկտրական  փականք</t>
  </si>
  <si>
    <t>Աուդիոմիքսեր</t>
  </si>
  <si>
    <t xml:space="preserve">Նստարան`  երեք  տեղանոց  </t>
  </si>
  <si>
    <t xml:space="preserve">Նստարան`  հինգ  տեղանոց  </t>
  </si>
  <si>
    <t>Ղեկավարի  սեղանի  կցորդ</t>
  </si>
  <si>
    <t>Սեղան  աշխատանքային</t>
  </si>
  <si>
    <t>Կողմերի  սեղան</t>
  </si>
  <si>
    <t>Դատավորի  սեղան</t>
  </si>
  <si>
    <t xml:space="preserve">Գրապահարան`  ապակյա  դռներով  </t>
  </si>
  <si>
    <t>Դատավորի  բազկաթոռ</t>
  </si>
  <si>
    <t>Քարտուղարի  և  վկայի  աթոռ</t>
  </si>
  <si>
    <t>Բազկաթոռ  աշխատանքային</t>
  </si>
  <si>
    <t>Կցասեղան</t>
  </si>
  <si>
    <t>Գրապահարան /ապակիներով /</t>
  </si>
  <si>
    <t xml:space="preserve">Ղեկավարի  գրասեղան  </t>
  </si>
  <si>
    <t xml:space="preserve">Դիմադիր  կցասեղան </t>
  </si>
  <si>
    <t>Գրապահարան  ղեկավարի  համար</t>
  </si>
  <si>
    <t>Երկար  աշխատանքային  գրասեղան</t>
  </si>
  <si>
    <t>Կարճ  աշխատանքային  գրասեղան</t>
  </si>
  <si>
    <t>Գրասեղանի  պահարան   3 դարակով</t>
  </si>
  <si>
    <t>Դատարանի  քարտուղարի  գրասեղան</t>
  </si>
  <si>
    <t>Գրապահարան  բաց  դարակներով</t>
  </si>
  <si>
    <t>Այցելուների  համար  աթոռ</t>
  </si>
  <si>
    <t>2-տեղանոց  նստարան</t>
  </si>
  <si>
    <t>3-տեղանոց  նստարան</t>
  </si>
  <si>
    <t>4-տեղանոց  նստարան</t>
  </si>
  <si>
    <t>Ցուցանակ չժանգոտվող պողպատից 60*90սմ /պարույրե ՀՀ Զինանշանով/</t>
  </si>
  <si>
    <t xml:space="preserve">Ավտոմեքենա </t>
  </si>
  <si>
    <t xml:space="preserve">Ավտոմեքենա  </t>
  </si>
  <si>
    <t>Փոշեկուլ Panasonic MC-5510</t>
  </si>
  <si>
    <t>UPS-650</t>
  </si>
  <si>
    <t>Անխափան սնուցման սարք Capasity min 750 VA</t>
  </si>
  <si>
    <t>Անխափան սնուցման սարք  MGE 626</t>
  </si>
  <si>
    <t>UPS APC BACK RS 500 VA</t>
  </si>
  <si>
    <t xml:space="preserve">Բաժանարար 24 port </t>
  </si>
  <si>
    <t xml:space="preserve">Փոքր հեռախոսակայան ATS Panasonik kx-TM </t>
  </si>
  <si>
    <t>System Compatible sound card (Ó³ÛÝ³ÛÇÝ ù³ñï)</t>
  </si>
  <si>
    <t xml:space="preserve">Audio-commytating Mrktur </t>
  </si>
  <si>
    <t>Բարձրախոս (Microphone)</t>
  </si>
  <si>
    <t>Ջրի պոմպ</t>
  </si>
  <si>
    <t>Կոշտ սկավառակ</t>
  </si>
  <si>
    <t>Ռենտգեն հսկողության  սարքեր GUARD SPIRT XYT-2101 LCD</t>
  </si>
  <si>
    <t>Ջեռուցման կաթսա Ferroli</t>
  </si>
  <si>
    <t>Դատական կազմի սեղան</t>
  </si>
  <si>
    <t>Դիմադիր կացասեղան</t>
  </si>
  <si>
    <t>կողային կացասեղան</t>
  </si>
  <si>
    <t>Բազկաթոռ ղեկավարի շարժական /հենակը փայտ, կաշի/</t>
  </si>
  <si>
    <t>2 տեղանոց նստարան</t>
  </si>
  <si>
    <t>Դատական դահլիճի արգելաճաղ L 210</t>
  </si>
  <si>
    <t>Հեռուստացույց TOSHIBA 43U7752EV</t>
  </si>
  <si>
    <t>Ցուցանակ չժանգոտվող պողպատից 60*90 սմ /արույրե ՀՀ Զինանշանով/</t>
  </si>
  <si>
    <t>Անցագրային քարտերի ընթերցիչ (ներառյալ կոնտրոլեր)-K-3</t>
  </si>
  <si>
    <t>Դռան Էլեկտրական փականք</t>
  </si>
  <si>
    <t>Էլ. սնուցման հանգույց պահուստային մարտկոցներով</t>
  </si>
  <si>
    <t xml:space="preserve">Էլեկտրական և  ինտերֆեսային մալուխներ. լարանցում և այլ անհրաժեշտ ապրանքներ. սարքավորումներ և պարագաներ </t>
  </si>
  <si>
    <t xml:space="preserve"> Գերատեսչական նորմատիվ ակտերի տեղեկագիր և Պաշտոնական տեղեկագիր</t>
  </si>
  <si>
    <t>Էկենգի վճարների մասին</t>
  </si>
  <si>
    <t xml:space="preserve">Դատավորներ </t>
  </si>
  <si>
    <t>Ծառայողներ</t>
  </si>
  <si>
    <t>Էկենգի վճար</t>
  </si>
  <si>
    <t>Ընդամենը
(մարդ)</t>
  </si>
  <si>
    <t>Երևան քաղաքում ավտոկայանատեղի տեղական տուրքի մասին</t>
  </si>
  <si>
    <t>Ավտոմեքենաների քանակը</t>
  </si>
  <si>
    <t>Տուրքի տարեկան գումարը (հազ. դրամով)</t>
  </si>
  <si>
    <t>Համակարգիչ,  Pentium 300 Mh Zwith 128</t>
  </si>
  <si>
    <t>Համակարգիչ 2 300</t>
  </si>
  <si>
    <t>Համակարգիչ P 2 400,6485/4 ACP</t>
  </si>
  <si>
    <t>TOSHIBA RAU 713 KHEZ A0003</t>
  </si>
  <si>
    <t>Համակարգչային բլոկ P3-733</t>
  </si>
  <si>
    <t>Համակարգիչ Intel Pentium V2 4(562)</t>
  </si>
  <si>
    <t>Համակարգիչ P 4-2 (Մոնիտոր Benc 15)</t>
  </si>
  <si>
    <t>Համակարգիչ NOTEBOOK</t>
  </si>
  <si>
    <t>Համակարգիչ P4z Intel</t>
  </si>
  <si>
    <t>Համակարգիչ Pen. 4  HZ 915</t>
  </si>
  <si>
    <t>Աշխատակայան համակարգիչ</t>
  </si>
  <si>
    <t>Բազմաֆունկցիանալ համակարգ</t>
  </si>
  <si>
    <t>Համակարգիչ P4 30 GHZ 945 intel chipset</t>
  </si>
  <si>
    <t>Համակարգիչ/Workstation/P4 3.0RAM 512MB,HDD 80GB,VGA 128MB,DVD/CD-RW</t>
  </si>
  <si>
    <t>Համակարգիչ/Workstation/HP Compaq dx7400,CPU:2.33 GHz,RAM 2GB,HDD 160GB,Video Adapter/Graphics Card:integrated</t>
  </si>
  <si>
    <t>Համակագրիչ Workstation HP Compaq dx 7400,cpu;2,33 GHz,RAM 2GB,HDD 160GB,Video Adaptor/Graphics Card integrated</t>
  </si>
  <si>
    <t>Նոթբուք</t>
  </si>
  <si>
    <t>Համակարգիչ Pentiun 4</t>
  </si>
  <si>
    <t>Համակարգիչ HP compac DX7400</t>
  </si>
  <si>
    <t>ՀամակարգիչHP Pentium 4 կոմպլեկտ</t>
  </si>
  <si>
    <t xml:space="preserve">Համակարգիչ Workstation </t>
  </si>
  <si>
    <t>Համակագրգիչ HP compact DX7400</t>
  </si>
  <si>
    <t>Պրոցեսոր PIV</t>
  </si>
  <si>
    <t>Համակարգիչ/Workstation dx 750 Intel Core 2 Duo</t>
  </si>
  <si>
    <t>Համակարգիչ CPU: Intel Core DUO E 7500, 2,93 GHZ RAM 2GB RC3-10600(1*2gb) HDD 200 GB VGA :Integrated Intel Graphics Media Acceleratot X45000</t>
  </si>
  <si>
    <t>Համակարգիչ P4 2, 8GHZ RAM 512MB, VGA128mb, HDD 80gb</t>
  </si>
  <si>
    <t>Համակարգիչ HP compac 6200 Pro Ser i3-2120</t>
  </si>
  <si>
    <t>Notebook DELL Latitude</t>
  </si>
  <si>
    <t>iPad 3 WiFi,4GB</t>
  </si>
  <si>
    <t>Համակարգիչ CPU:2MB L2 cachememory 2 GB</t>
  </si>
  <si>
    <t>iPad 3 WiFi,4GB with cover</t>
  </si>
  <si>
    <t>Համակարգիչ HP compac 6200 Pro Ser13-2120</t>
  </si>
  <si>
    <t>համակարգիչ cor i3 MS OFFICE WINDOWS</t>
  </si>
  <si>
    <t>ՀամակարգիչHP compaq500B Core 2Duo E7500.2.93GHz</t>
  </si>
  <si>
    <t>ՀամակարգիչCorei5/DDR 4GB,/HDD 500GB/DVD-RW/մոնիտոր կոմպլ.</t>
  </si>
  <si>
    <t>Համակարգիչ Aser Veriton M2640G</t>
  </si>
  <si>
    <t>Սեղանի համակարգիչ ACER Veriton M2640G / մոնիտոր ACER V226HQLbd   կոմպլ.</t>
  </si>
  <si>
    <t>Համակարգիչ Core 2 du 2.66/1066 intel 31 chipset VGA 128MBRAM 1024MB</t>
  </si>
  <si>
    <t>Համակարգիչ Core 2 du P4, 3.2 GHz, RAM 512Mb, VGA 128Mb, HDD 80Gb</t>
  </si>
  <si>
    <t>Համակարգիչ Core 2 Duo, E6750, RAM 1Gb, VGA 128Mb, HDD 160Gb</t>
  </si>
  <si>
    <t xml:space="preserve">ՀամակարգիչHP compaq500B Core 2Duo E7500.2.93GHz   </t>
  </si>
  <si>
    <t>Համակարգիչ HP Comaqdx*7400</t>
  </si>
  <si>
    <t>Համակարգիչ Core 2 DUO E6850</t>
  </si>
  <si>
    <t>Համակարգիչ Core i5/Մոնիտոր</t>
  </si>
  <si>
    <t>Համակարգիչ P4 3,2Ghz RAM 512 Mb</t>
  </si>
  <si>
    <t>Համակարգիչ P4 3.0 ghz Ram 512 DHH 80gb VGA 128 mb</t>
  </si>
  <si>
    <t>Համակարգիչ CIT P4 CPU 2140 1.66 ghz</t>
  </si>
  <si>
    <t xml:space="preserve">Համակարգիչ P4HPcompakt dx 2200,3,0ghz,512mb,VGA B </t>
  </si>
  <si>
    <t>Համակարգիչ Core 2 Duo, E6850, 300GHz,VGA 512 MB, RA</t>
  </si>
  <si>
    <t>Աշխատակայան DELL Iptiplex</t>
  </si>
  <si>
    <t>Workstation Intel Core i7-.3771</t>
  </si>
  <si>
    <t>Workstation  IIP Compaq dx2200</t>
  </si>
  <si>
    <t>Համակարգիչ Core 2 i3, MS Office Standart</t>
  </si>
  <si>
    <t>Սեղանի համակարգիչ ACER Veriton M2640G /մոնիտոր ACER  V226HQLbd</t>
  </si>
  <si>
    <t>Համակարգիչ HP dx 7500IntelCoreDUO E7500CZC9496</t>
  </si>
  <si>
    <t>Համակարգիչ HP compaq Core 2 DUO E 7500 2.93GHZ</t>
  </si>
  <si>
    <t>Համակարգիչ Core 2Duo, E6850, 300GHz, VGA 512 MB, RA</t>
  </si>
  <si>
    <t>Սեղանի համակարգիչ Dell Vostro 3650MT/CPU Intel Core i5-6400/4GB/500GB/DVDRW/Monitor Dell E2216H 21.5 OS Win 10 Proffesional Edition</t>
  </si>
  <si>
    <t>ՀամակարգիչP4 HP/ hp1740</t>
  </si>
  <si>
    <t>Worqstation CITP4 1.66HGZCPU 2140</t>
  </si>
  <si>
    <t>Համակարգիչ CIT P4  CPU 2140 1.66ghz</t>
  </si>
  <si>
    <t>Monitor Beng FP767-12</t>
  </si>
  <si>
    <t xml:space="preserve">Մոնիտոր HP Compaq LE 1901w                        </t>
  </si>
  <si>
    <t>Մոնիտոր Benq LCD 19" E 900W</t>
  </si>
  <si>
    <t>Մոնիտոր ASER LCD 17"</t>
  </si>
  <si>
    <t>Մոնիտոր LCD 19 HP 1908w</t>
  </si>
  <si>
    <t>Մոնիտոր LD1908 w</t>
  </si>
  <si>
    <t>Մոնիտոր Hans 1717</t>
  </si>
  <si>
    <t>Մոնիտոր Dell 156FP15</t>
  </si>
  <si>
    <t>Մոնիտոր ACER 17 LCD&lt; ORANGE OM 720</t>
  </si>
  <si>
    <t>MonitorSamsung 20 A300B</t>
  </si>
  <si>
    <t>Monitor LCD 19 HP</t>
  </si>
  <si>
    <t>Մոնիտոր Benq Lcd 19</t>
  </si>
  <si>
    <t>ACER 17 LCD,ORANGE OM 720</t>
  </si>
  <si>
    <t xml:space="preserve">Լազերային տպիչ (Printer) HPLJ1018                                                                                                                </t>
  </si>
  <si>
    <t xml:space="preserve">Լազերային պիչ (Printer) HPLJ2014                                                                                                             </t>
  </si>
  <si>
    <t>Լազերային տպիչ (Printer) HPLJ1019</t>
  </si>
  <si>
    <t>Լազերային տպիչ (Printer) HPLJ1020</t>
  </si>
  <si>
    <t xml:space="preserve">Լազերային տպիչ (Printer) HPLJ1102                                                                                                               </t>
  </si>
  <si>
    <t>Լազերային տպիչHP LJ 2036</t>
  </si>
  <si>
    <t>Լազերային տպիչ գունավոր HPLJCP1025 colr printer CF346A</t>
  </si>
  <si>
    <t>Պատճենահան մեքենա ԻՌ7161</t>
  </si>
  <si>
    <t>Տպող սարք բոլորը մեկում</t>
  </si>
  <si>
    <t>Բազմաֆունկցիոնալ լազ. տպ. սարք HP LJ Pro400 M426dw</t>
  </si>
  <si>
    <t xml:space="preserve">Մետաղական պահարան/Սեյֆ-չհրկիզվող պահարան/         </t>
  </si>
  <si>
    <t>Մոնիտոր LCD 15 CIT-1024 768</t>
  </si>
  <si>
    <t>Մոնիտոր CMVLCD</t>
  </si>
  <si>
    <t xml:space="preserve">Մոնիտոր HPL1740 17 inchTFT </t>
  </si>
  <si>
    <t>Մոնիտոր Ասեռ ԼՎԴ17</t>
  </si>
  <si>
    <t>Մոնիտոր Բենթ ԼԱԴ 17</t>
  </si>
  <si>
    <t>Մոնիտոր Ասեռ ԼՍԴ 17</t>
  </si>
  <si>
    <t>Մոնիտոր ԼCD-XA 717-8MS/հատ/</t>
  </si>
  <si>
    <t>Մոնիտոր LCD 17`CIT Monitor Flat Panel</t>
  </si>
  <si>
    <t>Մոնիտոր LCD 19`HPL1908w</t>
  </si>
  <si>
    <t>Մոնիտոր Բենք LCD 19</t>
  </si>
  <si>
    <t>Մոնիտոր LCD19</t>
  </si>
  <si>
    <t>Մոնիտոր HP15</t>
  </si>
  <si>
    <t>Մոնիտոր ASER 17</t>
  </si>
  <si>
    <t>Մոնիտոր Hevleet Packard  L1502 Panel</t>
  </si>
  <si>
    <t>Մոնիտոր 8 LCD 19HP L 1908w</t>
  </si>
  <si>
    <t>Մոնիտոր LCD19 HP</t>
  </si>
  <si>
    <t>Մոնիտոր HP-LJ1740</t>
  </si>
  <si>
    <t>Մոնիտոր ACERAL1717</t>
  </si>
  <si>
    <t>Monitor  Samsung19 943 N LCD</t>
  </si>
  <si>
    <t>Monitor  LCD19 HP 1908w</t>
  </si>
  <si>
    <t>Public monitor  terminal/MKY8160PT, integrate mith monitor, mountable in monitor chasses, CPU: Intel E5200/2.5 Ghz/LGA775/2M/800Mhz/-SYSmark 2004SE Rating 156=</t>
  </si>
  <si>
    <t>Մոնիտոր HP1740</t>
  </si>
  <si>
    <t>Մոնիտոր HP Compaq LE 1901w</t>
  </si>
  <si>
    <t>Մոնիտոր HP 20 HP2011x20 In LED LCD</t>
  </si>
  <si>
    <t>Մոնիտոր HP W2072a</t>
  </si>
  <si>
    <t>Գունավոր լազերային տպիչ HP LJ CP 1025</t>
  </si>
  <si>
    <t>Սնուցման աղբյուր P-4 պահարանի համար</t>
  </si>
  <si>
    <t xml:space="preserve"> UPS APC Back</t>
  </si>
  <si>
    <t>Կենտրոնական ֆայլի պահպանման սերվեր</t>
  </si>
  <si>
    <t>Կենտրոնական ֆայլի պահպանման համակարգ</t>
  </si>
  <si>
    <t>Համակարգված տեղեկատվության կոշտ փոխանցման սարք/վինչեստր/</t>
  </si>
  <si>
    <t>Համակարգված տեղեկատվության WWW սերվեր</t>
  </si>
  <si>
    <t>Փոստային սերվեր</t>
  </si>
  <si>
    <t xml:space="preserve">UPS </t>
  </si>
  <si>
    <t>Server/Dell PF 2950 Quad-Care Xeon E5335</t>
  </si>
  <si>
    <t>Server/Dell PF 2950 Quad-Care Xeon E5336</t>
  </si>
  <si>
    <t>APS Smart- UPS 3000 irack mount 2U</t>
  </si>
  <si>
    <t>Air conditioner</t>
  </si>
  <si>
    <t>Համակարգչային մուտքագրման սարք`UZ-1648C PC-Board DVR Card</t>
  </si>
  <si>
    <t>UPS 1200 VI</t>
  </si>
  <si>
    <t>UPS LJI625</t>
  </si>
  <si>
    <t>UPS MGE 620</t>
  </si>
  <si>
    <t>UPS MJE625</t>
  </si>
  <si>
    <t>UPS MJI652</t>
  </si>
  <si>
    <t>UPSMJI625</t>
  </si>
  <si>
    <t>UPSMJI626</t>
  </si>
  <si>
    <t>UPS 1200 Epro</t>
  </si>
  <si>
    <t>UPS 1200V</t>
  </si>
  <si>
    <t>UPS Omni VS 1500</t>
  </si>
  <si>
    <t>Անխափան սնուցման սարք UPS Tripp-Lite AVRX 750 VA</t>
  </si>
  <si>
    <t>ՙՖեմիդա՚ ձայնագրառման ծրագիր և սարքավորումներ</t>
  </si>
  <si>
    <t xml:space="preserve"> տեսավահանակ Philips LCD 21.5</t>
  </si>
  <si>
    <t xml:space="preserve"> Ճնշակ 36.000 BTU եռաֆազ օդորակչի </t>
  </si>
  <si>
    <t>Կոնֆերանսի աուդիո սարքեր PLIXUS AE-R</t>
  </si>
  <si>
    <t>Համակարգչի սեղան</t>
  </si>
  <si>
    <t>Գորգ մեծ նոր 3x 7</t>
  </si>
  <si>
    <t>Գորգ մեծ 3x 4</t>
  </si>
  <si>
    <t>Գրապահարաններ հին</t>
  </si>
  <si>
    <t>Գրասեղան 2 տումբ. մեծ հին</t>
  </si>
  <si>
    <t>Մետաղյա պահարաններ մեկ դռնանի</t>
  </si>
  <si>
    <t>Մետաղյա պահարան 2 դուռ</t>
  </si>
  <si>
    <t xml:space="preserve">Մետաղյա դուռ մեկ փեղկանի </t>
  </si>
  <si>
    <t>Մետաղյա դուռ մեկ փեղկանի</t>
  </si>
  <si>
    <t>Մետաղյա բաք</t>
  </si>
  <si>
    <t xml:space="preserve">Գրապահարաններ </t>
  </si>
  <si>
    <t>Գրասեղան 2 տում.Հունգարական/</t>
  </si>
  <si>
    <t>Հեռախոսի սեղան</t>
  </si>
  <si>
    <t xml:space="preserve">Դիմադիր սեղան փոքր </t>
  </si>
  <si>
    <t>Դիմադիր սեղան մեծ</t>
  </si>
  <si>
    <t>Գրասեղան 1 տումբ./Հունգարական/</t>
  </si>
  <si>
    <t>Գրասեղան կիսալուսին/Հունգարական/</t>
  </si>
  <si>
    <t>Գրասեղան դատական</t>
  </si>
  <si>
    <t>Նիստերի քարտ.սեղան</t>
  </si>
  <si>
    <t>Դահլիճի նախ. սեղան</t>
  </si>
  <si>
    <t>Նախ. բազկաթոռ</t>
  </si>
  <si>
    <t>Ճաշասեղան</t>
  </si>
  <si>
    <t>Բազկաթոռ  K-85</t>
  </si>
  <si>
    <t>Աթոռ մետաղյա ոտքերով/Հունգարական/</t>
  </si>
  <si>
    <t>Կախիչ մետաղյա</t>
  </si>
  <si>
    <t>Բազկաթոռ սև վրաքաշով</t>
  </si>
  <si>
    <t>Բազկաթոռ Բիզոն</t>
  </si>
  <si>
    <t>Աթոռ բիզոնե կիսափափուկ/Հունգարական/</t>
  </si>
  <si>
    <t>Բազկաթոռ մեծ ռոլիկով/Հունգարական/</t>
  </si>
  <si>
    <t>Բազկաթոռ դեղին պլուշ</t>
  </si>
  <si>
    <t>Բազմոց դեղին պլուշ</t>
  </si>
  <si>
    <t>Ժուռնալի սեղան</t>
  </si>
  <si>
    <t>Շքեղ տումբա</t>
  </si>
  <si>
    <t>Դահլիճի նստարաններ</t>
  </si>
  <si>
    <t>Նստարան առանց հենակի</t>
  </si>
  <si>
    <t>Սեղան համակարգչի</t>
  </si>
  <si>
    <t>Դպրոցական գրատախտակ</t>
  </si>
  <si>
    <t>Աթոռ SUOSC 43-TB S</t>
  </si>
  <si>
    <t>Բազկաթոռ VE 4 1003</t>
  </si>
  <si>
    <t>Սեղան CE PCD 120</t>
  </si>
  <si>
    <t>Գրապահարան ցածր</t>
  </si>
  <si>
    <t>Գրապահարան բարձր</t>
  </si>
  <si>
    <t>Գրադարանի կահույք</t>
  </si>
  <si>
    <t>Աթոռ ‘’VERSA’’</t>
  </si>
  <si>
    <t>Ղեկավարի սեղան (դարակներով)</t>
  </si>
  <si>
    <t>Աշխատանքային սեղան ‘’A“տիպի</t>
  </si>
  <si>
    <t>3 դարականի  պահարան</t>
  </si>
  <si>
    <t>Աշխատանքային սեղան “B” տիպի</t>
  </si>
  <si>
    <t>Աշխատասենյակի պահարան</t>
  </si>
  <si>
    <t>Գրապահարան  “A” տիպի</t>
  </si>
  <si>
    <t>Գրապահարան”B”տիպի</t>
  </si>
  <si>
    <t>Օգնականի սեղան</t>
  </si>
  <si>
    <t>Դատապարտյալի սեղան</t>
  </si>
  <si>
    <t>Դատավորի սեղան կասաօվալ փայտե</t>
  </si>
  <si>
    <t>Նախագահության սեղան</t>
  </si>
  <si>
    <t>Կոնֆերանսի մասնակ. սեղան</t>
  </si>
  <si>
    <t>Դիմադիր սեղան /կից ղեկավարի սեղան/</t>
  </si>
  <si>
    <t>5 տեղանիր նստարան</t>
  </si>
  <si>
    <t>Սերվերի պահարան</t>
  </si>
  <si>
    <t>Պահարան մեկ առջևի դռնով</t>
  </si>
  <si>
    <t>Գրասենյակային աթոռ</t>
  </si>
  <si>
    <t>Սառնարան ճաշարանում</t>
  </si>
  <si>
    <t>Գազօջախ ճաշարանում</t>
  </si>
  <si>
    <t>Չհրկիզվող պահարան 2</t>
  </si>
  <si>
    <t>Չհրկիզվող պահարան 1</t>
  </si>
  <si>
    <t>Ապակյա գրապահարան</t>
  </si>
  <si>
    <t>Խորհրդակցության սեղան</t>
  </si>
  <si>
    <t>Մետաղյան պահարան 3դուռ</t>
  </si>
  <si>
    <t>Մետաղյան պահարան 4դուռ</t>
  </si>
  <si>
    <t>Դատավորի  աթոռ</t>
  </si>
  <si>
    <t>Սեղան փոքր</t>
  </si>
  <si>
    <t>Դատավորի սեղանի կոմպլեկտ</t>
  </si>
  <si>
    <t>Աթոռ /սպիտակ/</t>
  </si>
  <si>
    <t>Աթոռ /շականակագույն/</t>
  </si>
  <si>
    <t>Դատավորի դիմադիր սեղան</t>
  </si>
  <si>
    <t>Դատավորի գրապահարան</t>
  </si>
  <si>
    <t>Օգնականի աթոռ</t>
  </si>
  <si>
    <t>Սեղան/1200/</t>
  </si>
  <si>
    <t>Դահ. շարժական աստիճան</t>
  </si>
  <si>
    <t>Դիմադիր կցսեղան</t>
  </si>
  <si>
    <t>Գրասեղանի պահարան 3հարկ</t>
  </si>
  <si>
    <t>Գրապահարան ապակյա</t>
  </si>
  <si>
    <t>Աթոռ աշխատանքային</t>
  </si>
  <si>
    <t>Գրասենյակային կահույք</t>
  </si>
  <si>
    <t>Գրասենյակային բազկաթոռ</t>
  </si>
  <si>
    <t>Մետաղական պահարան 4 դարականի</t>
  </si>
  <si>
    <t>Քարտուղարի-վկայի աթոռ</t>
  </si>
  <si>
    <t>Գզրոց</t>
  </si>
  <si>
    <t xml:space="preserve">Դատարանի կողմերի գրասեղան  </t>
  </si>
  <si>
    <t>Պահարան-զգեստապահարան</t>
  </si>
  <si>
    <t>բազկաթոռ ղեկավարի շարժական /հենակը փայտ,կաշվի փոխարինող/</t>
  </si>
  <si>
    <t>Բազկաթոռ շարժական /հենակը պլաստմասե,արհեստական կաշի/</t>
  </si>
  <si>
    <t>Օդակարգավորիչ</t>
  </si>
  <si>
    <t>Օդորակիչ Electralux EACS-18HS</t>
  </si>
  <si>
    <t>Օդորակիչ Whirlpool AMD 322</t>
  </si>
  <si>
    <t>Օդորակիչ VESTEl ECOPLUS W 9000</t>
  </si>
  <si>
    <t>Օդորակիչներ Carierco TAC-30CHSA</t>
  </si>
  <si>
    <t>Օդորակիչ VESTEL TREND PLUS</t>
  </si>
  <si>
    <t>Օդորակիչ 30000BTU</t>
  </si>
  <si>
    <t>Օդորակիչ HISENSE</t>
  </si>
  <si>
    <t xml:space="preserve"> Օդորակիչ MDUE 48 HR</t>
  </si>
  <si>
    <t xml:space="preserve"> օդորակիչ 12000 BTU</t>
  </si>
  <si>
    <t>Օդորակիչ MDUE48</t>
  </si>
  <si>
    <t>Օդորակիչ  MDUE</t>
  </si>
  <si>
    <t>ՕդորակիչHISENSE AST09UW4SVETG10 9000BTU</t>
  </si>
  <si>
    <t>Անվտանգության համակարգի տեսախցիկներ</t>
  </si>
  <si>
    <t>Հեռուստացույց AH-C 29 MX JVC</t>
  </si>
  <si>
    <t>Տեսախցիկ JVC</t>
  </si>
  <si>
    <t>Հեռուստացույց Ռուբին</t>
  </si>
  <si>
    <t>Փոշեկուլ</t>
  </si>
  <si>
    <t>Սառնարան ԱԻՍՏ</t>
  </si>
  <si>
    <t>Ագրեգատ էդ-12 մարտկոց</t>
  </si>
  <si>
    <t>Էլեկտրական ջեռուցիչ</t>
  </si>
  <si>
    <t>Տաքացուցիչ Սֆեսա Իսպանական</t>
  </si>
  <si>
    <t>Էլ վառարան շքեղ</t>
  </si>
  <si>
    <t>Շլիֆովկայի մեքենա</t>
  </si>
  <si>
    <t>Էլեկտրամագ.փակ.անց.համ.</t>
  </si>
  <si>
    <t>Դատ.նիստերի դահ.բարձ.</t>
  </si>
  <si>
    <t>Սև-սպիտակ տեսախցիկ RC-383 C</t>
  </si>
  <si>
    <t>Մալուխ էկրանացված</t>
  </si>
  <si>
    <t>Պրոեկցիոն ապարատ Medium 536 P</t>
  </si>
  <si>
    <t>Էկրան Medium Pro</t>
  </si>
  <si>
    <t>TOSHIBA RAU-713 KHEZ</t>
  </si>
  <si>
    <t>TUJUS AU K29, MK 2</t>
  </si>
  <si>
    <t>Comcordes JVS CR-SXM 260</t>
  </si>
  <si>
    <t>CSBU 1 AKC կոնֆերենց</t>
  </si>
  <si>
    <t>CSC U 31 AXC</t>
  </si>
  <si>
    <t>Սելեկցիոն համակարգ</t>
  </si>
  <si>
    <t>Համակարգչային մուքագրման սարք</t>
  </si>
  <si>
    <t>Սելեկցիոն համակարգի վահանակ Panasonic KXT</t>
  </si>
  <si>
    <t>Կոնֆերենց համակարգ</t>
  </si>
  <si>
    <t>Ձայնագրող մագնիտաֆով</t>
  </si>
  <si>
    <t>Ժապավեն</t>
  </si>
  <si>
    <t>ՏեսախցիկªSN-485 DC-6mm/10 Color Dome camera 1/3``Sony CCD 480 TVL</t>
  </si>
  <si>
    <t>Մոնտաժային աշխտանք /ժամ/</t>
  </si>
  <si>
    <t>Ֆաքսի ապարատ FX-FP 362 CX</t>
  </si>
  <si>
    <t>Ցանցային բաժանարար  (Սվիչ 16 պորտ)</t>
  </si>
  <si>
    <t>Ցանցային բաժանարար  (Սվիչ 24 պորտ)</t>
  </si>
  <si>
    <t>Բազմաֆունկցիոնալ տպող համակարգ ՙԲոլորը մեկում՚</t>
  </si>
  <si>
    <t>Փոշեկուլ Phillips 8606</t>
  </si>
  <si>
    <t>Արգելապատնեշ</t>
  </si>
  <si>
    <t>Կոնդիցիոներ</t>
  </si>
  <si>
    <t>Հեռախոսի ապարատ KX-TG3522BX</t>
  </si>
  <si>
    <t>Հեռախոս KX-TJ8200 BX</t>
  </si>
  <si>
    <t>Հեռախոսի ապարատ KX-TG8200BX</t>
  </si>
  <si>
    <t>Ֆաքս UF-S1</t>
  </si>
  <si>
    <t>ՈՒժեղացուցիչ կենցաղային (ՎՌՍՐՏՒՏվ 4 ՔՑ., տցսՖՑ 1, չՐՏՎՍՏրՑՖ 2 ՍՏՎտսպՍՑՈ)</t>
  </si>
  <si>
    <t>Սպասարկման 1 միավորի գինը մինչև 100 կմ հեռավորության դեպքում՝ 10000 դրամ, քանակը՝ 39 հատ</t>
  </si>
  <si>
    <t>Մարզային դատարաններում</t>
  </si>
  <si>
    <t>Երևան քաղաքի դատարաններում</t>
  </si>
  <si>
    <t xml:space="preserve">Սպասարկման 1 միավորի գինը՝ 5000 դրամ, քանակը՝ 125 հատ </t>
  </si>
  <si>
    <t>Սպասարկման 1 միավորի գինը մինչև 101-200 կմ հեռավորության դեպքում՝ 15000 դրամ, քանակը՝ 37 հատ</t>
  </si>
  <si>
    <t>Սպասարկման 1 միավորի գինը մինչև 201 կմ-ից ավել հեռավորության դեպքում՝ 22000 դրամ, քանակը՝ 11 հատ</t>
  </si>
  <si>
    <t>www.court.am կայքի համար Positive SSL սերտիֆիկատի ձեռք բերում</t>
  </si>
  <si>
    <t>Կեպի /տղամարդու/</t>
  </si>
  <si>
    <t>Պիլոտկա /կանացի/</t>
  </si>
  <si>
    <t>Սվիտեր /ձմեռային/</t>
  </si>
  <si>
    <t xml:space="preserve">Բաճկոն հանովի ուսադիրներով /տղամարդու/ </t>
  </si>
  <si>
    <t>Բաճկոն հանովի ուսադիրներով /կանացի/</t>
  </si>
  <si>
    <t>Տարազաբաճկոն /կարվող ուսադիրներով/</t>
  </si>
  <si>
    <t>Գլխարկ /ամենօրյա կամ տոնական/</t>
  </si>
  <si>
    <t>Վերարկու /ձմեռային/</t>
  </si>
  <si>
    <t>Դատական դեպարտամենտի կողմից վճարվող պետական տուրքի մասին</t>
  </si>
  <si>
    <t>Համակարգիչ/մոնիտոր/</t>
  </si>
  <si>
    <t>Համակարգիչ P43.0Ghz 915 Intel chipset VGA 64 B on boardRam 512MB</t>
  </si>
  <si>
    <t>Համակարգիչ Core 2 Duo3.0/1333 Intel 35 chipset  VGA 128mbon board, RAM 4096mb videocard 512mb</t>
  </si>
  <si>
    <t>Համակարգիչ P 4 3.0ghz, RAM512 mb,HDD 80GB, VGA 128MB</t>
  </si>
  <si>
    <t>Համակարգիչ Core 2 DUO E 6750 Duo2,66/1066 VGA 128mb on board 1024mb/առանց ծրագրի/</t>
  </si>
  <si>
    <t>համակարգիչ Dell Vostro3650/մոնիտոր Dell 2216 MS office</t>
  </si>
  <si>
    <t>համակարգիչ Dell Vostro3650/մոնիտոր Dell 2216</t>
  </si>
  <si>
    <t>Համակարգիչ P4 3.0Hz 945intel chipest RAM 512MB, video card 128mn\b</t>
  </si>
  <si>
    <t>Համակարգիչ Corei3-2120 3.3GHZ 2cores3mb,DDR3 4gb</t>
  </si>
  <si>
    <t>համակարգիչCore i3 MS Office Standaet  Windows  8.1</t>
  </si>
  <si>
    <t>Համակարգիչ Core i9-9900k/32GB,DDR4/500GB,SSD,2TB/Palit RTX2080Ti Dual11GB/մոն.2հ.LG24MK430H</t>
  </si>
  <si>
    <t>համակարգիչ ACER Veriton M2640G/մոնիտոր ACER V226HQLbd</t>
  </si>
  <si>
    <t>ՀամակարգիչHo E7500CZC 9496</t>
  </si>
  <si>
    <t>ՀամակարգիչHP compaq 500b C0mpaq Core2 DUO E 7500 2.93GHZ RAM 2GHB,HDD500GB</t>
  </si>
  <si>
    <t>ՀամակարգիչHP Compaq6200Pro Series.Inteli32120 processor</t>
  </si>
  <si>
    <t>HP compaq 2200</t>
  </si>
  <si>
    <t>Նոութբուք Asus FX505, Core i7-8750H/RAM16GB,512GB,SSD/GTX1050,4GB</t>
  </si>
  <si>
    <t>Նոթբուք FW/55GF/SONY</t>
  </si>
  <si>
    <t>Նոութբուք Dell Inspiron 3593, i5,RAM8Gb,SSD256Gb,W10Pro</t>
  </si>
  <si>
    <t>ՄոնիտորBenq Lcd 17</t>
  </si>
  <si>
    <t>CIT Մոնիտոր Flat Panel Type</t>
  </si>
  <si>
    <t>Մոնիտոր DellE156FP15</t>
  </si>
  <si>
    <t>Մոնիտոր DELL E 177FP,Black TC099</t>
  </si>
  <si>
    <t>Մոնիտոր LCD 19 LGL 1953S-BF Black</t>
  </si>
  <si>
    <t>Մոնիտոր Benq Lcd19" E 900w</t>
  </si>
  <si>
    <t>Մոնիտոր 19LCD SMQ3</t>
  </si>
  <si>
    <t>ՄոնիտորHP Compaq LE 1901w</t>
  </si>
  <si>
    <t>ՄոնիտորHP 20 HP 2011x20-Ln LED LCD</t>
  </si>
  <si>
    <t>Monitor CIT 17</t>
  </si>
  <si>
    <t>Մոնիտոր LCD 19HP L 1908w</t>
  </si>
  <si>
    <t>Լազերային տպիչ Canon LBP-2900</t>
  </si>
  <si>
    <t>Լազերային տպիչCanon LBP-2900</t>
  </si>
  <si>
    <t>Լազերային տպիչ HP Lazer Jet1018</t>
  </si>
  <si>
    <t>ՏպիչHP LazerJetPro P1102</t>
  </si>
  <si>
    <t>Printer Xerox Phaser 6000B</t>
  </si>
  <si>
    <t>Տպիչ canon LJ LBP 6020</t>
  </si>
  <si>
    <t>լազերային գունավոր տպիչ HP CLJ Pro CP 1025</t>
  </si>
  <si>
    <t>Տպիչ canon LJ SL-M 2020</t>
  </si>
  <si>
    <t>Բազմաֆունկ. լազ. տպ. սարք Hp LJ Pro400 M426dw</t>
  </si>
  <si>
    <t>լազերային տպիչ HP Laser Jet P2035 Printer</t>
  </si>
  <si>
    <t>Լազերային տպիչ HP LJ Pro M203dn</t>
  </si>
  <si>
    <t>Բազմաֆունկ. լազ. տպ. սարք HP LJ Pro M426dw</t>
  </si>
  <si>
    <t>Գունավոր տպիչ HP M254dw</t>
  </si>
  <si>
    <t>Լազերային տպիչ HP LJ Pro M102a (G3Q34A)</t>
  </si>
  <si>
    <t>Բազմաֆունկցիոնալ տպիչ HP LJ M 1132</t>
  </si>
  <si>
    <t>Բազմաֆունկցիոնալ տպող համակարգ ՙբոլորը մեկում՚ HP LJ M503 MFP A3</t>
  </si>
  <si>
    <t>Պատճենահանման մեքենա (Canon iR2016j)</t>
  </si>
  <si>
    <t>Printer  Phaser 3010Ba</t>
  </si>
  <si>
    <t>Սկաներ HP scan Jet G Photo scan</t>
  </si>
  <si>
    <t>Սկաներ  գունավոր Optic book 4800</t>
  </si>
  <si>
    <t>Պատճենահանման մեքենա Canon Ir 2016</t>
  </si>
  <si>
    <t>Բոլորը մեկում համակարգ HP LazerJet M5035xs MFP Printer A3</t>
  </si>
  <si>
    <t>Տեղ,կենտրոնացված սերվեր HP ML350</t>
  </si>
  <si>
    <t>Տեղադրվող տակդիր/Firewell CISCO 3745</t>
  </si>
  <si>
    <t>Մոդեմի տակդիր -TAINET trs-32</t>
  </si>
  <si>
    <t>Մոդեմ Zy OMNI56K</t>
  </si>
  <si>
    <t>Կուտակիչ/Power UPS Triplite SMX500XLRT3U</t>
  </si>
  <si>
    <t>Միացման սարք/D-Link/</t>
  </si>
  <si>
    <t>Բազմաֆունկցիոնալ ընդունիչ/CISCO ACCESSROUNTER SDRAM 128mb</t>
  </si>
  <si>
    <t>Ավտոմատ գեներատոր/ADA 8.0-230 PL</t>
  </si>
  <si>
    <t>Ցանց HUBs, Switches and connector</t>
  </si>
  <si>
    <t>Աշխատակայան DELL OptiPlex 170L</t>
  </si>
  <si>
    <t>Buznes monitor DELLUitrasharp2405FPW 24LCD FLAT panel</t>
  </si>
  <si>
    <t>Dell Power Edge 2950 Rack mount</t>
  </si>
  <si>
    <t>APC Smart-UPS 3000 Rack mount</t>
  </si>
  <si>
    <t>Rack HP Universal 10642 G2</t>
  </si>
  <si>
    <t>Server/Rack Proliant DL320</t>
  </si>
  <si>
    <t>WWW Server Rack Proliant ML370</t>
  </si>
  <si>
    <t>KVM Server Console Swich Keyboard</t>
  </si>
  <si>
    <t>Printer HPLJ1018/</t>
  </si>
  <si>
    <t>Firewall/CISCO PIX515E-UR</t>
  </si>
  <si>
    <t>UPS 1200 VA</t>
  </si>
  <si>
    <t>Մինի հեռախոսակայանի կցորդ</t>
  </si>
  <si>
    <t>Smart UPS APS RT 3000VA</t>
  </si>
  <si>
    <t>Rack Mount Switch D-LINK DGS-1016</t>
  </si>
  <si>
    <t>Automatic Power SwitchDGK 203-30</t>
  </si>
  <si>
    <t>Սերվեր DELL POWER EDGE</t>
  </si>
  <si>
    <t>Աշխատակայան dell Optiplex 170L</t>
  </si>
  <si>
    <t>UPS type B APS BK650EL Back-650VA</t>
  </si>
  <si>
    <t>Miscellaneous goods</t>
  </si>
  <si>
    <t>Wall Mounted Electric Screen</t>
  </si>
  <si>
    <t>Wall Mounted Whiteboards</t>
  </si>
  <si>
    <t>Էկրան</t>
  </si>
  <si>
    <t>Մայրական սալիկD945GNT/1394/LGA775 PCI Ex, hama8=eq MB սալիկASROCK1333/s775/945GC /FSB1333/2xDDRII/VGA/PCI-E/Lan/mAYX</t>
  </si>
  <si>
    <t>UPS APC 2200 VA</t>
  </si>
  <si>
    <t>Տեսաքարտ AGP 128MB</t>
  </si>
  <si>
    <t>Server HP DL 160 G5</t>
  </si>
  <si>
    <t>Rack HP Universal RACK 10642 G2</t>
  </si>
  <si>
    <t>Rack Power UPS /MGE3000VA/</t>
  </si>
  <si>
    <t>Workstation HP Compaq dx 7400 E6550 2.33GHZ RAM 2 GB HDD 160GB</t>
  </si>
  <si>
    <t>UPS /MGE 625/</t>
  </si>
  <si>
    <t>Սերվեր Dell Optiplex 745 MiniTower</t>
  </si>
  <si>
    <t>Սվիչ 24 port</t>
  </si>
  <si>
    <t>Workstation/Intel P4 3.0GHZ /512mb DDR 80GB/Lan 100Mbps combo</t>
  </si>
  <si>
    <t>Հսկիչ/կարդացող սարք</t>
  </si>
  <si>
    <t>էլեկտրական փական</t>
  </si>
  <si>
    <t>Սերվեր HP DL160 G5</t>
  </si>
  <si>
    <t>Սերվեր HP DL160G5</t>
  </si>
  <si>
    <t>Ջրի սարք Alonsa Al-210WD</t>
  </si>
  <si>
    <t>Ջրի սարք Venus VWD 3FS</t>
  </si>
  <si>
    <t>UPS APS UPS Back 650 VA prol Liant ML 310 G5 Tower</t>
  </si>
  <si>
    <t>UPS ՈՒժային անխափան սնուցման սարք1500VA</t>
  </si>
  <si>
    <t>Ֆալցեվալային սարք</t>
  </si>
  <si>
    <t>Փոքրածավալ տպարան</t>
  </si>
  <si>
    <t>Collator KAS</t>
  </si>
  <si>
    <t>Լարակար սարքավորում</t>
  </si>
  <si>
    <t>Լամինատային սարքավորում</t>
  </si>
  <si>
    <t>Կազմարարական սեղմիչ սարք</t>
  </si>
  <si>
    <t>ԴիկտոֆոնSony ICD-BX800</t>
  </si>
  <si>
    <t>Համացանցային սերվերHP ML 330G6</t>
  </si>
  <si>
    <t>Անխափան սնուցման սարք UPS AVR X 750VA</t>
  </si>
  <si>
    <t>Սերվեր Rack cabinet HP10642 G2 Pallet Universal rack</t>
  </si>
  <si>
    <t>Server Central Storage HP DL 380G7 SFF,2U</t>
  </si>
  <si>
    <t>Firewall server HP Proliant DL 120 G7 Plugable 4L</t>
  </si>
  <si>
    <t>Local Storage server HP DL 360G7 1U</t>
  </si>
  <si>
    <t>Resoource Centre serverHP Proliant DL120 G7 Plugable4</t>
  </si>
  <si>
    <t>Kym switch HP server Consolee 0x2x16 port</t>
  </si>
  <si>
    <t>Rack mount switch HP 1410-24-2G 24port</t>
  </si>
  <si>
    <t>Switch 1410-8G</t>
  </si>
  <si>
    <t>Rack mountable APS Smart UPS 4000watts/5000VA</t>
  </si>
  <si>
    <t>Smart UPS 980Watts/1500VA</t>
  </si>
  <si>
    <t>A3 FACE UP Color book PS 50000 C MKII</t>
  </si>
  <si>
    <t>ALL IN ONE MNLTIFUNCTION SISTEM 1536</t>
  </si>
  <si>
    <t>Data bazae server CPU:1066Mhz,memory 8GB</t>
  </si>
  <si>
    <t>Workstation Intel Core i7-.3770</t>
  </si>
  <si>
    <t>Notebook DELL Latitetude E6530</t>
  </si>
  <si>
    <t>Projector Mithsubishi XD-700U</t>
  </si>
  <si>
    <t>Smart Dual User Interactiv WhiteboardSmart SB-480</t>
  </si>
  <si>
    <t>Switch D-Link DGS-1016D</t>
  </si>
  <si>
    <t>Projector Trolley</t>
  </si>
  <si>
    <t>TV Samsung 32E H5000 Fuii HD</t>
  </si>
  <si>
    <t>All in one Work centre 3220DN</t>
  </si>
  <si>
    <t>iPad 3 WiFi, 4GB with cover</t>
  </si>
  <si>
    <t>Bookreader Amazon Kindle FireHD with cover</t>
  </si>
  <si>
    <t>NAS storage 1TB</t>
  </si>
  <si>
    <t>D-Link DIR 615 wifi router</t>
  </si>
  <si>
    <t>Շտրիխ կոդ կարդացող սկանեr Zebex Z-3220</t>
  </si>
  <si>
    <t>Տեսավահանակ/Philips V-line-21.5/54.6sm</t>
  </si>
  <si>
    <t>սերվեր HP Proliant DL 320e, Intel Xeon E3-1220 v3</t>
  </si>
  <si>
    <t>ASA 5515-X with IPS SW, 3DES/AES rep, to</t>
  </si>
  <si>
    <t>SMAETNET 8X5XNBD ASA 5515-X with</t>
  </si>
  <si>
    <t>սերվեր Power Edge T630, տեսակը Tower</t>
  </si>
  <si>
    <t>Ռենտգեն հսկողության սարքեր Rapiscan Metor 6M</t>
  </si>
  <si>
    <t>Շանթարգել</t>
  </si>
  <si>
    <t>Ցանցային բաղադրիչ</t>
  </si>
  <si>
    <t>Հեռախոսային սարք YEALINK SIP-T27G</t>
  </si>
  <si>
    <t>Թվային հեռախոսային կայան S300 IP PBX</t>
  </si>
  <si>
    <t>IP hեռախոսներ YEALINK SIP-T41S սնուցման սարքով</t>
  </si>
  <si>
    <t>Կինոխցիկ (PANASONIC)</t>
  </si>
  <si>
    <t>Անխափան սնուցման աղբյուր PowerCom VGD-3000</t>
  </si>
  <si>
    <t>Անվտանգության արգելապատնեշ</t>
  </si>
  <si>
    <t>Սերվեր Dell EMC,PowerEdge T440/պրոց.4110 /մոնիտ.20,Dell E2016HV/</t>
  </si>
  <si>
    <t>Թվային լուսանկարչական ապարատների canon EOS 6D Mark II DSLR CAMERA with 24-105mm f/4L II lens</t>
  </si>
  <si>
    <t>Խոսափողներ Sennheiser ew 100 ENG G4-B</t>
  </si>
  <si>
    <t>Խոսափողներ Sennheiser ew 100 ENG G4-B.</t>
  </si>
  <si>
    <t>Լուսավորման համակարգ Dracast S-Series Plus Bi-Color LED500 Panel with V-Mount</t>
  </si>
  <si>
    <t>Կինոխցիկ /SONY/</t>
  </si>
  <si>
    <t>Կուտակիչ մարտկոց /SONY կինոխցիկի/</t>
  </si>
  <si>
    <t>Սերվեր LenovoST550/2*4110/4*16GB /4*1TB/8*960GBSSD/ մոնիտ.Philips203V5LSB26/62</t>
  </si>
  <si>
    <t>IP hեռախոս YEALINK SIP-T46S /EXP40 երեք մոդուլով/</t>
  </si>
  <si>
    <t>"Ֆեմիդա" ձայն.համակ,համ-իչ-Intel i5-8500/1TB/4GB, մոնիտոր 21.5"AOC, տպիչ-Kyocera P3145, UPS-850VA, դատ.ձայն.համ."SRS Femida"</t>
  </si>
  <si>
    <t>Անխափան սնուցման աղբյուր Custos 2K (PPF18A1900)</t>
  </si>
  <si>
    <t>Ցանցային երթուղագծիչ MikroTik hex s</t>
  </si>
  <si>
    <t>Կոշտ սկավառակ /արտաքին/ HDD 500Gb</t>
  </si>
  <si>
    <t>Կոշտ սկավառակ /արտաքին/ HDD 1Tb</t>
  </si>
  <si>
    <t>Ցանցային երթուղագծիչ MikroTik RB4011iGS+RM</t>
  </si>
  <si>
    <t>Գազի բալոն</t>
  </si>
  <si>
    <t>Հեռուստացույց Samsung "Plazma" 42</t>
  </si>
  <si>
    <t>Գրասեղան դատ. դահլիճի համար 1800/800/800</t>
  </si>
  <si>
    <t>Սեղան 1 տումբա</t>
  </si>
  <si>
    <t>Ղեկ. և աշխ. Գրասեղան</t>
  </si>
  <si>
    <t>Ա տեսակի գրասեղան</t>
  </si>
  <si>
    <t>Սուրճի սեղան</t>
  </si>
  <si>
    <t>3 դարակից տումբա</t>
  </si>
  <si>
    <t>Ցածր պահարան 4դռ.</t>
  </si>
  <si>
    <t>Մետաղական կախիչներ</t>
  </si>
  <si>
    <t>Գրատախտակ</t>
  </si>
  <si>
    <t>Սեյֆ-չհրկիզվող պահարան</t>
  </si>
  <si>
    <t>Գրապարան բաց դարակներով /OPEN SPACE BOOKSHELF/</t>
  </si>
  <si>
    <t>Այցելուների համար աթոռ/VISITOR CHAIR/</t>
  </si>
  <si>
    <t>Աշխատանքային աթոռ/EXECUTIVE CHAIR/</t>
  </si>
  <si>
    <t>Բազկաթոռ /ARMCHAIR/</t>
  </si>
  <si>
    <t>3-տեղանոց նստարան/3-SEATS /BENCHES</t>
  </si>
  <si>
    <t>2-տեղանոց նստարան/2-SEATS BENCHES/</t>
  </si>
  <si>
    <t>Մետաղական պահարան/Սեյֆ-չհրկիզվող պահարան/</t>
  </si>
  <si>
    <t>դարակներով պահարան</t>
  </si>
  <si>
    <t>Նստարաններ</t>
  </si>
  <si>
    <t>Գրասեղան /գրադարանավարուհու/</t>
  </si>
  <si>
    <t>Գրասեղան /3 կտորից/</t>
  </si>
  <si>
    <t>Սեղան /4 կտորից/</t>
  </si>
  <si>
    <t>Գրապահարան /հագուստի և ֆայլերի/1800/2100/400/</t>
  </si>
  <si>
    <t>Սեղան փոքր /1200/600/500/</t>
  </si>
  <si>
    <t>Սեղան փոքր /600/600/500/</t>
  </si>
  <si>
    <t>Սեղան /1400/700/750/ գրադարակով /450/450/600/</t>
  </si>
  <si>
    <t>Գրապահարան /1150/2100/400/</t>
  </si>
  <si>
    <t>Սեղան /իրավաբանների/1800/700/750/</t>
  </si>
  <si>
    <t>Բազկաթոռ, շարժական, կաշվե</t>
  </si>
  <si>
    <t>Բազմոց փոքր</t>
  </si>
  <si>
    <t>Սեղան ղեկավարի /5 կտորից/</t>
  </si>
  <si>
    <t>Գրապահարան /հագուստի և ֆայլերի/1400/2100/400/</t>
  </si>
  <si>
    <t>Կոմոդ /1500/500/650/</t>
  </si>
  <si>
    <t>Սեղան կլոր /խորհրդակցությունների/</t>
  </si>
  <si>
    <t>Ճաշասենյակի կահույք</t>
  </si>
  <si>
    <t>Սեղան աղեղնաձև</t>
  </si>
  <si>
    <t>Սեղան ղեկավարի /խորհրդակ/</t>
  </si>
  <si>
    <t>Գրապահարան /գրադարանի/1150/400/2100/</t>
  </si>
  <si>
    <t>Գրապահարան /1200/400/2100/</t>
  </si>
  <si>
    <t>Զգեստապահարան /1000/2100/600/</t>
  </si>
  <si>
    <t>Գրապահարան /1000/400/2100/</t>
  </si>
  <si>
    <t>Սեղան խորհրդակցությունների /6600/1800/750/</t>
  </si>
  <si>
    <t>Կցասեղան պահարանիկով /500/400/600/</t>
  </si>
  <si>
    <t>Գրապահարան /հագուստի և ֆայլերի/1200/2100/400/</t>
  </si>
  <si>
    <t>Կահույքի մասեր /պատերի դեկորատիվ երեսպատման/</t>
  </si>
  <si>
    <t>Աթոռ գրասենյակային, մետաղյա կարկասով</t>
  </si>
  <si>
    <t>Ապակյա ցուցանակի վրա ինքնակպչ.թաղանթով դիզայն և ձևավորում 70*90 /3հատ/</t>
  </si>
  <si>
    <t>Ապակյա ցուցանակի վրա ինքնակպչ.թաղանթով դիզայն և ձևավորում 1.80*82 /1հատ/</t>
  </si>
  <si>
    <t>Հեռախոս-ֆաքս FX-FP362CX</t>
  </si>
  <si>
    <t>Հեռախոս-ֆաքս KX-FT901BX</t>
  </si>
  <si>
    <t>Հեռախոս KX-TG 3522BX</t>
  </si>
  <si>
    <t>Հեռախոս KX-TG 8200BX</t>
  </si>
  <si>
    <t>Փոքր հեռախոսակայանATS Panasonic KX-TD1235</t>
  </si>
  <si>
    <t>Հեռախոսի ապարատ (Fax)</t>
  </si>
  <si>
    <t>Կոնդիցիոներ LG G 09 LH</t>
  </si>
  <si>
    <t>Կոնդիցիոներ Hitachi</t>
  </si>
  <si>
    <t>Կոնդիցիոներ /Panasonic/</t>
  </si>
  <si>
    <t>Կոնդիցիոներ LG LS-K-20662QH</t>
  </si>
  <si>
    <t>Օդորակիչ VESTEL TREND PLUS W9000</t>
  </si>
  <si>
    <t>Օդորակիչ MDUE-48HRFN1/MDOU 48HFN1</t>
  </si>
  <si>
    <t>Օդորակիչ Zanussi zacs/i-18 HE/A15 18000BTU</t>
  </si>
  <si>
    <t>Հեռուստացույց  LED SKYWORTH 65Q3</t>
  </si>
  <si>
    <t>Փոշեկուլ Philips FC-8602</t>
  </si>
  <si>
    <t>Փոշեկուլ Philips FC-8606</t>
  </si>
  <si>
    <t>Էլեկտրական տաքացուցիչ</t>
  </si>
  <si>
    <t>Ջրի սարք NOBEL NWD-2200G</t>
  </si>
  <si>
    <t>Ջրի սարք model0 NWP-1206N</t>
  </si>
  <si>
    <t>լուսամփոփ</t>
  </si>
  <si>
    <t>Լուսարձակներ /LED ջահ/</t>
  </si>
  <si>
    <t>7 մեքենա</t>
  </si>
  <si>
    <t>5 մեքենա</t>
  </si>
  <si>
    <t>Անտոնյան Անահիտ</t>
  </si>
  <si>
    <t xml:space="preserve">Գործակից /2025թ. հուլիսի 1-ի դրությամբ/  </t>
  </si>
  <si>
    <r>
      <t xml:space="preserve">Քաղաքացիական ծառայողներ </t>
    </r>
    <r>
      <rPr>
        <b/>
        <sz val="9"/>
        <color indexed="10"/>
        <rFont val="GHEA Grapalat"/>
        <family val="3"/>
      </rPr>
      <t>**</t>
    </r>
  </si>
  <si>
    <t xml:space="preserve"> Բալասանյան Սիրանուշ</t>
  </si>
  <si>
    <t>Ամիրջանյան Ռուզաննա</t>
  </si>
  <si>
    <t>Մինասյան Ալբերտ</t>
  </si>
  <si>
    <t>Բաղդասարյան Նաիրա</t>
  </si>
  <si>
    <t xml:space="preserve">Չուխոյան Ալեքսան </t>
  </si>
  <si>
    <t>Իսկանդարյան Նատալյա</t>
  </si>
  <si>
    <t>Օհանյան Արամ</t>
  </si>
  <si>
    <t>Դանիելյան Արտաշես</t>
  </si>
  <si>
    <t>Չիչոյան Լիլյա /ֆիզ արձակուրդ/</t>
  </si>
  <si>
    <t>Օրդյան Աննա</t>
  </si>
  <si>
    <t>Թելոյան Մարինա</t>
  </si>
  <si>
    <t>Աբգարյան Գոհար</t>
  </si>
  <si>
    <t>Գևորգյան Հերմինե</t>
  </si>
  <si>
    <t>Գրիգորյան Անուշ</t>
  </si>
  <si>
    <t>Ասատրյան Արթուր</t>
  </si>
  <si>
    <t>Գալստյան Վարդան</t>
  </si>
  <si>
    <t>Իսախանյան Արինա</t>
  </si>
  <si>
    <t xml:space="preserve">Վարդանյան Սվետլանա </t>
  </si>
  <si>
    <t>Զաքարյան Ինգա</t>
  </si>
  <si>
    <t>Խաչիկյան Սուրեն</t>
  </si>
  <si>
    <t>Հայտատուի  անվանումը    ՀՀ վճռաբեկ դատարան</t>
  </si>
  <si>
    <t>Գրիգորյան Լուսինե</t>
  </si>
  <si>
    <t>Սիսակյան Լիլիանա</t>
  </si>
  <si>
    <t>Հայրապետյան Էսթեր</t>
  </si>
  <si>
    <t>Պողոսյան Մարինե</t>
  </si>
  <si>
    <t xml:space="preserve">Ընդհանուր բաժնի գլխավոր մասնագետ            </t>
  </si>
  <si>
    <t xml:space="preserve">Ընդհանուր բաժնի առաջատար մասնագետ            </t>
  </si>
  <si>
    <t xml:space="preserve">Ընդհանուր բաժնի առաջին կարգի մասնագետ            </t>
  </si>
  <si>
    <t>Օվակյան Ջուլիետա</t>
  </si>
  <si>
    <t>Հակակոռուպցիոն պալատի գրասենյակի պետ</t>
  </si>
  <si>
    <t xml:space="preserve">Հակակոռուպցիոն  պալատի գրասենյակի գլխավոր մասնագետ            </t>
  </si>
  <si>
    <t xml:space="preserve">Հակակոռուպցիոն պալատի գրասենյակի առաջատար մասնագետ            </t>
  </si>
  <si>
    <t xml:space="preserve">Հակակոռուպցիոն պալատի գրասենյակի առաջին կարգի մասնագետ            </t>
  </si>
  <si>
    <t>Քրեական պալատի գրասենյակի պետ</t>
  </si>
  <si>
    <t>Առաքելյան Լուսինե</t>
  </si>
  <si>
    <t xml:space="preserve">Քրեական պալատի գրասենյակի գլխավոր մասնագետ            </t>
  </si>
  <si>
    <t xml:space="preserve">Քրեական պալատի գրասենյակի առաջին կարգի մասնագետ            </t>
  </si>
  <si>
    <t>Եղոյան Արթուր</t>
  </si>
  <si>
    <t>Արիստակեսյան Թորգոմ</t>
  </si>
  <si>
    <t>Հովհաննիսյան Փառանձեմ</t>
  </si>
  <si>
    <t>Մկրտչյան Քրիստինե</t>
  </si>
  <si>
    <t>Խմբագիր</t>
  </si>
  <si>
    <t>Հայտատուի  անվանումը    Վերաքննիչ քաղաքացիական դատարան</t>
  </si>
  <si>
    <t>Թադևոսյան Նաիրա</t>
  </si>
  <si>
    <t>Մարտոյան Ելենա</t>
  </si>
  <si>
    <t>Օհանջանյան Հերմինե</t>
  </si>
  <si>
    <t>Ասատրյան Մարինե</t>
  </si>
  <si>
    <t>Շահինյան Լյուսի</t>
  </si>
  <si>
    <t>Մխիթարյան Հովհաննես</t>
  </si>
  <si>
    <t>Թորոսյան Նունե</t>
  </si>
  <si>
    <t>Հայտատուի  անվանումը    Վերաքննիչ քրեական դատարան</t>
  </si>
  <si>
    <t>Հովհաննիսյան Մանե</t>
  </si>
  <si>
    <t>Թադևոսյան Աղավնի</t>
  </si>
  <si>
    <t>Գուլաբյան Մարի</t>
  </si>
  <si>
    <t>Կարապետյան Լյուդմիլա</t>
  </si>
  <si>
    <t>Գազազյան Արևիկ</t>
  </si>
  <si>
    <t>Զաքոյան Սերյոժա</t>
  </si>
  <si>
    <t>Ավդալյան Գեղամ</t>
  </si>
  <si>
    <t>Կիրակոսյան Աննա</t>
  </si>
  <si>
    <t>Գրիգորյան Արփինե</t>
  </si>
  <si>
    <t>Խուդավերդյան Արթուր</t>
  </si>
  <si>
    <t>Հայտատուի  անվանումը    Վերաքննիչ վարչական դատարան</t>
  </si>
  <si>
    <t>Համբարյան Գոհար</t>
  </si>
  <si>
    <t>Երվանդյան Անահիտ</t>
  </si>
  <si>
    <t>Հակոբյան Թամարա</t>
  </si>
  <si>
    <t>Կիրակոսյան Աշոտ</t>
  </si>
  <si>
    <t>Ղազարյան Գարուշ</t>
  </si>
  <si>
    <t>Աջափնյակ-2 նստավայրի պատասխանատու</t>
  </si>
  <si>
    <t>Ավան նստավայրի պատասխանատու</t>
  </si>
  <si>
    <t>Շենգավիթ նստավայրի պատասխանատու</t>
  </si>
  <si>
    <t>Ներսիսյան Մարտիրոս</t>
  </si>
  <si>
    <t>Աջափնյակ-1  նստավայրի պատասխանատու</t>
  </si>
  <si>
    <t>Զադայան Նունե</t>
  </si>
  <si>
    <t>Սարգսյան Էդուարդ</t>
  </si>
  <si>
    <t>Հովհաննիսյան Միլենա</t>
  </si>
  <si>
    <t>Մեսրոպյան Մանե</t>
  </si>
  <si>
    <t>Մկրտչյան Սոնա</t>
  </si>
  <si>
    <t>Հարությունյան Հասմիկ</t>
  </si>
  <si>
    <t>Աղոյան Հրանտ</t>
  </si>
  <si>
    <t>Խաչատրյան Արամայիս</t>
  </si>
  <si>
    <t>Մարտիրոսյան Վանիկ</t>
  </si>
  <si>
    <t>Հարությունյան Կարինե</t>
  </si>
  <si>
    <t>Խալաթյան Գագիկ</t>
  </si>
  <si>
    <t>Հովհաննիսյան Ռայա</t>
  </si>
  <si>
    <t>Ալավերդյան Մարինե</t>
  </si>
  <si>
    <t>Մարտիրոսյան Անահիտ</t>
  </si>
  <si>
    <t>Ֆիլիպետյան Վիգեն</t>
  </si>
  <si>
    <t>Խաչատուրյան Էլմիրա</t>
  </si>
  <si>
    <t>Սուքիասյան Թամարա</t>
  </si>
  <si>
    <t>Գրիգորյան Լալա</t>
  </si>
  <si>
    <t>Սիմոնյան Աննման</t>
  </si>
  <si>
    <t>Ասլանյան Գագիկ</t>
  </si>
  <si>
    <t>Հայրապետյան Էլիտա</t>
  </si>
  <si>
    <t>Ազատյան Մայրամ</t>
  </si>
  <si>
    <t>Ավագյան Անի</t>
  </si>
  <si>
    <t>Հովսեփյան Ժենյա</t>
  </si>
  <si>
    <t>Թադևոսյան Ռուզաննա</t>
  </si>
  <si>
    <t>Սահակյան Ռուզաննա</t>
  </si>
  <si>
    <t>Մալխասյան Գրիգոր</t>
  </si>
  <si>
    <t>Գևորգյան Սյուզաննա</t>
  </si>
  <si>
    <t>Շտոյան Հեղինե</t>
  </si>
  <si>
    <t>Աբելյան Անժելա</t>
  </si>
  <si>
    <t>Կարապետյան Սուսաննա Սերոբի</t>
  </si>
  <si>
    <t>Հակոբյան Արման</t>
  </si>
  <si>
    <t>Ալեքսանյան Աննա</t>
  </si>
  <si>
    <t>Ավդալյան Անի</t>
  </si>
  <si>
    <t>Պիպոյան Գոհար</t>
  </si>
  <si>
    <t>Հոխանյան Սյուզաննա</t>
  </si>
  <si>
    <t xml:space="preserve">Դադոյան Լիանա </t>
  </si>
  <si>
    <t>Դանիելյան Արևիկ</t>
  </si>
  <si>
    <t>Շոլինյան Ջեմմա</t>
  </si>
  <si>
    <t>Թումանյան Անի</t>
  </si>
  <si>
    <t>Մալաքյան Իրինա</t>
  </si>
  <si>
    <t>Պապոյան Արևիկ</t>
  </si>
  <si>
    <t>Աղաջանյան Ռոբերտ</t>
  </si>
  <si>
    <t>Առաքելյան Մերի</t>
  </si>
  <si>
    <t>Ասատրյան Սվետլանա</t>
  </si>
  <si>
    <t>Գասպարյան Արուսյակ</t>
  </si>
  <si>
    <t>Սարգսյան Վանուհի</t>
  </si>
  <si>
    <t>Մաթևոսյան Սուսաննա</t>
  </si>
  <si>
    <t>Ալամյան Հայկանուշ</t>
  </si>
  <si>
    <t xml:space="preserve">Թորոյան Փիրուզա </t>
  </si>
  <si>
    <t>Երիցյան Լևոն</t>
  </si>
  <si>
    <t>Ասլանյան Աբուզետ</t>
  </si>
  <si>
    <t>Հայտատուի  անվանումը  Սյունիքի մարզի առաջին ատյանի ընդհանուր իրավասության դատարան</t>
  </si>
  <si>
    <t>Մինասյան Կարինե</t>
  </si>
  <si>
    <t>Մարտիրոսյան Սոֆյա</t>
  </si>
  <si>
    <t>Միրզոյան Սյուզաննա</t>
  </si>
  <si>
    <t>Գրիգորյան Սաթենիկ</t>
  </si>
  <si>
    <t xml:space="preserve">Հարությունյան Արամ </t>
  </si>
  <si>
    <t xml:space="preserve">Սարգսյան Արտաշես </t>
  </si>
  <si>
    <t>Ղազարյան Իրինա</t>
  </si>
  <si>
    <t>Ալիխանյան Արեգ</t>
  </si>
  <si>
    <t>Հարությունյան Սարգիս</t>
  </si>
  <si>
    <t>Բադալյան Նազելի</t>
  </si>
  <si>
    <t>Մայիլյան Արտյոմ</t>
  </si>
  <si>
    <t>Բախչագուլյան Վանուհի</t>
  </si>
  <si>
    <t>Գալստյան Հեղինե</t>
  </si>
  <si>
    <t>Պողոսյան Էլեն</t>
  </si>
  <si>
    <t>Կոտոյան Մարիամ</t>
  </si>
  <si>
    <t>Բերբերյան  Սուսաննա</t>
  </si>
  <si>
    <t>Գևորգյան Գագիկ</t>
  </si>
  <si>
    <t>Բաղդասարյան Անուշ</t>
  </si>
  <si>
    <t>Վարդանյան Նառա</t>
  </si>
  <si>
    <t>Հարությունյան Ժենյա</t>
  </si>
  <si>
    <t>Հովսեփյան Անժելա</t>
  </si>
  <si>
    <t>Թարջումանյան Սաթիկ</t>
  </si>
  <si>
    <t>Պապիկյան Ռուզաննա</t>
  </si>
  <si>
    <t>Հարությունյան Արարատ</t>
  </si>
  <si>
    <t>Հովհաննիսյան Մանուկ</t>
  </si>
  <si>
    <r>
      <t xml:space="preserve">Ընդամենը դատական կարգադրիչներ </t>
    </r>
    <r>
      <rPr>
        <b/>
        <i/>
        <sz val="9"/>
        <color indexed="10"/>
        <rFont val="GHEA Grapalat"/>
        <family val="3"/>
      </rPr>
      <t>**</t>
    </r>
  </si>
  <si>
    <t>Հարությունյան Արթուր Վարնազի</t>
  </si>
  <si>
    <t>Ասատրյան Մարիաննա Ղազարոսի</t>
  </si>
  <si>
    <t xml:space="preserve">Բաբախանյան Լիանա Ալբերտի   </t>
  </si>
  <si>
    <t>Մուրադխանյան Նարինե Արտավազդի</t>
  </si>
  <si>
    <t>Գրիգորյան Արմեն Ժորայի</t>
  </si>
  <si>
    <t>Դատական դեպարտամենտի կենտրոնական մարմնում ծառայություն իրականացնող բաժնի պետ</t>
  </si>
  <si>
    <t>Օհանյան Կարեն Աշոտի</t>
  </si>
  <si>
    <t>Պապոյան Անդրանիկ Սեյրանի</t>
  </si>
  <si>
    <t xml:space="preserve">ՀՀ Վճռաբեկ դատարանում ծառայություն իրականացնող բաժնի պետ </t>
  </si>
  <si>
    <t>Մանուկյան Արագած Պավելի</t>
  </si>
  <si>
    <t>Ղուկասյան Հովհաննես Ֆիլիպոսի</t>
  </si>
  <si>
    <t>Գոքորյան Արտակ Արմենի</t>
  </si>
  <si>
    <t>Գրիգորյան Դավիթ Ատոմի</t>
  </si>
  <si>
    <t>Խալաթյան Արա Վարդանի</t>
  </si>
  <si>
    <t>ՀՀ վերաքննիչ քրեական դատարանում ծառայություն իրականացնող բաժնի պետ</t>
  </si>
  <si>
    <t>ՀՀ վերաքննիչ քրեական դատարանում ծառայություն իրականացնող բաժնի պետի տեղակալ</t>
  </si>
  <si>
    <t>Վարդանյան Տիգրան Սերժիկի</t>
  </si>
  <si>
    <t>Խաչումյան Վաղինակ Անդրանիկի</t>
  </si>
  <si>
    <t>Պետրոսյան Սերգեյ Հրանտի</t>
  </si>
  <si>
    <t>Սահակյան Արթուր Աղասիի</t>
  </si>
  <si>
    <t>Շարոյան Երջանիկ Թելմանի</t>
  </si>
  <si>
    <t>ՀՀ վերաքննիչ քաղաքացիական և ՀՀ վարչական դատարաններում ծառայություն իրականացնող բաժնի պետ</t>
  </si>
  <si>
    <t>ՀՀ վերաքննիչ քաղաքացիական և ՀՀ վարչական դատարաններում ծառայություն իրականացնող բաժնի պետի տեղակալ</t>
  </si>
  <si>
    <t>Իսավերդյան Հարություն Լենիկի</t>
  </si>
  <si>
    <t>Եփրեմյան Ռոբերտ Անդրանիկի</t>
  </si>
  <si>
    <t>Խաչատուրյան Մհեր Ալեքսեյի</t>
  </si>
  <si>
    <t>Գասպարյան Անահիտ Գուրգենի</t>
  </si>
  <si>
    <t>Զեյթնաղյան Պավել Սերգեյի</t>
  </si>
  <si>
    <t>Մաթևոսյան Արմեն Հարությունի</t>
  </si>
  <si>
    <t>Մուրադյան Մելինե Սերյոժայի</t>
  </si>
  <si>
    <t>Վարդանյան Վարազդատ Վարդանի</t>
  </si>
  <si>
    <t>Գրիգորյան Մարի Հրանտի</t>
  </si>
  <si>
    <t>Գրիգորյան Ռաֆայել Վարդանի</t>
  </si>
  <si>
    <t>Արզումանյան Արմեն Հրահատի</t>
  </si>
  <si>
    <t>Ոսկանյան Տաթևիկ Երվանդի</t>
  </si>
  <si>
    <t>ՀՀ սնանկության դատարանում ծառայություն իրականացնող բաժնի պետ</t>
  </si>
  <si>
    <t>Սահակյան Մուրադ Սամվելի</t>
  </si>
  <si>
    <t>Աբրահամյան Գագիկ Վասիլի</t>
  </si>
  <si>
    <t>Քոչարյան Սամվել Դերենիկի</t>
  </si>
  <si>
    <t>Սահակյան Արթուր Լևոնի</t>
  </si>
  <si>
    <t>Բաղդասարյան Լիանա Լեոնիդի</t>
  </si>
  <si>
    <t>Պետրոսյան Արմեն Ալբերտի</t>
  </si>
  <si>
    <t>Ղամբարյան Գևորգ Ավետիքի</t>
  </si>
  <si>
    <t>Ղամբարյան Սուսաննա Սերյոժայի</t>
  </si>
  <si>
    <t>Մաշկարյան Ռոբերտ Արթուրի</t>
  </si>
  <si>
    <t>Հովհաննիսյան Արման Կարենի</t>
  </si>
  <si>
    <t>Մուրադյան Սեյրան Ռուբենի</t>
  </si>
  <si>
    <t>Գլիջյան Արմեն Սամվելի</t>
  </si>
  <si>
    <t>Ադամյան Հրայր Ժորայի</t>
  </si>
  <si>
    <t>Այվազյան Ալինա Աշոտի</t>
  </si>
  <si>
    <t>Հովհաննիսյան Գոռ Գարեգինի</t>
  </si>
  <si>
    <t>Հովհաննիսյան Արամ Լևոնի</t>
  </si>
  <si>
    <t>Ներսիսյան Կարեն Արգամի</t>
  </si>
  <si>
    <t>Գևորգյան Ղարիբ Արծրունի</t>
  </si>
  <si>
    <t>Սիրադեղյան Ռոման Գառնիկի</t>
  </si>
  <si>
    <t>Մովսիսյան Սարգիս Մովսեսի</t>
  </si>
  <si>
    <t>Աֆյան Վահե Աշոտի</t>
  </si>
  <si>
    <t>Պապոյան Գևորգ Մարտինի</t>
  </si>
  <si>
    <t>Չոբանյան Կարեն Գագիկի</t>
  </si>
  <si>
    <t>Տոնոյան Անժելա Խանաևի</t>
  </si>
  <si>
    <t>Պետրոսյան Կարապետ Վաչագանի</t>
  </si>
  <si>
    <t>Մալխասյան Լիլիթ Մարտունի</t>
  </si>
  <si>
    <t>Հովսեփյան Վարդան Վազգենի</t>
  </si>
  <si>
    <t>Խաչատրյան Դավիթ Էդուարդի</t>
  </si>
  <si>
    <t>Կիրակոսյան Հակոբ Կարապետի</t>
  </si>
  <si>
    <t>Համբարձումյան Համլետ Հրանտի</t>
  </si>
  <si>
    <t>Անանյան Սմբատ Սաշայի</t>
  </si>
  <si>
    <t>Հովհաննիսյան Գագիկ Նորիկի</t>
  </si>
  <si>
    <t>Ռուբենյան Հրաչյա Ռուբենի</t>
  </si>
  <si>
    <t>Խաչատրյան Վահրամ Մհերի</t>
  </si>
  <si>
    <t>Հովհաննիսյան Ռազմիկ Հովհաննեսի</t>
  </si>
  <si>
    <t>Մանուկյան Մարատ Անդրանիկի</t>
  </si>
  <si>
    <t>Ավդալյան Ռուզաննա Գագիկի</t>
  </si>
  <si>
    <t>Մոսիկյան Հակոբ Արարատի</t>
  </si>
  <si>
    <t>Հակոբյան Արթուր Աշոտի</t>
  </si>
  <si>
    <t>Հայրապետյան Հարություն Էդուարդի</t>
  </si>
  <si>
    <t>Հարությունյան Լիլիթ Սամվելի</t>
  </si>
  <si>
    <t>Հակոբյան Արեն Լորիկի</t>
  </si>
  <si>
    <t>Արոյան Սերյոժա Կարենի</t>
  </si>
  <si>
    <t>Սաֆարյան Ալվարդ Գագիկի</t>
  </si>
  <si>
    <t>Մկրտչյան Արշակ Ալեքսանդրի</t>
  </si>
  <si>
    <t>Կոտայքի մարզի առաջին ատյանի ընդհանուր իրավասության դատարանում ծառայություն իրականացնող բաժնի պետ</t>
  </si>
  <si>
    <t>Հովհաննիսյան Վարդան Անդրանիկի</t>
  </si>
  <si>
    <t>Ասատրյան Գոռ Կայծոյի</t>
  </si>
  <si>
    <t>Հովհաննիսյան Անահիտ Հովհաննեսի</t>
  </si>
  <si>
    <t>Պռազյան Ռազմիկ Լևոնի</t>
  </si>
  <si>
    <t>Վարդանյան Անուշ Աշոտի</t>
  </si>
  <si>
    <t>Շամբարյան Մանուշակ Հովիկի</t>
  </si>
  <si>
    <t>Բադալյան Սուրեն Մխիթարի</t>
  </si>
  <si>
    <t>Սաքունց Մարո Պապիկի</t>
  </si>
  <si>
    <t>Մուրադխանյան Արմեն Ռոբերտի</t>
  </si>
  <si>
    <t>Գալստյան Դավիթ Յուրիկի</t>
  </si>
  <si>
    <t>Հովհաննիսյան Վահե Հովհաննեսի</t>
  </si>
  <si>
    <t>Սարգսյան Գառնիկ Բաբկենի</t>
  </si>
  <si>
    <t>Թաթուլով Վլադիմիր Դավիթի</t>
  </si>
  <si>
    <t>Համբարձումյան Մանուկ Ազատի</t>
  </si>
  <si>
    <t>Գևորգյան Այգեվարդ Սնեյվազի</t>
  </si>
  <si>
    <t>Գրիգորյան Տիգրան Մանվելի</t>
  </si>
  <si>
    <t>Սիմոնյան Ժորա Մհերի</t>
  </si>
  <si>
    <t>Սահակյան Հրայր Երեմի</t>
  </si>
  <si>
    <t>Սարգսյան Սուրեն Վաչագանի</t>
  </si>
  <si>
    <t>Սիմոնյան Արսեն Անդրանիկի</t>
  </si>
  <si>
    <t>Մուրադյան Խորեն Պարգևի</t>
  </si>
  <si>
    <t>Նահապետյան Սամվել Համլետի</t>
  </si>
  <si>
    <t>Առաքելյան Լիլիթ Գարուշի</t>
  </si>
  <si>
    <t>Սիմոնյան Սասուն Ռուբենի</t>
  </si>
  <si>
    <t>Վարդազարյան Վարդան Լևոնի</t>
  </si>
  <si>
    <t>Սարգսյան Աշոտ Էդիկի</t>
  </si>
  <si>
    <t>Հովհաննիսյան Վաչագան Վարդանի</t>
  </si>
  <si>
    <t>Դավթյան Վալենսիյա Արսենի</t>
  </si>
  <si>
    <t>Դավթյան Հայկ Դավթի</t>
  </si>
  <si>
    <t>Արարատի և Վայոց ձորի մարզերի առաջին ատյանի ընդհանուր իրավասության դատարանում ծառայություն իրականացնող բաժնի պետ</t>
  </si>
  <si>
    <t>Աղաջանյան Հայկազ Միխայիլի</t>
  </si>
  <si>
    <t>Ասլանյան Կարեն Բենիկի</t>
  </si>
  <si>
    <t>Հակոբյան Արմեն Ռուբիկի</t>
  </si>
  <si>
    <t>Ղուկասյան Սևադա Մերուժանի</t>
  </si>
  <si>
    <t>Սահրադյան Դավիթ Ռոբերտի</t>
  </si>
  <si>
    <t>Խաչատրյան Ալեքսան Արմենի</t>
  </si>
  <si>
    <t>Աշուրյան Սոս Հովհաննեսի</t>
  </si>
  <si>
    <t>Ասոյան Ֆրունզե Նշանի</t>
  </si>
  <si>
    <t>Հովհաննիսյան Ռոման Կառլենի</t>
  </si>
  <si>
    <t>Մարտիրոսյան Մերի Ալֆրեդի</t>
  </si>
  <si>
    <t>Հարությունյան Արտակ Երվանդի</t>
  </si>
  <si>
    <t>Ասոյան Հրաչիկ Գևորգի</t>
  </si>
  <si>
    <t>Առաքելյան Սեյրան Գարուշի</t>
  </si>
  <si>
    <t>Աբրահամյան Հենրիկ Գեղամի</t>
  </si>
  <si>
    <t>Զաքարյան Վահրամ Վազգենի</t>
  </si>
  <si>
    <t>Մհերյան Տիգրան Ռաֆիկի</t>
  </si>
  <si>
    <t>Հովակիմյան Անուշ Արայիկի</t>
  </si>
  <si>
    <t>Մարգարյան Վահե Բախշիի</t>
  </si>
  <si>
    <t>Ջանոյան Արշալույս Աղաջանի</t>
  </si>
  <si>
    <t>Պողոսյան Վահե Դավիթի</t>
  </si>
  <si>
    <t>Խաչատրյան Աննա Բենիկի</t>
  </si>
  <si>
    <t>Մարգարյան Արսեն Արտավազդի</t>
  </si>
  <si>
    <t>Վարդանյան Արթուր Գեղամի</t>
  </si>
  <si>
    <t>Հակոբյան Գեղամ Էդիկի</t>
  </si>
  <si>
    <t>Հովհաննիսյան Գևորգ Հրանտի</t>
  </si>
  <si>
    <t>Մարգարյան Ավետիք Օնիկի</t>
  </si>
  <si>
    <t>Բադալյան Գոռ Արթուրի</t>
  </si>
  <si>
    <t>Ղազարյան Տիգրան Վրեժի</t>
  </si>
  <si>
    <t>Պետրոսյան Անդրանիկ Լևոնի</t>
  </si>
  <si>
    <t>Զաքարյան Բաբկեն Պետրոսի</t>
  </si>
  <si>
    <t>Այվազյան Ալիկ Իվանի</t>
  </si>
  <si>
    <t>Արմավիրի մարզի առաջին ատյանի ընդհանուր իրավասության դատարանում ծառայություն իրականացնող բաժնի պետ</t>
  </si>
  <si>
    <t>Ավդալյան Վահրամ Մեսրոբի</t>
  </si>
  <si>
    <t>Հովհաննիսյան Հովհաննես Օհանի</t>
  </si>
  <si>
    <t>Թովմասյան Արարատ Սերյոժայի</t>
  </si>
  <si>
    <t>Սիմոնյան Գևորգ Սամվելի</t>
  </si>
  <si>
    <t>Ավդալյան Արտյոմ Մեսրոբի</t>
  </si>
  <si>
    <t>Իսախանյան Հովհաննես Վազգենի</t>
  </si>
  <si>
    <t>Սարգսյան Հասմիկ Հարությունի</t>
  </si>
  <si>
    <t>Դանիելյան Զավեն Սասունիկի</t>
  </si>
  <si>
    <t>Պողոսյան Արթուր Անդրանիկի</t>
  </si>
  <si>
    <t>Մարտիրոսյան Թերմինե Աշոտի</t>
  </si>
  <si>
    <t>Ռեհանյան Վարդան Վազգենի</t>
  </si>
  <si>
    <t>Ասատրյան Զավեն Ռաֆիկի</t>
  </si>
  <si>
    <t>Սեդրակյան Աշոտ Սմբատի</t>
  </si>
  <si>
    <t>Սեդրակյան Արթուր Սմբատի</t>
  </si>
  <si>
    <t>Հովհաննիսյան Լիլիթ Ռաֆիկի</t>
  </si>
  <si>
    <t>Աշուղյան Գեղամ Սամվելի</t>
  </si>
  <si>
    <t>Ջանիբեկյան Աշոտ Գառնիկի</t>
  </si>
  <si>
    <t>Սարգսյան Համլետ Սամվելի</t>
  </si>
  <si>
    <t>Անտոնյան Հովհաննես Հենզելի</t>
  </si>
  <si>
    <t>Արագածոտնի մարզի առաջին ատյանի ընդհանուր իրավասության դատարանում ծառայություն իրականացնող բաժնի պետ</t>
  </si>
  <si>
    <t>Զարգարյան Արման Շեքսպիրի</t>
  </si>
  <si>
    <t>Առաքելյան Կորյուն Մհերի</t>
  </si>
  <si>
    <t>Քոչարյան Վահրամ Արծվիկի</t>
  </si>
  <si>
    <t>Գրիգորյան Գրիգոր Վարդգեսի</t>
  </si>
  <si>
    <t>Սահակյան Էդգար Գևորգի</t>
  </si>
  <si>
    <t>Սոսոյան Թաթուլ Վարդգեսի</t>
  </si>
  <si>
    <t>Դանիելյան Հրաչիկ Սիմոնի</t>
  </si>
  <si>
    <t>Խաչատրյան Արման Ռուբիկի</t>
  </si>
  <si>
    <t>Պետրոսյան Հայկ Մխիթարի</t>
  </si>
  <si>
    <t>Ազիզյան Վահրամ Մերուժանի</t>
  </si>
  <si>
    <t>Շահինյան Գևորգ Սամսոնի</t>
  </si>
  <si>
    <t>Քոչարյան Դավիթ Ոսկանի</t>
  </si>
  <si>
    <t>Սանդրոյան Վազգեն Գագիկի</t>
  </si>
  <si>
    <t xml:space="preserve">Դարմանյան Անուշ Գագիկի </t>
  </si>
  <si>
    <t>Գաբրիելյան Վարշամ Հովհաննեսի</t>
  </si>
  <si>
    <t>Հարությունյան Գոռ Ավետիքի</t>
  </si>
  <si>
    <t>Թորգոմյան Տաթևիկ Թորգոմի</t>
  </si>
  <si>
    <t>Սարգսյան Արմեն Լյովայի</t>
  </si>
  <si>
    <t>Տավուշի մարզի առաջին ատյանի ընդհանուր իրավասության դատարանում ծառայություն իրականացնող բաժնի պետ</t>
  </si>
  <si>
    <t>Անանյան Մհեր Մեխակի</t>
  </si>
  <si>
    <t>Մելքոնյան Դավիթ Հայկի</t>
  </si>
  <si>
    <t>Աբովյան Արմեն Արարատի</t>
  </si>
  <si>
    <t>Սահակյան Վահե Վարդգեսի</t>
  </si>
  <si>
    <t>Ջուլհակյան Վահրամ Հենրիկի</t>
  </si>
  <si>
    <t>Ալիխանյան Հենզել Հենրիկի</t>
  </si>
  <si>
    <t>Էլլարյան Էդգար Ռադիկի</t>
  </si>
  <si>
    <t>Ավթանդիլյան Աշոտ Իշխանի</t>
  </si>
  <si>
    <t>Մելքումյան Աշխեն Լեմաքսի</t>
  </si>
  <si>
    <t>Անանյան Գայանե Սերժիկի</t>
  </si>
  <si>
    <t>Բազինյան Դավիթ Հրաչիկի</t>
  </si>
  <si>
    <t>Պետրոսյան Վահե Աշոտի</t>
  </si>
  <si>
    <t>Աղավելյան Արթուր Աշոտի</t>
  </si>
  <si>
    <t>Պոստոլոկյան Մխիթար Հովհաննեսի</t>
  </si>
  <si>
    <t>Արզումանյան Սասուն Ռուբիկի</t>
  </si>
  <si>
    <t>Ղուլյան Գագիկ Սամվելի</t>
  </si>
  <si>
    <t>Իսկանդարյան Դանիել Անդրանիկի</t>
  </si>
  <si>
    <t>Պետրոսյան Հովհաննես Հրաչիկի</t>
  </si>
  <si>
    <t>Հովակիմյան Սերոբ Խալաթի</t>
  </si>
  <si>
    <t>Հովակիմյան Անահիտ Սլավիկի</t>
  </si>
  <si>
    <t>Թումանյան Մերի Ժորայի</t>
  </si>
  <si>
    <t>Հարությունյան Գագիկ Գառնիկի</t>
  </si>
  <si>
    <t>Գուլքանյան Գարիկ Աշոտի</t>
  </si>
  <si>
    <t>Գիշյան Արսեն Հրանտի</t>
  </si>
  <si>
    <t>Մանթաշյան Հայկ Աշոտի</t>
  </si>
  <si>
    <t>Հախվերդյան Արտակ Գագիկի</t>
  </si>
  <si>
    <t>Ամիրաղյան Արսեն Սարիբեկի</t>
  </si>
  <si>
    <t>Խաչիկյան Սուրեն Գրիշայի</t>
  </si>
  <si>
    <t>Օհանյան Աննա Ժորայի</t>
  </si>
  <si>
    <t>Հարությունյան Մհեր Աշոտի</t>
  </si>
  <si>
    <t>Մելիքյան Վահե Ժորայի</t>
  </si>
  <si>
    <t>Միրզախանյան Վոլոդյա Սուրենի</t>
  </si>
  <si>
    <t>Շառյան Արսեն Գագիկի</t>
  </si>
  <si>
    <t>Գրիգորյան Արմեն Հրայրի</t>
  </si>
  <si>
    <t>Վարդանյան Հարություն Դարչոյի</t>
  </si>
  <si>
    <t>Զաքինյան Գարիկ Սամվելի</t>
  </si>
  <si>
    <t>Զարգարյան Արմեն Արկադիայի</t>
  </si>
  <si>
    <t>Աղաջանյան Սարգիս Կոլյայի</t>
  </si>
  <si>
    <t>Պարոնիկյան Անուշավան Զոհրաբի</t>
  </si>
  <si>
    <t>Գեղարքունիքի մարզի առաջին ատյանի ընդհանուր իրավասության դատարանում ծառայություն իրականացնող բաժնի պետ</t>
  </si>
  <si>
    <t>Դրմոյան Եղիշե Կամիսարի</t>
  </si>
  <si>
    <t>Կզլյան Արմեն Միսակի</t>
  </si>
  <si>
    <t>Դավթյան Ավետիք Դավթի</t>
  </si>
  <si>
    <t>Զաքարյան Մարգարիտ Վրեժի</t>
  </si>
  <si>
    <t>Կիրակոսյան Կամո Ժորայի</t>
  </si>
  <si>
    <t>Խաչատրյան Արսեն Անդրանիկի</t>
  </si>
  <si>
    <t>Հակոբյան Վլադիմիր Վիկտորի</t>
  </si>
  <si>
    <t>Խանդանյան Վաղինակ Վիլենի</t>
  </si>
  <si>
    <t>Թորոսյան Գենյա Թորոսի</t>
  </si>
  <si>
    <t>Կարեյան Վահագն Հարությունի</t>
  </si>
  <si>
    <t>Մարեգասպարյան Հովհաննես Գուրգենի</t>
  </si>
  <si>
    <t>Եղոյան Մարտիկ Գագիկի</t>
  </si>
  <si>
    <t>Բազիկյան Դավիթ Արտավազդի</t>
  </si>
  <si>
    <t>Գրիգորյան Արևհատ Վոլոդյայի</t>
  </si>
  <si>
    <t>Սարգսյան Արման Սամվելի</t>
  </si>
  <si>
    <t>Ղարիբյան Գարուշ Սամվելի</t>
  </si>
  <si>
    <t>Նավասարդյան Դավիթ Լյովայի</t>
  </si>
  <si>
    <t>Աբրահամյան Ավետիք Հայկազի</t>
  </si>
  <si>
    <t>Հոխանյան Արտակ Աշոտի</t>
  </si>
  <si>
    <t>Արզոյան Արթուր Արմենի</t>
  </si>
  <si>
    <t>Մելիքյան Կարեն Ռոմիկի</t>
  </si>
  <si>
    <t>Հարությունյան Սասուն Գևորգի</t>
  </si>
  <si>
    <t>Հովհաննիսյան Վահե Էդվարդի</t>
  </si>
  <si>
    <t>Ճաղարյան Արտակ Սամվելի</t>
  </si>
  <si>
    <t>Ծատուրյան Արամ Հակոբի</t>
  </si>
  <si>
    <t>Պողոսյան Արշալույս Ալբերտի</t>
  </si>
  <si>
    <t>Լազարյան Աշոտ Գերասիմի</t>
  </si>
  <si>
    <t>Ղարիբյան Հովնան Թոռնիկի</t>
  </si>
  <si>
    <t>Ղուկասյան Հակոբ Ռուբենի</t>
  </si>
  <si>
    <t>Խանդանյան Յուրիկ Գագիկի</t>
  </si>
  <si>
    <t>Սահակյան Արամ Սուրենի</t>
  </si>
  <si>
    <t>Սահակյան Նաիրա Սահակի</t>
  </si>
  <si>
    <t>Կյուրեղյան Մերուժան Մերուժանի</t>
  </si>
  <si>
    <t>Լոռու մարզի առաջին ատյանի ընդհանուր իրավասության դատարանում ծառայություն իրականացնող բաժնի պետ</t>
  </si>
  <si>
    <t>Նազարյան Համազասպ Պարգևի</t>
  </si>
  <si>
    <t>Բաղդասարյան Էմիլ Գրիգորի</t>
  </si>
  <si>
    <t>Արզումանյան Արսեն Հրաչիկի</t>
  </si>
  <si>
    <t>Աբովյան Տիգրան Կարենի</t>
  </si>
  <si>
    <t>Ֆրանգյան Ջիվան Պատվականի</t>
  </si>
  <si>
    <t>Հովասափյան Կարեն Փաշիկի</t>
  </si>
  <si>
    <t>Առաքելյան Ալիկ Հովիկի</t>
  </si>
  <si>
    <t>Կարապետյան Ալեքսան Ադիբեկի</t>
  </si>
  <si>
    <t>Շահբազյան Գարիկ Խաչատուրի</t>
  </si>
  <si>
    <t>Հարությունյան Հայկ Վլադիմիրի</t>
  </si>
  <si>
    <t>Հովսեփյան Արամ Ազատի</t>
  </si>
  <si>
    <t>Ոսկանյան Կարեն Էդիկի</t>
  </si>
  <si>
    <t>Սարուխանյան Միշիկ Սահակի</t>
  </si>
  <si>
    <t>Փափազյան Արսեն Հովհաննեսի</t>
  </si>
  <si>
    <t>Ալեքսանյան Արթուր Գագիկի</t>
  </si>
  <si>
    <t>Ռամազյան Գրիգոր Սեդրակի</t>
  </si>
  <si>
    <t>Ազիզբեկյան Արթուր Վաչագանի</t>
  </si>
  <si>
    <t>Մելիքյան Վահե Կարենի</t>
  </si>
  <si>
    <t>Կարապետյան Էդմոն Դերենիկի</t>
  </si>
  <si>
    <t>Ռզյան ժաննա Սարգսի</t>
  </si>
  <si>
    <t>Վարդանյան Սուրեն Գառնիկի</t>
  </si>
  <si>
    <t>Մարտիրոսյան Գևորգ Գենադիի</t>
  </si>
  <si>
    <t>Ֆռանգյան Սերյոժա Աղվանի</t>
  </si>
  <si>
    <t>Կարապետյան Կարեն Արմենի</t>
  </si>
  <si>
    <t>Ղարաջյան Նարեկ Պետրոսի</t>
  </si>
  <si>
    <t>Արղամանյան Սեյրան Վարդանի</t>
  </si>
  <si>
    <t>Պետրոսյան Նաիրի Գառնիկի</t>
  </si>
  <si>
    <t>Օսեպյան Մհեր Վալերիկի</t>
  </si>
  <si>
    <t>Փերիխանյան Պարույր Կարենի</t>
  </si>
  <si>
    <t>Սյունիքի մարզի առաջին ատյանի ընդհանուր իրավասության դատարանում ծառայություն իրականացնող բաժնի պետ</t>
  </si>
  <si>
    <t>Առաքելյան Հարություն Ռոբերտի</t>
  </si>
  <si>
    <t>Հարությունյան Աննա Արմենի</t>
  </si>
  <si>
    <t>Սարգսյան Հարություն Ռադիկի</t>
  </si>
  <si>
    <t>Միրզոյան Արկադի Արսենի</t>
  </si>
  <si>
    <t>Պողոսյան Գագիկ Անդրանիկի</t>
  </si>
  <si>
    <t>Մնացականյան Արման Սամվելի</t>
  </si>
  <si>
    <t>Օրդուխանյան Արայիկ Ռոբերտի</t>
  </si>
  <si>
    <t>Ստեփանյան Ալեն Կիմիկի</t>
  </si>
  <si>
    <t>Սեդրակյան Վրեժ Ղահրամանի</t>
  </si>
  <si>
    <t>Ղազարյան Արա Սերյոժայի</t>
  </si>
  <si>
    <t>Մինասյան Սևադա Վարդգեսի</t>
  </si>
  <si>
    <t>Հայրապետյան Նադեժդա Դարչոյի</t>
  </si>
  <si>
    <t>Հովհաննիսյան Հարություն Ռաֆիկի</t>
  </si>
  <si>
    <t>Հարությունյան Արտյոմ Համլետի</t>
  </si>
  <si>
    <t>Խաչյան Հայկ Հովիկի</t>
  </si>
  <si>
    <t>Մինասյան Տիգրան Վարդանի</t>
  </si>
  <si>
    <t>Գևորգյան Գևորգ Համլետի</t>
  </si>
  <si>
    <t>Անտոնյան Սամվել Աշոտի</t>
  </si>
  <si>
    <t>Հարությունյան Արմեն Ժոզեֆի</t>
  </si>
  <si>
    <t>Շիրակի մարզի առաջին ատյանի ընդհանուր իրավասության դատարանում ծառայություն իրականացնող բաժնի պետ</t>
  </si>
  <si>
    <t>Հարությունյան Համլետ Գառնիկի</t>
  </si>
  <si>
    <t>Ղազարյան Արտյոմ Հովհաննեսի</t>
  </si>
  <si>
    <t>Մարտիրոսյան Զորայր Արամայիսի</t>
  </si>
  <si>
    <t>Մաթոսյան Արթուր Սումբատի</t>
  </si>
  <si>
    <t>Գալստյան Արկադի Հայկազի</t>
  </si>
  <si>
    <t>Չարչօղլյան Արմեն Արտուշի</t>
  </si>
  <si>
    <t>Խաչատրյան Հարություն Արտաշեսի</t>
  </si>
  <si>
    <t>Մանուկյան Կարեն Արտավազդի</t>
  </si>
  <si>
    <t>Ավետիսյան Արամ Խաչատուրի</t>
  </si>
  <si>
    <t>Մանուկյան Նարեկ Համլետի</t>
  </si>
  <si>
    <t>Չարչօղլյան Մերուժան Վազգենի</t>
  </si>
  <si>
    <t>Հովհաննիսյան Գառնիկ Գուրգենի</t>
  </si>
  <si>
    <t>Հարությունյան Աննա Վահագնի</t>
  </si>
  <si>
    <t>Գրիգորյան Արտակ Ազատի</t>
  </si>
  <si>
    <t>Վարդանյան Արմենուհի Սաշայի</t>
  </si>
  <si>
    <t>Մայիլյան Արմեն Ալբերտի</t>
  </si>
  <si>
    <t>Խաչատրյան Արման Ռուդիկի</t>
  </si>
  <si>
    <t>Գասպարյան Արթուր Սամվելի</t>
  </si>
  <si>
    <t>Սաղաթելյան Արթուր Համլետի</t>
  </si>
  <si>
    <r>
      <t xml:space="preserve">** </t>
    </r>
    <r>
      <rPr>
        <sz val="10"/>
        <rFont val="GHEA Grapalat"/>
        <family val="3"/>
      </rPr>
      <t>Դատական կարգադրիչների թափուր հաստիքների պաշտոնային դրույքաչափի հաշվարկման համար կիրառել համապատասխան սանդղակի 6-րդ մակարդակում ներկայացված գործակիցը:</t>
    </r>
  </si>
  <si>
    <t>Խաչատրյան Սոնա</t>
  </si>
  <si>
    <t>Կարապետյան Վարդան</t>
  </si>
  <si>
    <t>Նյութատեխնիկական ապահովման և գնումների համակարգման վարչության Նյութատեխնիկական ապահովման բաժնի ճարտարագետ-շինարար</t>
  </si>
  <si>
    <t>Նյութատեխնիկական ապահովման և գնումների համակարգման վարչության Նյութատեխնիկական ապահովման բաժնի ճարտարագետ-տնտեսագետ</t>
  </si>
  <si>
    <t>Թովմասյան Աննա</t>
  </si>
  <si>
    <t>Հունանյան Դավիթ</t>
  </si>
  <si>
    <t>Մուրադյան Նելլի</t>
  </si>
  <si>
    <t>Քյուրքչյան Ալլա</t>
  </si>
  <si>
    <t>Խուդինյան Աստղիկ</t>
  </si>
  <si>
    <t>Հակոբյան Աննա</t>
  </si>
  <si>
    <t>Հովհաննիսյան Տաթևիկ</t>
  </si>
  <si>
    <t>Եդիգարյան Լիանա</t>
  </si>
  <si>
    <t>Շահինյան Նորայր</t>
  </si>
  <si>
    <t>Պետրոսյան Լարիսա</t>
  </si>
  <si>
    <t>Քամալյան Հայկ</t>
  </si>
  <si>
    <t>Մատինյան Ժաննա</t>
  </si>
  <si>
    <t>Բալայան Եվգենյա</t>
  </si>
  <si>
    <t>Բարսամյան Արգամ</t>
  </si>
  <si>
    <t>Աթոյան Սոֆիա</t>
  </si>
  <si>
    <t>Մնացականյան Վոլոդյա</t>
  </si>
  <si>
    <t>Փինաչյան Արսեն</t>
  </si>
  <si>
    <t>Ալոյան Նորիկ</t>
  </si>
  <si>
    <t>Գրիգորյան Հարութ</t>
  </si>
  <si>
    <t>Գրիգորյան Անահիտ</t>
  </si>
  <si>
    <t>Խաչատրյան Շուշան</t>
  </si>
  <si>
    <t>Հակակոռուպցիոն դատարանի դատավոր</t>
  </si>
  <si>
    <t>ՀՀ Հակակոռուպցիոն դատարանի աշխատակազմ</t>
  </si>
  <si>
    <t>Ձև N 22</t>
  </si>
  <si>
    <t>ռիսկայնությունից ելնելով տրվող հավելում </t>
  </si>
  <si>
    <t>Գաբրիելյան Նարեկ</t>
  </si>
  <si>
    <t>Գևորգյան Կարեն</t>
  </si>
  <si>
    <t>Սաֆարյան Արմինե</t>
  </si>
  <si>
    <t>Ալեքսանյան Արուսյակ</t>
  </si>
  <si>
    <t>Շիրոյան Արմեն</t>
  </si>
  <si>
    <t>Մարիկյան Ռազմիկ</t>
  </si>
  <si>
    <t>Արղամանյան Դավիթ</t>
  </si>
  <si>
    <t>Մուրադյան Տաթևիկ</t>
  </si>
  <si>
    <t>Պողոսյան Արմեն</t>
  </si>
  <si>
    <t>Մաթևոսյան Արշակ</t>
  </si>
  <si>
    <t>Մելքոնյան Վարսենիկ</t>
  </si>
  <si>
    <t>Աբովյան Սիմա</t>
  </si>
  <si>
    <t>Դավթյան Կարինե</t>
  </si>
  <si>
    <t>Սահակյան Նանե</t>
  </si>
  <si>
    <t>Սուղյան Վարդան</t>
  </si>
  <si>
    <t>Վարոսյան Արմեն</t>
  </si>
  <si>
    <t>Մուշեղյան Անուշավան</t>
  </si>
  <si>
    <t>Հովհաննիսյան Աշոտ</t>
  </si>
  <si>
    <t>Դալլաքյան Նանա</t>
  </si>
  <si>
    <t>Մխիթարյան Սասուն</t>
  </si>
  <si>
    <t>Միքաելյան Վարազդատ</t>
  </si>
  <si>
    <t>Ներսիսյան Արմեն</t>
  </si>
  <si>
    <t>Հարությունյան Նելլի</t>
  </si>
  <si>
    <t>Հարությունյան Լիանա</t>
  </si>
  <si>
    <t>Սաղոյան Լիլիթ</t>
  </si>
  <si>
    <t>Խաչատրյան Սերինե</t>
  </si>
  <si>
    <t>Բարձրագույն դատական խորհրդի և դատարանների շենքային պայմանների ապահովում</t>
  </si>
  <si>
    <t>11021</t>
  </si>
  <si>
    <t>31002</t>
  </si>
  <si>
    <t xml:space="preserve"> Բարձրագույն դատական խորհրդի տրանսպորտային միջոցներով ապահովվածության բարելավում</t>
  </si>
  <si>
    <t>11019</t>
  </si>
  <si>
    <t>ՀՀ Հակակոռուպցիոն դատարանի բնականոն գործունեության և ՀՀ Հակակոռուպցիոն դատարանի կողմից դատական պաշտպանության իրավունքի ապահովում</t>
  </si>
  <si>
    <t>2026թ. բյուջետային  հայտ</t>
  </si>
  <si>
    <t>2026թ.</t>
  </si>
  <si>
    <t>Առկա ավտոմեքենաներ</t>
  </si>
  <si>
    <t>ՀՀ ֆինանսների նախարարի 08.01.2016թ. N 3-Ն հրամանի համաձայն մարդատար ավտոմեքենաների նորմատիվային օգտակար ծառայության ժամկետը սահմանված է 10 տարի</t>
  </si>
  <si>
    <t>Վերաքննիչ հակակոռուպցիոն դատարան</t>
  </si>
  <si>
    <t>Երևան քաղաքի առաջին ատյանի ընդհանուր իրավասության քաղաքացիական դատարան</t>
  </si>
  <si>
    <t>Երևան քաղաքի առաջին ատյանի ընդհանուր իրավասության քրեական  դատարան</t>
  </si>
  <si>
    <t>Երևան քաղաքի առաջին ատյանի ընդհանուր իրավասության քրեական դատարան</t>
  </si>
  <si>
    <t>2026թ</t>
  </si>
  <si>
    <t>Դատավորների գործունեության գնահատման հանձնաժողովի ոչ դատավոր անդամների հատուցում</t>
  </si>
  <si>
    <t>ք.Նոյեմբերյան-ք.Բերդ-ք.Իջևան-ք.Դիլիջան-ք.Երևան</t>
  </si>
  <si>
    <t>ք. Մարալիկ</t>
  </si>
  <si>
    <t>ք. Ճամբարակ</t>
  </si>
  <si>
    <t>ստուգայցեր իրականացնել</t>
  </si>
  <si>
    <t>ք.Երևան</t>
  </si>
  <si>
    <t>Նստավայրերի բնականոն գործունեության ապահովում</t>
  </si>
  <si>
    <t>Գնահատման հանձնաժողովի անդամների հատուցում /5 դատավոր, 2 իրավաբան գիտնական/</t>
  </si>
  <si>
    <t>Մեկ   միավորի  գինը (դրամ)</t>
  </si>
  <si>
    <t>2026թ. ընդամենը գումարը  /հազ.դրամ/</t>
  </si>
  <si>
    <t>Կրման ժամկետը՝ 1 տարի</t>
  </si>
  <si>
    <t>Փողկապ /տղամարդու/</t>
  </si>
  <si>
    <t>Փողկապ /կանացի/</t>
  </si>
  <si>
    <t>Կրման ժամկետը՝ 2 տարի</t>
  </si>
  <si>
    <t>Կրման ժամկետը՝ 3 տարի</t>
  </si>
  <si>
    <t>Յուրաքանչյուր մարմնի համար լրացնել ՀՀ կառավարության համապատասխան որոշման պահանջների համաձայն</t>
  </si>
  <si>
    <t>Գույքի տեղափոխման ծառայություններ</t>
  </si>
  <si>
    <t>Բանվորական ծառայություններ</t>
  </si>
  <si>
    <t>Ավտոմեքենաների լվացման ծառայություններ</t>
  </si>
  <si>
    <t>Դատական Դեպարտամենտ</t>
  </si>
  <si>
    <t>Համակարգիչ ամբողջը մեկում HP Inc 205 G4</t>
  </si>
  <si>
    <t>Համակարգիչ HP290 G4MT/i3-10100/8GB/256GB/1TB DVD-RW/Win10/Philips 23.8 Monitor</t>
  </si>
  <si>
    <t>Համակարգիչ Dell Vostro 3888 i3-10100/8GB/256GB/1TB DVD-RW/Win10/Monitor Philips 23.8</t>
  </si>
  <si>
    <t>Համակարգիչ Dell Vostro 3888 i3-10100/8GB/256GB/1TB DVD-RW/Win10/ Monitor Philips 23.8</t>
  </si>
  <si>
    <t>Սեղանի համակարգիչDELL Vostro 3650 MT/CPU Intel Core15-6400/4GB/500GB  /Կոմպ,/</t>
  </si>
  <si>
    <t>Համակարգիչ HP290G4MT/i3-10100/8GB/256GB/1TB DVD/RW/Win.10 Pilips 23,8 Monotor</t>
  </si>
  <si>
    <t xml:space="preserve">Համակարգիչ ամբողջը մեկում HP Inc 205 G4 </t>
  </si>
  <si>
    <t>Համակարգիչ HP 290 G4MT/i3-10100/8GB/256GB/1 TB DVD-RW/Win10/Philips 23.8 Monitor</t>
  </si>
  <si>
    <t>ՀամակարգիչDell Vostro 3888 i3-10100/8GB/256GB/1TB DVD-RW/Win10/Monitor Philips 23.8</t>
  </si>
  <si>
    <t>Համակարգիչ IRUcorp 313 TWRi3, մոնիտոր LG22MK430HB</t>
  </si>
  <si>
    <t>Համակարգիչ ամբողջը մեկում HPInc205G4</t>
  </si>
  <si>
    <t>Համակարգիչ ամբողջը մեկում HP Inc 205G4</t>
  </si>
  <si>
    <t>Համակարգիչ HPCompaq  6200 Pro Ser.,Intel i3-2120</t>
  </si>
  <si>
    <t>Համակարգիչ Workstation intel Core i7-3770</t>
  </si>
  <si>
    <t>Համակարգիչ Core i3 M  Windows 8.1 Pro3,4</t>
  </si>
  <si>
    <t>Ֆեմիդա/համակ.մոնիտոր.UPS,SRS femida/</t>
  </si>
  <si>
    <t>Համակարգիչ  HP compag 500B Core 2Duo E7500 2.93GHz</t>
  </si>
  <si>
    <t>Համակարգիչ workstation  dx*750 Intel Core 2Duo</t>
  </si>
  <si>
    <t>Համակարգիչ Corei3-2120 3.3GHZ 2cores3mb,DDR34gb</t>
  </si>
  <si>
    <t>Համակարգիչ   HP290G3MT/i3-91000,DDR44GB,SSD128GB,HDDITB,W10Pro,O2019</t>
  </si>
  <si>
    <t>Համակարգիչ HP290  G4MT/i3-10100/8GB/256GB/1TB DVD-RW/Win10/Philips 23.8 Monitor</t>
  </si>
  <si>
    <t>Սեղանի համակարգիչ DELL  Vostro 3650MT/CPU Intel Core i5-6400/4GB/500GB/DVDRW/Monitor Dell E2216H 21.5 OS Win 10 Proffesional_x000D_
Edition,արտոնագրված MS Office</t>
  </si>
  <si>
    <t>կոմպ.</t>
  </si>
  <si>
    <t>Համակարգիչ (P7, 2.8Ghz 256mb RAM 40gb HDD, 128mb VGA)</t>
  </si>
  <si>
    <t>Համակարգիչ Պ -4</t>
  </si>
  <si>
    <t xml:space="preserve">Համակարգիչ Պ </t>
  </si>
  <si>
    <t>Համակարգիչ P4 3.0GHz</t>
  </si>
  <si>
    <t>Համակարգիչ Intel Core 2 Duo</t>
  </si>
  <si>
    <t xml:space="preserve">Համակարգիչ  HPcompaq 6200 Pro Ser.,Intel i3-2120  </t>
  </si>
  <si>
    <t>Համակարգիչ P4 Core 2 DUO2</t>
  </si>
  <si>
    <t>Համակարգիչ Intel P4 3.0</t>
  </si>
  <si>
    <t>Համակարգիչ (P4, 3.0Ghz 512mb RAM 75gb HDD, 128mb VGA)</t>
  </si>
  <si>
    <t>Համակարգիչ /wօrkstation HP dx 7500M/1:7400/</t>
  </si>
  <si>
    <t>Համակարգիչ  (CPU: Intel Core2Dou E7500, 2.93 GHz, RAM: 2GB PC3 -10600 1*2GB, HDD 500GB, VGA: integrate Intel Graghics Accelerator X4500)</t>
  </si>
  <si>
    <t>Համակարգիչ   CPU 2MB  L2 CM 2GB  667 MHz</t>
  </si>
  <si>
    <t>Համակարգիչ Core i3 M Windows 8.1 pro 3.4</t>
  </si>
  <si>
    <t xml:space="preserve">Համակարգիչ IRU Corp 313 TWR i3,  8100/4gb/1tb 7.2k/մոն. LG22MK430HB  </t>
  </si>
  <si>
    <t>ՀամակարգիչDell Vostro 3681/Intel Core i5-10400/8GB/256GB.2SSD/1TB HDD /DVDRW?WiFi+BT/W10pro/3Yrw Մոնիտոր Dell 24 P2419H (23.8), մկնիկ, ստեղնաշար</t>
  </si>
  <si>
    <t>Համակարգիչ HP290G3MT/i3-9100,DDR44GB,SSD128GB,HDD1TB,W10Pro,O2019</t>
  </si>
  <si>
    <t>Համակարգիչ HP290G4MT/i3-10100 /8GB/256GB/1TB DVD-RW/Win10/Philips 23.8 Monitor</t>
  </si>
  <si>
    <t>Համակարգիչ Corel2Duo2,66/1066</t>
  </si>
  <si>
    <t>Համակարգիչ Corel2Duo2,66/1067</t>
  </si>
  <si>
    <t>Համակարգիչ P4 3.0 GHz, 915 intel clipset, VGA64</t>
  </si>
  <si>
    <t>Համակարգիչ P4 3.0 GHz,RAM248mb, VGA 64mb</t>
  </si>
  <si>
    <t>Համակարգիչ P4 3.0 GHz,RAM512mb, HDD 80GB</t>
  </si>
  <si>
    <t xml:space="preserve">Համակարգիչ Core i3-2120 3.3 GHz,2 cores 3mb, </t>
  </si>
  <si>
    <t>Համակարգիչ P I</t>
  </si>
  <si>
    <t>Համակարգիչ P II</t>
  </si>
  <si>
    <t xml:space="preserve">Համակարգիչ P4 </t>
  </si>
  <si>
    <t>Սեղանի համակարգիչ Dell Vostro Core i5-6400</t>
  </si>
  <si>
    <t>Համակարգիչ Workstation Type ''A''</t>
  </si>
  <si>
    <t xml:space="preserve">Regits ered Brand,P4-2,4GHz,CD-ROM/CD-RW MSI </t>
  </si>
  <si>
    <t xml:space="preserve">Workstation HP compac 500B Core 2DUO E7500 2.93GHz,պրոցեսոր </t>
  </si>
  <si>
    <t>Համակարգիչ IRU Corp 313 TWR i3 8100/8gb/1tb/SSD128Gb 7.2k/monitor LG22MK430HB</t>
  </si>
  <si>
    <t>Համակարգիչ P4 3.0 GHz,  800 MHz, CD RW</t>
  </si>
  <si>
    <t>Համակարգիչ P4 3.0GHz, 915intel chipset,VGA 64M</t>
  </si>
  <si>
    <t>Համակարգիչ P4 Core2 Duօ2,66/1066</t>
  </si>
  <si>
    <t>ՀամակարգիչP4, 3.00GHz, RAM 512M, VGA 128</t>
  </si>
  <si>
    <t xml:space="preserve">պրոցեսոր-HP 500B,Intel Core 2Du E7500 processor 2.93GHz, </t>
  </si>
  <si>
    <t>Data baza server  CPU: 310 G5 Tower 1066 Mhz</t>
  </si>
  <si>
    <t>Workstation   intel i7-3770</t>
  </si>
  <si>
    <t>Workstation  HP dx 7500 M/1:7400</t>
  </si>
  <si>
    <t>Workstation  HP dx 7500 M/E7400</t>
  </si>
  <si>
    <t>Workstation Intel Core iR-3770</t>
  </si>
  <si>
    <t>Workstation   dx 7500: intel Core Duo</t>
  </si>
  <si>
    <t>2022</t>
  </si>
  <si>
    <t>Համակարգիչ HP 290G2MT/3.6GHz, 4Cores, DDR4 8GB, SSD240GB, HDD1TB, W10Pro, O2019</t>
  </si>
  <si>
    <t>Համակարգիչ HP290 G4MT/i3-10100/8GB/256GB/1TB DVD-RW/Win 10/Philips 23.8 Monitor</t>
  </si>
  <si>
    <t>ՀամակարգիչCore i3 M Windows 8.1 Pro 3,4</t>
  </si>
  <si>
    <t>ՀամակարգիչCore i3 MS Office Standaet Windows 8.2</t>
  </si>
  <si>
    <t>համակարգիչP4 2.4Ghz/intel chipset/VGA 64MB 533FSB/HDD 80GB/RAM 256MB</t>
  </si>
  <si>
    <t>համակարգիչP4 3,0Ghz,915intel chipset/VGA 64MB 800FSB/HDD 80GB/RAM 256MB</t>
  </si>
  <si>
    <t>համակարգիչP4 3,0intel  80GB/RAM 512MB</t>
  </si>
  <si>
    <t>համակարգիչP4 3,2Ghz,915intel chipset/VGA 64MB 800FSB/HDD 160GB/RAM 512MB</t>
  </si>
  <si>
    <t>համակարգիչP4 Gore2 Duo2,66/1066, intel31 chipset, VGA 128MB, 160GB, RAM 1024MB</t>
  </si>
  <si>
    <t>Համակարգիչ         Core 2 DUO E7500</t>
  </si>
  <si>
    <t>Համակարգիչ    HP compact  DX 7400</t>
  </si>
  <si>
    <t>Համակարգիչ    HP compaq 6200 Pro Ser.,intel i3-2120</t>
  </si>
  <si>
    <t>2021</t>
  </si>
  <si>
    <t>սերվեր/Dell OptiPlex 745 Mini Tower/</t>
  </si>
  <si>
    <t>Համակարգիչ HP 290G4MT/i3-10100/8GB/256GB/1TBDVD-RF/Win10/Philips 23,8 Monitor</t>
  </si>
  <si>
    <t xml:space="preserve">Համակարգիչ ամբողջը մեկում HP Inc205 G4 </t>
  </si>
  <si>
    <t>"Ֆեմիդա" ձայն.համակ.համ-իչ-Intel i5-10100/1TB/8GB, մոնիտոր 21.5 Philips, տպիչ-HP LJ M404, UPS-650VA, դատ.ձայն.համ."SRS Femida"</t>
  </si>
  <si>
    <t>Հաքմակարգիչ HP290 G4MT/i3-10100/8GB/256GB/1TB DVD-RW/Win10/Philips 23.8 Monitor</t>
  </si>
  <si>
    <t>Համակարգիչ Dell Vostro 3888 i3-10100/8GB/256GB/1TB DVD-RV/Win10/Monitor Philips 23,8</t>
  </si>
  <si>
    <t>Ձայնագրառման համակարգ SRS femida</t>
  </si>
  <si>
    <t>Սեղանի համակարգիչ Acer Veriton M2640G /մոնիտոր ACER V226HQLbd/</t>
  </si>
  <si>
    <t>Համակարգիչ HP290 G4MT/i3-10100, DDR8GB/256GB/1TB/Philips 23.8</t>
  </si>
  <si>
    <t>Համակարգիչ ամբողջը մեկում HP inc 205 G4</t>
  </si>
  <si>
    <t>Ձայնագրառման համակարգ SRS Femida</t>
  </si>
  <si>
    <t>Ձայնագրառման համակարգ SRS Femida, intel i3-10100/1Tb/8GB, 21,5 Philips</t>
  </si>
  <si>
    <t>Համակարգիչ Core i7-3770</t>
  </si>
  <si>
    <t>Համակարգիչ Dell Vostro 3650/Intel Core i5-6400/4GB/500GB/DVDRW Մոնիտոր Dell 24 E2216H (21.5 OS Win 10 Proffesional Edition արտոնագրված  MS offce 2016Std),</t>
  </si>
  <si>
    <t>Համակարգիչ HP Inc  205 G4</t>
  </si>
  <si>
    <t>Համակարգիչ ACER Veriton M2640G/ Մոնիտոր ACER V226HQLbd</t>
  </si>
  <si>
    <t>Ֆեմիդա ձայն. համակ., համ-իչ-Intel i3-10100/1TB/8GB, մոնիտոր 21.5 Philips, տպիչ-HP LJ M404, UPS-650VA,դատ. ձայն. համ. SRS Femida</t>
  </si>
  <si>
    <t>Նոութբուք Dell Inspiron3593, l5,RAN8Gb,SSD256Gb,W10Pro</t>
  </si>
  <si>
    <t>Մոնիտոր Benq LCD 19"</t>
  </si>
  <si>
    <t>Մոնիտոր CIT 17"</t>
  </si>
  <si>
    <t>Մոնիտոր LCD 19" HP L 1908w</t>
  </si>
  <si>
    <t>Monitor HP 20 HP 2011*20in LED LCD</t>
  </si>
  <si>
    <t>Մոնիտոր  Acer 17 "</t>
  </si>
  <si>
    <t>Մոնիտոր LCD 15"</t>
  </si>
  <si>
    <t>Մոնիտոր Spider Net 19LCD</t>
  </si>
  <si>
    <t xml:space="preserve">Մոնիտոր HP 20  HP 2011x20-In LED LCD              </t>
  </si>
  <si>
    <t>Մոնիտոր LCD 19 HP LJ 1908W</t>
  </si>
  <si>
    <t xml:space="preserve">Մոնիտոր Samsung </t>
  </si>
  <si>
    <t xml:space="preserve">Monitor </t>
  </si>
  <si>
    <t xml:space="preserve">Մոնիտոր DELL </t>
  </si>
  <si>
    <t>Մոնիտոր HP LJ 1502</t>
  </si>
  <si>
    <t xml:space="preserve">Մոնիտոր HP LJ 1908Q </t>
  </si>
  <si>
    <t>Մոնիտոր Philips 19.5 200V 4LSB/00</t>
  </si>
  <si>
    <t>Մոնիտոր Մաստիֆ  20.1þþ ԼՍԴ (Monitor Mustiff</t>
  </si>
  <si>
    <t>Մոնիտոր ACER 17 LCD,ORANGE OM 720</t>
  </si>
  <si>
    <t>Մոնիտոր HPLE 1901W,2011x</t>
  </si>
  <si>
    <t>Մոնիտոր Samsung 9 LCD SM943N</t>
  </si>
  <si>
    <t>Մոնիտոր Philips 24357EJMB/0023.8</t>
  </si>
  <si>
    <t>Պրոյեկտոր  Acer [122H</t>
  </si>
  <si>
    <t>Մոնիտոր /DELL-19/</t>
  </si>
  <si>
    <t>Մոնիտոր /View-Sonic-17/</t>
  </si>
  <si>
    <t>Մոնիտոր   Benq LCD 19</t>
  </si>
  <si>
    <t xml:space="preserve">Սկաներ Epson </t>
  </si>
  <si>
    <t>Մոնիտոր LCD19 HP L 1908w</t>
  </si>
  <si>
    <t>Մոնիտոր ACER AL 1717</t>
  </si>
  <si>
    <t>Մոնիտոր FP 747</t>
  </si>
  <si>
    <t>Մոնիտոր /Monitor hp Lw1901 LCD/</t>
  </si>
  <si>
    <t>Մոնիտոր (Dell 17)</t>
  </si>
  <si>
    <t>Մոնիտոր (HP 1740)</t>
  </si>
  <si>
    <t>Մոնիտոր  (HP Compaq LE 1901w)</t>
  </si>
  <si>
    <t>մոնիտոր HP compaq LE 1901 w</t>
  </si>
  <si>
    <t xml:space="preserve">Մոնիտոր Monitor HP 20  HP 2011x20-In LED LCD              </t>
  </si>
  <si>
    <t>Մոնիտոր   HP  W2072a  LCD</t>
  </si>
  <si>
    <t>Կոշտ սկավառակ /արտաքին/ HDD 1 Tb</t>
  </si>
  <si>
    <t>Մոնիտոր Samsung SyncMaster SA300</t>
  </si>
  <si>
    <t>Մոնիտոր HP L1908</t>
  </si>
  <si>
    <t>Պրոյեկտոր Acer</t>
  </si>
  <si>
    <t>Լազերային տպիչներ  Canon i-Sensys LBP 6030B</t>
  </si>
  <si>
    <t xml:space="preserve"> Flatbed Scaner Epson GT-2501</t>
  </si>
  <si>
    <t>Բազմաֆունկց. լազ. սարք PANTUM BM5100ADN</t>
  </si>
  <si>
    <t>Անխափան սնուցման աղբյուր Salicru 1100ONE</t>
  </si>
  <si>
    <t>Պատճենահանման մեքենա Canon IR 2520</t>
  </si>
  <si>
    <t>Բազմաֆունկցիոնալ լազ.սարք PANTUM BM 5100ADN</t>
  </si>
  <si>
    <t>Բազմաֆունկց․ տպիչ սարք Cnon IR 2520</t>
  </si>
  <si>
    <t>Բազմաֆունկ․լազ․ սարք PANTUM BM5100ADN</t>
  </si>
  <si>
    <t>Լազերային տպիչներ Canon i-Sensys LBP 6030B</t>
  </si>
  <si>
    <t>Բազմաֆունկ. Լազ. Տպ. Սարք HP LJ Pro MFP M428dw</t>
  </si>
  <si>
    <t>Լազերային տպիչներ Canon i-Sensis LBP 6030B</t>
  </si>
  <si>
    <t>Ցանցային երթուղագծիչ MikroTik  hex s</t>
  </si>
  <si>
    <t>Բազմաֆունկ.լազ  սարք PANTUM BM5100ADN</t>
  </si>
  <si>
    <t>Տպիչ  HP 2014</t>
  </si>
  <si>
    <t>Տպիչ HP Laser Jet 1018</t>
  </si>
  <si>
    <t>Ցանցային տպիչ HP LJ 2015</t>
  </si>
  <si>
    <t>Սկաներ  HP Scanjct G3110Photo Scaner</t>
  </si>
  <si>
    <t>Լազերային տպիչKYOCETA FS 1040</t>
  </si>
  <si>
    <t>Բազմաֆունկցիոնալ  տպիչ Kyօceta ECOSYS M 2530din</t>
  </si>
  <si>
    <t>Տպիչ սարք,բազմաֆուկց.Canon IR 2520</t>
  </si>
  <si>
    <t>Լազերային տպիչ HP Laserjet Pro M203 dn</t>
  </si>
  <si>
    <t>Լազերային տպիչ   HP LJ Pro M402dne</t>
  </si>
  <si>
    <t>Լազերային տպիչ   HP LJ Pro M404dn</t>
  </si>
  <si>
    <t>Լազերային տպիչ   Kyocera ECOSYS P3155dn</t>
  </si>
  <si>
    <t>Լազերային տպիչHP LJ Pro M404 dn</t>
  </si>
  <si>
    <t>Պատճենահանող սարք  Canon IR 2520</t>
  </si>
  <si>
    <t>Պատճենահանման սարք</t>
  </si>
  <si>
    <t>Լազերային տպիչ  /LJ HP 1018/</t>
  </si>
  <si>
    <t>Պատճենահանման մեքենա /Canon FC-120/</t>
  </si>
  <si>
    <t>Պատճենահանման մեքենա/Canon FC-120/</t>
  </si>
  <si>
    <t>Տպիչ HP Laser Jet 2014</t>
  </si>
  <si>
    <t>Սերվեր (Dell OptiPlexTM  745 Mini Power)</t>
  </si>
  <si>
    <t>Dell  E177FP,Black TC 099</t>
  </si>
  <si>
    <t>Մուլտիֆունցիոնալ համակարգ</t>
  </si>
  <si>
    <t>Սերվեր /Data baza server CPU: Intel Xenon /E5410-2.33 GHz 1333 Mhz</t>
  </si>
  <si>
    <t>Սերվեր /www server CPU: /E5410-2.33 GHz 1333Mhz</t>
  </si>
  <si>
    <t>Անխափան սնուցման սարք /eaton ups nova avr 623VA/360W/</t>
  </si>
  <si>
    <t xml:space="preserve">Անխափան սնուցման սարք /eaton ups nova avr1550VA/1100W/ </t>
  </si>
  <si>
    <t>Տպիչ  HP LJ 1018/</t>
  </si>
  <si>
    <t>Անխափան սնուցման սարք smart ups n1500</t>
  </si>
  <si>
    <t>Անխափան սնուցման սարք /ups 650/</t>
  </si>
  <si>
    <t>Սկաներ   (HP Scanjet G 3110 photo scaner)</t>
  </si>
  <si>
    <t>Անխափան սնուցման սարք (Capasity: min 750VA)</t>
  </si>
  <si>
    <t>Լազերային տպիչ (HP LJ Pro P1102)</t>
  </si>
  <si>
    <t>Բազմաֆունկցիոնալ տպող սարք (HP LJ M503Sxs MFP A3)</t>
  </si>
  <si>
    <t>UPS-1500</t>
  </si>
  <si>
    <t>Տվյալների բազայի սերվեր (CPU: QPIGT/s,Intel Xeon, E5504 /2.0Ghz/4-core/4MB/80W/ Specint rate 2006 /base value-64.6, RAM: 4GB PC3 -10600DDR3-1333, 2*2GB, HDD 500GB, VGA: Sate DVD RW Optical drive)</t>
  </si>
  <si>
    <t>Բազմաֆունկցիոնալ տպող սարք /բոլորը մեկում/</t>
  </si>
  <si>
    <t xml:space="preserve">Անխափան սնուցման սարք UPS APS Back  RS 500VA                            </t>
  </si>
  <si>
    <t xml:space="preserve">Սկաներ   Flatbed Scaner Epson GT-2500                     </t>
  </si>
  <si>
    <t>Քարտային համակարգ</t>
  </si>
  <si>
    <t>Տպիչ  B/M monochrome printing</t>
  </si>
  <si>
    <t>Քսերոքս   MFU  WC 5021</t>
  </si>
  <si>
    <t>Բոլորը մեկում /All in one Multifunc. Sistem HPM1536/</t>
  </si>
  <si>
    <t>Տեսավահանակ Philips V-line 21.5/54.6 sm</t>
  </si>
  <si>
    <t>Տպիչ սարք xerox workcentre 33250dni</t>
  </si>
  <si>
    <t>Բազմաֆ-լ տպիչ Kyoceta Ecosys M 2530dn</t>
  </si>
  <si>
    <t>Սկաներ canon Lide 120</t>
  </si>
  <si>
    <t>Լազերային տպիչ Kyoceta FS 1040</t>
  </si>
  <si>
    <t>Տպիչ samsung SL -M 2020</t>
  </si>
  <si>
    <t>Ֆեմիդա համակարգ</t>
  </si>
  <si>
    <t>Ֆեմիդա ձայնագրման համակարգ</t>
  </si>
  <si>
    <t xml:space="preserve">Դատական գործընթացի թվային ձայնագրման համակարգ   </t>
  </si>
  <si>
    <t>Բազմաֆուկնցիոնալ տպիչ սարք Canon IR 2520</t>
  </si>
  <si>
    <t>Լազերային տպիչ Canon i-Sensys LBP 6030B</t>
  </si>
  <si>
    <t>Լազերային տպիչ HP Lazer Jet Pro M 102a/G3Q34</t>
  </si>
  <si>
    <t>Լազերային տպիչ PANTUM BP5100DN (ներառյալ լրացուցիչ քարթրիջ)</t>
  </si>
  <si>
    <t>Լազերային տպիչ ՀՊ 1022</t>
  </si>
  <si>
    <t xml:space="preserve">Տպիչ </t>
  </si>
  <si>
    <t xml:space="preserve">Ցանցային տպիչ </t>
  </si>
  <si>
    <t>Լազերային տպիչ Canon LBP 2900</t>
  </si>
  <si>
    <t>Լազերային տպիչ HP LJ P2014</t>
  </si>
  <si>
    <t xml:space="preserve">Պատճենահանող մեքենա ,,Canon IR 2016J,, </t>
  </si>
  <si>
    <t>Printer HP LJ 1022</t>
  </si>
  <si>
    <t>Լազերային տպիչ Քենոն ԼԲՊ-2900 (Canon LBP</t>
  </si>
  <si>
    <t>Լազերային տպիչ HP Laser Pro 203dn</t>
  </si>
  <si>
    <t>Լազերային տպիչ HP Laser Pro 402dn</t>
  </si>
  <si>
    <t>Լազերային տպիչ HP LJ P2015</t>
  </si>
  <si>
    <t>Լազերային տպիչ HPLJ 1160</t>
  </si>
  <si>
    <t>Սկաներ HP scan Jet 3800</t>
  </si>
  <si>
    <t>Սկաներ LIDE 100</t>
  </si>
  <si>
    <t>Սկաներ XEROX 7600 I</t>
  </si>
  <si>
    <t>Անխափան սնուցման սարք UPS/Cyber Power/UT650EG</t>
  </si>
  <si>
    <t>Բազմաֆունկցիոնալ տպիչ սարք HP Pro MFP M428dw</t>
  </si>
  <si>
    <t>MikroTik RB4011iGS+RM</t>
  </si>
  <si>
    <t>Լազերային տպիչ PANTUM BP5100DN /ներառյալ լրացուցիչ քարթրիջ/</t>
  </si>
  <si>
    <t>Լազերային տպիչ Canon i-Sensys LPB 6030B</t>
  </si>
  <si>
    <t>Բազմաֆունկցիոնալ լազ. Տպիչ HP LJ Pro MFP M428dw</t>
  </si>
  <si>
    <t>Լազերաքյին տպիչ HP LJ Pro M404dn</t>
  </si>
  <si>
    <t>Լազերային տպիչ PANTIUM BP5100DN /ներառյալ լրացուցիչ քարթրիջ</t>
  </si>
  <si>
    <t>Կոշտ սկավառակ /արտաքին/ HDD Verbatim 1Tb</t>
  </si>
  <si>
    <t>Անխափան սնուցման աղբյուր Custos 2K/PPF18A1900/</t>
  </si>
  <si>
    <t>Բազմաֆ. լազ. սարք PANTUM BM5100ADN</t>
  </si>
  <si>
    <t xml:space="preserve">Flatbed Scaner Epson GT-2500                     </t>
  </si>
  <si>
    <t>Բազմաֆունկց. Լազ. սարք  PANTUM BM5100ADN</t>
  </si>
  <si>
    <t>Բազմաֆունկց. Լազ. տպիչ սարք  HP LJ Pro MFP M428dw</t>
  </si>
  <si>
    <t>Լազերային տպիչ CANON i-Sensys LBP-6030B</t>
  </si>
  <si>
    <t>Լազերային տպիչ  PANTUM BP5100DN /ներառյալ լրացուցիչ քարթրիջ/</t>
  </si>
  <si>
    <t>Անխափան սնուցման սարք /UPS/FSP  FP 648</t>
  </si>
  <si>
    <t>սերվեր Dell Power Edge PE R730</t>
  </si>
  <si>
    <t>Անցակետային հսկողության սարքեր</t>
  </si>
  <si>
    <t>"Ֆեմիդա" ձայն.համակ,համ-իչ-Intel i3-10100/1TB/8GB, մոնիտոր 21.5"Philips, տպիչ-HP LJ M404, UPS-650VA, դատ.ձայն.համ."SRS Femida"</t>
  </si>
  <si>
    <t>Անխափան սնուցման սարք /UPS/FSP FP 648</t>
  </si>
  <si>
    <t>Անխափան սնուցման աղբյուր Salicru 1100 ONE</t>
  </si>
  <si>
    <t>Անխափան սնուցման աղբյուր APS Back UPS800VA</t>
  </si>
  <si>
    <t>Անխափան սնուցման սարք UPS/Cyber Power /UT650EG</t>
  </si>
  <si>
    <t>Երկկողմանի դռան անցում /տեղադրումով/</t>
  </si>
  <si>
    <t xml:space="preserve">Թուղթ աղացող սարք </t>
  </si>
  <si>
    <t>Կոշտ սկավառակ /արտաքին/ HDD1Tb</t>
  </si>
  <si>
    <t>Ֆեմիդա ձայնագրման համակարգ համակարգիչ  Intel  Core i3-8100/1TB/4GB մոնիտոր 21.5 Dell տպիչ - Kyosera P2335 UPS-850VA դատ.ձայն.համ.SRS Femida</t>
  </si>
  <si>
    <t>Անխափան սնուցման սարք UPS 1200VA</t>
  </si>
  <si>
    <t>Գազայրիչ</t>
  </si>
  <si>
    <t>Անխափան սնուցման սարք /UPS/Cyber Power/UT650EG</t>
  </si>
  <si>
    <t>E-Pro 600VA</t>
  </si>
  <si>
    <t xml:space="preserve">Sistem ompatybie card </t>
  </si>
  <si>
    <t xml:space="preserve">Կարդացող սարք </t>
  </si>
  <si>
    <t xml:space="preserve">Ղեկավարվող սարք </t>
  </si>
  <si>
    <t>Ֆեմիդա ձայնային համակ. համակարգիչintel  i3-10100/1TB/8GB մոնիտոր 21.5 Philips տպիչ -HP LG M404, UPS-650VA դատ.ձայն.համ. SRS Femida</t>
  </si>
  <si>
    <t>Ֆեմիդա ձայնային համակարգ համակարգիչ Inter Core i3-7100/1TB/4GB մոնիտոր 19.5 Philips տպիչ Kyocera</t>
  </si>
  <si>
    <t>Ֆեմիդա/Կոմպլեկտ/</t>
  </si>
  <si>
    <t>Անխափան սնուցման սարք MGE 625 VA</t>
  </si>
  <si>
    <t>Գազ,այրիչ ՙEcoflam BLU 350 MC՚</t>
  </si>
  <si>
    <t xml:space="preserve">Հեղուկ վառելիքի այրիչ ՙMAX 30 TL՚ </t>
  </si>
  <si>
    <t>Ֆեմիդա ձայնային համակ. համակարգիչintel  i3-9100/1TB/4GB մոնիտոր 21.5 Dell  տպիչ -HP LG M404, UPS-850VA դատ.ձայն.համ. SRS Femida</t>
  </si>
  <si>
    <t xml:space="preserve"> UPS 1200 VA</t>
  </si>
  <si>
    <t>"Դատական նիստը ձայանգրող համակարգ(SRS Femida ծրագիր,</t>
  </si>
  <si>
    <t>Sistem ompatybie card Ձայնային քարտ</t>
  </si>
  <si>
    <t>Սերվեր/ համակարգիչ/ DELL</t>
  </si>
  <si>
    <t>Ֆեմիդա ձայնագրման համակարգ /համակարգի 1 հատ -Intel G 3240/500GB/4GB,DVD-RW/Win7 Pro 64 bit,,/ofice home and bus2013,մոնիտոր 1 հատ - HP 195 Philips,տպի 1 հատ-HP LJ P Pro 1102,անխափան սնուցման սարք 1 հատ-UPS 850VA,դատական ձայնագրման համակարգ"SRS Femid</t>
  </si>
  <si>
    <t>Rask HP Universal 10642 G2</t>
  </si>
  <si>
    <t xml:space="preserve">Rask Mountable UPS MGE 3000VA </t>
  </si>
  <si>
    <t>UPS BNT 600 VA</t>
  </si>
  <si>
    <t>Բաժանման տուփ HUB/Switch/</t>
  </si>
  <si>
    <t>Սերվեր  HPML350 3,0 GHZ</t>
  </si>
  <si>
    <t>Տեսաքարտ AGP 128mb</t>
  </si>
  <si>
    <t xml:space="preserve">Ֆեմիդա ձայնագրառման համակարգ </t>
  </si>
  <si>
    <t>Sistem sound card 4-channel sound card M-Audio D</t>
  </si>
  <si>
    <t>Ցանցային երթուղագծիչ MikroTik hex S</t>
  </si>
  <si>
    <t>Կոշտ սկավառակ /արտաքին/ HDD 1TB</t>
  </si>
  <si>
    <t>անխափան սնուցման աղբյուր Salicru 1100ONE</t>
  </si>
  <si>
    <t>Անխափան սնուցման սարք UPS/Cyber POWer/UT650EG</t>
  </si>
  <si>
    <t>Անխափան սնուցման սարք  UPS 650</t>
  </si>
  <si>
    <t>Ցանցային բաշխիչ TP-Link TL-SF1024 /սվիչ 24 պորտ/</t>
  </si>
  <si>
    <t>Կոշտ սկավառակ /արտաքին/  HDD 500GB</t>
  </si>
  <si>
    <t>Կոշտ սկավառակ /արտաքին/  HDD Verbatim 1TB</t>
  </si>
  <si>
    <t>Ֆեմիդա համակարգ SRS Femida</t>
  </si>
  <si>
    <t>Անխափան սնուցման սարք cyber power UT650EG</t>
  </si>
  <si>
    <t>Անխափան սնուցման սարք FSP FP 648</t>
  </si>
  <si>
    <t>Ցանցային երթուղագծիչ Mikrotik RB4011iGS+RM</t>
  </si>
  <si>
    <t>Կոշտ սկավառակ /արտաքին/  HDD 500 GB</t>
  </si>
  <si>
    <t>"Ֆեմիդա" ձայն. Համակ.համ-իչ-Intel i3-10100/1TB/8GB, մոնիտոր 21.5 "Phiilps, տպիչ-HP LJ M404, UPS-650VA, դատ.ձայն.համ."SRS Femida"</t>
  </si>
  <si>
    <t>"Ֆեմիդա"ձայն.համակ.,համ-իչ Intel i3-10100/1TB/8GB, մոնիտոր 21.5"Philips, տպիչ-HP LJ M404, UPS-650VA, դատ.ձայն. Համ."SRS Femida"</t>
  </si>
  <si>
    <t>Կոշտ սկավառակ /արտաքին/ HDD Verbatim 1TB</t>
  </si>
  <si>
    <t>"Ֆեմիդա" ձայն․համակ,համ-իչ-Intel i3-10100/1TB/8GB, մոնիտոր 21․5"Philips, տպիչ-HP LJ M404, UPS-650VA, դատ․ձայն․համ․"SRS Femida"</t>
  </si>
  <si>
    <t>Ֆեմիդա ձայնագրման համակարգ/համակարգիչ-1հատ, ihtel core i3 4160/3,6GHz/HDD 500Gb,</t>
  </si>
  <si>
    <t>Ֆեմիդա ձայնագրման համակարգ/համակարգիչ-1հատ, ihtel core i3 4160/3,6GHz/HDD 500Gb,7200rpm pro 64 bit8office</t>
  </si>
  <si>
    <t>Գայլիկոնիչ</t>
  </si>
  <si>
    <t>Հորատիչ</t>
  </si>
  <si>
    <t>Ջերմաչափ K3 Infrared</t>
  </si>
  <si>
    <t>Գայլիկոնիչի հավաքածու 115կտոր /680w TNKTHP1152/</t>
  </si>
  <si>
    <t>Լուսամփոփ</t>
  </si>
  <si>
    <t>Փաստաթղթերի պահման պահարան /2դուռ,ներսը 2շարժ.դարակ/</t>
  </si>
  <si>
    <t>Բենզոխոտհնձիչ 1,25 kw TP5434421</t>
  </si>
  <si>
    <t>Գրասեղան /1800*800*750/, անիվով դարակաշար, կողադիր /1200*600*500/, դիմադիր /90*60*72/</t>
  </si>
  <si>
    <t>Չհրկիզվող պահարան /բանալու և էլ.փականի համադրությամբ/</t>
  </si>
  <si>
    <t>Զգեստապահարան /2000*800*520/</t>
  </si>
  <si>
    <t>Բազկաթոռ ղեկավարի  /բնական կաշի/</t>
  </si>
  <si>
    <t>Բազկաթոռ /արհեստական կաշի/</t>
  </si>
  <si>
    <t>Աշխատանքային սեղան/1600*700*750/ լամինացված</t>
  </si>
  <si>
    <t>Սայլակ պլատֆորմային</t>
  </si>
  <si>
    <t>Կահույք ղեկավարի /աշխ,դիմ,կող,խորհրդ,լրագրասեղ,3գրապ,զգեստապ,բազմ,կողասեղ,դարակի ճակատ,պատի պաշտպ.շերտ/</t>
  </si>
  <si>
    <t>Գրասեղան դատ. դահլիճի համար /2700*800*800/</t>
  </si>
  <si>
    <t>Աթոռ գրասենյակային /այցելուների/</t>
  </si>
  <si>
    <t>Բազկաթոռ ղեկավարի /հենակը պլաստմասե,արհեստական կաշի/</t>
  </si>
  <si>
    <t>Զգեստապահարաան /2000*800*520/</t>
  </si>
  <si>
    <t>Գրասեղան /1600*700*750/, անիվով դարակաշար, կողադիր /1200*600*500/</t>
  </si>
  <si>
    <t>Բազկաթոռ ղեկավարի շարժական/հենակը կաշի/</t>
  </si>
  <si>
    <t>Նստարան3 տեղանոց</t>
  </si>
  <si>
    <t>Աթոռ գրասեն․ շարժական/հենակը պլաստ/</t>
  </si>
  <si>
    <t>Չհրկիզվող պահարան/բանալու և էլ․փականի  համադ․/</t>
  </si>
  <si>
    <t>Գրասեղան /1800*800*750/, անիվով դարակաշար, կողադիր /1200*600*500/,դիմադիր/90*60*72/</t>
  </si>
  <si>
    <t>Բազկաթոռ ղեկավարի շարժական/հենակը պլաստ․արհեստական կաշի/</t>
  </si>
  <si>
    <t xml:space="preserve">Աթոռ գրասենյակային, շարժական /հենակները պլաստիկ </t>
  </si>
  <si>
    <t>Գրապահարան  2000*800*400</t>
  </si>
  <si>
    <t>Չհրկիզվող պահարան /բանալու և էլ. Փականի համադրությամբ</t>
  </si>
  <si>
    <t>Գրասեղան դատ. Դահլիճի համար /2700*800*800/</t>
  </si>
  <si>
    <t xml:space="preserve">Բազկաթոռ ղեկավարի շարժական /հենակը պլաստմասե, արհեստական կաշի/ </t>
  </si>
  <si>
    <t>Աթոռ գրասենյակային</t>
  </si>
  <si>
    <t xml:space="preserve">Բազկաթոռ  շարժական /հենակը պլաստմասե, արհեստական կաշի/ </t>
  </si>
  <si>
    <t>Աշխատանքային սեղան /1600*700*750/ լամինացված</t>
  </si>
  <si>
    <t>Փաստաթղթերի պահման պահարան/մեկ դուռ,ներսը 2շարժ․դարակ/</t>
  </si>
  <si>
    <t>Չհրկիզվող պահարան /բանալու և էլ․փականի համադրությամբ/</t>
  </si>
  <si>
    <t>Բազկաթոռ ղեկավարի /բնական կաշի/</t>
  </si>
  <si>
    <t>Զգեստապահարան 2000*800*520</t>
  </si>
  <si>
    <t>Գրասեղան/1800*800*750/,անիվով դարակաշար,կողադիր/1200*600*500/, դիմադիր/90-*60*72/</t>
  </si>
  <si>
    <t>Սեղան /1800*800*750/պատրաստված լամինատԴՍՊ 18մմ</t>
  </si>
  <si>
    <t>Զգեստապահարան/2000*800*520/</t>
  </si>
  <si>
    <t>Զգեստապահարան /2000*800*400/</t>
  </si>
  <si>
    <t>Սեղան /1800*800*750/ պատրաստված լամինատ ԴՍՊ 18մմ</t>
  </si>
  <si>
    <t>Բազկաթոռ ղեկավարի /հենակը պլաստմասե, արհեստական կաշի/</t>
  </si>
  <si>
    <t>Չհրկիզվող պահարան /բանալու և էլ փականի համադրությամբ/</t>
  </si>
  <si>
    <t>Նիստերի սեղան L-3 մ</t>
  </si>
  <si>
    <t>ՀՀ գերբ</t>
  </si>
  <si>
    <t>Համակարգչային սեղան</t>
  </si>
  <si>
    <t>Ինֆորմացիոն ցուցանակ</t>
  </si>
  <si>
    <t>Աթոռ 1 ռոլիկով</t>
  </si>
  <si>
    <t>Բազկաթոռ /ռոլիկով/</t>
  </si>
  <si>
    <t>Տումբա 3 դարականի</t>
  </si>
  <si>
    <t xml:space="preserve">Աթոռ </t>
  </si>
  <si>
    <t>Ցուցանակ չժանգոտվող պողպատից 60*90սմ/արույրե ՀՀ Զինանշանով/</t>
  </si>
  <si>
    <t>Զգեստապահարան  /2000*800*520/</t>
  </si>
  <si>
    <t>Աթոռ  գրասենյակային</t>
  </si>
  <si>
    <t>Աթոռ գրասենյակային ,շարժական/հենակները պլաստիկ/</t>
  </si>
  <si>
    <t>Գրասեղան  /1400*700*750/</t>
  </si>
  <si>
    <t>Էլեկտրովառարան «ՈՒֆեսա» իսպանական /օգտագործված/</t>
  </si>
  <si>
    <t>Սեղան  դիմադիր հունգարական</t>
  </si>
  <si>
    <t>Գազի վառարան «Կամին»</t>
  </si>
  <si>
    <t>Գազի կենցաղային հաշվիչ</t>
  </si>
  <si>
    <t xml:space="preserve"> Զինանշան</t>
  </si>
  <si>
    <t>Մետաղյա պահարան 1 դռնանի</t>
  </si>
  <si>
    <t>Շարժ. աթոռ</t>
  </si>
  <si>
    <t>Գրապահարան /օգտագործված/</t>
  </si>
  <si>
    <t>Գրասեղանի պահարան 3 դարակ /ղեկավարի համար/</t>
  </si>
  <si>
    <t>Գրապահարան /ղեկավարի համար/</t>
  </si>
  <si>
    <t xml:space="preserve">Գրապահարան ապակյա դռներով /ղեկավարի համար/ </t>
  </si>
  <si>
    <t xml:space="preserve">Գրասեղանի պահարան 3 դարակ </t>
  </si>
  <si>
    <t>Դատ. քարտուղարի գրասեղան</t>
  </si>
  <si>
    <t>Դատ. կողմերի համար գրասեղան</t>
  </si>
  <si>
    <t>Սեյֆ</t>
  </si>
  <si>
    <t>Դատական դահլիճի արգելաճաղ  L245</t>
  </si>
  <si>
    <t>Դատական դահլիճի արգելաճաղ  L315</t>
  </si>
  <si>
    <t>Աթոռ գրասենյակային , շարժական /հենակները պլաստիկ/</t>
  </si>
  <si>
    <t>Բազկաթոռ ղեկավարի /բնական կաշվից/</t>
  </si>
  <si>
    <t>Գայլիկոնիչի հավաքածու 115 կտոր/680w TNKTHP1152/</t>
  </si>
  <si>
    <t>Գրապահարան EXTRA</t>
  </si>
  <si>
    <t>Բազկաթոռ ղեկավարի շարժական հենակը փայտ կաշվե փոխարինող</t>
  </si>
  <si>
    <t xml:space="preserve">Գրապահարան ղեկավարի համար ապակյա դռներով </t>
  </si>
  <si>
    <t>Գրասեղան դատական դահլիճի համար 1800/800/800</t>
  </si>
  <si>
    <t>Անկյունային կահույք</t>
  </si>
  <si>
    <t>Դատավորի փոքր  սեղան</t>
  </si>
  <si>
    <t xml:space="preserve">Ղեկավարի սեղանի կցորդ </t>
  </si>
  <si>
    <t>Սեղան 1 տումբայով</t>
  </si>
  <si>
    <t>Սեղան 2 տումբայով</t>
  </si>
  <si>
    <t xml:space="preserve">Սեղան սովորական </t>
  </si>
  <si>
    <t xml:space="preserve">Քարտուղարի և վկայի աթոռ </t>
  </si>
  <si>
    <t>Գրապահարան խուլ դռներով /դատավորի/VEGA FRASSINO L930 P450 H2072</t>
  </si>
  <si>
    <t>Ղեկավարի սեղան տումբա /դատավորի VEGA FRASSINO Nero</t>
  </si>
  <si>
    <t>Ղեկավարի սեղան/դատավորի/VEGA FRASSINO L2100</t>
  </si>
  <si>
    <t>Ղեկավարի սեղանi  կցորդ սեղան/դատավորի VEGA FRASSINO L1000</t>
  </si>
  <si>
    <t>զգեստապահարան 2000*800*520</t>
  </si>
  <si>
    <t>Դատարանի  կողմերի համար գրասեղան</t>
  </si>
  <si>
    <t>Մեծ դիմադիր սեղան հունգարական</t>
  </si>
  <si>
    <t>1995</t>
  </si>
  <si>
    <t>Ամբիոն լամինացված ԴՍՊ-ից 18մմ</t>
  </si>
  <si>
    <t>Գրասեղան /1800*800*750/, անիվով դարակաշար,կողադիր /1200*600*500/,դիմադիր /90*60*72/</t>
  </si>
  <si>
    <t>Սեղան/ 1800*800*750/պատրաստված լամինատ ԴՍՊ 18մմ</t>
  </si>
  <si>
    <t>Չհրկիզվող պահարան /բանալու և էլ. փականի համադրությամբ/</t>
  </si>
  <si>
    <t>Հեռախոսի ապարատ</t>
  </si>
  <si>
    <t>Հեռախոս panasonic KX-TG 1611</t>
  </si>
  <si>
    <t>հեռախոսակայան Business Telephone System Type &lt;A&gt;</t>
  </si>
  <si>
    <t>Հեռախոսայի սարք</t>
  </si>
  <si>
    <t>հեռախոս-ֆաքս Panasonic KX-FT901BX</t>
  </si>
  <si>
    <t>հեռախոս-ֆաքս Panasonic KX-FT933CX</t>
  </si>
  <si>
    <t>ֆաքսի ապարատ Panasonic KX-FL 512</t>
  </si>
  <si>
    <t>1999</t>
  </si>
  <si>
    <t>Հեռախոս panasonic KX-TS 500</t>
  </si>
  <si>
    <t>Ֆաքս Broter intelli FAX 870 MC</t>
  </si>
  <si>
    <t xml:space="preserve">Ֆաքս-Modem </t>
  </si>
  <si>
    <t>Հեռախոս-ֆաքս Panasonic  KX-FP362</t>
  </si>
  <si>
    <t>Փոքր հեռախոսակայան ATS Panasonic KX-TD 1235(8x16up to 12x32)</t>
  </si>
  <si>
    <t xml:space="preserve">Ֆաքս </t>
  </si>
  <si>
    <t>Օդորակիչ VIVAX 9000BTU</t>
  </si>
  <si>
    <t>Օդորակիչ VIVAX 12000BTU</t>
  </si>
  <si>
    <t>Օդորակիչ VIVAX 24000BTU</t>
  </si>
  <si>
    <t>Օդափոխիչ GEEPAS GF9611 /վենտիլյատոր/</t>
  </si>
  <si>
    <t>Օդորակիչ BERG 12000BTU</t>
  </si>
  <si>
    <t>Օդորակիչ BERG 18000BTU</t>
  </si>
  <si>
    <t>Օդորակիչ BERG 24000BTU</t>
  </si>
  <si>
    <t>Էլեկտրական հովհարիչ Ardes AR5M41</t>
  </si>
  <si>
    <t>Օդորակիչ VIVAX 24000 BTU</t>
  </si>
  <si>
    <t>ՕդորակիչBERG 12000BTU</t>
  </si>
  <si>
    <t>Օդորակիչ BERG  24000 BTU</t>
  </si>
  <si>
    <t>Օդորակիչ VIVAX  24000 BTU</t>
  </si>
  <si>
    <t>VIVAX մոդելի ACP-09CH25AEQI   օդորակիչ</t>
  </si>
  <si>
    <t xml:space="preserve">Օդորակիչ VIVAX 12000BTU </t>
  </si>
  <si>
    <t>Օդորակիչ BERG 18000 BTU</t>
  </si>
  <si>
    <t>Օդորակիչ BERG 12000 BTU</t>
  </si>
  <si>
    <t>Գայլիկոնիչի հավաքածու 115 կտոր /680w, TNKTHP1152/</t>
  </si>
  <si>
    <t>Օդորակիչ HISENSE AST09UW 4SVE TG10</t>
  </si>
  <si>
    <t>Օդորակիչ HISENSE ASTO9UW4SVETG109000BTU</t>
  </si>
  <si>
    <t>Օդորակիչ VESTEL ECOPLUS W 9000</t>
  </si>
  <si>
    <t>Օդորակիչ HISENSE ASTO9USVETGՈ9000BTU</t>
  </si>
  <si>
    <t xml:space="preserve">Ջրի սարք  </t>
  </si>
  <si>
    <t>Օդափոխիչ GEEPAS GF9611(վինտիլյատոր)</t>
  </si>
  <si>
    <t>Օդորակիչ Zanusi zacs/i-18 HE/A15</t>
  </si>
  <si>
    <t xml:space="preserve">Պատուհանի օդափոխիչ ՙTARIDAN TA-M </t>
  </si>
  <si>
    <t>Պատուհանի օդափոխիչ ՙTARIDAN TGE 30</t>
  </si>
  <si>
    <t>Սառնարան MIDEA HD-333FWNW</t>
  </si>
  <si>
    <t>Օդամղիչ ՙXPELAIR XID 125</t>
  </si>
  <si>
    <t>Օդամղիչ ՙXPELAIR XID 150</t>
  </si>
  <si>
    <t>Օդամղիչ ՙXPELAIR XID 200</t>
  </si>
  <si>
    <t>Օդամղիչ ՙXPELAIR XID 250</t>
  </si>
  <si>
    <t>Կոնդիցիաներ  Sharp AY-A09</t>
  </si>
  <si>
    <t>Կոնդիցիոներ  LG G12</t>
  </si>
  <si>
    <t>Հեռուստացույց LG 29 FB</t>
  </si>
  <si>
    <t>Օդորակիչ 900BTU</t>
  </si>
  <si>
    <t>Դռան ինքնափական</t>
  </si>
  <si>
    <t>Տեսախցիկ գունավոր օբյեկտիվով</t>
  </si>
  <si>
    <t>Դարպաս մետաղյա հեռակառավարվող</t>
  </si>
  <si>
    <t>Գազի կաթսայի LME 21.230A2 հսկիչ տուփ</t>
  </si>
  <si>
    <t>Նասոս EO ACM 15082 2D1.5kv</t>
  </si>
  <si>
    <t>Բազկաթոռ սև կաշվից</t>
  </si>
  <si>
    <t>Դահլիճի աթոռ /հունգարական/</t>
  </si>
  <si>
    <t>1984</t>
  </si>
  <si>
    <t>Դատավորի աթոռ/դահլիճի/</t>
  </si>
  <si>
    <t>Դատավորի աթոռ/դահլիճի/հին</t>
  </si>
  <si>
    <t>դատարանի դահլիճի արգելաճաղ</t>
  </si>
  <si>
    <t>Մետաղական պահարան /սեյֆ-չհրկիզվող պահարան/</t>
  </si>
  <si>
    <t>վկայի  ամբիոն</t>
  </si>
  <si>
    <t>Կենտրոնացված ջեռուցման կաթսա BERG</t>
  </si>
  <si>
    <t>Օդորակիչ  VIVAX 9000BTU</t>
  </si>
  <si>
    <t>Օդորակիչ  VIVAX 12000BTU</t>
  </si>
  <si>
    <t>Գայլիկոնիչի հավաքածու 115 կտոր /680w TNKTHP1152/</t>
  </si>
  <si>
    <t>Օդորակիչ HISENSE ASTO9UW4SVETG10 9000BTU</t>
  </si>
  <si>
    <t xml:space="preserve">Գրամեքենա </t>
  </si>
  <si>
    <t>Դատական դահլիճի արգելաճաղL 195</t>
  </si>
  <si>
    <t>Պաշտոն զբաղեցնող անձի սեռը  (արական/ իգական)</t>
  </si>
  <si>
    <t>Պաշտոն զբաղեցնող անձի տարիքը (ծննդյան տարեթիվ)</t>
  </si>
  <si>
    <t>2026 թ.</t>
  </si>
  <si>
    <t>Հավելավճարներ/հավելումներ</t>
  </si>
  <si>
    <t>իգական</t>
  </si>
  <si>
    <t>արական</t>
  </si>
  <si>
    <t xml:space="preserve">Մկոյան Քրիստինե </t>
  </si>
  <si>
    <t>Դավթյան Արթուր</t>
  </si>
  <si>
    <t>Կրկյաշարյան Արտակ</t>
  </si>
  <si>
    <t>Գյոզալյան Գևորգ</t>
  </si>
  <si>
    <t>Վեքիլյան Դավիթ</t>
  </si>
  <si>
    <t>Հայտատուի  անվանումը    Վարչական դատարան</t>
  </si>
  <si>
    <t>Դիլբարյան Աննա</t>
  </si>
  <si>
    <t>Չիլինգարյան Անի</t>
  </si>
  <si>
    <t>Հայտատուի  անվանումը      Արագածոտնի մարզի առաջին ատյանի ընդհանուր իրավասության դատարան</t>
  </si>
  <si>
    <t>Մկրտչյան Զարուհի</t>
  </si>
  <si>
    <t>Հայտատուի  անվանումը     Արարատ և Վայոց Ձորի մարզերի առաջին ատյանի ընդհանուր իրավասության դատարան</t>
  </si>
  <si>
    <t>Կոստանյան Գոհար</t>
  </si>
  <si>
    <t>Պետրոսյան Հայկ</t>
  </si>
  <si>
    <t>Հայտատուի  անվանումը     Արմավիրի մարզի  առաջին ատյանի ընդհանուր իրավասության դատարան</t>
  </si>
  <si>
    <t>Արական</t>
  </si>
  <si>
    <t>Իգական</t>
  </si>
  <si>
    <t>Մանասյան Էդգար</t>
  </si>
  <si>
    <t>Հայտատուի  անվանումը    Գեղարքունիքի մարզի  առաջին ատյանի ընդհանուր իրավասության դատարան</t>
  </si>
  <si>
    <t>Հարությունյան Արշակ</t>
  </si>
  <si>
    <t xml:space="preserve">Պողոսյան Սյուզաննա </t>
  </si>
  <si>
    <t>Գրիգորյան Գոհար</t>
  </si>
  <si>
    <t>Հայտատուի  անվանումը   Լոռու մարզի  առաջին ատյանի ընդհանուր իրավասության դատարան</t>
  </si>
  <si>
    <t>Թադևոսյան Տիգրան</t>
  </si>
  <si>
    <t>Կարապետյան Արտակ</t>
  </si>
  <si>
    <t>Հայտատուի  անվանումը    Կոտայքի մարզի  առաջին ատյանի ընդհանուր իրավասության դատարան</t>
  </si>
  <si>
    <t>Գալստյան Նոնա</t>
  </si>
  <si>
    <t>Հայտատուի  անվանումը     Շիրակի մարզի  առաջին ատյանի ընդհանուր իրավասության դատարան</t>
  </si>
  <si>
    <t xml:space="preserve">Ավետիսյան Արտյոմ </t>
  </si>
  <si>
    <t>Երիջանյան Անի</t>
  </si>
  <si>
    <t>Անդրեասյան Սաթենիկ</t>
  </si>
  <si>
    <t>Իսրայելյան Հայկ</t>
  </si>
  <si>
    <t>Հայտատուի  անվանումը    Սյունիքի մարզի  առաջին ատյանի ընդհանուր իրավասության դատարան</t>
  </si>
  <si>
    <t>Ջիվանյան Վահե</t>
  </si>
  <si>
    <t xml:space="preserve">Հարությունյան Արտուր </t>
  </si>
  <si>
    <t xml:space="preserve">Հակոբյան Կարեն </t>
  </si>
  <si>
    <t xml:space="preserve">Քոթանջյան Գուրգեն </t>
  </si>
  <si>
    <t xml:space="preserve">Աղաքարյան Հայկ </t>
  </si>
  <si>
    <t>Հայտատուի  անվանումը    Տավուշի մարզի առաջին ատյանի ընդհանուր իրավասության դատարան</t>
  </si>
  <si>
    <t xml:space="preserve">Մարտիրոսյան Արամ </t>
  </si>
  <si>
    <t>Անանյան Նարինե</t>
  </si>
  <si>
    <t>Հայտատուի  անվանումը    Սնանկության դատարան</t>
  </si>
  <si>
    <t>Հայտատուի  անվանումը  Հակակոռուպցիոն դատարան</t>
  </si>
  <si>
    <t xml:space="preserve">Ղազարյան Խաչիկ </t>
  </si>
  <si>
    <t xml:space="preserve">Դադոյան Սարգիս </t>
  </si>
  <si>
    <t xml:space="preserve">Բադալյան Կարապետ </t>
  </si>
  <si>
    <t xml:space="preserve">Սարգսյան Վարդգես </t>
  </si>
  <si>
    <t xml:space="preserve">Դոլմազյան Վահե </t>
  </si>
  <si>
    <t xml:space="preserve">Հովհաննիսյան Գիվի </t>
  </si>
  <si>
    <t xml:space="preserve">Ղարսլյան Աշխեն </t>
  </si>
  <si>
    <t xml:space="preserve">Խաչատրյան Սուրեն </t>
  </si>
  <si>
    <t xml:space="preserve">Ավագյան Նարինե </t>
  </si>
  <si>
    <t xml:space="preserve">Դավթյան Տիգրան </t>
  </si>
  <si>
    <t xml:space="preserve">Գրիգորյան Արամ </t>
  </si>
  <si>
    <t xml:space="preserve">Մոսինյան Մերի </t>
  </si>
  <si>
    <t xml:space="preserve">Դրմեյան Լիլի </t>
  </si>
  <si>
    <t>Հայտատուի  անվանումը  Վերաքննիչ հակակոռուպցիոն դատարան</t>
  </si>
  <si>
    <t>Հովհաննիսյան Արմեն</t>
  </si>
  <si>
    <t>Ամիրյան Կարեն</t>
  </si>
  <si>
    <t>Հայտատուի  անվանումը    Երևան քաղաքի առաջին ատյանի ընդհանուր իրավասության քաղաքացիական դատարան</t>
  </si>
  <si>
    <t>Հովակիմյան Մուրադ</t>
  </si>
  <si>
    <t>Ստեփանյան Տաթևիկ</t>
  </si>
  <si>
    <t>Արզումանյան Կիմա</t>
  </si>
  <si>
    <t xml:space="preserve">Զարգարյան Հայարփի </t>
  </si>
  <si>
    <t xml:space="preserve">Վարդանյան Գրիգորի </t>
  </si>
  <si>
    <t xml:space="preserve">Վարդանյան Ալֆրեդ </t>
  </si>
  <si>
    <t>Ջավախյան Աշոտ</t>
  </si>
  <si>
    <t>Հայտատուի  անվանումը    Երևան քաղաքի առաջին ատյանի ընդհանուր իրավասության քրեական դատարան</t>
  </si>
  <si>
    <t xml:space="preserve">Պողոսյան Գագիկ  </t>
  </si>
  <si>
    <t>Գրիգորյան Տաթևիկ</t>
  </si>
  <si>
    <t>Չիչոյան Ժորա</t>
  </si>
  <si>
    <t>Յուզբաշյան Սամվել</t>
  </si>
  <si>
    <t>Գրիգորյան Վարդան Լևոնի</t>
  </si>
  <si>
    <t>Հովհաննիսյան Արման</t>
  </si>
  <si>
    <t>Ոսկանյան Տիգրան</t>
  </si>
  <si>
    <t>Սմբատյան Ռոման</t>
  </si>
  <si>
    <t>Մկրտչյան  Էդուարդ</t>
  </si>
  <si>
    <t>Արամյան Մուշեղ</t>
  </si>
  <si>
    <t>Արզումանյան Մարտին</t>
  </si>
  <si>
    <r>
      <t>*</t>
    </r>
    <r>
      <rPr>
        <sz val="10"/>
        <color indexed="8"/>
        <rFont val="GHEA Grapalat"/>
        <family val="3"/>
      </rPr>
      <t>Աշխատավարձի հաշվարկման համար բազային աշխատավարձի չափը կազմում է 83,200.0 դրամ:</t>
    </r>
  </si>
  <si>
    <t>Հայտատուի  անվանումը   Դատական դեպարտամենտի կենտրոնական մարմին</t>
  </si>
  <si>
    <t xml:space="preserve">2026թ. </t>
  </si>
  <si>
    <t>Ընդամենը ամսական աշխատա վարձի ֆոնդ  /ս.9+ս․10+ս.11/</t>
  </si>
  <si>
    <t>Ընդամենը ամսական աշխատա վարձի ֆոնդ  /ս.15+ս.16+ս.17/</t>
  </si>
  <si>
    <t>Ընդամենը ամսական աշխատա վարձի ֆոնդ  /ս.20+ս.21+ս.22/</t>
  </si>
  <si>
    <t xml:space="preserve">Գործակից /2026թ. հուլիսի 1-ի դրությամբ/  </t>
  </si>
  <si>
    <t>Գալստյան Նաիրի</t>
  </si>
  <si>
    <t>Հայրապետյան Արուս</t>
  </si>
  <si>
    <t xml:space="preserve">Դատական դեպարտամենտի ղեկավարի տեղակալ </t>
  </si>
  <si>
    <t>Գասպարյան Սեդա</t>
  </si>
  <si>
    <t>Դատական պրակտիկայի վերլուծության և մշտադիտարկման վարչության Մշտադիտարկման և դատական վիճակագրության բաժնի առաջին կարգի մասնագետ</t>
  </si>
  <si>
    <t>Դանիելյան Մարիանա</t>
  </si>
  <si>
    <t>Քոսյան Լուսինե</t>
  </si>
  <si>
    <t>Շիլաջյան Աննա</t>
  </si>
  <si>
    <t xml:space="preserve">Փանոսյան Սամվել </t>
  </si>
  <si>
    <t>Խաչատրյան Արա</t>
  </si>
  <si>
    <t xml:space="preserve"> Հակոբյան Գոհար</t>
  </si>
  <si>
    <t>Պիշնայա Օլգա</t>
  </si>
  <si>
    <t>Շահբազյան Լիանա</t>
  </si>
  <si>
    <t xml:space="preserve">Վարդերեսյան Սիրանուշ </t>
  </si>
  <si>
    <t>Թորոսյան Սյուզաննա</t>
  </si>
  <si>
    <t>Աղամալյան Նորայր</t>
  </si>
  <si>
    <t>Դադիվանյան Գայանե</t>
  </si>
  <si>
    <t>Միլիտոնյան Արթուր</t>
  </si>
  <si>
    <t>Մամուլի և հասարակայնության հետ կապերի ծառայության պետի տեղակալ</t>
  </si>
  <si>
    <t>Բադալյան Աննա</t>
  </si>
  <si>
    <t>Ղազազյան Ավետիք</t>
  </si>
  <si>
    <t>Վարդապետյան Աշոտ</t>
  </si>
  <si>
    <t>Մանուկյան Գևորգ</t>
  </si>
  <si>
    <t>Մարգարյան Զարուհի</t>
  </si>
  <si>
    <t>Խաչիկյան Արշալույս</t>
  </si>
  <si>
    <t>Սահակյան Լուսինե</t>
  </si>
  <si>
    <t>Ընդամենը (I+II+III)</t>
  </si>
  <si>
    <t>Հայտատուի  անվանումը   ՀՀ վճռաբեկ դատարան</t>
  </si>
  <si>
    <t>Դիլբանդյան Օքսանա</t>
  </si>
  <si>
    <t>Զորհաբյան Զարուհի</t>
  </si>
  <si>
    <t>Ջարայան Ամալյա</t>
  </si>
  <si>
    <t>Գևորգյան Անահիտ</t>
  </si>
  <si>
    <t>Իզրաիլյան Աննա</t>
  </si>
  <si>
    <t>Փիլաֆյան Էդգար</t>
  </si>
  <si>
    <t>Խաչատրյան Նունե</t>
  </si>
  <si>
    <t>Հայտատուի  անվանումը   Վերաքննիչ քաղաքացիական դատարան</t>
  </si>
  <si>
    <t>Էվինյան Լաուրա</t>
  </si>
  <si>
    <t>Հակոբյան Լեռնուհի</t>
  </si>
  <si>
    <t>Վարդանյան Հարություն</t>
  </si>
  <si>
    <t>Խաչատրյան Վարսիկ</t>
  </si>
  <si>
    <t>3 աշխատող երեխայի խնամք</t>
  </si>
  <si>
    <t>Եղիազարյան Համբարձում</t>
  </si>
  <si>
    <t>Համբարձումյան Հասմիկ</t>
  </si>
  <si>
    <t>Կարապետյան Էնեզա</t>
  </si>
  <si>
    <t>Իսրայելան Լենա</t>
  </si>
  <si>
    <t>Հայտատուի  անվանումը  Վերաքննիչ քրեական դատարան</t>
  </si>
  <si>
    <t>Շիրվանայան Շողեր</t>
  </si>
  <si>
    <t>Աճեմյան Սոնա</t>
  </si>
  <si>
    <t>Շահինյան Աստղիկ</t>
  </si>
  <si>
    <t>Պողոսյան Մարիամ</t>
  </si>
  <si>
    <t xml:space="preserve">Աղայան Աննա </t>
  </si>
  <si>
    <t>Պողոսյան Մարինա</t>
  </si>
  <si>
    <t>Փաշիկյան Աննա</t>
  </si>
  <si>
    <t>Հովհաննիսյան Վերոնիկա</t>
  </si>
  <si>
    <t>Ադիլխանյան Գառնիկ</t>
  </si>
  <si>
    <t>Գալոյան Գոռ</t>
  </si>
  <si>
    <t>Արշակյան Աիդա</t>
  </si>
  <si>
    <t>Հայտատուի  անվանումը  Վերաքննիչ վարչական դատարան</t>
  </si>
  <si>
    <t xml:space="preserve">Վարդանյան Ռիմա </t>
  </si>
  <si>
    <t xml:space="preserve">Մարգարյան Էլեն </t>
  </si>
  <si>
    <t xml:space="preserve">Հովհաննիսյան Գայանե  </t>
  </si>
  <si>
    <t xml:space="preserve">Հակոբյան Արմինե </t>
  </si>
  <si>
    <t xml:space="preserve">Մխեյան Ամալյա </t>
  </si>
  <si>
    <t>Հայտատուի  անվանումը  Վարչական դատարան</t>
  </si>
  <si>
    <t>Ղարաբաղցյան Արաքսիա</t>
  </si>
  <si>
    <t>Դավթյան Աննա</t>
  </si>
  <si>
    <t>Լազյան Էդգար</t>
  </si>
  <si>
    <t>Եղիազարյան Քրիստինե</t>
  </si>
  <si>
    <t>Խաչատրյան Կարինե</t>
  </si>
  <si>
    <t>Մելիքբեկյան Քրիստինե</t>
  </si>
  <si>
    <t>Մեսրոպյան Շողիկ</t>
  </si>
  <si>
    <t>Ասատրյան Ելենա</t>
  </si>
  <si>
    <t>Պետրոսյան Թերեզա</t>
  </si>
  <si>
    <t>9 աշխատող երեխայի խնամք</t>
  </si>
  <si>
    <t>Խաչատրյան Անուշ</t>
  </si>
  <si>
    <t xml:space="preserve">Շիրինյան Մհեր </t>
  </si>
  <si>
    <t>Բերբերյան  Եփրեմ</t>
  </si>
  <si>
    <t>Գալստյան Սարո</t>
  </si>
  <si>
    <t>Հարությունյան Հովհաննես</t>
  </si>
  <si>
    <t>Հայտատուի  անվանումը  Արագածոտնի մարզի առաջին ատյանի ընդհանուր իրավասության դատարան</t>
  </si>
  <si>
    <t xml:space="preserve">Կարապետյան Գուրգեն </t>
  </si>
  <si>
    <t>Նազարյան Ալլա</t>
  </si>
  <si>
    <t>Մարգարյան Գայանե</t>
  </si>
  <si>
    <t>Հարությունյան Սրբուհի</t>
  </si>
  <si>
    <t xml:space="preserve">արական </t>
  </si>
  <si>
    <t>Եկմալյան Շավարշ</t>
  </si>
  <si>
    <t>Սահակյան Իսկանդար</t>
  </si>
  <si>
    <t>Պետրոսյան Զորիկ</t>
  </si>
  <si>
    <t>Հայտատուի  անվանումը  Արարատ և Վայոց Ձորի մարզերի առաջին ատյանի ընդհանուր իրավասության դատարան</t>
  </si>
  <si>
    <t>Սարգսյան Գոհարիկ</t>
  </si>
  <si>
    <t>Հակոբյան Գոհար</t>
  </si>
  <si>
    <t>Սարգսյան Գայանե</t>
  </si>
  <si>
    <t>Առաքելյան Աստղիկ</t>
  </si>
  <si>
    <t>Հայտատուի  անվանումը  Արմավիրի մարզի առաջին ատյանի ընդհանուր իրավասության դատարան</t>
  </si>
  <si>
    <t>Կարապետյան Արմինե</t>
  </si>
  <si>
    <t>Աբգարյան Անահիտ Կոլյայի</t>
  </si>
  <si>
    <t>Գրիգորյան Արմինե</t>
  </si>
  <si>
    <t>Շաղոյան Մարինե</t>
  </si>
  <si>
    <t>Հայտատուի  անվանումը  Գեղարքունիքի մարզի առաջին ատյանի ընդհանուր իրավասության դատարան</t>
  </si>
  <si>
    <t xml:space="preserve">Հարությունյան Մարիանա  </t>
  </si>
  <si>
    <t>Նավասարդյան Անահիտ</t>
  </si>
  <si>
    <t>Կիրակոսյան Սոֆի</t>
  </si>
  <si>
    <t>Գասպարյան Գալուստ</t>
  </si>
  <si>
    <t>Խաչատրյան Երեմ</t>
  </si>
  <si>
    <t>Հայտատուի  անվանումը  Լոռու մարզի առաջին ատյանի ընդհանուր իրավասության դատարան</t>
  </si>
  <si>
    <t>Էվոյան Վերոնիկա</t>
  </si>
  <si>
    <t>Մարդոյան Վերգինե</t>
  </si>
  <si>
    <t>Գևորգյան Մարիամ</t>
  </si>
  <si>
    <t>Ջիլավյան Մարինե</t>
  </si>
  <si>
    <t>Մարտիրոսյան Մերի</t>
  </si>
  <si>
    <t>Ջանջուղազյան Մառա</t>
  </si>
  <si>
    <t>Սուղյան Իննա</t>
  </si>
  <si>
    <t>Բայանդուրյան Սամվել</t>
  </si>
  <si>
    <t>Հայտատուի  անվանումը  Կոտայքի մարզի առաջին ատյանի ընդհանուր իրավասության դատարան</t>
  </si>
  <si>
    <t>Չիդիլյան Ստեփան</t>
  </si>
  <si>
    <t xml:space="preserve">Խանոյան Աննա </t>
  </si>
  <si>
    <t>Վարդանյան Վիկտորյա</t>
  </si>
  <si>
    <t>Սարգսյան Մարի</t>
  </si>
  <si>
    <t>Կիրակոսյան Ալվարդ</t>
  </si>
  <si>
    <t>Թովմասյան Արաքսյա</t>
  </si>
  <si>
    <t>6 աշխատող երեխայի խնամք</t>
  </si>
  <si>
    <t>Զոհրաբյան Նորա</t>
  </si>
  <si>
    <t>Առաքելյան Յուրիկ</t>
  </si>
  <si>
    <t>Կարապետյան Հրաչ</t>
  </si>
  <si>
    <t>Մկրտչյան Վարդան</t>
  </si>
  <si>
    <t>Բաղդասարյան Վաղարշակ</t>
  </si>
  <si>
    <t>Սարհատյան Տիգրան</t>
  </si>
  <si>
    <t>Բադալյան Մխիթար</t>
  </si>
  <si>
    <t>Սահակյան Իդա</t>
  </si>
  <si>
    <t>Գաբրիելյան Աննա</t>
  </si>
  <si>
    <t>Մելքոնյան Բուրաստան</t>
  </si>
  <si>
    <t>Խուրշուդյան Մամիկոն</t>
  </si>
  <si>
    <t>Մարգարյան Արամ</t>
  </si>
  <si>
    <t>Հայտատուի  անվանումը  Շիրակի մարզի առաջին ատյանի ընդհանուր իրավասության դատարան</t>
  </si>
  <si>
    <t xml:space="preserve">Հարությունյան Սոնա </t>
  </si>
  <si>
    <t xml:space="preserve">Մարտիրոսյան Քրիստինե </t>
  </si>
  <si>
    <t xml:space="preserve">Մանուկյան Գոհար </t>
  </si>
  <si>
    <t xml:space="preserve">Ավետիսյան Ալեքսան </t>
  </si>
  <si>
    <t>Մաթևոսյան Սիրուշ</t>
  </si>
  <si>
    <t xml:space="preserve">Սահակյան Անահիտ </t>
  </si>
  <si>
    <t xml:space="preserve">Հակոբյան Անահիտ </t>
  </si>
  <si>
    <t xml:space="preserve">Սահակյան Հասմիկ </t>
  </si>
  <si>
    <t xml:space="preserve">Հակոբյան Ալվարդ </t>
  </si>
  <si>
    <t xml:space="preserve">Հովհաննիսյան Արտաշես </t>
  </si>
  <si>
    <t xml:space="preserve">Մխիթարյան Ռիմա </t>
  </si>
  <si>
    <t xml:space="preserve">Մխիթարյան Գոհար </t>
  </si>
  <si>
    <t xml:space="preserve">Եղիազարյան Ռուզաննա  </t>
  </si>
  <si>
    <t xml:space="preserve">Բարսեղյան Նարինե </t>
  </si>
  <si>
    <t xml:space="preserve">Կարապետյան Մանավազ </t>
  </si>
  <si>
    <t xml:space="preserve">Մխիթարյան Միքայել </t>
  </si>
  <si>
    <t xml:space="preserve">Սահակյան Փիրուզա </t>
  </si>
  <si>
    <t xml:space="preserve">Բարսեղյան Հնազանդ </t>
  </si>
  <si>
    <t xml:space="preserve">Նահապետյան Սոֆյա </t>
  </si>
  <si>
    <t xml:space="preserve">Հովհաննիսյան Գոհար  </t>
  </si>
  <si>
    <t xml:space="preserve">Ասատրյան Սուսամբար </t>
  </si>
  <si>
    <t xml:space="preserve">Զիրոյան Հռիփսիմե </t>
  </si>
  <si>
    <t xml:space="preserve">Մարտիրոսյան Սոֆիկ </t>
  </si>
  <si>
    <t xml:space="preserve">Վարդանյան Ամալյա </t>
  </si>
  <si>
    <t xml:space="preserve">Հովհաննիսյան Զոհրաբ </t>
  </si>
  <si>
    <t xml:space="preserve">Վարագյան Դավիթ </t>
  </si>
  <si>
    <t xml:space="preserve">Բարսեղյան Արամ </t>
  </si>
  <si>
    <t xml:space="preserve">Բաղդասարյան Վաչե </t>
  </si>
  <si>
    <t xml:space="preserve">Մնացականյան Թամարա </t>
  </si>
  <si>
    <t xml:space="preserve">Խաչատրյան Անահիտ </t>
  </si>
  <si>
    <t>Հայտատուի  անվանումը  Տավուշի մարզի առաջին ատյանի ընդհանուր իրավասության դատարան</t>
  </si>
  <si>
    <t xml:space="preserve">Թամրազյան Աննա </t>
  </si>
  <si>
    <t xml:space="preserve">Եսայան Անուշիկ  </t>
  </si>
  <si>
    <t>Հայտատուի  անվանումը  Սնանկության դատարան</t>
  </si>
  <si>
    <t xml:space="preserve">Մարտիրոսյան Անի </t>
  </si>
  <si>
    <t>Առաքելյան Իրինա</t>
  </si>
  <si>
    <t>Հակոբյան Ասպրամ</t>
  </si>
  <si>
    <t>այգեպան</t>
  </si>
  <si>
    <t xml:space="preserve">Մելքոնյան Էդգար </t>
  </si>
  <si>
    <t xml:space="preserve">Գևորգյան Անի </t>
  </si>
  <si>
    <t xml:space="preserve">Սարգսյան Համլետ </t>
  </si>
  <si>
    <t xml:space="preserve">Հովհաննիսյան Նառա </t>
  </si>
  <si>
    <t xml:space="preserve">Համզյան Լիանա </t>
  </si>
  <si>
    <t xml:space="preserve">Ղուկասյան Լիլիթ </t>
  </si>
  <si>
    <t xml:space="preserve">Խաչատրյան Լուիզա </t>
  </si>
  <si>
    <t xml:space="preserve">Թադևոսյան Թամարա </t>
  </si>
  <si>
    <t xml:space="preserve">Ամյան Մարինե </t>
  </si>
  <si>
    <t xml:space="preserve">Արշակյան Անահիտ </t>
  </si>
  <si>
    <t xml:space="preserve">Սարգսյան Միլենա </t>
  </si>
  <si>
    <t xml:space="preserve">Բաղդասարյան Սուսաննա </t>
  </si>
  <si>
    <t xml:space="preserve">Մուրադյան Մարինա </t>
  </si>
  <si>
    <t xml:space="preserve">Մուրադյան Հենրիկ </t>
  </si>
  <si>
    <t xml:space="preserve">Պետրոսյան Ֆլորա </t>
  </si>
  <si>
    <t xml:space="preserve">Ասատրյան Շուշանիկ </t>
  </si>
  <si>
    <t>Ջուլհակյան Լենա</t>
  </si>
  <si>
    <t xml:space="preserve">Խաչատրյան Նանե </t>
  </si>
  <si>
    <t>Հարությունյան Նվարդ</t>
  </si>
  <si>
    <t xml:space="preserve">Վարդանյան Լևոն </t>
  </si>
  <si>
    <t xml:space="preserve">Պետրոսյան Կարեն </t>
  </si>
  <si>
    <t xml:space="preserve">Գևորգյան Սեդա </t>
  </si>
  <si>
    <t xml:space="preserve">Մոստոռյան Սոնա </t>
  </si>
  <si>
    <t xml:space="preserve">Միսակյան Սիրուշ </t>
  </si>
  <si>
    <t xml:space="preserve">Բաբայան Ժոռա </t>
  </si>
  <si>
    <t>Հայտատուի  անվանումը Վերաքննիչ հակակոռուպցիոն դատարան</t>
  </si>
  <si>
    <t>Բադալյան Իրինա</t>
  </si>
  <si>
    <t>Հայտատուի  անվանումը Երևան քաղաքի առաջին ատյանի ընդհանուր իրավասության քաղաքացիական դատարան</t>
  </si>
  <si>
    <t xml:space="preserve">Գրիգորյան Աղավնի </t>
  </si>
  <si>
    <t>Գաբրիելյան Անի</t>
  </si>
  <si>
    <t>Մինասյան Էլեն</t>
  </si>
  <si>
    <t>Հարությունյան Դիանա</t>
  </si>
  <si>
    <t>Սիմոնյան Լենա</t>
  </si>
  <si>
    <t xml:space="preserve">Պողոսյան Անի </t>
  </si>
  <si>
    <t>Գևորգյան Անուշ</t>
  </si>
  <si>
    <t>Մելքոնյան Արփի</t>
  </si>
  <si>
    <t xml:space="preserve">Գևորգյան Իննա </t>
  </si>
  <si>
    <t>Մարգարյան Ռոբերտ</t>
  </si>
  <si>
    <t>Թաթոսյան Հերմինե</t>
  </si>
  <si>
    <t>Հակոբյան Կարինե</t>
  </si>
  <si>
    <t>Շատյան Վարդուհի</t>
  </si>
  <si>
    <t>Զաքարյան Աննա</t>
  </si>
  <si>
    <t>Խալաթյան Նելլի</t>
  </si>
  <si>
    <t>Հայրապետյան Ռիմա</t>
  </si>
  <si>
    <t>Հայտատուի  անվանումը Երևան քաղաքի առաջին ատյանի ընդհանուր իրավասության քրեական դատարան</t>
  </si>
  <si>
    <t>Կակոյան Ինեսսա</t>
  </si>
  <si>
    <t>Խաչատրյան Արթուր</t>
  </si>
  <si>
    <t xml:space="preserve">Ամիրխանյան Լուսինե </t>
  </si>
  <si>
    <t>Կնյազյան Զվարթ</t>
  </si>
  <si>
    <t>Ղազարյան Անահիտ</t>
  </si>
  <si>
    <t>Մատինյան Էլեն</t>
  </si>
  <si>
    <t>Մկրտչյան Վազգեն</t>
  </si>
  <si>
    <t>Ստեփանյան Բարեղամ</t>
  </si>
  <si>
    <t>Ալեքսանյան Աշխեն</t>
  </si>
  <si>
    <t>Ղասաբյան Նարինե</t>
  </si>
  <si>
    <t>Չոբանյան Լիլիթ</t>
  </si>
  <si>
    <t>Բադալյան Սյուզաննա</t>
  </si>
  <si>
    <t>Սարգսյան Անուշ</t>
  </si>
  <si>
    <t xml:space="preserve">Թովմասյան Մարինա </t>
  </si>
  <si>
    <t>Լևոնյան Տաթևիկ</t>
  </si>
  <si>
    <t>Նալբանդյան Մարիա</t>
  </si>
  <si>
    <t>Դուրյան Նարինե</t>
  </si>
  <si>
    <t xml:space="preserve">Վիրաբյան Տաթևիկ </t>
  </si>
  <si>
    <t>Ցոլակյան Անուշ</t>
  </si>
  <si>
    <t>Գրիգորյան Սոնա</t>
  </si>
  <si>
    <t>Պապյան Սիրուն</t>
  </si>
  <si>
    <t>Ասլանյան Գոհար</t>
  </si>
  <si>
    <t xml:space="preserve">Նովենց Վալերի </t>
  </si>
  <si>
    <t>Կարապետյան Օնիկ</t>
  </si>
  <si>
    <t>Կուրեղյան Գրիշա</t>
  </si>
  <si>
    <t>Դավթյան Լևոն</t>
  </si>
  <si>
    <t>Հովհաննիսյան Միքայել</t>
  </si>
  <si>
    <t>Թափթուղյան  Անժելա</t>
  </si>
  <si>
    <t>Ղազարյան Վարդան</t>
  </si>
  <si>
    <t>Հայտատուի  անվանումը Դատական կարգադրիչների ծառայություն</t>
  </si>
  <si>
    <r>
      <t>**</t>
    </r>
    <r>
      <rPr>
        <sz val="10"/>
        <rFont val="GHEA Grapalat"/>
        <family val="3"/>
      </rPr>
      <t>Դատական /քաղաքացիական / ծառայողների թափուր հաստիքների պաշտոնային դրույքաչափի հաշվարկման համար կիրառել համապատասխան սանդղակի 6-րդ մակարդակում ներկայացված գործակիցը:</t>
    </r>
  </si>
  <si>
    <t>ԴԱՏԱԿԱՆ ԿԱՐԳԱԴՐԻՉՆԵՐԻ ԾԱՌԱՅՈՒԹՅՈՒՆ</t>
  </si>
  <si>
    <t>Ընդամենը ամսական աշխատա վարձի ֆոնդ  /ս.9+ս10+ս.11/</t>
  </si>
  <si>
    <t>Ցոլակյան Արման Վարդգեսի</t>
  </si>
  <si>
    <t>1978</t>
  </si>
  <si>
    <t>Գրիգորյան Սուքիաս Թելմանի</t>
  </si>
  <si>
    <t>1968</t>
  </si>
  <si>
    <t>1963</t>
  </si>
  <si>
    <t>1988</t>
  </si>
  <si>
    <t>1972</t>
  </si>
  <si>
    <t>Նազարյան Ռոզա Վալտերի</t>
  </si>
  <si>
    <t>1977</t>
  </si>
  <si>
    <t>Պողոսյան Գայանե Գագիկի</t>
  </si>
  <si>
    <t>1991</t>
  </si>
  <si>
    <t>1993</t>
  </si>
  <si>
    <t>1974</t>
  </si>
  <si>
    <t>1964</t>
  </si>
  <si>
    <t>1997</t>
  </si>
  <si>
    <t>2000</t>
  </si>
  <si>
    <t>1986</t>
  </si>
  <si>
    <t>1976</t>
  </si>
  <si>
    <t>1981</t>
  </si>
  <si>
    <t>Բադալյան Անժելա Լիպարիտի</t>
  </si>
  <si>
    <t>1980</t>
  </si>
  <si>
    <t>1992</t>
  </si>
  <si>
    <t>1985</t>
  </si>
  <si>
    <t>1994</t>
  </si>
  <si>
    <t>1989</t>
  </si>
  <si>
    <t>1998</t>
  </si>
  <si>
    <t>1990</t>
  </si>
  <si>
    <t>Մովսիսյան Վարդան Նվերի</t>
  </si>
  <si>
    <t>1987</t>
  </si>
  <si>
    <t>1982</t>
  </si>
  <si>
    <t>1979</t>
  </si>
  <si>
    <t>1965</t>
  </si>
  <si>
    <t>1971</t>
  </si>
  <si>
    <t>2002</t>
  </si>
  <si>
    <t>1996</t>
  </si>
  <si>
    <t>Հովհաննիսյան Գագիկ Ստյոպայի</t>
  </si>
  <si>
    <t>1983</t>
  </si>
  <si>
    <t>1961</t>
  </si>
  <si>
    <t>Ավագյան Գայանե Հենրիկի</t>
  </si>
  <si>
    <t>1970</t>
  </si>
  <si>
    <t>Պալյան Գեղամ Հմայակի</t>
  </si>
  <si>
    <t>Ղազարյան Սիփան Էդիկի</t>
  </si>
  <si>
    <t>Սանասարյան Գագիկ Վարդանի</t>
  </si>
  <si>
    <t>Հունանյան Արթուր Իվանի</t>
  </si>
  <si>
    <t xml:space="preserve"> ՀՀ վերաքննիչ վարչական և ՀՀ հակակոռուպցիոն դատարաններում ծառայություն իրականացնող բաժնի պետ</t>
  </si>
  <si>
    <t xml:space="preserve"> ՀՀ վերաքննիչ վարչական և ՀՀ հակակոռուպցիոն դատարաններում ծառայություն իրականացնող բաժնի պետի տեղակալ</t>
  </si>
  <si>
    <t>1973</t>
  </si>
  <si>
    <t>Մովսիսյան Գևորգ Գրիգորի</t>
  </si>
  <si>
    <t>1969</t>
  </si>
  <si>
    <t>Զախարյան Յուրի Վարդանի</t>
  </si>
  <si>
    <t>Ղուլյան Նարինե Մելիքի</t>
  </si>
  <si>
    <t>Սարգսյան Վահագ Նորիկի</t>
  </si>
  <si>
    <t>Թադևոսյան Գարիկ Ժորիկի</t>
  </si>
  <si>
    <t>Ոսկանյան Արթուր Լևոնի</t>
  </si>
  <si>
    <t>1962</t>
  </si>
  <si>
    <t>Զաքարյան Ազատ Աշոտի</t>
  </si>
  <si>
    <t>2001</t>
  </si>
  <si>
    <t>Մադոյան Արմեն Հովիկի</t>
  </si>
  <si>
    <t>Մկրտչյան Արսեն Մկրտիչի</t>
  </si>
  <si>
    <t>1957</t>
  </si>
  <si>
    <t>Բադալյան Արմեն Վլադիմիրի</t>
  </si>
  <si>
    <t>Բալայան Սամվել Միքայելի</t>
  </si>
  <si>
    <t>Տուլբենջյան Մինաս Արշակի</t>
  </si>
  <si>
    <t>Ամիրխանյան Պարույր Արտիկի</t>
  </si>
  <si>
    <t>Ասլանյան Սահակ Արթուրի</t>
  </si>
  <si>
    <t>Մովսիսյան Արսեն Սեյրանի</t>
  </si>
  <si>
    <t>Տոխվ Մարինե Յուլոյի</t>
  </si>
  <si>
    <t>Մարտիրոսյան Վահրամ Սևակի</t>
  </si>
  <si>
    <t>Մանուկյան Լյովա Մակաբեյի</t>
  </si>
  <si>
    <t>Հովհաննիսյան Սուրեն Գևորգի</t>
  </si>
  <si>
    <t>Հունանյան Դավիթ Արթուրի</t>
  </si>
  <si>
    <t>Երիցյան Ժենյա Մանուկի</t>
  </si>
  <si>
    <t>2003</t>
  </si>
  <si>
    <t>Գրիգորյան Կարեն Ռուդիկի</t>
  </si>
  <si>
    <t>1966</t>
  </si>
  <si>
    <t>1958</t>
  </si>
  <si>
    <t>Պողոսյան Նորայր Սամվելի</t>
  </si>
  <si>
    <t>Հարությունյան Սարգիս Արմենի</t>
  </si>
  <si>
    <t>Մելիքսեթյան Մելիքսեթ Լևոնի</t>
  </si>
  <si>
    <t>Դարբինյան Նաիրի Հենրիկի</t>
  </si>
  <si>
    <t>Սարիբեկյան Կամո Ազնաուրի</t>
  </si>
  <si>
    <t>Համբարձումյան Անտոն Ազատի</t>
  </si>
  <si>
    <t>Սարգսյան Գնուն Գնելի</t>
  </si>
  <si>
    <t>Ստեփանյան Օֆելյա Արմենի</t>
  </si>
  <si>
    <t>1960</t>
  </si>
  <si>
    <t>Մխիթարյան Հայկ Դավիթի</t>
  </si>
  <si>
    <t>1975</t>
  </si>
  <si>
    <t>Կարապետյան Մարինե Սարգսի</t>
  </si>
  <si>
    <t>Մանուշակյան Ստեփան Տավրոսի</t>
  </si>
  <si>
    <t>1967</t>
  </si>
  <si>
    <t>Հարությունյան Խաչիկ Հարությունի</t>
  </si>
  <si>
    <t>Հովակիմյան Ժորա Հարությունի</t>
  </si>
  <si>
    <t>Բոդոյան Անելկա Գևորգի</t>
  </si>
  <si>
    <t>Արմենակյան Էմմա Վարդգեսի</t>
  </si>
  <si>
    <t>1959</t>
  </si>
  <si>
    <t>Խաչատրյան Տաթևիկ Գրիշայի</t>
  </si>
  <si>
    <t>Զոհրաբյան Վահեն Շավարշի</t>
  </si>
  <si>
    <t>Բեգջանյան Ռուզաննա Խորենի</t>
  </si>
  <si>
    <t>Բաղդասարյան Հայրապետ Տիգրանի</t>
  </si>
  <si>
    <t>Բրուդյան Նարեկ Նորայրի</t>
  </si>
  <si>
    <t>Գևորգյան Գալուստ Մկրտչի</t>
  </si>
  <si>
    <t>Գալոյան Հայկ Դավիթի</t>
  </si>
  <si>
    <t>Բաբայան Սամվել Անդրանիկի</t>
  </si>
  <si>
    <t>Ձև N 30</t>
  </si>
  <si>
    <t xml:space="preserve">Հայտատուի  անվանումը    ԲԱՐՁՐԱԳՈՒՅՆ ԴԱՏԱԿԱՆ ԽՈՐՀՈՒՐԴ </t>
  </si>
  <si>
    <t>Թումանյանց Երանուհի</t>
  </si>
  <si>
    <t>Գրիգորյան Հայկ</t>
  </si>
  <si>
    <t>Գրիգորյան Ռոբերտ</t>
  </si>
  <si>
    <t>Վարդապետյան Արշակ</t>
  </si>
  <si>
    <t>Հարությունյան Գագիկ</t>
  </si>
  <si>
    <t>Հովակիմյան Աղավնի</t>
  </si>
  <si>
    <t xml:space="preserve">Գրիգորյան Կորյուն </t>
  </si>
  <si>
    <t xml:space="preserve">Բաբախանյան Արման </t>
  </si>
  <si>
    <t>Մուխսիկարոյան Սյուզանա</t>
  </si>
  <si>
    <t>Մաղաքյան Աննա</t>
  </si>
  <si>
    <t>Ավետիսյան Զավեն</t>
  </si>
  <si>
    <t>Խունդկարյան Հենրիկ</t>
  </si>
  <si>
    <t>Կտեյան Աիդա</t>
  </si>
  <si>
    <t>Բաբայան Սամվել</t>
  </si>
  <si>
    <t>Յոլչյան Արեգ</t>
  </si>
  <si>
    <t>Սիրեկանյան Հռիփսիմե</t>
  </si>
  <si>
    <t>Հայտատուի  անվանումը  Վերաքննիչ քաղաքացիական դատարան</t>
  </si>
  <si>
    <t>Քամալյան Իվետա</t>
  </si>
  <si>
    <t>Առաքելյան Տաթևիկ</t>
  </si>
  <si>
    <t>Սարդարյան  Ռաֆայել</t>
  </si>
  <si>
    <t>Սարիբեկյան Մերի</t>
  </si>
  <si>
    <t>Սարոյան Ալիսա</t>
  </si>
  <si>
    <t>Ղազարյան Աստղիկ</t>
  </si>
  <si>
    <t>Քոչարյան Հասմիկ</t>
  </si>
  <si>
    <t xml:space="preserve">Շախմուրադյան Վարդուհի </t>
  </si>
  <si>
    <t>Գրիգորյան  Գոռ</t>
  </si>
  <si>
    <t xml:space="preserve">Մարտիրոսյան Արիգա </t>
  </si>
  <si>
    <t>Հովակիմյան Սիլվա</t>
  </si>
  <si>
    <t>Սիմոնյան Մոնիկա</t>
  </si>
  <si>
    <t>Բակլաչյան Աստղիկ</t>
  </si>
  <si>
    <t>Նազարյան Ջուլիետա</t>
  </si>
  <si>
    <t>Մկրտչյան Մելինե</t>
  </si>
  <si>
    <t>Ղոչիկյան Ռաֆիկ</t>
  </si>
  <si>
    <t>Բաղդասարյան Արման</t>
  </si>
  <si>
    <t xml:space="preserve">Ժամակոչյան Արմեն </t>
  </si>
  <si>
    <t xml:space="preserve">Համբարձումյան Օֆելյա </t>
  </si>
  <si>
    <t xml:space="preserve">Ափոյան Իլյա </t>
  </si>
  <si>
    <t xml:space="preserve">Շտոյան Արփինե </t>
  </si>
  <si>
    <t xml:space="preserve">Գրիգորյան Լիլիթ </t>
  </si>
  <si>
    <t xml:space="preserve">Պողոսյան Տիգրան </t>
  </si>
  <si>
    <t xml:space="preserve">Ջանոյան Գոհար </t>
  </si>
  <si>
    <t xml:space="preserve">Հովհաննիսյան Հովիկ </t>
  </si>
  <si>
    <t xml:space="preserve">Ալեքսանյան Նունե </t>
  </si>
  <si>
    <t xml:space="preserve">Սարգսյան Արմեն </t>
  </si>
  <si>
    <t xml:space="preserve">Կոստանդյան Անուշ </t>
  </si>
  <si>
    <t xml:space="preserve">Բաբաջանյան Հասմիկ </t>
  </si>
  <si>
    <t xml:space="preserve">Օհանյան Նոնա </t>
  </si>
  <si>
    <t xml:space="preserve">Ադամյան Նարինե </t>
  </si>
  <si>
    <t xml:space="preserve">Սվազյան Շուշան </t>
  </si>
  <si>
    <t xml:space="preserve">Պետրոսյան Հերմինե </t>
  </si>
  <si>
    <t xml:space="preserve">Ջանոյան Աստղիկ </t>
  </si>
  <si>
    <t xml:space="preserve">Մկրտչյան Հովհաննես </t>
  </si>
  <si>
    <t xml:space="preserve">Գևորգյան Հասմիկ </t>
  </si>
  <si>
    <t>Հայտատուի  անվանումը Հակակոռուպցիոն դատարան</t>
  </si>
  <si>
    <t xml:space="preserve">Սուվարյան Զարուհի </t>
  </si>
  <si>
    <t xml:space="preserve">Բադալյան Լիլիթ </t>
  </si>
  <si>
    <t xml:space="preserve">Բալյան Գեղեցիկ </t>
  </si>
  <si>
    <t xml:space="preserve">Մարտիրոսյան Ալվինա </t>
  </si>
  <si>
    <t xml:space="preserve">Հարոյան Հայկուշ </t>
  </si>
  <si>
    <t xml:space="preserve">Պապոյան Տաթևիկ </t>
  </si>
  <si>
    <t>Ղազարյան Նարա</t>
  </si>
  <si>
    <t>Գալստյան Վեռա</t>
  </si>
  <si>
    <t>Աղանյան Դիաննա</t>
  </si>
  <si>
    <t>Հայտատուի  անվանումը  Երևան քաղաքի առաջին ատյանի ընդհանուր իրավասության քրեական դատարան</t>
  </si>
  <si>
    <t>Երիցյան Մերի</t>
  </si>
  <si>
    <t>Մովսեսյան Նարինե</t>
  </si>
  <si>
    <t>Խաչատրյան Մանե</t>
  </si>
  <si>
    <t>Տեր-Հակոբյան Մարիամ</t>
  </si>
  <si>
    <t xml:space="preserve">Ղափանցյան Ժենյա </t>
  </si>
  <si>
    <t>Հայրապետյան Վազգեն</t>
  </si>
  <si>
    <r>
      <rPr>
        <b/>
        <sz val="12"/>
        <color indexed="10"/>
        <rFont val="GHEA Grapalat"/>
        <family val="3"/>
      </rPr>
      <t>*</t>
    </r>
    <r>
      <rPr>
        <sz val="10"/>
        <rFont val="GHEA Grapalat"/>
        <family val="3"/>
      </rPr>
      <t>Աշխատավարձի հաշվարկման համար բազային աշխատավարձի չափը կազմում է 83,200.0 դրամ:</t>
    </r>
  </si>
  <si>
    <r>
      <t>**</t>
    </r>
    <r>
      <rPr>
        <sz val="10"/>
        <rFont val="GHEA Grapalat"/>
        <family val="3"/>
      </rPr>
      <t>Պետական ծառայողների թափուր հաստիքների պաշտոնային դրույքաչափի հաշվարկման համար կիրառել համապատասխան սանդղակի 6-րդ մակարդակում ներկայացված գործակիցը:</t>
    </r>
  </si>
  <si>
    <t>11001 Բարձրագույն դատական խորհրդի բնականոն գործունեության ապահովում և Բարձրագույն դատական խորհրդի կողմից դատական իշխանության անկախության երաշխավորմանն ուղղված միջոցառումների իրականացում</t>
  </si>
  <si>
    <t>11002 ՀՀ Վճռաբեկ դատարանի բնականոն գործունեության և ՀՀ Վճռաբեկ դատարանի կողմից դատական պաշտպանության իրավունքի ապահովում</t>
  </si>
  <si>
    <t>11003 ՀՀ Վերաքննիչ քաղաքացիական դատարանի բնականոն գործունեության և ՀՀ Վերաքննիչ քաղաքացիական դատարանի կողմից դատական պաշտպանության իրավունքի ապահովում</t>
  </si>
  <si>
    <t>11004 ՀՀ Վերաքննիչ քրեական դատարանի բնականոն գործունեության և ՀՀ Վերաքննիչ քրեական դատարանի կողմից դատական պաշտպանության իրավունքի ապահովում</t>
  </si>
  <si>
    <t>11005 ՀՀ Վերաքննիչ վարչական դատարանի բնականոն գործունեության և ՀՀ Վերաքննիչ վարչական դատարանի կողմից դատական պաշտպանության իրավունքի ապահովում</t>
  </si>
  <si>
    <t>11006 ՀՀ Վարչական դատարանի բնականոն գործունեության և ՀՀ Վարչական դատարանի կողմից դատական պաշտպանության իրավունքի ապահովում</t>
  </si>
  <si>
    <t>11007 Երևան քաղաքի ընդհանուր իրավասության դատարանի բնականոն գործունեության և Երևան քաղաքի ընդհանուր իրավասության դատարանի կողմից դատական պաշտպանության իրավունքի ապահովում</t>
  </si>
  <si>
    <t>11008 ՀՀ Արագածոտնի մարզի ընդհանուր իրավասության դատարանի բնականոն գործունեության և ՀՀ Արագածոտնի մարզի ընդհանուր իրավասության դատարանի կողմից դատական պաշտպանության իրավունքի ապահովում</t>
  </si>
  <si>
    <t>11009 ՀՀ Արարատի և Վայոց ձորի մարզերի ընդհանուր իրավասության դատարանի բնականոն գործունեության և ՀՀ Արարատի և Վայոց ձորի մարզերի ընդհանուր իրավասության դատարանի կողմից դատական պաշտպանության իրավունքի ապահովում</t>
  </si>
  <si>
    <t>11010 ՀՀ Արմավիրի մարզի ընդհանուր իրավասության դատարանի բնականոն գործունեության և ՀՀ Արմավիրի մարզի ընդհանուր իրավասության դատարանի կողմից դատական պաշտպանության իրավունքի ապահովում</t>
  </si>
  <si>
    <t>11011 ՀՀ Գեղարքունիքի մարզի ընդհանուր իրավասության դատարանի բնականոն գործունեության և ՀՀ Գեղարքունիքի մարզի ընդհանուր իրավասության դատարանի կողմից դատական պաշտպանության իրավունքի ապահովում</t>
  </si>
  <si>
    <t>11012 ՀՀ Լոռու մարզի ընդհանուր իրավասության դատարանի բնականոն գործունեության և ՀՀ Լոռու մարզի ընդհանուր իրավասության դատարանի կողմից դատական պաշտպանության իրավունքի ապահովում</t>
  </si>
  <si>
    <t>11013 ՀՀ Կոտայքի մարզի ընդհանուր իրավասության դատարանի բնականոն գործունեության և ՀՀ Կոտայքի մարզի ընդհանուր իրավասության դատարանի կողմից դատական պաշտպանության իրավունքի ապահովում</t>
  </si>
  <si>
    <t>11014 ՀՀ Շիրակի մարզի ընդհանուր իրավասության դատարանի բնականոն գործունեության և ՀՀ Շիրակի մարզի ընդհանուր իրավասության դատարանի կողմից դատական պաշտպանության իրավունքի ապահովում</t>
  </si>
  <si>
    <t>11015 ՀՀ Սյունիքի մարզի ընդհանուր իրավասության դատարանի բնականոն գործունեության և ՀՀ Սյունիքի մարզի ընդհանուր իրավասության դատարանի կողմից դատական պաշտպանության իրավունքի ապահովում</t>
  </si>
  <si>
    <t>11016 ՀՀ Տավուշի մարզի ընդհանուր իրավասության դատարանի բնականոն գործունեության և ՀՀ Տավուշի մարզի ընդհանուր իրավասության դատարանի կողմից դատական պաշտպանության իրավունքի ապահովում</t>
  </si>
  <si>
    <t>11017 ՀՀ Սնանկության դատարանի բնականոն գործունեության և ՀՀ Սնանկության դատարանի կողմից դատական պաշտպանության իրավունքի ապահովում</t>
  </si>
  <si>
    <t>11018 Բարձրագույն դատական խորհրդի և ՀՀ դատարանների պահուստային ֆոնդի ձևավորում և կառավարում</t>
  </si>
  <si>
    <t>11019 ՀՀ Հակակոռուպցիոն դատարանի բնականոն գործունեության և ՀՀ Հակակոռուպցիոն դատարանի կողմից դատական պաշտպանության իրավունքի ապահովում</t>
  </si>
  <si>
    <t>11020</t>
  </si>
  <si>
    <t>ՀՀ Վերաքննիչ հակակոռուպցիոն դատարանի բնականոն գործունեության և ՀՀ Վերաքննիչ հակակոռուպցիոն դատարանի կողմից դատական պաշտպանության իրավունքի ապահովում</t>
  </si>
  <si>
    <t>11020 ՀՀ Վերաքննիչ հակակոռուպցիոն դատարանի բնականոն գործունեության և ՀՀ Վերաքննիչ հակակոռուպցիոն դատարանի կողմից դատական պաշտպանության իրավունքի ապահովում</t>
  </si>
  <si>
    <t xml:space="preserve">11021 Դատավորների և դատական կարգադրիչների հատուկ պատրաստականության դասընթացների անցկացում և դատական համակարգի քաղաքացիական ծառայողների վերապատրաստում </t>
  </si>
  <si>
    <t>31001 Բարձրագույն դատական խորհրդի վարչական սարքավորումների ձեռքբերում</t>
  </si>
  <si>
    <t>31002 Բարձրագույն դատական խորհրդի և դատարանների շենքային պայմանների ապահովում</t>
  </si>
  <si>
    <t>31003  Բարձրագույն դատական խորհրդի տրանսպորտային միջոցներով ապահովվածության բարելավում</t>
  </si>
  <si>
    <t>Երևան քաղաքի առաջին ատյանի ընդհանուր իրավասության քաղաքացիական դատարանի բնականոն գործունեության և Երևան քաղաքի առաջին ատյանի ընդհանուր իրավասության քաղաքացիական դատարանի կողմից դատական պաշտպանության իրավունքի ապահովում</t>
  </si>
  <si>
    <t>Երևան քաղաքի առաջին ատյանի ընդհանուր իրավասության քրեական դատարանի բնականոն գործունեության և Երևան քաղաքի առաջին ատյանի ընդհանուր իրավասության քրեական դատարանի կողմից դատական պաշտպանության իրավունքի ապահովում</t>
  </si>
  <si>
    <t>11022</t>
  </si>
  <si>
    <t>11023</t>
  </si>
  <si>
    <t>11022 Երևան քաղաքի առաջին ատյանի ընդհանուր իրավասության քաղաքացիական դատարանի բնականոն գործունեության և Երևան քաղաքի առաջին ատյանի ընդհանուր իրավասության քաղաքացիական դատարանի կողմից դատական պաշտպանության իրավունքի ապահովում</t>
  </si>
  <si>
    <t>11023 Երևան քաղաքի առաջին ատյանի ընդհանուր իրավասության քրեական դատարանի բնականոն գործունեության և Երևան քաղաքի առաջին ատյանի ընդհանուր իրավասության քրեական դատարանի կողմից դատական պաշտպանության իրավունքի ապահովում</t>
  </si>
  <si>
    <t>Կնիքների, դրոշմակնիքների պատրաստման ծառայություններ</t>
  </si>
  <si>
    <t>2027թ.</t>
  </si>
  <si>
    <r>
      <t>Առաջարկություն՝ ավտոմեքենայի հետագա շահագործման նպատակահարմարության վերաբերյալ</t>
    </r>
    <r>
      <rPr>
        <sz val="9"/>
        <rFont val="GHEA Grapalat"/>
        <family val="3"/>
      </rPr>
      <t xml:space="preserve">
(ընտրել ցանկից)</t>
    </r>
  </si>
  <si>
    <t>Ծանոթություն
(ներկայացնել հիմնավորումներ նոր ավտոմեքենայի պահանջի վերաբերյալ)</t>
  </si>
  <si>
    <t>ղեկավարի պաշտոնը կամ ստորաբաժանման անվանումը, որին սպասարկում է տվյալ ավտոմեքենան</t>
  </si>
  <si>
    <t>մակնիշը</t>
  </si>
  <si>
    <t>թափքի տեսակը</t>
  </si>
  <si>
    <t xml:space="preserve">շարժիչի վառելանյութի տեսակը </t>
  </si>
  <si>
    <t>շարժիչի ծավալը 
(լիտր)</t>
  </si>
  <si>
    <t>հատուկ միջոցներով կահավորանքի առկայություն</t>
  </si>
  <si>
    <t>արտադրության տարեթիվը
(ընտրել ցանկից)</t>
  </si>
  <si>
    <t xml:space="preserve">օգտակար ծառայության մնացորդային ժամկետը (տարի) </t>
  </si>
  <si>
    <t>Ընդամենը տրանսպորտային նյութեր
4264 հոդված 
(հազար դրամ)</t>
  </si>
  <si>
    <t>Ընթացիկ նորոգման ծառայությունների ձեռքբերում 
4252 հոդված 
(հազար դրամ)</t>
  </si>
  <si>
    <t>Ընդամենը տեխզննության և բնապահպանական վճարներ 
4823 հոդված
(հազար դրամ)</t>
  </si>
  <si>
    <t>Ընդամենը պահպանման ծախսեր 
(հազար դրամ)</t>
  </si>
  <si>
    <t>գնման գինը   
(հազ դրամ)</t>
  </si>
  <si>
    <r>
      <rPr>
        <b/>
        <i/>
        <vertAlign val="superscript"/>
        <sz val="10"/>
        <rFont val="GHEA Grapalat"/>
        <family val="3"/>
      </rPr>
      <t>1</t>
    </r>
    <r>
      <rPr>
        <b/>
        <i/>
        <sz val="10"/>
        <rFont val="GHEA Grapalat"/>
        <family val="3"/>
      </rPr>
      <t>Ղեկավարին սպասարկող ծառայողական ավտոմեքենաները</t>
    </r>
  </si>
  <si>
    <r>
      <rPr>
        <b/>
        <i/>
        <vertAlign val="superscript"/>
        <sz val="10"/>
        <rFont val="GHEA Grapalat"/>
        <family val="3"/>
      </rPr>
      <t>2</t>
    </r>
    <r>
      <rPr>
        <b/>
        <i/>
        <sz val="10"/>
        <rFont val="GHEA Grapalat"/>
        <family val="3"/>
      </rPr>
      <t>Մարմնին սպասարկող ավտոմեքենաներ, այդ թվում՝ ըստ ստորաբաժանումների</t>
    </r>
  </si>
  <si>
    <r>
      <rPr>
        <b/>
        <i/>
        <vertAlign val="superscript"/>
        <sz val="10"/>
        <rFont val="GHEA Grapalat"/>
        <family val="3"/>
      </rPr>
      <t>3</t>
    </r>
    <r>
      <rPr>
        <b/>
        <i/>
        <sz val="10"/>
        <rFont val="GHEA Grapalat"/>
        <family val="3"/>
      </rPr>
      <t>Գործառնական և հատուկ նշանակության ավտոմեքենաներ, այդ թվում՝ ըստ ստորաբաժանումների</t>
    </r>
  </si>
  <si>
    <t>Այլ տրանսպորտային միջոցներ</t>
  </si>
  <si>
    <t>1. ծառայողական/սպասարկող</t>
  </si>
  <si>
    <t>ա) ղեկավարին սպասարկող</t>
  </si>
  <si>
    <t xml:space="preserve">բ) որոշմամբ նախատեսված դեպքերում՝ ղեկավարի տեղակալների թվի հաշվարկով </t>
  </si>
  <si>
    <t>N 1666-Ն որոշմամբ սահմանված Կարգի համաձայն՝ ղեկավարին սպասարկող և մարմնին սպասարկող տարբերանշանով ավտոմեքենաների քանակը որոշվում է Կարգի 17-րդ կետին համապատասխան, իսկ գործառնական և հատուկ նշանակության ավտոմեքենաների սահամանաքանկը հաստատվում է ՀՀ կառավարության որոշմամբ:</t>
  </si>
  <si>
    <t>Ավտոմեքենայի թափքի տեսակը</t>
  </si>
  <si>
    <t xml:space="preserve">շարժիչի վառելանյութի տեսակը
(ընտրել ցանկից) </t>
  </si>
  <si>
    <t>Շարժիչի ծավալը</t>
  </si>
  <si>
    <t>հատուկ միջոցներով կահավորանքի պահանջ</t>
  </si>
  <si>
    <t xml:space="preserve">սեդան </t>
  </si>
  <si>
    <t>բենզին</t>
  </si>
  <si>
    <t>մինչև 1,8</t>
  </si>
  <si>
    <t>առկա չէ</t>
  </si>
  <si>
    <t>ունիվերսալ</t>
  </si>
  <si>
    <t>գազ</t>
  </si>
  <si>
    <t>1,9-ից մինչև 2,2</t>
  </si>
  <si>
    <t>առկա է</t>
  </si>
  <si>
    <t>ամենագնաց</t>
  </si>
  <si>
    <t>դիզել</t>
  </si>
  <si>
    <t>2,3-ից մինչև 3,5</t>
  </si>
  <si>
    <t>միկրոավտոբուս</t>
  </si>
  <si>
    <t>էլեկտրական</t>
  </si>
  <si>
    <t>3,6-ից մինչև 6,0</t>
  </si>
  <si>
    <t>ավտոբուս</t>
  </si>
  <si>
    <t>հիբրիդ</t>
  </si>
  <si>
    <t>6,1-ից ավելի</t>
  </si>
  <si>
    <t>Առաջարկություն՝ ավտոմեքենայի հետագա շահագործման, նոր ավտոմեքենա հատկացնելու և փոխհատուցում տրամադրելու վերաբերյալ</t>
  </si>
  <si>
    <t>ենթակա է հետագա շահագործման</t>
  </si>
  <si>
    <t>2023թ.  փաստացի  կատարողական</t>
  </si>
  <si>
    <t xml:space="preserve"> 2024թ. հաստատված բյուջե</t>
  </si>
  <si>
    <t>2027թ. բյուջետային  հայտ</t>
  </si>
  <si>
    <t>2025 թվականի Կառավարչական ծառայությունների մասին</t>
  </si>
  <si>
    <t>2027թ</t>
  </si>
  <si>
    <t>2025 թվականի Վարչական ծառայությունների մասին</t>
  </si>
  <si>
    <t>2027թ. ընդամենը գումարը  /հազ.դրամ/</t>
  </si>
  <si>
    <t xml:space="preserve">2027թ. </t>
  </si>
  <si>
    <t>Լոռու մարզ</t>
  </si>
  <si>
    <t>Շիրակի մարզ</t>
  </si>
  <si>
    <t>Տավուշի մարզ</t>
  </si>
  <si>
    <t>Գեղարքունիքի մարզ</t>
  </si>
  <si>
    <t>Արարատի և Վայոց ձորի մարզեր</t>
  </si>
  <si>
    <t>Սյունիք մարզ</t>
  </si>
  <si>
    <t>Արագածոտնի մարզ</t>
  </si>
  <si>
    <t>Կոտայքի մարզ</t>
  </si>
  <si>
    <t>Արմավիրի մարզ</t>
  </si>
  <si>
    <t>Ընդամենը (4221 հոդված)</t>
  </si>
  <si>
    <t>Արտասահմանյան գործուղումների գծով ծախսեր (ըստ երկրների)</t>
  </si>
  <si>
    <t>Ընդամենը (4222 հոդված)</t>
  </si>
  <si>
    <t>Ընդհանուրը (4221 հոդված)</t>
  </si>
  <si>
    <t>Ընդհանուրը (4222 հոդված)</t>
  </si>
  <si>
    <t>ք.Սևան-ք.Գավառ-ք.Ճամբարակ-ք.Վարդենիս</t>
  </si>
  <si>
    <t>ք.Չարենցավան-ք.Աբովյան-ք.Եղվարդ</t>
  </si>
  <si>
    <t>ք.Հրազդան-ք.Աբովյան-ք.Եղվարդ</t>
  </si>
  <si>
    <t>Դատարանի բնականոն գործունեության ապահովման  համար</t>
  </si>
  <si>
    <t>ք.Կապան-ք.Գորիս</t>
  </si>
  <si>
    <t>Խորհրդակցություններին մասնակցություն</t>
  </si>
  <si>
    <t>ք. Կապան</t>
  </si>
  <si>
    <t>ՀՀ հակակոռուպցիոն դատարանի բնականոն գործունեության ապահովում</t>
  </si>
  <si>
    <t>արտագնա դատական նիստ</t>
  </si>
  <si>
    <t>Փորձագետների, վկաների, մասնագետների վարձատրություն</t>
  </si>
  <si>
    <t>Փորձագետներին, վկաներին, մասնագետներին հատուցվող ճանապարհածախս, գործուղման ծախսեր</t>
  </si>
  <si>
    <t>Ձև N 31</t>
  </si>
  <si>
    <t>Հավելավճարներ/ հավելումներ</t>
  </si>
  <si>
    <t>Այլ հավելավճարներ (առանձնակի ռիսկային)</t>
  </si>
  <si>
    <t xml:space="preserve">Ըստ պաշտոնային դրույքաչափի հաշվարկվող տարեկան աշխատավարձի ֆոնդ  </t>
  </si>
  <si>
    <t>այդ թվում թափուր հաստիքների թիվը</t>
  </si>
  <si>
    <t>Քննչական կոմիտեի ինքնավար պաշտոն զբաղեցնող անձինք</t>
  </si>
  <si>
    <t>Ընդամենը պարգևատրման ֆոնդ` 16 % (4112+4113)</t>
  </si>
  <si>
    <t>Ընդամենը տարեկան աշխատավարձի ֆոնդ (4111)</t>
  </si>
  <si>
    <t>ԱՀԿ-ի սպասարկման աշխատանքներ</t>
  </si>
  <si>
    <t>Աշնանա-ձմեռային բաճկոն /տղամարդու/</t>
  </si>
  <si>
    <t>Աշնանա-ձմեռային բաճկոն /կանացի/</t>
  </si>
  <si>
    <t>Համակարգիչ HP290 i3-12100/8GB/256GB/1TB/DVD-RW/Win/Philips 23,8 Monitor</t>
  </si>
  <si>
    <t>Համակարգիչ Dell Vostro 3910 i3-12100/8GB/256GB/1TB DVD-RW/Win/Monitor Philips 23.8</t>
  </si>
  <si>
    <t>Համակարգիչ Core Dell Vostro 3888 win pro 10i3-10100</t>
  </si>
  <si>
    <t>Համակարգիչ CORE Dell Vostro 3888 win pro 10 i3-10100</t>
  </si>
  <si>
    <t>Համակարգիչ ամբողջը մեկում CORE i5 (HP All-in-One PC)</t>
  </si>
  <si>
    <t>Համակարգիչ HP290 G4MT /i3-10100/8GB/256GB/1TB DVD-RW/Win10/Philips 23.8 Monitor</t>
  </si>
  <si>
    <t>Համակարգիչ HP290 i3-12100/8GB/256GB/1TB/DVD-RW/Win/Philips 23.8 Monitor</t>
  </si>
  <si>
    <t>Համակարգիչ Core Dell vostro 3888 pro 10i3-10100</t>
  </si>
  <si>
    <t>Համակարգիչ ամբողջը մեկում CORE i5 (HP ALL-in One PC)</t>
  </si>
  <si>
    <t>Համակարգիչ Dell Vostro 3910 i3-12100/8GB/256/GB/1TB DVD-RW/Win/Monitor Philips 23.8</t>
  </si>
  <si>
    <t>Համակարգիչ P  III 500 / 512</t>
  </si>
  <si>
    <t xml:space="preserve">Համակարգիչ P lll 800, ստեղնաշար մկնիկ, տակդիր, մոնխոոր ACer--15, </t>
  </si>
  <si>
    <t>Համակարգիչ P III 800, ստեղնաշար, մկնիկ, տակդիր, մոնիտոր 17</t>
  </si>
  <si>
    <t>Համակարգիչ P 4 3.2 GHz Intel chipset, VGA 64MB on board, 800FSB HDD SATA 160GB,RAM 512MB, FDD CD-RW/DVD, KB Mouse</t>
  </si>
  <si>
    <t>Համակարգիչ  P-4</t>
  </si>
  <si>
    <t>Processor Computer P-4-2,4 GHz</t>
  </si>
  <si>
    <t>Համակարգիչ  Core 2DUO E 6750 3.0GHZ,RAM 512mb,HDD</t>
  </si>
  <si>
    <t>Workstation Type  A</t>
  </si>
  <si>
    <t>Bach HP Universal 1064262</t>
  </si>
  <si>
    <t>Համակարգիչ intel cor 2 Duo 4600 HDD 160GB</t>
  </si>
  <si>
    <t xml:space="preserve">Համակարգիչ intel core 2 Duo 8300 HDD </t>
  </si>
  <si>
    <t>Համակարգիչ Պ4</t>
  </si>
  <si>
    <t>Համակարգիչ P4 512MB</t>
  </si>
  <si>
    <t>Համակարգիչ -7400</t>
  </si>
  <si>
    <t xml:space="preserve">Համակարգիչ  P4, 3,0GHz,RAM 192MB, VGA 64MB,HDD 80GB </t>
  </si>
  <si>
    <t xml:space="preserve">Համակարգիչ  P4, 3,0GHz,RAM 512MB, VGA 256MB,HDD 160GB </t>
  </si>
  <si>
    <t>Համակարգիչ  D 930</t>
  </si>
  <si>
    <t>Համակարգիչ  P4, 3.2 GHz, RAM 1 gb, HDD 250GB</t>
  </si>
  <si>
    <t xml:space="preserve">Համակարգիչ/մոնիտոր/ P4HP </t>
  </si>
  <si>
    <t>Համակարգիչ Core 2 Duo</t>
  </si>
  <si>
    <t xml:space="preserve">Համակարգիչ P4 GHz3.0, RAM 512 mb, HDD 80GB </t>
  </si>
  <si>
    <t>Համակարգիչ P4, 3.0 GHz, RAM 512 mb</t>
  </si>
  <si>
    <t>Workstation Type 13</t>
  </si>
  <si>
    <t xml:space="preserve">Համակարգիչ  P4, 2.4GHz,RAM 512MB, VGA 64MB,HDD 80GB </t>
  </si>
  <si>
    <t>Պրոցեսոր համակարգիչ  պենտիում  24 GHR</t>
  </si>
  <si>
    <t xml:space="preserve">Համակարգիչ Core 2 Duo2,93GHZ </t>
  </si>
  <si>
    <t xml:space="preserve">Համակարգիչ P4 GHz3.0, RAM 256mb, HDD 160GB </t>
  </si>
  <si>
    <t>Համակարգիչ  intel I 3-2120</t>
  </si>
  <si>
    <t>Workstation HP Compaq dx2200</t>
  </si>
  <si>
    <t>Համակարգիչ Պ4,3,08 GHz 512 mb,RAM 75 GB HDD հավաքածու/համակարգիչ+մոնիտոր/</t>
  </si>
  <si>
    <t>ՀամակարգիչCore2DUOE 7500, 2,93G,RAM HZ 2GB</t>
  </si>
  <si>
    <t>Համակարգիչ P4D930 RAM512gb VGA 1 gb HDD300gb</t>
  </si>
  <si>
    <t>Notebook DELL Latitude E6530</t>
  </si>
  <si>
    <t>Համակարգիչ CPU:2MB L2cachemeory2GB</t>
  </si>
  <si>
    <t>Workstation core 2du02.93GhzCompaq E7500,HDD500GB</t>
  </si>
  <si>
    <t>Համակարգիչ P4.3,2 GHZ 915intel chipest, VGA 64mb,
800fsbhddsata160gbram512mb</t>
  </si>
  <si>
    <t>ՀամIntel Core i3-3220, MB AsusP8 RAM 4gb,HDD500gb</t>
  </si>
  <si>
    <t>՚Ֆեմիդաՙձայն.համակարգ</t>
  </si>
  <si>
    <t>Ֆեմիդա/համակարգ. մոնիտ.UPS,SRS Femida/</t>
  </si>
  <si>
    <t>Համակարգիչ Core i3M Windows8,1 Pro3,4</t>
  </si>
  <si>
    <t>Սեղանի համակարգիչ Dell Vostro 3650MT/CPU Intel Core i5-6400/4GB/500GB/DVDRW/Monitor Dell E2216H21,5 OS Win 10 Proffesional Edition</t>
  </si>
  <si>
    <t>Ֆեմիդա ձայն. Համակ,համ-իչ-Intel Core I3-7100/1TB/4GB, մոնիտոր 19,5 Philips, տպիչ -Kyocera P2135 DN, UPS-850VA, դատ.ձայն.համ. SRS Femida</t>
  </si>
  <si>
    <t>Սեղանի համակարգիչ Acer Veriton M2640G/մոնիտորAcer V226HQLbd</t>
  </si>
  <si>
    <t>ռենտգեն հսկողության սարքեր CUARD SPIRIT XYT-2101LCD</t>
  </si>
  <si>
    <t>ՀամակարգիչHP290G3MT/i3-9100,DDR4 4GB,SSD128GB,HDD1TB,W10Pro,O2019</t>
  </si>
  <si>
    <t>Համակարգիչ HP290G4MT/i3-10100,8GB,256GB,1TB, DVD-RW/Win10/Phillips 23.8 Monitor</t>
  </si>
  <si>
    <t>Ֆեմիդա ձայն համակ., համ-իչ Intel i3-10100/1TB/8GB, մոնիտոր 21.5՛՛,Philips, տպիչ-HP LJ M404, UPS-650VA, դատ.ձայն.համ. ՛՛SRS Femida"</t>
  </si>
  <si>
    <t>Համակարգիչ Dell Vostro 3910 i3-12100/8GB/256GB/1TB DVD-RW/Win/Monitor Phillips 23.8</t>
  </si>
  <si>
    <t>Համակարգիչ HP290 i3-12100,8GB,256GB,1TB, DVD-RW/Win10/Phillips 23.8 Monitor</t>
  </si>
  <si>
    <t>Համակարգիչ DELL Vostro 3910 i3/12100/8GB/256GB/monitor philips 23.8</t>
  </si>
  <si>
    <t>Համակարգիչ HP290ի3-12100/8GB/256GB/1TB monitor Phillips</t>
  </si>
  <si>
    <t>Համակարգիչ  HP Commag dx*7400</t>
  </si>
  <si>
    <t>Համակարգիչ PENTIUM-4</t>
  </si>
  <si>
    <t>Համակարգիչ   HP290G3MT/i3-91000,DDR44GB,SSD128GB,H</t>
  </si>
  <si>
    <t>Համակարգիչ Core i5-10400/8GB/256GBM,2SSD/1TB HDD/DVDRW/WiFi+BT/W10pro/3Yrw,Dell 24 P2419H(23.8),մկնիկ,ստեղնաշար</t>
  </si>
  <si>
    <t>Համակարգիչ IRU Corp 313 TWR i3, 8100/4gb/1tb 7.2k/</t>
  </si>
  <si>
    <t>Համակարգիչ   PENTIUM-4</t>
  </si>
  <si>
    <t>Համակարգիչ Dell Vostro 3910 I3-12100/8GB/1TB DVD-RW/Win/Monitor Philips 23.8</t>
  </si>
  <si>
    <t>Սեղանի համակարգիչ Dell Vostro 365OMT/CPU intel Cor</t>
  </si>
  <si>
    <t>Սեղանի համակարգիչ ACER Veriton M2640G մոնիտոր ACER</t>
  </si>
  <si>
    <t>Դահլիճի համակարգչային ձայնագրող սարք SRS Femida 1կ</t>
  </si>
  <si>
    <t>Դահլիճի համակարգչային ձայնագրող սարք կոմպլեկտ</t>
  </si>
  <si>
    <t>Ֆեմիդաձայն.համակ,համ-իչ Intel Core i3-7100/1TB/4GB</t>
  </si>
  <si>
    <t>Ֆեմիդա/համակ.մոնիտոր.տպիչ,Intel corei3-4160 HDD 1</t>
  </si>
  <si>
    <t>Համակարգիչ P-4 Core2Duo2 66/1066 intel 31 chipset,</t>
  </si>
  <si>
    <t>Համակարգիչ/desktop-ujkopn,amd ryzen3 3250 with radeon Graphics2.6GHz.8GB/5.92gb/</t>
  </si>
  <si>
    <t>Սերվերի կոմպլեկտ</t>
  </si>
  <si>
    <t>Սերվեր  (Dell OptiPlex 745 MiniTower)</t>
  </si>
  <si>
    <t>Համակարգիչ Dell Vostro 3910 13-12100/8GB/256GB/1TB DVD-RW/Win/MonitOT Philinc 23.8</t>
  </si>
  <si>
    <t>Համակարգիչ HP290 13- 12100/8GB/256GB/lTB/DVD-RW/Wln/Phlllps 23. 8 Monitor</t>
  </si>
  <si>
    <t>Համակարգիչ HP290 i3-12100/8GB/256GB/lTB/DVD-RW/Win/PhilipS 23. 8 Monitor</t>
  </si>
  <si>
    <t>Համակարգիչ HP290 i3-12100/8GB/256GB/lTB/DVD-RW/Win/Philips 23.8 Mօnitօr</t>
  </si>
  <si>
    <t>համակարգիչ P 4 “B”</t>
  </si>
  <si>
    <t>համակարգիչ P4 3.4GHz, 955Inteichipset, 1066</t>
  </si>
  <si>
    <t xml:space="preserve">համակարգիչ P 4 Core2Duo2, 66/1066 </t>
  </si>
  <si>
    <t>համակարգիչ HP Compag dx*7400</t>
  </si>
  <si>
    <t>համակարչիչ HP Compag dx*7400</t>
  </si>
  <si>
    <t>համակարգիչ</t>
  </si>
  <si>
    <t>համակարգիչ P43, 0Ghz, RAM 512mb, VGA128mb, HDD, 80G/ ստացվել է 2011թ.-ին/</t>
  </si>
  <si>
    <t>համակարգիչ P43, 0Ghz, RAM 256mb, VGA128mb, HDD, 80GB/ ստացվել է 2011թ.-ին/</t>
  </si>
  <si>
    <t>համակարգիչ Hpcompaq 6200 Pro Ser., Intel i3-2120</t>
  </si>
  <si>
    <t>համակարգիչ P4 RAM 512mb, VGA 128mb, HDD, 80GB</t>
  </si>
  <si>
    <t>համակարգիչ CPU:2MB L2cachememory 2GB 667MHZ</t>
  </si>
  <si>
    <t>համակարգիչ HP, Core 2 DUO E 6550, 2.33 GHZ Ram2GB, VGA 128mb, HDD 160gb</t>
  </si>
  <si>
    <t>Համակարգիր HP, Core 2 DUO E 7500, 2.93 GHZ, Ram2GB HDD 500gb, VGA integrated</t>
  </si>
  <si>
    <t xml:space="preserve">Համակարգիչ Core i3 MS Offoce Windows 8.1 </t>
  </si>
  <si>
    <t>Սերվերային համակարգիչ կոմպլեկտ/բեռ 193/</t>
  </si>
  <si>
    <t xml:space="preserve">Սեղանի համակարգիչ Dell Vostro 3650MT/CPU Intel Core i5-6400 /4GB/ 500GB/DVDRW/Monitor Dell E2216H 21.5 OS Win 10 Proffasional Edition, արտոնագրված MS Offic 2010Std, ENG Gov </t>
  </si>
  <si>
    <t>Սեղանի համակարգիչ ACER veriton M2640G, մոնիտոր ACER V226HQLbd</t>
  </si>
  <si>
    <t>Համակարգիչ Dell Vostro 3910 i3-12100/8GB/256GB/1TB DVD-RW/Win/ Monitor Philips 23.8</t>
  </si>
  <si>
    <t>Համակարգիչ HP290 G4MT/i3-10100/8GB/256GB/1TB/DVD-RW/Win10/Philips 23.8 Monitor</t>
  </si>
  <si>
    <t>Ֆեմիդա ձայն.համակ,համ-իչ-Intel i3-10100/1TB/8GB, մոնիտոր 21,5''AOC, տպիչ-HPLJ Pro4003dn, UPS-650A, դատ.ձայն.համ. ''SRS Femida''</t>
  </si>
  <si>
    <t>Համակարգիչ Dell Vostro 3610 i3-12100/8GB/256GB/1TB  DVDRW/Win/  Monitor Philiphs 23.8</t>
  </si>
  <si>
    <t>Համակարգիչ HP290 i3-12100/8GB/256GB/1TB/DVDRW/Win/  Philips 23.8 Monitor</t>
  </si>
  <si>
    <t>Ֆեմիդա ձայն. համակ., համ-իչ-Intel i3-10100/1TB/8GB, մոնիտոր 21.5 AOC, տպիչ-HPLJ Pro 4003dn, UPS-650VA,դատ. ձայն. համ. SRS Femida</t>
  </si>
  <si>
    <t>Համակարգիչ Dell Vostro 3910 i3-12100/8GB/256GB/1TB DVD-RW/Win10/Monitor Philips 23.8</t>
  </si>
  <si>
    <t>Համակարգիչ Core Dell Vostro 3888 win pro 10 i3-10100</t>
  </si>
  <si>
    <t>Համակարգիչ ամբողջը մեկում CORE i5 (HP All-in-one PC)</t>
  </si>
  <si>
    <t>Համակարգիչ ամբողջը մեկում CORE i3 (HP All-in-one PC)</t>
  </si>
  <si>
    <t>Համակարգիչ Celeron 2,26</t>
  </si>
  <si>
    <t>Համակարգիչ ամբողջը մեկում CORE i5(HP All-in-One PC)</t>
  </si>
  <si>
    <t>Համակարգիչ HP290i3-12100/8GB/256GB/1TB/DVD-RW/WIN/Philips 23,8 Monitor</t>
  </si>
  <si>
    <t>Համակարգիչ HP290 i3-12100/8BG/256GB/1TB/DVD-RW/Win/Philips 23.8 Monitor</t>
  </si>
  <si>
    <t>այդ թվում՝ ընդամենը օգտակար ծառայության ժամկետում գտնվող գույքի քանակը</t>
  </si>
  <si>
    <t>Նոութբուք DELL vostro 3520 15.6 FHDi3/8GB/256GB SSDmouse case</t>
  </si>
  <si>
    <t>Նոութբուք DELL Vostro 3520, 15.6"FHD/i3</t>
  </si>
  <si>
    <t>Նոութբուք Dell Vostro 3520,15.6''FHD/i31215U/8GB/256GB/SSD/DVD-RW/mouse,case</t>
  </si>
  <si>
    <t>Նոութբուք Dell Vostro 3520, 15.6'' FHD/i3-1215U/8GB/256GB/SSD/DVD-RW/mouse,case</t>
  </si>
  <si>
    <t>Դյուրակիր համակարգիչ Gateway GWTN156-15.6/Ryzen5-3450U/256GB/8GB/W10</t>
  </si>
  <si>
    <t>Մոնիտոր Philips220VB/01/21.5 դույմ/</t>
  </si>
  <si>
    <t>Մոնիտոր PHILIPS 220V8/01 (21.5 դյում)</t>
  </si>
  <si>
    <t>Ցանցային երթուղագծիչ RB760iGS(hex s)</t>
  </si>
  <si>
    <t>Մոնիտոր PHILIPS 220V8/01 (21.5դյում)</t>
  </si>
  <si>
    <t>ՄոնիտորHILIPS200v4LAB/00 LED</t>
  </si>
  <si>
    <t>Մոնիտոր ՙ 15 ՚</t>
  </si>
  <si>
    <t>Մոնիտոր  CITCD 15 cn  1024x76875  Hr,</t>
  </si>
  <si>
    <t>Մոնիտոր  CMV LCD 17”</t>
  </si>
  <si>
    <t>Մոնիտոր Սոլ 15 ԼՍԴ</t>
  </si>
  <si>
    <t>Մոնիտոր  LCD-15</t>
  </si>
  <si>
    <t>Monitor LCD-15 GT 1024x768x75Hz</t>
  </si>
  <si>
    <t>Մոնիտոր GT-Fict Panel Type LCD technology Size min 17
incher in diagonal, Brightness 300 units</t>
  </si>
  <si>
    <t>Monitor Hewlett Packard L, 1502</t>
  </si>
  <si>
    <t>Մոնիտոր /Dell E177FP/</t>
  </si>
  <si>
    <t>Մոնիտոր Acr 17</t>
  </si>
  <si>
    <t>Մոնիտոր CIT 17</t>
  </si>
  <si>
    <t>Մոնի տոր BENQ</t>
  </si>
  <si>
    <t>Մոնիտոր Aser</t>
  </si>
  <si>
    <t>Մոնիտոր LSD 19</t>
  </si>
  <si>
    <t>Public monitor terminal MK48160PT</t>
  </si>
  <si>
    <t>Մոնիտոր LSD 15" HP1502</t>
  </si>
  <si>
    <t>Մոնիտոր Acer AL1717</t>
  </si>
  <si>
    <t>Մոնիտոր/Samsung/17"</t>
  </si>
  <si>
    <t>Մոնիտոր Samsung Sync Master E1920</t>
  </si>
  <si>
    <t>Մոնիտոր  HP 1908W</t>
  </si>
  <si>
    <t>Մոնիտոր/Samsung/</t>
  </si>
  <si>
    <t>Մոնիտոր/DELL/</t>
  </si>
  <si>
    <t xml:space="preserve">Մոնիտոր  /DELL/  </t>
  </si>
  <si>
    <t>Մոնիտոր Acr 17 AL 1717</t>
  </si>
  <si>
    <t xml:space="preserve">Մոնիտոր HP 2011 *20 in LED </t>
  </si>
  <si>
    <t xml:space="preserve">Մոնիտոր SAMSUNG 17 LCD </t>
  </si>
  <si>
    <t>Մոնիտոր  128 MB ViDEO DVD COMBO</t>
  </si>
  <si>
    <t>Տեսավահանակ PhilipsV-line-21,5/54,6sm</t>
  </si>
  <si>
    <t>Monitor-  Benq FP  747</t>
  </si>
  <si>
    <t>Monitor  LCD  15'' CIT  1024X768  75Hz  00019</t>
  </si>
  <si>
    <t>Monitor  LCD  15'' CIT  1024X768  75Hz  00030</t>
  </si>
  <si>
    <t>Monitor  LCD  15'' CIT  1024X768  75Hz  00033</t>
  </si>
  <si>
    <t>Monitor  LCD  17</t>
  </si>
  <si>
    <t>Մոնիտոր HP L1740 17inch TFT</t>
  </si>
  <si>
    <t>Մոնիտոր  (Dell E177FP,Black TC099)</t>
  </si>
  <si>
    <t>Մոնիտոր LG</t>
  </si>
  <si>
    <t>Մոնիտոր  HP 20 HP2011*20-In LED LCD</t>
  </si>
  <si>
    <t>Մոնիտոր HP compaq  2011x</t>
  </si>
  <si>
    <t>Մոնիտոր ACER 17LCDORANCE OM 720</t>
  </si>
  <si>
    <t>Խոսափող SRS voice Clear  մետաղ.կաղապ.ձայն.մեկուս</t>
  </si>
  <si>
    <t>Պրոյկտոր Acer</t>
  </si>
  <si>
    <t>Մոնիտոր Philips 220V8/01 (21.5 դույմ)</t>
  </si>
  <si>
    <t>Մոնիտոր PILIPS 220V8/01(21.5 դույմ)</t>
  </si>
  <si>
    <t>Լազերային տպիչ HP Laserjet M211 dw Printer</t>
  </si>
  <si>
    <t>Բազմաֆ-լ լազ. տպիչ HP LJ Pro MFP4103, լրացուցիչ HP151A քարթրիջով</t>
  </si>
  <si>
    <t>Պատճենահանման մեքենա Kyocera Ecosys MA4500, TK-3400 toner</t>
  </si>
  <si>
    <t>Գունավոր տպիչ Kyocera Ecosys PA2100cx</t>
  </si>
  <si>
    <t>Xerox workcentre 3325 DNI</t>
  </si>
  <si>
    <t>Լազերային տպիչ PANTUM BP5100DN/ներառյալ լրացուցիչ քարթրիջ/</t>
  </si>
  <si>
    <t>Բազմաֆ-լ լազ.տպիչ HP LJ Pro MFP4103, լրացուցիչ HP151A քարթրիջով</t>
  </si>
  <si>
    <t>Բազմաֆունկցիոնալ լազ.տպիչ HP LJ Pro MFP4103, լրացուցիչ  HP151A քարթրիջով</t>
  </si>
  <si>
    <t>Տպիչ լազերային  Xerox- P8 cx</t>
  </si>
  <si>
    <t>Լազերային տպիչ HP Laser Jet 1010</t>
  </si>
  <si>
    <t>Լազերային տպիչ HPLS  1160</t>
  </si>
  <si>
    <t>Printer Type A LJ 1022</t>
  </si>
  <si>
    <t>Printer HP LS 1160</t>
  </si>
  <si>
    <t>Printer skan Canon MF-3220</t>
  </si>
  <si>
    <t>Լազերային տպիչ 1018</t>
  </si>
  <si>
    <t>Լազերային տպիչ HP LG 1018</t>
  </si>
  <si>
    <t>Լազերային տպիչ 2014</t>
  </si>
  <si>
    <t>Լազ. տպիչ 1018</t>
  </si>
  <si>
    <t>Լազերային տպիչ 1022</t>
  </si>
  <si>
    <t>Լազերային տպիչ 1160</t>
  </si>
  <si>
    <t>Ցայնային տպիչ HP LG 2015</t>
  </si>
  <si>
    <t>Printer HP LG 2014</t>
  </si>
  <si>
    <t>Printer P 1102</t>
  </si>
  <si>
    <t>Ցանցային տպիչ /HPLJ 2015/</t>
  </si>
  <si>
    <t>Լազերային տպիչHPLJ 2014</t>
  </si>
  <si>
    <t>Լազերային տպիչ LPB 2900</t>
  </si>
  <si>
    <t xml:space="preserve">Բազմաֆունկցիոնալ  տպիչ սարք Բոլորը մեկում </t>
  </si>
  <si>
    <t>Բազմաֆունկցիոնալ  տպիչ սարք HP Lazer JET M 503 SXS  MPP A3</t>
  </si>
  <si>
    <t>Լազերային տպիչ  LBP Canon 2900</t>
  </si>
  <si>
    <t>Բազմֆունկց.Canon MF 4410տպիչ</t>
  </si>
  <si>
    <t>Լազերային տպիչ HP Lazer Jet Pro P 1102</t>
  </si>
  <si>
    <t>Տպիչ սարք, բազմաֆունկցիոնալ Canon IR2520</t>
  </si>
  <si>
    <t>Բազմաֆունկ. լազ.  սարք PANTUM BM5100ADN</t>
  </si>
  <si>
    <t>Լազերային տպիչ PANTUM BM/BP5100DN/ներառյալ լրացուցիչ քարթրիջ/</t>
  </si>
  <si>
    <t>Բազմաֆունկ. լազ. տպիչ HP LJ Pro MFP4103, լրացուցիչ HP151A քարթրիջով</t>
  </si>
  <si>
    <t>Բազմաֆունկցիոնալ լազերային տպիչ HPLJ pro MFP4103 լրացուցիչ HP151A քարթրիջով</t>
  </si>
  <si>
    <t>Պրինտեր /Պատճենահանման  մեքենա/ սկան (Canon MF-3220)</t>
  </si>
  <si>
    <t>Լազերային տպիչ §HP Laser Jet 1018¦</t>
  </si>
  <si>
    <t>Լազերային տպիչ  §HP LJ  2035¦</t>
  </si>
  <si>
    <t>Լազերային տպիչ  §HP Laser Jet  Pro P 1102¦</t>
  </si>
  <si>
    <t>Բազմաֆունկցիոնալ տպող համակարգ §Բոլորը մեկում¦HP Laserjet M 5035xs MFPA3</t>
  </si>
  <si>
    <t>Պատճենահանման  մեքենա Canon  iR2520</t>
  </si>
  <si>
    <t>Լազերային տպիչ   §HP Lazer Jet  Pro M 203 dn</t>
  </si>
  <si>
    <t>Լազերային տպիչ   §HP Lazer Jet  Pro M 402 dne</t>
  </si>
  <si>
    <t>Լազերային տպիչ   §HP LJ Pro M 102a /G3Q34A/</t>
  </si>
  <si>
    <t>Լազերային տպիչ  HP LJ Pro M404dn</t>
  </si>
  <si>
    <t>Պատճենահանման  մեքենաCanon  iR2520</t>
  </si>
  <si>
    <t>Բազմաֆունկ.լազ տպիչ  սարք HP LJ Pro MFP M428dw</t>
  </si>
  <si>
    <t>Բազմաֆունկ.լազ տպիչ  HP LJ Pro MFP4103, լրացուցիչ HP151A  քարթրիջով</t>
  </si>
  <si>
    <t>Տպիչ- HP LJ 1022</t>
  </si>
  <si>
    <t>Տպիչ  Canon LBP 2900</t>
  </si>
  <si>
    <t>Պատճենահանման մեքենա  Canon iR 2016</t>
  </si>
  <si>
    <t>Սկաներ  Epson V 350</t>
  </si>
  <si>
    <t>Պատճենահանման մեքենա CanonIR 2016</t>
  </si>
  <si>
    <t>Անխափան սնուցման սարք  Smart UPS 1500</t>
  </si>
  <si>
    <t>Անխափան սնուցման սարք Capasity:min 750VA/</t>
  </si>
  <si>
    <t>Անխափան սնուցման սարք /APS Back RS 500VA</t>
  </si>
  <si>
    <t>Տպիչ Canon LJ LBP 6020</t>
  </si>
  <si>
    <t>Լազերային տպիչ 1005HP LAZER jET</t>
  </si>
  <si>
    <t>Անխափան սնուցման սարք Smart UPS 980 Watts /1500VA/</t>
  </si>
  <si>
    <t>Տպիչ Samsung SL M-2020</t>
  </si>
  <si>
    <t>Բազմաֆունկցիոնալ տպիչ սարք Canon AR2520</t>
  </si>
  <si>
    <t>Անխափան սնուցման աղբյուր Custos 2K PPF18A1900</t>
  </si>
  <si>
    <t>Լազերային տպիչ Canon i- Sensys  LBP 6030B</t>
  </si>
  <si>
    <t>Լազերային տպիչ PANTUM BP5100DN /ներառյալ լրացուցիչ քարտրիջ/</t>
  </si>
  <si>
    <t xml:space="preserve">Լազերային տպիչ PANTUM BP5100DN /ներառյալ լրացուցիչ քարթրիջ) </t>
  </si>
  <si>
    <t>Բազմաֆ-լ լազ. տպիչ HP Ս Pro MFP4103, լրացուցիչ HP151A քարթրիջով</t>
  </si>
  <si>
    <t>Լազերային տպիչ PANTUM BP5100DN/նեռարյալ լրացուցիչ քարթրիջ/</t>
  </si>
  <si>
    <t>Ցանցային երթուղագծիչ RB760iGS (hex s)</t>
  </si>
  <si>
    <t>բազմաֆո-լ լազ. տպիչ HP LJ Pro MFP4103, լրացուցիչ HP151A քարթրիջով</t>
  </si>
  <si>
    <t>Բազմաֆունկցինալ տպիչ HP LJ Pro MFP4103,  լրացուցիչ HP151A քարթրիջով</t>
  </si>
  <si>
    <t>Պատճենահանման մեքենա Kyocera Ecosys MA 4500, TK-3400 toner</t>
  </si>
  <si>
    <t>Ցանցային երթուղագծիչ RB4011</t>
  </si>
  <si>
    <t>Ցանցային երթուղագծիչ RB760</t>
  </si>
  <si>
    <t>Բազմաֆ-լ լազ. տպիչ HP LJ Pro MFP4103, լրացուցիչ HP151A քարտրիջով</t>
  </si>
  <si>
    <t>Ցանցային երթուղագծիչ RB4011iGS-RM</t>
  </si>
  <si>
    <t>Անխափան սնուցման սարք 1000 VA/600 watt</t>
  </si>
  <si>
    <t>Բազմաֆուկցիոնալ լազերային սարք PANTUM BM5100ADN</t>
  </si>
  <si>
    <t>Լազերային տպիչ PANTUM BP5100DN/ ներառյալ լրացուցիչ քարթրիջ</t>
  </si>
  <si>
    <t>Բազմաֆ-լ լազ. տպիչHP LJ Pro MFP4103, լրացուցիչHP151A քարթրիջով</t>
  </si>
  <si>
    <t>Պատճենահանման մեքենա  Canon FC 120</t>
  </si>
  <si>
    <t>Printer HP DESK jet K 7100</t>
  </si>
  <si>
    <t>ALL -in- One Multifunction System/ պատճ. սարք/</t>
  </si>
  <si>
    <t>Վիդեո կոնֆերանս համակարգ Logitech Group (ներառ.տեսախցիկ,բարձրախոս,կենտրոնական հանգույց,հեռավար կառավարում)</t>
  </si>
  <si>
    <t>Էկրան մեծ Samsung LS32D85KTSNCI</t>
  </si>
  <si>
    <t>Տեսախցիկ Nikon D5600 18-55VR KIT</t>
  </si>
  <si>
    <t>Տեսագրող սարք DS-7104NI-Q1/4P/M</t>
  </si>
  <si>
    <t>Ցանցային սարք Lenovo Broadcom NX 2x1G Base-T PCIe</t>
  </si>
  <si>
    <t>Լամինացիոն սարք</t>
  </si>
  <si>
    <t>Ֆեմիդա ձայն.համակ,համ-իչ-Intel i3-12100/1TB/8GB, մոնիտոր 21.5"AOC, տպիչ-HPLJ Pro 4003dn, UPS-650VA, դատ.ձայն.համ."SRS Femida"</t>
  </si>
  <si>
    <t>Տեսաազդանշանի փոխակ 4K 60Hz USB3.0 HDMI սարք</t>
  </si>
  <si>
    <t>Անվտանգության հոսանքափոխարկիչ, ուժեղացված թրթռման փոխարկիչ SP-157VPS</t>
  </si>
  <si>
    <t>Ազդանշանային համակարգեր, SP-157G համակարգի գեներատոր լայնաշերտ ակուստիկ և թրթռումային դիմակավոր աղմուկի ձևավորման համար</t>
  </si>
  <si>
    <t>Ազդանշանային համակարգեր, լրակազմ, ներառյալ մալուխ պղնձե երկակի մեկուսիչով 2*1</t>
  </si>
  <si>
    <t>Ազդանշանային համակարգեր, SP44 աղմուկի գեներատոր 220Վ ցանցի և հողանցման սխեմաների համար</t>
  </si>
  <si>
    <t>Ջերմային տպիչ (թերմոտպիչ Zebra ZD220)</t>
  </si>
  <si>
    <t>Ցանցային միջերեսի քարտ Broadcom 4*1Gb</t>
  </si>
  <si>
    <t>"Ֆեմիդա" ձայն.համակ,համ-իչ-Intel i5-10400/1TB/8GB, մոնիտոր 21.5"AOC, տպիչ-HPLJ Pro 4003dn, UPS-650VA, դատ.ձայն.համ."SRS Femida"</t>
  </si>
  <si>
    <t>UPS  BMT - 600 VA</t>
  </si>
  <si>
    <t>UPS Power Com BMT  600VA</t>
  </si>
  <si>
    <t>Bach Mountable UPS MGE 3000VA</t>
  </si>
  <si>
    <t>Անխափան սնուցման սարք /600VA/</t>
  </si>
  <si>
    <t>Անխափան սնուցման սարք 1200</t>
  </si>
  <si>
    <t>UPS 625</t>
  </si>
  <si>
    <t xml:space="preserve">UPS  </t>
  </si>
  <si>
    <t xml:space="preserve">Անխափան սնուցման սարք Capasity 750 VA </t>
  </si>
  <si>
    <t>Անխափան սնուցման աղբյուր Custos 2K(PPF18A1900)</t>
  </si>
  <si>
    <t>Photokopier Canon ME 4010</t>
  </si>
  <si>
    <t>Պատճենահանման մեքենա /Canon-MF-3220</t>
  </si>
  <si>
    <t>Սկաներ Canon LINE 25 AU USB</t>
  </si>
  <si>
    <t>Ականեր ՀՊ 2400</t>
  </si>
  <si>
    <t>Սկաներ FLATBED SCANER EPSON GT-2500</t>
  </si>
  <si>
    <t>Սկաներ HP Scan Jet G 3110</t>
  </si>
  <si>
    <t>Ձայնային համակարգ դելտա 44</t>
  </si>
  <si>
    <t>Ձայնային հաղորդակցման համակարգՙ ՏRS Mixer  8x4 ՚</t>
  </si>
  <si>
    <t>Ցանցային համակարգ  Delta-44</t>
  </si>
  <si>
    <t>Ձայնային հաղորդակցման համակարգ SRS Mixel 8x4</t>
  </si>
  <si>
    <t>Ձայնագրման կոմպլեկտ</t>
  </si>
  <si>
    <t xml:space="preserve"> Sistem &lt; SRS Femida  &gt; </t>
  </si>
  <si>
    <t xml:space="preserve"> Server Type A . Hewlett Packard ProLiant  ML350 G4</t>
  </si>
  <si>
    <t>Server Type B. Hewlett Packard ProLiant  ML 350 G4</t>
  </si>
  <si>
    <t>Server HP DL 160</t>
  </si>
  <si>
    <t>Սերվեր  HPDL 160 G5</t>
  </si>
  <si>
    <t>Սերվեր /Del OptiPlex745 Mini Tower/</t>
  </si>
  <si>
    <t xml:space="preserve">Սերվեր /DELL/ </t>
  </si>
  <si>
    <t>Local Storage server HP DL 360G7</t>
  </si>
  <si>
    <t>Սերվեր /համակարգչային/ Power Edge T630 Server, տեսակը Tower</t>
  </si>
  <si>
    <t>Ներքին հեռախոսային ցանց</t>
  </si>
  <si>
    <t>Ցանցային երթուղագծիչ MikroTik  RB4011iGs+RM</t>
  </si>
  <si>
    <t xml:space="preserve">Ֆեմիդա ձայն համակ, համ-իչ, Intel i5-12400/1TB/8GB մոնիտոր 21.5 AOS տպիչ HPLJ Pro 4003dn, UPS 650VA </t>
  </si>
  <si>
    <t>Կուտակիչ  UPS</t>
  </si>
  <si>
    <t>UPS  Power Com  BNT-600  VA  40138870408</t>
  </si>
  <si>
    <t>UPS  Power Com  BNT-600  VA  401385604408</t>
  </si>
  <si>
    <t>UPS  Power Com  BNT-600  VA  40138890408</t>
  </si>
  <si>
    <t xml:space="preserve">Operating  Software  Court  recordung  System  ''SRS  Femida''   Software  including  license  </t>
  </si>
  <si>
    <t>Sistem  Sound  Card  4- channel  Sound  Card  M -Audio Delta -44</t>
  </si>
  <si>
    <t>Audio-Commutating  Mixer  Mixer  "SRS  Mixer  8X4"</t>
  </si>
  <si>
    <t>UPS  E-Pro  600VA</t>
  </si>
  <si>
    <t>UPS  Tripplite  Smart  INT  1500  9514AYOSM516000135</t>
  </si>
  <si>
    <t>UPS  Tripplite  Smart  INT  1500  9514AYOSM516000136</t>
  </si>
  <si>
    <t>Local  Area  Network  (LAN)  HUBs,  Switches  and  Connector</t>
  </si>
  <si>
    <t>UPS  1200  VA</t>
  </si>
  <si>
    <t>Անխափան  սնուցման  սարք</t>
  </si>
  <si>
    <t>UPS  §MGE 625¦</t>
  </si>
  <si>
    <t>UPS  1200VA</t>
  </si>
  <si>
    <t>Անխափան  սնուցման  սարք UPS 1200V</t>
  </si>
  <si>
    <t>Անխափան  սնուցման  սարք  MGE 625</t>
  </si>
  <si>
    <t>DIGITAL COURT RECORDING SISTEM, SRS-Femida Դատական գործընթացի թվային ձայնագրման համակարգ</t>
  </si>
  <si>
    <t>EATON  UPS Անխափան  սնուցման  սարք</t>
  </si>
  <si>
    <t>UPS  ACP UPS Back 650VA</t>
  </si>
  <si>
    <t>EATON UPS NOVA AVR 625  623 VA/W360W</t>
  </si>
  <si>
    <t>Անխափան  սնուցման  սարք Smart UPS 1500</t>
  </si>
  <si>
    <t>Անխափան  սնուցման  սարք  UPS 650</t>
  </si>
  <si>
    <t>Անխափան  սնուցման  սարք  /Capasity/</t>
  </si>
  <si>
    <t>UPS  APS Back  RS 500VA</t>
  </si>
  <si>
    <t>Անխափան  սնուցման  աղբյուր PSPCustos9X+1,5K</t>
  </si>
  <si>
    <t>Անխափան  սնուցման  աղբյուր  APC Back-UPS  800VA</t>
  </si>
  <si>
    <t>Անխափան  սնուցման  աղբյուր   BX 650 CI-RS</t>
  </si>
  <si>
    <t>Անխափան  սնուցման  աղբյուր  BX 650 CI-RS</t>
  </si>
  <si>
    <t>Կոշտ սկավառակ / արտաքին / HDD 1Tb</t>
  </si>
  <si>
    <t>Կոշտ սկավառակ / արտաքին/ HDD Verbatim1Tb</t>
  </si>
  <si>
    <t>Անխափան  սնուցման  սարք   UPS/Cyber Power/UT650EG</t>
  </si>
  <si>
    <t>Անխափան  սնուցման  աղբյուր Salicru 1100 ONE</t>
  </si>
  <si>
    <t>“SRS Femida” ծրագիր /Վանաձոր/</t>
  </si>
  <si>
    <t>&lt;&lt;ֆեմիդա&gt;&gt; ձայն. համակ.համ-իչ-Intel Core i3-7100/1TB/4GB, մոնիտոր 19.5"Philips տպիչ-Kyocera P2040dn, UPS 850VA, դատ. ձայն.համ. "SRS Femida"</t>
  </si>
  <si>
    <t>&lt;&lt;ֆեմիդա&gt;&gt; ձայն. համակ.համ-իչ-Intel Core i3-8100/1TB/4GB, մոնիտոր 21.5" Dell, տպիչ-Kyocera P2335, UPS 850VA, դատ. ձայն.համ. "SRS Femida"</t>
  </si>
  <si>
    <t>&lt;&lt;ֆեմիդա&gt;&gt; ձայն. համակ.համ-իչ-Intel i3-10100/1TB/8GB, մոնիտոր 21.5"Philips, տպիչ-HP LJ  M404, UPS 650VA, դատ. ձայն.համ. "SRS Femida"</t>
  </si>
  <si>
    <t>Կոշտ սկավառակ /արտաքին/ HDD  Verbatim 1Tb</t>
  </si>
  <si>
    <t>Օդորակիչ MIDEA AG-09N8C2</t>
  </si>
  <si>
    <t>Օդորակիչ TAC-i12CHSA/XAB1i-AM, 12000BTU սպլիտ</t>
  </si>
  <si>
    <t>Հեռախոս Panasonic KX-TS2350UA, լարով</t>
  </si>
  <si>
    <t>Server Type ''A''</t>
  </si>
  <si>
    <t>Պոմպ ջրի Կենտրոնախույս Pedrollo HFM/5B 47HF5MOBA1</t>
  </si>
  <si>
    <t>Կոշտ սկավառակ /արտաքին/ HDDVerbatim1TB</t>
  </si>
  <si>
    <t>Ֆեմիդա ձայն.համակ.,համ-իչ-Intel i5-12400/1TB/8GB,մոնիտոր 21.5AOC, տպիչ-HPLJPro403dn,UPS-650VA,դատ.ձայն.համ."SRS Femida"</t>
  </si>
  <si>
    <t>Օդորակիչ HISENSE AST09UW4SVETG109000BTU</t>
  </si>
  <si>
    <t>Կոնֆերանսի աուդիոսարքեր</t>
  </si>
  <si>
    <t>Ֆեմիդա ձայն.համակ.,համ-իչ-Intel i3-10100/1TB/8GB,մոնիտոր 21.5AOC, տպիչ-HPLJPro4003dn,UPS-650VA,դատ.ձայն.համ."SRS Femida"</t>
  </si>
  <si>
    <t>UPS Type A APC SUA 15001</t>
  </si>
  <si>
    <t>UPS type B</t>
  </si>
  <si>
    <t>Wall Mounted Electric Projection Screenh Lumien</t>
  </si>
  <si>
    <t>Ֆեմիդա ձայն.համակ.,համ-իչ-Intel i5-10400/1TB/8GB,մոնիտոր 21.5AOC, տպիչ-HPLJPro4003dn,UPS-650VA,դատ.ձայն.համ."SRS Femida"</t>
  </si>
  <si>
    <t>Lokal Area Network/ LAN/</t>
  </si>
  <si>
    <t>Կոշտ սկավառակ EXT HDD 500 GB</t>
  </si>
  <si>
    <t>Կոշտ սկավառակ /արտաքին/ HDD 500 GB</t>
  </si>
  <si>
    <t>Միկրաֆոն SMS Voice Clear</t>
  </si>
  <si>
    <t>Միկրաֆոնի հենակ Table Stand</t>
  </si>
  <si>
    <t>Միկրաֆոնի հենակ Tloor Stand</t>
  </si>
  <si>
    <t>Միկրաֆոնի կաբել XLR</t>
  </si>
  <si>
    <t>Միկրաֆոն</t>
  </si>
  <si>
    <t>Վեբ կամերա</t>
  </si>
  <si>
    <t>Sistem Compatible Sound Card</t>
  </si>
  <si>
    <t>Videoprojector DLP Toshiba T 45</t>
  </si>
  <si>
    <t>Videoprojector server 16*1.0</t>
  </si>
  <si>
    <t>Ղեկավարող/Կարդացող  սարք PW-301  /613957/</t>
  </si>
  <si>
    <t>Կարդացող սարք  PW-309 /611674/</t>
  </si>
  <si>
    <t>Կարդացող սարք   PW-309 /611675/</t>
  </si>
  <si>
    <t>Կարդացող սարք   PW-309 /611677/</t>
  </si>
  <si>
    <t>Կարդացող սարք   PW-309 /611619/</t>
  </si>
  <si>
    <t>Անցագրային  քարտերի  ընթերցիչ /ներառյալ  կոնտրոլեր/-K-3</t>
  </si>
  <si>
    <t>Դռան  մեխանիկական  փակող  սարք</t>
  </si>
  <si>
    <t>Էլեկտ.և ինտերֆեյսային մալուխներ,լարանցում և այլ անհրաժեշտ ապրանքներ</t>
  </si>
  <si>
    <t>Սաունդքարտ  ձայնային քարտ</t>
  </si>
  <si>
    <t>"Ֆեմիդա” ձայն.համակ,համ-իչ-Intcl i3-10100/1TB/8GB, մոնիտոր 21.5"Philips, տպիչ-HP LJ M404, URS-650VA, դատ ձայն համ  "SRS Femida”</t>
  </si>
  <si>
    <t>Անխափան սնուցման սարք UPS/Cyber Power/UUT650EG</t>
  </si>
  <si>
    <t>Ցանցային երթուղագծիչ RB760iGS (hexs)</t>
  </si>
  <si>
    <t>Մետաղական արգելապատնեշ</t>
  </si>
  <si>
    <t>Աթոռ փայտյա /սպունգ,կտոր/</t>
  </si>
  <si>
    <t>Արխիվի դարակաշար /2 մասից, 1-ինը պատից կախվող բաժանված 3 առանձին մասի, 2-րդը բաժանված 6 առանձին մասի/</t>
  </si>
  <si>
    <t>Արխիվի դարակաշար /բաղկացած 3 առանձին մասերից, 4-ական քաշովի դարակներով/</t>
  </si>
  <si>
    <t>Ղեկավարի գրասեղան (կողադիրով, դիմադիրով, առանձին դարակաշարով) /1800*800*750/</t>
  </si>
  <si>
    <t>Գրապահարան /2000*800*400/</t>
  </si>
  <si>
    <t>Հեռախոսային սարք Yealink SIP-T33G</t>
  </si>
  <si>
    <t>Բազմոց փայտից /3տեղանի, փափուկ կտորից, մուգ շականակագույն/</t>
  </si>
  <si>
    <t>Ներկառուցված կահույք (դարակաշարեր խոր.32-35սմ)</t>
  </si>
  <si>
    <t xml:space="preserve">քառ.մ </t>
  </si>
  <si>
    <t>Ներկառուցված կահույք (դարակաշարեր խոր.64-70սմ)</t>
  </si>
  <si>
    <t>Սայլակ գրասենյակում օգտագործվող</t>
  </si>
  <si>
    <t>ՀՀ դրոշ, 1մ*2մ, երկկողմանի, քառաշերտ</t>
  </si>
  <si>
    <t>Մետաղյա դրոշակաձող 2.75մ բարձրությամբ</t>
  </si>
  <si>
    <t>Անջրպետ 120*100սմ փայտից</t>
  </si>
  <si>
    <t>Գրապահարան 190*40*76սմ</t>
  </si>
  <si>
    <t>Գրապահարան 190*40*85.7սմ</t>
  </si>
  <si>
    <t>Գրապահարան 190*40*82.5սմ</t>
  </si>
  <si>
    <t>Գրապահարան 190*40*45սմ</t>
  </si>
  <si>
    <t>Գրապահարան 190*40*90սմ</t>
  </si>
  <si>
    <t>Գրապահարան 190*40*70սմ</t>
  </si>
  <si>
    <t>Գրապահարան 183*40*85սմ</t>
  </si>
  <si>
    <t>Գրապահարան 183*40*87.5սմ</t>
  </si>
  <si>
    <t>Գրապահարան 178*40*71.6սմ</t>
  </si>
  <si>
    <t>Գրապահարան 178*40*77սմ</t>
  </si>
  <si>
    <t>Գրապահարան 178*40*80սմ</t>
  </si>
  <si>
    <t>Գրապահարան 178*40*82սմ</t>
  </si>
  <si>
    <t>Գրապահարան 175*40*77սմ</t>
  </si>
  <si>
    <t>Վարագույր դեկորատիվ և շղարշային 280*280սմ</t>
  </si>
  <si>
    <t>Գրապահարան 296*446*44սմ</t>
  </si>
  <si>
    <t>Բառի սեղան 177*60*102սմ</t>
  </si>
  <si>
    <t>Բուխարի դեկորատիվ, էլեկտրական</t>
  </si>
  <si>
    <t>Ջահ մետաղական 12մոմ</t>
  </si>
  <si>
    <t>Սեղան փոքր կլոր 59սմ տրամագծով, 60սմ բարձր.</t>
  </si>
  <si>
    <t>Աթոռ փայտյա /սպունգ,կտոր/ փայտյա կողային հենակներով</t>
  </si>
  <si>
    <t>Սեղան կլոր /խորհրդակցությունների/ վերանորոգում</t>
  </si>
  <si>
    <t>Նստարան փայտյա</t>
  </si>
  <si>
    <t>Բազկաթոռ ղեկավարի /կաշվե, շարժական, հենակը փայտե՝ կաշվի համադրությամբ/</t>
  </si>
  <si>
    <t>Ղեկավարի սեղանկողադիրով,դիմադիրով առանձին դարակաշարով1800*800*400/</t>
  </si>
  <si>
    <t>Ցուցանակ չժանգոտվող պողպատից,լատունե ՀՀ զինանշանով</t>
  </si>
  <si>
    <t>Ղեկավարի գրասեղան (կողադիրով,դիմադիրով,առանձին դարակաշարով) /1800*800*750/</t>
  </si>
  <si>
    <t>Բազկաթոռ ղեկավարի /հենակը պլաստամասե,արհեստական կաշի/</t>
  </si>
  <si>
    <t>Աթոռ գրասենյակային մետաղյա կարկասով /այցելուների/</t>
  </si>
  <si>
    <t>Աթոռ գրասենյակային շարժական/ հենակները պլաստիկ /</t>
  </si>
  <si>
    <t xml:space="preserve">Բազկաթոռ  ղեկավարի /հենակը պլաստմասե, արհեստական կաշի/ </t>
  </si>
  <si>
    <t xml:space="preserve">Աթոռ գրասենյակային /այցելուների/ </t>
  </si>
  <si>
    <t>Գրասեղան /122*600*750/</t>
  </si>
  <si>
    <t>Դատավորի սեղան 2500x830x840/11/ մմ</t>
  </si>
  <si>
    <t>Դատավորի սեղան (դատ.նիստ.դահլիճ) 1800x830x840</t>
  </si>
  <si>
    <t>Ղեկավարի սեղան առանց տումբայիՙVega՚</t>
  </si>
  <si>
    <t>Ղեկավարի սեղան ՙVega՚</t>
  </si>
  <si>
    <t>Ղեկավարի սեղանի կցորդ ՙVega՚</t>
  </si>
  <si>
    <t>Սեղան սովորական &lt;Extra&gt;.</t>
  </si>
  <si>
    <t>Ղեկավարի սեղանի կցորդ Վեգա</t>
  </si>
  <si>
    <t xml:space="preserve">Սովորական սեղան </t>
  </si>
  <si>
    <t>Սեղան դիմային մասով</t>
  </si>
  <si>
    <t>Սեղան /լրացուցիչ մասերով/</t>
  </si>
  <si>
    <t>Սեղան 1մ</t>
  </si>
  <si>
    <t xml:space="preserve">Դիմադիր կցասեղան /FRONT EXTENSION TABLE/ </t>
  </si>
  <si>
    <t xml:space="preserve">Նիստերի քարտուղարի և վկայի սեղանExtra  </t>
  </si>
  <si>
    <t>Նիստերի սեղան /CONFERENCE TABLE/</t>
  </si>
  <si>
    <t xml:space="preserve">Դատական  նիստերի  սեղան </t>
  </si>
  <si>
    <t>Դատավորի սեղան դատ.նիստ.դահլ.1800 x 830 x 840</t>
  </si>
  <si>
    <t>Նիստ.քարտ. և վկայի սեղան /Գյումրի/</t>
  </si>
  <si>
    <t>Սեղանի տումբա ՙVega՚</t>
  </si>
  <si>
    <t>Սեղանի տումբա Վեգա</t>
  </si>
  <si>
    <t xml:space="preserve">Սեղանի  տումբա Extra </t>
  </si>
  <si>
    <t>Գրապահարան    VEGA</t>
  </si>
  <si>
    <t>Գրապահարան Extra բաց շագանակագույն  18 մմ հ.</t>
  </si>
  <si>
    <t>Պահարան 2000*2250*400</t>
  </si>
  <si>
    <t>Պահարան 4 դռն.</t>
  </si>
  <si>
    <t>Գրապահարան  P -4</t>
  </si>
  <si>
    <t xml:space="preserve">Գրապարան ղեկավարի համար ապակյա դռներով /GLASS BOOKSHELF FOR MANAGER/ </t>
  </si>
  <si>
    <t>Զգեստապահարան ՙVega՚</t>
  </si>
  <si>
    <t>Զգեստապարան /WARDROBE/</t>
  </si>
  <si>
    <t>Մետաղյա պահարան /4 դարականի/</t>
  </si>
  <si>
    <t xml:space="preserve">Դատավորի բազկաթոռ կաշվից, 650մմբարձ., բ.720մմ, եր.670մմ,լ.680մ.մ </t>
  </si>
  <si>
    <t xml:space="preserve">Սովորական աթոռ մետաղյա կմախքով, կտորից պաստառապատ </t>
  </si>
  <si>
    <t>Դատավորի,օգնականի,վկայի աթոռ</t>
  </si>
  <si>
    <t xml:space="preserve">Գրասենյակային աթոռ </t>
  </si>
  <si>
    <t>Գրասենյակային աթոռ կաշվե</t>
  </si>
  <si>
    <t>6 տեղանեց նստարան</t>
  </si>
  <si>
    <t>Նստարան 4 տեղ.</t>
  </si>
  <si>
    <t xml:space="preserve">Դատավորի Սեղան </t>
  </si>
  <si>
    <t>տումբա 3 դարակով</t>
  </si>
  <si>
    <t>ղեկավար.կող.սեղան</t>
  </si>
  <si>
    <t>ղեկավար.դիմ.սեղան</t>
  </si>
  <si>
    <t>ղեկավարի գրասեղ.</t>
  </si>
  <si>
    <t>գրապահ.ղեկ.համար</t>
  </si>
  <si>
    <t>դինադիր կցասեղան</t>
  </si>
  <si>
    <t>աշխատանք.աթոռ</t>
  </si>
  <si>
    <t>կող.կցասեղան</t>
  </si>
  <si>
    <t>գրասեղ.պահ.3դարակ</t>
  </si>
  <si>
    <t>ղեկավարի աթոռ</t>
  </si>
  <si>
    <t>գրապահ.ապակե դռ.</t>
  </si>
  <si>
    <t>Գրապահարան/BOOKSHELF/</t>
  </si>
  <si>
    <t>Չհրկիզվող պահարան/բանալու և էլ. Փականի համադրությամբ/</t>
  </si>
  <si>
    <t>գրասեղան ղեկավարի /լամինատից/</t>
  </si>
  <si>
    <t>մետաղական պահարան</t>
  </si>
  <si>
    <t>Գրասեղան /1400/700/750/</t>
  </si>
  <si>
    <t>Գրասեղան/1800*800*750/, անիվով դարակաշար, կողադիր/1200*600*500/, դիմադիր /90*60*72/</t>
  </si>
  <si>
    <t>Բազկաթոռ ղեկավարի շարժական /հենակը՝ փայտ, կաշի/</t>
  </si>
  <si>
    <t>Բազկաթոռ ղեկավարի շարժական /հենակը՝ պլաստմասսե,արհեստական կաշի/</t>
  </si>
  <si>
    <t>Աթոռ գրասենյակային մետաղյա կարկասով/այցելուների/</t>
  </si>
  <si>
    <t>Գրասեղան/1400*700*750/</t>
  </si>
  <si>
    <t>Գրասեղան /1800*800*750/անիվով դարակաշար, կողադիր/1200*600*500/ դիմադիր/90*60*72/</t>
  </si>
  <si>
    <t>Գրասեղան դատական դահլիճի համար/2700*800*800/</t>
  </si>
  <si>
    <t>Աթոռ գրասենյակային այցելուների</t>
  </si>
  <si>
    <t>Ներկառուցված կահույք /դարակաշարեր խոր 32-35սմ/</t>
  </si>
  <si>
    <t>Երկաթյա պահարան</t>
  </si>
  <si>
    <t xml:space="preserve">Նստարան`  չորս  տեղանոց  </t>
  </si>
  <si>
    <t xml:space="preserve">Նստարան`  վեց  տեղանոց  </t>
  </si>
  <si>
    <t>Պատնեշ È=1900ÙÙ</t>
  </si>
  <si>
    <t>Պատնեշ  È=2800ÙÙ</t>
  </si>
  <si>
    <t>Ղեկավարի սեղան  դիմադիր  սեղան</t>
  </si>
  <si>
    <t>Նիստերի  քսրտուղարի  և  վկայի  սեղան</t>
  </si>
  <si>
    <t xml:space="preserve">Գրապահարան` խուլ   դռներով  </t>
  </si>
  <si>
    <t>´ազկաթոռ</t>
  </si>
  <si>
    <t>Սեղան ղեկավարի</t>
  </si>
  <si>
    <t>Մետաղյա պահարան - սեյֆ</t>
  </si>
  <si>
    <t>Դատական դահլիճի արգելաճաղ  È220</t>
  </si>
  <si>
    <t xml:space="preserve">Կողային      կցասեղան </t>
  </si>
  <si>
    <t>Գրասեղանի  պահարան  ղեկավարի  համար  3 դարակով</t>
  </si>
  <si>
    <t>Գրապահարան  ղեկավարի  համար  ապակյա դռն.</t>
  </si>
  <si>
    <t>Դատարանի  կողմերի  համար  գրասեղան</t>
  </si>
  <si>
    <t>Մետաղյա պահարան  /սեյֆ/</t>
  </si>
  <si>
    <t>Աթոռ գրասենյակային շարժական /հենակները  պլաստիկ/</t>
  </si>
  <si>
    <t>Աթոռ գրասենյակային  մետաղյա կարկասով  / այցելուների /</t>
  </si>
  <si>
    <t>Բազկաթոռ ղեկավարի շարժական /հենակը  փայտ, կաշի/</t>
  </si>
  <si>
    <t>Աթոռ գրասենյակային    / այցելուների /</t>
  </si>
  <si>
    <t>Բազկաթոռ ղեկավարի //հենակը պլաստմասե, արհեստական կաշի/</t>
  </si>
  <si>
    <t>Գրասեղան  /1200*600*750/</t>
  </si>
  <si>
    <t>Ներկառուցված հահույք  /դարակաշարեր խոր. 32-35սմ/</t>
  </si>
  <si>
    <t>քառ.մ</t>
  </si>
  <si>
    <t>Ներկառուցված հահույք  /դարակաշարեր խոր. 64-70սմ/</t>
  </si>
  <si>
    <t>Աթոռ գրասենյակային ,մետաղյա կարկասով/այցելուների/</t>
  </si>
  <si>
    <t>Աթոռ գրասենյակային,շարժական/հենակները պլաստիկ/</t>
  </si>
  <si>
    <t>Նիստերի քարտուղարի վկայի սեղան L-103</t>
  </si>
  <si>
    <t>Սեղան աշխատանքային L-120</t>
  </si>
  <si>
    <t>Սեղան աշխատանքային  L-140</t>
  </si>
  <si>
    <t>Ռոլիկով աթոռ</t>
  </si>
  <si>
    <t>Ղեկավարի սեղան-2մ</t>
  </si>
  <si>
    <t>Անջրպետ &lt;F&gt; 2500*120*950</t>
  </si>
  <si>
    <t>Դատավորի սեղան 1800*830*840</t>
  </si>
  <si>
    <t>Անջրպետ &lt;L&gt; 3450*120*950</t>
  </si>
  <si>
    <t>5տեղանոց նստարան</t>
  </si>
  <si>
    <t>Գրապահարան  ապակե դռներով</t>
  </si>
  <si>
    <t>Գրապահարան 2</t>
  </si>
  <si>
    <t>Գրապահարան 1</t>
  </si>
  <si>
    <t>Դիմադիր սեղան/ղեկ. սեղանինկից/</t>
  </si>
  <si>
    <t>Ղեկավարի գրասեղան /առանց տումբայի/</t>
  </si>
  <si>
    <t>Մետաղյա պահարան 3-դարակով</t>
  </si>
  <si>
    <t>Դտավորի մեծ սեղան</t>
  </si>
  <si>
    <t>Դատարանի դահլիճի պատնեշ</t>
  </si>
  <si>
    <t>Սեղան համակարգչային /1200*600*750/</t>
  </si>
  <si>
    <t>Բազկաթոռ ղեկավարի /հենակը պլաստմասե.արհեստական կաշի/</t>
  </si>
  <si>
    <t>Բազկաթոո ղեկավարի /հհենակը պլաստմասե.արհեստական կաշի/</t>
  </si>
  <si>
    <t>Աթոռ գրասենյակային, շարժական /հենակնները պլաստիկ/</t>
  </si>
  <si>
    <t>Ցանցային երթուղագծիչ MikroTik RB4011IGS+RM</t>
  </si>
  <si>
    <t>Բազկաթոռ ղեկավարի /հենակը պլաստմասե , արհեստական կաշի/</t>
  </si>
  <si>
    <t>Ներկառուցված կահույք (դարակաշարեր Խոր 32-35սմ)</t>
  </si>
  <si>
    <t>Ներկառուցված կահույք (դարակաշարեր  Խոր 64-70սմ)</t>
  </si>
  <si>
    <t>Ներկառուցված կահույք (դարակաշարեր Խոր.64-70սմ)</t>
  </si>
  <si>
    <t>ներկառուցված կահույք (դարակաշարերը խոր 32-35սմ)</t>
  </si>
  <si>
    <t>ներկառուցված կահույք (դարակաշարերը խոր 64-70սմ)</t>
  </si>
  <si>
    <t xml:space="preserve">Աթոռ գրասենյակային, շարժական /հենակները պլաստիկ/    </t>
  </si>
  <si>
    <t>Ներկառուցված կահույք (դարակաշարեր խոր․ 32-35սմ)</t>
  </si>
  <si>
    <t>Ներկառուցված կահույք (դարակաշարեր խոր․ 64-70սմ)</t>
  </si>
  <si>
    <t>Ներկառուցված կահույք / դարակաշարեր խոր. 32-35սմ/</t>
  </si>
  <si>
    <t>Ներկառուցված կահույք / դարակաշարեր խոր. 64-70սմ/</t>
  </si>
  <si>
    <t>Ներկառուցվող կահույք (դարակաշարեր խոր. 32-35սմ) 150քառ.մ</t>
  </si>
  <si>
    <t>Ներկառուցվող կահույք (դարակաշարեր խոր. 64-70սմ) 200քառ.մ</t>
  </si>
  <si>
    <t>Գրապահարան 2000*800*520</t>
  </si>
  <si>
    <t xml:space="preserve">Ներկառուցված կահույք 4.050 քառ.մ (դարակաշարեր խոր.32-35սմ) </t>
  </si>
  <si>
    <t>Նստարաններ /3 տեղանի, կտորով, սև գույն/</t>
  </si>
  <si>
    <t xml:space="preserve">4 տեղանի նստարան </t>
  </si>
  <si>
    <t xml:space="preserve">5 տեղանի նստարան </t>
  </si>
  <si>
    <t xml:space="preserve">7 տեղանի նստարան </t>
  </si>
  <si>
    <t xml:space="preserve">Ղեկավարի սեղան  կողային սեղան </t>
  </si>
  <si>
    <t>Սովորական սեղան Ա տեսակի  1400</t>
  </si>
  <si>
    <t>Դատավորի սեղան ՙԱ՚ տեսակի 1200</t>
  </si>
  <si>
    <t xml:space="preserve">Դատական նիստերի քարտուղարի սեղան </t>
  </si>
  <si>
    <t>Գրապահարան փակ VEGA</t>
  </si>
  <si>
    <t>Գրասեղան  3  դարակով</t>
  </si>
  <si>
    <t>Դատավորի սեղան կողադիր</t>
  </si>
  <si>
    <t xml:space="preserve">Ղեկավարի դիմադիր սեղան </t>
  </si>
  <si>
    <t>Դատավորի օգնականի և վկաներ աթոռ</t>
  </si>
  <si>
    <t>Բազկաթոռ /իտալական/</t>
  </si>
  <si>
    <t>Նստարան 2տեղանոց</t>
  </si>
  <si>
    <t>Նստարան 3տեղանոց</t>
  </si>
  <si>
    <t xml:space="preserve">Պահարան ցածր 4 դռնանի </t>
  </si>
  <si>
    <t xml:space="preserve">Լսարանի գրասեղան  Ա Տեսակի </t>
  </si>
  <si>
    <t xml:space="preserve">Լսարանի գրասեղան  Բ Տեսակի </t>
  </si>
  <si>
    <t>Այցելուներ աթոռ</t>
  </si>
  <si>
    <t>Նախագահի բազկաթոռ</t>
  </si>
  <si>
    <t>Դատավորի սեղան փոքր</t>
  </si>
  <si>
    <t xml:space="preserve">Աշխատանքային գրասեղան </t>
  </si>
  <si>
    <t xml:space="preserve">Տումբա 3 դարականի </t>
  </si>
  <si>
    <t>Գրասեղանի կոմպլեկտ</t>
  </si>
  <si>
    <t>Աշխատանքային աթեռ</t>
  </si>
  <si>
    <t>Գրապահարան  2000*800*380</t>
  </si>
  <si>
    <t>Գրասեղան /1400*600*750/</t>
  </si>
  <si>
    <t>Ղեկավարի գրասեղան(կողադիրով,դիմադիրով,առանձին դարակաշարով) /1800*800*750/</t>
  </si>
  <si>
    <t>Լսարանի գրասեղան Ա տեսակի</t>
  </si>
  <si>
    <t>Լսարանի գրասեղան Գ տեսակի</t>
  </si>
  <si>
    <t>Բազկաթոռ ղեկավարի/հենակը պլաստմասե,արհեստական կաշի/</t>
  </si>
  <si>
    <t>Գրասեղան/1800*800*750/,անիվով դարակաշար,կողադիր/1200*600*500/,դրմադիր/90*60*72/</t>
  </si>
  <si>
    <t>Գրասեղան /1800*800*750/,անիվով դարակաշար,կողադիր/1200*600*500/,դիմադիր/90*60*72/</t>
  </si>
  <si>
    <t>Գրասեղան/1200*600*750/</t>
  </si>
  <si>
    <t>Աթոռ գրասենյակային,շարժական /հենակները պլաստիկ</t>
  </si>
  <si>
    <t>Ներկառուցված կահույք /դարակաշար/</t>
  </si>
  <si>
    <t>Համակարգչի  մետաղակ. տակդիր</t>
  </si>
  <si>
    <t>Շարժասեղան վիդեո,աուդիո սարքի սպաս.</t>
  </si>
  <si>
    <t>Սեղան տպիչ սարքի համար</t>
  </si>
  <si>
    <t>Սեղան սուրճի</t>
  </si>
  <si>
    <t>Համակարգչի սեղան ,ցածր պահարան</t>
  </si>
  <si>
    <t>Գրասեղան /1600/700/750/</t>
  </si>
  <si>
    <t xml:space="preserve">Չհրկիզվող պահարան </t>
  </si>
  <si>
    <t>Հեռախոս Panasonic KX-TS235OUA,լարով</t>
  </si>
  <si>
    <t xml:space="preserve">Հեռախոս ֆաքս </t>
  </si>
  <si>
    <t>Ֆաքս     FAX  -  870</t>
  </si>
  <si>
    <t>Հեռախոս` Panasonic KX – TD 50170 DHLC and Amphenol 57JE type connector</t>
  </si>
  <si>
    <t xml:space="preserve">Հեռախոս </t>
  </si>
  <si>
    <t>Հեռախոսային կայաններ IP Hybrid</t>
  </si>
  <si>
    <t>Հեռախոս-Ֆաքս Panasonic KX-FT 933</t>
  </si>
  <si>
    <t>Հեռախոս Panasonik KX-DT543</t>
  </si>
  <si>
    <t>Հեռախոս KX-ts-500mx</t>
  </si>
  <si>
    <t>Mascellaneou goods for Network., HUBs, Cabie Connectors, Switches, Plastic Boxes</t>
  </si>
  <si>
    <t>Հեռախոս KX-TG8200BX -1լսափողով</t>
  </si>
  <si>
    <t>Հեռախոս Panasinic KXT 7730</t>
  </si>
  <si>
    <t>Հեռախոս  Panasonic KX FT 901</t>
  </si>
  <si>
    <t>Բիզնես հեռախոսային ցանց Panasonic  տիպ A</t>
  </si>
  <si>
    <t>Հեռախոսային կայաններ Panasonic KX-N5500</t>
  </si>
  <si>
    <t>Հեռախոս Panasonic KX-TS2350UA լարով</t>
  </si>
  <si>
    <t>Ֆաքս,սկաներ,քսերոքս</t>
  </si>
  <si>
    <t>Մինի ԱՏՍ  /Type B/</t>
  </si>
  <si>
    <t xml:space="preserve">Մետաղապլաստե վիտրաժներ </t>
  </si>
  <si>
    <t>Հեռախոս-ֆաքս Panasonic FX-FP 362CX</t>
  </si>
  <si>
    <t>IP հեռախոսներ YEALINK SIP-T33G</t>
  </si>
  <si>
    <t>Հեռախոս  ՙPanasonic KX - TS2350UA,լարով</t>
  </si>
  <si>
    <t>Հեռախոս-Ֆաքս Panasonic KX-FT 901 BX</t>
  </si>
  <si>
    <t>Հեռախոս-ֆաքս Panasonic</t>
  </si>
  <si>
    <t>Հեռախոս Panasonic KX-TS2350 լարով</t>
  </si>
  <si>
    <t>Հեռախոսային սարք  YEALINK SIP-T33G</t>
  </si>
  <si>
    <t>Օդորակիչ 12000 BTU</t>
  </si>
  <si>
    <t>Օդորակիչ MIDEA AG-09N8C2 9000BTU</t>
  </si>
  <si>
    <t>Օդորակիչ TAC-i18CHSA/XAB1i-AM, 18000BTU սպլիտ</t>
  </si>
  <si>
    <t>g HX թ դար երկ (2)KM 0005 LJ օդափոխիչ</t>
  </si>
  <si>
    <t xml:space="preserve">Հեռուստացույց  TOSHIBA 43U7752EV </t>
  </si>
  <si>
    <t>Օդորակիչ TAC-i12CHSA/XAB1i-AM12000 BTU սպլիտ</t>
  </si>
  <si>
    <t>Օդորակիչ BERG12000BTU</t>
  </si>
  <si>
    <t>Անխափան սնուցման աղբյուրCustos2K/PPF18A1900/</t>
  </si>
  <si>
    <t>Օդորակիչ9000BTU</t>
  </si>
  <si>
    <t>Կոնդիցիոներ Sanyo SAPS</t>
  </si>
  <si>
    <t>Կոնդիցիոներ LG G09</t>
  </si>
  <si>
    <t>Կոնդիցիոներ  Panasonic</t>
  </si>
  <si>
    <t>Օդորակիչ VestelTrend Plus</t>
  </si>
  <si>
    <t>Օդորակիչ HISENSE AST09UW4SVE(TG10 9000BTU)</t>
  </si>
  <si>
    <t xml:space="preserve">Օդորակիչ 12000 BTU </t>
  </si>
  <si>
    <t>Օդորակիչ MIDEA AG - 09N8C2</t>
  </si>
  <si>
    <t xml:space="preserve">Օդափոխիչ սառեցնող պատուհանիAKH - 7,  AGS - W </t>
  </si>
  <si>
    <t xml:space="preserve">Օդափոխիչ սառեցնող պատուհանիAKH – 9, AGN – W </t>
  </si>
  <si>
    <t xml:space="preserve">Օդափոխիչ սառեցնող պատուհանիAMH – 13, AGS–W </t>
  </si>
  <si>
    <t xml:space="preserve">Օդափոխիչ սառեցնող պատուհանիAIH – 22, AAN – W ALH - 22, AAZ – W </t>
  </si>
  <si>
    <t>Պատուհանի օդափոխիչ  AIB - 9ACM-W</t>
  </si>
  <si>
    <t>Պատուհանի օդափոխիչ  AMH - 13AGS-W</t>
  </si>
  <si>
    <t>Պատուհանի օդափոխիչ  AIH-22AAM-W</t>
  </si>
  <si>
    <t xml:space="preserve">Օդորակիչ VESTEL ECOPLYUS </t>
  </si>
  <si>
    <t>Օդորակի TAC-i12CHSA/XAB1i-AM, 12000BTU սպլիտ</t>
  </si>
  <si>
    <t>ՀեռուստացույցLG 29FS4RN</t>
  </si>
  <si>
    <t>Window Moyted  Air-Conditioner  AKH -7AGSW</t>
  </si>
  <si>
    <t>Window Moyted  Air-Conditioner  AKH-9AGNW</t>
  </si>
  <si>
    <t>Window Moyted  Air-Conditioner  AMH-13AGNW</t>
  </si>
  <si>
    <t>Window Moyted  Air-Conditioner  ALH -24AAK-W</t>
  </si>
  <si>
    <t>Window Moyted  Air-Conditioner  AFH -18ATN-W</t>
  </si>
  <si>
    <t>Օդորակիչ HISENSE AST 09UW 4SVE TG10</t>
  </si>
  <si>
    <t>Օդորակիչ HISENSE AST 09UW 4SVETG10 9000 BTU</t>
  </si>
  <si>
    <t>Փոշեկուլ GEEPAS  GVC2587</t>
  </si>
  <si>
    <t>Սառնարան MIDEA  HD-333  FWNW</t>
  </si>
  <si>
    <t xml:space="preserve">Հեռուստացույց LED43 Starwind SW-LED43UA400 </t>
  </si>
  <si>
    <t>Օդորակիչ    12000 BTU</t>
  </si>
  <si>
    <t>Օդորակիչ    24000 BTU</t>
  </si>
  <si>
    <t>Օդորակիչ panasonic</t>
  </si>
  <si>
    <t>Օդորակիչ   MIDEA AG-09NBC2</t>
  </si>
  <si>
    <t>Օդորակիչ   MIDEA AG-09N8C2  9000BTU</t>
  </si>
  <si>
    <t>Օդորակիչ  TAC-i18CHSA/XAB1i-AM, 18000BTU</t>
  </si>
  <si>
    <t>Օդորակիչ  TAC-i12CHSA/XAB1i-AM, 12000BTU</t>
  </si>
  <si>
    <t>Օդորակիչ TAC-i18CHSA/XAB1i-AM,18000BTU սպլիտ</t>
  </si>
  <si>
    <t>Գազի կաթսա կոմպլեկտ</t>
  </si>
  <si>
    <t>Օդորակիչ  9000BTU</t>
  </si>
  <si>
    <t>Օդորակիչ Vivax ACP-09CH35AEQL</t>
  </si>
  <si>
    <t>Օդորակիչ Vivax ACP-12CH35AEQL</t>
  </si>
  <si>
    <t>Սառնարան SHARP SJK-34N</t>
  </si>
  <si>
    <t>Հեռուստացույց PHILIPS 29 PT 8845</t>
  </si>
  <si>
    <t>Լուսանկարական ապարատ CANON A 530</t>
  </si>
  <si>
    <t>Տեսավահանակ Monitor Philips LCD 21.5</t>
  </si>
  <si>
    <t>Օդորակիչ  HISENSE ASTO9UW4SVETG109000BTU</t>
  </si>
  <si>
    <t>Օդորակիչ A/C inverter Hisense AST09UW4SVE(TG10)(white)</t>
  </si>
  <si>
    <t>Օդորակիչ BERG1200BTU</t>
  </si>
  <si>
    <t>Օդորակիչ BERG2400BTU</t>
  </si>
  <si>
    <t>Օդորակիչ TAC-i12CHSA/XAB1i-AM,12000BTU</t>
  </si>
  <si>
    <t>Հեռուստացույց Plazma FSCMYRICA P 50-2H</t>
  </si>
  <si>
    <t>Video recorder</t>
  </si>
  <si>
    <t>DVD Player Samsung DVD- p 355</t>
  </si>
  <si>
    <t>Օդորակիչ TAC-i12CHSA/XAB1i-AM,12000BTU սպլիտ</t>
  </si>
  <si>
    <t>Սառնարան  LG GR-372</t>
  </si>
  <si>
    <t>Սառնարան HITACHI R-Z 320 AUK 7 K</t>
  </si>
  <si>
    <t>Երկկողմանի դռան անցում տեղադրումով</t>
  </si>
  <si>
    <t>Oդորակիչ 24000 BTU /3*388920</t>
  </si>
  <si>
    <t>Oդորակիչ 12000 BTU /8*210000</t>
  </si>
  <si>
    <t>Oդորակիչ 9000 BTU /15*200000</t>
  </si>
  <si>
    <t>Oդորակիչ VIVAX 120000BTU</t>
  </si>
  <si>
    <t>Oդորակիչ VIVAX 24000 BTU /3*388920</t>
  </si>
  <si>
    <t xml:space="preserve">Oդորակիչ BERG 24000 BTU </t>
  </si>
  <si>
    <t>Oդորակիչ  BERG 12000 BTU /8*210000</t>
  </si>
  <si>
    <t>Սարք թվային տեսագրող DS-7204HUHI-K1</t>
  </si>
  <si>
    <t>Տեսախցիկ DS-2GE16HOT-ITPF 2.8mm</t>
  </si>
  <si>
    <t>Օդորակիչ Midea AG-09NBC2</t>
  </si>
  <si>
    <t>Օդորակիչ  12000BTU</t>
  </si>
  <si>
    <t>Օդորակիչ A/C inverter HISENSE ASTO9UW4SVE (TG10)(White)</t>
  </si>
  <si>
    <t>Օդորակիչ TAC-I12CHSA/XAB1i-AM, 12000 BTU սպլիտ</t>
  </si>
  <si>
    <t>Օդորակիչ TAC-I12CHSA/XAB1i-AM, 18000 BTU սպլիտ</t>
  </si>
  <si>
    <t>Խոտ հնձիչ բենզին2 նասատկով     ԳԵՊԱՐԴ 52 СС</t>
  </si>
  <si>
    <t xml:space="preserve">Ցուցանակ չժանգոտվող պողպատից-մուտքի </t>
  </si>
  <si>
    <t xml:space="preserve">Նասոսի պաշտպանման արկղ </t>
  </si>
  <si>
    <t>Ցուցանակ չժանգոտվող պողպատից, լատինե ՀՀ Զինանշանով</t>
  </si>
  <si>
    <t>Զինանշան P-45սմ</t>
  </si>
  <si>
    <t>Անջրպետ, բարիեր3000x120x950 /հ/ մմ</t>
  </si>
  <si>
    <t>Անջրպետ բարիեր 1500 x120 x950մմ</t>
  </si>
  <si>
    <t>Անջրպետ բարիեր 1900 x 120 x 950մմ</t>
  </si>
  <si>
    <t>Անջրպետ բարիեր 1800 x120 x 950մմ</t>
  </si>
  <si>
    <t>Անջրպետ բարիեր 1700 x 120x 950մմ</t>
  </si>
  <si>
    <t>Անջրպետ բարիեր 2700x120x950մմ</t>
  </si>
  <si>
    <t xml:space="preserve">Անջրպեդ </t>
  </si>
  <si>
    <t>Պատուհանի շերտավարագույր քմ,</t>
  </si>
  <si>
    <t>Պատուհանի շերտավարագույր մ/ք</t>
  </si>
  <si>
    <t>ամբիոն</t>
  </si>
  <si>
    <t>Խոտհնձիչ</t>
  </si>
  <si>
    <t>Օդորակիչ TAC-i2CHDA/XAB1i 12000 BTU սպլիտ</t>
  </si>
  <si>
    <t>Օդորակիչ TAC-i2CHDA/XAB1i 18000 BTU սպլիտ</t>
  </si>
  <si>
    <t>Խոտհնձիչ բենզինային</t>
  </si>
  <si>
    <t>Ցուցանակ չժանգոտվող պողպատից-մուտքի</t>
  </si>
  <si>
    <t>Աստիճան 8 ոտք</t>
  </si>
  <si>
    <t>Չժանգոտվող պողպատից ցուցանակ ՀՀ զիննշանով,/60*90/սմ չափսի</t>
  </si>
  <si>
    <t>Զինանշան  փայտյա</t>
  </si>
  <si>
    <t>Ցուցանակ(չժանգոտվող պողպոտից)</t>
  </si>
  <si>
    <t>Չհրկիզվող պահարան /մետաղյա/</t>
  </si>
  <si>
    <t>Չժանգոտվող պողպատից ցուցանակի պատրաստում ՀՀ զինանշանով</t>
  </si>
  <si>
    <t>Աստիճան 218 ,,Home 8,,</t>
  </si>
  <si>
    <t>Աստիճան խառաչո 5.73մ</t>
  </si>
  <si>
    <t>Վերաքննիչ  վարչական դատարան</t>
  </si>
  <si>
    <t>Գունավոր լազերային տպիչ</t>
  </si>
  <si>
    <t>Արխիվացված գործերի թվայնացում</t>
  </si>
  <si>
    <t>1 օրում հնարավոր է սկանավորել էջ</t>
  </si>
  <si>
    <t>Իտալիա Հռոմ</t>
  </si>
  <si>
    <t>Լիտվա Վիլնյուս</t>
  </si>
  <si>
    <t>Հունաստան Աթենք</t>
  </si>
  <si>
    <t>Նիդեռլանդներ</t>
  </si>
  <si>
    <t>Չեխիա Պրահա</t>
  </si>
  <si>
    <t>անհրաժեշտ է 10 սկաներ, 10 համակարգիչ, 2 սերվեր</t>
  </si>
  <si>
    <t>Դատավորների ի հատուկ պատրաստականության դասընթացների անցկացման ծախսեր (11021) միջոցառում</t>
  </si>
  <si>
    <t xml:space="preserve"> 2025 թվականի արխիվների թվայնացման տարեկան հաշվարկ</t>
  </si>
  <si>
    <t xml:space="preserve"> 2026 թվականի արխիվների թվայնացման տարեկան հաշվարկ</t>
  </si>
  <si>
    <t>2027 թ.</t>
  </si>
  <si>
    <t>Մեղրյան Սերգեյ</t>
  </si>
  <si>
    <t>Հովհաննիսյան Կարեն</t>
  </si>
  <si>
    <t xml:space="preserve">Խաչատրյան Հայկ </t>
  </si>
  <si>
    <t>Սանթրոսյան Տիգրան</t>
  </si>
  <si>
    <t>Ղազարյան Շուշան</t>
  </si>
  <si>
    <t>1992թ</t>
  </si>
  <si>
    <t>1977թ</t>
  </si>
  <si>
    <t>Սարգսյան Դավիթ</t>
  </si>
  <si>
    <t>1985թ</t>
  </si>
  <si>
    <t>Մանուչարյան Մարտին</t>
  </si>
  <si>
    <t>Աղամալյան Արթուր</t>
  </si>
  <si>
    <t>Թորոսյան Նարինե</t>
  </si>
  <si>
    <t>Կարաքեհյան Անի</t>
  </si>
  <si>
    <t>Միքայելյան Անի</t>
  </si>
  <si>
    <t xml:space="preserve">Նիկողոսյան Շուշանիկ </t>
  </si>
  <si>
    <t xml:space="preserve">Մալխասյան Գուրգեն  </t>
  </si>
  <si>
    <t xml:space="preserve">Էլոյան Միշա </t>
  </si>
  <si>
    <t xml:space="preserve">Գեղամյան Արսեն  </t>
  </si>
  <si>
    <t xml:space="preserve">Աբելյան Գարիկ </t>
  </si>
  <si>
    <t>Ռուշանյան Սերժ</t>
  </si>
  <si>
    <t>Բարսեղյան Ինգա</t>
  </si>
  <si>
    <t xml:space="preserve">Ավագյան Ռուդոլֆ </t>
  </si>
  <si>
    <t xml:space="preserve">Ստեփանյան Վարդգես </t>
  </si>
  <si>
    <t>Հարությունյան Մալվինա</t>
  </si>
  <si>
    <t>Ավագյան Արտուշ Լևոնի</t>
  </si>
  <si>
    <t>Թումասյան Արմինե</t>
  </si>
  <si>
    <t>Ղուկասյան Թաթուլ</t>
  </si>
  <si>
    <t xml:space="preserve">Մելքոնյան Մասիս </t>
  </si>
  <si>
    <t xml:space="preserve">Գործակից /2027թ. հուլիսի 1-ի դրությամբ/  </t>
  </si>
  <si>
    <t>Նավասարդյան Յանա</t>
  </si>
  <si>
    <t>Եղիազարյան Ալլա</t>
  </si>
  <si>
    <t>Պետիկյան Շողակաթ</t>
  </si>
  <si>
    <t>Դաշյան Գեորգի</t>
  </si>
  <si>
    <t>Թադևոսյան Հակոբ</t>
  </si>
  <si>
    <t>Կարապետյան Սաթենիկ</t>
  </si>
  <si>
    <t>Ներսիսյան Մարգարիտա</t>
  </si>
  <si>
    <t>Հովհաննիսյան Անյուտա</t>
  </si>
  <si>
    <t>Խոսրովյան Մարինե</t>
  </si>
  <si>
    <t>Հովհաննիսյան Աիդա</t>
  </si>
  <si>
    <t>Բաբայան Ազատ</t>
  </si>
  <si>
    <t>Հաջիկյան Լիանա</t>
  </si>
  <si>
    <t>Մամուլի և հասարակայնության հետ կապերի ծառայության գլխավոր մասնագետ-խոսնակ</t>
  </si>
  <si>
    <t>Աբրահամյան Աբրահամ</t>
  </si>
  <si>
    <t>Գևորգյան Մերի</t>
  </si>
  <si>
    <t>Մամուլի և հասարակայնության հետ կապերի ծառայության առաջատար մասնագետ-խոսնակ</t>
  </si>
  <si>
    <t>Հոսեփյան Ալեքսանդրա</t>
  </si>
  <si>
    <t>Մամուլի և հասարակայնության հետ կապերի ծառայության առաջին կարգի մասնագետ-խոսնակ</t>
  </si>
  <si>
    <t>Սարդարյան Սեդրակ</t>
  </si>
  <si>
    <t>Ավագյան Սամվել</t>
  </si>
  <si>
    <t>Պայլոզյան Անդրանիկ</t>
  </si>
  <si>
    <t>Համակարգչային ծառայության առաջին կարգի մասնագետ</t>
  </si>
  <si>
    <t>Վարդանյան Սոֆյա</t>
  </si>
  <si>
    <t>Աթաբեկյան Աննա</t>
  </si>
  <si>
    <t xml:space="preserve"> 7 աշխատող երեխայի խնամք</t>
  </si>
  <si>
    <t>Մուրադյան Միլենա</t>
  </si>
  <si>
    <t>Գալստյան Արսեն</t>
  </si>
  <si>
    <t>Դադիկյան Ալիկ</t>
  </si>
  <si>
    <t>Հովհաննիսյան Օֆելյա</t>
  </si>
  <si>
    <t>Սմբատյան Վազգեն</t>
  </si>
  <si>
    <t>Սամվելյան Գոհար</t>
  </si>
  <si>
    <t>Պողոսյան Արմինե</t>
  </si>
  <si>
    <t>Հովհաննիսյան Անուշ</t>
  </si>
  <si>
    <t>Քաղաքացիական պալատի գրասենյակի պետ</t>
  </si>
  <si>
    <t xml:space="preserve">Քաղաքացիական պալատի գրասենյակի գլխավոր մասնագետ            </t>
  </si>
  <si>
    <t xml:space="preserve">Քաղաքացիական պալատի գրասենյակի առաջին կարգի մասնագետ            </t>
  </si>
  <si>
    <t>Վարչական պալատի գրասենյակի պետ</t>
  </si>
  <si>
    <t xml:space="preserve">Վարչական պալատի գրասենյակի գլխավոր մասնագետ            </t>
  </si>
  <si>
    <t xml:space="preserve">Վարչական պալատի պալատի գրասենյակի առաջին կարգի մասնագետ            </t>
  </si>
  <si>
    <t xml:space="preserve"> 6 աշխատող երեխայի խնամք</t>
  </si>
  <si>
    <t>Քոլոզյան Գևորգ</t>
  </si>
  <si>
    <t>Կակոյան Անի</t>
  </si>
  <si>
    <t>Սարգսյան Մերի</t>
  </si>
  <si>
    <t>Մելիքսեթյան Արևիկ</t>
  </si>
  <si>
    <t>Գևորգյան Արմինե</t>
  </si>
  <si>
    <t>Ալեքսանյան Հասմիկ</t>
  </si>
  <si>
    <t>Հովհաննիսյան Մարիամ</t>
  </si>
  <si>
    <t>Բեգոյան Ավետիք</t>
  </si>
  <si>
    <t>Գրիգորյան Ռոզա</t>
  </si>
  <si>
    <t>Հովհաննիսյան Ժենյա</t>
  </si>
  <si>
    <t>Նիկոլյան Արմինե</t>
  </si>
  <si>
    <t>Գրիգորյան Ռիմա</t>
  </si>
  <si>
    <t>Ասլանյան Տաթև</t>
  </si>
  <si>
    <t>Մարգարյան Մարիամ</t>
  </si>
  <si>
    <t xml:space="preserve">Գևորգյան Արմինե </t>
  </si>
  <si>
    <t xml:space="preserve">Աբրահամյան Լիանա </t>
  </si>
  <si>
    <t xml:space="preserve">Մարտիրոսյան Լիլիթ </t>
  </si>
  <si>
    <t xml:space="preserve">Մարուխյան Մայրանուշ </t>
  </si>
  <si>
    <t>2 աշխատող երեխայի խնամք</t>
  </si>
  <si>
    <t xml:space="preserve">Ստեփանյան Լուսինե </t>
  </si>
  <si>
    <t xml:space="preserve">Աբրահամյան Մարգո </t>
  </si>
  <si>
    <t>Գևորգյան Անի</t>
  </si>
  <si>
    <t>Գրիգորյան Արսինե</t>
  </si>
  <si>
    <t>Աֆիյան  Լիանա</t>
  </si>
  <si>
    <t>Թաթոյան Հասմիկ</t>
  </si>
  <si>
    <t>Պետրոսյան Մարիամ</t>
  </si>
  <si>
    <t xml:space="preserve">Կարապետյան  Մերի </t>
  </si>
  <si>
    <t xml:space="preserve">Արևշատյան Նաիրա   </t>
  </si>
  <si>
    <t>Մարգարյան Գրիգոր</t>
  </si>
  <si>
    <t>Թանգյան Անահիտ</t>
  </si>
  <si>
    <t>Դավթյան Տաթևիկ</t>
  </si>
  <si>
    <t>Հովսեփյան Թեհմինե</t>
  </si>
  <si>
    <t>Մովսիսյան Էլեն</t>
  </si>
  <si>
    <t>Պողոսյան Մանիկ</t>
  </si>
  <si>
    <t>Մարանջյան Էլեն</t>
  </si>
  <si>
    <t>Այդինյան Մանուշակ</t>
  </si>
  <si>
    <t>Գասպարյան Օլգա</t>
  </si>
  <si>
    <t>Ղուկասյան Անժելա</t>
  </si>
  <si>
    <t>Սուքիասյան Արմինե</t>
  </si>
  <si>
    <t>Ղալեչյան Սուսաննա</t>
  </si>
  <si>
    <t>Քոչարյան Արման</t>
  </si>
  <si>
    <t>Ղուկասյան Կիմա</t>
  </si>
  <si>
    <t>Մազուլյան Արփինե</t>
  </si>
  <si>
    <t>Պետրոսյան Անահիտ</t>
  </si>
  <si>
    <t>Սարգսյան Լիանա</t>
  </si>
  <si>
    <t>Գրիգորյան Նարեկ</t>
  </si>
  <si>
    <t>Բագրատյան Ալմիդա</t>
  </si>
  <si>
    <t>Տիգրանյան Վարդուհի</t>
  </si>
  <si>
    <t>7աշխատող երեխայի խնամք</t>
  </si>
  <si>
    <t>Բաղդասարյան Սոնա</t>
  </si>
  <si>
    <t>Գաբրիելյան Անգելինա</t>
  </si>
  <si>
    <t>Ավդալյան Էլեն</t>
  </si>
  <si>
    <t>Հակոբյան Արամ</t>
  </si>
  <si>
    <t>Հակոբյան Ֆլորա</t>
  </si>
  <si>
    <t>Ղազարյան Էդգար</t>
  </si>
  <si>
    <t>Հովհաննիսյան Աննա</t>
  </si>
  <si>
    <t>Բաղրամյան Սուսաննա Սիմոնի</t>
  </si>
  <si>
    <t>Սիմոնյան Հասմիկ Ֆելիքսի</t>
  </si>
  <si>
    <t>Հակոբյան Անահիտ Նորիկի</t>
  </si>
  <si>
    <t>Պետրոսյան Սուսամբար Լևուշի</t>
  </si>
  <si>
    <t>Հովհաննիսյան Քրիստինե</t>
  </si>
  <si>
    <t>Գրիգորյան Անժելա</t>
  </si>
  <si>
    <t>Պետրոսյան Քրիստինե Վիլիկի</t>
  </si>
  <si>
    <t>Մինասյան Մարիամ</t>
  </si>
  <si>
    <t>Քոչարյան Նարինե Աշոտի</t>
  </si>
  <si>
    <t>Սայադյան Լիլիթ</t>
  </si>
  <si>
    <t>Թորոսյան Հայկ</t>
  </si>
  <si>
    <t>Կոստանյան Թագուհի</t>
  </si>
  <si>
    <t>Վարդանյան Ժենյա</t>
  </si>
  <si>
    <t>Դավթյան Նարե</t>
  </si>
  <si>
    <t>Սարգսյան Սիրանուշ</t>
  </si>
  <si>
    <t>Ավետիքյան Մերի</t>
  </si>
  <si>
    <t xml:space="preserve">Լազարյան Անժեյա </t>
  </si>
  <si>
    <t>Մարգարյան Գրիշա</t>
  </si>
  <si>
    <t>Մինասյան Կարեն</t>
  </si>
  <si>
    <t>Գյուլզադյան Մարինե</t>
  </si>
  <si>
    <t>Մանուկյան Անի</t>
  </si>
  <si>
    <t>Մեսրոպյան Մերի</t>
  </si>
  <si>
    <t xml:space="preserve">իգական </t>
  </si>
  <si>
    <t>Ղուկասյան Ամալյա</t>
  </si>
  <si>
    <t>Անտոնյան Արտակ</t>
  </si>
  <si>
    <t>Ասրյան Աիդա</t>
  </si>
  <si>
    <t>Սոսյան Օֆելյա</t>
  </si>
  <si>
    <t>Մալաքյան Արդա</t>
  </si>
  <si>
    <t>Հայրապետյան Լիդա</t>
  </si>
  <si>
    <t>Սուլեյմանյան Վարդան</t>
  </si>
  <si>
    <t>Մաթոսյան Վաչագան</t>
  </si>
  <si>
    <t>Չատինյան Վահե</t>
  </si>
  <si>
    <t>Առաքելյան Սյուզաննա</t>
  </si>
  <si>
    <t>Պետրոսյան Թագուհի</t>
  </si>
  <si>
    <t>Ղազարյան Լուսինե</t>
  </si>
  <si>
    <t>Մուրադյան Սիրանուշ</t>
  </si>
  <si>
    <t>Սեդրակյան Տաթև</t>
  </si>
  <si>
    <t>Ճավռշյան Գոհար</t>
  </si>
  <si>
    <t>Հասանխանյան Աննա</t>
  </si>
  <si>
    <t>Վարոսյան Սոֆի</t>
  </si>
  <si>
    <t>Մուրադյան Վարդուհի</t>
  </si>
  <si>
    <t>Հակոբյան Սիմավոն</t>
  </si>
  <si>
    <t xml:space="preserve">Հովհաննիսյան Արտյոմ </t>
  </si>
  <si>
    <t xml:space="preserve">Հարությունյան Գեղեցիկ  </t>
  </si>
  <si>
    <t>Առուստամյան Ագնեսա</t>
  </si>
  <si>
    <t xml:space="preserve">Ալավերդյան Փառանձեմ </t>
  </si>
  <si>
    <t xml:space="preserve">Շահբազյան Անի </t>
  </si>
  <si>
    <t xml:space="preserve">Նավասարդյան Թամարա </t>
  </si>
  <si>
    <t xml:space="preserve">Ասկարյան Արա </t>
  </si>
  <si>
    <t xml:space="preserve">Գալստյան Սոնա </t>
  </si>
  <si>
    <t xml:space="preserve">Հայրապետյան Դավիթ </t>
  </si>
  <si>
    <t xml:space="preserve">Միրզոյան Արա </t>
  </si>
  <si>
    <t xml:space="preserve">Քոչարյան Իշխանուհի </t>
  </si>
  <si>
    <t>Եղիազարյան Ալա</t>
  </si>
  <si>
    <t>Ոսկանյան Զինա</t>
  </si>
  <si>
    <t>Մամյան Ռուզաննա</t>
  </si>
  <si>
    <t>Ղազարյան Նանե</t>
  </si>
  <si>
    <t>Քոչարյան Գագիկ</t>
  </si>
  <si>
    <t>Բեգնազարյան Տիգրան</t>
  </si>
  <si>
    <t xml:space="preserve">Նազարյան Աշխեն </t>
  </si>
  <si>
    <t>Մխիթարյան Ալվինա</t>
  </si>
  <si>
    <t>Նասիբյան Անուշիկ</t>
  </si>
  <si>
    <t>Մելիքյան Լուսինե</t>
  </si>
  <si>
    <t>Արամյան Ալինա</t>
  </si>
  <si>
    <t>Վիրաբյան Անահիտ</t>
  </si>
  <si>
    <t xml:space="preserve">Հովսեփյան Վարդան </t>
  </si>
  <si>
    <t>Ջանլաթյան Հռիփսիմե</t>
  </si>
  <si>
    <t>Դանիելյան Արուսյակ</t>
  </si>
  <si>
    <t>Մկրտչյան Ելենա</t>
  </si>
  <si>
    <t>Հարությունյան Լուիզա</t>
  </si>
  <si>
    <t>Բաղդասարյան Արաքսյա</t>
  </si>
  <si>
    <t>Հովհաննիսյան Լարիսա</t>
  </si>
  <si>
    <t xml:space="preserve">Մկրտչյան Անահիտ </t>
  </si>
  <si>
    <t xml:space="preserve">Եղիազարյան Սուսաննա </t>
  </si>
  <si>
    <t xml:space="preserve">Վարդանյան Մելսիկ </t>
  </si>
  <si>
    <t xml:space="preserve">Սուղյան Հրանուշ </t>
  </si>
  <si>
    <t xml:space="preserve">Բալոյան Սիլվա </t>
  </si>
  <si>
    <t xml:space="preserve">Ներսիսյան Մելանյա </t>
  </si>
  <si>
    <t xml:space="preserve">Աթոյան Սուրեն </t>
  </si>
  <si>
    <t xml:space="preserve">Մարտիրոսյան Աշոտ </t>
  </si>
  <si>
    <t xml:space="preserve">Գրիգորյան Ակսանա </t>
  </si>
  <si>
    <t xml:space="preserve">Գրիգորյան Սուսաննա </t>
  </si>
  <si>
    <t xml:space="preserve">Չիլինգարյան Արթուր </t>
  </si>
  <si>
    <t xml:space="preserve">Վիրաբյան Ռոզա </t>
  </si>
  <si>
    <t xml:space="preserve">Սարգսյան Հայկ </t>
  </si>
  <si>
    <t xml:space="preserve">Մալխասյան Վերգինե </t>
  </si>
  <si>
    <t>Նազլուխանյան Շաղիկ</t>
  </si>
  <si>
    <t xml:space="preserve">Մանուկյան Թամարա </t>
  </si>
  <si>
    <t xml:space="preserve">Ասուլյան Հեղինե </t>
  </si>
  <si>
    <t xml:space="preserve">Պողոսյան Ամալյա </t>
  </si>
  <si>
    <t xml:space="preserve">Հալաջյան Սյուզաննա </t>
  </si>
  <si>
    <t xml:space="preserve">Ազատյան Մարիաննա </t>
  </si>
  <si>
    <t xml:space="preserve">Մնացականյան Մանե </t>
  </si>
  <si>
    <t xml:space="preserve">Մնացականյան Վարդիթեր </t>
  </si>
  <si>
    <t xml:space="preserve">Ավետիսյան Անահիտ </t>
  </si>
  <si>
    <t xml:space="preserve">Խաչատրյան Օֆելյա </t>
  </si>
  <si>
    <t xml:space="preserve">Գրիգորյան Լիլիա </t>
  </si>
  <si>
    <t xml:space="preserve">Մարտիրոսյան Ռուզաննա </t>
  </si>
  <si>
    <t xml:space="preserve">Զախարյան Մելինե </t>
  </si>
  <si>
    <t>Հովհաննիսյան Արփինե</t>
  </si>
  <si>
    <t xml:space="preserve">էրեբունի  նստավայրի Պատասխանատու </t>
  </si>
  <si>
    <t>Արաբկիր  նստավայրի պատասխանատու</t>
  </si>
  <si>
    <t>Մանուկյան Սյուզաննա</t>
  </si>
  <si>
    <t>Միրզոյան Հայկ</t>
  </si>
  <si>
    <t>Եղիազարյան Նունե  ժ/պ</t>
  </si>
  <si>
    <t xml:space="preserve">Ավագյան Հայարփի </t>
  </si>
  <si>
    <t xml:space="preserve"> Գալստյան Քրիստինե</t>
  </si>
  <si>
    <t>Ղասաբյան Մարիամ  ժ/պ</t>
  </si>
  <si>
    <t xml:space="preserve">Ավոյան Հռիփսիմե          </t>
  </si>
  <si>
    <t>Ասատրյան Նարինե</t>
  </si>
  <si>
    <t>Պետրոսյան Աննա</t>
  </si>
  <si>
    <t>Փարսադանյան Նելլի</t>
  </si>
  <si>
    <t>Խաչատրյան Հասմիկ</t>
  </si>
  <si>
    <t>Վարդանյան Դավիթ</t>
  </si>
  <si>
    <t>Ավետիսյան Սյուզաննա  ժ/պ</t>
  </si>
  <si>
    <t>Պապյան Նելլի</t>
  </si>
  <si>
    <t>Հարությունյան Գինևարդ</t>
  </si>
  <si>
    <t>Ղազարյան Վարսենիկ ժ/պ</t>
  </si>
  <si>
    <t>Անանյան Աննա</t>
  </si>
  <si>
    <t>Դարբինյան Էմմա</t>
  </si>
  <si>
    <t>Շահբազյան Նարինե</t>
  </si>
  <si>
    <t>Հարությունյան Սիրանուշ ժ/պ</t>
  </si>
  <si>
    <t>Նազարյան Ռոզա  ժ/պ</t>
  </si>
  <si>
    <t>Մահորյան Նազելի  Ժ/Պ</t>
  </si>
  <si>
    <t>Մովսիսյան Թամարա</t>
  </si>
  <si>
    <t>Զոհրաբյան Վահագն</t>
  </si>
  <si>
    <t>Սարգսյան Արփինե</t>
  </si>
  <si>
    <t>Հովհաննիսյան Սիրանուշ</t>
  </si>
  <si>
    <t>Մութաֆյան Մարիամ</t>
  </si>
  <si>
    <t>Կարապետյան Աննա</t>
  </si>
  <si>
    <t>Մալխասյան Նելլի</t>
  </si>
  <si>
    <t>Այվազյան Աննա Ժ/Պ</t>
  </si>
  <si>
    <t>Հակոբյան Գայանե Ժ/Պ</t>
  </si>
  <si>
    <t>Մկրտչյան Մետաքսյա ժ/պ</t>
  </si>
  <si>
    <t>Գևորգյան Տիգրան</t>
  </si>
  <si>
    <t>Պետրոսյան Անժելա</t>
  </si>
  <si>
    <t xml:space="preserve">Մելքոնյան Ամալյա </t>
  </si>
  <si>
    <t xml:space="preserve">Հարությունյան Սրբուհի </t>
  </si>
  <si>
    <t>Հակոբյան Նարինե ժ/պ</t>
  </si>
  <si>
    <t xml:space="preserve">Մամիկոնյան Խաչատուր
 </t>
  </si>
  <si>
    <t>Բադալյան Փիրուզա</t>
  </si>
  <si>
    <t>Գրիգորյան Էսթեր</t>
  </si>
  <si>
    <t>Բաբայան Մանուշակ</t>
  </si>
  <si>
    <t>Թովմասյան Լուսինե</t>
  </si>
  <si>
    <t>Թորոսյան Սուսան</t>
  </si>
  <si>
    <t>Մելիքսեթյան Ռաֆիկ</t>
  </si>
  <si>
    <t>Գալստյան Խաչատուր</t>
  </si>
  <si>
    <t>Մելքոնյան Էրիկ</t>
  </si>
  <si>
    <t>Հարությունյան Թամարա</t>
  </si>
  <si>
    <t xml:space="preserve">Պողոսյան Լիլիթ </t>
  </si>
  <si>
    <t>Գևորգյան Սուսան</t>
  </si>
  <si>
    <t>Դավթյան Քրիստինա</t>
  </si>
  <si>
    <t>Ավալյան Սյուզաննա</t>
  </si>
  <si>
    <t xml:space="preserve">Հարությունյան Ֆլորա </t>
  </si>
  <si>
    <t>Գասպարյան Սյուզաննա</t>
  </si>
  <si>
    <t>Դաշյան Մերի</t>
  </si>
  <si>
    <t xml:space="preserve">Մակարյան Լիլիթ </t>
  </si>
  <si>
    <t>Մալոյան Արտյուշա</t>
  </si>
  <si>
    <t>Սիրականյան Ռոբերտ</t>
  </si>
  <si>
    <t>Պրազյան Լարիսա ժ/պ</t>
  </si>
  <si>
    <t xml:space="preserve">Մանուցյան Մելինե </t>
  </si>
  <si>
    <t>Ջավադյան Սյուզաննա</t>
  </si>
  <si>
    <t>Սարգսյան Նառա</t>
  </si>
  <si>
    <t>Մանասյան Աննա  ժ/պ</t>
  </si>
  <si>
    <t>Կարապետյան Վարդուհի</t>
  </si>
  <si>
    <t>Ռամազյան Նելլի</t>
  </si>
  <si>
    <t>Սիմոնյան Մուշեղ ժ/պ</t>
  </si>
  <si>
    <t>Սահակյան Աննա</t>
  </si>
  <si>
    <t xml:space="preserve">Մկրտչյան Անի Սոսի </t>
  </si>
  <si>
    <t xml:space="preserve">Դավթյան Քրիստինե  </t>
  </si>
  <si>
    <t>Գրիգորյան Նարինե</t>
  </si>
  <si>
    <t>Մուրադյան Վահան</t>
  </si>
  <si>
    <t>Սայադյան Մկրտիչ</t>
  </si>
  <si>
    <t>Համբարձումյան Արամ</t>
  </si>
  <si>
    <t>Հայրիյան Իննա</t>
  </si>
  <si>
    <t>Կուղյանոսյան Աշոտ</t>
  </si>
  <si>
    <t>Ավագյան Կարլեն</t>
  </si>
  <si>
    <t>Առաքելյան Մարատ</t>
  </si>
  <si>
    <t>Միրանյան Տիգրան</t>
  </si>
  <si>
    <t>Հարությունյան Հերբերտ Աշոտի</t>
  </si>
  <si>
    <t>Ա-3</t>
  </si>
  <si>
    <t>Խաչատրյան Անահիտ Վրեժի</t>
  </si>
  <si>
    <t>Բաղդասարյան Կարո Աշոտի</t>
  </si>
  <si>
    <t>Հովհաննիսյան Անժելա Հովիկի</t>
  </si>
  <si>
    <t>Սարգսյան Թեհմինա Բորիսի</t>
  </si>
  <si>
    <t>Վարդանյան Գոռ Վարդանի</t>
  </si>
  <si>
    <t>ՀՀ վերաքննիչ հակակոռուպցիոն դատարանում ծառայություն իրականացնող բաժնի պետ</t>
  </si>
  <si>
    <t>ՀՀ վերաքննիչ հակակոռուպցիոն դատարանում ծառայություն իրականացնող բաժնի պետի տեղակալ</t>
  </si>
  <si>
    <t>Շարբաթյան Արա Գևորգի</t>
  </si>
  <si>
    <t>Կարապետյան Մհեր Դավթի</t>
  </si>
  <si>
    <t>Հակոբյան Էլեն Ալեքսանդրի</t>
  </si>
  <si>
    <t>Եղիազարյան Արթուր Սասունիկի</t>
  </si>
  <si>
    <t>2005</t>
  </si>
  <si>
    <t>Մարգարյան Գայանե Գառնիկի</t>
  </si>
  <si>
    <t>Մկրտչյան Նարեկ Արշակի</t>
  </si>
  <si>
    <t>Սիրունյան Նաթելլա Ռազմիկի</t>
  </si>
  <si>
    <t>Մովսիսյան Անահիտ Արսենի</t>
  </si>
  <si>
    <t>Ստեփանյան Մկրտիչ Համլետի</t>
  </si>
  <si>
    <t>Մաճկալյան Արփինե Արսենի</t>
  </si>
  <si>
    <t>2004</t>
  </si>
  <si>
    <t>Սարգսյան Հայարփի Հրաչյայի</t>
  </si>
  <si>
    <t>Մամիկոնյան Վարդան Խաչիկի</t>
  </si>
  <si>
    <t>Բաբայան Զավեն Արմենի</t>
  </si>
  <si>
    <t>Օհանյան Սուրեն Արմենի</t>
  </si>
  <si>
    <t>Գրիգորյան Հովհաննես Արաիկի</t>
  </si>
  <si>
    <t>Հովսեփյան Անուշ Սամվելի</t>
  </si>
  <si>
    <t>Գրիգորյան Հովհաննես Սերյոժաի</t>
  </si>
  <si>
    <t>Ասատրյան Գոռ Մխիթարի</t>
  </si>
  <si>
    <t>Ջավադյան Արտակ Էդուարդի</t>
  </si>
  <si>
    <t>Թադևոսյան Քրիստինե Դավթի</t>
  </si>
  <si>
    <t>Ստեփանյան Մարիամ Վարուժանի</t>
  </si>
  <si>
    <t>Հարությունյան Բեգլար Սարգիսի</t>
  </si>
  <si>
    <t>Լալայան Ստեփան Բագրատի</t>
  </si>
  <si>
    <t>Ապետյան Հասմիկ Դավթի</t>
  </si>
  <si>
    <t>Առաքելյան Արմեն Ազատի</t>
  </si>
  <si>
    <t>Ֆարմանյան Գայանե Սվիրդոնի</t>
  </si>
  <si>
    <t>Մարտիրոսյան Նարեկ Արաիկի</t>
  </si>
  <si>
    <t>Իխտիարյան Վահե Գևորգի</t>
  </si>
  <si>
    <t>Խլղաթյան Արմեն Մանվելի</t>
  </si>
  <si>
    <t>Խաչատրյան Արթուր Սուրիկի</t>
  </si>
  <si>
    <t>Կարապետյան Գայանե Մնացականի</t>
  </si>
  <si>
    <t>Նավասարդյան Հակոբ Մարզպետունու</t>
  </si>
  <si>
    <t>Սարգսյան Արտակ Ալբերտի</t>
  </si>
  <si>
    <t>Մովսիսյան Սևակ Սարգսի</t>
  </si>
  <si>
    <t>Ղազարյան Ռաֆիկ Էդգարի</t>
  </si>
  <si>
    <t>Մելքոնյան Արկադի Արմենակի</t>
  </si>
  <si>
    <t>Ղազարյան Աշոտ Զորիկի</t>
  </si>
  <si>
    <t>Աբրահամյան Մերի Սարգսի</t>
  </si>
  <si>
    <t>Դարբինյան Հայկ Անուշավանի</t>
  </si>
  <si>
    <t>Խաչինյան Մարուսյա Սերյոժայի</t>
  </si>
  <si>
    <t>Հովակիմյան Էդիտա Գարիկի</t>
  </si>
  <si>
    <t>Բարսեղյան Գևորգ Կամոյի</t>
  </si>
  <si>
    <t>Կոլոտյան Արթուր Պետրեի</t>
  </si>
  <si>
    <t>Ադիլխանյան Ալվարդ Արթուրի</t>
  </si>
  <si>
    <t>Ալեքսանյան Դավիթ Սասունի</t>
  </si>
  <si>
    <t>Սողոմոնյան Մանուկ Աշոտի</t>
  </si>
  <si>
    <t>Խաչյան Արման Հարությունի</t>
  </si>
  <si>
    <t>Դավթյան Նվեր Աշոտի</t>
  </si>
  <si>
    <t>Հարությունյան Հովհաննես Միշիկի</t>
  </si>
  <si>
    <t>Ուռուտյան Մառլեն Սերգեյի</t>
  </si>
  <si>
    <t>Մինասյան Վարդուհի Հայկազի</t>
  </si>
  <si>
    <t>Շամոյան Հովիկ Մամեի</t>
  </si>
  <si>
    <t>15 աշխատող երեխայի խնամք</t>
  </si>
  <si>
    <t>Հավելավճար</t>
  </si>
  <si>
    <t>Թումանյան Կարեն</t>
  </si>
  <si>
    <t>Կարապետյան Էրիկ</t>
  </si>
  <si>
    <t>Անդրեսայան Արարատ</t>
  </si>
  <si>
    <t>Մեսրոպյան Միլենա</t>
  </si>
  <si>
    <t>Երանյան Մետաքսյա</t>
  </si>
  <si>
    <t>Կյուրեղյան Լուսինե</t>
  </si>
  <si>
    <t>Հակոբյան Անահիտ</t>
  </si>
  <si>
    <t>Ծատրյան Ռուբինե</t>
  </si>
  <si>
    <t>Դանիելյան Մերի</t>
  </si>
  <si>
    <t>Խումարյան Ազատ</t>
  </si>
  <si>
    <t>Պողիկյան Ալլա</t>
  </si>
  <si>
    <t>Մինասյան Դավիթ</t>
  </si>
  <si>
    <t>Ղիմոյան Անի</t>
  </si>
  <si>
    <t>Հովհաննիսյան Վրույր</t>
  </si>
  <si>
    <t>Չոբանյան յուրա</t>
  </si>
  <si>
    <t>Աղաջանյան Ինգա</t>
  </si>
  <si>
    <t>Պետրոսյան Լևոն</t>
  </si>
  <si>
    <t>Սահակյան Մերի</t>
  </si>
  <si>
    <t>Մովսեսյան Մարի</t>
  </si>
  <si>
    <t>Հարությունյան Նոննա</t>
  </si>
  <si>
    <t>Հարությունյան Ալբերտ</t>
  </si>
  <si>
    <t>Ալեքյան Լաուրա</t>
  </si>
  <si>
    <t>Խաչատրյան Արփի</t>
  </si>
  <si>
    <t>Թադևոսյան Մարիամ</t>
  </si>
  <si>
    <t>Պետրոսյան Լուսինե</t>
  </si>
  <si>
    <t>Գիլոյան Ռիմա</t>
  </si>
  <si>
    <t>Հարությունյան Սամվել</t>
  </si>
  <si>
    <t>Առաքելյան Սոֆյա</t>
  </si>
  <si>
    <t>Ադամյան Մհեր</t>
  </si>
  <si>
    <t xml:space="preserve">Մուսայելյան Լիլիթ </t>
  </si>
  <si>
    <t>Մեջլումյան Ամալյա</t>
  </si>
  <si>
    <t>Սարգսյան Վարդուհի</t>
  </si>
  <si>
    <t xml:space="preserve">Ստեփանյան Հարություն </t>
  </si>
  <si>
    <t>Այվազյան Նանե</t>
  </si>
  <si>
    <t>Սեյրանյան Իրինա</t>
  </si>
  <si>
    <t>Նիկողոսյան Դավիթ</t>
  </si>
  <si>
    <t>Մկրտչյան Վլադիմիր</t>
  </si>
  <si>
    <t xml:space="preserve">Իկիլիկյան Անի </t>
  </si>
  <si>
    <t xml:space="preserve">Փանոսյան Աղուն </t>
  </si>
  <si>
    <t xml:space="preserve">Վարդանյան Օնիկ  </t>
  </si>
  <si>
    <t xml:space="preserve">Հարությունյան Աննա </t>
  </si>
  <si>
    <t xml:space="preserve">Միրզոյան Ասլան </t>
  </si>
  <si>
    <t>Սահակյան Վանուհի</t>
  </si>
  <si>
    <t>Մկրտչյան Սերգեյ</t>
  </si>
  <si>
    <t>Ալեքսանյան Լիլիթ</t>
  </si>
  <si>
    <t xml:space="preserve">Խաչատրյան Նաիրա
</t>
  </si>
  <si>
    <t>Հակոբյան Գագիկ</t>
  </si>
  <si>
    <t>Ապրեսյան Յուրի</t>
  </si>
  <si>
    <t>Ավետիսյան Արթուր ժ/պ</t>
  </si>
  <si>
    <t>Ալավերդյան Մանվել</t>
  </si>
  <si>
    <t>Պետրոսյան Լիլիթ</t>
  </si>
  <si>
    <t>Փիլոյան Անուշ</t>
  </si>
  <si>
    <t xml:space="preserve">Պողոսյան Մերի </t>
  </si>
  <si>
    <t>Դուրյան Շողիկ</t>
  </si>
  <si>
    <t xml:space="preserve">Ասատուրյան Սոնյա </t>
  </si>
  <si>
    <t>Մանուչարյան Գրիգոր</t>
  </si>
  <si>
    <t>Պապոյան Վրեժ</t>
  </si>
  <si>
    <t>Համբարձումյան Անի</t>
  </si>
  <si>
    <t xml:space="preserve">Նալջյան Էլեն </t>
  </si>
  <si>
    <t>Ստեփանյան Վիկտորյա</t>
  </si>
  <si>
    <t xml:space="preserve"> </t>
  </si>
  <si>
    <t>2024թ. փաստացի</t>
  </si>
  <si>
    <t>Խորհրդատվական հանձնաժողովի ոչ դատավոր անդամների հատուցում</t>
  </si>
  <si>
    <t>2026 թվականի Ճանապարհային տրանսպորտային միջոցների տեխնիկական վերահսկողության և բնապահպանական վճարների մասին</t>
  </si>
  <si>
    <t>«Դատական կարգադրիչներին համազգեստ հատկացնելու և կրելու կարգը սահմանելու մասին» Բարձրագույն դատական խորհրդի 24.05.2019թ. N ԲԴԽ-36-Ն-6 որոշում</t>
  </si>
  <si>
    <t>(Նշել հանազգեստի նկարագրությունը և կրման կարգը հաստատող  համապատասխան իրավական ակտի ընդունման ամսաթիվը և համարը)</t>
  </si>
  <si>
    <t>2025թ. բյուջեով նախատեսված գումարը /հազ.դրամ/</t>
  </si>
  <si>
    <t>2028թ. ընդամենը գումարը  /հազ.դրամ/</t>
  </si>
  <si>
    <t>2028թ.</t>
  </si>
  <si>
    <t>հայտի տարբերությունը 2025թ. հաստատվածի նկատմամբ</t>
  </si>
  <si>
    <t>հայտի տարբերությունը 2024թ. փաստացի կատարողականի նկատմամբ</t>
  </si>
  <si>
    <t xml:space="preserve">հիմնավորումներ 2025թ. հաստատված բյուջեի նկատմամբ 2026թ. հայտի տարբերության վերաբերյալ  </t>
  </si>
  <si>
    <t xml:space="preserve">այդ թվում` </t>
  </si>
  <si>
    <t>Հիմնական մասնագիտական կառուցվածքային ստորաբաժանումներ</t>
  </si>
  <si>
    <t>1)</t>
  </si>
  <si>
    <t>2)</t>
  </si>
  <si>
    <t>Աջակցող մասնագիտական կառուցվածքային ստորաբաժանումներ</t>
  </si>
  <si>
    <t xml:space="preserve">2028թ. </t>
  </si>
  <si>
    <t>Աշխատավարձի ֆոնդի հաշվարկ ()</t>
  </si>
  <si>
    <t>Դատավորներ, ԲԴԽ անդամներ</t>
  </si>
  <si>
    <t>Հակակոռուպցիոն կոմիտեի ինքնավար պաշտոն զբաղեցնող անձինք և օպերատիվ ծառայողներ</t>
  </si>
  <si>
    <t>Քաղաքացիական (պետական, դատական, հատուկ) ծառայողներ</t>
  </si>
  <si>
    <t>Հայեցողական պաշտոններ (խորհրդական, օգնական, մամուլի քարտուղար)</t>
  </si>
  <si>
    <t>Պարգևատրման հաշվարկման համար հիմք հանդիսացող աշխատավարձի ֆոնդ</t>
  </si>
  <si>
    <t xml:space="preserve">2026 թվականի ավտոմեքենաների ապահովագրական ծախսերի մասին </t>
  </si>
  <si>
    <t>2026 թվականի համակարգչային ծառայությունների վճարների մասին</t>
  </si>
  <si>
    <t>2026 թվականի Տեղեկատվական ծառայությունների մասին</t>
  </si>
  <si>
    <t>2026 թվականի Ներկայացուցչական ծախսերի մասին</t>
  </si>
  <si>
    <t xml:space="preserve">2026 թվականի Ընդհանուր բնույթի այլ ծառայությունների մասին </t>
  </si>
  <si>
    <t>2028թ</t>
  </si>
  <si>
    <t>Մինչև 2026 թվականը արխիվացված և թվայնացման ենթակա գործեր /հատ/</t>
  </si>
  <si>
    <t>Մինչև 2026 թվականը արխիվացված և թվայնացման ենթակա գործեր /էջ/</t>
  </si>
  <si>
    <t>2026 թվականին  մշտական պահպանության և պահպանության ոչ ենթակա գործեր /գումար/</t>
  </si>
  <si>
    <t>Ընդամենը 2026 թ.տարեկան ծախս ՀՀ դրամ</t>
  </si>
  <si>
    <r>
      <rPr>
        <b/>
        <sz val="10"/>
        <rFont val="GHEA Grapalat"/>
        <family val="3"/>
      </rPr>
      <t>2026 թվականի մասնագիտական</t>
    </r>
    <r>
      <rPr>
        <sz val="10"/>
        <rFont val="GHEA Grapalat"/>
        <family val="3"/>
      </rPr>
      <t xml:space="preserve"> </t>
    </r>
    <r>
      <rPr>
        <b/>
        <sz val="10"/>
        <rFont val="GHEA Grapalat"/>
        <family val="3"/>
      </rPr>
      <t>ծառայությունների մասին</t>
    </r>
  </si>
  <si>
    <t>2026 թվականի բյուջետային ծախսերի տնտեսագիտական դասակարգման  4251,4252  հոդվածներով նախատեսված ծախսերի մասին</t>
  </si>
  <si>
    <t>Արտասահմանյան գործուղումների գծով ծախսերը ըստ երկրների (4222 հոդված)</t>
  </si>
  <si>
    <t>03.02.25 կուրս</t>
  </si>
  <si>
    <t>ԱՄՆ դոլար (USD)</t>
  </si>
  <si>
    <t>Եվրո (EURO)</t>
  </si>
  <si>
    <t xml:space="preserve">ՀՀ պետական իշխանության մարմինների ավտոմեքենաների և ավտոմեքենա հատկացնելու փոխարեն ծախսերի փոխհատուցման պահանջի վերաբերյալ   </t>
  </si>
  <si>
    <t>Ընդամենը ավտոմեքենաների սահմանաքանակի հաշվարկը*</t>
  </si>
  <si>
    <t>1. ծառայողական/տարբերանշանով սպասարկող, այդ թվում՝</t>
  </si>
  <si>
    <t xml:space="preserve">գ) աշխատակիցներին սպասարկող (100 աշխատողին՝ մեկ ավտոմեքենա հաշվարկով) </t>
  </si>
  <si>
    <t>2. գործառնական և հատուկ նշանակության ավտոմեքենաների սահմանաքանակը</t>
  </si>
  <si>
    <t>Հաշվեկշռում հաշվառված ավտոմեքենաների քանակը՝</t>
  </si>
  <si>
    <t>Մեքենաների քանակը, որոնց փոխարեն ներկայացվում է տրանսպորտային ծախսերի փոխհատուցման պահանջ</t>
  </si>
  <si>
    <t>այդ թվում՝ ՀՀ վարչապետի հանձնարարությամբ կրճատված ավտոմեքենաների քանակը</t>
  </si>
  <si>
    <t xml:space="preserve">ՀԱՅՏ
2026թ. տրանսպորտային միջոցների պահպանման ծախսերը, 
այդ թվում՝ </t>
  </si>
  <si>
    <t xml:space="preserve"> 2025թ. ընթացքում ձեռք բերվող/հատկացվող ավտոմեքենաները</t>
  </si>
  <si>
    <t xml:space="preserve"> ՀԱՅՏ
ավտոմեքենաների 2026թ. ընթացքում ձեռքբերման/հատկացման պահանջը</t>
  </si>
  <si>
    <t xml:space="preserve">Լրացնել ընդամենը ավտոմեքենաների սահմանաքանակը, որը հաշվարկվում է ՀՀ  կառավարության 28.09.2024թ. N 1666-Ն որոշմամբ հաստատված կարգավորումներով, ներառյալ՝ </t>
  </si>
  <si>
    <t>ա) ղեկավարին սպասարկող (N 1666-Ն որոշման 1-ին և 3-րդ հավելվածներ, կետ 15)</t>
  </si>
  <si>
    <t>բ) որոշմամբ նախատեսված դեպքերում՝ առանձին պաշտոնյաների թվի հաշվարկով (N 1666-Ն որոշման 1-ին և 3-րդ հավելվածներ, կետ 17)</t>
  </si>
  <si>
    <t xml:space="preserve">գ) աշխատակիցներին սպասարկող (յուրաքանչյուր 100 աշխատողին՝ մեկ ավտոմեքենա հաշվարկով, N 1666-Ն որոշման 1-ին և 3-րդ հավելվածներ, կետ 17) </t>
  </si>
  <si>
    <t>2. գործառնական և հատուկ նշանակության ավտոմեքենաներ (սահմանաքանակը հաստատվում է ՀՀ կառավարության որոշմամբ` N 1666-Ն որոշման կետ 5):</t>
  </si>
  <si>
    <t>հանձնել Կոմիտեին</t>
  </si>
  <si>
    <t>հանձնել Կոմիտեին և տրամադրել ծախսերի փոխհատուցում</t>
  </si>
  <si>
    <t>նոր ավտոմեքենայի ձեռքբերման պահանջ</t>
  </si>
  <si>
    <t>հաշվարկն իրականացվել է հաշվի առնելով նախորդ տարվա փաստացի ցուցանիշը, ինչպես նաև ՀՀ վարչական դատավարության օրենսգրքի 58-րդ և 59-րդ, ՀՀ քրեական դատավարության օրենսգրքի 166-րդ և 167-րդ,  ՀՀ քաղաքացիական դատավարության օրենսգրքի 106-րդ  հոդվածների պահանջները</t>
  </si>
  <si>
    <t>հաշվարկը կատարվել է ըստ կնքված պայմանագրերի</t>
  </si>
  <si>
    <t xml:space="preserve">Ծրագրի վրա կատարվող ծախսը </t>
  </si>
  <si>
    <t>ՀՀ Բարձրագույն դատական խորհրդի նախագահ</t>
  </si>
  <si>
    <t>Վճռաբեկ դատարանի նախագահ</t>
  </si>
  <si>
    <t>Վճռաբեկ դատարանի քրեական պալատի  նախագահ</t>
  </si>
  <si>
    <t>Վճռաբեկ դատարանի քաղաքացիական պալատի նախագահ</t>
  </si>
  <si>
    <t>Վճռաբեկ դատարանի վարչական պալատի նախագահ</t>
  </si>
  <si>
    <t>Վճռաբեկ դատարանի հակակոռուպցիոն պալատի նախագահ</t>
  </si>
  <si>
    <t>TOYOTA LC 150 4,0 GAS</t>
  </si>
  <si>
    <t>TOYOTA CAMRY 2.5L</t>
  </si>
  <si>
    <t>TOYOTA COROLLA 1,6 GAS</t>
  </si>
  <si>
    <t>Ավտոմեքենայի ամորտիզացիոն ժամկետի լրացման և հաճախակի խափանումների պատճառով անհրաժեշտ է Վճռաբեկ դատարանի նախագահին տրամադրել նոր ավտոմեքենա,  Հիմք՝ ՀՀ  կառավարության 28.09.2023թ. N 1666-Ն որոշման Հավելված 3. Կետ 15</t>
  </si>
  <si>
    <t xml:space="preserve"> Վճռաբեկ դատարանի պալատի նախագահներին տրամադրել նոր ավտոմեքենա, Հիմք՝ ՀՀ  կառավարության 28.09.2023թ. N 1666-Ն որոշման Հավելված 3. Կետ 15</t>
  </si>
  <si>
    <t>ՀՀ Դատական դեպարտամենտ</t>
  </si>
  <si>
    <t>Երևան քաղաքի  ընդհանուր իրավասության քրեական դատարան փոստային</t>
  </si>
  <si>
    <t>GAZ 330202-128</t>
  </si>
  <si>
    <t>RENAULT DOKKER</t>
  </si>
  <si>
    <t>Nissan X-Trail 2,5L</t>
  </si>
  <si>
    <t>Երևան քաղաքի  ընդհանուր իրավասության քրեական դատարան</t>
  </si>
  <si>
    <t xml:space="preserve">Վերաքննիչ վարչական դատարան </t>
  </si>
  <si>
    <t>Երևան քաղաքի  ընդհանուր իրավասության քաղաքացիական դատարան</t>
  </si>
  <si>
    <t>Սյունիքի մարզի առաջին ատյանի ընդհանուր իրավասության դատարան</t>
  </si>
  <si>
    <t>TOYOTA CAMRY 2.4L</t>
  </si>
  <si>
    <t>HYUNDAI  ELANTRA 1.8լ</t>
  </si>
  <si>
    <t>HYUNDAI ELANTRA 1,6Լ</t>
  </si>
  <si>
    <t>KIA CERATO 1.6լ</t>
  </si>
  <si>
    <t>CHEVROLET COBALT 1.5L</t>
  </si>
  <si>
    <t>HYUNDAI ELANTRA 1,6L</t>
  </si>
  <si>
    <t>OPEL MOKKA 1,8 A/T</t>
  </si>
  <si>
    <t>NISSAN  X-TRAIL 2.0L</t>
  </si>
  <si>
    <t>NISSAN  PATHFINDER 4.0</t>
  </si>
  <si>
    <t>HYUNDAI  ELANTRA 1.8L</t>
  </si>
  <si>
    <t>Ավտոմեքենայի ամորտիզացիոն ժամկետի լրացման և հաճախակի խափանումների պատճառով անհրաժեշտ է նոր բեռնատար ավտոմեքենա՝ Դատական դեպարտամենտի կենտրոնական պահեստից նյութական արժեքների տեղափոխման համար, Հիմք՝ ՀՀ  կառավարության 28.09.2023թ. N 1666-Ն որոշման Հավելված 3. Կետ 17</t>
  </si>
  <si>
    <t>Ավտոմեքենա  բեռնատար RENAULT DOKKER</t>
  </si>
  <si>
    <t>Ավտոտրանսպորտային փոխադրման ծառայության ձեռքբերում</t>
  </si>
  <si>
    <t>Մակերես/ քանակ</t>
  </si>
  <si>
    <t>Պետական իշխանության մարմինների տեխնիկայի միջոցների և գրասենյակային գույքի վերաբերյալ</t>
  </si>
  <si>
    <t xml:space="preserve"> 2025թ. ընթացքում գնման ենթակա </t>
  </si>
  <si>
    <t>2026թ. բյուջետային հայտ</t>
  </si>
  <si>
    <t>Համակարգիչամբողջը մեկում Aser Veriton Z4714GT.is 13400,ssds 12 GB,HDD1TB,RAM DDR4 16GB/ՕՊ․ ՍԿԱՎԱՌԱԿԱԴԻՐ/</t>
  </si>
  <si>
    <t>Համակարգիչ (Pentium I մանիտ©)</t>
  </si>
  <si>
    <t>Համակարգիչ   HP DX2200</t>
  </si>
  <si>
    <t>Business Telephone System  Type ''B''</t>
  </si>
  <si>
    <t>Համակարգի Piv 3.0 1MB cache 800MHz FSB, 512MB DDR II PC-4200 80 GBHDD, FDD,CD-RW/DVD, KB, Mouse</t>
  </si>
  <si>
    <t>Համակարգիչ P4Core2Duo2, 66/1066Intel31chipset,VGA128MBonboard,HDD SATS160GB,RAM1024 MB, CD-RV/DVD, Keyboard,Mouse</t>
  </si>
  <si>
    <t>Համակարգիչ P4 Core2Duo2, 66/1066, Intel 31 chipset, VGA 128 Mb onb., HDD SATS 160 Gb, RAM 1024 Mb , CD-RW/DVD, KB&lt; Mouse</t>
  </si>
  <si>
    <t xml:space="preserve">Համակարգիչ Intel P IV 3 GHz/512 Mb DDR/ 80 Gb/ Lan 100 Mbps/ FDD / DVD/ CD-RW combo 16x48x24xx48/ Sound onb/ Keyboard / Mouse / Video adapter 128 Mb </t>
  </si>
  <si>
    <t>Համակարգիչ HP Comapaq dx * 7400</t>
  </si>
  <si>
    <t>Համակարգիչ HP Comapaq dx * 7400 ,CPU</t>
  </si>
  <si>
    <t>Համակարգիչ  Core2Duo2, 66/1066</t>
  </si>
  <si>
    <t>Համակարգիչ P4 2.8 GHz, 915 intel chipset, VGA 64 MB on board, Radeon X 3001 E 800 FDBHDDSATA 80 GB, RAM 128 MB, FDD, CD RW/DVD, KB, Mouse</t>
  </si>
  <si>
    <t xml:space="preserve"> Համակարգիչ HP, 2.33 GHz</t>
  </si>
  <si>
    <t>Համակարգիչ P 4 3.0 GHz, 915 intel chipset, VGA 64 MB on board, 800 FDBHDDSATA 80 GB, RAM 256 MB, FDD, CD RW/ DVD, KB, Mouse</t>
  </si>
  <si>
    <t xml:space="preserve">Համակարգիչ P 4 Core 2Duo2 66/1066 intel 3 chipset  VGA 128 MB on board HDD SATS 160 GB RAM 1024 MB CD </t>
  </si>
  <si>
    <t>Համակարգիչ P 4  CPU 3.0 ,  2.99 GHz 504 MB RAM</t>
  </si>
  <si>
    <t>Համակարգիչ HP Com.7400</t>
  </si>
  <si>
    <t>Համակարգիչ Core 2 DUO E7500</t>
  </si>
  <si>
    <t>Համակարգիչ HPcompaq 6200Proser</t>
  </si>
  <si>
    <t>Համակարգիչ  MERKURI</t>
  </si>
  <si>
    <t>Համակարգիչ P4  3.2</t>
  </si>
  <si>
    <t>Համակարգիչ P4/մոնիտոր   Acer1717</t>
  </si>
  <si>
    <t>Համակարգիչ  P43</t>
  </si>
  <si>
    <t>Համակարգիչ  ամբողջը մեկում</t>
  </si>
  <si>
    <t>Սեղանի համակարգի Dell Vostro 3650MT/CPU intel Core i5-6400/4GB/500GB/DVDRW/Monitor Dell E2216H 21.5 OS Win 10 Proffesional Edition</t>
  </si>
  <si>
    <t>Համակարգի P4 3.0Hz, 915 Intel chipset, VGA 64 MB on board, 800 FSB HDD SATA 80GB, RAM 256 MB, FDD, CD-RW/DVD, KB, Mouse</t>
  </si>
  <si>
    <t>Համակարգիչ հետ համատեղելի ձայնային քարտ</t>
  </si>
  <si>
    <t>Հմակակարգիչ HP de5800, Intel Core2 Duo E4500, 2.20 Ghz with 2MB L2 cashe, 800Mhz front side bus</t>
  </si>
  <si>
    <t>Համակարգիչ Intel Core 2Duo, E 6750 2,66GHz, VGA 128Mb, HDD 150 Gb, RAM 1Gb</t>
  </si>
  <si>
    <t>Համակարգիչ (Workstation) HP Compaq dx7400, CPU: 2,33 GHz, RAM 2GB, HDD 160GB, Video Adapter/Graphics Card: integrated</t>
  </si>
  <si>
    <t>Համակարգիչ Workstation dx 7500: Intel Core DUO E 7500CZC 9496</t>
  </si>
  <si>
    <t>Համակարգիչ CPU: Intel Core 2 Duo E7500, 2.93 GHz, RAM: 2 GB PC3-10600(1x2GB)</t>
  </si>
  <si>
    <t>Համակարգիչ HPcompaq 6200 Pro Ser, Intel i3-2120</t>
  </si>
  <si>
    <t>Համակարգիչ Core i3 M  Windows 8.1 pro 3.4</t>
  </si>
  <si>
    <t>Համակարգիչ Core i3 MS Office Standaet Windos 8.1</t>
  </si>
  <si>
    <t>Սեղանի համակարգիչ  ACER Veriton M 2640G/մոնիտոր  ACER V226HQLbd</t>
  </si>
  <si>
    <t>Workstion Intel Core i7-3770</t>
  </si>
  <si>
    <t>Համակարգիչ  HP compag 500B Core 2Duo E7500.2.93Hz</t>
  </si>
  <si>
    <t>Համակարգիչ P4 3.0Ghz RAM 512mb/Monitor HP 1740</t>
  </si>
  <si>
    <t>Workstation dx 750 Intel Core 2Duo  համակարգիչ</t>
  </si>
  <si>
    <t>Համակարգիչ HP  compag 500B Core 2Duo E 7500.2.93GHz</t>
  </si>
  <si>
    <t>Համակարգիչ IRU Corp 313 TWR i3 8100/8gb/1tb SSD128Gb/7.2k/monitor LG22MK430HB</t>
  </si>
  <si>
    <t>ՀամակարգիչIRU Corp 313 TWR i3, 8100/4gb/1tb 7.2/LG22MK430HB</t>
  </si>
  <si>
    <t>Համակարգիչ HP290G2MT/3.6GHz,4Cores, DDR4 8GB,SSD 1TB,W10Pro 02019</t>
  </si>
  <si>
    <t>Համակարգիչ  CORE Dell vostro 3888 win pro 10 i3-10100</t>
  </si>
  <si>
    <t>Համակարգիչ Dell Vostro 3650MT/CPU Intel Core i5-6400/4GB/500GB/DVDRW/ Մոնիտոր Dell E2216H (21,5),OS Win 10 Proffesional Edition</t>
  </si>
  <si>
    <t>Համակարգիչ HP290G4MT/i5-10500 /8GB/256GB/1TB DVD-RW/Win10/Philips 23.8 Monitor</t>
  </si>
  <si>
    <t>Համակարգիչ Dell Vostro 3910 i3 -12100/8GB/256GB/1TB DVD-RW/Win/Monitor Philips 23.8</t>
  </si>
  <si>
    <t>Համակարգիչ Dell Vostro 3910 i3 -12100/8GB/256GB/1TB DVD-RW/Win/Monitor Philips 23.9</t>
  </si>
  <si>
    <t>Համակարգիչ HP290 G2MT/3.6Hz, 4Cores, DDR 4 8GB, SSD240GB, HDD1TB W10Pro, O2019</t>
  </si>
  <si>
    <t>Սեղանի համակարգիչ ACER Veriton M264G/մոնիտոր ACER V226HQLbd</t>
  </si>
  <si>
    <t>Համակարգիչ HP290 i3-12100/8GB/256GB /1TB DVD-RW/Win/Philips 23.8 Monitor</t>
  </si>
  <si>
    <t>Worqstation HP Compaq dx2200</t>
  </si>
  <si>
    <t>Սեղանի համակարգիչ ACER Veriton M2640G/մոնիտոր ACER V226HQlbd</t>
  </si>
  <si>
    <t>Համակարգիչ IRU Corp 313 TWR i3, 8100/4gb/1tb 7,2k/մոն.LG22MK430HP</t>
  </si>
  <si>
    <t>Համակարգիչ  ամբողջը մեկում, Acer Veriton Z4714GT, i5-13400, SSD512GB, HDD1TB, RAM DDR4 16GB/օպտիկական սկավառակակիր</t>
  </si>
  <si>
    <t>Համակարգիչ Dell Vostro 3681/Intel Core i5 10400/8GB/256GBM, 2SSD/1TB HDD/DVDRW/WiFi+BT/W10pro/3Yrw Մոնիտոր Dell 24 p2419H(23.8), մկնիկ, ստեղնաշար</t>
  </si>
  <si>
    <t>Համակարգիչ HP290G2MT/3.6GHz,4Cores,DDR4 8GB,SSD240, HDD1TB,W10Pro, O2019</t>
  </si>
  <si>
    <t>Պրոցեսոր ՙWORKSTATION TYPE ՙB՚  HP dc 5700 ut Core2 Duo E 4300 intel Pentium IV Core 2 Duo</t>
  </si>
  <si>
    <t>Համակարգիչ  Dell Vostro 3910  i3-12100/8GB/256GB/1TB /DVD-RW/Win/Monitor Philips 23.8</t>
  </si>
  <si>
    <t>Նոութբուք DELL Vostro 3520, 15.6"FHD/i3-1215U/8GB/256GB/SSD/DVD-RW/mouse, case</t>
  </si>
  <si>
    <t>Համակարգիչ ամբողջ մեկում,Acer Veriton Z4714GT,i5-13400, SSD512GB, HDD1TB, RAM DDR4 16GB /օպտիկական սկավառակիր</t>
  </si>
  <si>
    <t>Դյուրակիր համակարգիչ /DELL Vostro 3520, Corei3-1215U/8GB/256GB/SSD /15.6/</t>
  </si>
  <si>
    <t xml:space="preserve">Համակարգիչ Dell Vostro3681/Intel Core i5-10400/8GB/ 256 GBM,2SSD/1TB HDD /DVDRW/WIFI+BT/W10pro/3Yrw Մոնիտոր Dell 24 P2419H (23,8),մկնիկ ստեղնաշար </t>
  </si>
  <si>
    <t xml:space="preserve">Վերաքննիչ քրեական դատարան </t>
  </si>
  <si>
    <t>Համակարգիչ HP290 i3-12100/8GB/256GB/1TB/DVD-RW/Win/Philips</t>
  </si>
  <si>
    <t>Համակարգիչ ամբողջը մեկում Acer Vertion Z4714GT AIO DQ.R03MC.00S /սկավառակակիր/ Intel i5-13400</t>
  </si>
  <si>
    <t>Համակարգիչ ամբողջը մեկում, Acer Veriton Z4714GT,     i5-13400, SSD512GB, HDD1TB, RAM DDR4 16GB /օպտիկական սկավառակակիր/</t>
  </si>
  <si>
    <t>Դյուրակիր համակարգիչ /Dell Vostro 3520/Core i3-1215U/8GB/256GB SSD/15.6/</t>
  </si>
  <si>
    <t>Համակարգիչ ամբողջը մեկում Acer VeritonZ4714GT</t>
  </si>
  <si>
    <t>Համակարգիչ HP290G3MT /3-9100</t>
  </si>
  <si>
    <t xml:space="preserve">Վարչական դատարան </t>
  </si>
  <si>
    <t>Սեղանի համակարգիչ Dell Vostro3650MT/CPU Intel Core i5-6400/4GB/500GB/DVDRW/Monitor Dell E 2216H 21.5 OS Win 10 Proffesional Edition արտոնագրված MS Office  2016 Std,ENG Gov</t>
  </si>
  <si>
    <t>Մուտքի հսկողության համակարգ /ՀՀ վարչական դատարան/</t>
  </si>
  <si>
    <t xml:space="preserve">Համակարգիչ Dell Vostro 3888 i3-10100/8GB/256GB/1TB/DVD-RW/Win10/Monitor 23.8 </t>
  </si>
  <si>
    <t>Նոութբուք Dell Vostro 3520, 15,6''FHD/i3-1215U/8GB/256GB/SSD/DVD-RW/mouse,case</t>
  </si>
  <si>
    <t>Դյուրակիր համակարգիչ/Dell Vostro 3520/, Core i3-1215U/8GB/256GB SSD/15.6/</t>
  </si>
  <si>
    <t>Համակարգիչ ամբողջը մեկում, Acer-VeritonZ4714GT, i5-13400, SSD512GB, HDD1TB, RAM DDR4 16GB/օպտիկական սկավառակակիր/</t>
  </si>
  <si>
    <t>Համակարգիչ HP290i3-12100/8GB Philips monitor</t>
  </si>
  <si>
    <t>Սեղանի համակարգիչ ACER Veriton M2640G/մոնիտոր ACER V226 HQ</t>
  </si>
  <si>
    <t>Համակարգիչ HP290G2MT/3.6Ghz 4core DDR4, 8GB SSd o2019</t>
  </si>
  <si>
    <t>Համակարգիչ ամբողջը մեկում ACER Veriton DDS512GB, HDD1TB RAM DDR4 16GB /օպտիկական սկավառակակիր/</t>
  </si>
  <si>
    <t>ՍԵղանի համակար·Çã ACER VERITON M2640G /մոնիտոր AcervhqLbd/</t>
  </si>
  <si>
    <t>Համակարգիչ U Corp 313 TWR i3.8100/8gb/1tb/SSD128Gb/7.2k/ մոնիտոր LG22MK430HB</t>
  </si>
  <si>
    <t>Համակարգիչ P4 Core2Duo2, 66/1066</t>
  </si>
  <si>
    <t>Համակարգիչ HPCompaq dx7400,CPU:2,33GHzRAM 2 GB, HD</t>
  </si>
  <si>
    <t>Համակարգիչ Workstation HP Compaq dx7400</t>
  </si>
  <si>
    <t>Դյուրակիր համակարգիչ / Dell Vostro 3520/ Core i3-1215U/8GB/256GB SSD/15.6 FHD/</t>
  </si>
  <si>
    <t>Համակարգիչ ամբողջը մեկում, Acer Veriton Z4714GT, i5-13400, SSD512GB, HDD1TB, RAM DDR4 16GB /օպտիկական սկավառակակիր/</t>
  </si>
  <si>
    <t>համակարգիչ WORKSTATION HP dx 7500M/1:7400</t>
  </si>
  <si>
    <t>համակարգիչ WORKSTATION HP dx 7500 Intel Core 2 Duo. 2.93Ghz</t>
  </si>
  <si>
    <t>համակարգիչ HP290 i3-12100/8GB/256GB/1TB/DVD-RW/Win/Philips 23,8 Monitor</t>
  </si>
  <si>
    <t>Համակարգիչ ամբողջը մեկում ,Acer Veriton Z4714GT, i5-13400, SSD512GB, HDD1TB, RAM DDR4 16GB /օպտիկական սկավառակակիր/</t>
  </si>
  <si>
    <t>2020</t>
  </si>
  <si>
    <t>2010</t>
  </si>
  <si>
    <t>2013</t>
  </si>
  <si>
    <t>2009</t>
  </si>
  <si>
    <t>Դյուրակիր համակարգիչ /Dell Vostro 3520/Intel Core i3-1215U/8GB/256GB SSD/15.6/</t>
  </si>
  <si>
    <t>2024</t>
  </si>
  <si>
    <t>2011</t>
  </si>
  <si>
    <t>2012</t>
  </si>
  <si>
    <t>2008</t>
  </si>
  <si>
    <t>2023</t>
  </si>
  <si>
    <t>Համակարգիչ HP290 i3-12100/8GB/256GBM/1TB HDD /DVD-RW/Win/Philips 23.8 Monitor</t>
  </si>
  <si>
    <t>2019</t>
  </si>
  <si>
    <t>Համակարգիչ P4,Սամսունգ AC230V, պատճ.սարք SCX-4x16</t>
  </si>
  <si>
    <t>2015</t>
  </si>
  <si>
    <t>2006</t>
  </si>
  <si>
    <t>2007</t>
  </si>
  <si>
    <t>Նոութբուք Dell Vostro 3520, 15.6'' FHD/i3-1215U/8GB/256GB/SSD/DVD-RW/mpuse,case</t>
  </si>
  <si>
    <t>2017</t>
  </si>
  <si>
    <t>Ֆեմիդա ձայն․ համակագ, համ-իչ-Intel i3-12100/1TB/8GB, մոնիտոր 21,5"AOC, տպիչ-HPLJ Pro 4003dn, UPS-650VA, դատ․ ձայն․համ․"SRS Femida"</t>
  </si>
  <si>
    <t>Ֆեմիդա՚ ձայնագրման համակարգ</t>
  </si>
  <si>
    <t>2016</t>
  </si>
  <si>
    <t>Համակարգիչ ամբողջը մեկում, Acer Veriton Z4714GT, i5-13400, SSD512GB,HDD1TB, Ram DDR4 16GB /օպտ. սկավառակակիր/</t>
  </si>
  <si>
    <t xml:space="preserve">Սնանկության դատարան </t>
  </si>
  <si>
    <t>Հաքմակարգիչ ամբողջը մեկում, Acer Veriton Z4714GT, i5-13400, SSD512GB, HDD1TB, RAM DDR4 16 GB /օպտիկական սկավառակակիր</t>
  </si>
  <si>
    <t>Նոութբուք Dell Vostro 3520, 15.6 FHD/i3-1215U/8GB/256GB/SSD/DVD-RW/mouse, case</t>
  </si>
  <si>
    <t>Նոութբուք Dell Vostro 3593, i5, RAM8Gb,SSD256Gb,W10Pro</t>
  </si>
  <si>
    <t>Դյուրակիր համակարգիչ  /Dell Vostro 3520/  Core i3-1215U/8GB/256GB/SSD/15.6/</t>
  </si>
  <si>
    <t>Դյուրակիր համակարգիչ  /Dell Vostro 3520/ Core i3-1215U/8GB/512GB/SSD/15.6/</t>
  </si>
  <si>
    <t>Հաքմակարգիչ ամբողջը մեկում HP Inc 205G4</t>
  </si>
  <si>
    <t xml:space="preserve">Հակակոռուպցիոն դատարան </t>
  </si>
  <si>
    <t>9</t>
  </si>
  <si>
    <t>Համակարգիչ Dell Vostro3910 I3-12100/8GB/256GB/1TB DVDRW/W Մոնիտոր PHILIPS 23.8</t>
  </si>
  <si>
    <t>1</t>
  </si>
  <si>
    <t>Workstation lntel Core i7-3770</t>
  </si>
  <si>
    <t>Համակարգիչ ամբողջը մեկում ,Acer Veriton Z4714GT,i5-13400 SSD512GB,HDD1TB,RAM DDR4</t>
  </si>
  <si>
    <t>6</t>
  </si>
  <si>
    <t>Բիզնես հեռախոսային համակարգ - Busines Telephone System Type D "Panasonic"</t>
  </si>
  <si>
    <t>Ֆեմիդա -Workstation /պրոցեսոր P IV 3.0, 1MB Cache , 800 MHz FSB, 512 MB  DDR II PC -4200/ JR2/G1/001-CENTER առ 20,12,2007թ</t>
  </si>
  <si>
    <t xml:space="preserve">Պրոցեսոր ՙWORKSTATION TYPE ՙA՚  HP  Dc 5700 ut Core2 Duo E4300 intel Pentium IV </t>
  </si>
  <si>
    <t>Սերվեր ՙDATABASE HP  ML310T04 3050 HP-SATA/SAS Svr</t>
  </si>
  <si>
    <t>Ֆեմիդա -Workstation /պրոցեսոր P IV 3.0, 1MB Cache , 800 MHz FSB, 512 MB  DDR II PC -4200/Ակտ JR2/G1/001-SHENGAVIT առ 20,12,2007</t>
  </si>
  <si>
    <t>Պրոցեսոր - Workstation intel Core i7-3770</t>
  </si>
  <si>
    <t>Համակարգիչ Core i3 MS office Standaet Windows 8.1</t>
  </si>
  <si>
    <t>Համակարգիչ սեղանի Dell Vostro 3650 MT/CPU intel Core i5-6400/4GB/500GB/DVDRW/Monitor Dell E 2216H 21.5 OS Win 10 Proffesional Edition</t>
  </si>
  <si>
    <t>Համակարգիչ ամբողջը մեկում,Acer Veriton Z4714GT,i5-13400,SSD512GB,HDD1TB,RAM DDR4 16GB/օպտիկական սկավառակակիր/</t>
  </si>
  <si>
    <t>Դյուրակիր համակարգիչ /Dell Vostro 3520/ Corei3-1215U/8GB/256GB SSD/15.6/</t>
  </si>
  <si>
    <t>Համակարգիչ HP290 i3-12100/8GB/256GB/1TB/DVD-RW/Win /Philips</t>
  </si>
  <si>
    <t>Կարգադրիչների ծառայություն</t>
  </si>
  <si>
    <t>Դյուրակիր համակարգիչ /Dell Vostro 3520/ Core i3-1215U/8GB/256GB SSD/15.6/</t>
  </si>
  <si>
    <t>Դյուրակիր համակարգիչ /Dell Vostro 3520/ Core i3-1215U/8GB/512GB SSD/15.6/</t>
  </si>
  <si>
    <t>Note-book SONY VAIO</t>
  </si>
  <si>
    <t>Դյուրակիր համակարգիչ/DELL VOSTRO3520/Core i3-1215U/8Gb/512Gb  SSD/15.6/</t>
  </si>
  <si>
    <t>Նոութբուք Dell Vostro 3520, 15,6" FHD/i3-1215U/8GB/256GB/SSD/DVD-RW/mouse, case</t>
  </si>
  <si>
    <t>Դյուրակիր համակարգիչ  Dell Vostro 3520 Core i3 1215U/8GB/512GB SSD/15.6</t>
  </si>
  <si>
    <t>Դյուրակիր համակարգիչ /DellVostro 3520/Core i3</t>
  </si>
  <si>
    <t>Նոութբուք DELL vostro 3520 15.6'' FHD/i31215U/8GB/256GB/SSD/DVD-RW mouse case</t>
  </si>
  <si>
    <t xml:space="preserve">Նոութբուք/ Դյուրակիր համակարգիչ /Dell Vostro 350/core i3/1215U/8Gb/256Gb SSD/15.6 </t>
  </si>
  <si>
    <t>Նոութբուք Dell Vostro 3520, 15.6" FHD/i3-1215U/8GB/256GB/SSD/DVD-RW/mouse, case</t>
  </si>
  <si>
    <t>Նոութբուք Dell Vostro 3520, 15.6'' FHD/i3-1215U/8BG/256GB/SSD/DVD-RW/mouse case</t>
  </si>
  <si>
    <t>Դյուրակիր հմակարգիչ /Dell Vostro 3520/ Core i3-1215U/8GB/512GB/SSD</t>
  </si>
  <si>
    <t>Նոութբուք Dell Vostro 3520, 15.6" FHD/i3-1215U/8GB/256GB/SSD/DVD-RW/mouse,case</t>
  </si>
  <si>
    <t>Նոութբուք Dell Vostro 3520, Core i3-1215U/8GB/512GB/SSD/15.6</t>
  </si>
  <si>
    <t>Մոնիտոր Viewsonic LCD</t>
  </si>
  <si>
    <t>Տեսամոնիտոր  TE-QS-55</t>
  </si>
  <si>
    <t>Մոնիտոր DELL 17” LCD</t>
  </si>
  <si>
    <t>Մոնիտոր  17” LCD</t>
  </si>
  <si>
    <t>Մոնիտոր CIT 17”</t>
  </si>
  <si>
    <t>Մոնիտոր HP LJ 1908</t>
  </si>
  <si>
    <t>Մոնիտոր Spider 17</t>
  </si>
  <si>
    <t>Մոնիտոր  Beng LCD 19</t>
  </si>
  <si>
    <t>Մոնիտոր  Acer</t>
  </si>
  <si>
    <t>Մոնիտոր HP 1908 LCD 19</t>
  </si>
  <si>
    <t>Մոնիտոր HP20HP 2011*20-inLED LCD</t>
  </si>
  <si>
    <t>Մոնիտոր  SAMSUNG20</t>
  </si>
  <si>
    <t>Մոնիտոր  ACER1717</t>
  </si>
  <si>
    <t>Մոնիտոր  HP LJ  1740</t>
  </si>
  <si>
    <t>Մոնիտոր DELL 17LCD</t>
  </si>
  <si>
    <t>Մոնիտոր Spider Net 17LCD</t>
  </si>
  <si>
    <t>Մոնիտոր LG 17LCD</t>
  </si>
  <si>
    <t>Մոնիտոր Samsung CIT</t>
  </si>
  <si>
    <t>Մոնիտոր Benq E 900W</t>
  </si>
  <si>
    <t>Մոնիտոր HP LCD19</t>
  </si>
  <si>
    <t>Մոնիտոր HP L 1908w</t>
  </si>
  <si>
    <t>Մոնիտոր Samsung SyncMaster 943N, 19`</t>
  </si>
  <si>
    <t>Մոնիտոր HP compaq LE 1901w</t>
  </si>
  <si>
    <t>Monitor  20Samsung S 20A300BCore i3 MS Office Standaet Windows 8.1</t>
  </si>
  <si>
    <t xml:space="preserve">Մոնիտոր HP Compag LE 1901w  2011x  </t>
  </si>
  <si>
    <t>Մոնիտոր LD 1908 w</t>
  </si>
  <si>
    <t>Մոնիտոր PHILIPS243S7EJMB/00 23,8''</t>
  </si>
  <si>
    <t>Մոնիտոր DELL177</t>
  </si>
  <si>
    <t>Մոնիտոր 20 Samsung S 20A300B</t>
  </si>
  <si>
    <t>Մոնիտոր Philips 243S7EJMB/00 23.8</t>
  </si>
  <si>
    <t>Մոնիտոր -HP L 1502 Flat Panel  monitor /ակտ  27,12,2005 JR/G/001-6/</t>
  </si>
  <si>
    <t>Վարչական  դատարան</t>
  </si>
  <si>
    <t>Տեսամոնիտոր TE-QS-55</t>
  </si>
  <si>
    <t>Կոշտ սկավառակի փոխարինում, ներառյալ կոշտ սկավառակը 8TB</t>
  </si>
  <si>
    <t>Մոնիտոր Philips 243 S7EJMB</t>
  </si>
  <si>
    <t>Մոնիտոր  20Samsung S 20A 300B</t>
  </si>
  <si>
    <t>8</t>
  </si>
  <si>
    <t>4</t>
  </si>
  <si>
    <t>14</t>
  </si>
  <si>
    <t>2</t>
  </si>
  <si>
    <t>Մոնիտոր  HP Compag LE 2002xBacklit LCD</t>
  </si>
  <si>
    <t>Մոնիտոր   Philips 19.5 200V4lsb/00</t>
  </si>
  <si>
    <t>Տեսամոնիտոր</t>
  </si>
  <si>
    <t>Կոշտ սկավառակ 10TB</t>
  </si>
  <si>
    <t>Սնանկության Դատարան</t>
  </si>
  <si>
    <t xml:space="preserve">Տեսամոնիտոր TE-QS-55 </t>
  </si>
  <si>
    <t>326100</t>
  </si>
  <si>
    <t>Ֆեմիդա - մոնիտոր CIT -Flat Panel LCD 17 / JR2/G1/001-CENTER առ 20,12,2007թ</t>
  </si>
  <si>
    <t>Ֆեմիդա - մոնիտոր CIT -Flat Panel LCD 17/Ակտ JR2/G1/001-SHENGAVIT առ 20,12,2007</t>
  </si>
  <si>
    <t>Մոնիտոր Benq T705</t>
  </si>
  <si>
    <t xml:space="preserve">Մոնիտոր 20 Samsung </t>
  </si>
  <si>
    <t>Պրինտեր 1022</t>
  </si>
  <si>
    <t>Printer B/W monochrome printing 1102</t>
  </si>
  <si>
    <t>Բազմաֆ-լ լազ. տպիչ HP LJ Pro MFP4103dw, լրացուցիչ քարթրիջով</t>
  </si>
  <si>
    <t>ՊրինտերHP-10-22</t>
  </si>
  <si>
    <t>Պատճենահանող սարք</t>
  </si>
  <si>
    <t>Պատճենահանման մեքենա Քենոն իՌ2016ջի</t>
  </si>
  <si>
    <t>Լազերային տպիչ hp LJ-1018</t>
  </si>
  <si>
    <t>Լազերային տպիչ HP Laser 1018</t>
  </si>
  <si>
    <t>Տպիչ LJ 1018</t>
  </si>
  <si>
    <t>Պատճենահանման մեքենա Canon iR 2016</t>
  </si>
  <si>
    <t xml:space="preserve">Սկաներ HP Scanjet G3110 Photo Scaner </t>
  </si>
  <si>
    <t>Ցանցային տպիչ 2015</t>
  </si>
  <si>
    <t>Սկաներ LIDE</t>
  </si>
  <si>
    <t>HP Lazer Jet 1005</t>
  </si>
  <si>
    <t>Printer Phaser 3010Ba</t>
  </si>
  <si>
    <t>Տպիչ սարք</t>
  </si>
  <si>
    <t>Printer HP LI 1005</t>
  </si>
  <si>
    <t>Սկաներ  canon Lide 120</t>
  </si>
  <si>
    <t>Տպիչ սարք ,բազմաֆունկցիոնալ Canon IR 2520</t>
  </si>
  <si>
    <t>Սերվերային համակարգ Supermicro SYS-5038A-11, Inte</t>
  </si>
  <si>
    <t>Լազերային տպիչ Canon LBP-1120</t>
  </si>
  <si>
    <t>Լազերային տպիչ HP LJ 1005</t>
  </si>
  <si>
    <t>Բազմաֆունկցիոնալ սարք HP LJ M5035xs MFP</t>
  </si>
  <si>
    <t>Սկաներ HP ScanJet5590</t>
  </si>
  <si>
    <t>Լազերային տպիչ LG 1018</t>
  </si>
  <si>
    <t>Բազմաֆունկցիոնալ տպող սարք HP LJ Pro 428 DW</t>
  </si>
  <si>
    <t>Լազերային տպիչ HP LJ Pro M402</t>
  </si>
  <si>
    <t xml:space="preserve">Բազմաֆունկցիոնալ լազերային տպիչ PANTUM BP5100DN </t>
  </si>
  <si>
    <t>Բազմաֆունկցիոնալ տպիչ HP LJ Pro MF4103, լրացուցիչ HP151A քարթրիջով</t>
  </si>
  <si>
    <t>Պատճենահանող մեքենա Kyosera Ecosys MA4500, TK-3400 toger</t>
  </si>
  <si>
    <t>Տեսավահանակ /Philips  V -Line-21.5/54.6 sm/</t>
  </si>
  <si>
    <t>Պրինտեր HP LJ 1022 - Printer Type ''A" (27․12․2005թ ակտ JR/G1/001-6)</t>
  </si>
  <si>
    <t>Բազմաֆուկնկցիոնալ տպիչ սարք Canon IR2520</t>
  </si>
  <si>
    <t>Բազմաֆուկնկցիոնալ տպիչ սարք Canon IR2521</t>
  </si>
  <si>
    <t>Լազերային տպիչ HP Lazerjet M211 dw</t>
  </si>
  <si>
    <t>Լազերային տպիչներ Canon i-Sensys LBP</t>
  </si>
  <si>
    <t>Բազմաֆ-լ լազ․ տպիչ HP ԼJ Pro MFP4103, լրացուցիչ HP151A քարթրիջով</t>
  </si>
  <si>
    <t>Գունավոր տպիչ Kyocera Ecosis PA2100cx</t>
  </si>
  <si>
    <t>Բազմաֆ-լ լազ․ տպիչ HP LJ Pro MFP4103dw, լրացուցիչ քարթրիջով</t>
  </si>
  <si>
    <t>Լազերային տպիչ PANTUM BP5100DN /ներ</t>
  </si>
  <si>
    <t>Լազերային տպիչ HP Laserjet M211 dw printer</t>
  </si>
  <si>
    <t>3</t>
  </si>
  <si>
    <t>Ֆեմիդա ձայն$համակ$համ-իչ-intel i5-8500/1TB/4GB,մոնիտոր 21.5AOC,տպիչ-Kyocera P3145,UPS 850VA,դատ$ձայն$համ$SRS femida</t>
  </si>
  <si>
    <t>29</t>
  </si>
  <si>
    <t>10</t>
  </si>
  <si>
    <t>21</t>
  </si>
  <si>
    <t>20</t>
  </si>
  <si>
    <t>Ֆեմիդա ձայն.համ-իչ-intel I3-10100/1TB/8GB,մոնիտոր 21.5Philips,տպիչ-HP LJ M404.UPS-650VA,դատ.ձայն.համ.SRS Femida</t>
  </si>
  <si>
    <t>Ֆեմիդա ձայն.համ-իչ-intel I3-10100/1TB/8GB,մոնիտոր 21.5Pilips,տպիչ-HP LJ M403dn.UPS-650VA,դատ.ձայն.համ.SRS Femida</t>
  </si>
  <si>
    <t>Բազմաֆունկցիոնալ  լազ$տպիչ սարք HP LJ Pro MFP    M428 dw</t>
  </si>
  <si>
    <t>23</t>
  </si>
  <si>
    <t>Բազմաֆունկցիոնալ լազ$ տպիչ  HP LJ Pro MFP4103,լրացուցիչ HP151A քարթրիջով</t>
  </si>
  <si>
    <t>18</t>
  </si>
  <si>
    <t>5</t>
  </si>
  <si>
    <t>7</t>
  </si>
  <si>
    <t>Կոշտ սկավառակ 8TB</t>
  </si>
  <si>
    <t>Պատճենահանման մեքենա Kyocera ECOSYS MA4500,TK-3400 Toner</t>
  </si>
  <si>
    <t>Գունավոր տպիչ Kyocera ECOSYS PA2100cx</t>
  </si>
  <si>
    <t>Բազմաֆունկցիոնայ լազ. տպիչ HP LJ Pro MFP4103dw, լրացուցիչ քարտրիջով</t>
  </si>
  <si>
    <t>Ցանցային տեսաձայնագրիչ /առնվազն 16 վիդեո մուտք/</t>
  </si>
  <si>
    <t>Լազերային տպիչ Pantum BP5100DN / ներառյալ լրացուցիչ քարթրիջ/</t>
  </si>
  <si>
    <t>Բազմաֆ-լ լազ.տպիչ HP LJ Pro MFP4103dw, լրացուցիչ քարթրիջով</t>
  </si>
  <si>
    <t>Ցանցային տեսաձայնագրիչ /առնվազն 8 վիդեո մուտք/</t>
  </si>
  <si>
    <t>Բազմաֆ-լ լազ. տպիչ HP LJ Pro MFP4103dw, լրացուցիչ քարտրիջով</t>
  </si>
  <si>
    <t>Լազերային տպիչ PANTIUM BP5100DN /ներառյալ լրացուցիչ քարթրիջ/</t>
  </si>
  <si>
    <t>Բազմաֆունկ. լազ. սարք PANTUM BM5100ADN</t>
  </si>
  <si>
    <t>Լազերային տպիչ HP Lazerjet M211 dw Printer</t>
  </si>
  <si>
    <t>Բազմաֆունկ. լազ. տպ. սարք HP LJ Pro MFP M428fdn</t>
  </si>
  <si>
    <t>12</t>
  </si>
  <si>
    <t xml:space="preserve">Գունավոր տպիչ Kyocera Ecosys PA 2100cx </t>
  </si>
  <si>
    <t xml:space="preserve">Բազմաֆունկցիոնալ լազ.տպիչ HP LJ Pro MFP4103 </t>
  </si>
  <si>
    <t xml:space="preserve">Տպիչ Canon LBP 1120 </t>
  </si>
  <si>
    <t>Ֆեմիդա -լազերային տպիչ HP LJ 1018 /Ընդ ակտ N JR2/G1/001-CENTER առ 20,12,2007թ</t>
  </si>
  <si>
    <t>Ֆեմիդա - լազերային տպիչ HP LJ 1018 /Ակտ JR2/G1/001-SHENGAVIT առ 20,12,2007</t>
  </si>
  <si>
    <t>Պատճենահանման մեքենա Canon iR1018j</t>
  </si>
  <si>
    <t>Բոլորը մեկում  (պատճեն․մեքենա + տպիչ ; All-in-one multifunction sistem HP Laser Jet  M 5035 xs MFP Printer A3)</t>
  </si>
  <si>
    <t>Լազերային տպիչ HP lazer jet 1005</t>
  </si>
  <si>
    <t>Լազերային տպիչ HP Lazerjet M211dw Printer</t>
  </si>
  <si>
    <t>Կոշտ սկավառակ, ներառյալ կոշտ սկավառակը 10TB</t>
  </si>
  <si>
    <t>Վերաքննիչ  վարչական  դատարան</t>
  </si>
  <si>
    <t>Կոշտ սկավառակ /արտաքին/ HDD 500GB</t>
  </si>
  <si>
    <t xml:space="preserve">Ցանցային տեսաձայնագրիչի տեղադրում, փոխարինում, ներառյալ տեսաձայնագրիչը (առնվազն 16 վիդեո մուտք), մետաղական իրան </t>
  </si>
  <si>
    <t xml:space="preserve">Ցանցային տեսաձայնագրիչի տեղադրում, փոխարինում, ներառյալ տեսաձայնագրիչը (առնվազն 4 վիդեո մուտք), մետաղական իրան </t>
  </si>
  <si>
    <t>Ցանցային արտաքին տեսախցիկի տեղադրում և միացում, ներառյալ առնվազն 2MP, 2․8մմ լինզայի բացվածք, 24/7 գունավոր տեսանկարահանում</t>
  </si>
  <si>
    <t>Ցանցային ներքին տեսախցիկի տեղադրում և միացում, ներառյալ առնվազն 2MP, 2.8մմ լինզայի բացվածք, 24/7 գունավոր տեսանկարահանում</t>
  </si>
  <si>
    <t>Կոշտ սկավառակի փոխարինում, ներառյալ կոշտ սկավառակը 10TB</t>
  </si>
  <si>
    <t>Ֆեմիդա ձայնագրման համակարգիչ Intel i312100/1TB/8GB մոնիտոր 21.5 AOC, տպիչ HPLJ pro 4003, UPS 650 VA</t>
  </si>
  <si>
    <t>Անալոգային ներքին տեսախցիկի տեղադրում և միացում, ներառյալ առնվազն 5MP, 2.8 մմ լինզայի բացվածք, 24/7 գունավոր տեսանկարահանում</t>
  </si>
  <si>
    <t>Անալոգային արտաքին տեսախցիկի տեղադրում և միացում, ներառյալ առնվազն 5MP, 3.6 մմ լինզայի բացվածք, 24/7 գունավոր տեսանկարահանում՝ առնվազն 30մ</t>
  </si>
  <si>
    <t>Տեսաձայնագրիչի տեղադրում, փոխարինում, ներառյալ տեսաձայնագրիչը (առնվազն 16 վիդեո մուտք, 8 ցանցային տեսախցիկ ավելացնելու հնարավորությամբ, 5MP տեսաձայնագրելու հնարավորություն), մետաղական իրան</t>
  </si>
  <si>
    <t>Տեսաձայնագրիչի տեղադրում, փոխարինում, ներառյալ տեսաձայնագրիչը (առնվազն 4 վիդեո մուտք, 2 ցանցային տեսախցիկ ավելացնելու հնարավորությամբ, 5MP տեսաձայնագրելու հնարավորություն), մետաղական իրան</t>
  </si>
  <si>
    <t>Ցանցային տեսաձայնագրիչի տեղադրում, փոխարինում, ներառյալ տեսաձայնագրիչը (առնվազն 16 վիդեո մուտք), մետաղական իրան  /Վանաձոր/</t>
  </si>
  <si>
    <t>Ցանցային արտաքին տեսախցիկի տեղադրում և միացում, ներառյալ առնվազն 2 MP, 2.8 մմ լինզայի բացվածք, 24/7 գունավոր տեսանկարահանում  /Վանաձոր/</t>
  </si>
  <si>
    <t>Ցանցային ներքին տեսախցիկի տեղադրում և միացում, ներառյալ առնվազն 2 MP, 2.8 մմ լինզայի բացվածք, 24/7 գունավոր տեսանկարահանում /Վանաձոր/</t>
  </si>
  <si>
    <t>Ցանցային տեսաձայնագրիչի տեղադրում, փոխարինում, ներառյալ տեսաձայնագրիչը (առնվազն 16 վիդեո մուտք), մետաղական իրան  /Ստեփանավան/</t>
  </si>
  <si>
    <t>Ցանցային տեսաձայնագրիչի տեղադրում, փոխարինում, ներառյալ տեսաձայնագրիչը (առնվազն 8 վիդեո մուտք), մետաղական իրան  /Ստեփանավան/</t>
  </si>
  <si>
    <t>Ցանցային արտաքին տեսախցիկի տեղադրում և միացում, ներառյալ առնվազն 2 MP, 2.8 մմ լինզայի բացվածք, 24/7 գունավոր տեսանկարահանում  /Ստեփանավան/</t>
  </si>
  <si>
    <t>Ցանցային ներքին տեսախցիկի տեղադրում և միացում, ներառյալ առնվազն 2 MP, 2.8 մմ լինզայի բացվածք, 24/7 գունավոր տեսանկարահանում /Ստեփանավան/</t>
  </si>
  <si>
    <t>Ցանցային տեսաձայնագրիչի տեղադրում, փոխարինում, ներառյալ տեսաձայնագրիչը (առնվազն 16 վիդեո մուտք), մետաղական իրան  /Սպիտակ/</t>
  </si>
  <si>
    <t>Ցանցային տեսաձայնագրիչի տեղադրում, փոխարինում, ներառյալ տեսաձայնագրիչը (առնվազն 4 վիդեո մուտք), մետաղական իրան  /Սպիտակ/</t>
  </si>
  <si>
    <t>Ցանցային արտաքին տեսախցիկի տեղադրում և միացում, ներառյալ առնվազն 2 MP, 2.8 մմ լինզայի բացվածք, 24/7 գունավոր տեսանկարահանում  /Սպիտակ/</t>
  </si>
  <si>
    <t>Ցանցային ներքին տեսախցիկի տեղադրում և միացում, ներառյալ առնվազն 2 MP, 2.8 մմ լինզայի բացվածք, 24/7 գունավոր տեսանկարահանում /Սպիտակ/</t>
  </si>
  <si>
    <t>Femida դատական գործընթացի թվային ձայնագրման համակարգ /Ալավերդի/</t>
  </si>
  <si>
    <t>Ցանցային տեսաձայնագրիչ (առնվազն 16 վիդեո մուտք), մետաղական իրան</t>
  </si>
  <si>
    <t>Ցանցային տեսաձայնագրիչ (առնվազն 4 վիդեո մուտք), մետաղական իրան</t>
  </si>
  <si>
    <t>Ցանցային տեսաձայնագրիչ, առնվազն 16 վիդեո մուտք, մետաղական իրան</t>
  </si>
  <si>
    <t>Ցանցային տեսաձայնագրիչ, առնվազն 4 վիդեո մուտք, մետաղական իրան</t>
  </si>
  <si>
    <t>Ցանցային արտաքին տեսախցիկ, առնվազն 2MP, 2․8մմ լինզայի բացվածք, 24/7 գունավոր տեսանկարահանում</t>
  </si>
  <si>
    <t>Ցանցային ներքին տեսախցիկ, առնվազն 2 MP, 2.8մմ լինզայի բացվածք, 24/7 գունավոր տեսանկարահանում</t>
  </si>
  <si>
    <t>Ցանցային արտաքին տեսախցիկ, ներառյալ առնվազ ն 2MP, 2․8մմ լինզայի բացվածք, 24/7 գունավոր տեսանկ․</t>
  </si>
  <si>
    <t>Ցանցային ներքին տեսախցիկ առնվազն 2 MP, 2.8մմ լինզայի բացվածք, 24/7 գունավոր տեսանկ․</t>
  </si>
  <si>
    <t>Մուտքի հսկողության համակարգ /Սյունիք,Կապանի նստավայր/</t>
  </si>
  <si>
    <t>Մուտքի հսկողության համակարգ /Սյունիք,Գորիսի նստավայր/</t>
  </si>
  <si>
    <t>Ցանցային ներքին տեսախցիկ /առնվազն 2MP, 2.8մմ լինզայի բացվածք, 24/7 գունավոր տեսանկարահանում/</t>
  </si>
  <si>
    <t>Ցանցային արտաքին տեսախցիկ /առնվազն 2MP, 2.8մմ լինզայի բացվածք, 24/7 գունավոր տեսանկարահանում/</t>
  </si>
  <si>
    <t>Ցանցային արտաքին տեսախցիկ /առնվազն 6MP, 3.6մմ լինզայի բացվածք, 24/7 գունավոր տեսանկարահանում/</t>
  </si>
  <si>
    <t>Ցանցային ներքին տեսախցիկ /առնվազն 2MP, 2.8մմ լինզայի բացվածք, 24/7 գունավոր տեսանկարահանում</t>
  </si>
  <si>
    <t>Կոշտ սկավառակի փոխարինում ներառյալ կոշտ սկավառակը 10TB</t>
  </si>
  <si>
    <t>Օդորակիչ TCL TAC-09CHSD/XAB1i-AM /9000BTU</t>
  </si>
  <si>
    <t>Օդորակիչ TCL TAC-18CHSD/XAB1i-AM /18000BTU</t>
  </si>
  <si>
    <t xml:space="preserve">Ջրի կաթսա </t>
  </si>
  <si>
    <t>Ցանցային արտաքին տեսախցիկ /2 MP, 2.8մմ լինզային բացվածք, 24/7 գունավոր տեսանկարահանում/</t>
  </si>
  <si>
    <t>Ցանցային ներքին տեսախցիկ /2 MP, 2.8մմ լինզային բացվածք, 24/7 գունավոր տեսանկարահանում/</t>
  </si>
  <si>
    <t>Ցանցային տեսաձայնագրիչ /16 վիդեո մուտք, մետաղական իրան/</t>
  </si>
  <si>
    <t>Ցանցային տեսաձայնագրիչ /4 վիդեո մուտք, մետաղական իրան/</t>
  </si>
  <si>
    <t>Ցանցային տեսաձայնագրիչ /8 վիդեո մուտք, մետաղական իրան/</t>
  </si>
  <si>
    <t>Մուտքի հսկողության համակարգ /Տավուշ/</t>
  </si>
  <si>
    <t xml:space="preserve">"Ֆեմիդա" ձայն. Համակ.համ-իչ-Intel i3-12100/1TB/8GB, մոնիտոր 21.5 "AOC, տպիչ-HP LJ 4003 dn, UPS-650VA, դատ.ձայն.համ."SRS Femida" </t>
  </si>
  <si>
    <t>Ղեկավարի վահանակ</t>
  </si>
  <si>
    <t>Local Area Network (LAN)</t>
  </si>
  <si>
    <t>Լիցենզիա-ծրագրային ապահովում</t>
  </si>
  <si>
    <t>Sound card system</t>
  </si>
  <si>
    <t>Ականջակալ</t>
  </si>
  <si>
    <t>Ոտնակ միկրոֆոնի</t>
  </si>
  <si>
    <t>Անխափան սնուցման սարք  UPS 1200 VA</t>
  </si>
  <si>
    <t>Public monitor terminal/MKY8160PT, itergrate mith monitor, mountable in monitor chasses, CPU : intel E5200/2.5 Ghz/LGA775/2M/800Mhz/-SYSmark 2004 SE Rating 156= (կոմպլեկտ)</t>
  </si>
  <si>
    <t>UPS 600</t>
  </si>
  <si>
    <t>Անխափան սնուցման սարք /Capasity: 750V A/</t>
  </si>
  <si>
    <t>Թուղթ աղացող սարք 3</t>
  </si>
  <si>
    <t>Անխափան սնուցման սարք Back 750VA</t>
  </si>
  <si>
    <t>Rask HP Universal Rask 10642 G2</t>
  </si>
  <si>
    <t>Rask Mountable UPS MGE 3000VA Rack Mount</t>
  </si>
  <si>
    <t>UPS APS Back RS 500va</t>
  </si>
  <si>
    <t>Flatbet Scaner Epson GT-2500</t>
  </si>
  <si>
    <t>UPS  SMARt1500</t>
  </si>
  <si>
    <t>UPS APS Bask RS 500VA</t>
  </si>
  <si>
    <t>UPS 1500VA</t>
  </si>
  <si>
    <t>Հսկի/ կարդացող սարք</t>
  </si>
  <si>
    <t>Ձայնագրող սարք</t>
  </si>
  <si>
    <t>Աուդիոփոխարկիչ</t>
  </si>
  <si>
    <t>Ոտքի պեդալ</t>
  </si>
  <si>
    <t>Database սերվեր HP DL320G5p X3210</t>
  </si>
  <si>
    <t xml:space="preserve">Ներքին համակարգային ցանցի համակարգ </t>
  </si>
  <si>
    <t>Անխափան սնուցման սարք (Capasity: min. 750VA)</t>
  </si>
  <si>
    <t>Կոշտ սկավառակ EXT HDD 500GBmb</t>
  </si>
  <si>
    <t>UPS OmniVS 1500VA Tower Line-Interneactive 230V</t>
  </si>
  <si>
    <t xml:space="preserve">Ֆեմիդա /համակ. մանիտոր UPS,SRSfemida/±ֆեմիդա ± ձայնագրման համակարգ /համակարգի 1 հատ intel G 3240/500GB/4GB, DVD-RW/WIN7 Pro 64bit,/Ofice home and bus 2013 , մոնիտոր 1 հատ - HP 195 Philips տպի 1 հատ - HP LJ Pro 1102, անխափան սնուցման սարք 1 հատ- UPS 850VA դատական ձայնագրման համակարգ  "SRS Femida" 1հատ ներառյալ "SRS femida' Saoftware /ձայնային ծրագիր,ձայնային պանել M-audio delta աուդի կոմունիկատոր  (mixer 8x4) 6 հատ դինամիկ միկրոֆոն  "SRS voise Clear" միկրոֆոնի պատվանդան 6հատ , աուդիո մալուխ 5մ-6հատ ,2հատ դինամիկի ականջակալներ </t>
  </si>
  <si>
    <t>Smart   APS UPS 1500 VAI</t>
  </si>
  <si>
    <t>Սերվերային համակարգ 5038 A-II,intei XERON E -1226V3, Super X 10SAE,SATA 3.16GB,(2x8gb), DDR3-1600, 2x1 TB 3.5*SATA 6B/s 7.2 RPM,DVD-RW,2xRJ45 Gig, Eth,1xVGA,1xDisplay port, 500W P Supply,USB  ստեղնաշար  Genius, մկնիկ Genius</t>
  </si>
  <si>
    <t>HP Rack պահարան</t>
  </si>
  <si>
    <t>Կաթսայատան ջրի շրջանառության պոմպ</t>
  </si>
  <si>
    <t>Ֆեմիդա ձայնային համակ. Համակարգիչintel  i3-8100/1TB/4GB    մոնիտոր 21.5 Dell  տպիչ  -Kyocera P2335 UPS-850VA դատ.ձայն.համ. SRS Femida</t>
  </si>
  <si>
    <t>Սերվեր/համակարգչային/P0wer Edge T630 Server, տեսակը Tower</t>
  </si>
  <si>
    <t>Անխափան սնուցման սարք UPS/FSP FP 648 Power/UT650EG</t>
  </si>
  <si>
    <t>Կոշտ սկավառակ /արտաքին/HDD Verbatim 1Tb</t>
  </si>
  <si>
    <t>Սկավառակ կոշտ 1 տբ</t>
  </si>
  <si>
    <t>Ֆեմիդա ձայն.համակ.,համ-իչ-Intel i3-10100/1TB/8GB,մոնիտոր 21.5Philips, տպիչ-HPLJM404dn,UPS-650VA,դատ.ձայն.համ."SRS Femida"</t>
  </si>
  <si>
    <t>Ֆեմիդա ձայնային համակ. համակարգիչ intel i3-12100/1TB/8GB  մոնիտոր 21.5AOC,  տպիչ-HP LG Pro 4003dn UPS-650VA դատ.ձայն.համ. SRS Femida</t>
  </si>
  <si>
    <t>Հաշվապահական ծրագիր</t>
  </si>
  <si>
    <t>ֆեմիդա</t>
  </si>
  <si>
    <t xml:space="preserve">Համակարգչային լիցենզիոն ծրագրային ապահովման փաթեթներ </t>
  </si>
  <si>
    <t>Կոշտ սկավառակ/արտաքին/HDD Verbatim 1Tb</t>
  </si>
  <si>
    <t>Կոշտ սկավառակ/արտաքին/HDD 500</t>
  </si>
  <si>
    <t>Մուտքի հսկողության համակարգ Արաբկիր նստավայր</t>
  </si>
  <si>
    <t>Մուտքի հսկողության համակարգ Էրեբունի  նստավայր</t>
  </si>
  <si>
    <t>Ցանցային արտաքին տեսախցիկի տեղադրում և միացում, ներառյալ առնվազն 2MP,2.8մմ լինզայի բացվածք, 24/7 գունավոր տեսանկարահանում</t>
  </si>
  <si>
    <t>Ցանցային տեսաձայնագրիչի տեղադրում,փոխարինում,ներառյալ տեսաձայնագրիչը/առնվազն 4 վիդեո մուտք/,մետաղական իրան</t>
  </si>
  <si>
    <t>Ցանցային ներքին տեսախցիկի տեղադրում և միացում, ներառյալ առնվազն 2MP,2.8մմ լինզայի բացվածք, 24/7 գունավոր տեսանկարահանում</t>
  </si>
  <si>
    <t>Ցանցային տեսաձայնագրիչի տեղադրում,փոխարինում,ներառյալ տեսաձայնագրիչը/առնվազն 16 վիդեո մուտք/,մետաղական իրան</t>
  </si>
  <si>
    <t>Ֆեմիդա- պրոցեսոր CPUIntelPentium G 3240/3.10Ghz, 2cores/HDD 500 GB 7200 rpm SATA:Win 7 pro 32 bit:monitor 19.5 Philips, տպիչ  HP LJ pro P1102:UPS 850VA:"SRS femida";"SRS femida" Software ծրագիր։ M-Audio delta 44";(mixer 8x4):6 դինամիկ,պատվանդ 6,5մ-6հատ,</t>
  </si>
  <si>
    <t>Ֆեմիդա  Intel  Core i3 4170(3,6 GHz),HDD 1 TB, 7200 rampro 64bit/offce home and BUS 2016,SATA,DVD+/RW, DDR3.4 GB PC3-12800,Winmonitor/հատ-HP19.5*PHILIPS,տպիչ 1-KYOCERA FS 1040,UPS 850VA,դատ ձայնագրման համակարգ SRS/femida1 hat</t>
  </si>
  <si>
    <t xml:space="preserve">Կաթսա Taurus Boiler 360 with shell </t>
  </si>
  <si>
    <t>Ֆեմիդա - UPS /Discowery 600 VA, 220 V, 50 Hz/Ընդ ակտ N JR2/G1/001-CENTER առ 20,12,2007թ</t>
  </si>
  <si>
    <t>Ֆեմիդա - Microphones /ընդ ակտ N JR2/G1/001 առ 20․12․2007/</t>
  </si>
  <si>
    <t>2x18W առաստաղի լուսարձակ, կլոր , (Հոլանդիա), 240x170մմ, 220-240V/50-60Hz, 2x18W լյումինիսցենտային</t>
  </si>
  <si>
    <t>Հոսանքի մարտկոց -համակարգը անհապաղ սնուցող սարք  7,2A, 12V մարդկոցով</t>
  </si>
  <si>
    <t>Պահարան սերվերի իր լրակազմով  ''HP Universal RACK  10642 G2 Pallet Rack ''</t>
  </si>
  <si>
    <t>Սերվեր ՙWWW  SERVER HP ML 310T04 3050 HP -SATA/SAS SVR ՚</t>
  </si>
  <si>
    <t>Ֆեմիդա - ծրագրի համակարգՙAydio-Commutating Mixture՚/ընդ ակտ  N JR2/G1/001 -SHENGAVIT առ 20․12․2007/</t>
  </si>
  <si>
    <t>Ֆեմիդա - Headphones /JR2/G1/001-SHENGAVIT առ 20․12․2007</t>
  </si>
  <si>
    <t>Ֆեմիդա -Voice Recording Operating Software/Ձայնի ձայնագրման օպերացիոն ծրագիր/Ընդ ակտ N JR2/G1/001-CENTER առ 20,12,2007թ</t>
  </si>
  <si>
    <t>Ֆեմիդա - ծրագրի համակարգՙSISTEM COMPATIBLE Sound Card /Ընդ ակտ N JR2/G1/001-CENTER առ 20,12,2007թ</t>
  </si>
  <si>
    <t>Ֆեմիդա -  ծրագրի համակարգՙAydio-Commutating Mixture  /Ընդ ակտ N JR2/G1/001-CENTER առ 20,12,2007թ</t>
  </si>
  <si>
    <t>Ֆեմիդա-Stands with holders for microphones  /Ընդ ակտ N JR2/G1/001-CENTER առ 20,12,2007թ</t>
  </si>
  <si>
    <t>Ֆեմիդա - Sound Cable with its pluging /JR2/G1/001-CENTER առ 20․12․2007</t>
  </si>
  <si>
    <t>Ֆեմիդա - Headphones /JR2/G1/001-CENTER առ 20․12․2007</t>
  </si>
  <si>
    <t>Ֆեմիդա - Foot pedal /JR2/G1/001-CENTER առ 20․12․2007</t>
  </si>
  <si>
    <t>Ֆեմիդա -Voice Recording Operating Software/Ձայնի ձայնագրման օպերացիոն ծրագիր/ /JR2/G1/001-SHENGAVIT առ 20․12․2007</t>
  </si>
  <si>
    <t>Անխափան սնուցման սարք /UPS 650/</t>
  </si>
  <si>
    <t xml:space="preserve">Համակարգչային լիցինզիոն ծրագրային ապահովման փաթեթներ </t>
  </si>
  <si>
    <t>Ֆեմիդա- ծրագրի համակարգՙSISTEM COMPATIBLE Sound Card՚ /JR2/G1/001-SHENGAVIT առ 20․12․2007</t>
  </si>
  <si>
    <t>Կոշտ սկավառակ /արտաքին/ HDD Verbatim 1 Tb</t>
  </si>
  <si>
    <t>Ցանցային տեսաձայնագրիչ /առնվազն 4 վիդեո մուտք/,մետաղական իրան</t>
  </si>
  <si>
    <t>Ցանցային արտաքին տեսախցիկ ներառյալ առնվազն 2MP, 2.8մմ լինզայի բացվածք,24/7 գունավոր տեսանկարահանում</t>
  </si>
  <si>
    <t>Ցանցային ներքին տեսախցիկ ներառյալ առնվազն 2MP, 2.8մմ լինզայի բացվածք, 24/7 գունավոր տեսանկարահանում</t>
  </si>
  <si>
    <t>Ցանցային տեսաձայնագրիչ /առնվազն 16 վիդեո մուտք/,մետաղական իրան</t>
  </si>
  <si>
    <t>Ցանցային տեսաձայնագրիչ /առնվազն 8 վիդեո մուտք/,մետաղական իրան</t>
  </si>
  <si>
    <t>Workstation CIT RCProcessor P4 3.1 Mb</t>
  </si>
  <si>
    <t>Անխափան սնուցման աղբյու՝ր 630 Վտ, Mercury Maverik 1050</t>
  </si>
  <si>
    <t>Անվտանգության ապահովման սարքեր (մետաղաորսիչ ZKteco)</t>
  </si>
  <si>
    <t>Անվտանգության ապահովման սարքեր (մետաղաորսիչ կամար-DHI-ISC-D733-TS)</t>
  </si>
  <si>
    <t>Կոշտ սկավառակ /արտաքին/HDD</t>
  </si>
  <si>
    <t>Կոշտ սկավառակ /արտաքին/  HDD 500Gb /1TB/</t>
  </si>
  <si>
    <t>Ցանցային տեսաձայնագրիչ (16 վիդեո մուտք), մետաղական իրան TD-3116B2</t>
  </si>
  <si>
    <t>Կոշտ սկավառակ, ներառյալ կոշտ սկավառակը 8TB Seagate 8TB</t>
  </si>
  <si>
    <t>Ցանցային արտաքին տեսախցիկ, 2MP, 2.8մմ լինզայի բացվածք, գունավոր տեսանկարահանում "TD-9420S4L-D(D/PN/AW1)"</t>
  </si>
  <si>
    <t>Ցանցային արտաքին տեսախցիկ, 6MP, 3.6մմ լինզայի բացվածք, գունավոր տեսանկարահանում "TD-9462S4-G(D/PE/AW3)"</t>
  </si>
  <si>
    <t>Ցանցային ներքին տեսախցիկ 2MP, 2.8մմ լինզայի բացվածք, գունավոր տեսանկարահանում "TD-9520S4L-D(D/PN/AW1)"</t>
  </si>
  <si>
    <t xml:space="preserve">Մուտքի հսկողության  համակարգ </t>
  </si>
  <si>
    <t>Ցանցային ներքին տեսախցիկ</t>
  </si>
  <si>
    <t>Կոշտ սկավառակ BTB</t>
  </si>
  <si>
    <t>Մուտքի հսկողության համակարգ /Արտաշատ,Մասիս, Եղեգնաձոր,Վայք/</t>
  </si>
  <si>
    <t>Կենտրոնացված ջեռուցման կաթսա</t>
  </si>
  <si>
    <t>Կոշտ սկավառակ, ներառյալ կոշտ սկավառակը 8TB</t>
  </si>
  <si>
    <t>ՙԱ՚ տեսակի սովորական սեղանª առանց տումբայի</t>
  </si>
  <si>
    <t>ՙԱ՚ տեսակի զգեստապահարան</t>
  </si>
  <si>
    <t>ՙԲ՚ տեսակի զգեստապահարան</t>
  </si>
  <si>
    <t>Դատական նիստի կողմերի սեղան</t>
  </si>
  <si>
    <t>Կոնֆերանսների սեղան</t>
  </si>
  <si>
    <t>Երեք տեղանի նստարան</t>
  </si>
  <si>
    <t>Չորս տեղանի նստարան</t>
  </si>
  <si>
    <t>Հինգ տեղանի նստարան</t>
  </si>
  <si>
    <t>Մետաղյա պահարան  3դարակով</t>
  </si>
  <si>
    <t>Մետաղյա պահարան  4 դար</t>
  </si>
  <si>
    <t>Դատավորի սեղանի դիմադիր</t>
  </si>
  <si>
    <t>Դատավորի սեղանի կողադիր</t>
  </si>
  <si>
    <t>5-տեղանոց նստարան</t>
  </si>
  <si>
    <t>Սեյֆ, չհրկիզվող պահարան</t>
  </si>
  <si>
    <t>Մետաղական դարակաշար</t>
  </si>
  <si>
    <t>Աթոռ /կապույտ/</t>
  </si>
  <si>
    <t>Կոնֆերենց սեղան</t>
  </si>
  <si>
    <t>Կարճ աշխաաաատանք.  սեղան</t>
  </si>
  <si>
    <t>Դատավորի սեղան տումբայով</t>
  </si>
  <si>
    <t>Սյցելուների աթոռ</t>
  </si>
  <si>
    <t>Աշխատանքային  աթոռ</t>
  </si>
  <si>
    <t>Լսարանի գրասեղան Ա տեսակ</t>
  </si>
  <si>
    <t>Սեղան ղեկավարի /գրասեղան 1-պահարանի տակդիր</t>
  </si>
  <si>
    <t>Գրասեղաններ</t>
  </si>
  <si>
    <t>Կահույքի լրակազմ դատարանի նախագահի համար</t>
  </si>
  <si>
    <t>տումբա</t>
  </si>
  <si>
    <t>Գործառնական բազկաթոռ</t>
  </si>
  <si>
    <t>Ղեկավարի գրասեղանի դիմադիր սեղան</t>
  </si>
  <si>
    <t>Ղեկավարի գրասեղանի կողադիր սեղան</t>
  </si>
  <si>
    <t>3 դարակով սեղանի պահարան ղեկավարի գրասեղանի  համար</t>
  </si>
  <si>
    <t>Ապակե գրապահարան ղեկավարի համար</t>
  </si>
  <si>
    <t>Երկար գործառնական սեղան</t>
  </si>
  <si>
    <t>Կարճ գործառնական սեղան</t>
  </si>
  <si>
    <t xml:space="preserve">3 դարակով սեղանի պահարան </t>
  </si>
  <si>
    <t>Բաց գրապահարան</t>
  </si>
  <si>
    <t>Դատական քարտուղարի գրասեղան</t>
  </si>
  <si>
    <t>Դատական նիստերի կողմերի սեղան</t>
  </si>
  <si>
    <t>3 նստատեղով նստարան</t>
  </si>
  <si>
    <t>4 նստատեղով նստարան</t>
  </si>
  <si>
    <t>5 նստատեղով նստարան</t>
  </si>
  <si>
    <t>6 նստատեղով նստարան</t>
  </si>
  <si>
    <t>Փաստաթղերի պահարան</t>
  </si>
  <si>
    <t>Զգեստապահարան 2000*800*449</t>
  </si>
  <si>
    <t>Գրասեղան /1700*800*750/կողադիր/1200/500*600/</t>
  </si>
  <si>
    <t>Զգեստապահարան/2000*800/450/</t>
  </si>
  <si>
    <t>Գրասեղան /1700*800*750/կողադիր/1200*500*600/</t>
  </si>
  <si>
    <t>Աթոռ գրասենյակային շարժական /հեն.պլաստ/</t>
  </si>
  <si>
    <t>Մետաղյա պահարան /4 դարակ/ ՀՀ վերաքննիչ քաղ․ դատ-ից</t>
  </si>
  <si>
    <t>Գրասեղան դատ.դահլիճի համար /1800*800*800/</t>
  </si>
  <si>
    <t>զգեստապահարան/2000*800*520/</t>
  </si>
  <si>
    <t>Աշխատանքային սեղան/1600*700*750/</t>
  </si>
  <si>
    <t>Աթոռ գրասենյակային, հինգ թևանի մետաղյա խաչուկով, պատված կտորով</t>
  </si>
  <si>
    <t>Սեղան/1800*800*750/ պատրաստված լամինատ ԴՍՊ 18մմ</t>
  </si>
  <si>
    <t>Գրասեղան /1400/700/750</t>
  </si>
  <si>
    <t>Գրասեղան /1600/700/750</t>
  </si>
  <si>
    <t>Ղեկավարի գրասեղան (կողադիրով, դիմադիրով, առանձին դարակաշարով ) /1800*800*750/</t>
  </si>
  <si>
    <t>Լսարանի գրասեղան Բ տեսակի</t>
  </si>
  <si>
    <t>Բազկաթոռ ղեկավարի/ հենակը պլաստմասե, արհեստական կաշի/</t>
  </si>
  <si>
    <t>Գրասեղան /1800/800/750 անիվով դարակաշար, կողադիր 1200*600*500 դիմադիր 90*60*72</t>
  </si>
  <si>
    <t>Բազկաթոռ ղեկավարի/հենակը պլաստմասե, արհեստական կաշի</t>
  </si>
  <si>
    <t>Աթոռ գրասենյակային / այցելուների/</t>
  </si>
  <si>
    <t>Ներկոռուցված կահույք</t>
  </si>
  <si>
    <t>Գրասեղան /1800*600*750/ անիվով դարակաշար, կողադիր/1200*600*500/, դիմադիր/90*60*72/</t>
  </si>
  <si>
    <t>Աթոռ գրասենյակային, շարժական  / հենակները պլաստիկ/</t>
  </si>
  <si>
    <t>Գրասեղանի պահարան ղեկավարի համար ապակյա դռներով</t>
  </si>
  <si>
    <t>Գրասեղանի պահարան ղեկավարի համար</t>
  </si>
  <si>
    <t>Սեղանի տումբա 595*426*566</t>
  </si>
  <si>
    <t>Սեղան Աշխատանքային</t>
  </si>
  <si>
    <t>Դատավորի օգնականների և վկաների աթոռ 460*460*400</t>
  </si>
  <si>
    <t>Երեք տեղանոց նստարաններ /փայտյա/</t>
  </si>
  <si>
    <t>Չորս տեղանոց նստարաններ /փայտյա/</t>
  </si>
  <si>
    <t>ՙԱ՚ տեսակի գրապահարան  2072*900*450</t>
  </si>
  <si>
    <t>Դատավորի բազկաթոռ 720*670*680</t>
  </si>
  <si>
    <t>ՙԲ՚ տեսակի գրապահարան 2072*900*450</t>
  </si>
  <si>
    <t>Ներկառուցված կահույք</t>
  </si>
  <si>
    <t xml:space="preserve">Բազկաթոռ ղեկավարի շարժական /հենակը փայտ կաշի/ </t>
  </si>
  <si>
    <t>Դատավորի սեղան դատ.նիստ. Դահլ. 2200*830*840</t>
  </si>
  <si>
    <t>Դատավորի սեղան 2200*830*840/11/մմ</t>
  </si>
  <si>
    <t>Աթոռ գրասենյակային /այցելուների /</t>
  </si>
  <si>
    <t>Գրապահարան 200*600*400</t>
  </si>
  <si>
    <t>Աթոռ գրասենյակային շարժական</t>
  </si>
  <si>
    <t>Ներկառուցված կահույք /դարակաշար  2.144քմ/</t>
  </si>
  <si>
    <t>Դատավորի սեղան /Դատական  նիստերի  դահլիճներում/1800*830*840/</t>
  </si>
  <si>
    <t>Ներկառուցված կահույք/դարակաշարեր խոր.32-35սմ, 4.05 քմ/</t>
  </si>
  <si>
    <t>Ներկառուցված կահույք  /դարակաշարեր խոր. 32-35սմ/</t>
  </si>
  <si>
    <t>Ներկառուցված կահույք  /դարակաշարեր խոր. 64-70սմ/</t>
  </si>
  <si>
    <t>Գրասեղան /1800*800*750/ անիվով դարակաշար կողադիր /1200*600*500/, դիմադիր /90*60*72/</t>
  </si>
  <si>
    <t>Գրասեղան /1700*800*750/ կողադիր /1200*500*600/</t>
  </si>
  <si>
    <t>Աթոռ գրասենյակային, շարժական  /հենակները պլաստիկ</t>
  </si>
  <si>
    <t>Աստիճան Խառաչո 7.7մ</t>
  </si>
  <si>
    <t>17</t>
  </si>
  <si>
    <t>11</t>
  </si>
  <si>
    <t>25</t>
  </si>
  <si>
    <t>136</t>
  </si>
  <si>
    <t>Աթոռներ սովորական</t>
  </si>
  <si>
    <t>Աշխատանքային սեղան  երկար</t>
  </si>
  <si>
    <t>Աշխատանքային սեղան կարճ</t>
  </si>
  <si>
    <t>Բազկաթող ղեկավարի շարժական/հենակը փայտ,կաշի/</t>
  </si>
  <si>
    <t>Բազկաթոռ  /արհեստական կաշի /</t>
  </si>
  <si>
    <t>Բազկաթոռ դատավորի /բնական կաշի/</t>
  </si>
  <si>
    <t>Բազկաթոռ ղեկավարի /հենակները պլաստմասե,արհեստական կաշի /</t>
  </si>
  <si>
    <t>Գրապահարան ապակյա դռներով ղեկավարի համար</t>
  </si>
  <si>
    <t>22</t>
  </si>
  <si>
    <t>Գրասեղան  /1500*700*750/</t>
  </si>
  <si>
    <t>Գրասեղան  /1600*700*750/</t>
  </si>
  <si>
    <t>Գրասեղան (1200/600/750)</t>
  </si>
  <si>
    <t>Գրասեղան 1800*800*750,անիվով,դարակաշար,կողադիր/1200*600*500/</t>
  </si>
  <si>
    <t>Գրասեղան դատ$դահլիճի համար1800/800/800</t>
  </si>
  <si>
    <t>Ներկառուցված  կահույք /դարակաշարներ խոր.32-35 սմ</t>
  </si>
  <si>
    <t>Ներկառուցված կահույք (դարակաշար պահարան 1.824քմ)</t>
  </si>
  <si>
    <t>Ներկառուցված կահույք (դարակաշար պահարան 2.144քմ)</t>
  </si>
  <si>
    <t>37</t>
  </si>
  <si>
    <t>Չհրկիզվող պահարան /բանալու և էլ$փականի համադրությամբ/</t>
  </si>
  <si>
    <t>Չհրկիզվող պահարան /սեյֆ/ 2 առանձին փակվող դռներով</t>
  </si>
  <si>
    <t>Սեղան /1800*800*750/ պատրաստված լամինատ ԴՍՊ 18մմ/Դատավորի դիմադիր սեղան ,կողադիր ,դարակաշար/</t>
  </si>
  <si>
    <t>28</t>
  </si>
  <si>
    <t>24</t>
  </si>
  <si>
    <t>Փաստաթղթերի պահպանման պահարան/սեյֆ/</t>
  </si>
  <si>
    <t>Փաստաթղթերի պահպանման պահարան/փոքր սեյֆ/</t>
  </si>
  <si>
    <t>ներկառուցված կահույք (դարակաշարերը խոր 32-35սմ) /76,95 քմ</t>
  </si>
  <si>
    <t xml:space="preserve">Ներկառուցված կահույք </t>
  </si>
  <si>
    <t>Գրապահարան 2000*800*401</t>
  </si>
  <si>
    <t>Գրասեղան դատ․ դագլիճի համար /2700*800*800/</t>
  </si>
  <si>
    <t>Դարակաշարեր՝ նախատեսված փաստաթղթերի տեղադրման համար</t>
  </si>
  <si>
    <t>Նստարաններ /3 տեղանիի, կտորով, սև գույն/</t>
  </si>
  <si>
    <t>Ներկառուցվող կահույք /դարակաշարեր խոր. 32-35սմ/</t>
  </si>
  <si>
    <t>Ներկառուցվող կահույք /դարակաշարեր խոր. 64-70սմ/</t>
  </si>
  <si>
    <t>Ներկառուցված կահույք /2.28x0.8/</t>
  </si>
  <si>
    <t>Ներկառուցված կահույք /2.68x0.8/</t>
  </si>
  <si>
    <t>Ղեկավարի  դիմադիր սեղան</t>
  </si>
  <si>
    <t>ՙԲ՚ տեսակի գրապահարան ապակյա դռներով</t>
  </si>
  <si>
    <t>Մուտքի հսկողության սարք</t>
  </si>
  <si>
    <t>Ներկառուցված կահույքի պատրաստման և տեղադրման աշխատանքներ /25.728 քմ/</t>
  </si>
  <si>
    <t>Գրասեղան նիստերի դահլիճի դատավորների համար /2700*800*800/</t>
  </si>
  <si>
    <t xml:space="preserve">Ներկառուցված կահույք (դարակաշարեր խոր.64-70սմ), 4.05քմ </t>
  </si>
  <si>
    <t>30</t>
  </si>
  <si>
    <t>Աթոռ գրասենյակային /այցելուների</t>
  </si>
  <si>
    <t>50</t>
  </si>
  <si>
    <t xml:space="preserve">Աթոռ գրասենյակային,մետաղյա կարկասով /այցելուների/ </t>
  </si>
  <si>
    <t xml:space="preserve">Գրասեղան նիստերի քարտուղարի /120*80*75 սմ/ </t>
  </si>
  <si>
    <t>Գրասեղան դատ. դահլիճի համար /270*80*90 սմ/</t>
  </si>
  <si>
    <t xml:space="preserve">Գրասեղան կողմերի համար /140*80*75 սմ/ </t>
  </si>
  <si>
    <t>Անջրպետ 120*110 սմ փայտից</t>
  </si>
  <si>
    <t xml:space="preserve">Աստիճան </t>
  </si>
  <si>
    <t>Գրասեղան /1800*800*750/, անիվ. դարակ., կողադիր /1200*600*500/, դիմադիր /90*60*72/</t>
  </si>
  <si>
    <t>Դատավորի սեղան ՙԱ՚ տեսակի -Լամինապատ և փայտյա</t>
  </si>
  <si>
    <t>Երեք տեղանի նստարան /հաճարի փայտից/</t>
  </si>
  <si>
    <t>Չորս տեղանի նստարան /հաճարի փայտից/</t>
  </si>
  <si>
    <t>Հինգ տեղանի նստարան /հաճարի փայտից/</t>
  </si>
  <si>
    <t>Յոթ տեղանի նստարան /հաճարի փայտից/</t>
  </si>
  <si>
    <t>Չհերկիզվող պահարան</t>
  </si>
  <si>
    <t>Խորհրդակցական սեղան</t>
  </si>
  <si>
    <t>Ղեկավարի կցաղեղան</t>
  </si>
  <si>
    <t xml:space="preserve">Այցելուների աթոռ </t>
  </si>
  <si>
    <t>Գրապահարան/մեծ/ 2,68*0,8/</t>
  </si>
  <si>
    <t>Գրապահարան/փոքր/ 2,28*0,8/</t>
  </si>
  <si>
    <t>Չհրկիզվող պահարան/բանալու և էլ. փականի համադրությամբ</t>
  </si>
  <si>
    <t>Չհրկիզվող պահարան /բանալու և էլ. փականի համադրությամբ</t>
  </si>
  <si>
    <t>Անկյունահղկիչ</t>
  </si>
  <si>
    <t>Ողորկիչ 2 սկավառակով</t>
  </si>
  <si>
    <t>ՙԱ՚ տեսակի կոճակի դրոշ.</t>
  </si>
  <si>
    <t>ՙԲ՚ տեսակի կոճակի դրոշ.</t>
  </si>
  <si>
    <t>Տարբերանշան</t>
  </si>
  <si>
    <t>Աստղիկ</t>
  </si>
  <si>
    <t>Կրծքանշան</t>
  </si>
  <si>
    <t>Մետաղանիշ</t>
  </si>
  <si>
    <t>Up</t>
  </si>
  <si>
    <t>Կոկարդ ենթասպայի համար</t>
  </si>
  <si>
    <t>Կոկարդ սպայի համար</t>
  </si>
  <si>
    <t>Նստարաններ /3 տեղանի, կտորով, սև/</t>
  </si>
  <si>
    <t>Աստիճան</t>
  </si>
  <si>
    <t>Պրոյեկցիոն էկրան</t>
  </si>
  <si>
    <t>Գրասեղան /վենգե/</t>
  </si>
  <si>
    <t>Գրասեղան /բալագույն/</t>
  </si>
  <si>
    <t>Գրասեղան /շականակագույն/</t>
  </si>
  <si>
    <t>Խորհրդակցությունների սեղան /մոխրագույն/</t>
  </si>
  <si>
    <t>Սենյակը բաժանող դարակաշար /սպիտակ/</t>
  </si>
  <si>
    <t>Ջրի սարք MIDEA YL633S-S</t>
  </si>
  <si>
    <t xml:space="preserve">Աստիճան բազմաֆունկցիոնալ TS220, երեք բաժանմունքանոց-ալյումին </t>
  </si>
  <si>
    <t>Սեղան 8000*1000*850 /կաղնի/</t>
  </si>
  <si>
    <t>Սեղան կողմերի 1800*900*760 /կաղնի/</t>
  </si>
  <si>
    <t>Սեղան նիստերի քարտուղարի 1000*500*760, կցորդ 400*500*760 /կաղնի/</t>
  </si>
  <si>
    <t>Ամբիոն ՄԴՖ 1200*750*600</t>
  </si>
  <si>
    <t>Վարագույր 19մ*5մ /բաղկացած 2 մասից/</t>
  </si>
  <si>
    <t>Ղեկավարի բազկաթոռ /բնական փայտ, կաշի/</t>
  </si>
  <si>
    <t>Աթոռ /փայտ, կաշի/</t>
  </si>
  <si>
    <t>Ջահ</t>
  </si>
  <si>
    <t>Հեռախոս Panasonic KX-TS2350</t>
  </si>
  <si>
    <t>Հեռուստացույց  BLUMBERG BL43DAL540</t>
  </si>
  <si>
    <t>Հեռախոսային սարք YEALINK T46U</t>
  </si>
  <si>
    <t>Հեռախոս Panasonik KX-T52350</t>
  </si>
  <si>
    <t>Հեռախոս Panasonic KX-TGB210UAB</t>
  </si>
  <si>
    <t>Վերաքննիչ քրեական  դատարան</t>
  </si>
  <si>
    <t>Հեռախոս Panasonic KX-TGB610UA անլար</t>
  </si>
  <si>
    <t>Օդորակիչ HISENSE AST-24UW4RBTCA02A 24000BTU</t>
  </si>
  <si>
    <t>Oդորակիչ TCL TAC-09CHSD/XA73i-AM, 9000BTU</t>
  </si>
  <si>
    <t>Oդորակիչ TCL TAC-18CHSA/XA21OF-AM, 18000BTU</t>
  </si>
  <si>
    <t>Սպիլիտ օդորակիչ TCL TAC 18000BTU</t>
  </si>
  <si>
    <t>Սպիլիտ օդորակիչ TCL TAC 9000BTU</t>
  </si>
  <si>
    <t>Օդորակիչ VIKAS VAC- CH12000 BTU</t>
  </si>
  <si>
    <t>Օդորակիչ TCL TAC 9000 BTU</t>
  </si>
  <si>
    <t>Ցանցային արտաքին տեսախցիկ,ներառյալ առնվազն 2 mb ,2.8մմ լննզային բացվածք 24/7 գուն</t>
  </si>
  <si>
    <t>Ցանցային ներքին տեսախցիկ,ներառյալ առնվազն 2 mb ,2.8մմ լննզային բացվածք 24/7 գուն</t>
  </si>
  <si>
    <t>Կոշտ սավառակ 8 TB</t>
  </si>
  <si>
    <t>Կոշտ սավառակ 10 TB</t>
  </si>
  <si>
    <t>Ցանցային ներքին տեսախցիկ,ներառյալ առնվազն 4 mb ,2.8մմ լննզային բացվածք 24/7 գուն</t>
  </si>
  <si>
    <t>Ցանցային արտաքին տեսախցիկ,ներառյալ առնվազն 4 mb ,2.8մմ լննզային բացվածք 24/7 գուն</t>
  </si>
  <si>
    <t>Օդորակիչ Midea AG-09N8BC2 9000BTU</t>
  </si>
  <si>
    <t>Օդորակիչ TAC-i18CHSA/XAB1i-AM, 18000BTU</t>
  </si>
  <si>
    <t>Սպլիտ համակարգի օդակարգավոչ TCL TAC-09CHSD/XAB1i-AM/օդորակիչ 9000BTU/</t>
  </si>
  <si>
    <t>Սպլիտ համակարգի օդակարգավոչ TCL TAC-12CHSD/XAB1i-AM/օդորակիչ 12000BTU/</t>
  </si>
  <si>
    <t>Ցանցային արտաքին տեսախցիկ, ներառյալ առնվազն 2MP, 2.8մմ լինզայի բացվածք, 24/7 գունավոր տեսանկարահանում TD-942 OS4L-D (D/PN/AW1)</t>
  </si>
  <si>
    <t>Տեսաձայնագրիչ, ներառյալ տեսաձայնագրիչը(առնվազն 16 վիդեո մուտք, 8 ցանցային տեսախցիկ ավելացնելու հնարավորությամբ, 2MP տեսաձայնագրելու հնարավորություն) մետաղական իրան</t>
  </si>
  <si>
    <t>Անալոգային արտաքին տեսախցիկի տեղադրում և միացում, ներառյալ առնվազն 2MP, 2.8մմ լինզայի բացվածք, 24/7 գունավոր տեսանկարահանում առնվազն 20մ</t>
  </si>
  <si>
    <t>Օդորակիչ  TAC-i12CHSA/XAB1i-AM, 12000BTU սպլիտ</t>
  </si>
  <si>
    <t>Սպլիտ համակարգի օդակարգավորիչ TCL TAC-12CHSD/XAB1i-AM</t>
  </si>
  <si>
    <t>Սպլիտ համակարգի օդակարգավորիչ TCL TAC-18CHSD/XAB1i-AM</t>
  </si>
  <si>
    <t>Սպլիտ համակարգի օդակարգավորիչ TCL TAC-09CHSD/XAB1i-AM</t>
  </si>
  <si>
    <t>Օդորակիչ 18000 BTU</t>
  </si>
  <si>
    <t xml:space="preserve">Ցանցային արտաքին տեսախցիկի տեղադրում և միացում, ներառյալ առնվազն 2MP, 2.8մմ լինզայի բացվածք, 24/7 գունավոր տեսանկարահանում </t>
  </si>
  <si>
    <t xml:space="preserve">Ցանցային ներքին տեսախցիկի տեղադրում և միացում, ներառյալ առնվազն 2MP, 2.8մմ լինզայի բացվածք, 24/7 գունավոր տեսանկարահանում </t>
  </si>
  <si>
    <t>Ցանցային տեսաձայնագրիչի տեղադրում, փոխարինում, ներառյալ տեսաձայնագրիչը (առնվազն 16 վիդեո մուտք), մետաղական իրան</t>
  </si>
  <si>
    <t>Ցանցային տեսաձայնագրիչի տեղադրում, փոխարինում, ներառյալ տեսաձայնագրիչը (առնվազն 8 վիդեո մուտք), մետաղական իրան</t>
  </si>
  <si>
    <t>Օդորակիչ TCL TAC-09CHSD/XAB1i-AM</t>
  </si>
  <si>
    <t>Օդորակիչ  VIKASS VAC -CHISA 12K</t>
  </si>
  <si>
    <t>Կենտրոնացված ջեռուցման կաթսա Radiant R1K75</t>
  </si>
  <si>
    <t>Երկկողմանի դռան անցում</t>
  </si>
  <si>
    <t>Մուտքի հսկողության համակարգ /Արմավիր Արմավիրի նստ./</t>
  </si>
  <si>
    <t>Օդորակիչ TCL TAC-12CHSD/XAB1i-AM</t>
  </si>
  <si>
    <t>Օդորակիչ TCL TAC-18CHSD/XAB1i-AM</t>
  </si>
  <si>
    <t>Մուտքի վերասկման համակարգ</t>
  </si>
  <si>
    <t>Ջեռուցման կաթսա</t>
  </si>
  <si>
    <t>Սպլիտ համակարգի օդակարգավորիչTCL TAC-12CHSD/XAB1i-AM</t>
  </si>
  <si>
    <t>Սպլիտ համակարգի օդակարգավորիչTCL TAC-18CHSD/XAB1i-AM</t>
  </si>
  <si>
    <t>Ցանցային արտաքին տեսախցիկի տեղադրում և միացում, ներառյալ առնվազն առնվազն 2MP, 2.8մմ լինզայի բացվածք, 24/7 գունավոր տեսանկարահանում</t>
  </si>
  <si>
    <t>Ցանցային ներքին տեսախցիկի տեղադրում և միացում, ներառյալ առնվազն առնվազն 2MP, 2.8մմ լինզայի բացվածք, 24/7 գունավոր տեսանկարահանում</t>
  </si>
  <si>
    <t>Օդորակիչ VIKASS VAC-CHISA12K</t>
  </si>
  <si>
    <t>Օդորակիչ HISENSE AST24UW4RBTCA02A 24000BTU</t>
  </si>
  <si>
    <t>Սպլիտ օդորակիչ TCL TAC-09CHSD/XAB1-AM, 9000BTU</t>
  </si>
  <si>
    <t>Սպլիտ օդորակիչ TCL TAC-12CHSD/XAB1-AM, 12000BTU</t>
  </si>
  <si>
    <t>Սպլիտ օդորակիչ TCL TAC-18CHSD/XAB1-AM, 18000BTU</t>
  </si>
  <si>
    <t>Օդորակիչ TCL TAC-09CHSD/XA73-AM 9000 BTU</t>
  </si>
  <si>
    <t xml:space="preserve">Ցանցային տեսաձայնագրիչ, ներառյալ տեսաձայնագրիչը (առնվազն 16 վիդեո մուտք), մետաղական իրան </t>
  </si>
  <si>
    <t>Ցանցային արտաքին տեսախցիկ, ներառյալ առնվազն 2MP, 2․8մմ լինզայի բացվածք, 24/7 գունավոր տեսանկարահանում</t>
  </si>
  <si>
    <t>Ցանցային ներքին տեսախցիկ, ներառյալ առնվազն 2MP, 2.8մմ լինզայի բացվածք, 24/7 գունավոր տեսանկարահանում</t>
  </si>
  <si>
    <t>Կոնդիցիոներ LG S 09LH</t>
  </si>
  <si>
    <t>Սառնարան HITACHI R-Z 320AUK 7 K</t>
  </si>
  <si>
    <t>Օդորակիչ HISENSE AST-24UW4RBTCAA</t>
  </si>
  <si>
    <t>Օդորակիչ A/C inverter TCL TAC-09CHSD/XAB1i-AM</t>
  </si>
  <si>
    <t>Օդորակիչ A/C inverter TCL TAC-18CHSD/XAB1i-AM</t>
  </si>
  <si>
    <t>Օդորակիչ A/C inverter TCL TAC-12CHSD/XAB1i-AM</t>
  </si>
  <si>
    <t>Ամբիոն-Լամինապատ և փայտյա</t>
  </si>
  <si>
    <t>Ջրբաժան ՙE՚ տեսակի-լամինապատ և փայտյա</t>
  </si>
  <si>
    <t>Ջրբաժան ՙG՚ տեսակի-լամինապատ և փայտյա</t>
  </si>
  <si>
    <t>Ղեկավարման վահան կաթսայի</t>
  </si>
  <si>
    <t>Վիտրաժ /սպիտակ գույնի ալյումինե/</t>
  </si>
  <si>
    <t>Ֆեմիդա - Foot pedal /JR2/G1/001-SHENGAVIT առ 20․12․2007</t>
  </si>
  <si>
    <t>Ցուցանակ(չժանգոտվող պողպատից)</t>
  </si>
  <si>
    <t>Թուղթ մանրացնող սարք Office Kit S145</t>
  </si>
  <si>
    <t>Թուղթ աղացող սարք Shreedder 18Ltr</t>
  </si>
  <si>
    <t>Ձայնախլացուցիչներ Аллигатор 30+4G+рации</t>
  </si>
  <si>
    <t>Թվային լուսանկարչական ապարատ (NIKON)</t>
  </si>
  <si>
    <t>Պրոյեկտոր Acer Aopen QF12 MR.JU411.001</t>
  </si>
  <si>
    <t>Ձայնաազդանշանային համակարգ</t>
  </si>
  <si>
    <t>Մուտքի վերահսկման համակարգ</t>
  </si>
  <si>
    <t>Դիզելային գեներատոր /էլեկտրականությամբ ապահովելու համար/</t>
  </si>
  <si>
    <t>Կոշտ սկավառակ 1TB Lenovo ST 550 սերվերի համար /ներքին/ (տեղադրել են 1 սերվերի մեջ և արժեքը ավելացրել ենք)</t>
  </si>
  <si>
    <t>Ցանցային արտաքին տեսախցիկ, ներառյալ առնվազն 2MP, 2.8մմ լինզայի բացվածք, 24/7 գուն. տեսանկ. ՛՛TD-9420S4L-D (D/PN/AW1)''</t>
  </si>
  <si>
    <t>Ցանցային արտաքին տեսախցիկ, ներառյալ առնվազն 6MP, 3.6մմ լինզայի բացվածք, 24/7 գուն. տեսանկ. ՛՛TD-9462S4-C (D/PE/AW3)''</t>
  </si>
  <si>
    <t>Ցանցային ներքին տեսախցիկ, ներառյալ առնվազն 2MP, 2.8մմ լինզայի բացվածք, 24/7 գուն. տեսանկ. ՛՛TD-9520S4L-D (D/PN/AW1)''</t>
  </si>
  <si>
    <t>Ցանցային տեսաձայնագրիչ, առնվազն 8 վիդեո մուտք, մետաղական իրան</t>
  </si>
  <si>
    <t>Ցանցային արտաքին տեսախցիկ, ներառյալ առնվազն 2MP, 2.8մմ լինզայի բացվածք, 24/7 գուն. տեսանկ.</t>
  </si>
  <si>
    <t>Ցանցային արտաքին տեսախցիկ, ներառյալ առնվազն 6MP, 3.6մմ լինզայի բացվածք, 24/7 գուն. տեսանկ.</t>
  </si>
  <si>
    <t>Ցանցային ներքին տեսախցիկ, ներառյալ առնվազն 2MP, 2.8մմ լինզայի բացվածք, 24/7 գուն. տեսանկ.</t>
  </si>
  <si>
    <t>Ցանցային ներքին տեսախցիկ, ներառյալ առնվազն 6MP, 2.8մմ լինզայի բացվածք, 24/7 գուն. տեսանկ.</t>
  </si>
  <si>
    <t>Թունելային պատուհանիկով երկռեժիմ զննության ռենտգեն հսկողության սարք (Dahua,DHI-ISC-M5030) անվտանգության ապահովման սարք</t>
  </si>
  <si>
    <t xml:space="preserve">Վերաքննիչ քաղաքացիական դատարան </t>
  </si>
  <si>
    <t>Վերաքննիչ հակակոռոպցիոն դատարան</t>
  </si>
  <si>
    <t>Օպերատորի տվյալների մշակման կենտրոնում սերվերների վարձակալություն</t>
  </si>
  <si>
    <t>«Էլեկտրոնային դատարան» դատական գործերի էլեկտրոնային կառավարման միասնական համակարգի քաղաքացիական գործերով մոդուլի ծրագրային ապահովման գործարկման նպատակով կարճ հաղորդագրությունների (sms) ուղարկման ծառայություններ</t>
  </si>
  <si>
    <t xml:space="preserve">Համակարգիչ  SAMSUNG </t>
  </si>
  <si>
    <t>Համակարգիչ  P4 1,7 GB/256Mb DDR/40GB HDD (7200)</t>
  </si>
  <si>
    <t>Սերվեր  Hewlett Packard Pro Liant   ML 350 G4</t>
  </si>
  <si>
    <t>Սերվեր  Hewlett Packard Pro Liant   ML 350 G5</t>
  </si>
  <si>
    <t>Սերվեր  Dell Optiplex 745</t>
  </si>
  <si>
    <t>Համակարգիչ  Hewlett Packard  dx6120MT</t>
  </si>
  <si>
    <t>Համակարգիչ   P 4, 2,4 G HZ/Intel chipset/VGA 64 MB ON board/533 FSB/HDD 80GB/RAM 256 MB/NIC/ FDD/CD Modem int. /KB/ Mouse</t>
  </si>
  <si>
    <t>Համակարգիչ  P 4 2.4 G hz</t>
  </si>
  <si>
    <t>Համակարգիչ WORKSTATION HP               d /E7400</t>
  </si>
  <si>
    <t>Համակարգիչ Hewlett Packard  dx6120MT</t>
  </si>
  <si>
    <t>Համակարգիչ  P 4, 3,0 G HZ, 915Intel chipset/VGA 64 MB ON board/800 FSB/HDD SATA  80GB/RAM 256 MB/ FDD/CD/ RW/DVD  /KB/ Mouse</t>
  </si>
  <si>
    <t>Համակարգիչ P 4 3,02 GHz Intel, 915 chipset, VGA 64 MB  on board, 800FSB HDD SATA 160GB, RAM 512 MB, FDD-CD-RW/DVD, KB Mouse</t>
  </si>
  <si>
    <t>Համակարգիչ  P 4 3,0 G HZ, 915Intel chipset/VGA 64 MB ON board/800 FSB/HDD SATA  160GB/RAM 512 MB/ FDD/CD/ RW/DVD  /KB/ Mouse</t>
  </si>
  <si>
    <t>Համակարգիչ  P 4 CORE 2 DUO, 66/1066 INTEL 314 CHIPSET, VGA 128 MB ON BOARD, HDD SATS 160GB, RAM 1024 MB, CD - RV/DVD, Keyboard, Mouse</t>
  </si>
  <si>
    <t>Համակարգիչ  P 4, HP Compaq dx *7400</t>
  </si>
  <si>
    <t>Համակարգիչ HP Compaq dx 7400 CPU</t>
  </si>
  <si>
    <t>Համակարգիչ P4 Core 2Duo2, 66/1066</t>
  </si>
  <si>
    <t>Համակարգիչ WoRKSTATION HP P4</t>
  </si>
  <si>
    <t>Սերվեր DATA BAZA SERVER CPU Intel Xenon E 5410-2,33 G.hz 1333 Mhz    Memory 4 GB</t>
  </si>
  <si>
    <t xml:space="preserve">Սերվեր  WWW Server CPU Intel Xenon E 54-2,33 Ghz. 1333 Mhz, </t>
  </si>
  <si>
    <t>Համակարգիչ Workstation HP dx 7500M/1:7400</t>
  </si>
  <si>
    <t>Համակարգիչ WORKSTATION TYPE HP P4</t>
  </si>
  <si>
    <t>Համակարգիչ HP Compaq 6200 pro ser intel i3-2120</t>
  </si>
  <si>
    <t>Համակարգիչ CORE I3 MS Office Standart Windows 8,1</t>
  </si>
  <si>
    <t>Համակարգիչ Core I 3 Windows 8,1 Pro 3,4</t>
  </si>
  <si>
    <t>Ֆեմիդա /կոմպլեկտ comp, ups, mon, print SRS FEMIDA</t>
  </si>
  <si>
    <t>Սերվեր data baza server HP pro Liant ML 110G7, RAM 8 Gbt</t>
  </si>
  <si>
    <t>ՖԵՄԻԴԱ  ձայնագրման համակարգ համակարգիչ 1, INTEL CORE I3 4160 /3,6 GHZ/ HDD 500gh, 7200 rpm pro 64 bit office home bus 2016, SATA, DVD+/RW- DDR3,4 GBT PC3 - 12800, WINMONITOR 1 հատ HP 19,5* PHILLIPS, տպիչ 1 KYOSERA FS 1040, UPS  850VA դատական ձայնագրման համակարգ SRS Femida 1 հատ</t>
  </si>
  <si>
    <t>ՖԵՄԻԴԱ  ձայնագրման համակարգ համակարգիչ 1, INTEL CORE I3 4170 /3,6 GHZ/ HDD 1TB, 7200 rpm pro 64 bit office home bus 2016, SATA, DVD+/RW- DDR3,4 GBT PC3 - 12800, WINMONITOR 1 հատ HP 19,5* PHILLIPS, տպիչ 1 KYOSERA FS 1040, UPS  850VA դատական ձայնագրման համակարգ SRS Femida 1 հատ</t>
  </si>
  <si>
    <t>Սեղանի համակարգիչ DELL Vostro 3650MT/CPU intel Core i56400/4GB/500GB/DVDRW/Monitor Dell E2216H. 21.5 OS Win 10</t>
  </si>
  <si>
    <t>ՖԵՄԻԴԱ ձայն համ. Համակարգիչ, մոնիտոր, տպիչ, UPS&lt; , SRS FEMIDA կոմպեկտ</t>
  </si>
  <si>
    <t>Սեղանի համակարգիչ ACER Veriton m 2640g/մոնիտոր ACER V 226HQ LBD</t>
  </si>
  <si>
    <t>Workstation Intel Core i7-3770</t>
  </si>
  <si>
    <t>Համակարգիչ ՀՊ ՔՈՄՊԱԿ Dx *7400</t>
  </si>
  <si>
    <t>Workstation DX 750, intel core 2 Duo  համակարգիչ</t>
  </si>
  <si>
    <t>Ֆեմիդա» ձայն. համակարգ, համ-իչ Intel I3-10100/1TB/8GB, մոնիտոր 21.5'' Philips, տպիչ- HP LJ 404, UPS-650VA, դատ ձայն. Համ "SRS Femida"</t>
  </si>
  <si>
    <t>Համակարգիչ HP290 G4MT/I3-10100/8GB/256GB/1TB DVD-RW/Win10/Philips 23.8'' Monitor</t>
  </si>
  <si>
    <t>Համակարգիչ HP290 i3-12100/8GB/256GB/1TB/DVD-RW/Win/Phillips 23.8' monitor</t>
  </si>
  <si>
    <t>«Ֆեմիդա» սայն. Համակարգ, համ-իչ Intel i3-10100/1TB/8GB, մոնիտոր 21.5'' Phillips, տպիչ-HP LJ 404, դատ.ձայն.համ. "SRS Femida"</t>
  </si>
  <si>
    <t>«Ֆեմիդա» ձայն. Համակարգ, համ-իչ Intel i3-12100/1TB/8GB, մոնիտոր 21.5''AOC, տպիչ-HP LJ 4003dn, UPS 650VA, դատ.ձայն.համ. "SRS Femida"</t>
  </si>
  <si>
    <t>Համակարգիչ ամբողջը մեկում, Acer Veriton Z4714GT, i5-13400, SSD512GB, HDD1TB, RAM DDR4 16 GB /օպտիկական սկավառակակիր/</t>
  </si>
  <si>
    <t>Արագածոտնի մարզի առաջին ատյանի ԸԻԴ</t>
  </si>
  <si>
    <t>Գեղարքունիքի մարզի առաջին ատյանի ԸԻԴ</t>
  </si>
  <si>
    <t>Լոռու մարզի առաջին ատյանի ԸԻԴ</t>
  </si>
  <si>
    <t>Մոնիտոր  HP Compaq LE1901w,2011x</t>
  </si>
  <si>
    <t>մոնիտոր 17 LCD</t>
  </si>
  <si>
    <t>մոնիտոր Benq FP747</t>
  </si>
  <si>
    <t>մոնիտոր Benq LCD19</t>
  </si>
  <si>
    <t>Մոնիտոր HP LE 1908W</t>
  </si>
  <si>
    <t>Մոնիտոր HP20 HP 2011*20In LED LCD</t>
  </si>
  <si>
    <t>Մոնիտոր LCD 19HP</t>
  </si>
  <si>
    <t>մոնիտոր LG17 LCD</t>
  </si>
  <si>
    <t>Մոնիտոր Philips 243S7EJMB/00 23/8</t>
  </si>
  <si>
    <t>Մոնիտոր Philips243S7EJMB/00 23/8</t>
  </si>
  <si>
    <t>մոնիտոր Spider Net 17 LCD</t>
  </si>
  <si>
    <t>մոնիտոր Վյու-Սոնիք17 ԼՍԴ</t>
  </si>
  <si>
    <t>մոնիտոր/Dell E177FP,Blask TC 099</t>
  </si>
  <si>
    <t>մոնիտոր-DELL 17 LCD</t>
  </si>
  <si>
    <t>մոնիտորLCD 19 HP L1908w</t>
  </si>
  <si>
    <t>Տեսավահանակ /Philips V-line-21,5/54,6sm</t>
  </si>
  <si>
    <t>Շիրակի մարզի առաջին ատյանի ԸԻԴ</t>
  </si>
  <si>
    <t>Սյունիքի մարզի առաջին ատյանի ԸԻԴ</t>
  </si>
  <si>
    <t>Տավուշի մարզի առաջին ատյանի ԸԻԴ</t>
  </si>
  <si>
    <t>Արմավիրի մարզի առաջին ատյանի ԸԻԴ</t>
  </si>
  <si>
    <t>Կոտայքի մարզի առաջին ատյանի ԸԻԴ</t>
  </si>
  <si>
    <t>Printer  HP LJ 1018</t>
  </si>
  <si>
    <t>Բազմապրոֆիլ տպիչ Kyoceta ECOSYS M 2530dn</t>
  </si>
  <si>
    <t>Բազմաֆ-լ լազ$ տպիչ HP LJ Pro MFP4103, լրացուցիչ HP151A քարթրիջով</t>
  </si>
  <si>
    <t>Բազմաֆունկց/ տպիչ սարք Canon IR 2520</t>
  </si>
  <si>
    <t>Բազմաֆունկցիոնալ լազ.տպիչ HP LJ Pro MFP4103,լրացուցիչ HP151A քարթրիջով</t>
  </si>
  <si>
    <t>Բազմաֆունկցիոնալ տպիչ  / HP Laser Jet M 5025 MFP/</t>
  </si>
  <si>
    <t>Բազմաֆունկցիոնալ տպող սարքHP Laser Jet M5035Sxs MFP A3</t>
  </si>
  <si>
    <t>լազ. տպիչ Canon LBP-2900</t>
  </si>
  <si>
    <t>Լազերայի տպիչ PANTUM BP5100DN /ներառյալ լրացուցիչ քարթրիջ/</t>
  </si>
  <si>
    <t>Լազերային տպիչ PANTUM BP5100DN /ներառյալ լրացուցիչ քարթրիչ</t>
  </si>
  <si>
    <t>Լազերային տպիչ ՀՊ1020</t>
  </si>
  <si>
    <t>պատճ.մեք. Canon MF3110</t>
  </si>
  <si>
    <t>պատճենահանման մեքենա  Canon IR 2016</t>
  </si>
  <si>
    <t>Սկաներ HP scan Jet G3110 Photo  scaner</t>
  </si>
  <si>
    <t>Սկաներ HP Scanjet G3110Photo Scaner</t>
  </si>
  <si>
    <t>Տպիչ 2014</t>
  </si>
  <si>
    <t>Տպիչ HP Laser Jet Pro P1102</t>
  </si>
  <si>
    <t>Տպիչ HP1018,1020,1022</t>
  </si>
  <si>
    <t>Տպիչ samsung SL - M 2020</t>
  </si>
  <si>
    <t>Տպիչ Պ2035</t>
  </si>
  <si>
    <t>Տպիչ սարք xerox Workcentre 33250DN1</t>
  </si>
  <si>
    <t>Ցանցային տպիչHP LJ 2015X</t>
  </si>
  <si>
    <t>EATON UPS NOVA AVR  625    625VA/360w</t>
  </si>
  <si>
    <t>EATON UPS NOVA AVR  625   623VA/360w</t>
  </si>
  <si>
    <t>UPS MGE 625</t>
  </si>
  <si>
    <t>Անխափան սնուցման աղբյուր FSP Custos 9X+1/5K</t>
  </si>
  <si>
    <t>Անխափան սնուցման սարք  650 VRX</t>
  </si>
  <si>
    <t>Անխափան սնուցման սարք  Back 650 VA</t>
  </si>
  <si>
    <t>Անխափան սնուցման սարք  Smart UPS  1500</t>
  </si>
  <si>
    <t>Անխափան սնուցման սարք  UPS APS Back RS 500VA</t>
  </si>
  <si>
    <t>Անխափան սնուցման սարք Capasity: min.750 VA</t>
  </si>
  <si>
    <t>Կոշտ սկավառակ /արտաքին/HDD Verbatim 1TB</t>
  </si>
  <si>
    <t>Սվիչ 16port10/100Mbps</t>
  </si>
  <si>
    <t>Շիրակի  մարզի առաջին ատյանի ԸԻԴ</t>
  </si>
  <si>
    <t>Տավուշի  մարզի առաջի ատյանի ԸԻԴ</t>
  </si>
  <si>
    <t xml:space="preserve">Արմավիրի մարզի առաջին ատյանի ԸԻԴ </t>
  </si>
  <si>
    <t>Լոռու մարզի  առաջին ատյանի ԸԻԴ</t>
  </si>
  <si>
    <t>Կոտայքի մարզի առաջին ատյանի  ԸԻԴ</t>
  </si>
  <si>
    <t>Սյունիքի մարզի  առաջին ատյանի ԸԻԴ</t>
  </si>
  <si>
    <t xml:space="preserve">Արագածոտնի մարզի առաջին ատյանի  ԸԻԴ </t>
  </si>
  <si>
    <t>Սյունիքի մարզի առաջին ատյանի  ԸԻԴ</t>
  </si>
  <si>
    <t>Տավուշի մարզի առաջին ատյանի  ԸԻԴ</t>
  </si>
  <si>
    <t>Կապի միջոց/ռացիա/</t>
  </si>
  <si>
    <t>Ռադիոկայան ձեռքի լրակազմ</t>
  </si>
  <si>
    <t>կոմպլ.</t>
  </si>
  <si>
    <t>Ռադիոկայան ստացիոնար</t>
  </si>
  <si>
    <t>Հեռախոս ֆաքս KX-FM 386CX</t>
  </si>
  <si>
    <t>Հեռախոսային սարք YEALINK SIP-T33G</t>
  </si>
  <si>
    <t>Էլեկտրոհարիչ/շոկ/</t>
  </si>
  <si>
    <t>Մետաղեորոնիչ սարք</t>
  </si>
  <si>
    <t>Մետաղյա որսիչ սարք</t>
  </si>
  <si>
    <t>Մետաղորոնիչ սարք</t>
  </si>
  <si>
    <t>Անվտանգության ապահովման սարքեր Rapiscan Metor 28</t>
  </si>
  <si>
    <t>Անվտանգության ապահովման սարքեր ( մետաղաորսիչ ZKteco)</t>
  </si>
  <si>
    <t>Օդափոխիչ GEEPAS GF9611/վինտիլյատոր/</t>
  </si>
  <si>
    <t>Հեռուստացույց TESLA 32E325BH</t>
  </si>
  <si>
    <t>Հեռուստացույց BLUMBERG BL43DAL540</t>
  </si>
  <si>
    <t>Արարատի և Վայոց ձորի մարզերի մարզի առաջին ատյանի ԸԻԴ</t>
  </si>
  <si>
    <t xml:space="preserve">Կարգադրիչների ծառայություն </t>
  </si>
  <si>
    <t>Արարատի և Վայոց ձորի մարզերի առաջին ատյանի ԸԻԴ</t>
  </si>
  <si>
    <t>Գեղարքունիքի  մարզի առաջին ատյանի ԸԻԴ</t>
  </si>
  <si>
    <t>Արարատի և Վայոց ձոր մարզերի առաջին ատյանի ԸԻԴ</t>
  </si>
  <si>
    <t>Արարատի և Վայոց ձորի  մարզերի առաջին ատյանի ԸԻԴ</t>
  </si>
  <si>
    <t xml:space="preserve">Արագածոտնի մարզի առաջին ատյանի ԸԻԴ </t>
  </si>
  <si>
    <t>Լուռու մարզի առաջին ատյանի ԸԻԴ</t>
  </si>
  <si>
    <t>Երևան քաղաքի քաղաքացիական դատարան</t>
  </si>
  <si>
    <t xml:space="preserve">Երևանի քաղաքի քրեական դատարան </t>
  </si>
  <si>
    <t>Երևան քաղաքի  քաղաքացիական դատարան</t>
  </si>
  <si>
    <t>Երևան քաղաքի  քրեական  դատարան</t>
  </si>
  <si>
    <t xml:space="preserve">Երևան քաղաքի  քաղաքացիական  դատարան </t>
  </si>
  <si>
    <t>Երևան քաղաքի քրեական դատարան</t>
  </si>
  <si>
    <t xml:space="preserve">Երևան քաղաքի քաղաքացիական դատարան </t>
  </si>
  <si>
    <t xml:space="preserve">Երևան քաղաքի քրեական  դատարան </t>
  </si>
  <si>
    <t>Երևան քաղաքի քրեական  դատարան</t>
  </si>
  <si>
    <t xml:space="preserve">Երևան քաղաքի  քաղաքացիական դատարան </t>
  </si>
  <si>
    <t xml:space="preserve">Երևան քաղաքի  քրեական դատարան </t>
  </si>
  <si>
    <t>Երևան քաղաքի քաղաքացիական  դատարան</t>
  </si>
  <si>
    <t>Համակարգիչ, մոնիտոր, ստեղնաշար, մկնիկ/ լրակազմ</t>
  </si>
  <si>
    <t>Դյուրակիր համակարգիչ</t>
  </si>
  <si>
    <t>Լազերային տպիչ /P 5100/</t>
  </si>
  <si>
    <t>Բազմաֆունկցիոնալ լազերային տպիչ</t>
  </si>
  <si>
    <t xml:space="preserve">Պատճենահանման մեքենա </t>
  </si>
  <si>
    <t>Անխափան սնուցման սարք 1100 one</t>
  </si>
  <si>
    <t>Ֆեմիդա ձայնագրման համակարգ,</t>
  </si>
  <si>
    <t xml:space="preserve">Սկաներ </t>
  </si>
  <si>
    <t>Համակարգչային աթոռ</t>
  </si>
  <si>
    <t>Գրասեղան /դատավորի/ /լրակազմ 180սմ/</t>
  </si>
  <si>
    <t>Գրասեղան  /160սմ/</t>
  </si>
  <si>
    <t>Կողմերի սեղան /140սմ/</t>
  </si>
  <si>
    <t>Քարտուղարի սեղան /120սմ/</t>
  </si>
  <si>
    <t>Ջրի ապարատ, դիսպենսեր</t>
  </si>
  <si>
    <t>Դարպասների ավտոմատացված փական</t>
  </si>
  <si>
    <t>Համակարգչի փոշեկուլ</t>
  </si>
  <si>
    <t>Մետաղյա սանդուղք բացվող 5 մ</t>
  </si>
  <si>
    <t>Ձեռքի Էլեկտրական պտուտակահան</t>
  </si>
  <si>
    <t>Ձեռքի էլեկտրական պերֆարատոր</t>
  </si>
  <si>
    <t>Խմելու ջրի սարք</t>
  </si>
  <si>
    <t>Տումբա երեք դարակով</t>
  </si>
  <si>
    <t>Հեռուստացույց 42 դյույմ</t>
  </si>
  <si>
    <t>Հակահրդեհային անվտանգության սարքավորումների վերանորոգման ծառայություններ</t>
  </si>
  <si>
    <t xml:space="preserve">2025թ-ի փետրվարի 00-ի </t>
  </si>
  <si>
    <t>թիվ ԲԴԽ-00-Ո-00 որոշման</t>
  </si>
  <si>
    <t>2028 թ.</t>
  </si>
  <si>
    <t>Գասպարյան Նարեկ</t>
  </si>
  <si>
    <t>Դաբաղյան Դավիթ</t>
  </si>
  <si>
    <t>Վարդանյան Վիրաբ</t>
  </si>
  <si>
    <t>Առաքելյան Ռիմա</t>
  </si>
  <si>
    <t>Հարությունյան Գրիգոր</t>
  </si>
  <si>
    <t>Սեփխանյան Լուսինե</t>
  </si>
  <si>
    <t>Մուրադյան Բարսեղ</t>
  </si>
  <si>
    <t>Սաֆարյան Հովհաննես</t>
  </si>
  <si>
    <t>Օհանյան Դավիթ</t>
  </si>
  <si>
    <t>Դաջունց Հրաչ</t>
  </si>
  <si>
    <t>Ոսկանյան Արթուր</t>
  </si>
  <si>
    <t>Պետրոսյան Սարգիս</t>
  </si>
  <si>
    <t xml:space="preserve">Գործակից /2028թ. հուլիսի 1-ի դրությամբ/  </t>
  </si>
  <si>
    <t>Ալավերդյան Մերի</t>
  </si>
  <si>
    <t>Սարգսյան Սյուզանա</t>
  </si>
  <si>
    <t>Աթաբեկյան Լուսինե</t>
  </si>
  <si>
    <t>Ասատրյան Անահիտ</t>
  </si>
  <si>
    <t>Ջհանգիրյան Քրիստինե</t>
  </si>
  <si>
    <t>Դատավորների ընդհանուր ժողովի և դատարանների աշխատակազմերի գործունեության ապահովման վարչության Դատավորների ընդհանուր ժողովի և հանձնաժողովների գործունեության ապահովման բաժնի առաջին կարգի մասնագետ</t>
  </si>
  <si>
    <t>Սարգսյան Կարինե</t>
  </si>
  <si>
    <t>Սարգսյան Անահիտ</t>
  </si>
  <si>
    <t>Բոջուկյան Անուշ</t>
  </si>
  <si>
    <t>Վարդանյան Վոլոդյա</t>
  </si>
  <si>
    <t>Զոհրաբյան Բորիկ</t>
  </si>
  <si>
    <t>Սարդարյան Աննա</t>
  </si>
  <si>
    <t>Պետրոսյան Ջուլիետտա</t>
  </si>
  <si>
    <t>Արձանագրային վարչության առաջատար մասնագետ</t>
  </si>
  <si>
    <t>Նովրուզյան Արմինե</t>
  </si>
  <si>
    <t>Առաջին բաժնի գլխավոր մասնագետ</t>
  </si>
  <si>
    <t>Ընդհանուր բաժնի գլխավոր մասնագետ</t>
  </si>
  <si>
    <t>Հայրապետյան Արմինե</t>
  </si>
  <si>
    <t>Միլիտոնյան Ռաֆայել</t>
  </si>
  <si>
    <t>Մանուկյան Խաչիկ</t>
  </si>
  <si>
    <t>Դանիելյան Լիլիթ</t>
  </si>
  <si>
    <t>Հովակիմյան Էմմա</t>
  </si>
  <si>
    <t>Մարտիրոսյան Լուսինե</t>
  </si>
  <si>
    <t>Սարգսյան Գոռ</t>
  </si>
  <si>
    <t>Հովհաննիսյան Անի</t>
  </si>
  <si>
    <t>Նազարյան Միլենա</t>
  </si>
  <si>
    <t>Աբրահամյան Գոհար</t>
  </si>
  <si>
    <t>Գրիգորյան Հարություն</t>
  </si>
  <si>
    <t>Աբրահամյան Նարե</t>
  </si>
  <si>
    <t>Ստեփանյան Աղեկ</t>
  </si>
  <si>
    <t>Հովսեփյան Համլետ</t>
  </si>
  <si>
    <t>Մինասյան Նադեժդա</t>
  </si>
  <si>
    <t>Սահակյան Աստղիկ</t>
  </si>
  <si>
    <t>Դոլինյան Հոնզել</t>
  </si>
  <si>
    <t>Կարապետյան Միքայել</t>
  </si>
  <si>
    <t>Խանդանյան Նարե</t>
  </si>
  <si>
    <t>Բալուղյան Անի</t>
  </si>
  <si>
    <t>Խաչատրյան Սիլվա</t>
  </si>
  <si>
    <t>Սարգսյան Թամարա</t>
  </si>
  <si>
    <t>Բիլյան Անահիտ</t>
  </si>
  <si>
    <t>Գասպարյան Սոնա</t>
  </si>
  <si>
    <t>Զանգեզուրյան Անահիտ</t>
  </si>
  <si>
    <t>Գասպարյան Անժելիկա</t>
  </si>
  <si>
    <t>Խաչատրյան Սյուզան</t>
  </si>
  <si>
    <t>Հելհելյան Նանե</t>
  </si>
  <si>
    <t>Սանթրոսյան Լևոն</t>
  </si>
  <si>
    <t>Հարունյան Նոնա</t>
  </si>
  <si>
    <t>Մամբրեյան Լալա</t>
  </si>
  <si>
    <t>Տիգրանյան Ալեն</t>
  </si>
  <si>
    <t>Մելքումյան Վրույր</t>
  </si>
  <si>
    <t>Մարդոյան Էլեն</t>
  </si>
  <si>
    <t>Պապյան Հռիփսիմե</t>
  </si>
  <si>
    <t>Թադևոսյան Միլենա</t>
  </si>
  <si>
    <t>Մեսրոպյան Սիրվարդ</t>
  </si>
  <si>
    <t>Կարապետյան  Մանվել</t>
  </si>
  <si>
    <t>Առաքելյան Աննա</t>
  </si>
  <si>
    <t>Մովսեսյան Քրիստինե</t>
  </si>
  <si>
    <t>Մելքոնյան Նարե</t>
  </si>
  <si>
    <t>Օհանյան Էվելինա</t>
  </si>
  <si>
    <t>Խալաթյան Հեղինե</t>
  </si>
  <si>
    <t xml:space="preserve">Հակոբյան Նարինե </t>
  </si>
  <si>
    <t>Պողոսյան Գոհար</t>
  </si>
  <si>
    <t>Գալստյան Լիլիթ</t>
  </si>
  <si>
    <t>Աբրահամյան Քրիստինե</t>
  </si>
  <si>
    <t>Սահակյան Արևիկ</t>
  </si>
  <si>
    <t>Ազատյան Աննա</t>
  </si>
  <si>
    <t>Ստեփանյան Օվսաննա</t>
  </si>
  <si>
    <t xml:space="preserve">Հովհաննիսյան Արմեն </t>
  </si>
  <si>
    <t xml:space="preserve">Վարդանյան Անուշ </t>
  </si>
  <si>
    <t>Դավթյան Անահիտ</t>
  </si>
  <si>
    <t>Խանչալյան Մարիամ</t>
  </si>
  <si>
    <t>Ասկարյան Գայանե</t>
  </si>
  <si>
    <t>Աբրահամյան Ելենա</t>
  </si>
  <si>
    <t>Ղազարյան Անժելա</t>
  </si>
  <si>
    <t>Գրիգորյան Դիանա</t>
  </si>
  <si>
    <t>Կարապետյան Լիանա</t>
  </si>
  <si>
    <t xml:space="preserve">Արշակյան Հունան  </t>
  </si>
  <si>
    <t xml:space="preserve">Մնդլյան Արման </t>
  </si>
  <si>
    <t xml:space="preserve">Սարգսյան Մանվել </t>
  </si>
  <si>
    <t xml:space="preserve">Մաթևոսյան Արմեն </t>
  </si>
  <si>
    <t xml:space="preserve">Զաքարյան Դավիթ </t>
  </si>
  <si>
    <t>Լալայան Արթուր</t>
  </si>
  <si>
    <t xml:space="preserve">Նիկողոսյան Թամարա </t>
  </si>
  <si>
    <t xml:space="preserve">Մարտիրոսյան Սաթիկ </t>
  </si>
  <si>
    <t xml:space="preserve">Քոշատաշյան Սվետլանա </t>
  </si>
  <si>
    <t xml:space="preserve">Պուլուզյան Գոհար </t>
  </si>
  <si>
    <t xml:space="preserve">Մազյան Հոգապետ </t>
  </si>
  <si>
    <t xml:space="preserve">Նիկոլայան Էմիլյա </t>
  </si>
  <si>
    <t xml:space="preserve">Համբարձումյան Սեդա </t>
  </si>
  <si>
    <t xml:space="preserve">Մուրադյան Ռուբեն </t>
  </si>
  <si>
    <t xml:space="preserve">Պողոսյան Սվետլանա </t>
  </si>
  <si>
    <t>Զաքարյան Աստղիկ</t>
  </si>
  <si>
    <t>Բաղիշջանյան Գրետա</t>
  </si>
  <si>
    <t xml:space="preserve">Սիմոնյան Արփինե </t>
  </si>
  <si>
    <t xml:space="preserve">Մարտիրոսյան Սյուզանա </t>
  </si>
  <si>
    <t>Լազարյան Հրաչյա</t>
  </si>
  <si>
    <t>Հովսեփյան Սիրանուշ</t>
  </si>
  <si>
    <t>Ղազարյան Ծովինար</t>
  </si>
  <si>
    <t>Խառատյան Լիլիթ</t>
  </si>
  <si>
    <t>Չիբուխչյան Ժաննա</t>
  </si>
  <si>
    <t>Ամիրջանյան Մելինե</t>
  </si>
  <si>
    <t>Արզումանյան Նանե</t>
  </si>
  <si>
    <t>Ղաբուզյան Մերի</t>
  </si>
  <si>
    <t>Մովսիսյան Օգսաննա</t>
  </si>
  <si>
    <t>Գագինյան Մարգարիտա</t>
  </si>
  <si>
    <t>Ղամբարյան Միքայել</t>
  </si>
  <si>
    <t>Վարդանյան Նաիրա</t>
  </si>
  <si>
    <t>Հովհաննիսյան Արայիկ</t>
  </si>
  <si>
    <t>Աղաբեկյան Սրբուհի</t>
  </si>
  <si>
    <t>Աղայան Սերյոժա</t>
  </si>
  <si>
    <t>Ղազարյան Քրիստինե</t>
  </si>
  <si>
    <t>Հովհաննիսյան Վարդան</t>
  </si>
  <si>
    <t>Պետրոսյան Լիանա</t>
  </si>
  <si>
    <t>Ավագյան Հեղինե</t>
  </si>
  <si>
    <t>Թովմասյան Հերմինե</t>
  </si>
  <si>
    <t>Նիկոլյան Գևորգ</t>
  </si>
  <si>
    <t>Աբրահամյան Տաթևիկ</t>
  </si>
  <si>
    <t>Ղահրամանյան Վեներա</t>
  </si>
  <si>
    <t>Ծուղունյան Լենա</t>
  </si>
  <si>
    <t>Եղիազարյան Մանուշակ</t>
  </si>
  <si>
    <t>Հովհաննիսյան Արտյոմ</t>
  </si>
  <si>
    <t>Հարությունյան Արթուր</t>
  </si>
  <si>
    <t>Թամազյան Վիկտորյա</t>
  </si>
  <si>
    <t>Գոնչարենկո Գոհար</t>
  </si>
  <si>
    <t>Եղիազարյան Անժելա</t>
  </si>
  <si>
    <t xml:space="preserve">Ղարիբյան Արմինե </t>
  </si>
  <si>
    <t>Խաչունց Ալեն</t>
  </si>
  <si>
    <t>Իսախանյան Էմմա</t>
  </si>
  <si>
    <t>Ավանեսյան Գոհար</t>
  </si>
  <si>
    <t>Փանդունց Նվարդ</t>
  </si>
  <si>
    <t>Ավանեսյան Նարե</t>
  </si>
  <si>
    <t>Հակոբջանյան Նորայր</t>
  </si>
  <si>
    <t>Մելիքյան Արամազդ</t>
  </si>
  <si>
    <t>Հակոբյան Էդիտա</t>
  </si>
  <si>
    <t>Օհանյան Մարիա</t>
  </si>
  <si>
    <t>Ուլիխանյան Անահիտ</t>
  </si>
  <si>
    <t>Բաբայան Անահիտ</t>
  </si>
  <si>
    <t>Զախարյան Անգելինա</t>
  </si>
  <si>
    <t>Գրիգորյան Վահան</t>
  </si>
  <si>
    <t>Գրիգորյան Աբրահամ</t>
  </si>
  <si>
    <t>Սարգսյան Արամայիս</t>
  </si>
  <si>
    <t>Թաբյան Հովակիմ</t>
  </si>
  <si>
    <t xml:space="preserve">Գլխավոր մասնագետ տնտեսագետ       </t>
  </si>
  <si>
    <t>Վարդանյան Ալվարդ</t>
  </si>
  <si>
    <t>Հովհաննիսյան Լիանա</t>
  </si>
  <si>
    <t>Ստեփանյան Ֆրունզե</t>
  </si>
  <si>
    <t xml:space="preserve">Հակոբյան Աննա </t>
  </si>
  <si>
    <t>Ռոստոմյան Արման</t>
  </si>
  <si>
    <t>Կարապետյան Մարիամ</t>
  </si>
  <si>
    <t>Բագիյան Գարեգին</t>
  </si>
  <si>
    <t>Հարությունյան Էլիզա</t>
  </si>
  <si>
    <t>Թադևոսյան Արշակ</t>
  </si>
  <si>
    <t>Թովմասյան Միլենա</t>
  </si>
  <si>
    <t>Աթոյան Արմեն</t>
  </si>
  <si>
    <t>Պետրոսյան Գագիկ</t>
  </si>
  <si>
    <t>Ավետիսյան Հենրիկ</t>
  </si>
  <si>
    <t>Մարտիրոսյան Մարտին</t>
  </si>
  <si>
    <t xml:space="preserve">Վարդանյան Էմիլիա </t>
  </si>
  <si>
    <t>Պողոսյան Հայկուհի</t>
  </si>
  <si>
    <t>Դանիելյան Էլզա</t>
  </si>
  <si>
    <t>Վարդապետյան Անժելա</t>
  </si>
  <si>
    <t>Գլխավոր մասնագետ-տնտեսագետ</t>
  </si>
  <si>
    <t>Աղասյան Միլենա</t>
  </si>
  <si>
    <t>Մովսեսյան Դավիթ</t>
  </si>
  <si>
    <t>Մուրդյան Կարեն</t>
  </si>
  <si>
    <t xml:space="preserve">Բաքոյան Սիաբանդ </t>
  </si>
  <si>
    <t>Մալխասյան Միսակ</t>
  </si>
  <si>
    <t xml:space="preserve">Խաչատրյան Հերիքնազ </t>
  </si>
  <si>
    <t>Միրաքյան Հովհաննես</t>
  </si>
  <si>
    <t>Ալոյան Հայկ</t>
  </si>
  <si>
    <t>Քալաշյան Արման</t>
  </si>
  <si>
    <t>Ներսիսյան Լիլիթ</t>
  </si>
  <si>
    <t>Խաչունց Սերյոժա</t>
  </si>
  <si>
    <t>Պողոսյան Աննա</t>
  </si>
  <si>
    <t>Ներսիսյան Սոֆի</t>
  </si>
  <si>
    <t>Գևորգյան Քրիստինե</t>
  </si>
  <si>
    <t>Մարդոյան Կատրին</t>
  </si>
  <si>
    <t>Մարկոսյան Լիլիթ</t>
  </si>
  <si>
    <t>Խեչումյան Սաթենիկ</t>
  </si>
  <si>
    <t>Ահարոնյան Ասպրամ</t>
  </si>
  <si>
    <t>Մանասյան Էլյա</t>
  </si>
  <si>
    <t>Թադևոսյան Անի</t>
  </si>
  <si>
    <t>Սերոբյան Օքսաննա</t>
  </si>
  <si>
    <t xml:space="preserve">Գևորգյան Անահիտ </t>
  </si>
  <si>
    <t xml:space="preserve">Մարգարյան Վերգինե
</t>
  </si>
  <si>
    <t>Ստեփանյան Սիրանուշ</t>
  </si>
  <si>
    <t>Գալստյան Սոնա</t>
  </si>
  <si>
    <t>Բաբայան Փնջիկ</t>
  </si>
  <si>
    <t xml:space="preserve">Միրզոևա Անգելինա   </t>
  </si>
  <si>
    <t>Համբարձումյան Քրիստինե</t>
  </si>
  <si>
    <t>Գաբրիելյան Սյուզաննա</t>
  </si>
  <si>
    <t>Հովակիմյան Մերի</t>
  </si>
  <si>
    <t>Մոսինյան Վաչագան</t>
  </si>
  <si>
    <t>Տիտիզյան Արփինե</t>
  </si>
  <si>
    <t>Սարկիսյան Մինե</t>
  </si>
  <si>
    <t xml:space="preserve">Վարդանյան Սոնա </t>
  </si>
  <si>
    <t>Գասպարյան Հակոբ</t>
  </si>
  <si>
    <t>Գասպարյան Գոհար</t>
  </si>
  <si>
    <t>Հայրապետյան Սվետլանա</t>
  </si>
  <si>
    <t>Առաքելյան Ռուզաննա</t>
  </si>
  <si>
    <t>Սիրականյան Հայարփի</t>
  </si>
  <si>
    <t>Թադևոսյան Վարդուհի</t>
  </si>
  <si>
    <t>Զաքարյան Արմինե</t>
  </si>
  <si>
    <t>Աղաբեկյան Անժելիկա</t>
  </si>
  <si>
    <t>Մկրտչյան Անի</t>
  </si>
  <si>
    <t>Հովհաննիսյան Գայանե</t>
  </si>
  <si>
    <t>Մնացականյան Մագդա</t>
  </si>
  <si>
    <t xml:space="preserve">Մովսեսյան Նարինե  </t>
  </si>
  <si>
    <t>Հարությունյան Սուսաննա</t>
  </si>
  <si>
    <t>12 աշխատող երեխայի խնամք</t>
  </si>
  <si>
    <t>Մելիքյան Գուրգեն</t>
  </si>
  <si>
    <t>Պետրոսյանց Սամվել</t>
  </si>
  <si>
    <t>Դավթյան Նորայր</t>
  </si>
  <si>
    <t>Մկրտչյան Վահագն</t>
  </si>
  <si>
    <t>Գուլինյան Ալվարդ</t>
  </si>
  <si>
    <t>Ենոքյան Հասմիկ</t>
  </si>
  <si>
    <t>Ստեփանյան Նարինե</t>
  </si>
  <si>
    <t>Հակոբյան Մարիամ</t>
  </si>
  <si>
    <t xml:space="preserve">Սարգսյան Մերի            </t>
  </si>
  <si>
    <t>Ծերունյան Իրինա</t>
  </si>
  <si>
    <t>Բաղդասարյան Մարի</t>
  </si>
  <si>
    <t>Սարյան Լուսինե</t>
  </si>
  <si>
    <t>Ֆթոյան Խանետա</t>
  </si>
  <si>
    <t>Բաղդասարյան Տաթևիկ</t>
  </si>
  <si>
    <t>Աթոյան Նազիկ</t>
  </si>
  <si>
    <t>Ենգիբարյան Յուրի</t>
  </si>
  <si>
    <t>Հակոբյան Էդմոն</t>
  </si>
  <si>
    <t>Հակոբյան Դավիթ</t>
  </si>
  <si>
    <t>Հովհաննիսյան Մերի</t>
  </si>
  <si>
    <t>Մուսայելյան Աննա</t>
  </si>
  <si>
    <t>Պետրոսյան Վերոնիկա</t>
  </si>
  <si>
    <t>Սիմոնյան Սիմոն</t>
  </si>
  <si>
    <t>Բաբայան Ռուդոլֆ</t>
  </si>
  <si>
    <t>Ասատրյան Սամվել</t>
  </si>
  <si>
    <t>Թոփլաղացյան Արամայիս</t>
  </si>
  <si>
    <t>Հովհաննիսյան Վարազդատ</t>
  </si>
  <si>
    <t>Մինասյան Ռոման</t>
  </si>
  <si>
    <t>Ավանեսյան Արման</t>
  </si>
  <si>
    <t>Այվազյան Ռոզա</t>
  </si>
  <si>
    <t>Թովմասյան Նարինե</t>
  </si>
  <si>
    <t>Համբարձումյան Աննա</t>
  </si>
  <si>
    <t>Մկրտչյան Հայկ</t>
  </si>
  <si>
    <t>Մկրտչյան Դիանա Նարեկի</t>
  </si>
  <si>
    <t>Հովսեփյան Քրիստինե Սուրենի</t>
  </si>
  <si>
    <t>Միքայելյան Տիգրան Սուրենի</t>
  </si>
  <si>
    <t>Մովսիսյան Աննա Ենոքի</t>
  </si>
  <si>
    <t>Սահակյան Արմեն Միասնիկի</t>
  </si>
  <si>
    <t>Ղազարյան Վահագն Ռոմենի</t>
  </si>
  <si>
    <t>Սահակյան Սոնա Նահապետի</t>
  </si>
  <si>
    <t>Մխիթարյան Մարինե Ալբերտի</t>
  </si>
  <si>
    <t>Հակոբյան Աշոտ Ֆահրադի</t>
  </si>
  <si>
    <t xml:space="preserve">Բաղդասարյան Արման Արտաշի </t>
  </si>
  <si>
    <t>Ոսկանյան Խաչիկ Սուրենի</t>
  </si>
  <si>
    <t>Գասպարյան Արթուր Լալազարի</t>
  </si>
  <si>
    <t>Հայրապետյան Մագդա Կարենի</t>
  </si>
  <si>
    <t>Վարդանյան Էսթեր Վահեի</t>
  </si>
  <si>
    <t>Մովսիսյան Աշոտ Համբարձումի</t>
  </si>
  <si>
    <t>Առաքելյան Տավրոս Արշավիրի</t>
  </si>
  <si>
    <t>Ջիվանյան Հայկ Աշոտի</t>
  </si>
  <si>
    <t>Հարությունյան Էդիկ Գառնիկի</t>
  </si>
  <si>
    <t>Գասպարյան Կարեն Մելիքի</t>
  </si>
  <si>
    <t>Հարությունյան Արտակ Ավետիքի</t>
  </si>
  <si>
    <t>Թովմասյան Արա Նորայրի</t>
  </si>
  <si>
    <t>Փահլևանյան Սիրան Ժիրայրի</t>
  </si>
  <si>
    <t>Պետրոսյան Մերի Արմանի</t>
  </si>
  <si>
    <t>Զաքարյան Սամվել Արթուրի</t>
  </si>
  <si>
    <t>Երևան  քաղաքի առաջին ատյանի ընդհանուր իրավասության քաղաքացիական դատարանի Էրեբունի բաժնի պետ</t>
  </si>
  <si>
    <t>Համբարձումյան Թերեզա Սասունի</t>
  </si>
  <si>
    <t>Երևան  քաղաքի առաջին ատյանի ընդհանուր իրավասության քրեական դատարանի Կենտրոն բաժնի պետ</t>
  </si>
  <si>
    <t>Սարդարյան Վլադիկ Ռուբենի</t>
  </si>
  <si>
    <t>Սողոմոնյան Արման Արթուրի</t>
  </si>
  <si>
    <t>Արամյան Աշոտ Արմենի</t>
  </si>
  <si>
    <t>Բաղդասարյան Կարեն Դավթի</t>
  </si>
  <si>
    <t>Երևան  քաղաքի առաջին ատյանի ընդհանուր իրավասության քրեական դատարանի Աջափնյակ-1  բաժնի պետ</t>
  </si>
  <si>
    <t>Ներսիսյան Վոլոդյա Համլետի</t>
  </si>
  <si>
    <t>Բադալյան Գոռ Սերգեյի</t>
  </si>
  <si>
    <t>Երևան քաղաքի առաջին ատյանի ընդհանուր իրավասության քաղաքացիական դատարանի Աջափնյակ-2 բաժնի պետ</t>
  </si>
  <si>
    <t>Հարությունյան Վարդան Ռազմիկի</t>
  </si>
  <si>
    <t>Մկրտչյան Սառա Արարատի</t>
  </si>
  <si>
    <t>Բրուտյան Տիգրան Բորիսի</t>
  </si>
  <si>
    <t>Ասլանյան Հռիփսիմե Արմանի</t>
  </si>
  <si>
    <t>Հակոբյան Ռոբերտ Գարեգինի</t>
  </si>
  <si>
    <t>Երևան  քաղաքի առաջին ատյանի ընդհանուր իրավասության քրեական դատարանի Ավան բաժնի պետ</t>
  </si>
  <si>
    <t>Հարությունյան Մովսես Գագիկի</t>
  </si>
  <si>
    <t>Թումանյան Արշավիր Գևորգի</t>
  </si>
  <si>
    <t>Էլամիրյան Լուսինե Սարոյի</t>
  </si>
  <si>
    <t>Երևան  քաղաքի առաջին ատյանի ընդհանուր իրավասության քաղաքացիական դատարանի Արաբկիր բաժնի պետ</t>
  </si>
  <si>
    <t>Երևան  քաղաքի առաջին ատյանի ընդհանուր իրավասության քրեական դատարանի Շենգավիթ բաժնի պետ</t>
  </si>
  <si>
    <t>Մանգասարյան Էդվին Գեննադիի</t>
  </si>
  <si>
    <t>Մխիթարյան Էրիկ Զոհրաբի</t>
  </si>
  <si>
    <t>Հակոբյան Անի Զորիկի</t>
  </si>
  <si>
    <t>Սարգսյան Աբգար Ռաֆիկի</t>
  </si>
  <si>
    <t>Ենոքյան Միլենա Գևորգի</t>
  </si>
  <si>
    <t>Սողոմոնյան Դավիթ Կամոյի</t>
  </si>
  <si>
    <t>Սաֆարյան Տաթևիկ Կարենի</t>
  </si>
  <si>
    <t>Ամիրյան Էդուարդ Գագիկի</t>
  </si>
  <si>
    <t>Աթաբեկյան Գևորգ Միքայելի</t>
  </si>
  <si>
    <t>Ղազարյան Տաթևիկ Մարտինի</t>
  </si>
  <si>
    <t>Հալևորյան Սարգիս Հովհաննեսի</t>
  </si>
  <si>
    <t>Անտոնյան Արթուր Սամվելի</t>
  </si>
  <si>
    <t>Սաղաթելյան Գրիգոր Սեյրանի</t>
  </si>
  <si>
    <t>Շարբաթյան Իննա</t>
  </si>
  <si>
    <t>Ժամհարյան Վիկտորյա</t>
  </si>
  <si>
    <t>Հայրապետյան Արսեն</t>
  </si>
  <si>
    <t>Կարապետյան Կարեն</t>
  </si>
  <si>
    <t>Պետրոսյան Գրիշա</t>
  </si>
  <si>
    <t>Ավետիսյան Լուսինե</t>
  </si>
  <si>
    <t>Կարապետյան Լիլիա</t>
  </si>
  <si>
    <t>Ափանյան Լիանա</t>
  </si>
  <si>
    <t>Համբարձումյան Սոնյա</t>
  </si>
  <si>
    <t>Նաջարյան Աիդա</t>
  </si>
  <si>
    <t>Մկրտչյան Լիդա</t>
  </si>
  <si>
    <t>Բաղդասարյան Սարգիս</t>
  </si>
  <si>
    <t>Պողոսյան Անի</t>
  </si>
  <si>
    <t>Մկրտչյան Հայարփի</t>
  </si>
  <si>
    <t>Ասլիկյան Անի</t>
  </si>
  <si>
    <t>Բերնեցյան Ժորա</t>
  </si>
  <si>
    <t>Հարությունյան Մերի</t>
  </si>
  <si>
    <t>Ստեփանյան Ռաֆինե</t>
  </si>
  <si>
    <t>Պետրոսյան Պարույր</t>
  </si>
  <si>
    <t>Մարտիրոսյան Մանե</t>
  </si>
  <si>
    <t xml:space="preserve">Ալեքսանյան Դավիթ </t>
  </si>
  <si>
    <t xml:space="preserve">Սարգսյան Մարիանա </t>
  </si>
  <si>
    <t xml:space="preserve">Կյուրեղյան Էդգար </t>
  </si>
  <si>
    <t xml:space="preserve">Հախվերդյան Վահե </t>
  </si>
  <si>
    <t xml:space="preserve">Պողոսյան Դիանա </t>
  </si>
  <si>
    <t xml:space="preserve">Գյանջումյան Եվգենյա </t>
  </si>
  <si>
    <t>Թովմասյան Փառանձեմ</t>
  </si>
  <si>
    <t xml:space="preserve">Քոչարյան Աննա </t>
  </si>
  <si>
    <t xml:space="preserve">Գալստյան Լիլիթ </t>
  </si>
  <si>
    <t xml:space="preserve">Տոնոյան Նարե </t>
  </si>
  <si>
    <t xml:space="preserve">Վարդանյան Նելլի </t>
  </si>
  <si>
    <t>Գևորգյան Արման</t>
  </si>
  <si>
    <t>Խաչյան Դավիթ</t>
  </si>
  <si>
    <t>Սարգսյան Տաթև</t>
  </si>
  <si>
    <t xml:space="preserve">Գրիգորյան Լիանա </t>
  </si>
  <si>
    <t xml:space="preserve">Վարդանյան Անահիտ </t>
  </si>
  <si>
    <t>Եսաֆյան Անի</t>
  </si>
  <si>
    <t xml:space="preserve">Ալոյան Մանանա </t>
  </si>
  <si>
    <t xml:space="preserve">Սարգսյան Քրիստինե </t>
  </si>
  <si>
    <t xml:space="preserve">Հովհաննիսյան Արևիկ </t>
  </si>
  <si>
    <t>Թադևոսյան Հռիփսիմե</t>
  </si>
  <si>
    <t>Հակոբյան Դիանա</t>
  </si>
  <si>
    <t xml:space="preserve">Մանուկյան Արթուր </t>
  </si>
  <si>
    <t>Ալավերդյան Աղվան</t>
  </si>
  <si>
    <t>Մինասյան Աննա</t>
  </si>
  <si>
    <t>Ցականյան Լուսինե</t>
  </si>
  <si>
    <t>Սարգսյան Արկադի</t>
  </si>
  <si>
    <t>Դավթյան Անի</t>
  </si>
  <si>
    <t>Բաղրամյան Ռոզա</t>
  </si>
  <si>
    <t>Ջամալյան Նարե</t>
  </si>
  <si>
    <t>Տոնոյան Արուսյակ</t>
  </si>
  <si>
    <t>Խաչատրյան Զոհրաբ</t>
  </si>
  <si>
    <t>Մկրտչյան Մարինա</t>
  </si>
  <si>
    <t>Մաթևոսյան Սոֆիկ</t>
  </si>
  <si>
    <t xml:space="preserve">Փոլադյան Լուսինե </t>
  </si>
  <si>
    <t xml:space="preserve">Հայրապետյան Միլենա </t>
  </si>
  <si>
    <t xml:space="preserve">Հովհաննիսյան Հասմիկ </t>
  </si>
  <si>
    <t xml:space="preserve">Ավագյան Տաթևիկ </t>
  </si>
  <si>
    <t xml:space="preserve">Թելունց Անի </t>
  </si>
  <si>
    <t xml:space="preserve">Նազարյան Ռուբինա </t>
  </si>
  <si>
    <t xml:space="preserve">Շահբազյան Էմմա </t>
  </si>
  <si>
    <t xml:space="preserve">Թումոյան Մարիամ </t>
  </si>
  <si>
    <t xml:space="preserve">Բեգջանյան Հասմիկ </t>
  </si>
  <si>
    <t xml:space="preserve">Մելիքյան Մերի </t>
  </si>
  <si>
    <t>Լևոնյան  Լեյլա</t>
  </si>
  <si>
    <t xml:space="preserve">Գոգինյան Էրիկ </t>
  </si>
  <si>
    <t>Մհերյան Լուսինե</t>
  </si>
  <si>
    <t>Մեսրոպյան Էլեն</t>
  </si>
  <si>
    <t>Ավետիսյան Մարգարիտ</t>
  </si>
  <si>
    <t xml:space="preserve">Կոնինյան Ռաֆայել </t>
  </si>
  <si>
    <t>Բեգյան Մարիա</t>
  </si>
  <si>
    <t>Մելոյան Գարիկ</t>
  </si>
  <si>
    <t>Հայրապետյան Ժաննա</t>
  </si>
  <si>
    <t>Գալստյան Գոռ</t>
  </si>
  <si>
    <t>Ենգիբարյան Վահան</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</si>
</sst>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43" formatCode="_(* #,##0.00_);_(* \(#,##0.00\);_(* &quot;-&quot;??_);_(@_)"/>
    <numFmt numFmtId="164" formatCode="_-* #,##0.00_-;\-* #,##0.00_-;_-* &quot;-&quot;??_-;_-@_-"/>
    <numFmt numFmtId="165" formatCode="_-* #,##0.00\ _₽_-;\-* #,##0.00\ _₽_-;_-* &quot;-&quot;??\ _₽_-;_-@_-"/>
    <numFmt numFmtId="166" formatCode="0.0"/>
    <numFmt numFmtId="167" formatCode="#,##0.0"/>
    <numFmt numFmtId="168" formatCode="_(* #,##0.0_);_(* \(#,##0.0\);_(* &quot;-&quot;??_);_(@_)"/>
    <numFmt numFmtId="169" formatCode="#,#00"/>
    <numFmt numFmtId="170" formatCode="0_);[Red]\(0\)"/>
    <numFmt numFmtId="171" formatCode="0.00;[Red]0.00"/>
  </numFmts>
  <fonts count="116">
    <font>
      <sz val="10"/>
      <name val="Arial"/>
    </font>
    <font>
      <sz val="10"/>
      <name val="Arial"/>
      <family val="2"/>
    </font>
    <font>
      <sz val="8"/>
      <name val="Arial"/>
      <family val="2"/>
    </font>
    <font>
      <sz val="9.5"/>
      <name val="GHEA Grapalat"/>
      <family val="3"/>
    </font>
    <font>
      <b/>
      <sz val="12"/>
      <color indexed="10"/>
      <name val="GHEA Grapalat"/>
      <family val="3"/>
    </font>
    <font>
      <b/>
      <sz val="11"/>
      <color indexed="10"/>
      <name val="GHEA Grapalat"/>
      <family val="3"/>
    </font>
    <font>
      <b/>
      <sz val="8"/>
      <name val="GHEA Grapalat"/>
      <family val="3"/>
    </font>
    <font>
      <sz val="10"/>
      <name val="GHEA Grapalat"/>
      <family val="3"/>
    </font>
    <font>
      <u/>
      <sz val="10"/>
      <name val="GHEA Grapalat"/>
      <family val="3"/>
    </font>
    <font>
      <sz val="12"/>
      <name val="GHEA Grapalat"/>
      <family val="3"/>
    </font>
    <font>
      <b/>
      <sz val="10"/>
      <name val="GHEA Grapalat"/>
      <family val="3"/>
    </font>
    <font>
      <sz val="8"/>
      <name val="GHEA Grapalat"/>
      <family val="3"/>
    </font>
    <font>
      <sz val="9"/>
      <name val="GHEA Grapalat"/>
      <family val="3"/>
    </font>
    <font>
      <b/>
      <i/>
      <u/>
      <sz val="10"/>
      <name val="GHEA Grapalat"/>
      <family val="3"/>
    </font>
    <font>
      <sz val="10"/>
      <color indexed="8"/>
      <name val="GHEA Grapalat"/>
      <family val="3"/>
    </font>
    <font>
      <i/>
      <sz val="10"/>
      <name val="GHEA Grapalat"/>
      <family val="3"/>
    </font>
    <font>
      <i/>
      <sz val="8"/>
      <name val="GHEA Grapalat"/>
      <family val="3"/>
    </font>
    <font>
      <b/>
      <i/>
      <sz val="8"/>
      <name val="GHEA Grapalat"/>
      <family val="3"/>
    </font>
    <font>
      <i/>
      <sz val="10"/>
      <color indexed="10"/>
      <name val="GHEA Grapalat"/>
      <family val="3"/>
    </font>
    <font>
      <sz val="10"/>
      <color indexed="10"/>
      <name val="GHEA Grapalat"/>
      <family val="3"/>
    </font>
    <font>
      <b/>
      <sz val="9"/>
      <name val="GHEA Grapalat"/>
      <family val="3"/>
    </font>
    <font>
      <b/>
      <sz val="11"/>
      <name val="GHEA Grapalat"/>
      <family val="3"/>
    </font>
    <font>
      <sz val="11"/>
      <name val="GHEA Grapalat"/>
      <family val="3"/>
    </font>
    <font>
      <b/>
      <i/>
      <sz val="10"/>
      <name val="GHEA Grapalat"/>
      <family val="3"/>
    </font>
    <font>
      <b/>
      <sz val="10"/>
      <color indexed="23"/>
      <name val="GHEA Grapalat"/>
      <family val="3"/>
    </font>
    <font>
      <b/>
      <sz val="10"/>
      <color indexed="12"/>
      <name val="GHEA Grapalat"/>
      <family val="3"/>
    </font>
    <font>
      <sz val="9"/>
      <color indexed="8"/>
      <name val="GHEA Grapalat"/>
      <family val="3"/>
    </font>
    <font>
      <sz val="8"/>
      <color indexed="8"/>
      <name val="GHEA Grapalat"/>
      <family val="3"/>
    </font>
    <font>
      <u/>
      <sz val="8"/>
      <name val="GHEA Grapalat"/>
      <family val="3"/>
    </font>
    <font>
      <b/>
      <i/>
      <sz val="10"/>
      <color indexed="8"/>
      <name val="GHEA Grapalat"/>
      <family val="3"/>
    </font>
    <font>
      <b/>
      <sz val="10"/>
      <color indexed="8"/>
      <name val="GHEA Grapalat"/>
      <family val="3"/>
    </font>
    <font>
      <u/>
      <sz val="12"/>
      <name val="GHEA Grapalat"/>
      <family val="3"/>
    </font>
    <font>
      <b/>
      <sz val="12"/>
      <name val="GHEA Grapalat"/>
      <family val="3"/>
    </font>
    <font>
      <b/>
      <i/>
      <sz val="12"/>
      <name val="GHEA Grapalat"/>
      <family val="3"/>
    </font>
    <font>
      <b/>
      <i/>
      <sz val="9"/>
      <name val="GHEA Grapalat"/>
      <family val="3"/>
    </font>
    <font>
      <i/>
      <sz val="9"/>
      <name val="GHEA Grapalat"/>
      <family val="3"/>
    </font>
    <font>
      <b/>
      <sz val="8"/>
      <color indexed="10"/>
      <name val="GHEA Grapalat"/>
      <family val="3"/>
    </font>
    <font>
      <b/>
      <sz val="10"/>
      <color indexed="10"/>
      <name val="GHEA Grapalat"/>
      <family val="3"/>
    </font>
    <font>
      <b/>
      <sz val="8"/>
      <color indexed="8"/>
      <name val="GHEA Grapalat"/>
      <family val="3"/>
    </font>
    <font>
      <sz val="9"/>
      <color indexed="8"/>
      <name val="Arial Unicode"/>
      <family val="2"/>
    </font>
    <font>
      <sz val="8"/>
      <color indexed="10"/>
      <name val="GHEA Grapalat"/>
      <family val="3"/>
    </font>
    <font>
      <b/>
      <u/>
      <sz val="10"/>
      <name val="GHEA Grapalat"/>
      <family val="3"/>
    </font>
    <font>
      <b/>
      <sz val="9"/>
      <color indexed="10"/>
      <name val="GHEA Grapalat"/>
      <family val="3"/>
    </font>
    <font>
      <i/>
      <sz val="12"/>
      <name val="GHEA Grapalat"/>
      <family val="3"/>
    </font>
    <font>
      <sz val="8"/>
      <color indexed="56"/>
      <name val="GHEA Grapalat"/>
      <family val="3"/>
    </font>
    <font>
      <sz val="10"/>
      <color indexed="56"/>
      <name val="GHEA Grapalat"/>
      <family val="3"/>
    </font>
    <font>
      <i/>
      <sz val="10"/>
      <color indexed="56"/>
      <name val="GHEA Grapalat"/>
      <family val="3"/>
    </font>
    <font>
      <b/>
      <sz val="10"/>
      <color indexed="56"/>
      <name val="GHEA Grapalat"/>
      <family val="3"/>
    </font>
    <font>
      <u/>
      <sz val="10"/>
      <color indexed="56"/>
      <name val="GHEA Grapalat"/>
      <family val="3"/>
    </font>
    <font>
      <u/>
      <sz val="8"/>
      <color indexed="56"/>
      <name val="GHEA Grapalat"/>
      <family val="3"/>
    </font>
    <font>
      <sz val="11"/>
      <color indexed="56"/>
      <name val="GHEA Grapalat"/>
      <family val="3"/>
    </font>
    <font>
      <b/>
      <sz val="9"/>
      <color indexed="56"/>
      <name val="GHEA Grapalat"/>
      <family val="3"/>
    </font>
    <font>
      <i/>
      <sz val="9"/>
      <color indexed="56"/>
      <name val="GHEA Grapalat"/>
      <family val="3"/>
    </font>
    <font>
      <u/>
      <sz val="9"/>
      <name val="GHEA Grapalat"/>
      <family val="3"/>
    </font>
    <font>
      <u/>
      <sz val="11"/>
      <name val="GHEA Grapalat"/>
      <family val="3"/>
    </font>
    <font>
      <sz val="10"/>
      <name val="Arial Armenian"/>
      <family val="2"/>
    </font>
    <font>
      <sz val="10"/>
      <name val="Arial"/>
      <family val="2"/>
    </font>
    <font>
      <sz val="10"/>
      <color indexed="8"/>
      <name val="MS Sans Serif"/>
      <family val="2"/>
    </font>
    <font>
      <sz val="10"/>
      <name val="Arial"/>
      <family val="2"/>
      <charset val="204"/>
    </font>
    <font>
      <sz val="10"/>
      <color indexed="8"/>
      <name val="MS Sans Serif"/>
      <family val="2"/>
      <charset val="204"/>
    </font>
    <font>
      <sz val="10"/>
      <name val="Times Armenian"/>
      <family val="1"/>
    </font>
    <font>
      <sz val="9"/>
      <name val="GHEA Mariam"/>
      <family val="3"/>
    </font>
    <font>
      <i/>
      <sz val="11"/>
      <name val="GHEA Grapalat"/>
      <family val="3"/>
    </font>
    <font>
      <sz val="12"/>
      <color indexed="8"/>
      <name val="GHEA Grapalat"/>
      <family val="3"/>
    </font>
    <font>
      <b/>
      <u/>
      <sz val="12"/>
      <name val="GHEA Grapalat"/>
      <family val="3"/>
    </font>
    <font>
      <sz val="11"/>
      <color indexed="8"/>
      <name val="Calibri"/>
      <family val="2"/>
    </font>
    <font>
      <b/>
      <sz val="9"/>
      <color indexed="81"/>
      <name val="Tahoma"/>
      <family val="2"/>
      <charset val="204"/>
    </font>
    <font>
      <sz val="9"/>
      <color indexed="81"/>
      <name val="Tahoma"/>
      <family val="2"/>
      <charset val="204"/>
    </font>
    <font>
      <b/>
      <sz val="10"/>
      <color indexed="62"/>
      <name val="GHEA Grapalat"/>
      <family val="3"/>
    </font>
    <font>
      <sz val="14"/>
      <color indexed="62"/>
      <name val="GHEA Grapalat"/>
      <family val="3"/>
    </font>
    <font>
      <sz val="14"/>
      <name val="GHEA Grapalat"/>
      <family val="3"/>
    </font>
    <font>
      <b/>
      <sz val="14"/>
      <name val="GHEA Grapalat"/>
      <family val="3"/>
    </font>
    <font>
      <b/>
      <i/>
      <sz val="13"/>
      <name val="GHEA Grapalat"/>
      <family val="3"/>
    </font>
    <font>
      <b/>
      <i/>
      <sz val="11"/>
      <name val="GHEA Grapalat"/>
      <family val="3"/>
    </font>
    <font>
      <b/>
      <sz val="12"/>
      <color indexed="8"/>
      <name val="GHEA Grapalat"/>
      <family val="3"/>
    </font>
    <font>
      <b/>
      <i/>
      <sz val="14"/>
      <name val="GHEA Grapalat"/>
      <family val="3"/>
    </font>
    <font>
      <sz val="12"/>
      <color indexed="10"/>
      <name val="GHEA Grapalat"/>
      <family val="3"/>
    </font>
    <font>
      <b/>
      <sz val="8"/>
      <color indexed="81"/>
      <name val="Tahoma"/>
      <family val="2"/>
    </font>
    <font>
      <sz val="8"/>
      <color indexed="81"/>
      <name val="Tahoma"/>
      <family val="2"/>
    </font>
    <font>
      <b/>
      <sz val="16"/>
      <name val="GHEA Grapalat"/>
      <family val="3"/>
    </font>
    <font>
      <sz val="11"/>
      <color theme="1"/>
      <name val="Calibri"/>
      <family val="2"/>
      <scheme val="minor"/>
    </font>
    <font>
      <sz val="11"/>
      <color theme="1"/>
      <name val="Arial Armenian"/>
      <family val="2"/>
    </font>
    <font>
      <sz val="11"/>
      <color theme="1"/>
      <name val="Calibri"/>
      <family val="2"/>
      <charset val="204"/>
      <scheme val="minor"/>
    </font>
    <font>
      <sz val="10"/>
      <color rgb="FFFF0000"/>
      <name val="GHEA Grapalat"/>
      <family val="3"/>
    </font>
    <font>
      <b/>
      <sz val="12"/>
      <color rgb="FFFF0000"/>
      <name val="GHEA Grapalat"/>
      <family val="3"/>
    </font>
    <font>
      <b/>
      <sz val="8"/>
      <color rgb="FFFF0000"/>
      <name val="GHEA Grapalat"/>
      <family val="3"/>
    </font>
    <font>
      <sz val="8"/>
      <color rgb="FFFF0000"/>
      <name val="GHEA Grapalat"/>
      <family val="3"/>
    </font>
    <font>
      <sz val="9"/>
      <color rgb="FFFF0000"/>
      <name val="GHEA Grapalat"/>
      <family val="3"/>
    </font>
    <font>
      <b/>
      <sz val="10"/>
      <color rgb="FFFF0000"/>
      <name val="GHEA Grapalat"/>
      <family val="3"/>
    </font>
    <font>
      <sz val="10"/>
      <color theme="1"/>
      <name val="GHEA Grapalat"/>
      <family val="3"/>
    </font>
    <font>
      <sz val="8"/>
      <color theme="1"/>
      <name val="GHEA Grapalat"/>
      <family val="3"/>
    </font>
    <font>
      <i/>
      <sz val="9"/>
      <color theme="1"/>
      <name val="GHEA Grapalat"/>
      <family val="3"/>
    </font>
    <font>
      <b/>
      <sz val="10"/>
      <color theme="1"/>
      <name val="GHEA Grapalat"/>
      <family val="3"/>
    </font>
    <font>
      <b/>
      <sz val="11"/>
      <color rgb="FFFF0000"/>
      <name val="GHEA Grapalat"/>
      <family val="3"/>
    </font>
    <font>
      <sz val="11"/>
      <color rgb="FF000000"/>
      <name val="GHEA Mariam"/>
      <family val="3"/>
    </font>
    <font>
      <b/>
      <sz val="9"/>
      <color rgb="FFFF0000"/>
      <name val="GHEA Grapalat"/>
      <family val="3"/>
    </font>
    <font>
      <sz val="11"/>
      <color theme="1"/>
      <name val="GHEA Grapalat"/>
      <family val="3"/>
    </font>
    <font>
      <b/>
      <sz val="10"/>
      <color rgb="FF7030A0"/>
      <name val="GHEA Grapalat"/>
      <family val="3"/>
    </font>
    <font>
      <b/>
      <sz val="14"/>
      <color rgb="FF7030A0"/>
      <name val="GHEA Grapalat"/>
      <family val="3"/>
    </font>
    <font>
      <b/>
      <i/>
      <sz val="10"/>
      <color rgb="FF7030A0"/>
      <name val="GHEA Grapalat"/>
      <family val="3"/>
    </font>
    <font>
      <i/>
      <sz val="10"/>
      <color theme="1"/>
      <name val="GHEA Grapalat"/>
      <family val="3"/>
    </font>
    <font>
      <sz val="10"/>
      <color theme="0"/>
      <name val="GHEA Grapalat"/>
      <family val="3"/>
    </font>
    <font>
      <sz val="11"/>
      <color rgb="FF000000"/>
      <name val="GHEA Grapalat"/>
      <family val="3"/>
    </font>
    <font>
      <b/>
      <sz val="11"/>
      <color rgb="FF000000"/>
      <name val="GHEA Grapalat"/>
      <family val="3"/>
    </font>
    <font>
      <sz val="9"/>
      <color theme="1"/>
      <name val="Arial Armenian"/>
      <family val="2"/>
      <charset val="1"/>
    </font>
    <font>
      <b/>
      <i/>
      <sz val="9"/>
      <color indexed="10"/>
      <name val="GHEA Grapalat"/>
      <family val="3"/>
    </font>
    <font>
      <b/>
      <u/>
      <sz val="11"/>
      <name val="GHEA Grapalat"/>
      <family val="3"/>
    </font>
    <font>
      <sz val="10"/>
      <name val="Arial"/>
      <family val="2"/>
      <charset val="204"/>
    </font>
    <font>
      <b/>
      <u/>
      <sz val="14"/>
      <name val="GHEA Grapalat"/>
      <family val="3"/>
    </font>
    <font>
      <sz val="10"/>
      <color rgb="FFFF0000"/>
      <name val="Arial"/>
      <family val="2"/>
    </font>
    <font>
      <b/>
      <i/>
      <vertAlign val="superscript"/>
      <sz val="10"/>
      <name val="GHEA Grapalat"/>
      <family val="3"/>
    </font>
    <font>
      <b/>
      <vertAlign val="superscript"/>
      <sz val="11"/>
      <color rgb="FFFF0000"/>
      <name val="Arial"/>
      <family val="2"/>
    </font>
    <font>
      <sz val="11"/>
      <color indexed="8"/>
      <name val="GHEA Grapalat"/>
      <family val="3"/>
    </font>
    <font>
      <sz val="9"/>
      <color indexed="81"/>
      <name val="Tahoma"/>
      <family val="2"/>
    </font>
    <font>
      <b/>
      <sz val="14"/>
      <color theme="1"/>
      <name val="GHEA Grapalat"/>
      <family val="3"/>
    </font>
    <font>
      <sz val="9"/>
      <color theme="1"/>
      <name val="GHEA Grapalat"/>
      <family val="3"/>
    </font>
  </fonts>
  <fills count="48">
    <fill>
      <patternFill patternType="none"/>
    </fill>
    <fill>
      <patternFill patternType="gray125"/>
    </fill>
    <fill>
      <patternFill patternType="solid">
        <fgColor indexed="9"/>
        <bgColor indexed="64"/>
      </patternFill>
    </fill>
    <fill>
      <patternFill patternType="solid">
        <fgColor indexed="42"/>
        <bgColor indexed="64"/>
      </patternFill>
    </fill>
    <fill>
      <patternFill patternType="solid">
        <fgColor indexed="22"/>
        <bgColor indexed="64"/>
      </patternFill>
    </fill>
    <fill>
      <patternFill patternType="solid">
        <fgColor indexed="44"/>
        <bgColor indexed="64"/>
      </patternFill>
    </fill>
    <fill>
      <patternFill patternType="solid">
        <fgColor indexed="47"/>
        <bgColor indexed="64"/>
      </patternFill>
    </fill>
    <fill>
      <patternFill patternType="solid">
        <fgColor indexed="43"/>
        <bgColor indexed="64"/>
      </patternFill>
    </fill>
    <fill>
      <patternFill patternType="solid">
        <fgColor rgb="FFFFFF00"/>
        <bgColor indexed="64"/>
      </patternFill>
    </fill>
    <fill>
      <patternFill patternType="solid">
        <fgColor theme="0" tint="-4.9989318521683403E-2"/>
        <bgColor indexed="64"/>
      </patternFill>
    </fill>
    <fill>
      <patternFill patternType="solid">
        <fgColor theme="0"/>
        <bgColor indexed="64"/>
      </patternFill>
    </fill>
    <fill>
      <patternFill patternType="solid">
        <fgColor theme="3" tint="0.79998168889431442"/>
        <bgColor indexed="64"/>
      </patternFill>
    </fill>
    <fill>
      <patternFill patternType="solid">
        <fgColor theme="6" tint="0.79998168889431442"/>
        <bgColor indexed="64"/>
      </patternFill>
    </fill>
    <fill>
      <patternFill patternType="solid">
        <fgColor theme="6" tint="0.59999389629810485"/>
        <bgColor indexed="64"/>
      </patternFill>
    </fill>
    <fill>
      <patternFill patternType="solid">
        <fgColor rgb="FFFFFF99"/>
        <bgColor indexed="64"/>
      </patternFill>
    </fill>
    <fill>
      <patternFill patternType="solid">
        <fgColor theme="8" tint="0.79998168889431442"/>
        <bgColor indexed="64"/>
      </patternFill>
    </fill>
    <fill>
      <patternFill patternType="solid">
        <fgColor rgb="FFFFFFFF"/>
        <bgColor indexed="64"/>
      </patternFill>
    </fill>
    <fill>
      <patternFill patternType="solid">
        <fgColor theme="0" tint="-0.34998626667073579"/>
        <bgColor indexed="64"/>
      </patternFill>
    </fill>
    <fill>
      <patternFill patternType="solid">
        <fgColor rgb="FFFFC000"/>
        <bgColor indexed="64"/>
      </patternFill>
    </fill>
    <fill>
      <patternFill patternType="solid">
        <fgColor rgb="FFFF0000"/>
        <bgColor indexed="64"/>
      </patternFill>
    </fill>
    <fill>
      <patternFill patternType="solid">
        <fgColor theme="8" tint="0.39997558519241921"/>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7" tint="0.59999389629810485"/>
        <bgColor indexed="64"/>
      </patternFill>
    </fill>
    <fill>
      <patternFill patternType="solid">
        <fgColor theme="8" tint="0.59999389629810485"/>
        <bgColor indexed="64"/>
      </patternFill>
    </fill>
    <fill>
      <patternFill patternType="solid">
        <fgColor rgb="FFFF9999"/>
        <bgColor indexed="64"/>
      </patternFill>
    </fill>
    <fill>
      <patternFill patternType="solid">
        <fgColor theme="9" tint="0.79998168889431442"/>
        <bgColor indexed="64"/>
      </patternFill>
    </fill>
    <fill>
      <patternFill patternType="solid">
        <fgColor theme="9" tint="0.39997558519241921"/>
        <bgColor indexed="64"/>
      </patternFill>
    </fill>
    <fill>
      <patternFill patternType="solid">
        <fgColor rgb="FFCCFFFF"/>
        <bgColor indexed="64"/>
      </patternFill>
    </fill>
    <fill>
      <patternFill patternType="solid">
        <fgColor rgb="FFFFFFCC"/>
        <bgColor indexed="64"/>
      </patternFill>
    </fill>
    <fill>
      <patternFill patternType="solid">
        <fgColor theme="5" tint="0.59999389629810485"/>
        <bgColor indexed="64"/>
      </patternFill>
    </fill>
    <fill>
      <patternFill patternType="solid">
        <fgColor rgb="FFCCFFCC"/>
        <bgColor indexed="64"/>
      </patternFill>
    </fill>
    <fill>
      <patternFill patternType="solid">
        <fgColor rgb="FFFFCCCC"/>
        <bgColor indexed="64"/>
      </patternFill>
    </fill>
    <fill>
      <patternFill patternType="solid">
        <fgColor rgb="FFCCCCFF"/>
        <bgColor indexed="64"/>
      </patternFill>
    </fill>
    <fill>
      <patternFill patternType="solid">
        <fgColor theme="5" tint="0.79998168889431442"/>
        <bgColor indexed="64"/>
      </patternFill>
    </fill>
    <fill>
      <patternFill patternType="solid">
        <fgColor rgb="FFCCFF99"/>
        <bgColor indexed="64"/>
      </patternFill>
    </fill>
    <fill>
      <patternFill patternType="solid">
        <fgColor theme="7" tint="0.79998168889431442"/>
        <bgColor indexed="64"/>
      </patternFill>
    </fill>
    <fill>
      <patternFill patternType="solid">
        <fgColor theme="2" tint="-9.9978637043366805E-2"/>
        <bgColor indexed="64"/>
      </patternFill>
    </fill>
    <fill>
      <patternFill patternType="solid">
        <fgColor rgb="FFFF99CC"/>
        <bgColor indexed="64"/>
      </patternFill>
    </fill>
    <fill>
      <patternFill patternType="solid">
        <fgColor theme="4" tint="0.39997558519241921"/>
        <bgColor indexed="64"/>
      </patternFill>
    </fill>
    <fill>
      <patternFill patternType="solid">
        <fgColor rgb="FFFFCCFF"/>
        <bgColor indexed="64"/>
      </patternFill>
    </fill>
    <fill>
      <patternFill patternType="solid">
        <fgColor rgb="FFCC99FF"/>
        <bgColor indexed="64"/>
      </patternFill>
    </fill>
    <fill>
      <patternFill patternType="solid">
        <fgColor theme="6"/>
        <bgColor indexed="64"/>
      </patternFill>
    </fill>
    <fill>
      <patternFill patternType="solid">
        <fgColor theme="0" tint="-0.249977111117893"/>
        <bgColor indexed="64"/>
      </patternFill>
    </fill>
    <fill>
      <patternFill patternType="solid">
        <fgColor rgb="FFFF99FF"/>
        <bgColor indexed="64"/>
      </patternFill>
    </fill>
    <fill>
      <patternFill patternType="solid">
        <fgColor theme="4" tint="0.59999389629810485"/>
        <bgColor indexed="64"/>
      </patternFill>
    </fill>
    <fill>
      <patternFill patternType="solid">
        <fgColor theme="7" tint="0.39997558519241921"/>
        <bgColor indexed="64"/>
      </patternFill>
    </fill>
    <fill>
      <patternFill patternType="solid">
        <fgColor rgb="FFFFCC66"/>
        <bgColor indexed="64"/>
      </patternFill>
    </fill>
  </fills>
  <borders count="80">
    <border>
      <left/>
      <right/>
      <top/>
      <bottom/>
      <diagonal/>
    </border>
    <border>
      <left/>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style="medium">
        <color indexed="64"/>
      </left>
      <right style="medium">
        <color indexed="64"/>
      </right>
      <top style="medium">
        <color indexed="64"/>
      </top>
      <bottom/>
      <diagonal/>
    </border>
    <border>
      <left style="medium">
        <color indexed="64"/>
      </left>
      <right style="thin">
        <color indexed="64"/>
      </right>
      <top/>
      <bottom/>
      <diagonal/>
    </border>
    <border>
      <left style="thin">
        <color indexed="64"/>
      </left>
      <right/>
      <top/>
      <bottom/>
      <diagonal/>
    </border>
    <border>
      <left style="thin">
        <color indexed="64"/>
      </left>
      <right style="medium">
        <color indexed="64"/>
      </right>
      <top/>
      <bottom/>
      <diagonal/>
    </border>
    <border>
      <left style="medium">
        <color indexed="64"/>
      </left>
      <right style="medium">
        <color indexed="64"/>
      </right>
      <top/>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bottom/>
      <diagonal/>
    </border>
    <border>
      <left/>
      <right/>
      <top style="thin">
        <color indexed="64"/>
      </top>
      <bottom/>
      <diagonal/>
    </border>
    <border>
      <left/>
      <right style="thin">
        <color indexed="64"/>
      </right>
      <top style="thin">
        <color indexed="64"/>
      </top>
      <bottom/>
      <diagonal/>
    </border>
    <border>
      <left/>
      <right/>
      <top/>
      <bottom style="thin">
        <color indexed="64"/>
      </bottom>
      <diagonal/>
    </border>
    <border>
      <left/>
      <right/>
      <top style="medium">
        <color indexed="64"/>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style="thin">
        <color indexed="64"/>
      </right>
      <top/>
      <bottom style="thin">
        <color indexed="64"/>
      </bottom>
      <diagonal/>
    </border>
    <border>
      <left style="medium">
        <color indexed="64"/>
      </left>
      <right/>
      <top/>
      <bottom/>
      <diagonal/>
    </border>
    <border>
      <left style="thin">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style="thin">
        <color indexed="64"/>
      </right>
      <top/>
      <bottom style="medium">
        <color indexed="64"/>
      </bottom>
      <diagonal/>
    </border>
    <border>
      <left style="medium">
        <color indexed="64"/>
      </left>
      <right/>
      <top/>
      <bottom style="thin">
        <color indexed="64"/>
      </bottom>
      <diagonal/>
    </border>
    <border>
      <left style="medium">
        <color indexed="64"/>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right/>
      <top style="medium">
        <color indexed="64"/>
      </top>
      <bottom style="thin">
        <color indexed="64"/>
      </bottom>
      <diagonal/>
    </border>
    <border>
      <left/>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top/>
      <bottom style="medium">
        <color indexed="64"/>
      </bottom>
      <diagonal/>
    </border>
    <border>
      <left/>
      <right style="medium">
        <color indexed="64"/>
      </right>
      <top style="medium">
        <color indexed="64"/>
      </top>
      <bottom/>
      <diagonal/>
    </border>
    <border>
      <left/>
      <right style="medium">
        <color indexed="64"/>
      </right>
      <top/>
      <bottom style="thin">
        <color indexed="64"/>
      </bottom>
      <diagonal/>
    </border>
    <border>
      <left/>
      <right style="medium">
        <color indexed="64"/>
      </right>
      <top/>
      <bottom style="medium">
        <color indexed="64"/>
      </bottom>
      <diagonal/>
    </border>
    <border>
      <left style="medium">
        <color indexed="64"/>
      </left>
      <right style="medium">
        <color indexed="64"/>
      </right>
      <top/>
      <bottom style="thin">
        <color indexed="64"/>
      </bottom>
      <diagonal/>
    </border>
    <border>
      <left/>
      <right style="thin">
        <color indexed="64"/>
      </right>
      <top style="medium">
        <color indexed="64"/>
      </top>
      <bottom style="medium">
        <color indexed="64"/>
      </bottom>
      <diagonal/>
    </border>
    <border>
      <left style="thin">
        <color rgb="FF000000"/>
      </left>
      <right style="thin">
        <color rgb="FF000000"/>
      </right>
      <top style="thin">
        <color rgb="FF000000"/>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bottom style="medium">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rgb="FF000000"/>
      </right>
      <top style="medium">
        <color indexed="64"/>
      </top>
      <bottom/>
      <diagonal/>
    </border>
    <border>
      <left style="thin">
        <color rgb="FF000000"/>
      </left>
      <right style="thin">
        <color rgb="FF000000"/>
      </right>
      <top style="medium">
        <color indexed="64"/>
      </top>
      <bottom/>
      <diagonal/>
    </border>
    <border>
      <left style="thin">
        <color rgb="FF000000"/>
      </left>
      <right/>
      <top style="medium">
        <color indexed="64"/>
      </top>
      <bottom/>
      <diagonal/>
    </border>
    <border>
      <left style="thin">
        <color indexed="64"/>
      </left>
      <right/>
      <top style="medium">
        <color indexed="64"/>
      </top>
      <bottom style="thin">
        <color indexed="64"/>
      </bottom>
      <diagonal/>
    </border>
    <border>
      <left style="thin">
        <color rgb="FF000000"/>
      </left>
      <right style="thin">
        <color rgb="FF000000"/>
      </right>
      <top/>
      <bottom style="medium">
        <color indexed="64"/>
      </bottom>
      <diagonal/>
    </border>
  </borders>
  <cellStyleXfs count="103">
    <xf numFmtId="0" fontId="0" fillId="0" borderId="0"/>
    <xf numFmtId="164" fontId="55" fillId="0" borderId="0" applyFont="0" applyFill="0" applyBorder="0" applyAlignment="0" applyProtection="0"/>
    <xf numFmtId="165" fontId="1"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165" fontId="55" fillId="0" borderId="0" applyFont="0" applyFill="0" applyBorder="0" applyAlignment="0" applyProtection="0"/>
    <xf numFmtId="43" fontId="58" fillId="0" borderId="0" applyFont="0" applyFill="0" applyBorder="0" applyAlignment="0" applyProtection="0"/>
    <xf numFmtId="165" fontId="58" fillId="0" borderId="0" applyFont="0" applyFill="0" applyBorder="0" applyAlignment="0" applyProtection="0"/>
    <xf numFmtId="164" fontId="55" fillId="0" borderId="0" applyFont="0" applyFill="0" applyBorder="0" applyAlignment="0" applyProtection="0"/>
    <xf numFmtId="165" fontId="55" fillId="0" borderId="0" applyFont="0" applyFill="0" applyBorder="0" applyAlignment="0" applyProtection="0"/>
    <xf numFmtId="164" fontId="55" fillId="0" borderId="0" applyFont="0" applyFill="0" applyBorder="0" applyAlignment="0" applyProtection="0"/>
    <xf numFmtId="43" fontId="56" fillId="0" borderId="0" applyFont="0" applyFill="0" applyBorder="0" applyAlignment="0" applyProtection="0"/>
    <xf numFmtId="165" fontId="1"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43" fontId="58" fillId="0" borderId="0" applyFont="0" applyFill="0" applyBorder="0" applyAlignment="0" applyProtection="0"/>
    <xf numFmtId="165" fontId="58"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55" fillId="0" borderId="0" applyFont="0" applyFill="0" applyBorder="0" applyAlignment="0" applyProtection="0"/>
    <xf numFmtId="43" fontId="56" fillId="0" borderId="0" applyFont="0" applyFill="0" applyBorder="0" applyAlignment="0" applyProtection="0"/>
    <xf numFmtId="165" fontId="1" fillId="0" borderId="0" applyFont="0" applyFill="0" applyBorder="0" applyAlignment="0" applyProtection="0"/>
    <xf numFmtId="164" fontId="55" fillId="0" borderId="0" applyFont="0" applyFill="0" applyBorder="0" applyAlignment="0" applyProtection="0"/>
    <xf numFmtId="43" fontId="60" fillId="0" borderId="0" applyFont="0" applyFill="0" applyBorder="0" applyAlignment="0" applyProtection="0"/>
    <xf numFmtId="165" fontId="60" fillId="0" borderId="0" applyFont="0" applyFill="0" applyBorder="0" applyAlignment="0" applyProtection="0"/>
    <xf numFmtId="43" fontId="60" fillId="0" borderId="0" applyFont="0" applyFill="0" applyBorder="0" applyAlignment="0" applyProtection="0"/>
    <xf numFmtId="165" fontId="60" fillId="0" borderId="0" applyFont="0" applyFill="0" applyBorder="0" applyAlignment="0" applyProtection="0"/>
    <xf numFmtId="0" fontId="60" fillId="0" borderId="0"/>
    <xf numFmtId="0" fontId="55" fillId="0" borderId="0"/>
    <xf numFmtId="0" fontId="81" fillId="0" borderId="0"/>
    <xf numFmtId="0" fontId="58" fillId="0" borderId="0"/>
    <xf numFmtId="0" fontId="82" fillId="0" borderId="0"/>
    <xf numFmtId="0" fontId="82" fillId="0" borderId="0"/>
    <xf numFmtId="0" fontId="55" fillId="0" borderId="0"/>
    <xf numFmtId="0" fontId="58" fillId="0" borderId="0"/>
    <xf numFmtId="0" fontId="58" fillId="0" borderId="0"/>
    <xf numFmtId="0" fontId="56" fillId="0" borderId="0"/>
    <xf numFmtId="0" fontId="1" fillId="0" borderId="0"/>
    <xf numFmtId="0" fontId="1" fillId="0" borderId="0"/>
    <xf numFmtId="0" fontId="58" fillId="0" borderId="0"/>
    <xf numFmtId="0" fontId="82" fillId="0" borderId="0"/>
    <xf numFmtId="0" fontId="82" fillId="0" borderId="0"/>
    <xf numFmtId="0" fontId="82" fillId="0" borderId="0"/>
    <xf numFmtId="0" fontId="58" fillId="0" borderId="0"/>
    <xf numFmtId="0" fontId="55" fillId="0" borderId="0"/>
    <xf numFmtId="0" fontId="65" fillId="0" borderId="0"/>
    <xf numFmtId="0" fontId="82" fillId="0" borderId="0"/>
    <xf numFmtId="0" fontId="56" fillId="0" borderId="0"/>
    <xf numFmtId="0" fontId="1" fillId="0" borderId="0"/>
    <xf numFmtId="0" fontId="55" fillId="0" borderId="0"/>
    <xf numFmtId="0" fontId="56" fillId="0" borderId="0"/>
    <xf numFmtId="0" fontId="56" fillId="0" borderId="0"/>
    <xf numFmtId="0" fontId="1" fillId="0" borderId="0"/>
    <xf numFmtId="0" fontId="1" fillId="0" borderId="0"/>
    <xf numFmtId="0" fontId="58" fillId="0" borderId="0"/>
    <xf numFmtId="0" fontId="56" fillId="0" borderId="0"/>
    <xf numFmtId="0" fontId="1" fillId="0" borderId="0"/>
    <xf numFmtId="0" fontId="60" fillId="0" borderId="0"/>
    <xf numFmtId="9" fontId="58" fillId="0" borderId="0" applyFont="0" applyFill="0" applyBorder="0" applyAlignment="0" applyProtection="0"/>
    <xf numFmtId="0" fontId="57" fillId="0" borderId="0"/>
    <xf numFmtId="0" fontId="57" fillId="0" borderId="0"/>
    <xf numFmtId="0" fontId="59" fillId="0" borderId="0"/>
    <xf numFmtId="0" fontId="57" fillId="0" borderId="0"/>
    <xf numFmtId="0" fontId="58" fillId="0" borderId="0"/>
    <xf numFmtId="0" fontId="58" fillId="0" borderId="0"/>
    <xf numFmtId="0" fontId="58" fillId="0" borderId="0"/>
    <xf numFmtId="0" fontId="58" fillId="0" borderId="0"/>
    <xf numFmtId="0" fontId="58" fillId="0" borderId="0"/>
    <xf numFmtId="0" fontId="58" fillId="0" borderId="0"/>
    <xf numFmtId="0" fontId="80" fillId="0" borderId="0"/>
    <xf numFmtId="0" fontId="58" fillId="0" borderId="0"/>
    <xf numFmtId="0" fontId="80" fillId="0" borderId="0"/>
    <xf numFmtId="0" fontId="80" fillId="0" borderId="0"/>
    <xf numFmtId="0" fontId="80" fillId="0" borderId="0"/>
    <xf numFmtId="0" fontId="58" fillId="0" borderId="0"/>
    <xf numFmtId="0" fontId="80" fillId="0" borderId="0"/>
    <xf numFmtId="0" fontId="58" fillId="0" borderId="0"/>
    <xf numFmtId="0" fontId="82" fillId="0" borderId="0"/>
    <xf numFmtId="0" fontId="80" fillId="0" borderId="0"/>
    <xf numFmtId="0" fontId="80" fillId="0" borderId="0"/>
    <xf numFmtId="0" fontId="65" fillId="0" borderId="0"/>
    <xf numFmtId="0" fontId="58" fillId="0" borderId="0"/>
    <xf numFmtId="0" fontId="58" fillId="0" borderId="0"/>
    <xf numFmtId="0" fontId="58" fillId="0" borderId="0"/>
    <xf numFmtId="9" fontId="58" fillId="0" borderId="0" applyFont="0" applyFill="0" applyBorder="0" applyAlignment="0" applyProtection="0"/>
    <xf numFmtId="0" fontId="57" fillId="0" borderId="0"/>
    <xf numFmtId="0" fontId="59" fillId="0" borderId="0"/>
    <xf numFmtId="0" fontId="57" fillId="0" borderId="0"/>
    <xf numFmtId="43" fontId="58" fillId="0" borderId="0" applyFont="0" applyFill="0" applyBorder="0" applyAlignment="0" applyProtection="0"/>
    <xf numFmtId="43" fontId="60" fillId="0" borderId="0" applyFont="0" applyFill="0" applyBorder="0" applyAlignment="0" applyProtection="0"/>
    <xf numFmtId="165" fontId="60" fillId="0" borderId="0" applyFont="0" applyFill="0" applyBorder="0" applyAlignment="0" applyProtection="0"/>
    <xf numFmtId="43" fontId="58" fillId="0" borderId="0" applyFont="0" applyFill="0" applyBorder="0" applyAlignment="0" applyProtection="0"/>
    <xf numFmtId="165" fontId="58" fillId="0" borderId="0" applyFont="0" applyFill="0" applyBorder="0" applyAlignment="0" applyProtection="0"/>
    <xf numFmtId="165" fontId="58"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43" fontId="58" fillId="0" borderId="0" applyFont="0" applyFill="0" applyBorder="0" applyAlignment="0" applyProtection="0"/>
    <xf numFmtId="165" fontId="58" fillId="0" borderId="0" applyFont="0" applyFill="0" applyBorder="0" applyAlignment="0" applyProtection="0"/>
    <xf numFmtId="0" fontId="104" fillId="0" borderId="0"/>
    <xf numFmtId="43" fontId="107" fillId="0" borderId="0" applyFont="0" applyFill="0" applyBorder="0" applyAlignment="0" applyProtection="0"/>
    <xf numFmtId="0" fontId="1" fillId="0" borderId="0"/>
  </cellStyleXfs>
  <cellXfs count="2589">
    <xf numFmtId="0" fontId="0" fillId="0" borderId="0" xfId="0"/>
    <xf numFmtId="0" fontId="4" fillId="2" borderId="0" xfId="0" applyFont="1" applyFill="1" applyBorder="1" applyAlignment="1">
      <alignment horizontal="center" wrapText="1"/>
    </xf>
    <xf numFmtId="0" fontId="5" fillId="2" borderId="0" xfId="0" applyFont="1" applyFill="1" applyBorder="1" applyAlignment="1">
      <alignment horizontal="center" wrapText="1"/>
    </xf>
    <xf numFmtId="0" fontId="6" fillId="2" borderId="0" xfId="0" applyFont="1" applyFill="1" applyBorder="1" applyAlignment="1">
      <alignment horizontal="centerContinuous" wrapText="1"/>
    </xf>
    <xf numFmtId="0" fontId="7" fillId="0" borderId="0" xfId="0" applyFont="1" applyAlignment="1">
      <alignment horizontal="center"/>
    </xf>
    <xf numFmtId="0" fontId="7" fillId="0" borderId="0" xfId="0" applyFont="1"/>
    <xf numFmtId="0" fontId="8" fillId="2" borderId="0" xfId="0" applyFont="1" applyFill="1" applyBorder="1" applyAlignment="1">
      <alignment horizontal="left" wrapText="1"/>
    </xf>
    <xf numFmtId="0" fontId="10" fillId="2" borderId="1" xfId="0" applyFont="1" applyFill="1" applyBorder="1" applyAlignment="1">
      <alignment horizontal="centerContinuous" wrapText="1"/>
    </xf>
    <xf numFmtId="0" fontId="6" fillId="2" borderId="1" xfId="0" applyFont="1" applyFill="1" applyBorder="1" applyAlignment="1">
      <alignment horizontal="centerContinuous" wrapText="1"/>
    </xf>
    <xf numFmtId="0" fontId="7" fillId="2" borderId="0" xfId="0" applyFont="1" applyFill="1" applyBorder="1" applyAlignment="1">
      <alignment horizontal="centerContinuous" wrapText="1"/>
    </xf>
    <xf numFmtId="0" fontId="7" fillId="2" borderId="0" xfId="0" applyFont="1" applyFill="1" applyBorder="1" applyAlignment="1">
      <alignment horizontal="center" wrapText="1"/>
    </xf>
    <xf numFmtId="0" fontId="7" fillId="0" borderId="2" xfId="0" applyFont="1" applyBorder="1" applyAlignment="1">
      <alignment wrapText="1"/>
    </xf>
    <xf numFmtId="0" fontId="7" fillId="0" borderId="2" xfId="0" applyFont="1" applyBorder="1" applyAlignment="1">
      <alignment horizontal="center" wrapText="1"/>
    </xf>
    <xf numFmtId="0" fontId="7" fillId="0" borderId="2" xfId="0" applyFont="1" applyBorder="1" applyAlignment="1">
      <alignment horizontal="centerContinuous" wrapText="1"/>
    </xf>
    <xf numFmtId="0" fontId="11" fillId="0" borderId="2" xfId="0" applyFont="1" applyBorder="1" applyAlignment="1">
      <alignment horizontal="center" wrapText="1"/>
    </xf>
    <xf numFmtId="0" fontId="11" fillId="0" borderId="0" xfId="0" applyFont="1" applyAlignment="1">
      <alignment horizontal="center"/>
    </xf>
    <xf numFmtId="0" fontId="11" fillId="0" borderId="0" xfId="0" applyFont="1"/>
    <xf numFmtId="0" fontId="7" fillId="0" borderId="2" xfId="0" applyFont="1" applyFill="1" applyBorder="1" applyAlignment="1">
      <alignment wrapText="1"/>
    </xf>
    <xf numFmtId="0" fontId="10" fillId="0" borderId="2" xfId="0" applyFont="1" applyFill="1" applyBorder="1" applyAlignment="1">
      <alignment wrapText="1"/>
    </xf>
    <xf numFmtId="0" fontId="7" fillId="0" borderId="0" xfId="0" applyFont="1" applyFill="1" applyAlignment="1">
      <alignment horizontal="center"/>
    </xf>
    <xf numFmtId="0" fontId="7" fillId="0" borderId="0" xfId="0" applyFont="1" applyFill="1"/>
    <xf numFmtId="0" fontId="10" fillId="0" borderId="2" xfId="0" applyFont="1" applyBorder="1" applyAlignment="1">
      <alignment wrapText="1"/>
    </xf>
    <xf numFmtId="0" fontId="7" fillId="2" borderId="0" xfId="0" applyFont="1" applyFill="1" applyBorder="1" applyAlignment="1">
      <alignment horizontal="centerContinuous"/>
    </xf>
    <xf numFmtId="0" fontId="8" fillId="2" borderId="1" xfId="0" applyFont="1" applyFill="1" applyBorder="1" applyAlignment="1">
      <alignment horizontal="left" wrapText="1"/>
    </xf>
    <xf numFmtId="0" fontId="10" fillId="2" borderId="0" xfId="0" applyFont="1" applyFill="1" applyBorder="1" applyAlignment="1">
      <alignment horizontal="centerContinuous" wrapText="1"/>
    </xf>
    <xf numFmtId="0" fontId="12" fillId="0" borderId="2" xfId="0" applyFont="1" applyBorder="1" applyAlignment="1">
      <alignment horizontal="center" wrapText="1"/>
    </xf>
    <xf numFmtId="0" fontId="7" fillId="0" borderId="2" xfId="0" applyFont="1" applyFill="1" applyBorder="1" applyAlignment="1">
      <alignment horizontal="center" wrapText="1"/>
    </xf>
    <xf numFmtId="0" fontId="10" fillId="3" borderId="0" xfId="0" applyFont="1" applyFill="1"/>
    <xf numFmtId="0" fontId="10" fillId="2" borderId="2" xfId="0" applyFont="1" applyFill="1" applyBorder="1" applyAlignment="1">
      <alignment wrapText="1"/>
    </xf>
    <xf numFmtId="0" fontId="7" fillId="2" borderId="2" xfId="0" applyFont="1" applyFill="1" applyBorder="1" applyAlignment="1">
      <alignment horizontal="center" wrapText="1"/>
    </xf>
    <xf numFmtId="0" fontId="7" fillId="2" borderId="0" xfId="0" applyFont="1" applyFill="1" applyAlignment="1">
      <alignment horizontal="center"/>
    </xf>
    <xf numFmtId="0" fontId="7" fillId="2" borderId="0" xfId="0" applyFont="1" applyFill="1"/>
    <xf numFmtId="0" fontId="10" fillId="2" borderId="0" xfId="0" applyFont="1" applyFill="1" applyAlignment="1">
      <alignment horizontal="center"/>
    </xf>
    <xf numFmtId="0" fontId="10" fillId="2" borderId="0" xfId="0" applyFont="1" applyFill="1"/>
    <xf numFmtId="0" fontId="11" fillId="2" borderId="0" xfId="0" applyFont="1" applyFill="1" applyBorder="1" applyAlignment="1">
      <alignment horizontal="center" wrapText="1"/>
    </xf>
    <xf numFmtId="0" fontId="11" fillId="0" borderId="0" xfId="0" applyFont="1" applyBorder="1"/>
    <xf numFmtId="0" fontId="13" fillId="3" borderId="2" xfId="0" applyFont="1" applyFill="1" applyBorder="1" applyAlignment="1">
      <alignment wrapText="1"/>
    </xf>
    <xf numFmtId="0" fontId="6" fillId="0" borderId="0" xfId="0" applyFont="1" applyFill="1" applyBorder="1" applyAlignment="1">
      <alignment horizontal="centerContinuous" wrapText="1"/>
    </xf>
    <xf numFmtId="0" fontId="10" fillId="2" borderId="0" xfId="0" applyFont="1" applyFill="1" applyBorder="1" applyAlignment="1">
      <alignment horizontal="center" wrapText="1"/>
    </xf>
    <xf numFmtId="0" fontId="15" fillId="0" borderId="0" xfId="0" applyFont="1" applyAlignment="1">
      <alignment horizontal="center"/>
    </xf>
    <xf numFmtId="0" fontId="14" fillId="0" borderId="0" xfId="0" applyFont="1"/>
    <xf numFmtId="0" fontId="11" fillId="2" borderId="0" xfId="0" applyFont="1" applyFill="1" applyAlignment="1">
      <alignment horizontal="center"/>
    </xf>
    <xf numFmtId="0" fontId="11" fillId="2" borderId="0" xfId="0" applyFont="1" applyFill="1" applyAlignment="1">
      <alignment horizontal="centerContinuous" wrapText="1"/>
    </xf>
    <xf numFmtId="0" fontId="11" fillId="2" borderId="0" xfId="0" applyFont="1" applyFill="1" applyAlignment="1">
      <alignment horizontal="centerContinuous"/>
    </xf>
    <xf numFmtId="0" fontId="16" fillId="2" borderId="0" xfId="0" applyFont="1" applyFill="1" applyAlignment="1">
      <alignment horizontal="centerContinuous"/>
    </xf>
    <xf numFmtId="166" fontId="11" fillId="2" borderId="0" xfId="0" applyNumberFormat="1" applyFont="1" applyFill="1" applyAlignment="1">
      <alignment horizontal="center"/>
    </xf>
    <xf numFmtId="0" fontId="11" fillId="2" borderId="0" xfId="0" applyFont="1" applyFill="1" applyAlignment="1">
      <alignment wrapText="1"/>
    </xf>
    <xf numFmtId="0" fontId="16" fillId="2" borderId="0" xfId="0" applyFont="1" applyFill="1" applyAlignment="1">
      <alignment horizontal="center"/>
    </xf>
    <xf numFmtId="0" fontId="11" fillId="2" borderId="0" xfId="0" applyFont="1" applyFill="1"/>
    <xf numFmtId="0" fontId="11" fillId="2" borderId="3" xfId="0" applyFont="1" applyFill="1" applyBorder="1" applyAlignment="1">
      <alignment horizontal="center"/>
    </xf>
    <xf numFmtId="1" fontId="10" fillId="2" borderId="3" xfId="0" applyNumberFormat="1" applyFont="1" applyFill="1" applyBorder="1" applyAlignment="1">
      <alignment horizontal="center"/>
    </xf>
    <xf numFmtId="0" fontId="11" fillId="2" borderId="3" xfId="0" applyFont="1" applyFill="1" applyBorder="1" applyAlignment="1">
      <alignment wrapText="1"/>
    </xf>
    <xf numFmtId="0" fontId="11" fillId="0" borderId="4" xfId="0" applyFont="1" applyBorder="1" applyAlignment="1">
      <alignment horizontal="centerContinuous" wrapText="1"/>
    </xf>
    <xf numFmtId="0" fontId="11" fillId="0" borderId="5" xfId="0" applyFont="1" applyBorder="1" applyAlignment="1">
      <alignment horizontal="centerContinuous" wrapText="1"/>
    </xf>
    <xf numFmtId="0" fontId="11" fillId="0" borderId="6" xfId="0" applyFont="1" applyBorder="1" applyAlignment="1">
      <alignment horizontal="centerContinuous" wrapText="1"/>
    </xf>
    <xf numFmtId="0" fontId="11" fillId="0" borderId="4" xfId="0" applyFont="1" applyBorder="1" applyAlignment="1">
      <alignment horizontal="centerContinuous"/>
    </xf>
    <xf numFmtId="0" fontId="16" fillId="0" borderId="5" xfId="0" applyFont="1" applyBorder="1" applyAlignment="1">
      <alignment horizontal="centerContinuous"/>
    </xf>
    <xf numFmtId="0" fontId="11" fillId="0" borderId="5" xfId="0" applyFont="1" applyBorder="1" applyAlignment="1">
      <alignment horizontal="centerContinuous"/>
    </xf>
    <xf numFmtId="0" fontId="11" fillId="0" borderId="6" xfId="0" applyFont="1" applyBorder="1" applyAlignment="1">
      <alignment horizontal="centerContinuous"/>
    </xf>
    <xf numFmtId="0" fontId="7" fillId="2" borderId="7" xfId="0" applyFont="1" applyFill="1" applyBorder="1" applyAlignment="1">
      <alignment horizontal="center"/>
    </xf>
    <xf numFmtId="0" fontId="12" fillId="2" borderId="7" xfId="0" applyFont="1" applyFill="1" applyBorder="1" applyAlignment="1">
      <alignment wrapText="1"/>
    </xf>
    <xf numFmtId="0" fontId="11" fillId="2" borderId="7" xfId="0" applyFont="1" applyFill="1" applyBorder="1" applyAlignment="1">
      <alignment horizontal="center" wrapText="1"/>
    </xf>
    <xf numFmtId="0" fontId="11" fillId="0" borderId="2" xfId="0" applyFont="1" applyBorder="1" applyAlignment="1">
      <alignment horizontal="centerContinuous" wrapText="1"/>
    </xf>
    <xf numFmtId="0" fontId="11" fillId="2" borderId="2" xfId="0" applyFont="1" applyFill="1" applyBorder="1" applyAlignment="1">
      <alignment horizontal="center" wrapText="1"/>
    </xf>
    <xf numFmtId="0" fontId="11" fillId="2" borderId="8" xfId="0" applyFont="1" applyFill="1" applyBorder="1" applyAlignment="1">
      <alignment horizontal="center" wrapText="1"/>
    </xf>
    <xf numFmtId="0" fontId="17" fillId="2" borderId="8" xfId="0" applyFont="1" applyFill="1" applyBorder="1" applyAlignment="1">
      <alignment horizontal="center" wrapText="1"/>
    </xf>
    <xf numFmtId="0" fontId="11" fillId="0" borderId="8" xfId="0" applyFont="1" applyBorder="1" applyAlignment="1">
      <alignment horizontal="center" wrapText="1"/>
    </xf>
    <xf numFmtId="0" fontId="12" fillId="0" borderId="8" xfId="0" applyFont="1" applyBorder="1" applyAlignment="1">
      <alignment wrapText="1"/>
    </xf>
    <xf numFmtId="0" fontId="16" fillId="0" borderId="2" xfId="0" applyFont="1" applyBorder="1" applyAlignment="1">
      <alignment horizontal="center" wrapText="1"/>
    </xf>
    <xf numFmtId="0" fontId="11" fillId="0" borderId="0" xfId="0" applyFont="1" applyAlignment="1">
      <alignment wrapText="1"/>
    </xf>
    <xf numFmtId="0" fontId="7" fillId="0" borderId="2" xfId="0" applyFont="1" applyBorder="1" applyAlignment="1">
      <alignment horizontal="center"/>
    </xf>
    <xf numFmtId="0" fontId="15" fillId="0" borderId="2" xfId="0" applyFont="1" applyBorder="1" applyAlignment="1">
      <alignment horizontal="center"/>
    </xf>
    <xf numFmtId="0" fontId="15" fillId="0" borderId="2" xfId="0" applyFont="1" applyBorder="1" applyAlignment="1">
      <alignment horizontal="center" wrapText="1"/>
    </xf>
    <xf numFmtId="0" fontId="12" fillId="0" borderId="2" xfId="0" applyFont="1" applyBorder="1" applyAlignment="1">
      <alignment wrapText="1"/>
    </xf>
    <xf numFmtId="166" fontId="7" fillId="0" borderId="2" xfId="0" applyNumberFormat="1" applyFont="1" applyBorder="1" applyAlignment="1">
      <alignment horizontal="center"/>
    </xf>
    <xf numFmtId="166" fontId="7" fillId="0" borderId="2" xfId="0" applyNumberFormat="1" applyFont="1" applyBorder="1" applyAlignment="1">
      <alignment horizontal="centerContinuous" wrapText="1"/>
    </xf>
    <xf numFmtId="0" fontId="11" fillId="0" borderId="2" xfId="0" applyFont="1" applyBorder="1" applyAlignment="1">
      <alignment horizontal="center"/>
    </xf>
    <xf numFmtId="0" fontId="18" fillId="0" borderId="2" xfId="0" applyFont="1" applyBorder="1" applyAlignment="1">
      <alignment horizontal="center"/>
    </xf>
    <xf numFmtId="166" fontId="11" fillId="0" borderId="2" xfId="0" applyNumberFormat="1" applyFont="1" applyBorder="1" applyAlignment="1">
      <alignment horizontal="center"/>
    </xf>
    <xf numFmtId="0" fontId="14" fillId="0" borderId="2" xfId="0" applyFont="1" applyBorder="1" applyAlignment="1">
      <alignment horizontal="center"/>
    </xf>
    <xf numFmtId="166" fontId="7" fillId="0" borderId="2" xfId="0" applyNumberFormat="1" applyFont="1" applyBorder="1" applyAlignment="1">
      <alignment horizontal="center" wrapText="1"/>
    </xf>
    <xf numFmtId="166" fontId="14" fillId="0" borderId="2" xfId="0" applyNumberFormat="1" applyFont="1" applyBorder="1" applyAlignment="1">
      <alignment horizontal="center"/>
    </xf>
    <xf numFmtId="1" fontId="7" fillId="0" borderId="2" xfId="0" applyNumberFormat="1" applyFont="1" applyBorder="1" applyAlignment="1">
      <alignment horizontal="center" wrapText="1"/>
    </xf>
    <xf numFmtId="0" fontId="7" fillId="3" borderId="2" xfId="0" applyFont="1" applyFill="1" applyBorder="1" applyAlignment="1">
      <alignment horizontal="center"/>
    </xf>
    <xf numFmtId="0" fontId="7" fillId="3" borderId="2" xfId="0" applyFont="1" applyFill="1" applyBorder="1" applyAlignment="1">
      <alignment horizontal="center" wrapText="1"/>
    </xf>
    <xf numFmtId="1" fontId="7" fillId="3" borderId="2" xfId="0" applyNumberFormat="1" applyFont="1" applyFill="1" applyBorder="1" applyAlignment="1">
      <alignment horizontal="center"/>
    </xf>
    <xf numFmtId="0" fontId="15" fillId="3" borderId="2" xfId="0" applyFont="1" applyFill="1" applyBorder="1" applyAlignment="1">
      <alignment horizontal="center"/>
    </xf>
    <xf numFmtId="166" fontId="7" fillId="3" borderId="2" xfId="0" applyNumberFormat="1" applyFont="1" applyFill="1" applyBorder="1" applyAlignment="1">
      <alignment horizontal="center"/>
    </xf>
    <xf numFmtId="0" fontId="7" fillId="3" borderId="0" xfId="0" applyFont="1" applyFill="1"/>
    <xf numFmtId="0" fontId="12" fillId="0" borderId="2" xfId="0" applyFont="1" applyBorder="1" applyAlignment="1">
      <alignment horizontal="left" wrapText="1"/>
    </xf>
    <xf numFmtId="0" fontId="7" fillId="0" borderId="0" xfId="0" applyFont="1" applyAlignment="1">
      <alignment wrapText="1"/>
    </xf>
    <xf numFmtId="49" fontId="12" fillId="0" borderId="0" xfId="0" applyNumberFormat="1" applyFont="1" applyBorder="1" applyAlignment="1">
      <alignment horizontal="centerContinuous" wrapText="1"/>
    </xf>
    <xf numFmtId="0" fontId="7" fillId="0" borderId="0" xfId="0" applyFont="1" applyAlignment="1">
      <alignment horizontal="centerContinuous" wrapText="1"/>
    </xf>
    <xf numFmtId="0" fontId="7" fillId="0" borderId="0" xfId="0" applyFont="1" applyAlignment="1">
      <alignment horizontal="centerContinuous"/>
    </xf>
    <xf numFmtId="0" fontId="15" fillId="0" borderId="0" xfId="0" applyFont="1" applyAlignment="1">
      <alignment horizontal="centerContinuous"/>
    </xf>
    <xf numFmtId="166" fontId="7" fillId="0" borderId="0" xfId="0" applyNumberFormat="1" applyFont="1" applyAlignment="1">
      <alignment horizontal="centerContinuous"/>
    </xf>
    <xf numFmtId="166" fontId="4" fillId="3" borderId="9" xfId="0" applyNumberFormat="1" applyFont="1" applyFill="1" applyBorder="1" applyAlignment="1">
      <alignment horizontal="center"/>
    </xf>
    <xf numFmtId="49" fontId="12" fillId="0" borderId="0" xfId="0" applyNumberFormat="1" applyFont="1" applyAlignment="1">
      <alignment horizontal="centerContinuous" wrapText="1"/>
    </xf>
    <xf numFmtId="0" fontId="12" fillId="0" borderId="0" xfId="0" applyFont="1" applyAlignment="1">
      <alignment wrapText="1"/>
    </xf>
    <xf numFmtId="0" fontId="11" fillId="0" borderId="10" xfId="0" applyFont="1" applyBorder="1" applyAlignment="1">
      <alignment horizontal="center"/>
    </xf>
    <xf numFmtId="0" fontId="11" fillId="2" borderId="11" xfId="0" applyFont="1" applyFill="1" applyBorder="1" applyAlignment="1">
      <alignment horizontal="center" vertical="center"/>
    </xf>
    <xf numFmtId="0" fontId="11" fillId="0" borderId="0" xfId="0" applyFont="1" applyBorder="1" applyAlignment="1">
      <alignment horizontal="center" vertical="center" wrapText="1"/>
    </xf>
    <xf numFmtId="0" fontId="7" fillId="2" borderId="2" xfId="0" applyFont="1" applyFill="1" applyBorder="1"/>
    <xf numFmtId="0" fontId="23" fillId="2" borderId="2" xfId="0" applyFont="1" applyFill="1" applyBorder="1"/>
    <xf numFmtId="0" fontId="12" fillId="2" borderId="2" xfId="0" applyFont="1" applyFill="1" applyBorder="1"/>
    <xf numFmtId="0" fontId="7" fillId="2" borderId="0" xfId="0" applyFont="1" applyFill="1" applyAlignment="1">
      <alignment wrapText="1"/>
    </xf>
    <xf numFmtId="0" fontId="7" fillId="0" borderId="2" xfId="0" applyFont="1" applyBorder="1"/>
    <xf numFmtId="0" fontId="19" fillId="0" borderId="2" xfId="0" applyFont="1" applyBorder="1"/>
    <xf numFmtId="1" fontId="7" fillId="0" borderId="2" xfId="0" applyNumberFormat="1" applyFont="1" applyBorder="1"/>
    <xf numFmtId="166" fontId="7" fillId="0" borderId="2" xfId="0" applyNumberFormat="1" applyFont="1" applyBorder="1"/>
    <xf numFmtId="0" fontId="14" fillId="0" borderId="2" xfId="0" applyFont="1" applyBorder="1"/>
    <xf numFmtId="0" fontId="7" fillId="0" borderId="2" xfId="0" applyFont="1" applyBorder="1" applyAlignment="1">
      <alignment horizontal="right"/>
    </xf>
    <xf numFmtId="0" fontId="10" fillId="0" borderId="2" xfId="0" applyFont="1" applyBorder="1"/>
    <xf numFmtId="1" fontId="10" fillId="0" borderId="2" xfId="0" applyNumberFormat="1" applyFont="1" applyBorder="1"/>
    <xf numFmtId="1" fontId="24" fillId="0" borderId="2" xfId="0" applyNumberFormat="1" applyFont="1" applyBorder="1"/>
    <xf numFmtId="166" fontId="25" fillId="0" borderId="2" xfId="0" applyNumberFormat="1" applyFont="1" applyBorder="1"/>
    <xf numFmtId="0" fontId="26" fillId="0" borderId="0" xfId="0" applyFont="1"/>
    <xf numFmtId="0" fontId="11" fillId="0" borderId="2" xfId="0" applyFont="1" applyBorder="1" applyAlignment="1">
      <alignment horizontal="center" vertical="center" wrapText="1"/>
    </xf>
    <xf numFmtId="9" fontId="11" fillId="0" borderId="2" xfId="0" applyNumberFormat="1" applyFont="1" applyBorder="1" applyAlignment="1">
      <alignment horizontal="center" vertical="center" wrapText="1"/>
    </xf>
    <xf numFmtId="0" fontId="27" fillId="0" borderId="0" xfId="0" applyFont="1"/>
    <xf numFmtId="0" fontId="12" fillId="2" borderId="0" xfId="0" applyFont="1" applyFill="1" applyAlignment="1">
      <alignment wrapText="1"/>
    </xf>
    <xf numFmtId="0" fontId="7" fillId="2" borderId="0" xfId="0" applyFont="1" applyFill="1" applyAlignment="1">
      <alignment horizontal="centerContinuous" wrapText="1"/>
    </xf>
    <xf numFmtId="0" fontId="12" fillId="2" borderId="0" xfId="0" applyFont="1" applyFill="1" applyAlignment="1">
      <alignment horizontal="centerContinuous" wrapText="1"/>
    </xf>
    <xf numFmtId="0" fontId="11" fillId="2" borderId="2" xfId="0" applyFont="1" applyFill="1" applyBorder="1" applyAlignment="1">
      <alignment horizontal="center"/>
    </xf>
    <xf numFmtId="0" fontId="11" fillId="2" borderId="2" xfId="0" applyFont="1" applyFill="1" applyBorder="1" applyAlignment="1">
      <alignment wrapText="1"/>
    </xf>
    <xf numFmtId="0" fontId="17" fillId="2" borderId="2" xfId="0" applyFont="1" applyFill="1" applyBorder="1" applyAlignment="1">
      <alignment horizontal="center" wrapText="1"/>
    </xf>
    <xf numFmtId="166" fontId="12" fillId="0" borderId="2" xfId="0" applyNumberFormat="1" applyFont="1" applyBorder="1" applyAlignment="1">
      <alignment horizontal="center" wrapText="1"/>
    </xf>
    <xf numFmtId="0" fontId="6" fillId="0" borderId="2" xfId="0" applyFont="1" applyBorder="1" applyAlignment="1">
      <alignment horizontal="center"/>
    </xf>
    <xf numFmtId="0" fontId="21" fillId="0" borderId="2" xfId="0" applyFont="1" applyBorder="1" applyAlignment="1">
      <alignment wrapText="1"/>
    </xf>
    <xf numFmtId="0" fontId="20" fillId="0" borderId="2" xfId="0" applyFont="1" applyBorder="1" applyAlignment="1">
      <alignment horizontal="center" wrapText="1"/>
    </xf>
    <xf numFmtId="166" fontId="10" fillId="0" borderId="2" xfId="0" applyNumberFormat="1" applyFont="1" applyBorder="1" applyAlignment="1">
      <alignment horizontal="center" wrapText="1"/>
    </xf>
    <xf numFmtId="0" fontId="21" fillId="0" borderId="0" xfId="0" applyFont="1" applyBorder="1" applyAlignment="1">
      <alignment horizontal="centerContinuous" wrapText="1"/>
    </xf>
    <xf numFmtId="0" fontId="12" fillId="0" borderId="0" xfId="0" applyFont="1" applyAlignment="1">
      <alignment horizontal="centerContinuous" wrapText="1"/>
    </xf>
    <xf numFmtId="0" fontId="6" fillId="2" borderId="0" xfId="0" applyFont="1" applyFill="1" applyBorder="1" applyAlignment="1">
      <alignment horizontal="center" wrapText="1"/>
    </xf>
    <xf numFmtId="0" fontId="7" fillId="2" borderId="0" xfId="0" applyFont="1" applyFill="1" applyAlignment="1">
      <alignment horizontal="centerContinuous"/>
    </xf>
    <xf numFmtId="0" fontId="10" fillId="0" borderId="2" xfId="0" applyFont="1" applyBorder="1" applyAlignment="1">
      <alignment horizontal="center"/>
    </xf>
    <xf numFmtId="166" fontId="20" fillId="0" borderId="2" xfId="0" applyNumberFormat="1" applyFont="1" applyBorder="1" applyAlignment="1">
      <alignment horizontal="center" wrapText="1"/>
    </xf>
    <xf numFmtId="0" fontId="12" fillId="2" borderId="0" xfId="0" applyFont="1" applyFill="1" applyBorder="1" applyAlignment="1">
      <alignment horizontal="centerContinuous" wrapText="1"/>
    </xf>
    <xf numFmtId="0" fontId="12" fillId="0" borderId="2" xfId="0" applyFont="1" applyBorder="1" applyAlignment="1">
      <alignment horizontal="center"/>
    </xf>
    <xf numFmtId="0" fontId="12" fillId="2" borderId="2" xfId="0" applyFont="1" applyFill="1" applyBorder="1" applyAlignment="1">
      <alignment horizontal="center" wrapText="1"/>
    </xf>
    <xf numFmtId="166" fontId="12" fillId="0" borderId="2" xfId="0" applyNumberFormat="1" applyFont="1" applyBorder="1" applyAlignment="1">
      <alignment horizontal="center"/>
    </xf>
    <xf numFmtId="0" fontId="20" fillId="0" borderId="2" xfId="0" applyFont="1" applyBorder="1" applyAlignment="1">
      <alignment horizontal="center"/>
    </xf>
    <xf numFmtId="0" fontId="20" fillId="2" borderId="0" xfId="0" applyFont="1" applyFill="1" applyBorder="1" applyAlignment="1">
      <alignment horizontal="center"/>
    </xf>
    <xf numFmtId="0" fontId="20" fillId="2" borderId="0" xfId="0" applyFont="1" applyFill="1" applyBorder="1" applyAlignment="1">
      <alignment horizontal="centerContinuous" wrapText="1"/>
    </xf>
    <xf numFmtId="0" fontId="20" fillId="2" borderId="0" xfId="0" applyFont="1" applyFill="1" applyBorder="1" applyAlignment="1">
      <alignment horizontal="center" vertical="distributed" wrapText="1" readingOrder="1"/>
    </xf>
    <xf numFmtId="166" fontId="20" fillId="2" borderId="0" xfId="0" applyNumberFormat="1" applyFont="1" applyFill="1" applyBorder="1" applyAlignment="1">
      <alignment horizontal="center" vertical="distributed" wrapText="1" readingOrder="1"/>
    </xf>
    <xf numFmtId="166" fontId="12" fillId="2" borderId="0" xfId="0" applyNumberFormat="1" applyFont="1" applyFill="1" applyBorder="1" applyAlignment="1">
      <alignment horizontal="centerContinuous" wrapText="1"/>
    </xf>
    <xf numFmtId="0" fontId="10" fillId="2" borderId="0" xfId="0" applyFont="1" applyFill="1" applyAlignment="1">
      <alignment horizontal="centerContinuous"/>
    </xf>
    <xf numFmtId="0" fontId="6" fillId="2" borderId="0" xfId="0" applyFont="1" applyFill="1" applyBorder="1" applyAlignment="1">
      <alignment wrapText="1"/>
    </xf>
    <xf numFmtId="0" fontId="10" fillId="0" borderId="14" xfId="0" applyFont="1" applyBorder="1" applyAlignment="1">
      <alignment horizontal="center" wrapText="1"/>
    </xf>
    <xf numFmtId="0" fontId="7" fillId="0" borderId="15" xfId="0" applyFont="1" applyBorder="1" applyAlignment="1">
      <alignment horizontal="center"/>
    </xf>
    <xf numFmtId="0" fontId="10" fillId="0" borderId="7" xfId="0" applyFont="1" applyBorder="1" applyAlignment="1">
      <alignment horizontal="center" vertical="center"/>
    </xf>
    <xf numFmtId="0" fontId="10" fillId="0" borderId="17" xfId="0" applyFont="1" applyBorder="1" applyAlignment="1">
      <alignment horizontal="center" vertical="center"/>
    </xf>
    <xf numFmtId="0" fontId="10" fillId="0" borderId="15" xfId="0" applyFont="1" applyBorder="1" applyAlignment="1">
      <alignment horizontal="center" vertical="center"/>
    </xf>
    <xf numFmtId="0" fontId="10" fillId="0" borderId="18" xfId="0" applyFont="1" applyBorder="1" applyAlignment="1">
      <alignment horizontal="center" wrapText="1"/>
    </xf>
    <xf numFmtId="0" fontId="11" fillId="0" borderId="7" xfId="0" applyFont="1" applyBorder="1" applyAlignment="1">
      <alignment horizontal="center" vertical="center" wrapText="1"/>
    </xf>
    <xf numFmtId="0" fontId="11" fillId="0" borderId="3" xfId="0" applyFont="1" applyBorder="1" applyAlignment="1">
      <alignment horizontal="center" vertical="center" wrapText="1"/>
    </xf>
    <xf numFmtId="0" fontId="11" fillId="0" borderId="17" xfId="0" applyFont="1" applyBorder="1" applyAlignment="1">
      <alignment horizontal="center" vertical="center" wrapText="1"/>
    </xf>
    <xf numFmtId="0" fontId="11" fillId="0" borderId="15" xfId="0" applyFont="1" applyBorder="1" applyAlignment="1">
      <alignment horizontal="center" vertical="center" wrapText="1"/>
    </xf>
    <xf numFmtId="0" fontId="6" fillId="2" borderId="18" xfId="0" applyFont="1" applyFill="1" applyBorder="1" applyAlignment="1">
      <alignment horizontal="center" wrapText="1"/>
    </xf>
    <xf numFmtId="166" fontId="7" fillId="0" borderId="8" xfId="0" applyNumberFormat="1" applyFont="1" applyBorder="1" applyAlignment="1">
      <alignment horizontal="center" vertical="center" wrapText="1"/>
    </xf>
    <xf numFmtId="166" fontId="7" fillId="0" borderId="19" xfId="0" applyNumberFormat="1" applyFont="1" applyBorder="1" applyAlignment="1">
      <alignment horizontal="center" vertical="center" wrapText="1"/>
    </xf>
    <xf numFmtId="166" fontId="7" fillId="0" borderId="2" xfId="0" applyNumberFormat="1" applyFont="1" applyBorder="1" applyAlignment="1">
      <alignment horizontal="center" vertical="center" wrapText="1"/>
    </xf>
    <xf numFmtId="0" fontId="7" fillId="0" borderId="10" xfId="0" applyFont="1" applyBorder="1" applyAlignment="1">
      <alignment horizontal="center"/>
    </xf>
    <xf numFmtId="0" fontId="10" fillId="4" borderId="11" xfId="0" applyFont="1" applyFill="1" applyBorder="1" applyAlignment="1">
      <alignment wrapText="1"/>
    </xf>
    <xf numFmtId="0" fontId="10" fillId="4" borderId="11" xfId="0" applyFont="1" applyFill="1" applyBorder="1" applyAlignment="1">
      <alignment horizontal="center" vertical="center"/>
    </xf>
    <xf numFmtId="166" fontId="10" fillId="4" borderId="11" xfId="0" applyNumberFormat="1" applyFont="1" applyFill="1" applyBorder="1" applyAlignment="1">
      <alignment horizontal="center" vertical="center"/>
    </xf>
    <xf numFmtId="166" fontId="10" fillId="4" borderId="20" xfId="0" applyNumberFormat="1" applyFont="1" applyFill="1" applyBorder="1" applyAlignment="1">
      <alignment horizontal="center" vertical="center"/>
    </xf>
    <xf numFmtId="0" fontId="10" fillId="0" borderId="0" xfId="0" applyFont="1" applyFill="1" applyBorder="1" applyAlignment="1">
      <alignment wrapText="1"/>
    </xf>
    <xf numFmtId="0" fontId="10" fillId="0" borderId="0" xfId="0" applyFont="1" applyFill="1" applyBorder="1" applyAlignment="1">
      <alignment horizontal="center" vertical="center"/>
    </xf>
    <xf numFmtId="0" fontId="10" fillId="0" borderId="0" xfId="0" applyFont="1" applyFill="1" applyBorder="1" applyAlignment="1">
      <alignment horizontal="right" vertical="center"/>
    </xf>
    <xf numFmtId="0" fontId="7" fillId="0" borderId="0" xfId="0" applyFont="1" applyAlignment="1">
      <alignment horizontal="center" vertical="center"/>
    </xf>
    <xf numFmtId="0" fontId="7" fillId="2" borderId="1" xfId="0" applyFont="1" applyFill="1" applyBorder="1" applyAlignment="1">
      <alignment horizontal="centerContinuous" wrapText="1"/>
    </xf>
    <xf numFmtId="0" fontId="8" fillId="2" borderId="0" xfId="0" applyFont="1" applyFill="1" applyBorder="1" applyAlignment="1">
      <alignment horizontal="centerContinuous" wrapText="1"/>
    </xf>
    <xf numFmtId="0" fontId="28" fillId="2" borderId="0" xfId="0" applyFont="1" applyFill="1" applyBorder="1" applyAlignment="1">
      <alignment horizontal="centerContinuous" wrapText="1"/>
    </xf>
    <xf numFmtId="0" fontId="7" fillId="2" borderId="0" xfId="0" applyFont="1" applyFill="1" applyBorder="1"/>
    <xf numFmtId="0" fontId="7" fillId="0" borderId="0" xfId="0" applyFont="1" applyBorder="1"/>
    <xf numFmtId="0" fontId="7" fillId="2" borderId="0" xfId="0" applyFont="1" applyFill="1" applyAlignment="1">
      <alignment horizontal="center" wrapText="1"/>
    </xf>
    <xf numFmtId="0" fontId="10" fillId="2" borderId="0" xfId="0" applyFont="1" applyFill="1" applyAlignment="1">
      <alignment horizontal="center" wrapText="1"/>
    </xf>
    <xf numFmtId="0" fontId="11" fillId="2" borderId="2" xfId="0" applyFont="1" applyFill="1" applyBorder="1"/>
    <xf numFmtId="0" fontId="8" fillId="2" borderId="1" xfId="0" applyFont="1" applyFill="1" applyBorder="1" applyAlignment="1">
      <alignment wrapText="1"/>
    </xf>
    <xf numFmtId="0" fontId="27" fillId="0" borderId="21" xfId="0" applyFont="1" applyBorder="1" applyAlignment="1">
      <alignment horizontal="center"/>
    </xf>
    <xf numFmtId="0" fontId="27" fillId="0" borderId="25" xfId="0" applyFont="1" applyBorder="1" applyAlignment="1">
      <alignment horizontal="center"/>
    </xf>
    <xf numFmtId="0" fontId="27" fillId="0" borderId="9" xfId="0" applyFont="1" applyBorder="1" applyAlignment="1">
      <alignment horizontal="center"/>
    </xf>
    <xf numFmtId="0" fontId="29" fillId="0" borderId="0" xfId="0" applyFont="1"/>
    <xf numFmtId="0" fontId="14" fillId="0" borderId="26" xfId="0" applyFont="1" applyBorder="1" applyAlignment="1">
      <alignment horizontal="center"/>
    </xf>
    <xf numFmtId="0" fontId="10" fillId="0" borderId="0" xfId="0" applyFont="1" applyAlignment="1">
      <alignment horizontal="center" vertical="top"/>
    </xf>
    <xf numFmtId="0" fontId="7" fillId="0" borderId="0" xfId="0" applyFont="1" applyAlignment="1">
      <alignment horizontal="left"/>
    </xf>
    <xf numFmtId="0" fontId="9" fillId="0" borderId="0" xfId="0" applyFont="1" applyAlignment="1">
      <alignment horizontal="center"/>
    </xf>
    <xf numFmtId="0" fontId="9" fillId="0" borderId="0" xfId="0" applyFont="1"/>
    <xf numFmtId="0" fontId="9" fillId="2" borderId="0" xfId="0" applyFont="1" applyFill="1" applyAlignment="1">
      <alignment horizontal="center"/>
    </xf>
    <xf numFmtId="0" fontId="31" fillId="2" borderId="1" xfId="0" applyFont="1" applyFill="1" applyBorder="1" applyAlignment="1">
      <alignment horizontal="left" wrapText="1"/>
    </xf>
    <xf numFmtId="0" fontId="31" fillId="2" borderId="0" xfId="0" applyFont="1" applyFill="1" applyBorder="1" applyAlignment="1">
      <alignment horizontal="centerContinuous" wrapText="1"/>
    </xf>
    <xf numFmtId="0" fontId="9" fillId="0" borderId="0" xfId="0" applyFont="1" applyBorder="1"/>
    <xf numFmtId="0" fontId="7" fillId="2" borderId="2" xfId="0" applyFont="1" applyFill="1" applyBorder="1" applyAlignment="1">
      <alignment horizontal="center"/>
    </xf>
    <xf numFmtId="0" fontId="9" fillId="2" borderId="2" xfId="0" applyFont="1" applyFill="1" applyBorder="1" applyAlignment="1">
      <alignment horizontal="center"/>
    </xf>
    <xf numFmtId="0" fontId="32" fillId="2" borderId="2" xfId="0" applyFont="1" applyFill="1" applyBorder="1"/>
    <xf numFmtId="0" fontId="9" fillId="2" borderId="2" xfId="0" applyFont="1" applyFill="1" applyBorder="1"/>
    <xf numFmtId="0" fontId="12" fillId="2" borderId="2" xfId="0" applyFont="1" applyFill="1" applyBorder="1" applyAlignment="1">
      <alignment horizontal="center"/>
    </xf>
    <xf numFmtId="0" fontId="33" fillId="2" borderId="2" xfId="0" applyFont="1" applyFill="1" applyBorder="1"/>
    <xf numFmtId="0" fontId="32" fillId="2" borderId="2" xfId="0" applyFont="1" applyFill="1" applyBorder="1" applyAlignment="1">
      <alignment horizontal="center"/>
    </xf>
    <xf numFmtId="0" fontId="32" fillId="2" borderId="2" xfId="0" applyFont="1" applyFill="1" applyBorder="1" applyAlignment="1">
      <alignment wrapText="1"/>
    </xf>
    <xf numFmtId="0" fontId="32" fillId="0" borderId="0" xfId="0" applyFont="1"/>
    <xf numFmtId="0" fontId="22" fillId="2" borderId="0" xfId="0" applyFont="1" applyFill="1"/>
    <xf numFmtId="0" fontId="7" fillId="2" borderId="0" xfId="0" applyFont="1" applyFill="1" applyBorder="1" applyAlignment="1">
      <alignment horizontal="left" wrapText="1"/>
    </xf>
    <xf numFmtId="0" fontId="8" fillId="2" borderId="0" xfId="0" applyFont="1" applyFill="1" applyBorder="1"/>
    <xf numFmtId="0" fontId="7" fillId="2" borderId="3" xfId="0" applyFont="1" applyFill="1" applyBorder="1" applyAlignment="1">
      <alignment horizontal="center"/>
    </xf>
    <xf numFmtId="0" fontId="7" fillId="2" borderId="27" xfId="0" applyFont="1" applyFill="1" applyBorder="1"/>
    <xf numFmtId="0" fontId="7" fillId="2" borderId="4" xfId="0" applyFont="1" applyFill="1" applyBorder="1"/>
    <xf numFmtId="0" fontId="7" fillId="2" borderId="5" xfId="0" applyFont="1" applyFill="1" applyBorder="1"/>
    <xf numFmtId="0" fontId="11" fillId="2" borderId="8" xfId="0" applyFont="1" applyFill="1" applyBorder="1" applyAlignment="1">
      <alignment horizontal="center"/>
    </xf>
    <xf numFmtId="0" fontId="10" fillId="2" borderId="2" xfId="0" applyFont="1" applyFill="1" applyBorder="1" applyAlignment="1">
      <alignment horizontal="center"/>
    </xf>
    <xf numFmtId="0" fontId="20" fillId="2" borderId="2" xfId="0" applyFont="1" applyFill="1" applyBorder="1" applyAlignment="1">
      <alignment wrapText="1"/>
    </xf>
    <xf numFmtId="166" fontId="7" fillId="2" borderId="2" xfId="0" applyNumberFormat="1" applyFont="1" applyFill="1" applyBorder="1" applyAlignment="1">
      <alignment horizontal="center"/>
    </xf>
    <xf numFmtId="0" fontId="34" fillId="2" borderId="2" xfId="0" applyFont="1" applyFill="1" applyBorder="1"/>
    <xf numFmtId="166" fontId="10" fillId="2" borderId="2" xfId="0" applyNumberFormat="1" applyFont="1" applyFill="1" applyBorder="1" applyAlignment="1">
      <alignment horizontal="center"/>
    </xf>
    <xf numFmtId="0" fontId="10" fillId="0" borderId="0" xfId="0" applyFont="1"/>
    <xf numFmtId="0" fontId="11" fillId="0" borderId="2" xfId="0" applyFont="1" applyBorder="1" applyAlignment="1">
      <alignment wrapText="1"/>
    </xf>
    <xf numFmtId="0" fontId="35" fillId="2" borderId="2" xfId="0" applyFont="1" applyFill="1" applyBorder="1" applyAlignment="1">
      <alignment wrapText="1"/>
    </xf>
    <xf numFmtId="0" fontId="34" fillId="2" borderId="2" xfId="0" applyFont="1" applyFill="1" applyBorder="1" applyAlignment="1">
      <alignment wrapText="1"/>
    </xf>
    <xf numFmtId="0" fontId="11" fillId="2" borderId="0" xfId="0" applyFont="1" applyFill="1" applyBorder="1" applyAlignment="1">
      <alignment horizontal="centerContinuous"/>
    </xf>
    <xf numFmtId="0" fontId="11" fillId="2" borderId="0" xfId="0" applyFont="1" applyFill="1" applyAlignment="1">
      <alignment horizontal="center" wrapText="1"/>
    </xf>
    <xf numFmtId="0" fontId="6" fillId="0" borderId="0" xfId="0" applyFont="1" applyFill="1" applyBorder="1" applyAlignment="1">
      <alignment wrapText="1"/>
    </xf>
    <xf numFmtId="166" fontId="10" fillId="5" borderId="2" xfId="0" applyNumberFormat="1" applyFont="1" applyFill="1" applyBorder="1" applyAlignment="1">
      <alignment horizontal="center"/>
    </xf>
    <xf numFmtId="166" fontId="7" fillId="2" borderId="2" xfId="0" applyNumberFormat="1" applyFont="1" applyFill="1" applyBorder="1"/>
    <xf numFmtId="0" fontId="11" fillId="0" borderId="0" xfId="0" applyFont="1" applyBorder="1" applyAlignment="1">
      <alignment horizontal="centerContinuous" wrapText="1"/>
    </xf>
    <xf numFmtId="0" fontId="7" fillId="2" borderId="3" xfId="0" applyFont="1" applyFill="1" applyBorder="1"/>
    <xf numFmtId="0" fontId="28" fillId="2" borderId="27" xfId="0" applyFont="1" applyFill="1" applyBorder="1" applyAlignment="1">
      <alignment horizontal="centerContinuous" wrapText="1"/>
    </xf>
    <xf numFmtId="0" fontId="10" fillId="2" borderId="4" xfId="0" applyFont="1" applyFill="1" applyBorder="1" applyAlignment="1">
      <alignment horizontal="centerContinuous"/>
    </xf>
    <xf numFmtId="0" fontId="10" fillId="2" borderId="5" xfId="0" applyFont="1" applyFill="1" applyBorder="1" applyAlignment="1">
      <alignment horizontal="centerContinuous"/>
    </xf>
    <xf numFmtId="0" fontId="7" fillId="2" borderId="6" xfId="0" applyFont="1" applyFill="1" applyBorder="1" applyAlignment="1">
      <alignment horizontal="centerContinuous"/>
    </xf>
    <xf numFmtId="0" fontId="7" fillId="2" borderId="7" xfId="0" applyFont="1" applyFill="1" applyBorder="1"/>
    <xf numFmtId="0" fontId="7" fillId="2" borderId="16" xfId="0" applyFont="1" applyFill="1" applyBorder="1"/>
    <xf numFmtId="0" fontId="12" fillId="2" borderId="4" xfId="0" applyFont="1" applyFill="1" applyBorder="1" applyAlignment="1">
      <alignment horizontal="centerContinuous"/>
    </xf>
    <xf numFmtId="0" fontId="12" fillId="2" borderId="5" xfId="0" applyFont="1" applyFill="1" applyBorder="1" applyAlignment="1">
      <alignment horizontal="centerContinuous"/>
    </xf>
    <xf numFmtId="0" fontId="12" fillId="2" borderId="0" xfId="0" applyFont="1" applyFill="1" applyBorder="1" applyAlignment="1">
      <alignment horizontal="centerContinuous"/>
    </xf>
    <xf numFmtId="0" fontId="12" fillId="0" borderId="0" xfId="0" applyFont="1"/>
    <xf numFmtId="166" fontId="7" fillId="2" borderId="2" xfId="0" applyNumberFormat="1" applyFont="1" applyFill="1" applyBorder="1" applyAlignment="1">
      <alignment horizontal="center" wrapText="1"/>
    </xf>
    <xf numFmtId="0" fontId="6" fillId="2" borderId="8" xfId="0" applyFont="1" applyFill="1" applyBorder="1" applyAlignment="1">
      <alignment horizontal="center" wrapText="1"/>
    </xf>
    <xf numFmtId="0" fontId="10" fillId="2" borderId="2" xfId="0" applyFont="1" applyFill="1" applyBorder="1"/>
    <xf numFmtId="0" fontId="15" fillId="2" borderId="2" xfId="0" applyFont="1" applyFill="1" applyBorder="1" applyAlignment="1">
      <alignment horizontal="center"/>
    </xf>
    <xf numFmtId="0" fontId="36" fillId="2" borderId="2" xfId="0" applyFont="1" applyFill="1" applyBorder="1" applyAlignment="1">
      <alignment horizontal="center"/>
    </xf>
    <xf numFmtId="166" fontId="15" fillId="2" borderId="2" xfId="0" applyNumberFormat="1" applyFont="1" applyFill="1" applyBorder="1" applyAlignment="1">
      <alignment horizontal="center"/>
    </xf>
    <xf numFmtId="0" fontId="15" fillId="0" borderId="0" xfId="0" applyFont="1"/>
    <xf numFmtId="0" fontId="10" fillId="2" borderId="3" xfId="0" applyFont="1" applyFill="1" applyBorder="1" applyAlignment="1">
      <alignment horizontal="center"/>
    </xf>
    <xf numFmtId="0" fontId="10" fillId="2" borderId="8" xfId="0" applyFont="1" applyFill="1" applyBorder="1" applyAlignment="1">
      <alignment horizontal="center"/>
    </xf>
    <xf numFmtId="0" fontId="7" fillId="2" borderId="8" xfId="0" applyFont="1" applyFill="1" applyBorder="1"/>
    <xf numFmtId="0" fontId="14" fillId="2" borderId="2" xfId="0" applyFont="1" applyFill="1" applyBorder="1" applyAlignment="1">
      <alignment horizontal="center"/>
    </xf>
    <xf numFmtId="0" fontId="10" fillId="0" borderId="0" xfId="0" applyFont="1" applyAlignment="1">
      <alignment horizontal="center"/>
    </xf>
    <xf numFmtId="0" fontId="6" fillId="2" borderId="2" xfId="0" applyFont="1" applyFill="1" applyBorder="1" applyAlignment="1">
      <alignment horizontal="center" wrapText="1"/>
    </xf>
    <xf numFmtId="0" fontId="11" fillId="0" borderId="0" xfId="0" applyFont="1" applyFill="1" applyAlignment="1">
      <alignment horizontal="center"/>
    </xf>
    <xf numFmtId="0" fontId="11" fillId="0" borderId="0" xfId="0" applyFont="1" applyFill="1"/>
    <xf numFmtId="0" fontId="7" fillId="0" borderId="0" xfId="0" applyFont="1" applyFill="1" applyBorder="1" applyAlignment="1">
      <alignment horizontal="center"/>
    </xf>
    <xf numFmtId="0" fontId="7" fillId="0" borderId="2" xfId="0" applyFont="1" applyFill="1" applyBorder="1"/>
    <xf numFmtId="0" fontId="37" fillId="2" borderId="0" xfId="0" applyFont="1" applyFill="1" applyBorder="1" applyAlignment="1">
      <alignment horizontal="center" wrapText="1"/>
    </xf>
    <xf numFmtId="166" fontId="7" fillId="0" borderId="2" xfId="0" applyNumberFormat="1" applyFont="1" applyFill="1" applyBorder="1" applyAlignment="1">
      <alignment horizontal="center" vertical="center" wrapText="1"/>
    </xf>
    <xf numFmtId="0" fontId="7" fillId="0" borderId="0" xfId="0" applyFont="1" applyFill="1" applyAlignment="1">
      <alignment horizontal="center" vertical="center"/>
    </xf>
    <xf numFmtId="0" fontId="10" fillId="3" borderId="0" xfId="0" applyFont="1" applyFill="1" applyAlignment="1">
      <alignment horizontal="center" vertical="center"/>
    </xf>
    <xf numFmtId="0" fontId="7" fillId="2" borderId="0" xfId="0" applyFont="1" applyFill="1" applyAlignment="1">
      <alignment horizontal="center" vertical="center"/>
    </xf>
    <xf numFmtId="0" fontId="7" fillId="2" borderId="2" xfId="0" applyFont="1" applyFill="1" applyBorder="1" applyAlignment="1">
      <alignment horizontal="center" vertical="center" wrapText="1"/>
    </xf>
    <xf numFmtId="0" fontId="10" fillId="2" borderId="0" xfId="0" applyFont="1" applyFill="1" applyAlignment="1">
      <alignment horizontal="center" vertical="center"/>
    </xf>
    <xf numFmtId="0" fontId="37" fillId="2" borderId="0" xfId="0" applyFont="1" applyFill="1" applyBorder="1" applyAlignment="1">
      <alignment horizontal="left" wrapText="1"/>
    </xf>
    <xf numFmtId="0" fontId="10" fillId="0" borderId="2" xfId="0" applyFont="1" applyFill="1" applyBorder="1" applyAlignment="1">
      <alignment horizontal="left" vertical="center" wrapText="1"/>
    </xf>
    <xf numFmtId="0" fontId="7" fillId="0" borderId="2" xfId="0" applyFont="1" applyBorder="1" applyAlignment="1">
      <alignment horizontal="left" vertical="center" wrapText="1"/>
    </xf>
    <xf numFmtId="0" fontId="10" fillId="0" borderId="2" xfId="0" applyFont="1" applyBorder="1" applyAlignment="1">
      <alignment horizontal="left" vertical="center" wrapText="1"/>
    </xf>
    <xf numFmtId="0" fontId="10" fillId="3" borderId="2" xfId="0" applyFont="1" applyFill="1" applyBorder="1" applyAlignment="1">
      <alignment horizontal="left" vertical="center" wrapText="1"/>
    </xf>
    <xf numFmtId="49" fontId="10" fillId="0" borderId="8" xfId="0" applyNumberFormat="1" applyFont="1" applyFill="1" applyBorder="1" applyAlignment="1">
      <alignment horizontal="left" vertical="center" wrapText="1"/>
    </xf>
    <xf numFmtId="49" fontId="10" fillId="0" borderId="2" xfId="0" applyNumberFormat="1" applyFont="1" applyFill="1" applyBorder="1" applyAlignment="1">
      <alignment horizontal="left" vertical="center" wrapText="1"/>
    </xf>
    <xf numFmtId="0" fontId="10" fillId="2" borderId="2" xfId="0" applyFont="1" applyFill="1" applyBorder="1" applyAlignment="1">
      <alignment horizontal="left" vertical="center" wrapText="1"/>
    </xf>
    <xf numFmtId="0" fontId="7" fillId="2" borderId="2" xfId="0" applyFont="1" applyFill="1" applyBorder="1" applyAlignment="1">
      <alignment horizontal="left" vertical="center" wrapText="1"/>
    </xf>
    <xf numFmtId="0" fontId="7" fillId="0" borderId="2" xfId="0" applyFont="1" applyFill="1" applyBorder="1" applyAlignment="1">
      <alignment horizontal="left" vertical="center" wrapText="1"/>
    </xf>
    <xf numFmtId="0" fontId="11" fillId="2" borderId="0" xfId="0" applyFont="1" applyFill="1" applyBorder="1" applyAlignment="1">
      <alignment wrapText="1"/>
    </xf>
    <xf numFmtId="0" fontId="10" fillId="3" borderId="2" xfId="0" applyFont="1" applyFill="1" applyBorder="1" applyAlignment="1">
      <alignment wrapText="1"/>
    </xf>
    <xf numFmtId="0" fontId="7" fillId="0" borderId="0" xfId="0" applyFont="1" applyFill="1" applyBorder="1"/>
    <xf numFmtId="0" fontId="6" fillId="3" borderId="2" xfId="0" applyFont="1" applyFill="1" applyBorder="1" applyAlignment="1">
      <alignment horizontal="center" wrapText="1"/>
    </xf>
    <xf numFmtId="0" fontId="6" fillId="0" borderId="2" xfId="0" applyFont="1" applyFill="1" applyBorder="1" applyAlignment="1">
      <alignment horizontal="center" wrapText="1"/>
    </xf>
    <xf numFmtId="166" fontId="7" fillId="0" borderId="2" xfId="0" applyNumberFormat="1" applyFont="1" applyFill="1" applyBorder="1" applyAlignment="1">
      <alignment horizontal="center"/>
    </xf>
    <xf numFmtId="0" fontId="36" fillId="2" borderId="8" xfId="0" applyFont="1" applyFill="1" applyBorder="1" applyAlignment="1">
      <alignment horizontal="center" wrapText="1"/>
    </xf>
    <xf numFmtId="166" fontId="10" fillId="2" borderId="2" xfId="0" applyNumberFormat="1" applyFont="1" applyFill="1" applyBorder="1"/>
    <xf numFmtId="0" fontId="39" fillId="2" borderId="0" xfId="0" applyFont="1" applyFill="1" applyBorder="1"/>
    <xf numFmtId="0" fontId="14" fillId="0" borderId="0" xfId="0" applyFont="1" applyBorder="1"/>
    <xf numFmtId="0" fontId="4" fillId="2" borderId="8" xfId="0" applyFont="1" applyFill="1" applyBorder="1" applyAlignment="1">
      <alignment horizontal="center" wrapText="1"/>
    </xf>
    <xf numFmtId="0" fontId="4" fillId="0" borderId="0" xfId="0" applyFont="1" applyBorder="1"/>
    <xf numFmtId="0" fontId="23" fillId="2" borderId="2" xfId="0" applyFont="1" applyFill="1" applyBorder="1" applyAlignment="1">
      <alignment wrapText="1"/>
    </xf>
    <xf numFmtId="0" fontId="7" fillId="2" borderId="0" xfId="0" applyFont="1" applyFill="1" applyBorder="1" applyAlignment="1">
      <alignment horizontal="center"/>
    </xf>
    <xf numFmtId="0" fontId="11" fillId="2" borderId="0" xfId="0" applyFont="1" applyFill="1" applyBorder="1" applyAlignment="1">
      <alignment horizontal="center"/>
    </xf>
    <xf numFmtId="0" fontId="14" fillId="2" borderId="0" xfId="0" applyFont="1" applyFill="1" applyBorder="1"/>
    <xf numFmtId="0" fontId="37" fillId="2" borderId="0" xfId="0" applyFont="1" applyFill="1" applyAlignment="1">
      <alignment horizontal="center"/>
    </xf>
    <xf numFmtId="0" fontId="20" fillId="2" borderId="8" xfId="0" applyFont="1" applyFill="1" applyBorder="1" applyAlignment="1">
      <alignment wrapText="1"/>
    </xf>
    <xf numFmtId="0" fontId="6" fillId="2" borderId="28" xfId="0" applyFont="1" applyFill="1" applyBorder="1" applyAlignment="1">
      <alignment horizontal="center" wrapText="1"/>
    </xf>
    <xf numFmtId="0" fontId="12" fillId="2" borderId="0" xfId="0" applyFont="1" applyFill="1"/>
    <xf numFmtId="0" fontId="15" fillId="2" borderId="0" xfId="0" applyFont="1" applyFill="1"/>
    <xf numFmtId="0" fontId="20" fillId="2" borderId="0" xfId="0" applyFont="1" applyFill="1"/>
    <xf numFmtId="0" fontId="11" fillId="0" borderId="2" xfId="0" applyFont="1" applyFill="1" applyBorder="1"/>
    <xf numFmtId="0" fontId="20" fillId="0" borderId="8" xfId="0" applyFont="1" applyFill="1" applyBorder="1" applyAlignment="1">
      <alignment wrapText="1"/>
    </xf>
    <xf numFmtId="0" fontId="11" fillId="0" borderId="8" xfId="0" applyFont="1" applyFill="1" applyBorder="1" applyAlignment="1">
      <alignment horizontal="center"/>
    </xf>
    <xf numFmtId="0" fontId="35" fillId="0" borderId="2" xfId="0" applyFont="1" applyFill="1" applyBorder="1" applyAlignment="1">
      <alignment wrapText="1"/>
    </xf>
    <xf numFmtId="0" fontId="7" fillId="2" borderId="29" xfId="0" applyFont="1" applyFill="1" applyBorder="1"/>
    <xf numFmtId="166" fontId="23" fillId="2" borderId="2" xfId="0" applyNumberFormat="1" applyFont="1" applyFill="1" applyBorder="1" applyAlignment="1">
      <alignment horizontal="center"/>
    </xf>
    <xf numFmtId="0" fontId="3" fillId="2" borderId="0" xfId="0" applyFont="1" applyFill="1" applyBorder="1" applyAlignment="1">
      <alignment wrapText="1"/>
    </xf>
    <xf numFmtId="0" fontId="14" fillId="2" borderId="0" xfId="0" applyFont="1" applyFill="1" applyAlignment="1">
      <alignment horizontal="center"/>
    </xf>
    <xf numFmtId="0" fontId="14" fillId="2" borderId="0" xfId="0" applyFont="1" applyFill="1"/>
    <xf numFmtId="0" fontId="7" fillId="2" borderId="0" xfId="0" applyFont="1" applyFill="1" applyAlignment="1">
      <alignment horizontal="left"/>
    </xf>
    <xf numFmtId="0" fontId="9" fillId="2" borderId="0" xfId="0" applyFont="1" applyFill="1"/>
    <xf numFmtId="0" fontId="9" fillId="2" borderId="0" xfId="0" applyFont="1" applyFill="1" applyBorder="1"/>
    <xf numFmtId="0" fontId="7" fillId="2" borderId="1" xfId="0" applyFont="1" applyFill="1" applyBorder="1"/>
    <xf numFmtId="0" fontId="7" fillId="2" borderId="0" xfId="0" applyFont="1" applyFill="1" applyBorder="1" applyAlignment="1">
      <alignment horizontal="center" vertical="center" wrapText="1"/>
    </xf>
    <xf numFmtId="0" fontId="9" fillId="2" borderId="1" xfId="0" applyFont="1" applyFill="1" applyBorder="1" applyAlignment="1">
      <alignment horizontal="centerContinuous" wrapText="1"/>
    </xf>
    <xf numFmtId="0" fontId="15" fillId="2" borderId="0" xfId="0" applyFont="1" applyFill="1" applyAlignment="1">
      <alignment horizontal="center"/>
    </xf>
    <xf numFmtId="0" fontId="14" fillId="2" borderId="1" xfId="0" applyFont="1" applyFill="1" applyBorder="1" applyAlignment="1">
      <alignment horizontal="center"/>
    </xf>
    <xf numFmtId="0" fontId="15" fillId="2" borderId="1" xfId="0" applyFont="1" applyFill="1" applyBorder="1" applyAlignment="1">
      <alignment horizontal="center"/>
    </xf>
    <xf numFmtId="0" fontId="14" fillId="2" borderId="1" xfId="0" applyFont="1" applyFill="1" applyBorder="1"/>
    <xf numFmtId="0" fontId="7" fillId="2" borderId="0" xfId="0" applyFont="1" applyFill="1" applyBorder="1" applyAlignment="1">
      <alignment horizontal="left"/>
    </xf>
    <xf numFmtId="0" fontId="19" fillId="0" borderId="2" xfId="0" applyFont="1" applyBorder="1" applyAlignment="1">
      <alignment horizontal="center" wrapText="1"/>
    </xf>
    <xf numFmtId="0" fontId="20" fillId="2" borderId="5" xfId="0" applyFont="1" applyFill="1" applyBorder="1" applyAlignment="1">
      <alignment horizontal="center"/>
    </xf>
    <xf numFmtId="166" fontId="7" fillId="3" borderId="2" xfId="0" applyNumberFormat="1" applyFont="1" applyFill="1" applyBorder="1" applyAlignment="1">
      <alignment horizontal="centerContinuous" wrapText="1"/>
    </xf>
    <xf numFmtId="0" fontId="7" fillId="3" borderId="2" xfId="0" applyFont="1" applyFill="1" applyBorder="1" applyAlignment="1">
      <alignment horizontal="centerContinuous" wrapText="1"/>
    </xf>
    <xf numFmtId="0" fontId="11" fillId="0" borderId="8" xfId="0" applyFont="1" applyFill="1" applyBorder="1" applyAlignment="1">
      <alignment horizontal="center" wrapText="1"/>
    </xf>
    <xf numFmtId="0" fontId="7" fillId="0" borderId="0" xfId="0" applyFont="1" applyFill="1" applyAlignment="1">
      <alignment horizontal="centerContinuous"/>
    </xf>
    <xf numFmtId="0" fontId="11" fillId="0" borderId="2" xfId="0" applyFont="1" applyFill="1" applyBorder="1" applyAlignment="1">
      <alignment horizontal="center"/>
    </xf>
    <xf numFmtId="166" fontId="10" fillId="0" borderId="2" xfId="0" applyNumberFormat="1" applyFont="1" applyFill="1" applyBorder="1" applyAlignment="1">
      <alignment horizontal="center"/>
    </xf>
    <xf numFmtId="0" fontId="10" fillId="2" borderId="27" xfId="0" applyFont="1" applyFill="1" applyBorder="1"/>
    <xf numFmtId="0" fontId="10" fillId="2" borderId="4" xfId="0" applyFont="1" applyFill="1" applyBorder="1"/>
    <xf numFmtId="0" fontId="10" fillId="2" borderId="5" xfId="0" applyFont="1" applyFill="1" applyBorder="1"/>
    <xf numFmtId="0" fontId="10" fillId="0" borderId="0" xfId="0" applyFont="1" applyBorder="1"/>
    <xf numFmtId="0" fontId="10" fillId="2" borderId="5" xfId="0" applyFont="1" applyFill="1" applyBorder="1" applyAlignment="1">
      <alignment horizontal="center"/>
    </xf>
    <xf numFmtId="0" fontId="10" fillId="5" borderId="2" xfId="0" applyFont="1" applyFill="1" applyBorder="1" applyAlignment="1">
      <alignment horizontal="center" wrapText="1"/>
    </xf>
    <xf numFmtId="0" fontId="30" fillId="0" borderId="0" xfId="0" applyFont="1"/>
    <xf numFmtId="0" fontId="10" fillId="2" borderId="27" xfId="0" applyFont="1" applyFill="1" applyBorder="1" applyAlignment="1">
      <alignment horizontal="centerContinuous" wrapText="1"/>
    </xf>
    <xf numFmtId="0" fontId="7" fillId="6" borderId="0" xfId="0" applyFont="1" applyFill="1"/>
    <xf numFmtId="0" fontId="7" fillId="6" borderId="1" xfId="0" applyFont="1" applyFill="1" applyBorder="1" applyAlignment="1">
      <alignment horizontal="centerContinuous" wrapText="1"/>
    </xf>
    <xf numFmtId="0" fontId="7" fillId="6" borderId="0" xfId="0" applyFont="1" applyFill="1" applyAlignment="1">
      <alignment horizontal="centerContinuous"/>
    </xf>
    <xf numFmtId="0" fontId="11" fillId="6" borderId="8" xfId="0" applyFont="1" applyFill="1" applyBorder="1" applyAlignment="1">
      <alignment horizontal="center" wrapText="1"/>
    </xf>
    <xf numFmtId="0" fontId="11" fillId="6" borderId="8" xfId="0" applyFont="1" applyFill="1" applyBorder="1" applyAlignment="1">
      <alignment horizontal="center"/>
    </xf>
    <xf numFmtId="0" fontId="7" fillId="6" borderId="2" xfId="0" applyFont="1" applyFill="1" applyBorder="1"/>
    <xf numFmtId="0" fontId="7" fillId="6" borderId="2" xfId="0" applyFont="1" applyFill="1" applyBorder="1" applyAlignment="1">
      <alignment horizontal="center" wrapText="1"/>
    </xf>
    <xf numFmtId="166" fontId="15" fillId="6" borderId="2" xfId="0" applyNumberFormat="1" applyFont="1" applyFill="1" applyBorder="1" applyAlignment="1">
      <alignment horizontal="center"/>
    </xf>
    <xf numFmtId="166" fontId="7" fillId="6" borderId="2" xfId="0" applyNumberFormat="1" applyFont="1" applyFill="1" applyBorder="1" applyAlignment="1">
      <alignment horizontal="center"/>
    </xf>
    <xf numFmtId="166" fontId="10" fillId="6" borderId="2" xfId="0" applyNumberFormat="1" applyFont="1" applyFill="1" applyBorder="1" applyAlignment="1">
      <alignment horizontal="center"/>
    </xf>
    <xf numFmtId="0" fontId="14" fillId="6" borderId="0" xfId="0" applyFont="1" applyFill="1" applyBorder="1"/>
    <xf numFmtId="0" fontId="7" fillId="6" borderId="0" xfId="0" applyFont="1" applyFill="1" applyBorder="1"/>
    <xf numFmtId="0" fontId="11" fillId="6" borderId="2" xfId="0" applyFont="1" applyFill="1" applyBorder="1" applyAlignment="1">
      <alignment horizontal="center"/>
    </xf>
    <xf numFmtId="0" fontId="15" fillId="6" borderId="2" xfId="0" applyFont="1" applyFill="1" applyBorder="1" applyAlignment="1">
      <alignment horizontal="center"/>
    </xf>
    <xf numFmtId="0" fontId="11" fillId="6" borderId="2" xfId="0" applyFont="1" applyFill="1" applyBorder="1"/>
    <xf numFmtId="0" fontId="7" fillId="6" borderId="2" xfId="0" applyFont="1" applyFill="1" applyBorder="1" applyAlignment="1">
      <alignment horizontal="center"/>
    </xf>
    <xf numFmtId="0" fontId="6" fillId="2" borderId="7" xfId="0" applyFont="1" applyFill="1" applyBorder="1" applyAlignment="1">
      <alignment horizontal="center" wrapText="1"/>
    </xf>
    <xf numFmtId="0" fontId="12" fillId="2" borderId="6" xfId="0" applyFont="1" applyFill="1" applyBorder="1"/>
    <xf numFmtId="0" fontId="9" fillId="0" borderId="2" xfId="0" applyFont="1" applyBorder="1" applyAlignment="1">
      <alignment horizontal="center"/>
    </xf>
    <xf numFmtId="0" fontId="32" fillId="0" borderId="2" xfId="0" applyFont="1" applyBorder="1" applyAlignment="1">
      <alignment horizontal="left" wrapText="1"/>
    </xf>
    <xf numFmtId="0" fontId="9" fillId="0" borderId="2" xfId="0" applyFont="1" applyBorder="1" applyAlignment="1">
      <alignment horizontal="center" wrapText="1"/>
    </xf>
    <xf numFmtId="0" fontId="43" fillId="0" borderId="2" xfId="0" applyFont="1" applyBorder="1" applyAlignment="1">
      <alignment horizontal="center" wrapText="1"/>
    </xf>
    <xf numFmtId="166" fontId="9" fillId="0" borderId="2" xfId="0" applyNumberFormat="1" applyFont="1" applyBorder="1" applyAlignment="1">
      <alignment horizontal="center" wrapText="1"/>
    </xf>
    <xf numFmtId="0" fontId="9" fillId="0" borderId="0" xfId="0" applyFont="1" applyAlignment="1">
      <alignment wrapText="1"/>
    </xf>
    <xf numFmtId="0" fontId="42" fillId="0" borderId="2" xfId="0" applyFont="1" applyBorder="1" applyAlignment="1">
      <alignment horizontal="center" wrapText="1"/>
    </xf>
    <xf numFmtId="0" fontId="12" fillId="6" borderId="2" xfId="0" applyFont="1" applyFill="1" applyBorder="1" applyAlignment="1">
      <alignment wrapText="1"/>
    </xf>
    <xf numFmtId="0" fontId="19" fillId="6" borderId="2" xfId="0" applyFont="1" applyFill="1" applyBorder="1" applyAlignment="1">
      <alignment horizontal="center" wrapText="1"/>
    </xf>
    <xf numFmtId="0" fontId="18" fillId="6" borderId="2" xfId="0" applyFont="1" applyFill="1" applyBorder="1" applyAlignment="1">
      <alignment horizontal="center"/>
    </xf>
    <xf numFmtId="0" fontId="8" fillId="6" borderId="0" xfId="0" applyFont="1" applyFill="1" applyBorder="1" applyAlignment="1">
      <alignment horizontal="centerContinuous" wrapText="1"/>
    </xf>
    <xf numFmtId="0" fontId="7" fillId="6" borderId="0" xfId="0" applyFont="1" applyFill="1" applyBorder="1" applyAlignment="1">
      <alignment horizontal="left" wrapText="1"/>
    </xf>
    <xf numFmtId="0" fontId="11" fillId="6" borderId="0" xfId="0" applyFont="1" applyFill="1" applyBorder="1" applyAlignment="1">
      <alignment horizontal="center" wrapText="1"/>
    </xf>
    <xf numFmtId="0" fontId="7" fillId="6" borderId="7" xfId="0" applyFont="1" applyFill="1" applyBorder="1"/>
    <xf numFmtId="0" fontId="36" fillId="6" borderId="2" xfId="0" applyFont="1" applyFill="1" applyBorder="1" applyAlignment="1">
      <alignment horizontal="center"/>
    </xf>
    <xf numFmtId="0" fontId="10" fillId="6" borderId="2" xfId="0" applyFont="1" applyFill="1" applyBorder="1" applyAlignment="1">
      <alignment horizontal="center"/>
    </xf>
    <xf numFmtId="0" fontId="7" fillId="6" borderId="0" xfId="0" applyFont="1" applyFill="1" applyAlignment="1">
      <alignment horizontal="center"/>
    </xf>
    <xf numFmtId="0" fontId="10" fillId="6" borderId="2" xfId="0" applyFont="1" applyFill="1" applyBorder="1" applyAlignment="1">
      <alignment wrapText="1"/>
    </xf>
    <xf numFmtId="0" fontId="20" fillId="6" borderId="8" xfId="0" applyFont="1" applyFill="1" applyBorder="1" applyAlignment="1">
      <alignment wrapText="1"/>
    </xf>
    <xf numFmtId="0" fontId="35" fillId="6" borderId="2" xfId="0" applyFont="1" applyFill="1" applyBorder="1" applyAlignment="1">
      <alignment wrapText="1"/>
    </xf>
    <xf numFmtId="0" fontId="7" fillId="6" borderId="0" xfId="0" applyFont="1" applyFill="1" applyBorder="1" applyAlignment="1">
      <alignment horizontal="centerContinuous" wrapText="1"/>
    </xf>
    <xf numFmtId="0" fontId="7" fillId="6" borderId="0" xfId="0" applyFont="1" applyFill="1" applyBorder="1" applyAlignment="1">
      <alignment horizontal="centerContinuous"/>
    </xf>
    <xf numFmtId="166" fontId="45" fillId="6" borderId="2" xfId="0" applyNumberFormat="1" applyFont="1" applyFill="1" applyBorder="1" applyAlignment="1">
      <alignment horizontal="center"/>
    </xf>
    <xf numFmtId="0" fontId="45" fillId="6" borderId="0" xfId="0" applyFont="1" applyFill="1"/>
    <xf numFmtId="0" fontId="45" fillId="6" borderId="1" xfId="0" applyFont="1" applyFill="1" applyBorder="1" applyAlignment="1">
      <alignment horizontal="centerContinuous" wrapText="1"/>
    </xf>
    <xf numFmtId="0" fontId="45" fillId="6" borderId="0" xfId="0" applyFont="1" applyFill="1" applyAlignment="1">
      <alignment horizontal="centerContinuous"/>
    </xf>
    <xf numFmtId="0" fontId="44" fillId="2" borderId="2" xfId="0" applyFont="1" applyFill="1" applyBorder="1" applyAlignment="1">
      <alignment horizontal="center"/>
    </xf>
    <xf numFmtId="0" fontId="44" fillId="6" borderId="8" xfId="0" applyFont="1" applyFill="1" applyBorder="1" applyAlignment="1">
      <alignment horizontal="center"/>
    </xf>
    <xf numFmtId="0" fontId="45" fillId="6" borderId="2" xfId="0" applyFont="1" applyFill="1" applyBorder="1"/>
    <xf numFmtId="0" fontId="45" fillId="6" borderId="2" xfId="0" applyFont="1" applyFill="1" applyBorder="1" applyAlignment="1">
      <alignment horizontal="center" wrapText="1"/>
    </xf>
    <xf numFmtId="166" fontId="46" fillId="6" borderId="2" xfId="0" applyNumberFormat="1" applyFont="1" applyFill="1" applyBorder="1" applyAlignment="1">
      <alignment horizontal="center"/>
    </xf>
    <xf numFmtId="166" fontId="47" fillId="6" borderId="2" xfId="0" applyNumberFormat="1" applyFont="1" applyFill="1" applyBorder="1" applyAlignment="1">
      <alignment horizontal="center"/>
    </xf>
    <xf numFmtId="0" fontId="45" fillId="6" borderId="0" xfId="0" applyFont="1" applyFill="1" applyBorder="1"/>
    <xf numFmtId="0" fontId="49" fillId="6" borderId="0" xfId="0" applyFont="1" applyFill="1" applyBorder="1" applyAlignment="1">
      <alignment horizontal="centerContinuous" wrapText="1"/>
    </xf>
    <xf numFmtId="0" fontId="50" fillId="6" borderId="0" xfId="0" applyFont="1" applyFill="1"/>
    <xf numFmtId="0" fontId="48" fillId="6" borderId="0" xfId="0" applyFont="1" applyFill="1" applyBorder="1" applyAlignment="1">
      <alignment horizontal="left" wrapText="1"/>
    </xf>
    <xf numFmtId="0" fontId="45" fillId="6" borderId="7" xfId="0" applyFont="1" applyFill="1" applyBorder="1"/>
    <xf numFmtId="0" fontId="47" fillId="6" borderId="2" xfId="0" applyFont="1" applyFill="1" applyBorder="1" applyAlignment="1">
      <alignment wrapText="1"/>
    </xf>
    <xf numFmtId="0" fontId="44" fillId="6" borderId="2" xfId="0" applyFont="1" applyFill="1" applyBorder="1"/>
    <xf numFmtId="0" fontId="51" fillId="6" borderId="8" xfId="0" applyFont="1" applyFill="1" applyBorder="1" applyAlignment="1">
      <alignment wrapText="1"/>
    </xf>
    <xf numFmtId="0" fontId="52" fillId="6" borderId="2" xfId="0" applyFont="1" applyFill="1" applyBorder="1" applyAlignment="1">
      <alignment wrapText="1"/>
    </xf>
    <xf numFmtId="0" fontId="44" fillId="2" borderId="8" xfId="0" applyFont="1" applyFill="1" applyBorder="1" applyAlignment="1">
      <alignment horizontal="center"/>
    </xf>
    <xf numFmtId="166" fontId="7" fillId="6" borderId="2" xfId="0" applyNumberFormat="1" applyFont="1" applyFill="1" applyBorder="1" applyAlignment="1">
      <alignment horizontal="center" wrapText="1"/>
    </xf>
    <xf numFmtId="0" fontId="20" fillId="2" borderId="30" xfId="0" applyFont="1" applyFill="1" applyBorder="1" applyAlignment="1">
      <alignment horizontal="center"/>
    </xf>
    <xf numFmtId="0" fontId="83" fillId="8" borderId="2" xfId="0" applyFont="1" applyFill="1" applyBorder="1" applyAlignment="1">
      <alignment horizontal="center" wrapText="1"/>
    </xf>
    <xf numFmtId="0" fontId="7" fillId="0" borderId="0" xfId="0" applyFont="1" applyBorder="1" applyAlignment="1">
      <alignment horizontal="left"/>
    </xf>
    <xf numFmtId="0" fontId="9" fillId="2" borderId="2" xfId="0" applyFont="1" applyFill="1" applyBorder="1" applyAlignment="1">
      <alignment horizontal="left" indent="2"/>
    </xf>
    <xf numFmtId="0" fontId="32" fillId="2" borderId="2" xfId="0" applyFont="1" applyFill="1" applyBorder="1" applyAlignment="1">
      <alignment vertical="center" wrapText="1"/>
    </xf>
    <xf numFmtId="0" fontId="6" fillId="2" borderId="0" xfId="0" applyFont="1" applyFill="1" applyBorder="1" applyAlignment="1"/>
    <xf numFmtId="0" fontId="53" fillId="2" borderId="0" xfId="0" applyFont="1" applyFill="1" applyBorder="1" applyAlignment="1">
      <alignment horizontal="left" vertical="top" wrapText="1"/>
    </xf>
    <xf numFmtId="0" fontId="7" fillId="0" borderId="1" xfId="0" applyFont="1" applyFill="1" applyBorder="1" applyAlignment="1">
      <alignment horizontal="centerContinuous" wrapText="1"/>
    </xf>
    <xf numFmtId="166" fontId="15" fillId="0" borderId="2" xfId="0" applyNumberFormat="1" applyFont="1" applyFill="1" applyBorder="1" applyAlignment="1">
      <alignment horizontal="center"/>
    </xf>
    <xf numFmtId="0" fontId="7" fillId="9" borderId="0" xfId="0" applyFont="1" applyFill="1"/>
    <xf numFmtId="0" fontId="11" fillId="9" borderId="8" xfId="0" applyFont="1" applyFill="1" applyBorder="1" applyAlignment="1">
      <alignment horizontal="center"/>
    </xf>
    <xf numFmtId="166" fontId="15" fillId="9" borderId="2" xfId="0" applyNumberFormat="1" applyFont="1" applyFill="1" applyBorder="1" applyAlignment="1">
      <alignment horizontal="center"/>
    </xf>
    <xf numFmtId="166" fontId="7" fillId="9" borderId="2" xfId="0" applyNumberFormat="1" applyFont="1" applyFill="1" applyBorder="1" applyAlignment="1">
      <alignment horizontal="center"/>
    </xf>
    <xf numFmtId="166" fontId="10" fillId="9" borderId="2" xfId="0" applyNumberFormat="1" applyFont="1" applyFill="1" applyBorder="1" applyAlignment="1">
      <alignment horizontal="center"/>
    </xf>
    <xf numFmtId="167" fontId="7" fillId="2" borderId="2" xfId="0" applyNumberFormat="1" applyFont="1" applyFill="1" applyBorder="1" applyAlignment="1">
      <alignment horizontal="center" wrapText="1"/>
    </xf>
    <xf numFmtId="167" fontId="45" fillId="6" borderId="2" xfId="0" applyNumberFormat="1" applyFont="1" applyFill="1" applyBorder="1" applyAlignment="1">
      <alignment horizontal="center" wrapText="1"/>
    </xf>
    <xf numFmtId="167" fontId="7" fillId="0" borderId="2" xfId="0" applyNumberFormat="1" applyFont="1" applyFill="1" applyBorder="1"/>
    <xf numFmtId="0" fontId="7" fillId="10" borderId="0" xfId="0" applyFont="1" applyFill="1"/>
    <xf numFmtId="0" fontId="7" fillId="10" borderId="1" xfId="0" applyFont="1" applyFill="1" applyBorder="1" applyAlignment="1">
      <alignment horizontal="centerContinuous" wrapText="1"/>
    </xf>
    <xf numFmtId="0" fontId="6" fillId="10" borderId="0" xfId="0" applyFont="1" applyFill="1" applyBorder="1" applyAlignment="1">
      <alignment horizontal="center" wrapText="1"/>
    </xf>
    <xf numFmtId="0" fontId="7" fillId="10" borderId="0" xfId="0" applyFont="1" applyFill="1" applyBorder="1"/>
    <xf numFmtId="0" fontId="11" fillId="10" borderId="0" xfId="0" applyFont="1" applyFill="1" applyAlignment="1">
      <alignment horizontal="center"/>
    </xf>
    <xf numFmtId="0" fontId="7" fillId="10" borderId="0" xfId="0" applyFont="1" applyFill="1" applyAlignment="1">
      <alignment horizontal="centerContinuous"/>
    </xf>
    <xf numFmtId="0" fontId="15" fillId="9" borderId="2" xfId="0" applyFont="1" applyFill="1" applyBorder="1" applyAlignment="1">
      <alignment horizontal="center"/>
    </xf>
    <xf numFmtId="0" fontId="7" fillId="9" borderId="2" xfId="0" applyFont="1" applyFill="1" applyBorder="1" applyAlignment="1">
      <alignment horizontal="center"/>
    </xf>
    <xf numFmtId="0" fontId="7" fillId="9" borderId="0" xfId="0" applyFont="1" applyFill="1" applyBorder="1"/>
    <xf numFmtId="0" fontId="20" fillId="11" borderId="4" xfId="0" applyFont="1" applyFill="1" applyBorder="1" applyAlignment="1">
      <alignment wrapText="1"/>
    </xf>
    <xf numFmtId="0" fontId="20" fillId="11" borderId="5" xfId="0" applyFont="1" applyFill="1" applyBorder="1" applyAlignment="1">
      <alignment wrapText="1"/>
    </xf>
    <xf numFmtId="0" fontId="20" fillId="12" borderId="5" xfId="0" applyFont="1" applyFill="1" applyBorder="1" applyAlignment="1"/>
    <xf numFmtId="0" fontId="20" fillId="12" borderId="6" xfId="0" applyFont="1" applyFill="1" applyBorder="1" applyAlignment="1"/>
    <xf numFmtId="0" fontId="7" fillId="10" borderId="0" xfId="0" applyFont="1" applyFill="1" applyBorder="1" applyAlignment="1">
      <alignment horizontal="centerContinuous"/>
    </xf>
    <xf numFmtId="0" fontId="8" fillId="10" borderId="0" xfId="0" applyFont="1" applyFill="1" applyBorder="1" applyAlignment="1">
      <alignment horizontal="centerContinuous" wrapText="1"/>
    </xf>
    <xf numFmtId="0" fontId="7" fillId="10" borderId="2" xfId="0" applyFont="1" applyFill="1" applyBorder="1"/>
    <xf numFmtId="0" fontId="11" fillId="13" borderId="8" xfId="0" applyFont="1" applyFill="1" applyBorder="1" applyAlignment="1">
      <alignment horizontal="center"/>
    </xf>
    <xf numFmtId="0" fontId="7" fillId="13" borderId="2" xfId="0" applyFont="1" applyFill="1" applyBorder="1"/>
    <xf numFmtId="167" fontId="7" fillId="13" borderId="2" xfId="0" applyNumberFormat="1" applyFont="1" applyFill="1" applyBorder="1" applyAlignment="1">
      <alignment horizontal="center" wrapText="1"/>
    </xf>
    <xf numFmtId="166" fontId="15" fillId="13" borderId="2" xfId="0" applyNumberFormat="1" applyFont="1" applyFill="1" applyBorder="1" applyAlignment="1">
      <alignment horizontal="center"/>
    </xf>
    <xf numFmtId="166" fontId="7" fillId="13" borderId="2" xfId="0" applyNumberFormat="1" applyFont="1" applyFill="1" applyBorder="1" applyAlignment="1">
      <alignment horizontal="center"/>
    </xf>
    <xf numFmtId="166" fontId="7" fillId="13" borderId="2" xfId="0" applyNumberFormat="1" applyFont="1" applyFill="1" applyBorder="1" applyAlignment="1">
      <alignment horizontal="center" wrapText="1"/>
    </xf>
    <xf numFmtId="166" fontId="10" fillId="13" borderId="2" xfId="0" applyNumberFormat="1" applyFont="1" applyFill="1" applyBorder="1" applyAlignment="1">
      <alignment horizontal="center"/>
    </xf>
    <xf numFmtId="0" fontId="20" fillId="12" borderId="5" xfId="0" applyFont="1" applyFill="1" applyBorder="1" applyAlignment="1">
      <alignment wrapText="1"/>
    </xf>
    <xf numFmtId="0" fontId="11" fillId="2" borderId="7" xfId="0" applyFont="1" applyFill="1" applyBorder="1" applyAlignment="1">
      <alignment horizontal="center"/>
    </xf>
    <xf numFmtId="0" fontId="44" fillId="6" borderId="7" xfId="0" applyFont="1" applyFill="1" applyBorder="1" applyAlignment="1">
      <alignment horizontal="center" wrapText="1"/>
    </xf>
    <xf numFmtId="0" fontId="11" fillId="0" borderId="7" xfId="0" applyFont="1" applyFill="1" applyBorder="1" applyAlignment="1">
      <alignment horizontal="center" wrapText="1"/>
    </xf>
    <xf numFmtId="0" fontId="10" fillId="13" borderId="7" xfId="0" applyFont="1" applyFill="1" applyBorder="1" applyAlignment="1">
      <alignment horizontal="center" wrapText="1"/>
    </xf>
    <xf numFmtId="0" fontId="11" fillId="9" borderId="7" xfId="0" applyFont="1" applyFill="1" applyBorder="1" applyAlignment="1">
      <alignment horizontal="center" wrapText="1"/>
    </xf>
    <xf numFmtId="0" fontId="6" fillId="9" borderId="7" xfId="0" applyFont="1" applyFill="1" applyBorder="1" applyAlignment="1">
      <alignment horizontal="center" wrapText="1"/>
    </xf>
    <xf numFmtId="0" fontId="11" fillId="2" borderId="10" xfId="0" applyFont="1" applyFill="1" applyBorder="1" applyAlignment="1">
      <alignment horizontal="center"/>
    </xf>
    <xf numFmtId="0" fontId="11" fillId="2" borderId="11" xfId="0" applyFont="1" applyFill="1" applyBorder="1" applyAlignment="1">
      <alignment horizontal="center"/>
    </xf>
    <xf numFmtId="0" fontId="11" fillId="2" borderId="20" xfId="0" applyFont="1" applyFill="1" applyBorder="1" applyAlignment="1">
      <alignment horizontal="center"/>
    </xf>
    <xf numFmtId="0" fontId="10" fillId="2" borderId="5" xfId="0" applyFont="1" applyFill="1" applyBorder="1" applyAlignment="1">
      <alignment wrapText="1"/>
    </xf>
    <xf numFmtId="0" fontId="10" fillId="2" borderId="6" xfId="0" applyFont="1" applyFill="1" applyBorder="1" applyAlignment="1">
      <alignment wrapText="1"/>
    </xf>
    <xf numFmtId="0" fontId="10" fillId="2" borderId="6" xfId="0" applyFont="1" applyFill="1" applyBorder="1"/>
    <xf numFmtId="0" fontId="10" fillId="2" borderId="5" xfId="0" applyFont="1" applyFill="1" applyBorder="1" applyAlignment="1"/>
    <xf numFmtId="0" fontId="10" fillId="2" borderId="6" xfId="0" applyFont="1" applyFill="1" applyBorder="1" applyAlignment="1"/>
    <xf numFmtId="0" fontId="10" fillId="2" borderId="4" xfId="0" applyFont="1" applyFill="1" applyBorder="1" applyAlignment="1">
      <alignment wrapText="1"/>
    </xf>
    <xf numFmtId="0" fontId="10" fillId="2" borderId="6" xfId="0" applyFont="1" applyFill="1" applyBorder="1" applyAlignment="1">
      <alignment horizontal="centerContinuous"/>
    </xf>
    <xf numFmtId="0" fontId="6" fillId="2" borderId="0" xfId="0" applyFont="1" applyFill="1" applyBorder="1" applyAlignment="1">
      <alignment horizontal="center"/>
    </xf>
    <xf numFmtId="0" fontId="12" fillId="2" borderId="31" xfId="0" applyFont="1" applyFill="1" applyBorder="1"/>
    <xf numFmtId="0" fontId="36" fillId="2" borderId="2" xfId="0" applyFont="1" applyFill="1" applyBorder="1" applyAlignment="1">
      <alignment horizontal="center" wrapText="1"/>
    </xf>
    <xf numFmtId="0" fontId="11" fillId="6" borderId="2" xfId="0" applyFont="1" applyFill="1" applyBorder="1" applyAlignment="1">
      <alignment horizontal="center" wrapText="1"/>
    </xf>
    <xf numFmtId="0" fontId="6" fillId="2" borderId="4" xfId="0" applyFont="1" applyFill="1" applyBorder="1" applyAlignment="1">
      <alignment horizontal="center" wrapText="1"/>
    </xf>
    <xf numFmtId="0" fontId="6" fillId="2" borderId="2" xfId="0" applyFont="1" applyFill="1" applyBorder="1" applyAlignment="1">
      <alignment wrapText="1"/>
    </xf>
    <xf numFmtId="0" fontId="10" fillId="2" borderId="5" xfId="0" applyFont="1" applyFill="1" applyBorder="1" applyAlignment="1">
      <alignment horizontal="centerContinuous" wrapText="1"/>
    </xf>
    <xf numFmtId="0" fontId="54" fillId="2" borderId="0" xfId="0" applyFont="1" applyFill="1"/>
    <xf numFmtId="0" fontId="7" fillId="2" borderId="32" xfId="0" applyFont="1" applyFill="1" applyBorder="1" applyAlignment="1"/>
    <xf numFmtId="0" fontId="7" fillId="2" borderId="0" xfId="0" applyFont="1" applyFill="1" applyBorder="1" applyAlignment="1">
      <alignment horizontal="right" wrapText="1"/>
    </xf>
    <xf numFmtId="0" fontId="7" fillId="2" borderId="0" xfId="0" applyFont="1" applyFill="1" applyBorder="1" applyAlignment="1"/>
    <xf numFmtId="0" fontId="36" fillId="14" borderId="7" xfId="0" applyFont="1" applyFill="1" applyBorder="1" applyAlignment="1">
      <alignment horizontal="center" wrapText="1"/>
    </xf>
    <xf numFmtId="0" fontId="11" fillId="14" borderId="11" xfId="0" applyFont="1" applyFill="1" applyBorder="1" applyAlignment="1">
      <alignment horizontal="center"/>
    </xf>
    <xf numFmtId="0" fontId="11" fillId="14" borderId="8" xfId="0" applyFont="1" applyFill="1" applyBorder="1" applyAlignment="1">
      <alignment horizontal="center"/>
    </xf>
    <xf numFmtId="0" fontId="7" fillId="14" borderId="2" xfId="0" applyFont="1" applyFill="1" applyBorder="1"/>
    <xf numFmtId="167" fontId="7" fillId="14" borderId="2" xfId="0" applyNumberFormat="1" applyFont="1" applyFill="1" applyBorder="1" applyAlignment="1">
      <alignment horizontal="center" wrapText="1"/>
    </xf>
    <xf numFmtId="166" fontId="15" fillId="14" borderId="2" xfId="0" applyNumberFormat="1" applyFont="1" applyFill="1" applyBorder="1" applyAlignment="1">
      <alignment horizontal="center"/>
    </xf>
    <xf numFmtId="166" fontId="7" fillId="14" borderId="2" xfId="0" applyNumberFormat="1" applyFont="1" applyFill="1" applyBorder="1" applyAlignment="1">
      <alignment horizontal="center"/>
    </xf>
    <xf numFmtId="0" fontId="7" fillId="14" borderId="2" xfId="0" applyFont="1" applyFill="1" applyBorder="1" applyAlignment="1">
      <alignment horizontal="center" wrapText="1"/>
    </xf>
    <xf numFmtId="166" fontId="10" fillId="14" borderId="2" xfId="0" applyNumberFormat="1" applyFont="1" applyFill="1" applyBorder="1" applyAlignment="1">
      <alignment horizontal="center"/>
    </xf>
    <xf numFmtId="0" fontId="6" fillId="14" borderId="7" xfId="0" applyFont="1" applyFill="1" applyBorder="1" applyAlignment="1">
      <alignment horizontal="center" wrapText="1"/>
    </xf>
    <xf numFmtId="0" fontId="85" fillId="14" borderId="7" xfId="0" applyFont="1" applyFill="1" applyBorder="1" applyAlignment="1">
      <alignment horizontal="center" wrapText="1"/>
    </xf>
    <xf numFmtId="0" fontId="11" fillId="14" borderId="7" xfId="0" applyFont="1" applyFill="1" applyBorder="1" applyAlignment="1">
      <alignment horizontal="center" wrapText="1"/>
    </xf>
    <xf numFmtId="167" fontId="7" fillId="14" borderId="2" xfId="0" applyNumberFormat="1" applyFont="1" applyFill="1" applyBorder="1"/>
    <xf numFmtId="0" fontId="15" fillId="14" borderId="2" xfId="0" applyFont="1" applyFill="1" applyBorder="1" applyAlignment="1">
      <alignment horizontal="center"/>
    </xf>
    <xf numFmtId="0" fontId="10" fillId="14" borderId="2" xfId="0" applyFont="1" applyFill="1" applyBorder="1" applyAlignment="1">
      <alignment horizontal="center"/>
    </xf>
    <xf numFmtId="0" fontId="11" fillId="14" borderId="2" xfId="0" applyFont="1" applyFill="1" applyBorder="1" applyAlignment="1">
      <alignment horizontal="center"/>
    </xf>
    <xf numFmtId="0" fontId="7" fillId="14" borderId="2" xfId="0" applyFont="1" applyFill="1" applyBorder="1" applyAlignment="1">
      <alignment horizontal="center"/>
    </xf>
    <xf numFmtId="0" fontId="11" fillId="14" borderId="2" xfId="0" applyFont="1" applyFill="1" applyBorder="1"/>
    <xf numFmtId="2" fontId="9" fillId="2" borderId="0" xfId="0" applyNumberFormat="1" applyFont="1" applyFill="1" applyAlignment="1">
      <alignment horizontal="centerContinuous" wrapText="1"/>
    </xf>
    <xf numFmtId="166" fontId="86" fillId="0" borderId="2" xfId="0" applyNumberFormat="1" applyFont="1" applyBorder="1" applyAlignment="1">
      <alignment horizontal="center"/>
    </xf>
    <xf numFmtId="0" fontId="87" fillId="0" borderId="2" xfId="0" applyFont="1" applyBorder="1" applyAlignment="1">
      <alignment horizontal="center"/>
    </xf>
    <xf numFmtId="166" fontId="87" fillId="0" borderId="2" xfId="0" applyNumberFormat="1" applyFont="1" applyBorder="1" applyAlignment="1">
      <alignment horizontal="center"/>
    </xf>
    <xf numFmtId="2" fontId="83" fillId="0" borderId="2" xfId="0" applyNumberFormat="1" applyFont="1" applyBorder="1" applyAlignment="1">
      <alignment horizontal="center"/>
    </xf>
    <xf numFmtId="0" fontId="26" fillId="0" borderId="14" xfId="0" applyFont="1" applyBorder="1" applyAlignment="1">
      <alignment horizontal="center" vertical="center" wrapText="1"/>
    </xf>
    <xf numFmtId="0" fontId="61" fillId="0" borderId="2" xfId="88" applyFont="1" applyBorder="1" applyAlignment="1">
      <alignment horizontal="center" wrapText="1"/>
    </xf>
    <xf numFmtId="0" fontId="10" fillId="12" borderId="2" xfId="0" applyFont="1" applyFill="1" applyBorder="1" applyAlignment="1">
      <alignment horizontal="left" vertical="center" wrapText="1"/>
    </xf>
    <xf numFmtId="49" fontId="10" fillId="10" borderId="2" xfId="0" applyNumberFormat="1" applyFont="1" applyFill="1" applyBorder="1" applyAlignment="1">
      <alignment horizontal="left" vertical="center" wrapText="1"/>
    </xf>
    <xf numFmtId="0" fontId="42" fillId="0" borderId="2" xfId="0" applyFont="1" applyBorder="1" applyAlignment="1">
      <alignment horizontal="left" vertical="center" wrapText="1"/>
    </xf>
    <xf numFmtId="0" fontId="62" fillId="3" borderId="2" xfId="0" applyFont="1" applyFill="1" applyBorder="1" applyAlignment="1">
      <alignment wrapText="1"/>
    </xf>
    <xf numFmtId="0" fontId="26" fillId="0" borderId="36" xfId="0" applyFont="1" applyBorder="1" applyAlignment="1">
      <alignment horizontal="center" vertical="center" wrapText="1"/>
    </xf>
    <xf numFmtId="0" fontId="29" fillId="13" borderId="2" xfId="0" applyFont="1" applyFill="1" applyBorder="1" applyAlignment="1">
      <alignment horizontal="center"/>
    </xf>
    <xf numFmtId="0" fontId="29" fillId="13" borderId="2" xfId="0" applyFont="1" applyFill="1" applyBorder="1" applyAlignment="1">
      <alignment horizontal="center" wrapText="1"/>
    </xf>
    <xf numFmtId="166" fontId="29" fillId="13" borderId="2" xfId="0" applyNumberFormat="1" applyFont="1" applyFill="1" applyBorder="1" applyAlignment="1">
      <alignment horizontal="center"/>
    </xf>
    <xf numFmtId="0" fontId="11" fillId="0" borderId="2" xfId="0" applyFont="1" applyBorder="1" applyAlignment="1">
      <alignment horizontal="center" vertical="top" wrapText="1"/>
    </xf>
    <xf numFmtId="0" fontId="8" fillId="2" borderId="33" xfId="0" applyFont="1" applyFill="1" applyBorder="1" applyAlignment="1">
      <alignment wrapText="1"/>
    </xf>
    <xf numFmtId="0" fontId="14" fillId="2" borderId="0" xfId="0" applyFont="1" applyFill="1" applyBorder="1" applyAlignment="1">
      <alignment horizontal="centerContinuous" vertical="center" wrapText="1"/>
    </xf>
    <xf numFmtId="0" fontId="7" fillId="0" borderId="9" xfId="0" applyFont="1" applyBorder="1" applyAlignment="1">
      <alignment horizontal="center" wrapText="1"/>
    </xf>
    <xf numFmtId="0" fontId="7" fillId="0" borderId="35" xfId="0" applyFont="1" applyBorder="1" applyAlignment="1">
      <alignment horizontal="centerContinuous" wrapText="1"/>
    </xf>
    <xf numFmtId="0" fontId="7" fillId="0" borderId="9" xfId="0" applyFont="1" applyBorder="1" applyAlignment="1">
      <alignment horizontal="centerContinuous" wrapText="1"/>
    </xf>
    <xf numFmtId="0" fontId="26" fillId="0" borderId="9" xfId="0" applyFont="1" applyBorder="1" applyAlignment="1">
      <alignment horizontal="center"/>
    </xf>
    <xf numFmtId="0" fontId="12" fillId="0" borderId="1" xfId="0" applyFont="1" applyBorder="1" applyAlignment="1">
      <alignment horizontal="center" wrapText="1"/>
    </xf>
    <xf numFmtId="0" fontId="8" fillId="2" borderId="33" xfId="0" applyFont="1" applyFill="1" applyBorder="1" applyAlignment="1">
      <alignment horizontal="centerContinuous" wrapText="1"/>
    </xf>
    <xf numFmtId="0" fontId="63" fillId="2" borderId="0" xfId="0" applyFont="1" applyFill="1" applyBorder="1" applyAlignment="1">
      <alignment horizontal="centerContinuous" vertical="center" wrapText="1"/>
    </xf>
    <xf numFmtId="0" fontId="7" fillId="13" borderId="2" xfId="0" applyFont="1" applyFill="1" applyBorder="1" applyAlignment="1">
      <alignment horizontal="center"/>
    </xf>
    <xf numFmtId="0" fontId="7" fillId="13" borderId="2" xfId="0" applyFont="1" applyFill="1" applyBorder="1" applyAlignment="1">
      <alignment horizontal="center" wrapText="1"/>
    </xf>
    <xf numFmtId="0" fontId="32" fillId="13" borderId="2" xfId="0" applyFont="1" applyFill="1" applyBorder="1" applyAlignment="1">
      <alignment horizontal="left" wrapText="1"/>
    </xf>
    <xf numFmtId="0" fontId="21" fillId="13" borderId="2" xfId="0" applyFont="1" applyFill="1" applyBorder="1" applyAlignment="1">
      <alignment horizontal="center" wrapText="1"/>
    </xf>
    <xf numFmtId="0" fontId="14" fillId="0" borderId="6" xfId="0" applyFont="1" applyBorder="1" applyAlignment="1">
      <alignment horizontal="center"/>
    </xf>
    <xf numFmtId="0" fontId="9" fillId="2" borderId="0" xfId="0" applyFont="1" applyFill="1" applyBorder="1" applyAlignment="1">
      <alignment horizontal="centerContinuous" vertical="center" wrapText="1"/>
    </xf>
    <xf numFmtId="0" fontId="11" fillId="0" borderId="1" xfId="0" applyFont="1" applyBorder="1" applyAlignment="1">
      <alignment horizontal="center"/>
    </xf>
    <xf numFmtId="0" fontId="23" fillId="13" borderId="2" xfId="0" applyFont="1" applyFill="1" applyBorder="1" applyAlignment="1">
      <alignment horizontal="center"/>
    </xf>
    <xf numFmtId="0" fontId="16" fillId="0" borderId="2" xfId="0" applyFont="1" applyBorder="1" applyAlignment="1">
      <alignment horizontal="left" wrapText="1"/>
    </xf>
    <xf numFmtId="0" fontId="7" fillId="0" borderId="2" xfId="0" applyFont="1" applyBorder="1" applyAlignment="1">
      <alignment horizontal="left"/>
    </xf>
    <xf numFmtId="168" fontId="88" fillId="10" borderId="2" xfId="24" applyNumberFormat="1" applyFont="1" applyFill="1" applyBorder="1" applyAlignment="1">
      <alignment horizontal="left" wrapText="1"/>
    </xf>
    <xf numFmtId="0" fontId="90" fillId="0" borderId="2" xfId="0" applyFont="1" applyFill="1" applyBorder="1" applyAlignment="1">
      <alignment horizontal="center" vertical="top" wrapText="1"/>
    </xf>
    <xf numFmtId="0" fontId="11" fillId="2" borderId="0" xfId="0" applyFont="1" applyFill="1" applyBorder="1" applyAlignment="1">
      <alignment horizontal="left" vertical="center" wrapText="1"/>
    </xf>
    <xf numFmtId="0" fontId="7" fillId="2" borderId="0" xfId="0" applyFont="1" applyFill="1" applyAlignment="1">
      <alignment horizontal="left" vertical="center"/>
    </xf>
    <xf numFmtId="0" fontId="44" fillId="8" borderId="8" xfId="0" applyFont="1" applyFill="1" applyBorder="1" applyAlignment="1">
      <alignment horizontal="center" wrapText="1"/>
    </xf>
    <xf numFmtId="0" fontId="91" fillId="0" borderId="2" xfId="0" applyFont="1" applyFill="1" applyBorder="1" applyAlignment="1">
      <alignment horizontal="left" vertical="center" wrapText="1"/>
    </xf>
    <xf numFmtId="0" fontId="92" fillId="0" borderId="2" xfId="0" applyFont="1" applyFill="1" applyBorder="1" applyAlignment="1">
      <alignment horizontal="left" vertical="center"/>
    </xf>
    <xf numFmtId="0" fontId="93" fillId="0" borderId="0" xfId="0" applyFont="1" applyFill="1" applyAlignment="1">
      <alignment horizontal="left" vertical="center" wrapText="1"/>
    </xf>
    <xf numFmtId="0" fontId="94" fillId="0" borderId="0" xfId="0" applyFont="1"/>
    <xf numFmtId="0" fontId="94" fillId="0" borderId="0" xfId="0" applyFont="1" applyAlignment="1">
      <alignment horizontal="justify" vertical="center"/>
    </xf>
    <xf numFmtId="0" fontId="11" fillId="15" borderId="8" xfId="0" applyFont="1" applyFill="1" applyBorder="1" applyAlignment="1">
      <alignment horizontal="center" wrapText="1"/>
    </xf>
    <xf numFmtId="0" fontId="6" fillId="15" borderId="8" xfId="0" applyFont="1" applyFill="1" applyBorder="1" applyAlignment="1">
      <alignment horizontal="center" wrapText="1"/>
    </xf>
    <xf numFmtId="0" fontId="44" fillId="15" borderId="8" xfId="0" applyFont="1" applyFill="1" applyBorder="1" applyAlignment="1">
      <alignment horizontal="center" wrapText="1"/>
    </xf>
    <xf numFmtId="0" fontId="44" fillId="15" borderId="2" xfId="0" applyFont="1" applyFill="1" applyBorder="1" applyAlignment="1">
      <alignment horizontal="center" wrapText="1"/>
    </xf>
    <xf numFmtId="0" fontId="95" fillId="8" borderId="0" xfId="0" applyFont="1" applyFill="1" applyAlignment="1">
      <alignment horizontal="center" wrapText="1"/>
    </xf>
    <xf numFmtId="0" fontId="89" fillId="0" borderId="8" xfId="0" applyFont="1" applyFill="1" applyBorder="1" applyAlignment="1">
      <alignment horizontal="center" vertical="center" wrapText="1"/>
    </xf>
    <xf numFmtId="0" fontId="11" fillId="0" borderId="6" xfId="0" applyFont="1" applyFill="1" applyBorder="1" applyAlignment="1">
      <alignment horizontal="center" vertical="center" wrapText="1"/>
    </xf>
    <xf numFmtId="0" fontId="11" fillId="0" borderId="6" xfId="0" applyFont="1" applyBorder="1" applyAlignment="1">
      <alignment horizontal="center" vertical="center" wrapText="1"/>
    </xf>
    <xf numFmtId="0" fontId="6" fillId="3" borderId="6" xfId="88" applyFont="1" applyFill="1" applyBorder="1" applyAlignment="1">
      <alignment horizontal="center" vertical="center" wrapText="1"/>
    </xf>
    <xf numFmtId="0" fontId="11" fillId="0" borderId="6" xfId="88" applyFont="1" applyFill="1" applyBorder="1" applyAlignment="1">
      <alignment horizontal="center" vertical="center" wrapText="1"/>
    </xf>
    <xf numFmtId="0" fontId="6" fillId="3" borderId="6" xfId="0" applyFont="1" applyFill="1" applyBorder="1" applyAlignment="1">
      <alignment horizontal="center" vertical="center" wrapText="1"/>
    </xf>
    <xf numFmtId="0" fontId="11" fillId="12" borderId="6" xfId="0" applyFont="1" applyFill="1" applyBorder="1" applyAlignment="1">
      <alignment horizontal="center" vertical="center" wrapText="1"/>
    </xf>
    <xf numFmtId="49" fontId="38" fillId="0" borderId="37" xfId="0" applyNumberFormat="1" applyFont="1" applyFill="1" applyBorder="1" applyAlignment="1">
      <alignment horizontal="center" vertical="center" wrapText="1"/>
    </xf>
    <xf numFmtId="49" fontId="6" fillId="10" borderId="6" xfId="0" applyNumberFormat="1" applyFont="1" applyFill="1" applyBorder="1" applyAlignment="1">
      <alignment horizontal="center" vertical="center" wrapText="1"/>
    </xf>
    <xf numFmtId="49" fontId="38" fillId="12" borderId="37" xfId="0" applyNumberFormat="1" applyFont="1" applyFill="1" applyBorder="1" applyAlignment="1">
      <alignment horizontal="center" vertical="center" wrapText="1"/>
    </xf>
    <xf numFmtId="1" fontId="85" fillId="10" borderId="6" xfId="0" applyNumberFormat="1" applyFont="1" applyFill="1" applyBorder="1" applyAlignment="1">
      <alignment horizontal="center"/>
    </xf>
    <xf numFmtId="0" fontId="90" fillId="0" borderId="3" xfId="0" applyFont="1" applyFill="1" applyBorder="1" applyAlignment="1">
      <alignment horizontal="center" vertical="top" wrapText="1"/>
    </xf>
    <xf numFmtId="0" fontId="7" fillId="0" borderId="29" xfId="0" applyFont="1" applyFill="1" applyBorder="1"/>
    <xf numFmtId="0" fontId="7" fillId="0" borderId="37" xfId="0" applyFont="1" applyFill="1" applyBorder="1"/>
    <xf numFmtId="0" fontId="7" fillId="0" borderId="7" xfId="0" applyFont="1" applyFill="1" applyBorder="1"/>
    <xf numFmtId="0" fontId="7" fillId="0" borderId="8" xfId="0" applyFont="1" applyFill="1" applyBorder="1"/>
    <xf numFmtId="0" fontId="10" fillId="2" borderId="8" xfId="0" applyFont="1" applyFill="1" applyBorder="1"/>
    <xf numFmtId="0" fontId="8" fillId="2" borderId="0" xfId="0" applyFont="1" applyFill="1" applyBorder="1" applyAlignment="1">
      <alignment wrapText="1"/>
    </xf>
    <xf numFmtId="0" fontId="26" fillId="0" borderId="9" xfId="0" applyFont="1" applyBorder="1" applyAlignment="1">
      <alignment horizontal="center" vertical="center" wrapText="1"/>
    </xf>
    <xf numFmtId="0" fontId="21" fillId="2" borderId="2" xfId="0" applyFont="1" applyFill="1" applyBorder="1" applyAlignment="1">
      <alignment wrapText="1"/>
    </xf>
    <xf numFmtId="0" fontId="10" fillId="0" borderId="2" xfId="0" applyFont="1" applyFill="1" applyBorder="1" applyAlignment="1">
      <alignment horizontal="center"/>
    </xf>
    <xf numFmtId="0" fontId="32" fillId="0" borderId="2" xfId="0" applyFont="1" applyFill="1" applyBorder="1" applyAlignment="1">
      <alignment wrapText="1"/>
    </xf>
    <xf numFmtId="0" fontId="10" fillId="0" borderId="0" xfId="0" applyFont="1" applyFill="1"/>
    <xf numFmtId="0" fontId="22" fillId="0" borderId="0" xfId="0" applyFont="1" applyFill="1"/>
    <xf numFmtId="0" fontId="8" fillId="0" borderId="1" xfId="0" applyFont="1" applyFill="1" applyBorder="1" applyAlignment="1">
      <alignment horizontal="left" wrapText="1"/>
    </xf>
    <xf numFmtId="0" fontId="53" fillId="0" borderId="0" xfId="0" applyFont="1" applyFill="1" applyBorder="1" applyAlignment="1">
      <alignment horizontal="left" vertical="top" wrapText="1"/>
    </xf>
    <xf numFmtId="0" fontId="10" fillId="0" borderId="27" xfId="0" applyFont="1" applyFill="1" applyBorder="1"/>
    <xf numFmtId="0" fontId="20" fillId="0" borderId="2" xfId="0" applyFont="1" applyFill="1" applyBorder="1" applyAlignment="1">
      <alignment wrapText="1"/>
    </xf>
    <xf numFmtId="0" fontId="34" fillId="0" borderId="2" xfId="0" applyFont="1" applyFill="1" applyBorder="1"/>
    <xf numFmtId="0" fontId="11" fillId="0" borderId="2" xfId="0" applyFont="1" applyFill="1" applyBorder="1" applyAlignment="1">
      <alignment wrapText="1"/>
    </xf>
    <xf numFmtId="0" fontId="34" fillId="0" borderId="2" xfId="0" applyFont="1" applyFill="1" applyBorder="1" applyAlignment="1">
      <alignment wrapText="1"/>
    </xf>
    <xf numFmtId="0" fontId="11" fillId="0" borderId="0" xfId="0" applyFont="1" applyFill="1" applyBorder="1" applyAlignment="1">
      <alignment horizontal="centerContinuous"/>
    </xf>
    <xf numFmtId="0" fontId="14" fillId="0" borderId="0" xfId="0" applyFont="1" applyFill="1" applyBorder="1"/>
    <xf numFmtId="0" fontId="4" fillId="0" borderId="0" xfId="0" applyFont="1" applyFill="1" applyBorder="1"/>
    <xf numFmtId="0" fontId="32" fillId="0" borderId="0" xfId="0" applyFont="1" applyBorder="1"/>
    <xf numFmtId="0" fontId="28" fillId="0" borderId="0" xfId="0" applyFont="1" applyFill="1" applyBorder="1" applyAlignment="1">
      <alignment horizontal="centerContinuous" wrapText="1"/>
    </xf>
    <xf numFmtId="0" fontId="20" fillId="0" borderId="4" xfId="0" applyFont="1" applyFill="1" applyBorder="1" applyAlignment="1">
      <alignment wrapText="1"/>
    </xf>
    <xf numFmtId="0" fontId="11" fillId="0" borderId="11" xfId="0" applyFont="1" applyFill="1" applyBorder="1" applyAlignment="1">
      <alignment horizontal="center"/>
    </xf>
    <xf numFmtId="0" fontId="21" fillId="0" borderId="8" xfId="0" applyFont="1" applyFill="1" applyBorder="1"/>
    <xf numFmtId="0" fontId="32" fillId="0" borderId="0" xfId="0" applyFont="1" applyFill="1" applyBorder="1"/>
    <xf numFmtId="0" fontId="10" fillId="0" borderId="1" xfId="69" applyFont="1" applyFill="1" applyBorder="1" applyAlignment="1"/>
    <xf numFmtId="0" fontId="7" fillId="0" borderId="0" xfId="79" applyFont="1" applyFill="1"/>
    <xf numFmtId="0" fontId="10" fillId="0" borderId="1" xfId="79" applyFont="1" applyFill="1" applyBorder="1" applyAlignment="1">
      <alignment horizontal="centerContinuous" wrapText="1"/>
    </xf>
    <xf numFmtId="0" fontId="12" fillId="0" borderId="0" xfId="79" applyFont="1" applyFill="1" applyAlignment="1">
      <alignment wrapText="1"/>
    </xf>
    <xf numFmtId="0" fontId="22" fillId="0" borderId="0" xfId="79" applyFont="1" applyFill="1"/>
    <xf numFmtId="0" fontId="7" fillId="0" borderId="0" xfId="79" applyFont="1" applyFill="1" applyAlignment="1">
      <alignment horizontal="centerContinuous" wrapText="1"/>
    </xf>
    <xf numFmtId="0" fontId="11" fillId="0" borderId="0" xfId="79" applyFont="1" applyFill="1" applyAlignment="1">
      <alignment horizontal="centerContinuous" wrapText="1"/>
    </xf>
    <xf numFmtId="0" fontId="11" fillId="0" borderId="0" xfId="79" applyFont="1" applyFill="1" applyAlignment="1">
      <alignment wrapText="1"/>
    </xf>
    <xf numFmtId="0" fontId="11" fillId="0" borderId="0" xfId="79" applyFont="1" applyFill="1" applyAlignment="1">
      <alignment horizontal="center" wrapText="1"/>
    </xf>
    <xf numFmtId="0" fontId="7" fillId="0" borderId="0" xfId="79" applyFont="1" applyFill="1" applyAlignment="1">
      <alignment wrapText="1"/>
    </xf>
    <xf numFmtId="0" fontId="22" fillId="0" borderId="0" xfId="78" applyFont="1" applyFill="1" applyBorder="1" applyAlignment="1">
      <alignment horizontal="center" vertical="center" wrapText="1"/>
    </xf>
    <xf numFmtId="0" fontId="7" fillId="0" borderId="0" xfId="66" applyFont="1" applyFill="1"/>
    <xf numFmtId="166" fontId="22" fillId="0" borderId="0" xfId="78" applyNumberFormat="1" applyFont="1" applyFill="1" applyBorder="1" applyAlignment="1">
      <alignment horizontal="center" vertical="center"/>
    </xf>
    <xf numFmtId="166" fontId="21" fillId="0" borderId="0" xfId="78" applyNumberFormat="1" applyFont="1" applyFill="1" applyBorder="1" applyAlignment="1">
      <alignment horizontal="center" vertical="center"/>
    </xf>
    <xf numFmtId="0" fontId="22" fillId="0" borderId="0" xfId="78" applyFont="1" applyFill="1" applyBorder="1" applyAlignment="1">
      <alignment horizontal="center" vertical="center"/>
    </xf>
    <xf numFmtId="0" fontId="7" fillId="0" borderId="2" xfId="0" applyFont="1" applyFill="1" applyBorder="1" applyAlignment="1">
      <alignment horizontal="center" vertical="center"/>
    </xf>
    <xf numFmtId="0" fontId="68" fillId="0" borderId="0" xfId="77" applyFont="1" applyFill="1" applyBorder="1"/>
    <xf numFmtId="0" fontId="10" fillId="0" borderId="0" xfId="77" applyFont="1" applyFill="1" applyBorder="1"/>
    <xf numFmtId="0" fontId="69" fillId="0" borderId="0" xfId="77" applyFont="1" applyFill="1" applyAlignment="1">
      <alignment vertical="center"/>
    </xf>
    <xf numFmtId="0" fontId="70" fillId="0" borderId="0" xfId="77" applyFont="1" applyFill="1" applyAlignment="1">
      <alignment vertical="center"/>
    </xf>
    <xf numFmtId="0" fontId="7" fillId="0" borderId="0" xfId="0" applyFont="1" applyAlignment="1">
      <alignment vertical="center"/>
    </xf>
    <xf numFmtId="0" fontId="7" fillId="0" borderId="2" xfId="0" applyFont="1" applyBorder="1" applyAlignment="1">
      <alignment horizontal="center" vertical="center" wrapText="1"/>
    </xf>
    <xf numFmtId="0" fontId="7" fillId="0" borderId="2" xfId="0" applyFont="1" applyFill="1" applyBorder="1" applyAlignment="1">
      <alignment horizontal="center" vertical="center" wrapText="1"/>
    </xf>
    <xf numFmtId="0" fontId="14" fillId="0" borderId="2" xfId="0" applyFont="1" applyFill="1" applyBorder="1" applyAlignment="1">
      <alignment horizontal="center" vertical="center" wrapText="1"/>
    </xf>
    <xf numFmtId="0" fontId="7" fillId="0" borderId="0" xfId="83" applyFont="1"/>
    <xf numFmtId="1" fontId="72" fillId="0" borderId="0" xfId="83" applyNumberFormat="1" applyFont="1" applyFill="1" applyBorder="1" applyAlignment="1">
      <alignment vertical="center" wrapText="1"/>
    </xf>
    <xf numFmtId="0" fontId="64" fillId="2" borderId="0" xfId="79" applyFont="1" applyFill="1" applyBorder="1" applyAlignment="1"/>
    <xf numFmtId="0" fontId="10" fillId="0" borderId="0" xfId="83" applyNumberFormat="1" applyFont="1" applyFill="1" applyBorder="1" applyAlignment="1">
      <alignment wrapText="1"/>
    </xf>
    <xf numFmtId="0" fontId="32" fillId="0" borderId="3" xfId="79" applyFont="1" applyBorder="1" applyAlignment="1">
      <alignment horizontal="center" vertical="center"/>
    </xf>
    <xf numFmtId="0" fontId="33" fillId="0" borderId="2" xfId="79" applyNumberFormat="1" applyFont="1" applyFill="1" applyBorder="1" applyAlignment="1">
      <alignment horizontal="center" vertical="center" wrapText="1"/>
    </xf>
    <xf numFmtId="0" fontId="10" fillId="0" borderId="3" xfId="83" applyNumberFormat="1" applyFont="1" applyFill="1" applyBorder="1" applyAlignment="1">
      <alignment horizontal="left" vertical="center" wrapText="1"/>
    </xf>
    <xf numFmtId="166" fontId="10" fillId="2" borderId="16" xfId="83" applyNumberFormat="1" applyFont="1" applyFill="1" applyBorder="1" applyAlignment="1">
      <alignment horizontal="center" vertical="center" wrapText="1"/>
    </xf>
    <xf numFmtId="0" fontId="10" fillId="2" borderId="16" xfId="83" applyFont="1" applyFill="1" applyBorder="1" applyAlignment="1">
      <alignment vertical="center"/>
    </xf>
    <xf numFmtId="0" fontId="23" fillId="0" borderId="2" xfId="83" applyFont="1" applyBorder="1"/>
    <xf numFmtId="2" fontId="73" fillId="0" borderId="2" xfId="83" applyNumberFormat="1" applyFont="1" applyFill="1" applyBorder="1" applyAlignment="1">
      <alignment horizontal="left" vertical="center"/>
    </xf>
    <xf numFmtId="166" fontId="73" fillId="0" borderId="2" xfId="83" applyNumberFormat="1" applyFont="1" applyFill="1" applyBorder="1" applyAlignment="1">
      <alignment horizontal="center" vertical="center"/>
    </xf>
    <xf numFmtId="166" fontId="73" fillId="2" borderId="16" xfId="83" applyNumberFormat="1" applyFont="1" applyFill="1" applyBorder="1" applyAlignment="1">
      <alignment horizontal="center" vertical="center"/>
    </xf>
    <xf numFmtId="0" fontId="10" fillId="2" borderId="0" xfId="83" applyFont="1" applyFill="1" applyBorder="1"/>
    <xf numFmtId="0" fontId="10" fillId="0" borderId="0" xfId="83" applyFont="1" applyBorder="1"/>
    <xf numFmtId="0" fontId="10" fillId="0" borderId="0" xfId="83" applyFont="1" applyFill="1" applyBorder="1"/>
    <xf numFmtId="1" fontId="23" fillId="0" borderId="0" xfId="83" applyNumberFormat="1" applyFont="1" applyFill="1" applyBorder="1" applyAlignment="1">
      <alignment horizontal="center" vertical="center" wrapText="1"/>
    </xf>
    <xf numFmtId="0" fontId="10" fillId="0" borderId="0" xfId="83" applyFont="1" applyBorder="1" applyAlignment="1">
      <alignment horizontal="center" vertical="center"/>
    </xf>
    <xf numFmtId="0" fontId="10" fillId="0" borderId="0" xfId="83" applyNumberFormat="1" applyFont="1" applyFill="1" applyBorder="1" applyAlignment="1">
      <alignment horizontal="left" vertical="center" wrapText="1"/>
    </xf>
    <xf numFmtId="1" fontId="10" fillId="2" borderId="0" xfId="83" applyNumberFormat="1" applyFont="1" applyFill="1" applyBorder="1" applyAlignment="1">
      <alignment horizontal="center" vertical="center" wrapText="1"/>
    </xf>
    <xf numFmtId="166" fontId="10" fillId="0" borderId="0" xfId="83" applyNumberFormat="1" applyFont="1" applyFill="1" applyBorder="1" applyAlignment="1">
      <alignment horizontal="center" vertical="center" wrapText="1"/>
    </xf>
    <xf numFmtId="0" fontId="7" fillId="10" borderId="2" xfId="0" applyFont="1" applyFill="1" applyBorder="1" applyAlignment="1">
      <alignment vertical="center"/>
    </xf>
    <xf numFmtId="0" fontId="7" fillId="0" borderId="2" xfId="0" applyFont="1" applyFill="1" applyBorder="1" applyAlignment="1">
      <alignment vertical="center"/>
    </xf>
    <xf numFmtId="0" fontId="7" fillId="0" borderId="0" xfId="0" applyFont="1" applyFill="1" applyAlignment="1">
      <alignment vertical="center"/>
    </xf>
    <xf numFmtId="0" fontId="89" fillId="0" borderId="2" xfId="0" applyFont="1" applyFill="1" applyBorder="1" applyAlignment="1">
      <alignment horizontal="center" vertical="center" wrapText="1"/>
    </xf>
    <xf numFmtId="0" fontId="7" fillId="0" borderId="0" xfId="76" applyFont="1" applyFill="1"/>
    <xf numFmtId="0" fontId="10" fillId="0" borderId="32" xfId="0" applyNumberFormat="1" applyFont="1" applyFill="1" applyBorder="1" applyAlignment="1">
      <alignment wrapText="1"/>
    </xf>
    <xf numFmtId="0" fontId="37" fillId="0" borderId="0" xfId="0" applyNumberFormat="1" applyFont="1" applyFill="1" applyBorder="1" applyAlignment="1">
      <alignment wrapText="1"/>
    </xf>
    <xf numFmtId="0" fontId="10" fillId="0" borderId="0" xfId="0" applyNumberFormat="1" applyFont="1" applyFill="1" applyBorder="1" applyAlignment="1">
      <alignment wrapText="1"/>
    </xf>
    <xf numFmtId="0" fontId="33" fillId="0" borderId="2" xfId="0" applyNumberFormat="1" applyFont="1" applyFill="1" applyBorder="1" applyAlignment="1">
      <alignment horizontal="center" vertical="center" wrapText="1"/>
    </xf>
    <xf numFmtId="0" fontId="7" fillId="0" borderId="2" xfId="79" applyFont="1" applyFill="1" applyBorder="1" applyAlignment="1">
      <alignment horizontal="center" vertical="center" wrapText="1"/>
    </xf>
    <xf numFmtId="0" fontId="23" fillId="0" borderId="2" xfId="0" applyFont="1" applyFill="1" applyBorder="1"/>
    <xf numFmtId="2" fontId="73" fillId="0" borderId="2" xfId="0" applyNumberFormat="1" applyFont="1" applyFill="1" applyBorder="1" applyAlignment="1">
      <alignment horizontal="left" vertical="center"/>
    </xf>
    <xf numFmtId="166" fontId="73" fillId="0" borderId="2" xfId="0" applyNumberFormat="1" applyFont="1" applyFill="1" applyBorder="1" applyAlignment="1">
      <alignment horizontal="center" vertical="center"/>
    </xf>
    <xf numFmtId="0" fontId="23" fillId="0" borderId="0" xfId="0" applyFont="1" applyFill="1"/>
    <xf numFmtId="0" fontId="10" fillId="0" borderId="2" xfId="0" applyFont="1" applyFill="1" applyBorder="1" applyAlignment="1">
      <alignment horizontal="center" vertical="center"/>
    </xf>
    <xf numFmtId="0" fontId="10" fillId="0" borderId="2" xfId="0" applyNumberFormat="1" applyFont="1" applyFill="1" applyBorder="1" applyAlignment="1">
      <alignment horizontal="left" vertical="center" wrapText="1"/>
    </xf>
    <xf numFmtId="166" fontId="10" fillId="0" borderId="2" xfId="0" applyNumberFormat="1" applyFont="1" applyFill="1" applyBorder="1" applyAlignment="1">
      <alignment horizontal="center" vertical="center" wrapText="1"/>
    </xf>
    <xf numFmtId="0" fontId="10" fillId="0" borderId="0" xfId="0" applyFont="1" applyFill="1" applyAlignment="1">
      <alignment vertical="center"/>
    </xf>
    <xf numFmtId="0" fontId="10" fillId="0" borderId="2" xfId="0" applyFont="1" applyFill="1" applyBorder="1" applyAlignment="1">
      <alignment vertical="center"/>
    </xf>
    <xf numFmtId="1" fontId="10" fillId="0" borderId="2" xfId="0" applyNumberFormat="1" applyFont="1" applyFill="1" applyBorder="1" applyAlignment="1">
      <alignment horizontal="center" vertical="center" wrapText="1"/>
    </xf>
    <xf numFmtId="166" fontId="68" fillId="0" borderId="0" xfId="0" applyNumberFormat="1" applyFont="1" applyFill="1" applyAlignment="1">
      <alignment vertical="center"/>
    </xf>
    <xf numFmtId="0" fontId="68" fillId="0" borderId="0" xfId="0" applyFont="1" applyFill="1" applyAlignment="1">
      <alignment vertical="center"/>
    </xf>
    <xf numFmtId="0" fontId="68" fillId="0" borderId="2" xfId="0" applyFont="1" applyFill="1" applyBorder="1" applyAlignment="1">
      <alignment vertical="center"/>
    </xf>
    <xf numFmtId="0" fontId="10" fillId="0" borderId="2" xfId="0" applyNumberFormat="1" applyFont="1" applyFill="1" applyBorder="1" applyAlignment="1">
      <alignment vertical="center" wrapText="1"/>
    </xf>
    <xf numFmtId="0" fontId="37" fillId="0" borderId="0" xfId="0" applyFont="1" applyFill="1"/>
    <xf numFmtId="0" fontId="7" fillId="0" borderId="0" xfId="79" applyFont="1" applyFill="1" applyAlignment="1">
      <alignment horizontal="center"/>
    </xf>
    <xf numFmtId="0" fontId="6" fillId="0" borderId="0" xfId="79" applyFont="1" applyFill="1" applyBorder="1" applyAlignment="1">
      <alignment horizontal="centerContinuous" wrapText="1"/>
    </xf>
    <xf numFmtId="0" fontId="6" fillId="0" borderId="0" xfId="79" applyFont="1" applyFill="1" applyAlignment="1">
      <alignment horizontal="center" wrapText="1"/>
    </xf>
    <xf numFmtId="0" fontId="7" fillId="0" borderId="0" xfId="79" applyFont="1" applyFill="1" applyAlignment="1">
      <alignment horizontal="center" wrapText="1"/>
    </xf>
    <xf numFmtId="0" fontId="7" fillId="0" borderId="0" xfId="79" applyNumberFormat="1" applyFont="1" applyFill="1" applyBorder="1" applyAlignment="1">
      <alignment wrapText="1"/>
    </xf>
    <xf numFmtId="0" fontId="21" fillId="0" borderId="0" xfId="79" applyFont="1" applyFill="1" applyBorder="1" applyAlignment="1">
      <alignment horizontal="center" vertical="center" wrapText="1"/>
    </xf>
    <xf numFmtId="0" fontId="21" fillId="0" borderId="2" xfId="79" applyFont="1" applyFill="1" applyBorder="1" applyAlignment="1">
      <alignment wrapText="1"/>
    </xf>
    <xf numFmtId="0" fontId="11" fillId="0" borderId="2" xfId="79" applyFont="1" applyFill="1" applyBorder="1" applyAlignment="1">
      <alignment horizontal="center"/>
    </xf>
    <xf numFmtId="0" fontId="11" fillId="0" borderId="2" xfId="79" applyFont="1" applyFill="1" applyBorder="1" applyAlignment="1">
      <alignment horizontal="center" vertical="center"/>
    </xf>
    <xf numFmtId="0" fontId="11" fillId="0" borderId="0" xfId="79" applyFont="1" applyFill="1" applyBorder="1" applyAlignment="1">
      <alignment horizontal="center" vertical="center"/>
    </xf>
    <xf numFmtId="0" fontId="22" fillId="0" borderId="2" xfId="79" applyFont="1" applyFill="1" applyBorder="1"/>
    <xf numFmtId="0" fontId="7" fillId="0" borderId="2" xfId="79" applyFont="1" applyFill="1" applyBorder="1"/>
    <xf numFmtId="0" fontId="75" fillId="0" borderId="2" xfId="79" applyFont="1" applyFill="1" applyBorder="1" applyAlignment="1">
      <alignment wrapText="1"/>
    </xf>
    <xf numFmtId="166" fontId="32" fillId="0" borderId="0" xfId="79" applyNumberFormat="1" applyFont="1" applyFill="1" applyBorder="1" applyAlignment="1">
      <alignment horizontal="center" vertical="center" wrapText="1"/>
    </xf>
    <xf numFmtId="2" fontId="73" fillId="0" borderId="2" xfId="69" applyNumberFormat="1" applyFont="1" applyFill="1" applyBorder="1" applyAlignment="1">
      <alignment horizontal="left" vertical="center"/>
    </xf>
    <xf numFmtId="1" fontId="7" fillId="0" borderId="2" xfId="79" applyNumberFormat="1" applyFont="1" applyFill="1" applyBorder="1" applyAlignment="1">
      <alignment horizontal="center" vertical="center" wrapText="1"/>
    </xf>
    <xf numFmtId="0" fontId="7" fillId="0" borderId="2" xfId="79" applyNumberFormat="1" applyFont="1" applyFill="1" applyBorder="1" applyAlignment="1">
      <alignment horizontal="left" vertical="center" wrapText="1"/>
    </xf>
    <xf numFmtId="166" fontId="9" fillId="0" borderId="0" xfId="79" applyNumberFormat="1" applyFont="1" applyFill="1" applyBorder="1" applyAlignment="1">
      <alignment horizontal="center" vertical="center" wrapText="1"/>
    </xf>
    <xf numFmtId="0" fontId="10" fillId="0" borderId="2" xfId="69" applyNumberFormat="1" applyFont="1" applyFill="1" applyBorder="1" applyAlignment="1">
      <alignment horizontal="left" vertical="center" wrapText="1"/>
    </xf>
    <xf numFmtId="166" fontId="7" fillId="0" borderId="0" xfId="79" applyNumberFormat="1" applyFont="1" applyFill="1" applyBorder="1" applyAlignment="1">
      <alignment horizontal="center" vertical="center" wrapText="1"/>
    </xf>
    <xf numFmtId="0" fontId="10" fillId="0" borderId="2" xfId="69" applyNumberFormat="1" applyFont="1" applyFill="1" applyBorder="1" applyAlignment="1">
      <alignment vertical="center" wrapText="1"/>
    </xf>
    <xf numFmtId="0" fontId="22" fillId="0" borderId="0" xfId="69" applyFont="1" applyFill="1"/>
    <xf numFmtId="0" fontId="32" fillId="0" borderId="0" xfId="69" applyFont="1" applyFill="1" applyAlignment="1">
      <alignment vertical="center"/>
    </xf>
    <xf numFmtId="0" fontId="21" fillId="0" borderId="0" xfId="79" applyFont="1" applyFill="1"/>
    <xf numFmtId="166" fontId="33" fillId="0" borderId="2" xfId="0" applyNumberFormat="1" applyFont="1" applyFill="1" applyBorder="1"/>
    <xf numFmtId="0" fontId="10" fillId="0" borderId="3" xfId="0" applyNumberFormat="1" applyFont="1" applyFill="1" applyBorder="1" applyAlignment="1">
      <alignment horizontal="left" vertical="center" wrapText="1"/>
    </xf>
    <xf numFmtId="0" fontId="76" fillId="0" borderId="0" xfId="76" applyFont="1" applyFill="1" applyAlignment="1">
      <alignment horizontal="centerContinuous"/>
    </xf>
    <xf numFmtId="0" fontId="14" fillId="0" borderId="2" xfId="0" applyFont="1" applyFill="1" applyBorder="1"/>
    <xf numFmtId="0" fontId="76" fillId="0" borderId="2" xfId="76" applyFont="1" applyFill="1" applyBorder="1"/>
    <xf numFmtId="0" fontId="7" fillId="0" borderId="0" xfId="76" applyFont="1" applyFill="1" applyBorder="1"/>
    <xf numFmtId="0" fontId="7" fillId="0" borderId="0" xfId="69" applyFont="1" applyFill="1"/>
    <xf numFmtId="0" fontId="7" fillId="0" borderId="2" xfId="69" applyFont="1" applyFill="1" applyBorder="1" applyAlignment="1">
      <alignment horizontal="center" vertical="center" wrapText="1"/>
    </xf>
    <xf numFmtId="0" fontId="9" fillId="0" borderId="0" xfId="69" applyFont="1" applyFill="1" applyBorder="1" applyAlignment="1">
      <alignment horizontal="centerContinuous" wrapText="1"/>
    </xf>
    <xf numFmtId="0" fontId="10" fillId="0" borderId="0" xfId="69" applyFont="1" applyFill="1" applyBorder="1" applyAlignment="1">
      <alignment horizontal="centerContinuous" wrapText="1"/>
    </xf>
    <xf numFmtId="0" fontId="6" fillId="0" borderId="0" xfId="69" applyFont="1" applyFill="1" applyBorder="1" applyAlignment="1">
      <alignment horizontal="centerContinuous" wrapText="1"/>
    </xf>
    <xf numFmtId="0" fontId="7" fillId="0" borderId="0" xfId="69" applyNumberFormat="1" applyFont="1" applyFill="1" applyBorder="1" applyAlignment="1">
      <alignment horizontal="right" wrapText="1"/>
    </xf>
    <xf numFmtId="0" fontId="22" fillId="0" borderId="2" xfId="69" applyFont="1" applyFill="1" applyBorder="1" applyAlignment="1">
      <alignment horizontal="center" vertical="center"/>
    </xf>
    <xf numFmtId="0" fontId="15" fillId="0" borderId="2" xfId="69" applyNumberFormat="1" applyFont="1" applyFill="1" applyBorder="1" applyAlignment="1">
      <alignment horizontal="center" vertical="center" wrapText="1"/>
    </xf>
    <xf numFmtId="0" fontId="7" fillId="0" borderId="0" xfId="69" applyFont="1" applyFill="1" applyBorder="1" applyAlignment="1">
      <alignment horizontal="center" vertical="center" wrapText="1"/>
    </xf>
    <xf numFmtId="0" fontId="22" fillId="0" borderId="0" xfId="69" applyFont="1" applyFill="1" applyAlignment="1">
      <alignment horizontal="center"/>
    </xf>
    <xf numFmtId="0" fontId="22" fillId="0" borderId="2" xfId="69" applyFont="1" applyFill="1" applyBorder="1" applyAlignment="1">
      <alignment horizontal="center" wrapText="1"/>
    </xf>
    <xf numFmtId="0" fontId="11" fillId="0" borderId="2" xfId="69" applyFont="1" applyFill="1" applyBorder="1" applyAlignment="1">
      <alignment horizontal="center" vertical="center"/>
    </xf>
    <xf numFmtId="0" fontId="11" fillId="0" borderId="0" xfId="69" applyFont="1" applyFill="1" applyBorder="1" applyAlignment="1">
      <alignment horizontal="center" vertical="center"/>
    </xf>
    <xf numFmtId="0" fontId="21" fillId="0" borderId="0" xfId="69" applyFont="1" applyFill="1" applyAlignment="1">
      <alignment horizontal="center" vertical="center"/>
    </xf>
    <xf numFmtId="0" fontId="21" fillId="0" borderId="2" xfId="69" applyFont="1" applyFill="1" applyBorder="1" applyAlignment="1">
      <alignment horizontal="center" vertical="center"/>
    </xf>
    <xf numFmtId="0" fontId="7" fillId="0" borderId="2" xfId="69" applyFont="1" applyFill="1" applyBorder="1"/>
    <xf numFmtId="0" fontId="75" fillId="0" borderId="2" xfId="69" applyFont="1" applyFill="1" applyBorder="1" applyAlignment="1">
      <alignment wrapText="1"/>
    </xf>
    <xf numFmtId="166" fontId="32" fillId="0" borderId="0" xfId="69" applyNumberFormat="1" applyFont="1" applyFill="1" applyBorder="1" applyAlignment="1">
      <alignment horizontal="center" wrapText="1"/>
    </xf>
    <xf numFmtId="0" fontId="21" fillId="0" borderId="0" xfId="69" applyFont="1" applyFill="1" applyAlignment="1">
      <alignment vertical="center"/>
    </xf>
    <xf numFmtId="0" fontId="21" fillId="0" borderId="2" xfId="69" applyFont="1" applyFill="1" applyBorder="1" applyAlignment="1">
      <alignment vertical="center"/>
    </xf>
    <xf numFmtId="0" fontId="12" fillId="0" borderId="2" xfId="69" applyFont="1" applyFill="1" applyBorder="1"/>
    <xf numFmtId="169" fontId="9" fillId="0" borderId="0" xfId="69" applyNumberFormat="1" applyFont="1" applyFill="1" applyBorder="1" applyAlignment="1">
      <alignment horizontal="center"/>
    </xf>
    <xf numFmtId="1" fontId="7" fillId="0" borderId="2" xfId="69" applyNumberFormat="1" applyFont="1" applyFill="1" applyBorder="1" applyAlignment="1">
      <alignment horizontal="center" vertical="center" wrapText="1"/>
    </xf>
    <xf numFmtId="166" fontId="9" fillId="0" borderId="0" xfId="69" applyNumberFormat="1" applyFont="1" applyFill="1" applyBorder="1" applyAlignment="1">
      <alignment vertical="center"/>
    </xf>
    <xf numFmtId="0" fontId="22" fillId="0" borderId="2" xfId="69" applyFont="1" applyFill="1" applyBorder="1"/>
    <xf numFmtId="0" fontId="7" fillId="0" borderId="2" xfId="69" applyNumberFormat="1" applyFont="1" applyFill="1" applyBorder="1" applyAlignment="1">
      <alignment horizontal="left" vertical="center" wrapText="1"/>
    </xf>
    <xf numFmtId="166" fontId="33" fillId="0" borderId="0" xfId="69" applyNumberFormat="1" applyFont="1" applyFill="1" applyBorder="1" applyAlignment="1">
      <alignment horizontal="center" vertical="center" wrapText="1"/>
    </xf>
    <xf numFmtId="0" fontId="22" fillId="0" borderId="0" xfId="69" applyFont="1" applyFill="1" applyAlignment="1">
      <alignment vertical="center"/>
    </xf>
    <xf numFmtId="0" fontId="9" fillId="0" borderId="0" xfId="69" applyFont="1" applyFill="1" applyBorder="1" applyAlignment="1">
      <alignment wrapText="1"/>
    </xf>
    <xf numFmtId="0" fontId="97" fillId="0" borderId="0" xfId="0" applyFont="1" applyFill="1"/>
    <xf numFmtId="0" fontId="97" fillId="0" borderId="2" xfId="0" applyFont="1" applyFill="1" applyBorder="1"/>
    <xf numFmtId="0" fontId="98" fillId="0" borderId="2" xfId="0" applyFont="1" applyFill="1" applyBorder="1"/>
    <xf numFmtId="0" fontId="97" fillId="0" borderId="2" xfId="0" applyFont="1" applyFill="1" applyBorder="1" applyAlignment="1">
      <alignment wrapText="1"/>
    </xf>
    <xf numFmtId="0" fontId="10" fillId="0" borderId="0" xfId="0" applyNumberFormat="1" applyFont="1" applyFill="1" applyBorder="1" applyAlignment="1">
      <alignment horizontal="right" wrapText="1"/>
    </xf>
    <xf numFmtId="0" fontId="10" fillId="0" borderId="2" xfId="0" applyFont="1" applyFill="1" applyBorder="1"/>
    <xf numFmtId="0" fontId="14" fillId="0" borderId="0" xfId="0" applyFont="1" applyFill="1" applyBorder="1" applyAlignment="1">
      <alignment horizontal="center" vertical="center"/>
    </xf>
    <xf numFmtId="0" fontId="14" fillId="0" borderId="0" xfId="0" applyFont="1" applyFill="1" applyBorder="1" applyAlignment="1">
      <alignment horizontal="center" vertical="center" wrapText="1"/>
    </xf>
    <xf numFmtId="166" fontId="14" fillId="0" borderId="0" xfId="0" applyNumberFormat="1" applyFont="1" applyFill="1" applyBorder="1" applyAlignment="1">
      <alignment horizontal="center"/>
    </xf>
    <xf numFmtId="0" fontId="97" fillId="0" borderId="0" xfId="0" applyFont="1" applyFill="1" applyAlignment="1">
      <alignment vertical="center"/>
    </xf>
    <xf numFmtId="0" fontId="97" fillId="0" borderId="2" xfId="0" applyFont="1" applyFill="1" applyBorder="1" applyAlignment="1">
      <alignment vertical="center"/>
    </xf>
    <xf numFmtId="0" fontId="7" fillId="0" borderId="2" xfId="0" applyFont="1" applyFill="1" applyBorder="1" applyAlignment="1">
      <alignment horizontal="left" wrapText="1"/>
    </xf>
    <xf numFmtId="0" fontId="99" fillId="0" borderId="2" xfId="0" applyFont="1" applyFill="1" applyBorder="1"/>
    <xf numFmtId="0" fontId="7" fillId="0" borderId="0" xfId="0" applyFont="1" applyFill="1" applyBorder="1" applyAlignment="1">
      <alignment horizontal="left"/>
    </xf>
    <xf numFmtId="0" fontId="10" fillId="0" borderId="2" xfId="0" applyFont="1" applyFill="1" applyBorder="1" applyAlignment="1">
      <alignment horizontal="left"/>
    </xf>
    <xf numFmtId="166" fontId="74" fillId="0" borderId="0" xfId="0" applyNumberFormat="1" applyFont="1" applyFill="1" applyBorder="1" applyAlignment="1">
      <alignment horizontal="center" vertical="center"/>
    </xf>
    <xf numFmtId="0" fontId="99" fillId="0" borderId="0" xfId="0" applyFont="1" applyFill="1"/>
    <xf numFmtId="0" fontId="74" fillId="0" borderId="0" xfId="0" applyFont="1" applyFill="1" applyBorder="1" applyAlignment="1">
      <alignment horizontal="center" vertical="center"/>
    </xf>
    <xf numFmtId="0" fontId="32" fillId="0" borderId="0" xfId="71" applyFont="1" applyFill="1" applyAlignment="1">
      <alignment vertical="center"/>
    </xf>
    <xf numFmtId="0" fontId="32" fillId="0" borderId="32" xfId="76" applyFont="1" applyFill="1" applyBorder="1" applyAlignment="1">
      <alignment horizontal="center" wrapText="1"/>
    </xf>
    <xf numFmtId="0" fontId="32" fillId="0" borderId="2" xfId="76" applyFont="1" applyFill="1" applyBorder="1" applyAlignment="1">
      <alignment vertical="center"/>
    </xf>
    <xf numFmtId="0" fontId="14" fillId="0" borderId="2" xfId="0" applyFont="1" applyFill="1" applyBorder="1" applyAlignment="1">
      <alignment horizontal="left" vertical="center" wrapText="1"/>
    </xf>
    <xf numFmtId="0" fontId="11" fillId="0" borderId="12" xfId="0" applyFont="1" applyBorder="1" applyAlignment="1">
      <alignment horizontal="center"/>
    </xf>
    <xf numFmtId="0" fontId="11" fillId="2" borderId="39" xfId="0" applyFont="1" applyFill="1" applyBorder="1" applyAlignment="1">
      <alignment horizontal="center" vertical="center"/>
    </xf>
    <xf numFmtId="0" fontId="11" fillId="2" borderId="2" xfId="0" applyFont="1" applyFill="1" applyBorder="1" applyAlignment="1">
      <alignment horizontal="center" vertical="center"/>
    </xf>
    <xf numFmtId="0" fontId="7" fillId="0" borderId="40" xfId="69" applyFont="1" applyBorder="1" applyAlignment="1">
      <alignment horizontal="center"/>
    </xf>
    <xf numFmtId="0" fontId="7" fillId="0" borderId="2" xfId="72" applyFont="1" applyFill="1" applyBorder="1" applyAlignment="1">
      <alignment wrapText="1"/>
    </xf>
    <xf numFmtId="166" fontId="7" fillId="0" borderId="0" xfId="0" applyNumberFormat="1" applyFont="1"/>
    <xf numFmtId="0" fontId="11" fillId="2" borderId="13" xfId="0" applyFont="1" applyFill="1" applyBorder="1" applyAlignment="1">
      <alignment horizontal="center" vertical="center"/>
    </xf>
    <xf numFmtId="0" fontId="7" fillId="0" borderId="2" xfId="69" applyFont="1" applyBorder="1" applyAlignment="1">
      <alignment horizontal="center"/>
    </xf>
    <xf numFmtId="0" fontId="10" fillId="4" borderId="23" xfId="0" applyFont="1" applyFill="1" applyBorder="1" applyAlignment="1">
      <alignment horizontal="center" vertical="center"/>
    </xf>
    <xf numFmtId="1" fontId="55" fillId="0" borderId="8" xfId="73" applyNumberFormat="1" applyFont="1" applyBorder="1" applyAlignment="1">
      <alignment horizontal="center" vertical="center" wrapText="1"/>
    </xf>
    <xf numFmtId="0" fontId="55" fillId="0" borderId="8" xfId="73" applyFont="1" applyBorder="1" applyAlignment="1">
      <alignment horizontal="center" vertical="center" wrapText="1"/>
    </xf>
    <xf numFmtId="0" fontId="21" fillId="4" borderId="11" xfId="0" applyFont="1" applyFill="1" applyBorder="1" applyAlignment="1">
      <alignment wrapText="1"/>
    </xf>
    <xf numFmtId="167" fontId="10" fillId="4" borderId="11" xfId="0" applyNumberFormat="1" applyFont="1" applyFill="1" applyBorder="1" applyAlignment="1">
      <alignment horizontal="center" vertical="center" wrapText="1"/>
    </xf>
    <xf numFmtId="49" fontId="89" fillId="0" borderId="2" xfId="0" applyNumberFormat="1" applyFont="1" applyFill="1" applyBorder="1" applyAlignment="1">
      <alignment horizontal="center" vertical="center" wrapText="1"/>
    </xf>
    <xf numFmtId="0" fontId="90" fillId="0" borderId="2" xfId="0" applyFont="1" applyFill="1" applyBorder="1" applyAlignment="1">
      <alignment horizontal="center" vertical="center" wrapText="1"/>
    </xf>
    <xf numFmtId="0" fontId="89" fillId="0" borderId="2" xfId="0" applyFont="1" applyFill="1" applyBorder="1" applyAlignment="1">
      <alignment horizontal="left" vertical="center" wrapText="1"/>
    </xf>
    <xf numFmtId="167" fontId="7" fillId="2" borderId="0" xfId="0" applyNumberFormat="1" applyFont="1" applyFill="1" applyAlignment="1">
      <alignment horizontal="center" vertical="center"/>
    </xf>
    <xf numFmtId="1" fontId="7" fillId="10" borderId="2" xfId="0" applyNumberFormat="1" applyFont="1" applyFill="1" applyBorder="1" applyAlignment="1">
      <alignment horizontal="center" vertical="center"/>
    </xf>
    <xf numFmtId="167" fontId="7" fillId="2" borderId="2" xfId="0" applyNumberFormat="1" applyFont="1" applyFill="1" applyBorder="1" applyAlignment="1">
      <alignment horizontal="center" vertical="center" wrapText="1"/>
    </xf>
    <xf numFmtId="167" fontId="7" fillId="0" borderId="2" xfId="0" applyNumberFormat="1" applyFont="1" applyBorder="1" applyAlignment="1">
      <alignment horizontal="center" vertical="center" wrapText="1"/>
    </xf>
    <xf numFmtId="167" fontId="7" fillId="0" borderId="2" xfId="0" applyNumberFormat="1" applyFont="1" applyFill="1" applyBorder="1" applyAlignment="1">
      <alignment horizontal="center" vertical="center" wrapText="1"/>
    </xf>
    <xf numFmtId="167" fontId="7" fillId="0" borderId="0" xfId="0" applyNumberFormat="1" applyFont="1" applyAlignment="1">
      <alignment horizontal="center" vertical="center"/>
    </xf>
    <xf numFmtId="167" fontId="7" fillId="10" borderId="2" xfId="0" applyNumberFormat="1" applyFont="1" applyFill="1" applyBorder="1" applyAlignment="1">
      <alignment horizontal="center" vertical="center" wrapText="1"/>
    </xf>
    <xf numFmtId="166" fontId="10" fillId="0" borderId="0" xfId="0" applyNumberFormat="1" applyFont="1" applyFill="1" applyBorder="1" applyAlignment="1">
      <alignment horizontal="center" vertical="center"/>
    </xf>
    <xf numFmtId="0" fontId="10" fillId="0" borderId="0" xfId="0" applyNumberFormat="1" applyFont="1" applyFill="1" applyBorder="1" applyAlignment="1">
      <alignment horizontal="center" vertical="center" wrapText="1"/>
    </xf>
    <xf numFmtId="0" fontId="10" fillId="0" borderId="0" xfId="0" applyFont="1" applyFill="1" applyAlignment="1">
      <alignment horizontal="center" vertical="center"/>
    </xf>
    <xf numFmtId="167" fontId="32" fillId="0" borderId="2" xfId="0" applyNumberFormat="1" applyFont="1" applyFill="1" applyBorder="1" applyAlignment="1">
      <alignment horizontal="center" vertical="center"/>
    </xf>
    <xf numFmtId="167" fontId="9" fillId="0" borderId="2" xfId="69" applyNumberFormat="1" applyFont="1" applyFill="1" applyBorder="1" applyAlignment="1">
      <alignment horizontal="center" vertical="center" wrapText="1"/>
    </xf>
    <xf numFmtId="167" fontId="9" fillId="0" borderId="2" xfId="69" applyNumberFormat="1" applyFont="1" applyFill="1" applyBorder="1" applyAlignment="1">
      <alignment horizontal="center" vertical="center"/>
    </xf>
    <xf numFmtId="1" fontId="72" fillId="0" borderId="0" xfId="0" applyNumberFormat="1" applyFont="1" applyFill="1" applyBorder="1" applyAlignment="1">
      <alignment horizontal="centerContinuous" vertical="center" wrapText="1"/>
    </xf>
    <xf numFmtId="1" fontId="23" fillId="0" borderId="0" xfId="0" applyNumberFormat="1" applyFont="1" applyFill="1" applyBorder="1" applyAlignment="1">
      <alignment horizontal="center" vertical="center" wrapText="1"/>
    </xf>
    <xf numFmtId="0" fontId="33" fillId="0" borderId="2" xfId="79" applyNumberFormat="1" applyFont="1" applyFill="1" applyBorder="1" applyAlignment="1">
      <alignment vertical="center" wrapText="1"/>
    </xf>
    <xf numFmtId="166" fontId="10" fillId="10" borderId="2" xfId="0" applyNumberFormat="1" applyFont="1" applyFill="1" applyBorder="1" applyAlignment="1">
      <alignment horizontal="center" vertical="center" wrapText="1"/>
    </xf>
    <xf numFmtId="166" fontId="10" fillId="0" borderId="0" xfId="0" applyNumberFormat="1" applyFont="1" applyFill="1" applyBorder="1" applyAlignment="1">
      <alignment horizontal="center" vertical="center" wrapText="1"/>
    </xf>
    <xf numFmtId="0" fontId="33" fillId="0" borderId="0" xfId="79" applyNumberFormat="1" applyFont="1" applyFill="1" applyBorder="1" applyAlignment="1">
      <alignment vertical="center" wrapText="1"/>
    </xf>
    <xf numFmtId="0" fontId="10" fillId="0" borderId="0" xfId="0" applyNumberFormat="1" applyFont="1" applyFill="1" applyBorder="1" applyAlignment="1">
      <alignment horizontal="left" vertical="center" wrapText="1"/>
    </xf>
    <xf numFmtId="2" fontId="73" fillId="0" borderId="0" xfId="0" applyNumberFormat="1" applyFont="1" applyFill="1" applyBorder="1" applyAlignment="1">
      <alignment horizontal="left" vertical="center"/>
    </xf>
    <xf numFmtId="0" fontId="71" fillId="2" borderId="2" xfId="0" applyFont="1" applyFill="1" applyBorder="1" applyAlignment="1">
      <alignment wrapText="1"/>
    </xf>
    <xf numFmtId="0" fontId="71" fillId="2" borderId="2" xfId="0" applyFont="1" applyFill="1" applyBorder="1"/>
    <xf numFmtId="0" fontId="9" fillId="2" borderId="2" xfId="0" applyFont="1" applyFill="1" applyBorder="1" applyAlignment="1">
      <alignment wrapText="1"/>
    </xf>
    <xf numFmtId="0" fontId="9" fillId="0" borderId="2" xfId="0" applyFont="1" applyBorder="1"/>
    <xf numFmtId="0" fontId="22" fillId="0" borderId="0" xfId="0" applyFont="1"/>
    <xf numFmtId="0" fontId="79" fillId="2" borderId="2" xfId="0" applyFont="1" applyFill="1" applyBorder="1" applyAlignment="1">
      <alignment vertical="center" wrapText="1"/>
    </xf>
    <xf numFmtId="0" fontId="6" fillId="0" borderId="0" xfId="0" applyFont="1" applyFill="1" applyBorder="1" applyAlignment="1"/>
    <xf numFmtId="0" fontId="31" fillId="0" borderId="1" xfId="0" applyFont="1" applyFill="1" applyBorder="1" applyAlignment="1">
      <alignment horizontal="left" wrapText="1"/>
    </xf>
    <xf numFmtId="0" fontId="31" fillId="0" borderId="0" xfId="0" applyFont="1" applyFill="1" applyBorder="1" applyAlignment="1">
      <alignment horizontal="centerContinuous" wrapText="1"/>
    </xf>
    <xf numFmtId="0" fontId="32" fillId="0" borderId="2" xfId="0" applyFont="1" applyFill="1" applyBorder="1" applyAlignment="1">
      <alignment horizontal="center"/>
    </xf>
    <xf numFmtId="0" fontId="9" fillId="0" borderId="2" xfId="0" applyFont="1" applyFill="1" applyBorder="1" applyAlignment="1">
      <alignment horizontal="center"/>
    </xf>
    <xf numFmtId="0" fontId="9" fillId="0" borderId="2" xfId="0" applyFont="1" applyFill="1" applyBorder="1"/>
    <xf numFmtId="0" fontId="9" fillId="0" borderId="0" xfId="0" applyFont="1" applyFill="1"/>
    <xf numFmtId="1" fontId="23" fillId="0" borderId="4" xfId="0" applyNumberFormat="1" applyFont="1" applyFill="1" applyBorder="1" applyAlignment="1">
      <alignment horizontal="center" vertical="center" wrapText="1"/>
    </xf>
    <xf numFmtId="1" fontId="73" fillId="0" borderId="2" xfId="0" applyNumberFormat="1" applyFont="1" applyFill="1" applyBorder="1" applyAlignment="1">
      <alignment horizontal="center" vertical="center"/>
    </xf>
    <xf numFmtId="0" fontId="11" fillId="0" borderId="3" xfId="0" applyFont="1" applyFill="1" applyBorder="1" applyAlignment="1">
      <alignment horizontal="center" vertical="center" wrapText="1"/>
    </xf>
    <xf numFmtId="0" fontId="7" fillId="0" borderId="4" xfId="0" applyFont="1" applyBorder="1" applyAlignment="1">
      <alignment horizontal="center"/>
    </xf>
    <xf numFmtId="0" fontId="12" fillId="0" borderId="0" xfId="0" applyFont="1" applyFill="1" applyAlignment="1">
      <alignment wrapText="1"/>
    </xf>
    <xf numFmtId="0" fontId="10" fillId="0" borderId="1" xfId="0" applyFont="1" applyFill="1" applyBorder="1" applyAlignment="1">
      <alignment horizontal="centerContinuous" wrapText="1"/>
    </xf>
    <xf numFmtId="0" fontId="7" fillId="0" borderId="1" xfId="0" applyFont="1" applyFill="1" applyBorder="1"/>
    <xf numFmtId="0" fontId="7" fillId="0" borderId="0" xfId="0" applyFont="1" applyFill="1" applyAlignment="1">
      <alignment horizontal="center" wrapText="1"/>
    </xf>
    <xf numFmtId="0" fontId="7" fillId="0" borderId="0" xfId="0" applyFont="1" applyFill="1" applyAlignment="1">
      <alignment horizontal="center" vertical="center" wrapText="1"/>
    </xf>
    <xf numFmtId="0" fontId="10" fillId="0" borderId="0" xfId="0" applyFont="1" applyFill="1" applyAlignment="1">
      <alignment horizontal="center" wrapText="1"/>
    </xf>
    <xf numFmtId="0" fontId="7" fillId="0" borderId="18" xfId="0" applyFont="1" applyFill="1" applyBorder="1" applyAlignment="1">
      <alignment horizontal="center"/>
    </xf>
    <xf numFmtId="0" fontId="10" fillId="0" borderId="29" xfId="0" applyFont="1" applyFill="1" applyBorder="1" applyAlignment="1">
      <alignment horizontal="center" vertical="center"/>
    </xf>
    <xf numFmtId="0" fontId="10" fillId="0" borderId="7" xfId="0" applyFont="1" applyFill="1" applyBorder="1" applyAlignment="1">
      <alignment horizontal="center" vertical="center"/>
    </xf>
    <xf numFmtId="0" fontId="11" fillId="0" borderId="29" xfId="0" applyFont="1" applyFill="1" applyBorder="1" applyAlignment="1">
      <alignment horizontal="center" vertical="center" wrapText="1"/>
    </xf>
    <xf numFmtId="0" fontId="10" fillId="0" borderId="17" xfId="0" applyFont="1" applyFill="1" applyBorder="1" applyAlignment="1">
      <alignment horizontal="center" vertical="center"/>
    </xf>
    <xf numFmtId="0" fontId="11" fillId="0" borderId="7" xfId="0" applyFont="1" applyFill="1" applyBorder="1" applyAlignment="1">
      <alignment horizontal="center" vertical="center" wrapText="1"/>
    </xf>
    <xf numFmtId="0" fontId="11" fillId="0" borderId="17" xfId="0" applyFont="1" applyFill="1" applyBorder="1" applyAlignment="1">
      <alignment horizontal="center" vertical="center" wrapText="1"/>
    </xf>
    <xf numFmtId="0" fontId="7" fillId="0" borderId="2" xfId="0" applyFont="1" applyFill="1" applyBorder="1" applyAlignment="1">
      <alignment horizontal="left" vertical="center"/>
    </xf>
    <xf numFmtId="0" fontId="7" fillId="0" borderId="8" xfId="0" applyFont="1" applyFill="1" applyBorder="1" applyAlignment="1">
      <alignment horizontal="center" vertical="center" wrapText="1"/>
    </xf>
    <xf numFmtId="166" fontId="7" fillId="0" borderId="8" xfId="0" applyNumberFormat="1" applyFont="1" applyFill="1" applyBorder="1" applyAlignment="1">
      <alignment horizontal="center" vertical="center" wrapText="1"/>
    </xf>
    <xf numFmtId="0" fontId="32" fillId="0" borderId="0" xfId="0" applyFont="1" applyFill="1"/>
    <xf numFmtId="0" fontId="10" fillId="0" borderId="0" xfId="0" applyFont="1" applyFill="1" applyBorder="1" applyAlignment="1">
      <alignment horizontal="center" vertical="center" wrapText="1"/>
    </xf>
    <xf numFmtId="1" fontId="55" fillId="0" borderId="2" xfId="71" applyNumberFormat="1" applyFont="1" applyFill="1" applyBorder="1" applyAlignment="1">
      <alignment horizontal="center" vertical="center" wrapText="1"/>
    </xf>
    <xf numFmtId="4" fontId="7" fillId="0" borderId="2" xfId="0" applyNumberFormat="1" applyFont="1" applyFill="1" applyBorder="1" applyAlignment="1">
      <alignment horizontal="center" vertical="center" wrapText="1"/>
    </xf>
    <xf numFmtId="0" fontId="11" fillId="0" borderId="18" xfId="0" applyFont="1" applyFill="1" applyBorder="1" applyAlignment="1">
      <alignment horizontal="center" vertical="center" wrapText="1"/>
    </xf>
    <xf numFmtId="0" fontId="7" fillId="0" borderId="36" xfId="0" applyFont="1" applyBorder="1" applyAlignment="1">
      <alignment horizontal="center"/>
    </xf>
    <xf numFmtId="0" fontId="7" fillId="0" borderId="38" xfId="0" applyFont="1" applyBorder="1" applyAlignment="1">
      <alignment horizontal="center"/>
    </xf>
    <xf numFmtId="0" fontId="11" fillId="2" borderId="38" xfId="0" applyFont="1" applyFill="1" applyBorder="1" applyAlignment="1">
      <alignment horizontal="center"/>
    </xf>
    <xf numFmtId="166" fontId="7" fillId="0" borderId="2" xfId="69" applyNumberFormat="1" applyFont="1" applyFill="1" applyBorder="1" applyAlignment="1">
      <alignment horizontal="center" vertical="center" wrapText="1"/>
    </xf>
    <xf numFmtId="0" fontId="11" fillId="0" borderId="36" xfId="0" applyFont="1" applyBorder="1" applyAlignment="1">
      <alignment horizontal="center"/>
    </xf>
    <xf numFmtId="0" fontId="11" fillId="0" borderId="4" xfId="0" applyFont="1" applyBorder="1" applyAlignment="1">
      <alignment horizontal="center"/>
    </xf>
    <xf numFmtId="0" fontId="7" fillId="0" borderId="42" xfId="69" applyFont="1" applyBorder="1" applyAlignment="1">
      <alignment horizontal="center"/>
    </xf>
    <xf numFmtId="0" fontId="7" fillId="0" borderId="43" xfId="0" applyFont="1" applyBorder="1" applyAlignment="1">
      <alignment horizontal="center"/>
    </xf>
    <xf numFmtId="0" fontId="11" fillId="2" borderId="44" xfId="0" applyFont="1" applyFill="1" applyBorder="1" applyAlignment="1">
      <alignment horizontal="center" vertical="center"/>
    </xf>
    <xf numFmtId="0" fontId="11" fillId="0" borderId="45" xfId="0" applyFont="1" applyFill="1" applyBorder="1" applyAlignment="1">
      <alignment horizontal="center"/>
    </xf>
    <xf numFmtId="0" fontId="11" fillId="0" borderId="45" xfId="0" applyFont="1" applyFill="1" applyBorder="1" applyAlignment="1">
      <alignment horizontal="center" vertical="center"/>
    </xf>
    <xf numFmtId="0" fontId="11" fillId="2" borderId="45" xfId="0" applyFont="1" applyFill="1" applyBorder="1" applyAlignment="1">
      <alignment horizontal="center" vertical="center"/>
    </xf>
    <xf numFmtId="0" fontId="11" fillId="0" borderId="45" xfId="0" applyFont="1" applyBorder="1" applyAlignment="1">
      <alignment horizontal="center"/>
    </xf>
    <xf numFmtId="0" fontId="11" fillId="0" borderId="46" xfId="0" applyFont="1" applyBorder="1" applyAlignment="1">
      <alignment horizontal="center"/>
    </xf>
    <xf numFmtId="0" fontId="11" fillId="0" borderId="47" xfId="0" applyFont="1" applyBorder="1" applyAlignment="1">
      <alignment horizontal="center"/>
    </xf>
    <xf numFmtId="0" fontId="7" fillId="0" borderId="26" xfId="72" applyFont="1" applyFill="1" applyBorder="1" applyAlignment="1">
      <alignment wrapText="1"/>
    </xf>
    <xf numFmtId="166" fontId="7" fillId="0" borderId="47" xfId="0" applyNumberFormat="1" applyFont="1" applyBorder="1" applyAlignment="1">
      <alignment horizontal="center" vertical="center" wrapText="1"/>
    </xf>
    <xf numFmtId="0" fontId="7" fillId="0" borderId="48" xfId="0" applyFont="1" applyBorder="1" applyAlignment="1">
      <alignment wrapText="1"/>
    </xf>
    <xf numFmtId="0" fontId="7" fillId="0" borderId="49" xfId="0" applyFont="1" applyFill="1" applyBorder="1" applyAlignment="1">
      <alignment wrapText="1"/>
    </xf>
    <xf numFmtId="0" fontId="7" fillId="0" borderId="49" xfId="0" applyFont="1" applyFill="1" applyBorder="1" applyAlignment="1">
      <alignment horizontal="center" vertical="center" wrapText="1"/>
    </xf>
    <xf numFmtId="166" fontId="7" fillId="0" borderId="49" xfId="0" applyNumberFormat="1" applyFont="1" applyFill="1" applyBorder="1" applyAlignment="1">
      <alignment horizontal="center" vertical="center" wrapText="1"/>
    </xf>
    <xf numFmtId="0" fontId="7" fillId="0" borderId="49" xfId="0" applyFont="1" applyBorder="1" applyAlignment="1">
      <alignment horizontal="center" vertical="center" wrapText="1"/>
    </xf>
    <xf numFmtId="166" fontId="7" fillId="0" borderId="49" xfId="0" applyNumberFormat="1" applyFont="1" applyBorder="1" applyAlignment="1">
      <alignment horizontal="center" vertical="center" wrapText="1"/>
    </xf>
    <xf numFmtId="166" fontId="7" fillId="0" borderId="50" xfId="0" applyNumberFormat="1" applyFont="1" applyBorder="1" applyAlignment="1">
      <alignment horizontal="center" vertical="center" wrapText="1"/>
    </xf>
    <xf numFmtId="0" fontId="7" fillId="0" borderId="4" xfId="69" applyFont="1" applyBorder="1" applyAlignment="1">
      <alignment horizontal="center"/>
    </xf>
    <xf numFmtId="0" fontId="7" fillId="0" borderId="26" xfId="69" applyFont="1" applyBorder="1" applyAlignment="1">
      <alignment horizontal="center"/>
    </xf>
    <xf numFmtId="0" fontId="7" fillId="0" borderId="48" xfId="0" applyFont="1" applyBorder="1" applyAlignment="1">
      <alignment horizontal="center"/>
    </xf>
    <xf numFmtId="0" fontId="7" fillId="0" borderId="49" xfId="0" applyFont="1" applyBorder="1" applyAlignment="1">
      <alignment wrapText="1"/>
    </xf>
    <xf numFmtId="0" fontId="7" fillId="0" borderId="4" xfId="72" applyFont="1" applyFill="1" applyBorder="1" applyAlignment="1">
      <alignment wrapText="1"/>
    </xf>
    <xf numFmtId="0" fontId="7" fillId="0" borderId="51" xfId="0" applyFont="1" applyBorder="1" applyAlignment="1">
      <alignment wrapText="1"/>
    </xf>
    <xf numFmtId="0" fontId="7" fillId="0" borderId="6" xfId="0" applyFont="1" applyFill="1" applyBorder="1" applyAlignment="1">
      <alignment horizontal="center" vertical="center" wrapText="1"/>
    </xf>
    <xf numFmtId="0" fontId="7" fillId="0" borderId="53" xfId="0" applyFont="1" applyFill="1" applyBorder="1" applyAlignment="1">
      <alignment horizontal="center" vertical="center" wrapText="1"/>
    </xf>
    <xf numFmtId="0" fontId="7" fillId="0" borderId="26" xfId="0" applyFont="1" applyFill="1" applyBorder="1" applyAlignment="1">
      <alignment horizontal="left" vertical="center"/>
    </xf>
    <xf numFmtId="0" fontId="7" fillId="0" borderId="48" xfId="0" applyFont="1" applyFill="1" applyBorder="1" applyAlignment="1">
      <alignment wrapText="1"/>
    </xf>
    <xf numFmtId="166" fontId="7" fillId="0" borderId="4" xfId="0" applyNumberFormat="1" applyFont="1" applyFill="1" applyBorder="1" applyAlignment="1">
      <alignment horizontal="center" vertical="center" wrapText="1"/>
    </xf>
    <xf numFmtId="166" fontId="7" fillId="0" borderId="51" xfId="0" applyNumberFormat="1" applyFont="1" applyFill="1" applyBorder="1" applyAlignment="1">
      <alignment horizontal="center" vertical="center" wrapText="1"/>
    </xf>
    <xf numFmtId="166" fontId="7" fillId="0" borderId="54" xfId="0" applyNumberFormat="1" applyFont="1" applyBorder="1" applyAlignment="1">
      <alignment horizontal="center" vertical="center" wrapText="1"/>
    </xf>
    <xf numFmtId="166" fontId="7" fillId="0" borderId="55" xfId="0" applyNumberFormat="1" applyFont="1" applyBorder="1" applyAlignment="1">
      <alignment horizontal="center" vertical="center" wrapText="1"/>
    </xf>
    <xf numFmtId="0" fontId="7" fillId="0" borderId="26" xfId="0" applyFont="1" applyBorder="1" applyAlignment="1">
      <alignment horizontal="center" vertical="center" wrapText="1"/>
    </xf>
    <xf numFmtId="0" fontId="7" fillId="0" borderId="26" xfId="0" applyFont="1" applyFill="1" applyBorder="1" applyAlignment="1">
      <alignment horizontal="center" vertical="center" wrapText="1"/>
    </xf>
    <xf numFmtId="0" fontId="7" fillId="0" borderId="48" xfId="0" applyFont="1" applyBorder="1" applyAlignment="1">
      <alignment horizontal="center" vertical="center" wrapText="1"/>
    </xf>
    <xf numFmtId="0" fontId="7" fillId="0" borderId="5" xfId="72" applyFont="1" applyFill="1" applyBorder="1" applyAlignment="1">
      <alignment wrapText="1"/>
    </xf>
    <xf numFmtId="0" fontId="7" fillId="0" borderId="57" xfId="0" applyFont="1" applyBorder="1" applyAlignment="1">
      <alignment wrapText="1"/>
    </xf>
    <xf numFmtId="0" fontId="7" fillId="0" borderId="58" xfId="69" applyFont="1" applyBorder="1" applyAlignment="1">
      <alignment horizontal="center"/>
    </xf>
    <xf numFmtId="0" fontId="7" fillId="0" borderId="59" xfId="0" applyFont="1" applyBorder="1" applyAlignment="1">
      <alignment horizontal="center"/>
    </xf>
    <xf numFmtId="0" fontId="7" fillId="0" borderId="23" xfId="0" applyFont="1" applyFill="1" applyBorder="1" applyAlignment="1">
      <alignment horizontal="center" vertical="center" wrapText="1"/>
    </xf>
    <xf numFmtId="166" fontId="7" fillId="0" borderId="23" xfId="0" applyNumberFormat="1" applyFont="1" applyFill="1" applyBorder="1" applyAlignment="1">
      <alignment horizontal="center" vertical="center" wrapText="1"/>
    </xf>
    <xf numFmtId="0" fontId="7" fillId="0" borderId="23" xfId="0" applyFont="1" applyBorder="1" applyAlignment="1">
      <alignment horizontal="center" vertical="center" wrapText="1"/>
    </xf>
    <xf numFmtId="166" fontId="7" fillId="0" borderId="23" xfId="0" applyNumberFormat="1" applyFont="1" applyBorder="1" applyAlignment="1">
      <alignment horizontal="center" vertical="center" wrapText="1"/>
    </xf>
    <xf numFmtId="0" fontId="7" fillId="0" borderId="40" xfId="0" applyFont="1" applyFill="1" applyBorder="1" applyAlignment="1">
      <alignment horizontal="left" vertical="center"/>
    </xf>
    <xf numFmtId="0" fontId="7" fillId="0" borderId="40" xfId="0" applyFont="1" applyFill="1" applyBorder="1" applyAlignment="1">
      <alignment wrapText="1"/>
    </xf>
    <xf numFmtId="0" fontId="7" fillId="0" borderId="41" xfId="0" applyFont="1" applyFill="1" applyBorder="1" applyAlignment="1">
      <alignment wrapText="1"/>
    </xf>
    <xf numFmtId="1" fontId="55" fillId="0" borderId="2" xfId="73" applyNumberFormat="1" applyFont="1" applyFill="1" applyBorder="1" applyAlignment="1">
      <alignment horizontal="center" vertical="center" wrapText="1"/>
    </xf>
    <xf numFmtId="166" fontId="7" fillId="0" borderId="47" xfId="0" applyNumberFormat="1" applyFont="1" applyFill="1" applyBorder="1" applyAlignment="1">
      <alignment horizontal="center" vertical="center" wrapText="1"/>
    </xf>
    <xf numFmtId="1" fontId="55" fillId="0" borderId="26" xfId="73" applyNumberFormat="1" applyFont="1" applyFill="1" applyBorder="1" applyAlignment="1">
      <alignment horizontal="center" vertical="center" wrapText="1"/>
    </xf>
    <xf numFmtId="0" fontId="7" fillId="0" borderId="48" xfId="0" applyFont="1" applyFill="1" applyBorder="1" applyAlignment="1">
      <alignment horizontal="center" vertical="center" wrapText="1"/>
    </xf>
    <xf numFmtId="166" fontId="7" fillId="0" borderId="50" xfId="0" applyNumberFormat="1" applyFont="1" applyFill="1" applyBorder="1" applyAlignment="1">
      <alignment horizontal="center" vertical="center" wrapText="1"/>
    </xf>
    <xf numFmtId="166" fontId="7" fillId="0" borderId="62" xfId="0" applyNumberFormat="1" applyFont="1" applyBorder="1" applyAlignment="1">
      <alignment horizontal="center" vertical="center" wrapText="1"/>
    </xf>
    <xf numFmtId="166" fontId="7" fillId="0" borderId="63" xfId="0" applyNumberFormat="1" applyFont="1" applyBorder="1" applyAlignment="1">
      <alignment horizontal="center" vertical="center" wrapText="1"/>
    </xf>
    <xf numFmtId="0" fontId="7" fillId="0" borderId="27" xfId="0" applyFont="1" applyBorder="1" applyAlignment="1">
      <alignment wrapText="1"/>
    </xf>
    <xf numFmtId="166" fontId="7" fillId="0" borderId="64" xfId="0" applyNumberFormat="1" applyFont="1" applyBorder="1" applyAlignment="1">
      <alignment horizontal="center" vertical="center" wrapText="1"/>
    </xf>
    <xf numFmtId="166" fontId="7" fillId="0" borderId="21" xfId="0" applyNumberFormat="1" applyFont="1" applyBorder="1" applyAlignment="1">
      <alignment horizontal="center" vertical="center" wrapText="1"/>
    </xf>
    <xf numFmtId="0" fontId="7" fillId="0" borderId="27" xfId="72" applyFont="1" applyFill="1" applyBorder="1" applyAlignment="1">
      <alignment wrapText="1"/>
    </xf>
    <xf numFmtId="0" fontId="7" fillId="0" borderId="40" xfId="0" applyFont="1" applyBorder="1" applyAlignment="1">
      <alignment horizontal="center" vertical="center" wrapText="1"/>
    </xf>
    <xf numFmtId="0" fontId="7" fillId="0" borderId="41" xfId="0" applyFont="1" applyBorder="1" applyAlignment="1">
      <alignment horizontal="center" vertical="center" wrapText="1"/>
    </xf>
    <xf numFmtId="166" fontId="7" fillId="0" borderId="58" xfId="0" applyNumberFormat="1" applyFont="1" applyBorder="1" applyAlignment="1">
      <alignment horizontal="center" vertical="center" wrapText="1"/>
    </xf>
    <xf numFmtId="0" fontId="7" fillId="0" borderId="28" xfId="72" applyFont="1" applyFill="1" applyBorder="1" applyAlignment="1">
      <alignment wrapText="1"/>
    </xf>
    <xf numFmtId="0" fontId="7" fillId="0" borderId="40" xfId="0" applyFont="1" applyFill="1" applyBorder="1" applyAlignment="1">
      <alignment horizontal="center" vertical="center" wrapText="1"/>
    </xf>
    <xf numFmtId="166" fontId="7" fillId="0" borderId="19" xfId="0" applyNumberFormat="1" applyFont="1" applyFill="1" applyBorder="1" applyAlignment="1">
      <alignment horizontal="center" vertical="center" wrapText="1"/>
    </xf>
    <xf numFmtId="0" fontId="7" fillId="0" borderId="41" xfId="0" applyFont="1" applyFill="1" applyBorder="1" applyAlignment="1">
      <alignment horizontal="center" vertical="center" wrapText="1"/>
    </xf>
    <xf numFmtId="0" fontId="7" fillId="0" borderId="26" xfId="0" applyFont="1" applyBorder="1" applyAlignment="1">
      <alignment horizontal="center"/>
    </xf>
    <xf numFmtId="0" fontId="7" fillId="10" borderId="0" xfId="76" applyFont="1" applyFill="1"/>
    <xf numFmtId="0" fontId="7" fillId="0" borderId="2" xfId="76" applyFont="1" applyFill="1" applyBorder="1" applyAlignment="1">
      <alignment vertical="center"/>
    </xf>
    <xf numFmtId="0" fontId="32" fillId="0" borderId="0" xfId="0" applyFont="1" applyBorder="1" applyAlignment="1">
      <alignment wrapText="1"/>
    </xf>
    <xf numFmtId="1" fontId="71" fillId="7" borderId="4" xfId="0" applyNumberFormat="1" applyFont="1" applyFill="1" applyBorder="1" applyAlignment="1">
      <alignment vertical="center" wrapText="1"/>
    </xf>
    <xf numFmtId="1" fontId="71" fillId="7" borderId="5" xfId="0" applyNumberFormat="1" applyFont="1" applyFill="1" applyBorder="1" applyAlignment="1">
      <alignment vertical="center" wrapText="1"/>
    </xf>
    <xf numFmtId="1" fontId="71" fillId="7" borderId="6" xfId="0" applyNumberFormat="1" applyFont="1" applyFill="1" applyBorder="1" applyAlignment="1">
      <alignment vertical="center" wrapText="1"/>
    </xf>
    <xf numFmtId="0" fontId="70" fillId="7" borderId="2" xfId="0" applyFont="1" applyFill="1" applyBorder="1" applyAlignment="1">
      <alignment vertical="center"/>
    </xf>
    <xf numFmtId="166" fontId="70" fillId="7" borderId="2" xfId="0" applyNumberFormat="1" applyFont="1" applyFill="1" applyBorder="1" applyAlignment="1">
      <alignment vertical="center"/>
    </xf>
    <xf numFmtId="166" fontId="70" fillId="0" borderId="0" xfId="0" applyNumberFormat="1" applyFont="1"/>
    <xf numFmtId="49" fontId="70" fillId="10" borderId="4" xfId="0" applyNumberFormat="1" applyFont="1" applyFill="1" applyBorder="1" applyAlignment="1">
      <alignment vertical="center"/>
    </xf>
    <xf numFmtId="0" fontId="70" fillId="0" borderId="0" xfId="0" applyFont="1"/>
    <xf numFmtId="0" fontId="70" fillId="10" borderId="2" xfId="0" applyFont="1" applyFill="1" applyBorder="1" applyAlignment="1">
      <alignment vertical="center"/>
    </xf>
    <xf numFmtId="166" fontId="70" fillId="10" borderId="2" xfId="0" applyNumberFormat="1" applyFont="1" applyFill="1" applyBorder="1" applyAlignment="1">
      <alignment vertical="center"/>
    </xf>
    <xf numFmtId="166" fontId="7" fillId="10" borderId="2" xfId="0" applyNumberFormat="1" applyFont="1" applyFill="1" applyBorder="1" applyAlignment="1">
      <alignment vertical="center"/>
    </xf>
    <xf numFmtId="2" fontId="7" fillId="10" borderId="2" xfId="0" applyNumberFormat="1" applyFont="1" applyFill="1" applyBorder="1" applyAlignment="1">
      <alignment vertical="center"/>
    </xf>
    <xf numFmtId="0" fontId="70" fillId="0" borderId="0" xfId="0" applyFont="1" applyAlignment="1">
      <alignment horizontal="right"/>
    </xf>
    <xf numFmtId="0" fontId="70" fillId="8" borderId="0" xfId="0" applyFont="1" applyFill="1"/>
    <xf numFmtId="167" fontId="70" fillId="0" borderId="0" xfId="0" applyNumberFormat="1" applyFont="1" applyAlignment="1">
      <alignment horizontal="right"/>
    </xf>
    <xf numFmtId="167" fontId="70" fillId="7" borderId="2" xfId="0" applyNumberFormat="1" applyFont="1" applyFill="1" applyBorder="1" applyAlignment="1">
      <alignment vertical="center"/>
    </xf>
    <xf numFmtId="167" fontId="70" fillId="10" borderId="2" xfId="0" applyNumberFormat="1" applyFont="1" applyFill="1" applyBorder="1" applyAlignment="1">
      <alignment vertical="center"/>
    </xf>
    <xf numFmtId="167" fontId="70" fillId="0" borderId="0" xfId="0" applyNumberFormat="1" applyFont="1"/>
    <xf numFmtId="167" fontId="7" fillId="0" borderId="0" xfId="0" applyNumberFormat="1" applyFont="1"/>
    <xf numFmtId="1" fontId="70" fillId="10" borderId="2" xfId="0" applyNumberFormat="1" applyFont="1" applyFill="1" applyBorder="1" applyAlignment="1">
      <alignment vertical="center"/>
    </xf>
    <xf numFmtId="167" fontId="10" fillId="0" borderId="2" xfId="0" applyNumberFormat="1" applyFont="1" applyFill="1" applyBorder="1" applyAlignment="1">
      <alignment horizontal="center" vertical="center" wrapText="1"/>
    </xf>
    <xf numFmtId="167" fontId="7" fillId="0" borderId="0" xfId="0" applyNumberFormat="1" applyFont="1" applyAlignment="1">
      <alignment horizontal="center"/>
    </xf>
    <xf numFmtId="167" fontId="10" fillId="2" borderId="0" xfId="0" applyNumberFormat="1" applyFont="1" applyFill="1" applyBorder="1" applyAlignment="1">
      <alignment horizontal="center" wrapText="1"/>
    </xf>
    <xf numFmtId="167" fontId="10" fillId="2" borderId="0" xfId="0" applyNumberFormat="1" applyFont="1" applyFill="1" applyBorder="1" applyAlignment="1">
      <alignment horizontal="centerContinuous" wrapText="1"/>
    </xf>
    <xf numFmtId="167" fontId="7" fillId="2" borderId="0" xfId="0" applyNumberFormat="1" applyFont="1" applyFill="1" applyBorder="1" applyAlignment="1">
      <alignment horizontal="centerContinuous" wrapText="1"/>
    </xf>
    <xf numFmtId="167" fontId="7" fillId="2" borderId="0" xfId="0" applyNumberFormat="1" applyFont="1" applyFill="1" applyAlignment="1">
      <alignment horizontal="center"/>
    </xf>
    <xf numFmtId="167" fontId="7" fillId="2" borderId="0" xfId="0" applyNumberFormat="1" applyFont="1" applyFill="1" applyBorder="1" applyAlignment="1">
      <alignment horizontal="left" vertical="center" wrapText="1"/>
    </xf>
    <xf numFmtId="167" fontId="93" fillId="0" borderId="0" xfId="0" applyNumberFormat="1" applyFont="1" applyFill="1" applyAlignment="1">
      <alignment horizontal="left" vertical="center" wrapText="1"/>
    </xf>
    <xf numFmtId="167" fontId="11" fillId="0" borderId="0" xfId="0" applyNumberFormat="1" applyFont="1"/>
    <xf numFmtId="167" fontId="7" fillId="2" borderId="32" xfId="0" applyNumberFormat="1" applyFont="1" applyFill="1" applyBorder="1" applyAlignment="1"/>
    <xf numFmtId="167" fontId="7" fillId="2" borderId="32" xfId="0" applyNumberFormat="1" applyFont="1" applyFill="1" applyBorder="1" applyAlignment="1">
      <alignment wrapText="1"/>
    </xf>
    <xf numFmtId="167" fontId="90" fillId="0" borderId="2" xfId="0" applyNumberFormat="1" applyFont="1" applyFill="1" applyBorder="1" applyAlignment="1">
      <alignment horizontal="center" vertical="top" wrapText="1"/>
    </xf>
    <xf numFmtId="167" fontId="10" fillId="3" borderId="2" xfId="0" applyNumberFormat="1" applyFont="1" applyFill="1" applyBorder="1" applyAlignment="1">
      <alignment horizontal="center" vertical="center" wrapText="1"/>
    </xf>
    <xf numFmtId="167" fontId="7" fillId="12" borderId="2" xfId="0" applyNumberFormat="1" applyFont="1" applyFill="1" applyBorder="1" applyAlignment="1">
      <alignment horizontal="center" vertical="center" wrapText="1"/>
    </xf>
    <xf numFmtId="167" fontId="21" fillId="0" borderId="2" xfId="56" applyNumberFormat="1" applyFont="1" applyFill="1" applyBorder="1" applyAlignment="1">
      <alignment horizontal="center" wrapText="1"/>
    </xf>
    <xf numFmtId="167" fontId="93" fillId="0" borderId="2" xfId="56" applyNumberFormat="1" applyFont="1" applyFill="1" applyBorder="1" applyAlignment="1">
      <alignment horizontal="center" wrapText="1"/>
    </xf>
    <xf numFmtId="167" fontId="10" fillId="2" borderId="2" xfId="0" applyNumberFormat="1" applyFont="1" applyFill="1" applyBorder="1" applyAlignment="1">
      <alignment horizontal="center" vertical="center" wrapText="1"/>
    </xf>
    <xf numFmtId="167" fontId="10" fillId="3" borderId="2" xfId="0" applyNumberFormat="1" applyFont="1" applyFill="1" applyBorder="1" applyAlignment="1">
      <alignment horizontal="center" wrapText="1"/>
    </xf>
    <xf numFmtId="167" fontId="7" fillId="0" borderId="2" xfId="0" applyNumberFormat="1" applyFont="1" applyFill="1" applyBorder="1" applyAlignment="1">
      <alignment horizontal="center" wrapText="1"/>
    </xf>
    <xf numFmtId="167" fontId="10" fillId="2" borderId="2" xfId="0" applyNumberFormat="1" applyFont="1" applyFill="1" applyBorder="1" applyAlignment="1">
      <alignment horizontal="center" wrapText="1"/>
    </xf>
    <xf numFmtId="3" fontId="7" fillId="0" borderId="2" xfId="0" applyNumberFormat="1" applyFont="1" applyFill="1" applyBorder="1" applyAlignment="1">
      <alignment horizontal="center" vertical="center" wrapText="1"/>
    </xf>
    <xf numFmtId="3" fontId="7" fillId="0" borderId="2" xfId="0" applyNumberFormat="1" applyFont="1" applyBorder="1" applyAlignment="1">
      <alignment horizontal="center" vertical="center" wrapText="1"/>
    </xf>
    <xf numFmtId="0" fontId="7" fillId="0" borderId="2" xfId="72" applyNumberFormat="1" applyFont="1" applyFill="1" applyBorder="1" applyAlignment="1">
      <alignment horizontal="center" vertical="center" wrapText="1"/>
    </xf>
    <xf numFmtId="167" fontId="32" fillId="0" borderId="2" xfId="69" applyNumberFormat="1" applyFont="1" applyFill="1" applyBorder="1" applyAlignment="1">
      <alignment horizontal="center" vertical="center" wrapText="1"/>
    </xf>
    <xf numFmtId="0" fontId="11" fillId="2" borderId="52" xfId="0" applyFont="1" applyFill="1" applyBorder="1" applyAlignment="1">
      <alignment horizontal="center" vertical="center"/>
    </xf>
    <xf numFmtId="0" fontId="7" fillId="0" borderId="6" xfId="72" applyFont="1" applyFill="1" applyBorder="1" applyAlignment="1">
      <alignment wrapText="1"/>
    </xf>
    <xf numFmtId="0" fontId="7" fillId="0" borderId="53" xfId="0" applyFont="1" applyBorder="1" applyAlignment="1">
      <alignment wrapText="1"/>
    </xf>
    <xf numFmtId="0" fontId="7" fillId="0" borderId="32" xfId="72" applyFont="1" applyFill="1" applyBorder="1" applyAlignment="1">
      <alignment wrapText="1"/>
    </xf>
    <xf numFmtId="0" fontId="7" fillId="0" borderId="0" xfId="0" applyFont="1" applyBorder="1" applyAlignment="1">
      <alignment wrapText="1"/>
    </xf>
    <xf numFmtId="0" fontId="10" fillId="0" borderId="32" xfId="72" applyFont="1" applyFill="1" applyBorder="1" applyAlignment="1">
      <alignment wrapText="1"/>
    </xf>
    <xf numFmtId="0" fontId="7" fillId="0" borderId="1" xfId="0" applyFont="1" applyBorder="1" applyAlignment="1">
      <alignment wrapText="1"/>
    </xf>
    <xf numFmtId="0" fontId="7" fillId="0" borderId="30" xfId="72" applyFont="1" applyFill="1" applyBorder="1" applyAlignment="1">
      <alignment wrapText="1"/>
    </xf>
    <xf numFmtId="0" fontId="7" fillId="0" borderId="30" xfId="0" applyFont="1" applyBorder="1" applyAlignment="1">
      <alignment wrapText="1"/>
    </xf>
    <xf numFmtId="0" fontId="6" fillId="10" borderId="0" xfId="0" applyFont="1" applyFill="1" applyBorder="1" applyAlignment="1">
      <alignment horizontal="center" wrapText="1"/>
    </xf>
    <xf numFmtId="0" fontId="7" fillId="0" borderId="8" xfId="0" applyFont="1" applyBorder="1" applyAlignment="1">
      <alignment horizontal="center" vertical="center"/>
    </xf>
    <xf numFmtId="0" fontId="7" fillId="0" borderId="8" xfId="0" applyFont="1" applyBorder="1" applyAlignment="1">
      <alignment horizontal="center" vertical="center" wrapText="1"/>
    </xf>
    <xf numFmtId="166" fontId="7" fillId="0" borderId="0" xfId="69" applyNumberFormat="1" applyFont="1" applyFill="1" applyBorder="1" applyAlignment="1">
      <alignment wrapText="1"/>
    </xf>
    <xf numFmtId="166" fontId="22" fillId="0" borderId="0" xfId="69" applyNumberFormat="1" applyFont="1" applyFill="1"/>
    <xf numFmtId="166" fontId="7" fillId="0" borderId="0" xfId="69" applyNumberFormat="1" applyFont="1" applyFill="1" applyBorder="1" applyAlignment="1">
      <alignment horizontal="right" wrapText="1"/>
    </xf>
    <xf numFmtId="167" fontId="7" fillId="0" borderId="0" xfId="0" applyNumberFormat="1" applyFont="1" applyFill="1" applyBorder="1" applyAlignment="1">
      <alignment horizontal="center" vertical="center" wrapText="1"/>
    </xf>
    <xf numFmtId="167" fontId="7" fillId="0" borderId="0" xfId="0" applyNumberFormat="1" applyFont="1" applyFill="1" applyAlignment="1">
      <alignment horizontal="center" vertical="center"/>
    </xf>
    <xf numFmtId="167" fontId="70" fillId="8" borderId="2" xfId="0" applyNumberFormat="1" applyFont="1" applyFill="1" applyBorder="1" applyAlignment="1">
      <alignment vertical="center"/>
    </xf>
    <xf numFmtId="0" fontId="10" fillId="0" borderId="2" xfId="79" applyFont="1" applyFill="1" applyBorder="1" applyAlignment="1">
      <alignment horizontal="center" vertical="center" wrapText="1"/>
    </xf>
    <xf numFmtId="0" fontId="72" fillId="0" borderId="2" xfId="0" applyNumberFormat="1" applyFont="1" applyFill="1" applyBorder="1" applyAlignment="1">
      <alignment horizontal="center" vertical="center" wrapText="1"/>
    </xf>
    <xf numFmtId="0" fontId="6" fillId="0" borderId="0" xfId="0" applyFont="1" applyFill="1" applyBorder="1" applyAlignment="1">
      <alignment horizontal="center" wrapText="1"/>
    </xf>
    <xf numFmtId="167" fontId="7" fillId="2" borderId="0" xfId="0" applyNumberFormat="1" applyFont="1" applyFill="1"/>
    <xf numFmtId="167" fontId="7" fillId="2" borderId="0" xfId="0" applyNumberFormat="1" applyFont="1" applyFill="1" applyAlignment="1">
      <alignment horizontal="left" vertical="center"/>
    </xf>
    <xf numFmtId="167" fontId="11" fillId="0" borderId="0" xfId="0" applyNumberFormat="1" applyFont="1" applyAlignment="1">
      <alignment horizontal="center"/>
    </xf>
    <xf numFmtId="167" fontId="10" fillId="3" borderId="0" xfId="0" applyNumberFormat="1" applyFont="1" applyFill="1" applyAlignment="1">
      <alignment horizontal="center" vertical="center"/>
    </xf>
    <xf numFmtId="167" fontId="10" fillId="2" borderId="0" xfId="0" applyNumberFormat="1" applyFont="1" applyFill="1" applyAlignment="1">
      <alignment horizontal="center" vertical="center"/>
    </xf>
    <xf numFmtId="167" fontId="7" fillId="0" borderId="0" xfId="0" applyNumberFormat="1" applyFont="1" applyFill="1" applyBorder="1"/>
    <xf numFmtId="167" fontId="7" fillId="0" borderId="0" xfId="0" applyNumberFormat="1" applyFont="1" applyFill="1" applyBorder="1" applyAlignment="1">
      <alignment horizontal="center"/>
    </xf>
    <xf numFmtId="167" fontId="10" fillId="3" borderId="0" xfId="0" applyNumberFormat="1" applyFont="1" applyFill="1"/>
    <xf numFmtId="167" fontId="7" fillId="0" borderId="0" xfId="0" applyNumberFormat="1" applyFont="1" applyFill="1"/>
    <xf numFmtId="167" fontId="10" fillId="2" borderId="0" xfId="0" applyNumberFormat="1" applyFont="1" applyFill="1"/>
    <xf numFmtId="0" fontId="6" fillId="2" borderId="0" xfId="0" applyFont="1" applyFill="1" applyBorder="1" applyAlignment="1">
      <alignment vertical="center"/>
    </xf>
    <xf numFmtId="0" fontId="12" fillId="10" borderId="2" xfId="0" applyFont="1" applyFill="1" applyBorder="1" applyAlignment="1">
      <alignment vertical="center" wrapText="1"/>
    </xf>
    <xf numFmtId="0" fontId="7" fillId="10" borderId="2" xfId="0" applyFont="1" applyFill="1" applyBorder="1" applyAlignment="1" applyProtection="1">
      <alignment horizontal="left" vertical="center" wrapText="1"/>
      <protection locked="0"/>
    </xf>
    <xf numFmtId="0" fontId="10" fillId="0" borderId="0" xfId="69" applyFont="1" applyFill="1" applyBorder="1" applyAlignment="1"/>
    <xf numFmtId="0" fontId="10" fillId="0" borderId="2" xfId="76" applyFont="1" applyFill="1" applyBorder="1" applyAlignment="1">
      <alignment horizontal="center" vertical="center"/>
    </xf>
    <xf numFmtId="0" fontId="10" fillId="0" borderId="2" xfId="76" applyFont="1" applyFill="1" applyBorder="1" applyAlignment="1">
      <alignment horizontal="center" vertical="center" wrapText="1"/>
    </xf>
    <xf numFmtId="0" fontId="30" fillId="0" borderId="2" xfId="76" applyFont="1" applyFill="1" applyBorder="1" applyAlignment="1">
      <alignment horizontal="center" vertical="center" wrapText="1"/>
    </xf>
    <xf numFmtId="0" fontId="10" fillId="0" borderId="2" xfId="76" applyFont="1" applyFill="1" applyBorder="1" applyAlignment="1">
      <alignment vertical="center"/>
    </xf>
    <xf numFmtId="0" fontId="21" fillId="0" borderId="2" xfId="76" applyFont="1" applyFill="1" applyBorder="1" applyAlignment="1">
      <alignment vertical="center"/>
    </xf>
    <xf numFmtId="0" fontId="22" fillId="0" borderId="2" xfId="76" applyFont="1" applyFill="1" applyBorder="1" applyAlignment="1">
      <alignment vertical="center"/>
    </xf>
    <xf numFmtId="0" fontId="73" fillId="0" borderId="2" xfId="0" applyFont="1" applyBorder="1"/>
    <xf numFmtId="0" fontId="89" fillId="0" borderId="2" xfId="0" applyFont="1" applyFill="1" applyBorder="1" applyAlignment="1">
      <alignment horizontal="center" vertical="center" wrapText="1"/>
    </xf>
    <xf numFmtId="0" fontId="11" fillId="0" borderId="6" xfId="0" applyFont="1" applyBorder="1" applyAlignment="1">
      <alignment horizontal="center" vertical="center" wrapText="1"/>
    </xf>
    <xf numFmtId="167" fontId="7" fillId="19" borderId="2" xfId="0" applyNumberFormat="1" applyFont="1" applyFill="1" applyBorder="1" applyAlignment="1">
      <alignment horizontal="center" wrapText="1"/>
    </xf>
    <xf numFmtId="167" fontId="101" fillId="10" borderId="2" xfId="0" applyNumberFormat="1" applyFont="1" applyFill="1" applyBorder="1" applyAlignment="1">
      <alignment horizontal="center" wrapText="1"/>
    </xf>
    <xf numFmtId="167" fontId="10" fillId="19" borderId="2" xfId="0" applyNumberFormat="1" applyFont="1" applyFill="1" applyBorder="1" applyAlignment="1">
      <alignment horizontal="center" wrapText="1"/>
    </xf>
    <xf numFmtId="3" fontId="7" fillId="18" borderId="2" xfId="0" applyNumberFormat="1" applyFont="1" applyFill="1" applyBorder="1" applyAlignment="1">
      <alignment horizontal="center" vertical="center" wrapText="1"/>
    </xf>
    <xf numFmtId="0" fontId="6" fillId="10" borderId="0" xfId="0" applyFont="1" applyFill="1" applyBorder="1" applyAlignment="1">
      <alignment horizontal="center" wrapText="1"/>
    </xf>
    <xf numFmtId="0" fontId="7" fillId="0" borderId="3" xfId="0" applyFont="1" applyBorder="1" applyAlignment="1">
      <alignment horizontal="center" vertical="center" wrapText="1"/>
    </xf>
    <xf numFmtId="0" fontId="53" fillId="2" borderId="0" xfId="0" applyFont="1" applyFill="1" applyBorder="1" applyAlignment="1">
      <alignment horizontal="left" vertical="top" wrapText="1"/>
    </xf>
    <xf numFmtId="0" fontId="10" fillId="2" borderId="0" xfId="0" applyFont="1" applyFill="1" applyAlignment="1">
      <alignment wrapText="1"/>
    </xf>
    <xf numFmtId="0" fontId="10" fillId="2" borderId="0" xfId="0" applyFont="1" applyFill="1" applyBorder="1" applyAlignment="1">
      <alignment wrapText="1"/>
    </xf>
    <xf numFmtId="0" fontId="20" fillId="0" borderId="7" xfId="0" applyFont="1" applyFill="1" applyBorder="1" applyAlignment="1">
      <alignment horizontal="center" vertical="center" wrapText="1"/>
    </xf>
    <xf numFmtId="49" fontId="11" fillId="0" borderId="0" xfId="0" applyNumberFormat="1" applyFont="1" applyFill="1" applyAlignment="1">
      <alignment vertical="center" wrapText="1"/>
    </xf>
    <xf numFmtId="0" fontId="102" fillId="20" borderId="67" xfId="0" applyFont="1" applyFill="1" applyBorder="1" applyAlignment="1">
      <alignment vertical="center" wrapText="1"/>
    </xf>
    <xf numFmtId="0" fontId="32" fillId="21" borderId="2" xfId="0" applyFont="1" applyFill="1" applyBorder="1" applyAlignment="1">
      <alignment horizontal="center" vertical="center" wrapText="1"/>
    </xf>
    <xf numFmtId="0" fontId="6" fillId="10" borderId="0" xfId="0" applyFont="1" applyFill="1" applyBorder="1" applyAlignment="1">
      <alignment wrapText="1"/>
    </xf>
    <xf numFmtId="0" fontId="35" fillId="0" borderId="0" xfId="0" applyFont="1" applyAlignment="1">
      <alignment horizontal="centerContinuous" vertical="top" wrapText="1"/>
    </xf>
    <xf numFmtId="0" fontId="35" fillId="0" borderId="0" xfId="0" applyFont="1" applyAlignment="1">
      <alignment horizontal="centerContinuous" wrapText="1"/>
    </xf>
    <xf numFmtId="0" fontId="7" fillId="2" borderId="2" xfId="0" applyFont="1" applyFill="1" applyBorder="1" applyAlignment="1">
      <alignment horizontal="centerContinuous" vertical="center" wrapText="1"/>
    </xf>
    <xf numFmtId="0" fontId="9" fillId="0" borderId="5" xfId="0" applyFont="1" applyBorder="1" applyAlignment="1">
      <alignment horizontal="centerContinuous"/>
    </xf>
    <xf numFmtId="0" fontId="9" fillId="0" borderId="6" xfId="0" applyFont="1" applyBorder="1" applyAlignment="1">
      <alignment horizontal="centerContinuous"/>
    </xf>
    <xf numFmtId="0" fontId="12" fillId="0" borderId="2" xfId="0" applyFont="1" applyBorder="1" applyAlignment="1">
      <alignment horizontal="center" vertical="center" wrapText="1"/>
    </xf>
    <xf numFmtId="0" fontId="7" fillId="0" borderId="0" xfId="0" applyFont="1" applyAlignment="1">
      <alignment vertical="center" wrapText="1"/>
    </xf>
    <xf numFmtId="0" fontId="32" fillId="0" borderId="2" xfId="0" applyFont="1" applyBorder="1" applyAlignment="1">
      <alignment horizontal="center" vertical="center" wrapText="1"/>
    </xf>
    <xf numFmtId="0" fontId="15" fillId="22" borderId="3" xfId="0" applyFont="1" applyFill="1" applyBorder="1" applyAlignment="1">
      <alignment horizontal="center" vertical="center" wrapText="1"/>
    </xf>
    <xf numFmtId="0" fontId="7" fillId="10" borderId="2" xfId="0" applyFont="1" applyFill="1" applyBorder="1" applyAlignment="1">
      <alignment horizontal="center" vertical="center" wrapText="1"/>
    </xf>
    <xf numFmtId="0" fontId="15" fillId="10" borderId="4" xfId="0" applyFont="1" applyFill="1" applyBorder="1" applyAlignment="1">
      <alignment horizontal="justify" vertical="center" wrapText="1"/>
    </xf>
    <xf numFmtId="0" fontId="7" fillId="0" borderId="2" xfId="0" applyFont="1" applyBorder="1" applyAlignment="1">
      <alignment vertical="center" wrapText="1"/>
    </xf>
    <xf numFmtId="0" fontId="32" fillId="0" borderId="2" xfId="0" applyFont="1" applyBorder="1" applyAlignment="1">
      <alignment vertical="center" wrapText="1"/>
    </xf>
    <xf numFmtId="166" fontId="21" fillId="0" borderId="2" xfId="0" applyNumberFormat="1" applyFont="1" applyBorder="1" applyAlignment="1">
      <alignment horizontal="center" vertical="center" wrapText="1"/>
    </xf>
    <xf numFmtId="0" fontId="7" fillId="0" borderId="0" xfId="0" applyFont="1" applyAlignment="1">
      <alignment horizontal="center"/>
    </xf>
    <xf numFmtId="0" fontId="7" fillId="0" borderId="40" xfId="0" applyFont="1" applyBorder="1" applyAlignment="1">
      <alignment horizontal="center"/>
    </xf>
    <xf numFmtId="0" fontId="7" fillId="0" borderId="2" xfId="72" applyFont="1" applyBorder="1" applyAlignment="1">
      <alignment wrapText="1"/>
    </xf>
    <xf numFmtId="0" fontId="7" fillId="0" borderId="8" xfId="72" applyFont="1" applyBorder="1" applyAlignment="1">
      <alignment horizontal="center" vertical="center" wrapText="1"/>
    </xf>
    <xf numFmtId="0" fontId="7" fillId="0" borderId="8" xfId="73" applyFont="1" applyBorder="1" applyAlignment="1">
      <alignment horizontal="center" vertical="center" wrapText="1"/>
    </xf>
    <xf numFmtId="166" fontId="7" fillId="0" borderId="8" xfId="73" applyNumberFormat="1" applyFont="1" applyBorder="1" applyAlignment="1">
      <alignment horizontal="right" vertical="center" wrapText="1"/>
    </xf>
    <xf numFmtId="166" fontId="7" fillId="0" borderId="8" xfId="73" applyNumberFormat="1" applyFont="1" applyBorder="1" applyAlignment="1">
      <alignment horizontal="center" vertical="center" wrapText="1"/>
    </xf>
    <xf numFmtId="166" fontId="7" fillId="0" borderId="19" xfId="73" applyNumberFormat="1" applyFont="1" applyBorder="1" applyAlignment="1">
      <alignment horizontal="center" vertical="center" wrapText="1"/>
    </xf>
    <xf numFmtId="0" fontId="7" fillId="0" borderId="7" xfId="72" applyFont="1" applyBorder="1" applyAlignment="1">
      <alignment horizontal="center" vertical="center" wrapText="1"/>
    </xf>
    <xf numFmtId="0" fontId="7" fillId="0" borderId="23" xfId="72" applyFont="1" applyBorder="1" applyAlignment="1">
      <alignment horizontal="center" vertical="center" wrapText="1"/>
    </xf>
    <xf numFmtId="0" fontId="7" fillId="0" borderId="7" xfId="72" applyFont="1" applyBorder="1" applyAlignment="1">
      <alignment wrapText="1"/>
    </xf>
    <xf numFmtId="0" fontId="7" fillId="0" borderId="7" xfId="73" applyFont="1" applyBorder="1" applyAlignment="1">
      <alignment horizontal="center" vertical="center" wrapText="1"/>
    </xf>
    <xf numFmtId="166" fontId="7" fillId="0" borderId="7" xfId="73" applyNumberFormat="1" applyFont="1" applyBorder="1" applyAlignment="1">
      <alignment horizontal="right" vertical="center" wrapText="1"/>
    </xf>
    <xf numFmtId="166" fontId="7" fillId="0" borderId="7" xfId="73" applyNumberFormat="1" applyFont="1" applyBorder="1" applyAlignment="1">
      <alignment horizontal="center" vertical="center" wrapText="1"/>
    </xf>
    <xf numFmtId="166" fontId="7" fillId="0" borderId="7" xfId="0" applyNumberFormat="1" applyFont="1" applyBorder="1" applyAlignment="1">
      <alignment horizontal="center" vertical="center" wrapText="1"/>
    </xf>
    <xf numFmtId="166" fontId="7" fillId="0" borderId="17" xfId="73" applyNumberFormat="1" applyFont="1" applyBorder="1" applyAlignment="1">
      <alignment horizontal="center" vertical="center" wrapText="1"/>
    </xf>
    <xf numFmtId="0" fontId="10" fillId="0" borderId="32" xfId="0" applyFont="1" applyFill="1" applyBorder="1" applyAlignment="1">
      <alignment horizontal="center"/>
    </xf>
    <xf numFmtId="0" fontId="10" fillId="0" borderId="0" xfId="0" applyFont="1" applyFill="1" applyAlignment="1">
      <alignment horizontal="center"/>
    </xf>
    <xf numFmtId="1" fontId="23" fillId="0" borderId="2" xfId="83" applyNumberFormat="1" applyFont="1" applyFill="1" applyBorder="1" applyAlignment="1">
      <alignment horizontal="center" vertical="center" wrapText="1"/>
    </xf>
    <xf numFmtId="1" fontId="23" fillId="0" borderId="4" xfId="83" applyNumberFormat="1" applyFont="1" applyFill="1" applyBorder="1" applyAlignment="1">
      <alignment horizontal="center" vertical="center" wrapText="1"/>
    </xf>
    <xf numFmtId="166" fontId="10" fillId="2" borderId="0" xfId="83" applyNumberFormat="1" applyFont="1" applyFill="1" applyBorder="1" applyAlignment="1">
      <alignment horizontal="center" vertical="center" wrapText="1"/>
    </xf>
    <xf numFmtId="0" fontId="23" fillId="0" borderId="2" xfId="0" applyFont="1" applyFill="1" applyBorder="1" applyAlignment="1">
      <alignment horizontal="center"/>
    </xf>
    <xf numFmtId="0" fontId="23" fillId="0" borderId="2" xfId="0" applyFont="1" applyFill="1" applyBorder="1" applyAlignment="1">
      <alignment horizontal="center" vertical="center"/>
    </xf>
    <xf numFmtId="166" fontId="73" fillId="0" borderId="0" xfId="0" applyNumberFormat="1" applyFont="1" applyFill="1" applyBorder="1" applyAlignment="1">
      <alignment horizontal="center" vertical="center"/>
    </xf>
    <xf numFmtId="1" fontId="73" fillId="0" borderId="0" xfId="0" applyNumberFormat="1" applyFont="1" applyFill="1" applyBorder="1" applyAlignment="1">
      <alignment horizontal="center" vertical="center"/>
    </xf>
    <xf numFmtId="1" fontId="33" fillId="0" borderId="0" xfId="0" applyNumberFormat="1" applyFont="1" applyFill="1" applyBorder="1" applyAlignment="1">
      <alignment vertical="center" wrapText="1"/>
    </xf>
    <xf numFmtId="167" fontId="73" fillId="0" borderId="2" xfId="0" applyNumberFormat="1" applyFont="1" applyFill="1" applyBorder="1" applyAlignment="1">
      <alignment horizontal="center" vertical="center"/>
    </xf>
    <xf numFmtId="167" fontId="10" fillId="0" borderId="2" xfId="0" applyNumberFormat="1" applyFont="1" applyFill="1" applyBorder="1" applyAlignment="1">
      <alignment horizontal="left" vertical="center" wrapText="1"/>
    </xf>
    <xf numFmtId="167" fontId="10" fillId="0" borderId="32" xfId="0" applyNumberFormat="1" applyFont="1" applyFill="1" applyBorder="1" applyAlignment="1">
      <alignment wrapText="1"/>
    </xf>
    <xf numFmtId="167" fontId="10" fillId="0" borderId="0" xfId="0" applyNumberFormat="1" applyFont="1" applyFill="1"/>
    <xf numFmtId="167" fontId="7" fillId="0" borderId="2" xfId="79" applyNumberFormat="1" applyFont="1" applyFill="1" applyBorder="1" applyAlignment="1">
      <alignment horizontal="center" vertical="center" wrapText="1"/>
    </xf>
    <xf numFmtId="167" fontId="33" fillId="0" borderId="2" xfId="0" applyNumberFormat="1" applyFont="1" applyFill="1" applyBorder="1"/>
    <xf numFmtId="167" fontId="10" fillId="0" borderId="2" xfId="0" applyNumberFormat="1" applyFont="1" applyFill="1" applyBorder="1" applyAlignment="1">
      <alignment vertical="center"/>
    </xf>
    <xf numFmtId="166" fontId="10" fillId="10" borderId="0" xfId="0" applyNumberFormat="1" applyFont="1" applyFill="1"/>
    <xf numFmtId="0" fontId="12" fillId="0" borderId="2" xfId="0" applyFont="1" applyFill="1" applyBorder="1" applyAlignment="1">
      <alignment vertical="center" wrapText="1"/>
    </xf>
    <xf numFmtId="0" fontId="34" fillId="2" borderId="0" xfId="0" applyFont="1" applyFill="1" applyBorder="1"/>
    <xf numFmtId="166" fontId="7" fillId="10" borderId="0" xfId="0" applyNumberFormat="1" applyFont="1" applyFill="1"/>
    <xf numFmtId="166" fontId="10" fillId="2" borderId="2" xfId="0" applyNumberFormat="1" applyFont="1" applyFill="1" applyBorder="1" applyAlignment="1">
      <alignment horizontal="center" wrapText="1"/>
    </xf>
    <xf numFmtId="0" fontId="7" fillId="10" borderId="2" xfId="0" applyFont="1" applyFill="1" applyBorder="1" applyAlignment="1">
      <alignment vertical="center" wrapText="1"/>
    </xf>
    <xf numFmtId="0" fontId="20" fillId="2" borderId="0" xfId="0" applyFont="1" applyFill="1" applyBorder="1" applyAlignment="1">
      <alignment wrapText="1"/>
    </xf>
    <xf numFmtId="0" fontId="10" fillId="2" borderId="0" xfId="0" applyFont="1" applyFill="1" applyAlignment="1">
      <alignment horizontal="center" vertical="center"/>
    </xf>
    <xf numFmtId="0" fontId="89" fillId="0" borderId="2" xfId="0" applyFont="1" applyFill="1" applyBorder="1" applyAlignment="1">
      <alignment horizontal="center" vertical="center" wrapText="1"/>
    </xf>
    <xf numFmtId="167" fontId="7" fillId="0" borderId="0" xfId="0" applyNumberFormat="1" applyFont="1" applyAlignment="1">
      <alignment horizontal="center"/>
    </xf>
    <xf numFmtId="0" fontId="11" fillId="0" borderId="6" xfId="0" applyFont="1" applyBorder="1" applyAlignment="1">
      <alignment horizontal="center" vertical="center" wrapText="1"/>
    </xf>
    <xf numFmtId="0" fontId="10" fillId="2" borderId="2" xfId="0" applyFont="1" applyFill="1" applyBorder="1" applyAlignment="1">
      <alignment horizontal="centerContinuous"/>
    </xf>
    <xf numFmtId="0" fontId="10" fillId="6" borderId="4" xfId="0" applyFont="1" applyFill="1" applyBorder="1" applyAlignment="1">
      <alignment horizontal="centerContinuous"/>
    </xf>
    <xf numFmtId="0" fontId="7" fillId="2" borderId="5" xfId="0" applyFont="1" applyFill="1" applyBorder="1" applyAlignment="1">
      <alignment horizontal="centerContinuous"/>
    </xf>
    <xf numFmtId="0" fontId="7" fillId="6" borderId="4" xfId="0" applyFont="1" applyFill="1" applyBorder="1" applyAlignment="1"/>
    <xf numFmtId="49" fontId="10" fillId="0" borderId="8" xfId="0" applyNumberFormat="1" applyFont="1" applyFill="1" applyBorder="1"/>
    <xf numFmtId="49" fontId="10" fillId="0" borderId="2" xfId="0" applyNumberFormat="1" applyFont="1" applyFill="1" applyBorder="1"/>
    <xf numFmtId="167" fontId="10" fillId="12" borderId="2" xfId="0" applyNumberFormat="1" applyFont="1" applyFill="1" applyBorder="1" applyAlignment="1">
      <alignment horizontal="center" vertical="center" wrapText="1"/>
    </xf>
    <xf numFmtId="0" fontId="7" fillId="0" borderId="7" xfId="72" applyFont="1" applyBorder="1" applyAlignment="1">
      <alignment horizontal="center" vertical="center" wrapText="1"/>
    </xf>
    <xf numFmtId="0" fontId="7" fillId="0" borderId="23" xfId="72" applyFont="1" applyBorder="1" applyAlignment="1">
      <alignment horizontal="center" vertical="center" wrapText="1"/>
    </xf>
    <xf numFmtId="0" fontId="9" fillId="0" borderId="0" xfId="69" applyFont="1" applyFill="1" applyBorder="1" applyAlignment="1">
      <alignment horizontal="center" wrapText="1"/>
    </xf>
    <xf numFmtId="0" fontId="10" fillId="0" borderId="3" xfId="0" applyNumberFormat="1" applyFont="1" applyFill="1" applyBorder="1" applyAlignment="1">
      <alignment vertical="center" wrapText="1"/>
    </xf>
    <xf numFmtId="0" fontId="7" fillId="0" borderId="0" xfId="69" applyFont="1" applyFill="1" applyBorder="1" applyAlignment="1">
      <alignment horizontal="center" wrapText="1"/>
    </xf>
    <xf numFmtId="1" fontId="23" fillId="0" borderId="2" xfId="0" applyNumberFormat="1" applyFont="1" applyFill="1" applyBorder="1" applyAlignment="1">
      <alignment horizontal="center" vertical="center" wrapText="1"/>
    </xf>
    <xf numFmtId="0" fontId="7" fillId="0" borderId="0" xfId="0" applyFont="1" applyAlignment="1">
      <alignment horizontal="center"/>
    </xf>
    <xf numFmtId="0" fontId="11" fillId="0" borderId="2" xfId="0" applyFont="1" applyFill="1" applyBorder="1" applyAlignment="1">
      <alignment horizontal="center" wrapText="1"/>
    </xf>
    <xf numFmtId="0" fontId="11" fillId="0" borderId="3" xfId="0" applyFont="1" applyBorder="1" applyAlignment="1">
      <alignment horizontal="center" vertical="center" wrapText="1"/>
    </xf>
    <xf numFmtId="0" fontId="7" fillId="0" borderId="8" xfId="0" applyFont="1" applyBorder="1" applyAlignment="1">
      <alignment horizontal="center" vertical="center" wrapText="1"/>
    </xf>
    <xf numFmtId="167" fontId="89" fillId="0" borderId="2" xfId="0" applyNumberFormat="1" applyFont="1" applyFill="1" applyBorder="1" applyAlignment="1">
      <alignment horizontal="center" vertical="center" wrapText="1"/>
    </xf>
    <xf numFmtId="0" fontId="100" fillId="8" borderId="2" xfId="0" applyFont="1" applyFill="1" applyBorder="1" applyAlignment="1">
      <alignment horizontal="center" vertical="top" wrapText="1"/>
    </xf>
    <xf numFmtId="0" fontId="23" fillId="0" borderId="2" xfId="79" applyNumberFormat="1" applyFont="1" applyFill="1" applyBorder="1" applyAlignment="1">
      <alignment horizontal="center" vertical="center" wrapText="1"/>
    </xf>
    <xf numFmtId="0" fontId="17" fillId="0" borderId="2" xfId="0" applyNumberFormat="1" applyFont="1" applyFill="1" applyBorder="1" applyAlignment="1">
      <alignment horizontal="center" vertical="center" wrapText="1"/>
    </xf>
    <xf numFmtId="0" fontId="14" fillId="0" borderId="2" xfId="0" applyFont="1" applyFill="1" applyBorder="1" applyAlignment="1">
      <alignment horizontal="center"/>
    </xf>
    <xf numFmtId="0" fontId="7" fillId="0" borderId="2" xfId="0" applyFont="1" applyFill="1" applyBorder="1" applyAlignment="1">
      <alignment horizontal="left"/>
    </xf>
    <xf numFmtId="0" fontId="10" fillId="0" borderId="2" xfId="83" applyFont="1" applyFill="1" applyBorder="1" applyAlignment="1">
      <alignment horizontal="center" vertical="center"/>
    </xf>
    <xf numFmtId="166" fontId="10" fillId="0" borderId="2" xfId="83" applyNumberFormat="1" applyFont="1" applyFill="1" applyBorder="1" applyAlignment="1">
      <alignment horizontal="center" vertical="center" wrapText="1"/>
    </xf>
    <xf numFmtId="0" fontId="10" fillId="0" borderId="2" xfId="83" applyNumberFormat="1" applyFont="1" applyFill="1" applyBorder="1" applyAlignment="1">
      <alignment horizontal="left" vertical="center" wrapText="1"/>
    </xf>
    <xf numFmtId="0" fontId="92" fillId="0" borderId="2" xfId="83" applyNumberFormat="1" applyFont="1" applyFill="1" applyBorder="1" applyAlignment="1">
      <alignment horizontal="left" vertical="center" wrapText="1"/>
    </xf>
    <xf numFmtId="166" fontId="92" fillId="0" borderId="2" xfId="83" applyNumberFormat="1" applyFont="1" applyFill="1" applyBorder="1" applyAlignment="1">
      <alignment horizontal="center" vertical="center" wrapText="1"/>
    </xf>
    <xf numFmtId="1" fontId="72" fillId="0" borderId="0" xfId="0" applyNumberFormat="1" applyFont="1" applyFill="1" applyBorder="1" applyAlignment="1">
      <alignment horizontal="center" vertical="center" wrapText="1"/>
    </xf>
    <xf numFmtId="0" fontId="64" fillId="0" borderId="0" xfId="79" applyFont="1" applyFill="1" applyBorder="1" applyAlignment="1"/>
    <xf numFmtId="0" fontId="32" fillId="0" borderId="3" xfId="79" applyFont="1" applyFill="1" applyBorder="1" applyAlignment="1">
      <alignment vertical="center"/>
    </xf>
    <xf numFmtId="0" fontId="64" fillId="0" borderId="0" xfId="79" applyFont="1" applyFill="1" applyBorder="1" applyAlignment="1">
      <alignment horizontal="centerContinuous"/>
    </xf>
    <xf numFmtId="0" fontId="32" fillId="0" borderId="0" xfId="79" applyFont="1" applyFill="1" applyBorder="1" applyAlignment="1">
      <alignment horizontal="centerContinuous"/>
    </xf>
    <xf numFmtId="0" fontId="32" fillId="0" borderId="0" xfId="79" applyFont="1" applyFill="1" applyBorder="1" applyAlignment="1">
      <alignment vertical="center"/>
    </xf>
    <xf numFmtId="0" fontId="10" fillId="0" borderId="0" xfId="0" applyFont="1" applyFill="1" applyBorder="1"/>
    <xf numFmtId="0" fontId="10" fillId="0" borderId="8" xfId="0" applyNumberFormat="1" applyFont="1" applyFill="1" applyBorder="1" applyAlignment="1">
      <alignment horizontal="left" vertical="center" wrapText="1"/>
    </xf>
    <xf numFmtId="0" fontId="97" fillId="0" borderId="0" xfId="0" applyFont="1" applyFill="1" applyBorder="1"/>
    <xf numFmtId="1" fontId="10" fillId="0" borderId="0" xfId="0" applyNumberFormat="1" applyFont="1" applyFill="1" applyBorder="1" applyAlignment="1">
      <alignment horizontal="center" vertical="center" wrapText="1"/>
    </xf>
    <xf numFmtId="0" fontId="23" fillId="0" borderId="0" xfId="0" applyFont="1" applyFill="1" applyBorder="1"/>
    <xf numFmtId="0" fontId="7" fillId="0" borderId="5" xfId="72" applyFont="1" applyFill="1" applyBorder="1" applyAlignment="1">
      <alignment vertical="center" wrapText="1"/>
    </xf>
    <xf numFmtId="0" fontId="7" fillId="0" borderId="58" xfId="69" applyFont="1" applyBorder="1" applyAlignment="1">
      <alignment vertical="center"/>
    </xf>
    <xf numFmtId="0" fontId="7" fillId="0" borderId="0" xfId="0" applyFont="1" applyBorder="1" applyAlignment="1">
      <alignment horizontal="center" vertical="center" wrapText="1"/>
    </xf>
    <xf numFmtId="166" fontId="7" fillId="0" borderId="0" xfId="0" applyNumberFormat="1" applyFont="1" applyBorder="1" applyAlignment="1">
      <alignment horizontal="center" vertical="center" wrapText="1"/>
    </xf>
    <xf numFmtId="0" fontId="10" fillId="4" borderId="0" xfId="0" applyFont="1" applyFill="1" applyBorder="1" applyAlignment="1">
      <alignment horizontal="center" vertical="center"/>
    </xf>
    <xf numFmtId="166" fontId="10" fillId="4" borderId="0" xfId="0" applyNumberFormat="1" applyFont="1" applyFill="1" applyBorder="1" applyAlignment="1">
      <alignment horizontal="center" vertical="center"/>
    </xf>
    <xf numFmtId="0" fontId="7" fillId="0" borderId="32" xfId="72" applyFont="1" applyFill="1" applyBorder="1" applyAlignment="1">
      <alignment horizontal="center" vertical="center" wrapText="1"/>
    </xf>
    <xf numFmtId="0" fontId="22" fillId="0" borderId="2" xfId="78" applyFont="1" applyFill="1" applyBorder="1" applyAlignment="1">
      <alignment horizontal="left" vertical="center" wrapText="1"/>
    </xf>
    <xf numFmtId="0" fontId="22" fillId="0" borderId="2" xfId="78" applyFont="1" applyFill="1" applyBorder="1" applyAlignment="1">
      <alignment horizontal="center" vertical="center" wrapText="1"/>
    </xf>
    <xf numFmtId="0" fontId="7" fillId="0" borderId="0" xfId="79" applyFont="1" applyFill="1" applyAlignment="1">
      <alignment horizontal="center" wrapText="1"/>
    </xf>
    <xf numFmtId="0" fontId="10" fillId="0" borderId="2" xfId="0" applyFont="1" applyFill="1" applyBorder="1" applyAlignment="1">
      <alignment horizontal="center" vertical="center"/>
    </xf>
    <xf numFmtId="1" fontId="23" fillId="0" borderId="2" xfId="0" applyNumberFormat="1" applyFont="1" applyFill="1" applyBorder="1" applyAlignment="1">
      <alignment horizontal="center" vertical="center" wrapText="1"/>
    </xf>
    <xf numFmtId="0" fontId="68" fillId="0" borderId="0" xfId="77" applyFont="1" applyFill="1" applyBorder="1" applyAlignment="1">
      <alignment horizontal="center"/>
    </xf>
    <xf numFmtId="0" fontId="69" fillId="0" borderId="0" xfId="77" applyFont="1" applyFill="1" applyAlignment="1">
      <alignment horizontal="center" vertical="center"/>
    </xf>
    <xf numFmtId="0" fontId="32" fillId="0" borderId="2" xfId="79" applyFont="1" applyFill="1" applyBorder="1" applyAlignment="1">
      <alignment vertical="center"/>
    </xf>
    <xf numFmtId="0" fontId="14" fillId="10" borderId="0" xfId="0" applyFont="1" applyFill="1"/>
    <xf numFmtId="0" fontId="12" fillId="0" borderId="0" xfId="0" applyFont="1" applyAlignment="1">
      <alignment horizontal="center" vertical="center"/>
    </xf>
    <xf numFmtId="0" fontId="9" fillId="0" borderId="2" xfId="0" applyFont="1" applyFill="1" applyBorder="1" applyAlignment="1">
      <alignment horizontal="center" wrapText="1"/>
    </xf>
    <xf numFmtId="166" fontId="7" fillId="2" borderId="0" xfId="0" applyNumberFormat="1" applyFont="1" applyFill="1"/>
    <xf numFmtId="0" fontId="103" fillId="20" borderId="67" xfId="0" applyFont="1" applyFill="1" applyBorder="1" applyAlignment="1">
      <alignment horizontal="center" vertical="center" wrapText="1"/>
    </xf>
    <xf numFmtId="0" fontId="103" fillId="20" borderId="67" xfId="0" applyFont="1" applyFill="1" applyBorder="1" applyAlignment="1">
      <alignment vertical="center" wrapText="1"/>
    </xf>
    <xf numFmtId="0" fontId="22" fillId="21" borderId="68" xfId="0" applyFont="1" applyFill="1" applyBorder="1" applyAlignment="1">
      <alignment vertical="center" wrapText="1"/>
    </xf>
    <xf numFmtId="0" fontId="103" fillId="20" borderId="66" xfId="0" applyFont="1" applyFill="1" applyBorder="1" applyAlignment="1">
      <alignment horizontal="center" vertical="center" wrapText="1"/>
    </xf>
    <xf numFmtId="166" fontId="10" fillId="0" borderId="2" xfId="76" applyNumberFormat="1" applyFont="1" applyFill="1" applyBorder="1" applyAlignment="1">
      <alignment horizontal="center" vertical="center"/>
    </xf>
    <xf numFmtId="0" fontId="10" fillId="0" borderId="0" xfId="76" applyFont="1" applyFill="1"/>
    <xf numFmtId="167" fontId="10" fillId="0" borderId="2" xfId="76" applyNumberFormat="1" applyFont="1" applyFill="1" applyBorder="1" applyAlignment="1">
      <alignment horizontal="center" vertical="center"/>
    </xf>
    <xf numFmtId="0" fontId="89" fillId="0" borderId="2" xfId="0" applyFont="1" applyFill="1" applyBorder="1" applyAlignment="1">
      <alignment horizontal="center" vertical="center" wrapText="1"/>
    </xf>
    <xf numFmtId="0" fontId="10" fillId="2" borderId="0" xfId="0" applyFont="1" applyFill="1" applyAlignment="1">
      <alignment horizontal="center" vertical="center"/>
    </xf>
    <xf numFmtId="167" fontId="7" fillId="0" borderId="0" xfId="0" applyNumberFormat="1" applyFont="1" applyAlignment="1">
      <alignment horizontal="center"/>
    </xf>
    <xf numFmtId="0" fontId="11" fillId="0" borderId="6" xfId="0" applyFont="1" applyBorder="1" applyAlignment="1">
      <alignment horizontal="center" vertical="center" wrapText="1"/>
    </xf>
    <xf numFmtId="167" fontId="10" fillId="0" borderId="2" xfId="0" applyNumberFormat="1" applyFont="1" applyFill="1" applyBorder="1" applyAlignment="1">
      <alignment horizontal="center" vertical="center" wrapText="1"/>
    </xf>
    <xf numFmtId="0" fontId="89" fillId="0" borderId="2" xfId="0" applyFont="1" applyFill="1" applyBorder="1" applyAlignment="1">
      <alignment horizontal="center" vertical="center" wrapText="1"/>
    </xf>
    <xf numFmtId="49" fontId="96" fillId="0" borderId="2" xfId="0" applyNumberFormat="1" applyFont="1" applyFill="1" applyBorder="1" applyAlignment="1">
      <alignment horizontal="center" vertical="center" wrapText="1"/>
    </xf>
    <xf numFmtId="167" fontId="10" fillId="0" borderId="2" xfId="0" applyNumberFormat="1" applyFont="1" applyFill="1" applyBorder="1" applyAlignment="1">
      <alignment horizontal="center" vertical="center" wrapText="1"/>
    </xf>
    <xf numFmtId="0" fontId="7" fillId="0" borderId="2" xfId="0" applyFont="1" applyFill="1" applyBorder="1" applyAlignment="1">
      <alignment horizontal="center" vertical="center" wrapText="1"/>
    </xf>
    <xf numFmtId="167" fontId="10" fillId="0" borderId="2" xfId="0" applyNumberFormat="1" applyFont="1" applyFill="1" applyBorder="1" applyAlignment="1">
      <alignment horizontal="center" wrapText="1"/>
    </xf>
    <xf numFmtId="0" fontId="7" fillId="2" borderId="1" xfId="0" applyFont="1" applyFill="1" applyBorder="1" applyAlignment="1">
      <alignment horizontal="center" wrapText="1"/>
    </xf>
    <xf numFmtId="0" fontId="28" fillId="2" borderId="0" xfId="0" applyFont="1" applyFill="1" applyBorder="1" applyAlignment="1">
      <alignment horizontal="center" wrapText="1"/>
    </xf>
    <xf numFmtId="0" fontId="6" fillId="2" borderId="2" xfId="102" applyFont="1" applyFill="1" applyBorder="1" applyAlignment="1">
      <alignment horizontal="center" wrapText="1"/>
    </xf>
    <xf numFmtId="0" fontId="21" fillId="2" borderId="5" xfId="0" applyFont="1" applyFill="1" applyBorder="1" applyAlignment="1"/>
    <xf numFmtId="166" fontId="7" fillId="2" borderId="2" xfId="0" applyNumberFormat="1" applyFont="1" applyFill="1" applyBorder="1" applyAlignment="1"/>
    <xf numFmtId="166" fontId="12" fillId="2" borderId="2" xfId="0" applyNumberFormat="1" applyFont="1" applyFill="1" applyBorder="1" applyAlignment="1">
      <alignment horizontal="center"/>
    </xf>
    <xf numFmtId="166" fontId="12" fillId="2" borderId="2" xfId="0" applyNumberFormat="1" applyFont="1" applyFill="1" applyBorder="1" applyAlignment="1"/>
    <xf numFmtId="0" fontId="12" fillId="2" borderId="2" xfId="0" applyFont="1" applyFill="1" applyBorder="1" applyAlignment="1">
      <alignment horizontal="left" wrapText="1"/>
    </xf>
    <xf numFmtId="0" fontId="12" fillId="2" borderId="2" xfId="0" applyFont="1" applyFill="1" applyBorder="1" applyAlignment="1">
      <alignment wrapText="1"/>
    </xf>
    <xf numFmtId="0" fontId="11" fillId="2" borderId="0" xfId="0" applyFont="1" applyFill="1" applyBorder="1"/>
    <xf numFmtId="0" fontId="34" fillId="2" borderId="0" xfId="0" applyFont="1" applyFill="1" applyBorder="1" applyAlignment="1">
      <alignment wrapText="1"/>
    </xf>
    <xf numFmtId="166" fontId="21" fillId="23" borderId="0" xfId="0" applyNumberFormat="1" applyFont="1" applyFill="1" applyBorder="1"/>
    <xf numFmtId="166" fontId="21" fillId="10" borderId="0" xfId="0" applyNumberFormat="1" applyFont="1" applyFill="1" applyBorder="1"/>
    <xf numFmtId="0" fontId="10" fillId="2" borderId="0" xfId="0" applyFont="1" applyFill="1" applyBorder="1"/>
    <xf numFmtId="0" fontId="21" fillId="2" borderId="0" xfId="0" applyFont="1" applyFill="1" applyBorder="1" applyAlignment="1">
      <alignment wrapText="1"/>
    </xf>
    <xf numFmtId="0" fontId="7" fillId="2" borderId="2" xfId="0" applyFont="1" applyFill="1" applyBorder="1" applyAlignment="1">
      <alignment horizontal="left" wrapText="1"/>
    </xf>
    <xf numFmtId="0" fontId="7" fillId="2" borderId="4" xfId="0" applyFont="1" applyFill="1" applyBorder="1" applyAlignment="1"/>
    <xf numFmtId="0" fontId="7" fillId="2" borderId="5" xfId="0" applyFont="1" applyFill="1" applyBorder="1" applyAlignment="1"/>
    <xf numFmtId="0" fontId="7" fillId="2" borderId="4" xfId="0" applyFont="1" applyFill="1" applyBorder="1" applyAlignment="1">
      <alignment horizontal="left" wrapText="1"/>
    </xf>
    <xf numFmtId="0" fontId="14" fillId="0" borderId="0" xfId="0" applyFont="1" applyAlignment="1">
      <alignment wrapText="1"/>
    </xf>
    <xf numFmtId="0" fontId="14" fillId="0" borderId="0" xfId="0" applyFont="1" applyBorder="1" applyAlignment="1">
      <alignment wrapText="1"/>
    </xf>
    <xf numFmtId="0" fontId="7" fillId="10" borderId="2" xfId="0" applyFont="1" applyFill="1" applyBorder="1" applyAlignment="1" applyProtection="1">
      <alignment horizontal="center" vertical="center" wrapText="1"/>
      <protection locked="0"/>
    </xf>
    <xf numFmtId="0" fontId="6" fillId="0" borderId="0" xfId="0" applyFont="1" applyFill="1" applyBorder="1" applyAlignment="1">
      <alignment horizontal="left" vertical="top" wrapText="1"/>
    </xf>
    <xf numFmtId="0" fontId="6" fillId="0" borderId="0" xfId="0" applyFont="1" applyFill="1" applyBorder="1" applyAlignment="1">
      <alignment horizontal="center" vertical="center"/>
    </xf>
    <xf numFmtId="0" fontId="6" fillId="0" borderId="0" xfId="0" applyFont="1" applyFill="1" applyBorder="1" applyAlignment="1">
      <alignment horizontal="center" vertical="center" wrapText="1"/>
    </xf>
    <xf numFmtId="0" fontId="6" fillId="0" borderId="0" xfId="0" applyFont="1" applyFill="1" applyBorder="1" applyAlignment="1">
      <alignment horizontal="centerContinuous" vertical="center" wrapText="1"/>
    </xf>
    <xf numFmtId="0" fontId="10" fillId="0" borderId="0" xfId="0" applyFont="1" applyFill="1" applyBorder="1" applyAlignment="1">
      <alignment horizontal="centerContinuous" vertical="center" wrapText="1"/>
    </xf>
    <xf numFmtId="0" fontId="7" fillId="0" borderId="0" xfId="0" applyFont="1" applyFill="1" applyBorder="1" applyAlignment="1">
      <alignment horizontal="center" vertical="center" wrapText="1"/>
    </xf>
    <xf numFmtId="0" fontId="7" fillId="0" borderId="0" xfId="0" applyFont="1" applyFill="1" applyBorder="1" applyAlignment="1">
      <alignment horizontal="centerContinuous" vertical="center" wrapText="1"/>
    </xf>
    <xf numFmtId="0" fontId="7" fillId="0" borderId="32" xfId="0" applyFont="1" applyFill="1" applyBorder="1" applyAlignment="1">
      <alignment vertical="center"/>
    </xf>
    <xf numFmtId="0" fontId="89" fillId="0" borderId="2" xfId="0" applyFont="1" applyFill="1" applyBorder="1" applyAlignment="1">
      <alignment horizontal="center" vertical="center" wrapText="1"/>
    </xf>
    <xf numFmtId="0" fontId="89" fillId="0" borderId="8" xfId="0" applyFont="1" applyFill="1" applyBorder="1" applyAlignment="1">
      <alignment horizontal="center" vertical="center" wrapText="1"/>
    </xf>
    <xf numFmtId="0" fontId="89" fillId="0" borderId="2" xfId="0" applyFont="1" applyFill="1" applyBorder="1" applyAlignment="1">
      <alignment horizontal="center" vertical="center" wrapText="1"/>
    </xf>
    <xf numFmtId="0" fontId="10" fillId="2" borderId="0" xfId="0" applyFont="1" applyFill="1" applyAlignment="1">
      <alignment horizontal="left" vertical="center"/>
    </xf>
    <xf numFmtId="0" fontId="11" fillId="0" borderId="3" xfId="0" applyFont="1" applyFill="1" applyBorder="1" applyAlignment="1">
      <alignment horizontal="center" vertical="center" wrapText="1"/>
    </xf>
    <xf numFmtId="0" fontId="7" fillId="0" borderId="8" xfId="0" applyFont="1" applyBorder="1" applyAlignment="1">
      <alignment horizontal="center" vertical="center"/>
    </xf>
    <xf numFmtId="0" fontId="7" fillId="0" borderId="3" xfId="0" applyFont="1" applyBorder="1" applyAlignment="1">
      <alignment horizontal="center" vertical="center" wrapText="1"/>
    </xf>
    <xf numFmtId="0" fontId="7" fillId="0" borderId="8" xfId="0" applyFont="1" applyBorder="1" applyAlignment="1">
      <alignment horizontal="center" vertical="center" wrapText="1"/>
    </xf>
    <xf numFmtId="0" fontId="11" fillId="0" borderId="29" xfId="0" applyFont="1" applyFill="1" applyBorder="1" applyAlignment="1">
      <alignment horizontal="center" vertical="center" wrapText="1"/>
    </xf>
    <xf numFmtId="0" fontId="7" fillId="0" borderId="2" xfId="0" applyFont="1" applyBorder="1" applyAlignment="1">
      <alignment horizontal="center" vertical="center" wrapText="1"/>
    </xf>
    <xf numFmtId="0" fontId="7" fillId="0" borderId="2" xfId="0" applyFont="1" applyFill="1" applyBorder="1" applyAlignment="1">
      <alignment horizontal="center" vertical="center" wrapText="1"/>
    </xf>
    <xf numFmtId="0" fontId="7" fillId="0" borderId="0" xfId="0" applyFont="1" applyAlignment="1">
      <alignment horizontal="center"/>
    </xf>
    <xf numFmtId="0" fontId="10" fillId="2" borderId="0" xfId="0" applyFont="1" applyFill="1" applyAlignment="1">
      <alignment horizontal="centerContinuous" vertical="center"/>
    </xf>
    <xf numFmtId="166" fontId="7" fillId="0" borderId="0" xfId="0" applyNumberFormat="1" applyFont="1" applyBorder="1" applyAlignment="1">
      <alignment horizontal="center"/>
    </xf>
    <xf numFmtId="0" fontId="88" fillId="0" borderId="0" xfId="0" applyFont="1" applyBorder="1" applyAlignment="1">
      <alignment horizontal="right" vertical="center"/>
    </xf>
    <xf numFmtId="0" fontId="9" fillId="0" borderId="2" xfId="0" applyFont="1" applyBorder="1" applyAlignment="1">
      <alignment horizontal="left" vertical="center" wrapText="1"/>
    </xf>
    <xf numFmtId="0" fontId="7" fillId="0" borderId="8" xfId="0" applyFont="1" applyBorder="1" applyAlignment="1">
      <alignment horizontal="center" vertical="center"/>
    </xf>
    <xf numFmtId="0" fontId="7" fillId="0" borderId="3" xfId="0" applyFont="1" applyBorder="1" applyAlignment="1">
      <alignment horizontal="center" vertical="center" wrapText="1"/>
    </xf>
    <xf numFmtId="0" fontId="7" fillId="0" borderId="8" xfId="0" applyFont="1" applyBorder="1" applyAlignment="1">
      <alignment horizontal="center" vertical="center" wrapText="1"/>
    </xf>
    <xf numFmtId="0" fontId="7" fillId="0" borderId="39" xfId="72" applyFont="1" applyBorder="1" applyAlignment="1">
      <alignment horizontal="center" vertical="center" wrapText="1"/>
    </xf>
    <xf numFmtId="0" fontId="7" fillId="0" borderId="2" xfId="0" applyFont="1" applyBorder="1" applyAlignment="1">
      <alignment horizontal="center" vertical="center" wrapText="1"/>
    </xf>
    <xf numFmtId="0" fontId="7" fillId="0" borderId="2" xfId="0" applyFont="1" applyFill="1" applyBorder="1" applyAlignment="1">
      <alignment horizontal="center" vertical="center" wrapText="1"/>
    </xf>
    <xf numFmtId="2" fontId="7" fillId="10" borderId="2" xfId="0" applyNumberFormat="1" applyFont="1" applyFill="1" applyBorder="1" applyAlignment="1">
      <alignment horizontal="center" vertical="center" wrapText="1"/>
    </xf>
    <xf numFmtId="2" fontId="7" fillId="0" borderId="2" xfId="0" applyNumberFormat="1" applyFont="1" applyBorder="1" applyAlignment="1">
      <alignment horizontal="center" vertical="center" wrapText="1"/>
    </xf>
    <xf numFmtId="0" fontId="7" fillId="0" borderId="23" xfId="0" applyFont="1" applyBorder="1" applyAlignment="1">
      <alignment horizontal="center" vertical="center"/>
    </xf>
    <xf numFmtId="0" fontId="23" fillId="0" borderId="8" xfId="0" applyFont="1" applyBorder="1" applyAlignment="1">
      <alignment horizontal="left" vertical="center" wrapText="1"/>
    </xf>
    <xf numFmtId="0" fontId="7" fillId="0" borderId="19" xfId="0" applyFont="1" applyBorder="1" applyAlignment="1">
      <alignment horizontal="center" vertical="center"/>
    </xf>
    <xf numFmtId="0" fontId="7" fillId="0" borderId="2" xfId="0" applyFont="1" applyBorder="1" applyAlignment="1">
      <alignment horizontal="left" vertical="center"/>
    </xf>
    <xf numFmtId="0" fontId="7" fillId="0" borderId="70" xfId="0" applyFont="1" applyBorder="1" applyAlignment="1">
      <alignment horizontal="center"/>
    </xf>
    <xf numFmtId="0" fontId="7" fillId="0" borderId="3" xfId="0" applyFont="1" applyBorder="1" applyAlignment="1">
      <alignment wrapText="1"/>
    </xf>
    <xf numFmtId="166" fontId="7" fillId="0" borderId="3" xfId="0" applyNumberFormat="1" applyFont="1" applyBorder="1" applyAlignment="1">
      <alignment horizontal="center" vertical="center" wrapText="1"/>
    </xf>
    <xf numFmtId="166" fontId="7" fillId="0" borderId="71" xfId="0" applyNumberFormat="1" applyFont="1" applyBorder="1" applyAlignment="1">
      <alignment horizontal="center" vertical="center" wrapText="1"/>
    </xf>
    <xf numFmtId="167" fontId="7" fillId="0" borderId="8" xfId="0" applyNumberFormat="1" applyFont="1" applyFill="1" applyBorder="1" applyAlignment="1">
      <alignment horizontal="center" vertical="center" wrapText="1"/>
    </xf>
    <xf numFmtId="167" fontId="6" fillId="2" borderId="0" xfId="0" applyNumberFormat="1" applyFont="1" applyFill="1" applyBorder="1" applyAlignment="1">
      <alignment wrapText="1"/>
    </xf>
    <xf numFmtId="167" fontId="7" fillId="2" borderId="0" xfId="0" applyNumberFormat="1" applyFont="1" applyFill="1" applyBorder="1" applyAlignment="1">
      <alignment horizontal="center" vertical="center" wrapText="1"/>
    </xf>
    <xf numFmtId="167" fontId="10" fillId="2" borderId="0" xfId="0" applyNumberFormat="1" applyFont="1" applyFill="1" applyAlignment="1">
      <alignment horizontal="center" wrapText="1"/>
    </xf>
    <xf numFmtId="167" fontId="11" fillId="0" borderId="7" xfId="0" applyNumberFormat="1" applyFont="1" applyFill="1" applyBorder="1" applyAlignment="1">
      <alignment horizontal="center" vertical="center" wrapText="1"/>
    </xf>
    <xf numFmtId="167" fontId="11" fillId="0" borderId="45" xfId="0" applyNumberFormat="1" applyFont="1" applyBorder="1" applyAlignment="1">
      <alignment horizontal="center"/>
    </xf>
    <xf numFmtId="167" fontId="11" fillId="0" borderId="2" xfId="0" applyNumberFormat="1" applyFont="1" applyBorder="1" applyAlignment="1">
      <alignment horizontal="center"/>
    </xf>
    <xf numFmtId="167" fontId="7" fillId="0" borderId="49" xfId="0" applyNumberFormat="1" applyFont="1" applyBorder="1" applyAlignment="1">
      <alignment horizontal="center" vertical="center" wrapText="1"/>
    </xf>
    <xf numFmtId="167" fontId="10" fillId="4" borderId="11" xfId="0" applyNumberFormat="1" applyFont="1" applyFill="1" applyBorder="1" applyAlignment="1">
      <alignment horizontal="center" vertical="center"/>
    </xf>
    <xf numFmtId="167" fontId="7" fillId="0" borderId="8" xfId="0" applyNumberFormat="1" applyFont="1" applyBorder="1" applyAlignment="1">
      <alignment horizontal="center" vertical="center"/>
    </xf>
    <xf numFmtId="167" fontId="7" fillId="0" borderId="3" xfId="0" applyNumberFormat="1" applyFont="1" applyBorder="1" applyAlignment="1">
      <alignment horizontal="center" vertical="center" wrapText="1"/>
    </xf>
    <xf numFmtId="167" fontId="10" fillId="0" borderId="0" xfId="0" applyNumberFormat="1" applyFont="1" applyFill="1" applyBorder="1" applyAlignment="1">
      <alignment horizontal="right" vertical="center"/>
    </xf>
    <xf numFmtId="167" fontId="7" fillId="0" borderId="8" xfId="0" applyNumberFormat="1" applyFont="1" applyBorder="1" applyAlignment="1">
      <alignment horizontal="center" vertical="center" wrapText="1"/>
    </xf>
    <xf numFmtId="167" fontId="7" fillId="0" borderId="23" xfId="0" applyNumberFormat="1" applyFont="1" applyBorder="1" applyAlignment="1">
      <alignment horizontal="center" vertical="center" wrapText="1"/>
    </xf>
    <xf numFmtId="167" fontId="10" fillId="0" borderId="0" xfId="0" applyNumberFormat="1" applyFont="1" applyFill="1" applyBorder="1" applyAlignment="1">
      <alignment horizontal="center" vertical="center"/>
    </xf>
    <xf numFmtId="167" fontId="7" fillId="0" borderId="7" xfId="73" applyNumberFormat="1" applyFont="1" applyBorder="1" applyAlignment="1">
      <alignment horizontal="center" vertical="center" wrapText="1"/>
    </xf>
    <xf numFmtId="167" fontId="12" fillId="0" borderId="0" xfId="0" applyNumberFormat="1" applyFont="1" applyFill="1" applyAlignment="1">
      <alignment wrapText="1"/>
    </xf>
    <xf numFmtId="167" fontId="10" fillId="0" borderId="1" xfId="69" applyNumberFormat="1" applyFont="1" applyFill="1" applyBorder="1" applyAlignment="1"/>
    <xf numFmtId="167" fontId="7" fillId="0" borderId="0" xfId="0" applyNumberFormat="1" applyFont="1" applyFill="1" applyAlignment="1">
      <alignment horizontal="center" vertical="center" wrapText="1"/>
    </xf>
    <xf numFmtId="167" fontId="10" fillId="0" borderId="0" xfId="0" applyNumberFormat="1" applyFont="1" applyFill="1" applyAlignment="1">
      <alignment horizontal="center" wrapText="1"/>
    </xf>
    <xf numFmtId="167" fontId="11" fillId="0" borderId="45" xfId="0" applyNumberFormat="1" applyFont="1" applyFill="1" applyBorder="1" applyAlignment="1">
      <alignment horizontal="center" vertical="center"/>
    </xf>
    <xf numFmtId="167" fontId="7" fillId="0" borderId="49" xfId="0" applyNumberFormat="1" applyFont="1" applyFill="1" applyBorder="1" applyAlignment="1">
      <alignment horizontal="center" vertical="center" wrapText="1"/>
    </xf>
    <xf numFmtId="167" fontId="7" fillId="0" borderId="7" xfId="0" applyNumberFormat="1" applyFont="1" applyFill="1" applyBorder="1" applyAlignment="1">
      <alignment horizontal="center" vertical="center" wrapText="1"/>
    </xf>
    <xf numFmtId="0" fontId="10" fillId="0" borderId="26" xfId="0" applyFont="1" applyBorder="1" applyAlignment="1">
      <alignment horizontal="center" vertical="center"/>
    </xf>
    <xf numFmtId="0" fontId="10" fillId="0" borderId="2" xfId="0" applyFont="1" applyBorder="1" applyAlignment="1">
      <alignment horizontal="center" vertical="center"/>
    </xf>
    <xf numFmtId="0" fontId="10" fillId="0" borderId="47" xfId="0" applyFont="1" applyBorder="1" applyAlignment="1">
      <alignment horizontal="center" vertical="center"/>
    </xf>
    <xf numFmtId="0" fontId="11" fillId="0" borderId="48" xfId="0" applyFont="1" applyBorder="1" applyAlignment="1">
      <alignment horizontal="center" vertical="center" wrapText="1"/>
    </xf>
    <xf numFmtId="0" fontId="11" fillId="0" borderId="49" xfId="0" applyFont="1" applyBorder="1" applyAlignment="1">
      <alignment horizontal="center" vertical="center" wrapText="1"/>
    </xf>
    <xf numFmtId="0" fontId="11" fillId="0" borderId="50" xfId="0" applyFont="1" applyBorder="1" applyAlignment="1">
      <alignment horizontal="center" vertical="center" wrapText="1"/>
    </xf>
    <xf numFmtId="0" fontId="11" fillId="2" borderId="65" xfId="0" applyFont="1" applyFill="1" applyBorder="1" applyAlignment="1">
      <alignment horizontal="center" vertical="center"/>
    </xf>
    <xf numFmtId="0" fontId="11" fillId="0" borderId="11" xfId="0" applyFont="1" applyBorder="1" applyAlignment="1">
      <alignment horizontal="center"/>
    </xf>
    <xf numFmtId="0" fontId="7" fillId="0" borderId="4" xfId="72" applyFont="1" applyFill="1" applyBorder="1" applyAlignment="1">
      <alignment vertical="center" wrapText="1"/>
    </xf>
    <xf numFmtId="0" fontId="7" fillId="0" borderId="32" xfId="72" applyFont="1" applyFill="1" applyBorder="1" applyAlignment="1">
      <alignment vertical="center" wrapText="1"/>
    </xf>
    <xf numFmtId="0" fontId="11" fillId="0" borderId="70" xfId="0" applyFont="1" applyBorder="1" applyAlignment="1">
      <alignment horizontal="center" vertical="center" wrapText="1"/>
    </xf>
    <xf numFmtId="0" fontId="11" fillId="0" borderId="71" xfId="0" applyFont="1" applyBorder="1" applyAlignment="1">
      <alignment horizontal="center" vertical="center" wrapText="1"/>
    </xf>
    <xf numFmtId="0" fontId="7" fillId="0" borderId="39" xfId="72" applyFont="1" applyBorder="1" applyAlignment="1">
      <alignment vertical="center" wrapText="1"/>
    </xf>
    <xf numFmtId="0" fontId="7" fillId="0" borderId="7" xfId="72" applyFont="1" applyBorder="1" applyAlignment="1">
      <alignment vertical="center" wrapText="1"/>
    </xf>
    <xf numFmtId="0" fontId="7" fillId="0" borderId="23" xfId="72" applyFont="1" applyBorder="1" applyAlignment="1">
      <alignment vertical="center" wrapText="1"/>
    </xf>
    <xf numFmtId="167" fontId="7" fillId="0" borderId="0" xfId="0" applyNumberFormat="1" applyFont="1" applyAlignment="1">
      <alignment vertical="center"/>
    </xf>
    <xf numFmtId="167" fontId="7" fillId="0" borderId="28" xfId="0" applyNumberFormat="1" applyFont="1" applyBorder="1" applyAlignment="1">
      <alignment horizontal="center" vertical="center" wrapText="1"/>
    </xf>
    <xf numFmtId="167" fontId="10" fillId="4" borderId="20" xfId="0" applyNumberFormat="1" applyFont="1" applyFill="1" applyBorder="1" applyAlignment="1">
      <alignment horizontal="center" vertical="center"/>
    </xf>
    <xf numFmtId="0" fontId="11" fillId="29" borderId="2" xfId="0" applyFont="1" applyFill="1" applyBorder="1" applyAlignment="1">
      <alignment horizontal="center" wrapText="1"/>
    </xf>
    <xf numFmtId="0" fontId="10" fillId="29" borderId="2" xfId="0" applyFont="1" applyFill="1" applyBorder="1" applyAlignment="1">
      <alignment horizontal="center" wrapText="1"/>
    </xf>
    <xf numFmtId="0" fontId="11" fillId="2" borderId="8" xfId="0" applyFont="1" applyFill="1" applyBorder="1" applyAlignment="1">
      <alignment horizontal="center" vertical="center" wrapText="1"/>
    </xf>
    <xf numFmtId="166" fontId="10" fillId="29" borderId="2" xfId="0" applyNumberFormat="1" applyFont="1" applyFill="1" applyBorder="1" applyAlignment="1">
      <alignment horizontal="center"/>
    </xf>
    <xf numFmtId="0" fontId="21" fillId="0" borderId="0" xfId="0" applyFont="1"/>
    <xf numFmtId="168" fontId="30" fillId="29" borderId="0" xfId="101" applyNumberFormat="1" applyFont="1" applyFill="1"/>
    <xf numFmtId="0" fontId="112" fillId="0" borderId="0" xfId="0" applyFont="1"/>
    <xf numFmtId="0" fontId="12" fillId="22" borderId="2" xfId="0" applyFont="1" applyFill="1" applyBorder="1" applyAlignment="1">
      <alignment horizontal="center" vertical="center" wrapText="1"/>
    </xf>
    <xf numFmtId="0" fontId="10" fillId="22" borderId="2" xfId="0" applyFont="1" applyFill="1" applyBorder="1" applyAlignment="1">
      <alignment horizontal="center" vertical="center" wrapText="1"/>
    </xf>
    <xf numFmtId="0" fontId="12" fillId="22" borderId="8" xfId="0" applyFont="1" applyFill="1" applyBorder="1" applyAlignment="1">
      <alignment horizontal="center" vertical="center" wrapText="1"/>
    </xf>
    <xf numFmtId="166" fontId="7" fillId="10" borderId="2" xfId="0" applyNumberFormat="1" applyFont="1" applyFill="1" applyBorder="1" applyAlignment="1">
      <alignment horizontal="center" vertical="center"/>
    </xf>
    <xf numFmtId="166" fontId="7" fillId="22" borderId="2" xfId="0" applyNumberFormat="1" applyFont="1" applyFill="1" applyBorder="1" applyAlignment="1">
      <alignment horizontal="center" vertical="center"/>
    </xf>
    <xf numFmtId="0" fontId="10" fillId="0" borderId="2" xfId="0" applyFont="1" applyBorder="1" applyAlignment="1">
      <alignment horizontal="center" vertical="center" wrapText="1"/>
    </xf>
    <xf numFmtId="166" fontId="10" fillId="0" borderId="2" xfId="0" applyNumberFormat="1" applyFont="1" applyBorder="1" applyAlignment="1">
      <alignment horizontal="center" vertical="center" wrapText="1"/>
    </xf>
    <xf numFmtId="0" fontId="21" fillId="20" borderId="2" xfId="0" applyFont="1" applyFill="1" applyBorder="1" applyAlignment="1">
      <alignment horizontal="left" wrapText="1"/>
    </xf>
    <xf numFmtId="166" fontId="21" fillId="20" borderId="2" xfId="0" applyNumberFormat="1" applyFont="1" applyFill="1" applyBorder="1" applyAlignment="1">
      <alignment horizontal="center" wrapText="1"/>
    </xf>
    <xf numFmtId="0" fontId="103" fillId="24" borderId="67" xfId="0" applyFont="1" applyFill="1" applyBorder="1" applyAlignment="1">
      <alignment horizontal="center" vertical="center" wrapText="1"/>
    </xf>
    <xf numFmtId="0" fontId="102" fillId="24" borderId="67" xfId="0" applyFont="1" applyFill="1" applyBorder="1" applyAlignment="1">
      <alignment vertical="center" wrapText="1"/>
    </xf>
    <xf numFmtId="0" fontId="103" fillId="24" borderId="68" xfId="0" applyFont="1" applyFill="1" applyBorder="1" applyAlignment="1">
      <alignment vertical="center" wrapText="1"/>
    </xf>
    <xf numFmtId="0" fontId="103" fillId="24" borderId="2" xfId="0" applyFont="1" applyFill="1" applyBorder="1" applyAlignment="1">
      <alignment horizontal="center" vertical="center" wrapText="1"/>
    </xf>
    <xf numFmtId="0" fontId="10" fillId="12" borderId="5" xfId="0" applyFont="1" applyFill="1" applyBorder="1" applyAlignment="1">
      <alignment horizontal="center" wrapText="1"/>
    </xf>
    <xf numFmtId="0" fontId="7" fillId="0" borderId="3" xfId="0" applyFont="1" applyBorder="1" applyAlignment="1">
      <alignment horizontal="center" vertical="center" wrapText="1"/>
    </xf>
    <xf numFmtId="0" fontId="7" fillId="23" borderId="2" xfId="0" applyFont="1" applyFill="1" applyBorder="1" applyAlignment="1">
      <alignment horizontal="center" wrapText="1"/>
    </xf>
    <xf numFmtId="0" fontId="7" fillId="30" borderId="2" xfId="0" applyFont="1" applyFill="1" applyBorder="1" applyAlignment="1">
      <alignment horizontal="center" wrapText="1"/>
    </xf>
    <xf numFmtId="0" fontId="7" fillId="26" borderId="2" xfId="0" applyFont="1" applyFill="1" applyBorder="1" applyAlignment="1">
      <alignment horizontal="center" wrapText="1"/>
    </xf>
    <xf numFmtId="0" fontId="7" fillId="25" borderId="2" xfId="0" applyFont="1" applyFill="1" applyBorder="1" applyAlignment="1">
      <alignment horizontal="center" wrapText="1"/>
    </xf>
    <xf numFmtId="0" fontId="7" fillId="27" borderId="2" xfId="0" applyFont="1" applyFill="1" applyBorder="1" applyAlignment="1">
      <alignment horizontal="center" wrapText="1"/>
    </xf>
    <xf numFmtId="0" fontId="7" fillId="33" borderId="2" xfId="0" applyFont="1" applyFill="1" applyBorder="1" applyAlignment="1">
      <alignment horizontal="center" wrapText="1"/>
    </xf>
    <xf numFmtId="0" fontId="7" fillId="31" borderId="2" xfId="0" applyFont="1" applyFill="1" applyBorder="1" applyAlignment="1">
      <alignment horizontal="center" wrapText="1"/>
    </xf>
    <xf numFmtId="0" fontId="7" fillId="30" borderId="8" xfId="0" applyFont="1" applyFill="1" applyBorder="1" applyAlignment="1">
      <alignment horizontal="center" wrapText="1"/>
    </xf>
    <xf numFmtId="0" fontId="7" fillId="26" borderId="8" xfId="0" applyFont="1" applyFill="1" applyBorder="1" applyAlignment="1">
      <alignment horizontal="center" wrapText="1"/>
    </xf>
    <xf numFmtId="0" fontId="7" fillId="27" borderId="3" xfId="0" applyFont="1" applyFill="1" applyBorder="1" applyAlignment="1">
      <alignment horizontal="center" wrapText="1"/>
    </xf>
    <xf numFmtId="167" fontId="7" fillId="26" borderId="2" xfId="0" applyNumberFormat="1" applyFont="1" applyFill="1" applyBorder="1" applyAlignment="1">
      <alignment horizontal="center" wrapText="1"/>
    </xf>
    <xf numFmtId="3" fontId="7" fillId="0" borderId="2" xfId="76" applyNumberFormat="1" applyFont="1" applyFill="1" applyBorder="1" applyAlignment="1">
      <alignment horizontal="center" vertical="center"/>
    </xf>
    <xf numFmtId="1" fontId="7" fillId="26" borderId="2" xfId="76" applyNumberFormat="1" applyFont="1" applyFill="1" applyBorder="1" applyAlignment="1">
      <alignment horizontal="center" vertical="center" wrapText="1"/>
    </xf>
    <xf numFmtId="166" fontId="7" fillId="26" borderId="2" xfId="76" applyNumberFormat="1" applyFont="1" applyFill="1" applyBorder="1" applyAlignment="1">
      <alignment horizontal="center" vertical="center" wrapText="1"/>
    </xf>
    <xf numFmtId="167" fontId="7" fillId="26" borderId="2" xfId="76" applyNumberFormat="1" applyFont="1" applyFill="1" applyBorder="1" applyAlignment="1">
      <alignment horizontal="center" vertical="center"/>
    </xf>
    <xf numFmtId="167" fontId="6" fillId="0" borderId="0" xfId="79" applyNumberFormat="1" applyFont="1" applyFill="1" applyBorder="1" applyAlignment="1">
      <alignment horizontal="centerContinuous" wrapText="1"/>
    </xf>
    <xf numFmtId="167" fontId="6" fillId="0" borderId="0" xfId="79" applyNumberFormat="1" applyFont="1" applyFill="1" applyBorder="1" applyAlignment="1">
      <alignment horizontal="center" wrapText="1"/>
    </xf>
    <xf numFmtId="167" fontId="22" fillId="0" borderId="0" xfId="79" applyNumberFormat="1" applyFont="1" applyFill="1"/>
    <xf numFmtId="167" fontId="10" fillId="0" borderId="1" xfId="79" applyNumberFormat="1" applyFont="1" applyFill="1" applyBorder="1" applyAlignment="1">
      <alignment horizontal="centerContinuous" wrapText="1"/>
    </xf>
    <xf numFmtId="167" fontId="12" fillId="0" borderId="0" xfId="79" applyNumberFormat="1" applyFont="1" applyFill="1" applyAlignment="1">
      <alignment wrapText="1"/>
    </xf>
    <xf numFmtId="167" fontId="7" fillId="0" borderId="0" xfId="79" applyNumberFormat="1" applyFont="1" applyFill="1" applyAlignment="1">
      <alignment horizontal="center" wrapText="1"/>
    </xf>
    <xf numFmtId="167" fontId="7" fillId="0" borderId="0" xfId="79" applyNumberFormat="1" applyFont="1" applyFill="1" applyBorder="1" applyAlignment="1">
      <alignment wrapText="1"/>
    </xf>
    <xf numFmtId="167" fontId="7" fillId="0" borderId="0" xfId="79" applyNumberFormat="1" applyFont="1" applyFill="1" applyBorder="1" applyAlignment="1">
      <alignment horizontal="right" wrapText="1"/>
    </xf>
    <xf numFmtId="167" fontId="7" fillId="0" borderId="0" xfId="79" applyNumberFormat="1" applyFont="1" applyFill="1" applyBorder="1" applyAlignment="1">
      <alignment horizontal="right"/>
    </xf>
    <xf numFmtId="167" fontId="7" fillId="0" borderId="6" xfId="79" applyNumberFormat="1" applyFont="1" applyFill="1" applyBorder="1" applyAlignment="1">
      <alignment horizontal="center" vertical="center" wrapText="1"/>
    </xf>
    <xf numFmtId="167" fontId="32" fillId="0" borderId="2" xfId="79" applyNumberFormat="1" applyFont="1" applyFill="1" applyBorder="1" applyAlignment="1">
      <alignment horizontal="center" vertical="center" wrapText="1"/>
    </xf>
    <xf numFmtId="167" fontId="7" fillId="13" borderId="2" xfId="79" applyNumberFormat="1" applyFont="1" applyFill="1" applyBorder="1" applyAlignment="1">
      <alignment horizontal="center" vertical="center" wrapText="1"/>
    </xf>
    <xf numFmtId="167" fontId="9" fillId="13" borderId="2" xfId="79" applyNumberFormat="1" applyFont="1" applyFill="1" applyBorder="1" applyAlignment="1">
      <alignment horizontal="center" vertical="center" wrapText="1"/>
    </xf>
    <xf numFmtId="167" fontId="9" fillId="0" borderId="2" xfId="79" applyNumberFormat="1" applyFont="1" applyFill="1" applyBorder="1" applyAlignment="1">
      <alignment horizontal="center" vertical="center" wrapText="1"/>
    </xf>
    <xf numFmtId="167" fontId="22" fillId="0" borderId="0" xfId="69" applyNumberFormat="1" applyFont="1" applyFill="1"/>
    <xf numFmtId="167" fontId="21" fillId="0" borderId="0" xfId="79" applyNumberFormat="1" applyFont="1" applyFill="1"/>
    <xf numFmtId="0" fontId="10" fillId="2" borderId="5" xfId="0" applyFont="1" applyFill="1" applyBorder="1" applyAlignment="1">
      <alignment horizontal="center"/>
    </xf>
    <xf numFmtId="0" fontId="7" fillId="6" borderId="0" xfId="0" applyFont="1" applyFill="1" applyBorder="1" applyAlignment="1">
      <alignment horizontal="center"/>
    </xf>
    <xf numFmtId="0" fontId="7" fillId="10" borderId="0" xfId="0" applyFont="1" applyFill="1" applyAlignment="1">
      <alignment horizontal="center"/>
    </xf>
    <xf numFmtId="0" fontId="28" fillId="10" borderId="0" xfId="0" applyFont="1" applyFill="1" applyBorder="1" applyAlignment="1">
      <alignment horizontal="centerContinuous" wrapText="1"/>
    </xf>
    <xf numFmtId="0" fontId="11" fillId="10" borderId="0" xfId="0" applyFont="1" applyFill="1" applyBorder="1" applyAlignment="1">
      <alignment horizontal="center" wrapText="1"/>
    </xf>
    <xf numFmtId="0" fontId="10" fillId="2" borderId="3" xfId="0" applyFont="1" applyFill="1" applyBorder="1" applyAlignment="1">
      <alignment horizontal="centerContinuous"/>
    </xf>
    <xf numFmtId="0" fontId="7" fillId="2" borderId="4" xfId="0" applyFont="1" applyFill="1" applyBorder="1" applyAlignment="1">
      <alignment horizontal="centerContinuous"/>
    </xf>
    <xf numFmtId="0" fontId="7" fillId="6" borderId="3" xfId="0" applyFont="1" applyFill="1" applyBorder="1" applyAlignment="1">
      <alignment horizontal="center"/>
    </xf>
    <xf numFmtId="166" fontId="7" fillId="2" borderId="3" xfId="0" applyNumberFormat="1" applyFont="1" applyFill="1" applyBorder="1" applyAlignment="1">
      <alignment horizontal="center"/>
    </xf>
    <xf numFmtId="166" fontId="7" fillId="0" borderId="3" xfId="0" applyNumberFormat="1" applyFont="1" applyBorder="1" applyAlignment="1">
      <alignment horizontal="center"/>
    </xf>
    <xf numFmtId="166" fontId="7" fillId="2" borderId="0" xfId="0" applyNumberFormat="1" applyFont="1" applyFill="1" applyBorder="1" applyAlignment="1">
      <alignment horizontal="center"/>
    </xf>
    <xf numFmtId="0" fontId="21" fillId="10" borderId="5" xfId="0" applyFont="1" applyFill="1" applyBorder="1" applyAlignment="1"/>
    <xf numFmtId="166" fontId="88" fillId="23" borderId="0" xfId="0" applyNumberFormat="1" applyFont="1" applyFill="1"/>
    <xf numFmtId="166" fontId="12" fillId="2" borderId="2" xfId="0" applyNumberFormat="1" applyFont="1" applyFill="1" applyBorder="1" applyAlignment="1">
      <alignment wrapText="1"/>
    </xf>
    <xf numFmtId="166" fontId="93" fillId="23" borderId="0" xfId="0" applyNumberFormat="1" applyFont="1" applyFill="1" applyBorder="1"/>
    <xf numFmtId="166" fontId="88" fillId="23" borderId="2" xfId="0" applyNumberFormat="1" applyFont="1" applyFill="1" applyBorder="1" applyAlignment="1">
      <alignment horizontal="center"/>
    </xf>
    <xf numFmtId="1" fontId="7" fillId="2" borderId="2" xfId="0" applyNumberFormat="1" applyFont="1" applyFill="1" applyBorder="1" applyAlignment="1">
      <alignment horizontal="center"/>
    </xf>
    <xf numFmtId="2" fontId="7" fillId="2" borderId="2" xfId="0" applyNumberFormat="1" applyFont="1" applyFill="1" applyBorder="1" applyAlignment="1">
      <alignment horizontal="center"/>
    </xf>
    <xf numFmtId="0" fontId="89" fillId="0" borderId="2" xfId="0" applyFont="1" applyFill="1" applyBorder="1" applyAlignment="1">
      <alignment horizontal="center" vertical="center" wrapText="1"/>
    </xf>
    <xf numFmtId="0" fontId="8" fillId="2" borderId="1" xfId="0" applyFont="1" applyFill="1" applyBorder="1" applyAlignment="1">
      <alignment horizontal="left" wrapText="1"/>
    </xf>
    <xf numFmtId="0" fontId="32" fillId="0" borderId="2" xfId="0" applyFont="1" applyFill="1" applyBorder="1" applyAlignment="1">
      <alignment horizontal="center"/>
    </xf>
    <xf numFmtId="0" fontId="7" fillId="0" borderId="2" xfId="0" applyFont="1" applyBorder="1" applyAlignment="1">
      <alignment horizontal="center" vertical="center" wrapText="1"/>
    </xf>
    <xf numFmtId="0" fontId="7" fillId="0" borderId="2" xfId="0" applyFont="1" applyBorder="1" applyAlignment="1">
      <alignment horizontal="center" vertical="center"/>
    </xf>
    <xf numFmtId="0" fontId="7" fillId="0" borderId="0" xfId="0" applyFont="1" applyAlignment="1">
      <alignment horizontal="center"/>
    </xf>
    <xf numFmtId="0" fontId="11" fillId="2" borderId="8" xfId="0" applyFont="1" applyFill="1" applyBorder="1" applyAlignment="1">
      <alignment horizontal="center" wrapText="1"/>
    </xf>
    <xf numFmtId="0" fontId="7" fillId="0" borderId="3" xfId="0" applyFont="1" applyBorder="1" applyAlignment="1">
      <alignment horizontal="center" vertical="center" wrapText="1"/>
    </xf>
    <xf numFmtId="0" fontId="10" fillId="0" borderId="45" xfId="0" applyFont="1" applyBorder="1" applyAlignment="1">
      <alignment horizontal="center" vertical="center"/>
    </xf>
    <xf numFmtId="0" fontId="7" fillId="0" borderId="2" xfId="0" applyFont="1" applyBorder="1" applyAlignment="1">
      <alignment horizontal="center" vertical="center" wrapText="1"/>
    </xf>
    <xf numFmtId="0" fontId="7" fillId="0" borderId="2" xfId="0" applyFont="1" applyBorder="1" applyAlignment="1">
      <alignment horizontal="center" vertical="center"/>
    </xf>
    <xf numFmtId="167" fontId="7" fillId="15" borderId="10" xfId="0" applyNumberFormat="1" applyFont="1" applyFill="1" applyBorder="1" applyAlignment="1">
      <alignment horizontal="center"/>
    </xf>
    <xf numFmtId="167" fontId="10" fillId="15" borderId="11" xfId="0" applyNumberFormat="1" applyFont="1" applyFill="1" applyBorder="1" applyAlignment="1">
      <alignment wrapText="1"/>
    </xf>
    <xf numFmtId="167" fontId="10" fillId="15" borderId="11" xfId="0" applyNumberFormat="1" applyFont="1" applyFill="1" applyBorder="1" applyAlignment="1">
      <alignment horizontal="center" vertical="center"/>
    </xf>
    <xf numFmtId="167" fontId="7" fillId="15" borderId="10" xfId="0" applyNumberFormat="1" applyFont="1" applyFill="1" applyBorder="1" applyAlignment="1">
      <alignment horizontal="center" vertical="center"/>
    </xf>
    <xf numFmtId="167" fontId="10" fillId="15" borderId="11" xfId="0" applyNumberFormat="1" applyFont="1" applyFill="1" applyBorder="1" applyAlignment="1">
      <alignment vertical="center" wrapText="1"/>
    </xf>
    <xf numFmtId="167" fontId="10" fillId="15" borderId="20" xfId="0" applyNumberFormat="1" applyFont="1" applyFill="1" applyBorder="1" applyAlignment="1">
      <alignment horizontal="center" vertical="center"/>
    </xf>
    <xf numFmtId="0" fontId="7" fillId="15" borderId="10" xfId="0" applyFont="1" applyFill="1" applyBorder="1" applyAlignment="1">
      <alignment horizontal="center"/>
    </xf>
    <xf numFmtId="0" fontId="10" fillId="15" borderId="11" xfId="0" applyFont="1" applyFill="1" applyBorder="1" applyAlignment="1">
      <alignment wrapText="1"/>
    </xf>
    <xf numFmtId="0" fontId="10" fillId="15" borderId="11" xfId="0" applyFont="1" applyFill="1" applyBorder="1" applyAlignment="1">
      <alignment horizontal="center" vertical="center"/>
    </xf>
    <xf numFmtId="166" fontId="10" fillId="15" borderId="11" xfId="0" applyNumberFormat="1" applyFont="1" applyFill="1" applyBorder="1" applyAlignment="1">
      <alignment horizontal="center" vertical="center"/>
    </xf>
    <xf numFmtId="166" fontId="10" fillId="15" borderId="20" xfId="0" applyNumberFormat="1" applyFont="1" applyFill="1" applyBorder="1" applyAlignment="1">
      <alignment horizontal="center" vertical="center"/>
    </xf>
    <xf numFmtId="166" fontId="10" fillId="15" borderId="2" xfId="0" applyNumberFormat="1" applyFont="1" applyFill="1" applyBorder="1" applyAlignment="1">
      <alignment horizontal="center" vertical="center" wrapText="1"/>
    </xf>
    <xf numFmtId="167" fontId="73" fillId="15" borderId="2" xfId="0" applyNumberFormat="1" applyFont="1" applyFill="1" applyBorder="1" applyAlignment="1">
      <alignment horizontal="center" vertical="center"/>
    </xf>
    <xf numFmtId="167" fontId="10" fillId="15" borderId="2" xfId="0" applyNumberFormat="1" applyFont="1" applyFill="1" applyBorder="1" applyAlignment="1">
      <alignment horizontal="center" vertical="center" wrapText="1"/>
    </xf>
    <xf numFmtId="1" fontId="10" fillId="15" borderId="2" xfId="83" applyNumberFormat="1" applyFont="1" applyFill="1" applyBorder="1" applyAlignment="1">
      <alignment horizontal="center" vertical="center" wrapText="1"/>
    </xf>
    <xf numFmtId="166" fontId="10" fillId="15" borderId="2" xfId="83" applyNumberFormat="1" applyFont="1" applyFill="1" applyBorder="1" applyAlignment="1">
      <alignment horizontal="center" vertical="center" wrapText="1"/>
    </xf>
    <xf numFmtId="166" fontId="10" fillId="15" borderId="4" xfId="83" applyNumberFormat="1" applyFont="1" applyFill="1" applyBorder="1" applyAlignment="1">
      <alignment horizontal="center" vertical="center" wrapText="1"/>
    </xf>
    <xf numFmtId="0" fontId="10" fillId="15" borderId="2" xfId="83" applyNumberFormat="1" applyFont="1" applyFill="1" applyBorder="1" applyAlignment="1">
      <alignment horizontal="center" vertical="center" wrapText="1"/>
    </xf>
    <xf numFmtId="0" fontId="10" fillId="15" borderId="4" xfId="83" applyFont="1" applyFill="1" applyBorder="1" applyAlignment="1">
      <alignment vertical="center"/>
    </xf>
    <xf numFmtId="1" fontId="92" fillId="15" borderId="2" xfId="83" applyNumberFormat="1" applyFont="1" applyFill="1" applyBorder="1" applyAlignment="1">
      <alignment horizontal="center" vertical="center" wrapText="1"/>
    </xf>
    <xf numFmtId="166" fontId="92" fillId="15" borderId="2" xfId="83" applyNumberFormat="1" applyFont="1" applyFill="1" applyBorder="1" applyAlignment="1">
      <alignment horizontal="center" vertical="center" wrapText="1"/>
    </xf>
    <xf numFmtId="167" fontId="10" fillId="15" borderId="2" xfId="83" applyNumberFormat="1" applyFont="1" applyFill="1" applyBorder="1" applyAlignment="1">
      <alignment horizontal="center" vertical="center" wrapText="1"/>
    </xf>
    <xf numFmtId="1" fontId="73" fillId="15" borderId="2" xfId="83" applyNumberFormat="1" applyFont="1" applyFill="1" applyBorder="1" applyAlignment="1">
      <alignment horizontal="center" vertical="center"/>
    </xf>
    <xf numFmtId="167" fontId="73" fillId="15" borderId="2" xfId="83" applyNumberFormat="1" applyFont="1" applyFill="1" applyBorder="1" applyAlignment="1">
      <alignment horizontal="center" vertical="center"/>
    </xf>
    <xf numFmtId="167" fontId="7" fillId="15" borderId="2" xfId="76" applyNumberFormat="1" applyFont="1" applyFill="1" applyBorder="1" applyAlignment="1">
      <alignment horizontal="center" vertical="center" wrapText="1"/>
    </xf>
    <xf numFmtId="0" fontId="14" fillId="15" borderId="2" xfId="0" applyFont="1" applyFill="1" applyBorder="1" applyAlignment="1">
      <alignment horizontal="center" vertical="center" wrapText="1"/>
    </xf>
    <xf numFmtId="0" fontId="22" fillId="15" borderId="2" xfId="76" applyFont="1" applyFill="1" applyBorder="1" applyAlignment="1">
      <alignment vertical="center"/>
    </xf>
    <xf numFmtId="167" fontId="21" fillId="15" borderId="2" xfId="76" applyNumberFormat="1" applyFont="1" applyFill="1" applyBorder="1" applyAlignment="1">
      <alignment horizontal="center" vertical="center"/>
    </xf>
    <xf numFmtId="167" fontId="21" fillId="15" borderId="2" xfId="0" applyNumberFormat="1" applyFont="1" applyFill="1" applyBorder="1"/>
    <xf numFmtId="1" fontId="10" fillId="15" borderId="2" xfId="0" applyNumberFormat="1" applyFont="1" applyFill="1" applyBorder="1" applyAlignment="1">
      <alignment horizontal="center" vertical="center" wrapText="1"/>
    </xf>
    <xf numFmtId="0" fontId="10" fillId="15" borderId="2" xfId="0" applyFont="1" applyFill="1" applyBorder="1" applyAlignment="1">
      <alignment horizontal="center" vertical="center"/>
    </xf>
    <xf numFmtId="0" fontId="10" fillId="15" borderId="2" xfId="0" applyNumberFormat="1" applyFont="1" applyFill="1" applyBorder="1" applyAlignment="1">
      <alignment horizontal="center" vertical="center" wrapText="1"/>
    </xf>
    <xf numFmtId="1" fontId="73" fillId="15" borderId="2" xfId="0" applyNumberFormat="1" applyFont="1" applyFill="1" applyBorder="1" applyAlignment="1">
      <alignment horizontal="center" vertical="center"/>
    </xf>
    <xf numFmtId="166" fontId="73" fillId="15" borderId="2" xfId="0" applyNumberFormat="1" applyFont="1" applyFill="1" applyBorder="1" applyAlignment="1">
      <alignment horizontal="center" vertical="center"/>
    </xf>
    <xf numFmtId="1" fontId="23" fillId="15" borderId="2" xfId="0" applyNumberFormat="1" applyFont="1" applyFill="1" applyBorder="1" applyAlignment="1">
      <alignment horizontal="center" vertical="center" wrapText="1"/>
    </xf>
    <xf numFmtId="1" fontId="10" fillId="15" borderId="0" xfId="0" applyNumberFormat="1" applyFont="1" applyFill="1" applyBorder="1" applyAlignment="1">
      <alignment horizontal="center" vertical="center" wrapText="1"/>
    </xf>
    <xf numFmtId="167" fontId="7" fillId="15" borderId="2" xfId="0" applyNumberFormat="1" applyFont="1" applyFill="1" applyBorder="1" applyAlignment="1">
      <alignment horizontal="center" vertical="center"/>
    </xf>
    <xf numFmtId="167" fontId="32" fillId="15" borderId="2" xfId="0" applyNumberFormat="1" applyFont="1" applyFill="1" applyBorder="1" applyAlignment="1">
      <alignment horizontal="center" vertical="center"/>
    </xf>
    <xf numFmtId="0" fontId="3" fillId="2" borderId="0" xfId="0" applyFont="1" applyFill="1" applyAlignment="1">
      <alignment wrapText="1"/>
    </xf>
    <xf numFmtId="0" fontId="6" fillId="2" borderId="0" xfId="0" applyFont="1" applyFill="1" applyAlignment="1">
      <alignment horizontal="centerContinuous" wrapText="1"/>
    </xf>
    <xf numFmtId="0" fontId="6" fillId="2" borderId="0" xfId="0" applyFont="1" applyFill="1" applyAlignment="1">
      <alignment horizontal="left" wrapText="1"/>
    </xf>
    <xf numFmtId="0" fontId="6" fillId="2" borderId="0" xfId="0" applyFont="1" applyFill="1" applyAlignment="1">
      <alignment wrapText="1"/>
    </xf>
    <xf numFmtId="0" fontId="6" fillId="2" borderId="0" xfId="0" applyFont="1" applyFill="1" applyAlignment="1">
      <alignment horizontal="center" wrapText="1"/>
    </xf>
    <xf numFmtId="0" fontId="30" fillId="2" borderId="0" xfId="0" applyFont="1" applyFill="1" applyAlignment="1">
      <alignment horizontal="center" vertical="center" wrapText="1"/>
    </xf>
    <xf numFmtId="0" fontId="12" fillId="0" borderId="8" xfId="0" applyFont="1" applyBorder="1" applyAlignment="1">
      <alignment horizontal="center" vertical="center" wrapText="1"/>
    </xf>
    <xf numFmtId="0" fontId="9" fillId="0" borderId="0" xfId="0" applyFont="1" applyAlignment="1">
      <alignment horizontal="center" vertical="center"/>
    </xf>
    <xf numFmtId="0" fontId="9" fillId="0" borderId="0" xfId="0" applyFont="1" applyAlignment="1">
      <alignment vertical="center"/>
    </xf>
    <xf numFmtId="0" fontId="7" fillId="2" borderId="2" xfId="0" applyFont="1" applyFill="1" applyBorder="1" applyAlignment="1">
      <alignment wrapText="1"/>
    </xf>
    <xf numFmtId="0" fontId="10" fillId="9" borderId="2" xfId="0" applyFont="1" applyFill="1" applyBorder="1" applyAlignment="1">
      <alignment wrapText="1"/>
    </xf>
    <xf numFmtId="0" fontId="10" fillId="2" borderId="0" xfId="0" applyFont="1" applyFill="1" applyBorder="1" applyAlignment="1">
      <alignment horizontal="center"/>
    </xf>
    <xf numFmtId="166" fontId="10" fillId="21" borderId="0" xfId="0" applyNumberFormat="1" applyFont="1" applyFill="1" applyBorder="1" applyAlignment="1">
      <alignment horizontal="center"/>
    </xf>
    <xf numFmtId="0" fontId="7" fillId="0" borderId="44" xfId="0" applyFont="1" applyBorder="1" applyAlignment="1">
      <alignment horizontal="center"/>
    </xf>
    <xf numFmtId="0" fontId="23" fillId="0" borderId="45" xfId="0" applyFont="1" applyBorder="1" applyAlignment="1">
      <alignment horizontal="left" vertical="center" wrapText="1"/>
    </xf>
    <xf numFmtId="0" fontId="7" fillId="0" borderId="45" xfId="0" applyFont="1" applyBorder="1" applyAlignment="1">
      <alignment horizontal="center" vertical="center"/>
    </xf>
    <xf numFmtId="167" fontId="7" fillId="0" borderId="45" xfId="0" applyNumberFormat="1" applyFont="1" applyBorder="1" applyAlignment="1">
      <alignment horizontal="center" vertical="center"/>
    </xf>
    <xf numFmtId="0" fontId="7" fillId="0" borderId="46" xfId="0" applyFont="1" applyBorder="1" applyAlignment="1">
      <alignment horizontal="center" vertical="center"/>
    </xf>
    <xf numFmtId="0" fontId="7" fillId="9" borderId="40" xfId="0" applyFont="1" applyFill="1" applyBorder="1" applyAlignment="1">
      <alignment horizontal="center"/>
    </xf>
    <xf numFmtId="0" fontId="23" fillId="9" borderId="8" xfId="0" applyFont="1" applyFill="1" applyBorder="1" applyAlignment="1">
      <alignment horizontal="left" vertical="center" wrapText="1"/>
    </xf>
    <xf numFmtId="0" fontId="7" fillId="26" borderId="8" xfId="0" applyFont="1" applyFill="1" applyBorder="1" applyAlignment="1">
      <alignment horizontal="center" vertical="center"/>
    </xf>
    <xf numFmtId="0" fontId="7" fillId="9" borderId="8" xfId="0" applyFont="1" applyFill="1" applyBorder="1" applyAlignment="1">
      <alignment horizontal="center" vertical="center"/>
    </xf>
    <xf numFmtId="166" fontId="7" fillId="9" borderId="8" xfId="0" applyNumberFormat="1" applyFont="1" applyFill="1" applyBorder="1" applyAlignment="1">
      <alignment horizontal="center" vertical="center"/>
    </xf>
    <xf numFmtId="0" fontId="7" fillId="0" borderId="3" xfId="0" applyFont="1" applyBorder="1" applyAlignment="1">
      <alignment horizontal="left" vertical="center"/>
    </xf>
    <xf numFmtId="0" fontId="10" fillId="9" borderId="9" xfId="0" applyFont="1" applyFill="1" applyBorder="1" applyAlignment="1">
      <alignment horizontal="left" vertical="center" wrapText="1"/>
    </xf>
    <xf numFmtId="0" fontId="23" fillId="24" borderId="58" xfId="0" applyFont="1" applyFill="1" applyBorder="1" applyAlignment="1" applyProtection="1">
      <alignment horizontal="left" vertical="center" wrapText="1"/>
      <protection locked="0"/>
    </xf>
    <xf numFmtId="170" fontId="7" fillId="9" borderId="4" xfId="0" applyNumberFormat="1" applyFont="1" applyFill="1" applyBorder="1" applyAlignment="1" applyProtection="1">
      <alignment horizontal="center" vertical="center" wrapText="1"/>
      <protection hidden="1"/>
    </xf>
    <xf numFmtId="0" fontId="7" fillId="0" borderId="58" xfId="0" applyFont="1" applyBorder="1" applyAlignment="1" applyProtection="1">
      <alignment horizontal="center" vertical="center" wrapText="1"/>
      <protection locked="0"/>
    </xf>
    <xf numFmtId="170" fontId="7" fillId="9" borderId="51" xfId="0" applyNumberFormat="1" applyFont="1" applyFill="1" applyBorder="1" applyAlignment="1" applyProtection="1">
      <alignment horizontal="center" vertical="center" wrapText="1"/>
      <protection hidden="1"/>
    </xf>
    <xf numFmtId="0" fontId="7" fillId="0" borderId="59" xfId="0" applyFont="1" applyBorder="1" applyAlignment="1" applyProtection="1">
      <alignment horizontal="center" vertical="center" wrapText="1"/>
      <protection locked="0"/>
    </xf>
    <xf numFmtId="167" fontId="7" fillId="8" borderId="2" xfId="0" applyNumberFormat="1" applyFont="1" applyFill="1" applyBorder="1" applyAlignment="1">
      <alignment horizontal="center" vertical="center" wrapText="1"/>
    </xf>
    <xf numFmtId="167" fontId="6" fillId="0" borderId="0" xfId="79" applyNumberFormat="1" applyFont="1" applyFill="1" applyBorder="1" applyAlignment="1">
      <alignment horizontal="center" wrapText="1"/>
    </xf>
    <xf numFmtId="0" fontId="3" fillId="2" borderId="0" xfId="0" applyFont="1" applyFill="1" applyBorder="1" applyAlignment="1">
      <alignment vertical="center"/>
    </xf>
    <xf numFmtId="0" fontId="0" fillId="0" borderId="0" xfId="0" applyAlignment="1">
      <alignment vertical="center"/>
    </xf>
    <xf numFmtId="0" fontId="6" fillId="2" borderId="0" xfId="0" applyFont="1" applyFill="1" applyBorder="1" applyAlignment="1">
      <alignment horizontal="center" vertical="center" wrapText="1"/>
    </xf>
    <xf numFmtId="0" fontId="109" fillId="0" borderId="0" xfId="0" applyFont="1" applyAlignment="1">
      <alignment vertical="center"/>
    </xf>
    <xf numFmtId="0" fontId="7" fillId="0" borderId="0" xfId="0" applyFont="1" applyBorder="1" applyAlignment="1">
      <alignment vertical="center"/>
    </xf>
    <xf numFmtId="0" fontId="23" fillId="9" borderId="9" xfId="0" applyFont="1" applyFill="1" applyBorder="1" applyAlignment="1">
      <alignment horizontal="left" vertical="center" wrapText="1"/>
    </xf>
    <xf numFmtId="0" fontId="7" fillId="2" borderId="36" xfId="0" applyFont="1" applyFill="1" applyBorder="1" applyAlignment="1">
      <alignment vertical="center" wrapText="1"/>
    </xf>
    <xf numFmtId="0" fontId="7" fillId="2" borderId="14" xfId="0" applyFont="1" applyFill="1" applyBorder="1" applyAlignment="1">
      <alignment horizontal="center" vertical="center" wrapText="1"/>
    </xf>
    <xf numFmtId="0" fontId="10" fillId="0" borderId="72" xfId="0" applyFont="1" applyFill="1" applyBorder="1" applyAlignment="1">
      <alignment horizontal="center" vertical="center" wrapText="1"/>
    </xf>
    <xf numFmtId="0" fontId="10" fillId="0" borderId="21" xfId="0" applyFont="1" applyFill="1" applyBorder="1" applyAlignment="1">
      <alignment horizontal="center" vertical="center" wrapText="1"/>
    </xf>
    <xf numFmtId="0" fontId="12" fillId="0" borderId="22" xfId="0" applyFont="1" applyFill="1" applyBorder="1" applyAlignment="1">
      <alignment horizontal="center" vertical="center" wrapText="1"/>
    </xf>
    <xf numFmtId="0" fontId="12" fillId="0" borderId="22" xfId="0" applyFont="1" applyFill="1" applyBorder="1" applyAlignment="1" applyProtection="1">
      <alignment horizontal="center" vertical="center" wrapText="1"/>
    </xf>
    <xf numFmtId="0" fontId="12" fillId="0" borderId="60" xfId="0" applyFont="1" applyFill="1" applyBorder="1" applyAlignment="1">
      <alignment horizontal="center" vertical="center" wrapText="1"/>
    </xf>
    <xf numFmtId="0" fontId="12" fillId="0" borderId="41" xfId="0" applyFont="1" applyFill="1" applyBorder="1" applyAlignment="1">
      <alignment horizontal="center" vertical="center" wrapText="1"/>
    </xf>
    <xf numFmtId="0" fontId="12" fillId="0" borderId="24" xfId="0" applyFont="1" applyFill="1" applyBorder="1" applyAlignment="1" applyProtection="1">
      <alignment horizontal="center" vertical="center" wrapText="1"/>
    </xf>
    <xf numFmtId="0" fontId="12" fillId="0" borderId="42" xfId="0" applyFont="1" applyBorder="1" applyAlignment="1">
      <alignment horizontal="center" vertical="center"/>
    </xf>
    <xf numFmtId="0" fontId="12" fillId="0" borderId="64" xfId="0" applyFont="1" applyBorder="1" applyAlignment="1">
      <alignment horizontal="center" vertical="center"/>
    </xf>
    <xf numFmtId="0" fontId="12" fillId="0" borderId="37" xfId="0" applyFont="1" applyBorder="1" applyAlignment="1">
      <alignment horizontal="center" vertical="center"/>
    </xf>
    <xf numFmtId="0" fontId="12" fillId="0" borderId="8" xfId="0" applyFont="1" applyBorder="1" applyAlignment="1">
      <alignment horizontal="center" vertical="center"/>
    </xf>
    <xf numFmtId="0" fontId="12" fillId="0" borderId="40" xfId="0" applyFont="1" applyBorder="1" applyAlignment="1">
      <alignment horizontal="center" vertical="center"/>
    </xf>
    <xf numFmtId="0" fontId="12" fillId="0" borderId="19" xfId="0" applyFont="1" applyBorder="1" applyAlignment="1">
      <alignment horizontal="center" vertical="center"/>
    </xf>
    <xf numFmtId="0" fontId="12" fillId="0" borderId="73" xfId="0" applyFont="1" applyBorder="1" applyAlignment="1">
      <alignment horizontal="center" vertical="center"/>
    </xf>
    <xf numFmtId="0" fontId="10" fillId="0" borderId="58" xfId="0" applyFont="1" applyFill="1" applyBorder="1" applyAlignment="1">
      <alignment horizontal="left" vertical="center" wrapText="1"/>
    </xf>
    <xf numFmtId="166" fontId="12" fillId="0" borderId="6" xfId="0" applyNumberFormat="1" applyFont="1" applyBorder="1" applyAlignment="1">
      <alignment horizontal="center" vertical="center"/>
    </xf>
    <xf numFmtId="166" fontId="12" fillId="0" borderId="2" xfId="0" applyNumberFormat="1" applyFont="1" applyBorder="1" applyAlignment="1">
      <alignment horizontal="center" vertical="center"/>
    </xf>
    <xf numFmtId="0" fontId="12" fillId="0" borderId="18" xfId="0" applyFont="1" applyFill="1" applyBorder="1" applyAlignment="1" applyProtection="1">
      <alignment horizontal="center" vertical="center" wrapText="1"/>
      <protection locked="0"/>
    </xf>
    <xf numFmtId="166" fontId="12" fillId="0" borderId="26" xfId="0" applyNumberFormat="1" applyFont="1" applyBorder="1" applyAlignment="1">
      <alignment horizontal="center" vertical="center"/>
    </xf>
    <xf numFmtId="166" fontId="12" fillId="0" borderId="47" xfId="0" applyNumberFormat="1" applyFont="1" applyBorder="1" applyAlignment="1">
      <alignment horizontal="center" vertical="center"/>
    </xf>
    <xf numFmtId="166" fontId="12" fillId="0" borderId="58" xfId="0" applyNumberFormat="1" applyFont="1" applyBorder="1" applyAlignment="1">
      <alignment horizontal="center" vertical="center"/>
    </xf>
    <xf numFmtId="0" fontId="12" fillId="24" borderId="73" xfId="0" applyFont="1" applyFill="1" applyBorder="1" applyAlignment="1">
      <alignment horizontal="center" vertical="center"/>
    </xf>
    <xf numFmtId="0" fontId="7" fillId="24" borderId="6" xfId="0" applyFont="1" applyFill="1" applyBorder="1" applyAlignment="1">
      <alignment horizontal="center" vertical="center"/>
    </xf>
    <xf numFmtId="0" fontId="7" fillId="24" borderId="2" xfId="0" applyFont="1" applyFill="1" applyBorder="1" applyAlignment="1">
      <alignment horizontal="center" vertical="center"/>
    </xf>
    <xf numFmtId="0" fontId="7" fillId="24" borderId="58" xfId="0" applyFont="1" applyFill="1" applyBorder="1" applyAlignment="1">
      <alignment horizontal="center" vertical="center"/>
    </xf>
    <xf numFmtId="0" fontId="7" fillId="24" borderId="26" xfId="0" applyFont="1" applyFill="1" applyBorder="1" applyAlignment="1">
      <alignment horizontal="center" vertical="center"/>
    </xf>
    <xf numFmtId="0" fontId="7" fillId="24" borderId="47" xfId="0" applyFont="1" applyFill="1" applyBorder="1" applyAlignment="1">
      <alignment horizontal="center" vertical="center"/>
    </xf>
    <xf numFmtId="0" fontId="7" fillId="0" borderId="73" xfId="0" applyFont="1" applyBorder="1" applyAlignment="1">
      <alignment horizontal="center" vertical="center"/>
    </xf>
    <xf numFmtId="0" fontId="7" fillId="0" borderId="58" xfId="0" applyFont="1" applyBorder="1" applyAlignment="1">
      <alignment vertical="center" wrapText="1"/>
    </xf>
    <xf numFmtId="0" fontId="7" fillId="0" borderId="2" xfId="0" applyFont="1" applyBorder="1" applyAlignment="1">
      <alignment vertical="center"/>
    </xf>
    <xf numFmtId="0" fontId="7" fillId="0" borderId="47" xfId="0" applyFont="1" applyBorder="1" applyAlignment="1">
      <alignment vertical="center"/>
    </xf>
    <xf numFmtId="0" fontId="7" fillId="0" borderId="58" xfId="0" applyFont="1" applyBorder="1" applyAlignment="1">
      <alignment vertical="center"/>
    </xf>
    <xf numFmtId="0" fontId="35" fillId="24" borderId="73" xfId="0" applyFont="1" applyFill="1" applyBorder="1" applyAlignment="1">
      <alignment horizontal="center" vertical="center"/>
    </xf>
    <xf numFmtId="0" fontId="12" fillId="0" borderId="74" xfId="0" applyFont="1" applyBorder="1" applyAlignment="1">
      <alignment horizontal="center" vertical="center"/>
    </xf>
    <xf numFmtId="0" fontId="7" fillId="0" borderId="59" xfId="0" applyFont="1" applyBorder="1" applyAlignment="1">
      <alignment vertical="center"/>
    </xf>
    <xf numFmtId="0" fontId="7" fillId="0" borderId="50" xfId="0" applyFont="1" applyBorder="1" applyAlignment="1">
      <alignment vertical="center"/>
    </xf>
    <xf numFmtId="0" fontId="12" fillId="0" borderId="0" xfId="0" applyFont="1" applyBorder="1" applyAlignment="1">
      <alignment horizontal="center" vertical="center"/>
    </xf>
    <xf numFmtId="166" fontId="7" fillId="0" borderId="0" xfId="0" applyNumberFormat="1" applyFont="1" applyBorder="1" applyAlignment="1">
      <alignment horizontal="center" vertical="center"/>
    </xf>
    <xf numFmtId="0" fontId="83" fillId="0" borderId="0" xfId="0" applyFont="1" applyBorder="1" applyAlignment="1">
      <alignment vertical="center"/>
    </xf>
    <xf numFmtId="0" fontId="0" fillId="0" borderId="0" xfId="0" applyBorder="1" applyAlignment="1">
      <alignment vertical="center"/>
    </xf>
    <xf numFmtId="0" fontId="111" fillId="0" borderId="0" xfId="0" applyFont="1" applyBorder="1" applyAlignment="1">
      <alignment vertical="center"/>
    </xf>
    <xf numFmtId="0" fontId="109" fillId="0" borderId="0" xfId="0" applyFont="1" applyBorder="1" applyAlignment="1">
      <alignment vertical="center"/>
    </xf>
    <xf numFmtId="0" fontId="111" fillId="0" borderId="0" xfId="0" applyFont="1" applyFill="1" applyBorder="1" applyAlignment="1">
      <alignment vertical="center"/>
    </xf>
    <xf numFmtId="0" fontId="12" fillId="2" borderId="0" xfId="0" applyFont="1" applyFill="1" applyAlignment="1">
      <alignment horizontal="center" vertical="center" wrapText="1"/>
    </xf>
    <xf numFmtId="0" fontId="7" fillId="2" borderId="1" xfId="0" applyFont="1" applyFill="1" applyBorder="1" applyAlignment="1">
      <alignment horizontal="center" vertical="center" wrapText="1"/>
    </xf>
    <xf numFmtId="0" fontId="8" fillId="2" borderId="0" xfId="0" applyFont="1" applyFill="1" applyBorder="1" applyAlignment="1">
      <alignment horizontal="center" vertical="center" wrapText="1"/>
    </xf>
    <xf numFmtId="0" fontId="8" fillId="2" borderId="33" xfId="0" applyFont="1" applyFill="1" applyBorder="1" applyAlignment="1">
      <alignment horizontal="center" vertical="center" wrapText="1"/>
    </xf>
    <xf numFmtId="0" fontId="7" fillId="0" borderId="0" xfId="0" applyFont="1" applyAlignment="1">
      <alignment horizontal="center" vertical="center" wrapText="1"/>
    </xf>
    <xf numFmtId="0" fontId="10" fillId="2" borderId="0" xfId="0" applyFont="1" applyFill="1" applyAlignment="1">
      <alignment horizontal="center" vertical="center" wrapText="1"/>
    </xf>
    <xf numFmtId="0" fontId="10" fillId="9" borderId="9" xfId="0" applyFont="1" applyFill="1" applyBorder="1" applyAlignment="1">
      <alignment horizontal="center" vertical="center" wrapText="1"/>
    </xf>
    <xf numFmtId="0" fontId="10" fillId="26" borderId="9" xfId="0" applyFont="1" applyFill="1" applyBorder="1" applyAlignment="1">
      <alignment horizontal="center" vertical="center" wrapText="1"/>
    </xf>
    <xf numFmtId="0" fontId="0" fillId="0" borderId="0" xfId="0" applyAlignment="1">
      <alignment horizontal="center" vertical="center" wrapText="1"/>
    </xf>
    <xf numFmtId="0" fontId="12" fillId="0" borderId="37" xfId="0" applyFont="1" applyBorder="1" applyAlignment="1">
      <alignment horizontal="center" vertical="center" wrapText="1"/>
    </xf>
    <xf numFmtId="0" fontId="12" fillId="0" borderId="28" xfId="0" applyFont="1" applyBorder="1" applyAlignment="1">
      <alignment horizontal="center" vertical="center" wrapText="1"/>
    </xf>
    <xf numFmtId="166" fontId="12" fillId="0" borderId="6" xfId="0" applyNumberFormat="1" applyFont="1" applyBorder="1" applyAlignment="1">
      <alignment horizontal="center" vertical="center" wrapText="1"/>
    </xf>
    <xf numFmtId="166" fontId="12" fillId="0" borderId="2" xfId="0" applyNumberFormat="1" applyFont="1" applyBorder="1" applyAlignment="1">
      <alignment horizontal="center" vertical="center" wrapText="1"/>
    </xf>
    <xf numFmtId="1" fontId="84" fillId="0" borderId="4" xfId="0" applyNumberFormat="1" applyFont="1" applyBorder="1" applyAlignment="1">
      <alignment horizontal="center" vertical="center" wrapText="1"/>
    </xf>
    <xf numFmtId="0" fontId="7" fillId="24" borderId="6" xfId="0" applyFont="1" applyFill="1" applyBorder="1" applyAlignment="1">
      <alignment horizontal="center" vertical="center" wrapText="1"/>
    </xf>
    <xf numFmtId="0" fontId="7" fillId="24" borderId="2" xfId="0" applyFont="1" applyFill="1" applyBorder="1" applyAlignment="1">
      <alignment horizontal="center" vertical="center" wrapText="1"/>
    </xf>
    <xf numFmtId="0" fontId="7" fillId="24" borderId="4" xfId="0" applyFont="1" applyFill="1" applyBorder="1" applyAlignment="1">
      <alignment horizontal="center" vertical="center" wrapText="1"/>
    </xf>
    <xf numFmtId="0" fontId="7" fillId="0" borderId="53" xfId="0" applyFont="1" applyBorder="1" applyAlignment="1">
      <alignment horizontal="center" vertical="center" wrapText="1"/>
    </xf>
    <xf numFmtId="0" fontId="0" fillId="0" borderId="0" xfId="0" applyBorder="1" applyAlignment="1">
      <alignment horizontal="center" vertical="center" wrapText="1"/>
    </xf>
    <xf numFmtId="0" fontId="9" fillId="0" borderId="2" xfId="0" applyFont="1" applyBorder="1" applyAlignment="1">
      <alignment horizontal="center" vertical="center" wrapText="1"/>
    </xf>
    <xf numFmtId="168" fontId="9" fillId="0" borderId="2" xfId="101" applyNumberFormat="1" applyFont="1" applyBorder="1" applyAlignment="1">
      <alignment horizontal="center" vertical="center" wrapText="1"/>
    </xf>
    <xf numFmtId="0" fontId="9" fillId="0" borderId="0" xfId="0" applyFont="1" applyBorder="1" applyAlignment="1">
      <alignment horizontal="center" vertical="center" wrapText="1"/>
    </xf>
    <xf numFmtId="168" fontId="9" fillId="0" borderId="0" xfId="101" applyNumberFormat="1" applyFont="1" applyBorder="1" applyAlignment="1">
      <alignment horizontal="center" vertical="center" wrapText="1"/>
    </xf>
    <xf numFmtId="0" fontId="7" fillId="0" borderId="2" xfId="76" applyFont="1" applyFill="1" applyBorder="1" applyAlignment="1">
      <alignment horizontal="center" vertical="center"/>
    </xf>
    <xf numFmtId="0" fontId="41" fillId="2" borderId="1" xfId="0" applyFont="1" applyFill="1" applyBorder="1" applyAlignment="1">
      <alignment horizontal="left" vertical="center" wrapText="1"/>
    </xf>
    <xf numFmtId="0" fontId="8" fillId="2" borderId="33" xfId="0" applyFont="1" applyFill="1" applyBorder="1" applyAlignment="1">
      <alignment vertical="center" wrapText="1"/>
    </xf>
    <xf numFmtId="0" fontId="8" fillId="2" borderId="0" xfId="0" applyFont="1" applyFill="1" applyBorder="1" applyAlignment="1">
      <alignment vertical="center" wrapText="1"/>
    </xf>
    <xf numFmtId="0" fontId="88" fillId="2" borderId="0" xfId="0" applyFont="1" applyFill="1" applyAlignment="1">
      <alignment horizontal="left" vertical="center" wrapText="1"/>
    </xf>
    <xf numFmtId="0" fontId="10" fillId="0" borderId="0" xfId="0" applyFont="1" applyBorder="1" applyAlignment="1">
      <alignment vertical="center" wrapText="1"/>
    </xf>
    <xf numFmtId="0" fontId="7" fillId="0" borderId="0" xfId="0" applyFont="1" applyBorder="1" applyAlignment="1">
      <alignment horizontal="left" vertical="center" wrapText="1"/>
    </xf>
    <xf numFmtId="0" fontId="7" fillId="0" borderId="0" xfId="0" applyFont="1" applyBorder="1" applyAlignment="1">
      <alignment vertical="center" wrapText="1"/>
    </xf>
    <xf numFmtId="0" fontId="10" fillId="2" borderId="0" xfId="0" applyFont="1" applyFill="1" applyAlignment="1">
      <alignment horizontal="left" vertical="center" wrapText="1"/>
    </xf>
    <xf numFmtId="0" fontId="12" fillId="0" borderId="64" xfId="0" applyFont="1" applyBorder="1" applyAlignment="1">
      <alignment horizontal="center" vertical="center" wrapText="1"/>
    </xf>
    <xf numFmtId="0" fontId="7" fillId="0" borderId="59" xfId="0" applyFont="1" applyBorder="1" applyAlignment="1">
      <alignment vertical="center" wrapText="1"/>
    </xf>
    <xf numFmtId="0" fontId="88" fillId="0" borderId="0" xfId="0" applyFont="1" applyBorder="1" applyAlignment="1">
      <alignment vertical="center" wrapText="1"/>
    </xf>
    <xf numFmtId="0" fontId="0" fillId="0" borderId="0" xfId="0" applyBorder="1" applyAlignment="1">
      <alignment vertical="center" wrapText="1"/>
    </xf>
    <xf numFmtId="0" fontId="0" fillId="0" borderId="0" xfId="0" applyAlignment="1">
      <alignment vertical="center" wrapText="1"/>
    </xf>
    <xf numFmtId="167" fontId="12" fillId="0" borderId="60" xfId="0" applyNumberFormat="1" applyFont="1" applyFill="1" applyBorder="1" applyAlignment="1" applyProtection="1">
      <alignment horizontal="center" vertical="center" wrapText="1"/>
    </xf>
    <xf numFmtId="167" fontId="12" fillId="0" borderId="28" xfId="0" applyNumberFormat="1" applyFont="1" applyBorder="1" applyAlignment="1">
      <alignment horizontal="center" vertical="center"/>
    </xf>
    <xf numFmtId="167" fontId="12" fillId="0" borderId="4" xfId="0" applyNumberFormat="1" applyFont="1" applyBorder="1" applyAlignment="1">
      <alignment horizontal="center" vertical="center"/>
    </xf>
    <xf numFmtId="167" fontId="7" fillId="24" borderId="4" xfId="0" applyNumberFormat="1" applyFont="1" applyFill="1" applyBorder="1" applyAlignment="1">
      <alignment horizontal="center" vertical="center"/>
    </xf>
    <xf numFmtId="167" fontId="0" fillId="0" borderId="0" xfId="0" applyNumberFormat="1" applyAlignment="1">
      <alignment horizontal="center" vertical="center"/>
    </xf>
    <xf numFmtId="167" fontId="7" fillId="0" borderId="4" xfId="0" applyNumberFormat="1" applyFont="1" applyBorder="1" applyAlignment="1">
      <alignment horizontal="center" vertical="center"/>
    </xf>
    <xf numFmtId="167" fontId="7" fillId="0" borderId="51" xfId="0" applyNumberFormat="1" applyFont="1" applyBorder="1" applyAlignment="1">
      <alignment horizontal="center" vertical="center"/>
    </xf>
    <xf numFmtId="167" fontId="0" fillId="0" borderId="0" xfId="0" applyNumberFormat="1" applyBorder="1" applyAlignment="1">
      <alignment horizontal="center" vertical="center"/>
    </xf>
    <xf numFmtId="0" fontId="22" fillId="15" borderId="2" xfId="78" applyFont="1" applyFill="1" applyBorder="1" applyAlignment="1">
      <alignment horizontal="center"/>
    </xf>
    <xf numFmtId="0" fontId="32" fillId="15" borderId="2" xfId="77" applyFont="1" applyFill="1" applyBorder="1"/>
    <xf numFmtId="1" fontId="32" fillId="15" borderId="2" xfId="77" applyNumberFormat="1" applyFont="1" applyFill="1" applyBorder="1" applyAlignment="1">
      <alignment horizontal="right" vertical="center"/>
    </xf>
    <xf numFmtId="0" fontId="22" fillId="15" borderId="2" xfId="78" applyFont="1" applyFill="1" applyBorder="1"/>
    <xf numFmtId="166" fontId="21" fillId="15" borderId="2" xfId="78" applyNumberFormat="1" applyFont="1" applyFill="1" applyBorder="1" applyAlignment="1">
      <alignment horizontal="center" vertical="center"/>
    </xf>
    <xf numFmtId="0" fontId="10" fillId="15" borderId="2" xfId="77" applyFont="1" applyFill="1" applyBorder="1"/>
    <xf numFmtId="0" fontId="11" fillId="15" borderId="2" xfId="77" applyFont="1" applyFill="1" applyBorder="1"/>
    <xf numFmtId="0" fontId="22" fillId="15" borderId="2" xfId="78" applyFont="1" applyFill="1" applyBorder="1" applyAlignment="1">
      <alignment horizontal="center" vertical="center"/>
    </xf>
    <xf numFmtId="0" fontId="7" fillId="15" borderId="2" xfId="72" applyFont="1" applyFill="1" applyBorder="1" applyAlignment="1">
      <alignment vertical="center" wrapText="1"/>
    </xf>
    <xf numFmtId="0" fontId="7" fillId="15" borderId="2" xfId="69" applyFont="1" applyFill="1" applyBorder="1" applyAlignment="1">
      <alignment horizontal="center" vertical="center"/>
    </xf>
    <xf numFmtId="0" fontId="7" fillId="15" borderId="2" xfId="78" applyFont="1" applyFill="1" applyBorder="1" applyAlignment="1">
      <alignment horizontal="center" vertical="center"/>
    </xf>
    <xf numFmtId="0" fontId="7" fillId="15" borderId="2" xfId="0" applyFont="1" applyFill="1" applyBorder="1" applyAlignment="1">
      <alignment horizontal="center" vertical="center"/>
    </xf>
    <xf numFmtId="0" fontId="7" fillId="15" borderId="2" xfId="78" applyFont="1" applyFill="1" applyBorder="1"/>
    <xf numFmtId="0" fontId="22" fillId="15" borderId="8" xfId="78" applyFont="1" applyFill="1" applyBorder="1" applyAlignment="1">
      <alignment vertical="center" wrapText="1"/>
    </xf>
    <xf numFmtId="167" fontId="14" fillId="15" borderId="2" xfId="0" applyNumberFormat="1" applyFont="1" applyFill="1" applyBorder="1" applyAlignment="1">
      <alignment horizontal="center" vertical="center"/>
    </xf>
    <xf numFmtId="167" fontId="74" fillId="15" borderId="2" xfId="0" applyNumberFormat="1" applyFont="1" applyFill="1" applyBorder="1" applyAlignment="1">
      <alignment horizontal="center" vertical="center"/>
    </xf>
    <xf numFmtId="167" fontId="7" fillId="15" borderId="2" xfId="79" applyNumberFormat="1" applyFont="1" applyFill="1" applyBorder="1" applyAlignment="1">
      <alignment horizontal="center" vertical="center" wrapText="1"/>
    </xf>
    <xf numFmtId="167" fontId="32" fillId="15" borderId="2" xfId="69" applyNumberFormat="1" applyFont="1" applyFill="1" applyBorder="1" applyAlignment="1">
      <alignment horizontal="center" vertical="center" wrapText="1"/>
    </xf>
    <xf numFmtId="167" fontId="9" fillId="15" borderId="2" xfId="69" applyNumberFormat="1" applyFont="1" applyFill="1" applyBorder="1" applyAlignment="1">
      <alignment horizontal="center" vertical="center" wrapText="1"/>
    </xf>
    <xf numFmtId="0" fontId="7" fillId="0" borderId="3" xfId="0" applyFont="1" applyBorder="1" applyAlignment="1">
      <alignment horizontal="center" vertical="center"/>
    </xf>
    <xf numFmtId="0" fontId="7" fillId="0" borderId="8" xfId="0" applyFont="1" applyBorder="1" applyAlignment="1">
      <alignment horizontal="center" vertical="center"/>
    </xf>
    <xf numFmtId="0" fontId="7" fillId="0" borderId="3" xfId="0" applyFont="1" applyBorder="1" applyAlignment="1">
      <alignment horizontal="center" vertical="center" wrapText="1"/>
    </xf>
    <xf numFmtId="0" fontId="7" fillId="0" borderId="2" xfId="0" applyFont="1" applyBorder="1" applyAlignment="1">
      <alignment horizontal="center" vertical="center" wrapText="1"/>
    </xf>
    <xf numFmtId="0" fontId="7" fillId="0" borderId="2" xfId="0" applyFont="1" applyBorder="1" applyAlignment="1">
      <alignment horizontal="center" vertical="center"/>
    </xf>
    <xf numFmtId="0" fontId="14" fillId="0" borderId="2" xfId="76" applyFont="1" applyFill="1" applyBorder="1" applyAlignment="1">
      <alignment horizontal="center" vertical="center" wrapText="1"/>
    </xf>
    <xf numFmtId="0" fontId="7" fillId="0" borderId="2" xfId="76" applyFont="1" applyFill="1" applyBorder="1" applyAlignment="1">
      <alignment horizontal="center" vertical="center" wrapText="1"/>
    </xf>
    <xf numFmtId="0" fontId="37" fillId="0" borderId="2" xfId="76" applyFont="1" applyFill="1" applyBorder="1" applyAlignment="1">
      <alignment horizontal="center" vertical="center"/>
    </xf>
    <xf numFmtId="0" fontId="19" fillId="0" borderId="0" xfId="76" applyFont="1" applyFill="1" applyBorder="1" applyAlignment="1">
      <alignment horizontal="center" vertical="center"/>
    </xf>
    <xf numFmtId="0" fontId="7" fillId="10" borderId="2" xfId="76" applyFont="1" applyFill="1" applyBorder="1" applyAlignment="1">
      <alignment horizontal="center" vertical="center"/>
    </xf>
    <xf numFmtId="0" fontId="14" fillId="26" borderId="2" xfId="0" applyFont="1" applyFill="1" applyBorder="1" applyAlignment="1">
      <alignment horizontal="center" vertical="center" wrapText="1"/>
    </xf>
    <xf numFmtId="0" fontId="14" fillId="26" borderId="2" xfId="0" applyFont="1" applyFill="1" applyBorder="1" applyAlignment="1">
      <alignment horizontal="center" vertical="center"/>
    </xf>
    <xf numFmtId="0" fontId="7" fillId="0" borderId="0" xfId="76" applyFont="1" applyFill="1" applyBorder="1" applyAlignment="1">
      <alignment horizontal="center" vertical="center"/>
    </xf>
    <xf numFmtId="166" fontId="19" fillId="0" borderId="0" xfId="76" applyNumberFormat="1" applyFont="1" applyFill="1" applyBorder="1" applyAlignment="1">
      <alignment horizontal="center" vertical="center"/>
    </xf>
    <xf numFmtId="0" fontId="7" fillId="0" borderId="0" xfId="76" applyFont="1" applyFill="1" applyAlignment="1">
      <alignment horizontal="center" vertical="center"/>
    </xf>
    <xf numFmtId="0" fontId="7" fillId="17" borderId="2" xfId="76" applyFont="1" applyFill="1" applyBorder="1" applyAlignment="1">
      <alignment horizontal="center" vertical="center" wrapText="1"/>
    </xf>
    <xf numFmtId="0" fontId="7" fillId="10" borderId="2" xfId="76" applyFont="1" applyFill="1" applyBorder="1" applyAlignment="1">
      <alignment horizontal="center" vertical="center" wrapText="1"/>
    </xf>
    <xf numFmtId="0" fontId="7" fillId="17" borderId="2" xfId="76" applyFont="1" applyFill="1" applyBorder="1" applyAlignment="1">
      <alignment horizontal="center" vertical="center"/>
    </xf>
    <xf numFmtId="0" fontId="7" fillId="0" borderId="0" xfId="76" applyFont="1" applyFill="1" applyBorder="1" applyAlignment="1">
      <alignment horizontal="left" vertical="center"/>
    </xf>
    <xf numFmtId="0" fontId="14" fillId="15" borderId="2" xfId="0" applyFont="1" applyFill="1" applyBorder="1" applyAlignment="1">
      <alignment horizontal="left" vertical="center" wrapText="1"/>
    </xf>
    <xf numFmtId="0" fontId="14" fillId="15" borderId="2" xfId="0" applyFont="1" applyFill="1" applyBorder="1" applyAlignment="1">
      <alignment horizontal="center" vertical="center"/>
    </xf>
    <xf numFmtId="0" fontId="7" fillId="15" borderId="2" xfId="76" applyFont="1" applyFill="1" applyBorder="1" applyAlignment="1">
      <alignment horizontal="center" vertical="center" wrapText="1"/>
    </xf>
    <xf numFmtId="3" fontId="7" fillId="15" borderId="2" xfId="76" applyNumberFormat="1" applyFont="1" applyFill="1" applyBorder="1" applyAlignment="1">
      <alignment horizontal="center" vertical="center" wrapText="1"/>
    </xf>
    <xf numFmtId="167" fontId="7" fillId="15" borderId="2" xfId="76" applyNumberFormat="1" applyFont="1" applyFill="1" applyBorder="1" applyAlignment="1">
      <alignment horizontal="center" vertical="center"/>
    </xf>
    <xf numFmtId="166" fontId="7" fillId="15" borderId="2" xfId="76" applyNumberFormat="1" applyFont="1" applyFill="1" applyBorder="1" applyAlignment="1">
      <alignment horizontal="center" vertical="center" wrapText="1"/>
    </xf>
    <xf numFmtId="1" fontId="7" fillId="15" borderId="2" xfId="76" applyNumberFormat="1" applyFont="1" applyFill="1" applyBorder="1" applyAlignment="1">
      <alignment horizontal="center" vertical="center" wrapText="1"/>
    </xf>
    <xf numFmtId="167" fontId="7" fillId="0" borderId="10" xfId="0" applyNumberFormat="1" applyFont="1" applyBorder="1" applyAlignment="1">
      <alignment horizontal="center"/>
    </xf>
    <xf numFmtId="167" fontId="10" fillId="4" borderId="11" xfId="0" applyNumberFormat="1" applyFont="1" applyFill="1" applyBorder="1" applyAlignment="1">
      <alignment wrapText="1"/>
    </xf>
    <xf numFmtId="0" fontId="10" fillId="0" borderId="0" xfId="0" applyFont="1" applyFill="1" applyAlignment="1">
      <alignment horizontal="center" vertical="center" wrapText="1"/>
    </xf>
    <xf numFmtId="0" fontId="7" fillId="0" borderId="18" xfId="0" applyFont="1" applyFill="1" applyBorder="1" applyAlignment="1">
      <alignment horizontal="center" vertical="center"/>
    </xf>
    <xf numFmtId="167" fontId="10" fillId="15" borderId="11" xfId="0" applyNumberFormat="1" applyFont="1" applyFill="1" applyBorder="1" applyAlignment="1">
      <alignment horizontal="center" vertical="center" wrapText="1"/>
    </xf>
    <xf numFmtId="0" fontId="7" fillId="0" borderId="19" xfId="0" applyFont="1" applyFill="1" applyBorder="1" applyAlignment="1">
      <alignment horizontal="center" vertical="center"/>
    </xf>
    <xf numFmtId="0" fontId="7" fillId="0" borderId="19" xfId="0" applyFont="1" applyFill="1" applyBorder="1" applyAlignment="1">
      <alignment horizontal="center" vertical="center" wrapText="1"/>
    </xf>
    <xf numFmtId="0" fontId="7" fillId="0" borderId="24" xfId="0" applyFont="1" applyFill="1" applyBorder="1" applyAlignment="1">
      <alignment horizontal="center" vertical="center" wrapText="1"/>
    </xf>
    <xf numFmtId="0" fontId="10" fillId="4" borderId="11" xfId="0" applyFont="1" applyFill="1" applyBorder="1" applyAlignment="1">
      <alignment horizontal="center" vertical="center" wrapText="1"/>
    </xf>
    <xf numFmtId="0" fontId="7" fillId="0" borderId="4" xfId="0" applyFont="1" applyFill="1" applyBorder="1" applyAlignment="1">
      <alignment horizontal="center" vertical="center"/>
    </xf>
    <xf numFmtId="0" fontId="7" fillId="0" borderId="28" xfId="0" applyFont="1" applyFill="1" applyBorder="1" applyAlignment="1">
      <alignment horizontal="center" vertical="center"/>
    </xf>
    <xf numFmtId="0" fontId="7" fillId="0" borderId="28" xfId="0" applyFont="1" applyFill="1" applyBorder="1" applyAlignment="1">
      <alignment horizontal="center" vertical="center" wrapText="1"/>
    </xf>
    <xf numFmtId="0" fontId="7" fillId="0" borderId="60" xfId="0" applyFont="1" applyFill="1" applyBorder="1" applyAlignment="1">
      <alignment horizontal="center" vertical="center" wrapText="1"/>
    </xf>
    <xf numFmtId="0" fontId="7" fillId="0" borderId="47" xfId="0" applyFont="1" applyFill="1" applyBorder="1" applyAlignment="1">
      <alignment horizontal="center" vertical="center"/>
    </xf>
    <xf numFmtId="0" fontId="7" fillId="0" borderId="50" xfId="0" applyFont="1" applyFill="1" applyBorder="1" applyAlignment="1">
      <alignment horizontal="center" vertical="center" wrapText="1"/>
    </xf>
    <xf numFmtId="0" fontId="10" fillId="15" borderId="11" xfId="0" applyFont="1" applyFill="1" applyBorder="1" applyAlignment="1">
      <alignment horizontal="center" vertical="center" wrapText="1"/>
    </xf>
    <xf numFmtId="0" fontId="7" fillId="0" borderId="51" xfId="0" applyFont="1" applyFill="1" applyBorder="1" applyAlignment="1">
      <alignment horizontal="center" vertical="center" wrapText="1"/>
    </xf>
    <xf numFmtId="0" fontId="71" fillId="2" borderId="0" xfId="0" applyFont="1" applyFill="1" applyAlignment="1">
      <alignment horizontal="center" vertical="center" textRotation="90" wrapText="1"/>
    </xf>
    <xf numFmtId="0" fontId="102" fillId="16" borderId="75" xfId="0" applyFont="1" applyFill="1" applyBorder="1" applyAlignment="1">
      <alignment vertical="center" wrapText="1"/>
    </xf>
    <xf numFmtId="0" fontId="102" fillId="16" borderId="76" xfId="0" applyFont="1" applyFill="1" applyBorder="1" applyAlignment="1">
      <alignment vertical="center" wrapText="1"/>
    </xf>
    <xf numFmtId="0" fontId="102" fillId="16" borderId="77" xfId="0" applyFont="1" applyFill="1" applyBorder="1" applyAlignment="1">
      <alignment vertical="center" wrapText="1"/>
    </xf>
    <xf numFmtId="0" fontId="20" fillId="2" borderId="78" xfId="0" applyFont="1" applyFill="1" applyBorder="1" applyAlignment="1">
      <alignment horizontal="center" vertical="center" wrapText="1"/>
    </xf>
    <xf numFmtId="0" fontId="10" fillId="2" borderId="14" xfId="0" applyFont="1" applyFill="1" applyBorder="1" applyAlignment="1">
      <alignment wrapText="1"/>
    </xf>
    <xf numFmtId="0" fontId="20" fillId="2" borderId="41" xfId="0" applyFont="1" applyFill="1" applyBorder="1" applyAlignment="1">
      <alignment horizontal="center" vertical="center" wrapText="1"/>
    </xf>
    <xf numFmtId="0" fontId="20" fillId="2" borderId="23" xfId="0" applyFont="1" applyFill="1" applyBorder="1" applyAlignment="1">
      <alignment horizontal="center" vertical="center" wrapText="1"/>
    </xf>
    <xf numFmtId="0" fontId="102" fillId="16" borderId="79" xfId="0" applyFont="1" applyFill="1" applyBorder="1" applyAlignment="1">
      <alignment vertical="center" wrapText="1"/>
    </xf>
    <xf numFmtId="0" fontId="20" fillId="2" borderId="60" xfId="0" applyFont="1" applyFill="1" applyBorder="1" applyAlignment="1">
      <alignment horizontal="center" vertical="center" wrapText="1"/>
    </xf>
    <xf numFmtId="0" fontId="20" fillId="2" borderId="21" xfId="0" applyFont="1" applyFill="1" applyBorder="1" applyAlignment="1">
      <alignment horizontal="center" vertical="center" wrapText="1"/>
    </xf>
    <xf numFmtId="0" fontId="20" fillId="0" borderId="31" xfId="0" applyFont="1" applyFill="1" applyBorder="1" applyAlignment="1">
      <alignment horizontal="center" vertical="center" wrapText="1"/>
    </xf>
    <xf numFmtId="49" fontId="71" fillId="0" borderId="0" xfId="0" applyNumberFormat="1" applyFont="1" applyFill="1" applyAlignment="1">
      <alignment horizontal="center" vertical="center" textRotation="90" wrapText="1"/>
    </xf>
    <xf numFmtId="0" fontId="12" fillId="0" borderId="8" xfId="0" applyFont="1" applyBorder="1" applyAlignment="1">
      <alignment horizontal="center"/>
    </xf>
    <xf numFmtId="0" fontId="12" fillId="0" borderId="0" xfId="0" applyFont="1" applyBorder="1" applyAlignment="1">
      <alignment horizontal="center"/>
    </xf>
    <xf numFmtId="0" fontId="21" fillId="0" borderId="8" xfId="0" applyFont="1" applyFill="1" applyBorder="1" applyAlignment="1">
      <alignment horizontal="center" wrapText="1"/>
    </xf>
    <xf numFmtId="166" fontId="21" fillId="0" borderId="2" xfId="0" applyNumberFormat="1" applyFont="1" applyBorder="1" applyAlignment="1">
      <alignment horizontal="center"/>
    </xf>
    <xf numFmtId="1" fontId="93" fillId="0" borderId="2" xfId="0" applyNumberFormat="1" applyFont="1" applyBorder="1" applyAlignment="1">
      <alignment horizontal="center"/>
    </xf>
    <xf numFmtId="0" fontId="21" fillId="0" borderId="2" xfId="0" applyFont="1" applyBorder="1"/>
    <xf numFmtId="0" fontId="103" fillId="20" borderId="66" xfId="0" applyFont="1" applyFill="1" applyBorder="1" applyAlignment="1">
      <alignment horizontal="center" vertical="center"/>
    </xf>
    <xf numFmtId="0" fontId="88" fillId="20" borderId="5" xfId="0" applyFont="1" applyFill="1" applyBorder="1" applyAlignment="1">
      <alignment horizontal="center" wrapText="1"/>
    </xf>
    <xf numFmtId="0" fontId="21" fillId="20" borderId="2" xfId="0" applyFont="1" applyFill="1" applyBorder="1" applyAlignment="1">
      <alignment horizontal="center" wrapText="1"/>
    </xf>
    <xf numFmtId="166" fontId="21" fillId="20" borderId="2" xfId="0" applyNumberFormat="1" applyFont="1" applyFill="1" applyBorder="1" applyAlignment="1">
      <alignment horizontal="center"/>
    </xf>
    <xf numFmtId="0" fontId="21" fillId="20" borderId="2" xfId="0" applyFont="1" applyFill="1" applyBorder="1" applyAlignment="1">
      <alignment horizontal="center"/>
    </xf>
    <xf numFmtId="0" fontId="103" fillId="10" borderId="66" xfId="0" applyFont="1" applyFill="1" applyBorder="1" applyAlignment="1">
      <alignment horizontal="center" vertical="center"/>
    </xf>
    <xf numFmtId="0" fontId="103" fillId="10" borderId="66" xfId="0" applyFont="1" applyFill="1" applyBorder="1" applyAlignment="1">
      <alignment horizontal="center" vertical="center" wrapText="1"/>
    </xf>
    <xf numFmtId="0" fontId="102" fillId="10" borderId="67" xfId="0" applyFont="1" applyFill="1" applyBorder="1" applyAlignment="1">
      <alignment vertical="center" wrapText="1"/>
    </xf>
    <xf numFmtId="0" fontId="103" fillId="10" borderId="67" xfId="0" applyFont="1" applyFill="1" applyBorder="1" applyAlignment="1">
      <alignment vertical="center" wrapText="1"/>
    </xf>
    <xf numFmtId="0" fontId="88" fillId="10" borderId="5" xfId="0" applyFont="1" applyFill="1" applyBorder="1" applyAlignment="1">
      <alignment horizontal="center" wrapText="1"/>
    </xf>
    <xf numFmtId="0" fontId="21" fillId="10" borderId="2" xfId="0" applyFont="1" applyFill="1" applyBorder="1" applyAlignment="1">
      <alignment horizontal="left" wrapText="1"/>
    </xf>
    <xf numFmtId="166" fontId="21" fillId="10" borderId="2" xfId="0" applyNumberFormat="1" applyFont="1" applyFill="1" applyBorder="1"/>
    <xf numFmtId="0" fontId="21" fillId="10" borderId="2" xfId="0" applyFont="1" applyFill="1" applyBorder="1"/>
    <xf numFmtId="166" fontId="21" fillId="10" borderId="2" xfId="0" applyNumberFormat="1" applyFont="1" applyFill="1" applyBorder="1" applyAlignment="1">
      <alignment horizontal="center"/>
    </xf>
    <xf numFmtId="0" fontId="103" fillId="20" borderId="67" xfId="0" applyFont="1" applyFill="1" applyBorder="1" applyAlignment="1">
      <alignment horizontal="center" vertical="center"/>
    </xf>
    <xf numFmtId="0" fontId="21" fillId="20" borderId="2" xfId="0" applyFont="1" applyFill="1" applyBorder="1"/>
    <xf numFmtId="0" fontId="102" fillId="16" borderId="67" xfId="0" applyFont="1" applyFill="1" applyBorder="1" applyAlignment="1">
      <alignment vertical="center"/>
    </xf>
    <xf numFmtId="0" fontId="11" fillId="24" borderId="2" xfId="0" applyFont="1" applyFill="1" applyBorder="1"/>
    <xf numFmtId="166" fontId="10" fillId="24" borderId="2" xfId="0" applyNumberFormat="1" applyFont="1" applyFill="1" applyBorder="1" applyAlignment="1">
      <alignment horizontal="center" vertical="center"/>
    </xf>
    <xf numFmtId="0" fontId="7" fillId="24" borderId="2" xfId="0" applyFont="1" applyFill="1" applyBorder="1"/>
    <xf numFmtId="0" fontId="102" fillId="16" borderId="66" xfId="0" applyFont="1" applyFill="1" applyBorder="1" applyAlignment="1">
      <alignment vertical="center"/>
    </xf>
    <xf numFmtId="0" fontId="22" fillId="21" borderId="67" xfId="0" applyFont="1" applyFill="1" applyBorder="1" applyAlignment="1">
      <alignment horizontal="center" vertical="center"/>
    </xf>
    <xf numFmtId="166" fontId="10" fillId="0" borderId="2" xfId="0" applyNumberFormat="1" applyFont="1" applyBorder="1" applyAlignment="1">
      <alignment horizontal="center"/>
    </xf>
    <xf numFmtId="0" fontId="7" fillId="12" borderId="2" xfId="0" applyFont="1" applyFill="1" applyBorder="1"/>
    <xf numFmtId="0" fontId="12" fillId="12" borderId="2" xfId="0" applyFont="1" applyFill="1" applyBorder="1" applyAlignment="1">
      <alignment horizontal="center"/>
    </xf>
    <xf numFmtId="0" fontId="10" fillId="12" borderId="2" xfId="0" applyFont="1" applyFill="1" applyBorder="1" applyAlignment="1">
      <alignment horizontal="center" wrapText="1"/>
    </xf>
    <xf numFmtId="0" fontId="11" fillId="12" borderId="2" xfId="0" applyFont="1" applyFill="1" applyBorder="1"/>
    <xf numFmtId="166" fontId="10" fillId="12" borderId="2" xfId="0" applyNumberFormat="1" applyFont="1" applyFill="1" applyBorder="1" applyAlignment="1">
      <alignment horizontal="center"/>
    </xf>
    <xf numFmtId="166" fontId="10" fillId="8" borderId="2" xfId="0" applyNumberFormat="1" applyFont="1" applyFill="1" applyBorder="1" applyAlignment="1">
      <alignment horizontal="center"/>
    </xf>
    <xf numFmtId="0" fontId="12" fillId="25" borderId="2" xfId="0" applyFont="1" applyFill="1" applyBorder="1" applyAlignment="1">
      <alignment horizontal="center"/>
    </xf>
    <xf numFmtId="0" fontId="7" fillId="25" borderId="2" xfId="0" applyFont="1" applyFill="1" applyBorder="1" applyAlignment="1">
      <alignment horizontal="center"/>
    </xf>
    <xf numFmtId="0" fontId="7" fillId="25" borderId="2" xfId="0" applyFont="1" applyFill="1" applyBorder="1"/>
    <xf numFmtId="166" fontId="10" fillId="25" borderId="2" xfId="0" applyNumberFormat="1" applyFont="1" applyFill="1" applyBorder="1" applyAlignment="1">
      <alignment horizontal="center"/>
    </xf>
    <xf numFmtId="171" fontId="7" fillId="25" borderId="2" xfId="0" applyNumberFormat="1" applyFont="1" applyFill="1" applyBorder="1"/>
    <xf numFmtId="166" fontId="7" fillId="25" borderId="2" xfId="0" applyNumberFormat="1" applyFont="1" applyFill="1" applyBorder="1" applyAlignment="1">
      <alignment horizontal="center"/>
    </xf>
    <xf numFmtId="0" fontId="12" fillId="24" borderId="2" xfId="0" applyFont="1" applyFill="1" applyBorder="1" applyAlignment="1">
      <alignment horizontal="center"/>
    </xf>
    <xf numFmtId="0" fontId="7" fillId="24" borderId="2" xfId="0" applyFont="1" applyFill="1" applyBorder="1" applyAlignment="1">
      <alignment horizontal="center"/>
    </xf>
    <xf numFmtId="166" fontId="10" fillId="24" borderId="2" xfId="0" applyNumberFormat="1" applyFont="1" applyFill="1" applyBorder="1" applyAlignment="1">
      <alignment horizontal="center"/>
    </xf>
    <xf numFmtId="171" fontId="7" fillId="24" borderId="2" xfId="0" applyNumberFormat="1" applyFont="1" applyFill="1" applyBorder="1"/>
    <xf numFmtId="166" fontId="7" fillId="24" borderId="2" xfId="0" applyNumberFormat="1" applyFont="1" applyFill="1" applyBorder="1" applyAlignment="1">
      <alignment horizontal="center"/>
    </xf>
    <xf numFmtId="0" fontId="12" fillId="23" borderId="2" xfId="0" applyFont="1" applyFill="1" applyBorder="1" applyAlignment="1">
      <alignment horizontal="center"/>
    </xf>
    <xf numFmtId="0" fontId="7" fillId="23" borderId="2" xfId="0" applyFont="1" applyFill="1" applyBorder="1" applyAlignment="1">
      <alignment horizontal="center"/>
    </xf>
    <xf numFmtId="0" fontId="7" fillId="23" borderId="2" xfId="0" applyFont="1" applyFill="1" applyBorder="1"/>
    <xf numFmtId="166" fontId="10" fillId="23" borderId="2" xfId="0" applyNumberFormat="1" applyFont="1" applyFill="1" applyBorder="1" applyAlignment="1">
      <alignment horizontal="center"/>
    </xf>
    <xf numFmtId="171" fontId="7" fillId="23" borderId="2" xfId="0" applyNumberFormat="1" applyFont="1" applyFill="1" applyBorder="1"/>
    <xf numFmtId="166" fontId="7" fillId="23" borderId="2" xfId="0" applyNumberFormat="1" applyFont="1" applyFill="1" applyBorder="1" applyAlignment="1">
      <alignment horizontal="center"/>
    </xf>
    <xf numFmtId="0" fontId="12" fillId="34" borderId="2" xfId="0" applyFont="1" applyFill="1" applyBorder="1" applyAlignment="1">
      <alignment horizontal="center"/>
    </xf>
    <xf numFmtId="0" fontId="7" fillId="34" borderId="2" xfId="0" applyFont="1" applyFill="1" applyBorder="1" applyAlignment="1">
      <alignment horizontal="center"/>
    </xf>
    <xf numFmtId="0" fontId="7" fillId="34" borderId="2" xfId="0" applyFont="1" applyFill="1" applyBorder="1"/>
    <xf numFmtId="166" fontId="10" fillId="34" borderId="2" xfId="0" applyNumberFormat="1" applyFont="1" applyFill="1" applyBorder="1" applyAlignment="1">
      <alignment horizontal="center"/>
    </xf>
    <xf numFmtId="171" fontId="7" fillId="34" borderId="2" xfId="0" applyNumberFormat="1" applyFont="1" applyFill="1" applyBorder="1"/>
    <xf numFmtId="166" fontId="7" fillId="34" borderId="2" xfId="0" applyNumberFormat="1" applyFont="1" applyFill="1" applyBorder="1" applyAlignment="1">
      <alignment horizontal="center"/>
    </xf>
    <xf numFmtId="0" fontId="12" fillId="26" borderId="2" xfId="0" applyFont="1" applyFill="1" applyBorder="1" applyAlignment="1">
      <alignment horizontal="center"/>
    </xf>
    <xf numFmtId="0" fontId="7" fillId="26" borderId="2" xfId="0" applyFont="1" applyFill="1" applyBorder="1" applyAlignment="1">
      <alignment horizontal="center"/>
    </xf>
    <xf numFmtId="0" fontId="7" fillId="26" borderId="2" xfId="0" applyFont="1" applyFill="1" applyBorder="1"/>
    <xf numFmtId="166" fontId="10" fillId="26" borderId="2" xfId="0" applyNumberFormat="1" applyFont="1" applyFill="1" applyBorder="1" applyAlignment="1">
      <alignment horizontal="center"/>
    </xf>
    <xf numFmtId="171" fontId="7" fillId="26" borderId="2" xfId="0" applyNumberFormat="1" applyFont="1" applyFill="1" applyBorder="1"/>
    <xf numFmtId="166" fontId="7" fillId="26" borderId="2" xfId="0" applyNumberFormat="1" applyFont="1" applyFill="1" applyBorder="1" applyAlignment="1">
      <alignment horizontal="center"/>
    </xf>
    <xf numFmtId="0" fontId="12" fillId="35" borderId="2" xfId="0" applyFont="1" applyFill="1" applyBorder="1" applyAlignment="1">
      <alignment horizontal="center"/>
    </xf>
    <xf numFmtId="0" fontId="7" fillId="35" borderId="2" xfId="0" applyFont="1" applyFill="1" applyBorder="1" applyAlignment="1">
      <alignment horizontal="center"/>
    </xf>
    <xf numFmtId="0" fontId="7" fillId="35" borderId="2" xfId="0" applyFont="1" applyFill="1" applyBorder="1"/>
    <xf numFmtId="166" fontId="10" fillId="35" borderId="2" xfId="0" applyNumberFormat="1" applyFont="1" applyFill="1" applyBorder="1" applyAlignment="1">
      <alignment horizontal="center"/>
    </xf>
    <xf numFmtId="171" fontId="7" fillId="35" borderId="2" xfId="0" applyNumberFormat="1" applyFont="1" applyFill="1" applyBorder="1"/>
    <xf numFmtId="166" fontId="7" fillId="35" borderId="2" xfId="0" applyNumberFormat="1" applyFont="1" applyFill="1" applyBorder="1" applyAlignment="1">
      <alignment horizontal="center"/>
    </xf>
    <xf numFmtId="0" fontId="7" fillId="35" borderId="3" xfId="0" applyFont="1" applyFill="1" applyBorder="1" applyAlignment="1">
      <alignment horizontal="center"/>
    </xf>
    <xf numFmtId="0" fontId="7" fillId="35" borderId="3" xfId="0" applyFont="1" applyFill="1" applyBorder="1"/>
    <xf numFmtId="171" fontId="7" fillId="35" borderId="3" xfId="0" applyNumberFormat="1" applyFont="1" applyFill="1" applyBorder="1"/>
    <xf numFmtId="166" fontId="7" fillId="35" borderId="3" xfId="0" applyNumberFormat="1" applyFont="1" applyFill="1" applyBorder="1" applyAlignment="1">
      <alignment horizontal="center"/>
    </xf>
    <xf numFmtId="0" fontId="12" fillId="33" borderId="2" xfId="0" applyFont="1" applyFill="1" applyBorder="1" applyAlignment="1">
      <alignment horizontal="center"/>
    </xf>
    <xf numFmtId="0" fontId="7" fillId="33" borderId="2" xfId="0" applyFont="1" applyFill="1" applyBorder="1" applyAlignment="1">
      <alignment horizontal="center"/>
    </xf>
    <xf numFmtId="0" fontId="7" fillId="33" borderId="2" xfId="0" applyFont="1" applyFill="1" applyBorder="1"/>
    <xf numFmtId="166" fontId="10" fillId="33" borderId="2" xfId="0" applyNumberFormat="1" applyFont="1" applyFill="1" applyBorder="1" applyAlignment="1">
      <alignment horizontal="center"/>
    </xf>
    <xf numFmtId="171" fontId="7" fillId="33" borderId="2" xfId="0" applyNumberFormat="1" applyFont="1" applyFill="1" applyBorder="1"/>
    <xf numFmtId="166" fontId="7" fillId="33" borderId="2" xfId="0" applyNumberFormat="1" applyFont="1" applyFill="1" applyBorder="1" applyAlignment="1">
      <alignment horizontal="center"/>
    </xf>
    <xf numFmtId="0" fontId="12" fillId="11" borderId="8" xfId="0" applyFont="1" applyFill="1" applyBorder="1" applyAlignment="1">
      <alignment horizontal="center"/>
    </xf>
    <xf numFmtId="0" fontId="7" fillId="11" borderId="8" xfId="0" applyFont="1" applyFill="1" applyBorder="1" applyAlignment="1">
      <alignment horizontal="center"/>
    </xf>
    <xf numFmtId="0" fontId="7" fillId="11" borderId="8" xfId="0" applyFont="1" applyFill="1" applyBorder="1"/>
    <xf numFmtId="166" fontId="10" fillId="11" borderId="8" xfId="0" applyNumberFormat="1" applyFont="1" applyFill="1" applyBorder="1" applyAlignment="1">
      <alignment horizontal="center"/>
    </xf>
    <xf numFmtId="171" fontId="7" fillId="11" borderId="8" xfId="0" applyNumberFormat="1" applyFont="1" applyFill="1" applyBorder="1"/>
    <xf numFmtId="166" fontId="7" fillId="11" borderId="8" xfId="0" applyNumberFormat="1" applyFont="1" applyFill="1" applyBorder="1" applyAlignment="1">
      <alignment horizontal="center"/>
    </xf>
    <xf numFmtId="0" fontId="12" fillId="11" borderId="2" xfId="0" applyFont="1" applyFill="1" applyBorder="1" applyAlignment="1">
      <alignment horizontal="center"/>
    </xf>
    <xf numFmtId="0" fontId="7" fillId="11" borderId="2" xfId="0" applyFont="1" applyFill="1" applyBorder="1" applyAlignment="1">
      <alignment horizontal="center"/>
    </xf>
    <xf numFmtId="0" fontId="7" fillId="11" borderId="2" xfId="0" applyFont="1" applyFill="1" applyBorder="1"/>
    <xf numFmtId="166" fontId="10" fillId="11" borderId="2" xfId="0" applyNumberFormat="1" applyFont="1" applyFill="1" applyBorder="1" applyAlignment="1">
      <alignment horizontal="center"/>
    </xf>
    <xf numFmtId="171" fontId="7" fillId="11" borderId="2" xfId="0" applyNumberFormat="1" applyFont="1" applyFill="1" applyBorder="1"/>
    <xf numFmtId="166" fontId="7" fillId="11" borderId="2" xfId="0" applyNumberFormat="1" applyFont="1" applyFill="1" applyBorder="1" applyAlignment="1">
      <alignment horizontal="center"/>
    </xf>
    <xf numFmtId="0" fontId="12" fillId="21" borderId="2" xfId="0" applyFont="1" applyFill="1" applyBorder="1" applyAlignment="1">
      <alignment horizontal="center"/>
    </xf>
    <xf numFmtId="0" fontId="7" fillId="21" borderId="2" xfId="0" applyFont="1" applyFill="1" applyBorder="1" applyAlignment="1">
      <alignment horizontal="center"/>
    </xf>
    <xf numFmtId="0" fontId="7" fillId="21" borderId="2" xfId="0" applyFont="1" applyFill="1" applyBorder="1"/>
    <xf numFmtId="166" fontId="10" fillId="21" borderId="2" xfId="0" applyNumberFormat="1" applyFont="1" applyFill="1" applyBorder="1" applyAlignment="1">
      <alignment horizontal="center"/>
    </xf>
    <xf numFmtId="171" fontId="7" fillId="21" borderId="2" xfId="0" applyNumberFormat="1" applyFont="1" applyFill="1" applyBorder="1"/>
    <xf numFmtId="166" fontId="7" fillId="21" borderId="2" xfId="0" applyNumberFormat="1" applyFont="1" applyFill="1" applyBorder="1" applyAlignment="1">
      <alignment horizontal="center"/>
    </xf>
    <xf numFmtId="0" fontId="7" fillId="21" borderId="3" xfId="0" applyFont="1" applyFill="1" applyBorder="1" applyAlignment="1">
      <alignment horizontal="center"/>
    </xf>
    <xf numFmtId="0" fontId="7" fillId="21" borderId="3" xfId="0" applyFont="1" applyFill="1" applyBorder="1"/>
    <xf numFmtId="166" fontId="10" fillId="21" borderId="3" xfId="0" applyNumberFormat="1" applyFont="1" applyFill="1" applyBorder="1" applyAlignment="1">
      <alignment horizontal="center"/>
    </xf>
    <xf numFmtId="171" fontId="7" fillId="21" borderId="3" xfId="0" applyNumberFormat="1" applyFont="1" applyFill="1" applyBorder="1"/>
    <xf numFmtId="166" fontId="7" fillId="21" borderId="3" xfId="0" applyNumberFormat="1" applyFont="1" applyFill="1" applyBorder="1" applyAlignment="1">
      <alignment horizontal="center"/>
    </xf>
    <xf numFmtId="0" fontId="12" fillId="36" borderId="2" xfId="0" applyFont="1" applyFill="1" applyBorder="1" applyAlignment="1">
      <alignment horizontal="center"/>
    </xf>
    <xf numFmtId="0" fontId="7" fillId="36" borderId="2" xfId="0" applyFont="1" applyFill="1" applyBorder="1" applyAlignment="1">
      <alignment horizontal="center"/>
    </xf>
    <xf numFmtId="0" fontId="7" fillId="36" borderId="2" xfId="0" applyFont="1" applyFill="1" applyBorder="1"/>
    <xf numFmtId="166" fontId="10" fillId="36" borderId="2" xfId="0" applyNumberFormat="1" applyFont="1" applyFill="1" applyBorder="1" applyAlignment="1">
      <alignment horizontal="center"/>
    </xf>
    <xf numFmtId="171" fontId="7" fillId="36" borderId="2" xfId="0" applyNumberFormat="1" applyFont="1" applyFill="1" applyBorder="1"/>
    <xf numFmtId="166" fontId="7" fillId="36" borderId="2" xfId="0" applyNumberFormat="1" applyFont="1" applyFill="1" applyBorder="1" applyAlignment="1">
      <alignment horizontal="center"/>
    </xf>
    <xf numFmtId="0" fontId="12" fillId="28" borderId="2" xfId="0" applyFont="1" applyFill="1" applyBorder="1" applyAlignment="1">
      <alignment horizontal="center"/>
    </xf>
    <xf numFmtId="0" fontId="7" fillId="28" borderId="2" xfId="0" applyFont="1" applyFill="1" applyBorder="1" applyAlignment="1">
      <alignment horizontal="center"/>
    </xf>
    <xf numFmtId="0" fontId="7" fillId="28" borderId="2" xfId="0" applyFont="1" applyFill="1" applyBorder="1"/>
    <xf numFmtId="166" fontId="10" fillId="28" borderId="2" xfId="0" applyNumberFormat="1" applyFont="1" applyFill="1" applyBorder="1" applyAlignment="1">
      <alignment horizontal="center"/>
    </xf>
    <xf numFmtId="171" fontId="7" fillId="28" borderId="2" xfId="0" applyNumberFormat="1" applyFont="1" applyFill="1" applyBorder="1"/>
    <xf numFmtId="166" fontId="7" fillId="28" borderId="2" xfId="0" applyNumberFormat="1" applyFont="1" applyFill="1" applyBorder="1" applyAlignment="1">
      <alignment horizontal="center"/>
    </xf>
    <xf numFmtId="0" fontId="12" fillId="28" borderId="8" xfId="0" applyFont="1" applyFill="1" applyBorder="1" applyAlignment="1">
      <alignment horizontal="center"/>
    </xf>
    <xf numFmtId="0" fontId="7" fillId="33" borderId="2" xfId="0" applyFont="1" applyFill="1" applyBorder="1" applyAlignment="1">
      <alignment horizontal="right"/>
    </xf>
    <xf numFmtId="0" fontId="12" fillId="30" borderId="8" xfId="0" applyFont="1" applyFill="1" applyBorder="1" applyAlignment="1">
      <alignment horizontal="center"/>
    </xf>
    <xf numFmtId="0" fontId="7" fillId="30" borderId="8" xfId="0" applyFont="1" applyFill="1" applyBorder="1" applyAlignment="1">
      <alignment horizontal="center"/>
    </xf>
    <xf numFmtId="0" fontId="7" fillId="30" borderId="8" xfId="0" applyFont="1" applyFill="1" applyBorder="1"/>
    <xf numFmtId="166" fontId="10" fillId="30" borderId="8" xfId="0" applyNumberFormat="1" applyFont="1" applyFill="1" applyBorder="1" applyAlignment="1">
      <alignment horizontal="center"/>
    </xf>
    <xf numFmtId="171" fontId="7" fillId="30" borderId="8" xfId="0" applyNumberFormat="1" applyFont="1" applyFill="1" applyBorder="1"/>
    <xf numFmtId="166" fontId="7" fillId="30" borderId="8" xfId="0" applyNumberFormat="1" applyFont="1" applyFill="1" applyBorder="1" applyAlignment="1">
      <alignment horizontal="center"/>
    </xf>
    <xf numFmtId="0" fontId="12" fillId="30" borderId="2" xfId="0" applyFont="1" applyFill="1" applyBorder="1" applyAlignment="1">
      <alignment horizontal="center"/>
    </xf>
    <xf numFmtId="0" fontId="7" fillId="30" borderId="2" xfId="0" applyFont="1" applyFill="1" applyBorder="1" applyAlignment="1">
      <alignment horizontal="center"/>
    </xf>
    <xf numFmtId="0" fontId="7" fillId="30" borderId="2" xfId="0" applyFont="1" applyFill="1" applyBorder="1"/>
    <xf numFmtId="166" fontId="10" fillId="30" borderId="2" xfId="0" applyNumberFormat="1" applyFont="1" applyFill="1" applyBorder="1" applyAlignment="1">
      <alignment horizontal="center"/>
    </xf>
    <xf numFmtId="171" fontId="7" fillId="30" borderId="2" xfId="0" applyNumberFormat="1" applyFont="1" applyFill="1" applyBorder="1"/>
    <xf numFmtId="166" fontId="7" fillId="30" borderId="2" xfId="0" applyNumberFormat="1" applyFont="1" applyFill="1" applyBorder="1" applyAlignment="1">
      <alignment horizontal="center"/>
    </xf>
    <xf numFmtId="0" fontId="12" fillId="37" borderId="2" xfId="0" applyFont="1" applyFill="1" applyBorder="1" applyAlignment="1">
      <alignment horizontal="center"/>
    </xf>
    <xf numFmtId="0" fontId="7" fillId="37" borderId="2" xfId="0" applyFont="1" applyFill="1" applyBorder="1" applyAlignment="1">
      <alignment horizontal="center"/>
    </xf>
    <xf numFmtId="0" fontId="7" fillId="37" borderId="2" xfId="0" applyFont="1" applyFill="1" applyBorder="1"/>
    <xf numFmtId="166" fontId="10" fillId="37" borderId="2" xfId="0" applyNumberFormat="1" applyFont="1" applyFill="1" applyBorder="1" applyAlignment="1">
      <alignment horizontal="center"/>
    </xf>
    <xf numFmtId="171" fontId="7" fillId="37" borderId="2" xfId="0" applyNumberFormat="1" applyFont="1" applyFill="1" applyBorder="1"/>
    <xf numFmtId="166" fontId="7" fillId="37" borderId="2" xfId="0" applyNumberFormat="1" applyFont="1" applyFill="1" applyBorder="1" applyAlignment="1">
      <alignment horizontal="center"/>
    </xf>
    <xf numFmtId="0" fontId="12" fillId="36" borderId="8" xfId="0" applyFont="1" applyFill="1" applyBorder="1" applyAlignment="1">
      <alignment horizontal="center"/>
    </xf>
    <xf numFmtId="0" fontId="7" fillId="36" borderId="8" xfId="0" applyFont="1" applyFill="1" applyBorder="1" applyAlignment="1">
      <alignment horizontal="center"/>
    </xf>
    <xf numFmtId="0" fontId="7" fillId="36" borderId="8" xfId="0" applyFont="1" applyFill="1" applyBorder="1"/>
    <xf numFmtId="166" fontId="10" fillId="36" borderId="8" xfId="0" applyNumberFormat="1" applyFont="1" applyFill="1" applyBorder="1" applyAlignment="1">
      <alignment horizontal="center"/>
    </xf>
    <xf numFmtId="171" fontId="7" fillId="36" borderId="8" xfId="0" applyNumberFormat="1" applyFont="1" applyFill="1" applyBorder="1"/>
    <xf numFmtId="166" fontId="7" fillId="36" borderId="8" xfId="0" applyNumberFormat="1" applyFont="1" applyFill="1" applyBorder="1" applyAlignment="1">
      <alignment horizontal="center"/>
    </xf>
    <xf numFmtId="0" fontId="12" fillId="38" borderId="2" xfId="0" applyFont="1" applyFill="1" applyBorder="1" applyAlignment="1">
      <alignment horizontal="center"/>
    </xf>
    <xf numFmtId="0" fontId="7" fillId="38" borderId="2" xfId="0" applyFont="1" applyFill="1" applyBorder="1" applyAlignment="1">
      <alignment horizontal="center"/>
    </xf>
    <xf numFmtId="0" fontId="7" fillId="38" borderId="2" xfId="0" applyFont="1" applyFill="1" applyBorder="1"/>
    <xf numFmtId="166" fontId="10" fillId="38" borderId="2" xfId="0" applyNumberFormat="1" applyFont="1" applyFill="1" applyBorder="1" applyAlignment="1">
      <alignment horizontal="center"/>
    </xf>
    <xf numFmtId="171" fontId="7" fillId="38" borderId="2" xfId="0" applyNumberFormat="1" applyFont="1" applyFill="1" applyBorder="1"/>
    <xf numFmtId="166" fontId="7" fillId="38" borderId="2" xfId="0" applyNumberFormat="1" applyFont="1" applyFill="1" applyBorder="1" applyAlignment="1">
      <alignment horizontal="center"/>
    </xf>
    <xf numFmtId="0" fontId="12" fillId="27" borderId="8" xfId="0" applyFont="1" applyFill="1" applyBorder="1" applyAlignment="1">
      <alignment horizontal="center"/>
    </xf>
    <xf numFmtId="0" fontId="7" fillId="27" borderId="8" xfId="0" applyFont="1" applyFill="1" applyBorder="1" applyAlignment="1">
      <alignment horizontal="center"/>
    </xf>
    <xf numFmtId="0" fontId="7" fillId="27" borderId="8" xfId="0" applyFont="1" applyFill="1" applyBorder="1"/>
    <xf numFmtId="166" fontId="10" fillId="27" borderId="8" xfId="0" applyNumberFormat="1" applyFont="1" applyFill="1" applyBorder="1" applyAlignment="1">
      <alignment horizontal="center"/>
    </xf>
    <xf numFmtId="0" fontId="7" fillId="27" borderId="8" xfId="0" applyFont="1" applyFill="1" applyBorder="1" applyAlignment="1">
      <alignment horizontal="right"/>
    </xf>
    <xf numFmtId="171" fontId="7" fillId="27" borderId="8" xfId="0" applyNumberFormat="1" applyFont="1" applyFill="1" applyBorder="1" applyAlignment="1">
      <alignment horizontal="right"/>
    </xf>
    <xf numFmtId="171" fontId="7" fillId="27" borderId="8" xfId="0" applyNumberFormat="1" applyFont="1" applyFill="1" applyBorder="1"/>
    <xf numFmtId="166" fontId="7" fillId="27" borderId="8" xfId="0" applyNumberFormat="1" applyFont="1" applyFill="1" applyBorder="1" applyAlignment="1">
      <alignment horizontal="center"/>
    </xf>
    <xf numFmtId="0" fontId="12" fillId="27" borderId="2" xfId="0" applyFont="1" applyFill="1" applyBorder="1" applyAlignment="1">
      <alignment horizontal="center"/>
    </xf>
    <xf numFmtId="0" fontId="7" fillId="27" borderId="2" xfId="0" applyFont="1" applyFill="1" applyBorder="1" applyAlignment="1">
      <alignment horizontal="center"/>
    </xf>
    <xf numFmtId="0" fontId="7" fillId="27" borderId="2" xfId="0" applyFont="1" applyFill="1" applyBorder="1"/>
    <xf numFmtId="166" fontId="10" fillId="27" borderId="2" xfId="0" applyNumberFormat="1" applyFont="1" applyFill="1" applyBorder="1" applyAlignment="1">
      <alignment horizontal="center"/>
    </xf>
    <xf numFmtId="0" fontId="7" fillId="27" borderId="2" xfId="0" applyFont="1" applyFill="1" applyBorder="1" applyAlignment="1">
      <alignment horizontal="right"/>
    </xf>
    <xf numFmtId="171" fontId="7" fillId="27" borderId="2" xfId="0" applyNumberFormat="1" applyFont="1" applyFill="1" applyBorder="1" applyAlignment="1">
      <alignment horizontal="right"/>
    </xf>
    <xf numFmtId="171" fontId="7" fillId="27" borderId="2" xfId="0" applyNumberFormat="1" applyFont="1" applyFill="1" applyBorder="1"/>
    <xf numFmtId="166" fontId="7" fillId="27" borderId="2" xfId="0" applyNumberFormat="1" applyFont="1" applyFill="1" applyBorder="1" applyAlignment="1">
      <alignment horizontal="center"/>
    </xf>
    <xf numFmtId="0" fontId="12" fillId="31" borderId="8" xfId="0" applyFont="1" applyFill="1" applyBorder="1" applyAlignment="1">
      <alignment horizontal="center"/>
    </xf>
    <xf numFmtId="0" fontId="7" fillId="31" borderId="8" xfId="0" applyFont="1" applyFill="1" applyBorder="1" applyAlignment="1">
      <alignment horizontal="center"/>
    </xf>
    <xf numFmtId="0" fontId="7" fillId="31" borderId="8" xfId="0" applyFont="1" applyFill="1" applyBorder="1"/>
    <xf numFmtId="166" fontId="10" fillId="31" borderId="8" xfId="0" applyNumberFormat="1" applyFont="1" applyFill="1" applyBorder="1" applyAlignment="1">
      <alignment horizontal="center"/>
    </xf>
    <xf numFmtId="171" fontId="7" fillId="31" borderId="8" xfId="0" applyNumberFormat="1" applyFont="1" applyFill="1" applyBorder="1"/>
    <xf numFmtId="166" fontId="7" fillId="31" borderId="8" xfId="0" applyNumberFormat="1" applyFont="1" applyFill="1" applyBorder="1" applyAlignment="1">
      <alignment horizontal="center"/>
    </xf>
    <xf numFmtId="0" fontId="12" fillId="31" borderId="2" xfId="0" applyFont="1" applyFill="1" applyBorder="1" applyAlignment="1">
      <alignment horizontal="center"/>
    </xf>
    <xf numFmtId="0" fontId="7" fillId="31" borderId="2" xfId="0" applyFont="1" applyFill="1" applyBorder="1" applyAlignment="1">
      <alignment horizontal="center"/>
    </xf>
    <xf numFmtId="0" fontId="7" fillId="31" borderId="2" xfId="0" applyFont="1" applyFill="1" applyBorder="1"/>
    <xf numFmtId="166" fontId="10" fillId="31" borderId="2" xfId="0" applyNumberFormat="1" applyFont="1" applyFill="1" applyBorder="1" applyAlignment="1">
      <alignment horizontal="center"/>
    </xf>
    <xf numFmtId="171" fontId="7" fillId="31" borderId="2" xfId="0" applyNumberFormat="1" applyFont="1" applyFill="1" applyBorder="1"/>
    <xf numFmtId="166" fontId="7" fillId="31" borderId="2" xfId="0" applyNumberFormat="1" applyFont="1" applyFill="1" applyBorder="1" applyAlignment="1">
      <alignment horizontal="center"/>
    </xf>
    <xf numFmtId="0" fontId="12" fillId="32" borderId="2" xfId="0" applyFont="1" applyFill="1" applyBorder="1" applyAlignment="1">
      <alignment horizontal="center"/>
    </xf>
    <xf numFmtId="0" fontId="7" fillId="32" borderId="2" xfId="0" applyFont="1" applyFill="1" applyBorder="1" applyAlignment="1">
      <alignment horizontal="center"/>
    </xf>
    <xf numFmtId="0" fontId="7" fillId="32" borderId="2" xfId="0" applyFont="1" applyFill="1" applyBorder="1"/>
    <xf numFmtId="166" fontId="10" fillId="32" borderId="2" xfId="0" applyNumberFormat="1" applyFont="1" applyFill="1" applyBorder="1" applyAlignment="1">
      <alignment horizontal="center"/>
    </xf>
    <xf numFmtId="171" fontId="7" fillId="32" borderId="2" xfId="0" applyNumberFormat="1" applyFont="1" applyFill="1" applyBorder="1"/>
    <xf numFmtId="166" fontId="7" fillId="32" borderId="2" xfId="0" applyNumberFormat="1" applyFont="1" applyFill="1" applyBorder="1" applyAlignment="1">
      <alignment horizontal="center"/>
    </xf>
    <xf numFmtId="0" fontId="7" fillId="32" borderId="2" xfId="0" applyFont="1" applyFill="1" applyBorder="1" applyAlignment="1">
      <alignment horizontal="right"/>
    </xf>
    <xf numFmtId="2" fontId="7" fillId="0" borderId="2" xfId="0" applyNumberFormat="1" applyFont="1" applyBorder="1"/>
    <xf numFmtId="171" fontId="7" fillId="0" borderId="2" xfId="0" applyNumberFormat="1" applyFont="1" applyBorder="1"/>
    <xf numFmtId="171" fontId="7" fillId="12" borderId="2" xfId="0" applyNumberFormat="1" applyFont="1" applyFill="1" applyBorder="1"/>
    <xf numFmtId="0" fontId="12" fillId="37" borderId="8" xfId="0" applyFont="1" applyFill="1" applyBorder="1" applyAlignment="1">
      <alignment horizontal="center"/>
    </xf>
    <xf numFmtId="0" fontId="7" fillId="37" borderId="8" xfId="0" applyFont="1" applyFill="1" applyBorder="1" applyAlignment="1">
      <alignment horizontal="center"/>
    </xf>
    <xf numFmtId="0" fontId="7" fillId="37" borderId="8" xfId="0" applyFont="1" applyFill="1" applyBorder="1"/>
    <xf numFmtId="166" fontId="10" fillId="37" borderId="8" xfId="0" applyNumberFormat="1" applyFont="1" applyFill="1" applyBorder="1" applyAlignment="1">
      <alignment horizontal="center"/>
    </xf>
    <xf numFmtId="171" fontId="7" fillId="37" borderId="8" xfId="0" applyNumberFormat="1" applyFont="1" applyFill="1" applyBorder="1"/>
    <xf numFmtId="166" fontId="7" fillId="37" borderId="8" xfId="0" applyNumberFormat="1" applyFont="1" applyFill="1" applyBorder="1" applyAlignment="1">
      <alignment horizontal="center"/>
    </xf>
    <xf numFmtId="2" fontId="10" fillId="25" borderId="2" xfId="0" applyNumberFormat="1" applyFont="1" applyFill="1" applyBorder="1" applyAlignment="1">
      <alignment horizontal="center"/>
    </xf>
    <xf numFmtId="0" fontId="12" fillId="39" borderId="2" xfId="0" applyFont="1" applyFill="1" applyBorder="1" applyAlignment="1">
      <alignment horizontal="center"/>
    </xf>
    <xf numFmtId="0" fontId="7" fillId="39" borderId="2" xfId="0" applyFont="1" applyFill="1" applyBorder="1" applyAlignment="1">
      <alignment horizontal="center"/>
    </xf>
    <xf numFmtId="0" fontId="7" fillId="39" borderId="2" xfId="0" applyFont="1" applyFill="1" applyBorder="1"/>
    <xf numFmtId="166" fontId="10" fillId="39" borderId="2" xfId="0" applyNumberFormat="1" applyFont="1" applyFill="1" applyBorder="1" applyAlignment="1">
      <alignment horizontal="center"/>
    </xf>
    <xf numFmtId="171" fontId="7" fillId="39" borderId="2" xfId="0" applyNumberFormat="1" applyFont="1" applyFill="1" applyBorder="1"/>
    <xf numFmtId="166" fontId="7" fillId="39" borderId="2" xfId="0" applyNumberFormat="1" applyFont="1" applyFill="1" applyBorder="1" applyAlignment="1">
      <alignment horizontal="center"/>
    </xf>
    <xf numFmtId="2" fontId="10" fillId="23" borderId="2" xfId="0" applyNumberFormat="1" applyFont="1" applyFill="1" applyBorder="1" applyAlignment="1">
      <alignment horizontal="center"/>
    </xf>
    <xf numFmtId="2" fontId="10" fillId="34" borderId="2" xfId="0" applyNumberFormat="1" applyFont="1" applyFill="1" applyBorder="1" applyAlignment="1">
      <alignment horizontal="center"/>
    </xf>
    <xf numFmtId="2" fontId="10" fillId="26" borderId="2" xfId="0" applyNumberFormat="1" applyFont="1" applyFill="1" applyBorder="1" applyAlignment="1">
      <alignment horizontal="center"/>
    </xf>
    <xf numFmtId="2" fontId="10" fillId="35" borderId="2" xfId="0" applyNumberFormat="1" applyFont="1" applyFill="1" applyBorder="1" applyAlignment="1">
      <alignment horizontal="center"/>
    </xf>
    <xf numFmtId="0" fontId="12" fillId="40" borderId="8" xfId="0" applyFont="1" applyFill="1" applyBorder="1" applyAlignment="1">
      <alignment horizontal="center"/>
    </xf>
    <xf numFmtId="0" fontId="7" fillId="40" borderId="8" xfId="0" applyFont="1" applyFill="1" applyBorder="1" applyAlignment="1">
      <alignment horizontal="center"/>
    </xf>
    <xf numFmtId="0" fontId="7" fillId="40" borderId="8" xfId="0" applyFont="1" applyFill="1" applyBorder="1"/>
    <xf numFmtId="2" fontId="10" fillId="40" borderId="8" xfId="0" applyNumberFormat="1" applyFont="1" applyFill="1" applyBorder="1" applyAlignment="1">
      <alignment horizontal="center"/>
    </xf>
    <xf numFmtId="171" fontId="7" fillId="40" borderId="8" xfId="0" applyNumberFormat="1" applyFont="1" applyFill="1" applyBorder="1"/>
    <xf numFmtId="166" fontId="7" fillId="40" borderId="8" xfId="0" applyNumberFormat="1" applyFont="1" applyFill="1" applyBorder="1" applyAlignment="1">
      <alignment horizontal="center"/>
    </xf>
    <xf numFmtId="0" fontId="12" fillId="40" borderId="2" xfId="0" applyFont="1" applyFill="1" applyBorder="1" applyAlignment="1">
      <alignment horizontal="center"/>
    </xf>
    <xf numFmtId="0" fontId="7" fillId="40" borderId="2" xfId="0" applyFont="1" applyFill="1" applyBorder="1" applyAlignment="1">
      <alignment horizontal="center"/>
    </xf>
    <xf numFmtId="0" fontId="7" fillId="40" borderId="2" xfId="0" applyFont="1" applyFill="1" applyBorder="1"/>
    <xf numFmtId="2" fontId="10" fillId="40" borderId="2" xfId="0" applyNumberFormat="1" applyFont="1" applyFill="1" applyBorder="1" applyAlignment="1">
      <alignment horizontal="center"/>
    </xf>
    <xf numFmtId="171" fontId="7" fillId="40" borderId="2" xfId="0" applyNumberFormat="1" applyFont="1" applyFill="1" applyBorder="1"/>
    <xf numFmtId="166" fontId="7" fillId="40" borderId="2" xfId="0" applyNumberFormat="1" applyFont="1" applyFill="1" applyBorder="1" applyAlignment="1">
      <alignment horizontal="center"/>
    </xf>
    <xf numFmtId="2" fontId="10" fillId="11" borderId="2" xfId="0" applyNumberFormat="1" applyFont="1" applyFill="1" applyBorder="1" applyAlignment="1">
      <alignment horizontal="center"/>
    </xf>
    <xf numFmtId="0" fontId="12" fillId="21" borderId="8" xfId="0" applyFont="1" applyFill="1" applyBorder="1" applyAlignment="1">
      <alignment horizontal="center"/>
    </xf>
    <xf numFmtId="0" fontId="7" fillId="21" borderId="8" xfId="0" applyFont="1" applyFill="1" applyBorder="1" applyAlignment="1">
      <alignment horizontal="center"/>
    </xf>
    <xf numFmtId="0" fontId="7" fillId="21" borderId="8" xfId="0" applyFont="1" applyFill="1" applyBorder="1"/>
    <xf numFmtId="171" fontId="7" fillId="21" borderId="8" xfId="0" applyNumberFormat="1" applyFont="1" applyFill="1" applyBorder="1"/>
    <xf numFmtId="166" fontId="7" fillId="21" borderId="8" xfId="0" applyNumberFormat="1" applyFont="1" applyFill="1" applyBorder="1" applyAlignment="1">
      <alignment horizontal="center"/>
    </xf>
    <xf numFmtId="4" fontId="10" fillId="21" borderId="2" xfId="0" applyNumberFormat="1" applyFont="1" applyFill="1" applyBorder="1" applyAlignment="1">
      <alignment horizontal="center"/>
    </xf>
    <xf numFmtId="2" fontId="10" fillId="36" borderId="2" xfId="0" applyNumberFormat="1" applyFont="1" applyFill="1" applyBorder="1" applyAlignment="1">
      <alignment horizontal="center"/>
    </xf>
    <xf numFmtId="2" fontId="10" fillId="28" borderId="2" xfId="0" applyNumberFormat="1" applyFont="1" applyFill="1" applyBorder="1" applyAlignment="1">
      <alignment horizontal="center"/>
    </xf>
    <xf numFmtId="2" fontId="10" fillId="33" borderId="2" xfId="0" applyNumberFormat="1" applyFont="1" applyFill="1" applyBorder="1" applyAlignment="1">
      <alignment horizontal="center"/>
    </xf>
    <xf numFmtId="2" fontId="10" fillId="30" borderId="8" xfId="0" applyNumberFormat="1" applyFont="1" applyFill="1" applyBorder="1" applyAlignment="1">
      <alignment horizontal="center"/>
    </xf>
    <xf numFmtId="2" fontId="10" fillId="30" borderId="2" xfId="0" applyNumberFormat="1" applyFont="1" applyFill="1" applyBorder="1" applyAlignment="1">
      <alignment horizontal="center"/>
    </xf>
    <xf numFmtId="2" fontId="10" fillId="37" borderId="2" xfId="0" applyNumberFormat="1" applyFont="1" applyFill="1" applyBorder="1" applyAlignment="1">
      <alignment horizontal="center"/>
    </xf>
    <xf numFmtId="2" fontId="10" fillId="38" borderId="2" xfId="0" applyNumberFormat="1" applyFont="1" applyFill="1" applyBorder="1" applyAlignment="1">
      <alignment horizontal="center"/>
    </xf>
    <xf numFmtId="2" fontId="10" fillId="27" borderId="8" xfId="0" applyNumberFormat="1" applyFont="1" applyFill="1" applyBorder="1" applyAlignment="1">
      <alignment horizontal="center"/>
    </xf>
    <xf numFmtId="2" fontId="10" fillId="27" borderId="2" xfId="0" applyNumberFormat="1" applyFont="1" applyFill="1" applyBorder="1" applyAlignment="1">
      <alignment horizontal="center"/>
    </xf>
    <xf numFmtId="2" fontId="10" fillId="31" borderId="2" xfId="0" applyNumberFormat="1" applyFont="1" applyFill="1" applyBorder="1" applyAlignment="1">
      <alignment horizontal="center"/>
    </xf>
    <xf numFmtId="0" fontId="12" fillId="32" borderId="8" xfId="0" applyFont="1" applyFill="1" applyBorder="1" applyAlignment="1">
      <alignment horizontal="center"/>
    </xf>
    <xf numFmtId="0" fontId="7" fillId="32" borderId="8" xfId="0" applyFont="1" applyFill="1" applyBorder="1" applyAlignment="1">
      <alignment horizontal="center"/>
    </xf>
    <xf numFmtId="0" fontId="7" fillId="32" borderId="8" xfId="0" applyFont="1" applyFill="1" applyBorder="1"/>
    <xf numFmtId="2" fontId="10" fillId="32" borderId="8" xfId="0" applyNumberFormat="1" applyFont="1" applyFill="1" applyBorder="1" applyAlignment="1">
      <alignment horizontal="center"/>
    </xf>
    <xf numFmtId="171" fontId="7" fillId="32" borderId="8" xfId="0" applyNumberFormat="1" applyFont="1" applyFill="1" applyBorder="1"/>
    <xf numFmtId="166" fontId="7" fillId="32" borderId="8" xfId="0" applyNumberFormat="1" applyFont="1" applyFill="1" applyBorder="1" applyAlignment="1">
      <alignment horizontal="center"/>
    </xf>
    <xf numFmtId="2" fontId="10" fillId="32" borderId="2" xfId="0" applyNumberFormat="1" applyFont="1" applyFill="1" applyBorder="1" applyAlignment="1">
      <alignment horizontal="center"/>
    </xf>
    <xf numFmtId="0" fontId="12" fillId="12" borderId="8" xfId="0" applyFont="1" applyFill="1" applyBorder="1" applyAlignment="1">
      <alignment horizontal="center"/>
    </xf>
    <xf numFmtId="0" fontId="10" fillId="12" borderId="32" xfId="0" applyFont="1" applyFill="1" applyBorder="1" applyAlignment="1">
      <alignment horizontal="center" wrapText="1"/>
    </xf>
    <xf numFmtId="0" fontId="11" fillId="12" borderId="8" xfId="0" applyFont="1" applyFill="1" applyBorder="1"/>
    <xf numFmtId="166" fontId="10" fillId="12" borderId="8" xfId="0" applyNumberFormat="1" applyFont="1" applyFill="1" applyBorder="1" applyAlignment="1">
      <alignment horizontal="center"/>
    </xf>
    <xf numFmtId="0" fontId="7" fillId="12" borderId="8" xfId="0" applyFont="1" applyFill="1" applyBorder="1"/>
    <xf numFmtId="171" fontId="7" fillId="12" borderId="8" xfId="0" applyNumberFormat="1" applyFont="1" applyFill="1" applyBorder="1"/>
    <xf numFmtId="0" fontId="7" fillId="12" borderId="0" xfId="0" applyFont="1" applyFill="1" applyBorder="1"/>
    <xf numFmtId="166" fontId="10" fillId="8" borderId="8" xfId="0" applyNumberFormat="1" applyFont="1" applyFill="1" applyBorder="1" applyAlignment="1">
      <alignment horizontal="center"/>
    </xf>
    <xf numFmtId="0" fontId="12" fillId="25" borderId="8" xfId="0" applyFont="1" applyFill="1" applyBorder="1" applyAlignment="1">
      <alignment horizontal="center"/>
    </xf>
    <xf numFmtId="0" fontId="7" fillId="0" borderId="8" xfId="0" applyFont="1" applyBorder="1" applyAlignment="1">
      <alignment horizontal="center"/>
    </xf>
    <xf numFmtId="0" fontId="7" fillId="0" borderId="8" xfId="0" applyFont="1" applyBorder="1"/>
    <xf numFmtId="2" fontId="10" fillId="0" borderId="8" xfId="0" applyNumberFormat="1" applyFont="1" applyBorder="1" applyAlignment="1">
      <alignment horizontal="center"/>
    </xf>
    <xf numFmtId="171" fontId="7" fillId="0" borderId="8" xfId="0" applyNumberFormat="1" applyFont="1" applyBorder="1"/>
    <xf numFmtId="166" fontId="7" fillId="0" borderId="8" xfId="0" applyNumberFormat="1" applyFont="1" applyBorder="1" applyAlignment="1">
      <alignment horizontal="center"/>
    </xf>
    <xf numFmtId="0" fontId="7" fillId="39" borderId="2" xfId="0" applyFont="1" applyFill="1" applyBorder="1" applyAlignment="1">
      <alignment horizontal="center" vertical="center"/>
    </xf>
    <xf numFmtId="2" fontId="10" fillId="39" borderId="2" xfId="0" applyNumberFormat="1" applyFont="1" applyFill="1" applyBorder="1" applyAlignment="1">
      <alignment horizontal="center"/>
    </xf>
    <xf numFmtId="0" fontId="7" fillId="34" borderId="2" xfId="0" applyFont="1" applyFill="1" applyBorder="1" applyAlignment="1">
      <alignment horizontal="center" wrapText="1"/>
    </xf>
    <xf numFmtId="0" fontId="12" fillId="26" borderId="8" xfId="0" applyFont="1" applyFill="1" applyBorder="1" applyAlignment="1">
      <alignment horizontal="center"/>
    </xf>
    <xf numFmtId="0" fontId="7" fillId="26" borderId="8" xfId="0" applyFont="1" applyFill="1" applyBorder="1"/>
    <xf numFmtId="2" fontId="10" fillId="26" borderId="8" xfId="0" applyNumberFormat="1" applyFont="1" applyFill="1" applyBorder="1" applyAlignment="1">
      <alignment horizontal="center"/>
    </xf>
    <xf numFmtId="171" fontId="7" fillId="26" borderId="8" xfId="0" applyNumberFormat="1" applyFont="1" applyFill="1" applyBorder="1"/>
    <xf numFmtId="166" fontId="7" fillId="26" borderId="8" xfId="0" applyNumberFormat="1" applyFont="1" applyFill="1" applyBorder="1" applyAlignment="1">
      <alignment horizontal="center"/>
    </xf>
    <xf numFmtId="0" fontId="7" fillId="35" borderId="2" xfId="0" applyFont="1" applyFill="1" applyBorder="1" applyAlignment="1">
      <alignment horizontal="center" wrapText="1"/>
    </xf>
    <xf numFmtId="0" fontId="7" fillId="40" borderId="2" xfId="0" applyFont="1" applyFill="1" applyBorder="1" applyAlignment="1">
      <alignment horizontal="center" wrapText="1"/>
    </xf>
    <xf numFmtId="0" fontId="7" fillId="11" borderId="2" xfId="0" applyFont="1" applyFill="1" applyBorder="1" applyAlignment="1">
      <alignment horizontal="center" wrapText="1"/>
    </xf>
    <xf numFmtId="0" fontId="7" fillId="21" borderId="2" xfId="0" applyFont="1" applyFill="1" applyBorder="1" applyAlignment="1">
      <alignment horizontal="center" wrapText="1"/>
    </xf>
    <xf numFmtId="0" fontId="7" fillId="36" borderId="2" xfId="0" applyFont="1" applyFill="1" applyBorder="1" applyAlignment="1">
      <alignment horizontal="center" wrapText="1"/>
    </xf>
    <xf numFmtId="0" fontId="7" fillId="28" borderId="2" xfId="0" applyFont="1" applyFill="1" applyBorder="1" applyAlignment="1">
      <alignment horizontal="center" wrapText="1"/>
    </xf>
    <xf numFmtId="0" fontId="7" fillId="37" borderId="2" xfId="0" applyFont="1" applyFill="1" applyBorder="1" applyAlignment="1">
      <alignment horizontal="center" wrapText="1"/>
    </xf>
    <xf numFmtId="0" fontId="12" fillId="38" borderId="8" xfId="0" applyFont="1" applyFill="1" applyBorder="1" applyAlignment="1">
      <alignment horizontal="center"/>
    </xf>
    <xf numFmtId="0" fontId="7" fillId="38" borderId="8" xfId="0" applyFont="1" applyFill="1" applyBorder="1" applyAlignment="1">
      <alignment horizontal="center" wrapText="1"/>
    </xf>
    <xf numFmtId="0" fontId="7" fillId="38" borderId="8" xfId="0" applyFont="1" applyFill="1" applyBorder="1"/>
    <xf numFmtId="2" fontId="10" fillId="38" borderId="8" xfId="0" applyNumberFormat="1" applyFont="1" applyFill="1" applyBorder="1" applyAlignment="1">
      <alignment horizontal="center"/>
    </xf>
    <xf numFmtId="171" fontId="7" fillId="38" borderId="8" xfId="0" applyNumberFormat="1" applyFont="1" applyFill="1" applyBorder="1"/>
    <xf numFmtId="166" fontId="7" fillId="38" borderId="8" xfId="0" applyNumberFormat="1" applyFont="1" applyFill="1" applyBorder="1" applyAlignment="1">
      <alignment horizontal="center"/>
    </xf>
    <xf numFmtId="0" fontId="7" fillId="38" borderId="2" xfId="0" applyFont="1" applyFill="1" applyBorder="1" applyAlignment="1">
      <alignment horizontal="center" wrapText="1"/>
    </xf>
    <xf numFmtId="0" fontId="7" fillId="27" borderId="3" xfId="0" applyFont="1" applyFill="1" applyBorder="1"/>
    <xf numFmtId="2" fontId="10" fillId="27" borderId="3" xfId="0" applyNumberFormat="1" applyFont="1" applyFill="1" applyBorder="1" applyAlignment="1">
      <alignment horizontal="center"/>
    </xf>
    <xf numFmtId="0" fontId="7" fillId="27" borderId="3" xfId="0" applyFont="1" applyFill="1" applyBorder="1" applyAlignment="1">
      <alignment horizontal="right"/>
    </xf>
    <xf numFmtId="171" fontId="7" fillId="27" borderId="3" xfId="0" applyNumberFormat="1" applyFont="1" applyFill="1" applyBorder="1" applyAlignment="1">
      <alignment horizontal="right"/>
    </xf>
    <xf numFmtId="171" fontId="7" fillId="27" borderId="3" xfId="0" applyNumberFormat="1" applyFont="1" applyFill="1" applyBorder="1"/>
    <xf numFmtId="166" fontId="7" fillId="27" borderId="3" xfId="0" applyNumberFormat="1" applyFont="1" applyFill="1" applyBorder="1" applyAlignment="1">
      <alignment horizontal="center"/>
    </xf>
    <xf numFmtId="0" fontId="7" fillId="25" borderId="8" xfId="0" applyFont="1" applyFill="1" applyBorder="1"/>
    <xf numFmtId="0" fontId="7" fillId="25" borderId="8" xfId="0" applyFont="1" applyFill="1" applyBorder="1" applyAlignment="1">
      <alignment horizontal="center"/>
    </xf>
    <xf numFmtId="2" fontId="10" fillId="25" borderId="8" xfId="0" applyNumberFormat="1" applyFont="1" applyFill="1" applyBorder="1" applyAlignment="1">
      <alignment horizontal="center"/>
    </xf>
    <xf numFmtId="171" fontId="7" fillId="25" borderId="8" xfId="0" applyNumberFormat="1" applyFont="1" applyFill="1" applyBorder="1"/>
    <xf numFmtId="166" fontId="7" fillId="25" borderId="8" xfId="0" applyNumberFormat="1" applyFont="1" applyFill="1" applyBorder="1" applyAlignment="1">
      <alignment horizontal="center"/>
    </xf>
    <xf numFmtId="2" fontId="10" fillId="21" borderId="2" xfId="0" applyNumberFormat="1" applyFont="1" applyFill="1" applyBorder="1" applyAlignment="1">
      <alignment horizontal="center"/>
    </xf>
    <xf numFmtId="2" fontId="10" fillId="21" borderId="8" xfId="0" applyNumberFormat="1" applyFont="1" applyFill="1" applyBorder="1" applyAlignment="1">
      <alignment horizontal="center"/>
    </xf>
    <xf numFmtId="0" fontId="12" fillId="33" borderId="8" xfId="0" applyFont="1" applyFill="1" applyBorder="1" applyAlignment="1">
      <alignment horizontal="center"/>
    </xf>
    <xf numFmtId="0" fontId="7" fillId="33" borderId="8" xfId="0" applyFont="1" applyFill="1" applyBorder="1"/>
    <xf numFmtId="0" fontId="7" fillId="33" borderId="8" xfId="0" applyFont="1" applyFill="1" applyBorder="1" applyAlignment="1">
      <alignment horizontal="center"/>
    </xf>
    <xf numFmtId="2" fontId="10" fillId="33" borderId="8" xfId="0" applyNumberFormat="1" applyFont="1" applyFill="1" applyBorder="1" applyAlignment="1">
      <alignment horizontal="center"/>
    </xf>
    <xf numFmtId="171" fontId="7" fillId="33" borderId="8" xfId="0" applyNumberFormat="1" applyFont="1" applyFill="1" applyBorder="1"/>
    <xf numFmtId="166" fontId="7" fillId="33" borderId="8" xfId="0" applyNumberFormat="1" applyFont="1" applyFill="1" applyBorder="1" applyAlignment="1">
      <alignment horizontal="center"/>
    </xf>
    <xf numFmtId="0" fontId="12" fillId="41" borderId="2" xfId="0" applyFont="1" applyFill="1" applyBorder="1" applyAlignment="1">
      <alignment horizontal="center"/>
    </xf>
    <xf numFmtId="0" fontId="7" fillId="41" borderId="2" xfId="0" applyFont="1" applyFill="1" applyBorder="1"/>
    <xf numFmtId="0" fontId="7" fillId="41" borderId="2" xfId="0" applyFont="1" applyFill="1" applyBorder="1" applyAlignment="1">
      <alignment horizontal="center"/>
    </xf>
    <xf numFmtId="2" fontId="10" fillId="41" borderId="2" xfId="0" applyNumberFormat="1" applyFont="1" applyFill="1" applyBorder="1" applyAlignment="1">
      <alignment horizontal="center"/>
    </xf>
    <xf numFmtId="171" fontId="7" fillId="41" borderId="2" xfId="0" applyNumberFormat="1" applyFont="1" applyFill="1" applyBorder="1"/>
    <xf numFmtId="166" fontId="7" fillId="41" borderId="2" xfId="0" applyNumberFormat="1" applyFont="1" applyFill="1" applyBorder="1" applyAlignment="1">
      <alignment horizontal="center"/>
    </xf>
    <xf numFmtId="0" fontId="102" fillId="16" borderId="2" xfId="0" applyFont="1" applyFill="1" applyBorder="1" applyAlignment="1">
      <alignment vertical="center"/>
    </xf>
    <xf numFmtId="0" fontId="22" fillId="21" borderId="69" xfId="0" applyFont="1" applyFill="1" applyBorder="1" applyAlignment="1">
      <alignment horizontal="center" vertical="center"/>
    </xf>
    <xf numFmtId="0" fontId="12" fillId="35" borderId="8" xfId="0" applyFont="1" applyFill="1" applyBorder="1" applyAlignment="1">
      <alignment horizontal="center"/>
    </xf>
    <xf numFmtId="0" fontId="7" fillId="35" borderId="8" xfId="0" applyFont="1" applyFill="1" applyBorder="1"/>
    <xf numFmtId="0" fontId="7" fillId="35" borderId="8" xfId="0" applyFont="1" applyFill="1" applyBorder="1" applyAlignment="1">
      <alignment horizontal="center"/>
    </xf>
    <xf numFmtId="2" fontId="10" fillId="35" borderId="8" xfId="0" applyNumberFormat="1" applyFont="1" applyFill="1" applyBorder="1" applyAlignment="1">
      <alignment horizontal="center"/>
    </xf>
    <xf numFmtId="171" fontId="7" fillId="35" borderId="8" xfId="0" applyNumberFormat="1" applyFont="1" applyFill="1" applyBorder="1"/>
    <xf numFmtId="166" fontId="7" fillId="35" borderId="8" xfId="0" applyNumberFormat="1" applyFont="1" applyFill="1" applyBorder="1" applyAlignment="1">
      <alignment horizontal="center"/>
    </xf>
    <xf numFmtId="2" fontId="10" fillId="0" borderId="2" xfId="0" applyNumberFormat="1" applyFont="1" applyBorder="1" applyAlignment="1">
      <alignment horizontal="center"/>
    </xf>
    <xf numFmtId="0" fontId="7" fillId="23" borderId="2" xfId="0" applyFont="1" applyFill="1" applyBorder="1" applyAlignment="1">
      <alignment horizontal="right"/>
    </xf>
    <xf numFmtId="0" fontId="7" fillId="26" borderId="3" xfId="0" applyFont="1" applyFill="1" applyBorder="1"/>
    <xf numFmtId="0" fontId="7" fillId="26" borderId="3" xfId="0" applyFont="1" applyFill="1" applyBorder="1" applyAlignment="1">
      <alignment horizontal="center"/>
    </xf>
    <xf numFmtId="2" fontId="10" fillId="26" borderId="3" xfId="0" applyNumberFormat="1" applyFont="1" applyFill="1" applyBorder="1" applyAlignment="1">
      <alignment horizontal="center"/>
    </xf>
    <xf numFmtId="171" fontId="7" fillId="26" borderId="3" xfId="0" applyNumberFormat="1" applyFont="1" applyFill="1" applyBorder="1"/>
    <xf numFmtId="166" fontId="7" fillId="26" borderId="3" xfId="0" applyNumberFormat="1" applyFont="1" applyFill="1" applyBorder="1" applyAlignment="1">
      <alignment horizontal="center"/>
    </xf>
    <xf numFmtId="0" fontId="7" fillId="33" borderId="8" xfId="0" applyFont="1" applyFill="1" applyBorder="1" applyAlignment="1">
      <alignment horizontal="right"/>
    </xf>
    <xf numFmtId="0" fontId="7" fillId="25" borderId="2" xfId="0" applyFont="1" applyFill="1" applyBorder="1" applyAlignment="1">
      <alignment horizontal="right"/>
    </xf>
    <xf numFmtId="0" fontId="10" fillId="39" borderId="2" xfId="0" applyFont="1" applyFill="1" applyBorder="1" applyAlignment="1">
      <alignment horizontal="center"/>
    </xf>
    <xf numFmtId="0" fontId="7" fillId="38" borderId="8" xfId="0" applyFont="1" applyFill="1" applyBorder="1" applyAlignment="1">
      <alignment horizontal="center"/>
    </xf>
    <xf numFmtId="0" fontId="10" fillId="0" borderId="8" xfId="0" applyFont="1" applyBorder="1" applyAlignment="1">
      <alignment horizontal="center"/>
    </xf>
    <xf numFmtId="1" fontId="7" fillId="35" borderId="2" xfId="0" applyNumberFormat="1" applyFont="1" applyFill="1" applyBorder="1"/>
    <xf numFmtId="2" fontId="10" fillId="35" borderId="3" xfId="0" applyNumberFormat="1" applyFont="1" applyFill="1" applyBorder="1" applyAlignment="1">
      <alignment horizontal="center"/>
    </xf>
    <xf numFmtId="1" fontId="7" fillId="35" borderId="3" xfId="0" applyNumberFormat="1" applyFont="1" applyFill="1" applyBorder="1"/>
    <xf numFmtId="0" fontId="7" fillId="28" borderId="8" xfId="0" applyFont="1" applyFill="1" applyBorder="1"/>
    <xf numFmtId="0" fontId="7" fillId="28" borderId="8" xfId="0" applyFont="1" applyFill="1" applyBorder="1" applyAlignment="1">
      <alignment horizontal="center"/>
    </xf>
    <xf numFmtId="2" fontId="10" fillId="28" borderId="8" xfId="0" applyNumberFormat="1" applyFont="1" applyFill="1" applyBorder="1" applyAlignment="1">
      <alignment horizontal="center"/>
    </xf>
    <xf numFmtId="171" fontId="7" fillId="28" borderId="8" xfId="0" applyNumberFormat="1" applyFont="1" applyFill="1" applyBorder="1"/>
    <xf numFmtId="166" fontId="7" fillId="28" borderId="8" xfId="0" applyNumberFormat="1" applyFont="1" applyFill="1" applyBorder="1" applyAlignment="1">
      <alignment horizontal="center"/>
    </xf>
    <xf numFmtId="0" fontId="12" fillId="41" borderId="8" xfId="0" applyFont="1" applyFill="1" applyBorder="1" applyAlignment="1">
      <alignment horizontal="center"/>
    </xf>
    <xf numFmtId="0" fontId="7" fillId="41" borderId="8" xfId="0" applyFont="1" applyFill="1" applyBorder="1"/>
    <xf numFmtId="0" fontId="7" fillId="41" borderId="8" xfId="0" applyFont="1" applyFill="1" applyBorder="1" applyAlignment="1">
      <alignment horizontal="center"/>
    </xf>
    <xf numFmtId="2" fontId="10" fillId="41" borderId="8" xfId="0" applyNumberFormat="1" applyFont="1" applyFill="1" applyBorder="1" applyAlignment="1">
      <alignment horizontal="center"/>
    </xf>
    <xf numFmtId="171" fontId="7" fillId="41" borderId="8" xfId="0" applyNumberFormat="1" applyFont="1" applyFill="1" applyBorder="1"/>
    <xf numFmtId="166" fontId="7" fillId="41" borderId="8" xfId="0" applyNumberFormat="1" applyFont="1" applyFill="1" applyBorder="1" applyAlignment="1">
      <alignment horizontal="center"/>
    </xf>
    <xf numFmtId="0" fontId="7" fillId="25" borderId="3" xfId="0" applyFont="1" applyFill="1" applyBorder="1"/>
    <xf numFmtId="0" fontId="7" fillId="25" borderId="7" xfId="0" applyFont="1" applyFill="1" applyBorder="1" applyAlignment="1">
      <alignment horizontal="center"/>
    </xf>
    <xf numFmtId="0" fontId="7" fillId="25" borderId="7" xfId="0" applyFont="1" applyFill="1" applyBorder="1"/>
    <xf numFmtId="2" fontId="10" fillId="25" borderId="3" xfId="0" applyNumberFormat="1" applyFont="1" applyFill="1" applyBorder="1" applyAlignment="1">
      <alignment horizontal="center"/>
    </xf>
    <xf numFmtId="171" fontId="7" fillId="25" borderId="3" xfId="0" applyNumberFormat="1" applyFont="1" applyFill="1" applyBorder="1"/>
    <xf numFmtId="166" fontId="7" fillId="25" borderId="3" xfId="0" applyNumberFormat="1" applyFont="1" applyFill="1" applyBorder="1" applyAlignment="1">
      <alignment horizontal="center"/>
    </xf>
    <xf numFmtId="0" fontId="71" fillId="0" borderId="0" xfId="0" applyFont="1" applyBorder="1" applyAlignment="1">
      <alignment horizontal="center" vertical="center" textRotation="90" wrapText="1"/>
    </xf>
    <xf numFmtId="0" fontId="71" fillId="0" borderId="0" xfId="0" applyFont="1" applyAlignment="1">
      <alignment horizontal="center" vertical="center" textRotation="90" wrapText="1"/>
    </xf>
    <xf numFmtId="0" fontId="71" fillId="10" borderId="0" xfId="0" applyFont="1" applyFill="1" applyAlignment="1">
      <alignment horizontal="center" vertical="center" textRotation="90" wrapText="1"/>
    </xf>
    <xf numFmtId="0" fontId="71" fillId="31" borderId="6" xfId="0" applyFont="1" applyFill="1" applyBorder="1" applyAlignment="1">
      <alignment horizontal="center" vertical="center" textRotation="90" wrapText="1"/>
    </xf>
    <xf numFmtId="0" fontId="7" fillId="24" borderId="5" xfId="0" applyFont="1" applyFill="1" applyBorder="1" applyAlignment="1">
      <alignment vertical="center" wrapText="1"/>
    </xf>
    <xf numFmtId="0" fontId="12" fillId="24" borderId="2" xfId="0" applyFont="1" applyFill="1" applyBorder="1" applyAlignment="1">
      <alignment horizontal="center" vertical="center"/>
    </xf>
    <xf numFmtId="0" fontId="6" fillId="2" borderId="0" xfId="0" applyFont="1" applyFill="1" applyBorder="1" applyAlignment="1">
      <alignment horizontal="centerContinuous" vertical="center" wrapText="1"/>
    </xf>
    <xf numFmtId="0" fontId="10" fillId="2" borderId="0" xfId="0" applyFont="1" applyFill="1" applyBorder="1" applyAlignment="1">
      <alignment horizontal="center" vertical="center" wrapText="1"/>
    </xf>
    <xf numFmtId="0" fontId="21" fillId="0" borderId="8" xfId="0" applyFont="1" applyFill="1" applyBorder="1" applyAlignment="1">
      <alignment horizontal="left" vertical="center" wrapText="1"/>
    </xf>
    <xf numFmtId="0" fontId="10" fillId="12" borderId="5" xfId="0" applyFont="1" applyFill="1" applyBorder="1" applyAlignment="1">
      <alignment horizontal="left" vertical="center" wrapText="1"/>
    </xf>
    <xf numFmtId="0" fontId="7" fillId="0" borderId="5" xfId="0" applyFont="1" applyBorder="1" applyAlignment="1">
      <alignment vertical="center" wrapText="1"/>
    </xf>
    <xf numFmtId="0" fontId="7" fillId="25" borderId="5" xfId="0" applyFont="1" applyFill="1" applyBorder="1" applyAlignment="1">
      <alignment vertical="center" wrapText="1"/>
    </xf>
    <xf numFmtId="0" fontId="7" fillId="34" borderId="5" xfId="0" applyFont="1" applyFill="1" applyBorder="1" applyAlignment="1">
      <alignment vertical="center" wrapText="1"/>
    </xf>
    <xf numFmtId="0" fontId="7" fillId="26" borderId="5" xfId="0" applyFont="1" applyFill="1" applyBorder="1" applyAlignment="1">
      <alignment vertical="center" wrapText="1"/>
    </xf>
    <xf numFmtId="0" fontId="7" fillId="35" borderId="5" xfId="0" applyFont="1" applyFill="1" applyBorder="1" applyAlignment="1">
      <alignment vertical="center" wrapText="1"/>
    </xf>
    <xf numFmtId="0" fontId="7" fillId="11" borderId="32" xfId="0" applyFont="1" applyFill="1" applyBorder="1" applyAlignment="1">
      <alignment vertical="center" wrapText="1"/>
    </xf>
    <xf numFmtId="0" fontId="7" fillId="11" borderId="5" xfId="0" applyFont="1" applyFill="1" applyBorder="1" applyAlignment="1">
      <alignment vertical="center" wrapText="1"/>
    </xf>
    <xf numFmtId="0" fontId="7" fillId="33" borderId="2" xfId="0" applyFont="1" applyFill="1" applyBorder="1" applyAlignment="1">
      <alignment vertical="center" wrapText="1"/>
    </xf>
    <xf numFmtId="0" fontId="7" fillId="21" borderId="5" xfId="0" applyFont="1" applyFill="1" applyBorder="1" applyAlignment="1">
      <alignment vertical="center" wrapText="1"/>
    </xf>
    <xf numFmtId="0" fontId="7" fillId="21" borderId="2" xfId="0" applyFont="1" applyFill="1" applyBorder="1" applyAlignment="1">
      <alignment vertical="center" wrapText="1"/>
    </xf>
    <xf numFmtId="0" fontId="7" fillId="21" borderId="30" xfId="0" applyFont="1" applyFill="1" applyBorder="1" applyAlignment="1">
      <alignment vertical="center" wrapText="1"/>
    </xf>
    <xf numFmtId="0" fontId="7" fillId="36" borderId="5" xfId="0" applyFont="1" applyFill="1" applyBorder="1" applyAlignment="1">
      <alignment vertical="center" wrapText="1"/>
    </xf>
    <xf numFmtId="0" fontId="7" fillId="28" borderId="5" xfId="0" applyFont="1" applyFill="1" applyBorder="1" applyAlignment="1">
      <alignment vertical="center" wrapText="1"/>
    </xf>
    <xf numFmtId="0" fontId="7" fillId="33" borderId="5" xfId="0" applyFont="1" applyFill="1" applyBorder="1" applyAlignment="1">
      <alignment vertical="center" wrapText="1"/>
    </xf>
    <xf numFmtId="0" fontId="7" fillId="30" borderId="32" xfId="0" applyFont="1" applyFill="1" applyBorder="1" applyAlignment="1">
      <alignment vertical="center" wrapText="1"/>
    </xf>
    <xf numFmtId="0" fontId="7" fillId="30" borderId="5" xfId="0" applyFont="1" applyFill="1" applyBorder="1" applyAlignment="1">
      <alignment vertical="center" wrapText="1"/>
    </xf>
    <xf numFmtId="0" fontId="7" fillId="36" borderId="32" xfId="0" applyFont="1" applyFill="1" applyBorder="1" applyAlignment="1">
      <alignment vertical="center" wrapText="1"/>
    </xf>
    <xf numFmtId="0" fontId="7" fillId="37" borderId="5" xfId="0" applyFont="1" applyFill="1" applyBorder="1" applyAlignment="1">
      <alignment vertical="center" wrapText="1"/>
    </xf>
    <xf numFmtId="0" fontId="7" fillId="38" borderId="5" xfId="0" applyFont="1" applyFill="1" applyBorder="1" applyAlignment="1">
      <alignment vertical="center" wrapText="1"/>
    </xf>
    <xf numFmtId="0" fontId="7" fillId="27" borderId="32" xfId="0" applyFont="1" applyFill="1" applyBorder="1" applyAlignment="1">
      <alignment vertical="center" wrapText="1"/>
    </xf>
    <xf numFmtId="0" fontId="7" fillId="27" borderId="5" xfId="0" applyFont="1" applyFill="1" applyBorder="1" applyAlignment="1">
      <alignment vertical="center" wrapText="1"/>
    </xf>
    <xf numFmtId="0" fontId="7" fillId="31" borderId="32" xfId="0" applyFont="1" applyFill="1" applyBorder="1" applyAlignment="1">
      <alignment vertical="center" wrapText="1"/>
    </xf>
    <xf numFmtId="0" fontId="7" fillId="31" borderId="5" xfId="0" applyFont="1" applyFill="1" applyBorder="1" applyAlignment="1">
      <alignment vertical="center" wrapText="1"/>
    </xf>
    <xf numFmtId="0" fontId="7" fillId="32" borderId="5" xfId="0" applyFont="1" applyFill="1" applyBorder="1" applyAlignment="1">
      <alignment vertical="center" wrapText="1"/>
    </xf>
    <xf numFmtId="0" fontId="7" fillId="0" borderId="4" xfId="0" applyFont="1" applyBorder="1" applyAlignment="1">
      <alignment vertical="center"/>
    </xf>
    <xf numFmtId="0" fontId="7" fillId="37" borderId="32" xfId="0" applyFont="1" applyFill="1" applyBorder="1" applyAlignment="1">
      <alignment vertical="center" wrapText="1"/>
    </xf>
    <xf numFmtId="0" fontId="7" fillId="23" borderId="5" xfId="0" applyFont="1" applyFill="1" applyBorder="1" applyAlignment="1">
      <alignment vertical="center" wrapText="1"/>
    </xf>
    <xf numFmtId="0" fontId="7" fillId="25" borderId="4" xfId="0" applyFont="1" applyFill="1" applyBorder="1" applyAlignment="1">
      <alignment vertical="center"/>
    </xf>
    <xf numFmtId="0" fontId="7" fillId="25" borderId="4" xfId="0" applyFont="1" applyFill="1" applyBorder="1" applyAlignment="1">
      <alignment vertical="center" wrapText="1"/>
    </xf>
    <xf numFmtId="0" fontId="7" fillId="39" borderId="5" xfId="0" applyFont="1" applyFill="1" applyBorder="1" applyAlignment="1">
      <alignment vertical="center" wrapText="1"/>
    </xf>
    <xf numFmtId="0" fontId="7" fillId="34" borderId="4" xfId="0" applyFont="1" applyFill="1" applyBorder="1" applyAlignment="1">
      <alignment vertical="center"/>
    </xf>
    <xf numFmtId="0" fontId="7" fillId="26" borderId="4" xfId="0" applyFont="1" applyFill="1" applyBorder="1" applyAlignment="1">
      <alignment vertical="center"/>
    </xf>
    <xf numFmtId="0" fontId="7" fillId="35" borderId="4" xfId="0" applyFont="1" applyFill="1" applyBorder="1" applyAlignment="1">
      <alignment vertical="center"/>
    </xf>
    <xf numFmtId="0" fontId="7" fillId="40" borderId="28" xfId="0" applyFont="1" applyFill="1" applyBorder="1" applyAlignment="1">
      <alignment vertical="center"/>
    </xf>
    <xf numFmtId="0" fontId="7" fillId="40" borderId="4" xfId="0" applyFont="1" applyFill="1" applyBorder="1" applyAlignment="1">
      <alignment vertical="center"/>
    </xf>
    <xf numFmtId="0" fontId="7" fillId="11" borderId="4" xfId="0" applyFont="1" applyFill="1" applyBorder="1" applyAlignment="1">
      <alignment vertical="center"/>
    </xf>
    <xf numFmtId="0" fontId="7" fillId="21" borderId="28" xfId="0" applyFont="1" applyFill="1" applyBorder="1" applyAlignment="1">
      <alignment vertical="center"/>
    </xf>
    <xf numFmtId="0" fontId="7" fillId="21" borderId="4" xfId="0" applyFont="1" applyFill="1" applyBorder="1" applyAlignment="1">
      <alignment vertical="center"/>
    </xf>
    <xf numFmtId="0" fontId="7" fillId="36" borderId="4" xfId="0" applyFont="1" applyFill="1" applyBorder="1" applyAlignment="1">
      <alignment vertical="center"/>
    </xf>
    <xf numFmtId="0" fontId="7" fillId="28" borderId="4" xfId="0" applyFont="1" applyFill="1" applyBorder="1" applyAlignment="1">
      <alignment vertical="center"/>
    </xf>
    <xf numFmtId="0" fontId="7" fillId="33" borderId="4" xfId="0" applyFont="1" applyFill="1" applyBorder="1" applyAlignment="1">
      <alignment vertical="center"/>
    </xf>
    <xf numFmtId="0" fontId="7" fillId="30" borderId="28" xfId="0" applyFont="1" applyFill="1" applyBorder="1" applyAlignment="1">
      <alignment vertical="center"/>
    </xf>
    <xf numFmtId="0" fontId="7" fillId="30" borderId="4" xfId="0" applyFont="1" applyFill="1" applyBorder="1" applyAlignment="1">
      <alignment vertical="center"/>
    </xf>
    <xf numFmtId="0" fontId="7" fillId="37" borderId="4" xfId="0" applyFont="1" applyFill="1" applyBorder="1" applyAlignment="1">
      <alignment vertical="center"/>
    </xf>
    <xf numFmtId="0" fontId="7" fillId="38" borderId="4" xfId="0" applyFont="1" applyFill="1" applyBorder="1" applyAlignment="1">
      <alignment vertical="center"/>
    </xf>
    <xf numFmtId="0" fontId="7" fillId="27" borderId="28" xfId="0" applyFont="1" applyFill="1" applyBorder="1" applyAlignment="1">
      <alignment vertical="center"/>
    </xf>
    <xf numFmtId="0" fontId="7" fillId="27" borderId="4" xfId="0" applyFont="1" applyFill="1" applyBorder="1" applyAlignment="1">
      <alignment vertical="center"/>
    </xf>
    <xf numFmtId="0" fontId="7" fillId="31" borderId="4" xfId="0" applyFont="1" applyFill="1" applyBorder="1" applyAlignment="1">
      <alignment vertical="center"/>
    </xf>
    <xf numFmtId="0" fontId="7" fillId="32" borderId="28" xfId="0" applyFont="1" applyFill="1" applyBorder="1" applyAlignment="1">
      <alignment vertical="center"/>
    </xf>
    <xf numFmtId="0" fontId="7" fillId="32" borderId="4" xfId="0" applyFont="1" applyFill="1" applyBorder="1" applyAlignment="1">
      <alignment vertical="center"/>
    </xf>
    <xf numFmtId="0" fontId="10" fillId="12" borderId="32" xfId="0" applyFont="1" applyFill="1" applyBorder="1" applyAlignment="1">
      <alignment horizontal="left" vertical="center" wrapText="1"/>
    </xf>
    <xf numFmtId="0" fontId="7" fillId="25" borderId="5" xfId="0" applyFont="1" applyFill="1" applyBorder="1" applyAlignment="1">
      <alignment horizontal="left" vertical="center" wrapText="1"/>
    </xf>
    <xf numFmtId="0" fontId="7" fillId="0" borderId="28" xfId="0" applyFont="1" applyBorder="1" applyAlignment="1">
      <alignment vertical="center"/>
    </xf>
    <xf numFmtId="0" fontId="7" fillId="39" borderId="2" xfId="0" applyFont="1" applyFill="1" applyBorder="1" applyAlignment="1">
      <alignment vertical="center"/>
    </xf>
    <xf numFmtId="0" fontId="7" fillId="23" borderId="5" xfId="0" applyFont="1" applyFill="1" applyBorder="1" applyAlignment="1">
      <alignment horizontal="left" vertical="center" wrapText="1"/>
    </xf>
    <xf numFmtId="0" fontId="7" fillId="34" borderId="5" xfId="0" applyFont="1" applyFill="1" applyBorder="1" applyAlignment="1">
      <alignment horizontal="left" vertical="center" wrapText="1"/>
    </xf>
    <xf numFmtId="0" fontId="7" fillId="26" borderId="32" xfId="0" applyFont="1" applyFill="1" applyBorder="1" applyAlignment="1">
      <alignment horizontal="left" vertical="center" wrapText="1"/>
    </xf>
    <xf numFmtId="0" fontId="7" fillId="26" borderId="5" xfId="0" applyFont="1" applyFill="1" applyBorder="1" applyAlignment="1">
      <alignment horizontal="left" vertical="center" wrapText="1"/>
    </xf>
    <xf numFmtId="0" fontId="7" fillId="35" borderId="5" xfId="0" applyFont="1" applyFill="1" applyBorder="1" applyAlignment="1">
      <alignment horizontal="left" vertical="center" wrapText="1"/>
    </xf>
    <xf numFmtId="0" fontId="7" fillId="40" borderId="5" xfId="0" applyFont="1" applyFill="1" applyBorder="1" applyAlignment="1">
      <alignment horizontal="left" vertical="center" wrapText="1"/>
    </xf>
    <xf numFmtId="0" fontId="7" fillId="11" borderId="5" xfId="0" applyFont="1" applyFill="1" applyBorder="1" applyAlignment="1">
      <alignment horizontal="left" vertical="center" wrapText="1"/>
    </xf>
    <xf numFmtId="0" fontId="7" fillId="21" borderId="5" xfId="0" applyFont="1" applyFill="1" applyBorder="1" applyAlignment="1">
      <alignment horizontal="left" vertical="center" wrapText="1"/>
    </xf>
    <xf numFmtId="0" fontId="7" fillId="36" borderId="5" xfId="0" applyFont="1" applyFill="1" applyBorder="1" applyAlignment="1">
      <alignment horizontal="left" vertical="center" wrapText="1"/>
    </xf>
    <xf numFmtId="0" fontId="7" fillId="28" borderId="5" xfId="0" applyFont="1" applyFill="1" applyBorder="1" applyAlignment="1">
      <alignment horizontal="left" vertical="center" wrapText="1"/>
    </xf>
    <xf numFmtId="0" fontId="7" fillId="33" borderId="5" xfId="0" applyFont="1" applyFill="1" applyBorder="1" applyAlignment="1">
      <alignment horizontal="left" vertical="center" wrapText="1"/>
    </xf>
    <xf numFmtId="0" fontId="7" fillId="30" borderId="32" xfId="0" applyFont="1" applyFill="1" applyBorder="1" applyAlignment="1">
      <alignment horizontal="left" vertical="center" wrapText="1"/>
    </xf>
    <xf numFmtId="0" fontId="7" fillId="30" borderId="5" xfId="0" applyFont="1" applyFill="1" applyBorder="1" applyAlignment="1">
      <alignment horizontal="left" vertical="center" wrapText="1"/>
    </xf>
    <xf numFmtId="0" fontId="7" fillId="37" borderId="5" xfId="0" applyFont="1" applyFill="1" applyBorder="1" applyAlignment="1">
      <alignment horizontal="left" vertical="center" wrapText="1"/>
    </xf>
    <xf numFmtId="0" fontId="7" fillId="38" borderId="32" xfId="0" applyFont="1" applyFill="1" applyBorder="1" applyAlignment="1">
      <alignment horizontal="left" vertical="center" wrapText="1"/>
    </xf>
    <xf numFmtId="0" fontId="7" fillId="38" borderId="5" xfId="0" applyFont="1" applyFill="1" applyBorder="1" applyAlignment="1">
      <alignment horizontal="left" vertical="center" wrapText="1"/>
    </xf>
    <xf numFmtId="0" fontId="7" fillId="27" borderId="5" xfId="0" applyFont="1" applyFill="1" applyBorder="1" applyAlignment="1">
      <alignment horizontal="left" vertical="center" wrapText="1"/>
    </xf>
    <xf numFmtId="0" fontId="7" fillId="27" borderId="30" xfId="0" applyFont="1" applyFill="1" applyBorder="1" applyAlignment="1">
      <alignment horizontal="left" vertical="center" wrapText="1"/>
    </xf>
    <xf numFmtId="0" fontId="7" fillId="31" borderId="5" xfId="0" applyFont="1" applyFill="1" applyBorder="1" applyAlignment="1">
      <alignment horizontal="left" vertical="center" wrapText="1"/>
    </xf>
    <xf numFmtId="0" fontId="7" fillId="26" borderId="2" xfId="0" applyFont="1" applyFill="1" applyBorder="1" applyAlignment="1">
      <alignment vertical="center"/>
    </xf>
    <xf numFmtId="0" fontId="7" fillId="25" borderId="8" xfId="0" applyFont="1" applyFill="1" applyBorder="1" applyAlignment="1">
      <alignment vertical="center"/>
    </xf>
    <xf numFmtId="0" fontId="7" fillId="25" borderId="2" xfId="0" applyFont="1" applyFill="1" applyBorder="1" applyAlignment="1">
      <alignment vertical="center"/>
    </xf>
    <xf numFmtId="0" fontId="7" fillId="35" borderId="2" xfId="0" applyFont="1" applyFill="1" applyBorder="1" applyAlignment="1">
      <alignment vertical="center"/>
    </xf>
    <xf numFmtId="0" fontId="7" fillId="40" borderId="2" xfId="0" applyFont="1" applyFill="1" applyBorder="1" applyAlignment="1">
      <alignment vertical="center"/>
    </xf>
    <xf numFmtId="0" fontId="7" fillId="11" borderId="2" xfId="0" applyFont="1" applyFill="1" applyBorder="1" applyAlignment="1">
      <alignment vertical="center"/>
    </xf>
    <xf numFmtId="0" fontId="7" fillId="21" borderId="2" xfId="0" applyFont="1" applyFill="1" applyBorder="1" applyAlignment="1">
      <alignment vertical="center"/>
    </xf>
    <xf numFmtId="0" fontId="7" fillId="36" borderId="2" xfId="0" applyFont="1" applyFill="1" applyBorder="1" applyAlignment="1">
      <alignment vertical="center"/>
    </xf>
    <xf numFmtId="0" fontId="7" fillId="28" borderId="2" xfId="0" applyFont="1" applyFill="1" applyBorder="1" applyAlignment="1">
      <alignment vertical="center"/>
    </xf>
    <xf numFmtId="0" fontId="7" fillId="28" borderId="2" xfId="0" applyFont="1" applyFill="1" applyBorder="1" applyAlignment="1">
      <alignment vertical="center" wrapText="1"/>
    </xf>
    <xf numFmtId="0" fontId="7" fillId="33" borderId="8" xfId="0" applyFont="1" applyFill="1" applyBorder="1" applyAlignment="1">
      <alignment vertical="center"/>
    </xf>
    <xf numFmtId="0" fontId="7" fillId="33" borderId="2" xfId="0" applyFont="1" applyFill="1" applyBorder="1" applyAlignment="1">
      <alignment vertical="center"/>
    </xf>
    <xf numFmtId="0" fontId="7" fillId="30" borderId="2" xfId="0" applyFont="1" applyFill="1" applyBorder="1" applyAlignment="1">
      <alignment vertical="center"/>
    </xf>
    <xf numFmtId="0" fontId="7" fillId="41" borderId="2" xfId="0" applyFont="1" applyFill="1" applyBorder="1" applyAlignment="1">
      <alignment vertical="center"/>
    </xf>
    <xf numFmtId="0" fontId="7" fillId="38" borderId="2" xfId="0" applyFont="1" applyFill="1" applyBorder="1" applyAlignment="1">
      <alignment vertical="center"/>
    </xf>
    <xf numFmtId="0" fontId="7" fillId="27" borderId="8" xfId="0" applyFont="1" applyFill="1" applyBorder="1" applyAlignment="1">
      <alignment vertical="center"/>
    </xf>
    <xf numFmtId="0" fontId="7" fillId="27" borderId="2" xfId="0" applyFont="1" applyFill="1" applyBorder="1" applyAlignment="1">
      <alignment vertical="center"/>
    </xf>
    <xf numFmtId="0" fontId="7" fillId="31" borderId="2" xfId="0" applyFont="1" applyFill="1" applyBorder="1" applyAlignment="1">
      <alignment vertical="center"/>
    </xf>
    <xf numFmtId="0" fontId="7" fillId="25" borderId="2" xfId="0" applyFont="1" applyFill="1" applyBorder="1" applyAlignment="1">
      <alignment vertical="center" wrapText="1"/>
    </xf>
    <xf numFmtId="0" fontId="15" fillId="0" borderId="5" xfId="0" applyFont="1" applyBorder="1" applyAlignment="1">
      <alignment vertical="center" wrapText="1"/>
    </xf>
    <xf numFmtId="0" fontId="7" fillId="23" borderId="2" xfId="0" applyFont="1" applyFill="1" applyBorder="1" applyAlignment="1">
      <alignment vertical="center"/>
    </xf>
    <xf numFmtId="0" fontId="7" fillId="34" borderId="2" xfId="0" applyFont="1" applyFill="1" applyBorder="1" applyAlignment="1">
      <alignment vertical="center"/>
    </xf>
    <xf numFmtId="0" fontId="7" fillId="35" borderId="8" xfId="0" applyFont="1" applyFill="1" applyBorder="1" applyAlignment="1">
      <alignment vertical="center"/>
    </xf>
    <xf numFmtId="0" fontId="7" fillId="26" borderId="3" xfId="0" applyFont="1" applyFill="1" applyBorder="1" applyAlignment="1">
      <alignment vertical="center"/>
    </xf>
    <xf numFmtId="0" fontId="7" fillId="21" borderId="8" xfId="0" applyFont="1" applyFill="1" applyBorder="1" applyAlignment="1">
      <alignment vertical="center"/>
    </xf>
    <xf numFmtId="0" fontId="7" fillId="40" borderId="8" xfId="0" applyFont="1" applyFill="1" applyBorder="1" applyAlignment="1">
      <alignment vertical="center"/>
    </xf>
    <xf numFmtId="0" fontId="7" fillId="38" borderId="8" xfId="0" applyFont="1" applyFill="1" applyBorder="1" applyAlignment="1">
      <alignment vertical="center"/>
    </xf>
    <xf numFmtId="0" fontId="10" fillId="0" borderId="8" xfId="0" applyFont="1" applyBorder="1" applyAlignment="1">
      <alignment vertical="center"/>
    </xf>
    <xf numFmtId="0" fontId="10" fillId="0" borderId="2" xfId="0" applyFont="1" applyBorder="1" applyAlignment="1">
      <alignment vertical="center"/>
    </xf>
    <xf numFmtId="0" fontId="7" fillId="35" borderId="3" xfId="0" applyFont="1" applyFill="1" applyBorder="1" applyAlignment="1">
      <alignment vertical="center"/>
    </xf>
    <xf numFmtId="0" fontId="7" fillId="28" borderId="8" xfId="0" applyFont="1" applyFill="1" applyBorder="1" applyAlignment="1">
      <alignment vertical="center"/>
    </xf>
    <xf numFmtId="0" fontId="7" fillId="41" borderId="8" xfId="0" applyFont="1" applyFill="1" applyBorder="1" applyAlignment="1">
      <alignment vertical="center"/>
    </xf>
    <xf numFmtId="0" fontId="7" fillId="25" borderId="3" xfId="0" applyFont="1" applyFill="1" applyBorder="1" applyAlignment="1">
      <alignment vertical="center"/>
    </xf>
    <xf numFmtId="0" fontId="7" fillId="0" borderId="6" xfId="0" applyFont="1" applyBorder="1" applyAlignment="1">
      <alignment horizontal="center" vertical="center" wrapText="1"/>
    </xf>
    <xf numFmtId="0" fontId="6" fillId="10" borderId="0" xfId="0" applyFont="1" applyFill="1" applyBorder="1" applyAlignment="1">
      <alignment horizontal="center" vertical="center" wrapText="1"/>
    </xf>
    <xf numFmtId="167" fontId="10" fillId="15" borderId="2" xfId="0" applyNumberFormat="1" applyFont="1" applyFill="1" applyBorder="1" applyAlignment="1">
      <alignment horizontal="center" vertical="center" wrapText="1"/>
    </xf>
    <xf numFmtId="0" fontId="7" fillId="0" borderId="2" xfId="0" applyFont="1" applyBorder="1" applyAlignment="1">
      <alignment horizontal="center" vertical="center" wrapText="1"/>
    </xf>
    <xf numFmtId="3" fontId="11" fillId="0" borderId="2" xfId="79" applyNumberFormat="1" applyFont="1" applyFill="1" applyBorder="1" applyAlignment="1">
      <alignment horizontal="center" vertical="center"/>
    </xf>
    <xf numFmtId="167" fontId="6" fillId="2" borderId="0" xfId="0" applyNumberFormat="1" applyFont="1" applyFill="1" applyBorder="1" applyAlignment="1">
      <alignment horizontal="center" vertical="center" wrapText="1"/>
    </xf>
    <xf numFmtId="167" fontId="12" fillId="0" borderId="22" xfId="0" applyNumberFormat="1" applyFont="1" applyFill="1" applyBorder="1" applyAlignment="1">
      <alignment horizontal="center" vertical="center" wrapText="1"/>
    </xf>
    <xf numFmtId="167" fontId="12" fillId="0" borderId="23" xfId="0" applyNumberFormat="1" applyFont="1" applyFill="1" applyBorder="1" applyAlignment="1">
      <alignment horizontal="center" vertical="center" wrapText="1"/>
    </xf>
    <xf numFmtId="167" fontId="12" fillId="0" borderId="24" xfId="0" applyNumberFormat="1" applyFont="1" applyFill="1" applyBorder="1" applyAlignment="1">
      <alignment horizontal="center" vertical="center" wrapText="1"/>
    </xf>
    <xf numFmtId="167" fontId="12" fillId="0" borderId="60" xfId="0" applyNumberFormat="1" applyFont="1" applyFill="1" applyBorder="1" applyAlignment="1">
      <alignment horizontal="center" vertical="center" wrapText="1"/>
    </xf>
    <xf numFmtId="167" fontId="12" fillId="0" borderId="37" xfId="0" applyNumberFormat="1" applyFont="1" applyBorder="1" applyAlignment="1">
      <alignment horizontal="center" vertical="center"/>
    </xf>
    <xf numFmtId="167" fontId="12" fillId="0" borderId="8" xfId="0" applyNumberFormat="1" applyFont="1" applyBorder="1" applyAlignment="1">
      <alignment horizontal="center" vertical="center"/>
    </xf>
    <xf numFmtId="167" fontId="12" fillId="0" borderId="6" xfId="0" applyNumberFormat="1" applyFont="1" applyBorder="1" applyAlignment="1">
      <alignment horizontal="center" vertical="center"/>
    </xf>
    <xf numFmtId="167" fontId="7" fillId="24" borderId="6" xfId="0" applyNumberFormat="1" applyFont="1" applyFill="1" applyBorder="1" applyAlignment="1">
      <alignment horizontal="center" vertical="center"/>
    </xf>
    <xf numFmtId="167" fontId="7" fillId="0" borderId="6" xfId="0" applyNumberFormat="1" applyFont="1" applyBorder="1" applyAlignment="1">
      <alignment horizontal="center" vertical="center"/>
    </xf>
    <xf numFmtId="167" fontId="7" fillId="0" borderId="2" xfId="0" applyNumberFormat="1" applyFont="1" applyBorder="1" applyAlignment="1">
      <alignment horizontal="center" vertical="center"/>
    </xf>
    <xf numFmtId="167" fontId="7" fillId="0" borderId="53" xfId="0" applyNumberFormat="1" applyFont="1" applyBorder="1" applyAlignment="1">
      <alignment horizontal="center" vertical="center"/>
    </xf>
    <xf numFmtId="167" fontId="7" fillId="0" borderId="49" xfId="0" applyNumberFormat="1" applyFont="1" applyBorder="1" applyAlignment="1">
      <alignment horizontal="center" vertical="center"/>
    </xf>
    <xf numFmtId="167" fontId="7" fillId="0" borderId="0" xfId="0" applyNumberFormat="1" applyFont="1" applyBorder="1" applyAlignment="1">
      <alignment horizontal="center" vertical="center"/>
    </xf>
    <xf numFmtId="0" fontId="12" fillId="42" borderId="8" xfId="0" applyFont="1" applyFill="1" applyBorder="1" applyAlignment="1">
      <alignment horizontal="center"/>
    </xf>
    <xf numFmtId="0" fontId="7" fillId="42" borderId="32" xfId="0" applyFont="1" applyFill="1" applyBorder="1" applyAlignment="1">
      <alignment vertical="center" wrapText="1"/>
    </xf>
    <xf numFmtId="0" fontId="7" fillId="42" borderId="8" xfId="0" applyFont="1" applyFill="1" applyBorder="1" applyAlignment="1">
      <alignment horizontal="center"/>
    </xf>
    <xf numFmtId="0" fontId="7" fillId="42" borderId="8" xfId="0" applyFont="1" applyFill="1" applyBorder="1"/>
    <xf numFmtId="166" fontId="10" fillId="42" borderId="8" xfId="0" applyNumberFormat="1" applyFont="1" applyFill="1" applyBorder="1" applyAlignment="1">
      <alignment horizontal="center"/>
    </xf>
    <xf numFmtId="171" fontId="7" fillId="42" borderId="8" xfId="0" applyNumberFormat="1" applyFont="1" applyFill="1" applyBorder="1"/>
    <xf numFmtId="166" fontId="7" fillId="42" borderId="8" xfId="0" applyNumberFormat="1" applyFont="1" applyFill="1" applyBorder="1" applyAlignment="1">
      <alignment horizontal="center"/>
    </xf>
    <xf numFmtId="0" fontId="21" fillId="24" borderId="2" xfId="0" applyFont="1" applyFill="1" applyBorder="1" applyAlignment="1">
      <alignment horizontal="center" vertical="center" textRotation="90" wrapText="1"/>
    </xf>
    <xf numFmtId="0" fontId="21" fillId="34" borderId="2" xfId="0" applyFont="1" applyFill="1" applyBorder="1" applyAlignment="1">
      <alignment horizontal="center" vertical="center" textRotation="90" wrapText="1"/>
    </xf>
    <xf numFmtId="0" fontId="21" fillId="31" borderId="2" xfId="0" applyFont="1" applyFill="1" applyBorder="1" applyAlignment="1">
      <alignment horizontal="center" vertical="center" textRotation="90" wrapText="1"/>
    </xf>
    <xf numFmtId="39" fontId="10" fillId="21" borderId="8" xfId="0" applyNumberFormat="1" applyFont="1" applyFill="1" applyBorder="1" applyAlignment="1">
      <alignment horizontal="center"/>
    </xf>
    <xf numFmtId="39" fontId="10" fillId="21" borderId="2" xfId="0" applyNumberFormat="1" applyFont="1" applyFill="1" applyBorder="1" applyAlignment="1">
      <alignment horizontal="center"/>
    </xf>
    <xf numFmtId="0" fontId="12" fillId="43" borderId="8" xfId="0" applyFont="1" applyFill="1" applyBorder="1" applyAlignment="1">
      <alignment horizontal="center"/>
    </xf>
    <xf numFmtId="0" fontId="7" fillId="43" borderId="5" xfId="0" applyFont="1" applyFill="1" applyBorder="1" applyAlignment="1">
      <alignment horizontal="left" vertical="center" wrapText="1"/>
    </xf>
    <xf numFmtId="0" fontId="7" fillId="43" borderId="2" xfId="0" applyFont="1" applyFill="1" applyBorder="1" applyAlignment="1">
      <alignment horizontal="center" wrapText="1"/>
    </xf>
    <xf numFmtId="0" fontId="7" fillId="43" borderId="2" xfId="0" applyFont="1" applyFill="1" applyBorder="1"/>
    <xf numFmtId="2" fontId="10" fillId="43" borderId="2" xfId="0" applyNumberFormat="1" applyFont="1" applyFill="1" applyBorder="1" applyAlignment="1">
      <alignment horizontal="center"/>
    </xf>
    <xf numFmtId="171" fontId="7" fillId="43" borderId="2" xfId="0" applyNumberFormat="1" applyFont="1" applyFill="1" applyBorder="1"/>
    <xf numFmtId="166" fontId="7" fillId="43" borderId="2" xfId="0" applyNumberFormat="1" applyFont="1" applyFill="1" applyBorder="1" applyAlignment="1">
      <alignment horizontal="center"/>
    </xf>
    <xf numFmtId="0" fontId="12" fillId="44" borderId="2" xfId="0" applyFont="1" applyFill="1" applyBorder="1" applyAlignment="1">
      <alignment horizontal="center"/>
    </xf>
    <xf numFmtId="0" fontId="7" fillId="44" borderId="5" xfId="0" applyFont="1" applyFill="1" applyBorder="1" applyAlignment="1">
      <alignment horizontal="left" vertical="center" wrapText="1"/>
    </xf>
    <xf numFmtId="0" fontId="7" fillId="44" borderId="2" xfId="0" applyFont="1" applyFill="1" applyBorder="1" applyAlignment="1">
      <alignment horizontal="center" wrapText="1"/>
    </xf>
    <xf numFmtId="0" fontId="7" fillId="44" borderId="2" xfId="0" applyFont="1" applyFill="1" applyBorder="1"/>
    <xf numFmtId="2" fontId="10" fillId="44" borderId="2" xfId="0" applyNumberFormat="1" applyFont="1" applyFill="1" applyBorder="1" applyAlignment="1">
      <alignment horizontal="center"/>
    </xf>
    <xf numFmtId="171" fontId="7" fillId="44" borderId="2" xfId="0" applyNumberFormat="1" applyFont="1" applyFill="1" applyBorder="1"/>
    <xf numFmtId="166" fontId="7" fillId="44" borderId="2" xfId="0" applyNumberFormat="1" applyFont="1" applyFill="1" applyBorder="1" applyAlignment="1">
      <alignment horizontal="center"/>
    </xf>
    <xf numFmtId="0" fontId="12" fillId="44" borderId="8" xfId="0" applyFont="1" applyFill="1" applyBorder="1" applyAlignment="1">
      <alignment horizontal="center"/>
    </xf>
    <xf numFmtId="0" fontId="7" fillId="44" borderId="32" xfId="0" applyFont="1" applyFill="1" applyBorder="1" applyAlignment="1">
      <alignment horizontal="left" vertical="center" wrapText="1"/>
    </xf>
    <xf numFmtId="0" fontId="7" fillId="44" borderId="8" xfId="0" applyFont="1" applyFill="1" applyBorder="1" applyAlignment="1">
      <alignment horizontal="center" wrapText="1"/>
    </xf>
    <xf numFmtId="0" fontId="7" fillId="44" borderId="8" xfId="0" applyFont="1" applyFill="1" applyBorder="1"/>
    <xf numFmtId="2" fontId="10" fillId="44" borderId="8" xfId="0" applyNumberFormat="1" applyFont="1" applyFill="1" applyBorder="1" applyAlignment="1">
      <alignment horizontal="center"/>
    </xf>
    <xf numFmtId="171" fontId="7" fillId="44" borderId="8" xfId="0" applyNumberFormat="1" applyFont="1" applyFill="1" applyBorder="1"/>
    <xf numFmtId="166" fontId="7" fillId="44" borderId="8" xfId="0" applyNumberFormat="1" applyFont="1" applyFill="1" applyBorder="1" applyAlignment="1">
      <alignment horizontal="center"/>
    </xf>
    <xf numFmtId="0" fontId="7" fillId="0" borderId="32" xfId="0" applyFont="1" applyBorder="1" applyAlignment="1">
      <alignment vertical="center" wrapText="1"/>
    </xf>
    <xf numFmtId="0" fontId="12" fillId="45" borderId="2" xfId="0" applyFont="1" applyFill="1" applyBorder="1" applyAlignment="1">
      <alignment horizontal="center"/>
    </xf>
    <xf numFmtId="0" fontId="7" fillId="45" borderId="2" xfId="0" applyFont="1" applyFill="1" applyBorder="1" applyAlignment="1">
      <alignment vertical="center"/>
    </xf>
    <xf numFmtId="0" fontId="7" fillId="45" borderId="2" xfId="0" applyFont="1" applyFill="1" applyBorder="1" applyAlignment="1">
      <alignment horizontal="center"/>
    </xf>
    <xf numFmtId="0" fontId="7" fillId="45" borderId="2" xfId="0" applyFont="1" applyFill="1" applyBorder="1"/>
    <xf numFmtId="2" fontId="10" fillId="45" borderId="2" xfId="0" applyNumberFormat="1" applyFont="1" applyFill="1" applyBorder="1" applyAlignment="1">
      <alignment horizontal="center"/>
    </xf>
    <xf numFmtId="171" fontId="7" fillId="45" borderId="2" xfId="0" applyNumberFormat="1" applyFont="1" applyFill="1" applyBorder="1"/>
    <xf numFmtId="166" fontId="7" fillId="45" borderId="2" xfId="0" applyNumberFormat="1" applyFont="1" applyFill="1" applyBorder="1" applyAlignment="1">
      <alignment horizontal="center"/>
    </xf>
    <xf numFmtId="0" fontId="12" fillId="45" borderId="8" xfId="0" applyFont="1" applyFill="1" applyBorder="1" applyAlignment="1">
      <alignment horizontal="center"/>
    </xf>
    <xf numFmtId="0" fontId="7" fillId="45" borderId="2" xfId="0" applyFont="1" applyFill="1" applyBorder="1" applyAlignment="1">
      <alignment vertical="center" wrapText="1"/>
    </xf>
    <xf numFmtId="0" fontId="7" fillId="34" borderId="2" xfId="0" applyFont="1" applyFill="1" applyBorder="1" applyAlignment="1">
      <alignment horizontal="center" vertical="center"/>
    </xf>
    <xf numFmtId="0" fontId="7" fillId="43" borderId="8" xfId="0" applyFont="1" applyFill="1" applyBorder="1" applyAlignment="1">
      <alignment vertical="center" wrapText="1"/>
    </xf>
    <xf numFmtId="0" fontId="7" fillId="43" borderId="8" xfId="0" applyFont="1" applyFill="1" applyBorder="1" applyAlignment="1">
      <alignment horizontal="center"/>
    </xf>
    <xf numFmtId="0" fontId="7" fillId="43" borderId="8" xfId="0" applyFont="1" applyFill="1" applyBorder="1"/>
    <xf numFmtId="2" fontId="10" fillId="43" borderId="8" xfId="0" applyNumberFormat="1" applyFont="1" applyFill="1" applyBorder="1" applyAlignment="1">
      <alignment horizontal="center"/>
    </xf>
    <xf numFmtId="171" fontId="7" fillId="43" borderId="8" xfId="0" applyNumberFormat="1" applyFont="1" applyFill="1" applyBorder="1"/>
    <xf numFmtId="166" fontId="7" fillId="43" borderId="8" xfId="0" applyNumberFormat="1" applyFont="1" applyFill="1" applyBorder="1" applyAlignment="1">
      <alignment horizontal="center"/>
    </xf>
    <xf numFmtId="0" fontId="7" fillId="43" borderId="8" xfId="0" applyFont="1" applyFill="1" applyBorder="1" applyAlignment="1">
      <alignment vertical="center"/>
    </xf>
    <xf numFmtId="0" fontId="7" fillId="43" borderId="8" xfId="0" applyFont="1" applyFill="1" applyBorder="1" applyAlignment="1">
      <alignment horizontal="right"/>
    </xf>
    <xf numFmtId="0" fontId="12" fillId="43" borderId="2" xfId="0" applyFont="1" applyFill="1" applyBorder="1" applyAlignment="1">
      <alignment horizontal="center"/>
    </xf>
    <xf numFmtId="0" fontId="7" fillId="43" borderId="2" xfId="0" applyFont="1" applyFill="1" applyBorder="1" applyAlignment="1">
      <alignment vertical="center"/>
    </xf>
    <xf numFmtId="0" fontId="7" fillId="43" borderId="2" xfId="0" applyFont="1" applyFill="1" applyBorder="1" applyAlignment="1">
      <alignment horizontal="center"/>
    </xf>
    <xf numFmtId="0" fontId="7" fillId="43" borderId="2" xfId="0" applyFont="1" applyFill="1" applyBorder="1" applyAlignment="1">
      <alignment horizontal="right"/>
    </xf>
    <xf numFmtId="0" fontId="12" fillId="46" borderId="8" xfId="0" applyFont="1" applyFill="1" applyBorder="1" applyAlignment="1">
      <alignment horizontal="center"/>
    </xf>
    <xf numFmtId="0" fontId="7" fillId="46" borderId="8" xfId="0" applyFont="1" applyFill="1" applyBorder="1" applyAlignment="1">
      <alignment vertical="center"/>
    </xf>
    <xf numFmtId="0" fontId="7" fillId="46" borderId="8" xfId="0" applyFont="1" applyFill="1" applyBorder="1" applyAlignment="1">
      <alignment horizontal="center"/>
    </xf>
    <xf numFmtId="0" fontId="7" fillId="46" borderId="8" xfId="0" applyFont="1" applyFill="1" applyBorder="1"/>
    <xf numFmtId="2" fontId="10" fillId="46" borderId="8" xfId="0" applyNumberFormat="1" applyFont="1" applyFill="1" applyBorder="1" applyAlignment="1">
      <alignment horizontal="center"/>
    </xf>
    <xf numFmtId="171" fontId="7" fillId="46" borderId="8" xfId="0" applyNumberFormat="1" applyFont="1" applyFill="1" applyBorder="1"/>
    <xf numFmtId="171" fontId="7" fillId="46" borderId="2" xfId="0" applyNumberFormat="1" applyFont="1" applyFill="1" applyBorder="1"/>
    <xf numFmtId="0" fontId="7" fillId="46" borderId="2" xfId="0" applyFont="1" applyFill="1" applyBorder="1"/>
    <xf numFmtId="166" fontId="7" fillId="46" borderId="2" xfId="0" applyNumberFormat="1" applyFont="1" applyFill="1" applyBorder="1" applyAlignment="1">
      <alignment horizontal="center"/>
    </xf>
    <xf numFmtId="0" fontId="12" fillId="34" borderId="8" xfId="0" applyFont="1" applyFill="1" applyBorder="1" applyAlignment="1">
      <alignment horizontal="center"/>
    </xf>
    <xf numFmtId="0" fontId="7" fillId="34" borderId="8" xfId="0" applyFont="1" applyFill="1" applyBorder="1" applyAlignment="1">
      <alignment vertical="center"/>
    </xf>
    <xf numFmtId="0" fontId="7" fillId="34" borderId="8" xfId="0" applyFont="1" applyFill="1" applyBorder="1" applyAlignment="1">
      <alignment horizontal="center"/>
    </xf>
    <xf numFmtId="0" fontId="7" fillId="34" borderId="8" xfId="0" applyFont="1" applyFill="1" applyBorder="1"/>
    <xf numFmtId="2" fontId="10" fillId="34" borderId="8" xfId="0" applyNumberFormat="1" applyFont="1" applyFill="1" applyBorder="1" applyAlignment="1">
      <alignment horizontal="center"/>
    </xf>
    <xf numFmtId="171" fontId="7" fillId="34" borderId="8" xfId="0" applyNumberFormat="1" applyFont="1" applyFill="1" applyBorder="1"/>
    <xf numFmtId="166" fontId="7" fillId="34" borderId="8" xfId="0" applyNumberFormat="1" applyFont="1" applyFill="1" applyBorder="1" applyAlignment="1">
      <alignment horizontal="center"/>
    </xf>
    <xf numFmtId="0" fontId="7" fillId="34" borderId="2" xfId="0" applyFont="1" applyFill="1" applyBorder="1" applyAlignment="1">
      <alignment vertical="center" wrapText="1"/>
    </xf>
    <xf numFmtId="0" fontId="12" fillId="47" borderId="2" xfId="0" applyFont="1" applyFill="1" applyBorder="1" applyAlignment="1">
      <alignment horizontal="center"/>
    </xf>
    <xf numFmtId="0" fontId="7" fillId="47" borderId="2" xfId="0" applyFont="1" applyFill="1" applyBorder="1" applyAlignment="1">
      <alignment vertical="center"/>
    </xf>
    <xf numFmtId="0" fontId="7" fillId="47" borderId="2" xfId="0" applyFont="1" applyFill="1" applyBorder="1" applyAlignment="1">
      <alignment horizontal="center"/>
    </xf>
    <xf numFmtId="0" fontId="7" fillId="47" borderId="2" xfId="0" applyFont="1" applyFill="1" applyBorder="1"/>
    <xf numFmtId="2" fontId="10" fillId="47" borderId="2" xfId="0" applyNumberFormat="1" applyFont="1" applyFill="1" applyBorder="1" applyAlignment="1">
      <alignment horizontal="center"/>
    </xf>
    <xf numFmtId="171" fontId="7" fillId="47" borderId="2" xfId="0" applyNumberFormat="1" applyFont="1" applyFill="1" applyBorder="1"/>
    <xf numFmtId="166" fontId="7" fillId="47" borderId="2" xfId="0" applyNumberFormat="1" applyFont="1" applyFill="1" applyBorder="1" applyAlignment="1">
      <alignment horizontal="center"/>
    </xf>
    <xf numFmtId="0" fontId="12" fillId="47" borderId="8" xfId="0" applyFont="1" applyFill="1" applyBorder="1" applyAlignment="1">
      <alignment horizontal="center"/>
    </xf>
    <xf numFmtId="0" fontId="7" fillId="47" borderId="8" xfId="0" applyFont="1" applyFill="1" applyBorder="1" applyAlignment="1">
      <alignment horizontal="center"/>
    </xf>
    <xf numFmtId="0" fontId="7" fillId="47" borderId="2" xfId="0" applyFont="1" applyFill="1" applyBorder="1" applyAlignment="1">
      <alignment vertical="center" wrapText="1"/>
    </xf>
    <xf numFmtId="171" fontId="89" fillId="47" borderId="2" xfId="0" applyNumberFormat="1" applyFont="1" applyFill="1" applyBorder="1"/>
    <xf numFmtId="0" fontId="7" fillId="47" borderId="2" xfId="0" applyFont="1" applyFill="1" applyBorder="1" applyAlignment="1">
      <alignment horizontal="center" vertical="center" wrapText="1"/>
    </xf>
    <xf numFmtId="167" fontId="68" fillId="15" borderId="2" xfId="0" applyNumberFormat="1" applyFont="1" applyFill="1" applyBorder="1" applyAlignment="1">
      <alignment vertical="center"/>
    </xf>
    <xf numFmtId="167" fontId="7" fillId="2" borderId="0" xfId="0" applyNumberFormat="1" applyFont="1" applyFill="1" applyBorder="1" applyAlignment="1">
      <alignment horizontal="center" vertical="center"/>
    </xf>
    <xf numFmtId="167" fontId="10" fillId="2" borderId="0" xfId="0" applyNumberFormat="1" applyFont="1" applyFill="1" applyAlignment="1">
      <alignment horizontal="center" vertical="center" wrapText="1"/>
    </xf>
    <xf numFmtId="167" fontId="7" fillId="2" borderId="0" xfId="0" applyNumberFormat="1" applyFont="1" applyFill="1" applyAlignment="1">
      <alignment horizontal="center" vertical="center" wrapText="1"/>
    </xf>
    <xf numFmtId="167" fontId="20" fillId="0" borderId="7" xfId="0" applyNumberFormat="1" applyFont="1" applyFill="1" applyBorder="1" applyAlignment="1">
      <alignment horizontal="center" vertical="center" wrapText="1"/>
    </xf>
    <xf numFmtId="167" fontId="12" fillId="0" borderId="2" xfId="0" applyNumberFormat="1" applyFont="1" applyBorder="1" applyAlignment="1">
      <alignment horizontal="center" vertical="center"/>
    </xf>
    <xf numFmtId="167" fontId="21" fillId="0" borderId="2" xfId="0" applyNumberFormat="1" applyFont="1" applyBorder="1" applyAlignment="1">
      <alignment horizontal="center" vertical="center"/>
    </xf>
    <xf numFmtId="167" fontId="21" fillId="20" borderId="2" xfId="0" applyNumberFormat="1" applyFont="1" applyFill="1" applyBorder="1" applyAlignment="1">
      <alignment horizontal="center" vertical="center"/>
    </xf>
    <xf numFmtId="167" fontId="10" fillId="10" borderId="2" xfId="0" applyNumberFormat="1" applyFont="1" applyFill="1" applyBorder="1" applyAlignment="1">
      <alignment horizontal="center" vertical="center"/>
    </xf>
    <xf numFmtId="167" fontId="21" fillId="10" borderId="2" xfId="0" applyNumberFormat="1" applyFont="1" applyFill="1" applyBorder="1" applyAlignment="1">
      <alignment horizontal="center" vertical="center"/>
    </xf>
    <xf numFmtId="167" fontId="21" fillId="20" borderId="2" xfId="0" applyNumberFormat="1" applyFont="1" applyFill="1" applyBorder="1" applyAlignment="1">
      <alignment horizontal="center" vertical="center" wrapText="1"/>
    </xf>
    <xf numFmtId="167" fontId="10" fillId="24" borderId="2" xfId="0" applyNumberFormat="1" applyFont="1" applyFill="1" applyBorder="1" applyAlignment="1">
      <alignment horizontal="center" vertical="center"/>
    </xf>
    <xf numFmtId="167" fontId="7" fillId="24" borderId="2" xfId="0" applyNumberFormat="1" applyFont="1" applyFill="1" applyBorder="1" applyAlignment="1">
      <alignment horizontal="center" vertical="center"/>
    </xf>
    <xf numFmtId="167" fontId="10" fillId="0" borderId="2" xfId="0" applyNumberFormat="1" applyFont="1" applyBorder="1" applyAlignment="1">
      <alignment horizontal="center" vertical="center"/>
    </xf>
    <xf numFmtId="167" fontId="10" fillId="12" borderId="2" xfId="0" applyNumberFormat="1" applyFont="1" applyFill="1" applyBorder="1" applyAlignment="1">
      <alignment horizontal="center" vertical="center"/>
    </xf>
    <xf numFmtId="167" fontId="7" fillId="12" borderId="2" xfId="0" applyNumberFormat="1" applyFont="1" applyFill="1" applyBorder="1" applyAlignment="1">
      <alignment horizontal="center" vertical="center"/>
    </xf>
    <xf numFmtId="167" fontId="7" fillId="25" borderId="2" xfId="0" applyNumberFormat="1" applyFont="1" applyFill="1" applyBorder="1" applyAlignment="1">
      <alignment horizontal="center" vertical="center"/>
    </xf>
    <xf numFmtId="167" fontId="7" fillId="34" borderId="2" xfId="0" applyNumberFormat="1" applyFont="1" applyFill="1" applyBorder="1" applyAlignment="1">
      <alignment horizontal="center" vertical="center"/>
    </xf>
    <xf numFmtId="167" fontId="7" fillId="26" borderId="2" xfId="0" applyNumberFormat="1" applyFont="1" applyFill="1" applyBorder="1" applyAlignment="1">
      <alignment horizontal="center" vertical="center"/>
    </xf>
    <xf numFmtId="167" fontId="7" fillId="35" borderId="2" xfId="0" applyNumberFormat="1" applyFont="1" applyFill="1" applyBorder="1" applyAlignment="1">
      <alignment horizontal="center" vertical="center"/>
    </xf>
    <xf numFmtId="167" fontId="7" fillId="11" borderId="8" xfId="0" applyNumberFormat="1" applyFont="1" applyFill="1" applyBorder="1" applyAlignment="1">
      <alignment horizontal="center" vertical="center"/>
    </xf>
    <xf numFmtId="167" fontId="7" fillId="11" borderId="2" xfId="0" applyNumberFormat="1" applyFont="1" applyFill="1" applyBorder="1" applyAlignment="1">
      <alignment horizontal="center" vertical="center"/>
    </xf>
    <xf numFmtId="167" fontId="7" fillId="33" borderId="2" xfId="0" applyNumberFormat="1" applyFont="1" applyFill="1" applyBorder="1" applyAlignment="1">
      <alignment horizontal="center" vertical="center"/>
    </xf>
    <xf numFmtId="167" fontId="7" fillId="21" borderId="2" xfId="0" applyNumberFormat="1" applyFont="1" applyFill="1" applyBorder="1" applyAlignment="1">
      <alignment horizontal="center" vertical="center"/>
    </xf>
    <xf numFmtId="167" fontId="7" fillId="21" borderId="3" xfId="0" applyNumberFormat="1" applyFont="1" applyFill="1" applyBorder="1" applyAlignment="1">
      <alignment horizontal="center" vertical="center"/>
    </xf>
    <xf numFmtId="167" fontId="7" fillId="36" borderId="2" xfId="0" applyNumberFormat="1" applyFont="1" applyFill="1" applyBorder="1" applyAlignment="1">
      <alignment horizontal="center" vertical="center"/>
    </xf>
    <xf numFmtId="167" fontId="7" fillId="28" borderId="2" xfId="0" applyNumberFormat="1" applyFont="1" applyFill="1" applyBorder="1" applyAlignment="1">
      <alignment horizontal="center" vertical="center"/>
    </xf>
    <xf numFmtId="167" fontId="7" fillId="42" borderId="8" xfId="0" applyNumberFormat="1" applyFont="1" applyFill="1" applyBorder="1" applyAlignment="1">
      <alignment horizontal="center" vertical="center"/>
    </xf>
    <xf numFmtId="167" fontId="7" fillId="30" borderId="8" xfId="0" applyNumberFormat="1" applyFont="1" applyFill="1" applyBorder="1" applyAlignment="1">
      <alignment horizontal="center" vertical="center"/>
    </xf>
    <xf numFmtId="167" fontId="7" fillId="30" borderId="2" xfId="0" applyNumberFormat="1" applyFont="1" applyFill="1" applyBorder="1" applyAlignment="1">
      <alignment horizontal="center" vertical="center"/>
    </xf>
    <xf numFmtId="167" fontId="7" fillId="36" borderId="8" xfId="0" applyNumberFormat="1" applyFont="1" applyFill="1" applyBorder="1" applyAlignment="1">
      <alignment horizontal="center" vertical="center"/>
    </xf>
    <xf numFmtId="167" fontId="7" fillId="37" borderId="2" xfId="0" applyNumberFormat="1" applyFont="1" applyFill="1" applyBorder="1" applyAlignment="1">
      <alignment horizontal="center" vertical="center"/>
    </xf>
    <xf numFmtId="167" fontId="7" fillId="38" borderId="2" xfId="0" applyNumberFormat="1" applyFont="1" applyFill="1" applyBorder="1" applyAlignment="1">
      <alignment horizontal="center" vertical="center"/>
    </xf>
    <xf numFmtId="167" fontId="7" fillId="27" borderId="8" xfId="0" applyNumberFormat="1" applyFont="1" applyFill="1" applyBorder="1" applyAlignment="1">
      <alignment horizontal="center" vertical="center"/>
    </xf>
    <xf numFmtId="167" fontId="7" fillId="27" borderId="2" xfId="0" applyNumberFormat="1" applyFont="1" applyFill="1" applyBorder="1" applyAlignment="1">
      <alignment horizontal="center" vertical="center"/>
    </xf>
    <xf numFmtId="167" fontId="7" fillId="31" borderId="8" xfId="0" applyNumberFormat="1" applyFont="1" applyFill="1" applyBorder="1" applyAlignment="1">
      <alignment horizontal="center" vertical="center"/>
    </xf>
    <xf numFmtId="167" fontId="7" fillId="31" borderId="2" xfId="0" applyNumberFormat="1" applyFont="1" applyFill="1" applyBorder="1" applyAlignment="1">
      <alignment horizontal="center" vertical="center"/>
    </xf>
    <xf numFmtId="167" fontId="7" fillId="32" borderId="2" xfId="0" applyNumberFormat="1" applyFont="1" applyFill="1" applyBorder="1" applyAlignment="1">
      <alignment horizontal="center" vertical="center"/>
    </xf>
    <xf numFmtId="167" fontId="7" fillId="23" borderId="2" xfId="0" applyNumberFormat="1" applyFont="1" applyFill="1" applyBorder="1" applyAlignment="1">
      <alignment horizontal="center" vertical="center"/>
    </xf>
    <xf numFmtId="167" fontId="7" fillId="37" borderId="8" xfId="0" applyNumberFormat="1" applyFont="1" applyFill="1" applyBorder="1" applyAlignment="1">
      <alignment horizontal="center" vertical="center"/>
    </xf>
    <xf numFmtId="167" fontId="7" fillId="39" borderId="2" xfId="0" applyNumberFormat="1" applyFont="1" applyFill="1" applyBorder="1" applyAlignment="1">
      <alignment horizontal="center" vertical="center"/>
    </xf>
    <xf numFmtId="167" fontId="7" fillId="40" borderId="8" xfId="0" applyNumberFormat="1" applyFont="1" applyFill="1" applyBorder="1" applyAlignment="1">
      <alignment horizontal="center" vertical="center"/>
    </xf>
    <xf numFmtId="167" fontId="7" fillId="40" borderId="2" xfId="0" applyNumberFormat="1" applyFont="1" applyFill="1" applyBorder="1" applyAlignment="1">
      <alignment horizontal="center" vertical="center"/>
    </xf>
    <xf numFmtId="167" fontId="7" fillId="21" borderId="8" xfId="0" applyNumberFormat="1" applyFont="1" applyFill="1" applyBorder="1" applyAlignment="1">
      <alignment horizontal="center" vertical="center"/>
    </xf>
    <xf numFmtId="167" fontId="7" fillId="32" borderId="8" xfId="0" applyNumberFormat="1" applyFont="1" applyFill="1" applyBorder="1" applyAlignment="1">
      <alignment horizontal="center" vertical="center"/>
    </xf>
    <xf numFmtId="167" fontId="10" fillId="12" borderId="8" xfId="0" applyNumberFormat="1" applyFont="1" applyFill="1" applyBorder="1" applyAlignment="1">
      <alignment horizontal="center" vertical="center"/>
    </xf>
    <xf numFmtId="167" fontId="7" fillId="12" borderId="8" xfId="0" applyNumberFormat="1" applyFont="1" applyFill="1" applyBorder="1" applyAlignment="1">
      <alignment horizontal="center" vertical="center"/>
    </xf>
    <xf numFmtId="167" fontId="7" fillId="26" borderId="8" xfId="0" applyNumberFormat="1" applyFont="1" applyFill="1" applyBorder="1" applyAlignment="1">
      <alignment horizontal="center" vertical="center"/>
    </xf>
    <xf numFmtId="167" fontId="7" fillId="43" borderId="2" xfId="0" applyNumberFormat="1" applyFont="1" applyFill="1" applyBorder="1" applyAlignment="1">
      <alignment horizontal="center" vertical="center"/>
    </xf>
    <xf numFmtId="167" fontId="7" fillId="38" borderId="8" xfId="0" applyNumberFormat="1" applyFont="1" applyFill="1" applyBorder="1" applyAlignment="1">
      <alignment horizontal="center" vertical="center"/>
    </xf>
    <xf numFmtId="167" fontId="7" fillId="27" borderId="3" xfId="0" applyNumberFormat="1" applyFont="1" applyFill="1" applyBorder="1" applyAlignment="1">
      <alignment horizontal="center" vertical="center"/>
    </xf>
    <xf numFmtId="167" fontId="7" fillId="44" borderId="2" xfId="0" applyNumberFormat="1" applyFont="1" applyFill="1" applyBorder="1" applyAlignment="1">
      <alignment horizontal="center" vertical="center"/>
    </xf>
    <xf numFmtId="167" fontId="7" fillId="44" borderId="8" xfId="0" applyNumberFormat="1" applyFont="1" applyFill="1" applyBorder="1" applyAlignment="1">
      <alignment horizontal="center" vertical="center"/>
    </xf>
    <xf numFmtId="167" fontId="7" fillId="45" borderId="2" xfId="0" applyNumberFormat="1" applyFont="1" applyFill="1" applyBorder="1" applyAlignment="1">
      <alignment horizontal="center" vertical="center"/>
    </xf>
    <xf numFmtId="167" fontId="7" fillId="25" borderId="8" xfId="0" applyNumberFormat="1" applyFont="1" applyFill="1" applyBorder="1" applyAlignment="1">
      <alignment horizontal="center" vertical="center"/>
    </xf>
    <xf numFmtId="167" fontId="7" fillId="43" borderId="8" xfId="0" applyNumberFormat="1" applyFont="1" applyFill="1" applyBorder="1" applyAlignment="1">
      <alignment horizontal="center" vertical="center"/>
    </xf>
    <xf numFmtId="167" fontId="7" fillId="33" borderId="8" xfId="0" applyNumberFormat="1" applyFont="1" applyFill="1" applyBorder="1" applyAlignment="1">
      <alignment horizontal="center" vertical="center"/>
    </xf>
    <xf numFmtId="167" fontId="7" fillId="41" borderId="2" xfId="0" applyNumberFormat="1" applyFont="1" applyFill="1" applyBorder="1" applyAlignment="1">
      <alignment horizontal="center" vertical="center"/>
    </xf>
    <xf numFmtId="167" fontId="7" fillId="35" borderId="8" xfId="0" applyNumberFormat="1" applyFont="1" applyFill="1" applyBorder="1" applyAlignment="1">
      <alignment horizontal="center" vertical="center"/>
    </xf>
    <xf numFmtId="167" fontId="7" fillId="26" borderId="3" xfId="0" applyNumberFormat="1" applyFont="1" applyFill="1" applyBorder="1" applyAlignment="1">
      <alignment horizontal="center" vertical="center"/>
    </xf>
    <xf numFmtId="167" fontId="7" fillId="46" borderId="2" xfId="0" applyNumberFormat="1" applyFont="1" applyFill="1" applyBorder="1" applyAlignment="1">
      <alignment horizontal="center" vertical="center"/>
    </xf>
    <xf numFmtId="167" fontId="7" fillId="34" borderId="8" xfId="0" applyNumberFormat="1" applyFont="1" applyFill="1" applyBorder="1" applyAlignment="1">
      <alignment horizontal="center" vertical="center"/>
    </xf>
    <xf numFmtId="167" fontId="7" fillId="35" borderId="3" xfId="0" applyNumberFormat="1" applyFont="1" applyFill="1" applyBorder="1" applyAlignment="1">
      <alignment horizontal="center" vertical="center"/>
    </xf>
    <xf numFmtId="167" fontId="7" fillId="28" borderId="8" xfId="0" applyNumberFormat="1" applyFont="1" applyFill="1" applyBorder="1" applyAlignment="1">
      <alignment horizontal="center" vertical="center"/>
    </xf>
    <xf numFmtId="167" fontId="7" fillId="41" borderId="8" xfId="0" applyNumberFormat="1" applyFont="1" applyFill="1" applyBorder="1" applyAlignment="1">
      <alignment horizontal="center" vertical="center"/>
    </xf>
    <xf numFmtId="167" fontId="7" fillId="47" borderId="2" xfId="0" applyNumberFormat="1" applyFont="1" applyFill="1" applyBorder="1" applyAlignment="1">
      <alignment horizontal="center" vertical="center"/>
    </xf>
    <xf numFmtId="167" fontId="7" fillId="25" borderId="3" xfId="0" applyNumberFormat="1" applyFont="1" applyFill="1" applyBorder="1" applyAlignment="1">
      <alignment horizontal="center" vertical="center"/>
    </xf>
    <xf numFmtId="0" fontId="7" fillId="0" borderId="2" xfId="0" applyFont="1" applyBorder="1" applyAlignment="1">
      <alignment horizontal="center"/>
    </xf>
    <xf numFmtId="0" fontId="10" fillId="2" borderId="0" xfId="0" applyFont="1" applyFill="1" applyAlignment="1">
      <alignment horizontal="center" wrapText="1"/>
    </xf>
    <xf numFmtId="0" fontId="10" fillId="2" borderId="0" xfId="0" applyFont="1" applyFill="1" applyBorder="1" applyAlignment="1">
      <alignment horizontal="center" wrapText="1"/>
    </xf>
    <xf numFmtId="0" fontId="7" fillId="0" borderId="0" xfId="0" applyFont="1" applyAlignment="1">
      <alignment horizontal="center"/>
    </xf>
    <xf numFmtId="0" fontId="8" fillId="2" borderId="1" xfId="0" applyFont="1" applyFill="1" applyBorder="1" applyAlignment="1">
      <alignment horizontal="left" wrapText="1"/>
    </xf>
    <xf numFmtId="0" fontId="7" fillId="0" borderId="2" xfId="0" applyFont="1" applyBorder="1" applyAlignment="1">
      <alignment horizontal="center"/>
    </xf>
    <xf numFmtId="0" fontId="8" fillId="2" borderId="0" xfId="0" applyFont="1" applyFill="1" applyBorder="1" applyAlignment="1">
      <alignment horizontal="center" wrapText="1"/>
    </xf>
    <xf numFmtId="0" fontId="7" fillId="0" borderId="0" xfId="0" applyFont="1" applyAlignment="1">
      <alignment horizontal="center"/>
    </xf>
    <xf numFmtId="0" fontId="8" fillId="2" borderId="0" xfId="0" applyFont="1" applyFill="1" applyBorder="1" applyAlignment="1">
      <alignment horizontal="left" wrapText="1"/>
    </xf>
    <xf numFmtId="0" fontId="11" fillId="2" borderId="8" xfId="0" applyFont="1" applyFill="1" applyBorder="1" applyAlignment="1">
      <alignment horizontal="center" wrapText="1"/>
    </xf>
    <xf numFmtId="0" fontId="106" fillId="2" borderId="33" xfId="0" applyFont="1" applyFill="1" applyBorder="1" applyAlignment="1">
      <alignment horizontal="left" vertical="top" wrapText="1"/>
    </xf>
    <xf numFmtId="0" fontId="88" fillId="0" borderId="0" xfId="0" applyFont="1" applyFill="1" applyBorder="1" applyAlignment="1">
      <alignment horizontal="left" wrapText="1"/>
    </xf>
    <xf numFmtId="0" fontId="6" fillId="2" borderId="8" xfId="0" applyFont="1" applyFill="1" applyBorder="1" applyAlignment="1">
      <alignment horizontal="center" wrapText="1"/>
    </xf>
    <xf numFmtId="0" fontId="7" fillId="27" borderId="2" xfId="0" applyFont="1" applyFill="1" applyBorder="1" applyAlignment="1">
      <alignment horizontal="center" vertical="center"/>
    </xf>
    <xf numFmtId="167" fontId="7" fillId="0" borderId="2" xfId="79" applyNumberFormat="1" applyFont="1" applyFill="1" applyBorder="1" applyAlignment="1">
      <alignment horizontal="center" vertical="center" wrapText="1"/>
    </xf>
    <xf numFmtId="167" fontId="10" fillId="0" borderId="2" xfId="0" applyNumberFormat="1" applyFont="1" applyFill="1" applyBorder="1" applyAlignment="1">
      <alignment horizontal="center" vertical="center" wrapText="1"/>
    </xf>
    <xf numFmtId="167" fontId="10" fillId="15" borderId="2" xfId="0" applyNumberFormat="1" applyFont="1" applyFill="1" applyBorder="1" applyAlignment="1">
      <alignment horizontal="center" vertical="center" wrapText="1"/>
    </xf>
    <xf numFmtId="0" fontId="12" fillId="15" borderId="2" xfId="0" applyFont="1" applyFill="1" applyBorder="1" applyAlignment="1" applyProtection="1">
      <alignment horizontal="left" vertical="center" wrapText="1"/>
      <protection locked="0"/>
    </xf>
    <xf numFmtId="166" fontId="12" fillId="15" borderId="2" xfId="0" applyNumberFormat="1" applyFont="1" applyFill="1" applyBorder="1" applyAlignment="1">
      <alignment horizontal="center" vertical="center" wrapText="1"/>
    </xf>
    <xf numFmtId="1" fontId="12" fillId="15" borderId="2" xfId="0" applyNumberFormat="1" applyFont="1" applyFill="1" applyBorder="1" applyAlignment="1">
      <alignment horizontal="center" vertical="center" wrapText="1"/>
    </xf>
    <xf numFmtId="166" fontId="12" fillId="15" borderId="2" xfId="0" applyNumberFormat="1" applyFont="1" applyFill="1" applyBorder="1" applyAlignment="1">
      <alignment horizontal="left" vertical="center" wrapText="1"/>
    </xf>
    <xf numFmtId="0" fontId="12" fillId="15" borderId="2" xfId="0" applyFont="1" applyFill="1" applyBorder="1" applyAlignment="1" applyProtection="1">
      <alignment horizontal="center" vertical="center" wrapText="1"/>
      <protection locked="0"/>
    </xf>
    <xf numFmtId="1" fontId="12" fillId="15" borderId="2" xfId="0" applyNumberFormat="1" applyFont="1" applyFill="1" applyBorder="1" applyAlignment="1" applyProtection="1">
      <alignment horizontal="center" vertical="center" wrapText="1"/>
      <protection locked="0"/>
    </xf>
    <xf numFmtId="0" fontId="115" fillId="15" borderId="2" xfId="0" applyFont="1" applyFill="1" applyBorder="1" applyAlignment="1">
      <alignment horizontal="center" vertical="center" wrapText="1"/>
    </xf>
    <xf numFmtId="1" fontId="115" fillId="15" borderId="2" xfId="0" applyNumberFormat="1" applyFont="1" applyFill="1" applyBorder="1" applyAlignment="1">
      <alignment horizontal="center" vertical="center" wrapText="1"/>
    </xf>
    <xf numFmtId="0" fontId="115" fillId="15" borderId="2" xfId="0" applyFont="1" applyFill="1" applyBorder="1" applyAlignment="1">
      <alignment vertical="center" wrapText="1"/>
    </xf>
    <xf numFmtId="0" fontId="12" fillId="15" borderId="2" xfId="0" applyFont="1" applyFill="1" applyBorder="1" applyAlignment="1">
      <alignment horizontal="center" vertical="center" wrapText="1"/>
    </xf>
    <xf numFmtId="0" fontId="12" fillId="15" borderId="2" xfId="0" applyFont="1" applyFill="1" applyBorder="1" applyAlignment="1">
      <alignment wrapText="1"/>
    </xf>
    <xf numFmtId="0" fontId="12" fillId="15" borderId="2" xfId="0" applyFont="1" applyFill="1" applyBorder="1" applyAlignment="1">
      <alignment vertical="center" wrapText="1"/>
    </xf>
    <xf numFmtId="0" fontId="7" fillId="8" borderId="0" xfId="0" applyFont="1" applyFill="1" applyAlignment="1">
      <alignment horizontal="center"/>
    </xf>
    <xf numFmtId="0" fontId="7" fillId="8" borderId="0" xfId="0" applyFont="1" applyFill="1"/>
    <xf numFmtId="0" fontId="10" fillId="8" borderId="5" xfId="0" applyFont="1" applyFill="1" applyBorder="1"/>
    <xf numFmtId="0" fontId="11" fillId="8" borderId="8" xfId="0" applyFont="1" applyFill="1" applyBorder="1" applyAlignment="1">
      <alignment horizontal="center" wrapText="1"/>
    </xf>
    <xf numFmtId="0" fontId="11" fillId="8" borderId="2" xfId="0" applyFont="1" applyFill="1" applyBorder="1" applyAlignment="1">
      <alignment horizontal="center"/>
    </xf>
    <xf numFmtId="166" fontId="7" fillId="8" borderId="2" xfId="0" applyNumberFormat="1" applyFont="1" applyFill="1" applyBorder="1" applyAlignment="1">
      <alignment horizontal="center"/>
    </xf>
    <xf numFmtId="0" fontId="7" fillId="8" borderId="2" xfId="0" applyFont="1" applyFill="1" applyBorder="1"/>
    <xf numFmtId="0" fontId="11" fillId="8" borderId="0" xfId="0" applyFont="1" applyFill="1" applyAlignment="1">
      <alignment horizontal="center"/>
    </xf>
    <xf numFmtId="166" fontId="88" fillId="8" borderId="0" xfId="0" applyNumberFormat="1" applyFont="1" applyFill="1"/>
    <xf numFmtId="0" fontId="88" fillId="8" borderId="0" xfId="0" applyFont="1" applyFill="1" applyBorder="1" applyAlignment="1">
      <alignment horizontal="left" wrapText="1"/>
    </xf>
    <xf numFmtId="0" fontId="10" fillId="0" borderId="0" xfId="0" applyFont="1" applyFill="1" applyAlignment="1">
      <alignment horizontal="center" vertical="center"/>
    </xf>
    <xf numFmtId="0" fontId="11" fillId="0" borderId="3" xfId="0" applyFont="1" applyFill="1" applyBorder="1" applyAlignment="1">
      <alignment horizontal="center" vertical="center" wrapText="1"/>
    </xf>
    <xf numFmtId="0" fontId="11" fillId="0" borderId="8" xfId="0" applyFont="1" applyFill="1" applyBorder="1" applyAlignment="1">
      <alignment horizontal="center" vertical="center" wrapText="1"/>
    </xf>
    <xf numFmtId="0" fontId="8" fillId="0" borderId="0" xfId="0" applyFont="1" applyFill="1" applyBorder="1" applyAlignment="1">
      <alignment horizontal="center" wrapText="1"/>
    </xf>
    <xf numFmtId="0" fontId="89" fillId="0" borderId="2" xfId="0" applyFont="1" applyFill="1" applyBorder="1" applyAlignment="1">
      <alignment horizontal="center" vertical="center" wrapText="1"/>
    </xf>
    <xf numFmtId="49" fontId="89" fillId="0" borderId="3" xfId="0" applyNumberFormat="1" applyFont="1" applyFill="1" applyBorder="1" applyAlignment="1">
      <alignment horizontal="center" vertical="center" wrapText="1"/>
    </xf>
    <xf numFmtId="49" fontId="89" fillId="0" borderId="7" xfId="0" applyNumberFormat="1" applyFont="1" applyFill="1" applyBorder="1" applyAlignment="1">
      <alignment horizontal="center" vertical="center" wrapText="1"/>
    </xf>
    <xf numFmtId="49" fontId="89" fillId="0" borderId="8" xfId="0" applyNumberFormat="1" applyFont="1" applyFill="1" applyBorder="1" applyAlignment="1">
      <alignment horizontal="center" vertical="center" wrapText="1"/>
    </xf>
    <xf numFmtId="0" fontId="64" fillId="0" borderId="1" xfId="0" applyFont="1" applyFill="1" applyBorder="1" applyAlignment="1">
      <alignment horizontal="left" vertical="center" wrapText="1"/>
    </xf>
    <xf numFmtId="0" fontId="8" fillId="0" borderId="1" xfId="0" applyFont="1" applyFill="1" applyBorder="1" applyAlignment="1">
      <alignment horizontal="left" vertical="center" wrapText="1"/>
    </xf>
    <xf numFmtId="49" fontId="96" fillId="0" borderId="2" xfId="0" applyNumberFormat="1" applyFont="1" applyFill="1" applyBorder="1" applyAlignment="1">
      <alignment horizontal="center" vertical="center" wrapText="1"/>
    </xf>
    <xf numFmtId="49" fontId="96" fillId="0" borderId="2" xfId="0" applyNumberFormat="1" applyFont="1" applyFill="1" applyBorder="1" applyAlignment="1">
      <alignment horizontal="center" vertical="top" wrapText="1"/>
    </xf>
    <xf numFmtId="0" fontId="89" fillId="0" borderId="3" xfId="0" applyFont="1" applyFill="1" applyBorder="1" applyAlignment="1">
      <alignment horizontal="center" vertical="center" wrapText="1"/>
    </xf>
    <xf numFmtId="0" fontId="89" fillId="0" borderId="7" xfId="0" applyFont="1" applyFill="1" applyBorder="1" applyAlignment="1">
      <alignment horizontal="center" vertical="center" wrapText="1"/>
    </xf>
    <xf numFmtId="0" fontId="89" fillId="0" borderId="8" xfId="0" applyFont="1" applyFill="1" applyBorder="1" applyAlignment="1">
      <alignment horizontal="center" vertical="center" wrapText="1"/>
    </xf>
    <xf numFmtId="49" fontId="96" fillId="0" borderId="3" xfId="0" applyNumberFormat="1" applyFont="1" applyFill="1" applyBorder="1" applyAlignment="1">
      <alignment horizontal="center" vertical="top" wrapText="1"/>
    </xf>
    <xf numFmtId="49" fontId="96" fillId="0" borderId="7" xfId="0" applyNumberFormat="1" applyFont="1" applyFill="1" applyBorder="1" applyAlignment="1">
      <alignment horizontal="center" vertical="top" wrapText="1"/>
    </xf>
    <xf numFmtId="49" fontId="96" fillId="0" borderId="8" xfId="0" applyNumberFormat="1" applyFont="1" applyFill="1" applyBorder="1" applyAlignment="1">
      <alignment horizontal="center" vertical="top" wrapText="1"/>
    </xf>
    <xf numFmtId="0" fontId="89" fillId="0" borderId="3" xfId="0" applyFont="1" applyFill="1" applyBorder="1" applyAlignment="1">
      <alignment horizontal="center" vertical="top" wrapText="1"/>
    </xf>
    <xf numFmtId="0" fontId="89" fillId="0" borderId="7" xfId="0" applyFont="1" applyFill="1" applyBorder="1" applyAlignment="1">
      <alignment horizontal="center" vertical="top" wrapText="1"/>
    </xf>
    <xf numFmtId="0" fontId="89" fillId="0" borderId="8" xfId="0" applyFont="1" applyFill="1" applyBorder="1" applyAlignment="1">
      <alignment horizontal="center" vertical="top" wrapText="1"/>
    </xf>
    <xf numFmtId="0" fontId="7" fillId="0" borderId="3" xfId="0" applyFont="1" applyFill="1" applyBorder="1" applyAlignment="1">
      <alignment horizontal="center" vertical="top" wrapText="1"/>
    </xf>
    <xf numFmtId="0" fontId="7" fillId="0" borderId="7" xfId="0" applyFont="1" applyFill="1" applyBorder="1" applyAlignment="1">
      <alignment horizontal="center" vertical="top" wrapText="1"/>
    </xf>
    <xf numFmtId="0" fontId="7" fillId="0" borderId="8" xfId="0" applyFont="1" applyFill="1" applyBorder="1" applyAlignment="1">
      <alignment horizontal="center" vertical="top" wrapText="1"/>
    </xf>
    <xf numFmtId="167" fontId="7" fillId="0" borderId="0" xfId="0" applyNumberFormat="1" applyFont="1" applyAlignment="1">
      <alignment horizontal="center"/>
    </xf>
    <xf numFmtId="0" fontId="89" fillId="0" borderId="0" xfId="0" applyFont="1" applyFill="1" applyBorder="1" applyAlignment="1">
      <alignment horizontal="center" vertical="center" wrapText="1"/>
    </xf>
    <xf numFmtId="0" fontId="8" fillId="2" borderId="1" xfId="0" applyFont="1" applyFill="1" applyBorder="1" applyAlignment="1">
      <alignment horizontal="left" wrapText="1"/>
    </xf>
    <xf numFmtId="0" fontId="93" fillId="0" borderId="0" xfId="0" applyFont="1" applyFill="1" applyAlignment="1">
      <alignment horizontal="left" vertical="center" wrapText="1"/>
    </xf>
    <xf numFmtId="0" fontId="89" fillId="0" borderId="31" xfId="0" applyFont="1" applyFill="1" applyBorder="1" applyAlignment="1">
      <alignment horizontal="center" vertical="top" wrapText="1"/>
    </xf>
    <xf numFmtId="0" fontId="89" fillId="0" borderId="29" xfId="0" applyFont="1" applyFill="1" applyBorder="1" applyAlignment="1">
      <alignment horizontal="center" vertical="top" wrapText="1"/>
    </xf>
    <xf numFmtId="167" fontId="7" fillId="2" borderId="0" xfId="0" applyNumberFormat="1" applyFont="1" applyFill="1" applyBorder="1" applyAlignment="1">
      <alignment horizontal="center" wrapText="1"/>
    </xf>
    <xf numFmtId="167" fontId="10" fillId="8" borderId="0" xfId="0" applyNumberFormat="1" applyFont="1" applyFill="1" applyBorder="1" applyAlignment="1">
      <alignment horizontal="center" vertical="center" wrapText="1"/>
    </xf>
    <xf numFmtId="0" fontId="11" fillId="0" borderId="4" xfId="0" applyFont="1" applyBorder="1" applyAlignment="1">
      <alignment horizontal="center" vertical="top" wrapText="1"/>
    </xf>
    <xf numFmtId="0" fontId="11" fillId="0" borderId="6" xfId="0" applyFont="1" applyBorder="1" applyAlignment="1">
      <alignment horizontal="center" vertical="top" wrapText="1"/>
    </xf>
    <xf numFmtId="0" fontId="6" fillId="10" borderId="0" xfId="0" applyFont="1" applyFill="1" applyBorder="1" applyAlignment="1">
      <alignment horizontal="center" wrapText="1"/>
    </xf>
    <xf numFmtId="0" fontId="95" fillId="8" borderId="0" xfId="0" applyFont="1" applyFill="1" applyAlignment="1">
      <alignment horizontal="center" wrapText="1"/>
    </xf>
    <xf numFmtId="0" fontId="12" fillId="0" borderId="25" xfId="0" applyFont="1" applyBorder="1" applyAlignment="1">
      <alignment horizontal="center" wrapText="1"/>
    </xf>
    <xf numFmtId="0" fontId="12" fillId="0" borderId="35" xfId="0" applyFont="1" applyBorder="1" applyAlignment="1">
      <alignment horizontal="center" wrapText="1"/>
    </xf>
    <xf numFmtId="0" fontId="12" fillId="0" borderId="36" xfId="0" applyFont="1" applyBorder="1" applyAlignment="1">
      <alignment horizontal="center" wrapText="1"/>
    </xf>
    <xf numFmtId="0" fontId="12" fillId="0" borderId="61" xfId="0" applyFont="1" applyBorder="1" applyAlignment="1">
      <alignment horizontal="center" wrapText="1"/>
    </xf>
    <xf numFmtId="0" fontId="11" fillId="0" borderId="4" xfId="0" applyFont="1" applyBorder="1" applyAlignment="1">
      <alignment horizontal="center" wrapText="1"/>
    </xf>
    <xf numFmtId="0" fontId="11" fillId="0" borderId="6" xfId="0" applyFont="1" applyBorder="1" applyAlignment="1">
      <alignment horizontal="center" wrapText="1"/>
    </xf>
    <xf numFmtId="0" fontId="42" fillId="0" borderId="0" xfId="0" applyFont="1" applyAlignment="1">
      <alignment horizontal="left" wrapText="1"/>
    </xf>
    <xf numFmtId="0" fontId="4" fillId="2" borderId="0" xfId="0" applyFont="1" applyFill="1" applyBorder="1" applyAlignment="1">
      <alignment horizontal="center" wrapText="1"/>
    </xf>
    <xf numFmtId="0" fontId="21" fillId="2" borderId="0" xfId="0" applyFont="1" applyFill="1" applyAlignment="1">
      <alignment horizontal="center"/>
    </xf>
    <xf numFmtId="0" fontId="22" fillId="2" borderId="0" xfId="0" applyFont="1" applyFill="1" applyAlignment="1">
      <alignment horizontal="center"/>
    </xf>
    <xf numFmtId="0" fontId="7" fillId="0" borderId="4" xfId="0" applyFont="1" applyBorder="1" applyAlignment="1">
      <alignment horizontal="center"/>
    </xf>
    <xf numFmtId="0" fontId="7" fillId="0" borderId="6" xfId="0" applyFont="1" applyBorder="1" applyAlignment="1">
      <alignment horizontal="center"/>
    </xf>
    <xf numFmtId="0" fontId="7" fillId="0" borderId="3" xfId="0" applyFont="1" applyBorder="1" applyAlignment="1">
      <alignment horizontal="center" vertical="center"/>
    </xf>
    <xf numFmtId="0" fontId="7" fillId="0" borderId="8" xfId="0" applyFont="1" applyBorder="1" applyAlignment="1">
      <alignment horizontal="center" vertical="center"/>
    </xf>
    <xf numFmtId="0" fontId="7" fillId="0" borderId="2" xfId="0" applyFont="1" applyBorder="1" applyAlignment="1">
      <alignment horizontal="center"/>
    </xf>
    <xf numFmtId="0" fontId="7" fillId="0" borderId="3" xfId="0" applyFont="1" applyBorder="1" applyAlignment="1">
      <alignment horizontal="center" vertical="center" wrapText="1"/>
    </xf>
    <xf numFmtId="0" fontId="7" fillId="0" borderId="8" xfId="0" applyFont="1" applyBorder="1" applyAlignment="1">
      <alignment horizontal="center" vertical="center" wrapText="1"/>
    </xf>
    <xf numFmtId="0" fontId="5" fillId="2" borderId="0" xfId="0" applyFont="1" applyFill="1" applyBorder="1" applyAlignment="1">
      <alignment horizontal="center" wrapText="1"/>
    </xf>
    <xf numFmtId="0" fontId="7" fillId="0" borderId="4" xfId="0" applyFont="1" applyBorder="1" applyAlignment="1">
      <alignment horizontal="center" vertical="center" wrapText="1"/>
    </xf>
    <xf numFmtId="0" fontId="7" fillId="0" borderId="5" xfId="0" applyFont="1" applyBorder="1" applyAlignment="1">
      <alignment horizontal="center" vertical="center" wrapText="1"/>
    </xf>
    <xf numFmtId="0" fontId="7" fillId="0" borderId="6" xfId="0" applyFont="1" applyBorder="1" applyAlignment="1">
      <alignment horizontal="center" vertical="center" wrapText="1"/>
    </xf>
    <xf numFmtId="0" fontId="8" fillId="2" borderId="1" xfId="0" applyFont="1" applyFill="1" applyBorder="1" applyAlignment="1">
      <alignment horizontal="center" wrapText="1"/>
    </xf>
    <xf numFmtId="0" fontId="11" fillId="0" borderId="16" xfId="0" applyFont="1" applyBorder="1" applyAlignment="1">
      <alignment horizontal="center" vertical="center" wrapText="1"/>
    </xf>
    <xf numFmtId="0" fontId="11" fillId="0" borderId="29" xfId="0" applyFont="1" applyBorder="1" applyAlignment="1">
      <alignment horizontal="center" vertical="center" wrapText="1"/>
    </xf>
    <xf numFmtId="0" fontId="11" fillId="0" borderId="16" xfId="0" applyFont="1" applyFill="1" applyBorder="1" applyAlignment="1">
      <alignment horizontal="center" vertical="center" wrapText="1"/>
    </xf>
    <xf numFmtId="0" fontId="11" fillId="0" borderId="29" xfId="0" applyFont="1" applyFill="1" applyBorder="1" applyAlignment="1">
      <alignment horizontal="center" vertical="center" wrapText="1"/>
    </xf>
    <xf numFmtId="0" fontId="11" fillId="0" borderId="2" xfId="0" applyFont="1" applyBorder="1" applyAlignment="1">
      <alignment horizontal="center" vertical="center" wrapText="1"/>
    </xf>
    <xf numFmtId="0" fontId="10" fillId="0" borderId="65" xfId="0" applyFont="1" applyFill="1" applyBorder="1" applyAlignment="1">
      <alignment horizontal="center" vertical="center"/>
    </xf>
    <xf numFmtId="0" fontId="10" fillId="0" borderId="11" xfId="0" applyFont="1" applyFill="1" applyBorder="1" applyAlignment="1">
      <alignment horizontal="center" vertical="center"/>
    </xf>
    <xf numFmtId="0" fontId="10" fillId="0" borderId="20" xfId="0" applyFont="1" applyFill="1" applyBorder="1" applyAlignment="1">
      <alignment horizontal="center" vertical="center"/>
    </xf>
    <xf numFmtId="0" fontId="10" fillId="0" borderId="10" xfId="0" applyFont="1" applyBorder="1" applyAlignment="1">
      <alignment horizontal="center" vertical="center"/>
    </xf>
    <xf numFmtId="0" fontId="10" fillId="0" borderId="11" xfId="0" applyFont="1" applyBorder="1" applyAlignment="1">
      <alignment horizontal="center" vertical="center"/>
    </xf>
    <xf numFmtId="0" fontId="10" fillId="0" borderId="20" xfId="0" applyFont="1" applyBorder="1" applyAlignment="1">
      <alignment horizontal="center" vertical="center"/>
    </xf>
    <xf numFmtId="0" fontId="10" fillId="0" borderId="25" xfId="0" applyFont="1" applyBorder="1" applyAlignment="1">
      <alignment horizontal="center" vertical="center"/>
    </xf>
    <xf numFmtId="0" fontId="10" fillId="0" borderId="34" xfId="0" applyFont="1" applyBorder="1" applyAlignment="1">
      <alignment horizontal="center" vertical="center"/>
    </xf>
    <xf numFmtId="0" fontId="10" fillId="0" borderId="35" xfId="0" applyFont="1" applyBorder="1" applyAlignment="1">
      <alignment horizontal="center" vertical="center"/>
    </xf>
    <xf numFmtId="0" fontId="6" fillId="0" borderId="25" xfId="0" applyFont="1" applyFill="1" applyBorder="1" applyAlignment="1">
      <alignment horizontal="center"/>
    </xf>
    <xf numFmtId="0" fontId="6" fillId="0" borderId="35" xfId="0" applyFont="1" applyFill="1" applyBorder="1" applyAlignment="1">
      <alignment horizontal="center"/>
    </xf>
    <xf numFmtId="0" fontId="10" fillId="2" borderId="0" xfId="0" applyFont="1" applyFill="1" applyAlignment="1">
      <alignment horizontal="center" wrapText="1"/>
    </xf>
    <xf numFmtId="0" fontId="10" fillId="2" borderId="1" xfId="0" applyFont="1" applyFill="1" applyBorder="1" applyAlignment="1">
      <alignment horizontal="center" wrapText="1"/>
    </xf>
    <xf numFmtId="0" fontId="32" fillId="2" borderId="26" xfId="0" applyFont="1" applyFill="1" applyBorder="1" applyAlignment="1">
      <alignment horizontal="left" vertical="center" wrapText="1"/>
    </xf>
    <xf numFmtId="0" fontId="32" fillId="2" borderId="6" xfId="0" applyFont="1" applyFill="1" applyBorder="1" applyAlignment="1">
      <alignment horizontal="left" vertical="center" wrapText="1"/>
    </xf>
    <xf numFmtId="0" fontId="32" fillId="2" borderId="2" xfId="0" applyFont="1" applyFill="1" applyBorder="1" applyAlignment="1">
      <alignment horizontal="left" vertical="center" wrapText="1"/>
    </xf>
    <xf numFmtId="0" fontId="32" fillId="0" borderId="26" xfId="72" applyFont="1" applyFill="1" applyBorder="1" applyAlignment="1">
      <alignment horizontal="left" wrapText="1"/>
    </xf>
    <xf numFmtId="0" fontId="32" fillId="0" borderId="6" xfId="72" applyFont="1" applyFill="1" applyBorder="1" applyAlignment="1">
      <alignment horizontal="left" wrapText="1"/>
    </xf>
    <xf numFmtId="0" fontId="32" fillId="0" borderId="2" xfId="72" applyFont="1" applyFill="1" applyBorder="1" applyAlignment="1">
      <alignment horizontal="left" wrapText="1"/>
    </xf>
    <xf numFmtId="0" fontId="10" fillId="0" borderId="44" xfId="0" applyFont="1" applyBorder="1" applyAlignment="1">
      <alignment horizontal="center" vertical="center"/>
    </xf>
    <xf numFmtId="0" fontId="10" fillId="0" borderId="45" xfId="0" applyFont="1" applyBorder="1" applyAlignment="1">
      <alignment horizontal="center" vertical="center"/>
    </xf>
    <xf numFmtId="0" fontId="10" fillId="0" borderId="46" xfId="0" applyFont="1" applyBorder="1" applyAlignment="1">
      <alignment horizontal="center" vertical="center"/>
    </xf>
    <xf numFmtId="0" fontId="10" fillId="2" borderId="14" xfId="0" applyFont="1" applyFill="1" applyBorder="1" applyAlignment="1">
      <alignment horizontal="center" vertical="center" wrapText="1"/>
    </xf>
    <xf numFmtId="0" fontId="10" fillId="2" borderId="21" xfId="0" applyFont="1" applyFill="1" applyBorder="1" applyAlignment="1">
      <alignment horizontal="center" vertical="center"/>
    </xf>
    <xf numFmtId="167" fontId="6" fillId="10" borderId="0" xfId="0" applyNumberFormat="1" applyFont="1" applyFill="1" applyBorder="1" applyAlignment="1">
      <alignment horizontal="center" vertical="center" wrapText="1"/>
    </xf>
    <xf numFmtId="0" fontId="10" fillId="2" borderId="34" xfId="0" applyFont="1" applyFill="1" applyBorder="1" applyAlignment="1">
      <alignment horizontal="center" vertical="center" wrapText="1"/>
    </xf>
    <xf numFmtId="0" fontId="12" fillId="0" borderId="14" xfId="0" applyFont="1" applyFill="1" applyBorder="1" applyAlignment="1" applyProtection="1">
      <alignment horizontal="center" vertical="center" wrapText="1"/>
    </xf>
    <xf numFmtId="0" fontId="12" fillId="0" borderId="21" xfId="0" applyFont="1" applyFill="1" applyBorder="1" applyAlignment="1" applyProtection="1">
      <alignment horizontal="center" vertical="center" wrapText="1"/>
    </xf>
    <xf numFmtId="167" fontId="10" fillId="0" borderId="34" xfId="0" applyNumberFormat="1" applyFont="1" applyFill="1" applyBorder="1" applyAlignment="1">
      <alignment horizontal="center" vertical="center" wrapText="1"/>
    </xf>
    <xf numFmtId="0" fontId="10" fillId="2" borderId="25" xfId="0" applyFont="1" applyFill="1" applyBorder="1" applyAlignment="1">
      <alignment horizontal="center" vertical="center" wrapText="1"/>
    </xf>
    <xf numFmtId="0" fontId="10" fillId="2" borderId="35" xfId="0" applyFont="1" applyFill="1" applyBorder="1" applyAlignment="1">
      <alignment horizontal="center" vertical="center" wrapText="1"/>
    </xf>
    <xf numFmtId="0" fontId="10" fillId="0" borderId="0" xfId="79" applyFont="1" applyFill="1" applyAlignment="1">
      <alignment horizontal="center" wrapText="1"/>
    </xf>
    <xf numFmtId="0" fontId="22" fillId="0" borderId="2" xfId="78" applyFont="1" applyFill="1" applyBorder="1" applyAlignment="1">
      <alignment horizontal="center" vertical="center"/>
    </xf>
    <xf numFmtId="0" fontId="22" fillId="0" borderId="2" xfId="78" applyFont="1" applyFill="1" applyBorder="1" applyAlignment="1">
      <alignment horizontal="left" vertical="center" wrapText="1"/>
    </xf>
    <xf numFmtId="0" fontId="22" fillId="0" borderId="2" xfId="78" applyFont="1" applyFill="1" applyBorder="1" applyAlignment="1">
      <alignment horizontal="center" vertical="center" wrapText="1"/>
    </xf>
    <xf numFmtId="0" fontId="22" fillId="15" borderId="3" xfId="78" applyFont="1" applyFill="1" applyBorder="1" applyAlignment="1">
      <alignment horizontal="left" vertical="center" wrapText="1"/>
    </xf>
    <xf numFmtId="0" fontId="22" fillId="15" borderId="7" xfId="78" applyFont="1" applyFill="1" applyBorder="1" applyAlignment="1">
      <alignment horizontal="left" vertical="center" wrapText="1"/>
    </xf>
    <xf numFmtId="0" fontId="22" fillId="15" borderId="3" xfId="78" applyFont="1" applyFill="1" applyBorder="1" applyAlignment="1">
      <alignment horizontal="center" vertical="center" wrapText="1"/>
    </xf>
    <xf numFmtId="0" fontId="22" fillId="15" borderId="7" xfId="78" applyFont="1" applyFill="1" applyBorder="1" applyAlignment="1">
      <alignment horizontal="center" vertical="center" wrapText="1"/>
    </xf>
    <xf numFmtId="0" fontId="22" fillId="15" borderId="8" xfId="78" applyFont="1" applyFill="1" applyBorder="1" applyAlignment="1">
      <alignment horizontal="center" vertical="center" wrapText="1"/>
    </xf>
    <xf numFmtId="0" fontId="9" fillId="0" borderId="0" xfId="69" applyFont="1" applyFill="1" applyBorder="1" applyAlignment="1">
      <alignment horizontal="center" wrapText="1"/>
    </xf>
    <xf numFmtId="0" fontId="9" fillId="0" borderId="0" xfId="76" applyFont="1" applyFill="1" applyAlignment="1">
      <alignment horizontal="center"/>
    </xf>
    <xf numFmtId="0" fontId="74" fillId="0" borderId="2" xfId="79" applyFont="1" applyFill="1" applyBorder="1" applyAlignment="1">
      <alignment horizontal="center" vertical="center"/>
    </xf>
    <xf numFmtId="0" fontId="33" fillId="0" borderId="2" xfId="79" applyNumberFormat="1" applyFont="1" applyFill="1" applyBorder="1" applyAlignment="1">
      <alignment horizontal="center" vertical="center" wrapText="1"/>
    </xf>
    <xf numFmtId="0" fontId="72" fillId="0" borderId="2" xfId="0" applyNumberFormat="1" applyFont="1" applyFill="1" applyBorder="1" applyAlignment="1">
      <alignment horizontal="center" vertical="center" wrapText="1"/>
    </xf>
    <xf numFmtId="0" fontId="100" fillId="8" borderId="2" xfId="0" applyFont="1" applyFill="1" applyBorder="1" applyAlignment="1">
      <alignment horizontal="center" vertical="top" wrapText="1"/>
    </xf>
    <xf numFmtId="167" fontId="7" fillId="0" borderId="3" xfId="79" applyNumberFormat="1" applyFont="1" applyFill="1" applyBorder="1" applyAlignment="1">
      <alignment horizontal="center" vertical="center" wrapText="1"/>
    </xf>
    <xf numFmtId="167" fontId="7" fillId="0" borderId="7" xfId="79" applyNumberFormat="1" applyFont="1" applyFill="1" applyBorder="1" applyAlignment="1">
      <alignment horizontal="center" vertical="center" wrapText="1"/>
    </xf>
    <xf numFmtId="167" fontId="7" fillId="0" borderId="8" xfId="79" applyNumberFormat="1" applyFont="1" applyFill="1" applyBorder="1" applyAlignment="1">
      <alignment horizontal="center" vertical="center" wrapText="1"/>
    </xf>
    <xf numFmtId="167" fontId="6" fillId="0" borderId="0" xfId="79" applyNumberFormat="1" applyFont="1" applyFill="1" applyBorder="1" applyAlignment="1">
      <alignment horizontal="center" wrapText="1"/>
    </xf>
    <xf numFmtId="0" fontId="6" fillId="0" borderId="0" xfId="79" applyFont="1" applyFill="1" applyAlignment="1">
      <alignment horizontal="center" wrapText="1"/>
    </xf>
    <xf numFmtId="0" fontId="7" fillId="0" borderId="0" xfId="79" applyFont="1" applyFill="1" applyAlignment="1">
      <alignment horizontal="center" wrapText="1"/>
    </xf>
    <xf numFmtId="0" fontId="22" fillId="0" borderId="2" xfId="79" applyFont="1" applyFill="1" applyBorder="1" applyAlignment="1">
      <alignment horizontal="center" vertical="center"/>
    </xf>
    <xf numFmtId="0" fontId="15" fillId="0" borderId="2" xfId="79" applyNumberFormat="1" applyFont="1" applyFill="1" applyBorder="1" applyAlignment="1">
      <alignment horizontal="center" vertical="center" wrapText="1"/>
    </xf>
    <xf numFmtId="167" fontId="7" fillId="0" borderId="4" xfId="79" applyNumberFormat="1" applyFont="1" applyFill="1" applyBorder="1" applyAlignment="1">
      <alignment horizontal="center" vertical="center" wrapText="1"/>
    </xf>
    <xf numFmtId="167" fontId="7" fillId="0" borderId="5" xfId="79" applyNumberFormat="1" applyFont="1" applyFill="1" applyBorder="1" applyAlignment="1">
      <alignment horizontal="center" vertical="center" wrapText="1"/>
    </xf>
    <xf numFmtId="167" fontId="7" fillId="0" borderId="6" xfId="79" applyNumberFormat="1" applyFont="1" applyFill="1" applyBorder="1" applyAlignment="1">
      <alignment horizontal="center" vertical="center" wrapText="1"/>
    </xf>
    <xf numFmtId="167" fontId="7" fillId="0" borderId="2" xfId="79" applyNumberFormat="1" applyFont="1" applyFill="1" applyBorder="1" applyAlignment="1">
      <alignment horizontal="center" vertical="center" wrapText="1"/>
    </xf>
    <xf numFmtId="167" fontId="21" fillId="0" borderId="3" xfId="79" applyNumberFormat="1" applyFont="1" applyFill="1" applyBorder="1" applyAlignment="1">
      <alignment horizontal="center" vertical="center" wrapText="1"/>
    </xf>
    <xf numFmtId="167" fontId="21" fillId="0" borderId="7" xfId="79" applyNumberFormat="1" applyFont="1" applyFill="1" applyBorder="1" applyAlignment="1">
      <alignment horizontal="center" vertical="center" wrapText="1"/>
    </xf>
    <xf numFmtId="167" fontId="21" fillId="0" borderId="8" xfId="79" applyNumberFormat="1" applyFont="1" applyFill="1" applyBorder="1" applyAlignment="1">
      <alignment horizontal="center" vertical="center" wrapText="1"/>
    </xf>
    <xf numFmtId="167" fontId="10" fillId="15" borderId="2" xfId="0" applyNumberFormat="1" applyFont="1" applyFill="1" applyBorder="1" applyAlignment="1">
      <alignment horizontal="center" vertical="center" wrapText="1"/>
    </xf>
    <xf numFmtId="0" fontId="10" fillId="0" borderId="2" xfId="0" applyFont="1" applyFill="1" applyBorder="1" applyAlignment="1">
      <alignment horizontal="center" vertical="center"/>
    </xf>
    <xf numFmtId="0" fontId="10" fillId="0" borderId="2" xfId="0" applyNumberFormat="1" applyFont="1" applyFill="1" applyBorder="1" applyAlignment="1">
      <alignment vertical="center" wrapText="1"/>
    </xf>
    <xf numFmtId="0" fontId="33" fillId="0" borderId="2" xfId="0" applyNumberFormat="1" applyFont="1" applyFill="1" applyBorder="1" applyAlignment="1">
      <alignment horizontal="center" vertical="center" wrapText="1"/>
    </xf>
    <xf numFmtId="0" fontId="10" fillId="0" borderId="2" xfId="83" applyNumberFormat="1" applyFont="1" applyFill="1" applyBorder="1" applyAlignment="1">
      <alignment horizontal="center" vertical="center" wrapText="1"/>
    </xf>
    <xf numFmtId="167" fontId="10" fillId="0" borderId="2" xfId="0" applyNumberFormat="1" applyFont="1" applyFill="1" applyBorder="1" applyAlignment="1">
      <alignment horizontal="center" vertical="center" wrapText="1"/>
    </xf>
    <xf numFmtId="0" fontId="32" fillId="0" borderId="2" xfId="79" applyFont="1" applyFill="1" applyBorder="1" applyAlignment="1">
      <alignment horizontal="center" vertical="center"/>
    </xf>
    <xf numFmtId="167" fontId="9" fillId="0" borderId="0" xfId="69" applyNumberFormat="1" applyFont="1" applyFill="1" applyBorder="1" applyAlignment="1">
      <alignment horizontal="center" wrapText="1"/>
    </xf>
    <xf numFmtId="167" fontId="9" fillId="0" borderId="0" xfId="76" applyNumberFormat="1" applyFont="1" applyFill="1" applyAlignment="1">
      <alignment horizontal="center"/>
    </xf>
    <xf numFmtId="0" fontId="74" fillId="0" borderId="3" xfId="79" applyFont="1" applyFill="1" applyBorder="1" applyAlignment="1">
      <alignment horizontal="center" vertical="center"/>
    </xf>
    <xf numFmtId="0" fontId="74" fillId="0" borderId="8" xfId="79" applyFont="1" applyFill="1" applyBorder="1" applyAlignment="1">
      <alignment horizontal="center" vertical="center"/>
    </xf>
    <xf numFmtId="0" fontId="33" fillId="0" borderId="3" xfId="79" applyNumberFormat="1" applyFont="1" applyFill="1" applyBorder="1" applyAlignment="1">
      <alignment horizontal="center" vertical="center" wrapText="1"/>
    </xf>
    <xf numFmtId="0" fontId="33" fillId="0" borderId="8" xfId="79" applyNumberFormat="1" applyFont="1" applyFill="1" applyBorder="1" applyAlignment="1">
      <alignment horizontal="center" vertical="center" wrapText="1"/>
    </xf>
    <xf numFmtId="0" fontId="72" fillId="0" borderId="4" xfId="0" applyNumberFormat="1" applyFont="1" applyFill="1" applyBorder="1" applyAlignment="1">
      <alignment horizontal="center" vertical="center" wrapText="1"/>
    </xf>
    <xf numFmtId="0" fontId="72" fillId="0" borderId="5" xfId="0" applyNumberFormat="1" applyFont="1" applyFill="1" applyBorder="1" applyAlignment="1">
      <alignment horizontal="center" vertical="center" wrapText="1"/>
    </xf>
    <xf numFmtId="0" fontId="72" fillId="0" borderId="6" xfId="0" applyNumberFormat="1" applyFont="1" applyFill="1" applyBorder="1" applyAlignment="1">
      <alignment horizontal="center" vertical="center" wrapText="1"/>
    </xf>
    <xf numFmtId="167" fontId="72" fillId="0" borderId="5" xfId="0" applyNumberFormat="1" applyFont="1" applyFill="1" applyBorder="1" applyAlignment="1">
      <alignment horizontal="center" vertical="center" wrapText="1"/>
    </xf>
    <xf numFmtId="167" fontId="72" fillId="0" borderId="6" xfId="0" applyNumberFormat="1" applyFont="1" applyFill="1" applyBorder="1" applyAlignment="1">
      <alignment horizontal="center" vertical="center" wrapText="1"/>
    </xf>
    <xf numFmtId="0" fontId="23" fillId="0" borderId="2" xfId="76" applyFont="1" applyFill="1" applyBorder="1" applyAlignment="1">
      <alignment horizontal="center" vertical="center"/>
    </xf>
    <xf numFmtId="0" fontId="7" fillId="0" borderId="0" xfId="69" applyFont="1" applyFill="1" applyBorder="1" applyAlignment="1">
      <alignment horizontal="center" vertical="center" wrapText="1"/>
    </xf>
    <xf numFmtId="0" fontId="7" fillId="0" borderId="0" xfId="71" applyFont="1" applyFill="1" applyBorder="1" applyAlignment="1">
      <alignment horizontal="center" vertical="center" wrapText="1"/>
    </xf>
    <xf numFmtId="0" fontId="7" fillId="0" borderId="2" xfId="76" applyFont="1" applyFill="1" applyBorder="1" applyAlignment="1">
      <alignment horizontal="center" vertical="center"/>
    </xf>
    <xf numFmtId="0" fontId="7" fillId="0" borderId="0" xfId="69" applyFont="1" applyFill="1" applyBorder="1" applyAlignment="1">
      <alignment horizontal="center" wrapText="1"/>
    </xf>
    <xf numFmtId="167" fontId="74" fillId="15" borderId="4" xfId="0" applyNumberFormat="1" applyFont="1" applyFill="1" applyBorder="1" applyAlignment="1">
      <alignment horizontal="center" vertical="center"/>
    </xf>
    <xf numFmtId="167" fontId="74" fillId="15" borderId="6" xfId="0" applyNumberFormat="1" applyFont="1" applyFill="1" applyBorder="1" applyAlignment="1">
      <alignment horizontal="center" vertical="center"/>
    </xf>
    <xf numFmtId="0" fontId="32" fillId="0" borderId="0" xfId="79" applyFont="1" applyFill="1" applyBorder="1" applyAlignment="1">
      <alignment horizontal="center"/>
    </xf>
    <xf numFmtId="0" fontId="10" fillId="0" borderId="0" xfId="0" applyFont="1" applyFill="1" applyAlignment="1">
      <alignment horizontal="center" wrapText="1"/>
    </xf>
    <xf numFmtId="0" fontId="7" fillId="0" borderId="3" xfId="0" applyFont="1" applyFill="1" applyBorder="1" applyAlignment="1">
      <alignment horizontal="center" vertical="center"/>
    </xf>
    <xf numFmtId="0" fontId="7" fillId="0" borderId="8" xfId="0" applyFont="1" applyFill="1" applyBorder="1" applyAlignment="1">
      <alignment horizontal="center" vertical="center"/>
    </xf>
    <xf numFmtId="0" fontId="14" fillId="0" borderId="4" xfId="0" applyFont="1" applyFill="1" applyBorder="1" applyAlignment="1">
      <alignment horizontal="center" vertical="center"/>
    </xf>
    <xf numFmtId="0" fontId="14" fillId="0" borderId="6" xfId="0" applyFont="1" applyFill="1" applyBorder="1" applyAlignment="1">
      <alignment horizontal="center" vertical="center"/>
    </xf>
    <xf numFmtId="0" fontId="32" fillId="0" borderId="0" xfId="0" applyFont="1" applyBorder="1" applyAlignment="1">
      <alignment horizontal="center" wrapText="1"/>
    </xf>
    <xf numFmtId="1" fontId="71" fillId="7" borderId="4" xfId="0" applyNumberFormat="1" applyFont="1" applyFill="1" applyBorder="1" applyAlignment="1">
      <alignment vertical="center" wrapText="1"/>
    </xf>
    <xf numFmtId="1" fontId="71" fillId="7" borderId="5" xfId="0" applyNumberFormat="1" applyFont="1" applyFill="1" applyBorder="1" applyAlignment="1">
      <alignment vertical="center" wrapText="1"/>
    </xf>
    <xf numFmtId="1" fontId="71" fillId="7" borderId="6" xfId="0" applyNumberFormat="1" applyFont="1" applyFill="1" applyBorder="1" applyAlignment="1">
      <alignment vertical="center" wrapText="1"/>
    </xf>
    <xf numFmtId="0" fontId="64" fillId="2" borderId="0" xfId="79" applyFont="1" applyFill="1" applyBorder="1" applyAlignment="1">
      <alignment horizontal="center"/>
    </xf>
    <xf numFmtId="0" fontId="32" fillId="2" borderId="0" xfId="79" applyFont="1" applyFill="1" applyBorder="1" applyAlignment="1">
      <alignment horizontal="center"/>
    </xf>
    <xf numFmtId="1" fontId="72" fillId="0" borderId="0" xfId="83" applyNumberFormat="1" applyFont="1" applyFill="1" applyBorder="1" applyAlignment="1">
      <alignment horizontal="center" vertical="center" wrapText="1"/>
    </xf>
    <xf numFmtId="0" fontId="32" fillId="0" borderId="2" xfId="83" applyFont="1" applyBorder="1" applyAlignment="1">
      <alignment horizontal="center" vertical="center"/>
    </xf>
    <xf numFmtId="1" fontId="23" fillId="0" borderId="2" xfId="83" applyNumberFormat="1" applyFont="1" applyFill="1" applyBorder="1" applyAlignment="1">
      <alignment horizontal="center" vertical="center" wrapText="1"/>
    </xf>
    <xf numFmtId="0" fontId="10" fillId="0" borderId="3" xfId="83" applyFont="1" applyFill="1" applyBorder="1" applyAlignment="1">
      <alignment horizontal="center" vertical="center"/>
    </xf>
    <xf numFmtId="0" fontId="10" fillId="0" borderId="8" xfId="83" applyFont="1" applyFill="1" applyBorder="1" applyAlignment="1">
      <alignment horizontal="center" vertical="center"/>
    </xf>
    <xf numFmtId="0" fontId="10" fillId="0" borderId="3" xfId="83" applyNumberFormat="1" applyFont="1" applyFill="1" applyBorder="1" applyAlignment="1">
      <alignment horizontal="left" vertical="center" wrapText="1"/>
    </xf>
    <xf numFmtId="0" fontId="10" fillId="0" borderId="8" xfId="83" applyNumberFormat="1" applyFont="1" applyFill="1" applyBorder="1" applyAlignment="1">
      <alignment horizontal="left" vertical="center" wrapText="1"/>
    </xf>
    <xf numFmtId="166" fontId="10" fillId="0" borderId="3" xfId="83" applyNumberFormat="1" applyFont="1" applyFill="1" applyBorder="1" applyAlignment="1">
      <alignment horizontal="center" vertical="center" wrapText="1"/>
    </xf>
    <xf numFmtId="166" fontId="10" fillId="0" borderId="8" xfId="83" applyNumberFormat="1" applyFont="1" applyFill="1" applyBorder="1" applyAlignment="1">
      <alignment horizontal="center" vertical="center" wrapText="1"/>
    </xf>
    <xf numFmtId="1" fontId="23" fillId="0" borderId="4" xfId="83" applyNumberFormat="1" applyFont="1" applyFill="1" applyBorder="1" applyAlignment="1">
      <alignment horizontal="center" vertical="center" wrapText="1"/>
    </xf>
    <xf numFmtId="1" fontId="23" fillId="2" borderId="16" xfId="83" applyNumberFormat="1" applyFont="1" applyFill="1" applyBorder="1" applyAlignment="1">
      <alignment horizontal="center" vertical="center" wrapText="1"/>
    </xf>
    <xf numFmtId="0" fontId="32" fillId="0" borderId="0" xfId="69" applyFont="1" applyFill="1" applyBorder="1" applyAlignment="1">
      <alignment horizontal="center" wrapText="1"/>
    </xf>
    <xf numFmtId="0" fontId="21" fillId="0" borderId="0" xfId="76" applyFont="1" applyFill="1" applyBorder="1" applyAlignment="1">
      <alignment horizontal="center" wrapText="1"/>
    </xf>
    <xf numFmtId="1" fontId="33" fillId="0" borderId="0" xfId="83" applyNumberFormat="1" applyFont="1" applyFill="1" applyBorder="1" applyAlignment="1">
      <alignment horizontal="center" vertical="center" wrapText="1"/>
    </xf>
    <xf numFmtId="166" fontId="10" fillId="2" borderId="0" xfId="83" applyNumberFormat="1" applyFont="1" applyFill="1" applyBorder="1" applyAlignment="1">
      <alignment horizontal="center" vertical="center" wrapText="1"/>
    </xf>
    <xf numFmtId="1" fontId="33" fillId="0" borderId="0" xfId="0" applyNumberFormat="1" applyFont="1" applyFill="1" applyBorder="1" applyAlignment="1">
      <alignment horizontal="center" vertical="center" wrapText="1"/>
    </xf>
    <xf numFmtId="1" fontId="23" fillId="0" borderId="2" xfId="0" applyNumberFormat="1" applyFont="1" applyFill="1" applyBorder="1" applyAlignment="1">
      <alignment horizontal="center" vertical="center" wrapText="1"/>
    </xf>
    <xf numFmtId="166" fontId="10" fillId="15" borderId="2" xfId="0" applyNumberFormat="1" applyFont="1" applyFill="1" applyBorder="1" applyAlignment="1">
      <alignment horizontal="center" vertical="center" wrapText="1"/>
    </xf>
    <xf numFmtId="0" fontId="10" fillId="0" borderId="2" xfId="0" applyFont="1" applyFill="1" applyBorder="1" applyAlignment="1">
      <alignment horizontal="center" vertical="center" wrapText="1"/>
    </xf>
    <xf numFmtId="0" fontId="64" fillId="0" borderId="0" xfId="79" applyFont="1" applyFill="1" applyBorder="1" applyAlignment="1">
      <alignment horizontal="center"/>
    </xf>
    <xf numFmtId="0" fontId="32" fillId="0" borderId="2" xfId="0" applyFont="1" applyFill="1" applyBorder="1" applyAlignment="1">
      <alignment horizontal="center"/>
    </xf>
    <xf numFmtId="1" fontId="72" fillId="0" borderId="0" xfId="0" applyNumberFormat="1" applyFont="1" applyFill="1" applyBorder="1" applyAlignment="1">
      <alignment horizontal="center" vertical="center" wrapText="1"/>
    </xf>
    <xf numFmtId="0" fontId="8" fillId="2" borderId="0" xfId="0" applyFont="1" applyFill="1" applyBorder="1" applyAlignment="1">
      <alignment horizontal="center" wrapText="1"/>
    </xf>
    <xf numFmtId="0" fontId="10" fillId="2" borderId="0" xfId="0" applyFont="1" applyFill="1" applyBorder="1" applyAlignment="1">
      <alignment horizontal="center" wrapText="1"/>
    </xf>
    <xf numFmtId="0" fontId="88" fillId="2" borderId="0" xfId="0" applyFont="1" applyFill="1" applyBorder="1" applyAlignment="1">
      <alignment horizontal="center" wrapText="1"/>
    </xf>
    <xf numFmtId="0" fontId="88" fillId="2" borderId="34" xfId="0" applyFont="1" applyFill="1" applyBorder="1" applyAlignment="1">
      <alignment horizontal="center" wrapText="1"/>
    </xf>
    <xf numFmtId="0" fontId="88" fillId="2" borderId="35" xfId="0" applyFont="1" applyFill="1" applyBorder="1" applyAlignment="1">
      <alignment horizontal="center" wrapText="1"/>
    </xf>
    <xf numFmtId="0" fontId="10" fillId="0" borderId="25" xfId="0" applyFont="1" applyFill="1" applyBorder="1" applyAlignment="1">
      <alignment horizontal="center" wrapText="1"/>
    </xf>
    <xf numFmtId="0" fontId="10" fillId="0" borderId="34" xfId="0" applyFont="1" applyFill="1" applyBorder="1" applyAlignment="1">
      <alignment horizontal="center" wrapText="1"/>
    </xf>
    <xf numFmtId="0" fontId="10" fillId="0" borderId="35" xfId="0" applyFont="1" applyFill="1" applyBorder="1" applyAlignment="1">
      <alignment horizontal="center" wrapText="1"/>
    </xf>
    <xf numFmtId="167" fontId="10" fillId="0" borderId="25" xfId="0" applyNumberFormat="1" applyFont="1" applyFill="1" applyBorder="1" applyAlignment="1">
      <alignment horizontal="center" vertical="center" wrapText="1"/>
    </xf>
    <xf numFmtId="167" fontId="10" fillId="0" borderId="35" xfId="0" applyNumberFormat="1" applyFont="1" applyFill="1" applyBorder="1" applyAlignment="1">
      <alignment horizontal="center" vertical="center" wrapText="1"/>
    </xf>
    <xf numFmtId="0" fontId="71" fillId="25" borderId="3" xfId="0" applyFont="1" applyFill="1" applyBorder="1" applyAlignment="1">
      <alignment horizontal="center" vertical="center" textRotation="90" wrapText="1"/>
    </xf>
    <xf numFmtId="0" fontId="71" fillId="25" borderId="7" xfId="0" applyFont="1" applyFill="1" applyBorder="1" applyAlignment="1">
      <alignment horizontal="center" vertical="center" textRotation="90" wrapText="1"/>
    </xf>
    <xf numFmtId="0" fontId="71" fillId="11" borderId="3" xfId="0" applyFont="1" applyFill="1" applyBorder="1" applyAlignment="1">
      <alignment horizontal="center" vertical="center" textRotation="90" wrapText="1"/>
    </xf>
    <xf numFmtId="0" fontId="71" fillId="11" borderId="7" xfId="0" applyFont="1" applyFill="1" applyBorder="1" applyAlignment="1">
      <alignment horizontal="center" vertical="center" textRotation="90" wrapText="1"/>
    </xf>
    <xf numFmtId="0" fontId="71" fillId="11" borderId="8" xfId="0" applyFont="1" applyFill="1" applyBorder="1" applyAlignment="1">
      <alignment horizontal="center" vertical="center" textRotation="90" wrapText="1"/>
    </xf>
    <xf numFmtId="0" fontId="71" fillId="40" borderId="3" xfId="0" applyFont="1" applyFill="1" applyBorder="1" applyAlignment="1">
      <alignment horizontal="center" vertical="center" textRotation="90" wrapText="1"/>
    </xf>
    <xf numFmtId="0" fontId="71" fillId="40" borderId="7" xfId="0" applyFont="1" applyFill="1" applyBorder="1" applyAlignment="1">
      <alignment horizontal="center" vertical="center" textRotation="90" wrapText="1"/>
    </xf>
    <xf numFmtId="0" fontId="71" fillId="40" borderId="8" xfId="0" applyFont="1" applyFill="1" applyBorder="1" applyAlignment="1">
      <alignment horizontal="center" vertical="center" textRotation="90" wrapText="1"/>
    </xf>
    <xf numFmtId="0" fontId="71" fillId="21" borderId="3" xfId="0" applyFont="1" applyFill="1" applyBorder="1" applyAlignment="1">
      <alignment horizontal="center" vertical="center" textRotation="90" wrapText="1"/>
    </xf>
    <xf numFmtId="0" fontId="71" fillId="21" borderId="7" xfId="0" applyFont="1" applyFill="1" applyBorder="1" applyAlignment="1">
      <alignment horizontal="center" vertical="center" textRotation="90" wrapText="1"/>
    </xf>
    <xf numFmtId="0" fontId="71" fillId="21" borderId="8" xfId="0" applyFont="1" applyFill="1" applyBorder="1" applyAlignment="1">
      <alignment horizontal="center" vertical="center" textRotation="90" wrapText="1"/>
    </xf>
    <xf numFmtId="0" fontId="71" fillId="24" borderId="3" xfId="0" applyFont="1" applyFill="1" applyBorder="1" applyAlignment="1">
      <alignment horizontal="center" vertical="center" textRotation="90" wrapText="1"/>
    </xf>
    <xf numFmtId="0" fontId="71" fillId="24" borderId="7" xfId="0" applyFont="1" applyFill="1" applyBorder="1" applyAlignment="1">
      <alignment horizontal="center" vertical="center" textRotation="90" wrapText="1"/>
    </xf>
    <xf numFmtId="0" fontId="71" fillId="24" borderId="8" xfId="0" applyFont="1" applyFill="1" applyBorder="1" applyAlignment="1">
      <alignment horizontal="center" vertical="center" textRotation="90" wrapText="1"/>
    </xf>
    <xf numFmtId="0" fontId="71" fillId="34" borderId="3" xfId="0" applyFont="1" applyFill="1" applyBorder="1" applyAlignment="1">
      <alignment horizontal="center" vertical="center" textRotation="90" wrapText="1"/>
    </xf>
    <xf numFmtId="0" fontId="71" fillId="34" borderId="7" xfId="0" applyFont="1" applyFill="1" applyBorder="1" applyAlignment="1">
      <alignment horizontal="center" vertical="center" textRotation="90" wrapText="1"/>
    </xf>
    <xf numFmtId="0" fontId="71" fillId="34" borderId="8" xfId="0" applyFont="1" applyFill="1" applyBorder="1" applyAlignment="1">
      <alignment horizontal="center" vertical="center" textRotation="90" wrapText="1"/>
    </xf>
    <xf numFmtId="0" fontId="71" fillId="26" borderId="3" xfId="0" applyFont="1" applyFill="1" applyBorder="1" applyAlignment="1">
      <alignment horizontal="center" vertical="center" textRotation="90" wrapText="1"/>
    </xf>
    <xf numFmtId="0" fontId="71" fillId="26" borderId="7" xfId="0" applyFont="1" applyFill="1" applyBorder="1" applyAlignment="1">
      <alignment horizontal="center" vertical="center" textRotation="90" wrapText="1"/>
    </xf>
    <xf numFmtId="0" fontId="71" fillId="26" borderId="8" xfId="0" applyFont="1" applyFill="1" applyBorder="1" applyAlignment="1">
      <alignment horizontal="center" vertical="center" textRotation="90" wrapText="1"/>
    </xf>
    <xf numFmtId="0" fontId="71" fillId="25" borderId="27" xfId="0" applyFont="1" applyFill="1" applyBorder="1" applyAlignment="1">
      <alignment horizontal="center" vertical="center" textRotation="90" wrapText="1"/>
    </xf>
    <xf numFmtId="0" fontId="71" fillId="25" borderId="16" xfId="0" applyFont="1" applyFill="1" applyBorder="1" applyAlignment="1">
      <alignment horizontal="center" vertical="center" textRotation="90" wrapText="1"/>
    </xf>
    <xf numFmtId="0" fontId="71" fillId="35" borderId="3" xfId="0" applyFont="1" applyFill="1" applyBorder="1" applyAlignment="1">
      <alignment horizontal="center" vertical="center" textRotation="90" wrapText="1"/>
    </xf>
    <xf numFmtId="0" fontId="71" fillId="35" borderId="7" xfId="0" applyFont="1" applyFill="1" applyBorder="1" applyAlignment="1">
      <alignment horizontal="center" vertical="center" textRotation="90" wrapText="1"/>
    </xf>
    <xf numFmtId="0" fontId="71" fillId="35" borderId="8" xfId="0" applyFont="1" applyFill="1" applyBorder="1" applyAlignment="1">
      <alignment horizontal="center" vertical="center" textRotation="90" wrapText="1"/>
    </xf>
    <xf numFmtId="0" fontId="71" fillId="33" borderId="3" xfId="0" applyFont="1" applyFill="1" applyBorder="1" applyAlignment="1">
      <alignment horizontal="center" vertical="center" textRotation="90" wrapText="1"/>
    </xf>
    <xf numFmtId="0" fontId="71" fillId="33" borderId="7" xfId="0" applyFont="1" applyFill="1" applyBorder="1" applyAlignment="1">
      <alignment horizontal="center" vertical="center" textRotation="90" wrapText="1"/>
    </xf>
    <xf numFmtId="0" fontId="71" fillId="33" borderId="8" xfId="0" applyFont="1" applyFill="1" applyBorder="1" applyAlignment="1">
      <alignment horizontal="center" vertical="center" textRotation="90" wrapText="1"/>
    </xf>
    <xf numFmtId="0" fontId="71" fillId="21" borderId="27" xfId="0" applyFont="1" applyFill="1" applyBorder="1" applyAlignment="1">
      <alignment horizontal="center" vertical="center" textRotation="90" wrapText="1"/>
    </xf>
    <xf numFmtId="0" fontId="71" fillId="21" borderId="16" xfId="0" applyFont="1" applyFill="1" applyBorder="1" applyAlignment="1">
      <alignment horizontal="center" vertical="center" textRotation="90" wrapText="1"/>
    </xf>
    <xf numFmtId="0" fontId="71" fillId="36" borderId="3" xfId="0" applyFont="1" applyFill="1" applyBorder="1" applyAlignment="1">
      <alignment horizontal="center" vertical="center" textRotation="90" wrapText="1"/>
    </xf>
    <xf numFmtId="0" fontId="71" fillId="36" borderId="7" xfId="0" applyFont="1" applyFill="1" applyBorder="1" applyAlignment="1">
      <alignment horizontal="center" vertical="center" textRotation="90" wrapText="1"/>
    </xf>
    <xf numFmtId="0" fontId="71" fillId="36" borderId="8" xfId="0" applyFont="1" applyFill="1" applyBorder="1" applyAlignment="1">
      <alignment horizontal="center" vertical="center" textRotation="90" wrapText="1"/>
    </xf>
    <xf numFmtId="0" fontId="71" fillId="28" borderId="3" xfId="0" applyFont="1" applyFill="1" applyBorder="1" applyAlignment="1">
      <alignment horizontal="center" vertical="center" textRotation="90" wrapText="1"/>
    </xf>
    <xf numFmtId="0" fontId="71" fillId="28" borderId="7" xfId="0" applyFont="1" applyFill="1" applyBorder="1" applyAlignment="1">
      <alignment horizontal="center" vertical="center" textRotation="90" wrapText="1"/>
    </xf>
    <xf numFmtId="0" fontId="71" fillId="28" borderId="8" xfId="0" applyFont="1" applyFill="1" applyBorder="1" applyAlignment="1">
      <alignment horizontal="center" vertical="center" textRotation="90" wrapText="1"/>
    </xf>
    <xf numFmtId="0" fontId="71" fillId="42" borderId="3" xfId="0" applyFont="1" applyFill="1" applyBorder="1" applyAlignment="1">
      <alignment horizontal="center" vertical="center" textRotation="90" wrapText="1"/>
    </xf>
    <xf numFmtId="0" fontId="71" fillId="42" borderId="7" xfId="0" applyFont="1" applyFill="1" applyBorder="1" applyAlignment="1">
      <alignment horizontal="center" vertical="center" textRotation="90" wrapText="1"/>
    </xf>
    <xf numFmtId="0" fontId="71" fillId="42" borderId="8" xfId="0" applyFont="1" applyFill="1" applyBorder="1" applyAlignment="1">
      <alignment horizontal="center" vertical="center" textRotation="90" wrapText="1"/>
    </xf>
    <xf numFmtId="0" fontId="71" fillId="23" borderId="3" xfId="0" applyFont="1" applyFill="1" applyBorder="1" applyAlignment="1">
      <alignment horizontal="center" vertical="center" textRotation="90" wrapText="1"/>
    </xf>
    <xf numFmtId="0" fontId="71" fillId="23" borderId="7" xfId="0" applyFont="1" applyFill="1" applyBorder="1" applyAlignment="1">
      <alignment horizontal="center" vertical="center" textRotation="90" wrapText="1"/>
    </xf>
    <xf numFmtId="0" fontId="71" fillId="23" borderId="8" xfId="0" applyFont="1" applyFill="1" applyBorder="1" applyAlignment="1">
      <alignment horizontal="center" vertical="center" textRotation="90" wrapText="1"/>
    </xf>
    <xf numFmtId="0" fontId="71" fillId="31" borderId="3" xfId="0" applyFont="1" applyFill="1" applyBorder="1" applyAlignment="1">
      <alignment horizontal="center" vertical="center" textRotation="90" wrapText="1"/>
    </xf>
    <xf numFmtId="0" fontId="71" fillId="31" borderId="7" xfId="0" applyFont="1" applyFill="1" applyBorder="1" applyAlignment="1">
      <alignment horizontal="center" vertical="center" textRotation="90" wrapText="1"/>
    </xf>
    <xf numFmtId="0" fontId="71" fillId="31" borderId="8" xfId="0" applyFont="1" applyFill="1" applyBorder="1" applyAlignment="1">
      <alignment horizontal="center" vertical="center" textRotation="90" wrapText="1"/>
    </xf>
    <xf numFmtId="0" fontId="71" fillId="44" borderId="3" xfId="0" applyFont="1" applyFill="1" applyBorder="1" applyAlignment="1">
      <alignment horizontal="center" vertical="center" textRotation="90" wrapText="1"/>
    </xf>
    <xf numFmtId="0" fontId="71" fillId="44" borderId="7" xfId="0" applyFont="1" applyFill="1" applyBorder="1" applyAlignment="1">
      <alignment horizontal="center" vertical="center" textRotation="90" wrapText="1"/>
    </xf>
    <xf numFmtId="0" fontId="71" fillId="44" borderId="8" xfId="0" applyFont="1" applyFill="1" applyBorder="1" applyAlignment="1">
      <alignment horizontal="center" vertical="center" textRotation="90" wrapText="1"/>
    </xf>
    <xf numFmtId="0" fontId="71" fillId="45" borderId="3" xfId="0" applyFont="1" applyFill="1" applyBorder="1" applyAlignment="1">
      <alignment horizontal="center" vertical="center" textRotation="90" wrapText="1"/>
    </xf>
    <xf numFmtId="0" fontId="71" fillId="45" borderId="7" xfId="0" applyFont="1" applyFill="1" applyBorder="1" applyAlignment="1">
      <alignment horizontal="center" vertical="center" textRotation="90" wrapText="1"/>
    </xf>
    <xf numFmtId="0" fontId="71" fillId="39" borderId="3" xfId="0" applyFont="1" applyFill="1" applyBorder="1" applyAlignment="1">
      <alignment horizontal="center" vertical="center" textRotation="90" wrapText="1"/>
    </xf>
    <xf numFmtId="0" fontId="71" fillId="39" borderId="7" xfId="0" applyFont="1" applyFill="1" applyBorder="1" applyAlignment="1">
      <alignment horizontal="center" vertical="center" textRotation="90" wrapText="1"/>
    </xf>
    <xf numFmtId="0" fontId="71" fillId="39" borderId="8" xfId="0" applyFont="1" applyFill="1" applyBorder="1" applyAlignment="1">
      <alignment horizontal="center" vertical="center" textRotation="90" wrapText="1"/>
    </xf>
    <xf numFmtId="0" fontId="71" fillId="25" borderId="8" xfId="0" applyFont="1" applyFill="1" applyBorder="1" applyAlignment="1">
      <alignment horizontal="center" vertical="center" textRotation="90" wrapText="1"/>
    </xf>
    <xf numFmtId="0" fontId="71" fillId="41" borderId="3" xfId="0" applyFont="1" applyFill="1" applyBorder="1" applyAlignment="1">
      <alignment horizontal="center" vertical="center" textRotation="90" wrapText="1"/>
    </xf>
    <xf numFmtId="0" fontId="71" fillId="41" borderId="7" xfId="0" applyFont="1" applyFill="1" applyBorder="1" applyAlignment="1">
      <alignment horizontal="center" vertical="center" textRotation="90" wrapText="1"/>
    </xf>
    <xf numFmtId="0" fontId="71" fillId="41" borderId="8" xfId="0" applyFont="1" applyFill="1" applyBorder="1" applyAlignment="1">
      <alignment horizontal="center" vertical="center" textRotation="90" wrapText="1"/>
    </xf>
    <xf numFmtId="0" fontId="71" fillId="30" borderId="3" xfId="0" applyFont="1" applyFill="1" applyBorder="1" applyAlignment="1">
      <alignment horizontal="center" vertical="center" textRotation="90" wrapText="1"/>
    </xf>
    <xf numFmtId="0" fontId="71" fillId="30" borderId="7" xfId="0" applyFont="1" applyFill="1" applyBorder="1" applyAlignment="1">
      <alignment horizontal="center" vertical="center" textRotation="90" wrapText="1"/>
    </xf>
    <xf numFmtId="0" fontId="71" fillId="30" borderId="8" xfId="0" applyFont="1" applyFill="1" applyBorder="1" applyAlignment="1">
      <alignment horizontal="center" vertical="center" textRotation="90" wrapText="1"/>
    </xf>
    <xf numFmtId="0" fontId="71" fillId="37" borderId="3" xfId="0" applyFont="1" applyFill="1" applyBorder="1" applyAlignment="1">
      <alignment horizontal="center" vertical="center" textRotation="90" wrapText="1"/>
    </xf>
    <xf numFmtId="0" fontId="71" fillId="37" borderId="7" xfId="0" applyFont="1" applyFill="1" applyBorder="1" applyAlignment="1">
      <alignment horizontal="center" vertical="center" textRotation="90" wrapText="1"/>
    </xf>
    <xf numFmtId="0" fontId="71" fillId="37" borderId="8" xfId="0" applyFont="1" applyFill="1" applyBorder="1" applyAlignment="1">
      <alignment horizontal="center" vertical="center" textRotation="90" wrapText="1"/>
    </xf>
    <xf numFmtId="0" fontId="71" fillId="38" borderId="3" xfId="0" applyFont="1" applyFill="1" applyBorder="1" applyAlignment="1">
      <alignment horizontal="center" vertical="center" textRotation="90" wrapText="1"/>
    </xf>
    <xf numFmtId="0" fontId="71" fillId="38" borderId="7" xfId="0" applyFont="1" applyFill="1" applyBorder="1" applyAlignment="1">
      <alignment horizontal="center" vertical="center" textRotation="90" wrapText="1"/>
    </xf>
    <xf numFmtId="0" fontId="71" fillId="38" borderId="8" xfId="0" applyFont="1" applyFill="1" applyBorder="1" applyAlignment="1">
      <alignment horizontal="center" vertical="center" textRotation="90" wrapText="1"/>
    </xf>
    <xf numFmtId="0" fontId="71" fillId="27" borderId="3" xfId="0" applyFont="1" applyFill="1" applyBorder="1" applyAlignment="1">
      <alignment horizontal="center" vertical="center" textRotation="90" wrapText="1"/>
    </xf>
    <xf numFmtId="0" fontId="71" fillId="27" borderId="7" xfId="0" applyFont="1" applyFill="1" applyBorder="1" applyAlignment="1">
      <alignment horizontal="center" vertical="center" textRotation="90" wrapText="1"/>
    </xf>
    <xf numFmtId="0" fontId="71" fillId="27" borderId="8" xfId="0" applyFont="1" applyFill="1" applyBorder="1" applyAlignment="1">
      <alignment horizontal="center" vertical="center" textRotation="90" wrapText="1"/>
    </xf>
    <xf numFmtId="0" fontId="71" fillId="32" borderId="3" xfId="0" applyFont="1" applyFill="1" applyBorder="1" applyAlignment="1">
      <alignment horizontal="center" vertical="center" textRotation="90" wrapText="1"/>
    </xf>
    <xf numFmtId="0" fontId="71" fillId="32" borderId="7" xfId="0" applyFont="1" applyFill="1" applyBorder="1" applyAlignment="1">
      <alignment horizontal="center" vertical="center" textRotation="90" wrapText="1"/>
    </xf>
    <xf numFmtId="0" fontId="71" fillId="32" borderId="8" xfId="0" applyFont="1" applyFill="1" applyBorder="1" applyAlignment="1">
      <alignment horizontal="center" vertical="center" textRotation="90" wrapText="1"/>
    </xf>
    <xf numFmtId="0" fontId="21" fillId="25" borderId="3" xfId="0" applyFont="1" applyFill="1" applyBorder="1" applyAlignment="1">
      <alignment horizontal="center" vertical="center" textRotation="90" wrapText="1"/>
    </xf>
    <xf numFmtId="0" fontId="21" fillId="25" borderId="7" xfId="0" applyFont="1" applyFill="1" applyBorder="1" applyAlignment="1">
      <alignment horizontal="center" vertical="center" textRotation="90" wrapText="1"/>
    </xf>
    <xf numFmtId="0" fontId="21" fillId="25" borderId="8" xfId="0" applyFont="1" applyFill="1" applyBorder="1" applyAlignment="1">
      <alignment horizontal="center" vertical="center" textRotation="90" wrapText="1"/>
    </xf>
    <xf numFmtId="0" fontId="21" fillId="11" borderId="3" xfId="0" applyFont="1" applyFill="1" applyBorder="1" applyAlignment="1">
      <alignment horizontal="center" vertical="center" textRotation="90" wrapText="1"/>
    </xf>
    <xf numFmtId="0" fontId="21" fillId="11" borderId="7" xfId="0" applyFont="1" applyFill="1" applyBorder="1" applyAlignment="1">
      <alignment horizontal="center" vertical="center" textRotation="90" wrapText="1"/>
    </xf>
    <xf numFmtId="0" fontId="21" fillId="11" borderId="8" xfId="0" applyFont="1" applyFill="1" applyBorder="1" applyAlignment="1">
      <alignment horizontal="center" vertical="center" textRotation="90" wrapText="1"/>
    </xf>
    <xf numFmtId="0" fontId="21" fillId="28" borderId="3" xfId="0" applyFont="1" applyFill="1" applyBorder="1" applyAlignment="1">
      <alignment horizontal="center" vertical="center" textRotation="90" wrapText="1"/>
    </xf>
    <xf numFmtId="0" fontId="21" fillId="28" borderId="7" xfId="0" applyFont="1" applyFill="1" applyBorder="1" applyAlignment="1">
      <alignment horizontal="center" vertical="center" textRotation="90" wrapText="1"/>
    </xf>
    <xf numFmtId="0" fontId="21" fillId="28" borderId="8" xfId="0" applyFont="1" applyFill="1" applyBorder="1" applyAlignment="1">
      <alignment horizontal="center" vertical="center" textRotation="90" wrapText="1"/>
    </xf>
    <xf numFmtId="0" fontId="21" fillId="33" borderId="3" xfId="0" applyFont="1" applyFill="1" applyBorder="1" applyAlignment="1">
      <alignment horizontal="center" vertical="center" textRotation="90" wrapText="1"/>
    </xf>
    <xf numFmtId="0" fontId="21" fillId="33" borderId="7" xfId="0" applyFont="1" applyFill="1" applyBorder="1" applyAlignment="1">
      <alignment horizontal="center" vertical="center" textRotation="90" wrapText="1"/>
    </xf>
    <xf numFmtId="0" fontId="21" fillId="33" borderId="8" xfId="0" applyFont="1" applyFill="1" applyBorder="1" applyAlignment="1">
      <alignment horizontal="center" vertical="center" textRotation="90" wrapText="1"/>
    </xf>
    <xf numFmtId="0" fontId="21" fillId="37" borderId="3" xfId="0" applyFont="1" applyFill="1" applyBorder="1" applyAlignment="1">
      <alignment horizontal="center" vertical="center" textRotation="90" wrapText="1"/>
    </xf>
    <xf numFmtId="0" fontId="21" fillId="37" borderId="8" xfId="0" applyFont="1" applyFill="1" applyBorder="1" applyAlignment="1">
      <alignment horizontal="center" vertical="center" textRotation="90" wrapText="1"/>
    </xf>
    <xf numFmtId="0" fontId="21" fillId="23" borderId="3" xfId="0" applyFont="1" applyFill="1" applyBorder="1" applyAlignment="1">
      <alignment horizontal="center" vertical="center" textRotation="90" wrapText="1"/>
    </xf>
    <xf numFmtId="0" fontId="21" fillId="23" borderId="7" xfId="0" applyFont="1" applyFill="1" applyBorder="1" applyAlignment="1">
      <alignment horizontal="center" vertical="center" textRotation="90" wrapText="1"/>
    </xf>
    <xf numFmtId="0" fontId="21" fillId="23" borderId="8" xfId="0" applyFont="1" applyFill="1" applyBorder="1" applyAlignment="1">
      <alignment horizontal="center" vertical="center" textRotation="90" wrapText="1"/>
    </xf>
    <xf numFmtId="0" fontId="71" fillId="35" borderId="3" xfId="0" applyNumberFormat="1" applyFont="1" applyFill="1" applyBorder="1" applyAlignment="1">
      <alignment horizontal="center" vertical="center" textRotation="90" wrapText="1"/>
    </xf>
    <xf numFmtId="0" fontId="71" fillId="35" borderId="7" xfId="0" applyNumberFormat="1" applyFont="1" applyFill="1" applyBorder="1" applyAlignment="1">
      <alignment horizontal="center" vertical="center" textRotation="90" wrapText="1"/>
    </xf>
    <xf numFmtId="0" fontId="71" fillId="35" borderId="8" xfId="0" applyNumberFormat="1" applyFont="1" applyFill="1" applyBorder="1" applyAlignment="1">
      <alignment horizontal="center" vertical="center" textRotation="90" wrapText="1"/>
    </xf>
    <xf numFmtId="0" fontId="114" fillId="21" borderId="3" xfId="0" applyFont="1" applyFill="1" applyBorder="1" applyAlignment="1">
      <alignment horizontal="center" vertical="center" textRotation="90" wrapText="1"/>
    </xf>
    <xf numFmtId="0" fontId="114" fillId="21" borderId="7" xfId="0" applyFont="1" applyFill="1" applyBorder="1" applyAlignment="1">
      <alignment horizontal="center" vertical="center" textRotation="90" wrapText="1"/>
    </xf>
    <xf numFmtId="2" fontId="71" fillId="36" borderId="3" xfId="0" applyNumberFormat="1" applyFont="1" applyFill="1" applyBorder="1" applyAlignment="1">
      <alignment horizontal="center" vertical="center" textRotation="90" wrapText="1"/>
    </xf>
    <xf numFmtId="2" fontId="71" fillId="36" borderId="7" xfId="0" applyNumberFormat="1" applyFont="1" applyFill="1" applyBorder="1" applyAlignment="1">
      <alignment horizontal="center" vertical="center" textRotation="90" wrapText="1"/>
    </xf>
    <xf numFmtId="2" fontId="71" fillId="36" borderId="8" xfId="0" applyNumberFormat="1" applyFont="1" applyFill="1" applyBorder="1" applyAlignment="1">
      <alignment horizontal="center" vertical="center" textRotation="90" wrapText="1"/>
    </xf>
    <xf numFmtId="2" fontId="71" fillId="38" borderId="3" xfId="0" applyNumberFormat="1" applyFont="1" applyFill="1" applyBorder="1" applyAlignment="1">
      <alignment horizontal="center" vertical="center" textRotation="90" wrapText="1"/>
    </xf>
    <xf numFmtId="2" fontId="71" fillId="38" borderId="7" xfId="0" applyNumberFormat="1" applyFont="1" applyFill="1" applyBorder="1" applyAlignment="1">
      <alignment horizontal="center" vertical="center" textRotation="90" wrapText="1"/>
    </xf>
    <xf numFmtId="2" fontId="71" fillId="38" borderId="8" xfId="0" applyNumberFormat="1" applyFont="1" applyFill="1" applyBorder="1" applyAlignment="1">
      <alignment horizontal="center" vertical="center" textRotation="90" wrapText="1"/>
    </xf>
    <xf numFmtId="2" fontId="71" fillId="27" borderId="3" xfId="0" applyNumberFormat="1" applyFont="1" applyFill="1" applyBorder="1" applyAlignment="1">
      <alignment horizontal="center" vertical="center" textRotation="90" wrapText="1"/>
    </xf>
    <xf numFmtId="2" fontId="71" fillId="27" borderId="7" xfId="0" applyNumberFormat="1" applyFont="1" applyFill="1" applyBorder="1" applyAlignment="1">
      <alignment horizontal="center" vertical="center" textRotation="90" wrapText="1"/>
    </xf>
    <xf numFmtId="2" fontId="71" fillId="27" borderId="8" xfId="0" applyNumberFormat="1" applyFont="1" applyFill="1" applyBorder="1" applyAlignment="1">
      <alignment horizontal="center" vertical="center" textRotation="90" wrapText="1"/>
    </xf>
    <xf numFmtId="2" fontId="71" fillId="25" borderId="3" xfId="0" applyNumberFormat="1" applyFont="1" applyFill="1" applyBorder="1" applyAlignment="1">
      <alignment horizontal="center" vertical="center" textRotation="90" wrapText="1"/>
    </xf>
    <xf numFmtId="2" fontId="71" fillId="25" borderId="7" xfId="0" applyNumberFormat="1" applyFont="1" applyFill="1" applyBorder="1" applyAlignment="1">
      <alignment horizontal="center" vertical="center" textRotation="90" wrapText="1"/>
    </xf>
    <xf numFmtId="2" fontId="71" fillId="25" borderId="8" xfId="0" applyNumberFormat="1" applyFont="1" applyFill="1" applyBorder="1" applyAlignment="1">
      <alignment horizontal="center" vertical="center" textRotation="90" wrapText="1"/>
    </xf>
    <xf numFmtId="0" fontId="71" fillId="43" borderId="3" xfId="0" applyFont="1" applyFill="1" applyBorder="1" applyAlignment="1">
      <alignment horizontal="center" vertical="center" textRotation="90" wrapText="1"/>
    </xf>
    <xf numFmtId="0" fontId="71" fillId="43" borderId="7" xfId="0" applyFont="1" applyFill="1" applyBorder="1" applyAlignment="1">
      <alignment horizontal="center" vertical="center" textRotation="90" wrapText="1"/>
    </xf>
    <xf numFmtId="0" fontId="71" fillId="43" borderId="8" xfId="0" applyFont="1" applyFill="1" applyBorder="1" applyAlignment="1">
      <alignment horizontal="center" vertical="center" textRotation="90" wrapText="1"/>
    </xf>
    <xf numFmtId="0" fontId="71" fillId="38" borderId="27" xfId="0" applyFont="1" applyFill="1" applyBorder="1" applyAlignment="1">
      <alignment horizontal="center" vertical="center" textRotation="90" wrapText="1"/>
    </xf>
    <xf numFmtId="0" fontId="71" fillId="38" borderId="16" xfId="0" applyFont="1" applyFill="1" applyBorder="1" applyAlignment="1">
      <alignment horizontal="center" vertical="center" textRotation="90" wrapText="1"/>
    </xf>
    <xf numFmtId="0" fontId="71" fillId="27" borderId="16" xfId="0" applyFont="1" applyFill="1" applyBorder="1" applyAlignment="1">
      <alignment horizontal="center" vertical="center" textRotation="90" wrapText="1"/>
    </xf>
    <xf numFmtId="0" fontId="10" fillId="38" borderId="3" xfId="0" applyFont="1" applyFill="1" applyBorder="1" applyAlignment="1">
      <alignment horizontal="center" vertical="center" textRotation="90" wrapText="1"/>
    </xf>
    <xf numFmtId="0" fontId="10" fillId="38" borderId="7" xfId="0" applyFont="1" applyFill="1" applyBorder="1" applyAlignment="1">
      <alignment horizontal="center" vertical="center" textRotation="90" wrapText="1"/>
    </xf>
    <xf numFmtId="0" fontId="10" fillId="38" borderId="8" xfId="0" applyFont="1" applyFill="1" applyBorder="1" applyAlignment="1">
      <alignment horizontal="center" vertical="center" textRotation="90" wrapText="1"/>
    </xf>
    <xf numFmtId="0" fontId="32" fillId="27" borderId="3" xfId="0" applyFont="1" applyFill="1" applyBorder="1" applyAlignment="1">
      <alignment horizontal="center" vertical="center" textRotation="90" wrapText="1"/>
    </xf>
    <xf numFmtId="0" fontId="32" fillId="27" borderId="7" xfId="0" applyFont="1" applyFill="1" applyBorder="1" applyAlignment="1">
      <alignment horizontal="center" vertical="center" textRotation="90" wrapText="1"/>
    </xf>
    <xf numFmtId="0" fontId="32" fillId="27" borderId="8" xfId="0" applyFont="1" applyFill="1" applyBorder="1" applyAlignment="1">
      <alignment horizontal="center" vertical="center" textRotation="90" wrapText="1"/>
    </xf>
    <xf numFmtId="0" fontId="71" fillId="39" borderId="2" xfId="0" applyFont="1" applyFill="1" applyBorder="1" applyAlignment="1">
      <alignment horizontal="center" vertical="center" textRotation="90" wrapText="1"/>
    </xf>
    <xf numFmtId="0" fontId="32" fillId="40" borderId="3" xfId="0" applyFont="1" applyFill="1" applyBorder="1" applyAlignment="1">
      <alignment horizontal="center" vertical="center" textRotation="90" wrapText="1"/>
    </xf>
    <xf numFmtId="0" fontId="32" fillId="40" borderId="7" xfId="0" applyFont="1" applyFill="1" applyBorder="1" applyAlignment="1">
      <alignment horizontal="center" vertical="center" textRotation="90" wrapText="1"/>
    </xf>
    <xf numFmtId="0" fontId="32" fillId="40" borderId="8" xfId="0" applyFont="1" applyFill="1" applyBorder="1" applyAlignment="1">
      <alignment horizontal="center" vertical="center" textRotation="90" wrapText="1"/>
    </xf>
    <xf numFmtId="0" fontId="32" fillId="46" borderId="3" xfId="0" applyFont="1" applyFill="1" applyBorder="1" applyAlignment="1">
      <alignment horizontal="center" vertical="center" textRotation="90" wrapText="1"/>
    </xf>
    <xf numFmtId="0" fontId="32" fillId="46" borderId="7" xfId="0" applyFont="1" applyFill="1" applyBorder="1" applyAlignment="1">
      <alignment horizontal="center" vertical="center" textRotation="90" wrapText="1"/>
    </xf>
    <xf numFmtId="0" fontId="71" fillId="39" borderId="27" xfId="0" applyFont="1" applyFill="1" applyBorder="1" applyAlignment="1">
      <alignment horizontal="center" vertical="center" textRotation="90" wrapText="1"/>
    </xf>
    <xf numFmtId="0" fontId="71" fillId="39" borderId="16" xfId="0" applyFont="1" applyFill="1" applyBorder="1" applyAlignment="1">
      <alignment horizontal="center" vertical="center" textRotation="90" wrapText="1"/>
    </xf>
    <xf numFmtId="0" fontId="41" fillId="2" borderId="1" xfId="0" applyFont="1" applyFill="1" applyBorder="1" applyAlignment="1">
      <alignment horizontal="center" vertical="center" wrapText="1"/>
    </xf>
    <xf numFmtId="0" fontId="32" fillId="38" borderId="3" xfId="0" applyFont="1" applyFill="1" applyBorder="1" applyAlignment="1">
      <alignment horizontal="center" vertical="center" textRotation="90" wrapText="1"/>
    </xf>
    <xf numFmtId="0" fontId="32" fillId="38" borderId="7" xfId="0" applyFont="1" applyFill="1" applyBorder="1" applyAlignment="1">
      <alignment horizontal="center" vertical="center" textRotation="90" wrapText="1"/>
    </xf>
    <xf numFmtId="0" fontId="32" fillId="38" borderId="8" xfId="0" applyFont="1" applyFill="1" applyBorder="1" applyAlignment="1">
      <alignment horizontal="center" vertical="center" textRotation="90" wrapText="1"/>
    </xf>
    <xf numFmtId="0" fontId="71" fillId="47" borderId="3" xfId="0" applyFont="1" applyFill="1" applyBorder="1" applyAlignment="1">
      <alignment horizontal="center" vertical="center" textRotation="90" wrapText="1"/>
    </xf>
    <xf numFmtId="0" fontId="71" fillId="47" borderId="7" xfId="0" applyFont="1" applyFill="1" applyBorder="1" applyAlignment="1">
      <alignment horizontal="center" vertical="center" textRotation="90" wrapText="1"/>
    </xf>
    <xf numFmtId="0" fontId="71" fillId="47" borderId="8" xfId="0" applyFont="1" applyFill="1" applyBorder="1" applyAlignment="1">
      <alignment horizontal="center" vertical="center" textRotation="90" wrapText="1"/>
    </xf>
    <xf numFmtId="166" fontId="32" fillId="36" borderId="3" xfId="0" applyNumberFormat="1" applyFont="1" applyFill="1" applyBorder="1" applyAlignment="1">
      <alignment horizontal="center" vertical="center" textRotation="90" wrapText="1"/>
    </xf>
    <xf numFmtId="166" fontId="32" fillId="36" borderId="8" xfId="0" applyNumberFormat="1" applyFont="1" applyFill="1" applyBorder="1" applyAlignment="1">
      <alignment horizontal="center" vertical="center" textRotation="90" wrapText="1"/>
    </xf>
    <xf numFmtId="0" fontId="6" fillId="10" borderId="0" xfId="0" applyFont="1" applyFill="1" applyAlignment="1">
      <alignment horizontal="center" wrapText="1"/>
    </xf>
    <xf numFmtId="0" fontId="10" fillId="2" borderId="1" xfId="0" applyFont="1" applyFill="1" applyBorder="1" applyAlignment="1">
      <alignment horizontal="left" wrapText="1"/>
    </xf>
    <xf numFmtId="0" fontId="7" fillId="2" borderId="32" xfId="0" applyFont="1" applyFill="1" applyBorder="1" applyAlignment="1">
      <alignment horizontal="center"/>
    </xf>
    <xf numFmtId="0" fontId="8" fillId="10" borderId="0" xfId="0" applyFont="1" applyFill="1" applyAlignment="1">
      <alignment horizontal="left" wrapText="1"/>
    </xf>
    <xf numFmtId="0" fontId="74" fillId="2" borderId="0" xfId="0" applyFont="1" applyFill="1" applyAlignment="1">
      <alignment horizontal="center" vertical="center" wrapText="1"/>
    </xf>
    <xf numFmtId="0" fontId="37" fillId="0" borderId="30" xfId="0" applyFont="1" applyBorder="1" applyAlignment="1">
      <alignment horizontal="center" vertical="top" wrapText="1"/>
    </xf>
    <xf numFmtId="0" fontId="7" fillId="0" borderId="2" xfId="0" applyFont="1" applyBorder="1" applyAlignment="1">
      <alignment horizontal="center" vertical="center" wrapText="1"/>
    </xf>
    <xf numFmtId="0" fontId="7" fillId="0" borderId="2" xfId="0" applyFont="1" applyBorder="1" applyAlignment="1">
      <alignment horizontal="center" vertical="center"/>
    </xf>
    <xf numFmtId="0" fontId="84" fillId="2" borderId="0" xfId="0" applyFont="1" applyFill="1" applyBorder="1" applyAlignment="1">
      <alignment horizontal="left" wrapText="1"/>
    </xf>
    <xf numFmtId="0" fontId="7" fillId="0" borderId="0" xfId="0" applyFont="1" applyAlignment="1">
      <alignment horizontal="left" wrapText="1"/>
    </xf>
    <xf numFmtId="0" fontId="4" fillId="0" borderId="0" xfId="0" applyFont="1" applyAlignment="1">
      <alignment horizontal="left" wrapText="1"/>
    </xf>
    <xf numFmtId="0" fontId="10" fillId="2" borderId="5" xfId="0" applyFont="1" applyFill="1" applyBorder="1" applyAlignment="1">
      <alignment horizontal="center" wrapText="1"/>
    </xf>
    <xf numFmtId="0" fontId="11" fillId="2" borderId="4" xfId="0" applyFont="1" applyFill="1" applyBorder="1" applyAlignment="1">
      <alignment horizontal="center" wrapText="1"/>
    </xf>
    <xf numFmtId="0" fontId="11" fillId="2" borderId="5" xfId="0" applyFont="1" applyFill="1" applyBorder="1" applyAlignment="1">
      <alignment horizontal="center" wrapText="1"/>
    </xf>
    <xf numFmtId="0" fontId="11" fillId="2" borderId="6" xfId="0" applyFont="1" applyFill="1" applyBorder="1" applyAlignment="1">
      <alignment horizontal="center" wrapText="1"/>
    </xf>
    <xf numFmtId="0" fontId="20" fillId="2" borderId="5" xfId="0" applyFont="1" applyFill="1" applyBorder="1" applyAlignment="1">
      <alignment horizontal="center"/>
    </xf>
    <xf numFmtId="0" fontId="20" fillId="2" borderId="6" xfId="0" applyFont="1" applyFill="1" applyBorder="1" applyAlignment="1">
      <alignment horizontal="center"/>
    </xf>
    <xf numFmtId="0" fontId="7" fillId="2" borderId="4" xfId="0" applyFont="1" applyFill="1" applyBorder="1" applyAlignment="1">
      <alignment horizontal="center"/>
    </xf>
    <xf numFmtId="0" fontId="7" fillId="2" borderId="5" xfId="0" applyFont="1" applyFill="1" applyBorder="1" applyAlignment="1">
      <alignment horizontal="center"/>
    </xf>
    <xf numFmtId="0" fontId="7" fillId="2" borderId="6" xfId="0" applyFont="1" applyFill="1" applyBorder="1" applyAlignment="1">
      <alignment horizontal="center"/>
    </xf>
    <xf numFmtId="0" fontId="31" fillId="2" borderId="1" xfId="0" applyFont="1" applyFill="1" applyBorder="1" applyAlignment="1">
      <alignment horizontal="center" wrapText="1"/>
    </xf>
    <xf numFmtId="0" fontId="7" fillId="0" borderId="0" xfId="0" applyFont="1" applyAlignment="1">
      <alignment horizontal="center"/>
    </xf>
    <xf numFmtId="0" fontId="9" fillId="0" borderId="0" xfId="0" applyFont="1" applyAlignment="1">
      <alignment horizontal="center" vertical="center" wrapText="1"/>
    </xf>
    <xf numFmtId="0" fontId="8" fillId="2" borderId="0" xfId="0" applyFont="1" applyFill="1" applyBorder="1" applyAlignment="1">
      <alignment horizontal="left" wrapText="1"/>
    </xf>
    <xf numFmtId="0" fontId="32" fillId="2" borderId="0" xfId="0" applyFont="1" applyFill="1" applyAlignment="1">
      <alignment horizontal="center"/>
    </xf>
    <xf numFmtId="0" fontId="9" fillId="2" borderId="0" xfId="0" applyFont="1" applyFill="1" applyAlignment="1">
      <alignment horizontal="center" wrapText="1"/>
    </xf>
    <xf numFmtId="0" fontId="31" fillId="2" borderId="32" xfId="0" applyFont="1" applyFill="1" applyBorder="1" applyAlignment="1">
      <alignment horizontal="center" wrapText="1"/>
    </xf>
    <xf numFmtId="0" fontId="37" fillId="0" borderId="0" xfId="0" applyFont="1" applyAlignment="1">
      <alignment horizontal="center" wrapText="1"/>
    </xf>
    <xf numFmtId="0" fontId="11" fillId="28" borderId="3" xfId="0" applyFont="1" applyFill="1" applyBorder="1" applyAlignment="1">
      <alignment horizontal="center" wrapText="1"/>
    </xf>
    <xf numFmtId="0" fontId="11" fillId="28" borderId="7" xfId="0" applyFont="1" applyFill="1" applyBorder="1" applyAlignment="1">
      <alignment horizontal="center" wrapText="1"/>
    </xf>
    <xf numFmtId="0" fontId="11" fillId="28" borderId="8" xfId="0" applyFont="1" applyFill="1" applyBorder="1" applyAlignment="1">
      <alignment horizontal="center" wrapText="1"/>
    </xf>
    <xf numFmtId="0" fontId="11" fillId="2" borderId="3" xfId="0" applyFont="1" applyFill="1" applyBorder="1" applyAlignment="1">
      <alignment horizontal="center" wrapText="1"/>
    </xf>
    <xf numFmtId="0" fontId="11" fillId="2" borderId="8" xfId="0" applyFont="1" applyFill="1" applyBorder="1" applyAlignment="1">
      <alignment horizontal="center" wrapText="1"/>
    </xf>
    <xf numFmtId="0" fontId="106" fillId="10" borderId="5" xfId="0" applyFont="1" applyFill="1" applyBorder="1" applyAlignment="1">
      <alignment horizontal="left" vertical="top" wrapText="1"/>
    </xf>
    <xf numFmtId="0" fontId="106" fillId="2" borderId="5" xfId="0" applyFont="1" applyFill="1" applyBorder="1" applyAlignment="1">
      <alignment horizontal="left" vertical="top" wrapText="1"/>
    </xf>
    <xf numFmtId="0" fontId="106" fillId="10" borderId="32" xfId="0" applyFont="1" applyFill="1" applyBorder="1" applyAlignment="1">
      <alignment horizontal="left" vertical="top" wrapText="1"/>
    </xf>
    <xf numFmtId="0" fontId="106" fillId="10" borderId="56" xfId="0" applyFont="1" applyFill="1" applyBorder="1" applyAlignment="1">
      <alignment horizontal="left" vertical="top" wrapText="1"/>
    </xf>
    <xf numFmtId="0" fontId="11" fillId="10" borderId="3" xfId="0" applyFont="1" applyFill="1" applyBorder="1" applyAlignment="1">
      <alignment horizontal="center" wrapText="1"/>
    </xf>
    <xf numFmtId="0" fontId="11" fillId="10" borderId="7" xfId="0" applyFont="1" applyFill="1" applyBorder="1" applyAlignment="1">
      <alignment horizontal="center" wrapText="1"/>
    </xf>
    <xf numFmtId="0" fontId="11" fillId="10" borderId="8" xfId="0" applyFont="1" applyFill="1" applyBorder="1" applyAlignment="1">
      <alignment horizontal="center" wrapText="1"/>
    </xf>
    <xf numFmtId="0" fontId="10" fillId="2" borderId="6" xfId="0" applyFont="1" applyFill="1" applyBorder="1" applyAlignment="1">
      <alignment horizontal="center" wrapText="1"/>
    </xf>
    <xf numFmtId="0" fontId="10" fillId="2" borderId="4" xfId="0" applyFont="1" applyFill="1" applyBorder="1" applyAlignment="1">
      <alignment horizontal="center" wrapText="1"/>
    </xf>
    <xf numFmtId="0" fontId="108" fillId="2" borderId="56" xfId="0" applyFont="1" applyFill="1" applyBorder="1" applyAlignment="1">
      <alignment horizontal="left" vertical="top" wrapText="1"/>
    </xf>
    <xf numFmtId="0" fontId="7" fillId="0" borderId="0" xfId="0" applyFont="1" applyBorder="1" applyAlignment="1">
      <alignment horizontal="left" wrapText="1"/>
    </xf>
    <xf numFmtId="0" fontId="4" fillId="0" borderId="0" xfId="0" applyFont="1" applyBorder="1" applyAlignment="1">
      <alignment horizontal="left" wrapText="1"/>
    </xf>
    <xf numFmtId="0" fontId="88" fillId="0" borderId="0" xfId="0" applyFont="1" applyFill="1" applyBorder="1" applyAlignment="1">
      <alignment horizontal="center" wrapText="1"/>
    </xf>
    <xf numFmtId="0" fontId="106" fillId="2" borderId="33" xfId="0" applyFont="1" applyFill="1" applyBorder="1" applyAlignment="1">
      <alignment horizontal="left" vertical="top" wrapText="1"/>
    </xf>
    <xf numFmtId="0" fontId="64" fillId="2" borderId="33" xfId="0" applyFont="1" applyFill="1" applyBorder="1" applyAlignment="1">
      <alignment horizontal="left" vertical="top" wrapText="1"/>
    </xf>
    <xf numFmtId="0" fontId="88" fillId="0" borderId="0" xfId="0" applyFont="1" applyFill="1" applyBorder="1" applyAlignment="1">
      <alignment horizontal="left" wrapText="1"/>
    </xf>
    <xf numFmtId="0" fontId="20" fillId="2" borderId="4" xfId="0" applyFont="1" applyFill="1" applyBorder="1" applyAlignment="1">
      <alignment horizontal="center"/>
    </xf>
    <xf numFmtId="0" fontId="0" fillId="0" borderId="5" xfId="0" applyBorder="1"/>
    <xf numFmtId="0" fontId="6" fillId="2" borderId="3" xfId="0" applyFont="1" applyFill="1" applyBorder="1" applyAlignment="1">
      <alignment horizontal="center" wrapText="1"/>
    </xf>
    <xf numFmtId="0" fontId="0" fillId="0" borderId="8" xfId="0" applyBorder="1"/>
    <xf numFmtId="0" fontId="20" fillId="2" borderId="4" xfId="0" applyFont="1" applyFill="1" applyBorder="1" applyAlignment="1">
      <alignment horizontal="center" wrapText="1"/>
    </xf>
    <xf numFmtId="0" fontId="20" fillId="2" borderId="5" xfId="0" applyFont="1" applyFill="1" applyBorder="1" applyAlignment="1">
      <alignment horizontal="center" wrapText="1"/>
    </xf>
    <xf numFmtId="0" fontId="20" fillId="2" borderId="6" xfId="0" applyFont="1" applyFill="1" applyBorder="1" applyAlignment="1">
      <alignment horizontal="center" wrapText="1"/>
    </xf>
    <xf numFmtId="0" fontId="6" fillId="2" borderId="8" xfId="0" applyFont="1" applyFill="1" applyBorder="1" applyAlignment="1">
      <alignment horizontal="center" wrapText="1"/>
    </xf>
    <xf numFmtId="0" fontId="0" fillId="0" borderId="6" xfId="0" applyBorder="1"/>
    <xf numFmtId="0" fontId="20" fillId="2" borderId="27" xfId="0" applyFont="1" applyFill="1" applyBorder="1" applyAlignment="1">
      <alignment horizontal="center" wrapText="1"/>
    </xf>
    <xf numFmtId="0" fontId="20" fillId="2" borderId="30" xfId="0" applyFont="1" applyFill="1" applyBorder="1" applyAlignment="1">
      <alignment horizontal="center" wrapText="1"/>
    </xf>
    <xf numFmtId="0" fontId="20" fillId="2" borderId="31" xfId="0" applyFont="1" applyFill="1" applyBorder="1" applyAlignment="1">
      <alignment horizontal="center" wrapText="1"/>
    </xf>
    <xf numFmtId="0" fontId="20" fillId="2" borderId="27" xfId="0" applyFont="1" applyFill="1" applyBorder="1" applyAlignment="1">
      <alignment horizontal="center"/>
    </xf>
    <xf numFmtId="0" fontId="20" fillId="2" borderId="30" xfId="0" applyFont="1" applyFill="1" applyBorder="1" applyAlignment="1">
      <alignment horizontal="center"/>
    </xf>
    <xf numFmtId="0" fontId="20" fillId="2" borderId="31" xfId="0" applyFont="1" applyFill="1" applyBorder="1" applyAlignment="1">
      <alignment horizontal="center"/>
    </xf>
    <xf numFmtId="0" fontId="20" fillId="2" borderId="3" xfId="0" applyFont="1" applyFill="1" applyBorder="1" applyAlignment="1">
      <alignment horizontal="center"/>
    </xf>
    <xf numFmtId="167" fontId="72" fillId="0" borderId="2" xfId="0" applyNumberFormat="1" applyFont="1" applyFill="1" applyBorder="1" applyAlignment="1">
      <alignment horizontal="center" vertical="center" wrapText="1"/>
    </xf>
    <xf numFmtId="167" fontId="33" fillId="0" borderId="2" xfId="0" applyNumberFormat="1" applyFont="1" applyFill="1" applyBorder="1" applyAlignment="1">
      <alignment horizontal="center" vertical="center"/>
    </xf>
    <xf numFmtId="167" fontId="10" fillId="0" borderId="2" xfId="0" applyNumberFormat="1" applyFont="1" applyFill="1" applyBorder="1" applyAlignment="1">
      <alignment horizontal="center" vertical="center"/>
    </xf>
    <xf numFmtId="167" fontId="10" fillId="15" borderId="2" xfId="0" applyNumberFormat="1" applyFont="1" applyFill="1" applyBorder="1" applyAlignment="1">
      <alignment horizontal="center" vertical="center"/>
    </xf>
  </cellXfs>
  <cellStyles count="103">
    <cellStyle name="Comma" xfId="101" builtinId="3"/>
    <cellStyle name="Comma 10" xfId="1"/>
    <cellStyle name="Comma 11" xfId="2"/>
    <cellStyle name="Comma 2" xfId="3"/>
    <cellStyle name="Comma 2 2" xfId="4"/>
    <cellStyle name="Comma 2 2 2" xfId="5"/>
    <cellStyle name="Comma 2 3" xfId="6"/>
    <cellStyle name="Comma 2 3 2" xfId="7"/>
    <cellStyle name="Comma 2 4" xfId="8"/>
    <cellStyle name="Comma 2 5" xfId="9"/>
    <cellStyle name="Comma 3" xfId="10"/>
    <cellStyle name="Comma 3 2" xfId="11"/>
    <cellStyle name="Comma 3 2 2" xfId="12"/>
    <cellStyle name="Comma 3 3" xfId="13"/>
    <cellStyle name="Comma 4" xfId="14"/>
    <cellStyle name="Comma 5" xfId="15"/>
    <cellStyle name="Comma 5 2" xfId="16"/>
    <cellStyle name="Comma 6" xfId="17"/>
    <cellStyle name="Comma 6 2" xfId="18"/>
    <cellStyle name="Comma 6 2 2" xfId="19"/>
    <cellStyle name="Comma 6 3" xfId="20"/>
    <cellStyle name="Comma 7" xfId="21"/>
    <cellStyle name="Comma 7 2" xfId="22"/>
    <cellStyle name="Comma 7 2 2" xfId="23"/>
    <cellStyle name="Comma 7 3" xfId="24"/>
    <cellStyle name="Comma 8" xfId="25"/>
    <cellStyle name="Comma 8 2" xfId="26"/>
    <cellStyle name="Comma 9" xfId="27"/>
    <cellStyle name="Comma 9 2" xfId="28"/>
    <cellStyle name="Normal" xfId="0" builtinId="0"/>
    <cellStyle name="Normal 10" xfId="29"/>
    <cellStyle name="Normal 11" xfId="30"/>
    <cellStyle name="Normal 12" xfId="31"/>
    <cellStyle name="Normal 12 2" xfId="32"/>
    <cellStyle name="Normal 13" xfId="102"/>
    <cellStyle name="Normal 14" xfId="33"/>
    <cellStyle name="Normal 18" xfId="34"/>
    <cellStyle name="Normal 2" xfId="35"/>
    <cellStyle name="Normal 2 2" xfId="36"/>
    <cellStyle name="Normal 2 2 2" xfId="37"/>
    <cellStyle name="Normal 2 3" xfId="38"/>
    <cellStyle name="Normal 2 3 24" xfId="39"/>
    <cellStyle name="Normal 2 4" xfId="40"/>
    <cellStyle name="Normal 2 5" xfId="41"/>
    <cellStyle name="Normal 23" xfId="42"/>
    <cellStyle name="Normal 24" xfId="43"/>
    <cellStyle name="Normal 27" xfId="44"/>
    <cellStyle name="Normal 3" xfId="45"/>
    <cellStyle name="Normal 3 2" xfId="46"/>
    <cellStyle name="Normal 3 4" xfId="47"/>
    <cellStyle name="Normal 34" xfId="48"/>
    <cellStyle name="Normal 4" xfId="49"/>
    <cellStyle name="Normal 4 2" xfId="50"/>
    <cellStyle name="Normal 5" xfId="51"/>
    <cellStyle name="Normal 6" xfId="52"/>
    <cellStyle name="Normal 6 2" xfId="53"/>
    <cellStyle name="Normal 6 2 2" xfId="54"/>
    <cellStyle name="Normal 6 3" xfId="55"/>
    <cellStyle name="Normal 7" xfId="56"/>
    <cellStyle name="Normal 8" xfId="57"/>
    <cellStyle name="Normal 8 2" xfId="58"/>
    <cellStyle name="Normal 9" xfId="59"/>
    <cellStyle name="Percent 2" xfId="60"/>
    <cellStyle name="Style 1" xfId="61"/>
    <cellStyle name="Style 1 2" xfId="62"/>
    <cellStyle name="Style 1 3" xfId="63"/>
    <cellStyle name="Style 1 4" xfId="64"/>
    <cellStyle name="Обычный 10" xfId="65"/>
    <cellStyle name="Обычный 11" xfId="66"/>
    <cellStyle name="Обычный 11 2" xfId="67"/>
    <cellStyle name="Обычный 13" xfId="68"/>
    <cellStyle name="Обычный 2" xfId="69"/>
    <cellStyle name="Обычный 2 10" xfId="70"/>
    <cellStyle name="Обычный 2 14 2" xfId="71"/>
    <cellStyle name="Обычный 2 2 2" xfId="72"/>
    <cellStyle name="Обычный 2 2 2 3" xfId="73"/>
    <cellStyle name="Обычный 2 2 2 3 2" xfId="74"/>
    <cellStyle name="Обычный 2 2 3 2" xfId="75"/>
    <cellStyle name="Обычный 2 2 45" xfId="100"/>
    <cellStyle name="Обычный 2 3 2" xfId="76"/>
    <cellStyle name="Обычный 2 69" xfId="77"/>
    <cellStyle name="Обычный 3" xfId="78"/>
    <cellStyle name="Обычный 4" xfId="79"/>
    <cellStyle name="Обычный 4 2 2" xfId="80"/>
    <cellStyle name="Обычный 4 2 3" xfId="81"/>
    <cellStyle name="Обычный 4 2_27(1).Tavushi 2013 verjnakan" xfId="82"/>
    <cellStyle name="Обычный 9" xfId="83"/>
    <cellStyle name="Обычный 9 2" xfId="84"/>
    <cellStyle name="Обычный_Data-gujk-03" xfId="85"/>
    <cellStyle name="Процентный 2" xfId="86"/>
    <cellStyle name="Стиль 1" xfId="87"/>
    <cellStyle name="Стиль 1 2" xfId="88"/>
    <cellStyle name="Стиль 1 2 2" xfId="89"/>
    <cellStyle name="Финансовый 2" xfId="90"/>
    <cellStyle name="Финансовый 2 2" xfId="91"/>
    <cellStyle name="Финансовый 2 2 2" xfId="92"/>
    <cellStyle name="Финансовый 2 3" xfId="93"/>
    <cellStyle name="Финансовый 2 3 2" xfId="94"/>
    <cellStyle name="Финансовый 2 4" xfId="95"/>
    <cellStyle name="Финансовый 3" xfId="96"/>
    <cellStyle name="Финансовый 3 2" xfId="97"/>
    <cellStyle name="Финансовый 4" xfId="98"/>
    <cellStyle name="Финансовый 4 2" xfId="99"/>
  </cellStyles>
  <dxfs count="97">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indexed="9"/>
      </font>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theme="0"/>
      </font>
    </dxf>
    <dxf>
      <font>
        <color theme="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FF99FF"/>
      <color rgb="FFCCCCFF"/>
      <color rgb="FFCCECFF"/>
      <color rgb="FFCC9900"/>
      <color rgb="FF99FF66"/>
      <color rgb="FF66FF33"/>
      <color rgb="FFFF9900"/>
      <color rgb="FF99FFCC"/>
      <color rgb="FF9966FF"/>
      <color rgb="FFFF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026/2026-2028%20MJCC%20ev%202026%20byujetayin%20hayt/Metodakan%20cucumner/&#1330;&#1397;&#1400;&#1410;&#1403;&#1381;&#1407;&#1377;&#1397;&#1387;&#1398;%20&#1392;&#1377;&#1397;&#1407;&#1381;&#1408;-&#1390;&#1377;&#1389;&#1405;&#1377;&#1397;&#1387;&#1398;%20&#1393;&#1415;&#1377;&#1401;&#1377;&#1411;&#1381;&#1408;/&#1343;&#1377;&#1404;&#1377;&#1406;&#1377;&#1408;&#1396;&#1377;&#1398;%20&#1377;&#1402;&#1377;&#1408;&#1377;&#1407;/4.0.%20&#1343;&#1377;&#1404;&#1377;&#1406;&#1377;&#1408;&#1396;&#1377;&#1398;%20&#1377;&#1402;&#1377;&#1408;&#1377;&#1407;%202026-2028.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ԱՄՓՈՓ"/>
      <sheetName val="2-ԸՆԴԱՄԵՆԸ ԾԱԽՍԵՐ"/>
      <sheetName val="3-Ծախսերի բացվածք"/>
      <sheetName val="4-փոստային կապ"/>
      <sheetName val="5-ԿԱՊ"/>
      <sheetName val="6-դատդեպ-կապ"/>
      <sheetName val="6.1-դատդեպ-փոստային"/>
      <sheetName val="7-էլ-էներգիա"/>
      <sheetName val="8-էլ-էներգիա-ջեռուցում"/>
      <sheetName val="9-գազով ջեռուցում"/>
      <sheetName val="10-գործուղում"/>
      <sheetName val="11-ավտոմեքենա"/>
      <sheetName val="12-վարչական սարքավորումներ"/>
      <sheetName val="13համազգեստ "/>
      <sheetName val="14տարածքներ"/>
      <sheetName val="15ընթացիկ նորոգում"/>
      <sheetName val="16վերապատրաստում"/>
      <sheetName val="17կառուցվածք"/>
      <sheetName val="18հաստիքացուցակ պետ-ծառ"/>
      <sheetName val="19հարկ-մաքս"/>
      <sheetName val="20ԱԳՆ"/>
      <sheetName val="21հարկադիր"/>
      <sheetName val="22դատավորներ"/>
      <sheetName val="23դատ.ծառ."/>
      <sheetName val="24դատ.կարգադրիչ"/>
      <sheetName val="25դատախազ"/>
      <sheetName val="26դատախազ-պետծառ"/>
      <sheetName val="27Հակակոռուպ.կոմ"/>
      <sheetName val="28ՀԿ-աշխատակազմ"/>
      <sheetName val="29Քննչական"/>
      <sheetName val="30ՔԿ-դեպարտամենտ"/>
      <sheetName val="31աշխատավարձի ֆոնդ"/>
      <sheetName val="32աշխատավարձի ֆոնդ (հավելավճար)"/>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ow r="18">
          <cell r="J18">
            <v>0</v>
          </cell>
          <cell r="S18">
            <v>0</v>
          </cell>
        </row>
        <row r="19">
          <cell r="J19">
            <v>0</v>
          </cell>
          <cell r="S19">
            <v>0</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2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2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27.xml.rels><?xml version="1.0" encoding="UTF-8" standalone="yes"?>
<Relationships xmlns="http://schemas.openxmlformats.org/package/2006/relationships"><Relationship Id="rId2" Type="http://schemas.openxmlformats.org/officeDocument/2006/relationships/printerSettings" Target="../printerSettings/printerSettings36.bin"/><Relationship Id="rId1" Type="http://schemas.openxmlformats.org/officeDocument/2006/relationships/printerSettings" Target="../printerSettings/printerSettings3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3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4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11.bin"/><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14.bin"/><Relationship Id="rId2" Type="http://schemas.openxmlformats.org/officeDocument/2006/relationships/printerSettings" Target="../printerSettings/printerSettings13.bin"/><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17.bin"/><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8" tint="0.79998168889431442"/>
  </sheetPr>
  <dimension ref="A1:N78"/>
  <sheetViews>
    <sheetView topLeftCell="A59" zoomScaleNormal="100" workbookViewId="0">
      <selection activeCell="F14" sqref="F14:F37"/>
    </sheetView>
  </sheetViews>
  <sheetFormatPr defaultRowHeight="13.5"/>
  <cols>
    <col min="1" max="3" width="7.28515625" style="256" customWidth="1"/>
    <col min="4" max="4" width="8.7109375" style="20" bestFit="1" customWidth="1"/>
    <col min="5" max="5" width="12.28515625" style="256" customWidth="1"/>
    <col min="6" max="6" width="45.140625" style="613" customWidth="1"/>
    <col min="7" max="7" width="14" style="256" customWidth="1"/>
    <col min="8" max="8" width="12.85546875" style="256" customWidth="1"/>
    <col min="9" max="9" width="13.42578125" style="256" customWidth="1"/>
    <col min="10" max="10" width="13.5703125" style="256" customWidth="1"/>
    <col min="11" max="11" width="13.5703125" style="613" customWidth="1"/>
    <col min="12" max="16384" width="9.140625" style="20"/>
  </cols>
  <sheetData>
    <row r="1" spans="1:14" ht="13.5" customHeight="1">
      <c r="G1" s="1123" t="s">
        <v>27</v>
      </c>
      <c r="H1" s="20"/>
      <c r="I1" s="2192"/>
      <c r="J1" s="2192"/>
      <c r="K1" s="2192"/>
    </row>
    <row r="2" spans="1:14" ht="13.5" customHeight="1">
      <c r="G2" s="1124" t="s">
        <v>28</v>
      </c>
      <c r="H2" s="1125"/>
      <c r="I2" s="2192"/>
      <c r="J2" s="2192"/>
      <c r="K2" s="2192"/>
    </row>
    <row r="3" spans="1:14" ht="14.25" customHeight="1" thickBot="1">
      <c r="A3" s="2200" t="s">
        <v>740</v>
      </c>
      <c r="B3" s="2201"/>
      <c r="C3" s="2201"/>
      <c r="D3" s="2201"/>
      <c r="E3" s="2201"/>
      <c r="F3" s="2201"/>
      <c r="G3" s="2201"/>
      <c r="H3" s="1126"/>
      <c r="I3" s="2192"/>
      <c r="J3" s="2192"/>
      <c r="K3" s="2192"/>
    </row>
    <row r="4" spans="1:14" ht="14.25">
      <c r="A4" s="2195" t="s">
        <v>29</v>
      </c>
      <c r="B4" s="2195"/>
      <c r="C4" s="2195"/>
      <c r="D4" s="2195"/>
      <c r="G4" s="1127"/>
      <c r="H4" s="1126"/>
      <c r="I4" s="2192"/>
      <c r="J4" s="2192"/>
      <c r="K4" s="2192"/>
    </row>
    <row r="5" spans="1:14">
      <c r="G5" s="1128"/>
      <c r="H5" s="1128"/>
      <c r="I5" s="1128"/>
    </row>
    <row r="6" spans="1:14" ht="13.7" customHeight="1">
      <c r="G6" s="1129"/>
      <c r="H6" s="1128"/>
      <c r="I6" s="1128"/>
      <c r="J6" s="1130"/>
    </row>
    <row r="7" spans="1:14" s="251" customFormat="1" ht="13.7" customHeight="1">
      <c r="A7" s="2196" t="s">
        <v>433</v>
      </c>
      <c r="B7" s="2196" t="s">
        <v>434</v>
      </c>
      <c r="C7" s="2196" t="s">
        <v>435</v>
      </c>
      <c r="D7" s="2196" t="s">
        <v>436</v>
      </c>
      <c r="E7" s="2196"/>
      <c r="F7" s="2196" t="s">
        <v>468</v>
      </c>
      <c r="G7" s="2193" t="s">
        <v>5876</v>
      </c>
      <c r="H7" s="2193" t="s">
        <v>5877</v>
      </c>
      <c r="I7" s="2193" t="s">
        <v>1977</v>
      </c>
      <c r="J7" s="2193" t="s">
        <v>4787</v>
      </c>
      <c r="K7" s="2193" t="s">
        <v>5878</v>
      </c>
      <c r="L7" s="250"/>
      <c r="M7" s="250"/>
      <c r="N7" s="250"/>
    </row>
    <row r="8" spans="1:14" s="251" customFormat="1" ht="26.25" customHeight="1">
      <c r="A8" s="2196"/>
      <c r="B8" s="2196"/>
      <c r="C8" s="2196"/>
      <c r="D8" s="1096" t="s">
        <v>437</v>
      </c>
      <c r="E8" s="1096" t="s">
        <v>438</v>
      </c>
      <c r="F8" s="2196"/>
      <c r="G8" s="2194"/>
      <c r="H8" s="2194"/>
      <c r="I8" s="2194"/>
      <c r="J8" s="2194"/>
      <c r="K8" s="2194"/>
      <c r="L8" s="250"/>
      <c r="M8" s="250"/>
      <c r="N8" s="250"/>
    </row>
    <row r="9" spans="1:14" s="251" customFormat="1" ht="12.75">
      <c r="A9" s="731">
        <v>1</v>
      </c>
      <c r="B9" s="731">
        <v>2</v>
      </c>
      <c r="C9" s="731">
        <v>3</v>
      </c>
      <c r="D9" s="512">
        <v>4</v>
      </c>
      <c r="E9" s="731">
        <v>5</v>
      </c>
      <c r="F9" s="731">
        <v>6</v>
      </c>
      <c r="G9" s="731">
        <v>7</v>
      </c>
      <c r="H9" s="731">
        <v>8</v>
      </c>
      <c r="I9" s="731">
        <v>9</v>
      </c>
      <c r="J9" s="731">
        <v>10</v>
      </c>
      <c r="K9" s="731">
        <v>11</v>
      </c>
      <c r="L9" s="250"/>
      <c r="M9" s="250"/>
      <c r="N9" s="250"/>
    </row>
    <row r="10" spans="1:14" ht="16.5">
      <c r="A10" s="1097" t="s">
        <v>638</v>
      </c>
      <c r="B10" s="1097" t="s">
        <v>638</v>
      </c>
      <c r="C10" s="1097" t="s">
        <v>639</v>
      </c>
      <c r="D10" s="730" t="s">
        <v>636</v>
      </c>
      <c r="E10" s="730"/>
      <c r="F10" s="732" t="s">
        <v>439</v>
      </c>
      <c r="G10" s="1099"/>
      <c r="H10" s="1099"/>
      <c r="I10" s="1099"/>
      <c r="J10" s="581"/>
      <c r="K10" s="612"/>
    </row>
    <row r="11" spans="1:14" ht="24.75" customHeight="1">
      <c r="A11" s="2202"/>
      <c r="B11" s="2202"/>
      <c r="C11" s="2202"/>
      <c r="D11" s="2203"/>
      <c r="E11" s="2197"/>
      <c r="F11" s="516" t="s">
        <v>640</v>
      </c>
      <c r="G11" s="255"/>
      <c r="H11" s="255"/>
      <c r="I11" s="255"/>
      <c r="J11" s="255"/>
      <c r="K11" s="255"/>
    </row>
    <row r="12" spans="1:14" ht="31.5" customHeight="1">
      <c r="A12" s="2202"/>
      <c r="B12" s="2202"/>
      <c r="C12" s="2202"/>
      <c r="D12" s="2203"/>
      <c r="E12" s="2198"/>
      <c r="F12" s="262" t="s">
        <v>7147</v>
      </c>
      <c r="G12" s="1098">
        <f>G40+G67</f>
        <v>18554834.429999996</v>
      </c>
      <c r="H12" s="1098">
        <f>H40+H67</f>
        <v>17154123</v>
      </c>
      <c r="I12" s="1098">
        <f>I40+I67</f>
        <v>18898069.717215009</v>
      </c>
      <c r="J12" s="1098">
        <f>J40+J67</f>
        <v>18610551.75821501</v>
      </c>
      <c r="K12" s="1098">
        <f>K40+K67</f>
        <v>18771106.69396501</v>
      </c>
    </row>
    <row r="13" spans="1:14" ht="24" customHeight="1">
      <c r="A13" s="2202"/>
      <c r="B13" s="2202"/>
      <c r="C13" s="2202"/>
      <c r="D13" s="2203"/>
      <c r="E13" s="2199"/>
      <c r="F13" s="517" t="s">
        <v>439</v>
      </c>
      <c r="G13" s="737"/>
      <c r="H13" s="737"/>
      <c r="I13" s="737"/>
      <c r="J13" s="737"/>
      <c r="K13" s="737"/>
    </row>
    <row r="14" spans="1:14" ht="67.5">
      <c r="A14" s="2202"/>
      <c r="B14" s="2202"/>
      <c r="C14" s="2202"/>
      <c r="D14" s="2203"/>
      <c r="E14" s="730">
        <v>11001</v>
      </c>
      <c r="F14" s="516" t="s">
        <v>641</v>
      </c>
      <c r="G14" s="737">
        <f>'2-ԸՆԴԱՄԵՆԸ ԾԱԽՍԵՐ'!E96</f>
        <v>4215895.9099999992</v>
      </c>
      <c r="H14" s="737">
        <f>'2-ԸՆԴԱՄԵՆԸ ԾԱԽՍԵՐ'!F96</f>
        <v>4048355.6999999997</v>
      </c>
      <c r="I14" s="737">
        <f>'2-ԸՆԴԱՄԵՆԸ ԾԱԽՍԵՐ'!G96</f>
        <v>4520018.3836150086</v>
      </c>
      <c r="J14" s="737">
        <f>'2-ԸՆԴԱՄԵՆԸ ԾԱԽՍԵՐ'!K96</f>
        <v>4551210.5246150084</v>
      </c>
      <c r="K14" s="737">
        <f>'2-ԸՆԴԱՄԵՆԸ ԾԱԽՍԵՐ'!L96</f>
        <v>4605506.1603650087</v>
      </c>
    </row>
    <row r="15" spans="1:14" ht="54">
      <c r="A15" s="2202"/>
      <c r="B15" s="2202"/>
      <c r="C15" s="2202"/>
      <c r="D15" s="2203"/>
      <c r="E15" s="730">
        <v>11002</v>
      </c>
      <c r="F15" s="516" t="s">
        <v>642</v>
      </c>
      <c r="G15" s="737">
        <f>'2-ԸՆԴԱՄԵՆԸ ԾԱԽՍԵՐ'!E176</f>
        <v>1193377.54</v>
      </c>
      <c r="H15" s="737">
        <f>'2-ԸՆԴԱՄԵՆԸ ԾԱԽՍԵՐ'!F176</f>
        <v>1147169.1000000001</v>
      </c>
      <c r="I15" s="737">
        <f>'2-ԸՆԴԱՄԵՆԸ ԾԱԽՍԵՐ'!G176</f>
        <v>1204989.1400000004</v>
      </c>
      <c r="J15" s="737">
        <f>'2-ԸՆԴԱՄԵՆԸ ԾԱԽՍԵՐ'!K176</f>
        <v>1213063.6399999999</v>
      </c>
      <c r="K15" s="737">
        <f>'2-ԸՆԴԱՄԵՆԸ ԾԱԽՍԵՐ'!L176</f>
        <v>1219011.6399999999</v>
      </c>
    </row>
    <row r="16" spans="1:14" ht="54">
      <c r="A16" s="2202"/>
      <c r="B16" s="2202"/>
      <c r="C16" s="2202"/>
      <c r="D16" s="2203"/>
      <c r="E16" s="730">
        <v>11003</v>
      </c>
      <c r="F16" s="516" t="s">
        <v>643</v>
      </c>
      <c r="G16" s="737">
        <f>'2-ԸՆԴԱՄԵՆԸ ԾԱԽՍԵՐ'!E256</f>
        <v>727997.77500000014</v>
      </c>
      <c r="H16" s="737">
        <f>'2-ԸՆԴԱՄԵՆԸ ԾԱԽՍԵՐ'!F256</f>
        <v>650426.20000000019</v>
      </c>
      <c r="I16" s="737">
        <f>'2-ԸՆԴԱՄԵՆԸ ԾԱԽՍԵՐ'!G256</f>
        <v>707498.66800000018</v>
      </c>
      <c r="J16" s="737">
        <f>'2-ԸՆԴԱՄԵՆԸ ԾԱԽՍԵՐ'!K256</f>
        <v>711764.96799999999</v>
      </c>
      <c r="K16" s="737">
        <f>'2-ԸՆԴԱՄԵՆԸ ԾԱԽՍԵՐ'!L256</f>
        <v>715626.36800000013</v>
      </c>
    </row>
    <row r="17" spans="1:11" ht="54">
      <c r="A17" s="2202"/>
      <c r="B17" s="2202"/>
      <c r="C17" s="2202"/>
      <c r="D17" s="2203"/>
      <c r="E17" s="730">
        <v>11004</v>
      </c>
      <c r="F17" s="516" t="s">
        <v>644</v>
      </c>
      <c r="G17" s="737">
        <f>'2-ԸՆԴԱՄԵՆԸ ԾԱԽՍԵՐ'!E336</f>
        <v>800815.39999999991</v>
      </c>
      <c r="H17" s="737">
        <f>'2-ԸՆԴԱՄԵՆԸ ԾԱԽՍԵՐ'!F336</f>
        <v>721994.59999999986</v>
      </c>
      <c r="I17" s="737">
        <f>'2-ԸՆԴԱՄԵՆԸ ԾԱԽՍԵՐ'!G336</f>
        <v>801401.5</v>
      </c>
      <c r="J17" s="737">
        <f>'2-ԸՆԴԱՄԵՆԸ ԾԱԽՍԵՐ'!K336</f>
        <v>806933.39999999991</v>
      </c>
      <c r="K17" s="737">
        <f>'2-ԸՆԴԱՄԵՆԸ ԾԱԽՍԵՐ'!L336</f>
        <v>811875</v>
      </c>
    </row>
    <row r="18" spans="1:11" ht="54">
      <c r="A18" s="2202"/>
      <c r="B18" s="2202"/>
      <c r="C18" s="2202"/>
      <c r="D18" s="2203"/>
      <c r="E18" s="730">
        <v>11005</v>
      </c>
      <c r="F18" s="516" t="s">
        <v>645</v>
      </c>
      <c r="G18" s="737">
        <f>'2-ԸՆԴԱՄԵՆԸ ԾԱԽՍԵՐ'!E416</f>
        <v>524395.30000000005</v>
      </c>
      <c r="H18" s="737">
        <f>'2-ԸՆԴԱՄԵՆԸ ԾԱԽՍԵՐ'!F416</f>
        <v>468459.3</v>
      </c>
      <c r="I18" s="737">
        <f>'2-ԸՆԴԱՄԵՆԸ ԾԱԽՍԵՐ'!G416</f>
        <v>521896.8</v>
      </c>
      <c r="J18" s="737">
        <f>'2-ԸՆԴԱՄԵՆԸ ԾԱԽՍԵՐ'!K416</f>
        <v>511834.7</v>
      </c>
      <c r="K18" s="737">
        <f>'2-ԸՆԴԱՄԵՆԸ ԾԱԽՍԵՐ'!L416</f>
        <v>515548.10000000003</v>
      </c>
    </row>
    <row r="19" spans="1:11" ht="54">
      <c r="A19" s="2202"/>
      <c r="B19" s="2202"/>
      <c r="C19" s="2202"/>
      <c r="D19" s="2203"/>
      <c r="E19" s="730">
        <v>11006</v>
      </c>
      <c r="F19" s="516" t="s">
        <v>646</v>
      </c>
      <c r="G19" s="737">
        <f>'2-ԸՆԴԱՄԵՆԸ ԾԱԽՍԵՐ'!E496</f>
        <v>969859.24</v>
      </c>
      <c r="H19" s="737">
        <f>'2-ԸՆԴԱՄԵՆԸ ԾԱԽՍԵՐ'!F496</f>
        <v>833715.79999999993</v>
      </c>
      <c r="I19" s="737">
        <f>'2-ԸՆԴԱՄԵՆԸ ԾԱԽՍԵՐ'!G496</f>
        <v>1094043.4999999998</v>
      </c>
      <c r="J19" s="737">
        <f>'2-ԸՆԴԱՄԵՆԸ ԾԱԽՍԵՐ'!K496</f>
        <v>1102449.5999999999</v>
      </c>
      <c r="K19" s="737">
        <f>'2-ԸՆԴԱՄԵՆԸ ԾԱԽՍԵՐ'!L496</f>
        <v>1110560.4999999998</v>
      </c>
    </row>
    <row r="20" spans="1:11" ht="67.5">
      <c r="A20" s="2202"/>
      <c r="B20" s="2202"/>
      <c r="C20" s="2202"/>
      <c r="D20" s="2203"/>
      <c r="E20" s="730">
        <v>11007</v>
      </c>
      <c r="F20" s="516" t="s">
        <v>647</v>
      </c>
      <c r="G20" s="737">
        <f>'2-ԸՆԴԱՄԵՆԸ ԾԱԽՍԵՐ'!E576</f>
        <v>0</v>
      </c>
      <c r="H20" s="737">
        <f>'2-ԸՆԴԱՄԵՆԸ ԾԱԽՍԵՐ'!F576</f>
        <v>0</v>
      </c>
      <c r="I20" s="737">
        <f>'2-ԸՆԴԱՄԵՆԸ ԾԱԽՍԵՐ'!G576</f>
        <v>0</v>
      </c>
      <c r="J20" s="737">
        <f>'2-ԸՆԴԱՄԵՆԸ ԾԱԽՍԵՐ'!K576</f>
        <v>0</v>
      </c>
      <c r="K20" s="737">
        <f>'2-ԸՆԴԱՄԵՆԸ ԾԱԽՍԵՐ'!L576</f>
        <v>0</v>
      </c>
    </row>
    <row r="21" spans="1:11" ht="81">
      <c r="A21" s="2202"/>
      <c r="B21" s="2202"/>
      <c r="C21" s="2202"/>
      <c r="D21" s="2203"/>
      <c r="E21" s="730">
        <v>11008</v>
      </c>
      <c r="F21" s="516" t="s">
        <v>648</v>
      </c>
      <c r="G21" s="737">
        <f>'2-ԸՆԴԱՄԵՆԸ ԾԱԽՍԵՐ'!E656</f>
        <v>349741.84000000008</v>
      </c>
      <c r="H21" s="737">
        <f>'2-ԸՆԴԱՄԵՆԸ ԾԱԽՍԵՐ'!F656</f>
        <v>350780</v>
      </c>
      <c r="I21" s="737">
        <f>'2-ԸՆԴԱՄԵՆԸ ԾԱԽՍԵՐ'!G656</f>
        <v>383003.2648</v>
      </c>
      <c r="J21" s="737">
        <f>'2-ԸՆԴԱՄԵՆԸ ԾԱԽՍԵՐ'!K656</f>
        <v>382255.36479999992</v>
      </c>
      <c r="K21" s="737">
        <f>'2-ԸՆԴԱՄԵՆԸ ԾԱԽՍԵՐ'!L656</f>
        <v>384862.2648</v>
      </c>
    </row>
    <row r="22" spans="1:11" ht="81">
      <c r="A22" s="2202"/>
      <c r="B22" s="2202"/>
      <c r="C22" s="2202"/>
      <c r="D22" s="2203"/>
      <c r="E22" s="730">
        <v>11009</v>
      </c>
      <c r="F22" s="516" t="s">
        <v>649</v>
      </c>
      <c r="G22" s="737">
        <f>'2-ԸՆԴԱՄԵՆԸ ԾԱԽՍԵՐ'!E736</f>
        <v>579115.86</v>
      </c>
      <c r="H22" s="737">
        <f>'2-ԸՆԴԱՄԵՆԸ ԾԱԽՍԵՐ'!F736</f>
        <v>532646.1</v>
      </c>
      <c r="I22" s="737">
        <f>'2-ԸՆԴԱՄԵՆԸ ԾԱԽՍԵՐ'!G736</f>
        <v>574029.4</v>
      </c>
      <c r="J22" s="737">
        <f>'2-ԸՆԴԱՄԵՆԸ ԾԱԽՍԵՐ'!K736</f>
        <v>578836.69999999995</v>
      </c>
      <c r="K22" s="737">
        <f>'2-ԸՆԴԱՄԵՆԸ ԾԱԽՍԵՐ'!L736</f>
        <v>584674.5</v>
      </c>
    </row>
    <row r="23" spans="1:11" ht="67.5">
      <c r="A23" s="2202"/>
      <c r="B23" s="2202"/>
      <c r="C23" s="2202"/>
      <c r="D23" s="2203"/>
      <c r="E23" s="730">
        <v>11010</v>
      </c>
      <c r="F23" s="516" t="s">
        <v>650</v>
      </c>
      <c r="G23" s="737">
        <f>'2-ԸՆԴԱՄԵՆԸ ԾԱԽՍԵՐ'!E816</f>
        <v>468918.2699999999</v>
      </c>
      <c r="H23" s="737">
        <f>'2-ԸՆԴԱՄԵՆԸ ԾԱԽՍԵՐ'!F816</f>
        <v>455612.89999999997</v>
      </c>
      <c r="I23" s="737">
        <f>'2-ԸՆԴԱՄԵՆԸ ԾԱԽՍԵՐ'!G816</f>
        <v>500993.75199999992</v>
      </c>
      <c r="J23" s="737">
        <f>'2-ԸՆԴԱՄԵՆԸ ԾԱԽՍԵՐ'!K816</f>
        <v>504167.75199999998</v>
      </c>
      <c r="K23" s="737">
        <f>'2-ԸՆԴԱՄԵՆԸ ԾԱԽՍԵՐ'!L816</f>
        <v>507543.25199999992</v>
      </c>
    </row>
    <row r="24" spans="1:11" ht="81">
      <c r="A24" s="2202"/>
      <c r="B24" s="2202"/>
      <c r="C24" s="2202"/>
      <c r="D24" s="2203"/>
      <c r="E24" s="730">
        <v>11011</v>
      </c>
      <c r="F24" s="516" t="s">
        <v>651</v>
      </c>
      <c r="G24" s="737">
        <f>'2-ԸՆԴԱՄԵՆԸ ԾԱԽՍԵՐ'!E896</f>
        <v>464082</v>
      </c>
      <c r="H24" s="737">
        <f>'2-ԸՆԴԱՄԵՆԸ ԾԱԽՍԵՐ'!F896</f>
        <v>411327.2</v>
      </c>
      <c r="I24" s="737">
        <f>'2-ԸՆԴԱՄԵՆԸ ԾԱԽՍԵՐ'!G896</f>
        <v>460955.98</v>
      </c>
      <c r="J24" s="737">
        <f>'2-ԸՆԴԱՄԵՆԸ ԾԱԽՍԵՐ'!K896</f>
        <v>464663.38</v>
      </c>
      <c r="K24" s="737">
        <f>'2-ԸՆԴԱՄԵՆԸ ԾԱԽՍԵՐ'!L896</f>
        <v>467812.78</v>
      </c>
    </row>
    <row r="25" spans="1:11" ht="67.5">
      <c r="A25" s="2202"/>
      <c r="B25" s="2202"/>
      <c r="C25" s="2202"/>
      <c r="D25" s="2203"/>
      <c r="E25" s="730">
        <v>11012</v>
      </c>
      <c r="F25" s="516" t="s">
        <v>652</v>
      </c>
      <c r="G25" s="737">
        <f>'2-ԸՆԴԱՄԵՆԸ ԾԱԽՍԵՐ'!E976</f>
        <v>580225.06999999995</v>
      </c>
      <c r="H25" s="737">
        <f>'2-ԸՆԴԱՄԵՆԸ ԾԱԽՍԵՐ'!F976</f>
        <v>565279.39999999991</v>
      </c>
      <c r="I25" s="737">
        <f>'2-ԸՆԴԱՄԵՆԸ ԾԱԽՍԵՐ'!G976</f>
        <v>633479.11199999996</v>
      </c>
      <c r="J25" s="737">
        <f>'2-ԸՆԴԱՄԵՆԸ ԾԱԽՍԵՐ'!K976</f>
        <v>604249.51199999999</v>
      </c>
      <c r="K25" s="737">
        <f>'2-ԸՆԴԱՄԵՆԸ ԾԱԽՍԵՐ'!L976</f>
        <v>608503.71199999994</v>
      </c>
    </row>
    <row r="26" spans="1:11" ht="67.5">
      <c r="A26" s="2202"/>
      <c r="B26" s="2202"/>
      <c r="C26" s="2202"/>
      <c r="D26" s="2203"/>
      <c r="E26" s="730">
        <v>11013</v>
      </c>
      <c r="F26" s="516" t="s">
        <v>653</v>
      </c>
      <c r="G26" s="737">
        <f>'2-ԸՆԴԱՄԵՆԸ ԾԱԽՍԵՐ'!E1056</f>
        <v>563475.68000000005</v>
      </c>
      <c r="H26" s="737">
        <f>'2-ԸՆԴԱՄԵՆԸ ԾԱԽՍԵՐ'!F1056</f>
        <v>525446.1</v>
      </c>
      <c r="I26" s="737">
        <f>'2-ԸՆԴԱՄԵՆԸ ԾԱԽՍԵՐ'!G1056</f>
        <v>563487.64800000004</v>
      </c>
      <c r="J26" s="737">
        <f>'2-ԸՆԴԱՄԵՆԸ ԾԱԽՍԵՐ'!K1056</f>
        <v>568143.54800000007</v>
      </c>
      <c r="K26" s="737">
        <f>'2-ԸՆԴԱՄԵՆԸ ԾԱԽՍԵՐ'!L1056</f>
        <v>573194.94800000009</v>
      </c>
    </row>
    <row r="27" spans="1:11" ht="67.5">
      <c r="A27" s="2202"/>
      <c r="B27" s="2202"/>
      <c r="C27" s="2202"/>
      <c r="D27" s="2203"/>
      <c r="E27" s="730">
        <v>11014</v>
      </c>
      <c r="F27" s="516" t="s">
        <v>654</v>
      </c>
      <c r="G27" s="737">
        <f>'2-ԸՆԴԱՄԵՆԸ ԾԱԽՍԵՐ'!E1136</f>
        <v>571553.4</v>
      </c>
      <c r="H27" s="737">
        <f>'2-ԸՆԴԱՄԵՆԸ ԾԱԽՍԵՐ'!F1136</f>
        <v>544481.30000000005</v>
      </c>
      <c r="I27" s="737">
        <f>'2-ԸՆԴԱՄԵՆԸ ԾԱԽՍԵՐ'!G1136</f>
        <v>599886.32480000006</v>
      </c>
      <c r="J27" s="737">
        <f>'2-ԸՆԴԱՄԵՆԸ ԾԱԽՍԵՐ'!K1136</f>
        <v>603624.52480000001</v>
      </c>
      <c r="K27" s="737">
        <f>'2-ԸՆԴԱՄԵՆԸ ԾԱԽՍԵՐ'!L1136</f>
        <v>608626.82480000006</v>
      </c>
    </row>
    <row r="28" spans="1:11" ht="67.5">
      <c r="A28" s="2202"/>
      <c r="B28" s="2202"/>
      <c r="C28" s="2202"/>
      <c r="D28" s="2203"/>
      <c r="E28" s="730">
        <v>11015</v>
      </c>
      <c r="F28" s="516" t="s">
        <v>655</v>
      </c>
      <c r="G28" s="737">
        <f>'2-ԸՆԴԱՄԵՆԸ ԾԱԽՍԵՐ'!E1216</f>
        <v>426694.12</v>
      </c>
      <c r="H28" s="737">
        <f>'2-ԸՆԴԱՄԵՆԸ ԾԱԽՍԵՐ'!F1216</f>
        <v>462122.1</v>
      </c>
      <c r="I28" s="737">
        <f>'2-ԸՆԴԱՄԵՆԸ ԾԱԽՍԵՐ'!G1216</f>
        <v>447999.804</v>
      </c>
      <c r="J28" s="737">
        <f>'2-ԸՆԴԱՄԵՆԸ ԾԱԽՍԵՐ'!K1216</f>
        <v>451052.70399999997</v>
      </c>
      <c r="K28" s="737">
        <f>'2-ԸՆԴԱՄԵՆԸ ԾԱԽՍԵՐ'!L1216</f>
        <v>454580.60399999999</v>
      </c>
    </row>
    <row r="29" spans="1:11" ht="67.5">
      <c r="A29" s="2202"/>
      <c r="B29" s="2202"/>
      <c r="C29" s="2202"/>
      <c r="D29" s="2203"/>
      <c r="E29" s="730">
        <v>11016</v>
      </c>
      <c r="F29" s="516" t="s">
        <v>656</v>
      </c>
      <c r="G29" s="737">
        <f>'2-ԸՆԴԱՄԵՆԸ ԾԱԽՍԵՐ'!E1296</f>
        <v>365294.58999999997</v>
      </c>
      <c r="H29" s="737">
        <f>'2-ԸՆԴԱՄԵՆԸ ԾԱԽՍԵՐ'!F1296</f>
        <v>316361.3</v>
      </c>
      <c r="I29" s="737">
        <f>'2-ԸՆԴԱՄԵՆԸ ԾԱԽՍԵՐ'!G1296</f>
        <v>374591.76640000002</v>
      </c>
      <c r="J29" s="737">
        <f>'2-ԸՆԴԱՄԵՆԸ ԾԱԽՍԵՐ'!K1296</f>
        <v>353085.06640000001</v>
      </c>
      <c r="K29" s="737">
        <f>'2-ԸՆԴԱՄԵՆԸ ԾԱԽՍԵՐ'!L1296</f>
        <v>355857.16639999999</v>
      </c>
    </row>
    <row r="30" spans="1:11" ht="54">
      <c r="A30" s="2202"/>
      <c r="B30" s="2202"/>
      <c r="C30" s="2202"/>
      <c r="D30" s="2203"/>
      <c r="E30" s="730">
        <v>11017</v>
      </c>
      <c r="F30" s="516" t="s">
        <v>657</v>
      </c>
      <c r="G30" s="737">
        <f>'2-ԸՆԴԱՄԵՆԸ ԾԱԽՍԵՐ'!E1376</f>
        <v>596975.92000000004</v>
      </c>
      <c r="H30" s="737">
        <f>'2-ԸՆԴԱՄԵՆԸ ԾԱԽՍԵՐ'!F1376</f>
        <v>543619.30000000005</v>
      </c>
      <c r="I30" s="737">
        <f>'2-ԸՆԴԱՄԵՆԸ ԾԱԽՍԵՐ'!G1376</f>
        <v>622029.9</v>
      </c>
      <c r="J30" s="737">
        <f>'2-ԸՆԴԱՄԵՆԸ ԾԱԽՍԵՐ'!K1376</f>
        <v>624972.6</v>
      </c>
      <c r="K30" s="737">
        <f>'2-ԸՆԴԱՄԵՆԸ ԾԱԽՍԵՐ'!L1376</f>
        <v>627403.79999999993</v>
      </c>
    </row>
    <row r="31" spans="1:11" ht="40.5">
      <c r="A31" s="2202"/>
      <c r="B31" s="2202"/>
      <c r="C31" s="2202"/>
      <c r="D31" s="2203"/>
      <c r="E31" s="730">
        <v>11018</v>
      </c>
      <c r="F31" s="516" t="s">
        <v>658</v>
      </c>
      <c r="G31" s="737">
        <f>+'2-ԸՆԴԱՄԵՆԸ ԾԱԽՍԵՐ'!E1456</f>
        <v>349366.55999999994</v>
      </c>
      <c r="H31" s="737">
        <f>+'2-ԸՆԴԱՄԵՆԸ ԾԱԽՍԵՐ'!F1456</f>
        <v>336355.3</v>
      </c>
      <c r="I31" s="737">
        <f>+'2-ԸՆԴԱՄԵՆԸ ԾԱԽՍԵՐ'!G1456</f>
        <v>370550.4</v>
      </c>
      <c r="J31" s="737">
        <f>+'2-ԸՆԴԱՄԵՆԸ ԾԱԽՍԵՐ'!K1456</f>
        <v>364912.8</v>
      </c>
      <c r="K31" s="737">
        <f>+'2-ԸՆԴԱՄԵՆԸ ԾԱԽՍԵՐ'!L1456</f>
        <v>368060.9</v>
      </c>
    </row>
    <row r="32" spans="1:11" ht="54">
      <c r="A32" s="2202"/>
      <c r="B32" s="2202"/>
      <c r="C32" s="2202"/>
      <c r="D32" s="2203"/>
      <c r="E32" s="730" t="s">
        <v>4785</v>
      </c>
      <c r="F32" s="516" t="s">
        <v>4786</v>
      </c>
      <c r="G32" s="737">
        <f>+'2-ԸՆԴԱՄԵՆԸ ԾԱԽՍԵՐ'!E1536</f>
        <v>582136.77999999991</v>
      </c>
      <c r="H32" s="737">
        <f>+'2-ԸՆԴԱՄԵՆԸ ԾԱԽՍԵՐ'!F1536</f>
        <v>545285.70000000007</v>
      </c>
      <c r="I32" s="737">
        <f>+'2-ԸՆԴԱՄԵՆԸ ԾԱԽՍԵՐ'!G1536</f>
        <v>626982.99999999988</v>
      </c>
      <c r="J32" s="737">
        <f>+'2-ԸՆԴԱՄԵՆԸ ԾԱԽՍԵՐ'!K1536</f>
        <v>633262.19999999984</v>
      </c>
      <c r="K32" s="737">
        <f>+'2-ԸՆԴԱՄԵՆԸ ԾԱԽՍԵՐ'!L1536</f>
        <v>640592.79999999993</v>
      </c>
    </row>
    <row r="33" spans="1:11" ht="54">
      <c r="A33" s="2202"/>
      <c r="B33" s="2202"/>
      <c r="C33" s="2202"/>
      <c r="D33" s="2203"/>
      <c r="E33" s="730" t="s">
        <v>5815</v>
      </c>
      <c r="F33" s="516" t="s">
        <v>5816</v>
      </c>
      <c r="G33" s="737">
        <f>+'2-ԸՆԴԱՄԵՆԸ ԾԱԽՍԵՐ'!E1616</f>
        <v>390069.88500000001</v>
      </c>
      <c r="H33" s="737">
        <f>+'2-ԸՆԴԱՄԵՆԸ ԾԱԽՍԵՐ'!F1616</f>
        <v>409956.5</v>
      </c>
      <c r="I33" s="737">
        <f>+'2-ԸՆԴԱՄԵՆԸ ԾԱԽՍԵՐ'!G1616</f>
        <v>429238.99200000003</v>
      </c>
      <c r="J33" s="737">
        <f>+'2-ԸՆԴԱՄԵՆԸ ԾԱԽՍԵՐ'!K1616</f>
        <v>434447.19200000004</v>
      </c>
      <c r="K33" s="737">
        <f>+'2-ԸՆԴԱՄԵՆԸ ԾԱԽՍԵՐ'!L1616</f>
        <v>439039.19200000004</v>
      </c>
    </row>
    <row r="34" spans="1:11" ht="54">
      <c r="A34" s="2202"/>
      <c r="B34" s="2202"/>
      <c r="C34" s="2202"/>
      <c r="D34" s="2203"/>
      <c r="E34" s="730" t="s">
        <v>4782</v>
      </c>
      <c r="F34" s="516" t="s">
        <v>1797</v>
      </c>
      <c r="G34" s="737">
        <f>+'2-ԸՆԴԱՄԵՆԸ ԾԱԽՍԵՐ'!E1696</f>
        <v>827.4</v>
      </c>
      <c r="H34" s="737">
        <f>+'2-ԸՆԴԱՄԵՆԸ ԾԱԽՍԵՐ'!F1696</f>
        <v>5910</v>
      </c>
      <c r="I34" s="737">
        <f>+'2-ԸՆԴԱՄԵՆԸ ԾԱԽՍԵՐ'!G1696</f>
        <v>5910</v>
      </c>
      <c r="J34" s="737">
        <f>+'2-ԸՆԴԱՄԵՆԸ ԾԱԽՍԵՐ'!K1696</f>
        <v>5910</v>
      </c>
      <c r="K34" s="737">
        <f>+'2-ԸՆԴԱՄԵՆԸ ԾԱԽՍԵՐ'!L1696</f>
        <v>5910</v>
      </c>
    </row>
    <row r="35" spans="1:11" ht="81">
      <c r="A35" s="2202"/>
      <c r="B35" s="2202"/>
      <c r="C35" s="2202"/>
      <c r="D35" s="2203"/>
      <c r="E35" s="730" t="s">
        <v>5824</v>
      </c>
      <c r="F35" s="516" t="s">
        <v>5822</v>
      </c>
      <c r="G35" s="737">
        <f>+'2-ԸՆԴԱՄԵՆԸ ԾԱԽՍԵՐ'!E1776</f>
        <v>1660355.11</v>
      </c>
      <c r="H35" s="737">
        <f>+'2-ԸՆԴԱՄԵՆԸ ԾԱԽՍԵՐ'!F1776</f>
        <v>1470237.1000000003</v>
      </c>
      <c r="I35" s="737">
        <f>+'2-ԸՆԴԱՄԵՆԸ ԾԱԽՍԵՐ'!G1776</f>
        <v>1553691.3679999998</v>
      </c>
      <c r="J35" s="737">
        <f>+'2-ԸՆԴԱՄԵՆԸ ԾԱԽՍԵՐ'!K1776</f>
        <v>1567732.9680000001</v>
      </c>
      <c r="K35" s="737">
        <f>+'2-ԸՆԴԱՄԵՆԸ ԾԱԽՍԵՐ'!L1776</f>
        <v>1580319.368</v>
      </c>
    </row>
    <row r="36" spans="1:11" ht="81">
      <c r="A36" s="2202"/>
      <c r="B36" s="2202"/>
      <c r="C36" s="2202"/>
      <c r="D36" s="2203"/>
      <c r="E36" s="730" t="s">
        <v>5825</v>
      </c>
      <c r="F36" s="516" t="s">
        <v>5823</v>
      </c>
      <c r="G36" s="737">
        <f>+'2-ԸՆԴԱՄԵՆԸ ԾԱԽՍԵՐ'!E1856</f>
        <v>1594105.9</v>
      </c>
      <c r="H36" s="737">
        <f>+'2-ԸՆԴԱՄԵՆԸ ԾԱԽՍԵՐ'!F1856</f>
        <v>1473025.4000000001</v>
      </c>
      <c r="I36" s="737">
        <f>+'2-ԸՆԴԱՄԵՆԸ ԾԱԽՍԵՐ'!G1856</f>
        <v>1560543.3136</v>
      </c>
      <c r="J36" s="737">
        <f>+'2-ԸՆԴԱՄԵՆԸ ԾԱԽՍԵՐ'!K1856</f>
        <v>1571978.6136</v>
      </c>
      <c r="K36" s="737">
        <f>+'2-ԸՆԴԱՄԵՆԸ ԾԱԽՍԵՐ'!L1856</f>
        <v>1585996.8136</v>
      </c>
    </row>
    <row r="37" spans="1:11" ht="27">
      <c r="A37" s="2202"/>
      <c r="B37" s="2202"/>
      <c r="C37" s="2202"/>
      <c r="D37" s="2203"/>
      <c r="E37" s="730" t="s">
        <v>665</v>
      </c>
      <c r="F37" s="516" t="s">
        <v>659</v>
      </c>
      <c r="G37" s="737">
        <f>+'2-ԸՆԴԱՄԵՆԸ ԾԱԽՍԵՐ'!E1936</f>
        <v>0</v>
      </c>
      <c r="H37" s="737">
        <f>+'2-ԸՆԴԱՄԵՆԸ ԾԱԽՍԵՐ'!F1936</f>
        <v>0</v>
      </c>
      <c r="I37" s="737">
        <f>+'2-ԸՆԴԱՄԵՆԸ ԾԱԽՍԵՐ'!G1936</f>
        <v>0</v>
      </c>
      <c r="J37" s="737">
        <f>+'2-ԸՆԴԱՄԵՆԸ ԾԱԽՍԵՐ'!K1936</f>
        <v>0</v>
      </c>
      <c r="K37" s="737">
        <f>+'2-ԸՆԴԱՄԵՆԸ ԾԱԽՍԵՐ'!L1936</f>
        <v>0</v>
      </c>
    </row>
    <row r="38" spans="1:11" ht="27">
      <c r="A38" s="2202"/>
      <c r="B38" s="2202"/>
      <c r="C38" s="2202"/>
      <c r="D38" s="2203"/>
      <c r="E38" s="730" t="s">
        <v>4783</v>
      </c>
      <c r="F38" s="516" t="s">
        <v>4781</v>
      </c>
      <c r="G38" s="737">
        <f>+'2-ԸՆԴԱՄԵՆԸ ԾԱԽՍԵՐ'!E2016</f>
        <v>0</v>
      </c>
      <c r="H38" s="737">
        <f>+'2-ԸՆԴԱՄԵՆԸ ԾԱԽՍԵՐ'!F2016</f>
        <v>0</v>
      </c>
      <c r="I38" s="737">
        <f>+'2-ԸՆԴԱՄԵՆԸ ԾԱԽՍԵՐ'!G2016</f>
        <v>0</v>
      </c>
      <c r="J38" s="737">
        <f>+'2-ԸՆԴԱՄԵՆԸ ԾԱԽՍԵՐ'!K2016</f>
        <v>0</v>
      </c>
      <c r="K38" s="737">
        <f>+'2-ԸՆԴԱՄԵՆԸ ԾԱԽՍԵՐ'!L2016</f>
        <v>0</v>
      </c>
    </row>
    <row r="39" spans="1:11" ht="40.5">
      <c r="A39" s="2202"/>
      <c r="B39" s="2202"/>
      <c r="C39" s="2202"/>
      <c r="D39" s="2203"/>
      <c r="E39" s="730">
        <v>31003</v>
      </c>
      <c r="F39" s="516" t="s">
        <v>4784</v>
      </c>
      <c r="G39" s="737">
        <f>+'2-ԸՆԴԱՄԵՆԸ ԾԱԽՍԵՐ'!E2096</f>
        <v>0</v>
      </c>
      <c r="H39" s="737">
        <f>+'2-ԸՆԴԱՄԵՆԸ ԾԱԽՍԵՐ'!F2096</f>
        <v>0</v>
      </c>
      <c r="I39" s="737">
        <f>+'2-ԸՆԴԱՄԵՆԸ ԾԱԽՍԵՐ'!G2096</f>
        <v>0</v>
      </c>
      <c r="J39" s="737">
        <f>+'2-ԸՆԴԱՄԵՆԸ ԾԱԽՍԵՐ'!K2096</f>
        <v>0</v>
      </c>
      <c r="K39" s="737">
        <f>+'2-ԸՆԴԱՄԵՆԸ ԾԱԽՍԵՐ'!L2096</f>
        <v>0</v>
      </c>
    </row>
    <row r="40" spans="1:11" ht="28.5">
      <c r="A40" s="2202"/>
      <c r="B40" s="2202"/>
      <c r="C40" s="2202"/>
      <c r="D40" s="2203"/>
      <c r="E40" s="730"/>
      <c r="F40" s="262" t="s">
        <v>447</v>
      </c>
      <c r="G40" s="1098">
        <f>SUM(G14:G39)</f>
        <v>17975279.549999997</v>
      </c>
      <c r="H40" s="1098">
        <f>SUM(H14:H39)</f>
        <v>16818566.399999999</v>
      </c>
      <c r="I40" s="1098">
        <f>SUM(I14:I39)</f>
        <v>18557222.01721501</v>
      </c>
      <c r="J40" s="1098">
        <f>SUM(J14:J39)</f>
        <v>18610551.75821501</v>
      </c>
      <c r="K40" s="1098">
        <f>SUM(K14:K39)</f>
        <v>18771106.69396501</v>
      </c>
    </row>
    <row r="41" spans="1:11" ht="67.5">
      <c r="A41" s="2202"/>
      <c r="B41" s="2202"/>
      <c r="C41" s="2202"/>
      <c r="D41" s="2203"/>
      <c r="E41" s="730">
        <v>11001</v>
      </c>
      <c r="F41" s="516" t="s">
        <v>641</v>
      </c>
      <c r="G41" s="737">
        <f>+'2-ԸՆԴԱՄԵՆԸ ԾԱԽՍԵՐ'!E160</f>
        <v>0</v>
      </c>
      <c r="H41" s="737">
        <f>+'2-ԸՆԴԱՄԵՆԸ ԾԱԽՍԵՐ'!F160</f>
        <v>0</v>
      </c>
      <c r="I41" s="737">
        <f>+'2-ԸՆԴԱՄԵՆԸ ԾԱԽՍԵՐ'!G160</f>
        <v>0</v>
      </c>
      <c r="J41" s="737">
        <f>+'2-ԸՆԴԱՄԵՆԸ ԾԱԽՍԵՐ'!K160</f>
        <v>0</v>
      </c>
      <c r="K41" s="737">
        <f>+'2-ԸՆԴԱՄԵՆԸ ԾԱԽՍԵՐ'!L160</f>
        <v>0</v>
      </c>
    </row>
    <row r="42" spans="1:11" ht="54">
      <c r="A42" s="2202"/>
      <c r="B42" s="2202"/>
      <c r="C42" s="2202"/>
      <c r="D42" s="2203"/>
      <c r="E42" s="730">
        <v>11002</v>
      </c>
      <c r="F42" s="516" t="s">
        <v>642</v>
      </c>
      <c r="G42" s="737">
        <f>+'2-ԸՆԴԱՄԵՆԸ ԾԱԽՍԵՐ'!E240</f>
        <v>0</v>
      </c>
      <c r="H42" s="737">
        <f>+'2-ԸՆԴԱՄԵՆԸ ԾԱԽՍԵՐ'!F240</f>
        <v>0</v>
      </c>
      <c r="I42" s="737">
        <f>+'2-ԸՆԴԱՄԵՆԸ ԾԱԽՍԵՐ'!G240</f>
        <v>0</v>
      </c>
      <c r="J42" s="737">
        <f>+'2-ԸՆԴԱՄԵՆԸ ԾԱԽՍԵՐ'!K240</f>
        <v>0</v>
      </c>
      <c r="K42" s="737">
        <f>+'2-ԸՆԴԱՄԵՆԸ ԾԱԽՍԵՐ'!L240</f>
        <v>0</v>
      </c>
    </row>
    <row r="43" spans="1:11" ht="54">
      <c r="A43" s="2202"/>
      <c r="B43" s="2202"/>
      <c r="C43" s="2202"/>
      <c r="D43" s="2203"/>
      <c r="E43" s="730">
        <v>11003</v>
      </c>
      <c r="F43" s="516" t="s">
        <v>643</v>
      </c>
      <c r="G43" s="737">
        <f>+'2-ԸՆԴԱՄԵՆԸ ԾԱԽՍԵՐ'!E320</f>
        <v>0</v>
      </c>
      <c r="H43" s="737">
        <f>+'2-ԸՆԴԱՄԵՆԸ ԾԱԽՍԵՐ'!F320</f>
        <v>0</v>
      </c>
      <c r="I43" s="737">
        <f>+'2-ԸՆԴԱՄԵՆԸ ԾԱԽՍԵՐ'!G320</f>
        <v>0</v>
      </c>
      <c r="J43" s="737">
        <f>+'2-ԸՆԴԱՄԵՆԸ ԾԱԽՍԵՐ'!K320</f>
        <v>0</v>
      </c>
      <c r="K43" s="737">
        <f>+'2-ԸՆԴԱՄԵՆԸ ԾԱԽՍԵՐ'!L320</f>
        <v>0</v>
      </c>
    </row>
    <row r="44" spans="1:11" ht="54">
      <c r="A44" s="2202"/>
      <c r="B44" s="2202"/>
      <c r="C44" s="2202"/>
      <c r="D44" s="2203"/>
      <c r="E44" s="730">
        <v>11004</v>
      </c>
      <c r="F44" s="516" t="s">
        <v>644</v>
      </c>
      <c r="G44" s="737">
        <f>+'2-ԸՆԴԱՄԵՆԸ ԾԱԽՍԵՐ'!E400</f>
        <v>0</v>
      </c>
      <c r="H44" s="737">
        <f>+'2-ԸՆԴԱՄԵՆԸ ԾԱԽՍԵՐ'!F400</f>
        <v>0</v>
      </c>
      <c r="I44" s="737">
        <f>+'2-ԸՆԴԱՄԵՆԸ ԾԱԽՍԵՐ'!G400</f>
        <v>0</v>
      </c>
      <c r="J44" s="737">
        <f>+'2-ԸՆԴԱՄԵՆԸ ԾԱԽՍԵՐ'!K400</f>
        <v>0</v>
      </c>
      <c r="K44" s="737">
        <f>+'2-ԸՆԴԱՄԵՆԸ ԾԱԽՍԵՐ'!L400</f>
        <v>0</v>
      </c>
    </row>
    <row r="45" spans="1:11" ht="54">
      <c r="A45" s="2202"/>
      <c r="B45" s="2202"/>
      <c r="C45" s="2202"/>
      <c r="D45" s="2203"/>
      <c r="E45" s="730">
        <v>11005</v>
      </c>
      <c r="F45" s="516" t="s">
        <v>645</v>
      </c>
      <c r="G45" s="737">
        <f>+'2-ԸՆԴԱՄԵՆԸ ԾԱԽՍԵՐ'!E480</f>
        <v>0</v>
      </c>
      <c r="H45" s="737">
        <f>+'2-ԸՆԴԱՄԵՆԸ ԾԱԽՍԵՐ'!F480</f>
        <v>0</v>
      </c>
      <c r="I45" s="737">
        <f>+'2-ԸՆԴԱՄԵՆԸ ԾԱԽՍԵՐ'!G480</f>
        <v>0</v>
      </c>
      <c r="J45" s="737">
        <f>+'2-ԸՆԴԱՄԵՆԸ ԾԱԽՍԵՐ'!K480</f>
        <v>0</v>
      </c>
      <c r="K45" s="737">
        <f>+'2-ԸՆԴԱՄԵՆԸ ԾԱԽՍԵՐ'!L480</f>
        <v>0</v>
      </c>
    </row>
    <row r="46" spans="1:11" ht="54">
      <c r="A46" s="2202"/>
      <c r="B46" s="2202"/>
      <c r="C46" s="2202"/>
      <c r="D46" s="2203"/>
      <c r="E46" s="730">
        <v>11006</v>
      </c>
      <c r="F46" s="516" t="s">
        <v>646</v>
      </c>
      <c r="G46" s="737">
        <f>+'2-ԸՆԴԱՄԵՆԸ ԾԱԽՍԵՐ'!E560</f>
        <v>0</v>
      </c>
      <c r="H46" s="737">
        <f>+'2-ԸՆԴԱՄԵՆԸ ԾԱԽՍԵՐ'!F560</f>
        <v>0</v>
      </c>
      <c r="I46" s="737">
        <f>+'2-ԸՆԴԱՄԵՆԸ ԾԱԽՍԵՐ'!G560</f>
        <v>0</v>
      </c>
      <c r="J46" s="737">
        <f>+'2-ԸՆԴԱՄԵՆԸ ԾԱԽՍԵՐ'!K560</f>
        <v>0</v>
      </c>
      <c r="K46" s="737">
        <f>+'2-ԸՆԴԱՄԵՆԸ ԾԱԽՍԵՐ'!L560</f>
        <v>0</v>
      </c>
    </row>
    <row r="47" spans="1:11" ht="67.5">
      <c r="A47" s="2202"/>
      <c r="B47" s="2202"/>
      <c r="C47" s="2202"/>
      <c r="D47" s="2203"/>
      <c r="E47" s="730">
        <v>11007</v>
      </c>
      <c r="F47" s="516" t="s">
        <v>647</v>
      </c>
      <c r="G47" s="737">
        <f>+'2-ԸՆԴԱՄԵՆԸ ԾԱԽՍԵՐ'!E640</f>
        <v>0</v>
      </c>
      <c r="H47" s="737">
        <f>+'2-ԸՆԴԱՄԵՆԸ ԾԱԽՍԵՐ'!F640</f>
        <v>0</v>
      </c>
      <c r="I47" s="737">
        <f>+'2-ԸՆԴԱՄԵՆԸ ԾԱԽՍԵՐ'!G640</f>
        <v>0</v>
      </c>
      <c r="J47" s="737">
        <f>+'2-ԸՆԴԱՄԵՆԸ ԾԱԽՍԵՐ'!K640</f>
        <v>0</v>
      </c>
      <c r="K47" s="737">
        <f>+'2-ԸՆԴԱՄԵՆԸ ԾԱԽՍԵՐ'!L640</f>
        <v>0</v>
      </c>
    </row>
    <row r="48" spans="1:11" ht="81">
      <c r="A48" s="2202"/>
      <c r="B48" s="2202"/>
      <c r="C48" s="2202"/>
      <c r="D48" s="2203"/>
      <c r="E48" s="730">
        <v>11008</v>
      </c>
      <c r="F48" s="516" t="s">
        <v>648</v>
      </c>
      <c r="G48" s="737">
        <f>+'2-ԸՆԴԱՄԵՆԸ ԾԱԽՍԵՐ'!E720</f>
        <v>0</v>
      </c>
      <c r="H48" s="737">
        <f>+'2-ԸՆԴԱՄԵՆԸ ԾԱԽՍԵՐ'!F720</f>
        <v>0</v>
      </c>
      <c r="I48" s="737">
        <f>+'2-ԸՆԴԱՄԵՆԸ ԾԱԽՍԵՐ'!G720</f>
        <v>0</v>
      </c>
      <c r="J48" s="737">
        <f>+'2-ԸՆԴԱՄԵՆԸ ԾԱԽՍԵՐ'!K720</f>
        <v>0</v>
      </c>
      <c r="K48" s="737">
        <f>+'2-ԸՆԴԱՄԵՆԸ ԾԱԽՍԵՐ'!L720</f>
        <v>0</v>
      </c>
    </row>
    <row r="49" spans="1:11" ht="81">
      <c r="A49" s="2202"/>
      <c r="B49" s="2202"/>
      <c r="C49" s="2202"/>
      <c r="D49" s="2203"/>
      <c r="E49" s="730">
        <v>11009</v>
      </c>
      <c r="F49" s="516" t="s">
        <v>649</v>
      </c>
      <c r="G49" s="737">
        <f>+'2-ԸՆԴԱՄԵՆԸ ԾԱԽՍԵՐ'!E800</f>
        <v>0</v>
      </c>
      <c r="H49" s="737">
        <f>+'2-ԸՆԴԱՄԵՆԸ ԾԱԽՍԵՐ'!F800</f>
        <v>0</v>
      </c>
      <c r="I49" s="737">
        <f>+'2-ԸՆԴԱՄԵՆԸ ԾԱԽՍԵՐ'!G800</f>
        <v>0</v>
      </c>
      <c r="J49" s="737">
        <f>+'2-ԸՆԴԱՄԵՆԸ ԾԱԽՍԵՐ'!K800</f>
        <v>0</v>
      </c>
      <c r="K49" s="737">
        <f>+'2-ԸՆԴԱՄԵՆԸ ԾԱԽՍԵՐ'!L800</f>
        <v>0</v>
      </c>
    </row>
    <row r="50" spans="1:11" ht="67.5">
      <c r="A50" s="2202"/>
      <c r="B50" s="2202"/>
      <c r="C50" s="2202"/>
      <c r="D50" s="2203"/>
      <c r="E50" s="730">
        <v>11010</v>
      </c>
      <c r="F50" s="516" t="s">
        <v>650</v>
      </c>
      <c r="G50" s="737">
        <f>+'2-ԸՆԴԱՄԵՆԸ ԾԱԽՍԵՐ'!E880</f>
        <v>0</v>
      </c>
      <c r="H50" s="737">
        <f>+'2-ԸՆԴԱՄԵՆԸ ԾԱԽՍԵՐ'!F880</f>
        <v>0</v>
      </c>
      <c r="I50" s="737">
        <f>+'2-ԸՆԴԱՄԵՆԸ ԾԱԽՍԵՐ'!G880</f>
        <v>0</v>
      </c>
      <c r="J50" s="737">
        <f>+'2-ԸՆԴԱՄԵՆԸ ԾԱԽՍԵՐ'!K880</f>
        <v>0</v>
      </c>
      <c r="K50" s="737">
        <f>+'2-ԸՆԴԱՄԵՆԸ ԾԱԽՍԵՐ'!L880</f>
        <v>0</v>
      </c>
    </row>
    <row r="51" spans="1:11" ht="81">
      <c r="A51" s="2202"/>
      <c r="B51" s="2202"/>
      <c r="C51" s="2202"/>
      <c r="D51" s="2203"/>
      <c r="E51" s="730">
        <v>11011</v>
      </c>
      <c r="F51" s="516" t="s">
        <v>651</v>
      </c>
      <c r="G51" s="737">
        <f>+'2-ԸՆԴԱՄԵՆԸ ԾԱԽՍԵՐ'!E960</f>
        <v>0</v>
      </c>
      <c r="H51" s="737">
        <f>+'2-ԸՆԴԱՄԵՆԸ ԾԱԽՍԵՐ'!F960</f>
        <v>0</v>
      </c>
      <c r="I51" s="737">
        <f>+'2-ԸՆԴԱՄԵՆԸ ԾԱԽՍԵՐ'!G960</f>
        <v>0</v>
      </c>
      <c r="J51" s="737">
        <f>+'2-ԸՆԴԱՄԵՆԸ ԾԱԽՍԵՐ'!K960</f>
        <v>0</v>
      </c>
      <c r="K51" s="737">
        <f>+'2-ԸՆԴԱՄԵՆԸ ԾԱԽՍԵՐ'!L960</f>
        <v>0</v>
      </c>
    </row>
    <row r="52" spans="1:11" ht="67.5">
      <c r="A52" s="2202"/>
      <c r="B52" s="2202"/>
      <c r="C52" s="2202"/>
      <c r="D52" s="2203"/>
      <c r="E52" s="730">
        <v>11012</v>
      </c>
      <c r="F52" s="516" t="s">
        <v>652</v>
      </c>
      <c r="G52" s="737">
        <f>+'2-ԸՆԴԱՄԵՆԸ ԾԱԽՍԵՐ'!E1040</f>
        <v>0</v>
      </c>
      <c r="H52" s="737">
        <f>+'2-ԸՆԴԱՄԵՆԸ ԾԱԽՍԵՐ'!F1040</f>
        <v>0</v>
      </c>
      <c r="I52" s="737">
        <f>+'2-ԸՆԴԱՄԵՆԸ ԾԱԽՍԵՐ'!G1040</f>
        <v>0</v>
      </c>
      <c r="J52" s="737">
        <f>+'2-ԸՆԴԱՄԵՆԸ ԾԱԽՍԵՐ'!K1040</f>
        <v>0</v>
      </c>
      <c r="K52" s="737">
        <f>+'2-ԸՆԴԱՄԵՆԸ ԾԱԽՍԵՐ'!L1040</f>
        <v>0</v>
      </c>
    </row>
    <row r="53" spans="1:11" ht="67.5">
      <c r="A53" s="2202"/>
      <c r="B53" s="2202"/>
      <c r="C53" s="2202"/>
      <c r="D53" s="2203"/>
      <c r="E53" s="730">
        <v>11013</v>
      </c>
      <c r="F53" s="516" t="s">
        <v>653</v>
      </c>
      <c r="G53" s="737">
        <f>+'2-ԸՆԴԱՄԵՆԸ ԾԱԽՍԵՐ'!E1120</f>
        <v>0</v>
      </c>
      <c r="H53" s="737">
        <f>+'2-ԸՆԴԱՄԵՆԸ ԾԱԽՍԵՐ'!F1120</f>
        <v>0</v>
      </c>
      <c r="I53" s="737">
        <f>+'2-ԸՆԴԱՄԵՆԸ ԾԱԽՍԵՐ'!G1120</f>
        <v>0</v>
      </c>
      <c r="J53" s="737">
        <f>+'2-ԸՆԴԱՄԵՆԸ ԾԱԽՍԵՐ'!K1120</f>
        <v>0</v>
      </c>
      <c r="K53" s="737">
        <f>+'2-ԸՆԴԱՄԵՆԸ ԾԱԽՍԵՐ'!L1120</f>
        <v>0</v>
      </c>
    </row>
    <row r="54" spans="1:11" ht="67.5">
      <c r="A54" s="2202"/>
      <c r="B54" s="2202"/>
      <c r="C54" s="2202"/>
      <c r="D54" s="2203"/>
      <c r="E54" s="730">
        <v>11014</v>
      </c>
      <c r="F54" s="516" t="s">
        <v>654</v>
      </c>
      <c r="G54" s="737">
        <f>+'2-ԸՆԴԱՄԵՆԸ ԾԱԽՍԵՐ'!E1200</f>
        <v>0</v>
      </c>
      <c r="H54" s="737">
        <f>+'2-ԸՆԴԱՄԵՆԸ ԾԱԽՍԵՐ'!F1200</f>
        <v>0</v>
      </c>
      <c r="I54" s="737">
        <f>+'2-ԸՆԴԱՄԵՆԸ ԾԱԽՍԵՐ'!G1200</f>
        <v>0</v>
      </c>
      <c r="J54" s="737">
        <f>+'2-ԸՆԴԱՄԵՆԸ ԾԱԽՍԵՐ'!K1200</f>
        <v>0</v>
      </c>
      <c r="K54" s="737">
        <f>+'2-ԸՆԴԱՄԵՆԸ ԾԱԽՍԵՐ'!L1200</f>
        <v>0</v>
      </c>
    </row>
    <row r="55" spans="1:11" ht="67.5">
      <c r="A55" s="2202"/>
      <c r="B55" s="2202"/>
      <c r="C55" s="2202"/>
      <c r="D55" s="2203"/>
      <c r="E55" s="730">
        <v>11015</v>
      </c>
      <c r="F55" s="516" t="s">
        <v>655</v>
      </c>
      <c r="G55" s="737">
        <f>+'2-ԸՆԴԱՄԵՆԸ ԾԱԽՍԵՐ'!E1280</f>
        <v>0</v>
      </c>
      <c r="H55" s="737">
        <f>+'2-ԸՆԴԱՄԵՆԸ ԾԱԽՍԵՐ'!F1280</f>
        <v>0</v>
      </c>
      <c r="I55" s="737">
        <f>+'2-ԸՆԴԱՄԵՆԸ ԾԱԽՍԵՐ'!G1280</f>
        <v>0</v>
      </c>
      <c r="J55" s="737">
        <f>+'2-ԸՆԴԱՄԵՆԸ ԾԱԽՍԵՐ'!K1280</f>
        <v>0</v>
      </c>
      <c r="K55" s="737">
        <f>+'2-ԸՆԴԱՄԵՆԸ ԾԱԽՍԵՐ'!L1280</f>
        <v>0</v>
      </c>
    </row>
    <row r="56" spans="1:11" ht="67.5">
      <c r="A56" s="2202"/>
      <c r="B56" s="2202"/>
      <c r="C56" s="2202"/>
      <c r="D56" s="2203"/>
      <c r="E56" s="730">
        <v>11016</v>
      </c>
      <c r="F56" s="516" t="s">
        <v>656</v>
      </c>
      <c r="G56" s="737">
        <f>+'2-ԸՆԴԱՄԵՆԸ ԾԱԽՍԵՐ'!E1360</f>
        <v>0</v>
      </c>
      <c r="H56" s="737">
        <f>+'2-ԸՆԴԱՄԵՆԸ ԾԱԽՍԵՐ'!F1360</f>
        <v>0</v>
      </c>
      <c r="I56" s="737">
        <f>+'2-ԸՆԴԱՄԵՆԸ ԾԱԽՍԵՐ'!G1360</f>
        <v>0</v>
      </c>
      <c r="J56" s="737">
        <f>+'2-ԸՆԴԱՄԵՆԸ ԾԱԽՍԵՐ'!K1360</f>
        <v>0</v>
      </c>
      <c r="K56" s="737">
        <f>+'2-ԸՆԴԱՄԵՆԸ ԾԱԽՍԵՐ'!L1360</f>
        <v>0</v>
      </c>
    </row>
    <row r="57" spans="1:11" ht="54">
      <c r="A57" s="2202"/>
      <c r="B57" s="2202"/>
      <c r="C57" s="2202"/>
      <c r="D57" s="2203"/>
      <c r="E57" s="730">
        <v>11017</v>
      </c>
      <c r="F57" s="516" t="s">
        <v>657</v>
      </c>
      <c r="G57" s="737">
        <f>+'2-ԸՆԴԱՄԵՆԸ ԾԱԽՍԵՐ'!E1440</f>
        <v>0</v>
      </c>
      <c r="H57" s="737">
        <f>+'2-ԸՆԴԱՄԵՆԸ ԾԱԽՍԵՐ'!F1440</f>
        <v>0</v>
      </c>
      <c r="I57" s="737">
        <f>+'2-ԸՆԴԱՄԵՆԸ ԾԱԽՍԵՐ'!G1440</f>
        <v>0</v>
      </c>
      <c r="J57" s="737">
        <f>+'2-ԸՆԴԱՄԵՆԸ ԾԱԽՍԵՐ'!K1440</f>
        <v>0</v>
      </c>
      <c r="K57" s="737">
        <f>+'2-ԸՆԴԱՄԵՆԸ ԾԱԽՍԵՐ'!L1440</f>
        <v>0</v>
      </c>
    </row>
    <row r="58" spans="1:11" ht="40.5">
      <c r="A58" s="2202"/>
      <c r="B58" s="2202"/>
      <c r="C58" s="2202"/>
      <c r="D58" s="2203"/>
      <c r="E58" s="730">
        <v>11018</v>
      </c>
      <c r="F58" s="516" t="s">
        <v>658</v>
      </c>
      <c r="G58" s="737">
        <f>'2-ԸՆԴԱՄԵՆԸ ԾԱԽՍԵՐ'!E1520</f>
        <v>25539.489999999998</v>
      </c>
      <c r="H58" s="737">
        <f>'2-ԸՆԴԱՄԵՆԸ ԾԱԽՍԵՐ'!F1520</f>
        <v>0</v>
      </c>
      <c r="I58" s="737">
        <f>'2-ԸՆԴԱՄԵՆԸ ԾԱԽՍԵՐ'!G1520</f>
        <v>0</v>
      </c>
      <c r="J58" s="737">
        <f>'2-ԸՆԴԱՄԵՆԸ ԾԱԽՍԵՐ'!K1520</f>
        <v>0</v>
      </c>
      <c r="K58" s="737">
        <f>'2-ԸՆԴԱՄԵՆԸ ԾԱԽՍԵՐ'!L1520</f>
        <v>0</v>
      </c>
    </row>
    <row r="59" spans="1:11" ht="54">
      <c r="A59" s="2202"/>
      <c r="B59" s="2202"/>
      <c r="C59" s="2202"/>
      <c r="D59" s="2203"/>
      <c r="E59" s="730" t="s">
        <v>4785</v>
      </c>
      <c r="F59" s="516" t="s">
        <v>4786</v>
      </c>
      <c r="G59" s="737">
        <f>+'2-ԸՆԴԱՄԵՆԸ ԾԱԽՍԵՐ'!E1600</f>
        <v>0</v>
      </c>
      <c r="H59" s="737">
        <f>+'2-ԸՆԴԱՄԵՆԸ ԾԱԽՍԵՐ'!F1600</f>
        <v>0</v>
      </c>
      <c r="I59" s="737">
        <f>+'2-ԸՆԴԱՄԵՆԸ ԾԱԽՍԵՐ'!G1600</f>
        <v>0</v>
      </c>
      <c r="J59" s="737">
        <f>+'2-ԸՆԴԱՄԵՆԸ ԾԱԽՍԵՐ'!K1600</f>
        <v>0</v>
      </c>
      <c r="K59" s="737">
        <f>+'2-ԸՆԴԱՄԵՆԸ ԾԱԽՍԵՐ'!L1600</f>
        <v>0</v>
      </c>
    </row>
    <row r="60" spans="1:11" ht="54">
      <c r="A60" s="2202"/>
      <c r="B60" s="2202"/>
      <c r="C60" s="2202"/>
      <c r="D60" s="2203"/>
      <c r="E60" s="730" t="s">
        <v>5815</v>
      </c>
      <c r="F60" s="516" t="s">
        <v>5816</v>
      </c>
      <c r="G60" s="737">
        <f>+'2-ԸՆԴԱՄԵՆԸ ԾԱԽՍԵՐ'!E1680</f>
        <v>0</v>
      </c>
      <c r="H60" s="737">
        <f>+'2-ԸՆԴԱՄԵՆԸ ԾԱԽՍԵՐ'!F1680</f>
        <v>0</v>
      </c>
      <c r="I60" s="737">
        <f>+'2-ԸՆԴԱՄԵՆԸ ԾԱԽՍԵՐ'!G1680</f>
        <v>0</v>
      </c>
      <c r="J60" s="737">
        <f>+'2-ԸՆԴԱՄԵՆԸ ԾԱԽՍԵՐ'!K1680</f>
        <v>0</v>
      </c>
      <c r="K60" s="737">
        <f>+'2-ԸՆԴԱՄԵՆԸ ԾԱԽՍԵՐ'!L1680</f>
        <v>0</v>
      </c>
    </row>
    <row r="61" spans="1:11" ht="56.25" customHeight="1">
      <c r="A61" s="2202"/>
      <c r="B61" s="2202"/>
      <c r="C61" s="2202"/>
      <c r="D61" s="2203"/>
      <c r="E61" s="730" t="s">
        <v>4782</v>
      </c>
      <c r="F61" s="516" t="s">
        <v>1797</v>
      </c>
      <c r="G61" s="737">
        <f>+'2-ԸՆԴԱՄԵՆԸ ԾԱԽՍԵՐ'!E1760</f>
        <v>0</v>
      </c>
      <c r="H61" s="737">
        <f>+'2-ԸՆԴԱՄԵՆԸ ԾԱԽՍԵՐ'!F1760</f>
        <v>0</v>
      </c>
      <c r="I61" s="737">
        <f>+'2-ԸՆԴԱՄԵՆԸ ԾԱԽՍԵՐ'!G1760</f>
        <v>0</v>
      </c>
      <c r="J61" s="737">
        <f>+'2-ԸՆԴԱՄԵՆԸ ԾԱԽՍԵՐ'!K1760</f>
        <v>0</v>
      </c>
      <c r="K61" s="737">
        <f>+'2-ԸՆԴԱՄԵՆԸ ԾԱԽՍԵՐ'!L1760</f>
        <v>0</v>
      </c>
    </row>
    <row r="62" spans="1:11" ht="81">
      <c r="A62" s="2202"/>
      <c r="B62" s="2202"/>
      <c r="C62" s="2202"/>
      <c r="D62" s="2203"/>
      <c r="E62" s="730" t="s">
        <v>5824</v>
      </c>
      <c r="F62" s="516" t="s">
        <v>5822</v>
      </c>
      <c r="G62" s="737">
        <f>+'2-ԸՆԴԱՄԵՆԸ ԾԱԽՍԵՐ'!E1840</f>
        <v>0</v>
      </c>
      <c r="H62" s="737">
        <f>+'2-ԸՆԴԱՄԵՆԸ ԾԱԽՍԵՐ'!F1840</f>
        <v>0</v>
      </c>
      <c r="I62" s="737">
        <f>+'2-ԸՆԴԱՄԵՆԸ ԾԱԽՍԵՐ'!G1840</f>
        <v>0</v>
      </c>
      <c r="J62" s="737">
        <f>+'2-ԸՆԴԱՄԵՆԸ ԾԱԽՍԵՐ'!K1840</f>
        <v>0</v>
      </c>
      <c r="K62" s="737">
        <f>+'2-ԸՆԴԱՄԵՆԸ ԾԱԽՍԵՐ'!L1840</f>
        <v>0</v>
      </c>
    </row>
    <row r="63" spans="1:11" ht="81">
      <c r="A63" s="2202"/>
      <c r="B63" s="2202"/>
      <c r="C63" s="2202"/>
      <c r="D63" s="2203"/>
      <c r="E63" s="730" t="s">
        <v>5825</v>
      </c>
      <c r="F63" s="516" t="s">
        <v>5823</v>
      </c>
      <c r="G63" s="737">
        <f>+'2-ԸՆԴԱՄԵՆԸ ԾԱԽՍԵՐ'!E1920</f>
        <v>0</v>
      </c>
      <c r="H63" s="737">
        <f>+'2-ԸՆԴԱՄԵՆԸ ԾԱԽՍԵՐ'!F1920</f>
        <v>0</v>
      </c>
      <c r="I63" s="737">
        <f>+'2-ԸՆԴԱՄԵՆԸ ԾԱԽՍԵՐ'!G1920</f>
        <v>0</v>
      </c>
      <c r="J63" s="737">
        <f>+'2-ԸՆԴԱՄԵՆԸ ԾԱԽՍԵՐ'!K1920</f>
        <v>0</v>
      </c>
      <c r="K63" s="737">
        <f>+'2-ԸՆԴԱՄԵՆԸ ԾԱԽՍԵՐ'!L1920</f>
        <v>0</v>
      </c>
    </row>
    <row r="64" spans="1:11" ht="27">
      <c r="A64" s="2202"/>
      <c r="B64" s="2202"/>
      <c r="C64" s="2202"/>
      <c r="D64" s="2203"/>
      <c r="E64" s="730" t="s">
        <v>665</v>
      </c>
      <c r="F64" s="516" t="s">
        <v>659</v>
      </c>
      <c r="G64" s="737">
        <f>+'2-ԸՆԴԱՄԵՆԸ ԾԱԽՍԵՐ'!E2000</f>
        <v>537015.39</v>
      </c>
      <c r="H64" s="737">
        <f>+'2-ԸՆԴԱՄԵՆԸ ԾԱԽՍԵՐ'!F2000</f>
        <v>335556.6</v>
      </c>
      <c r="I64" s="737">
        <f>+'2-ԸՆԴԱՄԵՆԸ ԾԱԽՍԵՐ'!G2000</f>
        <v>340847.7</v>
      </c>
      <c r="J64" s="737">
        <f>+'2-ԸՆԴԱՄԵՆԸ ԾԱԽՍԵՐ'!K2000</f>
        <v>0</v>
      </c>
      <c r="K64" s="737">
        <f>+'2-ԸՆԴԱՄԵՆԸ ԾԱԽՍԵՐ'!L2000</f>
        <v>0</v>
      </c>
    </row>
    <row r="65" spans="1:11" ht="27">
      <c r="A65" s="2202"/>
      <c r="B65" s="2202"/>
      <c r="C65" s="2202"/>
      <c r="D65" s="2203"/>
      <c r="E65" s="730" t="s">
        <v>4783</v>
      </c>
      <c r="F65" s="516" t="s">
        <v>4781</v>
      </c>
      <c r="G65" s="737">
        <f>+'2-ԸՆԴԱՄԵՆԸ ԾԱԽՍԵՐ'!E2080</f>
        <v>0</v>
      </c>
      <c r="H65" s="737">
        <f>+'2-ԸՆԴԱՄԵՆԸ ԾԱԽՍԵՐ'!F2080</f>
        <v>0</v>
      </c>
      <c r="I65" s="737">
        <f>+'2-ԸՆԴԱՄԵՆԸ ԾԱԽՍԵՐ'!G2080</f>
        <v>0</v>
      </c>
      <c r="J65" s="737">
        <f>+'2-ԸՆԴԱՄԵՆԸ ԾԱԽՍԵՐ'!K2080</f>
        <v>0</v>
      </c>
      <c r="K65" s="737">
        <f>+'2-ԸՆԴԱՄԵՆԸ ԾԱԽՍԵՐ'!L2080</f>
        <v>0</v>
      </c>
    </row>
    <row r="66" spans="1:11" ht="40.5">
      <c r="A66" s="2202"/>
      <c r="B66" s="2202"/>
      <c r="C66" s="2202"/>
      <c r="D66" s="2203"/>
      <c r="E66" s="730">
        <v>31003</v>
      </c>
      <c r="F66" s="516" t="s">
        <v>4784</v>
      </c>
      <c r="G66" s="737">
        <f>+'2-ԸՆԴԱՄԵՆԸ ԾԱԽՍԵՐ'!E2160</f>
        <v>17000</v>
      </c>
      <c r="H66" s="737">
        <f>+'2-ԸՆԴԱՄԵՆԸ ԾԱԽՍԵՐ'!F2160</f>
        <v>0</v>
      </c>
      <c r="I66" s="737">
        <f>+'2-ԸՆԴԱՄԵՆԸ ԾԱԽՍԵՐ'!G2160</f>
        <v>0</v>
      </c>
      <c r="J66" s="737">
        <f>+'2-ԸՆԴԱՄԵՆԸ ԾԱԽՍԵՐ'!K2160</f>
        <v>0</v>
      </c>
      <c r="K66" s="737">
        <f>+'2-ԸՆԴԱՄԵՆԸ ԾԱԽՍԵՐ'!L2160</f>
        <v>0</v>
      </c>
    </row>
    <row r="67" spans="1:11" ht="42.75">
      <c r="A67" s="2202"/>
      <c r="B67" s="2202"/>
      <c r="C67" s="2202"/>
      <c r="D67" s="2203"/>
      <c r="E67" s="730"/>
      <c r="F67" s="262" t="s">
        <v>448</v>
      </c>
      <c r="G67" s="1098">
        <f>SUM(G41:G66)</f>
        <v>579554.88</v>
      </c>
      <c r="H67" s="1098">
        <f>SUM(H41:H66)</f>
        <v>335556.6</v>
      </c>
      <c r="I67" s="1098">
        <f>SUM(I41:I66)</f>
        <v>340847.7</v>
      </c>
      <c r="J67" s="1098">
        <f>SUM(J41:J66)</f>
        <v>0</v>
      </c>
      <c r="K67" s="1098">
        <f>SUM(K41:K66)</f>
        <v>0</v>
      </c>
    </row>
    <row r="68" spans="1:11" ht="12.75" customHeight="1"/>
    <row r="69" spans="1:11" ht="12.75" customHeight="1"/>
    <row r="70" spans="1:11" ht="12.75" customHeight="1"/>
    <row r="71" spans="1:11" ht="12.75" customHeight="1"/>
    <row r="72" spans="1:11" ht="12.75" customHeight="1"/>
    <row r="73" spans="1:11" ht="12.75" customHeight="1"/>
    <row r="74" spans="1:11" ht="12.75" customHeight="1">
      <c r="A74" s="20"/>
      <c r="B74" s="20"/>
      <c r="C74" s="20"/>
      <c r="E74" s="20"/>
      <c r="F74" s="20"/>
      <c r="G74" s="20"/>
      <c r="H74" s="20"/>
      <c r="I74" s="20"/>
      <c r="J74" s="20"/>
      <c r="K74" s="20"/>
    </row>
    <row r="75" spans="1:11" ht="12.75" customHeight="1">
      <c r="A75" s="20"/>
      <c r="B75" s="20"/>
      <c r="C75" s="20"/>
      <c r="E75" s="20"/>
      <c r="F75" s="20"/>
      <c r="G75" s="20"/>
      <c r="H75" s="20"/>
      <c r="I75" s="20"/>
      <c r="J75" s="20"/>
      <c r="K75" s="20"/>
    </row>
    <row r="76" spans="1:11" ht="12.75" customHeight="1">
      <c r="A76" s="20"/>
      <c r="B76" s="20"/>
      <c r="C76" s="20"/>
      <c r="E76" s="20"/>
      <c r="F76" s="20"/>
      <c r="G76" s="20"/>
      <c r="H76" s="20"/>
      <c r="I76" s="20"/>
      <c r="J76" s="20"/>
      <c r="K76" s="20"/>
    </row>
    <row r="77" spans="1:11" ht="12.75" customHeight="1">
      <c r="A77" s="20"/>
      <c r="B77" s="20"/>
      <c r="C77" s="20"/>
      <c r="E77" s="20"/>
      <c r="F77" s="20"/>
      <c r="G77" s="20"/>
      <c r="H77" s="20"/>
      <c r="I77" s="20"/>
      <c r="J77" s="20"/>
      <c r="K77" s="20"/>
    </row>
    <row r="78" spans="1:11" ht="12.75" customHeight="1">
      <c r="A78" s="20"/>
      <c r="B78" s="20"/>
      <c r="C78" s="20"/>
      <c r="E78" s="20"/>
      <c r="F78" s="20"/>
      <c r="G78" s="20"/>
      <c r="H78" s="20"/>
      <c r="I78" s="20"/>
      <c r="J78" s="20"/>
      <c r="K78" s="20"/>
    </row>
  </sheetData>
  <mergeCells count="21">
    <mergeCell ref="E11:E13"/>
    <mergeCell ref="A3:G3"/>
    <mergeCell ref="A11:A67"/>
    <mergeCell ref="B11:B67"/>
    <mergeCell ref="C11:C67"/>
    <mergeCell ref="D11:D67"/>
    <mergeCell ref="G7:G8"/>
    <mergeCell ref="F7:F8"/>
    <mergeCell ref="H7:H8"/>
    <mergeCell ref="I7:I8"/>
    <mergeCell ref="A4:D4"/>
    <mergeCell ref="A7:A8"/>
    <mergeCell ref="B7:B8"/>
    <mergeCell ref="C7:C8"/>
    <mergeCell ref="D7:E7"/>
    <mergeCell ref="I1:K1"/>
    <mergeCell ref="I2:K2"/>
    <mergeCell ref="I3:K3"/>
    <mergeCell ref="I4:K4"/>
    <mergeCell ref="J7:J8"/>
    <mergeCell ref="K7:K8"/>
  </mergeCells>
  <pageMargins left="0.17" right="0.17" top="1" bottom="1" header="0.26" footer="0.5"/>
  <pageSetup paperSize="9" scale="95" orientation="landscape" verticalDpi="1200" r:id="rId1"/>
  <headerFooter alignWithMargins="0"/>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tabColor theme="8" tint="0.79998168889431442"/>
  </sheetPr>
  <dimension ref="A1:AG292"/>
  <sheetViews>
    <sheetView topLeftCell="A4" zoomScaleNormal="100" workbookViewId="0">
      <pane xSplit="3" ySplit="8" topLeftCell="D282" activePane="bottomRight" state="frozen"/>
      <selection activeCell="A4" sqref="A4"/>
      <selection pane="topRight" activeCell="D4" sqref="D4"/>
      <selection pane="bottomLeft" activeCell="A12" sqref="A12"/>
      <selection pane="bottomRight" activeCell="E295" sqref="E295"/>
    </sheetView>
  </sheetViews>
  <sheetFormatPr defaultRowHeight="13.5"/>
  <cols>
    <col min="1" max="1" width="3.42578125" style="4" customWidth="1"/>
    <col min="2" max="2" width="22.7109375" style="5" customWidth="1"/>
    <col min="3" max="3" width="17.140625" style="5" customWidth="1"/>
    <col min="4" max="4" width="9.85546875" style="20" customWidth="1"/>
    <col min="5" max="5" width="9.140625" style="256" customWidth="1"/>
    <col min="6" max="6" width="6.85546875" style="256" customWidth="1"/>
    <col min="7" max="7" width="11.5703125" style="256" customWidth="1"/>
    <col min="8" max="8" width="11.5703125" style="926" customWidth="1"/>
    <col min="9" max="10" width="9.5703125" style="20" customWidth="1"/>
    <col min="11" max="11" width="10.85546875" style="20" customWidth="1"/>
    <col min="12" max="12" width="9.7109375" style="20" customWidth="1"/>
    <col min="13" max="13" width="11.140625" style="20" customWidth="1"/>
    <col min="14" max="14" width="7.28515625" style="171" customWidth="1"/>
    <col min="15" max="15" width="11.5703125" style="171" customWidth="1"/>
    <col min="16" max="16" width="11.5703125" style="738" customWidth="1"/>
    <col min="17" max="17" width="10.7109375" style="5" bestFit="1" customWidth="1"/>
    <col min="18" max="18" width="9.5703125" style="5" customWidth="1"/>
    <col min="19" max="19" width="11" style="5" bestFit="1" customWidth="1"/>
    <col min="20" max="20" width="9.5703125" style="5" customWidth="1"/>
    <col min="21" max="21" width="11.140625" style="5" customWidth="1"/>
    <col min="22" max="22" width="10.7109375" style="5" bestFit="1" customWidth="1"/>
    <col min="23" max="16384" width="9.140625" style="5"/>
  </cols>
  <sheetData>
    <row r="1" spans="1:22" s="31" customFormat="1">
      <c r="A1" s="299"/>
      <c r="B1" s="3"/>
      <c r="C1" s="3"/>
      <c r="D1" s="37"/>
      <c r="E1" s="1125"/>
      <c r="F1" s="37"/>
      <c r="G1" s="771"/>
      <c r="H1" s="1179"/>
      <c r="I1" s="771"/>
      <c r="J1" s="771"/>
      <c r="K1" s="37"/>
      <c r="L1" s="37"/>
      <c r="M1" s="222"/>
      <c r="N1" s="148"/>
      <c r="O1" s="148"/>
      <c r="P1" s="1164"/>
      <c r="Q1" s="148"/>
      <c r="R1" s="148"/>
      <c r="S1" s="30"/>
      <c r="T1" s="133" t="s">
        <v>161</v>
      </c>
      <c r="U1" s="3"/>
      <c r="V1" s="919"/>
    </row>
    <row r="2" spans="1:22" s="31" customFormat="1" ht="12.75" customHeight="1">
      <c r="A2" s="299"/>
      <c r="B2" s="3"/>
      <c r="C2" s="3"/>
      <c r="D2" s="37"/>
      <c r="E2" s="1125"/>
      <c r="F2" s="37"/>
      <c r="G2" s="771"/>
      <c r="H2" s="1179"/>
      <c r="I2" s="771"/>
      <c r="J2" s="771"/>
      <c r="K2" s="37"/>
      <c r="L2" s="37"/>
      <c r="M2" s="222"/>
      <c r="N2" s="148"/>
      <c r="O2" s="148"/>
      <c r="P2" s="1164"/>
      <c r="Q2" s="148"/>
      <c r="R2" s="148"/>
      <c r="S2" s="2226" t="s">
        <v>28</v>
      </c>
      <c r="T2" s="2226"/>
      <c r="U2" s="2226"/>
      <c r="V2" s="919"/>
    </row>
    <row r="3" spans="1:22" s="31" customFormat="1" ht="15" thickBot="1">
      <c r="B3" s="2249" t="s">
        <v>29</v>
      </c>
      <c r="C3" s="2249"/>
      <c r="D3" s="2249"/>
      <c r="E3" s="2249"/>
      <c r="F3" s="2249"/>
      <c r="G3" s="566" t="s">
        <v>487</v>
      </c>
      <c r="H3" s="1180"/>
      <c r="I3" s="772"/>
      <c r="J3" s="772"/>
      <c r="K3" s="773"/>
      <c r="L3" s="773"/>
      <c r="M3" s="222"/>
      <c r="N3" s="148"/>
      <c r="O3" s="148"/>
      <c r="P3" s="1164"/>
      <c r="Q3" s="148"/>
      <c r="R3" s="148"/>
      <c r="S3" s="148"/>
      <c r="T3" s="148"/>
      <c r="U3" s="148"/>
    </row>
    <row r="4" spans="1:22" s="31" customFormat="1" ht="18" customHeight="1">
      <c r="A4" s="30"/>
      <c r="B4" s="2266" t="s">
        <v>176</v>
      </c>
      <c r="C4" s="2266"/>
      <c r="D4" s="2266"/>
      <c r="E4" s="2266"/>
      <c r="F4" s="2266"/>
      <c r="G4" s="2266"/>
      <c r="H4" s="2266"/>
      <c r="I4" s="2266"/>
      <c r="J4" s="2266"/>
      <c r="K4" s="2266"/>
      <c r="L4" s="2266"/>
      <c r="M4" s="2266"/>
      <c r="N4" s="38"/>
      <c r="O4" s="38"/>
      <c r="P4" s="888"/>
      <c r="Q4" s="38"/>
      <c r="R4" s="38"/>
      <c r="S4" s="38"/>
      <c r="T4" s="38"/>
      <c r="U4" s="38"/>
    </row>
    <row r="5" spans="1:22" s="31" customFormat="1">
      <c r="A5" s="30"/>
      <c r="B5" s="177"/>
      <c r="C5" s="177"/>
      <c r="D5" s="774"/>
      <c r="E5" s="775"/>
      <c r="F5" s="775"/>
      <c r="G5" s="775"/>
      <c r="H5" s="1181"/>
      <c r="I5" s="774"/>
      <c r="J5" s="774"/>
      <c r="K5" s="774"/>
      <c r="L5" s="774"/>
      <c r="M5" s="774"/>
      <c r="N5" s="306"/>
      <c r="O5" s="306"/>
      <c r="P5" s="1165"/>
      <c r="Q5" s="10"/>
      <c r="R5" s="10"/>
      <c r="S5" s="10"/>
      <c r="T5" s="10"/>
      <c r="U5" s="10"/>
    </row>
    <row r="6" spans="1:22" s="31" customFormat="1" ht="14.25">
      <c r="A6" s="30"/>
      <c r="B6" s="2266" t="s">
        <v>177</v>
      </c>
      <c r="C6" s="2266"/>
      <c r="D6" s="2266"/>
      <c r="E6" s="2266"/>
      <c r="F6" s="2266"/>
      <c r="G6" s="2266"/>
      <c r="H6" s="2266"/>
      <c r="I6" s="2266"/>
      <c r="J6" s="2266"/>
      <c r="K6" s="2266"/>
      <c r="L6" s="2266"/>
      <c r="M6" s="2266"/>
      <c r="N6" s="178"/>
      <c r="O6" s="178"/>
      <c r="P6" s="1166"/>
      <c r="Q6" s="178"/>
      <c r="R6" s="178"/>
      <c r="S6" s="178"/>
      <c r="T6" s="178"/>
      <c r="U6" s="178"/>
    </row>
    <row r="7" spans="1:22" s="31" customFormat="1" ht="14.25">
      <c r="A7" s="30"/>
      <c r="B7" s="178"/>
      <c r="C7" s="178"/>
      <c r="D7" s="776"/>
      <c r="E7" s="1499"/>
      <c r="F7" s="776"/>
      <c r="G7" s="776"/>
      <c r="H7" s="1182"/>
      <c r="I7" s="776"/>
      <c r="J7" s="776"/>
      <c r="K7" s="776"/>
      <c r="L7" s="776"/>
      <c r="M7" s="776"/>
      <c r="N7" s="178"/>
      <c r="O7" s="178"/>
      <c r="P7" s="1166"/>
      <c r="Q7" s="178"/>
      <c r="R7" s="178"/>
      <c r="S7" s="178"/>
      <c r="T7" s="178"/>
      <c r="U7" s="178"/>
    </row>
    <row r="8" spans="1:22" s="31" customFormat="1" ht="15" thickBot="1">
      <c r="A8" s="30"/>
      <c r="B8" s="178"/>
      <c r="C8" s="178"/>
      <c r="D8" s="776"/>
      <c r="E8" s="1499"/>
      <c r="F8" s="776"/>
      <c r="G8" s="776"/>
      <c r="H8" s="1182"/>
      <c r="I8" s="776"/>
      <c r="J8" s="776"/>
      <c r="K8" s="776"/>
      <c r="L8" s="776"/>
      <c r="M8" s="776"/>
      <c r="N8" s="178"/>
      <c r="O8" s="178"/>
      <c r="P8" s="1166"/>
      <c r="Q8" s="178"/>
      <c r="R8" s="178"/>
      <c r="S8" s="178"/>
      <c r="T8" s="178"/>
      <c r="U8" s="2267" t="s">
        <v>178</v>
      </c>
      <c r="V8" s="2267"/>
    </row>
    <row r="9" spans="1:22" ht="15" thickBot="1">
      <c r="A9" s="792"/>
      <c r="B9" s="792"/>
      <c r="C9" s="792"/>
      <c r="D9" s="2264" t="s">
        <v>7087</v>
      </c>
      <c r="E9" s="2265"/>
      <c r="F9" s="2255" t="s">
        <v>1978</v>
      </c>
      <c r="G9" s="2256"/>
      <c r="H9" s="2256"/>
      <c r="I9" s="2256"/>
      <c r="J9" s="2256"/>
      <c r="K9" s="2256"/>
      <c r="L9" s="2256"/>
      <c r="M9" s="2257"/>
      <c r="N9" s="2258" t="s">
        <v>4788</v>
      </c>
      <c r="O9" s="2259"/>
      <c r="P9" s="2259"/>
      <c r="Q9" s="2259"/>
      <c r="R9" s="2259"/>
      <c r="S9" s="2259"/>
      <c r="T9" s="2259"/>
      <c r="U9" s="2260"/>
      <c r="V9" s="149"/>
    </row>
    <row r="10" spans="1:22" ht="21.75" customHeight="1">
      <c r="A10" s="793"/>
      <c r="B10" s="793"/>
      <c r="C10" s="793"/>
      <c r="D10" s="777"/>
      <c r="E10" s="1500"/>
      <c r="F10" s="778"/>
      <c r="G10" s="779"/>
      <c r="H10" s="2252" t="s">
        <v>182</v>
      </c>
      <c r="I10" s="2253"/>
      <c r="J10" s="2252" t="s">
        <v>186</v>
      </c>
      <c r="K10" s="2253"/>
      <c r="L10" s="779"/>
      <c r="M10" s="781"/>
      <c r="N10" s="153"/>
      <c r="O10" s="151"/>
      <c r="P10" s="2252" t="s">
        <v>182</v>
      </c>
      <c r="Q10" s="2253"/>
      <c r="R10" s="2250" t="s">
        <v>186</v>
      </c>
      <c r="S10" s="2251"/>
      <c r="T10" s="151"/>
      <c r="U10" s="152"/>
      <c r="V10" s="154"/>
    </row>
    <row r="11" spans="1:22" s="16" customFormat="1" ht="63.75" customHeight="1" thickBot="1">
      <c r="A11" s="794" t="s">
        <v>114</v>
      </c>
      <c r="B11" s="794" t="s">
        <v>179</v>
      </c>
      <c r="C11" s="794" t="s">
        <v>919</v>
      </c>
      <c r="D11" s="791" t="s">
        <v>181</v>
      </c>
      <c r="E11" s="791" t="s">
        <v>185</v>
      </c>
      <c r="F11" s="780" t="s">
        <v>180</v>
      </c>
      <c r="G11" s="782" t="s">
        <v>181</v>
      </c>
      <c r="H11" s="1167" t="s">
        <v>183</v>
      </c>
      <c r="I11" s="782" t="s">
        <v>113</v>
      </c>
      <c r="J11" s="769" t="s">
        <v>183</v>
      </c>
      <c r="K11" s="769" t="s">
        <v>113</v>
      </c>
      <c r="L11" s="782" t="s">
        <v>184</v>
      </c>
      <c r="M11" s="783" t="s">
        <v>185</v>
      </c>
      <c r="N11" s="158" t="s">
        <v>180</v>
      </c>
      <c r="O11" s="155" t="s">
        <v>181</v>
      </c>
      <c r="P11" s="1167" t="s">
        <v>183</v>
      </c>
      <c r="Q11" s="782" t="s">
        <v>113</v>
      </c>
      <c r="R11" s="156" t="s">
        <v>183</v>
      </c>
      <c r="S11" s="156" t="s">
        <v>113</v>
      </c>
      <c r="T11" s="155" t="s">
        <v>187</v>
      </c>
      <c r="U11" s="157" t="s">
        <v>185</v>
      </c>
      <c r="V11" s="159" t="s">
        <v>188</v>
      </c>
    </row>
    <row r="12" spans="1:22" s="16" customFormat="1" ht="12.75">
      <c r="A12" s="796">
        <v>1</v>
      </c>
      <c r="B12" s="800">
        <v>2</v>
      </c>
      <c r="C12" s="910">
        <v>3</v>
      </c>
      <c r="D12" s="801">
        <v>4</v>
      </c>
      <c r="E12" s="802">
        <v>5</v>
      </c>
      <c r="F12" s="801">
        <v>6</v>
      </c>
      <c r="G12" s="802">
        <v>7</v>
      </c>
      <c r="H12" s="1183">
        <v>8</v>
      </c>
      <c r="I12" s="801">
        <v>9</v>
      </c>
      <c r="J12" s="802">
        <v>10</v>
      </c>
      <c r="K12" s="801">
        <v>11</v>
      </c>
      <c r="L12" s="802">
        <v>12</v>
      </c>
      <c r="M12" s="801">
        <v>13</v>
      </c>
      <c r="N12" s="803">
        <v>14</v>
      </c>
      <c r="O12" s="804">
        <v>15</v>
      </c>
      <c r="P12" s="1168">
        <v>16</v>
      </c>
      <c r="Q12" s="803">
        <v>17</v>
      </c>
      <c r="R12" s="804">
        <v>18</v>
      </c>
      <c r="S12" s="803">
        <v>19</v>
      </c>
      <c r="T12" s="804">
        <v>20</v>
      </c>
      <c r="U12" s="803">
        <v>21</v>
      </c>
      <c r="V12" s="805">
        <v>22</v>
      </c>
    </row>
    <row r="13" spans="1:22" s="16" customFormat="1" ht="49.5" customHeight="1">
      <c r="A13" s="797"/>
      <c r="B13" s="2268" t="s">
        <v>880</v>
      </c>
      <c r="C13" s="2269"/>
      <c r="D13" s="2270"/>
      <c r="E13" s="2270"/>
      <c r="F13" s="2270"/>
      <c r="G13" s="2270"/>
      <c r="H13" s="2270"/>
      <c r="I13" s="2270"/>
      <c r="J13" s="2270"/>
      <c r="K13" s="2270"/>
      <c r="L13" s="2270"/>
      <c r="M13" s="2270"/>
      <c r="N13" s="719"/>
      <c r="O13" s="76"/>
      <c r="P13" s="1169"/>
      <c r="Q13" s="719"/>
      <c r="R13" s="76"/>
      <c r="S13" s="719"/>
      <c r="T13" s="76"/>
      <c r="U13" s="719"/>
      <c r="V13" s="806"/>
    </row>
    <row r="14" spans="1:22" ht="27">
      <c r="A14" s="798">
        <v>1</v>
      </c>
      <c r="B14" s="807" t="s">
        <v>622</v>
      </c>
      <c r="C14" s="911"/>
      <c r="D14" s="784"/>
      <c r="E14" s="581"/>
      <c r="F14" s="588">
        <v>1</v>
      </c>
      <c r="G14" s="588">
        <v>18</v>
      </c>
      <c r="H14" s="1163">
        <v>5</v>
      </c>
      <c r="I14" s="786">
        <f t="shared" ref="I14:I22" si="0">+F14*G14*H14</f>
        <v>90</v>
      </c>
      <c r="J14" s="255">
        <v>20</v>
      </c>
      <c r="K14" s="255">
        <f>(F14-1)*G14*J14</f>
        <v>0</v>
      </c>
      <c r="L14" s="588">
        <v>0.5</v>
      </c>
      <c r="M14" s="255">
        <f>I14+K14+(L14*G14*2)</f>
        <v>108</v>
      </c>
      <c r="N14" s="587">
        <v>1</v>
      </c>
      <c r="O14" s="587">
        <v>18</v>
      </c>
      <c r="P14" s="1175">
        <v>5</v>
      </c>
      <c r="Q14" s="162">
        <f t="shared" ref="Q14:Q22" si="1">N14*O14*P14</f>
        <v>90</v>
      </c>
      <c r="R14" s="162">
        <v>20</v>
      </c>
      <c r="S14" s="162">
        <f t="shared" ref="S14:S22" si="2">(N14-1)*O14*R14</f>
        <v>0</v>
      </c>
      <c r="T14" s="587">
        <v>0.5</v>
      </c>
      <c r="U14" s="162">
        <f t="shared" ref="U14:U22" si="3">Q14+S14+(T14*O14*2)</f>
        <v>108</v>
      </c>
      <c r="V14" s="808">
        <f t="shared" ref="V14:V22" si="4">U14-M14</f>
        <v>0</v>
      </c>
    </row>
    <row r="15" spans="1:22" ht="27">
      <c r="A15" s="798">
        <v>2</v>
      </c>
      <c r="B15" s="807" t="s">
        <v>623</v>
      </c>
      <c r="C15" s="911"/>
      <c r="D15" s="784"/>
      <c r="E15" s="581"/>
      <c r="F15" s="588">
        <v>1</v>
      </c>
      <c r="G15" s="588">
        <v>18</v>
      </c>
      <c r="H15" s="1163">
        <v>5</v>
      </c>
      <c r="I15" s="786">
        <f t="shared" si="0"/>
        <v>90</v>
      </c>
      <c r="J15" s="255">
        <v>20</v>
      </c>
      <c r="K15" s="255">
        <f t="shared" ref="K15:K32" si="5">(F15-1)*G15*J15</f>
        <v>0</v>
      </c>
      <c r="L15" s="588">
        <v>0.25</v>
      </c>
      <c r="M15" s="255">
        <f t="shared" ref="M15:M32" si="6">I15+K15+(L15*G15*2)</f>
        <v>99</v>
      </c>
      <c r="N15" s="587">
        <v>1</v>
      </c>
      <c r="O15" s="587">
        <v>18</v>
      </c>
      <c r="P15" s="1175">
        <v>5</v>
      </c>
      <c r="Q15" s="162">
        <f t="shared" si="1"/>
        <v>90</v>
      </c>
      <c r="R15" s="162">
        <v>20</v>
      </c>
      <c r="S15" s="162">
        <f t="shared" si="2"/>
        <v>0</v>
      </c>
      <c r="T15" s="587">
        <v>0.25</v>
      </c>
      <c r="U15" s="162">
        <f t="shared" si="3"/>
        <v>99</v>
      </c>
      <c r="V15" s="808">
        <f t="shared" si="4"/>
        <v>0</v>
      </c>
    </row>
    <row r="16" spans="1:22" ht="27">
      <c r="A16" s="798">
        <v>3</v>
      </c>
      <c r="B16" s="807" t="s">
        <v>624</v>
      </c>
      <c r="C16" s="911"/>
      <c r="D16" s="784"/>
      <c r="E16" s="581"/>
      <c r="F16" s="588">
        <v>1</v>
      </c>
      <c r="G16" s="588">
        <v>18</v>
      </c>
      <c r="H16" s="1163">
        <v>5</v>
      </c>
      <c r="I16" s="786">
        <f t="shared" si="0"/>
        <v>90</v>
      </c>
      <c r="J16" s="255">
        <v>20</v>
      </c>
      <c r="K16" s="255">
        <f>(F16-1)*G16*J16</f>
        <v>0</v>
      </c>
      <c r="L16" s="588">
        <v>1.5</v>
      </c>
      <c r="M16" s="255">
        <f t="shared" si="6"/>
        <v>144</v>
      </c>
      <c r="N16" s="587">
        <v>1</v>
      </c>
      <c r="O16" s="587">
        <v>18</v>
      </c>
      <c r="P16" s="1175">
        <v>5</v>
      </c>
      <c r="Q16" s="162">
        <f t="shared" si="1"/>
        <v>90</v>
      </c>
      <c r="R16" s="162">
        <v>20</v>
      </c>
      <c r="S16" s="162">
        <f t="shared" si="2"/>
        <v>0</v>
      </c>
      <c r="T16" s="587">
        <v>1.5</v>
      </c>
      <c r="U16" s="162">
        <f t="shared" si="3"/>
        <v>144</v>
      </c>
      <c r="V16" s="808">
        <f t="shared" si="4"/>
        <v>0</v>
      </c>
    </row>
    <row r="17" spans="1:22" ht="27">
      <c r="A17" s="798">
        <v>4</v>
      </c>
      <c r="B17" s="807" t="s">
        <v>625</v>
      </c>
      <c r="C17" s="911"/>
      <c r="D17" s="784"/>
      <c r="E17" s="581"/>
      <c r="F17" s="588">
        <v>1</v>
      </c>
      <c r="G17" s="588">
        <v>18</v>
      </c>
      <c r="H17" s="1163">
        <v>5</v>
      </c>
      <c r="I17" s="786">
        <f t="shared" si="0"/>
        <v>90</v>
      </c>
      <c r="J17" s="255">
        <v>20</v>
      </c>
      <c r="K17" s="255">
        <f t="shared" si="5"/>
        <v>0</v>
      </c>
      <c r="L17" s="588">
        <v>1.5</v>
      </c>
      <c r="M17" s="255">
        <f>I17+K17+(L17*G17*2)</f>
        <v>144</v>
      </c>
      <c r="N17" s="587">
        <v>1</v>
      </c>
      <c r="O17" s="587">
        <v>18</v>
      </c>
      <c r="P17" s="1175">
        <v>5</v>
      </c>
      <c r="Q17" s="162">
        <f t="shared" si="1"/>
        <v>90</v>
      </c>
      <c r="R17" s="162">
        <v>20</v>
      </c>
      <c r="S17" s="162">
        <f t="shared" si="2"/>
        <v>0</v>
      </c>
      <c r="T17" s="587">
        <v>1.5</v>
      </c>
      <c r="U17" s="162">
        <f t="shared" si="3"/>
        <v>144</v>
      </c>
      <c r="V17" s="808">
        <f t="shared" si="4"/>
        <v>0</v>
      </c>
    </row>
    <row r="18" spans="1:22" ht="27">
      <c r="A18" s="798">
        <v>5</v>
      </c>
      <c r="B18" s="807" t="s">
        <v>626</v>
      </c>
      <c r="C18" s="911"/>
      <c r="D18" s="17"/>
      <c r="E18" s="1152"/>
      <c r="F18" s="588">
        <v>2</v>
      </c>
      <c r="G18" s="588">
        <v>16</v>
      </c>
      <c r="H18" s="1163">
        <v>5</v>
      </c>
      <c r="I18" s="786">
        <f t="shared" si="0"/>
        <v>160</v>
      </c>
      <c r="J18" s="255">
        <v>20</v>
      </c>
      <c r="K18" s="255">
        <f t="shared" si="5"/>
        <v>320</v>
      </c>
      <c r="L18" s="588">
        <v>1.3</v>
      </c>
      <c r="M18" s="255">
        <f t="shared" si="6"/>
        <v>521.6</v>
      </c>
      <c r="N18" s="587">
        <v>2</v>
      </c>
      <c r="O18" s="587">
        <v>16</v>
      </c>
      <c r="P18" s="1175">
        <v>5</v>
      </c>
      <c r="Q18" s="162">
        <f t="shared" si="1"/>
        <v>160</v>
      </c>
      <c r="R18" s="162">
        <v>20</v>
      </c>
      <c r="S18" s="162">
        <f t="shared" si="2"/>
        <v>320</v>
      </c>
      <c r="T18" s="587">
        <v>1.3</v>
      </c>
      <c r="U18" s="162">
        <f t="shared" si="3"/>
        <v>521.6</v>
      </c>
      <c r="V18" s="808">
        <f t="shared" si="4"/>
        <v>0</v>
      </c>
    </row>
    <row r="19" spans="1:22" ht="27">
      <c r="A19" s="798">
        <v>6</v>
      </c>
      <c r="B19" s="807" t="s">
        <v>627</v>
      </c>
      <c r="C19" s="911"/>
      <c r="D19" s="17"/>
      <c r="E19" s="1152"/>
      <c r="F19" s="588">
        <v>1</v>
      </c>
      <c r="G19" s="588">
        <v>18</v>
      </c>
      <c r="H19" s="1163">
        <v>5</v>
      </c>
      <c r="I19" s="786">
        <f t="shared" si="0"/>
        <v>90</v>
      </c>
      <c r="J19" s="255">
        <v>20</v>
      </c>
      <c r="K19" s="255">
        <f t="shared" si="5"/>
        <v>0</v>
      </c>
      <c r="L19" s="588">
        <v>0.35</v>
      </c>
      <c r="M19" s="255">
        <f t="shared" si="6"/>
        <v>102.6</v>
      </c>
      <c r="N19" s="587">
        <v>1</v>
      </c>
      <c r="O19" s="587">
        <v>18</v>
      </c>
      <c r="P19" s="1175">
        <v>5</v>
      </c>
      <c r="Q19" s="162">
        <f t="shared" si="1"/>
        <v>90</v>
      </c>
      <c r="R19" s="162">
        <v>20</v>
      </c>
      <c r="S19" s="162">
        <f t="shared" si="2"/>
        <v>0</v>
      </c>
      <c r="T19" s="587">
        <v>0.35</v>
      </c>
      <c r="U19" s="162">
        <f t="shared" si="3"/>
        <v>102.6</v>
      </c>
      <c r="V19" s="808">
        <f t="shared" si="4"/>
        <v>0</v>
      </c>
    </row>
    <row r="20" spans="1:22" ht="40.5">
      <c r="A20" s="798">
        <v>7</v>
      </c>
      <c r="B20" s="807" t="s">
        <v>628</v>
      </c>
      <c r="C20" s="911"/>
      <c r="D20" s="17"/>
      <c r="E20" s="1152"/>
      <c r="F20" s="588">
        <v>1</v>
      </c>
      <c r="G20" s="588">
        <v>18</v>
      </c>
      <c r="H20" s="1163">
        <v>5</v>
      </c>
      <c r="I20" s="786">
        <f t="shared" si="0"/>
        <v>90</v>
      </c>
      <c r="J20" s="255">
        <v>20</v>
      </c>
      <c r="K20" s="255">
        <f t="shared" si="5"/>
        <v>0</v>
      </c>
      <c r="L20" s="588">
        <v>0.25</v>
      </c>
      <c r="M20" s="255">
        <f t="shared" si="6"/>
        <v>99</v>
      </c>
      <c r="N20" s="587">
        <v>1</v>
      </c>
      <c r="O20" s="587">
        <v>18</v>
      </c>
      <c r="P20" s="1175">
        <v>5</v>
      </c>
      <c r="Q20" s="162">
        <f t="shared" si="1"/>
        <v>90</v>
      </c>
      <c r="R20" s="162">
        <v>20</v>
      </c>
      <c r="S20" s="162">
        <f t="shared" si="2"/>
        <v>0</v>
      </c>
      <c r="T20" s="587">
        <v>0.25</v>
      </c>
      <c r="U20" s="162">
        <f t="shared" si="3"/>
        <v>99</v>
      </c>
      <c r="V20" s="808">
        <f t="shared" si="4"/>
        <v>0</v>
      </c>
    </row>
    <row r="21" spans="1:22" ht="27">
      <c r="A21" s="798">
        <v>8</v>
      </c>
      <c r="B21" s="807" t="s">
        <v>629</v>
      </c>
      <c r="C21" s="911"/>
      <c r="D21" s="17"/>
      <c r="E21" s="1152"/>
      <c r="F21" s="588">
        <v>2</v>
      </c>
      <c r="G21" s="588">
        <v>16</v>
      </c>
      <c r="H21" s="1163">
        <v>5</v>
      </c>
      <c r="I21" s="786">
        <f t="shared" si="0"/>
        <v>160</v>
      </c>
      <c r="J21" s="255">
        <v>20</v>
      </c>
      <c r="K21" s="255">
        <f t="shared" si="5"/>
        <v>320</v>
      </c>
      <c r="L21" s="588">
        <v>3.5</v>
      </c>
      <c r="M21" s="255">
        <f t="shared" si="6"/>
        <v>592</v>
      </c>
      <c r="N21" s="587">
        <v>2</v>
      </c>
      <c r="O21" s="587">
        <v>16</v>
      </c>
      <c r="P21" s="1175">
        <v>5</v>
      </c>
      <c r="Q21" s="162">
        <f t="shared" si="1"/>
        <v>160</v>
      </c>
      <c r="R21" s="162">
        <v>20</v>
      </c>
      <c r="S21" s="162">
        <f t="shared" si="2"/>
        <v>320</v>
      </c>
      <c r="T21" s="587">
        <v>3.5</v>
      </c>
      <c r="U21" s="162">
        <f t="shared" si="3"/>
        <v>592</v>
      </c>
      <c r="V21" s="808">
        <f t="shared" si="4"/>
        <v>0</v>
      </c>
    </row>
    <row r="22" spans="1:22" ht="27">
      <c r="A22" s="798">
        <v>9</v>
      </c>
      <c r="B22" s="807" t="s">
        <v>630</v>
      </c>
      <c r="C22" s="911"/>
      <c r="D22" s="17"/>
      <c r="E22" s="1152"/>
      <c r="F22" s="588">
        <v>1</v>
      </c>
      <c r="G22" s="588">
        <v>18</v>
      </c>
      <c r="H22" s="1163">
        <v>5</v>
      </c>
      <c r="I22" s="786">
        <f t="shared" si="0"/>
        <v>90</v>
      </c>
      <c r="J22" s="255">
        <v>20</v>
      </c>
      <c r="K22" s="255">
        <f t="shared" si="5"/>
        <v>0</v>
      </c>
      <c r="L22" s="588">
        <v>1.1000000000000001</v>
      </c>
      <c r="M22" s="255">
        <f t="shared" si="6"/>
        <v>129.6</v>
      </c>
      <c r="N22" s="587">
        <v>1</v>
      </c>
      <c r="O22" s="587">
        <v>18</v>
      </c>
      <c r="P22" s="1175">
        <v>5</v>
      </c>
      <c r="Q22" s="162">
        <f t="shared" si="1"/>
        <v>90</v>
      </c>
      <c r="R22" s="162">
        <v>20</v>
      </c>
      <c r="S22" s="162">
        <f t="shared" si="2"/>
        <v>0</v>
      </c>
      <c r="T22" s="587">
        <v>1.1000000000000001</v>
      </c>
      <c r="U22" s="162">
        <f t="shared" si="3"/>
        <v>129.6</v>
      </c>
      <c r="V22" s="808">
        <f t="shared" si="4"/>
        <v>0</v>
      </c>
    </row>
    <row r="23" spans="1:22" ht="17.25">
      <c r="A23" s="798"/>
      <c r="B23" s="2271" t="s">
        <v>881</v>
      </c>
      <c r="C23" s="2272"/>
      <c r="D23" s="2273"/>
      <c r="E23" s="2273"/>
      <c r="F23" s="2273"/>
      <c r="G23" s="2273"/>
      <c r="H23" s="2273"/>
      <c r="I23" s="2273"/>
      <c r="J23" s="2273"/>
      <c r="K23" s="2273"/>
      <c r="L23" s="588"/>
      <c r="M23" s="255"/>
      <c r="N23" s="587"/>
      <c r="O23" s="587"/>
      <c r="P23" s="736"/>
      <c r="Q23" s="162"/>
      <c r="R23" s="162"/>
      <c r="S23" s="162"/>
      <c r="T23" s="587"/>
      <c r="U23" s="162"/>
      <c r="V23" s="808"/>
    </row>
    <row r="24" spans="1:22" ht="27">
      <c r="A24" s="798">
        <v>10</v>
      </c>
      <c r="B24" s="807" t="s">
        <v>622</v>
      </c>
      <c r="C24" s="911"/>
      <c r="D24" s="17"/>
      <c r="E24" s="1152"/>
      <c r="F24" s="588">
        <v>15</v>
      </c>
      <c r="G24" s="588">
        <v>5</v>
      </c>
      <c r="H24" s="1163">
        <v>5</v>
      </c>
      <c r="I24" s="786">
        <f t="shared" ref="I24:I32" si="7">+F24*G24*H24</f>
        <v>375</v>
      </c>
      <c r="J24" s="255">
        <v>20</v>
      </c>
      <c r="K24" s="255">
        <f t="shared" si="5"/>
        <v>1400</v>
      </c>
      <c r="L24" s="588">
        <v>0.5</v>
      </c>
      <c r="M24" s="255">
        <f>I24+K24+(L24*G24*2)</f>
        <v>1780</v>
      </c>
      <c r="N24" s="587">
        <v>15</v>
      </c>
      <c r="O24" s="587">
        <v>5</v>
      </c>
      <c r="P24" s="1175">
        <v>5</v>
      </c>
      <c r="Q24" s="162">
        <f t="shared" ref="Q24:Q32" si="8">N24*O24*P24</f>
        <v>375</v>
      </c>
      <c r="R24" s="162">
        <v>20</v>
      </c>
      <c r="S24" s="162">
        <f t="shared" ref="S24:S32" si="9">(N24-1)*O24*R24</f>
        <v>1400</v>
      </c>
      <c r="T24" s="587">
        <v>0.5</v>
      </c>
      <c r="U24" s="162">
        <f t="shared" ref="U24:U32" si="10">Q24+S24+(T24*O24*2)</f>
        <v>1780</v>
      </c>
      <c r="V24" s="808">
        <f t="shared" ref="V24:V32" si="11">U24-M24</f>
        <v>0</v>
      </c>
    </row>
    <row r="25" spans="1:22" ht="27">
      <c r="A25" s="798">
        <v>11</v>
      </c>
      <c r="B25" s="807" t="s">
        <v>623</v>
      </c>
      <c r="C25" s="911"/>
      <c r="D25" s="17"/>
      <c r="E25" s="1152"/>
      <c r="F25" s="1141">
        <v>15</v>
      </c>
      <c r="G25" s="588">
        <v>5</v>
      </c>
      <c r="H25" s="1163">
        <v>5</v>
      </c>
      <c r="I25" s="786">
        <f t="shared" si="7"/>
        <v>375</v>
      </c>
      <c r="J25" s="255">
        <v>20</v>
      </c>
      <c r="K25" s="255">
        <f t="shared" si="5"/>
        <v>1400</v>
      </c>
      <c r="L25" s="588">
        <v>0.25</v>
      </c>
      <c r="M25" s="255">
        <f t="shared" si="6"/>
        <v>1777.5</v>
      </c>
      <c r="N25" s="587">
        <v>15</v>
      </c>
      <c r="O25" s="587">
        <v>5</v>
      </c>
      <c r="P25" s="1175">
        <v>5</v>
      </c>
      <c r="Q25" s="162">
        <f t="shared" si="8"/>
        <v>375</v>
      </c>
      <c r="R25" s="162">
        <v>20</v>
      </c>
      <c r="S25" s="162">
        <f t="shared" si="9"/>
        <v>1400</v>
      </c>
      <c r="T25" s="587">
        <v>0.25</v>
      </c>
      <c r="U25" s="162">
        <f t="shared" si="10"/>
        <v>1777.5</v>
      </c>
      <c r="V25" s="808">
        <f t="shared" si="11"/>
        <v>0</v>
      </c>
    </row>
    <row r="26" spans="1:22" ht="27">
      <c r="A26" s="798">
        <v>12</v>
      </c>
      <c r="B26" s="807" t="s">
        <v>624</v>
      </c>
      <c r="C26" s="911"/>
      <c r="D26" s="17"/>
      <c r="E26" s="1152"/>
      <c r="F26" s="1141">
        <v>20</v>
      </c>
      <c r="G26" s="588">
        <v>5</v>
      </c>
      <c r="H26" s="1163">
        <v>5</v>
      </c>
      <c r="I26" s="786">
        <f t="shared" si="7"/>
        <v>500</v>
      </c>
      <c r="J26" s="255">
        <v>20</v>
      </c>
      <c r="K26" s="255">
        <f t="shared" si="5"/>
        <v>1900</v>
      </c>
      <c r="L26" s="588">
        <v>1.5</v>
      </c>
      <c r="M26" s="255">
        <f t="shared" si="6"/>
        <v>2415</v>
      </c>
      <c r="N26" s="587">
        <v>20</v>
      </c>
      <c r="O26" s="587">
        <v>5</v>
      </c>
      <c r="P26" s="1175">
        <v>5</v>
      </c>
      <c r="Q26" s="162">
        <f t="shared" si="8"/>
        <v>500</v>
      </c>
      <c r="R26" s="162">
        <v>20</v>
      </c>
      <c r="S26" s="162">
        <f t="shared" si="9"/>
        <v>1900</v>
      </c>
      <c r="T26" s="587">
        <v>1.5</v>
      </c>
      <c r="U26" s="162">
        <f t="shared" si="10"/>
        <v>2415</v>
      </c>
      <c r="V26" s="808">
        <f t="shared" si="11"/>
        <v>0</v>
      </c>
    </row>
    <row r="27" spans="1:22" ht="27">
      <c r="A27" s="798">
        <v>13</v>
      </c>
      <c r="B27" s="807" t="s">
        <v>625</v>
      </c>
      <c r="C27" s="911"/>
      <c r="D27" s="17"/>
      <c r="E27" s="1152"/>
      <c r="F27" s="1141">
        <v>20</v>
      </c>
      <c r="G27" s="588">
        <v>5</v>
      </c>
      <c r="H27" s="1163">
        <v>5</v>
      </c>
      <c r="I27" s="786">
        <f t="shared" si="7"/>
        <v>500</v>
      </c>
      <c r="J27" s="255">
        <v>20</v>
      </c>
      <c r="K27" s="255">
        <f t="shared" si="5"/>
        <v>1900</v>
      </c>
      <c r="L27" s="588">
        <v>1.5</v>
      </c>
      <c r="M27" s="255">
        <f t="shared" si="6"/>
        <v>2415</v>
      </c>
      <c r="N27" s="587">
        <v>20</v>
      </c>
      <c r="O27" s="587">
        <v>5</v>
      </c>
      <c r="P27" s="1175">
        <v>5</v>
      </c>
      <c r="Q27" s="162">
        <f t="shared" si="8"/>
        <v>500</v>
      </c>
      <c r="R27" s="162">
        <v>20</v>
      </c>
      <c r="S27" s="162">
        <f t="shared" si="9"/>
        <v>1900</v>
      </c>
      <c r="T27" s="587">
        <v>1.5</v>
      </c>
      <c r="U27" s="162">
        <f t="shared" si="10"/>
        <v>2415</v>
      </c>
      <c r="V27" s="808">
        <f t="shared" si="11"/>
        <v>0</v>
      </c>
    </row>
    <row r="28" spans="1:22" ht="27">
      <c r="A28" s="798">
        <v>14</v>
      </c>
      <c r="B28" s="807" t="s">
        <v>626</v>
      </c>
      <c r="C28" s="911"/>
      <c r="D28" s="17"/>
      <c r="E28" s="1152"/>
      <c r="F28" s="1141">
        <v>20</v>
      </c>
      <c r="G28" s="588">
        <v>5</v>
      </c>
      <c r="H28" s="1163">
        <v>5</v>
      </c>
      <c r="I28" s="786">
        <f t="shared" si="7"/>
        <v>500</v>
      </c>
      <c r="J28" s="255">
        <v>20</v>
      </c>
      <c r="K28" s="255">
        <f t="shared" si="5"/>
        <v>1900</v>
      </c>
      <c r="L28" s="588">
        <v>1.3</v>
      </c>
      <c r="M28" s="255">
        <f t="shared" si="6"/>
        <v>2413</v>
      </c>
      <c r="N28" s="587">
        <v>20</v>
      </c>
      <c r="O28" s="587">
        <v>5</v>
      </c>
      <c r="P28" s="1175">
        <v>5</v>
      </c>
      <c r="Q28" s="162">
        <f t="shared" si="8"/>
        <v>500</v>
      </c>
      <c r="R28" s="162">
        <v>20</v>
      </c>
      <c r="S28" s="162">
        <f t="shared" si="9"/>
        <v>1900</v>
      </c>
      <c r="T28" s="587">
        <v>1.3</v>
      </c>
      <c r="U28" s="162">
        <f t="shared" si="10"/>
        <v>2413</v>
      </c>
      <c r="V28" s="808">
        <f t="shared" si="11"/>
        <v>0</v>
      </c>
    </row>
    <row r="29" spans="1:22" ht="27">
      <c r="A29" s="798">
        <v>15</v>
      </c>
      <c r="B29" s="807" t="s">
        <v>627</v>
      </c>
      <c r="C29" s="911"/>
      <c r="D29" s="17"/>
      <c r="E29" s="1152"/>
      <c r="F29" s="1141">
        <v>20</v>
      </c>
      <c r="G29" s="588">
        <v>5</v>
      </c>
      <c r="H29" s="1163">
        <v>5</v>
      </c>
      <c r="I29" s="786">
        <f t="shared" si="7"/>
        <v>500</v>
      </c>
      <c r="J29" s="255">
        <v>20</v>
      </c>
      <c r="K29" s="255">
        <f t="shared" si="5"/>
        <v>1900</v>
      </c>
      <c r="L29" s="588">
        <v>0.35</v>
      </c>
      <c r="M29" s="255">
        <f t="shared" si="6"/>
        <v>2403.5</v>
      </c>
      <c r="N29" s="587">
        <v>20</v>
      </c>
      <c r="O29" s="587">
        <v>5</v>
      </c>
      <c r="P29" s="1175">
        <v>5</v>
      </c>
      <c r="Q29" s="162">
        <f t="shared" si="8"/>
        <v>500</v>
      </c>
      <c r="R29" s="162">
        <v>20</v>
      </c>
      <c r="S29" s="162">
        <f t="shared" si="9"/>
        <v>1900</v>
      </c>
      <c r="T29" s="587">
        <v>0.35</v>
      </c>
      <c r="U29" s="162">
        <f t="shared" si="10"/>
        <v>2403.5</v>
      </c>
      <c r="V29" s="808">
        <f t="shared" si="11"/>
        <v>0</v>
      </c>
    </row>
    <row r="30" spans="1:22" ht="40.5">
      <c r="A30" s="798">
        <v>16</v>
      </c>
      <c r="B30" s="807" t="s">
        <v>628</v>
      </c>
      <c r="C30" s="911"/>
      <c r="D30" s="17"/>
      <c r="E30" s="1152"/>
      <c r="F30" s="1141">
        <v>20</v>
      </c>
      <c r="G30" s="588">
        <v>5</v>
      </c>
      <c r="H30" s="1163">
        <v>5</v>
      </c>
      <c r="I30" s="786">
        <f t="shared" si="7"/>
        <v>500</v>
      </c>
      <c r="J30" s="255">
        <v>20</v>
      </c>
      <c r="K30" s="255">
        <f t="shared" si="5"/>
        <v>1900</v>
      </c>
      <c r="L30" s="588">
        <v>0.25</v>
      </c>
      <c r="M30" s="255">
        <f t="shared" si="6"/>
        <v>2402.5</v>
      </c>
      <c r="N30" s="587">
        <v>20</v>
      </c>
      <c r="O30" s="587">
        <v>5</v>
      </c>
      <c r="P30" s="1175">
        <v>5</v>
      </c>
      <c r="Q30" s="162">
        <f t="shared" si="8"/>
        <v>500</v>
      </c>
      <c r="R30" s="162">
        <v>20</v>
      </c>
      <c r="S30" s="162">
        <f t="shared" si="9"/>
        <v>1900</v>
      </c>
      <c r="T30" s="587">
        <v>0.25</v>
      </c>
      <c r="U30" s="162">
        <f t="shared" si="10"/>
        <v>2402.5</v>
      </c>
      <c r="V30" s="808">
        <f t="shared" si="11"/>
        <v>0</v>
      </c>
    </row>
    <row r="31" spans="1:22" ht="27">
      <c r="A31" s="798">
        <v>17</v>
      </c>
      <c r="B31" s="807" t="s">
        <v>629</v>
      </c>
      <c r="C31" s="911"/>
      <c r="D31" s="17"/>
      <c r="E31" s="1152"/>
      <c r="F31" s="1141">
        <v>20</v>
      </c>
      <c r="G31" s="588">
        <v>5</v>
      </c>
      <c r="H31" s="1163">
        <v>5</v>
      </c>
      <c r="I31" s="786">
        <f t="shared" si="7"/>
        <v>500</v>
      </c>
      <c r="J31" s="255">
        <v>20</v>
      </c>
      <c r="K31" s="255">
        <f t="shared" si="5"/>
        <v>1900</v>
      </c>
      <c r="L31" s="588">
        <v>3.5</v>
      </c>
      <c r="M31" s="255">
        <f t="shared" si="6"/>
        <v>2435</v>
      </c>
      <c r="N31" s="587">
        <v>20</v>
      </c>
      <c r="O31" s="587">
        <v>5</v>
      </c>
      <c r="P31" s="1175">
        <v>5</v>
      </c>
      <c r="Q31" s="162">
        <f t="shared" si="8"/>
        <v>500</v>
      </c>
      <c r="R31" s="162">
        <v>20</v>
      </c>
      <c r="S31" s="162">
        <f t="shared" si="9"/>
        <v>1900</v>
      </c>
      <c r="T31" s="587">
        <v>3.5</v>
      </c>
      <c r="U31" s="162">
        <f t="shared" si="10"/>
        <v>2435</v>
      </c>
      <c r="V31" s="808">
        <f t="shared" si="11"/>
        <v>0</v>
      </c>
    </row>
    <row r="32" spans="1:22" ht="27">
      <c r="A32" s="798">
        <v>18</v>
      </c>
      <c r="B32" s="807" t="s">
        <v>630</v>
      </c>
      <c r="C32" s="911"/>
      <c r="D32" s="17"/>
      <c r="E32" s="1152"/>
      <c r="F32" s="1141">
        <v>15</v>
      </c>
      <c r="G32" s="588">
        <v>5</v>
      </c>
      <c r="H32" s="1163">
        <v>5</v>
      </c>
      <c r="I32" s="786">
        <f t="shared" si="7"/>
        <v>375</v>
      </c>
      <c r="J32" s="255">
        <v>20</v>
      </c>
      <c r="K32" s="255">
        <f t="shared" si="5"/>
        <v>1400</v>
      </c>
      <c r="L32" s="588">
        <v>1.1000000000000001</v>
      </c>
      <c r="M32" s="255">
        <f t="shared" si="6"/>
        <v>1786</v>
      </c>
      <c r="N32" s="587">
        <v>15</v>
      </c>
      <c r="O32" s="587">
        <v>5</v>
      </c>
      <c r="P32" s="1175">
        <v>5</v>
      </c>
      <c r="Q32" s="162">
        <f t="shared" si="8"/>
        <v>375</v>
      </c>
      <c r="R32" s="162">
        <v>20</v>
      </c>
      <c r="S32" s="162">
        <f t="shared" si="9"/>
        <v>1400</v>
      </c>
      <c r="T32" s="587">
        <v>1.1000000000000001</v>
      </c>
      <c r="U32" s="162">
        <f t="shared" si="10"/>
        <v>1786</v>
      </c>
      <c r="V32" s="808">
        <f t="shared" si="11"/>
        <v>0</v>
      </c>
    </row>
    <row r="33" spans="1:22" ht="16.5" customHeight="1" thickBot="1">
      <c r="A33" s="799"/>
      <c r="B33" s="809"/>
      <c r="C33" s="912"/>
      <c r="D33" s="810"/>
      <c r="E33" s="811"/>
      <c r="F33" s="811"/>
      <c r="G33" s="811"/>
      <c r="H33" s="1184"/>
      <c r="I33" s="812"/>
      <c r="J33" s="812"/>
      <c r="K33" s="812"/>
      <c r="L33" s="811"/>
      <c r="M33" s="812">
        <v>-15.8</v>
      </c>
      <c r="N33" s="813"/>
      <c r="O33" s="813"/>
      <c r="P33" s="1170"/>
      <c r="Q33" s="814">
        <f>N33*O33*3</f>
        <v>0</v>
      </c>
      <c r="R33" s="814"/>
      <c r="S33" s="814">
        <f>(N33-1)*O33*R33</f>
        <v>0</v>
      </c>
      <c r="T33" s="813"/>
      <c r="U33" s="814">
        <v>-15.8</v>
      </c>
      <c r="V33" s="815">
        <f>U33-M33</f>
        <v>0</v>
      </c>
    </row>
    <row r="34" spans="1:22" s="884" customFormat="1" ht="29.25" customHeight="1" thickBot="1">
      <c r="A34" s="1286"/>
      <c r="B34" s="1287" t="s">
        <v>5893</v>
      </c>
      <c r="C34" s="1287"/>
      <c r="D34" s="1287"/>
      <c r="E34" s="1501">
        <v>1277</v>
      </c>
      <c r="F34" s="1288"/>
      <c r="G34" s="1288"/>
      <c r="H34" s="1288"/>
      <c r="I34" s="1288">
        <f>SUM(I14:I33)</f>
        <v>5075</v>
      </c>
      <c r="J34" s="1288"/>
      <c r="K34" s="1288">
        <f>SUM(K14:K33)</f>
        <v>16240</v>
      </c>
      <c r="L34" s="1288"/>
      <c r="M34" s="1288">
        <f>SUM(M14:M33)</f>
        <v>21751.5</v>
      </c>
      <c r="N34" s="1288"/>
      <c r="O34" s="1288"/>
      <c r="P34" s="1288"/>
      <c r="Q34" s="1288">
        <f>SUM(Q14:Q33)</f>
        <v>5075</v>
      </c>
      <c r="R34" s="1288"/>
      <c r="S34" s="1288">
        <f>SUM(S14:S33)</f>
        <v>16240</v>
      </c>
      <c r="T34" s="1288"/>
      <c r="U34" s="1288">
        <f>SUM(U14:U33)</f>
        <v>21751.5</v>
      </c>
      <c r="V34" s="1288">
        <f>SUM(V14:V33)</f>
        <v>0</v>
      </c>
    </row>
    <row r="35" spans="1:22" ht="71.25">
      <c r="A35" s="1337"/>
      <c r="B35" s="1338" t="s">
        <v>7122</v>
      </c>
      <c r="C35" s="1283" t="s">
        <v>7123</v>
      </c>
      <c r="D35" s="1339" t="s">
        <v>1</v>
      </c>
      <c r="E35" s="1339" t="s">
        <v>1</v>
      </c>
      <c r="F35" s="1339" t="s">
        <v>1</v>
      </c>
      <c r="G35" s="1339" t="s">
        <v>1</v>
      </c>
      <c r="H35" s="1340" t="s">
        <v>1</v>
      </c>
      <c r="I35" s="1339" t="s">
        <v>1</v>
      </c>
      <c r="J35" s="1339" t="s">
        <v>1</v>
      </c>
      <c r="K35" s="1339" t="s">
        <v>1</v>
      </c>
      <c r="L35" s="1339" t="s">
        <v>1</v>
      </c>
      <c r="M35" s="1339" t="s">
        <v>1</v>
      </c>
      <c r="N35" s="1339" t="s">
        <v>1</v>
      </c>
      <c r="O35" s="1339" t="s">
        <v>1</v>
      </c>
      <c r="P35" s="1340"/>
      <c r="Q35" s="1339" t="s">
        <v>1</v>
      </c>
      <c r="R35" s="1339" t="s">
        <v>1</v>
      </c>
      <c r="S35" s="1339" t="s">
        <v>1</v>
      </c>
      <c r="T35" s="1339" t="s">
        <v>1</v>
      </c>
      <c r="U35" s="1339" t="s">
        <v>1</v>
      </c>
      <c r="V35" s="1341" t="s">
        <v>1</v>
      </c>
    </row>
    <row r="36" spans="1:22" ht="45.75" customHeight="1">
      <c r="A36" s="1342"/>
      <c r="B36" s="1343" t="s">
        <v>7124</v>
      </c>
      <c r="C36" s="1344"/>
      <c r="D36" s="1345"/>
      <c r="E36" s="1345"/>
      <c r="F36" s="1345"/>
      <c r="G36" s="1345"/>
      <c r="H36" s="1345"/>
      <c r="I36" s="1345"/>
      <c r="J36" s="1345"/>
      <c r="K36" s="1345"/>
      <c r="L36" s="1345"/>
      <c r="M36" s="1346">
        <f>SUM(M37:M39)</f>
        <v>0</v>
      </c>
      <c r="N36" s="1345"/>
      <c r="O36" s="1345"/>
      <c r="P36" s="1345"/>
      <c r="Q36" s="1346">
        <f>SUM(Q37:Q39)</f>
        <v>0</v>
      </c>
      <c r="R36" s="1345"/>
      <c r="S36" s="1345">
        <v>0</v>
      </c>
      <c r="T36" s="1345"/>
      <c r="U36" s="1346">
        <f>SUM(U37:U39)</f>
        <v>0</v>
      </c>
      <c r="V36" s="1346">
        <f>+U36-M36</f>
        <v>0</v>
      </c>
    </row>
    <row r="37" spans="1:22" ht="16.5" customHeight="1">
      <c r="A37" s="862">
        <v>1</v>
      </c>
      <c r="B37" s="1158"/>
      <c r="C37" s="1284"/>
      <c r="D37" s="1158"/>
      <c r="E37" s="1475"/>
      <c r="F37" s="1284"/>
      <c r="G37" s="1284"/>
      <c r="H37" s="1284"/>
      <c r="I37" s="162">
        <f>F37*G37*H37</f>
        <v>0</v>
      </c>
      <c r="J37" s="162"/>
      <c r="K37" s="162">
        <f>(F37-1)*G37*J37</f>
        <v>0</v>
      </c>
      <c r="L37" s="1284"/>
      <c r="M37" s="162">
        <f>I37+K37+(L37*G37*2)</f>
        <v>0</v>
      </c>
      <c r="N37" s="1284"/>
      <c r="O37" s="1284"/>
      <c r="P37" s="1284"/>
      <c r="Q37" s="162">
        <f>N37*O37*P37</f>
        <v>0</v>
      </c>
      <c r="R37" s="162"/>
      <c r="S37" s="162">
        <f>(N37-1)*O37*R37</f>
        <v>0</v>
      </c>
      <c r="T37" s="1284"/>
      <c r="U37" s="162">
        <f>Q37+S37+(T37*O37*2)</f>
        <v>0</v>
      </c>
      <c r="V37" s="808">
        <f>+U37-M37</f>
        <v>0</v>
      </c>
    </row>
    <row r="38" spans="1:22" ht="16.5" customHeight="1">
      <c r="A38" s="1159">
        <v>2</v>
      </c>
      <c r="B38" s="1347"/>
      <c r="C38" s="1282"/>
      <c r="D38" s="1347"/>
      <c r="E38" s="1471"/>
      <c r="F38" s="1282"/>
      <c r="G38" s="1282"/>
      <c r="H38" s="1282"/>
      <c r="I38" s="1161">
        <f>F38*G38*H38</f>
        <v>0</v>
      </c>
      <c r="J38" s="1161"/>
      <c r="K38" s="1161">
        <f>(F38-1)*G38*J38</f>
        <v>0</v>
      </c>
      <c r="L38" s="1282"/>
      <c r="M38" s="1161">
        <f>I38+K38+(L38*G38*2)</f>
        <v>0</v>
      </c>
      <c r="N38" s="1282"/>
      <c r="O38" s="1282"/>
      <c r="P38" s="1282"/>
      <c r="Q38" s="1161">
        <f>N38*O38*P38</f>
        <v>0</v>
      </c>
      <c r="R38" s="1161"/>
      <c r="S38" s="1161">
        <f>(N38-1)*O38*R38</f>
        <v>0</v>
      </c>
      <c r="T38" s="1282"/>
      <c r="U38" s="1161">
        <f>Q38+S38+(T38*O38*2)</f>
        <v>0</v>
      </c>
      <c r="V38" s="1162">
        <f t="shared" ref="V38:V39" si="12">+U38-M38</f>
        <v>0</v>
      </c>
    </row>
    <row r="39" spans="1:22" ht="16.5" customHeight="1" thickBot="1">
      <c r="A39" s="818">
        <v>3</v>
      </c>
      <c r="B39" s="819"/>
      <c r="C39" s="813"/>
      <c r="D39" s="819"/>
      <c r="E39" s="813"/>
      <c r="F39" s="813"/>
      <c r="G39" s="813"/>
      <c r="H39" s="813"/>
      <c r="I39" s="814">
        <f>F39*G39*H39</f>
        <v>0</v>
      </c>
      <c r="J39" s="814"/>
      <c r="K39" s="814">
        <f>(F39-1)*G39*J39</f>
        <v>0</v>
      </c>
      <c r="L39" s="813"/>
      <c r="M39" s="814">
        <f>I39+K39+(L39*G39*2)</f>
        <v>0</v>
      </c>
      <c r="N39" s="813"/>
      <c r="O39" s="813"/>
      <c r="P39" s="813"/>
      <c r="Q39" s="814">
        <f>N39*O39*P39</f>
        <v>0</v>
      </c>
      <c r="R39" s="814"/>
      <c r="S39" s="814">
        <f>(N39-1)*O39*R39</f>
        <v>0</v>
      </c>
      <c r="T39" s="813"/>
      <c r="U39" s="814">
        <f>Q39+S39+(T39*O39*2)</f>
        <v>0</v>
      </c>
      <c r="V39" s="815">
        <f t="shared" si="12"/>
        <v>0</v>
      </c>
    </row>
    <row r="40" spans="1:22" ht="45.75" customHeight="1">
      <c r="A40" s="1342"/>
      <c r="B40" s="1343" t="s">
        <v>7125</v>
      </c>
      <c r="C40" s="1344"/>
      <c r="D40" s="1346"/>
      <c r="E40" s="1346">
        <f>SUM(E41:E45)</f>
        <v>0</v>
      </c>
      <c r="F40" s="1345"/>
      <c r="G40" s="1345"/>
      <c r="H40" s="1345"/>
      <c r="I40" s="1346">
        <f>SUM(I41:I45)</f>
        <v>706.10241200639996</v>
      </c>
      <c r="J40" s="1345"/>
      <c r="K40" s="1346">
        <f>SUM(K41:K45)</f>
        <v>1088.27568</v>
      </c>
      <c r="L40" s="1345"/>
      <c r="M40" s="1346">
        <f>SUM(M41:M46)</f>
        <v>4999.9780920064004</v>
      </c>
      <c r="N40" s="1345"/>
      <c r="O40" s="1345"/>
      <c r="P40" s="1345"/>
      <c r="Q40" s="1346">
        <f>SUM(Q41:Q45)</f>
        <v>2489.4206950080002</v>
      </c>
      <c r="R40" s="1345"/>
      <c r="S40" s="1346">
        <f>SUM(S41:S45)</f>
        <v>2935.8229200000001</v>
      </c>
      <c r="T40" s="1345"/>
      <c r="U40" s="1346">
        <f>SUM(U41:U46)</f>
        <v>15000.043615008</v>
      </c>
      <c r="V40" s="1346">
        <f>+U40-M40</f>
        <v>10000.0655230016</v>
      </c>
    </row>
    <row r="41" spans="1:22">
      <c r="A41" s="862">
        <v>1</v>
      </c>
      <c r="B41" s="1158" t="s">
        <v>6647</v>
      </c>
      <c r="C41" s="1285">
        <v>406.68</v>
      </c>
      <c r="D41" s="1158"/>
      <c r="E41" s="1475"/>
      <c r="F41" s="1284">
        <v>4</v>
      </c>
      <c r="G41" s="1284">
        <v>4</v>
      </c>
      <c r="H41" s="736">
        <v>59.016280000000002</v>
      </c>
      <c r="I41" s="162">
        <f>C41*F41*G41*H41/1000</f>
        <v>384.01185200639998</v>
      </c>
      <c r="J41" s="162">
        <v>157</v>
      </c>
      <c r="K41" s="162">
        <f>C41*(F41-1)*G41*J41/1000</f>
        <v>766.18511999999998</v>
      </c>
      <c r="L41" s="162">
        <v>150</v>
      </c>
      <c r="M41" s="162">
        <f>I41+K41+(L41*G41*2)</f>
        <v>2350.1969720063998</v>
      </c>
      <c r="N41" s="1284">
        <v>4</v>
      </c>
      <c r="O41" s="1284">
        <v>5</v>
      </c>
      <c r="P41" s="736">
        <f>134*440.42/1000</f>
        <v>59.016280000000002</v>
      </c>
      <c r="Q41" s="736">
        <f>C41*N41*O41*P41/1000</f>
        <v>480.01481500800008</v>
      </c>
      <c r="R41" s="736">
        <f>157</f>
        <v>157</v>
      </c>
      <c r="S41" s="736">
        <f>C41*(N41-1)*O41*R41/1000</f>
        <v>957.73140000000001</v>
      </c>
      <c r="T41" s="736">
        <v>150</v>
      </c>
      <c r="U41" s="736">
        <f>Q41+S41+(T41*O41*2)</f>
        <v>2937.746215008</v>
      </c>
      <c r="V41" s="808">
        <f>U41-M41</f>
        <v>587.54924300160019</v>
      </c>
    </row>
    <row r="42" spans="1:22">
      <c r="A42" s="862">
        <v>2</v>
      </c>
      <c r="B42" s="1158" t="s">
        <v>6648</v>
      </c>
      <c r="C42" s="1285">
        <v>406.68</v>
      </c>
      <c r="D42" s="1158"/>
      <c r="E42" s="1475"/>
      <c r="F42" s="1284">
        <v>3</v>
      </c>
      <c r="G42" s="1284">
        <v>4</v>
      </c>
      <c r="H42" s="736">
        <v>66</v>
      </c>
      <c r="I42" s="162">
        <f t="shared" ref="I42:I45" si="13">C42*F42*G42*H42/1000</f>
        <v>322.09055999999998</v>
      </c>
      <c r="J42" s="162">
        <v>99</v>
      </c>
      <c r="K42" s="162">
        <f t="shared" ref="K42:K45" si="14">C42*(F42-1)*G42*J42/1000</f>
        <v>322.09055999999998</v>
      </c>
      <c r="L42" s="162">
        <v>250</v>
      </c>
      <c r="M42" s="162">
        <f>I42+K42+(L42*G42*2)</f>
        <v>2644.1811200000002</v>
      </c>
      <c r="N42" s="1284">
        <v>4</v>
      </c>
      <c r="O42" s="1284">
        <v>4</v>
      </c>
      <c r="P42" s="736">
        <f>66</f>
        <v>66</v>
      </c>
      <c r="Q42" s="736">
        <f t="shared" ref="Q42:Q45" si="15">C42*N42*O42*P42/1000</f>
        <v>429.45408000000003</v>
      </c>
      <c r="R42" s="736">
        <f>99</f>
        <v>99</v>
      </c>
      <c r="S42" s="736">
        <f t="shared" ref="S42:S45" si="16">C42*(N42-1)*O42*R42/1000</f>
        <v>483.13583999999997</v>
      </c>
      <c r="T42" s="736">
        <v>250</v>
      </c>
      <c r="U42" s="736">
        <f>Q42+S42+(T42*O42*2)</f>
        <v>2912.5899199999999</v>
      </c>
      <c r="V42" s="808">
        <f>U42-M42</f>
        <v>268.4087999999997</v>
      </c>
    </row>
    <row r="43" spans="1:22">
      <c r="A43" s="1159">
        <v>3</v>
      </c>
      <c r="B43" s="1160" t="s">
        <v>6649</v>
      </c>
      <c r="C43" s="1285">
        <v>406.68</v>
      </c>
      <c r="D43" s="1160"/>
      <c r="E43" s="1473"/>
      <c r="F43" s="1282"/>
      <c r="G43" s="1282"/>
      <c r="H43" s="1173"/>
      <c r="I43" s="162">
        <f t="shared" si="13"/>
        <v>0</v>
      </c>
      <c r="J43" s="1161"/>
      <c r="K43" s="162">
        <f t="shared" si="14"/>
        <v>0</v>
      </c>
      <c r="L43" s="162"/>
      <c r="M43" s="1161">
        <f>I43+K43+(L43*G43*2)</f>
        <v>0</v>
      </c>
      <c r="N43" s="1282">
        <v>3</v>
      </c>
      <c r="O43" s="1282">
        <v>4</v>
      </c>
      <c r="P43" s="1173">
        <f>93</f>
        <v>93</v>
      </c>
      <c r="Q43" s="736">
        <f t="shared" si="15"/>
        <v>453.85487999999998</v>
      </c>
      <c r="R43" s="1173">
        <f>119</f>
        <v>119</v>
      </c>
      <c r="S43" s="736">
        <f t="shared" si="16"/>
        <v>387.15935999999999</v>
      </c>
      <c r="T43" s="1173">
        <v>240</v>
      </c>
      <c r="U43" s="1173">
        <f>Q43+S43+(T43*O43*2)</f>
        <v>2761.01424</v>
      </c>
      <c r="V43" s="1162">
        <f>U43-M43</f>
        <v>2761.01424</v>
      </c>
    </row>
    <row r="44" spans="1:22">
      <c r="A44" s="1159">
        <v>4</v>
      </c>
      <c r="B44" s="1160" t="s">
        <v>6650</v>
      </c>
      <c r="C44" s="1285">
        <v>406.68</v>
      </c>
      <c r="D44" s="1160"/>
      <c r="E44" s="1473"/>
      <c r="F44" s="1282"/>
      <c r="G44" s="1282"/>
      <c r="H44" s="1173"/>
      <c r="I44" s="162">
        <f t="shared" si="13"/>
        <v>0</v>
      </c>
      <c r="J44" s="1161"/>
      <c r="K44" s="162">
        <f t="shared" si="14"/>
        <v>0</v>
      </c>
      <c r="L44" s="162"/>
      <c r="M44" s="1161">
        <f>I44+K44+(L44*G44*2)</f>
        <v>0</v>
      </c>
      <c r="N44" s="1282">
        <v>4</v>
      </c>
      <c r="O44" s="1282">
        <v>5</v>
      </c>
      <c r="P44" s="1173">
        <f>111</f>
        <v>111</v>
      </c>
      <c r="Q44" s="736">
        <f t="shared" si="15"/>
        <v>902.82960000000014</v>
      </c>
      <c r="R44" s="1173">
        <f>130</f>
        <v>130</v>
      </c>
      <c r="S44" s="736">
        <f t="shared" si="16"/>
        <v>793.02599999999995</v>
      </c>
      <c r="T44" s="1173">
        <v>300</v>
      </c>
      <c r="U44" s="1173">
        <f>Q44+S44+(T44*O44*2)</f>
        <v>4695.8555999999999</v>
      </c>
      <c r="V44" s="1162">
        <f>U44-M44</f>
        <v>4695.8555999999999</v>
      </c>
    </row>
    <row r="45" spans="1:22">
      <c r="A45" s="862">
        <v>5</v>
      </c>
      <c r="B45" s="11" t="s">
        <v>6651</v>
      </c>
      <c r="C45" s="1285">
        <v>406.68</v>
      </c>
      <c r="D45" s="11"/>
      <c r="E45" s="1474"/>
      <c r="F45" s="1284"/>
      <c r="G45" s="1284"/>
      <c r="H45" s="736"/>
      <c r="I45" s="162">
        <f t="shared" si="13"/>
        <v>0</v>
      </c>
      <c r="J45" s="162"/>
      <c r="K45" s="162">
        <f t="shared" si="14"/>
        <v>0</v>
      </c>
      <c r="L45" s="162"/>
      <c r="M45" s="162">
        <f>I45+K45+(L45*G45*2)</f>
        <v>0</v>
      </c>
      <c r="N45" s="1284">
        <v>3</v>
      </c>
      <c r="O45" s="1284">
        <v>3</v>
      </c>
      <c r="P45" s="736">
        <f>61</f>
        <v>61</v>
      </c>
      <c r="Q45" s="736">
        <f t="shared" si="15"/>
        <v>223.26732000000001</v>
      </c>
      <c r="R45" s="162">
        <f>129</f>
        <v>129</v>
      </c>
      <c r="S45" s="736">
        <f t="shared" si="16"/>
        <v>314.77032000000003</v>
      </c>
      <c r="T45" s="1173">
        <v>190</v>
      </c>
      <c r="U45" s="162">
        <f>Q45+S45+(T45*O45*2)</f>
        <v>1678.03764</v>
      </c>
      <c r="V45" s="808">
        <f>U45-M45</f>
        <v>1678.03764</v>
      </c>
    </row>
    <row r="46" spans="1:22" ht="14.25" thickBot="1">
      <c r="A46" s="1159"/>
      <c r="B46" s="1160"/>
      <c r="C46" s="1160"/>
      <c r="D46" s="1160"/>
      <c r="E46" s="1473"/>
      <c r="F46" s="1282"/>
      <c r="G46" s="1282"/>
      <c r="H46" s="1173"/>
      <c r="I46" s="1161"/>
      <c r="J46" s="1161"/>
      <c r="K46" s="1161"/>
      <c r="L46" s="1282"/>
      <c r="M46" s="1161">
        <v>5.6</v>
      </c>
      <c r="N46" s="1282"/>
      <c r="O46" s="1282"/>
      <c r="P46" s="1173"/>
      <c r="Q46" s="1161"/>
      <c r="R46" s="1161"/>
      <c r="S46" s="1161"/>
      <c r="T46" s="1282"/>
      <c r="U46" s="1161">
        <v>14.8</v>
      </c>
      <c r="V46" s="1162"/>
    </row>
    <row r="47" spans="1:22" s="884" customFormat="1" ht="29.25" thickBot="1">
      <c r="A47" s="1497"/>
      <c r="B47" s="1498" t="s">
        <v>5895</v>
      </c>
      <c r="C47" s="1498"/>
      <c r="D47" s="1498"/>
      <c r="E47" s="729">
        <v>3742.51</v>
      </c>
      <c r="F47" s="1171"/>
      <c r="G47" s="1171"/>
      <c r="H47" s="1171"/>
      <c r="I47" s="1171">
        <f>+I40+I36</f>
        <v>706.10241200639996</v>
      </c>
      <c r="J47" s="1171"/>
      <c r="K47" s="1171">
        <f>+K40+K36</f>
        <v>1088.27568</v>
      </c>
      <c r="L47" s="1171"/>
      <c r="M47" s="1171">
        <f>+M40+M36</f>
        <v>4999.9780920064004</v>
      </c>
      <c r="N47" s="1171"/>
      <c r="O47" s="1171"/>
      <c r="P47" s="1171"/>
      <c r="Q47" s="1171">
        <f>+Q40+Q36</f>
        <v>2489.4206950080002</v>
      </c>
      <c r="R47" s="1171"/>
      <c r="S47" s="1171">
        <f>+S40+S36</f>
        <v>2935.8229200000001</v>
      </c>
      <c r="T47" s="1171"/>
      <c r="U47" s="1171">
        <f>+U40+U36</f>
        <v>15000.043615008</v>
      </c>
      <c r="V47" s="1171">
        <f>+V40+V36</f>
        <v>10000.0655230016</v>
      </c>
    </row>
    <row r="48" spans="1:22" ht="14.25">
      <c r="B48" s="168"/>
      <c r="C48" s="168"/>
      <c r="D48" s="168"/>
      <c r="E48" s="788"/>
      <c r="F48" s="169"/>
      <c r="G48" s="170"/>
      <c r="H48" s="1174"/>
      <c r="I48" s="170"/>
      <c r="J48" s="170"/>
      <c r="K48" s="170"/>
      <c r="L48" s="170"/>
      <c r="M48" s="170">
        <v>21751.5</v>
      </c>
      <c r="N48" s="169"/>
      <c r="O48" s="170"/>
      <c r="P48" s="1174"/>
      <c r="Q48" s="170"/>
      <c r="R48" s="170"/>
      <c r="S48" s="170"/>
      <c r="T48" s="170"/>
      <c r="U48" s="170"/>
    </row>
    <row r="49" spans="1:32" ht="18" thickBot="1">
      <c r="B49" s="202" t="s">
        <v>485</v>
      </c>
      <c r="C49" s="202"/>
      <c r="D49" s="787"/>
    </row>
    <row r="50" spans="1:32" ht="15" thickBot="1">
      <c r="A50" s="792"/>
      <c r="B50" s="792"/>
      <c r="C50" s="792"/>
      <c r="D50" s="2264" t="s">
        <v>7087</v>
      </c>
      <c r="E50" s="2265"/>
      <c r="F50" s="2255" t="s">
        <v>1978</v>
      </c>
      <c r="G50" s="2256"/>
      <c r="H50" s="2256"/>
      <c r="I50" s="2256"/>
      <c r="J50" s="2256"/>
      <c r="K50" s="2256"/>
      <c r="L50" s="2256"/>
      <c r="M50" s="2257"/>
      <c r="N50" s="2258" t="s">
        <v>4788</v>
      </c>
      <c r="O50" s="2259"/>
      <c r="P50" s="2259"/>
      <c r="Q50" s="2259"/>
      <c r="R50" s="2259"/>
      <c r="S50" s="2259"/>
      <c r="T50" s="2259"/>
      <c r="U50" s="2260"/>
      <c r="V50" s="149"/>
    </row>
    <row r="51" spans="1:32" ht="21.75" customHeight="1">
      <c r="A51" s="793"/>
      <c r="B51" s="793"/>
      <c r="C51" s="793"/>
      <c r="D51" s="777"/>
      <c r="E51" s="1500"/>
      <c r="F51" s="778"/>
      <c r="G51" s="779"/>
      <c r="H51" s="2252" t="s">
        <v>182</v>
      </c>
      <c r="I51" s="2253"/>
      <c r="J51" s="2252" t="s">
        <v>186</v>
      </c>
      <c r="K51" s="2253"/>
      <c r="L51" s="779"/>
      <c r="M51" s="781"/>
      <c r="N51" s="153"/>
      <c r="O51" s="151"/>
      <c r="P51" s="2252" t="s">
        <v>182</v>
      </c>
      <c r="Q51" s="2253"/>
      <c r="R51" s="2250" t="s">
        <v>186</v>
      </c>
      <c r="S51" s="2251"/>
      <c r="T51" s="151"/>
      <c r="U51" s="152"/>
      <c r="V51" s="154"/>
    </row>
    <row r="52" spans="1:32" s="16" customFormat="1" ht="63.75" customHeight="1" thickBot="1">
      <c r="A52" s="794" t="s">
        <v>114</v>
      </c>
      <c r="B52" s="794" t="s">
        <v>179</v>
      </c>
      <c r="C52" s="794" t="s">
        <v>919</v>
      </c>
      <c r="D52" s="791" t="s">
        <v>181</v>
      </c>
      <c r="E52" s="791" t="s">
        <v>185</v>
      </c>
      <c r="F52" s="1139" t="s">
        <v>180</v>
      </c>
      <c r="G52" s="782" t="s">
        <v>181</v>
      </c>
      <c r="H52" s="1167" t="s">
        <v>183</v>
      </c>
      <c r="I52" s="782" t="s">
        <v>113</v>
      </c>
      <c r="J52" s="1135" t="s">
        <v>183</v>
      </c>
      <c r="K52" s="1135" t="s">
        <v>113</v>
      </c>
      <c r="L52" s="782" t="s">
        <v>184</v>
      </c>
      <c r="M52" s="783" t="s">
        <v>185</v>
      </c>
      <c r="N52" s="158" t="s">
        <v>180</v>
      </c>
      <c r="O52" s="155" t="s">
        <v>181</v>
      </c>
      <c r="P52" s="1167" t="s">
        <v>183</v>
      </c>
      <c r="Q52" s="782" t="s">
        <v>113</v>
      </c>
      <c r="R52" s="1041" t="s">
        <v>183</v>
      </c>
      <c r="S52" s="1041" t="s">
        <v>113</v>
      </c>
      <c r="T52" s="155" t="s">
        <v>187</v>
      </c>
      <c r="U52" s="157" t="s">
        <v>185</v>
      </c>
      <c r="V52" s="159" t="s">
        <v>188</v>
      </c>
    </row>
    <row r="53" spans="1:32" s="16" customFormat="1" ht="12.75">
      <c r="A53" s="796">
        <v>1</v>
      </c>
      <c r="B53" s="800">
        <v>2</v>
      </c>
      <c r="C53" s="910">
        <v>3</v>
      </c>
      <c r="D53" s="801">
        <v>4</v>
      </c>
      <c r="E53" s="802">
        <v>5</v>
      </c>
      <c r="F53" s="801">
        <v>6</v>
      </c>
      <c r="G53" s="802">
        <v>7</v>
      </c>
      <c r="H53" s="1183">
        <v>8</v>
      </c>
      <c r="I53" s="801">
        <v>9</v>
      </c>
      <c r="J53" s="802">
        <v>10</v>
      </c>
      <c r="K53" s="801">
        <v>11</v>
      </c>
      <c r="L53" s="802">
        <v>12</v>
      </c>
      <c r="M53" s="801">
        <v>13</v>
      </c>
      <c r="N53" s="803">
        <v>14</v>
      </c>
      <c r="O53" s="804">
        <v>15</v>
      </c>
      <c r="P53" s="1168">
        <v>16</v>
      </c>
      <c r="Q53" s="803">
        <v>17</v>
      </c>
      <c r="R53" s="804">
        <v>18</v>
      </c>
      <c r="S53" s="803">
        <v>19</v>
      </c>
      <c r="T53" s="804">
        <v>20</v>
      </c>
      <c r="U53" s="803">
        <v>21</v>
      </c>
      <c r="V53" s="805">
        <v>22</v>
      </c>
    </row>
    <row r="54" spans="1:32" ht="27">
      <c r="A54" s="720">
        <v>1</v>
      </c>
      <c r="B54" s="858" t="s">
        <v>5884</v>
      </c>
      <c r="C54" s="1071" t="s">
        <v>4800</v>
      </c>
      <c r="D54" s="841"/>
      <c r="E54" s="1502"/>
      <c r="F54" s="859">
        <v>4</v>
      </c>
      <c r="G54" s="785">
        <v>4</v>
      </c>
      <c r="H54" s="1163">
        <v>5</v>
      </c>
      <c r="I54" s="786">
        <f>+F54*G54*H54</f>
        <v>80</v>
      </c>
      <c r="J54" s="786">
        <v>20</v>
      </c>
      <c r="K54" s="786">
        <f>(F54-1)*G54*J54</f>
        <v>240</v>
      </c>
      <c r="L54" s="785">
        <v>1.3</v>
      </c>
      <c r="M54" s="860">
        <f>I54+K54+(L54*G54*2)</f>
        <v>330.4</v>
      </c>
      <c r="N54" s="855">
        <v>4</v>
      </c>
      <c r="O54" s="921">
        <v>4</v>
      </c>
      <c r="P54" s="1175">
        <v>5</v>
      </c>
      <c r="Q54" s="162">
        <f t="shared" ref="Q54:Q62" si="17">N54*O54*P54</f>
        <v>80</v>
      </c>
      <c r="R54" s="160">
        <v>20</v>
      </c>
      <c r="S54" s="160">
        <f>(N54-1)*O54*R54</f>
        <v>240</v>
      </c>
      <c r="T54" s="1153">
        <v>1.3</v>
      </c>
      <c r="U54" s="161">
        <f>Q54+S54+(T54*O54*2)</f>
        <v>330.4</v>
      </c>
      <c r="V54" s="849">
        <f>U54-M54</f>
        <v>0</v>
      </c>
      <c r="Y54" s="1138">
        <v>6</v>
      </c>
      <c r="Z54" s="1136">
        <v>4</v>
      </c>
      <c r="AA54" s="162">
        <v>5</v>
      </c>
      <c r="AB54" s="162">
        <f>Y54*Z54*AA54</f>
        <v>120</v>
      </c>
      <c r="AC54" s="160">
        <v>20</v>
      </c>
      <c r="AD54" s="162">
        <f>(Y54-1)*Z54*AC54</f>
        <v>400</v>
      </c>
      <c r="AE54" s="1153">
        <v>1.3</v>
      </c>
      <c r="AF54" s="162">
        <f>AB54+AD54+(AE54*Z54*2)</f>
        <v>530.4</v>
      </c>
    </row>
    <row r="55" spans="1:32" ht="27">
      <c r="A55" s="817">
        <v>2</v>
      </c>
      <c r="B55" s="820" t="s">
        <v>5885</v>
      </c>
      <c r="C55" s="1071" t="s">
        <v>4800</v>
      </c>
      <c r="D55" s="841"/>
      <c r="E55" s="1502"/>
      <c r="F55" s="859">
        <v>3</v>
      </c>
      <c r="G55" s="785">
        <v>4</v>
      </c>
      <c r="H55" s="1163">
        <v>5</v>
      </c>
      <c r="I55" s="786">
        <f t="shared" ref="I55:I62" si="18">+F55*G55*H55</f>
        <v>60</v>
      </c>
      <c r="J55" s="786">
        <v>20</v>
      </c>
      <c r="K55" s="786">
        <f t="shared" ref="K55:K62" si="19">(F55-1)*G55*J55</f>
        <v>160</v>
      </c>
      <c r="L55" s="785">
        <v>1.5</v>
      </c>
      <c r="M55" s="860">
        <f t="shared" ref="M55:M62" si="20">I55+K55+(L55*G55*2)</f>
        <v>232</v>
      </c>
      <c r="N55" s="855">
        <v>3</v>
      </c>
      <c r="O55" s="921">
        <v>4</v>
      </c>
      <c r="P55" s="1175">
        <v>5</v>
      </c>
      <c r="Q55" s="162">
        <f t="shared" si="17"/>
        <v>60</v>
      </c>
      <c r="R55" s="160">
        <v>20</v>
      </c>
      <c r="S55" s="160">
        <f t="shared" ref="S55:S63" si="21">(N55-1)*O55*R55</f>
        <v>160</v>
      </c>
      <c r="T55" s="1154">
        <v>1.5</v>
      </c>
      <c r="U55" s="808">
        <f>Q55+S55+(T55*O55*2)</f>
        <v>232</v>
      </c>
      <c r="V55" s="849">
        <f>U55-M55</f>
        <v>0</v>
      </c>
      <c r="Y55" s="1138">
        <v>3</v>
      </c>
      <c r="Z55" s="1136">
        <v>4</v>
      </c>
      <c r="AA55" s="162">
        <v>5</v>
      </c>
      <c r="AB55" s="162">
        <f t="shared" ref="AB55:AB62" si="22">Y55*Z55*AA55</f>
        <v>60</v>
      </c>
      <c r="AC55" s="160">
        <v>20</v>
      </c>
      <c r="AD55" s="162">
        <f t="shared" ref="AD55:AD62" si="23">(Y55-1)*Z55*AC55</f>
        <v>160</v>
      </c>
      <c r="AE55" s="1154">
        <v>1.5</v>
      </c>
      <c r="AF55" s="162">
        <f t="shared" ref="AF55:AF62" si="24">AB55+AD55+(AE55*Z55*2)</f>
        <v>232</v>
      </c>
    </row>
    <row r="56" spans="1:32" ht="27">
      <c r="A56" s="817">
        <v>3</v>
      </c>
      <c r="B56" s="820" t="s">
        <v>5886</v>
      </c>
      <c r="C56" s="1071" t="s">
        <v>4800</v>
      </c>
      <c r="D56" s="841"/>
      <c r="E56" s="1502"/>
      <c r="F56" s="859">
        <v>3</v>
      </c>
      <c r="G56" s="785">
        <v>4</v>
      </c>
      <c r="H56" s="1163">
        <v>5</v>
      </c>
      <c r="I56" s="786">
        <f t="shared" si="18"/>
        <v>60</v>
      </c>
      <c r="J56" s="786">
        <v>20</v>
      </c>
      <c r="K56" s="786">
        <f t="shared" si="19"/>
        <v>160</v>
      </c>
      <c r="L56" s="785">
        <v>1.5</v>
      </c>
      <c r="M56" s="860">
        <f t="shared" si="20"/>
        <v>232</v>
      </c>
      <c r="N56" s="855">
        <v>4</v>
      </c>
      <c r="O56" s="920">
        <v>4</v>
      </c>
      <c r="P56" s="1172">
        <v>5</v>
      </c>
      <c r="Q56" s="162">
        <f t="shared" si="17"/>
        <v>80</v>
      </c>
      <c r="R56" s="160">
        <v>20</v>
      </c>
      <c r="S56" s="160">
        <f t="shared" si="21"/>
        <v>240</v>
      </c>
      <c r="T56" s="1154">
        <v>1.5</v>
      </c>
      <c r="U56" s="808">
        <f>Q56+S56+(T56*O56*2)</f>
        <v>332</v>
      </c>
      <c r="V56" s="849">
        <f>U56-M56</f>
        <v>100</v>
      </c>
      <c r="Y56" s="1138">
        <v>6</v>
      </c>
      <c r="Z56" s="1136">
        <v>4</v>
      </c>
      <c r="AA56" s="162">
        <v>5</v>
      </c>
      <c r="AB56" s="162">
        <f t="shared" si="22"/>
        <v>120</v>
      </c>
      <c r="AC56" s="160">
        <v>20</v>
      </c>
      <c r="AD56" s="162">
        <f t="shared" si="23"/>
        <v>400</v>
      </c>
      <c r="AE56" s="1154">
        <v>1.5</v>
      </c>
      <c r="AF56" s="162">
        <f t="shared" si="24"/>
        <v>532</v>
      </c>
    </row>
    <row r="57" spans="1:32" ht="27">
      <c r="A57" s="817">
        <v>4</v>
      </c>
      <c r="B57" s="820" t="s">
        <v>5887</v>
      </c>
      <c r="C57" s="1071" t="s">
        <v>4800</v>
      </c>
      <c r="D57" s="841"/>
      <c r="E57" s="1502"/>
      <c r="F57" s="859">
        <v>4</v>
      </c>
      <c r="G57" s="785">
        <v>3</v>
      </c>
      <c r="H57" s="1163">
        <v>5</v>
      </c>
      <c r="I57" s="786">
        <f t="shared" si="18"/>
        <v>60</v>
      </c>
      <c r="J57" s="786">
        <v>20</v>
      </c>
      <c r="K57" s="786">
        <f t="shared" si="19"/>
        <v>180</v>
      </c>
      <c r="L57" s="785">
        <v>1.1000000000000001</v>
      </c>
      <c r="M57" s="860">
        <f t="shared" si="20"/>
        <v>246.6</v>
      </c>
      <c r="N57" s="855">
        <v>4</v>
      </c>
      <c r="O57" s="921">
        <v>4</v>
      </c>
      <c r="P57" s="1175">
        <v>5</v>
      </c>
      <c r="Q57" s="162">
        <f t="shared" si="17"/>
        <v>80</v>
      </c>
      <c r="R57" s="160">
        <v>20</v>
      </c>
      <c r="S57" s="160">
        <f t="shared" si="21"/>
        <v>240</v>
      </c>
      <c r="T57" s="1154">
        <v>1.1000000000000001</v>
      </c>
      <c r="U57" s="808">
        <f t="shared" ref="U57:U62" si="25">Q57+S57+(T57*O57*2)</f>
        <v>328.8</v>
      </c>
      <c r="V57" s="849">
        <f t="shared" ref="V57:V63" si="26">U57-M57</f>
        <v>82.200000000000017</v>
      </c>
      <c r="Y57" s="1138">
        <v>6</v>
      </c>
      <c r="Z57" s="1136">
        <v>4</v>
      </c>
      <c r="AA57" s="162">
        <v>5</v>
      </c>
      <c r="AB57" s="162">
        <f t="shared" si="22"/>
        <v>120</v>
      </c>
      <c r="AC57" s="160">
        <v>20</v>
      </c>
      <c r="AD57" s="162">
        <f t="shared" si="23"/>
        <v>400</v>
      </c>
      <c r="AE57" s="1154">
        <v>1.1000000000000001</v>
      </c>
      <c r="AF57" s="162">
        <f t="shared" si="24"/>
        <v>528.79999999999995</v>
      </c>
    </row>
    <row r="58" spans="1:32" ht="27">
      <c r="A58" s="817">
        <v>5</v>
      </c>
      <c r="B58" s="820" t="s">
        <v>5888</v>
      </c>
      <c r="C58" s="1071" t="s">
        <v>4800</v>
      </c>
      <c r="D58" s="842"/>
      <c r="E58" s="1503"/>
      <c r="F58" s="859">
        <v>4</v>
      </c>
      <c r="G58" s="785">
        <v>3</v>
      </c>
      <c r="H58" s="1163">
        <v>5</v>
      </c>
      <c r="I58" s="786">
        <f t="shared" si="18"/>
        <v>60</v>
      </c>
      <c r="J58" s="786">
        <v>20</v>
      </c>
      <c r="K58" s="786">
        <f t="shared" si="19"/>
        <v>180</v>
      </c>
      <c r="L58" s="785">
        <v>1.2</v>
      </c>
      <c r="M58" s="860">
        <f t="shared" si="20"/>
        <v>247.2</v>
      </c>
      <c r="N58" s="855">
        <v>3</v>
      </c>
      <c r="O58" s="921">
        <v>4</v>
      </c>
      <c r="P58" s="1175">
        <v>5</v>
      </c>
      <c r="Q58" s="162">
        <f t="shared" si="17"/>
        <v>60</v>
      </c>
      <c r="R58" s="160">
        <v>20</v>
      </c>
      <c r="S58" s="160">
        <f t="shared" si="21"/>
        <v>160</v>
      </c>
      <c r="T58" s="1154">
        <v>1.2</v>
      </c>
      <c r="U58" s="808">
        <f t="shared" si="25"/>
        <v>229.6</v>
      </c>
      <c r="V58" s="849">
        <f t="shared" si="26"/>
        <v>-17.599999999999994</v>
      </c>
      <c r="Y58" s="1138">
        <v>6</v>
      </c>
      <c r="Z58" s="1136">
        <v>4</v>
      </c>
      <c r="AA58" s="162">
        <v>5</v>
      </c>
      <c r="AB58" s="162">
        <f t="shared" si="22"/>
        <v>120</v>
      </c>
      <c r="AC58" s="160">
        <v>20</v>
      </c>
      <c r="AD58" s="162">
        <f t="shared" si="23"/>
        <v>400</v>
      </c>
      <c r="AE58" s="1154">
        <v>1.2</v>
      </c>
      <c r="AF58" s="162">
        <f t="shared" si="24"/>
        <v>529.6</v>
      </c>
    </row>
    <row r="59" spans="1:32" ht="27">
      <c r="A59" s="817">
        <v>6</v>
      </c>
      <c r="B59" s="820" t="s">
        <v>5889</v>
      </c>
      <c r="C59" s="1071" t="s">
        <v>4800</v>
      </c>
      <c r="D59" s="842"/>
      <c r="E59" s="1503"/>
      <c r="F59" s="859">
        <v>4</v>
      </c>
      <c r="G59" s="785">
        <v>4</v>
      </c>
      <c r="H59" s="1163">
        <v>5</v>
      </c>
      <c r="I59" s="786">
        <f t="shared" si="18"/>
        <v>80</v>
      </c>
      <c r="J59" s="786">
        <v>20</v>
      </c>
      <c r="K59" s="786">
        <f t="shared" si="19"/>
        <v>240</v>
      </c>
      <c r="L59" s="785">
        <v>3.5</v>
      </c>
      <c r="M59" s="860">
        <f t="shared" si="20"/>
        <v>348</v>
      </c>
      <c r="N59" s="855">
        <v>3</v>
      </c>
      <c r="O59" s="921">
        <v>4</v>
      </c>
      <c r="P59" s="1175">
        <v>5</v>
      </c>
      <c r="Q59" s="162">
        <f t="shared" si="17"/>
        <v>60</v>
      </c>
      <c r="R59" s="160">
        <v>20</v>
      </c>
      <c r="S59" s="160">
        <f t="shared" si="21"/>
        <v>160</v>
      </c>
      <c r="T59" s="1154">
        <v>3.5</v>
      </c>
      <c r="U59" s="808">
        <f>Q59+S59+(T59*O59*2)</f>
        <v>248</v>
      </c>
      <c r="V59" s="849">
        <f t="shared" si="26"/>
        <v>-100</v>
      </c>
      <c r="Y59" s="1138">
        <v>6</v>
      </c>
      <c r="Z59" s="1136">
        <v>4</v>
      </c>
      <c r="AA59" s="162">
        <v>5</v>
      </c>
      <c r="AB59" s="162">
        <f t="shared" si="22"/>
        <v>120</v>
      </c>
      <c r="AC59" s="160">
        <v>20</v>
      </c>
      <c r="AD59" s="162">
        <f t="shared" si="23"/>
        <v>400</v>
      </c>
      <c r="AE59" s="1154">
        <v>3.5</v>
      </c>
      <c r="AF59" s="162">
        <f t="shared" si="24"/>
        <v>548</v>
      </c>
    </row>
    <row r="60" spans="1:32" ht="27">
      <c r="A60" s="817">
        <v>7</v>
      </c>
      <c r="B60" s="820" t="s">
        <v>5890</v>
      </c>
      <c r="C60" s="1071" t="s">
        <v>4800</v>
      </c>
      <c r="D60" s="842"/>
      <c r="E60" s="1503"/>
      <c r="F60" s="859">
        <v>2</v>
      </c>
      <c r="G60" s="785">
        <v>4</v>
      </c>
      <c r="H60" s="1163">
        <v>5</v>
      </c>
      <c r="I60" s="786">
        <f t="shared" si="18"/>
        <v>40</v>
      </c>
      <c r="J60" s="786">
        <v>20</v>
      </c>
      <c r="K60" s="786">
        <f t="shared" si="19"/>
        <v>80</v>
      </c>
      <c r="L60" s="785">
        <v>0.25</v>
      </c>
      <c r="M60" s="860">
        <f t="shared" si="20"/>
        <v>122</v>
      </c>
      <c r="N60" s="855">
        <v>2</v>
      </c>
      <c r="O60" s="921">
        <v>4</v>
      </c>
      <c r="P60" s="1175">
        <v>5</v>
      </c>
      <c r="Q60" s="162">
        <f t="shared" si="17"/>
        <v>40</v>
      </c>
      <c r="R60" s="160">
        <v>20</v>
      </c>
      <c r="S60" s="160">
        <f t="shared" si="21"/>
        <v>80</v>
      </c>
      <c r="T60" s="1154">
        <v>0.25</v>
      </c>
      <c r="U60" s="808">
        <f t="shared" si="25"/>
        <v>122</v>
      </c>
      <c r="V60" s="849">
        <f t="shared" si="26"/>
        <v>0</v>
      </c>
      <c r="Y60" s="1138">
        <v>2</v>
      </c>
      <c r="Z60" s="1136">
        <v>4</v>
      </c>
      <c r="AA60" s="162">
        <v>5</v>
      </c>
      <c r="AB60" s="162">
        <f t="shared" si="22"/>
        <v>40</v>
      </c>
      <c r="AC60" s="160">
        <v>20</v>
      </c>
      <c r="AD60" s="162">
        <f t="shared" si="23"/>
        <v>80</v>
      </c>
      <c r="AE60" s="1154">
        <v>0.25</v>
      </c>
      <c r="AF60" s="162">
        <f t="shared" si="24"/>
        <v>122</v>
      </c>
    </row>
    <row r="61" spans="1:32" ht="27">
      <c r="A61" s="817">
        <v>8</v>
      </c>
      <c r="B61" s="820" t="s">
        <v>5891</v>
      </c>
      <c r="C61" s="1071" t="s">
        <v>4800</v>
      </c>
      <c r="D61" s="842"/>
      <c r="E61" s="1503"/>
      <c r="F61" s="859">
        <v>2</v>
      </c>
      <c r="G61" s="785">
        <v>4</v>
      </c>
      <c r="H61" s="1163">
        <v>5</v>
      </c>
      <c r="I61" s="786">
        <f t="shared" si="18"/>
        <v>40</v>
      </c>
      <c r="J61" s="786">
        <v>20</v>
      </c>
      <c r="K61" s="786">
        <f t="shared" si="19"/>
        <v>80</v>
      </c>
      <c r="L61" s="785">
        <v>0.2</v>
      </c>
      <c r="M61" s="860">
        <f t="shared" si="20"/>
        <v>121.6</v>
      </c>
      <c r="N61" s="855">
        <v>2</v>
      </c>
      <c r="O61" s="921">
        <v>4</v>
      </c>
      <c r="P61" s="1175">
        <v>5</v>
      </c>
      <c r="Q61" s="162">
        <f t="shared" si="17"/>
        <v>40</v>
      </c>
      <c r="R61" s="160">
        <v>20</v>
      </c>
      <c r="S61" s="160">
        <f t="shared" si="21"/>
        <v>80</v>
      </c>
      <c r="T61" s="1153">
        <v>0.2</v>
      </c>
      <c r="U61" s="808">
        <f t="shared" si="25"/>
        <v>121.6</v>
      </c>
      <c r="V61" s="849">
        <f t="shared" si="26"/>
        <v>0</v>
      </c>
      <c r="Y61" s="1138">
        <v>2</v>
      </c>
      <c r="Z61" s="1136">
        <v>4</v>
      </c>
      <c r="AA61" s="162">
        <v>5</v>
      </c>
      <c r="AB61" s="162">
        <f t="shared" si="22"/>
        <v>40</v>
      </c>
      <c r="AC61" s="160">
        <v>20</v>
      </c>
      <c r="AD61" s="162">
        <f t="shared" si="23"/>
        <v>80</v>
      </c>
      <c r="AE61" s="1153">
        <v>0.2</v>
      </c>
      <c r="AF61" s="162">
        <f t="shared" si="24"/>
        <v>121.6</v>
      </c>
    </row>
    <row r="62" spans="1:32" ht="27.75" thickBot="1">
      <c r="A62" s="817">
        <v>9</v>
      </c>
      <c r="B62" s="820" t="s">
        <v>5892</v>
      </c>
      <c r="C62" s="1071" t="s">
        <v>4800</v>
      </c>
      <c r="D62" s="842"/>
      <c r="E62" s="1503"/>
      <c r="F62" s="859">
        <v>2</v>
      </c>
      <c r="G62" s="785">
        <v>4</v>
      </c>
      <c r="H62" s="1163">
        <v>5</v>
      </c>
      <c r="I62" s="786">
        <f t="shared" si="18"/>
        <v>40</v>
      </c>
      <c r="J62" s="786">
        <v>20</v>
      </c>
      <c r="K62" s="786">
        <f t="shared" si="19"/>
        <v>80</v>
      </c>
      <c r="L62" s="785">
        <v>0.5</v>
      </c>
      <c r="M62" s="860">
        <f t="shared" si="20"/>
        <v>124</v>
      </c>
      <c r="N62" s="855">
        <v>2</v>
      </c>
      <c r="O62" s="921">
        <v>4</v>
      </c>
      <c r="P62" s="1175">
        <v>5</v>
      </c>
      <c r="Q62" s="162">
        <f t="shared" si="17"/>
        <v>40</v>
      </c>
      <c r="R62" s="160">
        <v>20</v>
      </c>
      <c r="S62" s="160">
        <f t="shared" si="21"/>
        <v>80</v>
      </c>
      <c r="T62" s="1154">
        <v>0.5</v>
      </c>
      <c r="U62" s="808">
        <f t="shared" si="25"/>
        <v>124</v>
      </c>
      <c r="V62" s="849">
        <f t="shared" si="26"/>
        <v>0</v>
      </c>
      <c r="Y62" s="839">
        <v>2</v>
      </c>
      <c r="Z62" s="1155">
        <v>4</v>
      </c>
      <c r="AA62" s="162">
        <v>5</v>
      </c>
      <c r="AB62" s="162">
        <f t="shared" si="22"/>
        <v>40</v>
      </c>
      <c r="AC62" s="840">
        <v>20</v>
      </c>
      <c r="AD62" s="162">
        <f t="shared" si="23"/>
        <v>80</v>
      </c>
      <c r="AE62" s="1154">
        <v>0.5</v>
      </c>
      <c r="AF62" s="162">
        <f t="shared" si="24"/>
        <v>124</v>
      </c>
    </row>
    <row r="63" spans="1:32" ht="15" thickBot="1">
      <c r="A63" s="862"/>
      <c r="B63" s="851"/>
      <c r="C63" s="914"/>
      <c r="D63" s="843"/>
      <c r="E63" s="1504"/>
      <c r="F63" s="861"/>
      <c r="G63" s="785"/>
      <c r="H63" s="1185"/>
      <c r="I63" s="838"/>
      <c r="J63" s="838"/>
      <c r="K63" s="838"/>
      <c r="L63" s="837"/>
      <c r="M63" s="848">
        <v>-3.8</v>
      </c>
      <c r="N63" s="856"/>
      <c r="O63" s="839"/>
      <c r="P63" s="1176"/>
      <c r="Q63" s="840">
        <f t="shared" ref="Q63" si="27">N63*O63*3</f>
        <v>0</v>
      </c>
      <c r="R63" s="840"/>
      <c r="S63" s="840">
        <f t="shared" si="21"/>
        <v>0</v>
      </c>
      <c r="T63" s="839"/>
      <c r="U63" s="815"/>
      <c r="V63" s="849">
        <f t="shared" si="26"/>
        <v>3.8</v>
      </c>
      <c r="Y63" s="165"/>
      <c r="Z63" s="165"/>
      <c r="AA63" s="165"/>
      <c r="AB63" s="166">
        <f>SUM(AB53:AB62)</f>
        <v>780</v>
      </c>
      <c r="AC63" s="166"/>
      <c r="AD63" s="166">
        <f>SUM(AD53:AD62)</f>
        <v>2400</v>
      </c>
      <c r="AE63" s="166"/>
      <c r="AF63" s="166">
        <f>SUM(AF53:AF62)</f>
        <v>3268.4</v>
      </c>
    </row>
    <row r="64" spans="1:32" s="1201" customFormat="1" ht="29.25" customHeight="1" thickBot="1">
      <c r="A64" s="1289"/>
      <c r="B64" s="1290" t="s">
        <v>5893</v>
      </c>
      <c r="C64" s="1290"/>
      <c r="D64" s="1290"/>
      <c r="E64" s="1501">
        <v>824.4</v>
      </c>
      <c r="F64" s="1288"/>
      <c r="G64" s="1288"/>
      <c r="H64" s="1288"/>
      <c r="I64" s="1288">
        <f>SUM(I54:I63)</f>
        <v>520</v>
      </c>
      <c r="J64" s="1288"/>
      <c r="K64" s="1288">
        <f>SUM(K54:K63)</f>
        <v>1400</v>
      </c>
      <c r="L64" s="1288"/>
      <c r="M64" s="1288">
        <f>SUM(M54:M63)</f>
        <v>2000</v>
      </c>
      <c r="N64" s="1288"/>
      <c r="O64" s="1288"/>
      <c r="P64" s="1288"/>
      <c r="Q64" s="1288">
        <f>SUM(Q54:Q63)</f>
        <v>540</v>
      </c>
      <c r="R64" s="1288"/>
      <c r="S64" s="1288">
        <f>SUM(S54:S63)</f>
        <v>1440</v>
      </c>
      <c r="T64" s="1288"/>
      <c r="U64" s="1288">
        <f>SUM(U54:U63)</f>
        <v>2068.3999999999996</v>
      </c>
      <c r="V64" s="1291">
        <f>SUM(V60:V63)</f>
        <v>3.8</v>
      </c>
    </row>
    <row r="65" spans="1:31" ht="57">
      <c r="A65" s="983"/>
      <c r="B65" s="1156" t="s">
        <v>5894</v>
      </c>
      <c r="C65" s="1136" t="s">
        <v>1</v>
      </c>
      <c r="D65" s="1136" t="s">
        <v>1</v>
      </c>
      <c r="E65" s="1472" t="s">
        <v>1</v>
      </c>
      <c r="F65" s="1136" t="s">
        <v>1</v>
      </c>
      <c r="G65" s="1136" t="s">
        <v>1</v>
      </c>
      <c r="H65" s="1172" t="s">
        <v>1</v>
      </c>
      <c r="I65" s="1136" t="s">
        <v>1</v>
      </c>
      <c r="J65" s="1136" t="s">
        <v>1</v>
      </c>
      <c r="K65" s="1136" t="s">
        <v>1</v>
      </c>
      <c r="L65" s="1136" t="s">
        <v>1</v>
      </c>
      <c r="M65" s="1136" t="s">
        <v>1</v>
      </c>
      <c r="N65" s="1136" t="s">
        <v>1</v>
      </c>
      <c r="O65" s="1136" t="s">
        <v>1</v>
      </c>
      <c r="P65" s="1172"/>
      <c r="Q65" s="1136" t="s">
        <v>1</v>
      </c>
      <c r="R65" s="1136" t="s">
        <v>1</v>
      </c>
      <c r="S65" s="1136" t="s">
        <v>1</v>
      </c>
      <c r="T65" s="1136" t="s">
        <v>1</v>
      </c>
      <c r="U65" s="1136" t="s">
        <v>1</v>
      </c>
      <c r="V65" s="1157" t="s">
        <v>1</v>
      </c>
    </row>
    <row r="66" spans="1:31">
      <c r="A66" s="862">
        <v>1</v>
      </c>
      <c r="B66" s="1158"/>
      <c r="C66" s="1158"/>
      <c r="D66" s="1158"/>
      <c r="E66" s="1475"/>
      <c r="F66" s="1140"/>
      <c r="G66" s="1140"/>
      <c r="H66" s="736"/>
      <c r="I66" s="162">
        <f>F66*G66*H66</f>
        <v>0</v>
      </c>
      <c r="J66" s="162"/>
      <c r="K66" s="162">
        <f>(F66-1)*G66*J66</f>
        <v>0</v>
      </c>
      <c r="L66" s="1140"/>
      <c r="M66" s="162">
        <f>I66+K66+(L66*G66*2)</f>
        <v>0</v>
      </c>
      <c r="N66" s="1140"/>
      <c r="O66" s="1140"/>
      <c r="P66" s="736"/>
      <c r="Q66" s="162">
        <f>N66*O66*P66</f>
        <v>0</v>
      </c>
      <c r="R66" s="162"/>
      <c r="S66" s="162">
        <f>(N66-1)*O66*R66</f>
        <v>0</v>
      </c>
      <c r="T66" s="1140"/>
      <c r="U66" s="162">
        <f>Q66+S66+(T66*O66*2)</f>
        <v>0</v>
      </c>
      <c r="V66" s="808">
        <f>U66-M66</f>
        <v>0</v>
      </c>
    </row>
    <row r="67" spans="1:31">
      <c r="A67" s="862">
        <v>2</v>
      </c>
      <c r="B67" s="1158"/>
      <c r="C67" s="1158"/>
      <c r="D67" s="1158"/>
      <c r="E67" s="1475"/>
      <c r="F67" s="1140"/>
      <c r="G67" s="1140"/>
      <c r="H67" s="736"/>
      <c r="I67" s="162">
        <f>F67*G67*H67</f>
        <v>0</v>
      </c>
      <c r="J67" s="162"/>
      <c r="K67" s="162">
        <f>(F67-1)*G67*J67</f>
        <v>0</v>
      </c>
      <c r="L67" s="1140"/>
      <c r="M67" s="162">
        <f>I67+K67+(L67*G67*2)</f>
        <v>0</v>
      </c>
      <c r="N67" s="1140"/>
      <c r="O67" s="1140"/>
      <c r="P67" s="736"/>
      <c r="Q67" s="162">
        <f>N67*O67*P67</f>
        <v>0</v>
      </c>
      <c r="R67" s="162"/>
      <c r="S67" s="162">
        <f>(N67-1)*O67*R67</f>
        <v>0</v>
      </c>
      <c r="T67" s="1140"/>
      <c r="U67" s="162">
        <f>Q67+S67+(T67*O67*2)</f>
        <v>0</v>
      </c>
      <c r="V67" s="808">
        <f>U67-M67</f>
        <v>0</v>
      </c>
    </row>
    <row r="68" spans="1:31" ht="14.25" thickBot="1">
      <c r="A68" s="1159">
        <v>3</v>
      </c>
      <c r="B68" s="1160"/>
      <c r="C68" s="1160"/>
      <c r="D68" s="1160"/>
      <c r="E68" s="1473"/>
      <c r="F68" s="1137"/>
      <c r="G68" s="1137"/>
      <c r="H68" s="1173"/>
      <c r="I68" s="1161">
        <f>F68*G68*H68</f>
        <v>0</v>
      </c>
      <c r="J68" s="1161"/>
      <c r="K68" s="1161">
        <f>(F68-1)*G68*J68</f>
        <v>0</v>
      </c>
      <c r="L68" s="1137"/>
      <c r="M68" s="1161">
        <f>I68+K68+(L68*G68*2)</f>
        <v>0</v>
      </c>
      <c r="N68" s="1137"/>
      <c r="O68" s="1137"/>
      <c r="P68" s="1173"/>
      <c r="Q68" s="1161">
        <f>N68*O68*P68</f>
        <v>0</v>
      </c>
      <c r="R68" s="1161"/>
      <c r="S68" s="1161">
        <f>(N68-1)*O68*R68</f>
        <v>0</v>
      </c>
      <c r="T68" s="1137"/>
      <c r="U68" s="1161">
        <f>Q68+S68+(T68*O68*2)</f>
        <v>0</v>
      </c>
      <c r="V68" s="1162">
        <f>U68-M68</f>
        <v>0</v>
      </c>
    </row>
    <row r="69" spans="1:31" ht="29.25" thickBot="1">
      <c r="A69" s="163"/>
      <c r="B69" s="164" t="s">
        <v>5895</v>
      </c>
      <c r="C69" s="164"/>
      <c r="D69" s="164"/>
      <c r="E69" s="1505"/>
      <c r="F69" s="165"/>
      <c r="G69" s="165"/>
      <c r="H69" s="1171"/>
      <c r="I69" s="166">
        <f>SUM(I65:I68)</f>
        <v>0</v>
      </c>
      <c r="J69" s="166"/>
      <c r="K69" s="166">
        <f>SUM(K65:K68)</f>
        <v>0</v>
      </c>
      <c r="L69" s="166"/>
      <c r="M69" s="166">
        <f>SUM(M65:M68)</f>
        <v>0</v>
      </c>
      <c r="N69" s="165"/>
      <c r="O69" s="165"/>
      <c r="P69" s="1171"/>
      <c r="Q69" s="166">
        <f>SUM(Q65:Q68)</f>
        <v>0</v>
      </c>
      <c r="R69" s="166"/>
      <c r="S69" s="166">
        <f>SUM(S65:S68)</f>
        <v>0</v>
      </c>
      <c r="T69" s="166"/>
      <c r="U69" s="166">
        <f>SUM(U65:U68)</f>
        <v>0</v>
      </c>
      <c r="V69" s="167">
        <f>SUM(V65:V68)</f>
        <v>0</v>
      </c>
    </row>
    <row r="70" spans="1:31">
      <c r="M70" s="20">
        <v>2000</v>
      </c>
    </row>
    <row r="71" spans="1:31" ht="18" thickBot="1">
      <c r="B71" s="202" t="s">
        <v>480</v>
      </c>
      <c r="C71" s="202"/>
      <c r="D71" s="787"/>
    </row>
    <row r="72" spans="1:31" ht="15" thickBot="1">
      <c r="A72" s="792"/>
      <c r="B72" s="792"/>
      <c r="C72" s="792"/>
      <c r="D72" s="2264" t="s">
        <v>7087</v>
      </c>
      <c r="E72" s="2265"/>
      <c r="F72" s="2255" t="s">
        <v>1978</v>
      </c>
      <c r="G72" s="2256"/>
      <c r="H72" s="2256"/>
      <c r="I72" s="2256"/>
      <c r="J72" s="2256"/>
      <c r="K72" s="2256"/>
      <c r="L72" s="2256"/>
      <c r="M72" s="2257"/>
      <c r="N72" s="2258" t="s">
        <v>4788</v>
      </c>
      <c r="O72" s="2259"/>
      <c r="P72" s="2259"/>
      <c r="Q72" s="2259"/>
      <c r="R72" s="2259"/>
      <c r="S72" s="2259"/>
      <c r="T72" s="2259"/>
      <c r="U72" s="2260"/>
      <c r="V72" s="149"/>
    </row>
    <row r="73" spans="1:31" ht="21.75" customHeight="1">
      <c r="A73" s="793"/>
      <c r="B73" s="793"/>
      <c r="C73" s="793"/>
      <c r="D73" s="777"/>
      <c r="E73" s="1500"/>
      <c r="F73" s="778"/>
      <c r="G73" s="779"/>
      <c r="H73" s="2252" t="s">
        <v>182</v>
      </c>
      <c r="I73" s="2253"/>
      <c r="J73" s="2252" t="s">
        <v>186</v>
      </c>
      <c r="K73" s="2253"/>
      <c r="L73" s="779"/>
      <c r="M73" s="781"/>
      <c r="N73" s="153"/>
      <c r="O73" s="151"/>
      <c r="P73" s="2252" t="s">
        <v>182</v>
      </c>
      <c r="Q73" s="2253"/>
      <c r="R73" s="2250" t="s">
        <v>186</v>
      </c>
      <c r="S73" s="2251"/>
      <c r="T73" s="151"/>
      <c r="U73" s="152"/>
      <c r="V73" s="154"/>
      <c r="Y73" s="153"/>
      <c r="Z73" s="151"/>
      <c r="AA73" s="151"/>
      <c r="AB73" s="2250" t="s">
        <v>186</v>
      </c>
      <c r="AC73" s="2251"/>
      <c r="AD73" s="151"/>
      <c r="AE73" s="152"/>
    </row>
    <row r="74" spans="1:31" s="16" customFormat="1" ht="63.75" customHeight="1" thickBot="1">
      <c r="A74" s="794" t="s">
        <v>114</v>
      </c>
      <c r="B74" s="794" t="s">
        <v>179</v>
      </c>
      <c r="C74" s="794" t="s">
        <v>919</v>
      </c>
      <c r="D74" s="791" t="s">
        <v>181</v>
      </c>
      <c r="E74" s="791" t="s">
        <v>185</v>
      </c>
      <c r="F74" s="1139" t="s">
        <v>180</v>
      </c>
      <c r="G74" s="782" t="s">
        <v>181</v>
      </c>
      <c r="H74" s="1167" t="s">
        <v>183</v>
      </c>
      <c r="I74" s="782" t="s">
        <v>113</v>
      </c>
      <c r="J74" s="1135" t="s">
        <v>183</v>
      </c>
      <c r="K74" s="1135" t="s">
        <v>113</v>
      </c>
      <c r="L74" s="782" t="s">
        <v>184</v>
      </c>
      <c r="M74" s="783" t="s">
        <v>185</v>
      </c>
      <c r="N74" s="158" t="s">
        <v>180</v>
      </c>
      <c r="O74" s="155" t="s">
        <v>181</v>
      </c>
      <c r="P74" s="1167" t="s">
        <v>183</v>
      </c>
      <c r="Q74" s="782" t="s">
        <v>113</v>
      </c>
      <c r="R74" s="1041" t="s">
        <v>183</v>
      </c>
      <c r="S74" s="1041" t="s">
        <v>113</v>
      </c>
      <c r="T74" s="155" t="s">
        <v>187</v>
      </c>
      <c r="U74" s="157" t="s">
        <v>185</v>
      </c>
      <c r="V74" s="159" t="s">
        <v>188</v>
      </c>
      <c r="Y74" s="158" t="s">
        <v>180</v>
      </c>
      <c r="Z74" s="155" t="s">
        <v>181</v>
      </c>
      <c r="AA74" s="155" t="s">
        <v>182</v>
      </c>
      <c r="AB74" s="1041" t="s">
        <v>183</v>
      </c>
      <c r="AC74" s="1041" t="s">
        <v>113</v>
      </c>
      <c r="AD74" s="155" t="s">
        <v>187</v>
      </c>
      <c r="AE74" s="157" t="s">
        <v>185</v>
      </c>
    </row>
    <row r="75" spans="1:31" s="16" customFormat="1" ht="12.75">
      <c r="A75" s="796">
        <v>1</v>
      </c>
      <c r="B75" s="800">
        <v>2</v>
      </c>
      <c r="C75" s="910">
        <v>3</v>
      </c>
      <c r="D75" s="801">
        <v>4</v>
      </c>
      <c r="E75" s="802">
        <v>5</v>
      </c>
      <c r="F75" s="801">
        <v>6</v>
      </c>
      <c r="G75" s="802">
        <v>7</v>
      </c>
      <c r="H75" s="1183">
        <v>8</v>
      </c>
      <c r="I75" s="801">
        <v>9</v>
      </c>
      <c r="J75" s="802">
        <v>10</v>
      </c>
      <c r="K75" s="801">
        <v>11</v>
      </c>
      <c r="L75" s="802">
        <v>12</v>
      </c>
      <c r="M75" s="801">
        <v>13</v>
      </c>
      <c r="N75" s="803">
        <v>14</v>
      </c>
      <c r="O75" s="804">
        <v>15</v>
      </c>
      <c r="P75" s="1168">
        <v>16</v>
      </c>
      <c r="Q75" s="803">
        <v>17</v>
      </c>
      <c r="R75" s="804">
        <v>18</v>
      </c>
      <c r="S75" s="803">
        <v>19</v>
      </c>
      <c r="T75" s="804">
        <v>20</v>
      </c>
      <c r="U75" s="803">
        <v>21</v>
      </c>
      <c r="V75" s="805">
        <v>22</v>
      </c>
      <c r="Y75" s="723">
        <v>12</v>
      </c>
      <c r="Z75" s="76">
        <v>13</v>
      </c>
      <c r="AA75" s="718">
        <v>14</v>
      </c>
      <c r="AB75" s="717">
        <v>15</v>
      </c>
      <c r="AC75" s="718">
        <v>16</v>
      </c>
      <c r="AD75" s="717">
        <v>17</v>
      </c>
      <c r="AE75" s="718">
        <v>18</v>
      </c>
    </row>
    <row r="76" spans="1:31" ht="27">
      <c r="A76" s="816">
        <v>1</v>
      </c>
      <c r="B76" s="807" t="s">
        <v>622</v>
      </c>
      <c r="C76" s="911"/>
      <c r="D76" s="784"/>
      <c r="E76" s="581"/>
      <c r="F76" s="588">
        <v>1</v>
      </c>
      <c r="G76" s="588">
        <v>4</v>
      </c>
      <c r="H76" s="737">
        <v>5</v>
      </c>
      <c r="I76" s="255">
        <f>+F76*G76*H76</f>
        <v>20</v>
      </c>
      <c r="J76" s="255">
        <v>20</v>
      </c>
      <c r="K76" s="255">
        <v>0</v>
      </c>
      <c r="L76" s="588">
        <v>0.5</v>
      </c>
      <c r="M76" s="860">
        <f t="shared" ref="M76:M84" si="28">I76+K76+(L76*G76*2)</f>
        <v>24</v>
      </c>
      <c r="N76" s="1141">
        <v>1</v>
      </c>
      <c r="O76" s="1141">
        <v>4</v>
      </c>
      <c r="P76" s="737">
        <v>5</v>
      </c>
      <c r="Q76" s="255">
        <f>+N76*O76*P76</f>
        <v>20</v>
      </c>
      <c r="R76" s="255">
        <v>20</v>
      </c>
      <c r="S76" s="255">
        <v>0</v>
      </c>
      <c r="T76" s="1141">
        <v>0.5</v>
      </c>
      <c r="U76" s="860">
        <f t="shared" ref="U76:U84" si="29">Q76+S76+(T76*O76*2)</f>
        <v>24</v>
      </c>
      <c r="V76" s="808">
        <f>U76-M76</f>
        <v>0</v>
      </c>
      <c r="Y76" s="1140">
        <v>2</v>
      </c>
      <c r="Z76" s="1140">
        <v>5</v>
      </c>
      <c r="AA76" s="162">
        <f>Y76*Z76*3</f>
        <v>30</v>
      </c>
      <c r="AB76" s="162">
        <v>20</v>
      </c>
      <c r="AC76" s="162">
        <f>(Y76-1)*Z76*AB76</f>
        <v>100</v>
      </c>
      <c r="AD76" s="1140">
        <v>0.5</v>
      </c>
      <c r="AE76" s="162">
        <f>AA76+AC76+(AD76*Z76*2)</f>
        <v>135</v>
      </c>
    </row>
    <row r="77" spans="1:31" ht="27">
      <c r="A77" s="816">
        <v>2</v>
      </c>
      <c r="B77" s="807" t="s">
        <v>623</v>
      </c>
      <c r="C77" s="911"/>
      <c r="D77" s="784"/>
      <c r="E77" s="581"/>
      <c r="F77" s="588">
        <v>1</v>
      </c>
      <c r="G77" s="1141">
        <v>4</v>
      </c>
      <c r="H77" s="737">
        <v>5</v>
      </c>
      <c r="I77" s="255">
        <f t="shared" ref="I77:I84" si="30">+F77*G77*H77</f>
        <v>20</v>
      </c>
      <c r="J77" s="255">
        <v>20</v>
      </c>
      <c r="K77" s="255">
        <v>0</v>
      </c>
      <c r="L77" s="588">
        <v>0.25</v>
      </c>
      <c r="M77" s="860">
        <f t="shared" si="28"/>
        <v>22</v>
      </c>
      <c r="N77" s="1141">
        <v>1</v>
      </c>
      <c r="O77" s="1141">
        <v>4</v>
      </c>
      <c r="P77" s="737">
        <v>5</v>
      </c>
      <c r="Q77" s="255">
        <f t="shared" ref="Q77:Q84" si="31">+N77*O77*P77</f>
        <v>20</v>
      </c>
      <c r="R77" s="255">
        <v>20</v>
      </c>
      <c r="S77" s="255">
        <v>0</v>
      </c>
      <c r="T77" s="1141">
        <v>0.25</v>
      </c>
      <c r="U77" s="860">
        <f t="shared" si="29"/>
        <v>22</v>
      </c>
      <c r="V77" s="808">
        <f>U77-M77</f>
        <v>0</v>
      </c>
      <c r="Y77" s="1138">
        <v>2</v>
      </c>
      <c r="Z77" s="1138">
        <v>4</v>
      </c>
      <c r="AA77" s="160">
        <f t="shared" ref="AA77:AA84" si="32">Y77*Z77*3</f>
        <v>24</v>
      </c>
      <c r="AB77" s="160">
        <v>20</v>
      </c>
      <c r="AC77" s="160">
        <f>(Y77-1)*Z77*AB77</f>
        <v>80</v>
      </c>
      <c r="AD77" s="1138">
        <v>0.25</v>
      </c>
      <c r="AE77" s="162">
        <f>AA77+AC77+(AD77*Z77*2)</f>
        <v>106</v>
      </c>
    </row>
    <row r="78" spans="1:31" ht="27">
      <c r="A78" s="816">
        <v>3</v>
      </c>
      <c r="B78" s="807" t="s">
        <v>624</v>
      </c>
      <c r="C78" s="911"/>
      <c r="D78" s="784"/>
      <c r="E78" s="581"/>
      <c r="F78" s="588">
        <v>2</v>
      </c>
      <c r="G78" s="1141">
        <v>4</v>
      </c>
      <c r="H78" s="737">
        <v>5</v>
      </c>
      <c r="I78" s="255">
        <f t="shared" si="30"/>
        <v>40</v>
      </c>
      <c r="J78" s="255">
        <v>20</v>
      </c>
      <c r="K78" s="255">
        <v>60</v>
      </c>
      <c r="L78" s="588">
        <v>1.5</v>
      </c>
      <c r="M78" s="860">
        <f t="shared" si="28"/>
        <v>112</v>
      </c>
      <c r="N78" s="1141">
        <v>2</v>
      </c>
      <c r="O78" s="1141">
        <v>4</v>
      </c>
      <c r="P78" s="737">
        <v>5</v>
      </c>
      <c r="Q78" s="255">
        <f t="shared" si="31"/>
        <v>40</v>
      </c>
      <c r="R78" s="255">
        <v>20</v>
      </c>
      <c r="S78" s="255">
        <v>60</v>
      </c>
      <c r="T78" s="1141">
        <v>1.5</v>
      </c>
      <c r="U78" s="860">
        <f t="shared" si="29"/>
        <v>112</v>
      </c>
      <c r="V78" s="808">
        <f>U78-M78</f>
        <v>0</v>
      </c>
      <c r="Y78" s="1138">
        <v>2</v>
      </c>
      <c r="Z78" s="1138">
        <v>4</v>
      </c>
      <c r="AA78" s="160">
        <f t="shared" si="32"/>
        <v>24</v>
      </c>
      <c r="AB78" s="160">
        <v>20</v>
      </c>
      <c r="AC78" s="160">
        <f>(Y78-1)*Z78*AB78</f>
        <v>80</v>
      </c>
      <c r="AD78" s="1138">
        <v>1.5</v>
      </c>
      <c r="AE78" s="162">
        <f>AA78+AC78+(AD78*Z78*2)</f>
        <v>116</v>
      </c>
    </row>
    <row r="79" spans="1:31" ht="27">
      <c r="A79" s="816">
        <v>4</v>
      </c>
      <c r="B79" s="807" t="s">
        <v>625</v>
      </c>
      <c r="C79" s="911"/>
      <c r="D79" s="784"/>
      <c r="E79" s="581"/>
      <c r="F79" s="588">
        <v>2</v>
      </c>
      <c r="G79" s="1141">
        <v>4</v>
      </c>
      <c r="H79" s="737">
        <v>5</v>
      </c>
      <c r="I79" s="255">
        <f t="shared" si="30"/>
        <v>40</v>
      </c>
      <c r="J79" s="255">
        <v>20</v>
      </c>
      <c r="K79" s="255">
        <v>60</v>
      </c>
      <c r="L79" s="588">
        <v>1.5</v>
      </c>
      <c r="M79" s="860">
        <f t="shared" si="28"/>
        <v>112</v>
      </c>
      <c r="N79" s="1141">
        <v>2</v>
      </c>
      <c r="O79" s="1141">
        <v>4</v>
      </c>
      <c r="P79" s="737">
        <v>5</v>
      </c>
      <c r="Q79" s="255">
        <f t="shared" si="31"/>
        <v>40</v>
      </c>
      <c r="R79" s="255">
        <v>20</v>
      </c>
      <c r="S79" s="255">
        <v>60</v>
      </c>
      <c r="T79" s="1141">
        <v>1.5</v>
      </c>
      <c r="U79" s="860">
        <f t="shared" si="29"/>
        <v>112</v>
      </c>
      <c r="V79" s="808">
        <f t="shared" ref="V79:V84" si="33">U79-M79</f>
        <v>0</v>
      </c>
      <c r="Y79" s="1138">
        <v>2</v>
      </c>
      <c r="Z79" s="1138">
        <v>4</v>
      </c>
      <c r="AA79" s="160">
        <f t="shared" si="32"/>
        <v>24</v>
      </c>
      <c r="AB79" s="160">
        <v>20</v>
      </c>
      <c r="AC79" s="160">
        <f t="shared" ref="AC79:AC84" si="34">(Y79-1)*Z79*AB79</f>
        <v>80</v>
      </c>
      <c r="AD79" s="1138">
        <v>1.5</v>
      </c>
      <c r="AE79" s="162">
        <f t="shared" ref="AE79:AE84" si="35">AA79+AC79+(AD79*Z79*2)</f>
        <v>116</v>
      </c>
    </row>
    <row r="80" spans="1:31" ht="27">
      <c r="A80" s="816">
        <v>5</v>
      </c>
      <c r="B80" s="807" t="s">
        <v>626</v>
      </c>
      <c r="C80" s="911"/>
      <c r="D80" s="17"/>
      <c r="E80" s="1152"/>
      <c r="F80" s="588">
        <v>2</v>
      </c>
      <c r="G80" s="1141">
        <v>4</v>
      </c>
      <c r="H80" s="737">
        <v>5</v>
      </c>
      <c r="I80" s="255">
        <f t="shared" si="30"/>
        <v>40</v>
      </c>
      <c r="J80" s="255">
        <v>20</v>
      </c>
      <c r="K80" s="255">
        <v>60</v>
      </c>
      <c r="L80" s="588">
        <v>1.3</v>
      </c>
      <c r="M80" s="860">
        <f t="shared" si="28"/>
        <v>110.4</v>
      </c>
      <c r="N80" s="1141">
        <v>2</v>
      </c>
      <c r="O80" s="1141">
        <v>4</v>
      </c>
      <c r="P80" s="737">
        <v>5</v>
      </c>
      <c r="Q80" s="255">
        <f t="shared" si="31"/>
        <v>40</v>
      </c>
      <c r="R80" s="255">
        <v>20</v>
      </c>
      <c r="S80" s="255">
        <v>60</v>
      </c>
      <c r="T80" s="1141">
        <v>1.3</v>
      </c>
      <c r="U80" s="860">
        <f t="shared" si="29"/>
        <v>110.4</v>
      </c>
      <c r="V80" s="808">
        <f t="shared" si="33"/>
        <v>0</v>
      </c>
      <c r="Y80" s="1138">
        <v>2</v>
      </c>
      <c r="Z80" s="1138">
        <v>4</v>
      </c>
      <c r="AA80" s="160">
        <f t="shared" si="32"/>
        <v>24</v>
      </c>
      <c r="AB80" s="160">
        <v>20</v>
      </c>
      <c r="AC80" s="160">
        <f t="shared" si="34"/>
        <v>80</v>
      </c>
      <c r="AD80" s="1138">
        <v>1.3</v>
      </c>
      <c r="AE80" s="162">
        <f t="shared" si="35"/>
        <v>114.4</v>
      </c>
    </row>
    <row r="81" spans="1:31" ht="27">
      <c r="A81" s="816">
        <v>6</v>
      </c>
      <c r="B81" s="807" t="s">
        <v>627</v>
      </c>
      <c r="C81" s="911"/>
      <c r="D81" s="17"/>
      <c r="E81" s="1152"/>
      <c r="F81" s="588">
        <v>1</v>
      </c>
      <c r="G81" s="1141">
        <v>4</v>
      </c>
      <c r="H81" s="737">
        <v>5</v>
      </c>
      <c r="I81" s="255">
        <f t="shared" si="30"/>
        <v>20</v>
      </c>
      <c r="J81" s="255">
        <v>20</v>
      </c>
      <c r="K81" s="255">
        <v>60</v>
      </c>
      <c r="L81" s="588">
        <v>0.35</v>
      </c>
      <c r="M81" s="860">
        <f t="shared" si="28"/>
        <v>82.8</v>
      </c>
      <c r="N81" s="1141">
        <v>1</v>
      </c>
      <c r="O81" s="1141">
        <v>4</v>
      </c>
      <c r="P81" s="737">
        <v>5</v>
      </c>
      <c r="Q81" s="255">
        <f t="shared" si="31"/>
        <v>20</v>
      </c>
      <c r="R81" s="255">
        <v>20</v>
      </c>
      <c r="S81" s="255">
        <v>60</v>
      </c>
      <c r="T81" s="1141">
        <v>0.35</v>
      </c>
      <c r="U81" s="860">
        <f t="shared" si="29"/>
        <v>82.8</v>
      </c>
      <c r="V81" s="808">
        <f t="shared" si="33"/>
        <v>0</v>
      </c>
      <c r="Y81" s="1138">
        <v>1</v>
      </c>
      <c r="Z81" s="1138">
        <v>4</v>
      </c>
      <c r="AA81" s="160">
        <f t="shared" si="32"/>
        <v>12</v>
      </c>
      <c r="AB81" s="160">
        <v>20</v>
      </c>
      <c r="AC81" s="160">
        <f t="shared" si="34"/>
        <v>0</v>
      </c>
      <c r="AD81" s="1138">
        <v>0.35</v>
      </c>
      <c r="AE81" s="162">
        <f t="shared" si="35"/>
        <v>14.8</v>
      </c>
    </row>
    <row r="82" spans="1:31" ht="40.5">
      <c r="A82" s="816">
        <v>7</v>
      </c>
      <c r="B82" s="807" t="s">
        <v>628</v>
      </c>
      <c r="C82" s="911"/>
      <c r="D82" s="17"/>
      <c r="E82" s="1152"/>
      <c r="F82" s="588">
        <v>2</v>
      </c>
      <c r="G82" s="1141">
        <v>4</v>
      </c>
      <c r="H82" s="737">
        <v>5</v>
      </c>
      <c r="I82" s="255">
        <f t="shared" si="30"/>
        <v>40</v>
      </c>
      <c r="J82" s="255">
        <v>20</v>
      </c>
      <c r="K82" s="255">
        <v>60</v>
      </c>
      <c r="L82" s="588">
        <v>0.25</v>
      </c>
      <c r="M82" s="860">
        <f t="shared" si="28"/>
        <v>102</v>
      </c>
      <c r="N82" s="1141">
        <v>2</v>
      </c>
      <c r="O82" s="1141">
        <v>4</v>
      </c>
      <c r="P82" s="737">
        <v>5</v>
      </c>
      <c r="Q82" s="255">
        <f t="shared" si="31"/>
        <v>40</v>
      </c>
      <c r="R82" s="255">
        <v>20</v>
      </c>
      <c r="S82" s="255">
        <v>60</v>
      </c>
      <c r="T82" s="1141">
        <v>0.25</v>
      </c>
      <c r="U82" s="860">
        <f t="shared" si="29"/>
        <v>102</v>
      </c>
      <c r="V82" s="808">
        <f t="shared" si="33"/>
        <v>0</v>
      </c>
      <c r="Y82" s="1138">
        <v>1</v>
      </c>
      <c r="Z82" s="1138">
        <v>4</v>
      </c>
      <c r="AA82" s="160">
        <f t="shared" si="32"/>
        <v>12</v>
      </c>
      <c r="AB82" s="160">
        <v>20</v>
      </c>
      <c r="AC82" s="160">
        <f t="shared" si="34"/>
        <v>0</v>
      </c>
      <c r="AD82" s="1138">
        <v>0.25</v>
      </c>
      <c r="AE82" s="162">
        <f t="shared" si="35"/>
        <v>14</v>
      </c>
    </row>
    <row r="83" spans="1:31" ht="27">
      <c r="A83" s="816">
        <v>8</v>
      </c>
      <c r="B83" s="807" t="s">
        <v>629</v>
      </c>
      <c r="C83" s="911"/>
      <c r="D83" s="17"/>
      <c r="E83" s="1152"/>
      <c r="F83" s="588">
        <v>2</v>
      </c>
      <c r="G83" s="1141">
        <v>4</v>
      </c>
      <c r="H83" s="737">
        <v>5</v>
      </c>
      <c r="I83" s="255">
        <f t="shared" si="30"/>
        <v>40</v>
      </c>
      <c r="J83" s="255">
        <v>20</v>
      </c>
      <c r="K83" s="255">
        <v>60</v>
      </c>
      <c r="L83" s="588">
        <v>3.5</v>
      </c>
      <c r="M83" s="860">
        <f t="shared" si="28"/>
        <v>128</v>
      </c>
      <c r="N83" s="1141">
        <v>2</v>
      </c>
      <c r="O83" s="1141">
        <v>4</v>
      </c>
      <c r="P83" s="737">
        <v>5</v>
      </c>
      <c r="Q83" s="255">
        <f t="shared" si="31"/>
        <v>40</v>
      </c>
      <c r="R83" s="255">
        <v>20</v>
      </c>
      <c r="S83" s="255">
        <v>60</v>
      </c>
      <c r="T83" s="1141">
        <v>3.5</v>
      </c>
      <c r="U83" s="860">
        <f t="shared" si="29"/>
        <v>128</v>
      </c>
      <c r="V83" s="808">
        <f t="shared" si="33"/>
        <v>0</v>
      </c>
      <c r="Y83" s="1138">
        <v>1</v>
      </c>
      <c r="Z83" s="1138">
        <v>4</v>
      </c>
      <c r="AA83" s="160">
        <f t="shared" si="32"/>
        <v>12</v>
      </c>
      <c r="AB83" s="160">
        <v>20</v>
      </c>
      <c r="AC83" s="160">
        <f t="shared" si="34"/>
        <v>0</v>
      </c>
      <c r="AD83" s="1138">
        <v>3.5</v>
      </c>
      <c r="AE83" s="162">
        <f t="shared" si="35"/>
        <v>40</v>
      </c>
    </row>
    <row r="84" spans="1:31" ht="27">
      <c r="A84" s="816">
        <v>9</v>
      </c>
      <c r="B84" s="807" t="s">
        <v>630</v>
      </c>
      <c r="C84" s="911"/>
      <c r="D84" s="17"/>
      <c r="E84" s="1152"/>
      <c r="F84" s="588">
        <v>2</v>
      </c>
      <c r="G84" s="1141">
        <v>3</v>
      </c>
      <c r="H84" s="737">
        <v>5</v>
      </c>
      <c r="I84" s="255">
        <f t="shared" si="30"/>
        <v>30</v>
      </c>
      <c r="J84" s="255">
        <v>20</v>
      </c>
      <c r="K84" s="255">
        <v>60</v>
      </c>
      <c r="L84" s="588">
        <v>1.1000000000000001</v>
      </c>
      <c r="M84" s="860">
        <f t="shared" si="28"/>
        <v>96.6</v>
      </c>
      <c r="N84" s="1141">
        <v>2</v>
      </c>
      <c r="O84" s="1141">
        <v>3</v>
      </c>
      <c r="P84" s="737">
        <v>5</v>
      </c>
      <c r="Q84" s="255">
        <f t="shared" si="31"/>
        <v>30</v>
      </c>
      <c r="R84" s="255">
        <v>20</v>
      </c>
      <c r="S84" s="255">
        <v>60</v>
      </c>
      <c r="T84" s="1141">
        <v>1.1000000000000001</v>
      </c>
      <c r="U84" s="860">
        <f t="shared" si="29"/>
        <v>96.6</v>
      </c>
      <c r="V84" s="808">
        <f t="shared" si="33"/>
        <v>0</v>
      </c>
      <c r="Y84" s="1138">
        <v>1</v>
      </c>
      <c r="Z84" s="1138">
        <v>4</v>
      </c>
      <c r="AA84" s="160">
        <f t="shared" si="32"/>
        <v>12</v>
      </c>
      <c r="AB84" s="160">
        <v>20</v>
      </c>
      <c r="AC84" s="160">
        <f t="shared" si="34"/>
        <v>0</v>
      </c>
      <c r="AD84" s="1138">
        <v>1.01</v>
      </c>
      <c r="AE84" s="162">
        <f t="shared" si="35"/>
        <v>20.079999999999998</v>
      </c>
    </row>
    <row r="85" spans="1:31" ht="14.25" thickBot="1">
      <c r="A85" s="770"/>
      <c r="B85" s="809"/>
      <c r="C85" s="912"/>
      <c r="D85" s="810"/>
      <c r="E85" s="811"/>
      <c r="F85" s="811"/>
      <c r="G85" s="811"/>
      <c r="H85" s="1184"/>
      <c r="I85" s="812"/>
      <c r="J85" s="812"/>
      <c r="K85" s="812"/>
      <c r="L85" s="811"/>
      <c r="M85" s="812">
        <v>-3.5</v>
      </c>
      <c r="N85" s="811"/>
      <c r="O85" s="811"/>
      <c r="P85" s="1184"/>
      <c r="Q85" s="812"/>
      <c r="R85" s="812"/>
      <c r="S85" s="812"/>
      <c r="T85" s="811"/>
      <c r="U85" s="812">
        <v>-3.5</v>
      </c>
      <c r="V85" s="815">
        <f>U85-M85</f>
        <v>0</v>
      </c>
      <c r="Y85" s="1138">
        <v>2</v>
      </c>
      <c r="Z85" s="1138">
        <v>3</v>
      </c>
      <c r="AA85" s="160">
        <f>Y85*Z85*3</f>
        <v>18</v>
      </c>
      <c r="AB85" s="160">
        <v>15</v>
      </c>
      <c r="AC85" s="160">
        <f>(Y85-1)*Z85*AB85</f>
        <v>45</v>
      </c>
      <c r="AD85" s="1138">
        <v>5</v>
      </c>
      <c r="AE85" s="162">
        <f>AA85+AC85+(AD85*Z85*2)</f>
        <v>93</v>
      </c>
    </row>
    <row r="86" spans="1:31" s="1201" customFormat="1" ht="29.25" customHeight="1" thickBot="1">
      <c r="A86" s="1289"/>
      <c r="B86" s="1290" t="s">
        <v>5893</v>
      </c>
      <c r="C86" s="1290"/>
      <c r="D86" s="1290"/>
      <c r="E86" s="1501">
        <v>0</v>
      </c>
      <c r="F86" s="1288"/>
      <c r="G86" s="1288"/>
      <c r="H86" s="1288"/>
      <c r="I86" s="1288">
        <f>SUM(I76:I85)</f>
        <v>290</v>
      </c>
      <c r="J86" s="1288"/>
      <c r="K86" s="1288">
        <f>SUM(K76:K85)</f>
        <v>420</v>
      </c>
      <c r="L86" s="1288"/>
      <c r="M86" s="1288">
        <f>SUM(M76:M85)</f>
        <v>786.30000000000007</v>
      </c>
      <c r="N86" s="1288"/>
      <c r="O86" s="1288"/>
      <c r="P86" s="1288"/>
      <c r="Q86" s="1288">
        <f>SUM(Q76:Q85)</f>
        <v>290</v>
      </c>
      <c r="R86" s="1288"/>
      <c r="S86" s="1288">
        <f>SUM(S76:S85)</f>
        <v>420</v>
      </c>
      <c r="T86" s="1288"/>
      <c r="U86" s="1288">
        <f>SUM(U76:U85)</f>
        <v>786.30000000000007</v>
      </c>
      <c r="V86" s="1291">
        <f>SUM(V83:V85)</f>
        <v>0</v>
      </c>
      <c r="Y86" s="1202"/>
      <c r="Z86" s="736"/>
      <c r="AA86" s="1175">
        <f>Y86*Z86*3</f>
        <v>0</v>
      </c>
      <c r="AB86" s="1175"/>
      <c r="AC86" s="1175">
        <f>(Y86-1)*Z86*AB86</f>
        <v>0</v>
      </c>
      <c r="AD86" s="1175"/>
      <c r="AE86" s="736">
        <v>17</v>
      </c>
    </row>
    <row r="87" spans="1:31" ht="57.75" thickBot="1">
      <c r="A87" s="983"/>
      <c r="B87" s="1156" t="s">
        <v>5894</v>
      </c>
      <c r="C87" s="1136" t="s">
        <v>1</v>
      </c>
      <c r="D87" s="1136" t="s">
        <v>1</v>
      </c>
      <c r="E87" s="1472" t="s">
        <v>1</v>
      </c>
      <c r="F87" s="1136" t="s">
        <v>1</v>
      </c>
      <c r="G87" s="1136" t="s">
        <v>1</v>
      </c>
      <c r="H87" s="1172" t="s">
        <v>1</v>
      </c>
      <c r="I87" s="1136" t="s">
        <v>1</v>
      </c>
      <c r="J87" s="1136" t="s">
        <v>1</v>
      </c>
      <c r="K87" s="1136" t="s">
        <v>1</v>
      </c>
      <c r="L87" s="1136" t="s">
        <v>1</v>
      </c>
      <c r="M87" s="1136" t="s">
        <v>1</v>
      </c>
      <c r="N87" s="1136" t="s">
        <v>1</v>
      </c>
      <c r="O87" s="1136" t="s">
        <v>1</v>
      </c>
      <c r="P87" s="1172"/>
      <c r="Q87" s="1136" t="s">
        <v>1</v>
      </c>
      <c r="R87" s="1136" t="s">
        <v>1</v>
      </c>
      <c r="S87" s="1136" t="s">
        <v>1</v>
      </c>
      <c r="T87" s="1136" t="s">
        <v>1</v>
      </c>
      <c r="U87" s="1136" t="s">
        <v>1</v>
      </c>
      <c r="V87" s="1157" t="s">
        <v>1</v>
      </c>
      <c r="Y87" s="165"/>
      <c r="Z87" s="725"/>
      <c r="AA87" s="166">
        <f>SUM(AA76:AA86)</f>
        <v>192</v>
      </c>
      <c r="AB87" s="166"/>
      <c r="AC87" s="166">
        <f>SUM(AC76:AC86)</f>
        <v>465</v>
      </c>
      <c r="AD87" s="166"/>
      <c r="AE87" s="166">
        <f>SUM(AE76:AE86)</f>
        <v>786.28</v>
      </c>
    </row>
    <row r="88" spans="1:31">
      <c r="A88" s="862">
        <v>1</v>
      </c>
      <c r="B88" s="1158"/>
      <c r="C88" s="1158"/>
      <c r="D88" s="1158"/>
      <c r="E88" s="1475"/>
      <c r="F88" s="1140"/>
      <c r="G88" s="1140"/>
      <c r="H88" s="736"/>
      <c r="I88" s="162">
        <f>F88*G88*H88</f>
        <v>0</v>
      </c>
      <c r="J88" s="162"/>
      <c r="K88" s="162">
        <f>(F88-1)*G88*J88</f>
        <v>0</v>
      </c>
      <c r="L88" s="1140"/>
      <c r="M88" s="162">
        <f>I88+K88+(L88*G88*2)</f>
        <v>0</v>
      </c>
      <c r="N88" s="1140"/>
      <c r="O88" s="1140"/>
      <c r="P88" s="736"/>
      <c r="Q88" s="162">
        <f>N88*O88*P88</f>
        <v>0</v>
      </c>
      <c r="R88" s="162"/>
      <c r="S88" s="162">
        <f>(N88-1)*O88*R88</f>
        <v>0</v>
      </c>
      <c r="T88" s="1140"/>
      <c r="U88" s="162">
        <f>Q88+S88+(T88*O88*2)</f>
        <v>0</v>
      </c>
      <c r="V88" s="808">
        <f>U88-M88</f>
        <v>0</v>
      </c>
    </row>
    <row r="89" spans="1:31">
      <c r="A89" s="862">
        <v>2</v>
      </c>
      <c r="B89" s="1158"/>
      <c r="C89" s="1158"/>
      <c r="D89" s="1158"/>
      <c r="E89" s="1475"/>
      <c r="F89" s="1140"/>
      <c r="G89" s="1140"/>
      <c r="H89" s="736"/>
      <c r="I89" s="162">
        <f>F89*G89*H89</f>
        <v>0</v>
      </c>
      <c r="J89" s="162"/>
      <c r="K89" s="162">
        <f>(F89-1)*G89*J89</f>
        <v>0</v>
      </c>
      <c r="L89" s="1140"/>
      <c r="M89" s="162">
        <f>I89+K89+(L89*G89*2)</f>
        <v>0</v>
      </c>
      <c r="N89" s="1140"/>
      <c r="O89" s="1140"/>
      <c r="P89" s="736"/>
      <c r="Q89" s="162">
        <f>N89*O89*P89</f>
        <v>0</v>
      </c>
      <c r="R89" s="162"/>
      <c r="S89" s="162">
        <f>(N89-1)*O89*R89</f>
        <v>0</v>
      </c>
      <c r="T89" s="1140"/>
      <c r="U89" s="162">
        <f>Q89+S89+(T89*O89*2)</f>
        <v>0</v>
      </c>
      <c r="V89" s="808">
        <f>U89-M89</f>
        <v>0</v>
      </c>
    </row>
    <row r="90" spans="1:31" ht="14.25" thickBot="1">
      <c r="A90" s="1159">
        <v>3</v>
      </c>
      <c r="B90" s="1160"/>
      <c r="C90" s="1160"/>
      <c r="D90" s="1160"/>
      <c r="E90" s="1473"/>
      <c r="F90" s="1137"/>
      <c r="G90" s="1137"/>
      <c r="H90" s="1173"/>
      <c r="I90" s="1161">
        <f>F90*G90*H90</f>
        <v>0</v>
      </c>
      <c r="J90" s="1161"/>
      <c r="K90" s="1161">
        <f>(F90-1)*G90*J90</f>
        <v>0</v>
      </c>
      <c r="L90" s="1137"/>
      <c r="M90" s="1161">
        <f>I90+K90+(L90*G90*2)</f>
        <v>0</v>
      </c>
      <c r="N90" s="1137"/>
      <c r="O90" s="1137"/>
      <c r="P90" s="1173"/>
      <c r="Q90" s="1161">
        <f>N90*O90*P90</f>
        <v>0</v>
      </c>
      <c r="R90" s="1161"/>
      <c r="S90" s="1161">
        <f>(N90-1)*O90*R90</f>
        <v>0</v>
      </c>
      <c r="T90" s="1137"/>
      <c r="U90" s="1161">
        <f>Q90+S90+(T90*O90*2)</f>
        <v>0</v>
      </c>
      <c r="V90" s="1162">
        <f>U90-M90</f>
        <v>0</v>
      </c>
    </row>
    <row r="91" spans="1:31" ht="29.25" thickBot="1">
      <c r="A91" s="163"/>
      <c r="B91" s="164" t="s">
        <v>5895</v>
      </c>
      <c r="C91" s="164"/>
      <c r="D91" s="164"/>
      <c r="E91" s="1505"/>
      <c r="F91" s="165"/>
      <c r="G91" s="165"/>
      <c r="H91" s="1171"/>
      <c r="I91" s="166">
        <f>SUM(I87:I90)</f>
        <v>0</v>
      </c>
      <c r="J91" s="166"/>
      <c r="K91" s="166">
        <f>SUM(K87:K90)</f>
        <v>0</v>
      </c>
      <c r="L91" s="166"/>
      <c r="M91" s="166">
        <f>SUM(M87:M90)</f>
        <v>0</v>
      </c>
      <c r="N91" s="165"/>
      <c r="O91" s="165"/>
      <c r="P91" s="1171"/>
      <c r="Q91" s="166">
        <f>SUM(Q87:Q90)</f>
        <v>0</v>
      </c>
      <c r="R91" s="166"/>
      <c r="S91" s="166">
        <f>SUM(S87:S90)</f>
        <v>0</v>
      </c>
      <c r="T91" s="166"/>
      <c r="U91" s="166">
        <f>SUM(U87:U90)</f>
        <v>0</v>
      </c>
      <c r="V91" s="167">
        <f>SUM(V87:V90)</f>
        <v>0</v>
      </c>
    </row>
    <row r="92" spans="1:31" s="20" customFormat="1" ht="14.25">
      <c r="A92" s="252"/>
      <c r="B92" s="168"/>
      <c r="C92" s="168"/>
      <c r="D92" s="168"/>
      <c r="E92" s="788"/>
      <c r="F92" s="169"/>
      <c r="G92" s="169"/>
      <c r="H92" s="1177"/>
      <c r="I92" s="740"/>
      <c r="J92" s="740"/>
      <c r="K92" s="740"/>
      <c r="L92" s="740"/>
      <c r="M92" s="740">
        <v>786.3</v>
      </c>
      <c r="N92" s="169"/>
      <c r="O92" s="169"/>
      <c r="P92" s="1177"/>
      <c r="Q92" s="740"/>
      <c r="R92" s="740"/>
      <c r="S92" s="740"/>
      <c r="T92" s="740"/>
      <c r="U92" s="740"/>
      <c r="V92" s="740"/>
    </row>
    <row r="93" spans="1:31" ht="18" thickBot="1">
      <c r="B93" s="202" t="s">
        <v>481</v>
      </c>
      <c r="C93" s="202"/>
      <c r="D93" s="787"/>
    </row>
    <row r="94" spans="1:31" ht="15" thickBot="1">
      <c r="A94" s="792"/>
      <c r="B94" s="792"/>
      <c r="C94" s="792"/>
      <c r="D94" s="2264" t="s">
        <v>7087</v>
      </c>
      <c r="E94" s="2265"/>
      <c r="F94" s="2255" t="s">
        <v>1978</v>
      </c>
      <c r="G94" s="2256"/>
      <c r="H94" s="2256"/>
      <c r="I94" s="2256"/>
      <c r="J94" s="2256"/>
      <c r="K94" s="2256"/>
      <c r="L94" s="2256"/>
      <c r="M94" s="2257"/>
      <c r="N94" s="2258" t="s">
        <v>4788</v>
      </c>
      <c r="O94" s="2259"/>
      <c r="P94" s="2259"/>
      <c r="Q94" s="2259"/>
      <c r="R94" s="2259"/>
      <c r="S94" s="2259"/>
      <c r="T94" s="2259"/>
      <c r="U94" s="2260"/>
      <c r="V94" s="149"/>
    </row>
    <row r="95" spans="1:31" ht="21.75" customHeight="1">
      <c r="A95" s="793"/>
      <c r="B95" s="793"/>
      <c r="C95" s="793"/>
      <c r="D95" s="777"/>
      <c r="E95" s="1500"/>
      <c r="F95" s="778"/>
      <c r="G95" s="779"/>
      <c r="H95" s="2252" t="s">
        <v>182</v>
      </c>
      <c r="I95" s="2253"/>
      <c r="J95" s="2252" t="s">
        <v>186</v>
      </c>
      <c r="K95" s="2253"/>
      <c r="L95" s="779"/>
      <c r="M95" s="781"/>
      <c r="N95" s="153"/>
      <c r="O95" s="151"/>
      <c r="P95" s="2252" t="s">
        <v>182</v>
      </c>
      <c r="Q95" s="2253"/>
      <c r="R95" s="2250" t="s">
        <v>186</v>
      </c>
      <c r="S95" s="2251"/>
      <c r="T95" s="151"/>
      <c r="U95" s="152"/>
      <c r="V95" s="154"/>
    </row>
    <row r="96" spans="1:31" s="16" customFormat="1" ht="63.75" customHeight="1" thickBot="1">
      <c r="A96" s="794" t="s">
        <v>114</v>
      </c>
      <c r="B96" s="794" t="s">
        <v>179</v>
      </c>
      <c r="C96" s="794" t="s">
        <v>919</v>
      </c>
      <c r="D96" s="791" t="s">
        <v>181</v>
      </c>
      <c r="E96" s="791" t="s">
        <v>185</v>
      </c>
      <c r="F96" s="1139" t="s">
        <v>180</v>
      </c>
      <c r="G96" s="782" t="s">
        <v>181</v>
      </c>
      <c r="H96" s="1167" t="s">
        <v>183</v>
      </c>
      <c r="I96" s="782" t="s">
        <v>113</v>
      </c>
      <c r="J96" s="1135" t="s">
        <v>183</v>
      </c>
      <c r="K96" s="1135" t="s">
        <v>113</v>
      </c>
      <c r="L96" s="782" t="s">
        <v>184</v>
      </c>
      <c r="M96" s="783" t="s">
        <v>185</v>
      </c>
      <c r="N96" s="158" t="s">
        <v>180</v>
      </c>
      <c r="O96" s="155" t="s">
        <v>181</v>
      </c>
      <c r="P96" s="1167" t="s">
        <v>183</v>
      </c>
      <c r="Q96" s="782" t="s">
        <v>113</v>
      </c>
      <c r="R96" s="1041" t="s">
        <v>183</v>
      </c>
      <c r="S96" s="1041" t="s">
        <v>113</v>
      </c>
      <c r="T96" s="155" t="s">
        <v>187</v>
      </c>
      <c r="U96" s="157" t="s">
        <v>185</v>
      </c>
      <c r="V96" s="159" t="s">
        <v>188</v>
      </c>
    </row>
    <row r="97" spans="1:22" s="16" customFormat="1" ht="12.75">
      <c r="A97" s="796">
        <v>1</v>
      </c>
      <c r="B97" s="800">
        <v>2</v>
      </c>
      <c r="C97" s="910">
        <v>3</v>
      </c>
      <c r="D97" s="801">
        <v>4</v>
      </c>
      <c r="E97" s="802">
        <v>5</v>
      </c>
      <c r="F97" s="801">
        <v>6</v>
      </c>
      <c r="G97" s="802">
        <v>7</v>
      </c>
      <c r="H97" s="1183">
        <v>8</v>
      </c>
      <c r="I97" s="801">
        <v>9</v>
      </c>
      <c r="J97" s="802">
        <v>10</v>
      </c>
      <c r="K97" s="801">
        <v>11</v>
      </c>
      <c r="L97" s="802">
        <v>12</v>
      </c>
      <c r="M97" s="801">
        <v>13</v>
      </c>
      <c r="N97" s="803">
        <v>14</v>
      </c>
      <c r="O97" s="804">
        <v>15</v>
      </c>
      <c r="P97" s="1168">
        <v>16</v>
      </c>
      <c r="Q97" s="803">
        <v>17</v>
      </c>
      <c r="R97" s="804">
        <v>18</v>
      </c>
      <c r="S97" s="803">
        <v>19</v>
      </c>
      <c r="T97" s="804">
        <v>20</v>
      </c>
      <c r="U97" s="803">
        <v>21</v>
      </c>
      <c r="V97" s="805">
        <v>22</v>
      </c>
    </row>
    <row r="98" spans="1:22" ht="27">
      <c r="A98" s="816">
        <v>1</v>
      </c>
      <c r="B98" s="807" t="s">
        <v>622</v>
      </c>
      <c r="C98" s="911"/>
      <c r="D98" s="784"/>
      <c r="E98" s="581"/>
      <c r="F98" s="588">
        <v>1</v>
      </c>
      <c r="G98" s="789">
        <v>2</v>
      </c>
      <c r="H98" s="737">
        <v>5</v>
      </c>
      <c r="I98" s="255">
        <f t="shared" ref="I98:I106" si="36">+F98*G98*H98</f>
        <v>10</v>
      </c>
      <c r="J98" s="255">
        <v>20</v>
      </c>
      <c r="K98" s="255">
        <f>(F98-1)*G98*J98</f>
        <v>0</v>
      </c>
      <c r="L98" s="790">
        <v>0.5</v>
      </c>
      <c r="M98" s="255">
        <f>I98+K98+(L98*G98*2)</f>
        <v>12</v>
      </c>
      <c r="N98" s="1141">
        <v>1</v>
      </c>
      <c r="O98" s="789">
        <v>2</v>
      </c>
      <c r="P98" s="737">
        <v>5</v>
      </c>
      <c r="Q98" s="255">
        <f t="shared" ref="Q98:Q106" si="37">+N98*O98*P98</f>
        <v>10</v>
      </c>
      <c r="R98" s="255">
        <v>20</v>
      </c>
      <c r="S98" s="255">
        <f>(N98-1)*O98*R98</f>
        <v>0</v>
      </c>
      <c r="T98" s="790">
        <v>0.5</v>
      </c>
      <c r="U98" s="255">
        <f>Q98+S98+(T98*O98*2)</f>
        <v>12</v>
      </c>
      <c r="V98" s="808">
        <f>U98-M98</f>
        <v>0</v>
      </c>
    </row>
    <row r="99" spans="1:22" ht="27">
      <c r="A99" s="816">
        <v>2</v>
      </c>
      <c r="B99" s="807" t="s">
        <v>623</v>
      </c>
      <c r="C99" s="911"/>
      <c r="D99" s="784"/>
      <c r="E99" s="581"/>
      <c r="F99" s="588">
        <v>1</v>
      </c>
      <c r="G99" s="789">
        <v>2</v>
      </c>
      <c r="H99" s="737">
        <v>5</v>
      </c>
      <c r="I99" s="255">
        <f t="shared" si="36"/>
        <v>10</v>
      </c>
      <c r="J99" s="255">
        <v>20</v>
      </c>
      <c r="K99" s="255">
        <f t="shared" ref="K99:K106" si="38">(F99-1)*G99*J99</f>
        <v>0</v>
      </c>
      <c r="L99" s="790">
        <v>0.25</v>
      </c>
      <c r="M99" s="255">
        <f>I99+K99+(L99*G99*2)</f>
        <v>11</v>
      </c>
      <c r="N99" s="1141">
        <v>1</v>
      </c>
      <c r="O99" s="789">
        <v>2</v>
      </c>
      <c r="P99" s="737">
        <v>5</v>
      </c>
      <c r="Q99" s="255">
        <f t="shared" si="37"/>
        <v>10</v>
      </c>
      <c r="R99" s="255">
        <v>20</v>
      </c>
      <c r="S99" s="255">
        <f t="shared" ref="S99:S106" si="39">(N99-1)*O99*R99</f>
        <v>0</v>
      </c>
      <c r="T99" s="790">
        <v>0.25</v>
      </c>
      <c r="U99" s="255">
        <f>Q99+S99+(T99*O99*2)</f>
        <v>11</v>
      </c>
      <c r="V99" s="808">
        <f>U99-M99</f>
        <v>0</v>
      </c>
    </row>
    <row r="100" spans="1:22" ht="27">
      <c r="A100" s="816">
        <v>3</v>
      </c>
      <c r="B100" s="807" t="s">
        <v>624</v>
      </c>
      <c r="C100" s="911"/>
      <c r="D100" s="784"/>
      <c r="E100" s="581"/>
      <c r="F100" s="588">
        <v>1</v>
      </c>
      <c r="G100" s="789">
        <v>2</v>
      </c>
      <c r="H100" s="737">
        <v>5</v>
      </c>
      <c r="I100" s="255">
        <f t="shared" si="36"/>
        <v>10</v>
      </c>
      <c r="J100" s="255">
        <v>20</v>
      </c>
      <c r="K100" s="255">
        <f t="shared" si="38"/>
        <v>0</v>
      </c>
      <c r="L100" s="790">
        <v>1.5</v>
      </c>
      <c r="M100" s="255">
        <f>I100+K100+(L100*G100*2)</f>
        <v>16</v>
      </c>
      <c r="N100" s="1141">
        <v>1</v>
      </c>
      <c r="O100" s="789">
        <v>2</v>
      </c>
      <c r="P100" s="737">
        <v>5</v>
      </c>
      <c r="Q100" s="255">
        <f t="shared" si="37"/>
        <v>10</v>
      </c>
      <c r="R100" s="255">
        <v>20</v>
      </c>
      <c r="S100" s="255">
        <f t="shared" si="39"/>
        <v>0</v>
      </c>
      <c r="T100" s="790">
        <v>1.5</v>
      </c>
      <c r="U100" s="255">
        <f>Q100+S100+(T100*O100*2)</f>
        <v>16</v>
      </c>
      <c r="V100" s="808">
        <f>U100-M100</f>
        <v>0</v>
      </c>
    </row>
    <row r="101" spans="1:22" ht="27">
      <c r="A101" s="816">
        <v>4</v>
      </c>
      <c r="B101" s="807" t="s">
        <v>625</v>
      </c>
      <c r="C101" s="911"/>
      <c r="D101" s="784"/>
      <c r="E101" s="581"/>
      <c r="F101" s="588">
        <v>1</v>
      </c>
      <c r="G101" s="789">
        <v>2</v>
      </c>
      <c r="H101" s="737">
        <v>5</v>
      </c>
      <c r="I101" s="255">
        <f t="shared" si="36"/>
        <v>10</v>
      </c>
      <c r="J101" s="255">
        <v>20</v>
      </c>
      <c r="K101" s="255">
        <f t="shared" si="38"/>
        <v>0</v>
      </c>
      <c r="L101" s="790">
        <v>1.5</v>
      </c>
      <c r="M101" s="255">
        <f t="shared" ref="M101:M106" si="40">I101+K101+(L101*G101*2)</f>
        <v>16</v>
      </c>
      <c r="N101" s="1141">
        <v>1</v>
      </c>
      <c r="O101" s="789">
        <v>2</v>
      </c>
      <c r="P101" s="737">
        <v>5</v>
      </c>
      <c r="Q101" s="255">
        <f t="shared" si="37"/>
        <v>10</v>
      </c>
      <c r="R101" s="255">
        <v>20</v>
      </c>
      <c r="S101" s="255">
        <f t="shared" si="39"/>
        <v>0</v>
      </c>
      <c r="T101" s="790">
        <v>1.5</v>
      </c>
      <c r="U101" s="255">
        <f t="shared" ref="U101:U106" si="41">Q101+S101+(T101*O101*2)</f>
        <v>16</v>
      </c>
      <c r="V101" s="808">
        <f t="shared" ref="V101:V106" si="42">U101-M101</f>
        <v>0</v>
      </c>
    </row>
    <row r="102" spans="1:22" ht="27">
      <c r="A102" s="816">
        <v>5</v>
      </c>
      <c r="B102" s="807" t="s">
        <v>626</v>
      </c>
      <c r="C102" s="911"/>
      <c r="D102" s="17"/>
      <c r="E102" s="1152"/>
      <c r="F102" s="588">
        <v>2</v>
      </c>
      <c r="G102" s="789">
        <v>1</v>
      </c>
      <c r="H102" s="737">
        <v>5</v>
      </c>
      <c r="I102" s="255">
        <f t="shared" si="36"/>
        <v>10</v>
      </c>
      <c r="J102" s="255">
        <v>20</v>
      </c>
      <c r="K102" s="255">
        <f t="shared" si="38"/>
        <v>20</v>
      </c>
      <c r="L102" s="790">
        <v>1.3</v>
      </c>
      <c r="M102" s="255">
        <f t="shared" si="40"/>
        <v>32.6</v>
      </c>
      <c r="N102" s="1141">
        <v>2</v>
      </c>
      <c r="O102" s="789">
        <v>1</v>
      </c>
      <c r="P102" s="737">
        <v>5</v>
      </c>
      <c r="Q102" s="255">
        <f t="shared" si="37"/>
        <v>10</v>
      </c>
      <c r="R102" s="255">
        <v>20</v>
      </c>
      <c r="S102" s="255">
        <f t="shared" si="39"/>
        <v>20</v>
      </c>
      <c r="T102" s="790">
        <v>1.3</v>
      </c>
      <c r="U102" s="255">
        <f t="shared" si="41"/>
        <v>32.6</v>
      </c>
      <c r="V102" s="808">
        <f t="shared" si="42"/>
        <v>0</v>
      </c>
    </row>
    <row r="103" spans="1:22" ht="27">
      <c r="A103" s="816">
        <v>6</v>
      </c>
      <c r="B103" s="807" t="s">
        <v>627</v>
      </c>
      <c r="C103" s="911"/>
      <c r="D103" s="17"/>
      <c r="E103" s="1152"/>
      <c r="F103" s="588">
        <v>1</v>
      </c>
      <c r="G103" s="789">
        <v>2</v>
      </c>
      <c r="H103" s="737">
        <v>5</v>
      </c>
      <c r="I103" s="255">
        <f t="shared" si="36"/>
        <v>10</v>
      </c>
      <c r="J103" s="255">
        <v>20</v>
      </c>
      <c r="K103" s="255">
        <f t="shared" si="38"/>
        <v>0</v>
      </c>
      <c r="L103" s="790">
        <v>0.35</v>
      </c>
      <c r="M103" s="255">
        <f t="shared" si="40"/>
        <v>11.4</v>
      </c>
      <c r="N103" s="1141">
        <v>1</v>
      </c>
      <c r="O103" s="789">
        <v>2</v>
      </c>
      <c r="P103" s="737">
        <v>5</v>
      </c>
      <c r="Q103" s="255">
        <f t="shared" si="37"/>
        <v>10</v>
      </c>
      <c r="R103" s="255">
        <v>20</v>
      </c>
      <c r="S103" s="255">
        <f t="shared" si="39"/>
        <v>0</v>
      </c>
      <c r="T103" s="790">
        <v>0.35</v>
      </c>
      <c r="U103" s="255">
        <f t="shared" si="41"/>
        <v>11.4</v>
      </c>
      <c r="V103" s="808">
        <f t="shared" si="42"/>
        <v>0</v>
      </c>
    </row>
    <row r="104" spans="1:22" ht="40.5">
      <c r="A104" s="816">
        <v>7</v>
      </c>
      <c r="B104" s="807" t="s">
        <v>628</v>
      </c>
      <c r="C104" s="911"/>
      <c r="D104" s="17"/>
      <c r="E104" s="1152"/>
      <c r="F104" s="588">
        <v>1</v>
      </c>
      <c r="G104" s="789">
        <v>2</v>
      </c>
      <c r="H104" s="737">
        <v>5</v>
      </c>
      <c r="I104" s="255">
        <f t="shared" si="36"/>
        <v>10</v>
      </c>
      <c r="J104" s="255">
        <v>20</v>
      </c>
      <c r="K104" s="255">
        <f t="shared" si="38"/>
        <v>0</v>
      </c>
      <c r="L104" s="790">
        <v>0.25</v>
      </c>
      <c r="M104" s="255">
        <f t="shared" si="40"/>
        <v>11</v>
      </c>
      <c r="N104" s="1141">
        <v>1</v>
      </c>
      <c r="O104" s="789">
        <v>2</v>
      </c>
      <c r="P104" s="737">
        <v>5</v>
      </c>
      <c r="Q104" s="255">
        <f t="shared" si="37"/>
        <v>10</v>
      </c>
      <c r="R104" s="255">
        <v>20</v>
      </c>
      <c r="S104" s="255">
        <f t="shared" si="39"/>
        <v>0</v>
      </c>
      <c r="T104" s="790">
        <v>0.25</v>
      </c>
      <c r="U104" s="255">
        <f t="shared" si="41"/>
        <v>11</v>
      </c>
      <c r="V104" s="808">
        <f t="shared" si="42"/>
        <v>0</v>
      </c>
    </row>
    <row r="105" spans="1:22" ht="27">
      <c r="A105" s="816">
        <v>8</v>
      </c>
      <c r="B105" s="807" t="s">
        <v>629</v>
      </c>
      <c r="C105" s="911"/>
      <c r="D105" s="17"/>
      <c r="E105" s="1152"/>
      <c r="F105" s="588">
        <v>2</v>
      </c>
      <c r="G105" s="789">
        <v>1</v>
      </c>
      <c r="H105" s="737">
        <v>5</v>
      </c>
      <c r="I105" s="255">
        <f t="shared" si="36"/>
        <v>10</v>
      </c>
      <c r="J105" s="255">
        <v>20</v>
      </c>
      <c r="K105" s="255">
        <f t="shared" si="38"/>
        <v>20</v>
      </c>
      <c r="L105" s="790">
        <v>3.5</v>
      </c>
      <c r="M105" s="255">
        <f t="shared" si="40"/>
        <v>37</v>
      </c>
      <c r="N105" s="1141">
        <v>2</v>
      </c>
      <c r="O105" s="789">
        <v>1</v>
      </c>
      <c r="P105" s="737">
        <v>5</v>
      </c>
      <c r="Q105" s="255">
        <f t="shared" si="37"/>
        <v>10</v>
      </c>
      <c r="R105" s="255">
        <v>20</v>
      </c>
      <c r="S105" s="255">
        <f t="shared" si="39"/>
        <v>20</v>
      </c>
      <c r="T105" s="790">
        <v>3.5</v>
      </c>
      <c r="U105" s="255">
        <f t="shared" si="41"/>
        <v>37</v>
      </c>
      <c r="V105" s="808">
        <f t="shared" si="42"/>
        <v>0</v>
      </c>
    </row>
    <row r="106" spans="1:22" ht="27">
      <c r="A106" s="816">
        <v>9</v>
      </c>
      <c r="B106" s="807" t="s">
        <v>630</v>
      </c>
      <c r="C106" s="911"/>
      <c r="D106" s="17"/>
      <c r="E106" s="1152"/>
      <c r="F106" s="588">
        <v>1</v>
      </c>
      <c r="G106" s="789">
        <v>2</v>
      </c>
      <c r="H106" s="737">
        <v>5</v>
      </c>
      <c r="I106" s="255">
        <f t="shared" si="36"/>
        <v>10</v>
      </c>
      <c r="J106" s="255">
        <v>20</v>
      </c>
      <c r="K106" s="255">
        <f t="shared" si="38"/>
        <v>0</v>
      </c>
      <c r="L106" s="790">
        <v>1.1000000000000001</v>
      </c>
      <c r="M106" s="255">
        <f t="shared" si="40"/>
        <v>14.4</v>
      </c>
      <c r="N106" s="1141">
        <v>1</v>
      </c>
      <c r="O106" s="789">
        <v>2</v>
      </c>
      <c r="P106" s="737">
        <v>5</v>
      </c>
      <c r="Q106" s="255">
        <f t="shared" si="37"/>
        <v>10</v>
      </c>
      <c r="R106" s="255">
        <v>20</v>
      </c>
      <c r="S106" s="255">
        <f t="shared" si="39"/>
        <v>0</v>
      </c>
      <c r="T106" s="790">
        <v>1.1000000000000001</v>
      </c>
      <c r="U106" s="255">
        <f t="shared" si="41"/>
        <v>14.4</v>
      </c>
      <c r="V106" s="808">
        <f t="shared" si="42"/>
        <v>0</v>
      </c>
    </row>
    <row r="107" spans="1:22" ht="14.25" thickBot="1">
      <c r="A107" s="770"/>
      <c r="B107" s="809"/>
      <c r="C107" s="912"/>
      <c r="D107" s="810"/>
      <c r="E107" s="811"/>
      <c r="F107" s="811"/>
      <c r="G107" s="811"/>
      <c r="H107" s="1184"/>
      <c r="I107" s="812"/>
      <c r="J107" s="812"/>
      <c r="K107" s="812"/>
      <c r="L107" s="811"/>
      <c r="M107" s="812">
        <v>-4.4000000000000004</v>
      </c>
      <c r="N107" s="811"/>
      <c r="O107" s="811"/>
      <c r="P107" s="1184"/>
      <c r="Q107" s="812"/>
      <c r="R107" s="812"/>
      <c r="S107" s="812"/>
      <c r="T107" s="811"/>
      <c r="U107" s="812">
        <v>-4.4000000000000004</v>
      </c>
      <c r="V107" s="815">
        <f>U107-M107</f>
        <v>0</v>
      </c>
    </row>
    <row r="108" spans="1:22" s="1201" customFormat="1" ht="29.25" customHeight="1" thickBot="1">
      <c r="A108" s="1289"/>
      <c r="B108" s="1290" t="s">
        <v>5893</v>
      </c>
      <c r="C108" s="1290"/>
      <c r="D108" s="1290"/>
      <c r="E108" s="1501">
        <v>0</v>
      </c>
      <c r="F108" s="1288"/>
      <c r="G108" s="1288"/>
      <c r="H108" s="1288"/>
      <c r="I108" s="1288">
        <f>SUM(I98:I107)</f>
        <v>90</v>
      </c>
      <c r="J108" s="1288"/>
      <c r="K108" s="1288">
        <f>SUM(K98:K107)</f>
        <v>40</v>
      </c>
      <c r="L108" s="1288"/>
      <c r="M108" s="1288">
        <f>SUM(M98:M107)</f>
        <v>157</v>
      </c>
      <c r="N108" s="1288"/>
      <c r="O108" s="1288"/>
      <c r="P108" s="1288"/>
      <c r="Q108" s="1288">
        <f>SUM(Q98:Q107)</f>
        <v>90</v>
      </c>
      <c r="R108" s="1288"/>
      <c r="S108" s="1288">
        <f>SUM(S98:S107)</f>
        <v>40</v>
      </c>
      <c r="T108" s="1288"/>
      <c r="U108" s="1288">
        <f>SUM(U98:U107)</f>
        <v>157</v>
      </c>
      <c r="V108" s="1288">
        <f>SUM(V98:V107)</f>
        <v>0</v>
      </c>
    </row>
    <row r="109" spans="1:22" ht="57">
      <c r="A109" s="983"/>
      <c r="B109" s="1156" t="s">
        <v>5894</v>
      </c>
      <c r="C109" s="1136" t="s">
        <v>1</v>
      </c>
      <c r="D109" s="1136" t="s">
        <v>1</v>
      </c>
      <c r="E109" s="1472" t="s">
        <v>1</v>
      </c>
      <c r="F109" s="1136" t="s">
        <v>1</v>
      </c>
      <c r="G109" s="1136" t="s">
        <v>1</v>
      </c>
      <c r="H109" s="1172" t="s">
        <v>1</v>
      </c>
      <c r="I109" s="1136" t="s">
        <v>1</v>
      </c>
      <c r="J109" s="1136" t="s">
        <v>1</v>
      </c>
      <c r="K109" s="1136" t="s">
        <v>1</v>
      </c>
      <c r="L109" s="1136" t="s">
        <v>1</v>
      </c>
      <c r="M109" s="1136" t="s">
        <v>1</v>
      </c>
      <c r="N109" s="1136" t="s">
        <v>1</v>
      </c>
      <c r="O109" s="1136" t="s">
        <v>1</v>
      </c>
      <c r="P109" s="1172"/>
      <c r="Q109" s="1136" t="s">
        <v>1</v>
      </c>
      <c r="R109" s="1136" t="s">
        <v>1</v>
      </c>
      <c r="S109" s="1136" t="s">
        <v>1</v>
      </c>
      <c r="T109" s="1136" t="s">
        <v>1</v>
      </c>
      <c r="U109" s="1136" t="s">
        <v>1</v>
      </c>
      <c r="V109" s="1157" t="s">
        <v>1</v>
      </c>
    </row>
    <row r="110" spans="1:22">
      <c r="A110" s="862">
        <v>1</v>
      </c>
      <c r="B110" s="1158"/>
      <c r="C110" s="1158"/>
      <c r="D110" s="1158"/>
      <c r="E110" s="1475"/>
      <c r="F110" s="1140"/>
      <c r="G110" s="1140"/>
      <c r="H110" s="736"/>
      <c r="I110" s="162">
        <f>F110*G110*H110</f>
        <v>0</v>
      </c>
      <c r="J110" s="162"/>
      <c r="K110" s="162">
        <f>(F110-1)*G110*J110</f>
        <v>0</v>
      </c>
      <c r="L110" s="1140"/>
      <c r="M110" s="162">
        <f>I110+K110+(L110*G110*2)</f>
        <v>0</v>
      </c>
      <c r="N110" s="1140"/>
      <c r="O110" s="1140"/>
      <c r="P110" s="736"/>
      <c r="Q110" s="162">
        <f>N110*O110*P110</f>
        <v>0</v>
      </c>
      <c r="R110" s="162"/>
      <c r="S110" s="162">
        <f>(N110-1)*O110*R110</f>
        <v>0</v>
      </c>
      <c r="T110" s="1140"/>
      <c r="U110" s="162">
        <f>Q110+S110+(T110*O110*2)</f>
        <v>0</v>
      </c>
      <c r="V110" s="808">
        <f>U110-M110</f>
        <v>0</v>
      </c>
    </row>
    <row r="111" spans="1:22">
      <c r="A111" s="862">
        <v>2</v>
      </c>
      <c r="B111" s="1158"/>
      <c r="C111" s="1158"/>
      <c r="D111" s="1158"/>
      <c r="E111" s="1475"/>
      <c r="F111" s="1140"/>
      <c r="G111" s="1140"/>
      <c r="H111" s="736"/>
      <c r="I111" s="162">
        <f>F111*G111*H111</f>
        <v>0</v>
      </c>
      <c r="J111" s="162"/>
      <c r="K111" s="162">
        <f>(F111-1)*G111*J111</f>
        <v>0</v>
      </c>
      <c r="L111" s="1140"/>
      <c r="M111" s="162">
        <f>I111+K111+(L111*G111*2)</f>
        <v>0</v>
      </c>
      <c r="N111" s="1140"/>
      <c r="O111" s="1140"/>
      <c r="P111" s="736"/>
      <c r="Q111" s="162">
        <f>N111*O111*P111</f>
        <v>0</v>
      </c>
      <c r="R111" s="162"/>
      <c r="S111" s="162">
        <f>(N111-1)*O111*R111</f>
        <v>0</v>
      </c>
      <c r="T111" s="1140"/>
      <c r="U111" s="162">
        <f>Q111+S111+(T111*O111*2)</f>
        <v>0</v>
      </c>
      <c r="V111" s="808">
        <f>U111-M111</f>
        <v>0</v>
      </c>
    </row>
    <row r="112" spans="1:22" ht="14.25" thickBot="1">
      <c r="A112" s="1159">
        <v>3</v>
      </c>
      <c r="B112" s="1160"/>
      <c r="C112" s="1160"/>
      <c r="D112" s="1160"/>
      <c r="E112" s="1473"/>
      <c r="F112" s="1137"/>
      <c r="G112" s="1137"/>
      <c r="H112" s="1173"/>
      <c r="I112" s="1161">
        <f>F112*G112*H112</f>
        <v>0</v>
      </c>
      <c r="J112" s="1161"/>
      <c r="K112" s="1161">
        <f>(F112-1)*G112*J112</f>
        <v>0</v>
      </c>
      <c r="L112" s="1137"/>
      <c r="M112" s="1161">
        <f>I112+K112+(L112*G112*2)</f>
        <v>0</v>
      </c>
      <c r="N112" s="1137"/>
      <c r="O112" s="1137"/>
      <c r="P112" s="1173"/>
      <c r="Q112" s="1161">
        <f>N112*O112*P112</f>
        <v>0</v>
      </c>
      <c r="R112" s="1161"/>
      <c r="S112" s="1161">
        <f>(N112-1)*O112*R112</f>
        <v>0</v>
      </c>
      <c r="T112" s="1137"/>
      <c r="U112" s="1161">
        <f>Q112+S112+(T112*O112*2)</f>
        <v>0</v>
      </c>
      <c r="V112" s="1162">
        <f>U112-M112</f>
        <v>0</v>
      </c>
    </row>
    <row r="113" spans="1:32" ht="29.25" thickBot="1">
      <c r="A113" s="163"/>
      <c r="B113" s="164" t="s">
        <v>5895</v>
      </c>
      <c r="C113" s="164"/>
      <c r="D113" s="164"/>
      <c r="E113" s="1505"/>
      <c r="F113" s="165"/>
      <c r="G113" s="165"/>
      <c r="H113" s="1171"/>
      <c r="I113" s="166">
        <f>SUM(I109:I112)</f>
        <v>0</v>
      </c>
      <c r="J113" s="166"/>
      <c r="K113" s="166">
        <f>SUM(K109:K112)</f>
        <v>0</v>
      </c>
      <c r="L113" s="166"/>
      <c r="M113" s="166">
        <f>SUM(M109:M112)</f>
        <v>0</v>
      </c>
      <c r="N113" s="165"/>
      <c r="O113" s="165"/>
      <c r="P113" s="1171"/>
      <c r="Q113" s="166">
        <f>SUM(Q109:Q112)</f>
        <v>0</v>
      </c>
      <c r="R113" s="166"/>
      <c r="S113" s="166">
        <f>SUM(S109:S112)</f>
        <v>0</v>
      </c>
      <c r="T113" s="166"/>
      <c r="U113" s="166">
        <f>SUM(U109:U112)</f>
        <v>0</v>
      </c>
      <c r="V113" s="167">
        <f>SUM(V109:V112)</f>
        <v>0</v>
      </c>
    </row>
    <row r="114" spans="1:32">
      <c r="M114" s="20">
        <v>157</v>
      </c>
    </row>
    <row r="115" spans="1:32" ht="17.25">
      <c r="B115" s="202" t="s">
        <v>484</v>
      </c>
      <c r="C115" s="202"/>
      <c r="D115" s="787"/>
    </row>
    <row r="116" spans="1:32" ht="14.25" thickBot="1"/>
    <row r="117" spans="1:32" ht="15" thickBot="1">
      <c r="A117" s="792"/>
      <c r="B117" s="792"/>
      <c r="C117" s="792"/>
      <c r="D117" s="2264" t="s">
        <v>7087</v>
      </c>
      <c r="E117" s="2265"/>
      <c r="F117" s="2255" t="s">
        <v>1978</v>
      </c>
      <c r="G117" s="2256"/>
      <c r="H117" s="2256"/>
      <c r="I117" s="2256"/>
      <c r="J117" s="2256"/>
      <c r="K117" s="2256"/>
      <c r="L117" s="2256"/>
      <c r="M117" s="2257"/>
      <c r="N117" s="2258" t="s">
        <v>4788</v>
      </c>
      <c r="O117" s="2259"/>
      <c r="P117" s="2259"/>
      <c r="Q117" s="2259"/>
      <c r="R117" s="2259"/>
      <c r="S117" s="2259"/>
      <c r="T117" s="2259"/>
      <c r="U117" s="2260"/>
      <c r="V117" s="149"/>
    </row>
    <row r="118" spans="1:32" ht="21.75" customHeight="1">
      <c r="A118" s="793"/>
      <c r="B118" s="793"/>
      <c r="C118" s="793"/>
      <c r="D118" s="777"/>
      <c r="E118" s="1500"/>
      <c r="F118" s="778"/>
      <c r="G118" s="779"/>
      <c r="H118" s="2252" t="s">
        <v>182</v>
      </c>
      <c r="I118" s="2253"/>
      <c r="J118" s="2252" t="s">
        <v>186</v>
      </c>
      <c r="K118" s="2253"/>
      <c r="L118" s="779"/>
      <c r="M118" s="781"/>
      <c r="N118" s="153"/>
      <c r="O118" s="151"/>
      <c r="P118" s="2252" t="s">
        <v>182</v>
      </c>
      <c r="Q118" s="2253"/>
      <c r="R118" s="2250" t="s">
        <v>186</v>
      </c>
      <c r="S118" s="2251"/>
      <c r="T118" s="151"/>
      <c r="U118" s="152"/>
      <c r="V118" s="154"/>
    </row>
    <row r="119" spans="1:32" s="16" customFormat="1" ht="63.75" customHeight="1" thickBot="1">
      <c r="A119" s="794" t="s">
        <v>114</v>
      </c>
      <c r="B119" s="794" t="s">
        <v>179</v>
      </c>
      <c r="C119" s="794" t="s">
        <v>919</v>
      </c>
      <c r="D119" s="791" t="s">
        <v>181</v>
      </c>
      <c r="E119" s="791" t="s">
        <v>185</v>
      </c>
      <c r="F119" s="1139" t="s">
        <v>180</v>
      </c>
      <c r="G119" s="782" t="s">
        <v>181</v>
      </c>
      <c r="H119" s="1167" t="s">
        <v>183</v>
      </c>
      <c r="I119" s="782" t="s">
        <v>113</v>
      </c>
      <c r="J119" s="1135" t="s">
        <v>183</v>
      </c>
      <c r="K119" s="1135" t="s">
        <v>113</v>
      </c>
      <c r="L119" s="782" t="s">
        <v>184</v>
      </c>
      <c r="M119" s="783" t="s">
        <v>185</v>
      </c>
      <c r="N119" s="158" t="s">
        <v>180</v>
      </c>
      <c r="O119" s="155" t="s">
        <v>181</v>
      </c>
      <c r="P119" s="1167" t="s">
        <v>183</v>
      </c>
      <c r="Q119" s="782" t="s">
        <v>113</v>
      </c>
      <c r="R119" s="1041" t="s">
        <v>183</v>
      </c>
      <c r="S119" s="1041" t="s">
        <v>113</v>
      </c>
      <c r="T119" s="155" t="s">
        <v>187</v>
      </c>
      <c r="U119" s="157" t="s">
        <v>185</v>
      </c>
      <c r="V119" s="159" t="s">
        <v>188</v>
      </c>
    </row>
    <row r="120" spans="1:32" s="16" customFormat="1" ht="12.75">
      <c r="A120" s="796">
        <v>1</v>
      </c>
      <c r="B120" s="800">
        <v>2</v>
      </c>
      <c r="C120" s="910">
        <v>3</v>
      </c>
      <c r="D120" s="801">
        <v>4</v>
      </c>
      <c r="E120" s="802">
        <v>5</v>
      </c>
      <c r="F120" s="801">
        <v>6</v>
      </c>
      <c r="G120" s="802">
        <v>7</v>
      </c>
      <c r="H120" s="1183">
        <v>8</v>
      </c>
      <c r="I120" s="801">
        <v>9</v>
      </c>
      <c r="J120" s="802">
        <v>10</v>
      </c>
      <c r="K120" s="801">
        <v>11</v>
      </c>
      <c r="L120" s="802">
        <v>12</v>
      </c>
      <c r="M120" s="801">
        <v>13</v>
      </c>
      <c r="N120" s="803">
        <v>14</v>
      </c>
      <c r="O120" s="804">
        <v>15</v>
      </c>
      <c r="P120" s="1168">
        <v>16</v>
      </c>
      <c r="Q120" s="803">
        <v>17</v>
      </c>
      <c r="R120" s="804">
        <v>18</v>
      </c>
      <c r="S120" s="803">
        <v>19</v>
      </c>
      <c r="T120" s="804">
        <v>20</v>
      </c>
      <c r="U120" s="803">
        <v>21</v>
      </c>
      <c r="V120" s="805">
        <v>22</v>
      </c>
    </row>
    <row r="121" spans="1:32" ht="40.5">
      <c r="A121" s="724">
        <v>1</v>
      </c>
      <c r="B121" s="820" t="s">
        <v>632</v>
      </c>
      <c r="C121" s="833"/>
      <c r="D121" s="824"/>
      <c r="E121" s="1506"/>
      <c r="F121" s="831">
        <v>4</v>
      </c>
      <c r="G121" s="588">
        <v>3</v>
      </c>
      <c r="H121" s="1163">
        <v>5</v>
      </c>
      <c r="I121" s="786">
        <f t="shared" ref="I121:I124" si="43">+F121*G121*H121</f>
        <v>60</v>
      </c>
      <c r="J121" s="255">
        <v>15</v>
      </c>
      <c r="K121" s="255">
        <f>(F121-1)*G121*J121</f>
        <v>135</v>
      </c>
      <c r="L121" s="588">
        <v>1.5</v>
      </c>
      <c r="M121" s="826">
        <f>I121+K121+(L121*G121*2)</f>
        <v>204</v>
      </c>
      <c r="N121" s="830">
        <v>4</v>
      </c>
      <c r="O121" s="587">
        <v>3</v>
      </c>
      <c r="P121" s="1175">
        <v>5</v>
      </c>
      <c r="Q121" s="162">
        <f t="shared" ref="Q121:Q124" si="44">N121*O121*P121</f>
        <v>60</v>
      </c>
      <c r="R121" s="162">
        <v>15</v>
      </c>
      <c r="S121" s="162">
        <f t="shared" ref="S121:S125" si="45">(N121-1)*O121*R121</f>
        <v>135</v>
      </c>
      <c r="T121" s="587">
        <v>1.5</v>
      </c>
      <c r="U121" s="845">
        <f>Q121+S121+(T121*O121*2)</f>
        <v>204</v>
      </c>
      <c r="V121" s="857">
        <f t="shared" ref="V121:V125" si="46">U121-M121</f>
        <v>0</v>
      </c>
      <c r="Y121" s="727">
        <v>4</v>
      </c>
      <c r="Z121" s="727">
        <v>7</v>
      </c>
      <c r="AA121" s="160">
        <f>Y121*Z121*3</f>
        <v>84</v>
      </c>
      <c r="AB121" s="160">
        <v>5</v>
      </c>
      <c r="AC121" s="160">
        <f>(Y121-1)*Z121*AB121</f>
        <v>105</v>
      </c>
      <c r="AD121" s="1138">
        <v>1.5</v>
      </c>
      <c r="AE121" s="160">
        <f>AA121+AC121+(AD121*Z121*2)</f>
        <v>210</v>
      </c>
      <c r="AF121" s="161">
        <f>AE121-X121</f>
        <v>210</v>
      </c>
    </row>
    <row r="122" spans="1:32" ht="40.5">
      <c r="A122" s="724">
        <v>2</v>
      </c>
      <c r="B122" s="820" t="s">
        <v>633</v>
      </c>
      <c r="C122" s="913"/>
      <c r="D122" s="841"/>
      <c r="E122" s="1507"/>
      <c r="F122" s="831">
        <v>4</v>
      </c>
      <c r="G122" s="588">
        <v>4</v>
      </c>
      <c r="H122" s="1163">
        <v>5</v>
      </c>
      <c r="I122" s="786">
        <f t="shared" si="43"/>
        <v>80</v>
      </c>
      <c r="J122" s="255">
        <v>15</v>
      </c>
      <c r="K122" s="255">
        <f>(F122-1)*G122*J122</f>
        <v>180</v>
      </c>
      <c r="L122" s="588">
        <v>1.3</v>
      </c>
      <c r="M122" s="826">
        <f>I122+K122+(L122*G122*2)</f>
        <v>270.39999999999998</v>
      </c>
      <c r="N122" s="830">
        <v>4</v>
      </c>
      <c r="O122" s="587">
        <v>4</v>
      </c>
      <c r="P122" s="1175">
        <v>5</v>
      </c>
      <c r="Q122" s="162">
        <f t="shared" si="44"/>
        <v>80</v>
      </c>
      <c r="R122" s="162">
        <v>15</v>
      </c>
      <c r="S122" s="162">
        <f t="shared" si="45"/>
        <v>180</v>
      </c>
      <c r="T122" s="587">
        <v>1.3</v>
      </c>
      <c r="U122" s="845">
        <f>Q122+S122+(T122*O122*2)</f>
        <v>270.39999999999998</v>
      </c>
      <c r="V122" s="852">
        <f t="shared" si="46"/>
        <v>0</v>
      </c>
      <c r="Y122" s="726">
        <v>4</v>
      </c>
      <c r="Z122" s="727">
        <v>7</v>
      </c>
      <c r="AA122" s="160">
        <f t="shared" ref="AA122:AA125" si="47">Y122*Z122*3</f>
        <v>84</v>
      </c>
      <c r="AB122" s="160">
        <v>5</v>
      </c>
      <c r="AC122" s="160">
        <f t="shared" ref="AC122:AC125" si="48">(Y122-1)*Z122*AB122</f>
        <v>105</v>
      </c>
      <c r="AD122" s="1138">
        <v>1.3</v>
      </c>
      <c r="AE122" s="162">
        <f t="shared" ref="AE122:AE125" si="49">AA122+AC122+(AD122*Z122*2)</f>
        <v>207.2</v>
      </c>
      <c r="AF122" s="161">
        <f>AE122-X122</f>
        <v>207.2</v>
      </c>
    </row>
    <row r="123" spans="1:32" ht="40.5">
      <c r="A123" s="724">
        <v>3</v>
      </c>
      <c r="B123" s="820" t="s">
        <v>634</v>
      </c>
      <c r="C123" s="913"/>
      <c r="D123" s="841"/>
      <c r="E123" s="1507"/>
      <c r="F123" s="831">
        <v>4</v>
      </c>
      <c r="G123" s="588">
        <v>4</v>
      </c>
      <c r="H123" s="1163">
        <v>5</v>
      </c>
      <c r="I123" s="786">
        <f t="shared" si="43"/>
        <v>80</v>
      </c>
      <c r="J123" s="255">
        <v>15</v>
      </c>
      <c r="K123" s="255">
        <f>(F123-1)*G123*J123</f>
        <v>180</v>
      </c>
      <c r="L123" s="588">
        <v>3.5</v>
      </c>
      <c r="M123" s="826">
        <f>I123+K123+(L123*G123*2)</f>
        <v>288</v>
      </c>
      <c r="N123" s="830">
        <v>4</v>
      </c>
      <c r="O123" s="587">
        <v>4</v>
      </c>
      <c r="P123" s="1175">
        <v>5</v>
      </c>
      <c r="Q123" s="162">
        <f t="shared" si="44"/>
        <v>80</v>
      </c>
      <c r="R123" s="162">
        <v>15</v>
      </c>
      <c r="S123" s="162">
        <f t="shared" si="45"/>
        <v>180</v>
      </c>
      <c r="T123" s="587">
        <v>3.5</v>
      </c>
      <c r="U123" s="845">
        <f>Q123+S123+(T123*O123*2)</f>
        <v>288</v>
      </c>
      <c r="V123" s="852">
        <f t="shared" si="46"/>
        <v>0</v>
      </c>
      <c r="Y123" s="726">
        <v>4</v>
      </c>
      <c r="Z123" s="727">
        <v>7</v>
      </c>
      <c r="AA123" s="160">
        <f t="shared" si="47"/>
        <v>84</v>
      </c>
      <c r="AB123" s="160">
        <v>5</v>
      </c>
      <c r="AC123" s="160">
        <f>(Y123-1)*Z123*AB123</f>
        <v>105</v>
      </c>
      <c r="AD123" s="1138">
        <v>3.5</v>
      </c>
      <c r="AE123" s="162">
        <f t="shared" si="49"/>
        <v>238</v>
      </c>
      <c r="AF123" s="161">
        <f t="shared" ref="AF123:AF125" si="50">AE123-X123</f>
        <v>238</v>
      </c>
    </row>
    <row r="124" spans="1:32" ht="40.5">
      <c r="A124" s="724">
        <v>4</v>
      </c>
      <c r="B124" s="820" t="s">
        <v>635</v>
      </c>
      <c r="C124" s="913"/>
      <c r="D124" s="842"/>
      <c r="E124" s="1508"/>
      <c r="F124" s="831">
        <v>2</v>
      </c>
      <c r="G124" s="588">
        <v>3</v>
      </c>
      <c r="H124" s="1163">
        <v>5</v>
      </c>
      <c r="I124" s="786">
        <f t="shared" si="43"/>
        <v>30</v>
      </c>
      <c r="J124" s="255">
        <v>15</v>
      </c>
      <c r="K124" s="255">
        <f>(F124-1)*G124*J124</f>
        <v>45</v>
      </c>
      <c r="L124" s="588">
        <v>1.1000000000000001</v>
      </c>
      <c r="M124" s="826">
        <f>I124+K124+(L124*G124*2)</f>
        <v>81.599999999999994</v>
      </c>
      <c r="N124" s="830">
        <v>2</v>
      </c>
      <c r="O124" s="587">
        <v>3</v>
      </c>
      <c r="P124" s="1175">
        <v>5</v>
      </c>
      <c r="Q124" s="162">
        <f t="shared" si="44"/>
        <v>30</v>
      </c>
      <c r="R124" s="162">
        <v>15</v>
      </c>
      <c r="S124" s="162">
        <f t="shared" si="45"/>
        <v>45</v>
      </c>
      <c r="T124" s="587">
        <v>1.1000000000000001</v>
      </c>
      <c r="U124" s="845">
        <f>Q124+S124+(T124*O124*2)</f>
        <v>81.599999999999994</v>
      </c>
      <c r="V124" s="852">
        <f t="shared" si="46"/>
        <v>0</v>
      </c>
      <c r="Y124" s="727">
        <v>4</v>
      </c>
      <c r="Z124" s="727">
        <v>7</v>
      </c>
      <c r="AA124" s="160">
        <f t="shared" si="47"/>
        <v>84</v>
      </c>
      <c r="AB124" s="160">
        <v>5</v>
      </c>
      <c r="AC124" s="160">
        <f t="shared" si="48"/>
        <v>105</v>
      </c>
      <c r="AD124" s="1138">
        <v>1.1000000000000001</v>
      </c>
      <c r="AE124" s="162">
        <f t="shared" si="49"/>
        <v>204.4</v>
      </c>
      <c r="AF124" s="161">
        <f t="shared" si="50"/>
        <v>204.4</v>
      </c>
    </row>
    <row r="125" spans="1:32" ht="14.25" thickBot="1">
      <c r="A125" s="70"/>
      <c r="B125" s="851"/>
      <c r="C125" s="914"/>
      <c r="D125" s="843"/>
      <c r="E125" s="1509"/>
      <c r="F125" s="847"/>
      <c r="G125" s="811"/>
      <c r="H125" s="1184"/>
      <c r="I125" s="812"/>
      <c r="J125" s="812"/>
      <c r="K125" s="812"/>
      <c r="L125" s="811"/>
      <c r="M125" s="827">
        <v>15.6</v>
      </c>
      <c r="N125" s="832"/>
      <c r="O125" s="813"/>
      <c r="P125" s="1170"/>
      <c r="Q125" s="814">
        <f t="shared" ref="Q125" si="51">N125*O125*3</f>
        <v>0</v>
      </c>
      <c r="R125" s="814"/>
      <c r="S125" s="814">
        <f t="shared" si="45"/>
        <v>0</v>
      </c>
      <c r="T125" s="813"/>
      <c r="U125" s="815">
        <v>15.6</v>
      </c>
      <c r="V125" s="853">
        <f t="shared" si="46"/>
        <v>0</v>
      </c>
      <c r="Y125" s="1138"/>
      <c r="Z125" s="1138"/>
      <c r="AA125" s="160">
        <f t="shared" si="47"/>
        <v>0</v>
      </c>
      <c r="AB125" s="160"/>
      <c r="AC125" s="160">
        <f t="shared" si="48"/>
        <v>0</v>
      </c>
      <c r="AD125" s="1138"/>
      <c r="AE125" s="162">
        <f t="shared" si="49"/>
        <v>0</v>
      </c>
      <c r="AF125" s="161">
        <f t="shared" si="50"/>
        <v>0</v>
      </c>
    </row>
    <row r="126" spans="1:32" s="1201" customFormat="1" ht="29.25" customHeight="1" thickBot="1">
      <c r="A126" s="1289"/>
      <c r="B126" s="1290" t="s">
        <v>5893</v>
      </c>
      <c r="C126" s="1290"/>
      <c r="D126" s="1290"/>
      <c r="E126" s="1501">
        <v>688.2</v>
      </c>
      <c r="F126" s="1288"/>
      <c r="G126" s="1288"/>
      <c r="H126" s="1288"/>
      <c r="I126" s="1288">
        <f>SUM(I121:I125)</f>
        <v>250</v>
      </c>
      <c r="J126" s="1288"/>
      <c r="K126" s="1288">
        <f>SUM(K121:K125)</f>
        <v>540</v>
      </c>
      <c r="L126" s="1288"/>
      <c r="M126" s="1288">
        <f>SUM(M121:M125)</f>
        <v>859.6</v>
      </c>
      <c r="N126" s="1288"/>
      <c r="O126" s="1288"/>
      <c r="P126" s="1288"/>
      <c r="Q126" s="1288">
        <f>SUM(Q121:Q125)</f>
        <v>250</v>
      </c>
      <c r="R126" s="1288"/>
      <c r="S126" s="1288">
        <f>SUM(S121:S125)</f>
        <v>540</v>
      </c>
      <c r="T126" s="1288"/>
      <c r="U126" s="1288">
        <f>SUM(U121:U125)</f>
        <v>859.6</v>
      </c>
      <c r="V126" s="1288">
        <f>SUM(V121:V125)</f>
        <v>0</v>
      </c>
      <c r="Y126" s="1171"/>
      <c r="Z126" s="1171"/>
      <c r="AA126" s="1171">
        <f>SUM(AA121:AA125)</f>
        <v>336</v>
      </c>
      <c r="AB126" s="1171"/>
      <c r="AC126" s="1171">
        <f>SUM(AC121:AC125)</f>
        <v>420</v>
      </c>
      <c r="AD126" s="1171"/>
      <c r="AE126" s="1171">
        <f>SUM(AE121:AE125)</f>
        <v>859.6</v>
      </c>
      <c r="AF126" s="1203">
        <f>SUM(AF121:AF125)</f>
        <v>859.6</v>
      </c>
    </row>
    <row r="127" spans="1:32" ht="57">
      <c r="A127" s="983"/>
      <c r="B127" s="1156" t="s">
        <v>5894</v>
      </c>
      <c r="C127" s="1136" t="s">
        <v>1</v>
      </c>
      <c r="D127" s="1136" t="s">
        <v>1</v>
      </c>
      <c r="E127" s="1472" t="s">
        <v>1</v>
      </c>
      <c r="F127" s="1136" t="s">
        <v>1</v>
      </c>
      <c r="G127" s="1136" t="s">
        <v>1</v>
      </c>
      <c r="H127" s="1172" t="s">
        <v>1</v>
      </c>
      <c r="I127" s="1136" t="s">
        <v>1</v>
      </c>
      <c r="J127" s="1136" t="s">
        <v>1</v>
      </c>
      <c r="K127" s="1136" t="s">
        <v>1</v>
      </c>
      <c r="L127" s="1136" t="s">
        <v>1</v>
      </c>
      <c r="M127" s="1136" t="s">
        <v>1</v>
      </c>
      <c r="N127" s="1136" t="s">
        <v>1</v>
      </c>
      <c r="O127" s="1136" t="s">
        <v>1</v>
      </c>
      <c r="P127" s="1172"/>
      <c r="Q127" s="1136" t="s">
        <v>1</v>
      </c>
      <c r="R127" s="1136" t="s">
        <v>1</v>
      </c>
      <c r="S127" s="1136" t="s">
        <v>1</v>
      </c>
      <c r="T127" s="1136" t="s">
        <v>1</v>
      </c>
      <c r="U127" s="1136" t="s">
        <v>1</v>
      </c>
      <c r="V127" s="1157" t="s">
        <v>1</v>
      </c>
    </row>
    <row r="128" spans="1:32">
      <c r="A128" s="862">
        <v>1</v>
      </c>
      <c r="B128" s="1158"/>
      <c r="C128" s="1158"/>
      <c r="D128" s="1158"/>
      <c r="E128" s="1475"/>
      <c r="F128" s="1140"/>
      <c r="G128" s="1140"/>
      <c r="H128" s="736"/>
      <c r="I128" s="162">
        <f>F128*G128*H128</f>
        <v>0</v>
      </c>
      <c r="J128" s="162"/>
      <c r="K128" s="162">
        <f>(F128-1)*G128*J128</f>
        <v>0</v>
      </c>
      <c r="L128" s="1140"/>
      <c r="M128" s="162">
        <f>I128+K128+(L128*G128*2)</f>
        <v>0</v>
      </c>
      <c r="N128" s="1140"/>
      <c r="O128" s="1140"/>
      <c r="P128" s="736"/>
      <c r="Q128" s="736">
        <f>N128*O128*P128</f>
        <v>0</v>
      </c>
      <c r="R128" s="736"/>
      <c r="S128" s="736">
        <f>(N128-1)*O128*R128</f>
        <v>0</v>
      </c>
      <c r="T128" s="736"/>
      <c r="U128" s="736">
        <f>Q128+S128+(T128*O128*2)</f>
        <v>0</v>
      </c>
      <c r="V128" s="808">
        <f>U128-M128</f>
        <v>0</v>
      </c>
    </row>
    <row r="129" spans="1:33">
      <c r="A129" s="862">
        <v>2</v>
      </c>
      <c r="B129" s="1158"/>
      <c r="C129" s="1158"/>
      <c r="D129" s="1158"/>
      <c r="E129" s="1475"/>
      <c r="F129" s="1140"/>
      <c r="G129" s="1140"/>
      <c r="H129" s="736"/>
      <c r="I129" s="162">
        <f>F129*G129*H129</f>
        <v>0</v>
      </c>
      <c r="J129" s="162"/>
      <c r="K129" s="162">
        <f>(F129-1)*G129*J129</f>
        <v>0</v>
      </c>
      <c r="L129" s="1140"/>
      <c r="M129" s="162">
        <f>I129+K129+(L129*G129*2)</f>
        <v>0</v>
      </c>
      <c r="N129" s="1140"/>
      <c r="O129" s="1140"/>
      <c r="P129" s="736"/>
      <c r="Q129" s="736">
        <f>N129*O129*P129</f>
        <v>0</v>
      </c>
      <c r="R129" s="736"/>
      <c r="S129" s="736">
        <f>(N129-1)*O129*R129</f>
        <v>0</v>
      </c>
      <c r="T129" s="736"/>
      <c r="U129" s="736">
        <f>Q129+S129+(T129*O129*2)</f>
        <v>0</v>
      </c>
      <c r="V129" s="808">
        <f>U129-M129</f>
        <v>0</v>
      </c>
    </row>
    <row r="130" spans="1:33">
      <c r="A130" s="1159">
        <v>3</v>
      </c>
      <c r="B130" s="1160"/>
      <c r="C130" s="1160"/>
      <c r="D130" s="1160"/>
      <c r="E130" s="1473"/>
      <c r="F130" s="1225"/>
      <c r="G130" s="1225"/>
      <c r="H130" s="1173"/>
      <c r="I130" s="1161">
        <f>F130*G130*H130</f>
        <v>0</v>
      </c>
      <c r="J130" s="1161"/>
      <c r="K130" s="1161">
        <f>(F130-1)*G130*J130</f>
        <v>0</v>
      </c>
      <c r="L130" s="1225"/>
      <c r="M130" s="1161">
        <f>I130+K130+(L130*G130*2)</f>
        <v>0</v>
      </c>
      <c r="N130" s="1225"/>
      <c r="O130" s="1225"/>
      <c r="P130" s="1173"/>
      <c r="Q130" s="1173">
        <f>N130*O130*P130</f>
        <v>0</v>
      </c>
      <c r="R130" s="1173"/>
      <c r="S130" s="1173">
        <f>(N130-1)*O130*R130</f>
        <v>0</v>
      </c>
      <c r="T130" s="1173"/>
      <c r="U130" s="1173">
        <f>Q130+S130+(T130*O130*2)</f>
        <v>0</v>
      </c>
      <c r="V130" s="1162">
        <f>U130-M130</f>
        <v>0</v>
      </c>
    </row>
    <row r="131" spans="1:33" ht="14.25" thickBot="1">
      <c r="A131" s="1159">
        <v>4</v>
      </c>
      <c r="B131" s="1160"/>
      <c r="C131" s="1160"/>
      <c r="D131" s="1160"/>
      <c r="E131" s="1473"/>
      <c r="F131" s="1137"/>
      <c r="G131" s="1137"/>
      <c r="H131" s="1173"/>
      <c r="I131" s="1161">
        <f>F131*G131*H131</f>
        <v>0</v>
      </c>
      <c r="J131" s="1161"/>
      <c r="K131" s="1161">
        <f>(F131-1)*G131*J131</f>
        <v>0</v>
      </c>
      <c r="L131" s="1137"/>
      <c r="M131" s="1161">
        <f>I131+K131+(L131*G131*2)</f>
        <v>0</v>
      </c>
      <c r="N131" s="1137"/>
      <c r="O131" s="1137"/>
      <c r="P131" s="1173"/>
      <c r="Q131" s="1173">
        <f>N131*O131*P131</f>
        <v>0</v>
      </c>
      <c r="R131" s="1173"/>
      <c r="S131" s="1173">
        <f>(N131-1)*O131*R131</f>
        <v>0</v>
      </c>
      <c r="T131" s="1173"/>
      <c r="U131" s="1173">
        <f>Q131+S131+(T131*O131*2)</f>
        <v>0</v>
      </c>
      <c r="V131" s="1162">
        <f>U131-M131</f>
        <v>0</v>
      </c>
    </row>
    <row r="132" spans="1:33" ht="29.25" thickBot="1">
      <c r="A132" s="163"/>
      <c r="B132" s="164" t="s">
        <v>5895</v>
      </c>
      <c r="C132" s="164"/>
      <c r="D132" s="164"/>
      <c r="E132" s="1505"/>
      <c r="F132" s="165"/>
      <c r="G132" s="165"/>
      <c r="H132" s="1171"/>
      <c r="I132" s="166">
        <f>SUM(I127:I131)</f>
        <v>0</v>
      </c>
      <c r="J132" s="166"/>
      <c r="K132" s="166">
        <f>SUM(K127:K131)</f>
        <v>0</v>
      </c>
      <c r="L132" s="166"/>
      <c r="M132" s="166">
        <f>SUM(M127:M131)</f>
        <v>0</v>
      </c>
      <c r="N132" s="165"/>
      <c r="O132" s="165"/>
      <c r="P132" s="1171"/>
      <c r="Q132" s="166">
        <f>SUM(Q127:Q131)</f>
        <v>0</v>
      </c>
      <c r="R132" s="166"/>
      <c r="S132" s="166">
        <f>SUM(S127:S131)</f>
        <v>0</v>
      </c>
      <c r="T132" s="166"/>
      <c r="U132" s="166">
        <f>SUM(U127:U131)</f>
        <v>0</v>
      </c>
      <c r="V132" s="167">
        <f>SUM(V127:V131)</f>
        <v>0</v>
      </c>
    </row>
    <row r="133" spans="1:33" s="20" customFormat="1" ht="14.25">
      <c r="A133" s="252"/>
      <c r="B133" s="168"/>
      <c r="C133" s="168"/>
      <c r="D133" s="740"/>
      <c r="E133" s="740"/>
      <c r="F133" s="740"/>
      <c r="G133" s="740"/>
      <c r="H133" s="1177"/>
      <c r="I133" s="740"/>
      <c r="J133" s="740"/>
      <c r="K133" s="740"/>
      <c r="L133" s="740"/>
      <c r="M133" s="740">
        <v>471.6</v>
      </c>
      <c r="N133" s="169"/>
      <c r="O133" s="169"/>
      <c r="P133" s="1177"/>
      <c r="Q133" s="740"/>
      <c r="R133" s="740"/>
      <c r="S133" s="740"/>
      <c r="T133" s="740"/>
      <c r="U133" s="740"/>
      <c r="V133" s="740"/>
    </row>
    <row r="134" spans="1:33" ht="18" thickBot="1">
      <c r="B134" s="202" t="s">
        <v>882</v>
      </c>
      <c r="C134" s="202"/>
      <c r="D134" s="787"/>
    </row>
    <row r="135" spans="1:33" ht="15" thickBot="1">
      <c r="A135" s="792"/>
      <c r="B135" s="792"/>
      <c r="C135" s="792"/>
      <c r="D135" s="2264" t="s">
        <v>7087</v>
      </c>
      <c r="E135" s="2265"/>
      <c r="F135" s="2255" t="s">
        <v>1978</v>
      </c>
      <c r="G135" s="2256"/>
      <c r="H135" s="2256"/>
      <c r="I135" s="2256"/>
      <c r="J135" s="2256"/>
      <c r="K135" s="2256"/>
      <c r="L135" s="2256"/>
      <c r="M135" s="2257"/>
      <c r="N135" s="2258" t="s">
        <v>4788</v>
      </c>
      <c r="O135" s="2259"/>
      <c r="P135" s="2259"/>
      <c r="Q135" s="2259"/>
      <c r="R135" s="2259"/>
      <c r="S135" s="2259"/>
      <c r="T135" s="2259"/>
      <c r="U135" s="2260"/>
      <c r="V135" s="149"/>
    </row>
    <row r="136" spans="1:33" ht="21.75" customHeight="1">
      <c r="A136" s="793"/>
      <c r="B136" s="793"/>
      <c r="C136" s="793"/>
      <c r="D136" s="777"/>
      <c r="E136" s="1500"/>
      <c r="F136" s="778"/>
      <c r="G136" s="779"/>
      <c r="H136" s="2252" t="s">
        <v>182</v>
      </c>
      <c r="I136" s="2253"/>
      <c r="J136" s="2252" t="s">
        <v>186</v>
      </c>
      <c r="K136" s="2253"/>
      <c r="L136" s="779"/>
      <c r="M136" s="781"/>
      <c r="N136" s="153"/>
      <c r="O136" s="151"/>
      <c r="P136" s="2252" t="s">
        <v>182</v>
      </c>
      <c r="Q136" s="2253"/>
      <c r="R136" s="2250" t="s">
        <v>186</v>
      </c>
      <c r="S136" s="2251"/>
      <c r="T136" s="151"/>
      <c r="U136" s="152"/>
      <c r="V136" s="154"/>
    </row>
    <row r="137" spans="1:33" s="16" customFormat="1" ht="63.75" customHeight="1" thickBot="1">
      <c r="A137" s="794" t="s">
        <v>114</v>
      </c>
      <c r="B137" s="794" t="s">
        <v>179</v>
      </c>
      <c r="C137" s="794" t="s">
        <v>919</v>
      </c>
      <c r="D137" s="791" t="s">
        <v>181</v>
      </c>
      <c r="E137" s="791" t="s">
        <v>185</v>
      </c>
      <c r="F137" s="1139" t="s">
        <v>180</v>
      </c>
      <c r="G137" s="782" t="s">
        <v>181</v>
      </c>
      <c r="H137" s="1167" t="s">
        <v>183</v>
      </c>
      <c r="I137" s="782" t="s">
        <v>113</v>
      </c>
      <c r="J137" s="1135" t="s">
        <v>183</v>
      </c>
      <c r="K137" s="1135" t="s">
        <v>113</v>
      </c>
      <c r="L137" s="782" t="s">
        <v>184</v>
      </c>
      <c r="M137" s="783" t="s">
        <v>185</v>
      </c>
      <c r="N137" s="158" t="s">
        <v>180</v>
      </c>
      <c r="O137" s="155" t="s">
        <v>181</v>
      </c>
      <c r="P137" s="1167" t="s">
        <v>183</v>
      </c>
      <c r="Q137" s="782" t="s">
        <v>113</v>
      </c>
      <c r="R137" s="1041" t="s">
        <v>183</v>
      </c>
      <c r="S137" s="1041" t="s">
        <v>113</v>
      </c>
      <c r="T137" s="155" t="s">
        <v>187</v>
      </c>
      <c r="U137" s="157" t="s">
        <v>185</v>
      </c>
      <c r="V137" s="159" t="s">
        <v>188</v>
      </c>
    </row>
    <row r="138" spans="1:33" s="16" customFormat="1" ht="12.75">
      <c r="A138" s="796">
        <v>1</v>
      </c>
      <c r="B138" s="800">
        <v>2</v>
      </c>
      <c r="C138" s="910">
        <v>3</v>
      </c>
      <c r="D138" s="801">
        <v>4</v>
      </c>
      <c r="E138" s="802">
        <v>5</v>
      </c>
      <c r="F138" s="801">
        <v>6</v>
      </c>
      <c r="G138" s="802">
        <v>7</v>
      </c>
      <c r="H138" s="1183">
        <v>8</v>
      </c>
      <c r="I138" s="801">
        <v>9</v>
      </c>
      <c r="J138" s="802">
        <v>10</v>
      </c>
      <c r="K138" s="801">
        <v>11</v>
      </c>
      <c r="L138" s="802">
        <v>12</v>
      </c>
      <c r="M138" s="801">
        <v>13</v>
      </c>
      <c r="N138" s="803">
        <v>14</v>
      </c>
      <c r="O138" s="804">
        <v>15</v>
      </c>
      <c r="P138" s="1168">
        <v>16</v>
      </c>
      <c r="Q138" s="803">
        <v>17</v>
      </c>
      <c r="R138" s="804">
        <v>18</v>
      </c>
      <c r="S138" s="803">
        <v>19</v>
      </c>
      <c r="T138" s="804">
        <v>20</v>
      </c>
      <c r="U138" s="803">
        <v>21</v>
      </c>
      <c r="V138" s="805">
        <v>22</v>
      </c>
    </row>
    <row r="139" spans="1:33" ht="56.25" customHeight="1">
      <c r="A139" s="817">
        <v>1</v>
      </c>
      <c r="B139" s="721" t="s">
        <v>922</v>
      </c>
      <c r="C139" s="721" t="s">
        <v>921</v>
      </c>
      <c r="D139" s="784"/>
      <c r="E139" s="581"/>
      <c r="F139" s="588">
        <v>1</v>
      </c>
      <c r="G139" s="588">
        <v>29</v>
      </c>
      <c r="H139" s="1163">
        <v>5</v>
      </c>
      <c r="I139" s="786">
        <f t="shared" ref="I139" si="52">+F139*G139*H139</f>
        <v>145</v>
      </c>
      <c r="J139" s="255"/>
      <c r="K139" s="255">
        <f>(F139-1)*G139*J139</f>
        <v>0</v>
      </c>
      <c r="L139" s="588">
        <v>0.7</v>
      </c>
      <c r="M139" s="255">
        <f>I139+K139+(L139*G139*2)</f>
        <v>185.6</v>
      </c>
      <c r="N139" s="587">
        <v>1</v>
      </c>
      <c r="O139" s="1141">
        <v>29</v>
      </c>
      <c r="P139" s="1163">
        <v>5</v>
      </c>
      <c r="Q139" s="786">
        <f t="shared" ref="Q139" si="53">+N139*O139*P139</f>
        <v>145</v>
      </c>
      <c r="R139" s="255"/>
      <c r="S139" s="255">
        <f>(N139-1)*O139*R139</f>
        <v>0</v>
      </c>
      <c r="T139" s="1141">
        <v>0.7</v>
      </c>
      <c r="U139" s="255">
        <f>Q139+S139+(T139*O139*2)</f>
        <v>185.6</v>
      </c>
      <c r="V139" s="808">
        <f>U139-M139</f>
        <v>0</v>
      </c>
      <c r="Y139" s="1140">
        <v>1</v>
      </c>
      <c r="Z139" s="1140">
        <v>29</v>
      </c>
      <c r="AA139" s="162">
        <v>5</v>
      </c>
      <c r="AB139" s="162">
        <f>Y139*Z139*AA139</f>
        <v>145</v>
      </c>
      <c r="AC139" s="162"/>
      <c r="AD139" s="162">
        <f>(Y139-1)*Z139*AC139</f>
        <v>0</v>
      </c>
      <c r="AE139" s="1140">
        <v>0.7</v>
      </c>
      <c r="AF139" s="162">
        <f>AB139+AD139+(AE139*Z139*2)</f>
        <v>185.6</v>
      </c>
      <c r="AG139" s="808">
        <f>AF139-X139</f>
        <v>185.6</v>
      </c>
    </row>
    <row r="140" spans="1:33" ht="14.25" thickBot="1">
      <c r="A140" s="818"/>
      <c r="B140" s="819"/>
      <c r="C140" s="819"/>
      <c r="D140" s="810"/>
      <c r="E140" s="811"/>
      <c r="F140" s="811"/>
      <c r="G140" s="811"/>
      <c r="H140" s="1184"/>
      <c r="I140" s="812"/>
      <c r="J140" s="812"/>
      <c r="K140" s="812"/>
      <c r="L140" s="811"/>
      <c r="M140" s="812">
        <v>3.4</v>
      </c>
      <c r="N140" s="813"/>
      <c r="O140" s="811"/>
      <c r="P140" s="1184"/>
      <c r="Q140" s="812"/>
      <c r="R140" s="812"/>
      <c r="S140" s="812"/>
      <c r="T140" s="811"/>
      <c r="U140" s="812">
        <v>3.4</v>
      </c>
      <c r="V140" s="815">
        <f>U140-M140</f>
        <v>0</v>
      </c>
      <c r="Y140" s="1137"/>
      <c r="Z140" s="1137"/>
      <c r="AA140" s="1161">
        <v>5</v>
      </c>
      <c r="AB140" s="1161">
        <f>Y140*Z140*AA140</f>
        <v>0</v>
      </c>
      <c r="AC140" s="1161"/>
      <c r="AD140" s="1161">
        <f>(Y140-1)*Z140*AC140</f>
        <v>0</v>
      </c>
      <c r="AE140" s="1137"/>
      <c r="AF140" s="1161">
        <v>3.4</v>
      </c>
      <c r="AG140" s="1162">
        <f>AF140-X140</f>
        <v>3.4</v>
      </c>
    </row>
    <row r="141" spans="1:33" s="1201" customFormat="1" ht="29.25" customHeight="1" thickBot="1">
      <c r="A141" s="1289"/>
      <c r="B141" s="1290" t="s">
        <v>5893</v>
      </c>
      <c r="C141" s="1290"/>
      <c r="D141" s="1290"/>
      <c r="E141" s="1501">
        <v>185.6</v>
      </c>
      <c r="F141" s="1288"/>
      <c r="G141" s="1288"/>
      <c r="H141" s="1288"/>
      <c r="I141" s="1288">
        <f>SUM(I139:I140)</f>
        <v>145</v>
      </c>
      <c r="J141" s="1288"/>
      <c r="K141" s="1288">
        <f>SUM(K139:K140)</f>
        <v>0</v>
      </c>
      <c r="L141" s="1288"/>
      <c r="M141" s="1288">
        <f>SUM(M139:M140)</f>
        <v>189</v>
      </c>
      <c r="N141" s="1288"/>
      <c r="O141" s="1288"/>
      <c r="P141" s="1288"/>
      <c r="Q141" s="1288">
        <f>SUM(Q139:Q140)</f>
        <v>145</v>
      </c>
      <c r="R141" s="1288"/>
      <c r="S141" s="1288">
        <f>SUM(S139:S140)</f>
        <v>0</v>
      </c>
      <c r="T141" s="1288"/>
      <c r="U141" s="1288">
        <f t="shared" ref="U141:V141" si="54">SUM(U139:U140)</f>
        <v>189</v>
      </c>
      <c r="V141" s="1288">
        <f t="shared" si="54"/>
        <v>0</v>
      </c>
      <c r="Y141" s="1171"/>
      <c r="Z141" s="1171"/>
      <c r="AA141" s="1171"/>
      <c r="AB141" s="1171">
        <f>SUM(AB137:AB140)</f>
        <v>145</v>
      </c>
      <c r="AC141" s="1171"/>
      <c r="AD141" s="1171">
        <f>SUM(AD137:AD140)</f>
        <v>0</v>
      </c>
      <c r="AE141" s="1171"/>
      <c r="AF141" s="1171">
        <f>SUM(AF137:AF140)</f>
        <v>189</v>
      </c>
      <c r="AG141" s="1203">
        <f>SUM(AG137:AG140)</f>
        <v>189</v>
      </c>
    </row>
    <row r="142" spans="1:33" ht="57">
      <c r="A142" s="983"/>
      <c r="B142" s="1156" t="s">
        <v>5894</v>
      </c>
      <c r="C142" s="1136" t="s">
        <v>1</v>
      </c>
      <c r="D142" s="1136" t="s">
        <v>1</v>
      </c>
      <c r="E142" s="1472" t="s">
        <v>1</v>
      </c>
      <c r="F142" s="1136" t="s">
        <v>1</v>
      </c>
      <c r="G142" s="1136" t="s">
        <v>1</v>
      </c>
      <c r="H142" s="1172" t="s">
        <v>1</v>
      </c>
      <c r="I142" s="1136" t="s">
        <v>1</v>
      </c>
      <c r="J142" s="1136" t="s">
        <v>1</v>
      </c>
      <c r="K142" s="1136" t="s">
        <v>1</v>
      </c>
      <c r="L142" s="1136" t="s">
        <v>1</v>
      </c>
      <c r="M142" s="1136" t="s">
        <v>1</v>
      </c>
      <c r="N142" s="1136" t="s">
        <v>1</v>
      </c>
      <c r="O142" s="1136" t="s">
        <v>1</v>
      </c>
      <c r="P142" s="1172"/>
      <c r="Q142" s="1136" t="s">
        <v>1</v>
      </c>
      <c r="R142" s="1136" t="s">
        <v>1</v>
      </c>
      <c r="S142" s="1136" t="s">
        <v>1</v>
      </c>
      <c r="T142" s="1136" t="s">
        <v>1</v>
      </c>
      <c r="U142" s="1136" t="s">
        <v>1</v>
      </c>
      <c r="V142" s="1157" t="s">
        <v>1</v>
      </c>
    </row>
    <row r="143" spans="1:33">
      <c r="A143" s="862">
        <v>1</v>
      </c>
      <c r="B143" s="1158"/>
      <c r="C143" s="1158"/>
      <c r="D143" s="1158"/>
      <c r="E143" s="1475"/>
      <c r="F143" s="1140"/>
      <c r="G143" s="1140"/>
      <c r="H143" s="736"/>
      <c r="I143" s="162">
        <f>F143*G143*H143</f>
        <v>0</v>
      </c>
      <c r="J143" s="162"/>
      <c r="K143" s="162">
        <f>(F143-1)*G143*J143</f>
        <v>0</v>
      </c>
      <c r="L143" s="1140"/>
      <c r="M143" s="162">
        <f>I143+K143+(L143*G143*2)</f>
        <v>0</v>
      </c>
      <c r="N143" s="1140"/>
      <c r="O143" s="1140"/>
      <c r="P143" s="736"/>
      <c r="Q143" s="162">
        <f>N143*O143*P143</f>
        <v>0</v>
      </c>
      <c r="R143" s="162"/>
      <c r="S143" s="162">
        <f>(N143-1)*O143*R143</f>
        <v>0</v>
      </c>
      <c r="T143" s="1140"/>
      <c r="U143" s="162">
        <f>Q143+S143+(T143*O143*2)</f>
        <v>0</v>
      </c>
      <c r="V143" s="808">
        <f>U143-M143</f>
        <v>0</v>
      </c>
    </row>
    <row r="144" spans="1:33">
      <c r="A144" s="862">
        <v>2</v>
      </c>
      <c r="B144" s="1158"/>
      <c r="C144" s="1158"/>
      <c r="D144" s="1158"/>
      <c r="E144" s="1475"/>
      <c r="F144" s="1140"/>
      <c r="G144" s="1140"/>
      <c r="H144" s="736"/>
      <c r="I144" s="162">
        <f>F144*G144*H144</f>
        <v>0</v>
      </c>
      <c r="J144" s="162"/>
      <c r="K144" s="162">
        <f>(F144-1)*G144*J144</f>
        <v>0</v>
      </c>
      <c r="L144" s="1140"/>
      <c r="M144" s="162">
        <f>I144+K144+(L144*G144*2)</f>
        <v>0</v>
      </c>
      <c r="N144" s="1140"/>
      <c r="O144" s="1140"/>
      <c r="P144" s="736"/>
      <c r="Q144" s="162">
        <f>N144*O144*P144</f>
        <v>0</v>
      </c>
      <c r="R144" s="162"/>
      <c r="S144" s="162">
        <f>(N144-1)*O144*R144</f>
        <v>0</v>
      </c>
      <c r="T144" s="1140"/>
      <c r="U144" s="162">
        <f>Q144+S144+(T144*O144*2)</f>
        <v>0</v>
      </c>
      <c r="V144" s="808">
        <f>U144-M144</f>
        <v>0</v>
      </c>
    </row>
    <row r="145" spans="1:31" ht="14.25" thickBot="1">
      <c r="A145" s="1159">
        <v>3</v>
      </c>
      <c r="B145" s="1160"/>
      <c r="C145" s="1160"/>
      <c r="D145" s="1160"/>
      <c r="E145" s="1473"/>
      <c r="F145" s="1137"/>
      <c r="G145" s="1137"/>
      <c r="H145" s="1173"/>
      <c r="I145" s="1161">
        <f>F145*G145*H145</f>
        <v>0</v>
      </c>
      <c r="J145" s="1161"/>
      <c r="K145" s="1161">
        <f>(F145-1)*G145*J145</f>
        <v>0</v>
      </c>
      <c r="L145" s="1137"/>
      <c r="M145" s="1161">
        <f>I145+K145+(L145*G145*2)</f>
        <v>0</v>
      </c>
      <c r="N145" s="1137"/>
      <c r="O145" s="1137"/>
      <c r="P145" s="1173"/>
      <c r="Q145" s="1161">
        <f>N145*O145*P145</f>
        <v>0</v>
      </c>
      <c r="R145" s="1161"/>
      <c r="S145" s="1161">
        <f>(N145-1)*O145*R145</f>
        <v>0</v>
      </c>
      <c r="T145" s="1137"/>
      <c r="U145" s="1161">
        <f>Q145+S145+(T145*O145*2)</f>
        <v>0</v>
      </c>
      <c r="V145" s="1162">
        <f>U145-M145</f>
        <v>0</v>
      </c>
    </row>
    <row r="146" spans="1:31" ht="29.25" thickBot="1">
      <c r="A146" s="163"/>
      <c r="B146" s="164" t="s">
        <v>5895</v>
      </c>
      <c r="C146" s="164"/>
      <c r="D146" s="164"/>
      <c r="E146" s="1505"/>
      <c r="F146" s="165"/>
      <c r="G146" s="165"/>
      <c r="H146" s="1171"/>
      <c r="I146" s="166">
        <f>SUM(I142:I145)</f>
        <v>0</v>
      </c>
      <c r="J146" s="166"/>
      <c r="K146" s="166">
        <f>SUM(K142:K145)</f>
        <v>0</v>
      </c>
      <c r="L146" s="166"/>
      <c r="M146" s="166">
        <f>SUM(M142:M145)</f>
        <v>0</v>
      </c>
      <c r="N146" s="165"/>
      <c r="O146" s="165"/>
      <c r="P146" s="1171"/>
      <c r="Q146" s="166">
        <f>SUM(Q142:Q145)</f>
        <v>0</v>
      </c>
      <c r="R146" s="166"/>
      <c r="S146" s="166">
        <f>SUM(S142:S145)</f>
        <v>0</v>
      </c>
      <c r="T146" s="166"/>
      <c r="U146" s="166">
        <f>SUM(U142:U145)</f>
        <v>0</v>
      </c>
      <c r="V146" s="167">
        <f>SUM(V142:V145)</f>
        <v>0</v>
      </c>
    </row>
    <row r="147" spans="1:31">
      <c r="M147" s="20">
        <v>189</v>
      </c>
    </row>
    <row r="148" spans="1:31" ht="14.25" thickBot="1"/>
    <row r="149" spans="1:31" ht="18" customHeight="1" thickBot="1">
      <c r="B149" s="202" t="s">
        <v>883</v>
      </c>
      <c r="C149" s="202"/>
      <c r="D149" s="787"/>
      <c r="Y149" s="2261" t="s">
        <v>1788</v>
      </c>
      <c r="Z149" s="2262"/>
      <c r="AA149" s="2262"/>
      <c r="AB149" s="2262"/>
      <c r="AC149" s="2262"/>
      <c r="AD149" s="2262"/>
      <c r="AE149" s="2263"/>
    </row>
    <row r="150" spans="1:31" ht="15" thickBot="1">
      <c r="A150" s="792"/>
      <c r="B150" s="792"/>
      <c r="C150" s="792"/>
      <c r="D150" s="2264" t="s">
        <v>7087</v>
      </c>
      <c r="E150" s="2265"/>
      <c r="F150" s="2255" t="s">
        <v>1978</v>
      </c>
      <c r="G150" s="2256"/>
      <c r="H150" s="2256"/>
      <c r="I150" s="2256"/>
      <c r="J150" s="2256"/>
      <c r="K150" s="2256"/>
      <c r="L150" s="2256"/>
      <c r="M150" s="2257"/>
      <c r="N150" s="2258" t="s">
        <v>4788</v>
      </c>
      <c r="O150" s="2259"/>
      <c r="P150" s="2259"/>
      <c r="Q150" s="2259"/>
      <c r="R150" s="2259"/>
      <c r="S150" s="2259"/>
      <c r="T150" s="2259"/>
      <c r="U150" s="2260"/>
      <c r="V150" s="149"/>
    </row>
    <row r="151" spans="1:31" ht="21.75" customHeight="1">
      <c r="A151" s="793"/>
      <c r="B151" s="793"/>
      <c r="C151" s="793"/>
      <c r="D151" s="777"/>
      <c r="E151" s="1500"/>
      <c r="F151" s="778"/>
      <c r="G151" s="779"/>
      <c r="H151" s="2252" t="s">
        <v>182</v>
      </c>
      <c r="I151" s="2253"/>
      <c r="J151" s="2252" t="s">
        <v>186</v>
      </c>
      <c r="K151" s="2253"/>
      <c r="L151" s="779"/>
      <c r="M151" s="781"/>
      <c r="N151" s="153"/>
      <c r="O151" s="151"/>
      <c r="P151" s="2252" t="s">
        <v>182</v>
      </c>
      <c r="Q151" s="2253"/>
      <c r="R151" s="2250" t="s">
        <v>186</v>
      </c>
      <c r="S151" s="2251"/>
      <c r="T151" s="151"/>
      <c r="U151" s="152"/>
      <c r="V151" s="154"/>
    </row>
    <row r="152" spans="1:31" s="16" customFormat="1" ht="63.75" customHeight="1" thickBot="1">
      <c r="A152" s="794" t="s">
        <v>114</v>
      </c>
      <c r="B152" s="794" t="s">
        <v>179</v>
      </c>
      <c r="C152" s="794" t="s">
        <v>919</v>
      </c>
      <c r="D152" s="791" t="s">
        <v>181</v>
      </c>
      <c r="E152" s="791" t="s">
        <v>185</v>
      </c>
      <c r="F152" s="1139" t="s">
        <v>180</v>
      </c>
      <c r="G152" s="782" t="s">
        <v>181</v>
      </c>
      <c r="H152" s="1167" t="s">
        <v>183</v>
      </c>
      <c r="I152" s="782" t="s">
        <v>113</v>
      </c>
      <c r="J152" s="1135" t="s">
        <v>183</v>
      </c>
      <c r="K152" s="1135" t="s">
        <v>113</v>
      </c>
      <c r="L152" s="782" t="s">
        <v>184</v>
      </c>
      <c r="M152" s="783" t="s">
        <v>185</v>
      </c>
      <c r="N152" s="158" t="s">
        <v>180</v>
      </c>
      <c r="O152" s="155" t="s">
        <v>181</v>
      </c>
      <c r="P152" s="1167" t="s">
        <v>183</v>
      </c>
      <c r="Q152" s="782" t="s">
        <v>113</v>
      </c>
      <c r="R152" s="1041" t="s">
        <v>183</v>
      </c>
      <c r="S152" s="1041" t="s">
        <v>113</v>
      </c>
      <c r="T152" s="155" t="s">
        <v>187</v>
      </c>
      <c r="U152" s="157" t="s">
        <v>185</v>
      </c>
      <c r="V152" s="159" t="s">
        <v>188</v>
      </c>
    </row>
    <row r="153" spans="1:31" s="16" customFormat="1" ht="12.75">
      <c r="A153" s="796">
        <v>1</v>
      </c>
      <c r="B153" s="800">
        <v>2</v>
      </c>
      <c r="C153" s="910">
        <v>3</v>
      </c>
      <c r="D153" s="801">
        <v>4</v>
      </c>
      <c r="E153" s="802">
        <v>5</v>
      </c>
      <c r="F153" s="801">
        <v>6</v>
      </c>
      <c r="G153" s="802">
        <v>7</v>
      </c>
      <c r="H153" s="1183">
        <v>8</v>
      </c>
      <c r="I153" s="801">
        <v>9</v>
      </c>
      <c r="J153" s="802">
        <v>10</v>
      </c>
      <c r="K153" s="801">
        <v>11</v>
      </c>
      <c r="L153" s="802">
        <v>12</v>
      </c>
      <c r="M153" s="801">
        <v>13</v>
      </c>
      <c r="N153" s="803">
        <v>14</v>
      </c>
      <c r="O153" s="804">
        <v>15</v>
      </c>
      <c r="P153" s="1168">
        <v>16</v>
      </c>
      <c r="Q153" s="803">
        <v>17</v>
      </c>
      <c r="R153" s="804">
        <v>18</v>
      </c>
      <c r="S153" s="803">
        <v>19</v>
      </c>
      <c r="T153" s="804">
        <v>20</v>
      </c>
      <c r="U153" s="803">
        <v>21</v>
      </c>
      <c r="V153" s="805">
        <v>22</v>
      </c>
    </row>
    <row r="154" spans="1:31" ht="108">
      <c r="A154" s="1066">
        <v>1</v>
      </c>
      <c r="B154" s="1065" t="s">
        <v>923</v>
      </c>
      <c r="C154" s="1065" t="s">
        <v>631</v>
      </c>
      <c r="D154" s="824"/>
      <c r="E154" s="1510"/>
      <c r="F154" s="822">
        <v>2</v>
      </c>
      <c r="G154" s="588">
        <v>31</v>
      </c>
      <c r="H154" s="1163">
        <v>5</v>
      </c>
      <c r="I154" s="786">
        <f t="shared" ref="I154" si="55">+F154*G154*H154</f>
        <v>310</v>
      </c>
      <c r="J154" s="255">
        <v>25</v>
      </c>
      <c r="K154" s="255">
        <f>(F154-1)*G154*J154</f>
        <v>775</v>
      </c>
      <c r="L154" s="588">
        <v>0.25</v>
      </c>
      <c r="M154" s="826">
        <f>I154+K154+(L154*G154*2)</f>
        <v>1100.5</v>
      </c>
      <c r="N154" s="831">
        <v>2</v>
      </c>
      <c r="O154" s="588">
        <v>31</v>
      </c>
      <c r="P154" s="1175">
        <v>5</v>
      </c>
      <c r="Q154" s="162">
        <f t="shared" ref="Q154" si="56">N154*O154*P154</f>
        <v>310</v>
      </c>
      <c r="R154" s="255">
        <v>25</v>
      </c>
      <c r="S154" s="162">
        <f>(N154-1)*O154*R154</f>
        <v>775</v>
      </c>
      <c r="T154" s="587">
        <v>0.25</v>
      </c>
      <c r="U154" s="808">
        <f>Q154+S154+(T154*O154*2)</f>
        <v>1100.5</v>
      </c>
      <c r="V154" s="828">
        <f>U154-M154</f>
        <v>0</v>
      </c>
      <c r="Y154" s="1042">
        <v>6</v>
      </c>
      <c r="Z154" s="1042">
        <v>16</v>
      </c>
      <c r="AA154" s="160"/>
      <c r="AB154" s="160"/>
      <c r="AC154" s="160">
        <f t="shared" ref="AC154:AC157" si="57">(Y154-1)*Z154*AB154</f>
        <v>0</v>
      </c>
      <c r="AD154" s="1042">
        <v>0.35</v>
      </c>
      <c r="AE154" s="162">
        <f>AA154+AC154+(AD154*Z154*6)*2</f>
        <v>67.199999999999989</v>
      </c>
    </row>
    <row r="155" spans="1:31">
      <c r="A155" s="835"/>
      <c r="B155" s="833"/>
      <c r="C155" s="833"/>
      <c r="D155" s="824"/>
      <c r="E155" s="1510"/>
      <c r="F155" s="822"/>
      <c r="G155" s="1141"/>
      <c r="H155" s="737"/>
      <c r="I155" s="255"/>
      <c r="J155" s="795"/>
      <c r="K155" s="255"/>
      <c r="L155" s="1141"/>
      <c r="M155" s="826"/>
      <c r="N155" s="830"/>
      <c r="O155" s="1140"/>
      <c r="P155" s="736"/>
      <c r="Q155" s="162">
        <f>N155*O155*3</f>
        <v>0</v>
      </c>
      <c r="R155" s="162"/>
      <c r="S155" s="162">
        <f>(N155-1)*O155*R155</f>
        <v>0</v>
      </c>
      <c r="T155" s="1140"/>
      <c r="U155" s="808">
        <f>Q155+S155+(T155*O155*2)</f>
        <v>0</v>
      </c>
      <c r="V155" s="828">
        <f>U155-M155</f>
        <v>0</v>
      </c>
      <c r="Y155" s="1138">
        <v>2</v>
      </c>
      <c r="Z155" s="1138">
        <v>10</v>
      </c>
      <c r="AA155" s="160">
        <f>Y155*Z155*5</f>
        <v>100</v>
      </c>
      <c r="AB155" s="160"/>
      <c r="AC155" s="160">
        <f t="shared" ref="AC155" si="58">(Y155-1)*Z155*AB155</f>
        <v>0</v>
      </c>
      <c r="AD155" s="1138">
        <v>1.2</v>
      </c>
      <c r="AE155" s="162">
        <f>AA155+AC155+(AD155*Z155*2)</f>
        <v>124</v>
      </c>
    </row>
    <row r="156" spans="1:31">
      <c r="A156" s="835"/>
      <c r="B156" s="833"/>
      <c r="C156" s="833"/>
      <c r="D156" s="824"/>
      <c r="E156" s="1510"/>
      <c r="F156" s="822"/>
      <c r="G156" s="588"/>
      <c r="H156" s="737"/>
      <c r="I156" s="255"/>
      <c r="J156" s="795"/>
      <c r="K156" s="255"/>
      <c r="L156" s="588"/>
      <c r="M156" s="826"/>
      <c r="N156" s="830"/>
      <c r="O156" s="587"/>
      <c r="P156" s="736"/>
      <c r="Q156" s="162">
        <f>N156*O156*3</f>
        <v>0</v>
      </c>
      <c r="R156" s="162"/>
      <c r="S156" s="162">
        <f>(N156-1)*O156*R156</f>
        <v>0</v>
      </c>
      <c r="T156" s="587"/>
      <c r="U156" s="808">
        <f>Q156+S156+(T156*O156*2)</f>
        <v>0</v>
      </c>
      <c r="V156" s="828">
        <f>U156-M156</f>
        <v>0</v>
      </c>
      <c r="Y156" s="1042">
        <v>2</v>
      </c>
      <c r="Z156" s="1042">
        <v>10</v>
      </c>
      <c r="AA156" s="160">
        <f>Y156*Z156*5</f>
        <v>100</v>
      </c>
      <c r="AB156" s="160"/>
      <c r="AC156" s="160">
        <f t="shared" si="57"/>
        <v>0</v>
      </c>
      <c r="AD156" s="1042">
        <v>1.2</v>
      </c>
      <c r="AE156" s="162">
        <f>AA156+AC156+(AD156*Z156*2)</f>
        <v>124</v>
      </c>
    </row>
    <row r="157" spans="1:31" ht="14.25" thickBot="1">
      <c r="A157" s="836"/>
      <c r="B157" s="834"/>
      <c r="C157" s="834"/>
      <c r="D157" s="825"/>
      <c r="E157" s="1511"/>
      <c r="F157" s="823"/>
      <c r="G157" s="811"/>
      <c r="H157" s="1184"/>
      <c r="I157" s="812"/>
      <c r="J157" s="812"/>
      <c r="K157" s="812"/>
      <c r="L157" s="811"/>
      <c r="M157" s="827">
        <v>-7.8</v>
      </c>
      <c r="N157" s="832"/>
      <c r="O157" s="813"/>
      <c r="P157" s="1170"/>
      <c r="Q157" s="814">
        <f>N157*O157*3</f>
        <v>0</v>
      </c>
      <c r="R157" s="814"/>
      <c r="S157" s="814">
        <f>(N157-1)*O157*R157</f>
        <v>0</v>
      </c>
      <c r="T157" s="813"/>
      <c r="U157" s="815">
        <v>-7.8</v>
      </c>
      <c r="V157" s="829">
        <f>U157-M157</f>
        <v>0</v>
      </c>
      <c r="Y157" s="1042"/>
      <c r="Z157" s="1042"/>
      <c r="AA157" s="160">
        <f>Y157*Z157*5</f>
        <v>0</v>
      </c>
      <c r="AB157" s="160"/>
      <c r="AC157" s="160">
        <f t="shared" si="57"/>
        <v>0</v>
      </c>
      <c r="AD157" s="1042"/>
      <c r="AE157" s="162">
        <f>AA157+AC157+(AD157*Z157*2)</f>
        <v>0</v>
      </c>
    </row>
    <row r="158" spans="1:31" ht="29.25" customHeight="1" thickBot="1">
      <c r="A158" s="1292"/>
      <c r="B158" s="1293" t="s">
        <v>5893</v>
      </c>
      <c r="C158" s="1293"/>
      <c r="D158" s="1293"/>
      <c r="E158" s="1512">
        <v>224.4</v>
      </c>
      <c r="F158" s="1294"/>
      <c r="G158" s="1294"/>
      <c r="H158" s="1288"/>
      <c r="I158" s="1295">
        <f>SUM(I154:I157)</f>
        <v>310</v>
      </c>
      <c r="J158" s="1295"/>
      <c r="K158" s="1295">
        <f>SUM(K154:K157)</f>
        <v>775</v>
      </c>
      <c r="L158" s="1295"/>
      <c r="M158" s="1295">
        <f>SUM(M154:M157)</f>
        <v>1092.7</v>
      </c>
      <c r="N158" s="1294"/>
      <c r="O158" s="1294"/>
      <c r="P158" s="1288"/>
      <c r="Q158" s="1295">
        <f>SUM(Q154:Q157)</f>
        <v>310</v>
      </c>
      <c r="R158" s="1295"/>
      <c r="S158" s="1295">
        <f>SUM(S154:S157)</f>
        <v>775</v>
      </c>
      <c r="T158" s="1295"/>
      <c r="U158" s="1295">
        <f>SUM(U154:U157)</f>
        <v>1092.7</v>
      </c>
      <c r="V158" s="1296">
        <f>SUM(V154:V157)</f>
        <v>0</v>
      </c>
    </row>
    <row r="159" spans="1:31" ht="57">
      <c r="A159" s="983"/>
      <c r="B159" s="1156" t="s">
        <v>5894</v>
      </c>
      <c r="C159" s="1136" t="s">
        <v>1</v>
      </c>
      <c r="D159" s="1136" t="s">
        <v>1</v>
      </c>
      <c r="E159" s="1472" t="s">
        <v>1</v>
      </c>
      <c r="F159" s="1136" t="s">
        <v>1</v>
      </c>
      <c r="G159" s="1136" t="s">
        <v>1</v>
      </c>
      <c r="H159" s="1172" t="s">
        <v>1</v>
      </c>
      <c r="I159" s="1136" t="s">
        <v>1</v>
      </c>
      <c r="J159" s="1136" t="s">
        <v>1</v>
      </c>
      <c r="K159" s="1136" t="s">
        <v>1</v>
      </c>
      <c r="L159" s="1136" t="s">
        <v>1</v>
      </c>
      <c r="M159" s="1136" t="s">
        <v>1</v>
      </c>
      <c r="N159" s="1136" t="s">
        <v>1</v>
      </c>
      <c r="O159" s="1136" t="s">
        <v>1</v>
      </c>
      <c r="P159" s="1172"/>
      <c r="Q159" s="1136" t="s">
        <v>1</v>
      </c>
      <c r="R159" s="1136" t="s">
        <v>1</v>
      </c>
      <c r="S159" s="1136" t="s">
        <v>1</v>
      </c>
      <c r="T159" s="1136" t="s">
        <v>1</v>
      </c>
      <c r="U159" s="1136" t="s">
        <v>1</v>
      </c>
      <c r="V159" s="1157" t="s">
        <v>1</v>
      </c>
    </row>
    <row r="160" spans="1:31">
      <c r="A160" s="862">
        <v>1</v>
      </c>
      <c r="B160" s="1158"/>
      <c r="C160" s="1158"/>
      <c r="D160" s="1158"/>
      <c r="E160" s="1475"/>
      <c r="F160" s="1140"/>
      <c r="G160" s="1140"/>
      <c r="H160" s="736"/>
      <c r="I160" s="162">
        <f>F160*G160*H160</f>
        <v>0</v>
      </c>
      <c r="J160" s="162"/>
      <c r="K160" s="162">
        <f>(F160-1)*G160*J160</f>
        <v>0</v>
      </c>
      <c r="L160" s="1140"/>
      <c r="M160" s="162">
        <f>I160+K160+(L160*G160*2)</f>
        <v>0</v>
      </c>
      <c r="N160" s="1140"/>
      <c r="O160" s="1140"/>
      <c r="P160" s="736"/>
      <c r="Q160" s="162">
        <f>N160*O160*P160</f>
        <v>0</v>
      </c>
      <c r="R160" s="162"/>
      <c r="S160" s="162">
        <f>(N160-1)*O160*R160</f>
        <v>0</v>
      </c>
      <c r="T160" s="1140"/>
      <c r="U160" s="162">
        <f>Q160+S160+(T160*O160*2)</f>
        <v>0</v>
      </c>
      <c r="V160" s="808">
        <f>U160-M160</f>
        <v>0</v>
      </c>
    </row>
    <row r="161" spans="1:32">
      <c r="A161" s="862">
        <v>2</v>
      </c>
      <c r="B161" s="1158"/>
      <c r="C161" s="1158"/>
      <c r="D161" s="1158"/>
      <c r="E161" s="1475"/>
      <c r="F161" s="1140"/>
      <c r="G161" s="1140"/>
      <c r="H161" s="736"/>
      <c r="I161" s="162">
        <f>F161*G161*H161</f>
        <v>0</v>
      </c>
      <c r="J161" s="162"/>
      <c r="K161" s="162">
        <f>(F161-1)*G161*J161</f>
        <v>0</v>
      </c>
      <c r="L161" s="1140"/>
      <c r="M161" s="162">
        <f>I161+K161+(L161*G161*2)</f>
        <v>0</v>
      </c>
      <c r="N161" s="1140"/>
      <c r="O161" s="1140"/>
      <c r="P161" s="736"/>
      <c r="Q161" s="162">
        <f>N161*O161*P161</f>
        <v>0</v>
      </c>
      <c r="R161" s="162"/>
      <c r="S161" s="162">
        <f>(N161-1)*O161*R161</f>
        <v>0</v>
      </c>
      <c r="T161" s="1140"/>
      <c r="U161" s="162">
        <f>Q161+S161+(T161*O161*2)</f>
        <v>0</v>
      </c>
      <c r="V161" s="808">
        <f>U161-M161</f>
        <v>0</v>
      </c>
    </row>
    <row r="162" spans="1:32" ht="14.25" thickBot="1">
      <c r="A162" s="1159">
        <v>3</v>
      </c>
      <c r="B162" s="1160"/>
      <c r="C162" s="1160"/>
      <c r="D162" s="1160"/>
      <c r="E162" s="1473"/>
      <c r="F162" s="1137"/>
      <c r="G162" s="1137"/>
      <c r="H162" s="1173"/>
      <c r="I162" s="1161">
        <f>F162*G162*H162</f>
        <v>0</v>
      </c>
      <c r="J162" s="1161"/>
      <c r="K162" s="1161">
        <f>(F162-1)*G162*J162</f>
        <v>0</v>
      </c>
      <c r="L162" s="1137"/>
      <c r="M162" s="1161">
        <f>I162+K162+(L162*G162*2)</f>
        <v>0</v>
      </c>
      <c r="N162" s="1137"/>
      <c r="O162" s="1137"/>
      <c r="P162" s="1173"/>
      <c r="Q162" s="1161">
        <f>N162*O162*P162</f>
        <v>0</v>
      </c>
      <c r="R162" s="1161"/>
      <c r="S162" s="1161">
        <f>(N162-1)*O162*R162</f>
        <v>0</v>
      </c>
      <c r="T162" s="1137"/>
      <c r="U162" s="1161">
        <f>Q162+S162+(T162*O162*2)</f>
        <v>0</v>
      </c>
      <c r="V162" s="1162">
        <f>U162-M162</f>
        <v>0</v>
      </c>
    </row>
    <row r="163" spans="1:32" ht="29.25" thickBot="1">
      <c r="A163" s="163"/>
      <c r="B163" s="164" t="s">
        <v>5895</v>
      </c>
      <c r="C163" s="164"/>
      <c r="D163" s="164"/>
      <c r="E163" s="1505"/>
      <c r="F163" s="165"/>
      <c r="G163" s="165"/>
      <c r="H163" s="1171"/>
      <c r="I163" s="166">
        <f>SUM(I159:I162)</f>
        <v>0</v>
      </c>
      <c r="J163" s="166"/>
      <c r="K163" s="166">
        <f>SUM(K159:K162)</f>
        <v>0</v>
      </c>
      <c r="L163" s="166"/>
      <c r="M163" s="166">
        <f>SUM(M159:M162)</f>
        <v>0</v>
      </c>
      <c r="N163" s="165"/>
      <c r="O163" s="165"/>
      <c r="P163" s="1171"/>
      <c r="Q163" s="166">
        <f>SUM(Q159:Q162)</f>
        <v>0</v>
      </c>
      <c r="R163" s="166"/>
      <c r="S163" s="166">
        <f>SUM(S159:S162)</f>
        <v>0</v>
      </c>
      <c r="T163" s="166"/>
      <c r="U163" s="166">
        <f>SUM(U159:U162)</f>
        <v>0</v>
      </c>
      <c r="V163" s="167">
        <f>SUM(V159:V162)</f>
        <v>0</v>
      </c>
    </row>
    <row r="164" spans="1:32" ht="15" thickBot="1">
      <c r="M164" s="20">
        <v>1092.7</v>
      </c>
      <c r="Y164" s="165"/>
      <c r="Z164" s="165"/>
      <c r="AA164" s="166">
        <f>SUM(AA153:AA158)</f>
        <v>200</v>
      </c>
      <c r="AB164" s="166"/>
      <c r="AC164" s="166">
        <f>SUM(AC153:AC158)</f>
        <v>0</v>
      </c>
      <c r="AD164" s="166"/>
      <c r="AE164" s="166">
        <f>SUM(AE153:AE158)-1.1</f>
        <v>314.09999999999997</v>
      </c>
    </row>
    <row r="167" spans="1:32" ht="18" thickBot="1">
      <c r="B167" s="202" t="s">
        <v>885</v>
      </c>
      <c r="C167" s="202"/>
      <c r="D167" s="787"/>
    </row>
    <row r="168" spans="1:32" ht="15" thickBot="1">
      <c r="A168" s="792"/>
      <c r="B168" s="792"/>
      <c r="C168" s="792"/>
      <c r="D168" s="2264" t="s">
        <v>7087</v>
      </c>
      <c r="E168" s="2265"/>
      <c r="F168" s="2255" t="s">
        <v>1978</v>
      </c>
      <c r="G168" s="2256"/>
      <c r="H168" s="2256"/>
      <c r="I168" s="2256"/>
      <c r="J168" s="2256"/>
      <c r="K168" s="2256"/>
      <c r="L168" s="2256"/>
      <c r="M168" s="2257"/>
      <c r="N168" s="2258" t="s">
        <v>4788</v>
      </c>
      <c r="O168" s="2259"/>
      <c r="P168" s="2259"/>
      <c r="Q168" s="2259"/>
      <c r="R168" s="2259"/>
      <c r="S168" s="2259"/>
      <c r="T168" s="2259"/>
      <c r="U168" s="2260"/>
      <c r="V168" s="149"/>
    </row>
    <row r="169" spans="1:32" ht="21.75" customHeight="1">
      <c r="A169" s="793"/>
      <c r="B169" s="793"/>
      <c r="C169" s="793"/>
      <c r="D169" s="777"/>
      <c r="E169" s="1500"/>
      <c r="F169" s="778"/>
      <c r="G169" s="779"/>
      <c r="H169" s="2252" t="s">
        <v>182</v>
      </c>
      <c r="I169" s="2253"/>
      <c r="J169" s="2252" t="s">
        <v>186</v>
      </c>
      <c r="K169" s="2253"/>
      <c r="L169" s="779"/>
      <c r="M169" s="781"/>
      <c r="N169" s="153"/>
      <c r="O169" s="151"/>
      <c r="P169" s="2252" t="s">
        <v>182</v>
      </c>
      <c r="Q169" s="2253"/>
      <c r="R169" s="2250" t="s">
        <v>186</v>
      </c>
      <c r="S169" s="2251"/>
      <c r="T169" s="151"/>
      <c r="U169" s="152"/>
      <c r="V169" s="154"/>
      <c r="Y169" s="1186"/>
      <c r="Z169" s="1187"/>
      <c r="AA169" s="2254" t="s">
        <v>182</v>
      </c>
      <c r="AB169" s="2254"/>
      <c r="AC169" s="2254" t="s">
        <v>186</v>
      </c>
      <c r="AD169" s="2254"/>
      <c r="AE169" s="1187"/>
      <c r="AF169" s="1188"/>
    </row>
    <row r="170" spans="1:32" s="16" customFormat="1" ht="63.75" customHeight="1" thickBot="1">
      <c r="A170" s="794" t="s">
        <v>114</v>
      </c>
      <c r="B170" s="794" t="s">
        <v>179</v>
      </c>
      <c r="C170" s="794" t="s">
        <v>919</v>
      </c>
      <c r="D170" s="791" t="s">
        <v>181</v>
      </c>
      <c r="E170" s="791" t="s">
        <v>185</v>
      </c>
      <c r="F170" s="1139" t="s">
        <v>180</v>
      </c>
      <c r="G170" s="782" t="s">
        <v>181</v>
      </c>
      <c r="H170" s="1167" t="s">
        <v>183</v>
      </c>
      <c r="I170" s="782" t="s">
        <v>113</v>
      </c>
      <c r="J170" s="1135" t="s">
        <v>183</v>
      </c>
      <c r="K170" s="1135" t="s">
        <v>113</v>
      </c>
      <c r="L170" s="782" t="s">
        <v>184</v>
      </c>
      <c r="M170" s="783" t="s">
        <v>185</v>
      </c>
      <c r="N170" s="158" t="s">
        <v>180</v>
      </c>
      <c r="O170" s="155" t="s">
        <v>181</v>
      </c>
      <c r="P170" s="1167" t="s">
        <v>183</v>
      </c>
      <c r="Q170" s="782" t="s">
        <v>113</v>
      </c>
      <c r="R170" s="1041" t="s">
        <v>183</v>
      </c>
      <c r="S170" s="1041" t="s">
        <v>113</v>
      </c>
      <c r="T170" s="155" t="s">
        <v>187</v>
      </c>
      <c r="U170" s="157" t="s">
        <v>185</v>
      </c>
      <c r="V170" s="159" t="s">
        <v>188</v>
      </c>
      <c r="Y170" s="1189" t="s">
        <v>180</v>
      </c>
      <c r="Z170" s="1190" t="s">
        <v>181</v>
      </c>
      <c r="AA170" s="1190" t="s">
        <v>183</v>
      </c>
      <c r="AB170" s="1190" t="s">
        <v>113</v>
      </c>
      <c r="AC170" s="1190" t="s">
        <v>183</v>
      </c>
      <c r="AD170" s="1190" t="s">
        <v>113</v>
      </c>
      <c r="AE170" s="1190" t="s">
        <v>187</v>
      </c>
      <c r="AF170" s="1191" t="s">
        <v>185</v>
      </c>
    </row>
    <row r="171" spans="1:32" s="16" customFormat="1" thickBot="1">
      <c r="A171" s="796">
        <v>1</v>
      </c>
      <c r="B171" s="800">
        <v>2</v>
      </c>
      <c r="C171" s="910">
        <v>3</v>
      </c>
      <c r="D171" s="801">
        <v>4</v>
      </c>
      <c r="E171" s="802">
        <v>5</v>
      </c>
      <c r="F171" s="801">
        <v>6</v>
      </c>
      <c r="G171" s="802">
        <v>7</v>
      </c>
      <c r="H171" s="1183">
        <v>8</v>
      </c>
      <c r="I171" s="801">
        <v>9</v>
      </c>
      <c r="J171" s="802">
        <v>10</v>
      </c>
      <c r="K171" s="801">
        <v>11</v>
      </c>
      <c r="L171" s="802">
        <v>12</v>
      </c>
      <c r="M171" s="801">
        <v>13</v>
      </c>
      <c r="N171" s="803">
        <v>14</v>
      </c>
      <c r="O171" s="804">
        <v>15</v>
      </c>
      <c r="P171" s="1168">
        <v>16</v>
      </c>
      <c r="Q171" s="803">
        <v>17</v>
      </c>
      <c r="R171" s="804">
        <v>18</v>
      </c>
      <c r="S171" s="803">
        <v>19</v>
      </c>
      <c r="T171" s="804">
        <v>20</v>
      </c>
      <c r="U171" s="803">
        <v>21</v>
      </c>
      <c r="V171" s="805">
        <v>22</v>
      </c>
      <c r="Y171" s="1192">
        <v>14</v>
      </c>
      <c r="Z171" s="1193">
        <v>15</v>
      </c>
      <c r="AA171" s="1193">
        <v>16</v>
      </c>
      <c r="AB171" s="100">
        <v>17</v>
      </c>
      <c r="AC171" s="1193">
        <v>18</v>
      </c>
      <c r="AD171" s="1193">
        <v>19</v>
      </c>
      <c r="AE171" s="100">
        <v>20</v>
      </c>
      <c r="AF171" s="1193">
        <v>21</v>
      </c>
    </row>
    <row r="172" spans="1:32">
      <c r="A172" s="817">
        <v>1</v>
      </c>
      <c r="B172" s="820"/>
      <c r="C172" s="833"/>
      <c r="D172" s="824"/>
      <c r="E172" s="1506"/>
      <c r="F172" s="831"/>
      <c r="G172" s="588"/>
      <c r="H172" s="737"/>
      <c r="I172" s="255">
        <f>F172*G172*3</f>
        <v>0</v>
      </c>
      <c r="J172" s="255"/>
      <c r="K172" s="255">
        <f>(F172-1)*G172*J172</f>
        <v>0</v>
      </c>
      <c r="L172" s="588">
        <v>1.1000000000000001</v>
      </c>
      <c r="M172" s="826">
        <f>I172+K172+(L172*G172*2)</f>
        <v>0</v>
      </c>
      <c r="N172" s="830"/>
      <c r="O172" s="587"/>
      <c r="P172" s="736"/>
      <c r="Q172" s="162">
        <f>N172*O172*3</f>
        <v>0</v>
      </c>
      <c r="R172" s="162"/>
      <c r="S172" s="162">
        <f>(N172-1)*O172*R172</f>
        <v>0</v>
      </c>
      <c r="T172" s="587">
        <v>1.1000000000000001</v>
      </c>
      <c r="U172" s="808">
        <f>Q172+S172+(T172*O172*2)</f>
        <v>0</v>
      </c>
      <c r="V172" s="828">
        <f>U172-M172</f>
        <v>0</v>
      </c>
      <c r="Y172" s="1147" t="s">
        <v>1</v>
      </c>
      <c r="Z172" s="1147" t="s">
        <v>1</v>
      </c>
      <c r="AA172" s="1147"/>
      <c r="AB172" s="1147" t="s">
        <v>1</v>
      </c>
      <c r="AC172" s="1147" t="s">
        <v>1</v>
      </c>
      <c r="AD172" s="1147" t="s">
        <v>1</v>
      </c>
      <c r="AE172" s="1147" t="s">
        <v>1</v>
      </c>
      <c r="AF172" s="1147" t="s">
        <v>1</v>
      </c>
    </row>
    <row r="173" spans="1:32" ht="108">
      <c r="A173" s="817">
        <v>2</v>
      </c>
      <c r="B173" s="820" t="s">
        <v>4801</v>
      </c>
      <c r="C173" s="913" t="s">
        <v>631</v>
      </c>
      <c r="D173" s="841"/>
      <c r="E173" s="1507"/>
      <c r="F173" s="846">
        <v>2</v>
      </c>
      <c r="G173" s="844">
        <v>14</v>
      </c>
      <c r="H173" s="1163">
        <v>5</v>
      </c>
      <c r="I173" s="786">
        <f t="shared" ref="I173:I174" si="59">+F173*G173*H173</f>
        <v>140</v>
      </c>
      <c r="J173" s="255">
        <v>25</v>
      </c>
      <c r="K173" s="255">
        <f>(F173-1)*G173*J173</f>
        <v>350</v>
      </c>
      <c r="L173" s="588">
        <v>1.1000000000000001</v>
      </c>
      <c r="M173" s="826">
        <f>I173+K173+(L173*G173*2)</f>
        <v>520.79999999999995</v>
      </c>
      <c r="N173" s="846">
        <v>2</v>
      </c>
      <c r="O173" s="844">
        <v>14</v>
      </c>
      <c r="P173" s="1163">
        <v>5</v>
      </c>
      <c r="Q173" s="786">
        <f t="shared" ref="Q173:Q174" si="60">+N173*O173*P173</f>
        <v>140</v>
      </c>
      <c r="R173" s="255">
        <v>25</v>
      </c>
      <c r="S173" s="255">
        <f>(N173-1)*O173*R173</f>
        <v>350</v>
      </c>
      <c r="T173" s="587">
        <v>1.1000000000000001</v>
      </c>
      <c r="U173" s="845">
        <f>Q173+S173+(T173*O173*2)</f>
        <v>520.79999999999995</v>
      </c>
      <c r="V173" s="849">
        <f>U173-M173</f>
        <v>0</v>
      </c>
      <c r="Y173" s="1151"/>
      <c r="Z173" s="1151"/>
      <c r="AA173" s="162">
        <v>5</v>
      </c>
      <c r="AB173" s="162">
        <f>Y173*Z173*AA173</f>
        <v>0</v>
      </c>
      <c r="AC173" s="162"/>
      <c r="AD173" s="162">
        <f>(Y173-1)*Z173*AC173</f>
        <v>0</v>
      </c>
      <c r="AE173" s="1151"/>
      <c r="AF173" s="162">
        <f>AB173+AD173+(AE173*Z173*2)</f>
        <v>0</v>
      </c>
    </row>
    <row r="174" spans="1:32" ht="57">
      <c r="A174" s="817"/>
      <c r="B174" s="820" t="s">
        <v>5898</v>
      </c>
      <c r="C174" s="915" t="s">
        <v>4802</v>
      </c>
      <c r="D174" s="841"/>
      <c r="E174" s="1507"/>
      <c r="F174" s="846">
        <v>1</v>
      </c>
      <c r="G174" s="844">
        <v>20</v>
      </c>
      <c r="H174" s="1163">
        <v>5</v>
      </c>
      <c r="I174" s="786">
        <f t="shared" si="59"/>
        <v>100</v>
      </c>
      <c r="J174" s="255">
        <v>20</v>
      </c>
      <c r="K174" s="255">
        <f>(F174-1)*G174*J174</f>
        <v>0</v>
      </c>
      <c r="L174" s="588"/>
      <c r="M174" s="826">
        <f>I174+K174+(L174*G174*2)</f>
        <v>100</v>
      </c>
      <c r="N174" s="846">
        <v>1</v>
      </c>
      <c r="O174" s="844">
        <v>20</v>
      </c>
      <c r="P174" s="1163">
        <v>5</v>
      </c>
      <c r="Q174" s="786">
        <f t="shared" si="60"/>
        <v>100</v>
      </c>
      <c r="R174" s="255">
        <v>20</v>
      </c>
      <c r="S174" s="255">
        <f>(N174-1)*O174*R174</f>
        <v>0</v>
      </c>
      <c r="T174" s="587"/>
      <c r="U174" s="845">
        <f>Q174+S174+(T174*O174*2)</f>
        <v>100</v>
      </c>
      <c r="V174" s="849">
        <f>U174-M174</f>
        <v>0</v>
      </c>
      <c r="Y174" s="1151">
        <v>2</v>
      </c>
      <c r="Z174" s="1151">
        <v>16</v>
      </c>
      <c r="AA174" s="162">
        <v>5</v>
      </c>
      <c r="AB174" s="162">
        <f>Y174*Z174*AA174</f>
        <v>160</v>
      </c>
      <c r="AC174" s="162">
        <v>25</v>
      </c>
      <c r="AD174" s="162">
        <f>(Y174-1)*Z174*AC174</f>
        <v>400</v>
      </c>
      <c r="AE174" s="1151">
        <v>1.1000000000000001</v>
      </c>
      <c r="AF174" s="162">
        <f>AB174+AD174+(AE174*Z174*2)</f>
        <v>595.20000000000005</v>
      </c>
    </row>
    <row r="175" spans="1:32" ht="14.25" thickBot="1">
      <c r="A175" s="818"/>
      <c r="B175" s="821"/>
      <c r="C175" s="916"/>
      <c r="D175" s="843"/>
      <c r="E175" s="1509"/>
      <c r="F175" s="847"/>
      <c r="G175" s="811"/>
      <c r="H175" s="1184"/>
      <c r="I175" s="812"/>
      <c r="J175" s="812"/>
      <c r="K175" s="812"/>
      <c r="L175" s="811"/>
      <c r="M175" s="827">
        <v>0.2</v>
      </c>
      <c r="N175" s="832"/>
      <c r="O175" s="813"/>
      <c r="P175" s="1170"/>
      <c r="Q175" s="814">
        <f>N175*O175*3</f>
        <v>0</v>
      </c>
      <c r="R175" s="814"/>
      <c r="S175" s="814">
        <f>(N175-1)*O175*R175</f>
        <v>0</v>
      </c>
      <c r="T175" s="813"/>
      <c r="U175" s="815">
        <v>0.2</v>
      </c>
      <c r="V175" s="850">
        <f>U175-M175</f>
        <v>0</v>
      </c>
      <c r="Y175" s="1148"/>
      <c r="Z175" s="1148"/>
      <c r="AA175" s="1161">
        <v>5</v>
      </c>
      <c r="AB175" s="1161">
        <f>Y175*Z175*AA175</f>
        <v>0</v>
      </c>
      <c r="AC175" s="1161"/>
      <c r="AD175" s="1161">
        <f>(Y175-1)*Z175*AC175</f>
        <v>0</v>
      </c>
      <c r="AE175" s="1148"/>
      <c r="AF175" s="1161">
        <f>AB175+AD175+(AE175*Z175*2)</f>
        <v>0</v>
      </c>
    </row>
    <row r="176" spans="1:32" s="1201" customFormat="1" ht="29.25" customHeight="1" thickBot="1">
      <c r="A176" s="1289"/>
      <c r="B176" s="1290" t="s">
        <v>5893</v>
      </c>
      <c r="C176" s="1290"/>
      <c r="D176" s="1290"/>
      <c r="E176" s="1501">
        <v>397</v>
      </c>
      <c r="F176" s="1288"/>
      <c r="G176" s="1288"/>
      <c r="H176" s="1288"/>
      <c r="I176" s="1288">
        <f>SUM(I173:I175)</f>
        <v>240</v>
      </c>
      <c r="J176" s="1288"/>
      <c r="K176" s="1288">
        <f>SUM(K172:K175)</f>
        <v>350</v>
      </c>
      <c r="L176" s="1288"/>
      <c r="M176" s="1288">
        <f>SUM(M172:M175)</f>
        <v>621</v>
      </c>
      <c r="N176" s="1288"/>
      <c r="O176" s="1288"/>
      <c r="P176" s="1288"/>
      <c r="Q176" s="1288">
        <f>SUM(Q172:Q175)</f>
        <v>240</v>
      </c>
      <c r="R176" s="1288"/>
      <c r="S176" s="1288">
        <f>SUM(S172:S175)</f>
        <v>350</v>
      </c>
      <c r="T176" s="1288"/>
      <c r="U176" s="1288">
        <f>SUM(U172:U175)</f>
        <v>621</v>
      </c>
      <c r="V176" s="1291">
        <f>SUM(V172:V175)</f>
        <v>0</v>
      </c>
      <c r="Y176" s="1171"/>
      <c r="Z176" s="1171"/>
      <c r="AA176" s="1171"/>
      <c r="AB176" s="1171">
        <f>SUM(AB172:AB175)</f>
        <v>160</v>
      </c>
      <c r="AC176" s="1171"/>
      <c r="AD176" s="1171">
        <f>SUM(AD172:AD175)</f>
        <v>400</v>
      </c>
      <c r="AE176" s="1171"/>
      <c r="AF176" s="1171">
        <f>SUM(AF172:AF175)</f>
        <v>595.20000000000005</v>
      </c>
    </row>
    <row r="177" spans="1:32" ht="57">
      <c r="A177" s="983"/>
      <c r="B177" s="1156" t="s">
        <v>5894</v>
      </c>
      <c r="C177" s="1136" t="s">
        <v>1</v>
      </c>
      <c r="D177" s="1136" t="s">
        <v>1</v>
      </c>
      <c r="E177" s="1472" t="s">
        <v>1</v>
      </c>
      <c r="F177" s="1136" t="s">
        <v>1</v>
      </c>
      <c r="G177" s="1136" t="s">
        <v>1</v>
      </c>
      <c r="H177" s="1172" t="s">
        <v>1</v>
      </c>
      <c r="I177" s="1136" t="s">
        <v>1</v>
      </c>
      <c r="J177" s="1136" t="s">
        <v>1</v>
      </c>
      <c r="K177" s="1136" t="s">
        <v>1</v>
      </c>
      <c r="L177" s="1136" t="s">
        <v>1</v>
      </c>
      <c r="M177" s="1136" t="s">
        <v>1</v>
      </c>
      <c r="N177" s="1136" t="s">
        <v>1</v>
      </c>
      <c r="O177" s="1136" t="s">
        <v>1</v>
      </c>
      <c r="P177" s="1172"/>
      <c r="Q177" s="1136" t="s">
        <v>1</v>
      </c>
      <c r="R177" s="1136" t="s">
        <v>1</v>
      </c>
      <c r="S177" s="1136" t="s">
        <v>1</v>
      </c>
      <c r="T177" s="1136" t="s">
        <v>1</v>
      </c>
      <c r="U177" s="1136" t="s">
        <v>1</v>
      </c>
      <c r="V177" s="1157" t="s">
        <v>1</v>
      </c>
    </row>
    <row r="178" spans="1:32">
      <c r="A178" s="862">
        <v>1</v>
      </c>
      <c r="B178" s="1158"/>
      <c r="C178" s="1158"/>
      <c r="D178" s="1158"/>
      <c r="E178" s="1475"/>
      <c r="F178" s="1140"/>
      <c r="G178" s="1140"/>
      <c r="H178" s="736"/>
      <c r="I178" s="162">
        <f>F178*G178*H178</f>
        <v>0</v>
      </c>
      <c r="J178" s="162"/>
      <c r="K178" s="162">
        <f>(F178-1)*G178*J178</f>
        <v>0</v>
      </c>
      <c r="L178" s="1140"/>
      <c r="M178" s="162">
        <f>I178+K178+(L178*G178*2)</f>
        <v>0</v>
      </c>
      <c r="N178" s="1140"/>
      <c r="O178" s="1140"/>
      <c r="P178" s="736"/>
      <c r="Q178" s="162">
        <f>N178*O178*P178</f>
        <v>0</v>
      </c>
      <c r="R178" s="162"/>
      <c r="S178" s="162">
        <f>(N178-1)*O178*R178</f>
        <v>0</v>
      </c>
      <c r="T178" s="1140"/>
      <c r="U178" s="162">
        <f>Q178+S178+(T178*O178*2)</f>
        <v>0</v>
      </c>
      <c r="V178" s="808">
        <f>U178-M178</f>
        <v>0</v>
      </c>
    </row>
    <row r="179" spans="1:32">
      <c r="A179" s="862">
        <v>2</v>
      </c>
      <c r="B179" s="1158"/>
      <c r="C179" s="1158"/>
      <c r="D179" s="1158"/>
      <c r="E179" s="1475"/>
      <c r="F179" s="1140"/>
      <c r="G179" s="1140"/>
      <c r="H179" s="736"/>
      <c r="I179" s="162">
        <f>F179*G179*H179</f>
        <v>0</v>
      </c>
      <c r="J179" s="162"/>
      <c r="K179" s="162">
        <f>(F179-1)*G179*J179</f>
        <v>0</v>
      </c>
      <c r="L179" s="1140"/>
      <c r="M179" s="162">
        <f>I179+K179+(L179*G179*2)</f>
        <v>0</v>
      </c>
      <c r="N179" s="1140"/>
      <c r="O179" s="1140"/>
      <c r="P179" s="736"/>
      <c r="Q179" s="162">
        <f>N179*O179*P179</f>
        <v>0</v>
      </c>
      <c r="R179" s="162"/>
      <c r="S179" s="162">
        <f>(N179-1)*O179*R179</f>
        <v>0</v>
      </c>
      <c r="T179" s="1140"/>
      <c r="U179" s="162">
        <f>Q179+S179+(T179*O179*2)</f>
        <v>0</v>
      </c>
      <c r="V179" s="808">
        <f>U179-M179</f>
        <v>0</v>
      </c>
    </row>
    <row r="180" spans="1:32" ht="14.25" thickBot="1">
      <c r="A180" s="1159">
        <v>3</v>
      </c>
      <c r="B180" s="1160"/>
      <c r="C180" s="1160"/>
      <c r="D180" s="1160"/>
      <c r="E180" s="1473"/>
      <c r="F180" s="1137"/>
      <c r="G180" s="1137"/>
      <c r="H180" s="1173"/>
      <c r="I180" s="1161">
        <f>F180*G180*H180</f>
        <v>0</v>
      </c>
      <c r="J180" s="1161"/>
      <c r="K180" s="1161">
        <f>(F180-1)*G180*J180</f>
        <v>0</v>
      </c>
      <c r="L180" s="1137"/>
      <c r="M180" s="1161">
        <f>I180+K180+(L180*G180*2)</f>
        <v>0</v>
      </c>
      <c r="N180" s="1137"/>
      <c r="O180" s="1137"/>
      <c r="P180" s="1173"/>
      <c r="Q180" s="1161">
        <f>N180*O180*P180</f>
        <v>0</v>
      </c>
      <c r="R180" s="1161"/>
      <c r="S180" s="1161">
        <f>(N180-1)*O180*R180</f>
        <v>0</v>
      </c>
      <c r="T180" s="1137"/>
      <c r="U180" s="1161">
        <f>Q180+S180+(T180*O180*2)</f>
        <v>0</v>
      </c>
      <c r="V180" s="1162">
        <f>U180-M180</f>
        <v>0</v>
      </c>
    </row>
    <row r="181" spans="1:32" ht="29.25" thickBot="1">
      <c r="A181" s="163"/>
      <c r="B181" s="164" t="s">
        <v>5895</v>
      </c>
      <c r="C181" s="164"/>
      <c r="D181" s="164"/>
      <c r="E181" s="1505"/>
      <c r="F181" s="165"/>
      <c r="G181" s="165"/>
      <c r="H181" s="1171"/>
      <c r="I181" s="166">
        <f>SUM(I177:I180)</f>
        <v>0</v>
      </c>
      <c r="J181" s="166"/>
      <c r="K181" s="166">
        <f>SUM(K177:K180)</f>
        <v>0</v>
      </c>
      <c r="L181" s="166"/>
      <c r="M181" s="166">
        <f>SUM(M177:M180)</f>
        <v>0</v>
      </c>
      <c r="N181" s="165"/>
      <c r="O181" s="165"/>
      <c r="P181" s="1171"/>
      <c r="Q181" s="166">
        <f>SUM(Q177:Q180)</f>
        <v>0</v>
      </c>
      <c r="R181" s="166"/>
      <c r="S181" s="166">
        <f>SUM(S177:S180)</f>
        <v>0</v>
      </c>
      <c r="T181" s="166"/>
      <c r="U181" s="166">
        <f>SUM(U177:U180)</f>
        <v>0</v>
      </c>
      <c r="V181" s="167">
        <f>SUM(V177:V180)</f>
        <v>0</v>
      </c>
    </row>
    <row r="182" spans="1:32" ht="14.25" thickBot="1">
      <c r="M182" s="20">
        <v>621</v>
      </c>
    </row>
    <row r="183" spans="1:32" ht="18" thickBot="1">
      <c r="B183" s="202" t="s">
        <v>886</v>
      </c>
      <c r="C183" s="202"/>
      <c r="D183" s="787"/>
      <c r="Y183" s="2274" t="s">
        <v>1978</v>
      </c>
      <c r="Z183" s="2275"/>
      <c r="AA183" s="2275"/>
      <c r="AB183" s="2275"/>
      <c r="AC183" s="2275"/>
      <c r="AD183" s="2275"/>
      <c r="AE183" s="2275"/>
      <c r="AF183" s="2276"/>
    </row>
    <row r="184" spans="1:32" ht="15" thickBot="1">
      <c r="A184" s="792"/>
      <c r="B184" s="792"/>
      <c r="C184" s="792"/>
      <c r="D184" s="2264" t="s">
        <v>7087</v>
      </c>
      <c r="E184" s="2265"/>
      <c r="F184" s="2255" t="s">
        <v>1978</v>
      </c>
      <c r="G184" s="2256"/>
      <c r="H184" s="2256"/>
      <c r="I184" s="2256"/>
      <c r="J184" s="2256"/>
      <c r="K184" s="2256"/>
      <c r="L184" s="2256"/>
      <c r="M184" s="2257"/>
      <c r="N184" s="2258" t="s">
        <v>4788</v>
      </c>
      <c r="O184" s="2259"/>
      <c r="P184" s="2259"/>
      <c r="Q184" s="2259"/>
      <c r="R184" s="2259"/>
      <c r="S184" s="2259"/>
      <c r="T184" s="2259"/>
      <c r="U184" s="2260"/>
      <c r="V184" s="149"/>
    </row>
    <row r="185" spans="1:32" ht="21.75" customHeight="1" thickBot="1">
      <c r="A185" s="793"/>
      <c r="B185" s="793"/>
      <c r="C185" s="793"/>
      <c r="D185" s="777"/>
      <c r="E185" s="1500"/>
      <c r="F185" s="778"/>
      <c r="G185" s="779"/>
      <c r="H185" s="2252" t="s">
        <v>182</v>
      </c>
      <c r="I185" s="2253"/>
      <c r="J185" s="2252" t="s">
        <v>186</v>
      </c>
      <c r="K185" s="2253"/>
      <c r="L185" s="779"/>
      <c r="M185" s="781"/>
      <c r="N185" s="153"/>
      <c r="O185" s="151"/>
      <c r="P185" s="2252" t="s">
        <v>182</v>
      </c>
      <c r="Q185" s="2253"/>
      <c r="R185" s="2250" t="s">
        <v>186</v>
      </c>
      <c r="S185" s="2251"/>
      <c r="T185" s="151"/>
      <c r="U185" s="152"/>
      <c r="V185" s="154"/>
      <c r="Y185" s="1189" t="s">
        <v>180</v>
      </c>
      <c r="Z185" s="1190" t="s">
        <v>181</v>
      </c>
      <c r="AA185" s="1190" t="s">
        <v>183</v>
      </c>
      <c r="AB185" s="1190" t="s">
        <v>113</v>
      </c>
      <c r="AC185" s="1190" t="s">
        <v>183</v>
      </c>
      <c r="AD185" s="1190" t="s">
        <v>113</v>
      </c>
      <c r="AE185" s="1190" t="s">
        <v>187</v>
      </c>
      <c r="AF185" s="1191" t="s">
        <v>185</v>
      </c>
    </row>
    <row r="186" spans="1:32" s="16" customFormat="1" ht="63.75" customHeight="1" thickBot="1">
      <c r="A186" s="794" t="s">
        <v>114</v>
      </c>
      <c r="B186" s="794" t="s">
        <v>179</v>
      </c>
      <c r="C186" s="794" t="s">
        <v>919</v>
      </c>
      <c r="D186" s="791" t="s">
        <v>181</v>
      </c>
      <c r="E186" s="791" t="s">
        <v>185</v>
      </c>
      <c r="F186" s="1139" t="s">
        <v>180</v>
      </c>
      <c r="G186" s="782" t="s">
        <v>181</v>
      </c>
      <c r="H186" s="1167" t="s">
        <v>183</v>
      </c>
      <c r="I186" s="782" t="s">
        <v>113</v>
      </c>
      <c r="J186" s="1135" t="s">
        <v>183</v>
      </c>
      <c r="K186" s="1135" t="s">
        <v>113</v>
      </c>
      <c r="L186" s="782" t="s">
        <v>184</v>
      </c>
      <c r="M186" s="783" t="s">
        <v>185</v>
      </c>
      <c r="N186" s="158" t="s">
        <v>180</v>
      </c>
      <c r="O186" s="155" t="s">
        <v>181</v>
      </c>
      <c r="P186" s="1167" t="s">
        <v>183</v>
      </c>
      <c r="Q186" s="782" t="s">
        <v>113</v>
      </c>
      <c r="R186" s="1041" t="s">
        <v>183</v>
      </c>
      <c r="S186" s="1041" t="s">
        <v>113</v>
      </c>
      <c r="T186" s="155" t="s">
        <v>187</v>
      </c>
      <c r="U186" s="157" t="s">
        <v>185</v>
      </c>
      <c r="V186" s="159" t="s">
        <v>188</v>
      </c>
      <c r="Y186" s="1192">
        <v>14</v>
      </c>
      <c r="Z186" s="1193">
        <v>15</v>
      </c>
      <c r="AA186" s="1193">
        <v>16</v>
      </c>
      <c r="AB186" s="100">
        <v>17</v>
      </c>
      <c r="AC186" s="1193">
        <v>18</v>
      </c>
      <c r="AD186" s="1193">
        <v>19</v>
      </c>
      <c r="AE186" s="100">
        <v>20</v>
      </c>
      <c r="AF186" s="1193">
        <v>21</v>
      </c>
    </row>
    <row r="187" spans="1:32" s="16" customFormat="1">
      <c r="A187" s="796">
        <v>1</v>
      </c>
      <c r="B187" s="800">
        <v>2</v>
      </c>
      <c r="C187" s="910">
        <v>3</v>
      </c>
      <c r="D187" s="801">
        <v>4</v>
      </c>
      <c r="E187" s="802">
        <v>5</v>
      </c>
      <c r="F187" s="801">
        <v>6</v>
      </c>
      <c r="G187" s="802">
        <v>7</v>
      </c>
      <c r="H187" s="1183">
        <v>8</v>
      </c>
      <c r="I187" s="801">
        <v>9</v>
      </c>
      <c r="J187" s="802">
        <v>10</v>
      </c>
      <c r="K187" s="801">
        <v>11</v>
      </c>
      <c r="L187" s="802">
        <v>12</v>
      </c>
      <c r="M187" s="801">
        <v>13</v>
      </c>
      <c r="N187" s="803">
        <v>14</v>
      </c>
      <c r="O187" s="804">
        <v>15</v>
      </c>
      <c r="P187" s="1168">
        <v>16</v>
      </c>
      <c r="Q187" s="803">
        <v>17</v>
      </c>
      <c r="R187" s="804">
        <v>18</v>
      </c>
      <c r="S187" s="803">
        <v>19</v>
      </c>
      <c r="T187" s="804">
        <v>20</v>
      </c>
      <c r="U187" s="803">
        <v>21</v>
      </c>
      <c r="V187" s="805">
        <v>22</v>
      </c>
      <c r="Y187" s="1147" t="s">
        <v>1</v>
      </c>
      <c r="Z187" s="1147" t="s">
        <v>1</v>
      </c>
      <c r="AA187" s="1147"/>
      <c r="AB187" s="1147" t="s">
        <v>1</v>
      </c>
      <c r="AC187" s="1147" t="s">
        <v>1</v>
      </c>
      <c r="AD187" s="1147" t="s">
        <v>1</v>
      </c>
      <c r="AE187" s="1147" t="s">
        <v>1</v>
      </c>
      <c r="AF187" s="1147" t="s">
        <v>1</v>
      </c>
    </row>
    <row r="188" spans="1:32" ht="81">
      <c r="A188" s="724">
        <v>1</v>
      </c>
      <c r="B188" s="820" t="s">
        <v>924</v>
      </c>
      <c r="C188" s="833" t="s">
        <v>925</v>
      </c>
      <c r="D188" s="824"/>
      <c r="E188" s="1510"/>
      <c r="F188" s="831">
        <v>2</v>
      </c>
      <c r="G188" s="588">
        <v>15</v>
      </c>
      <c r="H188" s="1163">
        <v>5</v>
      </c>
      <c r="I188" s="786">
        <f t="shared" ref="I188" si="61">+F188*G188*H188</f>
        <v>150</v>
      </c>
      <c r="J188" s="255">
        <v>25</v>
      </c>
      <c r="K188" s="255">
        <f>(F188-1)*G188*J188</f>
        <v>375</v>
      </c>
      <c r="L188" s="588">
        <v>1.3</v>
      </c>
      <c r="M188" s="826">
        <f>I188+K188+(L188*G188*2)</f>
        <v>564</v>
      </c>
      <c r="N188" s="831">
        <v>2</v>
      </c>
      <c r="O188" s="1152">
        <v>15</v>
      </c>
      <c r="P188" s="1163">
        <v>5</v>
      </c>
      <c r="Q188" s="786">
        <f t="shared" ref="Q188" si="62">+N188*O188*P188</f>
        <v>150</v>
      </c>
      <c r="R188" s="255">
        <v>25</v>
      </c>
      <c r="S188" s="255">
        <f>(N188-1)*O188*R188</f>
        <v>375</v>
      </c>
      <c r="T188" s="1152">
        <v>1.3</v>
      </c>
      <c r="U188" s="826">
        <f>Q188+S188+(T188*O188*2)</f>
        <v>564</v>
      </c>
      <c r="V188" s="852">
        <f>U188-M188</f>
        <v>0</v>
      </c>
      <c r="Y188" s="1151">
        <v>6</v>
      </c>
      <c r="Z188" s="1151">
        <v>10</v>
      </c>
      <c r="AA188" s="162">
        <v>5</v>
      </c>
      <c r="AB188" s="162">
        <f>Y188*Z188*AA188</f>
        <v>300</v>
      </c>
      <c r="AC188" s="162">
        <v>5</v>
      </c>
      <c r="AD188" s="162">
        <f>(Y188-1)*Z188*AC188</f>
        <v>250</v>
      </c>
      <c r="AE188" s="1151">
        <v>1.2</v>
      </c>
      <c r="AF188" s="162">
        <f>AB188+AD188+(AE188*Z188*2)</f>
        <v>574</v>
      </c>
    </row>
    <row r="189" spans="1:32" ht="14.25" thickBot="1">
      <c r="A189" s="70"/>
      <c r="B189" s="851"/>
      <c r="C189" s="914"/>
      <c r="D189" s="843"/>
      <c r="E189" s="1509"/>
      <c r="F189" s="847"/>
      <c r="G189" s="811"/>
      <c r="H189" s="1184"/>
      <c r="I189" s="812"/>
      <c r="J189" s="812"/>
      <c r="K189" s="812"/>
      <c r="L189" s="811"/>
      <c r="M189" s="827">
        <v>2.4</v>
      </c>
      <c r="N189" s="847"/>
      <c r="O189" s="811"/>
      <c r="P189" s="1184"/>
      <c r="Q189" s="812"/>
      <c r="R189" s="812"/>
      <c r="S189" s="812"/>
      <c r="T189" s="811"/>
      <c r="U189" s="827">
        <v>12.4</v>
      </c>
      <c r="V189" s="853">
        <f>U189-M189</f>
        <v>10</v>
      </c>
      <c r="Y189" s="1151"/>
      <c r="Z189" s="1151"/>
      <c r="AA189" s="162">
        <v>5</v>
      </c>
      <c r="AB189" s="162">
        <f>Y189*Z189*AA189</f>
        <v>0</v>
      </c>
      <c r="AC189" s="162"/>
      <c r="AD189" s="162">
        <f>(Y189-1)*Z189*AC189</f>
        <v>0</v>
      </c>
      <c r="AE189" s="1151"/>
      <c r="AF189" s="162">
        <f>AB189+AD189+(AE189*Z189*2)</f>
        <v>0</v>
      </c>
    </row>
    <row r="190" spans="1:32" s="1201" customFormat="1" ht="29.25" customHeight="1" thickBot="1">
      <c r="A190" s="1289"/>
      <c r="B190" s="1290" t="s">
        <v>5893</v>
      </c>
      <c r="C190" s="1290"/>
      <c r="D190" s="1290"/>
      <c r="E190" s="1501">
        <v>261</v>
      </c>
      <c r="F190" s="1288"/>
      <c r="G190" s="1288"/>
      <c r="H190" s="1288"/>
      <c r="I190" s="1288">
        <f>SUM(I188:I189)</f>
        <v>150</v>
      </c>
      <c r="J190" s="1288"/>
      <c r="K190" s="1288">
        <f>SUM(K188:K189)</f>
        <v>375</v>
      </c>
      <c r="L190" s="1288"/>
      <c r="M190" s="1288">
        <f>SUM(M188:M189)</f>
        <v>566.4</v>
      </c>
      <c r="N190" s="1288"/>
      <c r="O190" s="1288"/>
      <c r="P190" s="1288"/>
      <c r="Q190" s="1288">
        <f>SUM(Q188:Q189)</f>
        <v>150</v>
      </c>
      <c r="R190" s="1288"/>
      <c r="S190" s="1288">
        <f>SUM(S188:S189)</f>
        <v>375</v>
      </c>
      <c r="T190" s="1288"/>
      <c r="U190" s="1288">
        <f>SUM(U188:U189)</f>
        <v>576.4</v>
      </c>
      <c r="V190" s="1288">
        <f>SUM(V188:V189)</f>
        <v>10</v>
      </c>
      <c r="Y190" s="1173"/>
      <c r="Z190" s="1173"/>
      <c r="AA190" s="1173">
        <v>5</v>
      </c>
      <c r="AB190" s="1173">
        <f>Y190*Z190*AA190</f>
        <v>0</v>
      </c>
      <c r="AC190" s="1173"/>
      <c r="AD190" s="1173">
        <f>(Y190-1)*Z190*AC190</f>
        <v>0</v>
      </c>
      <c r="AE190" s="1173"/>
      <c r="AF190" s="1173">
        <f>AB190+AD190+(AE190*Z190*2)</f>
        <v>0</v>
      </c>
    </row>
    <row r="191" spans="1:32" ht="57.75" thickBot="1">
      <c r="A191" s="983"/>
      <c r="B191" s="1156" t="s">
        <v>5894</v>
      </c>
      <c r="C191" s="1136" t="s">
        <v>1</v>
      </c>
      <c r="D191" s="1136" t="s">
        <v>1</v>
      </c>
      <c r="E191" s="1472" t="s">
        <v>1</v>
      </c>
      <c r="F191" s="1136" t="s">
        <v>1</v>
      </c>
      <c r="G191" s="1136" t="s">
        <v>1</v>
      </c>
      <c r="H191" s="1172" t="s">
        <v>1</v>
      </c>
      <c r="I191" s="1136" t="s">
        <v>1</v>
      </c>
      <c r="J191" s="1136" t="s">
        <v>1</v>
      </c>
      <c r="K191" s="1136" t="s">
        <v>1</v>
      </c>
      <c r="L191" s="1136" t="s">
        <v>1</v>
      </c>
      <c r="M191" s="1136" t="s">
        <v>1</v>
      </c>
      <c r="N191" s="1136" t="s">
        <v>1</v>
      </c>
      <c r="O191" s="1136" t="s">
        <v>1</v>
      </c>
      <c r="P191" s="1172"/>
      <c r="Q191" s="1136" t="s">
        <v>1</v>
      </c>
      <c r="R191" s="1136" t="s">
        <v>1</v>
      </c>
      <c r="S191" s="1136" t="s">
        <v>1</v>
      </c>
      <c r="T191" s="1136" t="s">
        <v>1</v>
      </c>
      <c r="U191" s="1136" t="s">
        <v>1</v>
      </c>
      <c r="V191" s="1157" t="s">
        <v>1</v>
      </c>
      <c r="Y191" s="165"/>
      <c r="Z191" s="165"/>
      <c r="AA191" s="165"/>
      <c r="AB191" s="166">
        <f>SUM(AB187:AB190)</f>
        <v>300</v>
      </c>
      <c r="AC191" s="166"/>
      <c r="AD191" s="166">
        <f>SUM(AD187:AD190)</f>
        <v>250</v>
      </c>
      <c r="AE191" s="166"/>
      <c r="AF191" s="166">
        <f>SUM(AF187:AF190)</f>
        <v>574</v>
      </c>
    </row>
    <row r="192" spans="1:32">
      <c r="A192" s="862">
        <v>1</v>
      </c>
      <c r="B192" s="1158"/>
      <c r="C192" s="1158"/>
      <c r="D192" s="1158"/>
      <c r="E192" s="1475"/>
      <c r="F192" s="1140"/>
      <c r="G192" s="1140"/>
      <c r="H192" s="736"/>
      <c r="I192" s="162">
        <f>F192*G192*H192</f>
        <v>0</v>
      </c>
      <c r="J192" s="162"/>
      <c r="K192" s="162">
        <f>(F192-1)*G192*J192</f>
        <v>0</v>
      </c>
      <c r="L192" s="1140"/>
      <c r="M192" s="162">
        <f>I192+K192+(L192*G192*2)</f>
        <v>0</v>
      </c>
      <c r="N192" s="1140"/>
      <c r="O192" s="1140"/>
      <c r="P192" s="736"/>
      <c r="Q192" s="162">
        <f>N192*O192*P192</f>
        <v>0</v>
      </c>
      <c r="R192" s="162"/>
      <c r="S192" s="162">
        <f>(N192-1)*O192*R192</f>
        <v>0</v>
      </c>
      <c r="T192" s="1140"/>
      <c r="U192" s="162">
        <f>Q192+S192+(T192*O192*2)</f>
        <v>0</v>
      </c>
      <c r="V192" s="808">
        <f>U192-M192</f>
        <v>0</v>
      </c>
    </row>
    <row r="193" spans="1:32">
      <c r="A193" s="862">
        <v>2</v>
      </c>
      <c r="B193" s="1158"/>
      <c r="C193" s="1158"/>
      <c r="D193" s="1158"/>
      <c r="E193" s="1475"/>
      <c r="F193" s="1140"/>
      <c r="G193" s="1140"/>
      <c r="H193" s="736"/>
      <c r="I193" s="162">
        <f>F193*G193*H193</f>
        <v>0</v>
      </c>
      <c r="J193" s="162"/>
      <c r="K193" s="162">
        <f>(F193-1)*G193*J193</f>
        <v>0</v>
      </c>
      <c r="L193" s="1140"/>
      <c r="M193" s="162">
        <f>I193+K193+(L193*G193*2)</f>
        <v>0</v>
      </c>
      <c r="N193" s="1140"/>
      <c r="O193" s="1140"/>
      <c r="P193" s="736"/>
      <c r="Q193" s="162">
        <f>N193*O193*P193</f>
        <v>0</v>
      </c>
      <c r="R193" s="162"/>
      <c r="S193" s="162">
        <f>(N193-1)*O193*R193</f>
        <v>0</v>
      </c>
      <c r="T193" s="1140"/>
      <c r="U193" s="162">
        <f>Q193+S193+(T193*O193*2)</f>
        <v>0</v>
      </c>
      <c r="V193" s="808">
        <f>U193-M193</f>
        <v>0</v>
      </c>
    </row>
    <row r="194" spans="1:32" ht="14.25" thickBot="1">
      <c r="A194" s="1159">
        <v>3</v>
      </c>
      <c r="B194" s="1160"/>
      <c r="C194" s="1160"/>
      <c r="D194" s="1160"/>
      <c r="E194" s="1473"/>
      <c r="F194" s="1137"/>
      <c r="G194" s="1137"/>
      <c r="H194" s="1173"/>
      <c r="I194" s="1161">
        <f>F194*G194*H194</f>
        <v>0</v>
      </c>
      <c r="J194" s="1161"/>
      <c r="K194" s="1161">
        <f>(F194-1)*G194*J194</f>
        <v>0</v>
      </c>
      <c r="L194" s="1137"/>
      <c r="M194" s="1161">
        <f>I194+K194+(L194*G194*2)</f>
        <v>0</v>
      </c>
      <c r="N194" s="1137"/>
      <c r="O194" s="1137"/>
      <c r="P194" s="1173"/>
      <c r="Q194" s="1161">
        <f>N194*O194*P194</f>
        <v>0</v>
      </c>
      <c r="R194" s="1161"/>
      <c r="S194" s="1161">
        <f>(N194-1)*O194*R194</f>
        <v>0</v>
      </c>
      <c r="T194" s="1137"/>
      <c r="U194" s="1161">
        <f>Q194+S194+(T194*O194*2)</f>
        <v>0</v>
      </c>
      <c r="V194" s="1162">
        <f>U194-M194</f>
        <v>0</v>
      </c>
    </row>
    <row r="195" spans="1:32" ht="29.25" thickBot="1">
      <c r="A195" s="163"/>
      <c r="B195" s="164" t="s">
        <v>5895</v>
      </c>
      <c r="C195" s="164"/>
      <c r="D195" s="164"/>
      <c r="E195" s="1505"/>
      <c r="F195" s="165"/>
      <c r="G195" s="165"/>
      <c r="H195" s="1171"/>
      <c r="I195" s="166">
        <f>SUM(I191:I194)</f>
        <v>0</v>
      </c>
      <c r="J195" s="166"/>
      <c r="K195" s="166">
        <f>SUM(K191:K194)</f>
        <v>0</v>
      </c>
      <c r="L195" s="166"/>
      <c r="M195" s="166">
        <f>SUM(M191:M194)</f>
        <v>0</v>
      </c>
      <c r="N195" s="165"/>
      <c r="O195" s="165"/>
      <c r="P195" s="1171"/>
      <c r="Q195" s="166">
        <f>SUM(Q191:Q194)</f>
        <v>0</v>
      </c>
      <c r="R195" s="166"/>
      <c r="S195" s="166">
        <f>SUM(S191:S194)</f>
        <v>0</v>
      </c>
      <c r="T195" s="166"/>
      <c r="U195" s="166">
        <f>SUM(U191:U194)</f>
        <v>0</v>
      </c>
      <c r="V195" s="167">
        <f>SUM(V191:V194)</f>
        <v>0</v>
      </c>
    </row>
    <row r="196" spans="1:32" ht="14.25" thickBot="1">
      <c r="M196" s="20">
        <v>566.4</v>
      </c>
    </row>
    <row r="197" spans="1:32" ht="18" thickBot="1">
      <c r="B197" s="202" t="s">
        <v>887</v>
      </c>
      <c r="C197" s="202"/>
      <c r="D197" s="787"/>
      <c r="Y197" s="2274" t="s">
        <v>1978</v>
      </c>
      <c r="Z197" s="2275"/>
      <c r="AA197" s="2275"/>
      <c r="AB197" s="2275"/>
      <c r="AC197" s="2275"/>
      <c r="AD197" s="2275"/>
      <c r="AE197" s="2275"/>
      <c r="AF197" s="2276"/>
    </row>
    <row r="198" spans="1:32" ht="15" thickBot="1">
      <c r="A198" s="792"/>
      <c r="B198" s="792"/>
      <c r="C198" s="792"/>
      <c r="D198" s="2264" t="s">
        <v>7087</v>
      </c>
      <c r="E198" s="2265"/>
      <c r="F198" s="2255" t="s">
        <v>1978</v>
      </c>
      <c r="G198" s="2256"/>
      <c r="H198" s="2256"/>
      <c r="I198" s="2256"/>
      <c r="J198" s="2256"/>
      <c r="K198" s="2256"/>
      <c r="L198" s="2256"/>
      <c r="M198" s="2257"/>
      <c r="N198" s="2258" t="s">
        <v>4788</v>
      </c>
      <c r="O198" s="2259"/>
      <c r="P198" s="2259"/>
      <c r="Q198" s="2259"/>
      <c r="R198" s="2259"/>
      <c r="S198" s="2259"/>
      <c r="T198" s="2259"/>
      <c r="U198" s="2260"/>
      <c r="V198" s="149"/>
    </row>
    <row r="199" spans="1:32" ht="21.75" customHeight="1" thickBot="1">
      <c r="A199" s="793"/>
      <c r="B199" s="793"/>
      <c r="C199" s="793"/>
      <c r="D199" s="777"/>
      <c r="E199" s="1500"/>
      <c r="F199" s="778"/>
      <c r="G199" s="779"/>
      <c r="H199" s="2252" t="s">
        <v>182</v>
      </c>
      <c r="I199" s="2253"/>
      <c r="J199" s="2252" t="s">
        <v>186</v>
      </c>
      <c r="K199" s="2253"/>
      <c r="L199" s="779"/>
      <c r="M199" s="781"/>
      <c r="N199" s="153"/>
      <c r="O199" s="151"/>
      <c r="P199" s="2252" t="s">
        <v>182</v>
      </c>
      <c r="Q199" s="2253"/>
      <c r="R199" s="2250" t="s">
        <v>186</v>
      </c>
      <c r="S199" s="2251"/>
      <c r="T199" s="151"/>
      <c r="U199" s="152"/>
      <c r="V199" s="154"/>
      <c r="Y199" s="1189" t="s">
        <v>180</v>
      </c>
      <c r="Z199" s="1190" t="s">
        <v>181</v>
      </c>
      <c r="AA199" s="1190" t="s">
        <v>183</v>
      </c>
      <c r="AB199" s="1190" t="s">
        <v>113</v>
      </c>
      <c r="AC199" s="1190" t="s">
        <v>183</v>
      </c>
      <c r="AD199" s="1190" t="s">
        <v>113</v>
      </c>
      <c r="AE199" s="1190" t="s">
        <v>187</v>
      </c>
      <c r="AF199" s="1191" t="s">
        <v>185</v>
      </c>
    </row>
    <row r="200" spans="1:32" s="16" customFormat="1" ht="63.75" customHeight="1" thickBot="1">
      <c r="A200" s="794" t="s">
        <v>114</v>
      </c>
      <c r="B200" s="794" t="s">
        <v>179</v>
      </c>
      <c r="C200" s="794" t="s">
        <v>919</v>
      </c>
      <c r="D200" s="791" t="s">
        <v>181</v>
      </c>
      <c r="E200" s="791" t="s">
        <v>185</v>
      </c>
      <c r="F200" s="1139" t="s">
        <v>180</v>
      </c>
      <c r="G200" s="782" t="s">
        <v>181</v>
      </c>
      <c r="H200" s="1167" t="s">
        <v>183</v>
      </c>
      <c r="I200" s="782" t="s">
        <v>113</v>
      </c>
      <c r="J200" s="1135" t="s">
        <v>183</v>
      </c>
      <c r="K200" s="1135" t="s">
        <v>113</v>
      </c>
      <c r="L200" s="782" t="s">
        <v>184</v>
      </c>
      <c r="M200" s="783" t="s">
        <v>185</v>
      </c>
      <c r="N200" s="158" t="s">
        <v>180</v>
      </c>
      <c r="O200" s="155" t="s">
        <v>181</v>
      </c>
      <c r="P200" s="1167" t="s">
        <v>183</v>
      </c>
      <c r="Q200" s="782" t="s">
        <v>113</v>
      </c>
      <c r="R200" s="1041" t="s">
        <v>183</v>
      </c>
      <c r="S200" s="1041" t="s">
        <v>113</v>
      </c>
      <c r="T200" s="155" t="s">
        <v>187</v>
      </c>
      <c r="U200" s="157" t="s">
        <v>185</v>
      </c>
      <c r="V200" s="159" t="s">
        <v>188</v>
      </c>
      <c r="Y200" s="1192">
        <v>14</v>
      </c>
      <c r="Z200" s="1193">
        <v>15</v>
      </c>
      <c r="AA200" s="1193">
        <v>16</v>
      </c>
      <c r="AB200" s="100">
        <v>17</v>
      </c>
      <c r="AC200" s="1193">
        <v>18</v>
      </c>
      <c r="AD200" s="1193">
        <v>19</v>
      </c>
      <c r="AE200" s="100">
        <v>20</v>
      </c>
      <c r="AF200" s="1193">
        <v>21</v>
      </c>
    </row>
    <row r="201" spans="1:32" s="16" customFormat="1">
      <c r="A201" s="796">
        <v>1</v>
      </c>
      <c r="B201" s="800">
        <v>2</v>
      </c>
      <c r="C201" s="910">
        <v>3</v>
      </c>
      <c r="D201" s="801">
        <v>4</v>
      </c>
      <c r="E201" s="802">
        <v>5</v>
      </c>
      <c r="F201" s="801">
        <v>6</v>
      </c>
      <c r="G201" s="802">
        <v>7</v>
      </c>
      <c r="H201" s="1183">
        <v>8</v>
      </c>
      <c r="I201" s="801">
        <v>9</v>
      </c>
      <c r="J201" s="802">
        <v>10</v>
      </c>
      <c r="K201" s="801">
        <v>11</v>
      </c>
      <c r="L201" s="802">
        <v>12</v>
      </c>
      <c r="M201" s="801">
        <v>13</v>
      </c>
      <c r="N201" s="803">
        <v>14</v>
      </c>
      <c r="O201" s="804">
        <v>15</v>
      </c>
      <c r="P201" s="1168">
        <v>16</v>
      </c>
      <c r="Q201" s="803">
        <v>17</v>
      </c>
      <c r="R201" s="804">
        <v>18</v>
      </c>
      <c r="S201" s="803">
        <v>19</v>
      </c>
      <c r="T201" s="804">
        <v>20</v>
      </c>
      <c r="U201" s="803">
        <v>21</v>
      </c>
      <c r="V201" s="805">
        <v>22</v>
      </c>
      <c r="Y201" s="1147" t="s">
        <v>1</v>
      </c>
      <c r="Z201" s="1147" t="s">
        <v>1</v>
      </c>
      <c r="AA201" s="1147"/>
      <c r="AB201" s="1147" t="s">
        <v>1</v>
      </c>
      <c r="AC201" s="1147" t="s">
        <v>1</v>
      </c>
      <c r="AD201" s="1147" t="s">
        <v>1</v>
      </c>
      <c r="AE201" s="1147" t="s">
        <v>1</v>
      </c>
      <c r="AF201" s="1147" t="s">
        <v>1</v>
      </c>
    </row>
    <row r="202" spans="1:32" ht="108">
      <c r="A202" s="724">
        <v>2</v>
      </c>
      <c r="B202" s="820" t="s">
        <v>4801</v>
      </c>
      <c r="C202" s="913" t="s">
        <v>631</v>
      </c>
      <c r="D202" s="841"/>
      <c r="E202" s="1507"/>
      <c r="F202" s="831">
        <v>1</v>
      </c>
      <c r="G202" s="588">
        <v>19</v>
      </c>
      <c r="H202" s="1163">
        <v>5</v>
      </c>
      <c r="I202" s="786">
        <f t="shared" ref="I202:I204" si="63">+F202*G202*H202</f>
        <v>95</v>
      </c>
      <c r="J202" s="255">
        <v>25</v>
      </c>
      <c r="K202" s="255">
        <f>(F202-1)*G202*J202</f>
        <v>0</v>
      </c>
      <c r="L202" s="588">
        <v>0.7</v>
      </c>
      <c r="M202" s="826">
        <f>I202+K202+(L202*G202*2)</f>
        <v>121.6</v>
      </c>
      <c r="N202" s="831">
        <v>1</v>
      </c>
      <c r="O202" s="1152">
        <v>20</v>
      </c>
      <c r="P202" s="1163">
        <v>5</v>
      </c>
      <c r="Q202" s="786">
        <f t="shared" ref="Q202:Q204" si="64">+N202*O202*P202</f>
        <v>100</v>
      </c>
      <c r="R202" s="255">
        <v>25</v>
      </c>
      <c r="S202" s="255">
        <f>(N202-1)*O202*R202</f>
        <v>0</v>
      </c>
      <c r="T202" s="1152">
        <v>0.7</v>
      </c>
      <c r="U202" s="826">
        <f>Q202+S202+(T202*O202*2)</f>
        <v>128</v>
      </c>
      <c r="V202" s="852">
        <f>U202-M202</f>
        <v>6.4000000000000057</v>
      </c>
      <c r="Y202" s="1149">
        <v>1</v>
      </c>
      <c r="Z202" s="1149">
        <v>6</v>
      </c>
      <c r="AA202" s="162">
        <v>5.2</v>
      </c>
      <c r="AB202" s="162">
        <f>+Z202*AA202</f>
        <v>31.200000000000003</v>
      </c>
      <c r="AC202" s="162"/>
      <c r="AD202" s="162">
        <f>(Y202-1)*Z202*AC202</f>
        <v>0</v>
      </c>
      <c r="AE202" s="1151"/>
      <c r="AF202" s="162">
        <f>AB202+AD202+(AE202*Z202*2)</f>
        <v>31.200000000000003</v>
      </c>
    </row>
    <row r="203" spans="1:32" ht="67.5">
      <c r="A203" s="724"/>
      <c r="B203" s="854" t="s">
        <v>5899</v>
      </c>
      <c r="C203" s="917" t="s">
        <v>5901</v>
      </c>
      <c r="D203" s="824"/>
      <c r="E203" s="1506"/>
      <c r="F203" s="831">
        <v>1</v>
      </c>
      <c r="G203" s="588">
        <v>21</v>
      </c>
      <c r="H203" s="1163">
        <v>5</v>
      </c>
      <c r="I203" s="786">
        <f t="shared" si="63"/>
        <v>105</v>
      </c>
      <c r="J203" s="255">
        <v>20</v>
      </c>
      <c r="K203" s="255">
        <f>(F203-1)*G203*J203</f>
        <v>0</v>
      </c>
      <c r="L203" s="588">
        <v>0.7</v>
      </c>
      <c r="M203" s="826">
        <f>I203+K203+(L203*G203*2)</f>
        <v>134.4</v>
      </c>
      <c r="N203" s="831">
        <v>1</v>
      </c>
      <c r="O203" s="1152">
        <v>21</v>
      </c>
      <c r="P203" s="1163">
        <v>5</v>
      </c>
      <c r="Q203" s="786">
        <f t="shared" si="64"/>
        <v>105</v>
      </c>
      <c r="R203" s="255">
        <v>20</v>
      </c>
      <c r="S203" s="255">
        <f>(N203-1)*O203*R203</f>
        <v>0</v>
      </c>
      <c r="T203" s="1152">
        <v>0.7</v>
      </c>
      <c r="U203" s="826">
        <f>Q203+S203+(T203*O203*2)</f>
        <v>134.4</v>
      </c>
      <c r="V203" s="852">
        <f>U203-M203</f>
        <v>0</v>
      </c>
      <c r="Y203" s="1149">
        <v>1</v>
      </c>
      <c r="Z203" s="1149">
        <v>8</v>
      </c>
      <c r="AA203" s="162">
        <v>5.2</v>
      </c>
      <c r="AB203" s="162">
        <f>+Z203*AA203</f>
        <v>41.6</v>
      </c>
      <c r="AC203" s="162"/>
      <c r="AD203" s="162">
        <f>(Y203-1)*Z203*AC203</f>
        <v>0</v>
      </c>
      <c r="AE203" s="1151"/>
      <c r="AF203" s="162">
        <f>AB203+AD203+(AE203*Z203*2)</f>
        <v>41.6</v>
      </c>
    </row>
    <row r="204" spans="1:32" ht="67.5">
      <c r="A204" s="724"/>
      <c r="B204" s="854" t="s">
        <v>5900</v>
      </c>
      <c r="C204" s="917" t="s">
        <v>5901</v>
      </c>
      <c r="D204" s="824"/>
      <c r="E204" s="1506"/>
      <c r="F204" s="831">
        <v>1</v>
      </c>
      <c r="G204" s="588">
        <v>24</v>
      </c>
      <c r="H204" s="1163">
        <v>5</v>
      </c>
      <c r="I204" s="786">
        <f t="shared" si="63"/>
        <v>120</v>
      </c>
      <c r="J204" s="255">
        <v>20</v>
      </c>
      <c r="K204" s="255">
        <f>(F204-1)*G204*J204</f>
        <v>0</v>
      </c>
      <c r="L204" s="588">
        <v>0.8</v>
      </c>
      <c r="M204" s="826">
        <f>I204+K204+(L204*G204*2)</f>
        <v>158.4</v>
      </c>
      <c r="N204" s="831">
        <v>1</v>
      </c>
      <c r="O204" s="1152">
        <v>23</v>
      </c>
      <c r="P204" s="1163">
        <v>5</v>
      </c>
      <c r="Q204" s="786">
        <f t="shared" si="64"/>
        <v>115</v>
      </c>
      <c r="R204" s="255">
        <v>20</v>
      </c>
      <c r="S204" s="255">
        <f>(N204-1)*O204*R204</f>
        <v>0</v>
      </c>
      <c r="T204" s="1152">
        <v>0.8</v>
      </c>
      <c r="U204" s="826">
        <f>Q204+S204+(T204*O204*2)</f>
        <v>151.80000000000001</v>
      </c>
      <c r="V204" s="852">
        <f>U204-M204</f>
        <v>-6.5999999999999943</v>
      </c>
      <c r="Y204" s="1149">
        <v>1</v>
      </c>
      <c r="Z204" s="1149">
        <v>51</v>
      </c>
      <c r="AA204" s="1161">
        <v>5.2</v>
      </c>
      <c r="AB204" s="162">
        <f>+Z204*AA204</f>
        <v>265.2</v>
      </c>
      <c r="AC204" s="1161"/>
      <c r="AD204" s="162">
        <f>(Y204-1)*Z204*AC204</f>
        <v>0</v>
      </c>
      <c r="AE204" s="1148"/>
      <c r="AF204" s="162">
        <f>AB204+AD204+(AE204*Z204*2)</f>
        <v>265.2</v>
      </c>
    </row>
    <row r="205" spans="1:32" ht="14.25" thickBot="1">
      <c r="A205" s="70"/>
      <c r="B205" s="851"/>
      <c r="C205" s="918"/>
      <c r="D205" s="825"/>
      <c r="E205" s="1513"/>
      <c r="F205" s="847"/>
      <c r="G205" s="811"/>
      <c r="H205" s="1184"/>
      <c r="I205" s="812"/>
      <c r="J205" s="812"/>
      <c r="K205" s="812"/>
      <c r="L205" s="811"/>
      <c r="M205" s="827">
        <v>1.6</v>
      </c>
      <c r="N205" s="847"/>
      <c r="O205" s="811"/>
      <c r="P205" s="1184"/>
      <c r="Q205" s="812"/>
      <c r="R205" s="812"/>
      <c r="S205" s="812"/>
      <c r="T205" s="811"/>
      <c r="U205" s="827">
        <v>1.8</v>
      </c>
      <c r="V205" s="853">
        <f>U205-M205</f>
        <v>0.19999999999999996</v>
      </c>
      <c r="Y205" s="1149">
        <v>1</v>
      </c>
      <c r="Z205" s="1149">
        <v>10</v>
      </c>
      <c r="AA205" s="1161">
        <v>4.2</v>
      </c>
      <c r="AB205" s="162">
        <f>+Z205*AA205</f>
        <v>42</v>
      </c>
      <c r="AC205" s="1161"/>
      <c r="AD205" s="162">
        <f>(Y205-1)*Z205*AC205</f>
        <v>0</v>
      </c>
      <c r="AE205" s="1148"/>
      <c r="AF205" s="162">
        <f>AB205+AD205+(AE205*Z205*2)</f>
        <v>42</v>
      </c>
    </row>
    <row r="206" spans="1:32" s="1201" customFormat="1" ht="29.25" customHeight="1" thickBot="1">
      <c r="A206" s="1289"/>
      <c r="B206" s="1290" t="s">
        <v>5893</v>
      </c>
      <c r="C206" s="1290"/>
      <c r="D206" s="1290"/>
      <c r="E206" s="1501">
        <v>278.7</v>
      </c>
      <c r="F206" s="1288"/>
      <c r="G206" s="1288"/>
      <c r="H206" s="1288"/>
      <c r="I206" s="1288">
        <f>SUM(I202:I205)</f>
        <v>320</v>
      </c>
      <c r="J206" s="1288"/>
      <c r="K206" s="1288">
        <f>SUM(K202:K205)</f>
        <v>0</v>
      </c>
      <c r="L206" s="1288"/>
      <c r="M206" s="1288">
        <f>SUM(M202:M205)</f>
        <v>416</v>
      </c>
      <c r="N206" s="1288"/>
      <c r="O206" s="1288"/>
      <c r="P206" s="1288"/>
      <c r="Q206" s="1288">
        <f>SUM(Q202:Q205)</f>
        <v>320</v>
      </c>
      <c r="R206" s="1288"/>
      <c r="S206" s="1288">
        <f>SUM(S202:S205)</f>
        <v>0</v>
      </c>
      <c r="T206" s="1288"/>
      <c r="U206" s="1288">
        <f>SUM(U202:U205)</f>
        <v>416</v>
      </c>
      <c r="V206" s="1288">
        <f>SUM(V202:V205)</f>
        <v>1.1324274851176597E-14</v>
      </c>
      <c r="Y206" s="1175">
        <v>1</v>
      </c>
      <c r="Z206" s="1173">
        <v>10</v>
      </c>
      <c r="AA206" s="1173">
        <v>3.6</v>
      </c>
      <c r="AB206" s="736">
        <f>+Z206*AA206</f>
        <v>36</v>
      </c>
      <c r="AC206" s="1173"/>
      <c r="AD206" s="1173">
        <f>(Y206-1)*Z206*AC206</f>
        <v>0</v>
      </c>
      <c r="AE206" s="1173"/>
      <c r="AF206" s="1173">
        <f>AB206+AD206+(AE206*Z206*2)</f>
        <v>36</v>
      </c>
    </row>
    <row r="207" spans="1:32" ht="57.75" thickBot="1">
      <c r="A207" s="983"/>
      <c r="B207" s="1156" t="s">
        <v>5894</v>
      </c>
      <c r="C207" s="1136" t="s">
        <v>1</v>
      </c>
      <c r="D207" s="1136" t="s">
        <v>1</v>
      </c>
      <c r="E207" s="1472" t="s">
        <v>1</v>
      </c>
      <c r="F207" s="1136" t="s">
        <v>1</v>
      </c>
      <c r="G207" s="1136" t="s">
        <v>1</v>
      </c>
      <c r="H207" s="1172" t="s">
        <v>1</v>
      </c>
      <c r="I207" s="1136" t="s">
        <v>1</v>
      </c>
      <c r="J207" s="1136" t="s">
        <v>1</v>
      </c>
      <c r="K207" s="1136" t="s">
        <v>1</v>
      </c>
      <c r="L207" s="1136" t="s">
        <v>1</v>
      </c>
      <c r="M207" s="1136" t="s">
        <v>1</v>
      </c>
      <c r="N207" s="1136" t="s">
        <v>1</v>
      </c>
      <c r="O207" s="1136" t="s">
        <v>1</v>
      </c>
      <c r="P207" s="1172"/>
      <c r="Q207" s="1136" t="s">
        <v>1</v>
      </c>
      <c r="R207" s="1136" t="s">
        <v>1</v>
      </c>
      <c r="S207" s="1136" t="s">
        <v>1</v>
      </c>
      <c r="T207" s="1136" t="s">
        <v>1</v>
      </c>
      <c r="U207" s="1136" t="s">
        <v>1</v>
      </c>
      <c r="V207" s="1157" t="s">
        <v>1</v>
      </c>
      <c r="Y207" s="165"/>
      <c r="Z207" s="165"/>
      <c r="AA207" s="165"/>
      <c r="AB207" s="166">
        <f>SUM(AB201:AB206)</f>
        <v>416</v>
      </c>
      <c r="AC207" s="166"/>
      <c r="AD207" s="166">
        <f>SUM(AD201:AD206)</f>
        <v>0</v>
      </c>
      <c r="AE207" s="166"/>
      <c r="AF207" s="166">
        <f>SUM(AF201:AF206)</f>
        <v>416</v>
      </c>
    </row>
    <row r="208" spans="1:32">
      <c r="A208" s="862">
        <v>1</v>
      </c>
      <c r="B208" s="1158"/>
      <c r="C208" s="1158"/>
      <c r="D208" s="1158"/>
      <c r="E208" s="1475"/>
      <c r="F208" s="1140"/>
      <c r="G208" s="1140"/>
      <c r="H208" s="736"/>
      <c r="I208" s="162">
        <f>F208*G208*H208</f>
        <v>0</v>
      </c>
      <c r="J208" s="162"/>
      <c r="K208" s="162">
        <f>(F208-1)*G208*J208</f>
        <v>0</v>
      </c>
      <c r="L208" s="1140"/>
      <c r="M208" s="162">
        <f>I208+K208+(L208*G208*2)</f>
        <v>0</v>
      </c>
      <c r="N208" s="1140"/>
      <c r="O208" s="1140"/>
      <c r="P208" s="736"/>
      <c r="Q208" s="162">
        <f>N208*O208*P208</f>
        <v>0</v>
      </c>
      <c r="R208" s="162"/>
      <c r="S208" s="162">
        <f>(N208-1)*O208*R208</f>
        <v>0</v>
      </c>
      <c r="T208" s="1140"/>
      <c r="U208" s="162">
        <f>Q208+S208+(T208*O208*2)</f>
        <v>0</v>
      </c>
      <c r="V208" s="808">
        <f>U208-M208</f>
        <v>0</v>
      </c>
    </row>
    <row r="209" spans="1:32">
      <c r="A209" s="862">
        <v>2</v>
      </c>
      <c r="B209" s="1158"/>
      <c r="C209" s="1158"/>
      <c r="D209" s="1158"/>
      <c r="E209" s="1475"/>
      <c r="F209" s="1140"/>
      <c r="G209" s="1140"/>
      <c r="H209" s="736"/>
      <c r="I209" s="162">
        <f>F209*G209*H209</f>
        <v>0</v>
      </c>
      <c r="J209" s="162"/>
      <c r="K209" s="162">
        <f>(F209-1)*G209*J209</f>
        <v>0</v>
      </c>
      <c r="L209" s="1140"/>
      <c r="M209" s="162">
        <f>I209+K209+(L209*G209*2)</f>
        <v>0</v>
      </c>
      <c r="N209" s="1140"/>
      <c r="O209" s="1140"/>
      <c r="P209" s="736"/>
      <c r="Q209" s="162">
        <f>N209*O209*P209</f>
        <v>0</v>
      </c>
      <c r="R209" s="162"/>
      <c r="S209" s="162">
        <f>(N209-1)*O209*R209</f>
        <v>0</v>
      </c>
      <c r="T209" s="1140"/>
      <c r="U209" s="162">
        <f>Q209+S209+(T209*O209*2)</f>
        <v>0</v>
      </c>
      <c r="V209" s="808">
        <f>U209-M209</f>
        <v>0</v>
      </c>
    </row>
    <row r="210" spans="1:32" ht="14.25" thickBot="1">
      <c r="A210" s="1159">
        <v>3</v>
      </c>
      <c r="B210" s="1160"/>
      <c r="C210" s="1160"/>
      <c r="D210" s="1160"/>
      <c r="E210" s="1473"/>
      <c r="F210" s="1137"/>
      <c r="G210" s="1137"/>
      <c r="H210" s="1173"/>
      <c r="I210" s="1161">
        <f>F210*G210*H210</f>
        <v>0</v>
      </c>
      <c r="J210" s="1161"/>
      <c r="K210" s="1161">
        <f>(F210-1)*G210*J210</f>
        <v>0</v>
      </c>
      <c r="L210" s="1137"/>
      <c r="M210" s="1161">
        <f>I210+K210+(L210*G210*2)</f>
        <v>0</v>
      </c>
      <c r="N210" s="1137"/>
      <c r="O210" s="1137"/>
      <c r="P210" s="1173"/>
      <c r="Q210" s="1161">
        <f>N210*O210*P210</f>
        <v>0</v>
      </c>
      <c r="R210" s="1161"/>
      <c r="S210" s="1161">
        <f>(N210-1)*O210*R210</f>
        <v>0</v>
      </c>
      <c r="T210" s="1137"/>
      <c r="U210" s="1161">
        <f>Q210+S210+(T210*O210*2)</f>
        <v>0</v>
      </c>
      <c r="V210" s="1162">
        <f>U210-M210</f>
        <v>0</v>
      </c>
    </row>
    <row r="211" spans="1:32" ht="29.25" thickBot="1">
      <c r="A211" s="163"/>
      <c r="B211" s="164" t="s">
        <v>5895</v>
      </c>
      <c r="C211" s="164"/>
      <c r="D211" s="164"/>
      <c r="E211" s="1505"/>
      <c r="F211" s="165"/>
      <c r="G211" s="165"/>
      <c r="H211" s="1171"/>
      <c r="I211" s="166">
        <f>SUM(I207:I210)</f>
        <v>0</v>
      </c>
      <c r="J211" s="166"/>
      <c r="K211" s="166">
        <f>SUM(K207:K210)</f>
        <v>0</v>
      </c>
      <c r="L211" s="166"/>
      <c r="M211" s="166">
        <f>SUM(M207:M210)</f>
        <v>0</v>
      </c>
      <c r="N211" s="165"/>
      <c r="O211" s="165"/>
      <c r="P211" s="1171"/>
      <c r="Q211" s="166">
        <f>SUM(Q207:Q210)</f>
        <v>0</v>
      </c>
      <c r="R211" s="166"/>
      <c r="S211" s="166">
        <f>SUM(S207:S210)</f>
        <v>0</v>
      </c>
      <c r="T211" s="166"/>
      <c r="U211" s="166">
        <f>SUM(U207:U210)</f>
        <v>0</v>
      </c>
      <c r="V211" s="167">
        <f>SUM(V207:V210)</f>
        <v>0</v>
      </c>
    </row>
    <row r="212" spans="1:32">
      <c r="M212" s="20">
        <v>286</v>
      </c>
    </row>
    <row r="213" spans="1:32" ht="18" thickBot="1">
      <c r="B213" s="202" t="s">
        <v>888</v>
      </c>
      <c r="C213" s="202"/>
      <c r="D213" s="787"/>
    </row>
    <row r="214" spans="1:32" ht="15" thickBot="1">
      <c r="A214" s="792"/>
      <c r="B214" s="792"/>
      <c r="C214" s="792"/>
      <c r="D214" s="2264" t="s">
        <v>7087</v>
      </c>
      <c r="E214" s="2265"/>
      <c r="F214" s="2255" t="s">
        <v>1978</v>
      </c>
      <c r="G214" s="2256"/>
      <c r="H214" s="2256"/>
      <c r="I214" s="2256"/>
      <c r="J214" s="2256"/>
      <c r="K214" s="2256"/>
      <c r="L214" s="2256"/>
      <c r="M214" s="2257"/>
      <c r="N214" s="2258" t="s">
        <v>4788</v>
      </c>
      <c r="O214" s="2259"/>
      <c r="P214" s="2259"/>
      <c r="Q214" s="2259"/>
      <c r="R214" s="2259"/>
      <c r="S214" s="2259"/>
      <c r="T214" s="2259"/>
      <c r="U214" s="2260"/>
      <c r="V214" s="149"/>
    </row>
    <row r="215" spans="1:32" ht="21.75" customHeight="1">
      <c r="A215" s="793"/>
      <c r="B215" s="793"/>
      <c r="C215" s="793"/>
      <c r="D215" s="777"/>
      <c r="E215" s="1500"/>
      <c r="F215" s="778"/>
      <c r="G215" s="779"/>
      <c r="H215" s="2252" t="s">
        <v>182</v>
      </c>
      <c r="I215" s="2253"/>
      <c r="J215" s="2252" t="s">
        <v>186</v>
      </c>
      <c r="K215" s="2253"/>
      <c r="L215" s="779"/>
      <c r="M215" s="781"/>
      <c r="N215" s="153"/>
      <c r="O215" s="151"/>
      <c r="P215" s="2252" t="s">
        <v>182</v>
      </c>
      <c r="Q215" s="2253"/>
      <c r="R215" s="2250" t="s">
        <v>186</v>
      </c>
      <c r="S215" s="2251"/>
      <c r="T215" s="151"/>
      <c r="U215" s="152"/>
      <c r="V215" s="154"/>
      <c r="Y215" s="1186"/>
      <c r="Z215" s="1187"/>
      <c r="AA215" s="2254" t="s">
        <v>182</v>
      </c>
      <c r="AB215" s="2254"/>
      <c r="AC215" s="2254" t="s">
        <v>186</v>
      </c>
      <c r="AD215" s="2254"/>
      <c r="AE215" s="1187"/>
      <c r="AF215" s="1188"/>
    </row>
    <row r="216" spans="1:32" s="16" customFormat="1" ht="63.75" customHeight="1" thickBot="1">
      <c r="A216" s="794" t="s">
        <v>114</v>
      </c>
      <c r="B216" s="794" t="s">
        <v>179</v>
      </c>
      <c r="C216" s="794" t="s">
        <v>919</v>
      </c>
      <c r="D216" s="791" t="s">
        <v>181</v>
      </c>
      <c r="E216" s="791" t="s">
        <v>185</v>
      </c>
      <c r="F216" s="1139" t="s">
        <v>180</v>
      </c>
      <c r="G216" s="782" t="s">
        <v>181</v>
      </c>
      <c r="H216" s="1167" t="s">
        <v>183</v>
      </c>
      <c r="I216" s="782" t="s">
        <v>113</v>
      </c>
      <c r="J216" s="1135" t="s">
        <v>183</v>
      </c>
      <c r="K216" s="1135" t="s">
        <v>113</v>
      </c>
      <c r="L216" s="782" t="s">
        <v>184</v>
      </c>
      <c r="M216" s="783" t="s">
        <v>185</v>
      </c>
      <c r="N216" s="158" t="s">
        <v>180</v>
      </c>
      <c r="O216" s="155" t="s">
        <v>181</v>
      </c>
      <c r="P216" s="1167" t="s">
        <v>183</v>
      </c>
      <c r="Q216" s="782" t="s">
        <v>113</v>
      </c>
      <c r="R216" s="1041" t="s">
        <v>183</v>
      </c>
      <c r="S216" s="1041" t="s">
        <v>113</v>
      </c>
      <c r="T216" s="155" t="s">
        <v>187</v>
      </c>
      <c r="U216" s="157" t="s">
        <v>185</v>
      </c>
      <c r="V216" s="159" t="s">
        <v>188</v>
      </c>
      <c r="Y216" s="1189" t="s">
        <v>180</v>
      </c>
      <c r="Z216" s="1190" t="s">
        <v>181</v>
      </c>
      <c r="AA216" s="1190" t="s">
        <v>183</v>
      </c>
      <c r="AB216" s="1190" t="s">
        <v>113</v>
      </c>
      <c r="AC216" s="1190" t="s">
        <v>183</v>
      </c>
      <c r="AD216" s="1190" t="s">
        <v>113</v>
      </c>
      <c r="AE216" s="1190" t="s">
        <v>187</v>
      </c>
      <c r="AF216" s="1191" t="s">
        <v>185</v>
      </c>
    </row>
    <row r="217" spans="1:32" s="16" customFormat="1" thickBot="1">
      <c r="A217" s="796">
        <v>1</v>
      </c>
      <c r="B217" s="800">
        <v>2</v>
      </c>
      <c r="C217" s="910">
        <v>3</v>
      </c>
      <c r="D217" s="801">
        <v>4</v>
      </c>
      <c r="E217" s="802">
        <v>5</v>
      </c>
      <c r="F217" s="801">
        <v>6</v>
      </c>
      <c r="G217" s="802">
        <v>7</v>
      </c>
      <c r="H217" s="1183">
        <v>8</v>
      </c>
      <c r="I217" s="801">
        <v>9</v>
      </c>
      <c r="J217" s="802">
        <v>10</v>
      </c>
      <c r="K217" s="801">
        <v>11</v>
      </c>
      <c r="L217" s="802">
        <v>12</v>
      </c>
      <c r="M217" s="801">
        <v>13</v>
      </c>
      <c r="N217" s="803">
        <v>14</v>
      </c>
      <c r="O217" s="804">
        <v>15</v>
      </c>
      <c r="P217" s="1168">
        <v>16</v>
      </c>
      <c r="Q217" s="803">
        <v>17</v>
      </c>
      <c r="R217" s="804">
        <v>18</v>
      </c>
      <c r="S217" s="803">
        <v>19</v>
      </c>
      <c r="T217" s="804">
        <v>20</v>
      </c>
      <c r="U217" s="803">
        <v>21</v>
      </c>
      <c r="V217" s="805">
        <v>22</v>
      </c>
      <c r="Y217" s="1192">
        <v>14</v>
      </c>
      <c r="Z217" s="1193">
        <v>15</v>
      </c>
      <c r="AA217" s="1193">
        <v>16</v>
      </c>
      <c r="AB217" s="100">
        <v>17</v>
      </c>
      <c r="AC217" s="1193">
        <v>18</v>
      </c>
      <c r="AD217" s="1193">
        <v>19</v>
      </c>
      <c r="AE217" s="100">
        <v>20</v>
      </c>
      <c r="AF217" s="1193">
        <v>21</v>
      </c>
    </row>
    <row r="218" spans="1:32" ht="108">
      <c r="A218" s="724">
        <v>1</v>
      </c>
      <c r="B218" s="1194" t="s">
        <v>4801</v>
      </c>
      <c r="C218" s="1195" t="s">
        <v>631</v>
      </c>
      <c r="D218" s="841"/>
      <c r="E218" s="1502"/>
      <c r="F218" s="831">
        <v>2</v>
      </c>
      <c r="G218" s="588">
        <v>30</v>
      </c>
      <c r="H218" s="1163">
        <v>5</v>
      </c>
      <c r="I218" s="786">
        <f t="shared" ref="I218" si="65">+F218*G218*H218</f>
        <v>300</v>
      </c>
      <c r="J218" s="255">
        <v>25</v>
      </c>
      <c r="K218" s="255">
        <f>(F218-1)*G218*J218</f>
        <v>750</v>
      </c>
      <c r="L218" s="588">
        <v>1.5</v>
      </c>
      <c r="M218" s="826">
        <f>I218+K218+(L218*G218*2)</f>
        <v>1140</v>
      </c>
      <c r="N218" s="830">
        <v>2</v>
      </c>
      <c r="O218" s="587">
        <v>30</v>
      </c>
      <c r="P218" s="1175">
        <v>5</v>
      </c>
      <c r="Q218" s="162">
        <f>N218*O218*P218</f>
        <v>300</v>
      </c>
      <c r="R218" s="162">
        <v>25</v>
      </c>
      <c r="S218" s="162">
        <f>(N218-1)*O218*R218</f>
        <v>750</v>
      </c>
      <c r="T218" s="587">
        <v>1.5</v>
      </c>
      <c r="U218" s="845">
        <f>Q218+S218+(T218*O218*2)</f>
        <v>1140</v>
      </c>
      <c r="V218" s="852">
        <f>U218-M218</f>
        <v>0</v>
      </c>
      <c r="Y218" s="1147" t="s">
        <v>1</v>
      </c>
      <c r="Z218" s="1147" t="s">
        <v>1</v>
      </c>
      <c r="AA218" s="1147"/>
      <c r="AB218" s="1147" t="s">
        <v>1</v>
      </c>
      <c r="AC218" s="1147" t="s">
        <v>1</v>
      </c>
      <c r="AD218" s="1147" t="s">
        <v>1</v>
      </c>
      <c r="AE218" s="1147" t="s">
        <v>1</v>
      </c>
      <c r="AF218" s="1147" t="s">
        <v>1</v>
      </c>
    </row>
    <row r="219" spans="1:32" ht="14.25" thickBot="1">
      <c r="A219" s="70"/>
      <c r="B219" s="851"/>
      <c r="C219" s="914"/>
      <c r="D219" s="843"/>
      <c r="E219" s="1504"/>
      <c r="F219" s="847"/>
      <c r="G219" s="811"/>
      <c r="H219" s="1184"/>
      <c r="I219" s="812"/>
      <c r="J219" s="812"/>
      <c r="K219" s="812"/>
      <c r="L219" s="811"/>
      <c r="M219" s="827">
        <v>15</v>
      </c>
      <c r="N219" s="832"/>
      <c r="O219" s="813"/>
      <c r="P219" s="1170"/>
      <c r="Q219" s="814">
        <f>N219*O219*3</f>
        <v>0</v>
      </c>
      <c r="R219" s="814"/>
      <c r="S219" s="814">
        <f>(N219-1)*O219*R219</f>
        <v>0</v>
      </c>
      <c r="T219" s="813"/>
      <c r="U219" s="815">
        <v>15</v>
      </c>
      <c r="V219" s="853">
        <f>U219-M219</f>
        <v>0</v>
      </c>
      <c r="Y219" s="1151">
        <v>2</v>
      </c>
      <c r="Z219" s="1151">
        <v>35</v>
      </c>
      <c r="AA219" s="162">
        <v>5</v>
      </c>
      <c r="AB219" s="162">
        <f>Y219*Z219*AA219</f>
        <v>350</v>
      </c>
      <c r="AC219" s="162">
        <v>20</v>
      </c>
      <c r="AD219" s="162">
        <f>(Y219-1)*Z219*AC219</f>
        <v>700</v>
      </c>
      <c r="AE219" s="1151">
        <v>1.5</v>
      </c>
      <c r="AF219" s="162">
        <f>AB219+AD219+(AE219*Z219*2)</f>
        <v>1155</v>
      </c>
    </row>
    <row r="220" spans="1:32" s="1201" customFormat="1" ht="29.25" customHeight="1" thickBot="1">
      <c r="A220" s="1289"/>
      <c r="B220" s="1290" t="s">
        <v>5893</v>
      </c>
      <c r="C220" s="1290"/>
      <c r="D220" s="1290"/>
      <c r="E220" s="1501">
        <v>152</v>
      </c>
      <c r="F220" s="1288"/>
      <c r="G220" s="1288"/>
      <c r="H220" s="1288"/>
      <c r="I220" s="1288">
        <f>SUM(I218:I219)</f>
        <v>300</v>
      </c>
      <c r="J220" s="1288"/>
      <c r="K220" s="1288">
        <f>SUM(K218:K219)</f>
        <v>750</v>
      </c>
      <c r="L220" s="1288"/>
      <c r="M220" s="1288">
        <f>SUM(M218:M219)</f>
        <v>1155</v>
      </c>
      <c r="N220" s="1288"/>
      <c r="O220" s="1288"/>
      <c r="P220" s="1288"/>
      <c r="Q220" s="1288">
        <f>SUM(Q218:Q219)</f>
        <v>300</v>
      </c>
      <c r="R220" s="1288"/>
      <c r="S220" s="1288">
        <f>SUM(S218:S219)</f>
        <v>750</v>
      </c>
      <c r="T220" s="1288"/>
      <c r="U220" s="1288">
        <f>SUM(U218:U219)</f>
        <v>1155</v>
      </c>
      <c r="V220" s="1288">
        <f>SUM(V218:V219)</f>
        <v>0</v>
      </c>
      <c r="Y220" s="1173"/>
      <c r="Z220" s="1173"/>
      <c r="AA220" s="1173">
        <v>5</v>
      </c>
      <c r="AB220" s="1173">
        <f>Y220*Z220*AA220</f>
        <v>0</v>
      </c>
      <c r="AC220" s="1173"/>
      <c r="AD220" s="1173">
        <f>(Y220-1)*Z220*AC220</f>
        <v>0</v>
      </c>
      <c r="AE220" s="1173"/>
      <c r="AF220" s="1173">
        <f>AB220+AD220+(AE220*Z220*2)</f>
        <v>0</v>
      </c>
    </row>
    <row r="221" spans="1:32" ht="57.75" thickBot="1">
      <c r="A221" s="983"/>
      <c r="B221" s="1156" t="s">
        <v>5894</v>
      </c>
      <c r="C221" s="1136" t="s">
        <v>1</v>
      </c>
      <c r="D221" s="1136" t="s">
        <v>1</v>
      </c>
      <c r="E221" s="1472" t="s">
        <v>1</v>
      </c>
      <c r="F221" s="1136" t="s">
        <v>1</v>
      </c>
      <c r="G221" s="1136" t="s">
        <v>1</v>
      </c>
      <c r="H221" s="1172" t="s">
        <v>1</v>
      </c>
      <c r="I221" s="1136" t="s">
        <v>1</v>
      </c>
      <c r="J221" s="1136" t="s">
        <v>1</v>
      </c>
      <c r="K221" s="1136" t="s">
        <v>1</v>
      </c>
      <c r="L221" s="1136" t="s">
        <v>1</v>
      </c>
      <c r="M221" s="1136" t="s">
        <v>1</v>
      </c>
      <c r="N221" s="1136" t="s">
        <v>1</v>
      </c>
      <c r="O221" s="1136" t="s">
        <v>1</v>
      </c>
      <c r="P221" s="1172"/>
      <c r="Q221" s="1136" t="s">
        <v>1</v>
      </c>
      <c r="R221" s="1136" t="s">
        <v>1</v>
      </c>
      <c r="S221" s="1136" t="s">
        <v>1</v>
      </c>
      <c r="T221" s="1136" t="s">
        <v>1</v>
      </c>
      <c r="U221" s="1136" t="s">
        <v>1</v>
      </c>
      <c r="V221" s="1157" t="s">
        <v>1</v>
      </c>
      <c r="Y221" s="165"/>
      <c r="Z221" s="165"/>
      <c r="AA221" s="165"/>
      <c r="AB221" s="166">
        <f>SUM(AB218:AB220)</f>
        <v>350</v>
      </c>
      <c r="AC221" s="166"/>
      <c r="AD221" s="166">
        <f>SUM(AD218:AD220)</f>
        <v>700</v>
      </c>
      <c r="AE221" s="166"/>
      <c r="AF221" s="166">
        <f>SUM(AF218:AF220)</f>
        <v>1155</v>
      </c>
    </row>
    <row r="222" spans="1:32">
      <c r="A222" s="862">
        <v>1</v>
      </c>
      <c r="B222" s="1158"/>
      <c r="C222" s="1158"/>
      <c r="D222" s="1158"/>
      <c r="E222" s="1475"/>
      <c r="F222" s="1140"/>
      <c r="G222" s="1140"/>
      <c r="H222" s="736"/>
      <c r="I222" s="162">
        <f>F222*G222*H222</f>
        <v>0</v>
      </c>
      <c r="J222" s="162"/>
      <c r="K222" s="162">
        <f>(F222-1)*G222*J222</f>
        <v>0</v>
      </c>
      <c r="L222" s="1140"/>
      <c r="M222" s="162">
        <f>I222+K222+(L222*G222*2)</f>
        <v>0</v>
      </c>
      <c r="N222" s="1140"/>
      <c r="O222" s="1140"/>
      <c r="P222" s="736"/>
      <c r="Q222" s="162">
        <f>N222*O222*P222</f>
        <v>0</v>
      </c>
      <c r="R222" s="162"/>
      <c r="S222" s="162">
        <f>(N222-1)*O222*R222</f>
        <v>0</v>
      </c>
      <c r="T222" s="1140"/>
      <c r="U222" s="162">
        <f>Q222+S222+(T222*O222*2)</f>
        <v>0</v>
      </c>
      <c r="V222" s="808">
        <f>U222-M222</f>
        <v>0</v>
      </c>
    </row>
    <row r="223" spans="1:32">
      <c r="A223" s="862">
        <v>2</v>
      </c>
      <c r="B223" s="1158"/>
      <c r="C223" s="1158"/>
      <c r="D223" s="1158"/>
      <c r="E223" s="1475"/>
      <c r="F223" s="1140"/>
      <c r="G223" s="1140"/>
      <c r="H223" s="736"/>
      <c r="I223" s="162">
        <f>F223*G223*H223</f>
        <v>0</v>
      </c>
      <c r="J223" s="162"/>
      <c r="K223" s="162">
        <f>(F223-1)*G223*J223</f>
        <v>0</v>
      </c>
      <c r="L223" s="1140"/>
      <c r="M223" s="162">
        <f>I223+K223+(L223*G223*2)</f>
        <v>0</v>
      </c>
      <c r="N223" s="1140"/>
      <c r="O223" s="1140"/>
      <c r="P223" s="736"/>
      <c r="Q223" s="162">
        <f>N223*O223*P223</f>
        <v>0</v>
      </c>
      <c r="R223" s="162"/>
      <c r="S223" s="162">
        <f>(N223-1)*O223*R223</f>
        <v>0</v>
      </c>
      <c r="T223" s="1140"/>
      <c r="U223" s="162">
        <f>Q223+S223+(T223*O223*2)</f>
        <v>0</v>
      </c>
      <c r="V223" s="808">
        <f>U223-M223</f>
        <v>0</v>
      </c>
    </row>
    <row r="224" spans="1:32" ht="14.25" thickBot="1">
      <c r="A224" s="1159">
        <v>3</v>
      </c>
      <c r="B224" s="1160"/>
      <c r="C224" s="1160"/>
      <c r="D224" s="1160"/>
      <c r="E224" s="1473"/>
      <c r="F224" s="1137"/>
      <c r="G224" s="1137"/>
      <c r="H224" s="1173"/>
      <c r="I224" s="1161">
        <f>F224*G224*H224</f>
        <v>0</v>
      </c>
      <c r="J224" s="1161"/>
      <c r="K224" s="1161">
        <f>(F224-1)*G224*J224</f>
        <v>0</v>
      </c>
      <c r="L224" s="1137"/>
      <c r="M224" s="1161">
        <f>I224+K224+(L224*G224*2)</f>
        <v>0</v>
      </c>
      <c r="N224" s="1137"/>
      <c r="O224" s="1137"/>
      <c r="P224" s="1173"/>
      <c r="Q224" s="1161">
        <f>N224*O224*P224</f>
        <v>0</v>
      </c>
      <c r="R224" s="1161"/>
      <c r="S224" s="1161">
        <f>(N224-1)*O224*R224</f>
        <v>0</v>
      </c>
      <c r="T224" s="1137"/>
      <c r="U224" s="1161">
        <f>Q224+S224+(T224*O224*2)</f>
        <v>0</v>
      </c>
      <c r="V224" s="1162">
        <f>U224-M224</f>
        <v>0</v>
      </c>
    </row>
    <row r="225" spans="1:32" ht="29.25" thickBot="1">
      <c r="A225" s="163"/>
      <c r="B225" s="164" t="s">
        <v>5895</v>
      </c>
      <c r="C225" s="164"/>
      <c r="D225" s="164"/>
      <c r="E225" s="1505"/>
      <c r="F225" s="165"/>
      <c r="G225" s="165"/>
      <c r="H225" s="1171"/>
      <c r="I225" s="166">
        <f>SUM(I221:I224)</f>
        <v>0</v>
      </c>
      <c r="J225" s="166"/>
      <c r="K225" s="166">
        <f>SUM(K221:K224)</f>
        <v>0</v>
      </c>
      <c r="L225" s="166"/>
      <c r="M225" s="166">
        <f>SUM(M221:M224)</f>
        <v>0</v>
      </c>
      <c r="N225" s="165"/>
      <c r="O225" s="165"/>
      <c r="P225" s="1171"/>
      <c r="Q225" s="166">
        <f>SUM(Q221:Q224)</f>
        <v>0</v>
      </c>
      <c r="R225" s="166"/>
      <c r="S225" s="166">
        <f>SUM(S221:S224)</f>
        <v>0</v>
      </c>
      <c r="T225" s="166"/>
      <c r="U225" s="166">
        <f>SUM(U221:U224)</f>
        <v>0</v>
      </c>
      <c r="V225" s="167">
        <f>SUM(V221:V224)</f>
        <v>0</v>
      </c>
    </row>
    <row r="226" spans="1:32">
      <c r="M226" s="20">
        <v>1104</v>
      </c>
    </row>
    <row r="227" spans="1:32" ht="18" thickBot="1">
      <c r="B227" s="202" t="s">
        <v>889</v>
      </c>
      <c r="C227" s="202"/>
      <c r="D227" s="787"/>
    </row>
    <row r="228" spans="1:32" ht="15" thickBot="1">
      <c r="A228" s="792"/>
      <c r="B228" s="792"/>
      <c r="C228" s="792"/>
      <c r="D228" s="2264" t="s">
        <v>7087</v>
      </c>
      <c r="E228" s="2265"/>
      <c r="F228" s="2255" t="s">
        <v>1978</v>
      </c>
      <c r="G228" s="2256"/>
      <c r="H228" s="2256"/>
      <c r="I228" s="2256"/>
      <c r="J228" s="2256"/>
      <c r="K228" s="2256"/>
      <c r="L228" s="2256"/>
      <c r="M228" s="2257"/>
      <c r="N228" s="2258" t="s">
        <v>4788</v>
      </c>
      <c r="O228" s="2259"/>
      <c r="P228" s="2259"/>
      <c r="Q228" s="2259"/>
      <c r="R228" s="2259"/>
      <c r="S228" s="2259"/>
      <c r="T228" s="2259"/>
      <c r="U228" s="2260"/>
      <c r="V228" s="149"/>
    </row>
    <row r="229" spans="1:32" ht="21.75" customHeight="1">
      <c r="A229" s="793"/>
      <c r="B229" s="793"/>
      <c r="C229" s="793"/>
      <c r="D229" s="777"/>
      <c r="E229" s="1500"/>
      <c r="F229" s="778"/>
      <c r="G229" s="779"/>
      <c r="H229" s="2252" t="s">
        <v>182</v>
      </c>
      <c r="I229" s="2253"/>
      <c r="J229" s="2252" t="s">
        <v>186</v>
      </c>
      <c r="K229" s="2253"/>
      <c r="L229" s="779"/>
      <c r="M229" s="781"/>
      <c r="N229" s="153"/>
      <c r="O229" s="151"/>
      <c r="P229" s="2252" t="s">
        <v>182</v>
      </c>
      <c r="Q229" s="2253"/>
      <c r="R229" s="2250" t="s">
        <v>186</v>
      </c>
      <c r="S229" s="2251"/>
      <c r="T229" s="151"/>
      <c r="U229" s="152"/>
      <c r="V229" s="154"/>
      <c r="Y229" s="1186"/>
      <c r="Z229" s="1187"/>
      <c r="AA229" s="2254" t="s">
        <v>182</v>
      </c>
      <c r="AB229" s="2254"/>
      <c r="AC229" s="2254" t="s">
        <v>186</v>
      </c>
      <c r="AD229" s="2254"/>
      <c r="AE229" s="1187"/>
      <c r="AF229" s="1188"/>
    </row>
    <row r="230" spans="1:32" s="16" customFormat="1" ht="63.75" customHeight="1" thickBot="1">
      <c r="A230" s="794" t="s">
        <v>114</v>
      </c>
      <c r="B230" s="794" t="s">
        <v>179</v>
      </c>
      <c r="C230" s="794" t="s">
        <v>919</v>
      </c>
      <c r="D230" s="791" t="s">
        <v>181</v>
      </c>
      <c r="E230" s="791" t="s">
        <v>185</v>
      </c>
      <c r="F230" s="1139" t="s">
        <v>180</v>
      </c>
      <c r="G230" s="782" t="s">
        <v>181</v>
      </c>
      <c r="H230" s="1167" t="s">
        <v>183</v>
      </c>
      <c r="I230" s="782" t="s">
        <v>113</v>
      </c>
      <c r="J230" s="1135" t="s">
        <v>183</v>
      </c>
      <c r="K230" s="1135" t="s">
        <v>113</v>
      </c>
      <c r="L230" s="782" t="s">
        <v>184</v>
      </c>
      <c r="M230" s="783" t="s">
        <v>185</v>
      </c>
      <c r="N230" s="158" t="s">
        <v>180</v>
      </c>
      <c r="O230" s="155" t="s">
        <v>181</v>
      </c>
      <c r="P230" s="1167" t="s">
        <v>183</v>
      </c>
      <c r="Q230" s="782" t="s">
        <v>113</v>
      </c>
      <c r="R230" s="1041" t="s">
        <v>183</v>
      </c>
      <c r="S230" s="1041" t="s">
        <v>113</v>
      </c>
      <c r="T230" s="155" t="s">
        <v>187</v>
      </c>
      <c r="U230" s="157" t="s">
        <v>185</v>
      </c>
      <c r="V230" s="159" t="s">
        <v>188</v>
      </c>
      <c r="Y230" s="1189" t="s">
        <v>180</v>
      </c>
      <c r="Z230" s="1190" t="s">
        <v>181</v>
      </c>
      <c r="AA230" s="1190" t="s">
        <v>183</v>
      </c>
      <c r="AB230" s="1190" t="s">
        <v>113</v>
      </c>
      <c r="AC230" s="1190" t="s">
        <v>183</v>
      </c>
      <c r="AD230" s="1190" t="s">
        <v>113</v>
      </c>
      <c r="AE230" s="1190" t="s">
        <v>187</v>
      </c>
      <c r="AF230" s="1191" t="s">
        <v>185</v>
      </c>
    </row>
    <row r="231" spans="1:32" s="16" customFormat="1" thickBot="1">
      <c r="A231" s="796">
        <v>1</v>
      </c>
      <c r="B231" s="800">
        <v>2</v>
      </c>
      <c r="C231" s="910">
        <v>3</v>
      </c>
      <c r="D231" s="801">
        <v>4</v>
      </c>
      <c r="E231" s="802">
        <v>5</v>
      </c>
      <c r="F231" s="801">
        <v>6</v>
      </c>
      <c r="G231" s="802">
        <v>7</v>
      </c>
      <c r="H231" s="1183">
        <v>8</v>
      </c>
      <c r="I231" s="801">
        <v>9</v>
      </c>
      <c r="J231" s="802">
        <v>10</v>
      </c>
      <c r="K231" s="801">
        <v>11</v>
      </c>
      <c r="L231" s="802">
        <v>12</v>
      </c>
      <c r="M231" s="801">
        <v>13</v>
      </c>
      <c r="N231" s="803">
        <v>14</v>
      </c>
      <c r="O231" s="804">
        <v>15</v>
      </c>
      <c r="P231" s="1168">
        <v>16</v>
      </c>
      <c r="Q231" s="803">
        <v>17</v>
      </c>
      <c r="R231" s="804">
        <v>18</v>
      </c>
      <c r="S231" s="803">
        <v>19</v>
      </c>
      <c r="T231" s="804">
        <v>20</v>
      </c>
      <c r="U231" s="803">
        <v>21</v>
      </c>
      <c r="V231" s="805">
        <v>22</v>
      </c>
      <c r="Y231" s="1192">
        <v>14</v>
      </c>
      <c r="Z231" s="1193">
        <v>15</v>
      </c>
      <c r="AA231" s="1193">
        <v>16</v>
      </c>
      <c r="AB231" s="100">
        <v>17</v>
      </c>
      <c r="AC231" s="1193">
        <v>18</v>
      </c>
      <c r="AD231" s="1193">
        <v>19</v>
      </c>
      <c r="AE231" s="100">
        <v>20</v>
      </c>
      <c r="AF231" s="1193">
        <v>21</v>
      </c>
    </row>
    <row r="232" spans="1:32" ht="40.5">
      <c r="A232" s="724">
        <v>1</v>
      </c>
      <c r="B232" s="1194" t="s">
        <v>4801</v>
      </c>
      <c r="C232" s="913" t="s">
        <v>5903</v>
      </c>
      <c r="D232" s="841"/>
      <c r="E232" s="1507"/>
      <c r="F232" s="831">
        <v>3</v>
      </c>
      <c r="G232" s="588">
        <v>18</v>
      </c>
      <c r="H232" s="1163">
        <v>5</v>
      </c>
      <c r="I232" s="786">
        <f t="shared" ref="I232:I233" si="66">+F232*G232*H232</f>
        <v>270</v>
      </c>
      <c r="J232" s="255">
        <v>25</v>
      </c>
      <c r="K232" s="255">
        <f>(F232-1)*G232*J232</f>
        <v>900</v>
      </c>
      <c r="L232" s="588">
        <v>3.5</v>
      </c>
      <c r="M232" s="826">
        <f>I232+K232+(L232*G232*2)</f>
        <v>1296</v>
      </c>
      <c r="N232" s="830">
        <v>3</v>
      </c>
      <c r="O232" s="587">
        <v>16</v>
      </c>
      <c r="P232" s="1175">
        <v>5</v>
      </c>
      <c r="Q232" s="162">
        <f t="shared" ref="Q232:Q233" si="67">N232*O232*P232</f>
        <v>240</v>
      </c>
      <c r="R232" s="162">
        <v>25</v>
      </c>
      <c r="S232" s="162">
        <f>(N232-1)*O232*R232</f>
        <v>800</v>
      </c>
      <c r="T232" s="587">
        <v>3.5</v>
      </c>
      <c r="U232" s="808">
        <f>Q232+S232+(T232*O232*2)</f>
        <v>1152</v>
      </c>
      <c r="V232" s="852">
        <f>U232-M232</f>
        <v>-144</v>
      </c>
      <c r="Y232" s="1147" t="s">
        <v>1</v>
      </c>
      <c r="Z232" s="1147" t="s">
        <v>1</v>
      </c>
      <c r="AA232" s="1147"/>
      <c r="AB232" s="1147" t="s">
        <v>1</v>
      </c>
      <c r="AC232" s="1147" t="s">
        <v>1</v>
      </c>
      <c r="AD232" s="1147" t="s">
        <v>1</v>
      </c>
      <c r="AE232" s="1147" t="s">
        <v>1</v>
      </c>
      <c r="AF232" s="1147" t="s">
        <v>1</v>
      </c>
    </row>
    <row r="233" spans="1:32" ht="40.5">
      <c r="A233" s="724">
        <v>2</v>
      </c>
      <c r="B233" s="1194" t="s">
        <v>5902</v>
      </c>
      <c r="C233" s="833" t="s">
        <v>926</v>
      </c>
      <c r="D233" s="824"/>
      <c r="E233" s="1506"/>
      <c r="F233" s="831">
        <v>1</v>
      </c>
      <c r="G233" s="588">
        <v>34</v>
      </c>
      <c r="H233" s="1163">
        <v>5</v>
      </c>
      <c r="I233" s="786">
        <f t="shared" si="66"/>
        <v>170</v>
      </c>
      <c r="J233" s="255">
        <v>15</v>
      </c>
      <c r="K233" s="255">
        <f>(F233-1)*G233*J233</f>
        <v>0</v>
      </c>
      <c r="L233" s="588">
        <v>3</v>
      </c>
      <c r="M233" s="826">
        <f>I233+K233+(L233*G233*2)</f>
        <v>374</v>
      </c>
      <c r="N233" s="830">
        <v>1</v>
      </c>
      <c r="O233" s="587">
        <v>30</v>
      </c>
      <c r="P233" s="1175">
        <v>5</v>
      </c>
      <c r="Q233" s="162">
        <f t="shared" si="67"/>
        <v>150</v>
      </c>
      <c r="R233" s="162">
        <v>15</v>
      </c>
      <c r="S233" s="162">
        <f>(N233-1)*O233*R233</f>
        <v>0</v>
      </c>
      <c r="T233" s="587">
        <v>3</v>
      </c>
      <c r="U233" s="808">
        <f>Q233+S233+(T233*O233*2)</f>
        <v>330</v>
      </c>
      <c r="V233" s="852">
        <f>U233-M233</f>
        <v>-44</v>
      </c>
      <c r="Y233" s="1151">
        <v>4</v>
      </c>
      <c r="Z233" s="1151">
        <v>4</v>
      </c>
      <c r="AA233" s="162">
        <v>5</v>
      </c>
      <c r="AB233" s="162">
        <f>Y233*Z233*AA233</f>
        <v>80</v>
      </c>
      <c r="AC233" s="162">
        <v>20</v>
      </c>
      <c r="AD233" s="162">
        <f>(Y233-1)*Z233*AC233</f>
        <v>240</v>
      </c>
      <c r="AE233" s="1151">
        <v>7.2</v>
      </c>
      <c r="AF233" s="162">
        <f>AB233+AD233+(AE233*Z233*2)</f>
        <v>377.6</v>
      </c>
    </row>
    <row r="234" spans="1:32" ht="14.25" thickBot="1">
      <c r="A234" s="70"/>
      <c r="B234" s="851"/>
      <c r="C234" s="918"/>
      <c r="D234" s="825"/>
      <c r="E234" s="1513"/>
      <c r="F234" s="847"/>
      <c r="G234" s="811"/>
      <c r="H234" s="1184"/>
      <c r="I234" s="812"/>
      <c r="J234" s="812"/>
      <c r="K234" s="812"/>
      <c r="L234" s="811"/>
      <c r="M234" s="827">
        <v>-2.4</v>
      </c>
      <c r="N234" s="832"/>
      <c r="O234" s="813"/>
      <c r="P234" s="1170"/>
      <c r="Q234" s="814">
        <f>N234*O234*3</f>
        <v>0</v>
      </c>
      <c r="R234" s="814"/>
      <c r="S234" s="814">
        <f>(N234-1)*O234*R234</f>
        <v>0</v>
      </c>
      <c r="T234" s="813"/>
      <c r="U234" s="815">
        <v>-2.4</v>
      </c>
      <c r="V234" s="853">
        <f>U234-M234</f>
        <v>0</v>
      </c>
      <c r="Y234" s="1151">
        <v>4</v>
      </c>
      <c r="Z234" s="1151">
        <v>15</v>
      </c>
      <c r="AA234" s="162">
        <v>5</v>
      </c>
      <c r="AB234" s="162">
        <f>Y234*Z234*AA234</f>
        <v>300</v>
      </c>
      <c r="AC234" s="162">
        <v>20</v>
      </c>
      <c r="AD234" s="162">
        <f>(Y234-1)*Z234*AC234</f>
        <v>900</v>
      </c>
      <c r="AE234" s="1151">
        <v>3</v>
      </c>
      <c r="AF234" s="162">
        <f>AB234+AD234+(AE234*Z234*2)</f>
        <v>1290</v>
      </c>
    </row>
    <row r="235" spans="1:32" s="1201" customFormat="1" ht="29.25" customHeight="1" thickBot="1">
      <c r="A235" s="1289"/>
      <c r="B235" s="1290" t="s">
        <v>5893</v>
      </c>
      <c r="C235" s="1290"/>
      <c r="D235" s="1290"/>
      <c r="E235" s="1501">
        <v>476.8</v>
      </c>
      <c r="F235" s="1288"/>
      <c r="G235" s="1288"/>
      <c r="H235" s="1288"/>
      <c r="I235" s="1288">
        <f>SUM(I232:I234)</f>
        <v>440</v>
      </c>
      <c r="J235" s="1288"/>
      <c r="K235" s="1288">
        <f>SUM(K232:K234)</f>
        <v>900</v>
      </c>
      <c r="L235" s="1288"/>
      <c r="M235" s="1288">
        <f>SUM(M232:M234)</f>
        <v>1667.6</v>
      </c>
      <c r="N235" s="1288"/>
      <c r="O235" s="1288"/>
      <c r="P235" s="1288"/>
      <c r="Q235" s="1288">
        <f>SUM(Q232:Q234)</f>
        <v>390</v>
      </c>
      <c r="R235" s="1288"/>
      <c r="S235" s="1288">
        <f>SUM(S232:S234)</f>
        <v>800</v>
      </c>
      <c r="T235" s="1288"/>
      <c r="U235" s="1288">
        <f>SUM(U232:U234)</f>
        <v>1479.6</v>
      </c>
      <c r="V235" s="1288">
        <f>SUM(V232:V234)</f>
        <v>-188</v>
      </c>
      <c r="Y235" s="1171"/>
      <c r="Z235" s="1171"/>
      <c r="AA235" s="1171"/>
      <c r="AB235" s="1171">
        <f>SUM(AB232:AB234)</f>
        <v>380</v>
      </c>
      <c r="AC235" s="1171"/>
      <c r="AD235" s="1171">
        <f>SUM(AD232:AD234)</f>
        <v>1140</v>
      </c>
      <c r="AE235" s="1171"/>
      <c r="AF235" s="1171">
        <f>SUM(AF232:AF234)</f>
        <v>1667.6</v>
      </c>
    </row>
    <row r="236" spans="1:32" ht="57">
      <c r="A236" s="983"/>
      <c r="B236" s="1156" t="s">
        <v>5894</v>
      </c>
      <c r="C236" s="1136" t="s">
        <v>1</v>
      </c>
      <c r="D236" s="1136" t="s">
        <v>1</v>
      </c>
      <c r="E236" s="1472" t="s">
        <v>1</v>
      </c>
      <c r="F236" s="1136" t="s">
        <v>1</v>
      </c>
      <c r="G236" s="1136" t="s">
        <v>1</v>
      </c>
      <c r="H236" s="1172" t="s">
        <v>1</v>
      </c>
      <c r="I236" s="1136" t="s">
        <v>1</v>
      </c>
      <c r="J236" s="1136" t="s">
        <v>1</v>
      </c>
      <c r="K236" s="1136" t="s">
        <v>1</v>
      </c>
      <c r="L236" s="1136" t="s">
        <v>1</v>
      </c>
      <c r="M236" s="1136" t="s">
        <v>1</v>
      </c>
      <c r="N236" s="1136" t="s">
        <v>1</v>
      </c>
      <c r="O236" s="1136" t="s">
        <v>1</v>
      </c>
      <c r="P236" s="1172"/>
      <c r="Q236" s="1136" t="s">
        <v>1</v>
      </c>
      <c r="R236" s="1136" t="s">
        <v>1</v>
      </c>
      <c r="S236" s="1136" t="s">
        <v>1</v>
      </c>
      <c r="T236" s="1136" t="s">
        <v>1</v>
      </c>
      <c r="U236" s="1136" t="s">
        <v>1</v>
      </c>
      <c r="V236" s="1157" t="s">
        <v>1</v>
      </c>
    </row>
    <row r="237" spans="1:32">
      <c r="A237" s="862">
        <v>1</v>
      </c>
      <c r="B237" s="1158"/>
      <c r="C237" s="1158"/>
      <c r="D237" s="1158"/>
      <c r="E237" s="1475"/>
      <c r="F237" s="1140"/>
      <c r="G237" s="1140"/>
      <c r="H237" s="736"/>
      <c r="I237" s="162">
        <f>F237*G237*H237</f>
        <v>0</v>
      </c>
      <c r="J237" s="162"/>
      <c r="K237" s="162">
        <f>(F237-1)*G237*J237</f>
        <v>0</v>
      </c>
      <c r="L237" s="1140"/>
      <c r="M237" s="162">
        <f>I237+K237+(L237*G237*2)</f>
        <v>0</v>
      </c>
      <c r="N237" s="1140"/>
      <c r="O237" s="1140"/>
      <c r="P237" s="736"/>
      <c r="Q237" s="162">
        <f>N237*O237*P237</f>
        <v>0</v>
      </c>
      <c r="R237" s="162"/>
      <c r="S237" s="162">
        <f>(N237-1)*O237*R237</f>
        <v>0</v>
      </c>
      <c r="T237" s="1140"/>
      <c r="U237" s="162">
        <f>Q237+S237+(T237*O237*2)</f>
        <v>0</v>
      </c>
      <c r="V237" s="808">
        <f>U237-M237</f>
        <v>0</v>
      </c>
    </row>
    <row r="238" spans="1:32">
      <c r="A238" s="862">
        <v>2</v>
      </c>
      <c r="B238" s="1158"/>
      <c r="C238" s="1158"/>
      <c r="D238" s="1158"/>
      <c r="E238" s="1475"/>
      <c r="F238" s="1140"/>
      <c r="G238" s="1140"/>
      <c r="H238" s="736"/>
      <c r="I238" s="162">
        <f>F238*G238*H238</f>
        <v>0</v>
      </c>
      <c r="J238" s="162"/>
      <c r="K238" s="162">
        <f>(F238-1)*G238*J238</f>
        <v>0</v>
      </c>
      <c r="L238" s="1140"/>
      <c r="M238" s="162">
        <f>I238+K238+(L238*G238*2)</f>
        <v>0</v>
      </c>
      <c r="N238" s="1140"/>
      <c r="O238" s="1140"/>
      <c r="P238" s="736"/>
      <c r="Q238" s="162">
        <f>N238*O238*P238</f>
        <v>0</v>
      </c>
      <c r="R238" s="162"/>
      <c r="S238" s="162">
        <f>(N238-1)*O238*R238</f>
        <v>0</v>
      </c>
      <c r="T238" s="1140"/>
      <c r="U238" s="162">
        <f>Q238+S238+(T238*O238*2)</f>
        <v>0</v>
      </c>
      <c r="V238" s="808">
        <f>U238-M238</f>
        <v>0</v>
      </c>
    </row>
    <row r="239" spans="1:32" ht="14.25" thickBot="1">
      <c r="A239" s="1159">
        <v>3</v>
      </c>
      <c r="B239" s="1160"/>
      <c r="C239" s="1160"/>
      <c r="D239" s="1160"/>
      <c r="E239" s="1473"/>
      <c r="F239" s="1137"/>
      <c r="G239" s="1137"/>
      <c r="H239" s="1173"/>
      <c r="I239" s="1161">
        <f>F239*G239*H239</f>
        <v>0</v>
      </c>
      <c r="J239" s="1161"/>
      <c r="K239" s="1161">
        <f>(F239-1)*G239*J239</f>
        <v>0</v>
      </c>
      <c r="L239" s="1137"/>
      <c r="M239" s="1161">
        <f>I239+K239+(L239*G239*2)</f>
        <v>0</v>
      </c>
      <c r="N239" s="1137"/>
      <c r="O239" s="1137"/>
      <c r="P239" s="1173"/>
      <c r="Q239" s="1161">
        <f>N239*O239*P239</f>
        <v>0</v>
      </c>
      <c r="R239" s="1161"/>
      <c r="S239" s="1161">
        <f>(N239-1)*O239*R239</f>
        <v>0</v>
      </c>
      <c r="T239" s="1137"/>
      <c r="U239" s="1161">
        <f>Q239+S239+(T239*O239*2)</f>
        <v>0</v>
      </c>
      <c r="V239" s="1162">
        <f>U239-M239</f>
        <v>0</v>
      </c>
    </row>
    <row r="240" spans="1:32" ht="29.25" thickBot="1">
      <c r="A240" s="163"/>
      <c r="B240" s="164" t="s">
        <v>5895</v>
      </c>
      <c r="C240" s="164"/>
      <c r="D240" s="164"/>
      <c r="E240" s="1505"/>
      <c r="F240" s="165"/>
      <c r="G240" s="165"/>
      <c r="H240" s="1171"/>
      <c r="I240" s="166">
        <f>SUM(I236:I239)</f>
        <v>0</v>
      </c>
      <c r="J240" s="166"/>
      <c r="K240" s="166">
        <f>SUM(K236:K239)</f>
        <v>0</v>
      </c>
      <c r="L240" s="166"/>
      <c r="M240" s="166">
        <f>SUM(M236:M239)</f>
        <v>0</v>
      </c>
      <c r="N240" s="165"/>
      <c r="O240" s="165"/>
      <c r="P240" s="1171"/>
      <c r="Q240" s="166">
        <f>SUM(Q236:Q239)</f>
        <v>0</v>
      </c>
      <c r="R240" s="166"/>
      <c r="S240" s="166">
        <f>SUM(S236:S239)</f>
        <v>0</v>
      </c>
      <c r="T240" s="166"/>
      <c r="U240" s="166">
        <f>SUM(U236:U239)</f>
        <v>0</v>
      </c>
      <c r="V240" s="167">
        <f>SUM(V236:V239)</f>
        <v>0</v>
      </c>
    </row>
    <row r="241" spans="1:32">
      <c r="M241" s="20">
        <v>1428</v>
      </c>
    </row>
    <row r="242" spans="1:32" ht="18" thickBot="1">
      <c r="B242" s="202" t="s">
        <v>890</v>
      </c>
      <c r="C242" s="202"/>
      <c r="D242" s="787"/>
    </row>
    <row r="243" spans="1:32" ht="15" thickBot="1">
      <c r="A243" s="792"/>
      <c r="B243" s="792"/>
      <c r="C243" s="792"/>
      <c r="D243" s="2264" t="s">
        <v>7087</v>
      </c>
      <c r="E243" s="2265"/>
      <c r="F243" s="2255" t="s">
        <v>1978</v>
      </c>
      <c r="G243" s="2256"/>
      <c r="H243" s="2256"/>
      <c r="I243" s="2256"/>
      <c r="J243" s="2256"/>
      <c r="K243" s="2256"/>
      <c r="L243" s="2256"/>
      <c r="M243" s="2257"/>
      <c r="N243" s="2258" t="s">
        <v>4788</v>
      </c>
      <c r="O243" s="2259"/>
      <c r="P243" s="2259"/>
      <c r="Q243" s="2259"/>
      <c r="R243" s="2259"/>
      <c r="S243" s="2259"/>
      <c r="T243" s="2259"/>
      <c r="U243" s="2260"/>
      <c r="V243" s="149"/>
    </row>
    <row r="244" spans="1:32" ht="21.75" customHeight="1">
      <c r="A244" s="793"/>
      <c r="B244" s="793"/>
      <c r="C244" s="793"/>
      <c r="D244" s="777"/>
      <c r="E244" s="1500"/>
      <c r="F244" s="778"/>
      <c r="G244" s="779"/>
      <c r="H244" s="2252" t="s">
        <v>182</v>
      </c>
      <c r="I244" s="2253"/>
      <c r="J244" s="2252" t="s">
        <v>186</v>
      </c>
      <c r="K244" s="2253"/>
      <c r="L244" s="779"/>
      <c r="M244" s="781"/>
      <c r="N244" s="153"/>
      <c r="O244" s="151"/>
      <c r="P244" s="2252" t="s">
        <v>182</v>
      </c>
      <c r="Q244" s="2253"/>
      <c r="R244" s="2250" t="s">
        <v>186</v>
      </c>
      <c r="S244" s="2251"/>
      <c r="T244" s="151"/>
      <c r="U244" s="152"/>
      <c r="V244" s="154"/>
      <c r="Y244" s="1186"/>
      <c r="Z244" s="1187"/>
      <c r="AA244" s="2254" t="s">
        <v>182</v>
      </c>
      <c r="AB244" s="2254"/>
      <c r="AC244" s="2254" t="s">
        <v>186</v>
      </c>
      <c r="AD244" s="2254"/>
      <c r="AE244" s="1187"/>
      <c r="AF244" s="1188"/>
    </row>
    <row r="245" spans="1:32" s="16" customFormat="1" ht="63.75" customHeight="1" thickBot="1">
      <c r="A245" s="794" t="s">
        <v>114</v>
      </c>
      <c r="B245" s="794" t="s">
        <v>179</v>
      </c>
      <c r="C245" s="794" t="s">
        <v>919</v>
      </c>
      <c r="D245" s="791" t="s">
        <v>181</v>
      </c>
      <c r="E245" s="791" t="s">
        <v>185</v>
      </c>
      <c r="F245" s="1139" t="s">
        <v>180</v>
      </c>
      <c r="G245" s="782" t="s">
        <v>181</v>
      </c>
      <c r="H245" s="1167" t="s">
        <v>183</v>
      </c>
      <c r="I245" s="782" t="s">
        <v>113</v>
      </c>
      <c r="J245" s="1135" t="s">
        <v>183</v>
      </c>
      <c r="K245" s="1135" t="s">
        <v>113</v>
      </c>
      <c r="L245" s="782" t="s">
        <v>184</v>
      </c>
      <c r="M245" s="783" t="s">
        <v>185</v>
      </c>
      <c r="N245" s="158" t="s">
        <v>180</v>
      </c>
      <c r="O245" s="155" t="s">
        <v>181</v>
      </c>
      <c r="P245" s="1167" t="s">
        <v>183</v>
      </c>
      <c r="Q245" s="782" t="s">
        <v>113</v>
      </c>
      <c r="R245" s="1041" t="s">
        <v>183</v>
      </c>
      <c r="S245" s="1041" t="s">
        <v>113</v>
      </c>
      <c r="T245" s="155" t="s">
        <v>187</v>
      </c>
      <c r="U245" s="157" t="s">
        <v>185</v>
      </c>
      <c r="V245" s="159" t="s">
        <v>188</v>
      </c>
      <c r="Y245" s="1189" t="s">
        <v>180</v>
      </c>
      <c r="Z245" s="1190" t="s">
        <v>181</v>
      </c>
      <c r="AA245" s="1190" t="s">
        <v>183</v>
      </c>
      <c r="AB245" s="1190" t="s">
        <v>113</v>
      </c>
      <c r="AC245" s="1190" t="s">
        <v>183</v>
      </c>
      <c r="AD245" s="1190" t="s">
        <v>113</v>
      </c>
      <c r="AE245" s="1190" t="s">
        <v>187</v>
      </c>
      <c r="AF245" s="1191" t="s">
        <v>185</v>
      </c>
    </row>
    <row r="246" spans="1:32" s="16" customFormat="1" thickBot="1">
      <c r="A246" s="796">
        <v>1</v>
      </c>
      <c r="B246" s="800">
        <v>2</v>
      </c>
      <c r="C246" s="910">
        <v>3</v>
      </c>
      <c r="D246" s="801">
        <v>4</v>
      </c>
      <c r="E246" s="802">
        <v>5</v>
      </c>
      <c r="F246" s="801">
        <v>6</v>
      </c>
      <c r="G246" s="802">
        <v>7</v>
      </c>
      <c r="H246" s="1183">
        <v>8</v>
      </c>
      <c r="I246" s="801">
        <v>9</v>
      </c>
      <c r="J246" s="802">
        <v>10</v>
      </c>
      <c r="K246" s="801">
        <v>11</v>
      </c>
      <c r="L246" s="802">
        <v>12</v>
      </c>
      <c r="M246" s="801">
        <v>13</v>
      </c>
      <c r="N246" s="803">
        <v>14</v>
      </c>
      <c r="O246" s="804">
        <v>15</v>
      </c>
      <c r="P246" s="1168">
        <v>16</v>
      </c>
      <c r="Q246" s="803">
        <v>17</v>
      </c>
      <c r="R246" s="804">
        <v>18</v>
      </c>
      <c r="S246" s="803">
        <v>19</v>
      </c>
      <c r="T246" s="804">
        <v>20</v>
      </c>
      <c r="U246" s="803">
        <v>21</v>
      </c>
      <c r="V246" s="805">
        <v>22</v>
      </c>
      <c r="Y246" s="1192">
        <v>14</v>
      </c>
      <c r="Z246" s="1193">
        <v>15</v>
      </c>
      <c r="AA246" s="1193">
        <v>16</v>
      </c>
      <c r="AB246" s="100">
        <v>17</v>
      </c>
      <c r="AC246" s="1193">
        <v>18</v>
      </c>
      <c r="AD246" s="1193">
        <v>19</v>
      </c>
      <c r="AE246" s="100">
        <v>20</v>
      </c>
      <c r="AF246" s="1193">
        <v>21</v>
      </c>
    </row>
    <row r="247" spans="1:32" ht="108">
      <c r="A247" s="724">
        <v>1</v>
      </c>
      <c r="B247" s="820" t="s">
        <v>4797</v>
      </c>
      <c r="C247" s="913" t="s">
        <v>631</v>
      </c>
      <c r="D247" s="841"/>
      <c r="E247" s="1507"/>
      <c r="F247" s="831">
        <v>2</v>
      </c>
      <c r="G247" s="588">
        <v>19</v>
      </c>
      <c r="H247" s="1163">
        <v>5</v>
      </c>
      <c r="I247" s="786">
        <f t="shared" ref="I247" si="68">+F247*G247*H247</f>
        <v>190</v>
      </c>
      <c r="J247" s="255">
        <v>25</v>
      </c>
      <c r="K247" s="255">
        <f>(F247-1)*G247*J247</f>
        <v>475</v>
      </c>
      <c r="L247" s="588">
        <v>1.5</v>
      </c>
      <c r="M247" s="826">
        <f>I247+K247+(L247*G247*2)</f>
        <v>722</v>
      </c>
      <c r="N247" s="830">
        <v>2</v>
      </c>
      <c r="O247" s="587">
        <v>19</v>
      </c>
      <c r="P247" s="1175">
        <v>5</v>
      </c>
      <c r="Q247" s="162">
        <f>N247*O247*P247</f>
        <v>190</v>
      </c>
      <c r="R247" s="162">
        <v>25</v>
      </c>
      <c r="S247" s="162">
        <f>(N247-1)*O247*R247</f>
        <v>475</v>
      </c>
      <c r="T247" s="587">
        <v>1.5</v>
      </c>
      <c r="U247" s="808">
        <f>Q247+S247+(T247*O247*2)</f>
        <v>722</v>
      </c>
      <c r="V247" s="852">
        <f>U247-M247</f>
        <v>0</v>
      </c>
      <c r="Y247" s="1151">
        <v>2</v>
      </c>
      <c r="Z247" s="1151">
        <v>5</v>
      </c>
      <c r="AA247" s="162">
        <v>5</v>
      </c>
      <c r="AB247" s="162">
        <f>Y247*Z247*AA247</f>
        <v>50</v>
      </c>
      <c r="AC247" s="162">
        <v>25</v>
      </c>
      <c r="AD247" s="162">
        <f>(Y247-1)*Z247*AC247</f>
        <v>125</v>
      </c>
      <c r="AE247" s="1151">
        <v>1.5</v>
      </c>
      <c r="AF247" s="162">
        <f>AB247+AD247+(AE247*Z247*2)</f>
        <v>190</v>
      </c>
    </row>
    <row r="248" spans="1:32" ht="14.25" thickBot="1">
      <c r="A248" s="70"/>
      <c r="B248" s="851"/>
      <c r="C248" s="914"/>
      <c r="D248" s="843"/>
      <c r="E248" s="1509"/>
      <c r="F248" s="847"/>
      <c r="G248" s="811"/>
      <c r="H248" s="1184"/>
      <c r="I248" s="812"/>
      <c r="J248" s="812"/>
      <c r="K248" s="812"/>
      <c r="L248" s="811"/>
      <c r="M248" s="827"/>
      <c r="N248" s="832"/>
      <c r="O248" s="813"/>
      <c r="P248" s="1170"/>
      <c r="Q248" s="814">
        <f>N248*O248*3</f>
        <v>0</v>
      </c>
      <c r="R248" s="814"/>
      <c r="S248" s="814">
        <f>(N248-1)*O248*R248</f>
        <v>0</v>
      </c>
      <c r="T248" s="813"/>
      <c r="U248" s="815"/>
      <c r="V248" s="853">
        <f>U248-M248</f>
        <v>0</v>
      </c>
      <c r="Y248" s="1151">
        <v>2</v>
      </c>
      <c r="Z248" s="1151">
        <v>14</v>
      </c>
      <c r="AA248" s="162">
        <v>5</v>
      </c>
      <c r="AB248" s="162">
        <f>Y248*Z248*AA248</f>
        <v>140</v>
      </c>
      <c r="AC248" s="162">
        <v>25</v>
      </c>
      <c r="AD248" s="162">
        <f>(Y248-1)*Z248*AC248</f>
        <v>350</v>
      </c>
      <c r="AE248" s="1151">
        <v>1.5</v>
      </c>
      <c r="AF248" s="162">
        <f>AB248+AD248+(AE248*Z248*2)</f>
        <v>532</v>
      </c>
    </row>
    <row r="249" spans="1:32" s="1201" customFormat="1" ht="29.25" customHeight="1" thickBot="1">
      <c r="A249" s="1289"/>
      <c r="B249" s="1290" t="s">
        <v>5893</v>
      </c>
      <c r="C249" s="1290"/>
      <c r="D249" s="1290"/>
      <c r="E249" s="1501">
        <v>510</v>
      </c>
      <c r="F249" s="1288"/>
      <c r="G249" s="1288"/>
      <c r="H249" s="1288"/>
      <c r="I249" s="1288">
        <f>SUM(I247:I248)</f>
        <v>190</v>
      </c>
      <c r="J249" s="1288"/>
      <c r="K249" s="1288">
        <f>SUM(K247:K248)</f>
        <v>475</v>
      </c>
      <c r="L249" s="1288"/>
      <c r="M249" s="1288">
        <f>SUM(M247:M248)</f>
        <v>722</v>
      </c>
      <c r="N249" s="1288"/>
      <c r="O249" s="1288"/>
      <c r="P249" s="1288"/>
      <c r="Q249" s="1288">
        <f>SUM(Q247:Q248)</f>
        <v>190</v>
      </c>
      <c r="R249" s="1288"/>
      <c r="S249" s="1288">
        <f>SUM(S247:S248)</f>
        <v>475</v>
      </c>
      <c r="T249" s="1288"/>
      <c r="U249" s="1288">
        <f>SUM(U247:U248)</f>
        <v>722</v>
      </c>
      <c r="V249" s="1288">
        <f>SUM(V247:V248)</f>
        <v>0</v>
      </c>
      <c r="Y249" s="1171"/>
      <c r="Z249" s="1171"/>
      <c r="AA249" s="1171"/>
      <c r="AB249" s="1171">
        <f>SUM(AB247:AB248)</f>
        <v>190</v>
      </c>
      <c r="AC249" s="1171"/>
      <c r="AD249" s="1171">
        <f>SUM(AD247:AD248)</f>
        <v>475</v>
      </c>
      <c r="AE249" s="1171"/>
      <c r="AF249" s="1171">
        <f>SUM(AF247:AF248)</f>
        <v>722</v>
      </c>
    </row>
    <row r="250" spans="1:32" ht="57">
      <c r="A250" s="983"/>
      <c r="B250" s="1156" t="s">
        <v>5894</v>
      </c>
      <c r="C250" s="1136" t="s">
        <v>1</v>
      </c>
      <c r="D250" s="1136" t="s">
        <v>1</v>
      </c>
      <c r="E250" s="1472" t="s">
        <v>1</v>
      </c>
      <c r="F250" s="1136" t="s">
        <v>1</v>
      </c>
      <c r="G250" s="1136" t="s">
        <v>1</v>
      </c>
      <c r="H250" s="1172" t="s">
        <v>1</v>
      </c>
      <c r="I250" s="1136" t="s">
        <v>1</v>
      </c>
      <c r="J250" s="1136" t="s">
        <v>1</v>
      </c>
      <c r="K250" s="1136" t="s">
        <v>1</v>
      </c>
      <c r="L250" s="1136" t="s">
        <v>1</v>
      </c>
      <c r="M250" s="1136" t="s">
        <v>1</v>
      </c>
      <c r="N250" s="1136" t="s">
        <v>1</v>
      </c>
      <c r="O250" s="1136" t="s">
        <v>1</v>
      </c>
      <c r="P250" s="1172"/>
      <c r="Q250" s="1136" t="s">
        <v>1</v>
      </c>
      <c r="R250" s="1136" t="s">
        <v>1</v>
      </c>
      <c r="S250" s="1136" t="s">
        <v>1</v>
      </c>
      <c r="T250" s="1136" t="s">
        <v>1</v>
      </c>
      <c r="U250" s="1136" t="s">
        <v>1</v>
      </c>
      <c r="V250" s="1157" t="s">
        <v>1</v>
      </c>
    </row>
    <row r="251" spans="1:32">
      <c r="A251" s="862">
        <v>1</v>
      </c>
      <c r="B251" s="1158"/>
      <c r="C251" s="1158"/>
      <c r="D251" s="1158"/>
      <c r="E251" s="1475"/>
      <c r="F251" s="1140"/>
      <c r="G251" s="1140"/>
      <c r="H251" s="736"/>
      <c r="I251" s="162">
        <f>F251*G251*H251</f>
        <v>0</v>
      </c>
      <c r="J251" s="162"/>
      <c r="K251" s="162">
        <f>(F251-1)*G251*J251</f>
        <v>0</v>
      </c>
      <c r="L251" s="1140"/>
      <c r="M251" s="162">
        <f>I251+K251+(L251*G251*2)</f>
        <v>0</v>
      </c>
      <c r="N251" s="1140"/>
      <c r="O251" s="1140"/>
      <c r="P251" s="736"/>
      <c r="Q251" s="162">
        <f>N251*O251*P251</f>
        <v>0</v>
      </c>
      <c r="R251" s="162"/>
      <c r="S251" s="162">
        <f>(N251-1)*O251*R251</f>
        <v>0</v>
      </c>
      <c r="T251" s="1140"/>
      <c r="U251" s="162">
        <f>Q251+S251+(T251*O251*2)</f>
        <v>0</v>
      </c>
      <c r="V251" s="808">
        <f>U251-M251</f>
        <v>0</v>
      </c>
    </row>
    <row r="252" spans="1:32">
      <c r="A252" s="862">
        <v>2</v>
      </c>
      <c r="B252" s="1158"/>
      <c r="C252" s="1158"/>
      <c r="D252" s="1158"/>
      <c r="E252" s="1475"/>
      <c r="F252" s="1140"/>
      <c r="G252" s="1140"/>
      <c r="H252" s="736"/>
      <c r="I252" s="162">
        <f>F252*G252*H252</f>
        <v>0</v>
      </c>
      <c r="J252" s="162"/>
      <c r="K252" s="162">
        <f>(F252-1)*G252*J252</f>
        <v>0</v>
      </c>
      <c r="L252" s="1140"/>
      <c r="M252" s="162">
        <f>I252+K252+(L252*G252*2)</f>
        <v>0</v>
      </c>
      <c r="N252" s="1140"/>
      <c r="O252" s="1140"/>
      <c r="P252" s="736"/>
      <c r="Q252" s="162">
        <f>N252*O252*P252</f>
        <v>0</v>
      </c>
      <c r="R252" s="162"/>
      <c r="S252" s="162">
        <f>(N252-1)*O252*R252</f>
        <v>0</v>
      </c>
      <c r="T252" s="1140"/>
      <c r="U252" s="162">
        <f>Q252+S252+(T252*O252*2)</f>
        <v>0</v>
      </c>
      <c r="V252" s="808">
        <f>U252-M252</f>
        <v>0</v>
      </c>
    </row>
    <row r="253" spans="1:32" ht="14.25" thickBot="1">
      <c r="A253" s="1159">
        <v>3</v>
      </c>
      <c r="B253" s="1160"/>
      <c r="C253" s="1160"/>
      <c r="D253" s="1160"/>
      <c r="E253" s="1473"/>
      <c r="F253" s="1137"/>
      <c r="G253" s="1137"/>
      <c r="H253" s="1173"/>
      <c r="I253" s="1161">
        <f>F253*G253*H253</f>
        <v>0</v>
      </c>
      <c r="J253" s="1161"/>
      <c r="K253" s="1161">
        <f>(F253-1)*G253*J253</f>
        <v>0</v>
      </c>
      <c r="L253" s="1137"/>
      <c r="M253" s="1161">
        <f>I253+K253+(L253*G253*2)</f>
        <v>0</v>
      </c>
      <c r="N253" s="1137"/>
      <c r="O253" s="1137"/>
      <c r="P253" s="1173"/>
      <c r="Q253" s="1161">
        <f>N253*O253*P253</f>
        <v>0</v>
      </c>
      <c r="R253" s="1161"/>
      <c r="S253" s="1161">
        <f>(N253-1)*O253*R253</f>
        <v>0</v>
      </c>
      <c r="T253" s="1137"/>
      <c r="U253" s="1161">
        <f>Q253+S253+(T253*O253*2)</f>
        <v>0</v>
      </c>
      <c r="V253" s="1162">
        <f>U253-M253</f>
        <v>0</v>
      </c>
    </row>
    <row r="254" spans="1:32" ht="29.25" thickBot="1">
      <c r="A254" s="163"/>
      <c r="B254" s="164" t="s">
        <v>5895</v>
      </c>
      <c r="C254" s="164"/>
      <c r="D254" s="164"/>
      <c r="E254" s="1505"/>
      <c r="F254" s="165"/>
      <c r="G254" s="165"/>
      <c r="H254" s="1171"/>
      <c r="I254" s="166">
        <f>SUM(I250:I253)</f>
        <v>0</v>
      </c>
      <c r="J254" s="166"/>
      <c r="K254" s="166">
        <f>SUM(K250:K253)</f>
        <v>0</v>
      </c>
      <c r="L254" s="166"/>
      <c r="M254" s="166">
        <f>SUM(M250:M253)</f>
        <v>0</v>
      </c>
      <c r="N254" s="165"/>
      <c r="O254" s="165"/>
      <c r="P254" s="1171"/>
      <c r="Q254" s="166">
        <f>SUM(Q250:Q253)</f>
        <v>0</v>
      </c>
      <c r="R254" s="166"/>
      <c r="S254" s="166">
        <f>SUM(S250:S253)</f>
        <v>0</v>
      </c>
      <c r="T254" s="166"/>
      <c r="U254" s="166">
        <f>SUM(U250:U253)</f>
        <v>0</v>
      </c>
      <c r="V254" s="167">
        <f>SUM(V250:V253)</f>
        <v>0</v>
      </c>
    </row>
    <row r="255" spans="1:32">
      <c r="A255" s="982"/>
      <c r="M255" s="20">
        <v>612</v>
      </c>
    </row>
    <row r="256" spans="1:32" ht="18" thickBot="1">
      <c r="A256" s="982"/>
      <c r="B256" s="202" t="s">
        <v>486</v>
      </c>
      <c r="C256" s="202"/>
      <c r="D256" s="787"/>
    </row>
    <row r="257" spans="1:32" ht="15" thickBot="1">
      <c r="A257" s="792"/>
      <c r="B257" s="792"/>
      <c r="C257" s="792"/>
      <c r="D257" s="2264" t="s">
        <v>7087</v>
      </c>
      <c r="E257" s="2265"/>
      <c r="F257" s="2255" t="s">
        <v>1978</v>
      </c>
      <c r="G257" s="2256"/>
      <c r="H257" s="2256"/>
      <c r="I257" s="2256"/>
      <c r="J257" s="2256"/>
      <c r="K257" s="2256"/>
      <c r="L257" s="2256"/>
      <c r="M257" s="2257"/>
      <c r="N257" s="2258" t="s">
        <v>4788</v>
      </c>
      <c r="O257" s="2259"/>
      <c r="P257" s="2259"/>
      <c r="Q257" s="2259"/>
      <c r="R257" s="2259"/>
      <c r="S257" s="2259"/>
      <c r="T257" s="2259"/>
      <c r="U257" s="2260"/>
      <c r="V257" s="149"/>
    </row>
    <row r="258" spans="1:32" ht="21.75" customHeight="1">
      <c r="A258" s="793"/>
      <c r="B258" s="793"/>
      <c r="C258" s="793"/>
      <c r="D258" s="777"/>
      <c r="E258" s="1500"/>
      <c r="F258" s="778"/>
      <c r="G258" s="779"/>
      <c r="H258" s="2252" t="s">
        <v>182</v>
      </c>
      <c r="I258" s="2253"/>
      <c r="J258" s="2252" t="s">
        <v>186</v>
      </c>
      <c r="K258" s="2253"/>
      <c r="L258" s="779"/>
      <c r="M258" s="781"/>
      <c r="N258" s="153"/>
      <c r="O258" s="151"/>
      <c r="P258" s="2252" t="s">
        <v>182</v>
      </c>
      <c r="Q258" s="2253"/>
      <c r="R258" s="2250" t="s">
        <v>186</v>
      </c>
      <c r="S258" s="2251"/>
      <c r="T258" s="151"/>
      <c r="U258" s="152"/>
      <c r="V258" s="154"/>
      <c r="Y258" s="1186"/>
      <c r="Z258" s="1187"/>
      <c r="AA258" s="2254" t="s">
        <v>182</v>
      </c>
      <c r="AB258" s="2254"/>
      <c r="AC258" s="2254" t="s">
        <v>186</v>
      </c>
      <c r="AD258" s="2254"/>
      <c r="AE258" s="1187"/>
      <c r="AF258" s="1188"/>
    </row>
    <row r="259" spans="1:32" s="16" customFormat="1" ht="63.75" customHeight="1" thickBot="1">
      <c r="A259" s="794" t="s">
        <v>114</v>
      </c>
      <c r="B259" s="794" t="s">
        <v>179</v>
      </c>
      <c r="C259" s="794" t="s">
        <v>919</v>
      </c>
      <c r="D259" s="791" t="s">
        <v>181</v>
      </c>
      <c r="E259" s="791" t="s">
        <v>185</v>
      </c>
      <c r="F259" s="1139" t="s">
        <v>180</v>
      </c>
      <c r="G259" s="782" t="s">
        <v>181</v>
      </c>
      <c r="H259" s="1167" t="s">
        <v>183</v>
      </c>
      <c r="I259" s="782" t="s">
        <v>113</v>
      </c>
      <c r="J259" s="1135" t="s">
        <v>183</v>
      </c>
      <c r="K259" s="1135" t="s">
        <v>113</v>
      </c>
      <c r="L259" s="782" t="s">
        <v>184</v>
      </c>
      <c r="M259" s="783" t="s">
        <v>185</v>
      </c>
      <c r="N259" s="158" t="s">
        <v>180</v>
      </c>
      <c r="O259" s="155" t="s">
        <v>181</v>
      </c>
      <c r="P259" s="1167" t="s">
        <v>183</v>
      </c>
      <c r="Q259" s="782" t="s">
        <v>113</v>
      </c>
      <c r="R259" s="1041" t="s">
        <v>183</v>
      </c>
      <c r="S259" s="1041" t="s">
        <v>113</v>
      </c>
      <c r="T259" s="155" t="s">
        <v>187</v>
      </c>
      <c r="U259" s="157" t="s">
        <v>185</v>
      </c>
      <c r="V259" s="159" t="s">
        <v>188</v>
      </c>
      <c r="Y259" s="1196" t="s">
        <v>180</v>
      </c>
      <c r="Z259" s="1041" t="s">
        <v>181</v>
      </c>
      <c r="AA259" s="1041" t="s">
        <v>183</v>
      </c>
      <c r="AB259" s="1041" t="s">
        <v>113</v>
      </c>
      <c r="AC259" s="1041" t="s">
        <v>183</v>
      </c>
      <c r="AD259" s="1041" t="s">
        <v>113</v>
      </c>
      <c r="AE259" s="1041" t="s">
        <v>184</v>
      </c>
      <c r="AF259" s="1197" t="s">
        <v>185</v>
      </c>
    </row>
    <row r="260" spans="1:32" s="16" customFormat="1" thickBot="1">
      <c r="A260" s="796">
        <v>1</v>
      </c>
      <c r="B260" s="800">
        <v>2</v>
      </c>
      <c r="C260" s="910">
        <v>3</v>
      </c>
      <c r="D260" s="801">
        <v>4</v>
      </c>
      <c r="E260" s="802">
        <v>5</v>
      </c>
      <c r="F260" s="801">
        <v>6</v>
      </c>
      <c r="G260" s="802">
        <v>7</v>
      </c>
      <c r="H260" s="1183">
        <v>8</v>
      </c>
      <c r="I260" s="801">
        <v>9</v>
      </c>
      <c r="J260" s="802">
        <v>10</v>
      </c>
      <c r="K260" s="801">
        <v>11</v>
      </c>
      <c r="L260" s="802">
        <v>12</v>
      </c>
      <c r="M260" s="801">
        <v>13</v>
      </c>
      <c r="N260" s="803">
        <v>14</v>
      </c>
      <c r="O260" s="804">
        <v>15</v>
      </c>
      <c r="P260" s="1168">
        <v>16</v>
      </c>
      <c r="Q260" s="803">
        <v>17</v>
      </c>
      <c r="R260" s="804">
        <v>18</v>
      </c>
      <c r="S260" s="803">
        <v>19</v>
      </c>
      <c r="T260" s="804">
        <v>20</v>
      </c>
      <c r="U260" s="803">
        <v>21</v>
      </c>
      <c r="V260" s="805">
        <v>22</v>
      </c>
      <c r="Y260" s="99">
        <v>14</v>
      </c>
      <c r="Z260" s="1192">
        <v>15</v>
      </c>
      <c r="AA260" s="99">
        <v>16</v>
      </c>
      <c r="AB260" s="1192">
        <v>17</v>
      </c>
      <c r="AC260" s="99">
        <v>18</v>
      </c>
      <c r="AD260" s="1192">
        <v>19</v>
      </c>
      <c r="AE260" s="99">
        <v>20</v>
      </c>
      <c r="AF260" s="1192">
        <v>21</v>
      </c>
    </row>
    <row r="261" spans="1:32" ht="48" customHeight="1" thickBot="1">
      <c r="A261" s="983">
        <v>1</v>
      </c>
      <c r="B261" s="984" t="s">
        <v>2208</v>
      </c>
      <c r="C261" s="1150" t="s">
        <v>2209</v>
      </c>
      <c r="D261" s="985"/>
      <c r="E261" s="985"/>
      <c r="F261" s="986">
        <v>2</v>
      </c>
      <c r="G261" s="986">
        <v>8</v>
      </c>
      <c r="H261" s="1163">
        <v>5</v>
      </c>
      <c r="I261" s="786">
        <f t="shared" ref="I261" si="69">+F261*G261*H261</f>
        <v>80</v>
      </c>
      <c r="J261" s="988">
        <v>20</v>
      </c>
      <c r="K261" s="160">
        <f>(F261-1)*G261*J261</f>
        <v>160</v>
      </c>
      <c r="L261" s="986">
        <v>1.5</v>
      </c>
      <c r="M261" s="160">
        <f>I261+K261+(L261*G261*2)</f>
        <v>264</v>
      </c>
      <c r="N261" s="986">
        <v>2</v>
      </c>
      <c r="O261" s="986">
        <v>8</v>
      </c>
      <c r="P261" s="1175">
        <v>5</v>
      </c>
      <c r="Q261" s="162">
        <f t="shared" ref="Q261" si="70">N261*O261*P261</f>
        <v>80</v>
      </c>
      <c r="R261" s="988">
        <v>20</v>
      </c>
      <c r="S261" s="160">
        <f>(N261-1)*O261*R261</f>
        <v>160</v>
      </c>
      <c r="T261" s="986">
        <v>1.5</v>
      </c>
      <c r="U261" s="160">
        <f>Q261+S261+(T261*O261*2)</f>
        <v>264</v>
      </c>
      <c r="V261" s="989">
        <f>U261-M261</f>
        <v>0</v>
      </c>
      <c r="Y261" s="986">
        <v>2</v>
      </c>
      <c r="Z261" s="986">
        <v>8</v>
      </c>
      <c r="AA261" s="987">
        <v>5</v>
      </c>
      <c r="AB261" s="162">
        <f>Y261*Z261*AA261</f>
        <v>80</v>
      </c>
      <c r="AC261" s="162">
        <v>20</v>
      </c>
      <c r="AD261" s="162">
        <f>(Y261-1)*Z261*AC261</f>
        <v>160</v>
      </c>
      <c r="AE261" s="986">
        <v>1.5</v>
      </c>
      <c r="AF261" s="162">
        <f>AB261+AD261+(AE261*Z261*2)</f>
        <v>264</v>
      </c>
    </row>
    <row r="262" spans="1:32" ht="22.5" customHeight="1" thickBot="1">
      <c r="A262" s="150"/>
      <c r="B262" s="992"/>
      <c r="C262" s="991"/>
      <c r="D262" s="990"/>
      <c r="E262" s="1033"/>
      <c r="F262" s="993"/>
      <c r="G262" s="993"/>
      <c r="H262" s="1178"/>
      <c r="I262" s="994"/>
      <c r="J262" s="995"/>
      <c r="K262" s="996"/>
      <c r="L262" s="993"/>
      <c r="M262" s="996"/>
      <c r="N262" s="993"/>
      <c r="O262" s="993"/>
      <c r="P262" s="1178"/>
      <c r="Q262" s="994"/>
      <c r="R262" s="995"/>
      <c r="S262" s="996"/>
      <c r="T262" s="993"/>
      <c r="U262" s="996"/>
      <c r="V262" s="997"/>
      <c r="Y262" s="165"/>
      <c r="Z262" s="165"/>
      <c r="AA262" s="166">
        <f>SUM(AA261:AA261)</f>
        <v>5</v>
      </c>
      <c r="AB262" s="166"/>
      <c r="AC262" s="166"/>
      <c r="AD262" s="166">
        <f>SUM(AD261:AD261)</f>
        <v>160</v>
      </c>
      <c r="AE262" s="166"/>
      <c r="AF262" s="166">
        <f>SUM(AF261:AF261)</f>
        <v>264</v>
      </c>
    </row>
    <row r="263" spans="1:32" s="1201" customFormat="1" ht="29.25" customHeight="1" thickBot="1">
      <c r="A263" s="1289"/>
      <c r="B263" s="1290" t="s">
        <v>5893</v>
      </c>
      <c r="C263" s="1290"/>
      <c r="D263" s="1290"/>
      <c r="E263" s="1501">
        <v>0</v>
      </c>
      <c r="F263" s="1288"/>
      <c r="G263" s="1288"/>
      <c r="H263" s="1288"/>
      <c r="I263" s="1288">
        <f>SUM(I261:I262)</f>
        <v>80</v>
      </c>
      <c r="J263" s="1288"/>
      <c r="K263" s="1288">
        <f>SUM(K261:K262)</f>
        <v>160</v>
      </c>
      <c r="L263" s="1288"/>
      <c r="M263" s="1288">
        <f>SUM(M261:M262)</f>
        <v>264</v>
      </c>
      <c r="N263" s="1288"/>
      <c r="O263" s="1288"/>
      <c r="P263" s="1288"/>
      <c r="Q263" s="1288">
        <f>SUM(Q261:Q262)</f>
        <v>80</v>
      </c>
      <c r="R263" s="1288"/>
      <c r="S263" s="1288">
        <f>SUM(S261:S262)</f>
        <v>160</v>
      </c>
      <c r="T263" s="1288"/>
      <c r="U263" s="1288">
        <f>SUM(U261:U262)</f>
        <v>264</v>
      </c>
      <c r="V263" s="1288">
        <f>SUM(V261:V262)</f>
        <v>0</v>
      </c>
    </row>
    <row r="264" spans="1:32" ht="57">
      <c r="A264" s="983"/>
      <c r="B264" s="1156" t="s">
        <v>5894</v>
      </c>
      <c r="C264" s="1136" t="s">
        <v>1</v>
      </c>
      <c r="D264" s="1136" t="s">
        <v>1</v>
      </c>
      <c r="E264" s="1472" t="s">
        <v>1</v>
      </c>
      <c r="F264" s="1136" t="s">
        <v>1</v>
      </c>
      <c r="G264" s="1136" t="s">
        <v>1</v>
      </c>
      <c r="H264" s="1172" t="s">
        <v>1</v>
      </c>
      <c r="I264" s="1136" t="s">
        <v>1</v>
      </c>
      <c r="J264" s="1136" t="s">
        <v>1</v>
      </c>
      <c r="K264" s="1136" t="s">
        <v>1</v>
      </c>
      <c r="L264" s="1136" t="s">
        <v>1</v>
      </c>
      <c r="M264" s="1136" t="s">
        <v>1</v>
      </c>
      <c r="N264" s="1136" t="s">
        <v>1</v>
      </c>
      <c r="O264" s="1136" t="s">
        <v>1</v>
      </c>
      <c r="P264" s="1172"/>
      <c r="Q264" s="1136" t="s">
        <v>1</v>
      </c>
      <c r="R264" s="1136" t="s">
        <v>1</v>
      </c>
      <c r="S264" s="1136" t="s">
        <v>1</v>
      </c>
      <c r="T264" s="1136" t="s">
        <v>1</v>
      </c>
      <c r="U264" s="1136" t="s">
        <v>1</v>
      </c>
      <c r="V264" s="1157" t="s">
        <v>1</v>
      </c>
    </row>
    <row r="265" spans="1:32">
      <c r="A265" s="862">
        <v>1</v>
      </c>
      <c r="B265" s="1158"/>
      <c r="C265" s="1158"/>
      <c r="D265" s="1158"/>
      <c r="E265" s="1475"/>
      <c r="F265" s="1140"/>
      <c r="G265" s="1140"/>
      <c r="H265" s="736"/>
      <c r="I265" s="162">
        <f>F265*G265*H265</f>
        <v>0</v>
      </c>
      <c r="J265" s="162"/>
      <c r="K265" s="162">
        <f>(F265-1)*G265*J265</f>
        <v>0</v>
      </c>
      <c r="L265" s="1140"/>
      <c r="M265" s="162">
        <f>I265+K265+(L265*G265*2)</f>
        <v>0</v>
      </c>
      <c r="N265" s="1140"/>
      <c r="O265" s="1140"/>
      <c r="P265" s="736"/>
      <c r="Q265" s="162">
        <f>N265*O265*P265</f>
        <v>0</v>
      </c>
      <c r="R265" s="162"/>
      <c r="S265" s="162">
        <f>(N265-1)*O265*R265</f>
        <v>0</v>
      </c>
      <c r="T265" s="1140"/>
      <c r="U265" s="162">
        <f>Q265+S265+(T265*O265*2)</f>
        <v>0</v>
      </c>
      <c r="V265" s="808">
        <f>U265-M265</f>
        <v>0</v>
      </c>
    </row>
    <row r="266" spans="1:32">
      <c r="A266" s="862">
        <v>2</v>
      </c>
      <c r="B266" s="1158"/>
      <c r="C266" s="1158"/>
      <c r="D266" s="1158"/>
      <c r="E266" s="1475"/>
      <c r="F266" s="1140"/>
      <c r="G266" s="1140"/>
      <c r="H266" s="736"/>
      <c r="I266" s="162">
        <f>F266*G266*H266</f>
        <v>0</v>
      </c>
      <c r="J266" s="162"/>
      <c r="K266" s="162">
        <f>(F266-1)*G266*J266</f>
        <v>0</v>
      </c>
      <c r="L266" s="1140"/>
      <c r="M266" s="162">
        <f>I266+K266+(L266*G266*2)</f>
        <v>0</v>
      </c>
      <c r="N266" s="1140"/>
      <c r="O266" s="1140"/>
      <c r="P266" s="736"/>
      <c r="Q266" s="162">
        <f>N266*O266*P266</f>
        <v>0</v>
      </c>
      <c r="R266" s="162"/>
      <c r="S266" s="162">
        <f>(N266-1)*O266*R266</f>
        <v>0</v>
      </c>
      <c r="T266" s="1140"/>
      <c r="U266" s="162">
        <f>Q266+S266+(T266*O266*2)</f>
        <v>0</v>
      </c>
      <c r="V266" s="808">
        <f>U266-M266</f>
        <v>0</v>
      </c>
    </row>
    <row r="267" spans="1:32" ht="14.25" thickBot="1">
      <c r="A267" s="1159">
        <v>3</v>
      </c>
      <c r="B267" s="1160"/>
      <c r="C267" s="1160"/>
      <c r="D267" s="1160"/>
      <c r="E267" s="1473"/>
      <c r="F267" s="1137"/>
      <c r="G267" s="1137"/>
      <c r="H267" s="1173"/>
      <c r="I267" s="1161">
        <f>F267*G267*H267</f>
        <v>0</v>
      </c>
      <c r="J267" s="1161"/>
      <c r="K267" s="1161">
        <f>(F267-1)*G267*J267</f>
        <v>0</v>
      </c>
      <c r="L267" s="1137"/>
      <c r="M267" s="1161">
        <f>I267+K267+(L267*G267*2)</f>
        <v>0</v>
      </c>
      <c r="N267" s="1137"/>
      <c r="O267" s="1137"/>
      <c r="P267" s="1173"/>
      <c r="Q267" s="1161">
        <f>N267*O267*P267</f>
        <v>0</v>
      </c>
      <c r="R267" s="1161"/>
      <c r="S267" s="1161">
        <f>(N267-1)*O267*R267</f>
        <v>0</v>
      </c>
      <c r="T267" s="1137"/>
      <c r="U267" s="1161">
        <f>Q267+S267+(T267*O267*2)</f>
        <v>0</v>
      </c>
      <c r="V267" s="1162">
        <f>U267-M267</f>
        <v>0</v>
      </c>
    </row>
    <row r="268" spans="1:32" ht="29.25" thickBot="1">
      <c r="A268" s="163"/>
      <c r="B268" s="164" t="s">
        <v>5895</v>
      </c>
      <c r="C268" s="164"/>
      <c r="D268" s="164"/>
      <c r="E268" s="1505"/>
      <c r="F268" s="165"/>
      <c r="G268" s="165"/>
      <c r="H268" s="1171"/>
      <c r="I268" s="166">
        <f>SUM(I264:I267)</f>
        <v>0</v>
      </c>
      <c r="J268" s="166"/>
      <c r="K268" s="166">
        <f>SUM(K264:K267)</f>
        <v>0</v>
      </c>
      <c r="L268" s="166"/>
      <c r="M268" s="166">
        <f>SUM(M264:M267)</f>
        <v>0</v>
      </c>
      <c r="N268" s="165"/>
      <c r="O268" s="165"/>
      <c r="P268" s="1171"/>
      <c r="Q268" s="166">
        <f>SUM(Q264:Q267)</f>
        <v>0</v>
      </c>
      <c r="R268" s="166"/>
      <c r="S268" s="166">
        <f>SUM(S264:S267)</f>
        <v>0</v>
      </c>
      <c r="T268" s="166"/>
      <c r="U268" s="166">
        <f>SUM(U264:U267)</f>
        <v>0</v>
      </c>
      <c r="V268" s="167">
        <f>SUM(V264:V267)</f>
        <v>0</v>
      </c>
    </row>
    <row r="269" spans="1:32">
      <c r="M269" s="20">
        <v>782.4</v>
      </c>
    </row>
    <row r="270" spans="1:32" ht="18" thickBot="1">
      <c r="A270" s="1039"/>
      <c r="B270" s="202" t="s">
        <v>1980</v>
      </c>
      <c r="C270" s="202"/>
      <c r="D270" s="787"/>
    </row>
    <row r="271" spans="1:32" ht="15" thickBot="1">
      <c r="A271" s="792"/>
      <c r="B271" s="792"/>
      <c r="C271" s="792"/>
      <c r="D271" s="2264" t="s">
        <v>7087</v>
      </c>
      <c r="E271" s="2265"/>
      <c r="F271" s="2255" t="s">
        <v>1978</v>
      </c>
      <c r="G271" s="2256"/>
      <c r="H271" s="2256"/>
      <c r="I271" s="2256"/>
      <c r="J271" s="2256"/>
      <c r="K271" s="2256"/>
      <c r="L271" s="2256"/>
      <c r="M271" s="2257"/>
      <c r="N271" s="2258" t="s">
        <v>4788</v>
      </c>
      <c r="O271" s="2259"/>
      <c r="P271" s="2259"/>
      <c r="Q271" s="2259"/>
      <c r="R271" s="2259"/>
      <c r="S271" s="2259"/>
      <c r="T271" s="2259"/>
      <c r="U271" s="2260"/>
      <c r="V271" s="149"/>
    </row>
    <row r="272" spans="1:32" ht="21.75" customHeight="1">
      <c r="A272" s="793"/>
      <c r="B272" s="793"/>
      <c r="C272" s="793"/>
      <c r="D272" s="777"/>
      <c r="E272" s="1500"/>
      <c r="F272" s="778"/>
      <c r="G272" s="779"/>
      <c r="H272" s="2252" t="s">
        <v>182</v>
      </c>
      <c r="I272" s="2253"/>
      <c r="J272" s="2252" t="s">
        <v>186</v>
      </c>
      <c r="K272" s="2253"/>
      <c r="L272" s="779"/>
      <c r="M272" s="781"/>
      <c r="N272" s="153"/>
      <c r="O272" s="151"/>
      <c r="P272" s="2252" t="s">
        <v>182</v>
      </c>
      <c r="Q272" s="2253"/>
      <c r="R272" s="2250" t="s">
        <v>186</v>
      </c>
      <c r="S272" s="2251"/>
      <c r="T272" s="151"/>
      <c r="U272" s="152"/>
      <c r="V272" s="154"/>
      <c r="Y272" s="1186"/>
      <c r="Z272" s="1187"/>
      <c r="AA272" s="2254" t="s">
        <v>182</v>
      </c>
      <c r="AB272" s="2254"/>
      <c r="AC272" s="2254" t="s">
        <v>186</v>
      </c>
      <c r="AD272" s="2254"/>
      <c r="AE272" s="1187"/>
      <c r="AF272" s="1188"/>
    </row>
    <row r="273" spans="1:32" s="16" customFormat="1" ht="63.75" customHeight="1" thickBot="1">
      <c r="A273" s="794" t="s">
        <v>114</v>
      </c>
      <c r="B273" s="794" t="s">
        <v>179</v>
      </c>
      <c r="C273" s="794" t="s">
        <v>919</v>
      </c>
      <c r="D273" s="791" t="s">
        <v>181</v>
      </c>
      <c r="E273" s="791" t="s">
        <v>185</v>
      </c>
      <c r="F273" s="1139" t="s">
        <v>180</v>
      </c>
      <c r="G273" s="782" t="s">
        <v>181</v>
      </c>
      <c r="H273" s="1167" t="s">
        <v>183</v>
      </c>
      <c r="I273" s="782" t="s">
        <v>113</v>
      </c>
      <c r="J273" s="1135" t="s">
        <v>183</v>
      </c>
      <c r="K273" s="1135" t="s">
        <v>113</v>
      </c>
      <c r="L273" s="782" t="s">
        <v>184</v>
      </c>
      <c r="M273" s="783" t="s">
        <v>185</v>
      </c>
      <c r="N273" s="158" t="s">
        <v>180</v>
      </c>
      <c r="O273" s="155" t="s">
        <v>181</v>
      </c>
      <c r="P273" s="1167" t="s">
        <v>183</v>
      </c>
      <c r="Q273" s="782" t="s">
        <v>113</v>
      </c>
      <c r="R273" s="1041" t="s">
        <v>183</v>
      </c>
      <c r="S273" s="1041" t="s">
        <v>113</v>
      </c>
      <c r="T273" s="155" t="s">
        <v>187</v>
      </c>
      <c r="U273" s="157" t="s">
        <v>185</v>
      </c>
      <c r="V273" s="159" t="s">
        <v>188</v>
      </c>
      <c r="Y273" s="1189" t="s">
        <v>180</v>
      </c>
      <c r="Z273" s="1190" t="s">
        <v>181</v>
      </c>
      <c r="AA273" s="1190" t="s">
        <v>183</v>
      </c>
      <c r="AB273" s="1190" t="s">
        <v>113</v>
      </c>
      <c r="AC273" s="1190" t="s">
        <v>183</v>
      </c>
      <c r="AD273" s="1190" t="s">
        <v>113</v>
      </c>
      <c r="AE273" s="1190" t="s">
        <v>187</v>
      </c>
      <c r="AF273" s="1191" t="s">
        <v>185</v>
      </c>
    </row>
    <row r="274" spans="1:32" s="16" customFormat="1" thickBot="1">
      <c r="A274" s="796">
        <v>1</v>
      </c>
      <c r="B274" s="800">
        <v>2</v>
      </c>
      <c r="C274" s="910">
        <v>3</v>
      </c>
      <c r="D274" s="801">
        <v>4</v>
      </c>
      <c r="E274" s="802">
        <v>5</v>
      </c>
      <c r="F274" s="801">
        <v>6</v>
      </c>
      <c r="G274" s="802">
        <v>7</v>
      </c>
      <c r="H274" s="1183">
        <v>8</v>
      </c>
      <c r="I274" s="801">
        <v>9</v>
      </c>
      <c r="J274" s="802">
        <v>10</v>
      </c>
      <c r="K274" s="801">
        <v>11</v>
      </c>
      <c r="L274" s="802">
        <v>12</v>
      </c>
      <c r="M274" s="801">
        <v>13</v>
      </c>
      <c r="N274" s="803">
        <v>14</v>
      </c>
      <c r="O274" s="804">
        <v>15</v>
      </c>
      <c r="P274" s="1168">
        <v>16</v>
      </c>
      <c r="Q274" s="803">
        <v>17</v>
      </c>
      <c r="R274" s="804">
        <v>18</v>
      </c>
      <c r="S274" s="803">
        <v>19</v>
      </c>
      <c r="T274" s="804">
        <v>20</v>
      </c>
      <c r="U274" s="803">
        <v>21</v>
      </c>
      <c r="V274" s="805">
        <v>22</v>
      </c>
      <c r="Y274" s="1192">
        <v>14</v>
      </c>
      <c r="Z274" s="1193">
        <v>15</v>
      </c>
      <c r="AA274" s="1193">
        <v>16</v>
      </c>
      <c r="AB274" s="100">
        <v>17</v>
      </c>
      <c r="AC274" s="1193">
        <v>18</v>
      </c>
      <c r="AD274" s="1193">
        <v>19</v>
      </c>
      <c r="AE274" s="100">
        <v>20</v>
      </c>
      <c r="AF274" s="1193">
        <v>21</v>
      </c>
    </row>
    <row r="275" spans="1:32" ht="48" customHeight="1">
      <c r="A275" s="983">
        <v>1</v>
      </c>
      <c r="B275" s="721" t="s">
        <v>4798</v>
      </c>
      <c r="C275" s="1198" t="s">
        <v>5905</v>
      </c>
      <c r="D275" s="985"/>
      <c r="E275" s="985"/>
      <c r="F275" s="986">
        <v>1</v>
      </c>
      <c r="G275" s="986">
        <v>11</v>
      </c>
      <c r="H275" s="1163">
        <v>5</v>
      </c>
      <c r="I275" s="786">
        <f t="shared" ref="I275:I277" si="71">+F275*G275*H275</f>
        <v>55</v>
      </c>
      <c r="J275" s="988">
        <v>20</v>
      </c>
      <c r="K275" s="160">
        <f>(F275-1)*G275*J275</f>
        <v>0</v>
      </c>
      <c r="L275" s="986">
        <v>1.5</v>
      </c>
      <c r="M275" s="160">
        <f>I275+K275+(L275*G275*2)</f>
        <v>88</v>
      </c>
      <c r="N275" s="986">
        <v>1</v>
      </c>
      <c r="O275" s="986"/>
      <c r="P275" s="1163">
        <v>5</v>
      </c>
      <c r="Q275" s="786">
        <f t="shared" ref="Q275:Q277" si="72">+N275*O275*P275</f>
        <v>0</v>
      </c>
      <c r="R275" s="988">
        <v>20</v>
      </c>
      <c r="S275" s="160">
        <f>(N275-1)*O275*R275</f>
        <v>0</v>
      </c>
      <c r="T275" s="986">
        <v>1.5</v>
      </c>
      <c r="U275" s="160">
        <f>Q275+S275+(T275*O275*2)</f>
        <v>0</v>
      </c>
      <c r="V275" s="989">
        <f>U275-M275</f>
        <v>-88</v>
      </c>
      <c r="Y275" s="1147" t="s">
        <v>1</v>
      </c>
      <c r="Z275" s="1147" t="s">
        <v>1</v>
      </c>
      <c r="AA275" s="1147"/>
      <c r="AB275" s="1147" t="s">
        <v>1</v>
      </c>
      <c r="AC275" s="1147" t="s">
        <v>1</v>
      </c>
      <c r="AD275" s="1147" t="s">
        <v>1</v>
      </c>
      <c r="AE275" s="1147" t="s">
        <v>1</v>
      </c>
      <c r="AF275" s="1147" t="s">
        <v>1</v>
      </c>
    </row>
    <row r="276" spans="1:32" ht="48" customHeight="1">
      <c r="A276" s="983">
        <v>2</v>
      </c>
      <c r="B276" s="721" t="s">
        <v>4799</v>
      </c>
      <c r="C276" s="1199" t="s">
        <v>5905</v>
      </c>
      <c r="D276" s="985"/>
      <c r="E276" s="985"/>
      <c r="F276" s="986">
        <v>1</v>
      </c>
      <c r="G276" s="986">
        <v>12</v>
      </c>
      <c r="H276" s="1163">
        <v>5</v>
      </c>
      <c r="I276" s="786">
        <f t="shared" si="71"/>
        <v>60</v>
      </c>
      <c r="J276" s="988">
        <v>20</v>
      </c>
      <c r="K276" s="160">
        <f>(F276-1)*G276*J276</f>
        <v>0</v>
      </c>
      <c r="L276" s="986">
        <v>1.2</v>
      </c>
      <c r="M276" s="160">
        <f>I276+K276+(L276*G276*2)</f>
        <v>88.8</v>
      </c>
      <c r="N276" s="986">
        <v>1</v>
      </c>
      <c r="O276" s="986"/>
      <c r="P276" s="1163">
        <v>5</v>
      </c>
      <c r="Q276" s="786">
        <f t="shared" si="72"/>
        <v>0</v>
      </c>
      <c r="R276" s="988">
        <v>20</v>
      </c>
      <c r="S276" s="160">
        <f>(N276-1)*O276*R276</f>
        <v>0</v>
      </c>
      <c r="T276" s="986">
        <v>1.2</v>
      </c>
      <c r="U276" s="160">
        <f>Q276+S276+(T276*O276*2)</f>
        <v>0</v>
      </c>
      <c r="V276" s="989">
        <f>U276-M276</f>
        <v>-88.8</v>
      </c>
      <c r="Y276" s="1151">
        <v>8</v>
      </c>
      <c r="Z276" s="1151">
        <v>2</v>
      </c>
      <c r="AA276" s="162">
        <v>5</v>
      </c>
      <c r="AB276" s="162">
        <f>Y276*Z276*AA276</f>
        <v>80</v>
      </c>
      <c r="AC276" s="162">
        <v>5</v>
      </c>
      <c r="AD276" s="162">
        <f>(Y276-1)*Z276*AC276</f>
        <v>70</v>
      </c>
      <c r="AE276" s="1151"/>
      <c r="AF276" s="162">
        <f>AB276+AD276+(AE276*Z276*2)</f>
        <v>150</v>
      </c>
    </row>
    <row r="277" spans="1:32" ht="48" customHeight="1" thickBot="1">
      <c r="A277" s="983">
        <v>3</v>
      </c>
      <c r="B277" s="721" t="s">
        <v>5904</v>
      </c>
      <c r="C277" s="1200" t="s">
        <v>5906</v>
      </c>
      <c r="D277" s="985"/>
      <c r="E277" s="985"/>
      <c r="F277" s="986">
        <v>2</v>
      </c>
      <c r="G277" s="986">
        <v>6</v>
      </c>
      <c r="H277" s="1163">
        <v>5</v>
      </c>
      <c r="I277" s="786">
        <f t="shared" si="71"/>
        <v>60</v>
      </c>
      <c r="J277" s="988">
        <v>20</v>
      </c>
      <c r="K277" s="160">
        <f>(F277-1)*G277*J277</f>
        <v>120</v>
      </c>
      <c r="L277" s="986">
        <v>1.2</v>
      </c>
      <c r="M277" s="160">
        <f>I277+K277+(L277*G277*2)</f>
        <v>194.4</v>
      </c>
      <c r="N277" s="986">
        <v>2</v>
      </c>
      <c r="O277" s="986"/>
      <c r="P277" s="1163">
        <v>5</v>
      </c>
      <c r="Q277" s="786">
        <f t="shared" si="72"/>
        <v>0</v>
      </c>
      <c r="R277" s="988">
        <v>20</v>
      </c>
      <c r="S277" s="160">
        <f>(N277-1)*O277*R277</f>
        <v>0</v>
      </c>
      <c r="T277" s="986">
        <v>1.2</v>
      </c>
      <c r="U277" s="160">
        <f>Q277+S277+(T277*O277*2)</f>
        <v>0</v>
      </c>
      <c r="V277" s="989">
        <f>U277-M277</f>
        <v>-194.4</v>
      </c>
      <c r="Y277" s="1151">
        <v>6</v>
      </c>
      <c r="Z277" s="1151">
        <v>2</v>
      </c>
      <c r="AA277" s="162">
        <v>5</v>
      </c>
      <c r="AB277" s="162">
        <f>Y277*Z277*AA277</f>
        <v>60</v>
      </c>
      <c r="AC277" s="162">
        <v>5</v>
      </c>
      <c r="AD277" s="162">
        <f>(Y277-1)*Z277*AC277</f>
        <v>50</v>
      </c>
      <c r="AE277" s="1151"/>
      <c r="AF277" s="162">
        <f>AB277+AD277+(AE277*Z277*2)</f>
        <v>110</v>
      </c>
    </row>
    <row r="278" spans="1:32" ht="22.5" customHeight="1" thickBot="1">
      <c r="A278" s="150"/>
      <c r="B278" s="992"/>
      <c r="C278" s="1034"/>
      <c r="D278" s="1033"/>
      <c r="E278" s="1033"/>
      <c r="F278" s="993"/>
      <c r="G278" s="993"/>
      <c r="H278" s="1178"/>
      <c r="I278" s="994"/>
      <c r="J278" s="995"/>
      <c r="K278" s="996"/>
      <c r="L278" s="993"/>
      <c r="M278" s="996">
        <v>-1.2</v>
      </c>
      <c r="N278" s="993"/>
      <c r="O278" s="993"/>
      <c r="P278" s="1178"/>
      <c r="Q278" s="994"/>
      <c r="R278" s="995"/>
      <c r="S278" s="996"/>
      <c r="T278" s="993"/>
      <c r="U278" s="996"/>
      <c r="V278" s="989">
        <f>U278-M278</f>
        <v>1.2</v>
      </c>
      <c r="Y278" s="1148">
        <v>6</v>
      </c>
      <c r="Z278" s="1148">
        <v>2</v>
      </c>
      <c r="AA278" s="1161">
        <v>5</v>
      </c>
      <c r="AB278" s="1161">
        <f>Y278*Z278*AA278</f>
        <v>60</v>
      </c>
      <c r="AC278" s="1161">
        <v>5</v>
      </c>
      <c r="AD278" s="1161">
        <f>(Y278-1)*Z278*AC278</f>
        <v>50</v>
      </c>
      <c r="AE278" s="1148"/>
      <c r="AF278" s="1161">
        <f>AB278+AD278+(AE278*Z278*2)</f>
        <v>110</v>
      </c>
    </row>
    <row r="279" spans="1:32" s="1201" customFormat="1" ht="29.25" customHeight="1" thickBot="1">
      <c r="A279" s="1289"/>
      <c r="B279" s="1290" t="s">
        <v>5893</v>
      </c>
      <c r="C279" s="1290"/>
      <c r="D279" s="1290"/>
      <c r="E279" s="1501">
        <v>0</v>
      </c>
      <c r="F279" s="1288"/>
      <c r="G279" s="1288"/>
      <c r="H279" s="1288"/>
      <c r="I279" s="1288">
        <f>SUM(I275:I278)</f>
        <v>175</v>
      </c>
      <c r="J279" s="1288"/>
      <c r="K279" s="1288">
        <f>SUM(K275:K278)</f>
        <v>120</v>
      </c>
      <c r="L279" s="1288"/>
      <c r="M279" s="1288">
        <f>SUM(M275:M278)</f>
        <v>370.00000000000006</v>
      </c>
      <c r="N279" s="1288"/>
      <c r="O279" s="1288"/>
      <c r="P279" s="1288"/>
      <c r="Q279" s="1288">
        <f>SUM(Q275:Q278)</f>
        <v>0</v>
      </c>
      <c r="R279" s="1288"/>
      <c r="S279" s="1288">
        <f>SUM(S275:S278)</f>
        <v>0</v>
      </c>
      <c r="T279" s="1288"/>
      <c r="U279" s="1288">
        <f>SUM(U275:U278)</f>
        <v>0</v>
      </c>
      <c r="V279" s="1288">
        <f>SUM(V275:V278)</f>
        <v>-370.00000000000006</v>
      </c>
      <c r="Y279" s="1171"/>
      <c r="Z279" s="1171"/>
      <c r="AA279" s="1171"/>
      <c r="AB279" s="1171">
        <f>SUM(AB275:AB278)</f>
        <v>200</v>
      </c>
      <c r="AC279" s="1171"/>
      <c r="AD279" s="1171">
        <f>SUM(AD275:AD278)</f>
        <v>170</v>
      </c>
      <c r="AE279" s="1171"/>
      <c r="AF279" s="1171">
        <f>SUM(AF275:AF278)</f>
        <v>370</v>
      </c>
    </row>
    <row r="280" spans="1:32" ht="57">
      <c r="A280" s="983"/>
      <c r="B280" s="1156" t="s">
        <v>5894</v>
      </c>
      <c r="C280" s="1136" t="s">
        <v>1</v>
      </c>
      <c r="D280" s="1136" t="s">
        <v>1</v>
      </c>
      <c r="E280" s="1472" t="s">
        <v>1</v>
      </c>
      <c r="F280" s="1136" t="s">
        <v>1</v>
      </c>
      <c r="G280" s="1136" t="s">
        <v>1</v>
      </c>
      <c r="H280" s="1172" t="s">
        <v>1</v>
      </c>
      <c r="I280" s="1136" t="s">
        <v>1</v>
      </c>
      <c r="J280" s="1136" t="s">
        <v>1</v>
      </c>
      <c r="K280" s="1136" t="s">
        <v>1</v>
      </c>
      <c r="L280" s="1136" t="s">
        <v>1</v>
      </c>
      <c r="M280" s="1136" t="s">
        <v>1</v>
      </c>
      <c r="N280" s="1136" t="s">
        <v>1</v>
      </c>
      <c r="O280" s="1136" t="s">
        <v>1</v>
      </c>
      <c r="P280" s="1172"/>
      <c r="Q280" s="1136" t="s">
        <v>1</v>
      </c>
      <c r="R280" s="1136" t="s">
        <v>1</v>
      </c>
      <c r="S280" s="1136" t="s">
        <v>1</v>
      </c>
      <c r="T280" s="1136" t="s">
        <v>1</v>
      </c>
      <c r="U280" s="1136" t="s">
        <v>1</v>
      </c>
      <c r="V280" s="1157" t="s">
        <v>1</v>
      </c>
    </row>
    <row r="281" spans="1:32">
      <c r="A281" s="862">
        <v>1</v>
      </c>
      <c r="B281" s="1158"/>
      <c r="C281" s="1158"/>
      <c r="D281" s="1158"/>
      <c r="E281" s="1475"/>
      <c r="F281" s="1140"/>
      <c r="G281" s="1140"/>
      <c r="H281" s="736"/>
      <c r="I281" s="162">
        <f>F281*G281*H281</f>
        <v>0</v>
      </c>
      <c r="J281" s="162"/>
      <c r="K281" s="162">
        <f>(F281-1)*G281*J281</f>
        <v>0</v>
      </c>
      <c r="L281" s="1140"/>
      <c r="M281" s="162">
        <f>I281+K281+(L281*G281*2)</f>
        <v>0</v>
      </c>
      <c r="N281" s="1140"/>
      <c r="O281" s="1140"/>
      <c r="P281" s="736"/>
      <c r="Q281" s="162">
        <f>N281*O281*P281</f>
        <v>0</v>
      </c>
      <c r="R281" s="162"/>
      <c r="S281" s="162">
        <f>(N281-1)*O281*R281</f>
        <v>0</v>
      </c>
      <c r="T281" s="1140"/>
      <c r="U281" s="162">
        <f>Q281+S281+(T281*O281*2)</f>
        <v>0</v>
      </c>
      <c r="V281" s="808">
        <f>U281-M281</f>
        <v>0</v>
      </c>
    </row>
    <row r="282" spans="1:32">
      <c r="A282" s="862">
        <v>2</v>
      </c>
      <c r="B282" s="1158"/>
      <c r="C282" s="1158"/>
      <c r="D282" s="1158"/>
      <c r="E282" s="1475"/>
      <c r="F282" s="1140"/>
      <c r="G282" s="1140"/>
      <c r="H282" s="736"/>
      <c r="I282" s="162">
        <f>F282*G282*H282</f>
        <v>0</v>
      </c>
      <c r="J282" s="162"/>
      <c r="K282" s="162">
        <f>(F282-1)*G282*J282</f>
        <v>0</v>
      </c>
      <c r="L282" s="1140"/>
      <c r="M282" s="162">
        <f>I282+K282+(L282*G282*2)</f>
        <v>0</v>
      </c>
      <c r="N282" s="1140"/>
      <c r="O282" s="1140"/>
      <c r="P282" s="736"/>
      <c r="Q282" s="162">
        <f>N282*O282*P282</f>
        <v>0</v>
      </c>
      <c r="R282" s="162"/>
      <c r="S282" s="162">
        <f>(N282-1)*O282*R282</f>
        <v>0</v>
      </c>
      <c r="T282" s="1140"/>
      <c r="U282" s="162">
        <f>Q282+S282+(T282*O282*2)</f>
        <v>0</v>
      </c>
      <c r="V282" s="808">
        <f>U282-M282</f>
        <v>0</v>
      </c>
    </row>
    <row r="283" spans="1:32" ht="14.25" thickBot="1">
      <c r="A283" s="1159">
        <v>3</v>
      </c>
      <c r="B283" s="1160"/>
      <c r="C283" s="1160"/>
      <c r="D283" s="1160"/>
      <c r="E283" s="1473"/>
      <c r="F283" s="1137"/>
      <c r="G283" s="1137"/>
      <c r="H283" s="1173"/>
      <c r="I283" s="1161">
        <f>F283*G283*H283</f>
        <v>0</v>
      </c>
      <c r="J283" s="1161"/>
      <c r="K283" s="1161">
        <f>(F283-1)*G283*J283</f>
        <v>0</v>
      </c>
      <c r="L283" s="1137"/>
      <c r="M283" s="1161">
        <f>I283+K283+(L283*G283*2)</f>
        <v>0</v>
      </c>
      <c r="N283" s="1137"/>
      <c r="O283" s="1137"/>
      <c r="P283" s="1173"/>
      <c r="Q283" s="1161">
        <f>N283*O283*P283</f>
        <v>0</v>
      </c>
      <c r="R283" s="1161"/>
      <c r="S283" s="1161">
        <f>(N283-1)*O283*R283</f>
        <v>0</v>
      </c>
      <c r="T283" s="1137"/>
      <c r="U283" s="1161">
        <f>Q283+S283+(T283*O283*2)</f>
        <v>0</v>
      </c>
      <c r="V283" s="1162">
        <f>U283-M283</f>
        <v>0</v>
      </c>
    </row>
    <row r="284" spans="1:32" ht="29.25" thickBot="1">
      <c r="A284" s="163"/>
      <c r="B284" s="164" t="s">
        <v>5895</v>
      </c>
      <c r="C284" s="164"/>
      <c r="D284" s="164"/>
      <c r="E284" s="1505"/>
      <c r="F284" s="165"/>
      <c r="G284" s="165"/>
      <c r="H284" s="1171"/>
      <c r="I284" s="166">
        <f>SUM(I280:I283)</f>
        <v>0</v>
      </c>
      <c r="J284" s="166"/>
      <c r="K284" s="166">
        <f>SUM(K280:K283)</f>
        <v>0</v>
      </c>
      <c r="L284" s="166"/>
      <c r="M284" s="166">
        <f>SUM(M280:M283)</f>
        <v>0</v>
      </c>
      <c r="N284" s="165"/>
      <c r="O284" s="165"/>
      <c r="P284" s="1171"/>
      <c r="Q284" s="166">
        <f>SUM(Q280:Q283)</f>
        <v>0</v>
      </c>
      <c r="R284" s="166"/>
      <c r="S284" s="166">
        <f>SUM(S280:S283)</f>
        <v>0</v>
      </c>
      <c r="T284" s="166"/>
      <c r="U284" s="166">
        <f>SUM(U280:U283)</f>
        <v>0</v>
      </c>
      <c r="V284" s="167">
        <f>SUM(V280:V283)</f>
        <v>0</v>
      </c>
      <c r="Y284" s="1067"/>
      <c r="Z284" s="1067"/>
      <c r="AA284" s="1068"/>
      <c r="AB284" s="1068"/>
      <c r="AC284" s="1068"/>
      <c r="AD284" s="1067"/>
      <c r="AE284" s="1068"/>
    </row>
    <row r="285" spans="1:32">
      <c r="A285" s="1039"/>
      <c r="M285" s="20">
        <v>370</v>
      </c>
      <c r="Y285" s="1067"/>
      <c r="Z285" s="1067"/>
      <c r="AA285" s="1068"/>
      <c r="AB285" s="1068"/>
      <c r="AC285" s="1068"/>
      <c r="AD285" s="1067"/>
      <c r="AE285" s="1068"/>
    </row>
    <row r="286" spans="1:32" ht="14.25" thickBot="1">
      <c r="A286" s="1142"/>
      <c r="Y286" s="1067"/>
      <c r="Z286" s="1067"/>
      <c r="AA286" s="1068"/>
      <c r="AB286" s="1068"/>
      <c r="AC286" s="1068"/>
      <c r="AD286" s="1067"/>
      <c r="AE286" s="1068"/>
    </row>
    <row r="287" spans="1:32" ht="33.75" thickBot="1">
      <c r="A287" s="163"/>
      <c r="B287" s="728" t="s">
        <v>5896</v>
      </c>
      <c r="C287" s="728"/>
      <c r="D287" s="729"/>
      <c r="E287" s="729">
        <f>E64+E126+E249+E235+E220+E206+E190+E176+E158+E141+E86+E34+E108+E263+E279</f>
        <v>5275.1</v>
      </c>
      <c r="F287" s="729"/>
      <c r="G287" s="729"/>
      <c r="H287" s="729"/>
      <c r="I287" s="729">
        <f>I64+I126+I249+I235+I220+I206+I190+I176+I158+I141+I86+I34+I108+I263+I279</f>
        <v>8575</v>
      </c>
      <c r="J287" s="729"/>
      <c r="K287" s="729">
        <f>K64+K126+K249+K235+K220+K206+K190+K176+K158+K141+K86+K34+K108+K263+K279</f>
        <v>22545</v>
      </c>
      <c r="L287" s="729"/>
      <c r="M287" s="729">
        <f>M64+M126+M249+M235+M220+M206+M190+M176+M158+M141+M86+M34+M108+M263+M279</f>
        <v>32618.1</v>
      </c>
      <c r="N287" s="729"/>
      <c r="O287" s="729"/>
      <c r="P287" s="729"/>
      <c r="Q287" s="729">
        <f>Q64+Q126+Q249+Q235+Q220+Q206+Q190+Q176+Q158+Q141+Q86+Q34+Q108+Q263+Q279</f>
        <v>8370</v>
      </c>
      <c r="R287" s="729"/>
      <c r="S287" s="729">
        <f>S64+S126+S249+S235+S220+S206+S190+S176+S158+S141+S86+S34+S108+S263+S279</f>
        <v>22365</v>
      </c>
      <c r="T287" s="729"/>
      <c r="U287" s="729">
        <f>U64+U126+U249+U235+U220+U206+U190+U176+U158+U141+U86+U34+U108+U263+U279</f>
        <v>32138.5</v>
      </c>
      <c r="V287" s="729">
        <f>V64+V126+V249+V235+V220+V206+V190+V176+V158+V141+V86+V34+V108+V263+V279</f>
        <v>-544.20000000000005</v>
      </c>
      <c r="Y287" s="1067"/>
      <c r="Z287" s="1067"/>
      <c r="AA287" s="1068"/>
      <c r="AB287" s="1068"/>
      <c r="AC287" s="1068"/>
      <c r="AD287" s="1067"/>
      <c r="AE287" s="1068"/>
    </row>
    <row r="288" spans="1:32" ht="14.25" thickBot="1">
      <c r="Y288" s="1067"/>
      <c r="Z288" s="1067"/>
      <c r="AA288" s="1068"/>
      <c r="AB288" s="1068"/>
      <c r="AC288" s="1068"/>
      <c r="AD288" s="1067"/>
      <c r="AE288" s="1068"/>
    </row>
    <row r="289" spans="1:31" ht="33.75" thickBot="1">
      <c r="A289" s="163"/>
      <c r="B289" s="728" t="s">
        <v>5897</v>
      </c>
      <c r="C289" s="728"/>
      <c r="D289" s="729"/>
      <c r="E289" s="729">
        <f>+E47+E69+E91+E113+E132+E146+E163+E181+E195+E211+E225+E240+E254+E268+E284</f>
        <v>3742.51</v>
      </c>
      <c r="F289" s="729"/>
      <c r="G289" s="729"/>
      <c r="H289" s="729"/>
      <c r="I289" s="729">
        <f>+I47+I69+I91+I113+I132+I146+I163+I181+I195+I211+I225+I240+I254+I268+I284</f>
        <v>706.10241200639996</v>
      </c>
      <c r="J289" s="729"/>
      <c r="K289" s="729">
        <f>+K47+K69+K91+K113+K132+K146+K163+K181+K195+K211+K225+K240+K254+K268+K284</f>
        <v>1088.27568</v>
      </c>
      <c r="L289" s="729"/>
      <c r="M289" s="729">
        <f>+M47+M69+M91+M113+M132+M146+M163+M181+M195+M211+M225+M240+M254+M268+M284</f>
        <v>4999.9780920064004</v>
      </c>
      <c r="N289" s="729"/>
      <c r="O289" s="729"/>
      <c r="P289" s="729"/>
      <c r="Q289" s="729">
        <f>+Q47+Q69+Q91+Q113+Q132+Q146+Q163+Q181+Q195+Q211+Q225+Q240+Q254+Q268+Q284</f>
        <v>2489.4206950080002</v>
      </c>
      <c r="R289" s="729"/>
      <c r="S289" s="729">
        <f>+S47+S69+S91+S113+S132+S146+S163+S181+S195+S211+S225+S240+S254+S268+S284</f>
        <v>2935.8229200000001</v>
      </c>
      <c r="T289" s="729"/>
      <c r="U289" s="729">
        <f>+U47+U69+U91+U113+U132+U146+U163+U181+U195+U211+U225+U240+U254+U268+U284</f>
        <v>15000.043615008</v>
      </c>
      <c r="V289" s="729">
        <f>+V47+V69+V91+V113+V132+V146+V163+V181+V195+V211+V225+V240+V254+V268+V284</f>
        <v>10000.0655230016</v>
      </c>
      <c r="Y289" s="1067"/>
      <c r="Z289" s="1067"/>
      <c r="AA289" s="1068"/>
      <c r="AB289" s="1068"/>
      <c r="AC289" s="1068"/>
      <c r="AD289" s="1067"/>
      <c r="AE289" s="1068"/>
    </row>
    <row r="290" spans="1:31">
      <c r="Y290" s="1067"/>
      <c r="Z290" s="1067"/>
      <c r="AA290" s="1068"/>
      <c r="AB290" s="1068"/>
      <c r="AC290" s="1068"/>
      <c r="AD290" s="1067"/>
      <c r="AE290" s="1068"/>
    </row>
    <row r="291" spans="1:31">
      <c r="Y291" s="1067"/>
      <c r="Z291" s="1067"/>
      <c r="AA291" s="1068"/>
      <c r="AB291" s="1068"/>
      <c r="AC291" s="1068"/>
      <c r="AD291" s="1067"/>
      <c r="AE291" s="1068"/>
    </row>
    <row r="292" spans="1:31" ht="14.25">
      <c r="Y292" s="1069"/>
      <c r="Z292" s="1069"/>
      <c r="AA292" s="1070"/>
      <c r="AB292" s="1070"/>
      <c r="AC292" s="1070"/>
      <c r="AD292" s="1070"/>
      <c r="AE292" s="1070"/>
    </row>
  </sheetData>
  <autoFilter ref="D1:D287"/>
  <mergeCells count="128">
    <mergeCell ref="AA272:AB272"/>
    <mergeCell ref="AC272:AD272"/>
    <mergeCell ref="AA229:AB229"/>
    <mergeCell ref="AC229:AD229"/>
    <mergeCell ref="AA244:AB244"/>
    <mergeCell ref="AC244:AD244"/>
    <mergeCell ref="AA258:AB258"/>
    <mergeCell ref="AC258:AD258"/>
    <mergeCell ref="Y183:AF183"/>
    <mergeCell ref="Y197:AF197"/>
    <mergeCell ref="AA215:AB215"/>
    <mergeCell ref="AC215:AD215"/>
    <mergeCell ref="R258:S258"/>
    <mergeCell ref="D271:E271"/>
    <mergeCell ref="F271:M271"/>
    <mergeCell ref="N271:U271"/>
    <mergeCell ref="H215:I215"/>
    <mergeCell ref="P215:Q215"/>
    <mergeCell ref="D243:E243"/>
    <mergeCell ref="F243:M243"/>
    <mergeCell ref="N243:U243"/>
    <mergeCell ref="F228:M228"/>
    <mergeCell ref="N228:U228"/>
    <mergeCell ref="J215:K215"/>
    <mergeCell ref="R215:S215"/>
    <mergeCell ref="H244:I244"/>
    <mergeCell ref="P244:Q244"/>
    <mergeCell ref="H258:I258"/>
    <mergeCell ref="P258:Q258"/>
    <mergeCell ref="J244:K244"/>
    <mergeCell ref="R244:S244"/>
    <mergeCell ref="D168:E168"/>
    <mergeCell ref="J95:K95"/>
    <mergeCell ref="R95:S95"/>
    <mergeCell ref="D135:E135"/>
    <mergeCell ref="F135:M135"/>
    <mergeCell ref="D257:E257"/>
    <mergeCell ref="F257:M257"/>
    <mergeCell ref="N257:U257"/>
    <mergeCell ref="D214:E214"/>
    <mergeCell ref="D198:E198"/>
    <mergeCell ref="F198:M198"/>
    <mergeCell ref="H169:I169"/>
    <mergeCell ref="N198:U198"/>
    <mergeCell ref="R185:S185"/>
    <mergeCell ref="D117:E117"/>
    <mergeCell ref="F117:M117"/>
    <mergeCell ref="N117:U117"/>
    <mergeCell ref="H95:I95"/>
    <mergeCell ref="P95:Q95"/>
    <mergeCell ref="B13:M13"/>
    <mergeCell ref="D94:E94"/>
    <mergeCell ref="F94:M94"/>
    <mergeCell ref="N94:U94"/>
    <mergeCell ref="B23:K23"/>
    <mergeCell ref="D72:E72"/>
    <mergeCell ref="F72:M72"/>
    <mergeCell ref="N72:U72"/>
    <mergeCell ref="J51:K51"/>
    <mergeCell ref="R51:S51"/>
    <mergeCell ref="D50:E50"/>
    <mergeCell ref="F50:M50"/>
    <mergeCell ref="N50:U50"/>
    <mergeCell ref="H51:I51"/>
    <mergeCell ref="P51:Q51"/>
    <mergeCell ref="H73:I73"/>
    <mergeCell ref="P73:Q73"/>
    <mergeCell ref="J73:K73"/>
    <mergeCell ref="R73:S73"/>
    <mergeCell ref="S2:U2"/>
    <mergeCell ref="F9:M9"/>
    <mergeCell ref="B4:M4"/>
    <mergeCell ref="B6:M6"/>
    <mergeCell ref="J10:K10"/>
    <mergeCell ref="D9:E9"/>
    <mergeCell ref="N9:U9"/>
    <mergeCell ref="R10:S10"/>
    <mergeCell ref="B3:F3"/>
    <mergeCell ref="U8:V8"/>
    <mergeCell ref="H10:I10"/>
    <mergeCell ref="P10:Q10"/>
    <mergeCell ref="H272:I272"/>
    <mergeCell ref="P272:Q272"/>
    <mergeCell ref="D150:E150"/>
    <mergeCell ref="F150:M150"/>
    <mergeCell ref="N150:U150"/>
    <mergeCell ref="J151:K151"/>
    <mergeCell ref="R151:S151"/>
    <mergeCell ref="D184:E184"/>
    <mergeCell ref="R229:S229"/>
    <mergeCell ref="H229:I229"/>
    <mergeCell ref="P229:Q229"/>
    <mergeCell ref="J169:K169"/>
    <mergeCell ref="R169:S169"/>
    <mergeCell ref="J229:K229"/>
    <mergeCell ref="F214:M214"/>
    <mergeCell ref="N214:U214"/>
    <mergeCell ref="F184:M184"/>
    <mergeCell ref="N184:U184"/>
    <mergeCell ref="J185:K185"/>
    <mergeCell ref="D228:E228"/>
    <mergeCell ref="P199:Q199"/>
    <mergeCell ref="J272:K272"/>
    <mergeCell ref="R272:S272"/>
    <mergeCell ref="J258:K258"/>
    <mergeCell ref="AB73:AC73"/>
    <mergeCell ref="H185:I185"/>
    <mergeCell ref="P185:Q185"/>
    <mergeCell ref="H199:I199"/>
    <mergeCell ref="AA169:AB169"/>
    <mergeCell ref="AC169:AD169"/>
    <mergeCell ref="J199:K199"/>
    <mergeCell ref="R199:S199"/>
    <mergeCell ref="H118:I118"/>
    <mergeCell ref="P118:Q118"/>
    <mergeCell ref="P169:Q169"/>
    <mergeCell ref="H136:I136"/>
    <mergeCell ref="P136:Q136"/>
    <mergeCell ref="F168:M168"/>
    <mergeCell ref="N168:U168"/>
    <mergeCell ref="Y149:AE149"/>
    <mergeCell ref="H151:I151"/>
    <mergeCell ref="P151:Q151"/>
    <mergeCell ref="N135:U135"/>
    <mergeCell ref="J118:K118"/>
    <mergeCell ref="R118:S118"/>
    <mergeCell ref="J136:K136"/>
    <mergeCell ref="R136:S136"/>
  </mergeCells>
  <phoneticPr fontId="2" type="noConversion"/>
  <printOptions horizontalCentered="1"/>
  <pageMargins left="0.31496062992125984" right="0.23622047244094491" top="0.27559055118110237" bottom="0.23622047244094491" header="0.23622047244094491" footer="0.15748031496062992"/>
  <pageSetup paperSize="9" scale="55" orientation="landscape" r:id="rId1"/>
  <headerFooter alignWithMargins="0"/>
  <rowBreaks count="5" manualBreakCount="5">
    <brk id="70" max="18" man="1"/>
    <brk id="113" max="18" man="1"/>
    <brk id="165" max="18" man="1"/>
    <brk id="195" max="18" man="1"/>
    <brk id="240"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79998168889431442"/>
  </sheetPr>
  <dimension ref="A2:W106"/>
  <sheetViews>
    <sheetView topLeftCell="A21" workbookViewId="0">
      <pane xSplit="2" ySplit="5" topLeftCell="K59" activePane="bottomRight" state="frozen"/>
      <selection activeCell="A21" sqref="A21"/>
      <selection pane="topRight" activeCell="C21" sqref="C21"/>
      <selection pane="bottomLeft" activeCell="A26" sqref="A26"/>
      <selection pane="bottomRight" activeCell="K64" sqref="K64"/>
    </sheetView>
  </sheetViews>
  <sheetFormatPr defaultRowHeight="12.75"/>
  <cols>
    <col min="1" max="1" width="6.140625" style="1357" customWidth="1"/>
    <col min="2" max="2" width="49.85546875" style="1443" customWidth="1"/>
    <col min="3" max="3" width="14.42578125" style="1415" customWidth="1"/>
    <col min="4" max="4" width="14.5703125" style="1415" customWidth="1"/>
    <col min="5" max="5" width="15.42578125" style="1415" customWidth="1"/>
    <col min="6" max="6" width="16" style="1415" customWidth="1"/>
    <col min="7" max="7" width="15.85546875" style="1415" customWidth="1"/>
    <col min="8" max="8" width="11.7109375" style="1415" customWidth="1"/>
    <col min="9" max="9" width="12.7109375" style="1415" customWidth="1"/>
    <col min="10" max="10" width="23" style="1357" customWidth="1"/>
    <col min="11" max="14" width="15.42578125" style="1448" customWidth="1"/>
    <col min="15" max="15" width="12.7109375" style="1357" customWidth="1"/>
    <col min="16" max="17" width="12" style="1357" customWidth="1"/>
    <col min="18" max="18" width="17.7109375" style="1357" customWidth="1"/>
    <col min="19" max="20" width="15" style="1357" customWidth="1"/>
    <col min="21" max="21" width="15" style="1359" customWidth="1"/>
    <col min="22" max="22" width="20.28515625" style="1448" customWidth="1"/>
    <col min="23" max="23" width="43" style="1357" customWidth="1"/>
    <col min="24" max="257" width="9.140625" style="1357"/>
    <col min="258" max="258" width="49.85546875" style="1357" customWidth="1"/>
    <col min="259" max="259" width="15.42578125" style="1357" customWidth="1"/>
    <col min="260" max="260" width="14.5703125" style="1357" customWidth="1"/>
    <col min="261" max="261" width="15.42578125" style="1357" customWidth="1"/>
    <col min="262" max="262" width="16" style="1357" customWidth="1"/>
    <col min="263" max="263" width="15.85546875" style="1357" customWidth="1"/>
    <col min="264" max="264" width="11.7109375" style="1357" customWidth="1"/>
    <col min="265" max="265" width="12.7109375" style="1357" customWidth="1"/>
    <col min="266" max="266" width="23" style="1357" customWidth="1"/>
    <col min="267" max="270" width="15.42578125" style="1357" customWidth="1"/>
    <col min="271" max="271" width="12.7109375" style="1357" customWidth="1"/>
    <col min="272" max="273" width="12" style="1357" customWidth="1"/>
    <col min="274" max="274" width="17.7109375" style="1357" customWidth="1"/>
    <col min="275" max="277" width="15" style="1357" customWidth="1"/>
    <col min="278" max="278" width="20.28515625" style="1357" customWidth="1"/>
    <col min="279" max="279" width="43" style="1357" customWidth="1"/>
    <col min="280" max="513" width="9.140625" style="1357"/>
    <col min="514" max="514" width="49.85546875" style="1357" customWidth="1"/>
    <col min="515" max="515" width="15.42578125" style="1357" customWidth="1"/>
    <col min="516" max="516" width="14.5703125" style="1357" customWidth="1"/>
    <col min="517" max="517" width="15.42578125" style="1357" customWidth="1"/>
    <col min="518" max="518" width="16" style="1357" customWidth="1"/>
    <col min="519" max="519" width="15.85546875" style="1357" customWidth="1"/>
    <col min="520" max="520" width="11.7109375" style="1357" customWidth="1"/>
    <col min="521" max="521" width="12.7109375" style="1357" customWidth="1"/>
    <col min="522" max="522" width="23" style="1357" customWidth="1"/>
    <col min="523" max="526" width="15.42578125" style="1357" customWidth="1"/>
    <col min="527" max="527" width="12.7109375" style="1357" customWidth="1"/>
    <col min="528" max="529" width="12" style="1357" customWidth="1"/>
    <col min="530" max="530" width="17.7109375" style="1357" customWidth="1"/>
    <col min="531" max="533" width="15" style="1357" customWidth="1"/>
    <col min="534" max="534" width="20.28515625" style="1357" customWidth="1"/>
    <col min="535" max="535" width="43" style="1357" customWidth="1"/>
    <col min="536" max="769" width="9.140625" style="1357"/>
    <col min="770" max="770" width="49.85546875" style="1357" customWidth="1"/>
    <col min="771" max="771" width="15.42578125" style="1357" customWidth="1"/>
    <col min="772" max="772" width="14.5703125" style="1357" customWidth="1"/>
    <col min="773" max="773" width="15.42578125" style="1357" customWidth="1"/>
    <col min="774" max="774" width="16" style="1357" customWidth="1"/>
    <col min="775" max="775" width="15.85546875" style="1357" customWidth="1"/>
    <col min="776" max="776" width="11.7109375" style="1357" customWidth="1"/>
    <col min="777" max="777" width="12.7109375" style="1357" customWidth="1"/>
    <col min="778" max="778" width="23" style="1357" customWidth="1"/>
    <col min="779" max="782" width="15.42578125" style="1357" customWidth="1"/>
    <col min="783" max="783" width="12.7109375" style="1357" customWidth="1"/>
    <col min="784" max="785" width="12" style="1357" customWidth="1"/>
    <col min="786" max="786" width="17.7109375" style="1357" customWidth="1"/>
    <col min="787" max="789" width="15" style="1357" customWidth="1"/>
    <col min="790" max="790" width="20.28515625" style="1357" customWidth="1"/>
    <col min="791" max="791" width="43" style="1357" customWidth="1"/>
    <col min="792" max="1025" width="9.140625" style="1357"/>
    <col min="1026" max="1026" width="49.85546875" style="1357" customWidth="1"/>
    <col min="1027" max="1027" width="15.42578125" style="1357" customWidth="1"/>
    <col min="1028" max="1028" width="14.5703125" style="1357" customWidth="1"/>
    <col min="1029" max="1029" width="15.42578125" style="1357" customWidth="1"/>
    <col min="1030" max="1030" width="16" style="1357" customWidth="1"/>
    <col min="1031" max="1031" width="15.85546875" style="1357" customWidth="1"/>
    <col min="1032" max="1032" width="11.7109375" style="1357" customWidth="1"/>
    <col min="1033" max="1033" width="12.7109375" style="1357" customWidth="1"/>
    <col min="1034" max="1034" width="23" style="1357" customWidth="1"/>
    <col min="1035" max="1038" width="15.42578125" style="1357" customWidth="1"/>
    <col min="1039" max="1039" width="12.7109375" style="1357" customWidth="1"/>
    <col min="1040" max="1041" width="12" style="1357" customWidth="1"/>
    <col min="1042" max="1042" width="17.7109375" style="1357" customWidth="1"/>
    <col min="1043" max="1045" width="15" style="1357" customWidth="1"/>
    <col min="1046" max="1046" width="20.28515625" style="1357" customWidth="1"/>
    <col min="1047" max="1047" width="43" style="1357" customWidth="1"/>
    <col min="1048" max="1281" width="9.140625" style="1357"/>
    <col min="1282" max="1282" width="49.85546875" style="1357" customWidth="1"/>
    <col min="1283" max="1283" width="15.42578125" style="1357" customWidth="1"/>
    <col min="1284" max="1284" width="14.5703125" style="1357" customWidth="1"/>
    <col min="1285" max="1285" width="15.42578125" style="1357" customWidth="1"/>
    <col min="1286" max="1286" width="16" style="1357" customWidth="1"/>
    <col min="1287" max="1287" width="15.85546875" style="1357" customWidth="1"/>
    <col min="1288" max="1288" width="11.7109375" style="1357" customWidth="1"/>
    <col min="1289" max="1289" width="12.7109375" style="1357" customWidth="1"/>
    <col min="1290" max="1290" width="23" style="1357" customWidth="1"/>
    <col min="1291" max="1294" width="15.42578125" style="1357" customWidth="1"/>
    <col min="1295" max="1295" width="12.7109375" style="1357" customWidth="1"/>
    <col min="1296" max="1297" width="12" style="1357" customWidth="1"/>
    <col min="1298" max="1298" width="17.7109375" style="1357" customWidth="1"/>
    <col min="1299" max="1301" width="15" style="1357" customWidth="1"/>
    <col min="1302" max="1302" width="20.28515625" style="1357" customWidth="1"/>
    <col min="1303" max="1303" width="43" style="1357" customWidth="1"/>
    <col min="1304" max="1537" width="9.140625" style="1357"/>
    <col min="1538" max="1538" width="49.85546875" style="1357" customWidth="1"/>
    <col min="1539" max="1539" width="15.42578125" style="1357" customWidth="1"/>
    <col min="1540" max="1540" width="14.5703125" style="1357" customWidth="1"/>
    <col min="1541" max="1541" width="15.42578125" style="1357" customWidth="1"/>
    <col min="1542" max="1542" width="16" style="1357" customWidth="1"/>
    <col min="1543" max="1543" width="15.85546875" style="1357" customWidth="1"/>
    <col min="1544" max="1544" width="11.7109375" style="1357" customWidth="1"/>
    <col min="1545" max="1545" width="12.7109375" style="1357" customWidth="1"/>
    <col min="1546" max="1546" width="23" style="1357" customWidth="1"/>
    <col min="1547" max="1550" width="15.42578125" style="1357" customWidth="1"/>
    <col min="1551" max="1551" width="12.7109375" style="1357" customWidth="1"/>
    <col min="1552" max="1553" width="12" style="1357" customWidth="1"/>
    <col min="1554" max="1554" width="17.7109375" style="1357" customWidth="1"/>
    <col min="1555" max="1557" width="15" style="1357" customWidth="1"/>
    <col min="1558" max="1558" width="20.28515625" style="1357" customWidth="1"/>
    <col min="1559" max="1559" width="43" style="1357" customWidth="1"/>
    <col min="1560" max="1793" width="9.140625" style="1357"/>
    <col min="1794" max="1794" width="49.85546875" style="1357" customWidth="1"/>
    <col min="1795" max="1795" width="15.42578125" style="1357" customWidth="1"/>
    <col min="1796" max="1796" width="14.5703125" style="1357" customWidth="1"/>
    <col min="1797" max="1797" width="15.42578125" style="1357" customWidth="1"/>
    <col min="1798" max="1798" width="16" style="1357" customWidth="1"/>
    <col min="1799" max="1799" width="15.85546875" style="1357" customWidth="1"/>
    <col min="1800" max="1800" width="11.7109375" style="1357" customWidth="1"/>
    <col min="1801" max="1801" width="12.7109375" style="1357" customWidth="1"/>
    <col min="1802" max="1802" width="23" style="1357" customWidth="1"/>
    <col min="1803" max="1806" width="15.42578125" style="1357" customWidth="1"/>
    <col min="1807" max="1807" width="12.7109375" style="1357" customWidth="1"/>
    <col min="1808" max="1809" width="12" style="1357" customWidth="1"/>
    <col min="1810" max="1810" width="17.7109375" style="1357" customWidth="1"/>
    <col min="1811" max="1813" width="15" style="1357" customWidth="1"/>
    <col min="1814" max="1814" width="20.28515625" style="1357" customWidth="1"/>
    <col min="1815" max="1815" width="43" style="1357" customWidth="1"/>
    <col min="1816" max="2049" width="9.140625" style="1357"/>
    <col min="2050" max="2050" width="49.85546875" style="1357" customWidth="1"/>
    <col min="2051" max="2051" width="15.42578125" style="1357" customWidth="1"/>
    <col min="2052" max="2052" width="14.5703125" style="1357" customWidth="1"/>
    <col min="2053" max="2053" width="15.42578125" style="1357" customWidth="1"/>
    <col min="2054" max="2054" width="16" style="1357" customWidth="1"/>
    <col min="2055" max="2055" width="15.85546875" style="1357" customWidth="1"/>
    <col min="2056" max="2056" width="11.7109375" style="1357" customWidth="1"/>
    <col min="2057" max="2057" width="12.7109375" style="1357" customWidth="1"/>
    <col min="2058" max="2058" width="23" style="1357" customWidth="1"/>
    <col min="2059" max="2062" width="15.42578125" style="1357" customWidth="1"/>
    <col min="2063" max="2063" width="12.7109375" style="1357" customWidth="1"/>
    <col min="2064" max="2065" width="12" style="1357" customWidth="1"/>
    <col min="2066" max="2066" width="17.7109375" style="1357" customWidth="1"/>
    <col min="2067" max="2069" width="15" style="1357" customWidth="1"/>
    <col min="2070" max="2070" width="20.28515625" style="1357" customWidth="1"/>
    <col min="2071" max="2071" width="43" style="1357" customWidth="1"/>
    <col min="2072" max="2305" width="9.140625" style="1357"/>
    <col min="2306" max="2306" width="49.85546875" style="1357" customWidth="1"/>
    <col min="2307" max="2307" width="15.42578125" style="1357" customWidth="1"/>
    <col min="2308" max="2308" width="14.5703125" style="1357" customWidth="1"/>
    <col min="2309" max="2309" width="15.42578125" style="1357" customWidth="1"/>
    <col min="2310" max="2310" width="16" style="1357" customWidth="1"/>
    <col min="2311" max="2311" width="15.85546875" style="1357" customWidth="1"/>
    <col min="2312" max="2312" width="11.7109375" style="1357" customWidth="1"/>
    <col min="2313" max="2313" width="12.7109375" style="1357" customWidth="1"/>
    <col min="2314" max="2314" width="23" style="1357" customWidth="1"/>
    <col min="2315" max="2318" width="15.42578125" style="1357" customWidth="1"/>
    <col min="2319" max="2319" width="12.7109375" style="1357" customWidth="1"/>
    <col min="2320" max="2321" width="12" style="1357" customWidth="1"/>
    <col min="2322" max="2322" width="17.7109375" style="1357" customWidth="1"/>
    <col min="2323" max="2325" width="15" style="1357" customWidth="1"/>
    <col min="2326" max="2326" width="20.28515625" style="1357" customWidth="1"/>
    <col min="2327" max="2327" width="43" style="1357" customWidth="1"/>
    <col min="2328" max="2561" width="9.140625" style="1357"/>
    <col min="2562" max="2562" width="49.85546875" style="1357" customWidth="1"/>
    <col min="2563" max="2563" width="15.42578125" style="1357" customWidth="1"/>
    <col min="2564" max="2564" width="14.5703125" style="1357" customWidth="1"/>
    <col min="2565" max="2565" width="15.42578125" style="1357" customWidth="1"/>
    <col min="2566" max="2566" width="16" style="1357" customWidth="1"/>
    <col min="2567" max="2567" width="15.85546875" style="1357" customWidth="1"/>
    <col min="2568" max="2568" width="11.7109375" style="1357" customWidth="1"/>
    <col min="2569" max="2569" width="12.7109375" style="1357" customWidth="1"/>
    <col min="2570" max="2570" width="23" style="1357" customWidth="1"/>
    <col min="2571" max="2574" width="15.42578125" style="1357" customWidth="1"/>
    <col min="2575" max="2575" width="12.7109375" style="1357" customWidth="1"/>
    <col min="2576" max="2577" width="12" style="1357" customWidth="1"/>
    <col min="2578" max="2578" width="17.7109375" style="1357" customWidth="1"/>
    <col min="2579" max="2581" width="15" style="1357" customWidth="1"/>
    <col min="2582" max="2582" width="20.28515625" style="1357" customWidth="1"/>
    <col min="2583" max="2583" width="43" style="1357" customWidth="1"/>
    <col min="2584" max="2817" width="9.140625" style="1357"/>
    <col min="2818" max="2818" width="49.85546875" style="1357" customWidth="1"/>
    <col min="2819" max="2819" width="15.42578125" style="1357" customWidth="1"/>
    <col min="2820" max="2820" width="14.5703125" style="1357" customWidth="1"/>
    <col min="2821" max="2821" width="15.42578125" style="1357" customWidth="1"/>
    <col min="2822" max="2822" width="16" style="1357" customWidth="1"/>
    <col min="2823" max="2823" width="15.85546875" style="1357" customWidth="1"/>
    <col min="2824" max="2824" width="11.7109375" style="1357" customWidth="1"/>
    <col min="2825" max="2825" width="12.7109375" style="1357" customWidth="1"/>
    <col min="2826" max="2826" width="23" style="1357" customWidth="1"/>
    <col min="2827" max="2830" width="15.42578125" style="1357" customWidth="1"/>
    <col min="2831" max="2831" width="12.7109375" style="1357" customWidth="1"/>
    <col min="2832" max="2833" width="12" style="1357" customWidth="1"/>
    <col min="2834" max="2834" width="17.7109375" style="1357" customWidth="1"/>
    <col min="2835" max="2837" width="15" style="1357" customWidth="1"/>
    <col min="2838" max="2838" width="20.28515625" style="1357" customWidth="1"/>
    <col min="2839" max="2839" width="43" style="1357" customWidth="1"/>
    <col min="2840" max="3073" width="9.140625" style="1357"/>
    <col min="3074" max="3074" width="49.85546875" style="1357" customWidth="1"/>
    <col min="3075" max="3075" width="15.42578125" style="1357" customWidth="1"/>
    <col min="3076" max="3076" width="14.5703125" style="1357" customWidth="1"/>
    <col min="3077" max="3077" width="15.42578125" style="1357" customWidth="1"/>
    <col min="3078" max="3078" width="16" style="1357" customWidth="1"/>
    <col min="3079" max="3079" width="15.85546875" style="1357" customWidth="1"/>
    <col min="3080" max="3080" width="11.7109375" style="1357" customWidth="1"/>
    <col min="3081" max="3081" width="12.7109375" style="1357" customWidth="1"/>
    <col min="3082" max="3082" width="23" style="1357" customWidth="1"/>
    <col min="3083" max="3086" width="15.42578125" style="1357" customWidth="1"/>
    <col min="3087" max="3087" width="12.7109375" style="1357" customWidth="1"/>
    <col min="3088" max="3089" width="12" style="1357" customWidth="1"/>
    <col min="3090" max="3090" width="17.7109375" style="1357" customWidth="1"/>
    <col min="3091" max="3093" width="15" style="1357" customWidth="1"/>
    <col min="3094" max="3094" width="20.28515625" style="1357" customWidth="1"/>
    <col min="3095" max="3095" width="43" style="1357" customWidth="1"/>
    <col min="3096" max="3329" width="9.140625" style="1357"/>
    <col min="3330" max="3330" width="49.85546875" style="1357" customWidth="1"/>
    <col min="3331" max="3331" width="15.42578125" style="1357" customWidth="1"/>
    <col min="3332" max="3332" width="14.5703125" style="1357" customWidth="1"/>
    <col min="3333" max="3333" width="15.42578125" style="1357" customWidth="1"/>
    <col min="3334" max="3334" width="16" style="1357" customWidth="1"/>
    <col min="3335" max="3335" width="15.85546875" style="1357" customWidth="1"/>
    <col min="3336" max="3336" width="11.7109375" style="1357" customWidth="1"/>
    <col min="3337" max="3337" width="12.7109375" style="1357" customWidth="1"/>
    <col min="3338" max="3338" width="23" style="1357" customWidth="1"/>
    <col min="3339" max="3342" width="15.42578125" style="1357" customWidth="1"/>
    <col min="3343" max="3343" width="12.7109375" style="1357" customWidth="1"/>
    <col min="3344" max="3345" width="12" style="1357" customWidth="1"/>
    <col min="3346" max="3346" width="17.7109375" style="1357" customWidth="1"/>
    <col min="3347" max="3349" width="15" style="1357" customWidth="1"/>
    <col min="3350" max="3350" width="20.28515625" style="1357" customWidth="1"/>
    <col min="3351" max="3351" width="43" style="1357" customWidth="1"/>
    <col min="3352" max="3585" width="9.140625" style="1357"/>
    <col min="3586" max="3586" width="49.85546875" style="1357" customWidth="1"/>
    <col min="3587" max="3587" width="15.42578125" style="1357" customWidth="1"/>
    <col min="3588" max="3588" width="14.5703125" style="1357" customWidth="1"/>
    <col min="3589" max="3589" width="15.42578125" style="1357" customWidth="1"/>
    <col min="3590" max="3590" width="16" style="1357" customWidth="1"/>
    <col min="3591" max="3591" width="15.85546875" style="1357" customWidth="1"/>
    <col min="3592" max="3592" width="11.7109375" style="1357" customWidth="1"/>
    <col min="3593" max="3593" width="12.7109375" style="1357" customWidth="1"/>
    <col min="3594" max="3594" width="23" style="1357" customWidth="1"/>
    <col min="3595" max="3598" width="15.42578125" style="1357" customWidth="1"/>
    <col min="3599" max="3599" width="12.7109375" style="1357" customWidth="1"/>
    <col min="3600" max="3601" width="12" style="1357" customWidth="1"/>
    <col min="3602" max="3602" width="17.7109375" style="1357" customWidth="1"/>
    <col min="3603" max="3605" width="15" style="1357" customWidth="1"/>
    <col min="3606" max="3606" width="20.28515625" style="1357" customWidth="1"/>
    <col min="3607" max="3607" width="43" style="1357" customWidth="1"/>
    <col min="3608" max="3841" width="9.140625" style="1357"/>
    <col min="3842" max="3842" width="49.85546875" style="1357" customWidth="1"/>
    <col min="3843" max="3843" width="15.42578125" style="1357" customWidth="1"/>
    <col min="3844" max="3844" width="14.5703125" style="1357" customWidth="1"/>
    <col min="3845" max="3845" width="15.42578125" style="1357" customWidth="1"/>
    <col min="3846" max="3846" width="16" style="1357" customWidth="1"/>
    <col min="3847" max="3847" width="15.85546875" style="1357" customWidth="1"/>
    <col min="3848" max="3848" width="11.7109375" style="1357" customWidth="1"/>
    <col min="3849" max="3849" width="12.7109375" style="1357" customWidth="1"/>
    <col min="3850" max="3850" width="23" style="1357" customWidth="1"/>
    <col min="3851" max="3854" width="15.42578125" style="1357" customWidth="1"/>
    <col min="3855" max="3855" width="12.7109375" style="1357" customWidth="1"/>
    <col min="3856" max="3857" width="12" style="1357" customWidth="1"/>
    <col min="3858" max="3858" width="17.7109375" style="1357" customWidth="1"/>
    <col min="3859" max="3861" width="15" style="1357" customWidth="1"/>
    <col min="3862" max="3862" width="20.28515625" style="1357" customWidth="1"/>
    <col min="3863" max="3863" width="43" style="1357" customWidth="1"/>
    <col min="3864" max="4097" width="9.140625" style="1357"/>
    <col min="4098" max="4098" width="49.85546875" style="1357" customWidth="1"/>
    <col min="4099" max="4099" width="15.42578125" style="1357" customWidth="1"/>
    <col min="4100" max="4100" width="14.5703125" style="1357" customWidth="1"/>
    <col min="4101" max="4101" width="15.42578125" style="1357" customWidth="1"/>
    <col min="4102" max="4102" width="16" style="1357" customWidth="1"/>
    <col min="4103" max="4103" width="15.85546875" style="1357" customWidth="1"/>
    <col min="4104" max="4104" width="11.7109375" style="1357" customWidth="1"/>
    <col min="4105" max="4105" width="12.7109375" style="1357" customWidth="1"/>
    <col min="4106" max="4106" width="23" style="1357" customWidth="1"/>
    <col min="4107" max="4110" width="15.42578125" style="1357" customWidth="1"/>
    <col min="4111" max="4111" width="12.7109375" style="1357" customWidth="1"/>
    <col min="4112" max="4113" width="12" style="1357" customWidth="1"/>
    <col min="4114" max="4114" width="17.7109375" style="1357" customWidth="1"/>
    <col min="4115" max="4117" width="15" style="1357" customWidth="1"/>
    <col min="4118" max="4118" width="20.28515625" style="1357" customWidth="1"/>
    <col min="4119" max="4119" width="43" style="1357" customWidth="1"/>
    <col min="4120" max="4353" width="9.140625" style="1357"/>
    <col min="4354" max="4354" width="49.85546875" style="1357" customWidth="1"/>
    <col min="4355" max="4355" width="15.42578125" style="1357" customWidth="1"/>
    <col min="4356" max="4356" width="14.5703125" style="1357" customWidth="1"/>
    <col min="4357" max="4357" width="15.42578125" style="1357" customWidth="1"/>
    <col min="4358" max="4358" width="16" style="1357" customWidth="1"/>
    <col min="4359" max="4359" width="15.85546875" style="1357" customWidth="1"/>
    <col min="4360" max="4360" width="11.7109375" style="1357" customWidth="1"/>
    <col min="4361" max="4361" width="12.7109375" style="1357" customWidth="1"/>
    <col min="4362" max="4362" width="23" style="1357" customWidth="1"/>
    <col min="4363" max="4366" width="15.42578125" style="1357" customWidth="1"/>
    <col min="4367" max="4367" width="12.7109375" style="1357" customWidth="1"/>
    <col min="4368" max="4369" width="12" style="1357" customWidth="1"/>
    <col min="4370" max="4370" width="17.7109375" style="1357" customWidth="1"/>
    <col min="4371" max="4373" width="15" style="1357" customWidth="1"/>
    <col min="4374" max="4374" width="20.28515625" style="1357" customWidth="1"/>
    <col min="4375" max="4375" width="43" style="1357" customWidth="1"/>
    <col min="4376" max="4609" width="9.140625" style="1357"/>
    <col min="4610" max="4610" width="49.85546875" style="1357" customWidth="1"/>
    <col min="4611" max="4611" width="15.42578125" style="1357" customWidth="1"/>
    <col min="4612" max="4612" width="14.5703125" style="1357" customWidth="1"/>
    <col min="4613" max="4613" width="15.42578125" style="1357" customWidth="1"/>
    <col min="4614" max="4614" width="16" style="1357" customWidth="1"/>
    <col min="4615" max="4615" width="15.85546875" style="1357" customWidth="1"/>
    <col min="4616" max="4616" width="11.7109375" style="1357" customWidth="1"/>
    <col min="4617" max="4617" width="12.7109375" style="1357" customWidth="1"/>
    <col min="4618" max="4618" width="23" style="1357" customWidth="1"/>
    <col min="4619" max="4622" width="15.42578125" style="1357" customWidth="1"/>
    <col min="4623" max="4623" width="12.7109375" style="1357" customWidth="1"/>
    <col min="4624" max="4625" width="12" style="1357" customWidth="1"/>
    <col min="4626" max="4626" width="17.7109375" style="1357" customWidth="1"/>
    <col min="4627" max="4629" width="15" style="1357" customWidth="1"/>
    <col min="4630" max="4630" width="20.28515625" style="1357" customWidth="1"/>
    <col min="4631" max="4631" width="43" style="1357" customWidth="1"/>
    <col min="4632" max="4865" width="9.140625" style="1357"/>
    <col min="4866" max="4866" width="49.85546875" style="1357" customWidth="1"/>
    <col min="4867" max="4867" width="15.42578125" style="1357" customWidth="1"/>
    <col min="4868" max="4868" width="14.5703125" style="1357" customWidth="1"/>
    <col min="4869" max="4869" width="15.42578125" style="1357" customWidth="1"/>
    <col min="4870" max="4870" width="16" style="1357" customWidth="1"/>
    <col min="4871" max="4871" width="15.85546875" style="1357" customWidth="1"/>
    <col min="4872" max="4872" width="11.7109375" style="1357" customWidth="1"/>
    <col min="4873" max="4873" width="12.7109375" style="1357" customWidth="1"/>
    <col min="4874" max="4874" width="23" style="1357" customWidth="1"/>
    <col min="4875" max="4878" width="15.42578125" style="1357" customWidth="1"/>
    <col min="4879" max="4879" width="12.7109375" style="1357" customWidth="1"/>
    <col min="4880" max="4881" width="12" style="1357" customWidth="1"/>
    <col min="4882" max="4882" width="17.7109375" style="1357" customWidth="1"/>
    <col min="4883" max="4885" width="15" style="1357" customWidth="1"/>
    <col min="4886" max="4886" width="20.28515625" style="1357" customWidth="1"/>
    <col min="4887" max="4887" width="43" style="1357" customWidth="1"/>
    <col min="4888" max="5121" width="9.140625" style="1357"/>
    <col min="5122" max="5122" width="49.85546875" style="1357" customWidth="1"/>
    <col min="5123" max="5123" width="15.42578125" style="1357" customWidth="1"/>
    <col min="5124" max="5124" width="14.5703125" style="1357" customWidth="1"/>
    <col min="5125" max="5125" width="15.42578125" style="1357" customWidth="1"/>
    <col min="5126" max="5126" width="16" style="1357" customWidth="1"/>
    <col min="5127" max="5127" width="15.85546875" style="1357" customWidth="1"/>
    <col min="5128" max="5128" width="11.7109375" style="1357" customWidth="1"/>
    <col min="5129" max="5129" width="12.7109375" style="1357" customWidth="1"/>
    <col min="5130" max="5130" width="23" style="1357" customWidth="1"/>
    <col min="5131" max="5134" width="15.42578125" style="1357" customWidth="1"/>
    <col min="5135" max="5135" width="12.7109375" style="1357" customWidth="1"/>
    <col min="5136" max="5137" width="12" style="1357" customWidth="1"/>
    <col min="5138" max="5138" width="17.7109375" style="1357" customWidth="1"/>
    <col min="5139" max="5141" width="15" style="1357" customWidth="1"/>
    <col min="5142" max="5142" width="20.28515625" style="1357" customWidth="1"/>
    <col min="5143" max="5143" width="43" style="1357" customWidth="1"/>
    <col min="5144" max="5377" width="9.140625" style="1357"/>
    <col min="5378" max="5378" width="49.85546875" style="1357" customWidth="1"/>
    <col min="5379" max="5379" width="15.42578125" style="1357" customWidth="1"/>
    <col min="5380" max="5380" width="14.5703125" style="1357" customWidth="1"/>
    <col min="5381" max="5381" width="15.42578125" style="1357" customWidth="1"/>
    <col min="5382" max="5382" width="16" style="1357" customWidth="1"/>
    <col min="5383" max="5383" width="15.85546875" style="1357" customWidth="1"/>
    <col min="5384" max="5384" width="11.7109375" style="1357" customWidth="1"/>
    <col min="5385" max="5385" width="12.7109375" style="1357" customWidth="1"/>
    <col min="5386" max="5386" width="23" style="1357" customWidth="1"/>
    <col min="5387" max="5390" width="15.42578125" style="1357" customWidth="1"/>
    <col min="5391" max="5391" width="12.7109375" style="1357" customWidth="1"/>
    <col min="5392" max="5393" width="12" style="1357" customWidth="1"/>
    <col min="5394" max="5394" width="17.7109375" style="1357" customWidth="1"/>
    <col min="5395" max="5397" width="15" style="1357" customWidth="1"/>
    <col min="5398" max="5398" width="20.28515625" style="1357" customWidth="1"/>
    <col min="5399" max="5399" width="43" style="1357" customWidth="1"/>
    <col min="5400" max="5633" width="9.140625" style="1357"/>
    <col min="5634" max="5634" width="49.85546875" style="1357" customWidth="1"/>
    <col min="5635" max="5635" width="15.42578125" style="1357" customWidth="1"/>
    <col min="5636" max="5636" width="14.5703125" style="1357" customWidth="1"/>
    <col min="5637" max="5637" width="15.42578125" style="1357" customWidth="1"/>
    <col min="5638" max="5638" width="16" style="1357" customWidth="1"/>
    <col min="5639" max="5639" width="15.85546875" style="1357" customWidth="1"/>
    <col min="5640" max="5640" width="11.7109375" style="1357" customWidth="1"/>
    <col min="5641" max="5641" width="12.7109375" style="1357" customWidth="1"/>
    <col min="5642" max="5642" width="23" style="1357" customWidth="1"/>
    <col min="5643" max="5646" width="15.42578125" style="1357" customWidth="1"/>
    <col min="5647" max="5647" width="12.7109375" style="1357" customWidth="1"/>
    <col min="5648" max="5649" width="12" style="1357" customWidth="1"/>
    <col min="5650" max="5650" width="17.7109375" style="1357" customWidth="1"/>
    <col min="5651" max="5653" width="15" style="1357" customWidth="1"/>
    <col min="5654" max="5654" width="20.28515625" style="1357" customWidth="1"/>
    <col min="5655" max="5655" width="43" style="1357" customWidth="1"/>
    <col min="5656" max="5889" width="9.140625" style="1357"/>
    <col min="5890" max="5890" width="49.85546875" style="1357" customWidth="1"/>
    <col min="5891" max="5891" width="15.42578125" style="1357" customWidth="1"/>
    <col min="5892" max="5892" width="14.5703125" style="1357" customWidth="1"/>
    <col min="5893" max="5893" width="15.42578125" style="1357" customWidth="1"/>
    <col min="5894" max="5894" width="16" style="1357" customWidth="1"/>
    <col min="5895" max="5895" width="15.85546875" style="1357" customWidth="1"/>
    <col min="5896" max="5896" width="11.7109375" style="1357" customWidth="1"/>
    <col min="5897" max="5897" width="12.7109375" style="1357" customWidth="1"/>
    <col min="5898" max="5898" width="23" style="1357" customWidth="1"/>
    <col min="5899" max="5902" width="15.42578125" style="1357" customWidth="1"/>
    <col min="5903" max="5903" width="12.7109375" style="1357" customWidth="1"/>
    <col min="5904" max="5905" width="12" style="1357" customWidth="1"/>
    <col min="5906" max="5906" width="17.7109375" style="1357" customWidth="1"/>
    <col min="5907" max="5909" width="15" style="1357" customWidth="1"/>
    <col min="5910" max="5910" width="20.28515625" style="1357" customWidth="1"/>
    <col min="5911" max="5911" width="43" style="1357" customWidth="1"/>
    <col min="5912" max="6145" width="9.140625" style="1357"/>
    <col min="6146" max="6146" width="49.85546875" style="1357" customWidth="1"/>
    <col min="6147" max="6147" width="15.42578125" style="1357" customWidth="1"/>
    <col min="6148" max="6148" width="14.5703125" style="1357" customWidth="1"/>
    <col min="6149" max="6149" width="15.42578125" style="1357" customWidth="1"/>
    <col min="6150" max="6150" width="16" style="1357" customWidth="1"/>
    <col min="6151" max="6151" width="15.85546875" style="1357" customWidth="1"/>
    <col min="6152" max="6152" width="11.7109375" style="1357" customWidth="1"/>
    <col min="6153" max="6153" width="12.7109375" style="1357" customWidth="1"/>
    <col min="6154" max="6154" width="23" style="1357" customWidth="1"/>
    <col min="6155" max="6158" width="15.42578125" style="1357" customWidth="1"/>
    <col min="6159" max="6159" width="12.7109375" style="1357" customWidth="1"/>
    <col min="6160" max="6161" width="12" style="1357" customWidth="1"/>
    <col min="6162" max="6162" width="17.7109375" style="1357" customWidth="1"/>
    <col min="6163" max="6165" width="15" style="1357" customWidth="1"/>
    <col min="6166" max="6166" width="20.28515625" style="1357" customWidth="1"/>
    <col min="6167" max="6167" width="43" style="1357" customWidth="1"/>
    <col min="6168" max="6401" width="9.140625" style="1357"/>
    <col min="6402" max="6402" width="49.85546875" style="1357" customWidth="1"/>
    <col min="6403" max="6403" width="15.42578125" style="1357" customWidth="1"/>
    <col min="6404" max="6404" width="14.5703125" style="1357" customWidth="1"/>
    <col min="6405" max="6405" width="15.42578125" style="1357" customWidth="1"/>
    <col min="6406" max="6406" width="16" style="1357" customWidth="1"/>
    <col min="6407" max="6407" width="15.85546875" style="1357" customWidth="1"/>
    <col min="6408" max="6408" width="11.7109375" style="1357" customWidth="1"/>
    <col min="6409" max="6409" width="12.7109375" style="1357" customWidth="1"/>
    <col min="6410" max="6410" width="23" style="1357" customWidth="1"/>
    <col min="6411" max="6414" width="15.42578125" style="1357" customWidth="1"/>
    <col min="6415" max="6415" width="12.7109375" style="1357" customWidth="1"/>
    <col min="6416" max="6417" width="12" style="1357" customWidth="1"/>
    <col min="6418" max="6418" width="17.7109375" style="1357" customWidth="1"/>
    <col min="6419" max="6421" width="15" style="1357" customWidth="1"/>
    <col min="6422" max="6422" width="20.28515625" style="1357" customWidth="1"/>
    <col min="6423" max="6423" width="43" style="1357" customWidth="1"/>
    <col min="6424" max="6657" width="9.140625" style="1357"/>
    <col min="6658" max="6658" width="49.85546875" style="1357" customWidth="1"/>
    <col min="6659" max="6659" width="15.42578125" style="1357" customWidth="1"/>
    <col min="6660" max="6660" width="14.5703125" style="1357" customWidth="1"/>
    <col min="6661" max="6661" width="15.42578125" style="1357" customWidth="1"/>
    <col min="6662" max="6662" width="16" style="1357" customWidth="1"/>
    <col min="6663" max="6663" width="15.85546875" style="1357" customWidth="1"/>
    <col min="6664" max="6664" width="11.7109375" style="1357" customWidth="1"/>
    <col min="6665" max="6665" width="12.7109375" style="1357" customWidth="1"/>
    <col min="6666" max="6666" width="23" style="1357" customWidth="1"/>
    <col min="6667" max="6670" width="15.42578125" style="1357" customWidth="1"/>
    <col min="6671" max="6671" width="12.7109375" style="1357" customWidth="1"/>
    <col min="6672" max="6673" width="12" style="1357" customWidth="1"/>
    <col min="6674" max="6674" width="17.7109375" style="1357" customWidth="1"/>
    <col min="6675" max="6677" width="15" style="1357" customWidth="1"/>
    <col min="6678" max="6678" width="20.28515625" style="1357" customWidth="1"/>
    <col min="6679" max="6679" width="43" style="1357" customWidth="1"/>
    <col min="6680" max="6913" width="9.140625" style="1357"/>
    <col min="6914" max="6914" width="49.85546875" style="1357" customWidth="1"/>
    <col min="6915" max="6915" width="15.42578125" style="1357" customWidth="1"/>
    <col min="6916" max="6916" width="14.5703125" style="1357" customWidth="1"/>
    <col min="6917" max="6917" width="15.42578125" style="1357" customWidth="1"/>
    <col min="6918" max="6918" width="16" style="1357" customWidth="1"/>
    <col min="6919" max="6919" width="15.85546875" style="1357" customWidth="1"/>
    <col min="6920" max="6920" width="11.7109375" style="1357" customWidth="1"/>
    <col min="6921" max="6921" width="12.7109375" style="1357" customWidth="1"/>
    <col min="6922" max="6922" width="23" style="1357" customWidth="1"/>
    <col min="6923" max="6926" width="15.42578125" style="1357" customWidth="1"/>
    <col min="6927" max="6927" width="12.7109375" style="1357" customWidth="1"/>
    <col min="6928" max="6929" width="12" style="1357" customWidth="1"/>
    <col min="6930" max="6930" width="17.7109375" style="1357" customWidth="1"/>
    <col min="6931" max="6933" width="15" style="1357" customWidth="1"/>
    <col min="6934" max="6934" width="20.28515625" style="1357" customWidth="1"/>
    <col min="6935" max="6935" width="43" style="1357" customWidth="1"/>
    <col min="6936" max="7169" width="9.140625" style="1357"/>
    <col min="7170" max="7170" width="49.85546875" style="1357" customWidth="1"/>
    <col min="7171" max="7171" width="15.42578125" style="1357" customWidth="1"/>
    <col min="7172" max="7172" width="14.5703125" style="1357" customWidth="1"/>
    <col min="7173" max="7173" width="15.42578125" style="1357" customWidth="1"/>
    <col min="7174" max="7174" width="16" style="1357" customWidth="1"/>
    <col min="7175" max="7175" width="15.85546875" style="1357" customWidth="1"/>
    <col min="7176" max="7176" width="11.7109375" style="1357" customWidth="1"/>
    <col min="7177" max="7177" width="12.7109375" style="1357" customWidth="1"/>
    <col min="7178" max="7178" width="23" style="1357" customWidth="1"/>
    <col min="7179" max="7182" width="15.42578125" style="1357" customWidth="1"/>
    <col min="7183" max="7183" width="12.7109375" style="1357" customWidth="1"/>
    <col min="7184" max="7185" width="12" style="1357" customWidth="1"/>
    <col min="7186" max="7186" width="17.7109375" style="1357" customWidth="1"/>
    <col min="7187" max="7189" width="15" style="1357" customWidth="1"/>
    <col min="7190" max="7190" width="20.28515625" style="1357" customWidth="1"/>
    <col min="7191" max="7191" width="43" style="1357" customWidth="1"/>
    <col min="7192" max="7425" width="9.140625" style="1357"/>
    <col min="7426" max="7426" width="49.85546875" style="1357" customWidth="1"/>
    <col min="7427" max="7427" width="15.42578125" style="1357" customWidth="1"/>
    <col min="7428" max="7428" width="14.5703125" style="1357" customWidth="1"/>
    <col min="7429" max="7429" width="15.42578125" style="1357" customWidth="1"/>
    <col min="7430" max="7430" width="16" style="1357" customWidth="1"/>
    <col min="7431" max="7431" width="15.85546875" style="1357" customWidth="1"/>
    <col min="7432" max="7432" width="11.7109375" style="1357" customWidth="1"/>
    <col min="7433" max="7433" width="12.7109375" style="1357" customWidth="1"/>
    <col min="7434" max="7434" width="23" style="1357" customWidth="1"/>
    <col min="7435" max="7438" width="15.42578125" style="1357" customWidth="1"/>
    <col min="7439" max="7439" width="12.7109375" style="1357" customWidth="1"/>
    <col min="7440" max="7441" width="12" style="1357" customWidth="1"/>
    <col min="7442" max="7442" width="17.7109375" style="1357" customWidth="1"/>
    <col min="7443" max="7445" width="15" style="1357" customWidth="1"/>
    <col min="7446" max="7446" width="20.28515625" style="1357" customWidth="1"/>
    <col min="7447" max="7447" width="43" style="1357" customWidth="1"/>
    <col min="7448" max="7681" width="9.140625" style="1357"/>
    <col min="7682" max="7682" width="49.85546875" style="1357" customWidth="1"/>
    <col min="7683" max="7683" width="15.42578125" style="1357" customWidth="1"/>
    <col min="7684" max="7684" width="14.5703125" style="1357" customWidth="1"/>
    <col min="7685" max="7685" width="15.42578125" style="1357" customWidth="1"/>
    <col min="7686" max="7686" width="16" style="1357" customWidth="1"/>
    <col min="7687" max="7687" width="15.85546875" style="1357" customWidth="1"/>
    <col min="7688" max="7688" width="11.7109375" style="1357" customWidth="1"/>
    <col min="7689" max="7689" width="12.7109375" style="1357" customWidth="1"/>
    <col min="7690" max="7690" width="23" style="1357" customWidth="1"/>
    <col min="7691" max="7694" width="15.42578125" style="1357" customWidth="1"/>
    <col min="7695" max="7695" width="12.7109375" style="1357" customWidth="1"/>
    <col min="7696" max="7697" width="12" style="1357" customWidth="1"/>
    <col min="7698" max="7698" width="17.7109375" style="1357" customWidth="1"/>
    <col min="7699" max="7701" width="15" style="1357" customWidth="1"/>
    <col min="7702" max="7702" width="20.28515625" style="1357" customWidth="1"/>
    <col min="7703" max="7703" width="43" style="1357" customWidth="1"/>
    <col min="7704" max="7937" width="9.140625" style="1357"/>
    <col min="7938" max="7938" width="49.85546875" style="1357" customWidth="1"/>
    <col min="7939" max="7939" width="15.42578125" style="1357" customWidth="1"/>
    <col min="7940" max="7940" width="14.5703125" style="1357" customWidth="1"/>
    <col min="7941" max="7941" width="15.42578125" style="1357" customWidth="1"/>
    <col min="7942" max="7942" width="16" style="1357" customWidth="1"/>
    <col min="7943" max="7943" width="15.85546875" style="1357" customWidth="1"/>
    <col min="7944" max="7944" width="11.7109375" style="1357" customWidth="1"/>
    <col min="7945" max="7945" width="12.7109375" style="1357" customWidth="1"/>
    <col min="7946" max="7946" width="23" style="1357" customWidth="1"/>
    <col min="7947" max="7950" width="15.42578125" style="1357" customWidth="1"/>
    <col min="7951" max="7951" width="12.7109375" style="1357" customWidth="1"/>
    <col min="7952" max="7953" width="12" style="1357" customWidth="1"/>
    <col min="7954" max="7954" width="17.7109375" style="1357" customWidth="1"/>
    <col min="7955" max="7957" width="15" style="1357" customWidth="1"/>
    <col min="7958" max="7958" width="20.28515625" style="1357" customWidth="1"/>
    <col min="7959" max="7959" width="43" style="1357" customWidth="1"/>
    <col min="7960" max="8193" width="9.140625" style="1357"/>
    <col min="8194" max="8194" width="49.85546875" style="1357" customWidth="1"/>
    <col min="8195" max="8195" width="15.42578125" style="1357" customWidth="1"/>
    <col min="8196" max="8196" width="14.5703125" style="1357" customWidth="1"/>
    <col min="8197" max="8197" width="15.42578125" style="1357" customWidth="1"/>
    <col min="8198" max="8198" width="16" style="1357" customWidth="1"/>
    <col min="8199" max="8199" width="15.85546875" style="1357" customWidth="1"/>
    <col min="8200" max="8200" width="11.7109375" style="1357" customWidth="1"/>
    <col min="8201" max="8201" width="12.7109375" style="1357" customWidth="1"/>
    <col min="8202" max="8202" width="23" style="1357" customWidth="1"/>
    <col min="8203" max="8206" width="15.42578125" style="1357" customWidth="1"/>
    <col min="8207" max="8207" width="12.7109375" style="1357" customWidth="1"/>
    <col min="8208" max="8209" width="12" style="1357" customWidth="1"/>
    <col min="8210" max="8210" width="17.7109375" style="1357" customWidth="1"/>
    <col min="8211" max="8213" width="15" style="1357" customWidth="1"/>
    <col min="8214" max="8214" width="20.28515625" style="1357" customWidth="1"/>
    <col min="8215" max="8215" width="43" style="1357" customWidth="1"/>
    <col min="8216" max="8449" width="9.140625" style="1357"/>
    <col min="8450" max="8450" width="49.85546875" style="1357" customWidth="1"/>
    <col min="8451" max="8451" width="15.42578125" style="1357" customWidth="1"/>
    <col min="8452" max="8452" width="14.5703125" style="1357" customWidth="1"/>
    <col min="8453" max="8453" width="15.42578125" style="1357" customWidth="1"/>
    <col min="8454" max="8454" width="16" style="1357" customWidth="1"/>
    <col min="8455" max="8455" width="15.85546875" style="1357" customWidth="1"/>
    <col min="8456" max="8456" width="11.7109375" style="1357" customWidth="1"/>
    <col min="8457" max="8457" width="12.7109375" style="1357" customWidth="1"/>
    <col min="8458" max="8458" width="23" style="1357" customWidth="1"/>
    <col min="8459" max="8462" width="15.42578125" style="1357" customWidth="1"/>
    <col min="8463" max="8463" width="12.7109375" style="1357" customWidth="1"/>
    <col min="8464" max="8465" width="12" style="1357" customWidth="1"/>
    <col min="8466" max="8466" width="17.7109375" style="1357" customWidth="1"/>
    <col min="8467" max="8469" width="15" style="1357" customWidth="1"/>
    <col min="8470" max="8470" width="20.28515625" style="1357" customWidth="1"/>
    <col min="8471" max="8471" width="43" style="1357" customWidth="1"/>
    <col min="8472" max="8705" width="9.140625" style="1357"/>
    <col min="8706" max="8706" width="49.85546875" style="1357" customWidth="1"/>
    <col min="8707" max="8707" width="15.42578125" style="1357" customWidth="1"/>
    <col min="8708" max="8708" width="14.5703125" style="1357" customWidth="1"/>
    <col min="8709" max="8709" width="15.42578125" style="1357" customWidth="1"/>
    <col min="8710" max="8710" width="16" style="1357" customWidth="1"/>
    <col min="8711" max="8711" width="15.85546875" style="1357" customWidth="1"/>
    <col min="8712" max="8712" width="11.7109375" style="1357" customWidth="1"/>
    <col min="8713" max="8713" width="12.7109375" style="1357" customWidth="1"/>
    <col min="8714" max="8714" width="23" style="1357" customWidth="1"/>
    <col min="8715" max="8718" width="15.42578125" style="1357" customWidth="1"/>
    <col min="8719" max="8719" width="12.7109375" style="1357" customWidth="1"/>
    <col min="8720" max="8721" width="12" style="1357" customWidth="1"/>
    <col min="8722" max="8722" width="17.7109375" style="1357" customWidth="1"/>
    <col min="8723" max="8725" width="15" style="1357" customWidth="1"/>
    <col min="8726" max="8726" width="20.28515625" style="1357" customWidth="1"/>
    <col min="8727" max="8727" width="43" style="1357" customWidth="1"/>
    <col min="8728" max="8961" width="9.140625" style="1357"/>
    <col min="8962" max="8962" width="49.85546875" style="1357" customWidth="1"/>
    <col min="8963" max="8963" width="15.42578125" style="1357" customWidth="1"/>
    <col min="8964" max="8964" width="14.5703125" style="1357" customWidth="1"/>
    <col min="8965" max="8965" width="15.42578125" style="1357" customWidth="1"/>
    <col min="8966" max="8966" width="16" style="1357" customWidth="1"/>
    <col min="8967" max="8967" width="15.85546875" style="1357" customWidth="1"/>
    <col min="8968" max="8968" width="11.7109375" style="1357" customWidth="1"/>
    <col min="8969" max="8969" width="12.7109375" style="1357" customWidth="1"/>
    <col min="8970" max="8970" width="23" style="1357" customWidth="1"/>
    <col min="8971" max="8974" width="15.42578125" style="1357" customWidth="1"/>
    <col min="8975" max="8975" width="12.7109375" style="1357" customWidth="1"/>
    <col min="8976" max="8977" width="12" style="1357" customWidth="1"/>
    <col min="8978" max="8978" width="17.7109375" style="1357" customWidth="1"/>
    <col min="8979" max="8981" width="15" style="1357" customWidth="1"/>
    <col min="8982" max="8982" width="20.28515625" style="1357" customWidth="1"/>
    <col min="8983" max="8983" width="43" style="1357" customWidth="1"/>
    <col min="8984" max="9217" width="9.140625" style="1357"/>
    <col min="9218" max="9218" width="49.85546875" style="1357" customWidth="1"/>
    <col min="9219" max="9219" width="15.42578125" style="1357" customWidth="1"/>
    <col min="9220" max="9220" width="14.5703125" style="1357" customWidth="1"/>
    <col min="9221" max="9221" width="15.42578125" style="1357" customWidth="1"/>
    <col min="9222" max="9222" width="16" style="1357" customWidth="1"/>
    <col min="9223" max="9223" width="15.85546875" style="1357" customWidth="1"/>
    <col min="9224" max="9224" width="11.7109375" style="1357" customWidth="1"/>
    <col min="9225" max="9225" width="12.7109375" style="1357" customWidth="1"/>
    <col min="9226" max="9226" width="23" style="1357" customWidth="1"/>
    <col min="9227" max="9230" width="15.42578125" style="1357" customWidth="1"/>
    <col min="9231" max="9231" width="12.7109375" style="1357" customWidth="1"/>
    <col min="9232" max="9233" width="12" style="1357" customWidth="1"/>
    <col min="9234" max="9234" width="17.7109375" style="1357" customWidth="1"/>
    <col min="9235" max="9237" width="15" style="1357" customWidth="1"/>
    <col min="9238" max="9238" width="20.28515625" style="1357" customWidth="1"/>
    <col min="9239" max="9239" width="43" style="1357" customWidth="1"/>
    <col min="9240" max="9473" width="9.140625" style="1357"/>
    <col min="9474" max="9474" width="49.85546875" style="1357" customWidth="1"/>
    <col min="9475" max="9475" width="15.42578125" style="1357" customWidth="1"/>
    <col min="9476" max="9476" width="14.5703125" style="1357" customWidth="1"/>
    <col min="9477" max="9477" width="15.42578125" style="1357" customWidth="1"/>
    <col min="9478" max="9478" width="16" style="1357" customWidth="1"/>
    <col min="9479" max="9479" width="15.85546875" style="1357" customWidth="1"/>
    <col min="9480" max="9480" width="11.7109375" style="1357" customWidth="1"/>
    <col min="9481" max="9481" width="12.7109375" style="1357" customWidth="1"/>
    <col min="9482" max="9482" width="23" style="1357" customWidth="1"/>
    <col min="9483" max="9486" width="15.42578125" style="1357" customWidth="1"/>
    <col min="9487" max="9487" width="12.7109375" style="1357" customWidth="1"/>
    <col min="9488" max="9489" width="12" style="1357" customWidth="1"/>
    <col min="9490" max="9490" width="17.7109375" style="1357" customWidth="1"/>
    <col min="9491" max="9493" width="15" style="1357" customWidth="1"/>
    <col min="9494" max="9494" width="20.28515625" style="1357" customWidth="1"/>
    <col min="9495" max="9495" width="43" style="1357" customWidth="1"/>
    <col min="9496" max="9729" width="9.140625" style="1357"/>
    <col min="9730" max="9730" width="49.85546875" style="1357" customWidth="1"/>
    <col min="9731" max="9731" width="15.42578125" style="1357" customWidth="1"/>
    <col min="9732" max="9732" width="14.5703125" style="1357" customWidth="1"/>
    <col min="9733" max="9733" width="15.42578125" style="1357" customWidth="1"/>
    <col min="9734" max="9734" width="16" style="1357" customWidth="1"/>
    <col min="9735" max="9735" width="15.85546875" style="1357" customWidth="1"/>
    <col min="9736" max="9736" width="11.7109375" style="1357" customWidth="1"/>
    <col min="9737" max="9737" width="12.7109375" style="1357" customWidth="1"/>
    <col min="9738" max="9738" width="23" style="1357" customWidth="1"/>
    <col min="9739" max="9742" width="15.42578125" style="1357" customWidth="1"/>
    <col min="9743" max="9743" width="12.7109375" style="1357" customWidth="1"/>
    <col min="9744" max="9745" width="12" style="1357" customWidth="1"/>
    <col min="9746" max="9746" width="17.7109375" style="1357" customWidth="1"/>
    <col min="9747" max="9749" width="15" style="1357" customWidth="1"/>
    <col min="9750" max="9750" width="20.28515625" style="1357" customWidth="1"/>
    <col min="9751" max="9751" width="43" style="1357" customWidth="1"/>
    <col min="9752" max="9985" width="9.140625" style="1357"/>
    <col min="9986" max="9986" width="49.85546875" style="1357" customWidth="1"/>
    <col min="9987" max="9987" width="15.42578125" style="1357" customWidth="1"/>
    <col min="9988" max="9988" width="14.5703125" style="1357" customWidth="1"/>
    <col min="9989" max="9989" width="15.42578125" style="1357" customWidth="1"/>
    <col min="9990" max="9990" width="16" style="1357" customWidth="1"/>
    <col min="9991" max="9991" width="15.85546875" style="1357" customWidth="1"/>
    <col min="9992" max="9992" width="11.7109375" style="1357" customWidth="1"/>
    <col min="9993" max="9993" width="12.7109375" style="1357" customWidth="1"/>
    <col min="9994" max="9994" width="23" style="1357" customWidth="1"/>
    <col min="9995" max="9998" width="15.42578125" style="1357" customWidth="1"/>
    <col min="9999" max="9999" width="12.7109375" style="1357" customWidth="1"/>
    <col min="10000" max="10001" width="12" style="1357" customWidth="1"/>
    <col min="10002" max="10002" width="17.7109375" style="1357" customWidth="1"/>
    <col min="10003" max="10005" width="15" style="1357" customWidth="1"/>
    <col min="10006" max="10006" width="20.28515625" style="1357" customWidth="1"/>
    <col min="10007" max="10007" width="43" style="1357" customWidth="1"/>
    <col min="10008" max="10241" width="9.140625" style="1357"/>
    <col min="10242" max="10242" width="49.85546875" style="1357" customWidth="1"/>
    <col min="10243" max="10243" width="15.42578125" style="1357" customWidth="1"/>
    <col min="10244" max="10244" width="14.5703125" style="1357" customWidth="1"/>
    <col min="10245" max="10245" width="15.42578125" style="1357" customWidth="1"/>
    <col min="10246" max="10246" width="16" style="1357" customWidth="1"/>
    <col min="10247" max="10247" width="15.85546875" style="1357" customWidth="1"/>
    <col min="10248" max="10248" width="11.7109375" style="1357" customWidth="1"/>
    <col min="10249" max="10249" width="12.7109375" style="1357" customWidth="1"/>
    <col min="10250" max="10250" width="23" style="1357" customWidth="1"/>
    <col min="10251" max="10254" width="15.42578125" style="1357" customWidth="1"/>
    <col min="10255" max="10255" width="12.7109375" style="1357" customWidth="1"/>
    <col min="10256" max="10257" width="12" style="1357" customWidth="1"/>
    <col min="10258" max="10258" width="17.7109375" style="1357" customWidth="1"/>
    <col min="10259" max="10261" width="15" style="1357" customWidth="1"/>
    <col min="10262" max="10262" width="20.28515625" style="1357" customWidth="1"/>
    <col min="10263" max="10263" width="43" style="1357" customWidth="1"/>
    <col min="10264" max="10497" width="9.140625" style="1357"/>
    <col min="10498" max="10498" width="49.85546875" style="1357" customWidth="1"/>
    <col min="10499" max="10499" width="15.42578125" style="1357" customWidth="1"/>
    <col min="10500" max="10500" width="14.5703125" style="1357" customWidth="1"/>
    <col min="10501" max="10501" width="15.42578125" style="1357" customWidth="1"/>
    <col min="10502" max="10502" width="16" style="1357" customWidth="1"/>
    <col min="10503" max="10503" width="15.85546875" style="1357" customWidth="1"/>
    <col min="10504" max="10504" width="11.7109375" style="1357" customWidth="1"/>
    <col min="10505" max="10505" width="12.7109375" style="1357" customWidth="1"/>
    <col min="10506" max="10506" width="23" style="1357" customWidth="1"/>
    <col min="10507" max="10510" width="15.42578125" style="1357" customWidth="1"/>
    <col min="10511" max="10511" width="12.7109375" style="1357" customWidth="1"/>
    <col min="10512" max="10513" width="12" style="1357" customWidth="1"/>
    <col min="10514" max="10514" width="17.7109375" style="1357" customWidth="1"/>
    <col min="10515" max="10517" width="15" style="1357" customWidth="1"/>
    <col min="10518" max="10518" width="20.28515625" style="1357" customWidth="1"/>
    <col min="10519" max="10519" width="43" style="1357" customWidth="1"/>
    <col min="10520" max="10753" width="9.140625" style="1357"/>
    <col min="10754" max="10754" width="49.85546875" style="1357" customWidth="1"/>
    <col min="10755" max="10755" width="15.42578125" style="1357" customWidth="1"/>
    <col min="10756" max="10756" width="14.5703125" style="1357" customWidth="1"/>
    <col min="10757" max="10757" width="15.42578125" style="1357" customWidth="1"/>
    <col min="10758" max="10758" width="16" style="1357" customWidth="1"/>
    <col min="10759" max="10759" width="15.85546875" style="1357" customWidth="1"/>
    <col min="10760" max="10760" width="11.7109375" style="1357" customWidth="1"/>
    <col min="10761" max="10761" width="12.7109375" style="1357" customWidth="1"/>
    <col min="10762" max="10762" width="23" style="1357" customWidth="1"/>
    <col min="10763" max="10766" width="15.42578125" style="1357" customWidth="1"/>
    <col min="10767" max="10767" width="12.7109375" style="1357" customWidth="1"/>
    <col min="10768" max="10769" width="12" style="1357" customWidth="1"/>
    <col min="10770" max="10770" width="17.7109375" style="1357" customWidth="1"/>
    <col min="10771" max="10773" width="15" style="1357" customWidth="1"/>
    <col min="10774" max="10774" width="20.28515625" style="1357" customWidth="1"/>
    <col min="10775" max="10775" width="43" style="1357" customWidth="1"/>
    <col min="10776" max="11009" width="9.140625" style="1357"/>
    <col min="11010" max="11010" width="49.85546875" style="1357" customWidth="1"/>
    <col min="11011" max="11011" width="15.42578125" style="1357" customWidth="1"/>
    <col min="11012" max="11012" width="14.5703125" style="1357" customWidth="1"/>
    <col min="11013" max="11013" width="15.42578125" style="1357" customWidth="1"/>
    <col min="11014" max="11014" width="16" style="1357" customWidth="1"/>
    <col min="11015" max="11015" width="15.85546875" style="1357" customWidth="1"/>
    <col min="11016" max="11016" width="11.7109375" style="1357" customWidth="1"/>
    <col min="11017" max="11017" width="12.7109375" style="1357" customWidth="1"/>
    <col min="11018" max="11018" width="23" style="1357" customWidth="1"/>
    <col min="11019" max="11022" width="15.42578125" style="1357" customWidth="1"/>
    <col min="11023" max="11023" width="12.7109375" style="1357" customWidth="1"/>
    <col min="11024" max="11025" width="12" style="1357" customWidth="1"/>
    <col min="11026" max="11026" width="17.7109375" style="1357" customWidth="1"/>
    <col min="11027" max="11029" width="15" style="1357" customWidth="1"/>
    <col min="11030" max="11030" width="20.28515625" style="1357" customWidth="1"/>
    <col min="11031" max="11031" width="43" style="1357" customWidth="1"/>
    <col min="11032" max="11265" width="9.140625" style="1357"/>
    <col min="11266" max="11266" width="49.85546875" style="1357" customWidth="1"/>
    <col min="11267" max="11267" width="15.42578125" style="1357" customWidth="1"/>
    <col min="11268" max="11268" width="14.5703125" style="1357" customWidth="1"/>
    <col min="11269" max="11269" width="15.42578125" style="1357" customWidth="1"/>
    <col min="11270" max="11270" width="16" style="1357" customWidth="1"/>
    <col min="11271" max="11271" width="15.85546875" style="1357" customWidth="1"/>
    <col min="11272" max="11272" width="11.7109375" style="1357" customWidth="1"/>
    <col min="11273" max="11273" width="12.7109375" style="1357" customWidth="1"/>
    <col min="11274" max="11274" width="23" style="1357" customWidth="1"/>
    <col min="11275" max="11278" width="15.42578125" style="1357" customWidth="1"/>
    <col min="11279" max="11279" width="12.7109375" style="1357" customWidth="1"/>
    <col min="11280" max="11281" width="12" style="1357" customWidth="1"/>
    <col min="11282" max="11282" width="17.7109375" style="1357" customWidth="1"/>
    <col min="11283" max="11285" width="15" style="1357" customWidth="1"/>
    <col min="11286" max="11286" width="20.28515625" style="1357" customWidth="1"/>
    <col min="11287" max="11287" width="43" style="1357" customWidth="1"/>
    <col min="11288" max="11521" width="9.140625" style="1357"/>
    <col min="11522" max="11522" width="49.85546875" style="1357" customWidth="1"/>
    <col min="11523" max="11523" width="15.42578125" style="1357" customWidth="1"/>
    <col min="11524" max="11524" width="14.5703125" style="1357" customWidth="1"/>
    <col min="11525" max="11525" width="15.42578125" style="1357" customWidth="1"/>
    <col min="11526" max="11526" width="16" style="1357" customWidth="1"/>
    <col min="11527" max="11527" width="15.85546875" style="1357" customWidth="1"/>
    <col min="11528" max="11528" width="11.7109375" style="1357" customWidth="1"/>
    <col min="11529" max="11529" width="12.7109375" style="1357" customWidth="1"/>
    <col min="11530" max="11530" width="23" style="1357" customWidth="1"/>
    <col min="11531" max="11534" width="15.42578125" style="1357" customWidth="1"/>
    <col min="11535" max="11535" width="12.7109375" style="1357" customWidth="1"/>
    <col min="11536" max="11537" width="12" style="1357" customWidth="1"/>
    <col min="11538" max="11538" width="17.7109375" style="1357" customWidth="1"/>
    <col min="11539" max="11541" width="15" style="1357" customWidth="1"/>
    <col min="11542" max="11542" width="20.28515625" style="1357" customWidth="1"/>
    <col min="11543" max="11543" width="43" style="1357" customWidth="1"/>
    <col min="11544" max="11777" width="9.140625" style="1357"/>
    <col min="11778" max="11778" width="49.85546875" style="1357" customWidth="1"/>
    <col min="11779" max="11779" width="15.42578125" style="1357" customWidth="1"/>
    <col min="11780" max="11780" width="14.5703125" style="1357" customWidth="1"/>
    <col min="11781" max="11781" width="15.42578125" style="1357" customWidth="1"/>
    <col min="11782" max="11782" width="16" style="1357" customWidth="1"/>
    <col min="11783" max="11783" width="15.85546875" style="1357" customWidth="1"/>
    <col min="11784" max="11784" width="11.7109375" style="1357" customWidth="1"/>
    <col min="11785" max="11785" width="12.7109375" style="1357" customWidth="1"/>
    <col min="11786" max="11786" width="23" style="1357" customWidth="1"/>
    <col min="11787" max="11790" width="15.42578125" style="1357" customWidth="1"/>
    <col min="11791" max="11791" width="12.7109375" style="1357" customWidth="1"/>
    <col min="11792" max="11793" width="12" style="1357" customWidth="1"/>
    <col min="11794" max="11794" width="17.7109375" style="1357" customWidth="1"/>
    <col min="11795" max="11797" width="15" style="1357" customWidth="1"/>
    <col min="11798" max="11798" width="20.28515625" style="1357" customWidth="1"/>
    <col min="11799" max="11799" width="43" style="1357" customWidth="1"/>
    <col min="11800" max="12033" width="9.140625" style="1357"/>
    <col min="12034" max="12034" width="49.85546875" style="1357" customWidth="1"/>
    <col min="12035" max="12035" width="15.42578125" style="1357" customWidth="1"/>
    <col min="12036" max="12036" width="14.5703125" style="1357" customWidth="1"/>
    <col min="12037" max="12037" width="15.42578125" style="1357" customWidth="1"/>
    <col min="12038" max="12038" width="16" style="1357" customWidth="1"/>
    <col min="12039" max="12039" width="15.85546875" style="1357" customWidth="1"/>
    <col min="12040" max="12040" width="11.7109375" style="1357" customWidth="1"/>
    <col min="12041" max="12041" width="12.7109375" style="1357" customWidth="1"/>
    <col min="12042" max="12042" width="23" style="1357" customWidth="1"/>
    <col min="12043" max="12046" width="15.42578125" style="1357" customWidth="1"/>
    <col min="12047" max="12047" width="12.7109375" style="1357" customWidth="1"/>
    <col min="12048" max="12049" width="12" style="1357" customWidth="1"/>
    <col min="12050" max="12050" width="17.7109375" style="1357" customWidth="1"/>
    <col min="12051" max="12053" width="15" style="1357" customWidth="1"/>
    <col min="12054" max="12054" width="20.28515625" style="1357" customWidth="1"/>
    <col min="12055" max="12055" width="43" style="1357" customWidth="1"/>
    <col min="12056" max="12289" width="9.140625" style="1357"/>
    <col min="12290" max="12290" width="49.85546875" style="1357" customWidth="1"/>
    <col min="12291" max="12291" width="15.42578125" style="1357" customWidth="1"/>
    <col min="12292" max="12292" width="14.5703125" style="1357" customWidth="1"/>
    <col min="12293" max="12293" width="15.42578125" style="1357" customWidth="1"/>
    <col min="12294" max="12294" width="16" style="1357" customWidth="1"/>
    <col min="12295" max="12295" width="15.85546875" style="1357" customWidth="1"/>
    <col min="12296" max="12296" width="11.7109375" style="1357" customWidth="1"/>
    <col min="12297" max="12297" width="12.7109375" style="1357" customWidth="1"/>
    <col min="12298" max="12298" width="23" style="1357" customWidth="1"/>
    <col min="12299" max="12302" width="15.42578125" style="1357" customWidth="1"/>
    <col min="12303" max="12303" width="12.7109375" style="1357" customWidth="1"/>
    <col min="12304" max="12305" width="12" style="1357" customWidth="1"/>
    <col min="12306" max="12306" width="17.7109375" style="1357" customWidth="1"/>
    <col min="12307" max="12309" width="15" style="1357" customWidth="1"/>
    <col min="12310" max="12310" width="20.28515625" style="1357" customWidth="1"/>
    <col min="12311" max="12311" width="43" style="1357" customWidth="1"/>
    <col min="12312" max="12545" width="9.140625" style="1357"/>
    <col min="12546" max="12546" width="49.85546875" style="1357" customWidth="1"/>
    <col min="12547" max="12547" width="15.42578125" style="1357" customWidth="1"/>
    <col min="12548" max="12548" width="14.5703125" style="1357" customWidth="1"/>
    <col min="12549" max="12549" width="15.42578125" style="1357" customWidth="1"/>
    <col min="12550" max="12550" width="16" style="1357" customWidth="1"/>
    <col min="12551" max="12551" width="15.85546875" style="1357" customWidth="1"/>
    <col min="12552" max="12552" width="11.7109375" style="1357" customWidth="1"/>
    <col min="12553" max="12553" width="12.7109375" style="1357" customWidth="1"/>
    <col min="12554" max="12554" width="23" style="1357" customWidth="1"/>
    <col min="12555" max="12558" width="15.42578125" style="1357" customWidth="1"/>
    <col min="12559" max="12559" width="12.7109375" style="1357" customWidth="1"/>
    <col min="12560" max="12561" width="12" style="1357" customWidth="1"/>
    <col min="12562" max="12562" width="17.7109375" style="1357" customWidth="1"/>
    <col min="12563" max="12565" width="15" style="1357" customWidth="1"/>
    <col min="12566" max="12566" width="20.28515625" style="1357" customWidth="1"/>
    <col min="12567" max="12567" width="43" style="1357" customWidth="1"/>
    <col min="12568" max="12801" width="9.140625" style="1357"/>
    <col min="12802" max="12802" width="49.85546875" style="1357" customWidth="1"/>
    <col min="12803" max="12803" width="15.42578125" style="1357" customWidth="1"/>
    <col min="12804" max="12804" width="14.5703125" style="1357" customWidth="1"/>
    <col min="12805" max="12805" width="15.42578125" style="1357" customWidth="1"/>
    <col min="12806" max="12806" width="16" style="1357" customWidth="1"/>
    <col min="12807" max="12807" width="15.85546875" style="1357" customWidth="1"/>
    <col min="12808" max="12808" width="11.7109375" style="1357" customWidth="1"/>
    <col min="12809" max="12809" width="12.7109375" style="1357" customWidth="1"/>
    <col min="12810" max="12810" width="23" style="1357" customWidth="1"/>
    <col min="12811" max="12814" width="15.42578125" style="1357" customWidth="1"/>
    <col min="12815" max="12815" width="12.7109375" style="1357" customWidth="1"/>
    <col min="12816" max="12817" width="12" style="1357" customWidth="1"/>
    <col min="12818" max="12818" width="17.7109375" style="1357" customWidth="1"/>
    <col min="12819" max="12821" width="15" style="1357" customWidth="1"/>
    <col min="12822" max="12822" width="20.28515625" style="1357" customWidth="1"/>
    <col min="12823" max="12823" width="43" style="1357" customWidth="1"/>
    <col min="12824" max="13057" width="9.140625" style="1357"/>
    <col min="13058" max="13058" width="49.85546875" style="1357" customWidth="1"/>
    <col min="13059" max="13059" width="15.42578125" style="1357" customWidth="1"/>
    <col min="13060" max="13060" width="14.5703125" style="1357" customWidth="1"/>
    <col min="13061" max="13061" width="15.42578125" style="1357" customWidth="1"/>
    <col min="13062" max="13062" width="16" style="1357" customWidth="1"/>
    <col min="13063" max="13063" width="15.85546875" style="1357" customWidth="1"/>
    <col min="13064" max="13064" width="11.7109375" style="1357" customWidth="1"/>
    <col min="13065" max="13065" width="12.7109375" style="1357" customWidth="1"/>
    <col min="13066" max="13066" width="23" style="1357" customWidth="1"/>
    <col min="13067" max="13070" width="15.42578125" style="1357" customWidth="1"/>
    <col min="13071" max="13071" width="12.7109375" style="1357" customWidth="1"/>
    <col min="13072" max="13073" width="12" style="1357" customWidth="1"/>
    <col min="13074" max="13074" width="17.7109375" style="1357" customWidth="1"/>
    <col min="13075" max="13077" width="15" style="1357" customWidth="1"/>
    <col min="13078" max="13078" width="20.28515625" style="1357" customWidth="1"/>
    <col min="13079" max="13079" width="43" style="1357" customWidth="1"/>
    <col min="13080" max="13313" width="9.140625" style="1357"/>
    <col min="13314" max="13314" width="49.85546875" style="1357" customWidth="1"/>
    <col min="13315" max="13315" width="15.42578125" style="1357" customWidth="1"/>
    <col min="13316" max="13316" width="14.5703125" style="1357" customWidth="1"/>
    <col min="13317" max="13317" width="15.42578125" style="1357" customWidth="1"/>
    <col min="13318" max="13318" width="16" style="1357" customWidth="1"/>
    <col min="13319" max="13319" width="15.85546875" style="1357" customWidth="1"/>
    <col min="13320" max="13320" width="11.7109375" style="1357" customWidth="1"/>
    <col min="13321" max="13321" width="12.7109375" style="1357" customWidth="1"/>
    <col min="13322" max="13322" width="23" style="1357" customWidth="1"/>
    <col min="13323" max="13326" width="15.42578125" style="1357" customWidth="1"/>
    <col min="13327" max="13327" width="12.7109375" style="1357" customWidth="1"/>
    <col min="13328" max="13329" width="12" style="1357" customWidth="1"/>
    <col min="13330" max="13330" width="17.7109375" style="1357" customWidth="1"/>
    <col min="13331" max="13333" width="15" style="1357" customWidth="1"/>
    <col min="13334" max="13334" width="20.28515625" style="1357" customWidth="1"/>
    <col min="13335" max="13335" width="43" style="1357" customWidth="1"/>
    <col min="13336" max="13569" width="9.140625" style="1357"/>
    <col min="13570" max="13570" width="49.85546875" style="1357" customWidth="1"/>
    <col min="13571" max="13571" width="15.42578125" style="1357" customWidth="1"/>
    <col min="13572" max="13572" width="14.5703125" style="1357" customWidth="1"/>
    <col min="13573" max="13573" width="15.42578125" style="1357" customWidth="1"/>
    <col min="13574" max="13574" width="16" style="1357" customWidth="1"/>
    <col min="13575" max="13575" width="15.85546875" style="1357" customWidth="1"/>
    <col min="13576" max="13576" width="11.7109375" style="1357" customWidth="1"/>
    <col min="13577" max="13577" width="12.7109375" style="1357" customWidth="1"/>
    <col min="13578" max="13578" width="23" style="1357" customWidth="1"/>
    <col min="13579" max="13582" width="15.42578125" style="1357" customWidth="1"/>
    <col min="13583" max="13583" width="12.7109375" style="1357" customWidth="1"/>
    <col min="13584" max="13585" width="12" style="1357" customWidth="1"/>
    <col min="13586" max="13586" width="17.7109375" style="1357" customWidth="1"/>
    <col min="13587" max="13589" width="15" style="1357" customWidth="1"/>
    <col min="13590" max="13590" width="20.28515625" style="1357" customWidth="1"/>
    <col min="13591" max="13591" width="43" style="1357" customWidth="1"/>
    <col min="13592" max="13825" width="9.140625" style="1357"/>
    <col min="13826" max="13826" width="49.85546875" style="1357" customWidth="1"/>
    <col min="13827" max="13827" width="15.42578125" style="1357" customWidth="1"/>
    <col min="13828" max="13828" width="14.5703125" style="1357" customWidth="1"/>
    <col min="13829" max="13829" width="15.42578125" style="1357" customWidth="1"/>
    <col min="13830" max="13830" width="16" style="1357" customWidth="1"/>
    <col min="13831" max="13831" width="15.85546875" style="1357" customWidth="1"/>
    <col min="13832" max="13832" width="11.7109375" style="1357" customWidth="1"/>
    <col min="13833" max="13833" width="12.7109375" style="1357" customWidth="1"/>
    <col min="13834" max="13834" width="23" style="1357" customWidth="1"/>
    <col min="13835" max="13838" width="15.42578125" style="1357" customWidth="1"/>
    <col min="13839" max="13839" width="12.7109375" style="1357" customWidth="1"/>
    <col min="13840" max="13841" width="12" style="1357" customWidth="1"/>
    <col min="13842" max="13842" width="17.7109375" style="1357" customWidth="1"/>
    <col min="13843" max="13845" width="15" style="1357" customWidth="1"/>
    <col min="13846" max="13846" width="20.28515625" style="1357" customWidth="1"/>
    <col min="13847" max="13847" width="43" style="1357" customWidth="1"/>
    <col min="13848" max="14081" width="9.140625" style="1357"/>
    <col min="14082" max="14082" width="49.85546875" style="1357" customWidth="1"/>
    <col min="14083" max="14083" width="15.42578125" style="1357" customWidth="1"/>
    <col min="14084" max="14084" width="14.5703125" style="1357" customWidth="1"/>
    <col min="14085" max="14085" width="15.42578125" style="1357" customWidth="1"/>
    <col min="14086" max="14086" width="16" style="1357" customWidth="1"/>
    <col min="14087" max="14087" width="15.85546875" style="1357" customWidth="1"/>
    <col min="14088" max="14088" width="11.7109375" style="1357" customWidth="1"/>
    <col min="14089" max="14089" width="12.7109375" style="1357" customWidth="1"/>
    <col min="14090" max="14090" width="23" style="1357" customWidth="1"/>
    <col min="14091" max="14094" width="15.42578125" style="1357" customWidth="1"/>
    <col min="14095" max="14095" width="12.7109375" style="1357" customWidth="1"/>
    <col min="14096" max="14097" width="12" style="1357" customWidth="1"/>
    <col min="14098" max="14098" width="17.7109375" style="1357" customWidth="1"/>
    <col min="14099" max="14101" width="15" style="1357" customWidth="1"/>
    <col min="14102" max="14102" width="20.28515625" style="1357" customWidth="1"/>
    <col min="14103" max="14103" width="43" style="1357" customWidth="1"/>
    <col min="14104" max="14337" width="9.140625" style="1357"/>
    <col min="14338" max="14338" width="49.85546875" style="1357" customWidth="1"/>
    <col min="14339" max="14339" width="15.42578125" style="1357" customWidth="1"/>
    <col min="14340" max="14340" width="14.5703125" style="1357" customWidth="1"/>
    <col min="14341" max="14341" width="15.42578125" style="1357" customWidth="1"/>
    <col min="14342" max="14342" width="16" style="1357" customWidth="1"/>
    <col min="14343" max="14343" width="15.85546875" style="1357" customWidth="1"/>
    <col min="14344" max="14344" width="11.7109375" style="1357" customWidth="1"/>
    <col min="14345" max="14345" width="12.7109375" style="1357" customWidth="1"/>
    <col min="14346" max="14346" width="23" style="1357" customWidth="1"/>
    <col min="14347" max="14350" width="15.42578125" style="1357" customWidth="1"/>
    <col min="14351" max="14351" width="12.7109375" style="1357" customWidth="1"/>
    <col min="14352" max="14353" width="12" style="1357" customWidth="1"/>
    <col min="14354" max="14354" width="17.7109375" style="1357" customWidth="1"/>
    <col min="14355" max="14357" width="15" style="1357" customWidth="1"/>
    <col min="14358" max="14358" width="20.28515625" style="1357" customWidth="1"/>
    <col min="14359" max="14359" width="43" style="1357" customWidth="1"/>
    <col min="14360" max="14593" width="9.140625" style="1357"/>
    <col min="14594" max="14594" width="49.85546875" style="1357" customWidth="1"/>
    <col min="14595" max="14595" width="15.42578125" style="1357" customWidth="1"/>
    <col min="14596" max="14596" width="14.5703125" style="1357" customWidth="1"/>
    <col min="14597" max="14597" width="15.42578125" style="1357" customWidth="1"/>
    <col min="14598" max="14598" width="16" style="1357" customWidth="1"/>
    <col min="14599" max="14599" width="15.85546875" style="1357" customWidth="1"/>
    <col min="14600" max="14600" width="11.7109375" style="1357" customWidth="1"/>
    <col min="14601" max="14601" width="12.7109375" style="1357" customWidth="1"/>
    <col min="14602" max="14602" width="23" style="1357" customWidth="1"/>
    <col min="14603" max="14606" width="15.42578125" style="1357" customWidth="1"/>
    <col min="14607" max="14607" width="12.7109375" style="1357" customWidth="1"/>
    <col min="14608" max="14609" width="12" style="1357" customWidth="1"/>
    <col min="14610" max="14610" width="17.7109375" style="1357" customWidth="1"/>
    <col min="14611" max="14613" width="15" style="1357" customWidth="1"/>
    <col min="14614" max="14614" width="20.28515625" style="1357" customWidth="1"/>
    <col min="14615" max="14615" width="43" style="1357" customWidth="1"/>
    <col min="14616" max="14849" width="9.140625" style="1357"/>
    <col min="14850" max="14850" width="49.85546875" style="1357" customWidth="1"/>
    <col min="14851" max="14851" width="15.42578125" style="1357" customWidth="1"/>
    <col min="14852" max="14852" width="14.5703125" style="1357" customWidth="1"/>
    <col min="14853" max="14853" width="15.42578125" style="1357" customWidth="1"/>
    <col min="14854" max="14854" width="16" style="1357" customWidth="1"/>
    <col min="14855" max="14855" width="15.85546875" style="1357" customWidth="1"/>
    <col min="14856" max="14856" width="11.7109375" style="1357" customWidth="1"/>
    <col min="14857" max="14857" width="12.7109375" style="1357" customWidth="1"/>
    <col min="14858" max="14858" width="23" style="1357" customWidth="1"/>
    <col min="14859" max="14862" width="15.42578125" style="1357" customWidth="1"/>
    <col min="14863" max="14863" width="12.7109375" style="1357" customWidth="1"/>
    <col min="14864" max="14865" width="12" style="1357" customWidth="1"/>
    <col min="14866" max="14866" width="17.7109375" style="1357" customWidth="1"/>
    <col min="14867" max="14869" width="15" style="1357" customWidth="1"/>
    <col min="14870" max="14870" width="20.28515625" style="1357" customWidth="1"/>
    <col min="14871" max="14871" width="43" style="1357" customWidth="1"/>
    <col min="14872" max="15105" width="9.140625" style="1357"/>
    <col min="15106" max="15106" width="49.85546875" style="1357" customWidth="1"/>
    <col min="15107" max="15107" width="15.42578125" style="1357" customWidth="1"/>
    <col min="15108" max="15108" width="14.5703125" style="1357" customWidth="1"/>
    <col min="15109" max="15109" width="15.42578125" style="1357" customWidth="1"/>
    <col min="15110" max="15110" width="16" style="1357" customWidth="1"/>
    <col min="15111" max="15111" width="15.85546875" style="1357" customWidth="1"/>
    <col min="15112" max="15112" width="11.7109375" style="1357" customWidth="1"/>
    <col min="15113" max="15113" width="12.7109375" style="1357" customWidth="1"/>
    <col min="15114" max="15114" width="23" style="1357" customWidth="1"/>
    <col min="15115" max="15118" width="15.42578125" style="1357" customWidth="1"/>
    <col min="15119" max="15119" width="12.7109375" style="1357" customWidth="1"/>
    <col min="15120" max="15121" width="12" style="1357" customWidth="1"/>
    <col min="15122" max="15122" width="17.7109375" style="1357" customWidth="1"/>
    <col min="15123" max="15125" width="15" style="1357" customWidth="1"/>
    <col min="15126" max="15126" width="20.28515625" style="1357" customWidth="1"/>
    <col min="15127" max="15127" width="43" style="1357" customWidth="1"/>
    <col min="15128" max="15361" width="9.140625" style="1357"/>
    <col min="15362" max="15362" width="49.85546875" style="1357" customWidth="1"/>
    <col min="15363" max="15363" width="15.42578125" style="1357" customWidth="1"/>
    <col min="15364" max="15364" width="14.5703125" style="1357" customWidth="1"/>
    <col min="15365" max="15365" width="15.42578125" style="1357" customWidth="1"/>
    <col min="15366" max="15366" width="16" style="1357" customWidth="1"/>
    <col min="15367" max="15367" width="15.85546875" style="1357" customWidth="1"/>
    <col min="15368" max="15368" width="11.7109375" style="1357" customWidth="1"/>
    <col min="15369" max="15369" width="12.7109375" style="1357" customWidth="1"/>
    <col min="15370" max="15370" width="23" style="1357" customWidth="1"/>
    <col min="15371" max="15374" width="15.42578125" style="1357" customWidth="1"/>
    <col min="15375" max="15375" width="12.7109375" style="1357" customWidth="1"/>
    <col min="15376" max="15377" width="12" style="1357" customWidth="1"/>
    <col min="15378" max="15378" width="17.7109375" style="1357" customWidth="1"/>
    <col min="15379" max="15381" width="15" style="1357" customWidth="1"/>
    <col min="15382" max="15382" width="20.28515625" style="1357" customWidth="1"/>
    <col min="15383" max="15383" width="43" style="1357" customWidth="1"/>
    <col min="15384" max="15617" width="9.140625" style="1357"/>
    <col min="15618" max="15618" width="49.85546875" style="1357" customWidth="1"/>
    <col min="15619" max="15619" width="15.42578125" style="1357" customWidth="1"/>
    <col min="15620" max="15620" width="14.5703125" style="1357" customWidth="1"/>
    <col min="15621" max="15621" width="15.42578125" style="1357" customWidth="1"/>
    <col min="15622" max="15622" width="16" style="1357" customWidth="1"/>
    <col min="15623" max="15623" width="15.85546875" style="1357" customWidth="1"/>
    <col min="15624" max="15624" width="11.7109375" style="1357" customWidth="1"/>
    <col min="15625" max="15625" width="12.7109375" style="1357" customWidth="1"/>
    <col min="15626" max="15626" width="23" style="1357" customWidth="1"/>
    <col min="15627" max="15630" width="15.42578125" style="1357" customWidth="1"/>
    <col min="15631" max="15631" width="12.7109375" style="1357" customWidth="1"/>
    <col min="15632" max="15633" width="12" style="1357" customWidth="1"/>
    <col min="15634" max="15634" width="17.7109375" style="1357" customWidth="1"/>
    <col min="15635" max="15637" width="15" style="1357" customWidth="1"/>
    <col min="15638" max="15638" width="20.28515625" style="1357" customWidth="1"/>
    <col min="15639" max="15639" width="43" style="1357" customWidth="1"/>
    <col min="15640" max="15873" width="9.140625" style="1357"/>
    <col min="15874" max="15874" width="49.85546875" style="1357" customWidth="1"/>
    <col min="15875" max="15875" width="15.42578125" style="1357" customWidth="1"/>
    <col min="15876" max="15876" width="14.5703125" style="1357" customWidth="1"/>
    <col min="15877" max="15877" width="15.42578125" style="1357" customWidth="1"/>
    <col min="15878" max="15878" width="16" style="1357" customWidth="1"/>
    <col min="15879" max="15879" width="15.85546875" style="1357" customWidth="1"/>
    <col min="15880" max="15880" width="11.7109375" style="1357" customWidth="1"/>
    <col min="15881" max="15881" width="12.7109375" style="1357" customWidth="1"/>
    <col min="15882" max="15882" width="23" style="1357" customWidth="1"/>
    <col min="15883" max="15886" width="15.42578125" style="1357" customWidth="1"/>
    <col min="15887" max="15887" width="12.7109375" style="1357" customWidth="1"/>
    <col min="15888" max="15889" width="12" style="1357" customWidth="1"/>
    <col min="15890" max="15890" width="17.7109375" style="1357" customWidth="1"/>
    <col min="15891" max="15893" width="15" style="1357" customWidth="1"/>
    <col min="15894" max="15894" width="20.28515625" style="1357" customWidth="1"/>
    <col min="15895" max="15895" width="43" style="1357" customWidth="1"/>
    <col min="15896" max="16129" width="9.140625" style="1357"/>
    <col min="16130" max="16130" width="49.85546875" style="1357" customWidth="1"/>
    <col min="16131" max="16131" width="15.42578125" style="1357" customWidth="1"/>
    <col min="16132" max="16132" width="14.5703125" style="1357" customWidth="1"/>
    <col min="16133" max="16133" width="15.42578125" style="1357" customWidth="1"/>
    <col min="16134" max="16134" width="16" style="1357" customWidth="1"/>
    <col min="16135" max="16135" width="15.85546875" style="1357" customWidth="1"/>
    <col min="16136" max="16136" width="11.7109375" style="1357" customWidth="1"/>
    <col min="16137" max="16137" width="12.7109375" style="1357" customWidth="1"/>
    <col min="16138" max="16138" width="23" style="1357" customWidth="1"/>
    <col min="16139" max="16142" width="15.42578125" style="1357" customWidth="1"/>
    <col min="16143" max="16143" width="12.7109375" style="1357" customWidth="1"/>
    <col min="16144" max="16145" width="12" style="1357" customWidth="1"/>
    <col min="16146" max="16146" width="17.7109375" style="1357" customWidth="1"/>
    <col min="16147" max="16149" width="15" style="1357" customWidth="1"/>
    <col min="16150" max="16150" width="20.28515625" style="1357" customWidth="1"/>
    <col min="16151" max="16151" width="43" style="1357" customWidth="1"/>
    <col min="16152" max="16384" width="9.140625" style="1357"/>
  </cols>
  <sheetData>
    <row r="2" spans="1:13" ht="13.5">
      <c r="A2" s="1356"/>
      <c r="B2" s="1358"/>
      <c r="C2" s="1358"/>
      <c r="D2" s="1358"/>
      <c r="E2" s="1358"/>
      <c r="F2" s="1358"/>
      <c r="G2" s="1358"/>
      <c r="H2" s="1407"/>
      <c r="I2" s="1983"/>
      <c r="K2" s="733"/>
      <c r="L2" s="1987" t="s">
        <v>175</v>
      </c>
      <c r="M2" s="1987"/>
    </row>
    <row r="3" spans="1:13" ht="13.5">
      <c r="A3" s="1356"/>
      <c r="B3" s="1358"/>
      <c r="C3" s="1358"/>
      <c r="D3" s="1358"/>
      <c r="E3" s="1358"/>
      <c r="F3" s="1358"/>
      <c r="G3" s="1358"/>
      <c r="H3" s="1407"/>
      <c r="I3" s="1983"/>
      <c r="K3" s="2279" t="s">
        <v>28</v>
      </c>
      <c r="L3" s="2279"/>
      <c r="M3" s="2279"/>
    </row>
    <row r="4" spans="1:13" ht="15" thickBot="1">
      <c r="A4" s="258"/>
      <c r="B4" s="1431" t="s">
        <v>740</v>
      </c>
      <c r="C4" s="1408"/>
      <c r="D4" s="1408"/>
      <c r="E4" s="1408"/>
      <c r="F4" s="1408"/>
      <c r="G4" s="1408"/>
      <c r="H4" s="306"/>
      <c r="I4" s="1409"/>
      <c r="K4" s="733"/>
      <c r="L4" s="733"/>
      <c r="M4" s="733"/>
    </row>
    <row r="5" spans="1:13" ht="13.5">
      <c r="A5" s="258"/>
      <c r="B5" s="1432" t="s">
        <v>29</v>
      </c>
      <c r="C5" s="1410"/>
      <c r="D5" s="1410"/>
      <c r="E5" s="1410"/>
      <c r="F5" s="1411"/>
      <c r="G5" s="1411"/>
      <c r="H5" s="1411"/>
      <c r="I5" s="1411"/>
      <c r="K5" s="738"/>
      <c r="L5" s="738"/>
      <c r="M5" s="738"/>
    </row>
    <row r="6" spans="1:13" ht="13.5">
      <c r="A6" s="258"/>
      <c r="B6" s="1433"/>
      <c r="C6" s="1409"/>
      <c r="D6" s="1409"/>
      <c r="E6" s="1409"/>
      <c r="F6" s="1411"/>
      <c r="G6" s="1411"/>
      <c r="H6" s="1411"/>
      <c r="I6" s="1411"/>
      <c r="K6" s="738"/>
      <c r="L6" s="738"/>
      <c r="M6" s="738"/>
    </row>
    <row r="7" spans="1:13" ht="14.25">
      <c r="A7" s="1143" t="s">
        <v>176</v>
      </c>
      <c r="B7" s="1412"/>
      <c r="C7" s="1412"/>
      <c r="D7" s="1412"/>
      <c r="E7" s="1412"/>
      <c r="F7" s="1411"/>
      <c r="G7" s="1411"/>
      <c r="H7" s="1411"/>
      <c r="I7" s="1411"/>
      <c r="K7" s="738"/>
      <c r="L7" s="738"/>
      <c r="M7" s="738"/>
    </row>
    <row r="8" spans="1:13" ht="14.25">
      <c r="A8" s="1134" t="s">
        <v>7126</v>
      </c>
      <c r="B8" s="1412"/>
      <c r="C8" s="1412"/>
      <c r="D8" s="1412"/>
      <c r="E8" s="1412"/>
      <c r="F8" s="1411"/>
      <c r="G8" s="1411"/>
      <c r="H8" s="1411"/>
      <c r="I8" s="1411"/>
      <c r="K8" s="738"/>
      <c r="L8" s="738"/>
      <c r="M8" s="738"/>
    </row>
    <row r="9" spans="1:13" ht="15" thickBot="1">
      <c r="A9" s="1143"/>
      <c r="B9" s="1412"/>
      <c r="C9" s="1412"/>
      <c r="D9" s="1412"/>
      <c r="E9" s="1412"/>
      <c r="F9" s="1411"/>
      <c r="G9" s="1411"/>
      <c r="H9" s="1411"/>
      <c r="I9" s="1411"/>
      <c r="K9" s="738"/>
      <c r="L9" s="738"/>
      <c r="M9" s="738"/>
    </row>
    <row r="10" spans="1:13" ht="24.75" customHeight="1" thickBot="1">
      <c r="B10" s="1434" t="s">
        <v>7127</v>
      </c>
      <c r="C10" s="1412"/>
      <c r="D10" s="1412"/>
      <c r="E10" s="1413">
        <f>+E11+E15</f>
        <v>38</v>
      </c>
      <c r="F10" s="1411"/>
      <c r="G10" s="1411"/>
      <c r="H10" s="1411"/>
      <c r="I10" s="1411"/>
      <c r="K10" s="738"/>
      <c r="L10" s="738"/>
      <c r="M10" s="738"/>
    </row>
    <row r="11" spans="1:13" ht="21.75" customHeight="1" thickBot="1">
      <c r="B11" s="1435" t="s">
        <v>7128</v>
      </c>
      <c r="C11" s="1412"/>
      <c r="D11" s="1412"/>
      <c r="E11" s="1414">
        <f>SUM(E12:E14)</f>
        <v>35</v>
      </c>
      <c r="F11" s="1411"/>
      <c r="G11" s="1411"/>
      <c r="H11" s="1411"/>
      <c r="I11" s="1411"/>
      <c r="K11" s="738"/>
      <c r="L11" s="738"/>
      <c r="M11" s="738"/>
    </row>
    <row r="12" spans="1:13" ht="15" thickBot="1">
      <c r="B12" s="1436" t="s">
        <v>5850</v>
      </c>
      <c r="C12" s="1412"/>
      <c r="D12" s="1412"/>
      <c r="E12" s="1413">
        <v>6</v>
      </c>
      <c r="F12" s="1411"/>
      <c r="G12" s="1411"/>
      <c r="H12" s="1411"/>
      <c r="I12" s="1411"/>
      <c r="K12" s="738"/>
      <c r="L12" s="738"/>
      <c r="M12" s="738"/>
    </row>
    <row r="13" spans="1:13" ht="27.75" thickBot="1">
      <c r="B13" s="1436" t="s">
        <v>5851</v>
      </c>
      <c r="C13" s="1412"/>
      <c r="D13" s="1412"/>
      <c r="E13" s="1413"/>
      <c r="F13" s="1411"/>
      <c r="G13" s="1411"/>
      <c r="H13" s="1411"/>
      <c r="I13" s="1411"/>
      <c r="K13" s="738"/>
      <c r="L13" s="738"/>
      <c r="M13" s="738"/>
    </row>
    <row r="14" spans="1:13" ht="27.75" thickBot="1">
      <c r="B14" s="1436" t="s">
        <v>7129</v>
      </c>
      <c r="C14" s="1412"/>
      <c r="D14" s="1412"/>
      <c r="E14" s="1413">
        <v>29</v>
      </c>
      <c r="F14" s="1411"/>
      <c r="G14" s="1411"/>
      <c r="H14" s="1411"/>
      <c r="I14" s="1411"/>
      <c r="K14" s="738"/>
      <c r="L14" s="738"/>
      <c r="M14" s="738"/>
    </row>
    <row r="15" spans="1:13" ht="21" customHeight="1" thickBot="1">
      <c r="B15" s="1435" t="s">
        <v>7130</v>
      </c>
      <c r="C15" s="1412"/>
      <c r="D15" s="1412"/>
      <c r="E15" s="1414">
        <v>3</v>
      </c>
      <c r="F15" s="1411"/>
      <c r="G15" s="1411"/>
      <c r="H15" s="1411"/>
      <c r="I15" s="1411"/>
      <c r="K15" s="738"/>
      <c r="L15" s="738"/>
      <c r="M15" s="738"/>
    </row>
    <row r="16" spans="1:13" ht="21" customHeight="1" thickBot="1">
      <c r="B16" s="1437"/>
      <c r="C16" s="1412"/>
      <c r="D16" s="1412"/>
      <c r="E16" s="1412"/>
      <c r="F16" s="1412"/>
      <c r="G16" s="1411"/>
      <c r="H16" s="1411"/>
      <c r="I16" s="1411"/>
      <c r="K16" s="738"/>
      <c r="L16" s="738"/>
      <c r="M16" s="738"/>
    </row>
    <row r="17" spans="1:23" ht="31.5" customHeight="1" thickBot="1">
      <c r="B17" s="1348" t="s">
        <v>7131</v>
      </c>
      <c r="C17" s="1413">
        <v>34</v>
      </c>
      <c r="F17" s="1412"/>
      <c r="G17" s="1411"/>
      <c r="H17" s="1411"/>
      <c r="I17" s="1411"/>
      <c r="K17" s="738"/>
      <c r="L17" s="738"/>
      <c r="M17" s="738"/>
    </row>
    <row r="18" spans="1:23" ht="51" customHeight="1" thickBot="1">
      <c r="B18" s="1348" t="s">
        <v>7132</v>
      </c>
      <c r="C18" s="1413">
        <v>28</v>
      </c>
      <c r="F18" s="1412"/>
      <c r="G18" s="1411"/>
      <c r="H18" s="1411"/>
      <c r="I18" s="1411"/>
      <c r="K18" s="738"/>
      <c r="L18" s="738"/>
      <c r="M18" s="738"/>
    </row>
    <row r="19" spans="1:23" ht="40.5" customHeight="1" thickBot="1">
      <c r="B19" s="1361" t="s">
        <v>7133</v>
      </c>
      <c r="C19" s="1413">
        <v>28</v>
      </c>
      <c r="F19" s="1412"/>
      <c r="G19" s="1411"/>
      <c r="H19" s="1411"/>
      <c r="I19" s="1411"/>
      <c r="K19" s="738"/>
      <c r="L19" s="738"/>
      <c r="M19" s="738"/>
    </row>
    <row r="20" spans="1:23" ht="14.25">
      <c r="B20" s="1438"/>
      <c r="C20" s="1412"/>
      <c r="D20" s="1412"/>
      <c r="E20" s="1412"/>
      <c r="F20" s="1411"/>
      <c r="G20" s="1411"/>
      <c r="H20" s="1411"/>
      <c r="I20" s="1411"/>
      <c r="K20" s="738"/>
      <c r="L20" s="738"/>
      <c r="M20" s="738"/>
    </row>
    <row r="21" spans="1:23" ht="14.25" thickBot="1">
      <c r="B21" s="974"/>
      <c r="C21" s="1411"/>
      <c r="D21" s="1411"/>
      <c r="E21" s="1411"/>
      <c r="F21" s="1411"/>
      <c r="G21" s="1411"/>
      <c r="H21" s="1411"/>
      <c r="I21" s="1411"/>
      <c r="K21" s="738"/>
      <c r="L21" s="738"/>
      <c r="M21" s="738"/>
    </row>
    <row r="22" spans="1:23" ht="54" customHeight="1" thickBot="1">
      <c r="A22" s="1362"/>
      <c r="B22" s="1363"/>
      <c r="C22" s="2280" t="s">
        <v>4789</v>
      </c>
      <c r="D22" s="2280"/>
      <c r="E22" s="2280"/>
      <c r="F22" s="2280"/>
      <c r="G22" s="2280"/>
      <c r="H22" s="2280"/>
      <c r="I22" s="2280"/>
      <c r="J22" s="2281" t="s">
        <v>5830</v>
      </c>
      <c r="K22" s="2283" t="s">
        <v>7134</v>
      </c>
      <c r="L22" s="2283"/>
      <c r="M22" s="2283"/>
      <c r="N22" s="2283"/>
      <c r="O22" s="2284" t="s">
        <v>7135</v>
      </c>
      <c r="P22" s="2280"/>
      <c r="Q22" s="2280"/>
      <c r="R22" s="2285"/>
      <c r="S22" s="2280" t="s">
        <v>7136</v>
      </c>
      <c r="T22" s="2280"/>
      <c r="U22" s="2280"/>
      <c r="V22" s="2280"/>
      <c r="W22" s="2277" t="s">
        <v>5831</v>
      </c>
    </row>
    <row r="23" spans="1:23" ht="81.75" thickBot="1">
      <c r="A23" s="1364" t="s">
        <v>114</v>
      </c>
      <c r="B23" s="1365" t="s">
        <v>5832</v>
      </c>
      <c r="C23" s="1366" t="s">
        <v>5833</v>
      </c>
      <c r="D23" s="1366" t="s">
        <v>5834</v>
      </c>
      <c r="E23" s="1366" t="s">
        <v>5835</v>
      </c>
      <c r="F23" s="1366" t="s">
        <v>5836</v>
      </c>
      <c r="G23" s="1366" t="s">
        <v>5837</v>
      </c>
      <c r="H23" s="1367" t="s">
        <v>5838</v>
      </c>
      <c r="I23" s="1368" t="s">
        <v>5839</v>
      </c>
      <c r="J23" s="2282"/>
      <c r="K23" s="1988" t="s">
        <v>5840</v>
      </c>
      <c r="L23" s="1989" t="s">
        <v>5841</v>
      </c>
      <c r="M23" s="1990" t="s">
        <v>5842</v>
      </c>
      <c r="N23" s="1991" t="s">
        <v>5843</v>
      </c>
      <c r="O23" s="1369" t="s">
        <v>5834</v>
      </c>
      <c r="P23" s="1366" t="s">
        <v>5835</v>
      </c>
      <c r="Q23" s="1366" t="s">
        <v>5836</v>
      </c>
      <c r="R23" s="1370" t="s">
        <v>5844</v>
      </c>
      <c r="S23" s="1366" t="s">
        <v>5834</v>
      </c>
      <c r="T23" s="1366" t="s">
        <v>5835</v>
      </c>
      <c r="U23" s="1366" t="s">
        <v>5836</v>
      </c>
      <c r="V23" s="1444" t="s">
        <v>5844</v>
      </c>
      <c r="W23" s="2278"/>
    </row>
    <row r="24" spans="1:23" ht="13.5">
      <c r="A24" s="1371">
        <v>1</v>
      </c>
      <c r="B24" s="1439">
        <v>2</v>
      </c>
      <c r="C24" s="1416">
        <v>3</v>
      </c>
      <c r="D24" s="1330">
        <v>4</v>
      </c>
      <c r="E24" s="1330">
        <v>5</v>
      </c>
      <c r="F24" s="1330">
        <v>6</v>
      </c>
      <c r="G24" s="1330">
        <v>7</v>
      </c>
      <c r="H24" s="1330">
        <v>8</v>
      </c>
      <c r="I24" s="1417">
        <v>9</v>
      </c>
      <c r="J24" s="1372">
        <v>10</v>
      </c>
      <c r="K24" s="1992">
        <v>11</v>
      </c>
      <c r="L24" s="1993">
        <v>12</v>
      </c>
      <c r="M24" s="1993">
        <v>13</v>
      </c>
      <c r="N24" s="1445">
        <v>14</v>
      </c>
      <c r="O24" s="1375">
        <v>15</v>
      </c>
      <c r="P24" s="1374">
        <v>16</v>
      </c>
      <c r="Q24" s="1374">
        <v>17</v>
      </c>
      <c r="R24" s="1376">
        <v>18</v>
      </c>
      <c r="S24" s="1373">
        <v>19</v>
      </c>
      <c r="T24" s="1374">
        <v>20</v>
      </c>
      <c r="U24" s="1374">
        <v>21</v>
      </c>
      <c r="V24" s="1445">
        <v>22</v>
      </c>
      <c r="W24" s="1372">
        <v>23</v>
      </c>
    </row>
    <row r="25" spans="1:23" ht="17.25">
      <c r="A25" s="1377"/>
      <c r="B25" s="1378" t="s">
        <v>113</v>
      </c>
      <c r="C25" s="1418"/>
      <c r="D25" s="1419"/>
      <c r="E25" s="1419"/>
      <c r="F25" s="1419"/>
      <c r="G25" s="1419"/>
      <c r="H25" s="1419"/>
      <c r="I25" s="1420">
        <v>2026</v>
      </c>
      <c r="J25" s="1381"/>
      <c r="K25" s="1994">
        <f>+K26+K33+K63+K71</f>
        <v>10367</v>
      </c>
      <c r="L25" s="1994">
        <f t="shared" ref="L25:N25" si="0">+L26+L33+L63+L71</f>
        <v>2350</v>
      </c>
      <c r="M25" s="1994">
        <f t="shared" si="0"/>
        <v>157.20000000000002</v>
      </c>
      <c r="N25" s="1994">
        <f t="shared" si="0"/>
        <v>12874.2</v>
      </c>
      <c r="O25" s="1382"/>
      <c r="P25" s="1380"/>
      <c r="Q25" s="1380"/>
      <c r="R25" s="1383"/>
      <c r="S25" s="1379"/>
      <c r="T25" s="1380"/>
      <c r="U25" s="1380"/>
      <c r="V25" s="1446"/>
      <c r="W25" s="1384"/>
    </row>
    <row r="26" spans="1:23" ht="30">
      <c r="A26" s="1385"/>
      <c r="B26" s="1349" t="s">
        <v>5845</v>
      </c>
      <c r="C26" s="1421"/>
      <c r="D26" s="1422"/>
      <c r="E26" s="1422"/>
      <c r="F26" s="1422"/>
      <c r="G26" s="1422"/>
      <c r="H26" s="1422"/>
      <c r="I26" s="1423"/>
      <c r="J26" s="1388"/>
      <c r="K26" s="1995">
        <f>SUM(K27:K32)</f>
        <v>6220.2</v>
      </c>
      <c r="L26" s="1995">
        <f t="shared" ref="L26:N26" si="1">SUM(L27:L32)</f>
        <v>1410</v>
      </c>
      <c r="M26" s="1995">
        <f t="shared" si="1"/>
        <v>80.800000000000011</v>
      </c>
      <c r="N26" s="1995">
        <f t="shared" si="1"/>
        <v>7711</v>
      </c>
      <c r="O26" s="1389"/>
      <c r="P26" s="1387"/>
      <c r="Q26" s="1387"/>
      <c r="R26" s="1390"/>
      <c r="S26" s="1386"/>
      <c r="T26" s="1387"/>
      <c r="U26" s="1387"/>
      <c r="V26" s="1447"/>
      <c r="W26" s="1388"/>
    </row>
    <row r="27" spans="1:23" ht="27">
      <c r="A27" s="1391">
        <v>1</v>
      </c>
      <c r="B27" s="1392" t="s">
        <v>7148</v>
      </c>
      <c r="C27" s="1982" t="s">
        <v>7154</v>
      </c>
      <c r="D27" s="1985" t="s">
        <v>5865</v>
      </c>
      <c r="E27" s="1985" t="s">
        <v>5858</v>
      </c>
      <c r="F27" s="1985" t="s">
        <v>5870</v>
      </c>
      <c r="G27" s="1985" t="s">
        <v>5864</v>
      </c>
      <c r="H27" s="1985">
        <v>2018</v>
      </c>
      <c r="I27" s="1350">
        <f>10-($I$25-H27)</f>
        <v>2</v>
      </c>
      <c r="J27" s="1351" t="s">
        <v>5875</v>
      </c>
      <c r="K27" s="1996">
        <v>1036.7</v>
      </c>
      <c r="L27" s="1997">
        <v>235</v>
      </c>
      <c r="M27" s="1997">
        <v>17.3</v>
      </c>
      <c r="N27" s="1449">
        <f>SUM(K27:M27)</f>
        <v>1289</v>
      </c>
      <c r="O27" s="1393"/>
      <c r="P27" s="1393"/>
      <c r="Q27" s="1393"/>
      <c r="R27" s="1394"/>
      <c r="S27" s="1393"/>
      <c r="T27" s="1393"/>
      <c r="U27" s="1393"/>
      <c r="V27" s="1449"/>
      <c r="W27" s="1395"/>
    </row>
    <row r="28" spans="1:23" ht="94.5">
      <c r="A28" s="1391">
        <v>2</v>
      </c>
      <c r="B28" s="1392" t="s">
        <v>7149</v>
      </c>
      <c r="C28" s="1982" t="s">
        <v>7155</v>
      </c>
      <c r="D28" s="1985" t="s">
        <v>5857</v>
      </c>
      <c r="E28" s="1985" t="s">
        <v>5858</v>
      </c>
      <c r="F28" s="1985" t="s">
        <v>5867</v>
      </c>
      <c r="G28" s="1985" t="s">
        <v>5860</v>
      </c>
      <c r="H28" s="1985">
        <v>2011</v>
      </c>
      <c r="I28" s="1350">
        <f t="shared" ref="I28" si="2">10-($I$25-H28)</f>
        <v>-5</v>
      </c>
      <c r="J28" s="1351" t="s">
        <v>7144</v>
      </c>
      <c r="K28" s="1996">
        <v>1036.7</v>
      </c>
      <c r="L28" s="1997">
        <v>235</v>
      </c>
      <c r="M28" s="1997">
        <v>12.7</v>
      </c>
      <c r="N28" s="1449">
        <f t="shared" ref="N28:N32" si="3">SUM(K28:M28)</f>
        <v>1284.4000000000001</v>
      </c>
      <c r="O28" s="1393"/>
      <c r="P28" s="1393"/>
      <c r="Q28" s="1393"/>
      <c r="R28" s="1394"/>
      <c r="S28" s="1393" t="s">
        <v>5857</v>
      </c>
      <c r="T28" s="1393" t="s">
        <v>5858</v>
      </c>
      <c r="U28" s="1393" t="s">
        <v>5867</v>
      </c>
      <c r="V28" s="1449">
        <v>15000</v>
      </c>
      <c r="W28" s="1392" t="s">
        <v>7157</v>
      </c>
    </row>
    <row r="29" spans="1:23" ht="67.5">
      <c r="A29" s="1391">
        <v>3</v>
      </c>
      <c r="B29" s="1392" t="s">
        <v>7150</v>
      </c>
      <c r="C29" s="1982"/>
      <c r="D29" s="1985"/>
      <c r="E29" s="1985"/>
      <c r="F29" s="1985"/>
      <c r="G29" s="1985"/>
      <c r="H29" s="1985"/>
      <c r="I29" s="1350"/>
      <c r="J29" s="1351"/>
      <c r="K29" s="1996">
        <v>1036.7</v>
      </c>
      <c r="L29" s="1997">
        <v>235</v>
      </c>
      <c r="M29" s="1997">
        <v>12.7</v>
      </c>
      <c r="N29" s="1449">
        <f t="shared" si="3"/>
        <v>1284.4000000000001</v>
      </c>
      <c r="O29" s="1393"/>
      <c r="P29" s="1393"/>
      <c r="Q29" s="1393"/>
      <c r="R29" s="1394"/>
      <c r="S29" s="1393" t="s">
        <v>5857</v>
      </c>
      <c r="T29" s="1393" t="s">
        <v>5858</v>
      </c>
      <c r="U29" s="1393" t="s">
        <v>5867</v>
      </c>
      <c r="V29" s="1449">
        <v>15000</v>
      </c>
      <c r="W29" s="1392" t="s">
        <v>7158</v>
      </c>
    </row>
    <row r="30" spans="1:23" ht="67.5">
      <c r="A30" s="1391">
        <v>4</v>
      </c>
      <c r="B30" s="1392" t="s">
        <v>7151</v>
      </c>
      <c r="C30" s="1982"/>
      <c r="D30" s="1985"/>
      <c r="E30" s="1985"/>
      <c r="F30" s="1985"/>
      <c r="G30" s="1985"/>
      <c r="H30" s="1985"/>
      <c r="I30" s="1350"/>
      <c r="J30" s="1351"/>
      <c r="K30" s="1996">
        <v>1036.7</v>
      </c>
      <c r="L30" s="1997">
        <v>235</v>
      </c>
      <c r="M30" s="1997">
        <v>12.7</v>
      </c>
      <c r="N30" s="1449">
        <f t="shared" si="3"/>
        <v>1284.4000000000001</v>
      </c>
      <c r="O30" s="1393"/>
      <c r="P30" s="1393"/>
      <c r="Q30" s="1393"/>
      <c r="R30" s="1394"/>
      <c r="S30" s="1393" t="s">
        <v>5857</v>
      </c>
      <c r="T30" s="1393" t="s">
        <v>5858</v>
      </c>
      <c r="U30" s="1393" t="s">
        <v>5867</v>
      </c>
      <c r="V30" s="1449">
        <v>15000</v>
      </c>
      <c r="W30" s="1392" t="s">
        <v>7158</v>
      </c>
    </row>
    <row r="31" spans="1:23" ht="67.5">
      <c r="A31" s="1391">
        <v>5</v>
      </c>
      <c r="B31" s="1392" t="s">
        <v>7152</v>
      </c>
      <c r="C31" s="1982"/>
      <c r="D31" s="1985"/>
      <c r="E31" s="1985"/>
      <c r="F31" s="1985"/>
      <c r="G31" s="1985"/>
      <c r="H31" s="1985"/>
      <c r="I31" s="1350"/>
      <c r="J31" s="1351"/>
      <c r="K31" s="1996">
        <v>1036.7</v>
      </c>
      <c r="L31" s="1997">
        <v>235</v>
      </c>
      <c r="M31" s="1997">
        <v>12.7</v>
      </c>
      <c r="N31" s="1449">
        <f t="shared" si="3"/>
        <v>1284.4000000000001</v>
      </c>
      <c r="O31" s="1393"/>
      <c r="P31" s="1393"/>
      <c r="Q31" s="1393"/>
      <c r="R31" s="1394"/>
      <c r="S31" s="1393" t="s">
        <v>5857</v>
      </c>
      <c r="T31" s="1393" t="s">
        <v>5858</v>
      </c>
      <c r="U31" s="1393" t="s">
        <v>5867</v>
      </c>
      <c r="V31" s="1449">
        <v>15000</v>
      </c>
      <c r="W31" s="1392" t="s">
        <v>7158</v>
      </c>
    </row>
    <row r="32" spans="1:23" ht="67.5">
      <c r="A32" s="1391">
        <v>6</v>
      </c>
      <c r="B32" s="1392" t="s">
        <v>7153</v>
      </c>
      <c r="C32" s="1982"/>
      <c r="D32" s="1985"/>
      <c r="E32" s="1985"/>
      <c r="F32" s="1985"/>
      <c r="G32" s="1985"/>
      <c r="H32" s="1985"/>
      <c r="I32" s="1350"/>
      <c r="J32" s="1351"/>
      <c r="K32" s="1996">
        <v>1036.7</v>
      </c>
      <c r="L32" s="1997">
        <v>235</v>
      </c>
      <c r="M32" s="1997">
        <v>12.7</v>
      </c>
      <c r="N32" s="1449">
        <f t="shared" si="3"/>
        <v>1284.4000000000001</v>
      </c>
      <c r="O32" s="1393"/>
      <c r="P32" s="1393"/>
      <c r="Q32" s="1393"/>
      <c r="R32" s="1394"/>
      <c r="S32" s="1393" t="s">
        <v>5857</v>
      </c>
      <c r="T32" s="1393" t="s">
        <v>5858</v>
      </c>
      <c r="U32" s="1393" t="s">
        <v>5867</v>
      </c>
      <c r="V32" s="1449">
        <v>15000</v>
      </c>
      <c r="W32" s="1392" t="s">
        <v>7158</v>
      </c>
    </row>
    <row r="33" spans="1:23" ht="30">
      <c r="A33" s="1385"/>
      <c r="B33" s="1349" t="s">
        <v>5846</v>
      </c>
      <c r="C33" s="1421"/>
      <c r="D33" s="1422"/>
      <c r="E33" s="1422"/>
      <c r="F33" s="1422"/>
      <c r="G33" s="1422"/>
      <c r="H33" s="1422"/>
      <c r="I33" s="1423"/>
      <c r="J33" s="1388"/>
      <c r="K33" s="1995">
        <f>SUM(K34:K62)</f>
        <v>1036.7</v>
      </c>
      <c r="L33" s="1995">
        <f t="shared" ref="L33:N33" si="4">SUM(L34:L62)</f>
        <v>235</v>
      </c>
      <c r="M33" s="1995">
        <f t="shared" si="4"/>
        <v>17.2</v>
      </c>
      <c r="N33" s="1995">
        <f t="shared" si="4"/>
        <v>1288.9000000000001</v>
      </c>
      <c r="O33" s="1387"/>
      <c r="P33" s="1387"/>
      <c r="Q33" s="1387"/>
      <c r="R33" s="1390"/>
      <c r="S33" s="1387"/>
      <c r="T33" s="1387"/>
      <c r="U33" s="1387"/>
      <c r="V33" s="1447"/>
      <c r="W33" s="1388"/>
    </row>
    <row r="34" spans="1:23" ht="40.5">
      <c r="A34" s="1391">
        <v>1</v>
      </c>
      <c r="B34" s="1392" t="s">
        <v>479</v>
      </c>
      <c r="C34" s="1982" t="s">
        <v>7156</v>
      </c>
      <c r="D34" s="1985" t="s">
        <v>5857</v>
      </c>
      <c r="E34" s="1985" t="s">
        <v>5858</v>
      </c>
      <c r="F34" s="1985" t="s">
        <v>5859</v>
      </c>
      <c r="G34" s="1985" t="s">
        <v>5860</v>
      </c>
      <c r="H34" s="1985">
        <v>2018</v>
      </c>
      <c r="I34" s="1350">
        <f t="shared" ref="I34:I62" si="5">10-($I$25-H34)</f>
        <v>2</v>
      </c>
      <c r="J34" s="1351" t="s">
        <v>5875</v>
      </c>
      <c r="K34" s="1996">
        <v>1036.7</v>
      </c>
      <c r="L34" s="1997">
        <v>235</v>
      </c>
      <c r="M34" s="1997">
        <v>17.2</v>
      </c>
      <c r="N34" s="1449">
        <f t="shared" ref="N34:N62" si="6">SUM(K34:M34)</f>
        <v>1288.9000000000001</v>
      </c>
      <c r="O34" s="1393"/>
      <c r="P34" s="1393"/>
      <c r="Q34" s="1393"/>
      <c r="R34" s="1394"/>
      <c r="S34" s="1393"/>
      <c r="T34" s="1393"/>
      <c r="U34" s="1393"/>
      <c r="V34" s="1449"/>
      <c r="W34" s="1395"/>
    </row>
    <row r="35" spans="1:23" ht="40.5">
      <c r="A35" s="1391">
        <v>2</v>
      </c>
      <c r="B35" s="1392" t="s">
        <v>479</v>
      </c>
      <c r="C35" s="1982" t="s">
        <v>7168</v>
      </c>
      <c r="D35" s="1985" t="s">
        <v>5857</v>
      </c>
      <c r="E35" s="1985" t="s">
        <v>5858</v>
      </c>
      <c r="F35" s="1985" t="s">
        <v>5867</v>
      </c>
      <c r="G35" s="1985" t="s">
        <v>5860</v>
      </c>
      <c r="H35" s="1985">
        <v>2011</v>
      </c>
      <c r="I35" s="1350">
        <f t="shared" si="5"/>
        <v>-5</v>
      </c>
      <c r="J35" s="1351" t="s">
        <v>7143</v>
      </c>
      <c r="K35" s="1996"/>
      <c r="L35" s="1997"/>
      <c r="M35" s="1997"/>
      <c r="N35" s="1449">
        <f>SUM(K35:M35)</f>
        <v>0</v>
      </c>
      <c r="O35" s="1393"/>
      <c r="P35" s="1393"/>
      <c r="Q35" s="1393"/>
      <c r="R35" s="1394"/>
      <c r="S35" s="1393"/>
      <c r="T35" s="1393"/>
      <c r="U35" s="1393"/>
      <c r="V35" s="1449"/>
      <c r="W35" s="1395"/>
    </row>
    <row r="36" spans="1:23" ht="40.5">
      <c r="A36" s="1391">
        <v>3</v>
      </c>
      <c r="B36" s="1392" t="s">
        <v>479</v>
      </c>
      <c r="C36" s="1982" t="s">
        <v>7169</v>
      </c>
      <c r="D36" s="1985" t="s">
        <v>5857</v>
      </c>
      <c r="E36" s="1985" t="s">
        <v>5858</v>
      </c>
      <c r="F36" s="1985" t="s">
        <v>5859</v>
      </c>
      <c r="G36" s="1985" t="s">
        <v>5860</v>
      </c>
      <c r="H36" s="1985">
        <v>2013</v>
      </c>
      <c r="I36" s="1350">
        <f t="shared" si="5"/>
        <v>-3</v>
      </c>
      <c r="J36" s="1351" t="s">
        <v>7143</v>
      </c>
      <c r="K36" s="1996"/>
      <c r="L36" s="1997"/>
      <c r="M36" s="1997"/>
      <c r="N36" s="1449">
        <f t="shared" si="6"/>
        <v>0</v>
      </c>
      <c r="O36" s="1393"/>
      <c r="P36" s="1393"/>
      <c r="Q36" s="1393"/>
      <c r="R36" s="1394"/>
      <c r="S36" s="1393"/>
      <c r="T36" s="1393"/>
      <c r="U36" s="1393"/>
      <c r="V36" s="1449"/>
      <c r="W36" s="1395"/>
    </row>
    <row r="37" spans="1:23" ht="40.5">
      <c r="A37" s="1391">
        <v>4</v>
      </c>
      <c r="B37" s="1392" t="s">
        <v>884</v>
      </c>
      <c r="C37" s="1982" t="s">
        <v>7169</v>
      </c>
      <c r="D37" s="1985" t="s">
        <v>5857</v>
      </c>
      <c r="E37" s="1985" t="s">
        <v>5858</v>
      </c>
      <c r="F37" s="1985" t="s">
        <v>5859</v>
      </c>
      <c r="G37" s="1985" t="s">
        <v>5860</v>
      </c>
      <c r="H37" s="1985">
        <v>2013</v>
      </c>
      <c r="I37" s="1350">
        <f t="shared" si="5"/>
        <v>-3</v>
      </c>
      <c r="J37" s="1351" t="s">
        <v>7143</v>
      </c>
      <c r="K37" s="1996"/>
      <c r="L37" s="1997"/>
      <c r="M37" s="1997"/>
      <c r="N37" s="1449">
        <f t="shared" si="6"/>
        <v>0</v>
      </c>
      <c r="O37" s="1393"/>
      <c r="P37" s="1393"/>
      <c r="Q37" s="1393"/>
      <c r="R37" s="1394"/>
      <c r="S37" s="1393"/>
      <c r="T37" s="1393"/>
      <c r="U37" s="1393"/>
      <c r="V37" s="1449"/>
      <c r="W37" s="1395"/>
    </row>
    <row r="38" spans="1:23" ht="40.5">
      <c r="A38" s="1391">
        <v>5</v>
      </c>
      <c r="B38" s="1392" t="s">
        <v>478</v>
      </c>
      <c r="C38" s="1982" t="s">
        <v>7170</v>
      </c>
      <c r="D38" s="1985" t="s">
        <v>5857</v>
      </c>
      <c r="E38" s="1985" t="s">
        <v>5858</v>
      </c>
      <c r="F38" s="1985" t="s">
        <v>5859</v>
      </c>
      <c r="G38" s="1985" t="s">
        <v>5860</v>
      </c>
      <c r="H38" s="1985">
        <v>2013</v>
      </c>
      <c r="I38" s="1350">
        <f t="shared" si="5"/>
        <v>-3</v>
      </c>
      <c r="J38" s="1351" t="s">
        <v>7143</v>
      </c>
      <c r="K38" s="1996"/>
      <c r="L38" s="1997"/>
      <c r="M38" s="1997"/>
      <c r="N38" s="1449">
        <f t="shared" si="6"/>
        <v>0</v>
      </c>
      <c r="O38" s="1393"/>
      <c r="P38" s="1393"/>
      <c r="Q38" s="1393"/>
      <c r="R38" s="1394"/>
      <c r="S38" s="1393"/>
      <c r="T38" s="1393"/>
      <c r="U38" s="1393"/>
      <c r="V38" s="1449"/>
      <c r="W38" s="1395"/>
    </row>
    <row r="39" spans="1:23" ht="40.5">
      <c r="A39" s="1391">
        <v>6</v>
      </c>
      <c r="B39" s="1392" t="s">
        <v>482</v>
      </c>
      <c r="C39" s="1982" t="s">
        <v>7170</v>
      </c>
      <c r="D39" s="1985" t="s">
        <v>5857</v>
      </c>
      <c r="E39" s="1985" t="s">
        <v>5858</v>
      </c>
      <c r="F39" s="1985" t="s">
        <v>5859</v>
      </c>
      <c r="G39" s="1985" t="s">
        <v>5860</v>
      </c>
      <c r="H39" s="1985">
        <v>2013</v>
      </c>
      <c r="I39" s="1350">
        <f t="shared" si="5"/>
        <v>-3</v>
      </c>
      <c r="J39" s="1351" t="s">
        <v>7143</v>
      </c>
      <c r="K39" s="1996"/>
      <c r="L39" s="1997"/>
      <c r="M39" s="1997"/>
      <c r="N39" s="1449">
        <f t="shared" si="6"/>
        <v>0</v>
      </c>
      <c r="O39" s="1393"/>
      <c r="P39" s="1393"/>
      <c r="Q39" s="1393"/>
      <c r="R39" s="1394"/>
      <c r="S39" s="1393"/>
      <c r="T39" s="1393"/>
      <c r="U39" s="1393"/>
      <c r="V39" s="1449"/>
      <c r="W39" s="1395"/>
    </row>
    <row r="40" spans="1:23" ht="40.5">
      <c r="A40" s="1391">
        <v>7</v>
      </c>
      <c r="B40" s="1392" t="s">
        <v>484</v>
      </c>
      <c r="C40" s="1982" t="s">
        <v>7169</v>
      </c>
      <c r="D40" s="1985" t="s">
        <v>5857</v>
      </c>
      <c r="E40" s="1985" t="s">
        <v>5858</v>
      </c>
      <c r="F40" s="1985" t="s">
        <v>5859</v>
      </c>
      <c r="G40" s="1985" t="s">
        <v>5860</v>
      </c>
      <c r="H40" s="1985">
        <v>2013</v>
      </c>
      <c r="I40" s="1350">
        <f t="shared" ref="I40:I50" si="7">10-($I$25-H40)</f>
        <v>-3</v>
      </c>
      <c r="J40" s="1351" t="s">
        <v>7143</v>
      </c>
      <c r="K40" s="1996"/>
      <c r="L40" s="1997"/>
      <c r="M40" s="1997"/>
      <c r="N40" s="1449">
        <f t="shared" ref="N40" si="8">SUM(K40:M40)</f>
        <v>0</v>
      </c>
      <c r="O40" s="1393"/>
      <c r="P40" s="1393"/>
      <c r="Q40" s="1393"/>
      <c r="R40" s="1394"/>
      <c r="S40" s="1393"/>
      <c r="T40" s="1393"/>
      <c r="U40" s="1393"/>
      <c r="V40" s="1449"/>
      <c r="W40" s="1395"/>
    </row>
    <row r="41" spans="1:23" ht="40.5">
      <c r="A41" s="1391">
        <v>8</v>
      </c>
      <c r="B41" s="1392" t="s">
        <v>7164</v>
      </c>
      <c r="C41" s="1982" t="s">
        <v>7169</v>
      </c>
      <c r="D41" s="1985" t="s">
        <v>5857</v>
      </c>
      <c r="E41" s="1985" t="s">
        <v>5858</v>
      </c>
      <c r="F41" s="1985" t="s">
        <v>5859</v>
      </c>
      <c r="G41" s="1985" t="s">
        <v>5860</v>
      </c>
      <c r="H41" s="1985">
        <v>2013</v>
      </c>
      <c r="I41" s="1350">
        <f t="shared" si="7"/>
        <v>-3</v>
      </c>
      <c r="J41" s="1351" t="s">
        <v>7143</v>
      </c>
      <c r="K41" s="1996"/>
      <c r="L41" s="1997"/>
      <c r="M41" s="1997"/>
      <c r="N41" s="1449">
        <f>SUM(K41:M41)</f>
        <v>0</v>
      </c>
      <c r="O41" s="1393"/>
      <c r="P41" s="1393"/>
      <c r="Q41" s="1393"/>
      <c r="R41" s="1394"/>
      <c r="S41" s="1393"/>
      <c r="T41" s="1393"/>
      <c r="U41" s="1393"/>
      <c r="V41" s="1449"/>
      <c r="W41" s="1395"/>
    </row>
    <row r="42" spans="1:23" ht="40.5">
      <c r="A42" s="1391">
        <v>9</v>
      </c>
      <c r="B42" s="1392" t="s">
        <v>7165</v>
      </c>
      <c r="C42" s="1982" t="s">
        <v>7170</v>
      </c>
      <c r="D42" s="1985" t="s">
        <v>5857</v>
      </c>
      <c r="E42" s="1985" t="s">
        <v>5858</v>
      </c>
      <c r="F42" s="1985" t="s">
        <v>5859</v>
      </c>
      <c r="G42" s="1985" t="s">
        <v>5860</v>
      </c>
      <c r="H42" s="1985">
        <v>2013</v>
      </c>
      <c r="I42" s="1350">
        <f t="shared" si="7"/>
        <v>-3</v>
      </c>
      <c r="J42" s="1351" t="s">
        <v>7143</v>
      </c>
      <c r="K42" s="1996"/>
      <c r="L42" s="1997"/>
      <c r="M42" s="1997"/>
      <c r="N42" s="1449">
        <f t="shared" ref="N42:N45" si="9">SUM(K42:M42)</f>
        <v>0</v>
      </c>
      <c r="O42" s="1393"/>
      <c r="P42" s="1393"/>
      <c r="Q42" s="1393"/>
      <c r="R42" s="1394"/>
      <c r="S42" s="1393"/>
      <c r="T42" s="1393"/>
      <c r="U42" s="1393"/>
      <c r="V42" s="1449"/>
      <c r="W42" s="1395"/>
    </row>
    <row r="43" spans="1:23" ht="40.5">
      <c r="A43" s="1391">
        <v>10</v>
      </c>
      <c r="B43" s="1392" t="s">
        <v>887</v>
      </c>
      <c r="C43" s="1982" t="s">
        <v>7169</v>
      </c>
      <c r="D43" s="1985" t="s">
        <v>5857</v>
      </c>
      <c r="E43" s="1985" t="s">
        <v>5858</v>
      </c>
      <c r="F43" s="1985" t="s">
        <v>5859</v>
      </c>
      <c r="G43" s="1985" t="s">
        <v>5860</v>
      </c>
      <c r="H43" s="1985">
        <v>2013</v>
      </c>
      <c r="I43" s="1350">
        <f t="shared" si="7"/>
        <v>-3</v>
      </c>
      <c r="J43" s="1351" t="s">
        <v>7143</v>
      </c>
      <c r="K43" s="1996"/>
      <c r="L43" s="1997"/>
      <c r="M43" s="1997"/>
      <c r="N43" s="1449">
        <f t="shared" si="9"/>
        <v>0</v>
      </c>
      <c r="O43" s="1393"/>
      <c r="P43" s="1393"/>
      <c r="Q43" s="1393"/>
      <c r="R43" s="1394"/>
      <c r="S43" s="1393"/>
      <c r="T43" s="1393"/>
      <c r="U43" s="1393"/>
      <c r="V43" s="1449"/>
      <c r="W43" s="1395"/>
    </row>
    <row r="44" spans="1:23" ht="40.5">
      <c r="A44" s="1391">
        <v>11</v>
      </c>
      <c r="B44" s="1392" t="s">
        <v>479</v>
      </c>
      <c r="C44" s="1982" t="s">
        <v>7170</v>
      </c>
      <c r="D44" s="1985" t="s">
        <v>5857</v>
      </c>
      <c r="E44" s="1985" t="s">
        <v>5858</v>
      </c>
      <c r="F44" s="1985" t="s">
        <v>5859</v>
      </c>
      <c r="G44" s="1985" t="s">
        <v>5860</v>
      </c>
      <c r="H44" s="1985">
        <v>2013</v>
      </c>
      <c r="I44" s="1350">
        <f t="shared" si="7"/>
        <v>-3</v>
      </c>
      <c r="J44" s="1351" t="s">
        <v>7143</v>
      </c>
      <c r="K44" s="1996"/>
      <c r="L44" s="1997"/>
      <c r="M44" s="1997"/>
      <c r="N44" s="1449">
        <f t="shared" si="9"/>
        <v>0</v>
      </c>
      <c r="O44" s="1393"/>
      <c r="P44" s="1393"/>
      <c r="Q44" s="1393"/>
      <c r="R44" s="1394"/>
      <c r="S44" s="1393"/>
      <c r="T44" s="1393"/>
      <c r="U44" s="1393"/>
      <c r="V44" s="1449"/>
      <c r="W44" s="1395"/>
    </row>
    <row r="45" spans="1:23" ht="40.5">
      <c r="A45" s="1391">
        <v>12</v>
      </c>
      <c r="B45" s="1392" t="s">
        <v>883</v>
      </c>
      <c r="C45" s="1982" t="s">
        <v>7169</v>
      </c>
      <c r="D45" s="1985" t="s">
        <v>5857</v>
      </c>
      <c r="E45" s="1985" t="s">
        <v>5858</v>
      </c>
      <c r="F45" s="1985" t="s">
        <v>5859</v>
      </c>
      <c r="G45" s="1985" t="s">
        <v>5860</v>
      </c>
      <c r="H45" s="1985">
        <v>2013</v>
      </c>
      <c r="I45" s="1350">
        <f t="shared" si="7"/>
        <v>-3</v>
      </c>
      <c r="J45" s="1351" t="s">
        <v>7143</v>
      </c>
      <c r="K45" s="1996"/>
      <c r="L45" s="1997"/>
      <c r="M45" s="1997"/>
      <c r="N45" s="1449">
        <f t="shared" si="9"/>
        <v>0</v>
      </c>
      <c r="O45" s="1393"/>
      <c r="P45" s="1393"/>
      <c r="Q45" s="1393"/>
      <c r="R45" s="1394"/>
      <c r="S45" s="1393"/>
      <c r="T45" s="1393"/>
      <c r="U45" s="1393"/>
      <c r="V45" s="1449"/>
      <c r="W45" s="1395"/>
    </row>
    <row r="46" spans="1:23" ht="40.5">
      <c r="A46" s="1391">
        <v>13</v>
      </c>
      <c r="B46" s="1392" t="s">
        <v>882</v>
      </c>
      <c r="C46" s="1982" t="s">
        <v>7170</v>
      </c>
      <c r="D46" s="1985" t="s">
        <v>5857</v>
      </c>
      <c r="E46" s="1985" t="s">
        <v>5858</v>
      </c>
      <c r="F46" s="1985" t="s">
        <v>5859</v>
      </c>
      <c r="G46" s="1985" t="s">
        <v>5860</v>
      </c>
      <c r="H46" s="1985">
        <v>2013</v>
      </c>
      <c r="I46" s="1350">
        <f t="shared" si="7"/>
        <v>-3</v>
      </c>
      <c r="J46" s="1351" t="s">
        <v>7143</v>
      </c>
      <c r="K46" s="1996"/>
      <c r="L46" s="1997"/>
      <c r="M46" s="1997"/>
      <c r="N46" s="1449">
        <f>SUM(K46:M46)</f>
        <v>0</v>
      </c>
      <c r="O46" s="1393"/>
      <c r="P46" s="1393"/>
      <c r="Q46" s="1393"/>
      <c r="R46" s="1394"/>
      <c r="S46" s="1393"/>
      <c r="T46" s="1393"/>
      <c r="U46" s="1393"/>
      <c r="V46" s="1449"/>
      <c r="W46" s="1395"/>
    </row>
    <row r="47" spans="1:23" ht="40.5">
      <c r="A47" s="1391">
        <v>14</v>
      </c>
      <c r="B47" s="1392" t="s">
        <v>892</v>
      </c>
      <c r="C47" s="1982" t="s">
        <v>7171</v>
      </c>
      <c r="D47" s="1985" t="s">
        <v>5857</v>
      </c>
      <c r="E47" s="1985" t="s">
        <v>5858</v>
      </c>
      <c r="F47" s="1985" t="s">
        <v>5859</v>
      </c>
      <c r="G47" s="1985" t="s">
        <v>5860</v>
      </c>
      <c r="H47" s="1985">
        <v>2012</v>
      </c>
      <c r="I47" s="1350">
        <f t="shared" si="7"/>
        <v>-4</v>
      </c>
      <c r="J47" s="1351" t="s">
        <v>7143</v>
      </c>
      <c r="K47" s="1996"/>
      <c r="L47" s="1997"/>
      <c r="M47" s="1997"/>
      <c r="N47" s="1449">
        <f t="shared" ref="N47:N51" si="10">SUM(K47:M47)</f>
        <v>0</v>
      </c>
      <c r="O47" s="1393"/>
      <c r="P47" s="1393"/>
      <c r="Q47" s="1393"/>
      <c r="R47" s="1394"/>
      <c r="S47" s="1393"/>
      <c r="T47" s="1393"/>
      <c r="U47" s="1393"/>
      <c r="V47" s="1449"/>
      <c r="W47" s="1395"/>
    </row>
    <row r="48" spans="1:23" ht="40.5">
      <c r="A48" s="1391">
        <v>15</v>
      </c>
      <c r="B48" s="1392" t="s">
        <v>485</v>
      </c>
      <c r="C48" s="1982" t="s">
        <v>7170</v>
      </c>
      <c r="D48" s="1985" t="s">
        <v>5857</v>
      </c>
      <c r="E48" s="1985" t="s">
        <v>5858</v>
      </c>
      <c r="F48" s="1985" t="s">
        <v>5859</v>
      </c>
      <c r="G48" s="1985" t="s">
        <v>5860</v>
      </c>
      <c r="H48" s="1985">
        <v>2013</v>
      </c>
      <c r="I48" s="1350">
        <f t="shared" si="7"/>
        <v>-3</v>
      </c>
      <c r="J48" s="1351" t="s">
        <v>7143</v>
      </c>
      <c r="K48" s="1996"/>
      <c r="L48" s="1997"/>
      <c r="M48" s="1997"/>
      <c r="N48" s="1449">
        <f t="shared" si="10"/>
        <v>0</v>
      </c>
      <c r="O48" s="1393"/>
      <c r="P48" s="1393"/>
      <c r="Q48" s="1393"/>
      <c r="R48" s="1394"/>
      <c r="S48" s="1393"/>
      <c r="T48" s="1393"/>
      <c r="U48" s="1393"/>
      <c r="V48" s="1449"/>
      <c r="W48" s="1395"/>
    </row>
    <row r="49" spans="1:23" ht="40.5">
      <c r="A49" s="1391">
        <v>16</v>
      </c>
      <c r="B49" s="1392" t="s">
        <v>890</v>
      </c>
      <c r="C49" s="1982" t="s">
        <v>7169</v>
      </c>
      <c r="D49" s="1985" t="s">
        <v>5857</v>
      </c>
      <c r="E49" s="1985" t="s">
        <v>5858</v>
      </c>
      <c r="F49" s="1985" t="s">
        <v>5859</v>
      </c>
      <c r="G49" s="1985" t="s">
        <v>5860</v>
      </c>
      <c r="H49" s="1985">
        <v>2013</v>
      </c>
      <c r="I49" s="1350">
        <f t="shared" si="7"/>
        <v>-3</v>
      </c>
      <c r="J49" s="1351" t="s">
        <v>7143</v>
      </c>
      <c r="K49" s="1996"/>
      <c r="L49" s="1997"/>
      <c r="M49" s="1997"/>
      <c r="N49" s="1449">
        <f t="shared" si="10"/>
        <v>0</v>
      </c>
      <c r="O49" s="1393"/>
      <c r="P49" s="1393"/>
      <c r="Q49" s="1393"/>
      <c r="R49" s="1394"/>
      <c r="S49" s="1393"/>
      <c r="T49" s="1393"/>
      <c r="U49" s="1393"/>
      <c r="V49" s="1449"/>
      <c r="W49" s="1395"/>
    </row>
    <row r="50" spans="1:23" ht="40.5">
      <c r="A50" s="1391">
        <v>17</v>
      </c>
      <c r="B50" s="1392" t="s">
        <v>486</v>
      </c>
      <c r="C50" s="1982" t="s">
        <v>7169</v>
      </c>
      <c r="D50" s="1985" t="s">
        <v>5857</v>
      </c>
      <c r="E50" s="1985" t="s">
        <v>5858</v>
      </c>
      <c r="F50" s="1985" t="s">
        <v>5859</v>
      </c>
      <c r="G50" s="1985" t="s">
        <v>5860</v>
      </c>
      <c r="H50" s="1985">
        <v>2013</v>
      </c>
      <c r="I50" s="1350">
        <f t="shared" si="7"/>
        <v>-3</v>
      </c>
      <c r="J50" s="1351" t="s">
        <v>7143</v>
      </c>
      <c r="K50" s="1996"/>
      <c r="L50" s="1997"/>
      <c r="M50" s="1997"/>
      <c r="N50" s="1449">
        <f t="shared" si="10"/>
        <v>0</v>
      </c>
      <c r="O50" s="1393"/>
      <c r="P50" s="1393"/>
      <c r="Q50" s="1393"/>
      <c r="R50" s="1394"/>
      <c r="S50" s="1393"/>
      <c r="T50" s="1393"/>
      <c r="U50" s="1393"/>
      <c r="V50" s="1449"/>
      <c r="W50" s="1395"/>
    </row>
    <row r="51" spans="1:23" ht="40.5">
      <c r="A51" s="1391">
        <v>18</v>
      </c>
      <c r="B51" s="1392" t="s">
        <v>885</v>
      </c>
      <c r="C51" s="1982" t="s">
        <v>7170</v>
      </c>
      <c r="D51" s="1985" t="s">
        <v>5857</v>
      </c>
      <c r="E51" s="1985" t="s">
        <v>5858</v>
      </c>
      <c r="F51" s="1985" t="s">
        <v>5859</v>
      </c>
      <c r="G51" s="1985" t="s">
        <v>5860</v>
      </c>
      <c r="H51" s="1985">
        <v>2013</v>
      </c>
      <c r="I51" s="1350">
        <f t="shared" ref="I51:I56" si="11">10-($I$25-H51)</f>
        <v>-3</v>
      </c>
      <c r="J51" s="1351" t="s">
        <v>7143</v>
      </c>
      <c r="K51" s="1996"/>
      <c r="L51" s="1997"/>
      <c r="M51" s="1997"/>
      <c r="N51" s="1449">
        <f t="shared" si="10"/>
        <v>0</v>
      </c>
      <c r="O51" s="1393"/>
      <c r="P51" s="1393"/>
      <c r="Q51" s="1393"/>
      <c r="R51" s="1394"/>
      <c r="S51" s="1393"/>
      <c r="T51" s="1393"/>
      <c r="U51" s="1393"/>
      <c r="V51" s="1449"/>
      <c r="W51" s="1395"/>
    </row>
    <row r="52" spans="1:23" ht="40.5">
      <c r="A52" s="1391">
        <v>19</v>
      </c>
      <c r="B52" s="1392" t="s">
        <v>886</v>
      </c>
      <c r="C52" s="1982" t="s">
        <v>7169</v>
      </c>
      <c r="D52" s="1985" t="s">
        <v>5857</v>
      </c>
      <c r="E52" s="1985" t="s">
        <v>5858</v>
      </c>
      <c r="F52" s="1985" t="s">
        <v>5859</v>
      </c>
      <c r="G52" s="1985" t="s">
        <v>5860</v>
      </c>
      <c r="H52" s="1985">
        <v>2013</v>
      </c>
      <c r="I52" s="1350">
        <f t="shared" si="11"/>
        <v>-3</v>
      </c>
      <c r="J52" s="1351" t="s">
        <v>7143</v>
      </c>
      <c r="K52" s="1996"/>
      <c r="L52" s="1997"/>
      <c r="M52" s="1997"/>
      <c r="N52" s="1449">
        <f>SUM(K52:M52)</f>
        <v>0</v>
      </c>
      <c r="O52" s="1393"/>
      <c r="P52" s="1393"/>
      <c r="Q52" s="1393"/>
      <c r="R52" s="1394"/>
      <c r="S52" s="1393"/>
      <c r="T52" s="1393"/>
      <c r="U52" s="1393"/>
      <c r="V52" s="1449"/>
      <c r="W52" s="1395"/>
    </row>
    <row r="53" spans="1:23" ht="40.5">
      <c r="A53" s="1391">
        <v>20</v>
      </c>
      <c r="B53" s="1392" t="s">
        <v>4791</v>
      </c>
      <c r="C53" s="1982" t="s">
        <v>7172</v>
      </c>
      <c r="D53" s="1985" t="s">
        <v>5857</v>
      </c>
      <c r="E53" s="1985" t="s">
        <v>5858</v>
      </c>
      <c r="F53" s="1985" t="s">
        <v>5859</v>
      </c>
      <c r="G53" s="1985" t="s">
        <v>5860</v>
      </c>
      <c r="H53" s="1985">
        <v>2024</v>
      </c>
      <c r="I53" s="1350">
        <f t="shared" si="11"/>
        <v>8</v>
      </c>
      <c r="J53" s="1351" t="s">
        <v>7143</v>
      </c>
      <c r="K53" s="1996"/>
      <c r="L53" s="1997"/>
      <c r="M53" s="1997"/>
      <c r="N53" s="1449">
        <f t="shared" ref="N53:N56" si="12">SUM(K53:M53)</f>
        <v>0</v>
      </c>
      <c r="O53" s="1393"/>
      <c r="P53" s="1393"/>
      <c r="Q53" s="1393"/>
      <c r="R53" s="1394"/>
      <c r="S53" s="1393"/>
      <c r="T53" s="1393"/>
      <c r="U53" s="1393"/>
      <c r="V53" s="1449"/>
      <c r="W53" s="1395"/>
    </row>
    <row r="54" spans="1:23" ht="40.5">
      <c r="A54" s="1391">
        <v>21</v>
      </c>
      <c r="B54" s="1392" t="s">
        <v>7166</v>
      </c>
      <c r="C54" s="1982" t="s">
        <v>7172</v>
      </c>
      <c r="D54" s="1985" t="s">
        <v>5857</v>
      </c>
      <c r="E54" s="1985" t="s">
        <v>5858</v>
      </c>
      <c r="F54" s="1985" t="s">
        <v>5859</v>
      </c>
      <c r="G54" s="1985" t="s">
        <v>5860</v>
      </c>
      <c r="H54" s="1985">
        <v>2024</v>
      </c>
      <c r="I54" s="1350">
        <f t="shared" si="11"/>
        <v>8</v>
      </c>
      <c r="J54" s="1351" t="s">
        <v>7143</v>
      </c>
      <c r="K54" s="1996"/>
      <c r="L54" s="1997"/>
      <c r="M54" s="1997"/>
      <c r="N54" s="1449">
        <f t="shared" si="12"/>
        <v>0</v>
      </c>
      <c r="O54" s="1393"/>
      <c r="P54" s="1393"/>
      <c r="Q54" s="1393"/>
      <c r="R54" s="1394"/>
      <c r="S54" s="1393"/>
      <c r="T54" s="1393"/>
      <c r="U54" s="1393"/>
      <c r="V54" s="1449"/>
      <c r="W54" s="1395"/>
    </row>
    <row r="55" spans="1:23" ht="40.5">
      <c r="A55" s="1391">
        <v>22</v>
      </c>
      <c r="B55" s="1392" t="s">
        <v>7167</v>
      </c>
      <c r="C55" s="1982" t="s">
        <v>7172</v>
      </c>
      <c r="D55" s="1985" t="s">
        <v>5857</v>
      </c>
      <c r="E55" s="1985" t="s">
        <v>5858</v>
      </c>
      <c r="F55" s="1985" t="s">
        <v>5859</v>
      </c>
      <c r="G55" s="1985" t="s">
        <v>5860</v>
      </c>
      <c r="H55" s="1985">
        <v>2024</v>
      </c>
      <c r="I55" s="1350">
        <f t="shared" si="11"/>
        <v>8</v>
      </c>
      <c r="J55" s="1351" t="s">
        <v>7143</v>
      </c>
      <c r="K55" s="1996"/>
      <c r="L55" s="1997"/>
      <c r="M55" s="1997"/>
      <c r="N55" s="1449">
        <f t="shared" si="12"/>
        <v>0</v>
      </c>
      <c r="O55" s="1393"/>
      <c r="P55" s="1393"/>
      <c r="Q55" s="1393"/>
      <c r="R55" s="1394"/>
      <c r="S55" s="1393"/>
      <c r="T55" s="1393"/>
      <c r="U55" s="1393"/>
      <c r="V55" s="1449"/>
      <c r="W55" s="1395"/>
    </row>
    <row r="56" spans="1:23" ht="40.5">
      <c r="A56" s="1391">
        <v>23</v>
      </c>
      <c r="B56" s="1392" t="s">
        <v>1980</v>
      </c>
      <c r="C56" s="1982" t="s">
        <v>7172</v>
      </c>
      <c r="D56" s="1985" t="s">
        <v>5857</v>
      </c>
      <c r="E56" s="1985" t="s">
        <v>5858</v>
      </c>
      <c r="F56" s="1985" t="s">
        <v>5859</v>
      </c>
      <c r="G56" s="1985" t="s">
        <v>5860</v>
      </c>
      <c r="H56" s="1985">
        <v>2024</v>
      </c>
      <c r="I56" s="1350">
        <f t="shared" si="11"/>
        <v>8</v>
      </c>
      <c r="J56" s="1351" t="s">
        <v>7143</v>
      </c>
      <c r="K56" s="1996"/>
      <c r="L56" s="1997"/>
      <c r="M56" s="1997"/>
      <c r="N56" s="1449">
        <f t="shared" si="12"/>
        <v>0</v>
      </c>
      <c r="O56" s="1393"/>
      <c r="P56" s="1393"/>
      <c r="Q56" s="1393"/>
      <c r="R56" s="1394"/>
      <c r="S56" s="1393"/>
      <c r="T56" s="1393"/>
      <c r="U56" s="1393"/>
      <c r="V56" s="1449"/>
      <c r="W56" s="1395"/>
    </row>
    <row r="57" spans="1:23" ht="40.5">
      <c r="A57" s="1391">
        <v>24</v>
      </c>
      <c r="B57" s="1392" t="s">
        <v>479</v>
      </c>
      <c r="C57" s="1982" t="s">
        <v>7173</v>
      </c>
      <c r="D57" s="1985" t="s">
        <v>5857</v>
      </c>
      <c r="E57" s="1985" t="s">
        <v>5858</v>
      </c>
      <c r="F57" s="1985" t="s">
        <v>5859</v>
      </c>
      <c r="G57" s="1985" t="s">
        <v>5860</v>
      </c>
      <c r="H57" s="1985">
        <v>2013</v>
      </c>
      <c r="I57" s="1350">
        <f t="shared" ref="I57:I61" si="13">10-($I$25-H57)</f>
        <v>-3</v>
      </c>
      <c r="J57" s="1351" t="s">
        <v>7143</v>
      </c>
      <c r="K57" s="1996"/>
      <c r="L57" s="1997"/>
      <c r="M57" s="1997"/>
      <c r="N57" s="1449">
        <f>SUM(K57:M57)</f>
        <v>0</v>
      </c>
      <c r="O57" s="1393"/>
      <c r="P57" s="1393"/>
      <c r="Q57" s="1393"/>
      <c r="R57" s="1394"/>
      <c r="S57" s="1393"/>
      <c r="T57" s="1393"/>
      <c r="U57" s="1393"/>
      <c r="V57" s="1449"/>
      <c r="W57" s="1395"/>
    </row>
    <row r="58" spans="1:23" ht="40.5">
      <c r="A58" s="1391">
        <v>25</v>
      </c>
      <c r="B58" s="1392" t="s">
        <v>479</v>
      </c>
      <c r="C58" s="1982" t="s">
        <v>7174</v>
      </c>
      <c r="D58" s="1985" t="s">
        <v>5865</v>
      </c>
      <c r="E58" s="1985" t="s">
        <v>5858</v>
      </c>
      <c r="F58" s="1985" t="s">
        <v>5859</v>
      </c>
      <c r="G58" s="1985" t="s">
        <v>5860</v>
      </c>
      <c r="H58" s="1985">
        <v>2013</v>
      </c>
      <c r="I58" s="1350">
        <f t="shared" si="13"/>
        <v>-3</v>
      </c>
      <c r="J58" s="1351" t="s">
        <v>7143</v>
      </c>
      <c r="K58" s="1996"/>
      <c r="L58" s="1997"/>
      <c r="M58" s="1997"/>
      <c r="N58" s="1449">
        <f t="shared" ref="N58:N61" si="14">SUM(K58:M58)</f>
        <v>0</v>
      </c>
      <c r="O58" s="1393"/>
      <c r="P58" s="1393"/>
      <c r="Q58" s="1393"/>
      <c r="R58" s="1394"/>
      <c r="S58" s="1393"/>
      <c r="T58" s="1393"/>
      <c r="U58" s="1393"/>
      <c r="V58" s="1449"/>
      <c r="W58" s="1395"/>
    </row>
    <row r="59" spans="1:23" ht="40.5">
      <c r="A59" s="1391">
        <v>26</v>
      </c>
      <c r="B59" s="1392" t="s">
        <v>479</v>
      </c>
      <c r="C59" s="1982" t="s">
        <v>7175</v>
      </c>
      <c r="D59" s="1985" t="s">
        <v>5865</v>
      </c>
      <c r="E59" s="1985" t="s">
        <v>5858</v>
      </c>
      <c r="F59" s="1985" t="s">
        <v>5863</v>
      </c>
      <c r="G59" s="1985" t="s">
        <v>5860</v>
      </c>
      <c r="H59" s="1985">
        <v>2007</v>
      </c>
      <c r="I59" s="1350">
        <f t="shared" si="13"/>
        <v>-9</v>
      </c>
      <c r="J59" s="1351" t="s">
        <v>7143</v>
      </c>
      <c r="K59" s="1996"/>
      <c r="L59" s="1997"/>
      <c r="M59" s="1997"/>
      <c r="N59" s="1449">
        <f t="shared" si="14"/>
        <v>0</v>
      </c>
      <c r="O59" s="1393"/>
      <c r="P59" s="1393"/>
      <c r="Q59" s="1393"/>
      <c r="R59" s="1394"/>
      <c r="S59" s="1393"/>
      <c r="T59" s="1393"/>
      <c r="U59" s="1393"/>
      <c r="V59" s="1449"/>
      <c r="W59" s="1395"/>
    </row>
    <row r="60" spans="1:23" ht="40.5">
      <c r="A60" s="1391">
        <v>27</v>
      </c>
      <c r="B60" s="1392" t="s">
        <v>479</v>
      </c>
      <c r="C60" s="1982" t="s">
        <v>7176</v>
      </c>
      <c r="D60" s="1985" t="s">
        <v>5857</v>
      </c>
      <c r="E60" s="1985" t="s">
        <v>5858</v>
      </c>
      <c r="F60" s="1985" t="s">
        <v>5870</v>
      </c>
      <c r="G60" s="1985" t="s">
        <v>5860</v>
      </c>
      <c r="H60" s="1985">
        <v>2006</v>
      </c>
      <c r="I60" s="1350">
        <f t="shared" si="13"/>
        <v>-10</v>
      </c>
      <c r="J60" s="1351" t="s">
        <v>7143</v>
      </c>
      <c r="K60" s="1996"/>
      <c r="L60" s="1997"/>
      <c r="M60" s="1997"/>
      <c r="N60" s="1449">
        <f t="shared" si="14"/>
        <v>0</v>
      </c>
      <c r="O60" s="1393"/>
      <c r="P60" s="1393"/>
      <c r="Q60" s="1393"/>
      <c r="R60" s="1394"/>
      <c r="S60" s="1393"/>
      <c r="T60" s="1393"/>
      <c r="U60" s="1393"/>
      <c r="V60" s="1449"/>
      <c r="W60" s="1395"/>
    </row>
    <row r="61" spans="1:23" ht="40.5">
      <c r="A61" s="1391">
        <v>28</v>
      </c>
      <c r="B61" s="1392" t="s">
        <v>479</v>
      </c>
      <c r="C61" s="1982" t="s">
        <v>7177</v>
      </c>
      <c r="D61" s="1985" t="s">
        <v>5857</v>
      </c>
      <c r="E61" s="1985" t="s">
        <v>5858</v>
      </c>
      <c r="F61" s="1985" t="s">
        <v>5859</v>
      </c>
      <c r="G61" s="1985" t="s">
        <v>5860</v>
      </c>
      <c r="H61" s="1985">
        <v>2013</v>
      </c>
      <c r="I61" s="1350">
        <f t="shared" si="13"/>
        <v>-3</v>
      </c>
      <c r="J61" s="1351" t="s">
        <v>7143</v>
      </c>
      <c r="K61" s="1996"/>
      <c r="L61" s="1997"/>
      <c r="M61" s="1997"/>
      <c r="N61" s="1449">
        <f t="shared" si="14"/>
        <v>0</v>
      </c>
      <c r="O61" s="1393"/>
      <c r="P61" s="1393"/>
      <c r="Q61" s="1393"/>
      <c r="R61" s="1394"/>
      <c r="S61" s="1393"/>
      <c r="T61" s="1393"/>
      <c r="U61" s="1393"/>
      <c r="V61" s="1449"/>
      <c r="W61" s="1395"/>
    </row>
    <row r="62" spans="1:23" ht="40.5">
      <c r="A62" s="1391">
        <v>29</v>
      </c>
      <c r="B62" s="1392" t="s">
        <v>479</v>
      </c>
      <c r="C62" s="1982" t="s">
        <v>7155</v>
      </c>
      <c r="D62" s="1985" t="s">
        <v>5857</v>
      </c>
      <c r="E62" s="1985" t="s">
        <v>5858</v>
      </c>
      <c r="F62" s="1985" t="s">
        <v>5867</v>
      </c>
      <c r="G62" s="1985" t="s">
        <v>5860</v>
      </c>
      <c r="H62" s="1985">
        <v>2011</v>
      </c>
      <c r="I62" s="1350">
        <f t="shared" si="5"/>
        <v>-5</v>
      </c>
      <c r="J62" s="1351" t="s">
        <v>7143</v>
      </c>
      <c r="K62" s="1996"/>
      <c r="L62" s="1997"/>
      <c r="M62" s="1997"/>
      <c r="N62" s="1449">
        <f t="shared" si="6"/>
        <v>0</v>
      </c>
      <c r="O62" s="1393"/>
      <c r="P62" s="1393"/>
      <c r="Q62" s="1393"/>
      <c r="R62" s="1394"/>
      <c r="S62" s="1393"/>
      <c r="T62" s="1393"/>
      <c r="U62" s="1393"/>
      <c r="V62" s="1449"/>
      <c r="W62" s="1395"/>
    </row>
    <row r="63" spans="1:23" ht="44.25">
      <c r="A63" s="1385"/>
      <c r="B63" s="1349" t="s">
        <v>5847</v>
      </c>
      <c r="C63" s="1421"/>
      <c r="D63" s="1422"/>
      <c r="E63" s="1422"/>
      <c r="F63" s="1422"/>
      <c r="G63" s="1422"/>
      <c r="H63" s="1422"/>
      <c r="I63" s="1423"/>
      <c r="J63" s="1388"/>
      <c r="K63" s="1995">
        <f>SUM(K64:K70)</f>
        <v>3110.1000000000004</v>
      </c>
      <c r="L63" s="1995">
        <f t="shared" ref="L63:N63" si="15">SUM(L64:L70)</f>
        <v>705</v>
      </c>
      <c r="M63" s="1995">
        <f t="shared" si="15"/>
        <v>59.2</v>
      </c>
      <c r="N63" s="1995">
        <f t="shared" si="15"/>
        <v>3874.3</v>
      </c>
      <c r="O63" s="1387"/>
      <c r="P63" s="1387"/>
      <c r="Q63" s="1387"/>
      <c r="R63" s="1390"/>
      <c r="S63" s="1387"/>
      <c r="T63" s="1387"/>
      <c r="U63" s="1387"/>
      <c r="V63" s="1447"/>
      <c r="W63" s="1388"/>
    </row>
    <row r="64" spans="1:23" ht="108">
      <c r="A64" s="1391">
        <v>1</v>
      </c>
      <c r="B64" s="1392" t="s">
        <v>7159</v>
      </c>
      <c r="C64" s="1982" t="s">
        <v>7161</v>
      </c>
      <c r="D64" s="1985" t="s">
        <v>275</v>
      </c>
      <c r="E64" s="1985" t="s">
        <v>5862</v>
      </c>
      <c r="F64" s="1985" t="s">
        <v>5867</v>
      </c>
      <c r="G64" s="1985" t="s">
        <v>5860</v>
      </c>
      <c r="H64" s="1985">
        <v>2014</v>
      </c>
      <c r="I64" s="1350">
        <f t="shared" ref="I64:I70" si="16">10-($I$25-H64)</f>
        <v>-2</v>
      </c>
      <c r="J64" s="1351" t="s">
        <v>7144</v>
      </c>
      <c r="K64" s="1996">
        <v>1036.7</v>
      </c>
      <c r="L64" s="1997">
        <v>235</v>
      </c>
      <c r="M64" s="1997">
        <v>17.3</v>
      </c>
      <c r="N64" s="1449">
        <f t="shared" ref="N64:N70" si="17">SUM(K64:M64)</f>
        <v>1289</v>
      </c>
      <c r="O64" s="1393"/>
      <c r="P64" s="1393"/>
      <c r="Q64" s="1393"/>
      <c r="R64" s="1394"/>
      <c r="S64" s="1393" t="s">
        <v>275</v>
      </c>
      <c r="T64" s="1393" t="s">
        <v>5858</v>
      </c>
      <c r="U64" s="1393" t="s">
        <v>5867</v>
      </c>
      <c r="V64" s="1449">
        <v>18500</v>
      </c>
      <c r="W64" s="1392" t="s">
        <v>7178</v>
      </c>
    </row>
    <row r="65" spans="1:23" ht="27">
      <c r="A65" s="1391">
        <v>2</v>
      </c>
      <c r="B65" s="1392" t="s">
        <v>7160</v>
      </c>
      <c r="C65" s="1982" t="s">
        <v>7162</v>
      </c>
      <c r="D65" s="1985" t="s">
        <v>275</v>
      </c>
      <c r="E65" s="1985" t="s">
        <v>5862</v>
      </c>
      <c r="F65" s="1985" t="s">
        <v>5867</v>
      </c>
      <c r="G65" s="1985" t="s">
        <v>5860</v>
      </c>
      <c r="H65" s="1985">
        <v>2018</v>
      </c>
      <c r="I65" s="1350">
        <f t="shared" si="16"/>
        <v>2</v>
      </c>
      <c r="J65" s="1351" t="s">
        <v>5875</v>
      </c>
      <c r="K65" s="1996">
        <v>1036.7</v>
      </c>
      <c r="L65" s="1997">
        <v>235</v>
      </c>
      <c r="M65" s="1997">
        <v>24.6</v>
      </c>
      <c r="N65" s="1449">
        <f t="shared" si="17"/>
        <v>1296.3</v>
      </c>
      <c r="O65" s="1393"/>
      <c r="P65" s="1393"/>
      <c r="Q65" s="1393"/>
      <c r="R65" s="1394"/>
      <c r="S65" s="1393"/>
      <c r="T65" s="1393"/>
      <c r="U65" s="1393"/>
      <c r="V65" s="1449"/>
      <c r="W65" s="1395"/>
    </row>
    <row r="66" spans="1:23" ht="27">
      <c r="A66" s="1391">
        <v>3</v>
      </c>
      <c r="B66" s="1392" t="s">
        <v>476</v>
      </c>
      <c r="C66" s="1982" t="s">
        <v>7163</v>
      </c>
      <c r="D66" s="1985" t="s">
        <v>5865</v>
      </c>
      <c r="E66" s="1985" t="s">
        <v>5858</v>
      </c>
      <c r="F66" s="1985" t="s">
        <v>5867</v>
      </c>
      <c r="G66" s="1985" t="s">
        <v>5864</v>
      </c>
      <c r="H66" s="1985">
        <v>2016</v>
      </c>
      <c r="I66" s="1350">
        <f t="shared" si="16"/>
        <v>0</v>
      </c>
      <c r="J66" s="1351" t="s">
        <v>5875</v>
      </c>
      <c r="K66" s="1996">
        <v>1036.7</v>
      </c>
      <c r="L66" s="1997">
        <v>235</v>
      </c>
      <c r="M66" s="1997">
        <v>17.3</v>
      </c>
      <c r="N66" s="1449">
        <f t="shared" si="17"/>
        <v>1289</v>
      </c>
      <c r="O66" s="1393"/>
      <c r="P66" s="1393"/>
      <c r="Q66" s="1393"/>
      <c r="R66" s="1394"/>
      <c r="S66" s="1393"/>
      <c r="T66" s="1393"/>
      <c r="U66" s="1393"/>
      <c r="V66" s="1449"/>
      <c r="W66" s="1395"/>
    </row>
    <row r="67" spans="1:23" ht="13.5">
      <c r="A67" s="1377">
        <v>4</v>
      </c>
      <c r="B67" s="1392"/>
      <c r="C67" s="1982"/>
      <c r="D67" s="1985"/>
      <c r="E67" s="1985"/>
      <c r="F67" s="1985"/>
      <c r="G67" s="1985"/>
      <c r="H67" s="1985"/>
      <c r="I67" s="1350">
        <f t="shared" si="16"/>
        <v>-2016</v>
      </c>
      <c r="J67" s="1351"/>
      <c r="K67" s="1996"/>
      <c r="L67" s="1997"/>
      <c r="M67" s="1997"/>
      <c r="N67" s="1449">
        <f t="shared" si="17"/>
        <v>0</v>
      </c>
      <c r="O67" s="1393"/>
      <c r="P67" s="1393"/>
      <c r="Q67" s="1393"/>
      <c r="R67" s="1394"/>
      <c r="S67" s="1393"/>
      <c r="T67" s="1393"/>
      <c r="U67" s="1393"/>
      <c r="V67" s="1449"/>
      <c r="W67" s="1395"/>
    </row>
    <row r="68" spans="1:23" ht="13.5">
      <c r="A68" s="1377">
        <v>5</v>
      </c>
      <c r="B68" s="1392"/>
      <c r="C68" s="1982"/>
      <c r="D68" s="1985"/>
      <c r="E68" s="1985"/>
      <c r="F68" s="1985"/>
      <c r="G68" s="1985"/>
      <c r="H68" s="1985"/>
      <c r="I68" s="1350">
        <f t="shared" si="16"/>
        <v>-2016</v>
      </c>
      <c r="J68" s="1351"/>
      <c r="K68" s="1996"/>
      <c r="L68" s="1997"/>
      <c r="M68" s="1997"/>
      <c r="N68" s="1449">
        <f t="shared" si="17"/>
        <v>0</v>
      </c>
      <c r="O68" s="1393"/>
      <c r="P68" s="1393"/>
      <c r="Q68" s="1393"/>
      <c r="R68" s="1394"/>
      <c r="S68" s="1393"/>
      <c r="T68" s="1393"/>
      <c r="U68" s="1393"/>
      <c r="V68" s="1449"/>
      <c r="W68" s="1395"/>
    </row>
    <row r="69" spans="1:23" ht="13.5">
      <c r="A69" s="1377">
        <v>6</v>
      </c>
      <c r="B69" s="1392"/>
      <c r="C69" s="1982"/>
      <c r="D69" s="1985"/>
      <c r="E69" s="1985"/>
      <c r="F69" s="1985"/>
      <c r="G69" s="1985"/>
      <c r="H69" s="1985"/>
      <c r="I69" s="1350">
        <f t="shared" si="16"/>
        <v>-2016</v>
      </c>
      <c r="J69" s="1351"/>
      <c r="K69" s="1996"/>
      <c r="L69" s="1997"/>
      <c r="M69" s="1997"/>
      <c r="N69" s="1449">
        <f t="shared" si="17"/>
        <v>0</v>
      </c>
      <c r="O69" s="1393"/>
      <c r="P69" s="1393"/>
      <c r="Q69" s="1393"/>
      <c r="R69" s="1394"/>
      <c r="S69" s="1393"/>
      <c r="T69" s="1393"/>
      <c r="U69" s="1393"/>
      <c r="V69" s="1449"/>
      <c r="W69" s="1395"/>
    </row>
    <row r="70" spans="1:23" ht="13.5">
      <c r="A70" s="1377">
        <v>7</v>
      </c>
      <c r="B70" s="1392"/>
      <c r="C70" s="1982"/>
      <c r="D70" s="1985"/>
      <c r="E70" s="1985"/>
      <c r="F70" s="1985"/>
      <c r="G70" s="1985"/>
      <c r="H70" s="1985"/>
      <c r="I70" s="1350">
        <f t="shared" si="16"/>
        <v>-2016</v>
      </c>
      <c r="J70" s="1351"/>
      <c r="K70" s="1996"/>
      <c r="L70" s="1997"/>
      <c r="M70" s="1997"/>
      <c r="N70" s="1449">
        <f t="shared" si="17"/>
        <v>0</v>
      </c>
      <c r="O70" s="1393"/>
      <c r="P70" s="1393"/>
      <c r="Q70" s="1393"/>
      <c r="R70" s="1394"/>
      <c r="S70" s="1393"/>
      <c r="T70" s="1393"/>
      <c r="U70" s="1393"/>
      <c r="V70" s="1449"/>
      <c r="W70" s="1395"/>
    </row>
    <row r="71" spans="1:23" ht="14.25">
      <c r="A71" s="1396"/>
      <c r="B71" s="1349" t="s">
        <v>5848</v>
      </c>
      <c r="C71" s="1421"/>
      <c r="D71" s="1422"/>
      <c r="E71" s="1422"/>
      <c r="F71" s="1422"/>
      <c r="G71" s="1422"/>
      <c r="H71" s="1422"/>
      <c r="I71" s="1423"/>
      <c r="J71" s="1388"/>
      <c r="K71" s="1995">
        <f>SUM(K72:K78)</f>
        <v>0</v>
      </c>
      <c r="L71" s="1995">
        <f t="shared" ref="L71:N71" si="18">SUM(L72:L78)</f>
        <v>0</v>
      </c>
      <c r="M71" s="1995">
        <f t="shared" si="18"/>
        <v>0</v>
      </c>
      <c r="N71" s="1995">
        <f t="shared" si="18"/>
        <v>0</v>
      </c>
      <c r="O71" s="1387"/>
      <c r="P71" s="1387"/>
      <c r="Q71" s="1387"/>
      <c r="R71" s="1390"/>
      <c r="S71" s="1387"/>
      <c r="T71" s="1387"/>
      <c r="U71" s="1387"/>
      <c r="V71" s="1447"/>
      <c r="W71" s="1388"/>
    </row>
    <row r="72" spans="1:23" ht="13.5">
      <c r="A72" s="1377">
        <v>1</v>
      </c>
      <c r="B72" s="1392"/>
      <c r="C72" s="1982"/>
      <c r="D72" s="1985"/>
      <c r="E72" s="1985"/>
      <c r="F72" s="1985"/>
      <c r="G72" s="1985"/>
      <c r="H72" s="1985"/>
      <c r="I72" s="1350">
        <f t="shared" ref="I72:I78" si="19">10-($I$25-H72)</f>
        <v>-2016</v>
      </c>
      <c r="J72" s="1351"/>
      <c r="K72" s="1996"/>
      <c r="L72" s="1997"/>
      <c r="M72" s="1997"/>
      <c r="N72" s="1449">
        <f t="shared" ref="N72:N78" si="20">SUM(K72:M72)</f>
        <v>0</v>
      </c>
      <c r="O72" s="1393"/>
      <c r="P72" s="1393"/>
      <c r="Q72" s="1393"/>
      <c r="R72" s="1394"/>
      <c r="S72" s="1393"/>
      <c r="T72" s="1393"/>
      <c r="U72" s="1393"/>
      <c r="V72" s="1449"/>
      <c r="W72" s="1395"/>
    </row>
    <row r="73" spans="1:23" ht="13.5">
      <c r="A73" s="1377">
        <v>2</v>
      </c>
      <c r="B73" s="1392"/>
      <c r="C73" s="1982"/>
      <c r="D73" s="1985"/>
      <c r="E73" s="1985"/>
      <c r="F73" s="1985"/>
      <c r="G73" s="1985"/>
      <c r="H73" s="1985"/>
      <c r="I73" s="1350">
        <f t="shared" si="19"/>
        <v>-2016</v>
      </c>
      <c r="J73" s="1351"/>
      <c r="K73" s="1996"/>
      <c r="L73" s="1997"/>
      <c r="M73" s="1997"/>
      <c r="N73" s="1449">
        <f t="shared" si="20"/>
        <v>0</v>
      </c>
      <c r="O73" s="1393"/>
      <c r="P73" s="1393"/>
      <c r="Q73" s="1393"/>
      <c r="R73" s="1394"/>
      <c r="S73" s="1393"/>
      <c r="T73" s="1393"/>
      <c r="U73" s="1393"/>
      <c r="V73" s="1449"/>
      <c r="W73" s="1395"/>
    </row>
    <row r="74" spans="1:23" ht="13.5">
      <c r="A74" s="1377">
        <v>3</v>
      </c>
      <c r="B74" s="1392"/>
      <c r="C74" s="1982"/>
      <c r="D74" s="1985"/>
      <c r="E74" s="1985"/>
      <c r="F74" s="1985"/>
      <c r="G74" s="1985"/>
      <c r="H74" s="1985"/>
      <c r="I74" s="1350">
        <f t="shared" si="19"/>
        <v>-2016</v>
      </c>
      <c r="J74" s="1351"/>
      <c r="K74" s="1996"/>
      <c r="L74" s="1997"/>
      <c r="M74" s="1997"/>
      <c r="N74" s="1449">
        <f t="shared" si="20"/>
        <v>0</v>
      </c>
      <c r="O74" s="1393"/>
      <c r="P74" s="1393"/>
      <c r="Q74" s="1393"/>
      <c r="R74" s="1394"/>
      <c r="S74" s="1393"/>
      <c r="T74" s="1393"/>
      <c r="U74" s="1393"/>
      <c r="V74" s="1449"/>
      <c r="W74" s="1395"/>
    </row>
    <row r="75" spans="1:23" ht="13.5">
      <c r="A75" s="1377">
        <v>4</v>
      </c>
      <c r="B75" s="1392"/>
      <c r="C75" s="1982"/>
      <c r="D75" s="1985"/>
      <c r="E75" s="1985"/>
      <c r="F75" s="1985"/>
      <c r="G75" s="1985"/>
      <c r="H75" s="1985"/>
      <c r="I75" s="1350">
        <f t="shared" si="19"/>
        <v>-2016</v>
      </c>
      <c r="J75" s="1351"/>
      <c r="K75" s="1996"/>
      <c r="L75" s="1997"/>
      <c r="M75" s="1997"/>
      <c r="N75" s="1449">
        <f t="shared" si="20"/>
        <v>0</v>
      </c>
      <c r="O75" s="1393"/>
      <c r="P75" s="1393"/>
      <c r="Q75" s="1393"/>
      <c r="R75" s="1394"/>
      <c r="S75" s="1393"/>
      <c r="T75" s="1393"/>
      <c r="U75" s="1393"/>
      <c r="V75" s="1449"/>
      <c r="W75" s="1395"/>
    </row>
    <row r="76" spans="1:23" ht="13.5">
      <c r="A76" s="1377">
        <v>5</v>
      </c>
      <c r="B76" s="1392"/>
      <c r="C76" s="1982"/>
      <c r="D76" s="1985"/>
      <c r="E76" s="1985"/>
      <c r="F76" s="1985"/>
      <c r="G76" s="1985"/>
      <c r="H76" s="1985"/>
      <c r="I76" s="1350">
        <f t="shared" si="19"/>
        <v>-2016</v>
      </c>
      <c r="J76" s="1351"/>
      <c r="K76" s="1996"/>
      <c r="L76" s="1997"/>
      <c r="M76" s="1997"/>
      <c r="N76" s="1449">
        <f t="shared" si="20"/>
        <v>0</v>
      </c>
      <c r="O76" s="1393"/>
      <c r="P76" s="1393"/>
      <c r="Q76" s="1393"/>
      <c r="R76" s="1394"/>
      <c r="S76" s="1393"/>
      <c r="T76" s="1393"/>
      <c r="U76" s="1393"/>
      <c r="V76" s="1449"/>
      <c r="W76" s="1395"/>
    </row>
    <row r="77" spans="1:23" ht="13.5">
      <c r="A77" s="1377">
        <v>6</v>
      </c>
      <c r="B77" s="1392"/>
      <c r="C77" s="1982"/>
      <c r="D77" s="1985"/>
      <c r="E77" s="1985"/>
      <c r="F77" s="1985"/>
      <c r="G77" s="1985"/>
      <c r="H77" s="1985"/>
      <c r="I77" s="1350">
        <f t="shared" si="19"/>
        <v>-2016</v>
      </c>
      <c r="J77" s="1351"/>
      <c r="K77" s="1996"/>
      <c r="L77" s="1997"/>
      <c r="M77" s="1997"/>
      <c r="N77" s="1449">
        <f t="shared" si="20"/>
        <v>0</v>
      </c>
      <c r="O77" s="1393"/>
      <c r="P77" s="1393"/>
      <c r="Q77" s="1393"/>
      <c r="R77" s="1394"/>
      <c r="S77" s="1393"/>
      <c r="T77" s="1393"/>
      <c r="U77" s="1393"/>
      <c r="V77" s="1449"/>
      <c r="W77" s="1395"/>
    </row>
    <row r="78" spans="1:23" ht="14.25" thickBot="1">
      <c r="A78" s="1397">
        <v>7</v>
      </c>
      <c r="B78" s="1440"/>
      <c r="C78" s="1424"/>
      <c r="D78" s="1985"/>
      <c r="E78" s="1985"/>
      <c r="F78" s="1985"/>
      <c r="G78" s="1985"/>
      <c r="H78" s="813"/>
      <c r="I78" s="1352">
        <f t="shared" si="19"/>
        <v>-2016</v>
      </c>
      <c r="J78" s="1353"/>
      <c r="K78" s="1998"/>
      <c r="L78" s="1999"/>
      <c r="M78" s="1999"/>
      <c r="N78" s="1450">
        <f t="shared" si="20"/>
        <v>0</v>
      </c>
      <c r="O78" s="1393"/>
      <c r="P78" s="1393"/>
      <c r="Q78" s="1393"/>
      <c r="R78" s="1399"/>
      <c r="S78" s="1393"/>
      <c r="T78" s="1393"/>
      <c r="U78" s="1393"/>
      <c r="V78" s="1450"/>
      <c r="W78" s="1398"/>
    </row>
    <row r="79" spans="1:23" ht="13.5">
      <c r="A79" s="1400"/>
      <c r="B79" s="1437"/>
      <c r="C79" s="1067"/>
      <c r="D79" s="1067"/>
      <c r="E79" s="1067"/>
      <c r="F79" s="1067"/>
      <c r="G79" s="1067"/>
      <c r="H79" s="1067"/>
      <c r="I79" s="1068"/>
      <c r="J79" s="1401"/>
      <c r="K79" s="2000"/>
      <c r="L79" s="2000"/>
      <c r="M79" s="2000"/>
      <c r="N79" s="2000"/>
      <c r="O79" s="1401"/>
      <c r="P79" s="1360"/>
      <c r="Q79" s="1360"/>
      <c r="R79" s="1360"/>
      <c r="S79" s="1360"/>
      <c r="T79" s="1360"/>
      <c r="U79" s="1402"/>
    </row>
    <row r="80" spans="1:23" s="1403" customFormat="1" ht="94.5">
      <c r="A80" s="1400"/>
      <c r="B80" s="1437" t="s">
        <v>5852</v>
      </c>
      <c r="C80" s="1067"/>
      <c r="D80" s="1067"/>
      <c r="E80" s="1067"/>
      <c r="F80" s="1067"/>
      <c r="G80" s="1067"/>
      <c r="H80" s="1067"/>
      <c r="I80" s="1068"/>
      <c r="J80" s="1360"/>
      <c r="K80" s="2000"/>
      <c r="L80" s="2000"/>
      <c r="M80" s="2000"/>
      <c r="N80" s="2000"/>
      <c r="O80" s="1360"/>
      <c r="P80" s="1360"/>
      <c r="Q80" s="1360"/>
      <c r="R80" s="1360"/>
      <c r="S80" s="1360"/>
      <c r="T80" s="1360"/>
      <c r="U80" s="1402"/>
      <c r="V80" s="1451"/>
    </row>
    <row r="81" spans="1:22" s="1403" customFormat="1" ht="57">
      <c r="A81" s="1145" t="s">
        <v>7</v>
      </c>
      <c r="B81" s="1441" t="s">
        <v>7137</v>
      </c>
      <c r="C81" s="1067"/>
      <c r="D81" s="1067"/>
      <c r="E81" s="1067"/>
      <c r="F81" s="1067"/>
      <c r="G81" s="1067"/>
      <c r="H81" s="1067"/>
      <c r="I81" s="1067"/>
      <c r="J81" s="1360"/>
      <c r="K81" s="2000"/>
      <c r="L81" s="2000"/>
      <c r="M81" s="2000"/>
      <c r="N81" s="2000"/>
      <c r="O81" s="1360"/>
      <c r="P81" s="1360"/>
      <c r="Q81" s="1360"/>
      <c r="R81" s="1360"/>
      <c r="S81" s="1360"/>
      <c r="T81" s="1360"/>
      <c r="U81" s="1402"/>
      <c r="V81" s="1451"/>
    </row>
    <row r="82" spans="1:22" s="1403" customFormat="1" ht="14.25">
      <c r="A82" s="1145"/>
      <c r="B82" s="1437" t="s">
        <v>5849</v>
      </c>
      <c r="C82" s="1067"/>
      <c r="D82" s="1067"/>
      <c r="E82" s="1067"/>
      <c r="F82" s="1067"/>
      <c r="G82" s="1067"/>
      <c r="H82" s="1067"/>
      <c r="I82" s="1067"/>
      <c r="J82" s="1360"/>
      <c r="K82" s="2000"/>
      <c r="L82" s="2000"/>
      <c r="M82" s="2000"/>
      <c r="N82" s="2000"/>
      <c r="O82" s="1360"/>
      <c r="P82" s="1360"/>
      <c r="Q82" s="1360"/>
      <c r="R82" s="1360"/>
      <c r="S82" s="1360"/>
      <c r="T82" s="1360"/>
      <c r="U82" s="1402"/>
      <c r="V82" s="1451"/>
    </row>
    <row r="83" spans="1:22" s="1403" customFormat="1" ht="27">
      <c r="A83" s="1404">
        <v>1</v>
      </c>
      <c r="B83" s="1437" t="s">
        <v>7138</v>
      </c>
      <c r="C83" s="1425"/>
      <c r="D83" s="1425"/>
      <c r="E83" s="1425"/>
      <c r="F83" s="1425"/>
      <c r="G83" s="1425"/>
      <c r="H83" s="1425"/>
      <c r="I83" s="1067"/>
      <c r="J83" s="1360"/>
      <c r="K83" s="2000"/>
      <c r="L83" s="2000"/>
      <c r="M83" s="2000"/>
      <c r="N83" s="2000"/>
      <c r="U83" s="1405"/>
      <c r="V83" s="1451"/>
    </row>
    <row r="84" spans="1:22" s="1403" customFormat="1" ht="40.5">
      <c r="A84" s="1404">
        <v>2</v>
      </c>
      <c r="B84" s="1437" t="s">
        <v>7139</v>
      </c>
      <c r="C84" s="1425"/>
      <c r="D84" s="1425"/>
      <c r="E84" s="1425"/>
      <c r="F84" s="1425"/>
      <c r="G84" s="1425"/>
      <c r="H84" s="1425"/>
      <c r="I84" s="1067"/>
      <c r="K84" s="2000"/>
      <c r="L84" s="2000"/>
      <c r="M84" s="2000"/>
      <c r="N84" s="2000"/>
      <c r="U84" s="1405"/>
      <c r="V84" s="1451"/>
    </row>
    <row r="85" spans="1:22" s="1403" customFormat="1" ht="40.5">
      <c r="A85" s="1404">
        <v>2</v>
      </c>
      <c r="B85" s="1437" t="s">
        <v>7140</v>
      </c>
      <c r="C85" s="1425"/>
      <c r="D85" s="1425"/>
      <c r="E85" s="1425"/>
      <c r="F85" s="1425"/>
      <c r="G85" s="1425"/>
      <c r="H85" s="1425"/>
      <c r="I85" s="1067"/>
      <c r="K85" s="2000"/>
      <c r="L85" s="2000"/>
      <c r="M85" s="2000"/>
      <c r="N85" s="2000"/>
      <c r="U85" s="1405"/>
      <c r="V85" s="1451"/>
    </row>
    <row r="86" spans="1:22" s="1403" customFormat="1" ht="54">
      <c r="A86" s="1406">
        <v>3</v>
      </c>
      <c r="B86" s="1437" t="s">
        <v>7141</v>
      </c>
      <c r="C86" s="1425"/>
      <c r="D86" s="1425"/>
      <c r="E86" s="1425"/>
      <c r="F86" s="1425"/>
      <c r="G86" s="1425"/>
      <c r="H86" s="1425"/>
      <c r="I86" s="1067"/>
      <c r="K86" s="2000"/>
      <c r="L86" s="2000"/>
      <c r="M86" s="2000"/>
      <c r="N86" s="2000"/>
      <c r="U86" s="1405"/>
      <c r="V86" s="1451"/>
    </row>
    <row r="87" spans="1:22" s="1403" customFormat="1" ht="13.5">
      <c r="B87" s="1442"/>
      <c r="C87" s="1425"/>
      <c r="D87" s="1425"/>
      <c r="E87" s="1425"/>
      <c r="F87" s="1425"/>
      <c r="G87" s="1425"/>
      <c r="H87" s="1425"/>
      <c r="I87" s="1067"/>
      <c r="K87" s="2000"/>
      <c r="L87" s="2000"/>
      <c r="M87" s="2000"/>
      <c r="N87" s="2000"/>
      <c r="U87" s="1405"/>
      <c r="V87" s="1451"/>
    </row>
    <row r="88" spans="1:22" s="1403" customFormat="1" ht="13.5">
      <c r="B88" s="1442"/>
      <c r="C88" s="1425"/>
      <c r="D88" s="1425"/>
      <c r="E88" s="1425"/>
      <c r="F88" s="1425"/>
      <c r="G88" s="1425"/>
      <c r="H88" s="1425"/>
      <c r="I88" s="1067"/>
      <c r="K88" s="2000"/>
      <c r="L88" s="2000"/>
      <c r="M88" s="2000"/>
      <c r="N88" s="2000"/>
      <c r="U88" s="1405"/>
      <c r="V88" s="1451"/>
    </row>
    <row r="89" spans="1:22" s="1403" customFormat="1" ht="57">
      <c r="B89" s="1441" t="s">
        <v>4790</v>
      </c>
      <c r="C89" s="1425"/>
      <c r="D89" s="1425"/>
      <c r="E89" s="1425"/>
      <c r="F89" s="1425"/>
      <c r="G89" s="1425"/>
      <c r="H89" s="1425"/>
      <c r="I89" s="1067"/>
      <c r="K89" s="2000"/>
      <c r="L89" s="2000"/>
      <c r="M89" s="2000"/>
      <c r="N89" s="2000"/>
      <c r="U89" s="1405"/>
      <c r="V89" s="1451"/>
    </row>
    <row r="90" spans="1:22" s="1403" customFormat="1" ht="13.5">
      <c r="B90" s="1437"/>
      <c r="C90" s="1067"/>
      <c r="D90" s="1067"/>
      <c r="E90" s="1067"/>
      <c r="F90" s="1067"/>
      <c r="G90" s="1067"/>
      <c r="H90" s="1067"/>
      <c r="I90" s="1067"/>
      <c r="K90" s="2000"/>
      <c r="L90" s="2000"/>
      <c r="M90" s="2000"/>
      <c r="N90" s="2000"/>
      <c r="O90" s="1360"/>
      <c r="P90" s="1360"/>
      <c r="Q90" s="1360"/>
      <c r="R90" s="1360"/>
      <c r="S90" s="1360"/>
      <c r="T90" s="1360"/>
      <c r="U90" s="1402"/>
      <c r="V90" s="1451"/>
    </row>
    <row r="91" spans="1:22" s="1403" customFormat="1" ht="14.25">
      <c r="A91" s="1145"/>
      <c r="B91" s="1442"/>
      <c r="C91" s="1425"/>
      <c r="D91" s="1425"/>
      <c r="E91" s="1425"/>
      <c r="F91" s="1425"/>
      <c r="G91" s="1425"/>
      <c r="H91" s="1425"/>
      <c r="I91" s="1425"/>
      <c r="J91" s="1360"/>
      <c r="K91" s="1451"/>
      <c r="L91" s="1451"/>
      <c r="M91" s="1451"/>
      <c r="N91" s="1451"/>
      <c r="U91" s="1405"/>
      <c r="V91" s="1451"/>
    </row>
    <row r="92" spans="1:22" s="1403" customFormat="1" ht="13.5">
      <c r="A92" s="1360"/>
      <c r="B92" s="1442"/>
      <c r="C92" s="1067"/>
      <c r="D92" s="1067"/>
      <c r="E92" s="1067"/>
      <c r="F92" s="1067"/>
      <c r="G92" s="1067"/>
      <c r="H92" s="1067"/>
      <c r="I92" s="1067"/>
      <c r="K92" s="2000"/>
      <c r="L92" s="2000"/>
      <c r="M92" s="2000"/>
      <c r="N92" s="2000"/>
      <c r="O92" s="1360"/>
      <c r="P92" s="1360"/>
      <c r="Q92" s="1360"/>
      <c r="R92" s="1360"/>
      <c r="S92" s="1360"/>
      <c r="T92" s="1360"/>
      <c r="U92" s="1402"/>
      <c r="V92" s="1451"/>
    </row>
    <row r="93" spans="1:22" s="1403" customFormat="1" ht="13.5">
      <c r="B93" s="1442"/>
      <c r="C93" s="1425"/>
      <c r="D93" s="1425"/>
      <c r="E93" s="1425"/>
      <c r="F93" s="1425"/>
      <c r="G93" s="1425"/>
      <c r="H93" s="1425"/>
      <c r="I93" s="1425"/>
      <c r="J93" s="1360"/>
      <c r="K93" s="1451"/>
      <c r="L93" s="1451"/>
      <c r="M93" s="1451"/>
      <c r="N93" s="1451"/>
      <c r="U93" s="1405"/>
      <c r="V93" s="1451"/>
    </row>
    <row r="94" spans="1:22" s="1403" customFormat="1" ht="86.25" hidden="1">
      <c r="B94" s="975" t="s">
        <v>5853</v>
      </c>
      <c r="C94" s="975" t="s">
        <v>5854</v>
      </c>
      <c r="D94" s="975" t="s">
        <v>5855</v>
      </c>
      <c r="E94" s="975" t="s">
        <v>5856</v>
      </c>
      <c r="F94" s="1425"/>
      <c r="G94" s="1425"/>
      <c r="H94" s="1425"/>
      <c r="I94" s="1425"/>
      <c r="K94" s="1451"/>
      <c r="L94" s="1451"/>
      <c r="M94" s="1451"/>
      <c r="N94" s="1451"/>
      <c r="U94" s="1405"/>
      <c r="V94" s="1451"/>
    </row>
    <row r="95" spans="1:22" ht="17.25" hidden="1">
      <c r="B95" s="1146" t="s">
        <v>5857</v>
      </c>
      <c r="C95" s="1426" t="s">
        <v>5858</v>
      </c>
      <c r="D95" s="1426" t="s">
        <v>5859</v>
      </c>
      <c r="E95" s="1426" t="s">
        <v>5860</v>
      </c>
      <c r="J95" s="1403"/>
    </row>
    <row r="96" spans="1:22" ht="34.5" hidden="1">
      <c r="B96" s="1146" t="s">
        <v>5861</v>
      </c>
      <c r="C96" s="1426" t="s">
        <v>5862</v>
      </c>
      <c r="D96" s="1426" t="s">
        <v>5863</v>
      </c>
      <c r="E96" s="1426" t="s">
        <v>5864</v>
      </c>
    </row>
    <row r="97" spans="2:5" ht="34.5" hidden="1">
      <c r="B97" s="1146" t="s">
        <v>5865</v>
      </c>
      <c r="C97" s="1426" t="s">
        <v>5866</v>
      </c>
      <c r="D97" s="1426" t="s">
        <v>5867</v>
      </c>
      <c r="E97" s="1426"/>
    </row>
    <row r="98" spans="2:5" ht="34.5" hidden="1">
      <c r="B98" s="1146" t="s">
        <v>5868</v>
      </c>
      <c r="C98" s="1426" t="s">
        <v>5869</v>
      </c>
      <c r="D98" s="1426" t="s">
        <v>5870</v>
      </c>
    </row>
    <row r="99" spans="2:5" ht="34.5" hidden="1">
      <c r="B99" s="1146" t="s">
        <v>5871</v>
      </c>
      <c r="C99" s="1426" t="s">
        <v>5872</v>
      </c>
      <c r="D99" s="1427" t="s">
        <v>5873</v>
      </c>
    </row>
    <row r="100" spans="2:5" ht="17.25" hidden="1">
      <c r="B100" s="1146" t="s">
        <v>275</v>
      </c>
      <c r="C100" s="1428"/>
      <c r="D100" s="1429"/>
    </row>
    <row r="101" spans="2:5" hidden="1"/>
    <row r="102" spans="2:5" ht="69" hidden="1">
      <c r="B102" s="975" t="s">
        <v>5874</v>
      </c>
    </row>
    <row r="103" spans="2:5" ht="17.25" hidden="1">
      <c r="B103" s="1146" t="s">
        <v>5875</v>
      </c>
    </row>
    <row r="104" spans="2:5" ht="17.25" hidden="1">
      <c r="B104" s="1146" t="s">
        <v>7142</v>
      </c>
    </row>
    <row r="105" spans="2:5" ht="34.5" hidden="1">
      <c r="B105" s="1146" t="s">
        <v>7143</v>
      </c>
    </row>
    <row r="106" spans="2:5" ht="17.25" hidden="1">
      <c r="B106" s="1146" t="s">
        <v>7144</v>
      </c>
    </row>
  </sheetData>
  <mergeCells count="7">
    <mergeCell ref="W22:W23"/>
    <mergeCell ref="K3:M3"/>
    <mergeCell ref="C22:I22"/>
    <mergeCell ref="J22:J23"/>
    <mergeCell ref="K22:N22"/>
    <mergeCell ref="O22:R22"/>
    <mergeCell ref="S22:V22"/>
  </mergeCells>
  <conditionalFormatting sqref="I27 I34 I36:I39 I62">
    <cfRule type="cellIs" dxfId="66" priority="26" stopIfTrue="1" operator="equal">
      <formula>-2014</formula>
    </cfRule>
  </conditionalFormatting>
  <conditionalFormatting sqref="I27 I34 I36:I39 I62">
    <cfRule type="cellIs" dxfId="65" priority="25" stopIfTrue="1" operator="equal">
      <formula>-2015</formula>
    </cfRule>
  </conditionalFormatting>
  <conditionalFormatting sqref="I64:I70">
    <cfRule type="cellIs" dxfId="64" priority="23" stopIfTrue="1" operator="equal">
      <formula>-2015</formula>
    </cfRule>
  </conditionalFormatting>
  <conditionalFormatting sqref="I64:I70">
    <cfRule type="cellIs" dxfId="63" priority="24" stopIfTrue="1" operator="equal">
      <formula>-2014</formula>
    </cfRule>
  </conditionalFormatting>
  <conditionalFormatting sqref="I72:I78">
    <cfRule type="cellIs" dxfId="62" priority="22" stopIfTrue="1" operator="equal">
      <formula>-2014</formula>
    </cfRule>
  </conditionalFormatting>
  <conditionalFormatting sqref="I72:I78">
    <cfRule type="cellIs" dxfId="61" priority="21" stopIfTrue="1" operator="equal">
      <formula>-2015</formula>
    </cfRule>
  </conditionalFormatting>
  <conditionalFormatting sqref="I35">
    <cfRule type="cellIs" dxfId="60" priority="20" stopIfTrue="1" operator="equal">
      <formula>-2014</formula>
    </cfRule>
  </conditionalFormatting>
  <conditionalFormatting sqref="I35">
    <cfRule type="cellIs" dxfId="59" priority="19" stopIfTrue="1" operator="equal">
      <formula>-2015</formula>
    </cfRule>
  </conditionalFormatting>
  <conditionalFormatting sqref="I28:I32">
    <cfRule type="cellIs" dxfId="58" priority="18" stopIfTrue="1" operator="equal">
      <formula>-2014</formula>
    </cfRule>
  </conditionalFormatting>
  <conditionalFormatting sqref="I28:I32">
    <cfRule type="cellIs" dxfId="57" priority="17" stopIfTrue="1" operator="equal">
      <formula>-2015</formula>
    </cfRule>
  </conditionalFormatting>
  <conditionalFormatting sqref="I40 I42:I45">
    <cfRule type="cellIs" dxfId="56" priority="16" stopIfTrue="1" operator="equal">
      <formula>-2014</formula>
    </cfRule>
  </conditionalFormatting>
  <conditionalFormatting sqref="I40 I42:I45">
    <cfRule type="cellIs" dxfId="55" priority="15" stopIfTrue="1" operator="equal">
      <formula>-2015</formula>
    </cfRule>
  </conditionalFormatting>
  <conditionalFormatting sqref="I41">
    <cfRule type="cellIs" dxfId="54" priority="14" stopIfTrue="1" operator="equal">
      <formula>-2014</formula>
    </cfRule>
  </conditionalFormatting>
  <conditionalFormatting sqref="I41">
    <cfRule type="cellIs" dxfId="53" priority="13" stopIfTrue="1" operator="equal">
      <formula>-2015</formula>
    </cfRule>
  </conditionalFormatting>
  <conditionalFormatting sqref="I47:I50">
    <cfRule type="cellIs" dxfId="52" priority="12" stopIfTrue="1" operator="equal">
      <formula>-2014</formula>
    </cfRule>
  </conditionalFormatting>
  <conditionalFormatting sqref="I47:I50">
    <cfRule type="cellIs" dxfId="51" priority="11" stopIfTrue="1" operator="equal">
      <formula>-2015</formula>
    </cfRule>
  </conditionalFormatting>
  <conditionalFormatting sqref="I46">
    <cfRule type="cellIs" dxfId="50" priority="10" stopIfTrue="1" operator="equal">
      <formula>-2014</formula>
    </cfRule>
  </conditionalFormatting>
  <conditionalFormatting sqref="I46">
    <cfRule type="cellIs" dxfId="49" priority="9" stopIfTrue="1" operator="equal">
      <formula>-2015</formula>
    </cfRule>
  </conditionalFormatting>
  <conditionalFormatting sqref="I51 I53:I56">
    <cfRule type="cellIs" dxfId="48" priority="8" stopIfTrue="1" operator="equal">
      <formula>-2014</formula>
    </cfRule>
  </conditionalFormatting>
  <conditionalFormatting sqref="I51 I53:I56">
    <cfRule type="cellIs" dxfId="47" priority="7" stopIfTrue="1" operator="equal">
      <formula>-2015</formula>
    </cfRule>
  </conditionalFormatting>
  <conditionalFormatting sqref="I52">
    <cfRule type="cellIs" dxfId="46" priority="6" stopIfTrue="1" operator="equal">
      <formula>-2014</formula>
    </cfRule>
  </conditionalFormatting>
  <conditionalFormatting sqref="I52">
    <cfRule type="cellIs" dxfId="45" priority="5" stopIfTrue="1" operator="equal">
      <formula>-2015</formula>
    </cfRule>
  </conditionalFormatting>
  <conditionalFormatting sqref="I58:I61">
    <cfRule type="cellIs" dxfId="44" priority="4" stopIfTrue="1" operator="equal">
      <formula>-2014</formula>
    </cfRule>
  </conditionalFormatting>
  <conditionalFormatting sqref="I58:I61">
    <cfRule type="cellIs" dxfId="43" priority="3" stopIfTrue="1" operator="equal">
      <formula>-2015</formula>
    </cfRule>
  </conditionalFormatting>
  <conditionalFormatting sqref="I57">
    <cfRule type="cellIs" dxfId="42" priority="2" stopIfTrue="1" operator="equal">
      <formula>-2014</formula>
    </cfRule>
  </conditionalFormatting>
  <conditionalFormatting sqref="I57">
    <cfRule type="cellIs" dxfId="41" priority="1" stopIfTrue="1" operator="equal">
      <formula>-2015</formula>
    </cfRule>
  </conditionalFormatting>
  <dataValidations count="3">
    <dataValidation type="list" allowBlank="1" showInputMessage="1" showErrorMessage="1" sqref="WVR27:WVR32 J27:J32 JF27:JF32 TB27:TB32 ACX27:ACX32 AMT27:AMT32 AWP27:AWP32 BGL27:BGL32 BQH27:BQH32 CAD27:CAD32 CJZ27:CJZ32 CTV27:CTV32 DDR27:DDR32 DNN27:DNN32 DXJ27:DXJ32 EHF27:EHF32 ERB27:ERB32 FAX27:FAX32 FKT27:FKT32 FUP27:FUP32 GEL27:GEL32 GOH27:GOH32 GYD27:GYD32 HHZ27:HHZ32 HRV27:HRV32 IBR27:IBR32 ILN27:ILN32 IVJ27:IVJ32 JFF27:JFF32 JPB27:JPB32 JYX27:JYX32 KIT27:KIT32 KSP27:KSP32 LCL27:LCL32 LMH27:LMH32 LWD27:LWD32 MFZ27:MFZ32 MPV27:MPV32 MZR27:MZR32 NJN27:NJN32 NTJ27:NTJ32 ODF27:ODF32 ONB27:ONB32 OWX27:OWX32 PGT27:PGT32 PQP27:PQP32 QAL27:QAL32 QKH27:QKH32 QUD27:QUD32 RDZ27:RDZ32 RNV27:RNV32 RXR27:RXR32 SHN27:SHN32 SRJ27:SRJ32 TBF27:TBF32 TLB27:TLB32 TUX27:TUX32 UET27:UET32 UOP27:UOP32 UYL27:UYL32 VIH27:VIH32 VSD27:VSD32 WBZ27:WBZ32 WLV27:WLV32 J65590 JF65590 TB65590 ACX65590 AMT65590 AWP65590 BGL65590 BQH65590 CAD65590 CJZ65590 CTV65590 DDR65590 DNN65590 DXJ65590 EHF65590 ERB65590 FAX65590 FKT65590 FUP65590 GEL65590 GOH65590 GYD65590 HHZ65590 HRV65590 IBR65590 ILN65590 IVJ65590 JFF65590 JPB65590 JYX65590 KIT65590 KSP65590 LCL65590 LMH65590 LWD65590 MFZ65590 MPV65590 MZR65590 NJN65590 NTJ65590 ODF65590 ONB65590 OWX65590 PGT65590 PQP65590 QAL65590 QKH65590 QUD65590 RDZ65590 RNV65590 RXR65590 SHN65590 SRJ65590 TBF65590 TLB65590 TUX65590 UET65590 UOP65590 UYL65590 VIH65590 VSD65590 WBZ65590 WLV65590 WVR65590 J131126 JF131126 TB131126 ACX131126 AMT131126 AWP131126 BGL131126 BQH131126 CAD131126 CJZ131126 CTV131126 DDR131126 DNN131126 DXJ131126 EHF131126 ERB131126 FAX131126 FKT131126 FUP131126 GEL131126 GOH131126 GYD131126 HHZ131126 HRV131126 IBR131126 ILN131126 IVJ131126 JFF131126 JPB131126 JYX131126 KIT131126 KSP131126 LCL131126 LMH131126 LWD131126 MFZ131126 MPV131126 MZR131126 NJN131126 NTJ131126 ODF131126 ONB131126 OWX131126 PGT131126 PQP131126 QAL131126 QKH131126 QUD131126 RDZ131126 RNV131126 RXR131126 SHN131126 SRJ131126 TBF131126 TLB131126 TUX131126 UET131126 UOP131126 UYL131126 VIH131126 VSD131126 WBZ131126 WLV131126 WVR131126 J196662 JF196662 TB196662 ACX196662 AMT196662 AWP196662 BGL196662 BQH196662 CAD196662 CJZ196662 CTV196662 DDR196662 DNN196662 DXJ196662 EHF196662 ERB196662 FAX196662 FKT196662 FUP196662 GEL196662 GOH196662 GYD196662 HHZ196662 HRV196662 IBR196662 ILN196662 IVJ196662 JFF196662 JPB196662 JYX196662 KIT196662 KSP196662 LCL196662 LMH196662 LWD196662 MFZ196662 MPV196662 MZR196662 NJN196662 NTJ196662 ODF196662 ONB196662 OWX196662 PGT196662 PQP196662 QAL196662 QKH196662 QUD196662 RDZ196662 RNV196662 RXR196662 SHN196662 SRJ196662 TBF196662 TLB196662 TUX196662 UET196662 UOP196662 UYL196662 VIH196662 VSD196662 WBZ196662 WLV196662 WVR196662 J262198 JF262198 TB262198 ACX262198 AMT262198 AWP262198 BGL262198 BQH262198 CAD262198 CJZ262198 CTV262198 DDR262198 DNN262198 DXJ262198 EHF262198 ERB262198 FAX262198 FKT262198 FUP262198 GEL262198 GOH262198 GYD262198 HHZ262198 HRV262198 IBR262198 ILN262198 IVJ262198 JFF262198 JPB262198 JYX262198 KIT262198 KSP262198 LCL262198 LMH262198 LWD262198 MFZ262198 MPV262198 MZR262198 NJN262198 NTJ262198 ODF262198 ONB262198 OWX262198 PGT262198 PQP262198 QAL262198 QKH262198 QUD262198 RDZ262198 RNV262198 RXR262198 SHN262198 SRJ262198 TBF262198 TLB262198 TUX262198 UET262198 UOP262198 UYL262198 VIH262198 VSD262198 WBZ262198 WLV262198 WVR262198 J327734 JF327734 TB327734 ACX327734 AMT327734 AWP327734 BGL327734 BQH327734 CAD327734 CJZ327734 CTV327734 DDR327734 DNN327734 DXJ327734 EHF327734 ERB327734 FAX327734 FKT327734 FUP327734 GEL327734 GOH327734 GYD327734 HHZ327734 HRV327734 IBR327734 ILN327734 IVJ327734 JFF327734 JPB327734 JYX327734 KIT327734 KSP327734 LCL327734 LMH327734 LWD327734 MFZ327734 MPV327734 MZR327734 NJN327734 NTJ327734 ODF327734 ONB327734 OWX327734 PGT327734 PQP327734 QAL327734 QKH327734 QUD327734 RDZ327734 RNV327734 RXR327734 SHN327734 SRJ327734 TBF327734 TLB327734 TUX327734 UET327734 UOP327734 UYL327734 VIH327734 VSD327734 WBZ327734 WLV327734 WVR327734 J393270 JF393270 TB393270 ACX393270 AMT393270 AWP393270 BGL393270 BQH393270 CAD393270 CJZ393270 CTV393270 DDR393270 DNN393270 DXJ393270 EHF393270 ERB393270 FAX393270 FKT393270 FUP393270 GEL393270 GOH393270 GYD393270 HHZ393270 HRV393270 IBR393270 ILN393270 IVJ393270 JFF393270 JPB393270 JYX393270 KIT393270 KSP393270 LCL393270 LMH393270 LWD393270 MFZ393270 MPV393270 MZR393270 NJN393270 NTJ393270 ODF393270 ONB393270 OWX393270 PGT393270 PQP393270 QAL393270 QKH393270 QUD393270 RDZ393270 RNV393270 RXR393270 SHN393270 SRJ393270 TBF393270 TLB393270 TUX393270 UET393270 UOP393270 UYL393270 VIH393270 VSD393270 WBZ393270 WLV393270 WVR393270 J458806 JF458806 TB458806 ACX458806 AMT458806 AWP458806 BGL458806 BQH458806 CAD458806 CJZ458806 CTV458806 DDR458806 DNN458806 DXJ458806 EHF458806 ERB458806 FAX458806 FKT458806 FUP458806 GEL458806 GOH458806 GYD458806 HHZ458806 HRV458806 IBR458806 ILN458806 IVJ458806 JFF458806 JPB458806 JYX458806 KIT458806 KSP458806 LCL458806 LMH458806 LWD458806 MFZ458806 MPV458806 MZR458806 NJN458806 NTJ458806 ODF458806 ONB458806 OWX458806 PGT458806 PQP458806 QAL458806 QKH458806 QUD458806 RDZ458806 RNV458806 RXR458806 SHN458806 SRJ458806 TBF458806 TLB458806 TUX458806 UET458806 UOP458806 UYL458806 VIH458806 VSD458806 WBZ458806 WLV458806 WVR458806 J524342 JF524342 TB524342 ACX524342 AMT524342 AWP524342 BGL524342 BQH524342 CAD524342 CJZ524342 CTV524342 DDR524342 DNN524342 DXJ524342 EHF524342 ERB524342 FAX524342 FKT524342 FUP524342 GEL524342 GOH524342 GYD524342 HHZ524342 HRV524342 IBR524342 ILN524342 IVJ524342 JFF524342 JPB524342 JYX524342 KIT524342 KSP524342 LCL524342 LMH524342 LWD524342 MFZ524342 MPV524342 MZR524342 NJN524342 NTJ524342 ODF524342 ONB524342 OWX524342 PGT524342 PQP524342 QAL524342 QKH524342 QUD524342 RDZ524342 RNV524342 RXR524342 SHN524342 SRJ524342 TBF524342 TLB524342 TUX524342 UET524342 UOP524342 UYL524342 VIH524342 VSD524342 WBZ524342 WLV524342 WVR524342 J589878 JF589878 TB589878 ACX589878 AMT589878 AWP589878 BGL589878 BQH589878 CAD589878 CJZ589878 CTV589878 DDR589878 DNN589878 DXJ589878 EHF589878 ERB589878 FAX589878 FKT589878 FUP589878 GEL589878 GOH589878 GYD589878 HHZ589878 HRV589878 IBR589878 ILN589878 IVJ589878 JFF589878 JPB589878 JYX589878 KIT589878 KSP589878 LCL589878 LMH589878 LWD589878 MFZ589878 MPV589878 MZR589878 NJN589878 NTJ589878 ODF589878 ONB589878 OWX589878 PGT589878 PQP589878 QAL589878 QKH589878 QUD589878 RDZ589878 RNV589878 RXR589878 SHN589878 SRJ589878 TBF589878 TLB589878 TUX589878 UET589878 UOP589878 UYL589878 VIH589878 VSD589878 WBZ589878 WLV589878 WVR589878 J655414 JF655414 TB655414 ACX655414 AMT655414 AWP655414 BGL655414 BQH655414 CAD655414 CJZ655414 CTV655414 DDR655414 DNN655414 DXJ655414 EHF655414 ERB655414 FAX655414 FKT655414 FUP655414 GEL655414 GOH655414 GYD655414 HHZ655414 HRV655414 IBR655414 ILN655414 IVJ655414 JFF655414 JPB655414 JYX655414 KIT655414 KSP655414 LCL655414 LMH655414 LWD655414 MFZ655414 MPV655414 MZR655414 NJN655414 NTJ655414 ODF655414 ONB655414 OWX655414 PGT655414 PQP655414 QAL655414 QKH655414 QUD655414 RDZ655414 RNV655414 RXR655414 SHN655414 SRJ655414 TBF655414 TLB655414 TUX655414 UET655414 UOP655414 UYL655414 VIH655414 VSD655414 WBZ655414 WLV655414 WVR655414 J720950 JF720950 TB720950 ACX720950 AMT720950 AWP720950 BGL720950 BQH720950 CAD720950 CJZ720950 CTV720950 DDR720950 DNN720950 DXJ720950 EHF720950 ERB720950 FAX720950 FKT720950 FUP720950 GEL720950 GOH720950 GYD720950 HHZ720950 HRV720950 IBR720950 ILN720950 IVJ720950 JFF720950 JPB720950 JYX720950 KIT720950 KSP720950 LCL720950 LMH720950 LWD720950 MFZ720950 MPV720950 MZR720950 NJN720950 NTJ720950 ODF720950 ONB720950 OWX720950 PGT720950 PQP720950 QAL720950 QKH720950 QUD720950 RDZ720950 RNV720950 RXR720950 SHN720950 SRJ720950 TBF720950 TLB720950 TUX720950 UET720950 UOP720950 UYL720950 VIH720950 VSD720950 WBZ720950 WLV720950 WVR720950 J786486 JF786486 TB786486 ACX786486 AMT786486 AWP786486 BGL786486 BQH786486 CAD786486 CJZ786486 CTV786486 DDR786486 DNN786486 DXJ786486 EHF786486 ERB786486 FAX786486 FKT786486 FUP786486 GEL786486 GOH786486 GYD786486 HHZ786486 HRV786486 IBR786486 ILN786486 IVJ786486 JFF786486 JPB786486 JYX786486 KIT786486 KSP786486 LCL786486 LMH786486 LWD786486 MFZ786486 MPV786486 MZR786486 NJN786486 NTJ786486 ODF786486 ONB786486 OWX786486 PGT786486 PQP786486 QAL786486 QKH786486 QUD786486 RDZ786486 RNV786486 RXR786486 SHN786486 SRJ786486 TBF786486 TLB786486 TUX786486 UET786486 UOP786486 UYL786486 VIH786486 VSD786486 WBZ786486 WLV786486 WVR786486 J852022 JF852022 TB852022 ACX852022 AMT852022 AWP852022 BGL852022 BQH852022 CAD852022 CJZ852022 CTV852022 DDR852022 DNN852022 DXJ852022 EHF852022 ERB852022 FAX852022 FKT852022 FUP852022 GEL852022 GOH852022 GYD852022 HHZ852022 HRV852022 IBR852022 ILN852022 IVJ852022 JFF852022 JPB852022 JYX852022 KIT852022 KSP852022 LCL852022 LMH852022 LWD852022 MFZ852022 MPV852022 MZR852022 NJN852022 NTJ852022 ODF852022 ONB852022 OWX852022 PGT852022 PQP852022 QAL852022 QKH852022 QUD852022 RDZ852022 RNV852022 RXR852022 SHN852022 SRJ852022 TBF852022 TLB852022 TUX852022 UET852022 UOP852022 UYL852022 VIH852022 VSD852022 WBZ852022 WLV852022 WVR852022 J917558 JF917558 TB917558 ACX917558 AMT917558 AWP917558 BGL917558 BQH917558 CAD917558 CJZ917558 CTV917558 DDR917558 DNN917558 DXJ917558 EHF917558 ERB917558 FAX917558 FKT917558 FUP917558 GEL917558 GOH917558 GYD917558 HHZ917558 HRV917558 IBR917558 ILN917558 IVJ917558 JFF917558 JPB917558 JYX917558 KIT917558 KSP917558 LCL917558 LMH917558 LWD917558 MFZ917558 MPV917558 MZR917558 NJN917558 NTJ917558 ODF917558 ONB917558 OWX917558 PGT917558 PQP917558 QAL917558 QKH917558 QUD917558 RDZ917558 RNV917558 RXR917558 SHN917558 SRJ917558 TBF917558 TLB917558 TUX917558 UET917558 UOP917558 UYL917558 VIH917558 VSD917558 WBZ917558 WLV917558 WVR917558 J983094 JF983094 TB983094 ACX983094 AMT983094 AWP983094 BGL983094 BQH983094 CAD983094 CJZ983094 CTV983094 DDR983094 DNN983094 DXJ983094 EHF983094 ERB983094 FAX983094 FKT983094 FUP983094 GEL983094 GOH983094 GYD983094 HHZ983094 HRV983094 IBR983094 ILN983094 IVJ983094 JFF983094 JPB983094 JYX983094 KIT983094 KSP983094 LCL983094 LMH983094 LWD983094 MFZ983094 MPV983094 MZR983094 NJN983094 NTJ983094 ODF983094 ONB983094 OWX983094 PGT983094 PQP983094 QAL983094 QKH983094 QUD983094 RDZ983094 RNV983094 RXR983094 SHN983094 SRJ983094 TBF983094 TLB983094 TUX983094 UET983094 UOP983094 UYL983094 VIH983094 VSD983094 WBZ983094 WLV983094 WVR983094">
      <formula1>$B$103:$B$107</formula1>
    </dataValidation>
    <dataValidation type="list" allowBlank="1" showInputMessage="1" showErrorMessage="1" sqref="WVR983112:WVR983118 J65592:J65598 JF65592:JF65598 TB65592:TB65598 ACX65592:ACX65598 AMT65592:AMT65598 AWP65592:AWP65598 BGL65592:BGL65598 BQH65592:BQH65598 CAD65592:CAD65598 CJZ65592:CJZ65598 CTV65592:CTV65598 DDR65592:DDR65598 DNN65592:DNN65598 DXJ65592:DXJ65598 EHF65592:EHF65598 ERB65592:ERB65598 FAX65592:FAX65598 FKT65592:FKT65598 FUP65592:FUP65598 GEL65592:GEL65598 GOH65592:GOH65598 GYD65592:GYD65598 HHZ65592:HHZ65598 HRV65592:HRV65598 IBR65592:IBR65598 ILN65592:ILN65598 IVJ65592:IVJ65598 JFF65592:JFF65598 JPB65592:JPB65598 JYX65592:JYX65598 KIT65592:KIT65598 KSP65592:KSP65598 LCL65592:LCL65598 LMH65592:LMH65598 LWD65592:LWD65598 MFZ65592:MFZ65598 MPV65592:MPV65598 MZR65592:MZR65598 NJN65592:NJN65598 NTJ65592:NTJ65598 ODF65592:ODF65598 ONB65592:ONB65598 OWX65592:OWX65598 PGT65592:PGT65598 PQP65592:PQP65598 QAL65592:QAL65598 QKH65592:QKH65598 QUD65592:QUD65598 RDZ65592:RDZ65598 RNV65592:RNV65598 RXR65592:RXR65598 SHN65592:SHN65598 SRJ65592:SRJ65598 TBF65592:TBF65598 TLB65592:TLB65598 TUX65592:TUX65598 UET65592:UET65598 UOP65592:UOP65598 UYL65592:UYL65598 VIH65592:VIH65598 VSD65592:VSD65598 WBZ65592:WBZ65598 WLV65592:WLV65598 WVR65592:WVR65598 J131128:J131134 JF131128:JF131134 TB131128:TB131134 ACX131128:ACX131134 AMT131128:AMT131134 AWP131128:AWP131134 BGL131128:BGL131134 BQH131128:BQH131134 CAD131128:CAD131134 CJZ131128:CJZ131134 CTV131128:CTV131134 DDR131128:DDR131134 DNN131128:DNN131134 DXJ131128:DXJ131134 EHF131128:EHF131134 ERB131128:ERB131134 FAX131128:FAX131134 FKT131128:FKT131134 FUP131128:FUP131134 GEL131128:GEL131134 GOH131128:GOH131134 GYD131128:GYD131134 HHZ131128:HHZ131134 HRV131128:HRV131134 IBR131128:IBR131134 ILN131128:ILN131134 IVJ131128:IVJ131134 JFF131128:JFF131134 JPB131128:JPB131134 JYX131128:JYX131134 KIT131128:KIT131134 KSP131128:KSP131134 LCL131128:LCL131134 LMH131128:LMH131134 LWD131128:LWD131134 MFZ131128:MFZ131134 MPV131128:MPV131134 MZR131128:MZR131134 NJN131128:NJN131134 NTJ131128:NTJ131134 ODF131128:ODF131134 ONB131128:ONB131134 OWX131128:OWX131134 PGT131128:PGT131134 PQP131128:PQP131134 QAL131128:QAL131134 QKH131128:QKH131134 QUD131128:QUD131134 RDZ131128:RDZ131134 RNV131128:RNV131134 RXR131128:RXR131134 SHN131128:SHN131134 SRJ131128:SRJ131134 TBF131128:TBF131134 TLB131128:TLB131134 TUX131128:TUX131134 UET131128:UET131134 UOP131128:UOP131134 UYL131128:UYL131134 VIH131128:VIH131134 VSD131128:VSD131134 WBZ131128:WBZ131134 WLV131128:WLV131134 WVR131128:WVR131134 J196664:J196670 JF196664:JF196670 TB196664:TB196670 ACX196664:ACX196670 AMT196664:AMT196670 AWP196664:AWP196670 BGL196664:BGL196670 BQH196664:BQH196670 CAD196664:CAD196670 CJZ196664:CJZ196670 CTV196664:CTV196670 DDR196664:DDR196670 DNN196664:DNN196670 DXJ196664:DXJ196670 EHF196664:EHF196670 ERB196664:ERB196670 FAX196664:FAX196670 FKT196664:FKT196670 FUP196664:FUP196670 GEL196664:GEL196670 GOH196664:GOH196670 GYD196664:GYD196670 HHZ196664:HHZ196670 HRV196664:HRV196670 IBR196664:IBR196670 ILN196664:ILN196670 IVJ196664:IVJ196670 JFF196664:JFF196670 JPB196664:JPB196670 JYX196664:JYX196670 KIT196664:KIT196670 KSP196664:KSP196670 LCL196664:LCL196670 LMH196664:LMH196670 LWD196664:LWD196670 MFZ196664:MFZ196670 MPV196664:MPV196670 MZR196664:MZR196670 NJN196664:NJN196670 NTJ196664:NTJ196670 ODF196664:ODF196670 ONB196664:ONB196670 OWX196664:OWX196670 PGT196664:PGT196670 PQP196664:PQP196670 QAL196664:QAL196670 QKH196664:QKH196670 QUD196664:QUD196670 RDZ196664:RDZ196670 RNV196664:RNV196670 RXR196664:RXR196670 SHN196664:SHN196670 SRJ196664:SRJ196670 TBF196664:TBF196670 TLB196664:TLB196670 TUX196664:TUX196670 UET196664:UET196670 UOP196664:UOP196670 UYL196664:UYL196670 VIH196664:VIH196670 VSD196664:VSD196670 WBZ196664:WBZ196670 WLV196664:WLV196670 WVR196664:WVR196670 J262200:J262206 JF262200:JF262206 TB262200:TB262206 ACX262200:ACX262206 AMT262200:AMT262206 AWP262200:AWP262206 BGL262200:BGL262206 BQH262200:BQH262206 CAD262200:CAD262206 CJZ262200:CJZ262206 CTV262200:CTV262206 DDR262200:DDR262206 DNN262200:DNN262206 DXJ262200:DXJ262206 EHF262200:EHF262206 ERB262200:ERB262206 FAX262200:FAX262206 FKT262200:FKT262206 FUP262200:FUP262206 GEL262200:GEL262206 GOH262200:GOH262206 GYD262200:GYD262206 HHZ262200:HHZ262206 HRV262200:HRV262206 IBR262200:IBR262206 ILN262200:ILN262206 IVJ262200:IVJ262206 JFF262200:JFF262206 JPB262200:JPB262206 JYX262200:JYX262206 KIT262200:KIT262206 KSP262200:KSP262206 LCL262200:LCL262206 LMH262200:LMH262206 LWD262200:LWD262206 MFZ262200:MFZ262206 MPV262200:MPV262206 MZR262200:MZR262206 NJN262200:NJN262206 NTJ262200:NTJ262206 ODF262200:ODF262206 ONB262200:ONB262206 OWX262200:OWX262206 PGT262200:PGT262206 PQP262200:PQP262206 QAL262200:QAL262206 QKH262200:QKH262206 QUD262200:QUD262206 RDZ262200:RDZ262206 RNV262200:RNV262206 RXR262200:RXR262206 SHN262200:SHN262206 SRJ262200:SRJ262206 TBF262200:TBF262206 TLB262200:TLB262206 TUX262200:TUX262206 UET262200:UET262206 UOP262200:UOP262206 UYL262200:UYL262206 VIH262200:VIH262206 VSD262200:VSD262206 WBZ262200:WBZ262206 WLV262200:WLV262206 WVR262200:WVR262206 J327736:J327742 JF327736:JF327742 TB327736:TB327742 ACX327736:ACX327742 AMT327736:AMT327742 AWP327736:AWP327742 BGL327736:BGL327742 BQH327736:BQH327742 CAD327736:CAD327742 CJZ327736:CJZ327742 CTV327736:CTV327742 DDR327736:DDR327742 DNN327736:DNN327742 DXJ327736:DXJ327742 EHF327736:EHF327742 ERB327736:ERB327742 FAX327736:FAX327742 FKT327736:FKT327742 FUP327736:FUP327742 GEL327736:GEL327742 GOH327736:GOH327742 GYD327736:GYD327742 HHZ327736:HHZ327742 HRV327736:HRV327742 IBR327736:IBR327742 ILN327736:ILN327742 IVJ327736:IVJ327742 JFF327736:JFF327742 JPB327736:JPB327742 JYX327736:JYX327742 KIT327736:KIT327742 KSP327736:KSP327742 LCL327736:LCL327742 LMH327736:LMH327742 LWD327736:LWD327742 MFZ327736:MFZ327742 MPV327736:MPV327742 MZR327736:MZR327742 NJN327736:NJN327742 NTJ327736:NTJ327742 ODF327736:ODF327742 ONB327736:ONB327742 OWX327736:OWX327742 PGT327736:PGT327742 PQP327736:PQP327742 QAL327736:QAL327742 QKH327736:QKH327742 QUD327736:QUD327742 RDZ327736:RDZ327742 RNV327736:RNV327742 RXR327736:RXR327742 SHN327736:SHN327742 SRJ327736:SRJ327742 TBF327736:TBF327742 TLB327736:TLB327742 TUX327736:TUX327742 UET327736:UET327742 UOP327736:UOP327742 UYL327736:UYL327742 VIH327736:VIH327742 VSD327736:VSD327742 WBZ327736:WBZ327742 WLV327736:WLV327742 WVR327736:WVR327742 J393272:J393278 JF393272:JF393278 TB393272:TB393278 ACX393272:ACX393278 AMT393272:AMT393278 AWP393272:AWP393278 BGL393272:BGL393278 BQH393272:BQH393278 CAD393272:CAD393278 CJZ393272:CJZ393278 CTV393272:CTV393278 DDR393272:DDR393278 DNN393272:DNN393278 DXJ393272:DXJ393278 EHF393272:EHF393278 ERB393272:ERB393278 FAX393272:FAX393278 FKT393272:FKT393278 FUP393272:FUP393278 GEL393272:GEL393278 GOH393272:GOH393278 GYD393272:GYD393278 HHZ393272:HHZ393278 HRV393272:HRV393278 IBR393272:IBR393278 ILN393272:ILN393278 IVJ393272:IVJ393278 JFF393272:JFF393278 JPB393272:JPB393278 JYX393272:JYX393278 KIT393272:KIT393278 KSP393272:KSP393278 LCL393272:LCL393278 LMH393272:LMH393278 LWD393272:LWD393278 MFZ393272:MFZ393278 MPV393272:MPV393278 MZR393272:MZR393278 NJN393272:NJN393278 NTJ393272:NTJ393278 ODF393272:ODF393278 ONB393272:ONB393278 OWX393272:OWX393278 PGT393272:PGT393278 PQP393272:PQP393278 QAL393272:QAL393278 QKH393272:QKH393278 QUD393272:QUD393278 RDZ393272:RDZ393278 RNV393272:RNV393278 RXR393272:RXR393278 SHN393272:SHN393278 SRJ393272:SRJ393278 TBF393272:TBF393278 TLB393272:TLB393278 TUX393272:TUX393278 UET393272:UET393278 UOP393272:UOP393278 UYL393272:UYL393278 VIH393272:VIH393278 VSD393272:VSD393278 WBZ393272:WBZ393278 WLV393272:WLV393278 WVR393272:WVR393278 J458808:J458814 JF458808:JF458814 TB458808:TB458814 ACX458808:ACX458814 AMT458808:AMT458814 AWP458808:AWP458814 BGL458808:BGL458814 BQH458808:BQH458814 CAD458808:CAD458814 CJZ458808:CJZ458814 CTV458808:CTV458814 DDR458808:DDR458814 DNN458808:DNN458814 DXJ458808:DXJ458814 EHF458808:EHF458814 ERB458808:ERB458814 FAX458808:FAX458814 FKT458808:FKT458814 FUP458808:FUP458814 GEL458808:GEL458814 GOH458808:GOH458814 GYD458808:GYD458814 HHZ458808:HHZ458814 HRV458808:HRV458814 IBR458808:IBR458814 ILN458808:ILN458814 IVJ458808:IVJ458814 JFF458808:JFF458814 JPB458808:JPB458814 JYX458808:JYX458814 KIT458808:KIT458814 KSP458808:KSP458814 LCL458808:LCL458814 LMH458808:LMH458814 LWD458808:LWD458814 MFZ458808:MFZ458814 MPV458808:MPV458814 MZR458808:MZR458814 NJN458808:NJN458814 NTJ458808:NTJ458814 ODF458808:ODF458814 ONB458808:ONB458814 OWX458808:OWX458814 PGT458808:PGT458814 PQP458808:PQP458814 QAL458808:QAL458814 QKH458808:QKH458814 QUD458808:QUD458814 RDZ458808:RDZ458814 RNV458808:RNV458814 RXR458808:RXR458814 SHN458808:SHN458814 SRJ458808:SRJ458814 TBF458808:TBF458814 TLB458808:TLB458814 TUX458808:TUX458814 UET458808:UET458814 UOP458808:UOP458814 UYL458808:UYL458814 VIH458808:VIH458814 VSD458808:VSD458814 WBZ458808:WBZ458814 WLV458808:WLV458814 WVR458808:WVR458814 J524344:J524350 JF524344:JF524350 TB524344:TB524350 ACX524344:ACX524350 AMT524344:AMT524350 AWP524344:AWP524350 BGL524344:BGL524350 BQH524344:BQH524350 CAD524344:CAD524350 CJZ524344:CJZ524350 CTV524344:CTV524350 DDR524344:DDR524350 DNN524344:DNN524350 DXJ524344:DXJ524350 EHF524344:EHF524350 ERB524344:ERB524350 FAX524344:FAX524350 FKT524344:FKT524350 FUP524344:FUP524350 GEL524344:GEL524350 GOH524344:GOH524350 GYD524344:GYD524350 HHZ524344:HHZ524350 HRV524344:HRV524350 IBR524344:IBR524350 ILN524344:ILN524350 IVJ524344:IVJ524350 JFF524344:JFF524350 JPB524344:JPB524350 JYX524344:JYX524350 KIT524344:KIT524350 KSP524344:KSP524350 LCL524344:LCL524350 LMH524344:LMH524350 LWD524344:LWD524350 MFZ524344:MFZ524350 MPV524344:MPV524350 MZR524344:MZR524350 NJN524344:NJN524350 NTJ524344:NTJ524350 ODF524344:ODF524350 ONB524344:ONB524350 OWX524344:OWX524350 PGT524344:PGT524350 PQP524344:PQP524350 QAL524344:QAL524350 QKH524344:QKH524350 QUD524344:QUD524350 RDZ524344:RDZ524350 RNV524344:RNV524350 RXR524344:RXR524350 SHN524344:SHN524350 SRJ524344:SRJ524350 TBF524344:TBF524350 TLB524344:TLB524350 TUX524344:TUX524350 UET524344:UET524350 UOP524344:UOP524350 UYL524344:UYL524350 VIH524344:VIH524350 VSD524344:VSD524350 WBZ524344:WBZ524350 WLV524344:WLV524350 WVR524344:WVR524350 J589880:J589886 JF589880:JF589886 TB589880:TB589886 ACX589880:ACX589886 AMT589880:AMT589886 AWP589880:AWP589886 BGL589880:BGL589886 BQH589880:BQH589886 CAD589880:CAD589886 CJZ589880:CJZ589886 CTV589880:CTV589886 DDR589880:DDR589886 DNN589880:DNN589886 DXJ589880:DXJ589886 EHF589880:EHF589886 ERB589880:ERB589886 FAX589880:FAX589886 FKT589880:FKT589886 FUP589880:FUP589886 GEL589880:GEL589886 GOH589880:GOH589886 GYD589880:GYD589886 HHZ589880:HHZ589886 HRV589880:HRV589886 IBR589880:IBR589886 ILN589880:ILN589886 IVJ589880:IVJ589886 JFF589880:JFF589886 JPB589880:JPB589886 JYX589880:JYX589886 KIT589880:KIT589886 KSP589880:KSP589886 LCL589880:LCL589886 LMH589880:LMH589886 LWD589880:LWD589886 MFZ589880:MFZ589886 MPV589880:MPV589886 MZR589880:MZR589886 NJN589880:NJN589886 NTJ589880:NTJ589886 ODF589880:ODF589886 ONB589880:ONB589886 OWX589880:OWX589886 PGT589880:PGT589886 PQP589880:PQP589886 QAL589880:QAL589886 QKH589880:QKH589886 QUD589880:QUD589886 RDZ589880:RDZ589886 RNV589880:RNV589886 RXR589880:RXR589886 SHN589880:SHN589886 SRJ589880:SRJ589886 TBF589880:TBF589886 TLB589880:TLB589886 TUX589880:TUX589886 UET589880:UET589886 UOP589880:UOP589886 UYL589880:UYL589886 VIH589880:VIH589886 VSD589880:VSD589886 WBZ589880:WBZ589886 WLV589880:WLV589886 WVR589880:WVR589886 J655416:J655422 JF655416:JF655422 TB655416:TB655422 ACX655416:ACX655422 AMT655416:AMT655422 AWP655416:AWP655422 BGL655416:BGL655422 BQH655416:BQH655422 CAD655416:CAD655422 CJZ655416:CJZ655422 CTV655416:CTV655422 DDR655416:DDR655422 DNN655416:DNN655422 DXJ655416:DXJ655422 EHF655416:EHF655422 ERB655416:ERB655422 FAX655416:FAX655422 FKT655416:FKT655422 FUP655416:FUP655422 GEL655416:GEL655422 GOH655416:GOH655422 GYD655416:GYD655422 HHZ655416:HHZ655422 HRV655416:HRV655422 IBR655416:IBR655422 ILN655416:ILN655422 IVJ655416:IVJ655422 JFF655416:JFF655422 JPB655416:JPB655422 JYX655416:JYX655422 KIT655416:KIT655422 KSP655416:KSP655422 LCL655416:LCL655422 LMH655416:LMH655422 LWD655416:LWD655422 MFZ655416:MFZ655422 MPV655416:MPV655422 MZR655416:MZR655422 NJN655416:NJN655422 NTJ655416:NTJ655422 ODF655416:ODF655422 ONB655416:ONB655422 OWX655416:OWX655422 PGT655416:PGT655422 PQP655416:PQP655422 QAL655416:QAL655422 QKH655416:QKH655422 QUD655416:QUD655422 RDZ655416:RDZ655422 RNV655416:RNV655422 RXR655416:RXR655422 SHN655416:SHN655422 SRJ655416:SRJ655422 TBF655416:TBF655422 TLB655416:TLB655422 TUX655416:TUX655422 UET655416:UET655422 UOP655416:UOP655422 UYL655416:UYL655422 VIH655416:VIH655422 VSD655416:VSD655422 WBZ655416:WBZ655422 WLV655416:WLV655422 WVR655416:WVR655422 J720952:J720958 JF720952:JF720958 TB720952:TB720958 ACX720952:ACX720958 AMT720952:AMT720958 AWP720952:AWP720958 BGL720952:BGL720958 BQH720952:BQH720958 CAD720952:CAD720958 CJZ720952:CJZ720958 CTV720952:CTV720958 DDR720952:DDR720958 DNN720952:DNN720958 DXJ720952:DXJ720958 EHF720952:EHF720958 ERB720952:ERB720958 FAX720952:FAX720958 FKT720952:FKT720958 FUP720952:FUP720958 GEL720952:GEL720958 GOH720952:GOH720958 GYD720952:GYD720958 HHZ720952:HHZ720958 HRV720952:HRV720958 IBR720952:IBR720958 ILN720952:ILN720958 IVJ720952:IVJ720958 JFF720952:JFF720958 JPB720952:JPB720958 JYX720952:JYX720958 KIT720952:KIT720958 KSP720952:KSP720958 LCL720952:LCL720958 LMH720952:LMH720958 LWD720952:LWD720958 MFZ720952:MFZ720958 MPV720952:MPV720958 MZR720952:MZR720958 NJN720952:NJN720958 NTJ720952:NTJ720958 ODF720952:ODF720958 ONB720952:ONB720958 OWX720952:OWX720958 PGT720952:PGT720958 PQP720952:PQP720958 QAL720952:QAL720958 QKH720952:QKH720958 QUD720952:QUD720958 RDZ720952:RDZ720958 RNV720952:RNV720958 RXR720952:RXR720958 SHN720952:SHN720958 SRJ720952:SRJ720958 TBF720952:TBF720958 TLB720952:TLB720958 TUX720952:TUX720958 UET720952:UET720958 UOP720952:UOP720958 UYL720952:UYL720958 VIH720952:VIH720958 VSD720952:VSD720958 WBZ720952:WBZ720958 WLV720952:WLV720958 WVR720952:WVR720958 J786488:J786494 JF786488:JF786494 TB786488:TB786494 ACX786488:ACX786494 AMT786488:AMT786494 AWP786488:AWP786494 BGL786488:BGL786494 BQH786488:BQH786494 CAD786488:CAD786494 CJZ786488:CJZ786494 CTV786488:CTV786494 DDR786488:DDR786494 DNN786488:DNN786494 DXJ786488:DXJ786494 EHF786488:EHF786494 ERB786488:ERB786494 FAX786488:FAX786494 FKT786488:FKT786494 FUP786488:FUP786494 GEL786488:GEL786494 GOH786488:GOH786494 GYD786488:GYD786494 HHZ786488:HHZ786494 HRV786488:HRV786494 IBR786488:IBR786494 ILN786488:ILN786494 IVJ786488:IVJ786494 JFF786488:JFF786494 JPB786488:JPB786494 JYX786488:JYX786494 KIT786488:KIT786494 KSP786488:KSP786494 LCL786488:LCL786494 LMH786488:LMH786494 LWD786488:LWD786494 MFZ786488:MFZ786494 MPV786488:MPV786494 MZR786488:MZR786494 NJN786488:NJN786494 NTJ786488:NTJ786494 ODF786488:ODF786494 ONB786488:ONB786494 OWX786488:OWX786494 PGT786488:PGT786494 PQP786488:PQP786494 QAL786488:QAL786494 QKH786488:QKH786494 QUD786488:QUD786494 RDZ786488:RDZ786494 RNV786488:RNV786494 RXR786488:RXR786494 SHN786488:SHN786494 SRJ786488:SRJ786494 TBF786488:TBF786494 TLB786488:TLB786494 TUX786488:TUX786494 UET786488:UET786494 UOP786488:UOP786494 UYL786488:UYL786494 VIH786488:VIH786494 VSD786488:VSD786494 WBZ786488:WBZ786494 WLV786488:WLV786494 WVR786488:WVR786494 J852024:J852030 JF852024:JF852030 TB852024:TB852030 ACX852024:ACX852030 AMT852024:AMT852030 AWP852024:AWP852030 BGL852024:BGL852030 BQH852024:BQH852030 CAD852024:CAD852030 CJZ852024:CJZ852030 CTV852024:CTV852030 DDR852024:DDR852030 DNN852024:DNN852030 DXJ852024:DXJ852030 EHF852024:EHF852030 ERB852024:ERB852030 FAX852024:FAX852030 FKT852024:FKT852030 FUP852024:FUP852030 GEL852024:GEL852030 GOH852024:GOH852030 GYD852024:GYD852030 HHZ852024:HHZ852030 HRV852024:HRV852030 IBR852024:IBR852030 ILN852024:ILN852030 IVJ852024:IVJ852030 JFF852024:JFF852030 JPB852024:JPB852030 JYX852024:JYX852030 KIT852024:KIT852030 KSP852024:KSP852030 LCL852024:LCL852030 LMH852024:LMH852030 LWD852024:LWD852030 MFZ852024:MFZ852030 MPV852024:MPV852030 MZR852024:MZR852030 NJN852024:NJN852030 NTJ852024:NTJ852030 ODF852024:ODF852030 ONB852024:ONB852030 OWX852024:OWX852030 PGT852024:PGT852030 PQP852024:PQP852030 QAL852024:QAL852030 QKH852024:QKH852030 QUD852024:QUD852030 RDZ852024:RDZ852030 RNV852024:RNV852030 RXR852024:RXR852030 SHN852024:SHN852030 SRJ852024:SRJ852030 TBF852024:TBF852030 TLB852024:TLB852030 TUX852024:TUX852030 UET852024:UET852030 UOP852024:UOP852030 UYL852024:UYL852030 VIH852024:VIH852030 VSD852024:VSD852030 WBZ852024:WBZ852030 WLV852024:WLV852030 WVR852024:WVR852030 J917560:J917566 JF917560:JF917566 TB917560:TB917566 ACX917560:ACX917566 AMT917560:AMT917566 AWP917560:AWP917566 BGL917560:BGL917566 BQH917560:BQH917566 CAD917560:CAD917566 CJZ917560:CJZ917566 CTV917560:CTV917566 DDR917560:DDR917566 DNN917560:DNN917566 DXJ917560:DXJ917566 EHF917560:EHF917566 ERB917560:ERB917566 FAX917560:FAX917566 FKT917560:FKT917566 FUP917560:FUP917566 GEL917560:GEL917566 GOH917560:GOH917566 GYD917560:GYD917566 HHZ917560:HHZ917566 HRV917560:HRV917566 IBR917560:IBR917566 ILN917560:ILN917566 IVJ917560:IVJ917566 JFF917560:JFF917566 JPB917560:JPB917566 JYX917560:JYX917566 KIT917560:KIT917566 KSP917560:KSP917566 LCL917560:LCL917566 LMH917560:LMH917566 LWD917560:LWD917566 MFZ917560:MFZ917566 MPV917560:MPV917566 MZR917560:MZR917566 NJN917560:NJN917566 NTJ917560:NTJ917566 ODF917560:ODF917566 ONB917560:ONB917566 OWX917560:OWX917566 PGT917560:PGT917566 PQP917560:PQP917566 QAL917560:QAL917566 QKH917560:QKH917566 QUD917560:QUD917566 RDZ917560:RDZ917566 RNV917560:RNV917566 RXR917560:RXR917566 SHN917560:SHN917566 SRJ917560:SRJ917566 TBF917560:TBF917566 TLB917560:TLB917566 TUX917560:TUX917566 UET917560:UET917566 UOP917560:UOP917566 UYL917560:UYL917566 VIH917560:VIH917566 VSD917560:VSD917566 WBZ917560:WBZ917566 WLV917560:WLV917566 WVR917560:WVR917566 J983096:J983102 JF983096:JF983102 TB983096:TB983102 ACX983096:ACX983102 AMT983096:AMT983102 AWP983096:AWP983102 BGL983096:BGL983102 BQH983096:BQH983102 CAD983096:CAD983102 CJZ983096:CJZ983102 CTV983096:CTV983102 DDR983096:DDR983102 DNN983096:DNN983102 DXJ983096:DXJ983102 EHF983096:EHF983102 ERB983096:ERB983102 FAX983096:FAX983102 FKT983096:FKT983102 FUP983096:FUP983102 GEL983096:GEL983102 GOH983096:GOH983102 GYD983096:GYD983102 HHZ983096:HHZ983102 HRV983096:HRV983102 IBR983096:IBR983102 ILN983096:ILN983102 IVJ983096:IVJ983102 JFF983096:JFF983102 JPB983096:JPB983102 JYX983096:JYX983102 KIT983096:KIT983102 KSP983096:KSP983102 LCL983096:LCL983102 LMH983096:LMH983102 LWD983096:LWD983102 MFZ983096:MFZ983102 MPV983096:MPV983102 MZR983096:MZR983102 NJN983096:NJN983102 NTJ983096:NTJ983102 ODF983096:ODF983102 ONB983096:ONB983102 OWX983096:OWX983102 PGT983096:PGT983102 PQP983096:PQP983102 QAL983096:QAL983102 QKH983096:QKH983102 QUD983096:QUD983102 RDZ983096:RDZ983102 RNV983096:RNV983102 RXR983096:RXR983102 SHN983096:SHN983102 SRJ983096:SRJ983102 TBF983096:TBF983102 TLB983096:TLB983102 TUX983096:TUX983102 UET983096:UET983102 UOP983096:UOP983102 UYL983096:UYL983102 VIH983096:VIH983102 VSD983096:VSD983102 WBZ983096:WBZ983102 WLV983096:WLV983102 WVR983096:WVR983102 J64:J70 JF64:JF70 TB64:TB70 ACX64:ACX70 AMT64:AMT70 AWP64:AWP70 BGL64:BGL70 BQH64:BQH70 CAD64:CAD70 CJZ64:CJZ70 CTV64:CTV70 DDR64:DDR70 DNN64:DNN70 DXJ64:DXJ70 EHF64:EHF70 ERB64:ERB70 FAX64:FAX70 FKT64:FKT70 FUP64:FUP70 GEL64:GEL70 GOH64:GOH70 GYD64:GYD70 HHZ64:HHZ70 HRV64:HRV70 IBR64:IBR70 ILN64:ILN70 IVJ64:IVJ70 JFF64:JFF70 JPB64:JPB70 JYX64:JYX70 KIT64:KIT70 KSP64:KSP70 LCL64:LCL70 LMH64:LMH70 LWD64:LWD70 MFZ64:MFZ70 MPV64:MPV70 MZR64:MZR70 NJN64:NJN70 NTJ64:NTJ70 ODF64:ODF70 ONB64:ONB70 OWX64:OWX70 PGT64:PGT70 PQP64:PQP70 QAL64:QAL70 QKH64:QKH70 QUD64:QUD70 RDZ64:RDZ70 RNV64:RNV70 RXR64:RXR70 SHN64:SHN70 SRJ64:SRJ70 TBF64:TBF70 TLB64:TLB70 TUX64:TUX70 UET64:UET70 UOP64:UOP70 UYL64:UYL70 VIH64:VIH70 VSD64:VSD70 WBZ64:WBZ70 WLV64:WLV70 WVR64:WVR70 J65600:J65606 JF65600:JF65606 TB65600:TB65606 ACX65600:ACX65606 AMT65600:AMT65606 AWP65600:AWP65606 BGL65600:BGL65606 BQH65600:BQH65606 CAD65600:CAD65606 CJZ65600:CJZ65606 CTV65600:CTV65606 DDR65600:DDR65606 DNN65600:DNN65606 DXJ65600:DXJ65606 EHF65600:EHF65606 ERB65600:ERB65606 FAX65600:FAX65606 FKT65600:FKT65606 FUP65600:FUP65606 GEL65600:GEL65606 GOH65600:GOH65606 GYD65600:GYD65606 HHZ65600:HHZ65606 HRV65600:HRV65606 IBR65600:IBR65606 ILN65600:ILN65606 IVJ65600:IVJ65606 JFF65600:JFF65606 JPB65600:JPB65606 JYX65600:JYX65606 KIT65600:KIT65606 KSP65600:KSP65606 LCL65600:LCL65606 LMH65600:LMH65606 LWD65600:LWD65606 MFZ65600:MFZ65606 MPV65600:MPV65606 MZR65600:MZR65606 NJN65600:NJN65606 NTJ65600:NTJ65606 ODF65600:ODF65606 ONB65600:ONB65606 OWX65600:OWX65606 PGT65600:PGT65606 PQP65600:PQP65606 QAL65600:QAL65606 QKH65600:QKH65606 QUD65600:QUD65606 RDZ65600:RDZ65606 RNV65600:RNV65606 RXR65600:RXR65606 SHN65600:SHN65606 SRJ65600:SRJ65606 TBF65600:TBF65606 TLB65600:TLB65606 TUX65600:TUX65606 UET65600:UET65606 UOP65600:UOP65606 UYL65600:UYL65606 VIH65600:VIH65606 VSD65600:VSD65606 WBZ65600:WBZ65606 WLV65600:WLV65606 WVR65600:WVR65606 J131136:J131142 JF131136:JF131142 TB131136:TB131142 ACX131136:ACX131142 AMT131136:AMT131142 AWP131136:AWP131142 BGL131136:BGL131142 BQH131136:BQH131142 CAD131136:CAD131142 CJZ131136:CJZ131142 CTV131136:CTV131142 DDR131136:DDR131142 DNN131136:DNN131142 DXJ131136:DXJ131142 EHF131136:EHF131142 ERB131136:ERB131142 FAX131136:FAX131142 FKT131136:FKT131142 FUP131136:FUP131142 GEL131136:GEL131142 GOH131136:GOH131142 GYD131136:GYD131142 HHZ131136:HHZ131142 HRV131136:HRV131142 IBR131136:IBR131142 ILN131136:ILN131142 IVJ131136:IVJ131142 JFF131136:JFF131142 JPB131136:JPB131142 JYX131136:JYX131142 KIT131136:KIT131142 KSP131136:KSP131142 LCL131136:LCL131142 LMH131136:LMH131142 LWD131136:LWD131142 MFZ131136:MFZ131142 MPV131136:MPV131142 MZR131136:MZR131142 NJN131136:NJN131142 NTJ131136:NTJ131142 ODF131136:ODF131142 ONB131136:ONB131142 OWX131136:OWX131142 PGT131136:PGT131142 PQP131136:PQP131142 QAL131136:QAL131142 QKH131136:QKH131142 QUD131136:QUD131142 RDZ131136:RDZ131142 RNV131136:RNV131142 RXR131136:RXR131142 SHN131136:SHN131142 SRJ131136:SRJ131142 TBF131136:TBF131142 TLB131136:TLB131142 TUX131136:TUX131142 UET131136:UET131142 UOP131136:UOP131142 UYL131136:UYL131142 VIH131136:VIH131142 VSD131136:VSD131142 WBZ131136:WBZ131142 WLV131136:WLV131142 WVR131136:WVR131142 J196672:J196678 JF196672:JF196678 TB196672:TB196678 ACX196672:ACX196678 AMT196672:AMT196678 AWP196672:AWP196678 BGL196672:BGL196678 BQH196672:BQH196678 CAD196672:CAD196678 CJZ196672:CJZ196678 CTV196672:CTV196678 DDR196672:DDR196678 DNN196672:DNN196678 DXJ196672:DXJ196678 EHF196672:EHF196678 ERB196672:ERB196678 FAX196672:FAX196678 FKT196672:FKT196678 FUP196672:FUP196678 GEL196672:GEL196678 GOH196672:GOH196678 GYD196672:GYD196678 HHZ196672:HHZ196678 HRV196672:HRV196678 IBR196672:IBR196678 ILN196672:ILN196678 IVJ196672:IVJ196678 JFF196672:JFF196678 JPB196672:JPB196678 JYX196672:JYX196678 KIT196672:KIT196678 KSP196672:KSP196678 LCL196672:LCL196678 LMH196672:LMH196678 LWD196672:LWD196678 MFZ196672:MFZ196678 MPV196672:MPV196678 MZR196672:MZR196678 NJN196672:NJN196678 NTJ196672:NTJ196678 ODF196672:ODF196678 ONB196672:ONB196678 OWX196672:OWX196678 PGT196672:PGT196678 PQP196672:PQP196678 QAL196672:QAL196678 QKH196672:QKH196678 QUD196672:QUD196678 RDZ196672:RDZ196678 RNV196672:RNV196678 RXR196672:RXR196678 SHN196672:SHN196678 SRJ196672:SRJ196678 TBF196672:TBF196678 TLB196672:TLB196678 TUX196672:TUX196678 UET196672:UET196678 UOP196672:UOP196678 UYL196672:UYL196678 VIH196672:VIH196678 VSD196672:VSD196678 WBZ196672:WBZ196678 WLV196672:WLV196678 WVR196672:WVR196678 J262208:J262214 JF262208:JF262214 TB262208:TB262214 ACX262208:ACX262214 AMT262208:AMT262214 AWP262208:AWP262214 BGL262208:BGL262214 BQH262208:BQH262214 CAD262208:CAD262214 CJZ262208:CJZ262214 CTV262208:CTV262214 DDR262208:DDR262214 DNN262208:DNN262214 DXJ262208:DXJ262214 EHF262208:EHF262214 ERB262208:ERB262214 FAX262208:FAX262214 FKT262208:FKT262214 FUP262208:FUP262214 GEL262208:GEL262214 GOH262208:GOH262214 GYD262208:GYD262214 HHZ262208:HHZ262214 HRV262208:HRV262214 IBR262208:IBR262214 ILN262208:ILN262214 IVJ262208:IVJ262214 JFF262208:JFF262214 JPB262208:JPB262214 JYX262208:JYX262214 KIT262208:KIT262214 KSP262208:KSP262214 LCL262208:LCL262214 LMH262208:LMH262214 LWD262208:LWD262214 MFZ262208:MFZ262214 MPV262208:MPV262214 MZR262208:MZR262214 NJN262208:NJN262214 NTJ262208:NTJ262214 ODF262208:ODF262214 ONB262208:ONB262214 OWX262208:OWX262214 PGT262208:PGT262214 PQP262208:PQP262214 QAL262208:QAL262214 QKH262208:QKH262214 QUD262208:QUD262214 RDZ262208:RDZ262214 RNV262208:RNV262214 RXR262208:RXR262214 SHN262208:SHN262214 SRJ262208:SRJ262214 TBF262208:TBF262214 TLB262208:TLB262214 TUX262208:TUX262214 UET262208:UET262214 UOP262208:UOP262214 UYL262208:UYL262214 VIH262208:VIH262214 VSD262208:VSD262214 WBZ262208:WBZ262214 WLV262208:WLV262214 WVR262208:WVR262214 J327744:J327750 JF327744:JF327750 TB327744:TB327750 ACX327744:ACX327750 AMT327744:AMT327750 AWP327744:AWP327750 BGL327744:BGL327750 BQH327744:BQH327750 CAD327744:CAD327750 CJZ327744:CJZ327750 CTV327744:CTV327750 DDR327744:DDR327750 DNN327744:DNN327750 DXJ327744:DXJ327750 EHF327744:EHF327750 ERB327744:ERB327750 FAX327744:FAX327750 FKT327744:FKT327750 FUP327744:FUP327750 GEL327744:GEL327750 GOH327744:GOH327750 GYD327744:GYD327750 HHZ327744:HHZ327750 HRV327744:HRV327750 IBR327744:IBR327750 ILN327744:ILN327750 IVJ327744:IVJ327750 JFF327744:JFF327750 JPB327744:JPB327750 JYX327744:JYX327750 KIT327744:KIT327750 KSP327744:KSP327750 LCL327744:LCL327750 LMH327744:LMH327750 LWD327744:LWD327750 MFZ327744:MFZ327750 MPV327744:MPV327750 MZR327744:MZR327750 NJN327744:NJN327750 NTJ327744:NTJ327750 ODF327744:ODF327750 ONB327744:ONB327750 OWX327744:OWX327750 PGT327744:PGT327750 PQP327744:PQP327750 QAL327744:QAL327750 QKH327744:QKH327750 QUD327744:QUD327750 RDZ327744:RDZ327750 RNV327744:RNV327750 RXR327744:RXR327750 SHN327744:SHN327750 SRJ327744:SRJ327750 TBF327744:TBF327750 TLB327744:TLB327750 TUX327744:TUX327750 UET327744:UET327750 UOP327744:UOP327750 UYL327744:UYL327750 VIH327744:VIH327750 VSD327744:VSD327750 WBZ327744:WBZ327750 WLV327744:WLV327750 WVR327744:WVR327750 J393280:J393286 JF393280:JF393286 TB393280:TB393286 ACX393280:ACX393286 AMT393280:AMT393286 AWP393280:AWP393286 BGL393280:BGL393286 BQH393280:BQH393286 CAD393280:CAD393286 CJZ393280:CJZ393286 CTV393280:CTV393286 DDR393280:DDR393286 DNN393280:DNN393286 DXJ393280:DXJ393286 EHF393280:EHF393286 ERB393280:ERB393286 FAX393280:FAX393286 FKT393280:FKT393286 FUP393280:FUP393286 GEL393280:GEL393286 GOH393280:GOH393286 GYD393280:GYD393286 HHZ393280:HHZ393286 HRV393280:HRV393286 IBR393280:IBR393286 ILN393280:ILN393286 IVJ393280:IVJ393286 JFF393280:JFF393286 JPB393280:JPB393286 JYX393280:JYX393286 KIT393280:KIT393286 KSP393280:KSP393286 LCL393280:LCL393286 LMH393280:LMH393286 LWD393280:LWD393286 MFZ393280:MFZ393286 MPV393280:MPV393286 MZR393280:MZR393286 NJN393280:NJN393286 NTJ393280:NTJ393286 ODF393280:ODF393286 ONB393280:ONB393286 OWX393280:OWX393286 PGT393280:PGT393286 PQP393280:PQP393286 QAL393280:QAL393286 QKH393280:QKH393286 QUD393280:QUD393286 RDZ393280:RDZ393286 RNV393280:RNV393286 RXR393280:RXR393286 SHN393280:SHN393286 SRJ393280:SRJ393286 TBF393280:TBF393286 TLB393280:TLB393286 TUX393280:TUX393286 UET393280:UET393286 UOP393280:UOP393286 UYL393280:UYL393286 VIH393280:VIH393286 VSD393280:VSD393286 WBZ393280:WBZ393286 WLV393280:WLV393286 WVR393280:WVR393286 J458816:J458822 JF458816:JF458822 TB458816:TB458822 ACX458816:ACX458822 AMT458816:AMT458822 AWP458816:AWP458822 BGL458816:BGL458822 BQH458816:BQH458822 CAD458816:CAD458822 CJZ458816:CJZ458822 CTV458816:CTV458822 DDR458816:DDR458822 DNN458816:DNN458822 DXJ458816:DXJ458822 EHF458816:EHF458822 ERB458816:ERB458822 FAX458816:FAX458822 FKT458816:FKT458822 FUP458816:FUP458822 GEL458816:GEL458822 GOH458816:GOH458822 GYD458816:GYD458822 HHZ458816:HHZ458822 HRV458816:HRV458822 IBR458816:IBR458822 ILN458816:ILN458822 IVJ458816:IVJ458822 JFF458816:JFF458822 JPB458816:JPB458822 JYX458816:JYX458822 KIT458816:KIT458822 KSP458816:KSP458822 LCL458816:LCL458822 LMH458816:LMH458822 LWD458816:LWD458822 MFZ458816:MFZ458822 MPV458816:MPV458822 MZR458816:MZR458822 NJN458816:NJN458822 NTJ458816:NTJ458822 ODF458816:ODF458822 ONB458816:ONB458822 OWX458816:OWX458822 PGT458816:PGT458822 PQP458816:PQP458822 QAL458816:QAL458822 QKH458816:QKH458822 QUD458816:QUD458822 RDZ458816:RDZ458822 RNV458816:RNV458822 RXR458816:RXR458822 SHN458816:SHN458822 SRJ458816:SRJ458822 TBF458816:TBF458822 TLB458816:TLB458822 TUX458816:TUX458822 UET458816:UET458822 UOP458816:UOP458822 UYL458816:UYL458822 VIH458816:VIH458822 VSD458816:VSD458822 WBZ458816:WBZ458822 WLV458816:WLV458822 WVR458816:WVR458822 J524352:J524358 JF524352:JF524358 TB524352:TB524358 ACX524352:ACX524358 AMT524352:AMT524358 AWP524352:AWP524358 BGL524352:BGL524358 BQH524352:BQH524358 CAD524352:CAD524358 CJZ524352:CJZ524358 CTV524352:CTV524358 DDR524352:DDR524358 DNN524352:DNN524358 DXJ524352:DXJ524358 EHF524352:EHF524358 ERB524352:ERB524358 FAX524352:FAX524358 FKT524352:FKT524358 FUP524352:FUP524358 GEL524352:GEL524358 GOH524352:GOH524358 GYD524352:GYD524358 HHZ524352:HHZ524358 HRV524352:HRV524358 IBR524352:IBR524358 ILN524352:ILN524358 IVJ524352:IVJ524358 JFF524352:JFF524358 JPB524352:JPB524358 JYX524352:JYX524358 KIT524352:KIT524358 KSP524352:KSP524358 LCL524352:LCL524358 LMH524352:LMH524358 LWD524352:LWD524358 MFZ524352:MFZ524358 MPV524352:MPV524358 MZR524352:MZR524358 NJN524352:NJN524358 NTJ524352:NTJ524358 ODF524352:ODF524358 ONB524352:ONB524358 OWX524352:OWX524358 PGT524352:PGT524358 PQP524352:PQP524358 QAL524352:QAL524358 QKH524352:QKH524358 QUD524352:QUD524358 RDZ524352:RDZ524358 RNV524352:RNV524358 RXR524352:RXR524358 SHN524352:SHN524358 SRJ524352:SRJ524358 TBF524352:TBF524358 TLB524352:TLB524358 TUX524352:TUX524358 UET524352:UET524358 UOP524352:UOP524358 UYL524352:UYL524358 VIH524352:VIH524358 VSD524352:VSD524358 WBZ524352:WBZ524358 WLV524352:WLV524358 WVR524352:WVR524358 J589888:J589894 JF589888:JF589894 TB589888:TB589894 ACX589888:ACX589894 AMT589888:AMT589894 AWP589888:AWP589894 BGL589888:BGL589894 BQH589888:BQH589894 CAD589888:CAD589894 CJZ589888:CJZ589894 CTV589888:CTV589894 DDR589888:DDR589894 DNN589888:DNN589894 DXJ589888:DXJ589894 EHF589888:EHF589894 ERB589888:ERB589894 FAX589888:FAX589894 FKT589888:FKT589894 FUP589888:FUP589894 GEL589888:GEL589894 GOH589888:GOH589894 GYD589888:GYD589894 HHZ589888:HHZ589894 HRV589888:HRV589894 IBR589888:IBR589894 ILN589888:ILN589894 IVJ589888:IVJ589894 JFF589888:JFF589894 JPB589888:JPB589894 JYX589888:JYX589894 KIT589888:KIT589894 KSP589888:KSP589894 LCL589888:LCL589894 LMH589888:LMH589894 LWD589888:LWD589894 MFZ589888:MFZ589894 MPV589888:MPV589894 MZR589888:MZR589894 NJN589888:NJN589894 NTJ589888:NTJ589894 ODF589888:ODF589894 ONB589888:ONB589894 OWX589888:OWX589894 PGT589888:PGT589894 PQP589888:PQP589894 QAL589888:QAL589894 QKH589888:QKH589894 QUD589888:QUD589894 RDZ589888:RDZ589894 RNV589888:RNV589894 RXR589888:RXR589894 SHN589888:SHN589894 SRJ589888:SRJ589894 TBF589888:TBF589894 TLB589888:TLB589894 TUX589888:TUX589894 UET589888:UET589894 UOP589888:UOP589894 UYL589888:UYL589894 VIH589888:VIH589894 VSD589888:VSD589894 WBZ589888:WBZ589894 WLV589888:WLV589894 WVR589888:WVR589894 J655424:J655430 JF655424:JF655430 TB655424:TB655430 ACX655424:ACX655430 AMT655424:AMT655430 AWP655424:AWP655430 BGL655424:BGL655430 BQH655424:BQH655430 CAD655424:CAD655430 CJZ655424:CJZ655430 CTV655424:CTV655430 DDR655424:DDR655430 DNN655424:DNN655430 DXJ655424:DXJ655430 EHF655424:EHF655430 ERB655424:ERB655430 FAX655424:FAX655430 FKT655424:FKT655430 FUP655424:FUP655430 GEL655424:GEL655430 GOH655424:GOH655430 GYD655424:GYD655430 HHZ655424:HHZ655430 HRV655424:HRV655430 IBR655424:IBR655430 ILN655424:ILN655430 IVJ655424:IVJ655430 JFF655424:JFF655430 JPB655424:JPB655430 JYX655424:JYX655430 KIT655424:KIT655430 KSP655424:KSP655430 LCL655424:LCL655430 LMH655424:LMH655430 LWD655424:LWD655430 MFZ655424:MFZ655430 MPV655424:MPV655430 MZR655424:MZR655430 NJN655424:NJN655430 NTJ655424:NTJ655430 ODF655424:ODF655430 ONB655424:ONB655430 OWX655424:OWX655430 PGT655424:PGT655430 PQP655424:PQP655430 QAL655424:QAL655430 QKH655424:QKH655430 QUD655424:QUD655430 RDZ655424:RDZ655430 RNV655424:RNV655430 RXR655424:RXR655430 SHN655424:SHN655430 SRJ655424:SRJ655430 TBF655424:TBF655430 TLB655424:TLB655430 TUX655424:TUX655430 UET655424:UET655430 UOP655424:UOP655430 UYL655424:UYL655430 VIH655424:VIH655430 VSD655424:VSD655430 WBZ655424:WBZ655430 WLV655424:WLV655430 WVR655424:WVR655430 J720960:J720966 JF720960:JF720966 TB720960:TB720966 ACX720960:ACX720966 AMT720960:AMT720966 AWP720960:AWP720966 BGL720960:BGL720966 BQH720960:BQH720966 CAD720960:CAD720966 CJZ720960:CJZ720966 CTV720960:CTV720966 DDR720960:DDR720966 DNN720960:DNN720966 DXJ720960:DXJ720966 EHF720960:EHF720966 ERB720960:ERB720966 FAX720960:FAX720966 FKT720960:FKT720966 FUP720960:FUP720966 GEL720960:GEL720966 GOH720960:GOH720966 GYD720960:GYD720966 HHZ720960:HHZ720966 HRV720960:HRV720966 IBR720960:IBR720966 ILN720960:ILN720966 IVJ720960:IVJ720966 JFF720960:JFF720966 JPB720960:JPB720966 JYX720960:JYX720966 KIT720960:KIT720966 KSP720960:KSP720966 LCL720960:LCL720966 LMH720960:LMH720966 LWD720960:LWD720966 MFZ720960:MFZ720966 MPV720960:MPV720966 MZR720960:MZR720966 NJN720960:NJN720966 NTJ720960:NTJ720966 ODF720960:ODF720966 ONB720960:ONB720966 OWX720960:OWX720966 PGT720960:PGT720966 PQP720960:PQP720966 QAL720960:QAL720966 QKH720960:QKH720966 QUD720960:QUD720966 RDZ720960:RDZ720966 RNV720960:RNV720966 RXR720960:RXR720966 SHN720960:SHN720966 SRJ720960:SRJ720966 TBF720960:TBF720966 TLB720960:TLB720966 TUX720960:TUX720966 UET720960:UET720966 UOP720960:UOP720966 UYL720960:UYL720966 VIH720960:VIH720966 VSD720960:VSD720966 WBZ720960:WBZ720966 WLV720960:WLV720966 WVR720960:WVR720966 J786496:J786502 JF786496:JF786502 TB786496:TB786502 ACX786496:ACX786502 AMT786496:AMT786502 AWP786496:AWP786502 BGL786496:BGL786502 BQH786496:BQH786502 CAD786496:CAD786502 CJZ786496:CJZ786502 CTV786496:CTV786502 DDR786496:DDR786502 DNN786496:DNN786502 DXJ786496:DXJ786502 EHF786496:EHF786502 ERB786496:ERB786502 FAX786496:FAX786502 FKT786496:FKT786502 FUP786496:FUP786502 GEL786496:GEL786502 GOH786496:GOH786502 GYD786496:GYD786502 HHZ786496:HHZ786502 HRV786496:HRV786502 IBR786496:IBR786502 ILN786496:ILN786502 IVJ786496:IVJ786502 JFF786496:JFF786502 JPB786496:JPB786502 JYX786496:JYX786502 KIT786496:KIT786502 KSP786496:KSP786502 LCL786496:LCL786502 LMH786496:LMH786502 LWD786496:LWD786502 MFZ786496:MFZ786502 MPV786496:MPV786502 MZR786496:MZR786502 NJN786496:NJN786502 NTJ786496:NTJ786502 ODF786496:ODF786502 ONB786496:ONB786502 OWX786496:OWX786502 PGT786496:PGT786502 PQP786496:PQP786502 QAL786496:QAL786502 QKH786496:QKH786502 QUD786496:QUD786502 RDZ786496:RDZ786502 RNV786496:RNV786502 RXR786496:RXR786502 SHN786496:SHN786502 SRJ786496:SRJ786502 TBF786496:TBF786502 TLB786496:TLB786502 TUX786496:TUX786502 UET786496:UET786502 UOP786496:UOP786502 UYL786496:UYL786502 VIH786496:VIH786502 VSD786496:VSD786502 WBZ786496:WBZ786502 WLV786496:WLV786502 WVR786496:WVR786502 J852032:J852038 JF852032:JF852038 TB852032:TB852038 ACX852032:ACX852038 AMT852032:AMT852038 AWP852032:AWP852038 BGL852032:BGL852038 BQH852032:BQH852038 CAD852032:CAD852038 CJZ852032:CJZ852038 CTV852032:CTV852038 DDR852032:DDR852038 DNN852032:DNN852038 DXJ852032:DXJ852038 EHF852032:EHF852038 ERB852032:ERB852038 FAX852032:FAX852038 FKT852032:FKT852038 FUP852032:FUP852038 GEL852032:GEL852038 GOH852032:GOH852038 GYD852032:GYD852038 HHZ852032:HHZ852038 HRV852032:HRV852038 IBR852032:IBR852038 ILN852032:ILN852038 IVJ852032:IVJ852038 JFF852032:JFF852038 JPB852032:JPB852038 JYX852032:JYX852038 KIT852032:KIT852038 KSP852032:KSP852038 LCL852032:LCL852038 LMH852032:LMH852038 LWD852032:LWD852038 MFZ852032:MFZ852038 MPV852032:MPV852038 MZR852032:MZR852038 NJN852032:NJN852038 NTJ852032:NTJ852038 ODF852032:ODF852038 ONB852032:ONB852038 OWX852032:OWX852038 PGT852032:PGT852038 PQP852032:PQP852038 QAL852032:QAL852038 QKH852032:QKH852038 QUD852032:QUD852038 RDZ852032:RDZ852038 RNV852032:RNV852038 RXR852032:RXR852038 SHN852032:SHN852038 SRJ852032:SRJ852038 TBF852032:TBF852038 TLB852032:TLB852038 TUX852032:TUX852038 UET852032:UET852038 UOP852032:UOP852038 UYL852032:UYL852038 VIH852032:VIH852038 VSD852032:VSD852038 WBZ852032:WBZ852038 WLV852032:WLV852038 WVR852032:WVR852038 J917568:J917574 JF917568:JF917574 TB917568:TB917574 ACX917568:ACX917574 AMT917568:AMT917574 AWP917568:AWP917574 BGL917568:BGL917574 BQH917568:BQH917574 CAD917568:CAD917574 CJZ917568:CJZ917574 CTV917568:CTV917574 DDR917568:DDR917574 DNN917568:DNN917574 DXJ917568:DXJ917574 EHF917568:EHF917574 ERB917568:ERB917574 FAX917568:FAX917574 FKT917568:FKT917574 FUP917568:FUP917574 GEL917568:GEL917574 GOH917568:GOH917574 GYD917568:GYD917574 HHZ917568:HHZ917574 HRV917568:HRV917574 IBR917568:IBR917574 ILN917568:ILN917574 IVJ917568:IVJ917574 JFF917568:JFF917574 JPB917568:JPB917574 JYX917568:JYX917574 KIT917568:KIT917574 KSP917568:KSP917574 LCL917568:LCL917574 LMH917568:LMH917574 LWD917568:LWD917574 MFZ917568:MFZ917574 MPV917568:MPV917574 MZR917568:MZR917574 NJN917568:NJN917574 NTJ917568:NTJ917574 ODF917568:ODF917574 ONB917568:ONB917574 OWX917568:OWX917574 PGT917568:PGT917574 PQP917568:PQP917574 QAL917568:QAL917574 QKH917568:QKH917574 QUD917568:QUD917574 RDZ917568:RDZ917574 RNV917568:RNV917574 RXR917568:RXR917574 SHN917568:SHN917574 SRJ917568:SRJ917574 TBF917568:TBF917574 TLB917568:TLB917574 TUX917568:TUX917574 UET917568:UET917574 UOP917568:UOP917574 UYL917568:UYL917574 VIH917568:VIH917574 VSD917568:VSD917574 WBZ917568:WBZ917574 WLV917568:WLV917574 WVR917568:WVR917574 J983104:J983110 JF983104:JF983110 TB983104:TB983110 ACX983104:ACX983110 AMT983104:AMT983110 AWP983104:AWP983110 BGL983104:BGL983110 BQH983104:BQH983110 CAD983104:CAD983110 CJZ983104:CJZ983110 CTV983104:CTV983110 DDR983104:DDR983110 DNN983104:DNN983110 DXJ983104:DXJ983110 EHF983104:EHF983110 ERB983104:ERB983110 FAX983104:FAX983110 FKT983104:FKT983110 FUP983104:FUP983110 GEL983104:GEL983110 GOH983104:GOH983110 GYD983104:GYD983110 HHZ983104:HHZ983110 HRV983104:HRV983110 IBR983104:IBR983110 ILN983104:ILN983110 IVJ983104:IVJ983110 JFF983104:JFF983110 JPB983104:JPB983110 JYX983104:JYX983110 KIT983104:KIT983110 KSP983104:KSP983110 LCL983104:LCL983110 LMH983104:LMH983110 LWD983104:LWD983110 MFZ983104:MFZ983110 MPV983104:MPV983110 MZR983104:MZR983110 NJN983104:NJN983110 NTJ983104:NTJ983110 ODF983104:ODF983110 ONB983104:ONB983110 OWX983104:OWX983110 PGT983104:PGT983110 PQP983104:PQP983110 QAL983104:QAL983110 QKH983104:QKH983110 QUD983104:QUD983110 RDZ983104:RDZ983110 RNV983104:RNV983110 RXR983104:RXR983110 SHN983104:SHN983110 SRJ983104:SRJ983110 TBF983104:TBF983110 TLB983104:TLB983110 TUX983104:TUX983110 UET983104:UET983110 UOP983104:UOP983110 UYL983104:UYL983110 VIH983104:VIH983110 VSD983104:VSD983110 WBZ983104:WBZ983110 WLV983104:WLV983110 WVR983104:WVR983110 J72:J78 JF72:JF78 TB72:TB78 ACX72:ACX78 AMT72:AMT78 AWP72:AWP78 BGL72:BGL78 BQH72:BQH78 CAD72:CAD78 CJZ72:CJZ78 CTV72:CTV78 DDR72:DDR78 DNN72:DNN78 DXJ72:DXJ78 EHF72:EHF78 ERB72:ERB78 FAX72:FAX78 FKT72:FKT78 FUP72:FUP78 GEL72:GEL78 GOH72:GOH78 GYD72:GYD78 HHZ72:HHZ78 HRV72:HRV78 IBR72:IBR78 ILN72:ILN78 IVJ72:IVJ78 JFF72:JFF78 JPB72:JPB78 JYX72:JYX78 KIT72:KIT78 KSP72:KSP78 LCL72:LCL78 LMH72:LMH78 LWD72:LWD78 MFZ72:MFZ78 MPV72:MPV78 MZR72:MZR78 NJN72:NJN78 NTJ72:NTJ78 ODF72:ODF78 ONB72:ONB78 OWX72:OWX78 PGT72:PGT78 PQP72:PQP78 QAL72:QAL78 QKH72:QKH78 QUD72:QUD78 RDZ72:RDZ78 RNV72:RNV78 RXR72:RXR78 SHN72:SHN78 SRJ72:SRJ78 TBF72:TBF78 TLB72:TLB78 TUX72:TUX78 UET72:UET78 UOP72:UOP78 UYL72:UYL78 VIH72:VIH78 VSD72:VSD78 WBZ72:WBZ78 WLV72:WLV78 WVR72:WVR78 J65608:J65614 JF65608:JF65614 TB65608:TB65614 ACX65608:ACX65614 AMT65608:AMT65614 AWP65608:AWP65614 BGL65608:BGL65614 BQH65608:BQH65614 CAD65608:CAD65614 CJZ65608:CJZ65614 CTV65608:CTV65614 DDR65608:DDR65614 DNN65608:DNN65614 DXJ65608:DXJ65614 EHF65608:EHF65614 ERB65608:ERB65614 FAX65608:FAX65614 FKT65608:FKT65614 FUP65608:FUP65614 GEL65608:GEL65614 GOH65608:GOH65614 GYD65608:GYD65614 HHZ65608:HHZ65614 HRV65608:HRV65614 IBR65608:IBR65614 ILN65608:ILN65614 IVJ65608:IVJ65614 JFF65608:JFF65614 JPB65608:JPB65614 JYX65608:JYX65614 KIT65608:KIT65614 KSP65608:KSP65614 LCL65608:LCL65614 LMH65608:LMH65614 LWD65608:LWD65614 MFZ65608:MFZ65614 MPV65608:MPV65614 MZR65608:MZR65614 NJN65608:NJN65614 NTJ65608:NTJ65614 ODF65608:ODF65614 ONB65608:ONB65614 OWX65608:OWX65614 PGT65608:PGT65614 PQP65608:PQP65614 QAL65608:QAL65614 QKH65608:QKH65614 QUD65608:QUD65614 RDZ65608:RDZ65614 RNV65608:RNV65614 RXR65608:RXR65614 SHN65608:SHN65614 SRJ65608:SRJ65614 TBF65608:TBF65614 TLB65608:TLB65614 TUX65608:TUX65614 UET65608:UET65614 UOP65608:UOP65614 UYL65608:UYL65614 VIH65608:VIH65614 VSD65608:VSD65614 WBZ65608:WBZ65614 WLV65608:WLV65614 WVR65608:WVR65614 J131144:J131150 JF131144:JF131150 TB131144:TB131150 ACX131144:ACX131150 AMT131144:AMT131150 AWP131144:AWP131150 BGL131144:BGL131150 BQH131144:BQH131150 CAD131144:CAD131150 CJZ131144:CJZ131150 CTV131144:CTV131150 DDR131144:DDR131150 DNN131144:DNN131150 DXJ131144:DXJ131150 EHF131144:EHF131150 ERB131144:ERB131150 FAX131144:FAX131150 FKT131144:FKT131150 FUP131144:FUP131150 GEL131144:GEL131150 GOH131144:GOH131150 GYD131144:GYD131150 HHZ131144:HHZ131150 HRV131144:HRV131150 IBR131144:IBR131150 ILN131144:ILN131150 IVJ131144:IVJ131150 JFF131144:JFF131150 JPB131144:JPB131150 JYX131144:JYX131150 KIT131144:KIT131150 KSP131144:KSP131150 LCL131144:LCL131150 LMH131144:LMH131150 LWD131144:LWD131150 MFZ131144:MFZ131150 MPV131144:MPV131150 MZR131144:MZR131150 NJN131144:NJN131150 NTJ131144:NTJ131150 ODF131144:ODF131150 ONB131144:ONB131150 OWX131144:OWX131150 PGT131144:PGT131150 PQP131144:PQP131150 QAL131144:QAL131150 QKH131144:QKH131150 QUD131144:QUD131150 RDZ131144:RDZ131150 RNV131144:RNV131150 RXR131144:RXR131150 SHN131144:SHN131150 SRJ131144:SRJ131150 TBF131144:TBF131150 TLB131144:TLB131150 TUX131144:TUX131150 UET131144:UET131150 UOP131144:UOP131150 UYL131144:UYL131150 VIH131144:VIH131150 VSD131144:VSD131150 WBZ131144:WBZ131150 WLV131144:WLV131150 WVR131144:WVR131150 J196680:J196686 JF196680:JF196686 TB196680:TB196686 ACX196680:ACX196686 AMT196680:AMT196686 AWP196680:AWP196686 BGL196680:BGL196686 BQH196680:BQH196686 CAD196680:CAD196686 CJZ196680:CJZ196686 CTV196680:CTV196686 DDR196680:DDR196686 DNN196680:DNN196686 DXJ196680:DXJ196686 EHF196680:EHF196686 ERB196680:ERB196686 FAX196680:FAX196686 FKT196680:FKT196686 FUP196680:FUP196686 GEL196680:GEL196686 GOH196680:GOH196686 GYD196680:GYD196686 HHZ196680:HHZ196686 HRV196680:HRV196686 IBR196680:IBR196686 ILN196680:ILN196686 IVJ196680:IVJ196686 JFF196680:JFF196686 JPB196680:JPB196686 JYX196680:JYX196686 KIT196680:KIT196686 KSP196680:KSP196686 LCL196680:LCL196686 LMH196680:LMH196686 LWD196680:LWD196686 MFZ196680:MFZ196686 MPV196680:MPV196686 MZR196680:MZR196686 NJN196680:NJN196686 NTJ196680:NTJ196686 ODF196680:ODF196686 ONB196680:ONB196686 OWX196680:OWX196686 PGT196680:PGT196686 PQP196680:PQP196686 QAL196680:QAL196686 QKH196680:QKH196686 QUD196680:QUD196686 RDZ196680:RDZ196686 RNV196680:RNV196686 RXR196680:RXR196686 SHN196680:SHN196686 SRJ196680:SRJ196686 TBF196680:TBF196686 TLB196680:TLB196686 TUX196680:TUX196686 UET196680:UET196686 UOP196680:UOP196686 UYL196680:UYL196686 VIH196680:VIH196686 VSD196680:VSD196686 WBZ196680:WBZ196686 WLV196680:WLV196686 WVR196680:WVR196686 J262216:J262222 JF262216:JF262222 TB262216:TB262222 ACX262216:ACX262222 AMT262216:AMT262222 AWP262216:AWP262222 BGL262216:BGL262222 BQH262216:BQH262222 CAD262216:CAD262222 CJZ262216:CJZ262222 CTV262216:CTV262222 DDR262216:DDR262222 DNN262216:DNN262222 DXJ262216:DXJ262222 EHF262216:EHF262222 ERB262216:ERB262222 FAX262216:FAX262222 FKT262216:FKT262222 FUP262216:FUP262222 GEL262216:GEL262222 GOH262216:GOH262222 GYD262216:GYD262222 HHZ262216:HHZ262222 HRV262216:HRV262222 IBR262216:IBR262222 ILN262216:ILN262222 IVJ262216:IVJ262222 JFF262216:JFF262222 JPB262216:JPB262222 JYX262216:JYX262222 KIT262216:KIT262222 KSP262216:KSP262222 LCL262216:LCL262222 LMH262216:LMH262222 LWD262216:LWD262222 MFZ262216:MFZ262222 MPV262216:MPV262222 MZR262216:MZR262222 NJN262216:NJN262222 NTJ262216:NTJ262222 ODF262216:ODF262222 ONB262216:ONB262222 OWX262216:OWX262222 PGT262216:PGT262222 PQP262216:PQP262222 QAL262216:QAL262222 QKH262216:QKH262222 QUD262216:QUD262222 RDZ262216:RDZ262222 RNV262216:RNV262222 RXR262216:RXR262222 SHN262216:SHN262222 SRJ262216:SRJ262222 TBF262216:TBF262222 TLB262216:TLB262222 TUX262216:TUX262222 UET262216:UET262222 UOP262216:UOP262222 UYL262216:UYL262222 VIH262216:VIH262222 VSD262216:VSD262222 WBZ262216:WBZ262222 WLV262216:WLV262222 WVR262216:WVR262222 J327752:J327758 JF327752:JF327758 TB327752:TB327758 ACX327752:ACX327758 AMT327752:AMT327758 AWP327752:AWP327758 BGL327752:BGL327758 BQH327752:BQH327758 CAD327752:CAD327758 CJZ327752:CJZ327758 CTV327752:CTV327758 DDR327752:DDR327758 DNN327752:DNN327758 DXJ327752:DXJ327758 EHF327752:EHF327758 ERB327752:ERB327758 FAX327752:FAX327758 FKT327752:FKT327758 FUP327752:FUP327758 GEL327752:GEL327758 GOH327752:GOH327758 GYD327752:GYD327758 HHZ327752:HHZ327758 HRV327752:HRV327758 IBR327752:IBR327758 ILN327752:ILN327758 IVJ327752:IVJ327758 JFF327752:JFF327758 JPB327752:JPB327758 JYX327752:JYX327758 KIT327752:KIT327758 KSP327752:KSP327758 LCL327752:LCL327758 LMH327752:LMH327758 LWD327752:LWD327758 MFZ327752:MFZ327758 MPV327752:MPV327758 MZR327752:MZR327758 NJN327752:NJN327758 NTJ327752:NTJ327758 ODF327752:ODF327758 ONB327752:ONB327758 OWX327752:OWX327758 PGT327752:PGT327758 PQP327752:PQP327758 QAL327752:QAL327758 QKH327752:QKH327758 QUD327752:QUD327758 RDZ327752:RDZ327758 RNV327752:RNV327758 RXR327752:RXR327758 SHN327752:SHN327758 SRJ327752:SRJ327758 TBF327752:TBF327758 TLB327752:TLB327758 TUX327752:TUX327758 UET327752:UET327758 UOP327752:UOP327758 UYL327752:UYL327758 VIH327752:VIH327758 VSD327752:VSD327758 WBZ327752:WBZ327758 WLV327752:WLV327758 WVR327752:WVR327758 J393288:J393294 JF393288:JF393294 TB393288:TB393294 ACX393288:ACX393294 AMT393288:AMT393294 AWP393288:AWP393294 BGL393288:BGL393294 BQH393288:BQH393294 CAD393288:CAD393294 CJZ393288:CJZ393294 CTV393288:CTV393294 DDR393288:DDR393294 DNN393288:DNN393294 DXJ393288:DXJ393294 EHF393288:EHF393294 ERB393288:ERB393294 FAX393288:FAX393294 FKT393288:FKT393294 FUP393288:FUP393294 GEL393288:GEL393294 GOH393288:GOH393294 GYD393288:GYD393294 HHZ393288:HHZ393294 HRV393288:HRV393294 IBR393288:IBR393294 ILN393288:ILN393294 IVJ393288:IVJ393294 JFF393288:JFF393294 JPB393288:JPB393294 JYX393288:JYX393294 KIT393288:KIT393294 KSP393288:KSP393294 LCL393288:LCL393294 LMH393288:LMH393294 LWD393288:LWD393294 MFZ393288:MFZ393294 MPV393288:MPV393294 MZR393288:MZR393294 NJN393288:NJN393294 NTJ393288:NTJ393294 ODF393288:ODF393294 ONB393288:ONB393294 OWX393288:OWX393294 PGT393288:PGT393294 PQP393288:PQP393294 QAL393288:QAL393294 QKH393288:QKH393294 QUD393288:QUD393294 RDZ393288:RDZ393294 RNV393288:RNV393294 RXR393288:RXR393294 SHN393288:SHN393294 SRJ393288:SRJ393294 TBF393288:TBF393294 TLB393288:TLB393294 TUX393288:TUX393294 UET393288:UET393294 UOP393288:UOP393294 UYL393288:UYL393294 VIH393288:VIH393294 VSD393288:VSD393294 WBZ393288:WBZ393294 WLV393288:WLV393294 WVR393288:WVR393294 J458824:J458830 JF458824:JF458830 TB458824:TB458830 ACX458824:ACX458830 AMT458824:AMT458830 AWP458824:AWP458830 BGL458824:BGL458830 BQH458824:BQH458830 CAD458824:CAD458830 CJZ458824:CJZ458830 CTV458824:CTV458830 DDR458824:DDR458830 DNN458824:DNN458830 DXJ458824:DXJ458830 EHF458824:EHF458830 ERB458824:ERB458830 FAX458824:FAX458830 FKT458824:FKT458830 FUP458824:FUP458830 GEL458824:GEL458830 GOH458824:GOH458830 GYD458824:GYD458830 HHZ458824:HHZ458830 HRV458824:HRV458830 IBR458824:IBR458830 ILN458824:ILN458830 IVJ458824:IVJ458830 JFF458824:JFF458830 JPB458824:JPB458830 JYX458824:JYX458830 KIT458824:KIT458830 KSP458824:KSP458830 LCL458824:LCL458830 LMH458824:LMH458830 LWD458824:LWD458830 MFZ458824:MFZ458830 MPV458824:MPV458830 MZR458824:MZR458830 NJN458824:NJN458830 NTJ458824:NTJ458830 ODF458824:ODF458830 ONB458824:ONB458830 OWX458824:OWX458830 PGT458824:PGT458830 PQP458824:PQP458830 QAL458824:QAL458830 QKH458824:QKH458830 QUD458824:QUD458830 RDZ458824:RDZ458830 RNV458824:RNV458830 RXR458824:RXR458830 SHN458824:SHN458830 SRJ458824:SRJ458830 TBF458824:TBF458830 TLB458824:TLB458830 TUX458824:TUX458830 UET458824:UET458830 UOP458824:UOP458830 UYL458824:UYL458830 VIH458824:VIH458830 VSD458824:VSD458830 WBZ458824:WBZ458830 WLV458824:WLV458830 WVR458824:WVR458830 J524360:J524366 JF524360:JF524366 TB524360:TB524366 ACX524360:ACX524366 AMT524360:AMT524366 AWP524360:AWP524366 BGL524360:BGL524366 BQH524360:BQH524366 CAD524360:CAD524366 CJZ524360:CJZ524366 CTV524360:CTV524366 DDR524360:DDR524366 DNN524360:DNN524366 DXJ524360:DXJ524366 EHF524360:EHF524366 ERB524360:ERB524366 FAX524360:FAX524366 FKT524360:FKT524366 FUP524360:FUP524366 GEL524360:GEL524366 GOH524360:GOH524366 GYD524360:GYD524366 HHZ524360:HHZ524366 HRV524360:HRV524366 IBR524360:IBR524366 ILN524360:ILN524366 IVJ524360:IVJ524366 JFF524360:JFF524366 JPB524360:JPB524366 JYX524360:JYX524366 KIT524360:KIT524366 KSP524360:KSP524366 LCL524360:LCL524366 LMH524360:LMH524366 LWD524360:LWD524366 MFZ524360:MFZ524366 MPV524360:MPV524366 MZR524360:MZR524366 NJN524360:NJN524366 NTJ524360:NTJ524366 ODF524360:ODF524366 ONB524360:ONB524366 OWX524360:OWX524366 PGT524360:PGT524366 PQP524360:PQP524366 QAL524360:QAL524366 QKH524360:QKH524366 QUD524360:QUD524366 RDZ524360:RDZ524366 RNV524360:RNV524366 RXR524360:RXR524366 SHN524360:SHN524366 SRJ524360:SRJ524366 TBF524360:TBF524366 TLB524360:TLB524366 TUX524360:TUX524366 UET524360:UET524366 UOP524360:UOP524366 UYL524360:UYL524366 VIH524360:VIH524366 VSD524360:VSD524366 WBZ524360:WBZ524366 WLV524360:WLV524366 WVR524360:WVR524366 J589896:J589902 JF589896:JF589902 TB589896:TB589902 ACX589896:ACX589902 AMT589896:AMT589902 AWP589896:AWP589902 BGL589896:BGL589902 BQH589896:BQH589902 CAD589896:CAD589902 CJZ589896:CJZ589902 CTV589896:CTV589902 DDR589896:DDR589902 DNN589896:DNN589902 DXJ589896:DXJ589902 EHF589896:EHF589902 ERB589896:ERB589902 FAX589896:FAX589902 FKT589896:FKT589902 FUP589896:FUP589902 GEL589896:GEL589902 GOH589896:GOH589902 GYD589896:GYD589902 HHZ589896:HHZ589902 HRV589896:HRV589902 IBR589896:IBR589902 ILN589896:ILN589902 IVJ589896:IVJ589902 JFF589896:JFF589902 JPB589896:JPB589902 JYX589896:JYX589902 KIT589896:KIT589902 KSP589896:KSP589902 LCL589896:LCL589902 LMH589896:LMH589902 LWD589896:LWD589902 MFZ589896:MFZ589902 MPV589896:MPV589902 MZR589896:MZR589902 NJN589896:NJN589902 NTJ589896:NTJ589902 ODF589896:ODF589902 ONB589896:ONB589902 OWX589896:OWX589902 PGT589896:PGT589902 PQP589896:PQP589902 QAL589896:QAL589902 QKH589896:QKH589902 QUD589896:QUD589902 RDZ589896:RDZ589902 RNV589896:RNV589902 RXR589896:RXR589902 SHN589896:SHN589902 SRJ589896:SRJ589902 TBF589896:TBF589902 TLB589896:TLB589902 TUX589896:TUX589902 UET589896:UET589902 UOP589896:UOP589902 UYL589896:UYL589902 VIH589896:VIH589902 VSD589896:VSD589902 WBZ589896:WBZ589902 WLV589896:WLV589902 WVR589896:WVR589902 J655432:J655438 JF655432:JF655438 TB655432:TB655438 ACX655432:ACX655438 AMT655432:AMT655438 AWP655432:AWP655438 BGL655432:BGL655438 BQH655432:BQH655438 CAD655432:CAD655438 CJZ655432:CJZ655438 CTV655432:CTV655438 DDR655432:DDR655438 DNN655432:DNN655438 DXJ655432:DXJ655438 EHF655432:EHF655438 ERB655432:ERB655438 FAX655432:FAX655438 FKT655432:FKT655438 FUP655432:FUP655438 GEL655432:GEL655438 GOH655432:GOH655438 GYD655432:GYD655438 HHZ655432:HHZ655438 HRV655432:HRV655438 IBR655432:IBR655438 ILN655432:ILN655438 IVJ655432:IVJ655438 JFF655432:JFF655438 JPB655432:JPB655438 JYX655432:JYX655438 KIT655432:KIT655438 KSP655432:KSP655438 LCL655432:LCL655438 LMH655432:LMH655438 LWD655432:LWD655438 MFZ655432:MFZ655438 MPV655432:MPV655438 MZR655432:MZR655438 NJN655432:NJN655438 NTJ655432:NTJ655438 ODF655432:ODF655438 ONB655432:ONB655438 OWX655432:OWX655438 PGT655432:PGT655438 PQP655432:PQP655438 QAL655432:QAL655438 QKH655432:QKH655438 QUD655432:QUD655438 RDZ655432:RDZ655438 RNV655432:RNV655438 RXR655432:RXR655438 SHN655432:SHN655438 SRJ655432:SRJ655438 TBF655432:TBF655438 TLB655432:TLB655438 TUX655432:TUX655438 UET655432:UET655438 UOP655432:UOP655438 UYL655432:UYL655438 VIH655432:VIH655438 VSD655432:VSD655438 WBZ655432:WBZ655438 WLV655432:WLV655438 WVR655432:WVR655438 J720968:J720974 JF720968:JF720974 TB720968:TB720974 ACX720968:ACX720974 AMT720968:AMT720974 AWP720968:AWP720974 BGL720968:BGL720974 BQH720968:BQH720974 CAD720968:CAD720974 CJZ720968:CJZ720974 CTV720968:CTV720974 DDR720968:DDR720974 DNN720968:DNN720974 DXJ720968:DXJ720974 EHF720968:EHF720974 ERB720968:ERB720974 FAX720968:FAX720974 FKT720968:FKT720974 FUP720968:FUP720974 GEL720968:GEL720974 GOH720968:GOH720974 GYD720968:GYD720974 HHZ720968:HHZ720974 HRV720968:HRV720974 IBR720968:IBR720974 ILN720968:ILN720974 IVJ720968:IVJ720974 JFF720968:JFF720974 JPB720968:JPB720974 JYX720968:JYX720974 KIT720968:KIT720974 KSP720968:KSP720974 LCL720968:LCL720974 LMH720968:LMH720974 LWD720968:LWD720974 MFZ720968:MFZ720974 MPV720968:MPV720974 MZR720968:MZR720974 NJN720968:NJN720974 NTJ720968:NTJ720974 ODF720968:ODF720974 ONB720968:ONB720974 OWX720968:OWX720974 PGT720968:PGT720974 PQP720968:PQP720974 QAL720968:QAL720974 QKH720968:QKH720974 QUD720968:QUD720974 RDZ720968:RDZ720974 RNV720968:RNV720974 RXR720968:RXR720974 SHN720968:SHN720974 SRJ720968:SRJ720974 TBF720968:TBF720974 TLB720968:TLB720974 TUX720968:TUX720974 UET720968:UET720974 UOP720968:UOP720974 UYL720968:UYL720974 VIH720968:VIH720974 VSD720968:VSD720974 WBZ720968:WBZ720974 WLV720968:WLV720974 WVR720968:WVR720974 J786504:J786510 JF786504:JF786510 TB786504:TB786510 ACX786504:ACX786510 AMT786504:AMT786510 AWP786504:AWP786510 BGL786504:BGL786510 BQH786504:BQH786510 CAD786504:CAD786510 CJZ786504:CJZ786510 CTV786504:CTV786510 DDR786504:DDR786510 DNN786504:DNN786510 DXJ786504:DXJ786510 EHF786504:EHF786510 ERB786504:ERB786510 FAX786504:FAX786510 FKT786504:FKT786510 FUP786504:FUP786510 GEL786504:GEL786510 GOH786504:GOH786510 GYD786504:GYD786510 HHZ786504:HHZ786510 HRV786504:HRV786510 IBR786504:IBR786510 ILN786504:ILN786510 IVJ786504:IVJ786510 JFF786504:JFF786510 JPB786504:JPB786510 JYX786504:JYX786510 KIT786504:KIT786510 KSP786504:KSP786510 LCL786504:LCL786510 LMH786504:LMH786510 LWD786504:LWD786510 MFZ786504:MFZ786510 MPV786504:MPV786510 MZR786504:MZR786510 NJN786504:NJN786510 NTJ786504:NTJ786510 ODF786504:ODF786510 ONB786504:ONB786510 OWX786504:OWX786510 PGT786504:PGT786510 PQP786504:PQP786510 QAL786504:QAL786510 QKH786504:QKH786510 QUD786504:QUD786510 RDZ786504:RDZ786510 RNV786504:RNV786510 RXR786504:RXR786510 SHN786504:SHN786510 SRJ786504:SRJ786510 TBF786504:TBF786510 TLB786504:TLB786510 TUX786504:TUX786510 UET786504:UET786510 UOP786504:UOP786510 UYL786504:UYL786510 VIH786504:VIH786510 VSD786504:VSD786510 WBZ786504:WBZ786510 WLV786504:WLV786510 WVR786504:WVR786510 J852040:J852046 JF852040:JF852046 TB852040:TB852046 ACX852040:ACX852046 AMT852040:AMT852046 AWP852040:AWP852046 BGL852040:BGL852046 BQH852040:BQH852046 CAD852040:CAD852046 CJZ852040:CJZ852046 CTV852040:CTV852046 DDR852040:DDR852046 DNN852040:DNN852046 DXJ852040:DXJ852046 EHF852040:EHF852046 ERB852040:ERB852046 FAX852040:FAX852046 FKT852040:FKT852046 FUP852040:FUP852046 GEL852040:GEL852046 GOH852040:GOH852046 GYD852040:GYD852046 HHZ852040:HHZ852046 HRV852040:HRV852046 IBR852040:IBR852046 ILN852040:ILN852046 IVJ852040:IVJ852046 JFF852040:JFF852046 JPB852040:JPB852046 JYX852040:JYX852046 KIT852040:KIT852046 KSP852040:KSP852046 LCL852040:LCL852046 LMH852040:LMH852046 LWD852040:LWD852046 MFZ852040:MFZ852046 MPV852040:MPV852046 MZR852040:MZR852046 NJN852040:NJN852046 NTJ852040:NTJ852046 ODF852040:ODF852046 ONB852040:ONB852046 OWX852040:OWX852046 PGT852040:PGT852046 PQP852040:PQP852046 QAL852040:QAL852046 QKH852040:QKH852046 QUD852040:QUD852046 RDZ852040:RDZ852046 RNV852040:RNV852046 RXR852040:RXR852046 SHN852040:SHN852046 SRJ852040:SRJ852046 TBF852040:TBF852046 TLB852040:TLB852046 TUX852040:TUX852046 UET852040:UET852046 UOP852040:UOP852046 UYL852040:UYL852046 VIH852040:VIH852046 VSD852040:VSD852046 WBZ852040:WBZ852046 WLV852040:WLV852046 WVR852040:WVR852046 J917576:J917582 JF917576:JF917582 TB917576:TB917582 ACX917576:ACX917582 AMT917576:AMT917582 AWP917576:AWP917582 BGL917576:BGL917582 BQH917576:BQH917582 CAD917576:CAD917582 CJZ917576:CJZ917582 CTV917576:CTV917582 DDR917576:DDR917582 DNN917576:DNN917582 DXJ917576:DXJ917582 EHF917576:EHF917582 ERB917576:ERB917582 FAX917576:FAX917582 FKT917576:FKT917582 FUP917576:FUP917582 GEL917576:GEL917582 GOH917576:GOH917582 GYD917576:GYD917582 HHZ917576:HHZ917582 HRV917576:HRV917582 IBR917576:IBR917582 ILN917576:ILN917582 IVJ917576:IVJ917582 JFF917576:JFF917582 JPB917576:JPB917582 JYX917576:JYX917582 KIT917576:KIT917582 KSP917576:KSP917582 LCL917576:LCL917582 LMH917576:LMH917582 LWD917576:LWD917582 MFZ917576:MFZ917582 MPV917576:MPV917582 MZR917576:MZR917582 NJN917576:NJN917582 NTJ917576:NTJ917582 ODF917576:ODF917582 ONB917576:ONB917582 OWX917576:OWX917582 PGT917576:PGT917582 PQP917576:PQP917582 QAL917576:QAL917582 QKH917576:QKH917582 QUD917576:QUD917582 RDZ917576:RDZ917582 RNV917576:RNV917582 RXR917576:RXR917582 SHN917576:SHN917582 SRJ917576:SRJ917582 TBF917576:TBF917582 TLB917576:TLB917582 TUX917576:TUX917582 UET917576:UET917582 UOP917576:UOP917582 UYL917576:UYL917582 VIH917576:VIH917582 VSD917576:VSD917582 WBZ917576:WBZ917582 WLV917576:WLV917582 WVR917576:WVR917582 J983112:J983118 JF983112:JF983118 TB983112:TB983118 ACX983112:ACX983118 AMT983112:AMT983118 AWP983112:AWP983118 BGL983112:BGL983118 BQH983112:BQH983118 CAD983112:CAD983118 CJZ983112:CJZ983118 CTV983112:CTV983118 DDR983112:DDR983118 DNN983112:DNN983118 DXJ983112:DXJ983118 EHF983112:EHF983118 ERB983112:ERB983118 FAX983112:FAX983118 FKT983112:FKT983118 FUP983112:FUP983118 GEL983112:GEL983118 GOH983112:GOH983118 GYD983112:GYD983118 HHZ983112:HHZ983118 HRV983112:HRV983118 IBR983112:IBR983118 ILN983112:ILN983118 IVJ983112:IVJ983118 JFF983112:JFF983118 JPB983112:JPB983118 JYX983112:JYX983118 KIT983112:KIT983118 KSP983112:KSP983118 LCL983112:LCL983118 LMH983112:LMH983118 LWD983112:LWD983118 MFZ983112:MFZ983118 MPV983112:MPV983118 MZR983112:MZR983118 NJN983112:NJN983118 NTJ983112:NTJ983118 ODF983112:ODF983118 ONB983112:ONB983118 OWX983112:OWX983118 PGT983112:PGT983118 PQP983112:PQP983118 QAL983112:QAL983118 QKH983112:QKH983118 QUD983112:QUD983118 RDZ983112:RDZ983118 RNV983112:RNV983118 RXR983112:RXR983118 SHN983112:SHN983118 SRJ983112:SRJ983118 TBF983112:TBF983118 TLB983112:TLB983118 TUX983112:TUX983118 UET983112:UET983118 UOP983112:UOP983118 UYL983112:UYL983118 VIH983112:VIH983118 VSD983112:VSD983118 WBZ983112:WBZ983118 WLV983112:WLV983118 WVR34:WVR62 WLV34:WLV62 WBZ34:WBZ62 VSD34:VSD62 VIH34:VIH62 UYL34:UYL62 UOP34:UOP62 UET34:UET62 TUX34:TUX62 TLB34:TLB62 TBF34:TBF62 SRJ34:SRJ62 SHN34:SHN62 RXR34:RXR62 RNV34:RNV62 RDZ34:RDZ62 QUD34:QUD62 QKH34:QKH62 QAL34:QAL62 PQP34:PQP62 PGT34:PGT62 OWX34:OWX62 ONB34:ONB62 ODF34:ODF62 NTJ34:NTJ62 NJN34:NJN62 MZR34:MZR62 MPV34:MPV62 MFZ34:MFZ62 LWD34:LWD62 LMH34:LMH62 LCL34:LCL62 KSP34:KSP62 KIT34:KIT62 JYX34:JYX62 JPB34:JPB62 JFF34:JFF62 IVJ34:IVJ62 ILN34:ILN62 IBR34:IBR62 HRV34:HRV62 HHZ34:HHZ62 GYD34:GYD62 GOH34:GOH62 GEL34:GEL62 FUP34:FUP62 FKT34:FKT62 FAX34:FAX62 ERB34:ERB62 EHF34:EHF62 DXJ34:DXJ62 DNN34:DNN62 DDR34:DDR62 CTV34:CTV62 CJZ34:CJZ62 CAD34:CAD62 BQH34:BQH62 BGL34:BGL62 AWP34:AWP62 AMT34:AMT62 ACX34:ACX62 TB34:TB62 JF34:JF62 J34:J62">
      <formula1>$B$103:$B$106</formula1>
    </dataValidation>
    <dataValidation type="list" allowBlank="1" showInputMessage="1" showErrorMessage="1" sqref="WVO27:WVO32 G27:G32 JC27:JC32 SY27:SY32 ACU27:ACU32 AMQ27:AMQ32 AWM27:AWM32 BGI27:BGI32 BQE27:BQE32 CAA27:CAA32 CJW27:CJW32 CTS27:CTS32 DDO27:DDO32 DNK27:DNK32 DXG27:DXG32 EHC27:EHC32 EQY27:EQY32 FAU27:FAU32 FKQ27:FKQ32 FUM27:FUM32 GEI27:GEI32 GOE27:GOE32 GYA27:GYA32 HHW27:HHW32 HRS27:HRS32 IBO27:IBO32 ILK27:ILK32 IVG27:IVG32 JFC27:JFC32 JOY27:JOY32 JYU27:JYU32 KIQ27:KIQ32 KSM27:KSM32 LCI27:LCI32 LME27:LME32 LWA27:LWA32 MFW27:MFW32 MPS27:MPS32 MZO27:MZO32 NJK27:NJK32 NTG27:NTG32 ODC27:ODC32 OMY27:OMY32 OWU27:OWU32 PGQ27:PGQ32 PQM27:PQM32 QAI27:QAI32 QKE27:QKE32 QUA27:QUA32 RDW27:RDW32 RNS27:RNS32 RXO27:RXO32 SHK27:SHK32 SRG27:SRG32 TBC27:TBC32 TKY27:TKY32 TUU27:TUU32 UEQ27:UEQ32 UOM27:UOM32 UYI27:UYI32 VIE27:VIE32 VSA27:VSA32 WBW27:WBW32 WLS27:WLS32 G65590 JC65590 SY65590 ACU65590 AMQ65590 AWM65590 BGI65590 BQE65590 CAA65590 CJW65590 CTS65590 DDO65590 DNK65590 DXG65590 EHC65590 EQY65590 FAU65590 FKQ65590 FUM65590 GEI65590 GOE65590 GYA65590 HHW65590 HRS65590 IBO65590 ILK65590 IVG65590 JFC65590 JOY65590 JYU65590 KIQ65590 KSM65590 LCI65590 LME65590 LWA65590 MFW65590 MPS65590 MZO65590 NJK65590 NTG65590 ODC65590 OMY65590 OWU65590 PGQ65590 PQM65590 QAI65590 QKE65590 QUA65590 RDW65590 RNS65590 RXO65590 SHK65590 SRG65590 TBC65590 TKY65590 TUU65590 UEQ65590 UOM65590 UYI65590 VIE65590 VSA65590 WBW65590 WLS65590 WVO65590 G131126 JC131126 SY131126 ACU131126 AMQ131126 AWM131126 BGI131126 BQE131126 CAA131126 CJW131126 CTS131126 DDO131126 DNK131126 DXG131126 EHC131126 EQY131126 FAU131126 FKQ131126 FUM131126 GEI131126 GOE131126 GYA131126 HHW131126 HRS131126 IBO131126 ILK131126 IVG131126 JFC131126 JOY131126 JYU131126 KIQ131126 KSM131126 LCI131126 LME131126 LWA131126 MFW131126 MPS131126 MZO131126 NJK131126 NTG131126 ODC131126 OMY131126 OWU131126 PGQ131126 PQM131126 QAI131126 QKE131126 QUA131126 RDW131126 RNS131126 RXO131126 SHK131126 SRG131126 TBC131126 TKY131126 TUU131126 UEQ131126 UOM131126 UYI131126 VIE131126 VSA131126 WBW131126 WLS131126 WVO131126 G196662 JC196662 SY196662 ACU196662 AMQ196662 AWM196662 BGI196662 BQE196662 CAA196662 CJW196662 CTS196662 DDO196662 DNK196662 DXG196662 EHC196662 EQY196662 FAU196662 FKQ196662 FUM196662 GEI196662 GOE196662 GYA196662 HHW196662 HRS196662 IBO196662 ILK196662 IVG196662 JFC196662 JOY196662 JYU196662 KIQ196662 KSM196662 LCI196662 LME196662 LWA196662 MFW196662 MPS196662 MZO196662 NJK196662 NTG196662 ODC196662 OMY196662 OWU196662 PGQ196662 PQM196662 QAI196662 QKE196662 QUA196662 RDW196662 RNS196662 RXO196662 SHK196662 SRG196662 TBC196662 TKY196662 TUU196662 UEQ196662 UOM196662 UYI196662 VIE196662 VSA196662 WBW196662 WLS196662 WVO196662 G262198 JC262198 SY262198 ACU262198 AMQ262198 AWM262198 BGI262198 BQE262198 CAA262198 CJW262198 CTS262198 DDO262198 DNK262198 DXG262198 EHC262198 EQY262198 FAU262198 FKQ262198 FUM262198 GEI262198 GOE262198 GYA262198 HHW262198 HRS262198 IBO262198 ILK262198 IVG262198 JFC262198 JOY262198 JYU262198 KIQ262198 KSM262198 LCI262198 LME262198 LWA262198 MFW262198 MPS262198 MZO262198 NJK262198 NTG262198 ODC262198 OMY262198 OWU262198 PGQ262198 PQM262198 QAI262198 QKE262198 QUA262198 RDW262198 RNS262198 RXO262198 SHK262198 SRG262198 TBC262198 TKY262198 TUU262198 UEQ262198 UOM262198 UYI262198 VIE262198 VSA262198 WBW262198 WLS262198 WVO262198 G327734 JC327734 SY327734 ACU327734 AMQ327734 AWM327734 BGI327734 BQE327734 CAA327734 CJW327734 CTS327734 DDO327734 DNK327734 DXG327734 EHC327734 EQY327734 FAU327734 FKQ327734 FUM327734 GEI327734 GOE327734 GYA327734 HHW327734 HRS327734 IBO327734 ILK327734 IVG327734 JFC327734 JOY327734 JYU327734 KIQ327734 KSM327734 LCI327734 LME327734 LWA327734 MFW327734 MPS327734 MZO327734 NJK327734 NTG327734 ODC327734 OMY327734 OWU327734 PGQ327734 PQM327734 QAI327734 QKE327734 QUA327734 RDW327734 RNS327734 RXO327734 SHK327734 SRG327734 TBC327734 TKY327734 TUU327734 UEQ327734 UOM327734 UYI327734 VIE327734 VSA327734 WBW327734 WLS327734 WVO327734 G393270 JC393270 SY393270 ACU393270 AMQ393270 AWM393270 BGI393270 BQE393270 CAA393270 CJW393270 CTS393270 DDO393270 DNK393270 DXG393270 EHC393270 EQY393270 FAU393270 FKQ393270 FUM393270 GEI393270 GOE393270 GYA393270 HHW393270 HRS393270 IBO393270 ILK393270 IVG393270 JFC393270 JOY393270 JYU393270 KIQ393270 KSM393270 LCI393270 LME393270 LWA393270 MFW393270 MPS393270 MZO393270 NJK393270 NTG393270 ODC393270 OMY393270 OWU393270 PGQ393270 PQM393270 QAI393270 QKE393270 QUA393270 RDW393270 RNS393270 RXO393270 SHK393270 SRG393270 TBC393270 TKY393270 TUU393270 UEQ393270 UOM393270 UYI393270 VIE393270 VSA393270 WBW393270 WLS393270 WVO393270 G458806 JC458806 SY458806 ACU458806 AMQ458806 AWM458806 BGI458806 BQE458806 CAA458806 CJW458806 CTS458806 DDO458806 DNK458806 DXG458806 EHC458806 EQY458806 FAU458806 FKQ458806 FUM458806 GEI458806 GOE458806 GYA458806 HHW458806 HRS458806 IBO458806 ILK458806 IVG458806 JFC458806 JOY458806 JYU458806 KIQ458806 KSM458806 LCI458806 LME458806 LWA458806 MFW458806 MPS458806 MZO458806 NJK458806 NTG458806 ODC458806 OMY458806 OWU458806 PGQ458806 PQM458806 QAI458806 QKE458806 QUA458806 RDW458806 RNS458806 RXO458806 SHK458806 SRG458806 TBC458806 TKY458806 TUU458806 UEQ458806 UOM458806 UYI458806 VIE458806 VSA458806 WBW458806 WLS458806 WVO458806 G524342 JC524342 SY524342 ACU524342 AMQ524342 AWM524342 BGI524342 BQE524342 CAA524342 CJW524342 CTS524342 DDO524342 DNK524342 DXG524342 EHC524342 EQY524342 FAU524342 FKQ524342 FUM524342 GEI524342 GOE524342 GYA524342 HHW524342 HRS524342 IBO524342 ILK524342 IVG524342 JFC524342 JOY524342 JYU524342 KIQ524342 KSM524342 LCI524342 LME524342 LWA524342 MFW524342 MPS524342 MZO524342 NJK524342 NTG524342 ODC524342 OMY524342 OWU524342 PGQ524342 PQM524342 QAI524342 QKE524342 QUA524342 RDW524342 RNS524342 RXO524342 SHK524342 SRG524342 TBC524342 TKY524342 TUU524342 UEQ524342 UOM524342 UYI524342 VIE524342 VSA524342 WBW524342 WLS524342 WVO524342 G589878 JC589878 SY589878 ACU589878 AMQ589878 AWM589878 BGI589878 BQE589878 CAA589878 CJW589878 CTS589878 DDO589878 DNK589878 DXG589878 EHC589878 EQY589878 FAU589878 FKQ589878 FUM589878 GEI589878 GOE589878 GYA589878 HHW589878 HRS589878 IBO589878 ILK589878 IVG589878 JFC589878 JOY589878 JYU589878 KIQ589878 KSM589878 LCI589878 LME589878 LWA589878 MFW589878 MPS589878 MZO589878 NJK589878 NTG589878 ODC589878 OMY589878 OWU589878 PGQ589878 PQM589878 QAI589878 QKE589878 QUA589878 RDW589878 RNS589878 RXO589878 SHK589878 SRG589878 TBC589878 TKY589878 TUU589878 UEQ589878 UOM589878 UYI589878 VIE589878 VSA589878 WBW589878 WLS589878 WVO589878 G655414 JC655414 SY655414 ACU655414 AMQ655414 AWM655414 BGI655414 BQE655414 CAA655414 CJW655414 CTS655414 DDO655414 DNK655414 DXG655414 EHC655414 EQY655414 FAU655414 FKQ655414 FUM655414 GEI655414 GOE655414 GYA655414 HHW655414 HRS655414 IBO655414 ILK655414 IVG655414 JFC655414 JOY655414 JYU655414 KIQ655414 KSM655414 LCI655414 LME655414 LWA655414 MFW655414 MPS655414 MZO655414 NJK655414 NTG655414 ODC655414 OMY655414 OWU655414 PGQ655414 PQM655414 QAI655414 QKE655414 QUA655414 RDW655414 RNS655414 RXO655414 SHK655414 SRG655414 TBC655414 TKY655414 TUU655414 UEQ655414 UOM655414 UYI655414 VIE655414 VSA655414 WBW655414 WLS655414 WVO655414 G720950 JC720950 SY720950 ACU720950 AMQ720950 AWM720950 BGI720950 BQE720950 CAA720950 CJW720950 CTS720950 DDO720950 DNK720950 DXG720950 EHC720950 EQY720950 FAU720950 FKQ720950 FUM720950 GEI720950 GOE720950 GYA720950 HHW720950 HRS720950 IBO720950 ILK720950 IVG720950 JFC720950 JOY720950 JYU720950 KIQ720950 KSM720950 LCI720950 LME720950 LWA720950 MFW720950 MPS720950 MZO720950 NJK720950 NTG720950 ODC720950 OMY720950 OWU720950 PGQ720950 PQM720950 QAI720950 QKE720950 QUA720950 RDW720950 RNS720950 RXO720950 SHK720950 SRG720950 TBC720950 TKY720950 TUU720950 UEQ720950 UOM720950 UYI720950 VIE720950 VSA720950 WBW720950 WLS720950 WVO720950 G786486 JC786486 SY786486 ACU786486 AMQ786486 AWM786486 BGI786486 BQE786486 CAA786486 CJW786486 CTS786486 DDO786486 DNK786486 DXG786486 EHC786486 EQY786486 FAU786486 FKQ786486 FUM786486 GEI786486 GOE786486 GYA786486 HHW786486 HRS786486 IBO786486 ILK786486 IVG786486 JFC786486 JOY786486 JYU786486 KIQ786486 KSM786486 LCI786486 LME786486 LWA786486 MFW786486 MPS786486 MZO786486 NJK786486 NTG786486 ODC786486 OMY786486 OWU786486 PGQ786486 PQM786486 QAI786486 QKE786486 QUA786486 RDW786486 RNS786486 RXO786486 SHK786486 SRG786486 TBC786486 TKY786486 TUU786486 UEQ786486 UOM786486 UYI786486 VIE786486 VSA786486 WBW786486 WLS786486 WVO786486 G852022 JC852022 SY852022 ACU852022 AMQ852022 AWM852022 BGI852022 BQE852022 CAA852022 CJW852022 CTS852022 DDO852022 DNK852022 DXG852022 EHC852022 EQY852022 FAU852022 FKQ852022 FUM852022 GEI852022 GOE852022 GYA852022 HHW852022 HRS852022 IBO852022 ILK852022 IVG852022 JFC852022 JOY852022 JYU852022 KIQ852022 KSM852022 LCI852022 LME852022 LWA852022 MFW852022 MPS852022 MZO852022 NJK852022 NTG852022 ODC852022 OMY852022 OWU852022 PGQ852022 PQM852022 QAI852022 QKE852022 QUA852022 RDW852022 RNS852022 RXO852022 SHK852022 SRG852022 TBC852022 TKY852022 TUU852022 UEQ852022 UOM852022 UYI852022 VIE852022 VSA852022 WBW852022 WLS852022 WVO852022 G917558 JC917558 SY917558 ACU917558 AMQ917558 AWM917558 BGI917558 BQE917558 CAA917558 CJW917558 CTS917558 DDO917558 DNK917558 DXG917558 EHC917558 EQY917558 FAU917558 FKQ917558 FUM917558 GEI917558 GOE917558 GYA917558 HHW917558 HRS917558 IBO917558 ILK917558 IVG917558 JFC917558 JOY917558 JYU917558 KIQ917558 KSM917558 LCI917558 LME917558 LWA917558 MFW917558 MPS917558 MZO917558 NJK917558 NTG917558 ODC917558 OMY917558 OWU917558 PGQ917558 PQM917558 QAI917558 QKE917558 QUA917558 RDW917558 RNS917558 RXO917558 SHK917558 SRG917558 TBC917558 TKY917558 TUU917558 UEQ917558 UOM917558 UYI917558 VIE917558 VSA917558 WBW917558 WLS917558 WVO917558 G983094 JC983094 SY983094 ACU983094 AMQ983094 AWM983094 BGI983094 BQE983094 CAA983094 CJW983094 CTS983094 DDO983094 DNK983094 DXG983094 EHC983094 EQY983094 FAU983094 FKQ983094 FUM983094 GEI983094 GOE983094 GYA983094 HHW983094 HRS983094 IBO983094 ILK983094 IVG983094 JFC983094 JOY983094 JYU983094 KIQ983094 KSM983094 LCI983094 LME983094 LWA983094 MFW983094 MPS983094 MZO983094 NJK983094 NTG983094 ODC983094 OMY983094 OWU983094 PGQ983094 PQM983094 QAI983094 QKE983094 QUA983094 RDW983094 RNS983094 RXO983094 SHK983094 SRG983094 TBC983094 TKY983094 TUU983094 UEQ983094 UOM983094 UYI983094 VIE983094 VSA983094 WBW983094 WLS983094 WVO983094 G72:G78 JC72:JC78 SY72:SY78 ACU72:ACU78 AMQ72:AMQ78 AWM72:AWM78 BGI72:BGI78 BQE72:BQE78 CAA72:CAA78 CJW72:CJW78 CTS72:CTS78 DDO72:DDO78 DNK72:DNK78 DXG72:DXG78 EHC72:EHC78 EQY72:EQY78 FAU72:FAU78 FKQ72:FKQ78 FUM72:FUM78 GEI72:GEI78 GOE72:GOE78 GYA72:GYA78 HHW72:HHW78 HRS72:HRS78 IBO72:IBO78 ILK72:ILK78 IVG72:IVG78 JFC72:JFC78 JOY72:JOY78 JYU72:JYU78 KIQ72:KIQ78 KSM72:KSM78 LCI72:LCI78 LME72:LME78 LWA72:LWA78 MFW72:MFW78 MPS72:MPS78 MZO72:MZO78 NJK72:NJK78 NTG72:NTG78 ODC72:ODC78 OMY72:OMY78 OWU72:OWU78 PGQ72:PGQ78 PQM72:PQM78 QAI72:QAI78 QKE72:QKE78 QUA72:QUA78 RDW72:RDW78 RNS72:RNS78 RXO72:RXO78 SHK72:SHK78 SRG72:SRG78 TBC72:TBC78 TKY72:TKY78 TUU72:TUU78 UEQ72:UEQ78 UOM72:UOM78 UYI72:UYI78 VIE72:VIE78 VSA72:VSA78 WBW72:WBW78 WLS72:WLS78 WVO72:WVO78 G65608:G65614 JC65608:JC65614 SY65608:SY65614 ACU65608:ACU65614 AMQ65608:AMQ65614 AWM65608:AWM65614 BGI65608:BGI65614 BQE65608:BQE65614 CAA65608:CAA65614 CJW65608:CJW65614 CTS65608:CTS65614 DDO65608:DDO65614 DNK65608:DNK65614 DXG65608:DXG65614 EHC65608:EHC65614 EQY65608:EQY65614 FAU65608:FAU65614 FKQ65608:FKQ65614 FUM65608:FUM65614 GEI65608:GEI65614 GOE65608:GOE65614 GYA65608:GYA65614 HHW65608:HHW65614 HRS65608:HRS65614 IBO65608:IBO65614 ILK65608:ILK65614 IVG65608:IVG65614 JFC65608:JFC65614 JOY65608:JOY65614 JYU65608:JYU65614 KIQ65608:KIQ65614 KSM65608:KSM65614 LCI65608:LCI65614 LME65608:LME65614 LWA65608:LWA65614 MFW65608:MFW65614 MPS65608:MPS65614 MZO65608:MZO65614 NJK65608:NJK65614 NTG65608:NTG65614 ODC65608:ODC65614 OMY65608:OMY65614 OWU65608:OWU65614 PGQ65608:PGQ65614 PQM65608:PQM65614 QAI65608:QAI65614 QKE65608:QKE65614 QUA65608:QUA65614 RDW65608:RDW65614 RNS65608:RNS65614 RXO65608:RXO65614 SHK65608:SHK65614 SRG65608:SRG65614 TBC65608:TBC65614 TKY65608:TKY65614 TUU65608:TUU65614 UEQ65608:UEQ65614 UOM65608:UOM65614 UYI65608:UYI65614 VIE65608:VIE65614 VSA65608:VSA65614 WBW65608:WBW65614 WLS65608:WLS65614 WVO65608:WVO65614 G131144:G131150 JC131144:JC131150 SY131144:SY131150 ACU131144:ACU131150 AMQ131144:AMQ131150 AWM131144:AWM131150 BGI131144:BGI131150 BQE131144:BQE131150 CAA131144:CAA131150 CJW131144:CJW131150 CTS131144:CTS131150 DDO131144:DDO131150 DNK131144:DNK131150 DXG131144:DXG131150 EHC131144:EHC131150 EQY131144:EQY131150 FAU131144:FAU131150 FKQ131144:FKQ131150 FUM131144:FUM131150 GEI131144:GEI131150 GOE131144:GOE131150 GYA131144:GYA131150 HHW131144:HHW131150 HRS131144:HRS131150 IBO131144:IBO131150 ILK131144:ILK131150 IVG131144:IVG131150 JFC131144:JFC131150 JOY131144:JOY131150 JYU131144:JYU131150 KIQ131144:KIQ131150 KSM131144:KSM131150 LCI131144:LCI131150 LME131144:LME131150 LWA131144:LWA131150 MFW131144:MFW131150 MPS131144:MPS131150 MZO131144:MZO131150 NJK131144:NJK131150 NTG131144:NTG131150 ODC131144:ODC131150 OMY131144:OMY131150 OWU131144:OWU131150 PGQ131144:PGQ131150 PQM131144:PQM131150 QAI131144:QAI131150 QKE131144:QKE131150 QUA131144:QUA131150 RDW131144:RDW131150 RNS131144:RNS131150 RXO131144:RXO131150 SHK131144:SHK131150 SRG131144:SRG131150 TBC131144:TBC131150 TKY131144:TKY131150 TUU131144:TUU131150 UEQ131144:UEQ131150 UOM131144:UOM131150 UYI131144:UYI131150 VIE131144:VIE131150 VSA131144:VSA131150 WBW131144:WBW131150 WLS131144:WLS131150 WVO131144:WVO131150 G196680:G196686 JC196680:JC196686 SY196680:SY196686 ACU196680:ACU196686 AMQ196680:AMQ196686 AWM196680:AWM196686 BGI196680:BGI196686 BQE196680:BQE196686 CAA196680:CAA196686 CJW196680:CJW196686 CTS196680:CTS196686 DDO196680:DDO196686 DNK196680:DNK196686 DXG196680:DXG196686 EHC196680:EHC196686 EQY196680:EQY196686 FAU196680:FAU196686 FKQ196680:FKQ196686 FUM196680:FUM196686 GEI196680:GEI196686 GOE196680:GOE196686 GYA196680:GYA196686 HHW196680:HHW196686 HRS196680:HRS196686 IBO196680:IBO196686 ILK196680:ILK196686 IVG196680:IVG196686 JFC196680:JFC196686 JOY196680:JOY196686 JYU196680:JYU196686 KIQ196680:KIQ196686 KSM196680:KSM196686 LCI196680:LCI196686 LME196680:LME196686 LWA196680:LWA196686 MFW196680:MFW196686 MPS196680:MPS196686 MZO196680:MZO196686 NJK196680:NJK196686 NTG196680:NTG196686 ODC196680:ODC196686 OMY196680:OMY196686 OWU196680:OWU196686 PGQ196680:PGQ196686 PQM196680:PQM196686 QAI196680:QAI196686 QKE196680:QKE196686 QUA196680:QUA196686 RDW196680:RDW196686 RNS196680:RNS196686 RXO196680:RXO196686 SHK196680:SHK196686 SRG196680:SRG196686 TBC196680:TBC196686 TKY196680:TKY196686 TUU196680:TUU196686 UEQ196680:UEQ196686 UOM196680:UOM196686 UYI196680:UYI196686 VIE196680:VIE196686 VSA196680:VSA196686 WBW196680:WBW196686 WLS196680:WLS196686 WVO196680:WVO196686 G262216:G262222 JC262216:JC262222 SY262216:SY262222 ACU262216:ACU262222 AMQ262216:AMQ262222 AWM262216:AWM262222 BGI262216:BGI262222 BQE262216:BQE262222 CAA262216:CAA262222 CJW262216:CJW262222 CTS262216:CTS262222 DDO262216:DDO262222 DNK262216:DNK262222 DXG262216:DXG262222 EHC262216:EHC262222 EQY262216:EQY262222 FAU262216:FAU262222 FKQ262216:FKQ262222 FUM262216:FUM262222 GEI262216:GEI262222 GOE262216:GOE262222 GYA262216:GYA262222 HHW262216:HHW262222 HRS262216:HRS262222 IBO262216:IBO262222 ILK262216:ILK262222 IVG262216:IVG262222 JFC262216:JFC262222 JOY262216:JOY262222 JYU262216:JYU262222 KIQ262216:KIQ262222 KSM262216:KSM262222 LCI262216:LCI262222 LME262216:LME262222 LWA262216:LWA262222 MFW262216:MFW262222 MPS262216:MPS262222 MZO262216:MZO262222 NJK262216:NJK262222 NTG262216:NTG262222 ODC262216:ODC262222 OMY262216:OMY262222 OWU262216:OWU262222 PGQ262216:PGQ262222 PQM262216:PQM262222 QAI262216:QAI262222 QKE262216:QKE262222 QUA262216:QUA262222 RDW262216:RDW262222 RNS262216:RNS262222 RXO262216:RXO262222 SHK262216:SHK262222 SRG262216:SRG262222 TBC262216:TBC262222 TKY262216:TKY262222 TUU262216:TUU262222 UEQ262216:UEQ262222 UOM262216:UOM262222 UYI262216:UYI262222 VIE262216:VIE262222 VSA262216:VSA262222 WBW262216:WBW262222 WLS262216:WLS262222 WVO262216:WVO262222 G327752:G327758 JC327752:JC327758 SY327752:SY327758 ACU327752:ACU327758 AMQ327752:AMQ327758 AWM327752:AWM327758 BGI327752:BGI327758 BQE327752:BQE327758 CAA327752:CAA327758 CJW327752:CJW327758 CTS327752:CTS327758 DDO327752:DDO327758 DNK327752:DNK327758 DXG327752:DXG327758 EHC327752:EHC327758 EQY327752:EQY327758 FAU327752:FAU327758 FKQ327752:FKQ327758 FUM327752:FUM327758 GEI327752:GEI327758 GOE327752:GOE327758 GYA327752:GYA327758 HHW327752:HHW327758 HRS327752:HRS327758 IBO327752:IBO327758 ILK327752:ILK327758 IVG327752:IVG327758 JFC327752:JFC327758 JOY327752:JOY327758 JYU327752:JYU327758 KIQ327752:KIQ327758 KSM327752:KSM327758 LCI327752:LCI327758 LME327752:LME327758 LWA327752:LWA327758 MFW327752:MFW327758 MPS327752:MPS327758 MZO327752:MZO327758 NJK327752:NJK327758 NTG327752:NTG327758 ODC327752:ODC327758 OMY327752:OMY327758 OWU327752:OWU327758 PGQ327752:PGQ327758 PQM327752:PQM327758 QAI327752:QAI327758 QKE327752:QKE327758 QUA327752:QUA327758 RDW327752:RDW327758 RNS327752:RNS327758 RXO327752:RXO327758 SHK327752:SHK327758 SRG327752:SRG327758 TBC327752:TBC327758 TKY327752:TKY327758 TUU327752:TUU327758 UEQ327752:UEQ327758 UOM327752:UOM327758 UYI327752:UYI327758 VIE327752:VIE327758 VSA327752:VSA327758 WBW327752:WBW327758 WLS327752:WLS327758 WVO327752:WVO327758 G393288:G393294 JC393288:JC393294 SY393288:SY393294 ACU393288:ACU393294 AMQ393288:AMQ393294 AWM393288:AWM393294 BGI393288:BGI393294 BQE393288:BQE393294 CAA393288:CAA393294 CJW393288:CJW393294 CTS393288:CTS393294 DDO393288:DDO393294 DNK393288:DNK393294 DXG393288:DXG393294 EHC393288:EHC393294 EQY393288:EQY393294 FAU393288:FAU393294 FKQ393288:FKQ393294 FUM393288:FUM393294 GEI393288:GEI393294 GOE393288:GOE393294 GYA393288:GYA393294 HHW393288:HHW393294 HRS393288:HRS393294 IBO393288:IBO393294 ILK393288:ILK393294 IVG393288:IVG393294 JFC393288:JFC393294 JOY393288:JOY393294 JYU393288:JYU393294 KIQ393288:KIQ393294 KSM393288:KSM393294 LCI393288:LCI393294 LME393288:LME393294 LWA393288:LWA393294 MFW393288:MFW393294 MPS393288:MPS393294 MZO393288:MZO393294 NJK393288:NJK393294 NTG393288:NTG393294 ODC393288:ODC393294 OMY393288:OMY393294 OWU393288:OWU393294 PGQ393288:PGQ393294 PQM393288:PQM393294 QAI393288:QAI393294 QKE393288:QKE393294 QUA393288:QUA393294 RDW393288:RDW393294 RNS393288:RNS393294 RXO393288:RXO393294 SHK393288:SHK393294 SRG393288:SRG393294 TBC393288:TBC393294 TKY393288:TKY393294 TUU393288:TUU393294 UEQ393288:UEQ393294 UOM393288:UOM393294 UYI393288:UYI393294 VIE393288:VIE393294 VSA393288:VSA393294 WBW393288:WBW393294 WLS393288:WLS393294 WVO393288:WVO393294 G458824:G458830 JC458824:JC458830 SY458824:SY458830 ACU458824:ACU458830 AMQ458824:AMQ458830 AWM458824:AWM458830 BGI458824:BGI458830 BQE458824:BQE458830 CAA458824:CAA458830 CJW458824:CJW458830 CTS458824:CTS458830 DDO458824:DDO458830 DNK458824:DNK458830 DXG458824:DXG458830 EHC458824:EHC458830 EQY458824:EQY458830 FAU458824:FAU458830 FKQ458824:FKQ458830 FUM458824:FUM458830 GEI458824:GEI458830 GOE458824:GOE458830 GYA458824:GYA458830 HHW458824:HHW458830 HRS458824:HRS458830 IBO458824:IBO458830 ILK458824:ILK458830 IVG458824:IVG458830 JFC458824:JFC458830 JOY458824:JOY458830 JYU458824:JYU458830 KIQ458824:KIQ458830 KSM458824:KSM458830 LCI458824:LCI458830 LME458824:LME458830 LWA458824:LWA458830 MFW458824:MFW458830 MPS458824:MPS458830 MZO458824:MZO458830 NJK458824:NJK458830 NTG458824:NTG458830 ODC458824:ODC458830 OMY458824:OMY458830 OWU458824:OWU458830 PGQ458824:PGQ458830 PQM458824:PQM458830 QAI458824:QAI458830 QKE458824:QKE458830 QUA458824:QUA458830 RDW458824:RDW458830 RNS458824:RNS458830 RXO458824:RXO458830 SHK458824:SHK458830 SRG458824:SRG458830 TBC458824:TBC458830 TKY458824:TKY458830 TUU458824:TUU458830 UEQ458824:UEQ458830 UOM458824:UOM458830 UYI458824:UYI458830 VIE458824:VIE458830 VSA458824:VSA458830 WBW458824:WBW458830 WLS458824:WLS458830 WVO458824:WVO458830 G524360:G524366 JC524360:JC524366 SY524360:SY524366 ACU524360:ACU524366 AMQ524360:AMQ524366 AWM524360:AWM524366 BGI524360:BGI524366 BQE524360:BQE524366 CAA524360:CAA524366 CJW524360:CJW524366 CTS524360:CTS524366 DDO524360:DDO524366 DNK524360:DNK524366 DXG524360:DXG524366 EHC524360:EHC524366 EQY524360:EQY524366 FAU524360:FAU524366 FKQ524360:FKQ524366 FUM524360:FUM524366 GEI524360:GEI524366 GOE524360:GOE524366 GYA524360:GYA524366 HHW524360:HHW524366 HRS524360:HRS524366 IBO524360:IBO524366 ILK524360:ILK524366 IVG524360:IVG524366 JFC524360:JFC524366 JOY524360:JOY524366 JYU524360:JYU524366 KIQ524360:KIQ524366 KSM524360:KSM524366 LCI524360:LCI524366 LME524360:LME524366 LWA524360:LWA524366 MFW524360:MFW524366 MPS524360:MPS524366 MZO524360:MZO524366 NJK524360:NJK524366 NTG524360:NTG524366 ODC524360:ODC524366 OMY524360:OMY524366 OWU524360:OWU524366 PGQ524360:PGQ524366 PQM524360:PQM524366 QAI524360:QAI524366 QKE524360:QKE524366 QUA524360:QUA524366 RDW524360:RDW524366 RNS524360:RNS524366 RXO524360:RXO524366 SHK524360:SHK524366 SRG524360:SRG524366 TBC524360:TBC524366 TKY524360:TKY524366 TUU524360:TUU524366 UEQ524360:UEQ524366 UOM524360:UOM524366 UYI524360:UYI524366 VIE524360:VIE524366 VSA524360:VSA524366 WBW524360:WBW524366 WLS524360:WLS524366 WVO524360:WVO524366 G589896:G589902 JC589896:JC589902 SY589896:SY589902 ACU589896:ACU589902 AMQ589896:AMQ589902 AWM589896:AWM589902 BGI589896:BGI589902 BQE589896:BQE589902 CAA589896:CAA589902 CJW589896:CJW589902 CTS589896:CTS589902 DDO589896:DDO589902 DNK589896:DNK589902 DXG589896:DXG589902 EHC589896:EHC589902 EQY589896:EQY589902 FAU589896:FAU589902 FKQ589896:FKQ589902 FUM589896:FUM589902 GEI589896:GEI589902 GOE589896:GOE589902 GYA589896:GYA589902 HHW589896:HHW589902 HRS589896:HRS589902 IBO589896:IBO589902 ILK589896:ILK589902 IVG589896:IVG589902 JFC589896:JFC589902 JOY589896:JOY589902 JYU589896:JYU589902 KIQ589896:KIQ589902 KSM589896:KSM589902 LCI589896:LCI589902 LME589896:LME589902 LWA589896:LWA589902 MFW589896:MFW589902 MPS589896:MPS589902 MZO589896:MZO589902 NJK589896:NJK589902 NTG589896:NTG589902 ODC589896:ODC589902 OMY589896:OMY589902 OWU589896:OWU589902 PGQ589896:PGQ589902 PQM589896:PQM589902 QAI589896:QAI589902 QKE589896:QKE589902 QUA589896:QUA589902 RDW589896:RDW589902 RNS589896:RNS589902 RXO589896:RXO589902 SHK589896:SHK589902 SRG589896:SRG589902 TBC589896:TBC589902 TKY589896:TKY589902 TUU589896:TUU589902 UEQ589896:UEQ589902 UOM589896:UOM589902 UYI589896:UYI589902 VIE589896:VIE589902 VSA589896:VSA589902 WBW589896:WBW589902 WLS589896:WLS589902 WVO589896:WVO589902 G655432:G655438 JC655432:JC655438 SY655432:SY655438 ACU655432:ACU655438 AMQ655432:AMQ655438 AWM655432:AWM655438 BGI655432:BGI655438 BQE655432:BQE655438 CAA655432:CAA655438 CJW655432:CJW655438 CTS655432:CTS655438 DDO655432:DDO655438 DNK655432:DNK655438 DXG655432:DXG655438 EHC655432:EHC655438 EQY655432:EQY655438 FAU655432:FAU655438 FKQ655432:FKQ655438 FUM655432:FUM655438 GEI655432:GEI655438 GOE655432:GOE655438 GYA655432:GYA655438 HHW655432:HHW655438 HRS655432:HRS655438 IBO655432:IBO655438 ILK655432:ILK655438 IVG655432:IVG655438 JFC655432:JFC655438 JOY655432:JOY655438 JYU655432:JYU655438 KIQ655432:KIQ655438 KSM655432:KSM655438 LCI655432:LCI655438 LME655432:LME655438 LWA655432:LWA655438 MFW655432:MFW655438 MPS655432:MPS655438 MZO655432:MZO655438 NJK655432:NJK655438 NTG655432:NTG655438 ODC655432:ODC655438 OMY655432:OMY655438 OWU655432:OWU655438 PGQ655432:PGQ655438 PQM655432:PQM655438 QAI655432:QAI655438 QKE655432:QKE655438 QUA655432:QUA655438 RDW655432:RDW655438 RNS655432:RNS655438 RXO655432:RXO655438 SHK655432:SHK655438 SRG655432:SRG655438 TBC655432:TBC655438 TKY655432:TKY655438 TUU655432:TUU655438 UEQ655432:UEQ655438 UOM655432:UOM655438 UYI655432:UYI655438 VIE655432:VIE655438 VSA655432:VSA655438 WBW655432:WBW655438 WLS655432:WLS655438 WVO655432:WVO655438 G720968:G720974 JC720968:JC720974 SY720968:SY720974 ACU720968:ACU720974 AMQ720968:AMQ720974 AWM720968:AWM720974 BGI720968:BGI720974 BQE720968:BQE720974 CAA720968:CAA720974 CJW720968:CJW720974 CTS720968:CTS720974 DDO720968:DDO720974 DNK720968:DNK720974 DXG720968:DXG720974 EHC720968:EHC720974 EQY720968:EQY720974 FAU720968:FAU720974 FKQ720968:FKQ720974 FUM720968:FUM720974 GEI720968:GEI720974 GOE720968:GOE720974 GYA720968:GYA720974 HHW720968:HHW720974 HRS720968:HRS720974 IBO720968:IBO720974 ILK720968:ILK720974 IVG720968:IVG720974 JFC720968:JFC720974 JOY720968:JOY720974 JYU720968:JYU720974 KIQ720968:KIQ720974 KSM720968:KSM720974 LCI720968:LCI720974 LME720968:LME720974 LWA720968:LWA720974 MFW720968:MFW720974 MPS720968:MPS720974 MZO720968:MZO720974 NJK720968:NJK720974 NTG720968:NTG720974 ODC720968:ODC720974 OMY720968:OMY720974 OWU720968:OWU720974 PGQ720968:PGQ720974 PQM720968:PQM720974 QAI720968:QAI720974 QKE720968:QKE720974 QUA720968:QUA720974 RDW720968:RDW720974 RNS720968:RNS720974 RXO720968:RXO720974 SHK720968:SHK720974 SRG720968:SRG720974 TBC720968:TBC720974 TKY720968:TKY720974 TUU720968:TUU720974 UEQ720968:UEQ720974 UOM720968:UOM720974 UYI720968:UYI720974 VIE720968:VIE720974 VSA720968:VSA720974 WBW720968:WBW720974 WLS720968:WLS720974 WVO720968:WVO720974 G786504:G786510 JC786504:JC786510 SY786504:SY786510 ACU786504:ACU786510 AMQ786504:AMQ786510 AWM786504:AWM786510 BGI786504:BGI786510 BQE786504:BQE786510 CAA786504:CAA786510 CJW786504:CJW786510 CTS786504:CTS786510 DDO786504:DDO786510 DNK786504:DNK786510 DXG786504:DXG786510 EHC786504:EHC786510 EQY786504:EQY786510 FAU786504:FAU786510 FKQ786504:FKQ786510 FUM786504:FUM786510 GEI786504:GEI786510 GOE786504:GOE786510 GYA786504:GYA786510 HHW786504:HHW786510 HRS786504:HRS786510 IBO786504:IBO786510 ILK786504:ILK786510 IVG786504:IVG786510 JFC786504:JFC786510 JOY786504:JOY786510 JYU786504:JYU786510 KIQ786504:KIQ786510 KSM786504:KSM786510 LCI786504:LCI786510 LME786504:LME786510 LWA786504:LWA786510 MFW786504:MFW786510 MPS786504:MPS786510 MZO786504:MZO786510 NJK786504:NJK786510 NTG786504:NTG786510 ODC786504:ODC786510 OMY786504:OMY786510 OWU786504:OWU786510 PGQ786504:PGQ786510 PQM786504:PQM786510 QAI786504:QAI786510 QKE786504:QKE786510 QUA786504:QUA786510 RDW786504:RDW786510 RNS786504:RNS786510 RXO786504:RXO786510 SHK786504:SHK786510 SRG786504:SRG786510 TBC786504:TBC786510 TKY786504:TKY786510 TUU786504:TUU786510 UEQ786504:UEQ786510 UOM786504:UOM786510 UYI786504:UYI786510 VIE786504:VIE786510 VSA786504:VSA786510 WBW786504:WBW786510 WLS786504:WLS786510 WVO786504:WVO786510 G852040:G852046 JC852040:JC852046 SY852040:SY852046 ACU852040:ACU852046 AMQ852040:AMQ852046 AWM852040:AWM852046 BGI852040:BGI852046 BQE852040:BQE852046 CAA852040:CAA852046 CJW852040:CJW852046 CTS852040:CTS852046 DDO852040:DDO852046 DNK852040:DNK852046 DXG852040:DXG852046 EHC852040:EHC852046 EQY852040:EQY852046 FAU852040:FAU852046 FKQ852040:FKQ852046 FUM852040:FUM852046 GEI852040:GEI852046 GOE852040:GOE852046 GYA852040:GYA852046 HHW852040:HHW852046 HRS852040:HRS852046 IBO852040:IBO852046 ILK852040:ILK852046 IVG852040:IVG852046 JFC852040:JFC852046 JOY852040:JOY852046 JYU852040:JYU852046 KIQ852040:KIQ852046 KSM852040:KSM852046 LCI852040:LCI852046 LME852040:LME852046 LWA852040:LWA852046 MFW852040:MFW852046 MPS852040:MPS852046 MZO852040:MZO852046 NJK852040:NJK852046 NTG852040:NTG852046 ODC852040:ODC852046 OMY852040:OMY852046 OWU852040:OWU852046 PGQ852040:PGQ852046 PQM852040:PQM852046 QAI852040:QAI852046 QKE852040:QKE852046 QUA852040:QUA852046 RDW852040:RDW852046 RNS852040:RNS852046 RXO852040:RXO852046 SHK852040:SHK852046 SRG852040:SRG852046 TBC852040:TBC852046 TKY852040:TKY852046 TUU852040:TUU852046 UEQ852040:UEQ852046 UOM852040:UOM852046 UYI852040:UYI852046 VIE852040:VIE852046 VSA852040:VSA852046 WBW852040:WBW852046 WLS852040:WLS852046 WVO852040:WVO852046 G917576:G917582 JC917576:JC917582 SY917576:SY917582 ACU917576:ACU917582 AMQ917576:AMQ917582 AWM917576:AWM917582 BGI917576:BGI917582 BQE917576:BQE917582 CAA917576:CAA917582 CJW917576:CJW917582 CTS917576:CTS917582 DDO917576:DDO917582 DNK917576:DNK917582 DXG917576:DXG917582 EHC917576:EHC917582 EQY917576:EQY917582 FAU917576:FAU917582 FKQ917576:FKQ917582 FUM917576:FUM917582 GEI917576:GEI917582 GOE917576:GOE917582 GYA917576:GYA917582 HHW917576:HHW917582 HRS917576:HRS917582 IBO917576:IBO917582 ILK917576:ILK917582 IVG917576:IVG917582 JFC917576:JFC917582 JOY917576:JOY917582 JYU917576:JYU917582 KIQ917576:KIQ917582 KSM917576:KSM917582 LCI917576:LCI917582 LME917576:LME917582 LWA917576:LWA917582 MFW917576:MFW917582 MPS917576:MPS917582 MZO917576:MZO917582 NJK917576:NJK917582 NTG917576:NTG917582 ODC917576:ODC917582 OMY917576:OMY917582 OWU917576:OWU917582 PGQ917576:PGQ917582 PQM917576:PQM917582 QAI917576:QAI917582 QKE917576:QKE917582 QUA917576:QUA917582 RDW917576:RDW917582 RNS917576:RNS917582 RXO917576:RXO917582 SHK917576:SHK917582 SRG917576:SRG917582 TBC917576:TBC917582 TKY917576:TKY917582 TUU917576:TUU917582 UEQ917576:UEQ917582 UOM917576:UOM917582 UYI917576:UYI917582 VIE917576:VIE917582 VSA917576:VSA917582 WBW917576:WBW917582 WLS917576:WLS917582 WVO917576:WVO917582 G983112:G983118 JC983112:JC983118 SY983112:SY983118 ACU983112:ACU983118 AMQ983112:AMQ983118 AWM983112:AWM983118 BGI983112:BGI983118 BQE983112:BQE983118 CAA983112:CAA983118 CJW983112:CJW983118 CTS983112:CTS983118 DDO983112:DDO983118 DNK983112:DNK983118 DXG983112:DXG983118 EHC983112:EHC983118 EQY983112:EQY983118 FAU983112:FAU983118 FKQ983112:FKQ983118 FUM983112:FUM983118 GEI983112:GEI983118 GOE983112:GOE983118 GYA983112:GYA983118 HHW983112:HHW983118 HRS983112:HRS983118 IBO983112:IBO983118 ILK983112:ILK983118 IVG983112:IVG983118 JFC983112:JFC983118 JOY983112:JOY983118 JYU983112:JYU983118 KIQ983112:KIQ983118 KSM983112:KSM983118 LCI983112:LCI983118 LME983112:LME983118 LWA983112:LWA983118 MFW983112:MFW983118 MPS983112:MPS983118 MZO983112:MZO983118 NJK983112:NJK983118 NTG983112:NTG983118 ODC983112:ODC983118 OMY983112:OMY983118 OWU983112:OWU983118 PGQ983112:PGQ983118 PQM983112:PQM983118 QAI983112:QAI983118 QKE983112:QKE983118 QUA983112:QUA983118 RDW983112:RDW983118 RNS983112:RNS983118 RXO983112:RXO983118 SHK983112:SHK983118 SRG983112:SRG983118 TBC983112:TBC983118 TKY983112:TKY983118 TUU983112:TUU983118 UEQ983112:UEQ983118 UOM983112:UOM983118 UYI983112:UYI983118 VIE983112:VIE983118 VSA983112:VSA983118 WBW983112:WBW983118 WLS983112:WLS983118 WVO983112:WVO983118 WVO983104:WVO983110 G65592:G65598 JC65592:JC65598 SY65592:SY65598 ACU65592:ACU65598 AMQ65592:AMQ65598 AWM65592:AWM65598 BGI65592:BGI65598 BQE65592:BQE65598 CAA65592:CAA65598 CJW65592:CJW65598 CTS65592:CTS65598 DDO65592:DDO65598 DNK65592:DNK65598 DXG65592:DXG65598 EHC65592:EHC65598 EQY65592:EQY65598 FAU65592:FAU65598 FKQ65592:FKQ65598 FUM65592:FUM65598 GEI65592:GEI65598 GOE65592:GOE65598 GYA65592:GYA65598 HHW65592:HHW65598 HRS65592:HRS65598 IBO65592:IBO65598 ILK65592:ILK65598 IVG65592:IVG65598 JFC65592:JFC65598 JOY65592:JOY65598 JYU65592:JYU65598 KIQ65592:KIQ65598 KSM65592:KSM65598 LCI65592:LCI65598 LME65592:LME65598 LWA65592:LWA65598 MFW65592:MFW65598 MPS65592:MPS65598 MZO65592:MZO65598 NJK65592:NJK65598 NTG65592:NTG65598 ODC65592:ODC65598 OMY65592:OMY65598 OWU65592:OWU65598 PGQ65592:PGQ65598 PQM65592:PQM65598 QAI65592:QAI65598 QKE65592:QKE65598 QUA65592:QUA65598 RDW65592:RDW65598 RNS65592:RNS65598 RXO65592:RXO65598 SHK65592:SHK65598 SRG65592:SRG65598 TBC65592:TBC65598 TKY65592:TKY65598 TUU65592:TUU65598 UEQ65592:UEQ65598 UOM65592:UOM65598 UYI65592:UYI65598 VIE65592:VIE65598 VSA65592:VSA65598 WBW65592:WBW65598 WLS65592:WLS65598 WVO65592:WVO65598 G131128:G131134 JC131128:JC131134 SY131128:SY131134 ACU131128:ACU131134 AMQ131128:AMQ131134 AWM131128:AWM131134 BGI131128:BGI131134 BQE131128:BQE131134 CAA131128:CAA131134 CJW131128:CJW131134 CTS131128:CTS131134 DDO131128:DDO131134 DNK131128:DNK131134 DXG131128:DXG131134 EHC131128:EHC131134 EQY131128:EQY131134 FAU131128:FAU131134 FKQ131128:FKQ131134 FUM131128:FUM131134 GEI131128:GEI131134 GOE131128:GOE131134 GYA131128:GYA131134 HHW131128:HHW131134 HRS131128:HRS131134 IBO131128:IBO131134 ILK131128:ILK131134 IVG131128:IVG131134 JFC131128:JFC131134 JOY131128:JOY131134 JYU131128:JYU131134 KIQ131128:KIQ131134 KSM131128:KSM131134 LCI131128:LCI131134 LME131128:LME131134 LWA131128:LWA131134 MFW131128:MFW131134 MPS131128:MPS131134 MZO131128:MZO131134 NJK131128:NJK131134 NTG131128:NTG131134 ODC131128:ODC131134 OMY131128:OMY131134 OWU131128:OWU131134 PGQ131128:PGQ131134 PQM131128:PQM131134 QAI131128:QAI131134 QKE131128:QKE131134 QUA131128:QUA131134 RDW131128:RDW131134 RNS131128:RNS131134 RXO131128:RXO131134 SHK131128:SHK131134 SRG131128:SRG131134 TBC131128:TBC131134 TKY131128:TKY131134 TUU131128:TUU131134 UEQ131128:UEQ131134 UOM131128:UOM131134 UYI131128:UYI131134 VIE131128:VIE131134 VSA131128:VSA131134 WBW131128:WBW131134 WLS131128:WLS131134 WVO131128:WVO131134 G196664:G196670 JC196664:JC196670 SY196664:SY196670 ACU196664:ACU196670 AMQ196664:AMQ196670 AWM196664:AWM196670 BGI196664:BGI196670 BQE196664:BQE196670 CAA196664:CAA196670 CJW196664:CJW196670 CTS196664:CTS196670 DDO196664:DDO196670 DNK196664:DNK196670 DXG196664:DXG196670 EHC196664:EHC196670 EQY196664:EQY196670 FAU196664:FAU196670 FKQ196664:FKQ196670 FUM196664:FUM196670 GEI196664:GEI196670 GOE196664:GOE196670 GYA196664:GYA196670 HHW196664:HHW196670 HRS196664:HRS196670 IBO196664:IBO196670 ILK196664:ILK196670 IVG196664:IVG196670 JFC196664:JFC196670 JOY196664:JOY196670 JYU196664:JYU196670 KIQ196664:KIQ196670 KSM196664:KSM196670 LCI196664:LCI196670 LME196664:LME196670 LWA196664:LWA196670 MFW196664:MFW196670 MPS196664:MPS196670 MZO196664:MZO196670 NJK196664:NJK196670 NTG196664:NTG196670 ODC196664:ODC196670 OMY196664:OMY196670 OWU196664:OWU196670 PGQ196664:PGQ196670 PQM196664:PQM196670 QAI196664:QAI196670 QKE196664:QKE196670 QUA196664:QUA196670 RDW196664:RDW196670 RNS196664:RNS196670 RXO196664:RXO196670 SHK196664:SHK196670 SRG196664:SRG196670 TBC196664:TBC196670 TKY196664:TKY196670 TUU196664:TUU196670 UEQ196664:UEQ196670 UOM196664:UOM196670 UYI196664:UYI196670 VIE196664:VIE196670 VSA196664:VSA196670 WBW196664:WBW196670 WLS196664:WLS196670 WVO196664:WVO196670 G262200:G262206 JC262200:JC262206 SY262200:SY262206 ACU262200:ACU262206 AMQ262200:AMQ262206 AWM262200:AWM262206 BGI262200:BGI262206 BQE262200:BQE262206 CAA262200:CAA262206 CJW262200:CJW262206 CTS262200:CTS262206 DDO262200:DDO262206 DNK262200:DNK262206 DXG262200:DXG262206 EHC262200:EHC262206 EQY262200:EQY262206 FAU262200:FAU262206 FKQ262200:FKQ262206 FUM262200:FUM262206 GEI262200:GEI262206 GOE262200:GOE262206 GYA262200:GYA262206 HHW262200:HHW262206 HRS262200:HRS262206 IBO262200:IBO262206 ILK262200:ILK262206 IVG262200:IVG262206 JFC262200:JFC262206 JOY262200:JOY262206 JYU262200:JYU262206 KIQ262200:KIQ262206 KSM262200:KSM262206 LCI262200:LCI262206 LME262200:LME262206 LWA262200:LWA262206 MFW262200:MFW262206 MPS262200:MPS262206 MZO262200:MZO262206 NJK262200:NJK262206 NTG262200:NTG262206 ODC262200:ODC262206 OMY262200:OMY262206 OWU262200:OWU262206 PGQ262200:PGQ262206 PQM262200:PQM262206 QAI262200:QAI262206 QKE262200:QKE262206 QUA262200:QUA262206 RDW262200:RDW262206 RNS262200:RNS262206 RXO262200:RXO262206 SHK262200:SHK262206 SRG262200:SRG262206 TBC262200:TBC262206 TKY262200:TKY262206 TUU262200:TUU262206 UEQ262200:UEQ262206 UOM262200:UOM262206 UYI262200:UYI262206 VIE262200:VIE262206 VSA262200:VSA262206 WBW262200:WBW262206 WLS262200:WLS262206 WVO262200:WVO262206 G327736:G327742 JC327736:JC327742 SY327736:SY327742 ACU327736:ACU327742 AMQ327736:AMQ327742 AWM327736:AWM327742 BGI327736:BGI327742 BQE327736:BQE327742 CAA327736:CAA327742 CJW327736:CJW327742 CTS327736:CTS327742 DDO327736:DDO327742 DNK327736:DNK327742 DXG327736:DXG327742 EHC327736:EHC327742 EQY327736:EQY327742 FAU327736:FAU327742 FKQ327736:FKQ327742 FUM327736:FUM327742 GEI327736:GEI327742 GOE327736:GOE327742 GYA327736:GYA327742 HHW327736:HHW327742 HRS327736:HRS327742 IBO327736:IBO327742 ILK327736:ILK327742 IVG327736:IVG327742 JFC327736:JFC327742 JOY327736:JOY327742 JYU327736:JYU327742 KIQ327736:KIQ327742 KSM327736:KSM327742 LCI327736:LCI327742 LME327736:LME327742 LWA327736:LWA327742 MFW327736:MFW327742 MPS327736:MPS327742 MZO327736:MZO327742 NJK327736:NJK327742 NTG327736:NTG327742 ODC327736:ODC327742 OMY327736:OMY327742 OWU327736:OWU327742 PGQ327736:PGQ327742 PQM327736:PQM327742 QAI327736:QAI327742 QKE327736:QKE327742 QUA327736:QUA327742 RDW327736:RDW327742 RNS327736:RNS327742 RXO327736:RXO327742 SHK327736:SHK327742 SRG327736:SRG327742 TBC327736:TBC327742 TKY327736:TKY327742 TUU327736:TUU327742 UEQ327736:UEQ327742 UOM327736:UOM327742 UYI327736:UYI327742 VIE327736:VIE327742 VSA327736:VSA327742 WBW327736:WBW327742 WLS327736:WLS327742 WVO327736:WVO327742 G393272:G393278 JC393272:JC393278 SY393272:SY393278 ACU393272:ACU393278 AMQ393272:AMQ393278 AWM393272:AWM393278 BGI393272:BGI393278 BQE393272:BQE393278 CAA393272:CAA393278 CJW393272:CJW393278 CTS393272:CTS393278 DDO393272:DDO393278 DNK393272:DNK393278 DXG393272:DXG393278 EHC393272:EHC393278 EQY393272:EQY393278 FAU393272:FAU393278 FKQ393272:FKQ393278 FUM393272:FUM393278 GEI393272:GEI393278 GOE393272:GOE393278 GYA393272:GYA393278 HHW393272:HHW393278 HRS393272:HRS393278 IBO393272:IBO393278 ILK393272:ILK393278 IVG393272:IVG393278 JFC393272:JFC393278 JOY393272:JOY393278 JYU393272:JYU393278 KIQ393272:KIQ393278 KSM393272:KSM393278 LCI393272:LCI393278 LME393272:LME393278 LWA393272:LWA393278 MFW393272:MFW393278 MPS393272:MPS393278 MZO393272:MZO393278 NJK393272:NJK393278 NTG393272:NTG393278 ODC393272:ODC393278 OMY393272:OMY393278 OWU393272:OWU393278 PGQ393272:PGQ393278 PQM393272:PQM393278 QAI393272:QAI393278 QKE393272:QKE393278 QUA393272:QUA393278 RDW393272:RDW393278 RNS393272:RNS393278 RXO393272:RXO393278 SHK393272:SHK393278 SRG393272:SRG393278 TBC393272:TBC393278 TKY393272:TKY393278 TUU393272:TUU393278 UEQ393272:UEQ393278 UOM393272:UOM393278 UYI393272:UYI393278 VIE393272:VIE393278 VSA393272:VSA393278 WBW393272:WBW393278 WLS393272:WLS393278 WVO393272:WVO393278 G458808:G458814 JC458808:JC458814 SY458808:SY458814 ACU458808:ACU458814 AMQ458808:AMQ458814 AWM458808:AWM458814 BGI458808:BGI458814 BQE458808:BQE458814 CAA458808:CAA458814 CJW458808:CJW458814 CTS458808:CTS458814 DDO458808:DDO458814 DNK458808:DNK458814 DXG458808:DXG458814 EHC458808:EHC458814 EQY458808:EQY458814 FAU458808:FAU458814 FKQ458808:FKQ458814 FUM458808:FUM458814 GEI458808:GEI458814 GOE458808:GOE458814 GYA458808:GYA458814 HHW458808:HHW458814 HRS458808:HRS458814 IBO458808:IBO458814 ILK458808:ILK458814 IVG458808:IVG458814 JFC458808:JFC458814 JOY458808:JOY458814 JYU458808:JYU458814 KIQ458808:KIQ458814 KSM458808:KSM458814 LCI458808:LCI458814 LME458808:LME458814 LWA458808:LWA458814 MFW458808:MFW458814 MPS458808:MPS458814 MZO458808:MZO458814 NJK458808:NJK458814 NTG458808:NTG458814 ODC458808:ODC458814 OMY458808:OMY458814 OWU458808:OWU458814 PGQ458808:PGQ458814 PQM458808:PQM458814 QAI458808:QAI458814 QKE458808:QKE458814 QUA458808:QUA458814 RDW458808:RDW458814 RNS458808:RNS458814 RXO458808:RXO458814 SHK458808:SHK458814 SRG458808:SRG458814 TBC458808:TBC458814 TKY458808:TKY458814 TUU458808:TUU458814 UEQ458808:UEQ458814 UOM458808:UOM458814 UYI458808:UYI458814 VIE458808:VIE458814 VSA458808:VSA458814 WBW458808:WBW458814 WLS458808:WLS458814 WVO458808:WVO458814 G524344:G524350 JC524344:JC524350 SY524344:SY524350 ACU524344:ACU524350 AMQ524344:AMQ524350 AWM524344:AWM524350 BGI524344:BGI524350 BQE524344:BQE524350 CAA524344:CAA524350 CJW524344:CJW524350 CTS524344:CTS524350 DDO524344:DDO524350 DNK524344:DNK524350 DXG524344:DXG524350 EHC524344:EHC524350 EQY524344:EQY524350 FAU524344:FAU524350 FKQ524344:FKQ524350 FUM524344:FUM524350 GEI524344:GEI524350 GOE524344:GOE524350 GYA524344:GYA524350 HHW524344:HHW524350 HRS524344:HRS524350 IBO524344:IBO524350 ILK524344:ILK524350 IVG524344:IVG524350 JFC524344:JFC524350 JOY524344:JOY524350 JYU524344:JYU524350 KIQ524344:KIQ524350 KSM524344:KSM524350 LCI524344:LCI524350 LME524344:LME524350 LWA524344:LWA524350 MFW524344:MFW524350 MPS524344:MPS524350 MZO524344:MZO524350 NJK524344:NJK524350 NTG524344:NTG524350 ODC524344:ODC524350 OMY524344:OMY524350 OWU524344:OWU524350 PGQ524344:PGQ524350 PQM524344:PQM524350 QAI524344:QAI524350 QKE524344:QKE524350 QUA524344:QUA524350 RDW524344:RDW524350 RNS524344:RNS524350 RXO524344:RXO524350 SHK524344:SHK524350 SRG524344:SRG524350 TBC524344:TBC524350 TKY524344:TKY524350 TUU524344:TUU524350 UEQ524344:UEQ524350 UOM524344:UOM524350 UYI524344:UYI524350 VIE524344:VIE524350 VSA524344:VSA524350 WBW524344:WBW524350 WLS524344:WLS524350 WVO524344:WVO524350 G589880:G589886 JC589880:JC589886 SY589880:SY589886 ACU589880:ACU589886 AMQ589880:AMQ589886 AWM589880:AWM589886 BGI589880:BGI589886 BQE589880:BQE589886 CAA589880:CAA589886 CJW589880:CJW589886 CTS589880:CTS589886 DDO589880:DDO589886 DNK589880:DNK589886 DXG589880:DXG589886 EHC589880:EHC589886 EQY589880:EQY589886 FAU589880:FAU589886 FKQ589880:FKQ589886 FUM589880:FUM589886 GEI589880:GEI589886 GOE589880:GOE589886 GYA589880:GYA589886 HHW589880:HHW589886 HRS589880:HRS589886 IBO589880:IBO589886 ILK589880:ILK589886 IVG589880:IVG589886 JFC589880:JFC589886 JOY589880:JOY589886 JYU589880:JYU589886 KIQ589880:KIQ589886 KSM589880:KSM589886 LCI589880:LCI589886 LME589880:LME589886 LWA589880:LWA589886 MFW589880:MFW589886 MPS589880:MPS589886 MZO589880:MZO589886 NJK589880:NJK589886 NTG589880:NTG589886 ODC589880:ODC589886 OMY589880:OMY589886 OWU589880:OWU589886 PGQ589880:PGQ589886 PQM589880:PQM589886 QAI589880:QAI589886 QKE589880:QKE589886 QUA589880:QUA589886 RDW589880:RDW589886 RNS589880:RNS589886 RXO589880:RXO589886 SHK589880:SHK589886 SRG589880:SRG589886 TBC589880:TBC589886 TKY589880:TKY589886 TUU589880:TUU589886 UEQ589880:UEQ589886 UOM589880:UOM589886 UYI589880:UYI589886 VIE589880:VIE589886 VSA589880:VSA589886 WBW589880:WBW589886 WLS589880:WLS589886 WVO589880:WVO589886 G655416:G655422 JC655416:JC655422 SY655416:SY655422 ACU655416:ACU655422 AMQ655416:AMQ655422 AWM655416:AWM655422 BGI655416:BGI655422 BQE655416:BQE655422 CAA655416:CAA655422 CJW655416:CJW655422 CTS655416:CTS655422 DDO655416:DDO655422 DNK655416:DNK655422 DXG655416:DXG655422 EHC655416:EHC655422 EQY655416:EQY655422 FAU655416:FAU655422 FKQ655416:FKQ655422 FUM655416:FUM655422 GEI655416:GEI655422 GOE655416:GOE655422 GYA655416:GYA655422 HHW655416:HHW655422 HRS655416:HRS655422 IBO655416:IBO655422 ILK655416:ILK655422 IVG655416:IVG655422 JFC655416:JFC655422 JOY655416:JOY655422 JYU655416:JYU655422 KIQ655416:KIQ655422 KSM655416:KSM655422 LCI655416:LCI655422 LME655416:LME655422 LWA655416:LWA655422 MFW655416:MFW655422 MPS655416:MPS655422 MZO655416:MZO655422 NJK655416:NJK655422 NTG655416:NTG655422 ODC655416:ODC655422 OMY655416:OMY655422 OWU655416:OWU655422 PGQ655416:PGQ655422 PQM655416:PQM655422 QAI655416:QAI655422 QKE655416:QKE655422 QUA655416:QUA655422 RDW655416:RDW655422 RNS655416:RNS655422 RXO655416:RXO655422 SHK655416:SHK655422 SRG655416:SRG655422 TBC655416:TBC655422 TKY655416:TKY655422 TUU655416:TUU655422 UEQ655416:UEQ655422 UOM655416:UOM655422 UYI655416:UYI655422 VIE655416:VIE655422 VSA655416:VSA655422 WBW655416:WBW655422 WLS655416:WLS655422 WVO655416:WVO655422 G720952:G720958 JC720952:JC720958 SY720952:SY720958 ACU720952:ACU720958 AMQ720952:AMQ720958 AWM720952:AWM720958 BGI720952:BGI720958 BQE720952:BQE720958 CAA720952:CAA720958 CJW720952:CJW720958 CTS720952:CTS720958 DDO720952:DDO720958 DNK720952:DNK720958 DXG720952:DXG720958 EHC720952:EHC720958 EQY720952:EQY720958 FAU720952:FAU720958 FKQ720952:FKQ720958 FUM720952:FUM720958 GEI720952:GEI720958 GOE720952:GOE720958 GYA720952:GYA720958 HHW720952:HHW720958 HRS720952:HRS720958 IBO720952:IBO720958 ILK720952:ILK720958 IVG720952:IVG720958 JFC720952:JFC720958 JOY720952:JOY720958 JYU720952:JYU720958 KIQ720952:KIQ720958 KSM720952:KSM720958 LCI720952:LCI720958 LME720952:LME720958 LWA720952:LWA720958 MFW720952:MFW720958 MPS720952:MPS720958 MZO720952:MZO720958 NJK720952:NJK720958 NTG720952:NTG720958 ODC720952:ODC720958 OMY720952:OMY720958 OWU720952:OWU720958 PGQ720952:PGQ720958 PQM720952:PQM720958 QAI720952:QAI720958 QKE720952:QKE720958 QUA720952:QUA720958 RDW720952:RDW720958 RNS720952:RNS720958 RXO720952:RXO720958 SHK720952:SHK720958 SRG720952:SRG720958 TBC720952:TBC720958 TKY720952:TKY720958 TUU720952:TUU720958 UEQ720952:UEQ720958 UOM720952:UOM720958 UYI720952:UYI720958 VIE720952:VIE720958 VSA720952:VSA720958 WBW720952:WBW720958 WLS720952:WLS720958 WVO720952:WVO720958 G786488:G786494 JC786488:JC786494 SY786488:SY786494 ACU786488:ACU786494 AMQ786488:AMQ786494 AWM786488:AWM786494 BGI786488:BGI786494 BQE786488:BQE786494 CAA786488:CAA786494 CJW786488:CJW786494 CTS786488:CTS786494 DDO786488:DDO786494 DNK786488:DNK786494 DXG786488:DXG786494 EHC786488:EHC786494 EQY786488:EQY786494 FAU786488:FAU786494 FKQ786488:FKQ786494 FUM786488:FUM786494 GEI786488:GEI786494 GOE786488:GOE786494 GYA786488:GYA786494 HHW786488:HHW786494 HRS786488:HRS786494 IBO786488:IBO786494 ILK786488:ILK786494 IVG786488:IVG786494 JFC786488:JFC786494 JOY786488:JOY786494 JYU786488:JYU786494 KIQ786488:KIQ786494 KSM786488:KSM786494 LCI786488:LCI786494 LME786488:LME786494 LWA786488:LWA786494 MFW786488:MFW786494 MPS786488:MPS786494 MZO786488:MZO786494 NJK786488:NJK786494 NTG786488:NTG786494 ODC786488:ODC786494 OMY786488:OMY786494 OWU786488:OWU786494 PGQ786488:PGQ786494 PQM786488:PQM786494 QAI786488:QAI786494 QKE786488:QKE786494 QUA786488:QUA786494 RDW786488:RDW786494 RNS786488:RNS786494 RXO786488:RXO786494 SHK786488:SHK786494 SRG786488:SRG786494 TBC786488:TBC786494 TKY786488:TKY786494 TUU786488:TUU786494 UEQ786488:UEQ786494 UOM786488:UOM786494 UYI786488:UYI786494 VIE786488:VIE786494 VSA786488:VSA786494 WBW786488:WBW786494 WLS786488:WLS786494 WVO786488:WVO786494 G852024:G852030 JC852024:JC852030 SY852024:SY852030 ACU852024:ACU852030 AMQ852024:AMQ852030 AWM852024:AWM852030 BGI852024:BGI852030 BQE852024:BQE852030 CAA852024:CAA852030 CJW852024:CJW852030 CTS852024:CTS852030 DDO852024:DDO852030 DNK852024:DNK852030 DXG852024:DXG852030 EHC852024:EHC852030 EQY852024:EQY852030 FAU852024:FAU852030 FKQ852024:FKQ852030 FUM852024:FUM852030 GEI852024:GEI852030 GOE852024:GOE852030 GYA852024:GYA852030 HHW852024:HHW852030 HRS852024:HRS852030 IBO852024:IBO852030 ILK852024:ILK852030 IVG852024:IVG852030 JFC852024:JFC852030 JOY852024:JOY852030 JYU852024:JYU852030 KIQ852024:KIQ852030 KSM852024:KSM852030 LCI852024:LCI852030 LME852024:LME852030 LWA852024:LWA852030 MFW852024:MFW852030 MPS852024:MPS852030 MZO852024:MZO852030 NJK852024:NJK852030 NTG852024:NTG852030 ODC852024:ODC852030 OMY852024:OMY852030 OWU852024:OWU852030 PGQ852024:PGQ852030 PQM852024:PQM852030 QAI852024:QAI852030 QKE852024:QKE852030 QUA852024:QUA852030 RDW852024:RDW852030 RNS852024:RNS852030 RXO852024:RXO852030 SHK852024:SHK852030 SRG852024:SRG852030 TBC852024:TBC852030 TKY852024:TKY852030 TUU852024:TUU852030 UEQ852024:UEQ852030 UOM852024:UOM852030 UYI852024:UYI852030 VIE852024:VIE852030 VSA852024:VSA852030 WBW852024:WBW852030 WLS852024:WLS852030 WVO852024:WVO852030 G917560:G917566 JC917560:JC917566 SY917560:SY917566 ACU917560:ACU917566 AMQ917560:AMQ917566 AWM917560:AWM917566 BGI917560:BGI917566 BQE917560:BQE917566 CAA917560:CAA917566 CJW917560:CJW917566 CTS917560:CTS917566 DDO917560:DDO917566 DNK917560:DNK917566 DXG917560:DXG917566 EHC917560:EHC917566 EQY917560:EQY917566 FAU917560:FAU917566 FKQ917560:FKQ917566 FUM917560:FUM917566 GEI917560:GEI917566 GOE917560:GOE917566 GYA917560:GYA917566 HHW917560:HHW917566 HRS917560:HRS917566 IBO917560:IBO917566 ILK917560:ILK917566 IVG917560:IVG917566 JFC917560:JFC917566 JOY917560:JOY917566 JYU917560:JYU917566 KIQ917560:KIQ917566 KSM917560:KSM917566 LCI917560:LCI917566 LME917560:LME917566 LWA917560:LWA917566 MFW917560:MFW917566 MPS917560:MPS917566 MZO917560:MZO917566 NJK917560:NJK917566 NTG917560:NTG917566 ODC917560:ODC917566 OMY917560:OMY917566 OWU917560:OWU917566 PGQ917560:PGQ917566 PQM917560:PQM917566 QAI917560:QAI917566 QKE917560:QKE917566 QUA917560:QUA917566 RDW917560:RDW917566 RNS917560:RNS917566 RXO917560:RXO917566 SHK917560:SHK917566 SRG917560:SRG917566 TBC917560:TBC917566 TKY917560:TKY917566 TUU917560:TUU917566 UEQ917560:UEQ917566 UOM917560:UOM917566 UYI917560:UYI917566 VIE917560:VIE917566 VSA917560:VSA917566 WBW917560:WBW917566 WLS917560:WLS917566 WVO917560:WVO917566 G983096:G983102 JC983096:JC983102 SY983096:SY983102 ACU983096:ACU983102 AMQ983096:AMQ983102 AWM983096:AWM983102 BGI983096:BGI983102 BQE983096:BQE983102 CAA983096:CAA983102 CJW983096:CJW983102 CTS983096:CTS983102 DDO983096:DDO983102 DNK983096:DNK983102 DXG983096:DXG983102 EHC983096:EHC983102 EQY983096:EQY983102 FAU983096:FAU983102 FKQ983096:FKQ983102 FUM983096:FUM983102 GEI983096:GEI983102 GOE983096:GOE983102 GYA983096:GYA983102 HHW983096:HHW983102 HRS983096:HRS983102 IBO983096:IBO983102 ILK983096:ILK983102 IVG983096:IVG983102 JFC983096:JFC983102 JOY983096:JOY983102 JYU983096:JYU983102 KIQ983096:KIQ983102 KSM983096:KSM983102 LCI983096:LCI983102 LME983096:LME983102 LWA983096:LWA983102 MFW983096:MFW983102 MPS983096:MPS983102 MZO983096:MZO983102 NJK983096:NJK983102 NTG983096:NTG983102 ODC983096:ODC983102 OMY983096:OMY983102 OWU983096:OWU983102 PGQ983096:PGQ983102 PQM983096:PQM983102 QAI983096:QAI983102 QKE983096:QKE983102 QUA983096:QUA983102 RDW983096:RDW983102 RNS983096:RNS983102 RXO983096:RXO983102 SHK983096:SHK983102 SRG983096:SRG983102 TBC983096:TBC983102 TKY983096:TKY983102 TUU983096:TUU983102 UEQ983096:UEQ983102 UOM983096:UOM983102 UYI983096:UYI983102 VIE983096:VIE983102 VSA983096:VSA983102 WBW983096:WBW983102 WLS983096:WLS983102 WVO983096:WVO983102 G64:G70 JC64:JC70 SY64:SY70 ACU64:ACU70 AMQ64:AMQ70 AWM64:AWM70 BGI64:BGI70 BQE64:BQE70 CAA64:CAA70 CJW64:CJW70 CTS64:CTS70 DDO64:DDO70 DNK64:DNK70 DXG64:DXG70 EHC64:EHC70 EQY64:EQY70 FAU64:FAU70 FKQ64:FKQ70 FUM64:FUM70 GEI64:GEI70 GOE64:GOE70 GYA64:GYA70 HHW64:HHW70 HRS64:HRS70 IBO64:IBO70 ILK64:ILK70 IVG64:IVG70 JFC64:JFC70 JOY64:JOY70 JYU64:JYU70 KIQ64:KIQ70 KSM64:KSM70 LCI64:LCI70 LME64:LME70 LWA64:LWA70 MFW64:MFW70 MPS64:MPS70 MZO64:MZO70 NJK64:NJK70 NTG64:NTG70 ODC64:ODC70 OMY64:OMY70 OWU64:OWU70 PGQ64:PGQ70 PQM64:PQM70 QAI64:QAI70 QKE64:QKE70 QUA64:QUA70 RDW64:RDW70 RNS64:RNS70 RXO64:RXO70 SHK64:SHK70 SRG64:SRG70 TBC64:TBC70 TKY64:TKY70 TUU64:TUU70 UEQ64:UEQ70 UOM64:UOM70 UYI64:UYI70 VIE64:VIE70 VSA64:VSA70 WBW64:WBW70 WLS64:WLS70 WVO64:WVO70 G65600:G65606 JC65600:JC65606 SY65600:SY65606 ACU65600:ACU65606 AMQ65600:AMQ65606 AWM65600:AWM65606 BGI65600:BGI65606 BQE65600:BQE65606 CAA65600:CAA65606 CJW65600:CJW65606 CTS65600:CTS65606 DDO65600:DDO65606 DNK65600:DNK65606 DXG65600:DXG65606 EHC65600:EHC65606 EQY65600:EQY65606 FAU65600:FAU65606 FKQ65600:FKQ65606 FUM65600:FUM65606 GEI65600:GEI65606 GOE65600:GOE65606 GYA65600:GYA65606 HHW65600:HHW65606 HRS65600:HRS65606 IBO65600:IBO65606 ILK65600:ILK65606 IVG65600:IVG65606 JFC65600:JFC65606 JOY65600:JOY65606 JYU65600:JYU65606 KIQ65600:KIQ65606 KSM65600:KSM65606 LCI65600:LCI65606 LME65600:LME65606 LWA65600:LWA65606 MFW65600:MFW65606 MPS65600:MPS65606 MZO65600:MZO65606 NJK65600:NJK65606 NTG65600:NTG65606 ODC65600:ODC65606 OMY65600:OMY65606 OWU65600:OWU65606 PGQ65600:PGQ65606 PQM65600:PQM65606 QAI65600:QAI65606 QKE65600:QKE65606 QUA65600:QUA65606 RDW65600:RDW65606 RNS65600:RNS65606 RXO65600:RXO65606 SHK65600:SHK65606 SRG65600:SRG65606 TBC65600:TBC65606 TKY65600:TKY65606 TUU65600:TUU65606 UEQ65600:UEQ65606 UOM65600:UOM65606 UYI65600:UYI65606 VIE65600:VIE65606 VSA65600:VSA65606 WBW65600:WBW65606 WLS65600:WLS65606 WVO65600:WVO65606 G131136:G131142 JC131136:JC131142 SY131136:SY131142 ACU131136:ACU131142 AMQ131136:AMQ131142 AWM131136:AWM131142 BGI131136:BGI131142 BQE131136:BQE131142 CAA131136:CAA131142 CJW131136:CJW131142 CTS131136:CTS131142 DDO131136:DDO131142 DNK131136:DNK131142 DXG131136:DXG131142 EHC131136:EHC131142 EQY131136:EQY131142 FAU131136:FAU131142 FKQ131136:FKQ131142 FUM131136:FUM131142 GEI131136:GEI131142 GOE131136:GOE131142 GYA131136:GYA131142 HHW131136:HHW131142 HRS131136:HRS131142 IBO131136:IBO131142 ILK131136:ILK131142 IVG131136:IVG131142 JFC131136:JFC131142 JOY131136:JOY131142 JYU131136:JYU131142 KIQ131136:KIQ131142 KSM131136:KSM131142 LCI131136:LCI131142 LME131136:LME131142 LWA131136:LWA131142 MFW131136:MFW131142 MPS131136:MPS131142 MZO131136:MZO131142 NJK131136:NJK131142 NTG131136:NTG131142 ODC131136:ODC131142 OMY131136:OMY131142 OWU131136:OWU131142 PGQ131136:PGQ131142 PQM131136:PQM131142 QAI131136:QAI131142 QKE131136:QKE131142 QUA131136:QUA131142 RDW131136:RDW131142 RNS131136:RNS131142 RXO131136:RXO131142 SHK131136:SHK131142 SRG131136:SRG131142 TBC131136:TBC131142 TKY131136:TKY131142 TUU131136:TUU131142 UEQ131136:UEQ131142 UOM131136:UOM131142 UYI131136:UYI131142 VIE131136:VIE131142 VSA131136:VSA131142 WBW131136:WBW131142 WLS131136:WLS131142 WVO131136:WVO131142 G196672:G196678 JC196672:JC196678 SY196672:SY196678 ACU196672:ACU196678 AMQ196672:AMQ196678 AWM196672:AWM196678 BGI196672:BGI196678 BQE196672:BQE196678 CAA196672:CAA196678 CJW196672:CJW196678 CTS196672:CTS196678 DDO196672:DDO196678 DNK196672:DNK196678 DXG196672:DXG196678 EHC196672:EHC196678 EQY196672:EQY196678 FAU196672:FAU196678 FKQ196672:FKQ196678 FUM196672:FUM196678 GEI196672:GEI196678 GOE196672:GOE196678 GYA196672:GYA196678 HHW196672:HHW196678 HRS196672:HRS196678 IBO196672:IBO196678 ILK196672:ILK196678 IVG196672:IVG196678 JFC196672:JFC196678 JOY196672:JOY196678 JYU196672:JYU196678 KIQ196672:KIQ196678 KSM196672:KSM196678 LCI196672:LCI196678 LME196672:LME196678 LWA196672:LWA196678 MFW196672:MFW196678 MPS196672:MPS196678 MZO196672:MZO196678 NJK196672:NJK196678 NTG196672:NTG196678 ODC196672:ODC196678 OMY196672:OMY196678 OWU196672:OWU196678 PGQ196672:PGQ196678 PQM196672:PQM196678 QAI196672:QAI196678 QKE196672:QKE196678 QUA196672:QUA196678 RDW196672:RDW196678 RNS196672:RNS196678 RXO196672:RXO196678 SHK196672:SHK196678 SRG196672:SRG196678 TBC196672:TBC196678 TKY196672:TKY196678 TUU196672:TUU196678 UEQ196672:UEQ196678 UOM196672:UOM196678 UYI196672:UYI196678 VIE196672:VIE196678 VSA196672:VSA196678 WBW196672:WBW196678 WLS196672:WLS196678 WVO196672:WVO196678 G262208:G262214 JC262208:JC262214 SY262208:SY262214 ACU262208:ACU262214 AMQ262208:AMQ262214 AWM262208:AWM262214 BGI262208:BGI262214 BQE262208:BQE262214 CAA262208:CAA262214 CJW262208:CJW262214 CTS262208:CTS262214 DDO262208:DDO262214 DNK262208:DNK262214 DXG262208:DXG262214 EHC262208:EHC262214 EQY262208:EQY262214 FAU262208:FAU262214 FKQ262208:FKQ262214 FUM262208:FUM262214 GEI262208:GEI262214 GOE262208:GOE262214 GYA262208:GYA262214 HHW262208:HHW262214 HRS262208:HRS262214 IBO262208:IBO262214 ILK262208:ILK262214 IVG262208:IVG262214 JFC262208:JFC262214 JOY262208:JOY262214 JYU262208:JYU262214 KIQ262208:KIQ262214 KSM262208:KSM262214 LCI262208:LCI262214 LME262208:LME262214 LWA262208:LWA262214 MFW262208:MFW262214 MPS262208:MPS262214 MZO262208:MZO262214 NJK262208:NJK262214 NTG262208:NTG262214 ODC262208:ODC262214 OMY262208:OMY262214 OWU262208:OWU262214 PGQ262208:PGQ262214 PQM262208:PQM262214 QAI262208:QAI262214 QKE262208:QKE262214 QUA262208:QUA262214 RDW262208:RDW262214 RNS262208:RNS262214 RXO262208:RXO262214 SHK262208:SHK262214 SRG262208:SRG262214 TBC262208:TBC262214 TKY262208:TKY262214 TUU262208:TUU262214 UEQ262208:UEQ262214 UOM262208:UOM262214 UYI262208:UYI262214 VIE262208:VIE262214 VSA262208:VSA262214 WBW262208:WBW262214 WLS262208:WLS262214 WVO262208:WVO262214 G327744:G327750 JC327744:JC327750 SY327744:SY327750 ACU327744:ACU327750 AMQ327744:AMQ327750 AWM327744:AWM327750 BGI327744:BGI327750 BQE327744:BQE327750 CAA327744:CAA327750 CJW327744:CJW327750 CTS327744:CTS327750 DDO327744:DDO327750 DNK327744:DNK327750 DXG327744:DXG327750 EHC327744:EHC327750 EQY327744:EQY327750 FAU327744:FAU327750 FKQ327744:FKQ327750 FUM327744:FUM327750 GEI327744:GEI327750 GOE327744:GOE327750 GYA327744:GYA327750 HHW327744:HHW327750 HRS327744:HRS327750 IBO327744:IBO327750 ILK327744:ILK327750 IVG327744:IVG327750 JFC327744:JFC327750 JOY327744:JOY327750 JYU327744:JYU327750 KIQ327744:KIQ327750 KSM327744:KSM327750 LCI327744:LCI327750 LME327744:LME327750 LWA327744:LWA327750 MFW327744:MFW327750 MPS327744:MPS327750 MZO327744:MZO327750 NJK327744:NJK327750 NTG327744:NTG327750 ODC327744:ODC327750 OMY327744:OMY327750 OWU327744:OWU327750 PGQ327744:PGQ327750 PQM327744:PQM327750 QAI327744:QAI327750 QKE327744:QKE327750 QUA327744:QUA327750 RDW327744:RDW327750 RNS327744:RNS327750 RXO327744:RXO327750 SHK327744:SHK327750 SRG327744:SRG327750 TBC327744:TBC327750 TKY327744:TKY327750 TUU327744:TUU327750 UEQ327744:UEQ327750 UOM327744:UOM327750 UYI327744:UYI327750 VIE327744:VIE327750 VSA327744:VSA327750 WBW327744:WBW327750 WLS327744:WLS327750 WVO327744:WVO327750 G393280:G393286 JC393280:JC393286 SY393280:SY393286 ACU393280:ACU393286 AMQ393280:AMQ393286 AWM393280:AWM393286 BGI393280:BGI393286 BQE393280:BQE393286 CAA393280:CAA393286 CJW393280:CJW393286 CTS393280:CTS393286 DDO393280:DDO393286 DNK393280:DNK393286 DXG393280:DXG393286 EHC393280:EHC393286 EQY393280:EQY393286 FAU393280:FAU393286 FKQ393280:FKQ393286 FUM393280:FUM393286 GEI393280:GEI393286 GOE393280:GOE393286 GYA393280:GYA393286 HHW393280:HHW393286 HRS393280:HRS393286 IBO393280:IBO393286 ILK393280:ILK393286 IVG393280:IVG393286 JFC393280:JFC393286 JOY393280:JOY393286 JYU393280:JYU393286 KIQ393280:KIQ393286 KSM393280:KSM393286 LCI393280:LCI393286 LME393280:LME393286 LWA393280:LWA393286 MFW393280:MFW393286 MPS393280:MPS393286 MZO393280:MZO393286 NJK393280:NJK393286 NTG393280:NTG393286 ODC393280:ODC393286 OMY393280:OMY393286 OWU393280:OWU393286 PGQ393280:PGQ393286 PQM393280:PQM393286 QAI393280:QAI393286 QKE393280:QKE393286 QUA393280:QUA393286 RDW393280:RDW393286 RNS393280:RNS393286 RXO393280:RXO393286 SHK393280:SHK393286 SRG393280:SRG393286 TBC393280:TBC393286 TKY393280:TKY393286 TUU393280:TUU393286 UEQ393280:UEQ393286 UOM393280:UOM393286 UYI393280:UYI393286 VIE393280:VIE393286 VSA393280:VSA393286 WBW393280:WBW393286 WLS393280:WLS393286 WVO393280:WVO393286 G458816:G458822 JC458816:JC458822 SY458816:SY458822 ACU458816:ACU458822 AMQ458816:AMQ458822 AWM458816:AWM458822 BGI458816:BGI458822 BQE458816:BQE458822 CAA458816:CAA458822 CJW458816:CJW458822 CTS458816:CTS458822 DDO458816:DDO458822 DNK458816:DNK458822 DXG458816:DXG458822 EHC458816:EHC458822 EQY458816:EQY458822 FAU458816:FAU458822 FKQ458816:FKQ458822 FUM458816:FUM458822 GEI458816:GEI458822 GOE458816:GOE458822 GYA458816:GYA458822 HHW458816:HHW458822 HRS458816:HRS458822 IBO458816:IBO458822 ILK458816:ILK458822 IVG458816:IVG458822 JFC458816:JFC458822 JOY458816:JOY458822 JYU458816:JYU458822 KIQ458816:KIQ458822 KSM458816:KSM458822 LCI458816:LCI458822 LME458816:LME458822 LWA458816:LWA458822 MFW458816:MFW458822 MPS458816:MPS458822 MZO458816:MZO458822 NJK458816:NJK458822 NTG458816:NTG458822 ODC458816:ODC458822 OMY458816:OMY458822 OWU458816:OWU458822 PGQ458816:PGQ458822 PQM458816:PQM458822 QAI458816:QAI458822 QKE458816:QKE458822 QUA458816:QUA458822 RDW458816:RDW458822 RNS458816:RNS458822 RXO458816:RXO458822 SHK458816:SHK458822 SRG458816:SRG458822 TBC458816:TBC458822 TKY458816:TKY458822 TUU458816:TUU458822 UEQ458816:UEQ458822 UOM458816:UOM458822 UYI458816:UYI458822 VIE458816:VIE458822 VSA458816:VSA458822 WBW458816:WBW458822 WLS458816:WLS458822 WVO458816:WVO458822 G524352:G524358 JC524352:JC524358 SY524352:SY524358 ACU524352:ACU524358 AMQ524352:AMQ524358 AWM524352:AWM524358 BGI524352:BGI524358 BQE524352:BQE524358 CAA524352:CAA524358 CJW524352:CJW524358 CTS524352:CTS524358 DDO524352:DDO524358 DNK524352:DNK524358 DXG524352:DXG524358 EHC524352:EHC524358 EQY524352:EQY524358 FAU524352:FAU524358 FKQ524352:FKQ524358 FUM524352:FUM524358 GEI524352:GEI524358 GOE524352:GOE524358 GYA524352:GYA524358 HHW524352:HHW524358 HRS524352:HRS524358 IBO524352:IBO524358 ILK524352:ILK524358 IVG524352:IVG524358 JFC524352:JFC524358 JOY524352:JOY524358 JYU524352:JYU524358 KIQ524352:KIQ524358 KSM524352:KSM524358 LCI524352:LCI524358 LME524352:LME524358 LWA524352:LWA524358 MFW524352:MFW524358 MPS524352:MPS524358 MZO524352:MZO524358 NJK524352:NJK524358 NTG524352:NTG524358 ODC524352:ODC524358 OMY524352:OMY524358 OWU524352:OWU524358 PGQ524352:PGQ524358 PQM524352:PQM524358 QAI524352:QAI524358 QKE524352:QKE524358 QUA524352:QUA524358 RDW524352:RDW524358 RNS524352:RNS524358 RXO524352:RXO524358 SHK524352:SHK524358 SRG524352:SRG524358 TBC524352:TBC524358 TKY524352:TKY524358 TUU524352:TUU524358 UEQ524352:UEQ524358 UOM524352:UOM524358 UYI524352:UYI524358 VIE524352:VIE524358 VSA524352:VSA524358 WBW524352:WBW524358 WLS524352:WLS524358 WVO524352:WVO524358 G589888:G589894 JC589888:JC589894 SY589888:SY589894 ACU589888:ACU589894 AMQ589888:AMQ589894 AWM589888:AWM589894 BGI589888:BGI589894 BQE589888:BQE589894 CAA589888:CAA589894 CJW589888:CJW589894 CTS589888:CTS589894 DDO589888:DDO589894 DNK589888:DNK589894 DXG589888:DXG589894 EHC589888:EHC589894 EQY589888:EQY589894 FAU589888:FAU589894 FKQ589888:FKQ589894 FUM589888:FUM589894 GEI589888:GEI589894 GOE589888:GOE589894 GYA589888:GYA589894 HHW589888:HHW589894 HRS589888:HRS589894 IBO589888:IBO589894 ILK589888:ILK589894 IVG589888:IVG589894 JFC589888:JFC589894 JOY589888:JOY589894 JYU589888:JYU589894 KIQ589888:KIQ589894 KSM589888:KSM589894 LCI589888:LCI589894 LME589888:LME589894 LWA589888:LWA589894 MFW589888:MFW589894 MPS589888:MPS589894 MZO589888:MZO589894 NJK589888:NJK589894 NTG589888:NTG589894 ODC589888:ODC589894 OMY589888:OMY589894 OWU589888:OWU589894 PGQ589888:PGQ589894 PQM589888:PQM589894 QAI589888:QAI589894 QKE589888:QKE589894 QUA589888:QUA589894 RDW589888:RDW589894 RNS589888:RNS589894 RXO589888:RXO589894 SHK589888:SHK589894 SRG589888:SRG589894 TBC589888:TBC589894 TKY589888:TKY589894 TUU589888:TUU589894 UEQ589888:UEQ589894 UOM589888:UOM589894 UYI589888:UYI589894 VIE589888:VIE589894 VSA589888:VSA589894 WBW589888:WBW589894 WLS589888:WLS589894 WVO589888:WVO589894 G655424:G655430 JC655424:JC655430 SY655424:SY655430 ACU655424:ACU655430 AMQ655424:AMQ655430 AWM655424:AWM655430 BGI655424:BGI655430 BQE655424:BQE655430 CAA655424:CAA655430 CJW655424:CJW655430 CTS655424:CTS655430 DDO655424:DDO655430 DNK655424:DNK655430 DXG655424:DXG655430 EHC655424:EHC655430 EQY655424:EQY655430 FAU655424:FAU655430 FKQ655424:FKQ655430 FUM655424:FUM655430 GEI655424:GEI655430 GOE655424:GOE655430 GYA655424:GYA655430 HHW655424:HHW655430 HRS655424:HRS655430 IBO655424:IBO655430 ILK655424:ILK655430 IVG655424:IVG655430 JFC655424:JFC655430 JOY655424:JOY655430 JYU655424:JYU655430 KIQ655424:KIQ655430 KSM655424:KSM655430 LCI655424:LCI655430 LME655424:LME655430 LWA655424:LWA655430 MFW655424:MFW655430 MPS655424:MPS655430 MZO655424:MZO655430 NJK655424:NJK655430 NTG655424:NTG655430 ODC655424:ODC655430 OMY655424:OMY655430 OWU655424:OWU655430 PGQ655424:PGQ655430 PQM655424:PQM655430 QAI655424:QAI655430 QKE655424:QKE655430 QUA655424:QUA655430 RDW655424:RDW655430 RNS655424:RNS655430 RXO655424:RXO655430 SHK655424:SHK655430 SRG655424:SRG655430 TBC655424:TBC655430 TKY655424:TKY655430 TUU655424:TUU655430 UEQ655424:UEQ655430 UOM655424:UOM655430 UYI655424:UYI655430 VIE655424:VIE655430 VSA655424:VSA655430 WBW655424:WBW655430 WLS655424:WLS655430 WVO655424:WVO655430 G720960:G720966 JC720960:JC720966 SY720960:SY720966 ACU720960:ACU720966 AMQ720960:AMQ720966 AWM720960:AWM720966 BGI720960:BGI720966 BQE720960:BQE720966 CAA720960:CAA720966 CJW720960:CJW720966 CTS720960:CTS720966 DDO720960:DDO720966 DNK720960:DNK720966 DXG720960:DXG720966 EHC720960:EHC720966 EQY720960:EQY720966 FAU720960:FAU720966 FKQ720960:FKQ720966 FUM720960:FUM720966 GEI720960:GEI720966 GOE720960:GOE720966 GYA720960:GYA720966 HHW720960:HHW720966 HRS720960:HRS720966 IBO720960:IBO720966 ILK720960:ILK720966 IVG720960:IVG720966 JFC720960:JFC720966 JOY720960:JOY720966 JYU720960:JYU720966 KIQ720960:KIQ720966 KSM720960:KSM720966 LCI720960:LCI720966 LME720960:LME720966 LWA720960:LWA720966 MFW720960:MFW720966 MPS720960:MPS720966 MZO720960:MZO720966 NJK720960:NJK720966 NTG720960:NTG720966 ODC720960:ODC720966 OMY720960:OMY720966 OWU720960:OWU720966 PGQ720960:PGQ720966 PQM720960:PQM720966 QAI720960:QAI720966 QKE720960:QKE720966 QUA720960:QUA720966 RDW720960:RDW720966 RNS720960:RNS720966 RXO720960:RXO720966 SHK720960:SHK720966 SRG720960:SRG720966 TBC720960:TBC720966 TKY720960:TKY720966 TUU720960:TUU720966 UEQ720960:UEQ720966 UOM720960:UOM720966 UYI720960:UYI720966 VIE720960:VIE720966 VSA720960:VSA720966 WBW720960:WBW720966 WLS720960:WLS720966 WVO720960:WVO720966 G786496:G786502 JC786496:JC786502 SY786496:SY786502 ACU786496:ACU786502 AMQ786496:AMQ786502 AWM786496:AWM786502 BGI786496:BGI786502 BQE786496:BQE786502 CAA786496:CAA786502 CJW786496:CJW786502 CTS786496:CTS786502 DDO786496:DDO786502 DNK786496:DNK786502 DXG786496:DXG786502 EHC786496:EHC786502 EQY786496:EQY786502 FAU786496:FAU786502 FKQ786496:FKQ786502 FUM786496:FUM786502 GEI786496:GEI786502 GOE786496:GOE786502 GYA786496:GYA786502 HHW786496:HHW786502 HRS786496:HRS786502 IBO786496:IBO786502 ILK786496:ILK786502 IVG786496:IVG786502 JFC786496:JFC786502 JOY786496:JOY786502 JYU786496:JYU786502 KIQ786496:KIQ786502 KSM786496:KSM786502 LCI786496:LCI786502 LME786496:LME786502 LWA786496:LWA786502 MFW786496:MFW786502 MPS786496:MPS786502 MZO786496:MZO786502 NJK786496:NJK786502 NTG786496:NTG786502 ODC786496:ODC786502 OMY786496:OMY786502 OWU786496:OWU786502 PGQ786496:PGQ786502 PQM786496:PQM786502 QAI786496:QAI786502 QKE786496:QKE786502 QUA786496:QUA786502 RDW786496:RDW786502 RNS786496:RNS786502 RXO786496:RXO786502 SHK786496:SHK786502 SRG786496:SRG786502 TBC786496:TBC786502 TKY786496:TKY786502 TUU786496:TUU786502 UEQ786496:UEQ786502 UOM786496:UOM786502 UYI786496:UYI786502 VIE786496:VIE786502 VSA786496:VSA786502 WBW786496:WBW786502 WLS786496:WLS786502 WVO786496:WVO786502 G852032:G852038 JC852032:JC852038 SY852032:SY852038 ACU852032:ACU852038 AMQ852032:AMQ852038 AWM852032:AWM852038 BGI852032:BGI852038 BQE852032:BQE852038 CAA852032:CAA852038 CJW852032:CJW852038 CTS852032:CTS852038 DDO852032:DDO852038 DNK852032:DNK852038 DXG852032:DXG852038 EHC852032:EHC852038 EQY852032:EQY852038 FAU852032:FAU852038 FKQ852032:FKQ852038 FUM852032:FUM852038 GEI852032:GEI852038 GOE852032:GOE852038 GYA852032:GYA852038 HHW852032:HHW852038 HRS852032:HRS852038 IBO852032:IBO852038 ILK852032:ILK852038 IVG852032:IVG852038 JFC852032:JFC852038 JOY852032:JOY852038 JYU852032:JYU852038 KIQ852032:KIQ852038 KSM852032:KSM852038 LCI852032:LCI852038 LME852032:LME852038 LWA852032:LWA852038 MFW852032:MFW852038 MPS852032:MPS852038 MZO852032:MZO852038 NJK852032:NJK852038 NTG852032:NTG852038 ODC852032:ODC852038 OMY852032:OMY852038 OWU852032:OWU852038 PGQ852032:PGQ852038 PQM852032:PQM852038 QAI852032:QAI852038 QKE852032:QKE852038 QUA852032:QUA852038 RDW852032:RDW852038 RNS852032:RNS852038 RXO852032:RXO852038 SHK852032:SHK852038 SRG852032:SRG852038 TBC852032:TBC852038 TKY852032:TKY852038 TUU852032:TUU852038 UEQ852032:UEQ852038 UOM852032:UOM852038 UYI852032:UYI852038 VIE852032:VIE852038 VSA852032:VSA852038 WBW852032:WBW852038 WLS852032:WLS852038 WVO852032:WVO852038 G917568:G917574 JC917568:JC917574 SY917568:SY917574 ACU917568:ACU917574 AMQ917568:AMQ917574 AWM917568:AWM917574 BGI917568:BGI917574 BQE917568:BQE917574 CAA917568:CAA917574 CJW917568:CJW917574 CTS917568:CTS917574 DDO917568:DDO917574 DNK917568:DNK917574 DXG917568:DXG917574 EHC917568:EHC917574 EQY917568:EQY917574 FAU917568:FAU917574 FKQ917568:FKQ917574 FUM917568:FUM917574 GEI917568:GEI917574 GOE917568:GOE917574 GYA917568:GYA917574 HHW917568:HHW917574 HRS917568:HRS917574 IBO917568:IBO917574 ILK917568:ILK917574 IVG917568:IVG917574 JFC917568:JFC917574 JOY917568:JOY917574 JYU917568:JYU917574 KIQ917568:KIQ917574 KSM917568:KSM917574 LCI917568:LCI917574 LME917568:LME917574 LWA917568:LWA917574 MFW917568:MFW917574 MPS917568:MPS917574 MZO917568:MZO917574 NJK917568:NJK917574 NTG917568:NTG917574 ODC917568:ODC917574 OMY917568:OMY917574 OWU917568:OWU917574 PGQ917568:PGQ917574 PQM917568:PQM917574 QAI917568:QAI917574 QKE917568:QKE917574 QUA917568:QUA917574 RDW917568:RDW917574 RNS917568:RNS917574 RXO917568:RXO917574 SHK917568:SHK917574 SRG917568:SRG917574 TBC917568:TBC917574 TKY917568:TKY917574 TUU917568:TUU917574 UEQ917568:UEQ917574 UOM917568:UOM917574 UYI917568:UYI917574 VIE917568:VIE917574 VSA917568:VSA917574 WBW917568:WBW917574 WLS917568:WLS917574 WVO917568:WVO917574 G983104:G983110 JC983104:JC983110 SY983104:SY983110 ACU983104:ACU983110 AMQ983104:AMQ983110 AWM983104:AWM983110 BGI983104:BGI983110 BQE983104:BQE983110 CAA983104:CAA983110 CJW983104:CJW983110 CTS983104:CTS983110 DDO983104:DDO983110 DNK983104:DNK983110 DXG983104:DXG983110 EHC983104:EHC983110 EQY983104:EQY983110 FAU983104:FAU983110 FKQ983104:FKQ983110 FUM983104:FUM983110 GEI983104:GEI983110 GOE983104:GOE983110 GYA983104:GYA983110 HHW983104:HHW983110 HRS983104:HRS983110 IBO983104:IBO983110 ILK983104:ILK983110 IVG983104:IVG983110 JFC983104:JFC983110 JOY983104:JOY983110 JYU983104:JYU983110 KIQ983104:KIQ983110 KSM983104:KSM983110 LCI983104:LCI983110 LME983104:LME983110 LWA983104:LWA983110 MFW983104:MFW983110 MPS983104:MPS983110 MZO983104:MZO983110 NJK983104:NJK983110 NTG983104:NTG983110 ODC983104:ODC983110 OMY983104:OMY983110 OWU983104:OWU983110 PGQ983104:PGQ983110 PQM983104:PQM983110 QAI983104:QAI983110 QKE983104:QKE983110 QUA983104:QUA983110 RDW983104:RDW983110 RNS983104:RNS983110 RXO983104:RXO983110 SHK983104:SHK983110 SRG983104:SRG983110 TBC983104:TBC983110 TKY983104:TKY983110 TUU983104:TUU983110 UEQ983104:UEQ983110 UOM983104:UOM983110 UYI983104:UYI983110 VIE983104:VIE983110 VSA983104:VSA983110 WBW983104:WBW983110 WLS983104:WLS983110 WVO34:WVO62 WLS34:WLS62 WBW34:WBW62 VSA34:VSA62 VIE34:VIE62 UYI34:UYI62 UOM34:UOM62 UEQ34:UEQ62 TUU34:TUU62 TKY34:TKY62 TBC34:TBC62 SRG34:SRG62 SHK34:SHK62 RXO34:RXO62 RNS34:RNS62 RDW34:RDW62 QUA34:QUA62 QKE34:QKE62 QAI34:QAI62 PQM34:PQM62 PGQ34:PGQ62 OWU34:OWU62 OMY34:OMY62 ODC34:ODC62 NTG34:NTG62 NJK34:NJK62 MZO34:MZO62 MPS34:MPS62 MFW34:MFW62 LWA34:LWA62 LME34:LME62 LCI34:LCI62 KSM34:KSM62 KIQ34:KIQ62 JYU34:JYU62 JOY34:JOY62 JFC34:JFC62 IVG34:IVG62 ILK34:ILK62 IBO34:IBO62 HRS34:HRS62 HHW34:HHW62 GYA34:GYA62 GOE34:GOE62 GEI34:GEI62 FUM34:FUM62 FKQ34:FKQ62 FAU34:FAU62 EQY34:EQY62 EHC34:EHC62 DXG34:DXG62 DNK34:DNK62 DDO34:DDO62 CTS34:CTS62 CJW34:CJW62 CAA34:CAA62 BQE34:BQE62 BGI34:BGI62 AWM34:AWM62 AMQ34:AMQ62 ACU34:ACU62 SY34:SY62 JC34:JC62 G34:G62">
      <formula1>$E$95:$E$96</formula1>
    </dataValidation>
  </dataValidations>
  <pageMargins left="0.7" right="0.7" top="0.75" bottom="0.75" header="0.3" footer="0.3"/>
  <pageSetup orientation="portrait" verticalDpi="0" r:id="rId1"/>
  <extLst>
    <ext xmlns:x14="http://schemas.microsoft.com/office/spreadsheetml/2009/9/main" uri="{CCE6A557-97BC-4b89-ADB6-D9C93CAAB3DF}">
      <x14:dataValidations xmlns:xm="http://schemas.microsoft.com/office/excel/2006/main" count="3">
        <x14:dataValidation type="list" allowBlank="1" showInputMessage="1" showErrorMessage="1">
          <x14:formula1>
            <xm:f>$D$95:$D$99</xm:f>
          </x14:formula1>
          <xm:sqref>WWC27:WWC32 F27:F32 JB27:JB32 SX27:SX32 ACT27:ACT32 AMP27:AMP32 AWL27:AWL32 BGH27:BGH32 BQD27:BQD32 BZZ27:BZZ32 CJV27:CJV32 CTR27:CTR32 DDN27:DDN32 DNJ27:DNJ32 DXF27:DXF32 EHB27:EHB32 EQX27:EQX32 FAT27:FAT32 FKP27:FKP32 FUL27:FUL32 GEH27:GEH32 GOD27:GOD32 GXZ27:GXZ32 HHV27:HHV32 HRR27:HRR32 IBN27:IBN32 ILJ27:ILJ32 IVF27:IVF32 JFB27:JFB32 JOX27:JOX32 JYT27:JYT32 KIP27:KIP32 KSL27:KSL32 LCH27:LCH32 LMD27:LMD32 LVZ27:LVZ32 MFV27:MFV32 MPR27:MPR32 MZN27:MZN32 NJJ27:NJJ32 NTF27:NTF32 ODB27:ODB32 OMX27:OMX32 OWT27:OWT32 PGP27:PGP32 PQL27:PQL32 QAH27:QAH32 QKD27:QKD32 QTZ27:QTZ32 RDV27:RDV32 RNR27:RNR32 RXN27:RXN32 SHJ27:SHJ32 SRF27:SRF32 TBB27:TBB32 TKX27:TKX32 TUT27:TUT32 UEP27:UEP32 UOL27:UOL32 UYH27:UYH32 VID27:VID32 VRZ27:VRZ32 WBV27:WBV32 WLR27:WLR32 F65590 JB65590 SX65590 ACT65590 AMP65590 AWL65590 BGH65590 BQD65590 BZZ65590 CJV65590 CTR65590 DDN65590 DNJ65590 DXF65590 EHB65590 EQX65590 FAT65590 FKP65590 FUL65590 GEH65590 GOD65590 GXZ65590 HHV65590 HRR65590 IBN65590 ILJ65590 IVF65590 JFB65590 JOX65590 JYT65590 KIP65590 KSL65590 LCH65590 LMD65590 LVZ65590 MFV65590 MPR65590 MZN65590 NJJ65590 NTF65590 ODB65590 OMX65590 OWT65590 PGP65590 PQL65590 QAH65590 QKD65590 QTZ65590 RDV65590 RNR65590 RXN65590 SHJ65590 SRF65590 TBB65590 TKX65590 TUT65590 UEP65590 UOL65590 UYH65590 VID65590 VRZ65590 WBV65590 WLR65590 WVN65590 F131126 JB131126 SX131126 ACT131126 AMP131126 AWL131126 BGH131126 BQD131126 BZZ131126 CJV131126 CTR131126 DDN131126 DNJ131126 DXF131126 EHB131126 EQX131126 FAT131126 FKP131126 FUL131126 GEH131126 GOD131126 GXZ131126 HHV131126 HRR131126 IBN131126 ILJ131126 IVF131126 JFB131126 JOX131126 JYT131126 KIP131126 KSL131126 LCH131126 LMD131126 LVZ131126 MFV131126 MPR131126 MZN131126 NJJ131126 NTF131126 ODB131126 OMX131126 OWT131126 PGP131126 PQL131126 QAH131126 QKD131126 QTZ131126 RDV131126 RNR131126 RXN131126 SHJ131126 SRF131126 TBB131126 TKX131126 TUT131126 UEP131126 UOL131126 UYH131126 VID131126 VRZ131126 WBV131126 WLR131126 WVN131126 F196662 JB196662 SX196662 ACT196662 AMP196662 AWL196662 BGH196662 BQD196662 BZZ196662 CJV196662 CTR196662 DDN196662 DNJ196662 DXF196662 EHB196662 EQX196662 FAT196662 FKP196662 FUL196662 GEH196662 GOD196662 GXZ196662 HHV196662 HRR196662 IBN196662 ILJ196662 IVF196662 JFB196662 JOX196662 JYT196662 KIP196662 KSL196662 LCH196662 LMD196662 LVZ196662 MFV196662 MPR196662 MZN196662 NJJ196662 NTF196662 ODB196662 OMX196662 OWT196662 PGP196662 PQL196662 QAH196662 QKD196662 QTZ196662 RDV196662 RNR196662 RXN196662 SHJ196662 SRF196662 TBB196662 TKX196662 TUT196662 UEP196662 UOL196662 UYH196662 VID196662 VRZ196662 WBV196662 WLR196662 WVN196662 F262198 JB262198 SX262198 ACT262198 AMP262198 AWL262198 BGH262198 BQD262198 BZZ262198 CJV262198 CTR262198 DDN262198 DNJ262198 DXF262198 EHB262198 EQX262198 FAT262198 FKP262198 FUL262198 GEH262198 GOD262198 GXZ262198 HHV262198 HRR262198 IBN262198 ILJ262198 IVF262198 JFB262198 JOX262198 JYT262198 KIP262198 KSL262198 LCH262198 LMD262198 LVZ262198 MFV262198 MPR262198 MZN262198 NJJ262198 NTF262198 ODB262198 OMX262198 OWT262198 PGP262198 PQL262198 QAH262198 QKD262198 QTZ262198 RDV262198 RNR262198 RXN262198 SHJ262198 SRF262198 TBB262198 TKX262198 TUT262198 UEP262198 UOL262198 UYH262198 VID262198 VRZ262198 WBV262198 WLR262198 WVN262198 F327734 JB327734 SX327734 ACT327734 AMP327734 AWL327734 BGH327734 BQD327734 BZZ327734 CJV327734 CTR327734 DDN327734 DNJ327734 DXF327734 EHB327734 EQX327734 FAT327734 FKP327734 FUL327734 GEH327734 GOD327734 GXZ327734 HHV327734 HRR327734 IBN327734 ILJ327734 IVF327734 JFB327734 JOX327734 JYT327734 KIP327734 KSL327734 LCH327734 LMD327734 LVZ327734 MFV327734 MPR327734 MZN327734 NJJ327734 NTF327734 ODB327734 OMX327734 OWT327734 PGP327734 PQL327734 QAH327734 QKD327734 QTZ327734 RDV327734 RNR327734 RXN327734 SHJ327734 SRF327734 TBB327734 TKX327734 TUT327734 UEP327734 UOL327734 UYH327734 VID327734 VRZ327734 WBV327734 WLR327734 WVN327734 F393270 JB393270 SX393270 ACT393270 AMP393270 AWL393270 BGH393270 BQD393270 BZZ393270 CJV393270 CTR393270 DDN393270 DNJ393270 DXF393270 EHB393270 EQX393270 FAT393270 FKP393270 FUL393270 GEH393270 GOD393270 GXZ393270 HHV393270 HRR393270 IBN393270 ILJ393270 IVF393270 JFB393270 JOX393270 JYT393270 KIP393270 KSL393270 LCH393270 LMD393270 LVZ393270 MFV393270 MPR393270 MZN393270 NJJ393270 NTF393270 ODB393270 OMX393270 OWT393270 PGP393270 PQL393270 QAH393270 QKD393270 QTZ393270 RDV393270 RNR393270 RXN393270 SHJ393270 SRF393270 TBB393270 TKX393270 TUT393270 UEP393270 UOL393270 UYH393270 VID393270 VRZ393270 WBV393270 WLR393270 WVN393270 F458806 JB458806 SX458806 ACT458806 AMP458806 AWL458806 BGH458806 BQD458806 BZZ458806 CJV458806 CTR458806 DDN458806 DNJ458806 DXF458806 EHB458806 EQX458806 FAT458806 FKP458806 FUL458806 GEH458806 GOD458806 GXZ458806 HHV458806 HRR458806 IBN458806 ILJ458806 IVF458806 JFB458806 JOX458806 JYT458806 KIP458806 KSL458806 LCH458806 LMD458806 LVZ458806 MFV458806 MPR458806 MZN458806 NJJ458806 NTF458806 ODB458806 OMX458806 OWT458806 PGP458806 PQL458806 QAH458806 QKD458806 QTZ458806 RDV458806 RNR458806 RXN458806 SHJ458806 SRF458806 TBB458806 TKX458806 TUT458806 UEP458806 UOL458806 UYH458806 VID458806 VRZ458806 WBV458806 WLR458806 WVN458806 F524342 JB524342 SX524342 ACT524342 AMP524342 AWL524342 BGH524342 BQD524342 BZZ524342 CJV524342 CTR524342 DDN524342 DNJ524342 DXF524342 EHB524342 EQX524342 FAT524342 FKP524342 FUL524342 GEH524342 GOD524342 GXZ524342 HHV524342 HRR524342 IBN524342 ILJ524342 IVF524342 JFB524342 JOX524342 JYT524342 KIP524342 KSL524342 LCH524342 LMD524342 LVZ524342 MFV524342 MPR524342 MZN524342 NJJ524342 NTF524342 ODB524342 OMX524342 OWT524342 PGP524342 PQL524342 QAH524342 QKD524342 QTZ524342 RDV524342 RNR524342 RXN524342 SHJ524342 SRF524342 TBB524342 TKX524342 TUT524342 UEP524342 UOL524342 UYH524342 VID524342 VRZ524342 WBV524342 WLR524342 WVN524342 F589878 JB589878 SX589878 ACT589878 AMP589878 AWL589878 BGH589878 BQD589878 BZZ589878 CJV589878 CTR589878 DDN589878 DNJ589878 DXF589878 EHB589878 EQX589878 FAT589878 FKP589878 FUL589878 GEH589878 GOD589878 GXZ589878 HHV589878 HRR589878 IBN589878 ILJ589878 IVF589878 JFB589878 JOX589878 JYT589878 KIP589878 KSL589878 LCH589878 LMD589878 LVZ589878 MFV589878 MPR589878 MZN589878 NJJ589878 NTF589878 ODB589878 OMX589878 OWT589878 PGP589878 PQL589878 QAH589878 QKD589878 QTZ589878 RDV589878 RNR589878 RXN589878 SHJ589878 SRF589878 TBB589878 TKX589878 TUT589878 UEP589878 UOL589878 UYH589878 VID589878 VRZ589878 WBV589878 WLR589878 WVN589878 F655414 JB655414 SX655414 ACT655414 AMP655414 AWL655414 BGH655414 BQD655414 BZZ655414 CJV655414 CTR655414 DDN655414 DNJ655414 DXF655414 EHB655414 EQX655414 FAT655414 FKP655414 FUL655414 GEH655414 GOD655414 GXZ655414 HHV655414 HRR655414 IBN655414 ILJ655414 IVF655414 JFB655414 JOX655414 JYT655414 KIP655414 KSL655414 LCH655414 LMD655414 LVZ655414 MFV655414 MPR655414 MZN655414 NJJ655414 NTF655414 ODB655414 OMX655414 OWT655414 PGP655414 PQL655414 QAH655414 QKD655414 QTZ655414 RDV655414 RNR655414 RXN655414 SHJ655414 SRF655414 TBB655414 TKX655414 TUT655414 UEP655414 UOL655414 UYH655414 VID655414 VRZ655414 WBV655414 WLR655414 WVN655414 F720950 JB720950 SX720950 ACT720950 AMP720950 AWL720950 BGH720950 BQD720950 BZZ720950 CJV720950 CTR720950 DDN720950 DNJ720950 DXF720950 EHB720950 EQX720950 FAT720950 FKP720950 FUL720950 GEH720950 GOD720950 GXZ720950 HHV720950 HRR720950 IBN720950 ILJ720950 IVF720950 JFB720950 JOX720950 JYT720950 KIP720950 KSL720950 LCH720950 LMD720950 LVZ720950 MFV720950 MPR720950 MZN720950 NJJ720950 NTF720950 ODB720950 OMX720950 OWT720950 PGP720950 PQL720950 QAH720950 QKD720950 QTZ720950 RDV720950 RNR720950 RXN720950 SHJ720950 SRF720950 TBB720950 TKX720950 TUT720950 UEP720950 UOL720950 UYH720950 VID720950 VRZ720950 WBV720950 WLR720950 WVN720950 F786486 JB786486 SX786486 ACT786486 AMP786486 AWL786486 BGH786486 BQD786486 BZZ786486 CJV786486 CTR786486 DDN786486 DNJ786486 DXF786486 EHB786486 EQX786486 FAT786486 FKP786486 FUL786486 GEH786486 GOD786486 GXZ786486 HHV786486 HRR786486 IBN786486 ILJ786486 IVF786486 JFB786486 JOX786486 JYT786486 KIP786486 KSL786486 LCH786486 LMD786486 LVZ786486 MFV786486 MPR786486 MZN786486 NJJ786486 NTF786486 ODB786486 OMX786486 OWT786486 PGP786486 PQL786486 QAH786486 QKD786486 QTZ786486 RDV786486 RNR786486 RXN786486 SHJ786486 SRF786486 TBB786486 TKX786486 TUT786486 UEP786486 UOL786486 UYH786486 VID786486 VRZ786486 WBV786486 WLR786486 WVN786486 F852022 JB852022 SX852022 ACT852022 AMP852022 AWL852022 BGH852022 BQD852022 BZZ852022 CJV852022 CTR852022 DDN852022 DNJ852022 DXF852022 EHB852022 EQX852022 FAT852022 FKP852022 FUL852022 GEH852022 GOD852022 GXZ852022 HHV852022 HRR852022 IBN852022 ILJ852022 IVF852022 JFB852022 JOX852022 JYT852022 KIP852022 KSL852022 LCH852022 LMD852022 LVZ852022 MFV852022 MPR852022 MZN852022 NJJ852022 NTF852022 ODB852022 OMX852022 OWT852022 PGP852022 PQL852022 QAH852022 QKD852022 QTZ852022 RDV852022 RNR852022 RXN852022 SHJ852022 SRF852022 TBB852022 TKX852022 TUT852022 UEP852022 UOL852022 UYH852022 VID852022 VRZ852022 WBV852022 WLR852022 WVN852022 F917558 JB917558 SX917558 ACT917558 AMP917558 AWL917558 BGH917558 BQD917558 BZZ917558 CJV917558 CTR917558 DDN917558 DNJ917558 DXF917558 EHB917558 EQX917558 FAT917558 FKP917558 FUL917558 GEH917558 GOD917558 GXZ917558 HHV917558 HRR917558 IBN917558 ILJ917558 IVF917558 JFB917558 JOX917558 JYT917558 KIP917558 KSL917558 LCH917558 LMD917558 LVZ917558 MFV917558 MPR917558 MZN917558 NJJ917558 NTF917558 ODB917558 OMX917558 OWT917558 PGP917558 PQL917558 QAH917558 QKD917558 QTZ917558 RDV917558 RNR917558 RXN917558 SHJ917558 SRF917558 TBB917558 TKX917558 TUT917558 UEP917558 UOL917558 UYH917558 VID917558 VRZ917558 WBV917558 WLR917558 WVN917558 F983094 JB983094 SX983094 ACT983094 AMP983094 AWL983094 BGH983094 BQD983094 BZZ983094 CJV983094 CTR983094 DDN983094 DNJ983094 DXF983094 EHB983094 EQX983094 FAT983094 FKP983094 FUL983094 GEH983094 GOD983094 GXZ983094 HHV983094 HRR983094 IBN983094 ILJ983094 IVF983094 JFB983094 JOX983094 JYT983094 KIP983094 KSL983094 LCH983094 LMD983094 LVZ983094 MFV983094 MPR983094 MZN983094 NJJ983094 NTF983094 ODB983094 OMX983094 OWT983094 PGP983094 PQL983094 QAH983094 QKD983094 QTZ983094 RDV983094 RNR983094 RXN983094 SHJ983094 SRF983094 TBB983094 TKX983094 TUT983094 UEP983094 UOL983094 UYH983094 VID983094 VRZ983094 WBV983094 WLR983094 WVN983094 Q64:Q70 JM64:JM70 TI64:TI70 ADE64:ADE70 ANA64:ANA70 AWW64:AWW70 BGS64:BGS70 BQO64:BQO70 CAK64:CAK70 CKG64:CKG70 CUC64:CUC70 DDY64:DDY70 DNU64:DNU70 DXQ64:DXQ70 EHM64:EHM70 ERI64:ERI70 FBE64:FBE70 FLA64:FLA70 FUW64:FUW70 GES64:GES70 GOO64:GOO70 GYK64:GYK70 HIG64:HIG70 HSC64:HSC70 IBY64:IBY70 ILU64:ILU70 IVQ64:IVQ70 JFM64:JFM70 JPI64:JPI70 JZE64:JZE70 KJA64:KJA70 KSW64:KSW70 LCS64:LCS70 LMO64:LMO70 LWK64:LWK70 MGG64:MGG70 MQC64:MQC70 MZY64:MZY70 NJU64:NJU70 NTQ64:NTQ70 ODM64:ODM70 ONI64:ONI70 OXE64:OXE70 PHA64:PHA70 PQW64:PQW70 QAS64:QAS70 QKO64:QKO70 QUK64:QUK70 REG64:REG70 ROC64:ROC70 RXY64:RXY70 SHU64:SHU70 SRQ64:SRQ70 TBM64:TBM70 TLI64:TLI70 TVE64:TVE70 UFA64:UFA70 UOW64:UOW70 UYS64:UYS70 VIO64:VIO70 VSK64:VSK70 WCG64:WCG70 WMC64:WMC70 WVY64:WVY70 Q65600:Q65606 JM65600:JM65606 TI65600:TI65606 ADE65600:ADE65606 ANA65600:ANA65606 AWW65600:AWW65606 BGS65600:BGS65606 BQO65600:BQO65606 CAK65600:CAK65606 CKG65600:CKG65606 CUC65600:CUC65606 DDY65600:DDY65606 DNU65600:DNU65606 DXQ65600:DXQ65606 EHM65600:EHM65606 ERI65600:ERI65606 FBE65600:FBE65606 FLA65600:FLA65606 FUW65600:FUW65606 GES65600:GES65606 GOO65600:GOO65606 GYK65600:GYK65606 HIG65600:HIG65606 HSC65600:HSC65606 IBY65600:IBY65606 ILU65600:ILU65606 IVQ65600:IVQ65606 JFM65600:JFM65606 JPI65600:JPI65606 JZE65600:JZE65606 KJA65600:KJA65606 KSW65600:KSW65606 LCS65600:LCS65606 LMO65600:LMO65606 LWK65600:LWK65606 MGG65600:MGG65606 MQC65600:MQC65606 MZY65600:MZY65606 NJU65600:NJU65606 NTQ65600:NTQ65606 ODM65600:ODM65606 ONI65600:ONI65606 OXE65600:OXE65606 PHA65600:PHA65606 PQW65600:PQW65606 QAS65600:QAS65606 QKO65600:QKO65606 QUK65600:QUK65606 REG65600:REG65606 ROC65600:ROC65606 RXY65600:RXY65606 SHU65600:SHU65606 SRQ65600:SRQ65606 TBM65600:TBM65606 TLI65600:TLI65606 TVE65600:TVE65606 UFA65600:UFA65606 UOW65600:UOW65606 UYS65600:UYS65606 VIO65600:VIO65606 VSK65600:VSK65606 WCG65600:WCG65606 WMC65600:WMC65606 WVY65600:WVY65606 Q131136:Q131142 JM131136:JM131142 TI131136:TI131142 ADE131136:ADE131142 ANA131136:ANA131142 AWW131136:AWW131142 BGS131136:BGS131142 BQO131136:BQO131142 CAK131136:CAK131142 CKG131136:CKG131142 CUC131136:CUC131142 DDY131136:DDY131142 DNU131136:DNU131142 DXQ131136:DXQ131142 EHM131136:EHM131142 ERI131136:ERI131142 FBE131136:FBE131142 FLA131136:FLA131142 FUW131136:FUW131142 GES131136:GES131142 GOO131136:GOO131142 GYK131136:GYK131142 HIG131136:HIG131142 HSC131136:HSC131142 IBY131136:IBY131142 ILU131136:ILU131142 IVQ131136:IVQ131142 JFM131136:JFM131142 JPI131136:JPI131142 JZE131136:JZE131142 KJA131136:KJA131142 KSW131136:KSW131142 LCS131136:LCS131142 LMO131136:LMO131142 LWK131136:LWK131142 MGG131136:MGG131142 MQC131136:MQC131142 MZY131136:MZY131142 NJU131136:NJU131142 NTQ131136:NTQ131142 ODM131136:ODM131142 ONI131136:ONI131142 OXE131136:OXE131142 PHA131136:PHA131142 PQW131136:PQW131142 QAS131136:QAS131142 QKO131136:QKO131142 QUK131136:QUK131142 REG131136:REG131142 ROC131136:ROC131142 RXY131136:RXY131142 SHU131136:SHU131142 SRQ131136:SRQ131142 TBM131136:TBM131142 TLI131136:TLI131142 TVE131136:TVE131142 UFA131136:UFA131142 UOW131136:UOW131142 UYS131136:UYS131142 VIO131136:VIO131142 VSK131136:VSK131142 WCG131136:WCG131142 WMC131136:WMC131142 WVY131136:WVY131142 Q196672:Q196678 JM196672:JM196678 TI196672:TI196678 ADE196672:ADE196678 ANA196672:ANA196678 AWW196672:AWW196678 BGS196672:BGS196678 BQO196672:BQO196678 CAK196672:CAK196678 CKG196672:CKG196678 CUC196672:CUC196678 DDY196672:DDY196678 DNU196672:DNU196678 DXQ196672:DXQ196678 EHM196672:EHM196678 ERI196672:ERI196678 FBE196672:FBE196678 FLA196672:FLA196678 FUW196672:FUW196678 GES196672:GES196678 GOO196672:GOO196678 GYK196672:GYK196678 HIG196672:HIG196678 HSC196672:HSC196678 IBY196672:IBY196678 ILU196672:ILU196678 IVQ196672:IVQ196678 JFM196672:JFM196678 JPI196672:JPI196678 JZE196672:JZE196678 KJA196672:KJA196678 KSW196672:KSW196678 LCS196672:LCS196678 LMO196672:LMO196678 LWK196672:LWK196678 MGG196672:MGG196678 MQC196672:MQC196678 MZY196672:MZY196678 NJU196672:NJU196678 NTQ196672:NTQ196678 ODM196672:ODM196678 ONI196672:ONI196678 OXE196672:OXE196678 PHA196672:PHA196678 PQW196672:PQW196678 QAS196672:QAS196678 QKO196672:QKO196678 QUK196672:QUK196678 REG196672:REG196678 ROC196672:ROC196678 RXY196672:RXY196678 SHU196672:SHU196678 SRQ196672:SRQ196678 TBM196672:TBM196678 TLI196672:TLI196678 TVE196672:TVE196678 UFA196672:UFA196678 UOW196672:UOW196678 UYS196672:UYS196678 VIO196672:VIO196678 VSK196672:VSK196678 WCG196672:WCG196678 WMC196672:WMC196678 WVY196672:WVY196678 Q262208:Q262214 JM262208:JM262214 TI262208:TI262214 ADE262208:ADE262214 ANA262208:ANA262214 AWW262208:AWW262214 BGS262208:BGS262214 BQO262208:BQO262214 CAK262208:CAK262214 CKG262208:CKG262214 CUC262208:CUC262214 DDY262208:DDY262214 DNU262208:DNU262214 DXQ262208:DXQ262214 EHM262208:EHM262214 ERI262208:ERI262214 FBE262208:FBE262214 FLA262208:FLA262214 FUW262208:FUW262214 GES262208:GES262214 GOO262208:GOO262214 GYK262208:GYK262214 HIG262208:HIG262214 HSC262208:HSC262214 IBY262208:IBY262214 ILU262208:ILU262214 IVQ262208:IVQ262214 JFM262208:JFM262214 JPI262208:JPI262214 JZE262208:JZE262214 KJA262208:KJA262214 KSW262208:KSW262214 LCS262208:LCS262214 LMO262208:LMO262214 LWK262208:LWK262214 MGG262208:MGG262214 MQC262208:MQC262214 MZY262208:MZY262214 NJU262208:NJU262214 NTQ262208:NTQ262214 ODM262208:ODM262214 ONI262208:ONI262214 OXE262208:OXE262214 PHA262208:PHA262214 PQW262208:PQW262214 QAS262208:QAS262214 QKO262208:QKO262214 QUK262208:QUK262214 REG262208:REG262214 ROC262208:ROC262214 RXY262208:RXY262214 SHU262208:SHU262214 SRQ262208:SRQ262214 TBM262208:TBM262214 TLI262208:TLI262214 TVE262208:TVE262214 UFA262208:UFA262214 UOW262208:UOW262214 UYS262208:UYS262214 VIO262208:VIO262214 VSK262208:VSK262214 WCG262208:WCG262214 WMC262208:WMC262214 WVY262208:WVY262214 Q327744:Q327750 JM327744:JM327750 TI327744:TI327750 ADE327744:ADE327750 ANA327744:ANA327750 AWW327744:AWW327750 BGS327744:BGS327750 BQO327744:BQO327750 CAK327744:CAK327750 CKG327744:CKG327750 CUC327744:CUC327750 DDY327744:DDY327750 DNU327744:DNU327750 DXQ327744:DXQ327750 EHM327744:EHM327750 ERI327744:ERI327750 FBE327744:FBE327750 FLA327744:FLA327750 FUW327744:FUW327750 GES327744:GES327750 GOO327744:GOO327750 GYK327744:GYK327750 HIG327744:HIG327750 HSC327744:HSC327750 IBY327744:IBY327750 ILU327744:ILU327750 IVQ327744:IVQ327750 JFM327744:JFM327750 JPI327744:JPI327750 JZE327744:JZE327750 KJA327744:KJA327750 KSW327744:KSW327750 LCS327744:LCS327750 LMO327744:LMO327750 LWK327744:LWK327750 MGG327744:MGG327750 MQC327744:MQC327750 MZY327744:MZY327750 NJU327744:NJU327750 NTQ327744:NTQ327750 ODM327744:ODM327750 ONI327744:ONI327750 OXE327744:OXE327750 PHA327744:PHA327750 PQW327744:PQW327750 QAS327744:QAS327750 QKO327744:QKO327750 QUK327744:QUK327750 REG327744:REG327750 ROC327744:ROC327750 RXY327744:RXY327750 SHU327744:SHU327750 SRQ327744:SRQ327750 TBM327744:TBM327750 TLI327744:TLI327750 TVE327744:TVE327750 UFA327744:UFA327750 UOW327744:UOW327750 UYS327744:UYS327750 VIO327744:VIO327750 VSK327744:VSK327750 WCG327744:WCG327750 WMC327744:WMC327750 WVY327744:WVY327750 Q393280:Q393286 JM393280:JM393286 TI393280:TI393286 ADE393280:ADE393286 ANA393280:ANA393286 AWW393280:AWW393286 BGS393280:BGS393286 BQO393280:BQO393286 CAK393280:CAK393286 CKG393280:CKG393286 CUC393280:CUC393286 DDY393280:DDY393286 DNU393280:DNU393286 DXQ393280:DXQ393286 EHM393280:EHM393286 ERI393280:ERI393286 FBE393280:FBE393286 FLA393280:FLA393286 FUW393280:FUW393286 GES393280:GES393286 GOO393280:GOO393286 GYK393280:GYK393286 HIG393280:HIG393286 HSC393280:HSC393286 IBY393280:IBY393286 ILU393280:ILU393286 IVQ393280:IVQ393286 JFM393280:JFM393286 JPI393280:JPI393286 JZE393280:JZE393286 KJA393280:KJA393286 KSW393280:KSW393286 LCS393280:LCS393286 LMO393280:LMO393286 LWK393280:LWK393286 MGG393280:MGG393286 MQC393280:MQC393286 MZY393280:MZY393286 NJU393280:NJU393286 NTQ393280:NTQ393286 ODM393280:ODM393286 ONI393280:ONI393286 OXE393280:OXE393286 PHA393280:PHA393286 PQW393280:PQW393286 QAS393280:QAS393286 QKO393280:QKO393286 QUK393280:QUK393286 REG393280:REG393286 ROC393280:ROC393286 RXY393280:RXY393286 SHU393280:SHU393286 SRQ393280:SRQ393286 TBM393280:TBM393286 TLI393280:TLI393286 TVE393280:TVE393286 UFA393280:UFA393286 UOW393280:UOW393286 UYS393280:UYS393286 VIO393280:VIO393286 VSK393280:VSK393286 WCG393280:WCG393286 WMC393280:WMC393286 WVY393280:WVY393286 Q458816:Q458822 JM458816:JM458822 TI458816:TI458822 ADE458816:ADE458822 ANA458816:ANA458822 AWW458816:AWW458822 BGS458816:BGS458822 BQO458816:BQO458822 CAK458816:CAK458822 CKG458816:CKG458822 CUC458816:CUC458822 DDY458816:DDY458822 DNU458816:DNU458822 DXQ458816:DXQ458822 EHM458816:EHM458822 ERI458816:ERI458822 FBE458816:FBE458822 FLA458816:FLA458822 FUW458816:FUW458822 GES458816:GES458822 GOO458816:GOO458822 GYK458816:GYK458822 HIG458816:HIG458822 HSC458816:HSC458822 IBY458816:IBY458822 ILU458816:ILU458822 IVQ458816:IVQ458822 JFM458816:JFM458822 JPI458816:JPI458822 JZE458816:JZE458822 KJA458816:KJA458822 KSW458816:KSW458822 LCS458816:LCS458822 LMO458816:LMO458822 LWK458816:LWK458822 MGG458816:MGG458822 MQC458816:MQC458822 MZY458816:MZY458822 NJU458816:NJU458822 NTQ458816:NTQ458822 ODM458816:ODM458822 ONI458816:ONI458822 OXE458816:OXE458822 PHA458816:PHA458822 PQW458816:PQW458822 QAS458816:QAS458822 QKO458816:QKO458822 QUK458816:QUK458822 REG458816:REG458822 ROC458816:ROC458822 RXY458816:RXY458822 SHU458816:SHU458822 SRQ458816:SRQ458822 TBM458816:TBM458822 TLI458816:TLI458822 TVE458816:TVE458822 UFA458816:UFA458822 UOW458816:UOW458822 UYS458816:UYS458822 VIO458816:VIO458822 VSK458816:VSK458822 WCG458816:WCG458822 WMC458816:WMC458822 WVY458816:WVY458822 Q524352:Q524358 JM524352:JM524358 TI524352:TI524358 ADE524352:ADE524358 ANA524352:ANA524358 AWW524352:AWW524358 BGS524352:BGS524358 BQO524352:BQO524358 CAK524352:CAK524358 CKG524352:CKG524358 CUC524352:CUC524358 DDY524352:DDY524358 DNU524352:DNU524358 DXQ524352:DXQ524358 EHM524352:EHM524358 ERI524352:ERI524358 FBE524352:FBE524358 FLA524352:FLA524358 FUW524352:FUW524358 GES524352:GES524358 GOO524352:GOO524358 GYK524352:GYK524358 HIG524352:HIG524358 HSC524352:HSC524358 IBY524352:IBY524358 ILU524352:ILU524358 IVQ524352:IVQ524358 JFM524352:JFM524358 JPI524352:JPI524358 JZE524352:JZE524358 KJA524352:KJA524358 KSW524352:KSW524358 LCS524352:LCS524358 LMO524352:LMO524358 LWK524352:LWK524358 MGG524352:MGG524358 MQC524352:MQC524358 MZY524352:MZY524358 NJU524352:NJU524358 NTQ524352:NTQ524358 ODM524352:ODM524358 ONI524352:ONI524358 OXE524352:OXE524358 PHA524352:PHA524358 PQW524352:PQW524358 QAS524352:QAS524358 QKO524352:QKO524358 QUK524352:QUK524358 REG524352:REG524358 ROC524352:ROC524358 RXY524352:RXY524358 SHU524352:SHU524358 SRQ524352:SRQ524358 TBM524352:TBM524358 TLI524352:TLI524358 TVE524352:TVE524358 UFA524352:UFA524358 UOW524352:UOW524358 UYS524352:UYS524358 VIO524352:VIO524358 VSK524352:VSK524358 WCG524352:WCG524358 WMC524352:WMC524358 WVY524352:WVY524358 Q589888:Q589894 JM589888:JM589894 TI589888:TI589894 ADE589888:ADE589894 ANA589888:ANA589894 AWW589888:AWW589894 BGS589888:BGS589894 BQO589888:BQO589894 CAK589888:CAK589894 CKG589888:CKG589894 CUC589888:CUC589894 DDY589888:DDY589894 DNU589888:DNU589894 DXQ589888:DXQ589894 EHM589888:EHM589894 ERI589888:ERI589894 FBE589888:FBE589894 FLA589888:FLA589894 FUW589888:FUW589894 GES589888:GES589894 GOO589888:GOO589894 GYK589888:GYK589894 HIG589888:HIG589894 HSC589888:HSC589894 IBY589888:IBY589894 ILU589888:ILU589894 IVQ589888:IVQ589894 JFM589888:JFM589894 JPI589888:JPI589894 JZE589888:JZE589894 KJA589888:KJA589894 KSW589888:KSW589894 LCS589888:LCS589894 LMO589888:LMO589894 LWK589888:LWK589894 MGG589888:MGG589894 MQC589888:MQC589894 MZY589888:MZY589894 NJU589888:NJU589894 NTQ589888:NTQ589894 ODM589888:ODM589894 ONI589888:ONI589894 OXE589888:OXE589894 PHA589888:PHA589894 PQW589888:PQW589894 QAS589888:QAS589894 QKO589888:QKO589894 QUK589888:QUK589894 REG589888:REG589894 ROC589888:ROC589894 RXY589888:RXY589894 SHU589888:SHU589894 SRQ589888:SRQ589894 TBM589888:TBM589894 TLI589888:TLI589894 TVE589888:TVE589894 UFA589888:UFA589894 UOW589888:UOW589894 UYS589888:UYS589894 VIO589888:VIO589894 VSK589888:VSK589894 WCG589888:WCG589894 WMC589888:WMC589894 WVY589888:WVY589894 Q655424:Q655430 JM655424:JM655430 TI655424:TI655430 ADE655424:ADE655430 ANA655424:ANA655430 AWW655424:AWW655430 BGS655424:BGS655430 BQO655424:BQO655430 CAK655424:CAK655430 CKG655424:CKG655430 CUC655424:CUC655430 DDY655424:DDY655430 DNU655424:DNU655430 DXQ655424:DXQ655430 EHM655424:EHM655430 ERI655424:ERI655430 FBE655424:FBE655430 FLA655424:FLA655430 FUW655424:FUW655430 GES655424:GES655430 GOO655424:GOO655430 GYK655424:GYK655430 HIG655424:HIG655430 HSC655424:HSC655430 IBY655424:IBY655430 ILU655424:ILU655430 IVQ655424:IVQ655430 JFM655424:JFM655430 JPI655424:JPI655430 JZE655424:JZE655430 KJA655424:KJA655430 KSW655424:KSW655430 LCS655424:LCS655430 LMO655424:LMO655430 LWK655424:LWK655430 MGG655424:MGG655430 MQC655424:MQC655430 MZY655424:MZY655430 NJU655424:NJU655430 NTQ655424:NTQ655430 ODM655424:ODM655430 ONI655424:ONI655430 OXE655424:OXE655430 PHA655424:PHA655430 PQW655424:PQW655430 QAS655424:QAS655430 QKO655424:QKO655430 QUK655424:QUK655430 REG655424:REG655430 ROC655424:ROC655430 RXY655424:RXY655430 SHU655424:SHU655430 SRQ655424:SRQ655430 TBM655424:TBM655430 TLI655424:TLI655430 TVE655424:TVE655430 UFA655424:UFA655430 UOW655424:UOW655430 UYS655424:UYS655430 VIO655424:VIO655430 VSK655424:VSK655430 WCG655424:WCG655430 WMC655424:WMC655430 WVY655424:WVY655430 Q720960:Q720966 JM720960:JM720966 TI720960:TI720966 ADE720960:ADE720966 ANA720960:ANA720966 AWW720960:AWW720966 BGS720960:BGS720966 BQO720960:BQO720966 CAK720960:CAK720966 CKG720960:CKG720966 CUC720960:CUC720966 DDY720960:DDY720966 DNU720960:DNU720966 DXQ720960:DXQ720966 EHM720960:EHM720966 ERI720960:ERI720966 FBE720960:FBE720966 FLA720960:FLA720966 FUW720960:FUW720966 GES720960:GES720966 GOO720960:GOO720966 GYK720960:GYK720966 HIG720960:HIG720966 HSC720960:HSC720966 IBY720960:IBY720966 ILU720960:ILU720966 IVQ720960:IVQ720966 JFM720960:JFM720966 JPI720960:JPI720966 JZE720960:JZE720966 KJA720960:KJA720966 KSW720960:KSW720966 LCS720960:LCS720966 LMO720960:LMO720966 LWK720960:LWK720966 MGG720960:MGG720966 MQC720960:MQC720966 MZY720960:MZY720966 NJU720960:NJU720966 NTQ720960:NTQ720966 ODM720960:ODM720966 ONI720960:ONI720966 OXE720960:OXE720966 PHA720960:PHA720966 PQW720960:PQW720966 QAS720960:QAS720966 QKO720960:QKO720966 QUK720960:QUK720966 REG720960:REG720966 ROC720960:ROC720966 RXY720960:RXY720966 SHU720960:SHU720966 SRQ720960:SRQ720966 TBM720960:TBM720966 TLI720960:TLI720966 TVE720960:TVE720966 UFA720960:UFA720966 UOW720960:UOW720966 UYS720960:UYS720966 VIO720960:VIO720966 VSK720960:VSK720966 WCG720960:WCG720966 WMC720960:WMC720966 WVY720960:WVY720966 Q786496:Q786502 JM786496:JM786502 TI786496:TI786502 ADE786496:ADE786502 ANA786496:ANA786502 AWW786496:AWW786502 BGS786496:BGS786502 BQO786496:BQO786502 CAK786496:CAK786502 CKG786496:CKG786502 CUC786496:CUC786502 DDY786496:DDY786502 DNU786496:DNU786502 DXQ786496:DXQ786502 EHM786496:EHM786502 ERI786496:ERI786502 FBE786496:FBE786502 FLA786496:FLA786502 FUW786496:FUW786502 GES786496:GES786502 GOO786496:GOO786502 GYK786496:GYK786502 HIG786496:HIG786502 HSC786496:HSC786502 IBY786496:IBY786502 ILU786496:ILU786502 IVQ786496:IVQ786502 JFM786496:JFM786502 JPI786496:JPI786502 JZE786496:JZE786502 KJA786496:KJA786502 KSW786496:KSW786502 LCS786496:LCS786502 LMO786496:LMO786502 LWK786496:LWK786502 MGG786496:MGG786502 MQC786496:MQC786502 MZY786496:MZY786502 NJU786496:NJU786502 NTQ786496:NTQ786502 ODM786496:ODM786502 ONI786496:ONI786502 OXE786496:OXE786502 PHA786496:PHA786502 PQW786496:PQW786502 QAS786496:QAS786502 QKO786496:QKO786502 QUK786496:QUK786502 REG786496:REG786502 ROC786496:ROC786502 RXY786496:RXY786502 SHU786496:SHU786502 SRQ786496:SRQ786502 TBM786496:TBM786502 TLI786496:TLI786502 TVE786496:TVE786502 UFA786496:UFA786502 UOW786496:UOW786502 UYS786496:UYS786502 VIO786496:VIO786502 VSK786496:VSK786502 WCG786496:WCG786502 WMC786496:WMC786502 WVY786496:WVY786502 Q852032:Q852038 JM852032:JM852038 TI852032:TI852038 ADE852032:ADE852038 ANA852032:ANA852038 AWW852032:AWW852038 BGS852032:BGS852038 BQO852032:BQO852038 CAK852032:CAK852038 CKG852032:CKG852038 CUC852032:CUC852038 DDY852032:DDY852038 DNU852032:DNU852038 DXQ852032:DXQ852038 EHM852032:EHM852038 ERI852032:ERI852038 FBE852032:FBE852038 FLA852032:FLA852038 FUW852032:FUW852038 GES852032:GES852038 GOO852032:GOO852038 GYK852032:GYK852038 HIG852032:HIG852038 HSC852032:HSC852038 IBY852032:IBY852038 ILU852032:ILU852038 IVQ852032:IVQ852038 JFM852032:JFM852038 JPI852032:JPI852038 JZE852032:JZE852038 KJA852032:KJA852038 KSW852032:KSW852038 LCS852032:LCS852038 LMO852032:LMO852038 LWK852032:LWK852038 MGG852032:MGG852038 MQC852032:MQC852038 MZY852032:MZY852038 NJU852032:NJU852038 NTQ852032:NTQ852038 ODM852032:ODM852038 ONI852032:ONI852038 OXE852032:OXE852038 PHA852032:PHA852038 PQW852032:PQW852038 QAS852032:QAS852038 QKO852032:QKO852038 QUK852032:QUK852038 REG852032:REG852038 ROC852032:ROC852038 RXY852032:RXY852038 SHU852032:SHU852038 SRQ852032:SRQ852038 TBM852032:TBM852038 TLI852032:TLI852038 TVE852032:TVE852038 UFA852032:UFA852038 UOW852032:UOW852038 UYS852032:UYS852038 VIO852032:VIO852038 VSK852032:VSK852038 WCG852032:WCG852038 WMC852032:WMC852038 WVY852032:WVY852038 Q917568:Q917574 JM917568:JM917574 TI917568:TI917574 ADE917568:ADE917574 ANA917568:ANA917574 AWW917568:AWW917574 BGS917568:BGS917574 BQO917568:BQO917574 CAK917568:CAK917574 CKG917568:CKG917574 CUC917568:CUC917574 DDY917568:DDY917574 DNU917568:DNU917574 DXQ917568:DXQ917574 EHM917568:EHM917574 ERI917568:ERI917574 FBE917568:FBE917574 FLA917568:FLA917574 FUW917568:FUW917574 GES917568:GES917574 GOO917568:GOO917574 GYK917568:GYK917574 HIG917568:HIG917574 HSC917568:HSC917574 IBY917568:IBY917574 ILU917568:ILU917574 IVQ917568:IVQ917574 JFM917568:JFM917574 JPI917568:JPI917574 JZE917568:JZE917574 KJA917568:KJA917574 KSW917568:KSW917574 LCS917568:LCS917574 LMO917568:LMO917574 LWK917568:LWK917574 MGG917568:MGG917574 MQC917568:MQC917574 MZY917568:MZY917574 NJU917568:NJU917574 NTQ917568:NTQ917574 ODM917568:ODM917574 ONI917568:ONI917574 OXE917568:OXE917574 PHA917568:PHA917574 PQW917568:PQW917574 QAS917568:QAS917574 QKO917568:QKO917574 QUK917568:QUK917574 REG917568:REG917574 ROC917568:ROC917574 RXY917568:RXY917574 SHU917568:SHU917574 SRQ917568:SRQ917574 TBM917568:TBM917574 TLI917568:TLI917574 TVE917568:TVE917574 UFA917568:UFA917574 UOW917568:UOW917574 UYS917568:UYS917574 VIO917568:VIO917574 VSK917568:VSK917574 WCG917568:WCG917574 WMC917568:WMC917574 WVY917568:WVY917574 Q983104:Q983110 JM983104:JM983110 TI983104:TI983110 ADE983104:ADE983110 ANA983104:ANA983110 AWW983104:AWW983110 BGS983104:BGS983110 BQO983104:BQO983110 CAK983104:CAK983110 CKG983104:CKG983110 CUC983104:CUC983110 DDY983104:DDY983110 DNU983104:DNU983110 DXQ983104:DXQ983110 EHM983104:EHM983110 ERI983104:ERI983110 FBE983104:FBE983110 FLA983104:FLA983110 FUW983104:FUW983110 GES983104:GES983110 GOO983104:GOO983110 GYK983104:GYK983110 HIG983104:HIG983110 HSC983104:HSC983110 IBY983104:IBY983110 ILU983104:ILU983110 IVQ983104:IVQ983110 JFM983104:JFM983110 JPI983104:JPI983110 JZE983104:JZE983110 KJA983104:KJA983110 KSW983104:KSW983110 LCS983104:LCS983110 LMO983104:LMO983110 LWK983104:LWK983110 MGG983104:MGG983110 MQC983104:MQC983110 MZY983104:MZY983110 NJU983104:NJU983110 NTQ983104:NTQ983110 ODM983104:ODM983110 ONI983104:ONI983110 OXE983104:OXE983110 PHA983104:PHA983110 PQW983104:PQW983110 QAS983104:QAS983110 QKO983104:QKO983110 QUK983104:QUK983110 REG983104:REG983110 ROC983104:ROC983110 RXY983104:RXY983110 SHU983104:SHU983110 SRQ983104:SRQ983110 TBM983104:TBM983110 TLI983104:TLI983110 TVE983104:TVE983110 UFA983104:UFA983110 UOW983104:UOW983110 UYS983104:UYS983110 VIO983104:VIO983110 VSK983104:VSK983110 WCG983104:WCG983110 WMC983104:WMC983110 WVY983104:WVY983110 WVN27:WVN32 Q27:Q32 JM27:JM32 TI27:TI32 ADE27:ADE32 ANA27:ANA32 AWW27:AWW32 BGS27:BGS32 BQO27:BQO32 CAK27:CAK32 CKG27:CKG32 CUC27:CUC32 DDY27:DDY32 DNU27:DNU32 DXQ27:DXQ32 EHM27:EHM32 ERI27:ERI32 FBE27:FBE32 FLA27:FLA32 FUW27:FUW32 GES27:GES32 GOO27:GOO32 GYK27:GYK32 HIG27:HIG32 HSC27:HSC32 IBY27:IBY32 ILU27:ILU32 IVQ27:IVQ32 JFM27:JFM32 JPI27:JPI32 JZE27:JZE32 KJA27:KJA32 KSW27:KSW32 LCS27:LCS32 LMO27:LMO32 LWK27:LWK32 MGG27:MGG32 MQC27:MQC32 MZY27:MZY32 NJU27:NJU32 NTQ27:NTQ32 ODM27:ODM32 ONI27:ONI32 OXE27:OXE32 PHA27:PHA32 PQW27:PQW32 QAS27:QAS32 QKO27:QKO32 QUK27:QUK32 REG27:REG32 ROC27:ROC32 RXY27:RXY32 SHU27:SHU32 SRQ27:SRQ32 TBM27:TBM32 TLI27:TLI32 TVE27:TVE32 UFA27:UFA32 UOW27:UOW32 UYS27:UYS32 VIO27:VIO32 VSK27:VSK32 WCG27:WCG32 WMC27:WMC32 Q65590 JM65590 TI65590 ADE65590 ANA65590 AWW65590 BGS65590 BQO65590 CAK65590 CKG65590 CUC65590 DDY65590 DNU65590 DXQ65590 EHM65590 ERI65590 FBE65590 FLA65590 FUW65590 GES65590 GOO65590 GYK65590 HIG65590 HSC65590 IBY65590 ILU65590 IVQ65590 JFM65590 JPI65590 JZE65590 KJA65590 KSW65590 LCS65590 LMO65590 LWK65590 MGG65590 MQC65590 MZY65590 NJU65590 NTQ65590 ODM65590 ONI65590 OXE65590 PHA65590 PQW65590 QAS65590 QKO65590 QUK65590 REG65590 ROC65590 RXY65590 SHU65590 SRQ65590 TBM65590 TLI65590 TVE65590 UFA65590 UOW65590 UYS65590 VIO65590 VSK65590 WCG65590 WMC65590 WVY65590 Q131126 JM131126 TI131126 ADE131126 ANA131126 AWW131126 BGS131126 BQO131126 CAK131126 CKG131126 CUC131126 DDY131126 DNU131126 DXQ131126 EHM131126 ERI131126 FBE131126 FLA131126 FUW131126 GES131126 GOO131126 GYK131126 HIG131126 HSC131126 IBY131126 ILU131126 IVQ131126 JFM131126 JPI131126 JZE131126 KJA131126 KSW131126 LCS131126 LMO131126 LWK131126 MGG131126 MQC131126 MZY131126 NJU131126 NTQ131126 ODM131126 ONI131126 OXE131126 PHA131126 PQW131126 QAS131126 QKO131126 QUK131126 REG131126 ROC131126 RXY131126 SHU131126 SRQ131126 TBM131126 TLI131126 TVE131126 UFA131126 UOW131126 UYS131126 VIO131126 VSK131126 WCG131126 WMC131126 WVY131126 Q196662 JM196662 TI196662 ADE196662 ANA196662 AWW196662 BGS196662 BQO196662 CAK196662 CKG196662 CUC196662 DDY196662 DNU196662 DXQ196662 EHM196662 ERI196662 FBE196662 FLA196662 FUW196662 GES196662 GOO196662 GYK196662 HIG196662 HSC196662 IBY196662 ILU196662 IVQ196662 JFM196662 JPI196662 JZE196662 KJA196662 KSW196662 LCS196662 LMO196662 LWK196662 MGG196662 MQC196662 MZY196662 NJU196662 NTQ196662 ODM196662 ONI196662 OXE196662 PHA196662 PQW196662 QAS196662 QKO196662 QUK196662 REG196662 ROC196662 RXY196662 SHU196662 SRQ196662 TBM196662 TLI196662 TVE196662 UFA196662 UOW196662 UYS196662 VIO196662 VSK196662 WCG196662 WMC196662 WVY196662 Q262198 JM262198 TI262198 ADE262198 ANA262198 AWW262198 BGS262198 BQO262198 CAK262198 CKG262198 CUC262198 DDY262198 DNU262198 DXQ262198 EHM262198 ERI262198 FBE262198 FLA262198 FUW262198 GES262198 GOO262198 GYK262198 HIG262198 HSC262198 IBY262198 ILU262198 IVQ262198 JFM262198 JPI262198 JZE262198 KJA262198 KSW262198 LCS262198 LMO262198 LWK262198 MGG262198 MQC262198 MZY262198 NJU262198 NTQ262198 ODM262198 ONI262198 OXE262198 PHA262198 PQW262198 QAS262198 QKO262198 QUK262198 REG262198 ROC262198 RXY262198 SHU262198 SRQ262198 TBM262198 TLI262198 TVE262198 UFA262198 UOW262198 UYS262198 VIO262198 VSK262198 WCG262198 WMC262198 WVY262198 Q327734 JM327734 TI327734 ADE327734 ANA327734 AWW327734 BGS327734 BQO327734 CAK327734 CKG327734 CUC327734 DDY327734 DNU327734 DXQ327734 EHM327734 ERI327734 FBE327734 FLA327734 FUW327734 GES327734 GOO327734 GYK327734 HIG327734 HSC327734 IBY327734 ILU327734 IVQ327734 JFM327734 JPI327734 JZE327734 KJA327734 KSW327734 LCS327734 LMO327734 LWK327734 MGG327734 MQC327734 MZY327734 NJU327734 NTQ327734 ODM327734 ONI327734 OXE327734 PHA327734 PQW327734 QAS327734 QKO327734 QUK327734 REG327734 ROC327734 RXY327734 SHU327734 SRQ327734 TBM327734 TLI327734 TVE327734 UFA327734 UOW327734 UYS327734 VIO327734 VSK327734 WCG327734 WMC327734 WVY327734 Q393270 JM393270 TI393270 ADE393270 ANA393270 AWW393270 BGS393270 BQO393270 CAK393270 CKG393270 CUC393270 DDY393270 DNU393270 DXQ393270 EHM393270 ERI393270 FBE393270 FLA393270 FUW393270 GES393270 GOO393270 GYK393270 HIG393270 HSC393270 IBY393270 ILU393270 IVQ393270 JFM393270 JPI393270 JZE393270 KJA393270 KSW393270 LCS393270 LMO393270 LWK393270 MGG393270 MQC393270 MZY393270 NJU393270 NTQ393270 ODM393270 ONI393270 OXE393270 PHA393270 PQW393270 QAS393270 QKO393270 QUK393270 REG393270 ROC393270 RXY393270 SHU393270 SRQ393270 TBM393270 TLI393270 TVE393270 UFA393270 UOW393270 UYS393270 VIO393270 VSK393270 WCG393270 WMC393270 WVY393270 Q458806 JM458806 TI458806 ADE458806 ANA458806 AWW458806 BGS458806 BQO458806 CAK458806 CKG458806 CUC458806 DDY458806 DNU458806 DXQ458806 EHM458806 ERI458806 FBE458806 FLA458806 FUW458806 GES458806 GOO458806 GYK458806 HIG458806 HSC458806 IBY458806 ILU458806 IVQ458806 JFM458806 JPI458806 JZE458806 KJA458806 KSW458806 LCS458806 LMO458806 LWK458806 MGG458806 MQC458806 MZY458806 NJU458806 NTQ458806 ODM458806 ONI458806 OXE458806 PHA458806 PQW458806 QAS458806 QKO458806 QUK458806 REG458806 ROC458806 RXY458806 SHU458806 SRQ458806 TBM458806 TLI458806 TVE458806 UFA458806 UOW458806 UYS458806 VIO458806 VSK458806 WCG458806 WMC458806 WVY458806 Q524342 JM524342 TI524342 ADE524342 ANA524342 AWW524342 BGS524342 BQO524342 CAK524342 CKG524342 CUC524342 DDY524342 DNU524342 DXQ524342 EHM524342 ERI524342 FBE524342 FLA524342 FUW524342 GES524342 GOO524342 GYK524342 HIG524342 HSC524342 IBY524342 ILU524342 IVQ524342 JFM524342 JPI524342 JZE524342 KJA524342 KSW524342 LCS524342 LMO524342 LWK524342 MGG524342 MQC524342 MZY524342 NJU524342 NTQ524342 ODM524342 ONI524342 OXE524342 PHA524342 PQW524342 QAS524342 QKO524342 QUK524342 REG524342 ROC524342 RXY524342 SHU524342 SRQ524342 TBM524342 TLI524342 TVE524342 UFA524342 UOW524342 UYS524342 VIO524342 VSK524342 WCG524342 WMC524342 WVY524342 Q589878 JM589878 TI589878 ADE589878 ANA589878 AWW589878 BGS589878 BQO589878 CAK589878 CKG589878 CUC589878 DDY589878 DNU589878 DXQ589878 EHM589878 ERI589878 FBE589878 FLA589878 FUW589878 GES589878 GOO589878 GYK589878 HIG589878 HSC589878 IBY589878 ILU589878 IVQ589878 JFM589878 JPI589878 JZE589878 KJA589878 KSW589878 LCS589878 LMO589878 LWK589878 MGG589878 MQC589878 MZY589878 NJU589878 NTQ589878 ODM589878 ONI589878 OXE589878 PHA589878 PQW589878 QAS589878 QKO589878 QUK589878 REG589878 ROC589878 RXY589878 SHU589878 SRQ589878 TBM589878 TLI589878 TVE589878 UFA589878 UOW589878 UYS589878 VIO589878 VSK589878 WCG589878 WMC589878 WVY589878 Q655414 JM655414 TI655414 ADE655414 ANA655414 AWW655414 BGS655414 BQO655414 CAK655414 CKG655414 CUC655414 DDY655414 DNU655414 DXQ655414 EHM655414 ERI655414 FBE655414 FLA655414 FUW655414 GES655414 GOO655414 GYK655414 HIG655414 HSC655414 IBY655414 ILU655414 IVQ655414 JFM655414 JPI655414 JZE655414 KJA655414 KSW655414 LCS655414 LMO655414 LWK655414 MGG655414 MQC655414 MZY655414 NJU655414 NTQ655414 ODM655414 ONI655414 OXE655414 PHA655414 PQW655414 QAS655414 QKO655414 QUK655414 REG655414 ROC655414 RXY655414 SHU655414 SRQ655414 TBM655414 TLI655414 TVE655414 UFA655414 UOW655414 UYS655414 VIO655414 VSK655414 WCG655414 WMC655414 WVY655414 Q720950 JM720950 TI720950 ADE720950 ANA720950 AWW720950 BGS720950 BQO720950 CAK720950 CKG720950 CUC720950 DDY720950 DNU720950 DXQ720950 EHM720950 ERI720950 FBE720950 FLA720950 FUW720950 GES720950 GOO720950 GYK720950 HIG720950 HSC720950 IBY720950 ILU720950 IVQ720950 JFM720950 JPI720950 JZE720950 KJA720950 KSW720950 LCS720950 LMO720950 LWK720950 MGG720950 MQC720950 MZY720950 NJU720950 NTQ720950 ODM720950 ONI720950 OXE720950 PHA720950 PQW720950 QAS720950 QKO720950 QUK720950 REG720950 ROC720950 RXY720950 SHU720950 SRQ720950 TBM720950 TLI720950 TVE720950 UFA720950 UOW720950 UYS720950 VIO720950 VSK720950 WCG720950 WMC720950 WVY720950 Q786486 JM786486 TI786486 ADE786486 ANA786486 AWW786486 BGS786486 BQO786486 CAK786486 CKG786486 CUC786486 DDY786486 DNU786486 DXQ786486 EHM786486 ERI786486 FBE786486 FLA786486 FUW786486 GES786486 GOO786486 GYK786486 HIG786486 HSC786486 IBY786486 ILU786486 IVQ786486 JFM786486 JPI786486 JZE786486 KJA786486 KSW786486 LCS786486 LMO786486 LWK786486 MGG786486 MQC786486 MZY786486 NJU786486 NTQ786486 ODM786486 ONI786486 OXE786486 PHA786486 PQW786486 QAS786486 QKO786486 QUK786486 REG786486 ROC786486 RXY786486 SHU786486 SRQ786486 TBM786486 TLI786486 TVE786486 UFA786486 UOW786486 UYS786486 VIO786486 VSK786486 WCG786486 WMC786486 WVY786486 Q852022 JM852022 TI852022 ADE852022 ANA852022 AWW852022 BGS852022 BQO852022 CAK852022 CKG852022 CUC852022 DDY852022 DNU852022 DXQ852022 EHM852022 ERI852022 FBE852022 FLA852022 FUW852022 GES852022 GOO852022 GYK852022 HIG852022 HSC852022 IBY852022 ILU852022 IVQ852022 JFM852022 JPI852022 JZE852022 KJA852022 KSW852022 LCS852022 LMO852022 LWK852022 MGG852022 MQC852022 MZY852022 NJU852022 NTQ852022 ODM852022 ONI852022 OXE852022 PHA852022 PQW852022 QAS852022 QKO852022 QUK852022 REG852022 ROC852022 RXY852022 SHU852022 SRQ852022 TBM852022 TLI852022 TVE852022 UFA852022 UOW852022 UYS852022 VIO852022 VSK852022 WCG852022 WMC852022 WVY852022 Q917558 JM917558 TI917558 ADE917558 ANA917558 AWW917558 BGS917558 BQO917558 CAK917558 CKG917558 CUC917558 DDY917558 DNU917558 DXQ917558 EHM917558 ERI917558 FBE917558 FLA917558 FUW917558 GES917558 GOO917558 GYK917558 HIG917558 HSC917558 IBY917558 ILU917558 IVQ917558 JFM917558 JPI917558 JZE917558 KJA917558 KSW917558 LCS917558 LMO917558 LWK917558 MGG917558 MQC917558 MZY917558 NJU917558 NTQ917558 ODM917558 ONI917558 OXE917558 PHA917558 PQW917558 QAS917558 QKO917558 QUK917558 REG917558 ROC917558 RXY917558 SHU917558 SRQ917558 TBM917558 TLI917558 TVE917558 UFA917558 UOW917558 UYS917558 VIO917558 VSK917558 WCG917558 WMC917558 WVY917558 Q983094 JM983094 TI983094 ADE983094 ANA983094 AWW983094 BGS983094 BQO983094 CAK983094 CKG983094 CUC983094 DDY983094 DNU983094 DXQ983094 EHM983094 ERI983094 FBE983094 FLA983094 FUW983094 GES983094 GOO983094 GYK983094 HIG983094 HSC983094 IBY983094 ILU983094 IVQ983094 JFM983094 JPI983094 JZE983094 KJA983094 KSW983094 LCS983094 LMO983094 LWK983094 MGG983094 MQC983094 MZY983094 NJU983094 NTQ983094 ODM983094 ONI983094 OXE983094 PHA983094 PQW983094 QAS983094 QKO983094 QUK983094 REG983094 ROC983094 RXY983094 SHU983094 SRQ983094 TBM983094 TLI983094 TVE983094 UFA983094 UOW983094 UYS983094 VIO983094 VSK983094 WCG983094 WMC983094 WVY983094 Q72:Q78 JM72:JM78 TI72:TI78 ADE72:ADE78 ANA72:ANA78 AWW72:AWW78 BGS72:BGS78 BQO72:BQO78 CAK72:CAK78 CKG72:CKG78 CUC72:CUC78 DDY72:DDY78 DNU72:DNU78 DXQ72:DXQ78 EHM72:EHM78 ERI72:ERI78 FBE72:FBE78 FLA72:FLA78 FUW72:FUW78 GES72:GES78 GOO72:GOO78 GYK72:GYK78 HIG72:HIG78 HSC72:HSC78 IBY72:IBY78 ILU72:ILU78 IVQ72:IVQ78 JFM72:JFM78 JPI72:JPI78 JZE72:JZE78 KJA72:KJA78 KSW72:KSW78 LCS72:LCS78 LMO72:LMO78 LWK72:LWK78 MGG72:MGG78 MQC72:MQC78 MZY72:MZY78 NJU72:NJU78 NTQ72:NTQ78 ODM72:ODM78 ONI72:ONI78 OXE72:OXE78 PHA72:PHA78 PQW72:PQW78 QAS72:QAS78 QKO72:QKO78 QUK72:QUK78 REG72:REG78 ROC72:ROC78 RXY72:RXY78 SHU72:SHU78 SRQ72:SRQ78 TBM72:TBM78 TLI72:TLI78 TVE72:TVE78 UFA72:UFA78 UOW72:UOW78 UYS72:UYS78 VIO72:VIO78 VSK72:VSK78 WCG72:WCG78 WMC72:WMC78 WVY72:WVY78 Q65608:Q65614 JM65608:JM65614 TI65608:TI65614 ADE65608:ADE65614 ANA65608:ANA65614 AWW65608:AWW65614 BGS65608:BGS65614 BQO65608:BQO65614 CAK65608:CAK65614 CKG65608:CKG65614 CUC65608:CUC65614 DDY65608:DDY65614 DNU65608:DNU65614 DXQ65608:DXQ65614 EHM65608:EHM65614 ERI65608:ERI65614 FBE65608:FBE65614 FLA65608:FLA65614 FUW65608:FUW65614 GES65608:GES65614 GOO65608:GOO65614 GYK65608:GYK65614 HIG65608:HIG65614 HSC65608:HSC65614 IBY65608:IBY65614 ILU65608:ILU65614 IVQ65608:IVQ65614 JFM65608:JFM65614 JPI65608:JPI65614 JZE65608:JZE65614 KJA65608:KJA65614 KSW65608:KSW65614 LCS65608:LCS65614 LMO65608:LMO65614 LWK65608:LWK65614 MGG65608:MGG65614 MQC65608:MQC65614 MZY65608:MZY65614 NJU65608:NJU65614 NTQ65608:NTQ65614 ODM65608:ODM65614 ONI65608:ONI65614 OXE65608:OXE65614 PHA65608:PHA65614 PQW65608:PQW65614 QAS65608:QAS65614 QKO65608:QKO65614 QUK65608:QUK65614 REG65608:REG65614 ROC65608:ROC65614 RXY65608:RXY65614 SHU65608:SHU65614 SRQ65608:SRQ65614 TBM65608:TBM65614 TLI65608:TLI65614 TVE65608:TVE65614 UFA65608:UFA65614 UOW65608:UOW65614 UYS65608:UYS65614 VIO65608:VIO65614 VSK65608:VSK65614 WCG65608:WCG65614 WMC65608:WMC65614 WVY65608:WVY65614 Q131144:Q131150 JM131144:JM131150 TI131144:TI131150 ADE131144:ADE131150 ANA131144:ANA131150 AWW131144:AWW131150 BGS131144:BGS131150 BQO131144:BQO131150 CAK131144:CAK131150 CKG131144:CKG131150 CUC131144:CUC131150 DDY131144:DDY131150 DNU131144:DNU131150 DXQ131144:DXQ131150 EHM131144:EHM131150 ERI131144:ERI131150 FBE131144:FBE131150 FLA131144:FLA131150 FUW131144:FUW131150 GES131144:GES131150 GOO131144:GOO131150 GYK131144:GYK131150 HIG131144:HIG131150 HSC131144:HSC131150 IBY131144:IBY131150 ILU131144:ILU131150 IVQ131144:IVQ131150 JFM131144:JFM131150 JPI131144:JPI131150 JZE131144:JZE131150 KJA131144:KJA131150 KSW131144:KSW131150 LCS131144:LCS131150 LMO131144:LMO131150 LWK131144:LWK131150 MGG131144:MGG131150 MQC131144:MQC131150 MZY131144:MZY131150 NJU131144:NJU131150 NTQ131144:NTQ131150 ODM131144:ODM131150 ONI131144:ONI131150 OXE131144:OXE131150 PHA131144:PHA131150 PQW131144:PQW131150 QAS131144:QAS131150 QKO131144:QKO131150 QUK131144:QUK131150 REG131144:REG131150 ROC131144:ROC131150 RXY131144:RXY131150 SHU131144:SHU131150 SRQ131144:SRQ131150 TBM131144:TBM131150 TLI131144:TLI131150 TVE131144:TVE131150 UFA131144:UFA131150 UOW131144:UOW131150 UYS131144:UYS131150 VIO131144:VIO131150 VSK131144:VSK131150 WCG131144:WCG131150 WMC131144:WMC131150 WVY131144:WVY131150 Q196680:Q196686 JM196680:JM196686 TI196680:TI196686 ADE196680:ADE196686 ANA196680:ANA196686 AWW196680:AWW196686 BGS196680:BGS196686 BQO196680:BQO196686 CAK196680:CAK196686 CKG196680:CKG196686 CUC196680:CUC196686 DDY196680:DDY196686 DNU196680:DNU196686 DXQ196680:DXQ196686 EHM196680:EHM196686 ERI196680:ERI196686 FBE196680:FBE196686 FLA196680:FLA196686 FUW196680:FUW196686 GES196680:GES196686 GOO196680:GOO196686 GYK196680:GYK196686 HIG196680:HIG196686 HSC196680:HSC196686 IBY196680:IBY196686 ILU196680:ILU196686 IVQ196680:IVQ196686 JFM196680:JFM196686 JPI196680:JPI196686 JZE196680:JZE196686 KJA196680:KJA196686 KSW196680:KSW196686 LCS196680:LCS196686 LMO196680:LMO196686 LWK196680:LWK196686 MGG196680:MGG196686 MQC196680:MQC196686 MZY196680:MZY196686 NJU196680:NJU196686 NTQ196680:NTQ196686 ODM196680:ODM196686 ONI196680:ONI196686 OXE196680:OXE196686 PHA196680:PHA196686 PQW196680:PQW196686 QAS196680:QAS196686 QKO196680:QKO196686 QUK196680:QUK196686 REG196680:REG196686 ROC196680:ROC196686 RXY196680:RXY196686 SHU196680:SHU196686 SRQ196680:SRQ196686 TBM196680:TBM196686 TLI196680:TLI196686 TVE196680:TVE196686 UFA196680:UFA196686 UOW196680:UOW196686 UYS196680:UYS196686 VIO196680:VIO196686 VSK196680:VSK196686 WCG196680:WCG196686 WMC196680:WMC196686 WVY196680:WVY196686 Q262216:Q262222 JM262216:JM262222 TI262216:TI262222 ADE262216:ADE262222 ANA262216:ANA262222 AWW262216:AWW262222 BGS262216:BGS262222 BQO262216:BQO262222 CAK262216:CAK262222 CKG262216:CKG262222 CUC262216:CUC262222 DDY262216:DDY262222 DNU262216:DNU262222 DXQ262216:DXQ262222 EHM262216:EHM262222 ERI262216:ERI262222 FBE262216:FBE262222 FLA262216:FLA262222 FUW262216:FUW262222 GES262216:GES262222 GOO262216:GOO262222 GYK262216:GYK262222 HIG262216:HIG262222 HSC262216:HSC262222 IBY262216:IBY262222 ILU262216:ILU262222 IVQ262216:IVQ262222 JFM262216:JFM262222 JPI262216:JPI262222 JZE262216:JZE262222 KJA262216:KJA262222 KSW262216:KSW262222 LCS262216:LCS262222 LMO262216:LMO262222 LWK262216:LWK262222 MGG262216:MGG262222 MQC262216:MQC262222 MZY262216:MZY262222 NJU262216:NJU262222 NTQ262216:NTQ262222 ODM262216:ODM262222 ONI262216:ONI262222 OXE262216:OXE262222 PHA262216:PHA262222 PQW262216:PQW262222 QAS262216:QAS262222 QKO262216:QKO262222 QUK262216:QUK262222 REG262216:REG262222 ROC262216:ROC262222 RXY262216:RXY262222 SHU262216:SHU262222 SRQ262216:SRQ262222 TBM262216:TBM262222 TLI262216:TLI262222 TVE262216:TVE262222 UFA262216:UFA262222 UOW262216:UOW262222 UYS262216:UYS262222 VIO262216:VIO262222 VSK262216:VSK262222 WCG262216:WCG262222 WMC262216:WMC262222 WVY262216:WVY262222 Q327752:Q327758 JM327752:JM327758 TI327752:TI327758 ADE327752:ADE327758 ANA327752:ANA327758 AWW327752:AWW327758 BGS327752:BGS327758 BQO327752:BQO327758 CAK327752:CAK327758 CKG327752:CKG327758 CUC327752:CUC327758 DDY327752:DDY327758 DNU327752:DNU327758 DXQ327752:DXQ327758 EHM327752:EHM327758 ERI327752:ERI327758 FBE327752:FBE327758 FLA327752:FLA327758 FUW327752:FUW327758 GES327752:GES327758 GOO327752:GOO327758 GYK327752:GYK327758 HIG327752:HIG327758 HSC327752:HSC327758 IBY327752:IBY327758 ILU327752:ILU327758 IVQ327752:IVQ327758 JFM327752:JFM327758 JPI327752:JPI327758 JZE327752:JZE327758 KJA327752:KJA327758 KSW327752:KSW327758 LCS327752:LCS327758 LMO327752:LMO327758 LWK327752:LWK327758 MGG327752:MGG327758 MQC327752:MQC327758 MZY327752:MZY327758 NJU327752:NJU327758 NTQ327752:NTQ327758 ODM327752:ODM327758 ONI327752:ONI327758 OXE327752:OXE327758 PHA327752:PHA327758 PQW327752:PQW327758 QAS327752:QAS327758 QKO327752:QKO327758 QUK327752:QUK327758 REG327752:REG327758 ROC327752:ROC327758 RXY327752:RXY327758 SHU327752:SHU327758 SRQ327752:SRQ327758 TBM327752:TBM327758 TLI327752:TLI327758 TVE327752:TVE327758 UFA327752:UFA327758 UOW327752:UOW327758 UYS327752:UYS327758 VIO327752:VIO327758 VSK327752:VSK327758 WCG327752:WCG327758 WMC327752:WMC327758 WVY327752:WVY327758 Q393288:Q393294 JM393288:JM393294 TI393288:TI393294 ADE393288:ADE393294 ANA393288:ANA393294 AWW393288:AWW393294 BGS393288:BGS393294 BQO393288:BQO393294 CAK393288:CAK393294 CKG393288:CKG393294 CUC393288:CUC393294 DDY393288:DDY393294 DNU393288:DNU393294 DXQ393288:DXQ393294 EHM393288:EHM393294 ERI393288:ERI393294 FBE393288:FBE393294 FLA393288:FLA393294 FUW393288:FUW393294 GES393288:GES393294 GOO393288:GOO393294 GYK393288:GYK393294 HIG393288:HIG393294 HSC393288:HSC393294 IBY393288:IBY393294 ILU393288:ILU393294 IVQ393288:IVQ393294 JFM393288:JFM393294 JPI393288:JPI393294 JZE393288:JZE393294 KJA393288:KJA393294 KSW393288:KSW393294 LCS393288:LCS393294 LMO393288:LMO393294 LWK393288:LWK393294 MGG393288:MGG393294 MQC393288:MQC393294 MZY393288:MZY393294 NJU393288:NJU393294 NTQ393288:NTQ393294 ODM393288:ODM393294 ONI393288:ONI393294 OXE393288:OXE393294 PHA393288:PHA393294 PQW393288:PQW393294 QAS393288:QAS393294 QKO393288:QKO393294 QUK393288:QUK393294 REG393288:REG393294 ROC393288:ROC393294 RXY393288:RXY393294 SHU393288:SHU393294 SRQ393288:SRQ393294 TBM393288:TBM393294 TLI393288:TLI393294 TVE393288:TVE393294 UFA393288:UFA393294 UOW393288:UOW393294 UYS393288:UYS393294 VIO393288:VIO393294 VSK393288:VSK393294 WCG393288:WCG393294 WMC393288:WMC393294 WVY393288:WVY393294 Q458824:Q458830 JM458824:JM458830 TI458824:TI458830 ADE458824:ADE458830 ANA458824:ANA458830 AWW458824:AWW458830 BGS458824:BGS458830 BQO458824:BQO458830 CAK458824:CAK458830 CKG458824:CKG458830 CUC458824:CUC458830 DDY458824:DDY458830 DNU458824:DNU458830 DXQ458824:DXQ458830 EHM458824:EHM458830 ERI458824:ERI458830 FBE458824:FBE458830 FLA458824:FLA458830 FUW458824:FUW458830 GES458824:GES458830 GOO458824:GOO458830 GYK458824:GYK458830 HIG458824:HIG458830 HSC458824:HSC458830 IBY458824:IBY458830 ILU458824:ILU458830 IVQ458824:IVQ458830 JFM458824:JFM458830 JPI458824:JPI458830 JZE458824:JZE458830 KJA458824:KJA458830 KSW458824:KSW458830 LCS458824:LCS458830 LMO458824:LMO458830 LWK458824:LWK458830 MGG458824:MGG458830 MQC458824:MQC458830 MZY458824:MZY458830 NJU458824:NJU458830 NTQ458824:NTQ458830 ODM458824:ODM458830 ONI458824:ONI458830 OXE458824:OXE458830 PHA458824:PHA458830 PQW458824:PQW458830 QAS458824:QAS458830 QKO458824:QKO458830 QUK458824:QUK458830 REG458824:REG458830 ROC458824:ROC458830 RXY458824:RXY458830 SHU458824:SHU458830 SRQ458824:SRQ458830 TBM458824:TBM458830 TLI458824:TLI458830 TVE458824:TVE458830 UFA458824:UFA458830 UOW458824:UOW458830 UYS458824:UYS458830 VIO458824:VIO458830 VSK458824:VSK458830 WCG458824:WCG458830 WMC458824:WMC458830 WVY458824:WVY458830 Q524360:Q524366 JM524360:JM524366 TI524360:TI524366 ADE524360:ADE524366 ANA524360:ANA524366 AWW524360:AWW524366 BGS524360:BGS524366 BQO524360:BQO524366 CAK524360:CAK524366 CKG524360:CKG524366 CUC524360:CUC524366 DDY524360:DDY524366 DNU524360:DNU524366 DXQ524360:DXQ524366 EHM524360:EHM524366 ERI524360:ERI524366 FBE524360:FBE524366 FLA524360:FLA524366 FUW524360:FUW524366 GES524360:GES524366 GOO524360:GOO524366 GYK524360:GYK524366 HIG524360:HIG524366 HSC524360:HSC524366 IBY524360:IBY524366 ILU524360:ILU524366 IVQ524360:IVQ524366 JFM524360:JFM524366 JPI524360:JPI524366 JZE524360:JZE524366 KJA524360:KJA524366 KSW524360:KSW524366 LCS524360:LCS524366 LMO524360:LMO524366 LWK524360:LWK524366 MGG524360:MGG524366 MQC524360:MQC524366 MZY524360:MZY524366 NJU524360:NJU524366 NTQ524360:NTQ524366 ODM524360:ODM524366 ONI524360:ONI524366 OXE524360:OXE524366 PHA524360:PHA524366 PQW524360:PQW524366 QAS524360:QAS524366 QKO524360:QKO524366 QUK524360:QUK524366 REG524360:REG524366 ROC524360:ROC524366 RXY524360:RXY524366 SHU524360:SHU524366 SRQ524360:SRQ524366 TBM524360:TBM524366 TLI524360:TLI524366 TVE524360:TVE524366 UFA524360:UFA524366 UOW524360:UOW524366 UYS524360:UYS524366 VIO524360:VIO524366 VSK524360:VSK524366 WCG524360:WCG524366 WMC524360:WMC524366 WVY524360:WVY524366 Q589896:Q589902 JM589896:JM589902 TI589896:TI589902 ADE589896:ADE589902 ANA589896:ANA589902 AWW589896:AWW589902 BGS589896:BGS589902 BQO589896:BQO589902 CAK589896:CAK589902 CKG589896:CKG589902 CUC589896:CUC589902 DDY589896:DDY589902 DNU589896:DNU589902 DXQ589896:DXQ589902 EHM589896:EHM589902 ERI589896:ERI589902 FBE589896:FBE589902 FLA589896:FLA589902 FUW589896:FUW589902 GES589896:GES589902 GOO589896:GOO589902 GYK589896:GYK589902 HIG589896:HIG589902 HSC589896:HSC589902 IBY589896:IBY589902 ILU589896:ILU589902 IVQ589896:IVQ589902 JFM589896:JFM589902 JPI589896:JPI589902 JZE589896:JZE589902 KJA589896:KJA589902 KSW589896:KSW589902 LCS589896:LCS589902 LMO589896:LMO589902 LWK589896:LWK589902 MGG589896:MGG589902 MQC589896:MQC589902 MZY589896:MZY589902 NJU589896:NJU589902 NTQ589896:NTQ589902 ODM589896:ODM589902 ONI589896:ONI589902 OXE589896:OXE589902 PHA589896:PHA589902 PQW589896:PQW589902 QAS589896:QAS589902 QKO589896:QKO589902 QUK589896:QUK589902 REG589896:REG589902 ROC589896:ROC589902 RXY589896:RXY589902 SHU589896:SHU589902 SRQ589896:SRQ589902 TBM589896:TBM589902 TLI589896:TLI589902 TVE589896:TVE589902 UFA589896:UFA589902 UOW589896:UOW589902 UYS589896:UYS589902 VIO589896:VIO589902 VSK589896:VSK589902 WCG589896:WCG589902 WMC589896:WMC589902 WVY589896:WVY589902 Q655432:Q655438 JM655432:JM655438 TI655432:TI655438 ADE655432:ADE655438 ANA655432:ANA655438 AWW655432:AWW655438 BGS655432:BGS655438 BQO655432:BQO655438 CAK655432:CAK655438 CKG655432:CKG655438 CUC655432:CUC655438 DDY655432:DDY655438 DNU655432:DNU655438 DXQ655432:DXQ655438 EHM655432:EHM655438 ERI655432:ERI655438 FBE655432:FBE655438 FLA655432:FLA655438 FUW655432:FUW655438 GES655432:GES655438 GOO655432:GOO655438 GYK655432:GYK655438 HIG655432:HIG655438 HSC655432:HSC655438 IBY655432:IBY655438 ILU655432:ILU655438 IVQ655432:IVQ655438 JFM655432:JFM655438 JPI655432:JPI655438 JZE655432:JZE655438 KJA655432:KJA655438 KSW655432:KSW655438 LCS655432:LCS655438 LMO655432:LMO655438 LWK655432:LWK655438 MGG655432:MGG655438 MQC655432:MQC655438 MZY655432:MZY655438 NJU655432:NJU655438 NTQ655432:NTQ655438 ODM655432:ODM655438 ONI655432:ONI655438 OXE655432:OXE655438 PHA655432:PHA655438 PQW655432:PQW655438 QAS655432:QAS655438 QKO655432:QKO655438 QUK655432:QUK655438 REG655432:REG655438 ROC655432:ROC655438 RXY655432:RXY655438 SHU655432:SHU655438 SRQ655432:SRQ655438 TBM655432:TBM655438 TLI655432:TLI655438 TVE655432:TVE655438 UFA655432:UFA655438 UOW655432:UOW655438 UYS655432:UYS655438 VIO655432:VIO655438 VSK655432:VSK655438 WCG655432:WCG655438 WMC655432:WMC655438 WVY655432:WVY655438 Q720968:Q720974 JM720968:JM720974 TI720968:TI720974 ADE720968:ADE720974 ANA720968:ANA720974 AWW720968:AWW720974 BGS720968:BGS720974 BQO720968:BQO720974 CAK720968:CAK720974 CKG720968:CKG720974 CUC720968:CUC720974 DDY720968:DDY720974 DNU720968:DNU720974 DXQ720968:DXQ720974 EHM720968:EHM720974 ERI720968:ERI720974 FBE720968:FBE720974 FLA720968:FLA720974 FUW720968:FUW720974 GES720968:GES720974 GOO720968:GOO720974 GYK720968:GYK720974 HIG720968:HIG720974 HSC720968:HSC720974 IBY720968:IBY720974 ILU720968:ILU720974 IVQ720968:IVQ720974 JFM720968:JFM720974 JPI720968:JPI720974 JZE720968:JZE720974 KJA720968:KJA720974 KSW720968:KSW720974 LCS720968:LCS720974 LMO720968:LMO720974 LWK720968:LWK720974 MGG720968:MGG720974 MQC720968:MQC720974 MZY720968:MZY720974 NJU720968:NJU720974 NTQ720968:NTQ720974 ODM720968:ODM720974 ONI720968:ONI720974 OXE720968:OXE720974 PHA720968:PHA720974 PQW720968:PQW720974 QAS720968:QAS720974 QKO720968:QKO720974 QUK720968:QUK720974 REG720968:REG720974 ROC720968:ROC720974 RXY720968:RXY720974 SHU720968:SHU720974 SRQ720968:SRQ720974 TBM720968:TBM720974 TLI720968:TLI720974 TVE720968:TVE720974 UFA720968:UFA720974 UOW720968:UOW720974 UYS720968:UYS720974 VIO720968:VIO720974 VSK720968:VSK720974 WCG720968:WCG720974 WMC720968:WMC720974 WVY720968:WVY720974 Q786504:Q786510 JM786504:JM786510 TI786504:TI786510 ADE786504:ADE786510 ANA786504:ANA786510 AWW786504:AWW786510 BGS786504:BGS786510 BQO786504:BQO786510 CAK786504:CAK786510 CKG786504:CKG786510 CUC786504:CUC786510 DDY786504:DDY786510 DNU786504:DNU786510 DXQ786504:DXQ786510 EHM786504:EHM786510 ERI786504:ERI786510 FBE786504:FBE786510 FLA786504:FLA786510 FUW786504:FUW786510 GES786504:GES786510 GOO786504:GOO786510 GYK786504:GYK786510 HIG786504:HIG786510 HSC786504:HSC786510 IBY786504:IBY786510 ILU786504:ILU786510 IVQ786504:IVQ786510 JFM786504:JFM786510 JPI786504:JPI786510 JZE786504:JZE786510 KJA786504:KJA786510 KSW786504:KSW786510 LCS786504:LCS786510 LMO786504:LMO786510 LWK786504:LWK786510 MGG786504:MGG786510 MQC786504:MQC786510 MZY786504:MZY786510 NJU786504:NJU786510 NTQ786504:NTQ786510 ODM786504:ODM786510 ONI786504:ONI786510 OXE786504:OXE786510 PHA786504:PHA786510 PQW786504:PQW786510 QAS786504:QAS786510 QKO786504:QKO786510 QUK786504:QUK786510 REG786504:REG786510 ROC786504:ROC786510 RXY786504:RXY786510 SHU786504:SHU786510 SRQ786504:SRQ786510 TBM786504:TBM786510 TLI786504:TLI786510 TVE786504:TVE786510 UFA786504:UFA786510 UOW786504:UOW786510 UYS786504:UYS786510 VIO786504:VIO786510 VSK786504:VSK786510 WCG786504:WCG786510 WMC786504:WMC786510 WVY786504:WVY786510 Q852040:Q852046 JM852040:JM852046 TI852040:TI852046 ADE852040:ADE852046 ANA852040:ANA852046 AWW852040:AWW852046 BGS852040:BGS852046 BQO852040:BQO852046 CAK852040:CAK852046 CKG852040:CKG852046 CUC852040:CUC852046 DDY852040:DDY852046 DNU852040:DNU852046 DXQ852040:DXQ852046 EHM852040:EHM852046 ERI852040:ERI852046 FBE852040:FBE852046 FLA852040:FLA852046 FUW852040:FUW852046 GES852040:GES852046 GOO852040:GOO852046 GYK852040:GYK852046 HIG852040:HIG852046 HSC852040:HSC852046 IBY852040:IBY852046 ILU852040:ILU852046 IVQ852040:IVQ852046 JFM852040:JFM852046 JPI852040:JPI852046 JZE852040:JZE852046 KJA852040:KJA852046 KSW852040:KSW852046 LCS852040:LCS852046 LMO852040:LMO852046 LWK852040:LWK852046 MGG852040:MGG852046 MQC852040:MQC852046 MZY852040:MZY852046 NJU852040:NJU852046 NTQ852040:NTQ852046 ODM852040:ODM852046 ONI852040:ONI852046 OXE852040:OXE852046 PHA852040:PHA852046 PQW852040:PQW852046 QAS852040:QAS852046 QKO852040:QKO852046 QUK852040:QUK852046 REG852040:REG852046 ROC852040:ROC852046 RXY852040:RXY852046 SHU852040:SHU852046 SRQ852040:SRQ852046 TBM852040:TBM852046 TLI852040:TLI852046 TVE852040:TVE852046 UFA852040:UFA852046 UOW852040:UOW852046 UYS852040:UYS852046 VIO852040:VIO852046 VSK852040:VSK852046 WCG852040:WCG852046 WMC852040:WMC852046 WVY852040:WVY852046 Q917576:Q917582 JM917576:JM917582 TI917576:TI917582 ADE917576:ADE917582 ANA917576:ANA917582 AWW917576:AWW917582 BGS917576:BGS917582 BQO917576:BQO917582 CAK917576:CAK917582 CKG917576:CKG917582 CUC917576:CUC917582 DDY917576:DDY917582 DNU917576:DNU917582 DXQ917576:DXQ917582 EHM917576:EHM917582 ERI917576:ERI917582 FBE917576:FBE917582 FLA917576:FLA917582 FUW917576:FUW917582 GES917576:GES917582 GOO917576:GOO917582 GYK917576:GYK917582 HIG917576:HIG917582 HSC917576:HSC917582 IBY917576:IBY917582 ILU917576:ILU917582 IVQ917576:IVQ917582 JFM917576:JFM917582 JPI917576:JPI917582 JZE917576:JZE917582 KJA917576:KJA917582 KSW917576:KSW917582 LCS917576:LCS917582 LMO917576:LMO917582 LWK917576:LWK917582 MGG917576:MGG917582 MQC917576:MQC917582 MZY917576:MZY917582 NJU917576:NJU917582 NTQ917576:NTQ917582 ODM917576:ODM917582 ONI917576:ONI917582 OXE917576:OXE917582 PHA917576:PHA917582 PQW917576:PQW917582 QAS917576:QAS917582 QKO917576:QKO917582 QUK917576:QUK917582 REG917576:REG917582 ROC917576:ROC917582 RXY917576:RXY917582 SHU917576:SHU917582 SRQ917576:SRQ917582 TBM917576:TBM917582 TLI917576:TLI917582 TVE917576:TVE917582 UFA917576:UFA917582 UOW917576:UOW917582 UYS917576:UYS917582 VIO917576:VIO917582 VSK917576:VSK917582 WCG917576:WCG917582 WMC917576:WMC917582 WVY917576:WVY917582 Q983112:Q983118 JM983112:JM983118 TI983112:TI983118 ADE983112:ADE983118 ANA983112:ANA983118 AWW983112:AWW983118 BGS983112:BGS983118 BQO983112:BQO983118 CAK983112:CAK983118 CKG983112:CKG983118 CUC983112:CUC983118 DDY983112:DDY983118 DNU983112:DNU983118 DXQ983112:DXQ983118 EHM983112:EHM983118 ERI983112:ERI983118 FBE983112:FBE983118 FLA983112:FLA983118 FUW983112:FUW983118 GES983112:GES983118 GOO983112:GOO983118 GYK983112:GYK983118 HIG983112:HIG983118 HSC983112:HSC983118 IBY983112:IBY983118 ILU983112:ILU983118 IVQ983112:IVQ983118 JFM983112:JFM983118 JPI983112:JPI983118 JZE983112:JZE983118 KJA983112:KJA983118 KSW983112:KSW983118 LCS983112:LCS983118 LMO983112:LMO983118 LWK983112:LWK983118 MGG983112:MGG983118 MQC983112:MQC983118 MZY983112:MZY983118 NJU983112:NJU983118 NTQ983112:NTQ983118 ODM983112:ODM983118 ONI983112:ONI983118 OXE983112:OXE983118 PHA983112:PHA983118 PQW983112:PQW983118 QAS983112:QAS983118 QKO983112:QKO983118 QUK983112:QUK983118 REG983112:REG983118 ROC983112:ROC983118 RXY983112:RXY983118 SHU983112:SHU983118 SRQ983112:SRQ983118 TBM983112:TBM983118 TLI983112:TLI983118 TVE983112:TVE983118 UFA983112:UFA983118 UOW983112:UOW983118 UYS983112:UYS983118 VIO983112:VIO983118 VSK983112:VSK983118 WCG983112:WCG983118 WMC983112:WMC983118 WVY983112:WVY983118 F72:F78 JB72:JB78 SX72:SX78 ACT72:ACT78 AMP72:AMP78 AWL72:AWL78 BGH72:BGH78 BQD72:BQD78 BZZ72:BZZ78 CJV72:CJV78 CTR72:CTR78 DDN72:DDN78 DNJ72:DNJ78 DXF72:DXF78 EHB72:EHB78 EQX72:EQX78 FAT72:FAT78 FKP72:FKP78 FUL72:FUL78 GEH72:GEH78 GOD72:GOD78 GXZ72:GXZ78 HHV72:HHV78 HRR72:HRR78 IBN72:IBN78 ILJ72:ILJ78 IVF72:IVF78 JFB72:JFB78 JOX72:JOX78 JYT72:JYT78 KIP72:KIP78 KSL72:KSL78 LCH72:LCH78 LMD72:LMD78 LVZ72:LVZ78 MFV72:MFV78 MPR72:MPR78 MZN72:MZN78 NJJ72:NJJ78 NTF72:NTF78 ODB72:ODB78 OMX72:OMX78 OWT72:OWT78 PGP72:PGP78 PQL72:PQL78 QAH72:QAH78 QKD72:QKD78 QTZ72:QTZ78 RDV72:RDV78 RNR72:RNR78 RXN72:RXN78 SHJ72:SHJ78 SRF72:SRF78 TBB72:TBB78 TKX72:TKX78 TUT72:TUT78 UEP72:UEP78 UOL72:UOL78 UYH72:UYH78 VID72:VID78 VRZ72:VRZ78 WBV72:WBV78 WLR72:WLR78 WVN72:WVN78 F65608:F65614 JB65608:JB65614 SX65608:SX65614 ACT65608:ACT65614 AMP65608:AMP65614 AWL65608:AWL65614 BGH65608:BGH65614 BQD65608:BQD65614 BZZ65608:BZZ65614 CJV65608:CJV65614 CTR65608:CTR65614 DDN65608:DDN65614 DNJ65608:DNJ65614 DXF65608:DXF65614 EHB65608:EHB65614 EQX65608:EQX65614 FAT65608:FAT65614 FKP65608:FKP65614 FUL65608:FUL65614 GEH65608:GEH65614 GOD65608:GOD65614 GXZ65608:GXZ65614 HHV65608:HHV65614 HRR65608:HRR65614 IBN65608:IBN65614 ILJ65608:ILJ65614 IVF65608:IVF65614 JFB65608:JFB65614 JOX65608:JOX65614 JYT65608:JYT65614 KIP65608:KIP65614 KSL65608:KSL65614 LCH65608:LCH65614 LMD65608:LMD65614 LVZ65608:LVZ65614 MFV65608:MFV65614 MPR65608:MPR65614 MZN65608:MZN65614 NJJ65608:NJJ65614 NTF65608:NTF65614 ODB65608:ODB65614 OMX65608:OMX65614 OWT65608:OWT65614 PGP65608:PGP65614 PQL65608:PQL65614 QAH65608:QAH65614 QKD65608:QKD65614 QTZ65608:QTZ65614 RDV65608:RDV65614 RNR65608:RNR65614 RXN65608:RXN65614 SHJ65608:SHJ65614 SRF65608:SRF65614 TBB65608:TBB65614 TKX65608:TKX65614 TUT65608:TUT65614 UEP65608:UEP65614 UOL65608:UOL65614 UYH65608:UYH65614 VID65608:VID65614 VRZ65608:VRZ65614 WBV65608:WBV65614 WLR65608:WLR65614 WVN65608:WVN65614 F131144:F131150 JB131144:JB131150 SX131144:SX131150 ACT131144:ACT131150 AMP131144:AMP131150 AWL131144:AWL131150 BGH131144:BGH131150 BQD131144:BQD131150 BZZ131144:BZZ131150 CJV131144:CJV131150 CTR131144:CTR131150 DDN131144:DDN131150 DNJ131144:DNJ131150 DXF131144:DXF131150 EHB131144:EHB131150 EQX131144:EQX131150 FAT131144:FAT131150 FKP131144:FKP131150 FUL131144:FUL131150 GEH131144:GEH131150 GOD131144:GOD131150 GXZ131144:GXZ131150 HHV131144:HHV131150 HRR131144:HRR131150 IBN131144:IBN131150 ILJ131144:ILJ131150 IVF131144:IVF131150 JFB131144:JFB131150 JOX131144:JOX131150 JYT131144:JYT131150 KIP131144:KIP131150 KSL131144:KSL131150 LCH131144:LCH131150 LMD131144:LMD131150 LVZ131144:LVZ131150 MFV131144:MFV131150 MPR131144:MPR131150 MZN131144:MZN131150 NJJ131144:NJJ131150 NTF131144:NTF131150 ODB131144:ODB131150 OMX131144:OMX131150 OWT131144:OWT131150 PGP131144:PGP131150 PQL131144:PQL131150 QAH131144:QAH131150 QKD131144:QKD131150 QTZ131144:QTZ131150 RDV131144:RDV131150 RNR131144:RNR131150 RXN131144:RXN131150 SHJ131144:SHJ131150 SRF131144:SRF131150 TBB131144:TBB131150 TKX131144:TKX131150 TUT131144:TUT131150 UEP131144:UEP131150 UOL131144:UOL131150 UYH131144:UYH131150 VID131144:VID131150 VRZ131144:VRZ131150 WBV131144:WBV131150 WLR131144:WLR131150 WVN131144:WVN131150 F196680:F196686 JB196680:JB196686 SX196680:SX196686 ACT196680:ACT196686 AMP196680:AMP196686 AWL196680:AWL196686 BGH196680:BGH196686 BQD196680:BQD196686 BZZ196680:BZZ196686 CJV196680:CJV196686 CTR196680:CTR196686 DDN196680:DDN196686 DNJ196680:DNJ196686 DXF196680:DXF196686 EHB196680:EHB196686 EQX196680:EQX196686 FAT196680:FAT196686 FKP196680:FKP196686 FUL196680:FUL196686 GEH196680:GEH196686 GOD196680:GOD196686 GXZ196680:GXZ196686 HHV196680:HHV196686 HRR196680:HRR196686 IBN196680:IBN196686 ILJ196680:ILJ196686 IVF196680:IVF196686 JFB196680:JFB196686 JOX196680:JOX196686 JYT196680:JYT196686 KIP196680:KIP196686 KSL196680:KSL196686 LCH196680:LCH196686 LMD196680:LMD196686 LVZ196680:LVZ196686 MFV196680:MFV196686 MPR196680:MPR196686 MZN196680:MZN196686 NJJ196680:NJJ196686 NTF196680:NTF196686 ODB196680:ODB196686 OMX196680:OMX196686 OWT196680:OWT196686 PGP196680:PGP196686 PQL196680:PQL196686 QAH196680:QAH196686 QKD196680:QKD196686 QTZ196680:QTZ196686 RDV196680:RDV196686 RNR196680:RNR196686 RXN196680:RXN196686 SHJ196680:SHJ196686 SRF196680:SRF196686 TBB196680:TBB196686 TKX196680:TKX196686 TUT196680:TUT196686 UEP196680:UEP196686 UOL196680:UOL196686 UYH196680:UYH196686 VID196680:VID196686 VRZ196680:VRZ196686 WBV196680:WBV196686 WLR196680:WLR196686 WVN196680:WVN196686 F262216:F262222 JB262216:JB262222 SX262216:SX262222 ACT262216:ACT262222 AMP262216:AMP262222 AWL262216:AWL262222 BGH262216:BGH262222 BQD262216:BQD262222 BZZ262216:BZZ262222 CJV262216:CJV262222 CTR262216:CTR262222 DDN262216:DDN262222 DNJ262216:DNJ262222 DXF262216:DXF262222 EHB262216:EHB262222 EQX262216:EQX262222 FAT262216:FAT262222 FKP262216:FKP262222 FUL262216:FUL262222 GEH262216:GEH262222 GOD262216:GOD262222 GXZ262216:GXZ262222 HHV262216:HHV262222 HRR262216:HRR262222 IBN262216:IBN262222 ILJ262216:ILJ262222 IVF262216:IVF262222 JFB262216:JFB262222 JOX262216:JOX262222 JYT262216:JYT262222 KIP262216:KIP262222 KSL262216:KSL262222 LCH262216:LCH262222 LMD262216:LMD262222 LVZ262216:LVZ262222 MFV262216:MFV262222 MPR262216:MPR262222 MZN262216:MZN262222 NJJ262216:NJJ262222 NTF262216:NTF262222 ODB262216:ODB262222 OMX262216:OMX262222 OWT262216:OWT262222 PGP262216:PGP262222 PQL262216:PQL262222 QAH262216:QAH262222 QKD262216:QKD262222 QTZ262216:QTZ262222 RDV262216:RDV262222 RNR262216:RNR262222 RXN262216:RXN262222 SHJ262216:SHJ262222 SRF262216:SRF262222 TBB262216:TBB262222 TKX262216:TKX262222 TUT262216:TUT262222 UEP262216:UEP262222 UOL262216:UOL262222 UYH262216:UYH262222 VID262216:VID262222 VRZ262216:VRZ262222 WBV262216:WBV262222 WLR262216:WLR262222 WVN262216:WVN262222 F327752:F327758 JB327752:JB327758 SX327752:SX327758 ACT327752:ACT327758 AMP327752:AMP327758 AWL327752:AWL327758 BGH327752:BGH327758 BQD327752:BQD327758 BZZ327752:BZZ327758 CJV327752:CJV327758 CTR327752:CTR327758 DDN327752:DDN327758 DNJ327752:DNJ327758 DXF327752:DXF327758 EHB327752:EHB327758 EQX327752:EQX327758 FAT327752:FAT327758 FKP327752:FKP327758 FUL327752:FUL327758 GEH327752:GEH327758 GOD327752:GOD327758 GXZ327752:GXZ327758 HHV327752:HHV327758 HRR327752:HRR327758 IBN327752:IBN327758 ILJ327752:ILJ327758 IVF327752:IVF327758 JFB327752:JFB327758 JOX327752:JOX327758 JYT327752:JYT327758 KIP327752:KIP327758 KSL327752:KSL327758 LCH327752:LCH327758 LMD327752:LMD327758 LVZ327752:LVZ327758 MFV327752:MFV327758 MPR327752:MPR327758 MZN327752:MZN327758 NJJ327752:NJJ327758 NTF327752:NTF327758 ODB327752:ODB327758 OMX327752:OMX327758 OWT327752:OWT327758 PGP327752:PGP327758 PQL327752:PQL327758 QAH327752:QAH327758 QKD327752:QKD327758 QTZ327752:QTZ327758 RDV327752:RDV327758 RNR327752:RNR327758 RXN327752:RXN327758 SHJ327752:SHJ327758 SRF327752:SRF327758 TBB327752:TBB327758 TKX327752:TKX327758 TUT327752:TUT327758 UEP327752:UEP327758 UOL327752:UOL327758 UYH327752:UYH327758 VID327752:VID327758 VRZ327752:VRZ327758 WBV327752:WBV327758 WLR327752:WLR327758 WVN327752:WVN327758 F393288:F393294 JB393288:JB393294 SX393288:SX393294 ACT393288:ACT393294 AMP393288:AMP393294 AWL393288:AWL393294 BGH393288:BGH393294 BQD393288:BQD393294 BZZ393288:BZZ393294 CJV393288:CJV393294 CTR393288:CTR393294 DDN393288:DDN393294 DNJ393288:DNJ393294 DXF393288:DXF393294 EHB393288:EHB393294 EQX393288:EQX393294 FAT393288:FAT393294 FKP393288:FKP393294 FUL393288:FUL393294 GEH393288:GEH393294 GOD393288:GOD393294 GXZ393288:GXZ393294 HHV393288:HHV393294 HRR393288:HRR393294 IBN393288:IBN393294 ILJ393288:ILJ393294 IVF393288:IVF393294 JFB393288:JFB393294 JOX393288:JOX393294 JYT393288:JYT393294 KIP393288:KIP393294 KSL393288:KSL393294 LCH393288:LCH393294 LMD393288:LMD393294 LVZ393288:LVZ393294 MFV393288:MFV393294 MPR393288:MPR393294 MZN393288:MZN393294 NJJ393288:NJJ393294 NTF393288:NTF393294 ODB393288:ODB393294 OMX393288:OMX393294 OWT393288:OWT393294 PGP393288:PGP393294 PQL393288:PQL393294 QAH393288:QAH393294 QKD393288:QKD393294 QTZ393288:QTZ393294 RDV393288:RDV393294 RNR393288:RNR393294 RXN393288:RXN393294 SHJ393288:SHJ393294 SRF393288:SRF393294 TBB393288:TBB393294 TKX393288:TKX393294 TUT393288:TUT393294 UEP393288:UEP393294 UOL393288:UOL393294 UYH393288:UYH393294 VID393288:VID393294 VRZ393288:VRZ393294 WBV393288:WBV393294 WLR393288:WLR393294 WVN393288:WVN393294 F458824:F458830 JB458824:JB458830 SX458824:SX458830 ACT458824:ACT458830 AMP458824:AMP458830 AWL458824:AWL458830 BGH458824:BGH458830 BQD458824:BQD458830 BZZ458824:BZZ458830 CJV458824:CJV458830 CTR458824:CTR458830 DDN458824:DDN458830 DNJ458824:DNJ458830 DXF458824:DXF458830 EHB458824:EHB458830 EQX458824:EQX458830 FAT458824:FAT458830 FKP458824:FKP458830 FUL458824:FUL458830 GEH458824:GEH458830 GOD458824:GOD458830 GXZ458824:GXZ458830 HHV458824:HHV458830 HRR458824:HRR458830 IBN458824:IBN458830 ILJ458824:ILJ458830 IVF458824:IVF458830 JFB458824:JFB458830 JOX458824:JOX458830 JYT458824:JYT458830 KIP458824:KIP458830 KSL458824:KSL458830 LCH458824:LCH458830 LMD458824:LMD458830 LVZ458824:LVZ458830 MFV458824:MFV458830 MPR458824:MPR458830 MZN458824:MZN458830 NJJ458824:NJJ458830 NTF458824:NTF458830 ODB458824:ODB458830 OMX458824:OMX458830 OWT458824:OWT458830 PGP458824:PGP458830 PQL458824:PQL458830 QAH458824:QAH458830 QKD458824:QKD458830 QTZ458824:QTZ458830 RDV458824:RDV458830 RNR458824:RNR458830 RXN458824:RXN458830 SHJ458824:SHJ458830 SRF458824:SRF458830 TBB458824:TBB458830 TKX458824:TKX458830 TUT458824:TUT458830 UEP458824:UEP458830 UOL458824:UOL458830 UYH458824:UYH458830 VID458824:VID458830 VRZ458824:VRZ458830 WBV458824:WBV458830 WLR458824:WLR458830 WVN458824:WVN458830 F524360:F524366 JB524360:JB524366 SX524360:SX524366 ACT524360:ACT524366 AMP524360:AMP524366 AWL524360:AWL524366 BGH524360:BGH524366 BQD524360:BQD524366 BZZ524360:BZZ524366 CJV524360:CJV524366 CTR524360:CTR524366 DDN524360:DDN524366 DNJ524360:DNJ524366 DXF524360:DXF524366 EHB524360:EHB524366 EQX524360:EQX524366 FAT524360:FAT524366 FKP524360:FKP524366 FUL524360:FUL524366 GEH524360:GEH524366 GOD524360:GOD524366 GXZ524360:GXZ524366 HHV524360:HHV524366 HRR524360:HRR524366 IBN524360:IBN524366 ILJ524360:ILJ524366 IVF524360:IVF524366 JFB524360:JFB524366 JOX524360:JOX524366 JYT524360:JYT524366 KIP524360:KIP524366 KSL524360:KSL524366 LCH524360:LCH524366 LMD524360:LMD524366 LVZ524360:LVZ524366 MFV524360:MFV524366 MPR524360:MPR524366 MZN524360:MZN524366 NJJ524360:NJJ524366 NTF524360:NTF524366 ODB524360:ODB524366 OMX524360:OMX524366 OWT524360:OWT524366 PGP524360:PGP524366 PQL524360:PQL524366 QAH524360:QAH524366 QKD524360:QKD524366 QTZ524360:QTZ524366 RDV524360:RDV524366 RNR524360:RNR524366 RXN524360:RXN524366 SHJ524360:SHJ524366 SRF524360:SRF524366 TBB524360:TBB524366 TKX524360:TKX524366 TUT524360:TUT524366 UEP524360:UEP524366 UOL524360:UOL524366 UYH524360:UYH524366 VID524360:VID524366 VRZ524360:VRZ524366 WBV524360:WBV524366 WLR524360:WLR524366 WVN524360:WVN524366 F589896:F589902 JB589896:JB589902 SX589896:SX589902 ACT589896:ACT589902 AMP589896:AMP589902 AWL589896:AWL589902 BGH589896:BGH589902 BQD589896:BQD589902 BZZ589896:BZZ589902 CJV589896:CJV589902 CTR589896:CTR589902 DDN589896:DDN589902 DNJ589896:DNJ589902 DXF589896:DXF589902 EHB589896:EHB589902 EQX589896:EQX589902 FAT589896:FAT589902 FKP589896:FKP589902 FUL589896:FUL589902 GEH589896:GEH589902 GOD589896:GOD589902 GXZ589896:GXZ589902 HHV589896:HHV589902 HRR589896:HRR589902 IBN589896:IBN589902 ILJ589896:ILJ589902 IVF589896:IVF589902 JFB589896:JFB589902 JOX589896:JOX589902 JYT589896:JYT589902 KIP589896:KIP589902 KSL589896:KSL589902 LCH589896:LCH589902 LMD589896:LMD589902 LVZ589896:LVZ589902 MFV589896:MFV589902 MPR589896:MPR589902 MZN589896:MZN589902 NJJ589896:NJJ589902 NTF589896:NTF589902 ODB589896:ODB589902 OMX589896:OMX589902 OWT589896:OWT589902 PGP589896:PGP589902 PQL589896:PQL589902 QAH589896:QAH589902 QKD589896:QKD589902 QTZ589896:QTZ589902 RDV589896:RDV589902 RNR589896:RNR589902 RXN589896:RXN589902 SHJ589896:SHJ589902 SRF589896:SRF589902 TBB589896:TBB589902 TKX589896:TKX589902 TUT589896:TUT589902 UEP589896:UEP589902 UOL589896:UOL589902 UYH589896:UYH589902 VID589896:VID589902 VRZ589896:VRZ589902 WBV589896:WBV589902 WLR589896:WLR589902 WVN589896:WVN589902 F655432:F655438 JB655432:JB655438 SX655432:SX655438 ACT655432:ACT655438 AMP655432:AMP655438 AWL655432:AWL655438 BGH655432:BGH655438 BQD655432:BQD655438 BZZ655432:BZZ655438 CJV655432:CJV655438 CTR655432:CTR655438 DDN655432:DDN655438 DNJ655432:DNJ655438 DXF655432:DXF655438 EHB655432:EHB655438 EQX655432:EQX655438 FAT655432:FAT655438 FKP655432:FKP655438 FUL655432:FUL655438 GEH655432:GEH655438 GOD655432:GOD655438 GXZ655432:GXZ655438 HHV655432:HHV655438 HRR655432:HRR655438 IBN655432:IBN655438 ILJ655432:ILJ655438 IVF655432:IVF655438 JFB655432:JFB655438 JOX655432:JOX655438 JYT655432:JYT655438 KIP655432:KIP655438 KSL655432:KSL655438 LCH655432:LCH655438 LMD655432:LMD655438 LVZ655432:LVZ655438 MFV655432:MFV655438 MPR655432:MPR655438 MZN655432:MZN655438 NJJ655432:NJJ655438 NTF655432:NTF655438 ODB655432:ODB655438 OMX655432:OMX655438 OWT655432:OWT655438 PGP655432:PGP655438 PQL655432:PQL655438 QAH655432:QAH655438 QKD655432:QKD655438 QTZ655432:QTZ655438 RDV655432:RDV655438 RNR655432:RNR655438 RXN655432:RXN655438 SHJ655432:SHJ655438 SRF655432:SRF655438 TBB655432:TBB655438 TKX655432:TKX655438 TUT655432:TUT655438 UEP655432:UEP655438 UOL655432:UOL655438 UYH655432:UYH655438 VID655432:VID655438 VRZ655432:VRZ655438 WBV655432:WBV655438 WLR655432:WLR655438 WVN655432:WVN655438 F720968:F720974 JB720968:JB720974 SX720968:SX720974 ACT720968:ACT720974 AMP720968:AMP720974 AWL720968:AWL720974 BGH720968:BGH720974 BQD720968:BQD720974 BZZ720968:BZZ720974 CJV720968:CJV720974 CTR720968:CTR720974 DDN720968:DDN720974 DNJ720968:DNJ720974 DXF720968:DXF720974 EHB720968:EHB720974 EQX720968:EQX720974 FAT720968:FAT720974 FKP720968:FKP720974 FUL720968:FUL720974 GEH720968:GEH720974 GOD720968:GOD720974 GXZ720968:GXZ720974 HHV720968:HHV720974 HRR720968:HRR720974 IBN720968:IBN720974 ILJ720968:ILJ720974 IVF720968:IVF720974 JFB720968:JFB720974 JOX720968:JOX720974 JYT720968:JYT720974 KIP720968:KIP720974 KSL720968:KSL720974 LCH720968:LCH720974 LMD720968:LMD720974 LVZ720968:LVZ720974 MFV720968:MFV720974 MPR720968:MPR720974 MZN720968:MZN720974 NJJ720968:NJJ720974 NTF720968:NTF720974 ODB720968:ODB720974 OMX720968:OMX720974 OWT720968:OWT720974 PGP720968:PGP720974 PQL720968:PQL720974 QAH720968:QAH720974 QKD720968:QKD720974 QTZ720968:QTZ720974 RDV720968:RDV720974 RNR720968:RNR720974 RXN720968:RXN720974 SHJ720968:SHJ720974 SRF720968:SRF720974 TBB720968:TBB720974 TKX720968:TKX720974 TUT720968:TUT720974 UEP720968:UEP720974 UOL720968:UOL720974 UYH720968:UYH720974 VID720968:VID720974 VRZ720968:VRZ720974 WBV720968:WBV720974 WLR720968:WLR720974 WVN720968:WVN720974 F786504:F786510 JB786504:JB786510 SX786504:SX786510 ACT786504:ACT786510 AMP786504:AMP786510 AWL786504:AWL786510 BGH786504:BGH786510 BQD786504:BQD786510 BZZ786504:BZZ786510 CJV786504:CJV786510 CTR786504:CTR786510 DDN786504:DDN786510 DNJ786504:DNJ786510 DXF786504:DXF786510 EHB786504:EHB786510 EQX786504:EQX786510 FAT786504:FAT786510 FKP786504:FKP786510 FUL786504:FUL786510 GEH786504:GEH786510 GOD786504:GOD786510 GXZ786504:GXZ786510 HHV786504:HHV786510 HRR786504:HRR786510 IBN786504:IBN786510 ILJ786504:ILJ786510 IVF786504:IVF786510 JFB786504:JFB786510 JOX786504:JOX786510 JYT786504:JYT786510 KIP786504:KIP786510 KSL786504:KSL786510 LCH786504:LCH786510 LMD786504:LMD786510 LVZ786504:LVZ786510 MFV786504:MFV786510 MPR786504:MPR786510 MZN786504:MZN786510 NJJ786504:NJJ786510 NTF786504:NTF786510 ODB786504:ODB786510 OMX786504:OMX786510 OWT786504:OWT786510 PGP786504:PGP786510 PQL786504:PQL786510 QAH786504:QAH786510 QKD786504:QKD786510 QTZ786504:QTZ786510 RDV786504:RDV786510 RNR786504:RNR786510 RXN786504:RXN786510 SHJ786504:SHJ786510 SRF786504:SRF786510 TBB786504:TBB786510 TKX786504:TKX786510 TUT786504:TUT786510 UEP786504:UEP786510 UOL786504:UOL786510 UYH786504:UYH786510 VID786504:VID786510 VRZ786504:VRZ786510 WBV786504:WBV786510 WLR786504:WLR786510 WVN786504:WVN786510 F852040:F852046 JB852040:JB852046 SX852040:SX852046 ACT852040:ACT852046 AMP852040:AMP852046 AWL852040:AWL852046 BGH852040:BGH852046 BQD852040:BQD852046 BZZ852040:BZZ852046 CJV852040:CJV852046 CTR852040:CTR852046 DDN852040:DDN852046 DNJ852040:DNJ852046 DXF852040:DXF852046 EHB852040:EHB852046 EQX852040:EQX852046 FAT852040:FAT852046 FKP852040:FKP852046 FUL852040:FUL852046 GEH852040:GEH852046 GOD852040:GOD852046 GXZ852040:GXZ852046 HHV852040:HHV852046 HRR852040:HRR852046 IBN852040:IBN852046 ILJ852040:ILJ852046 IVF852040:IVF852046 JFB852040:JFB852046 JOX852040:JOX852046 JYT852040:JYT852046 KIP852040:KIP852046 KSL852040:KSL852046 LCH852040:LCH852046 LMD852040:LMD852046 LVZ852040:LVZ852046 MFV852040:MFV852046 MPR852040:MPR852046 MZN852040:MZN852046 NJJ852040:NJJ852046 NTF852040:NTF852046 ODB852040:ODB852046 OMX852040:OMX852046 OWT852040:OWT852046 PGP852040:PGP852046 PQL852040:PQL852046 QAH852040:QAH852046 QKD852040:QKD852046 QTZ852040:QTZ852046 RDV852040:RDV852046 RNR852040:RNR852046 RXN852040:RXN852046 SHJ852040:SHJ852046 SRF852040:SRF852046 TBB852040:TBB852046 TKX852040:TKX852046 TUT852040:TUT852046 UEP852040:UEP852046 UOL852040:UOL852046 UYH852040:UYH852046 VID852040:VID852046 VRZ852040:VRZ852046 WBV852040:WBV852046 WLR852040:WLR852046 WVN852040:WVN852046 F917576:F917582 JB917576:JB917582 SX917576:SX917582 ACT917576:ACT917582 AMP917576:AMP917582 AWL917576:AWL917582 BGH917576:BGH917582 BQD917576:BQD917582 BZZ917576:BZZ917582 CJV917576:CJV917582 CTR917576:CTR917582 DDN917576:DDN917582 DNJ917576:DNJ917582 DXF917576:DXF917582 EHB917576:EHB917582 EQX917576:EQX917582 FAT917576:FAT917582 FKP917576:FKP917582 FUL917576:FUL917582 GEH917576:GEH917582 GOD917576:GOD917582 GXZ917576:GXZ917582 HHV917576:HHV917582 HRR917576:HRR917582 IBN917576:IBN917582 ILJ917576:ILJ917582 IVF917576:IVF917582 JFB917576:JFB917582 JOX917576:JOX917582 JYT917576:JYT917582 KIP917576:KIP917582 KSL917576:KSL917582 LCH917576:LCH917582 LMD917576:LMD917582 LVZ917576:LVZ917582 MFV917576:MFV917582 MPR917576:MPR917582 MZN917576:MZN917582 NJJ917576:NJJ917582 NTF917576:NTF917582 ODB917576:ODB917582 OMX917576:OMX917582 OWT917576:OWT917582 PGP917576:PGP917582 PQL917576:PQL917582 QAH917576:QAH917582 QKD917576:QKD917582 QTZ917576:QTZ917582 RDV917576:RDV917582 RNR917576:RNR917582 RXN917576:RXN917582 SHJ917576:SHJ917582 SRF917576:SRF917582 TBB917576:TBB917582 TKX917576:TKX917582 TUT917576:TUT917582 UEP917576:UEP917582 UOL917576:UOL917582 UYH917576:UYH917582 VID917576:VID917582 VRZ917576:VRZ917582 WBV917576:WBV917582 WLR917576:WLR917582 WVN917576:WVN917582 F983112:F983118 JB983112:JB983118 SX983112:SX983118 ACT983112:ACT983118 AMP983112:AMP983118 AWL983112:AWL983118 BGH983112:BGH983118 BQD983112:BQD983118 BZZ983112:BZZ983118 CJV983112:CJV983118 CTR983112:CTR983118 DDN983112:DDN983118 DNJ983112:DNJ983118 DXF983112:DXF983118 EHB983112:EHB983118 EQX983112:EQX983118 FAT983112:FAT983118 FKP983112:FKP983118 FUL983112:FUL983118 GEH983112:GEH983118 GOD983112:GOD983118 GXZ983112:GXZ983118 HHV983112:HHV983118 HRR983112:HRR983118 IBN983112:IBN983118 ILJ983112:ILJ983118 IVF983112:IVF983118 JFB983112:JFB983118 JOX983112:JOX983118 JYT983112:JYT983118 KIP983112:KIP983118 KSL983112:KSL983118 LCH983112:LCH983118 LMD983112:LMD983118 LVZ983112:LVZ983118 MFV983112:MFV983118 MPR983112:MPR983118 MZN983112:MZN983118 NJJ983112:NJJ983118 NTF983112:NTF983118 ODB983112:ODB983118 OMX983112:OMX983118 OWT983112:OWT983118 PGP983112:PGP983118 PQL983112:PQL983118 QAH983112:QAH983118 QKD983112:QKD983118 QTZ983112:QTZ983118 RDV983112:RDV983118 RNR983112:RNR983118 RXN983112:RXN983118 SHJ983112:SHJ983118 SRF983112:SRF983118 TBB983112:TBB983118 TKX983112:TKX983118 TUT983112:TUT983118 UEP983112:UEP983118 UOL983112:UOL983118 UYH983112:UYH983118 VID983112:VID983118 VRZ983112:VRZ983118 WBV983112:WBV983118 WLR983112:WLR983118 WVN983112:WVN983118 F65592:F65598 JB65592:JB65598 SX65592:SX65598 ACT65592:ACT65598 AMP65592:AMP65598 AWL65592:AWL65598 BGH65592:BGH65598 BQD65592:BQD65598 BZZ65592:BZZ65598 CJV65592:CJV65598 CTR65592:CTR65598 DDN65592:DDN65598 DNJ65592:DNJ65598 DXF65592:DXF65598 EHB65592:EHB65598 EQX65592:EQX65598 FAT65592:FAT65598 FKP65592:FKP65598 FUL65592:FUL65598 GEH65592:GEH65598 GOD65592:GOD65598 GXZ65592:GXZ65598 HHV65592:HHV65598 HRR65592:HRR65598 IBN65592:IBN65598 ILJ65592:ILJ65598 IVF65592:IVF65598 JFB65592:JFB65598 JOX65592:JOX65598 JYT65592:JYT65598 KIP65592:KIP65598 KSL65592:KSL65598 LCH65592:LCH65598 LMD65592:LMD65598 LVZ65592:LVZ65598 MFV65592:MFV65598 MPR65592:MPR65598 MZN65592:MZN65598 NJJ65592:NJJ65598 NTF65592:NTF65598 ODB65592:ODB65598 OMX65592:OMX65598 OWT65592:OWT65598 PGP65592:PGP65598 PQL65592:PQL65598 QAH65592:QAH65598 QKD65592:QKD65598 QTZ65592:QTZ65598 RDV65592:RDV65598 RNR65592:RNR65598 RXN65592:RXN65598 SHJ65592:SHJ65598 SRF65592:SRF65598 TBB65592:TBB65598 TKX65592:TKX65598 TUT65592:TUT65598 UEP65592:UEP65598 UOL65592:UOL65598 UYH65592:UYH65598 VID65592:VID65598 VRZ65592:VRZ65598 WBV65592:WBV65598 WLR65592:WLR65598 WVN65592:WVN65598 F131128:F131134 JB131128:JB131134 SX131128:SX131134 ACT131128:ACT131134 AMP131128:AMP131134 AWL131128:AWL131134 BGH131128:BGH131134 BQD131128:BQD131134 BZZ131128:BZZ131134 CJV131128:CJV131134 CTR131128:CTR131134 DDN131128:DDN131134 DNJ131128:DNJ131134 DXF131128:DXF131134 EHB131128:EHB131134 EQX131128:EQX131134 FAT131128:FAT131134 FKP131128:FKP131134 FUL131128:FUL131134 GEH131128:GEH131134 GOD131128:GOD131134 GXZ131128:GXZ131134 HHV131128:HHV131134 HRR131128:HRR131134 IBN131128:IBN131134 ILJ131128:ILJ131134 IVF131128:IVF131134 JFB131128:JFB131134 JOX131128:JOX131134 JYT131128:JYT131134 KIP131128:KIP131134 KSL131128:KSL131134 LCH131128:LCH131134 LMD131128:LMD131134 LVZ131128:LVZ131134 MFV131128:MFV131134 MPR131128:MPR131134 MZN131128:MZN131134 NJJ131128:NJJ131134 NTF131128:NTF131134 ODB131128:ODB131134 OMX131128:OMX131134 OWT131128:OWT131134 PGP131128:PGP131134 PQL131128:PQL131134 QAH131128:QAH131134 QKD131128:QKD131134 QTZ131128:QTZ131134 RDV131128:RDV131134 RNR131128:RNR131134 RXN131128:RXN131134 SHJ131128:SHJ131134 SRF131128:SRF131134 TBB131128:TBB131134 TKX131128:TKX131134 TUT131128:TUT131134 UEP131128:UEP131134 UOL131128:UOL131134 UYH131128:UYH131134 VID131128:VID131134 VRZ131128:VRZ131134 WBV131128:WBV131134 WLR131128:WLR131134 WVN131128:WVN131134 F196664:F196670 JB196664:JB196670 SX196664:SX196670 ACT196664:ACT196670 AMP196664:AMP196670 AWL196664:AWL196670 BGH196664:BGH196670 BQD196664:BQD196670 BZZ196664:BZZ196670 CJV196664:CJV196670 CTR196664:CTR196670 DDN196664:DDN196670 DNJ196664:DNJ196670 DXF196664:DXF196670 EHB196664:EHB196670 EQX196664:EQX196670 FAT196664:FAT196670 FKP196664:FKP196670 FUL196664:FUL196670 GEH196664:GEH196670 GOD196664:GOD196670 GXZ196664:GXZ196670 HHV196664:HHV196670 HRR196664:HRR196670 IBN196664:IBN196670 ILJ196664:ILJ196670 IVF196664:IVF196670 JFB196664:JFB196670 JOX196664:JOX196670 JYT196664:JYT196670 KIP196664:KIP196670 KSL196664:KSL196670 LCH196664:LCH196670 LMD196664:LMD196670 LVZ196664:LVZ196670 MFV196664:MFV196670 MPR196664:MPR196670 MZN196664:MZN196670 NJJ196664:NJJ196670 NTF196664:NTF196670 ODB196664:ODB196670 OMX196664:OMX196670 OWT196664:OWT196670 PGP196664:PGP196670 PQL196664:PQL196670 QAH196664:QAH196670 QKD196664:QKD196670 QTZ196664:QTZ196670 RDV196664:RDV196670 RNR196664:RNR196670 RXN196664:RXN196670 SHJ196664:SHJ196670 SRF196664:SRF196670 TBB196664:TBB196670 TKX196664:TKX196670 TUT196664:TUT196670 UEP196664:UEP196670 UOL196664:UOL196670 UYH196664:UYH196670 VID196664:VID196670 VRZ196664:VRZ196670 WBV196664:WBV196670 WLR196664:WLR196670 WVN196664:WVN196670 F262200:F262206 JB262200:JB262206 SX262200:SX262206 ACT262200:ACT262206 AMP262200:AMP262206 AWL262200:AWL262206 BGH262200:BGH262206 BQD262200:BQD262206 BZZ262200:BZZ262206 CJV262200:CJV262206 CTR262200:CTR262206 DDN262200:DDN262206 DNJ262200:DNJ262206 DXF262200:DXF262206 EHB262200:EHB262206 EQX262200:EQX262206 FAT262200:FAT262206 FKP262200:FKP262206 FUL262200:FUL262206 GEH262200:GEH262206 GOD262200:GOD262206 GXZ262200:GXZ262206 HHV262200:HHV262206 HRR262200:HRR262206 IBN262200:IBN262206 ILJ262200:ILJ262206 IVF262200:IVF262206 JFB262200:JFB262206 JOX262200:JOX262206 JYT262200:JYT262206 KIP262200:KIP262206 KSL262200:KSL262206 LCH262200:LCH262206 LMD262200:LMD262206 LVZ262200:LVZ262206 MFV262200:MFV262206 MPR262200:MPR262206 MZN262200:MZN262206 NJJ262200:NJJ262206 NTF262200:NTF262206 ODB262200:ODB262206 OMX262200:OMX262206 OWT262200:OWT262206 PGP262200:PGP262206 PQL262200:PQL262206 QAH262200:QAH262206 QKD262200:QKD262206 QTZ262200:QTZ262206 RDV262200:RDV262206 RNR262200:RNR262206 RXN262200:RXN262206 SHJ262200:SHJ262206 SRF262200:SRF262206 TBB262200:TBB262206 TKX262200:TKX262206 TUT262200:TUT262206 UEP262200:UEP262206 UOL262200:UOL262206 UYH262200:UYH262206 VID262200:VID262206 VRZ262200:VRZ262206 WBV262200:WBV262206 WLR262200:WLR262206 WVN262200:WVN262206 F327736:F327742 JB327736:JB327742 SX327736:SX327742 ACT327736:ACT327742 AMP327736:AMP327742 AWL327736:AWL327742 BGH327736:BGH327742 BQD327736:BQD327742 BZZ327736:BZZ327742 CJV327736:CJV327742 CTR327736:CTR327742 DDN327736:DDN327742 DNJ327736:DNJ327742 DXF327736:DXF327742 EHB327736:EHB327742 EQX327736:EQX327742 FAT327736:FAT327742 FKP327736:FKP327742 FUL327736:FUL327742 GEH327736:GEH327742 GOD327736:GOD327742 GXZ327736:GXZ327742 HHV327736:HHV327742 HRR327736:HRR327742 IBN327736:IBN327742 ILJ327736:ILJ327742 IVF327736:IVF327742 JFB327736:JFB327742 JOX327736:JOX327742 JYT327736:JYT327742 KIP327736:KIP327742 KSL327736:KSL327742 LCH327736:LCH327742 LMD327736:LMD327742 LVZ327736:LVZ327742 MFV327736:MFV327742 MPR327736:MPR327742 MZN327736:MZN327742 NJJ327736:NJJ327742 NTF327736:NTF327742 ODB327736:ODB327742 OMX327736:OMX327742 OWT327736:OWT327742 PGP327736:PGP327742 PQL327736:PQL327742 QAH327736:QAH327742 QKD327736:QKD327742 QTZ327736:QTZ327742 RDV327736:RDV327742 RNR327736:RNR327742 RXN327736:RXN327742 SHJ327736:SHJ327742 SRF327736:SRF327742 TBB327736:TBB327742 TKX327736:TKX327742 TUT327736:TUT327742 UEP327736:UEP327742 UOL327736:UOL327742 UYH327736:UYH327742 VID327736:VID327742 VRZ327736:VRZ327742 WBV327736:WBV327742 WLR327736:WLR327742 WVN327736:WVN327742 F393272:F393278 JB393272:JB393278 SX393272:SX393278 ACT393272:ACT393278 AMP393272:AMP393278 AWL393272:AWL393278 BGH393272:BGH393278 BQD393272:BQD393278 BZZ393272:BZZ393278 CJV393272:CJV393278 CTR393272:CTR393278 DDN393272:DDN393278 DNJ393272:DNJ393278 DXF393272:DXF393278 EHB393272:EHB393278 EQX393272:EQX393278 FAT393272:FAT393278 FKP393272:FKP393278 FUL393272:FUL393278 GEH393272:GEH393278 GOD393272:GOD393278 GXZ393272:GXZ393278 HHV393272:HHV393278 HRR393272:HRR393278 IBN393272:IBN393278 ILJ393272:ILJ393278 IVF393272:IVF393278 JFB393272:JFB393278 JOX393272:JOX393278 JYT393272:JYT393278 KIP393272:KIP393278 KSL393272:KSL393278 LCH393272:LCH393278 LMD393272:LMD393278 LVZ393272:LVZ393278 MFV393272:MFV393278 MPR393272:MPR393278 MZN393272:MZN393278 NJJ393272:NJJ393278 NTF393272:NTF393278 ODB393272:ODB393278 OMX393272:OMX393278 OWT393272:OWT393278 PGP393272:PGP393278 PQL393272:PQL393278 QAH393272:QAH393278 QKD393272:QKD393278 QTZ393272:QTZ393278 RDV393272:RDV393278 RNR393272:RNR393278 RXN393272:RXN393278 SHJ393272:SHJ393278 SRF393272:SRF393278 TBB393272:TBB393278 TKX393272:TKX393278 TUT393272:TUT393278 UEP393272:UEP393278 UOL393272:UOL393278 UYH393272:UYH393278 VID393272:VID393278 VRZ393272:VRZ393278 WBV393272:WBV393278 WLR393272:WLR393278 WVN393272:WVN393278 F458808:F458814 JB458808:JB458814 SX458808:SX458814 ACT458808:ACT458814 AMP458808:AMP458814 AWL458808:AWL458814 BGH458808:BGH458814 BQD458808:BQD458814 BZZ458808:BZZ458814 CJV458808:CJV458814 CTR458808:CTR458814 DDN458808:DDN458814 DNJ458808:DNJ458814 DXF458808:DXF458814 EHB458808:EHB458814 EQX458808:EQX458814 FAT458808:FAT458814 FKP458808:FKP458814 FUL458808:FUL458814 GEH458808:GEH458814 GOD458808:GOD458814 GXZ458808:GXZ458814 HHV458808:HHV458814 HRR458808:HRR458814 IBN458808:IBN458814 ILJ458808:ILJ458814 IVF458808:IVF458814 JFB458808:JFB458814 JOX458808:JOX458814 JYT458808:JYT458814 KIP458808:KIP458814 KSL458808:KSL458814 LCH458808:LCH458814 LMD458808:LMD458814 LVZ458808:LVZ458814 MFV458808:MFV458814 MPR458808:MPR458814 MZN458808:MZN458814 NJJ458808:NJJ458814 NTF458808:NTF458814 ODB458808:ODB458814 OMX458808:OMX458814 OWT458808:OWT458814 PGP458808:PGP458814 PQL458808:PQL458814 QAH458808:QAH458814 QKD458808:QKD458814 QTZ458808:QTZ458814 RDV458808:RDV458814 RNR458808:RNR458814 RXN458808:RXN458814 SHJ458808:SHJ458814 SRF458808:SRF458814 TBB458808:TBB458814 TKX458808:TKX458814 TUT458808:TUT458814 UEP458808:UEP458814 UOL458808:UOL458814 UYH458808:UYH458814 VID458808:VID458814 VRZ458808:VRZ458814 WBV458808:WBV458814 WLR458808:WLR458814 WVN458808:WVN458814 F524344:F524350 JB524344:JB524350 SX524344:SX524350 ACT524344:ACT524350 AMP524344:AMP524350 AWL524344:AWL524350 BGH524344:BGH524350 BQD524344:BQD524350 BZZ524344:BZZ524350 CJV524344:CJV524350 CTR524344:CTR524350 DDN524344:DDN524350 DNJ524344:DNJ524350 DXF524344:DXF524350 EHB524344:EHB524350 EQX524344:EQX524350 FAT524344:FAT524350 FKP524344:FKP524350 FUL524344:FUL524350 GEH524344:GEH524350 GOD524344:GOD524350 GXZ524344:GXZ524350 HHV524344:HHV524350 HRR524344:HRR524350 IBN524344:IBN524350 ILJ524344:ILJ524350 IVF524344:IVF524350 JFB524344:JFB524350 JOX524344:JOX524350 JYT524344:JYT524350 KIP524344:KIP524350 KSL524344:KSL524350 LCH524344:LCH524350 LMD524344:LMD524350 LVZ524344:LVZ524350 MFV524344:MFV524350 MPR524344:MPR524350 MZN524344:MZN524350 NJJ524344:NJJ524350 NTF524344:NTF524350 ODB524344:ODB524350 OMX524344:OMX524350 OWT524344:OWT524350 PGP524344:PGP524350 PQL524344:PQL524350 QAH524344:QAH524350 QKD524344:QKD524350 QTZ524344:QTZ524350 RDV524344:RDV524350 RNR524344:RNR524350 RXN524344:RXN524350 SHJ524344:SHJ524350 SRF524344:SRF524350 TBB524344:TBB524350 TKX524344:TKX524350 TUT524344:TUT524350 UEP524344:UEP524350 UOL524344:UOL524350 UYH524344:UYH524350 VID524344:VID524350 VRZ524344:VRZ524350 WBV524344:WBV524350 WLR524344:WLR524350 WVN524344:WVN524350 F589880:F589886 JB589880:JB589886 SX589880:SX589886 ACT589880:ACT589886 AMP589880:AMP589886 AWL589880:AWL589886 BGH589880:BGH589886 BQD589880:BQD589886 BZZ589880:BZZ589886 CJV589880:CJV589886 CTR589880:CTR589886 DDN589880:DDN589886 DNJ589880:DNJ589886 DXF589880:DXF589886 EHB589880:EHB589886 EQX589880:EQX589886 FAT589880:FAT589886 FKP589880:FKP589886 FUL589880:FUL589886 GEH589880:GEH589886 GOD589880:GOD589886 GXZ589880:GXZ589886 HHV589880:HHV589886 HRR589880:HRR589886 IBN589880:IBN589886 ILJ589880:ILJ589886 IVF589880:IVF589886 JFB589880:JFB589886 JOX589880:JOX589886 JYT589880:JYT589886 KIP589880:KIP589886 KSL589880:KSL589886 LCH589880:LCH589886 LMD589880:LMD589886 LVZ589880:LVZ589886 MFV589880:MFV589886 MPR589880:MPR589886 MZN589880:MZN589886 NJJ589880:NJJ589886 NTF589880:NTF589886 ODB589880:ODB589886 OMX589880:OMX589886 OWT589880:OWT589886 PGP589880:PGP589886 PQL589880:PQL589886 QAH589880:QAH589886 QKD589880:QKD589886 QTZ589880:QTZ589886 RDV589880:RDV589886 RNR589880:RNR589886 RXN589880:RXN589886 SHJ589880:SHJ589886 SRF589880:SRF589886 TBB589880:TBB589886 TKX589880:TKX589886 TUT589880:TUT589886 UEP589880:UEP589886 UOL589880:UOL589886 UYH589880:UYH589886 VID589880:VID589886 VRZ589880:VRZ589886 WBV589880:WBV589886 WLR589880:WLR589886 WVN589880:WVN589886 F655416:F655422 JB655416:JB655422 SX655416:SX655422 ACT655416:ACT655422 AMP655416:AMP655422 AWL655416:AWL655422 BGH655416:BGH655422 BQD655416:BQD655422 BZZ655416:BZZ655422 CJV655416:CJV655422 CTR655416:CTR655422 DDN655416:DDN655422 DNJ655416:DNJ655422 DXF655416:DXF655422 EHB655416:EHB655422 EQX655416:EQX655422 FAT655416:FAT655422 FKP655416:FKP655422 FUL655416:FUL655422 GEH655416:GEH655422 GOD655416:GOD655422 GXZ655416:GXZ655422 HHV655416:HHV655422 HRR655416:HRR655422 IBN655416:IBN655422 ILJ655416:ILJ655422 IVF655416:IVF655422 JFB655416:JFB655422 JOX655416:JOX655422 JYT655416:JYT655422 KIP655416:KIP655422 KSL655416:KSL655422 LCH655416:LCH655422 LMD655416:LMD655422 LVZ655416:LVZ655422 MFV655416:MFV655422 MPR655416:MPR655422 MZN655416:MZN655422 NJJ655416:NJJ655422 NTF655416:NTF655422 ODB655416:ODB655422 OMX655416:OMX655422 OWT655416:OWT655422 PGP655416:PGP655422 PQL655416:PQL655422 QAH655416:QAH655422 QKD655416:QKD655422 QTZ655416:QTZ655422 RDV655416:RDV655422 RNR655416:RNR655422 RXN655416:RXN655422 SHJ655416:SHJ655422 SRF655416:SRF655422 TBB655416:TBB655422 TKX655416:TKX655422 TUT655416:TUT655422 UEP655416:UEP655422 UOL655416:UOL655422 UYH655416:UYH655422 VID655416:VID655422 VRZ655416:VRZ655422 WBV655416:WBV655422 WLR655416:WLR655422 WVN655416:WVN655422 F720952:F720958 JB720952:JB720958 SX720952:SX720958 ACT720952:ACT720958 AMP720952:AMP720958 AWL720952:AWL720958 BGH720952:BGH720958 BQD720952:BQD720958 BZZ720952:BZZ720958 CJV720952:CJV720958 CTR720952:CTR720958 DDN720952:DDN720958 DNJ720952:DNJ720958 DXF720952:DXF720958 EHB720952:EHB720958 EQX720952:EQX720958 FAT720952:FAT720958 FKP720952:FKP720958 FUL720952:FUL720958 GEH720952:GEH720958 GOD720952:GOD720958 GXZ720952:GXZ720958 HHV720952:HHV720958 HRR720952:HRR720958 IBN720952:IBN720958 ILJ720952:ILJ720958 IVF720952:IVF720958 JFB720952:JFB720958 JOX720952:JOX720958 JYT720952:JYT720958 KIP720952:KIP720958 KSL720952:KSL720958 LCH720952:LCH720958 LMD720952:LMD720958 LVZ720952:LVZ720958 MFV720952:MFV720958 MPR720952:MPR720958 MZN720952:MZN720958 NJJ720952:NJJ720958 NTF720952:NTF720958 ODB720952:ODB720958 OMX720952:OMX720958 OWT720952:OWT720958 PGP720952:PGP720958 PQL720952:PQL720958 QAH720952:QAH720958 QKD720952:QKD720958 QTZ720952:QTZ720958 RDV720952:RDV720958 RNR720952:RNR720958 RXN720952:RXN720958 SHJ720952:SHJ720958 SRF720952:SRF720958 TBB720952:TBB720958 TKX720952:TKX720958 TUT720952:TUT720958 UEP720952:UEP720958 UOL720952:UOL720958 UYH720952:UYH720958 VID720952:VID720958 VRZ720952:VRZ720958 WBV720952:WBV720958 WLR720952:WLR720958 WVN720952:WVN720958 F786488:F786494 JB786488:JB786494 SX786488:SX786494 ACT786488:ACT786494 AMP786488:AMP786494 AWL786488:AWL786494 BGH786488:BGH786494 BQD786488:BQD786494 BZZ786488:BZZ786494 CJV786488:CJV786494 CTR786488:CTR786494 DDN786488:DDN786494 DNJ786488:DNJ786494 DXF786488:DXF786494 EHB786488:EHB786494 EQX786488:EQX786494 FAT786488:FAT786494 FKP786488:FKP786494 FUL786488:FUL786494 GEH786488:GEH786494 GOD786488:GOD786494 GXZ786488:GXZ786494 HHV786488:HHV786494 HRR786488:HRR786494 IBN786488:IBN786494 ILJ786488:ILJ786494 IVF786488:IVF786494 JFB786488:JFB786494 JOX786488:JOX786494 JYT786488:JYT786494 KIP786488:KIP786494 KSL786488:KSL786494 LCH786488:LCH786494 LMD786488:LMD786494 LVZ786488:LVZ786494 MFV786488:MFV786494 MPR786488:MPR786494 MZN786488:MZN786494 NJJ786488:NJJ786494 NTF786488:NTF786494 ODB786488:ODB786494 OMX786488:OMX786494 OWT786488:OWT786494 PGP786488:PGP786494 PQL786488:PQL786494 QAH786488:QAH786494 QKD786488:QKD786494 QTZ786488:QTZ786494 RDV786488:RDV786494 RNR786488:RNR786494 RXN786488:RXN786494 SHJ786488:SHJ786494 SRF786488:SRF786494 TBB786488:TBB786494 TKX786488:TKX786494 TUT786488:TUT786494 UEP786488:UEP786494 UOL786488:UOL786494 UYH786488:UYH786494 VID786488:VID786494 VRZ786488:VRZ786494 WBV786488:WBV786494 WLR786488:WLR786494 WVN786488:WVN786494 F852024:F852030 JB852024:JB852030 SX852024:SX852030 ACT852024:ACT852030 AMP852024:AMP852030 AWL852024:AWL852030 BGH852024:BGH852030 BQD852024:BQD852030 BZZ852024:BZZ852030 CJV852024:CJV852030 CTR852024:CTR852030 DDN852024:DDN852030 DNJ852024:DNJ852030 DXF852024:DXF852030 EHB852024:EHB852030 EQX852024:EQX852030 FAT852024:FAT852030 FKP852024:FKP852030 FUL852024:FUL852030 GEH852024:GEH852030 GOD852024:GOD852030 GXZ852024:GXZ852030 HHV852024:HHV852030 HRR852024:HRR852030 IBN852024:IBN852030 ILJ852024:ILJ852030 IVF852024:IVF852030 JFB852024:JFB852030 JOX852024:JOX852030 JYT852024:JYT852030 KIP852024:KIP852030 KSL852024:KSL852030 LCH852024:LCH852030 LMD852024:LMD852030 LVZ852024:LVZ852030 MFV852024:MFV852030 MPR852024:MPR852030 MZN852024:MZN852030 NJJ852024:NJJ852030 NTF852024:NTF852030 ODB852024:ODB852030 OMX852024:OMX852030 OWT852024:OWT852030 PGP852024:PGP852030 PQL852024:PQL852030 QAH852024:QAH852030 QKD852024:QKD852030 QTZ852024:QTZ852030 RDV852024:RDV852030 RNR852024:RNR852030 RXN852024:RXN852030 SHJ852024:SHJ852030 SRF852024:SRF852030 TBB852024:TBB852030 TKX852024:TKX852030 TUT852024:TUT852030 UEP852024:UEP852030 UOL852024:UOL852030 UYH852024:UYH852030 VID852024:VID852030 VRZ852024:VRZ852030 WBV852024:WBV852030 WLR852024:WLR852030 WVN852024:WVN852030 F917560:F917566 JB917560:JB917566 SX917560:SX917566 ACT917560:ACT917566 AMP917560:AMP917566 AWL917560:AWL917566 BGH917560:BGH917566 BQD917560:BQD917566 BZZ917560:BZZ917566 CJV917560:CJV917566 CTR917560:CTR917566 DDN917560:DDN917566 DNJ917560:DNJ917566 DXF917560:DXF917566 EHB917560:EHB917566 EQX917560:EQX917566 FAT917560:FAT917566 FKP917560:FKP917566 FUL917560:FUL917566 GEH917560:GEH917566 GOD917560:GOD917566 GXZ917560:GXZ917566 HHV917560:HHV917566 HRR917560:HRR917566 IBN917560:IBN917566 ILJ917560:ILJ917566 IVF917560:IVF917566 JFB917560:JFB917566 JOX917560:JOX917566 JYT917560:JYT917566 KIP917560:KIP917566 KSL917560:KSL917566 LCH917560:LCH917566 LMD917560:LMD917566 LVZ917560:LVZ917566 MFV917560:MFV917566 MPR917560:MPR917566 MZN917560:MZN917566 NJJ917560:NJJ917566 NTF917560:NTF917566 ODB917560:ODB917566 OMX917560:OMX917566 OWT917560:OWT917566 PGP917560:PGP917566 PQL917560:PQL917566 QAH917560:QAH917566 QKD917560:QKD917566 QTZ917560:QTZ917566 RDV917560:RDV917566 RNR917560:RNR917566 RXN917560:RXN917566 SHJ917560:SHJ917566 SRF917560:SRF917566 TBB917560:TBB917566 TKX917560:TKX917566 TUT917560:TUT917566 UEP917560:UEP917566 UOL917560:UOL917566 UYH917560:UYH917566 VID917560:VID917566 VRZ917560:VRZ917566 WBV917560:WBV917566 WLR917560:WLR917566 WVN917560:WVN917566 F983096:F983102 JB983096:JB983102 SX983096:SX983102 ACT983096:ACT983102 AMP983096:AMP983102 AWL983096:AWL983102 BGH983096:BGH983102 BQD983096:BQD983102 BZZ983096:BZZ983102 CJV983096:CJV983102 CTR983096:CTR983102 DDN983096:DDN983102 DNJ983096:DNJ983102 DXF983096:DXF983102 EHB983096:EHB983102 EQX983096:EQX983102 FAT983096:FAT983102 FKP983096:FKP983102 FUL983096:FUL983102 GEH983096:GEH983102 GOD983096:GOD983102 GXZ983096:GXZ983102 HHV983096:HHV983102 HRR983096:HRR983102 IBN983096:IBN983102 ILJ983096:ILJ983102 IVF983096:IVF983102 JFB983096:JFB983102 JOX983096:JOX983102 JYT983096:JYT983102 KIP983096:KIP983102 KSL983096:KSL983102 LCH983096:LCH983102 LMD983096:LMD983102 LVZ983096:LVZ983102 MFV983096:MFV983102 MPR983096:MPR983102 MZN983096:MZN983102 NJJ983096:NJJ983102 NTF983096:NTF983102 ODB983096:ODB983102 OMX983096:OMX983102 OWT983096:OWT983102 PGP983096:PGP983102 PQL983096:PQL983102 QAH983096:QAH983102 QKD983096:QKD983102 QTZ983096:QTZ983102 RDV983096:RDV983102 RNR983096:RNR983102 RXN983096:RXN983102 SHJ983096:SHJ983102 SRF983096:SRF983102 TBB983096:TBB983102 TKX983096:TKX983102 TUT983096:TUT983102 UEP983096:UEP983102 UOL983096:UOL983102 UYH983096:UYH983102 VID983096:VID983102 VRZ983096:VRZ983102 WBV983096:WBV983102 WLR983096:WLR983102 WVN983096:WVN983102 F64:F70 JB64:JB70 SX64:SX70 ACT64:ACT70 AMP64:AMP70 AWL64:AWL70 BGH64:BGH70 BQD64:BQD70 BZZ64:BZZ70 CJV64:CJV70 CTR64:CTR70 DDN64:DDN70 DNJ64:DNJ70 DXF64:DXF70 EHB64:EHB70 EQX64:EQX70 FAT64:FAT70 FKP64:FKP70 FUL64:FUL70 GEH64:GEH70 GOD64:GOD70 GXZ64:GXZ70 HHV64:HHV70 HRR64:HRR70 IBN64:IBN70 ILJ64:ILJ70 IVF64:IVF70 JFB64:JFB70 JOX64:JOX70 JYT64:JYT70 KIP64:KIP70 KSL64:KSL70 LCH64:LCH70 LMD64:LMD70 LVZ64:LVZ70 MFV64:MFV70 MPR64:MPR70 MZN64:MZN70 NJJ64:NJJ70 NTF64:NTF70 ODB64:ODB70 OMX64:OMX70 OWT64:OWT70 PGP64:PGP70 PQL64:PQL70 QAH64:QAH70 QKD64:QKD70 QTZ64:QTZ70 RDV64:RDV70 RNR64:RNR70 RXN64:RXN70 SHJ64:SHJ70 SRF64:SRF70 TBB64:TBB70 TKX64:TKX70 TUT64:TUT70 UEP64:UEP70 UOL64:UOL70 UYH64:UYH70 VID64:VID70 VRZ64:VRZ70 WBV64:WBV70 WLR64:WLR70 WVN64:WVN70 F65600:F65606 JB65600:JB65606 SX65600:SX65606 ACT65600:ACT65606 AMP65600:AMP65606 AWL65600:AWL65606 BGH65600:BGH65606 BQD65600:BQD65606 BZZ65600:BZZ65606 CJV65600:CJV65606 CTR65600:CTR65606 DDN65600:DDN65606 DNJ65600:DNJ65606 DXF65600:DXF65606 EHB65600:EHB65606 EQX65600:EQX65606 FAT65600:FAT65606 FKP65600:FKP65606 FUL65600:FUL65606 GEH65600:GEH65606 GOD65600:GOD65606 GXZ65600:GXZ65606 HHV65600:HHV65606 HRR65600:HRR65606 IBN65600:IBN65606 ILJ65600:ILJ65606 IVF65600:IVF65606 JFB65600:JFB65606 JOX65600:JOX65606 JYT65600:JYT65606 KIP65600:KIP65606 KSL65600:KSL65606 LCH65600:LCH65606 LMD65600:LMD65606 LVZ65600:LVZ65606 MFV65600:MFV65606 MPR65600:MPR65606 MZN65600:MZN65606 NJJ65600:NJJ65606 NTF65600:NTF65606 ODB65600:ODB65606 OMX65600:OMX65606 OWT65600:OWT65606 PGP65600:PGP65606 PQL65600:PQL65606 QAH65600:QAH65606 QKD65600:QKD65606 QTZ65600:QTZ65606 RDV65600:RDV65606 RNR65600:RNR65606 RXN65600:RXN65606 SHJ65600:SHJ65606 SRF65600:SRF65606 TBB65600:TBB65606 TKX65600:TKX65606 TUT65600:TUT65606 UEP65600:UEP65606 UOL65600:UOL65606 UYH65600:UYH65606 VID65600:VID65606 VRZ65600:VRZ65606 WBV65600:WBV65606 WLR65600:WLR65606 WVN65600:WVN65606 F131136:F131142 JB131136:JB131142 SX131136:SX131142 ACT131136:ACT131142 AMP131136:AMP131142 AWL131136:AWL131142 BGH131136:BGH131142 BQD131136:BQD131142 BZZ131136:BZZ131142 CJV131136:CJV131142 CTR131136:CTR131142 DDN131136:DDN131142 DNJ131136:DNJ131142 DXF131136:DXF131142 EHB131136:EHB131142 EQX131136:EQX131142 FAT131136:FAT131142 FKP131136:FKP131142 FUL131136:FUL131142 GEH131136:GEH131142 GOD131136:GOD131142 GXZ131136:GXZ131142 HHV131136:HHV131142 HRR131136:HRR131142 IBN131136:IBN131142 ILJ131136:ILJ131142 IVF131136:IVF131142 JFB131136:JFB131142 JOX131136:JOX131142 JYT131136:JYT131142 KIP131136:KIP131142 KSL131136:KSL131142 LCH131136:LCH131142 LMD131136:LMD131142 LVZ131136:LVZ131142 MFV131136:MFV131142 MPR131136:MPR131142 MZN131136:MZN131142 NJJ131136:NJJ131142 NTF131136:NTF131142 ODB131136:ODB131142 OMX131136:OMX131142 OWT131136:OWT131142 PGP131136:PGP131142 PQL131136:PQL131142 QAH131136:QAH131142 QKD131136:QKD131142 QTZ131136:QTZ131142 RDV131136:RDV131142 RNR131136:RNR131142 RXN131136:RXN131142 SHJ131136:SHJ131142 SRF131136:SRF131142 TBB131136:TBB131142 TKX131136:TKX131142 TUT131136:TUT131142 UEP131136:UEP131142 UOL131136:UOL131142 UYH131136:UYH131142 VID131136:VID131142 VRZ131136:VRZ131142 WBV131136:WBV131142 WLR131136:WLR131142 WVN131136:WVN131142 F196672:F196678 JB196672:JB196678 SX196672:SX196678 ACT196672:ACT196678 AMP196672:AMP196678 AWL196672:AWL196678 BGH196672:BGH196678 BQD196672:BQD196678 BZZ196672:BZZ196678 CJV196672:CJV196678 CTR196672:CTR196678 DDN196672:DDN196678 DNJ196672:DNJ196678 DXF196672:DXF196678 EHB196672:EHB196678 EQX196672:EQX196678 FAT196672:FAT196678 FKP196672:FKP196678 FUL196672:FUL196678 GEH196672:GEH196678 GOD196672:GOD196678 GXZ196672:GXZ196678 HHV196672:HHV196678 HRR196672:HRR196678 IBN196672:IBN196678 ILJ196672:ILJ196678 IVF196672:IVF196678 JFB196672:JFB196678 JOX196672:JOX196678 JYT196672:JYT196678 KIP196672:KIP196678 KSL196672:KSL196678 LCH196672:LCH196678 LMD196672:LMD196678 LVZ196672:LVZ196678 MFV196672:MFV196678 MPR196672:MPR196678 MZN196672:MZN196678 NJJ196672:NJJ196678 NTF196672:NTF196678 ODB196672:ODB196678 OMX196672:OMX196678 OWT196672:OWT196678 PGP196672:PGP196678 PQL196672:PQL196678 QAH196672:QAH196678 QKD196672:QKD196678 QTZ196672:QTZ196678 RDV196672:RDV196678 RNR196672:RNR196678 RXN196672:RXN196678 SHJ196672:SHJ196678 SRF196672:SRF196678 TBB196672:TBB196678 TKX196672:TKX196678 TUT196672:TUT196678 UEP196672:UEP196678 UOL196672:UOL196678 UYH196672:UYH196678 VID196672:VID196678 VRZ196672:VRZ196678 WBV196672:WBV196678 WLR196672:WLR196678 WVN196672:WVN196678 F262208:F262214 JB262208:JB262214 SX262208:SX262214 ACT262208:ACT262214 AMP262208:AMP262214 AWL262208:AWL262214 BGH262208:BGH262214 BQD262208:BQD262214 BZZ262208:BZZ262214 CJV262208:CJV262214 CTR262208:CTR262214 DDN262208:DDN262214 DNJ262208:DNJ262214 DXF262208:DXF262214 EHB262208:EHB262214 EQX262208:EQX262214 FAT262208:FAT262214 FKP262208:FKP262214 FUL262208:FUL262214 GEH262208:GEH262214 GOD262208:GOD262214 GXZ262208:GXZ262214 HHV262208:HHV262214 HRR262208:HRR262214 IBN262208:IBN262214 ILJ262208:ILJ262214 IVF262208:IVF262214 JFB262208:JFB262214 JOX262208:JOX262214 JYT262208:JYT262214 KIP262208:KIP262214 KSL262208:KSL262214 LCH262208:LCH262214 LMD262208:LMD262214 LVZ262208:LVZ262214 MFV262208:MFV262214 MPR262208:MPR262214 MZN262208:MZN262214 NJJ262208:NJJ262214 NTF262208:NTF262214 ODB262208:ODB262214 OMX262208:OMX262214 OWT262208:OWT262214 PGP262208:PGP262214 PQL262208:PQL262214 QAH262208:QAH262214 QKD262208:QKD262214 QTZ262208:QTZ262214 RDV262208:RDV262214 RNR262208:RNR262214 RXN262208:RXN262214 SHJ262208:SHJ262214 SRF262208:SRF262214 TBB262208:TBB262214 TKX262208:TKX262214 TUT262208:TUT262214 UEP262208:UEP262214 UOL262208:UOL262214 UYH262208:UYH262214 VID262208:VID262214 VRZ262208:VRZ262214 WBV262208:WBV262214 WLR262208:WLR262214 WVN262208:WVN262214 F327744:F327750 JB327744:JB327750 SX327744:SX327750 ACT327744:ACT327750 AMP327744:AMP327750 AWL327744:AWL327750 BGH327744:BGH327750 BQD327744:BQD327750 BZZ327744:BZZ327750 CJV327744:CJV327750 CTR327744:CTR327750 DDN327744:DDN327750 DNJ327744:DNJ327750 DXF327744:DXF327750 EHB327744:EHB327750 EQX327744:EQX327750 FAT327744:FAT327750 FKP327744:FKP327750 FUL327744:FUL327750 GEH327744:GEH327750 GOD327744:GOD327750 GXZ327744:GXZ327750 HHV327744:HHV327750 HRR327744:HRR327750 IBN327744:IBN327750 ILJ327744:ILJ327750 IVF327744:IVF327750 JFB327744:JFB327750 JOX327744:JOX327750 JYT327744:JYT327750 KIP327744:KIP327750 KSL327744:KSL327750 LCH327744:LCH327750 LMD327744:LMD327750 LVZ327744:LVZ327750 MFV327744:MFV327750 MPR327744:MPR327750 MZN327744:MZN327750 NJJ327744:NJJ327750 NTF327744:NTF327750 ODB327744:ODB327750 OMX327744:OMX327750 OWT327744:OWT327750 PGP327744:PGP327750 PQL327744:PQL327750 QAH327744:QAH327750 QKD327744:QKD327750 QTZ327744:QTZ327750 RDV327744:RDV327750 RNR327744:RNR327750 RXN327744:RXN327750 SHJ327744:SHJ327750 SRF327744:SRF327750 TBB327744:TBB327750 TKX327744:TKX327750 TUT327744:TUT327750 UEP327744:UEP327750 UOL327744:UOL327750 UYH327744:UYH327750 VID327744:VID327750 VRZ327744:VRZ327750 WBV327744:WBV327750 WLR327744:WLR327750 WVN327744:WVN327750 F393280:F393286 JB393280:JB393286 SX393280:SX393286 ACT393280:ACT393286 AMP393280:AMP393286 AWL393280:AWL393286 BGH393280:BGH393286 BQD393280:BQD393286 BZZ393280:BZZ393286 CJV393280:CJV393286 CTR393280:CTR393286 DDN393280:DDN393286 DNJ393280:DNJ393286 DXF393280:DXF393286 EHB393280:EHB393286 EQX393280:EQX393286 FAT393280:FAT393286 FKP393280:FKP393286 FUL393280:FUL393286 GEH393280:GEH393286 GOD393280:GOD393286 GXZ393280:GXZ393286 HHV393280:HHV393286 HRR393280:HRR393286 IBN393280:IBN393286 ILJ393280:ILJ393286 IVF393280:IVF393286 JFB393280:JFB393286 JOX393280:JOX393286 JYT393280:JYT393286 KIP393280:KIP393286 KSL393280:KSL393286 LCH393280:LCH393286 LMD393280:LMD393286 LVZ393280:LVZ393286 MFV393280:MFV393286 MPR393280:MPR393286 MZN393280:MZN393286 NJJ393280:NJJ393286 NTF393280:NTF393286 ODB393280:ODB393286 OMX393280:OMX393286 OWT393280:OWT393286 PGP393280:PGP393286 PQL393280:PQL393286 QAH393280:QAH393286 QKD393280:QKD393286 QTZ393280:QTZ393286 RDV393280:RDV393286 RNR393280:RNR393286 RXN393280:RXN393286 SHJ393280:SHJ393286 SRF393280:SRF393286 TBB393280:TBB393286 TKX393280:TKX393286 TUT393280:TUT393286 UEP393280:UEP393286 UOL393280:UOL393286 UYH393280:UYH393286 VID393280:VID393286 VRZ393280:VRZ393286 WBV393280:WBV393286 WLR393280:WLR393286 WVN393280:WVN393286 F458816:F458822 JB458816:JB458822 SX458816:SX458822 ACT458816:ACT458822 AMP458816:AMP458822 AWL458816:AWL458822 BGH458816:BGH458822 BQD458816:BQD458822 BZZ458816:BZZ458822 CJV458816:CJV458822 CTR458816:CTR458822 DDN458816:DDN458822 DNJ458816:DNJ458822 DXF458816:DXF458822 EHB458816:EHB458822 EQX458816:EQX458822 FAT458816:FAT458822 FKP458816:FKP458822 FUL458816:FUL458822 GEH458816:GEH458822 GOD458816:GOD458822 GXZ458816:GXZ458822 HHV458816:HHV458822 HRR458816:HRR458822 IBN458816:IBN458822 ILJ458816:ILJ458822 IVF458816:IVF458822 JFB458816:JFB458822 JOX458816:JOX458822 JYT458816:JYT458822 KIP458816:KIP458822 KSL458816:KSL458822 LCH458816:LCH458822 LMD458816:LMD458822 LVZ458816:LVZ458822 MFV458816:MFV458822 MPR458816:MPR458822 MZN458816:MZN458822 NJJ458816:NJJ458822 NTF458816:NTF458822 ODB458816:ODB458822 OMX458816:OMX458822 OWT458816:OWT458822 PGP458816:PGP458822 PQL458816:PQL458822 QAH458816:QAH458822 QKD458816:QKD458822 QTZ458816:QTZ458822 RDV458816:RDV458822 RNR458816:RNR458822 RXN458816:RXN458822 SHJ458816:SHJ458822 SRF458816:SRF458822 TBB458816:TBB458822 TKX458816:TKX458822 TUT458816:TUT458822 UEP458816:UEP458822 UOL458816:UOL458822 UYH458816:UYH458822 VID458816:VID458822 VRZ458816:VRZ458822 WBV458816:WBV458822 WLR458816:WLR458822 WVN458816:WVN458822 F524352:F524358 JB524352:JB524358 SX524352:SX524358 ACT524352:ACT524358 AMP524352:AMP524358 AWL524352:AWL524358 BGH524352:BGH524358 BQD524352:BQD524358 BZZ524352:BZZ524358 CJV524352:CJV524358 CTR524352:CTR524358 DDN524352:DDN524358 DNJ524352:DNJ524358 DXF524352:DXF524358 EHB524352:EHB524358 EQX524352:EQX524358 FAT524352:FAT524358 FKP524352:FKP524358 FUL524352:FUL524358 GEH524352:GEH524358 GOD524352:GOD524358 GXZ524352:GXZ524358 HHV524352:HHV524358 HRR524352:HRR524358 IBN524352:IBN524358 ILJ524352:ILJ524358 IVF524352:IVF524358 JFB524352:JFB524358 JOX524352:JOX524358 JYT524352:JYT524358 KIP524352:KIP524358 KSL524352:KSL524358 LCH524352:LCH524358 LMD524352:LMD524358 LVZ524352:LVZ524358 MFV524352:MFV524358 MPR524352:MPR524358 MZN524352:MZN524358 NJJ524352:NJJ524358 NTF524352:NTF524358 ODB524352:ODB524358 OMX524352:OMX524358 OWT524352:OWT524358 PGP524352:PGP524358 PQL524352:PQL524358 QAH524352:QAH524358 QKD524352:QKD524358 QTZ524352:QTZ524358 RDV524352:RDV524358 RNR524352:RNR524358 RXN524352:RXN524358 SHJ524352:SHJ524358 SRF524352:SRF524358 TBB524352:TBB524358 TKX524352:TKX524358 TUT524352:TUT524358 UEP524352:UEP524358 UOL524352:UOL524358 UYH524352:UYH524358 VID524352:VID524358 VRZ524352:VRZ524358 WBV524352:WBV524358 WLR524352:WLR524358 WVN524352:WVN524358 F589888:F589894 JB589888:JB589894 SX589888:SX589894 ACT589888:ACT589894 AMP589888:AMP589894 AWL589888:AWL589894 BGH589888:BGH589894 BQD589888:BQD589894 BZZ589888:BZZ589894 CJV589888:CJV589894 CTR589888:CTR589894 DDN589888:DDN589894 DNJ589888:DNJ589894 DXF589888:DXF589894 EHB589888:EHB589894 EQX589888:EQX589894 FAT589888:FAT589894 FKP589888:FKP589894 FUL589888:FUL589894 GEH589888:GEH589894 GOD589888:GOD589894 GXZ589888:GXZ589894 HHV589888:HHV589894 HRR589888:HRR589894 IBN589888:IBN589894 ILJ589888:ILJ589894 IVF589888:IVF589894 JFB589888:JFB589894 JOX589888:JOX589894 JYT589888:JYT589894 KIP589888:KIP589894 KSL589888:KSL589894 LCH589888:LCH589894 LMD589888:LMD589894 LVZ589888:LVZ589894 MFV589888:MFV589894 MPR589888:MPR589894 MZN589888:MZN589894 NJJ589888:NJJ589894 NTF589888:NTF589894 ODB589888:ODB589894 OMX589888:OMX589894 OWT589888:OWT589894 PGP589888:PGP589894 PQL589888:PQL589894 QAH589888:QAH589894 QKD589888:QKD589894 QTZ589888:QTZ589894 RDV589888:RDV589894 RNR589888:RNR589894 RXN589888:RXN589894 SHJ589888:SHJ589894 SRF589888:SRF589894 TBB589888:TBB589894 TKX589888:TKX589894 TUT589888:TUT589894 UEP589888:UEP589894 UOL589888:UOL589894 UYH589888:UYH589894 VID589888:VID589894 VRZ589888:VRZ589894 WBV589888:WBV589894 WLR589888:WLR589894 WVN589888:WVN589894 F655424:F655430 JB655424:JB655430 SX655424:SX655430 ACT655424:ACT655430 AMP655424:AMP655430 AWL655424:AWL655430 BGH655424:BGH655430 BQD655424:BQD655430 BZZ655424:BZZ655430 CJV655424:CJV655430 CTR655424:CTR655430 DDN655424:DDN655430 DNJ655424:DNJ655430 DXF655424:DXF655430 EHB655424:EHB655430 EQX655424:EQX655430 FAT655424:FAT655430 FKP655424:FKP655430 FUL655424:FUL655430 GEH655424:GEH655430 GOD655424:GOD655430 GXZ655424:GXZ655430 HHV655424:HHV655430 HRR655424:HRR655430 IBN655424:IBN655430 ILJ655424:ILJ655430 IVF655424:IVF655430 JFB655424:JFB655430 JOX655424:JOX655430 JYT655424:JYT655430 KIP655424:KIP655430 KSL655424:KSL655430 LCH655424:LCH655430 LMD655424:LMD655430 LVZ655424:LVZ655430 MFV655424:MFV655430 MPR655424:MPR655430 MZN655424:MZN655430 NJJ655424:NJJ655430 NTF655424:NTF655430 ODB655424:ODB655430 OMX655424:OMX655430 OWT655424:OWT655430 PGP655424:PGP655430 PQL655424:PQL655430 QAH655424:QAH655430 QKD655424:QKD655430 QTZ655424:QTZ655430 RDV655424:RDV655430 RNR655424:RNR655430 RXN655424:RXN655430 SHJ655424:SHJ655430 SRF655424:SRF655430 TBB655424:TBB655430 TKX655424:TKX655430 TUT655424:TUT655430 UEP655424:UEP655430 UOL655424:UOL655430 UYH655424:UYH655430 VID655424:VID655430 VRZ655424:VRZ655430 WBV655424:WBV655430 WLR655424:WLR655430 WVN655424:WVN655430 F720960:F720966 JB720960:JB720966 SX720960:SX720966 ACT720960:ACT720966 AMP720960:AMP720966 AWL720960:AWL720966 BGH720960:BGH720966 BQD720960:BQD720966 BZZ720960:BZZ720966 CJV720960:CJV720966 CTR720960:CTR720966 DDN720960:DDN720966 DNJ720960:DNJ720966 DXF720960:DXF720966 EHB720960:EHB720966 EQX720960:EQX720966 FAT720960:FAT720966 FKP720960:FKP720966 FUL720960:FUL720966 GEH720960:GEH720966 GOD720960:GOD720966 GXZ720960:GXZ720966 HHV720960:HHV720966 HRR720960:HRR720966 IBN720960:IBN720966 ILJ720960:ILJ720966 IVF720960:IVF720966 JFB720960:JFB720966 JOX720960:JOX720966 JYT720960:JYT720966 KIP720960:KIP720966 KSL720960:KSL720966 LCH720960:LCH720966 LMD720960:LMD720966 LVZ720960:LVZ720966 MFV720960:MFV720966 MPR720960:MPR720966 MZN720960:MZN720966 NJJ720960:NJJ720966 NTF720960:NTF720966 ODB720960:ODB720966 OMX720960:OMX720966 OWT720960:OWT720966 PGP720960:PGP720966 PQL720960:PQL720966 QAH720960:QAH720966 QKD720960:QKD720966 QTZ720960:QTZ720966 RDV720960:RDV720966 RNR720960:RNR720966 RXN720960:RXN720966 SHJ720960:SHJ720966 SRF720960:SRF720966 TBB720960:TBB720966 TKX720960:TKX720966 TUT720960:TUT720966 UEP720960:UEP720966 UOL720960:UOL720966 UYH720960:UYH720966 VID720960:VID720966 VRZ720960:VRZ720966 WBV720960:WBV720966 WLR720960:WLR720966 WVN720960:WVN720966 F786496:F786502 JB786496:JB786502 SX786496:SX786502 ACT786496:ACT786502 AMP786496:AMP786502 AWL786496:AWL786502 BGH786496:BGH786502 BQD786496:BQD786502 BZZ786496:BZZ786502 CJV786496:CJV786502 CTR786496:CTR786502 DDN786496:DDN786502 DNJ786496:DNJ786502 DXF786496:DXF786502 EHB786496:EHB786502 EQX786496:EQX786502 FAT786496:FAT786502 FKP786496:FKP786502 FUL786496:FUL786502 GEH786496:GEH786502 GOD786496:GOD786502 GXZ786496:GXZ786502 HHV786496:HHV786502 HRR786496:HRR786502 IBN786496:IBN786502 ILJ786496:ILJ786502 IVF786496:IVF786502 JFB786496:JFB786502 JOX786496:JOX786502 JYT786496:JYT786502 KIP786496:KIP786502 KSL786496:KSL786502 LCH786496:LCH786502 LMD786496:LMD786502 LVZ786496:LVZ786502 MFV786496:MFV786502 MPR786496:MPR786502 MZN786496:MZN786502 NJJ786496:NJJ786502 NTF786496:NTF786502 ODB786496:ODB786502 OMX786496:OMX786502 OWT786496:OWT786502 PGP786496:PGP786502 PQL786496:PQL786502 QAH786496:QAH786502 QKD786496:QKD786502 QTZ786496:QTZ786502 RDV786496:RDV786502 RNR786496:RNR786502 RXN786496:RXN786502 SHJ786496:SHJ786502 SRF786496:SRF786502 TBB786496:TBB786502 TKX786496:TKX786502 TUT786496:TUT786502 UEP786496:UEP786502 UOL786496:UOL786502 UYH786496:UYH786502 VID786496:VID786502 VRZ786496:VRZ786502 WBV786496:WBV786502 WLR786496:WLR786502 WVN786496:WVN786502 F852032:F852038 JB852032:JB852038 SX852032:SX852038 ACT852032:ACT852038 AMP852032:AMP852038 AWL852032:AWL852038 BGH852032:BGH852038 BQD852032:BQD852038 BZZ852032:BZZ852038 CJV852032:CJV852038 CTR852032:CTR852038 DDN852032:DDN852038 DNJ852032:DNJ852038 DXF852032:DXF852038 EHB852032:EHB852038 EQX852032:EQX852038 FAT852032:FAT852038 FKP852032:FKP852038 FUL852032:FUL852038 GEH852032:GEH852038 GOD852032:GOD852038 GXZ852032:GXZ852038 HHV852032:HHV852038 HRR852032:HRR852038 IBN852032:IBN852038 ILJ852032:ILJ852038 IVF852032:IVF852038 JFB852032:JFB852038 JOX852032:JOX852038 JYT852032:JYT852038 KIP852032:KIP852038 KSL852032:KSL852038 LCH852032:LCH852038 LMD852032:LMD852038 LVZ852032:LVZ852038 MFV852032:MFV852038 MPR852032:MPR852038 MZN852032:MZN852038 NJJ852032:NJJ852038 NTF852032:NTF852038 ODB852032:ODB852038 OMX852032:OMX852038 OWT852032:OWT852038 PGP852032:PGP852038 PQL852032:PQL852038 QAH852032:QAH852038 QKD852032:QKD852038 QTZ852032:QTZ852038 RDV852032:RDV852038 RNR852032:RNR852038 RXN852032:RXN852038 SHJ852032:SHJ852038 SRF852032:SRF852038 TBB852032:TBB852038 TKX852032:TKX852038 TUT852032:TUT852038 UEP852032:UEP852038 UOL852032:UOL852038 UYH852032:UYH852038 VID852032:VID852038 VRZ852032:VRZ852038 WBV852032:WBV852038 WLR852032:WLR852038 WVN852032:WVN852038 F917568:F917574 JB917568:JB917574 SX917568:SX917574 ACT917568:ACT917574 AMP917568:AMP917574 AWL917568:AWL917574 BGH917568:BGH917574 BQD917568:BQD917574 BZZ917568:BZZ917574 CJV917568:CJV917574 CTR917568:CTR917574 DDN917568:DDN917574 DNJ917568:DNJ917574 DXF917568:DXF917574 EHB917568:EHB917574 EQX917568:EQX917574 FAT917568:FAT917574 FKP917568:FKP917574 FUL917568:FUL917574 GEH917568:GEH917574 GOD917568:GOD917574 GXZ917568:GXZ917574 HHV917568:HHV917574 HRR917568:HRR917574 IBN917568:IBN917574 ILJ917568:ILJ917574 IVF917568:IVF917574 JFB917568:JFB917574 JOX917568:JOX917574 JYT917568:JYT917574 KIP917568:KIP917574 KSL917568:KSL917574 LCH917568:LCH917574 LMD917568:LMD917574 LVZ917568:LVZ917574 MFV917568:MFV917574 MPR917568:MPR917574 MZN917568:MZN917574 NJJ917568:NJJ917574 NTF917568:NTF917574 ODB917568:ODB917574 OMX917568:OMX917574 OWT917568:OWT917574 PGP917568:PGP917574 PQL917568:PQL917574 QAH917568:QAH917574 QKD917568:QKD917574 QTZ917568:QTZ917574 RDV917568:RDV917574 RNR917568:RNR917574 RXN917568:RXN917574 SHJ917568:SHJ917574 SRF917568:SRF917574 TBB917568:TBB917574 TKX917568:TKX917574 TUT917568:TUT917574 UEP917568:UEP917574 UOL917568:UOL917574 UYH917568:UYH917574 VID917568:VID917574 VRZ917568:VRZ917574 WBV917568:WBV917574 WLR917568:WLR917574 WVN917568:WVN917574 F983104:F983110 JB983104:JB983110 SX983104:SX983110 ACT983104:ACT983110 AMP983104:AMP983110 AWL983104:AWL983110 BGH983104:BGH983110 BQD983104:BQD983110 BZZ983104:BZZ983110 CJV983104:CJV983110 CTR983104:CTR983110 DDN983104:DDN983110 DNJ983104:DNJ983110 DXF983104:DXF983110 EHB983104:EHB983110 EQX983104:EQX983110 FAT983104:FAT983110 FKP983104:FKP983110 FUL983104:FUL983110 GEH983104:GEH983110 GOD983104:GOD983110 GXZ983104:GXZ983110 HHV983104:HHV983110 HRR983104:HRR983110 IBN983104:IBN983110 ILJ983104:ILJ983110 IVF983104:IVF983110 JFB983104:JFB983110 JOX983104:JOX983110 JYT983104:JYT983110 KIP983104:KIP983110 KSL983104:KSL983110 LCH983104:LCH983110 LMD983104:LMD983110 LVZ983104:LVZ983110 MFV983104:MFV983110 MPR983104:MPR983110 MZN983104:MZN983110 NJJ983104:NJJ983110 NTF983104:NTF983110 ODB983104:ODB983110 OMX983104:OMX983110 OWT983104:OWT983110 PGP983104:PGP983110 PQL983104:PQL983110 QAH983104:QAH983110 QKD983104:QKD983110 QTZ983104:QTZ983110 RDV983104:RDV983110 RNR983104:RNR983110 RXN983104:RXN983110 SHJ983104:SHJ983110 SRF983104:SRF983110 TBB983104:TBB983110 TKX983104:TKX983110 TUT983104:TUT983110 UEP983104:UEP983110 UOL983104:UOL983110 UYH983104:UYH983110 VID983104:VID983110 VRZ983104:VRZ983110 WBV983104:WBV983110 WLR983104:WLR983110 WVN983104:WVN983110 Q65592:Q65598 JM65592:JM65598 TI65592:TI65598 ADE65592:ADE65598 ANA65592:ANA65598 AWW65592:AWW65598 BGS65592:BGS65598 BQO65592:BQO65598 CAK65592:CAK65598 CKG65592:CKG65598 CUC65592:CUC65598 DDY65592:DDY65598 DNU65592:DNU65598 DXQ65592:DXQ65598 EHM65592:EHM65598 ERI65592:ERI65598 FBE65592:FBE65598 FLA65592:FLA65598 FUW65592:FUW65598 GES65592:GES65598 GOO65592:GOO65598 GYK65592:GYK65598 HIG65592:HIG65598 HSC65592:HSC65598 IBY65592:IBY65598 ILU65592:ILU65598 IVQ65592:IVQ65598 JFM65592:JFM65598 JPI65592:JPI65598 JZE65592:JZE65598 KJA65592:KJA65598 KSW65592:KSW65598 LCS65592:LCS65598 LMO65592:LMO65598 LWK65592:LWK65598 MGG65592:MGG65598 MQC65592:MQC65598 MZY65592:MZY65598 NJU65592:NJU65598 NTQ65592:NTQ65598 ODM65592:ODM65598 ONI65592:ONI65598 OXE65592:OXE65598 PHA65592:PHA65598 PQW65592:PQW65598 QAS65592:QAS65598 QKO65592:QKO65598 QUK65592:QUK65598 REG65592:REG65598 ROC65592:ROC65598 RXY65592:RXY65598 SHU65592:SHU65598 SRQ65592:SRQ65598 TBM65592:TBM65598 TLI65592:TLI65598 TVE65592:TVE65598 UFA65592:UFA65598 UOW65592:UOW65598 UYS65592:UYS65598 VIO65592:VIO65598 VSK65592:VSK65598 WCG65592:WCG65598 WMC65592:WMC65598 WVY65592:WVY65598 Q131128:Q131134 JM131128:JM131134 TI131128:TI131134 ADE131128:ADE131134 ANA131128:ANA131134 AWW131128:AWW131134 BGS131128:BGS131134 BQO131128:BQO131134 CAK131128:CAK131134 CKG131128:CKG131134 CUC131128:CUC131134 DDY131128:DDY131134 DNU131128:DNU131134 DXQ131128:DXQ131134 EHM131128:EHM131134 ERI131128:ERI131134 FBE131128:FBE131134 FLA131128:FLA131134 FUW131128:FUW131134 GES131128:GES131134 GOO131128:GOO131134 GYK131128:GYK131134 HIG131128:HIG131134 HSC131128:HSC131134 IBY131128:IBY131134 ILU131128:ILU131134 IVQ131128:IVQ131134 JFM131128:JFM131134 JPI131128:JPI131134 JZE131128:JZE131134 KJA131128:KJA131134 KSW131128:KSW131134 LCS131128:LCS131134 LMO131128:LMO131134 LWK131128:LWK131134 MGG131128:MGG131134 MQC131128:MQC131134 MZY131128:MZY131134 NJU131128:NJU131134 NTQ131128:NTQ131134 ODM131128:ODM131134 ONI131128:ONI131134 OXE131128:OXE131134 PHA131128:PHA131134 PQW131128:PQW131134 QAS131128:QAS131134 QKO131128:QKO131134 QUK131128:QUK131134 REG131128:REG131134 ROC131128:ROC131134 RXY131128:RXY131134 SHU131128:SHU131134 SRQ131128:SRQ131134 TBM131128:TBM131134 TLI131128:TLI131134 TVE131128:TVE131134 UFA131128:UFA131134 UOW131128:UOW131134 UYS131128:UYS131134 VIO131128:VIO131134 VSK131128:VSK131134 WCG131128:WCG131134 WMC131128:WMC131134 WVY131128:WVY131134 Q196664:Q196670 JM196664:JM196670 TI196664:TI196670 ADE196664:ADE196670 ANA196664:ANA196670 AWW196664:AWW196670 BGS196664:BGS196670 BQO196664:BQO196670 CAK196664:CAK196670 CKG196664:CKG196670 CUC196664:CUC196670 DDY196664:DDY196670 DNU196664:DNU196670 DXQ196664:DXQ196670 EHM196664:EHM196670 ERI196664:ERI196670 FBE196664:FBE196670 FLA196664:FLA196670 FUW196664:FUW196670 GES196664:GES196670 GOO196664:GOO196670 GYK196664:GYK196670 HIG196664:HIG196670 HSC196664:HSC196670 IBY196664:IBY196670 ILU196664:ILU196670 IVQ196664:IVQ196670 JFM196664:JFM196670 JPI196664:JPI196670 JZE196664:JZE196670 KJA196664:KJA196670 KSW196664:KSW196670 LCS196664:LCS196670 LMO196664:LMO196670 LWK196664:LWK196670 MGG196664:MGG196670 MQC196664:MQC196670 MZY196664:MZY196670 NJU196664:NJU196670 NTQ196664:NTQ196670 ODM196664:ODM196670 ONI196664:ONI196670 OXE196664:OXE196670 PHA196664:PHA196670 PQW196664:PQW196670 QAS196664:QAS196670 QKO196664:QKO196670 QUK196664:QUK196670 REG196664:REG196670 ROC196664:ROC196670 RXY196664:RXY196670 SHU196664:SHU196670 SRQ196664:SRQ196670 TBM196664:TBM196670 TLI196664:TLI196670 TVE196664:TVE196670 UFA196664:UFA196670 UOW196664:UOW196670 UYS196664:UYS196670 VIO196664:VIO196670 VSK196664:VSK196670 WCG196664:WCG196670 WMC196664:WMC196670 WVY196664:WVY196670 Q262200:Q262206 JM262200:JM262206 TI262200:TI262206 ADE262200:ADE262206 ANA262200:ANA262206 AWW262200:AWW262206 BGS262200:BGS262206 BQO262200:BQO262206 CAK262200:CAK262206 CKG262200:CKG262206 CUC262200:CUC262206 DDY262200:DDY262206 DNU262200:DNU262206 DXQ262200:DXQ262206 EHM262200:EHM262206 ERI262200:ERI262206 FBE262200:FBE262206 FLA262200:FLA262206 FUW262200:FUW262206 GES262200:GES262206 GOO262200:GOO262206 GYK262200:GYK262206 HIG262200:HIG262206 HSC262200:HSC262206 IBY262200:IBY262206 ILU262200:ILU262206 IVQ262200:IVQ262206 JFM262200:JFM262206 JPI262200:JPI262206 JZE262200:JZE262206 KJA262200:KJA262206 KSW262200:KSW262206 LCS262200:LCS262206 LMO262200:LMO262206 LWK262200:LWK262206 MGG262200:MGG262206 MQC262200:MQC262206 MZY262200:MZY262206 NJU262200:NJU262206 NTQ262200:NTQ262206 ODM262200:ODM262206 ONI262200:ONI262206 OXE262200:OXE262206 PHA262200:PHA262206 PQW262200:PQW262206 QAS262200:QAS262206 QKO262200:QKO262206 QUK262200:QUK262206 REG262200:REG262206 ROC262200:ROC262206 RXY262200:RXY262206 SHU262200:SHU262206 SRQ262200:SRQ262206 TBM262200:TBM262206 TLI262200:TLI262206 TVE262200:TVE262206 UFA262200:UFA262206 UOW262200:UOW262206 UYS262200:UYS262206 VIO262200:VIO262206 VSK262200:VSK262206 WCG262200:WCG262206 WMC262200:WMC262206 WVY262200:WVY262206 Q327736:Q327742 JM327736:JM327742 TI327736:TI327742 ADE327736:ADE327742 ANA327736:ANA327742 AWW327736:AWW327742 BGS327736:BGS327742 BQO327736:BQO327742 CAK327736:CAK327742 CKG327736:CKG327742 CUC327736:CUC327742 DDY327736:DDY327742 DNU327736:DNU327742 DXQ327736:DXQ327742 EHM327736:EHM327742 ERI327736:ERI327742 FBE327736:FBE327742 FLA327736:FLA327742 FUW327736:FUW327742 GES327736:GES327742 GOO327736:GOO327742 GYK327736:GYK327742 HIG327736:HIG327742 HSC327736:HSC327742 IBY327736:IBY327742 ILU327736:ILU327742 IVQ327736:IVQ327742 JFM327736:JFM327742 JPI327736:JPI327742 JZE327736:JZE327742 KJA327736:KJA327742 KSW327736:KSW327742 LCS327736:LCS327742 LMO327736:LMO327742 LWK327736:LWK327742 MGG327736:MGG327742 MQC327736:MQC327742 MZY327736:MZY327742 NJU327736:NJU327742 NTQ327736:NTQ327742 ODM327736:ODM327742 ONI327736:ONI327742 OXE327736:OXE327742 PHA327736:PHA327742 PQW327736:PQW327742 QAS327736:QAS327742 QKO327736:QKO327742 QUK327736:QUK327742 REG327736:REG327742 ROC327736:ROC327742 RXY327736:RXY327742 SHU327736:SHU327742 SRQ327736:SRQ327742 TBM327736:TBM327742 TLI327736:TLI327742 TVE327736:TVE327742 UFA327736:UFA327742 UOW327736:UOW327742 UYS327736:UYS327742 VIO327736:VIO327742 VSK327736:VSK327742 WCG327736:WCG327742 WMC327736:WMC327742 WVY327736:WVY327742 Q393272:Q393278 JM393272:JM393278 TI393272:TI393278 ADE393272:ADE393278 ANA393272:ANA393278 AWW393272:AWW393278 BGS393272:BGS393278 BQO393272:BQO393278 CAK393272:CAK393278 CKG393272:CKG393278 CUC393272:CUC393278 DDY393272:DDY393278 DNU393272:DNU393278 DXQ393272:DXQ393278 EHM393272:EHM393278 ERI393272:ERI393278 FBE393272:FBE393278 FLA393272:FLA393278 FUW393272:FUW393278 GES393272:GES393278 GOO393272:GOO393278 GYK393272:GYK393278 HIG393272:HIG393278 HSC393272:HSC393278 IBY393272:IBY393278 ILU393272:ILU393278 IVQ393272:IVQ393278 JFM393272:JFM393278 JPI393272:JPI393278 JZE393272:JZE393278 KJA393272:KJA393278 KSW393272:KSW393278 LCS393272:LCS393278 LMO393272:LMO393278 LWK393272:LWK393278 MGG393272:MGG393278 MQC393272:MQC393278 MZY393272:MZY393278 NJU393272:NJU393278 NTQ393272:NTQ393278 ODM393272:ODM393278 ONI393272:ONI393278 OXE393272:OXE393278 PHA393272:PHA393278 PQW393272:PQW393278 QAS393272:QAS393278 QKO393272:QKO393278 QUK393272:QUK393278 REG393272:REG393278 ROC393272:ROC393278 RXY393272:RXY393278 SHU393272:SHU393278 SRQ393272:SRQ393278 TBM393272:TBM393278 TLI393272:TLI393278 TVE393272:TVE393278 UFA393272:UFA393278 UOW393272:UOW393278 UYS393272:UYS393278 VIO393272:VIO393278 VSK393272:VSK393278 WCG393272:WCG393278 WMC393272:WMC393278 WVY393272:WVY393278 Q458808:Q458814 JM458808:JM458814 TI458808:TI458814 ADE458808:ADE458814 ANA458808:ANA458814 AWW458808:AWW458814 BGS458808:BGS458814 BQO458808:BQO458814 CAK458808:CAK458814 CKG458808:CKG458814 CUC458808:CUC458814 DDY458808:DDY458814 DNU458808:DNU458814 DXQ458808:DXQ458814 EHM458808:EHM458814 ERI458808:ERI458814 FBE458808:FBE458814 FLA458808:FLA458814 FUW458808:FUW458814 GES458808:GES458814 GOO458808:GOO458814 GYK458808:GYK458814 HIG458808:HIG458814 HSC458808:HSC458814 IBY458808:IBY458814 ILU458808:ILU458814 IVQ458808:IVQ458814 JFM458808:JFM458814 JPI458808:JPI458814 JZE458808:JZE458814 KJA458808:KJA458814 KSW458808:KSW458814 LCS458808:LCS458814 LMO458808:LMO458814 LWK458808:LWK458814 MGG458808:MGG458814 MQC458808:MQC458814 MZY458808:MZY458814 NJU458808:NJU458814 NTQ458808:NTQ458814 ODM458808:ODM458814 ONI458808:ONI458814 OXE458808:OXE458814 PHA458808:PHA458814 PQW458808:PQW458814 QAS458808:QAS458814 QKO458808:QKO458814 QUK458808:QUK458814 REG458808:REG458814 ROC458808:ROC458814 RXY458808:RXY458814 SHU458808:SHU458814 SRQ458808:SRQ458814 TBM458808:TBM458814 TLI458808:TLI458814 TVE458808:TVE458814 UFA458808:UFA458814 UOW458808:UOW458814 UYS458808:UYS458814 VIO458808:VIO458814 VSK458808:VSK458814 WCG458808:WCG458814 WMC458808:WMC458814 WVY458808:WVY458814 Q524344:Q524350 JM524344:JM524350 TI524344:TI524350 ADE524344:ADE524350 ANA524344:ANA524350 AWW524344:AWW524350 BGS524344:BGS524350 BQO524344:BQO524350 CAK524344:CAK524350 CKG524344:CKG524350 CUC524344:CUC524350 DDY524344:DDY524350 DNU524344:DNU524350 DXQ524344:DXQ524350 EHM524344:EHM524350 ERI524344:ERI524350 FBE524344:FBE524350 FLA524344:FLA524350 FUW524344:FUW524350 GES524344:GES524350 GOO524344:GOO524350 GYK524344:GYK524350 HIG524344:HIG524350 HSC524344:HSC524350 IBY524344:IBY524350 ILU524344:ILU524350 IVQ524344:IVQ524350 JFM524344:JFM524350 JPI524344:JPI524350 JZE524344:JZE524350 KJA524344:KJA524350 KSW524344:KSW524350 LCS524344:LCS524350 LMO524344:LMO524350 LWK524344:LWK524350 MGG524344:MGG524350 MQC524344:MQC524350 MZY524344:MZY524350 NJU524344:NJU524350 NTQ524344:NTQ524350 ODM524344:ODM524350 ONI524344:ONI524350 OXE524344:OXE524350 PHA524344:PHA524350 PQW524344:PQW524350 QAS524344:QAS524350 QKO524344:QKO524350 QUK524344:QUK524350 REG524344:REG524350 ROC524344:ROC524350 RXY524344:RXY524350 SHU524344:SHU524350 SRQ524344:SRQ524350 TBM524344:TBM524350 TLI524344:TLI524350 TVE524344:TVE524350 UFA524344:UFA524350 UOW524344:UOW524350 UYS524344:UYS524350 VIO524344:VIO524350 VSK524344:VSK524350 WCG524344:WCG524350 WMC524344:WMC524350 WVY524344:WVY524350 Q589880:Q589886 JM589880:JM589886 TI589880:TI589886 ADE589880:ADE589886 ANA589880:ANA589886 AWW589880:AWW589886 BGS589880:BGS589886 BQO589880:BQO589886 CAK589880:CAK589886 CKG589880:CKG589886 CUC589880:CUC589886 DDY589880:DDY589886 DNU589880:DNU589886 DXQ589880:DXQ589886 EHM589880:EHM589886 ERI589880:ERI589886 FBE589880:FBE589886 FLA589880:FLA589886 FUW589880:FUW589886 GES589880:GES589886 GOO589880:GOO589886 GYK589880:GYK589886 HIG589880:HIG589886 HSC589880:HSC589886 IBY589880:IBY589886 ILU589880:ILU589886 IVQ589880:IVQ589886 JFM589880:JFM589886 JPI589880:JPI589886 JZE589880:JZE589886 KJA589880:KJA589886 KSW589880:KSW589886 LCS589880:LCS589886 LMO589880:LMO589886 LWK589880:LWK589886 MGG589880:MGG589886 MQC589880:MQC589886 MZY589880:MZY589886 NJU589880:NJU589886 NTQ589880:NTQ589886 ODM589880:ODM589886 ONI589880:ONI589886 OXE589880:OXE589886 PHA589880:PHA589886 PQW589880:PQW589886 QAS589880:QAS589886 QKO589880:QKO589886 QUK589880:QUK589886 REG589880:REG589886 ROC589880:ROC589886 RXY589880:RXY589886 SHU589880:SHU589886 SRQ589880:SRQ589886 TBM589880:TBM589886 TLI589880:TLI589886 TVE589880:TVE589886 UFA589880:UFA589886 UOW589880:UOW589886 UYS589880:UYS589886 VIO589880:VIO589886 VSK589880:VSK589886 WCG589880:WCG589886 WMC589880:WMC589886 WVY589880:WVY589886 Q655416:Q655422 JM655416:JM655422 TI655416:TI655422 ADE655416:ADE655422 ANA655416:ANA655422 AWW655416:AWW655422 BGS655416:BGS655422 BQO655416:BQO655422 CAK655416:CAK655422 CKG655416:CKG655422 CUC655416:CUC655422 DDY655416:DDY655422 DNU655416:DNU655422 DXQ655416:DXQ655422 EHM655416:EHM655422 ERI655416:ERI655422 FBE655416:FBE655422 FLA655416:FLA655422 FUW655416:FUW655422 GES655416:GES655422 GOO655416:GOO655422 GYK655416:GYK655422 HIG655416:HIG655422 HSC655416:HSC655422 IBY655416:IBY655422 ILU655416:ILU655422 IVQ655416:IVQ655422 JFM655416:JFM655422 JPI655416:JPI655422 JZE655416:JZE655422 KJA655416:KJA655422 KSW655416:KSW655422 LCS655416:LCS655422 LMO655416:LMO655422 LWK655416:LWK655422 MGG655416:MGG655422 MQC655416:MQC655422 MZY655416:MZY655422 NJU655416:NJU655422 NTQ655416:NTQ655422 ODM655416:ODM655422 ONI655416:ONI655422 OXE655416:OXE655422 PHA655416:PHA655422 PQW655416:PQW655422 QAS655416:QAS655422 QKO655416:QKO655422 QUK655416:QUK655422 REG655416:REG655422 ROC655416:ROC655422 RXY655416:RXY655422 SHU655416:SHU655422 SRQ655416:SRQ655422 TBM655416:TBM655422 TLI655416:TLI655422 TVE655416:TVE655422 UFA655416:UFA655422 UOW655416:UOW655422 UYS655416:UYS655422 VIO655416:VIO655422 VSK655416:VSK655422 WCG655416:WCG655422 WMC655416:WMC655422 WVY655416:WVY655422 Q720952:Q720958 JM720952:JM720958 TI720952:TI720958 ADE720952:ADE720958 ANA720952:ANA720958 AWW720952:AWW720958 BGS720952:BGS720958 BQO720952:BQO720958 CAK720952:CAK720958 CKG720952:CKG720958 CUC720952:CUC720958 DDY720952:DDY720958 DNU720952:DNU720958 DXQ720952:DXQ720958 EHM720952:EHM720958 ERI720952:ERI720958 FBE720952:FBE720958 FLA720952:FLA720958 FUW720952:FUW720958 GES720952:GES720958 GOO720952:GOO720958 GYK720952:GYK720958 HIG720952:HIG720958 HSC720952:HSC720958 IBY720952:IBY720958 ILU720952:ILU720958 IVQ720952:IVQ720958 JFM720952:JFM720958 JPI720952:JPI720958 JZE720952:JZE720958 KJA720952:KJA720958 KSW720952:KSW720958 LCS720952:LCS720958 LMO720952:LMO720958 LWK720952:LWK720958 MGG720952:MGG720958 MQC720952:MQC720958 MZY720952:MZY720958 NJU720952:NJU720958 NTQ720952:NTQ720958 ODM720952:ODM720958 ONI720952:ONI720958 OXE720952:OXE720958 PHA720952:PHA720958 PQW720952:PQW720958 QAS720952:QAS720958 QKO720952:QKO720958 QUK720952:QUK720958 REG720952:REG720958 ROC720952:ROC720958 RXY720952:RXY720958 SHU720952:SHU720958 SRQ720952:SRQ720958 TBM720952:TBM720958 TLI720952:TLI720958 TVE720952:TVE720958 UFA720952:UFA720958 UOW720952:UOW720958 UYS720952:UYS720958 VIO720952:VIO720958 VSK720952:VSK720958 WCG720952:WCG720958 WMC720952:WMC720958 WVY720952:WVY720958 Q786488:Q786494 JM786488:JM786494 TI786488:TI786494 ADE786488:ADE786494 ANA786488:ANA786494 AWW786488:AWW786494 BGS786488:BGS786494 BQO786488:BQO786494 CAK786488:CAK786494 CKG786488:CKG786494 CUC786488:CUC786494 DDY786488:DDY786494 DNU786488:DNU786494 DXQ786488:DXQ786494 EHM786488:EHM786494 ERI786488:ERI786494 FBE786488:FBE786494 FLA786488:FLA786494 FUW786488:FUW786494 GES786488:GES786494 GOO786488:GOO786494 GYK786488:GYK786494 HIG786488:HIG786494 HSC786488:HSC786494 IBY786488:IBY786494 ILU786488:ILU786494 IVQ786488:IVQ786494 JFM786488:JFM786494 JPI786488:JPI786494 JZE786488:JZE786494 KJA786488:KJA786494 KSW786488:KSW786494 LCS786488:LCS786494 LMO786488:LMO786494 LWK786488:LWK786494 MGG786488:MGG786494 MQC786488:MQC786494 MZY786488:MZY786494 NJU786488:NJU786494 NTQ786488:NTQ786494 ODM786488:ODM786494 ONI786488:ONI786494 OXE786488:OXE786494 PHA786488:PHA786494 PQW786488:PQW786494 QAS786488:QAS786494 QKO786488:QKO786494 QUK786488:QUK786494 REG786488:REG786494 ROC786488:ROC786494 RXY786488:RXY786494 SHU786488:SHU786494 SRQ786488:SRQ786494 TBM786488:TBM786494 TLI786488:TLI786494 TVE786488:TVE786494 UFA786488:UFA786494 UOW786488:UOW786494 UYS786488:UYS786494 VIO786488:VIO786494 VSK786488:VSK786494 WCG786488:WCG786494 WMC786488:WMC786494 WVY786488:WVY786494 Q852024:Q852030 JM852024:JM852030 TI852024:TI852030 ADE852024:ADE852030 ANA852024:ANA852030 AWW852024:AWW852030 BGS852024:BGS852030 BQO852024:BQO852030 CAK852024:CAK852030 CKG852024:CKG852030 CUC852024:CUC852030 DDY852024:DDY852030 DNU852024:DNU852030 DXQ852024:DXQ852030 EHM852024:EHM852030 ERI852024:ERI852030 FBE852024:FBE852030 FLA852024:FLA852030 FUW852024:FUW852030 GES852024:GES852030 GOO852024:GOO852030 GYK852024:GYK852030 HIG852024:HIG852030 HSC852024:HSC852030 IBY852024:IBY852030 ILU852024:ILU852030 IVQ852024:IVQ852030 JFM852024:JFM852030 JPI852024:JPI852030 JZE852024:JZE852030 KJA852024:KJA852030 KSW852024:KSW852030 LCS852024:LCS852030 LMO852024:LMO852030 LWK852024:LWK852030 MGG852024:MGG852030 MQC852024:MQC852030 MZY852024:MZY852030 NJU852024:NJU852030 NTQ852024:NTQ852030 ODM852024:ODM852030 ONI852024:ONI852030 OXE852024:OXE852030 PHA852024:PHA852030 PQW852024:PQW852030 QAS852024:QAS852030 QKO852024:QKO852030 QUK852024:QUK852030 REG852024:REG852030 ROC852024:ROC852030 RXY852024:RXY852030 SHU852024:SHU852030 SRQ852024:SRQ852030 TBM852024:TBM852030 TLI852024:TLI852030 TVE852024:TVE852030 UFA852024:UFA852030 UOW852024:UOW852030 UYS852024:UYS852030 VIO852024:VIO852030 VSK852024:VSK852030 WCG852024:WCG852030 WMC852024:WMC852030 WVY852024:WVY852030 Q917560:Q917566 JM917560:JM917566 TI917560:TI917566 ADE917560:ADE917566 ANA917560:ANA917566 AWW917560:AWW917566 BGS917560:BGS917566 BQO917560:BQO917566 CAK917560:CAK917566 CKG917560:CKG917566 CUC917560:CUC917566 DDY917560:DDY917566 DNU917560:DNU917566 DXQ917560:DXQ917566 EHM917560:EHM917566 ERI917560:ERI917566 FBE917560:FBE917566 FLA917560:FLA917566 FUW917560:FUW917566 GES917560:GES917566 GOO917560:GOO917566 GYK917560:GYK917566 HIG917560:HIG917566 HSC917560:HSC917566 IBY917560:IBY917566 ILU917560:ILU917566 IVQ917560:IVQ917566 JFM917560:JFM917566 JPI917560:JPI917566 JZE917560:JZE917566 KJA917560:KJA917566 KSW917560:KSW917566 LCS917560:LCS917566 LMO917560:LMO917566 LWK917560:LWK917566 MGG917560:MGG917566 MQC917560:MQC917566 MZY917560:MZY917566 NJU917560:NJU917566 NTQ917560:NTQ917566 ODM917560:ODM917566 ONI917560:ONI917566 OXE917560:OXE917566 PHA917560:PHA917566 PQW917560:PQW917566 QAS917560:QAS917566 QKO917560:QKO917566 QUK917560:QUK917566 REG917560:REG917566 ROC917560:ROC917566 RXY917560:RXY917566 SHU917560:SHU917566 SRQ917560:SRQ917566 TBM917560:TBM917566 TLI917560:TLI917566 TVE917560:TVE917566 UFA917560:UFA917566 UOW917560:UOW917566 UYS917560:UYS917566 VIO917560:VIO917566 VSK917560:VSK917566 WCG917560:WCG917566 WMC917560:WMC917566 WVY917560:WVY917566 Q983096:Q983102 JM983096:JM983102 TI983096:TI983102 ADE983096:ADE983102 ANA983096:ANA983102 AWW983096:AWW983102 BGS983096:BGS983102 BQO983096:BQO983102 CAK983096:CAK983102 CKG983096:CKG983102 CUC983096:CUC983102 DDY983096:DDY983102 DNU983096:DNU983102 DXQ983096:DXQ983102 EHM983096:EHM983102 ERI983096:ERI983102 FBE983096:FBE983102 FLA983096:FLA983102 FUW983096:FUW983102 GES983096:GES983102 GOO983096:GOO983102 GYK983096:GYK983102 HIG983096:HIG983102 HSC983096:HSC983102 IBY983096:IBY983102 ILU983096:ILU983102 IVQ983096:IVQ983102 JFM983096:JFM983102 JPI983096:JPI983102 JZE983096:JZE983102 KJA983096:KJA983102 KSW983096:KSW983102 LCS983096:LCS983102 LMO983096:LMO983102 LWK983096:LWK983102 MGG983096:MGG983102 MQC983096:MQC983102 MZY983096:MZY983102 NJU983096:NJU983102 NTQ983096:NTQ983102 ODM983096:ODM983102 ONI983096:ONI983102 OXE983096:OXE983102 PHA983096:PHA983102 PQW983096:PQW983102 QAS983096:QAS983102 QKO983096:QKO983102 QUK983096:QUK983102 REG983096:REG983102 ROC983096:ROC983102 RXY983096:RXY983102 SHU983096:SHU983102 SRQ983096:SRQ983102 TBM983096:TBM983102 TLI983096:TLI983102 TVE983096:TVE983102 UFA983096:UFA983102 UOW983096:UOW983102 UYS983096:UYS983102 VIO983096:VIO983102 VSK983096:VSK983102 WCG983096:WCG983102 WMC983096:WMC983102 WVY983096:WVY983102 WVY27:WVY32 U27:U32 JQ27:JQ32 TM27:TM32 ADI27:ADI32 ANE27:ANE32 AXA27:AXA32 BGW27:BGW32 BQS27:BQS32 CAO27:CAO32 CKK27:CKK32 CUG27:CUG32 DEC27:DEC32 DNY27:DNY32 DXU27:DXU32 EHQ27:EHQ32 ERM27:ERM32 FBI27:FBI32 FLE27:FLE32 FVA27:FVA32 GEW27:GEW32 GOS27:GOS32 GYO27:GYO32 HIK27:HIK32 HSG27:HSG32 ICC27:ICC32 ILY27:ILY32 IVU27:IVU32 JFQ27:JFQ32 JPM27:JPM32 JZI27:JZI32 KJE27:KJE32 KTA27:KTA32 LCW27:LCW32 LMS27:LMS32 LWO27:LWO32 MGK27:MGK32 MQG27:MQG32 NAC27:NAC32 NJY27:NJY32 NTU27:NTU32 ODQ27:ODQ32 ONM27:ONM32 OXI27:OXI32 PHE27:PHE32 PRA27:PRA32 QAW27:QAW32 QKS27:QKS32 QUO27:QUO32 REK27:REK32 ROG27:ROG32 RYC27:RYC32 SHY27:SHY32 SRU27:SRU32 TBQ27:TBQ32 TLM27:TLM32 TVI27:TVI32 UFE27:UFE32 UPA27:UPA32 UYW27:UYW32 VIS27:VIS32 VSO27:VSO32 WCK27:WCK32 WMG27:WMG32 U65590 JQ65590 TM65590 ADI65590 ANE65590 AXA65590 BGW65590 BQS65590 CAO65590 CKK65590 CUG65590 DEC65590 DNY65590 DXU65590 EHQ65590 ERM65590 FBI65590 FLE65590 FVA65590 GEW65590 GOS65590 GYO65590 HIK65590 HSG65590 ICC65590 ILY65590 IVU65590 JFQ65590 JPM65590 JZI65590 KJE65590 KTA65590 LCW65590 LMS65590 LWO65590 MGK65590 MQG65590 NAC65590 NJY65590 NTU65590 ODQ65590 ONM65590 OXI65590 PHE65590 PRA65590 QAW65590 QKS65590 QUO65590 REK65590 ROG65590 RYC65590 SHY65590 SRU65590 TBQ65590 TLM65590 TVI65590 UFE65590 UPA65590 UYW65590 VIS65590 VSO65590 WCK65590 WMG65590 WWC65590 U131126 JQ131126 TM131126 ADI131126 ANE131126 AXA131126 BGW131126 BQS131126 CAO131126 CKK131126 CUG131126 DEC131126 DNY131126 DXU131126 EHQ131126 ERM131126 FBI131126 FLE131126 FVA131126 GEW131126 GOS131126 GYO131126 HIK131126 HSG131126 ICC131126 ILY131126 IVU131126 JFQ131126 JPM131126 JZI131126 KJE131126 KTA131126 LCW131126 LMS131126 LWO131126 MGK131126 MQG131126 NAC131126 NJY131126 NTU131126 ODQ131126 ONM131126 OXI131126 PHE131126 PRA131126 QAW131126 QKS131126 QUO131126 REK131126 ROG131126 RYC131126 SHY131126 SRU131126 TBQ131126 TLM131126 TVI131126 UFE131126 UPA131126 UYW131126 VIS131126 VSO131126 WCK131126 WMG131126 WWC131126 U196662 JQ196662 TM196662 ADI196662 ANE196662 AXA196662 BGW196662 BQS196662 CAO196662 CKK196662 CUG196662 DEC196662 DNY196662 DXU196662 EHQ196662 ERM196662 FBI196662 FLE196662 FVA196662 GEW196662 GOS196662 GYO196662 HIK196662 HSG196662 ICC196662 ILY196662 IVU196662 JFQ196662 JPM196662 JZI196662 KJE196662 KTA196662 LCW196662 LMS196662 LWO196662 MGK196662 MQG196662 NAC196662 NJY196662 NTU196662 ODQ196662 ONM196662 OXI196662 PHE196662 PRA196662 QAW196662 QKS196662 QUO196662 REK196662 ROG196662 RYC196662 SHY196662 SRU196662 TBQ196662 TLM196662 TVI196662 UFE196662 UPA196662 UYW196662 VIS196662 VSO196662 WCK196662 WMG196662 WWC196662 U262198 JQ262198 TM262198 ADI262198 ANE262198 AXA262198 BGW262198 BQS262198 CAO262198 CKK262198 CUG262198 DEC262198 DNY262198 DXU262198 EHQ262198 ERM262198 FBI262198 FLE262198 FVA262198 GEW262198 GOS262198 GYO262198 HIK262198 HSG262198 ICC262198 ILY262198 IVU262198 JFQ262198 JPM262198 JZI262198 KJE262198 KTA262198 LCW262198 LMS262198 LWO262198 MGK262198 MQG262198 NAC262198 NJY262198 NTU262198 ODQ262198 ONM262198 OXI262198 PHE262198 PRA262198 QAW262198 QKS262198 QUO262198 REK262198 ROG262198 RYC262198 SHY262198 SRU262198 TBQ262198 TLM262198 TVI262198 UFE262198 UPA262198 UYW262198 VIS262198 VSO262198 WCK262198 WMG262198 WWC262198 U327734 JQ327734 TM327734 ADI327734 ANE327734 AXA327734 BGW327734 BQS327734 CAO327734 CKK327734 CUG327734 DEC327734 DNY327734 DXU327734 EHQ327734 ERM327734 FBI327734 FLE327734 FVA327734 GEW327734 GOS327734 GYO327734 HIK327734 HSG327734 ICC327734 ILY327734 IVU327734 JFQ327734 JPM327734 JZI327734 KJE327734 KTA327734 LCW327734 LMS327734 LWO327734 MGK327734 MQG327734 NAC327734 NJY327734 NTU327734 ODQ327734 ONM327734 OXI327734 PHE327734 PRA327734 QAW327734 QKS327734 QUO327734 REK327734 ROG327734 RYC327734 SHY327734 SRU327734 TBQ327734 TLM327734 TVI327734 UFE327734 UPA327734 UYW327734 VIS327734 VSO327734 WCK327734 WMG327734 WWC327734 U393270 JQ393270 TM393270 ADI393270 ANE393270 AXA393270 BGW393270 BQS393270 CAO393270 CKK393270 CUG393270 DEC393270 DNY393270 DXU393270 EHQ393270 ERM393270 FBI393270 FLE393270 FVA393270 GEW393270 GOS393270 GYO393270 HIK393270 HSG393270 ICC393270 ILY393270 IVU393270 JFQ393270 JPM393270 JZI393270 KJE393270 KTA393270 LCW393270 LMS393270 LWO393270 MGK393270 MQG393270 NAC393270 NJY393270 NTU393270 ODQ393270 ONM393270 OXI393270 PHE393270 PRA393270 QAW393270 QKS393270 QUO393270 REK393270 ROG393270 RYC393270 SHY393270 SRU393270 TBQ393270 TLM393270 TVI393270 UFE393270 UPA393270 UYW393270 VIS393270 VSO393270 WCK393270 WMG393270 WWC393270 U458806 JQ458806 TM458806 ADI458806 ANE458806 AXA458806 BGW458806 BQS458806 CAO458806 CKK458806 CUG458806 DEC458806 DNY458806 DXU458806 EHQ458806 ERM458806 FBI458806 FLE458806 FVA458806 GEW458806 GOS458806 GYO458806 HIK458806 HSG458806 ICC458806 ILY458806 IVU458806 JFQ458806 JPM458806 JZI458806 KJE458806 KTA458806 LCW458806 LMS458806 LWO458806 MGK458806 MQG458806 NAC458806 NJY458806 NTU458806 ODQ458806 ONM458806 OXI458806 PHE458806 PRA458806 QAW458806 QKS458806 QUO458806 REK458806 ROG458806 RYC458806 SHY458806 SRU458806 TBQ458806 TLM458806 TVI458806 UFE458806 UPA458806 UYW458806 VIS458806 VSO458806 WCK458806 WMG458806 WWC458806 U524342 JQ524342 TM524342 ADI524342 ANE524342 AXA524342 BGW524342 BQS524342 CAO524342 CKK524342 CUG524342 DEC524342 DNY524342 DXU524342 EHQ524342 ERM524342 FBI524342 FLE524342 FVA524342 GEW524342 GOS524342 GYO524342 HIK524342 HSG524342 ICC524342 ILY524342 IVU524342 JFQ524342 JPM524342 JZI524342 KJE524342 KTA524342 LCW524342 LMS524342 LWO524342 MGK524342 MQG524342 NAC524342 NJY524342 NTU524342 ODQ524342 ONM524342 OXI524342 PHE524342 PRA524342 QAW524342 QKS524342 QUO524342 REK524342 ROG524342 RYC524342 SHY524342 SRU524342 TBQ524342 TLM524342 TVI524342 UFE524342 UPA524342 UYW524342 VIS524342 VSO524342 WCK524342 WMG524342 WWC524342 U589878 JQ589878 TM589878 ADI589878 ANE589878 AXA589878 BGW589878 BQS589878 CAO589878 CKK589878 CUG589878 DEC589878 DNY589878 DXU589878 EHQ589878 ERM589878 FBI589878 FLE589878 FVA589878 GEW589878 GOS589878 GYO589878 HIK589878 HSG589878 ICC589878 ILY589878 IVU589878 JFQ589878 JPM589878 JZI589878 KJE589878 KTA589878 LCW589878 LMS589878 LWO589878 MGK589878 MQG589878 NAC589878 NJY589878 NTU589878 ODQ589878 ONM589878 OXI589878 PHE589878 PRA589878 QAW589878 QKS589878 QUO589878 REK589878 ROG589878 RYC589878 SHY589878 SRU589878 TBQ589878 TLM589878 TVI589878 UFE589878 UPA589878 UYW589878 VIS589878 VSO589878 WCK589878 WMG589878 WWC589878 U655414 JQ655414 TM655414 ADI655414 ANE655414 AXA655414 BGW655414 BQS655414 CAO655414 CKK655414 CUG655414 DEC655414 DNY655414 DXU655414 EHQ655414 ERM655414 FBI655414 FLE655414 FVA655414 GEW655414 GOS655414 GYO655414 HIK655414 HSG655414 ICC655414 ILY655414 IVU655414 JFQ655414 JPM655414 JZI655414 KJE655414 KTA655414 LCW655414 LMS655414 LWO655414 MGK655414 MQG655414 NAC655414 NJY655414 NTU655414 ODQ655414 ONM655414 OXI655414 PHE655414 PRA655414 QAW655414 QKS655414 QUO655414 REK655414 ROG655414 RYC655414 SHY655414 SRU655414 TBQ655414 TLM655414 TVI655414 UFE655414 UPA655414 UYW655414 VIS655414 VSO655414 WCK655414 WMG655414 WWC655414 U720950 JQ720950 TM720950 ADI720950 ANE720950 AXA720950 BGW720950 BQS720950 CAO720950 CKK720950 CUG720950 DEC720950 DNY720950 DXU720950 EHQ720950 ERM720950 FBI720950 FLE720950 FVA720950 GEW720950 GOS720950 GYO720950 HIK720950 HSG720950 ICC720950 ILY720950 IVU720950 JFQ720950 JPM720950 JZI720950 KJE720950 KTA720950 LCW720950 LMS720950 LWO720950 MGK720950 MQG720950 NAC720950 NJY720950 NTU720950 ODQ720950 ONM720950 OXI720950 PHE720950 PRA720950 QAW720950 QKS720950 QUO720950 REK720950 ROG720950 RYC720950 SHY720950 SRU720950 TBQ720950 TLM720950 TVI720950 UFE720950 UPA720950 UYW720950 VIS720950 VSO720950 WCK720950 WMG720950 WWC720950 U786486 JQ786486 TM786486 ADI786486 ANE786486 AXA786486 BGW786486 BQS786486 CAO786486 CKK786486 CUG786486 DEC786486 DNY786486 DXU786486 EHQ786486 ERM786486 FBI786486 FLE786486 FVA786486 GEW786486 GOS786486 GYO786486 HIK786486 HSG786486 ICC786486 ILY786486 IVU786486 JFQ786486 JPM786486 JZI786486 KJE786486 KTA786486 LCW786486 LMS786486 LWO786486 MGK786486 MQG786486 NAC786486 NJY786486 NTU786486 ODQ786486 ONM786486 OXI786486 PHE786486 PRA786486 QAW786486 QKS786486 QUO786486 REK786486 ROG786486 RYC786486 SHY786486 SRU786486 TBQ786486 TLM786486 TVI786486 UFE786486 UPA786486 UYW786486 VIS786486 VSO786486 WCK786486 WMG786486 WWC786486 U852022 JQ852022 TM852022 ADI852022 ANE852022 AXA852022 BGW852022 BQS852022 CAO852022 CKK852022 CUG852022 DEC852022 DNY852022 DXU852022 EHQ852022 ERM852022 FBI852022 FLE852022 FVA852022 GEW852022 GOS852022 GYO852022 HIK852022 HSG852022 ICC852022 ILY852022 IVU852022 JFQ852022 JPM852022 JZI852022 KJE852022 KTA852022 LCW852022 LMS852022 LWO852022 MGK852022 MQG852022 NAC852022 NJY852022 NTU852022 ODQ852022 ONM852022 OXI852022 PHE852022 PRA852022 QAW852022 QKS852022 QUO852022 REK852022 ROG852022 RYC852022 SHY852022 SRU852022 TBQ852022 TLM852022 TVI852022 UFE852022 UPA852022 UYW852022 VIS852022 VSO852022 WCK852022 WMG852022 WWC852022 U917558 JQ917558 TM917558 ADI917558 ANE917558 AXA917558 BGW917558 BQS917558 CAO917558 CKK917558 CUG917558 DEC917558 DNY917558 DXU917558 EHQ917558 ERM917558 FBI917558 FLE917558 FVA917558 GEW917558 GOS917558 GYO917558 HIK917558 HSG917558 ICC917558 ILY917558 IVU917558 JFQ917558 JPM917558 JZI917558 KJE917558 KTA917558 LCW917558 LMS917558 LWO917558 MGK917558 MQG917558 NAC917558 NJY917558 NTU917558 ODQ917558 ONM917558 OXI917558 PHE917558 PRA917558 QAW917558 QKS917558 QUO917558 REK917558 ROG917558 RYC917558 SHY917558 SRU917558 TBQ917558 TLM917558 TVI917558 UFE917558 UPA917558 UYW917558 VIS917558 VSO917558 WCK917558 WMG917558 WWC917558 U983094 JQ983094 TM983094 ADI983094 ANE983094 AXA983094 BGW983094 BQS983094 CAO983094 CKK983094 CUG983094 DEC983094 DNY983094 DXU983094 EHQ983094 ERM983094 FBI983094 FLE983094 FVA983094 GEW983094 GOS983094 GYO983094 HIK983094 HSG983094 ICC983094 ILY983094 IVU983094 JFQ983094 JPM983094 JZI983094 KJE983094 KTA983094 LCW983094 LMS983094 LWO983094 MGK983094 MQG983094 NAC983094 NJY983094 NTU983094 ODQ983094 ONM983094 OXI983094 PHE983094 PRA983094 QAW983094 QKS983094 QUO983094 REK983094 ROG983094 RYC983094 SHY983094 SRU983094 TBQ983094 TLM983094 TVI983094 UFE983094 UPA983094 UYW983094 VIS983094 VSO983094 WCK983094 WMG983094 WWC983094 U72:U78 JQ72:JQ78 TM72:TM78 ADI72:ADI78 ANE72:ANE78 AXA72:AXA78 BGW72:BGW78 BQS72:BQS78 CAO72:CAO78 CKK72:CKK78 CUG72:CUG78 DEC72:DEC78 DNY72:DNY78 DXU72:DXU78 EHQ72:EHQ78 ERM72:ERM78 FBI72:FBI78 FLE72:FLE78 FVA72:FVA78 GEW72:GEW78 GOS72:GOS78 GYO72:GYO78 HIK72:HIK78 HSG72:HSG78 ICC72:ICC78 ILY72:ILY78 IVU72:IVU78 JFQ72:JFQ78 JPM72:JPM78 JZI72:JZI78 KJE72:KJE78 KTA72:KTA78 LCW72:LCW78 LMS72:LMS78 LWO72:LWO78 MGK72:MGK78 MQG72:MQG78 NAC72:NAC78 NJY72:NJY78 NTU72:NTU78 ODQ72:ODQ78 ONM72:ONM78 OXI72:OXI78 PHE72:PHE78 PRA72:PRA78 QAW72:QAW78 QKS72:QKS78 QUO72:QUO78 REK72:REK78 ROG72:ROG78 RYC72:RYC78 SHY72:SHY78 SRU72:SRU78 TBQ72:TBQ78 TLM72:TLM78 TVI72:TVI78 UFE72:UFE78 UPA72:UPA78 UYW72:UYW78 VIS72:VIS78 VSO72:VSO78 WCK72:WCK78 WMG72:WMG78 WWC72:WWC78 U65608:U65614 JQ65608:JQ65614 TM65608:TM65614 ADI65608:ADI65614 ANE65608:ANE65614 AXA65608:AXA65614 BGW65608:BGW65614 BQS65608:BQS65614 CAO65608:CAO65614 CKK65608:CKK65614 CUG65608:CUG65614 DEC65608:DEC65614 DNY65608:DNY65614 DXU65608:DXU65614 EHQ65608:EHQ65614 ERM65608:ERM65614 FBI65608:FBI65614 FLE65608:FLE65614 FVA65608:FVA65614 GEW65608:GEW65614 GOS65608:GOS65614 GYO65608:GYO65614 HIK65608:HIK65614 HSG65608:HSG65614 ICC65608:ICC65614 ILY65608:ILY65614 IVU65608:IVU65614 JFQ65608:JFQ65614 JPM65608:JPM65614 JZI65608:JZI65614 KJE65608:KJE65614 KTA65608:KTA65614 LCW65608:LCW65614 LMS65608:LMS65614 LWO65608:LWO65614 MGK65608:MGK65614 MQG65608:MQG65614 NAC65608:NAC65614 NJY65608:NJY65614 NTU65608:NTU65614 ODQ65608:ODQ65614 ONM65608:ONM65614 OXI65608:OXI65614 PHE65608:PHE65614 PRA65608:PRA65614 QAW65608:QAW65614 QKS65608:QKS65614 QUO65608:QUO65614 REK65608:REK65614 ROG65608:ROG65614 RYC65608:RYC65614 SHY65608:SHY65614 SRU65608:SRU65614 TBQ65608:TBQ65614 TLM65608:TLM65614 TVI65608:TVI65614 UFE65608:UFE65614 UPA65608:UPA65614 UYW65608:UYW65614 VIS65608:VIS65614 VSO65608:VSO65614 WCK65608:WCK65614 WMG65608:WMG65614 WWC65608:WWC65614 U131144:U131150 JQ131144:JQ131150 TM131144:TM131150 ADI131144:ADI131150 ANE131144:ANE131150 AXA131144:AXA131150 BGW131144:BGW131150 BQS131144:BQS131150 CAO131144:CAO131150 CKK131144:CKK131150 CUG131144:CUG131150 DEC131144:DEC131150 DNY131144:DNY131150 DXU131144:DXU131150 EHQ131144:EHQ131150 ERM131144:ERM131150 FBI131144:FBI131150 FLE131144:FLE131150 FVA131144:FVA131150 GEW131144:GEW131150 GOS131144:GOS131150 GYO131144:GYO131150 HIK131144:HIK131150 HSG131144:HSG131150 ICC131144:ICC131150 ILY131144:ILY131150 IVU131144:IVU131150 JFQ131144:JFQ131150 JPM131144:JPM131150 JZI131144:JZI131150 KJE131144:KJE131150 KTA131144:KTA131150 LCW131144:LCW131150 LMS131144:LMS131150 LWO131144:LWO131150 MGK131144:MGK131150 MQG131144:MQG131150 NAC131144:NAC131150 NJY131144:NJY131150 NTU131144:NTU131150 ODQ131144:ODQ131150 ONM131144:ONM131150 OXI131144:OXI131150 PHE131144:PHE131150 PRA131144:PRA131150 QAW131144:QAW131150 QKS131144:QKS131150 QUO131144:QUO131150 REK131144:REK131150 ROG131144:ROG131150 RYC131144:RYC131150 SHY131144:SHY131150 SRU131144:SRU131150 TBQ131144:TBQ131150 TLM131144:TLM131150 TVI131144:TVI131150 UFE131144:UFE131150 UPA131144:UPA131150 UYW131144:UYW131150 VIS131144:VIS131150 VSO131144:VSO131150 WCK131144:WCK131150 WMG131144:WMG131150 WWC131144:WWC131150 U196680:U196686 JQ196680:JQ196686 TM196680:TM196686 ADI196680:ADI196686 ANE196680:ANE196686 AXA196680:AXA196686 BGW196680:BGW196686 BQS196680:BQS196686 CAO196680:CAO196686 CKK196680:CKK196686 CUG196680:CUG196686 DEC196680:DEC196686 DNY196680:DNY196686 DXU196680:DXU196686 EHQ196680:EHQ196686 ERM196680:ERM196686 FBI196680:FBI196686 FLE196680:FLE196686 FVA196680:FVA196686 GEW196680:GEW196686 GOS196680:GOS196686 GYO196680:GYO196686 HIK196680:HIK196686 HSG196680:HSG196686 ICC196680:ICC196686 ILY196680:ILY196686 IVU196680:IVU196686 JFQ196680:JFQ196686 JPM196680:JPM196686 JZI196680:JZI196686 KJE196680:KJE196686 KTA196680:KTA196686 LCW196680:LCW196686 LMS196680:LMS196686 LWO196680:LWO196686 MGK196680:MGK196686 MQG196680:MQG196686 NAC196680:NAC196686 NJY196680:NJY196686 NTU196680:NTU196686 ODQ196680:ODQ196686 ONM196680:ONM196686 OXI196680:OXI196686 PHE196680:PHE196686 PRA196680:PRA196686 QAW196680:QAW196686 QKS196680:QKS196686 QUO196680:QUO196686 REK196680:REK196686 ROG196680:ROG196686 RYC196680:RYC196686 SHY196680:SHY196686 SRU196680:SRU196686 TBQ196680:TBQ196686 TLM196680:TLM196686 TVI196680:TVI196686 UFE196680:UFE196686 UPA196680:UPA196686 UYW196680:UYW196686 VIS196680:VIS196686 VSO196680:VSO196686 WCK196680:WCK196686 WMG196680:WMG196686 WWC196680:WWC196686 U262216:U262222 JQ262216:JQ262222 TM262216:TM262222 ADI262216:ADI262222 ANE262216:ANE262222 AXA262216:AXA262222 BGW262216:BGW262222 BQS262216:BQS262222 CAO262216:CAO262222 CKK262216:CKK262222 CUG262216:CUG262222 DEC262216:DEC262222 DNY262216:DNY262222 DXU262216:DXU262222 EHQ262216:EHQ262222 ERM262216:ERM262222 FBI262216:FBI262222 FLE262216:FLE262222 FVA262216:FVA262222 GEW262216:GEW262222 GOS262216:GOS262222 GYO262216:GYO262222 HIK262216:HIK262222 HSG262216:HSG262222 ICC262216:ICC262222 ILY262216:ILY262222 IVU262216:IVU262222 JFQ262216:JFQ262222 JPM262216:JPM262222 JZI262216:JZI262222 KJE262216:KJE262222 KTA262216:KTA262222 LCW262216:LCW262222 LMS262216:LMS262222 LWO262216:LWO262222 MGK262216:MGK262222 MQG262216:MQG262222 NAC262216:NAC262222 NJY262216:NJY262222 NTU262216:NTU262222 ODQ262216:ODQ262222 ONM262216:ONM262222 OXI262216:OXI262222 PHE262216:PHE262222 PRA262216:PRA262222 QAW262216:QAW262222 QKS262216:QKS262222 QUO262216:QUO262222 REK262216:REK262222 ROG262216:ROG262222 RYC262216:RYC262222 SHY262216:SHY262222 SRU262216:SRU262222 TBQ262216:TBQ262222 TLM262216:TLM262222 TVI262216:TVI262222 UFE262216:UFE262222 UPA262216:UPA262222 UYW262216:UYW262222 VIS262216:VIS262222 VSO262216:VSO262222 WCK262216:WCK262222 WMG262216:WMG262222 WWC262216:WWC262222 U327752:U327758 JQ327752:JQ327758 TM327752:TM327758 ADI327752:ADI327758 ANE327752:ANE327758 AXA327752:AXA327758 BGW327752:BGW327758 BQS327752:BQS327758 CAO327752:CAO327758 CKK327752:CKK327758 CUG327752:CUG327758 DEC327752:DEC327758 DNY327752:DNY327758 DXU327752:DXU327758 EHQ327752:EHQ327758 ERM327752:ERM327758 FBI327752:FBI327758 FLE327752:FLE327758 FVA327752:FVA327758 GEW327752:GEW327758 GOS327752:GOS327758 GYO327752:GYO327758 HIK327752:HIK327758 HSG327752:HSG327758 ICC327752:ICC327758 ILY327752:ILY327758 IVU327752:IVU327758 JFQ327752:JFQ327758 JPM327752:JPM327758 JZI327752:JZI327758 KJE327752:KJE327758 KTA327752:KTA327758 LCW327752:LCW327758 LMS327752:LMS327758 LWO327752:LWO327758 MGK327752:MGK327758 MQG327752:MQG327758 NAC327752:NAC327758 NJY327752:NJY327758 NTU327752:NTU327758 ODQ327752:ODQ327758 ONM327752:ONM327758 OXI327752:OXI327758 PHE327752:PHE327758 PRA327752:PRA327758 QAW327752:QAW327758 QKS327752:QKS327758 QUO327752:QUO327758 REK327752:REK327758 ROG327752:ROG327758 RYC327752:RYC327758 SHY327752:SHY327758 SRU327752:SRU327758 TBQ327752:TBQ327758 TLM327752:TLM327758 TVI327752:TVI327758 UFE327752:UFE327758 UPA327752:UPA327758 UYW327752:UYW327758 VIS327752:VIS327758 VSO327752:VSO327758 WCK327752:WCK327758 WMG327752:WMG327758 WWC327752:WWC327758 U393288:U393294 JQ393288:JQ393294 TM393288:TM393294 ADI393288:ADI393294 ANE393288:ANE393294 AXA393288:AXA393294 BGW393288:BGW393294 BQS393288:BQS393294 CAO393288:CAO393294 CKK393288:CKK393294 CUG393288:CUG393294 DEC393288:DEC393294 DNY393288:DNY393294 DXU393288:DXU393294 EHQ393288:EHQ393294 ERM393288:ERM393294 FBI393288:FBI393294 FLE393288:FLE393294 FVA393288:FVA393294 GEW393288:GEW393294 GOS393288:GOS393294 GYO393288:GYO393294 HIK393288:HIK393294 HSG393288:HSG393294 ICC393288:ICC393294 ILY393288:ILY393294 IVU393288:IVU393294 JFQ393288:JFQ393294 JPM393288:JPM393294 JZI393288:JZI393294 KJE393288:KJE393294 KTA393288:KTA393294 LCW393288:LCW393294 LMS393288:LMS393294 LWO393288:LWO393294 MGK393288:MGK393294 MQG393288:MQG393294 NAC393288:NAC393294 NJY393288:NJY393294 NTU393288:NTU393294 ODQ393288:ODQ393294 ONM393288:ONM393294 OXI393288:OXI393294 PHE393288:PHE393294 PRA393288:PRA393294 QAW393288:QAW393294 QKS393288:QKS393294 QUO393288:QUO393294 REK393288:REK393294 ROG393288:ROG393294 RYC393288:RYC393294 SHY393288:SHY393294 SRU393288:SRU393294 TBQ393288:TBQ393294 TLM393288:TLM393294 TVI393288:TVI393294 UFE393288:UFE393294 UPA393288:UPA393294 UYW393288:UYW393294 VIS393288:VIS393294 VSO393288:VSO393294 WCK393288:WCK393294 WMG393288:WMG393294 WWC393288:WWC393294 U458824:U458830 JQ458824:JQ458830 TM458824:TM458830 ADI458824:ADI458830 ANE458824:ANE458830 AXA458824:AXA458830 BGW458824:BGW458830 BQS458824:BQS458830 CAO458824:CAO458830 CKK458824:CKK458830 CUG458824:CUG458830 DEC458824:DEC458830 DNY458824:DNY458830 DXU458824:DXU458830 EHQ458824:EHQ458830 ERM458824:ERM458830 FBI458824:FBI458830 FLE458824:FLE458830 FVA458824:FVA458830 GEW458824:GEW458830 GOS458824:GOS458830 GYO458824:GYO458830 HIK458824:HIK458830 HSG458824:HSG458830 ICC458824:ICC458830 ILY458824:ILY458830 IVU458824:IVU458830 JFQ458824:JFQ458830 JPM458824:JPM458830 JZI458824:JZI458830 KJE458824:KJE458830 KTA458824:KTA458830 LCW458824:LCW458830 LMS458824:LMS458830 LWO458824:LWO458830 MGK458824:MGK458830 MQG458824:MQG458830 NAC458824:NAC458830 NJY458824:NJY458830 NTU458824:NTU458830 ODQ458824:ODQ458830 ONM458824:ONM458830 OXI458824:OXI458830 PHE458824:PHE458830 PRA458824:PRA458830 QAW458824:QAW458830 QKS458824:QKS458830 QUO458824:QUO458830 REK458824:REK458830 ROG458824:ROG458830 RYC458824:RYC458830 SHY458824:SHY458830 SRU458824:SRU458830 TBQ458824:TBQ458830 TLM458824:TLM458830 TVI458824:TVI458830 UFE458824:UFE458830 UPA458824:UPA458830 UYW458824:UYW458830 VIS458824:VIS458830 VSO458824:VSO458830 WCK458824:WCK458830 WMG458824:WMG458830 WWC458824:WWC458830 U524360:U524366 JQ524360:JQ524366 TM524360:TM524366 ADI524360:ADI524366 ANE524360:ANE524366 AXA524360:AXA524366 BGW524360:BGW524366 BQS524360:BQS524366 CAO524360:CAO524366 CKK524360:CKK524366 CUG524360:CUG524366 DEC524360:DEC524366 DNY524360:DNY524366 DXU524360:DXU524366 EHQ524360:EHQ524366 ERM524360:ERM524366 FBI524360:FBI524366 FLE524360:FLE524366 FVA524360:FVA524366 GEW524360:GEW524366 GOS524360:GOS524366 GYO524360:GYO524366 HIK524360:HIK524366 HSG524360:HSG524366 ICC524360:ICC524366 ILY524360:ILY524366 IVU524360:IVU524366 JFQ524360:JFQ524366 JPM524360:JPM524366 JZI524360:JZI524366 KJE524360:KJE524366 KTA524360:KTA524366 LCW524360:LCW524366 LMS524360:LMS524366 LWO524360:LWO524366 MGK524360:MGK524366 MQG524360:MQG524366 NAC524360:NAC524366 NJY524360:NJY524366 NTU524360:NTU524366 ODQ524360:ODQ524366 ONM524360:ONM524366 OXI524360:OXI524366 PHE524360:PHE524366 PRA524360:PRA524366 QAW524360:QAW524366 QKS524360:QKS524366 QUO524360:QUO524366 REK524360:REK524366 ROG524360:ROG524366 RYC524360:RYC524366 SHY524360:SHY524366 SRU524360:SRU524366 TBQ524360:TBQ524366 TLM524360:TLM524366 TVI524360:TVI524366 UFE524360:UFE524366 UPA524360:UPA524366 UYW524360:UYW524366 VIS524360:VIS524366 VSO524360:VSO524366 WCK524360:WCK524366 WMG524360:WMG524366 WWC524360:WWC524366 U589896:U589902 JQ589896:JQ589902 TM589896:TM589902 ADI589896:ADI589902 ANE589896:ANE589902 AXA589896:AXA589902 BGW589896:BGW589902 BQS589896:BQS589902 CAO589896:CAO589902 CKK589896:CKK589902 CUG589896:CUG589902 DEC589896:DEC589902 DNY589896:DNY589902 DXU589896:DXU589902 EHQ589896:EHQ589902 ERM589896:ERM589902 FBI589896:FBI589902 FLE589896:FLE589902 FVA589896:FVA589902 GEW589896:GEW589902 GOS589896:GOS589902 GYO589896:GYO589902 HIK589896:HIK589902 HSG589896:HSG589902 ICC589896:ICC589902 ILY589896:ILY589902 IVU589896:IVU589902 JFQ589896:JFQ589902 JPM589896:JPM589902 JZI589896:JZI589902 KJE589896:KJE589902 KTA589896:KTA589902 LCW589896:LCW589902 LMS589896:LMS589902 LWO589896:LWO589902 MGK589896:MGK589902 MQG589896:MQG589902 NAC589896:NAC589902 NJY589896:NJY589902 NTU589896:NTU589902 ODQ589896:ODQ589902 ONM589896:ONM589902 OXI589896:OXI589902 PHE589896:PHE589902 PRA589896:PRA589902 QAW589896:QAW589902 QKS589896:QKS589902 QUO589896:QUO589902 REK589896:REK589902 ROG589896:ROG589902 RYC589896:RYC589902 SHY589896:SHY589902 SRU589896:SRU589902 TBQ589896:TBQ589902 TLM589896:TLM589902 TVI589896:TVI589902 UFE589896:UFE589902 UPA589896:UPA589902 UYW589896:UYW589902 VIS589896:VIS589902 VSO589896:VSO589902 WCK589896:WCK589902 WMG589896:WMG589902 WWC589896:WWC589902 U655432:U655438 JQ655432:JQ655438 TM655432:TM655438 ADI655432:ADI655438 ANE655432:ANE655438 AXA655432:AXA655438 BGW655432:BGW655438 BQS655432:BQS655438 CAO655432:CAO655438 CKK655432:CKK655438 CUG655432:CUG655438 DEC655432:DEC655438 DNY655432:DNY655438 DXU655432:DXU655438 EHQ655432:EHQ655438 ERM655432:ERM655438 FBI655432:FBI655438 FLE655432:FLE655438 FVA655432:FVA655438 GEW655432:GEW655438 GOS655432:GOS655438 GYO655432:GYO655438 HIK655432:HIK655438 HSG655432:HSG655438 ICC655432:ICC655438 ILY655432:ILY655438 IVU655432:IVU655438 JFQ655432:JFQ655438 JPM655432:JPM655438 JZI655432:JZI655438 KJE655432:KJE655438 KTA655432:KTA655438 LCW655432:LCW655438 LMS655432:LMS655438 LWO655432:LWO655438 MGK655432:MGK655438 MQG655432:MQG655438 NAC655432:NAC655438 NJY655432:NJY655438 NTU655432:NTU655438 ODQ655432:ODQ655438 ONM655432:ONM655438 OXI655432:OXI655438 PHE655432:PHE655438 PRA655432:PRA655438 QAW655432:QAW655438 QKS655432:QKS655438 QUO655432:QUO655438 REK655432:REK655438 ROG655432:ROG655438 RYC655432:RYC655438 SHY655432:SHY655438 SRU655432:SRU655438 TBQ655432:TBQ655438 TLM655432:TLM655438 TVI655432:TVI655438 UFE655432:UFE655438 UPA655432:UPA655438 UYW655432:UYW655438 VIS655432:VIS655438 VSO655432:VSO655438 WCK655432:WCK655438 WMG655432:WMG655438 WWC655432:WWC655438 U720968:U720974 JQ720968:JQ720974 TM720968:TM720974 ADI720968:ADI720974 ANE720968:ANE720974 AXA720968:AXA720974 BGW720968:BGW720974 BQS720968:BQS720974 CAO720968:CAO720974 CKK720968:CKK720974 CUG720968:CUG720974 DEC720968:DEC720974 DNY720968:DNY720974 DXU720968:DXU720974 EHQ720968:EHQ720974 ERM720968:ERM720974 FBI720968:FBI720974 FLE720968:FLE720974 FVA720968:FVA720974 GEW720968:GEW720974 GOS720968:GOS720974 GYO720968:GYO720974 HIK720968:HIK720974 HSG720968:HSG720974 ICC720968:ICC720974 ILY720968:ILY720974 IVU720968:IVU720974 JFQ720968:JFQ720974 JPM720968:JPM720974 JZI720968:JZI720974 KJE720968:KJE720974 KTA720968:KTA720974 LCW720968:LCW720974 LMS720968:LMS720974 LWO720968:LWO720974 MGK720968:MGK720974 MQG720968:MQG720974 NAC720968:NAC720974 NJY720968:NJY720974 NTU720968:NTU720974 ODQ720968:ODQ720974 ONM720968:ONM720974 OXI720968:OXI720974 PHE720968:PHE720974 PRA720968:PRA720974 QAW720968:QAW720974 QKS720968:QKS720974 QUO720968:QUO720974 REK720968:REK720974 ROG720968:ROG720974 RYC720968:RYC720974 SHY720968:SHY720974 SRU720968:SRU720974 TBQ720968:TBQ720974 TLM720968:TLM720974 TVI720968:TVI720974 UFE720968:UFE720974 UPA720968:UPA720974 UYW720968:UYW720974 VIS720968:VIS720974 VSO720968:VSO720974 WCK720968:WCK720974 WMG720968:WMG720974 WWC720968:WWC720974 U786504:U786510 JQ786504:JQ786510 TM786504:TM786510 ADI786504:ADI786510 ANE786504:ANE786510 AXA786504:AXA786510 BGW786504:BGW786510 BQS786504:BQS786510 CAO786504:CAO786510 CKK786504:CKK786510 CUG786504:CUG786510 DEC786504:DEC786510 DNY786504:DNY786510 DXU786504:DXU786510 EHQ786504:EHQ786510 ERM786504:ERM786510 FBI786504:FBI786510 FLE786504:FLE786510 FVA786504:FVA786510 GEW786504:GEW786510 GOS786504:GOS786510 GYO786504:GYO786510 HIK786504:HIK786510 HSG786504:HSG786510 ICC786504:ICC786510 ILY786504:ILY786510 IVU786504:IVU786510 JFQ786504:JFQ786510 JPM786504:JPM786510 JZI786504:JZI786510 KJE786504:KJE786510 KTA786504:KTA786510 LCW786504:LCW786510 LMS786504:LMS786510 LWO786504:LWO786510 MGK786504:MGK786510 MQG786504:MQG786510 NAC786504:NAC786510 NJY786504:NJY786510 NTU786504:NTU786510 ODQ786504:ODQ786510 ONM786504:ONM786510 OXI786504:OXI786510 PHE786504:PHE786510 PRA786504:PRA786510 QAW786504:QAW786510 QKS786504:QKS786510 QUO786504:QUO786510 REK786504:REK786510 ROG786504:ROG786510 RYC786504:RYC786510 SHY786504:SHY786510 SRU786504:SRU786510 TBQ786504:TBQ786510 TLM786504:TLM786510 TVI786504:TVI786510 UFE786504:UFE786510 UPA786504:UPA786510 UYW786504:UYW786510 VIS786504:VIS786510 VSO786504:VSO786510 WCK786504:WCK786510 WMG786504:WMG786510 WWC786504:WWC786510 U852040:U852046 JQ852040:JQ852046 TM852040:TM852046 ADI852040:ADI852046 ANE852040:ANE852046 AXA852040:AXA852046 BGW852040:BGW852046 BQS852040:BQS852046 CAO852040:CAO852046 CKK852040:CKK852046 CUG852040:CUG852046 DEC852040:DEC852046 DNY852040:DNY852046 DXU852040:DXU852046 EHQ852040:EHQ852046 ERM852040:ERM852046 FBI852040:FBI852046 FLE852040:FLE852046 FVA852040:FVA852046 GEW852040:GEW852046 GOS852040:GOS852046 GYO852040:GYO852046 HIK852040:HIK852046 HSG852040:HSG852046 ICC852040:ICC852046 ILY852040:ILY852046 IVU852040:IVU852046 JFQ852040:JFQ852046 JPM852040:JPM852046 JZI852040:JZI852046 KJE852040:KJE852046 KTA852040:KTA852046 LCW852040:LCW852046 LMS852040:LMS852046 LWO852040:LWO852046 MGK852040:MGK852046 MQG852040:MQG852046 NAC852040:NAC852046 NJY852040:NJY852046 NTU852040:NTU852046 ODQ852040:ODQ852046 ONM852040:ONM852046 OXI852040:OXI852046 PHE852040:PHE852046 PRA852040:PRA852046 QAW852040:QAW852046 QKS852040:QKS852046 QUO852040:QUO852046 REK852040:REK852046 ROG852040:ROG852046 RYC852040:RYC852046 SHY852040:SHY852046 SRU852040:SRU852046 TBQ852040:TBQ852046 TLM852040:TLM852046 TVI852040:TVI852046 UFE852040:UFE852046 UPA852040:UPA852046 UYW852040:UYW852046 VIS852040:VIS852046 VSO852040:VSO852046 WCK852040:WCK852046 WMG852040:WMG852046 WWC852040:WWC852046 U917576:U917582 JQ917576:JQ917582 TM917576:TM917582 ADI917576:ADI917582 ANE917576:ANE917582 AXA917576:AXA917582 BGW917576:BGW917582 BQS917576:BQS917582 CAO917576:CAO917582 CKK917576:CKK917582 CUG917576:CUG917582 DEC917576:DEC917582 DNY917576:DNY917582 DXU917576:DXU917582 EHQ917576:EHQ917582 ERM917576:ERM917582 FBI917576:FBI917582 FLE917576:FLE917582 FVA917576:FVA917582 GEW917576:GEW917582 GOS917576:GOS917582 GYO917576:GYO917582 HIK917576:HIK917582 HSG917576:HSG917582 ICC917576:ICC917582 ILY917576:ILY917582 IVU917576:IVU917582 JFQ917576:JFQ917582 JPM917576:JPM917582 JZI917576:JZI917582 KJE917576:KJE917582 KTA917576:KTA917582 LCW917576:LCW917582 LMS917576:LMS917582 LWO917576:LWO917582 MGK917576:MGK917582 MQG917576:MQG917582 NAC917576:NAC917582 NJY917576:NJY917582 NTU917576:NTU917582 ODQ917576:ODQ917582 ONM917576:ONM917582 OXI917576:OXI917582 PHE917576:PHE917582 PRA917576:PRA917582 QAW917576:QAW917582 QKS917576:QKS917582 QUO917576:QUO917582 REK917576:REK917582 ROG917576:ROG917582 RYC917576:RYC917582 SHY917576:SHY917582 SRU917576:SRU917582 TBQ917576:TBQ917582 TLM917576:TLM917582 TVI917576:TVI917582 UFE917576:UFE917582 UPA917576:UPA917582 UYW917576:UYW917582 VIS917576:VIS917582 VSO917576:VSO917582 WCK917576:WCK917582 WMG917576:WMG917582 WWC917576:WWC917582 U983112:U983118 JQ983112:JQ983118 TM983112:TM983118 ADI983112:ADI983118 ANE983112:ANE983118 AXA983112:AXA983118 BGW983112:BGW983118 BQS983112:BQS983118 CAO983112:CAO983118 CKK983112:CKK983118 CUG983112:CUG983118 DEC983112:DEC983118 DNY983112:DNY983118 DXU983112:DXU983118 EHQ983112:EHQ983118 ERM983112:ERM983118 FBI983112:FBI983118 FLE983112:FLE983118 FVA983112:FVA983118 GEW983112:GEW983118 GOS983112:GOS983118 GYO983112:GYO983118 HIK983112:HIK983118 HSG983112:HSG983118 ICC983112:ICC983118 ILY983112:ILY983118 IVU983112:IVU983118 JFQ983112:JFQ983118 JPM983112:JPM983118 JZI983112:JZI983118 KJE983112:KJE983118 KTA983112:KTA983118 LCW983112:LCW983118 LMS983112:LMS983118 LWO983112:LWO983118 MGK983112:MGK983118 MQG983112:MQG983118 NAC983112:NAC983118 NJY983112:NJY983118 NTU983112:NTU983118 ODQ983112:ODQ983118 ONM983112:ONM983118 OXI983112:OXI983118 PHE983112:PHE983118 PRA983112:PRA983118 QAW983112:QAW983118 QKS983112:QKS983118 QUO983112:QUO983118 REK983112:REK983118 ROG983112:ROG983118 RYC983112:RYC983118 SHY983112:SHY983118 SRU983112:SRU983118 TBQ983112:TBQ983118 TLM983112:TLM983118 TVI983112:TVI983118 UFE983112:UFE983118 UPA983112:UPA983118 UYW983112:UYW983118 VIS983112:VIS983118 VSO983112:VSO983118 WCK983112:WCK983118 WMG983112:WMG983118 WWC983112:WWC983118 WWC983104:WWC983110 U65592:U65598 JQ65592:JQ65598 TM65592:TM65598 ADI65592:ADI65598 ANE65592:ANE65598 AXA65592:AXA65598 BGW65592:BGW65598 BQS65592:BQS65598 CAO65592:CAO65598 CKK65592:CKK65598 CUG65592:CUG65598 DEC65592:DEC65598 DNY65592:DNY65598 DXU65592:DXU65598 EHQ65592:EHQ65598 ERM65592:ERM65598 FBI65592:FBI65598 FLE65592:FLE65598 FVA65592:FVA65598 GEW65592:GEW65598 GOS65592:GOS65598 GYO65592:GYO65598 HIK65592:HIK65598 HSG65592:HSG65598 ICC65592:ICC65598 ILY65592:ILY65598 IVU65592:IVU65598 JFQ65592:JFQ65598 JPM65592:JPM65598 JZI65592:JZI65598 KJE65592:KJE65598 KTA65592:KTA65598 LCW65592:LCW65598 LMS65592:LMS65598 LWO65592:LWO65598 MGK65592:MGK65598 MQG65592:MQG65598 NAC65592:NAC65598 NJY65592:NJY65598 NTU65592:NTU65598 ODQ65592:ODQ65598 ONM65592:ONM65598 OXI65592:OXI65598 PHE65592:PHE65598 PRA65592:PRA65598 QAW65592:QAW65598 QKS65592:QKS65598 QUO65592:QUO65598 REK65592:REK65598 ROG65592:ROG65598 RYC65592:RYC65598 SHY65592:SHY65598 SRU65592:SRU65598 TBQ65592:TBQ65598 TLM65592:TLM65598 TVI65592:TVI65598 UFE65592:UFE65598 UPA65592:UPA65598 UYW65592:UYW65598 VIS65592:VIS65598 VSO65592:VSO65598 WCK65592:WCK65598 WMG65592:WMG65598 WWC65592:WWC65598 U131128:U131134 JQ131128:JQ131134 TM131128:TM131134 ADI131128:ADI131134 ANE131128:ANE131134 AXA131128:AXA131134 BGW131128:BGW131134 BQS131128:BQS131134 CAO131128:CAO131134 CKK131128:CKK131134 CUG131128:CUG131134 DEC131128:DEC131134 DNY131128:DNY131134 DXU131128:DXU131134 EHQ131128:EHQ131134 ERM131128:ERM131134 FBI131128:FBI131134 FLE131128:FLE131134 FVA131128:FVA131134 GEW131128:GEW131134 GOS131128:GOS131134 GYO131128:GYO131134 HIK131128:HIK131134 HSG131128:HSG131134 ICC131128:ICC131134 ILY131128:ILY131134 IVU131128:IVU131134 JFQ131128:JFQ131134 JPM131128:JPM131134 JZI131128:JZI131134 KJE131128:KJE131134 KTA131128:KTA131134 LCW131128:LCW131134 LMS131128:LMS131134 LWO131128:LWO131134 MGK131128:MGK131134 MQG131128:MQG131134 NAC131128:NAC131134 NJY131128:NJY131134 NTU131128:NTU131134 ODQ131128:ODQ131134 ONM131128:ONM131134 OXI131128:OXI131134 PHE131128:PHE131134 PRA131128:PRA131134 QAW131128:QAW131134 QKS131128:QKS131134 QUO131128:QUO131134 REK131128:REK131134 ROG131128:ROG131134 RYC131128:RYC131134 SHY131128:SHY131134 SRU131128:SRU131134 TBQ131128:TBQ131134 TLM131128:TLM131134 TVI131128:TVI131134 UFE131128:UFE131134 UPA131128:UPA131134 UYW131128:UYW131134 VIS131128:VIS131134 VSO131128:VSO131134 WCK131128:WCK131134 WMG131128:WMG131134 WWC131128:WWC131134 U196664:U196670 JQ196664:JQ196670 TM196664:TM196670 ADI196664:ADI196670 ANE196664:ANE196670 AXA196664:AXA196670 BGW196664:BGW196670 BQS196664:BQS196670 CAO196664:CAO196670 CKK196664:CKK196670 CUG196664:CUG196670 DEC196664:DEC196670 DNY196664:DNY196670 DXU196664:DXU196670 EHQ196664:EHQ196670 ERM196664:ERM196670 FBI196664:FBI196670 FLE196664:FLE196670 FVA196664:FVA196670 GEW196664:GEW196670 GOS196664:GOS196670 GYO196664:GYO196670 HIK196664:HIK196670 HSG196664:HSG196670 ICC196664:ICC196670 ILY196664:ILY196670 IVU196664:IVU196670 JFQ196664:JFQ196670 JPM196664:JPM196670 JZI196664:JZI196670 KJE196664:KJE196670 KTA196664:KTA196670 LCW196664:LCW196670 LMS196664:LMS196670 LWO196664:LWO196670 MGK196664:MGK196670 MQG196664:MQG196670 NAC196664:NAC196670 NJY196664:NJY196670 NTU196664:NTU196670 ODQ196664:ODQ196670 ONM196664:ONM196670 OXI196664:OXI196670 PHE196664:PHE196670 PRA196664:PRA196670 QAW196664:QAW196670 QKS196664:QKS196670 QUO196664:QUO196670 REK196664:REK196670 ROG196664:ROG196670 RYC196664:RYC196670 SHY196664:SHY196670 SRU196664:SRU196670 TBQ196664:TBQ196670 TLM196664:TLM196670 TVI196664:TVI196670 UFE196664:UFE196670 UPA196664:UPA196670 UYW196664:UYW196670 VIS196664:VIS196670 VSO196664:VSO196670 WCK196664:WCK196670 WMG196664:WMG196670 WWC196664:WWC196670 U262200:U262206 JQ262200:JQ262206 TM262200:TM262206 ADI262200:ADI262206 ANE262200:ANE262206 AXA262200:AXA262206 BGW262200:BGW262206 BQS262200:BQS262206 CAO262200:CAO262206 CKK262200:CKK262206 CUG262200:CUG262206 DEC262200:DEC262206 DNY262200:DNY262206 DXU262200:DXU262206 EHQ262200:EHQ262206 ERM262200:ERM262206 FBI262200:FBI262206 FLE262200:FLE262206 FVA262200:FVA262206 GEW262200:GEW262206 GOS262200:GOS262206 GYO262200:GYO262206 HIK262200:HIK262206 HSG262200:HSG262206 ICC262200:ICC262206 ILY262200:ILY262206 IVU262200:IVU262206 JFQ262200:JFQ262206 JPM262200:JPM262206 JZI262200:JZI262206 KJE262200:KJE262206 KTA262200:KTA262206 LCW262200:LCW262206 LMS262200:LMS262206 LWO262200:LWO262206 MGK262200:MGK262206 MQG262200:MQG262206 NAC262200:NAC262206 NJY262200:NJY262206 NTU262200:NTU262206 ODQ262200:ODQ262206 ONM262200:ONM262206 OXI262200:OXI262206 PHE262200:PHE262206 PRA262200:PRA262206 QAW262200:QAW262206 QKS262200:QKS262206 QUO262200:QUO262206 REK262200:REK262206 ROG262200:ROG262206 RYC262200:RYC262206 SHY262200:SHY262206 SRU262200:SRU262206 TBQ262200:TBQ262206 TLM262200:TLM262206 TVI262200:TVI262206 UFE262200:UFE262206 UPA262200:UPA262206 UYW262200:UYW262206 VIS262200:VIS262206 VSO262200:VSO262206 WCK262200:WCK262206 WMG262200:WMG262206 WWC262200:WWC262206 U327736:U327742 JQ327736:JQ327742 TM327736:TM327742 ADI327736:ADI327742 ANE327736:ANE327742 AXA327736:AXA327742 BGW327736:BGW327742 BQS327736:BQS327742 CAO327736:CAO327742 CKK327736:CKK327742 CUG327736:CUG327742 DEC327736:DEC327742 DNY327736:DNY327742 DXU327736:DXU327742 EHQ327736:EHQ327742 ERM327736:ERM327742 FBI327736:FBI327742 FLE327736:FLE327742 FVA327736:FVA327742 GEW327736:GEW327742 GOS327736:GOS327742 GYO327736:GYO327742 HIK327736:HIK327742 HSG327736:HSG327742 ICC327736:ICC327742 ILY327736:ILY327742 IVU327736:IVU327742 JFQ327736:JFQ327742 JPM327736:JPM327742 JZI327736:JZI327742 KJE327736:KJE327742 KTA327736:KTA327742 LCW327736:LCW327742 LMS327736:LMS327742 LWO327736:LWO327742 MGK327736:MGK327742 MQG327736:MQG327742 NAC327736:NAC327742 NJY327736:NJY327742 NTU327736:NTU327742 ODQ327736:ODQ327742 ONM327736:ONM327742 OXI327736:OXI327742 PHE327736:PHE327742 PRA327736:PRA327742 QAW327736:QAW327742 QKS327736:QKS327742 QUO327736:QUO327742 REK327736:REK327742 ROG327736:ROG327742 RYC327736:RYC327742 SHY327736:SHY327742 SRU327736:SRU327742 TBQ327736:TBQ327742 TLM327736:TLM327742 TVI327736:TVI327742 UFE327736:UFE327742 UPA327736:UPA327742 UYW327736:UYW327742 VIS327736:VIS327742 VSO327736:VSO327742 WCK327736:WCK327742 WMG327736:WMG327742 WWC327736:WWC327742 U393272:U393278 JQ393272:JQ393278 TM393272:TM393278 ADI393272:ADI393278 ANE393272:ANE393278 AXA393272:AXA393278 BGW393272:BGW393278 BQS393272:BQS393278 CAO393272:CAO393278 CKK393272:CKK393278 CUG393272:CUG393278 DEC393272:DEC393278 DNY393272:DNY393278 DXU393272:DXU393278 EHQ393272:EHQ393278 ERM393272:ERM393278 FBI393272:FBI393278 FLE393272:FLE393278 FVA393272:FVA393278 GEW393272:GEW393278 GOS393272:GOS393278 GYO393272:GYO393278 HIK393272:HIK393278 HSG393272:HSG393278 ICC393272:ICC393278 ILY393272:ILY393278 IVU393272:IVU393278 JFQ393272:JFQ393278 JPM393272:JPM393278 JZI393272:JZI393278 KJE393272:KJE393278 KTA393272:KTA393278 LCW393272:LCW393278 LMS393272:LMS393278 LWO393272:LWO393278 MGK393272:MGK393278 MQG393272:MQG393278 NAC393272:NAC393278 NJY393272:NJY393278 NTU393272:NTU393278 ODQ393272:ODQ393278 ONM393272:ONM393278 OXI393272:OXI393278 PHE393272:PHE393278 PRA393272:PRA393278 QAW393272:QAW393278 QKS393272:QKS393278 QUO393272:QUO393278 REK393272:REK393278 ROG393272:ROG393278 RYC393272:RYC393278 SHY393272:SHY393278 SRU393272:SRU393278 TBQ393272:TBQ393278 TLM393272:TLM393278 TVI393272:TVI393278 UFE393272:UFE393278 UPA393272:UPA393278 UYW393272:UYW393278 VIS393272:VIS393278 VSO393272:VSO393278 WCK393272:WCK393278 WMG393272:WMG393278 WWC393272:WWC393278 U458808:U458814 JQ458808:JQ458814 TM458808:TM458814 ADI458808:ADI458814 ANE458808:ANE458814 AXA458808:AXA458814 BGW458808:BGW458814 BQS458808:BQS458814 CAO458808:CAO458814 CKK458808:CKK458814 CUG458808:CUG458814 DEC458808:DEC458814 DNY458808:DNY458814 DXU458808:DXU458814 EHQ458808:EHQ458814 ERM458808:ERM458814 FBI458808:FBI458814 FLE458808:FLE458814 FVA458808:FVA458814 GEW458808:GEW458814 GOS458808:GOS458814 GYO458808:GYO458814 HIK458808:HIK458814 HSG458808:HSG458814 ICC458808:ICC458814 ILY458808:ILY458814 IVU458808:IVU458814 JFQ458808:JFQ458814 JPM458808:JPM458814 JZI458808:JZI458814 KJE458808:KJE458814 KTA458808:KTA458814 LCW458808:LCW458814 LMS458808:LMS458814 LWO458808:LWO458814 MGK458808:MGK458814 MQG458808:MQG458814 NAC458808:NAC458814 NJY458808:NJY458814 NTU458808:NTU458814 ODQ458808:ODQ458814 ONM458808:ONM458814 OXI458808:OXI458814 PHE458808:PHE458814 PRA458808:PRA458814 QAW458808:QAW458814 QKS458808:QKS458814 QUO458808:QUO458814 REK458808:REK458814 ROG458808:ROG458814 RYC458808:RYC458814 SHY458808:SHY458814 SRU458808:SRU458814 TBQ458808:TBQ458814 TLM458808:TLM458814 TVI458808:TVI458814 UFE458808:UFE458814 UPA458808:UPA458814 UYW458808:UYW458814 VIS458808:VIS458814 VSO458808:VSO458814 WCK458808:WCK458814 WMG458808:WMG458814 WWC458808:WWC458814 U524344:U524350 JQ524344:JQ524350 TM524344:TM524350 ADI524344:ADI524350 ANE524344:ANE524350 AXA524344:AXA524350 BGW524344:BGW524350 BQS524344:BQS524350 CAO524344:CAO524350 CKK524344:CKK524350 CUG524344:CUG524350 DEC524344:DEC524350 DNY524344:DNY524350 DXU524344:DXU524350 EHQ524344:EHQ524350 ERM524344:ERM524350 FBI524344:FBI524350 FLE524344:FLE524350 FVA524344:FVA524350 GEW524344:GEW524350 GOS524344:GOS524350 GYO524344:GYO524350 HIK524344:HIK524350 HSG524344:HSG524350 ICC524344:ICC524350 ILY524344:ILY524350 IVU524344:IVU524350 JFQ524344:JFQ524350 JPM524344:JPM524350 JZI524344:JZI524350 KJE524344:KJE524350 KTA524344:KTA524350 LCW524344:LCW524350 LMS524344:LMS524350 LWO524344:LWO524350 MGK524344:MGK524350 MQG524344:MQG524350 NAC524344:NAC524350 NJY524344:NJY524350 NTU524344:NTU524350 ODQ524344:ODQ524350 ONM524344:ONM524350 OXI524344:OXI524350 PHE524344:PHE524350 PRA524344:PRA524350 QAW524344:QAW524350 QKS524344:QKS524350 QUO524344:QUO524350 REK524344:REK524350 ROG524344:ROG524350 RYC524344:RYC524350 SHY524344:SHY524350 SRU524344:SRU524350 TBQ524344:TBQ524350 TLM524344:TLM524350 TVI524344:TVI524350 UFE524344:UFE524350 UPA524344:UPA524350 UYW524344:UYW524350 VIS524344:VIS524350 VSO524344:VSO524350 WCK524344:WCK524350 WMG524344:WMG524350 WWC524344:WWC524350 U589880:U589886 JQ589880:JQ589886 TM589880:TM589886 ADI589880:ADI589886 ANE589880:ANE589886 AXA589880:AXA589886 BGW589880:BGW589886 BQS589880:BQS589886 CAO589880:CAO589886 CKK589880:CKK589886 CUG589880:CUG589886 DEC589880:DEC589886 DNY589880:DNY589886 DXU589880:DXU589886 EHQ589880:EHQ589886 ERM589880:ERM589886 FBI589880:FBI589886 FLE589880:FLE589886 FVA589880:FVA589886 GEW589880:GEW589886 GOS589880:GOS589886 GYO589880:GYO589886 HIK589880:HIK589886 HSG589880:HSG589886 ICC589880:ICC589886 ILY589880:ILY589886 IVU589880:IVU589886 JFQ589880:JFQ589886 JPM589880:JPM589886 JZI589880:JZI589886 KJE589880:KJE589886 KTA589880:KTA589886 LCW589880:LCW589886 LMS589880:LMS589886 LWO589880:LWO589886 MGK589880:MGK589886 MQG589880:MQG589886 NAC589880:NAC589886 NJY589880:NJY589886 NTU589880:NTU589886 ODQ589880:ODQ589886 ONM589880:ONM589886 OXI589880:OXI589886 PHE589880:PHE589886 PRA589880:PRA589886 QAW589880:QAW589886 QKS589880:QKS589886 QUO589880:QUO589886 REK589880:REK589886 ROG589880:ROG589886 RYC589880:RYC589886 SHY589880:SHY589886 SRU589880:SRU589886 TBQ589880:TBQ589886 TLM589880:TLM589886 TVI589880:TVI589886 UFE589880:UFE589886 UPA589880:UPA589886 UYW589880:UYW589886 VIS589880:VIS589886 VSO589880:VSO589886 WCK589880:WCK589886 WMG589880:WMG589886 WWC589880:WWC589886 U655416:U655422 JQ655416:JQ655422 TM655416:TM655422 ADI655416:ADI655422 ANE655416:ANE655422 AXA655416:AXA655422 BGW655416:BGW655422 BQS655416:BQS655422 CAO655416:CAO655422 CKK655416:CKK655422 CUG655416:CUG655422 DEC655416:DEC655422 DNY655416:DNY655422 DXU655416:DXU655422 EHQ655416:EHQ655422 ERM655416:ERM655422 FBI655416:FBI655422 FLE655416:FLE655422 FVA655416:FVA655422 GEW655416:GEW655422 GOS655416:GOS655422 GYO655416:GYO655422 HIK655416:HIK655422 HSG655416:HSG655422 ICC655416:ICC655422 ILY655416:ILY655422 IVU655416:IVU655422 JFQ655416:JFQ655422 JPM655416:JPM655422 JZI655416:JZI655422 KJE655416:KJE655422 KTA655416:KTA655422 LCW655416:LCW655422 LMS655416:LMS655422 LWO655416:LWO655422 MGK655416:MGK655422 MQG655416:MQG655422 NAC655416:NAC655422 NJY655416:NJY655422 NTU655416:NTU655422 ODQ655416:ODQ655422 ONM655416:ONM655422 OXI655416:OXI655422 PHE655416:PHE655422 PRA655416:PRA655422 QAW655416:QAW655422 QKS655416:QKS655422 QUO655416:QUO655422 REK655416:REK655422 ROG655416:ROG655422 RYC655416:RYC655422 SHY655416:SHY655422 SRU655416:SRU655422 TBQ655416:TBQ655422 TLM655416:TLM655422 TVI655416:TVI655422 UFE655416:UFE655422 UPA655416:UPA655422 UYW655416:UYW655422 VIS655416:VIS655422 VSO655416:VSO655422 WCK655416:WCK655422 WMG655416:WMG655422 WWC655416:WWC655422 U720952:U720958 JQ720952:JQ720958 TM720952:TM720958 ADI720952:ADI720958 ANE720952:ANE720958 AXA720952:AXA720958 BGW720952:BGW720958 BQS720952:BQS720958 CAO720952:CAO720958 CKK720952:CKK720958 CUG720952:CUG720958 DEC720952:DEC720958 DNY720952:DNY720958 DXU720952:DXU720958 EHQ720952:EHQ720958 ERM720952:ERM720958 FBI720952:FBI720958 FLE720952:FLE720958 FVA720952:FVA720958 GEW720952:GEW720958 GOS720952:GOS720958 GYO720952:GYO720958 HIK720952:HIK720958 HSG720952:HSG720958 ICC720952:ICC720958 ILY720952:ILY720958 IVU720952:IVU720958 JFQ720952:JFQ720958 JPM720952:JPM720958 JZI720952:JZI720958 KJE720952:KJE720958 KTA720952:KTA720958 LCW720952:LCW720958 LMS720952:LMS720958 LWO720952:LWO720958 MGK720952:MGK720958 MQG720952:MQG720958 NAC720952:NAC720958 NJY720952:NJY720958 NTU720952:NTU720958 ODQ720952:ODQ720958 ONM720952:ONM720958 OXI720952:OXI720958 PHE720952:PHE720958 PRA720952:PRA720958 QAW720952:QAW720958 QKS720952:QKS720958 QUO720952:QUO720958 REK720952:REK720958 ROG720952:ROG720958 RYC720952:RYC720958 SHY720952:SHY720958 SRU720952:SRU720958 TBQ720952:TBQ720958 TLM720952:TLM720958 TVI720952:TVI720958 UFE720952:UFE720958 UPA720952:UPA720958 UYW720952:UYW720958 VIS720952:VIS720958 VSO720952:VSO720958 WCK720952:WCK720958 WMG720952:WMG720958 WWC720952:WWC720958 U786488:U786494 JQ786488:JQ786494 TM786488:TM786494 ADI786488:ADI786494 ANE786488:ANE786494 AXA786488:AXA786494 BGW786488:BGW786494 BQS786488:BQS786494 CAO786488:CAO786494 CKK786488:CKK786494 CUG786488:CUG786494 DEC786488:DEC786494 DNY786488:DNY786494 DXU786488:DXU786494 EHQ786488:EHQ786494 ERM786488:ERM786494 FBI786488:FBI786494 FLE786488:FLE786494 FVA786488:FVA786494 GEW786488:GEW786494 GOS786488:GOS786494 GYO786488:GYO786494 HIK786488:HIK786494 HSG786488:HSG786494 ICC786488:ICC786494 ILY786488:ILY786494 IVU786488:IVU786494 JFQ786488:JFQ786494 JPM786488:JPM786494 JZI786488:JZI786494 KJE786488:KJE786494 KTA786488:KTA786494 LCW786488:LCW786494 LMS786488:LMS786494 LWO786488:LWO786494 MGK786488:MGK786494 MQG786488:MQG786494 NAC786488:NAC786494 NJY786488:NJY786494 NTU786488:NTU786494 ODQ786488:ODQ786494 ONM786488:ONM786494 OXI786488:OXI786494 PHE786488:PHE786494 PRA786488:PRA786494 QAW786488:QAW786494 QKS786488:QKS786494 QUO786488:QUO786494 REK786488:REK786494 ROG786488:ROG786494 RYC786488:RYC786494 SHY786488:SHY786494 SRU786488:SRU786494 TBQ786488:TBQ786494 TLM786488:TLM786494 TVI786488:TVI786494 UFE786488:UFE786494 UPA786488:UPA786494 UYW786488:UYW786494 VIS786488:VIS786494 VSO786488:VSO786494 WCK786488:WCK786494 WMG786488:WMG786494 WWC786488:WWC786494 U852024:U852030 JQ852024:JQ852030 TM852024:TM852030 ADI852024:ADI852030 ANE852024:ANE852030 AXA852024:AXA852030 BGW852024:BGW852030 BQS852024:BQS852030 CAO852024:CAO852030 CKK852024:CKK852030 CUG852024:CUG852030 DEC852024:DEC852030 DNY852024:DNY852030 DXU852024:DXU852030 EHQ852024:EHQ852030 ERM852024:ERM852030 FBI852024:FBI852030 FLE852024:FLE852030 FVA852024:FVA852030 GEW852024:GEW852030 GOS852024:GOS852030 GYO852024:GYO852030 HIK852024:HIK852030 HSG852024:HSG852030 ICC852024:ICC852030 ILY852024:ILY852030 IVU852024:IVU852030 JFQ852024:JFQ852030 JPM852024:JPM852030 JZI852024:JZI852030 KJE852024:KJE852030 KTA852024:KTA852030 LCW852024:LCW852030 LMS852024:LMS852030 LWO852024:LWO852030 MGK852024:MGK852030 MQG852024:MQG852030 NAC852024:NAC852030 NJY852024:NJY852030 NTU852024:NTU852030 ODQ852024:ODQ852030 ONM852024:ONM852030 OXI852024:OXI852030 PHE852024:PHE852030 PRA852024:PRA852030 QAW852024:QAW852030 QKS852024:QKS852030 QUO852024:QUO852030 REK852024:REK852030 ROG852024:ROG852030 RYC852024:RYC852030 SHY852024:SHY852030 SRU852024:SRU852030 TBQ852024:TBQ852030 TLM852024:TLM852030 TVI852024:TVI852030 UFE852024:UFE852030 UPA852024:UPA852030 UYW852024:UYW852030 VIS852024:VIS852030 VSO852024:VSO852030 WCK852024:WCK852030 WMG852024:WMG852030 WWC852024:WWC852030 U917560:U917566 JQ917560:JQ917566 TM917560:TM917566 ADI917560:ADI917566 ANE917560:ANE917566 AXA917560:AXA917566 BGW917560:BGW917566 BQS917560:BQS917566 CAO917560:CAO917566 CKK917560:CKK917566 CUG917560:CUG917566 DEC917560:DEC917566 DNY917560:DNY917566 DXU917560:DXU917566 EHQ917560:EHQ917566 ERM917560:ERM917566 FBI917560:FBI917566 FLE917560:FLE917566 FVA917560:FVA917566 GEW917560:GEW917566 GOS917560:GOS917566 GYO917560:GYO917566 HIK917560:HIK917566 HSG917560:HSG917566 ICC917560:ICC917566 ILY917560:ILY917566 IVU917560:IVU917566 JFQ917560:JFQ917566 JPM917560:JPM917566 JZI917560:JZI917566 KJE917560:KJE917566 KTA917560:KTA917566 LCW917560:LCW917566 LMS917560:LMS917566 LWO917560:LWO917566 MGK917560:MGK917566 MQG917560:MQG917566 NAC917560:NAC917566 NJY917560:NJY917566 NTU917560:NTU917566 ODQ917560:ODQ917566 ONM917560:ONM917566 OXI917560:OXI917566 PHE917560:PHE917566 PRA917560:PRA917566 QAW917560:QAW917566 QKS917560:QKS917566 QUO917560:QUO917566 REK917560:REK917566 ROG917560:ROG917566 RYC917560:RYC917566 SHY917560:SHY917566 SRU917560:SRU917566 TBQ917560:TBQ917566 TLM917560:TLM917566 TVI917560:TVI917566 UFE917560:UFE917566 UPA917560:UPA917566 UYW917560:UYW917566 VIS917560:VIS917566 VSO917560:VSO917566 WCK917560:WCK917566 WMG917560:WMG917566 WWC917560:WWC917566 U983096:U983102 JQ983096:JQ983102 TM983096:TM983102 ADI983096:ADI983102 ANE983096:ANE983102 AXA983096:AXA983102 BGW983096:BGW983102 BQS983096:BQS983102 CAO983096:CAO983102 CKK983096:CKK983102 CUG983096:CUG983102 DEC983096:DEC983102 DNY983096:DNY983102 DXU983096:DXU983102 EHQ983096:EHQ983102 ERM983096:ERM983102 FBI983096:FBI983102 FLE983096:FLE983102 FVA983096:FVA983102 GEW983096:GEW983102 GOS983096:GOS983102 GYO983096:GYO983102 HIK983096:HIK983102 HSG983096:HSG983102 ICC983096:ICC983102 ILY983096:ILY983102 IVU983096:IVU983102 JFQ983096:JFQ983102 JPM983096:JPM983102 JZI983096:JZI983102 KJE983096:KJE983102 KTA983096:KTA983102 LCW983096:LCW983102 LMS983096:LMS983102 LWO983096:LWO983102 MGK983096:MGK983102 MQG983096:MQG983102 NAC983096:NAC983102 NJY983096:NJY983102 NTU983096:NTU983102 ODQ983096:ODQ983102 ONM983096:ONM983102 OXI983096:OXI983102 PHE983096:PHE983102 PRA983096:PRA983102 QAW983096:QAW983102 QKS983096:QKS983102 QUO983096:QUO983102 REK983096:REK983102 ROG983096:ROG983102 RYC983096:RYC983102 SHY983096:SHY983102 SRU983096:SRU983102 TBQ983096:TBQ983102 TLM983096:TLM983102 TVI983096:TVI983102 UFE983096:UFE983102 UPA983096:UPA983102 UYW983096:UYW983102 VIS983096:VIS983102 VSO983096:VSO983102 WCK983096:WCK983102 WMG983096:WMG983102 WWC983096:WWC983102 U64:U70 JQ64:JQ70 TM64:TM70 ADI64:ADI70 ANE64:ANE70 AXA64:AXA70 BGW64:BGW70 BQS64:BQS70 CAO64:CAO70 CKK64:CKK70 CUG64:CUG70 DEC64:DEC70 DNY64:DNY70 DXU64:DXU70 EHQ64:EHQ70 ERM64:ERM70 FBI64:FBI70 FLE64:FLE70 FVA64:FVA70 GEW64:GEW70 GOS64:GOS70 GYO64:GYO70 HIK64:HIK70 HSG64:HSG70 ICC64:ICC70 ILY64:ILY70 IVU64:IVU70 JFQ64:JFQ70 JPM64:JPM70 JZI64:JZI70 KJE64:KJE70 KTA64:KTA70 LCW64:LCW70 LMS64:LMS70 LWO64:LWO70 MGK64:MGK70 MQG64:MQG70 NAC64:NAC70 NJY64:NJY70 NTU64:NTU70 ODQ64:ODQ70 ONM64:ONM70 OXI64:OXI70 PHE64:PHE70 PRA64:PRA70 QAW64:QAW70 QKS64:QKS70 QUO64:QUO70 REK64:REK70 ROG64:ROG70 RYC64:RYC70 SHY64:SHY70 SRU64:SRU70 TBQ64:TBQ70 TLM64:TLM70 TVI64:TVI70 UFE64:UFE70 UPA64:UPA70 UYW64:UYW70 VIS64:VIS70 VSO64:VSO70 WCK64:WCK70 WMG64:WMG70 WWC64:WWC70 U65600:U65606 JQ65600:JQ65606 TM65600:TM65606 ADI65600:ADI65606 ANE65600:ANE65606 AXA65600:AXA65606 BGW65600:BGW65606 BQS65600:BQS65606 CAO65600:CAO65606 CKK65600:CKK65606 CUG65600:CUG65606 DEC65600:DEC65606 DNY65600:DNY65606 DXU65600:DXU65606 EHQ65600:EHQ65606 ERM65600:ERM65606 FBI65600:FBI65606 FLE65600:FLE65606 FVA65600:FVA65606 GEW65600:GEW65606 GOS65600:GOS65606 GYO65600:GYO65606 HIK65600:HIK65606 HSG65600:HSG65606 ICC65600:ICC65606 ILY65600:ILY65606 IVU65600:IVU65606 JFQ65600:JFQ65606 JPM65600:JPM65606 JZI65600:JZI65606 KJE65600:KJE65606 KTA65600:KTA65606 LCW65600:LCW65606 LMS65600:LMS65606 LWO65600:LWO65606 MGK65600:MGK65606 MQG65600:MQG65606 NAC65600:NAC65606 NJY65600:NJY65606 NTU65600:NTU65606 ODQ65600:ODQ65606 ONM65600:ONM65606 OXI65600:OXI65606 PHE65600:PHE65606 PRA65600:PRA65606 QAW65600:QAW65606 QKS65600:QKS65606 QUO65600:QUO65606 REK65600:REK65606 ROG65600:ROG65606 RYC65600:RYC65606 SHY65600:SHY65606 SRU65600:SRU65606 TBQ65600:TBQ65606 TLM65600:TLM65606 TVI65600:TVI65606 UFE65600:UFE65606 UPA65600:UPA65606 UYW65600:UYW65606 VIS65600:VIS65606 VSO65600:VSO65606 WCK65600:WCK65606 WMG65600:WMG65606 WWC65600:WWC65606 U131136:U131142 JQ131136:JQ131142 TM131136:TM131142 ADI131136:ADI131142 ANE131136:ANE131142 AXA131136:AXA131142 BGW131136:BGW131142 BQS131136:BQS131142 CAO131136:CAO131142 CKK131136:CKK131142 CUG131136:CUG131142 DEC131136:DEC131142 DNY131136:DNY131142 DXU131136:DXU131142 EHQ131136:EHQ131142 ERM131136:ERM131142 FBI131136:FBI131142 FLE131136:FLE131142 FVA131136:FVA131142 GEW131136:GEW131142 GOS131136:GOS131142 GYO131136:GYO131142 HIK131136:HIK131142 HSG131136:HSG131142 ICC131136:ICC131142 ILY131136:ILY131142 IVU131136:IVU131142 JFQ131136:JFQ131142 JPM131136:JPM131142 JZI131136:JZI131142 KJE131136:KJE131142 KTA131136:KTA131142 LCW131136:LCW131142 LMS131136:LMS131142 LWO131136:LWO131142 MGK131136:MGK131142 MQG131136:MQG131142 NAC131136:NAC131142 NJY131136:NJY131142 NTU131136:NTU131142 ODQ131136:ODQ131142 ONM131136:ONM131142 OXI131136:OXI131142 PHE131136:PHE131142 PRA131136:PRA131142 QAW131136:QAW131142 QKS131136:QKS131142 QUO131136:QUO131142 REK131136:REK131142 ROG131136:ROG131142 RYC131136:RYC131142 SHY131136:SHY131142 SRU131136:SRU131142 TBQ131136:TBQ131142 TLM131136:TLM131142 TVI131136:TVI131142 UFE131136:UFE131142 UPA131136:UPA131142 UYW131136:UYW131142 VIS131136:VIS131142 VSO131136:VSO131142 WCK131136:WCK131142 WMG131136:WMG131142 WWC131136:WWC131142 U196672:U196678 JQ196672:JQ196678 TM196672:TM196678 ADI196672:ADI196678 ANE196672:ANE196678 AXA196672:AXA196678 BGW196672:BGW196678 BQS196672:BQS196678 CAO196672:CAO196678 CKK196672:CKK196678 CUG196672:CUG196678 DEC196672:DEC196678 DNY196672:DNY196678 DXU196672:DXU196678 EHQ196672:EHQ196678 ERM196672:ERM196678 FBI196672:FBI196678 FLE196672:FLE196678 FVA196672:FVA196678 GEW196672:GEW196678 GOS196672:GOS196678 GYO196672:GYO196678 HIK196672:HIK196678 HSG196672:HSG196678 ICC196672:ICC196678 ILY196672:ILY196678 IVU196672:IVU196678 JFQ196672:JFQ196678 JPM196672:JPM196678 JZI196672:JZI196678 KJE196672:KJE196678 KTA196672:KTA196678 LCW196672:LCW196678 LMS196672:LMS196678 LWO196672:LWO196678 MGK196672:MGK196678 MQG196672:MQG196678 NAC196672:NAC196678 NJY196672:NJY196678 NTU196672:NTU196678 ODQ196672:ODQ196678 ONM196672:ONM196678 OXI196672:OXI196678 PHE196672:PHE196678 PRA196672:PRA196678 QAW196672:QAW196678 QKS196672:QKS196678 QUO196672:QUO196678 REK196672:REK196678 ROG196672:ROG196678 RYC196672:RYC196678 SHY196672:SHY196678 SRU196672:SRU196678 TBQ196672:TBQ196678 TLM196672:TLM196678 TVI196672:TVI196678 UFE196672:UFE196678 UPA196672:UPA196678 UYW196672:UYW196678 VIS196672:VIS196678 VSO196672:VSO196678 WCK196672:WCK196678 WMG196672:WMG196678 WWC196672:WWC196678 U262208:U262214 JQ262208:JQ262214 TM262208:TM262214 ADI262208:ADI262214 ANE262208:ANE262214 AXA262208:AXA262214 BGW262208:BGW262214 BQS262208:BQS262214 CAO262208:CAO262214 CKK262208:CKK262214 CUG262208:CUG262214 DEC262208:DEC262214 DNY262208:DNY262214 DXU262208:DXU262214 EHQ262208:EHQ262214 ERM262208:ERM262214 FBI262208:FBI262214 FLE262208:FLE262214 FVA262208:FVA262214 GEW262208:GEW262214 GOS262208:GOS262214 GYO262208:GYO262214 HIK262208:HIK262214 HSG262208:HSG262214 ICC262208:ICC262214 ILY262208:ILY262214 IVU262208:IVU262214 JFQ262208:JFQ262214 JPM262208:JPM262214 JZI262208:JZI262214 KJE262208:KJE262214 KTA262208:KTA262214 LCW262208:LCW262214 LMS262208:LMS262214 LWO262208:LWO262214 MGK262208:MGK262214 MQG262208:MQG262214 NAC262208:NAC262214 NJY262208:NJY262214 NTU262208:NTU262214 ODQ262208:ODQ262214 ONM262208:ONM262214 OXI262208:OXI262214 PHE262208:PHE262214 PRA262208:PRA262214 QAW262208:QAW262214 QKS262208:QKS262214 QUO262208:QUO262214 REK262208:REK262214 ROG262208:ROG262214 RYC262208:RYC262214 SHY262208:SHY262214 SRU262208:SRU262214 TBQ262208:TBQ262214 TLM262208:TLM262214 TVI262208:TVI262214 UFE262208:UFE262214 UPA262208:UPA262214 UYW262208:UYW262214 VIS262208:VIS262214 VSO262208:VSO262214 WCK262208:WCK262214 WMG262208:WMG262214 WWC262208:WWC262214 U327744:U327750 JQ327744:JQ327750 TM327744:TM327750 ADI327744:ADI327750 ANE327744:ANE327750 AXA327744:AXA327750 BGW327744:BGW327750 BQS327744:BQS327750 CAO327744:CAO327750 CKK327744:CKK327750 CUG327744:CUG327750 DEC327744:DEC327750 DNY327744:DNY327750 DXU327744:DXU327750 EHQ327744:EHQ327750 ERM327744:ERM327750 FBI327744:FBI327750 FLE327744:FLE327750 FVA327744:FVA327750 GEW327744:GEW327750 GOS327744:GOS327750 GYO327744:GYO327750 HIK327744:HIK327750 HSG327744:HSG327750 ICC327744:ICC327750 ILY327744:ILY327750 IVU327744:IVU327750 JFQ327744:JFQ327750 JPM327744:JPM327750 JZI327744:JZI327750 KJE327744:KJE327750 KTA327744:KTA327750 LCW327744:LCW327750 LMS327744:LMS327750 LWO327744:LWO327750 MGK327744:MGK327750 MQG327744:MQG327750 NAC327744:NAC327750 NJY327744:NJY327750 NTU327744:NTU327750 ODQ327744:ODQ327750 ONM327744:ONM327750 OXI327744:OXI327750 PHE327744:PHE327750 PRA327744:PRA327750 QAW327744:QAW327750 QKS327744:QKS327750 QUO327744:QUO327750 REK327744:REK327750 ROG327744:ROG327750 RYC327744:RYC327750 SHY327744:SHY327750 SRU327744:SRU327750 TBQ327744:TBQ327750 TLM327744:TLM327750 TVI327744:TVI327750 UFE327744:UFE327750 UPA327744:UPA327750 UYW327744:UYW327750 VIS327744:VIS327750 VSO327744:VSO327750 WCK327744:WCK327750 WMG327744:WMG327750 WWC327744:WWC327750 U393280:U393286 JQ393280:JQ393286 TM393280:TM393286 ADI393280:ADI393286 ANE393280:ANE393286 AXA393280:AXA393286 BGW393280:BGW393286 BQS393280:BQS393286 CAO393280:CAO393286 CKK393280:CKK393286 CUG393280:CUG393286 DEC393280:DEC393286 DNY393280:DNY393286 DXU393280:DXU393286 EHQ393280:EHQ393286 ERM393280:ERM393286 FBI393280:FBI393286 FLE393280:FLE393286 FVA393280:FVA393286 GEW393280:GEW393286 GOS393280:GOS393286 GYO393280:GYO393286 HIK393280:HIK393286 HSG393280:HSG393286 ICC393280:ICC393286 ILY393280:ILY393286 IVU393280:IVU393286 JFQ393280:JFQ393286 JPM393280:JPM393286 JZI393280:JZI393286 KJE393280:KJE393286 KTA393280:KTA393286 LCW393280:LCW393286 LMS393280:LMS393286 LWO393280:LWO393286 MGK393280:MGK393286 MQG393280:MQG393286 NAC393280:NAC393286 NJY393280:NJY393286 NTU393280:NTU393286 ODQ393280:ODQ393286 ONM393280:ONM393286 OXI393280:OXI393286 PHE393280:PHE393286 PRA393280:PRA393286 QAW393280:QAW393286 QKS393280:QKS393286 QUO393280:QUO393286 REK393280:REK393286 ROG393280:ROG393286 RYC393280:RYC393286 SHY393280:SHY393286 SRU393280:SRU393286 TBQ393280:TBQ393286 TLM393280:TLM393286 TVI393280:TVI393286 UFE393280:UFE393286 UPA393280:UPA393286 UYW393280:UYW393286 VIS393280:VIS393286 VSO393280:VSO393286 WCK393280:WCK393286 WMG393280:WMG393286 WWC393280:WWC393286 U458816:U458822 JQ458816:JQ458822 TM458816:TM458822 ADI458816:ADI458822 ANE458816:ANE458822 AXA458816:AXA458822 BGW458816:BGW458822 BQS458816:BQS458822 CAO458816:CAO458822 CKK458816:CKK458822 CUG458816:CUG458822 DEC458816:DEC458822 DNY458816:DNY458822 DXU458816:DXU458822 EHQ458816:EHQ458822 ERM458816:ERM458822 FBI458816:FBI458822 FLE458816:FLE458822 FVA458816:FVA458822 GEW458816:GEW458822 GOS458816:GOS458822 GYO458816:GYO458822 HIK458816:HIK458822 HSG458816:HSG458822 ICC458816:ICC458822 ILY458816:ILY458822 IVU458816:IVU458822 JFQ458816:JFQ458822 JPM458816:JPM458822 JZI458816:JZI458822 KJE458816:KJE458822 KTA458816:KTA458822 LCW458816:LCW458822 LMS458816:LMS458822 LWO458816:LWO458822 MGK458816:MGK458822 MQG458816:MQG458822 NAC458816:NAC458822 NJY458816:NJY458822 NTU458816:NTU458822 ODQ458816:ODQ458822 ONM458816:ONM458822 OXI458816:OXI458822 PHE458816:PHE458822 PRA458816:PRA458822 QAW458816:QAW458822 QKS458816:QKS458822 QUO458816:QUO458822 REK458816:REK458822 ROG458816:ROG458822 RYC458816:RYC458822 SHY458816:SHY458822 SRU458816:SRU458822 TBQ458816:TBQ458822 TLM458816:TLM458822 TVI458816:TVI458822 UFE458816:UFE458822 UPA458816:UPA458822 UYW458816:UYW458822 VIS458816:VIS458822 VSO458816:VSO458822 WCK458816:WCK458822 WMG458816:WMG458822 WWC458816:WWC458822 U524352:U524358 JQ524352:JQ524358 TM524352:TM524358 ADI524352:ADI524358 ANE524352:ANE524358 AXA524352:AXA524358 BGW524352:BGW524358 BQS524352:BQS524358 CAO524352:CAO524358 CKK524352:CKK524358 CUG524352:CUG524358 DEC524352:DEC524358 DNY524352:DNY524358 DXU524352:DXU524358 EHQ524352:EHQ524358 ERM524352:ERM524358 FBI524352:FBI524358 FLE524352:FLE524358 FVA524352:FVA524358 GEW524352:GEW524358 GOS524352:GOS524358 GYO524352:GYO524358 HIK524352:HIK524358 HSG524352:HSG524358 ICC524352:ICC524358 ILY524352:ILY524358 IVU524352:IVU524358 JFQ524352:JFQ524358 JPM524352:JPM524358 JZI524352:JZI524358 KJE524352:KJE524358 KTA524352:KTA524358 LCW524352:LCW524358 LMS524352:LMS524358 LWO524352:LWO524358 MGK524352:MGK524358 MQG524352:MQG524358 NAC524352:NAC524358 NJY524352:NJY524358 NTU524352:NTU524358 ODQ524352:ODQ524358 ONM524352:ONM524358 OXI524352:OXI524358 PHE524352:PHE524358 PRA524352:PRA524358 QAW524352:QAW524358 QKS524352:QKS524358 QUO524352:QUO524358 REK524352:REK524358 ROG524352:ROG524358 RYC524352:RYC524358 SHY524352:SHY524358 SRU524352:SRU524358 TBQ524352:TBQ524358 TLM524352:TLM524358 TVI524352:TVI524358 UFE524352:UFE524358 UPA524352:UPA524358 UYW524352:UYW524358 VIS524352:VIS524358 VSO524352:VSO524358 WCK524352:WCK524358 WMG524352:WMG524358 WWC524352:WWC524358 U589888:U589894 JQ589888:JQ589894 TM589888:TM589894 ADI589888:ADI589894 ANE589888:ANE589894 AXA589888:AXA589894 BGW589888:BGW589894 BQS589888:BQS589894 CAO589888:CAO589894 CKK589888:CKK589894 CUG589888:CUG589894 DEC589888:DEC589894 DNY589888:DNY589894 DXU589888:DXU589894 EHQ589888:EHQ589894 ERM589888:ERM589894 FBI589888:FBI589894 FLE589888:FLE589894 FVA589888:FVA589894 GEW589888:GEW589894 GOS589888:GOS589894 GYO589888:GYO589894 HIK589888:HIK589894 HSG589888:HSG589894 ICC589888:ICC589894 ILY589888:ILY589894 IVU589888:IVU589894 JFQ589888:JFQ589894 JPM589888:JPM589894 JZI589888:JZI589894 KJE589888:KJE589894 KTA589888:KTA589894 LCW589888:LCW589894 LMS589888:LMS589894 LWO589888:LWO589894 MGK589888:MGK589894 MQG589888:MQG589894 NAC589888:NAC589894 NJY589888:NJY589894 NTU589888:NTU589894 ODQ589888:ODQ589894 ONM589888:ONM589894 OXI589888:OXI589894 PHE589888:PHE589894 PRA589888:PRA589894 QAW589888:QAW589894 QKS589888:QKS589894 QUO589888:QUO589894 REK589888:REK589894 ROG589888:ROG589894 RYC589888:RYC589894 SHY589888:SHY589894 SRU589888:SRU589894 TBQ589888:TBQ589894 TLM589888:TLM589894 TVI589888:TVI589894 UFE589888:UFE589894 UPA589888:UPA589894 UYW589888:UYW589894 VIS589888:VIS589894 VSO589888:VSO589894 WCK589888:WCK589894 WMG589888:WMG589894 WWC589888:WWC589894 U655424:U655430 JQ655424:JQ655430 TM655424:TM655430 ADI655424:ADI655430 ANE655424:ANE655430 AXA655424:AXA655430 BGW655424:BGW655430 BQS655424:BQS655430 CAO655424:CAO655430 CKK655424:CKK655430 CUG655424:CUG655430 DEC655424:DEC655430 DNY655424:DNY655430 DXU655424:DXU655430 EHQ655424:EHQ655430 ERM655424:ERM655430 FBI655424:FBI655430 FLE655424:FLE655430 FVA655424:FVA655430 GEW655424:GEW655430 GOS655424:GOS655430 GYO655424:GYO655430 HIK655424:HIK655430 HSG655424:HSG655430 ICC655424:ICC655430 ILY655424:ILY655430 IVU655424:IVU655430 JFQ655424:JFQ655430 JPM655424:JPM655430 JZI655424:JZI655430 KJE655424:KJE655430 KTA655424:KTA655430 LCW655424:LCW655430 LMS655424:LMS655430 LWO655424:LWO655430 MGK655424:MGK655430 MQG655424:MQG655430 NAC655424:NAC655430 NJY655424:NJY655430 NTU655424:NTU655430 ODQ655424:ODQ655430 ONM655424:ONM655430 OXI655424:OXI655430 PHE655424:PHE655430 PRA655424:PRA655430 QAW655424:QAW655430 QKS655424:QKS655430 QUO655424:QUO655430 REK655424:REK655430 ROG655424:ROG655430 RYC655424:RYC655430 SHY655424:SHY655430 SRU655424:SRU655430 TBQ655424:TBQ655430 TLM655424:TLM655430 TVI655424:TVI655430 UFE655424:UFE655430 UPA655424:UPA655430 UYW655424:UYW655430 VIS655424:VIS655430 VSO655424:VSO655430 WCK655424:WCK655430 WMG655424:WMG655430 WWC655424:WWC655430 U720960:U720966 JQ720960:JQ720966 TM720960:TM720966 ADI720960:ADI720966 ANE720960:ANE720966 AXA720960:AXA720966 BGW720960:BGW720966 BQS720960:BQS720966 CAO720960:CAO720966 CKK720960:CKK720966 CUG720960:CUG720966 DEC720960:DEC720966 DNY720960:DNY720966 DXU720960:DXU720966 EHQ720960:EHQ720966 ERM720960:ERM720966 FBI720960:FBI720966 FLE720960:FLE720966 FVA720960:FVA720966 GEW720960:GEW720966 GOS720960:GOS720966 GYO720960:GYO720966 HIK720960:HIK720966 HSG720960:HSG720966 ICC720960:ICC720966 ILY720960:ILY720966 IVU720960:IVU720966 JFQ720960:JFQ720966 JPM720960:JPM720966 JZI720960:JZI720966 KJE720960:KJE720966 KTA720960:KTA720966 LCW720960:LCW720966 LMS720960:LMS720966 LWO720960:LWO720966 MGK720960:MGK720966 MQG720960:MQG720966 NAC720960:NAC720966 NJY720960:NJY720966 NTU720960:NTU720966 ODQ720960:ODQ720966 ONM720960:ONM720966 OXI720960:OXI720966 PHE720960:PHE720966 PRA720960:PRA720966 QAW720960:QAW720966 QKS720960:QKS720966 QUO720960:QUO720966 REK720960:REK720966 ROG720960:ROG720966 RYC720960:RYC720966 SHY720960:SHY720966 SRU720960:SRU720966 TBQ720960:TBQ720966 TLM720960:TLM720966 TVI720960:TVI720966 UFE720960:UFE720966 UPA720960:UPA720966 UYW720960:UYW720966 VIS720960:VIS720966 VSO720960:VSO720966 WCK720960:WCK720966 WMG720960:WMG720966 WWC720960:WWC720966 U786496:U786502 JQ786496:JQ786502 TM786496:TM786502 ADI786496:ADI786502 ANE786496:ANE786502 AXA786496:AXA786502 BGW786496:BGW786502 BQS786496:BQS786502 CAO786496:CAO786502 CKK786496:CKK786502 CUG786496:CUG786502 DEC786496:DEC786502 DNY786496:DNY786502 DXU786496:DXU786502 EHQ786496:EHQ786502 ERM786496:ERM786502 FBI786496:FBI786502 FLE786496:FLE786502 FVA786496:FVA786502 GEW786496:GEW786502 GOS786496:GOS786502 GYO786496:GYO786502 HIK786496:HIK786502 HSG786496:HSG786502 ICC786496:ICC786502 ILY786496:ILY786502 IVU786496:IVU786502 JFQ786496:JFQ786502 JPM786496:JPM786502 JZI786496:JZI786502 KJE786496:KJE786502 KTA786496:KTA786502 LCW786496:LCW786502 LMS786496:LMS786502 LWO786496:LWO786502 MGK786496:MGK786502 MQG786496:MQG786502 NAC786496:NAC786502 NJY786496:NJY786502 NTU786496:NTU786502 ODQ786496:ODQ786502 ONM786496:ONM786502 OXI786496:OXI786502 PHE786496:PHE786502 PRA786496:PRA786502 QAW786496:QAW786502 QKS786496:QKS786502 QUO786496:QUO786502 REK786496:REK786502 ROG786496:ROG786502 RYC786496:RYC786502 SHY786496:SHY786502 SRU786496:SRU786502 TBQ786496:TBQ786502 TLM786496:TLM786502 TVI786496:TVI786502 UFE786496:UFE786502 UPA786496:UPA786502 UYW786496:UYW786502 VIS786496:VIS786502 VSO786496:VSO786502 WCK786496:WCK786502 WMG786496:WMG786502 WWC786496:WWC786502 U852032:U852038 JQ852032:JQ852038 TM852032:TM852038 ADI852032:ADI852038 ANE852032:ANE852038 AXA852032:AXA852038 BGW852032:BGW852038 BQS852032:BQS852038 CAO852032:CAO852038 CKK852032:CKK852038 CUG852032:CUG852038 DEC852032:DEC852038 DNY852032:DNY852038 DXU852032:DXU852038 EHQ852032:EHQ852038 ERM852032:ERM852038 FBI852032:FBI852038 FLE852032:FLE852038 FVA852032:FVA852038 GEW852032:GEW852038 GOS852032:GOS852038 GYO852032:GYO852038 HIK852032:HIK852038 HSG852032:HSG852038 ICC852032:ICC852038 ILY852032:ILY852038 IVU852032:IVU852038 JFQ852032:JFQ852038 JPM852032:JPM852038 JZI852032:JZI852038 KJE852032:KJE852038 KTA852032:KTA852038 LCW852032:LCW852038 LMS852032:LMS852038 LWO852032:LWO852038 MGK852032:MGK852038 MQG852032:MQG852038 NAC852032:NAC852038 NJY852032:NJY852038 NTU852032:NTU852038 ODQ852032:ODQ852038 ONM852032:ONM852038 OXI852032:OXI852038 PHE852032:PHE852038 PRA852032:PRA852038 QAW852032:QAW852038 QKS852032:QKS852038 QUO852032:QUO852038 REK852032:REK852038 ROG852032:ROG852038 RYC852032:RYC852038 SHY852032:SHY852038 SRU852032:SRU852038 TBQ852032:TBQ852038 TLM852032:TLM852038 TVI852032:TVI852038 UFE852032:UFE852038 UPA852032:UPA852038 UYW852032:UYW852038 VIS852032:VIS852038 VSO852032:VSO852038 WCK852032:WCK852038 WMG852032:WMG852038 WWC852032:WWC852038 U917568:U917574 JQ917568:JQ917574 TM917568:TM917574 ADI917568:ADI917574 ANE917568:ANE917574 AXA917568:AXA917574 BGW917568:BGW917574 BQS917568:BQS917574 CAO917568:CAO917574 CKK917568:CKK917574 CUG917568:CUG917574 DEC917568:DEC917574 DNY917568:DNY917574 DXU917568:DXU917574 EHQ917568:EHQ917574 ERM917568:ERM917574 FBI917568:FBI917574 FLE917568:FLE917574 FVA917568:FVA917574 GEW917568:GEW917574 GOS917568:GOS917574 GYO917568:GYO917574 HIK917568:HIK917574 HSG917568:HSG917574 ICC917568:ICC917574 ILY917568:ILY917574 IVU917568:IVU917574 JFQ917568:JFQ917574 JPM917568:JPM917574 JZI917568:JZI917574 KJE917568:KJE917574 KTA917568:KTA917574 LCW917568:LCW917574 LMS917568:LMS917574 LWO917568:LWO917574 MGK917568:MGK917574 MQG917568:MQG917574 NAC917568:NAC917574 NJY917568:NJY917574 NTU917568:NTU917574 ODQ917568:ODQ917574 ONM917568:ONM917574 OXI917568:OXI917574 PHE917568:PHE917574 PRA917568:PRA917574 QAW917568:QAW917574 QKS917568:QKS917574 QUO917568:QUO917574 REK917568:REK917574 ROG917568:ROG917574 RYC917568:RYC917574 SHY917568:SHY917574 SRU917568:SRU917574 TBQ917568:TBQ917574 TLM917568:TLM917574 TVI917568:TVI917574 UFE917568:UFE917574 UPA917568:UPA917574 UYW917568:UYW917574 VIS917568:VIS917574 VSO917568:VSO917574 WCK917568:WCK917574 WMG917568:WMG917574 WWC917568:WWC917574 U983104:U983110 JQ983104:JQ983110 TM983104:TM983110 ADI983104:ADI983110 ANE983104:ANE983110 AXA983104:AXA983110 BGW983104:BGW983110 BQS983104:BQS983110 CAO983104:CAO983110 CKK983104:CKK983110 CUG983104:CUG983110 DEC983104:DEC983110 DNY983104:DNY983110 DXU983104:DXU983110 EHQ983104:EHQ983110 ERM983104:ERM983110 FBI983104:FBI983110 FLE983104:FLE983110 FVA983104:FVA983110 GEW983104:GEW983110 GOS983104:GOS983110 GYO983104:GYO983110 HIK983104:HIK983110 HSG983104:HSG983110 ICC983104:ICC983110 ILY983104:ILY983110 IVU983104:IVU983110 JFQ983104:JFQ983110 JPM983104:JPM983110 JZI983104:JZI983110 KJE983104:KJE983110 KTA983104:KTA983110 LCW983104:LCW983110 LMS983104:LMS983110 LWO983104:LWO983110 MGK983104:MGK983110 MQG983104:MQG983110 NAC983104:NAC983110 NJY983104:NJY983110 NTU983104:NTU983110 ODQ983104:ODQ983110 ONM983104:ONM983110 OXI983104:OXI983110 PHE983104:PHE983110 PRA983104:PRA983110 QAW983104:QAW983110 QKS983104:QKS983110 QUO983104:QUO983110 REK983104:REK983110 ROG983104:ROG983110 RYC983104:RYC983110 SHY983104:SHY983110 SRU983104:SRU983110 TBQ983104:TBQ983110 TLM983104:TLM983110 TVI983104:TVI983110 UFE983104:UFE983110 UPA983104:UPA983110 UYW983104:UYW983110 VIS983104:VIS983110 VSO983104:VSO983110 WCK983104:WCK983110 WMG983104:WMG983110 WWC34:WWC62 WMG34:WMG62 WCK34:WCK62 VSO34:VSO62 VIS34:VIS62 UYW34:UYW62 UPA34:UPA62 UFE34:UFE62 TVI34:TVI62 TLM34:TLM62 TBQ34:TBQ62 SRU34:SRU62 SHY34:SHY62 RYC34:RYC62 ROG34:ROG62 REK34:REK62 QUO34:QUO62 QKS34:QKS62 QAW34:QAW62 PRA34:PRA62 PHE34:PHE62 OXI34:OXI62 ONM34:ONM62 ODQ34:ODQ62 NTU34:NTU62 NJY34:NJY62 NAC34:NAC62 MQG34:MQG62 MGK34:MGK62 LWO34:LWO62 LMS34:LMS62 LCW34:LCW62 KTA34:KTA62 KJE34:KJE62 JZI34:JZI62 JPM34:JPM62 JFQ34:JFQ62 IVU34:IVU62 ILY34:ILY62 ICC34:ICC62 HSG34:HSG62 HIK34:HIK62 GYO34:GYO62 GOS34:GOS62 GEW34:GEW62 FVA34:FVA62 FLE34:FLE62 FBI34:FBI62 ERM34:ERM62 EHQ34:EHQ62 DXU34:DXU62 DNY34:DNY62 DEC34:DEC62 CUG34:CUG62 CKK34:CKK62 CAO34:CAO62 BQS34:BQS62 BGW34:BGW62 AXA34:AXA62 ANE34:ANE62 ADI34:ADI62 TM34:TM62 JQ34:JQ62 U34:U62 WVY34:WVY62 WMC34:WMC62 WCG34:WCG62 VSK34:VSK62 VIO34:VIO62 UYS34:UYS62 UOW34:UOW62 UFA34:UFA62 TVE34:TVE62 TLI34:TLI62 TBM34:TBM62 SRQ34:SRQ62 SHU34:SHU62 RXY34:RXY62 ROC34:ROC62 REG34:REG62 QUK34:QUK62 QKO34:QKO62 QAS34:QAS62 PQW34:PQW62 PHA34:PHA62 OXE34:OXE62 ONI34:ONI62 ODM34:ODM62 NTQ34:NTQ62 NJU34:NJU62 MZY34:MZY62 MQC34:MQC62 MGG34:MGG62 LWK34:LWK62 LMO34:LMO62 LCS34:LCS62 KSW34:KSW62 KJA34:KJA62 JZE34:JZE62 JPI34:JPI62 JFM34:JFM62 IVQ34:IVQ62 ILU34:ILU62 IBY34:IBY62 HSC34:HSC62 HIG34:HIG62 GYK34:GYK62 GOO34:GOO62 GES34:GES62 FUW34:FUW62 FLA34:FLA62 FBE34:FBE62 ERI34:ERI62 EHM34:EHM62 DXQ34:DXQ62 DNU34:DNU62 DDY34:DDY62 CUC34:CUC62 CKG34:CKG62 CAK34:CAK62 BQO34:BQO62 BGS34:BGS62 AWW34:AWW62 ANA34:ANA62 ADE34:ADE62 TI34:TI62 JM34:JM62 Q34:Q62 WVN34:WVN62 WLR34:WLR62 WBV34:WBV62 VRZ34:VRZ62 VID34:VID62 UYH34:UYH62 UOL34:UOL62 UEP34:UEP62 TUT34:TUT62 TKX34:TKX62 TBB34:TBB62 SRF34:SRF62 SHJ34:SHJ62 RXN34:RXN62 RNR34:RNR62 RDV34:RDV62 QTZ34:QTZ62 QKD34:QKD62 QAH34:QAH62 PQL34:PQL62 PGP34:PGP62 OWT34:OWT62 OMX34:OMX62 ODB34:ODB62 NTF34:NTF62 NJJ34:NJJ62 MZN34:MZN62 MPR34:MPR62 MFV34:MFV62 LVZ34:LVZ62 LMD34:LMD62 LCH34:LCH62 KSL34:KSL62 KIP34:KIP62 JYT34:JYT62 JOX34:JOX62 JFB34:JFB62 IVF34:IVF62 ILJ34:ILJ62 IBN34:IBN62 HRR34:HRR62 HHV34:HHV62 GXZ34:GXZ62 GOD34:GOD62 GEH34:GEH62 FUL34:FUL62 FKP34:FKP62 FAT34:FAT62 EQX34:EQX62 EHB34:EHB62 DXF34:DXF62 DNJ34:DNJ62 DDN34:DDN62 CTR34:CTR62 CJV34:CJV62 BZZ34:BZZ62 BQD34:BQD62 BGH34:BGH62 AWL34:AWL62 AMP34:AMP62 ACT34:ACT62 SX34:SX62 JB34:JB62 F34:F62</xm:sqref>
        </x14:dataValidation>
        <x14:dataValidation type="list" allowBlank="1" showInputMessage="1" showErrorMessage="1">
          <x14:formula1>
            <xm:f>$C$95:$C$99</xm:f>
          </x14:formula1>
          <xm:sqref>WWB27:WWB32 E27:E32 JA27:JA32 SW27:SW32 ACS27:ACS32 AMO27:AMO32 AWK27:AWK32 BGG27:BGG32 BQC27:BQC32 BZY27:BZY32 CJU27:CJU32 CTQ27:CTQ32 DDM27:DDM32 DNI27:DNI32 DXE27:DXE32 EHA27:EHA32 EQW27:EQW32 FAS27:FAS32 FKO27:FKO32 FUK27:FUK32 GEG27:GEG32 GOC27:GOC32 GXY27:GXY32 HHU27:HHU32 HRQ27:HRQ32 IBM27:IBM32 ILI27:ILI32 IVE27:IVE32 JFA27:JFA32 JOW27:JOW32 JYS27:JYS32 KIO27:KIO32 KSK27:KSK32 LCG27:LCG32 LMC27:LMC32 LVY27:LVY32 MFU27:MFU32 MPQ27:MPQ32 MZM27:MZM32 NJI27:NJI32 NTE27:NTE32 ODA27:ODA32 OMW27:OMW32 OWS27:OWS32 PGO27:PGO32 PQK27:PQK32 QAG27:QAG32 QKC27:QKC32 QTY27:QTY32 RDU27:RDU32 RNQ27:RNQ32 RXM27:RXM32 SHI27:SHI32 SRE27:SRE32 TBA27:TBA32 TKW27:TKW32 TUS27:TUS32 UEO27:UEO32 UOK27:UOK32 UYG27:UYG32 VIC27:VIC32 VRY27:VRY32 WBU27:WBU32 WLQ27:WLQ32 E65590 JA65590 SW65590 ACS65590 AMO65590 AWK65590 BGG65590 BQC65590 BZY65590 CJU65590 CTQ65590 DDM65590 DNI65590 DXE65590 EHA65590 EQW65590 FAS65590 FKO65590 FUK65590 GEG65590 GOC65590 GXY65590 HHU65590 HRQ65590 IBM65590 ILI65590 IVE65590 JFA65590 JOW65590 JYS65590 KIO65590 KSK65590 LCG65590 LMC65590 LVY65590 MFU65590 MPQ65590 MZM65590 NJI65590 NTE65590 ODA65590 OMW65590 OWS65590 PGO65590 PQK65590 QAG65590 QKC65590 QTY65590 RDU65590 RNQ65590 RXM65590 SHI65590 SRE65590 TBA65590 TKW65590 TUS65590 UEO65590 UOK65590 UYG65590 VIC65590 VRY65590 WBU65590 WLQ65590 WVM65590 E131126 JA131126 SW131126 ACS131126 AMO131126 AWK131126 BGG131126 BQC131126 BZY131126 CJU131126 CTQ131126 DDM131126 DNI131126 DXE131126 EHA131126 EQW131126 FAS131126 FKO131126 FUK131126 GEG131126 GOC131126 GXY131126 HHU131126 HRQ131126 IBM131126 ILI131126 IVE131126 JFA131126 JOW131126 JYS131126 KIO131126 KSK131126 LCG131126 LMC131126 LVY131126 MFU131126 MPQ131126 MZM131126 NJI131126 NTE131126 ODA131126 OMW131126 OWS131126 PGO131126 PQK131126 QAG131126 QKC131126 QTY131126 RDU131126 RNQ131126 RXM131126 SHI131126 SRE131126 TBA131126 TKW131126 TUS131126 UEO131126 UOK131126 UYG131126 VIC131126 VRY131126 WBU131126 WLQ131126 WVM131126 E196662 JA196662 SW196662 ACS196662 AMO196662 AWK196662 BGG196662 BQC196662 BZY196662 CJU196662 CTQ196662 DDM196662 DNI196662 DXE196662 EHA196662 EQW196662 FAS196662 FKO196662 FUK196662 GEG196662 GOC196662 GXY196662 HHU196662 HRQ196662 IBM196662 ILI196662 IVE196662 JFA196662 JOW196662 JYS196662 KIO196662 KSK196662 LCG196662 LMC196662 LVY196662 MFU196662 MPQ196662 MZM196662 NJI196662 NTE196662 ODA196662 OMW196662 OWS196662 PGO196662 PQK196662 QAG196662 QKC196662 QTY196662 RDU196662 RNQ196662 RXM196662 SHI196662 SRE196662 TBA196662 TKW196662 TUS196662 UEO196662 UOK196662 UYG196662 VIC196662 VRY196662 WBU196662 WLQ196662 WVM196662 E262198 JA262198 SW262198 ACS262198 AMO262198 AWK262198 BGG262198 BQC262198 BZY262198 CJU262198 CTQ262198 DDM262198 DNI262198 DXE262198 EHA262198 EQW262198 FAS262198 FKO262198 FUK262198 GEG262198 GOC262198 GXY262198 HHU262198 HRQ262198 IBM262198 ILI262198 IVE262198 JFA262198 JOW262198 JYS262198 KIO262198 KSK262198 LCG262198 LMC262198 LVY262198 MFU262198 MPQ262198 MZM262198 NJI262198 NTE262198 ODA262198 OMW262198 OWS262198 PGO262198 PQK262198 QAG262198 QKC262198 QTY262198 RDU262198 RNQ262198 RXM262198 SHI262198 SRE262198 TBA262198 TKW262198 TUS262198 UEO262198 UOK262198 UYG262198 VIC262198 VRY262198 WBU262198 WLQ262198 WVM262198 E327734 JA327734 SW327734 ACS327734 AMO327734 AWK327734 BGG327734 BQC327734 BZY327734 CJU327734 CTQ327734 DDM327734 DNI327734 DXE327734 EHA327734 EQW327734 FAS327734 FKO327734 FUK327734 GEG327734 GOC327734 GXY327734 HHU327734 HRQ327734 IBM327734 ILI327734 IVE327734 JFA327734 JOW327734 JYS327734 KIO327734 KSK327734 LCG327734 LMC327734 LVY327734 MFU327734 MPQ327734 MZM327734 NJI327734 NTE327734 ODA327734 OMW327734 OWS327734 PGO327734 PQK327734 QAG327734 QKC327734 QTY327734 RDU327734 RNQ327734 RXM327734 SHI327734 SRE327734 TBA327734 TKW327734 TUS327734 UEO327734 UOK327734 UYG327734 VIC327734 VRY327734 WBU327734 WLQ327734 WVM327734 E393270 JA393270 SW393270 ACS393270 AMO393270 AWK393270 BGG393270 BQC393270 BZY393270 CJU393270 CTQ393270 DDM393270 DNI393270 DXE393270 EHA393270 EQW393270 FAS393270 FKO393270 FUK393270 GEG393270 GOC393270 GXY393270 HHU393270 HRQ393270 IBM393270 ILI393270 IVE393270 JFA393270 JOW393270 JYS393270 KIO393270 KSK393270 LCG393270 LMC393270 LVY393270 MFU393270 MPQ393270 MZM393270 NJI393270 NTE393270 ODA393270 OMW393270 OWS393270 PGO393270 PQK393270 QAG393270 QKC393270 QTY393270 RDU393270 RNQ393270 RXM393270 SHI393270 SRE393270 TBA393270 TKW393270 TUS393270 UEO393270 UOK393270 UYG393270 VIC393270 VRY393270 WBU393270 WLQ393270 WVM393270 E458806 JA458806 SW458806 ACS458806 AMO458806 AWK458806 BGG458806 BQC458806 BZY458806 CJU458806 CTQ458806 DDM458806 DNI458806 DXE458806 EHA458806 EQW458806 FAS458806 FKO458806 FUK458806 GEG458806 GOC458806 GXY458806 HHU458806 HRQ458806 IBM458806 ILI458806 IVE458806 JFA458806 JOW458806 JYS458806 KIO458806 KSK458806 LCG458806 LMC458806 LVY458806 MFU458806 MPQ458806 MZM458806 NJI458806 NTE458806 ODA458806 OMW458806 OWS458806 PGO458806 PQK458806 QAG458806 QKC458806 QTY458806 RDU458806 RNQ458806 RXM458806 SHI458806 SRE458806 TBA458806 TKW458806 TUS458806 UEO458806 UOK458806 UYG458806 VIC458806 VRY458806 WBU458806 WLQ458806 WVM458806 E524342 JA524342 SW524342 ACS524342 AMO524342 AWK524342 BGG524342 BQC524342 BZY524342 CJU524342 CTQ524342 DDM524342 DNI524342 DXE524342 EHA524342 EQW524342 FAS524342 FKO524342 FUK524342 GEG524342 GOC524342 GXY524342 HHU524342 HRQ524342 IBM524342 ILI524342 IVE524342 JFA524342 JOW524342 JYS524342 KIO524342 KSK524342 LCG524342 LMC524342 LVY524342 MFU524342 MPQ524342 MZM524342 NJI524342 NTE524342 ODA524342 OMW524342 OWS524342 PGO524342 PQK524342 QAG524342 QKC524342 QTY524342 RDU524342 RNQ524342 RXM524342 SHI524342 SRE524342 TBA524342 TKW524342 TUS524342 UEO524342 UOK524342 UYG524342 VIC524342 VRY524342 WBU524342 WLQ524342 WVM524342 E589878 JA589878 SW589878 ACS589878 AMO589878 AWK589878 BGG589878 BQC589878 BZY589878 CJU589878 CTQ589878 DDM589878 DNI589878 DXE589878 EHA589878 EQW589878 FAS589878 FKO589878 FUK589878 GEG589878 GOC589878 GXY589878 HHU589878 HRQ589878 IBM589878 ILI589878 IVE589878 JFA589878 JOW589878 JYS589878 KIO589878 KSK589878 LCG589878 LMC589878 LVY589878 MFU589878 MPQ589878 MZM589878 NJI589878 NTE589878 ODA589878 OMW589878 OWS589878 PGO589878 PQK589878 QAG589878 QKC589878 QTY589878 RDU589878 RNQ589878 RXM589878 SHI589878 SRE589878 TBA589878 TKW589878 TUS589878 UEO589878 UOK589878 UYG589878 VIC589878 VRY589878 WBU589878 WLQ589878 WVM589878 E655414 JA655414 SW655414 ACS655414 AMO655414 AWK655414 BGG655414 BQC655414 BZY655414 CJU655414 CTQ655414 DDM655414 DNI655414 DXE655414 EHA655414 EQW655414 FAS655414 FKO655414 FUK655414 GEG655414 GOC655414 GXY655414 HHU655414 HRQ655414 IBM655414 ILI655414 IVE655414 JFA655414 JOW655414 JYS655414 KIO655414 KSK655414 LCG655414 LMC655414 LVY655414 MFU655414 MPQ655414 MZM655414 NJI655414 NTE655414 ODA655414 OMW655414 OWS655414 PGO655414 PQK655414 QAG655414 QKC655414 QTY655414 RDU655414 RNQ655414 RXM655414 SHI655414 SRE655414 TBA655414 TKW655414 TUS655414 UEO655414 UOK655414 UYG655414 VIC655414 VRY655414 WBU655414 WLQ655414 WVM655414 E720950 JA720950 SW720950 ACS720950 AMO720950 AWK720950 BGG720950 BQC720950 BZY720950 CJU720950 CTQ720950 DDM720950 DNI720950 DXE720950 EHA720950 EQW720950 FAS720950 FKO720950 FUK720950 GEG720950 GOC720950 GXY720950 HHU720950 HRQ720950 IBM720950 ILI720950 IVE720950 JFA720950 JOW720950 JYS720950 KIO720950 KSK720950 LCG720950 LMC720950 LVY720950 MFU720950 MPQ720950 MZM720950 NJI720950 NTE720950 ODA720950 OMW720950 OWS720950 PGO720950 PQK720950 QAG720950 QKC720950 QTY720950 RDU720950 RNQ720950 RXM720950 SHI720950 SRE720950 TBA720950 TKW720950 TUS720950 UEO720950 UOK720950 UYG720950 VIC720950 VRY720950 WBU720950 WLQ720950 WVM720950 E786486 JA786486 SW786486 ACS786486 AMO786486 AWK786486 BGG786486 BQC786486 BZY786486 CJU786486 CTQ786486 DDM786486 DNI786486 DXE786486 EHA786486 EQW786486 FAS786486 FKO786486 FUK786486 GEG786486 GOC786486 GXY786486 HHU786486 HRQ786486 IBM786486 ILI786486 IVE786486 JFA786486 JOW786486 JYS786486 KIO786486 KSK786486 LCG786486 LMC786486 LVY786486 MFU786486 MPQ786486 MZM786486 NJI786486 NTE786486 ODA786486 OMW786486 OWS786486 PGO786486 PQK786486 QAG786486 QKC786486 QTY786486 RDU786486 RNQ786486 RXM786486 SHI786486 SRE786486 TBA786486 TKW786486 TUS786486 UEO786486 UOK786486 UYG786486 VIC786486 VRY786486 WBU786486 WLQ786486 WVM786486 E852022 JA852022 SW852022 ACS852022 AMO852022 AWK852022 BGG852022 BQC852022 BZY852022 CJU852022 CTQ852022 DDM852022 DNI852022 DXE852022 EHA852022 EQW852022 FAS852022 FKO852022 FUK852022 GEG852022 GOC852022 GXY852022 HHU852022 HRQ852022 IBM852022 ILI852022 IVE852022 JFA852022 JOW852022 JYS852022 KIO852022 KSK852022 LCG852022 LMC852022 LVY852022 MFU852022 MPQ852022 MZM852022 NJI852022 NTE852022 ODA852022 OMW852022 OWS852022 PGO852022 PQK852022 QAG852022 QKC852022 QTY852022 RDU852022 RNQ852022 RXM852022 SHI852022 SRE852022 TBA852022 TKW852022 TUS852022 UEO852022 UOK852022 UYG852022 VIC852022 VRY852022 WBU852022 WLQ852022 WVM852022 E917558 JA917558 SW917558 ACS917558 AMO917558 AWK917558 BGG917558 BQC917558 BZY917558 CJU917558 CTQ917558 DDM917558 DNI917558 DXE917558 EHA917558 EQW917558 FAS917558 FKO917558 FUK917558 GEG917558 GOC917558 GXY917558 HHU917558 HRQ917558 IBM917558 ILI917558 IVE917558 JFA917558 JOW917558 JYS917558 KIO917558 KSK917558 LCG917558 LMC917558 LVY917558 MFU917558 MPQ917558 MZM917558 NJI917558 NTE917558 ODA917558 OMW917558 OWS917558 PGO917558 PQK917558 QAG917558 QKC917558 QTY917558 RDU917558 RNQ917558 RXM917558 SHI917558 SRE917558 TBA917558 TKW917558 TUS917558 UEO917558 UOK917558 UYG917558 VIC917558 VRY917558 WBU917558 WLQ917558 WVM917558 E983094 JA983094 SW983094 ACS983094 AMO983094 AWK983094 BGG983094 BQC983094 BZY983094 CJU983094 CTQ983094 DDM983094 DNI983094 DXE983094 EHA983094 EQW983094 FAS983094 FKO983094 FUK983094 GEG983094 GOC983094 GXY983094 HHU983094 HRQ983094 IBM983094 ILI983094 IVE983094 JFA983094 JOW983094 JYS983094 KIO983094 KSK983094 LCG983094 LMC983094 LVY983094 MFU983094 MPQ983094 MZM983094 NJI983094 NTE983094 ODA983094 OMW983094 OWS983094 PGO983094 PQK983094 QAG983094 QKC983094 QTY983094 RDU983094 RNQ983094 RXM983094 SHI983094 SRE983094 TBA983094 TKW983094 TUS983094 UEO983094 UOK983094 UYG983094 VIC983094 VRY983094 WBU983094 WLQ983094 WVM983094 P64:P70 JL64:JL70 TH64:TH70 ADD64:ADD70 AMZ64:AMZ70 AWV64:AWV70 BGR64:BGR70 BQN64:BQN70 CAJ64:CAJ70 CKF64:CKF70 CUB64:CUB70 DDX64:DDX70 DNT64:DNT70 DXP64:DXP70 EHL64:EHL70 ERH64:ERH70 FBD64:FBD70 FKZ64:FKZ70 FUV64:FUV70 GER64:GER70 GON64:GON70 GYJ64:GYJ70 HIF64:HIF70 HSB64:HSB70 IBX64:IBX70 ILT64:ILT70 IVP64:IVP70 JFL64:JFL70 JPH64:JPH70 JZD64:JZD70 KIZ64:KIZ70 KSV64:KSV70 LCR64:LCR70 LMN64:LMN70 LWJ64:LWJ70 MGF64:MGF70 MQB64:MQB70 MZX64:MZX70 NJT64:NJT70 NTP64:NTP70 ODL64:ODL70 ONH64:ONH70 OXD64:OXD70 PGZ64:PGZ70 PQV64:PQV70 QAR64:QAR70 QKN64:QKN70 QUJ64:QUJ70 REF64:REF70 ROB64:ROB70 RXX64:RXX70 SHT64:SHT70 SRP64:SRP70 TBL64:TBL70 TLH64:TLH70 TVD64:TVD70 UEZ64:UEZ70 UOV64:UOV70 UYR64:UYR70 VIN64:VIN70 VSJ64:VSJ70 WCF64:WCF70 WMB64:WMB70 WVX64:WVX70 P65600:P65606 JL65600:JL65606 TH65600:TH65606 ADD65600:ADD65606 AMZ65600:AMZ65606 AWV65600:AWV65606 BGR65600:BGR65606 BQN65600:BQN65606 CAJ65600:CAJ65606 CKF65600:CKF65606 CUB65600:CUB65606 DDX65600:DDX65606 DNT65600:DNT65606 DXP65600:DXP65606 EHL65600:EHL65606 ERH65600:ERH65606 FBD65600:FBD65606 FKZ65600:FKZ65606 FUV65600:FUV65606 GER65600:GER65606 GON65600:GON65606 GYJ65600:GYJ65606 HIF65600:HIF65606 HSB65600:HSB65606 IBX65600:IBX65606 ILT65600:ILT65606 IVP65600:IVP65606 JFL65600:JFL65606 JPH65600:JPH65606 JZD65600:JZD65606 KIZ65600:KIZ65606 KSV65600:KSV65606 LCR65600:LCR65606 LMN65600:LMN65606 LWJ65600:LWJ65606 MGF65600:MGF65606 MQB65600:MQB65606 MZX65600:MZX65606 NJT65600:NJT65606 NTP65600:NTP65606 ODL65600:ODL65606 ONH65600:ONH65606 OXD65600:OXD65606 PGZ65600:PGZ65606 PQV65600:PQV65606 QAR65600:QAR65606 QKN65600:QKN65606 QUJ65600:QUJ65606 REF65600:REF65606 ROB65600:ROB65606 RXX65600:RXX65606 SHT65600:SHT65606 SRP65600:SRP65606 TBL65600:TBL65606 TLH65600:TLH65606 TVD65600:TVD65606 UEZ65600:UEZ65606 UOV65600:UOV65606 UYR65600:UYR65606 VIN65600:VIN65606 VSJ65600:VSJ65606 WCF65600:WCF65606 WMB65600:WMB65606 WVX65600:WVX65606 P131136:P131142 JL131136:JL131142 TH131136:TH131142 ADD131136:ADD131142 AMZ131136:AMZ131142 AWV131136:AWV131142 BGR131136:BGR131142 BQN131136:BQN131142 CAJ131136:CAJ131142 CKF131136:CKF131142 CUB131136:CUB131142 DDX131136:DDX131142 DNT131136:DNT131142 DXP131136:DXP131142 EHL131136:EHL131142 ERH131136:ERH131142 FBD131136:FBD131142 FKZ131136:FKZ131142 FUV131136:FUV131142 GER131136:GER131142 GON131136:GON131142 GYJ131136:GYJ131142 HIF131136:HIF131142 HSB131136:HSB131142 IBX131136:IBX131142 ILT131136:ILT131142 IVP131136:IVP131142 JFL131136:JFL131142 JPH131136:JPH131142 JZD131136:JZD131142 KIZ131136:KIZ131142 KSV131136:KSV131142 LCR131136:LCR131142 LMN131136:LMN131142 LWJ131136:LWJ131142 MGF131136:MGF131142 MQB131136:MQB131142 MZX131136:MZX131142 NJT131136:NJT131142 NTP131136:NTP131142 ODL131136:ODL131142 ONH131136:ONH131142 OXD131136:OXD131142 PGZ131136:PGZ131142 PQV131136:PQV131142 QAR131136:QAR131142 QKN131136:QKN131142 QUJ131136:QUJ131142 REF131136:REF131142 ROB131136:ROB131142 RXX131136:RXX131142 SHT131136:SHT131142 SRP131136:SRP131142 TBL131136:TBL131142 TLH131136:TLH131142 TVD131136:TVD131142 UEZ131136:UEZ131142 UOV131136:UOV131142 UYR131136:UYR131142 VIN131136:VIN131142 VSJ131136:VSJ131142 WCF131136:WCF131142 WMB131136:WMB131142 WVX131136:WVX131142 P196672:P196678 JL196672:JL196678 TH196672:TH196678 ADD196672:ADD196678 AMZ196672:AMZ196678 AWV196672:AWV196678 BGR196672:BGR196678 BQN196672:BQN196678 CAJ196672:CAJ196678 CKF196672:CKF196678 CUB196672:CUB196678 DDX196672:DDX196678 DNT196672:DNT196678 DXP196672:DXP196678 EHL196672:EHL196678 ERH196672:ERH196678 FBD196672:FBD196678 FKZ196672:FKZ196678 FUV196672:FUV196678 GER196672:GER196678 GON196672:GON196678 GYJ196672:GYJ196678 HIF196672:HIF196678 HSB196672:HSB196678 IBX196672:IBX196678 ILT196672:ILT196678 IVP196672:IVP196678 JFL196672:JFL196678 JPH196672:JPH196678 JZD196672:JZD196678 KIZ196672:KIZ196678 KSV196672:KSV196678 LCR196672:LCR196678 LMN196672:LMN196678 LWJ196672:LWJ196678 MGF196672:MGF196678 MQB196672:MQB196678 MZX196672:MZX196678 NJT196672:NJT196678 NTP196672:NTP196678 ODL196672:ODL196678 ONH196672:ONH196678 OXD196672:OXD196678 PGZ196672:PGZ196678 PQV196672:PQV196678 QAR196672:QAR196678 QKN196672:QKN196678 QUJ196672:QUJ196678 REF196672:REF196678 ROB196672:ROB196678 RXX196672:RXX196678 SHT196672:SHT196678 SRP196672:SRP196678 TBL196672:TBL196678 TLH196672:TLH196678 TVD196672:TVD196678 UEZ196672:UEZ196678 UOV196672:UOV196678 UYR196672:UYR196678 VIN196672:VIN196678 VSJ196672:VSJ196678 WCF196672:WCF196678 WMB196672:WMB196678 WVX196672:WVX196678 P262208:P262214 JL262208:JL262214 TH262208:TH262214 ADD262208:ADD262214 AMZ262208:AMZ262214 AWV262208:AWV262214 BGR262208:BGR262214 BQN262208:BQN262214 CAJ262208:CAJ262214 CKF262208:CKF262214 CUB262208:CUB262214 DDX262208:DDX262214 DNT262208:DNT262214 DXP262208:DXP262214 EHL262208:EHL262214 ERH262208:ERH262214 FBD262208:FBD262214 FKZ262208:FKZ262214 FUV262208:FUV262214 GER262208:GER262214 GON262208:GON262214 GYJ262208:GYJ262214 HIF262208:HIF262214 HSB262208:HSB262214 IBX262208:IBX262214 ILT262208:ILT262214 IVP262208:IVP262214 JFL262208:JFL262214 JPH262208:JPH262214 JZD262208:JZD262214 KIZ262208:KIZ262214 KSV262208:KSV262214 LCR262208:LCR262214 LMN262208:LMN262214 LWJ262208:LWJ262214 MGF262208:MGF262214 MQB262208:MQB262214 MZX262208:MZX262214 NJT262208:NJT262214 NTP262208:NTP262214 ODL262208:ODL262214 ONH262208:ONH262214 OXD262208:OXD262214 PGZ262208:PGZ262214 PQV262208:PQV262214 QAR262208:QAR262214 QKN262208:QKN262214 QUJ262208:QUJ262214 REF262208:REF262214 ROB262208:ROB262214 RXX262208:RXX262214 SHT262208:SHT262214 SRP262208:SRP262214 TBL262208:TBL262214 TLH262208:TLH262214 TVD262208:TVD262214 UEZ262208:UEZ262214 UOV262208:UOV262214 UYR262208:UYR262214 VIN262208:VIN262214 VSJ262208:VSJ262214 WCF262208:WCF262214 WMB262208:WMB262214 WVX262208:WVX262214 P327744:P327750 JL327744:JL327750 TH327744:TH327750 ADD327744:ADD327750 AMZ327744:AMZ327750 AWV327744:AWV327750 BGR327744:BGR327750 BQN327744:BQN327750 CAJ327744:CAJ327750 CKF327744:CKF327750 CUB327744:CUB327750 DDX327744:DDX327750 DNT327744:DNT327750 DXP327744:DXP327750 EHL327744:EHL327750 ERH327744:ERH327750 FBD327744:FBD327750 FKZ327744:FKZ327750 FUV327744:FUV327750 GER327744:GER327750 GON327744:GON327750 GYJ327744:GYJ327750 HIF327744:HIF327750 HSB327744:HSB327750 IBX327744:IBX327750 ILT327744:ILT327750 IVP327744:IVP327750 JFL327744:JFL327750 JPH327744:JPH327750 JZD327744:JZD327750 KIZ327744:KIZ327750 KSV327744:KSV327750 LCR327744:LCR327750 LMN327744:LMN327750 LWJ327744:LWJ327750 MGF327744:MGF327750 MQB327744:MQB327750 MZX327744:MZX327750 NJT327744:NJT327750 NTP327744:NTP327750 ODL327744:ODL327750 ONH327744:ONH327750 OXD327744:OXD327750 PGZ327744:PGZ327750 PQV327744:PQV327750 QAR327744:QAR327750 QKN327744:QKN327750 QUJ327744:QUJ327750 REF327744:REF327750 ROB327744:ROB327750 RXX327744:RXX327750 SHT327744:SHT327750 SRP327744:SRP327750 TBL327744:TBL327750 TLH327744:TLH327750 TVD327744:TVD327750 UEZ327744:UEZ327750 UOV327744:UOV327750 UYR327744:UYR327750 VIN327744:VIN327750 VSJ327744:VSJ327750 WCF327744:WCF327750 WMB327744:WMB327750 WVX327744:WVX327750 P393280:P393286 JL393280:JL393286 TH393280:TH393286 ADD393280:ADD393286 AMZ393280:AMZ393286 AWV393280:AWV393286 BGR393280:BGR393286 BQN393280:BQN393286 CAJ393280:CAJ393286 CKF393280:CKF393286 CUB393280:CUB393286 DDX393280:DDX393286 DNT393280:DNT393286 DXP393280:DXP393286 EHL393280:EHL393286 ERH393280:ERH393286 FBD393280:FBD393286 FKZ393280:FKZ393286 FUV393280:FUV393286 GER393280:GER393286 GON393280:GON393286 GYJ393280:GYJ393286 HIF393280:HIF393286 HSB393280:HSB393286 IBX393280:IBX393286 ILT393280:ILT393286 IVP393280:IVP393286 JFL393280:JFL393286 JPH393280:JPH393286 JZD393280:JZD393286 KIZ393280:KIZ393286 KSV393280:KSV393286 LCR393280:LCR393286 LMN393280:LMN393286 LWJ393280:LWJ393286 MGF393280:MGF393286 MQB393280:MQB393286 MZX393280:MZX393286 NJT393280:NJT393286 NTP393280:NTP393286 ODL393280:ODL393286 ONH393280:ONH393286 OXD393280:OXD393286 PGZ393280:PGZ393286 PQV393280:PQV393286 QAR393280:QAR393286 QKN393280:QKN393286 QUJ393280:QUJ393286 REF393280:REF393286 ROB393280:ROB393286 RXX393280:RXX393286 SHT393280:SHT393286 SRP393280:SRP393286 TBL393280:TBL393286 TLH393280:TLH393286 TVD393280:TVD393286 UEZ393280:UEZ393286 UOV393280:UOV393286 UYR393280:UYR393286 VIN393280:VIN393286 VSJ393280:VSJ393286 WCF393280:WCF393286 WMB393280:WMB393286 WVX393280:WVX393286 P458816:P458822 JL458816:JL458822 TH458816:TH458822 ADD458816:ADD458822 AMZ458816:AMZ458822 AWV458816:AWV458822 BGR458816:BGR458822 BQN458816:BQN458822 CAJ458816:CAJ458822 CKF458816:CKF458822 CUB458816:CUB458822 DDX458816:DDX458822 DNT458816:DNT458822 DXP458816:DXP458822 EHL458816:EHL458822 ERH458816:ERH458822 FBD458816:FBD458822 FKZ458816:FKZ458822 FUV458816:FUV458822 GER458816:GER458822 GON458816:GON458822 GYJ458816:GYJ458822 HIF458816:HIF458822 HSB458816:HSB458822 IBX458816:IBX458822 ILT458816:ILT458822 IVP458816:IVP458822 JFL458816:JFL458822 JPH458816:JPH458822 JZD458816:JZD458822 KIZ458816:KIZ458822 KSV458816:KSV458822 LCR458816:LCR458822 LMN458816:LMN458822 LWJ458816:LWJ458822 MGF458816:MGF458822 MQB458816:MQB458822 MZX458816:MZX458822 NJT458816:NJT458822 NTP458816:NTP458822 ODL458816:ODL458822 ONH458816:ONH458822 OXD458816:OXD458822 PGZ458816:PGZ458822 PQV458816:PQV458822 QAR458816:QAR458822 QKN458816:QKN458822 QUJ458816:QUJ458822 REF458816:REF458822 ROB458816:ROB458822 RXX458816:RXX458822 SHT458816:SHT458822 SRP458816:SRP458822 TBL458816:TBL458822 TLH458816:TLH458822 TVD458816:TVD458822 UEZ458816:UEZ458822 UOV458816:UOV458822 UYR458816:UYR458822 VIN458816:VIN458822 VSJ458816:VSJ458822 WCF458816:WCF458822 WMB458816:WMB458822 WVX458816:WVX458822 P524352:P524358 JL524352:JL524358 TH524352:TH524358 ADD524352:ADD524358 AMZ524352:AMZ524358 AWV524352:AWV524358 BGR524352:BGR524358 BQN524352:BQN524358 CAJ524352:CAJ524358 CKF524352:CKF524358 CUB524352:CUB524358 DDX524352:DDX524358 DNT524352:DNT524358 DXP524352:DXP524358 EHL524352:EHL524358 ERH524352:ERH524358 FBD524352:FBD524358 FKZ524352:FKZ524358 FUV524352:FUV524358 GER524352:GER524358 GON524352:GON524358 GYJ524352:GYJ524358 HIF524352:HIF524358 HSB524352:HSB524358 IBX524352:IBX524358 ILT524352:ILT524358 IVP524352:IVP524358 JFL524352:JFL524358 JPH524352:JPH524358 JZD524352:JZD524358 KIZ524352:KIZ524358 KSV524352:KSV524358 LCR524352:LCR524358 LMN524352:LMN524358 LWJ524352:LWJ524358 MGF524352:MGF524358 MQB524352:MQB524358 MZX524352:MZX524358 NJT524352:NJT524358 NTP524352:NTP524358 ODL524352:ODL524358 ONH524352:ONH524358 OXD524352:OXD524358 PGZ524352:PGZ524358 PQV524352:PQV524358 QAR524352:QAR524358 QKN524352:QKN524358 QUJ524352:QUJ524358 REF524352:REF524358 ROB524352:ROB524358 RXX524352:RXX524358 SHT524352:SHT524358 SRP524352:SRP524358 TBL524352:TBL524358 TLH524352:TLH524358 TVD524352:TVD524358 UEZ524352:UEZ524358 UOV524352:UOV524358 UYR524352:UYR524358 VIN524352:VIN524358 VSJ524352:VSJ524358 WCF524352:WCF524358 WMB524352:WMB524358 WVX524352:WVX524358 P589888:P589894 JL589888:JL589894 TH589888:TH589894 ADD589888:ADD589894 AMZ589888:AMZ589894 AWV589888:AWV589894 BGR589888:BGR589894 BQN589888:BQN589894 CAJ589888:CAJ589894 CKF589888:CKF589894 CUB589888:CUB589894 DDX589888:DDX589894 DNT589888:DNT589894 DXP589888:DXP589894 EHL589888:EHL589894 ERH589888:ERH589894 FBD589888:FBD589894 FKZ589888:FKZ589894 FUV589888:FUV589894 GER589888:GER589894 GON589888:GON589894 GYJ589888:GYJ589894 HIF589888:HIF589894 HSB589888:HSB589894 IBX589888:IBX589894 ILT589888:ILT589894 IVP589888:IVP589894 JFL589888:JFL589894 JPH589888:JPH589894 JZD589888:JZD589894 KIZ589888:KIZ589894 KSV589888:KSV589894 LCR589888:LCR589894 LMN589888:LMN589894 LWJ589888:LWJ589894 MGF589888:MGF589894 MQB589888:MQB589894 MZX589888:MZX589894 NJT589888:NJT589894 NTP589888:NTP589894 ODL589888:ODL589894 ONH589888:ONH589894 OXD589888:OXD589894 PGZ589888:PGZ589894 PQV589888:PQV589894 QAR589888:QAR589894 QKN589888:QKN589894 QUJ589888:QUJ589894 REF589888:REF589894 ROB589888:ROB589894 RXX589888:RXX589894 SHT589888:SHT589894 SRP589888:SRP589894 TBL589888:TBL589894 TLH589888:TLH589894 TVD589888:TVD589894 UEZ589888:UEZ589894 UOV589888:UOV589894 UYR589888:UYR589894 VIN589888:VIN589894 VSJ589888:VSJ589894 WCF589888:WCF589894 WMB589888:WMB589894 WVX589888:WVX589894 P655424:P655430 JL655424:JL655430 TH655424:TH655430 ADD655424:ADD655430 AMZ655424:AMZ655430 AWV655424:AWV655430 BGR655424:BGR655430 BQN655424:BQN655430 CAJ655424:CAJ655430 CKF655424:CKF655430 CUB655424:CUB655430 DDX655424:DDX655430 DNT655424:DNT655430 DXP655424:DXP655430 EHL655424:EHL655430 ERH655424:ERH655430 FBD655424:FBD655430 FKZ655424:FKZ655430 FUV655424:FUV655430 GER655424:GER655430 GON655424:GON655430 GYJ655424:GYJ655430 HIF655424:HIF655430 HSB655424:HSB655430 IBX655424:IBX655430 ILT655424:ILT655430 IVP655424:IVP655430 JFL655424:JFL655430 JPH655424:JPH655430 JZD655424:JZD655430 KIZ655424:KIZ655430 KSV655424:KSV655430 LCR655424:LCR655430 LMN655424:LMN655430 LWJ655424:LWJ655430 MGF655424:MGF655430 MQB655424:MQB655430 MZX655424:MZX655430 NJT655424:NJT655430 NTP655424:NTP655430 ODL655424:ODL655430 ONH655424:ONH655430 OXD655424:OXD655430 PGZ655424:PGZ655430 PQV655424:PQV655430 QAR655424:QAR655430 QKN655424:QKN655430 QUJ655424:QUJ655430 REF655424:REF655430 ROB655424:ROB655430 RXX655424:RXX655430 SHT655424:SHT655430 SRP655424:SRP655430 TBL655424:TBL655430 TLH655424:TLH655430 TVD655424:TVD655430 UEZ655424:UEZ655430 UOV655424:UOV655430 UYR655424:UYR655430 VIN655424:VIN655430 VSJ655424:VSJ655430 WCF655424:WCF655430 WMB655424:WMB655430 WVX655424:WVX655430 P720960:P720966 JL720960:JL720966 TH720960:TH720966 ADD720960:ADD720966 AMZ720960:AMZ720966 AWV720960:AWV720966 BGR720960:BGR720966 BQN720960:BQN720966 CAJ720960:CAJ720966 CKF720960:CKF720966 CUB720960:CUB720966 DDX720960:DDX720966 DNT720960:DNT720966 DXP720960:DXP720966 EHL720960:EHL720966 ERH720960:ERH720966 FBD720960:FBD720966 FKZ720960:FKZ720966 FUV720960:FUV720966 GER720960:GER720966 GON720960:GON720966 GYJ720960:GYJ720966 HIF720960:HIF720966 HSB720960:HSB720966 IBX720960:IBX720966 ILT720960:ILT720966 IVP720960:IVP720966 JFL720960:JFL720966 JPH720960:JPH720966 JZD720960:JZD720966 KIZ720960:KIZ720966 KSV720960:KSV720966 LCR720960:LCR720966 LMN720960:LMN720966 LWJ720960:LWJ720966 MGF720960:MGF720966 MQB720960:MQB720966 MZX720960:MZX720966 NJT720960:NJT720966 NTP720960:NTP720966 ODL720960:ODL720966 ONH720960:ONH720966 OXD720960:OXD720966 PGZ720960:PGZ720966 PQV720960:PQV720966 QAR720960:QAR720966 QKN720960:QKN720966 QUJ720960:QUJ720966 REF720960:REF720966 ROB720960:ROB720966 RXX720960:RXX720966 SHT720960:SHT720966 SRP720960:SRP720966 TBL720960:TBL720966 TLH720960:TLH720966 TVD720960:TVD720966 UEZ720960:UEZ720966 UOV720960:UOV720966 UYR720960:UYR720966 VIN720960:VIN720966 VSJ720960:VSJ720966 WCF720960:WCF720966 WMB720960:WMB720966 WVX720960:WVX720966 P786496:P786502 JL786496:JL786502 TH786496:TH786502 ADD786496:ADD786502 AMZ786496:AMZ786502 AWV786496:AWV786502 BGR786496:BGR786502 BQN786496:BQN786502 CAJ786496:CAJ786502 CKF786496:CKF786502 CUB786496:CUB786502 DDX786496:DDX786502 DNT786496:DNT786502 DXP786496:DXP786502 EHL786496:EHL786502 ERH786496:ERH786502 FBD786496:FBD786502 FKZ786496:FKZ786502 FUV786496:FUV786502 GER786496:GER786502 GON786496:GON786502 GYJ786496:GYJ786502 HIF786496:HIF786502 HSB786496:HSB786502 IBX786496:IBX786502 ILT786496:ILT786502 IVP786496:IVP786502 JFL786496:JFL786502 JPH786496:JPH786502 JZD786496:JZD786502 KIZ786496:KIZ786502 KSV786496:KSV786502 LCR786496:LCR786502 LMN786496:LMN786502 LWJ786496:LWJ786502 MGF786496:MGF786502 MQB786496:MQB786502 MZX786496:MZX786502 NJT786496:NJT786502 NTP786496:NTP786502 ODL786496:ODL786502 ONH786496:ONH786502 OXD786496:OXD786502 PGZ786496:PGZ786502 PQV786496:PQV786502 QAR786496:QAR786502 QKN786496:QKN786502 QUJ786496:QUJ786502 REF786496:REF786502 ROB786496:ROB786502 RXX786496:RXX786502 SHT786496:SHT786502 SRP786496:SRP786502 TBL786496:TBL786502 TLH786496:TLH786502 TVD786496:TVD786502 UEZ786496:UEZ786502 UOV786496:UOV786502 UYR786496:UYR786502 VIN786496:VIN786502 VSJ786496:VSJ786502 WCF786496:WCF786502 WMB786496:WMB786502 WVX786496:WVX786502 P852032:P852038 JL852032:JL852038 TH852032:TH852038 ADD852032:ADD852038 AMZ852032:AMZ852038 AWV852032:AWV852038 BGR852032:BGR852038 BQN852032:BQN852038 CAJ852032:CAJ852038 CKF852032:CKF852038 CUB852032:CUB852038 DDX852032:DDX852038 DNT852032:DNT852038 DXP852032:DXP852038 EHL852032:EHL852038 ERH852032:ERH852038 FBD852032:FBD852038 FKZ852032:FKZ852038 FUV852032:FUV852038 GER852032:GER852038 GON852032:GON852038 GYJ852032:GYJ852038 HIF852032:HIF852038 HSB852032:HSB852038 IBX852032:IBX852038 ILT852032:ILT852038 IVP852032:IVP852038 JFL852032:JFL852038 JPH852032:JPH852038 JZD852032:JZD852038 KIZ852032:KIZ852038 KSV852032:KSV852038 LCR852032:LCR852038 LMN852032:LMN852038 LWJ852032:LWJ852038 MGF852032:MGF852038 MQB852032:MQB852038 MZX852032:MZX852038 NJT852032:NJT852038 NTP852032:NTP852038 ODL852032:ODL852038 ONH852032:ONH852038 OXD852032:OXD852038 PGZ852032:PGZ852038 PQV852032:PQV852038 QAR852032:QAR852038 QKN852032:QKN852038 QUJ852032:QUJ852038 REF852032:REF852038 ROB852032:ROB852038 RXX852032:RXX852038 SHT852032:SHT852038 SRP852032:SRP852038 TBL852032:TBL852038 TLH852032:TLH852038 TVD852032:TVD852038 UEZ852032:UEZ852038 UOV852032:UOV852038 UYR852032:UYR852038 VIN852032:VIN852038 VSJ852032:VSJ852038 WCF852032:WCF852038 WMB852032:WMB852038 WVX852032:WVX852038 P917568:P917574 JL917568:JL917574 TH917568:TH917574 ADD917568:ADD917574 AMZ917568:AMZ917574 AWV917568:AWV917574 BGR917568:BGR917574 BQN917568:BQN917574 CAJ917568:CAJ917574 CKF917568:CKF917574 CUB917568:CUB917574 DDX917568:DDX917574 DNT917568:DNT917574 DXP917568:DXP917574 EHL917568:EHL917574 ERH917568:ERH917574 FBD917568:FBD917574 FKZ917568:FKZ917574 FUV917568:FUV917574 GER917568:GER917574 GON917568:GON917574 GYJ917568:GYJ917574 HIF917568:HIF917574 HSB917568:HSB917574 IBX917568:IBX917574 ILT917568:ILT917574 IVP917568:IVP917574 JFL917568:JFL917574 JPH917568:JPH917574 JZD917568:JZD917574 KIZ917568:KIZ917574 KSV917568:KSV917574 LCR917568:LCR917574 LMN917568:LMN917574 LWJ917568:LWJ917574 MGF917568:MGF917574 MQB917568:MQB917574 MZX917568:MZX917574 NJT917568:NJT917574 NTP917568:NTP917574 ODL917568:ODL917574 ONH917568:ONH917574 OXD917568:OXD917574 PGZ917568:PGZ917574 PQV917568:PQV917574 QAR917568:QAR917574 QKN917568:QKN917574 QUJ917568:QUJ917574 REF917568:REF917574 ROB917568:ROB917574 RXX917568:RXX917574 SHT917568:SHT917574 SRP917568:SRP917574 TBL917568:TBL917574 TLH917568:TLH917574 TVD917568:TVD917574 UEZ917568:UEZ917574 UOV917568:UOV917574 UYR917568:UYR917574 VIN917568:VIN917574 VSJ917568:VSJ917574 WCF917568:WCF917574 WMB917568:WMB917574 WVX917568:WVX917574 P983104:P983110 JL983104:JL983110 TH983104:TH983110 ADD983104:ADD983110 AMZ983104:AMZ983110 AWV983104:AWV983110 BGR983104:BGR983110 BQN983104:BQN983110 CAJ983104:CAJ983110 CKF983104:CKF983110 CUB983104:CUB983110 DDX983104:DDX983110 DNT983104:DNT983110 DXP983104:DXP983110 EHL983104:EHL983110 ERH983104:ERH983110 FBD983104:FBD983110 FKZ983104:FKZ983110 FUV983104:FUV983110 GER983104:GER983110 GON983104:GON983110 GYJ983104:GYJ983110 HIF983104:HIF983110 HSB983104:HSB983110 IBX983104:IBX983110 ILT983104:ILT983110 IVP983104:IVP983110 JFL983104:JFL983110 JPH983104:JPH983110 JZD983104:JZD983110 KIZ983104:KIZ983110 KSV983104:KSV983110 LCR983104:LCR983110 LMN983104:LMN983110 LWJ983104:LWJ983110 MGF983104:MGF983110 MQB983104:MQB983110 MZX983104:MZX983110 NJT983104:NJT983110 NTP983104:NTP983110 ODL983104:ODL983110 ONH983104:ONH983110 OXD983104:OXD983110 PGZ983104:PGZ983110 PQV983104:PQV983110 QAR983104:QAR983110 QKN983104:QKN983110 QUJ983104:QUJ983110 REF983104:REF983110 ROB983104:ROB983110 RXX983104:RXX983110 SHT983104:SHT983110 SRP983104:SRP983110 TBL983104:TBL983110 TLH983104:TLH983110 TVD983104:TVD983110 UEZ983104:UEZ983110 UOV983104:UOV983110 UYR983104:UYR983110 VIN983104:VIN983110 VSJ983104:VSJ983110 WCF983104:WCF983110 WMB983104:WMB983110 WVX983104:WVX983110 WVM27:WVM32 P27:P32 JL27:JL32 TH27:TH32 ADD27:ADD32 AMZ27:AMZ32 AWV27:AWV32 BGR27:BGR32 BQN27:BQN32 CAJ27:CAJ32 CKF27:CKF32 CUB27:CUB32 DDX27:DDX32 DNT27:DNT32 DXP27:DXP32 EHL27:EHL32 ERH27:ERH32 FBD27:FBD32 FKZ27:FKZ32 FUV27:FUV32 GER27:GER32 GON27:GON32 GYJ27:GYJ32 HIF27:HIF32 HSB27:HSB32 IBX27:IBX32 ILT27:ILT32 IVP27:IVP32 JFL27:JFL32 JPH27:JPH32 JZD27:JZD32 KIZ27:KIZ32 KSV27:KSV32 LCR27:LCR32 LMN27:LMN32 LWJ27:LWJ32 MGF27:MGF32 MQB27:MQB32 MZX27:MZX32 NJT27:NJT32 NTP27:NTP32 ODL27:ODL32 ONH27:ONH32 OXD27:OXD32 PGZ27:PGZ32 PQV27:PQV32 QAR27:QAR32 QKN27:QKN32 QUJ27:QUJ32 REF27:REF32 ROB27:ROB32 RXX27:RXX32 SHT27:SHT32 SRP27:SRP32 TBL27:TBL32 TLH27:TLH32 TVD27:TVD32 UEZ27:UEZ32 UOV27:UOV32 UYR27:UYR32 VIN27:VIN32 VSJ27:VSJ32 WCF27:WCF32 WMB27:WMB32 P65590 JL65590 TH65590 ADD65590 AMZ65590 AWV65590 BGR65590 BQN65590 CAJ65590 CKF65590 CUB65590 DDX65590 DNT65590 DXP65590 EHL65590 ERH65590 FBD65590 FKZ65590 FUV65590 GER65590 GON65590 GYJ65590 HIF65590 HSB65590 IBX65590 ILT65590 IVP65590 JFL65590 JPH65590 JZD65590 KIZ65590 KSV65590 LCR65590 LMN65590 LWJ65590 MGF65590 MQB65590 MZX65590 NJT65590 NTP65590 ODL65590 ONH65590 OXD65590 PGZ65590 PQV65590 QAR65590 QKN65590 QUJ65590 REF65590 ROB65590 RXX65590 SHT65590 SRP65590 TBL65590 TLH65590 TVD65590 UEZ65590 UOV65590 UYR65590 VIN65590 VSJ65590 WCF65590 WMB65590 WVX65590 P131126 JL131126 TH131126 ADD131126 AMZ131126 AWV131126 BGR131126 BQN131126 CAJ131126 CKF131126 CUB131126 DDX131126 DNT131126 DXP131126 EHL131126 ERH131126 FBD131126 FKZ131126 FUV131126 GER131126 GON131126 GYJ131126 HIF131126 HSB131126 IBX131126 ILT131126 IVP131126 JFL131126 JPH131126 JZD131126 KIZ131126 KSV131126 LCR131126 LMN131126 LWJ131126 MGF131126 MQB131126 MZX131126 NJT131126 NTP131126 ODL131126 ONH131126 OXD131126 PGZ131126 PQV131126 QAR131126 QKN131126 QUJ131126 REF131126 ROB131126 RXX131126 SHT131126 SRP131126 TBL131126 TLH131126 TVD131126 UEZ131126 UOV131126 UYR131126 VIN131126 VSJ131126 WCF131126 WMB131126 WVX131126 P196662 JL196662 TH196662 ADD196662 AMZ196662 AWV196662 BGR196662 BQN196662 CAJ196662 CKF196662 CUB196662 DDX196662 DNT196662 DXP196662 EHL196662 ERH196662 FBD196662 FKZ196662 FUV196662 GER196662 GON196662 GYJ196662 HIF196662 HSB196662 IBX196662 ILT196662 IVP196662 JFL196662 JPH196662 JZD196662 KIZ196662 KSV196662 LCR196662 LMN196662 LWJ196662 MGF196662 MQB196662 MZX196662 NJT196662 NTP196662 ODL196662 ONH196662 OXD196662 PGZ196662 PQV196662 QAR196662 QKN196662 QUJ196662 REF196662 ROB196662 RXX196662 SHT196662 SRP196662 TBL196662 TLH196662 TVD196662 UEZ196662 UOV196662 UYR196662 VIN196662 VSJ196662 WCF196662 WMB196662 WVX196662 P262198 JL262198 TH262198 ADD262198 AMZ262198 AWV262198 BGR262198 BQN262198 CAJ262198 CKF262198 CUB262198 DDX262198 DNT262198 DXP262198 EHL262198 ERH262198 FBD262198 FKZ262198 FUV262198 GER262198 GON262198 GYJ262198 HIF262198 HSB262198 IBX262198 ILT262198 IVP262198 JFL262198 JPH262198 JZD262198 KIZ262198 KSV262198 LCR262198 LMN262198 LWJ262198 MGF262198 MQB262198 MZX262198 NJT262198 NTP262198 ODL262198 ONH262198 OXD262198 PGZ262198 PQV262198 QAR262198 QKN262198 QUJ262198 REF262198 ROB262198 RXX262198 SHT262198 SRP262198 TBL262198 TLH262198 TVD262198 UEZ262198 UOV262198 UYR262198 VIN262198 VSJ262198 WCF262198 WMB262198 WVX262198 P327734 JL327734 TH327734 ADD327734 AMZ327734 AWV327734 BGR327734 BQN327734 CAJ327734 CKF327734 CUB327734 DDX327734 DNT327734 DXP327734 EHL327734 ERH327734 FBD327734 FKZ327734 FUV327734 GER327734 GON327734 GYJ327734 HIF327734 HSB327734 IBX327734 ILT327734 IVP327734 JFL327734 JPH327734 JZD327734 KIZ327734 KSV327734 LCR327734 LMN327734 LWJ327734 MGF327734 MQB327734 MZX327734 NJT327734 NTP327734 ODL327734 ONH327734 OXD327734 PGZ327734 PQV327734 QAR327734 QKN327734 QUJ327734 REF327734 ROB327734 RXX327734 SHT327734 SRP327734 TBL327734 TLH327734 TVD327734 UEZ327734 UOV327734 UYR327734 VIN327734 VSJ327734 WCF327734 WMB327734 WVX327734 P393270 JL393270 TH393270 ADD393270 AMZ393270 AWV393270 BGR393270 BQN393270 CAJ393270 CKF393270 CUB393270 DDX393270 DNT393270 DXP393270 EHL393270 ERH393270 FBD393270 FKZ393270 FUV393270 GER393270 GON393270 GYJ393270 HIF393270 HSB393270 IBX393270 ILT393270 IVP393270 JFL393270 JPH393270 JZD393270 KIZ393270 KSV393270 LCR393270 LMN393270 LWJ393270 MGF393270 MQB393270 MZX393270 NJT393270 NTP393270 ODL393270 ONH393270 OXD393270 PGZ393270 PQV393270 QAR393270 QKN393270 QUJ393270 REF393270 ROB393270 RXX393270 SHT393270 SRP393270 TBL393270 TLH393270 TVD393270 UEZ393270 UOV393270 UYR393270 VIN393270 VSJ393270 WCF393270 WMB393270 WVX393270 P458806 JL458806 TH458806 ADD458806 AMZ458806 AWV458806 BGR458806 BQN458806 CAJ458806 CKF458806 CUB458806 DDX458806 DNT458806 DXP458806 EHL458806 ERH458806 FBD458806 FKZ458806 FUV458806 GER458806 GON458806 GYJ458806 HIF458806 HSB458806 IBX458806 ILT458806 IVP458806 JFL458806 JPH458806 JZD458806 KIZ458806 KSV458806 LCR458806 LMN458806 LWJ458806 MGF458806 MQB458806 MZX458806 NJT458806 NTP458806 ODL458806 ONH458806 OXD458806 PGZ458806 PQV458806 QAR458806 QKN458806 QUJ458806 REF458806 ROB458806 RXX458806 SHT458806 SRP458806 TBL458806 TLH458806 TVD458806 UEZ458806 UOV458806 UYR458806 VIN458806 VSJ458806 WCF458806 WMB458806 WVX458806 P524342 JL524342 TH524342 ADD524342 AMZ524342 AWV524342 BGR524342 BQN524342 CAJ524342 CKF524342 CUB524342 DDX524342 DNT524342 DXP524342 EHL524342 ERH524342 FBD524342 FKZ524342 FUV524342 GER524342 GON524342 GYJ524342 HIF524342 HSB524342 IBX524342 ILT524342 IVP524342 JFL524342 JPH524342 JZD524342 KIZ524342 KSV524342 LCR524342 LMN524342 LWJ524342 MGF524342 MQB524342 MZX524342 NJT524342 NTP524342 ODL524342 ONH524342 OXD524342 PGZ524342 PQV524342 QAR524342 QKN524342 QUJ524342 REF524342 ROB524342 RXX524342 SHT524342 SRP524342 TBL524342 TLH524342 TVD524342 UEZ524342 UOV524342 UYR524342 VIN524342 VSJ524342 WCF524342 WMB524342 WVX524342 P589878 JL589878 TH589878 ADD589878 AMZ589878 AWV589878 BGR589878 BQN589878 CAJ589878 CKF589878 CUB589878 DDX589878 DNT589878 DXP589878 EHL589878 ERH589878 FBD589878 FKZ589878 FUV589878 GER589878 GON589878 GYJ589878 HIF589878 HSB589878 IBX589878 ILT589878 IVP589878 JFL589878 JPH589878 JZD589878 KIZ589878 KSV589878 LCR589878 LMN589878 LWJ589878 MGF589878 MQB589878 MZX589878 NJT589878 NTP589878 ODL589878 ONH589878 OXD589878 PGZ589878 PQV589878 QAR589878 QKN589878 QUJ589878 REF589878 ROB589878 RXX589878 SHT589878 SRP589878 TBL589878 TLH589878 TVD589878 UEZ589878 UOV589878 UYR589878 VIN589878 VSJ589878 WCF589878 WMB589878 WVX589878 P655414 JL655414 TH655414 ADD655414 AMZ655414 AWV655414 BGR655414 BQN655414 CAJ655414 CKF655414 CUB655414 DDX655414 DNT655414 DXP655414 EHL655414 ERH655414 FBD655414 FKZ655414 FUV655414 GER655414 GON655414 GYJ655414 HIF655414 HSB655414 IBX655414 ILT655414 IVP655414 JFL655414 JPH655414 JZD655414 KIZ655414 KSV655414 LCR655414 LMN655414 LWJ655414 MGF655414 MQB655414 MZX655414 NJT655414 NTP655414 ODL655414 ONH655414 OXD655414 PGZ655414 PQV655414 QAR655414 QKN655414 QUJ655414 REF655414 ROB655414 RXX655414 SHT655414 SRP655414 TBL655414 TLH655414 TVD655414 UEZ655414 UOV655414 UYR655414 VIN655414 VSJ655414 WCF655414 WMB655414 WVX655414 P720950 JL720950 TH720950 ADD720950 AMZ720950 AWV720950 BGR720950 BQN720950 CAJ720950 CKF720950 CUB720950 DDX720950 DNT720950 DXP720950 EHL720950 ERH720950 FBD720950 FKZ720950 FUV720950 GER720950 GON720950 GYJ720950 HIF720950 HSB720950 IBX720950 ILT720950 IVP720950 JFL720950 JPH720950 JZD720950 KIZ720950 KSV720950 LCR720950 LMN720950 LWJ720950 MGF720950 MQB720950 MZX720950 NJT720950 NTP720950 ODL720950 ONH720950 OXD720950 PGZ720950 PQV720950 QAR720950 QKN720950 QUJ720950 REF720950 ROB720950 RXX720950 SHT720950 SRP720950 TBL720950 TLH720950 TVD720950 UEZ720950 UOV720950 UYR720950 VIN720950 VSJ720950 WCF720950 WMB720950 WVX720950 P786486 JL786486 TH786486 ADD786486 AMZ786486 AWV786486 BGR786486 BQN786486 CAJ786486 CKF786486 CUB786486 DDX786486 DNT786486 DXP786486 EHL786486 ERH786486 FBD786486 FKZ786486 FUV786486 GER786486 GON786486 GYJ786486 HIF786486 HSB786486 IBX786486 ILT786486 IVP786486 JFL786486 JPH786486 JZD786486 KIZ786486 KSV786486 LCR786486 LMN786486 LWJ786486 MGF786486 MQB786486 MZX786486 NJT786486 NTP786486 ODL786486 ONH786486 OXD786486 PGZ786486 PQV786486 QAR786486 QKN786486 QUJ786486 REF786486 ROB786486 RXX786486 SHT786486 SRP786486 TBL786486 TLH786486 TVD786486 UEZ786486 UOV786486 UYR786486 VIN786486 VSJ786486 WCF786486 WMB786486 WVX786486 P852022 JL852022 TH852022 ADD852022 AMZ852022 AWV852022 BGR852022 BQN852022 CAJ852022 CKF852022 CUB852022 DDX852022 DNT852022 DXP852022 EHL852022 ERH852022 FBD852022 FKZ852022 FUV852022 GER852022 GON852022 GYJ852022 HIF852022 HSB852022 IBX852022 ILT852022 IVP852022 JFL852022 JPH852022 JZD852022 KIZ852022 KSV852022 LCR852022 LMN852022 LWJ852022 MGF852022 MQB852022 MZX852022 NJT852022 NTP852022 ODL852022 ONH852022 OXD852022 PGZ852022 PQV852022 QAR852022 QKN852022 QUJ852022 REF852022 ROB852022 RXX852022 SHT852022 SRP852022 TBL852022 TLH852022 TVD852022 UEZ852022 UOV852022 UYR852022 VIN852022 VSJ852022 WCF852022 WMB852022 WVX852022 P917558 JL917558 TH917558 ADD917558 AMZ917558 AWV917558 BGR917558 BQN917558 CAJ917558 CKF917558 CUB917558 DDX917558 DNT917558 DXP917558 EHL917558 ERH917558 FBD917558 FKZ917558 FUV917558 GER917558 GON917558 GYJ917558 HIF917558 HSB917558 IBX917558 ILT917558 IVP917558 JFL917558 JPH917558 JZD917558 KIZ917558 KSV917558 LCR917558 LMN917558 LWJ917558 MGF917558 MQB917558 MZX917558 NJT917558 NTP917558 ODL917558 ONH917558 OXD917558 PGZ917558 PQV917558 QAR917558 QKN917558 QUJ917558 REF917558 ROB917558 RXX917558 SHT917558 SRP917558 TBL917558 TLH917558 TVD917558 UEZ917558 UOV917558 UYR917558 VIN917558 VSJ917558 WCF917558 WMB917558 WVX917558 P983094 JL983094 TH983094 ADD983094 AMZ983094 AWV983094 BGR983094 BQN983094 CAJ983094 CKF983094 CUB983094 DDX983094 DNT983094 DXP983094 EHL983094 ERH983094 FBD983094 FKZ983094 FUV983094 GER983094 GON983094 GYJ983094 HIF983094 HSB983094 IBX983094 ILT983094 IVP983094 JFL983094 JPH983094 JZD983094 KIZ983094 KSV983094 LCR983094 LMN983094 LWJ983094 MGF983094 MQB983094 MZX983094 NJT983094 NTP983094 ODL983094 ONH983094 OXD983094 PGZ983094 PQV983094 QAR983094 QKN983094 QUJ983094 REF983094 ROB983094 RXX983094 SHT983094 SRP983094 TBL983094 TLH983094 TVD983094 UEZ983094 UOV983094 UYR983094 VIN983094 VSJ983094 WCF983094 WMB983094 WVX983094 P72:P78 JL72:JL78 TH72:TH78 ADD72:ADD78 AMZ72:AMZ78 AWV72:AWV78 BGR72:BGR78 BQN72:BQN78 CAJ72:CAJ78 CKF72:CKF78 CUB72:CUB78 DDX72:DDX78 DNT72:DNT78 DXP72:DXP78 EHL72:EHL78 ERH72:ERH78 FBD72:FBD78 FKZ72:FKZ78 FUV72:FUV78 GER72:GER78 GON72:GON78 GYJ72:GYJ78 HIF72:HIF78 HSB72:HSB78 IBX72:IBX78 ILT72:ILT78 IVP72:IVP78 JFL72:JFL78 JPH72:JPH78 JZD72:JZD78 KIZ72:KIZ78 KSV72:KSV78 LCR72:LCR78 LMN72:LMN78 LWJ72:LWJ78 MGF72:MGF78 MQB72:MQB78 MZX72:MZX78 NJT72:NJT78 NTP72:NTP78 ODL72:ODL78 ONH72:ONH78 OXD72:OXD78 PGZ72:PGZ78 PQV72:PQV78 QAR72:QAR78 QKN72:QKN78 QUJ72:QUJ78 REF72:REF78 ROB72:ROB78 RXX72:RXX78 SHT72:SHT78 SRP72:SRP78 TBL72:TBL78 TLH72:TLH78 TVD72:TVD78 UEZ72:UEZ78 UOV72:UOV78 UYR72:UYR78 VIN72:VIN78 VSJ72:VSJ78 WCF72:WCF78 WMB72:WMB78 WVX72:WVX78 P65608:P65614 JL65608:JL65614 TH65608:TH65614 ADD65608:ADD65614 AMZ65608:AMZ65614 AWV65608:AWV65614 BGR65608:BGR65614 BQN65608:BQN65614 CAJ65608:CAJ65614 CKF65608:CKF65614 CUB65608:CUB65614 DDX65608:DDX65614 DNT65608:DNT65614 DXP65608:DXP65614 EHL65608:EHL65614 ERH65608:ERH65614 FBD65608:FBD65614 FKZ65608:FKZ65614 FUV65608:FUV65614 GER65608:GER65614 GON65608:GON65614 GYJ65608:GYJ65614 HIF65608:HIF65614 HSB65608:HSB65614 IBX65608:IBX65614 ILT65608:ILT65614 IVP65608:IVP65614 JFL65608:JFL65614 JPH65608:JPH65614 JZD65608:JZD65614 KIZ65608:KIZ65614 KSV65608:KSV65614 LCR65608:LCR65614 LMN65608:LMN65614 LWJ65608:LWJ65614 MGF65608:MGF65614 MQB65608:MQB65614 MZX65608:MZX65614 NJT65608:NJT65614 NTP65608:NTP65614 ODL65608:ODL65614 ONH65608:ONH65614 OXD65608:OXD65614 PGZ65608:PGZ65614 PQV65608:PQV65614 QAR65608:QAR65614 QKN65608:QKN65614 QUJ65608:QUJ65614 REF65608:REF65614 ROB65608:ROB65614 RXX65608:RXX65614 SHT65608:SHT65614 SRP65608:SRP65614 TBL65608:TBL65614 TLH65608:TLH65614 TVD65608:TVD65614 UEZ65608:UEZ65614 UOV65608:UOV65614 UYR65608:UYR65614 VIN65608:VIN65614 VSJ65608:VSJ65614 WCF65608:WCF65614 WMB65608:WMB65614 WVX65608:WVX65614 P131144:P131150 JL131144:JL131150 TH131144:TH131150 ADD131144:ADD131150 AMZ131144:AMZ131150 AWV131144:AWV131150 BGR131144:BGR131150 BQN131144:BQN131150 CAJ131144:CAJ131150 CKF131144:CKF131150 CUB131144:CUB131150 DDX131144:DDX131150 DNT131144:DNT131150 DXP131144:DXP131150 EHL131144:EHL131150 ERH131144:ERH131150 FBD131144:FBD131150 FKZ131144:FKZ131150 FUV131144:FUV131150 GER131144:GER131150 GON131144:GON131150 GYJ131144:GYJ131150 HIF131144:HIF131150 HSB131144:HSB131150 IBX131144:IBX131150 ILT131144:ILT131150 IVP131144:IVP131150 JFL131144:JFL131150 JPH131144:JPH131150 JZD131144:JZD131150 KIZ131144:KIZ131150 KSV131144:KSV131150 LCR131144:LCR131150 LMN131144:LMN131150 LWJ131144:LWJ131150 MGF131144:MGF131150 MQB131144:MQB131150 MZX131144:MZX131150 NJT131144:NJT131150 NTP131144:NTP131150 ODL131144:ODL131150 ONH131144:ONH131150 OXD131144:OXD131150 PGZ131144:PGZ131150 PQV131144:PQV131150 QAR131144:QAR131150 QKN131144:QKN131150 QUJ131144:QUJ131150 REF131144:REF131150 ROB131144:ROB131150 RXX131144:RXX131150 SHT131144:SHT131150 SRP131144:SRP131150 TBL131144:TBL131150 TLH131144:TLH131150 TVD131144:TVD131150 UEZ131144:UEZ131150 UOV131144:UOV131150 UYR131144:UYR131150 VIN131144:VIN131150 VSJ131144:VSJ131150 WCF131144:WCF131150 WMB131144:WMB131150 WVX131144:WVX131150 P196680:P196686 JL196680:JL196686 TH196680:TH196686 ADD196680:ADD196686 AMZ196680:AMZ196686 AWV196680:AWV196686 BGR196680:BGR196686 BQN196680:BQN196686 CAJ196680:CAJ196686 CKF196680:CKF196686 CUB196680:CUB196686 DDX196680:DDX196686 DNT196680:DNT196686 DXP196680:DXP196686 EHL196680:EHL196686 ERH196680:ERH196686 FBD196680:FBD196686 FKZ196680:FKZ196686 FUV196680:FUV196686 GER196680:GER196686 GON196680:GON196686 GYJ196680:GYJ196686 HIF196680:HIF196686 HSB196680:HSB196686 IBX196680:IBX196686 ILT196680:ILT196686 IVP196680:IVP196686 JFL196680:JFL196686 JPH196680:JPH196686 JZD196680:JZD196686 KIZ196680:KIZ196686 KSV196680:KSV196686 LCR196680:LCR196686 LMN196680:LMN196686 LWJ196680:LWJ196686 MGF196680:MGF196686 MQB196680:MQB196686 MZX196680:MZX196686 NJT196680:NJT196686 NTP196680:NTP196686 ODL196680:ODL196686 ONH196680:ONH196686 OXD196680:OXD196686 PGZ196680:PGZ196686 PQV196680:PQV196686 QAR196680:QAR196686 QKN196680:QKN196686 QUJ196680:QUJ196686 REF196680:REF196686 ROB196680:ROB196686 RXX196680:RXX196686 SHT196680:SHT196686 SRP196680:SRP196686 TBL196680:TBL196686 TLH196680:TLH196686 TVD196680:TVD196686 UEZ196680:UEZ196686 UOV196680:UOV196686 UYR196680:UYR196686 VIN196680:VIN196686 VSJ196680:VSJ196686 WCF196680:WCF196686 WMB196680:WMB196686 WVX196680:WVX196686 P262216:P262222 JL262216:JL262222 TH262216:TH262222 ADD262216:ADD262222 AMZ262216:AMZ262222 AWV262216:AWV262222 BGR262216:BGR262222 BQN262216:BQN262222 CAJ262216:CAJ262222 CKF262216:CKF262222 CUB262216:CUB262222 DDX262216:DDX262222 DNT262216:DNT262222 DXP262216:DXP262222 EHL262216:EHL262222 ERH262216:ERH262222 FBD262216:FBD262222 FKZ262216:FKZ262222 FUV262216:FUV262222 GER262216:GER262222 GON262216:GON262222 GYJ262216:GYJ262222 HIF262216:HIF262222 HSB262216:HSB262222 IBX262216:IBX262222 ILT262216:ILT262222 IVP262216:IVP262222 JFL262216:JFL262222 JPH262216:JPH262222 JZD262216:JZD262222 KIZ262216:KIZ262222 KSV262216:KSV262222 LCR262216:LCR262222 LMN262216:LMN262222 LWJ262216:LWJ262222 MGF262216:MGF262222 MQB262216:MQB262222 MZX262216:MZX262222 NJT262216:NJT262222 NTP262216:NTP262222 ODL262216:ODL262222 ONH262216:ONH262222 OXD262216:OXD262222 PGZ262216:PGZ262222 PQV262216:PQV262222 QAR262216:QAR262222 QKN262216:QKN262222 QUJ262216:QUJ262222 REF262216:REF262222 ROB262216:ROB262222 RXX262216:RXX262222 SHT262216:SHT262222 SRP262216:SRP262222 TBL262216:TBL262222 TLH262216:TLH262222 TVD262216:TVD262222 UEZ262216:UEZ262222 UOV262216:UOV262222 UYR262216:UYR262222 VIN262216:VIN262222 VSJ262216:VSJ262222 WCF262216:WCF262222 WMB262216:WMB262222 WVX262216:WVX262222 P327752:P327758 JL327752:JL327758 TH327752:TH327758 ADD327752:ADD327758 AMZ327752:AMZ327758 AWV327752:AWV327758 BGR327752:BGR327758 BQN327752:BQN327758 CAJ327752:CAJ327758 CKF327752:CKF327758 CUB327752:CUB327758 DDX327752:DDX327758 DNT327752:DNT327758 DXP327752:DXP327758 EHL327752:EHL327758 ERH327752:ERH327758 FBD327752:FBD327758 FKZ327752:FKZ327758 FUV327752:FUV327758 GER327752:GER327758 GON327752:GON327758 GYJ327752:GYJ327758 HIF327752:HIF327758 HSB327752:HSB327758 IBX327752:IBX327758 ILT327752:ILT327758 IVP327752:IVP327758 JFL327752:JFL327758 JPH327752:JPH327758 JZD327752:JZD327758 KIZ327752:KIZ327758 KSV327752:KSV327758 LCR327752:LCR327758 LMN327752:LMN327758 LWJ327752:LWJ327758 MGF327752:MGF327758 MQB327752:MQB327758 MZX327752:MZX327758 NJT327752:NJT327758 NTP327752:NTP327758 ODL327752:ODL327758 ONH327752:ONH327758 OXD327752:OXD327758 PGZ327752:PGZ327758 PQV327752:PQV327758 QAR327752:QAR327758 QKN327752:QKN327758 QUJ327752:QUJ327758 REF327752:REF327758 ROB327752:ROB327758 RXX327752:RXX327758 SHT327752:SHT327758 SRP327752:SRP327758 TBL327752:TBL327758 TLH327752:TLH327758 TVD327752:TVD327758 UEZ327752:UEZ327758 UOV327752:UOV327758 UYR327752:UYR327758 VIN327752:VIN327758 VSJ327752:VSJ327758 WCF327752:WCF327758 WMB327752:WMB327758 WVX327752:WVX327758 P393288:P393294 JL393288:JL393294 TH393288:TH393294 ADD393288:ADD393294 AMZ393288:AMZ393294 AWV393288:AWV393294 BGR393288:BGR393294 BQN393288:BQN393294 CAJ393288:CAJ393294 CKF393288:CKF393294 CUB393288:CUB393294 DDX393288:DDX393294 DNT393288:DNT393294 DXP393288:DXP393294 EHL393288:EHL393294 ERH393288:ERH393294 FBD393288:FBD393294 FKZ393288:FKZ393294 FUV393288:FUV393294 GER393288:GER393294 GON393288:GON393294 GYJ393288:GYJ393294 HIF393288:HIF393294 HSB393288:HSB393294 IBX393288:IBX393294 ILT393288:ILT393294 IVP393288:IVP393294 JFL393288:JFL393294 JPH393288:JPH393294 JZD393288:JZD393294 KIZ393288:KIZ393294 KSV393288:KSV393294 LCR393288:LCR393294 LMN393288:LMN393294 LWJ393288:LWJ393294 MGF393288:MGF393294 MQB393288:MQB393294 MZX393288:MZX393294 NJT393288:NJT393294 NTP393288:NTP393294 ODL393288:ODL393294 ONH393288:ONH393294 OXD393288:OXD393294 PGZ393288:PGZ393294 PQV393288:PQV393294 QAR393288:QAR393294 QKN393288:QKN393294 QUJ393288:QUJ393294 REF393288:REF393294 ROB393288:ROB393294 RXX393288:RXX393294 SHT393288:SHT393294 SRP393288:SRP393294 TBL393288:TBL393294 TLH393288:TLH393294 TVD393288:TVD393294 UEZ393288:UEZ393294 UOV393288:UOV393294 UYR393288:UYR393294 VIN393288:VIN393294 VSJ393288:VSJ393294 WCF393288:WCF393294 WMB393288:WMB393294 WVX393288:WVX393294 P458824:P458830 JL458824:JL458830 TH458824:TH458830 ADD458824:ADD458830 AMZ458824:AMZ458830 AWV458824:AWV458830 BGR458824:BGR458830 BQN458824:BQN458830 CAJ458824:CAJ458830 CKF458824:CKF458830 CUB458824:CUB458830 DDX458824:DDX458830 DNT458824:DNT458830 DXP458824:DXP458830 EHL458824:EHL458830 ERH458824:ERH458830 FBD458824:FBD458830 FKZ458824:FKZ458830 FUV458824:FUV458830 GER458824:GER458830 GON458824:GON458830 GYJ458824:GYJ458830 HIF458824:HIF458830 HSB458824:HSB458830 IBX458824:IBX458830 ILT458824:ILT458830 IVP458824:IVP458830 JFL458824:JFL458830 JPH458824:JPH458830 JZD458824:JZD458830 KIZ458824:KIZ458830 KSV458824:KSV458830 LCR458824:LCR458830 LMN458824:LMN458830 LWJ458824:LWJ458830 MGF458824:MGF458830 MQB458824:MQB458830 MZX458824:MZX458830 NJT458824:NJT458830 NTP458824:NTP458830 ODL458824:ODL458830 ONH458824:ONH458830 OXD458824:OXD458830 PGZ458824:PGZ458830 PQV458824:PQV458830 QAR458824:QAR458830 QKN458824:QKN458830 QUJ458824:QUJ458830 REF458824:REF458830 ROB458824:ROB458830 RXX458824:RXX458830 SHT458824:SHT458830 SRP458824:SRP458830 TBL458824:TBL458830 TLH458824:TLH458830 TVD458824:TVD458830 UEZ458824:UEZ458830 UOV458824:UOV458830 UYR458824:UYR458830 VIN458824:VIN458830 VSJ458824:VSJ458830 WCF458824:WCF458830 WMB458824:WMB458830 WVX458824:WVX458830 P524360:P524366 JL524360:JL524366 TH524360:TH524366 ADD524360:ADD524366 AMZ524360:AMZ524366 AWV524360:AWV524366 BGR524360:BGR524366 BQN524360:BQN524366 CAJ524360:CAJ524366 CKF524360:CKF524366 CUB524360:CUB524366 DDX524360:DDX524366 DNT524360:DNT524366 DXP524360:DXP524366 EHL524360:EHL524366 ERH524360:ERH524366 FBD524360:FBD524366 FKZ524360:FKZ524366 FUV524360:FUV524366 GER524360:GER524366 GON524360:GON524366 GYJ524360:GYJ524366 HIF524360:HIF524366 HSB524360:HSB524366 IBX524360:IBX524366 ILT524360:ILT524366 IVP524360:IVP524366 JFL524360:JFL524366 JPH524360:JPH524366 JZD524360:JZD524366 KIZ524360:KIZ524366 KSV524360:KSV524366 LCR524360:LCR524366 LMN524360:LMN524366 LWJ524360:LWJ524366 MGF524360:MGF524366 MQB524360:MQB524366 MZX524360:MZX524366 NJT524360:NJT524366 NTP524360:NTP524366 ODL524360:ODL524366 ONH524360:ONH524366 OXD524360:OXD524366 PGZ524360:PGZ524366 PQV524360:PQV524366 QAR524360:QAR524366 QKN524360:QKN524366 QUJ524360:QUJ524366 REF524360:REF524366 ROB524360:ROB524366 RXX524360:RXX524366 SHT524360:SHT524366 SRP524360:SRP524366 TBL524360:TBL524366 TLH524360:TLH524366 TVD524360:TVD524366 UEZ524360:UEZ524366 UOV524360:UOV524366 UYR524360:UYR524366 VIN524360:VIN524366 VSJ524360:VSJ524366 WCF524360:WCF524366 WMB524360:WMB524366 WVX524360:WVX524366 P589896:P589902 JL589896:JL589902 TH589896:TH589902 ADD589896:ADD589902 AMZ589896:AMZ589902 AWV589896:AWV589902 BGR589896:BGR589902 BQN589896:BQN589902 CAJ589896:CAJ589902 CKF589896:CKF589902 CUB589896:CUB589902 DDX589896:DDX589902 DNT589896:DNT589902 DXP589896:DXP589902 EHL589896:EHL589902 ERH589896:ERH589902 FBD589896:FBD589902 FKZ589896:FKZ589902 FUV589896:FUV589902 GER589896:GER589902 GON589896:GON589902 GYJ589896:GYJ589902 HIF589896:HIF589902 HSB589896:HSB589902 IBX589896:IBX589902 ILT589896:ILT589902 IVP589896:IVP589902 JFL589896:JFL589902 JPH589896:JPH589902 JZD589896:JZD589902 KIZ589896:KIZ589902 KSV589896:KSV589902 LCR589896:LCR589902 LMN589896:LMN589902 LWJ589896:LWJ589902 MGF589896:MGF589902 MQB589896:MQB589902 MZX589896:MZX589902 NJT589896:NJT589902 NTP589896:NTP589902 ODL589896:ODL589902 ONH589896:ONH589902 OXD589896:OXD589902 PGZ589896:PGZ589902 PQV589896:PQV589902 QAR589896:QAR589902 QKN589896:QKN589902 QUJ589896:QUJ589902 REF589896:REF589902 ROB589896:ROB589902 RXX589896:RXX589902 SHT589896:SHT589902 SRP589896:SRP589902 TBL589896:TBL589902 TLH589896:TLH589902 TVD589896:TVD589902 UEZ589896:UEZ589902 UOV589896:UOV589902 UYR589896:UYR589902 VIN589896:VIN589902 VSJ589896:VSJ589902 WCF589896:WCF589902 WMB589896:WMB589902 WVX589896:WVX589902 P655432:P655438 JL655432:JL655438 TH655432:TH655438 ADD655432:ADD655438 AMZ655432:AMZ655438 AWV655432:AWV655438 BGR655432:BGR655438 BQN655432:BQN655438 CAJ655432:CAJ655438 CKF655432:CKF655438 CUB655432:CUB655438 DDX655432:DDX655438 DNT655432:DNT655438 DXP655432:DXP655438 EHL655432:EHL655438 ERH655432:ERH655438 FBD655432:FBD655438 FKZ655432:FKZ655438 FUV655432:FUV655438 GER655432:GER655438 GON655432:GON655438 GYJ655432:GYJ655438 HIF655432:HIF655438 HSB655432:HSB655438 IBX655432:IBX655438 ILT655432:ILT655438 IVP655432:IVP655438 JFL655432:JFL655438 JPH655432:JPH655438 JZD655432:JZD655438 KIZ655432:KIZ655438 KSV655432:KSV655438 LCR655432:LCR655438 LMN655432:LMN655438 LWJ655432:LWJ655438 MGF655432:MGF655438 MQB655432:MQB655438 MZX655432:MZX655438 NJT655432:NJT655438 NTP655432:NTP655438 ODL655432:ODL655438 ONH655432:ONH655438 OXD655432:OXD655438 PGZ655432:PGZ655438 PQV655432:PQV655438 QAR655432:QAR655438 QKN655432:QKN655438 QUJ655432:QUJ655438 REF655432:REF655438 ROB655432:ROB655438 RXX655432:RXX655438 SHT655432:SHT655438 SRP655432:SRP655438 TBL655432:TBL655438 TLH655432:TLH655438 TVD655432:TVD655438 UEZ655432:UEZ655438 UOV655432:UOV655438 UYR655432:UYR655438 VIN655432:VIN655438 VSJ655432:VSJ655438 WCF655432:WCF655438 WMB655432:WMB655438 WVX655432:WVX655438 P720968:P720974 JL720968:JL720974 TH720968:TH720974 ADD720968:ADD720974 AMZ720968:AMZ720974 AWV720968:AWV720974 BGR720968:BGR720974 BQN720968:BQN720974 CAJ720968:CAJ720974 CKF720968:CKF720974 CUB720968:CUB720974 DDX720968:DDX720974 DNT720968:DNT720974 DXP720968:DXP720974 EHL720968:EHL720974 ERH720968:ERH720974 FBD720968:FBD720974 FKZ720968:FKZ720974 FUV720968:FUV720974 GER720968:GER720974 GON720968:GON720974 GYJ720968:GYJ720974 HIF720968:HIF720974 HSB720968:HSB720974 IBX720968:IBX720974 ILT720968:ILT720974 IVP720968:IVP720974 JFL720968:JFL720974 JPH720968:JPH720974 JZD720968:JZD720974 KIZ720968:KIZ720974 KSV720968:KSV720974 LCR720968:LCR720974 LMN720968:LMN720974 LWJ720968:LWJ720974 MGF720968:MGF720974 MQB720968:MQB720974 MZX720968:MZX720974 NJT720968:NJT720974 NTP720968:NTP720974 ODL720968:ODL720974 ONH720968:ONH720974 OXD720968:OXD720974 PGZ720968:PGZ720974 PQV720968:PQV720974 QAR720968:QAR720974 QKN720968:QKN720974 QUJ720968:QUJ720974 REF720968:REF720974 ROB720968:ROB720974 RXX720968:RXX720974 SHT720968:SHT720974 SRP720968:SRP720974 TBL720968:TBL720974 TLH720968:TLH720974 TVD720968:TVD720974 UEZ720968:UEZ720974 UOV720968:UOV720974 UYR720968:UYR720974 VIN720968:VIN720974 VSJ720968:VSJ720974 WCF720968:WCF720974 WMB720968:WMB720974 WVX720968:WVX720974 P786504:P786510 JL786504:JL786510 TH786504:TH786510 ADD786504:ADD786510 AMZ786504:AMZ786510 AWV786504:AWV786510 BGR786504:BGR786510 BQN786504:BQN786510 CAJ786504:CAJ786510 CKF786504:CKF786510 CUB786504:CUB786510 DDX786504:DDX786510 DNT786504:DNT786510 DXP786504:DXP786510 EHL786504:EHL786510 ERH786504:ERH786510 FBD786504:FBD786510 FKZ786504:FKZ786510 FUV786504:FUV786510 GER786504:GER786510 GON786504:GON786510 GYJ786504:GYJ786510 HIF786504:HIF786510 HSB786504:HSB786510 IBX786504:IBX786510 ILT786504:ILT786510 IVP786504:IVP786510 JFL786504:JFL786510 JPH786504:JPH786510 JZD786504:JZD786510 KIZ786504:KIZ786510 KSV786504:KSV786510 LCR786504:LCR786510 LMN786504:LMN786510 LWJ786504:LWJ786510 MGF786504:MGF786510 MQB786504:MQB786510 MZX786504:MZX786510 NJT786504:NJT786510 NTP786504:NTP786510 ODL786504:ODL786510 ONH786504:ONH786510 OXD786504:OXD786510 PGZ786504:PGZ786510 PQV786504:PQV786510 QAR786504:QAR786510 QKN786504:QKN786510 QUJ786504:QUJ786510 REF786504:REF786510 ROB786504:ROB786510 RXX786504:RXX786510 SHT786504:SHT786510 SRP786504:SRP786510 TBL786504:TBL786510 TLH786504:TLH786510 TVD786504:TVD786510 UEZ786504:UEZ786510 UOV786504:UOV786510 UYR786504:UYR786510 VIN786504:VIN786510 VSJ786504:VSJ786510 WCF786504:WCF786510 WMB786504:WMB786510 WVX786504:WVX786510 P852040:P852046 JL852040:JL852046 TH852040:TH852046 ADD852040:ADD852046 AMZ852040:AMZ852046 AWV852040:AWV852046 BGR852040:BGR852046 BQN852040:BQN852046 CAJ852040:CAJ852046 CKF852040:CKF852046 CUB852040:CUB852046 DDX852040:DDX852046 DNT852040:DNT852046 DXP852040:DXP852046 EHL852040:EHL852046 ERH852040:ERH852046 FBD852040:FBD852046 FKZ852040:FKZ852046 FUV852040:FUV852046 GER852040:GER852046 GON852040:GON852046 GYJ852040:GYJ852046 HIF852040:HIF852046 HSB852040:HSB852046 IBX852040:IBX852046 ILT852040:ILT852046 IVP852040:IVP852046 JFL852040:JFL852046 JPH852040:JPH852046 JZD852040:JZD852046 KIZ852040:KIZ852046 KSV852040:KSV852046 LCR852040:LCR852046 LMN852040:LMN852046 LWJ852040:LWJ852046 MGF852040:MGF852046 MQB852040:MQB852046 MZX852040:MZX852046 NJT852040:NJT852046 NTP852040:NTP852046 ODL852040:ODL852046 ONH852040:ONH852046 OXD852040:OXD852046 PGZ852040:PGZ852046 PQV852040:PQV852046 QAR852040:QAR852046 QKN852040:QKN852046 QUJ852040:QUJ852046 REF852040:REF852046 ROB852040:ROB852046 RXX852040:RXX852046 SHT852040:SHT852046 SRP852040:SRP852046 TBL852040:TBL852046 TLH852040:TLH852046 TVD852040:TVD852046 UEZ852040:UEZ852046 UOV852040:UOV852046 UYR852040:UYR852046 VIN852040:VIN852046 VSJ852040:VSJ852046 WCF852040:WCF852046 WMB852040:WMB852046 WVX852040:WVX852046 P917576:P917582 JL917576:JL917582 TH917576:TH917582 ADD917576:ADD917582 AMZ917576:AMZ917582 AWV917576:AWV917582 BGR917576:BGR917582 BQN917576:BQN917582 CAJ917576:CAJ917582 CKF917576:CKF917582 CUB917576:CUB917582 DDX917576:DDX917582 DNT917576:DNT917582 DXP917576:DXP917582 EHL917576:EHL917582 ERH917576:ERH917582 FBD917576:FBD917582 FKZ917576:FKZ917582 FUV917576:FUV917582 GER917576:GER917582 GON917576:GON917582 GYJ917576:GYJ917582 HIF917576:HIF917582 HSB917576:HSB917582 IBX917576:IBX917582 ILT917576:ILT917582 IVP917576:IVP917582 JFL917576:JFL917582 JPH917576:JPH917582 JZD917576:JZD917582 KIZ917576:KIZ917582 KSV917576:KSV917582 LCR917576:LCR917582 LMN917576:LMN917582 LWJ917576:LWJ917582 MGF917576:MGF917582 MQB917576:MQB917582 MZX917576:MZX917582 NJT917576:NJT917582 NTP917576:NTP917582 ODL917576:ODL917582 ONH917576:ONH917582 OXD917576:OXD917582 PGZ917576:PGZ917582 PQV917576:PQV917582 QAR917576:QAR917582 QKN917576:QKN917582 QUJ917576:QUJ917582 REF917576:REF917582 ROB917576:ROB917582 RXX917576:RXX917582 SHT917576:SHT917582 SRP917576:SRP917582 TBL917576:TBL917582 TLH917576:TLH917582 TVD917576:TVD917582 UEZ917576:UEZ917582 UOV917576:UOV917582 UYR917576:UYR917582 VIN917576:VIN917582 VSJ917576:VSJ917582 WCF917576:WCF917582 WMB917576:WMB917582 WVX917576:WVX917582 P983112:P983118 JL983112:JL983118 TH983112:TH983118 ADD983112:ADD983118 AMZ983112:AMZ983118 AWV983112:AWV983118 BGR983112:BGR983118 BQN983112:BQN983118 CAJ983112:CAJ983118 CKF983112:CKF983118 CUB983112:CUB983118 DDX983112:DDX983118 DNT983112:DNT983118 DXP983112:DXP983118 EHL983112:EHL983118 ERH983112:ERH983118 FBD983112:FBD983118 FKZ983112:FKZ983118 FUV983112:FUV983118 GER983112:GER983118 GON983112:GON983118 GYJ983112:GYJ983118 HIF983112:HIF983118 HSB983112:HSB983118 IBX983112:IBX983118 ILT983112:ILT983118 IVP983112:IVP983118 JFL983112:JFL983118 JPH983112:JPH983118 JZD983112:JZD983118 KIZ983112:KIZ983118 KSV983112:KSV983118 LCR983112:LCR983118 LMN983112:LMN983118 LWJ983112:LWJ983118 MGF983112:MGF983118 MQB983112:MQB983118 MZX983112:MZX983118 NJT983112:NJT983118 NTP983112:NTP983118 ODL983112:ODL983118 ONH983112:ONH983118 OXD983112:OXD983118 PGZ983112:PGZ983118 PQV983112:PQV983118 QAR983112:QAR983118 QKN983112:QKN983118 QUJ983112:QUJ983118 REF983112:REF983118 ROB983112:ROB983118 RXX983112:RXX983118 SHT983112:SHT983118 SRP983112:SRP983118 TBL983112:TBL983118 TLH983112:TLH983118 TVD983112:TVD983118 UEZ983112:UEZ983118 UOV983112:UOV983118 UYR983112:UYR983118 VIN983112:VIN983118 VSJ983112:VSJ983118 WCF983112:WCF983118 WMB983112:WMB983118 WVX983112:WVX983118 E72:E78 JA72:JA78 SW72:SW78 ACS72:ACS78 AMO72:AMO78 AWK72:AWK78 BGG72:BGG78 BQC72:BQC78 BZY72:BZY78 CJU72:CJU78 CTQ72:CTQ78 DDM72:DDM78 DNI72:DNI78 DXE72:DXE78 EHA72:EHA78 EQW72:EQW78 FAS72:FAS78 FKO72:FKO78 FUK72:FUK78 GEG72:GEG78 GOC72:GOC78 GXY72:GXY78 HHU72:HHU78 HRQ72:HRQ78 IBM72:IBM78 ILI72:ILI78 IVE72:IVE78 JFA72:JFA78 JOW72:JOW78 JYS72:JYS78 KIO72:KIO78 KSK72:KSK78 LCG72:LCG78 LMC72:LMC78 LVY72:LVY78 MFU72:MFU78 MPQ72:MPQ78 MZM72:MZM78 NJI72:NJI78 NTE72:NTE78 ODA72:ODA78 OMW72:OMW78 OWS72:OWS78 PGO72:PGO78 PQK72:PQK78 QAG72:QAG78 QKC72:QKC78 QTY72:QTY78 RDU72:RDU78 RNQ72:RNQ78 RXM72:RXM78 SHI72:SHI78 SRE72:SRE78 TBA72:TBA78 TKW72:TKW78 TUS72:TUS78 UEO72:UEO78 UOK72:UOK78 UYG72:UYG78 VIC72:VIC78 VRY72:VRY78 WBU72:WBU78 WLQ72:WLQ78 WVM72:WVM78 E65608:E65614 JA65608:JA65614 SW65608:SW65614 ACS65608:ACS65614 AMO65608:AMO65614 AWK65608:AWK65614 BGG65608:BGG65614 BQC65608:BQC65614 BZY65608:BZY65614 CJU65608:CJU65614 CTQ65608:CTQ65614 DDM65608:DDM65614 DNI65608:DNI65614 DXE65608:DXE65614 EHA65608:EHA65614 EQW65608:EQW65614 FAS65608:FAS65614 FKO65608:FKO65614 FUK65608:FUK65614 GEG65608:GEG65614 GOC65608:GOC65614 GXY65608:GXY65614 HHU65608:HHU65614 HRQ65608:HRQ65614 IBM65608:IBM65614 ILI65608:ILI65614 IVE65608:IVE65614 JFA65608:JFA65614 JOW65608:JOW65614 JYS65608:JYS65614 KIO65608:KIO65614 KSK65608:KSK65614 LCG65608:LCG65614 LMC65608:LMC65614 LVY65608:LVY65614 MFU65608:MFU65614 MPQ65608:MPQ65614 MZM65608:MZM65614 NJI65608:NJI65614 NTE65608:NTE65614 ODA65608:ODA65614 OMW65608:OMW65614 OWS65608:OWS65614 PGO65608:PGO65614 PQK65608:PQK65614 QAG65608:QAG65614 QKC65608:QKC65614 QTY65608:QTY65614 RDU65608:RDU65614 RNQ65608:RNQ65614 RXM65608:RXM65614 SHI65608:SHI65614 SRE65608:SRE65614 TBA65608:TBA65614 TKW65608:TKW65614 TUS65608:TUS65614 UEO65608:UEO65614 UOK65608:UOK65614 UYG65608:UYG65614 VIC65608:VIC65614 VRY65608:VRY65614 WBU65608:WBU65614 WLQ65608:WLQ65614 WVM65608:WVM65614 E131144:E131150 JA131144:JA131150 SW131144:SW131150 ACS131144:ACS131150 AMO131144:AMO131150 AWK131144:AWK131150 BGG131144:BGG131150 BQC131144:BQC131150 BZY131144:BZY131150 CJU131144:CJU131150 CTQ131144:CTQ131150 DDM131144:DDM131150 DNI131144:DNI131150 DXE131144:DXE131150 EHA131144:EHA131150 EQW131144:EQW131150 FAS131144:FAS131150 FKO131144:FKO131150 FUK131144:FUK131150 GEG131144:GEG131150 GOC131144:GOC131150 GXY131144:GXY131150 HHU131144:HHU131150 HRQ131144:HRQ131150 IBM131144:IBM131150 ILI131144:ILI131150 IVE131144:IVE131150 JFA131144:JFA131150 JOW131144:JOW131150 JYS131144:JYS131150 KIO131144:KIO131150 KSK131144:KSK131150 LCG131144:LCG131150 LMC131144:LMC131150 LVY131144:LVY131150 MFU131144:MFU131150 MPQ131144:MPQ131150 MZM131144:MZM131150 NJI131144:NJI131150 NTE131144:NTE131150 ODA131144:ODA131150 OMW131144:OMW131150 OWS131144:OWS131150 PGO131144:PGO131150 PQK131144:PQK131150 QAG131144:QAG131150 QKC131144:QKC131150 QTY131144:QTY131150 RDU131144:RDU131150 RNQ131144:RNQ131150 RXM131144:RXM131150 SHI131144:SHI131150 SRE131144:SRE131150 TBA131144:TBA131150 TKW131144:TKW131150 TUS131144:TUS131150 UEO131144:UEO131150 UOK131144:UOK131150 UYG131144:UYG131150 VIC131144:VIC131150 VRY131144:VRY131150 WBU131144:WBU131150 WLQ131144:WLQ131150 WVM131144:WVM131150 E196680:E196686 JA196680:JA196686 SW196680:SW196686 ACS196680:ACS196686 AMO196680:AMO196686 AWK196680:AWK196686 BGG196680:BGG196686 BQC196680:BQC196686 BZY196680:BZY196686 CJU196680:CJU196686 CTQ196680:CTQ196686 DDM196680:DDM196686 DNI196680:DNI196686 DXE196680:DXE196686 EHA196680:EHA196686 EQW196680:EQW196686 FAS196680:FAS196686 FKO196680:FKO196686 FUK196680:FUK196686 GEG196680:GEG196686 GOC196680:GOC196686 GXY196680:GXY196686 HHU196680:HHU196686 HRQ196680:HRQ196686 IBM196680:IBM196686 ILI196680:ILI196686 IVE196680:IVE196686 JFA196680:JFA196686 JOW196680:JOW196686 JYS196680:JYS196686 KIO196680:KIO196686 KSK196680:KSK196686 LCG196680:LCG196686 LMC196680:LMC196686 LVY196680:LVY196686 MFU196680:MFU196686 MPQ196680:MPQ196686 MZM196680:MZM196686 NJI196680:NJI196686 NTE196680:NTE196686 ODA196680:ODA196686 OMW196680:OMW196686 OWS196680:OWS196686 PGO196680:PGO196686 PQK196680:PQK196686 QAG196680:QAG196686 QKC196680:QKC196686 QTY196680:QTY196686 RDU196680:RDU196686 RNQ196680:RNQ196686 RXM196680:RXM196686 SHI196680:SHI196686 SRE196680:SRE196686 TBA196680:TBA196686 TKW196680:TKW196686 TUS196680:TUS196686 UEO196680:UEO196686 UOK196680:UOK196686 UYG196680:UYG196686 VIC196680:VIC196686 VRY196680:VRY196686 WBU196680:WBU196686 WLQ196680:WLQ196686 WVM196680:WVM196686 E262216:E262222 JA262216:JA262222 SW262216:SW262222 ACS262216:ACS262222 AMO262216:AMO262222 AWK262216:AWK262222 BGG262216:BGG262222 BQC262216:BQC262222 BZY262216:BZY262222 CJU262216:CJU262222 CTQ262216:CTQ262222 DDM262216:DDM262222 DNI262216:DNI262222 DXE262216:DXE262222 EHA262216:EHA262222 EQW262216:EQW262222 FAS262216:FAS262222 FKO262216:FKO262222 FUK262216:FUK262222 GEG262216:GEG262222 GOC262216:GOC262222 GXY262216:GXY262222 HHU262216:HHU262222 HRQ262216:HRQ262222 IBM262216:IBM262222 ILI262216:ILI262222 IVE262216:IVE262222 JFA262216:JFA262222 JOW262216:JOW262222 JYS262216:JYS262222 KIO262216:KIO262222 KSK262216:KSK262222 LCG262216:LCG262222 LMC262216:LMC262222 LVY262216:LVY262222 MFU262216:MFU262222 MPQ262216:MPQ262222 MZM262216:MZM262222 NJI262216:NJI262222 NTE262216:NTE262222 ODA262216:ODA262222 OMW262216:OMW262222 OWS262216:OWS262222 PGO262216:PGO262222 PQK262216:PQK262222 QAG262216:QAG262222 QKC262216:QKC262222 QTY262216:QTY262222 RDU262216:RDU262222 RNQ262216:RNQ262222 RXM262216:RXM262222 SHI262216:SHI262222 SRE262216:SRE262222 TBA262216:TBA262222 TKW262216:TKW262222 TUS262216:TUS262222 UEO262216:UEO262222 UOK262216:UOK262222 UYG262216:UYG262222 VIC262216:VIC262222 VRY262216:VRY262222 WBU262216:WBU262222 WLQ262216:WLQ262222 WVM262216:WVM262222 E327752:E327758 JA327752:JA327758 SW327752:SW327758 ACS327752:ACS327758 AMO327752:AMO327758 AWK327752:AWK327758 BGG327752:BGG327758 BQC327752:BQC327758 BZY327752:BZY327758 CJU327752:CJU327758 CTQ327752:CTQ327758 DDM327752:DDM327758 DNI327752:DNI327758 DXE327752:DXE327758 EHA327752:EHA327758 EQW327752:EQW327758 FAS327752:FAS327758 FKO327752:FKO327758 FUK327752:FUK327758 GEG327752:GEG327758 GOC327752:GOC327758 GXY327752:GXY327758 HHU327752:HHU327758 HRQ327752:HRQ327758 IBM327752:IBM327758 ILI327752:ILI327758 IVE327752:IVE327758 JFA327752:JFA327758 JOW327752:JOW327758 JYS327752:JYS327758 KIO327752:KIO327758 KSK327752:KSK327758 LCG327752:LCG327758 LMC327752:LMC327758 LVY327752:LVY327758 MFU327752:MFU327758 MPQ327752:MPQ327758 MZM327752:MZM327758 NJI327752:NJI327758 NTE327752:NTE327758 ODA327752:ODA327758 OMW327752:OMW327758 OWS327752:OWS327758 PGO327752:PGO327758 PQK327752:PQK327758 QAG327752:QAG327758 QKC327752:QKC327758 QTY327752:QTY327758 RDU327752:RDU327758 RNQ327752:RNQ327758 RXM327752:RXM327758 SHI327752:SHI327758 SRE327752:SRE327758 TBA327752:TBA327758 TKW327752:TKW327758 TUS327752:TUS327758 UEO327752:UEO327758 UOK327752:UOK327758 UYG327752:UYG327758 VIC327752:VIC327758 VRY327752:VRY327758 WBU327752:WBU327758 WLQ327752:WLQ327758 WVM327752:WVM327758 E393288:E393294 JA393288:JA393294 SW393288:SW393294 ACS393288:ACS393294 AMO393288:AMO393294 AWK393288:AWK393294 BGG393288:BGG393294 BQC393288:BQC393294 BZY393288:BZY393294 CJU393288:CJU393294 CTQ393288:CTQ393294 DDM393288:DDM393294 DNI393288:DNI393294 DXE393288:DXE393294 EHA393288:EHA393294 EQW393288:EQW393294 FAS393288:FAS393294 FKO393288:FKO393294 FUK393288:FUK393294 GEG393288:GEG393294 GOC393288:GOC393294 GXY393288:GXY393294 HHU393288:HHU393294 HRQ393288:HRQ393294 IBM393288:IBM393294 ILI393288:ILI393294 IVE393288:IVE393294 JFA393288:JFA393294 JOW393288:JOW393294 JYS393288:JYS393294 KIO393288:KIO393294 KSK393288:KSK393294 LCG393288:LCG393294 LMC393288:LMC393294 LVY393288:LVY393294 MFU393288:MFU393294 MPQ393288:MPQ393294 MZM393288:MZM393294 NJI393288:NJI393294 NTE393288:NTE393294 ODA393288:ODA393294 OMW393288:OMW393294 OWS393288:OWS393294 PGO393288:PGO393294 PQK393288:PQK393294 QAG393288:QAG393294 QKC393288:QKC393294 QTY393288:QTY393294 RDU393288:RDU393294 RNQ393288:RNQ393294 RXM393288:RXM393294 SHI393288:SHI393294 SRE393288:SRE393294 TBA393288:TBA393294 TKW393288:TKW393294 TUS393288:TUS393294 UEO393288:UEO393294 UOK393288:UOK393294 UYG393288:UYG393294 VIC393288:VIC393294 VRY393288:VRY393294 WBU393288:WBU393294 WLQ393288:WLQ393294 WVM393288:WVM393294 E458824:E458830 JA458824:JA458830 SW458824:SW458830 ACS458824:ACS458830 AMO458824:AMO458830 AWK458824:AWK458830 BGG458824:BGG458830 BQC458824:BQC458830 BZY458824:BZY458830 CJU458824:CJU458830 CTQ458824:CTQ458830 DDM458824:DDM458830 DNI458824:DNI458830 DXE458824:DXE458830 EHA458824:EHA458830 EQW458824:EQW458830 FAS458824:FAS458830 FKO458824:FKO458830 FUK458824:FUK458830 GEG458824:GEG458830 GOC458824:GOC458830 GXY458824:GXY458830 HHU458824:HHU458830 HRQ458824:HRQ458830 IBM458824:IBM458830 ILI458824:ILI458830 IVE458824:IVE458830 JFA458824:JFA458830 JOW458824:JOW458830 JYS458824:JYS458830 KIO458824:KIO458830 KSK458824:KSK458830 LCG458824:LCG458830 LMC458824:LMC458830 LVY458824:LVY458830 MFU458824:MFU458830 MPQ458824:MPQ458830 MZM458824:MZM458830 NJI458824:NJI458830 NTE458824:NTE458830 ODA458824:ODA458830 OMW458824:OMW458830 OWS458824:OWS458830 PGO458824:PGO458830 PQK458824:PQK458830 QAG458824:QAG458830 QKC458824:QKC458830 QTY458824:QTY458830 RDU458824:RDU458830 RNQ458824:RNQ458830 RXM458824:RXM458830 SHI458824:SHI458830 SRE458824:SRE458830 TBA458824:TBA458830 TKW458824:TKW458830 TUS458824:TUS458830 UEO458824:UEO458830 UOK458824:UOK458830 UYG458824:UYG458830 VIC458824:VIC458830 VRY458824:VRY458830 WBU458824:WBU458830 WLQ458824:WLQ458830 WVM458824:WVM458830 E524360:E524366 JA524360:JA524366 SW524360:SW524366 ACS524360:ACS524366 AMO524360:AMO524366 AWK524360:AWK524366 BGG524360:BGG524366 BQC524360:BQC524366 BZY524360:BZY524366 CJU524360:CJU524366 CTQ524360:CTQ524366 DDM524360:DDM524366 DNI524360:DNI524366 DXE524360:DXE524366 EHA524360:EHA524366 EQW524360:EQW524366 FAS524360:FAS524366 FKO524360:FKO524366 FUK524360:FUK524366 GEG524360:GEG524366 GOC524360:GOC524366 GXY524360:GXY524366 HHU524360:HHU524366 HRQ524360:HRQ524366 IBM524360:IBM524366 ILI524360:ILI524366 IVE524360:IVE524366 JFA524360:JFA524366 JOW524360:JOW524366 JYS524360:JYS524366 KIO524360:KIO524366 KSK524360:KSK524366 LCG524360:LCG524366 LMC524360:LMC524366 LVY524360:LVY524366 MFU524360:MFU524366 MPQ524360:MPQ524366 MZM524360:MZM524366 NJI524360:NJI524366 NTE524360:NTE524366 ODA524360:ODA524366 OMW524360:OMW524366 OWS524360:OWS524366 PGO524360:PGO524366 PQK524360:PQK524366 QAG524360:QAG524366 QKC524360:QKC524366 QTY524360:QTY524366 RDU524360:RDU524366 RNQ524360:RNQ524366 RXM524360:RXM524366 SHI524360:SHI524366 SRE524360:SRE524366 TBA524360:TBA524366 TKW524360:TKW524366 TUS524360:TUS524366 UEO524360:UEO524366 UOK524360:UOK524366 UYG524360:UYG524366 VIC524360:VIC524366 VRY524360:VRY524366 WBU524360:WBU524366 WLQ524360:WLQ524366 WVM524360:WVM524366 E589896:E589902 JA589896:JA589902 SW589896:SW589902 ACS589896:ACS589902 AMO589896:AMO589902 AWK589896:AWK589902 BGG589896:BGG589902 BQC589896:BQC589902 BZY589896:BZY589902 CJU589896:CJU589902 CTQ589896:CTQ589902 DDM589896:DDM589902 DNI589896:DNI589902 DXE589896:DXE589902 EHA589896:EHA589902 EQW589896:EQW589902 FAS589896:FAS589902 FKO589896:FKO589902 FUK589896:FUK589902 GEG589896:GEG589902 GOC589896:GOC589902 GXY589896:GXY589902 HHU589896:HHU589902 HRQ589896:HRQ589902 IBM589896:IBM589902 ILI589896:ILI589902 IVE589896:IVE589902 JFA589896:JFA589902 JOW589896:JOW589902 JYS589896:JYS589902 KIO589896:KIO589902 KSK589896:KSK589902 LCG589896:LCG589902 LMC589896:LMC589902 LVY589896:LVY589902 MFU589896:MFU589902 MPQ589896:MPQ589902 MZM589896:MZM589902 NJI589896:NJI589902 NTE589896:NTE589902 ODA589896:ODA589902 OMW589896:OMW589902 OWS589896:OWS589902 PGO589896:PGO589902 PQK589896:PQK589902 QAG589896:QAG589902 QKC589896:QKC589902 QTY589896:QTY589902 RDU589896:RDU589902 RNQ589896:RNQ589902 RXM589896:RXM589902 SHI589896:SHI589902 SRE589896:SRE589902 TBA589896:TBA589902 TKW589896:TKW589902 TUS589896:TUS589902 UEO589896:UEO589902 UOK589896:UOK589902 UYG589896:UYG589902 VIC589896:VIC589902 VRY589896:VRY589902 WBU589896:WBU589902 WLQ589896:WLQ589902 WVM589896:WVM589902 E655432:E655438 JA655432:JA655438 SW655432:SW655438 ACS655432:ACS655438 AMO655432:AMO655438 AWK655432:AWK655438 BGG655432:BGG655438 BQC655432:BQC655438 BZY655432:BZY655438 CJU655432:CJU655438 CTQ655432:CTQ655438 DDM655432:DDM655438 DNI655432:DNI655438 DXE655432:DXE655438 EHA655432:EHA655438 EQW655432:EQW655438 FAS655432:FAS655438 FKO655432:FKO655438 FUK655432:FUK655438 GEG655432:GEG655438 GOC655432:GOC655438 GXY655432:GXY655438 HHU655432:HHU655438 HRQ655432:HRQ655438 IBM655432:IBM655438 ILI655432:ILI655438 IVE655432:IVE655438 JFA655432:JFA655438 JOW655432:JOW655438 JYS655432:JYS655438 KIO655432:KIO655438 KSK655432:KSK655438 LCG655432:LCG655438 LMC655432:LMC655438 LVY655432:LVY655438 MFU655432:MFU655438 MPQ655432:MPQ655438 MZM655432:MZM655438 NJI655432:NJI655438 NTE655432:NTE655438 ODA655432:ODA655438 OMW655432:OMW655438 OWS655432:OWS655438 PGO655432:PGO655438 PQK655432:PQK655438 QAG655432:QAG655438 QKC655432:QKC655438 QTY655432:QTY655438 RDU655432:RDU655438 RNQ655432:RNQ655438 RXM655432:RXM655438 SHI655432:SHI655438 SRE655432:SRE655438 TBA655432:TBA655438 TKW655432:TKW655438 TUS655432:TUS655438 UEO655432:UEO655438 UOK655432:UOK655438 UYG655432:UYG655438 VIC655432:VIC655438 VRY655432:VRY655438 WBU655432:WBU655438 WLQ655432:WLQ655438 WVM655432:WVM655438 E720968:E720974 JA720968:JA720974 SW720968:SW720974 ACS720968:ACS720974 AMO720968:AMO720974 AWK720968:AWK720974 BGG720968:BGG720974 BQC720968:BQC720974 BZY720968:BZY720974 CJU720968:CJU720974 CTQ720968:CTQ720974 DDM720968:DDM720974 DNI720968:DNI720974 DXE720968:DXE720974 EHA720968:EHA720974 EQW720968:EQW720974 FAS720968:FAS720974 FKO720968:FKO720974 FUK720968:FUK720974 GEG720968:GEG720974 GOC720968:GOC720974 GXY720968:GXY720974 HHU720968:HHU720974 HRQ720968:HRQ720974 IBM720968:IBM720974 ILI720968:ILI720974 IVE720968:IVE720974 JFA720968:JFA720974 JOW720968:JOW720974 JYS720968:JYS720974 KIO720968:KIO720974 KSK720968:KSK720974 LCG720968:LCG720974 LMC720968:LMC720974 LVY720968:LVY720974 MFU720968:MFU720974 MPQ720968:MPQ720974 MZM720968:MZM720974 NJI720968:NJI720974 NTE720968:NTE720974 ODA720968:ODA720974 OMW720968:OMW720974 OWS720968:OWS720974 PGO720968:PGO720974 PQK720968:PQK720974 QAG720968:QAG720974 QKC720968:QKC720974 QTY720968:QTY720974 RDU720968:RDU720974 RNQ720968:RNQ720974 RXM720968:RXM720974 SHI720968:SHI720974 SRE720968:SRE720974 TBA720968:TBA720974 TKW720968:TKW720974 TUS720968:TUS720974 UEO720968:UEO720974 UOK720968:UOK720974 UYG720968:UYG720974 VIC720968:VIC720974 VRY720968:VRY720974 WBU720968:WBU720974 WLQ720968:WLQ720974 WVM720968:WVM720974 E786504:E786510 JA786504:JA786510 SW786504:SW786510 ACS786504:ACS786510 AMO786504:AMO786510 AWK786504:AWK786510 BGG786504:BGG786510 BQC786504:BQC786510 BZY786504:BZY786510 CJU786504:CJU786510 CTQ786504:CTQ786510 DDM786504:DDM786510 DNI786504:DNI786510 DXE786504:DXE786510 EHA786504:EHA786510 EQW786504:EQW786510 FAS786504:FAS786510 FKO786504:FKO786510 FUK786504:FUK786510 GEG786504:GEG786510 GOC786504:GOC786510 GXY786504:GXY786510 HHU786504:HHU786510 HRQ786504:HRQ786510 IBM786504:IBM786510 ILI786504:ILI786510 IVE786504:IVE786510 JFA786504:JFA786510 JOW786504:JOW786510 JYS786504:JYS786510 KIO786504:KIO786510 KSK786504:KSK786510 LCG786504:LCG786510 LMC786504:LMC786510 LVY786504:LVY786510 MFU786504:MFU786510 MPQ786504:MPQ786510 MZM786504:MZM786510 NJI786504:NJI786510 NTE786504:NTE786510 ODA786504:ODA786510 OMW786504:OMW786510 OWS786504:OWS786510 PGO786504:PGO786510 PQK786504:PQK786510 QAG786504:QAG786510 QKC786504:QKC786510 QTY786504:QTY786510 RDU786504:RDU786510 RNQ786504:RNQ786510 RXM786504:RXM786510 SHI786504:SHI786510 SRE786504:SRE786510 TBA786504:TBA786510 TKW786504:TKW786510 TUS786504:TUS786510 UEO786504:UEO786510 UOK786504:UOK786510 UYG786504:UYG786510 VIC786504:VIC786510 VRY786504:VRY786510 WBU786504:WBU786510 WLQ786504:WLQ786510 WVM786504:WVM786510 E852040:E852046 JA852040:JA852046 SW852040:SW852046 ACS852040:ACS852046 AMO852040:AMO852046 AWK852040:AWK852046 BGG852040:BGG852046 BQC852040:BQC852046 BZY852040:BZY852046 CJU852040:CJU852046 CTQ852040:CTQ852046 DDM852040:DDM852046 DNI852040:DNI852046 DXE852040:DXE852046 EHA852040:EHA852046 EQW852040:EQW852046 FAS852040:FAS852046 FKO852040:FKO852046 FUK852040:FUK852046 GEG852040:GEG852046 GOC852040:GOC852046 GXY852040:GXY852046 HHU852040:HHU852046 HRQ852040:HRQ852046 IBM852040:IBM852046 ILI852040:ILI852046 IVE852040:IVE852046 JFA852040:JFA852046 JOW852040:JOW852046 JYS852040:JYS852046 KIO852040:KIO852046 KSK852040:KSK852046 LCG852040:LCG852046 LMC852040:LMC852046 LVY852040:LVY852046 MFU852040:MFU852046 MPQ852040:MPQ852046 MZM852040:MZM852046 NJI852040:NJI852046 NTE852040:NTE852046 ODA852040:ODA852046 OMW852040:OMW852046 OWS852040:OWS852046 PGO852040:PGO852046 PQK852040:PQK852046 QAG852040:QAG852046 QKC852040:QKC852046 QTY852040:QTY852046 RDU852040:RDU852046 RNQ852040:RNQ852046 RXM852040:RXM852046 SHI852040:SHI852046 SRE852040:SRE852046 TBA852040:TBA852046 TKW852040:TKW852046 TUS852040:TUS852046 UEO852040:UEO852046 UOK852040:UOK852046 UYG852040:UYG852046 VIC852040:VIC852046 VRY852040:VRY852046 WBU852040:WBU852046 WLQ852040:WLQ852046 WVM852040:WVM852046 E917576:E917582 JA917576:JA917582 SW917576:SW917582 ACS917576:ACS917582 AMO917576:AMO917582 AWK917576:AWK917582 BGG917576:BGG917582 BQC917576:BQC917582 BZY917576:BZY917582 CJU917576:CJU917582 CTQ917576:CTQ917582 DDM917576:DDM917582 DNI917576:DNI917582 DXE917576:DXE917582 EHA917576:EHA917582 EQW917576:EQW917582 FAS917576:FAS917582 FKO917576:FKO917582 FUK917576:FUK917582 GEG917576:GEG917582 GOC917576:GOC917582 GXY917576:GXY917582 HHU917576:HHU917582 HRQ917576:HRQ917582 IBM917576:IBM917582 ILI917576:ILI917582 IVE917576:IVE917582 JFA917576:JFA917582 JOW917576:JOW917582 JYS917576:JYS917582 KIO917576:KIO917582 KSK917576:KSK917582 LCG917576:LCG917582 LMC917576:LMC917582 LVY917576:LVY917582 MFU917576:MFU917582 MPQ917576:MPQ917582 MZM917576:MZM917582 NJI917576:NJI917582 NTE917576:NTE917582 ODA917576:ODA917582 OMW917576:OMW917582 OWS917576:OWS917582 PGO917576:PGO917582 PQK917576:PQK917582 QAG917576:QAG917582 QKC917576:QKC917582 QTY917576:QTY917582 RDU917576:RDU917582 RNQ917576:RNQ917582 RXM917576:RXM917582 SHI917576:SHI917582 SRE917576:SRE917582 TBA917576:TBA917582 TKW917576:TKW917582 TUS917576:TUS917582 UEO917576:UEO917582 UOK917576:UOK917582 UYG917576:UYG917582 VIC917576:VIC917582 VRY917576:VRY917582 WBU917576:WBU917582 WLQ917576:WLQ917582 WVM917576:WVM917582 E983112:E983118 JA983112:JA983118 SW983112:SW983118 ACS983112:ACS983118 AMO983112:AMO983118 AWK983112:AWK983118 BGG983112:BGG983118 BQC983112:BQC983118 BZY983112:BZY983118 CJU983112:CJU983118 CTQ983112:CTQ983118 DDM983112:DDM983118 DNI983112:DNI983118 DXE983112:DXE983118 EHA983112:EHA983118 EQW983112:EQW983118 FAS983112:FAS983118 FKO983112:FKO983118 FUK983112:FUK983118 GEG983112:GEG983118 GOC983112:GOC983118 GXY983112:GXY983118 HHU983112:HHU983118 HRQ983112:HRQ983118 IBM983112:IBM983118 ILI983112:ILI983118 IVE983112:IVE983118 JFA983112:JFA983118 JOW983112:JOW983118 JYS983112:JYS983118 KIO983112:KIO983118 KSK983112:KSK983118 LCG983112:LCG983118 LMC983112:LMC983118 LVY983112:LVY983118 MFU983112:MFU983118 MPQ983112:MPQ983118 MZM983112:MZM983118 NJI983112:NJI983118 NTE983112:NTE983118 ODA983112:ODA983118 OMW983112:OMW983118 OWS983112:OWS983118 PGO983112:PGO983118 PQK983112:PQK983118 QAG983112:QAG983118 QKC983112:QKC983118 QTY983112:QTY983118 RDU983112:RDU983118 RNQ983112:RNQ983118 RXM983112:RXM983118 SHI983112:SHI983118 SRE983112:SRE983118 TBA983112:TBA983118 TKW983112:TKW983118 TUS983112:TUS983118 UEO983112:UEO983118 UOK983112:UOK983118 UYG983112:UYG983118 VIC983112:VIC983118 VRY983112:VRY983118 WBU983112:WBU983118 WLQ983112:WLQ983118 WVM983112:WVM983118 E65592:E65598 JA65592:JA65598 SW65592:SW65598 ACS65592:ACS65598 AMO65592:AMO65598 AWK65592:AWK65598 BGG65592:BGG65598 BQC65592:BQC65598 BZY65592:BZY65598 CJU65592:CJU65598 CTQ65592:CTQ65598 DDM65592:DDM65598 DNI65592:DNI65598 DXE65592:DXE65598 EHA65592:EHA65598 EQW65592:EQW65598 FAS65592:FAS65598 FKO65592:FKO65598 FUK65592:FUK65598 GEG65592:GEG65598 GOC65592:GOC65598 GXY65592:GXY65598 HHU65592:HHU65598 HRQ65592:HRQ65598 IBM65592:IBM65598 ILI65592:ILI65598 IVE65592:IVE65598 JFA65592:JFA65598 JOW65592:JOW65598 JYS65592:JYS65598 KIO65592:KIO65598 KSK65592:KSK65598 LCG65592:LCG65598 LMC65592:LMC65598 LVY65592:LVY65598 MFU65592:MFU65598 MPQ65592:MPQ65598 MZM65592:MZM65598 NJI65592:NJI65598 NTE65592:NTE65598 ODA65592:ODA65598 OMW65592:OMW65598 OWS65592:OWS65598 PGO65592:PGO65598 PQK65592:PQK65598 QAG65592:QAG65598 QKC65592:QKC65598 QTY65592:QTY65598 RDU65592:RDU65598 RNQ65592:RNQ65598 RXM65592:RXM65598 SHI65592:SHI65598 SRE65592:SRE65598 TBA65592:TBA65598 TKW65592:TKW65598 TUS65592:TUS65598 UEO65592:UEO65598 UOK65592:UOK65598 UYG65592:UYG65598 VIC65592:VIC65598 VRY65592:VRY65598 WBU65592:WBU65598 WLQ65592:WLQ65598 WVM65592:WVM65598 E131128:E131134 JA131128:JA131134 SW131128:SW131134 ACS131128:ACS131134 AMO131128:AMO131134 AWK131128:AWK131134 BGG131128:BGG131134 BQC131128:BQC131134 BZY131128:BZY131134 CJU131128:CJU131134 CTQ131128:CTQ131134 DDM131128:DDM131134 DNI131128:DNI131134 DXE131128:DXE131134 EHA131128:EHA131134 EQW131128:EQW131134 FAS131128:FAS131134 FKO131128:FKO131134 FUK131128:FUK131134 GEG131128:GEG131134 GOC131128:GOC131134 GXY131128:GXY131134 HHU131128:HHU131134 HRQ131128:HRQ131134 IBM131128:IBM131134 ILI131128:ILI131134 IVE131128:IVE131134 JFA131128:JFA131134 JOW131128:JOW131134 JYS131128:JYS131134 KIO131128:KIO131134 KSK131128:KSK131134 LCG131128:LCG131134 LMC131128:LMC131134 LVY131128:LVY131134 MFU131128:MFU131134 MPQ131128:MPQ131134 MZM131128:MZM131134 NJI131128:NJI131134 NTE131128:NTE131134 ODA131128:ODA131134 OMW131128:OMW131134 OWS131128:OWS131134 PGO131128:PGO131134 PQK131128:PQK131134 QAG131128:QAG131134 QKC131128:QKC131134 QTY131128:QTY131134 RDU131128:RDU131134 RNQ131128:RNQ131134 RXM131128:RXM131134 SHI131128:SHI131134 SRE131128:SRE131134 TBA131128:TBA131134 TKW131128:TKW131134 TUS131128:TUS131134 UEO131128:UEO131134 UOK131128:UOK131134 UYG131128:UYG131134 VIC131128:VIC131134 VRY131128:VRY131134 WBU131128:WBU131134 WLQ131128:WLQ131134 WVM131128:WVM131134 E196664:E196670 JA196664:JA196670 SW196664:SW196670 ACS196664:ACS196670 AMO196664:AMO196670 AWK196664:AWK196670 BGG196664:BGG196670 BQC196664:BQC196670 BZY196664:BZY196670 CJU196664:CJU196670 CTQ196664:CTQ196670 DDM196664:DDM196670 DNI196664:DNI196670 DXE196664:DXE196670 EHA196664:EHA196670 EQW196664:EQW196670 FAS196664:FAS196670 FKO196664:FKO196670 FUK196664:FUK196670 GEG196664:GEG196670 GOC196664:GOC196670 GXY196664:GXY196670 HHU196664:HHU196670 HRQ196664:HRQ196670 IBM196664:IBM196670 ILI196664:ILI196670 IVE196664:IVE196670 JFA196664:JFA196670 JOW196664:JOW196670 JYS196664:JYS196670 KIO196664:KIO196670 KSK196664:KSK196670 LCG196664:LCG196670 LMC196664:LMC196670 LVY196664:LVY196670 MFU196664:MFU196670 MPQ196664:MPQ196670 MZM196664:MZM196670 NJI196664:NJI196670 NTE196664:NTE196670 ODA196664:ODA196670 OMW196664:OMW196670 OWS196664:OWS196670 PGO196664:PGO196670 PQK196664:PQK196670 QAG196664:QAG196670 QKC196664:QKC196670 QTY196664:QTY196670 RDU196664:RDU196670 RNQ196664:RNQ196670 RXM196664:RXM196670 SHI196664:SHI196670 SRE196664:SRE196670 TBA196664:TBA196670 TKW196664:TKW196670 TUS196664:TUS196670 UEO196664:UEO196670 UOK196664:UOK196670 UYG196664:UYG196670 VIC196664:VIC196670 VRY196664:VRY196670 WBU196664:WBU196670 WLQ196664:WLQ196670 WVM196664:WVM196670 E262200:E262206 JA262200:JA262206 SW262200:SW262206 ACS262200:ACS262206 AMO262200:AMO262206 AWK262200:AWK262206 BGG262200:BGG262206 BQC262200:BQC262206 BZY262200:BZY262206 CJU262200:CJU262206 CTQ262200:CTQ262206 DDM262200:DDM262206 DNI262200:DNI262206 DXE262200:DXE262206 EHA262200:EHA262206 EQW262200:EQW262206 FAS262200:FAS262206 FKO262200:FKO262206 FUK262200:FUK262206 GEG262200:GEG262206 GOC262200:GOC262206 GXY262200:GXY262206 HHU262200:HHU262206 HRQ262200:HRQ262206 IBM262200:IBM262206 ILI262200:ILI262206 IVE262200:IVE262206 JFA262200:JFA262206 JOW262200:JOW262206 JYS262200:JYS262206 KIO262200:KIO262206 KSK262200:KSK262206 LCG262200:LCG262206 LMC262200:LMC262206 LVY262200:LVY262206 MFU262200:MFU262206 MPQ262200:MPQ262206 MZM262200:MZM262206 NJI262200:NJI262206 NTE262200:NTE262206 ODA262200:ODA262206 OMW262200:OMW262206 OWS262200:OWS262206 PGO262200:PGO262206 PQK262200:PQK262206 QAG262200:QAG262206 QKC262200:QKC262206 QTY262200:QTY262206 RDU262200:RDU262206 RNQ262200:RNQ262206 RXM262200:RXM262206 SHI262200:SHI262206 SRE262200:SRE262206 TBA262200:TBA262206 TKW262200:TKW262206 TUS262200:TUS262206 UEO262200:UEO262206 UOK262200:UOK262206 UYG262200:UYG262206 VIC262200:VIC262206 VRY262200:VRY262206 WBU262200:WBU262206 WLQ262200:WLQ262206 WVM262200:WVM262206 E327736:E327742 JA327736:JA327742 SW327736:SW327742 ACS327736:ACS327742 AMO327736:AMO327742 AWK327736:AWK327742 BGG327736:BGG327742 BQC327736:BQC327742 BZY327736:BZY327742 CJU327736:CJU327742 CTQ327736:CTQ327742 DDM327736:DDM327742 DNI327736:DNI327742 DXE327736:DXE327742 EHA327736:EHA327742 EQW327736:EQW327742 FAS327736:FAS327742 FKO327736:FKO327742 FUK327736:FUK327742 GEG327736:GEG327742 GOC327736:GOC327742 GXY327736:GXY327742 HHU327736:HHU327742 HRQ327736:HRQ327742 IBM327736:IBM327742 ILI327736:ILI327742 IVE327736:IVE327742 JFA327736:JFA327742 JOW327736:JOW327742 JYS327736:JYS327742 KIO327736:KIO327742 KSK327736:KSK327742 LCG327736:LCG327742 LMC327736:LMC327742 LVY327736:LVY327742 MFU327736:MFU327742 MPQ327736:MPQ327742 MZM327736:MZM327742 NJI327736:NJI327742 NTE327736:NTE327742 ODA327736:ODA327742 OMW327736:OMW327742 OWS327736:OWS327742 PGO327736:PGO327742 PQK327736:PQK327742 QAG327736:QAG327742 QKC327736:QKC327742 QTY327736:QTY327742 RDU327736:RDU327742 RNQ327736:RNQ327742 RXM327736:RXM327742 SHI327736:SHI327742 SRE327736:SRE327742 TBA327736:TBA327742 TKW327736:TKW327742 TUS327736:TUS327742 UEO327736:UEO327742 UOK327736:UOK327742 UYG327736:UYG327742 VIC327736:VIC327742 VRY327736:VRY327742 WBU327736:WBU327742 WLQ327736:WLQ327742 WVM327736:WVM327742 E393272:E393278 JA393272:JA393278 SW393272:SW393278 ACS393272:ACS393278 AMO393272:AMO393278 AWK393272:AWK393278 BGG393272:BGG393278 BQC393272:BQC393278 BZY393272:BZY393278 CJU393272:CJU393278 CTQ393272:CTQ393278 DDM393272:DDM393278 DNI393272:DNI393278 DXE393272:DXE393278 EHA393272:EHA393278 EQW393272:EQW393278 FAS393272:FAS393278 FKO393272:FKO393278 FUK393272:FUK393278 GEG393272:GEG393278 GOC393272:GOC393278 GXY393272:GXY393278 HHU393272:HHU393278 HRQ393272:HRQ393278 IBM393272:IBM393278 ILI393272:ILI393278 IVE393272:IVE393278 JFA393272:JFA393278 JOW393272:JOW393278 JYS393272:JYS393278 KIO393272:KIO393278 KSK393272:KSK393278 LCG393272:LCG393278 LMC393272:LMC393278 LVY393272:LVY393278 MFU393272:MFU393278 MPQ393272:MPQ393278 MZM393272:MZM393278 NJI393272:NJI393278 NTE393272:NTE393278 ODA393272:ODA393278 OMW393272:OMW393278 OWS393272:OWS393278 PGO393272:PGO393278 PQK393272:PQK393278 QAG393272:QAG393278 QKC393272:QKC393278 QTY393272:QTY393278 RDU393272:RDU393278 RNQ393272:RNQ393278 RXM393272:RXM393278 SHI393272:SHI393278 SRE393272:SRE393278 TBA393272:TBA393278 TKW393272:TKW393278 TUS393272:TUS393278 UEO393272:UEO393278 UOK393272:UOK393278 UYG393272:UYG393278 VIC393272:VIC393278 VRY393272:VRY393278 WBU393272:WBU393278 WLQ393272:WLQ393278 WVM393272:WVM393278 E458808:E458814 JA458808:JA458814 SW458808:SW458814 ACS458808:ACS458814 AMO458808:AMO458814 AWK458808:AWK458814 BGG458808:BGG458814 BQC458808:BQC458814 BZY458808:BZY458814 CJU458808:CJU458814 CTQ458808:CTQ458814 DDM458808:DDM458814 DNI458808:DNI458814 DXE458808:DXE458814 EHA458808:EHA458814 EQW458808:EQW458814 FAS458808:FAS458814 FKO458808:FKO458814 FUK458808:FUK458814 GEG458808:GEG458814 GOC458808:GOC458814 GXY458808:GXY458814 HHU458808:HHU458814 HRQ458808:HRQ458814 IBM458808:IBM458814 ILI458808:ILI458814 IVE458808:IVE458814 JFA458808:JFA458814 JOW458808:JOW458814 JYS458808:JYS458814 KIO458808:KIO458814 KSK458808:KSK458814 LCG458808:LCG458814 LMC458808:LMC458814 LVY458808:LVY458814 MFU458808:MFU458814 MPQ458808:MPQ458814 MZM458808:MZM458814 NJI458808:NJI458814 NTE458808:NTE458814 ODA458808:ODA458814 OMW458808:OMW458814 OWS458808:OWS458814 PGO458808:PGO458814 PQK458808:PQK458814 QAG458808:QAG458814 QKC458808:QKC458814 QTY458808:QTY458814 RDU458808:RDU458814 RNQ458808:RNQ458814 RXM458808:RXM458814 SHI458808:SHI458814 SRE458808:SRE458814 TBA458808:TBA458814 TKW458808:TKW458814 TUS458808:TUS458814 UEO458808:UEO458814 UOK458808:UOK458814 UYG458808:UYG458814 VIC458808:VIC458814 VRY458808:VRY458814 WBU458808:WBU458814 WLQ458808:WLQ458814 WVM458808:WVM458814 E524344:E524350 JA524344:JA524350 SW524344:SW524350 ACS524344:ACS524350 AMO524344:AMO524350 AWK524344:AWK524350 BGG524344:BGG524350 BQC524344:BQC524350 BZY524344:BZY524350 CJU524344:CJU524350 CTQ524344:CTQ524350 DDM524344:DDM524350 DNI524344:DNI524350 DXE524344:DXE524350 EHA524344:EHA524350 EQW524344:EQW524350 FAS524344:FAS524350 FKO524344:FKO524350 FUK524344:FUK524350 GEG524344:GEG524350 GOC524344:GOC524350 GXY524344:GXY524350 HHU524344:HHU524350 HRQ524344:HRQ524350 IBM524344:IBM524350 ILI524344:ILI524350 IVE524344:IVE524350 JFA524344:JFA524350 JOW524344:JOW524350 JYS524344:JYS524350 KIO524344:KIO524350 KSK524344:KSK524350 LCG524344:LCG524350 LMC524344:LMC524350 LVY524344:LVY524350 MFU524344:MFU524350 MPQ524344:MPQ524350 MZM524344:MZM524350 NJI524344:NJI524350 NTE524344:NTE524350 ODA524344:ODA524350 OMW524344:OMW524350 OWS524344:OWS524350 PGO524344:PGO524350 PQK524344:PQK524350 QAG524344:QAG524350 QKC524344:QKC524350 QTY524344:QTY524350 RDU524344:RDU524350 RNQ524344:RNQ524350 RXM524344:RXM524350 SHI524344:SHI524350 SRE524344:SRE524350 TBA524344:TBA524350 TKW524344:TKW524350 TUS524344:TUS524350 UEO524344:UEO524350 UOK524344:UOK524350 UYG524344:UYG524350 VIC524344:VIC524350 VRY524344:VRY524350 WBU524344:WBU524350 WLQ524344:WLQ524350 WVM524344:WVM524350 E589880:E589886 JA589880:JA589886 SW589880:SW589886 ACS589880:ACS589886 AMO589880:AMO589886 AWK589880:AWK589886 BGG589880:BGG589886 BQC589880:BQC589886 BZY589880:BZY589886 CJU589880:CJU589886 CTQ589880:CTQ589886 DDM589880:DDM589886 DNI589880:DNI589886 DXE589880:DXE589886 EHA589880:EHA589886 EQW589880:EQW589886 FAS589880:FAS589886 FKO589880:FKO589886 FUK589880:FUK589886 GEG589880:GEG589886 GOC589880:GOC589886 GXY589880:GXY589886 HHU589880:HHU589886 HRQ589880:HRQ589886 IBM589880:IBM589886 ILI589880:ILI589886 IVE589880:IVE589886 JFA589880:JFA589886 JOW589880:JOW589886 JYS589880:JYS589886 KIO589880:KIO589886 KSK589880:KSK589886 LCG589880:LCG589886 LMC589880:LMC589886 LVY589880:LVY589886 MFU589880:MFU589886 MPQ589880:MPQ589886 MZM589880:MZM589886 NJI589880:NJI589886 NTE589880:NTE589886 ODA589880:ODA589886 OMW589880:OMW589886 OWS589880:OWS589886 PGO589880:PGO589886 PQK589880:PQK589886 QAG589880:QAG589886 QKC589880:QKC589886 QTY589880:QTY589886 RDU589880:RDU589886 RNQ589880:RNQ589886 RXM589880:RXM589886 SHI589880:SHI589886 SRE589880:SRE589886 TBA589880:TBA589886 TKW589880:TKW589886 TUS589880:TUS589886 UEO589880:UEO589886 UOK589880:UOK589886 UYG589880:UYG589886 VIC589880:VIC589886 VRY589880:VRY589886 WBU589880:WBU589886 WLQ589880:WLQ589886 WVM589880:WVM589886 E655416:E655422 JA655416:JA655422 SW655416:SW655422 ACS655416:ACS655422 AMO655416:AMO655422 AWK655416:AWK655422 BGG655416:BGG655422 BQC655416:BQC655422 BZY655416:BZY655422 CJU655416:CJU655422 CTQ655416:CTQ655422 DDM655416:DDM655422 DNI655416:DNI655422 DXE655416:DXE655422 EHA655416:EHA655422 EQW655416:EQW655422 FAS655416:FAS655422 FKO655416:FKO655422 FUK655416:FUK655422 GEG655416:GEG655422 GOC655416:GOC655422 GXY655416:GXY655422 HHU655416:HHU655422 HRQ655416:HRQ655422 IBM655416:IBM655422 ILI655416:ILI655422 IVE655416:IVE655422 JFA655416:JFA655422 JOW655416:JOW655422 JYS655416:JYS655422 KIO655416:KIO655422 KSK655416:KSK655422 LCG655416:LCG655422 LMC655416:LMC655422 LVY655416:LVY655422 MFU655416:MFU655422 MPQ655416:MPQ655422 MZM655416:MZM655422 NJI655416:NJI655422 NTE655416:NTE655422 ODA655416:ODA655422 OMW655416:OMW655422 OWS655416:OWS655422 PGO655416:PGO655422 PQK655416:PQK655422 QAG655416:QAG655422 QKC655416:QKC655422 QTY655416:QTY655422 RDU655416:RDU655422 RNQ655416:RNQ655422 RXM655416:RXM655422 SHI655416:SHI655422 SRE655416:SRE655422 TBA655416:TBA655422 TKW655416:TKW655422 TUS655416:TUS655422 UEO655416:UEO655422 UOK655416:UOK655422 UYG655416:UYG655422 VIC655416:VIC655422 VRY655416:VRY655422 WBU655416:WBU655422 WLQ655416:WLQ655422 WVM655416:WVM655422 E720952:E720958 JA720952:JA720958 SW720952:SW720958 ACS720952:ACS720958 AMO720952:AMO720958 AWK720952:AWK720958 BGG720952:BGG720958 BQC720952:BQC720958 BZY720952:BZY720958 CJU720952:CJU720958 CTQ720952:CTQ720958 DDM720952:DDM720958 DNI720952:DNI720958 DXE720952:DXE720958 EHA720952:EHA720958 EQW720952:EQW720958 FAS720952:FAS720958 FKO720952:FKO720958 FUK720952:FUK720958 GEG720952:GEG720958 GOC720952:GOC720958 GXY720952:GXY720958 HHU720952:HHU720958 HRQ720952:HRQ720958 IBM720952:IBM720958 ILI720952:ILI720958 IVE720952:IVE720958 JFA720952:JFA720958 JOW720952:JOW720958 JYS720952:JYS720958 KIO720952:KIO720958 KSK720952:KSK720958 LCG720952:LCG720958 LMC720952:LMC720958 LVY720952:LVY720958 MFU720952:MFU720958 MPQ720952:MPQ720958 MZM720952:MZM720958 NJI720952:NJI720958 NTE720952:NTE720958 ODA720952:ODA720958 OMW720952:OMW720958 OWS720952:OWS720958 PGO720952:PGO720958 PQK720952:PQK720958 QAG720952:QAG720958 QKC720952:QKC720958 QTY720952:QTY720958 RDU720952:RDU720958 RNQ720952:RNQ720958 RXM720952:RXM720958 SHI720952:SHI720958 SRE720952:SRE720958 TBA720952:TBA720958 TKW720952:TKW720958 TUS720952:TUS720958 UEO720952:UEO720958 UOK720952:UOK720958 UYG720952:UYG720958 VIC720952:VIC720958 VRY720952:VRY720958 WBU720952:WBU720958 WLQ720952:WLQ720958 WVM720952:WVM720958 E786488:E786494 JA786488:JA786494 SW786488:SW786494 ACS786488:ACS786494 AMO786488:AMO786494 AWK786488:AWK786494 BGG786488:BGG786494 BQC786488:BQC786494 BZY786488:BZY786494 CJU786488:CJU786494 CTQ786488:CTQ786494 DDM786488:DDM786494 DNI786488:DNI786494 DXE786488:DXE786494 EHA786488:EHA786494 EQW786488:EQW786494 FAS786488:FAS786494 FKO786488:FKO786494 FUK786488:FUK786494 GEG786488:GEG786494 GOC786488:GOC786494 GXY786488:GXY786494 HHU786488:HHU786494 HRQ786488:HRQ786494 IBM786488:IBM786494 ILI786488:ILI786494 IVE786488:IVE786494 JFA786488:JFA786494 JOW786488:JOW786494 JYS786488:JYS786494 KIO786488:KIO786494 KSK786488:KSK786494 LCG786488:LCG786494 LMC786488:LMC786494 LVY786488:LVY786494 MFU786488:MFU786494 MPQ786488:MPQ786494 MZM786488:MZM786494 NJI786488:NJI786494 NTE786488:NTE786494 ODA786488:ODA786494 OMW786488:OMW786494 OWS786488:OWS786494 PGO786488:PGO786494 PQK786488:PQK786494 QAG786488:QAG786494 QKC786488:QKC786494 QTY786488:QTY786494 RDU786488:RDU786494 RNQ786488:RNQ786494 RXM786488:RXM786494 SHI786488:SHI786494 SRE786488:SRE786494 TBA786488:TBA786494 TKW786488:TKW786494 TUS786488:TUS786494 UEO786488:UEO786494 UOK786488:UOK786494 UYG786488:UYG786494 VIC786488:VIC786494 VRY786488:VRY786494 WBU786488:WBU786494 WLQ786488:WLQ786494 WVM786488:WVM786494 E852024:E852030 JA852024:JA852030 SW852024:SW852030 ACS852024:ACS852030 AMO852024:AMO852030 AWK852024:AWK852030 BGG852024:BGG852030 BQC852024:BQC852030 BZY852024:BZY852030 CJU852024:CJU852030 CTQ852024:CTQ852030 DDM852024:DDM852030 DNI852024:DNI852030 DXE852024:DXE852030 EHA852024:EHA852030 EQW852024:EQW852030 FAS852024:FAS852030 FKO852024:FKO852030 FUK852024:FUK852030 GEG852024:GEG852030 GOC852024:GOC852030 GXY852024:GXY852030 HHU852024:HHU852030 HRQ852024:HRQ852030 IBM852024:IBM852030 ILI852024:ILI852030 IVE852024:IVE852030 JFA852024:JFA852030 JOW852024:JOW852030 JYS852024:JYS852030 KIO852024:KIO852030 KSK852024:KSK852030 LCG852024:LCG852030 LMC852024:LMC852030 LVY852024:LVY852030 MFU852024:MFU852030 MPQ852024:MPQ852030 MZM852024:MZM852030 NJI852024:NJI852030 NTE852024:NTE852030 ODA852024:ODA852030 OMW852024:OMW852030 OWS852024:OWS852030 PGO852024:PGO852030 PQK852024:PQK852030 QAG852024:QAG852030 QKC852024:QKC852030 QTY852024:QTY852030 RDU852024:RDU852030 RNQ852024:RNQ852030 RXM852024:RXM852030 SHI852024:SHI852030 SRE852024:SRE852030 TBA852024:TBA852030 TKW852024:TKW852030 TUS852024:TUS852030 UEO852024:UEO852030 UOK852024:UOK852030 UYG852024:UYG852030 VIC852024:VIC852030 VRY852024:VRY852030 WBU852024:WBU852030 WLQ852024:WLQ852030 WVM852024:WVM852030 E917560:E917566 JA917560:JA917566 SW917560:SW917566 ACS917560:ACS917566 AMO917560:AMO917566 AWK917560:AWK917566 BGG917560:BGG917566 BQC917560:BQC917566 BZY917560:BZY917566 CJU917560:CJU917566 CTQ917560:CTQ917566 DDM917560:DDM917566 DNI917560:DNI917566 DXE917560:DXE917566 EHA917560:EHA917566 EQW917560:EQW917566 FAS917560:FAS917566 FKO917560:FKO917566 FUK917560:FUK917566 GEG917560:GEG917566 GOC917560:GOC917566 GXY917560:GXY917566 HHU917560:HHU917566 HRQ917560:HRQ917566 IBM917560:IBM917566 ILI917560:ILI917566 IVE917560:IVE917566 JFA917560:JFA917566 JOW917560:JOW917566 JYS917560:JYS917566 KIO917560:KIO917566 KSK917560:KSK917566 LCG917560:LCG917566 LMC917560:LMC917566 LVY917560:LVY917566 MFU917560:MFU917566 MPQ917560:MPQ917566 MZM917560:MZM917566 NJI917560:NJI917566 NTE917560:NTE917566 ODA917560:ODA917566 OMW917560:OMW917566 OWS917560:OWS917566 PGO917560:PGO917566 PQK917560:PQK917566 QAG917560:QAG917566 QKC917560:QKC917566 QTY917560:QTY917566 RDU917560:RDU917566 RNQ917560:RNQ917566 RXM917560:RXM917566 SHI917560:SHI917566 SRE917560:SRE917566 TBA917560:TBA917566 TKW917560:TKW917566 TUS917560:TUS917566 UEO917560:UEO917566 UOK917560:UOK917566 UYG917560:UYG917566 VIC917560:VIC917566 VRY917560:VRY917566 WBU917560:WBU917566 WLQ917560:WLQ917566 WVM917560:WVM917566 E983096:E983102 JA983096:JA983102 SW983096:SW983102 ACS983096:ACS983102 AMO983096:AMO983102 AWK983096:AWK983102 BGG983096:BGG983102 BQC983096:BQC983102 BZY983096:BZY983102 CJU983096:CJU983102 CTQ983096:CTQ983102 DDM983096:DDM983102 DNI983096:DNI983102 DXE983096:DXE983102 EHA983096:EHA983102 EQW983096:EQW983102 FAS983096:FAS983102 FKO983096:FKO983102 FUK983096:FUK983102 GEG983096:GEG983102 GOC983096:GOC983102 GXY983096:GXY983102 HHU983096:HHU983102 HRQ983096:HRQ983102 IBM983096:IBM983102 ILI983096:ILI983102 IVE983096:IVE983102 JFA983096:JFA983102 JOW983096:JOW983102 JYS983096:JYS983102 KIO983096:KIO983102 KSK983096:KSK983102 LCG983096:LCG983102 LMC983096:LMC983102 LVY983096:LVY983102 MFU983096:MFU983102 MPQ983096:MPQ983102 MZM983096:MZM983102 NJI983096:NJI983102 NTE983096:NTE983102 ODA983096:ODA983102 OMW983096:OMW983102 OWS983096:OWS983102 PGO983096:PGO983102 PQK983096:PQK983102 QAG983096:QAG983102 QKC983096:QKC983102 QTY983096:QTY983102 RDU983096:RDU983102 RNQ983096:RNQ983102 RXM983096:RXM983102 SHI983096:SHI983102 SRE983096:SRE983102 TBA983096:TBA983102 TKW983096:TKW983102 TUS983096:TUS983102 UEO983096:UEO983102 UOK983096:UOK983102 UYG983096:UYG983102 VIC983096:VIC983102 VRY983096:VRY983102 WBU983096:WBU983102 WLQ983096:WLQ983102 WVM983096:WVM983102 E64:E70 JA64:JA70 SW64:SW70 ACS64:ACS70 AMO64:AMO70 AWK64:AWK70 BGG64:BGG70 BQC64:BQC70 BZY64:BZY70 CJU64:CJU70 CTQ64:CTQ70 DDM64:DDM70 DNI64:DNI70 DXE64:DXE70 EHA64:EHA70 EQW64:EQW70 FAS64:FAS70 FKO64:FKO70 FUK64:FUK70 GEG64:GEG70 GOC64:GOC70 GXY64:GXY70 HHU64:HHU70 HRQ64:HRQ70 IBM64:IBM70 ILI64:ILI70 IVE64:IVE70 JFA64:JFA70 JOW64:JOW70 JYS64:JYS70 KIO64:KIO70 KSK64:KSK70 LCG64:LCG70 LMC64:LMC70 LVY64:LVY70 MFU64:MFU70 MPQ64:MPQ70 MZM64:MZM70 NJI64:NJI70 NTE64:NTE70 ODA64:ODA70 OMW64:OMW70 OWS64:OWS70 PGO64:PGO70 PQK64:PQK70 QAG64:QAG70 QKC64:QKC70 QTY64:QTY70 RDU64:RDU70 RNQ64:RNQ70 RXM64:RXM70 SHI64:SHI70 SRE64:SRE70 TBA64:TBA70 TKW64:TKW70 TUS64:TUS70 UEO64:UEO70 UOK64:UOK70 UYG64:UYG70 VIC64:VIC70 VRY64:VRY70 WBU64:WBU70 WLQ64:WLQ70 WVM64:WVM70 E65600:E65606 JA65600:JA65606 SW65600:SW65606 ACS65600:ACS65606 AMO65600:AMO65606 AWK65600:AWK65606 BGG65600:BGG65606 BQC65600:BQC65606 BZY65600:BZY65606 CJU65600:CJU65606 CTQ65600:CTQ65606 DDM65600:DDM65606 DNI65600:DNI65606 DXE65600:DXE65606 EHA65600:EHA65606 EQW65600:EQW65606 FAS65600:FAS65606 FKO65600:FKO65606 FUK65600:FUK65606 GEG65600:GEG65606 GOC65600:GOC65606 GXY65600:GXY65606 HHU65600:HHU65606 HRQ65600:HRQ65606 IBM65600:IBM65606 ILI65600:ILI65606 IVE65600:IVE65606 JFA65600:JFA65606 JOW65600:JOW65606 JYS65600:JYS65606 KIO65600:KIO65606 KSK65600:KSK65606 LCG65600:LCG65606 LMC65600:LMC65606 LVY65600:LVY65606 MFU65600:MFU65606 MPQ65600:MPQ65606 MZM65600:MZM65606 NJI65600:NJI65606 NTE65600:NTE65606 ODA65600:ODA65606 OMW65600:OMW65606 OWS65600:OWS65606 PGO65600:PGO65606 PQK65600:PQK65606 QAG65600:QAG65606 QKC65600:QKC65606 QTY65600:QTY65606 RDU65600:RDU65606 RNQ65600:RNQ65606 RXM65600:RXM65606 SHI65600:SHI65606 SRE65600:SRE65606 TBA65600:TBA65606 TKW65600:TKW65606 TUS65600:TUS65606 UEO65600:UEO65606 UOK65600:UOK65606 UYG65600:UYG65606 VIC65600:VIC65606 VRY65600:VRY65606 WBU65600:WBU65606 WLQ65600:WLQ65606 WVM65600:WVM65606 E131136:E131142 JA131136:JA131142 SW131136:SW131142 ACS131136:ACS131142 AMO131136:AMO131142 AWK131136:AWK131142 BGG131136:BGG131142 BQC131136:BQC131142 BZY131136:BZY131142 CJU131136:CJU131142 CTQ131136:CTQ131142 DDM131136:DDM131142 DNI131136:DNI131142 DXE131136:DXE131142 EHA131136:EHA131142 EQW131136:EQW131142 FAS131136:FAS131142 FKO131136:FKO131142 FUK131136:FUK131142 GEG131136:GEG131142 GOC131136:GOC131142 GXY131136:GXY131142 HHU131136:HHU131142 HRQ131136:HRQ131142 IBM131136:IBM131142 ILI131136:ILI131142 IVE131136:IVE131142 JFA131136:JFA131142 JOW131136:JOW131142 JYS131136:JYS131142 KIO131136:KIO131142 KSK131136:KSK131142 LCG131136:LCG131142 LMC131136:LMC131142 LVY131136:LVY131142 MFU131136:MFU131142 MPQ131136:MPQ131142 MZM131136:MZM131142 NJI131136:NJI131142 NTE131136:NTE131142 ODA131136:ODA131142 OMW131136:OMW131142 OWS131136:OWS131142 PGO131136:PGO131142 PQK131136:PQK131142 QAG131136:QAG131142 QKC131136:QKC131142 QTY131136:QTY131142 RDU131136:RDU131142 RNQ131136:RNQ131142 RXM131136:RXM131142 SHI131136:SHI131142 SRE131136:SRE131142 TBA131136:TBA131142 TKW131136:TKW131142 TUS131136:TUS131142 UEO131136:UEO131142 UOK131136:UOK131142 UYG131136:UYG131142 VIC131136:VIC131142 VRY131136:VRY131142 WBU131136:WBU131142 WLQ131136:WLQ131142 WVM131136:WVM131142 E196672:E196678 JA196672:JA196678 SW196672:SW196678 ACS196672:ACS196678 AMO196672:AMO196678 AWK196672:AWK196678 BGG196672:BGG196678 BQC196672:BQC196678 BZY196672:BZY196678 CJU196672:CJU196678 CTQ196672:CTQ196678 DDM196672:DDM196678 DNI196672:DNI196678 DXE196672:DXE196678 EHA196672:EHA196678 EQW196672:EQW196678 FAS196672:FAS196678 FKO196672:FKO196678 FUK196672:FUK196678 GEG196672:GEG196678 GOC196672:GOC196678 GXY196672:GXY196678 HHU196672:HHU196678 HRQ196672:HRQ196678 IBM196672:IBM196678 ILI196672:ILI196678 IVE196672:IVE196678 JFA196672:JFA196678 JOW196672:JOW196678 JYS196672:JYS196678 KIO196672:KIO196678 KSK196672:KSK196678 LCG196672:LCG196678 LMC196672:LMC196678 LVY196672:LVY196678 MFU196672:MFU196678 MPQ196672:MPQ196678 MZM196672:MZM196678 NJI196672:NJI196678 NTE196672:NTE196678 ODA196672:ODA196678 OMW196672:OMW196678 OWS196672:OWS196678 PGO196672:PGO196678 PQK196672:PQK196678 QAG196672:QAG196678 QKC196672:QKC196678 QTY196672:QTY196678 RDU196672:RDU196678 RNQ196672:RNQ196678 RXM196672:RXM196678 SHI196672:SHI196678 SRE196672:SRE196678 TBA196672:TBA196678 TKW196672:TKW196678 TUS196672:TUS196678 UEO196672:UEO196678 UOK196672:UOK196678 UYG196672:UYG196678 VIC196672:VIC196678 VRY196672:VRY196678 WBU196672:WBU196678 WLQ196672:WLQ196678 WVM196672:WVM196678 E262208:E262214 JA262208:JA262214 SW262208:SW262214 ACS262208:ACS262214 AMO262208:AMO262214 AWK262208:AWK262214 BGG262208:BGG262214 BQC262208:BQC262214 BZY262208:BZY262214 CJU262208:CJU262214 CTQ262208:CTQ262214 DDM262208:DDM262214 DNI262208:DNI262214 DXE262208:DXE262214 EHA262208:EHA262214 EQW262208:EQW262214 FAS262208:FAS262214 FKO262208:FKO262214 FUK262208:FUK262214 GEG262208:GEG262214 GOC262208:GOC262214 GXY262208:GXY262214 HHU262208:HHU262214 HRQ262208:HRQ262214 IBM262208:IBM262214 ILI262208:ILI262214 IVE262208:IVE262214 JFA262208:JFA262214 JOW262208:JOW262214 JYS262208:JYS262214 KIO262208:KIO262214 KSK262208:KSK262214 LCG262208:LCG262214 LMC262208:LMC262214 LVY262208:LVY262214 MFU262208:MFU262214 MPQ262208:MPQ262214 MZM262208:MZM262214 NJI262208:NJI262214 NTE262208:NTE262214 ODA262208:ODA262214 OMW262208:OMW262214 OWS262208:OWS262214 PGO262208:PGO262214 PQK262208:PQK262214 QAG262208:QAG262214 QKC262208:QKC262214 QTY262208:QTY262214 RDU262208:RDU262214 RNQ262208:RNQ262214 RXM262208:RXM262214 SHI262208:SHI262214 SRE262208:SRE262214 TBA262208:TBA262214 TKW262208:TKW262214 TUS262208:TUS262214 UEO262208:UEO262214 UOK262208:UOK262214 UYG262208:UYG262214 VIC262208:VIC262214 VRY262208:VRY262214 WBU262208:WBU262214 WLQ262208:WLQ262214 WVM262208:WVM262214 E327744:E327750 JA327744:JA327750 SW327744:SW327750 ACS327744:ACS327750 AMO327744:AMO327750 AWK327744:AWK327750 BGG327744:BGG327750 BQC327744:BQC327750 BZY327744:BZY327750 CJU327744:CJU327750 CTQ327744:CTQ327750 DDM327744:DDM327750 DNI327744:DNI327750 DXE327744:DXE327750 EHA327744:EHA327750 EQW327744:EQW327750 FAS327744:FAS327750 FKO327744:FKO327750 FUK327744:FUK327750 GEG327744:GEG327750 GOC327744:GOC327750 GXY327744:GXY327750 HHU327744:HHU327750 HRQ327744:HRQ327750 IBM327744:IBM327750 ILI327744:ILI327750 IVE327744:IVE327750 JFA327744:JFA327750 JOW327744:JOW327750 JYS327744:JYS327750 KIO327744:KIO327750 KSK327744:KSK327750 LCG327744:LCG327750 LMC327744:LMC327750 LVY327744:LVY327750 MFU327744:MFU327750 MPQ327744:MPQ327750 MZM327744:MZM327750 NJI327744:NJI327750 NTE327744:NTE327750 ODA327744:ODA327750 OMW327744:OMW327750 OWS327744:OWS327750 PGO327744:PGO327750 PQK327744:PQK327750 QAG327744:QAG327750 QKC327744:QKC327750 QTY327744:QTY327750 RDU327744:RDU327750 RNQ327744:RNQ327750 RXM327744:RXM327750 SHI327744:SHI327750 SRE327744:SRE327750 TBA327744:TBA327750 TKW327744:TKW327750 TUS327744:TUS327750 UEO327744:UEO327750 UOK327744:UOK327750 UYG327744:UYG327750 VIC327744:VIC327750 VRY327744:VRY327750 WBU327744:WBU327750 WLQ327744:WLQ327750 WVM327744:WVM327750 E393280:E393286 JA393280:JA393286 SW393280:SW393286 ACS393280:ACS393286 AMO393280:AMO393286 AWK393280:AWK393286 BGG393280:BGG393286 BQC393280:BQC393286 BZY393280:BZY393286 CJU393280:CJU393286 CTQ393280:CTQ393286 DDM393280:DDM393286 DNI393280:DNI393286 DXE393280:DXE393286 EHA393280:EHA393286 EQW393280:EQW393286 FAS393280:FAS393286 FKO393280:FKO393286 FUK393280:FUK393286 GEG393280:GEG393286 GOC393280:GOC393286 GXY393280:GXY393286 HHU393280:HHU393286 HRQ393280:HRQ393286 IBM393280:IBM393286 ILI393280:ILI393286 IVE393280:IVE393286 JFA393280:JFA393286 JOW393280:JOW393286 JYS393280:JYS393286 KIO393280:KIO393286 KSK393280:KSK393286 LCG393280:LCG393286 LMC393280:LMC393286 LVY393280:LVY393286 MFU393280:MFU393286 MPQ393280:MPQ393286 MZM393280:MZM393286 NJI393280:NJI393286 NTE393280:NTE393286 ODA393280:ODA393286 OMW393280:OMW393286 OWS393280:OWS393286 PGO393280:PGO393286 PQK393280:PQK393286 QAG393280:QAG393286 QKC393280:QKC393286 QTY393280:QTY393286 RDU393280:RDU393286 RNQ393280:RNQ393286 RXM393280:RXM393286 SHI393280:SHI393286 SRE393280:SRE393286 TBA393280:TBA393286 TKW393280:TKW393286 TUS393280:TUS393286 UEO393280:UEO393286 UOK393280:UOK393286 UYG393280:UYG393286 VIC393280:VIC393286 VRY393280:VRY393286 WBU393280:WBU393286 WLQ393280:WLQ393286 WVM393280:WVM393286 E458816:E458822 JA458816:JA458822 SW458816:SW458822 ACS458816:ACS458822 AMO458816:AMO458822 AWK458816:AWK458822 BGG458816:BGG458822 BQC458816:BQC458822 BZY458816:BZY458822 CJU458816:CJU458822 CTQ458816:CTQ458822 DDM458816:DDM458822 DNI458816:DNI458822 DXE458816:DXE458822 EHA458816:EHA458822 EQW458816:EQW458822 FAS458816:FAS458822 FKO458816:FKO458822 FUK458816:FUK458822 GEG458816:GEG458822 GOC458816:GOC458822 GXY458816:GXY458822 HHU458816:HHU458822 HRQ458816:HRQ458822 IBM458816:IBM458822 ILI458816:ILI458822 IVE458816:IVE458822 JFA458816:JFA458822 JOW458816:JOW458822 JYS458816:JYS458822 KIO458816:KIO458822 KSK458816:KSK458822 LCG458816:LCG458822 LMC458816:LMC458822 LVY458816:LVY458822 MFU458816:MFU458822 MPQ458816:MPQ458822 MZM458816:MZM458822 NJI458816:NJI458822 NTE458816:NTE458822 ODA458816:ODA458822 OMW458816:OMW458822 OWS458816:OWS458822 PGO458816:PGO458822 PQK458816:PQK458822 QAG458816:QAG458822 QKC458816:QKC458822 QTY458816:QTY458822 RDU458816:RDU458822 RNQ458816:RNQ458822 RXM458816:RXM458822 SHI458816:SHI458822 SRE458816:SRE458822 TBA458816:TBA458822 TKW458816:TKW458822 TUS458816:TUS458822 UEO458816:UEO458822 UOK458816:UOK458822 UYG458816:UYG458822 VIC458816:VIC458822 VRY458816:VRY458822 WBU458816:WBU458822 WLQ458816:WLQ458822 WVM458816:WVM458822 E524352:E524358 JA524352:JA524358 SW524352:SW524358 ACS524352:ACS524358 AMO524352:AMO524358 AWK524352:AWK524358 BGG524352:BGG524358 BQC524352:BQC524358 BZY524352:BZY524358 CJU524352:CJU524358 CTQ524352:CTQ524358 DDM524352:DDM524358 DNI524352:DNI524358 DXE524352:DXE524358 EHA524352:EHA524358 EQW524352:EQW524358 FAS524352:FAS524358 FKO524352:FKO524358 FUK524352:FUK524358 GEG524352:GEG524358 GOC524352:GOC524358 GXY524352:GXY524358 HHU524352:HHU524358 HRQ524352:HRQ524358 IBM524352:IBM524358 ILI524352:ILI524358 IVE524352:IVE524358 JFA524352:JFA524358 JOW524352:JOW524358 JYS524352:JYS524358 KIO524352:KIO524358 KSK524352:KSK524358 LCG524352:LCG524358 LMC524352:LMC524358 LVY524352:LVY524358 MFU524352:MFU524358 MPQ524352:MPQ524358 MZM524352:MZM524358 NJI524352:NJI524358 NTE524352:NTE524358 ODA524352:ODA524358 OMW524352:OMW524358 OWS524352:OWS524358 PGO524352:PGO524358 PQK524352:PQK524358 QAG524352:QAG524358 QKC524352:QKC524358 QTY524352:QTY524358 RDU524352:RDU524358 RNQ524352:RNQ524358 RXM524352:RXM524358 SHI524352:SHI524358 SRE524352:SRE524358 TBA524352:TBA524358 TKW524352:TKW524358 TUS524352:TUS524358 UEO524352:UEO524358 UOK524352:UOK524358 UYG524352:UYG524358 VIC524352:VIC524358 VRY524352:VRY524358 WBU524352:WBU524358 WLQ524352:WLQ524358 WVM524352:WVM524358 E589888:E589894 JA589888:JA589894 SW589888:SW589894 ACS589888:ACS589894 AMO589888:AMO589894 AWK589888:AWK589894 BGG589888:BGG589894 BQC589888:BQC589894 BZY589888:BZY589894 CJU589888:CJU589894 CTQ589888:CTQ589894 DDM589888:DDM589894 DNI589888:DNI589894 DXE589888:DXE589894 EHA589888:EHA589894 EQW589888:EQW589894 FAS589888:FAS589894 FKO589888:FKO589894 FUK589888:FUK589894 GEG589888:GEG589894 GOC589888:GOC589894 GXY589888:GXY589894 HHU589888:HHU589894 HRQ589888:HRQ589894 IBM589888:IBM589894 ILI589888:ILI589894 IVE589888:IVE589894 JFA589888:JFA589894 JOW589888:JOW589894 JYS589888:JYS589894 KIO589888:KIO589894 KSK589888:KSK589894 LCG589888:LCG589894 LMC589888:LMC589894 LVY589888:LVY589894 MFU589888:MFU589894 MPQ589888:MPQ589894 MZM589888:MZM589894 NJI589888:NJI589894 NTE589888:NTE589894 ODA589888:ODA589894 OMW589888:OMW589894 OWS589888:OWS589894 PGO589888:PGO589894 PQK589888:PQK589894 QAG589888:QAG589894 QKC589888:QKC589894 QTY589888:QTY589894 RDU589888:RDU589894 RNQ589888:RNQ589894 RXM589888:RXM589894 SHI589888:SHI589894 SRE589888:SRE589894 TBA589888:TBA589894 TKW589888:TKW589894 TUS589888:TUS589894 UEO589888:UEO589894 UOK589888:UOK589894 UYG589888:UYG589894 VIC589888:VIC589894 VRY589888:VRY589894 WBU589888:WBU589894 WLQ589888:WLQ589894 WVM589888:WVM589894 E655424:E655430 JA655424:JA655430 SW655424:SW655430 ACS655424:ACS655430 AMO655424:AMO655430 AWK655424:AWK655430 BGG655424:BGG655430 BQC655424:BQC655430 BZY655424:BZY655430 CJU655424:CJU655430 CTQ655424:CTQ655430 DDM655424:DDM655430 DNI655424:DNI655430 DXE655424:DXE655430 EHA655424:EHA655430 EQW655424:EQW655430 FAS655424:FAS655430 FKO655424:FKO655430 FUK655424:FUK655430 GEG655424:GEG655430 GOC655424:GOC655430 GXY655424:GXY655430 HHU655424:HHU655430 HRQ655424:HRQ655430 IBM655424:IBM655430 ILI655424:ILI655430 IVE655424:IVE655430 JFA655424:JFA655430 JOW655424:JOW655430 JYS655424:JYS655430 KIO655424:KIO655430 KSK655424:KSK655430 LCG655424:LCG655430 LMC655424:LMC655430 LVY655424:LVY655430 MFU655424:MFU655430 MPQ655424:MPQ655430 MZM655424:MZM655430 NJI655424:NJI655430 NTE655424:NTE655430 ODA655424:ODA655430 OMW655424:OMW655430 OWS655424:OWS655430 PGO655424:PGO655430 PQK655424:PQK655430 QAG655424:QAG655430 QKC655424:QKC655430 QTY655424:QTY655430 RDU655424:RDU655430 RNQ655424:RNQ655430 RXM655424:RXM655430 SHI655424:SHI655430 SRE655424:SRE655430 TBA655424:TBA655430 TKW655424:TKW655430 TUS655424:TUS655430 UEO655424:UEO655430 UOK655424:UOK655430 UYG655424:UYG655430 VIC655424:VIC655430 VRY655424:VRY655430 WBU655424:WBU655430 WLQ655424:WLQ655430 WVM655424:WVM655430 E720960:E720966 JA720960:JA720966 SW720960:SW720966 ACS720960:ACS720966 AMO720960:AMO720966 AWK720960:AWK720966 BGG720960:BGG720966 BQC720960:BQC720966 BZY720960:BZY720966 CJU720960:CJU720966 CTQ720960:CTQ720966 DDM720960:DDM720966 DNI720960:DNI720966 DXE720960:DXE720966 EHA720960:EHA720966 EQW720960:EQW720966 FAS720960:FAS720966 FKO720960:FKO720966 FUK720960:FUK720966 GEG720960:GEG720966 GOC720960:GOC720966 GXY720960:GXY720966 HHU720960:HHU720966 HRQ720960:HRQ720966 IBM720960:IBM720966 ILI720960:ILI720966 IVE720960:IVE720966 JFA720960:JFA720966 JOW720960:JOW720966 JYS720960:JYS720966 KIO720960:KIO720966 KSK720960:KSK720966 LCG720960:LCG720966 LMC720960:LMC720966 LVY720960:LVY720966 MFU720960:MFU720966 MPQ720960:MPQ720966 MZM720960:MZM720966 NJI720960:NJI720966 NTE720960:NTE720966 ODA720960:ODA720966 OMW720960:OMW720966 OWS720960:OWS720966 PGO720960:PGO720966 PQK720960:PQK720966 QAG720960:QAG720966 QKC720960:QKC720966 QTY720960:QTY720966 RDU720960:RDU720966 RNQ720960:RNQ720966 RXM720960:RXM720966 SHI720960:SHI720966 SRE720960:SRE720966 TBA720960:TBA720966 TKW720960:TKW720966 TUS720960:TUS720966 UEO720960:UEO720966 UOK720960:UOK720966 UYG720960:UYG720966 VIC720960:VIC720966 VRY720960:VRY720966 WBU720960:WBU720966 WLQ720960:WLQ720966 WVM720960:WVM720966 E786496:E786502 JA786496:JA786502 SW786496:SW786502 ACS786496:ACS786502 AMO786496:AMO786502 AWK786496:AWK786502 BGG786496:BGG786502 BQC786496:BQC786502 BZY786496:BZY786502 CJU786496:CJU786502 CTQ786496:CTQ786502 DDM786496:DDM786502 DNI786496:DNI786502 DXE786496:DXE786502 EHA786496:EHA786502 EQW786496:EQW786502 FAS786496:FAS786502 FKO786496:FKO786502 FUK786496:FUK786502 GEG786496:GEG786502 GOC786496:GOC786502 GXY786496:GXY786502 HHU786496:HHU786502 HRQ786496:HRQ786502 IBM786496:IBM786502 ILI786496:ILI786502 IVE786496:IVE786502 JFA786496:JFA786502 JOW786496:JOW786502 JYS786496:JYS786502 KIO786496:KIO786502 KSK786496:KSK786502 LCG786496:LCG786502 LMC786496:LMC786502 LVY786496:LVY786502 MFU786496:MFU786502 MPQ786496:MPQ786502 MZM786496:MZM786502 NJI786496:NJI786502 NTE786496:NTE786502 ODA786496:ODA786502 OMW786496:OMW786502 OWS786496:OWS786502 PGO786496:PGO786502 PQK786496:PQK786502 QAG786496:QAG786502 QKC786496:QKC786502 QTY786496:QTY786502 RDU786496:RDU786502 RNQ786496:RNQ786502 RXM786496:RXM786502 SHI786496:SHI786502 SRE786496:SRE786502 TBA786496:TBA786502 TKW786496:TKW786502 TUS786496:TUS786502 UEO786496:UEO786502 UOK786496:UOK786502 UYG786496:UYG786502 VIC786496:VIC786502 VRY786496:VRY786502 WBU786496:WBU786502 WLQ786496:WLQ786502 WVM786496:WVM786502 E852032:E852038 JA852032:JA852038 SW852032:SW852038 ACS852032:ACS852038 AMO852032:AMO852038 AWK852032:AWK852038 BGG852032:BGG852038 BQC852032:BQC852038 BZY852032:BZY852038 CJU852032:CJU852038 CTQ852032:CTQ852038 DDM852032:DDM852038 DNI852032:DNI852038 DXE852032:DXE852038 EHA852032:EHA852038 EQW852032:EQW852038 FAS852032:FAS852038 FKO852032:FKO852038 FUK852032:FUK852038 GEG852032:GEG852038 GOC852032:GOC852038 GXY852032:GXY852038 HHU852032:HHU852038 HRQ852032:HRQ852038 IBM852032:IBM852038 ILI852032:ILI852038 IVE852032:IVE852038 JFA852032:JFA852038 JOW852032:JOW852038 JYS852032:JYS852038 KIO852032:KIO852038 KSK852032:KSK852038 LCG852032:LCG852038 LMC852032:LMC852038 LVY852032:LVY852038 MFU852032:MFU852038 MPQ852032:MPQ852038 MZM852032:MZM852038 NJI852032:NJI852038 NTE852032:NTE852038 ODA852032:ODA852038 OMW852032:OMW852038 OWS852032:OWS852038 PGO852032:PGO852038 PQK852032:PQK852038 QAG852032:QAG852038 QKC852032:QKC852038 QTY852032:QTY852038 RDU852032:RDU852038 RNQ852032:RNQ852038 RXM852032:RXM852038 SHI852032:SHI852038 SRE852032:SRE852038 TBA852032:TBA852038 TKW852032:TKW852038 TUS852032:TUS852038 UEO852032:UEO852038 UOK852032:UOK852038 UYG852032:UYG852038 VIC852032:VIC852038 VRY852032:VRY852038 WBU852032:WBU852038 WLQ852032:WLQ852038 WVM852032:WVM852038 E917568:E917574 JA917568:JA917574 SW917568:SW917574 ACS917568:ACS917574 AMO917568:AMO917574 AWK917568:AWK917574 BGG917568:BGG917574 BQC917568:BQC917574 BZY917568:BZY917574 CJU917568:CJU917574 CTQ917568:CTQ917574 DDM917568:DDM917574 DNI917568:DNI917574 DXE917568:DXE917574 EHA917568:EHA917574 EQW917568:EQW917574 FAS917568:FAS917574 FKO917568:FKO917574 FUK917568:FUK917574 GEG917568:GEG917574 GOC917568:GOC917574 GXY917568:GXY917574 HHU917568:HHU917574 HRQ917568:HRQ917574 IBM917568:IBM917574 ILI917568:ILI917574 IVE917568:IVE917574 JFA917568:JFA917574 JOW917568:JOW917574 JYS917568:JYS917574 KIO917568:KIO917574 KSK917568:KSK917574 LCG917568:LCG917574 LMC917568:LMC917574 LVY917568:LVY917574 MFU917568:MFU917574 MPQ917568:MPQ917574 MZM917568:MZM917574 NJI917568:NJI917574 NTE917568:NTE917574 ODA917568:ODA917574 OMW917568:OMW917574 OWS917568:OWS917574 PGO917568:PGO917574 PQK917568:PQK917574 QAG917568:QAG917574 QKC917568:QKC917574 QTY917568:QTY917574 RDU917568:RDU917574 RNQ917568:RNQ917574 RXM917568:RXM917574 SHI917568:SHI917574 SRE917568:SRE917574 TBA917568:TBA917574 TKW917568:TKW917574 TUS917568:TUS917574 UEO917568:UEO917574 UOK917568:UOK917574 UYG917568:UYG917574 VIC917568:VIC917574 VRY917568:VRY917574 WBU917568:WBU917574 WLQ917568:WLQ917574 WVM917568:WVM917574 E983104:E983110 JA983104:JA983110 SW983104:SW983110 ACS983104:ACS983110 AMO983104:AMO983110 AWK983104:AWK983110 BGG983104:BGG983110 BQC983104:BQC983110 BZY983104:BZY983110 CJU983104:CJU983110 CTQ983104:CTQ983110 DDM983104:DDM983110 DNI983104:DNI983110 DXE983104:DXE983110 EHA983104:EHA983110 EQW983104:EQW983110 FAS983104:FAS983110 FKO983104:FKO983110 FUK983104:FUK983110 GEG983104:GEG983110 GOC983104:GOC983110 GXY983104:GXY983110 HHU983104:HHU983110 HRQ983104:HRQ983110 IBM983104:IBM983110 ILI983104:ILI983110 IVE983104:IVE983110 JFA983104:JFA983110 JOW983104:JOW983110 JYS983104:JYS983110 KIO983104:KIO983110 KSK983104:KSK983110 LCG983104:LCG983110 LMC983104:LMC983110 LVY983104:LVY983110 MFU983104:MFU983110 MPQ983104:MPQ983110 MZM983104:MZM983110 NJI983104:NJI983110 NTE983104:NTE983110 ODA983104:ODA983110 OMW983104:OMW983110 OWS983104:OWS983110 PGO983104:PGO983110 PQK983104:PQK983110 QAG983104:QAG983110 QKC983104:QKC983110 QTY983104:QTY983110 RDU983104:RDU983110 RNQ983104:RNQ983110 RXM983104:RXM983110 SHI983104:SHI983110 SRE983104:SRE983110 TBA983104:TBA983110 TKW983104:TKW983110 TUS983104:TUS983110 UEO983104:UEO983110 UOK983104:UOK983110 UYG983104:UYG983110 VIC983104:VIC983110 VRY983104:VRY983110 WBU983104:WBU983110 WLQ983104:WLQ983110 WVM983104:WVM983110 P65592:P65598 JL65592:JL65598 TH65592:TH65598 ADD65592:ADD65598 AMZ65592:AMZ65598 AWV65592:AWV65598 BGR65592:BGR65598 BQN65592:BQN65598 CAJ65592:CAJ65598 CKF65592:CKF65598 CUB65592:CUB65598 DDX65592:DDX65598 DNT65592:DNT65598 DXP65592:DXP65598 EHL65592:EHL65598 ERH65592:ERH65598 FBD65592:FBD65598 FKZ65592:FKZ65598 FUV65592:FUV65598 GER65592:GER65598 GON65592:GON65598 GYJ65592:GYJ65598 HIF65592:HIF65598 HSB65592:HSB65598 IBX65592:IBX65598 ILT65592:ILT65598 IVP65592:IVP65598 JFL65592:JFL65598 JPH65592:JPH65598 JZD65592:JZD65598 KIZ65592:KIZ65598 KSV65592:KSV65598 LCR65592:LCR65598 LMN65592:LMN65598 LWJ65592:LWJ65598 MGF65592:MGF65598 MQB65592:MQB65598 MZX65592:MZX65598 NJT65592:NJT65598 NTP65592:NTP65598 ODL65592:ODL65598 ONH65592:ONH65598 OXD65592:OXD65598 PGZ65592:PGZ65598 PQV65592:PQV65598 QAR65592:QAR65598 QKN65592:QKN65598 QUJ65592:QUJ65598 REF65592:REF65598 ROB65592:ROB65598 RXX65592:RXX65598 SHT65592:SHT65598 SRP65592:SRP65598 TBL65592:TBL65598 TLH65592:TLH65598 TVD65592:TVD65598 UEZ65592:UEZ65598 UOV65592:UOV65598 UYR65592:UYR65598 VIN65592:VIN65598 VSJ65592:VSJ65598 WCF65592:WCF65598 WMB65592:WMB65598 WVX65592:WVX65598 P131128:P131134 JL131128:JL131134 TH131128:TH131134 ADD131128:ADD131134 AMZ131128:AMZ131134 AWV131128:AWV131134 BGR131128:BGR131134 BQN131128:BQN131134 CAJ131128:CAJ131134 CKF131128:CKF131134 CUB131128:CUB131134 DDX131128:DDX131134 DNT131128:DNT131134 DXP131128:DXP131134 EHL131128:EHL131134 ERH131128:ERH131134 FBD131128:FBD131134 FKZ131128:FKZ131134 FUV131128:FUV131134 GER131128:GER131134 GON131128:GON131134 GYJ131128:GYJ131134 HIF131128:HIF131134 HSB131128:HSB131134 IBX131128:IBX131134 ILT131128:ILT131134 IVP131128:IVP131134 JFL131128:JFL131134 JPH131128:JPH131134 JZD131128:JZD131134 KIZ131128:KIZ131134 KSV131128:KSV131134 LCR131128:LCR131134 LMN131128:LMN131134 LWJ131128:LWJ131134 MGF131128:MGF131134 MQB131128:MQB131134 MZX131128:MZX131134 NJT131128:NJT131134 NTP131128:NTP131134 ODL131128:ODL131134 ONH131128:ONH131134 OXD131128:OXD131134 PGZ131128:PGZ131134 PQV131128:PQV131134 QAR131128:QAR131134 QKN131128:QKN131134 QUJ131128:QUJ131134 REF131128:REF131134 ROB131128:ROB131134 RXX131128:RXX131134 SHT131128:SHT131134 SRP131128:SRP131134 TBL131128:TBL131134 TLH131128:TLH131134 TVD131128:TVD131134 UEZ131128:UEZ131134 UOV131128:UOV131134 UYR131128:UYR131134 VIN131128:VIN131134 VSJ131128:VSJ131134 WCF131128:WCF131134 WMB131128:WMB131134 WVX131128:WVX131134 P196664:P196670 JL196664:JL196670 TH196664:TH196670 ADD196664:ADD196670 AMZ196664:AMZ196670 AWV196664:AWV196670 BGR196664:BGR196670 BQN196664:BQN196670 CAJ196664:CAJ196670 CKF196664:CKF196670 CUB196664:CUB196670 DDX196664:DDX196670 DNT196664:DNT196670 DXP196664:DXP196670 EHL196664:EHL196670 ERH196664:ERH196670 FBD196664:FBD196670 FKZ196664:FKZ196670 FUV196664:FUV196670 GER196664:GER196670 GON196664:GON196670 GYJ196664:GYJ196670 HIF196664:HIF196670 HSB196664:HSB196670 IBX196664:IBX196670 ILT196664:ILT196670 IVP196664:IVP196670 JFL196664:JFL196670 JPH196664:JPH196670 JZD196664:JZD196670 KIZ196664:KIZ196670 KSV196664:KSV196670 LCR196664:LCR196670 LMN196664:LMN196670 LWJ196664:LWJ196670 MGF196664:MGF196670 MQB196664:MQB196670 MZX196664:MZX196670 NJT196664:NJT196670 NTP196664:NTP196670 ODL196664:ODL196670 ONH196664:ONH196670 OXD196664:OXD196670 PGZ196664:PGZ196670 PQV196664:PQV196670 QAR196664:QAR196670 QKN196664:QKN196670 QUJ196664:QUJ196670 REF196664:REF196670 ROB196664:ROB196670 RXX196664:RXX196670 SHT196664:SHT196670 SRP196664:SRP196670 TBL196664:TBL196670 TLH196664:TLH196670 TVD196664:TVD196670 UEZ196664:UEZ196670 UOV196664:UOV196670 UYR196664:UYR196670 VIN196664:VIN196670 VSJ196664:VSJ196670 WCF196664:WCF196670 WMB196664:WMB196670 WVX196664:WVX196670 P262200:P262206 JL262200:JL262206 TH262200:TH262206 ADD262200:ADD262206 AMZ262200:AMZ262206 AWV262200:AWV262206 BGR262200:BGR262206 BQN262200:BQN262206 CAJ262200:CAJ262206 CKF262200:CKF262206 CUB262200:CUB262206 DDX262200:DDX262206 DNT262200:DNT262206 DXP262200:DXP262206 EHL262200:EHL262206 ERH262200:ERH262206 FBD262200:FBD262206 FKZ262200:FKZ262206 FUV262200:FUV262206 GER262200:GER262206 GON262200:GON262206 GYJ262200:GYJ262206 HIF262200:HIF262206 HSB262200:HSB262206 IBX262200:IBX262206 ILT262200:ILT262206 IVP262200:IVP262206 JFL262200:JFL262206 JPH262200:JPH262206 JZD262200:JZD262206 KIZ262200:KIZ262206 KSV262200:KSV262206 LCR262200:LCR262206 LMN262200:LMN262206 LWJ262200:LWJ262206 MGF262200:MGF262206 MQB262200:MQB262206 MZX262200:MZX262206 NJT262200:NJT262206 NTP262200:NTP262206 ODL262200:ODL262206 ONH262200:ONH262206 OXD262200:OXD262206 PGZ262200:PGZ262206 PQV262200:PQV262206 QAR262200:QAR262206 QKN262200:QKN262206 QUJ262200:QUJ262206 REF262200:REF262206 ROB262200:ROB262206 RXX262200:RXX262206 SHT262200:SHT262206 SRP262200:SRP262206 TBL262200:TBL262206 TLH262200:TLH262206 TVD262200:TVD262206 UEZ262200:UEZ262206 UOV262200:UOV262206 UYR262200:UYR262206 VIN262200:VIN262206 VSJ262200:VSJ262206 WCF262200:WCF262206 WMB262200:WMB262206 WVX262200:WVX262206 P327736:P327742 JL327736:JL327742 TH327736:TH327742 ADD327736:ADD327742 AMZ327736:AMZ327742 AWV327736:AWV327742 BGR327736:BGR327742 BQN327736:BQN327742 CAJ327736:CAJ327742 CKF327736:CKF327742 CUB327736:CUB327742 DDX327736:DDX327742 DNT327736:DNT327742 DXP327736:DXP327742 EHL327736:EHL327742 ERH327736:ERH327742 FBD327736:FBD327742 FKZ327736:FKZ327742 FUV327736:FUV327742 GER327736:GER327742 GON327736:GON327742 GYJ327736:GYJ327742 HIF327736:HIF327742 HSB327736:HSB327742 IBX327736:IBX327742 ILT327736:ILT327742 IVP327736:IVP327742 JFL327736:JFL327742 JPH327736:JPH327742 JZD327736:JZD327742 KIZ327736:KIZ327742 KSV327736:KSV327742 LCR327736:LCR327742 LMN327736:LMN327742 LWJ327736:LWJ327742 MGF327736:MGF327742 MQB327736:MQB327742 MZX327736:MZX327742 NJT327736:NJT327742 NTP327736:NTP327742 ODL327736:ODL327742 ONH327736:ONH327742 OXD327736:OXD327742 PGZ327736:PGZ327742 PQV327736:PQV327742 QAR327736:QAR327742 QKN327736:QKN327742 QUJ327736:QUJ327742 REF327736:REF327742 ROB327736:ROB327742 RXX327736:RXX327742 SHT327736:SHT327742 SRP327736:SRP327742 TBL327736:TBL327742 TLH327736:TLH327742 TVD327736:TVD327742 UEZ327736:UEZ327742 UOV327736:UOV327742 UYR327736:UYR327742 VIN327736:VIN327742 VSJ327736:VSJ327742 WCF327736:WCF327742 WMB327736:WMB327742 WVX327736:WVX327742 P393272:P393278 JL393272:JL393278 TH393272:TH393278 ADD393272:ADD393278 AMZ393272:AMZ393278 AWV393272:AWV393278 BGR393272:BGR393278 BQN393272:BQN393278 CAJ393272:CAJ393278 CKF393272:CKF393278 CUB393272:CUB393278 DDX393272:DDX393278 DNT393272:DNT393278 DXP393272:DXP393278 EHL393272:EHL393278 ERH393272:ERH393278 FBD393272:FBD393278 FKZ393272:FKZ393278 FUV393272:FUV393278 GER393272:GER393278 GON393272:GON393278 GYJ393272:GYJ393278 HIF393272:HIF393278 HSB393272:HSB393278 IBX393272:IBX393278 ILT393272:ILT393278 IVP393272:IVP393278 JFL393272:JFL393278 JPH393272:JPH393278 JZD393272:JZD393278 KIZ393272:KIZ393278 KSV393272:KSV393278 LCR393272:LCR393278 LMN393272:LMN393278 LWJ393272:LWJ393278 MGF393272:MGF393278 MQB393272:MQB393278 MZX393272:MZX393278 NJT393272:NJT393278 NTP393272:NTP393278 ODL393272:ODL393278 ONH393272:ONH393278 OXD393272:OXD393278 PGZ393272:PGZ393278 PQV393272:PQV393278 QAR393272:QAR393278 QKN393272:QKN393278 QUJ393272:QUJ393278 REF393272:REF393278 ROB393272:ROB393278 RXX393272:RXX393278 SHT393272:SHT393278 SRP393272:SRP393278 TBL393272:TBL393278 TLH393272:TLH393278 TVD393272:TVD393278 UEZ393272:UEZ393278 UOV393272:UOV393278 UYR393272:UYR393278 VIN393272:VIN393278 VSJ393272:VSJ393278 WCF393272:WCF393278 WMB393272:WMB393278 WVX393272:WVX393278 P458808:P458814 JL458808:JL458814 TH458808:TH458814 ADD458808:ADD458814 AMZ458808:AMZ458814 AWV458808:AWV458814 BGR458808:BGR458814 BQN458808:BQN458814 CAJ458808:CAJ458814 CKF458808:CKF458814 CUB458808:CUB458814 DDX458808:DDX458814 DNT458808:DNT458814 DXP458808:DXP458814 EHL458808:EHL458814 ERH458808:ERH458814 FBD458808:FBD458814 FKZ458808:FKZ458814 FUV458808:FUV458814 GER458808:GER458814 GON458808:GON458814 GYJ458808:GYJ458814 HIF458808:HIF458814 HSB458808:HSB458814 IBX458808:IBX458814 ILT458808:ILT458814 IVP458808:IVP458814 JFL458808:JFL458814 JPH458808:JPH458814 JZD458808:JZD458814 KIZ458808:KIZ458814 KSV458808:KSV458814 LCR458808:LCR458814 LMN458808:LMN458814 LWJ458808:LWJ458814 MGF458808:MGF458814 MQB458808:MQB458814 MZX458808:MZX458814 NJT458808:NJT458814 NTP458808:NTP458814 ODL458808:ODL458814 ONH458808:ONH458814 OXD458808:OXD458814 PGZ458808:PGZ458814 PQV458808:PQV458814 QAR458808:QAR458814 QKN458808:QKN458814 QUJ458808:QUJ458814 REF458808:REF458814 ROB458808:ROB458814 RXX458808:RXX458814 SHT458808:SHT458814 SRP458808:SRP458814 TBL458808:TBL458814 TLH458808:TLH458814 TVD458808:TVD458814 UEZ458808:UEZ458814 UOV458808:UOV458814 UYR458808:UYR458814 VIN458808:VIN458814 VSJ458808:VSJ458814 WCF458808:WCF458814 WMB458808:WMB458814 WVX458808:WVX458814 P524344:P524350 JL524344:JL524350 TH524344:TH524350 ADD524344:ADD524350 AMZ524344:AMZ524350 AWV524344:AWV524350 BGR524344:BGR524350 BQN524344:BQN524350 CAJ524344:CAJ524350 CKF524344:CKF524350 CUB524344:CUB524350 DDX524344:DDX524350 DNT524344:DNT524350 DXP524344:DXP524350 EHL524344:EHL524350 ERH524344:ERH524350 FBD524344:FBD524350 FKZ524344:FKZ524350 FUV524344:FUV524350 GER524344:GER524350 GON524344:GON524350 GYJ524344:GYJ524350 HIF524344:HIF524350 HSB524344:HSB524350 IBX524344:IBX524350 ILT524344:ILT524350 IVP524344:IVP524350 JFL524344:JFL524350 JPH524344:JPH524350 JZD524344:JZD524350 KIZ524344:KIZ524350 KSV524344:KSV524350 LCR524344:LCR524350 LMN524344:LMN524350 LWJ524344:LWJ524350 MGF524344:MGF524350 MQB524344:MQB524350 MZX524344:MZX524350 NJT524344:NJT524350 NTP524344:NTP524350 ODL524344:ODL524350 ONH524344:ONH524350 OXD524344:OXD524350 PGZ524344:PGZ524350 PQV524344:PQV524350 QAR524344:QAR524350 QKN524344:QKN524350 QUJ524344:QUJ524350 REF524344:REF524350 ROB524344:ROB524350 RXX524344:RXX524350 SHT524344:SHT524350 SRP524344:SRP524350 TBL524344:TBL524350 TLH524344:TLH524350 TVD524344:TVD524350 UEZ524344:UEZ524350 UOV524344:UOV524350 UYR524344:UYR524350 VIN524344:VIN524350 VSJ524344:VSJ524350 WCF524344:WCF524350 WMB524344:WMB524350 WVX524344:WVX524350 P589880:P589886 JL589880:JL589886 TH589880:TH589886 ADD589880:ADD589886 AMZ589880:AMZ589886 AWV589880:AWV589886 BGR589880:BGR589886 BQN589880:BQN589886 CAJ589880:CAJ589886 CKF589880:CKF589886 CUB589880:CUB589886 DDX589880:DDX589886 DNT589880:DNT589886 DXP589880:DXP589886 EHL589880:EHL589886 ERH589880:ERH589886 FBD589880:FBD589886 FKZ589880:FKZ589886 FUV589880:FUV589886 GER589880:GER589886 GON589880:GON589886 GYJ589880:GYJ589886 HIF589880:HIF589886 HSB589880:HSB589886 IBX589880:IBX589886 ILT589880:ILT589886 IVP589880:IVP589886 JFL589880:JFL589886 JPH589880:JPH589886 JZD589880:JZD589886 KIZ589880:KIZ589886 KSV589880:KSV589886 LCR589880:LCR589886 LMN589880:LMN589886 LWJ589880:LWJ589886 MGF589880:MGF589886 MQB589880:MQB589886 MZX589880:MZX589886 NJT589880:NJT589886 NTP589880:NTP589886 ODL589880:ODL589886 ONH589880:ONH589886 OXD589880:OXD589886 PGZ589880:PGZ589886 PQV589880:PQV589886 QAR589880:QAR589886 QKN589880:QKN589886 QUJ589880:QUJ589886 REF589880:REF589886 ROB589880:ROB589886 RXX589880:RXX589886 SHT589880:SHT589886 SRP589880:SRP589886 TBL589880:TBL589886 TLH589880:TLH589886 TVD589880:TVD589886 UEZ589880:UEZ589886 UOV589880:UOV589886 UYR589880:UYR589886 VIN589880:VIN589886 VSJ589880:VSJ589886 WCF589880:WCF589886 WMB589880:WMB589886 WVX589880:WVX589886 P655416:P655422 JL655416:JL655422 TH655416:TH655422 ADD655416:ADD655422 AMZ655416:AMZ655422 AWV655416:AWV655422 BGR655416:BGR655422 BQN655416:BQN655422 CAJ655416:CAJ655422 CKF655416:CKF655422 CUB655416:CUB655422 DDX655416:DDX655422 DNT655416:DNT655422 DXP655416:DXP655422 EHL655416:EHL655422 ERH655416:ERH655422 FBD655416:FBD655422 FKZ655416:FKZ655422 FUV655416:FUV655422 GER655416:GER655422 GON655416:GON655422 GYJ655416:GYJ655422 HIF655416:HIF655422 HSB655416:HSB655422 IBX655416:IBX655422 ILT655416:ILT655422 IVP655416:IVP655422 JFL655416:JFL655422 JPH655416:JPH655422 JZD655416:JZD655422 KIZ655416:KIZ655422 KSV655416:KSV655422 LCR655416:LCR655422 LMN655416:LMN655422 LWJ655416:LWJ655422 MGF655416:MGF655422 MQB655416:MQB655422 MZX655416:MZX655422 NJT655416:NJT655422 NTP655416:NTP655422 ODL655416:ODL655422 ONH655416:ONH655422 OXD655416:OXD655422 PGZ655416:PGZ655422 PQV655416:PQV655422 QAR655416:QAR655422 QKN655416:QKN655422 QUJ655416:QUJ655422 REF655416:REF655422 ROB655416:ROB655422 RXX655416:RXX655422 SHT655416:SHT655422 SRP655416:SRP655422 TBL655416:TBL655422 TLH655416:TLH655422 TVD655416:TVD655422 UEZ655416:UEZ655422 UOV655416:UOV655422 UYR655416:UYR655422 VIN655416:VIN655422 VSJ655416:VSJ655422 WCF655416:WCF655422 WMB655416:WMB655422 WVX655416:WVX655422 P720952:P720958 JL720952:JL720958 TH720952:TH720958 ADD720952:ADD720958 AMZ720952:AMZ720958 AWV720952:AWV720958 BGR720952:BGR720958 BQN720952:BQN720958 CAJ720952:CAJ720958 CKF720952:CKF720958 CUB720952:CUB720958 DDX720952:DDX720958 DNT720952:DNT720958 DXP720952:DXP720958 EHL720952:EHL720958 ERH720952:ERH720958 FBD720952:FBD720958 FKZ720952:FKZ720958 FUV720952:FUV720958 GER720952:GER720958 GON720952:GON720958 GYJ720952:GYJ720958 HIF720952:HIF720958 HSB720952:HSB720958 IBX720952:IBX720958 ILT720952:ILT720958 IVP720952:IVP720958 JFL720952:JFL720958 JPH720952:JPH720958 JZD720952:JZD720958 KIZ720952:KIZ720958 KSV720952:KSV720958 LCR720952:LCR720958 LMN720952:LMN720958 LWJ720952:LWJ720958 MGF720952:MGF720958 MQB720952:MQB720958 MZX720952:MZX720958 NJT720952:NJT720958 NTP720952:NTP720958 ODL720952:ODL720958 ONH720952:ONH720958 OXD720952:OXD720958 PGZ720952:PGZ720958 PQV720952:PQV720958 QAR720952:QAR720958 QKN720952:QKN720958 QUJ720952:QUJ720958 REF720952:REF720958 ROB720952:ROB720958 RXX720952:RXX720958 SHT720952:SHT720958 SRP720952:SRP720958 TBL720952:TBL720958 TLH720952:TLH720958 TVD720952:TVD720958 UEZ720952:UEZ720958 UOV720952:UOV720958 UYR720952:UYR720958 VIN720952:VIN720958 VSJ720952:VSJ720958 WCF720952:WCF720958 WMB720952:WMB720958 WVX720952:WVX720958 P786488:P786494 JL786488:JL786494 TH786488:TH786494 ADD786488:ADD786494 AMZ786488:AMZ786494 AWV786488:AWV786494 BGR786488:BGR786494 BQN786488:BQN786494 CAJ786488:CAJ786494 CKF786488:CKF786494 CUB786488:CUB786494 DDX786488:DDX786494 DNT786488:DNT786494 DXP786488:DXP786494 EHL786488:EHL786494 ERH786488:ERH786494 FBD786488:FBD786494 FKZ786488:FKZ786494 FUV786488:FUV786494 GER786488:GER786494 GON786488:GON786494 GYJ786488:GYJ786494 HIF786488:HIF786494 HSB786488:HSB786494 IBX786488:IBX786494 ILT786488:ILT786494 IVP786488:IVP786494 JFL786488:JFL786494 JPH786488:JPH786494 JZD786488:JZD786494 KIZ786488:KIZ786494 KSV786488:KSV786494 LCR786488:LCR786494 LMN786488:LMN786494 LWJ786488:LWJ786494 MGF786488:MGF786494 MQB786488:MQB786494 MZX786488:MZX786494 NJT786488:NJT786494 NTP786488:NTP786494 ODL786488:ODL786494 ONH786488:ONH786494 OXD786488:OXD786494 PGZ786488:PGZ786494 PQV786488:PQV786494 QAR786488:QAR786494 QKN786488:QKN786494 QUJ786488:QUJ786494 REF786488:REF786494 ROB786488:ROB786494 RXX786488:RXX786494 SHT786488:SHT786494 SRP786488:SRP786494 TBL786488:TBL786494 TLH786488:TLH786494 TVD786488:TVD786494 UEZ786488:UEZ786494 UOV786488:UOV786494 UYR786488:UYR786494 VIN786488:VIN786494 VSJ786488:VSJ786494 WCF786488:WCF786494 WMB786488:WMB786494 WVX786488:WVX786494 P852024:P852030 JL852024:JL852030 TH852024:TH852030 ADD852024:ADD852030 AMZ852024:AMZ852030 AWV852024:AWV852030 BGR852024:BGR852030 BQN852024:BQN852030 CAJ852024:CAJ852030 CKF852024:CKF852030 CUB852024:CUB852030 DDX852024:DDX852030 DNT852024:DNT852030 DXP852024:DXP852030 EHL852024:EHL852030 ERH852024:ERH852030 FBD852024:FBD852030 FKZ852024:FKZ852030 FUV852024:FUV852030 GER852024:GER852030 GON852024:GON852030 GYJ852024:GYJ852030 HIF852024:HIF852030 HSB852024:HSB852030 IBX852024:IBX852030 ILT852024:ILT852030 IVP852024:IVP852030 JFL852024:JFL852030 JPH852024:JPH852030 JZD852024:JZD852030 KIZ852024:KIZ852030 KSV852024:KSV852030 LCR852024:LCR852030 LMN852024:LMN852030 LWJ852024:LWJ852030 MGF852024:MGF852030 MQB852024:MQB852030 MZX852024:MZX852030 NJT852024:NJT852030 NTP852024:NTP852030 ODL852024:ODL852030 ONH852024:ONH852030 OXD852024:OXD852030 PGZ852024:PGZ852030 PQV852024:PQV852030 QAR852024:QAR852030 QKN852024:QKN852030 QUJ852024:QUJ852030 REF852024:REF852030 ROB852024:ROB852030 RXX852024:RXX852030 SHT852024:SHT852030 SRP852024:SRP852030 TBL852024:TBL852030 TLH852024:TLH852030 TVD852024:TVD852030 UEZ852024:UEZ852030 UOV852024:UOV852030 UYR852024:UYR852030 VIN852024:VIN852030 VSJ852024:VSJ852030 WCF852024:WCF852030 WMB852024:WMB852030 WVX852024:WVX852030 P917560:P917566 JL917560:JL917566 TH917560:TH917566 ADD917560:ADD917566 AMZ917560:AMZ917566 AWV917560:AWV917566 BGR917560:BGR917566 BQN917560:BQN917566 CAJ917560:CAJ917566 CKF917560:CKF917566 CUB917560:CUB917566 DDX917560:DDX917566 DNT917560:DNT917566 DXP917560:DXP917566 EHL917560:EHL917566 ERH917560:ERH917566 FBD917560:FBD917566 FKZ917560:FKZ917566 FUV917560:FUV917566 GER917560:GER917566 GON917560:GON917566 GYJ917560:GYJ917566 HIF917560:HIF917566 HSB917560:HSB917566 IBX917560:IBX917566 ILT917560:ILT917566 IVP917560:IVP917566 JFL917560:JFL917566 JPH917560:JPH917566 JZD917560:JZD917566 KIZ917560:KIZ917566 KSV917560:KSV917566 LCR917560:LCR917566 LMN917560:LMN917566 LWJ917560:LWJ917566 MGF917560:MGF917566 MQB917560:MQB917566 MZX917560:MZX917566 NJT917560:NJT917566 NTP917560:NTP917566 ODL917560:ODL917566 ONH917560:ONH917566 OXD917560:OXD917566 PGZ917560:PGZ917566 PQV917560:PQV917566 QAR917560:QAR917566 QKN917560:QKN917566 QUJ917560:QUJ917566 REF917560:REF917566 ROB917560:ROB917566 RXX917560:RXX917566 SHT917560:SHT917566 SRP917560:SRP917566 TBL917560:TBL917566 TLH917560:TLH917566 TVD917560:TVD917566 UEZ917560:UEZ917566 UOV917560:UOV917566 UYR917560:UYR917566 VIN917560:VIN917566 VSJ917560:VSJ917566 WCF917560:WCF917566 WMB917560:WMB917566 WVX917560:WVX917566 P983096:P983102 JL983096:JL983102 TH983096:TH983102 ADD983096:ADD983102 AMZ983096:AMZ983102 AWV983096:AWV983102 BGR983096:BGR983102 BQN983096:BQN983102 CAJ983096:CAJ983102 CKF983096:CKF983102 CUB983096:CUB983102 DDX983096:DDX983102 DNT983096:DNT983102 DXP983096:DXP983102 EHL983096:EHL983102 ERH983096:ERH983102 FBD983096:FBD983102 FKZ983096:FKZ983102 FUV983096:FUV983102 GER983096:GER983102 GON983096:GON983102 GYJ983096:GYJ983102 HIF983096:HIF983102 HSB983096:HSB983102 IBX983096:IBX983102 ILT983096:ILT983102 IVP983096:IVP983102 JFL983096:JFL983102 JPH983096:JPH983102 JZD983096:JZD983102 KIZ983096:KIZ983102 KSV983096:KSV983102 LCR983096:LCR983102 LMN983096:LMN983102 LWJ983096:LWJ983102 MGF983096:MGF983102 MQB983096:MQB983102 MZX983096:MZX983102 NJT983096:NJT983102 NTP983096:NTP983102 ODL983096:ODL983102 ONH983096:ONH983102 OXD983096:OXD983102 PGZ983096:PGZ983102 PQV983096:PQV983102 QAR983096:QAR983102 QKN983096:QKN983102 QUJ983096:QUJ983102 REF983096:REF983102 ROB983096:ROB983102 RXX983096:RXX983102 SHT983096:SHT983102 SRP983096:SRP983102 TBL983096:TBL983102 TLH983096:TLH983102 TVD983096:TVD983102 UEZ983096:UEZ983102 UOV983096:UOV983102 UYR983096:UYR983102 VIN983096:VIN983102 VSJ983096:VSJ983102 WCF983096:WCF983102 WMB983096:WMB983102 WVX983096:WVX983102 WVX27:WVX32 T27:T32 JP27:JP32 TL27:TL32 ADH27:ADH32 AND27:AND32 AWZ27:AWZ32 BGV27:BGV32 BQR27:BQR32 CAN27:CAN32 CKJ27:CKJ32 CUF27:CUF32 DEB27:DEB32 DNX27:DNX32 DXT27:DXT32 EHP27:EHP32 ERL27:ERL32 FBH27:FBH32 FLD27:FLD32 FUZ27:FUZ32 GEV27:GEV32 GOR27:GOR32 GYN27:GYN32 HIJ27:HIJ32 HSF27:HSF32 ICB27:ICB32 ILX27:ILX32 IVT27:IVT32 JFP27:JFP32 JPL27:JPL32 JZH27:JZH32 KJD27:KJD32 KSZ27:KSZ32 LCV27:LCV32 LMR27:LMR32 LWN27:LWN32 MGJ27:MGJ32 MQF27:MQF32 NAB27:NAB32 NJX27:NJX32 NTT27:NTT32 ODP27:ODP32 ONL27:ONL32 OXH27:OXH32 PHD27:PHD32 PQZ27:PQZ32 QAV27:QAV32 QKR27:QKR32 QUN27:QUN32 REJ27:REJ32 ROF27:ROF32 RYB27:RYB32 SHX27:SHX32 SRT27:SRT32 TBP27:TBP32 TLL27:TLL32 TVH27:TVH32 UFD27:UFD32 UOZ27:UOZ32 UYV27:UYV32 VIR27:VIR32 VSN27:VSN32 WCJ27:WCJ32 WMF27:WMF32 T65590 JP65590 TL65590 ADH65590 AND65590 AWZ65590 BGV65590 BQR65590 CAN65590 CKJ65590 CUF65590 DEB65590 DNX65590 DXT65590 EHP65590 ERL65590 FBH65590 FLD65590 FUZ65590 GEV65590 GOR65590 GYN65590 HIJ65590 HSF65590 ICB65590 ILX65590 IVT65590 JFP65590 JPL65590 JZH65590 KJD65590 KSZ65590 LCV65590 LMR65590 LWN65590 MGJ65590 MQF65590 NAB65590 NJX65590 NTT65590 ODP65590 ONL65590 OXH65590 PHD65590 PQZ65590 QAV65590 QKR65590 QUN65590 REJ65590 ROF65590 RYB65590 SHX65590 SRT65590 TBP65590 TLL65590 TVH65590 UFD65590 UOZ65590 UYV65590 VIR65590 VSN65590 WCJ65590 WMF65590 WWB65590 T131126 JP131126 TL131126 ADH131126 AND131126 AWZ131126 BGV131126 BQR131126 CAN131126 CKJ131126 CUF131126 DEB131126 DNX131126 DXT131126 EHP131126 ERL131126 FBH131126 FLD131126 FUZ131126 GEV131126 GOR131126 GYN131126 HIJ131126 HSF131126 ICB131126 ILX131126 IVT131126 JFP131126 JPL131126 JZH131126 KJD131126 KSZ131126 LCV131126 LMR131126 LWN131126 MGJ131126 MQF131126 NAB131126 NJX131126 NTT131126 ODP131126 ONL131126 OXH131126 PHD131126 PQZ131126 QAV131126 QKR131126 QUN131126 REJ131126 ROF131126 RYB131126 SHX131126 SRT131126 TBP131126 TLL131126 TVH131126 UFD131126 UOZ131126 UYV131126 VIR131126 VSN131126 WCJ131126 WMF131126 WWB131126 T196662 JP196662 TL196662 ADH196662 AND196662 AWZ196662 BGV196662 BQR196662 CAN196662 CKJ196662 CUF196662 DEB196662 DNX196662 DXT196662 EHP196662 ERL196662 FBH196662 FLD196662 FUZ196662 GEV196662 GOR196662 GYN196662 HIJ196662 HSF196662 ICB196662 ILX196662 IVT196662 JFP196662 JPL196662 JZH196662 KJD196662 KSZ196662 LCV196662 LMR196662 LWN196662 MGJ196662 MQF196662 NAB196662 NJX196662 NTT196662 ODP196662 ONL196662 OXH196662 PHD196662 PQZ196662 QAV196662 QKR196662 QUN196662 REJ196662 ROF196662 RYB196662 SHX196662 SRT196662 TBP196662 TLL196662 TVH196662 UFD196662 UOZ196662 UYV196662 VIR196662 VSN196662 WCJ196662 WMF196662 WWB196662 T262198 JP262198 TL262198 ADH262198 AND262198 AWZ262198 BGV262198 BQR262198 CAN262198 CKJ262198 CUF262198 DEB262198 DNX262198 DXT262198 EHP262198 ERL262198 FBH262198 FLD262198 FUZ262198 GEV262198 GOR262198 GYN262198 HIJ262198 HSF262198 ICB262198 ILX262198 IVT262198 JFP262198 JPL262198 JZH262198 KJD262198 KSZ262198 LCV262198 LMR262198 LWN262198 MGJ262198 MQF262198 NAB262198 NJX262198 NTT262198 ODP262198 ONL262198 OXH262198 PHD262198 PQZ262198 QAV262198 QKR262198 QUN262198 REJ262198 ROF262198 RYB262198 SHX262198 SRT262198 TBP262198 TLL262198 TVH262198 UFD262198 UOZ262198 UYV262198 VIR262198 VSN262198 WCJ262198 WMF262198 WWB262198 T327734 JP327734 TL327734 ADH327734 AND327734 AWZ327734 BGV327734 BQR327734 CAN327734 CKJ327734 CUF327734 DEB327734 DNX327734 DXT327734 EHP327734 ERL327734 FBH327734 FLD327734 FUZ327734 GEV327734 GOR327734 GYN327734 HIJ327734 HSF327734 ICB327734 ILX327734 IVT327734 JFP327734 JPL327734 JZH327734 KJD327734 KSZ327734 LCV327734 LMR327734 LWN327734 MGJ327734 MQF327734 NAB327734 NJX327734 NTT327734 ODP327734 ONL327734 OXH327734 PHD327734 PQZ327734 QAV327734 QKR327734 QUN327734 REJ327734 ROF327734 RYB327734 SHX327734 SRT327734 TBP327734 TLL327734 TVH327734 UFD327734 UOZ327734 UYV327734 VIR327734 VSN327734 WCJ327734 WMF327734 WWB327734 T393270 JP393270 TL393270 ADH393270 AND393270 AWZ393270 BGV393270 BQR393270 CAN393270 CKJ393270 CUF393270 DEB393270 DNX393270 DXT393270 EHP393270 ERL393270 FBH393270 FLD393270 FUZ393270 GEV393270 GOR393270 GYN393270 HIJ393270 HSF393270 ICB393270 ILX393270 IVT393270 JFP393270 JPL393270 JZH393270 KJD393270 KSZ393270 LCV393270 LMR393270 LWN393270 MGJ393270 MQF393270 NAB393270 NJX393270 NTT393270 ODP393270 ONL393270 OXH393270 PHD393270 PQZ393270 QAV393270 QKR393270 QUN393270 REJ393270 ROF393270 RYB393270 SHX393270 SRT393270 TBP393270 TLL393270 TVH393270 UFD393270 UOZ393270 UYV393270 VIR393270 VSN393270 WCJ393270 WMF393270 WWB393270 T458806 JP458806 TL458806 ADH458806 AND458806 AWZ458806 BGV458806 BQR458806 CAN458806 CKJ458806 CUF458806 DEB458806 DNX458806 DXT458806 EHP458806 ERL458806 FBH458806 FLD458806 FUZ458806 GEV458806 GOR458806 GYN458806 HIJ458806 HSF458806 ICB458806 ILX458806 IVT458806 JFP458806 JPL458806 JZH458806 KJD458806 KSZ458806 LCV458806 LMR458806 LWN458806 MGJ458806 MQF458806 NAB458806 NJX458806 NTT458806 ODP458806 ONL458806 OXH458806 PHD458806 PQZ458806 QAV458806 QKR458806 QUN458806 REJ458806 ROF458806 RYB458806 SHX458806 SRT458806 TBP458806 TLL458806 TVH458806 UFD458806 UOZ458806 UYV458806 VIR458806 VSN458806 WCJ458806 WMF458806 WWB458806 T524342 JP524342 TL524342 ADH524342 AND524342 AWZ524342 BGV524342 BQR524342 CAN524342 CKJ524342 CUF524342 DEB524342 DNX524342 DXT524342 EHP524342 ERL524342 FBH524342 FLD524342 FUZ524342 GEV524342 GOR524342 GYN524342 HIJ524342 HSF524342 ICB524342 ILX524342 IVT524342 JFP524342 JPL524342 JZH524342 KJD524342 KSZ524342 LCV524342 LMR524342 LWN524342 MGJ524342 MQF524342 NAB524342 NJX524342 NTT524342 ODP524342 ONL524342 OXH524342 PHD524342 PQZ524342 QAV524342 QKR524342 QUN524342 REJ524342 ROF524342 RYB524342 SHX524342 SRT524342 TBP524342 TLL524342 TVH524342 UFD524342 UOZ524342 UYV524342 VIR524342 VSN524342 WCJ524342 WMF524342 WWB524342 T589878 JP589878 TL589878 ADH589878 AND589878 AWZ589878 BGV589878 BQR589878 CAN589878 CKJ589878 CUF589878 DEB589878 DNX589878 DXT589878 EHP589878 ERL589878 FBH589878 FLD589878 FUZ589878 GEV589878 GOR589878 GYN589878 HIJ589878 HSF589878 ICB589878 ILX589878 IVT589878 JFP589878 JPL589878 JZH589878 KJD589878 KSZ589878 LCV589878 LMR589878 LWN589878 MGJ589878 MQF589878 NAB589878 NJX589878 NTT589878 ODP589878 ONL589878 OXH589878 PHD589878 PQZ589878 QAV589878 QKR589878 QUN589878 REJ589878 ROF589878 RYB589878 SHX589878 SRT589878 TBP589878 TLL589878 TVH589878 UFD589878 UOZ589878 UYV589878 VIR589878 VSN589878 WCJ589878 WMF589878 WWB589878 T655414 JP655414 TL655414 ADH655414 AND655414 AWZ655414 BGV655414 BQR655414 CAN655414 CKJ655414 CUF655414 DEB655414 DNX655414 DXT655414 EHP655414 ERL655414 FBH655414 FLD655414 FUZ655414 GEV655414 GOR655414 GYN655414 HIJ655414 HSF655414 ICB655414 ILX655414 IVT655414 JFP655414 JPL655414 JZH655414 KJD655414 KSZ655414 LCV655414 LMR655414 LWN655414 MGJ655414 MQF655414 NAB655414 NJX655414 NTT655414 ODP655414 ONL655414 OXH655414 PHD655414 PQZ655414 QAV655414 QKR655414 QUN655414 REJ655414 ROF655414 RYB655414 SHX655414 SRT655414 TBP655414 TLL655414 TVH655414 UFD655414 UOZ655414 UYV655414 VIR655414 VSN655414 WCJ655414 WMF655414 WWB655414 T720950 JP720950 TL720950 ADH720950 AND720950 AWZ720950 BGV720950 BQR720950 CAN720950 CKJ720950 CUF720950 DEB720950 DNX720950 DXT720950 EHP720950 ERL720950 FBH720950 FLD720950 FUZ720950 GEV720950 GOR720950 GYN720950 HIJ720950 HSF720950 ICB720950 ILX720950 IVT720950 JFP720950 JPL720950 JZH720950 KJD720950 KSZ720950 LCV720950 LMR720950 LWN720950 MGJ720950 MQF720950 NAB720950 NJX720950 NTT720950 ODP720950 ONL720950 OXH720950 PHD720950 PQZ720950 QAV720950 QKR720950 QUN720950 REJ720950 ROF720950 RYB720950 SHX720950 SRT720950 TBP720950 TLL720950 TVH720950 UFD720950 UOZ720950 UYV720950 VIR720950 VSN720950 WCJ720950 WMF720950 WWB720950 T786486 JP786486 TL786486 ADH786486 AND786486 AWZ786486 BGV786486 BQR786486 CAN786486 CKJ786486 CUF786486 DEB786486 DNX786486 DXT786486 EHP786486 ERL786486 FBH786486 FLD786486 FUZ786486 GEV786486 GOR786486 GYN786486 HIJ786486 HSF786486 ICB786486 ILX786486 IVT786486 JFP786486 JPL786486 JZH786486 KJD786486 KSZ786486 LCV786486 LMR786486 LWN786486 MGJ786486 MQF786486 NAB786486 NJX786486 NTT786486 ODP786486 ONL786486 OXH786486 PHD786486 PQZ786486 QAV786486 QKR786486 QUN786486 REJ786486 ROF786486 RYB786486 SHX786486 SRT786486 TBP786486 TLL786486 TVH786486 UFD786486 UOZ786486 UYV786486 VIR786486 VSN786486 WCJ786486 WMF786486 WWB786486 T852022 JP852022 TL852022 ADH852022 AND852022 AWZ852022 BGV852022 BQR852022 CAN852022 CKJ852022 CUF852022 DEB852022 DNX852022 DXT852022 EHP852022 ERL852022 FBH852022 FLD852022 FUZ852022 GEV852022 GOR852022 GYN852022 HIJ852022 HSF852022 ICB852022 ILX852022 IVT852022 JFP852022 JPL852022 JZH852022 KJD852022 KSZ852022 LCV852022 LMR852022 LWN852022 MGJ852022 MQF852022 NAB852022 NJX852022 NTT852022 ODP852022 ONL852022 OXH852022 PHD852022 PQZ852022 QAV852022 QKR852022 QUN852022 REJ852022 ROF852022 RYB852022 SHX852022 SRT852022 TBP852022 TLL852022 TVH852022 UFD852022 UOZ852022 UYV852022 VIR852022 VSN852022 WCJ852022 WMF852022 WWB852022 T917558 JP917558 TL917558 ADH917558 AND917558 AWZ917558 BGV917558 BQR917558 CAN917558 CKJ917558 CUF917558 DEB917558 DNX917558 DXT917558 EHP917558 ERL917558 FBH917558 FLD917558 FUZ917558 GEV917558 GOR917558 GYN917558 HIJ917558 HSF917558 ICB917558 ILX917558 IVT917558 JFP917558 JPL917558 JZH917558 KJD917558 KSZ917558 LCV917558 LMR917558 LWN917558 MGJ917558 MQF917558 NAB917558 NJX917558 NTT917558 ODP917558 ONL917558 OXH917558 PHD917558 PQZ917558 QAV917558 QKR917558 QUN917558 REJ917558 ROF917558 RYB917558 SHX917558 SRT917558 TBP917558 TLL917558 TVH917558 UFD917558 UOZ917558 UYV917558 VIR917558 VSN917558 WCJ917558 WMF917558 WWB917558 T983094 JP983094 TL983094 ADH983094 AND983094 AWZ983094 BGV983094 BQR983094 CAN983094 CKJ983094 CUF983094 DEB983094 DNX983094 DXT983094 EHP983094 ERL983094 FBH983094 FLD983094 FUZ983094 GEV983094 GOR983094 GYN983094 HIJ983094 HSF983094 ICB983094 ILX983094 IVT983094 JFP983094 JPL983094 JZH983094 KJD983094 KSZ983094 LCV983094 LMR983094 LWN983094 MGJ983094 MQF983094 NAB983094 NJX983094 NTT983094 ODP983094 ONL983094 OXH983094 PHD983094 PQZ983094 QAV983094 QKR983094 QUN983094 REJ983094 ROF983094 RYB983094 SHX983094 SRT983094 TBP983094 TLL983094 TVH983094 UFD983094 UOZ983094 UYV983094 VIR983094 VSN983094 WCJ983094 WMF983094 WWB983094 T72:T78 JP72:JP78 TL72:TL78 ADH72:ADH78 AND72:AND78 AWZ72:AWZ78 BGV72:BGV78 BQR72:BQR78 CAN72:CAN78 CKJ72:CKJ78 CUF72:CUF78 DEB72:DEB78 DNX72:DNX78 DXT72:DXT78 EHP72:EHP78 ERL72:ERL78 FBH72:FBH78 FLD72:FLD78 FUZ72:FUZ78 GEV72:GEV78 GOR72:GOR78 GYN72:GYN78 HIJ72:HIJ78 HSF72:HSF78 ICB72:ICB78 ILX72:ILX78 IVT72:IVT78 JFP72:JFP78 JPL72:JPL78 JZH72:JZH78 KJD72:KJD78 KSZ72:KSZ78 LCV72:LCV78 LMR72:LMR78 LWN72:LWN78 MGJ72:MGJ78 MQF72:MQF78 NAB72:NAB78 NJX72:NJX78 NTT72:NTT78 ODP72:ODP78 ONL72:ONL78 OXH72:OXH78 PHD72:PHD78 PQZ72:PQZ78 QAV72:QAV78 QKR72:QKR78 QUN72:QUN78 REJ72:REJ78 ROF72:ROF78 RYB72:RYB78 SHX72:SHX78 SRT72:SRT78 TBP72:TBP78 TLL72:TLL78 TVH72:TVH78 UFD72:UFD78 UOZ72:UOZ78 UYV72:UYV78 VIR72:VIR78 VSN72:VSN78 WCJ72:WCJ78 WMF72:WMF78 WWB72:WWB78 T65608:T65614 JP65608:JP65614 TL65608:TL65614 ADH65608:ADH65614 AND65608:AND65614 AWZ65608:AWZ65614 BGV65608:BGV65614 BQR65608:BQR65614 CAN65608:CAN65614 CKJ65608:CKJ65614 CUF65608:CUF65614 DEB65608:DEB65614 DNX65608:DNX65614 DXT65608:DXT65614 EHP65608:EHP65614 ERL65608:ERL65614 FBH65608:FBH65614 FLD65608:FLD65614 FUZ65608:FUZ65614 GEV65608:GEV65614 GOR65608:GOR65614 GYN65608:GYN65614 HIJ65608:HIJ65614 HSF65608:HSF65614 ICB65608:ICB65614 ILX65608:ILX65614 IVT65608:IVT65614 JFP65608:JFP65614 JPL65608:JPL65614 JZH65608:JZH65614 KJD65608:KJD65614 KSZ65608:KSZ65614 LCV65608:LCV65614 LMR65608:LMR65614 LWN65608:LWN65614 MGJ65608:MGJ65614 MQF65608:MQF65614 NAB65608:NAB65614 NJX65608:NJX65614 NTT65608:NTT65614 ODP65608:ODP65614 ONL65608:ONL65614 OXH65608:OXH65614 PHD65608:PHD65614 PQZ65608:PQZ65614 QAV65608:QAV65614 QKR65608:QKR65614 QUN65608:QUN65614 REJ65608:REJ65614 ROF65608:ROF65614 RYB65608:RYB65614 SHX65608:SHX65614 SRT65608:SRT65614 TBP65608:TBP65614 TLL65608:TLL65614 TVH65608:TVH65614 UFD65608:UFD65614 UOZ65608:UOZ65614 UYV65608:UYV65614 VIR65608:VIR65614 VSN65608:VSN65614 WCJ65608:WCJ65614 WMF65608:WMF65614 WWB65608:WWB65614 T131144:T131150 JP131144:JP131150 TL131144:TL131150 ADH131144:ADH131150 AND131144:AND131150 AWZ131144:AWZ131150 BGV131144:BGV131150 BQR131144:BQR131150 CAN131144:CAN131150 CKJ131144:CKJ131150 CUF131144:CUF131150 DEB131144:DEB131150 DNX131144:DNX131150 DXT131144:DXT131150 EHP131144:EHP131150 ERL131144:ERL131150 FBH131144:FBH131150 FLD131144:FLD131150 FUZ131144:FUZ131150 GEV131144:GEV131150 GOR131144:GOR131150 GYN131144:GYN131150 HIJ131144:HIJ131150 HSF131144:HSF131150 ICB131144:ICB131150 ILX131144:ILX131150 IVT131144:IVT131150 JFP131144:JFP131150 JPL131144:JPL131150 JZH131144:JZH131150 KJD131144:KJD131150 KSZ131144:KSZ131150 LCV131144:LCV131150 LMR131144:LMR131150 LWN131144:LWN131150 MGJ131144:MGJ131150 MQF131144:MQF131150 NAB131144:NAB131150 NJX131144:NJX131150 NTT131144:NTT131150 ODP131144:ODP131150 ONL131144:ONL131150 OXH131144:OXH131150 PHD131144:PHD131150 PQZ131144:PQZ131150 QAV131144:QAV131150 QKR131144:QKR131150 QUN131144:QUN131150 REJ131144:REJ131150 ROF131144:ROF131150 RYB131144:RYB131150 SHX131144:SHX131150 SRT131144:SRT131150 TBP131144:TBP131150 TLL131144:TLL131150 TVH131144:TVH131150 UFD131144:UFD131150 UOZ131144:UOZ131150 UYV131144:UYV131150 VIR131144:VIR131150 VSN131144:VSN131150 WCJ131144:WCJ131150 WMF131144:WMF131150 WWB131144:WWB131150 T196680:T196686 JP196680:JP196686 TL196680:TL196686 ADH196680:ADH196686 AND196680:AND196686 AWZ196680:AWZ196686 BGV196680:BGV196686 BQR196680:BQR196686 CAN196680:CAN196686 CKJ196680:CKJ196686 CUF196680:CUF196686 DEB196680:DEB196686 DNX196680:DNX196686 DXT196680:DXT196686 EHP196680:EHP196686 ERL196680:ERL196686 FBH196680:FBH196686 FLD196680:FLD196686 FUZ196680:FUZ196686 GEV196680:GEV196686 GOR196680:GOR196686 GYN196680:GYN196686 HIJ196680:HIJ196686 HSF196680:HSF196686 ICB196680:ICB196686 ILX196680:ILX196686 IVT196680:IVT196686 JFP196680:JFP196686 JPL196680:JPL196686 JZH196680:JZH196686 KJD196680:KJD196686 KSZ196680:KSZ196686 LCV196680:LCV196686 LMR196680:LMR196686 LWN196680:LWN196686 MGJ196680:MGJ196686 MQF196680:MQF196686 NAB196680:NAB196686 NJX196680:NJX196686 NTT196680:NTT196686 ODP196680:ODP196686 ONL196680:ONL196686 OXH196680:OXH196686 PHD196680:PHD196686 PQZ196680:PQZ196686 QAV196680:QAV196686 QKR196680:QKR196686 QUN196680:QUN196686 REJ196680:REJ196686 ROF196680:ROF196686 RYB196680:RYB196686 SHX196680:SHX196686 SRT196680:SRT196686 TBP196680:TBP196686 TLL196680:TLL196686 TVH196680:TVH196686 UFD196680:UFD196686 UOZ196680:UOZ196686 UYV196680:UYV196686 VIR196680:VIR196686 VSN196680:VSN196686 WCJ196680:WCJ196686 WMF196680:WMF196686 WWB196680:WWB196686 T262216:T262222 JP262216:JP262222 TL262216:TL262222 ADH262216:ADH262222 AND262216:AND262222 AWZ262216:AWZ262222 BGV262216:BGV262222 BQR262216:BQR262222 CAN262216:CAN262222 CKJ262216:CKJ262222 CUF262216:CUF262222 DEB262216:DEB262222 DNX262216:DNX262222 DXT262216:DXT262222 EHP262216:EHP262222 ERL262216:ERL262222 FBH262216:FBH262222 FLD262216:FLD262222 FUZ262216:FUZ262222 GEV262216:GEV262222 GOR262216:GOR262222 GYN262216:GYN262222 HIJ262216:HIJ262222 HSF262216:HSF262222 ICB262216:ICB262222 ILX262216:ILX262222 IVT262216:IVT262222 JFP262216:JFP262222 JPL262216:JPL262222 JZH262216:JZH262222 KJD262216:KJD262222 KSZ262216:KSZ262222 LCV262216:LCV262222 LMR262216:LMR262222 LWN262216:LWN262222 MGJ262216:MGJ262222 MQF262216:MQF262222 NAB262216:NAB262222 NJX262216:NJX262222 NTT262216:NTT262222 ODP262216:ODP262222 ONL262216:ONL262222 OXH262216:OXH262222 PHD262216:PHD262222 PQZ262216:PQZ262222 QAV262216:QAV262222 QKR262216:QKR262222 QUN262216:QUN262222 REJ262216:REJ262222 ROF262216:ROF262222 RYB262216:RYB262222 SHX262216:SHX262222 SRT262216:SRT262222 TBP262216:TBP262222 TLL262216:TLL262222 TVH262216:TVH262222 UFD262216:UFD262222 UOZ262216:UOZ262222 UYV262216:UYV262222 VIR262216:VIR262222 VSN262216:VSN262222 WCJ262216:WCJ262222 WMF262216:WMF262222 WWB262216:WWB262222 T327752:T327758 JP327752:JP327758 TL327752:TL327758 ADH327752:ADH327758 AND327752:AND327758 AWZ327752:AWZ327758 BGV327752:BGV327758 BQR327752:BQR327758 CAN327752:CAN327758 CKJ327752:CKJ327758 CUF327752:CUF327758 DEB327752:DEB327758 DNX327752:DNX327758 DXT327752:DXT327758 EHP327752:EHP327758 ERL327752:ERL327758 FBH327752:FBH327758 FLD327752:FLD327758 FUZ327752:FUZ327758 GEV327752:GEV327758 GOR327752:GOR327758 GYN327752:GYN327758 HIJ327752:HIJ327758 HSF327752:HSF327758 ICB327752:ICB327758 ILX327752:ILX327758 IVT327752:IVT327758 JFP327752:JFP327758 JPL327752:JPL327758 JZH327752:JZH327758 KJD327752:KJD327758 KSZ327752:KSZ327758 LCV327752:LCV327758 LMR327752:LMR327758 LWN327752:LWN327758 MGJ327752:MGJ327758 MQF327752:MQF327758 NAB327752:NAB327758 NJX327752:NJX327758 NTT327752:NTT327758 ODP327752:ODP327758 ONL327752:ONL327758 OXH327752:OXH327758 PHD327752:PHD327758 PQZ327752:PQZ327758 QAV327752:QAV327758 QKR327752:QKR327758 QUN327752:QUN327758 REJ327752:REJ327758 ROF327752:ROF327758 RYB327752:RYB327758 SHX327752:SHX327758 SRT327752:SRT327758 TBP327752:TBP327758 TLL327752:TLL327758 TVH327752:TVH327758 UFD327752:UFD327758 UOZ327752:UOZ327758 UYV327752:UYV327758 VIR327752:VIR327758 VSN327752:VSN327758 WCJ327752:WCJ327758 WMF327752:WMF327758 WWB327752:WWB327758 T393288:T393294 JP393288:JP393294 TL393288:TL393294 ADH393288:ADH393294 AND393288:AND393294 AWZ393288:AWZ393294 BGV393288:BGV393294 BQR393288:BQR393294 CAN393288:CAN393294 CKJ393288:CKJ393294 CUF393288:CUF393294 DEB393288:DEB393294 DNX393288:DNX393294 DXT393288:DXT393294 EHP393288:EHP393294 ERL393288:ERL393294 FBH393288:FBH393294 FLD393288:FLD393294 FUZ393288:FUZ393294 GEV393288:GEV393294 GOR393288:GOR393294 GYN393288:GYN393294 HIJ393288:HIJ393294 HSF393288:HSF393294 ICB393288:ICB393294 ILX393288:ILX393294 IVT393288:IVT393294 JFP393288:JFP393294 JPL393288:JPL393294 JZH393288:JZH393294 KJD393288:KJD393294 KSZ393288:KSZ393294 LCV393288:LCV393294 LMR393288:LMR393294 LWN393288:LWN393294 MGJ393288:MGJ393294 MQF393288:MQF393294 NAB393288:NAB393294 NJX393288:NJX393294 NTT393288:NTT393294 ODP393288:ODP393294 ONL393288:ONL393294 OXH393288:OXH393294 PHD393288:PHD393294 PQZ393288:PQZ393294 QAV393288:QAV393294 QKR393288:QKR393294 QUN393288:QUN393294 REJ393288:REJ393294 ROF393288:ROF393294 RYB393288:RYB393294 SHX393288:SHX393294 SRT393288:SRT393294 TBP393288:TBP393294 TLL393288:TLL393294 TVH393288:TVH393294 UFD393288:UFD393294 UOZ393288:UOZ393294 UYV393288:UYV393294 VIR393288:VIR393294 VSN393288:VSN393294 WCJ393288:WCJ393294 WMF393288:WMF393294 WWB393288:WWB393294 T458824:T458830 JP458824:JP458830 TL458824:TL458830 ADH458824:ADH458830 AND458824:AND458830 AWZ458824:AWZ458830 BGV458824:BGV458830 BQR458824:BQR458830 CAN458824:CAN458830 CKJ458824:CKJ458830 CUF458824:CUF458830 DEB458824:DEB458830 DNX458824:DNX458830 DXT458824:DXT458830 EHP458824:EHP458830 ERL458824:ERL458830 FBH458824:FBH458830 FLD458824:FLD458830 FUZ458824:FUZ458830 GEV458824:GEV458830 GOR458824:GOR458830 GYN458824:GYN458830 HIJ458824:HIJ458830 HSF458824:HSF458830 ICB458824:ICB458830 ILX458824:ILX458830 IVT458824:IVT458830 JFP458824:JFP458830 JPL458824:JPL458830 JZH458824:JZH458830 KJD458824:KJD458830 KSZ458824:KSZ458830 LCV458824:LCV458830 LMR458824:LMR458830 LWN458824:LWN458830 MGJ458824:MGJ458830 MQF458824:MQF458830 NAB458824:NAB458830 NJX458824:NJX458830 NTT458824:NTT458830 ODP458824:ODP458830 ONL458824:ONL458830 OXH458824:OXH458830 PHD458824:PHD458830 PQZ458824:PQZ458830 QAV458824:QAV458830 QKR458824:QKR458830 QUN458824:QUN458830 REJ458824:REJ458830 ROF458824:ROF458830 RYB458824:RYB458830 SHX458824:SHX458830 SRT458824:SRT458830 TBP458824:TBP458830 TLL458824:TLL458830 TVH458824:TVH458830 UFD458824:UFD458830 UOZ458824:UOZ458830 UYV458824:UYV458830 VIR458824:VIR458830 VSN458824:VSN458830 WCJ458824:WCJ458830 WMF458824:WMF458830 WWB458824:WWB458830 T524360:T524366 JP524360:JP524366 TL524360:TL524366 ADH524360:ADH524366 AND524360:AND524366 AWZ524360:AWZ524366 BGV524360:BGV524366 BQR524360:BQR524366 CAN524360:CAN524366 CKJ524360:CKJ524366 CUF524360:CUF524366 DEB524360:DEB524366 DNX524360:DNX524366 DXT524360:DXT524366 EHP524360:EHP524366 ERL524360:ERL524366 FBH524360:FBH524366 FLD524360:FLD524366 FUZ524360:FUZ524366 GEV524360:GEV524366 GOR524360:GOR524366 GYN524360:GYN524366 HIJ524360:HIJ524366 HSF524360:HSF524366 ICB524360:ICB524366 ILX524360:ILX524366 IVT524360:IVT524366 JFP524360:JFP524366 JPL524360:JPL524366 JZH524360:JZH524366 KJD524360:KJD524366 KSZ524360:KSZ524366 LCV524360:LCV524366 LMR524360:LMR524366 LWN524360:LWN524366 MGJ524360:MGJ524366 MQF524360:MQF524366 NAB524360:NAB524366 NJX524360:NJX524366 NTT524360:NTT524366 ODP524360:ODP524366 ONL524360:ONL524366 OXH524360:OXH524366 PHD524360:PHD524366 PQZ524360:PQZ524366 QAV524360:QAV524366 QKR524360:QKR524366 QUN524360:QUN524366 REJ524360:REJ524366 ROF524360:ROF524366 RYB524360:RYB524366 SHX524360:SHX524366 SRT524360:SRT524366 TBP524360:TBP524366 TLL524360:TLL524366 TVH524360:TVH524366 UFD524360:UFD524366 UOZ524360:UOZ524366 UYV524360:UYV524366 VIR524360:VIR524366 VSN524360:VSN524366 WCJ524360:WCJ524366 WMF524360:WMF524366 WWB524360:WWB524366 T589896:T589902 JP589896:JP589902 TL589896:TL589902 ADH589896:ADH589902 AND589896:AND589902 AWZ589896:AWZ589902 BGV589896:BGV589902 BQR589896:BQR589902 CAN589896:CAN589902 CKJ589896:CKJ589902 CUF589896:CUF589902 DEB589896:DEB589902 DNX589896:DNX589902 DXT589896:DXT589902 EHP589896:EHP589902 ERL589896:ERL589902 FBH589896:FBH589902 FLD589896:FLD589902 FUZ589896:FUZ589902 GEV589896:GEV589902 GOR589896:GOR589902 GYN589896:GYN589902 HIJ589896:HIJ589902 HSF589896:HSF589902 ICB589896:ICB589902 ILX589896:ILX589902 IVT589896:IVT589902 JFP589896:JFP589902 JPL589896:JPL589902 JZH589896:JZH589902 KJD589896:KJD589902 KSZ589896:KSZ589902 LCV589896:LCV589902 LMR589896:LMR589902 LWN589896:LWN589902 MGJ589896:MGJ589902 MQF589896:MQF589902 NAB589896:NAB589902 NJX589896:NJX589902 NTT589896:NTT589902 ODP589896:ODP589902 ONL589896:ONL589902 OXH589896:OXH589902 PHD589896:PHD589902 PQZ589896:PQZ589902 QAV589896:QAV589902 QKR589896:QKR589902 QUN589896:QUN589902 REJ589896:REJ589902 ROF589896:ROF589902 RYB589896:RYB589902 SHX589896:SHX589902 SRT589896:SRT589902 TBP589896:TBP589902 TLL589896:TLL589902 TVH589896:TVH589902 UFD589896:UFD589902 UOZ589896:UOZ589902 UYV589896:UYV589902 VIR589896:VIR589902 VSN589896:VSN589902 WCJ589896:WCJ589902 WMF589896:WMF589902 WWB589896:WWB589902 T655432:T655438 JP655432:JP655438 TL655432:TL655438 ADH655432:ADH655438 AND655432:AND655438 AWZ655432:AWZ655438 BGV655432:BGV655438 BQR655432:BQR655438 CAN655432:CAN655438 CKJ655432:CKJ655438 CUF655432:CUF655438 DEB655432:DEB655438 DNX655432:DNX655438 DXT655432:DXT655438 EHP655432:EHP655438 ERL655432:ERL655438 FBH655432:FBH655438 FLD655432:FLD655438 FUZ655432:FUZ655438 GEV655432:GEV655438 GOR655432:GOR655438 GYN655432:GYN655438 HIJ655432:HIJ655438 HSF655432:HSF655438 ICB655432:ICB655438 ILX655432:ILX655438 IVT655432:IVT655438 JFP655432:JFP655438 JPL655432:JPL655438 JZH655432:JZH655438 KJD655432:KJD655438 KSZ655432:KSZ655438 LCV655432:LCV655438 LMR655432:LMR655438 LWN655432:LWN655438 MGJ655432:MGJ655438 MQF655432:MQF655438 NAB655432:NAB655438 NJX655432:NJX655438 NTT655432:NTT655438 ODP655432:ODP655438 ONL655432:ONL655438 OXH655432:OXH655438 PHD655432:PHD655438 PQZ655432:PQZ655438 QAV655432:QAV655438 QKR655432:QKR655438 QUN655432:QUN655438 REJ655432:REJ655438 ROF655432:ROF655438 RYB655432:RYB655438 SHX655432:SHX655438 SRT655432:SRT655438 TBP655432:TBP655438 TLL655432:TLL655438 TVH655432:TVH655438 UFD655432:UFD655438 UOZ655432:UOZ655438 UYV655432:UYV655438 VIR655432:VIR655438 VSN655432:VSN655438 WCJ655432:WCJ655438 WMF655432:WMF655438 WWB655432:WWB655438 T720968:T720974 JP720968:JP720974 TL720968:TL720974 ADH720968:ADH720974 AND720968:AND720974 AWZ720968:AWZ720974 BGV720968:BGV720974 BQR720968:BQR720974 CAN720968:CAN720974 CKJ720968:CKJ720974 CUF720968:CUF720974 DEB720968:DEB720974 DNX720968:DNX720974 DXT720968:DXT720974 EHP720968:EHP720974 ERL720968:ERL720974 FBH720968:FBH720974 FLD720968:FLD720974 FUZ720968:FUZ720974 GEV720968:GEV720974 GOR720968:GOR720974 GYN720968:GYN720974 HIJ720968:HIJ720974 HSF720968:HSF720974 ICB720968:ICB720974 ILX720968:ILX720974 IVT720968:IVT720974 JFP720968:JFP720974 JPL720968:JPL720974 JZH720968:JZH720974 KJD720968:KJD720974 KSZ720968:KSZ720974 LCV720968:LCV720974 LMR720968:LMR720974 LWN720968:LWN720974 MGJ720968:MGJ720974 MQF720968:MQF720974 NAB720968:NAB720974 NJX720968:NJX720974 NTT720968:NTT720974 ODP720968:ODP720974 ONL720968:ONL720974 OXH720968:OXH720974 PHD720968:PHD720974 PQZ720968:PQZ720974 QAV720968:QAV720974 QKR720968:QKR720974 QUN720968:QUN720974 REJ720968:REJ720974 ROF720968:ROF720974 RYB720968:RYB720974 SHX720968:SHX720974 SRT720968:SRT720974 TBP720968:TBP720974 TLL720968:TLL720974 TVH720968:TVH720974 UFD720968:UFD720974 UOZ720968:UOZ720974 UYV720968:UYV720974 VIR720968:VIR720974 VSN720968:VSN720974 WCJ720968:WCJ720974 WMF720968:WMF720974 WWB720968:WWB720974 T786504:T786510 JP786504:JP786510 TL786504:TL786510 ADH786504:ADH786510 AND786504:AND786510 AWZ786504:AWZ786510 BGV786504:BGV786510 BQR786504:BQR786510 CAN786504:CAN786510 CKJ786504:CKJ786510 CUF786504:CUF786510 DEB786504:DEB786510 DNX786504:DNX786510 DXT786504:DXT786510 EHP786504:EHP786510 ERL786504:ERL786510 FBH786504:FBH786510 FLD786504:FLD786510 FUZ786504:FUZ786510 GEV786504:GEV786510 GOR786504:GOR786510 GYN786504:GYN786510 HIJ786504:HIJ786510 HSF786504:HSF786510 ICB786504:ICB786510 ILX786504:ILX786510 IVT786504:IVT786510 JFP786504:JFP786510 JPL786504:JPL786510 JZH786504:JZH786510 KJD786504:KJD786510 KSZ786504:KSZ786510 LCV786504:LCV786510 LMR786504:LMR786510 LWN786504:LWN786510 MGJ786504:MGJ786510 MQF786504:MQF786510 NAB786504:NAB786510 NJX786504:NJX786510 NTT786504:NTT786510 ODP786504:ODP786510 ONL786504:ONL786510 OXH786504:OXH786510 PHD786504:PHD786510 PQZ786504:PQZ786510 QAV786504:QAV786510 QKR786504:QKR786510 QUN786504:QUN786510 REJ786504:REJ786510 ROF786504:ROF786510 RYB786504:RYB786510 SHX786504:SHX786510 SRT786504:SRT786510 TBP786504:TBP786510 TLL786504:TLL786510 TVH786504:TVH786510 UFD786504:UFD786510 UOZ786504:UOZ786510 UYV786504:UYV786510 VIR786504:VIR786510 VSN786504:VSN786510 WCJ786504:WCJ786510 WMF786504:WMF786510 WWB786504:WWB786510 T852040:T852046 JP852040:JP852046 TL852040:TL852046 ADH852040:ADH852046 AND852040:AND852046 AWZ852040:AWZ852046 BGV852040:BGV852046 BQR852040:BQR852046 CAN852040:CAN852046 CKJ852040:CKJ852046 CUF852040:CUF852046 DEB852040:DEB852046 DNX852040:DNX852046 DXT852040:DXT852046 EHP852040:EHP852046 ERL852040:ERL852046 FBH852040:FBH852046 FLD852040:FLD852046 FUZ852040:FUZ852046 GEV852040:GEV852046 GOR852040:GOR852046 GYN852040:GYN852046 HIJ852040:HIJ852046 HSF852040:HSF852046 ICB852040:ICB852046 ILX852040:ILX852046 IVT852040:IVT852046 JFP852040:JFP852046 JPL852040:JPL852046 JZH852040:JZH852046 KJD852040:KJD852046 KSZ852040:KSZ852046 LCV852040:LCV852046 LMR852040:LMR852046 LWN852040:LWN852046 MGJ852040:MGJ852046 MQF852040:MQF852046 NAB852040:NAB852046 NJX852040:NJX852046 NTT852040:NTT852046 ODP852040:ODP852046 ONL852040:ONL852046 OXH852040:OXH852046 PHD852040:PHD852046 PQZ852040:PQZ852046 QAV852040:QAV852046 QKR852040:QKR852046 QUN852040:QUN852046 REJ852040:REJ852046 ROF852040:ROF852046 RYB852040:RYB852046 SHX852040:SHX852046 SRT852040:SRT852046 TBP852040:TBP852046 TLL852040:TLL852046 TVH852040:TVH852046 UFD852040:UFD852046 UOZ852040:UOZ852046 UYV852040:UYV852046 VIR852040:VIR852046 VSN852040:VSN852046 WCJ852040:WCJ852046 WMF852040:WMF852046 WWB852040:WWB852046 T917576:T917582 JP917576:JP917582 TL917576:TL917582 ADH917576:ADH917582 AND917576:AND917582 AWZ917576:AWZ917582 BGV917576:BGV917582 BQR917576:BQR917582 CAN917576:CAN917582 CKJ917576:CKJ917582 CUF917576:CUF917582 DEB917576:DEB917582 DNX917576:DNX917582 DXT917576:DXT917582 EHP917576:EHP917582 ERL917576:ERL917582 FBH917576:FBH917582 FLD917576:FLD917582 FUZ917576:FUZ917582 GEV917576:GEV917582 GOR917576:GOR917582 GYN917576:GYN917582 HIJ917576:HIJ917582 HSF917576:HSF917582 ICB917576:ICB917582 ILX917576:ILX917582 IVT917576:IVT917582 JFP917576:JFP917582 JPL917576:JPL917582 JZH917576:JZH917582 KJD917576:KJD917582 KSZ917576:KSZ917582 LCV917576:LCV917582 LMR917576:LMR917582 LWN917576:LWN917582 MGJ917576:MGJ917582 MQF917576:MQF917582 NAB917576:NAB917582 NJX917576:NJX917582 NTT917576:NTT917582 ODP917576:ODP917582 ONL917576:ONL917582 OXH917576:OXH917582 PHD917576:PHD917582 PQZ917576:PQZ917582 QAV917576:QAV917582 QKR917576:QKR917582 QUN917576:QUN917582 REJ917576:REJ917582 ROF917576:ROF917582 RYB917576:RYB917582 SHX917576:SHX917582 SRT917576:SRT917582 TBP917576:TBP917582 TLL917576:TLL917582 TVH917576:TVH917582 UFD917576:UFD917582 UOZ917576:UOZ917582 UYV917576:UYV917582 VIR917576:VIR917582 VSN917576:VSN917582 WCJ917576:WCJ917582 WMF917576:WMF917582 WWB917576:WWB917582 T983112:T983118 JP983112:JP983118 TL983112:TL983118 ADH983112:ADH983118 AND983112:AND983118 AWZ983112:AWZ983118 BGV983112:BGV983118 BQR983112:BQR983118 CAN983112:CAN983118 CKJ983112:CKJ983118 CUF983112:CUF983118 DEB983112:DEB983118 DNX983112:DNX983118 DXT983112:DXT983118 EHP983112:EHP983118 ERL983112:ERL983118 FBH983112:FBH983118 FLD983112:FLD983118 FUZ983112:FUZ983118 GEV983112:GEV983118 GOR983112:GOR983118 GYN983112:GYN983118 HIJ983112:HIJ983118 HSF983112:HSF983118 ICB983112:ICB983118 ILX983112:ILX983118 IVT983112:IVT983118 JFP983112:JFP983118 JPL983112:JPL983118 JZH983112:JZH983118 KJD983112:KJD983118 KSZ983112:KSZ983118 LCV983112:LCV983118 LMR983112:LMR983118 LWN983112:LWN983118 MGJ983112:MGJ983118 MQF983112:MQF983118 NAB983112:NAB983118 NJX983112:NJX983118 NTT983112:NTT983118 ODP983112:ODP983118 ONL983112:ONL983118 OXH983112:OXH983118 PHD983112:PHD983118 PQZ983112:PQZ983118 QAV983112:QAV983118 QKR983112:QKR983118 QUN983112:QUN983118 REJ983112:REJ983118 ROF983112:ROF983118 RYB983112:RYB983118 SHX983112:SHX983118 SRT983112:SRT983118 TBP983112:TBP983118 TLL983112:TLL983118 TVH983112:TVH983118 UFD983112:UFD983118 UOZ983112:UOZ983118 UYV983112:UYV983118 VIR983112:VIR983118 VSN983112:VSN983118 WCJ983112:WCJ983118 WMF983112:WMF983118 WWB983112:WWB983118 WWB983104:WWB983110 T65592:T65598 JP65592:JP65598 TL65592:TL65598 ADH65592:ADH65598 AND65592:AND65598 AWZ65592:AWZ65598 BGV65592:BGV65598 BQR65592:BQR65598 CAN65592:CAN65598 CKJ65592:CKJ65598 CUF65592:CUF65598 DEB65592:DEB65598 DNX65592:DNX65598 DXT65592:DXT65598 EHP65592:EHP65598 ERL65592:ERL65598 FBH65592:FBH65598 FLD65592:FLD65598 FUZ65592:FUZ65598 GEV65592:GEV65598 GOR65592:GOR65598 GYN65592:GYN65598 HIJ65592:HIJ65598 HSF65592:HSF65598 ICB65592:ICB65598 ILX65592:ILX65598 IVT65592:IVT65598 JFP65592:JFP65598 JPL65592:JPL65598 JZH65592:JZH65598 KJD65592:KJD65598 KSZ65592:KSZ65598 LCV65592:LCV65598 LMR65592:LMR65598 LWN65592:LWN65598 MGJ65592:MGJ65598 MQF65592:MQF65598 NAB65592:NAB65598 NJX65592:NJX65598 NTT65592:NTT65598 ODP65592:ODP65598 ONL65592:ONL65598 OXH65592:OXH65598 PHD65592:PHD65598 PQZ65592:PQZ65598 QAV65592:QAV65598 QKR65592:QKR65598 QUN65592:QUN65598 REJ65592:REJ65598 ROF65592:ROF65598 RYB65592:RYB65598 SHX65592:SHX65598 SRT65592:SRT65598 TBP65592:TBP65598 TLL65592:TLL65598 TVH65592:TVH65598 UFD65592:UFD65598 UOZ65592:UOZ65598 UYV65592:UYV65598 VIR65592:VIR65598 VSN65592:VSN65598 WCJ65592:WCJ65598 WMF65592:WMF65598 WWB65592:WWB65598 T131128:T131134 JP131128:JP131134 TL131128:TL131134 ADH131128:ADH131134 AND131128:AND131134 AWZ131128:AWZ131134 BGV131128:BGV131134 BQR131128:BQR131134 CAN131128:CAN131134 CKJ131128:CKJ131134 CUF131128:CUF131134 DEB131128:DEB131134 DNX131128:DNX131134 DXT131128:DXT131134 EHP131128:EHP131134 ERL131128:ERL131134 FBH131128:FBH131134 FLD131128:FLD131134 FUZ131128:FUZ131134 GEV131128:GEV131134 GOR131128:GOR131134 GYN131128:GYN131134 HIJ131128:HIJ131134 HSF131128:HSF131134 ICB131128:ICB131134 ILX131128:ILX131134 IVT131128:IVT131134 JFP131128:JFP131134 JPL131128:JPL131134 JZH131128:JZH131134 KJD131128:KJD131134 KSZ131128:KSZ131134 LCV131128:LCV131134 LMR131128:LMR131134 LWN131128:LWN131134 MGJ131128:MGJ131134 MQF131128:MQF131134 NAB131128:NAB131134 NJX131128:NJX131134 NTT131128:NTT131134 ODP131128:ODP131134 ONL131128:ONL131134 OXH131128:OXH131134 PHD131128:PHD131134 PQZ131128:PQZ131134 QAV131128:QAV131134 QKR131128:QKR131134 QUN131128:QUN131134 REJ131128:REJ131134 ROF131128:ROF131134 RYB131128:RYB131134 SHX131128:SHX131134 SRT131128:SRT131134 TBP131128:TBP131134 TLL131128:TLL131134 TVH131128:TVH131134 UFD131128:UFD131134 UOZ131128:UOZ131134 UYV131128:UYV131134 VIR131128:VIR131134 VSN131128:VSN131134 WCJ131128:WCJ131134 WMF131128:WMF131134 WWB131128:WWB131134 T196664:T196670 JP196664:JP196670 TL196664:TL196670 ADH196664:ADH196670 AND196664:AND196670 AWZ196664:AWZ196670 BGV196664:BGV196670 BQR196664:BQR196670 CAN196664:CAN196670 CKJ196664:CKJ196670 CUF196664:CUF196670 DEB196664:DEB196670 DNX196664:DNX196670 DXT196664:DXT196670 EHP196664:EHP196670 ERL196664:ERL196670 FBH196664:FBH196670 FLD196664:FLD196670 FUZ196664:FUZ196670 GEV196664:GEV196670 GOR196664:GOR196670 GYN196664:GYN196670 HIJ196664:HIJ196670 HSF196664:HSF196670 ICB196664:ICB196670 ILX196664:ILX196670 IVT196664:IVT196670 JFP196664:JFP196670 JPL196664:JPL196670 JZH196664:JZH196670 KJD196664:KJD196670 KSZ196664:KSZ196670 LCV196664:LCV196670 LMR196664:LMR196670 LWN196664:LWN196670 MGJ196664:MGJ196670 MQF196664:MQF196670 NAB196664:NAB196670 NJX196664:NJX196670 NTT196664:NTT196670 ODP196664:ODP196670 ONL196664:ONL196670 OXH196664:OXH196670 PHD196664:PHD196670 PQZ196664:PQZ196670 QAV196664:QAV196670 QKR196664:QKR196670 QUN196664:QUN196670 REJ196664:REJ196670 ROF196664:ROF196670 RYB196664:RYB196670 SHX196664:SHX196670 SRT196664:SRT196670 TBP196664:TBP196670 TLL196664:TLL196670 TVH196664:TVH196670 UFD196664:UFD196670 UOZ196664:UOZ196670 UYV196664:UYV196670 VIR196664:VIR196670 VSN196664:VSN196670 WCJ196664:WCJ196670 WMF196664:WMF196670 WWB196664:WWB196670 T262200:T262206 JP262200:JP262206 TL262200:TL262206 ADH262200:ADH262206 AND262200:AND262206 AWZ262200:AWZ262206 BGV262200:BGV262206 BQR262200:BQR262206 CAN262200:CAN262206 CKJ262200:CKJ262206 CUF262200:CUF262206 DEB262200:DEB262206 DNX262200:DNX262206 DXT262200:DXT262206 EHP262200:EHP262206 ERL262200:ERL262206 FBH262200:FBH262206 FLD262200:FLD262206 FUZ262200:FUZ262206 GEV262200:GEV262206 GOR262200:GOR262206 GYN262200:GYN262206 HIJ262200:HIJ262206 HSF262200:HSF262206 ICB262200:ICB262206 ILX262200:ILX262206 IVT262200:IVT262206 JFP262200:JFP262206 JPL262200:JPL262206 JZH262200:JZH262206 KJD262200:KJD262206 KSZ262200:KSZ262206 LCV262200:LCV262206 LMR262200:LMR262206 LWN262200:LWN262206 MGJ262200:MGJ262206 MQF262200:MQF262206 NAB262200:NAB262206 NJX262200:NJX262206 NTT262200:NTT262206 ODP262200:ODP262206 ONL262200:ONL262206 OXH262200:OXH262206 PHD262200:PHD262206 PQZ262200:PQZ262206 QAV262200:QAV262206 QKR262200:QKR262206 QUN262200:QUN262206 REJ262200:REJ262206 ROF262200:ROF262206 RYB262200:RYB262206 SHX262200:SHX262206 SRT262200:SRT262206 TBP262200:TBP262206 TLL262200:TLL262206 TVH262200:TVH262206 UFD262200:UFD262206 UOZ262200:UOZ262206 UYV262200:UYV262206 VIR262200:VIR262206 VSN262200:VSN262206 WCJ262200:WCJ262206 WMF262200:WMF262206 WWB262200:WWB262206 T327736:T327742 JP327736:JP327742 TL327736:TL327742 ADH327736:ADH327742 AND327736:AND327742 AWZ327736:AWZ327742 BGV327736:BGV327742 BQR327736:BQR327742 CAN327736:CAN327742 CKJ327736:CKJ327742 CUF327736:CUF327742 DEB327736:DEB327742 DNX327736:DNX327742 DXT327736:DXT327742 EHP327736:EHP327742 ERL327736:ERL327742 FBH327736:FBH327742 FLD327736:FLD327742 FUZ327736:FUZ327742 GEV327736:GEV327742 GOR327736:GOR327742 GYN327736:GYN327742 HIJ327736:HIJ327742 HSF327736:HSF327742 ICB327736:ICB327742 ILX327736:ILX327742 IVT327736:IVT327742 JFP327736:JFP327742 JPL327736:JPL327742 JZH327736:JZH327742 KJD327736:KJD327742 KSZ327736:KSZ327742 LCV327736:LCV327742 LMR327736:LMR327742 LWN327736:LWN327742 MGJ327736:MGJ327742 MQF327736:MQF327742 NAB327736:NAB327742 NJX327736:NJX327742 NTT327736:NTT327742 ODP327736:ODP327742 ONL327736:ONL327742 OXH327736:OXH327742 PHD327736:PHD327742 PQZ327736:PQZ327742 QAV327736:QAV327742 QKR327736:QKR327742 QUN327736:QUN327742 REJ327736:REJ327742 ROF327736:ROF327742 RYB327736:RYB327742 SHX327736:SHX327742 SRT327736:SRT327742 TBP327736:TBP327742 TLL327736:TLL327742 TVH327736:TVH327742 UFD327736:UFD327742 UOZ327736:UOZ327742 UYV327736:UYV327742 VIR327736:VIR327742 VSN327736:VSN327742 WCJ327736:WCJ327742 WMF327736:WMF327742 WWB327736:WWB327742 T393272:T393278 JP393272:JP393278 TL393272:TL393278 ADH393272:ADH393278 AND393272:AND393278 AWZ393272:AWZ393278 BGV393272:BGV393278 BQR393272:BQR393278 CAN393272:CAN393278 CKJ393272:CKJ393278 CUF393272:CUF393278 DEB393272:DEB393278 DNX393272:DNX393278 DXT393272:DXT393278 EHP393272:EHP393278 ERL393272:ERL393278 FBH393272:FBH393278 FLD393272:FLD393278 FUZ393272:FUZ393278 GEV393272:GEV393278 GOR393272:GOR393278 GYN393272:GYN393278 HIJ393272:HIJ393278 HSF393272:HSF393278 ICB393272:ICB393278 ILX393272:ILX393278 IVT393272:IVT393278 JFP393272:JFP393278 JPL393272:JPL393278 JZH393272:JZH393278 KJD393272:KJD393278 KSZ393272:KSZ393278 LCV393272:LCV393278 LMR393272:LMR393278 LWN393272:LWN393278 MGJ393272:MGJ393278 MQF393272:MQF393278 NAB393272:NAB393278 NJX393272:NJX393278 NTT393272:NTT393278 ODP393272:ODP393278 ONL393272:ONL393278 OXH393272:OXH393278 PHD393272:PHD393278 PQZ393272:PQZ393278 QAV393272:QAV393278 QKR393272:QKR393278 QUN393272:QUN393278 REJ393272:REJ393278 ROF393272:ROF393278 RYB393272:RYB393278 SHX393272:SHX393278 SRT393272:SRT393278 TBP393272:TBP393278 TLL393272:TLL393278 TVH393272:TVH393278 UFD393272:UFD393278 UOZ393272:UOZ393278 UYV393272:UYV393278 VIR393272:VIR393278 VSN393272:VSN393278 WCJ393272:WCJ393278 WMF393272:WMF393278 WWB393272:WWB393278 T458808:T458814 JP458808:JP458814 TL458808:TL458814 ADH458808:ADH458814 AND458808:AND458814 AWZ458808:AWZ458814 BGV458808:BGV458814 BQR458808:BQR458814 CAN458808:CAN458814 CKJ458808:CKJ458814 CUF458808:CUF458814 DEB458808:DEB458814 DNX458808:DNX458814 DXT458808:DXT458814 EHP458808:EHP458814 ERL458808:ERL458814 FBH458808:FBH458814 FLD458808:FLD458814 FUZ458808:FUZ458814 GEV458808:GEV458814 GOR458808:GOR458814 GYN458808:GYN458814 HIJ458808:HIJ458814 HSF458808:HSF458814 ICB458808:ICB458814 ILX458808:ILX458814 IVT458808:IVT458814 JFP458808:JFP458814 JPL458808:JPL458814 JZH458808:JZH458814 KJD458808:KJD458814 KSZ458808:KSZ458814 LCV458808:LCV458814 LMR458808:LMR458814 LWN458808:LWN458814 MGJ458808:MGJ458814 MQF458808:MQF458814 NAB458808:NAB458814 NJX458808:NJX458814 NTT458808:NTT458814 ODP458808:ODP458814 ONL458808:ONL458814 OXH458808:OXH458814 PHD458808:PHD458814 PQZ458808:PQZ458814 QAV458808:QAV458814 QKR458808:QKR458814 QUN458808:QUN458814 REJ458808:REJ458814 ROF458808:ROF458814 RYB458808:RYB458814 SHX458808:SHX458814 SRT458808:SRT458814 TBP458808:TBP458814 TLL458808:TLL458814 TVH458808:TVH458814 UFD458808:UFD458814 UOZ458808:UOZ458814 UYV458808:UYV458814 VIR458808:VIR458814 VSN458808:VSN458814 WCJ458808:WCJ458814 WMF458808:WMF458814 WWB458808:WWB458814 T524344:T524350 JP524344:JP524350 TL524344:TL524350 ADH524344:ADH524350 AND524344:AND524350 AWZ524344:AWZ524350 BGV524344:BGV524350 BQR524344:BQR524350 CAN524344:CAN524350 CKJ524344:CKJ524350 CUF524344:CUF524350 DEB524344:DEB524350 DNX524344:DNX524350 DXT524344:DXT524350 EHP524344:EHP524350 ERL524344:ERL524350 FBH524344:FBH524350 FLD524344:FLD524350 FUZ524344:FUZ524350 GEV524344:GEV524350 GOR524344:GOR524350 GYN524344:GYN524350 HIJ524344:HIJ524350 HSF524344:HSF524350 ICB524344:ICB524350 ILX524344:ILX524350 IVT524344:IVT524350 JFP524344:JFP524350 JPL524344:JPL524350 JZH524344:JZH524350 KJD524344:KJD524350 KSZ524344:KSZ524350 LCV524344:LCV524350 LMR524344:LMR524350 LWN524344:LWN524350 MGJ524344:MGJ524350 MQF524344:MQF524350 NAB524344:NAB524350 NJX524344:NJX524350 NTT524344:NTT524350 ODP524344:ODP524350 ONL524344:ONL524350 OXH524344:OXH524350 PHD524344:PHD524350 PQZ524344:PQZ524350 QAV524344:QAV524350 QKR524344:QKR524350 QUN524344:QUN524350 REJ524344:REJ524350 ROF524344:ROF524350 RYB524344:RYB524350 SHX524344:SHX524350 SRT524344:SRT524350 TBP524344:TBP524350 TLL524344:TLL524350 TVH524344:TVH524350 UFD524344:UFD524350 UOZ524344:UOZ524350 UYV524344:UYV524350 VIR524344:VIR524350 VSN524344:VSN524350 WCJ524344:WCJ524350 WMF524344:WMF524350 WWB524344:WWB524350 T589880:T589886 JP589880:JP589886 TL589880:TL589886 ADH589880:ADH589886 AND589880:AND589886 AWZ589880:AWZ589886 BGV589880:BGV589886 BQR589880:BQR589886 CAN589880:CAN589886 CKJ589880:CKJ589886 CUF589880:CUF589886 DEB589880:DEB589886 DNX589880:DNX589886 DXT589880:DXT589886 EHP589880:EHP589886 ERL589880:ERL589886 FBH589880:FBH589886 FLD589880:FLD589886 FUZ589880:FUZ589886 GEV589880:GEV589886 GOR589880:GOR589886 GYN589880:GYN589886 HIJ589880:HIJ589886 HSF589880:HSF589886 ICB589880:ICB589886 ILX589880:ILX589886 IVT589880:IVT589886 JFP589880:JFP589886 JPL589880:JPL589886 JZH589880:JZH589886 KJD589880:KJD589886 KSZ589880:KSZ589886 LCV589880:LCV589886 LMR589880:LMR589886 LWN589880:LWN589886 MGJ589880:MGJ589886 MQF589880:MQF589886 NAB589880:NAB589886 NJX589880:NJX589886 NTT589880:NTT589886 ODP589880:ODP589886 ONL589880:ONL589886 OXH589880:OXH589886 PHD589880:PHD589886 PQZ589880:PQZ589886 QAV589880:QAV589886 QKR589880:QKR589886 QUN589880:QUN589886 REJ589880:REJ589886 ROF589880:ROF589886 RYB589880:RYB589886 SHX589880:SHX589886 SRT589880:SRT589886 TBP589880:TBP589886 TLL589880:TLL589886 TVH589880:TVH589886 UFD589880:UFD589886 UOZ589880:UOZ589886 UYV589880:UYV589886 VIR589880:VIR589886 VSN589880:VSN589886 WCJ589880:WCJ589886 WMF589880:WMF589886 WWB589880:WWB589886 T655416:T655422 JP655416:JP655422 TL655416:TL655422 ADH655416:ADH655422 AND655416:AND655422 AWZ655416:AWZ655422 BGV655416:BGV655422 BQR655416:BQR655422 CAN655416:CAN655422 CKJ655416:CKJ655422 CUF655416:CUF655422 DEB655416:DEB655422 DNX655416:DNX655422 DXT655416:DXT655422 EHP655416:EHP655422 ERL655416:ERL655422 FBH655416:FBH655422 FLD655416:FLD655422 FUZ655416:FUZ655422 GEV655416:GEV655422 GOR655416:GOR655422 GYN655416:GYN655422 HIJ655416:HIJ655422 HSF655416:HSF655422 ICB655416:ICB655422 ILX655416:ILX655422 IVT655416:IVT655422 JFP655416:JFP655422 JPL655416:JPL655422 JZH655416:JZH655422 KJD655416:KJD655422 KSZ655416:KSZ655422 LCV655416:LCV655422 LMR655416:LMR655422 LWN655416:LWN655422 MGJ655416:MGJ655422 MQF655416:MQF655422 NAB655416:NAB655422 NJX655416:NJX655422 NTT655416:NTT655422 ODP655416:ODP655422 ONL655416:ONL655422 OXH655416:OXH655422 PHD655416:PHD655422 PQZ655416:PQZ655422 QAV655416:QAV655422 QKR655416:QKR655422 QUN655416:QUN655422 REJ655416:REJ655422 ROF655416:ROF655422 RYB655416:RYB655422 SHX655416:SHX655422 SRT655416:SRT655422 TBP655416:TBP655422 TLL655416:TLL655422 TVH655416:TVH655422 UFD655416:UFD655422 UOZ655416:UOZ655422 UYV655416:UYV655422 VIR655416:VIR655422 VSN655416:VSN655422 WCJ655416:WCJ655422 WMF655416:WMF655422 WWB655416:WWB655422 T720952:T720958 JP720952:JP720958 TL720952:TL720958 ADH720952:ADH720958 AND720952:AND720958 AWZ720952:AWZ720958 BGV720952:BGV720958 BQR720952:BQR720958 CAN720952:CAN720958 CKJ720952:CKJ720958 CUF720952:CUF720958 DEB720952:DEB720958 DNX720952:DNX720958 DXT720952:DXT720958 EHP720952:EHP720958 ERL720952:ERL720958 FBH720952:FBH720958 FLD720952:FLD720958 FUZ720952:FUZ720958 GEV720952:GEV720958 GOR720952:GOR720958 GYN720952:GYN720958 HIJ720952:HIJ720958 HSF720952:HSF720958 ICB720952:ICB720958 ILX720952:ILX720958 IVT720952:IVT720958 JFP720952:JFP720958 JPL720952:JPL720958 JZH720952:JZH720958 KJD720952:KJD720958 KSZ720952:KSZ720958 LCV720952:LCV720958 LMR720952:LMR720958 LWN720952:LWN720958 MGJ720952:MGJ720958 MQF720952:MQF720958 NAB720952:NAB720958 NJX720952:NJX720958 NTT720952:NTT720958 ODP720952:ODP720958 ONL720952:ONL720958 OXH720952:OXH720958 PHD720952:PHD720958 PQZ720952:PQZ720958 QAV720952:QAV720958 QKR720952:QKR720958 QUN720952:QUN720958 REJ720952:REJ720958 ROF720952:ROF720958 RYB720952:RYB720958 SHX720952:SHX720958 SRT720952:SRT720958 TBP720952:TBP720958 TLL720952:TLL720958 TVH720952:TVH720958 UFD720952:UFD720958 UOZ720952:UOZ720958 UYV720952:UYV720958 VIR720952:VIR720958 VSN720952:VSN720958 WCJ720952:WCJ720958 WMF720952:WMF720958 WWB720952:WWB720958 T786488:T786494 JP786488:JP786494 TL786488:TL786494 ADH786488:ADH786494 AND786488:AND786494 AWZ786488:AWZ786494 BGV786488:BGV786494 BQR786488:BQR786494 CAN786488:CAN786494 CKJ786488:CKJ786494 CUF786488:CUF786494 DEB786488:DEB786494 DNX786488:DNX786494 DXT786488:DXT786494 EHP786488:EHP786494 ERL786488:ERL786494 FBH786488:FBH786494 FLD786488:FLD786494 FUZ786488:FUZ786494 GEV786488:GEV786494 GOR786488:GOR786494 GYN786488:GYN786494 HIJ786488:HIJ786494 HSF786488:HSF786494 ICB786488:ICB786494 ILX786488:ILX786494 IVT786488:IVT786494 JFP786488:JFP786494 JPL786488:JPL786494 JZH786488:JZH786494 KJD786488:KJD786494 KSZ786488:KSZ786494 LCV786488:LCV786494 LMR786488:LMR786494 LWN786488:LWN786494 MGJ786488:MGJ786494 MQF786488:MQF786494 NAB786488:NAB786494 NJX786488:NJX786494 NTT786488:NTT786494 ODP786488:ODP786494 ONL786488:ONL786494 OXH786488:OXH786494 PHD786488:PHD786494 PQZ786488:PQZ786494 QAV786488:QAV786494 QKR786488:QKR786494 QUN786488:QUN786494 REJ786488:REJ786494 ROF786488:ROF786494 RYB786488:RYB786494 SHX786488:SHX786494 SRT786488:SRT786494 TBP786488:TBP786494 TLL786488:TLL786494 TVH786488:TVH786494 UFD786488:UFD786494 UOZ786488:UOZ786494 UYV786488:UYV786494 VIR786488:VIR786494 VSN786488:VSN786494 WCJ786488:WCJ786494 WMF786488:WMF786494 WWB786488:WWB786494 T852024:T852030 JP852024:JP852030 TL852024:TL852030 ADH852024:ADH852030 AND852024:AND852030 AWZ852024:AWZ852030 BGV852024:BGV852030 BQR852024:BQR852030 CAN852024:CAN852030 CKJ852024:CKJ852030 CUF852024:CUF852030 DEB852024:DEB852030 DNX852024:DNX852030 DXT852024:DXT852030 EHP852024:EHP852030 ERL852024:ERL852030 FBH852024:FBH852030 FLD852024:FLD852030 FUZ852024:FUZ852030 GEV852024:GEV852030 GOR852024:GOR852030 GYN852024:GYN852030 HIJ852024:HIJ852030 HSF852024:HSF852030 ICB852024:ICB852030 ILX852024:ILX852030 IVT852024:IVT852030 JFP852024:JFP852030 JPL852024:JPL852030 JZH852024:JZH852030 KJD852024:KJD852030 KSZ852024:KSZ852030 LCV852024:LCV852030 LMR852024:LMR852030 LWN852024:LWN852030 MGJ852024:MGJ852030 MQF852024:MQF852030 NAB852024:NAB852030 NJX852024:NJX852030 NTT852024:NTT852030 ODP852024:ODP852030 ONL852024:ONL852030 OXH852024:OXH852030 PHD852024:PHD852030 PQZ852024:PQZ852030 QAV852024:QAV852030 QKR852024:QKR852030 QUN852024:QUN852030 REJ852024:REJ852030 ROF852024:ROF852030 RYB852024:RYB852030 SHX852024:SHX852030 SRT852024:SRT852030 TBP852024:TBP852030 TLL852024:TLL852030 TVH852024:TVH852030 UFD852024:UFD852030 UOZ852024:UOZ852030 UYV852024:UYV852030 VIR852024:VIR852030 VSN852024:VSN852030 WCJ852024:WCJ852030 WMF852024:WMF852030 WWB852024:WWB852030 T917560:T917566 JP917560:JP917566 TL917560:TL917566 ADH917560:ADH917566 AND917560:AND917566 AWZ917560:AWZ917566 BGV917560:BGV917566 BQR917560:BQR917566 CAN917560:CAN917566 CKJ917560:CKJ917566 CUF917560:CUF917566 DEB917560:DEB917566 DNX917560:DNX917566 DXT917560:DXT917566 EHP917560:EHP917566 ERL917560:ERL917566 FBH917560:FBH917566 FLD917560:FLD917566 FUZ917560:FUZ917566 GEV917560:GEV917566 GOR917560:GOR917566 GYN917560:GYN917566 HIJ917560:HIJ917566 HSF917560:HSF917566 ICB917560:ICB917566 ILX917560:ILX917566 IVT917560:IVT917566 JFP917560:JFP917566 JPL917560:JPL917566 JZH917560:JZH917566 KJD917560:KJD917566 KSZ917560:KSZ917566 LCV917560:LCV917566 LMR917560:LMR917566 LWN917560:LWN917566 MGJ917560:MGJ917566 MQF917560:MQF917566 NAB917560:NAB917566 NJX917560:NJX917566 NTT917560:NTT917566 ODP917560:ODP917566 ONL917560:ONL917566 OXH917560:OXH917566 PHD917560:PHD917566 PQZ917560:PQZ917566 QAV917560:QAV917566 QKR917560:QKR917566 QUN917560:QUN917566 REJ917560:REJ917566 ROF917560:ROF917566 RYB917560:RYB917566 SHX917560:SHX917566 SRT917560:SRT917566 TBP917560:TBP917566 TLL917560:TLL917566 TVH917560:TVH917566 UFD917560:UFD917566 UOZ917560:UOZ917566 UYV917560:UYV917566 VIR917560:VIR917566 VSN917560:VSN917566 WCJ917560:WCJ917566 WMF917560:WMF917566 WWB917560:WWB917566 T983096:T983102 JP983096:JP983102 TL983096:TL983102 ADH983096:ADH983102 AND983096:AND983102 AWZ983096:AWZ983102 BGV983096:BGV983102 BQR983096:BQR983102 CAN983096:CAN983102 CKJ983096:CKJ983102 CUF983096:CUF983102 DEB983096:DEB983102 DNX983096:DNX983102 DXT983096:DXT983102 EHP983096:EHP983102 ERL983096:ERL983102 FBH983096:FBH983102 FLD983096:FLD983102 FUZ983096:FUZ983102 GEV983096:GEV983102 GOR983096:GOR983102 GYN983096:GYN983102 HIJ983096:HIJ983102 HSF983096:HSF983102 ICB983096:ICB983102 ILX983096:ILX983102 IVT983096:IVT983102 JFP983096:JFP983102 JPL983096:JPL983102 JZH983096:JZH983102 KJD983096:KJD983102 KSZ983096:KSZ983102 LCV983096:LCV983102 LMR983096:LMR983102 LWN983096:LWN983102 MGJ983096:MGJ983102 MQF983096:MQF983102 NAB983096:NAB983102 NJX983096:NJX983102 NTT983096:NTT983102 ODP983096:ODP983102 ONL983096:ONL983102 OXH983096:OXH983102 PHD983096:PHD983102 PQZ983096:PQZ983102 QAV983096:QAV983102 QKR983096:QKR983102 QUN983096:QUN983102 REJ983096:REJ983102 ROF983096:ROF983102 RYB983096:RYB983102 SHX983096:SHX983102 SRT983096:SRT983102 TBP983096:TBP983102 TLL983096:TLL983102 TVH983096:TVH983102 UFD983096:UFD983102 UOZ983096:UOZ983102 UYV983096:UYV983102 VIR983096:VIR983102 VSN983096:VSN983102 WCJ983096:WCJ983102 WMF983096:WMF983102 WWB983096:WWB983102 T64:T70 JP64:JP70 TL64:TL70 ADH64:ADH70 AND64:AND70 AWZ64:AWZ70 BGV64:BGV70 BQR64:BQR70 CAN64:CAN70 CKJ64:CKJ70 CUF64:CUF70 DEB64:DEB70 DNX64:DNX70 DXT64:DXT70 EHP64:EHP70 ERL64:ERL70 FBH64:FBH70 FLD64:FLD70 FUZ64:FUZ70 GEV64:GEV70 GOR64:GOR70 GYN64:GYN70 HIJ64:HIJ70 HSF64:HSF70 ICB64:ICB70 ILX64:ILX70 IVT64:IVT70 JFP64:JFP70 JPL64:JPL70 JZH64:JZH70 KJD64:KJD70 KSZ64:KSZ70 LCV64:LCV70 LMR64:LMR70 LWN64:LWN70 MGJ64:MGJ70 MQF64:MQF70 NAB64:NAB70 NJX64:NJX70 NTT64:NTT70 ODP64:ODP70 ONL64:ONL70 OXH64:OXH70 PHD64:PHD70 PQZ64:PQZ70 QAV64:QAV70 QKR64:QKR70 QUN64:QUN70 REJ64:REJ70 ROF64:ROF70 RYB64:RYB70 SHX64:SHX70 SRT64:SRT70 TBP64:TBP70 TLL64:TLL70 TVH64:TVH70 UFD64:UFD70 UOZ64:UOZ70 UYV64:UYV70 VIR64:VIR70 VSN64:VSN70 WCJ64:WCJ70 WMF64:WMF70 WWB64:WWB70 T65600:T65606 JP65600:JP65606 TL65600:TL65606 ADH65600:ADH65606 AND65600:AND65606 AWZ65600:AWZ65606 BGV65600:BGV65606 BQR65600:BQR65606 CAN65600:CAN65606 CKJ65600:CKJ65606 CUF65600:CUF65606 DEB65600:DEB65606 DNX65600:DNX65606 DXT65600:DXT65606 EHP65600:EHP65606 ERL65600:ERL65606 FBH65600:FBH65606 FLD65600:FLD65606 FUZ65600:FUZ65606 GEV65600:GEV65606 GOR65600:GOR65606 GYN65600:GYN65606 HIJ65600:HIJ65606 HSF65600:HSF65606 ICB65600:ICB65606 ILX65600:ILX65606 IVT65600:IVT65606 JFP65600:JFP65606 JPL65600:JPL65606 JZH65600:JZH65606 KJD65600:KJD65606 KSZ65600:KSZ65606 LCV65600:LCV65606 LMR65600:LMR65606 LWN65600:LWN65606 MGJ65600:MGJ65606 MQF65600:MQF65606 NAB65600:NAB65606 NJX65600:NJX65606 NTT65600:NTT65606 ODP65600:ODP65606 ONL65600:ONL65606 OXH65600:OXH65606 PHD65600:PHD65606 PQZ65600:PQZ65606 QAV65600:QAV65606 QKR65600:QKR65606 QUN65600:QUN65606 REJ65600:REJ65606 ROF65600:ROF65606 RYB65600:RYB65606 SHX65600:SHX65606 SRT65600:SRT65606 TBP65600:TBP65606 TLL65600:TLL65606 TVH65600:TVH65606 UFD65600:UFD65606 UOZ65600:UOZ65606 UYV65600:UYV65606 VIR65600:VIR65606 VSN65600:VSN65606 WCJ65600:WCJ65606 WMF65600:WMF65606 WWB65600:WWB65606 T131136:T131142 JP131136:JP131142 TL131136:TL131142 ADH131136:ADH131142 AND131136:AND131142 AWZ131136:AWZ131142 BGV131136:BGV131142 BQR131136:BQR131142 CAN131136:CAN131142 CKJ131136:CKJ131142 CUF131136:CUF131142 DEB131136:DEB131142 DNX131136:DNX131142 DXT131136:DXT131142 EHP131136:EHP131142 ERL131136:ERL131142 FBH131136:FBH131142 FLD131136:FLD131142 FUZ131136:FUZ131142 GEV131136:GEV131142 GOR131136:GOR131142 GYN131136:GYN131142 HIJ131136:HIJ131142 HSF131136:HSF131142 ICB131136:ICB131142 ILX131136:ILX131142 IVT131136:IVT131142 JFP131136:JFP131142 JPL131136:JPL131142 JZH131136:JZH131142 KJD131136:KJD131142 KSZ131136:KSZ131142 LCV131136:LCV131142 LMR131136:LMR131142 LWN131136:LWN131142 MGJ131136:MGJ131142 MQF131136:MQF131142 NAB131136:NAB131142 NJX131136:NJX131142 NTT131136:NTT131142 ODP131136:ODP131142 ONL131136:ONL131142 OXH131136:OXH131142 PHD131136:PHD131142 PQZ131136:PQZ131142 QAV131136:QAV131142 QKR131136:QKR131142 QUN131136:QUN131142 REJ131136:REJ131142 ROF131136:ROF131142 RYB131136:RYB131142 SHX131136:SHX131142 SRT131136:SRT131142 TBP131136:TBP131142 TLL131136:TLL131142 TVH131136:TVH131142 UFD131136:UFD131142 UOZ131136:UOZ131142 UYV131136:UYV131142 VIR131136:VIR131142 VSN131136:VSN131142 WCJ131136:WCJ131142 WMF131136:WMF131142 WWB131136:WWB131142 T196672:T196678 JP196672:JP196678 TL196672:TL196678 ADH196672:ADH196678 AND196672:AND196678 AWZ196672:AWZ196678 BGV196672:BGV196678 BQR196672:BQR196678 CAN196672:CAN196678 CKJ196672:CKJ196678 CUF196672:CUF196678 DEB196672:DEB196678 DNX196672:DNX196678 DXT196672:DXT196678 EHP196672:EHP196678 ERL196672:ERL196678 FBH196672:FBH196678 FLD196672:FLD196678 FUZ196672:FUZ196678 GEV196672:GEV196678 GOR196672:GOR196678 GYN196672:GYN196678 HIJ196672:HIJ196678 HSF196672:HSF196678 ICB196672:ICB196678 ILX196672:ILX196678 IVT196672:IVT196678 JFP196672:JFP196678 JPL196672:JPL196678 JZH196672:JZH196678 KJD196672:KJD196678 KSZ196672:KSZ196678 LCV196672:LCV196678 LMR196672:LMR196678 LWN196672:LWN196678 MGJ196672:MGJ196678 MQF196672:MQF196678 NAB196672:NAB196678 NJX196672:NJX196678 NTT196672:NTT196678 ODP196672:ODP196678 ONL196672:ONL196678 OXH196672:OXH196678 PHD196672:PHD196678 PQZ196672:PQZ196678 QAV196672:QAV196678 QKR196672:QKR196678 QUN196672:QUN196678 REJ196672:REJ196678 ROF196672:ROF196678 RYB196672:RYB196678 SHX196672:SHX196678 SRT196672:SRT196678 TBP196672:TBP196678 TLL196672:TLL196678 TVH196672:TVH196678 UFD196672:UFD196678 UOZ196672:UOZ196678 UYV196672:UYV196678 VIR196672:VIR196678 VSN196672:VSN196678 WCJ196672:WCJ196678 WMF196672:WMF196678 WWB196672:WWB196678 T262208:T262214 JP262208:JP262214 TL262208:TL262214 ADH262208:ADH262214 AND262208:AND262214 AWZ262208:AWZ262214 BGV262208:BGV262214 BQR262208:BQR262214 CAN262208:CAN262214 CKJ262208:CKJ262214 CUF262208:CUF262214 DEB262208:DEB262214 DNX262208:DNX262214 DXT262208:DXT262214 EHP262208:EHP262214 ERL262208:ERL262214 FBH262208:FBH262214 FLD262208:FLD262214 FUZ262208:FUZ262214 GEV262208:GEV262214 GOR262208:GOR262214 GYN262208:GYN262214 HIJ262208:HIJ262214 HSF262208:HSF262214 ICB262208:ICB262214 ILX262208:ILX262214 IVT262208:IVT262214 JFP262208:JFP262214 JPL262208:JPL262214 JZH262208:JZH262214 KJD262208:KJD262214 KSZ262208:KSZ262214 LCV262208:LCV262214 LMR262208:LMR262214 LWN262208:LWN262214 MGJ262208:MGJ262214 MQF262208:MQF262214 NAB262208:NAB262214 NJX262208:NJX262214 NTT262208:NTT262214 ODP262208:ODP262214 ONL262208:ONL262214 OXH262208:OXH262214 PHD262208:PHD262214 PQZ262208:PQZ262214 QAV262208:QAV262214 QKR262208:QKR262214 QUN262208:QUN262214 REJ262208:REJ262214 ROF262208:ROF262214 RYB262208:RYB262214 SHX262208:SHX262214 SRT262208:SRT262214 TBP262208:TBP262214 TLL262208:TLL262214 TVH262208:TVH262214 UFD262208:UFD262214 UOZ262208:UOZ262214 UYV262208:UYV262214 VIR262208:VIR262214 VSN262208:VSN262214 WCJ262208:WCJ262214 WMF262208:WMF262214 WWB262208:WWB262214 T327744:T327750 JP327744:JP327750 TL327744:TL327750 ADH327744:ADH327750 AND327744:AND327750 AWZ327744:AWZ327750 BGV327744:BGV327750 BQR327744:BQR327750 CAN327744:CAN327750 CKJ327744:CKJ327750 CUF327744:CUF327750 DEB327744:DEB327750 DNX327744:DNX327750 DXT327744:DXT327750 EHP327744:EHP327750 ERL327744:ERL327750 FBH327744:FBH327750 FLD327744:FLD327750 FUZ327744:FUZ327750 GEV327744:GEV327750 GOR327744:GOR327750 GYN327744:GYN327750 HIJ327744:HIJ327750 HSF327744:HSF327750 ICB327744:ICB327750 ILX327744:ILX327750 IVT327744:IVT327750 JFP327744:JFP327750 JPL327744:JPL327750 JZH327744:JZH327750 KJD327744:KJD327750 KSZ327744:KSZ327750 LCV327744:LCV327750 LMR327744:LMR327750 LWN327744:LWN327750 MGJ327744:MGJ327750 MQF327744:MQF327750 NAB327744:NAB327750 NJX327744:NJX327750 NTT327744:NTT327750 ODP327744:ODP327750 ONL327744:ONL327750 OXH327744:OXH327750 PHD327744:PHD327750 PQZ327744:PQZ327750 QAV327744:QAV327750 QKR327744:QKR327750 QUN327744:QUN327750 REJ327744:REJ327750 ROF327744:ROF327750 RYB327744:RYB327750 SHX327744:SHX327750 SRT327744:SRT327750 TBP327744:TBP327750 TLL327744:TLL327750 TVH327744:TVH327750 UFD327744:UFD327750 UOZ327744:UOZ327750 UYV327744:UYV327750 VIR327744:VIR327750 VSN327744:VSN327750 WCJ327744:WCJ327750 WMF327744:WMF327750 WWB327744:WWB327750 T393280:T393286 JP393280:JP393286 TL393280:TL393286 ADH393280:ADH393286 AND393280:AND393286 AWZ393280:AWZ393286 BGV393280:BGV393286 BQR393280:BQR393286 CAN393280:CAN393286 CKJ393280:CKJ393286 CUF393280:CUF393286 DEB393280:DEB393286 DNX393280:DNX393286 DXT393280:DXT393286 EHP393280:EHP393286 ERL393280:ERL393286 FBH393280:FBH393286 FLD393280:FLD393286 FUZ393280:FUZ393286 GEV393280:GEV393286 GOR393280:GOR393286 GYN393280:GYN393286 HIJ393280:HIJ393286 HSF393280:HSF393286 ICB393280:ICB393286 ILX393280:ILX393286 IVT393280:IVT393286 JFP393280:JFP393286 JPL393280:JPL393286 JZH393280:JZH393286 KJD393280:KJD393286 KSZ393280:KSZ393286 LCV393280:LCV393286 LMR393280:LMR393286 LWN393280:LWN393286 MGJ393280:MGJ393286 MQF393280:MQF393286 NAB393280:NAB393286 NJX393280:NJX393286 NTT393280:NTT393286 ODP393280:ODP393286 ONL393280:ONL393286 OXH393280:OXH393286 PHD393280:PHD393286 PQZ393280:PQZ393286 QAV393280:QAV393286 QKR393280:QKR393286 QUN393280:QUN393286 REJ393280:REJ393286 ROF393280:ROF393286 RYB393280:RYB393286 SHX393280:SHX393286 SRT393280:SRT393286 TBP393280:TBP393286 TLL393280:TLL393286 TVH393280:TVH393286 UFD393280:UFD393286 UOZ393280:UOZ393286 UYV393280:UYV393286 VIR393280:VIR393286 VSN393280:VSN393286 WCJ393280:WCJ393286 WMF393280:WMF393286 WWB393280:WWB393286 T458816:T458822 JP458816:JP458822 TL458816:TL458822 ADH458816:ADH458822 AND458816:AND458822 AWZ458816:AWZ458822 BGV458816:BGV458822 BQR458816:BQR458822 CAN458816:CAN458822 CKJ458816:CKJ458822 CUF458816:CUF458822 DEB458816:DEB458822 DNX458816:DNX458822 DXT458816:DXT458822 EHP458816:EHP458822 ERL458816:ERL458822 FBH458816:FBH458822 FLD458816:FLD458822 FUZ458816:FUZ458822 GEV458816:GEV458822 GOR458816:GOR458822 GYN458816:GYN458822 HIJ458816:HIJ458822 HSF458816:HSF458822 ICB458816:ICB458822 ILX458816:ILX458822 IVT458816:IVT458822 JFP458816:JFP458822 JPL458816:JPL458822 JZH458816:JZH458822 KJD458816:KJD458822 KSZ458816:KSZ458822 LCV458816:LCV458822 LMR458816:LMR458822 LWN458816:LWN458822 MGJ458816:MGJ458822 MQF458816:MQF458822 NAB458816:NAB458822 NJX458816:NJX458822 NTT458816:NTT458822 ODP458816:ODP458822 ONL458816:ONL458822 OXH458816:OXH458822 PHD458816:PHD458822 PQZ458816:PQZ458822 QAV458816:QAV458822 QKR458816:QKR458822 QUN458816:QUN458822 REJ458816:REJ458822 ROF458816:ROF458822 RYB458816:RYB458822 SHX458816:SHX458822 SRT458816:SRT458822 TBP458816:TBP458822 TLL458816:TLL458822 TVH458816:TVH458822 UFD458816:UFD458822 UOZ458816:UOZ458822 UYV458816:UYV458822 VIR458816:VIR458822 VSN458816:VSN458822 WCJ458816:WCJ458822 WMF458816:WMF458822 WWB458816:WWB458822 T524352:T524358 JP524352:JP524358 TL524352:TL524358 ADH524352:ADH524358 AND524352:AND524358 AWZ524352:AWZ524358 BGV524352:BGV524358 BQR524352:BQR524358 CAN524352:CAN524358 CKJ524352:CKJ524358 CUF524352:CUF524358 DEB524352:DEB524358 DNX524352:DNX524358 DXT524352:DXT524358 EHP524352:EHP524358 ERL524352:ERL524358 FBH524352:FBH524358 FLD524352:FLD524358 FUZ524352:FUZ524358 GEV524352:GEV524358 GOR524352:GOR524358 GYN524352:GYN524358 HIJ524352:HIJ524358 HSF524352:HSF524358 ICB524352:ICB524358 ILX524352:ILX524358 IVT524352:IVT524358 JFP524352:JFP524358 JPL524352:JPL524358 JZH524352:JZH524358 KJD524352:KJD524358 KSZ524352:KSZ524358 LCV524352:LCV524358 LMR524352:LMR524358 LWN524352:LWN524358 MGJ524352:MGJ524358 MQF524352:MQF524358 NAB524352:NAB524358 NJX524352:NJX524358 NTT524352:NTT524358 ODP524352:ODP524358 ONL524352:ONL524358 OXH524352:OXH524358 PHD524352:PHD524358 PQZ524352:PQZ524358 QAV524352:QAV524358 QKR524352:QKR524358 QUN524352:QUN524358 REJ524352:REJ524358 ROF524352:ROF524358 RYB524352:RYB524358 SHX524352:SHX524358 SRT524352:SRT524358 TBP524352:TBP524358 TLL524352:TLL524358 TVH524352:TVH524358 UFD524352:UFD524358 UOZ524352:UOZ524358 UYV524352:UYV524358 VIR524352:VIR524358 VSN524352:VSN524358 WCJ524352:WCJ524358 WMF524352:WMF524358 WWB524352:WWB524358 T589888:T589894 JP589888:JP589894 TL589888:TL589894 ADH589888:ADH589894 AND589888:AND589894 AWZ589888:AWZ589894 BGV589888:BGV589894 BQR589888:BQR589894 CAN589888:CAN589894 CKJ589888:CKJ589894 CUF589888:CUF589894 DEB589888:DEB589894 DNX589888:DNX589894 DXT589888:DXT589894 EHP589888:EHP589894 ERL589888:ERL589894 FBH589888:FBH589894 FLD589888:FLD589894 FUZ589888:FUZ589894 GEV589888:GEV589894 GOR589888:GOR589894 GYN589888:GYN589894 HIJ589888:HIJ589894 HSF589888:HSF589894 ICB589888:ICB589894 ILX589888:ILX589894 IVT589888:IVT589894 JFP589888:JFP589894 JPL589888:JPL589894 JZH589888:JZH589894 KJD589888:KJD589894 KSZ589888:KSZ589894 LCV589888:LCV589894 LMR589888:LMR589894 LWN589888:LWN589894 MGJ589888:MGJ589894 MQF589888:MQF589894 NAB589888:NAB589894 NJX589888:NJX589894 NTT589888:NTT589894 ODP589888:ODP589894 ONL589888:ONL589894 OXH589888:OXH589894 PHD589888:PHD589894 PQZ589888:PQZ589894 QAV589888:QAV589894 QKR589888:QKR589894 QUN589888:QUN589894 REJ589888:REJ589894 ROF589888:ROF589894 RYB589888:RYB589894 SHX589888:SHX589894 SRT589888:SRT589894 TBP589888:TBP589894 TLL589888:TLL589894 TVH589888:TVH589894 UFD589888:UFD589894 UOZ589888:UOZ589894 UYV589888:UYV589894 VIR589888:VIR589894 VSN589888:VSN589894 WCJ589888:WCJ589894 WMF589888:WMF589894 WWB589888:WWB589894 T655424:T655430 JP655424:JP655430 TL655424:TL655430 ADH655424:ADH655430 AND655424:AND655430 AWZ655424:AWZ655430 BGV655424:BGV655430 BQR655424:BQR655430 CAN655424:CAN655430 CKJ655424:CKJ655430 CUF655424:CUF655430 DEB655424:DEB655430 DNX655424:DNX655430 DXT655424:DXT655430 EHP655424:EHP655430 ERL655424:ERL655430 FBH655424:FBH655430 FLD655424:FLD655430 FUZ655424:FUZ655430 GEV655424:GEV655430 GOR655424:GOR655430 GYN655424:GYN655430 HIJ655424:HIJ655430 HSF655424:HSF655430 ICB655424:ICB655430 ILX655424:ILX655430 IVT655424:IVT655430 JFP655424:JFP655430 JPL655424:JPL655430 JZH655424:JZH655430 KJD655424:KJD655430 KSZ655424:KSZ655430 LCV655424:LCV655430 LMR655424:LMR655430 LWN655424:LWN655430 MGJ655424:MGJ655430 MQF655424:MQF655430 NAB655424:NAB655430 NJX655424:NJX655430 NTT655424:NTT655430 ODP655424:ODP655430 ONL655424:ONL655430 OXH655424:OXH655430 PHD655424:PHD655430 PQZ655424:PQZ655430 QAV655424:QAV655430 QKR655424:QKR655430 QUN655424:QUN655430 REJ655424:REJ655430 ROF655424:ROF655430 RYB655424:RYB655430 SHX655424:SHX655430 SRT655424:SRT655430 TBP655424:TBP655430 TLL655424:TLL655430 TVH655424:TVH655430 UFD655424:UFD655430 UOZ655424:UOZ655430 UYV655424:UYV655430 VIR655424:VIR655430 VSN655424:VSN655430 WCJ655424:WCJ655430 WMF655424:WMF655430 WWB655424:WWB655430 T720960:T720966 JP720960:JP720966 TL720960:TL720966 ADH720960:ADH720966 AND720960:AND720966 AWZ720960:AWZ720966 BGV720960:BGV720966 BQR720960:BQR720966 CAN720960:CAN720966 CKJ720960:CKJ720966 CUF720960:CUF720966 DEB720960:DEB720966 DNX720960:DNX720966 DXT720960:DXT720966 EHP720960:EHP720966 ERL720960:ERL720966 FBH720960:FBH720966 FLD720960:FLD720966 FUZ720960:FUZ720966 GEV720960:GEV720966 GOR720960:GOR720966 GYN720960:GYN720966 HIJ720960:HIJ720966 HSF720960:HSF720966 ICB720960:ICB720966 ILX720960:ILX720966 IVT720960:IVT720966 JFP720960:JFP720966 JPL720960:JPL720966 JZH720960:JZH720966 KJD720960:KJD720966 KSZ720960:KSZ720966 LCV720960:LCV720966 LMR720960:LMR720966 LWN720960:LWN720966 MGJ720960:MGJ720966 MQF720960:MQF720966 NAB720960:NAB720966 NJX720960:NJX720966 NTT720960:NTT720966 ODP720960:ODP720966 ONL720960:ONL720966 OXH720960:OXH720966 PHD720960:PHD720966 PQZ720960:PQZ720966 QAV720960:QAV720966 QKR720960:QKR720966 QUN720960:QUN720966 REJ720960:REJ720966 ROF720960:ROF720966 RYB720960:RYB720966 SHX720960:SHX720966 SRT720960:SRT720966 TBP720960:TBP720966 TLL720960:TLL720966 TVH720960:TVH720966 UFD720960:UFD720966 UOZ720960:UOZ720966 UYV720960:UYV720966 VIR720960:VIR720966 VSN720960:VSN720966 WCJ720960:WCJ720966 WMF720960:WMF720966 WWB720960:WWB720966 T786496:T786502 JP786496:JP786502 TL786496:TL786502 ADH786496:ADH786502 AND786496:AND786502 AWZ786496:AWZ786502 BGV786496:BGV786502 BQR786496:BQR786502 CAN786496:CAN786502 CKJ786496:CKJ786502 CUF786496:CUF786502 DEB786496:DEB786502 DNX786496:DNX786502 DXT786496:DXT786502 EHP786496:EHP786502 ERL786496:ERL786502 FBH786496:FBH786502 FLD786496:FLD786502 FUZ786496:FUZ786502 GEV786496:GEV786502 GOR786496:GOR786502 GYN786496:GYN786502 HIJ786496:HIJ786502 HSF786496:HSF786502 ICB786496:ICB786502 ILX786496:ILX786502 IVT786496:IVT786502 JFP786496:JFP786502 JPL786496:JPL786502 JZH786496:JZH786502 KJD786496:KJD786502 KSZ786496:KSZ786502 LCV786496:LCV786502 LMR786496:LMR786502 LWN786496:LWN786502 MGJ786496:MGJ786502 MQF786496:MQF786502 NAB786496:NAB786502 NJX786496:NJX786502 NTT786496:NTT786502 ODP786496:ODP786502 ONL786496:ONL786502 OXH786496:OXH786502 PHD786496:PHD786502 PQZ786496:PQZ786502 QAV786496:QAV786502 QKR786496:QKR786502 QUN786496:QUN786502 REJ786496:REJ786502 ROF786496:ROF786502 RYB786496:RYB786502 SHX786496:SHX786502 SRT786496:SRT786502 TBP786496:TBP786502 TLL786496:TLL786502 TVH786496:TVH786502 UFD786496:UFD786502 UOZ786496:UOZ786502 UYV786496:UYV786502 VIR786496:VIR786502 VSN786496:VSN786502 WCJ786496:WCJ786502 WMF786496:WMF786502 WWB786496:WWB786502 T852032:T852038 JP852032:JP852038 TL852032:TL852038 ADH852032:ADH852038 AND852032:AND852038 AWZ852032:AWZ852038 BGV852032:BGV852038 BQR852032:BQR852038 CAN852032:CAN852038 CKJ852032:CKJ852038 CUF852032:CUF852038 DEB852032:DEB852038 DNX852032:DNX852038 DXT852032:DXT852038 EHP852032:EHP852038 ERL852032:ERL852038 FBH852032:FBH852038 FLD852032:FLD852038 FUZ852032:FUZ852038 GEV852032:GEV852038 GOR852032:GOR852038 GYN852032:GYN852038 HIJ852032:HIJ852038 HSF852032:HSF852038 ICB852032:ICB852038 ILX852032:ILX852038 IVT852032:IVT852038 JFP852032:JFP852038 JPL852032:JPL852038 JZH852032:JZH852038 KJD852032:KJD852038 KSZ852032:KSZ852038 LCV852032:LCV852038 LMR852032:LMR852038 LWN852032:LWN852038 MGJ852032:MGJ852038 MQF852032:MQF852038 NAB852032:NAB852038 NJX852032:NJX852038 NTT852032:NTT852038 ODP852032:ODP852038 ONL852032:ONL852038 OXH852032:OXH852038 PHD852032:PHD852038 PQZ852032:PQZ852038 QAV852032:QAV852038 QKR852032:QKR852038 QUN852032:QUN852038 REJ852032:REJ852038 ROF852032:ROF852038 RYB852032:RYB852038 SHX852032:SHX852038 SRT852032:SRT852038 TBP852032:TBP852038 TLL852032:TLL852038 TVH852032:TVH852038 UFD852032:UFD852038 UOZ852032:UOZ852038 UYV852032:UYV852038 VIR852032:VIR852038 VSN852032:VSN852038 WCJ852032:WCJ852038 WMF852032:WMF852038 WWB852032:WWB852038 T917568:T917574 JP917568:JP917574 TL917568:TL917574 ADH917568:ADH917574 AND917568:AND917574 AWZ917568:AWZ917574 BGV917568:BGV917574 BQR917568:BQR917574 CAN917568:CAN917574 CKJ917568:CKJ917574 CUF917568:CUF917574 DEB917568:DEB917574 DNX917568:DNX917574 DXT917568:DXT917574 EHP917568:EHP917574 ERL917568:ERL917574 FBH917568:FBH917574 FLD917568:FLD917574 FUZ917568:FUZ917574 GEV917568:GEV917574 GOR917568:GOR917574 GYN917568:GYN917574 HIJ917568:HIJ917574 HSF917568:HSF917574 ICB917568:ICB917574 ILX917568:ILX917574 IVT917568:IVT917574 JFP917568:JFP917574 JPL917568:JPL917574 JZH917568:JZH917574 KJD917568:KJD917574 KSZ917568:KSZ917574 LCV917568:LCV917574 LMR917568:LMR917574 LWN917568:LWN917574 MGJ917568:MGJ917574 MQF917568:MQF917574 NAB917568:NAB917574 NJX917568:NJX917574 NTT917568:NTT917574 ODP917568:ODP917574 ONL917568:ONL917574 OXH917568:OXH917574 PHD917568:PHD917574 PQZ917568:PQZ917574 QAV917568:QAV917574 QKR917568:QKR917574 QUN917568:QUN917574 REJ917568:REJ917574 ROF917568:ROF917574 RYB917568:RYB917574 SHX917568:SHX917574 SRT917568:SRT917574 TBP917568:TBP917574 TLL917568:TLL917574 TVH917568:TVH917574 UFD917568:UFD917574 UOZ917568:UOZ917574 UYV917568:UYV917574 VIR917568:VIR917574 VSN917568:VSN917574 WCJ917568:WCJ917574 WMF917568:WMF917574 WWB917568:WWB917574 T983104:T983110 JP983104:JP983110 TL983104:TL983110 ADH983104:ADH983110 AND983104:AND983110 AWZ983104:AWZ983110 BGV983104:BGV983110 BQR983104:BQR983110 CAN983104:CAN983110 CKJ983104:CKJ983110 CUF983104:CUF983110 DEB983104:DEB983110 DNX983104:DNX983110 DXT983104:DXT983110 EHP983104:EHP983110 ERL983104:ERL983110 FBH983104:FBH983110 FLD983104:FLD983110 FUZ983104:FUZ983110 GEV983104:GEV983110 GOR983104:GOR983110 GYN983104:GYN983110 HIJ983104:HIJ983110 HSF983104:HSF983110 ICB983104:ICB983110 ILX983104:ILX983110 IVT983104:IVT983110 JFP983104:JFP983110 JPL983104:JPL983110 JZH983104:JZH983110 KJD983104:KJD983110 KSZ983104:KSZ983110 LCV983104:LCV983110 LMR983104:LMR983110 LWN983104:LWN983110 MGJ983104:MGJ983110 MQF983104:MQF983110 NAB983104:NAB983110 NJX983104:NJX983110 NTT983104:NTT983110 ODP983104:ODP983110 ONL983104:ONL983110 OXH983104:OXH983110 PHD983104:PHD983110 PQZ983104:PQZ983110 QAV983104:QAV983110 QKR983104:QKR983110 QUN983104:QUN983110 REJ983104:REJ983110 ROF983104:ROF983110 RYB983104:RYB983110 SHX983104:SHX983110 SRT983104:SRT983110 TBP983104:TBP983110 TLL983104:TLL983110 TVH983104:TVH983110 UFD983104:UFD983110 UOZ983104:UOZ983110 UYV983104:UYV983110 VIR983104:VIR983110 VSN983104:VSN983110 WCJ983104:WCJ983110 WMF983104:WMF983110 WWB34:WWB62 WMF34:WMF62 WCJ34:WCJ62 VSN34:VSN62 VIR34:VIR62 UYV34:UYV62 UOZ34:UOZ62 UFD34:UFD62 TVH34:TVH62 TLL34:TLL62 TBP34:TBP62 SRT34:SRT62 SHX34:SHX62 RYB34:RYB62 ROF34:ROF62 REJ34:REJ62 QUN34:QUN62 QKR34:QKR62 QAV34:QAV62 PQZ34:PQZ62 PHD34:PHD62 OXH34:OXH62 ONL34:ONL62 ODP34:ODP62 NTT34:NTT62 NJX34:NJX62 NAB34:NAB62 MQF34:MQF62 MGJ34:MGJ62 LWN34:LWN62 LMR34:LMR62 LCV34:LCV62 KSZ34:KSZ62 KJD34:KJD62 JZH34:JZH62 JPL34:JPL62 JFP34:JFP62 IVT34:IVT62 ILX34:ILX62 ICB34:ICB62 HSF34:HSF62 HIJ34:HIJ62 GYN34:GYN62 GOR34:GOR62 GEV34:GEV62 FUZ34:FUZ62 FLD34:FLD62 FBH34:FBH62 ERL34:ERL62 EHP34:EHP62 DXT34:DXT62 DNX34:DNX62 DEB34:DEB62 CUF34:CUF62 CKJ34:CKJ62 CAN34:CAN62 BQR34:BQR62 BGV34:BGV62 AWZ34:AWZ62 AND34:AND62 ADH34:ADH62 TL34:TL62 JP34:JP62 T34:T62 WVX34:WVX62 WMB34:WMB62 WCF34:WCF62 VSJ34:VSJ62 VIN34:VIN62 UYR34:UYR62 UOV34:UOV62 UEZ34:UEZ62 TVD34:TVD62 TLH34:TLH62 TBL34:TBL62 SRP34:SRP62 SHT34:SHT62 RXX34:RXX62 ROB34:ROB62 REF34:REF62 QUJ34:QUJ62 QKN34:QKN62 QAR34:QAR62 PQV34:PQV62 PGZ34:PGZ62 OXD34:OXD62 ONH34:ONH62 ODL34:ODL62 NTP34:NTP62 NJT34:NJT62 MZX34:MZX62 MQB34:MQB62 MGF34:MGF62 LWJ34:LWJ62 LMN34:LMN62 LCR34:LCR62 KSV34:KSV62 KIZ34:KIZ62 JZD34:JZD62 JPH34:JPH62 JFL34:JFL62 IVP34:IVP62 ILT34:ILT62 IBX34:IBX62 HSB34:HSB62 HIF34:HIF62 GYJ34:GYJ62 GON34:GON62 GER34:GER62 FUV34:FUV62 FKZ34:FKZ62 FBD34:FBD62 ERH34:ERH62 EHL34:EHL62 DXP34:DXP62 DNT34:DNT62 DDX34:DDX62 CUB34:CUB62 CKF34:CKF62 CAJ34:CAJ62 BQN34:BQN62 BGR34:BGR62 AWV34:AWV62 AMZ34:AMZ62 ADD34:ADD62 TH34:TH62 JL34:JL62 P34:P62 WVM34:WVM62 WLQ34:WLQ62 WBU34:WBU62 VRY34:VRY62 VIC34:VIC62 UYG34:UYG62 UOK34:UOK62 UEO34:UEO62 TUS34:TUS62 TKW34:TKW62 TBA34:TBA62 SRE34:SRE62 SHI34:SHI62 RXM34:RXM62 RNQ34:RNQ62 RDU34:RDU62 QTY34:QTY62 QKC34:QKC62 QAG34:QAG62 PQK34:PQK62 PGO34:PGO62 OWS34:OWS62 OMW34:OMW62 ODA34:ODA62 NTE34:NTE62 NJI34:NJI62 MZM34:MZM62 MPQ34:MPQ62 MFU34:MFU62 LVY34:LVY62 LMC34:LMC62 LCG34:LCG62 KSK34:KSK62 KIO34:KIO62 JYS34:JYS62 JOW34:JOW62 JFA34:JFA62 IVE34:IVE62 ILI34:ILI62 IBM34:IBM62 HRQ34:HRQ62 HHU34:HHU62 GXY34:GXY62 GOC34:GOC62 GEG34:GEG62 FUK34:FUK62 FKO34:FKO62 FAS34:FAS62 EQW34:EQW62 EHA34:EHA62 DXE34:DXE62 DNI34:DNI62 DDM34:DDM62 CTQ34:CTQ62 CJU34:CJU62 BZY34:BZY62 BQC34:BQC62 BGG34:BGG62 AWK34:AWK62 AMO34:AMO62 ACS34:ACS62 SW34:SW62 JA34:JA62 E34:E62</xm:sqref>
        </x14:dataValidation>
        <x14:dataValidation type="list" allowBlank="1" showInputMessage="1" showErrorMessage="1">
          <x14:formula1>
            <xm:f>$B$95:$B$100</xm:f>
          </x14:formula1>
          <xm:sqref>O72:O78 WWA27:WWA32 TG72:TG78 ADC72:ADC78 AMY72:AMY78 AWU72:AWU78 BGQ72:BGQ78 BQM72:BQM78 CAI72:CAI78 CKE72:CKE78 CUA72:CUA78 DDW72:DDW78 DNS72:DNS78 DXO72:DXO78 EHK72:EHK78 ERG72:ERG78 FBC72:FBC78 FKY72:FKY78 FUU72:FUU78 GEQ72:GEQ78 GOM72:GOM78 GYI72:GYI78 HIE72:HIE78 HSA72:HSA78 IBW72:IBW78 ILS72:ILS78 IVO72:IVO78 JFK72:JFK78 JPG72:JPG78 JZC72:JZC78 KIY72:KIY78 KSU72:KSU78 LCQ72:LCQ78 LMM72:LMM78 LWI72:LWI78 MGE72:MGE78 MQA72:MQA78 MZW72:MZW78 NJS72:NJS78 NTO72:NTO78 ODK72:ODK78 ONG72:ONG78 OXC72:OXC78 PGY72:PGY78 PQU72:PQU78 QAQ72:QAQ78 QKM72:QKM78 QUI72:QUI78 REE72:REE78 ROA72:ROA78 RXW72:RXW78 SHS72:SHS78 SRO72:SRO78 TBK72:TBK78 TLG72:TLG78 TVC72:TVC78 UEY72:UEY78 UOU72:UOU78 UYQ72:UYQ78 VIM72:VIM78 VSI72:VSI78 WCE72:WCE78 WMA72:WMA78 WVW72:WVW78 O65608:O65614 JK65608:JK65614 TG65608:TG65614 ADC65608:ADC65614 AMY65608:AMY65614 AWU65608:AWU65614 BGQ65608:BGQ65614 BQM65608:BQM65614 CAI65608:CAI65614 CKE65608:CKE65614 CUA65608:CUA65614 DDW65608:DDW65614 DNS65608:DNS65614 DXO65608:DXO65614 EHK65608:EHK65614 ERG65608:ERG65614 FBC65608:FBC65614 FKY65608:FKY65614 FUU65608:FUU65614 GEQ65608:GEQ65614 GOM65608:GOM65614 GYI65608:GYI65614 HIE65608:HIE65614 HSA65608:HSA65614 IBW65608:IBW65614 ILS65608:ILS65614 IVO65608:IVO65614 JFK65608:JFK65614 JPG65608:JPG65614 JZC65608:JZC65614 KIY65608:KIY65614 KSU65608:KSU65614 LCQ65608:LCQ65614 LMM65608:LMM65614 LWI65608:LWI65614 MGE65608:MGE65614 MQA65608:MQA65614 MZW65608:MZW65614 NJS65608:NJS65614 NTO65608:NTO65614 ODK65608:ODK65614 ONG65608:ONG65614 OXC65608:OXC65614 PGY65608:PGY65614 PQU65608:PQU65614 QAQ65608:QAQ65614 QKM65608:QKM65614 QUI65608:QUI65614 REE65608:REE65614 ROA65608:ROA65614 RXW65608:RXW65614 SHS65608:SHS65614 SRO65608:SRO65614 TBK65608:TBK65614 TLG65608:TLG65614 TVC65608:TVC65614 UEY65608:UEY65614 UOU65608:UOU65614 UYQ65608:UYQ65614 VIM65608:VIM65614 VSI65608:VSI65614 WCE65608:WCE65614 WMA65608:WMA65614 WVW65608:WVW65614 O131144:O131150 JK131144:JK131150 TG131144:TG131150 ADC131144:ADC131150 AMY131144:AMY131150 AWU131144:AWU131150 BGQ131144:BGQ131150 BQM131144:BQM131150 CAI131144:CAI131150 CKE131144:CKE131150 CUA131144:CUA131150 DDW131144:DDW131150 DNS131144:DNS131150 DXO131144:DXO131150 EHK131144:EHK131150 ERG131144:ERG131150 FBC131144:FBC131150 FKY131144:FKY131150 FUU131144:FUU131150 GEQ131144:GEQ131150 GOM131144:GOM131150 GYI131144:GYI131150 HIE131144:HIE131150 HSA131144:HSA131150 IBW131144:IBW131150 ILS131144:ILS131150 IVO131144:IVO131150 JFK131144:JFK131150 JPG131144:JPG131150 JZC131144:JZC131150 KIY131144:KIY131150 KSU131144:KSU131150 LCQ131144:LCQ131150 LMM131144:LMM131150 LWI131144:LWI131150 MGE131144:MGE131150 MQA131144:MQA131150 MZW131144:MZW131150 NJS131144:NJS131150 NTO131144:NTO131150 ODK131144:ODK131150 ONG131144:ONG131150 OXC131144:OXC131150 PGY131144:PGY131150 PQU131144:PQU131150 QAQ131144:QAQ131150 QKM131144:QKM131150 QUI131144:QUI131150 REE131144:REE131150 ROA131144:ROA131150 RXW131144:RXW131150 SHS131144:SHS131150 SRO131144:SRO131150 TBK131144:TBK131150 TLG131144:TLG131150 TVC131144:TVC131150 UEY131144:UEY131150 UOU131144:UOU131150 UYQ131144:UYQ131150 VIM131144:VIM131150 VSI131144:VSI131150 WCE131144:WCE131150 WMA131144:WMA131150 WVW131144:WVW131150 O196680:O196686 JK196680:JK196686 TG196680:TG196686 ADC196680:ADC196686 AMY196680:AMY196686 AWU196680:AWU196686 BGQ196680:BGQ196686 BQM196680:BQM196686 CAI196680:CAI196686 CKE196680:CKE196686 CUA196680:CUA196686 DDW196680:DDW196686 DNS196680:DNS196686 DXO196680:DXO196686 EHK196680:EHK196686 ERG196680:ERG196686 FBC196680:FBC196686 FKY196680:FKY196686 FUU196680:FUU196686 GEQ196680:GEQ196686 GOM196680:GOM196686 GYI196680:GYI196686 HIE196680:HIE196686 HSA196680:HSA196686 IBW196680:IBW196686 ILS196680:ILS196686 IVO196680:IVO196686 JFK196680:JFK196686 JPG196680:JPG196686 JZC196680:JZC196686 KIY196680:KIY196686 KSU196680:KSU196686 LCQ196680:LCQ196686 LMM196680:LMM196686 LWI196680:LWI196686 MGE196680:MGE196686 MQA196680:MQA196686 MZW196680:MZW196686 NJS196680:NJS196686 NTO196680:NTO196686 ODK196680:ODK196686 ONG196680:ONG196686 OXC196680:OXC196686 PGY196680:PGY196686 PQU196680:PQU196686 QAQ196680:QAQ196686 QKM196680:QKM196686 QUI196680:QUI196686 REE196680:REE196686 ROA196680:ROA196686 RXW196680:RXW196686 SHS196680:SHS196686 SRO196680:SRO196686 TBK196680:TBK196686 TLG196680:TLG196686 TVC196680:TVC196686 UEY196680:UEY196686 UOU196680:UOU196686 UYQ196680:UYQ196686 VIM196680:VIM196686 VSI196680:VSI196686 WCE196680:WCE196686 WMA196680:WMA196686 WVW196680:WVW196686 O262216:O262222 JK262216:JK262222 TG262216:TG262222 ADC262216:ADC262222 AMY262216:AMY262222 AWU262216:AWU262222 BGQ262216:BGQ262222 BQM262216:BQM262222 CAI262216:CAI262222 CKE262216:CKE262222 CUA262216:CUA262222 DDW262216:DDW262222 DNS262216:DNS262222 DXO262216:DXO262222 EHK262216:EHK262222 ERG262216:ERG262222 FBC262216:FBC262222 FKY262216:FKY262222 FUU262216:FUU262222 GEQ262216:GEQ262222 GOM262216:GOM262222 GYI262216:GYI262222 HIE262216:HIE262222 HSA262216:HSA262222 IBW262216:IBW262222 ILS262216:ILS262222 IVO262216:IVO262222 JFK262216:JFK262222 JPG262216:JPG262222 JZC262216:JZC262222 KIY262216:KIY262222 KSU262216:KSU262222 LCQ262216:LCQ262222 LMM262216:LMM262222 LWI262216:LWI262222 MGE262216:MGE262222 MQA262216:MQA262222 MZW262216:MZW262222 NJS262216:NJS262222 NTO262216:NTO262222 ODK262216:ODK262222 ONG262216:ONG262222 OXC262216:OXC262222 PGY262216:PGY262222 PQU262216:PQU262222 QAQ262216:QAQ262222 QKM262216:QKM262222 QUI262216:QUI262222 REE262216:REE262222 ROA262216:ROA262222 RXW262216:RXW262222 SHS262216:SHS262222 SRO262216:SRO262222 TBK262216:TBK262222 TLG262216:TLG262222 TVC262216:TVC262222 UEY262216:UEY262222 UOU262216:UOU262222 UYQ262216:UYQ262222 VIM262216:VIM262222 VSI262216:VSI262222 WCE262216:WCE262222 WMA262216:WMA262222 WVW262216:WVW262222 O327752:O327758 JK327752:JK327758 TG327752:TG327758 ADC327752:ADC327758 AMY327752:AMY327758 AWU327752:AWU327758 BGQ327752:BGQ327758 BQM327752:BQM327758 CAI327752:CAI327758 CKE327752:CKE327758 CUA327752:CUA327758 DDW327752:DDW327758 DNS327752:DNS327758 DXO327752:DXO327758 EHK327752:EHK327758 ERG327752:ERG327758 FBC327752:FBC327758 FKY327752:FKY327758 FUU327752:FUU327758 GEQ327752:GEQ327758 GOM327752:GOM327758 GYI327752:GYI327758 HIE327752:HIE327758 HSA327752:HSA327758 IBW327752:IBW327758 ILS327752:ILS327758 IVO327752:IVO327758 JFK327752:JFK327758 JPG327752:JPG327758 JZC327752:JZC327758 KIY327752:KIY327758 KSU327752:KSU327758 LCQ327752:LCQ327758 LMM327752:LMM327758 LWI327752:LWI327758 MGE327752:MGE327758 MQA327752:MQA327758 MZW327752:MZW327758 NJS327752:NJS327758 NTO327752:NTO327758 ODK327752:ODK327758 ONG327752:ONG327758 OXC327752:OXC327758 PGY327752:PGY327758 PQU327752:PQU327758 QAQ327752:QAQ327758 QKM327752:QKM327758 QUI327752:QUI327758 REE327752:REE327758 ROA327752:ROA327758 RXW327752:RXW327758 SHS327752:SHS327758 SRO327752:SRO327758 TBK327752:TBK327758 TLG327752:TLG327758 TVC327752:TVC327758 UEY327752:UEY327758 UOU327752:UOU327758 UYQ327752:UYQ327758 VIM327752:VIM327758 VSI327752:VSI327758 WCE327752:WCE327758 WMA327752:WMA327758 WVW327752:WVW327758 O393288:O393294 JK393288:JK393294 TG393288:TG393294 ADC393288:ADC393294 AMY393288:AMY393294 AWU393288:AWU393294 BGQ393288:BGQ393294 BQM393288:BQM393294 CAI393288:CAI393294 CKE393288:CKE393294 CUA393288:CUA393294 DDW393288:DDW393294 DNS393288:DNS393294 DXO393288:DXO393294 EHK393288:EHK393294 ERG393288:ERG393294 FBC393288:FBC393294 FKY393288:FKY393294 FUU393288:FUU393294 GEQ393288:GEQ393294 GOM393288:GOM393294 GYI393288:GYI393294 HIE393288:HIE393294 HSA393288:HSA393294 IBW393288:IBW393294 ILS393288:ILS393294 IVO393288:IVO393294 JFK393288:JFK393294 JPG393288:JPG393294 JZC393288:JZC393294 KIY393288:KIY393294 KSU393288:KSU393294 LCQ393288:LCQ393294 LMM393288:LMM393294 LWI393288:LWI393294 MGE393288:MGE393294 MQA393288:MQA393294 MZW393288:MZW393294 NJS393288:NJS393294 NTO393288:NTO393294 ODK393288:ODK393294 ONG393288:ONG393294 OXC393288:OXC393294 PGY393288:PGY393294 PQU393288:PQU393294 QAQ393288:QAQ393294 QKM393288:QKM393294 QUI393288:QUI393294 REE393288:REE393294 ROA393288:ROA393294 RXW393288:RXW393294 SHS393288:SHS393294 SRO393288:SRO393294 TBK393288:TBK393294 TLG393288:TLG393294 TVC393288:TVC393294 UEY393288:UEY393294 UOU393288:UOU393294 UYQ393288:UYQ393294 VIM393288:VIM393294 VSI393288:VSI393294 WCE393288:WCE393294 WMA393288:WMA393294 WVW393288:WVW393294 O458824:O458830 JK458824:JK458830 TG458824:TG458830 ADC458824:ADC458830 AMY458824:AMY458830 AWU458824:AWU458830 BGQ458824:BGQ458830 BQM458824:BQM458830 CAI458824:CAI458830 CKE458824:CKE458830 CUA458824:CUA458830 DDW458824:DDW458830 DNS458824:DNS458830 DXO458824:DXO458830 EHK458824:EHK458830 ERG458824:ERG458830 FBC458824:FBC458830 FKY458824:FKY458830 FUU458824:FUU458830 GEQ458824:GEQ458830 GOM458824:GOM458830 GYI458824:GYI458830 HIE458824:HIE458830 HSA458824:HSA458830 IBW458824:IBW458830 ILS458824:ILS458830 IVO458824:IVO458830 JFK458824:JFK458830 JPG458824:JPG458830 JZC458824:JZC458830 KIY458824:KIY458830 KSU458824:KSU458830 LCQ458824:LCQ458830 LMM458824:LMM458830 LWI458824:LWI458830 MGE458824:MGE458830 MQA458824:MQA458830 MZW458824:MZW458830 NJS458824:NJS458830 NTO458824:NTO458830 ODK458824:ODK458830 ONG458824:ONG458830 OXC458824:OXC458830 PGY458824:PGY458830 PQU458824:PQU458830 QAQ458824:QAQ458830 QKM458824:QKM458830 QUI458824:QUI458830 REE458824:REE458830 ROA458824:ROA458830 RXW458824:RXW458830 SHS458824:SHS458830 SRO458824:SRO458830 TBK458824:TBK458830 TLG458824:TLG458830 TVC458824:TVC458830 UEY458824:UEY458830 UOU458824:UOU458830 UYQ458824:UYQ458830 VIM458824:VIM458830 VSI458824:VSI458830 WCE458824:WCE458830 WMA458824:WMA458830 WVW458824:WVW458830 O524360:O524366 JK524360:JK524366 TG524360:TG524366 ADC524360:ADC524366 AMY524360:AMY524366 AWU524360:AWU524366 BGQ524360:BGQ524366 BQM524360:BQM524366 CAI524360:CAI524366 CKE524360:CKE524366 CUA524360:CUA524366 DDW524360:DDW524366 DNS524360:DNS524366 DXO524360:DXO524366 EHK524360:EHK524366 ERG524360:ERG524366 FBC524360:FBC524366 FKY524360:FKY524366 FUU524360:FUU524366 GEQ524360:GEQ524366 GOM524360:GOM524366 GYI524360:GYI524366 HIE524360:HIE524366 HSA524360:HSA524366 IBW524360:IBW524366 ILS524360:ILS524366 IVO524360:IVO524366 JFK524360:JFK524366 JPG524360:JPG524366 JZC524360:JZC524366 KIY524360:KIY524366 KSU524360:KSU524366 LCQ524360:LCQ524366 LMM524360:LMM524366 LWI524360:LWI524366 MGE524360:MGE524366 MQA524360:MQA524366 MZW524360:MZW524366 NJS524360:NJS524366 NTO524360:NTO524366 ODK524360:ODK524366 ONG524360:ONG524366 OXC524360:OXC524366 PGY524360:PGY524366 PQU524360:PQU524366 QAQ524360:QAQ524366 QKM524360:QKM524366 QUI524360:QUI524366 REE524360:REE524366 ROA524360:ROA524366 RXW524360:RXW524366 SHS524360:SHS524366 SRO524360:SRO524366 TBK524360:TBK524366 TLG524360:TLG524366 TVC524360:TVC524366 UEY524360:UEY524366 UOU524360:UOU524366 UYQ524360:UYQ524366 VIM524360:VIM524366 VSI524360:VSI524366 WCE524360:WCE524366 WMA524360:WMA524366 WVW524360:WVW524366 O589896:O589902 JK589896:JK589902 TG589896:TG589902 ADC589896:ADC589902 AMY589896:AMY589902 AWU589896:AWU589902 BGQ589896:BGQ589902 BQM589896:BQM589902 CAI589896:CAI589902 CKE589896:CKE589902 CUA589896:CUA589902 DDW589896:DDW589902 DNS589896:DNS589902 DXO589896:DXO589902 EHK589896:EHK589902 ERG589896:ERG589902 FBC589896:FBC589902 FKY589896:FKY589902 FUU589896:FUU589902 GEQ589896:GEQ589902 GOM589896:GOM589902 GYI589896:GYI589902 HIE589896:HIE589902 HSA589896:HSA589902 IBW589896:IBW589902 ILS589896:ILS589902 IVO589896:IVO589902 JFK589896:JFK589902 JPG589896:JPG589902 JZC589896:JZC589902 KIY589896:KIY589902 KSU589896:KSU589902 LCQ589896:LCQ589902 LMM589896:LMM589902 LWI589896:LWI589902 MGE589896:MGE589902 MQA589896:MQA589902 MZW589896:MZW589902 NJS589896:NJS589902 NTO589896:NTO589902 ODK589896:ODK589902 ONG589896:ONG589902 OXC589896:OXC589902 PGY589896:PGY589902 PQU589896:PQU589902 QAQ589896:QAQ589902 QKM589896:QKM589902 QUI589896:QUI589902 REE589896:REE589902 ROA589896:ROA589902 RXW589896:RXW589902 SHS589896:SHS589902 SRO589896:SRO589902 TBK589896:TBK589902 TLG589896:TLG589902 TVC589896:TVC589902 UEY589896:UEY589902 UOU589896:UOU589902 UYQ589896:UYQ589902 VIM589896:VIM589902 VSI589896:VSI589902 WCE589896:WCE589902 WMA589896:WMA589902 WVW589896:WVW589902 O655432:O655438 JK655432:JK655438 TG655432:TG655438 ADC655432:ADC655438 AMY655432:AMY655438 AWU655432:AWU655438 BGQ655432:BGQ655438 BQM655432:BQM655438 CAI655432:CAI655438 CKE655432:CKE655438 CUA655432:CUA655438 DDW655432:DDW655438 DNS655432:DNS655438 DXO655432:DXO655438 EHK655432:EHK655438 ERG655432:ERG655438 FBC655432:FBC655438 FKY655432:FKY655438 FUU655432:FUU655438 GEQ655432:GEQ655438 GOM655432:GOM655438 GYI655432:GYI655438 HIE655432:HIE655438 HSA655432:HSA655438 IBW655432:IBW655438 ILS655432:ILS655438 IVO655432:IVO655438 JFK655432:JFK655438 JPG655432:JPG655438 JZC655432:JZC655438 KIY655432:KIY655438 KSU655432:KSU655438 LCQ655432:LCQ655438 LMM655432:LMM655438 LWI655432:LWI655438 MGE655432:MGE655438 MQA655432:MQA655438 MZW655432:MZW655438 NJS655432:NJS655438 NTO655432:NTO655438 ODK655432:ODK655438 ONG655432:ONG655438 OXC655432:OXC655438 PGY655432:PGY655438 PQU655432:PQU655438 QAQ655432:QAQ655438 QKM655432:QKM655438 QUI655432:QUI655438 REE655432:REE655438 ROA655432:ROA655438 RXW655432:RXW655438 SHS655432:SHS655438 SRO655432:SRO655438 TBK655432:TBK655438 TLG655432:TLG655438 TVC655432:TVC655438 UEY655432:UEY655438 UOU655432:UOU655438 UYQ655432:UYQ655438 VIM655432:VIM655438 VSI655432:VSI655438 WCE655432:WCE655438 WMA655432:WMA655438 WVW655432:WVW655438 O720968:O720974 JK720968:JK720974 TG720968:TG720974 ADC720968:ADC720974 AMY720968:AMY720974 AWU720968:AWU720974 BGQ720968:BGQ720974 BQM720968:BQM720974 CAI720968:CAI720974 CKE720968:CKE720974 CUA720968:CUA720974 DDW720968:DDW720974 DNS720968:DNS720974 DXO720968:DXO720974 EHK720968:EHK720974 ERG720968:ERG720974 FBC720968:FBC720974 FKY720968:FKY720974 FUU720968:FUU720974 GEQ720968:GEQ720974 GOM720968:GOM720974 GYI720968:GYI720974 HIE720968:HIE720974 HSA720968:HSA720974 IBW720968:IBW720974 ILS720968:ILS720974 IVO720968:IVO720974 JFK720968:JFK720974 JPG720968:JPG720974 JZC720968:JZC720974 KIY720968:KIY720974 KSU720968:KSU720974 LCQ720968:LCQ720974 LMM720968:LMM720974 LWI720968:LWI720974 MGE720968:MGE720974 MQA720968:MQA720974 MZW720968:MZW720974 NJS720968:NJS720974 NTO720968:NTO720974 ODK720968:ODK720974 ONG720968:ONG720974 OXC720968:OXC720974 PGY720968:PGY720974 PQU720968:PQU720974 QAQ720968:QAQ720974 QKM720968:QKM720974 QUI720968:QUI720974 REE720968:REE720974 ROA720968:ROA720974 RXW720968:RXW720974 SHS720968:SHS720974 SRO720968:SRO720974 TBK720968:TBK720974 TLG720968:TLG720974 TVC720968:TVC720974 UEY720968:UEY720974 UOU720968:UOU720974 UYQ720968:UYQ720974 VIM720968:VIM720974 VSI720968:VSI720974 WCE720968:WCE720974 WMA720968:WMA720974 WVW720968:WVW720974 O786504:O786510 JK786504:JK786510 TG786504:TG786510 ADC786504:ADC786510 AMY786504:AMY786510 AWU786504:AWU786510 BGQ786504:BGQ786510 BQM786504:BQM786510 CAI786504:CAI786510 CKE786504:CKE786510 CUA786504:CUA786510 DDW786504:DDW786510 DNS786504:DNS786510 DXO786504:DXO786510 EHK786504:EHK786510 ERG786504:ERG786510 FBC786504:FBC786510 FKY786504:FKY786510 FUU786504:FUU786510 GEQ786504:GEQ786510 GOM786504:GOM786510 GYI786504:GYI786510 HIE786504:HIE786510 HSA786504:HSA786510 IBW786504:IBW786510 ILS786504:ILS786510 IVO786504:IVO786510 JFK786504:JFK786510 JPG786504:JPG786510 JZC786504:JZC786510 KIY786504:KIY786510 KSU786504:KSU786510 LCQ786504:LCQ786510 LMM786504:LMM786510 LWI786504:LWI786510 MGE786504:MGE786510 MQA786504:MQA786510 MZW786504:MZW786510 NJS786504:NJS786510 NTO786504:NTO786510 ODK786504:ODK786510 ONG786504:ONG786510 OXC786504:OXC786510 PGY786504:PGY786510 PQU786504:PQU786510 QAQ786504:QAQ786510 QKM786504:QKM786510 QUI786504:QUI786510 REE786504:REE786510 ROA786504:ROA786510 RXW786504:RXW786510 SHS786504:SHS786510 SRO786504:SRO786510 TBK786504:TBK786510 TLG786504:TLG786510 TVC786504:TVC786510 UEY786504:UEY786510 UOU786504:UOU786510 UYQ786504:UYQ786510 VIM786504:VIM786510 VSI786504:VSI786510 WCE786504:WCE786510 WMA786504:WMA786510 WVW786504:WVW786510 O852040:O852046 JK852040:JK852046 TG852040:TG852046 ADC852040:ADC852046 AMY852040:AMY852046 AWU852040:AWU852046 BGQ852040:BGQ852046 BQM852040:BQM852046 CAI852040:CAI852046 CKE852040:CKE852046 CUA852040:CUA852046 DDW852040:DDW852046 DNS852040:DNS852046 DXO852040:DXO852046 EHK852040:EHK852046 ERG852040:ERG852046 FBC852040:FBC852046 FKY852040:FKY852046 FUU852040:FUU852046 GEQ852040:GEQ852046 GOM852040:GOM852046 GYI852040:GYI852046 HIE852040:HIE852046 HSA852040:HSA852046 IBW852040:IBW852046 ILS852040:ILS852046 IVO852040:IVO852046 JFK852040:JFK852046 JPG852040:JPG852046 JZC852040:JZC852046 KIY852040:KIY852046 KSU852040:KSU852046 LCQ852040:LCQ852046 LMM852040:LMM852046 LWI852040:LWI852046 MGE852040:MGE852046 MQA852040:MQA852046 MZW852040:MZW852046 NJS852040:NJS852046 NTO852040:NTO852046 ODK852040:ODK852046 ONG852040:ONG852046 OXC852040:OXC852046 PGY852040:PGY852046 PQU852040:PQU852046 QAQ852040:QAQ852046 QKM852040:QKM852046 QUI852040:QUI852046 REE852040:REE852046 ROA852040:ROA852046 RXW852040:RXW852046 SHS852040:SHS852046 SRO852040:SRO852046 TBK852040:TBK852046 TLG852040:TLG852046 TVC852040:TVC852046 UEY852040:UEY852046 UOU852040:UOU852046 UYQ852040:UYQ852046 VIM852040:VIM852046 VSI852040:VSI852046 WCE852040:WCE852046 WMA852040:WMA852046 WVW852040:WVW852046 O917576:O917582 JK917576:JK917582 TG917576:TG917582 ADC917576:ADC917582 AMY917576:AMY917582 AWU917576:AWU917582 BGQ917576:BGQ917582 BQM917576:BQM917582 CAI917576:CAI917582 CKE917576:CKE917582 CUA917576:CUA917582 DDW917576:DDW917582 DNS917576:DNS917582 DXO917576:DXO917582 EHK917576:EHK917582 ERG917576:ERG917582 FBC917576:FBC917582 FKY917576:FKY917582 FUU917576:FUU917582 GEQ917576:GEQ917582 GOM917576:GOM917582 GYI917576:GYI917582 HIE917576:HIE917582 HSA917576:HSA917582 IBW917576:IBW917582 ILS917576:ILS917582 IVO917576:IVO917582 JFK917576:JFK917582 JPG917576:JPG917582 JZC917576:JZC917582 KIY917576:KIY917582 KSU917576:KSU917582 LCQ917576:LCQ917582 LMM917576:LMM917582 LWI917576:LWI917582 MGE917576:MGE917582 MQA917576:MQA917582 MZW917576:MZW917582 NJS917576:NJS917582 NTO917576:NTO917582 ODK917576:ODK917582 ONG917576:ONG917582 OXC917576:OXC917582 PGY917576:PGY917582 PQU917576:PQU917582 QAQ917576:QAQ917582 QKM917576:QKM917582 QUI917576:QUI917582 REE917576:REE917582 ROA917576:ROA917582 RXW917576:RXW917582 SHS917576:SHS917582 SRO917576:SRO917582 TBK917576:TBK917582 TLG917576:TLG917582 TVC917576:TVC917582 UEY917576:UEY917582 UOU917576:UOU917582 UYQ917576:UYQ917582 VIM917576:VIM917582 VSI917576:VSI917582 WCE917576:WCE917582 WMA917576:WMA917582 WVW917576:WVW917582 O983112:O983118 JK983112:JK983118 TG983112:TG983118 ADC983112:ADC983118 AMY983112:AMY983118 AWU983112:AWU983118 BGQ983112:BGQ983118 BQM983112:BQM983118 CAI983112:CAI983118 CKE983112:CKE983118 CUA983112:CUA983118 DDW983112:DDW983118 DNS983112:DNS983118 DXO983112:DXO983118 EHK983112:EHK983118 ERG983112:ERG983118 FBC983112:FBC983118 FKY983112:FKY983118 FUU983112:FUU983118 GEQ983112:GEQ983118 GOM983112:GOM983118 GYI983112:GYI983118 HIE983112:HIE983118 HSA983112:HSA983118 IBW983112:IBW983118 ILS983112:ILS983118 IVO983112:IVO983118 JFK983112:JFK983118 JPG983112:JPG983118 JZC983112:JZC983118 KIY983112:KIY983118 KSU983112:KSU983118 LCQ983112:LCQ983118 LMM983112:LMM983118 LWI983112:LWI983118 MGE983112:MGE983118 MQA983112:MQA983118 MZW983112:MZW983118 NJS983112:NJS983118 NTO983112:NTO983118 ODK983112:ODK983118 ONG983112:ONG983118 OXC983112:OXC983118 PGY983112:PGY983118 PQU983112:PQU983118 QAQ983112:QAQ983118 QKM983112:QKM983118 QUI983112:QUI983118 REE983112:REE983118 ROA983112:ROA983118 RXW983112:RXW983118 SHS983112:SHS983118 SRO983112:SRO983118 TBK983112:TBK983118 TLG983112:TLG983118 TVC983112:TVC983118 UEY983112:UEY983118 UOU983112:UOU983118 UYQ983112:UYQ983118 VIM983112:VIM983118 VSI983112:VSI983118 WCE983112:WCE983118 WMA983112:WMA983118 WVW983112:WVW983118 O64:O70 JK64:JK70 TG64:TG70 ADC64:ADC70 AMY64:AMY70 AWU64:AWU70 BGQ64:BGQ70 BQM64:BQM70 CAI64:CAI70 CKE64:CKE70 CUA64:CUA70 DDW64:DDW70 DNS64:DNS70 DXO64:DXO70 EHK64:EHK70 ERG64:ERG70 FBC64:FBC70 FKY64:FKY70 FUU64:FUU70 GEQ64:GEQ70 GOM64:GOM70 GYI64:GYI70 HIE64:HIE70 HSA64:HSA70 IBW64:IBW70 ILS64:ILS70 IVO64:IVO70 JFK64:JFK70 JPG64:JPG70 JZC64:JZC70 KIY64:KIY70 KSU64:KSU70 LCQ64:LCQ70 LMM64:LMM70 LWI64:LWI70 MGE64:MGE70 MQA64:MQA70 MZW64:MZW70 NJS64:NJS70 NTO64:NTO70 ODK64:ODK70 ONG64:ONG70 OXC64:OXC70 PGY64:PGY70 PQU64:PQU70 QAQ64:QAQ70 QKM64:QKM70 QUI64:QUI70 REE64:REE70 ROA64:ROA70 RXW64:RXW70 SHS64:SHS70 SRO64:SRO70 TBK64:TBK70 TLG64:TLG70 TVC64:TVC70 UEY64:UEY70 UOU64:UOU70 UYQ64:UYQ70 VIM64:VIM70 VSI64:VSI70 WCE64:WCE70 WMA64:WMA70 WVW64:WVW70 O65600:O65606 JK65600:JK65606 TG65600:TG65606 ADC65600:ADC65606 AMY65600:AMY65606 AWU65600:AWU65606 BGQ65600:BGQ65606 BQM65600:BQM65606 CAI65600:CAI65606 CKE65600:CKE65606 CUA65600:CUA65606 DDW65600:DDW65606 DNS65600:DNS65606 DXO65600:DXO65606 EHK65600:EHK65606 ERG65600:ERG65606 FBC65600:FBC65606 FKY65600:FKY65606 FUU65600:FUU65606 GEQ65600:GEQ65606 GOM65600:GOM65606 GYI65600:GYI65606 HIE65600:HIE65606 HSA65600:HSA65606 IBW65600:IBW65606 ILS65600:ILS65606 IVO65600:IVO65606 JFK65600:JFK65606 JPG65600:JPG65606 JZC65600:JZC65606 KIY65600:KIY65606 KSU65600:KSU65606 LCQ65600:LCQ65606 LMM65600:LMM65606 LWI65600:LWI65606 MGE65600:MGE65606 MQA65600:MQA65606 MZW65600:MZW65606 NJS65600:NJS65606 NTO65600:NTO65606 ODK65600:ODK65606 ONG65600:ONG65606 OXC65600:OXC65606 PGY65600:PGY65606 PQU65600:PQU65606 QAQ65600:QAQ65606 QKM65600:QKM65606 QUI65600:QUI65606 REE65600:REE65606 ROA65600:ROA65606 RXW65600:RXW65606 SHS65600:SHS65606 SRO65600:SRO65606 TBK65600:TBK65606 TLG65600:TLG65606 TVC65600:TVC65606 UEY65600:UEY65606 UOU65600:UOU65606 UYQ65600:UYQ65606 VIM65600:VIM65606 VSI65600:VSI65606 WCE65600:WCE65606 WMA65600:WMA65606 WVW65600:WVW65606 O131136:O131142 JK131136:JK131142 TG131136:TG131142 ADC131136:ADC131142 AMY131136:AMY131142 AWU131136:AWU131142 BGQ131136:BGQ131142 BQM131136:BQM131142 CAI131136:CAI131142 CKE131136:CKE131142 CUA131136:CUA131142 DDW131136:DDW131142 DNS131136:DNS131142 DXO131136:DXO131142 EHK131136:EHK131142 ERG131136:ERG131142 FBC131136:FBC131142 FKY131136:FKY131142 FUU131136:FUU131142 GEQ131136:GEQ131142 GOM131136:GOM131142 GYI131136:GYI131142 HIE131136:HIE131142 HSA131136:HSA131142 IBW131136:IBW131142 ILS131136:ILS131142 IVO131136:IVO131142 JFK131136:JFK131142 JPG131136:JPG131142 JZC131136:JZC131142 KIY131136:KIY131142 KSU131136:KSU131142 LCQ131136:LCQ131142 LMM131136:LMM131142 LWI131136:LWI131142 MGE131136:MGE131142 MQA131136:MQA131142 MZW131136:MZW131142 NJS131136:NJS131142 NTO131136:NTO131142 ODK131136:ODK131142 ONG131136:ONG131142 OXC131136:OXC131142 PGY131136:PGY131142 PQU131136:PQU131142 QAQ131136:QAQ131142 QKM131136:QKM131142 QUI131136:QUI131142 REE131136:REE131142 ROA131136:ROA131142 RXW131136:RXW131142 SHS131136:SHS131142 SRO131136:SRO131142 TBK131136:TBK131142 TLG131136:TLG131142 TVC131136:TVC131142 UEY131136:UEY131142 UOU131136:UOU131142 UYQ131136:UYQ131142 VIM131136:VIM131142 VSI131136:VSI131142 WCE131136:WCE131142 WMA131136:WMA131142 WVW131136:WVW131142 O196672:O196678 JK196672:JK196678 TG196672:TG196678 ADC196672:ADC196678 AMY196672:AMY196678 AWU196672:AWU196678 BGQ196672:BGQ196678 BQM196672:BQM196678 CAI196672:CAI196678 CKE196672:CKE196678 CUA196672:CUA196678 DDW196672:DDW196678 DNS196672:DNS196678 DXO196672:DXO196678 EHK196672:EHK196678 ERG196672:ERG196678 FBC196672:FBC196678 FKY196672:FKY196678 FUU196672:FUU196678 GEQ196672:GEQ196678 GOM196672:GOM196678 GYI196672:GYI196678 HIE196672:HIE196678 HSA196672:HSA196678 IBW196672:IBW196678 ILS196672:ILS196678 IVO196672:IVO196678 JFK196672:JFK196678 JPG196672:JPG196678 JZC196672:JZC196678 KIY196672:KIY196678 KSU196672:KSU196678 LCQ196672:LCQ196678 LMM196672:LMM196678 LWI196672:LWI196678 MGE196672:MGE196678 MQA196672:MQA196678 MZW196672:MZW196678 NJS196672:NJS196678 NTO196672:NTO196678 ODK196672:ODK196678 ONG196672:ONG196678 OXC196672:OXC196678 PGY196672:PGY196678 PQU196672:PQU196678 QAQ196672:QAQ196678 QKM196672:QKM196678 QUI196672:QUI196678 REE196672:REE196678 ROA196672:ROA196678 RXW196672:RXW196678 SHS196672:SHS196678 SRO196672:SRO196678 TBK196672:TBK196678 TLG196672:TLG196678 TVC196672:TVC196678 UEY196672:UEY196678 UOU196672:UOU196678 UYQ196672:UYQ196678 VIM196672:VIM196678 VSI196672:VSI196678 WCE196672:WCE196678 WMA196672:WMA196678 WVW196672:WVW196678 O262208:O262214 JK262208:JK262214 TG262208:TG262214 ADC262208:ADC262214 AMY262208:AMY262214 AWU262208:AWU262214 BGQ262208:BGQ262214 BQM262208:BQM262214 CAI262208:CAI262214 CKE262208:CKE262214 CUA262208:CUA262214 DDW262208:DDW262214 DNS262208:DNS262214 DXO262208:DXO262214 EHK262208:EHK262214 ERG262208:ERG262214 FBC262208:FBC262214 FKY262208:FKY262214 FUU262208:FUU262214 GEQ262208:GEQ262214 GOM262208:GOM262214 GYI262208:GYI262214 HIE262208:HIE262214 HSA262208:HSA262214 IBW262208:IBW262214 ILS262208:ILS262214 IVO262208:IVO262214 JFK262208:JFK262214 JPG262208:JPG262214 JZC262208:JZC262214 KIY262208:KIY262214 KSU262208:KSU262214 LCQ262208:LCQ262214 LMM262208:LMM262214 LWI262208:LWI262214 MGE262208:MGE262214 MQA262208:MQA262214 MZW262208:MZW262214 NJS262208:NJS262214 NTO262208:NTO262214 ODK262208:ODK262214 ONG262208:ONG262214 OXC262208:OXC262214 PGY262208:PGY262214 PQU262208:PQU262214 QAQ262208:QAQ262214 QKM262208:QKM262214 QUI262208:QUI262214 REE262208:REE262214 ROA262208:ROA262214 RXW262208:RXW262214 SHS262208:SHS262214 SRO262208:SRO262214 TBK262208:TBK262214 TLG262208:TLG262214 TVC262208:TVC262214 UEY262208:UEY262214 UOU262208:UOU262214 UYQ262208:UYQ262214 VIM262208:VIM262214 VSI262208:VSI262214 WCE262208:WCE262214 WMA262208:WMA262214 WVW262208:WVW262214 O327744:O327750 JK327744:JK327750 TG327744:TG327750 ADC327744:ADC327750 AMY327744:AMY327750 AWU327744:AWU327750 BGQ327744:BGQ327750 BQM327744:BQM327750 CAI327744:CAI327750 CKE327744:CKE327750 CUA327744:CUA327750 DDW327744:DDW327750 DNS327744:DNS327750 DXO327744:DXO327750 EHK327744:EHK327750 ERG327744:ERG327750 FBC327744:FBC327750 FKY327744:FKY327750 FUU327744:FUU327750 GEQ327744:GEQ327750 GOM327744:GOM327750 GYI327744:GYI327750 HIE327744:HIE327750 HSA327744:HSA327750 IBW327744:IBW327750 ILS327744:ILS327750 IVO327744:IVO327750 JFK327744:JFK327750 JPG327744:JPG327750 JZC327744:JZC327750 KIY327744:KIY327750 KSU327744:KSU327750 LCQ327744:LCQ327750 LMM327744:LMM327750 LWI327744:LWI327750 MGE327744:MGE327750 MQA327744:MQA327750 MZW327744:MZW327750 NJS327744:NJS327750 NTO327744:NTO327750 ODK327744:ODK327750 ONG327744:ONG327750 OXC327744:OXC327750 PGY327744:PGY327750 PQU327744:PQU327750 QAQ327744:QAQ327750 QKM327744:QKM327750 QUI327744:QUI327750 REE327744:REE327750 ROA327744:ROA327750 RXW327744:RXW327750 SHS327744:SHS327750 SRO327744:SRO327750 TBK327744:TBK327750 TLG327744:TLG327750 TVC327744:TVC327750 UEY327744:UEY327750 UOU327744:UOU327750 UYQ327744:UYQ327750 VIM327744:VIM327750 VSI327744:VSI327750 WCE327744:WCE327750 WMA327744:WMA327750 WVW327744:WVW327750 O393280:O393286 JK393280:JK393286 TG393280:TG393286 ADC393280:ADC393286 AMY393280:AMY393286 AWU393280:AWU393286 BGQ393280:BGQ393286 BQM393280:BQM393286 CAI393280:CAI393286 CKE393280:CKE393286 CUA393280:CUA393286 DDW393280:DDW393286 DNS393280:DNS393286 DXO393280:DXO393286 EHK393280:EHK393286 ERG393280:ERG393286 FBC393280:FBC393286 FKY393280:FKY393286 FUU393280:FUU393286 GEQ393280:GEQ393286 GOM393280:GOM393286 GYI393280:GYI393286 HIE393280:HIE393286 HSA393280:HSA393286 IBW393280:IBW393286 ILS393280:ILS393286 IVO393280:IVO393286 JFK393280:JFK393286 JPG393280:JPG393286 JZC393280:JZC393286 KIY393280:KIY393286 KSU393280:KSU393286 LCQ393280:LCQ393286 LMM393280:LMM393286 LWI393280:LWI393286 MGE393280:MGE393286 MQA393280:MQA393286 MZW393280:MZW393286 NJS393280:NJS393286 NTO393280:NTO393286 ODK393280:ODK393286 ONG393280:ONG393286 OXC393280:OXC393286 PGY393280:PGY393286 PQU393280:PQU393286 QAQ393280:QAQ393286 QKM393280:QKM393286 QUI393280:QUI393286 REE393280:REE393286 ROA393280:ROA393286 RXW393280:RXW393286 SHS393280:SHS393286 SRO393280:SRO393286 TBK393280:TBK393286 TLG393280:TLG393286 TVC393280:TVC393286 UEY393280:UEY393286 UOU393280:UOU393286 UYQ393280:UYQ393286 VIM393280:VIM393286 VSI393280:VSI393286 WCE393280:WCE393286 WMA393280:WMA393286 WVW393280:WVW393286 O458816:O458822 JK458816:JK458822 TG458816:TG458822 ADC458816:ADC458822 AMY458816:AMY458822 AWU458816:AWU458822 BGQ458816:BGQ458822 BQM458816:BQM458822 CAI458816:CAI458822 CKE458816:CKE458822 CUA458816:CUA458822 DDW458816:DDW458822 DNS458816:DNS458822 DXO458816:DXO458822 EHK458816:EHK458822 ERG458816:ERG458822 FBC458816:FBC458822 FKY458816:FKY458822 FUU458816:FUU458822 GEQ458816:GEQ458822 GOM458816:GOM458822 GYI458816:GYI458822 HIE458816:HIE458822 HSA458816:HSA458822 IBW458816:IBW458822 ILS458816:ILS458822 IVO458816:IVO458822 JFK458816:JFK458822 JPG458816:JPG458822 JZC458816:JZC458822 KIY458816:KIY458822 KSU458816:KSU458822 LCQ458816:LCQ458822 LMM458816:LMM458822 LWI458816:LWI458822 MGE458816:MGE458822 MQA458816:MQA458822 MZW458816:MZW458822 NJS458816:NJS458822 NTO458816:NTO458822 ODK458816:ODK458822 ONG458816:ONG458822 OXC458816:OXC458822 PGY458816:PGY458822 PQU458816:PQU458822 QAQ458816:QAQ458822 QKM458816:QKM458822 QUI458816:QUI458822 REE458816:REE458822 ROA458816:ROA458822 RXW458816:RXW458822 SHS458816:SHS458822 SRO458816:SRO458822 TBK458816:TBK458822 TLG458816:TLG458822 TVC458816:TVC458822 UEY458816:UEY458822 UOU458816:UOU458822 UYQ458816:UYQ458822 VIM458816:VIM458822 VSI458816:VSI458822 WCE458816:WCE458822 WMA458816:WMA458822 WVW458816:WVW458822 O524352:O524358 JK524352:JK524358 TG524352:TG524358 ADC524352:ADC524358 AMY524352:AMY524358 AWU524352:AWU524358 BGQ524352:BGQ524358 BQM524352:BQM524358 CAI524352:CAI524358 CKE524352:CKE524358 CUA524352:CUA524358 DDW524352:DDW524358 DNS524352:DNS524358 DXO524352:DXO524358 EHK524352:EHK524358 ERG524352:ERG524358 FBC524352:FBC524358 FKY524352:FKY524358 FUU524352:FUU524358 GEQ524352:GEQ524358 GOM524352:GOM524358 GYI524352:GYI524358 HIE524352:HIE524358 HSA524352:HSA524358 IBW524352:IBW524358 ILS524352:ILS524358 IVO524352:IVO524358 JFK524352:JFK524358 JPG524352:JPG524358 JZC524352:JZC524358 KIY524352:KIY524358 KSU524352:KSU524358 LCQ524352:LCQ524358 LMM524352:LMM524358 LWI524352:LWI524358 MGE524352:MGE524358 MQA524352:MQA524358 MZW524352:MZW524358 NJS524352:NJS524358 NTO524352:NTO524358 ODK524352:ODK524358 ONG524352:ONG524358 OXC524352:OXC524358 PGY524352:PGY524358 PQU524352:PQU524358 QAQ524352:QAQ524358 QKM524352:QKM524358 QUI524352:QUI524358 REE524352:REE524358 ROA524352:ROA524358 RXW524352:RXW524358 SHS524352:SHS524358 SRO524352:SRO524358 TBK524352:TBK524358 TLG524352:TLG524358 TVC524352:TVC524358 UEY524352:UEY524358 UOU524352:UOU524358 UYQ524352:UYQ524358 VIM524352:VIM524358 VSI524352:VSI524358 WCE524352:WCE524358 WMA524352:WMA524358 WVW524352:WVW524358 O589888:O589894 JK589888:JK589894 TG589888:TG589894 ADC589888:ADC589894 AMY589888:AMY589894 AWU589888:AWU589894 BGQ589888:BGQ589894 BQM589888:BQM589894 CAI589888:CAI589894 CKE589888:CKE589894 CUA589888:CUA589894 DDW589888:DDW589894 DNS589888:DNS589894 DXO589888:DXO589894 EHK589888:EHK589894 ERG589888:ERG589894 FBC589888:FBC589894 FKY589888:FKY589894 FUU589888:FUU589894 GEQ589888:GEQ589894 GOM589888:GOM589894 GYI589888:GYI589894 HIE589888:HIE589894 HSA589888:HSA589894 IBW589888:IBW589894 ILS589888:ILS589894 IVO589888:IVO589894 JFK589888:JFK589894 JPG589888:JPG589894 JZC589888:JZC589894 KIY589888:KIY589894 KSU589888:KSU589894 LCQ589888:LCQ589894 LMM589888:LMM589894 LWI589888:LWI589894 MGE589888:MGE589894 MQA589888:MQA589894 MZW589888:MZW589894 NJS589888:NJS589894 NTO589888:NTO589894 ODK589888:ODK589894 ONG589888:ONG589894 OXC589888:OXC589894 PGY589888:PGY589894 PQU589888:PQU589894 QAQ589888:QAQ589894 QKM589888:QKM589894 QUI589888:QUI589894 REE589888:REE589894 ROA589888:ROA589894 RXW589888:RXW589894 SHS589888:SHS589894 SRO589888:SRO589894 TBK589888:TBK589894 TLG589888:TLG589894 TVC589888:TVC589894 UEY589888:UEY589894 UOU589888:UOU589894 UYQ589888:UYQ589894 VIM589888:VIM589894 VSI589888:VSI589894 WCE589888:WCE589894 WMA589888:WMA589894 WVW589888:WVW589894 O655424:O655430 JK655424:JK655430 TG655424:TG655430 ADC655424:ADC655430 AMY655424:AMY655430 AWU655424:AWU655430 BGQ655424:BGQ655430 BQM655424:BQM655430 CAI655424:CAI655430 CKE655424:CKE655430 CUA655424:CUA655430 DDW655424:DDW655430 DNS655424:DNS655430 DXO655424:DXO655430 EHK655424:EHK655430 ERG655424:ERG655430 FBC655424:FBC655430 FKY655424:FKY655430 FUU655424:FUU655430 GEQ655424:GEQ655430 GOM655424:GOM655430 GYI655424:GYI655430 HIE655424:HIE655430 HSA655424:HSA655430 IBW655424:IBW655430 ILS655424:ILS655430 IVO655424:IVO655430 JFK655424:JFK655430 JPG655424:JPG655430 JZC655424:JZC655430 KIY655424:KIY655430 KSU655424:KSU655430 LCQ655424:LCQ655430 LMM655424:LMM655430 LWI655424:LWI655430 MGE655424:MGE655430 MQA655424:MQA655430 MZW655424:MZW655430 NJS655424:NJS655430 NTO655424:NTO655430 ODK655424:ODK655430 ONG655424:ONG655430 OXC655424:OXC655430 PGY655424:PGY655430 PQU655424:PQU655430 QAQ655424:QAQ655430 QKM655424:QKM655430 QUI655424:QUI655430 REE655424:REE655430 ROA655424:ROA655430 RXW655424:RXW655430 SHS655424:SHS655430 SRO655424:SRO655430 TBK655424:TBK655430 TLG655424:TLG655430 TVC655424:TVC655430 UEY655424:UEY655430 UOU655424:UOU655430 UYQ655424:UYQ655430 VIM655424:VIM655430 VSI655424:VSI655430 WCE655424:WCE655430 WMA655424:WMA655430 WVW655424:WVW655430 O720960:O720966 JK720960:JK720966 TG720960:TG720966 ADC720960:ADC720966 AMY720960:AMY720966 AWU720960:AWU720966 BGQ720960:BGQ720966 BQM720960:BQM720966 CAI720960:CAI720966 CKE720960:CKE720966 CUA720960:CUA720966 DDW720960:DDW720966 DNS720960:DNS720966 DXO720960:DXO720966 EHK720960:EHK720966 ERG720960:ERG720966 FBC720960:FBC720966 FKY720960:FKY720966 FUU720960:FUU720966 GEQ720960:GEQ720966 GOM720960:GOM720966 GYI720960:GYI720966 HIE720960:HIE720966 HSA720960:HSA720966 IBW720960:IBW720966 ILS720960:ILS720966 IVO720960:IVO720966 JFK720960:JFK720966 JPG720960:JPG720966 JZC720960:JZC720966 KIY720960:KIY720966 KSU720960:KSU720966 LCQ720960:LCQ720966 LMM720960:LMM720966 LWI720960:LWI720966 MGE720960:MGE720966 MQA720960:MQA720966 MZW720960:MZW720966 NJS720960:NJS720966 NTO720960:NTO720966 ODK720960:ODK720966 ONG720960:ONG720966 OXC720960:OXC720966 PGY720960:PGY720966 PQU720960:PQU720966 QAQ720960:QAQ720966 QKM720960:QKM720966 QUI720960:QUI720966 REE720960:REE720966 ROA720960:ROA720966 RXW720960:RXW720966 SHS720960:SHS720966 SRO720960:SRO720966 TBK720960:TBK720966 TLG720960:TLG720966 TVC720960:TVC720966 UEY720960:UEY720966 UOU720960:UOU720966 UYQ720960:UYQ720966 VIM720960:VIM720966 VSI720960:VSI720966 WCE720960:WCE720966 WMA720960:WMA720966 WVW720960:WVW720966 O786496:O786502 JK786496:JK786502 TG786496:TG786502 ADC786496:ADC786502 AMY786496:AMY786502 AWU786496:AWU786502 BGQ786496:BGQ786502 BQM786496:BQM786502 CAI786496:CAI786502 CKE786496:CKE786502 CUA786496:CUA786502 DDW786496:DDW786502 DNS786496:DNS786502 DXO786496:DXO786502 EHK786496:EHK786502 ERG786496:ERG786502 FBC786496:FBC786502 FKY786496:FKY786502 FUU786496:FUU786502 GEQ786496:GEQ786502 GOM786496:GOM786502 GYI786496:GYI786502 HIE786496:HIE786502 HSA786496:HSA786502 IBW786496:IBW786502 ILS786496:ILS786502 IVO786496:IVO786502 JFK786496:JFK786502 JPG786496:JPG786502 JZC786496:JZC786502 KIY786496:KIY786502 KSU786496:KSU786502 LCQ786496:LCQ786502 LMM786496:LMM786502 LWI786496:LWI786502 MGE786496:MGE786502 MQA786496:MQA786502 MZW786496:MZW786502 NJS786496:NJS786502 NTO786496:NTO786502 ODK786496:ODK786502 ONG786496:ONG786502 OXC786496:OXC786502 PGY786496:PGY786502 PQU786496:PQU786502 QAQ786496:QAQ786502 QKM786496:QKM786502 QUI786496:QUI786502 REE786496:REE786502 ROA786496:ROA786502 RXW786496:RXW786502 SHS786496:SHS786502 SRO786496:SRO786502 TBK786496:TBK786502 TLG786496:TLG786502 TVC786496:TVC786502 UEY786496:UEY786502 UOU786496:UOU786502 UYQ786496:UYQ786502 VIM786496:VIM786502 VSI786496:VSI786502 WCE786496:WCE786502 WMA786496:WMA786502 WVW786496:WVW786502 O852032:O852038 JK852032:JK852038 TG852032:TG852038 ADC852032:ADC852038 AMY852032:AMY852038 AWU852032:AWU852038 BGQ852032:BGQ852038 BQM852032:BQM852038 CAI852032:CAI852038 CKE852032:CKE852038 CUA852032:CUA852038 DDW852032:DDW852038 DNS852032:DNS852038 DXO852032:DXO852038 EHK852032:EHK852038 ERG852032:ERG852038 FBC852032:FBC852038 FKY852032:FKY852038 FUU852032:FUU852038 GEQ852032:GEQ852038 GOM852032:GOM852038 GYI852032:GYI852038 HIE852032:HIE852038 HSA852032:HSA852038 IBW852032:IBW852038 ILS852032:ILS852038 IVO852032:IVO852038 JFK852032:JFK852038 JPG852032:JPG852038 JZC852032:JZC852038 KIY852032:KIY852038 KSU852032:KSU852038 LCQ852032:LCQ852038 LMM852032:LMM852038 LWI852032:LWI852038 MGE852032:MGE852038 MQA852032:MQA852038 MZW852032:MZW852038 NJS852032:NJS852038 NTO852032:NTO852038 ODK852032:ODK852038 ONG852032:ONG852038 OXC852032:OXC852038 PGY852032:PGY852038 PQU852032:PQU852038 QAQ852032:QAQ852038 QKM852032:QKM852038 QUI852032:QUI852038 REE852032:REE852038 ROA852032:ROA852038 RXW852032:RXW852038 SHS852032:SHS852038 SRO852032:SRO852038 TBK852032:TBK852038 TLG852032:TLG852038 TVC852032:TVC852038 UEY852032:UEY852038 UOU852032:UOU852038 UYQ852032:UYQ852038 VIM852032:VIM852038 VSI852032:VSI852038 WCE852032:WCE852038 WMA852032:WMA852038 WVW852032:WVW852038 O917568:O917574 JK917568:JK917574 TG917568:TG917574 ADC917568:ADC917574 AMY917568:AMY917574 AWU917568:AWU917574 BGQ917568:BGQ917574 BQM917568:BQM917574 CAI917568:CAI917574 CKE917568:CKE917574 CUA917568:CUA917574 DDW917568:DDW917574 DNS917568:DNS917574 DXO917568:DXO917574 EHK917568:EHK917574 ERG917568:ERG917574 FBC917568:FBC917574 FKY917568:FKY917574 FUU917568:FUU917574 GEQ917568:GEQ917574 GOM917568:GOM917574 GYI917568:GYI917574 HIE917568:HIE917574 HSA917568:HSA917574 IBW917568:IBW917574 ILS917568:ILS917574 IVO917568:IVO917574 JFK917568:JFK917574 JPG917568:JPG917574 JZC917568:JZC917574 KIY917568:KIY917574 KSU917568:KSU917574 LCQ917568:LCQ917574 LMM917568:LMM917574 LWI917568:LWI917574 MGE917568:MGE917574 MQA917568:MQA917574 MZW917568:MZW917574 NJS917568:NJS917574 NTO917568:NTO917574 ODK917568:ODK917574 ONG917568:ONG917574 OXC917568:OXC917574 PGY917568:PGY917574 PQU917568:PQU917574 QAQ917568:QAQ917574 QKM917568:QKM917574 QUI917568:QUI917574 REE917568:REE917574 ROA917568:ROA917574 RXW917568:RXW917574 SHS917568:SHS917574 SRO917568:SRO917574 TBK917568:TBK917574 TLG917568:TLG917574 TVC917568:TVC917574 UEY917568:UEY917574 UOU917568:UOU917574 UYQ917568:UYQ917574 VIM917568:VIM917574 VSI917568:VSI917574 WCE917568:WCE917574 WMA917568:WMA917574 WVW917568:WVW917574 O983104:O983110 JK983104:JK983110 TG983104:TG983110 ADC983104:ADC983110 AMY983104:AMY983110 AWU983104:AWU983110 BGQ983104:BGQ983110 BQM983104:BQM983110 CAI983104:CAI983110 CKE983104:CKE983110 CUA983104:CUA983110 DDW983104:DDW983110 DNS983104:DNS983110 DXO983104:DXO983110 EHK983104:EHK983110 ERG983104:ERG983110 FBC983104:FBC983110 FKY983104:FKY983110 FUU983104:FUU983110 GEQ983104:GEQ983110 GOM983104:GOM983110 GYI983104:GYI983110 HIE983104:HIE983110 HSA983104:HSA983110 IBW983104:IBW983110 ILS983104:ILS983110 IVO983104:IVO983110 JFK983104:JFK983110 JPG983104:JPG983110 JZC983104:JZC983110 KIY983104:KIY983110 KSU983104:KSU983110 LCQ983104:LCQ983110 LMM983104:LMM983110 LWI983104:LWI983110 MGE983104:MGE983110 MQA983104:MQA983110 MZW983104:MZW983110 NJS983104:NJS983110 NTO983104:NTO983110 ODK983104:ODK983110 ONG983104:ONG983110 OXC983104:OXC983110 PGY983104:PGY983110 PQU983104:PQU983110 QAQ983104:QAQ983110 QKM983104:QKM983110 QUI983104:QUI983110 REE983104:REE983110 ROA983104:ROA983110 RXW983104:RXW983110 SHS983104:SHS983110 SRO983104:SRO983110 TBK983104:TBK983110 TLG983104:TLG983110 TVC983104:TVC983110 UEY983104:UEY983110 UOU983104:UOU983110 UYQ983104:UYQ983110 VIM983104:VIM983110 VSI983104:VSI983110 WCE983104:WCE983110 WMA983104:WMA983110 WVW983104:WVW983110 R75:R78 JN75:JN78 TJ75:TJ78 ADF75:ADF78 ANB75:ANB78 AWX75:AWX78 BGT75:BGT78 BQP75:BQP78 CAL75:CAL78 CKH75:CKH78 CUD75:CUD78 DDZ75:DDZ78 DNV75:DNV78 DXR75:DXR78 EHN75:EHN78 ERJ75:ERJ78 FBF75:FBF78 FLB75:FLB78 FUX75:FUX78 GET75:GET78 GOP75:GOP78 GYL75:GYL78 HIH75:HIH78 HSD75:HSD78 IBZ75:IBZ78 ILV75:ILV78 IVR75:IVR78 JFN75:JFN78 JPJ75:JPJ78 JZF75:JZF78 KJB75:KJB78 KSX75:KSX78 LCT75:LCT78 LMP75:LMP78 LWL75:LWL78 MGH75:MGH78 MQD75:MQD78 MZZ75:MZZ78 NJV75:NJV78 NTR75:NTR78 ODN75:ODN78 ONJ75:ONJ78 OXF75:OXF78 PHB75:PHB78 PQX75:PQX78 QAT75:QAT78 QKP75:QKP78 QUL75:QUL78 REH75:REH78 ROD75:ROD78 RXZ75:RXZ78 SHV75:SHV78 SRR75:SRR78 TBN75:TBN78 TLJ75:TLJ78 TVF75:TVF78 UFB75:UFB78 UOX75:UOX78 UYT75:UYT78 VIP75:VIP78 VSL75:VSL78 WCH75:WCH78 WMD75:WMD78 WVZ75:WVZ78 R65611:R65614 JN65611:JN65614 TJ65611:TJ65614 ADF65611:ADF65614 ANB65611:ANB65614 AWX65611:AWX65614 BGT65611:BGT65614 BQP65611:BQP65614 CAL65611:CAL65614 CKH65611:CKH65614 CUD65611:CUD65614 DDZ65611:DDZ65614 DNV65611:DNV65614 DXR65611:DXR65614 EHN65611:EHN65614 ERJ65611:ERJ65614 FBF65611:FBF65614 FLB65611:FLB65614 FUX65611:FUX65614 GET65611:GET65614 GOP65611:GOP65614 GYL65611:GYL65614 HIH65611:HIH65614 HSD65611:HSD65614 IBZ65611:IBZ65614 ILV65611:ILV65614 IVR65611:IVR65614 JFN65611:JFN65614 JPJ65611:JPJ65614 JZF65611:JZF65614 KJB65611:KJB65614 KSX65611:KSX65614 LCT65611:LCT65614 LMP65611:LMP65614 LWL65611:LWL65614 MGH65611:MGH65614 MQD65611:MQD65614 MZZ65611:MZZ65614 NJV65611:NJV65614 NTR65611:NTR65614 ODN65611:ODN65614 ONJ65611:ONJ65614 OXF65611:OXF65614 PHB65611:PHB65614 PQX65611:PQX65614 QAT65611:QAT65614 QKP65611:QKP65614 QUL65611:QUL65614 REH65611:REH65614 ROD65611:ROD65614 RXZ65611:RXZ65614 SHV65611:SHV65614 SRR65611:SRR65614 TBN65611:TBN65614 TLJ65611:TLJ65614 TVF65611:TVF65614 UFB65611:UFB65614 UOX65611:UOX65614 UYT65611:UYT65614 VIP65611:VIP65614 VSL65611:VSL65614 WCH65611:WCH65614 WMD65611:WMD65614 WVZ65611:WVZ65614 R131147:R131150 JN131147:JN131150 TJ131147:TJ131150 ADF131147:ADF131150 ANB131147:ANB131150 AWX131147:AWX131150 BGT131147:BGT131150 BQP131147:BQP131150 CAL131147:CAL131150 CKH131147:CKH131150 CUD131147:CUD131150 DDZ131147:DDZ131150 DNV131147:DNV131150 DXR131147:DXR131150 EHN131147:EHN131150 ERJ131147:ERJ131150 FBF131147:FBF131150 FLB131147:FLB131150 FUX131147:FUX131150 GET131147:GET131150 GOP131147:GOP131150 GYL131147:GYL131150 HIH131147:HIH131150 HSD131147:HSD131150 IBZ131147:IBZ131150 ILV131147:ILV131150 IVR131147:IVR131150 JFN131147:JFN131150 JPJ131147:JPJ131150 JZF131147:JZF131150 KJB131147:KJB131150 KSX131147:KSX131150 LCT131147:LCT131150 LMP131147:LMP131150 LWL131147:LWL131150 MGH131147:MGH131150 MQD131147:MQD131150 MZZ131147:MZZ131150 NJV131147:NJV131150 NTR131147:NTR131150 ODN131147:ODN131150 ONJ131147:ONJ131150 OXF131147:OXF131150 PHB131147:PHB131150 PQX131147:PQX131150 QAT131147:QAT131150 QKP131147:QKP131150 QUL131147:QUL131150 REH131147:REH131150 ROD131147:ROD131150 RXZ131147:RXZ131150 SHV131147:SHV131150 SRR131147:SRR131150 TBN131147:TBN131150 TLJ131147:TLJ131150 TVF131147:TVF131150 UFB131147:UFB131150 UOX131147:UOX131150 UYT131147:UYT131150 VIP131147:VIP131150 VSL131147:VSL131150 WCH131147:WCH131150 WMD131147:WMD131150 WVZ131147:WVZ131150 R196683:R196686 JN196683:JN196686 TJ196683:TJ196686 ADF196683:ADF196686 ANB196683:ANB196686 AWX196683:AWX196686 BGT196683:BGT196686 BQP196683:BQP196686 CAL196683:CAL196686 CKH196683:CKH196686 CUD196683:CUD196686 DDZ196683:DDZ196686 DNV196683:DNV196686 DXR196683:DXR196686 EHN196683:EHN196686 ERJ196683:ERJ196686 FBF196683:FBF196686 FLB196683:FLB196686 FUX196683:FUX196686 GET196683:GET196686 GOP196683:GOP196686 GYL196683:GYL196686 HIH196683:HIH196686 HSD196683:HSD196686 IBZ196683:IBZ196686 ILV196683:ILV196686 IVR196683:IVR196686 JFN196683:JFN196686 JPJ196683:JPJ196686 JZF196683:JZF196686 KJB196683:KJB196686 KSX196683:KSX196686 LCT196683:LCT196686 LMP196683:LMP196686 LWL196683:LWL196686 MGH196683:MGH196686 MQD196683:MQD196686 MZZ196683:MZZ196686 NJV196683:NJV196686 NTR196683:NTR196686 ODN196683:ODN196686 ONJ196683:ONJ196686 OXF196683:OXF196686 PHB196683:PHB196686 PQX196683:PQX196686 QAT196683:QAT196686 QKP196683:QKP196686 QUL196683:QUL196686 REH196683:REH196686 ROD196683:ROD196686 RXZ196683:RXZ196686 SHV196683:SHV196686 SRR196683:SRR196686 TBN196683:TBN196686 TLJ196683:TLJ196686 TVF196683:TVF196686 UFB196683:UFB196686 UOX196683:UOX196686 UYT196683:UYT196686 VIP196683:VIP196686 VSL196683:VSL196686 WCH196683:WCH196686 WMD196683:WMD196686 WVZ196683:WVZ196686 R262219:R262222 JN262219:JN262222 TJ262219:TJ262222 ADF262219:ADF262222 ANB262219:ANB262222 AWX262219:AWX262222 BGT262219:BGT262222 BQP262219:BQP262222 CAL262219:CAL262222 CKH262219:CKH262222 CUD262219:CUD262222 DDZ262219:DDZ262222 DNV262219:DNV262222 DXR262219:DXR262222 EHN262219:EHN262222 ERJ262219:ERJ262222 FBF262219:FBF262222 FLB262219:FLB262222 FUX262219:FUX262222 GET262219:GET262222 GOP262219:GOP262222 GYL262219:GYL262222 HIH262219:HIH262222 HSD262219:HSD262222 IBZ262219:IBZ262222 ILV262219:ILV262222 IVR262219:IVR262222 JFN262219:JFN262222 JPJ262219:JPJ262222 JZF262219:JZF262222 KJB262219:KJB262222 KSX262219:KSX262222 LCT262219:LCT262222 LMP262219:LMP262222 LWL262219:LWL262222 MGH262219:MGH262222 MQD262219:MQD262222 MZZ262219:MZZ262222 NJV262219:NJV262222 NTR262219:NTR262222 ODN262219:ODN262222 ONJ262219:ONJ262222 OXF262219:OXF262222 PHB262219:PHB262222 PQX262219:PQX262222 QAT262219:QAT262222 QKP262219:QKP262222 QUL262219:QUL262222 REH262219:REH262222 ROD262219:ROD262222 RXZ262219:RXZ262222 SHV262219:SHV262222 SRR262219:SRR262222 TBN262219:TBN262222 TLJ262219:TLJ262222 TVF262219:TVF262222 UFB262219:UFB262222 UOX262219:UOX262222 UYT262219:UYT262222 VIP262219:VIP262222 VSL262219:VSL262222 WCH262219:WCH262222 WMD262219:WMD262222 WVZ262219:WVZ262222 R327755:R327758 JN327755:JN327758 TJ327755:TJ327758 ADF327755:ADF327758 ANB327755:ANB327758 AWX327755:AWX327758 BGT327755:BGT327758 BQP327755:BQP327758 CAL327755:CAL327758 CKH327755:CKH327758 CUD327755:CUD327758 DDZ327755:DDZ327758 DNV327755:DNV327758 DXR327755:DXR327758 EHN327755:EHN327758 ERJ327755:ERJ327758 FBF327755:FBF327758 FLB327755:FLB327758 FUX327755:FUX327758 GET327755:GET327758 GOP327755:GOP327758 GYL327755:GYL327758 HIH327755:HIH327758 HSD327755:HSD327758 IBZ327755:IBZ327758 ILV327755:ILV327758 IVR327755:IVR327758 JFN327755:JFN327758 JPJ327755:JPJ327758 JZF327755:JZF327758 KJB327755:KJB327758 KSX327755:KSX327758 LCT327755:LCT327758 LMP327755:LMP327758 LWL327755:LWL327758 MGH327755:MGH327758 MQD327755:MQD327758 MZZ327755:MZZ327758 NJV327755:NJV327758 NTR327755:NTR327758 ODN327755:ODN327758 ONJ327755:ONJ327758 OXF327755:OXF327758 PHB327755:PHB327758 PQX327755:PQX327758 QAT327755:QAT327758 QKP327755:QKP327758 QUL327755:QUL327758 REH327755:REH327758 ROD327755:ROD327758 RXZ327755:RXZ327758 SHV327755:SHV327758 SRR327755:SRR327758 TBN327755:TBN327758 TLJ327755:TLJ327758 TVF327755:TVF327758 UFB327755:UFB327758 UOX327755:UOX327758 UYT327755:UYT327758 VIP327755:VIP327758 VSL327755:VSL327758 WCH327755:WCH327758 WMD327755:WMD327758 WVZ327755:WVZ327758 R393291:R393294 JN393291:JN393294 TJ393291:TJ393294 ADF393291:ADF393294 ANB393291:ANB393294 AWX393291:AWX393294 BGT393291:BGT393294 BQP393291:BQP393294 CAL393291:CAL393294 CKH393291:CKH393294 CUD393291:CUD393294 DDZ393291:DDZ393294 DNV393291:DNV393294 DXR393291:DXR393294 EHN393291:EHN393294 ERJ393291:ERJ393294 FBF393291:FBF393294 FLB393291:FLB393294 FUX393291:FUX393294 GET393291:GET393294 GOP393291:GOP393294 GYL393291:GYL393294 HIH393291:HIH393294 HSD393291:HSD393294 IBZ393291:IBZ393294 ILV393291:ILV393294 IVR393291:IVR393294 JFN393291:JFN393294 JPJ393291:JPJ393294 JZF393291:JZF393294 KJB393291:KJB393294 KSX393291:KSX393294 LCT393291:LCT393294 LMP393291:LMP393294 LWL393291:LWL393294 MGH393291:MGH393294 MQD393291:MQD393294 MZZ393291:MZZ393294 NJV393291:NJV393294 NTR393291:NTR393294 ODN393291:ODN393294 ONJ393291:ONJ393294 OXF393291:OXF393294 PHB393291:PHB393294 PQX393291:PQX393294 QAT393291:QAT393294 QKP393291:QKP393294 QUL393291:QUL393294 REH393291:REH393294 ROD393291:ROD393294 RXZ393291:RXZ393294 SHV393291:SHV393294 SRR393291:SRR393294 TBN393291:TBN393294 TLJ393291:TLJ393294 TVF393291:TVF393294 UFB393291:UFB393294 UOX393291:UOX393294 UYT393291:UYT393294 VIP393291:VIP393294 VSL393291:VSL393294 WCH393291:WCH393294 WMD393291:WMD393294 WVZ393291:WVZ393294 R458827:R458830 JN458827:JN458830 TJ458827:TJ458830 ADF458827:ADF458830 ANB458827:ANB458830 AWX458827:AWX458830 BGT458827:BGT458830 BQP458827:BQP458830 CAL458827:CAL458830 CKH458827:CKH458830 CUD458827:CUD458830 DDZ458827:DDZ458830 DNV458827:DNV458830 DXR458827:DXR458830 EHN458827:EHN458830 ERJ458827:ERJ458830 FBF458827:FBF458830 FLB458827:FLB458830 FUX458827:FUX458830 GET458827:GET458830 GOP458827:GOP458830 GYL458827:GYL458830 HIH458827:HIH458830 HSD458827:HSD458830 IBZ458827:IBZ458830 ILV458827:ILV458830 IVR458827:IVR458830 JFN458827:JFN458830 JPJ458827:JPJ458830 JZF458827:JZF458830 KJB458827:KJB458830 KSX458827:KSX458830 LCT458827:LCT458830 LMP458827:LMP458830 LWL458827:LWL458830 MGH458827:MGH458830 MQD458827:MQD458830 MZZ458827:MZZ458830 NJV458827:NJV458830 NTR458827:NTR458830 ODN458827:ODN458830 ONJ458827:ONJ458830 OXF458827:OXF458830 PHB458827:PHB458830 PQX458827:PQX458830 QAT458827:QAT458830 QKP458827:QKP458830 QUL458827:QUL458830 REH458827:REH458830 ROD458827:ROD458830 RXZ458827:RXZ458830 SHV458827:SHV458830 SRR458827:SRR458830 TBN458827:TBN458830 TLJ458827:TLJ458830 TVF458827:TVF458830 UFB458827:UFB458830 UOX458827:UOX458830 UYT458827:UYT458830 VIP458827:VIP458830 VSL458827:VSL458830 WCH458827:WCH458830 WMD458827:WMD458830 WVZ458827:WVZ458830 R524363:R524366 JN524363:JN524366 TJ524363:TJ524366 ADF524363:ADF524366 ANB524363:ANB524366 AWX524363:AWX524366 BGT524363:BGT524366 BQP524363:BQP524366 CAL524363:CAL524366 CKH524363:CKH524366 CUD524363:CUD524366 DDZ524363:DDZ524366 DNV524363:DNV524366 DXR524363:DXR524366 EHN524363:EHN524366 ERJ524363:ERJ524366 FBF524363:FBF524366 FLB524363:FLB524366 FUX524363:FUX524366 GET524363:GET524366 GOP524363:GOP524366 GYL524363:GYL524366 HIH524363:HIH524366 HSD524363:HSD524366 IBZ524363:IBZ524366 ILV524363:ILV524366 IVR524363:IVR524366 JFN524363:JFN524366 JPJ524363:JPJ524366 JZF524363:JZF524366 KJB524363:KJB524366 KSX524363:KSX524366 LCT524363:LCT524366 LMP524363:LMP524366 LWL524363:LWL524366 MGH524363:MGH524366 MQD524363:MQD524366 MZZ524363:MZZ524366 NJV524363:NJV524366 NTR524363:NTR524366 ODN524363:ODN524366 ONJ524363:ONJ524366 OXF524363:OXF524366 PHB524363:PHB524366 PQX524363:PQX524366 QAT524363:QAT524366 QKP524363:QKP524366 QUL524363:QUL524366 REH524363:REH524366 ROD524363:ROD524366 RXZ524363:RXZ524366 SHV524363:SHV524366 SRR524363:SRR524366 TBN524363:TBN524366 TLJ524363:TLJ524366 TVF524363:TVF524366 UFB524363:UFB524366 UOX524363:UOX524366 UYT524363:UYT524366 VIP524363:VIP524366 VSL524363:VSL524366 WCH524363:WCH524366 WMD524363:WMD524366 WVZ524363:WVZ524366 R589899:R589902 JN589899:JN589902 TJ589899:TJ589902 ADF589899:ADF589902 ANB589899:ANB589902 AWX589899:AWX589902 BGT589899:BGT589902 BQP589899:BQP589902 CAL589899:CAL589902 CKH589899:CKH589902 CUD589899:CUD589902 DDZ589899:DDZ589902 DNV589899:DNV589902 DXR589899:DXR589902 EHN589899:EHN589902 ERJ589899:ERJ589902 FBF589899:FBF589902 FLB589899:FLB589902 FUX589899:FUX589902 GET589899:GET589902 GOP589899:GOP589902 GYL589899:GYL589902 HIH589899:HIH589902 HSD589899:HSD589902 IBZ589899:IBZ589902 ILV589899:ILV589902 IVR589899:IVR589902 JFN589899:JFN589902 JPJ589899:JPJ589902 JZF589899:JZF589902 KJB589899:KJB589902 KSX589899:KSX589902 LCT589899:LCT589902 LMP589899:LMP589902 LWL589899:LWL589902 MGH589899:MGH589902 MQD589899:MQD589902 MZZ589899:MZZ589902 NJV589899:NJV589902 NTR589899:NTR589902 ODN589899:ODN589902 ONJ589899:ONJ589902 OXF589899:OXF589902 PHB589899:PHB589902 PQX589899:PQX589902 QAT589899:QAT589902 QKP589899:QKP589902 QUL589899:QUL589902 REH589899:REH589902 ROD589899:ROD589902 RXZ589899:RXZ589902 SHV589899:SHV589902 SRR589899:SRR589902 TBN589899:TBN589902 TLJ589899:TLJ589902 TVF589899:TVF589902 UFB589899:UFB589902 UOX589899:UOX589902 UYT589899:UYT589902 VIP589899:VIP589902 VSL589899:VSL589902 WCH589899:WCH589902 WMD589899:WMD589902 WVZ589899:WVZ589902 R655435:R655438 JN655435:JN655438 TJ655435:TJ655438 ADF655435:ADF655438 ANB655435:ANB655438 AWX655435:AWX655438 BGT655435:BGT655438 BQP655435:BQP655438 CAL655435:CAL655438 CKH655435:CKH655438 CUD655435:CUD655438 DDZ655435:DDZ655438 DNV655435:DNV655438 DXR655435:DXR655438 EHN655435:EHN655438 ERJ655435:ERJ655438 FBF655435:FBF655438 FLB655435:FLB655438 FUX655435:FUX655438 GET655435:GET655438 GOP655435:GOP655438 GYL655435:GYL655438 HIH655435:HIH655438 HSD655435:HSD655438 IBZ655435:IBZ655438 ILV655435:ILV655438 IVR655435:IVR655438 JFN655435:JFN655438 JPJ655435:JPJ655438 JZF655435:JZF655438 KJB655435:KJB655438 KSX655435:KSX655438 LCT655435:LCT655438 LMP655435:LMP655438 LWL655435:LWL655438 MGH655435:MGH655438 MQD655435:MQD655438 MZZ655435:MZZ655438 NJV655435:NJV655438 NTR655435:NTR655438 ODN655435:ODN655438 ONJ655435:ONJ655438 OXF655435:OXF655438 PHB655435:PHB655438 PQX655435:PQX655438 QAT655435:QAT655438 QKP655435:QKP655438 QUL655435:QUL655438 REH655435:REH655438 ROD655435:ROD655438 RXZ655435:RXZ655438 SHV655435:SHV655438 SRR655435:SRR655438 TBN655435:TBN655438 TLJ655435:TLJ655438 TVF655435:TVF655438 UFB655435:UFB655438 UOX655435:UOX655438 UYT655435:UYT655438 VIP655435:VIP655438 VSL655435:VSL655438 WCH655435:WCH655438 WMD655435:WMD655438 WVZ655435:WVZ655438 R720971:R720974 JN720971:JN720974 TJ720971:TJ720974 ADF720971:ADF720974 ANB720971:ANB720974 AWX720971:AWX720974 BGT720971:BGT720974 BQP720971:BQP720974 CAL720971:CAL720974 CKH720971:CKH720974 CUD720971:CUD720974 DDZ720971:DDZ720974 DNV720971:DNV720974 DXR720971:DXR720974 EHN720971:EHN720974 ERJ720971:ERJ720974 FBF720971:FBF720974 FLB720971:FLB720974 FUX720971:FUX720974 GET720971:GET720974 GOP720971:GOP720974 GYL720971:GYL720974 HIH720971:HIH720974 HSD720971:HSD720974 IBZ720971:IBZ720974 ILV720971:ILV720974 IVR720971:IVR720974 JFN720971:JFN720974 JPJ720971:JPJ720974 JZF720971:JZF720974 KJB720971:KJB720974 KSX720971:KSX720974 LCT720971:LCT720974 LMP720971:LMP720974 LWL720971:LWL720974 MGH720971:MGH720974 MQD720971:MQD720974 MZZ720971:MZZ720974 NJV720971:NJV720974 NTR720971:NTR720974 ODN720971:ODN720974 ONJ720971:ONJ720974 OXF720971:OXF720974 PHB720971:PHB720974 PQX720971:PQX720974 QAT720971:QAT720974 QKP720971:QKP720974 QUL720971:QUL720974 REH720971:REH720974 ROD720971:ROD720974 RXZ720971:RXZ720974 SHV720971:SHV720974 SRR720971:SRR720974 TBN720971:TBN720974 TLJ720971:TLJ720974 TVF720971:TVF720974 UFB720971:UFB720974 UOX720971:UOX720974 UYT720971:UYT720974 VIP720971:VIP720974 VSL720971:VSL720974 WCH720971:WCH720974 WMD720971:WMD720974 WVZ720971:WVZ720974 R786507:R786510 JN786507:JN786510 TJ786507:TJ786510 ADF786507:ADF786510 ANB786507:ANB786510 AWX786507:AWX786510 BGT786507:BGT786510 BQP786507:BQP786510 CAL786507:CAL786510 CKH786507:CKH786510 CUD786507:CUD786510 DDZ786507:DDZ786510 DNV786507:DNV786510 DXR786507:DXR786510 EHN786507:EHN786510 ERJ786507:ERJ786510 FBF786507:FBF786510 FLB786507:FLB786510 FUX786507:FUX786510 GET786507:GET786510 GOP786507:GOP786510 GYL786507:GYL786510 HIH786507:HIH786510 HSD786507:HSD786510 IBZ786507:IBZ786510 ILV786507:ILV786510 IVR786507:IVR786510 JFN786507:JFN786510 JPJ786507:JPJ786510 JZF786507:JZF786510 KJB786507:KJB786510 KSX786507:KSX786510 LCT786507:LCT786510 LMP786507:LMP786510 LWL786507:LWL786510 MGH786507:MGH786510 MQD786507:MQD786510 MZZ786507:MZZ786510 NJV786507:NJV786510 NTR786507:NTR786510 ODN786507:ODN786510 ONJ786507:ONJ786510 OXF786507:OXF786510 PHB786507:PHB786510 PQX786507:PQX786510 QAT786507:QAT786510 QKP786507:QKP786510 QUL786507:QUL786510 REH786507:REH786510 ROD786507:ROD786510 RXZ786507:RXZ786510 SHV786507:SHV786510 SRR786507:SRR786510 TBN786507:TBN786510 TLJ786507:TLJ786510 TVF786507:TVF786510 UFB786507:UFB786510 UOX786507:UOX786510 UYT786507:UYT786510 VIP786507:VIP786510 VSL786507:VSL786510 WCH786507:WCH786510 WMD786507:WMD786510 WVZ786507:WVZ786510 R852043:R852046 JN852043:JN852046 TJ852043:TJ852046 ADF852043:ADF852046 ANB852043:ANB852046 AWX852043:AWX852046 BGT852043:BGT852046 BQP852043:BQP852046 CAL852043:CAL852046 CKH852043:CKH852046 CUD852043:CUD852046 DDZ852043:DDZ852046 DNV852043:DNV852046 DXR852043:DXR852046 EHN852043:EHN852046 ERJ852043:ERJ852046 FBF852043:FBF852046 FLB852043:FLB852046 FUX852043:FUX852046 GET852043:GET852046 GOP852043:GOP852046 GYL852043:GYL852046 HIH852043:HIH852046 HSD852043:HSD852046 IBZ852043:IBZ852046 ILV852043:ILV852046 IVR852043:IVR852046 JFN852043:JFN852046 JPJ852043:JPJ852046 JZF852043:JZF852046 KJB852043:KJB852046 KSX852043:KSX852046 LCT852043:LCT852046 LMP852043:LMP852046 LWL852043:LWL852046 MGH852043:MGH852046 MQD852043:MQD852046 MZZ852043:MZZ852046 NJV852043:NJV852046 NTR852043:NTR852046 ODN852043:ODN852046 ONJ852043:ONJ852046 OXF852043:OXF852046 PHB852043:PHB852046 PQX852043:PQX852046 QAT852043:QAT852046 QKP852043:QKP852046 QUL852043:QUL852046 REH852043:REH852046 ROD852043:ROD852046 RXZ852043:RXZ852046 SHV852043:SHV852046 SRR852043:SRR852046 TBN852043:TBN852046 TLJ852043:TLJ852046 TVF852043:TVF852046 UFB852043:UFB852046 UOX852043:UOX852046 UYT852043:UYT852046 VIP852043:VIP852046 VSL852043:VSL852046 WCH852043:WCH852046 WMD852043:WMD852046 WVZ852043:WVZ852046 R917579:R917582 JN917579:JN917582 TJ917579:TJ917582 ADF917579:ADF917582 ANB917579:ANB917582 AWX917579:AWX917582 BGT917579:BGT917582 BQP917579:BQP917582 CAL917579:CAL917582 CKH917579:CKH917582 CUD917579:CUD917582 DDZ917579:DDZ917582 DNV917579:DNV917582 DXR917579:DXR917582 EHN917579:EHN917582 ERJ917579:ERJ917582 FBF917579:FBF917582 FLB917579:FLB917582 FUX917579:FUX917582 GET917579:GET917582 GOP917579:GOP917582 GYL917579:GYL917582 HIH917579:HIH917582 HSD917579:HSD917582 IBZ917579:IBZ917582 ILV917579:ILV917582 IVR917579:IVR917582 JFN917579:JFN917582 JPJ917579:JPJ917582 JZF917579:JZF917582 KJB917579:KJB917582 KSX917579:KSX917582 LCT917579:LCT917582 LMP917579:LMP917582 LWL917579:LWL917582 MGH917579:MGH917582 MQD917579:MQD917582 MZZ917579:MZZ917582 NJV917579:NJV917582 NTR917579:NTR917582 ODN917579:ODN917582 ONJ917579:ONJ917582 OXF917579:OXF917582 PHB917579:PHB917582 PQX917579:PQX917582 QAT917579:QAT917582 QKP917579:QKP917582 QUL917579:QUL917582 REH917579:REH917582 ROD917579:ROD917582 RXZ917579:RXZ917582 SHV917579:SHV917582 SRR917579:SRR917582 TBN917579:TBN917582 TLJ917579:TLJ917582 TVF917579:TVF917582 UFB917579:UFB917582 UOX917579:UOX917582 UYT917579:UYT917582 VIP917579:VIP917582 VSL917579:VSL917582 WCH917579:WCH917582 WMD917579:WMD917582 WVZ917579:WVZ917582 R983115:R983118 JN983115:JN983118 TJ983115:TJ983118 ADF983115:ADF983118 ANB983115:ANB983118 AWX983115:AWX983118 BGT983115:BGT983118 BQP983115:BQP983118 CAL983115:CAL983118 CKH983115:CKH983118 CUD983115:CUD983118 DDZ983115:DDZ983118 DNV983115:DNV983118 DXR983115:DXR983118 EHN983115:EHN983118 ERJ983115:ERJ983118 FBF983115:FBF983118 FLB983115:FLB983118 FUX983115:FUX983118 GET983115:GET983118 GOP983115:GOP983118 GYL983115:GYL983118 HIH983115:HIH983118 HSD983115:HSD983118 IBZ983115:IBZ983118 ILV983115:ILV983118 IVR983115:IVR983118 JFN983115:JFN983118 JPJ983115:JPJ983118 JZF983115:JZF983118 KJB983115:KJB983118 KSX983115:KSX983118 LCT983115:LCT983118 LMP983115:LMP983118 LWL983115:LWL983118 MGH983115:MGH983118 MQD983115:MQD983118 MZZ983115:MZZ983118 NJV983115:NJV983118 NTR983115:NTR983118 ODN983115:ODN983118 ONJ983115:ONJ983118 OXF983115:OXF983118 PHB983115:PHB983118 PQX983115:PQX983118 QAT983115:QAT983118 QKP983115:QKP983118 QUL983115:QUL983118 REH983115:REH983118 ROD983115:ROD983118 RXZ983115:RXZ983118 SHV983115:SHV983118 SRR983115:SRR983118 TBN983115:TBN983118 TLJ983115:TLJ983118 TVF983115:TVF983118 UFB983115:UFB983118 UOX983115:UOX983118 UYT983115:UYT983118 VIP983115:VIP983118 VSL983115:VSL983118 WCH983115:WCH983118 WMD983115:WMD983118 WVZ983115:WVZ983118 D72:D78 IZ72:IZ78 SV72:SV78 ACR72:ACR78 AMN72:AMN78 AWJ72:AWJ78 BGF72:BGF78 BQB72:BQB78 BZX72:BZX78 CJT72:CJT78 CTP72:CTP78 DDL72:DDL78 DNH72:DNH78 DXD72:DXD78 EGZ72:EGZ78 EQV72:EQV78 FAR72:FAR78 FKN72:FKN78 FUJ72:FUJ78 GEF72:GEF78 GOB72:GOB78 GXX72:GXX78 HHT72:HHT78 HRP72:HRP78 IBL72:IBL78 ILH72:ILH78 IVD72:IVD78 JEZ72:JEZ78 JOV72:JOV78 JYR72:JYR78 KIN72:KIN78 KSJ72:KSJ78 LCF72:LCF78 LMB72:LMB78 LVX72:LVX78 MFT72:MFT78 MPP72:MPP78 MZL72:MZL78 NJH72:NJH78 NTD72:NTD78 OCZ72:OCZ78 OMV72:OMV78 OWR72:OWR78 PGN72:PGN78 PQJ72:PQJ78 QAF72:QAF78 QKB72:QKB78 QTX72:QTX78 RDT72:RDT78 RNP72:RNP78 RXL72:RXL78 SHH72:SHH78 SRD72:SRD78 TAZ72:TAZ78 TKV72:TKV78 TUR72:TUR78 UEN72:UEN78 UOJ72:UOJ78 UYF72:UYF78 VIB72:VIB78 VRX72:VRX78 WBT72:WBT78 WLP72:WLP78 WVL72:WVL78 D65608:D65614 IZ65608:IZ65614 SV65608:SV65614 ACR65608:ACR65614 AMN65608:AMN65614 AWJ65608:AWJ65614 BGF65608:BGF65614 BQB65608:BQB65614 BZX65608:BZX65614 CJT65608:CJT65614 CTP65608:CTP65614 DDL65608:DDL65614 DNH65608:DNH65614 DXD65608:DXD65614 EGZ65608:EGZ65614 EQV65608:EQV65614 FAR65608:FAR65614 FKN65608:FKN65614 FUJ65608:FUJ65614 GEF65608:GEF65614 GOB65608:GOB65614 GXX65608:GXX65614 HHT65608:HHT65614 HRP65608:HRP65614 IBL65608:IBL65614 ILH65608:ILH65614 IVD65608:IVD65614 JEZ65608:JEZ65614 JOV65608:JOV65614 JYR65608:JYR65614 KIN65608:KIN65614 KSJ65608:KSJ65614 LCF65608:LCF65614 LMB65608:LMB65614 LVX65608:LVX65614 MFT65608:MFT65614 MPP65608:MPP65614 MZL65608:MZL65614 NJH65608:NJH65614 NTD65608:NTD65614 OCZ65608:OCZ65614 OMV65608:OMV65614 OWR65608:OWR65614 PGN65608:PGN65614 PQJ65608:PQJ65614 QAF65608:QAF65614 QKB65608:QKB65614 QTX65608:QTX65614 RDT65608:RDT65614 RNP65608:RNP65614 RXL65608:RXL65614 SHH65608:SHH65614 SRD65608:SRD65614 TAZ65608:TAZ65614 TKV65608:TKV65614 TUR65608:TUR65614 UEN65608:UEN65614 UOJ65608:UOJ65614 UYF65608:UYF65614 VIB65608:VIB65614 VRX65608:VRX65614 WBT65608:WBT65614 WLP65608:WLP65614 WVL65608:WVL65614 D131144:D131150 IZ131144:IZ131150 SV131144:SV131150 ACR131144:ACR131150 AMN131144:AMN131150 AWJ131144:AWJ131150 BGF131144:BGF131150 BQB131144:BQB131150 BZX131144:BZX131150 CJT131144:CJT131150 CTP131144:CTP131150 DDL131144:DDL131150 DNH131144:DNH131150 DXD131144:DXD131150 EGZ131144:EGZ131150 EQV131144:EQV131150 FAR131144:FAR131150 FKN131144:FKN131150 FUJ131144:FUJ131150 GEF131144:GEF131150 GOB131144:GOB131150 GXX131144:GXX131150 HHT131144:HHT131150 HRP131144:HRP131150 IBL131144:IBL131150 ILH131144:ILH131150 IVD131144:IVD131150 JEZ131144:JEZ131150 JOV131144:JOV131150 JYR131144:JYR131150 KIN131144:KIN131150 KSJ131144:KSJ131150 LCF131144:LCF131150 LMB131144:LMB131150 LVX131144:LVX131150 MFT131144:MFT131150 MPP131144:MPP131150 MZL131144:MZL131150 NJH131144:NJH131150 NTD131144:NTD131150 OCZ131144:OCZ131150 OMV131144:OMV131150 OWR131144:OWR131150 PGN131144:PGN131150 PQJ131144:PQJ131150 QAF131144:QAF131150 QKB131144:QKB131150 QTX131144:QTX131150 RDT131144:RDT131150 RNP131144:RNP131150 RXL131144:RXL131150 SHH131144:SHH131150 SRD131144:SRD131150 TAZ131144:TAZ131150 TKV131144:TKV131150 TUR131144:TUR131150 UEN131144:UEN131150 UOJ131144:UOJ131150 UYF131144:UYF131150 VIB131144:VIB131150 VRX131144:VRX131150 WBT131144:WBT131150 WLP131144:WLP131150 WVL131144:WVL131150 D196680:D196686 IZ196680:IZ196686 SV196680:SV196686 ACR196680:ACR196686 AMN196680:AMN196686 AWJ196680:AWJ196686 BGF196680:BGF196686 BQB196680:BQB196686 BZX196680:BZX196686 CJT196680:CJT196686 CTP196680:CTP196686 DDL196680:DDL196686 DNH196680:DNH196686 DXD196680:DXD196686 EGZ196680:EGZ196686 EQV196680:EQV196686 FAR196680:FAR196686 FKN196680:FKN196686 FUJ196680:FUJ196686 GEF196680:GEF196686 GOB196680:GOB196686 GXX196680:GXX196686 HHT196680:HHT196686 HRP196680:HRP196686 IBL196680:IBL196686 ILH196680:ILH196686 IVD196680:IVD196686 JEZ196680:JEZ196686 JOV196680:JOV196686 JYR196680:JYR196686 KIN196680:KIN196686 KSJ196680:KSJ196686 LCF196680:LCF196686 LMB196680:LMB196686 LVX196680:LVX196686 MFT196680:MFT196686 MPP196680:MPP196686 MZL196680:MZL196686 NJH196680:NJH196686 NTD196680:NTD196686 OCZ196680:OCZ196686 OMV196680:OMV196686 OWR196680:OWR196686 PGN196680:PGN196686 PQJ196680:PQJ196686 QAF196680:QAF196686 QKB196680:QKB196686 QTX196680:QTX196686 RDT196680:RDT196686 RNP196680:RNP196686 RXL196680:RXL196686 SHH196680:SHH196686 SRD196680:SRD196686 TAZ196680:TAZ196686 TKV196680:TKV196686 TUR196680:TUR196686 UEN196680:UEN196686 UOJ196680:UOJ196686 UYF196680:UYF196686 VIB196680:VIB196686 VRX196680:VRX196686 WBT196680:WBT196686 WLP196680:WLP196686 WVL196680:WVL196686 D262216:D262222 IZ262216:IZ262222 SV262216:SV262222 ACR262216:ACR262222 AMN262216:AMN262222 AWJ262216:AWJ262222 BGF262216:BGF262222 BQB262216:BQB262222 BZX262216:BZX262222 CJT262216:CJT262222 CTP262216:CTP262222 DDL262216:DDL262222 DNH262216:DNH262222 DXD262216:DXD262222 EGZ262216:EGZ262222 EQV262216:EQV262222 FAR262216:FAR262222 FKN262216:FKN262222 FUJ262216:FUJ262222 GEF262216:GEF262222 GOB262216:GOB262222 GXX262216:GXX262222 HHT262216:HHT262222 HRP262216:HRP262222 IBL262216:IBL262222 ILH262216:ILH262222 IVD262216:IVD262222 JEZ262216:JEZ262222 JOV262216:JOV262222 JYR262216:JYR262222 KIN262216:KIN262222 KSJ262216:KSJ262222 LCF262216:LCF262222 LMB262216:LMB262222 LVX262216:LVX262222 MFT262216:MFT262222 MPP262216:MPP262222 MZL262216:MZL262222 NJH262216:NJH262222 NTD262216:NTD262222 OCZ262216:OCZ262222 OMV262216:OMV262222 OWR262216:OWR262222 PGN262216:PGN262222 PQJ262216:PQJ262222 QAF262216:QAF262222 QKB262216:QKB262222 QTX262216:QTX262222 RDT262216:RDT262222 RNP262216:RNP262222 RXL262216:RXL262222 SHH262216:SHH262222 SRD262216:SRD262222 TAZ262216:TAZ262222 TKV262216:TKV262222 TUR262216:TUR262222 UEN262216:UEN262222 UOJ262216:UOJ262222 UYF262216:UYF262222 VIB262216:VIB262222 VRX262216:VRX262222 WBT262216:WBT262222 WLP262216:WLP262222 WVL262216:WVL262222 D327752:D327758 IZ327752:IZ327758 SV327752:SV327758 ACR327752:ACR327758 AMN327752:AMN327758 AWJ327752:AWJ327758 BGF327752:BGF327758 BQB327752:BQB327758 BZX327752:BZX327758 CJT327752:CJT327758 CTP327752:CTP327758 DDL327752:DDL327758 DNH327752:DNH327758 DXD327752:DXD327758 EGZ327752:EGZ327758 EQV327752:EQV327758 FAR327752:FAR327758 FKN327752:FKN327758 FUJ327752:FUJ327758 GEF327752:GEF327758 GOB327752:GOB327758 GXX327752:GXX327758 HHT327752:HHT327758 HRP327752:HRP327758 IBL327752:IBL327758 ILH327752:ILH327758 IVD327752:IVD327758 JEZ327752:JEZ327758 JOV327752:JOV327758 JYR327752:JYR327758 KIN327752:KIN327758 KSJ327752:KSJ327758 LCF327752:LCF327758 LMB327752:LMB327758 LVX327752:LVX327758 MFT327752:MFT327758 MPP327752:MPP327758 MZL327752:MZL327758 NJH327752:NJH327758 NTD327752:NTD327758 OCZ327752:OCZ327758 OMV327752:OMV327758 OWR327752:OWR327758 PGN327752:PGN327758 PQJ327752:PQJ327758 QAF327752:QAF327758 QKB327752:QKB327758 QTX327752:QTX327758 RDT327752:RDT327758 RNP327752:RNP327758 RXL327752:RXL327758 SHH327752:SHH327758 SRD327752:SRD327758 TAZ327752:TAZ327758 TKV327752:TKV327758 TUR327752:TUR327758 UEN327752:UEN327758 UOJ327752:UOJ327758 UYF327752:UYF327758 VIB327752:VIB327758 VRX327752:VRX327758 WBT327752:WBT327758 WLP327752:WLP327758 WVL327752:WVL327758 D393288:D393294 IZ393288:IZ393294 SV393288:SV393294 ACR393288:ACR393294 AMN393288:AMN393294 AWJ393288:AWJ393294 BGF393288:BGF393294 BQB393288:BQB393294 BZX393288:BZX393294 CJT393288:CJT393294 CTP393288:CTP393294 DDL393288:DDL393294 DNH393288:DNH393294 DXD393288:DXD393294 EGZ393288:EGZ393294 EQV393288:EQV393294 FAR393288:FAR393294 FKN393288:FKN393294 FUJ393288:FUJ393294 GEF393288:GEF393294 GOB393288:GOB393294 GXX393288:GXX393294 HHT393288:HHT393294 HRP393288:HRP393294 IBL393288:IBL393294 ILH393288:ILH393294 IVD393288:IVD393294 JEZ393288:JEZ393294 JOV393288:JOV393294 JYR393288:JYR393294 KIN393288:KIN393294 KSJ393288:KSJ393294 LCF393288:LCF393294 LMB393288:LMB393294 LVX393288:LVX393294 MFT393288:MFT393294 MPP393288:MPP393294 MZL393288:MZL393294 NJH393288:NJH393294 NTD393288:NTD393294 OCZ393288:OCZ393294 OMV393288:OMV393294 OWR393288:OWR393294 PGN393288:PGN393294 PQJ393288:PQJ393294 QAF393288:QAF393294 QKB393288:QKB393294 QTX393288:QTX393294 RDT393288:RDT393294 RNP393288:RNP393294 RXL393288:RXL393294 SHH393288:SHH393294 SRD393288:SRD393294 TAZ393288:TAZ393294 TKV393288:TKV393294 TUR393288:TUR393294 UEN393288:UEN393294 UOJ393288:UOJ393294 UYF393288:UYF393294 VIB393288:VIB393294 VRX393288:VRX393294 WBT393288:WBT393294 WLP393288:WLP393294 WVL393288:WVL393294 D458824:D458830 IZ458824:IZ458830 SV458824:SV458830 ACR458824:ACR458830 AMN458824:AMN458830 AWJ458824:AWJ458830 BGF458824:BGF458830 BQB458824:BQB458830 BZX458824:BZX458830 CJT458824:CJT458830 CTP458824:CTP458830 DDL458824:DDL458830 DNH458824:DNH458830 DXD458824:DXD458830 EGZ458824:EGZ458830 EQV458824:EQV458830 FAR458824:FAR458830 FKN458824:FKN458830 FUJ458824:FUJ458830 GEF458824:GEF458830 GOB458824:GOB458830 GXX458824:GXX458830 HHT458824:HHT458830 HRP458824:HRP458830 IBL458824:IBL458830 ILH458824:ILH458830 IVD458824:IVD458830 JEZ458824:JEZ458830 JOV458824:JOV458830 JYR458824:JYR458830 KIN458824:KIN458830 KSJ458824:KSJ458830 LCF458824:LCF458830 LMB458824:LMB458830 LVX458824:LVX458830 MFT458824:MFT458830 MPP458824:MPP458830 MZL458824:MZL458830 NJH458824:NJH458830 NTD458824:NTD458830 OCZ458824:OCZ458830 OMV458824:OMV458830 OWR458824:OWR458830 PGN458824:PGN458830 PQJ458824:PQJ458830 QAF458824:QAF458830 QKB458824:QKB458830 QTX458824:QTX458830 RDT458824:RDT458830 RNP458824:RNP458830 RXL458824:RXL458830 SHH458824:SHH458830 SRD458824:SRD458830 TAZ458824:TAZ458830 TKV458824:TKV458830 TUR458824:TUR458830 UEN458824:UEN458830 UOJ458824:UOJ458830 UYF458824:UYF458830 VIB458824:VIB458830 VRX458824:VRX458830 WBT458824:WBT458830 WLP458824:WLP458830 WVL458824:WVL458830 D524360:D524366 IZ524360:IZ524366 SV524360:SV524366 ACR524360:ACR524366 AMN524360:AMN524366 AWJ524360:AWJ524366 BGF524360:BGF524366 BQB524360:BQB524366 BZX524360:BZX524366 CJT524360:CJT524366 CTP524360:CTP524366 DDL524360:DDL524366 DNH524360:DNH524366 DXD524360:DXD524366 EGZ524360:EGZ524366 EQV524360:EQV524366 FAR524360:FAR524366 FKN524360:FKN524366 FUJ524360:FUJ524366 GEF524360:GEF524366 GOB524360:GOB524366 GXX524360:GXX524366 HHT524360:HHT524366 HRP524360:HRP524366 IBL524360:IBL524366 ILH524360:ILH524366 IVD524360:IVD524366 JEZ524360:JEZ524366 JOV524360:JOV524366 JYR524360:JYR524366 KIN524360:KIN524366 KSJ524360:KSJ524366 LCF524360:LCF524366 LMB524360:LMB524366 LVX524360:LVX524366 MFT524360:MFT524366 MPP524360:MPP524366 MZL524360:MZL524366 NJH524360:NJH524366 NTD524360:NTD524366 OCZ524360:OCZ524366 OMV524360:OMV524366 OWR524360:OWR524366 PGN524360:PGN524366 PQJ524360:PQJ524366 QAF524360:QAF524366 QKB524360:QKB524366 QTX524360:QTX524366 RDT524360:RDT524366 RNP524360:RNP524366 RXL524360:RXL524366 SHH524360:SHH524366 SRD524360:SRD524366 TAZ524360:TAZ524366 TKV524360:TKV524366 TUR524360:TUR524366 UEN524360:UEN524366 UOJ524360:UOJ524366 UYF524360:UYF524366 VIB524360:VIB524366 VRX524360:VRX524366 WBT524360:WBT524366 WLP524360:WLP524366 WVL524360:WVL524366 D589896:D589902 IZ589896:IZ589902 SV589896:SV589902 ACR589896:ACR589902 AMN589896:AMN589902 AWJ589896:AWJ589902 BGF589896:BGF589902 BQB589896:BQB589902 BZX589896:BZX589902 CJT589896:CJT589902 CTP589896:CTP589902 DDL589896:DDL589902 DNH589896:DNH589902 DXD589896:DXD589902 EGZ589896:EGZ589902 EQV589896:EQV589902 FAR589896:FAR589902 FKN589896:FKN589902 FUJ589896:FUJ589902 GEF589896:GEF589902 GOB589896:GOB589902 GXX589896:GXX589902 HHT589896:HHT589902 HRP589896:HRP589902 IBL589896:IBL589902 ILH589896:ILH589902 IVD589896:IVD589902 JEZ589896:JEZ589902 JOV589896:JOV589902 JYR589896:JYR589902 KIN589896:KIN589902 KSJ589896:KSJ589902 LCF589896:LCF589902 LMB589896:LMB589902 LVX589896:LVX589902 MFT589896:MFT589902 MPP589896:MPP589902 MZL589896:MZL589902 NJH589896:NJH589902 NTD589896:NTD589902 OCZ589896:OCZ589902 OMV589896:OMV589902 OWR589896:OWR589902 PGN589896:PGN589902 PQJ589896:PQJ589902 QAF589896:QAF589902 QKB589896:QKB589902 QTX589896:QTX589902 RDT589896:RDT589902 RNP589896:RNP589902 RXL589896:RXL589902 SHH589896:SHH589902 SRD589896:SRD589902 TAZ589896:TAZ589902 TKV589896:TKV589902 TUR589896:TUR589902 UEN589896:UEN589902 UOJ589896:UOJ589902 UYF589896:UYF589902 VIB589896:VIB589902 VRX589896:VRX589902 WBT589896:WBT589902 WLP589896:WLP589902 WVL589896:WVL589902 D655432:D655438 IZ655432:IZ655438 SV655432:SV655438 ACR655432:ACR655438 AMN655432:AMN655438 AWJ655432:AWJ655438 BGF655432:BGF655438 BQB655432:BQB655438 BZX655432:BZX655438 CJT655432:CJT655438 CTP655432:CTP655438 DDL655432:DDL655438 DNH655432:DNH655438 DXD655432:DXD655438 EGZ655432:EGZ655438 EQV655432:EQV655438 FAR655432:FAR655438 FKN655432:FKN655438 FUJ655432:FUJ655438 GEF655432:GEF655438 GOB655432:GOB655438 GXX655432:GXX655438 HHT655432:HHT655438 HRP655432:HRP655438 IBL655432:IBL655438 ILH655432:ILH655438 IVD655432:IVD655438 JEZ655432:JEZ655438 JOV655432:JOV655438 JYR655432:JYR655438 KIN655432:KIN655438 KSJ655432:KSJ655438 LCF655432:LCF655438 LMB655432:LMB655438 LVX655432:LVX655438 MFT655432:MFT655438 MPP655432:MPP655438 MZL655432:MZL655438 NJH655432:NJH655438 NTD655432:NTD655438 OCZ655432:OCZ655438 OMV655432:OMV655438 OWR655432:OWR655438 PGN655432:PGN655438 PQJ655432:PQJ655438 QAF655432:QAF655438 QKB655432:QKB655438 QTX655432:QTX655438 RDT655432:RDT655438 RNP655432:RNP655438 RXL655432:RXL655438 SHH655432:SHH655438 SRD655432:SRD655438 TAZ655432:TAZ655438 TKV655432:TKV655438 TUR655432:TUR655438 UEN655432:UEN655438 UOJ655432:UOJ655438 UYF655432:UYF655438 VIB655432:VIB655438 VRX655432:VRX655438 WBT655432:WBT655438 WLP655432:WLP655438 WVL655432:WVL655438 D720968:D720974 IZ720968:IZ720974 SV720968:SV720974 ACR720968:ACR720974 AMN720968:AMN720974 AWJ720968:AWJ720974 BGF720968:BGF720974 BQB720968:BQB720974 BZX720968:BZX720974 CJT720968:CJT720974 CTP720968:CTP720974 DDL720968:DDL720974 DNH720968:DNH720974 DXD720968:DXD720974 EGZ720968:EGZ720974 EQV720968:EQV720974 FAR720968:FAR720974 FKN720968:FKN720974 FUJ720968:FUJ720974 GEF720968:GEF720974 GOB720968:GOB720974 GXX720968:GXX720974 HHT720968:HHT720974 HRP720968:HRP720974 IBL720968:IBL720974 ILH720968:ILH720974 IVD720968:IVD720974 JEZ720968:JEZ720974 JOV720968:JOV720974 JYR720968:JYR720974 KIN720968:KIN720974 KSJ720968:KSJ720974 LCF720968:LCF720974 LMB720968:LMB720974 LVX720968:LVX720974 MFT720968:MFT720974 MPP720968:MPP720974 MZL720968:MZL720974 NJH720968:NJH720974 NTD720968:NTD720974 OCZ720968:OCZ720974 OMV720968:OMV720974 OWR720968:OWR720974 PGN720968:PGN720974 PQJ720968:PQJ720974 QAF720968:QAF720974 QKB720968:QKB720974 QTX720968:QTX720974 RDT720968:RDT720974 RNP720968:RNP720974 RXL720968:RXL720974 SHH720968:SHH720974 SRD720968:SRD720974 TAZ720968:TAZ720974 TKV720968:TKV720974 TUR720968:TUR720974 UEN720968:UEN720974 UOJ720968:UOJ720974 UYF720968:UYF720974 VIB720968:VIB720974 VRX720968:VRX720974 WBT720968:WBT720974 WLP720968:WLP720974 WVL720968:WVL720974 D786504:D786510 IZ786504:IZ786510 SV786504:SV786510 ACR786504:ACR786510 AMN786504:AMN786510 AWJ786504:AWJ786510 BGF786504:BGF786510 BQB786504:BQB786510 BZX786504:BZX786510 CJT786504:CJT786510 CTP786504:CTP786510 DDL786504:DDL786510 DNH786504:DNH786510 DXD786504:DXD786510 EGZ786504:EGZ786510 EQV786504:EQV786510 FAR786504:FAR786510 FKN786504:FKN786510 FUJ786504:FUJ786510 GEF786504:GEF786510 GOB786504:GOB786510 GXX786504:GXX786510 HHT786504:HHT786510 HRP786504:HRP786510 IBL786504:IBL786510 ILH786504:ILH786510 IVD786504:IVD786510 JEZ786504:JEZ786510 JOV786504:JOV786510 JYR786504:JYR786510 KIN786504:KIN786510 KSJ786504:KSJ786510 LCF786504:LCF786510 LMB786504:LMB786510 LVX786504:LVX786510 MFT786504:MFT786510 MPP786504:MPP786510 MZL786504:MZL786510 NJH786504:NJH786510 NTD786504:NTD786510 OCZ786504:OCZ786510 OMV786504:OMV786510 OWR786504:OWR786510 PGN786504:PGN786510 PQJ786504:PQJ786510 QAF786504:QAF786510 QKB786504:QKB786510 QTX786504:QTX786510 RDT786504:RDT786510 RNP786504:RNP786510 RXL786504:RXL786510 SHH786504:SHH786510 SRD786504:SRD786510 TAZ786504:TAZ786510 TKV786504:TKV786510 TUR786504:TUR786510 UEN786504:UEN786510 UOJ786504:UOJ786510 UYF786504:UYF786510 VIB786504:VIB786510 VRX786504:VRX786510 WBT786504:WBT786510 WLP786504:WLP786510 WVL786504:WVL786510 D852040:D852046 IZ852040:IZ852046 SV852040:SV852046 ACR852040:ACR852046 AMN852040:AMN852046 AWJ852040:AWJ852046 BGF852040:BGF852046 BQB852040:BQB852046 BZX852040:BZX852046 CJT852040:CJT852046 CTP852040:CTP852046 DDL852040:DDL852046 DNH852040:DNH852046 DXD852040:DXD852046 EGZ852040:EGZ852046 EQV852040:EQV852046 FAR852040:FAR852046 FKN852040:FKN852046 FUJ852040:FUJ852046 GEF852040:GEF852046 GOB852040:GOB852046 GXX852040:GXX852046 HHT852040:HHT852046 HRP852040:HRP852046 IBL852040:IBL852046 ILH852040:ILH852046 IVD852040:IVD852046 JEZ852040:JEZ852046 JOV852040:JOV852046 JYR852040:JYR852046 KIN852040:KIN852046 KSJ852040:KSJ852046 LCF852040:LCF852046 LMB852040:LMB852046 LVX852040:LVX852046 MFT852040:MFT852046 MPP852040:MPP852046 MZL852040:MZL852046 NJH852040:NJH852046 NTD852040:NTD852046 OCZ852040:OCZ852046 OMV852040:OMV852046 OWR852040:OWR852046 PGN852040:PGN852046 PQJ852040:PQJ852046 QAF852040:QAF852046 QKB852040:QKB852046 QTX852040:QTX852046 RDT852040:RDT852046 RNP852040:RNP852046 RXL852040:RXL852046 SHH852040:SHH852046 SRD852040:SRD852046 TAZ852040:TAZ852046 TKV852040:TKV852046 TUR852040:TUR852046 UEN852040:UEN852046 UOJ852040:UOJ852046 UYF852040:UYF852046 VIB852040:VIB852046 VRX852040:VRX852046 WBT852040:WBT852046 WLP852040:WLP852046 WVL852040:WVL852046 D917576:D917582 IZ917576:IZ917582 SV917576:SV917582 ACR917576:ACR917582 AMN917576:AMN917582 AWJ917576:AWJ917582 BGF917576:BGF917582 BQB917576:BQB917582 BZX917576:BZX917582 CJT917576:CJT917582 CTP917576:CTP917582 DDL917576:DDL917582 DNH917576:DNH917582 DXD917576:DXD917582 EGZ917576:EGZ917582 EQV917576:EQV917582 FAR917576:FAR917582 FKN917576:FKN917582 FUJ917576:FUJ917582 GEF917576:GEF917582 GOB917576:GOB917582 GXX917576:GXX917582 HHT917576:HHT917582 HRP917576:HRP917582 IBL917576:IBL917582 ILH917576:ILH917582 IVD917576:IVD917582 JEZ917576:JEZ917582 JOV917576:JOV917582 JYR917576:JYR917582 KIN917576:KIN917582 KSJ917576:KSJ917582 LCF917576:LCF917582 LMB917576:LMB917582 LVX917576:LVX917582 MFT917576:MFT917582 MPP917576:MPP917582 MZL917576:MZL917582 NJH917576:NJH917582 NTD917576:NTD917582 OCZ917576:OCZ917582 OMV917576:OMV917582 OWR917576:OWR917582 PGN917576:PGN917582 PQJ917576:PQJ917582 QAF917576:QAF917582 QKB917576:QKB917582 QTX917576:QTX917582 RDT917576:RDT917582 RNP917576:RNP917582 RXL917576:RXL917582 SHH917576:SHH917582 SRD917576:SRD917582 TAZ917576:TAZ917582 TKV917576:TKV917582 TUR917576:TUR917582 UEN917576:UEN917582 UOJ917576:UOJ917582 UYF917576:UYF917582 VIB917576:VIB917582 VRX917576:VRX917582 WBT917576:WBT917582 WLP917576:WLP917582 WVL917576:WVL917582 D983112:D983118 IZ983112:IZ983118 SV983112:SV983118 ACR983112:ACR983118 AMN983112:AMN983118 AWJ983112:AWJ983118 BGF983112:BGF983118 BQB983112:BQB983118 BZX983112:BZX983118 CJT983112:CJT983118 CTP983112:CTP983118 DDL983112:DDL983118 DNH983112:DNH983118 DXD983112:DXD983118 EGZ983112:EGZ983118 EQV983112:EQV983118 FAR983112:FAR983118 FKN983112:FKN983118 FUJ983112:FUJ983118 GEF983112:GEF983118 GOB983112:GOB983118 GXX983112:GXX983118 HHT983112:HHT983118 HRP983112:HRP983118 IBL983112:IBL983118 ILH983112:ILH983118 IVD983112:IVD983118 JEZ983112:JEZ983118 JOV983112:JOV983118 JYR983112:JYR983118 KIN983112:KIN983118 KSJ983112:KSJ983118 LCF983112:LCF983118 LMB983112:LMB983118 LVX983112:LVX983118 MFT983112:MFT983118 MPP983112:MPP983118 MZL983112:MZL983118 NJH983112:NJH983118 NTD983112:NTD983118 OCZ983112:OCZ983118 OMV983112:OMV983118 OWR983112:OWR983118 PGN983112:PGN983118 PQJ983112:PQJ983118 QAF983112:QAF983118 QKB983112:QKB983118 QTX983112:QTX983118 RDT983112:RDT983118 RNP983112:RNP983118 RXL983112:RXL983118 SHH983112:SHH983118 SRD983112:SRD983118 TAZ983112:TAZ983118 TKV983112:TKV983118 TUR983112:TUR983118 UEN983112:UEN983118 UOJ983112:UOJ983118 UYF983112:UYF983118 VIB983112:VIB983118 VRX983112:VRX983118 WBT983112:WBT983118 WLP983112:WLP983118 WVL983112:WVL983118 D64:D70 IZ64:IZ70 SV64:SV70 ACR64:ACR70 AMN64:AMN70 AWJ64:AWJ70 BGF64:BGF70 BQB64:BQB70 BZX64:BZX70 CJT64:CJT70 CTP64:CTP70 DDL64:DDL70 DNH64:DNH70 DXD64:DXD70 EGZ64:EGZ70 EQV64:EQV70 FAR64:FAR70 FKN64:FKN70 FUJ64:FUJ70 GEF64:GEF70 GOB64:GOB70 GXX64:GXX70 HHT64:HHT70 HRP64:HRP70 IBL64:IBL70 ILH64:ILH70 IVD64:IVD70 JEZ64:JEZ70 JOV64:JOV70 JYR64:JYR70 KIN64:KIN70 KSJ64:KSJ70 LCF64:LCF70 LMB64:LMB70 LVX64:LVX70 MFT64:MFT70 MPP64:MPP70 MZL64:MZL70 NJH64:NJH70 NTD64:NTD70 OCZ64:OCZ70 OMV64:OMV70 OWR64:OWR70 PGN64:PGN70 PQJ64:PQJ70 QAF64:QAF70 QKB64:QKB70 QTX64:QTX70 RDT64:RDT70 RNP64:RNP70 RXL64:RXL70 SHH64:SHH70 SRD64:SRD70 TAZ64:TAZ70 TKV64:TKV70 TUR64:TUR70 UEN64:UEN70 UOJ64:UOJ70 UYF64:UYF70 VIB64:VIB70 VRX64:VRX70 WBT64:WBT70 WLP64:WLP70 WVL64:WVL70 D65600:D65606 IZ65600:IZ65606 SV65600:SV65606 ACR65600:ACR65606 AMN65600:AMN65606 AWJ65600:AWJ65606 BGF65600:BGF65606 BQB65600:BQB65606 BZX65600:BZX65606 CJT65600:CJT65606 CTP65600:CTP65606 DDL65600:DDL65606 DNH65600:DNH65606 DXD65600:DXD65606 EGZ65600:EGZ65606 EQV65600:EQV65606 FAR65600:FAR65606 FKN65600:FKN65606 FUJ65600:FUJ65606 GEF65600:GEF65606 GOB65600:GOB65606 GXX65600:GXX65606 HHT65600:HHT65606 HRP65600:HRP65606 IBL65600:IBL65606 ILH65600:ILH65606 IVD65600:IVD65606 JEZ65600:JEZ65606 JOV65600:JOV65606 JYR65600:JYR65606 KIN65600:KIN65606 KSJ65600:KSJ65606 LCF65600:LCF65606 LMB65600:LMB65606 LVX65600:LVX65606 MFT65600:MFT65606 MPP65600:MPP65606 MZL65600:MZL65606 NJH65600:NJH65606 NTD65600:NTD65606 OCZ65600:OCZ65606 OMV65600:OMV65606 OWR65600:OWR65606 PGN65600:PGN65606 PQJ65600:PQJ65606 QAF65600:QAF65606 QKB65600:QKB65606 QTX65600:QTX65606 RDT65600:RDT65606 RNP65600:RNP65606 RXL65600:RXL65606 SHH65600:SHH65606 SRD65600:SRD65606 TAZ65600:TAZ65606 TKV65600:TKV65606 TUR65600:TUR65606 UEN65600:UEN65606 UOJ65600:UOJ65606 UYF65600:UYF65606 VIB65600:VIB65606 VRX65600:VRX65606 WBT65600:WBT65606 WLP65600:WLP65606 WVL65600:WVL65606 D131136:D131142 IZ131136:IZ131142 SV131136:SV131142 ACR131136:ACR131142 AMN131136:AMN131142 AWJ131136:AWJ131142 BGF131136:BGF131142 BQB131136:BQB131142 BZX131136:BZX131142 CJT131136:CJT131142 CTP131136:CTP131142 DDL131136:DDL131142 DNH131136:DNH131142 DXD131136:DXD131142 EGZ131136:EGZ131142 EQV131136:EQV131142 FAR131136:FAR131142 FKN131136:FKN131142 FUJ131136:FUJ131142 GEF131136:GEF131142 GOB131136:GOB131142 GXX131136:GXX131142 HHT131136:HHT131142 HRP131136:HRP131142 IBL131136:IBL131142 ILH131136:ILH131142 IVD131136:IVD131142 JEZ131136:JEZ131142 JOV131136:JOV131142 JYR131136:JYR131142 KIN131136:KIN131142 KSJ131136:KSJ131142 LCF131136:LCF131142 LMB131136:LMB131142 LVX131136:LVX131142 MFT131136:MFT131142 MPP131136:MPP131142 MZL131136:MZL131142 NJH131136:NJH131142 NTD131136:NTD131142 OCZ131136:OCZ131142 OMV131136:OMV131142 OWR131136:OWR131142 PGN131136:PGN131142 PQJ131136:PQJ131142 QAF131136:QAF131142 QKB131136:QKB131142 QTX131136:QTX131142 RDT131136:RDT131142 RNP131136:RNP131142 RXL131136:RXL131142 SHH131136:SHH131142 SRD131136:SRD131142 TAZ131136:TAZ131142 TKV131136:TKV131142 TUR131136:TUR131142 UEN131136:UEN131142 UOJ131136:UOJ131142 UYF131136:UYF131142 VIB131136:VIB131142 VRX131136:VRX131142 WBT131136:WBT131142 WLP131136:WLP131142 WVL131136:WVL131142 D196672:D196678 IZ196672:IZ196678 SV196672:SV196678 ACR196672:ACR196678 AMN196672:AMN196678 AWJ196672:AWJ196678 BGF196672:BGF196678 BQB196672:BQB196678 BZX196672:BZX196678 CJT196672:CJT196678 CTP196672:CTP196678 DDL196672:DDL196678 DNH196672:DNH196678 DXD196672:DXD196678 EGZ196672:EGZ196678 EQV196672:EQV196678 FAR196672:FAR196678 FKN196672:FKN196678 FUJ196672:FUJ196678 GEF196672:GEF196678 GOB196672:GOB196678 GXX196672:GXX196678 HHT196672:HHT196678 HRP196672:HRP196678 IBL196672:IBL196678 ILH196672:ILH196678 IVD196672:IVD196678 JEZ196672:JEZ196678 JOV196672:JOV196678 JYR196672:JYR196678 KIN196672:KIN196678 KSJ196672:KSJ196678 LCF196672:LCF196678 LMB196672:LMB196678 LVX196672:LVX196678 MFT196672:MFT196678 MPP196672:MPP196678 MZL196672:MZL196678 NJH196672:NJH196678 NTD196672:NTD196678 OCZ196672:OCZ196678 OMV196672:OMV196678 OWR196672:OWR196678 PGN196672:PGN196678 PQJ196672:PQJ196678 QAF196672:QAF196678 QKB196672:QKB196678 QTX196672:QTX196678 RDT196672:RDT196678 RNP196672:RNP196678 RXL196672:RXL196678 SHH196672:SHH196678 SRD196672:SRD196678 TAZ196672:TAZ196678 TKV196672:TKV196678 TUR196672:TUR196678 UEN196672:UEN196678 UOJ196672:UOJ196678 UYF196672:UYF196678 VIB196672:VIB196678 VRX196672:VRX196678 WBT196672:WBT196678 WLP196672:WLP196678 WVL196672:WVL196678 D262208:D262214 IZ262208:IZ262214 SV262208:SV262214 ACR262208:ACR262214 AMN262208:AMN262214 AWJ262208:AWJ262214 BGF262208:BGF262214 BQB262208:BQB262214 BZX262208:BZX262214 CJT262208:CJT262214 CTP262208:CTP262214 DDL262208:DDL262214 DNH262208:DNH262214 DXD262208:DXD262214 EGZ262208:EGZ262214 EQV262208:EQV262214 FAR262208:FAR262214 FKN262208:FKN262214 FUJ262208:FUJ262214 GEF262208:GEF262214 GOB262208:GOB262214 GXX262208:GXX262214 HHT262208:HHT262214 HRP262208:HRP262214 IBL262208:IBL262214 ILH262208:ILH262214 IVD262208:IVD262214 JEZ262208:JEZ262214 JOV262208:JOV262214 JYR262208:JYR262214 KIN262208:KIN262214 KSJ262208:KSJ262214 LCF262208:LCF262214 LMB262208:LMB262214 LVX262208:LVX262214 MFT262208:MFT262214 MPP262208:MPP262214 MZL262208:MZL262214 NJH262208:NJH262214 NTD262208:NTD262214 OCZ262208:OCZ262214 OMV262208:OMV262214 OWR262208:OWR262214 PGN262208:PGN262214 PQJ262208:PQJ262214 QAF262208:QAF262214 QKB262208:QKB262214 QTX262208:QTX262214 RDT262208:RDT262214 RNP262208:RNP262214 RXL262208:RXL262214 SHH262208:SHH262214 SRD262208:SRD262214 TAZ262208:TAZ262214 TKV262208:TKV262214 TUR262208:TUR262214 UEN262208:UEN262214 UOJ262208:UOJ262214 UYF262208:UYF262214 VIB262208:VIB262214 VRX262208:VRX262214 WBT262208:WBT262214 WLP262208:WLP262214 WVL262208:WVL262214 D327744:D327750 IZ327744:IZ327750 SV327744:SV327750 ACR327744:ACR327750 AMN327744:AMN327750 AWJ327744:AWJ327750 BGF327744:BGF327750 BQB327744:BQB327750 BZX327744:BZX327750 CJT327744:CJT327750 CTP327744:CTP327750 DDL327744:DDL327750 DNH327744:DNH327750 DXD327744:DXD327750 EGZ327744:EGZ327750 EQV327744:EQV327750 FAR327744:FAR327750 FKN327744:FKN327750 FUJ327744:FUJ327750 GEF327744:GEF327750 GOB327744:GOB327750 GXX327744:GXX327750 HHT327744:HHT327750 HRP327744:HRP327750 IBL327744:IBL327750 ILH327744:ILH327750 IVD327744:IVD327750 JEZ327744:JEZ327750 JOV327744:JOV327750 JYR327744:JYR327750 KIN327744:KIN327750 KSJ327744:KSJ327750 LCF327744:LCF327750 LMB327744:LMB327750 LVX327744:LVX327750 MFT327744:MFT327750 MPP327744:MPP327750 MZL327744:MZL327750 NJH327744:NJH327750 NTD327744:NTD327750 OCZ327744:OCZ327750 OMV327744:OMV327750 OWR327744:OWR327750 PGN327744:PGN327750 PQJ327744:PQJ327750 QAF327744:QAF327750 QKB327744:QKB327750 QTX327744:QTX327750 RDT327744:RDT327750 RNP327744:RNP327750 RXL327744:RXL327750 SHH327744:SHH327750 SRD327744:SRD327750 TAZ327744:TAZ327750 TKV327744:TKV327750 TUR327744:TUR327750 UEN327744:UEN327750 UOJ327744:UOJ327750 UYF327744:UYF327750 VIB327744:VIB327750 VRX327744:VRX327750 WBT327744:WBT327750 WLP327744:WLP327750 WVL327744:WVL327750 D393280:D393286 IZ393280:IZ393286 SV393280:SV393286 ACR393280:ACR393286 AMN393280:AMN393286 AWJ393280:AWJ393286 BGF393280:BGF393286 BQB393280:BQB393286 BZX393280:BZX393286 CJT393280:CJT393286 CTP393280:CTP393286 DDL393280:DDL393286 DNH393280:DNH393286 DXD393280:DXD393286 EGZ393280:EGZ393286 EQV393280:EQV393286 FAR393280:FAR393286 FKN393280:FKN393286 FUJ393280:FUJ393286 GEF393280:GEF393286 GOB393280:GOB393286 GXX393280:GXX393286 HHT393280:HHT393286 HRP393280:HRP393286 IBL393280:IBL393286 ILH393280:ILH393286 IVD393280:IVD393286 JEZ393280:JEZ393286 JOV393280:JOV393286 JYR393280:JYR393286 KIN393280:KIN393286 KSJ393280:KSJ393286 LCF393280:LCF393286 LMB393280:LMB393286 LVX393280:LVX393286 MFT393280:MFT393286 MPP393280:MPP393286 MZL393280:MZL393286 NJH393280:NJH393286 NTD393280:NTD393286 OCZ393280:OCZ393286 OMV393280:OMV393286 OWR393280:OWR393286 PGN393280:PGN393286 PQJ393280:PQJ393286 QAF393280:QAF393286 QKB393280:QKB393286 QTX393280:QTX393286 RDT393280:RDT393286 RNP393280:RNP393286 RXL393280:RXL393286 SHH393280:SHH393286 SRD393280:SRD393286 TAZ393280:TAZ393286 TKV393280:TKV393286 TUR393280:TUR393286 UEN393280:UEN393286 UOJ393280:UOJ393286 UYF393280:UYF393286 VIB393280:VIB393286 VRX393280:VRX393286 WBT393280:WBT393286 WLP393280:WLP393286 WVL393280:WVL393286 D458816:D458822 IZ458816:IZ458822 SV458816:SV458822 ACR458816:ACR458822 AMN458816:AMN458822 AWJ458816:AWJ458822 BGF458816:BGF458822 BQB458816:BQB458822 BZX458816:BZX458822 CJT458816:CJT458822 CTP458816:CTP458822 DDL458816:DDL458822 DNH458816:DNH458822 DXD458816:DXD458822 EGZ458816:EGZ458822 EQV458816:EQV458822 FAR458816:FAR458822 FKN458816:FKN458822 FUJ458816:FUJ458822 GEF458816:GEF458822 GOB458816:GOB458822 GXX458816:GXX458822 HHT458816:HHT458822 HRP458816:HRP458822 IBL458816:IBL458822 ILH458816:ILH458822 IVD458816:IVD458822 JEZ458816:JEZ458822 JOV458816:JOV458822 JYR458816:JYR458822 KIN458816:KIN458822 KSJ458816:KSJ458822 LCF458816:LCF458822 LMB458816:LMB458822 LVX458816:LVX458822 MFT458816:MFT458822 MPP458816:MPP458822 MZL458816:MZL458822 NJH458816:NJH458822 NTD458816:NTD458822 OCZ458816:OCZ458822 OMV458816:OMV458822 OWR458816:OWR458822 PGN458816:PGN458822 PQJ458816:PQJ458822 QAF458816:QAF458822 QKB458816:QKB458822 QTX458816:QTX458822 RDT458816:RDT458822 RNP458816:RNP458822 RXL458816:RXL458822 SHH458816:SHH458822 SRD458816:SRD458822 TAZ458816:TAZ458822 TKV458816:TKV458822 TUR458816:TUR458822 UEN458816:UEN458822 UOJ458816:UOJ458822 UYF458816:UYF458822 VIB458816:VIB458822 VRX458816:VRX458822 WBT458816:WBT458822 WLP458816:WLP458822 WVL458816:WVL458822 D524352:D524358 IZ524352:IZ524358 SV524352:SV524358 ACR524352:ACR524358 AMN524352:AMN524358 AWJ524352:AWJ524358 BGF524352:BGF524358 BQB524352:BQB524358 BZX524352:BZX524358 CJT524352:CJT524358 CTP524352:CTP524358 DDL524352:DDL524358 DNH524352:DNH524358 DXD524352:DXD524358 EGZ524352:EGZ524358 EQV524352:EQV524358 FAR524352:FAR524358 FKN524352:FKN524358 FUJ524352:FUJ524358 GEF524352:GEF524358 GOB524352:GOB524358 GXX524352:GXX524358 HHT524352:HHT524358 HRP524352:HRP524358 IBL524352:IBL524358 ILH524352:ILH524358 IVD524352:IVD524358 JEZ524352:JEZ524358 JOV524352:JOV524358 JYR524352:JYR524358 KIN524352:KIN524358 KSJ524352:KSJ524358 LCF524352:LCF524358 LMB524352:LMB524358 LVX524352:LVX524358 MFT524352:MFT524358 MPP524352:MPP524358 MZL524352:MZL524358 NJH524352:NJH524358 NTD524352:NTD524358 OCZ524352:OCZ524358 OMV524352:OMV524358 OWR524352:OWR524358 PGN524352:PGN524358 PQJ524352:PQJ524358 QAF524352:QAF524358 QKB524352:QKB524358 QTX524352:QTX524358 RDT524352:RDT524358 RNP524352:RNP524358 RXL524352:RXL524358 SHH524352:SHH524358 SRD524352:SRD524358 TAZ524352:TAZ524358 TKV524352:TKV524358 TUR524352:TUR524358 UEN524352:UEN524358 UOJ524352:UOJ524358 UYF524352:UYF524358 VIB524352:VIB524358 VRX524352:VRX524358 WBT524352:WBT524358 WLP524352:WLP524358 WVL524352:WVL524358 D589888:D589894 IZ589888:IZ589894 SV589888:SV589894 ACR589888:ACR589894 AMN589888:AMN589894 AWJ589888:AWJ589894 BGF589888:BGF589894 BQB589888:BQB589894 BZX589888:BZX589894 CJT589888:CJT589894 CTP589888:CTP589894 DDL589888:DDL589894 DNH589888:DNH589894 DXD589888:DXD589894 EGZ589888:EGZ589894 EQV589888:EQV589894 FAR589888:FAR589894 FKN589888:FKN589894 FUJ589888:FUJ589894 GEF589888:GEF589894 GOB589888:GOB589894 GXX589888:GXX589894 HHT589888:HHT589894 HRP589888:HRP589894 IBL589888:IBL589894 ILH589888:ILH589894 IVD589888:IVD589894 JEZ589888:JEZ589894 JOV589888:JOV589894 JYR589888:JYR589894 KIN589888:KIN589894 KSJ589888:KSJ589894 LCF589888:LCF589894 LMB589888:LMB589894 LVX589888:LVX589894 MFT589888:MFT589894 MPP589888:MPP589894 MZL589888:MZL589894 NJH589888:NJH589894 NTD589888:NTD589894 OCZ589888:OCZ589894 OMV589888:OMV589894 OWR589888:OWR589894 PGN589888:PGN589894 PQJ589888:PQJ589894 QAF589888:QAF589894 QKB589888:QKB589894 QTX589888:QTX589894 RDT589888:RDT589894 RNP589888:RNP589894 RXL589888:RXL589894 SHH589888:SHH589894 SRD589888:SRD589894 TAZ589888:TAZ589894 TKV589888:TKV589894 TUR589888:TUR589894 UEN589888:UEN589894 UOJ589888:UOJ589894 UYF589888:UYF589894 VIB589888:VIB589894 VRX589888:VRX589894 WBT589888:WBT589894 WLP589888:WLP589894 WVL589888:WVL589894 D655424:D655430 IZ655424:IZ655430 SV655424:SV655430 ACR655424:ACR655430 AMN655424:AMN655430 AWJ655424:AWJ655430 BGF655424:BGF655430 BQB655424:BQB655430 BZX655424:BZX655430 CJT655424:CJT655430 CTP655424:CTP655430 DDL655424:DDL655430 DNH655424:DNH655430 DXD655424:DXD655430 EGZ655424:EGZ655430 EQV655424:EQV655430 FAR655424:FAR655430 FKN655424:FKN655430 FUJ655424:FUJ655430 GEF655424:GEF655430 GOB655424:GOB655430 GXX655424:GXX655430 HHT655424:HHT655430 HRP655424:HRP655430 IBL655424:IBL655430 ILH655424:ILH655430 IVD655424:IVD655430 JEZ655424:JEZ655430 JOV655424:JOV655430 JYR655424:JYR655430 KIN655424:KIN655430 KSJ655424:KSJ655430 LCF655424:LCF655430 LMB655424:LMB655430 LVX655424:LVX655430 MFT655424:MFT655430 MPP655424:MPP655430 MZL655424:MZL655430 NJH655424:NJH655430 NTD655424:NTD655430 OCZ655424:OCZ655430 OMV655424:OMV655430 OWR655424:OWR655430 PGN655424:PGN655430 PQJ655424:PQJ655430 QAF655424:QAF655430 QKB655424:QKB655430 QTX655424:QTX655430 RDT655424:RDT655430 RNP655424:RNP655430 RXL655424:RXL655430 SHH655424:SHH655430 SRD655424:SRD655430 TAZ655424:TAZ655430 TKV655424:TKV655430 TUR655424:TUR655430 UEN655424:UEN655430 UOJ655424:UOJ655430 UYF655424:UYF655430 VIB655424:VIB655430 VRX655424:VRX655430 WBT655424:WBT655430 WLP655424:WLP655430 WVL655424:WVL655430 D720960:D720966 IZ720960:IZ720966 SV720960:SV720966 ACR720960:ACR720966 AMN720960:AMN720966 AWJ720960:AWJ720966 BGF720960:BGF720966 BQB720960:BQB720966 BZX720960:BZX720966 CJT720960:CJT720966 CTP720960:CTP720966 DDL720960:DDL720966 DNH720960:DNH720966 DXD720960:DXD720966 EGZ720960:EGZ720966 EQV720960:EQV720966 FAR720960:FAR720966 FKN720960:FKN720966 FUJ720960:FUJ720966 GEF720960:GEF720966 GOB720960:GOB720966 GXX720960:GXX720966 HHT720960:HHT720966 HRP720960:HRP720966 IBL720960:IBL720966 ILH720960:ILH720966 IVD720960:IVD720966 JEZ720960:JEZ720966 JOV720960:JOV720966 JYR720960:JYR720966 KIN720960:KIN720966 KSJ720960:KSJ720966 LCF720960:LCF720966 LMB720960:LMB720966 LVX720960:LVX720966 MFT720960:MFT720966 MPP720960:MPP720966 MZL720960:MZL720966 NJH720960:NJH720966 NTD720960:NTD720966 OCZ720960:OCZ720966 OMV720960:OMV720966 OWR720960:OWR720966 PGN720960:PGN720966 PQJ720960:PQJ720966 QAF720960:QAF720966 QKB720960:QKB720966 QTX720960:QTX720966 RDT720960:RDT720966 RNP720960:RNP720966 RXL720960:RXL720966 SHH720960:SHH720966 SRD720960:SRD720966 TAZ720960:TAZ720966 TKV720960:TKV720966 TUR720960:TUR720966 UEN720960:UEN720966 UOJ720960:UOJ720966 UYF720960:UYF720966 VIB720960:VIB720966 VRX720960:VRX720966 WBT720960:WBT720966 WLP720960:WLP720966 WVL720960:WVL720966 D786496:D786502 IZ786496:IZ786502 SV786496:SV786502 ACR786496:ACR786502 AMN786496:AMN786502 AWJ786496:AWJ786502 BGF786496:BGF786502 BQB786496:BQB786502 BZX786496:BZX786502 CJT786496:CJT786502 CTP786496:CTP786502 DDL786496:DDL786502 DNH786496:DNH786502 DXD786496:DXD786502 EGZ786496:EGZ786502 EQV786496:EQV786502 FAR786496:FAR786502 FKN786496:FKN786502 FUJ786496:FUJ786502 GEF786496:GEF786502 GOB786496:GOB786502 GXX786496:GXX786502 HHT786496:HHT786502 HRP786496:HRP786502 IBL786496:IBL786502 ILH786496:ILH786502 IVD786496:IVD786502 JEZ786496:JEZ786502 JOV786496:JOV786502 JYR786496:JYR786502 KIN786496:KIN786502 KSJ786496:KSJ786502 LCF786496:LCF786502 LMB786496:LMB786502 LVX786496:LVX786502 MFT786496:MFT786502 MPP786496:MPP786502 MZL786496:MZL786502 NJH786496:NJH786502 NTD786496:NTD786502 OCZ786496:OCZ786502 OMV786496:OMV786502 OWR786496:OWR786502 PGN786496:PGN786502 PQJ786496:PQJ786502 QAF786496:QAF786502 QKB786496:QKB786502 QTX786496:QTX786502 RDT786496:RDT786502 RNP786496:RNP786502 RXL786496:RXL786502 SHH786496:SHH786502 SRD786496:SRD786502 TAZ786496:TAZ786502 TKV786496:TKV786502 TUR786496:TUR786502 UEN786496:UEN786502 UOJ786496:UOJ786502 UYF786496:UYF786502 VIB786496:VIB786502 VRX786496:VRX786502 WBT786496:WBT786502 WLP786496:WLP786502 WVL786496:WVL786502 D852032:D852038 IZ852032:IZ852038 SV852032:SV852038 ACR852032:ACR852038 AMN852032:AMN852038 AWJ852032:AWJ852038 BGF852032:BGF852038 BQB852032:BQB852038 BZX852032:BZX852038 CJT852032:CJT852038 CTP852032:CTP852038 DDL852032:DDL852038 DNH852032:DNH852038 DXD852032:DXD852038 EGZ852032:EGZ852038 EQV852032:EQV852038 FAR852032:FAR852038 FKN852032:FKN852038 FUJ852032:FUJ852038 GEF852032:GEF852038 GOB852032:GOB852038 GXX852032:GXX852038 HHT852032:HHT852038 HRP852032:HRP852038 IBL852032:IBL852038 ILH852032:ILH852038 IVD852032:IVD852038 JEZ852032:JEZ852038 JOV852032:JOV852038 JYR852032:JYR852038 KIN852032:KIN852038 KSJ852032:KSJ852038 LCF852032:LCF852038 LMB852032:LMB852038 LVX852032:LVX852038 MFT852032:MFT852038 MPP852032:MPP852038 MZL852032:MZL852038 NJH852032:NJH852038 NTD852032:NTD852038 OCZ852032:OCZ852038 OMV852032:OMV852038 OWR852032:OWR852038 PGN852032:PGN852038 PQJ852032:PQJ852038 QAF852032:QAF852038 QKB852032:QKB852038 QTX852032:QTX852038 RDT852032:RDT852038 RNP852032:RNP852038 RXL852032:RXL852038 SHH852032:SHH852038 SRD852032:SRD852038 TAZ852032:TAZ852038 TKV852032:TKV852038 TUR852032:TUR852038 UEN852032:UEN852038 UOJ852032:UOJ852038 UYF852032:UYF852038 VIB852032:VIB852038 VRX852032:VRX852038 WBT852032:WBT852038 WLP852032:WLP852038 WVL852032:WVL852038 D917568:D917574 IZ917568:IZ917574 SV917568:SV917574 ACR917568:ACR917574 AMN917568:AMN917574 AWJ917568:AWJ917574 BGF917568:BGF917574 BQB917568:BQB917574 BZX917568:BZX917574 CJT917568:CJT917574 CTP917568:CTP917574 DDL917568:DDL917574 DNH917568:DNH917574 DXD917568:DXD917574 EGZ917568:EGZ917574 EQV917568:EQV917574 FAR917568:FAR917574 FKN917568:FKN917574 FUJ917568:FUJ917574 GEF917568:GEF917574 GOB917568:GOB917574 GXX917568:GXX917574 HHT917568:HHT917574 HRP917568:HRP917574 IBL917568:IBL917574 ILH917568:ILH917574 IVD917568:IVD917574 JEZ917568:JEZ917574 JOV917568:JOV917574 JYR917568:JYR917574 KIN917568:KIN917574 KSJ917568:KSJ917574 LCF917568:LCF917574 LMB917568:LMB917574 LVX917568:LVX917574 MFT917568:MFT917574 MPP917568:MPP917574 MZL917568:MZL917574 NJH917568:NJH917574 NTD917568:NTD917574 OCZ917568:OCZ917574 OMV917568:OMV917574 OWR917568:OWR917574 PGN917568:PGN917574 PQJ917568:PQJ917574 QAF917568:QAF917574 QKB917568:QKB917574 QTX917568:QTX917574 RDT917568:RDT917574 RNP917568:RNP917574 RXL917568:RXL917574 SHH917568:SHH917574 SRD917568:SRD917574 TAZ917568:TAZ917574 TKV917568:TKV917574 TUR917568:TUR917574 UEN917568:UEN917574 UOJ917568:UOJ917574 UYF917568:UYF917574 VIB917568:VIB917574 VRX917568:VRX917574 WBT917568:WBT917574 WLP917568:WLP917574 WVL917568:WVL917574 D983104:D983110 IZ983104:IZ983110 SV983104:SV983110 ACR983104:ACR983110 AMN983104:AMN983110 AWJ983104:AWJ983110 BGF983104:BGF983110 BQB983104:BQB983110 BZX983104:BZX983110 CJT983104:CJT983110 CTP983104:CTP983110 DDL983104:DDL983110 DNH983104:DNH983110 DXD983104:DXD983110 EGZ983104:EGZ983110 EQV983104:EQV983110 FAR983104:FAR983110 FKN983104:FKN983110 FUJ983104:FUJ983110 GEF983104:GEF983110 GOB983104:GOB983110 GXX983104:GXX983110 HHT983104:HHT983110 HRP983104:HRP983110 IBL983104:IBL983110 ILH983104:ILH983110 IVD983104:IVD983110 JEZ983104:JEZ983110 JOV983104:JOV983110 JYR983104:JYR983110 KIN983104:KIN983110 KSJ983104:KSJ983110 LCF983104:LCF983110 LMB983104:LMB983110 LVX983104:LVX983110 MFT983104:MFT983110 MPP983104:MPP983110 MZL983104:MZL983110 NJH983104:NJH983110 NTD983104:NTD983110 OCZ983104:OCZ983110 OMV983104:OMV983110 OWR983104:OWR983110 PGN983104:PGN983110 PQJ983104:PQJ983110 QAF983104:QAF983110 QKB983104:QKB983110 QTX983104:QTX983110 RDT983104:RDT983110 RNP983104:RNP983110 RXL983104:RXL983110 SHH983104:SHH983110 SRD983104:SRD983110 TAZ983104:TAZ983110 TKV983104:TKV983110 TUR983104:TUR983110 UEN983104:UEN983110 UOJ983104:UOJ983110 UYF983104:UYF983110 VIB983104:VIB983110 VRX983104:VRX983110 WBT983104:WBT983110 WLP983104:WLP983110 WVL983104:WVL983110 JK72:JK78 D27:D32 IZ27:IZ32 SV27:SV32 ACR27:ACR32 AMN27:AMN32 AWJ27:AWJ32 BGF27:BGF32 BQB27:BQB32 BZX27:BZX32 CJT27:CJT32 CTP27:CTP32 DDL27:DDL32 DNH27:DNH32 DXD27:DXD32 EGZ27:EGZ32 EQV27:EQV32 FAR27:FAR32 FKN27:FKN32 FUJ27:FUJ32 GEF27:GEF32 GOB27:GOB32 GXX27:GXX32 HHT27:HHT32 HRP27:HRP32 IBL27:IBL32 ILH27:ILH32 IVD27:IVD32 JEZ27:JEZ32 JOV27:JOV32 JYR27:JYR32 KIN27:KIN32 KSJ27:KSJ32 LCF27:LCF32 LMB27:LMB32 LVX27:LVX32 MFT27:MFT32 MPP27:MPP32 MZL27:MZL32 NJH27:NJH32 NTD27:NTD32 OCZ27:OCZ32 OMV27:OMV32 OWR27:OWR32 PGN27:PGN32 PQJ27:PQJ32 QAF27:QAF32 QKB27:QKB32 QTX27:QTX32 RDT27:RDT32 RNP27:RNP32 RXL27:RXL32 SHH27:SHH32 SRD27:SRD32 TAZ27:TAZ32 TKV27:TKV32 TUR27:TUR32 UEN27:UEN32 UOJ27:UOJ32 UYF27:UYF32 VIB27:VIB32 VRX27:VRX32 WBT27:WBT32 WLP27:WLP32 D65590 IZ65590 SV65590 ACR65590 AMN65590 AWJ65590 BGF65590 BQB65590 BZX65590 CJT65590 CTP65590 DDL65590 DNH65590 DXD65590 EGZ65590 EQV65590 FAR65590 FKN65590 FUJ65590 GEF65590 GOB65590 GXX65590 HHT65590 HRP65590 IBL65590 ILH65590 IVD65590 JEZ65590 JOV65590 JYR65590 KIN65590 KSJ65590 LCF65590 LMB65590 LVX65590 MFT65590 MPP65590 MZL65590 NJH65590 NTD65590 OCZ65590 OMV65590 OWR65590 PGN65590 PQJ65590 QAF65590 QKB65590 QTX65590 RDT65590 RNP65590 RXL65590 SHH65590 SRD65590 TAZ65590 TKV65590 TUR65590 UEN65590 UOJ65590 UYF65590 VIB65590 VRX65590 WBT65590 WLP65590 WVL65590 D131126 IZ131126 SV131126 ACR131126 AMN131126 AWJ131126 BGF131126 BQB131126 BZX131126 CJT131126 CTP131126 DDL131126 DNH131126 DXD131126 EGZ131126 EQV131126 FAR131126 FKN131126 FUJ131126 GEF131126 GOB131126 GXX131126 HHT131126 HRP131126 IBL131126 ILH131126 IVD131126 JEZ131126 JOV131126 JYR131126 KIN131126 KSJ131126 LCF131126 LMB131126 LVX131126 MFT131126 MPP131126 MZL131126 NJH131126 NTD131126 OCZ131126 OMV131126 OWR131126 PGN131126 PQJ131126 QAF131126 QKB131126 QTX131126 RDT131126 RNP131126 RXL131126 SHH131126 SRD131126 TAZ131126 TKV131126 TUR131126 UEN131126 UOJ131126 UYF131126 VIB131126 VRX131126 WBT131126 WLP131126 WVL131126 D196662 IZ196662 SV196662 ACR196662 AMN196662 AWJ196662 BGF196662 BQB196662 BZX196662 CJT196662 CTP196662 DDL196662 DNH196662 DXD196662 EGZ196662 EQV196662 FAR196662 FKN196662 FUJ196662 GEF196662 GOB196662 GXX196662 HHT196662 HRP196662 IBL196662 ILH196662 IVD196662 JEZ196662 JOV196662 JYR196662 KIN196662 KSJ196662 LCF196662 LMB196662 LVX196662 MFT196662 MPP196662 MZL196662 NJH196662 NTD196662 OCZ196662 OMV196662 OWR196662 PGN196662 PQJ196662 QAF196662 QKB196662 QTX196662 RDT196662 RNP196662 RXL196662 SHH196662 SRD196662 TAZ196662 TKV196662 TUR196662 UEN196662 UOJ196662 UYF196662 VIB196662 VRX196662 WBT196662 WLP196662 WVL196662 D262198 IZ262198 SV262198 ACR262198 AMN262198 AWJ262198 BGF262198 BQB262198 BZX262198 CJT262198 CTP262198 DDL262198 DNH262198 DXD262198 EGZ262198 EQV262198 FAR262198 FKN262198 FUJ262198 GEF262198 GOB262198 GXX262198 HHT262198 HRP262198 IBL262198 ILH262198 IVD262198 JEZ262198 JOV262198 JYR262198 KIN262198 KSJ262198 LCF262198 LMB262198 LVX262198 MFT262198 MPP262198 MZL262198 NJH262198 NTD262198 OCZ262198 OMV262198 OWR262198 PGN262198 PQJ262198 QAF262198 QKB262198 QTX262198 RDT262198 RNP262198 RXL262198 SHH262198 SRD262198 TAZ262198 TKV262198 TUR262198 UEN262198 UOJ262198 UYF262198 VIB262198 VRX262198 WBT262198 WLP262198 WVL262198 D327734 IZ327734 SV327734 ACR327734 AMN327734 AWJ327734 BGF327734 BQB327734 BZX327734 CJT327734 CTP327734 DDL327734 DNH327734 DXD327734 EGZ327734 EQV327734 FAR327734 FKN327734 FUJ327734 GEF327734 GOB327734 GXX327734 HHT327734 HRP327734 IBL327734 ILH327734 IVD327734 JEZ327734 JOV327734 JYR327734 KIN327734 KSJ327734 LCF327734 LMB327734 LVX327734 MFT327734 MPP327734 MZL327734 NJH327734 NTD327734 OCZ327734 OMV327734 OWR327734 PGN327734 PQJ327734 QAF327734 QKB327734 QTX327734 RDT327734 RNP327734 RXL327734 SHH327734 SRD327734 TAZ327734 TKV327734 TUR327734 UEN327734 UOJ327734 UYF327734 VIB327734 VRX327734 WBT327734 WLP327734 WVL327734 D393270 IZ393270 SV393270 ACR393270 AMN393270 AWJ393270 BGF393270 BQB393270 BZX393270 CJT393270 CTP393270 DDL393270 DNH393270 DXD393270 EGZ393270 EQV393270 FAR393270 FKN393270 FUJ393270 GEF393270 GOB393270 GXX393270 HHT393270 HRP393270 IBL393270 ILH393270 IVD393270 JEZ393270 JOV393270 JYR393270 KIN393270 KSJ393270 LCF393270 LMB393270 LVX393270 MFT393270 MPP393270 MZL393270 NJH393270 NTD393270 OCZ393270 OMV393270 OWR393270 PGN393270 PQJ393270 QAF393270 QKB393270 QTX393270 RDT393270 RNP393270 RXL393270 SHH393270 SRD393270 TAZ393270 TKV393270 TUR393270 UEN393270 UOJ393270 UYF393270 VIB393270 VRX393270 WBT393270 WLP393270 WVL393270 D458806 IZ458806 SV458806 ACR458806 AMN458806 AWJ458806 BGF458806 BQB458806 BZX458806 CJT458806 CTP458806 DDL458806 DNH458806 DXD458806 EGZ458806 EQV458806 FAR458806 FKN458806 FUJ458806 GEF458806 GOB458806 GXX458806 HHT458806 HRP458806 IBL458806 ILH458806 IVD458806 JEZ458806 JOV458806 JYR458806 KIN458806 KSJ458806 LCF458806 LMB458806 LVX458806 MFT458806 MPP458806 MZL458806 NJH458806 NTD458806 OCZ458806 OMV458806 OWR458806 PGN458806 PQJ458806 QAF458806 QKB458806 QTX458806 RDT458806 RNP458806 RXL458806 SHH458806 SRD458806 TAZ458806 TKV458806 TUR458806 UEN458806 UOJ458806 UYF458806 VIB458806 VRX458806 WBT458806 WLP458806 WVL458806 D524342 IZ524342 SV524342 ACR524342 AMN524342 AWJ524342 BGF524342 BQB524342 BZX524342 CJT524342 CTP524342 DDL524342 DNH524342 DXD524342 EGZ524342 EQV524342 FAR524342 FKN524342 FUJ524342 GEF524342 GOB524342 GXX524342 HHT524342 HRP524342 IBL524342 ILH524342 IVD524342 JEZ524342 JOV524342 JYR524342 KIN524342 KSJ524342 LCF524342 LMB524342 LVX524342 MFT524342 MPP524342 MZL524342 NJH524342 NTD524342 OCZ524342 OMV524342 OWR524342 PGN524342 PQJ524342 QAF524342 QKB524342 QTX524342 RDT524342 RNP524342 RXL524342 SHH524342 SRD524342 TAZ524342 TKV524342 TUR524342 UEN524342 UOJ524342 UYF524342 VIB524342 VRX524342 WBT524342 WLP524342 WVL524342 D589878 IZ589878 SV589878 ACR589878 AMN589878 AWJ589878 BGF589878 BQB589878 BZX589878 CJT589878 CTP589878 DDL589878 DNH589878 DXD589878 EGZ589878 EQV589878 FAR589878 FKN589878 FUJ589878 GEF589878 GOB589878 GXX589878 HHT589878 HRP589878 IBL589878 ILH589878 IVD589878 JEZ589878 JOV589878 JYR589878 KIN589878 KSJ589878 LCF589878 LMB589878 LVX589878 MFT589878 MPP589878 MZL589878 NJH589878 NTD589878 OCZ589878 OMV589878 OWR589878 PGN589878 PQJ589878 QAF589878 QKB589878 QTX589878 RDT589878 RNP589878 RXL589878 SHH589878 SRD589878 TAZ589878 TKV589878 TUR589878 UEN589878 UOJ589878 UYF589878 VIB589878 VRX589878 WBT589878 WLP589878 WVL589878 D655414 IZ655414 SV655414 ACR655414 AMN655414 AWJ655414 BGF655414 BQB655414 BZX655414 CJT655414 CTP655414 DDL655414 DNH655414 DXD655414 EGZ655414 EQV655414 FAR655414 FKN655414 FUJ655414 GEF655414 GOB655414 GXX655414 HHT655414 HRP655414 IBL655414 ILH655414 IVD655414 JEZ655414 JOV655414 JYR655414 KIN655414 KSJ655414 LCF655414 LMB655414 LVX655414 MFT655414 MPP655414 MZL655414 NJH655414 NTD655414 OCZ655414 OMV655414 OWR655414 PGN655414 PQJ655414 QAF655414 QKB655414 QTX655414 RDT655414 RNP655414 RXL655414 SHH655414 SRD655414 TAZ655414 TKV655414 TUR655414 UEN655414 UOJ655414 UYF655414 VIB655414 VRX655414 WBT655414 WLP655414 WVL655414 D720950 IZ720950 SV720950 ACR720950 AMN720950 AWJ720950 BGF720950 BQB720950 BZX720950 CJT720950 CTP720950 DDL720950 DNH720950 DXD720950 EGZ720950 EQV720950 FAR720950 FKN720950 FUJ720950 GEF720950 GOB720950 GXX720950 HHT720950 HRP720950 IBL720950 ILH720950 IVD720950 JEZ720950 JOV720950 JYR720950 KIN720950 KSJ720950 LCF720950 LMB720950 LVX720950 MFT720950 MPP720950 MZL720950 NJH720950 NTD720950 OCZ720950 OMV720950 OWR720950 PGN720950 PQJ720950 QAF720950 QKB720950 QTX720950 RDT720950 RNP720950 RXL720950 SHH720950 SRD720950 TAZ720950 TKV720950 TUR720950 UEN720950 UOJ720950 UYF720950 VIB720950 VRX720950 WBT720950 WLP720950 WVL720950 D786486 IZ786486 SV786486 ACR786486 AMN786486 AWJ786486 BGF786486 BQB786486 BZX786486 CJT786486 CTP786486 DDL786486 DNH786486 DXD786486 EGZ786486 EQV786486 FAR786486 FKN786486 FUJ786486 GEF786486 GOB786486 GXX786486 HHT786486 HRP786486 IBL786486 ILH786486 IVD786486 JEZ786486 JOV786486 JYR786486 KIN786486 KSJ786486 LCF786486 LMB786486 LVX786486 MFT786486 MPP786486 MZL786486 NJH786486 NTD786486 OCZ786486 OMV786486 OWR786486 PGN786486 PQJ786486 QAF786486 QKB786486 QTX786486 RDT786486 RNP786486 RXL786486 SHH786486 SRD786486 TAZ786486 TKV786486 TUR786486 UEN786486 UOJ786486 UYF786486 VIB786486 VRX786486 WBT786486 WLP786486 WVL786486 D852022 IZ852022 SV852022 ACR852022 AMN852022 AWJ852022 BGF852022 BQB852022 BZX852022 CJT852022 CTP852022 DDL852022 DNH852022 DXD852022 EGZ852022 EQV852022 FAR852022 FKN852022 FUJ852022 GEF852022 GOB852022 GXX852022 HHT852022 HRP852022 IBL852022 ILH852022 IVD852022 JEZ852022 JOV852022 JYR852022 KIN852022 KSJ852022 LCF852022 LMB852022 LVX852022 MFT852022 MPP852022 MZL852022 NJH852022 NTD852022 OCZ852022 OMV852022 OWR852022 PGN852022 PQJ852022 QAF852022 QKB852022 QTX852022 RDT852022 RNP852022 RXL852022 SHH852022 SRD852022 TAZ852022 TKV852022 TUR852022 UEN852022 UOJ852022 UYF852022 VIB852022 VRX852022 WBT852022 WLP852022 WVL852022 D917558 IZ917558 SV917558 ACR917558 AMN917558 AWJ917558 BGF917558 BQB917558 BZX917558 CJT917558 CTP917558 DDL917558 DNH917558 DXD917558 EGZ917558 EQV917558 FAR917558 FKN917558 FUJ917558 GEF917558 GOB917558 GXX917558 HHT917558 HRP917558 IBL917558 ILH917558 IVD917558 JEZ917558 JOV917558 JYR917558 KIN917558 KSJ917558 LCF917558 LMB917558 LVX917558 MFT917558 MPP917558 MZL917558 NJH917558 NTD917558 OCZ917558 OMV917558 OWR917558 PGN917558 PQJ917558 QAF917558 QKB917558 QTX917558 RDT917558 RNP917558 RXL917558 SHH917558 SRD917558 TAZ917558 TKV917558 TUR917558 UEN917558 UOJ917558 UYF917558 VIB917558 VRX917558 WBT917558 WLP917558 WVL917558 D983094 IZ983094 SV983094 ACR983094 AMN983094 AWJ983094 BGF983094 BQB983094 BZX983094 CJT983094 CTP983094 DDL983094 DNH983094 DXD983094 EGZ983094 EQV983094 FAR983094 FKN983094 FUJ983094 GEF983094 GOB983094 GXX983094 HHT983094 HRP983094 IBL983094 ILH983094 IVD983094 JEZ983094 JOV983094 JYR983094 KIN983094 KSJ983094 LCF983094 LMB983094 LVX983094 MFT983094 MPP983094 MZL983094 NJH983094 NTD983094 OCZ983094 OMV983094 OWR983094 PGN983094 PQJ983094 QAF983094 QKB983094 QTX983094 RDT983094 RNP983094 RXL983094 SHH983094 SRD983094 TAZ983094 TKV983094 TUR983094 UEN983094 UOJ983094 UYF983094 VIB983094 VRX983094 WBT983094 WLP983094 WVL983094 D65592:D65598 IZ65592:IZ65598 SV65592:SV65598 ACR65592:ACR65598 AMN65592:AMN65598 AWJ65592:AWJ65598 BGF65592:BGF65598 BQB65592:BQB65598 BZX65592:BZX65598 CJT65592:CJT65598 CTP65592:CTP65598 DDL65592:DDL65598 DNH65592:DNH65598 DXD65592:DXD65598 EGZ65592:EGZ65598 EQV65592:EQV65598 FAR65592:FAR65598 FKN65592:FKN65598 FUJ65592:FUJ65598 GEF65592:GEF65598 GOB65592:GOB65598 GXX65592:GXX65598 HHT65592:HHT65598 HRP65592:HRP65598 IBL65592:IBL65598 ILH65592:ILH65598 IVD65592:IVD65598 JEZ65592:JEZ65598 JOV65592:JOV65598 JYR65592:JYR65598 KIN65592:KIN65598 KSJ65592:KSJ65598 LCF65592:LCF65598 LMB65592:LMB65598 LVX65592:LVX65598 MFT65592:MFT65598 MPP65592:MPP65598 MZL65592:MZL65598 NJH65592:NJH65598 NTD65592:NTD65598 OCZ65592:OCZ65598 OMV65592:OMV65598 OWR65592:OWR65598 PGN65592:PGN65598 PQJ65592:PQJ65598 QAF65592:QAF65598 QKB65592:QKB65598 QTX65592:QTX65598 RDT65592:RDT65598 RNP65592:RNP65598 RXL65592:RXL65598 SHH65592:SHH65598 SRD65592:SRD65598 TAZ65592:TAZ65598 TKV65592:TKV65598 TUR65592:TUR65598 UEN65592:UEN65598 UOJ65592:UOJ65598 UYF65592:UYF65598 VIB65592:VIB65598 VRX65592:VRX65598 WBT65592:WBT65598 WLP65592:WLP65598 WVL65592:WVL65598 D131128:D131134 IZ131128:IZ131134 SV131128:SV131134 ACR131128:ACR131134 AMN131128:AMN131134 AWJ131128:AWJ131134 BGF131128:BGF131134 BQB131128:BQB131134 BZX131128:BZX131134 CJT131128:CJT131134 CTP131128:CTP131134 DDL131128:DDL131134 DNH131128:DNH131134 DXD131128:DXD131134 EGZ131128:EGZ131134 EQV131128:EQV131134 FAR131128:FAR131134 FKN131128:FKN131134 FUJ131128:FUJ131134 GEF131128:GEF131134 GOB131128:GOB131134 GXX131128:GXX131134 HHT131128:HHT131134 HRP131128:HRP131134 IBL131128:IBL131134 ILH131128:ILH131134 IVD131128:IVD131134 JEZ131128:JEZ131134 JOV131128:JOV131134 JYR131128:JYR131134 KIN131128:KIN131134 KSJ131128:KSJ131134 LCF131128:LCF131134 LMB131128:LMB131134 LVX131128:LVX131134 MFT131128:MFT131134 MPP131128:MPP131134 MZL131128:MZL131134 NJH131128:NJH131134 NTD131128:NTD131134 OCZ131128:OCZ131134 OMV131128:OMV131134 OWR131128:OWR131134 PGN131128:PGN131134 PQJ131128:PQJ131134 QAF131128:QAF131134 QKB131128:QKB131134 QTX131128:QTX131134 RDT131128:RDT131134 RNP131128:RNP131134 RXL131128:RXL131134 SHH131128:SHH131134 SRD131128:SRD131134 TAZ131128:TAZ131134 TKV131128:TKV131134 TUR131128:TUR131134 UEN131128:UEN131134 UOJ131128:UOJ131134 UYF131128:UYF131134 VIB131128:VIB131134 VRX131128:VRX131134 WBT131128:WBT131134 WLP131128:WLP131134 WVL131128:WVL131134 D196664:D196670 IZ196664:IZ196670 SV196664:SV196670 ACR196664:ACR196670 AMN196664:AMN196670 AWJ196664:AWJ196670 BGF196664:BGF196670 BQB196664:BQB196670 BZX196664:BZX196670 CJT196664:CJT196670 CTP196664:CTP196670 DDL196664:DDL196670 DNH196664:DNH196670 DXD196664:DXD196670 EGZ196664:EGZ196670 EQV196664:EQV196670 FAR196664:FAR196670 FKN196664:FKN196670 FUJ196664:FUJ196670 GEF196664:GEF196670 GOB196664:GOB196670 GXX196664:GXX196670 HHT196664:HHT196670 HRP196664:HRP196670 IBL196664:IBL196670 ILH196664:ILH196670 IVD196664:IVD196670 JEZ196664:JEZ196670 JOV196664:JOV196670 JYR196664:JYR196670 KIN196664:KIN196670 KSJ196664:KSJ196670 LCF196664:LCF196670 LMB196664:LMB196670 LVX196664:LVX196670 MFT196664:MFT196670 MPP196664:MPP196670 MZL196664:MZL196670 NJH196664:NJH196670 NTD196664:NTD196670 OCZ196664:OCZ196670 OMV196664:OMV196670 OWR196664:OWR196670 PGN196664:PGN196670 PQJ196664:PQJ196670 QAF196664:QAF196670 QKB196664:QKB196670 QTX196664:QTX196670 RDT196664:RDT196670 RNP196664:RNP196670 RXL196664:RXL196670 SHH196664:SHH196670 SRD196664:SRD196670 TAZ196664:TAZ196670 TKV196664:TKV196670 TUR196664:TUR196670 UEN196664:UEN196670 UOJ196664:UOJ196670 UYF196664:UYF196670 VIB196664:VIB196670 VRX196664:VRX196670 WBT196664:WBT196670 WLP196664:WLP196670 WVL196664:WVL196670 D262200:D262206 IZ262200:IZ262206 SV262200:SV262206 ACR262200:ACR262206 AMN262200:AMN262206 AWJ262200:AWJ262206 BGF262200:BGF262206 BQB262200:BQB262206 BZX262200:BZX262206 CJT262200:CJT262206 CTP262200:CTP262206 DDL262200:DDL262206 DNH262200:DNH262206 DXD262200:DXD262206 EGZ262200:EGZ262206 EQV262200:EQV262206 FAR262200:FAR262206 FKN262200:FKN262206 FUJ262200:FUJ262206 GEF262200:GEF262206 GOB262200:GOB262206 GXX262200:GXX262206 HHT262200:HHT262206 HRP262200:HRP262206 IBL262200:IBL262206 ILH262200:ILH262206 IVD262200:IVD262206 JEZ262200:JEZ262206 JOV262200:JOV262206 JYR262200:JYR262206 KIN262200:KIN262206 KSJ262200:KSJ262206 LCF262200:LCF262206 LMB262200:LMB262206 LVX262200:LVX262206 MFT262200:MFT262206 MPP262200:MPP262206 MZL262200:MZL262206 NJH262200:NJH262206 NTD262200:NTD262206 OCZ262200:OCZ262206 OMV262200:OMV262206 OWR262200:OWR262206 PGN262200:PGN262206 PQJ262200:PQJ262206 QAF262200:QAF262206 QKB262200:QKB262206 QTX262200:QTX262206 RDT262200:RDT262206 RNP262200:RNP262206 RXL262200:RXL262206 SHH262200:SHH262206 SRD262200:SRD262206 TAZ262200:TAZ262206 TKV262200:TKV262206 TUR262200:TUR262206 UEN262200:UEN262206 UOJ262200:UOJ262206 UYF262200:UYF262206 VIB262200:VIB262206 VRX262200:VRX262206 WBT262200:WBT262206 WLP262200:WLP262206 WVL262200:WVL262206 D327736:D327742 IZ327736:IZ327742 SV327736:SV327742 ACR327736:ACR327742 AMN327736:AMN327742 AWJ327736:AWJ327742 BGF327736:BGF327742 BQB327736:BQB327742 BZX327736:BZX327742 CJT327736:CJT327742 CTP327736:CTP327742 DDL327736:DDL327742 DNH327736:DNH327742 DXD327736:DXD327742 EGZ327736:EGZ327742 EQV327736:EQV327742 FAR327736:FAR327742 FKN327736:FKN327742 FUJ327736:FUJ327742 GEF327736:GEF327742 GOB327736:GOB327742 GXX327736:GXX327742 HHT327736:HHT327742 HRP327736:HRP327742 IBL327736:IBL327742 ILH327736:ILH327742 IVD327736:IVD327742 JEZ327736:JEZ327742 JOV327736:JOV327742 JYR327736:JYR327742 KIN327736:KIN327742 KSJ327736:KSJ327742 LCF327736:LCF327742 LMB327736:LMB327742 LVX327736:LVX327742 MFT327736:MFT327742 MPP327736:MPP327742 MZL327736:MZL327742 NJH327736:NJH327742 NTD327736:NTD327742 OCZ327736:OCZ327742 OMV327736:OMV327742 OWR327736:OWR327742 PGN327736:PGN327742 PQJ327736:PQJ327742 QAF327736:QAF327742 QKB327736:QKB327742 QTX327736:QTX327742 RDT327736:RDT327742 RNP327736:RNP327742 RXL327736:RXL327742 SHH327736:SHH327742 SRD327736:SRD327742 TAZ327736:TAZ327742 TKV327736:TKV327742 TUR327736:TUR327742 UEN327736:UEN327742 UOJ327736:UOJ327742 UYF327736:UYF327742 VIB327736:VIB327742 VRX327736:VRX327742 WBT327736:WBT327742 WLP327736:WLP327742 WVL327736:WVL327742 D393272:D393278 IZ393272:IZ393278 SV393272:SV393278 ACR393272:ACR393278 AMN393272:AMN393278 AWJ393272:AWJ393278 BGF393272:BGF393278 BQB393272:BQB393278 BZX393272:BZX393278 CJT393272:CJT393278 CTP393272:CTP393278 DDL393272:DDL393278 DNH393272:DNH393278 DXD393272:DXD393278 EGZ393272:EGZ393278 EQV393272:EQV393278 FAR393272:FAR393278 FKN393272:FKN393278 FUJ393272:FUJ393278 GEF393272:GEF393278 GOB393272:GOB393278 GXX393272:GXX393278 HHT393272:HHT393278 HRP393272:HRP393278 IBL393272:IBL393278 ILH393272:ILH393278 IVD393272:IVD393278 JEZ393272:JEZ393278 JOV393272:JOV393278 JYR393272:JYR393278 KIN393272:KIN393278 KSJ393272:KSJ393278 LCF393272:LCF393278 LMB393272:LMB393278 LVX393272:LVX393278 MFT393272:MFT393278 MPP393272:MPP393278 MZL393272:MZL393278 NJH393272:NJH393278 NTD393272:NTD393278 OCZ393272:OCZ393278 OMV393272:OMV393278 OWR393272:OWR393278 PGN393272:PGN393278 PQJ393272:PQJ393278 QAF393272:QAF393278 QKB393272:QKB393278 QTX393272:QTX393278 RDT393272:RDT393278 RNP393272:RNP393278 RXL393272:RXL393278 SHH393272:SHH393278 SRD393272:SRD393278 TAZ393272:TAZ393278 TKV393272:TKV393278 TUR393272:TUR393278 UEN393272:UEN393278 UOJ393272:UOJ393278 UYF393272:UYF393278 VIB393272:VIB393278 VRX393272:VRX393278 WBT393272:WBT393278 WLP393272:WLP393278 WVL393272:WVL393278 D458808:D458814 IZ458808:IZ458814 SV458808:SV458814 ACR458808:ACR458814 AMN458808:AMN458814 AWJ458808:AWJ458814 BGF458808:BGF458814 BQB458808:BQB458814 BZX458808:BZX458814 CJT458808:CJT458814 CTP458808:CTP458814 DDL458808:DDL458814 DNH458808:DNH458814 DXD458808:DXD458814 EGZ458808:EGZ458814 EQV458808:EQV458814 FAR458808:FAR458814 FKN458808:FKN458814 FUJ458808:FUJ458814 GEF458808:GEF458814 GOB458808:GOB458814 GXX458808:GXX458814 HHT458808:HHT458814 HRP458808:HRP458814 IBL458808:IBL458814 ILH458808:ILH458814 IVD458808:IVD458814 JEZ458808:JEZ458814 JOV458808:JOV458814 JYR458808:JYR458814 KIN458808:KIN458814 KSJ458808:KSJ458814 LCF458808:LCF458814 LMB458808:LMB458814 LVX458808:LVX458814 MFT458808:MFT458814 MPP458808:MPP458814 MZL458808:MZL458814 NJH458808:NJH458814 NTD458808:NTD458814 OCZ458808:OCZ458814 OMV458808:OMV458814 OWR458808:OWR458814 PGN458808:PGN458814 PQJ458808:PQJ458814 QAF458808:QAF458814 QKB458808:QKB458814 QTX458808:QTX458814 RDT458808:RDT458814 RNP458808:RNP458814 RXL458808:RXL458814 SHH458808:SHH458814 SRD458808:SRD458814 TAZ458808:TAZ458814 TKV458808:TKV458814 TUR458808:TUR458814 UEN458808:UEN458814 UOJ458808:UOJ458814 UYF458808:UYF458814 VIB458808:VIB458814 VRX458808:VRX458814 WBT458808:WBT458814 WLP458808:WLP458814 WVL458808:WVL458814 D524344:D524350 IZ524344:IZ524350 SV524344:SV524350 ACR524344:ACR524350 AMN524344:AMN524350 AWJ524344:AWJ524350 BGF524344:BGF524350 BQB524344:BQB524350 BZX524344:BZX524350 CJT524344:CJT524350 CTP524344:CTP524350 DDL524344:DDL524350 DNH524344:DNH524350 DXD524344:DXD524350 EGZ524344:EGZ524350 EQV524344:EQV524350 FAR524344:FAR524350 FKN524344:FKN524350 FUJ524344:FUJ524350 GEF524344:GEF524350 GOB524344:GOB524350 GXX524344:GXX524350 HHT524344:HHT524350 HRP524344:HRP524350 IBL524344:IBL524350 ILH524344:ILH524350 IVD524344:IVD524350 JEZ524344:JEZ524350 JOV524344:JOV524350 JYR524344:JYR524350 KIN524344:KIN524350 KSJ524344:KSJ524350 LCF524344:LCF524350 LMB524344:LMB524350 LVX524344:LVX524350 MFT524344:MFT524350 MPP524344:MPP524350 MZL524344:MZL524350 NJH524344:NJH524350 NTD524344:NTD524350 OCZ524344:OCZ524350 OMV524344:OMV524350 OWR524344:OWR524350 PGN524344:PGN524350 PQJ524344:PQJ524350 QAF524344:QAF524350 QKB524344:QKB524350 QTX524344:QTX524350 RDT524344:RDT524350 RNP524344:RNP524350 RXL524344:RXL524350 SHH524344:SHH524350 SRD524344:SRD524350 TAZ524344:TAZ524350 TKV524344:TKV524350 TUR524344:TUR524350 UEN524344:UEN524350 UOJ524344:UOJ524350 UYF524344:UYF524350 VIB524344:VIB524350 VRX524344:VRX524350 WBT524344:WBT524350 WLP524344:WLP524350 WVL524344:WVL524350 D589880:D589886 IZ589880:IZ589886 SV589880:SV589886 ACR589880:ACR589886 AMN589880:AMN589886 AWJ589880:AWJ589886 BGF589880:BGF589886 BQB589880:BQB589886 BZX589880:BZX589886 CJT589880:CJT589886 CTP589880:CTP589886 DDL589880:DDL589886 DNH589880:DNH589886 DXD589880:DXD589886 EGZ589880:EGZ589886 EQV589880:EQV589886 FAR589880:FAR589886 FKN589880:FKN589886 FUJ589880:FUJ589886 GEF589880:GEF589886 GOB589880:GOB589886 GXX589880:GXX589886 HHT589880:HHT589886 HRP589880:HRP589886 IBL589880:IBL589886 ILH589880:ILH589886 IVD589880:IVD589886 JEZ589880:JEZ589886 JOV589880:JOV589886 JYR589880:JYR589886 KIN589880:KIN589886 KSJ589880:KSJ589886 LCF589880:LCF589886 LMB589880:LMB589886 LVX589880:LVX589886 MFT589880:MFT589886 MPP589880:MPP589886 MZL589880:MZL589886 NJH589880:NJH589886 NTD589880:NTD589886 OCZ589880:OCZ589886 OMV589880:OMV589886 OWR589880:OWR589886 PGN589880:PGN589886 PQJ589880:PQJ589886 QAF589880:QAF589886 QKB589880:QKB589886 QTX589880:QTX589886 RDT589880:RDT589886 RNP589880:RNP589886 RXL589880:RXL589886 SHH589880:SHH589886 SRD589880:SRD589886 TAZ589880:TAZ589886 TKV589880:TKV589886 TUR589880:TUR589886 UEN589880:UEN589886 UOJ589880:UOJ589886 UYF589880:UYF589886 VIB589880:VIB589886 VRX589880:VRX589886 WBT589880:WBT589886 WLP589880:WLP589886 WVL589880:WVL589886 D655416:D655422 IZ655416:IZ655422 SV655416:SV655422 ACR655416:ACR655422 AMN655416:AMN655422 AWJ655416:AWJ655422 BGF655416:BGF655422 BQB655416:BQB655422 BZX655416:BZX655422 CJT655416:CJT655422 CTP655416:CTP655422 DDL655416:DDL655422 DNH655416:DNH655422 DXD655416:DXD655422 EGZ655416:EGZ655422 EQV655416:EQV655422 FAR655416:FAR655422 FKN655416:FKN655422 FUJ655416:FUJ655422 GEF655416:GEF655422 GOB655416:GOB655422 GXX655416:GXX655422 HHT655416:HHT655422 HRP655416:HRP655422 IBL655416:IBL655422 ILH655416:ILH655422 IVD655416:IVD655422 JEZ655416:JEZ655422 JOV655416:JOV655422 JYR655416:JYR655422 KIN655416:KIN655422 KSJ655416:KSJ655422 LCF655416:LCF655422 LMB655416:LMB655422 LVX655416:LVX655422 MFT655416:MFT655422 MPP655416:MPP655422 MZL655416:MZL655422 NJH655416:NJH655422 NTD655416:NTD655422 OCZ655416:OCZ655422 OMV655416:OMV655422 OWR655416:OWR655422 PGN655416:PGN655422 PQJ655416:PQJ655422 QAF655416:QAF655422 QKB655416:QKB655422 QTX655416:QTX655422 RDT655416:RDT655422 RNP655416:RNP655422 RXL655416:RXL655422 SHH655416:SHH655422 SRD655416:SRD655422 TAZ655416:TAZ655422 TKV655416:TKV655422 TUR655416:TUR655422 UEN655416:UEN655422 UOJ655416:UOJ655422 UYF655416:UYF655422 VIB655416:VIB655422 VRX655416:VRX655422 WBT655416:WBT655422 WLP655416:WLP655422 WVL655416:WVL655422 D720952:D720958 IZ720952:IZ720958 SV720952:SV720958 ACR720952:ACR720958 AMN720952:AMN720958 AWJ720952:AWJ720958 BGF720952:BGF720958 BQB720952:BQB720958 BZX720952:BZX720958 CJT720952:CJT720958 CTP720952:CTP720958 DDL720952:DDL720958 DNH720952:DNH720958 DXD720952:DXD720958 EGZ720952:EGZ720958 EQV720952:EQV720958 FAR720952:FAR720958 FKN720952:FKN720958 FUJ720952:FUJ720958 GEF720952:GEF720958 GOB720952:GOB720958 GXX720952:GXX720958 HHT720952:HHT720958 HRP720952:HRP720958 IBL720952:IBL720958 ILH720952:ILH720958 IVD720952:IVD720958 JEZ720952:JEZ720958 JOV720952:JOV720958 JYR720952:JYR720958 KIN720952:KIN720958 KSJ720952:KSJ720958 LCF720952:LCF720958 LMB720952:LMB720958 LVX720952:LVX720958 MFT720952:MFT720958 MPP720952:MPP720958 MZL720952:MZL720958 NJH720952:NJH720958 NTD720952:NTD720958 OCZ720952:OCZ720958 OMV720952:OMV720958 OWR720952:OWR720958 PGN720952:PGN720958 PQJ720952:PQJ720958 QAF720952:QAF720958 QKB720952:QKB720958 QTX720952:QTX720958 RDT720952:RDT720958 RNP720952:RNP720958 RXL720952:RXL720958 SHH720952:SHH720958 SRD720952:SRD720958 TAZ720952:TAZ720958 TKV720952:TKV720958 TUR720952:TUR720958 UEN720952:UEN720958 UOJ720952:UOJ720958 UYF720952:UYF720958 VIB720952:VIB720958 VRX720952:VRX720958 WBT720952:WBT720958 WLP720952:WLP720958 WVL720952:WVL720958 D786488:D786494 IZ786488:IZ786494 SV786488:SV786494 ACR786488:ACR786494 AMN786488:AMN786494 AWJ786488:AWJ786494 BGF786488:BGF786494 BQB786488:BQB786494 BZX786488:BZX786494 CJT786488:CJT786494 CTP786488:CTP786494 DDL786488:DDL786494 DNH786488:DNH786494 DXD786488:DXD786494 EGZ786488:EGZ786494 EQV786488:EQV786494 FAR786488:FAR786494 FKN786488:FKN786494 FUJ786488:FUJ786494 GEF786488:GEF786494 GOB786488:GOB786494 GXX786488:GXX786494 HHT786488:HHT786494 HRP786488:HRP786494 IBL786488:IBL786494 ILH786488:ILH786494 IVD786488:IVD786494 JEZ786488:JEZ786494 JOV786488:JOV786494 JYR786488:JYR786494 KIN786488:KIN786494 KSJ786488:KSJ786494 LCF786488:LCF786494 LMB786488:LMB786494 LVX786488:LVX786494 MFT786488:MFT786494 MPP786488:MPP786494 MZL786488:MZL786494 NJH786488:NJH786494 NTD786488:NTD786494 OCZ786488:OCZ786494 OMV786488:OMV786494 OWR786488:OWR786494 PGN786488:PGN786494 PQJ786488:PQJ786494 QAF786488:QAF786494 QKB786488:QKB786494 QTX786488:QTX786494 RDT786488:RDT786494 RNP786488:RNP786494 RXL786488:RXL786494 SHH786488:SHH786494 SRD786488:SRD786494 TAZ786488:TAZ786494 TKV786488:TKV786494 TUR786488:TUR786494 UEN786488:UEN786494 UOJ786488:UOJ786494 UYF786488:UYF786494 VIB786488:VIB786494 VRX786488:VRX786494 WBT786488:WBT786494 WLP786488:WLP786494 WVL786488:WVL786494 D852024:D852030 IZ852024:IZ852030 SV852024:SV852030 ACR852024:ACR852030 AMN852024:AMN852030 AWJ852024:AWJ852030 BGF852024:BGF852030 BQB852024:BQB852030 BZX852024:BZX852030 CJT852024:CJT852030 CTP852024:CTP852030 DDL852024:DDL852030 DNH852024:DNH852030 DXD852024:DXD852030 EGZ852024:EGZ852030 EQV852024:EQV852030 FAR852024:FAR852030 FKN852024:FKN852030 FUJ852024:FUJ852030 GEF852024:GEF852030 GOB852024:GOB852030 GXX852024:GXX852030 HHT852024:HHT852030 HRP852024:HRP852030 IBL852024:IBL852030 ILH852024:ILH852030 IVD852024:IVD852030 JEZ852024:JEZ852030 JOV852024:JOV852030 JYR852024:JYR852030 KIN852024:KIN852030 KSJ852024:KSJ852030 LCF852024:LCF852030 LMB852024:LMB852030 LVX852024:LVX852030 MFT852024:MFT852030 MPP852024:MPP852030 MZL852024:MZL852030 NJH852024:NJH852030 NTD852024:NTD852030 OCZ852024:OCZ852030 OMV852024:OMV852030 OWR852024:OWR852030 PGN852024:PGN852030 PQJ852024:PQJ852030 QAF852024:QAF852030 QKB852024:QKB852030 QTX852024:QTX852030 RDT852024:RDT852030 RNP852024:RNP852030 RXL852024:RXL852030 SHH852024:SHH852030 SRD852024:SRD852030 TAZ852024:TAZ852030 TKV852024:TKV852030 TUR852024:TUR852030 UEN852024:UEN852030 UOJ852024:UOJ852030 UYF852024:UYF852030 VIB852024:VIB852030 VRX852024:VRX852030 WBT852024:WBT852030 WLP852024:WLP852030 WVL852024:WVL852030 D917560:D917566 IZ917560:IZ917566 SV917560:SV917566 ACR917560:ACR917566 AMN917560:AMN917566 AWJ917560:AWJ917566 BGF917560:BGF917566 BQB917560:BQB917566 BZX917560:BZX917566 CJT917560:CJT917566 CTP917560:CTP917566 DDL917560:DDL917566 DNH917560:DNH917566 DXD917560:DXD917566 EGZ917560:EGZ917566 EQV917560:EQV917566 FAR917560:FAR917566 FKN917560:FKN917566 FUJ917560:FUJ917566 GEF917560:GEF917566 GOB917560:GOB917566 GXX917560:GXX917566 HHT917560:HHT917566 HRP917560:HRP917566 IBL917560:IBL917566 ILH917560:ILH917566 IVD917560:IVD917566 JEZ917560:JEZ917566 JOV917560:JOV917566 JYR917560:JYR917566 KIN917560:KIN917566 KSJ917560:KSJ917566 LCF917560:LCF917566 LMB917560:LMB917566 LVX917560:LVX917566 MFT917560:MFT917566 MPP917560:MPP917566 MZL917560:MZL917566 NJH917560:NJH917566 NTD917560:NTD917566 OCZ917560:OCZ917566 OMV917560:OMV917566 OWR917560:OWR917566 PGN917560:PGN917566 PQJ917560:PQJ917566 QAF917560:QAF917566 QKB917560:QKB917566 QTX917560:QTX917566 RDT917560:RDT917566 RNP917560:RNP917566 RXL917560:RXL917566 SHH917560:SHH917566 SRD917560:SRD917566 TAZ917560:TAZ917566 TKV917560:TKV917566 TUR917560:TUR917566 UEN917560:UEN917566 UOJ917560:UOJ917566 UYF917560:UYF917566 VIB917560:VIB917566 VRX917560:VRX917566 WBT917560:WBT917566 WLP917560:WLP917566 WVL917560:WVL917566 D983096:D983102 IZ983096:IZ983102 SV983096:SV983102 ACR983096:ACR983102 AMN983096:AMN983102 AWJ983096:AWJ983102 BGF983096:BGF983102 BQB983096:BQB983102 BZX983096:BZX983102 CJT983096:CJT983102 CTP983096:CTP983102 DDL983096:DDL983102 DNH983096:DNH983102 DXD983096:DXD983102 EGZ983096:EGZ983102 EQV983096:EQV983102 FAR983096:FAR983102 FKN983096:FKN983102 FUJ983096:FUJ983102 GEF983096:GEF983102 GOB983096:GOB983102 GXX983096:GXX983102 HHT983096:HHT983102 HRP983096:HRP983102 IBL983096:IBL983102 ILH983096:ILH983102 IVD983096:IVD983102 JEZ983096:JEZ983102 JOV983096:JOV983102 JYR983096:JYR983102 KIN983096:KIN983102 KSJ983096:KSJ983102 LCF983096:LCF983102 LMB983096:LMB983102 LVX983096:LVX983102 MFT983096:MFT983102 MPP983096:MPP983102 MZL983096:MZL983102 NJH983096:NJH983102 NTD983096:NTD983102 OCZ983096:OCZ983102 OMV983096:OMV983102 OWR983096:OWR983102 PGN983096:PGN983102 PQJ983096:PQJ983102 QAF983096:QAF983102 QKB983096:QKB983102 QTX983096:QTX983102 RDT983096:RDT983102 RNP983096:RNP983102 RXL983096:RXL983102 SHH983096:SHH983102 SRD983096:SRD983102 TAZ983096:TAZ983102 TKV983096:TKV983102 TUR983096:TUR983102 UEN983096:UEN983102 UOJ983096:UOJ983102 UYF983096:UYF983102 VIB983096:VIB983102 VRX983096:VRX983102 WBT983096:WBT983102 WLP983096:WLP983102 WVL983096:WVL983102 WVL27:WVL32 O27:O32 JK27:JK32 TG27:TG32 ADC27:ADC32 AMY27:AMY32 AWU27:AWU32 BGQ27:BGQ32 BQM27:BQM32 CAI27:CAI32 CKE27:CKE32 CUA27:CUA32 DDW27:DDW32 DNS27:DNS32 DXO27:DXO32 EHK27:EHK32 ERG27:ERG32 FBC27:FBC32 FKY27:FKY32 FUU27:FUU32 GEQ27:GEQ32 GOM27:GOM32 GYI27:GYI32 HIE27:HIE32 HSA27:HSA32 IBW27:IBW32 ILS27:ILS32 IVO27:IVO32 JFK27:JFK32 JPG27:JPG32 JZC27:JZC32 KIY27:KIY32 KSU27:KSU32 LCQ27:LCQ32 LMM27:LMM32 LWI27:LWI32 MGE27:MGE32 MQA27:MQA32 MZW27:MZW32 NJS27:NJS32 NTO27:NTO32 ODK27:ODK32 ONG27:ONG32 OXC27:OXC32 PGY27:PGY32 PQU27:PQU32 QAQ27:QAQ32 QKM27:QKM32 QUI27:QUI32 REE27:REE32 ROA27:ROA32 RXW27:RXW32 SHS27:SHS32 SRO27:SRO32 TBK27:TBK32 TLG27:TLG32 TVC27:TVC32 UEY27:UEY32 UOU27:UOU32 UYQ27:UYQ32 VIM27:VIM32 VSI27:VSI32 WCE27:WCE32 WMA27:WMA32 O65590 JK65590 TG65590 ADC65590 AMY65590 AWU65590 BGQ65590 BQM65590 CAI65590 CKE65590 CUA65590 DDW65590 DNS65590 DXO65590 EHK65590 ERG65590 FBC65590 FKY65590 FUU65590 GEQ65590 GOM65590 GYI65590 HIE65590 HSA65590 IBW65590 ILS65590 IVO65590 JFK65590 JPG65590 JZC65590 KIY65590 KSU65590 LCQ65590 LMM65590 LWI65590 MGE65590 MQA65590 MZW65590 NJS65590 NTO65590 ODK65590 ONG65590 OXC65590 PGY65590 PQU65590 QAQ65590 QKM65590 QUI65590 REE65590 ROA65590 RXW65590 SHS65590 SRO65590 TBK65590 TLG65590 TVC65590 UEY65590 UOU65590 UYQ65590 VIM65590 VSI65590 WCE65590 WMA65590 WVW65590 O131126 JK131126 TG131126 ADC131126 AMY131126 AWU131126 BGQ131126 BQM131126 CAI131126 CKE131126 CUA131126 DDW131126 DNS131126 DXO131126 EHK131126 ERG131126 FBC131126 FKY131126 FUU131126 GEQ131126 GOM131126 GYI131126 HIE131126 HSA131126 IBW131126 ILS131126 IVO131126 JFK131126 JPG131126 JZC131126 KIY131126 KSU131126 LCQ131126 LMM131126 LWI131126 MGE131126 MQA131126 MZW131126 NJS131126 NTO131126 ODK131126 ONG131126 OXC131126 PGY131126 PQU131126 QAQ131126 QKM131126 QUI131126 REE131126 ROA131126 RXW131126 SHS131126 SRO131126 TBK131126 TLG131126 TVC131126 UEY131126 UOU131126 UYQ131126 VIM131126 VSI131126 WCE131126 WMA131126 WVW131126 O196662 JK196662 TG196662 ADC196662 AMY196662 AWU196662 BGQ196662 BQM196662 CAI196662 CKE196662 CUA196662 DDW196662 DNS196662 DXO196662 EHK196662 ERG196662 FBC196662 FKY196662 FUU196662 GEQ196662 GOM196662 GYI196662 HIE196662 HSA196662 IBW196662 ILS196662 IVO196662 JFK196662 JPG196662 JZC196662 KIY196662 KSU196662 LCQ196662 LMM196662 LWI196662 MGE196662 MQA196662 MZW196662 NJS196662 NTO196662 ODK196662 ONG196662 OXC196662 PGY196662 PQU196662 QAQ196662 QKM196662 QUI196662 REE196662 ROA196662 RXW196662 SHS196662 SRO196662 TBK196662 TLG196662 TVC196662 UEY196662 UOU196662 UYQ196662 VIM196662 VSI196662 WCE196662 WMA196662 WVW196662 O262198 JK262198 TG262198 ADC262198 AMY262198 AWU262198 BGQ262198 BQM262198 CAI262198 CKE262198 CUA262198 DDW262198 DNS262198 DXO262198 EHK262198 ERG262198 FBC262198 FKY262198 FUU262198 GEQ262198 GOM262198 GYI262198 HIE262198 HSA262198 IBW262198 ILS262198 IVO262198 JFK262198 JPG262198 JZC262198 KIY262198 KSU262198 LCQ262198 LMM262198 LWI262198 MGE262198 MQA262198 MZW262198 NJS262198 NTO262198 ODK262198 ONG262198 OXC262198 PGY262198 PQU262198 QAQ262198 QKM262198 QUI262198 REE262198 ROA262198 RXW262198 SHS262198 SRO262198 TBK262198 TLG262198 TVC262198 UEY262198 UOU262198 UYQ262198 VIM262198 VSI262198 WCE262198 WMA262198 WVW262198 O327734 JK327734 TG327734 ADC327734 AMY327734 AWU327734 BGQ327734 BQM327734 CAI327734 CKE327734 CUA327734 DDW327734 DNS327734 DXO327734 EHK327734 ERG327734 FBC327734 FKY327734 FUU327734 GEQ327734 GOM327734 GYI327734 HIE327734 HSA327734 IBW327734 ILS327734 IVO327734 JFK327734 JPG327734 JZC327734 KIY327734 KSU327734 LCQ327734 LMM327734 LWI327734 MGE327734 MQA327734 MZW327734 NJS327734 NTO327734 ODK327734 ONG327734 OXC327734 PGY327734 PQU327734 QAQ327734 QKM327734 QUI327734 REE327734 ROA327734 RXW327734 SHS327734 SRO327734 TBK327734 TLG327734 TVC327734 UEY327734 UOU327734 UYQ327734 VIM327734 VSI327734 WCE327734 WMA327734 WVW327734 O393270 JK393270 TG393270 ADC393270 AMY393270 AWU393270 BGQ393270 BQM393270 CAI393270 CKE393270 CUA393270 DDW393270 DNS393270 DXO393270 EHK393270 ERG393270 FBC393270 FKY393270 FUU393270 GEQ393270 GOM393270 GYI393270 HIE393270 HSA393270 IBW393270 ILS393270 IVO393270 JFK393270 JPG393270 JZC393270 KIY393270 KSU393270 LCQ393270 LMM393270 LWI393270 MGE393270 MQA393270 MZW393270 NJS393270 NTO393270 ODK393270 ONG393270 OXC393270 PGY393270 PQU393270 QAQ393270 QKM393270 QUI393270 REE393270 ROA393270 RXW393270 SHS393270 SRO393270 TBK393270 TLG393270 TVC393270 UEY393270 UOU393270 UYQ393270 VIM393270 VSI393270 WCE393270 WMA393270 WVW393270 O458806 JK458806 TG458806 ADC458806 AMY458806 AWU458806 BGQ458806 BQM458806 CAI458806 CKE458806 CUA458806 DDW458806 DNS458806 DXO458806 EHK458806 ERG458806 FBC458806 FKY458806 FUU458806 GEQ458806 GOM458806 GYI458806 HIE458806 HSA458806 IBW458806 ILS458806 IVO458806 JFK458806 JPG458806 JZC458806 KIY458806 KSU458806 LCQ458806 LMM458806 LWI458806 MGE458806 MQA458806 MZW458806 NJS458806 NTO458806 ODK458806 ONG458806 OXC458806 PGY458806 PQU458806 QAQ458806 QKM458806 QUI458806 REE458806 ROA458806 RXW458806 SHS458806 SRO458806 TBK458806 TLG458806 TVC458806 UEY458806 UOU458806 UYQ458806 VIM458806 VSI458806 WCE458806 WMA458806 WVW458806 O524342 JK524342 TG524342 ADC524342 AMY524342 AWU524342 BGQ524342 BQM524342 CAI524342 CKE524342 CUA524342 DDW524342 DNS524342 DXO524342 EHK524342 ERG524342 FBC524342 FKY524342 FUU524342 GEQ524342 GOM524342 GYI524342 HIE524342 HSA524342 IBW524342 ILS524342 IVO524342 JFK524342 JPG524342 JZC524342 KIY524342 KSU524342 LCQ524342 LMM524342 LWI524342 MGE524342 MQA524342 MZW524342 NJS524342 NTO524342 ODK524342 ONG524342 OXC524342 PGY524342 PQU524342 QAQ524342 QKM524342 QUI524342 REE524342 ROA524342 RXW524342 SHS524342 SRO524342 TBK524342 TLG524342 TVC524342 UEY524342 UOU524342 UYQ524342 VIM524342 VSI524342 WCE524342 WMA524342 WVW524342 O589878 JK589878 TG589878 ADC589878 AMY589878 AWU589878 BGQ589878 BQM589878 CAI589878 CKE589878 CUA589878 DDW589878 DNS589878 DXO589878 EHK589878 ERG589878 FBC589878 FKY589878 FUU589878 GEQ589878 GOM589878 GYI589878 HIE589878 HSA589878 IBW589878 ILS589878 IVO589878 JFK589878 JPG589878 JZC589878 KIY589878 KSU589878 LCQ589878 LMM589878 LWI589878 MGE589878 MQA589878 MZW589878 NJS589878 NTO589878 ODK589878 ONG589878 OXC589878 PGY589878 PQU589878 QAQ589878 QKM589878 QUI589878 REE589878 ROA589878 RXW589878 SHS589878 SRO589878 TBK589878 TLG589878 TVC589878 UEY589878 UOU589878 UYQ589878 VIM589878 VSI589878 WCE589878 WMA589878 WVW589878 O655414 JK655414 TG655414 ADC655414 AMY655414 AWU655414 BGQ655414 BQM655414 CAI655414 CKE655414 CUA655414 DDW655414 DNS655414 DXO655414 EHK655414 ERG655414 FBC655414 FKY655414 FUU655414 GEQ655414 GOM655414 GYI655414 HIE655414 HSA655414 IBW655414 ILS655414 IVO655414 JFK655414 JPG655414 JZC655414 KIY655414 KSU655414 LCQ655414 LMM655414 LWI655414 MGE655414 MQA655414 MZW655414 NJS655414 NTO655414 ODK655414 ONG655414 OXC655414 PGY655414 PQU655414 QAQ655414 QKM655414 QUI655414 REE655414 ROA655414 RXW655414 SHS655414 SRO655414 TBK655414 TLG655414 TVC655414 UEY655414 UOU655414 UYQ655414 VIM655414 VSI655414 WCE655414 WMA655414 WVW655414 O720950 JK720950 TG720950 ADC720950 AMY720950 AWU720950 BGQ720950 BQM720950 CAI720950 CKE720950 CUA720950 DDW720950 DNS720950 DXO720950 EHK720950 ERG720950 FBC720950 FKY720950 FUU720950 GEQ720950 GOM720950 GYI720950 HIE720950 HSA720950 IBW720950 ILS720950 IVO720950 JFK720950 JPG720950 JZC720950 KIY720950 KSU720950 LCQ720950 LMM720950 LWI720950 MGE720950 MQA720950 MZW720950 NJS720950 NTO720950 ODK720950 ONG720950 OXC720950 PGY720950 PQU720950 QAQ720950 QKM720950 QUI720950 REE720950 ROA720950 RXW720950 SHS720950 SRO720950 TBK720950 TLG720950 TVC720950 UEY720950 UOU720950 UYQ720950 VIM720950 VSI720950 WCE720950 WMA720950 WVW720950 O786486 JK786486 TG786486 ADC786486 AMY786486 AWU786486 BGQ786486 BQM786486 CAI786486 CKE786486 CUA786486 DDW786486 DNS786486 DXO786486 EHK786486 ERG786486 FBC786486 FKY786486 FUU786486 GEQ786486 GOM786486 GYI786486 HIE786486 HSA786486 IBW786486 ILS786486 IVO786486 JFK786486 JPG786486 JZC786486 KIY786486 KSU786486 LCQ786486 LMM786486 LWI786486 MGE786486 MQA786486 MZW786486 NJS786486 NTO786486 ODK786486 ONG786486 OXC786486 PGY786486 PQU786486 QAQ786486 QKM786486 QUI786486 REE786486 ROA786486 RXW786486 SHS786486 SRO786486 TBK786486 TLG786486 TVC786486 UEY786486 UOU786486 UYQ786486 VIM786486 VSI786486 WCE786486 WMA786486 WVW786486 O852022 JK852022 TG852022 ADC852022 AMY852022 AWU852022 BGQ852022 BQM852022 CAI852022 CKE852022 CUA852022 DDW852022 DNS852022 DXO852022 EHK852022 ERG852022 FBC852022 FKY852022 FUU852022 GEQ852022 GOM852022 GYI852022 HIE852022 HSA852022 IBW852022 ILS852022 IVO852022 JFK852022 JPG852022 JZC852022 KIY852022 KSU852022 LCQ852022 LMM852022 LWI852022 MGE852022 MQA852022 MZW852022 NJS852022 NTO852022 ODK852022 ONG852022 OXC852022 PGY852022 PQU852022 QAQ852022 QKM852022 QUI852022 REE852022 ROA852022 RXW852022 SHS852022 SRO852022 TBK852022 TLG852022 TVC852022 UEY852022 UOU852022 UYQ852022 VIM852022 VSI852022 WCE852022 WMA852022 WVW852022 O917558 JK917558 TG917558 ADC917558 AMY917558 AWU917558 BGQ917558 BQM917558 CAI917558 CKE917558 CUA917558 DDW917558 DNS917558 DXO917558 EHK917558 ERG917558 FBC917558 FKY917558 FUU917558 GEQ917558 GOM917558 GYI917558 HIE917558 HSA917558 IBW917558 ILS917558 IVO917558 JFK917558 JPG917558 JZC917558 KIY917558 KSU917558 LCQ917558 LMM917558 LWI917558 MGE917558 MQA917558 MZW917558 NJS917558 NTO917558 ODK917558 ONG917558 OXC917558 PGY917558 PQU917558 QAQ917558 QKM917558 QUI917558 REE917558 ROA917558 RXW917558 SHS917558 SRO917558 TBK917558 TLG917558 TVC917558 UEY917558 UOU917558 UYQ917558 VIM917558 VSI917558 WCE917558 WMA917558 WVW917558 O983094 JK983094 TG983094 ADC983094 AMY983094 AWU983094 BGQ983094 BQM983094 CAI983094 CKE983094 CUA983094 DDW983094 DNS983094 DXO983094 EHK983094 ERG983094 FBC983094 FKY983094 FUU983094 GEQ983094 GOM983094 GYI983094 HIE983094 HSA983094 IBW983094 ILS983094 IVO983094 JFK983094 JPG983094 JZC983094 KIY983094 KSU983094 LCQ983094 LMM983094 LWI983094 MGE983094 MQA983094 MZW983094 NJS983094 NTO983094 ODK983094 ONG983094 OXC983094 PGY983094 PQU983094 QAQ983094 QKM983094 QUI983094 REE983094 ROA983094 RXW983094 SHS983094 SRO983094 TBK983094 TLG983094 TVC983094 UEY983094 UOU983094 UYQ983094 VIM983094 VSI983094 WCE983094 WMA983094 WVW983094 O65592:O65598 JK65592:JK65598 TG65592:TG65598 ADC65592:ADC65598 AMY65592:AMY65598 AWU65592:AWU65598 BGQ65592:BGQ65598 BQM65592:BQM65598 CAI65592:CAI65598 CKE65592:CKE65598 CUA65592:CUA65598 DDW65592:DDW65598 DNS65592:DNS65598 DXO65592:DXO65598 EHK65592:EHK65598 ERG65592:ERG65598 FBC65592:FBC65598 FKY65592:FKY65598 FUU65592:FUU65598 GEQ65592:GEQ65598 GOM65592:GOM65598 GYI65592:GYI65598 HIE65592:HIE65598 HSA65592:HSA65598 IBW65592:IBW65598 ILS65592:ILS65598 IVO65592:IVO65598 JFK65592:JFK65598 JPG65592:JPG65598 JZC65592:JZC65598 KIY65592:KIY65598 KSU65592:KSU65598 LCQ65592:LCQ65598 LMM65592:LMM65598 LWI65592:LWI65598 MGE65592:MGE65598 MQA65592:MQA65598 MZW65592:MZW65598 NJS65592:NJS65598 NTO65592:NTO65598 ODK65592:ODK65598 ONG65592:ONG65598 OXC65592:OXC65598 PGY65592:PGY65598 PQU65592:PQU65598 QAQ65592:QAQ65598 QKM65592:QKM65598 QUI65592:QUI65598 REE65592:REE65598 ROA65592:ROA65598 RXW65592:RXW65598 SHS65592:SHS65598 SRO65592:SRO65598 TBK65592:TBK65598 TLG65592:TLG65598 TVC65592:TVC65598 UEY65592:UEY65598 UOU65592:UOU65598 UYQ65592:UYQ65598 VIM65592:VIM65598 VSI65592:VSI65598 WCE65592:WCE65598 WMA65592:WMA65598 WVW65592:WVW65598 O131128:O131134 JK131128:JK131134 TG131128:TG131134 ADC131128:ADC131134 AMY131128:AMY131134 AWU131128:AWU131134 BGQ131128:BGQ131134 BQM131128:BQM131134 CAI131128:CAI131134 CKE131128:CKE131134 CUA131128:CUA131134 DDW131128:DDW131134 DNS131128:DNS131134 DXO131128:DXO131134 EHK131128:EHK131134 ERG131128:ERG131134 FBC131128:FBC131134 FKY131128:FKY131134 FUU131128:FUU131134 GEQ131128:GEQ131134 GOM131128:GOM131134 GYI131128:GYI131134 HIE131128:HIE131134 HSA131128:HSA131134 IBW131128:IBW131134 ILS131128:ILS131134 IVO131128:IVO131134 JFK131128:JFK131134 JPG131128:JPG131134 JZC131128:JZC131134 KIY131128:KIY131134 KSU131128:KSU131134 LCQ131128:LCQ131134 LMM131128:LMM131134 LWI131128:LWI131134 MGE131128:MGE131134 MQA131128:MQA131134 MZW131128:MZW131134 NJS131128:NJS131134 NTO131128:NTO131134 ODK131128:ODK131134 ONG131128:ONG131134 OXC131128:OXC131134 PGY131128:PGY131134 PQU131128:PQU131134 QAQ131128:QAQ131134 QKM131128:QKM131134 QUI131128:QUI131134 REE131128:REE131134 ROA131128:ROA131134 RXW131128:RXW131134 SHS131128:SHS131134 SRO131128:SRO131134 TBK131128:TBK131134 TLG131128:TLG131134 TVC131128:TVC131134 UEY131128:UEY131134 UOU131128:UOU131134 UYQ131128:UYQ131134 VIM131128:VIM131134 VSI131128:VSI131134 WCE131128:WCE131134 WMA131128:WMA131134 WVW131128:WVW131134 O196664:O196670 JK196664:JK196670 TG196664:TG196670 ADC196664:ADC196670 AMY196664:AMY196670 AWU196664:AWU196670 BGQ196664:BGQ196670 BQM196664:BQM196670 CAI196664:CAI196670 CKE196664:CKE196670 CUA196664:CUA196670 DDW196664:DDW196670 DNS196664:DNS196670 DXO196664:DXO196670 EHK196664:EHK196670 ERG196664:ERG196670 FBC196664:FBC196670 FKY196664:FKY196670 FUU196664:FUU196670 GEQ196664:GEQ196670 GOM196664:GOM196670 GYI196664:GYI196670 HIE196664:HIE196670 HSA196664:HSA196670 IBW196664:IBW196670 ILS196664:ILS196670 IVO196664:IVO196670 JFK196664:JFK196670 JPG196664:JPG196670 JZC196664:JZC196670 KIY196664:KIY196670 KSU196664:KSU196670 LCQ196664:LCQ196670 LMM196664:LMM196670 LWI196664:LWI196670 MGE196664:MGE196670 MQA196664:MQA196670 MZW196664:MZW196670 NJS196664:NJS196670 NTO196664:NTO196670 ODK196664:ODK196670 ONG196664:ONG196670 OXC196664:OXC196670 PGY196664:PGY196670 PQU196664:PQU196670 QAQ196664:QAQ196670 QKM196664:QKM196670 QUI196664:QUI196670 REE196664:REE196670 ROA196664:ROA196670 RXW196664:RXW196670 SHS196664:SHS196670 SRO196664:SRO196670 TBK196664:TBK196670 TLG196664:TLG196670 TVC196664:TVC196670 UEY196664:UEY196670 UOU196664:UOU196670 UYQ196664:UYQ196670 VIM196664:VIM196670 VSI196664:VSI196670 WCE196664:WCE196670 WMA196664:WMA196670 WVW196664:WVW196670 O262200:O262206 JK262200:JK262206 TG262200:TG262206 ADC262200:ADC262206 AMY262200:AMY262206 AWU262200:AWU262206 BGQ262200:BGQ262206 BQM262200:BQM262206 CAI262200:CAI262206 CKE262200:CKE262206 CUA262200:CUA262206 DDW262200:DDW262206 DNS262200:DNS262206 DXO262200:DXO262206 EHK262200:EHK262206 ERG262200:ERG262206 FBC262200:FBC262206 FKY262200:FKY262206 FUU262200:FUU262206 GEQ262200:GEQ262206 GOM262200:GOM262206 GYI262200:GYI262206 HIE262200:HIE262206 HSA262200:HSA262206 IBW262200:IBW262206 ILS262200:ILS262206 IVO262200:IVO262206 JFK262200:JFK262206 JPG262200:JPG262206 JZC262200:JZC262206 KIY262200:KIY262206 KSU262200:KSU262206 LCQ262200:LCQ262206 LMM262200:LMM262206 LWI262200:LWI262206 MGE262200:MGE262206 MQA262200:MQA262206 MZW262200:MZW262206 NJS262200:NJS262206 NTO262200:NTO262206 ODK262200:ODK262206 ONG262200:ONG262206 OXC262200:OXC262206 PGY262200:PGY262206 PQU262200:PQU262206 QAQ262200:QAQ262206 QKM262200:QKM262206 QUI262200:QUI262206 REE262200:REE262206 ROA262200:ROA262206 RXW262200:RXW262206 SHS262200:SHS262206 SRO262200:SRO262206 TBK262200:TBK262206 TLG262200:TLG262206 TVC262200:TVC262206 UEY262200:UEY262206 UOU262200:UOU262206 UYQ262200:UYQ262206 VIM262200:VIM262206 VSI262200:VSI262206 WCE262200:WCE262206 WMA262200:WMA262206 WVW262200:WVW262206 O327736:O327742 JK327736:JK327742 TG327736:TG327742 ADC327736:ADC327742 AMY327736:AMY327742 AWU327736:AWU327742 BGQ327736:BGQ327742 BQM327736:BQM327742 CAI327736:CAI327742 CKE327736:CKE327742 CUA327736:CUA327742 DDW327736:DDW327742 DNS327736:DNS327742 DXO327736:DXO327742 EHK327736:EHK327742 ERG327736:ERG327742 FBC327736:FBC327742 FKY327736:FKY327742 FUU327736:FUU327742 GEQ327736:GEQ327742 GOM327736:GOM327742 GYI327736:GYI327742 HIE327736:HIE327742 HSA327736:HSA327742 IBW327736:IBW327742 ILS327736:ILS327742 IVO327736:IVO327742 JFK327736:JFK327742 JPG327736:JPG327742 JZC327736:JZC327742 KIY327736:KIY327742 KSU327736:KSU327742 LCQ327736:LCQ327742 LMM327736:LMM327742 LWI327736:LWI327742 MGE327736:MGE327742 MQA327736:MQA327742 MZW327736:MZW327742 NJS327736:NJS327742 NTO327736:NTO327742 ODK327736:ODK327742 ONG327736:ONG327742 OXC327736:OXC327742 PGY327736:PGY327742 PQU327736:PQU327742 QAQ327736:QAQ327742 QKM327736:QKM327742 QUI327736:QUI327742 REE327736:REE327742 ROA327736:ROA327742 RXW327736:RXW327742 SHS327736:SHS327742 SRO327736:SRO327742 TBK327736:TBK327742 TLG327736:TLG327742 TVC327736:TVC327742 UEY327736:UEY327742 UOU327736:UOU327742 UYQ327736:UYQ327742 VIM327736:VIM327742 VSI327736:VSI327742 WCE327736:WCE327742 WMA327736:WMA327742 WVW327736:WVW327742 O393272:O393278 JK393272:JK393278 TG393272:TG393278 ADC393272:ADC393278 AMY393272:AMY393278 AWU393272:AWU393278 BGQ393272:BGQ393278 BQM393272:BQM393278 CAI393272:CAI393278 CKE393272:CKE393278 CUA393272:CUA393278 DDW393272:DDW393278 DNS393272:DNS393278 DXO393272:DXO393278 EHK393272:EHK393278 ERG393272:ERG393278 FBC393272:FBC393278 FKY393272:FKY393278 FUU393272:FUU393278 GEQ393272:GEQ393278 GOM393272:GOM393278 GYI393272:GYI393278 HIE393272:HIE393278 HSA393272:HSA393278 IBW393272:IBW393278 ILS393272:ILS393278 IVO393272:IVO393278 JFK393272:JFK393278 JPG393272:JPG393278 JZC393272:JZC393278 KIY393272:KIY393278 KSU393272:KSU393278 LCQ393272:LCQ393278 LMM393272:LMM393278 LWI393272:LWI393278 MGE393272:MGE393278 MQA393272:MQA393278 MZW393272:MZW393278 NJS393272:NJS393278 NTO393272:NTO393278 ODK393272:ODK393278 ONG393272:ONG393278 OXC393272:OXC393278 PGY393272:PGY393278 PQU393272:PQU393278 QAQ393272:QAQ393278 QKM393272:QKM393278 QUI393272:QUI393278 REE393272:REE393278 ROA393272:ROA393278 RXW393272:RXW393278 SHS393272:SHS393278 SRO393272:SRO393278 TBK393272:TBK393278 TLG393272:TLG393278 TVC393272:TVC393278 UEY393272:UEY393278 UOU393272:UOU393278 UYQ393272:UYQ393278 VIM393272:VIM393278 VSI393272:VSI393278 WCE393272:WCE393278 WMA393272:WMA393278 WVW393272:WVW393278 O458808:O458814 JK458808:JK458814 TG458808:TG458814 ADC458808:ADC458814 AMY458808:AMY458814 AWU458808:AWU458814 BGQ458808:BGQ458814 BQM458808:BQM458814 CAI458808:CAI458814 CKE458808:CKE458814 CUA458808:CUA458814 DDW458808:DDW458814 DNS458808:DNS458814 DXO458808:DXO458814 EHK458808:EHK458814 ERG458808:ERG458814 FBC458808:FBC458814 FKY458808:FKY458814 FUU458808:FUU458814 GEQ458808:GEQ458814 GOM458808:GOM458814 GYI458808:GYI458814 HIE458808:HIE458814 HSA458808:HSA458814 IBW458808:IBW458814 ILS458808:ILS458814 IVO458808:IVO458814 JFK458808:JFK458814 JPG458808:JPG458814 JZC458808:JZC458814 KIY458808:KIY458814 KSU458808:KSU458814 LCQ458808:LCQ458814 LMM458808:LMM458814 LWI458808:LWI458814 MGE458808:MGE458814 MQA458808:MQA458814 MZW458808:MZW458814 NJS458808:NJS458814 NTO458808:NTO458814 ODK458808:ODK458814 ONG458808:ONG458814 OXC458808:OXC458814 PGY458808:PGY458814 PQU458808:PQU458814 QAQ458808:QAQ458814 QKM458808:QKM458814 QUI458808:QUI458814 REE458808:REE458814 ROA458808:ROA458814 RXW458808:RXW458814 SHS458808:SHS458814 SRO458808:SRO458814 TBK458808:TBK458814 TLG458808:TLG458814 TVC458808:TVC458814 UEY458808:UEY458814 UOU458808:UOU458814 UYQ458808:UYQ458814 VIM458808:VIM458814 VSI458808:VSI458814 WCE458808:WCE458814 WMA458808:WMA458814 WVW458808:WVW458814 O524344:O524350 JK524344:JK524350 TG524344:TG524350 ADC524344:ADC524350 AMY524344:AMY524350 AWU524344:AWU524350 BGQ524344:BGQ524350 BQM524344:BQM524350 CAI524344:CAI524350 CKE524344:CKE524350 CUA524344:CUA524350 DDW524344:DDW524350 DNS524344:DNS524350 DXO524344:DXO524350 EHK524344:EHK524350 ERG524344:ERG524350 FBC524344:FBC524350 FKY524344:FKY524350 FUU524344:FUU524350 GEQ524344:GEQ524350 GOM524344:GOM524350 GYI524344:GYI524350 HIE524344:HIE524350 HSA524344:HSA524350 IBW524344:IBW524350 ILS524344:ILS524350 IVO524344:IVO524350 JFK524344:JFK524350 JPG524344:JPG524350 JZC524344:JZC524350 KIY524344:KIY524350 KSU524344:KSU524350 LCQ524344:LCQ524350 LMM524344:LMM524350 LWI524344:LWI524350 MGE524344:MGE524350 MQA524344:MQA524350 MZW524344:MZW524350 NJS524344:NJS524350 NTO524344:NTO524350 ODK524344:ODK524350 ONG524344:ONG524350 OXC524344:OXC524350 PGY524344:PGY524350 PQU524344:PQU524350 QAQ524344:QAQ524350 QKM524344:QKM524350 QUI524344:QUI524350 REE524344:REE524350 ROA524344:ROA524350 RXW524344:RXW524350 SHS524344:SHS524350 SRO524344:SRO524350 TBK524344:TBK524350 TLG524344:TLG524350 TVC524344:TVC524350 UEY524344:UEY524350 UOU524344:UOU524350 UYQ524344:UYQ524350 VIM524344:VIM524350 VSI524344:VSI524350 WCE524344:WCE524350 WMA524344:WMA524350 WVW524344:WVW524350 O589880:O589886 JK589880:JK589886 TG589880:TG589886 ADC589880:ADC589886 AMY589880:AMY589886 AWU589880:AWU589886 BGQ589880:BGQ589886 BQM589880:BQM589886 CAI589880:CAI589886 CKE589880:CKE589886 CUA589880:CUA589886 DDW589880:DDW589886 DNS589880:DNS589886 DXO589880:DXO589886 EHK589880:EHK589886 ERG589880:ERG589886 FBC589880:FBC589886 FKY589880:FKY589886 FUU589880:FUU589886 GEQ589880:GEQ589886 GOM589880:GOM589886 GYI589880:GYI589886 HIE589880:HIE589886 HSA589880:HSA589886 IBW589880:IBW589886 ILS589880:ILS589886 IVO589880:IVO589886 JFK589880:JFK589886 JPG589880:JPG589886 JZC589880:JZC589886 KIY589880:KIY589886 KSU589880:KSU589886 LCQ589880:LCQ589886 LMM589880:LMM589886 LWI589880:LWI589886 MGE589880:MGE589886 MQA589880:MQA589886 MZW589880:MZW589886 NJS589880:NJS589886 NTO589880:NTO589886 ODK589880:ODK589886 ONG589880:ONG589886 OXC589880:OXC589886 PGY589880:PGY589886 PQU589880:PQU589886 QAQ589880:QAQ589886 QKM589880:QKM589886 QUI589880:QUI589886 REE589880:REE589886 ROA589880:ROA589886 RXW589880:RXW589886 SHS589880:SHS589886 SRO589880:SRO589886 TBK589880:TBK589886 TLG589880:TLG589886 TVC589880:TVC589886 UEY589880:UEY589886 UOU589880:UOU589886 UYQ589880:UYQ589886 VIM589880:VIM589886 VSI589880:VSI589886 WCE589880:WCE589886 WMA589880:WMA589886 WVW589880:WVW589886 O655416:O655422 JK655416:JK655422 TG655416:TG655422 ADC655416:ADC655422 AMY655416:AMY655422 AWU655416:AWU655422 BGQ655416:BGQ655422 BQM655416:BQM655422 CAI655416:CAI655422 CKE655416:CKE655422 CUA655416:CUA655422 DDW655416:DDW655422 DNS655416:DNS655422 DXO655416:DXO655422 EHK655416:EHK655422 ERG655416:ERG655422 FBC655416:FBC655422 FKY655416:FKY655422 FUU655416:FUU655422 GEQ655416:GEQ655422 GOM655416:GOM655422 GYI655416:GYI655422 HIE655416:HIE655422 HSA655416:HSA655422 IBW655416:IBW655422 ILS655416:ILS655422 IVO655416:IVO655422 JFK655416:JFK655422 JPG655416:JPG655422 JZC655416:JZC655422 KIY655416:KIY655422 KSU655416:KSU655422 LCQ655416:LCQ655422 LMM655416:LMM655422 LWI655416:LWI655422 MGE655416:MGE655422 MQA655416:MQA655422 MZW655416:MZW655422 NJS655416:NJS655422 NTO655416:NTO655422 ODK655416:ODK655422 ONG655416:ONG655422 OXC655416:OXC655422 PGY655416:PGY655422 PQU655416:PQU655422 QAQ655416:QAQ655422 QKM655416:QKM655422 QUI655416:QUI655422 REE655416:REE655422 ROA655416:ROA655422 RXW655416:RXW655422 SHS655416:SHS655422 SRO655416:SRO655422 TBK655416:TBK655422 TLG655416:TLG655422 TVC655416:TVC655422 UEY655416:UEY655422 UOU655416:UOU655422 UYQ655416:UYQ655422 VIM655416:VIM655422 VSI655416:VSI655422 WCE655416:WCE655422 WMA655416:WMA655422 WVW655416:WVW655422 O720952:O720958 JK720952:JK720958 TG720952:TG720958 ADC720952:ADC720958 AMY720952:AMY720958 AWU720952:AWU720958 BGQ720952:BGQ720958 BQM720952:BQM720958 CAI720952:CAI720958 CKE720952:CKE720958 CUA720952:CUA720958 DDW720952:DDW720958 DNS720952:DNS720958 DXO720952:DXO720958 EHK720952:EHK720958 ERG720952:ERG720958 FBC720952:FBC720958 FKY720952:FKY720958 FUU720952:FUU720958 GEQ720952:GEQ720958 GOM720952:GOM720958 GYI720952:GYI720958 HIE720952:HIE720958 HSA720952:HSA720958 IBW720952:IBW720958 ILS720952:ILS720958 IVO720952:IVO720958 JFK720952:JFK720958 JPG720952:JPG720958 JZC720952:JZC720958 KIY720952:KIY720958 KSU720952:KSU720958 LCQ720952:LCQ720958 LMM720952:LMM720958 LWI720952:LWI720958 MGE720952:MGE720958 MQA720952:MQA720958 MZW720952:MZW720958 NJS720952:NJS720958 NTO720952:NTO720958 ODK720952:ODK720958 ONG720952:ONG720958 OXC720952:OXC720958 PGY720952:PGY720958 PQU720952:PQU720958 QAQ720952:QAQ720958 QKM720952:QKM720958 QUI720952:QUI720958 REE720952:REE720958 ROA720952:ROA720958 RXW720952:RXW720958 SHS720952:SHS720958 SRO720952:SRO720958 TBK720952:TBK720958 TLG720952:TLG720958 TVC720952:TVC720958 UEY720952:UEY720958 UOU720952:UOU720958 UYQ720952:UYQ720958 VIM720952:VIM720958 VSI720952:VSI720958 WCE720952:WCE720958 WMA720952:WMA720958 WVW720952:WVW720958 O786488:O786494 JK786488:JK786494 TG786488:TG786494 ADC786488:ADC786494 AMY786488:AMY786494 AWU786488:AWU786494 BGQ786488:BGQ786494 BQM786488:BQM786494 CAI786488:CAI786494 CKE786488:CKE786494 CUA786488:CUA786494 DDW786488:DDW786494 DNS786488:DNS786494 DXO786488:DXO786494 EHK786488:EHK786494 ERG786488:ERG786494 FBC786488:FBC786494 FKY786488:FKY786494 FUU786488:FUU786494 GEQ786488:GEQ786494 GOM786488:GOM786494 GYI786488:GYI786494 HIE786488:HIE786494 HSA786488:HSA786494 IBW786488:IBW786494 ILS786488:ILS786494 IVO786488:IVO786494 JFK786488:JFK786494 JPG786488:JPG786494 JZC786488:JZC786494 KIY786488:KIY786494 KSU786488:KSU786494 LCQ786488:LCQ786494 LMM786488:LMM786494 LWI786488:LWI786494 MGE786488:MGE786494 MQA786488:MQA786494 MZW786488:MZW786494 NJS786488:NJS786494 NTO786488:NTO786494 ODK786488:ODK786494 ONG786488:ONG786494 OXC786488:OXC786494 PGY786488:PGY786494 PQU786488:PQU786494 QAQ786488:QAQ786494 QKM786488:QKM786494 QUI786488:QUI786494 REE786488:REE786494 ROA786488:ROA786494 RXW786488:RXW786494 SHS786488:SHS786494 SRO786488:SRO786494 TBK786488:TBK786494 TLG786488:TLG786494 TVC786488:TVC786494 UEY786488:UEY786494 UOU786488:UOU786494 UYQ786488:UYQ786494 VIM786488:VIM786494 VSI786488:VSI786494 WCE786488:WCE786494 WMA786488:WMA786494 WVW786488:WVW786494 O852024:O852030 JK852024:JK852030 TG852024:TG852030 ADC852024:ADC852030 AMY852024:AMY852030 AWU852024:AWU852030 BGQ852024:BGQ852030 BQM852024:BQM852030 CAI852024:CAI852030 CKE852024:CKE852030 CUA852024:CUA852030 DDW852024:DDW852030 DNS852024:DNS852030 DXO852024:DXO852030 EHK852024:EHK852030 ERG852024:ERG852030 FBC852024:FBC852030 FKY852024:FKY852030 FUU852024:FUU852030 GEQ852024:GEQ852030 GOM852024:GOM852030 GYI852024:GYI852030 HIE852024:HIE852030 HSA852024:HSA852030 IBW852024:IBW852030 ILS852024:ILS852030 IVO852024:IVO852030 JFK852024:JFK852030 JPG852024:JPG852030 JZC852024:JZC852030 KIY852024:KIY852030 KSU852024:KSU852030 LCQ852024:LCQ852030 LMM852024:LMM852030 LWI852024:LWI852030 MGE852024:MGE852030 MQA852024:MQA852030 MZW852024:MZW852030 NJS852024:NJS852030 NTO852024:NTO852030 ODK852024:ODK852030 ONG852024:ONG852030 OXC852024:OXC852030 PGY852024:PGY852030 PQU852024:PQU852030 QAQ852024:QAQ852030 QKM852024:QKM852030 QUI852024:QUI852030 REE852024:REE852030 ROA852024:ROA852030 RXW852024:RXW852030 SHS852024:SHS852030 SRO852024:SRO852030 TBK852024:TBK852030 TLG852024:TLG852030 TVC852024:TVC852030 UEY852024:UEY852030 UOU852024:UOU852030 UYQ852024:UYQ852030 VIM852024:VIM852030 VSI852024:VSI852030 WCE852024:WCE852030 WMA852024:WMA852030 WVW852024:WVW852030 O917560:O917566 JK917560:JK917566 TG917560:TG917566 ADC917560:ADC917566 AMY917560:AMY917566 AWU917560:AWU917566 BGQ917560:BGQ917566 BQM917560:BQM917566 CAI917560:CAI917566 CKE917560:CKE917566 CUA917560:CUA917566 DDW917560:DDW917566 DNS917560:DNS917566 DXO917560:DXO917566 EHK917560:EHK917566 ERG917560:ERG917566 FBC917560:FBC917566 FKY917560:FKY917566 FUU917560:FUU917566 GEQ917560:GEQ917566 GOM917560:GOM917566 GYI917560:GYI917566 HIE917560:HIE917566 HSA917560:HSA917566 IBW917560:IBW917566 ILS917560:ILS917566 IVO917560:IVO917566 JFK917560:JFK917566 JPG917560:JPG917566 JZC917560:JZC917566 KIY917560:KIY917566 KSU917560:KSU917566 LCQ917560:LCQ917566 LMM917560:LMM917566 LWI917560:LWI917566 MGE917560:MGE917566 MQA917560:MQA917566 MZW917560:MZW917566 NJS917560:NJS917566 NTO917560:NTO917566 ODK917560:ODK917566 ONG917560:ONG917566 OXC917560:OXC917566 PGY917560:PGY917566 PQU917560:PQU917566 QAQ917560:QAQ917566 QKM917560:QKM917566 QUI917560:QUI917566 REE917560:REE917566 ROA917560:ROA917566 RXW917560:RXW917566 SHS917560:SHS917566 SRO917560:SRO917566 TBK917560:TBK917566 TLG917560:TLG917566 TVC917560:TVC917566 UEY917560:UEY917566 UOU917560:UOU917566 UYQ917560:UYQ917566 VIM917560:VIM917566 VSI917560:VSI917566 WCE917560:WCE917566 WMA917560:WMA917566 WVW917560:WVW917566 O983096:O983102 JK983096:JK983102 TG983096:TG983102 ADC983096:ADC983102 AMY983096:AMY983102 AWU983096:AWU983102 BGQ983096:BGQ983102 BQM983096:BQM983102 CAI983096:CAI983102 CKE983096:CKE983102 CUA983096:CUA983102 DDW983096:DDW983102 DNS983096:DNS983102 DXO983096:DXO983102 EHK983096:EHK983102 ERG983096:ERG983102 FBC983096:FBC983102 FKY983096:FKY983102 FUU983096:FUU983102 GEQ983096:GEQ983102 GOM983096:GOM983102 GYI983096:GYI983102 HIE983096:HIE983102 HSA983096:HSA983102 IBW983096:IBW983102 ILS983096:ILS983102 IVO983096:IVO983102 JFK983096:JFK983102 JPG983096:JPG983102 JZC983096:JZC983102 KIY983096:KIY983102 KSU983096:KSU983102 LCQ983096:LCQ983102 LMM983096:LMM983102 LWI983096:LWI983102 MGE983096:MGE983102 MQA983096:MQA983102 MZW983096:MZW983102 NJS983096:NJS983102 NTO983096:NTO983102 ODK983096:ODK983102 ONG983096:ONG983102 OXC983096:OXC983102 PGY983096:PGY983102 PQU983096:PQU983102 QAQ983096:QAQ983102 QKM983096:QKM983102 QUI983096:QUI983102 REE983096:REE983102 ROA983096:ROA983102 RXW983096:RXW983102 SHS983096:SHS983102 SRO983096:SRO983102 TBK983096:TBK983102 TLG983096:TLG983102 TVC983096:TVC983102 UEY983096:UEY983102 UOU983096:UOU983102 UYQ983096:UYQ983102 VIM983096:VIM983102 VSI983096:VSI983102 WCE983096:WCE983102 WMA983096:WMA983102 WVW983096:WVW983102 S72:S78 JO72:JO78 TK72:TK78 ADG72:ADG78 ANC72:ANC78 AWY72:AWY78 BGU72:BGU78 BQQ72:BQQ78 CAM72:CAM78 CKI72:CKI78 CUE72:CUE78 DEA72:DEA78 DNW72:DNW78 DXS72:DXS78 EHO72:EHO78 ERK72:ERK78 FBG72:FBG78 FLC72:FLC78 FUY72:FUY78 GEU72:GEU78 GOQ72:GOQ78 GYM72:GYM78 HII72:HII78 HSE72:HSE78 ICA72:ICA78 ILW72:ILW78 IVS72:IVS78 JFO72:JFO78 JPK72:JPK78 JZG72:JZG78 KJC72:KJC78 KSY72:KSY78 LCU72:LCU78 LMQ72:LMQ78 LWM72:LWM78 MGI72:MGI78 MQE72:MQE78 NAA72:NAA78 NJW72:NJW78 NTS72:NTS78 ODO72:ODO78 ONK72:ONK78 OXG72:OXG78 PHC72:PHC78 PQY72:PQY78 QAU72:QAU78 QKQ72:QKQ78 QUM72:QUM78 REI72:REI78 ROE72:ROE78 RYA72:RYA78 SHW72:SHW78 SRS72:SRS78 TBO72:TBO78 TLK72:TLK78 TVG72:TVG78 UFC72:UFC78 UOY72:UOY78 UYU72:UYU78 VIQ72:VIQ78 VSM72:VSM78 WCI72:WCI78 WME72:WME78 WWA72:WWA78 S65608:S65614 JO65608:JO65614 TK65608:TK65614 ADG65608:ADG65614 ANC65608:ANC65614 AWY65608:AWY65614 BGU65608:BGU65614 BQQ65608:BQQ65614 CAM65608:CAM65614 CKI65608:CKI65614 CUE65608:CUE65614 DEA65608:DEA65614 DNW65608:DNW65614 DXS65608:DXS65614 EHO65608:EHO65614 ERK65608:ERK65614 FBG65608:FBG65614 FLC65608:FLC65614 FUY65608:FUY65614 GEU65608:GEU65614 GOQ65608:GOQ65614 GYM65608:GYM65614 HII65608:HII65614 HSE65608:HSE65614 ICA65608:ICA65614 ILW65608:ILW65614 IVS65608:IVS65614 JFO65608:JFO65614 JPK65608:JPK65614 JZG65608:JZG65614 KJC65608:KJC65614 KSY65608:KSY65614 LCU65608:LCU65614 LMQ65608:LMQ65614 LWM65608:LWM65614 MGI65608:MGI65614 MQE65608:MQE65614 NAA65608:NAA65614 NJW65608:NJW65614 NTS65608:NTS65614 ODO65608:ODO65614 ONK65608:ONK65614 OXG65608:OXG65614 PHC65608:PHC65614 PQY65608:PQY65614 QAU65608:QAU65614 QKQ65608:QKQ65614 QUM65608:QUM65614 REI65608:REI65614 ROE65608:ROE65614 RYA65608:RYA65614 SHW65608:SHW65614 SRS65608:SRS65614 TBO65608:TBO65614 TLK65608:TLK65614 TVG65608:TVG65614 UFC65608:UFC65614 UOY65608:UOY65614 UYU65608:UYU65614 VIQ65608:VIQ65614 VSM65608:VSM65614 WCI65608:WCI65614 WME65608:WME65614 WWA65608:WWA65614 S131144:S131150 JO131144:JO131150 TK131144:TK131150 ADG131144:ADG131150 ANC131144:ANC131150 AWY131144:AWY131150 BGU131144:BGU131150 BQQ131144:BQQ131150 CAM131144:CAM131150 CKI131144:CKI131150 CUE131144:CUE131150 DEA131144:DEA131150 DNW131144:DNW131150 DXS131144:DXS131150 EHO131144:EHO131150 ERK131144:ERK131150 FBG131144:FBG131150 FLC131144:FLC131150 FUY131144:FUY131150 GEU131144:GEU131150 GOQ131144:GOQ131150 GYM131144:GYM131150 HII131144:HII131150 HSE131144:HSE131150 ICA131144:ICA131150 ILW131144:ILW131150 IVS131144:IVS131150 JFO131144:JFO131150 JPK131144:JPK131150 JZG131144:JZG131150 KJC131144:KJC131150 KSY131144:KSY131150 LCU131144:LCU131150 LMQ131144:LMQ131150 LWM131144:LWM131150 MGI131144:MGI131150 MQE131144:MQE131150 NAA131144:NAA131150 NJW131144:NJW131150 NTS131144:NTS131150 ODO131144:ODO131150 ONK131144:ONK131150 OXG131144:OXG131150 PHC131144:PHC131150 PQY131144:PQY131150 QAU131144:QAU131150 QKQ131144:QKQ131150 QUM131144:QUM131150 REI131144:REI131150 ROE131144:ROE131150 RYA131144:RYA131150 SHW131144:SHW131150 SRS131144:SRS131150 TBO131144:TBO131150 TLK131144:TLK131150 TVG131144:TVG131150 UFC131144:UFC131150 UOY131144:UOY131150 UYU131144:UYU131150 VIQ131144:VIQ131150 VSM131144:VSM131150 WCI131144:WCI131150 WME131144:WME131150 WWA131144:WWA131150 S196680:S196686 JO196680:JO196686 TK196680:TK196686 ADG196680:ADG196686 ANC196680:ANC196686 AWY196680:AWY196686 BGU196680:BGU196686 BQQ196680:BQQ196686 CAM196680:CAM196686 CKI196680:CKI196686 CUE196680:CUE196686 DEA196680:DEA196686 DNW196680:DNW196686 DXS196680:DXS196686 EHO196680:EHO196686 ERK196680:ERK196686 FBG196680:FBG196686 FLC196680:FLC196686 FUY196680:FUY196686 GEU196680:GEU196686 GOQ196680:GOQ196686 GYM196680:GYM196686 HII196680:HII196686 HSE196680:HSE196686 ICA196680:ICA196686 ILW196680:ILW196686 IVS196680:IVS196686 JFO196680:JFO196686 JPK196680:JPK196686 JZG196680:JZG196686 KJC196680:KJC196686 KSY196680:KSY196686 LCU196680:LCU196686 LMQ196680:LMQ196686 LWM196680:LWM196686 MGI196680:MGI196686 MQE196680:MQE196686 NAA196680:NAA196686 NJW196680:NJW196686 NTS196680:NTS196686 ODO196680:ODO196686 ONK196680:ONK196686 OXG196680:OXG196686 PHC196680:PHC196686 PQY196680:PQY196686 QAU196680:QAU196686 QKQ196680:QKQ196686 QUM196680:QUM196686 REI196680:REI196686 ROE196680:ROE196686 RYA196680:RYA196686 SHW196680:SHW196686 SRS196680:SRS196686 TBO196680:TBO196686 TLK196680:TLK196686 TVG196680:TVG196686 UFC196680:UFC196686 UOY196680:UOY196686 UYU196680:UYU196686 VIQ196680:VIQ196686 VSM196680:VSM196686 WCI196680:WCI196686 WME196680:WME196686 WWA196680:WWA196686 S262216:S262222 JO262216:JO262222 TK262216:TK262222 ADG262216:ADG262222 ANC262216:ANC262222 AWY262216:AWY262222 BGU262216:BGU262222 BQQ262216:BQQ262222 CAM262216:CAM262222 CKI262216:CKI262222 CUE262216:CUE262222 DEA262216:DEA262222 DNW262216:DNW262222 DXS262216:DXS262222 EHO262216:EHO262222 ERK262216:ERK262222 FBG262216:FBG262222 FLC262216:FLC262222 FUY262216:FUY262222 GEU262216:GEU262222 GOQ262216:GOQ262222 GYM262216:GYM262222 HII262216:HII262222 HSE262216:HSE262222 ICA262216:ICA262222 ILW262216:ILW262222 IVS262216:IVS262222 JFO262216:JFO262222 JPK262216:JPK262222 JZG262216:JZG262222 KJC262216:KJC262222 KSY262216:KSY262222 LCU262216:LCU262222 LMQ262216:LMQ262222 LWM262216:LWM262222 MGI262216:MGI262222 MQE262216:MQE262222 NAA262216:NAA262222 NJW262216:NJW262222 NTS262216:NTS262222 ODO262216:ODO262222 ONK262216:ONK262222 OXG262216:OXG262222 PHC262216:PHC262222 PQY262216:PQY262222 QAU262216:QAU262222 QKQ262216:QKQ262222 QUM262216:QUM262222 REI262216:REI262222 ROE262216:ROE262222 RYA262216:RYA262222 SHW262216:SHW262222 SRS262216:SRS262222 TBO262216:TBO262222 TLK262216:TLK262222 TVG262216:TVG262222 UFC262216:UFC262222 UOY262216:UOY262222 UYU262216:UYU262222 VIQ262216:VIQ262222 VSM262216:VSM262222 WCI262216:WCI262222 WME262216:WME262222 WWA262216:WWA262222 S327752:S327758 JO327752:JO327758 TK327752:TK327758 ADG327752:ADG327758 ANC327752:ANC327758 AWY327752:AWY327758 BGU327752:BGU327758 BQQ327752:BQQ327758 CAM327752:CAM327758 CKI327752:CKI327758 CUE327752:CUE327758 DEA327752:DEA327758 DNW327752:DNW327758 DXS327752:DXS327758 EHO327752:EHO327758 ERK327752:ERK327758 FBG327752:FBG327758 FLC327752:FLC327758 FUY327752:FUY327758 GEU327752:GEU327758 GOQ327752:GOQ327758 GYM327752:GYM327758 HII327752:HII327758 HSE327752:HSE327758 ICA327752:ICA327758 ILW327752:ILW327758 IVS327752:IVS327758 JFO327752:JFO327758 JPK327752:JPK327758 JZG327752:JZG327758 KJC327752:KJC327758 KSY327752:KSY327758 LCU327752:LCU327758 LMQ327752:LMQ327758 LWM327752:LWM327758 MGI327752:MGI327758 MQE327752:MQE327758 NAA327752:NAA327758 NJW327752:NJW327758 NTS327752:NTS327758 ODO327752:ODO327758 ONK327752:ONK327758 OXG327752:OXG327758 PHC327752:PHC327758 PQY327752:PQY327758 QAU327752:QAU327758 QKQ327752:QKQ327758 QUM327752:QUM327758 REI327752:REI327758 ROE327752:ROE327758 RYA327752:RYA327758 SHW327752:SHW327758 SRS327752:SRS327758 TBO327752:TBO327758 TLK327752:TLK327758 TVG327752:TVG327758 UFC327752:UFC327758 UOY327752:UOY327758 UYU327752:UYU327758 VIQ327752:VIQ327758 VSM327752:VSM327758 WCI327752:WCI327758 WME327752:WME327758 WWA327752:WWA327758 S393288:S393294 JO393288:JO393294 TK393288:TK393294 ADG393288:ADG393294 ANC393288:ANC393294 AWY393288:AWY393294 BGU393288:BGU393294 BQQ393288:BQQ393294 CAM393288:CAM393294 CKI393288:CKI393294 CUE393288:CUE393294 DEA393288:DEA393294 DNW393288:DNW393294 DXS393288:DXS393294 EHO393288:EHO393294 ERK393288:ERK393294 FBG393288:FBG393294 FLC393288:FLC393294 FUY393288:FUY393294 GEU393288:GEU393294 GOQ393288:GOQ393294 GYM393288:GYM393294 HII393288:HII393294 HSE393288:HSE393294 ICA393288:ICA393294 ILW393288:ILW393294 IVS393288:IVS393294 JFO393288:JFO393294 JPK393288:JPK393294 JZG393288:JZG393294 KJC393288:KJC393294 KSY393288:KSY393294 LCU393288:LCU393294 LMQ393288:LMQ393294 LWM393288:LWM393294 MGI393288:MGI393294 MQE393288:MQE393294 NAA393288:NAA393294 NJW393288:NJW393294 NTS393288:NTS393294 ODO393288:ODO393294 ONK393288:ONK393294 OXG393288:OXG393294 PHC393288:PHC393294 PQY393288:PQY393294 QAU393288:QAU393294 QKQ393288:QKQ393294 QUM393288:QUM393294 REI393288:REI393294 ROE393288:ROE393294 RYA393288:RYA393294 SHW393288:SHW393294 SRS393288:SRS393294 TBO393288:TBO393294 TLK393288:TLK393294 TVG393288:TVG393294 UFC393288:UFC393294 UOY393288:UOY393294 UYU393288:UYU393294 VIQ393288:VIQ393294 VSM393288:VSM393294 WCI393288:WCI393294 WME393288:WME393294 WWA393288:WWA393294 S458824:S458830 JO458824:JO458830 TK458824:TK458830 ADG458824:ADG458830 ANC458824:ANC458830 AWY458824:AWY458830 BGU458824:BGU458830 BQQ458824:BQQ458830 CAM458824:CAM458830 CKI458824:CKI458830 CUE458824:CUE458830 DEA458824:DEA458830 DNW458824:DNW458830 DXS458824:DXS458830 EHO458824:EHO458830 ERK458824:ERK458830 FBG458824:FBG458830 FLC458824:FLC458830 FUY458824:FUY458830 GEU458824:GEU458830 GOQ458824:GOQ458830 GYM458824:GYM458830 HII458824:HII458830 HSE458824:HSE458830 ICA458824:ICA458830 ILW458824:ILW458830 IVS458824:IVS458830 JFO458824:JFO458830 JPK458824:JPK458830 JZG458824:JZG458830 KJC458824:KJC458830 KSY458824:KSY458830 LCU458824:LCU458830 LMQ458824:LMQ458830 LWM458824:LWM458830 MGI458824:MGI458830 MQE458824:MQE458830 NAA458824:NAA458830 NJW458824:NJW458830 NTS458824:NTS458830 ODO458824:ODO458830 ONK458824:ONK458830 OXG458824:OXG458830 PHC458824:PHC458830 PQY458824:PQY458830 QAU458824:QAU458830 QKQ458824:QKQ458830 QUM458824:QUM458830 REI458824:REI458830 ROE458824:ROE458830 RYA458824:RYA458830 SHW458824:SHW458830 SRS458824:SRS458830 TBO458824:TBO458830 TLK458824:TLK458830 TVG458824:TVG458830 UFC458824:UFC458830 UOY458824:UOY458830 UYU458824:UYU458830 VIQ458824:VIQ458830 VSM458824:VSM458830 WCI458824:WCI458830 WME458824:WME458830 WWA458824:WWA458830 S524360:S524366 JO524360:JO524366 TK524360:TK524366 ADG524360:ADG524366 ANC524360:ANC524366 AWY524360:AWY524366 BGU524360:BGU524366 BQQ524360:BQQ524366 CAM524360:CAM524366 CKI524360:CKI524366 CUE524360:CUE524366 DEA524360:DEA524366 DNW524360:DNW524366 DXS524360:DXS524366 EHO524360:EHO524366 ERK524360:ERK524366 FBG524360:FBG524366 FLC524360:FLC524366 FUY524360:FUY524366 GEU524360:GEU524366 GOQ524360:GOQ524366 GYM524360:GYM524366 HII524360:HII524366 HSE524360:HSE524366 ICA524360:ICA524366 ILW524360:ILW524366 IVS524360:IVS524366 JFO524360:JFO524366 JPK524360:JPK524366 JZG524360:JZG524366 KJC524360:KJC524366 KSY524360:KSY524366 LCU524360:LCU524366 LMQ524360:LMQ524366 LWM524360:LWM524366 MGI524360:MGI524366 MQE524360:MQE524366 NAA524360:NAA524366 NJW524360:NJW524366 NTS524360:NTS524366 ODO524360:ODO524366 ONK524360:ONK524366 OXG524360:OXG524366 PHC524360:PHC524366 PQY524360:PQY524366 QAU524360:QAU524366 QKQ524360:QKQ524366 QUM524360:QUM524366 REI524360:REI524366 ROE524360:ROE524366 RYA524360:RYA524366 SHW524360:SHW524366 SRS524360:SRS524366 TBO524360:TBO524366 TLK524360:TLK524366 TVG524360:TVG524366 UFC524360:UFC524366 UOY524360:UOY524366 UYU524360:UYU524366 VIQ524360:VIQ524366 VSM524360:VSM524366 WCI524360:WCI524366 WME524360:WME524366 WWA524360:WWA524366 S589896:S589902 JO589896:JO589902 TK589896:TK589902 ADG589896:ADG589902 ANC589896:ANC589902 AWY589896:AWY589902 BGU589896:BGU589902 BQQ589896:BQQ589902 CAM589896:CAM589902 CKI589896:CKI589902 CUE589896:CUE589902 DEA589896:DEA589902 DNW589896:DNW589902 DXS589896:DXS589902 EHO589896:EHO589902 ERK589896:ERK589902 FBG589896:FBG589902 FLC589896:FLC589902 FUY589896:FUY589902 GEU589896:GEU589902 GOQ589896:GOQ589902 GYM589896:GYM589902 HII589896:HII589902 HSE589896:HSE589902 ICA589896:ICA589902 ILW589896:ILW589902 IVS589896:IVS589902 JFO589896:JFO589902 JPK589896:JPK589902 JZG589896:JZG589902 KJC589896:KJC589902 KSY589896:KSY589902 LCU589896:LCU589902 LMQ589896:LMQ589902 LWM589896:LWM589902 MGI589896:MGI589902 MQE589896:MQE589902 NAA589896:NAA589902 NJW589896:NJW589902 NTS589896:NTS589902 ODO589896:ODO589902 ONK589896:ONK589902 OXG589896:OXG589902 PHC589896:PHC589902 PQY589896:PQY589902 QAU589896:QAU589902 QKQ589896:QKQ589902 QUM589896:QUM589902 REI589896:REI589902 ROE589896:ROE589902 RYA589896:RYA589902 SHW589896:SHW589902 SRS589896:SRS589902 TBO589896:TBO589902 TLK589896:TLK589902 TVG589896:TVG589902 UFC589896:UFC589902 UOY589896:UOY589902 UYU589896:UYU589902 VIQ589896:VIQ589902 VSM589896:VSM589902 WCI589896:WCI589902 WME589896:WME589902 WWA589896:WWA589902 S655432:S655438 JO655432:JO655438 TK655432:TK655438 ADG655432:ADG655438 ANC655432:ANC655438 AWY655432:AWY655438 BGU655432:BGU655438 BQQ655432:BQQ655438 CAM655432:CAM655438 CKI655432:CKI655438 CUE655432:CUE655438 DEA655432:DEA655438 DNW655432:DNW655438 DXS655432:DXS655438 EHO655432:EHO655438 ERK655432:ERK655438 FBG655432:FBG655438 FLC655432:FLC655438 FUY655432:FUY655438 GEU655432:GEU655438 GOQ655432:GOQ655438 GYM655432:GYM655438 HII655432:HII655438 HSE655432:HSE655438 ICA655432:ICA655438 ILW655432:ILW655438 IVS655432:IVS655438 JFO655432:JFO655438 JPK655432:JPK655438 JZG655432:JZG655438 KJC655432:KJC655438 KSY655432:KSY655438 LCU655432:LCU655438 LMQ655432:LMQ655438 LWM655432:LWM655438 MGI655432:MGI655438 MQE655432:MQE655438 NAA655432:NAA655438 NJW655432:NJW655438 NTS655432:NTS655438 ODO655432:ODO655438 ONK655432:ONK655438 OXG655432:OXG655438 PHC655432:PHC655438 PQY655432:PQY655438 QAU655432:QAU655438 QKQ655432:QKQ655438 QUM655432:QUM655438 REI655432:REI655438 ROE655432:ROE655438 RYA655432:RYA655438 SHW655432:SHW655438 SRS655432:SRS655438 TBO655432:TBO655438 TLK655432:TLK655438 TVG655432:TVG655438 UFC655432:UFC655438 UOY655432:UOY655438 UYU655432:UYU655438 VIQ655432:VIQ655438 VSM655432:VSM655438 WCI655432:WCI655438 WME655432:WME655438 WWA655432:WWA655438 S720968:S720974 JO720968:JO720974 TK720968:TK720974 ADG720968:ADG720974 ANC720968:ANC720974 AWY720968:AWY720974 BGU720968:BGU720974 BQQ720968:BQQ720974 CAM720968:CAM720974 CKI720968:CKI720974 CUE720968:CUE720974 DEA720968:DEA720974 DNW720968:DNW720974 DXS720968:DXS720974 EHO720968:EHO720974 ERK720968:ERK720974 FBG720968:FBG720974 FLC720968:FLC720974 FUY720968:FUY720974 GEU720968:GEU720974 GOQ720968:GOQ720974 GYM720968:GYM720974 HII720968:HII720974 HSE720968:HSE720974 ICA720968:ICA720974 ILW720968:ILW720974 IVS720968:IVS720974 JFO720968:JFO720974 JPK720968:JPK720974 JZG720968:JZG720974 KJC720968:KJC720974 KSY720968:KSY720974 LCU720968:LCU720974 LMQ720968:LMQ720974 LWM720968:LWM720974 MGI720968:MGI720974 MQE720968:MQE720974 NAA720968:NAA720974 NJW720968:NJW720974 NTS720968:NTS720974 ODO720968:ODO720974 ONK720968:ONK720974 OXG720968:OXG720974 PHC720968:PHC720974 PQY720968:PQY720974 QAU720968:QAU720974 QKQ720968:QKQ720974 QUM720968:QUM720974 REI720968:REI720974 ROE720968:ROE720974 RYA720968:RYA720974 SHW720968:SHW720974 SRS720968:SRS720974 TBO720968:TBO720974 TLK720968:TLK720974 TVG720968:TVG720974 UFC720968:UFC720974 UOY720968:UOY720974 UYU720968:UYU720974 VIQ720968:VIQ720974 VSM720968:VSM720974 WCI720968:WCI720974 WME720968:WME720974 WWA720968:WWA720974 S786504:S786510 JO786504:JO786510 TK786504:TK786510 ADG786504:ADG786510 ANC786504:ANC786510 AWY786504:AWY786510 BGU786504:BGU786510 BQQ786504:BQQ786510 CAM786504:CAM786510 CKI786504:CKI786510 CUE786504:CUE786510 DEA786504:DEA786510 DNW786504:DNW786510 DXS786504:DXS786510 EHO786504:EHO786510 ERK786504:ERK786510 FBG786504:FBG786510 FLC786504:FLC786510 FUY786504:FUY786510 GEU786504:GEU786510 GOQ786504:GOQ786510 GYM786504:GYM786510 HII786504:HII786510 HSE786504:HSE786510 ICA786504:ICA786510 ILW786504:ILW786510 IVS786504:IVS786510 JFO786504:JFO786510 JPK786504:JPK786510 JZG786504:JZG786510 KJC786504:KJC786510 KSY786504:KSY786510 LCU786504:LCU786510 LMQ786504:LMQ786510 LWM786504:LWM786510 MGI786504:MGI786510 MQE786504:MQE786510 NAA786504:NAA786510 NJW786504:NJW786510 NTS786504:NTS786510 ODO786504:ODO786510 ONK786504:ONK786510 OXG786504:OXG786510 PHC786504:PHC786510 PQY786504:PQY786510 QAU786504:QAU786510 QKQ786504:QKQ786510 QUM786504:QUM786510 REI786504:REI786510 ROE786504:ROE786510 RYA786504:RYA786510 SHW786504:SHW786510 SRS786504:SRS786510 TBO786504:TBO786510 TLK786504:TLK786510 TVG786504:TVG786510 UFC786504:UFC786510 UOY786504:UOY786510 UYU786504:UYU786510 VIQ786504:VIQ786510 VSM786504:VSM786510 WCI786504:WCI786510 WME786504:WME786510 WWA786504:WWA786510 S852040:S852046 JO852040:JO852046 TK852040:TK852046 ADG852040:ADG852046 ANC852040:ANC852046 AWY852040:AWY852046 BGU852040:BGU852046 BQQ852040:BQQ852046 CAM852040:CAM852046 CKI852040:CKI852046 CUE852040:CUE852046 DEA852040:DEA852046 DNW852040:DNW852046 DXS852040:DXS852046 EHO852040:EHO852046 ERK852040:ERK852046 FBG852040:FBG852046 FLC852040:FLC852046 FUY852040:FUY852046 GEU852040:GEU852046 GOQ852040:GOQ852046 GYM852040:GYM852046 HII852040:HII852046 HSE852040:HSE852046 ICA852040:ICA852046 ILW852040:ILW852046 IVS852040:IVS852046 JFO852040:JFO852046 JPK852040:JPK852046 JZG852040:JZG852046 KJC852040:KJC852046 KSY852040:KSY852046 LCU852040:LCU852046 LMQ852040:LMQ852046 LWM852040:LWM852046 MGI852040:MGI852046 MQE852040:MQE852046 NAA852040:NAA852046 NJW852040:NJW852046 NTS852040:NTS852046 ODO852040:ODO852046 ONK852040:ONK852046 OXG852040:OXG852046 PHC852040:PHC852046 PQY852040:PQY852046 QAU852040:QAU852046 QKQ852040:QKQ852046 QUM852040:QUM852046 REI852040:REI852046 ROE852040:ROE852046 RYA852040:RYA852046 SHW852040:SHW852046 SRS852040:SRS852046 TBO852040:TBO852046 TLK852040:TLK852046 TVG852040:TVG852046 UFC852040:UFC852046 UOY852040:UOY852046 UYU852040:UYU852046 VIQ852040:VIQ852046 VSM852040:VSM852046 WCI852040:WCI852046 WME852040:WME852046 WWA852040:WWA852046 S917576:S917582 JO917576:JO917582 TK917576:TK917582 ADG917576:ADG917582 ANC917576:ANC917582 AWY917576:AWY917582 BGU917576:BGU917582 BQQ917576:BQQ917582 CAM917576:CAM917582 CKI917576:CKI917582 CUE917576:CUE917582 DEA917576:DEA917582 DNW917576:DNW917582 DXS917576:DXS917582 EHO917576:EHO917582 ERK917576:ERK917582 FBG917576:FBG917582 FLC917576:FLC917582 FUY917576:FUY917582 GEU917576:GEU917582 GOQ917576:GOQ917582 GYM917576:GYM917582 HII917576:HII917582 HSE917576:HSE917582 ICA917576:ICA917582 ILW917576:ILW917582 IVS917576:IVS917582 JFO917576:JFO917582 JPK917576:JPK917582 JZG917576:JZG917582 KJC917576:KJC917582 KSY917576:KSY917582 LCU917576:LCU917582 LMQ917576:LMQ917582 LWM917576:LWM917582 MGI917576:MGI917582 MQE917576:MQE917582 NAA917576:NAA917582 NJW917576:NJW917582 NTS917576:NTS917582 ODO917576:ODO917582 ONK917576:ONK917582 OXG917576:OXG917582 PHC917576:PHC917582 PQY917576:PQY917582 QAU917576:QAU917582 QKQ917576:QKQ917582 QUM917576:QUM917582 REI917576:REI917582 ROE917576:ROE917582 RYA917576:RYA917582 SHW917576:SHW917582 SRS917576:SRS917582 TBO917576:TBO917582 TLK917576:TLK917582 TVG917576:TVG917582 UFC917576:UFC917582 UOY917576:UOY917582 UYU917576:UYU917582 VIQ917576:VIQ917582 VSM917576:VSM917582 WCI917576:WCI917582 WME917576:WME917582 WWA917576:WWA917582 S983112:S983118 JO983112:JO983118 TK983112:TK983118 ADG983112:ADG983118 ANC983112:ANC983118 AWY983112:AWY983118 BGU983112:BGU983118 BQQ983112:BQQ983118 CAM983112:CAM983118 CKI983112:CKI983118 CUE983112:CUE983118 DEA983112:DEA983118 DNW983112:DNW983118 DXS983112:DXS983118 EHO983112:EHO983118 ERK983112:ERK983118 FBG983112:FBG983118 FLC983112:FLC983118 FUY983112:FUY983118 GEU983112:GEU983118 GOQ983112:GOQ983118 GYM983112:GYM983118 HII983112:HII983118 HSE983112:HSE983118 ICA983112:ICA983118 ILW983112:ILW983118 IVS983112:IVS983118 JFO983112:JFO983118 JPK983112:JPK983118 JZG983112:JZG983118 KJC983112:KJC983118 KSY983112:KSY983118 LCU983112:LCU983118 LMQ983112:LMQ983118 LWM983112:LWM983118 MGI983112:MGI983118 MQE983112:MQE983118 NAA983112:NAA983118 NJW983112:NJW983118 NTS983112:NTS983118 ODO983112:ODO983118 ONK983112:ONK983118 OXG983112:OXG983118 PHC983112:PHC983118 PQY983112:PQY983118 QAU983112:QAU983118 QKQ983112:QKQ983118 QUM983112:QUM983118 REI983112:REI983118 ROE983112:ROE983118 RYA983112:RYA983118 SHW983112:SHW983118 SRS983112:SRS983118 TBO983112:TBO983118 TLK983112:TLK983118 TVG983112:TVG983118 UFC983112:UFC983118 UOY983112:UOY983118 UYU983112:UYU983118 VIQ983112:VIQ983118 VSM983112:VSM983118 WCI983112:WCI983118 WME983112:WME983118 WWA983112:WWA983118 S64:S70 JO64:JO70 TK64:TK70 ADG64:ADG70 ANC64:ANC70 AWY64:AWY70 BGU64:BGU70 BQQ64:BQQ70 CAM64:CAM70 CKI64:CKI70 CUE64:CUE70 DEA64:DEA70 DNW64:DNW70 DXS64:DXS70 EHO64:EHO70 ERK64:ERK70 FBG64:FBG70 FLC64:FLC70 FUY64:FUY70 GEU64:GEU70 GOQ64:GOQ70 GYM64:GYM70 HII64:HII70 HSE64:HSE70 ICA64:ICA70 ILW64:ILW70 IVS64:IVS70 JFO64:JFO70 JPK64:JPK70 JZG64:JZG70 KJC64:KJC70 KSY64:KSY70 LCU64:LCU70 LMQ64:LMQ70 LWM64:LWM70 MGI64:MGI70 MQE64:MQE70 NAA64:NAA70 NJW64:NJW70 NTS64:NTS70 ODO64:ODO70 ONK64:ONK70 OXG64:OXG70 PHC64:PHC70 PQY64:PQY70 QAU64:QAU70 QKQ64:QKQ70 QUM64:QUM70 REI64:REI70 ROE64:ROE70 RYA64:RYA70 SHW64:SHW70 SRS64:SRS70 TBO64:TBO70 TLK64:TLK70 TVG64:TVG70 UFC64:UFC70 UOY64:UOY70 UYU64:UYU70 VIQ64:VIQ70 VSM64:VSM70 WCI64:WCI70 WME64:WME70 WWA64:WWA70 S65600:S65606 JO65600:JO65606 TK65600:TK65606 ADG65600:ADG65606 ANC65600:ANC65606 AWY65600:AWY65606 BGU65600:BGU65606 BQQ65600:BQQ65606 CAM65600:CAM65606 CKI65600:CKI65606 CUE65600:CUE65606 DEA65600:DEA65606 DNW65600:DNW65606 DXS65600:DXS65606 EHO65600:EHO65606 ERK65600:ERK65606 FBG65600:FBG65606 FLC65600:FLC65606 FUY65600:FUY65606 GEU65600:GEU65606 GOQ65600:GOQ65606 GYM65600:GYM65606 HII65600:HII65606 HSE65600:HSE65606 ICA65600:ICA65606 ILW65600:ILW65606 IVS65600:IVS65606 JFO65600:JFO65606 JPK65600:JPK65606 JZG65600:JZG65606 KJC65600:KJC65606 KSY65600:KSY65606 LCU65600:LCU65606 LMQ65600:LMQ65606 LWM65600:LWM65606 MGI65600:MGI65606 MQE65600:MQE65606 NAA65600:NAA65606 NJW65600:NJW65606 NTS65600:NTS65606 ODO65600:ODO65606 ONK65600:ONK65606 OXG65600:OXG65606 PHC65600:PHC65606 PQY65600:PQY65606 QAU65600:QAU65606 QKQ65600:QKQ65606 QUM65600:QUM65606 REI65600:REI65606 ROE65600:ROE65606 RYA65600:RYA65606 SHW65600:SHW65606 SRS65600:SRS65606 TBO65600:TBO65606 TLK65600:TLK65606 TVG65600:TVG65606 UFC65600:UFC65606 UOY65600:UOY65606 UYU65600:UYU65606 VIQ65600:VIQ65606 VSM65600:VSM65606 WCI65600:WCI65606 WME65600:WME65606 WWA65600:WWA65606 S131136:S131142 JO131136:JO131142 TK131136:TK131142 ADG131136:ADG131142 ANC131136:ANC131142 AWY131136:AWY131142 BGU131136:BGU131142 BQQ131136:BQQ131142 CAM131136:CAM131142 CKI131136:CKI131142 CUE131136:CUE131142 DEA131136:DEA131142 DNW131136:DNW131142 DXS131136:DXS131142 EHO131136:EHO131142 ERK131136:ERK131142 FBG131136:FBG131142 FLC131136:FLC131142 FUY131136:FUY131142 GEU131136:GEU131142 GOQ131136:GOQ131142 GYM131136:GYM131142 HII131136:HII131142 HSE131136:HSE131142 ICA131136:ICA131142 ILW131136:ILW131142 IVS131136:IVS131142 JFO131136:JFO131142 JPK131136:JPK131142 JZG131136:JZG131142 KJC131136:KJC131142 KSY131136:KSY131142 LCU131136:LCU131142 LMQ131136:LMQ131142 LWM131136:LWM131142 MGI131136:MGI131142 MQE131136:MQE131142 NAA131136:NAA131142 NJW131136:NJW131142 NTS131136:NTS131142 ODO131136:ODO131142 ONK131136:ONK131142 OXG131136:OXG131142 PHC131136:PHC131142 PQY131136:PQY131142 QAU131136:QAU131142 QKQ131136:QKQ131142 QUM131136:QUM131142 REI131136:REI131142 ROE131136:ROE131142 RYA131136:RYA131142 SHW131136:SHW131142 SRS131136:SRS131142 TBO131136:TBO131142 TLK131136:TLK131142 TVG131136:TVG131142 UFC131136:UFC131142 UOY131136:UOY131142 UYU131136:UYU131142 VIQ131136:VIQ131142 VSM131136:VSM131142 WCI131136:WCI131142 WME131136:WME131142 WWA131136:WWA131142 S196672:S196678 JO196672:JO196678 TK196672:TK196678 ADG196672:ADG196678 ANC196672:ANC196678 AWY196672:AWY196678 BGU196672:BGU196678 BQQ196672:BQQ196678 CAM196672:CAM196678 CKI196672:CKI196678 CUE196672:CUE196678 DEA196672:DEA196678 DNW196672:DNW196678 DXS196672:DXS196678 EHO196672:EHO196678 ERK196672:ERK196678 FBG196672:FBG196678 FLC196672:FLC196678 FUY196672:FUY196678 GEU196672:GEU196678 GOQ196672:GOQ196678 GYM196672:GYM196678 HII196672:HII196678 HSE196672:HSE196678 ICA196672:ICA196678 ILW196672:ILW196678 IVS196672:IVS196678 JFO196672:JFO196678 JPK196672:JPK196678 JZG196672:JZG196678 KJC196672:KJC196678 KSY196672:KSY196678 LCU196672:LCU196678 LMQ196672:LMQ196678 LWM196672:LWM196678 MGI196672:MGI196678 MQE196672:MQE196678 NAA196672:NAA196678 NJW196672:NJW196678 NTS196672:NTS196678 ODO196672:ODO196678 ONK196672:ONK196678 OXG196672:OXG196678 PHC196672:PHC196678 PQY196672:PQY196678 QAU196672:QAU196678 QKQ196672:QKQ196678 QUM196672:QUM196678 REI196672:REI196678 ROE196672:ROE196678 RYA196672:RYA196678 SHW196672:SHW196678 SRS196672:SRS196678 TBO196672:TBO196678 TLK196672:TLK196678 TVG196672:TVG196678 UFC196672:UFC196678 UOY196672:UOY196678 UYU196672:UYU196678 VIQ196672:VIQ196678 VSM196672:VSM196678 WCI196672:WCI196678 WME196672:WME196678 WWA196672:WWA196678 S262208:S262214 JO262208:JO262214 TK262208:TK262214 ADG262208:ADG262214 ANC262208:ANC262214 AWY262208:AWY262214 BGU262208:BGU262214 BQQ262208:BQQ262214 CAM262208:CAM262214 CKI262208:CKI262214 CUE262208:CUE262214 DEA262208:DEA262214 DNW262208:DNW262214 DXS262208:DXS262214 EHO262208:EHO262214 ERK262208:ERK262214 FBG262208:FBG262214 FLC262208:FLC262214 FUY262208:FUY262214 GEU262208:GEU262214 GOQ262208:GOQ262214 GYM262208:GYM262214 HII262208:HII262214 HSE262208:HSE262214 ICA262208:ICA262214 ILW262208:ILW262214 IVS262208:IVS262214 JFO262208:JFO262214 JPK262208:JPK262214 JZG262208:JZG262214 KJC262208:KJC262214 KSY262208:KSY262214 LCU262208:LCU262214 LMQ262208:LMQ262214 LWM262208:LWM262214 MGI262208:MGI262214 MQE262208:MQE262214 NAA262208:NAA262214 NJW262208:NJW262214 NTS262208:NTS262214 ODO262208:ODO262214 ONK262208:ONK262214 OXG262208:OXG262214 PHC262208:PHC262214 PQY262208:PQY262214 QAU262208:QAU262214 QKQ262208:QKQ262214 QUM262208:QUM262214 REI262208:REI262214 ROE262208:ROE262214 RYA262208:RYA262214 SHW262208:SHW262214 SRS262208:SRS262214 TBO262208:TBO262214 TLK262208:TLK262214 TVG262208:TVG262214 UFC262208:UFC262214 UOY262208:UOY262214 UYU262208:UYU262214 VIQ262208:VIQ262214 VSM262208:VSM262214 WCI262208:WCI262214 WME262208:WME262214 WWA262208:WWA262214 S327744:S327750 JO327744:JO327750 TK327744:TK327750 ADG327744:ADG327750 ANC327744:ANC327750 AWY327744:AWY327750 BGU327744:BGU327750 BQQ327744:BQQ327750 CAM327744:CAM327750 CKI327744:CKI327750 CUE327744:CUE327750 DEA327744:DEA327750 DNW327744:DNW327750 DXS327744:DXS327750 EHO327744:EHO327750 ERK327744:ERK327750 FBG327744:FBG327750 FLC327744:FLC327750 FUY327744:FUY327750 GEU327744:GEU327750 GOQ327744:GOQ327750 GYM327744:GYM327750 HII327744:HII327750 HSE327744:HSE327750 ICA327744:ICA327750 ILW327744:ILW327750 IVS327744:IVS327750 JFO327744:JFO327750 JPK327744:JPK327750 JZG327744:JZG327750 KJC327744:KJC327750 KSY327744:KSY327750 LCU327744:LCU327750 LMQ327744:LMQ327750 LWM327744:LWM327750 MGI327744:MGI327750 MQE327744:MQE327750 NAA327744:NAA327750 NJW327744:NJW327750 NTS327744:NTS327750 ODO327744:ODO327750 ONK327744:ONK327750 OXG327744:OXG327750 PHC327744:PHC327750 PQY327744:PQY327750 QAU327744:QAU327750 QKQ327744:QKQ327750 QUM327744:QUM327750 REI327744:REI327750 ROE327744:ROE327750 RYA327744:RYA327750 SHW327744:SHW327750 SRS327744:SRS327750 TBO327744:TBO327750 TLK327744:TLK327750 TVG327744:TVG327750 UFC327744:UFC327750 UOY327744:UOY327750 UYU327744:UYU327750 VIQ327744:VIQ327750 VSM327744:VSM327750 WCI327744:WCI327750 WME327744:WME327750 WWA327744:WWA327750 S393280:S393286 JO393280:JO393286 TK393280:TK393286 ADG393280:ADG393286 ANC393280:ANC393286 AWY393280:AWY393286 BGU393280:BGU393286 BQQ393280:BQQ393286 CAM393280:CAM393286 CKI393280:CKI393286 CUE393280:CUE393286 DEA393280:DEA393286 DNW393280:DNW393286 DXS393280:DXS393286 EHO393280:EHO393286 ERK393280:ERK393286 FBG393280:FBG393286 FLC393280:FLC393286 FUY393280:FUY393286 GEU393280:GEU393286 GOQ393280:GOQ393286 GYM393280:GYM393286 HII393280:HII393286 HSE393280:HSE393286 ICA393280:ICA393286 ILW393280:ILW393286 IVS393280:IVS393286 JFO393280:JFO393286 JPK393280:JPK393286 JZG393280:JZG393286 KJC393280:KJC393286 KSY393280:KSY393286 LCU393280:LCU393286 LMQ393280:LMQ393286 LWM393280:LWM393286 MGI393280:MGI393286 MQE393280:MQE393286 NAA393280:NAA393286 NJW393280:NJW393286 NTS393280:NTS393286 ODO393280:ODO393286 ONK393280:ONK393286 OXG393280:OXG393286 PHC393280:PHC393286 PQY393280:PQY393286 QAU393280:QAU393286 QKQ393280:QKQ393286 QUM393280:QUM393286 REI393280:REI393286 ROE393280:ROE393286 RYA393280:RYA393286 SHW393280:SHW393286 SRS393280:SRS393286 TBO393280:TBO393286 TLK393280:TLK393286 TVG393280:TVG393286 UFC393280:UFC393286 UOY393280:UOY393286 UYU393280:UYU393286 VIQ393280:VIQ393286 VSM393280:VSM393286 WCI393280:WCI393286 WME393280:WME393286 WWA393280:WWA393286 S458816:S458822 JO458816:JO458822 TK458816:TK458822 ADG458816:ADG458822 ANC458816:ANC458822 AWY458816:AWY458822 BGU458816:BGU458822 BQQ458816:BQQ458822 CAM458816:CAM458822 CKI458816:CKI458822 CUE458816:CUE458822 DEA458816:DEA458822 DNW458816:DNW458822 DXS458816:DXS458822 EHO458816:EHO458822 ERK458816:ERK458822 FBG458816:FBG458822 FLC458816:FLC458822 FUY458816:FUY458822 GEU458816:GEU458822 GOQ458816:GOQ458822 GYM458816:GYM458822 HII458816:HII458822 HSE458816:HSE458822 ICA458816:ICA458822 ILW458816:ILW458822 IVS458816:IVS458822 JFO458816:JFO458822 JPK458816:JPK458822 JZG458816:JZG458822 KJC458816:KJC458822 KSY458816:KSY458822 LCU458816:LCU458822 LMQ458816:LMQ458822 LWM458816:LWM458822 MGI458816:MGI458822 MQE458816:MQE458822 NAA458816:NAA458822 NJW458816:NJW458822 NTS458816:NTS458822 ODO458816:ODO458822 ONK458816:ONK458822 OXG458816:OXG458822 PHC458816:PHC458822 PQY458816:PQY458822 QAU458816:QAU458822 QKQ458816:QKQ458822 QUM458816:QUM458822 REI458816:REI458822 ROE458816:ROE458822 RYA458816:RYA458822 SHW458816:SHW458822 SRS458816:SRS458822 TBO458816:TBO458822 TLK458816:TLK458822 TVG458816:TVG458822 UFC458816:UFC458822 UOY458816:UOY458822 UYU458816:UYU458822 VIQ458816:VIQ458822 VSM458816:VSM458822 WCI458816:WCI458822 WME458816:WME458822 WWA458816:WWA458822 S524352:S524358 JO524352:JO524358 TK524352:TK524358 ADG524352:ADG524358 ANC524352:ANC524358 AWY524352:AWY524358 BGU524352:BGU524358 BQQ524352:BQQ524358 CAM524352:CAM524358 CKI524352:CKI524358 CUE524352:CUE524358 DEA524352:DEA524358 DNW524352:DNW524358 DXS524352:DXS524358 EHO524352:EHO524358 ERK524352:ERK524358 FBG524352:FBG524358 FLC524352:FLC524358 FUY524352:FUY524358 GEU524352:GEU524358 GOQ524352:GOQ524358 GYM524352:GYM524358 HII524352:HII524358 HSE524352:HSE524358 ICA524352:ICA524358 ILW524352:ILW524358 IVS524352:IVS524358 JFO524352:JFO524358 JPK524352:JPK524358 JZG524352:JZG524358 KJC524352:KJC524358 KSY524352:KSY524358 LCU524352:LCU524358 LMQ524352:LMQ524358 LWM524352:LWM524358 MGI524352:MGI524358 MQE524352:MQE524358 NAA524352:NAA524358 NJW524352:NJW524358 NTS524352:NTS524358 ODO524352:ODO524358 ONK524352:ONK524358 OXG524352:OXG524358 PHC524352:PHC524358 PQY524352:PQY524358 QAU524352:QAU524358 QKQ524352:QKQ524358 QUM524352:QUM524358 REI524352:REI524358 ROE524352:ROE524358 RYA524352:RYA524358 SHW524352:SHW524358 SRS524352:SRS524358 TBO524352:TBO524358 TLK524352:TLK524358 TVG524352:TVG524358 UFC524352:UFC524358 UOY524352:UOY524358 UYU524352:UYU524358 VIQ524352:VIQ524358 VSM524352:VSM524358 WCI524352:WCI524358 WME524352:WME524358 WWA524352:WWA524358 S589888:S589894 JO589888:JO589894 TK589888:TK589894 ADG589888:ADG589894 ANC589888:ANC589894 AWY589888:AWY589894 BGU589888:BGU589894 BQQ589888:BQQ589894 CAM589888:CAM589894 CKI589888:CKI589894 CUE589888:CUE589894 DEA589888:DEA589894 DNW589888:DNW589894 DXS589888:DXS589894 EHO589888:EHO589894 ERK589888:ERK589894 FBG589888:FBG589894 FLC589888:FLC589894 FUY589888:FUY589894 GEU589888:GEU589894 GOQ589888:GOQ589894 GYM589888:GYM589894 HII589888:HII589894 HSE589888:HSE589894 ICA589888:ICA589894 ILW589888:ILW589894 IVS589888:IVS589894 JFO589888:JFO589894 JPK589888:JPK589894 JZG589888:JZG589894 KJC589888:KJC589894 KSY589888:KSY589894 LCU589888:LCU589894 LMQ589888:LMQ589894 LWM589888:LWM589894 MGI589888:MGI589894 MQE589888:MQE589894 NAA589888:NAA589894 NJW589888:NJW589894 NTS589888:NTS589894 ODO589888:ODO589894 ONK589888:ONK589894 OXG589888:OXG589894 PHC589888:PHC589894 PQY589888:PQY589894 QAU589888:QAU589894 QKQ589888:QKQ589894 QUM589888:QUM589894 REI589888:REI589894 ROE589888:ROE589894 RYA589888:RYA589894 SHW589888:SHW589894 SRS589888:SRS589894 TBO589888:TBO589894 TLK589888:TLK589894 TVG589888:TVG589894 UFC589888:UFC589894 UOY589888:UOY589894 UYU589888:UYU589894 VIQ589888:VIQ589894 VSM589888:VSM589894 WCI589888:WCI589894 WME589888:WME589894 WWA589888:WWA589894 S655424:S655430 JO655424:JO655430 TK655424:TK655430 ADG655424:ADG655430 ANC655424:ANC655430 AWY655424:AWY655430 BGU655424:BGU655430 BQQ655424:BQQ655430 CAM655424:CAM655430 CKI655424:CKI655430 CUE655424:CUE655430 DEA655424:DEA655430 DNW655424:DNW655430 DXS655424:DXS655430 EHO655424:EHO655430 ERK655424:ERK655430 FBG655424:FBG655430 FLC655424:FLC655430 FUY655424:FUY655430 GEU655424:GEU655430 GOQ655424:GOQ655430 GYM655424:GYM655430 HII655424:HII655430 HSE655424:HSE655430 ICA655424:ICA655430 ILW655424:ILW655430 IVS655424:IVS655430 JFO655424:JFO655430 JPK655424:JPK655430 JZG655424:JZG655430 KJC655424:KJC655430 KSY655424:KSY655430 LCU655424:LCU655430 LMQ655424:LMQ655430 LWM655424:LWM655430 MGI655424:MGI655430 MQE655424:MQE655430 NAA655424:NAA655430 NJW655424:NJW655430 NTS655424:NTS655430 ODO655424:ODO655430 ONK655424:ONK655430 OXG655424:OXG655430 PHC655424:PHC655430 PQY655424:PQY655430 QAU655424:QAU655430 QKQ655424:QKQ655430 QUM655424:QUM655430 REI655424:REI655430 ROE655424:ROE655430 RYA655424:RYA655430 SHW655424:SHW655430 SRS655424:SRS655430 TBO655424:TBO655430 TLK655424:TLK655430 TVG655424:TVG655430 UFC655424:UFC655430 UOY655424:UOY655430 UYU655424:UYU655430 VIQ655424:VIQ655430 VSM655424:VSM655430 WCI655424:WCI655430 WME655424:WME655430 WWA655424:WWA655430 S720960:S720966 JO720960:JO720966 TK720960:TK720966 ADG720960:ADG720966 ANC720960:ANC720966 AWY720960:AWY720966 BGU720960:BGU720966 BQQ720960:BQQ720966 CAM720960:CAM720966 CKI720960:CKI720966 CUE720960:CUE720966 DEA720960:DEA720966 DNW720960:DNW720966 DXS720960:DXS720966 EHO720960:EHO720966 ERK720960:ERK720966 FBG720960:FBG720966 FLC720960:FLC720966 FUY720960:FUY720966 GEU720960:GEU720966 GOQ720960:GOQ720966 GYM720960:GYM720966 HII720960:HII720966 HSE720960:HSE720966 ICA720960:ICA720966 ILW720960:ILW720966 IVS720960:IVS720966 JFO720960:JFO720966 JPK720960:JPK720966 JZG720960:JZG720966 KJC720960:KJC720966 KSY720960:KSY720966 LCU720960:LCU720966 LMQ720960:LMQ720966 LWM720960:LWM720966 MGI720960:MGI720966 MQE720960:MQE720966 NAA720960:NAA720966 NJW720960:NJW720966 NTS720960:NTS720966 ODO720960:ODO720966 ONK720960:ONK720966 OXG720960:OXG720966 PHC720960:PHC720966 PQY720960:PQY720966 QAU720960:QAU720966 QKQ720960:QKQ720966 QUM720960:QUM720966 REI720960:REI720966 ROE720960:ROE720966 RYA720960:RYA720966 SHW720960:SHW720966 SRS720960:SRS720966 TBO720960:TBO720966 TLK720960:TLK720966 TVG720960:TVG720966 UFC720960:UFC720966 UOY720960:UOY720966 UYU720960:UYU720966 VIQ720960:VIQ720966 VSM720960:VSM720966 WCI720960:WCI720966 WME720960:WME720966 WWA720960:WWA720966 S786496:S786502 JO786496:JO786502 TK786496:TK786502 ADG786496:ADG786502 ANC786496:ANC786502 AWY786496:AWY786502 BGU786496:BGU786502 BQQ786496:BQQ786502 CAM786496:CAM786502 CKI786496:CKI786502 CUE786496:CUE786502 DEA786496:DEA786502 DNW786496:DNW786502 DXS786496:DXS786502 EHO786496:EHO786502 ERK786496:ERK786502 FBG786496:FBG786502 FLC786496:FLC786502 FUY786496:FUY786502 GEU786496:GEU786502 GOQ786496:GOQ786502 GYM786496:GYM786502 HII786496:HII786502 HSE786496:HSE786502 ICA786496:ICA786502 ILW786496:ILW786502 IVS786496:IVS786502 JFO786496:JFO786502 JPK786496:JPK786502 JZG786496:JZG786502 KJC786496:KJC786502 KSY786496:KSY786502 LCU786496:LCU786502 LMQ786496:LMQ786502 LWM786496:LWM786502 MGI786496:MGI786502 MQE786496:MQE786502 NAA786496:NAA786502 NJW786496:NJW786502 NTS786496:NTS786502 ODO786496:ODO786502 ONK786496:ONK786502 OXG786496:OXG786502 PHC786496:PHC786502 PQY786496:PQY786502 QAU786496:QAU786502 QKQ786496:QKQ786502 QUM786496:QUM786502 REI786496:REI786502 ROE786496:ROE786502 RYA786496:RYA786502 SHW786496:SHW786502 SRS786496:SRS786502 TBO786496:TBO786502 TLK786496:TLK786502 TVG786496:TVG786502 UFC786496:UFC786502 UOY786496:UOY786502 UYU786496:UYU786502 VIQ786496:VIQ786502 VSM786496:VSM786502 WCI786496:WCI786502 WME786496:WME786502 WWA786496:WWA786502 S852032:S852038 JO852032:JO852038 TK852032:TK852038 ADG852032:ADG852038 ANC852032:ANC852038 AWY852032:AWY852038 BGU852032:BGU852038 BQQ852032:BQQ852038 CAM852032:CAM852038 CKI852032:CKI852038 CUE852032:CUE852038 DEA852032:DEA852038 DNW852032:DNW852038 DXS852032:DXS852038 EHO852032:EHO852038 ERK852032:ERK852038 FBG852032:FBG852038 FLC852032:FLC852038 FUY852032:FUY852038 GEU852032:GEU852038 GOQ852032:GOQ852038 GYM852032:GYM852038 HII852032:HII852038 HSE852032:HSE852038 ICA852032:ICA852038 ILW852032:ILW852038 IVS852032:IVS852038 JFO852032:JFO852038 JPK852032:JPK852038 JZG852032:JZG852038 KJC852032:KJC852038 KSY852032:KSY852038 LCU852032:LCU852038 LMQ852032:LMQ852038 LWM852032:LWM852038 MGI852032:MGI852038 MQE852032:MQE852038 NAA852032:NAA852038 NJW852032:NJW852038 NTS852032:NTS852038 ODO852032:ODO852038 ONK852032:ONK852038 OXG852032:OXG852038 PHC852032:PHC852038 PQY852032:PQY852038 QAU852032:QAU852038 QKQ852032:QKQ852038 QUM852032:QUM852038 REI852032:REI852038 ROE852032:ROE852038 RYA852032:RYA852038 SHW852032:SHW852038 SRS852032:SRS852038 TBO852032:TBO852038 TLK852032:TLK852038 TVG852032:TVG852038 UFC852032:UFC852038 UOY852032:UOY852038 UYU852032:UYU852038 VIQ852032:VIQ852038 VSM852032:VSM852038 WCI852032:WCI852038 WME852032:WME852038 WWA852032:WWA852038 S917568:S917574 JO917568:JO917574 TK917568:TK917574 ADG917568:ADG917574 ANC917568:ANC917574 AWY917568:AWY917574 BGU917568:BGU917574 BQQ917568:BQQ917574 CAM917568:CAM917574 CKI917568:CKI917574 CUE917568:CUE917574 DEA917568:DEA917574 DNW917568:DNW917574 DXS917568:DXS917574 EHO917568:EHO917574 ERK917568:ERK917574 FBG917568:FBG917574 FLC917568:FLC917574 FUY917568:FUY917574 GEU917568:GEU917574 GOQ917568:GOQ917574 GYM917568:GYM917574 HII917568:HII917574 HSE917568:HSE917574 ICA917568:ICA917574 ILW917568:ILW917574 IVS917568:IVS917574 JFO917568:JFO917574 JPK917568:JPK917574 JZG917568:JZG917574 KJC917568:KJC917574 KSY917568:KSY917574 LCU917568:LCU917574 LMQ917568:LMQ917574 LWM917568:LWM917574 MGI917568:MGI917574 MQE917568:MQE917574 NAA917568:NAA917574 NJW917568:NJW917574 NTS917568:NTS917574 ODO917568:ODO917574 ONK917568:ONK917574 OXG917568:OXG917574 PHC917568:PHC917574 PQY917568:PQY917574 QAU917568:QAU917574 QKQ917568:QKQ917574 QUM917568:QUM917574 REI917568:REI917574 ROE917568:ROE917574 RYA917568:RYA917574 SHW917568:SHW917574 SRS917568:SRS917574 TBO917568:TBO917574 TLK917568:TLK917574 TVG917568:TVG917574 UFC917568:UFC917574 UOY917568:UOY917574 UYU917568:UYU917574 VIQ917568:VIQ917574 VSM917568:VSM917574 WCI917568:WCI917574 WME917568:WME917574 WWA917568:WWA917574 S983104:S983110 JO983104:JO983110 TK983104:TK983110 ADG983104:ADG983110 ANC983104:ANC983110 AWY983104:AWY983110 BGU983104:BGU983110 BQQ983104:BQQ983110 CAM983104:CAM983110 CKI983104:CKI983110 CUE983104:CUE983110 DEA983104:DEA983110 DNW983104:DNW983110 DXS983104:DXS983110 EHO983104:EHO983110 ERK983104:ERK983110 FBG983104:FBG983110 FLC983104:FLC983110 FUY983104:FUY983110 GEU983104:GEU983110 GOQ983104:GOQ983110 GYM983104:GYM983110 HII983104:HII983110 HSE983104:HSE983110 ICA983104:ICA983110 ILW983104:ILW983110 IVS983104:IVS983110 JFO983104:JFO983110 JPK983104:JPK983110 JZG983104:JZG983110 KJC983104:KJC983110 KSY983104:KSY983110 LCU983104:LCU983110 LMQ983104:LMQ983110 LWM983104:LWM983110 MGI983104:MGI983110 MQE983104:MQE983110 NAA983104:NAA983110 NJW983104:NJW983110 NTS983104:NTS983110 ODO983104:ODO983110 ONK983104:ONK983110 OXG983104:OXG983110 PHC983104:PHC983110 PQY983104:PQY983110 QAU983104:QAU983110 QKQ983104:QKQ983110 QUM983104:QUM983110 REI983104:REI983110 ROE983104:ROE983110 RYA983104:RYA983110 SHW983104:SHW983110 SRS983104:SRS983110 TBO983104:TBO983110 TLK983104:TLK983110 TVG983104:TVG983110 UFC983104:UFC983110 UOY983104:UOY983110 UYU983104:UYU983110 VIQ983104:VIQ983110 VSM983104:VSM983110 WCI983104:WCI983110 WME983104:WME983110 WWA983104:WWA983110 WVW27:WVW32 S27:S32 JO27:JO32 TK27:TK32 ADG27:ADG32 ANC27:ANC32 AWY27:AWY32 BGU27:BGU32 BQQ27:BQQ32 CAM27:CAM32 CKI27:CKI32 CUE27:CUE32 DEA27:DEA32 DNW27:DNW32 DXS27:DXS32 EHO27:EHO32 ERK27:ERK32 FBG27:FBG32 FLC27:FLC32 FUY27:FUY32 GEU27:GEU32 GOQ27:GOQ32 GYM27:GYM32 HII27:HII32 HSE27:HSE32 ICA27:ICA32 ILW27:ILW32 IVS27:IVS32 JFO27:JFO32 JPK27:JPK32 JZG27:JZG32 KJC27:KJC32 KSY27:KSY32 LCU27:LCU32 LMQ27:LMQ32 LWM27:LWM32 MGI27:MGI32 MQE27:MQE32 NAA27:NAA32 NJW27:NJW32 NTS27:NTS32 ODO27:ODO32 ONK27:ONK32 OXG27:OXG32 PHC27:PHC32 PQY27:PQY32 QAU27:QAU32 QKQ27:QKQ32 QUM27:QUM32 REI27:REI32 ROE27:ROE32 RYA27:RYA32 SHW27:SHW32 SRS27:SRS32 TBO27:TBO32 TLK27:TLK32 TVG27:TVG32 UFC27:UFC32 UOY27:UOY32 UYU27:UYU32 VIQ27:VIQ32 VSM27:VSM32 WCI27:WCI32 WME27:WME32 S65590 JO65590 TK65590 ADG65590 ANC65590 AWY65590 BGU65590 BQQ65590 CAM65590 CKI65590 CUE65590 DEA65590 DNW65590 DXS65590 EHO65590 ERK65590 FBG65590 FLC65590 FUY65590 GEU65590 GOQ65590 GYM65590 HII65590 HSE65590 ICA65590 ILW65590 IVS65590 JFO65590 JPK65590 JZG65590 KJC65590 KSY65590 LCU65590 LMQ65590 LWM65590 MGI65590 MQE65590 NAA65590 NJW65590 NTS65590 ODO65590 ONK65590 OXG65590 PHC65590 PQY65590 QAU65590 QKQ65590 QUM65590 REI65590 ROE65590 RYA65590 SHW65590 SRS65590 TBO65590 TLK65590 TVG65590 UFC65590 UOY65590 UYU65590 VIQ65590 VSM65590 WCI65590 WME65590 WWA65590 S131126 JO131126 TK131126 ADG131126 ANC131126 AWY131126 BGU131126 BQQ131126 CAM131126 CKI131126 CUE131126 DEA131126 DNW131126 DXS131126 EHO131126 ERK131126 FBG131126 FLC131126 FUY131126 GEU131126 GOQ131126 GYM131126 HII131126 HSE131126 ICA131126 ILW131126 IVS131126 JFO131126 JPK131126 JZG131126 KJC131126 KSY131126 LCU131126 LMQ131126 LWM131126 MGI131126 MQE131126 NAA131126 NJW131126 NTS131126 ODO131126 ONK131126 OXG131126 PHC131126 PQY131126 QAU131126 QKQ131126 QUM131126 REI131126 ROE131126 RYA131126 SHW131126 SRS131126 TBO131126 TLK131126 TVG131126 UFC131126 UOY131126 UYU131126 VIQ131126 VSM131126 WCI131126 WME131126 WWA131126 S196662 JO196662 TK196662 ADG196662 ANC196662 AWY196662 BGU196662 BQQ196662 CAM196662 CKI196662 CUE196662 DEA196662 DNW196662 DXS196662 EHO196662 ERK196662 FBG196662 FLC196662 FUY196662 GEU196662 GOQ196662 GYM196662 HII196662 HSE196662 ICA196662 ILW196662 IVS196662 JFO196662 JPK196662 JZG196662 KJC196662 KSY196662 LCU196662 LMQ196662 LWM196662 MGI196662 MQE196662 NAA196662 NJW196662 NTS196662 ODO196662 ONK196662 OXG196662 PHC196662 PQY196662 QAU196662 QKQ196662 QUM196662 REI196662 ROE196662 RYA196662 SHW196662 SRS196662 TBO196662 TLK196662 TVG196662 UFC196662 UOY196662 UYU196662 VIQ196662 VSM196662 WCI196662 WME196662 WWA196662 S262198 JO262198 TK262198 ADG262198 ANC262198 AWY262198 BGU262198 BQQ262198 CAM262198 CKI262198 CUE262198 DEA262198 DNW262198 DXS262198 EHO262198 ERK262198 FBG262198 FLC262198 FUY262198 GEU262198 GOQ262198 GYM262198 HII262198 HSE262198 ICA262198 ILW262198 IVS262198 JFO262198 JPK262198 JZG262198 KJC262198 KSY262198 LCU262198 LMQ262198 LWM262198 MGI262198 MQE262198 NAA262198 NJW262198 NTS262198 ODO262198 ONK262198 OXG262198 PHC262198 PQY262198 QAU262198 QKQ262198 QUM262198 REI262198 ROE262198 RYA262198 SHW262198 SRS262198 TBO262198 TLK262198 TVG262198 UFC262198 UOY262198 UYU262198 VIQ262198 VSM262198 WCI262198 WME262198 WWA262198 S327734 JO327734 TK327734 ADG327734 ANC327734 AWY327734 BGU327734 BQQ327734 CAM327734 CKI327734 CUE327734 DEA327734 DNW327734 DXS327734 EHO327734 ERK327734 FBG327734 FLC327734 FUY327734 GEU327734 GOQ327734 GYM327734 HII327734 HSE327734 ICA327734 ILW327734 IVS327734 JFO327734 JPK327734 JZG327734 KJC327734 KSY327734 LCU327734 LMQ327734 LWM327734 MGI327734 MQE327734 NAA327734 NJW327734 NTS327734 ODO327734 ONK327734 OXG327734 PHC327734 PQY327734 QAU327734 QKQ327734 QUM327734 REI327734 ROE327734 RYA327734 SHW327734 SRS327734 TBO327734 TLK327734 TVG327734 UFC327734 UOY327734 UYU327734 VIQ327734 VSM327734 WCI327734 WME327734 WWA327734 S393270 JO393270 TK393270 ADG393270 ANC393270 AWY393270 BGU393270 BQQ393270 CAM393270 CKI393270 CUE393270 DEA393270 DNW393270 DXS393270 EHO393270 ERK393270 FBG393270 FLC393270 FUY393270 GEU393270 GOQ393270 GYM393270 HII393270 HSE393270 ICA393270 ILW393270 IVS393270 JFO393270 JPK393270 JZG393270 KJC393270 KSY393270 LCU393270 LMQ393270 LWM393270 MGI393270 MQE393270 NAA393270 NJW393270 NTS393270 ODO393270 ONK393270 OXG393270 PHC393270 PQY393270 QAU393270 QKQ393270 QUM393270 REI393270 ROE393270 RYA393270 SHW393270 SRS393270 TBO393270 TLK393270 TVG393270 UFC393270 UOY393270 UYU393270 VIQ393270 VSM393270 WCI393270 WME393270 WWA393270 S458806 JO458806 TK458806 ADG458806 ANC458806 AWY458806 BGU458806 BQQ458806 CAM458806 CKI458806 CUE458806 DEA458806 DNW458806 DXS458806 EHO458806 ERK458806 FBG458806 FLC458806 FUY458806 GEU458806 GOQ458806 GYM458806 HII458806 HSE458806 ICA458806 ILW458806 IVS458806 JFO458806 JPK458806 JZG458806 KJC458806 KSY458806 LCU458806 LMQ458806 LWM458806 MGI458806 MQE458806 NAA458806 NJW458806 NTS458806 ODO458806 ONK458806 OXG458806 PHC458806 PQY458806 QAU458806 QKQ458806 QUM458806 REI458806 ROE458806 RYA458806 SHW458806 SRS458806 TBO458806 TLK458806 TVG458806 UFC458806 UOY458806 UYU458806 VIQ458806 VSM458806 WCI458806 WME458806 WWA458806 S524342 JO524342 TK524342 ADG524342 ANC524342 AWY524342 BGU524342 BQQ524342 CAM524342 CKI524342 CUE524342 DEA524342 DNW524342 DXS524342 EHO524342 ERK524342 FBG524342 FLC524342 FUY524342 GEU524342 GOQ524342 GYM524342 HII524342 HSE524342 ICA524342 ILW524342 IVS524342 JFO524342 JPK524342 JZG524342 KJC524342 KSY524342 LCU524342 LMQ524342 LWM524342 MGI524342 MQE524342 NAA524342 NJW524342 NTS524342 ODO524342 ONK524342 OXG524342 PHC524342 PQY524342 QAU524342 QKQ524342 QUM524342 REI524342 ROE524342 RYA524342 SHW524342 SRS524342 TBO524342 TLK524342 TVG524342 UFC524342 UOY524342 UYU524342 VIQ524342 VSM524342 WCI524342 WME524342 WWA524342 S589878 JO589878 TK589878 ADG589878 ANC589878 AWY589878 BGU589878 BQQ589878 CAM589878 CKI589878 CUE589878 DEA589878 DNW589878 DXS589878 EHO589878 ERK589878 FBG589878 FLC589878 FUY589878 GEU589878 GOQ589878 GYM589878 HII589878 HSE589878 ICA589878 ILW589878 IVS589878 JFO589878 JPK589878 JZG589878 KJC589878 KSY589878 LCU589878 LMQ589878 LWM589878 MGI589878 MQE589878 NAA589878 NJW589878 NTS589878 ODO589878 ONK589878 OXG589878 PHC589878 PQY589878 QAU589878 QKQ589878 QUM589878 REI589878 ROE589878 RYA589878 SHW589878 SRS589878 TBO589878 TLK589878 TVG589878 UFC589878 UOY589878 UYU589878 VIQ589878 VSM589878 WCI589878 WME589878 WWA589878 S655414 JO655414 TK655414 ADG655414 ANC655414 AWY655414 BGU655414 BQQ655414 CAM655414 CKI655414 CUE655414 DEA655414 DNW655414 DXS655414 EHO655414 ERK655414 FBG655414 FLC655414 FUY655414 GEU655414 GOQ655414 GYM655414 HII655414 HSE655414 ICA655414 ILW655414 IVS655414 JFO655414 JPK655414 JZG655414 KJC655414 KSY655414 LCU655414 LMQ655414 LWM655414 MGI655414 MQE655414 NAA655414 NJW655414 NTS655414 ODO655414 ONK655414 OXG655414 PHC655414 PQY655414 QAU655414 QKQ655414 QUM655414 REI655414 ROE655414 RYA655414 SHW655414 SRS655414 TBO655414 TLK655414 TVG655414 UFC655414 UOY655414 UYU655414 VIQ655414 VSM655414 WCI655414 WME655414 WWA655414 S720950 JO720950 TK720950 ADG720950 ANC720950 AWY720950 BGU720950 BQQ720950 CAM720950 CKI720950 CUE720950 DEA720950 DNW720950 DXS720950 EHO720950 ERK720950 FBG720950 FLC720950 FUY720950 GEU720950 GOQ720950 GYM720950 HII720950 HSE720950 ICA720950 ILW720950 IVS720950 JFO720950 JPK720950 JZG720950 KJC720950 KSY720950 LCU720950 LMQ720950 LWM720950 MGI720950 MQE720950 NAA720950 NJW720950 NTS720950 ODO720950 ONK720950 OXG720950 PHC720950 PQY720950 QAU720950 QKQ720950 QUM720950 REI720950 ROE720950 RYA720950 SHW720950 SRS720950 TBO720950 TLK720950 TVG720950 UFC720950 UOY720950 UYU720950 VIQ720950 VSM720950 WCI720950 WME720950 WWA720950 S786486 JO786486 TK786486 ADG786486 ANC786486 AWY786486 BGU786486 BQQ786486 CAM786486 CKI786486 CUE786486 DEA786486 DNW786486 DXS786486 EHO786486 ERK786486 FBG786486 FLC786486 FUY786486 GEU786486 GOQ786486 GYM786486 HII786486 HSE786486 ICA786486 ILW786486 IVS786486 JFO786486 JPK786486 JZG786486 KJC786486 KSY786486 LCU786486 LMQ786486 LWM786486 MGI786486 MQE786486 NAA786486 NJW786486 NTS786486 ODO786486 ONK786486 OXG786486 PHC786486 PQY786486 QAU786486 QKQ786486 QUM786486 REI786486 ROE786486 RYA786486 SHW786486 SRS786486 TBO786486 TLK786486 TVG786486 UFC786486 UOY786486 UYU786486 VIQ786486 VSM786486 WCI786486 WME786486 WWA786486 S852022 JO852022 TK852022 ADG852022 ANC852022 AWY852022 BGU852022 BQQ852022 CAM852022 CKI852022 CUE852022 DEA852022 DNW852022 DXS852022 EHO852022 ERK852022 FBG852022 FLC852022 FUY852022 GEU852022 GOQ852022 GYM852022 HII852022 HSE852022 ICA852022 ILW852022 IVS852022 JFO852022 JPK852022 JZG852022 KJC852022 KSY852022 LCU852022 LMQ852022 LWM852022 MGI852022 MQE852022 NAA852022 NJW852022 NTS852022 ODO852022 ONK852022 OXG852022 PHC852022 PQY852022 QAU852022 QKQ852022 QUM852022 REI852022 ROE852022 RYA852022 SHW852022 SRS852022 TBO852022 TLK852022 TVG852022 UFC852022 UOY852022 UYU852022 VIQ852022 VSM852022 WCI852022 WME852022 WWA852022 S917558 JO917558 TK917558 ADG917558 ANC917558 AWY917558 BGU917558 BQQ917558 CAM917558 CKI917558 CUE917558 DEA917558 DNW917558 DXS917558 EHO917558 ERK917558 FBG917558 FLC917558 FUY917558 GEU917558 GOQ917558 GYM917558 HII917558 HSE917558 ICA917558 ILW917558 IVS917558 JFO917558 JPK917558 JZG917558 KJC917558 KSY917558 LCU917558 LMQ917558 LWM917558 MGI917558 MQE917558 NAA917558 NJW917558 NTS917558 ODO917558 ONK917558 OXG917558 PHC917558 PQY917558 QAU917558 QKQ917558 QUM917558 REI917558 ROE917558 RYA917558 SHW917558 SRS917558 TBO917558 TLK917558 TVG917558 UFC917558 UOY917558 UYU917558 VIQ917558 VSM917558 WCI917558 WME917558 WWA917558 S983094 JO983094 TK983094 ADG983094 ANC983094 AWY983094 BGU983094 BQQ983094 CAM983094 CKI983094 CUE983094 DEA983094 DNW983094 DXS983094 EHO983094 ERK983094 FBG983094 FLC983094 FUY983094 GEU983094 GOQ983094 GYM983094 HII983094 HSE983094 ICA983094 ILW983094 IVS983094 JFO983094 JPK983094 JZG983094 KJC983094 KSY983094 LCU983094 LMQ983094 LWM983094 MGI983094 MQE983094 NAA983094 NJW983094 NTS983094 ODO983094 ONK983094 OXG983094 PHC983094 PQY983094 QAU983094 QKQ983094 QUM983094 REI983094 ROE983094 RYA983094 SHW983094 SRS983094 TBO983094 TLK983094 TVG983094 UFC983094 UOY983094 UYU983094 VIQ983094 VSM983094 WCI983094 WME983094 WWA983094 WWA983096:WWA983102 S65592:S65598 JO65592:JO65598 TK65592:TK65598 ADG65592:ADG65598 ANC65592:ANC65598 AWY65592:AWY65598 BGU65592:BGU65598 BQQ65592:BQQ65598 CAM65592:CAM65598 CKI65592:CKI65598 CUE65592:CUE65598 DEA65592:DEA65598 DNW65592:DNW65598 DXS65592:DXS65598 EHO65592:EHO65598 ERK65592:ERK65598 FBG65592:FBG65598 FLC65592:FLC65598 FUY65592:FUY65598 GEU65592:GEU65598 GOQ65592:GOQ65598 GYM65592:GYM65598 HII65592:HII65598 HSE65592:HSE65598 ICA65592:ICA65598 ILW65592:ILW65598 IVS65592:IVS65598 JFO65592:JFO65598 JPK65592:JPK65598 JZG65592:JZG65598 KJC65592:KJC65598 KSY65592:KSY65598 LCU65592:LCU65598 LMQ65592:LMQ65598 LWM65592:LWM65598 MGI65592:MGI65598 MQE65592:MQE65598 NAA65592:NAA65598 NJW65592:NJW65598 NTS65592:NTS65598 ODO65592:ODO65598 ONK65592:ONK65598 OXG65592:OXG65598 PHC65592:PHC65598 PQY65592:PQY65598 QAU65592:QAU65598 QKQ65592:QKQ65598 QUM65592:QUM65598 REI65592:REI65598 ROE65592:ROE65598 RYA65592:RYA65598 SHW65592:SHW65598 SRS65592:SRS65598 TBO65592:TBO65598 TLK65592:TLK65598 TVG65592:TVG65598 UFC65592:UFC65598 UOY65592:UOY65598 UYU65592:UYU65598 VIQ65592:VIQ65598 VSM65592:VSM65598 WCI65592:WCI65598 WME65592:WME65598 WWA65592:WWA65598 S131128:S131134 JO131128:JO131134 TK131128:TK131134 ADG131128:ADG131134 ANC131128:ANC131134 AWY131128:AWY131134 BGU131128:BGU131134 BQQ131128:BQQ131134 CAM131128:CAM131134 CKI131128:CKI131134 CUE131128:CUE131134 DEA131128:DEA131134 DNW131128:DNW131134 DXS131128:DXS131134 EHO131128:EHO131134 ERK131128:ERK131134 FBG131128:FBG131134 FLC131128:FLC131134 FUY131128:FUY131134 GEU131128:GEU131134 GOQ131128:GOQ131134 GYM131128:GYM131134 HII131128:HII131134 HSE131128:HSE131134 ICA131128:ICA131134 ILW131128:ILW131134 IVS131128:IVS131134 JFO131128:JFO131134 JPK131128:JPK131134 JZG131128:JZG131134 KJC131128:KJC131134 KSY131128:KSY131134 LCU131128:LCU131134 LMQ131128:LMQ131134 LWM131128:LWM131134 MGI131128:MGI131134 MQE131128:MQE131134 NAA131128:NAA131134 NJW131128:NJW131134 NTS131128:NTS131134 ODO131128:ODO131134 ONK131128:ONK131134 OXG131128:OXG131134 PHC131128:PHC131134 PQY131128:PQY131134 QAU131128:QAU131134 QKQ131128:QKQ131134 QUM131128:QUM131134 REI131128:REI131134 ROE131128:ROE131134 RYA131128:RYA131134 SHW131128:SHW131134 SRS131128:SRS131134 TBO131128:TBO131134 TLK131128:TLK131134 TVG131128:TVG131134 UFC131128:UFC131134 UOY131128:UOY131134 UYU131128:UYU131134 VIQ131128:VIQ131134 VSM131128:VSM131134 WCI131128:WCI131134 WME131128:WME131134 WWA131128:WWA131134 S196664:S196670 JO196664:JO196670 TK196664:TK196670 ADG196664:ADG196670 ANC196664:ANC196670 AWY196664:AWY196670 BGU196664:BGU196670 BQQ196664:BQQ196670 CAM196664:CAM196670 CKI196664:CKI196670 CUE196664:CUE196670 DEA196664:DEA196670 DNW196664:DNW196670 DXS196664:DXS196670 EHO196664:EHO196670 ERK196664:ERK196670 FBG196664:FBG196670 FLC196664:FLC196670 FUY196664:FUY196670 GEU196664:GEU196670 GOQ196664:GOQ196670 GYM196664:GYM196670 HII196664:HII196670 HSE196664:HSE196670 ICA196664:ICA196670 ILW196664:ILW196670 IVS196664:IVS196670 JFO196664:JFO196670 JPK196664:JPK196670 JZG196664:JZG196670 KJC196664:KJC196670 KSY196664:KSY196670 LCU196664:LCU196670 LMQ196664:LMQ196670 LWM196664:LWM196670 MGI196664:MGI196670 MQE196664:MQE196670 NAA196664:NAA196670 NJW196664:NJW196670 NTS196664:NTS196670 ODO196664:ODO196670 ONK196664:ONK196670 OXG196664:OXG196670 PHC196664:PHC196670 PQY196664:PQY196670 QAU196664:QAU196670 QKQ196664:QKQ196670 QUM196664:QUM196670 REI196664:REI196670 ROE196664:ROE196670 RYA196664:RYA196670 SHW196664:SHW196670 SRS196664:SRS196670 TBO196664:TBO196670 TLK196664:TLK196670 TVG196664:TVG196670 UFC196664:UFC196670 UOY196664:UOY196670 UYU196664:UYU196670 VIQ196664:VIQ196670 VSM196664:VSM196670 WCI196664:WCI196670 WME196664:WME196670 WWA196664:WWA196670 S262200:S262206 JO262200:JO262206 TK262200:TK262206 ADG262200:ADG262206 ANC262200:ANC262206 AWY262200:AWY262206 BGU262200:BGU262206 BQQ262200:BQQ262206 CAM262200:CAM262206 CKI262200:CKI262206 CUE262200:CUE262206 DEA262200:DEA262206 DNW262200:DNW262206 DXS262200:DXS262206 EHO262200:EHO262206 ERK262200:ERK262206 FBG262200:FBG262206 FLC262200:FLC262206 FUY262200:FUY262206 GEU262200:GEU262206 GOQ262200:GOQ262206 GYM262200:GYM262206 HII262200:HII262206 HSE262200:HSE262206 ICA262200:ICA262206 ILW262200:ILW262206 IVS262200:IVS262206 JFO262200:JFO262206 JPK262200:JPK262206 JZG262200:JZG262206 KJC262200:KJC262206 KSY262200:KSY262206 LCU262200:LCU262206 LMQ262200:LMQ262206 LWM262200:LWM262206 MGI262200:MGI262206 MQE262200:MQE262206 NAA262200:NAA262206 NJW262200:NJW262206 NTS262200:NTS262206 ODO262200:ODO262206 ONK262200:ONK262206 OXG262200:OXG262206 PHC262200:PHC262206 PQY262200:PQY262206 QAU262200:QAU262206 QKQ262200:QKQ262206 QUM262200:QUM262206 REI262200:REI262206 ROE262200:ROE262206 RYA262200:RYA262206 SHW262200:SHW262206 SRS262200:SRS262206 TBO262200:TBO262206 TLK262200:TLK262206 TVG262200:TVG262206 UFC262200:UFC262206 UOY262200:UOY262206 UYU262200:UYU262206 VIQ262200:VIQ262206 VSM262200:VSM262206 WCI262200:WCI262206 WME262200:WME262206 WWA262200:WWA262206 S327736:S327742 JO327736:JO327742 TK327736:TK327742 ADG327736:ADG327742 ANC327736:ANC327742 AWY327736:AWY327742 BGU327736:BGU327742 BQQ327736:BQQ327742 CAM327736:CAM327742 CKI327736:CKI327742 CUE327736:CUE327742 DEA327736:DEA327742 DNW327736:DNW327742 DXS327736:DXS327742 EHO327736:EHO327742 ERK327736:ERK327742 FBG327736:FBG327742 FLC327736:FLC327742 FUY327736:FUY327742 GEU327736:GEU327742 GOQ327736:GOQ327742 GYM327736:GYM327742 HII327736:HII327742 HSE327736:HSE327742 ICA327736:ICA327742 ILW327736:ILW327742 IVS327736:IVS327742 JFO327736:JFO327742 JPK327736:JPK327742 JZG327736:JZG327742 KJC327736:KJC327742 KSY327736:KSY327742 LCU327736:LCU327742 LMQ327736:LMQ327742 LWM327736:LWM327742 MGI327736:MGI327742 MQE327736:MQE327742 NAA327736:NAA327742 NJW327736:NJW327742 NTS327736:NTS327742 ODO327736:ODO327742 ONK327736:ONK327742 OXG327736:OXG327742 PHC327736:PHC327742 PQY327736:PQY327742 QAU327736:QAU327742 QKQ327736:QKQ327742 QUM327736:QUM327742 REI327736:REI327742 ROE327736:ROE327742 RYA327736:RYA327742 SHW327736:SHW327742 SRS327736:SRS327742 TBO327736:TBO327742 TLK327736:TLK327742 TVG327736:TVG327742 UFC327736:UFC327742 UOY327736:UOY327742 UYU327736:UYU327742 VIQ327736:VIQ327742 VSM327736:VSM327742 WCI327736:WCI327742 WME327736:WME327742 WWA327736:WWA327742 S393272:S393278 JO393272:JO393278 TK393272:TK393278 ADG393272:ADG393278 ANC393272:ANC393278 AWY393272:AWY393278 BGU393272:BGU393278 BQQ393272:BQQ393278 CAM393272:CAM393278 CKI393272:CKI393278 CUE393272:CUE393278 DEA393272:DEA393278 DNW393272:DNW393278 DXS393272:DXS393278 EHO393272:EHO393278 ERK393272:ERK393278 FBG393272:FBG393278 FLC393272:FLC393278 FUY393272:FUY393278 GEU393272:GEU393278 GOQ393272:GOQ393278 GYM393272:GYM393278 HII393272:HII393278 HSE393272:HSE393278 ICA393272:ICA393278 ILW393272:ILW393278 IVS393272:IVS393278 JFO393272:JFO393278 JPK393272:JPK393278 JZG393272:JZG393278 KJC393272:KJC393278 KSY393272:KSY393278 LCU393272:LCU393278 LMQ393272:LMQ393278 LWM393272:LWM393278 MGI393272:MGI393278 MQE393272:MQE393278 NAA393272:NAA393278 NJW393272:NJW393278 NTS393272:NTS393278 ODO393272:ODO393278 ONK393272:ONK393278 OXG393272:OXG393278 PHC393272:PHC393278 PQY393272:PQY393278 QAU393272:QAU393278 QKQ393272:QKQ393278 QUM393272:QUM393278 REI393272:REI393278 ROE393272:ROE393278 RYA393272:RYA393278 SHW393272:SHW393278 SRS393272:SRS393278 TBO393272:TBO393278 TLK393272:TLK393278 TVG393272:TVG393278 UFC393272:UFC393278 UOY393272:UOY393278 UYU393272:UYU393278 VIQ393272:VIQ393278 VSM393272:VSM393278 WCI393272:WCI393278 WME393272:WME393278 WWA393272:WWA393278 S458808:S458814 JO458808:JO458814 TK458808:TK458814 ADG458808:ADG458814 ANC458808:ANC458814 AWY458808:AWY458814 BGU458808:BGU458814 BQQ458808:BQQ458814 CAM458808:CAM458814 CKI458808:CKI458814 CUE458808:CUE458814 DEA458808:DEA458814 DNW458808:DNW458814 DXS458808:DXS458814 EHO458808:EHO458814 ERK458808:ERK458814 FBG458808:FBG458814 FLC458808:FLC458814 FUY458808:FUY458814 GEU458808:GEU458814 GOQ458808:GOQ458814 GYM458808:GYM458814 HII458808:HII458814 HSE458808:HSE458814 ICA458808:ICA458814 ILW458808:ILW458814 IVS458808:IVS458814 JFO458808:JFO458814 JPK458808:JPK458814 JZG458808:JZG458814 KJC458808:KJC458814 KSY458808:KSY458814 LCU458808:LCU458814 LMQ458808:LMQ458814 LWM458808:LWM458814 MGI458808:MGI458814 MQE458808:MQE458814 NAA458808:NAA458814 NJW458808:NJW458814 NTS458808:NTS458814 ODO458808:ODO458814 ONK458808:ONK458814 OXG458808:OXG458814 PHC458808:PHC458814 PQY458808:PQY458814 QAU458808:QAU458814 QKQ458808:QKQ458814 QUM458808:QUM458814 REI458808:REI458814 ROE458808:ROE458814 RYA458808:RYA458814 SHW458808:SHW458814 SRS458808:SRS458814 TBO458808:TBO458814 TLK458808:TLK458814 TVG458808:TVG458814 UFC458808:UFC458814 UOY458808:UOY458814 UYU458808:UYU458814 VIQ458808:VIQ458814 VSM458808:VSM458814 WCI458808:WCI458814 WME458808:WME458814 WWA458808:WWA458814 S524344:S524350 JO524344:JO524350 TK524344:TK524350 ADG524344:ADG524350 ANC524344:ANC524350 AWY524344:AWY524350 BGU524344:BGU524350 BQQ524344:BQQ524350 CAM524344:CAM524350 CKI524344:CKI524350 CUE524344:CUE524350 DEA524344:DEA524350 DNW524344:DNW524350 DXS524344:DXS524350 EHO524344:EHO524350 ERK524344:ERK524350 FBG524344:FBG524350 FLC524344:FLC524350 FUY524344:FUY524350 GEU524344:GEU524350 GOQ524344:GOQ524350 GYM524344:GYM524350 HII524344:HII524350 HSE524344:HSE524350 ICA524344:ICA524350 ILW524344:ILW524350 IVS524344:IVS524350 JFO524344:JFO524350 JPK524344:JPK524350 JZG524344:JZG524350 KJC524344:KJC524350 KSY524344:KSY524350 LCU524344:LCU524350 LMQ524344:LMQ524350 LWM524344:LWM524350 MGI524344:MGI524350 MQE524344:MQE524350 NAA524344:NAA524350 NJW524344:NJW524350 NTS524344:NTS524350 ODO524344:ODO524350 ONK524344:ONK524350 OXG524344:OXG524350 PHC524344:PHC524350 PQY524344:PQY524350 QAU524344:QAU524350 QKQ524344:QKQ524350 QUM524344:QUM524350 REI524344:REI524350 ROE524344:ROE524350 RYA524344:RYA524350 SHW524344:SHW524350 SRS524344:SRS524350 TBO524344:TBO524350 TLK524344:TLK524350 TVG524344:TVG524350 UFC524344:UFC524350 UOY524344:UOY524350 UYU524344:UYU524350 VIQ524344:VIQ524350 VSM524344:VSM524350 WCI524344:WCI524350 WME524344:WME524350 WWA524344:WWA524350 S589880:S589886 JO589880:JO589886 TK589880:TK589886 ADG589880:ADG589886 ANC589880:ANC589886 AWY589880:AWY589886 BGU589880:BGU589886 BQQ589880:BQQ589886 CAM589880:CAM589886 CKI589880:CKI589886 CUE589880:CUE589886 DEA589880:DEA589886 DNW589880:DNW589886 DXS589880:DXS589886 EHO589880:EHO589886 ERK589880:ERK589886 FBG589880:FBG589886 FLC589880:FLC589886 FUY589880:FUY589886 GEU589880:GEU589886 GOQ589880:GOQ589886 GYM589880:GYM589886 HII589880:HII589886 HSE589880:HSE589886 ICA589880:ICA589886 ILW589880:ILW589886 IVS589880:IVS589886 JFO589880:JFO589886 JPK589880:JPK589886 JZG589880:JZG589886 KJC589880:KJC589886 KSY589880:KSY589886 LCU589880:LCU589886 LMQ589880:LMQ589886 LWM589880:LWM589886 MGI589880:MGI589886 MQE589880:MQE589886 NAA589880:NAA589886 NJW589880:NJW589886 NTS589880:NTS589886 ODO589880:ODO589886 ONK589880:ONK589886 OXG589880:OXG589886 PHC589880:PHC589886 PQY589880:PQY589886 QAU589880:QAU589886 QKQ589880:QKQ589886 QUM589880:QUM589886 REI589880:REI589886 ROE589880:ROE589886 RYA589880:RYA589886 SHW589880:SHW589886 SRS589880:SRS589886 TBO589880:TBO589886 TLK589880:TLK589886 TVG589880:TVG589886 UFC589880:UFC589886 UOY589880:UOY589886 UYU589880:UYU589886 VIQ589880:VIQ589886 VSM589880:VSM589886 WCI589880:WCI589886 WME589880:WME589886 WWA589880:WWA589886 S655416:S655422 JO655416:JO655422 TK655416:TK655422 ADG655416:ADG655422 ANC655416:ANC655422 AWY655416:AWY655422 BGU655416:BGU655422 BQQ655416:BQQ655422 CAM655416:CAM655422 CKI655416:CKI655422 CUE655416:CUE655422 DEA655416:DEA655422 DNW655416:DNW655422 DXS655416:DXS655422 EHO655416:EHO655422 ERK655416:ERK655422 FBG655416:FBG655422 FLC655416:FLC655422 FUY655416:FUY655422 GEU655416:GEU655422 GOQ655416:GOQ655422 GYM655416:GYM655422 HII655416:HII655422 HSE655416:HSE655422 ICA655416:ICA655422 ILW655416:ILW655422 IVS655416:IVS655422 JFO655416:JFO655422 JPK655416:JPK655422 JZG655416:JZG655422 KJC655416:KJC655422 KSY655416:KSY655422 LCU655416:LCU655422 LMQ655416:LMQ655422 LWM655416:LWM655422 MGI655416:MGI655422 MQE655416:MQE655422 NAA655416:NAA655422 NJW655416:NJW655422 NTS655416:NTS655422 ODO655416:ODO655422 ONK655416:ONK655422 OXG655416:OXG655422 PHC655416:PHC655422 PQY655416:PQY655422 QAU655416:QAU655422 QKQ655416:QKQ655422 QUM655416:QUM655422 REI655416:REI655422 ROE655416:ROE655422 RYA655416:RYA655422 SHW655416:SHW655422 SRS655416:SRS655422 TBO655416:TBO655422 TLK655416:TLK655422 TVG655416:TVG655422 UFC655416:UFC655422 UOY655416:UOY655422 UYU655416:UYU655422 VIQ655416:VIQ655422 VSM655416:VSM655422 WCI655416:WCI655422 WME655416:WME655422 WWA655416:WWA655422 S720952:S720958 JO720952:JO720958 TK720952:TK720958 ADG720952:ADG720958 ANC720952:ANC720958 AWY720952:AWY720958 BGU720952:BGU720958 BQQ720952:BQQ720958 CAM720952:CAM720958 CKI720952:CKI720958 CUE720952:CUE720958 DEA720952:DEA720958 DNW720952:DNW720958 DXS720952:DXS720958 EHO720952:EHO720958 ERK720952:ERK720958 FBG720952:FBG720958 FLC720952:FLC720958 FUY720952:FUY720958 GEU720952:GEU720958 GOQ720952:GOQ720958 GYM720952:GYM720958 HII720952:HII720958 HSE720952:HSE720958 ICA720952:ICA720958 ILW720952:ILW720958 IVS720952:IVS720958 JFO720952:JFO720958 JPK720952:JPK720958 JZG720952:JZG720958 KJC720952:KJC720958 KSY720952:KSY720958 LCU720952:LCU720958 LMQ720952:LMQ720958 LWM720952:LWM720958 MGI720952:MGI720958 MQE720952:MQE720958 NAA720952:NAA720958 NJW720952:NJW720958 NTS720952:NTS720958 ODO720952:ODO720958 ONK720952:ONK720958 OXG720952:OXG720958 PHC720952:PHC720958 PQY720952:PQY720958 QAU720952:QAU720958 QKQ720952:QKQ720958 QUM720952:QUM720958 REI720952:REI720958 ROE720952:ROE720958 RYA720952:RYA720958 SHW720952:SHW720958 SRS720952:SRS720958 TBO720952:TBO720958 TLK720952:TLK720958 TVG720952:TVG720958 UFC720952:UFC720958 UOY720952:UOY720958 UYU720952:UYU720958 VIQ720952:VIQ720958 VSM720952:VSM720958 WCI720952:WCI720958 WME720952:WME720958 WWA720952:WWA720958 S786488:S786494 JO786488:JO786494 TK786488:TK786494 ADG786488:ADG786494 ANC786488:ANC786494 AWY786488:AWY786494 BGU786488:BGU786494 BQQ786488:BQQ786494 CAM786488:CAM786494 CKI786488:CKI786494 CUE786488:CUE786494 DEA786488:DEA786494 DNW786488:DNW786494 DXS786488:DXS786494 EHO786488:EHO786494 ERK786488:ERK786494 FBG786488:FBG786494 FLC786488:FLC786494 FUY786488:FUY786494 GEU786488:GEU786494 GOQ786488:GOQ786494 GYM786488:GYM786494 HII786488:HII786494 HSE786488:HSE786494 ICA786488:ICA786494 ILW786488:ILW786494 IVS786488:IVS786494 JFO786488:JFO786494 JPK786488:JPK786494 JZG786488:JZG786494 KJC786488:KJC786494 KSY786488:KSY786494 LCU786488:LCU786494 LMQ786488:LMQ786494 LWM786488:LWM786494 MGI786488:MGI786494 MQE786488:MQE786494 NAA786488:NAA786494 NJW786488:NJW786494 NTS786488:NTS786494 ODO786488:ODO786494 ONK786488:ONK786494 OXG786488:OXG786494 PHC786488:PHC786494 PQY786488:PQY786494 QAU786488:QAU786494 QKQ786488:QKQ786494 QUM786488:QUM786494 REI786488:REI786494 ROE786488:ROE786494 RYA786488:RYA786494 SHW786488:SHW786494 SRS786488:SRS786494 TBO786488:TBO786494 TLK786488:TLK786494 TVG786488:TVG786494 UFC786488:UFC786494 UOY786488:UOY786494 UYU786488:UYU786494 VIQ786488:VIQ786494 VSM786488:VSM786494 WCI786488:WCI786494 WME786488:WME786494 WWA786488:WWA786494 S852024:S852030 JO852024:JO852030 TK852024:TK852030 ADG852024:ADG852030 ANC852024:ANC852030 AWY852024:AWY852030 BGU852024:BGU852030 BQQ852024:BQQ852030 CAM852024:CAM852030 CKI852024:CKI852030 CUE852024:CUE852030 DEA852024:DEA852030 DNW852024:DNW852030 DXS852024:DXS852030 EHO852024:EHO852030 ERK852024:ERK852030 FBG852024:FBG852030 FLC852024:FLC852030 FUY852024:FUY852030 GEU852024:GEU852030 GOQ852024:GOQ852030 GYM852024:GYM852030 HII852024:HII852030 HSE852024:HSE852030 ICA852024:ICA852030 ILW852024:ILW852030 IVS852024:IVS852030 JFO852024:JFO852030 JPK852024:JPK852030 JZG852024:JZG852030 KJC852024:KJC852030 KSY852024:KSY852030 LCU852024:LCU852030 LMQ852024:LMQ852030 LWM852024:LWM852030 MGI852024:MGI852030 MQE852024:MQE852030 NAA852024:NAA852030 NJW852024:NJW852030 NTS852024:NTS852030 ODO852024:ODO852030 ONK852024:ONK852030 OXG852024:OXG852030 PHC852024:PHC852030 PQY852024:PQY852030 QAU852024:QAU852030 QKQ852024:QKQ852030 QUM852024:QUM852030 REI852024:REI852030 ROE852024:ROE852030 RYA852024:RYA852030 SHW852024:SHW852030 SRS852024:SRS852030 TBO852024:TBO852030 TLK852024:TLK852030 TVG852024:TVG852030 UFC852024:UFC852030 UOY852024:UOY852030 UYU852024:UYU852030 VIQ852024:VIQ852030 VSM852024:VSM852030 WCI852024:WCI852030 WME852024:WME852030 WWA852024:WWA852030 S917560:S917566 JO917560:JO917566 TK917560:TK917566 ADG917560:ADG917566 ANC917560:ANC917566 AWY917560:AWY917566 BGU917560:BGU917566 BQQ917560:BQQ917566 CAM917560:CAM917566 CKI917560:CKI917566 CUE917560:CUE917566 DEA917560:DEA917566 DNW917560:DNW917566 DXS917560:DXS917566 EHO917560:EHO917566 ERK917560:ERK917566 FBG917560:FBG917566 FLC917560:FLC917566 FUY917560:FUY917566 GEU917560:GEU917566 GOQ917560:GOQ917566 GYM917560:GYM917566 HII917560:HII917566 HSE917560:HSE917566 ICA917560:ICA917566 ILW917560:ILW917566 IVS917560:IVS917566 JFO917560:JFO917566 JPK917560:JPK917566 JZG917560:JZG917566 KJC917560:KJC917566 KSY917560:KSY917566 LCU917560:LCU917566 LMQ917560:LMQ917566 LWM917560:LWM917566 MGI917560:MGI917566 MQE917560:MQE917566 NAA917560:NAA917566 NJW917560:NJW917566 NTS917560:NTS917566 ODO917560:ODO917566 ONK917560:ONK917566 OXG917560:OXG917566 PHC917560:PHC917566 PQY917560:PQY917566 QAU917560:QAU917566 QKQ917560:QKQ917566 QUM917560:QUM917566 REI917560:REI917566 ROE917560:ROE917566 RYA917560:RYA917566 SHW917560:SHW917566 SRS917560:SRS917566 TBO917560:TBO917566 TLK917560:TLK917566 TVG917560:TVG917566 UFC917560:UFC917566 UOY917560:UOY917566 UYU917560:UYU917566 VIQ917560:VIQ917566 VSM917560:VSM917566 WCI917560:WCI917566 WME917560:WME917566 WWA917560:WWA917566 S983096:S983102 JO983096:JO983102 TK983096:TK983102 ADG983096:ADG983102 ANC983096:ANC983102 AWY983096:AWY983102 BGU983096:BGU983102 BQQ983096:BQQ983102 CAM983096:CAM983102 CKI983096:CKI983102 CUE983096:CUE983102 DEA983096:DEA983102 DNW983096:DNW983102 DXS983096:DXS983102 EHO983096:EHO983102 ERK983096:ERK983102 FBG983096:FBG983102 FLC983096:FLC983102 FUY983096:FUY983102 GEU983096:GEU983102 GOQ983096:GOQ983102 GYM983096:GYM983102 HII983096:HII983102 HSE983096:HSE983102 ICA983096:ICA983102 ILW983096:ILW983102 IVS983096:IVS983102 JFO983096:JFO983102 JPK983096:JPK983102 JZG983096:JZG983102 KJC983096:KJC983102 KSY983096:KSY983102 LCU983096:LCU983102 LMQ983096:LMQ983102 LWM983096:LWM983102 MGI983096:MGI983102 MQE983096:MQE983102 NAA983096:NAA983102 NJW983096:NJW983102 NTS983096:NTS983102 ODO983096:ODO983102 ONK983096:ONK983102 OXG983096:OXG983102 PHC983096:PHC983102 PQY983096:PQY983102 QAU983096:QAU983102 QKQ983096:QKQ983102 QUM983096:QUM983102 REI983096:REI983102 ROE983096:ROE983102 RYA983096:RYA983102 SHW983096:SHW983102 SRS983096:SRS983102 TBO983096:TBO983102 TLK983096:TLK983102 TVG983096:TVG983102 UFC983096:UFC983102 UOY983096:UOY983102 UYU983096:UYU983102 VIQ983096:VIQ983102 VSM983096:VSM983102 WCI983096:WCI983102 WME983096:WME983102 WWA34:WWA62 WME34:WME62 WCI34:WCI62 VSM34:VSM62 VIQ34:VIQ62 UYU34:UYU62 UOY34:UOY62 UFC34:UFC62 TVG34:TVG62 TLK34:TLK62 TBO34:TBO62 SRS34:SRS62 SHW34:SHW62 RYA34:RYA62 ROE34:ROE62 REI34:REI62 QUM34:QUM62 QKQ34:QKQ62 QAU34:QAU62 PQY34:PQY62 PHC34:PHC62 OXG34:OXG62 ONK34:ONK62 ODO34:ODO62 NTS34:NTS62 NJW34:NJW62 NAA34:NAA62 MQE34:MQE62 MGI34:MGI62 LWM34:LWM62 LMQ34:LMQ62 LCU34:LCU62 KSY34:KSY62 KJC34:KJC62 JZG34:JZG62 JPK34:JPK62 JFO34:JFO62 IVS34:IVS62 ILW34:ILW62 ICA34:ICA62 HSE34:HSE62 HII34:HII62 GYM34:GYM62 GOQ34:GOQ62 GEU34:GEU62 FUY34:FUY62 FLC34:FLC62 FBG34:FBG62 ERK34:ERK62 EHO34:EHO62 DXS34:DXS62 DNW34:DNW62 DEA34:DEA62 CUE34:CUE62 CKI34:CKI62 CAM34:CAM62 BQQ34:BQQ62 BGU34:BGU62 AWY34:AWY62 ANC34:ANC62 ADG34:ADG62 TK34:TK62 JO34:JO62 S34:S62 WVW34:WVW62 WMA34:WMA62 WCE34:WCE62 VSI34:VSI62 VIM34:VIM62 UYQ34:UYQ62 UOU34:UOU62 UEY34:UEY62 TVC34:TVC62 TLG34:TLG62 TBK34:TBK62 SRO34:SRO62 SHS34:SHS62 RXW34:RXW62 ROA34:ROA62 REE34:REE62 QUI34:QUI62 QKM34:QKM62 QAQ34:QAQ62 PQU34:PQU62 PGY34:PGY62 OXC34:OXC62 ONG34:ONG62 ODK34:ODK62 NTO34:NTO62 NJS34:NJS62 MZW34:MZW62 MQA34:MQA62 MGE34:MGE62 LWI34:LWI62 LMM34:LMM62 LCQ34:LCQ62 KSU34:KSU62 KIY34:KIY62 JZC34:JZC62 JPG34:JPG62 JFK34:JFK62 IVO34:IVO62 ILS34:ILS62 IBW34:IBW62 HSA34:HSA62 HIE34:HIE62 GYI34:GYI62 GOM34:GOM62 GEQ34:GEQ62 FUU34:FUU62 FKY34:FKY62 FBC34:FBC62 ERG34:ERG62 EHK34:EHK62 DXO34:DXO62 DNS34:DNS62 DDW34:DDW62 CUA34:CUA62 CKE34:CKE62 CAI34:CAI62 BQM34:BQM62 BGQ34:BGQ62 AWU34:AWU62 AMY34:AMY62 ADC34:ADC62 TG34:TG62 JK34:JK62 O34:O62 WVL34:WVL62 WLP34:WLP62 WBT34:WBT62 VRX34:VRX62 VIB34:VIB62 UYF34:UYF62 UOJ34:UOJ62 UEN34:UEN62 TUR34:TUR62 TKV34:TKV62 TAZ34:TAZ62 SRD34:SRD62 SHH34:SHH62 RXL34:RXL62 RNP34:RNP62 RDT34:RDT62 QTX34:QTX62 QKB34:QKB62 QAF34:QAF62 PQJ34:PQJ62 PGN34:PGN62 OWR34:OWR62 OMV34:OMV62 OCZ34:OCZ62 NTD34:NTD62 NJH34:NJH62 MZL34:MZL62 MPP34:MPP62 MFT34:MFT62 LVX34:LVX62 LMB34:LMB62 LCF34:LCF62 KSJ34:KSJ62 KIN34:KIN62 JYR34:JYR62 JOV34:JOV62 JEZ34:JEZ62 IVD34:IVD62 ILH34:ILH62 IBL34:IBL62 HRP34:HRP62 HHT34:HHT62 GXX34:GXX62 GOB34:GOB62 GEF34:GEF62 FUJ34:FUJ62 FKN34:FKN62 FAR34:FAR62 EQV34:EQV62 EGZ34:EGZ62 DXD34:DXD62 DNH34:DNH62 DDL34:DDL62 CTP34:CTP62 CJT34:CJT62 BZX34:BZX62 BQB34:BQB62 BGF34:BGF62 AWJ34:AWJ62 AMN34:AMN62 ACR34:ACR62 SV34:SV62 IZ34:IZ62 D34:D62</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theme="8" tint="0.79998168889431442"/>
  </sheetPr>
  <dimension ref="A1:Z30"/>
  <sheetViews>
    <sheetView topLeftCell="A4" zoomScaleNormal="100" workbookViewId="0">
      <selection activeCell="F7" sqref="F7"/>
    </sheetView>
  </sheetViews>
  <sheetFormatPr defaultRowHeight="13.5"/>
  <cols>
    <col min="1" max="1" width="5.140625" style="19" customWidth="1"/>
    <col min="2" max="2" width="37.7109375" style="20" customWidth="1"/>
    <col min="3" max="3" width="32" style="20" customWidth="1"/>
    <col min="4" max="5" width="12.5703125" style="20" customWidth="1"/>
    <col min="6" max="6" width="15.42578125" style="20" customWidth="1"/>
    <col min="7" max="16384" width="9.140625" style="20"/>
  </cols>
  <sheetData>
    <row r="1" spans="1:26" ht="17.25" thickBot="1">
      <c r="A1" s="636"/>
      <c r="B1" s="566" t="s">
        <v>487</v>
      </c>
      <c r="C1" s="568"/>
      <c r="D1" s="569"/>
      <c r="E1" s="569"/>
      <c r="F1" s="569"/>
      <c r="G1" s="570"/>
      <c r="H1" s="570"/>
      <c r="I1" s="570"/>
      <c r="J1" s="570"/>
      <c r="K1" s="570"/>
      <c r="L1" s="570"/>
    </row>
    <row r="2" spans="1:26" ht="16.5">
      <c r="A2" s="2286" t="s">
        <v>176</v>
      </c>
      <c r="B2" s="2286"/>
      <c r="C2" s="2286"/>
      <c r="D2" s="2286"/>
      <c r="E2" s="2286"/>
      <c r="F2" s="2286"/>
      <c r="G2" s="572"/>
      <c r="H2" s="573"/>
      <c r="I2" s="573"/>
      <c r="J2" s="573"/>
      <c r="K2" s="573"/>
      <c r="L2" s="570"/>
    </row>
    <row r="3" spans="1:26" ht="16.5">
      <c r="A3" s="1074"/>
      <c r="B3" s="571" t="s">
        <v>7110</v>
      </c>
      <c r="C3" s="572"/>
      <c r="D3" s="572"/>
      <c r="E3" s="572"/>
      <c r="F3" s="572"/>
      <c r="G3" s="574"/>
      <c r="H3" s="575"/>
      <c r="I3" s="575"/>
      <c r="J3" s="575"/>
      <c r="K3" s="575"/>
      <c r="L3" s="570"/>
    </row>
    <row r="5" spans="1:26" ht="16.5">
      <c r="A5" s="2287" t="s">
        <v>8</v>
      </c>
      <c r="B5" s="2288" t="s">
        <v>488</v>
      </c>
      <c r="C5" s="2289" t="s">
        <v>489</v>
      </c>
      <c r="D5" s="2289"/>
      <c r="E5" s="2289"/>
      <c r="F5" s="2289"/>
      <c r="G5" s="576"/>
      <c r="H5" s="577"/>
      <c r="I5" s="577"/>
      <c r="J5" s="577"/>
      <c r="K5" s="577"/>
      <c r="L5" s="577"/>
    </row>
    <row r="6" spans="1:26" ht="49.5">
      <c r="A6" s="2287"/>
      <c r="B6" s="2288"/>
      <c r="C6" s="1072" t="s">
        <v>490</v>
      </c>
      <c r="D6" s="1073" t="s">
        <v>190</v>
      </c>
      <c r="E6" s="1073" t="s">
        <v>491</v>
      </c>
      <c r="F6" s="1073" t="s">
        <v>492</v>
      </c>
      <c r="G6" s="576"/>
      <c r="H6" s="577"/>
      <c r="I6" s="577"/>
      <c r="J6" s="577"/>
      <c r="K6" s="577"/>
      <c r="L6" s="577"/>
    </row>
    <row r="7" spans="1:26" ht="17.25">
      <c r="A7" s="1452"/>
      <c r="B7" s="1453" t="s">
        <v>493</v>
      </c>
      <c r="C7" s="1453"/>
      <c r="D7" s="1454"/>
      <c r="E7" s="1455"/>
      <c r="F7" s="1456">
        <f>+F8+F14+F21</f>
        <v>470</v>
      </c>
      <c r="G7" s="578"/>
      <c r="H7" s="577"/>
      <c r="I7" s="577"/>
      <c r="J7" s="577"/>
      <c r="K7" s="577"/>
      <c r="L7" s="577"/>
    </row>
    <row r="8" spans="1:26" ht="17.25">
      <c r="A8" s="1452"/>
      <c r="B8" s="1457" t="s">
        <v>113</v>
      </c>
      <c r="C8" s="1453"/>
      <c r="D8" s="1454"/>
      <c r="E8" s="1455"/>
      <c r="F8" s="1456">
        <f>SUM(F10:F13)/1000</f>
        <v>188</v>
      </c>
      <c r="G8" s="579"/>
      <c r="H8" s="577"/>
      <c r="I8" s="577"/>
      <c r="J8" s="577"/>
      <c r="K8" s="577"/>
      <c r="L8" s="577"/>
    </row>
    <row r="9" spans="1:26" ht="17.25">
      <c r="A9" s="1452"/>
      <c r="B9" s="1458" t="s">
        <v>494</v>
      </c>
      <c r="C9" s="1453"/>
      <c r="D9" s="1454"/>
      <c r="E9" s="1455"/>
      <c r="F9" s="1456"/>
      <c r="G9" s="579"/>
      <c r="H9" s="577"/>
      <c r="I9" s="577"/>
      <c r="J9" s="577"/>
      <c r="K9" s="577"/>
      <c r="L9" s="577"/>
    </row>
    <row r="10" spans="1:26" ht="16.5">
      <c r="A10" s="1459">
        <v>1</v>
      </c>
      <c r="B10" s="2292" t="s">
        <v>495</v>
      </c>
      <c r="C10" s="1460" t="s">
        <v>497</v>
      </c>
      <c r="D10" s="1461">
        <v>2018</v>
      </c>
      <c r="E10" s="1462" t="s">
        <v>499</v>
      </c>
      <c r="F10" s="1459">
        <v>47000</v>
      </c>
      <c r="G10" s="580"/>
      <c r="H10" s="577"/>
      <c r="I10" s="577"/>
      <c r="J10" s="577"/>
      <c r="K10" s="577"/>
      <c r="L10" s="577"/>
    </row>
    <row r="11" spans="1:26" ht="16.5">
      <c r="A11" s="1459">
        <v>2</v>
      </c>
      <c r="B11" s="2293"/>
      <c r="C11" s="1460" t="s">
        <v>496</v>
      </c>
      <c r="D11" s="1463">
        <v>2018</v>
      </c>
      <c r="E11" s="1462" t="s">
        <v>500</v>
      </c>
      <c r="F11" s="1459">
        <v>47000</v>
      </c>
      <c r="G11" s="580"/>
      <c r="H11" s="577"/>
      <c r="I11" s="577"/>
      <c r="J11" s="577"/>
      <c r="K11" s="577"/>
      <c r="L11" s="577"/>
    </row>
    <row r="12" spans="1:26" ht="16.5">
      <c r="A12" s="1459">
        <v>3.4</v>
      </c>
      <c r="B12" s="2293"/>
      <c r="C12" s="1460" t="s">
        <v>502</v>
      </c>
      <c r="D12" s="1463">
        <v>2016</v>
      </c>
      <c r="E12" s="1462" t="s">
        <v>501</v>
      </c>
      <c r="F12" s="1459">
        <v>47000</v>
      </c>
      <c r="G12" s="580"/>
      <c r="H12" s="577"/>
      <c r="I12" s="577"/>
      <c r="J12" s="577"/>
      <c r="K12" s="577"/>
      <c r="L12" s="577"/>
    </row>
    <row r="13" spans="1:26" ht="16.5">
      <c r="A13" s="1459">
        <v>7</v>
      </c>
      <c r="B13" s="2294"/>
      <c r="C13" s="1460" t="s">
        <v>504</v>
      </c>
      <c r="D13" s="1463">
        <v>2014</v>
      </c>
      <c r="E13" s="1462" t="s">
        <v>503</v>
      </c>
      <c r="F13" s="1459">
        <v>47000</v>
      </c>
      <c r="G13" s="580"/>
      <c r="H13" s="577"/>
      <c r="I13" s="577"/>
      <c r="J13" s="577"/>
      <c r="K13" s="577"/>
      <c r="L13" s="577"/>
    </row>
    <row r="14" spans="1:26" ht="17.25">
      <c r="A14" s="1452"/>
      <c r="B14" s="1457" t="s">
        <v>113</v>
      </c>
      <c r="C14" s="1453"/>
      <c r="D14" s="1454"/>
      <c r="E14" s="1464"/>
      <c r="F14" s="1456">
        <f>SUM(F16:F20)/1000</f>
        <v>235</v>
      </c>
      <c r="G14" s="579"/>
      <c r="H14" s="577"/>
      <c r="I14" s="577"/>
      <c r="J14" s="577"/>
      <c r="K14" s="577"/>
      <c r="L14" s="577"/>
      <c r="M14" s="577"/>
      <c r="N14" s="577"/>
      <c r="O14" s="577"/>
      <c r="P14" s="577"/>
      <c r="Q14" s="577"/>
      <c r="R14" s="577"/>
      <c r="S14" s="577"/>
      <c r="T14" s="577"/>
      <c r="U14" s="577"/>
      <c r="V14" s="577"/>
      <c r="W14" s="577"/>
      <c r="X14" s="577"/>
      <c r="Y14" s="577"/>
      <c r="Z14" s="577"/>
    </row>
    <row r="15" spans="1:26" ht="17.25">
      <c r="A15" s="1452"/>
      <c r="B15" s="1458" t="s">
        <v>494</v>
      </c>
      <c r="C15" s="1453"/>
      <c r="D15" s="1454"/>
      <c r="E15" s="1464"/>
      <c r="F15" s="1456"/>
      <c r="G15" s="579"/>
      <c r="H15" s="577"/>
      <c r="I15" s="577"/>
      <c r="J15" s="577"/>
      <c r="K15" s="577"/>
      <c r="L15" s="577"/>
      <c r="M15" s="577"/>
      <c r="N15" s="577"/>
      <c r="O15" s="577"/>
      <c r="P15" s="577"/>
      <c r="Q15" s="577"/>
      <c r="R15" s="577"/>
      <c r="S15" s="577"/>
      <c r="T15" s="577"/>
      <c r="U15" s="577"/>
      <c r="V15" s="577"/>
      <c r="W15" s="577"/>
      <c r="X15" s="577"/>
      <c r="Y15" s="577"/>
      <c r="Z15" s="577"/>
    </row>
    <row r="16" spans="1:26" ht="16.5">
      <c r="A16" s="1459">
        <v>5</v>
      </c>
      <c r="B16" s="2290" t="s">
        <v>480</v>
      </c>
      <c r="C16" s="1460" t="s">
        <v>507</v>
      </c>
      <c r="D16" s="1463">
        <v>2011</v>
      </c>
      <c r="E16" s="1462" t="s">
        <v>506</v>
      </c>
      <c r="F16" s="1459">
        <v>47000</v>
      </c>
      <c r="G16" s="580"/>
      <c r="H16" s="577"/>
      <c r="I16" s="577"/>
      <c r="J16" s="577"/>
      <c r="K16" s="577"/>
      <c r="L16" s="577"/>
      <c r="M16" s="577"/>
      <c r="N16" s="577"/>
      <c r="O16" s="577"/>
      <c r="P16" s="577"/>
      <c r="Q16" s="577"/>
      <c r="R16" s="577"/>
      <c r="S16" s="577"/>
      <c r="T16" s="577"/>
      <c r="U16" s="577"/>
      <c r="V16" s="577"/>
      <c r="W16" s="577"/>
      <c r="X16" s="577"/>
      <c r="Y16" s="577"/>
      <c r="Z16" s="577"/>
    </row>
    <row r="17" spans="1:26" ht="16.5">
      <c r="A17" s="1459">
        <v>6</v>
      </c>
      <c r="B17" s="2291"/>
      <c r="C17" s="1460" t="s">
        <v>3667</v>
      </c>
      <c r="D17" s="1463"/>
      <c r="E17" s="1462"/>
      <c r="F17" s="1459">
        <v>47000</v>
      </c>
      <c r="G17" s="580"/>
      <c r="H17" s="577"/>
      <c r="I17" s="577"/>
      <c r="J17" s="577"/>
      <c r="K17" s="577"/>
      <c r="L17" s="577"/>
      <c r="M17" s="577"/>
      <c r="N17" s="577"/>
      <c r="O17" s="577"/>
      <c r="P17" s="577"/>
      <c r="Q17" s="577"/>
      <c r="R17" s="577"/>
      <c r="S17" s="577"/>
      <c r="T17" s="577"/>
      <c r="U17" s="577"/>
      <c r="V17" s="577"/>
      <c r="W17" s="577"/>
      <c r="X17" s="577"/>
      <c r="Y17" s="577"/>
      <c r="Z17" s="577"/>
    </row>
    <row r="18" spans="1:26" ht="16.5">
      <c r="A18" s="1459">
        <v>7</v>
      </c>
      <c r="B18" s="2291"/>
      <c r="C18" s="1460" t="s">
        <v>3667</v>
      </c>
      <c r="D18" s="1463"/>
      <c r="E18" s="1462"/>
      <c r="F18" s="1459">
        <v>47000</v>
      </c>
      <c r="G18" s="580"/>
      <c r="H18" s="577"/>
      <c r="I18" s="577"/>
      <c r="J18" s="577"/>
      <c r="K18" s="577"/>
      <c r="L18" s="577"/>
      <c r="M18" s="577"/>
      <c r="N18" s="577"/>
      <c r="O18" s="577"/>
      <c r="P18" s="577"/>
      <c r="Q18" s="577"/>
      <c r="R18" s="577"/>
      <c r="S18" s="577"/>
      <c r="T18" s="577"/>
      <c r="U18" s="577"/>
      <c r="V18" s="577"/>
      <c r="W18" s="577"/>
      <c r="X18" s="577"/>
      <c r="Y18" s="577"/>
      <c r="Z18" s="577"/>
    </row>
    <row r="19" spans="1:26" ht="16.5">
      <c r="A19" s="1459">
        <v>8</v>
      </c>
      <c r="B19" s="2291"/>
      <c r="C19" s="1460" t="s">
        <v>3667</v>
      </c>
      <c r="D19" s="1463"/>
      <c r="E19" s="1462"/>
      <c r="F19" s="1459">
        <v>47000</v>
      </c>
      <c r="G19" s="580"/>
      <c r="H19" s="577"/>
      <c r="I19" s="577"/>
      <c r="J19" s="577"/>
      <c r="K19" s="577"/>
      <c r="L19" s="577"/>
      <c r="M19" s="577"/>
      <c r="N19" s="577"/>
      <c r="O19" s="577"/>
      <c r="P19" s="577"/>
      <c r="Q19" s="577"/>
      <c r="R19" s="577"/>
      <c r="S19" s="577"/>
      <c r="T19" s="577"/>
      <c r="U19" s="577"/>
      <c r="V19" s="577"/>
      <c r="W19" s="577"/>
      <c r="X19" s="577"/>
      <c r="Y19" s="577"/>
      <c r="Z19" s="577"/>
    </row>
    <row r="20" spans="1:26" ht="16.5">
      <c r="A20" s="1459">
        <v>9</v>
      </c>
      <c r="B20" s="2291"/>
      <c r="C20" s="1460" t="s">
        <v>3668</v>
      </c>
      <c r="D20" s="1463"/>
      <c r="E20" s="1462"/>
      <c r="F20" s="1459">
        <v>47000</v>
      </c>
      <c r="G20" s="577"/>
      <c r="H20" s="577"/>
      <c r="I20" s="577"/>
      <c r="J20" s="577"/>
      <c r="K20" s="577"/>
      <c r="L20" s="577"/>
      <c r="M20" s="577"/>
      <c r="N20" s="577"/>
      <c r="O20" s="577"/>
      <c r="P20" s="577"/>
      <c r="Q20" s="577"/>
      <c r="R20" s="577"/>
      <c r="S20" s="577"/>
      <c r="T20" s="577"/>
      <c r="U20" s="577"/>
      <c r="V20" s="577"/>
      <c r="W20" s="577"/>
      <c r="X20" s="577"/>
      <c r="Y20" s="577"/>
      <c r="Z20" s="577"/>
    </row>
    <row r="21" spans="1:26" ht="17.25">
      <c r="A21" s="1452"/>
      <c r="B21" s="1457" t="s">
        <v>113</v>
      </c>
      <c r="C21" s="1453"/>
      <c r="D21" s="1454"/>
      <c r="E21" s="1464"/>
      <c r="F21" s="1456">
        <f>SUM(F23:F23)/1000</f>
        <v>47</v>
      </c>
      <c r="G21" s="579"/>
      <c r="H21" s="577"/>
      <c r="I21" s="577"/>
      <c r="J21" s="577"/>
      <c r="K21" s="577"/>
      <c r="L21" s="577"/>
      <c r="M21" s="577"/>
      <c r="N21" s="577"/>
      <c r="O21" s="577"/>
      <c r="P21" s="577"/>
      <c r="Q21" s="577"/>
      <c r="R21" s="577"/>
      <c r="S21" s="577"/>
      <c r="T21" s="577"/>
      <c r="U21" s="577"/>
      <c r="V21" s="577"/>
      <c r="W21" s="577"/>
      <c r="X21" s="577"/>
      <c r="Y21" s="577"/>
      <c r="Z21" s="577"/>
    </row>
    <row r="22" spans="1:26" ht="17.25">
      <c r="A22" s="1452"/>
      <c r="B22" s="1458" t="s">
        <v>494</v>
      </c>
      <c r="C22" s="1453"/>
      <c r="D22" s="1454"/>
      <c r="E22" s="1464"/>
      <c r="F22" s="1456"/>
      <c r="G22" s="579"/>
      <c r="H22" s="577"/>
      <c r="I22" s="577"/>
      <c r="J22" s="577"/>
      <c r="K22" s="577"/>
      <c r="L22" s="577"/>
      <c r="M22" s="577"/>
      <c r="N22" s="577"/>
      <c r="O22" s="577"/>
      <c r="P22" s="577"/>
      <c r="Q22" s="577"/>
      <c r="R22" s="577"/>
      <c r="S22" s="577"/>
      <c r="T22" s="577"/>
      <c r="U22" s="577"/>
      <c r="V22" s="577"/>
      <c r="W22" s="577"/>
      <c r="X22" s="577"/>
      <c r="Y22" s="577"/>
      <c r="Z22" s="577"/>
    </row>
    <row r="23" spans="1:26" ht="49.5">
      <c r="A23" s="1459">
        <v>10</v>
      </c>
      <c r="B23" s="1465" t="s">
        <v>4794</v>
      </c>
      <c r="C23" s="1460" t="s">
        <v>7179</v>
      </c>
      <c r="D23" s="1463">
        <v>2018</v>
      </c>
      <c r="E23" s="1462" t="s">
        <v>505</v>
      </c>
      <c r="F23" s="1459">
        <v>47000</v>
      </c>
      <c r="G23" s="580"/>
      <c r="H23" s="577"/>
      <c r="I23" s="577"/>
      <c r="J23" s="577"/>
      <c r="K23" s="577"/>
      <c r="L23" s="577"/>
    </row>
    <row r="24" spans="1:26" ht="14.25">
      <c r="A24" s="1077"/>
      <c r="B24" s="583"/>
      <c r="C24" s="583"/>
      <c r="D24" s="583"/>
      <c r="E24" s="583"/>
      <c r="F24" s="583"/>
      <c r="G24" s="582"/>
      <c r="H24" s="577"/>
      <c r="I24" s="582"/>
      <c r="J24" s="582"/>
      <c r="K24" s="582"/>
      <c r="L24" s="582"/>
      <c r="M24" s="577"/>
      <c r="N24" s="577"/>
      <c r="O24" s="577"/>
      <c r="P24" s="577"/>
      <c r="Q24" s="577"/>
      <c r="R24" s="577"/>
      <c r="S24" s="577"/>
      <c r="T24" s="582"/>
      <c r="U24" s="582"/>
      <c r="V24" s="582"/>
      <c r="W24" s="582"/>
      <c r="X24" s="582"/>
      <c r="Y24" s="582"/>
      <c r="Z24" s="582"/>
    </row>
    <row r="25" spans="1:26" ht="14.25">
      <c r="A25" s="1077"/>
      <c r="B25" s="583"/>
      <c r="C25" s="583"/>
      <c r="D25" s="583"/>
      <c r="E25" s="583"/>
      <c r="F25" s="583"/>
      <c r="G25" s="582"/>
      <c r="H25" s="577"/>
      <c r="I25" s="582"/>
      <c r="J25" s="582"/>
      <c r="K25" s="582"/>
      <c r="L25" s="582"/>
      <c r="M25" s="577"/>
      <c r="N25" s="577"/>
      <c r="O25" s="577"/>
      <c r="P25" s="577"/>
      <c r="Q25" s="577"/>
      <c r="R25" s="577"/>
      <c r="S25" s="577"/>
      <c r="T25" s="582"/>
      <c r="U25" s="582"/>
      <c r="V25" s="582"/>
      <c r="W25" s="582"/>
      <c r="X25" s="582"/>
      <c r="Y25" s="582"/>
      <c r="Z25" s="582"/>
    </row>
    <row r="26" spans="1:26" ht="14.25">
      <c r="A26" s="1077"/>
      <c r="B26" s="583"/>
      <c r="C26" s="583"/>
      <c r="D26" s="583"/>
      <c r="E26" s="583"/>
      <c r="F26" s="583"/>
      <c r="G26" s="582"/>
      <c r="H26" s="577"/>
      <c r="I26" s="582"/>
      <c r="J26" s="582"/>
      <c r="K26" s="582"/>
      <c r="L26" s="582"/>
      <c r="M26" s="577"/>
      <c r="N26" s="577"/>
      <c r="O26" s="577"/>
      <c r="P26" s="577"/>
      <c r="Q26" s="577"/>
      <c r="R26" s="577"/>
      <c r="S26" s="577"/>
      <c r="T26" s="582"/>
      <c r="U26" s="582"/>
      <c r="V26" s="582"/>
      <c r="W26" s="582"/>
      <c r="X26" s="582"/>
      <c r="Y26" s="582"/>
      <c r="Z26" s="582"/>
    </row>
    <row r="27" spans="1:26" ht="14.25">
      <c r="A27" s="1077"/>
      <c r="B27" s="583"/>
      <c r="C27" s="583"/>
      <c r="D27" s="583"/>
      <c r="E27" s="583"/>
      <c r="F27" s="583"/>
      <c r="G27" s="582"/>
      <c r="H27" s="577"/>
      <c r="I27" s="582"/>
      <c r="J27" s="582"/>
      <c r="K27" s="582"/>
      <c r="L27" s="582"/>
      <c r="M27" s="577"/>
      <c r="N27" s="577"/>
      <c r="O27" s="577"/>
      <c r="P27" s="577"/>
      <c r="Q27" s="577"/>
      <c r="R27" s="577"/>
      <c r="S27" s="577"/>
      <c r="T27" s="582"/>
      <c r="U27" s="582"/>
      <c r="V27" s="582"/>
      <c r="W27" s="582"/>
      <c r="X27" s="582"/>
      <c r="Y27" s="582"/>
      <c r="Z27" s="582"/>
    </row>
    <row r="28" spans="1:26" ht="14.25">
      <c r="A28" s="1077"/>
      <c r="B28" s="583"/>
      <c r="C28" s="583"/>
      <c r="D28" s="583"/>
      <c r="E28" s="583"/>
      <c r="F28" s="583"/>
      <c r="G28" s="582"/>
      <c r="H28" s="577"/>
      <c r="I28" s="582"/>
      <c r="J28" s="582"/>
      <c r="K28" s="582"/>
      <c r="L28" s="582"/>
      <c r="M28" s="577"/>
      <c r="N28" s="577"/>
      <c r="O28" s="577"/>
      <c r="P28" s="577"/>
      <c r="Q28" s="577"/>
      <c r="R28" s="577"/>
      <c r="S28" s="577"/>
      <c r="T28" s="582"/>
      <c r="U28" s="582"/>
      <c r="V28" s="582"/>
      <c r="W28" s="582"/>
      <c r="X28" s="582"/>
      <c r="Y28" s="582"/>
      <c r="Z28" s="582"/>
    </row>
    <row r="29" spans="1:26" ht="20.25">
      <c r="A29" s="1078"/>
      <c r="B29" s="585"/>
      <c r="C29" s="585"/>
      <c r="D29" s="585"/>
      <c r="E29" s="585"/>
      <c r="F29" s="585"/>
      <c r="G29" s="584"/>
      <c r="H29" s="584"/>
      <c r="I29" s="584"/>
      <c r="J29" s="584"/>
      <c r="K29" s="584"/>
      <c r="L29" s="584"/>
      <c r="M29" s="584"/>
      <c r="N29" s="584"/>
      <c r="O29" s="584"/>
      <c r="P29" s="584"/>
      <c r="Q29" s="584"/>
      <c r="R29" s="584"/>
      <c r="S29" s="584"/>
      <c r="T29" s="584"/>
      <c r="U29" s="584"/>
      <c r="V29" s="584"/>
      <c r="W29" s="584"/>
      <c r="X29" s="584"/>
      <c r="Y29" s="584"/>
      <c r="Z29" s="584"/>
    </row>
    <row r="30" spans="1:26" ht="14.25">
      <c r="A30" s="1077"/>
      <c r="B30" s="583"/>
      <c r="C30" s="583"/>
      <c r="D30" s="583"/>
      <c r="E30" s="583"/>
      <c r="F30" s="583"/>
      <c r="G30" s="582"/>
      <c r="H30" s="577"/>
      <c r="I30" s="582"/>
      <c r="J30" s="582"/>
      <c r="K30" s="582"/>
      <c r="L30" s="582"/>
      <c r="M30" s="577"/>
      <c r="N30" s="577"/>
      <c r="O30" s="577"/>
      <c r="P30" s="577"/>
      <c r="Q30" s="577"/>
      <c r="R30" s="577"/>
      <c r="S30" s="577"/>
      <c r="T30" s="582"/>
      <c r="U30" s="582"/>
      <c r="V30" s="582"/>
      <c r="W30" s="582"/>
      <c r="X30" s="582"/>
      <c r="Y30" s="582"/>
      <c r="Z30" s="582"/>
    </row>
  </sheetData>
  <mergeCells count="6">
    <mergeCell ref="A2:F2"/>
    <mergeCell ref="A5:A6"/>
    <mergeCell ref="B5:B6"/>
    <mergeCell ref="C5:F5"/>
    <mergeCell ref="B16:B20"/>
    <mergeCell ref="B10:B13"/>
  </mergeCells>
  <printOptions horizontalCentered="1"/>
  <pageMargins left="0.31496062992125984" right="0.31496062992125984" top="0.74803149606299213" bottom="0.35433070866141736" header="0.31496062992125984" footer="0.31496062992125984"/>
  <pageSetup paperSize="9" scale="68"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8" tint="0.79998168889431442"/>
  </sheetPr>
  <dimension ref="A1:M27"/>
  <sheetViews>
    <sheetView topLeftCell="A3" zoomScale="98" zoomScaleNormal="98" workbookViewId="0">
      <selection activeCell="J14" sqref="J14"/>
    </sheetView>
  </sheetViews>
  <sheetFormatPr defaultRowHeight="14.25"/>
  <cols>
    <col min="1" max="1" width="4.5703125" style="548" bestFit="1" customWidth="1"/>
    <col min="2" max="2" width="49" style="548" customWidth="1"/>
    <col min="3" max="3" width="11.42578125" style="548" hidden="1" customWidth="1"/>
    <col min="4" max="4" width="10.28515625" style="548" hidden="1" customWidth="1"/>
    <col min="5" max="5" width="11.7109375" style="548" hidden="1" customWidth="1"/>
    <col min="6" max="9" width="14.7109375" style="548" hidden="1" customWidth="1"/>
    <col min="10" max="10" width="25.28515625" style="1011" customWidth="1"/>
    <col min="11" max="11" width="29.85546875" style="1011" customWidth="1"/>
    <col min="12" max="12" width="14.5703125" style="1011" customWidth="1"/>
    <col min="13" max="13" width="14.5703125" style="548" hidden="1" customWidth="1"/>
    <col min="14" max="32" width="14.5703125" style="548" customWidth="1"/>
    <col min="33" max="16384" width="9.140625" style="548"/>
  </cols>
  <sheetData>
    <row r="1" spans="1:13" s="615" customFormat="1" ht="17.25" customHeight="1">
      <c r="A1" s="2295" t="s">
        <v>487</v>
      </c>
      <c r="B1" s="2295"/>
      <c r="C1" s="2295"/>
      <c r="D1" s="2295"/>
      <c r="E1" s="2295"/>
      <c r="F1" s="2295"/>
      <c r="G1" s="2295"/>
      <c r="H1" s="2295"/>
      <c r="I1" s="2295"/>
      <c r="J1" s="2295"/>
      <c r="K1" s="2295"/>
      <c r="L1" s="2295"/>
    </row>
    <row r="2" spans="1:13" s="615" customFormat="1" ht="17.25" customHeight="1">
      <c r="A2" s="2295" t="s">
        <v>176</v>
      </c>
      <c r="B2" s="2295"/>
      <c r="C2" s="2295"/>
      <c r="D2" s="2295"/>
      <c r="E2" s="2295"/>
      <c r="F2" s="2295"/>
      <c r="G2" s="2295"/>
      <c r="H2" s="2295"/>
      <c r="I2" s="2295"/>
      <c r="J2" s="2295"/>
      <c r="K2" s="2295"/>
      <c r="L2" s="2295"/>
    </row>
    <row r="3" spans="1:13" s="615" customFormat="1" ht="17.25">
      <c r="A3" s="2296" t="s">
        <v>5881</v>
      </c>
      <c r="B3" s="2296"/>
      <c r="C3" s="2296"/>
      <c r="D3" s="2296"/>
      <c r="E3" s="2296"/>
      <c r="F3" s="2296"/>
      <c r="G3" s="2296"/>
      <c r="H3" s="2296"/>
      <c r="I3" s="2296"/>
      <c r="J3" s="2296"/>
      <c r="K3" s="2296"/>
      <c r="L3" s="2296"/>
    </row>
    <row r="4" spans="1:13" ht="19.5" customHeight="1">
      <c r="F4" s="616"/>
      <c r="G4" s="616"/>
      <c r="H4" s="616"/>
      <c r="I4" s="616"/>
      <c r="K4" s="1010"/>
    </row>
    <row r="5" spans="1:13" ht="75">
      <c r="A5" s="2297" t="s">
        <v>118</v>
      </c>
      <c r="B5" s="2298" t="s">
        <v>513</v>
      </c>
      <c r="C5" s="2300" t="s">
        <v>928</v>
      </c>
      <c r="D5" s="2300"/>
      <c r="E5" s="2300"/>
      <c r="F5" s="1044"/>
      <c r="G5" s="2299" t="s">
        <v>945</v>
      </c>
      <c r="H5" s="2299"/>
      <c r="I5" s="2299"/>
      <c r="J5" s="2299"/>
      <c r="K5" s="2585" t="s">
        <v>946</v>
      </c>
      <c r="L5" s="743" t="s">
        <v>113</v>
      </c>
    </row>
    <row r="6" spans="1:13" s="20" customFormat="1" ht="44.25" customHeight="1">
      <c r="A6" s="2297"/>
      <c r="B6" s="2298"/>
      <c r="C6" s="1045" t="s">
        <v>930</v>
      </c>
      <c r="D6" s="1045" t="s">
        <v>929</v>
      </c>
      <c r="E6" s="1045" t="s">
        <v>931</v>
      </c>
      <c r="F6" s="928" t="s">
        <v>932</v>
      </c>
      <c r="G6" s="1045" t="s">
        <v>933</v>
      </c>
      <c r="H6" s="620"/>
      <c r="I6" s="620" t="s">
        <v>554</v>
      </c>
      <c r="J6" s="2167" t="s">
        <v>555</v>
      </c>
      <c r="K6" s="2167" t="s">
        <v>555</v>
      </c>
      <c r="L6" s="2167" t="s">
        <v>555</v>
      </c>
    </row>
    <row r="7" spans="1:13" s="624" customFormat="1" ht="17.25" customHeight="1">
      <c r="A7" s="621"/>
      <c r="B7" s="622" t="s">
        <v>113</v>
      </c>
      <c r="C7" s="622"/>
      <c r="D7" s="622"/>
      <c r="E7" s="622"/>
      <c r="F7" s="623"/>
      <c r="G7" s="623"/>
      <c r="H7" s="660">
        <f>SUM(H9:H27)</f>
        <v>81563.585123872806</v>
      </c>
      <c r="I7" s="623"/>
      <c r="J7" s="1008">
        <f>SUM(J9:J27)</f>
        <v>98965</v>
      </c>
      <c r="K7" s="2586">
        <f>SUM(K9:K27)</f>
        <v>3000</v>
      </c>
      <c r="L7" s="2586">
        <f>SUM(L9:L27)</f>
        <v>101965</v>
      </c>
    </row>
    <row r="8" spans="1:13" s="628" customFormat="1" ht="8.25" customHeight="1">
      <c r="A8" s="625"/>
      <c r="B8" s="626"/>
      <c r="C8" s="626"/>
      <c r="D8" s="626"/>
      <c r="E8" s="626"/>
      <c r="F8" s="627"/>
      <c r="G8" s="627"/>
      <c r="H8" s="627"/>
      <c r="I8" s="627"/>
      <c r="J8" s="2168"/>
      <c r="K8" s="2168"/>
      <c r="L8" s="2587"/>
    </row>
    <row r="9" spans="1:13" s="632" customFormat="1" ht="22.5" customHeight="1">
      <c r="A9" s="625">
        <v>1</v>
      </c>
      <c r="B9" s="626" t="s">
        <v>480</v>
      </c>
      <c r="C9" s="626">
        <v>4791</v>
      </c>
      <c r="D9" s="626">
        <v>5063</v>
      </c>
      <c r="E9" s="626">
        <v>5274</v>
      </c>
      <c r="F9" s="886">
        <v>4.1674896306537619</v>
      </c>
      <c r="G9" s="630">
        <v>137.1</v>
      </c>
      <c r="H9" s="886">
        <f>+G9+G9*F9/100</f>
        <v>142.81362828362631</v>
      </c>
      <c r="I9" s="627">
        <v>163.5</v>
      </c>
      <c r="J9" s="2169">
        <v>1500</v>
      </c>
      <c r="K9" s="2169"/>
      <c r="L9" s="2588">
        <f>+J9+K9</f>
        <v>1500</v>
      </c>
      <c r="M9" s="628">
        <v>250</v>
      </c>
    </row>
    <row r="10" spans="1:13" s="632" customFormat="1" ht="22.5" customHeight="1">
      <c r="A10" s="625">
        <v>2</v>
      </c>
      <c r="B10" s="626" t="s">
        <v>478</v>
      </c>
      <c r="C10" s="626">
        <v>4653</v>
      </c>
      <c r="D10" s="626">
        <v>5045</v>
      </c>
      <c r="E10" s="626">
        <v>5655</v>
      </c>
      <c r="F10" s="886">
        <v>12.091179385530239</v>
      </c>
      <c r="G10" s="630">
        <v>740.8</v>
      </c>
      <c r="H10" s="886">
        <f t="shared" ref="H10:H22" si="0">+G10+G10*F10/100</f>
        <v>830.37145688800797</v>
      </c>
      <c r="I10" s="627">
        <v>740.8</v>
      </c>
      <c r="J10" s="2169">
        <v>589.20000000000005</v>
      </c>
      <c r="K10" s="2169"/>
      <c r="L10" s="2588">
        <f t="shared" ref="L10:L22" si="1">+J10+K10</f>
        <v>589.20000000000005</v>
      </c>
      <c r="M10" s="628">
        <v>589.20000000000005</v>
      </c>
    </row>
    <row r="11" spans="1:13" s="632" customFormat="1" ht="22.5" customHeight="1">
      <c r="A11" s="625">
        <v>3</v>
      </c>
      <c r="B11" s="626" t="s">
        <v>482</v>
      </c>
      <c r="C11" s="626">
        <v>3722</v>
      </c>
      <c r="D11" s="626">
        <v>4005</v>
      </c>
      <c r="E11" s="626">
        <v>3753</v>
      </c>
      <c r="F11" s="886">
        <v>-6.2921348314606718</v>
      </c>
      <c r="G11" s="630">
        <v>5484.1</v>
      </c>
      <c r="H11" s="886">
        <f t="shared" si="0"/>
        <v>5139.0330337078658</v>
      </c>
      <c r="I11" s="627">
        <v>5548.4</v>
      </c>
      <c r="J11" s="2169">
        <v>20000</v>
      </c>
      <c r="K11" s="2169"/>
      <c r="L11" s="2588">
        <f t="shared" si="1"/>
        <v>20000</v>
      </c>
      <c r="M11" s="628">
        <v>6538.4</v>
      </c>
    </row>
    <row r="12" spans="1:13" s="632" customFormat="1" ht="22.5" customHeight="1">
      <c r="A12" s="625">
        <v>4</v>
      </c>
      <c r="B12" s="626" t="s">
        <v>483</v>
      </c>
      <c r="C12" s="626">
        <v>4988</v>
      </c>
      <c r="D12" s="626">
        <v>6667</v>
      </c>
      <c r="E12" s="626">
        <v>6642</v>
      </c>
      <c r="F12" s="886">
        <v>-0.37498125093745216</v>
      </c>
      <c r="G12" s="630">
        <v>244.7</v>
      </c>
      <c r="H12" s="886">
        <f t="shared" si="0"/>
        <v>243.78242087895603</v>
      </c>
      <c r="I12" s="627">
        <v>559.9</v>
      </c>
      <c r="J12" s="2169">
        <v>559.9</v>
      </c>
      <c r="K12" s="2169"/>
      <c r="L12" s="2588">
        <f t="shared" si="1"/>
        <v>559.9</v>
      </c>
      <c r="M12" s="628">
        <v>559.9</v>
      </c>
    </row>
    <row r="13" spans="1:13" s="632" customFormat="1" ht="22.5" customHeight="1">
      <c r="A13" s="625">
        <v>5</v>
      </c>
      <c r="B13" s="626" t="s">
        <v>484</v>
      </c>
      <c r="C13" s="626">
        <v>23095</v>
      </c>
      <c r="D13" s="626">
        <v>21750</v>
      </c>
      <c r="E13" s="626">
        <v>17977</v>
      </c>
      <c r="F13" s="886">
        <v>-17.347126436781608</v>
      </c>
      <c r="G13" s="630">
        <v>985.2</v>
      </c>
      <c r="H13" s="886">
        <f t="shared" si="0"/>
        <v>814.29611034482764</v>
      </c>
      <c r="I13" s="627">
        <v>985.2</v>
      </c>
      <c r="J13" s="2169">
        <v>1207.4000000000001</v>
      </c>
      <c r="K13" s="2169"/>
      <c r="L13" s="2588">
        <f t="shared" si="1"/>
        <v>1207.4000000000001</v>
      </c>
      <c r="M13" s="628">
        <v>1207.4000000000001</v>
      </c>
    </row>
    <row r="14" spans="1:13" s="632" customFormat="1" ht="32.25" customHeight="1">
      <c r="A14" s="625">
        <v>6</v>
      </c>
      <c r="B14" s="626" t="s">
        <v>882</v>
      </c>
      <c r="C14" s="626">
        <v>11151</v>
      </c>
      <c r="D14" s="626">
        <v>10484</v>
      </c>
      <c r="E14" s="626">
        <v>11840</v>
      </c>
      <c r="F14" s="886">
        <v>12.933994658527268</v>
      </c>
      <c r="G14" s="630">
        <v>713.6</v>
      </c>
      <c r="H14" s="886">
        <f t="shared" si="0"/>
        <v>805.89698588325064</v>
      </c>
      <c r="I14" s="627">
        <v>2500.5</v>
      </c>
      <c r="J14" s="2169">
        <v>2250.5</v>
      </c>
      <c r="K14" s="2169">
        <v>250</v>
      </c>
      <c r="L14" s="2588">
        <f t="shared" si="1"/>
        <v>2500.5</v>
      </c>
      <c r="M14" s="628">
        <v>2500.5</v>
      </c>
    </row>
    <row r="15" spans="1:13" s="632" customFormat="1" ht="28.5">
      <c r="A15" s="625">
        <v>7</v>
      </c>
      <c r="B15" s="626" t="s">
        <v>498</v>
      </c>
      <c r="C15" s="626">
        <v>27120</v>
      </c>
      <c r="D15" s="626">
        <v>27536</v>
      </c>
      <c r="E15" s="626">
        <v>30655</v>
      </c>
      <c r="F15" s="886">
        <v>11.326990122022067</v>
      </c>
      <c r="G15" s="630">
        <v>1315</v>
      </c>
      <c r="H15" s="886">
        <f t="shared" si="0"/>
        <v>1463.9499201045901</v>
      </c>
      <c r="I15" s="627">
        <v>3483.3</v>
      </c>
      <c r="J15" s="2169">
        <v>4250</v>
      </c>
      <c r="K15" s="2169">
        <v>250</v>
      </c>
      <c r="L15" s="2588">
        <f t="shared" si="1"/>
        <v>4500</v>
      </c>
      <c r="M15" s="628">
        <v>3983.3</v>
      </c>
    </row>
    <row r="16" spans="1:13" s="632" customFormat="1" ht="33" customHeight="1">
      <c r="A16" s="625">
        <v>8</v>
      </c>
      <c r="B16" s="626" t="s">
        <v>884</v>
      </c>
      <c r="C16" s="626">
        <v>22358</v>
      </c>
      <c r="D16" s="626">
        <v>18929</v>
      </c>
      <c r="E16" s="626">
        <v>24335</v>
      </c>
      <c r="F16" s="886">
        <v>28.559353373131188</v>
      </c>
      <c r="G16" s="886">
        <v>1465.7</v>
      </c>
      <c r="H16" s="886">
        <f t="shared" si="0"/>
        <v>1884.2944423899839</v>
      </c>
      <c r="I16" s="627">
        <v>1533.4</v>
      </c>
      <c r="J16" s="2169">
        <v>2358</v>
      </c>
      <c r="K16" s="2169">
        <v>250</v>
      </c>
      <c r="L16" s="2588">
        <f t="shared" si="1"/>
        <v>2608</v>
      </c>
      <c r="M16" s="628">
        <v>1583.5</v>
      </c>
    </row>
    <row r="17" spans="1:13" s="632" customFormat="1" ht="28.5">
      <c r="A17" s="625">
        <v>9</v>
      </c>
      <c r="B17" s="626" t="s">
        <v>885</v>
      </c>
      <c r="C17" s="626">
        <v>9871</v>
      </c>
      <c r="D17" s="626">
        <v>12853</v>
      </c>
      <c r="E17" s="626">
        <v>15076</v>
      </c>
      <c r="F17" s="886">
        <v>17.295573017972458</v>
      </c>
      <c r="G17" s="886">
        <v>593.6</v>
      </c>
      <c r="H17" s="886">
        <f t="shared" si="0"/>
        <v>696.26652143468459</v>
      </c>
      <c r="I17" s="627">
        <v>1403.8</v>
      </c>
      <c r="J17" s="2169">
        <v>3500</v>
      </c>
      <c r="K17" s="2169">
        <v>250</v>
      </c>
      <c r="L17" s="2588">
        <f t="shared" si="1"/>
        <v>3750</v>
      </c>
      <c r="M17" s="628">
        <v>1403.8</v>
      </c>
    </row>
    <row r="18" spans="1:13" s="632" customFormat="1" ht="28.5">
      <c r="A18" s="625">
        <v>10</v>
      </c>
      <c r="B18" s="626" t="s">
        <v>886</v>
      </c>
      <c r="C18" s="626">
        <v>19481</v>
      </c>
      <c r="D18" s="626">
        <v>18398</v>
      </c>
      <c r="E18" s="626">
        <v>23986</v>
      </c>
      <c r="F18" s="886">
        <v>30.372866615936516</v>
      </c>
      <c r="G18" s="886">
        <v>1848.9</v>
      </c>
      <c r="H18" s="886">
        <f t="shared" si="0"/>
        <v>2410.4639308620503</v>
      </c>
      <c r="I18" s="627">
        <v>3258.8</v>
      </c>
      <c r="J18" s="2169">
        <v>3550</v>
      </c>
      <c r="K18" s="2169">
        <v>250</v>
      </c>
      <c r="L18" s="2588">
        <f t="shared" si="1"/>
        <v>3800</v>
      </c>
      <c r="M18" s="628">
        <v>4000</v>
      </c>
    </row>
    <row r="19" spans="1:13" s="632" customFormat="1" ht="28.5">
      <c r="A19" s="625">
        <v>11</v>
      </c>
      <c r="B19" s="626" t="s">
        <v>891</v>
      </c>
      <c r="C19" s="626">
        <v>24133</v>
      </c>
      <c r="D19" s="626">
        <v>22342</v>
      </c>
      <c r="E19" s="626">
        <v>27224</v>
      </c>
      <c r="F19" s="886">
        <v>21.85122191388416</v>
      </c>
      <c r="G19" s="886">
        <v>1273</v>
      </c>
      <c r="H19" s="886">
        <f t="shared" si="0"/>
        <v>1551.1660549637454</v>
      </c>
      <c r="I19" s="627">
        <v>1505.4</v>
      </c>
      <c r="J19" s="2169">
        <v>1450</v>
      </c>
      <c r="K19" s="2169">
        <v>250</v>
      </c>
      <c r="L19" s="2588">
        <f t="shared" si="1"/>
        <v>1700</v>
      </c>
      <c r="M19" s="628">
        <v>1505.4</v>
      </c>
    </row>
    <row r="20" spans="1:13" s="632" customFormat="1" ht="28.5">
      <c r="A20" s="625">
        <v>12</v>
      </c>
      <c r="B20" s="626" t="s">
        <v>892</v>
      </c>
      <c r="C20" s="626">
        <v>22851</v>
      </c>
      <c r="D20" s="626">
        <v>22127</v>
      </c>
      <c r="E20" s="626">
        <v>24380</v>
      </c>
      <c r="F20" s="886">
        <v>10.182130428887774</v>
      </c>
      <c r="G20" s="886">
        <v>2226.8000000000002</v>
      </c>
      <c r="H20" s="886">
        <f t="shared" si="0"/>
        <v>2453.5356803904733</v>
      </c>
      <c r="I20" s="627">
        <v>3559.3</v>
      </c>
      <c r="J20" s="2169">
        <v>5000</v>
      </c>
      <c r="K20" s="2169">
        <v>250</v>
      </c>
      <c r="L20" s="2588">
        <f t="shared" si="1"/>
        <v>5250</v>
      </c>
      <c r="M20" s="628">
        <v>3559.3</v>
      </c>
    </row>
    <row r="21" spans="1:13" s="632" customFormat="1" ht="28.5">
      <c r="A21" s="625">
        <v>13</v>
      </c>
      <c r="B21" s="626" t="s">
        <v>893</v>
      </c>
      <c r="C21" s="626">
        <v>10283</v>
      </c>
      <c r="D21" s="626">
        <v>8973</v>
      </c>
      <c r="E21" s="626">
        <v>10548</v>
      </c>
      <c r="F21" s="1043">
        <v>17.552657973921754</v>
      </c>
      <c r="G21" s="886">
        <v>2692.8</v>
      </c>
      <c r="H21" s="886">
        <f t="shared" si="0"/>
        <v>3165.4579739217652</v>
      </c>
      <c r="I21" s="627">
        <v>3131.4</v>
      </c>
      <c r="J21" s="2169">
        <v>3550</v>
      </c>
      <c r="K21" s="2169">
        <v>250</v>
      </c>
      <c r="L21" s="2588">
        <f t="shared" si="1"/>
        <v>3800</v>
      </c>
      <c r="M21" s="628">
        <v>3500</v>
      </c>
    </row>
    <row r="22" spans="1:13" s="632" customFormat="1" ht="28.5">
      <c r="A22" s="625">
        <v>14</v>
      </c>
      <c r="B22" s="626" t="s">
        <v>890</v>
      </c>
      <c r="C22" s="626">
        <v>8070</v>
      </c>
      <c r="D22" s="626">
        <v>6883</v>
      </c>
      <c r="E22" s="626">
        <v>8794</v>
      </c>
      <c r="F22" s="886">
        <v>27.764056370768557</v>
      </c>
      <c r="G22" s="886">
        <v>1207.9000000000001</v>
      </c>
      <c r="H22" s="886">
        <f t="shared" si="0"/>
        <v>1543.2620369025135</v>
      </c>
      <c r="I22" s="627">
        <v>1215.3</v>
      </c>
      <c r="J22" s="2169">
        <v>6000</v>
      </c>
      <c r="K22" s="2169">
        <v>250</v>
      </c>
      <c r="L22" s="2588">
        <f t="shared" si="1"/>
        <v>6250</v>
      </c>
      <c r="M22" s="628">
        <v>1215.3</v>
      </c>
    </row>
    <row r="23" spans="1:13">
      <c r="A23" s="625">
        <v>15</v>
      </c>
      <c r="B23" s="626" t="s">
        <v>486</v>
      </c>
      <c r="C23" s="626"/>
      <c r="D23" s="626"/>
      <c r="E23" s="626"/>
      <c r="F23" s="626"/>
      <c r="G23" s="626"/>
      <c r="H23" s="627">
        <v>1421.3</v>
      </c>
      <c r="I23" s="627">
        <v>1421.3</v>
      </c>
      <c r="J23" s="2169">
        <v>450</v>
      </c>
      <c r="K23" s="2169">
        <v>250</v>
      </c>
      <c r="L23" s="2588">
        <f>+J23+K23</f>
        <v>700</v>
      </c>
      <c r="M23" s="628">
        <v>1421.3</v>
      </c>
    </row>
    <row r="24" spans="1:13">
      <c r="A24" s="625">
        <v>16</v>
      </c>
      <c r="B24" s="626" t="s">
        <v>1980</v>
      </c>
      <c r="C24" s="626"/>
      <c r="D24" s="626"/>
      <c r="E24" s="626"/>
      <c r="F24" s="626"/>
      <c r="G24" s="626"/>
      <c r="H24" s="627">
        <v>1421.3</v>
      </c>
      <c r="I24" s="627">
        <v>1421.3</v>
      </c>
      <c r="J24" s="2169">
        <v>1250</v>
      </c>
      <c r="K24" s="2169">
        <v>250</v>
      </c>
      <c r="L24" s="2588">
        <f>+J24+K24</f>
        <v>1500</v>
      </c>
      <c r="M24" s="628">
        <v>1421.3</v>
      </c>
    </row>
    <row r="25" spans="1:13" s="632" customFormat="1" ht="22.5" customHeight="1">
      <c r="A25" s="625">
        <v>17</v>
      </c>
      <c r="B25" s="626" t="s">
        <v>4791</v>
      </c>
      <c r="C25" s="626">
        <v>3722</v>
      </c>
      <c r="D25" s="626">
        <v>4005</v>
      </c>
      <c r="E25" s="626">
        <v>3753</v>
      </c>
      <c r="F25" s="886">
        <v>-6.2921348314606718</v>
      </c>
      <c r="G25" s="630">
        <v>5484.1</v>
      </c>
      <c r="H25" s="886">
        <f>+G25+G25*F25/100</f>
        <v>5139.0330337078658</v>
      </c>
      <c r="I25" s="627">
        <v>5548.4</v>
      </c>
      <c r="J25" s="2169">
        <v>1500</v>
      </c>
      <c r="K25" s="2169">
        <v>250</v>
      </c>
      <c r="L25" s="2588">
        <f>+J25+K25</f>
        <v>1750</v>
      </c>
      <c r="M25" s="628">
        <v>6538.4</v>
      </c>
    </row>
    <row r="26" spans="1:13" s="632" customFormat="1" ht="28.5">
      <c r="A26" s="625">
        <v>18</v>
      </c>
      <c r="B26" s="634" t="s">
        <v>4792</v>
      </c>
      <c r="C26" s="626">
        <v>113495</v>
      </c>
      <c r="D26" s="626">
        <v>103042</v>
      </c>
      <c r="E26" s="626">
        <v>118869</v>
      </c>
      <c r="F26" s="886">
        <v>15.359756215911972</v>
      </c>
      <c r="G26" s="630">
        <v>21860.9</v>
      </c>
      <c r="H26" s="886">
        <f>+G26+G26*F26/100</f>
        <v>25218.680946604301</v>
      </c>
      <c r="I26" s="627">
        <v>21889.7</v>
      </c>
      <c r="J26" s="2169">
        <v>8000</v>
      </c>
      <c r="K26" s="2169"/>
      <c r="L26" s="2588">
        <f>+J26+K26</f>
        <v>8000</v>
      </c>
      <c r="M26" s="628">
        <v>25000</v>
      </c>
    </row>
    <row r="27" spans="1:13" s="632" customFormat="1" ht="28.5">
      <c r="A27" s="625">
        <v>19</v>
      </c>
      <c r="B27" s="634" t="s">
        <v>4793</v>
      </c>
      <c r="C27" s="626">
        <v>113495</v>
      </c>
      <c r="D27" s="626">
        <v>103042</v>
      </c>
      <c r="E27" s="626">
        <v>118869</v>
      </c>
      <c r="F27" s="886">
        <v>15.359756215911972</v>
      </c>
      <c r="G27" s="630">
        <v>21860.9</v>
      </c>
      <c r="H27" s="886">
        <f>+G27+G27*F27/100</f>
        <v>25218.680946604301</v>
      </c>
      <c r="I27" s="627">
        <v>21889.7</v>
      </c>
      <c r="J27" s="2169">
        <v>32000</v>
      </c>
      <c r="K27" s="2169"/>
      <c r="L27" s="2588">
        <f>+J27+K27</f>
        <v>32000</v>
      </c>
      <c r="M27" s="628">
        <v>25000</v>
      </c>
    </row>
  </sheetData>
  <mergeCells count="7">
    <mergeCell ref="A1:L1"/>
    <mergeCell ref="A2:L2"/>
    <mergeCell ref="A3:L3"/>
    <mergeCell ref="A5:A6"/>
    <mergeCell ref="B5:B6"/>
    <mergeCell ref="G5:J5"/>
    <mergeCell ref="C5:E5"/>
  </mergeCells>
  <conditionalFormatting sqref="A1:A2">
    <cfRule type="cellIs" dxfId="40" priority="1" stopIfTrue="1" operator="equal">
      <formula>0</formula>
    </cfRule>
  </conditionalFormatting>
  <printOptions horizontalCentered="1"/>
  <pageMargins left="0.31496062992125984" right="0.31496062992125984" top="0.74803149606299213" bottom="0.35433070866141736" header="0.31496062992125984" footer="0.31496062992125984"/>
  <pageSetup paperSize="9" scale="72" orientation="portrait" verticalDpi="0"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theme="8" tint="0.79998168889431442"/>
  </sheetPr>
  <dimension ref="A1:AG17"/>
  <sheetViews>
    <sheetView topLeftCell="I7" zoomScaleNormal="100" workbookViewId="0">
      <selection activeCell="I12" sqref="I12:O12"/>
    </sheetView>
  </sheetViews>
  <sheetFormatPr defaultRowHeight="16.5"/>
  <cols>
    <col min="1" max="1" width="6.85546875" style="570" customWidth="1"/>
    <col min="2" max="2" width="35.85546875" style="570" customWidth="1"/>
    <col min="3" max="3" width="15.85546875" style="1243" customWidth="1"/>
    <col min="4" max="4" width="10.28515625" style="1243" customWidth="1"/>
    <col min="5" max="5" width="9.85546875" style="1243" bestFit="1" customWidth="1"/>
    <col min="6" max="6" width="9.7109375" style="1243" bestFit="1" customWidth="1"/>
    <col min="7" max="8" width="10.7109375" style="1243" customWidth="1"/>
    <col min="9" max="9" width="11.85546875" style="1243" customWidth="1"/>
    <col min="10" max="10" width="12.7109375" style="1243" customWidth="1"/>
    <col min="11" max="12" width="11.140625" style="1243" customWidth="1"/>
    <col min="13" max="15" width="15.5703125" style="1243" customWidth="1"/>
    <col min="16" max="16" width="17.140625" style="1243" customWidth="1"/>
    <col min="17" max="17" width="17.140625" style="570" customWidth="1"/>
    <col min="18" max="18" width="14.5703125" style="570" hidden="1" customWidth="1"/>
    <col min="19" max="19" width="32.42578125" style="570" hidden="1" customWidth="1"/>
    <col min="20" max="20" width="14.28515625" style="570" hidden="1" customWidth="1"/>
    <col min="21" max="21" width="12.42578125" style="570" hidden="1" customWidth="1"/>
    <col min="22" max="22" width="12.7109375" style="570" hidden="1" customWidth="1"/>
    <col min="23" max="23" width="12.85546875" style="570" hidden="1" customWidth="1"/>
    <col min="24" max="24" width="14.5703125" style="570" hidden="1" customWidth="1"/>
    <col min="25" max="25" width="9.140625" style="570" hidden="1" customWidth="1"/>
    <col min="26" max="26" width="36.140625" style="570" hidden="1" customWidth="1"/>
    <col min="27" max="28" width="9.140625" style="570" hidden="1" customWidth="1"/>
    <col min="29" max="29" width="12" style="570" hidden="1" customWidth="1"/>
    <col min="30" max="33" width="11.140625" style="570" hidden="1" customWidth="1"/>
    <col min="34" max="16384" width="9.140625" style="570"/>
  </cols>
  <sheetData>
    <row r="1" spans="1:25">
      <c r="A1" s="636"/>
      <c r="B1" s="637"/>
      <c r="C1" s="1241"/>
      <c r="D1" s="2304"/>
      <c r="E1" s="2304"/>
      <c r="F1" s="2304"/>
      <c r="G1" s="2304"/>
      <c r="H1" s="1242"/>
      <c r="I1" s="1355"/>
    </row>
    <row r="2" spans="1:25" ht="17.25" thickBot="1">
      <c r="A2" s="567"/>
      <c r="B2" s="566" t="s">
        <v>487</v>
      </c>
      <c r="C2" s="1244"/>
      <c r="D2" s="1245"/>
      <c r="E2" s="1245"/>
      <c r="F2" s="1245"/>
      <c r="G2" s="1245"/>
      <c r="H2" s="1245"/>
      <c r="I2" s="1245"/>
    </row>
    <row r="3" spans="1:25">
      <c r="A3" s="636"/>
      <c r="B3" s="569"/>
      <c r="C3" s="1245"/>
      <c r="D3" s="1245"/>
      <c r="E3" s="1245"/>
      <c r="F3" s="1245"/>
      <c r="G3" s="1245"/>
      <c r="H3" s="1245"/>
      <c r="I3" s="1245"/>
    </row>
    <row r="4" spans="1:25" ht="15" customHeight="1">
      <c r="A4" s="2305" t="s">
        <v>176</v>
      </c>
      <c r="B4" s="2305"/>
      <c r="C4" s="2305"/>
      <c r="D4" s="2305"/>
      <c r="E4" s="2305"/>
      <c r="F4" s="2305"/>
      <c r="G4" s="2305"/>
      <c r="H4" s="2305"/>
      <c r="I4" s="2305"/>
      <c r="J4" s="2305"/>
      <c r="K4" s="2305"/>
      <c r="L4" s="2305"/>
      <c r="M4" s="2305"/>
      <c r="N4" s="2305"/>
      <c r="O4" s="2305"/>
      <c r="P4" s="2305"/>
      <c r="Q4" s="638"/>
    </row>
    <row r="5" spans="1:25" ht="15" customHeight="1">
      <c r="A5" s="2286" t="s">
        <v>7111</v>
      </c>
      <c r="B5" s="2306"/>
      <c r="C5" s="2306"/>
      <c r="D5" s="2306"/>
      <c r="E5" s="2306"/>
      <c r="F5" s="2306"/>
      <c r="G5" s="2306"/>
      <c r="H5" s="2306"/>
      <c r="I5" s="2306"/>
      <c r="J5" s="2306"/>
      <c r="K5" s="2306"/>
      <c r="L5" s="2306"/>
      <c r="M5" s="2306"/>
      <c r="N5" s="2306"/>
      <c r="O5" s="2306"/>
      <c r="P5" s="2306"/>
      <c r="Q5" s="639"/>
    </row>
    <row r="6" spans="1:25" ht="9.75" customHeight="1">
      <c r="A6" s="639"/>
      <c r="B6" s="639"/>
      <c r="C6" s="1246"/>
      <c r="D6" s="1246"/>
      <c r="E6" s="1246"/>
      <c r="F6" s="1246"/>
      <c r="G6" s="1246"/>
      <c r="H6" s="1246"/>
      <c r="I6" s="1246"/>
    </row>
    <row r="7" spans="1:25">
      <c r="A7" s="640"/>
      <c r="B7" s="640"/>
      <c r="C7" s="1247"/>
      <c r="G7" s="1248"/>
      <c r="H7" s="1248"/>
      <c r="I7" s="1248"/>
      <c r="M7" s="1249"/>
      <c r="N7" s="1249"/>
      <c r="O7" s="1249"/>
    </row>
    <row r="8" spans="1:25" ht="48" customHeight="1">
      <c r="A8" s="2307" t="s">
        <v>118</v>
      </c>
      <c r="B8" s="2308" t="s">
        <v>513</v>
      </c>
      <c r="C8" s="2309" t="s">
        <v>565</v>
      </c>
      <c r="D8" s="2310"/>
      <c r="E8" s="2310"/>
      <c r="F8" s="2310"/>
      <c r="G8" s="2311"/>
      <c r="H8" s="2301" t="s">
        <v>566</v>
      </c>
      <c r="I8" s="2301" t="s">
        <v>7893</v>
      </c>
      <c r="J8" s="2301" t="s">
        <v>567</v>
      </c>
      <c r="K8" s="2301" t="s">
        <v>568</v>
      </c>
      <c r="L8" s="2301" t="s">
        <v>3996</v>
      </c>
      <c r="M8" s="2301" t="s">
        <v>571</v>
      </c>
      <c r="N8" s="2301" t="s">
        <v>7894</v>
      </c>
      <c r="O8" s="2301" t="s">
        <v>936</v>
      </c>
      <c r="P8" s="2313" t="s">
        <v>113</v>
      </c>
      <c r="Q8" s="641"/>
      <c r="U8" s="570" t="s">
        <v>569</v>
      </c>
    </row>
    <row r="9" spans="1:25" ht="48" customHeight="1">
      <c r="A9" s="2307"/>
      <c r="B9" s="2308"/>
      <c r="C9" s="1012" t="s">
        <v>3992</v>
      </c>
      <c r="D9" s="2312" t="s">
        <v>3991</v>
      </c>
      <c r="E9" s="2312"/>
      <c r="F9" s="2312"/>
      <c r="G9" s="2312"/>
      <c r="H9" s="2302"/>
      <c r="I9" s="2302"/>
      <c r="J9" s="2302"/>
      <c r="K9" s="2302"/>
      <c r="L9" s="2302"/>
      <c r="M9" s="2302"/>
      <c r="N9" s="2302"/>
      <c r="O9" s="2302"/>
      <c r="P9" s="2314"/>
      <c r="Q9" s="641"/>
    </row>
    <row r="10" spans="1:25" ht="189">
      <c r="A10" s="2307"/>
      <c r="B10" s="2308"/>
      <c r="C10" s="1250" t="s">
        <v>3993</v>
      </c>
      <c r="D10" s="1012" t="s">
        <v>3990</v>
      </c>
      <c r="E10" s="1012" t="s">
        <v>3994</v>
      </c>
      <c r="F10" s="1012" t="s">
        <v>3995</v>
      </c>
      <c r="G10" s="1012" t="s">
        <v>555</v>
      </c>
      <c r="H10" s="2303"/>
      <c r="I10" s="2303"/>
      <c r="J10" s="2303"/>
      <c r="K10" s="2303"/>
      <c r="L10" s="2303"/>
      <c r="M10" s="2303"/>
      <c r="N10" s="2303"/>
      <c r="O10" s="2303"/>
      <c r="P10" s="2315"/>
      <c r="Q10" s="641"/>
      <c r="S10" s="748" t="s">
        <v>513</v>
      </c>
      <c r="T10" s="642" t="s">
        <v>572</v>
      </c>
      <c r="U10" s="642" t="s">
        <v>573</v>
      </c>
      <c r="V10" s="642" t="s">
        <v>574</v>
      </c>
      <c r="W10" s="642" t="s">
        <v>575</v>
      </c>
      <c r="X10" s="642" t="s">
        <v>576</v>
      </c>
    </row>
    <row r="11" spans="1:25" ht="16.5" customHeight="1">
      <c r="A11" s="643">
        <v>1</v>
      </c>
      <c r="B11" s="644">
        <f t="shared" ref="B11:D11" si="0">A11+1</f>
        <v>2</v>
      </c>
      <c r="C11" s="1986">
        <f t="shared" si="0"/>
        <v>3</v>
      </c>
      <c r="D11" s="1986">
        <f t="shared" si="0"/>
        <v>4</v>
      </c>
      <c r="E11" s="1986">
        <f>D11+1</f>
        <v>5</v>
      </c>
      <c r="F11" s="1986">
        <f>E11+1</f>
        <v>6</v>
      </c>
      <c r="G11" s="1986">
        <v>7</v>
      </c>
      <c r="H11" s="1986">
        <v>8</v>
      </c>
      <c r="I11" s="1986">
        <v>9</v>
      </c>
      <c r="J11" s="1986">
        <v>10</v>
      </c>
      <c r="K11" s="1986">
        <v>11</v>
      </c>
      <c r="L11" s="1986">
        <v>12</v>
      </c>
      <c r="M11" s="1986">
        <v>13</v>
      </c>
      <c r="N11" s="1986">
        <v>14</v>
      </c>
      <c r="O11" s="1986">
        <v>15</v>
      </c>
      <c r="P11" s="1986">
        <v>16</v>
      </c>
      <c r="Q11" s="645"/>
      <c r="S11" s="748"/>
      <c r="T11" s="646" t="s">
        <v>555</v>
      </c>
      <c r="U11" s="646" t="s">
        <v>555</v>
      </c>
      <c r="V11" s="646" t="s">
        <v>555</v>
      </c>
      <c r="W11" s="646" t="s">
        <v>555</v>
      </c>
      <c r="X11" s="646"/>
    </row>
    <row r="12" spans="1:25" ht="20.25">
      <c r="A12" s="647"/>
      <c r="B12" s="648" t="s">
        <v>264</v>
      </c>
      <c r="C12" s="1251">
        <f t="shared" ref="C12:P12" si="1">SUM(C14:C14)</f>
        <v>7500</v>
      </c>
      <c r="D12" s="1251">
        <f t="shared" si="1"/>
        <v>4680</v>
      </c>
      <c r="E12" s="1251">
        <f t="shared" si="1"/>
        <v>6660</v>
      </c>
      <c r="F12" s="1251">
        <f t="shared" si="1"/>
        <v>2904</v>
      </c>
      <c r="G12" s="1251">
        <f t="shared" si="1"/>
        <v>21744</v>
      </c>
      <c r="H12" s="1251">
        <f t="shared" si="1"/>
        <v>5370</v>
      </c>
      <c r="I12" s="1251">
        <f t="shared" ref="I12" si="2">SUM(I14:I14)</f>
        <v>29940</v>
      </c>
      <c r="J12" s="1251">
        <f t="shared" si="1"/>
        <v>36000</v>
      </c>
      <c r="K12" s="1251">
        <f t="shared" si="1"/>
        <v>8245.7999999999993</v>
      </c>
      <c r="L12" s="1251">
        <f t="shared" si="1"/>
        <v>10</v>
      </c>
      <c r="M12" s="1251">
        <f>SUM(M14:M14)</f>
        <v>2427</v>
      </c>
      <c r="N12" s="1251">
        <f t="shared" ref="N12" si="3">SUM(N14:N14)</f>
        <v>500</v>
      </c>
      <c r="O12" s="1251">
        <f t="shared" si="1"/>
        <v>5184</v>
      </c>
      <c r="P12" s="1251">
        <f t="shared" si="1"/>
        <v>109420.8</v>
      </c>
      <c r="Q12" s="649"/>
      <c r="S12" s="650" t="s">
        <v>557</v>
      </c>
      <c r="T12" s="646">
        <v>1876667</v>
      </c>
      <c r="U12" s="646">
        <v>6425499.9990987005</v>
      </c>
      <c r="V12" s="646">
        <v>4300000.01</v>
      </c>
      <c r="W12" s="646">
        <v>23149999.999984004</v>
      </c>
      <c r="X12" s="646">
        <v>35752167.009082705</v>
      </c>
      <c r="Y12" s="570">
        <f>+X12/1000</f>
        <v>35752.167009082703</v>
      </c>
    </row>
    <row r="13" spans="1:25" ht="3.6" customHeight="1">
      <c r="A13" s="651"/>
      <c r="B13" s="652"/>
      <c r="C13" s="1252"/>
      <c r="D13" s="1253"/>
      <c r="E13" s="1253"/>
      <c r="F13" s="1253"/>
      <c r="G13" s="1253"/>
      <c r="H13" s="1253"/>
      <c r="I13" s="1253"/>
      <c r="J13" s="1254"/>
      <c r="K13" s="1254"/>
      <c r="L13" s="1254"/>
      <c r="M13" s="1254"/>
      <c r="N13" s="1254"/>
      <c r="O13" s="1254"/>
      <c r="P13" s="1254"/>
      <c r="Q13" s="653"/>
      <c r="S13" s="654"/>
      <c r="T13" s="646"/>
      <c r="U13" s="646"/>
      <c r="V13" s="646"/>
      <c r="W13" s="646"/>
      <c r="X13" s="646"/>
      <c r="Y13" s="570">
        <f t="shared" ref="Y13:Y14" si="4">+X13/1000</f>
        <v>0</v>
      </c>
    </row>
    <row r="14" spans="1:25">
      <c r="A14" s="651">
        <v>1</v>
      </c>
      <c r="B14" s="1051" t="s">
        <v>495</v>
      </c>
      <c r="C14" s="1468">
        <f>5*125*12</f>
        <v>7500</v>
      </c>
      <c r="D14" s="1468">
        <f>10*39*12</f>
        <v>4680</v>
      </c>
      <c r="E14" s="1468">
        <f>15*37*12</f>
        <v>6660</v>
      </c>
      <c r="F14" s="1468">
        <f>22*11*12</f>
        <v>2904</v>
      </c>
      <c r="G14" s="1468">
        <f>+C14+D14+E14+F14</f>
        <v>21744</v>
      </c>
      <c r="H14" s="1468">
        <v>5370</v>
      </c>
      <c r="I14" s="1468">
        <f>2495*12</f>
        <v>29940</v>
      </c>
      <c r="J14" s="1468">
        <v>36000</v>
      </c>
      <c r="K14" s="1468">
        <f>687.15*12</f>
        <v>8245.7999999999993</v>
      </c>
      <c r="L14" s="1468">
        <v>10</v>
      </c>
      <c r="M14" s="1468">
        <v>2427</v>
      </c>
      <c r="N14" s="1468">
        <f>50000*10/1000</f>
        <v>500</v>
      </c>
      <c r="O14" s="1468">
        <f>432*12</f>
        <v>5184</v>
      </c>
      <c r="P14" s="1468">
        <f>SUM(G14:O14)</f>
        <v>109420.8</v>
      </c>
      <c r="Q14" s="655"/>
      <c r="S14" s="656" t="s">
        <v>479</v>
      </c>
      <c r="T14" s="646">
        <v>172500</v>
      </c>
      <c r="U14" s="646">
        <v>0</v>
      </c>
      <c r="V14" s="646">
        <v>2142833.34</v>
      </c>
      <c r="W14" s="646">
        <v>1052272.7272720002</v>
      </c>
      <c r="X14" s="646">
        <v>3367606.067272</v>
      </c>
      <c r="Y14" s="570">
        <f t="shared" si="4"/>
        <v>3367.606067272</v>
      </c>
    </row>
    <row r="16" spans="1:25" ht="20.25" customHeight="1">
      <c r="A16" s="657"/>
      <c r="B16" s="658"/>
      <c r="C16" s="1255"/>
      <c r="D16" s="1255"/>
      <c r="E16" s="1255"/>
      <c r="F16" s="1255"/>
      <c r="G16" s="1255"/>
    </row>
    <row r="17" spans="2:10">
      <c r="B17" s="659"/>
      <c r="C17" s="1256"/>
      <c r="D17" s="1256"/>
      <c r="E17" s="1256"/>
      <c r="F17" s="1256"/>
      <c r="G17" s="1256"/>
      <c r="H17" s="1256"/>
      <c r="I17" s="1256"/>
      <c r="J17" s="1256"/>
    </row>
  </sheetData>
  <mergeCells count="16">
    <mergeCell ref="M8:M10"/>
    <mergeCell ref="J8:J10"/>
    <mergeCell ref="K8:K10"/>
    <mergeCell ref="D1:G1"/>
    <mergeCell ref="A4:P4"/>
    <mergeCell ref="A5:P5"/>
    <mergeCell ref="A8:A10"/>
    <mergeCell ref="B8:B10"/>
    <mergeCell ref="C8:G8"/>
    <mergeCell ref="H8:H10"/>
    <mergeCell ref="O8:O10"/>
    <mergeCell ref="D9:G9"/>
    <mergeCell ref="L8:L10"/>
    <mergeCell ref="P8:P10"/>
    <mergeCell ref="I8:I10"/>
    <mergeCell ref="N8:N10"/>
  </mergeCells>
  <conditionalFormatting sqref="B11:E11 G11:H11 B12:B14 J11:M11 O11:Q11">
    <cfRule type="cellIs" dxfId="39" priority="9" stopIfTrue="1" operator="equal">
      <formula>0</formula>
    </cfRule>
  </conditionalFormatting>
  <conditionalFormatting sqref="F11">
    <cfRule type="cellIs" dxfId="38" priority="6" stopIfTrue="1" operator="equal">
      <formula>0</formula>
    </cfRule>
  </conditionalFormatting>
  <conditionalFormatting sqref="I11">
    <cfRule type="cellIs" dxfId="37" priority="2" stopIfTrue="1" operator="equal">
      <formula>0</formula>
    </cfRule>
  </conditionalFormatting>
  <conditionalFormatting sqref="N11">
    <cfRule type="cellIs" dxfId="36" priority="1" stopIfTrue="1" operator="equal">
      <formula>0</formula>
    </cfRule>
  </conditionalFormatting>
  <printOptions horizontalCentered="1"/>
  <pageMargins left="0.118110236220472" right="0.118110236220472" top="0.35433070866141703" bottom="0.35433070866141703" header="0.118110236220472" footer="0.118110236220472"/>
  <pageSetup paperSize="9" scale="65" orientation="landscape"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theme="8" tint="0.79998168889431442"/>
  </sheetPr>
  <dimension ref="A1:AE49"/>
  <sheetViews>
    <sheetView zoomScaleNormal="100" workbookViewId="0">
      <pane xSplit="2" ySplit="6" topLeftCell="T7" activePane="bottomRight" state="frozen"/>
      <selection pane="topRight" activeCell="C1" sqref="C1"/>
      <selection pane="bottomLeft" activeCell="A7" sqref="A7"/>
      <selection pane="bottomRight" activeCell="U7" activeCellId="3" sqref="I7 O7 R7 U7"/>
    </sheetView>
  </sheetViews>
  <sheetFormatPr defaultRowHeight="14.25"/>
  <cols>
    <col min="1" max="1" width="4.5703125" style="548" bestFit="1" customWidth="1"/>
    <col min="2" max="2" width="49" style="548" customWidth="1"/>
    <col min="3" max="3" width="10.140625" style="548" bestFit="1" customWidth="1"/>
    <col min="4" max="4" width="7.42578125" style="548" customWidth="1"/>
    <col min="5" max="5" width="9.85546875" style="548" customWidth="1"/>
    <col min="6" max="9" width="9.42578125" style="548" customWidth="1"/>
    <col min="10" max="10" width="7.5703125" style="548" customWidth="1"/>
    <col min="11" max="11" width="10" style="548" bestFit="1" customWidth="1"/>
    <col min="12" max="12" width="9.85546875" style="548" customWidth="1"/>
    <col min="13" max="13" width="12.140625" style="548" bestFit="1" customWidth="1"/>
    <col min="14" max="14" width="10.28515625" style="548" customWidth="1"/>
    <col min="15" max="15" width="12" style="548" customWidth="1"/>
    <col min="16" max="16" width="9.42578125" style="635" customWidth="1"/>
    <col min="17" max="17" width="8.140625" style="635" customWidth="1"/>
    <col min="18" max="18" width="10.28515625" style="635" customWidth="1"/>
    <col min="19" max="20" width="9.42578125" style="548" customWidth="1"/>
    <col min="21" max="21" width="9.85546875" style="548" customWidth="1"/>
    <col min="22" max="22" width="13.28515625" style="548" bestFit="1" customWidth="1"/>
    <col min="23" max="24" width="9.140625" style="548"/>
    <col min="25" max="25" width="22.85546875" style="548" hidden="1" customWidth="1"/>
    <col min="26" max="31" width="16.42578125" style="548" hidden="1" customWidth="1"/>
    <col min="32" max="32" width="16.42578125" style="548" customWidth="1"/>
    <col min="33" max="16384" width="9.140625" style="548"/>
  </cols>
  <sheetData>
    <row r="1" spans="1:31" s="615" customFormat="1" ht="17.25" customHeight="1">
      <c r="A1" s="2295" t="s">
        <v>487</v>
      </c>
      <c r="B1" s="2295"/>
      <c r="C1" s="2295"/>
      <c r="D1" s="2295"/>
      <c r="E1" s="2295"/>
      <c r="F1" s="2295"/>
      <c r="G1" s="2295"/>
      <c r="H1" s="2295"/>
      <c r="I1" s="2295"/>
      <c r="J1" s="2295"/>
      <c r="K1" s="2295"/>
      <c r="L1" s="2295"/>
      <c r="M1" s="2295"/>
      <c r="N1" s="2295"/>
      <c r="O1" s="2295"/>
      <c r="P1" s="2295"/>
      <c r="Q1" s="2295"/>
      <c r="R1" s="2295"/>
      <c r="S1" s="2295"/>
      <c r="T1" s="2295"/>
      <c r="U1" s="2295"/>
      <c r="V1" s="2295"/>
    </row>
    <row r="2" spans="1:31" s="615" customFormat="1" ht="17.25" customHeight="1">
      <c r="A2" s="2295" t="s">
        <v>176</v>
      </c>
      <c r="B2" s="2295"/>
      <c r="C2" s="2295"/>
      <c r="D2" s="2295"/>
      <c r="E2" s="2295"/>
      <c r="F2" s="2295"/>
      <c r="G2" s="2295"/>
      <c r="H2" s="2295"/>
      <c r="I2" s="2295"/>
      <c r="J2" s="2295"/>
      <c r="K2" s="2295"/>
      <c r="L2" s="2295"/>
      <c r="M2" s="2295"/>
      <c r="N2" s="2295"/>
      <c r="O2" s="2295"/>
      <c r="P2" s="2295"/>
      <c r="Q2" s="2295"/>
      <c r="R2" s="2295"/>
      <c r="S2" s="2295"/>
      <c r="T2" s="2295"/>
      <c r="U2" s="2295"/>
      <c r="V2" s="2295"/>
    </row>
    <row r="3" spans="1:31" s="615" customFormat="1" ht="17.25" customHeight="1">
      <c r="A3" s="2295" t="s">
        <v>7112</v>
      </c>
      <c r="B3" s="2295"/>
      <c r="C3" s="2295"/>
      <c r="D3" s="2295"/>
      <c r="E3" s="2295"/>
      <c r="F3" s="2295"/>
      <c r="G3" s="2295"/>
      <c r="H3" s="2295"/>
      <c r="I3" s="2295"/>
      <c r="J3" s="2295"/>
      <c r="K3" s="2295"/>
      <c r="L3" s="2295"/>
      <c r="M3" s="2295"/>
      <c r="N3" s="2295"/>
      <c r="O3" s="2295"/>
      <c r="P3" s="2295"/>
      <c r="Q3" s="2295"/>
      <c r="R3" s="2295"/>
      <c r="S3" s="2295"/>
      <c r="T3" s="2295"/>
      <c r="U3" s="2295"/>
      <c r="V3" s="2295"/>
    </row>
    <row r="4" spans="1:31" ht="19.5" customHeight="1">
      <c r="B4" s="548" t="s">
        <v>7086</v>
      </c>
      <c r="C4" s="616"/>
      <c r="D4" s="616"/>
      <c r="J4" s="616"/>
      <c r="K4" s="616"/>
      <c r="L4" s="998"/>
      <c r="M4" s="616"/>
      <c r="N4" s="616"/>
      <c r="O4" s="616"/>
      <c r="P4" s="617"/>
      <c r="Q4" s="617"/>
      <c r="R4" s="618"/>
      <c r="S4" s="618"/>
      <c r="T4" s="618"/>
      <c r="U4" s="618"/>
    </row>
    <row r="5" spans="1:31" ht="204">
      <c r="A5" s="2297" t="s">
        <v>118</v>
      </c>
      <c r="B5" s="2298" t="s">
        <v>513</v>
      </c>
      <c r="C5" s="2299" t="s">
        <v>541</v>
      </c>
      <c r="D5" s="2299"/>
      <c r="E5" s="2299"/>
      <c r="F5" s="1046" t="s">
        <v>542</v>
      </c>
      <c r="G5" s="2319" t="s">
        <v>543</v>
      </c>
      <c r="H5" s="2319"/>
      <c r="I5" s="2319"/>
      <c r="J5" s="2319" t="s">
        <v>3695</v>
      </c>
      <c r="K5" s="2319"/>
      <c r="L5" s="2319"/>
      <c r="M5" s="2319" t="s">
        <v>544</v>
      </c>
      <c r="N5" s="2319"/>
      <c r="O5" s="2319"/>
      <c r="P5" s="2319" t="s">
        <v>545</v>
      </c>
      <c r="Q5" s="2319"/>
      <c r="R5" s="2319"/>
      <c r="S5" s="2319" t="s">
        <v>546</v>
      </c>
      <c r="T5" s="2319"/>
      <c r="U5" s="2319"/>
      <c r="V5" s="619" t="s">
        <v>531</v>
      </c>
      <c r="Y5" s="18" t="s">
        <v>513</v>
      </c>
      <c r="Z5" s="18" t="s">
        <v>547</v>
      </c>
      <c r="AA5" s="18" t="s">
        <v>548</v>
      </c>
      <c r="AB5" s="18" t="s">
        <v>549</v>
      </c>
      <c r="AC5" s="18" t="s">
        <v>550</v>
      </c>
      <c r="AD5" s="18" t="s">
        <v>551</v>
      </c>
      <c r="AE5" s="18" t="s">
        <v>552</v>
      </c>
    </row>
    <row r="6" spans="1:31" s="20" customFormat="1" ht="38.25" customHeight="1">
      <c r="A6" s="2297"/>
      <c r="B6" s="2298"/>
      <c r="C6" s="620" t="s">
        <v>553</v>
      </c>
      <c r="D6" s="620" t="s">
        <v>554</v>
      </c>
      <c r="E6" s="620" t="s">
        <v>555</v>
      </c>
      <c r="F6" s="620" t="s">
        <v>555</v>
      </c>
      <c r="G6" s="620" t="s">
        <v>553</v>
      </c>
      <c r="H6" s="620" t="s">
        <v>554</v>
      </c>
      <c r="I6" s="620" t="s">
        <v>555</v>
      </c>
      <c r="J6" s="620" t="s">
        <v>556</v>
      </c>
      <c r="K6" s="620" t="s">
        <v>554</v>
      </c>
      <c r="L6" s="620" t="s">
        <v>555</v>
      </c>
      <c r="M6" s="620" t="s">
        <v>553</v>
      </c>
      <c r="N6" s="620" t="s">
        <v>554</v>
      </c>
      <c r="O6" s="620" t="s">
        <v>555</v>
      </c>
      <c r="P6" s="620" t="s">
        <v>553</v>
      </c>
      <c r="Q6" s="620" t="s">
        <v>554</v>
      </c>
      <c r="R6" s="620" t="s">
        <v>555</v>
      </c>
      <c r="S6" s="620" t="s">
        <v>553</v>
      </c>
      <c r="T6" s="620" t="s">
        <v>554</v>
      </c>
      <c r="U6" s="620" t="s">
        <v>555</v>
      </c>
      <c r="V6" s="619"/>
      <c r="Y6" s="253"/>
      <c r="Z6" s="253" t="s">
        <v>555</v>
      </c>
      <c r="AA6" s="253" t="s">
        <v>555</v>
      </c>
      <c r="AB6" s="253" t="s">
        <v>555</v>
      </c>
      <c r="AC6" s="253" t="s">
        <v>555</v>
      </c>
      <c r="AD6" s="253" t="s">
        <v>555</v>
      </c>
      <c r="AE6" s="253"/>
    </row>
    <row r="7" spans="1:31" s="624" customFormat="1" ht="17.25" customHeight="1">
      <c r="A7" s="621"/>
      <c r="B7" s="622" t="s">
        <v>557</v>
      </c>
      <c r="C7" s="1298">
        <f>SUM(C9:C49)</f>
        <v>8844</v>
      </c>
      <c r="D7" s="1298">
        <v>0</v>
      </c>
      <c r="E7" s="1298">
        <f>SUM(E9:E49)</f>
        <v>1138.8</v>
      </c>
      <c r="F7" s="1298">
        <f>SUM(F9:F49)</f>
        <v>18</v>
      </c>
      <c r="G7" s="1298">
        <f>SUM(G9:G49)</f>
        <v>100</v>
      </c>
      <c r="H7" s="1298">
        <f>+H9</f>
        <v>400</v>
      </c>
      <c r="I7" s="1298">
        <f>SUM(I9:I49)</f>
        <v>40</v>
      </c>
      <c r="J7" s="1298">
        <f>SUM(J9:J49)</f>
        <v>18</v>
      </c>
      <c r="K7" s="1298">
        <f>74+148</f>
        <v>222</v>
      </c>
      <c r="L7" s="1298">
        <f>SUM(L9:L49)</f>
        <v>3996</v>
      </c>
      <c r="M7" s="1298">
        <f>SUM(M9:M49)</f>
        <v>148700</v>
      </c>
      <c r="N7" s="1298"/>
      <c r="O7" s="1298">
        <f>SUM(O9:O49)</f>
        <v>4164</v>
      </c>
      <c r="P7" s="1298">
        <f>SUM(P9:P49)</f>
        <v>500</v>
      </c>
      <c r="Q7" s="1298">
        <v>741.3</v>
      </c>
      <c r="R7" s="1298">
        <f>SUM(R9:R49)</f>
        <v>370.65</v>
      </c>
      <c r="S7" s="1298">
        <f>SUM(S9:S49)</f>
        <v>500</v>
      </c>
      <c r="T7" s="1298">
        <f>SUM(T9)</f>
        <v>200</v>
      </c>
      <c r="U7" s="1298">
        <f>SUM(U9:U49)</f>
        <v>100</v>
      </c>
      <c r="V7" s="1298">
        <f>SUM(V9:V49)</f>
        <v>9827.4500000000007</v>
      </c>
      <c r="Y7" s="621" t="s">
        <v>557</v>
      </c>
      <c r="Z7" s="621">
        <v>3906000.2099999981</v>
      </c>
      <c r="AA7" s="621">
        <v>474616.79999999993</v>
      </c>
      <c r="AB7" s="621">
        <v>302459.03999999998</v>
      </c>
      <c r="AC7" s="621">
        <v>28440</v>
      </c>
      <c r="AD7" s="621">
        <v>921000</v>
      </c>
      <c r="AE7" s="621">
        <v>5632516.049999998</v>
      </c>
    </row>
    <row r="8" spans="1:31" s="628" customFormat="1" ht="8.25" customHeight="1">
      <c r="A8" s="625"/>
      <c r="B8" s="626"/>
      <c r="C8" s="1984"/>
      <c r="D8" s="1984"/>
      <c r="E8" s="1984"/>
      <c r="F8" s="1984"/>
      <c r="G8" s="1984"/>
      <c r="H8" s="1984"/>
      <c r="I8" s="1984"/>
      <c r="J8" s="1984"/>
      <c r="K8" s="1984"/>
      <c r="L8" s="1984"/>
      <c r="M8" s="1984"/>
      <c r="N8" s="1984"/>
      <c r="O8" s="1984"/>
      <c r="P8" s="1984"/>
      <c r="Q8" s="1984"/>
      <c r="R8" s="1984"/>
      <c r="S8" s="1984"/>
      <c r="T8" s="1984"/>
      <c r="U8" s="1984"/>
      <c r="V8" s="1984"/>
      <c r="Y8" s="629"/>
      <c r="Z8" s="629"/>
      <c r="AA8" s="629"/>
      <c r="AB8" s="629"/>
      <c r="AC8" s="629"/>
      <c r="AD8" s="629"/>
      <c r="AE8" s="629"/>
    </row>
    <row r="9" spans="1:31" s="632" customFormat="1" ht="15.75" customHeight="1">
      <c r="A9" s="2317">
        <v>1</v>
      </c>
      <c r="B9" s="2320" t="s">
        <v>495</v>
      </c>
      <c r="C9" s="1984">
        <v>6780</v>
      </c>
      <c r="D9" s="1984">
        <v>136</v>
      </c>
      <c r="E9" s="1984">
        <v>922.08</v>
      </c>
      <c r="F9" s="1984">
        <v>18</v>
      </c>
      <c r="G9" s="1984">
        <v>100</v>
      </c>
      <c r="H9" s="1984">
        <v>400</v>
      </c>
      <c r="I9" s="1984">
        <f>+G9*H9/1000</f>
        <v>40</v>
      </c>
      <c r="J9" s="1984"/>
      <c r="K9" s="1984"/>
      <c r="L9" s="1984"/>
      <c r="M9" s="1984"/>
      <c r="N9" s="1984">
        <v>12</v>
      </c>
      <c r="O9" s="1984">
        <f t="shared" ref="O9:O14" si="0">M9*N9/1000</f>
        <v>0</v>
      </c>
      <c r="P9" s="1984"/>
      <c r="Q9" s="1984"/>
      <c r="R9" s="1984"/>
      <c r="S9" s="1984">
        <v>500</v>
      </c>
      <c r="T9" s="1984">
        <v>200</v>
      </c>
      <c r="U9" s="1984">
        <f>S9*T9/1000</f>
        <v>100</v>
      </c>
      <c r="V9" s="1984">
        <f>+E9+F9+I9+L9+O9+R9+U9</f>
        <v>1080.08</v>
      </c>
      <c r="W9" s="631"/>
      <c r="Y9" s="633" t="s">
        <v>479</v>
      </c>
      <c r="Z9" s="633">
        <v>186000.01</v>
      </c>
      <c r="AA9" s="633">
        <v>0</v>
      </c>
      <c r="AB9" s="633">
        <v>0</v>
      </c>
      <c r="AC9" s="633">
        <v>0</v>
      </c>
      <c r="AD9" s="633">
        <v>614000</v>
      </c>
      <c r="AE9" s="633">
        <v>800000.01</v>
      </c>
    </row>
    <row r="10" spans="1:31" s="632" customFormat="1" ht="15.75" customHeight="1">
      <c r="A10" s="2317"/>
      <c r="B10" s="2320"/>
      <c r="C10" s="1984"/>
      <c r="D10" s="1984"/>
      <c r="E10" s="1984"/>
      <c r="F10" s="1984"/>
      <c r="G10" s="1984"/>
      <c r="H10" s="1984"/>
      <c r="I10" s="1984"/>
      <c r="J10" s="1984"/>
      <c r="K10" s="1984"/>
      <c r="L10" s="1984"/>
      <c r="M10" s="1984"/>
      <c r="N10" s="1984">
        <v>30</v>
      </c>
      <c r="O10" s="1984">
        <f t="shared" si="0"/>
        <v>0</v>
      </c>
      <c r="P10" s="1984"/>
      <c r="Q10" s="1984"/>
      <c r="R10" s="1984"/>
      <c r="S10" s="1984"/>
      <c r="T10" s="1984"/>
      <c r="U10" s="1984"/>
      <c r="V10" s="1984">
        <f>+E10+F10+I10+L10+O10+R10+U10</f>
        <v>0</v>
      </c>
      <c r="W10" s="631"/>
      <c r="Y10" s="633"/>
      <c r="Z10" s="633"/>
      <c r="AA10" s="633"/>
      <c r="AB10" s="633"/>
      <c r="AC10" s="633"/>
      <c r="AD10" s="633"/>
      <c r="AE10" s="633"/>
    </row>
    <row r="11" spans="1:31" s="632" customFormat="1" ht="15.75" customHeight="1">
      <c r="A11" s="2317">
        <v>2</v>
      </c>
      <c r="B11" s="2318" t="s">
        <v>485</v>
      </c>
      <c r="C11" s="886"/>
      <c r="D11" s="886"/>
      <c r="E11" s="886"/>
      <c r="F11" s="886"/>
      <c r="G11" s="886"/>
      <c r="H11" s="886"/>
      <c r="I11" s="886"/>
      <c r="J11" s="1984"/>
      <c r="K11" s="2316">
        <f>74000+148000</f>
        <v>222000</v>
      </c>
      <c r="L11" s="1984">
        <f>J11*K11/1000</f>
        <v>0</v>
      </c>
      <c r="M11" s="1984"/>
      <c r="N11" s="1984">
        <v>12</v>
      </c>
      <c r="O11" s="1984">
        <f t="shared" si="0"/>
        <v>0</v>
      </c>
      <c r="P11" s="1984">
        <v>500</v>
      </c>
      <c r="Q11" s="1984">
        <v>741.3</v>
      </c>
      <c r="R11" s="1984">
        <f>P11*Q11/1000</f>
        <v>370.65</v>
      </c>
      <c r="S11" s="2086"/>
      <c r="T11" s="2086"/>
      <c r="U11" s="2086"/>
      <c r="V11" s="1984">
        <f>+E11+F11+I11+L11+O11+R11+U11</f>
        <v>370.65</v>
      </c>
    </row>
    <row r="12" spans="1:31" s="632" customFormat="1" ht="15.75" customHeight="1">
      <c r="A12" s="2317"/>
      <c r="B12" s="2318"/>
      <c r="C12" s="886"/>
      <c r="D12" s="886"/>
      <c r="E12" s="886"/>
      <c r="F12" s="886"/>
      <c r="G12" s="886"/>
      <c r="H12" s="886"/>
      <c r="I12" s="886"/>
      <c r="J12" s="1984"/>
      <c r="K12" s="2316"/>
      <c r="L12" s="1984"/>
      <c r="M12" s="1984"/>
      <c r="N12" s="1984">
        <v>30</v>
      </c>
      <c r="O12" s="1984">
        <f t="shared" si="0"/>
        <v>0</v>
      </c>
      <c r="P12" s="1984"/>
      <c r="Q12" s="1984"/>
      <c r="R12" s="1984"/>
      <c r="S12" s="1984"/>
      <c r="T12" s="1984"/>
      <c r="U12" s="1984"/>
      <c r="V12" s="1984">
        <f>+E12+F12+I12+L12+O12+R12+U12</f>
        <v>0</v>
      </c>
    </row>
    <row r="13" spans="1:31" s="632" customFormat="1" ht="15.75" customHeight="1">
      <c r="A13" s="625">
        <v>3</v>
      </c>
      <c r="B13" s="634" t="s">
        <v>480</v>
      </c>
      <c r="C13" s="1984">
        <v>2064</v>
      </c>
      <c r="D13" s="1984">
        <v>105</v>
      </c>
      <c r="E13" s="1984">
        <v>216.72</v>
      </c>
      <c r="F13" s="1984"/>
      <c r="G13" s="1984"/>
      <c r="H13" s="1984"/>
      <c r="I13" s="1984"/>
      <c r="J13" s="1984"/>
      <c r="K13" s="1984"/>
      <c r="L13" s="1984">
        <f>J13*K13/1000</f>
        <v>0</v>
      </c>
      <c r="M13" s="1984"/>
      <c r="N13" s="1984"/>
      <c r="O13" s="1984">
        <f t="shared" si="0"/>
        <v>0</v>
      </c>
      <c r="P13" s="1984"/>
      <c r="Q13" s="1984"/>
      <c r="R13" s="1984"/>
      <c r="S13" s="1984"/>
      <c r="T13" s="1984"/>
      <c r="U13" s="1984"/>
      <c r="V13" s="1984">
        <f t="shared" ref="V13:V41" si="1">+E13+F13+I13+L13+O13+R13+U13</f>
        <v>216.72</v>
      </c>
      <c r="Y13" s="633" t="s">
        <v>480</v>
      </c>
      <c r="Z13" s="633">
        <v>0</v>
      </c>
      <c r="AA13" s="633">
        <v>0</v>
      </c>
      <c r="AB13" s="633">
        <v>0</v>
      </c>
      <c r="AC13" s="633">
        <v>0</v>
      </c>
      <c r="AD13" s="633">
        <v>307000</v>
      </c>
      <c r="AE13" s="633">
        <v>307000</v>
      </c>
    </row>
    <row r="14" spans="1:31" s="632" customFormat="1" ht="15.75" customHeight="1">
      <c r="A14" s="2317">
        <v>4</v>
      </c>
      <c r="B14" s="2318" t="s">
        <v>478</v>
      </c>
      <c r="C14" s="2321"/>
      <c r="D14" s="2321"/>
      <c r="E14" s="2321"/>
      <c r="F14" s="2321"/>
      <c r="G14" s="886"/>
      <c r="H14" s="886"/>
      <c r="I14" s="886"/>
      <c r="J14" s="2316">
        <v>1</v>
      </c>
      <c r="K14" s="2316">
        <f>74000+148000</f>
        <v>222000</v>
      </c>
      <c r="L14" s="2316">
        <f>J14*K14/1000</f>
        <v>222</v>
      </c>
      <c r="M14" s="1984"/>
      <c r="N14" s="1984">
        <v>12</v>
      </c>
      <c r="O14" s="1984">
        <f t="shared" si="0"/>
        <v>0</v>
      </c>
      <c r="P14" s="1984"/>
      <c r="Q14" s="1984"/>
      <c r="R14" s="1984"/>
      <c r="S14" s="1984"/>
      <c r="T14" s="1984"/>
      <c r="U14" s="1984"/>
      <c r="V14" s="1984">
        <f t="shared" si="1"/>
        <v>222</v>
      </c>
      <c r="Y14" s="633" t="s">
        <v>478</v>
      </c>
      <c r="Z14" s="633">
        <v>186000.01</v>
      </c>
      <c r="AA14" s="633">
        <v>13544.999999999998</v>
      </c>
      <c r="AB14" s="633">
        <v>0</v>
      </c>
      <c r="AC14" s="633">
        <v>0</v>
      </c>
      <c r="AD14" s="633">
        <v>0</v>
      </c>
      <c r="AE14" s="633">
        <v>199545.01</v>
      </c>
    </row>
    <row r="15" spans="1:31" s="632" customFormat="1" ht="15.75" customHeight="1">
      <c r="A15" s="2317"/>
      <c r="B15" s="2318"/>
      <c r="C15" s="2321"/>
      <c r="D15" s="2321"/>
      <c r="E15" s="2321"/>
      <c r="F15" s="2321"/>
      <c r="G15" s="886"/>
      <c r="H15" s="886"/>
      <c r="I15" s="886"/>
      <c r="J15" s="2316"/>
      <c r="K15" s="2316"/>
      <c r="L15" s="2316"/>
      <c r="M15" s="1984"/>
      <c r="N15" s="1984">
        <v>30</v>
      </c>
      <c r="O15" s="1984">
        <f t="shared" ref="O15:O39" si="2">M15*N15/1000</f>
        <v>0</v>
      </c>
      <c r="P15" s="1984"/>
      <c r="Q15" s="1984"/>
      <c r="R15" s="1984"/>
      <c r="S15" s="1984"/>
      <c r="T15" s="1984"/>
      <c r="U15" s="1984"/>
      <c r="V15" s="1984">
        <f t="shared" si="1"/>
        <v>0</v>
      </c>
      <c r="Y15" s="633" t="s">
        <v>482</v>
      </c>
      <c r="Z15" s="633">
        <v>186000.01</v>
      </c>
      <c r="AA15" s="633">
        <v>252839.99999999997</v>
      </c>
      <c r="AB15" s="633">
        <v>0</v>
      </c>
      <c r="AC15" s="633">
        <v>0</v>
      </c>
      <c r="AD15" s="633">
        <v>0</v>
      </c>
      <c r="AE15" s="633">
        <v>438840.01</v>
      </c>
    </row>
    <row r="16" spans="1:31" s="632" customFormat="1" ht="15.75" customHeight="1">
      <c r="A16" s="2317">
        <v>5</v>
      </c>
      <c r="B16" s="2318" t="s">
        <v>482</v>
      </c>
      <c r="C16" s="2321"/>
      <c r="D16" s="2321"/>
      <c r="E16" s="2321"/>
      <c r="F16" s="2321"/>
      <c r="G16" s="886"/>
      <c r="H16" s="886"/>
      <c r="I16" s="886"/>
      <c r="J16" s="2316">
        <v>1</v>
      </c>
      <c r="K16" s="2316">
        <f>74000+148000</f>
        <v>222000</v>
      </c>
      <c r="L16" s="2316">
        <f>J16*K16/1000</f>
        <v>222</v>
      </c>
      <c r="M16" s="1984">
        <v>2000</v>
      </c>
      <c r="N16" s="1984">
        <v>12</v>
      </c>
      <c r="O16" s="1984">
        <f t="shared" si="2"/>
        <v>24</v>
      </c>
      <c r="P16" s="1984"/>
      <c r="Q16" s="1984"/>
      <c r="R16" s="1984"/>
      <c r="S16" s="1984"/>
      <c r="T16" s="1984"/>
      <c r="U16" s="1984"/>
      <c r="V16" s="1984">
        <f t="shared" si="1"/>
        <v>246</v>
      </c>
      <c r="Y16" s="633" t="s">
        <v>515</v>
      </c>
      <c r="Z16" s="633">
        <v>186000.01</v>
      </c>
      <c r="AA16" s="633">
        <v>0</v>
      </c>
      <c r="AB16" s="633">
        <v>0</v>
      </c>
      <c r="AC16" s="633">
        <v>0</v>
      </c>
      <c r="AD16" s="633">
        <v>0</v>
      </c>
      <c r="AE16" s="633">
        <v>186000.01</v>
      </c>
    </row>
    <row r="17" spans="1:31" s="632" customFormat="1" ht="15.75" customHeight="1">
      <c r="A17" s="2317"/>
      <c r="B17" s="2318"/>
      <c r="C17" s="2321"/>
      <c r="D17" s="2321"/>
      <c r="E17" s="2321"/>
      <c r="F17" s="2321"/>
      <c r="G17" s="886"/>
      <c r="H17" s="886"/>
      <c r="I17" s="886"/>
      <c r="J17" s="2316"/>
      <c r="K17" s="2316"/>
      <c r="L17" s="2316"/>
      <c r="M17" s="1984">
        <v>4000</v>
      </c>
      <c r="N17" s="1984">
        <v>30</v>
      </c>
      <c r="O17" s="1984">
        <f t="shared" si="2"/>
        <v>120</v>
      </c>
      <c r="P17" s="1984"/>
      <c r="Q17" s="1984"/>
      <c r="R17" s="1984"/>
      <c r="S17" s="1984"/>
      <c r="T17" s="1984"/>
      <c r="U17" s="1984"/>
      <c r="V17" s="1984">
        <f t="shared" si="1"/>
        <v>120</v>
      </c>
      <c r="Y17" s="633" t="s">
        <v>484</v>
      </c>
      <c r="Z17" s="633">
        <v>186000.01</v>
      </c>
      <c r="AA17" s="633">
        <v>47859</v>
      </c>
      <c r="AB17" s="633">
        <v>0</v>
      </c>
      <c r="AC17" s="633">
        <v>0</v>
      </c>
      <c r="AD17" s="633">
        <v>0</v>
      </c>
      <c r="AE17" s="633">
        <v>233859.01</v>
      </c>
    </row>
    <row r="18" spans="1:31" s="632" customFormat="1" ht="15.75" customHeight="1">
      <c r="A18" s="2317">
        <v>6</v>
      </c>
      <c r="B18" s="2318" t="s">
        <v>483</v>
      </c>
      <c r="C18" s="2321"/>
      <c r="D18" s="2321"/>
      <c r="E18" s="2321"/>
      <c r="F18" s="2321"/>
      <c r="G18" s="886"/>
      <c r="H18" s="886"/>
      <c r="I18" s="886"/>
      <c r="J18" s="2316">
        <v>1</v>
      </c>
      <c r="K18" s="2316">
        <f>74000+148000</f>
        <v>222000</v>
      </c>
      <c r="L18" s="2316">
        <f>J18*K18/1000</f>
        <v>222</v>
      </c>
      <c r="M18" s="1984"/>
      <c r="N18" s="1984">
        <v>12</v>
      </c>
      <c r="O18" s="1984">
        <f t="shared" si="2"/>
        <v>0</v>
      </c>
      <c r="P18" s="1984"/>
      <c r="Q18" s="1984"/>
      <c r="R18" s="1984"/>
      <c r="S18" s="1984"/>
      <c r="T18" s="1984"/>
      <c r="U18" s="1984"/>
      <c r="V18" s="1984">
        <f t="shared" si="1"/>
        <v>222</v>
      </c>
      <c r="Y18" s="633" t="s">
        <v>558</v>
      </c>
      <c r="Z18" s="633">
        <v>186000.01</v>
      </c>
      <c r="AA18" s="633">
        <v>0</v>
      </c>
      <c r="AB18" s="633">
        <v>0</v>
      </c>
      <c r="AC18" s="633">
        <v>0</v>
      </c>
      <c r="AD18" s="633">
        <v>0</v>
      </c>
      <c r="AE18" s="633">
        <v>186000.01</v>
      </c>
    </row>
    <row r="19" spans="1:31" s="632" customFormat="1" ht="15.75" customHeight="1">
      <c r="A19" s="2317"/>
      <c r="B19" s="2318"/>
      <c r="C19" s="2321"/>
      <c r="D19" s="2321"/>
      <c r="E19" s="2321"/>
      <c r="F19" s="2321"/>
      <c r="G19" s="886"/>
      <c r="H19" s="886"/>
      <c r="I19" s="886"/>
      <c r="J19" s="2316"/>
      <c r="K19" s="2316"/>
      <c r="L19" s="2316"/>
      <c r="M19" s="1984"/>
      <c r="N19" s="1984">
        <v>30</v>
      </c>
      <c r="O19" s="1984">
        <f t="shared" si="2"/>
        <v>0</v>
      </c>
      <c r="P19" s="1984"/>
      <c r="Q19" s="1984"/>
      <c r="R19" s="1984"/>
      <c r="S19" s="1984"/>
      <c r="T19" s="1984"/>
      <c r="U19" s="1984"/>
      <c r="V19" s="1984">
        <f t="shared" si="1"/>
        <v>0</v>
      </c>
      <c r="Y19" s="633" t="s">
        <v>559</v>
      </c>
      <c r="Z19" s="633">
        <v>186000.01</v>
      </c>
      <c r="AA19" s="633">
        <v>0</v>
      </c>
      <c r="AB19" s="633">
        <v>0</v>
      </c>
      <c r="AC19" s="633">
        <v>0</v>
      </c>
      <c r="AD19" s="633">
        <v>0</v>
      </c>
      <c r="AE19" s="633">
        <v>186000.01</v>
      </c>
    </row>
    <row r="20" spans="1:31" s="632" customFormat="1" ht="15.75" customHeight="1">
      <c r="A20" s="2317">
        <v>7</v>
      </c>
      <c r="B20" s="2318" t="s">
        <v>484</v>
      </c>
      <c r="C20" s="886"/>
      <c r="D20" s="886"/>
      <c r="E20" s="886"/>
      <c r="F20" s="886"/>
      <c r="G20" s="886"/>
      <c r="H20" s="886"/>
      <c r="I20" s="886"/>
      <c r="J20" s="1984">
        <v>1</v>
      </c>
      <c r="K20" s="2316">
        <f>74000+148000</f>
        <v>222000</v>
      </c>
      <c r="L20" s="1984">
        <f>J20*K20/1000</f>
        <v>222</v>
      </c>
      <c r="M20" s="1984"/>
      <c r="N20" s="1984">
        <v>12</v>
      </c>
      <c r="O20" s="1984">
        <f t="shared" si="2"/>
        <v>0</v>
      </c>
      <c r="P20" s="1984"/>
      <c r="Q20" s="1984"/>
      <c r="R20" s="1984"/>
      <c r="S20" s="1984"/>
      <c r="T20" s="1984"/>
      <c r="U20" s="1984"/>
      <c r="V20" s="1984">
        <f t="shared" si="1"/>
        <v>222</v>
      </c>
      <c r="Y20" s="633" t="s">
        <v>560</v>
      </c>
      <c r="Z20" s="633">
        <v>186000.01</v>
      </c>
      <c r="AA20" s="633">
        <v>15350.999999999998</v>
      </c>
      <c r="AB20" s="633">
        <v>0</v>
      </c>
      <c r="AC20" s="633">
        <v>0</v>
      </c>
      <c r="AD20" s="633">
        <v>0</v>
      </c>
      <c r="AE20" s="633">
        <v>201351.01</v>
      </c>
    </row>
    <row r="21" spans="1:31" s="632" customFormat="1" ht="15.75" customHeight="1">
      <c r="A21" s="2317"/>
      <c r="B21" s="2318"/>
      <c r="C21" s="886"/>
      <c r="D21" s="886"/>
      <c r="E21" s="886"/>
      <c r="F21" s="886"/>
      <c r="G21" s="886"/>
      <c r="H21" s="886"/>
      <c r="I21" s="886"/>
      <c r="J21" s="1984"/>
      <c r="K21" s="2316"/>
      <c r="L21" s="1984"/>
      <c r="M21" s="1984">
        <v>35000</v>
      </c>
      <c r="N21" s="1984">
        <v>30</v>
      </c>
      <c r="O21" s="1984">
        <f t="shared" si="2"/>
        <v>1050</v>
      </c>
      <c r="P21" s="1984"/>
      <c r="Q21" s="1984"/>
      <c r="R21" s="1984"/>
      <c r="S21" s="1984"/>
      <c r="T21" s="1984"/>
      <c r="U21" s="1984"/>
      <c r="V21" s="1984">
        <f t="shared" si="1"/>
        <v>1050</v>
      </c>
      <c r="Y21" s="633" t="s">
        <v>561</v>
      </c>
      <c r="Z21" s="633">
        <v>186000.01</v>
      </c>
      <c r="AA21" s="633">
        <v>27992.999999999996</v>
      </c>
      <c r="AB21" s="633">
        <v>0</v>
      </c>
      <c r="AC21" s="633">
        <v>0</v>
      </c>
      <c r="AD21" s="633">
        <v>0</v>
      </c>
      <c r="AE21" s="633">
        <v>213993.01</v>
      </c>
    </row>
    <row r="22" spans="1:31" s="632" customFormat="1" ht="15.75" customHeight="1">
      <c r="A22" s="2317">
        <v>8</v>
      </c>
      <c r="B22" s="2318" t="s">
        <v>894</v>
      </c>
      <c r="C22" s="886"/>
      <c r="D22" s="886"/>
      <c r="E22" s="886"/>
      <c r="F22" s="886"/>
      <c r="G22" s="886"/>
      <c r="H22" s="886"/>
      <c r="I22" s="886"/>
      <c r="J22" s="1984">
        <v>1</v>
      </c>
      <c r="K22" s="2316">
        <f>74000+148000</f>
        <v>222000</v>
      </c>
      <c r="L22" s="1984">
        <f>J22*K22/1000</f>
        <v>222</v>
      </c>
      <c r="M22" s="1984">
        <v>1000</v>
      </c>
      <c r="N22" s="1984">
        <v>12</v>
      </c>
      <c r="O22" s="1984">
        <f t="shared" si="2"/>
        <v>12</v>
      </c>
      <c r="P22" s="1984"/>
      <c r="Q22" s="1984"/>
      <c r="R22" s="1984"/>
      <c r="S22" s="1984"/>
      <c r="T22" s="1984"/>
      <c r="U22" s="1984"/>
      <c r="V22" s="1984">
        <f t="shared" si="1"/>
        <v>234</v>
      </c>
      <c r="Y22" s="633" t="s">
        <v>564</v>
      </c>
      <c r="Z22" s="633">
        <v>186000.01</v>
      </c>
      <c r="AA22" s="633">
        <v>43344</v>
      </c>
      <c r="AB22" s="633">
        <v>0</v>
      </c>
      <c r="AC22" s="633">
        <v>0</v>
      </c>
      <c r="AD22" s="633">
        <v>0</v>
      </c>
      <c r="AE22" s="633">
        <v>229344.01</v>
      </c>
    </row>
    <row r="23" spans="1:31" s="632" customFormat="1" ht="15.75" customHeight="1">
      <c r="A23" s="2317"/>
      <c r="B23" s="2318"/>
      <c r="C23" s="886"/>
      <c r="D23" s="886"/>
      <c r="E23" s="886"/>
      <c r="F23" s="886"/>
      <c r="G23" s="886"/>
      <c r="H23" s="886"/>
      <c r="I23" s="886"/>
      <c r="J23" s="1984"/>
      <c r="K23" s="2316"/>
      <c r="L23" s="1984"/>
      <c r="M23" s="1984">
        <v>2000</v>
      </c>
      <c r="N23" s="1984">
        <v>30</v>
      </c>
      <c r="O23" s="1984">
        <f t="shared" si="2"/>
        <v>60</v>
      </c>
      <c r="P23" s="1984"/>
      <c r="Q23" s="1984"/>
      <c r="R23" s="1984"/>
      <c r="S23" s="1984"/>
      <c r="T23" s="1984"/>
      <c r="U23" s="1984"/>
      <c r="V23" s="1984">
        <f t="shared" si="1"/>
        <v>60</v>
      </c>
      <c r="Y23" s="633" t="s">
        <v>516</v>
      </c>
      <c r="Z23" s="633">
        <v>186000.01</v>
      </c>
      <c r="AA23" s="633">
        <v>0</v>
      </c>
      <c r="AB23" s="633">
        <v>115560.00000000001</v>
      </c>
      <c r="AC23" s="633">
        <v>28440</v>
      </c>
      <c r="AD23" s="633">
        <v>0</v>
      </c>
      <c r="AE23" s="633">
        <v>330000.01</v>
      </c>
    </row>
    <row r="24" spans="1:31" s="632" customFormat="1" ht="15.75" customHeight="1">
      <c r="A24" s="2317">
        <v>9</v>
      </c>
      <c r="B24" s="2318" t="s">
        <v>895</v>
      </c>
      <c r="C24" s="886"/>
      <c r="D24" s="886"/>
      <c r="E24" s="886"/>
      <c r="F24" s="886"/>
      <c r="G24" s="886"/>
      <c r="H24" s="886"/>
      <c r="I24" s="886"/>
      <c r="J24" s="1984">
        <v>1</v>
      </c>
      <c r="K24" s="2316">
        <f>74000+148000</f>
        <v>222000</v>
      </c>
      <c r="L24" s="1984">
        <f>J24*K24/1000</f>
        <v>222</v>
      </c>
      <c r="M24" s="1984">
        <v>0</v>
      </c>
      <c r="N24" s="1984">
        <v>12</v>
      </c>
      <c r="O24" s="1984">
        <f t="shared" si="2"/>
        <v>0</v>
      </c>
      <c r="P24" s="1984"/>
      <c r="Q24" s="1984"/>
      <c r="R24" s="1984"/>
      <c r="S24" s="1984"/>
      <c r="T24" s="1984"/>
      <c r="U24" s="1984"/>
      <c r="V24" s="1984">
        <f t="shared" si="1"/>
        <v>222</v>
      </c>
      <c r="Y24" s="633" t="s">
        <v>517</v>
      </c>
      <c r="Z24" s="633">
        <v>186000.01</v>
      </c>
      <c r="AA24" s="633">
        <v>0</v>
      </c>
      <c r="AB24" s="633">
        <v>0</v>
      </c>
      <c r="AC24" s="633">
        <v>0</v>
      </c>
      <c r="AD24" s="633">
        <v>0</v>
      </c>
      <c r="AE24" s="633">
        <v>186000.01</v>
      </c>
    </row>
    <row r="25" spans="1:31" s="632" customFormat="1" ht="15.75" customHeight="1">
      <c r="A25" s="2317"/>
      <c r="B25" s="2318"/>
      <c r="C25" s="886"/>
      <c r="D25" s="886"/>
      <c r="E25" s="886"/>
      <c r="F25" s="886"/>
      <c r="G25" s="886"/>
      <c r="H25" s="886"/>
      <c r="I25" s="886"/>
      <c r="J25" s="1984"/>
      <c r="K25" s="2316"/>
      <c r="L25" s="1984"/>
      <c r="M25" s="1984">
        <v>8000</v>
      </c>
      <c r="N25" s="1984">
        <v>30</v>
      </c>
      <c r="O25" s="1984">
        <f t="shared" si="2"/>
        <v>240</v>
      </c>
      <c r="P25" s="1984"/>
      <c r="Q25" s="1984"/>
      <c r="R25" s="1984"/>
      <c r="S25" s="1984"/>
      <c r="T25" s="1984"/>
      <c r="U25" s="1984"/>
      <c r="V25" s="1984">
        <f t="shared" si="1"/>
        <v>240</v>
      </c>
      <c r="Y25" s="633" t="s">
        <v>518</v>
      </c>
      <c r="Z25" s="633">
        <v>186000.01</v>
      </c>
      <c r="AA25" s="633">
        <v>0</v>
      </c>
      <c r="AB25" s="633">
        <v>0</v>
      </c>
      <c r="AC25" s="633">
        <v>0</v>
      </c>
      <c r="AD25" s="633">
        <v>0</v>
      </c>
      <c r="AE25" s="633">
        <v>186000.01</v>
      </c>
    </row>
    <row r="26" spans="1:31" s="632" customFormat="1" ht="15.75" customHeight="1">
      <c r="A26" s="2317">
        <v>10</v>
      </c>
      <c r="B26" s="2318" t="s">
        <v>896</v>
      </c>
      <c r="C26" s="886"/>
      <c r="D26" s="886"/>
      <c r="E26" s="886"/>
      <c r="F26" s="886"/>
      <c r="G26" s="886"/>
      <c r="H26" s="886"/>
      <c r="I26" s="886"/>
      <c r="J26" s="1984">
        <v>1</v>
      </c>
      <c r="K26" s="2316">
        <f>74000+148000</f>
        <v>222000</v>
      </c>
      <c r="L26" s="1984">
        <f>J26*K26/1000</f>
        <v>222</v>
      </c>
      <c r="M26" s="1984"/>
      <c r="N26" s="1984">
        <v>12</v>
      </c>
      <c r="O26" s="1984">
        <f t="shared" si="2"/>
        <v>0</v>
      </c>
      <c r="P26" s="1984"/>
      <c r="Q26" s="1984"/>
      <c r="R26" s="1984"/>
      <c r="S26" s="1984"/>
      <c r="T26" s="1984"/>
      <c r="U26" s="1984"/>
      <c r="V26" s="1984">
        <f t="shared" si="1"/>
        <v>222</v>
      </c>
      <c r="Y26" s="633" t="s">
        <v>519</v>
      </c>
      <c r="Z26" s="633">
        <v>186000.01</v>
      </c>
      <c r="AA26" s="633">
        <v>0</v>
      </c>
      <c r="AB26" s="633">
        <v>26193.600000000002</v>
      </c>
      <c r="AC26" s="633">
        <v>0</v>
      </c>
      <c r="AD26" s="633">
        <v>0</v>
      </c>
      <c r="AE26" s="633">
        <v>212193.61000000002</v>
      </c>
    </row>
    <row r="27" spans="1:31" s="632" customFormat="1" ht="15.75" customHeight="1">
      <c r="A27" s="2317"/>
      <c r="B27" s="2318"/>
      <c r="C27" s="886"/>
      <c r="D27" s="886"/>
      <c r="E27" s="886"/>
      <c r="F27" s="886"/>
      <c r="G27" s="886"/>
      <c r="H27" s="886"/>
      <c r="I27" s="886"/>
      <c r="J27" s="1984"/>
      <c r="K27" s="2316"/>
      <c r="L27" s="1984"/>
      <c r="M27" s="1984">
        <v>25000</v>
      </c>
      <c r="N27" s="1984">
        <v>30</v>
      </c>
      <c r="O27" s="1984">
        <f t="shared" si="2"/>
        <v>750</v>
      </c>
      <c r="P27" s="1984"/>
      <c r="Q27" s="1984"/>
      <c r="R27" s="1984"/>
      <c r="S27" s="1984"/>
      <c r="T27" s="1984"/>
      <c r="U27" s="1984"/>
      <c r="V27" s="1984">
        <f t="shared" si="1"/>
        <v>750</v>
      </c>
      <c r="Y27" s="633" t="s">
        <v>520</v>
      </c>
      <c r="Z27" s="633">
        <v>186000.01</v>
      </c>
      <c r="AA27" s="633">
        <v>0</v>
      </c>
      <c r="AB27" s="633">
        <v>0</v>
      </c>
      <c r="AC27" s="633">
        <v>0</v>
      </c>
      <c r="AD27" s="633">
        <v>0</v>
      </c>
      <c r="AE27" s="633">
        <v>186000.01</v>
      </c>
    </row>
    <row r="28" spans="1:31" s="632" customFormat="1" ht="15.75" customHeight="1">
      <c r="A28" s="2317">
        <v>11</v>
      </c>
      <c r="B28" s="2318" t="s">
        <v>897</v>
      </c>
      <c r="C28" s="886"/>
      <c r="D28" s="886"/>
      <c r="E28" s="886"/>
      <c r="F28" s="886"/>
      <c r="G28" s="886"/>
      <c r="H28" s="886"/>
      <c r="I28" s="886"/>
      <c r="J28" s="1984">
        <v>1</v>
      </c>
      <c r="K28" s="2316">
        <f>74000+148000</f>
        <v>222000</v>
      </c>
      <c r="L28" s="1984">
        <f>J28*K28/1000</f>
        <v>222</v>
      </c>
      <c r="M28" s="1984">
        <v>0</v>
      </c>
      <c r="N28" s="1984">
        <v>12</v>
      </c>
      <c r="O28" s="1984">
        <f t="shared" si="2"/>
        <v>0</v>
      </c>
      <c r="P28" s="1984"/>
      <c r="Q28" s="1984"/>
      <c r="R28" s="1984"/>
      <c r="S28" s="1984"/>
      <c r="T28" s="1984"/>
      <c r="U28" s="1984"/>
      <c r="V28" s="1984">
        <f t="shared" si="1"/>
        <v>222</v>
      </c>
      <c r="Y28" s="633" t="s">
        <v>521</v>
      </c>
      <c r="Z28" s="633">
        <v>186000.01</v>
      </c>
      <c r="AA28" s="633">
        <v>0</v>
      </c>
      <c r="AB28" s="633">
        <v>108241.20000000001</v>
      </c>
      <c r="AC28" s="633">
        <v>0</v>
      </c>
      <c r="AD28" s="633">
        <v>0</v>
      </c>
      <c r="AE28" s="633">
        <v>294241.21000000002</v>
      </c>
    </row>
    <row r="29" spans="1:31" s="632" customFormat="1" ht="15.75" customHeight="1">
      <c r="A29" s="2317"/>
      <c r="B29" s="2318"/>
      <c r="C29" s="886"/>
      <c r="D29" s="886"/>
      <c r="E29" s="886"/>
      <c r="F29" s="886"/>
      <c r="G29" s="886"/>
      <c r="H29" s="886"/>
      <c r="I29" s="886"/>
      <c r="J29" s="1984"/>
      <c r="K29" s="2316"/>
      <c r="L29" s="1984"/>
      <c r="M29" s="1984">
        <v>2700</v>
      </c>
      <c r="N29" s="1984">
        <v>30</v>
      </c>
      <c r="O29" s="1984">
        <f t="shared" si="2"/>
        <v>81</v>
      </c>
      <c r="P29" s="1984"/>
      <c r="Q29" s="1984"/>
      <c r="R29" s="1984"/>
      <c r="S29" s="1984"/>
      <c r="T29" s="1984"/>
      <c r="U29" s="1984"/>
      <c r="V29" s="1984">
        <f t="shared" si="1"/>
        <v>81</v>
      </c>
      <c r="Y29" s="633" t="s">
        <v>522</v>
      </c>
      <c r="Z29" s="633">
        <v>186000.01</v>
      </c>
      <c r="AA29" s="633">
        <v>0</v>
      </c>
      <c r="AB29" s="633">
        <v>0</v>
      </c>
      <c r="AC29" s="633">
        <v>0</v>
      </c>
      <c r="AD29" s="633">
        <v>0</v>
      </c>
      <c r="AE29" s="633">
        <v>186000.01</v>
      </c>
    </row>
    <row r="30" spans="1:31" s="632" customFormat="1" ht="15.75" customHeight="1">
      <c r="A30" s="2317">
        <v>12</v>
      </c>
      <c r="B30" s="2318" t="s">
        <v>898</v>
      </c>
      <c r="C30" s="886"/>
      <c r="D30" s="886"/>
      <c r="E30" s="886"/>
      <c r="F30" s="886"/>
      <c r="G30" s="886"/>
      <c r="H30" s="886"/>
      <c r="I30" s="886"/>
      <c r="J30" s="1984">
        <v>1</v>
      </c>
      <c r="K30" s="2316">
        <f>74000+148000</f>
        <v>222000</v>
      </c>
      <c r="L30" s="1984">
        <f>J30*K30/1000</f>
        <v>222</v>
      </c>
      <c r="M30" s="1984"/>
      <c r="N30" s="1984">
        <v>12</v>
      </c>
      <c r="O30" s="1984">
        <f t="shared" si="2"/>
        <v>0</v>
      </c>
      <c r="P30" s="1984"/>
      <c r="Q30" s="1984"/>
      <c r="R30" s="1984"/>
      <c r="S30" s="1984"/>
      <c r="T30" s="1984"/>
      <c r="U30" s="1984"/>
      <c r="V30" s="1984">
        <f t="shared" si="1"/>
        <v>222</v>
      </c>
      <c r="Y30" s="633" t="s">
        <v>523</v>
      </c>
      <c r="Z30" s="633">
        <v>186000.01</v>
      </c>
      <c r="AA30" s="633">
        <v>0</v>
      </c>
      <c r="AB30" s="633">
        <v>40831.200000000004</v>
      </c>
      <c r="AC30" s="633">
        <v>0</v>
      </c>
      <c r="AD30" s="633">
        <v>0</v>
      </c>
      <c r="AE30" s="633">
        <v>226831.21000000002</v>
      </c>
    </row>
    <row r="31" spans="1:31" s="632" customFormat="1" ht="15.75" customHeight="1">
      <c r="A31" s="2317"/>
      <c r="B31" s="2318"/>
      <c r="C31" s="886"/>
      <c r="D31" s="886"/>
      <c r="E31" s="886"/>
      <c r="F31" s="886"/>
      <c r="G31" s="886"/>
      <c r="H31" s="886"/>
      <c r="I31" s="886"/>
      <c r="J31" s="1984"/>
      <c r="K31" s="2316"/>
      <c r="L31" s="1984"/>
      <c r="M31" s="1984"/>
      <c r="N31" s="1984">
        <v>30</v>
      </c>
      <c r="O31" s="1984">
        <f t="shared" si="2"/>
        <v>0</v>
      </c>
      <c r="P31" s="1984"/>
      <c r="Q31" s="1984"/>
      <c r="R31" s="1984"/>
      <c r="S31" s="1984"/>
      <c r="T31" s="1984"/>
      <c r="U31" s="1984"/>
      <c r="V31" s="1984">
        <f t="shared" si="1"/>
        <v>0</v>
      </c>
      <c r="Y31" s="633" t="s">
        <v>524</v>
      </c>
      <c r="Z31" s="633">
        <v>186000.01</v>
      </c>
      <c r="AA31" s="633">
        <v>0</v>
      </c>
      <c r="AB31" s="633">
        <v>11633.04</v>
      </c>
      <c r="AC31" s="633">
        <v>0</v>
      </c>
      <c r="AD31" s="633">
        <v>0</v>
      </c>
      <c r="AE31" s="633">
        <v>197633.05000000002</v>
      </c>
    </row>
    <row r="32" spans="1:31" s="632" customFormat="1" ht="15.75" customHeight="1">
      <c r="A32" s="2317">
        <v>13</v>
      </c>
      <c r="B32" s="2318" t="s">
        <v>899</v>
      </c>
      <c r="C32" s="886"/>
      <c r="D32" s="886"/>
      <c r="E32" s="886"/>
      <c r="F32" s="886"/>
      <c r="G32" s="886"/>
      <c r="H32" s="886"/>
      <c r="I32" s="886"/>
      <c r="J32" s="1984">
        <v>1</v>
      </c>
      <c r="K32" s="2316">
        <f>74000+148000</f>
        <v>222000</v>
      </c>
      <c r="L32" s="1984">
        <f>J32*K32/1000</f>
        <v>222</v>
      </c>
      <c r="M32" s="1984"/>
      <c r="N32" s="1984">
        <v>12</v>
      </c>
      <c r="O32" s="1984">
        <f t="shared" si="2"/>
        <v>0</v>
      </c>
      <c r="P32" s="1984"/>
      <c r="Q32" s="1984"/>
      <c r="R32" s="1984"/>
      <c r="S32" s="1984"/>
      <c r="T32" s="1984"/>
      <c r="U32" s="1984"/>
      <c r="V32" s="1984">
        <f t="shared" si="1"/>
        <v>222</v>
      </c>
      <c r="Y32" s="633" t="s">
        <v>485</v>
      </c>
      <c r="Z32" s="633">
        <v>0</v>
      </c>
      <c r="AA32" s="633">
        <v>0</v>
      </c>
      <c r="AB32" s="633">
        <v>0</v>
      </c>
      <c r="AC32" s="633">
        <v>0</v>
      </c>
      <c r="AD32" s="633">
        <v>0</v>
      </c>
      <c r="AE32" s="633">
        <v>0</v>
      </c>
    </row>
    <row r="33" spans="1:31" s="632" customFormat="1" ht="15.75" customHeight="1">
      <c r="A33" s="2317"/>
      <c r="B33" s="2318"/>
      <c r="C33" s="886"/>
      <c r="D33" s="886"/>
      <c r="E33" s="886"/>
      <c r="F33" s="886"/>
      <c r="G33" s="886"/>
      <c r="H33" s="886"/>
      <c r="I33" s="886"/>
      <c r="J33" s="1984"/>
      <c r="K33" s="2316"/>
      <c r="L33" s="1984"/>
      <c r="M33" s="1984"/>
      <c r="N33" s="1984">
        <v>30</v>
      </c>
      <c r="O33" s="1984">
        <f t="shared" si="2"/>
        <v>0</v>
      </c>
      <c r="P33" s="1984"/>
      <c r="Q33" s="1984"/>
      <c r="R33" s="1984"/>
      <c r="S33" s="1984"/>
      <c r="T33" s="1984"/>
      <c r="U33" s="1984"/>
      <c r="V33" s="1984">
        <f t="shared" si="1"/>
        <v>0</v>
      </c>
      <c r="Y33" s="633"/>
      <c r="Z33" s="633"/>
      <c r="AA33" s="633"/>
      <c r="AB33" s="633"/>
      <c r="AC33" s="633"/>
      <c r="AD33" s="633"/>
      <c r="AE33" s="633"/>
    </row>
    <row r="34" spans="1:31" s="632" customFormat="1" ht="15.75" customHeight="1">
      <c r="A34" s="2317">
        <v>14</v>
      </c>
      <c r="B34" s="2318" t="s">
        <v>888</v>
      </c>
      <c r="C34" s="886"/>
      <c r="D34" s="886"/>
      <c r="E34" s="886"/>
      <c r="F34" s="886"/>
      <c r="G34" s="886"/>
      <c r="H34" s="886"/>
      <c r="I34" s="886"/>
      <c r="J34" s="1984">
        <v>1</v>
      </c>
      <c r="K34" s="2316">
        <f>74000+148000</f>
        <v>222000</v>
      </c>
      <c r="L34" s="1984">
        <f>J34*K34/1000</f>
        <v>222</v>
      </c>
      <c r="M34" s="1984">
        <v>0</v>
      </c>
      <c r="N34" s="1984">
        <v>12</v>
      </c>
      <c r="O34" s="1984">
        <f t="shared" si="2"/>
        <v>0</v>
      </c>
      <c r="P34" s="1984"/>
      <c r="Q34" s="1984"/>
      <c r="R34" s="1984"/>
      <c r="S34" s="1984"/>
      <c r="T34" s="1984"/>
      <c r="U34" s="1984"/>
      <c r="V34" s="1984">
        <f t="shared" si="1"/>
        <v>222</v>
      </c>
    </row>
    <row r="35" spans="1:31" s="632" customFormat="1" ht="15.75" customHeight="1">
      <c r="A35" s="2317"/>
      <c r="B35" s="2318"/>
      <c r="C35" s="886"/>
      <c r="D35" s="886"/>
      <c r="E35" s="886"/>
      <c r="F35" s="886"/>
      <c r="G35" s="886"/>
      <c r="H35" s="886"/>
      <c r="I35" s="886"/>
      <c r="J35" s="1984"/>
      <c r="K35" s="2316"/>
      <c r="L35" s="1984"/>
      <c r="M35" s="1984">
        <v>7000</v>
      </c>
      <c r="N35" s="1984">
        <v>30</v>
      </c>
      <c r="O35" s="1984">
        <f t="shared" si="2"/>
        <v>210</v>
      </c>
      <c r="P35" s="1984"/>
      <c r="Q35" s="1984"/>
      <c r="R35" s="1984"/>
      <c r="S35" s="1984"/>
      <c r="T35" s="1984"/>
      <c r="U35" s="1984"/>
      <c r="V35" s="1984">
        <f t="shared" si="1"/>
        <v>210</v>
      </c>
    </row>
    <row r="36" spans="1:31" s="632" customFormat="1" ht="15.75" customHeight="1">
      <c r="A36" s="2317">
        <v>15</v>
      </c>
      <c r="B36" s="2318" t="s">
        <v>889</v>
      </c>
      <c r="C36" s="886"/>
      <c r="D36" s="886"/>
      <c r="E36" s="886"/>
      <c r="F36" s="886"/>
      <c r="G36" s="886"/>
      <c r="H36" s="886"/>
      <c r="I36" s="886"/>
      <c r="J36" s="1984">
        <v>1</v>
      </c>
      <c r="K36" s="2316">
        <f>74000+148000</f>
        <v>222000</v>
      </c>
      <c r="L36" s="1984">
        <f>J36*K36/1000</f>
        <v>222</v>
      </c>
      <c r="M36" s="1984"/>
      <c r="N36" s="1984">
        <v>12</v>
      </c>
      <c r="O36" s="1984">
        <f t="shared" si="2"/>
        <v>0</v>
      </c>
      <c r="P36" s="1984"/>
      <c r="Q36" s="1984"/>
      <c r="R36" s="1984"/>
      <c r="S36" s="1984"/>
      <c r="T36" s="1984"/>
      <c r="U36" s="1984"/>
      <c r="V36" s="1984">
        <f t="shared" si="1"/>
        <v>222</v>
      </c>
    </row>
    <row r="37" spans="1:31" s="632" customFormat="1" ht="15.75" customHeight="1">
      <c r="A37" s="2317"/>
      <c r="B37" s="2318"/>
      <c r="C37" s="886"/>
      <c r="D37" s="886"/>
      <c r="E37" s="886"/>
      <c r="F37" s="886"/>
      <c r="G37" s="886"/>
      <c r="H37" s="886"/>
      <c r="I37" s="886"/>
      <c r="J37" s="1984"/>
      <c r="K37" s="2316"/>
      <c r="L37" s="1984"/>
      <c r="M37" s="1984"/>
      <c r="N37" s="1984">
        <v>30</v>
      </c>
      <c r="O37" s="1984">
        <f t="shared" si="2"/>
        <v>0</v>
      </c>
      <c r="P37" s="1984"/>
      <c r="Q37" s="1984"/>
      <c r="R37" s="1984"/>
      <c r="S37" s="1984"/>
      <c r="T37" s="1984"/>
      <c r="U37" s="1984"/>
      <c r="V37" s="1984">
        <f t="shared" si="1"/>
        <v>0</v>
      </c>
    </row>
    <row r="38" spans="1:31" s="632" customFormat="1" ht="15.75" customHeight="1">
      <c r="A38" s="2317">
        <v>16</v>
      </c>
      <c r="B38" s="2318" t="s">
        <v>900</v>
      </c>
      <c r="C38" s="886"/>
      <c r="D38" s="886"/>
      <c r="E38" s="886"/>
      <c r="F38" s="886"/>
      <c r="G38" s="886"/>
      <c r="H38" s="886"/>
      <c r="I38" s="886"/>
      <c r="J38" s="1984">
        <v>1</v>
      </c>
      <c r="K38" s="2316">
        <f>74000+148000</f>
        <v>222000</v>
      </c>
      <c r="L38" s="1984">
        <f>J38*K38/1000</f>
        <v>222</v>
      </c>
      <c r="M38" s="1984">
        <v>2500</v>
      </c>
      <c r="N38" s="1984">
        <v>12</v>
      </c>
      <c r="O38" s="1984">
        <f t="shared" si="2"/>
        <v>30</v>
      </c>
      <c r="P38" s="1984"/>
      <c r="Q38" s="1984"/>
      <c r="R38" s="1984"/>
      <c r="S38" s="1984"/>
      <c r="T38" s="1984"/>
      <c r="U38" s="1984"/>
      <c r="V38" s="1984">
        <f t="shared" si="1"/>
        <v>252</v>
      </c>
    </row>
    <row r="39" spans="1:31" s="632" customFormat="1" ht="15.75" customHeight="1">
      <c r="A39" s="2317"/>
      <c r="B39" s="2318"/>
      <c r="C39" s="886"/>
      <c r="D39" s="886"/>
      <c r="E39" s="886"/>
      <c r="F39" s="886"/>
      <c r="G39" s="886"/>
      <c r="H39" s="886"/>
      <c r="I39" s="886"/>
      <c r="J39" s="1984"/>
      <c r="K39" s="2316"/>
      <c r="L39" s="1984"/>
      <c r="M39" s="1984">
        <v>0</v>
      </c>
      <c r="N39" s="1984">
        <v>30</v>
      </c>
      <c r="O39" s="1984">
        <f t="shared" si="2"/>
        <v>0</v>
      </c>
      <c r="P39" s="1984"/>
      <c r="Q39" s="1984"/>
      <c r="R39" s="1984"/>
      <c r="S39" s="1984"/>
      <c r="T39" s="1984"/>
      <c r="U39" s="1984"/>
      <c r="V39" s="1984">
        <f t="shared" si="1"/>
        <v>0</v>
      </c>
    </row>
    <row r="40" spans="1:31">
      <c r="A40" s="2317">
        <v>17</v>
      </c>
      <c r="B40" s="2318" t="s">
        <v>486</v>
      </c>
      <c r="C40" s="886"/>
      <c r="D40" s="886"/>
      <c r="E40" s="886"/>
      <c r="F40" s="886"/>
      <c r="G40" s="886"/>
      <c r="H40" s="886"/>
      <c r="I40" s="886"/>
      <c r="J40" s="1984">
        <v>1</v>
      </c>
      <c r="K40" s="2316">
        <f>74000+148000</f>
        <v>222000</v>
      </c>
      <c r="L40" s="1984">
        <f>J40*K40/1000</f>
        <v>222</v>
      </c>
      <c r="M40" s="1984">
        <v>0</v>
      </c>
      <c r="N40" s="1984">
        <v>12</v>
      </c>
      <c r="O40" s="1984">
        <f t="shared" ref="O40:O49" si="3">M40*N40/1000</f>
        <v>0</v>
      </c>
      <c r="P40" s="1984"/>
      <c r="Q40" s="1984"/>
      <c r="R40" s="1984"/>
      <c r="S40" s="1984"/>
      <c r="T40" s="1984"/>
      <c r="U40" s="1984"/>
      <c r="V40" s="1984">
        <f t="shared" si="1"/>
        <v>222</v>
      </c>
    </row>
    <row r="41" spans="1:31">
      <c r="A41" s="2317"/>
      <c r="B41" s="2318"/>
      <c r="C41" s="886"/>
      <c r="D41" s="886"/>
      <c r="E41" s="886"/>
      <c r="F41" s="886"/>
      <c r="G41" s="886"/>
      <c r="H41" s="886"/>
      <c r="I41" s="886"/>
      <c r="J41" s="1984"/>
      <c r="K41" s="2316"/>
      <c r="L41" s="1984"/>
      <c r="M41" s="1984">
        <v>11000</v>
      </c>
      <c r="N41" s="1984">
        <v>30</v>
      </c>
      <c r="O41" s="1984">
        <f t="shared" si="3"/>
        <v>330</v>
      </c>
      <c r="P41" s="1984"/>
      <c r="Q41" s="1984"/>
      <c r="R41" s="1984"/>
      <c r="S41" s="1984"/>
      <c r="T41" s="1984"/>
      <c r="U41" s="1984"/>
      <c r="V41" s="1984">
        <f t="shared" si="1"/>
        <v>330</v>
      </c>
    </row>
    <row r="42" spans="1:31">
      <c r="A42" s="2317">
        <v>18</v>
      </c>
      <c r="B42" s="2318" t="s">
        <v>1980</v>
      </c>
      <c r="C42" s="886"/>
      <c r="D42" s="886"/>
      <c r="E42" s="886"/>
      <c r="F42" s="886"/>
      <c r="G42" s="886"/>
      <c r="H42" s="886"/>
      <c r="I42" s="886"/>
      <c r="J42" s="1984">
        <v>1</v>
      </c>
      <c r="K42" s="2316">
        <f>74000+148000</f>
        <v>222000</v>
      </c>
      <c r="L42" s="1984">
        <f>J42*K42/1000</f>
        <v>222</v>
      </c>
      <c r="M42" s="1984">
        <v>5000</v>
      </c>
      <c r="N42" s="1984">
        <v>12</v>
      </c>
      <c r="O42" s="1984">
        <f t="shared" si="3"/>
        <v>60</v>
      </c>
      <c r="P42" s="1984"/>
      <c r="Q42" s="1984"/>
      <c r="R42" s="1984"/>
      <c r="S42" s="1984"/>
      <c r="T42" s="1984"/>
      <c r="U42" s="1984"/>
      <c r="V42" s="1984">
        <f t="shared" ref="V42:V49" si="4">+E42+F42+I42+L42+O42+R42+U42</f>
        <v>282</v>
      </c>
    </row>
    <row r="43" spans="1:31">
      <c r="A43" s="2317"/>
      <c r="B43" s="2318"/>
      <c r="C43" s="886"/>
      <c r="D43" s="886"/>
      <c r="E43" s="886"/>
      <c r="F43" s="886"/>
      <c r="G43" s="886"/>
      <c r="H43" s="886"/>
      <c r="I43" s="886"/>
      <c r="J43" s="1984"/>
      <c r="K43" s="2316"/>
      <c r="L43" s="1984"/>
      <c r="M43" s="1984">
        <v>1500</v>
      </c>
      <c r="N43" s="1984">
        <v>30</v>
      </c>
      <c r="O43" s="1984">
        <f t="shared" si="3"/>
        <v>45</v>
      </c>
      <c r="P43" s="1984"/>
      <c r="Q43" s="1984"/>
      <c r="R43" s="1984"/>
      <c r="S43" s="1984"/>
      <c r="T43" s="1984"/>
      <c r="U43" s="1984"/>
      <c r="V43" s="1984">
        <f t="shared" si="4"/>
        <v>45</v>
      </c>
    </row>
    <row r="44" spans="1:31" s="632" customFormat="1" ht="15.75" customHeight="1">
      <c r="A44" s="2317">
        <v>19</v>
      </c>
      <c r="B44" s="2318" t="s">
        <v>4791</v>
      </c>
      <c r="C44" s="2321"/>
      <c r="D44" s="2321"/>
      <c r="E44" s="2321"/>
      <c r="F44" s="2321"/>
      <c r="G44" s="886"/>
      <c r="H44" s="886"/>
      <c r="I44" s="886"/>
      <c r="J44" s="2316">
        <v>1</v>
      </c>
      <c r="K44" s="2316">
        <f>74000+148000</f>
        <v>222000</v>
      </c>
      <c r="L44" s="2316">
        <f>J44*K44/1000</f>
        <v>222</v>
      </c>
      <c r="M44" s="1984">
        <v>1000</v>
      </c>
      <c r="N44" s="1984">
        <v>12</v>
      </c>
      <c r="O44" s="1984">
        <f t="shared" si="3"/>
        <v>12</v>
      </c>
      <c r="P44" s="1984"/>
      <c r="Q44" s="1984"/>
      <c r="R44" s="1984"/>
      <c r="S44" s="1984"/>
      <c r="T44" s="1984"/>
      <c r="U44" s="1984"/>
      <c r="V44" s="1984">
        <f t="shared" si="4"/>
        <v>234</v>
      </c>
      <c r="Y44" s="633" t="s">
        <v>515</v>
      </c>
      <c r="Z44" s="633">
        <v>186000.01</v>
      </c>
      <c r="AA44" s="633">
        <v>0</v>
      </c>
      <c r="AB44" s="633">
        <v>0</v>
      </c>
      <c r="AC44" s="633">
        <v>0</v>
      </c>
      <c r="AD44" s="633">
        <v>0</v>
      </c>
      <c r="AE44" s="633">
        <v>186000.01</v>
      </c>
    </row>
    <row r="45" spans="1:31" s="632" customFormat="1" ht="15.75" customHeight="1">
      <c r="A45" s="2317"/>
      <c r="B45" s="2318"/>
      <c r="C45" s="2321"/>
      <c r="D45" s="2321"/>
      <c r="E45" s="2321"/>
      <c r="F45" s="2321"/>
      <c r="G45" s="886"/>
      <c r="H45" s="886"/>
      <c r="I45" s="886"/>
      <c r="J45" s="2316"/>
      <c r="K45" s="2316"/>
      <c r="L45" s="2316"/>
      <c r="M45" s="1984">
        <v>1000</v>
      </c>
      <c r="N45" s="1984">
        <v>30</v>
      </c>
      <c r="O45" s="1984">
        <f t="shared" si="3"/>
        <v>30</v>
      </c>
      <c r="P45" s="1984"/>
      <c r="Q45" s="1984"/>
      <c r="R45" s="1984"/>
      <c r="S45" s="1984"/>
      <c r="T45" s="1984"/>
      <c r="U45" s="1984"/>
      <c r="V45" s="1984">
        <f t="shared" si="4"/>
        <v>30</v>
      </c>
      <c r="Y45" s="633" t="s">
        <v>484</v>
      </c>
      <c r="Z45" s="633">
        <v>186000.01</v>
      </c>
      <c r="AA45" s="633">
        <v>47859</v>
      </c>
      <c r="AB45" s="633">
        <v>0</v>
      </c>
      <c r="AC45" s="633">
        <v>0</v>
      </c>
      <c r="AD45" s="633">
        <v>0</v>
      </c>
      <c r="AE45" s="633">
        <v>233859.01</v>
      </c>
    </row>
    <row r="46" spans="1:31" s="632" customFormat="1" ht="15.75" customHeight="1">
      <c r="A46" s="2317">
        <v>20</v>
      </c>
      <c r="B46" s="2318" t="s">
        <v>4792</v>
      </c>
      <c r="C46" s="886"/>
      <c r="D46" s="886"/>
      <c r="E46" s="886"/>
      <c r="F46" s="886"/>
      <c r="G46" s="886"/>
      <c r="H46" s="886"/>
      <c r="I46" s="886"/>
      <c r="J46" s="1984">
        <v>1</v>
      </c>
      <c r="K46" s="2316">
        <f>74000+148000</f>
        <v>222000</v>
      </c>
      <c r="L46" s="1984">
        <f>J46*K46/1000</f>
        <v>222</v>
      </c>
      <c r="M46" s="1984">
        <v>5000</v>
      </c>
      <c r="N46" s="1984">
        <v>12</v>
      </c>
      <c r="O46" s="1984">
        <f t="shared" si="3"/>
        <v>60</v>
      </c>
      <c r="P46" s="1984"/>
      <c r="Q46" s="1984"/>
      <c r="R46" s="1984"/>
      <c r="S46" s="1984"/>
      <c r="T46" s="1984"/>
      <c r="U46" s="1984"/>
      <c r="V46" s="1984">
        <f t="shared" si="4"/>
        <v>282</v>
      </c>
      <c r="Y46" s="633" t="s">
        <v>562</v>
      </c>
      <c r="Z46" s="633">
        <v>186000.01</v>
      </c>
      <c r="AA46" s="633">
        <v>23116.799999999999</v>
      </c>
      <c r="AB46" s="633">
        <v>0</v>
      </c>
      <c r="AC46" s="633">
        <v>0</v>
      </c>
      <c r="AD46" s="633">
        <v>0</v>
      </c>
      <c r="AE46" s="633">
        <v>209116.81</v>
      </c>
    </row>
    <row r="47" spans="1:31" s="632" customFormat="1" ht="15.75" customHeight="1">
      <c r="A47" s="2317"/>
      <c r="B47" s="2318"/>
      <c r="C47" s="886"/>
      <c r="D47" s="886"/>
      <c r="E47" s="886"/>
      <c r="F47" s="886"/>
      <c r="G47" s="886"/>
      <c r="H47" s="886"/>
      <c r="I47" s="886"/>
      <c r="J47" s="1984"/>
      <c r="K47" s="2316"/>
      <c r="L47" s="1984"/>
      <c r="M47" s="1984">
        <v>15000</v>
      </c>
      <c r="N47" s="1984">
        <v>30</v>
      </c>
      <c r="O47" s="1984">
        <f t="shared" si="3"/>
        <v>450</v>
      </c>
      <c r="P47" s="1984"/>
      <c r="Q47" s="1984"/>
      <c r="R47" s="1984"/>
      <c r="S47" s="1984"/>
      <c r="T47" s="1984"/>
      <c r="U47" s="1984"/>
      <c r="V47" s="1984">
        <f t="shared" si="4"/>
        <v>450</v>
      </c>
      <c r="Y47" s="633" t="s">
        <v>563</v>
      </c>
      <c r="Z47" s="633">
        <v>186000.01</v>
      </c>
      <c r="AA47" s="633">
        <v>50568</v>
      </c>
      <c r="AB47" s="633">
        <v>0</v>
      </c>
      <c r="AC47" s="633">
        <v>0</v>
      </c>
      <c r="AD47" s="633">
        <v>0</v>
      </c>
      <c r="AE47" s="633">
        <v>236568.01</v>
      </c>
    </row>
    <row r="48" spans="1:31" s="632" customFormat="1" ht="15.75" customHeight="1">
      <c r="A48" s="2317">
        <v>21</v>
      </c>
      <c r="B48" s="2318" t="s">
        <v>4794</v>
      </c>
      <c r="C48" s="886"/>
      <c r="D48" s="886"/>
      <c r="E48" s="886"/>
      <c r="F48" s="886"/>
      <c r="G48" s="886"/>
      <c r="H48" s="886"/>
      <c r="I48" s="886"/>
      <c r="J48" s="1984">
        <v>1</v>
      </c>
      <c r="K48" s="2316">
        <f>74000+148000</f>
        <v>222000</v>
      </c>
      <c r="L48" s="1984">
        <f>J48*K48/1000</f>
        <v>222</v>
      </c>
      <c r="M48" s="1984"/>
      <c r="N48" s="1984">
        <v>12</v>
      </c>
      <c r="O48" s="1984">
        <f t="shared" si="3"/>
        <v>0</v>
      </c>
      <c r="P48" s="1984"/>
      <c r="Q48" s="1984"/>
      <c r="R48" s="1984"/>
      <c r="S48" s="1984"/>
      <c r="T48" s="1984"/>
      <c r="U48" s="1984"/>
      <c r="V48" s="1984">
        <f t="shared" si="4"/>
        <v>222</v>
      </c>
      <c r="Y48" s="633" t="s">
        <v>562</v>
      </c>
      <c r="Z48" s="633">
        <v>186000.01</v>
      </c>
      <c r="AA48" s="633">
        <v>23116.799999999999</v>
      </c>
      <c r="AB48" s="633">
        <v>0</v>
      </c>
      <c r="AC48" s="633">
        <v>0</v>
      </c>
      <c r="AD48" s="633">
        <v>0</v>
      </c>
      <c r="AE48" s="633">
        <v>209116.81</v>
      </c>
    </row>
    <row r="49" spans="1:31" s="632" customFormat="1" ht="15.75" customHeight="1">
      <c r="A49" s="2317"/>
      <c r="B49" s="2318"/>
      <c r="C49" s="886"/>
      <c r="D49" s="886"/>
      <c r="E49" s="886"/>
      <c r="F49" s="886"/>
      <c r="G49" s="886"/>
      <c r="H49" s="886"/>
      <c r="I49" s="886"/>
      <c r="J49" s="1984"/>
      <c r="K49" s="2316"/>
      <c r="L49" s="1984"/>
      <c r="M49" s="1984">
        <v>20000</v>
      </c>
      <c r="N49" s="1984">
        <v>30</v>
      </c>
      <c r="O49" s="1984">
        <f t="shared" si="3"/>
        <v>600</v>
      </c>
      <c r="P49" s="1984"/>
      <c r="Q49" s="1984"/>
      <c r="R49" s="1984"/>
      <c r="S49" s="1984"/>
      <c r="T49" s="1984"/>
      <c r="U49" s="1984"/>
      <c r="V49" s="1984">
        <f t="shared" si="4"/>
        <v>600</v>
      </c>
      <c r="Y49" s="633" t="s">
        <v>563</v>
      </c>
      <c r="Z49" s="633">
        <v>186000.01</v>
      </c>
      <c r="AA49" s="633">
        <v>50568</v>
      </c>
      <c r="AB49" s="633">
        <v>0</v>
      </c>
      <c r="AC49" s="633">
        <v>0</v>
      </c>
      <c r="AD49" s="633">
        <v>0</v>
      </c>
      <c r="AE49" s="633">
        <v>236568.01</v>
      </c>
    </row>
  </sheetData>
  <mergeCells count="94">
    <mergeCell ref="F14:F15"/>
    <mergeCell ref="J14:J15"/>
    <mergeCell ref="K14:K15"/>
    <mergeCell ref="L14:L15"/>
    <mergeCell ref="A5:A6"/>
    <mergeCell ref="B5:B6"/>
    <mergeCell ref="C5:E5"/>
    <mergeCell ref="A14:A15"/>
    <mergeCell ref="B14:B15"/>
    <mergeCell ref="C14:C15"/>
    <mergeCell ref="D14:D15"/>
    <mergeCell ref="E14:E15"/>
    <mergeCell ref="A16:A17"/>
    <mergeCell ref="B16:B17"/>
    <mergeCell ref="C16:C17"/>
    <mergeCell ref="D16:D17"/>
    <mergeCell ref="E16:E17"/>
    <mergeCell ref="L18:L19"/>
    <mergeCell ref="F16:F17"/>
    <mergeCell ref="J16:J17"/>
    <mergeCell ref="K16:K17"/>
    <mergeCell ref="L16:L17"/>
    <mergeCell ref="K48:K49"/>
    <mergeCell ref="A18:A19"/>
    <mergeCell ref="B18:B19"/>
    <mergeCell ref="C18:C19"/>
    <mergeCell ref="D18:D19"/>
    <mergeCell ref="E18:E19"/>
    <mergeCell ref="F18:F19"/>
    <mergeCell ref="J18:J19"/>
    <mergeCell ref="K18:K19"/>
    <mergeCell ref="K46:K47"/>
    <mergeCell ref="C44:C45"/>
    <mergeCell ref="D44:D45"/>
    <mergeCell ref="E44:E45"/>
    <mergeCell ref="F44:F45"/>
    <mergeCell ref="J44:J45"/>
    <mergeCell ref="A20:A21"/>
    <mergeCell ref="B20:B21"/>
    <mergeCell ref="A48:A49"/>
    <mergeCell ref="B48:B49"/>
    <mergeCell ref="A46:A47"/>
    <mergeCell ref="B46:B47"/>
    <mergeCell ref="A44:A45"/>
    <mergeCell ref="B44:B45"/>
    <mergeCell ref="A22:A23"/>
    <mergeCell ref="B22:B23"/>
    <mergeCell ref="A24:A25"/>
    <mergeCell ref="B24:B25"/>
    <mergeCell ref="A26:A27"/>
    <mergeCell ref="B26:B27"/>
    <mergeCell ref="A28:A29"/>
    <mergeCell ref="B28:B29"/>
    <mergeCell ref="A30:A31"/>
    <mergeCell ref="B30:B31"/>
    <mergeCell ref="A32:A33"/>
    <mergeCell ref="B32:B33"/>
    <mergeCell ref="A1:V1"/>
    <mergeCell ref="A2:V2"/>
    <mergeCell ref="A3:V3"/>
    <mergeCell ref="A11:A12"/>
    <mergeCell ref="B11:B12"/>
    <mergeCell ref="G5:I5"/>
    <mergeCell ref="A9:A10"/>
    <mergeCell ref="B9:B10"/>
    <mergeCell ref="J5:L5"/>
    <mergeCell ref="M5:O5"/>
    <mergeCell ref="P5:R5"/>
    <mergeCell ref="S5:U5"/>
    <mergeCell ref="K32:K33"/>
    <mergeCell ref="A34:A35"/>
    <mergeCell ref="B34:B35"/>
    <mergeCell ref="A36:A37"/>
    <mergeCell ref="B36:B37"/>
    <mergeCell ref="A38:A39"/>
    <mergeCell ref="B38:B39"/>
    <mergeCell ref="K34:K35"/>
    <mergeCell ref="K36:K37"/>
    <mergeCell ref="K38:K39"/>
    <mergeCell ref="K11:K12"/>
    <mergeCell ref="K22:K23"/>
    <mergeCell ref="K24:K25"/>
    <mergeCell ref="K26:K27"/>
    <mergeCell ref="K28:K29"/>
    <mergeCell ref="K30:K31"/>
    <mergeCell ref="K20:K21"/>
    <mergeCell ref="K44:K45"/>
    <mergeCell ref="L44:L45"/>
    <mergeCell ref="K42:K43"/>
    <mergeCell ref="A40:A41"/>
    <mergeCell ref="B40:B41"/>
    <mergeCell ref="K40:K41"/>
    <mergeCell ref="A42:A43"/>
    <mergeCell ref="B42:B43"/>
  </mergeCells>
  <conditionalFormatting sqref="A1:A3">
    <cfRule type="cellIs" dxfId="35" priority="1" stopIfTrue="1" operator="equal">
      <formula>0</formula>
    </cfRule>
  </conditionalFormatting>
  <printOptions horizontalCentered="1"/>
  <pageMargins left="0.11811023622047245" right="0.19685039370078741" top="0.74803149606299213" bottom="0.15748031496062992" header="0.31496062992125984" footer="0.11811023622047245"/>
  <pageSetup paperSize="9" scale="50" orientation="landscape"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theme="8" tint="0.79998168889431442"/>
  </sheetPr>
  <dimension ref="A1:G27"/>
  <sheetViews>
    <sheetView topLeftCell="A3" zoomScaleNormal="100" workbookViewId="0">
      <pane xSplit="2" ySplit="4" topLeftCell="C7" activePane="bottomRight" state="frozen"/>
      <selection activeCell="A3" sqref="A3"/>
      <selection pane="topRight" activeCell="C3" sqref="C3"/>
      <selection pane="bottomLeft" activeCell="A7" sqref="A7"/>
      <selection pane="bottomRight" activeCell="F7" sqref="F7"/>
    </sheetView>
  </sheetViews>
  <sheetFormatPr defaultRowHeight="14.25"/>
  <cols>
    <col min="1" max="1" width="4.5703125" style="999" bestFit="1" customWidth="1"/>
    <col min="2" max="2" width="46.7109375" style="548" customWidth="1"/>
    <col min="3" max="3" width="22" style="548" customWidth="1"/>
    <col min="4" max="4" width="24.7109375" style="548" customWidth="1"/>
    <col min="5" max="5" width="18.85546875" style="548" customWidth="1"/>
    <col min="6" max="6" width="15" style="548" customWidth="1"/>
    <col min="7" max="7" width="14.5703125" style="548" hidden="1" customWidth="1"/>
    <col min="8" max="26" width="14.5703125" style="548" customWidth="1"/>
    <col min="27" max="16384" width="9.140625" style="548"/>
  </cols>
  <sheetData>
    <row r="1" spans="1:7" s="615" customFormat="1" ht="17.25" customHeight="1">
      <c r="A1" s="2295" t="s">
        <v>487</v>
      </c>
      <c r="B1" s="2295"/>
      <c r="C1" s="2295"/>
      <c r="D1" s="2295"/>
      <c r="E1" s="2295"/>
      <c r="F1" s="2295"/>
    </row>
    <row r="2" spans="1:7" s="615" customFormat="1" ht="17.25" customHeight="1">
      <c r="A2" s="2295" t="s">
        <v>176</v>
      </c>
      <c r="B2" s="2295"/>
      <c r="C2" s="2295"/>
      <c r="D2" s="2295"/>
      <c r="E2" s="2295"/>
      <c r="F2" s="2295"/>
    </row>
    <row r="3" spans="1:7" s="615" customFormat="1" ht="17.25">
      <c r="A3" s="2296" t="s">
        <v>5879</v>
      </c>
      <c r="B3" s="2296"/>
      <c r="C3" s="2296"/>
      <c r="D3" s="2296"/>
      <c r="E3" s="2296"/>
      <c r="F3" s="2296"/>
    </row>
    <row r="4" spans="1:7" ht="19.5" customHeight="1">
      <c r="E4" s="618"/>
    </row>
    <row r="5" spans="1:7" ht="177.75" customHeight="1">
      <c r="A5" s="2322" t="s">
        <v>118</v>
      </c>
      <c r="B5" s="2298" t="s">
        <v>513</v>
      </c>
      <c r="C5" s="929" t="s">
        <v>5907</v>
      </c>
      <c r="D5" s="929" t="s">
        <v>5908</v>
      </c>
      <c r="E5" s="929" t="s">
        <v>935</v>
      </c>
      <c r="F5" s="929" t="s">
        <v>113</v>
      </c>
    </row>
    <row r="6" spans="1:7" s="20" customFormat="1" ht="24.75" customHeight="1">
      <c r="A6" s="2322"/>
      <c r="B6" s="2298"/>
      <c r="C6" s="620" t="s">
        <v>555</v>
      </c>
      <c r="D6" s="620" t="s">
        <v>555</v>
      </c>
      <c r="E6" s="620" t="s">
        <v>555</v>
      </c>
      <c r="F6" s="620" t="s">
        <v>555</v>
      </c>
    </row>
    <row r="7" spans="1:7" s="624" customFormat="1" ht="17.25" customHeight="1">
      <c r="A7" s="1003"/>
      <c r="B7" s="622" t="s">
        <v>113</v>
      </c>
      <c r="C7" s="1298">
        <f>SUM(C8:C27)</f>
        <v>25900</v>
      </c>
      <c r="D7" s="1298">
        <f>SUM(D8:D27)</f>
        <v>2750</v>
      </c>
      <c r="E7" s="1298">
        <f>SUM(E8:E27)</f>
        <v>15000</v>
      </c>
      <c r="F7" s="1298">
        <f>SUM(F8:F27)</f>
        <v>43650</v>
      </c>
    </row>
    <row r="8" spans="1:7" s="628" customFormat="1" ht="22.5" customHeight="1">
      <c r="A8" s="625">
        <v>1</v>
      </c>
      <c r="B8" s="626" t="s">
        <v>495</v>
      </c>
      <c r="C8" s="1299"/>
      <c r="D8" s="1299"/>
      <c r="E8" s="1299">
        <v>15000</v>
      </c>
      <c r="F8" s="1299">
        <f>+C8+D8+E8</f>
        <v>15000</v>
      </c>
    </row>
    <row r="9" spans="1:7" s="628" customFormat="1" ht="22.5" customHeight="1">
      <c r="A9" s="625">
        <v>2</v>
      </c>
      <c r="B9" s="626" t="s">
        <v>480</v>
      </c>
      <c r="C9" s="1299">
        <v>0</v>
      </c>
      <c r="D9" s="1299">
        <v>0</v>
      </c>
      <c r="E9" s="1299"/>
      <c r="F9" s="1299">
        <f t="shared" ref="F9:F22" si="0">+C9+D9+E9</f>
        <v>0</v>
      </c>
    </row>
    <row r="10" spans="1:7" s="628" customFormat="1" ht="22.5" customHeight="1">
      <c r="A10" s="625">
        <v>3</v>
      </c>
      <c r="B10" s="626" t="s">
        <v>478</v>
      </c>
      <c r="C10" s="1299">
        <v>0</v>
      </c>
      <c r="D10" s="1299">
        <v>0</v>
      </c>
      <c r="E10" s="1299"/>
      <c r="F10" s="1299">
        <f t="shared" si="0"/>
        <v>0</v>
      </c>
    </row>
    <row r="11" spans="1:7" s="628" customFormat="1" ht="22.5" customHeight="1">
      <c r="A11" s="625">
        <v>4</v>
      </c>
      <c r="B11" s="626" t="s">
        <v>482</v>
      </c>
      <c r="C11" s="1299">
        <v>0</v>
      </c>
      <c r="D11" s="1299">
        <v>0</v>
      </c>
      <c r="E11" s="1299"/>
      <c r="F11" s="1299">
        <f t="shared" si="0"/>
        <v>0</v>
      </c>
      <c r="G11" s="628">
        <v>500</v>
      </c>
    </row>
    <row r="12" spans="1:7" s="628" customFormat="1" ht="22.5" customHeight="1">
      <c r="A12" s="625">
        <v>5</v>
      </c>
      <c r="B12" s="626" t="s">
        <v>483</v>
      </c>
      <c r="C12" s="1299">
        <v>0</v>
      </c>
      <c r="D12" s="1299">
        <v>0</v>
      </c>
      <c r="E12" s="1299"/>
      <c r="F12" s="1299">
        <f t="shared" si="0"/>
        <v>0</v>
      </c>
    </row>
    <row r="13" spans="1:7" s="628" customFormat="1" ht="22.5" customHeight="1">
      <c r="A13" s="625">
        <v>6</v>
      </c>
      <c r="B13" s="626" t="s">
        <v>484</v>
      </c>
      <c r="C13" s="1299">
        <v>12000</v>
      </c>
      <c r="D13" s="1299">
        <v>0</v>
      </c>
      <c r="E13" s="1299"/>
      <c r="F13" s="1299">
        <f t="shared" si="0"/>
        <v>12000</v>
      </c>
      <c r="G13" s="628">
        <v>1500</v>
      </c>
    </row>
    <row r="14" spans="1:7" s="628" customFormat="1" ht="32.25" customHeight="1">
      <c r="A14" s="625">
        <v>7</v>
      </c>
      <c r="B14" s="626" t="s">
        <v>882</v>
      </c>
      <c r="C14" s="1299">
        <v>500</v>
      </c>
      <c r="D14" s="1299">
        <v>250</v>
      </c>
      <c r="E14" s="1299"/>
      <c r="F14" s="1299">
        <f t="shared" si="0"/>
        <v>750</v>
      </c>
      <c r="G14" s="628">
        <v>500</v>
      </c>
    </row>
    <row r="15" spans="1:7" s="628" customFormat="1" ht="28.5">
      <c r="A15" s="625">
        <v>8</v>
      </c>
      <c r="B15" s="626" t="s">
        <v>498</v>
      </c>
      <c r="C15" s="1299">
        <v>1750</v>
      </c>
      <c r="D15" s="1299">
        <v>250</v>
      </c>
      <c r="E15" s="1299"/>
      <c r="F15" s="1299">
        <f t="shared" si="0"/>
        <v>2000</v>
      </c>
      <c r="G15" s="628">
        <v>5000</v>
      </c>
    </row>
    <row r="16" spans="1:7" s="628" customFormat="1" ht="33" customHeight="1">
      <c r="A16" s="625">
        <v>9</v>
      </c>
      <c r="B16" s="626" t="s">
        <v>884</v>
      </c>
      <c r="C16" s="1299">
        <v>500</v>
      </c>
      <c r="D16" s="1299">
        <v>250</v>
      </c>
      <c r="E16" s="1299"/>
      <c r="F16" s="1299">
        <f t="shared" si="0"/>
        <v>750</v>
      </c>
    </row>
    <row r="17" spans="1:7" s="628" customFormat="1" ht="28.5">
      <c r="A17" s="625">
        <v>10</v>
      </c>
      <c r="B17" s="626" t="s">
        <v>885</v>
      </c>
      <c r="C17" s="1299">
        <v>500</v>
      </c>
      <c r="D17" s="1299">
        <v>250</v>
      </c>
      <c r="E17" s="1299"/>
      <c r="F17" s="1299">
        <f t="shared" si="0"/>
        <v>750</v>
      </c>
    </row>
    <row r="18" spans="1:7" s="628" customFormat="1" ht="28.5">
      <c r="A18" s="625">
        <v>11</v>
      </c>
      <c r="B18" s="626" t="s">
        <v>886</v>
      </c>
      <c r="C18" s="1299">
        <v>500</v>
      </c>
      <c r="D18" s="1299">
        <v>250</v>
      </c>
      <c r="E18" s="1299"/>
      <c r="F18" s="1299">
        <f t="shared" si="0"/>
        <v>750</v>
      </c>
      <c r="G18" s="628">
        <v>5000</v>
      </c>
    </row>
    <row r="19" spans="1:7" s="628" customFormat="1" ht="28.5">
      <c r="A19" s="625">
        <v>12</v>
      </c>
      <c r="B19" s="626" t="s">
        <v>891</v>
      </c>
      <c r="C19" s="1299">
        <v>500</v>
      </c>
      <c r="D19" s="1299">
        <v>250</v>
      </c>
      <c r="E19" s="1299"/>
      <c r="F19" s="1299">
        <f t="shared" si="0"/>
        <v>750</v>
      </c>
      <c r="G19" s="628">
        <v>4500</v>
      </c>
    </row>
    <row r="20" spans="1:7" s="628" customFormat="1" ht="28.5">
      <c r="A20" s="625">
        <v>13</v>
      </c>
      <c r="B20" s="626" t="s">
        <v>892</v>
      </c>
      <c r="C20" s="1299">
        <v>500</v>
      </c>
      <c r="D20" s="1299">
        <v>250</v>
      </c>
      <c r="E20" s="1299"/>
      <c r="F20" s="1299">
        <f t="shared" si="0"/>
        <v>750</v>
      </c>
      <c r="G20" s="628">
        <v>5000</v>
      </c>
    </row>
    <row r="21" spans="1:7" s="628" customFormat="1" ht="28.5">
      <c r="A21" s="625">
        <v>14</v>
      </c>
      <c r="B21" s="626" t="s">
        <v>893</v>
      </c>
      <c r="C21" s="1299">
        <v>350</v>
      </c>
      <c r="D21" s="1299">
        <v>250</v>
      </c>
      <c r="E21" s="1299"/>
      <c r="F21" s="1299">
        <f t="shared" si="0"/>
        <v>600</v>
      </c>
      <c r="G21" s="628">
        <v>2000</v>
      </c>
    </row>
    <row r="22" spans="1:7" s="628" customFormat="1" ht="28.5">
      <c r="A22" s="625">
        <v>15</v>
      </c>
      <c r="B22" s="626" t="s">
        <v>890</v>
      </c>
      <c r="C22" s="1299">
        <v>550</v>
      </c>
      <c r="D22" s="1299">
        <v>250</v>
      </c>
      <c r="E22" s="1299"/>
      <c r="F22" s="1299">
        <f t="shared" si="0"/>
        <v>800</v>
      </c>
      <c r="G22" s="628">
        <v>3500</v>
      </c>
    </row>
    <row r="23" spans="1:7">
      <c r="A23" s="625">
        <v>16</v>
      </c>
      <c r="B23" s="626" t="s">
        <v>486</v>
      </c>
      <c r="C23" s="1299">
        <v>500</v>
      </c>
      <c r="D23" s="1299">
        <v>250</v>
      </c>
      <c r="E23" s="1299"/>
      <c r="F23" s="1299">
        <f>+C23+D23+E23</f>
        <v>750</v>
      </c>
      <c r="G23" s="548">
        <v>500</v>
      </c>
    </row>
    <row r="24" spans="1:7">
      <c r="A24" s="625">
        <v>17</v>
      </c>
      <c r="B24" s="626" t="s">
        <v>1980</v>
      </c>
      <c r="C24" s="1299">
        <v>6250</v>
      </c>
      <c r="D24" s="1299">
        <v>250</v>
      </c>
      <c r="E24" s="1299"/>
      <c r="F24" s="1299">
        <f>+C24+D24+E24</f>
        <v>6500</v>
      </c>
      <c r="G24" s="548">
        <v>500</v>
      </c>
    </row>
    <row r="25" spans="1:7" s="628" customFormat="1" ht="22.5" customHeight="1">
      <c r="A25" s="625">
        <v>18</v>
      </c>
      <c r="B25" s="626" t="s">
        <v>4791</v>
      </c>
      <c r="C25" s="1299">
        <v>0</v>
      </c>
      <c r="D25" s="1299">
        <v>0</v>
      </c>
      <c r="E25" s="1299"/>
      <c r="F25" s="1299">
        <f>+C25+D25+E25</f>
        <v>0</v>
      </c>
    </row>
    <row r="26" spans="1:7" s="628" customFormat="1" ht="28.5">
      <c r="A26" s="625">
        <v>19</v>
      </c>
      <c r="B26" s="634" t="s">
        <v>4792</v>
      </c>
      <c r="C26" s="1299">
        <v>1000</v>
      </c>
      <c r="D26" s="1299">
        <v>0</v>
      </c>
      <c r="E26" s="1299"/>
      <c r="F26" s="1299">
        <f>+C26+D26+E26</f>
        <v>1000</v>
      </c>
      <c r="G26" s="628">
        <v>20000</v>
      </c>
    </row>
    <row r="27" spans="1:7" s="628" customFormat="1" ht="28.5">
      <c r="A27" s="625">
        <v>20</v>
      </c>
      <c r="B27" s="634" t="s">
        <v>4794</v>
      </c>
      <c r="C27" s="1299">
        <v>500</v>
      </c>
      <c r="D27" s="1299">
        <v>0</v>
      </c>
      <c r="E27" s="1299"/>
      <c r="F27" s="1299">
        <f>+C27+D27+E27</f>
        <v>500</v>
      </c>
      <c r="G27" s="628">
        <v>20000</v>
      </c>
    </row>
  </sheetData>
  <mergeCells count="5">
    <mergeCell ref="A5:A6"/>
    <mergeCell ref="B5:B6"/>
    <mergeCell ref="A1:F1"/>
    <mergeCell ref="A2:F2"/>
    <mergeCell ref="A3:F3"/>
  </mergeCells>
  <conditionalFormatting sqref="A1:A2">
    <cfRule type="cellIs" dxfId="34" priority="1" stopIfTrue="1" operator="equal">
      <formula>0</formula>
    </cfRule>
  </conditionalFormatting>
  <printOptions horizontalCentered="1"/>
  <pageMargins left="0.31496062992125984" right="0.31496062992125984" top="0.35433070866141736" bottom="0.35433070866141736" header="0.31496062992125984" footer="0.31496062992125984"/>
  <pageSetup paperSize="9" scale="81" orientation="landscape"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theme="8" tint="0.79998168889431442"/>
  </sheetPr>
  <dimension ref="A1:I29"/>
  <sheetViews>
    <sheetView zoomScaleNormal="100" workbookViewId="0">
      <pane xSplit="2" ySplit="8" topLeftCell="H9" activePane="bottomRight" state="frozen"/>
      <selection pane="topRight" activeCell="C1" sqref="C1"/>
      <selection pane="bottomLeft" activeCell="A9" sqref="A9"/>
      <selection pane="bottomRight" activeCell="I7" sqref="I7"/>
    </sheetView>
  </sheetViews>
  <sheetFormatPr defaultRowHeight="14.25"/>
  <cols>
    <col min="1" max="1" width="4.5703125" style="742" bestFit="1" customWidth="1"/>
    <col min="2" max="2" width="49" style="548" customWidth="1"/>
    <col min="3" max="6" width="14.7109375" style="548" customWidth="1"/>
    <col min="7" max="7" width="14.7109375" style="1011" customWidth="1"/>
    <col min="8" max="8" width="26" style="1011" customWidth="1"/>
    <col min="9" max="9" width="14.5703125" style="1011" customWidth="1"/>
    <col min="10" max="29" width="14.5703125" style="548" customWidth="1"/>
    <col min="30" max="16384" width="9.140625" style="548"/>
  </cols>
  <sheetData>
    <row r="1" spans="1:9" s="615" customFormat="1" ht="17.25" customHeight="1">
      <c r="A1" s="2295" t="s">
        <v>487</v>
      </c>
      <c r="B1" s="2295"/>
      <c r="C1" s="2295"/>
      <c r="D1" s="2295"/>
      <c r="E1" s="2295"/>
      <c r="F1" s="2295"/>
      <c r="G1" s="2323"/>
      <c r="H1" s="2323"/>
      <c r="I1" s="2323"/>
    </row>
    <row r="2" spans="1:9" s="615" customFormat="1" ht="17.25" customHeight="1">
      <c r="A2" s="2295" t="s">
        <v>176</v>
      </c>
      <c r="B2" s="2295"/>
      <c r="C2" s="2295"/>
      <c r="D2" s="2295"/>
      <c r="E2" s="2295"/>
      <c r="F2" s="2295"/>
      <c r="G2" s="2323"/>
      <c r="H2" s="2323"/>
      <c r="I2" s="2323"/>
    </row>
    <row r="3" spans="1:9" s="615" customFormat="1" ht="17.25">
      <c r="A3" s="2296" t="s">
        <v>7113</v>
      </c>
      <c r="B3" s="2296"/>
      <c r="C3" s="2296"/>
      <c r="D3" s="2296"/>
      <c r="E3" s="2296"/>
      <c r="F3" s="2296"/>
      <c r="G3" s="2324"/>
      <c r="H3" s="2324"/>
      <c r="I3" s="2324"/>
    </row>
    <row r="4" spans="1:9" ht="19.5" customHeight="1">
      <c r="C4" s="616"/>
      <c r="D4" s="616"/>
      <c r="F4" s="616"/>
      <c r="G4" s="1010"/>
    </row>
    <row r="5" spans="1:9" ht="81.75" customHeight="1">
      <c r="A5" s="2325" t="s">
        <v>118</v>
      </c>
      <c r="B5" s="2327" t="s">
        <v>513</v>
      </c>
      <c r="C5" s="2329" t="s">
        <v>577</v>
      </c>
      <c r="D5" s="2330"/>
      <c r="E5" s="2331"/>
      <c r="F5" s="2329" t="s">
        <v>578</v>
      </c>
      <c r="G5" s="2332"/>
      <c r="H5" s="2333"/>
      <c r="I5" s="743" t="s">
        <v>113</v>
      </c>
    </row>
    <row r="6" spans="1:9" s="20" customFormat="1" ht="24.75" customHeight="1">
      <c r="A6" s="2326"/>
      <c r="B6" s="2328"/>
      <c r="C6" s="620" t="s">
        <v>553</v>
      </c>
      <c r="D6" s="620" t="s">
        <v>554</v>
      </c>
      <c r="E6" s="620" t="s">
        <v>555</v>
      </c>
      <c r="F6" s="620" t="s">
        <v>553</v>
      </c>
      <c r="G6" s="1012" t="s">
        <v>554</v>
      </c>
      <c r="H6" s="1012" t="s">
        <v>555</v>
      </c>
      <c r="I6" s="1012" t="s">
        <v>555</v>
      </c>
    </row>
    <row r="7" spans="1:9" s="624" customFormat="1" ht="17.25" customHeight="1">
      <c r="A7" s="1004"/>
      <c r="B7" s="622" t="s">
        <v>113</v>
      </c>
      <c r="C7" s="623"/>
      <c r="D7" s="1008"/>
      <c r="E7" s="1008">
        <f>SUM(E9:E29)</f>
        <v>10000</v>
      </c>
      <c r="F7" s="623"/>
      <c r="G7" s="1008"/>
      <c r="H7" s="1008">
        <f>SUM(H9:H29)</f>
        <v>500</v>
      </c>
      <c r="I7" s="1013">
        <f>+E7+H7</f>
        <v>10500</v>
      </c>
    </row>
    <row r="8" spans="1:9" s="628" customFormat="1" ht="8.25" customHeight="1">
      <c r="A8" s="625"/>
      <c r="B8" s="626"/>
      <c r="C8" s="627"/>
      <c r="D8" s="886"/>
      <c r="E8" s="886"/>
      <c r="F8" s="627"/>
      <c r="G8" s="886"/>
      <c r="H8" s="886"/>
      <c r="I8" s="1014"/>
    </row>
    <row r="9" spans="1:9" s="632" customFormat="1" ht="22.5" customHeight="1">
      <c r="A9" s="625">
        <v>1</v>
      </c>
      <c r="B9" s="596" t="s">
        <v>495</v>
      </c>
      <c r="C9" s="630">
        <v>1</v>
      </c>
      <c r="D9" s="886">
        <v>10000000</v>
      </c>
      <c r="E9" s="886">
        <f t="shared" ref="E9:E24" si="0">+C9*D9/1000</f>
        <v>10000</v>
      </c>
      <c r="F9" s="630">
        <v>1</v>
      </c>
      <c r="G9" s="886">
        <v>500000</v>
      </c>
      <c r="H9" s="886">
        <f>+F9*G9/1000</f>
        <v>500</v>
      </c>
      <c r="I9" s="1014">
        <f>SUM(E9,H9)</f>
        <v>10500</v>
      </c>
    </row>
    <row r="10" spans="1:9" s="632" customFormat="1" ht="22.5" customHeight="1">
      <c r="A10" s="625">
        <v>2</v>
      </c>
      <c r="B10" s="626" t="s">
        <v>485</v>
      </c>
      <c r="C10" s="630"/>
      <c r="D10" s="886"/>
      <c r="E10" s="886">
        <f>+C10*D10/1000</f>
        <v>0</v>
      </c>
      <c r="F10" s="630"/>
      <c r="G10" s="886"/>
      <c r="H10" s="886">
        <f>+F10*G10/1000</f>
        <v>0</v>
      </c>
      <c r="I10" s="1014">
        <f>SUM(E10,H10)</f>
        <v>0</v>
      </c>
    </row>
    <row r="11" spans="1:9" s="632" customFormat="1" ht="22.5" customHeight="1">
      <c r="A11" s="625">
        <v>3</v>
      </c>
      <c r="B11" s="626" t="s">
        <v>480</v>
      </c>
      <c r="C11" s="630"/>
      <c r="D11" s="886"/>
      <c r="E11" s="886">
        <f t="shared" si="0"/>
        <v>0</v>
      </c>
      <c r="F11" s="630"/>
      <c r="G11" s="886"/>
      <c r="H11" s="886">
        <f t="shared" ref="H11:H24" si="1">+F11*G11/1000</f>
        <v>0</v>
      </c>
      <c r="I11" s="1014">
        <f t="shared" ref="I11:I24" si="2">SUM(E11,H11)</f>
        <v>0</v>
      </c>
    </row>
    <row r="12" spans="1:9" s="632" customFormat="1" ht="22.5" customHeight="1">
      <c r="A12" s="625">
        <v>4</v>
      </c>
      <c r="B12" s="626" t="s">
        <v>478</v>
      </c>
      <c r="C12" s="630"/>
      <c r="D12" s="886"/>
      <c r="E12" s="886">
        <f t="shared" si="0"/>
        <v>0</v>
      </c>
      <c r="F12" s="630"/>
      <c r="G12" s="886"/>
      <c r="H12" s="886">
        <f t="shared" si="1"/>
        <v>0</v>
      </c>
      <c r="I12" s="1014">
        <f t="shared" si="2"/>
        <v>0</v>
      </c>
    </row>
    <row r="13" spans="1:9" s="632" customFormat="1" ht="22.5" customHeight="1">
      <c r="A13" s="625">
        <v>5</v>
      </c>
      <c r="B13" s="626" t="s">
        <v>482</v>
      </c>
      <c r="C13" s="630"/>
      <c r="D13" s="886"/>
      <c r="E13" s="886">
        <f t="shared" si="0"/>
        <v>0</v>
      </c>
      <c r="F13" s="630"/>
      <c r="G13" s="886"/>
      <c r="H13" s="886">
        <f t="shared" si="1"/>
        <v>0</v>
      </c>
      <c r="I13" s="1014">
        <f t="shared" si="2"/>
        <v>0</v>
      </c>
    </row>
    <row r="14" spans="1:9" s="632" customFormat="1" ht="22.5" customHeight="1">
      <c r="A14" s="625">
        <v>6</v>
      </c>
      <c r="B14" s="626" t="s">
        <v>483</v>
      </c>
      <c r="C14" s="630"/>
      <c r="D14" s="886"/>
      <c r="E14" s="886">
        <f t="shared" si="0"/>
        <v>0</v>
      </c>
      <c r="F14" s="630"/>
      <c r="G14" s="886"/>
      <c r="H14" s="886">
        <f t="shared" si="1"/>
        <v>0</v>
      </c>
      <c r="I14" s="1014">
        <f t="shared" si="2"/>
        <v>0</v>
      </c>
    </row>
    <row r="15" spans="1:9" s="632" customFormat="1" ht="22.5" customHeight="1">
      <c r="A15" s="625">
        <v>7</v>
      </c>
      <c r="B15" s="626" t="s">
        <v>484</v>
      </c>
      <c r="C15" s="630"/>
      <c r="D15" s="886"/>
      <c r="E15" s="886">
        <f t="shared" si="0"/>
        <v>0</v>
      </c>
      <c r="F15" s="630"/>
      <c r="G15" s="886"/>
      <c r="H15" s="886">
        <f t="shared" si="1"/>
        <v>0</v>
      </c>
      <c r="I15" s="1014">
        <f t="shared" si="2"/>
        <v>0</v>
      </c>
    </row>
    <row r="16" spans="1:9" s="632" customFormat="1" ht="32.25" customHeight="1">
      <c r="A16" s="625">
        <v>8</v>
      </c>
      <c r="B16" s="626" t="s">
        <v>882</v>
      </c>
      <c r="C16" s="630"/>
      <c r="D16" s="886"/>
      <c r="E16" s="886">
        <f t="shared" si="0"/>
        <v>0</v>
      </c>
      <c r="F16" s="630"/>
      <c r="G16" s="886"/>
      <c r="H16" s="886">
        <f t="shared" si="1"/>
        <v>0</v>
      </c>
      <c r="I16" s="1014">
        <f t="shared" si="2"/>
        <v>0</v>
      </c>
    </row>
    <row r="17" spans="1:9" s="632" customFormat="1" ht="28.5">
      <c r="A17" s="625">
        <v>9</v>
      </c>
      <c r="B17" s="626" t="s">
        <v>498</v>
      </c>
      <c r="C17" s="630"/>
      <c r="D17" s="886"/>
      <c r="E17" s="886">
        <f t="shared" si="0"/>
        <v>0</v>
      </c>
      <c r="F17" s="630"/>
      <c r="G17" s="886"/>
      <c r="H17" s="886">
        <f t="shared" si="1"/>
        <v>0</v>
      </c>
      <c r="I17" s="1014">
        <f t="shared" si="2"/>
        <v>0</v>
      </c>
    </row>
    <row r="18" spans="1:9" s="632" customFormat="1" ht="33" customHeight="1">
      <c r="A18" s="625">
        <v>10</v>
      </c>
      <c r="B18" s="626" t="s">
        <v>884</v>
      </c>
      <c r="C18" s="630"/>
      <c r="D18" s="886"/>
      <c r="E18" s="886">
        <f t="shared" si="0"/>
        <v>0</v>
      </c>
      <c r="F18" s="630"/>
      <c r="G18" s="886"/>
      <c r="H18" s="886">
        <f t="shared" si="1"/>
        <v>0</v>
      </c>
      <c r="I18" s="1014">
        <f t="shared" si="2"/>
        <v>0</v>
      </c>
    </row>
    <row r="19" spans="1:9" s="632" customFormat="1" ht="28.5">
      <c r="A19" s="625">
        <v>11</v>
      </c>
      <c r="B19" s="626" t="s">
        <v>885</v>
      </c>
      <c r="C19" s="630"/>
      <c r="D19" s="886"/>
      <c r="E19" s="886">
        <f t="shared" si="0"/>
        <v>0</v>
      </c>
      <c r="F19" s="630"/>
      <c r="G19" s="886"/>
      <c r="H19" s="886">
        <f t="shared" si="1"/>
        <v>0</v>
      </c>
      <c r="I19" s="1014">
        <f t="shared" si="2"/>
        <v>0</v>
      </c>
    </row>
    <row r="20" spans="1:9" s="632" customFormat="1" ht="28.5">
      <c r="A20" s="625">
        <v>12</v>
      </c>
      <c r="B20" s="626" t="s">
        <v>886</v>
      </c>
      <c r="C20" s="630"/>
      <c r="D20" s="886"/>
      <c r="E20" s="886">
        <f t="shared" si="0"/>
        <v>0</v>
      </c>
      <c r="F20" s="630"/>
      <c r="G20" s="886"/>
      <c r="H20" s="886">
        <f t="shared" si="1"/>
        <v>0</v>
      </c>
      <c r="I20" s="1014">
        <f t="shared" si="2"/>
        <v>0</v>
      </c>
    </row>
    <row r="21" spans="1:9" s="632" customFormat="1" ht="28.5">
      <c r="A21" s="625">
        <v>13</v>
      </c>
      <c r="B21" s="626" t="s">
        <v>891</v>
      </c>
      <c r="C21" s="630"/>
      <c r="D21" s="886"/>
      <c r="E21" s="886">
        <f t="shared" si="0"/>
        <v>0</v>
      </c>
      <c r="F21" s="630"/>
      <c r="G21" s="886"/>
      <c r="H21" s="886">
        <f t="shared" si="1"/>
        <v>0</v>
      </c>
      <c r="I21" s="1014">
        <f t="shared" si="2"/>
        <v>0</v>
      </c>
    </row>
    <row r="22" spans="1:9" s="632" customFormat="1" ht="28.5">
      <c r="A22" s="625">
        <v>14</v>
      </c>
      <c r="B22" s="626" t="s">
        <v>892</v>
      </c>
      <c r="C22" s="630"/>
      <c r="D22" s="886"/>
      <c r="E22" s="886">
        <f t="shared" si="0"/>
        <v>0</v>
      </c>
      <c r="F22" s="630"/>
      <c r="G22" s="886"/>
      <c r="H22" s="886">
        <f t="shared" si="1"/>
        <v>0</v>
      </c>
      <c r="I22" s="1014">
        <f t="shared" si="2"/>
        <v>0</v>
      </c>
    </row>
    <row r="23" spans="1:9" s="632" customFormat="1" ht="28.5">
      <c r="A23" s="625">
        <v>15</v>
      </c>
      <c r="B23" s="626" t="s">
        <v>893</v>
      </c>
      <c r="C23" s="630"/>
      <c r="D23" s="886"/>
      <c r="E23" s="886">
        <f t="shared" si="0"/>
        <v>0</v>
      </c>
      <c r="F23" s="630"/>
      <c r="G23" s="886"/>
      <c r="H23" s="886">
        <f t="shared" si="1"/>
        <v>0</v>
      </c>
      <c r="I23" s="1014">
        <f t="shared" si="2"/>
        <v>0</v>
      </c>
    </row>
    <row r="24" spans="1:9" s="632" customFormat="1" ht="28.5">
      <c r="A24" s="625">
        <v>16</v>
      </c>
      <c r="B24" s="661" t="s">
        <v>890</v>
      </c>
      <c r="C24" s="630"/>
      <c r="D24" s="886"/>
      <c r="E24" s="886">
        <f t="shared" si="0"/>
        <v>0</v>
      </c>
      <c r="F24" s="630"/>
      <c r="G24" s="886"/>
      <c r="H24" s="886">
        <f t="shared" si="1"/>
        <v>0</v>
      </c>
      <c r="I24" s="1014">
        <f t="shared" si="2"/>
        <v>0</v>
      </c>
    </row>
    <row r="25" spans="1:9">
      <c r="A25" s="625">
        <v>17</v>
      </c>
      <c r="B25" s="626" t="s">
        <v>486</v>
      </c>
      <c r="C25" s="626"/>
      <c r="D25" s="1009"/>
      <c r="E25" s="886">
        <f>+C25*D25/1000</f>
        <v>0</v>
      </c>
      <c r="F25" s="626"/>
      <c r="G25" s="1009"/>
      <c r="H25" s="886">
        <f>+F25*G25/1000</f>
        <v>0</v>
      </c>
      <c r="I25" s="1014">
        <f>SUM(E25,H25)</f>
        <v>0</v>
      </c>
    </row>
    <row r="26" spans="1:9">
      <c r="A26" s="625">
        <v>18</v>
      </c>
      <c r="B26" s="626" t="s">
        <v>1980</v>
      </c>
      <c r="C26" s="626"/>
      <c r="D26" s="1009"/>
      <c r="E26" s="886">
        <f>+C26*D26/1000</f>
        <v>0</v>
      </c>
      <c r="F26" s="626"/>
      <c r="G26" s="1009"/>
      <c r="H26" s="886">
        <f>+F26*G26/1000</f>
        <v>0</v>
      </c>
      <c r="I26" s="1014">
        <f>SUM(E26,H26)</f>
        <v>0</v>
      </c>
    </row>
    <row r="27" spans="1:9">
      <c r="A27" s="625">
        <v>19</v>
      </c>
      <c r="B27" s="626" t="s">
        <v>4791</v>
      </c>
      <c r="C27" s="626"/>
      <c r="D27" s="1009"/>
      <c r="E27" s="886">
        <f>+C27*D27/1000</f>
        <v>0</v>
      </c>
      <c r="F27" s="626"/>
      <c r="G27" s="1009"/>
      <c r="H27" s="886">
        <f>+F27*G27/1000</f>
        <v>0</v>
      </c>
      <c r="I27" s="1014">
        <f>SUM(E27,H27)</f>
        <v>0</v>
      </c>
    </row>
    <row r="28" spans="1:9" s="632" customFormat="1" ht="28.5">
      <c r="A28" s="625">
        <v>20</v>
      </c>
      <c r="B28" s="1036" t="s">
        <v>4792</v>
      </c>
      <c r="C28" s="630"/>
      <c r="D28" s="886"/>
      <c r="E28" s="886">
        <f>+C28*D28/1000</f>
        <v>0</v>
      </c>
      <c r="F28" s="630"/>
      <c r="G28" s="886"/>
      <c r="H28" s="886">
        <f>+F28*G28/1000</f>
        <v>0</v>
      </c>
      <c r="I28" s="1014">
        <f>SUM(E28,H28)</f>
        <v>0</v>
      </c>
    </row>
    <row r="29" spans="1:9" s="632" customFormat="1" ht="28.5">
      <c r="A29" s="625">
        <v>21</v>
      </c>
      <c r="B29" s="1036" t="s">
        <v>4794</v>
      </c>
      <c r="C29" s="630"/>
      <c r="D29" s="886"/>
      <c r="E29" s="886">
        <f>+C29*D29/1000</f>
        <v>0</v>
      </c>
      <c r="F29" s="630"/>
      <c r="G29" s="886"/>
      <c r="H29" s="886">
        <f>+F29*G29/1000</f>
        <v>0</v>
      </c>
      <c r="I29" s="1014">
        <f>SUM(E29,H29)</f>
        <v>0</v>
      </c>
    </row>
  </sheetData>
  <mergeCells count="7">
    <mergeCell ref="A1:I1"/>
    <mergeCell ref="A2:I2"/>
    <mergeCell ref="A3:I3"/>
    <mergeCell ref="A5:A6"/>
    <mergeCell ref="B5:B6"/>
    <mergeCell ref="C5:E5"/>
    <mergeCell ref="F5:H5"/>
  </mergeCells>
  <conditionalFormatting sqref="A1:A2">
    <cfRule type="cellIs" dxfId="33" priority="1" stopIfTrue="1" operator="equal">
      <formula>0</formula>
    </cfRule>
  </conditionalFormatting>
  <printOptions horizontalCentered="1"/>
  <pageMargins left="0.31496062992125984" right="0.31496062992125984" top="0.55118110236220474" bottom="0.35433070866141736" header="0.31496062992125984" footer="0.31496062992125984"/>
  <pageSetup paperSize="9" scale="75"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8">
    <tabColor theme="8" tint="0.79998168889431442"/>
  </sheetPr>
  <dimension ref="A1:N27"/>
  <sheetViews>
    <sheetView topLeftCell="A3" zoomScaleNormal="100" workbookViewId="0">
      <selection activeCell="F12" sqref="F12"/>
    </sheetView>
  </sheetViews>
  <sheetFormatPr defaultRowHeight="13.5"/>
  <cols>
    <col min="1" max="1" width="3.5703125" style="1485" bestFit="1" customWidth="1"/>
    <col min="2" max="2" width="37" style="1485" customWidth="1"/>
    <col min="3" max="3" width="20.140625" style="1485" bestFit="1" customWidth="1"/>
    <col min="4" max="4" width="12.42578125" style="1485" customWidth="1"/>
    <col min="5" max="5" width="10.5703125" style="1485" bestFit="1" customWidth="1"/>
    <col min="6" max="6" width="17" style="1485" bestFit="1" customWidth="1"/>
    <col min="7" max="7" width="11" style="1485" bestFit="1" customWidth="1"/>
    <col min="8" max="8" width="12.140625" style="1485" bestFit="1" customWidth="1"/>
    <col min="9" max="9" width="9.5703125" style="1485" bestFit="1" customWidth="1"/>
    <col min="10" max="10" width="14.85546875" style="1485" bestFit="1" customWidth="1"/>
    <col min="11" max="11" width="9.140625" style="1485"/>
    <col min="12" max="12" width="12" style="1485" bestFit="1" customWidth="1"/>
    <col min="13" max="13" width="9.140625" style="1485"/>
    <col min="14" max="14" width="11.28515625" style="1485" customWidth="1"/>
    <col min="15" max="16384" width="9.140625" style="615"/>
  </cols>
  <sheetData>
    <row r="1" spans="1:14" ht="17.25" customHeight="1">
      <c r="A1" s="2335" t="s">
        <v>487</v>
      </c>
      <c r="B1" s="2335"/>
      <c r="C1" s="2335"/>
      <c r="D1" s="2335"/>
      <c r="E1" s="2335"/>
      <c r="F1" s="2335"/>
      <c r="G1" s="2335"/>
      <c r="H1" s="2335"/>
      <c r="I1" s="2335"/>
      <c r="J1" s="2335"/>
      <c r="K1" s="2335"/>
      <c r="L1" s="2335"/>
      <c r="M1" s="2335"/>
      <c r="N1" s="2335"/>
    </row>
    <row r="2" spans="1:14" ht="18" customHeight="1">
      <c r="A2" s="2336" t="s">
        <v>176</v>
      </c>
      <c r="B2" s="2336"/>
      <c r="C2" s="2336"/>
      <c r="D2" s="2336"/>
      <c r="E2" s="2336"/>
      <c r="F2" s="2336"/>
      <c r="G2" s="2336"/>
      <c r="H2" s="2336"/>
      <c r="I2" s="2336"/>
      <c r="J2" s="2336"/>
      <c r="K2" s="2336"/>
      <c r="L2" s="2336"/>
      <c r="M2" s="2336"/>
      <c r="N2" s="2336"/>
    </row>
    <row r="3" spans="1:14" ht="18" customHeight="1">
      <c r="A3" s="2336" t="s">
        <v>7114</v>
      </c>
      <c r="B3" s="2336"/>
      <c r="C3" s="2336"/>
      <c r="D3" s="2336"/>
      <c r="E3" s="2336"/>
      <c r="F3" s="2336"/>
      <c r="G3" s="2336"/>
      <c r="H3" s="2336"/>
      <c r="I3" s="2336"/>
      <c r="J3" s="2336"/>
      <c r="K3" s="2336"/>
      <c r="L3" s="2336"/>
      <c r="M3" s="2336"/>
      <c r="N3" s="2336"/>
    </row>
    <row r="4" spans="1:14" ht="14.25">
      <c r="A4" s="2337" t="s">
        <v>114</v>
      </c>
      <c r="B4" s="2337" t="s">
        <v>579</v>
      </c>
      <c r="C4" s="2334" t="s">
        <v>4795</v>
      </c>
      <c r="D4" s="2334"/>
      <c r="E4" s="2334"/>
      <c r="F4" s="2334"/>
      <c r="G4" s="2334" t="s">
        <v>5880</v>
      </c>
      <c r="H4" s="2334"/>
      <c r="I4" s="2334"/>
      <c r="J4" s="2334"/>
      <c r="K4" s="2334" t="s">
        <v>7115</v>
      </c>
      <c r="L4" s="2334"/>
      <c r="M4" s="2334"/>
      <c r="N4" s="2334"/>
    </row>
    <row r="5" spans="1:14" ht="54" customHeight="1">
      <c r="A5" s="2337"/>
      <c r="B5" s="2337"/>
      <c r="C5" s="1476" t="s">
        <v>570</v>
      </c>
      <c r="D5" s="1477" t="s">
        <v>7181</v>
      </c>
      <c r="E5" s="1477" t="s">
        <v>554</v>
      </c>
      <c r="F5" s="1477" t="s">
        <v>555</v>
      </c>
      <c r="G5" s="1476" t="s">
        <v>570</v>
      </c>
      <c r="H5" s="1477" t="s">
        <v>580</v>
      </c>
      <c r="I5" s="1477" t="s">
        <v>554</v>
      </c>
      <c r="J5" s="1477" t="s">
        <v>555</v>
      </c>
      <c r="K5" s="1476" t="s">
        <v>570</v>
      </c>
      <c r="L5" s="1477" t="s">
        <v>580</v>
      </c>
      <c r="M5" s="1477" t="s">
        <v>554</v>
      </c>
      <c r="N5" s="1477" t="s">
        <v>555</v>
      </c>
    </row>
    <row r="6" spans="1:14" s="863" customFormat="1" ht="27">
      <c r="A6" s="1480">
        <v>1</v>
      </c>
      <c r="B6" s="1490" t="s">
        <v>581</v>
      </c>
      <c r="C6" s="1491" t="s">
        <v>509</v>
      </c>
      <c r="D6" s="1492">
        <f>251.71+31</f>
        <v>282.71000000000004</v>
      </c>
      <c r="E6" s="1493">
        <v>900</v>
      </c>
      <c r="F6" s="1494">
        <f>(D6*E6*2)/1000</f>
        <v>508.87800000000004</v>
      </c>
      <c r="G6" s="1491" t="s">
        <v>509</v>
      </c>
      <c r="H6" s="1492">
        <f>251.71+31</f>
        <v>282.71000000000004</v>
      </c>
      <c r="I6" s="1493">
        <v>900</v>
      </c>
      <c r="J6" s="1494">
        <f>(H6*I6*2)/1000</f>
        <v>508.87800000000004</v>
      </c>
      <c r="K6" s="1491" t="s">
        <v>509</v>
      </c>
      <c r="L6" s="1492">
        <f>251.71+31</f>
        <v>282.71000000000004</v>
      </c>
      <c r="M6" s="1495">
        <v>900</v>
      </c>
      <c r="N6" s="1494">
        <f>(L6*M6*2)/1000</f>
        <v>508.87800000000004</v>
      </c>
    </row>
    <row r="7" spans="1:14" ht="28.5" customHeight="1">
      <c r="A7" s="1480">
        <v>2</v>
      </c>
      <c r="B7" s="1490" t="s">
        <v>4813</v>
      </c>
      <c r="C7" s="1491" t="s">
        <v>88</v>
      </c>
      <c r="D7" s="1496"/>
      <c r="E7" s="1493"/>
      <c r="F7" s="1494">
        <v>9000</v>
      </c>
      <c r="G7" s="1491" t="s">
        <v>88</v>
      </c>
      <c r="H7" s="1496"/>
      <c r="I7" s="1493"/>
      <c r="J7" s="1494">
        <v>9000</v>
      </c>
      <c r="K7" s="1491" t="s">
        <v>88</v>
      </c>
      <c r="L7" s="1496"/>
      <c r="M7" s="1495"/>
      <c r="N7" s="1494">
        <v>9000</v>
      </c>
    </row>
    <row r="8" spans="1:14" ht="28.5" customHeight="1">
      <c r="A8" s="1480">
        <v>3</v>
      </c>
      <c r="B8" s="1490" t="s">
        <v>5828</v>
      </c>
      <c r="C8" s="1491" t="s">
        <v>88</v>
      </c>
      <c r="D8" s="1496"/>
      <c r="E8" s="1493"/>
      <c r="F8" s="1494">
        <v>1000</v>
      </c>
      <c r="G8" s="1491" t="s">
        <v>88</v>
      </c>
      <c r="H8" s="1496"/>
      <c r="I8" s="1493"/>
      <c r="J8" s="1494">
        <v>1000</v>
      </c>
      <c r="K8" s="1491" t="s">
        <v>88</v>
      </c>
      <c r="L8" s="1496"/>
      <c r="M8" s="1495"/>
      <c r="N8" s="1494">
        <v>1000</v>
      </c>
    </row>
    <row r="9" spans="1:14" ht="28.5" customHeight="1">
      <c r="A9" s="1480">
        <v>4</v>
      </c>
      <c r="B9" s="1490" t="s">
        <v>4814</v>
      </c>
      <c r="C9" s="1491" t="s">
        <v>88</v>
      </c>
      <c r="D9" s="1496"/>
      <c r="E9" s="1493"/>
      <c r="F9" s="1494">
        <v>2000</v>
      </c>
      <c r="G9" s="1491" t="s">
        <v>88</v>
      </c>
      <c r="H9" s="1496"/>
      <c r="I9" s="1493"/>
      <c r="J9" s="1494">
        <v>2000</v>
      </c>
      <c r="K9" s="1491" t="s">
        <v>88</v>
      </c>
      <c r="L9" s="1496"/>
      <c r="M9" s="1495"/>
      <c r="N9" s="1494">
        <v>2000</v>
      </c>
    </row>
    <row r="10" spans="1:14" ht="28.5" customHeight="1">
      <c r="A10" s="1480">
        <v>5</v>
      </c>
      <c r="B10" s="1490" t="s">
        <v>4812</v>
      </c>
      <c r="C10" s="1491" t="s">
        <v>88</v>
      </c>
      <c r="D10" s="1496"/>
      <c r="E10" s="1493"/>
      <c r="F10" s="1494">
        <v>3000</v>
      </c>
      <c r="G10" s="1491" t="s">
        <v>88</v>
      </c>
      <c r="H10" s="1496"/>
      <c r="I10" s="1493"/>
      <c r="J10" s="1494">
        <v>3000</v>
      </c>
      <c r="K10" s="1491" t="s">
        <v>88</v>
      </c>
      <c r="L10" s="1496"/>
      <c r="M10" s="1495"/>
      <c r="N10" s="1494">
        <v>3000</v>
      </c>
    </row>
    <row r="11" spans="1:14" ht="28.5" customHeight="1">
      <c r="A11" s="1480">
        <v>6</v>
      </c>
      <c r="B11" s="1490" t="s">
        <v>5917</v>
      </c>
      <c r="C11" s="1491" t="s">
        <v>88</v>
      </c>
      <c r="D11" s="1496"/>
      <c r="E11" s="1493"/>
      <c r="F11" s="1494">
        <v>5400</v>
      </c>
      <c r="G11" s="1491" t="s">
        <v>88</v>
      </c>
      <c r="H11" s="1496"/>
      <c r="I11" s="1493"/>
      <c r="J11" s="1494">
        <v>5400</v>
      </c>
      <c r="K11" s="1491" t="s">
        <v>88</v>
      </c>
      <c r="L11" s="1496"/>
      <c r="M11" s="1495"/>
      <c r="N11" s="1494">
        <v>5400</v>
      </c>
    </row>
    <row r="12" spans="1:14" ht="57" customHeight="1">
      <c r="A12" s="1480">
        <v>7</v>
      </c>
      <c r="B12" s="1490" t="s">
        <v>7180</v>
      </c>
      <c r="C12" s="1491" t="s">
        <v>508</v>
      </c>
      <c r="D12" s="1496">
        <v>28</v>
      </c>
      <c r="E12" s="1493">
        <v>1200000</v>
      </c>
      <c r="F12" s="1494">
        <f>+D12*E12/1000</f>
        <v>33600</v>
      </c>
      <c r="G12" s="1491" t="s">
        <v>508</v>
      </c>
      <c r="H12" s="1496">
        <v>28</v>
      </c>
      <c r="I12" s="1493">
        <v>1018570</v>
      </c>
      <c r="J12" s="1494">
        <f>+H12*I12/1000</f>
        <v>28519.96</v>
      </c>
      <c r="K12" s="1491" t="s">
        <v>508</v>
      </c>
      <c r="L12" s="1496">
        <v>28</v>
      </c>
      <c r="M12" s="1493">
        <v>1018570</v>
      </c>
      <c r="N12" s="1494">
        <f>+L12*M12/1000</f>
        <v>28519.96</v>
      </c>
    </row>
    <row r="13" spans="1:14" ht="57" hidden="1" customHeight="1">
      <c r="A13" s="1480">
        <v>9</v>
      </c>
      <c r="B13" s="1481" t="s">
        <v>716</v>
      </c>
      <c r="C13" s="1482" t="s">
        <v>508</v>
      </c>
      <c r="D13" s="1238"/>
      <c r="E13" s="1239"/>
      <c r="F13" s="1240">
        <f>+D13*E13/1000</f>
        <v>0</v>
      </c>
      <c r="G13" s="1482" t="s">
        <v>508</v>
      </c>
      <c r="H13" s="1238"/>
      <c r="I13" s="1239"/>
      <c r="J13" s="1240">
        <f>+H13*I13/1000</f>
        <v>0</v>
      </c>
      <c r="K13" s="1482"/>
      <c r="L13" s="1238"/>
      <c r="M13" s="1239"/>
      <c r="N13" s="1240"/>
    </row>
    <row r="14" spans="1:14" ht="57" hidden="1" customHeight="1">
      <c r="A14" s="1480">
        <v>10</v>
      </c>
      <c r="B14" s="1481" t="s">
        <v>6645</v>
      </c>
      <c r="C14" s="1482" t="s">
        <v>508</v>
      </c>
      <c r="D14" s="1238"/>
      <c r="E14" s="1239"/>
      <c r="F14" s="1240">
        <f>+H26/1000</f>
        <v>0</v>
      </c>
      <c r="G14" s="1482" t="s">
        <v>508</v>
      </c>
      <c r="H14" s="1238"/>
      <c r="I14" s="1239"/>
      <c r="J14" s="1240">
        <f>+H27/1000</f>
        <v>0</v>
      </c>
      <c r="K14" s="1482"/>
      <c r="L14" s="1238"/>
      <c r="M14" s="1239"/>
      <c r="N14" s="1240"/>
    </row>
    <row r="15" spans="1:14" s="1089" customFormat="1" ht="21.75" customHeight="1">
      <c r="A15" s="1478"/>
      <c r="B15" s="945" t="s">
        <v>113</v>
      </c>
      <c r="C15" s="1478"/>
      <c r="D15" s="1478"/>
      <c r="E15" s="1478"/>
      <c r="F15" s="1090">
        <f>SUM(F6:F14)</f>
        <v>54508.877999999997</v>
      </c>
      <c r="G15" s="1088"/>
      <c r="H15" s="1088"/>
      <c r="I15" s="1088"/>
      <c r="J15" s="1090">
        <f>SUM(J6:J14)</f>
        <v>49428.838000000003</v>
      </c>
      <c r="K15" s="1088"/>
      <c r="L15" s="1088"/>
      <c r="M15" s="1088"/>
      <c r="N15" s="1090">
        <f>SUM(N6:N14)</f>
        <v>49428.838000000003</v>
      </c>
    </row>
    <row r="16" spans="1:14" ht="21.75" customHeight="1">
      <c r="A16" s="1479"/>
      <c r="B16" s="1489" t="s">
        <v>582</v>
      </c>
      <c r="C16" s="1479"/>
      <c r="D16" s="1479"/>
      <c r="E16" s="1479"/>
      <c r="F16" s="1484"/>
    </row>
    <row r="17" spans="1:14" s="665" customFormat="1" hidden="1">
      <c r="A17" s="1483"/>
      <c r="B17" s="1483" t="s">
        <v>583</v>
      </c>
      <c r="C17" s="1483"/>
      <c r="D17" s="1483"/>
      <c r="E17" s="1483"/>
      <c r="F17" s="1483"/>
      <c r="G17" s="1483"/>
      <c r="H17" s="1483"/>
      <c r="I17" s="1483"/>
      <c r="J17" s="1483"/>
      <c r="K17" s="1483"/>
      <c r="L17" s="1483"/>
      <c r="M17" s="1483"/>
      <c r="N17" s="1483"/>
    </row>
    <row r="18" spans="1:14" hidden="1">
      <c r="B18" s="1485" t="s">
        <v>584</v>
      </c>
    </row>
    <row r="19" spans="1:14" hidden="1"/>
    <row r="20" spans="1:14" ht="108" hidden="1">
      <c r="B20" s="1430" t="s">
        <v>579</v>
      </c>
      <c r="C20" s="1477" t="s">
        <v>7116</v>
      </c>
      <c r="D20" s="1486" t="s">
        <v>7117</v>
      </c>
      <c r="E20" s="1477" t="s">
        <v>717</v>
      </c>
      <c r="F20" s="1486" t="s">
        <v>7118</v>
      </c>
      <c r="G20" s="1487"/>
    </row>
    <row r="21" spans="1:14" hidden="1">
      <c r="B21" s="1477" t="s">
        <v>479</v>
      </c>
      <c r="C21" s="1430"/>
      <c r="D21" s="1488"/>
      <c r="E21" s="1430"/>
      <c r="F21" s="1488">
        <f>+E21*350</f>
        <v>0</v>
      </c>
      <c r="G21" s="1480"/>
    </row>
    <row r="22" spans="1:14" hidden="1"/>
    <row r="23" spans="1:14" hidden="1"/>
    <row r="24" spans="1:14" hidden="1"/>
    <row r="25" spans="1:14" ht="69" hidden="1" customHeight="1">
      <c r="B25" s="1430"/>
      <c r="C25" s="1477" t="s">
        <v>6646</v>
      </c>
      <c r="D25" s="1477" t="s">
        <v>718</v>
      </c>
      <c r="E25" s="1477" t="s">
        <v>719</v>
      </c>
      <c r="F25" s="1477" t="s">
        <v>6652</v>
      </c>
      <c r="G25" s="1477" t="s">
        <v>720</v>
      </c>
      <c r="H25" s="1477" t="s">
        <v>7119</v>
      </c>
    </row>
    <row r="26" spans="1:14" ht="31.5" hidden="1" customHeight="1">
      <c r="B26" s="1477" t="s">
        <v>6654</v>
      </c>
      <c r="C26" s="1430"/>
      <c r="D26" s="1430"/>
      <c r="E26" s="1237">
        <f>+C26*D26*10</f>
        <v>0</v>
      </c>
      <c r="F26" s="1237"/>
      <c r="G26" s="1237"/>
      <c r="H26" s="1237">
        <f>F26+G26</f>
        <v>0</v>
      </c>
    </row>
    <row r="27" spans="1:14" ht="31.5" hidden="1" customHeight="1">
      <c r="B27" s="1477" t="s">
        <v>6655</v>
      </c>
      <c r="C27" s="1430"/>
      <c r="D27" s="1430"/>
      <c r="E27" s="1237"/>
      <c r="F27" s="1237"/>
      <c r="G27" s="1237"/>
      <c r="H27" s="1237">
        <f>F27+G27</f>
        <v>0</v>
      </c>
    </row>
  </sheetData>
  <mergeCells count="8">
    <mergeCell ref="C4:F4"/>
    <mergeCell ref="A1:N1"/>
    <mergeCell ref="A2:N2"/>
    <mergeCell ref="A3:N3"/>
    <mergeCell ref="A4:A5"/>
    <mergeCell ref="B4:B5"/>
    <mergeCell ref="G4:J4"/>
    <mergeCell ref="K4:N4"/>
  </mergeCells>
  <conditionalFormatting sqref="A2:A3">
    <cfRule type="cellIs" dxfId="32" priority="2" stopIfTrue="1" operator="equal">
      <formula>0</formula>
    </cfRule>
  </conditionalFormatting>
  <conditionalFormatting sqref="A1">
    <cfRule type="cellIs" dxfId="31" priority="1" stopIfTrue="1" operator="equal">
      <formula>0</formula>
    </cfRule>
  </conditionalFormatting>
  <printOptions horizontalCentered="1"/>
  <pageMargins left="0.31496062992125984" right="0.31496062992125984" top="0.35433070866141736" bottom="0.15748031496062992" header="0.31496062992125984" footer="0.31496062992125984"/>
  <pageSetup paperSize="9" scale="70" orientation="landscape"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theme="8" tint="0.79998168889431442"/>
  </sheetPr>
  <dimension ref="A1:AN33"/>
  <sheetViews>
    <sheetView zoomScaleNormal="100" workbookViewId="0">
      <pane xSplit="2" ySplit="6" topLeftCell="G7" activePane="bottomRight" state="frozen"/>
      <selection pane="topRight" activeCell="C1" sqref="C1"/>
      <selection pane="bottomLeft" activeCell="A7" sqref="A7"/>
      <selection pane="bottomRight" activeCell="J10" sqref="J10"/>
    </sheetView>
  </sheetViews>
  <sheetFormatPr defaultRowHeight="16.5"/>
  <cols>
    <col min="1" max="1" width="4.140625" style="657" customWidth="1"/>
    <col min="2" max="2" width="33.5703125" style="657" customWidth="1"/>
    <col min="3" max="4" width="13.7109375" style="657" customWidth="1"/>
    <col min="5" max="5" width="11.42578125" style="657" customWidth="1"/>
    <col min="6" max="6" width="13.7109375" style="657" customWidth="1"/>
    <col min="7" max="13" width="16.140625" style="657" customWidth="1"/>
    <col min="14" max="14" width="16.140625" style="657" hidden="1" customWidth="1"/>
    <col min="15" max="15" width="11.5703125" style="657" bestFit="1" customWidth="1"/>
    <col min="16" max="16" width="11.140625" style="657" customWidth="1"/>
    <col min="17" max="17" width="13.28515625" style="657" hidden="1" customWidth="1"/>
    <col min="18" max="18" width="10.140625" style="657" hidden="1" customWidth="1"/>
    <col min="19" max="19" width="0" style="657" hidden="1" customWidth="1"/>
    <col min="20" max="20" width="19.7109375" style="657" hidden="1" customWidth="1"/>
    <col min="21" max="27" width="16.140625" style="657" hidden="1" customWidth="1"/>
    <col min="28" max="28" width="14" style="657" hidden="1" customWidth="1"/>
    <col min="29" max="30" width="0" style="657" hidden="1" customWidth="1"/>
    <col min="31" max="31" width="16.42578125" style="657" hidden="1" customWidth="1"/>
    <col min="32" max="40" width="0" style="657" hidden="1" customWidth="1"/>
    <col min="41" max="16384" width="9.140625" style="657"/>
  </cols>
  <sheetData>
    <row r="1" spans="1:29" s="666" customFormat="1" ht="16.5" customHeight="1">
      <c r="A1" s="2295" t="s">
        <v>487</v>
      </c>
      <c r="B1" s="2295"/>
      <c r="C1" s="2295"/>
      <c r="D1" s="2295"/>
      <c r="E1" s="2295"/>
      <c r="F1" s="2295"/>
      <c r="G1" s="2295"/>
      <c r="H1" s="2295"/>
      <c r="I1" s="2295"/>
      <c r="J1" s="2295"/>
      <c r="K1" s="2295"/>
      <c r="L1" s="2295"/>
      <c r="M1" s="2295"/>
      <c r="N1" s="2295"/>
      <c r="O1" s="2295"/>
      <c r="P1" s="1035"/>
      <c r="Q1" s="1035"/>
      <c r="U1" s="667" t="s">
        <v>585</v>
      </c>
      <c r="V1" s="667" t="s">
        <v>586</v>
      </c>
      <c r="W1" s="667" t="s">
        <v>587</v>
      </c>
      <c r="X1" s="667" t="s">
        <v>587</v>
      </c>
      <c r="Y1" s="667" t="s">
        <v>588</v>
      </c>
      <c r="Z1" s="667" t="s">
        <v>589</v>
      </c>
      <c r="AA1" s="667" t="s">
        <v>587</v>
      </c>
      <c r="AB1" s="667" t="s">
        <v>586</v>
      </c>
    </row>
    <row r="2" spans="1:29" s="666" customFormat="1" ht="8.25" customHeight="1">
      <c r="B2" s="668"/>
      <c r="C2" s="668"/>
      <c r="D2" s="669"/>
      <c r="E2" s="669"/>
      <c r="F2" s="669"/>
      <c r="G2" s="669"/>
      <c r="H2" s="669"/>
      <c r="I2" s="669"/>
      <c r="J2" s="669"/>
      <c r="K2" s="669"/>
      <c r="L2" s="669"/>
      <c r="M2" s="669"/>
      <c r="N2" s="669"/>
      <c r="O2" s="670"/>
      <c r="P2" s="670"/>
      <c r="Q2" s="670"/>
    </row>
    <row r="3" spans="1:29" s="666" customFormat="1" ht="17.25">
      <c r="A3" s="2295" t="s">
        <v>176</v>
      </c>
      <c r="B3" s="2295"/>
      <c r="C3" s="2295"/>
      <c r="D3" s="2295"/>
      <c r="E3" s="2295"/>
      <c r="F3" s="2295"/>
      <c r="G3" s="2295"/>
      <c r="H3" s="2295"/>
      <c r="I3" s="2295"/>
      <c r="J3" s="2295"/>
      <c r="K3" s="2295"/>
      <c r="L3" s="2295"/>
      <c r="M3" s="2295"/>
      <c r="N3" s="2295"/>
      <c r="O3" s="2295"/>
      <c r="P3" s="1035"/>
      <c r="Q3" s="1035"/>
    </row>
    <row r="4" spans="1:29" s="666" customFormat="1" ht="13.5" customHeight="1">
      <c r="A4" s="2338" t="s">
        <v>7120</v>
      </c>
      <c r="B4" s="2338"/>
      <c r="C4" s="2338"/>
      <c r="D4" s="2338"/>
      <c r="E4" s="2338"/>
      <c r="F4" s="2338"/>
      <c r="G4" s="2338"/>
      <c r="H4" s="2338"/>
      <c r="I4" s="2338"/>
      <c r="J4" s="2338"/>
      <c r="K4" s="2338"/>
      <c r="L4" s="2338"/>
      <c r="M4" s="2338"/>
      <c r="N4" s="2338"/>
      <c r="O4" s="2338"/>
      <c r="P4" s="1037"/>
      <c r="Q4" s="1037"/>
    </row>
    <row r="5" spans="1:29" ht="14.25" customHeight="1">
      <c r="B5" s="666"/>
      <c r="C5" s="922"/>
      <c r="D5" s="923"/>
      <c r="E5" s="923"/>
      <c r="F5" s="924"/>
      <c r="G5" s="924"/>
      <c r="H5" s="924"/>
      <c r="I5" s="924"/>
      <c r="J5" s="924"/>
      <c r="K5" s="924"/>
      <c r="L5" s="924"/>
      <c r="M5" s="924"/>
      <c r="N5" s="924"/>
      <c r="O5" s="924"/>
      <c r="P5" s="671"/>
      <c r="Q5" s="671"/>
    </row>
    <row r="6" spans="1:29" s="675" customFormat="1" ht="115.5">
      <c r="A6" s="672" t="s">
        <v>118</v>
      </c>
      <c r="B6" s="673" t="s">
        <v>513</v>
      </c>
      <c r="C6" s="667" t="s">
        <v>666</v>
      </c>
      <c r="D6" s="667" t="s">
        <v>590</v>
      </c>
      <c r="E6" s="667" t="s">
        <v>667</v>
      </c>
      <c r="F6" s="667" t="s">
        <v>585</v>
      </c>
      <c r="G6" s="667" t="s">
        <v>588</v>
      </c>
      <c r="H6" s="667" t="s">
        <v>591</v>
      </c>
      <c r="I6" s="667" t="s">
        <v>592</v>
      </c>
      <c r="J6" s="667" t="s">
        <v>8059</v>
      </c>
      <c r="K6" s="667" t="s">
        <v>586</v>
      </c>
      <c r="L6" s="667" t="s">
        <v>113</v>
      </c>
      <c r="M6" s="667" t="s">
        <v>6653</v>
      </c>
      <c r="N6" s="667" t="s">
        <v>934</v>
      </c>
      <c r="O6" s="667" t="s">
        <v>536</v>
      </c>
      <c r="P6" s="674"/>
      <c r="Q6" s="674"/>
      <c r="T6" s="676" t="s">
        <v>513</v>
      </c>
      <c r="U6" s="676" t="s">
        <v>593</v>
      </c>
      <c r="V6" s="676" t="s">
        <v>594</v>
      </c>
      <c r="W6" s="676" t="s">
        <v>595</v>
      </c>
      <c r="X6" s="676" t="s">
        <v>596</v>
      </c>
      <c r="Y6" s="676" t="s">
        <v>597</v>
      </c>
      <c r="Z6" s="676" t="s">
        <v>598</v>
      </c>
      <c r="AA6" s="676" t="s">
        <v>599</v>
      </c>
      <c r="AB6" s="676" t="s">
        <v>594</v>
      </c>
      <c r="AC6" s="676" t="s">
        <v>600</v>
      </c>
    </row>
    <row r="7" spans="1:29" s="679" customFormat="1">
      <c r="A7" s="677">
        <v>1</v>
      </c>
      <c r="B7" s="677">
        <f>A7+1</f>
        <v>2</v>
      </c>
      <c r="C7" s="677">
        <v>3</v>
      </c>
      <c r="D7" s="677">
        <v>4</v>
      </c>
      <c r="E7" s="677">
        <v>5</v>
      </c>
      <c r="F7" s="677">
        <v>6</v>
      </c>
      <c r="G7" s="677">
        <v>7</v>
      </c>
      <c r="H7" s="677">
        <v>8</v>
      </c>
      <c r="I7" s="677">
        <v>9</v>
      </c>
      <c r="J7" s="677">
        <v>13</v>
      </c>
      <c r="K7" s="677">
        <v>13</v>
      </c>
      <c r="L7" s="677"/>
      <c r="M7" s="677"/>
      <c r="N7" s="677"/>
      <c r="O7" s="677">
        <v>15</v>
      </c>
      <c r="P7" s="678"/>
      <c r="Q7" s="678"/>
      <c r="R7" s="657"/>
      <c r="T7" s="680"/>
      <c r="U7" s="680"/>
      <c r="V7" s="680"/>
      <c r="W7" s="680"/>
      <c r="X7" s="680"/>
      <c r="Y7" s="680"/>
      <c r="Z7" s="680"/>
      <c r="AA7" s="680"/>
      <c r="AB7" s="680"/>
      <c r="AC7" s="680"/>
    </row>
    <row r="8" spans="1:29" s="684" customFormat="1" ht="20.25" customHeight="1">
      <c r="A8" s="681"/>
      <c r="B8" s="682" t="s">
        <v>264</v>
      </c>
      <c r="C8" s="1469">
        <f>+C10+C12+C13+C14+C30+C17+C18+C19+C20+C21+C22+C23+C24+C25+C11+C27</f>
        <v>4388</v>
      </c>
      <c r="D8" s="1469">
        <f t="shared" ref="D8:K8" si="0">+D10+D12+D13+D14+D30+D17+D18+D19+D20+D21+D22+D23+D24+D25+D11+D26+D27</f>
        <v>990</v>
      </c>
      <c r="E8" s="1469">
        <f t="shared" si="0"/>
        <v>1400</v>
      </c>
      <c r="F8" s="1469">
        <f>+F10+F11+F12+F13+F14+F17+F18+F19+F20+F21+F22+F23+F24+F25+F26+F27+F28+F29+F30</f>
        <v>3361.9</v>
      </c>
      <c r="G8" s="1469">
        <f t="shared" si="0"/>
        <v>1500</v>
      </c>
      <c r="H8" s="1469">
        <f t="shared" si="0"/>
        <v>1250</v>
      </c>
      <c r="I8" s="1469">
        <f t="shared" si="0"/>
        <v>200</v>
      </c>
      <c r="J8" s="1469">
        <f t="shared" ref="J8" si="1">+J10+J12+J13+J14+J30+J17+J18+J19+J20+J21+J22+J23+J24+J25+J11+J26+J27</f>
        <v>30000</v>
      </c>
      <c r="K8" s="1469">
        <f t="shared" si="0"/>
        <v>3359</v>
      </c>
      <c r="L8" s="1469">
        <f>SUM(C8:K8)</f>
        <v>46448.9</v>
      </c>
      <c r="M8" s="1469">
        <f>+M10+M12+M13+M14+M30+M17+M18+M19+M20+M21+M22+M23+M24+M25+M11+M27</f>
        <v>5910</v>
      </c>
      <c r="N8" s="909">
        <f>+N10+N12+N13+N14+N30+N17+N18+N19+N20+N21+N22+N23+N24+N25+N11+N27</f>
        <v>0</v>
      </c>
      <c r="O8" s="909">
        <f>+O10+O12+O13+O14+O30+O17+O18+O19+O20+O21+O22+O23+O24+O25+O11+O26+O27+O28+O29</f>
        <v>52358.9</v>
      </c>
      <c r="P8" s="683"/>
      <c r="Q8" s="683">
        <f>+(W8+AA8+X8)/1000</f>
        <v>5462.491</v>
      </c>
      <c r="R8" s="657">
        <f t="shared" ref="R8:R25" si="2">+F8*S8/100</f>
        <v>7328.2753822886907</v>
      </c>
      <c r="S8" s="684">
        <f>+U8/2975500*100</f>
        <v>217.98017139976474</v>
      </c>
      <c r="T8" s="685" t="s">
        <v>557</v>
      </c>
      <c r="U8" s="685">
        <v>6486000</v>
      </c>
      <c r="V8" s="685">
        <v>900000</v>
      </c>
      <c r="W8" s="685">
        <v>3196400</v>
      </c>
      <c r="X8" s="685">
        <v>1020841</v>
      </c>
      <c r="Y8" s="685">
        <v>1090000</v>
      </c>
      <c r="Z8" s="685">
        <v>990000</v>
      </c>
      <c r="AA8" s="685">
        <v>1245250</v>
      </c>
      <c r="AB8" s="685">
        <v>900000</v>
      </c>
      <c r="AC8" s="685">
        <v>15828491</v>
      </c>
    </row>
    <row r="9" spans="1:29" s="684" customFormat="1" ht="17.25">
      <c r="A9" s="681"/>
      <c r="B9" s="686" t="s">
        <v>126</v>
      </c>
      <c r="C9" s="745"/>
      <c r="D9" s="745"/>
      <c r="E9" s="745"/>
      <c r="F9" s="745"/>
      <c r="G9" s="745"/>
      <c r="H9" s="745"/>
      <c r="I9" s="745"/>
      <c r="J9" s="745"/>
      <c r="K9" s="745"/>
      <c r="L9" s="745"/>
      <c r="M9" s="745"/>
      <c r="N9" s="745"/>
      <c r="O9" s="745"/>
      <c r="P9" s="687"/>
      <c r="Q9" s="683">
        <f t="shared" ref="Q9:Q25" si="3">+(W9+AA9+X9)/1000</f>
        <v>0</v>
      </c>
      <c r="R9" s="657">
        <f t="shared" si="2"/>
        <v>0</v>
      </c>
      <c r="S9" s="684">
        <v>217.98017139976474</v>
      </c>
      <c r="T9" s="685"/>
      <c r="U9" s="685"/>
      <c r="V9" s="685"/>
      <c r="W9" s="685"/>
      <c r="X9" s="685"/>
      <c r="Y9" s="685"/>
      <c r="Z9" s="685"/>
      <c r="AA9" s="685"/>
      <c r="AB9" s="685"/>
      <c r="AC9" s="685"/>
    </row>
    <row r="10" spans="1:29" ht="17.25">
      <c r="A10" s="688">
        <v>1</v>
      </c>
      <c r="B10" s="596" t="s">
        <v>495</v>
      </c>
      <c r="C10" s="1470">
        <v>4388</v>
      </c>
      <c r="D10" s="1470">
        <v>990</v>
      </c>
      <c r="E10" s="1470">
        <v>1400</v>
      </c>
      <c r="F10" s="1470">
        <v>3361.9</v>
      </c>
      <c r="G10" s="1470">
        <v>1500</v>
      </c>
      <c r="H10" s="1470">
        <v>1250</v>
      </c>
      <c r="I10" s="1470">
        <v>200</v>
      </c>
      <c r="J10" s="1470">
        <v>30000</v>
      </c>
      <c r="K10" s="1470">
        <v>3359</v>
      </c>
      <c r="L10" s="1470"/>
      <c r="M10" s="1470">
        <f>150*39.4</f>
        <v>5910</v>
      </c>
      <c r="N10" s="744"/>
      <c r="O10" s="745">
        <f>SUM(C10:N10)</f>
        <v>52358.9</v>
      </c>
      <c r="P10" s="689"/>
      <c r="Q10" s="683">
        <f t="shared" si="3"/>
        <v>736.05100000000004</v>
      </c>
      <c r="R10" s="657">
        <f t="shared" si="2"/>
        <v>7328.2753822886907</v>
      </c>
      <c r="S10" s="684">
        <v>217.98017139976474</v>
      </c>
      <c r="T10" s="690" t="s">
        <v>479</v>
      </c>
      <c r="U10" s="690">
        <v>0</v>
      </c>
      <c r="V10" s="690">
        <v>900000</v>
      </c>
      <c r="W10" s="690">
        <v>457600</v>
      </c>
      <c r="X10" s="690">
        <v>122841</v>
      </c>
      <c r="Y10" s="690">
        <v>0</v>
      </c>
      <c r="Z10" s="690">
        <v>30000</v>
      </c>
      <c r="AA10" s="690">
        <v>155610</v>
      </c>
      <c r="AB10" s="690">
        <v>900000</v>
      </c>
      <c r="AC10" s="690">
        <v>2566051</v>
      </c>
    </row>
    <row r="11" spans="1:29" ht="27">
      <c r="A11" s="688">
        <v>2</v>
      </c>
      <c r="B11" s="691" t="s">
        <v>485</v>
      </c>
      <c r="C11" s="744"/>
      <c r="D11" s="744"/>
      <c r="E11" s="744"/>
      <c r="F11" s="744"/>
      <c r="G11" s="744"/>
      <c r="H11" s="744"/>
      <c r="I11" s="744"/>
      <c r="J11" s="744"/>
      <c r="K11" s="744"/>
      <c r="L11" s="744"/>
      <c r="M11" s="744"/>
      <c r="N11" s="744"/>
      <c r="O11" s="745">
        <f t="shared" ref="O11:O30" si="4">SUM(C11:N11)</f>
        <v>0</v>
      </c>
      <c r="P11" s="689"/>
      <c r="Q11" s="683">
        <f>+(W11+AA11+X11)/1000</f>
        <v>0</v>
      </c>
      <c r="R11" s="657">
        <f t="shared" si="2"/>
        <v>0</v>
      </c>
      <c r="S11" s="684">
        <v>217.98017139976474</v>
      </c>
      <c r="T11" s="690" t="s">
        <v>485</v>
      </c>
      <c r="U11" s="690">
        <v>0</v>
      </c>
      <c r="V11" s="690">
        <v>0</v>
      </c>
      <c r="W11" s="690">
        <v>0</v>
      </c>
      <c r="X11" s="690">
        <v>0</v>
      </c>
      <c r="Y11" s="690">
        <v>0</v>
      </c>
      <c r="Z11" s="690">
        <v>0</v>
      </c>
      <c r="AA11" s="690">
        <v>0</v>
      </c>
      <c r="AB11" s="690">
        <v>0</v>
      </c>
      <c r="AC11" s="690">
        <v>0</v>
      </c>
    </row>
    <row r="12" spans="1:29" ht="17.25">
      <c r="A12" s="688">
        <v>3</v>
      </c>
      <c r="B12" s="691" t="s">
        <v>480</v>
      </c>
      <c r="C12" s="744"/>
      <c r="D12" s="744"/>
      <c r="E12" s="744"/>
      <c r="F12" s="744"/>
      <c r="G12" s="744"/>
      <c r="H12" s="744"/>
      <c r="I12" s="745"/>
      <c r="J12" s="745"/>
      <c r="K12" s="745"/>
      <c r="L12" s="745"/>
      <c r="M12" s="745"/>
      <c r="N12" s="745"/>
      <c r="O12" s="745">
        <f t="shared" si="4"/>
        <v>0</v>
      </c>
      <c r="P12" s="689"/>
      <c r="Q12" s="683">
        <f t="shared" si="3"/>
        <v>0</v>
      </c>
      <c r="R12" s="657">
        <f t="shared" si="2"/>
        <v>0</v>
      </c>
      <c r="S12" s="684">
        <v>217.98017139976474</v>
      </c>
      <c r="T12" s="690" t="s">
        <v>480</v>
      </c>
      <c r="U12" s="690">
        <v>0</v>
      </c>
      <c r="V12" s="690">
        <v>0</v>
      </c>
      <c r="W12" s="690">
        <v>0</v>
      </c>
      <c r="X12" s="690">
        <v>0</v>
      </c>
      <c r="Y12" s="690">
        <v>95000</v>
      </c>
      <c r="Z12" s="690">
        <v>30000</v>
      </c>
      <c r="AA12" s="690">
        <v>0</v>
      </c>
      <c r="AB12" s="690">
        <v>0</v>
      </c>
      <c r="AC12" s="690">
        <v>125000</v>
      </c>
    </row>
    <row r="13" spans="1:29" ht="27">
      <c r="A13" s="688">
        <v>4</v>
      </c>
      <c r="B13" s="691" t="s">
        <v>478</v>
      </c>
      <c r="C13" s="744"/>
      <c r="D13" s="744"/>
      <c r="E13" s="744"/>
      <c r="F13" s="744"/>
      <c r="G13" s="744"/>
      <c r="H13" s="744"/>
      <c r="I13" s="745"/>
      <c r="J13" s="745"/>
      <c r="K13" s="745"/>
      <c r="L13" s="745"/>
      <c r="M13" s="745"/>
      <c r="N13" s="745"/>
      <c r="O13" s="745">
        <f t="shared" si="4"/>
        <v>0</v>
      </c>
      <c r="P13" s="689"/>
      <c r="Q13" s="683">
        <f t="shared" si="3"/>
        <v>56.8</v>
      </c>
      <c r="R13" s="657">
        <f t="shared" si="2"/>
        <v>0</v>
      </c>
      <c r="S13" s="684">
        <v>217.98017139976474</v>
      </c>
      <c r="T13" s="690" t="s">
        <v>478</v>
      </c>
      <c r="U13" s="690">
        <v>0</v>
      </c>
      <c r="V13" s="690">
        <v>0</v>
      </c>
      <c r="W13" s="690">
        <v>56800</v>
      </c>
      <c r="X13" s="690">
        <v>0</v>
      </c>
      <c r="Y13" s="690">
        <v>0</v>
      </c>
      <c r="Z13" s="690">
        <v>0</v>
      </c>
      <c r="AA13" s="690">
        <v>0</v>
      </c>
      <c r="AB13" s="690">
        <v>0</v>
      </c>
      <c r="AC13" s="690">
        <v>56800</v>
      </c>
    </row>
    <row r="14" spans="1:29" ht="17.25">
      <c r="A14" s="688">
        <v>5</v>
      </c>
      <c r="B14" s="691" t="s">
        <v>482</v>
      </c>
      <c r="C14" s="744"/>
      <c r="D14" s="744"/>
      <c r="E14" s="744"/>
      <c r="F14" s="744"/>
      <c r="G14" s="744"/>
      <c r="H14" s="744"/>
      <c r="I14" s="745"/>
      <c r="J14" s="745"/>
      <c r="K14" s="745"/>
      <c r="L14" s="745"/>
      <c r="M14" s="745"/>
      <c r="N14" s="745"/>
      <c r="O14" s="745">
        <f t="shared" si="4"/>
        <v>0</v>
      </c>
      <c r="P14" s="689"/>
      <c r="Q14" s="683">
        <f t="shared" si="3"/>
        <v>92.4</v>
      </c>
      <c r="R14" s="657">
        <f t="shared" si="2"/>
        <v>0</v>
      </c>
      <c r="S14" s="684">
        <v>217.98017139976474</v>
      </c>
      <c r="T14" s="690" t="s">
        <v>482</v>
      </c>
      <c r="U14" s="690">
        <v>0</v>
      </c>
      <c r="V14" s="690">
        <v>0</v>
      </c>
      <c r="W14" s="690">
        <v>34800</v>
      </c>
      <c r="X14" s="690">
        <v>0</v>
      </c>
      <c r="Y14" s="690">
        <v>95000</v>
      </c>
      <c r="Z14" s="690">
        <v>30000</v>
      </c>
      <c r="AA14" s="690">
        <v>57600</v>
      </c>
      <c r="AB14" s="690">
        <v>0</v>
      </c>
      <c r="AC14" s="690">
        <v>217400</v>
      </c>
    </row>
    <row r="15" spans="1:29" ht="17.25">
      <c r="A15" s="688">
        <v>6</v>
      </c>
      <c r="B15" s="691" t="s">
        <v>483</v>
      </c>
      <c r="C15" s="744"/>
      <c r="D15" s="744"/>
      <c r="E15" s="744"/>
      <c r="F15" s="744"/>
      <c r="G15" s="744"/>
      <c r="H15" s="744"/>
      <c r="I15" s="744"/>
      <c r="J15" s="744"/>
      <c r="K15" s="744"/>
      <c r="L15" s="744"/>
      <c r="M15" s="744"/>
      <c r="N15" s="744"/>
      <c r="O15" s="745">
        <f t="shared" si="4"/>
        <v>0</v>
      </c>
      <c r="P15" s="689"/>
      <c r="Q15" s="683">
        <f t="shared" si="3"/>
        <v>0</v>
      </c>
      <c r="R15" s="657">
        <f t="shared" si="2"/>
        <v>0</v>
      </c>
      <c r="S15" s="684">
        <v>217.98017139976474</v>
      </c>
      <c r="T15" s="690" t="s">
        <v>515</v>
      </c>
      <c r="U15" s="690">
        <v>0</v>
      </c>
      <c r="V15" s="690">
        <v>0</v>
      </c>
      <c r="W15" s="690">
        <v>0</v>
      </c>
      <c r="X15" s="690">
        <v>0</v>
      </c>
      <c r="Y15" s="690">
        <v>0</v>
      </c>
      <c r="Z15" s="690">
        <v>0</v>
      </c>
      <c r="AA15" s="690">
        <v>0</v>
      </c>
      <c r="AB15" s="690">
        <v>0</v>
      </c>
      <c r="AC15" s="690">
        <v>0</v>
      </c>
    </row>
    <row r="16" spans="1:29" ht="17.25">
      <c r="A16" s="688">
        <v>7</v>
      </c>
      <c r="B16" s="691" t="s">
        <v>484</v>
      </c>
      <c r="C16" s="744"/>
      <c r="D16" s="744"/>
      <c r="E16" s="744"/>
      <c r="F16" s="744"/>
      <c r="G16" s="744"/>
      <c r="H16" s="744"/>
      <c r="I16" s="744"/>
      <c r="J16" s="744"/>
      <c r="K16" s="744"/>
      <c r="L16" s="744"/>
      <c r="M16" s="744"/>
      <c r="N16" s="744"/>
      <c r="O16" s="745">
        <f t="shared" si="4"/>
        <v>0</v>
      </c>
      <c r="P16" s="689"/>
      <c r="Q16" s="683">
        <f t="shared" si="3"/>
        <v>231</v>
      </c>
      <c r="R16" s="657">
        <f t="shared" si="2"/>
        <v>0</v>
      </c>
      <c r="S16" s="684">
        <v>217.98017139976474</v>
      </c>
      <c r="T16" s="690" t="s">
        <v>484</v>
      </c>
      <c r="U16" s="690">
        <v>0</v>
      </c>
      <c r="V16" s="690">
        <v>0</v>
      </c>
      <c r="W16" s="690">
        <v>203000</v>
      </c>
      <c r="X16" s="690">
        <v>0</v>
      </c>
      <c r="Y16" s="690">
        <v>0</v>
      </c>
      <c r="Z16" s="690">
        <v>0</v>
      </c>
      <c r="AA16" s="690">
        <v>28000</v>
      </c>
      <c r="AB16" s="690">
        <v>0</v>
      </c>
      <c r="AC16" s="690">
        <v>231000</v>
      </c>
    </row>
    <row r="17" spans="1:40" ht="40.5">
      <c r="A17" s="688">
        <v>8</v>
      </c>
      <c r="B17" s="691" t="s">
        <v>882</v>
      </c>
      <c r="C17" s="744"/>
      <c r="D17" s="744"/>
      <c r="E17" s="744"/>
      <c r="F17" s="744"/>
      <c r="G17" s="744"/>
      <c r="H17" s="744"/>
      <c r="I17" s="744"/>
      <c r="J17" s="744"/>
      <c r="K17" s="744"/>
      <c r="L17" s="744"/>
      <c r="M17" s="744"/>
      <c r="N17" s="744"/>
      <c r="O17" s="745">
        <f t="shared" si="4"/>
        <v>0</v>
      </c>
      <c r="P17" s="692"/>
      <c r="Q17" s="683">
        <f t="shared" si="3"/>
        <v>53.8</v>
      </c>
      <c r="R17" s="657">
        <f t="shared" si="2"/>
        <v>0</v>
      </c>
      <c r="S17" s="684">
        <v>217.98017139976474</v>
      </c>
      <c r="T17" s="690" t="s">
        <v>516</v>
      </c>
      <c r="U17" s="690">
        <v>977000</v>
      </c>
      <c r="V17" s="690">
        <v>0</v>
      </c>
      <c r="W17" s="690">
        <v>53800</v>
      </c>
      <c r="X17" s="690">
        <v>0</v>
      </c>
      <c r="Y17" s="690">
        <v>0</v>
      </c>
      <c r="Z17" s="690">
        <v>60000</v>
      </c>
      <c r="AA17" s="690">
        <v>0</v>
      </c>
      <c r="AB17" s="690">
        <v>0</v>
      </c>
      <c r="AC17" s="690">
        <v>1090800</v>
      </c>
      <c r="AE17" s="690" t="s">
        <v>559</v>
      </c>
      <c r="AF17" s="690">
        <v>0</v>
      </c>
      <c r="AG17" s="690">
        <v>0</v>
      </c>
      <c r="AH17" s="690">
        <v>70000</v>
      </c>
      <c r="AI17" s="690">
        <v>30000</v>
      </c>
      <c r="AJ17" s="690">
        <v>45000</v>
      </c>
      <c r="AK17" s="690">
        <v>30000</v>
      </c>
      <c r="AL17" s="690">
        <v>188000</v>
      </c>
      <c r="AM17" s="690">
        <v>0</v>
      </c>
      <c r="AN17" s="690">
        <v>363000</v>
      </c>
    </row>
    <row r="18" spans="1:40" ht="40.5">
      <c r="A18" s="688">
        <v>9</v>
      </c>
      <c r="B18" s="691" t="s">
        <v>498</v>
      </c>
      <c r="C18" s="744"/>
      <c r="D18" s="744"/>
      <c r="E18" s="744"/>
      <c r="F18" s="744"/>
      <c r="G18" s="744"/>
      <c r="H18" s="744"/>
      <c r="I18" s="744"/>
      <c r="J18" s="744"/>
      <c r="K18" s="744"/>
      <c r="L18" s="744"/>
      <c r="M18" s="744"/>
      <c r="N18" s="744"/>
      <c r="O18" s="745">
        <f t="shared" si="4"/>
        <v>0</v>
      </c>
      <c r="P18" s="692"/>
      <c r="Q18" s="683">
        <f t="shared" si="3"/>
        <v>343.41</v>
      </c>
      <c r="R18" s="657">
        <f t="shared" si="2"/>
        <v>0</v>
      </c>
      <c r="S18" s="684">
        <v>217.98017139976474</v>
      </c>
      <c r="T18" s="690" t="s">
        <v>517</v>
      </c>
      <c r="U18" s="690">
        <v>2810000</v>
      </c>
      <c r="V18" s="690">
        <v>0</v>
      </c>
      <c r="W18" s="690">
        <v>151000</v>
      </c>
      <c r="X18" s="690">
        <v>0</v>
      </c>
      <c r="Y18" s="690">
        <v>45000</v>
      </c>
      <c r="Z18" s="690">
        <v>120000</v>
      </c>
      <c r="AA18" s="690">
        <v>192410</v>
      </c>
      <c r="AB18" s="690">
        <v>0</v>
      </c>
      <c r="AC18" s="690">
        <v>3318410</v>
      </c>
      <c r="AE18" s="690" t="s">
        <v>563</v>
      </c>
      <c r="AF18" s="690">
        <v>1710000</v>
      </c>
      <c r="AG18" s="690">
        <v>0</v>
      </c>
      <c r="AH18" s="690">
        <v>1240000</v>
      </c>
      <c r="AI18" s="690">
        <v>628000</v>
      </c>
      <c r="AJ18" s="690">
        <v>45000</v>
      </c>
      <c r="AK18" s="690">
        <v>30000</v>
      </c>
      <c r="AL18" s="690">
        <v>32670</v>
      </c>
      <c r="AM18" s="690">
        <v>0</v>
      </c>
      <c r="AN18" s="690">
        <v>3685670</v>
      </c>
    </row>
    <row r="19" spans="1:40" ht="40.5">
      <c r="A19" s="688">
        <v>10</v>
      </c>
      <c r="B19" s="691" t="s">
        <v>884</v>
      </c>
      <c r="C19" s="744"/>
      <c r="D19" s="744"/>
      <c r="E19" s="744"/>
      <c r="F19" s="744"/>
      <c r="G19" s="744"/>
      <c r="H19" s="744"/>
      <c r="I19" s="744"/>
      <c r="J19" s="744"/>
      <c r="K19" s="744"/>
      <c r="L19" s="744"/>
      <c r="M19" s="744"/>
      <c r="N19" s="744"/>
      <c r="O19" s="745">
        <f t="shared" si="4"/>
        <v>0</v>
      </c>
      <c r="P19" s="692"/>
      <c r="Q19" s="683">
        <f t="shared" si="3"/>
        <v>0</v>
      </c>
      <c r="R19" s="657">
        <f t="shared" si="2"/>
        <v>0</v>
      </c>
      <c r="S19" s="684">
        <v>217.98017139976474</v>
      </c>
      <c r="T19" s="690" t="s">
        <v>518</v>
      </c>
      <c r="U19" s="690">
        <v>0</v>
      </c>
      <c r="V19" s="690">
        <v>0</v>
      </c>
      <c r="W19" s="690">
        <v>0</v>
      </c>
      <c r="X19" s="690">
        <v>0</v>
      </c>
      <c r="Y19" s="690">
        <v>0</v>
      </c>
      <c r="Z19" s="690">
        <v>0</v>
      </c>
      <c r="AA19" s="690">
        <v>0</v>
      </c>
      <c r="AB19" s="690">
        <v>0</v>
      </c>
      <c r="AC19" s="690">
        <v>0</v>
      </c>
    </row>
    <row r="20" spans="1:40" ht="40.5">
      <c r="A20" s="688">
        <v>11</v>
      </c>
      <c r="B20" s="691" t="s">
        <v>885</v>
      </c>
      <c r="C20" s="744"/>
      <c r="D20" s="744"/>
      <c r="E20" s="744"/>
      <c r="F20" s="744"/>
      <c r="G20" s="744"/>
      <c r="H20" s="744"/>
      <c r="I20" s="744"/>
      <c r="J20" s="744"/>
      <c r="K20" s="744"/>
      <c r="L20" s="744"/>
      <c r="M20" s="744"/>
      <c r="N20" s="744"/>
      <c r="O20" s="745">
        <f t="shared" si="4"/>
        <v>0</v>
      </c>
      <c r="P20" s="692"/>
      <c r="Q20" s="683">
        <f t="shared" si="3"/>
        <v>130</v>
      </c>
      <c r="R20" s="657">
        <f t="shared" si="2"/>
        <v>0</v>
      </c>
      <c r="S20" s="684">
        <v>217.98017139976474</v>
      </c>
      <c r="T20" s="690" t="s">
        <v>519</v>
      </c>
      <c r="U20" s="690">
        <v>0</v>
      </c>
      <c r="V20" s="690">
        <v>0</v>
      </c>
      <c r="W20" s="690">
        <v>130000</v>
      </c>
      <c r="X20" s="690">
        <v>0</v>
      </c>
      <c r="Y20" s="690">
        <v>45000</v>
      </c>
      <c r="Z20" s="690">
        <v>90000</v>
      </c>
      <c r="AA20" s="690">
        <v>0</v>
      </c>
      <c r="AB20" s="690">
        <v>0</v>
      </c>
      <c r="AC20" s="690">
        <v>265000</v>
      </c>
    </row>
    <row r="21" spans="1:40" ht="40.5">
      <c r="A21" s="688">
        <v>12</v>
      </c>
      <c r="B21" s="691" t="s">
        <v>886</v>
      </c>
      <c r="C21" s="744"/>
      <c r="D21" s="744"/>
      <c r="E21" s="744"/>
      <c r="F21" s="744"/>
      <c r="G21" s="744"/>
      <c r="H21" s="744"/>
      <c r="I21" s="744"/>
      <c r="J21" s="744"/>
      <c r="K21" s="744"/>
      <c r="L21" s="744"/>
      <c r="M21" s="744"/>
      <c r="N21" s="744"/>
      <c r="O21" s="745">
        <f t="shared" si="4"/>
        <v>0</v>
      </c>
      <c r="P21" s="692"/>
      <c r="Q21" s="683">
        <f t="shared" si="3"/>
        <v>236.74</v>
      </c>
      <c r="R21" s="657">
        <f t="shared" si="2"/>
        <v>0</v>
      </c>
      <c r="S21" s="684">
        <v>217.98017139976474</v>
      </c>
      <c r="T21" s="690" t="s">
        <v>520</v>
      </c>
      <c r="U21" s="690">
        <v>0</v>
      </c>
      <c r="V21" s="690">
        <v>0</v>
      </c>
      <c r="W21" s="690">
        <v>29800</v>
      </c>
      <c r="X21" s="690">
        <v>0</v>
      </c>
      <c r="Y21" s="690">
        <v>180000</v>
      </c>
      <c r="Z21" s="690">
        <v>150000</v>
      </c>
      <c r="AA21" s="690">
        <v>206940</v>
      </c>
      <c r="AB21" s="690">
        <v>0</v>
      </c>
      <c r="AC21" s="690">
        <v>566740</v>
      </c>
    </row>
    <row r="22" spans="1:40" ht="40.5">
      <c r="A22" s="688">
        <v>13</v>
      </c>
      <c r="B22" s="691" t="s">
        <v>891</v>
      </c>
      <c r="C22" s="744"/>
      <c r="D22" s="744"/>
      <c r="E22" s="744"/>
      <c r="F22" s="744"/>
      <c r="G22" s="744"/>
      <c r="H22" s="744"/>
      <c r="I22" s="744"/>
      <c r="J22" s="744"/>
      <c r="K22" s="744"/>
      <c r="L22" s="744"/>
      <c r="M22" s="744"/>
      <c r="N22" s="744"/>
      <c r="O22" s="745">
        <f t="shared" si="4"/>
        <v>0</v>
      </c>
      <c r="P22" s="692"/>
      <c r="Q22" s="683">
        <f t="shared" si="3"/>
        <v>368.75</v>
      </c>
      <c r="R22" s="657">
        <f t="shared" si="2"/>
        <v>0</v>
      </c>
      <c r="S22" s="684">
        <v>217.98017139976474</v>
      </c>
      <c r="T22" s="690" t="s">
        <v>521</v>
      </c>
      <c r="U22" s="690">
        <v>0</v>
      </c>
      <c r="V22" s="690">
        <v>0</v>
      </c>
      <c r="W22" s="690">
        <v>17400</v>
      </c>
      <c r="X22" s="690">
        <v>0</v>
      </c>
      <c r="Y22" s="690">
        <v>45000</v>
      </c>
      <c r="Z22" s="690">
        <v>0</v>
      </c>
      <c r="AA22" s="690">
        <v>351350</v>
      </c>
      <c r="AB22" s="690">
        <v>0</v>
      </c>
      <c r="AC22" s="690">
        <v>413750</v>
      </c>
    </row>
    <row r="23" spans="1:40" ht="40.5">
      <c r="A23" s="688">
        <v>14</v>
      </c>
      <c r="B23" s="691" t="s">
        <v>892</v>
      </c>
      <c r="C23" s="744"/>
      <c r="D23" s="744"/>
      <c r="E23" s="744"/>
      <c r="F23" s="744"/>
      <c r="G23" s="744"/>
      <c r="H23" s="744"/>
      <c r="I23" s="744"/>
      <c r="J23" s="744"/>
      <c r="K23" s="744"/>
      <c r="L23" s="744"/>
      <c r="M23" s="744"/>
      <c r="N23" s="744"/>
      <c r="O23" s="745">
        <f t="shared" si="4"/>
        <v>0</v>
      </c>
      <c r="P23" s="692"/>
      <c r="Q23" s="683">
        <f t="shared" si="3"/>
        <v>0</v>
      </c>
      <c r="R23" s="657">
        <f t="shared" si="2"/>
        <v>0</v>
      </c>
      <c r="S23" s="684">
        <v>217.98017139976474</v>
      </c>
      <c r="T23" s="690" t="s">
        <v>522</v>
      </c>
      <c r="U23" s="690">
        <v>0</v>
      </c>
      <c r="V23" s="690">
        <v>0</v>
      </c>
      <c r="W23" s="690">
        <v>0</v>
      </c>
      <c r="X23" s="690">
        <v>0</v>
      </c>
      <c r="Y23" s="690">
        <v>90000</v>
      </c>
      <c r="Z23" s="690">
        <v>60000</v>
      </c>
      <c r="AA23" s="690">
        <v>0</v>
      </c>
      <c r="AB23" s="690">
        <v>0</v>
      </c>
      <c r="AC23" s="690">
        <v>150000</v>
      </c>
    </row>
    <row r="24" spans="1:40" ht="40.5">
      <c r="A24" s="688">
        <v>15</v>
      </c>
      <c r="B24" s="691" t="s">
        <v>893</v>
      </c>
      <c r="C24" s="744"/>
      <c r="D24" s="744"/>
      <c r="E24" s="744"/>
      <c r="F24" s="744"/>
      <c r="G24" s="744"/>
      <c r="H24" s="744"/>
      <c r="I24" s="744"/>
      <c r="J24" s="744"/>
      <c r="K24" s="744"/>
      <c r="L24" s="744"/>
      <c r="M24" s="744"/>
      <c r="N24" s="744"/>
      <c r="O24" s="745">
        <f t="shared" si="4"/>
        <v>0</v>
      </c>
      <c r="P24" s="692"/>
      <c r="Q24" s="683">
        <f t="shared" si="3"/>
        <v>30</v>
      </c>
      <c r="R24" s="657">
        <f t="shared" si="2"/>
        <v>0</v>
      </c>
      <c r="S24" s="684">
        <v>217.98017139976474</v>
      </c>
      <c r="T24" s="690" t="s">
        <v>523</v>
      </c>
      <c r="U24" s="690">
        <v>0</v>
      </c>
      <c r="V24" s="690">
        <v>0</v>
      </c>
      <c r="W24" s="690">
        <v>30000</v>
      </c>
      <c r="X24" s="690">
        <v>0</v>
      </c>
      <c r="Y24" s="690">
        <v>90000</v>
      </c>
      <c r="Z24" s="690">
        <v>90000</v>
      </c>
      <c r="AA24" s="690">
        <v>0</v>
      </c>
      <c r="AB24" s="690">
        <v>0</v>
      </c>
      <c r="AC24" s="690">
        <v>210000</v>
      </c>
    </row>
    <row r="25" spans="1:40" s="693" customFormat="1" ht="40.5">
      <c r="A25" s="688">
        <v>16</v>
      </c>
      <c r="B25" s="691" t="s">
        <v>890</v>
      </c>
      <c r="C25" s="744"/>
      <c r="D25" s="744"/>
      <c r="E25" s="744"/>
      <c r="F25" s="744"/>
      <c r="G25" s="744"/>
      <c r="H25" s="744"/>
      <c r="I25" s="744"/>
      <c r="J25" s="744"/>
      <c r="K25" s="744"/>
      <c r="L25" s="744"/>
      <c r="M25" s="744"/>
      <c r="N25" s="744"/>
      <c r="O25" s="745">
        <f t="shared" si="4"/>
        <v>0</v>
      </c>
      <c r="P25" s="692"/>
      <c r="Q25" s="683">
        <f t="shared" si="3"/>
        <v>506.6</v>
      </c>
      <c r="R25" s="657">
        <f t="shared" si="2"/>
        <v>0</v>
      </c>
      <c r="S25" s="684">
        <v>217.98017139976474</v>
      </c>
      <c r="T25" s="690" t="s">
        <v>524</v>
      </c>
      <c r="U25" s="690">
        <v>0</v>
      </c>
      <c r="V25" s="690">
        <v>0</v>
      </c>
      <c r="W25" s="690">
        <v>266600</v>
      </c>
      <c r="X25" s="690">
        <v>240000</v>
      </c>
      <c r="Y25" s="690">
        <v>135000</v>
      </c>
      <c r="Z25" s="690">
        <v>120000</v>
      </c>
      <c r="AA25" s="690">
        <v>0</v>
      </c>
      <c r="AB25" s="690">
        <v>0</v>
      </c>
      <c r="AC25" s="690">
        <v>761600</v>
      </c>
    </row>
    <row r="26" spans="1:40" ht="17.25">
      <c r="A26" s="688">
        <v>17</v>
      </c>
      <c r="B26" s="691" t="s">
        <v>486</v>
      </c>
      <c r="C26" s="744"/>
      <c r="D26" s="744"/>
      <c r="E26" s="744"/>
      <c r="F26" s="744"/>
      <c r="G26" s="744"/>
      <c r="H26" s="744"/>
      <c r="I26" s="744"/>
      <c r="J26" s="744"/>
      <c r="K26" s="744"/>
      <c r="L26" s="744"/>
      <c r="M26" s="744"/>
      <c r="N26" s="744"/>
      <c r="O26" s="745">
        <f t="shared" si="4"/>
        <v>0</v>
      </c>
      <c r="P26" s="689"/>
      <c r="Q26" s="683">
        <f>+(W26+AA26+X26)/1000</f>
        <v>0</v>
      </c>
      <c r="T26" s="690"/>
      <c r="U26" s="690"/>
      <c r="V26" s="690"/>
      <c r="W26" s="690"/>
      <c r="X26" s="690"/>
      <c r="Y26" s="690"/>
      <c r="Z26" s="690"/>
      <c r="AA26" s="690"/>
      <c r="AB26" s="690"/>
      <c r="AC26" s="690"/>
    </row>
    <row r="27" spans="1:40" ht="17.25">
      <c r="A27" s="688">
        <v>18</v>
      </c>
      <c r="B27" s="691" t="s">
        <v>1980</v>
      </c>
      <c r="C27" s="744"/>
      <c r="D27" s="744"/>
      <c r="E27" s="744"/>
      <c r="F27" s="744"/>
      <c r="G27" s="744"/>
      <c r="H27" s="744"/>
      <c r="I27" s="744"/>
      <c r="J27" s="744"/>
      <c r="K27" s="744"/>
      <c r="L27" s="744"/>
      <c r="M27" s="744"/>
      <c r="N27" s="744"/>
      <c r="O27" s="745">
        <f t="shared" si="4"/>
        <v>0</v>
      </c>
      <c r="P27" s="689"/>
      <c r="Q27" s="683">
        <f>+(W27+AA27+X27)/1000</f>
        <v>0</v>
      </c>
      <c r="T27" s="690"/>
      <c r="U27" s="690"/>
      <c r="V27" s="690"/>
      <c r="W27" s="690"/>
      <c r="X27" s="690"/>
      <c r="Y27" s="690"/>
      <c r="Z27" s="690"/>
      <c r="AA27" s="690"/>
      <c r="AB27" s="690"/>
      <c r="AC27" s="690"/>
    </row>
    <row r="28" spans="1:40" ht="27">
      <c r="A28" s="688">
        <v>19</v>
      </c>
      <c r="B28" s="691" t="s">
        <v>4791</v>
      </c>
      <c r="C28" s="744"/>
      <c r="D28" s="744"/>
      <c r="E28" s="744"/>
      <c r="F28" s="744"/>
      <c r="G28" s="744"/>
      <c r="H28" s="744"/>
      <c r="I28" s="744"/>
      <c r="J28" s="744"/>
      <c r="K28" s="744"/>
      <c r="L28" s="744"/>
      <c r="M28" s="744"/>
      <c r="N28" s="744"/>
      <c r="O28" s="745">
        <f t="shared" si="4"/>
        <v>0</v>
      </c>
      <c r="P28" s="689"/>
      <c r="Q28" s="683">
        <f>+(W28+AA28+X28)/1000</f>
        <v>0</v>
      </c>
      <c r="T28" s="690"/>
      <c r="U28" s="690"/>
      <c r="V28" s="690"/>
      <c r="W28" s="690"/>
      <c r="X28" s="690"/>
      <c r="Y28" s="690"/>
      <c r="Z28" s="690"/>
      <c r="AA28" s="690"/>
      <c r="AB28" s="690"/>
      <c r="AC28" s="690"/>
    </row>
    <row r="29" spans="1:40" ht="40.5">
      <c r="A29" s="688">
        <v>20</v>
      </c>
      <c r="B29" s="691" t="s">
        <v>4792</v>
      </c>
      <c r="C29" s="744"/>
      <c r="D29" s="744"/>
      <c r="E29" s="744"/>
      <c r="F29" s="744"/>
      <c r="G29" s="744"/>
      <c r="H29" s="744"/>
      <c r="I29" s="744"/>
      <c r="J29" s="744"/>
      <c r="K29" s="744"/>
      <c r="L29" s="744"/>
      <c r="M29" s="744"/>
      <c r="N29" s="744"/>
      <c r="O29" s="745">
        <f t="shared" si="4"/>
        <v>0</v>
      </c>
      <c r="P29" s="689"/>
      <c r="Q29" s="683" t="e">
        <f>+(W29+AA29+X29)/1000</f>
        <v>#REF!</v>
      </c>
      <c r="R29" s="657">
        <f>+F29*S29/100</f>
        <v>0</v>
      </c>
      <c r="S29" s="684">
        <v>217.98017139976474</v>
      </c>
      <c r="T29" s="690" t="s">
        <v>474</v>
      </c>
      <c r="U29" s="690" t="e">
        <f>+AF29+AF16+#REF!+#REF!+#REF!+AF17+#REF!</f>
        <v>#REF!</v>
      </c>
      <c r="V29" s="690" t="e">
        <f>+AG29+AG16+#REF!+#REF!+#REF!+AG17+#REF!</f>
        <v>#REF!</v>
      </c>
      <c r="W29" s="690" t="e">
        <f>+AH29+AH16+#REF!+#REF!+#REF!+AH17+#REF!</f>
        <v>#REF!</v>
      </c>
      <c r="X29" s="690" t="e">
        <f>+AI29+AI16+#REF!+#REF!+#REF!+AI17+#REF!</f>
        <v>#REF!</v>
      </c>
      <c r="Y29" s="690" t="e">
        <f>+AJ29+AJ16+#REF!+#REF!+#REF!+AJ17+#REF!</f>
        <v>#REF!</v>
      </c>
      <c r="Z29" s="690" t="e">
        <f>+AK29+AK16+#REF!+#REF!+#REF!+AK17+#REF!</f>
        <v>#REF!</v>
      </c>
      <c r="AA29" s="690" t="e">
        <f>+AL29+AL16+#REF!+#REF!+#REF!+AL17+#REF!</f>
        <v>#REF!</v>
      </c>
      <c r="AB29" s="690" t="e">
        <f>+AM29+AM16+#REF!+#REF!+#REF!+AM17+#REF!</f>
        <v>#REF!</v>
      </c>
      <c r="AC29" s="690" t="e">
        <f>+AN29+AN16+#REF!+#REF!+#REF!+AN17+#REF!</f>
        <v>#REF!</v>
      </c>
      <c r="AE29" s="690" t="s">
        <v>558</v>
      </c>
      <c r="AF29" s="690">
        <v>0</v>
      </c>
      <c r="AG29" s="690">
        <v>0</v>
      </c>
      <c r="AH29" s="690">
        <v>91400</v>
      </c>
      <c r="AI29" s="690">
        <v>0</v>
      </c>
      <c r="AJ29" s="690">
        <v>45000</v>
      </c>
      <c r="AK29" s="690">
        <v>30000</v>
      </c>
      <c r="AL29" s="690">
        <v>0</v>
      </c>
      <c r="AM29" s="690">
        <v>0</v>
      </c>
      <c r="AN29" s="690">
        <v>166400</v>
      </c>
    </row>
    <row r="30" spans="1:40" ht="40.5">
      <c r="A30" s="688">
        <v>21</v>
      </c>
      <c r="B30" s="691" t="s">
        <v>4794</v>
      </c>
      <c r="C30" s="744"/>
      <c r="D30" s="744"/>
      <c r="E30" s="744"/>
      <c r="F30" s="744"/>
      <c r="G30" s="744"/>
      <c r="H30" s="744"/>
      <c r="I30" s="744"/>
      <c r="J30" s="744"/>
      <c r="K30" s="744"/>
      <c r="L30" s="744"/>
      <c r="M30" s="744"/>
      <c r="N30" s="744"/>
      <c r="O30" s="745">
        <f t="shared" si="4"/>
        <v>0</v>
      </c>
      <c r="P30" s="689"/>
      <c r="Q30" s="683" t="e">
        <f>+(W30+AA30+X30)/1000</f>
        <v>#REF!</v>
      </c>
      <c r="R30" s="657">
        <f>+F30*S30/100</f>
        <v>0</v>
      </c>
      <c r="S30" s="684">
        <v>217.98017139976474</v>
      </c>
      <c r="T30" s="690" t="s">
        <v>474</v>
      </c>
      <c r="U30" s="690" t="e">
        <f>+AF30+AF17+#REF!+#REF!+#REF!+AF18+#REF!</f>
        <v>#REF!</v>
      </c>
      <c r="V30" s="690" t="e">
        <f>+AG30+AG17+#REF!+#REF!+#REF!+AG18+#REF!</f>
        <v>#REF!</v>
      </c>
      <c r="W30" s="690" t="e">
        <f>+AH30+AH17+#REF!+#REF!+#REF!+AH18+#REF!</f>
        <v>#REF!</v>
      </c>
      <c r="X30" s="690" t="e">
        <f>+AI30+AI17+#REF!+#REF!+#REF!+AI18+#REF!</f>
        <v>#REF!</v>
      </c>
      <c r="Y30" s="690" t="e">
        <f>+AJ30+AJ17+#REF!+#REF!+#REF!+AJ18+#REF!</f>
        <v>#REF!</v>
      </c>
      <c r="Z30" s="690" t="e">
        <f>+AK30+AK17+#REF!+#REF!+#REF!+AK18+#REF!</f>
        <v>#REF!</v>
      </c>
      <c r="AA30" s="690" t="e">
        <f>+AL30+AL17+#REF!+#REF!+#REF!+AL18+#REF!</f>
        <v>#REF!</v>
      </c>
      <c r="AB30" s="690" t="e">
        <f>+AM30+AM17+#REF!+#REF!+#REF!+AM18+#REF!</f>
        <v>#REF!</v>
      </c>
      <c r="AC30" s="690" t="e">
        <f>+AN30+AN17+#REF!+#REF!+#REF!+AN18+#REF!</f>
        <v>#REF!</v>
      </c>
      <c r="AE30" s="690" t="s">
        <v>558</v>
      </c>
      <c r="AF30" s="690">
        <v>0</v>
      </c>
      <c r="AG30" s="690">
        <v>0</v>
      </c>
      <c r="AH30" s="690">
        <v>91400</v>
      </c>
      <c r="AI30" s="690">
        <v>0</v>
      </c>
      <c r="AJ30" s="690">
        <v>45000</v>
      </c>
      <c r="AK30" s="690">
        <v>30000</v>
      </c>
      <c r="AL30" s="690">
        <v>0</v>
      </c>
      <c r="AM30" s="690">
        <v>0</v>
      </c>
      <c r="AN30" s="690">
        <v>166400</v>
      </c>
    </row>
    <row r="32" spans="1:40" ht="22.5" customHeight="1">
      <c r="B32" s="658" t="s">
        <v>601</v>
      </c>
      <c r="G32" s="658" t="s">
        <v>602</v>
      </c>
      <c r="H32" s="658"/>
    </row>
    <row r="33" ht="20.25" customHeight="1"/>
  </sheetData>
  <mergeCells count="3">
    <mergeCell ref="A1:O1"/>
    <mergeCell ref="A3:O3"/>
    <mergeCell ref="A4:O4"/>
  </mergeCells>
  <conditionalFormatting sqref="O7:Q8 I6:I7 C6:F7 B2:I2 G7:H7 C8:I9 B30 Q30 Q27 Q9:Q25 B5:B25 K8:O8 K9:P9 K2:N2 K6:N7">
    <cfRule type="cellIs" dxfId="30" priority="15" stopIfTrue="1" operator="equal">
      <formula>0</formula>
    </cfRule>
  </conditionalFormatting>
  <conditionalFormatting sqref="B27">
    <cfRule type="cellIs" dxfId="29" priority="11" stopIfTrue="1" operator="equal">
      <formula>0</formula>
    </cfRule>
  </conditionalFormatting>
  <conditionalFormatting sqref="U1">
    <cfRule type="cellIs" dxfId="28" priority="14" stopIfTrue="1" operator="equal">
      <formula>0</formula>
    </cfRule>
  </conditionalFormatting>
  <conditionalFormatting sqref="Z1">
    <cfRule type="cellIs" dxfId="27" priority="13" stopIfTrue="1" operator="equal">
      <formula>0</formula>
    </cfRule>
  </conditionalFormatting>
  <conditionalFormatting sqref="V1">
    <cfRule type="cellIs" dxfId="26" priority="12" stopIfTrue="1" operator="equal">
      <formula>0</formula>
    </cfRule>
  </conditionalFormatting>
  <conditionalFormatting sqref="X1">
    <cfRule type="cellIs" dxfId="25" priority="7" stopIfTrue="1" operator="equal">
      <formula>0</formula>
    </cfRule>
  </conditionalFormatting>
  <conditionalFormatting sqref="AB1">
    <cfRule type="cellIs" dxfId="24" priority="10" stopIfTrue="1" operator="equal">
      <formula>0</formula>
    </cfRule>
  </conditionalFormatting>
  <conditionalFormatting sqref="W1">
    <cfRule type="cellIs" dxfId="23" priority="9" stopIfTrue="1" operator="equal">
      <formula>0</formula>
    </cfRule>
  </conditionalFormatting>
  <conditionalFormatting sqref="AA1">
    <cfRule type="cellIs" dxfId="22" priority="8" stopIfTrue="1" operator="equal">
      <formula>0</formula>
    </cfRule>
  </conditionalFormatting>
  <conditionalFormatting sqref="Q26">
    <cfRule type="cellIs" dxfId="21" priority="6" stopIfTrue="1" operator="equal">
      <formula>0</formula>
    </cfRule>
  </conditionalFormatting>
  <conditionalFormatting sqref="B26">
    <cfRule type="cellIs" dxfId="20" priority="5" stopIfTrue="1" operator="equal">
      <formula>0</formula>
    </cfRule>
  </conditionalFormatting>
  <conditionalFormatting sqref="B29 Q29">
    <cfRule type="cellIs" dxfId="19" priority="4" stopIfTrue="1" operator="equal">
      <formula>0</formula>
    </cfRule>
  </conditionalFormatting>
  <conditionalFormatting sqref="Q28">
    <cfRule type="cellIs" dxfId="18" priority="3" stopIfTrue="1" operator="equal">
      <formula>0</formula>
    </cfRule>
  </conditionalFormatting>
  <conditionalFormatting sqref="B28">
    <cfRule type="cellIs" dxfId="17" priority="2" stopIfTrue="1" operator="equal">
      <formula>0</formula>
    </cfRule>
  </conditionalFormatting>
  <conditionalFormatting sqref="J2 J6:J9">
    <cfRule type="cellIs" dxfId="16" priority="1" stopIfTrue="1" operator="equal">
      <formula>0</formula>
    </cfRule>
  </conditionalFormatting>
  <printOptions horizontalCentered="1"/>
  <pageMargins left="0.11811023622047245" right="0.11811023622047245" top="0.74803149606299213" bottom="0.35433070866141736" header="0.31496062992125984" footer="0.31496062992125984"/>
  <pageSetup paperSize="9" scale="65" orientation="landscape" r:id="rId1"/>
  <rowBreaks count="1" manualBreakCount="1">
    <brk id="30" max="10"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8" tint="0.79998168889431442"/>
  </sheetPr>
  <dimension ref="A1:P2169"/>
  <sheetViews>
    <sheetView tabSelected="1" topLeftCell="B7" zoomScaleNormal="100" workbookViewId="0">
      <pane xSplit="3" ySplit="3" topLeftCell="G73" activePane="bottomRight" state="frozen"/>
      <selection activeCell="B7" sqref="B7"/>
      <selection pane="topRight" activeCell="E7" sqref="E7"/>
      <selection pane="bottomLeft" activeCell="B10" sqref="B10"/>
      <selection pane="bottomRight" activeCell="G86" sqref="G86"/>
    </sheetView>
  </sheetViews>
  <sheetFormatPr defaultRowHeight="13.5"/>
  <cols>
    <col min="1" max="1" width="9.140625" style="20"/>
    <col min="2" max="2" width="9.42578125" style="20" customWidth="1"/>
    <col min="3" max="3" width="6.7109375" style="16" customWidth="1"/>
    <col min="4" max="4" width="36.140625" style="187" customWidth="1"/>
    <col min="5" max="5" width="14.42578125" style="887" customWidth="1"/>
    <col min="6" max="6" width="14.28515625" style="887" customWidth="1"/>
    <col min="7" max="7" width="17.7109375" style="887" customWidth="1"/>
    <col min="8" max="8" width="12.7109375" style="887" hidden="1" customWidth="1"/>
    <col min="9" max="9" width="14.140625" style="887" hidden="1" customWidth="1"/>
    <col min="10" max="10" width="39.140625" style="887" hidden="1" customWidth="1"/>
    <col min="11" max="11" width="15.28515625" style="887" customWidth="1"/>
    <col min="12" max="12" width="16" style="887" customWidth="1"/>
    <col min="13" max="13" width="13.7109375" style="887" bestFit="1" customWidth="1"/>
    <col min="14" max="15" width="13.7109375" style="884" bestFit="1" customWidth="1"/>
    <col min="16" max="16384" width="9.140625" style="5"/>
  </cols>
  <sheetData>
    <row r="1" spans="1:15" ht="21.75" customHeight="1">
      <c r="A1" s="31"/>
      <c r="J1" s="888" t="s">
        <v>34</v>
      </c>
      <c r="K1" s="2216" t="s">
        <v>917</v>
      </c>
      <c r="L1" s="2216"/>
    </row>
    <row r="2" spans="1:15" s="31" customFormat="1" ht="23.25" customHeight="1" thickBot="1">
      <c r="A2" s="2218" t="s">
        <v>739</v>
      </c>
      <c r="B2" s="2218"/>
      <c r="C2" s="2218"/>
      <c r="D2" s="2218"/>
      <c r="E2" s="2218"/>
      <c r="F2" s="2218"/>
      <c r="G2" s="2218"/>
      <c r="H2" s="2218"/>
      <c r="I2" s="889"/>
      <c r="J2" s="888" t="s">
        <v>28</v>
      </c>
      <c r="K2" s="2222" t="s">
        <v>918</v>
      </c>
      <c r="L2" s="2222"/>
      <c r="M2" s="891"/>
      <c r="N2" s="931"/>
      <c r="O2" s="931"/>
    </row>
    <row r="3" spans="1:15" s="514" customFormat="1" ht="23.25" customHeight="1">
      <c r="A3" s="542" t="s">
        <v>433</v>
      </c>
      <c r="B3" s="1030" t="s">
        <v>638</v>
      </c>
      <c r="C3" s="513"/>
      <c r="D3" s="2219"/>
      <c r="E3" s="2219"/>
      <c r="F3" s="2219"/>
      <c r="G3" s="2219"/>
      <c r="H3" s="2219"/>
      <c r="I3" s="2219"/>
      <c r="J3" s="892"/>
      <c r="K3" s="2223" t="s">
        <v>8060</v>
      </c>
      <c r="L3" s="2223"/>
      <c r="M3" s="932"/>
      <c r="N3" s="932"/>
      <c r="O3" s="932"/>
    </row>
    <row r="4" spans="1:15" s="514" customFormat="1" ht="16.5">
      <c r="A4" s="239" t="s">
        <v>434</v>
      </c>
      <c r="B4" s="1031" t="s">
        <v>638</v>
      </c>
      <c r="C4" s="513"/>
      <c r="D4" s="518"/>
      <c r="E4" s="893"/>
      <c r="F4" s="893"/>
      <c r="G4" s="893"/>
      <c r="H4" s="893"/>
      <c r="I4" s="893"/>
      <c r="J4" s="892"/>
      <c r="K4" s="2223" t="s">
        <v>8061</v>
      </c>
      <c r="L4" s="2223"/>
      <c r="M4" s="932"/>
      <c r="N4" s="932"/>
      <c r="O4" s="932"/>
    </row>
    <row r="5" spans="1:15" s="31" customFormat="1" ht="14.25">
      <c r="A5" s="239" t="s">
        <v>435</v>
      </c>
      <c r="B5" s="1031" t="s">
        <v>639</v>
      </c>
      <c r="C5" s="48"/>
      <c r="D5" s="6"/>
      <c r="E5" s="889"/>
      <c r="F5" s="889"/>
      <c r="G5" s="889"/>
      <c r="H5" s="889"/>
      <c r="I5" s="889"/>
      <c r="J5" s="889"/>
      <c r="K5" s="890"/>
      <c r="L5" s="890"/>
      <c r="M5" s="891"/>
      <c r="N5" s="931"/>
      <c r="O5" s="931"/>
    </row>
    <row r="6" spans="1:15" s="16" customFormat="1">
      <c r="A6" s="2217"/>
      <c r="B6" s="2217"/>
      <c r="C6" s="271"/>
      <c r="D6" s="312"/>
      <c r="E6" s="890"/>
      <c r="F6" s="890"/>
      <c r="G6" s="894"/>
      <c r="H6" s="895" t="s">
        <v>369</v>
      </c>
      <c r="I6" s="896"/>
      <c r="J6" s="894"/>
      <c r="K6" s="890"/>
      <c r="L6" s="890"/>
      <c r="M6" s="933"/>
      <c r="N6" s="894"/>
      <c r="O6" s="894"/>
    </row>
    <row r="7" spans="1:15" s="16" customFormat="1">
      <c r="A7" s="2196" t="s">
        <v>436</v>
      </c>
      <c r="B7" s="2196"/>
      <c r="C7" s="2224"/>
      <c r="D7" s="2225"/>
      <c r="E7" s="52" t="s">
        <v>1788</v>
      </c>
      <c r="F7" s="52" t="s">
        <v>1978</v>
      </c>
      <c r="G7" s="62" t="s">
        <v>4788</v>
      </c>
      <c r="H7" s="62"/>
      <c r="I7" s="62"/>
      <c r="J7" s="14"/>
      <c r="K7" s="54" t="s">
        <v>5829</v>
      </c>
      <c r="L7" s="54" t="s">
        <v>7094</v>
      </c>
      <c r="M7" s="933"/>
      <c r="N7" s="894"/>
      <c r="O7" s="894"/>
    </row>
    <row r="8" spans="1:15" s="16" customFormat="1" ht="76.5">
      <c r="A8" s="526" t="s">
        <v>437</v>
      </c>
      <c r="B8" s="1132" t="s">
        <v>438</v>
      </c>
      <c r="C8" s="482" t="s">
        <v>35</v>
      </c>
      <c r="D8" s="482" t="s">
        <v>387</v>
      </c>
      <c r="E8" s="14" t="s">
        <v>389</v>
      </c>
      <c r="F8" s="66" t="s">
        <v>30</v>
      </c>
      <c r="G8" s="14" t="s">
        <v>31</v>
      </c>
      <c r="H8" s="14" t="s">
        <v>7095</v>
      </c>
      <c r="I8" s="1040" t="s">
        <v>7096</v>
      </c>
      <c r="J8" s="14" t="s">
        <v>7097</v>
      </c>
      <c r="K8" s="14" t="s">
        <v>31</v>
      </c>
      <c r="L8" s="14" t="s">
        <v>31</v>
      </c>
      <c r="M8" s="933"/>
      <c r="N8" s="894"/>
      <c r="O8" s="894"/>
    </row>
    <row r="9" spans="1:15" s="256" customFormat="1">
      <c r="A9" s="537">
        <v>1</v>
      </c>
      <c r="B9" s="537">
        <v>2</v>
      </c>
      <c r="C9" s="512">
        <v>3</v>
      </c>
      <c r="D9" s="512">
        <v>4</v>
      </c>
      <c r="E9" s="897">
        <v>5</v>
      </c>
      <c r="F9" s="897">
        <v>6</v>
      </c>
      <c r="G9" s="897">
        <v>7</v>
      </c>
      <c r="H9" s="897">
        <v>8</v>
      </c>
      <c r="I9" s="897">
        <v>9</v>
      </c>
      <c r="J9" s="897">
        <v>10</v>
      </c>
      <c r="K9" s="897">
        <v>11</v>
      </c>
      <c r="L9" s="897">
        <v>12</v>
      </c>
      <c r="M9" s="926"/>
      <c r="N9" s="926"/>
      <c r="O9" s="926"/>
    </row>
    <row r="10" spans="1:15" s="171" customFormat="1" ht="14.25" customHeight="1">
      <c r="A10" s="2207" t="s">
        <v>636</v>
      </c>
      <c r="B10" s="2220"/>
      <c r="C10" s="527"/>
      <c r="D10" s="262" t="s">
        <v>278</v>
      </c>
      <c r="E10" s="737">
        <f t="shared" ref="E10:L10" si="0">+E90+E170+E250+E330+E410+E490+E570+E650+E730+E810+E890+E970+E1050+E1130+E1210+E1290+E1370+E1450+E1530+E1610+E1930+E1690+E1770+E1850+E2010+E2090</f>
        <v>2972</v>
      </c>
      <c r="F10" s="737">
        <f t="shared" si="0"/>
        <v>2972</v>
      </c>
      <c r="G10" s="737">
        <f t="shared" si="0"/>
        <v>2972</v>
      </c>
      <c r="H10" s="737">
        <f>+H90+H170+H250+H330+H410+H490+H570+H650+H730+H810+H890+H970+H1050+H1130+H1210+H1290+H1370+H1450+H1530+H1610+H1930+H1690+H1770+H1850+H2010+H2090</f>
        <v>1075</v>
      </c>
      <c r="I10" s="737">
        <f t="shared" si="0"/>
        <v>1075</v>
      </c>
      <c r="J10" s="737">
        <f t="shared" si="0"/>
        <v>1075</v>
      </c>
      <c r="K10" s="737">
        <f t="shared" si="0"/>
        <v>2972</v>
      </c>
      <c r="L10" s="737">
        <f t="shared" si="0"/>
        <v>2972</v>
      </c>
      <c r="M10" s="738"/>
      <c r="N10" s="738"/>
      <c r="O10" s="738"/>
    </row>
    <row r="11" spans="1:15" s="171" customFormat="1" ht="13.5" customHeight="1">
      <c r="A11" s="2208"/>
      <c r="B11" s="2221"/>
      <c r="C11" s="528"/>
      <c r="D11" s="263"/>
      <c r="E11" s="737"/>
      <c r="F11" s="737"/>
      <c r="G11" s="737"/>
      <c r="H11" s="736">
        <f>+G11-F11</f>
        <v>0</v>
      </c>
      <c r="I11" s="736">
        <f>G11-E11</f>
        <v>0</v>
      </c>
      <c r="J11" s="736"/>
      <c r="K11" s="737"/>
      <c r="L11" s="737"/>
      <c r="M11" s="738"/>
      <c r="N11" s="738"/>
      <c r="O11" s="738"/>
    </row>
    <row r="12" spans="1:15" s="171" customFormat="1" ht="14.25" customHeight="1">
      <c r="A12" s="2208"/>
      <c r="B12" s="2221"/>
      <c r="C12" s="528"/>
      <c r="D12" s="264" t="s">
        <v>32</v>
      </c>
      <c r="E12" s="737">
        <f>+E92+E172+E252+E332+E412+E492+E572+E652+E732+E812+E892+E972+E1052+E1132+E1212+E1292+E1372+E1452+E1532++E1612+E1772+E1852+E1932+E1692+E2012+E2092</f>
        <v>34</v>
      </c>
      <c r="F12" s="737">
        <f>+F92+F172+F252+F332+F412+F492+F572+F652+F732+F812+F892+F972+F1052+F1132+F1212+F1292+F1372+F1452+F1532++F1612+F1772+F1852+F1932+F1692+F2012+F2092</f>
        <v>6</v>
      </c>
      <c r="G12" s="737">
        <f>+G92+G172+G252+G332+G412+G492+G572+G652+G732+G812+G892+G972+G1052+G1132+G1212+G1292+G1372+G1452+G1532++G1612+G1772+G1852+G1932+G1692+G2012+G2092</f>
        <v>10</v>
      </c>
      <c r="H12" s="736">
        <f>+G12-F12</f>
        <v>4</v>
      </c>
      <c r="I12" s="736">
        <f>G12-E12</f>
        <v>-24</v>
      </c>
      <c r="J12" s="736"/>
      <c r="K12" s="737">
        <f t="shared" ref="K12:L12" si="1">+K92+K172+K252+K332+K412+K492+K572+K652+K732+K812+K892+K972+K1052+K1132+K1212+K1292+K1372+K1452+K1532++K1612+K1772+K1852+K1932+K1692+K2012+K2092</f>
        <v>10</v>
      </c>
      <c r="L12" s="737">
        <f t="shared" si="1"/>
        <v>10</v>
      </c>
      <c r="M12" s="738"/>
      <c r="N12" s="738"/>
      <c r="O12" s="738"/>
    </row>
    <row r="13" spans="1:15" s="257" customFormat="1" ht="14.25" customHeight="1">
      <c r="A13" s="2208"/>
      <c r="B13" s="2221"/>
      <c r="C13" s="528"/>
      <c r="D13" s="263"/>
      <c r="E13" s="736"/>
      <c r="F13" s="736"/>
      <c r="G13" s="736"/>
      <c r="H13" s="736">
        <f>+G13-F13</f>
        <v>0</v>
      </c>
      <c r="I13" s="736">
        <f>G13-E13</f>
        <v>0</v>
      </c>
      <c r="J13" s="736"/>
      <c r="K13" s="736"/>
      <c r="L13" s="736"/>
      <c r="M13" s="934"/>
      <c r="N13" s="934"/>
      <c r="O13" s="934"/>
    </row>
    <row r="14" spans="1:15" s="256" customFormat="1" ht="14.25" customHeight="1">
      <c r="A14" s="2208"/>
      <c r="B14" s="2221"/>
      <c r="C14" s="529"/>
      <c r="D14" s="272" t="s">
        <v>33</v>
      </c>
      <c r="E14" s="898">
        <f>+E16+E80</f>
        <v>18554834.43</v>
      </c>
      <c r="F14" s="898">
        <f>+F16+F80</f>
        <v>17154123</v>
      </c>
      <c r="G14" s="898">
        <f>+G16+G80</f>
        <v>18898069.717215002</v>
      </c>
      <c r="H14" s="898">
        <f>+G14-F14</f>
        <v>1743946.7172150016</v>
      </c>
      <c r="I14" s="898">
        <f>G14-E14</f>
        <v>343235.28721500188</v>
      </c>
      <c r="J14" s="898"/>
      <c r="K14" s="898">
        <f>+K16+K80</f>
        <v>18610551.758214999</v>
      </c>
      <c r="L14" s="898">
        <f>+L16+L80</f>
        <v>18771106.693964999</v>
      </c>
      <c r="M14" s="926">
        <f>+M94+M174+M254+M334+M414+M494+M574+M654+M734+M814+M894+M974+M1054+M1134+M1214+M1294+M1374+M1454+M1934+M1534+M1694+M2014+M2094</f>
        <v>2811087.1130370847</v>
      </c>
      <c r="N14" s="926">
        <f>+N94+N174+N254+N334+N414+N494+N574+N654+N734+N814+N894+N974+N1054+N1134+N1214+N1294+N1374+N1454+N1934+N1534+N1694+N2014+N2094</f>
        <v>6634894.317740839</v>
      </c>
      <c r="O14" s="926">
        <f>+O94+O174+O254+O334+O414+O494+O574+O654+O734+O814+O894+O974+O1054+O1134+O1214+O1294+O1374+O1454+O1934+O1534+O1694+O2014+O2094</f>
        <v>10458701.522444591</v>
      </c>
    </row>
    <row r="15" spans="1:15" s="256" customFormat="1" ht="14.25" customHeight="1">
      <c r="A15" s="2208"/>
      <c r="B15" s="2221"/>
      <c r="C15" s="530"/>
      <c r="D15" s="17" t="s">
        <v>388</v>
      </c>
      <c r="E15" s="736"/>
      <c r="F15" s="736"/>
      <c r="G15" s="736"/>
      <c r="H15" s="886"/>
      <c r="I15" s="886"/>
      <c r="J15" s="736"/>
      <c r="K15" s="736"/>
      <c r="L15" s="736"/>
      <c r="M15" s="926"/>
      <c r="N15" s="926"/>
      <c r="O15" s="926"/>
    </row>
    <row r="16" spans="1:15" s="256" customFormat="1" ht="13.5" customHeight="1">
      <c r="A16" s="2208"/>
      <c r="B16" s="2221"/>
      <c r="C16" s="531"/>
      <c r="D16" s="265" t="s">
        <v>36</v>
      </c>
      <c r="E16" s="898">
        <f>E18+SUM(E24:E79)-E24-E29-E37-E51-E55-E72</f>
        <v>17975279.550000001</v>
      </c>
      <c r="F16" s="898">
        <f>F18+SUM(F24:F79)-F24-F29-F37-F51-F55-F72</f>
        <v>16818566.399999999</v>
      </c>
      <c r="G16" s="898">
        <f>G18+SUM(G24:G79)-G24-G29-G37-G51-G55-G72</f>
        <v>18557222.017215002</v>
      </c>
      <c r="H16" s="898">
        <f>+G16-F16</f>
        <v>1738655.6172150038</v>
      </c>
      <c r="I16" s="898">
        <f t="shared" ref="I16:I47" si="2">G16-E16</f>
        <v>581942.46721500158</v>
      </c>
      <c r="J16" s="898"/>
      <c r="K16" s="898">
        <f>K18+SUM(K24:K79)-K24-K29-K37-K51-K55-K72</f>
        <v>18610551.758214999</v>
      </c>
      <c r="L16" s="898">
        <f>L18+SUM(L24:L79)-L24-L29-L37-L51-L55-L72</f>
        <v>18771106.693964999</v>
      </c>
      <c r="M16" s="926"/>
      <c r="N16" s="926"/>
      <c r="O16" s="926"/>
    </row>
    <row r="17" spans="1:15" s="256" customFormat="1" ht="13.5" customHeight="1">
      <c r="A17" s="2208"/>
      <c r="B17" s="2221"/>
      <c r="C17" s="527"/>
      <c r="D17" s="263" t="s">
        <v>72</v>
      </c>
      <c r="E17" s="737"/>
      <c r="F17" s="737"/>
      <c r="G17" s="736"/>
      <c r="H17" s="736">
        <f t="shared" ref="H17:H80" si="3">+G17-F17</f>
        <v>0</v>
      </c>
      <c r="I17" s="737">
        <f t="shared" si="2"/>
        <v>0</v>
      </c>
      <c r="J17" s="737"/>
      <c r="K17" s="737"/>
      <c r="L17" s="737"/>
      <c r="M17" s="926"/>
      <c r="N17" s="926"/>
      <c r="O17" s="926"/>
    </row>
    <row r="18" spans="1:15" s="256" customFormat="1" ht="14.25">
      <c r="A18" s="2208"/>
      <c r="B18" s="2221"/>
      <c r="C18" s="532"/>
      <c r="D18" s="483" t="s">
        <v>470</v>
      </c>
      <c r="E18" s="899">
        <f>SUM(E20:E22)</f>
        <v>15321430.075999998</v>
      </c>
      <c r="F18" s="899">
        <f>SUM(F20:F22)</f>
        <v>14408740.1</v>
      </c>
      <c r="G18" s="899">
        <f>SUM(G20:G22)</f>
        <v>15358387.700000001</v>
      </c>
      <c r="H18" s="899">
        <f t="shared" si="3"/>
        <v>949647.60000000149</v>
      </c>
      <c r="I18" s="899">
        <f t="shared" si="2"/>
        <v>36957.624000003561</v>
      </c>
      <c r="J18" s="899"/>
      <c r="K18" s="899">
        <f>SUM(K20:K22)</f>
        <v>15448097.499999998</v>
      </c>
      <c r="L18" s="899">
        <f>SUM(L20:L22)</f>
        <v>15586526.499999998</v>
      </c>
      <c r="M18" s="926">
        <f>+G18/G10/12</f>
        <v>430.64119840735754</v>
      </c>
      <c r="N18" s="926"/>
      <c r="O18" s="926"/>
    </row>
    <row r="19" spans="1:15" s="256" customFormat="1">
      <c r="A19" s="540"/>
      <c r="B19" s="538"/>
      <c r="C19" s="527"/>
      <c r="D19" s="263" t="s">
        <v>72</v>
      </c>
      <c r="E19" s="737"/>
      <c r="F19" s="737"/>
      <c r="G19" s="736"/>
      <c r="H19" s="736">
        <f t="shared" si="3"/>
        <v>0</v>
      </c>
      <c r="I19" s="737">
        <f t="shared" si="2"/>
        <v>0</v>
      </c>
      <c r="J19" s="737"/>
      <c r="K19" s="737"/>
      <c r="L19" s="737"/>
      <c r="M19" s="926"/>
      <c r="N19" s="926"/>
      <c r="O19" s="926"/>
    </row>
    <row r="20" spans="1:15" s="256" customFormat="1" ht="121.5">
      <c r="A20" s="540"/>
      <c r="B20" s="538"/>
      <c r="C20" s="533" t="s">
        <v>270</v>
      </c>
      <c r="D20" s="266" t="s">
        <v>37</v>
      </c>
      <c r="E20" s="737">
        <f t="shared" ref="E20:G22" si="4">+E100+E180+E260+E340+E420+E500+E580+E660+E740+E820+E900+E980+E1060+E1140+E1220+E1300+E1380+E1460+E1540+E1940+E1700+E1620+E1780+E1860+E2020+E2100</f>
        <v>14139816.875999998</v>
      </c>
      <c r="F20" s="737">
        <f t="shared" si="4"/>
        <v>13319991.199999999</v>
      </c>
      <c r="G20" s="737">
        <f t="shared" si="4"/>
        <v>14242801.700000001</v>
      </c>
      <c r="H20" s="737">
        <f t="shared" si="3"/>
        <v>922810.50000000186</v>
      </c>
      <c r="I20" s="737">
        <f t="shared" si="2"/>
        <v>102984.82400000282</v>
      </c>
      <c r="J20" s="737" t="s">
        <v>951</v>
      </c>
      <c r="K20" s="737">
        <f t="shared" ref="K20:L22" si="5">+K100+K180+K260+K340+K420+K500+K580+K660+K740+K820+K900+K980+K1060+K1140+K1220+K1300+K1380+K1460+K1540+K1940+K1700+K1620+K1780+K1860+K2020+K2100</f>
        <v>14318243.099999998</v>
      </c>
      <c r="L20" s="737">
        <f t="shared" si="5"/>
        <v>14446894.399999999</v>
      </c>
      <c r="M20" s="926"/>
      <c r="N20" s="733"/>
      <c r="O20" s="926"/>
    </row>
    <row r="21" spans="1:15" s="258" customFormat="1" ht="108">
      <c r="A21" s="540"/>
      <c r="B21" s="538"/>
      <c r="C21" s="533" t="s">
        <v>271</v>
      </c>
      <c r="D21" s="267" t="s">
        <v>38</v>
      </c>
      <c r="E21" s="737">
        <f t="shared" si="4"/>
        <v>725062.10000000009</v>
      </c>
      <c r="F21" s="737">
        <f t="shared" si="4"/>
        <v>627176.4</v>
      </c>
      <c r="G21" s="737">
        <f t="shared" si="4"/>
        <v>651723.6</v>
      </c>
      <c r="H21" s="737">
        <f t="shared" si="3"/>
        <v>24547.199999999953</v>
      </c>
      <c r="I21" s="737">
        <f t="shared" si="2"/>
        <v>-73338.500000000116</v>
      </c>
      <c r="J21" s="1354" t="s">
        <v>953</v>
      </c>
      <c r="K21" s="737">
        <f t="shared" si="5"/>
        <v>658712.59999999986</v>
      </c>
      <c r="L21" s="737">
        <f t="shared" si="5"/>
        <v>659564.59999999986</v>
      </c>
      <c r="M21" s="733"/>
      <c r="N21" s="733"/>
      <c r="O21" s="733"/>
    </row>
    <row r="22" spans="1:15" s="258" customFormat="1" ht="94.5">
      <c r="A22" s="540"/>
      <c r="B22" s="538"/>
      <c r="C22" s="533" t="s">
        <v>272</v>
      </c>
      <c r="D22" s="267" t="s">
        <v>39</v>
      </c>
      <c r="E22" s="737">
        <f t="shared" si="4"/>
        <v>456551.10000000009</v>
      </c>
      <c r="F22" s="737">
        <f t="shared" si="4"/>
        <v>461572.49999999988</v>
      </c>
      <c r="G22" s="737">
        <f t="shared" si="4"/>
        <v>463862.39999999991</v>
      </c>
      <c r="H22" s="737">
        <f t="shared" si="3"/>
        <v>2289.9000000000233</v>
      </c>
      <c r="I22" s="737">
        <f t="shared" si="2"/>
        <v>7311.2999999998137</v>
      </c>
      <c r="J22" s="737" t="s">
        <v>952</v>
      </c>
      <c r="K22" s="737">
        <f t="shared" si="5"/>
        <v>471141.79999999987</v>
      </c>
      <c r="L22" s="737">
        <f t="shared" si="5"/>
        <v>480067.50000000012</v>
      </c>
      <c r="M22" s="733"/>
      <c r="N22" s="733"/>
      <c r="O22" s="733"/>
    </row>
    <row r="23" spans="1:15" s="258" customFormat="1" ht="14.25">
      <c r="A23" s="540"/>
      <c r="B23" s="538"/>
      <c r="C23" s="534"/>
      <c r="D23" s="484"/>
      <c r="E23" s="739"/>
      <c r="F23" s="739"/>
      <c r="G23" s="739"/>
      <c r="H23" s="739"/>
      <c r="I23" s="739"/>
      <c r="J23" s="739"/>
      <c r="K23" s="739"/>
      <c r="L23" s="739"/>
      <c r="M23" s="733"/>
      <c r="N23" s="733"/>
      <c r="O23" s="733"/>
    </row>
    <row r="24" spans="1:15" s="258" customFormat="1" ht="121.5">
      <c r="A24" s="540"/>
      <c r="B24" s="538"/>
      <c r="C24" s="535">
        <v>4212</v>
      </c>
      <c r="D24" s="483" t="s">
        <v>40</v>
      </c>
      <c r="E24" s="899">
        <f>E26+E27+E28</f>
        <v>291734.52</v>
      </c>
      <c r="F24" s="899">
        <f>F26+F27+F28</f>
        <v>386233.59999999998</v>
      </c>
      <c r="G24" s="899">
        <f>G26+G27+G28</f>
        <v>375364.6</v>
      </c>
      <c r="H24" s="899">
        <f t="shared" si="3"/>
        <v>-10869</v>
      </c>
      <c r="I24" s="899">
        <f t="shared" si="2"/>
        <v>83630.079999999958</v>
      </c>
      <c r="J24" s="899" t="s">
        <v>913</v>
      </c>
      <c r="K24" s="899">
        <f>K26+K27+K28</f>
        <v>375364.6</v>
      </c>
      <c r="L24" s="899">
        <f>L26+L27+L28</f>
        <v>375364.6</v>
      </c>
      <c r="M24" s="733"/>
      <c r="N24" s="733"/>
      <c r="O24" s="733"/>
    </row>
    <row r="25" spans="1:15" s="258" customFormat="1">
      <c r="A25" s="540"/>
      <c r="B25" s="538"/>
      <c r="C25" s="533"/>
      <c r="D25" s="263" t="s">
        <v>72</v>
      </c>
      <c r="E25" s="735"/>
      <c r="F25" s="735"/>
      <c r="G25" s="735"/>
      <c r="H25" s="735">
        <f t="shared" si="3"/>
        <v>0</v>
      </c>
      <c r="I25" s="735">
        <f t="shared" si="2"/>
        <v>0</v>
      </c>
      <c r="J25" s="735"/>
      <c r="K25" s="735"/>
      <c r="L25" s="735"/>
      <c r="M25" s="733"/>
      <c r="N25" s="733"/>
      <c r="O25" s="733"/>
    </row>
    <row r="26" spans="1:15" s="258" customFormat="1">
      <c r="A26" s="540"/>
      <c r="B26" s="538"/>
      <c r="C26" s="533"/>
      <c r="D26" s="263" t="s">
        <v>40</v>
      </c>
      <c r="E26" s="737">
        <f t="shared" ref="E26:G28" si="6">+E106+E186+E266+E346+E426+E506+E586+E666+E746+E826+E906+E986+E1066+E1146+E1226+E1306+E1386+E1466+E1546+E1946+E1706+E1626+E1786+E1866+E2026+E2106</f>
        <v>173205.63</v>
      </c>
      <c r="F26" s="737">
        <f t="shared" si="6"/>
        <v>228488.4</v>
      </c>
      <c r="G26" s="737">
        <f t="shared" si="6"/>
        <v>217619.20000000001</v>
      </c>
      <c r="H26" s="735">
        <f t="shared" si="3"/>
        <v>-10869.199999999983</v>
      </c>
      <c r="I26" s="735">
        <f t="shared" si="2"/>
        <v>44413.570000000007</v>
      </c>
      <c r="J26" s="735"/>
      <c r="K26" s="737">
        <f t="shared" ref="K26:L28" si="7">+K106+K186+K266+K346+K426+K506+K586+K666+K746+K826+K906+K986+K1066+K1146+K1226+K1306+K1386+K1466+K1546+K1946+K1706+K1626+K1786+K1866+K2026+K2106</f>
        <v>217619.20000000001</v>
      </c>
      <c r="L26" s="737">
        <f t="shared" si="7"/>
        <v>217619.20000000001</v>
      </c>
      <c r="M26" s="733"/>
      <c r="N26" s="733"/>
      <c r="O26" s="733"/>
    </row>
    <row r="27" spans="1:15" s="258" customFormat="1" ht="27">
      <c r="A27" s="540"/>
      <c r="B27" s="538"/>
      <c r="C27" s="533"/>
      <c r="D27" s="263" t="s">
        <v>279</v>
      </c>
      <c r="E27" s="737">
        <f t="shared" si="6"/>
        <v>0</v>
      </c>
      <c r="F27" s="737">
        <f t="shared" si="6"/>
        <v>0</v>
      </c>
      <c r="G27" s="737">
        <f t="shared" si="6"/>
        <v>0</v>
      </c>
      <c r="H27" s="735">
        <f t="shared" si="3"/>
        <v>0</v>
      </c>
      <c r="I27" s="735">
        <f t="shared" si="2"/>
        <v>0</v>
      </c>
      <c r="J27" s="735"/>
      <c r="K27" s="737">
        <f t="shared" si="7"/>
        <v>0</v>
      </c>
      <c r="L27" s="737">
        <f t="shared" si="7"/>
        <v>0</v>
      </c>
      <c r="M27" s="733"/>
      <c r="N27" s="733"/>
      <c r="O27" s="733"/>
    </row>
    <row r="28" spans="1:15" s="258" customFormat="1">
      <c r="A28" s="540"/>
      <c r="B28" s="538"/>
      <c r="C28" s="533"/>
      <c r="D28" s="263" t="s">
        <v>390</v>
      </c>
      <c r="E28" s="737">
        <f t="shared" si="6"/>
        <v>118528.88999999998</v>
      </c>
      <c r="F28" s="737">
        <f t="shared" si="6"/>
        <v>157745.19999999998</v>
      </c>
      <c r="G28" s="737">
        <f t="shared" si="6"/>
        <v>157745.4</v>
      </c>
      <c r="H28" s="735">
        <f t="shared" si="3"/>
        <v>0.20000000001164153</v>
      </c>
      <c r="I28" s="735">
        <f t="shared" si="2"/>
        <v>39216.510000000009</v>
      </c>
      <c r="J28" s="735"/>
      <c r="K28" s="737">
        <f t="shared" si="7"/>
        <v>157745.4</v>
      </c>
      <c r="L28" s="737">
        <f t="shared" si="7"/>
        <v>157745.4</v>
      </c>
      <c r="M28" s="733"/>
      <c r="N28" s="733"/>
      <c r="O28" s="733"/>
    </row>
    <row r="29" spans="1:15" s="258" customFormat="1" ht="135">
      <c r="A29" s="540"/>
      <c r="B29" s="538"/>
      <c r="C29" s="535">
        <v>4213</v>
      </c>
      <c r="D29" s="483" t="s">
        <v>41</v>
      </c>
      <c r="E29" s="899">
        <f>E31+E32</f>
        <v>13617.732999999998</v>
      </c>
      <c r="F29" s="899">
        <f>F31+F32</f>
        <v>36612.400000000001</v>
      </c>
      <c r="G29" s="899">
        <f>G31+G32</f>
        <v>36314.6</v>
      </c>
      <c r="H29" s="899">
        <f t="shared" si="3"/>
        <v>-297.80000000000291</v>
      </c>
      <c r="I29" s="899">
        <f t="shared" si="2"/>
        <v>22696.866999999998</v>
      </c>
      <c r="J29" s="899" t="s">
        <v>912</v>
      </c>
      <c r="K29" s="899">
        <f>K31+K32</f>
        <v>36314.6</v>
      </c>
      <c r="L29" s="899">
        <f>L31+L32</f>
        <v>36314.6</v>
      </c>
      <c r="M29" s="733"/>
      <c r="N29" s="733"/>
      <c r="O29" s="733"/>
    </row>
    <row r="30" spans="1:15" s="258" customFormat="1">
      <c r="A30" s="540"/>
      <c r="B30" s="538"/>
      <c r="C30" s="533"/>
      <c r="D30" s="263" t="s">
        <v>72</v>
      </c>
      <c r="E30" s="735"/>
      <c r="F30" s="735"/>
      <c r="G30" s="735"/>
      <c r="H30" s="735">
        <f t="shared" si="3"/>
        <v>0</v>
      </c>
      <c r="I30" s="735">
        <f t="shared" si="2"/>
        <v>0</v>
      </c>
      <c r="J30" s="735"/>
      <c r="K30" s="735"/>
      <c r="L30" s="735"/>
      <c r="M30" s="733"/>
      <c r="N30" s="733"/>
      <c r="O30" s="733"/>
    </row>
    <row r="31" spans="1:15" s="258" customFormat="1" ht="27">
      <c r="A31" s="540"/>
      <c r="B31" s="538"/>
      <c r="C31" s="533"/>
      <c r="D31" s="269" t="s">
        <v>42</v>
      </c>
      <c r="E31" s="737">
        <f t="shared" ref="E31:G36" si="8">+E111+E191+E271+E351+E431+E511+E591+E671+E751+E831+E911+E991+E1071+E1151+E1231+E1311+E1391+E1471+E1551+E1951+E1711+E1631+E1791+E1871+E2031+E2111</f>
        <v>13617.732999999998</v>
      </c>
      <c r="F31" s="737">
        <f t="shared" si="8"/>
        <v>30764.3</v>
      </c>
      <c r="G31" s="737">
        <f t="shared" si="8"/>
        <v>30574.5</v>
      </c>
      <c r="H31" s="735">
        <f t="shared" si="3"/>
        <v>-189.79999999999927</v>
      </c>
      <c r="I31" s="735">
        <f t="shared" si="2"/>
        <v>16956.767</v>
      </c>
      <c r="J31" s="735"/>
      <c r="K31" s="737">
        <f t="shared" ref="K31:L36" si="9">+K111+K191+K271+K351+K431+K511+K591+K671+K751+K831+K911+K991+K1071+K1151+K1231+K1311+K1391+K1471+K1551+K1951+K1711+K1631+K1791+K1871+K2031+K2111</f>
        <v>30574.5</v>
      </c>
      <c r="L31" s="737">
        <f t="shared" si="9"/>
        <v>30574.5</v>
      </c>
      <c r="M31" s="733"/>
      <c r="N31" s="733"/>
      <c r="O31" s="733"/>
    </row>
    <row r="32" spans="1:15" s="258" customFormat="1" ht="81">
      <c r="A32" s="540"/>
      <c r="B32" s="538"/>
      <c r="C32" s="533"/>
      <c r="D32" s="269" t="s">
        <v>273</v>
      </c>
      <c r="E32" s="737">
        <f t="shared" si="8"/>
        <v>0</v>
      </c>
      <c r="F32" s="737">
        <f t="shared" si="8"/>
        <v>5848.1</v>
      </c>
      <c r="G32" s="737">
        <f t="shared" si="8"/>
        <v>5740.1</v>
      </c>
      <c r="H32" s="735">
        <f t="shared" si="3"/>
        <v>-108</v>
      </c>
      <c r="I32" s="735">
        <f t="shared" si="2"/>
        <v>5740.1</v>
      </c>
      <c r="J32" s="735" t="s">
        <v>907</v>
      </c>
      <c r="K32" s="737">
        <f t="shared" si="9"/>
        <v>5740.1</v>
      </c>
      <c r="L32" s="737">
        <f t="shared" si="9"/>
        <v>5740.1</v>
      </c>
      <c r="M32" s="733"/>
      <c r="N32" s="733"/>
      <c r="O32" s="733"/>
    </row>
    <row r="33" spans="1:15" s="258" customFormat="1" ht="40.5">
      <c r="A33" s="540"/>
      <c r="B33" s="538"/>
      <c r="C33" s="533">
        <v>4214</v>
      </c>
      <c r="D33" s="268" t="s">
        <v>43</v>
      </c>
      <c r="E33" s="737">
        <f t="shared" si="8"/>
        <v>1177994.4600000002</v>
      </c>
      <c r="F33" s="737">
        <f t="shared" si="8"/>
        <v>696879.1</v>
      </c>
      <c r="G33" s="737">
        <f t="shared" si="8"/>
        <v>1358760.6</v>
      </c>
      <c r="H33" s="735">
        <f t="shared" si="3"/>
        <v>661881.50000000012</v>
      </c>
      <c r="I33" s="735">
        <f t="shared" si="2"/>
        <v>180766.1399999999</v>
      </c>
      <c r="J33" s="735" t="s">
        <v>954</v>
      </c>
      <c r="K33" s="737">
        <f t="shared" si="9"/>
        <v>1358760.6</v>
      </c>
      <c r="L33" s="737">
        <f t="shared" si="9"/>
        <v>1358760.6</v>
      </c>
      <c r="M33" s="733"/>
      <c r="N33" s="926"/>
      <c r="O33" s="733"/>
    </row>
    <row r="34" spans="1:15" s="256" customFormat="1" ht="27">
      <c r="A34" s="540"/>
      <c r="B34" s="538"/>
      <c r="C34" s="533">
        <v>4215</v>
      </c>
      <c r="D34" s="268" t="s">
        <v>44</v>
      </c>
      <c r="E34" s="737">
        <f t="shared" si="8"/>
        <v>537</v>
      </c>
      <c r="F34" s="737">
        <f t="shared" si="8"/>
        <v>400</v>
      </c>
      <c r="G34" s="737">
        <f t="shared" si="8"/>
        <v>470</v>
      </c>
      <c r="H34" s="735">
        <f t="shared" si="3"/>
        <v>70</v>
      </c>
      <c r="I34" s="735">
        <f t="shared" si="2"/>
        <v>-67</v>
      </c>
      <c r="J34" s="735" t="s">
        <v>7146</v>
      </c>
      <c r="K34" s="737">
        <f t="shared" si="9"/>
        <v>470</v>
      </c>
      <c r="L34" s="737">
        <f t="shared" si="9"/>
        <v>470</v>
      </c>
      <c r="M34" s="926"/>
      <c r="N34" s="738"/>
      <c r="O34" s="926"/>
    </row>
    <row r="35" spans="1:15" s="171" customFormat="1" ht="28.5">
      <c r="A35" s="540"/>
      <c r="B35" s="538"/>
      <c r="C35" s="533">
        <v>4216</v>
      </c>
      <c r="D35" s="268" t="s">
        <v>45</v>
      </c>
      <c r="E35" s="737">
        <f t="shared" si="8"/>
        <v>0</v>
      </c>
      <c r="F35" s="737">
        <f t="shared" si="8"/>
        <v>0</v>
      </c>
      <c r="G35" s="737">
        <f t="shared" si="8"/>
        <v>0</v>
      </c>
      <c r="H35" s="735">
        <f t="shared" si="3"/>
        <v>0</v>
      </c>
      <c r="I35" s="735">
        <f t="shared" si="2"/>
        <v>0</v>
      </c>
      <c r="J35" s="735"/>
      <c r="K35" s="737">
        <f t="shared" si="9"/>
        <v>0</v>
      </c>
      <c r="L35" s="737">
        <f t="shared" si="9"/>
        <v>0</v>
      </c>
      <c r="M35" s="738"/>
      <c r="N35" s="738"/>
      <c r="O35" s="738"/>
    </row>
    <row r="36" spans="1:15" s="171" customFormat="1" ht="14.25">
      <c r="A36" s="540"/>
      <c r="B36" s="538"/>
      <c r="C36" s="533">
        <v>4217</v>
      </c>
      <c r="D36" s="268" t="s">
        <v>46</v>
      </c>
      <c r="E36" s="737">
        <f t="shared" si="8"/>
        <v>0</v>
      </c>
      <c r="F36" s="737">
        <f t="shared" si="8"/>
        <v>0</v>
      </c>
      <c r="G36" s="737">
        <f t="shared" si="8"/>
        <v>0</v>
      </c>
      <c r="H36" s="735">
        <f t="shared" si="3"/>
        <v>0</v>
      </c>
      <c r="I36" s="735">
        <f t="shared" si="2"/>
        <v>0</v>
      </c>
      <c r="J36" s="735"/>
      <c r="K36" s="737">
        <f t="shared" si="9"/>
        <v>0</v>
      </c>
      <c r="L36" s="737">
        <f t="shared" si="9"/>
        <v>0</v>
      </c>
      <c r="M36" s="738"/>
      <c r="N36" s="738"/>
      <c r="O36" s="738"/>
    </row>
    <row r="37" spans="1:15" s="171" customFormat="1" ht="54">
      <c r="A37" s="540"/>
      <c r="B37" s="538"/>
      <c r="C37" s="535"/>
      <c r="D37" s="483" t="s">
        <v>414</v>
      </c>
      <c r="E37" s="899">
        <f>E39+E40</f>
        <v>9017.61</v>
      </c>
      <c r="F37" s="899">
        <f>F39+F40</f>
        <v>37618.1</v>
      </c>
      <c r="G37" s="899">
        <f>G39+G40</f>
        <v>47138.543615007999</v>
      </c>
      <c r="H37" s="899">
        <f t="shared" si="3"/>
        <v>9520.4436150080001</v>
      </c>
      <c r="I37" s="899">
        <f t="shared" si="2"/>
        <v>38120.933615007998</v>
      </c>
      <c r="J37" s="899" t="s">
        <v>908</v>
      </c>
      <c r="K37" s="899">
        <f>K39+K40</f>
        <v>47138.543615007999</v>
      </c>
      <c r="L37" s="899">
        <f>L39+L40</f>
        <v>47138.543615007999</v>
      </c>
      <c r="M37" s="738"/>
      <c r="N37" s="738"/>
      <c r="O37" s="738"/>
    </row>
    <row r="38" spans="1:15" s="171" customFormat="1">
      <c r="A38" s="540"/>
      <c r="B38" s="538"/>
      <c r="C38" s="533"/>
      <c r="D38" s="263" t="s">
        <v>72</v>
      </c>
      <c r="E38" s="736"/>
      <c r="F38" s="736"/>
      <c r="G38" s="736"/>
      <c r="H38" s="736">
        <f t="shared" si="3"/>
        <v>0</v>
      </c>
      <c r="I38" s="736">
        <f t="shared" si="2"/>
        <v>0</v>
      </c>
      <c r="J38" s="736"/>
      <c r="K38" s="736"/>
      <c r="L38" s="736"/>
      <c r="M38" s="738"/>
      <c r="N38" s="738"/>
      <c r="O38" s="738"/>
    </row>
    <row r="39" spans="1:15" s="171" customFormat="1">
      <c r="A39" s="540"/>
      <c r="B39" s="538"/>
      <c r="C39" s="533">
        <v>4221</v>
      </c>
      <c r="D39" s="263" t="s">
        <v>47</v>
      </c>
      <c r="E39" s="737">
        <f t="shared" ref="E39:G50" si="10">+E119+E199+E279+E359+E439+E519+E599+E679+E759+E839+E919+E999+E1079+E1159+E1239+E1319+E1399+E1479+E1559+E1959+E1719+E1639+E1799+E1879+E2039+E2119</f>
        <v>5275.1</v>
      </c>
      <c r="F39" s="737">
        <f t="shared" si="10"/>
        <v>32618.1</v>
      </c>
      <c r="G39" s="737">
        <f t="shared" si="10"/>
        <v>32138.5</v>
      </c>
      <c r="H39" s="736">
        <f t="shared" si="3"/>
        <v>-479.59999999999854</v>
      </c>
      <c r="I39" s="736">
        <f t="shared" si="2"/>
        <v>26863.4</v>
      </c>
      <c r="J39" s="736"/>
      <c r="K39" s="737">
        <f t="shared" ref="K39:L50" si="11">+K119+K199+K279+K359+K439+K519+K599+K679+K759+K839+K919+K999+K1079+K1159+K1239+K1319+K1399+K1479+K1559+K1959+K1719+K1639+K1799+K1879+K2039+K2119</f>
        <v>32138.5</v>
      </c>
      <c r="L39" s="737">
        <f t="shared" si="11"/>
        <v>32138.5</v>
      </c>
      <c r="M39" s="738"/>
      <c r="N39" s="738"/>
      <c r="O39" s="738"/>
    </row>
    <row r="40" spans="1:15" s="171" customFormat="1" ht="27">
      <c r="A40" s="540"/>
      <c r="B40" s="538"/>
      <c r="C40" s="533">
        <v>4222</v>
      </c>
      <c r="D40" s="263" t="s">
        <v>48</v>
      </c>
      <c r="E40" s="737">
        <f t="shared" si="10"/>
        <v>3742.51</v>
      </c>
      <c r="F40" s="737">
        <f t="shared" si="10"/>
        <v>5000</v>
      </c>
      <c r="G40" s="737">
        <f t="shared" si="10"/>
        <v>15000.043615008</v>
      </c>
      <c r="H40" s="736">
        <f t="shared" si="3"/>
        <v>10000.043615008</v>
      </c>
      <c r="I40" s="736">
        <f t="shared" si="2"/>
        <v>11257.533615008</v>
      </c>
      <c r="J40" s="736"/>
      <c r="K40" s="737">
        <f t="shared" si="11"/>
        <v>15000.043615008</v>
      </c>
      <c r="L40" s="737">
        <f t="shared" si="11"/>
        <v>15000.043615008</v>
      </c>
      <c r="M40" s="738"/>
      <c r="N40" s="733"/>
      <c r="O40" s="738"/>
    </row>
    <row r="41" spans="1:15" s="258" customFormat="1" ht="121.5">
      <c r="A41" s="540"/>
      <c r="B41" s="538"/>
      <c r="C41" s="533">
        <v>4231</v>
      </c>
      <c r="D41" s="264" t="s">
        <v>49</v>
      </c>
      <c r="E41" s="737">
        <f t="shared" si="10"/>
        <v>73987.650000000009</v>
      </c>
      <c r="F41" s="737">
        <f t="shared" si="10"/>
        <v>83059.199999999997</v>
      </c>
      <c r="G41" s="737">
        <f t="shared" si="10"/>
        <v>101965</v>
      </c>
      <c r="H41" s="736">
        <f t="shared" si="3"/>
        <v>18905.800000000003</v>
      </c>
      <c r="I41" s="736">
        <f t="shared" si="2"/>
        <v>27977.349999999991</v>
      </c>
      <c r="J41" s="736" t="s">
        <v>7145</v>
      </c>
      <c r="K41" s="737">
        <f t="shared" si="11"/>
        <v>101965</v>
      </c>
      <c r="L41" s="737">
        <f t="shared" si="11"/>
        <v>101965</v>
      </c>
      <c r="M41" s="733"/>
      <c r="N41" s="733"/>
      <c r="O41" s="733"/>
    </row>
    <row r="42" spans="1:15" s="258" customFormat="1" ht="40.5">
      <c r="A42" s="540"/>
      <c r="B42" s="538"/>
      <c r="C42" s="533">
        <v>4232</v>
      </c>
      <c r="D42" s="264" t="s">
        <v>50</v>
      </c>
      <c r="E42" s="737">
        <f t="shared" si="10"/>
        <v>44448.3</v>
      </c>
      <c r="F42" s="737">
        <f t="shared" si="10"/>
        <v>83593.2</v>
      </c>
      <c r="G42" s="737">
        <f t="shared" si="10"/>
        <v>109420.8</v>
      </c>
      <c r="H42" s="736">
        <f t="shared" si="3"/>
        <v>25827.600000000006</v>
      </c>
      <c r="I42" s="736">
        <f t="shared" si="2"/>
        <v>64972.5</v>
      </c>
      <c r="J42" s="908" t="s">
        <v>956</v>
      </c>
      <c r="K42" s="737">
        <f t="shared" si="11"/>
        <v>109420.8</v>
      </c>
      <c r="L42" s="737">
        <f t="shared" si="11"/>
        <v>109420.8</v>
      </c>
      <c r="M42" s="733"/>
      <c r="N42" s="733"/>
      <c r="O42" s="733"/>
    </row>
    <row r="43" spans="1:15" s="258" customFormat="1" ht="28.5">
      <c r="A43" s="540"/>
      <c r="B43" s="538"/>
      <c r="C43" s="533">
        <v>4233</v>
      </c>
      <c r="D43" s="264" t="s">
        <v>380</v>
      </c>
      <c r="E43" s="737">
        <f t="shared" si="10"/>
        <v>0</v>
      </c>
      <c r="F43" s="737">
        <f t="shared" si="10"/>
        <v>0</v>
      </c>
      <c r="G43" s="737">
        <f t="shared" si="10"/>
        <v>0</v>
      </c>
      <c r="H43" s="736">
        <f t="shared" si="3"/>
        <v>0</v>
      </c>
      <c r="I43" s="736">
        <f t="shared" si="2"/>
        <v>0</v>
      </c>
      <c r="J43" s="900"/>
      <c r="K43" s="737">
        <f t="shared" si="11"/>
        <v>0</v>
      </c>
      <c r="L43" s="737">
        <f t="shared" si="11"/>
        <v>0</v>
      </c>
      <c r="M43" s="733"/>
      <c r="N43" s="733"/>
      <c r="O43" s="733"/>
    </row>
    <row r="44" spans="1:15" s="258" customFormat="1" ht="108">
      <c r="A44" s="540"/>
      <c r="B44" s="538"/>
      <c r="C44" s="533">
        <v>4234</v>
      </c>
      <c r="D44" s="264" t="s">
        <v>51</v>
      </c>
      <c r="E44" s="737">
        <f t="shared" si="10"/>
        <v>8735.2900000000009</v>
      </c>
      <c r="F44" s="737">
        <f t="shared" si="10"/>
        <v>17795.899999999998</v>
      </c>
      <c r="G44" s="737">
        <f t="shared" si="10"/>
        <v>9827.4500000000007</v>
      </c>
      <c r="H44" s="735">
        <f t="shared" si="3"/>
        <v>-7968.4499999999971</v>
      </c>
      <c r="I44" s="735">
        <f t="shared" si="2"/>
        <v>1092.1599999999999</v>
      </c>
      <c r="J44" s="735" t="s">
        <v>955</v>
      </c>
      <c r="K44" s="737">
        <f t="shared" si="11"/>
        <v>9827.4500000000007</v>
      </c>
      <c r="L44" s="737">
        <f t="shared" si="11"/>
        <v>9827.4500000000007</v>
      </c>
      <c r="M44" s="733"/>
      <c r="N44" s="926"/>
      <c r="O44" s="733"/>
    </row>
    <row r="45" spans="1:15" s="256" customFormat="1" ht="135">
      <c r="A45" s="540"/>
      <c r="B45" s="538"/>
      <c r="C45" s="533">
        <v>4235</v>
      </c>
      <c r="D45" s="264" t="s">
        <v>52</v>
      </c>
      <c r="E45" s="737">
        <f t="shared" si="10"/>
        <v>18227.400000000001</v>
      </c>
      <c r="F45" s="737">
        <f t="shared" si="10"/>
        <v>29749</v>
      </c>
      <c r="G45" s="737">
        <f t="shared" si="10"/>
        <v>43650</v>
      </c>
      <c r="H45" s="735">
        <f t="shared" si="3"/>
        <v>13901</v>
      </c>
      <c r="I45" s="735">
        <f t="shared" si="2"/>
        <v>25422.6</v>
      </c>
      <c r="J45" s="736" t="s">
        <v>957</v>
      </c>
      <c r="K45" s="737">
        <f t="shared" si="11"/>
        <v>43650</v>
      </c>
      <c r="L45" s="737">
        <f t="shared" si="11"/>
        <v>43650</v>
      </c>
      <c r="M45" s="926"/>
      <c r="N45" s="733"/>
      <c r="O45" s="926"/>
    </row>
    <row r="46" spans="1:15" s="258" customFormat="1" ht="28.5">
      <c r="A46" s="540"/>
      <c r="B46" s="538"/>
      <c r="C46" s="533">
        <v>4236</v>
      </c>
      <c r="D46" s="264" t="s">
        <v>53</v>
      </c>
      <c r="E46" s="737">
        <f t="shared" si="10"/>
        <v>0</v>
      </c>
      <c r="F46" s="737">
        <f t="shared" si="10"/>
        <v>0</v>
      </c>
      <c r="G46" s="737">
        <f t="shared" si="10"/>
        <v>0</v>
      </c>
      <c r="H46" s="735">
        <f t="shared" si="3"/>
        <v>0</v>
      </c>
      <c r="I46" s="735">
        <f t="shared" si="2"/>
        <v>0</v>
      </c>
      <c r="J46" s="735"/>
      <c r="K46" s="737">
        <f t="shared" si="11"/>
        <v>0</v>
      </c>
      <c r="L46" s="737">
        <f t="shared" si="11"/>
        <v>0</v>
      </c>
      <c r="M46" s="733"/>
      <c r="N46" s="926"/>
      <c r="O46" s="733"/>
    </row>
    <row r="47" spans="1:15" s="256" customFormat="1" ht="121.5">
      <c r="A47" s="540"/>
      <c r="B47" s="538"/>
      <c r="C47" s="533">
        <v>4237</v>
      </c>
      <c r="D47" s="264" t="s">
        <v>54</v>
      </c>
      <c r="E47" s="737">
        <f t="shared" si="10"/>
        <v>9895.3100000000013</v>
      </c>
      <c r="F47" s="737">
        <f t="shared" si="10"/>
        <v>2000</v>
      </c>
      <c r="G47" s="737">
        <f t="shared" si="10"/>
        <v>10500</v>
      </c>
      <c r="H47" s="735">
        <f t="shared" si="3"/>
        <v>8500</v>
      </c>
      <c r="I47" s="735">
        <f t="shared" si="2"/>
        <v>604.68999999999869</v>
      </c>
      <c r="J47" s="735" t="s">
        <v>963</v>
      </c>
      <c r="K47" s="737">
        <f t="shared" si="11"/>
        <v>10500</v>
      </c>
      <c r="L47" s="737">
        <f t="shared" si="11"/>
        <v>10500</v>
      </c>
      <c r="M47" s="926"/>
      <c r="N47" s="926"/>
      <c r="O47" s="926"/>
    </row>
    <row r="48" spans="1:15" s="256" customFormat="1" ht="175.5">
      <c r="A48" s="540"/>
      <c r="B48" s="538"/>
      <c r="C48" s="533">
        <v>4239</v>
      </c>
      <c r="D48" s="262" t="s">
        <v>55</v>
      </c>
      <c r="E48" s="737">
        <f t="shared" si="10"/>
        <v>17935.740000000002</v>
      </c>
      <c r="F48" s="737">
        <f t="shared" si="10"/>
        <v>49525.4</v>
      </c>
      <c r="G48" s="737">
        <f t="shared" si="10"/>
        <v>54508.877999999997</v>
      </c>
      <c r="H48" s="737">
        <f t="shared" si="3"/>
        <v>4983.4779999999955</v>
      </c>
      <c r="I48" s="737">
        <f t="shared" ref="I48:I79" si="12">G48-E48</f>
        <v>36573.137999999992</v>
      </c>
      <c r="J48" s="737" t="s">
        <v>914</v>
      </c>
      <c r="K48" s="737">
        <f t="shared" si="11"/>
        <v>54508.877999999997</v>
      </c>
      <c r="L48" s="737">
        <f t="shared" si="11"/>
        <v>54508.877999999997</v>
      </c>
      <c r="M48" s="926"/>
      <c r="N48" s="926"/>
      <c r="O48" s="926"/>
    </row>
    <row r="49" spans="1:16" s="256" customFormat="1" ht="297">
      <c r="A49" s="540"/>
      <c r="B49" s="538"/>
      <c r="C49" s="533">
        <v>4241</v>
      </c>
      <c r="D49" s="264" t="s">
        <v>56</v>
      </c>
      <c r="E49" s="737">
        <f t="shared" si="10"/>
        <v>36423.230000000003</v>
      </c>
      <c r="F49" s="737">
        <f t="shared" si="10"/>
        <v>22358.9</v>
      </c>
      <c r="G49" s="737">
        <f t="shared" si="10"/>
        <v>52358.9</v>
      </c>
      <c r="H49" s="735">
        <f t="shared" si="3"/>
        <v>30000</v>
      </c>
      <c r="I49" s="735">
        <f t="shared" si="12"/>
        <v>15935.669999999998</v>
      </c>
      <c r="J49" s="735" t="s">
        <v>958</v>
      </c>
      <c r="K49" s="737">
        <f t="shared" si="11"/>
        <v>22358.9</v>
      </c>
      <c r="L49" s="737">
        <f t="shared" si="11"/>
        <v>22358.9</v>
      </c>
      <c r="M49" s="926"/>
      <c r="N49" s="926"/>
      <c r="O49" s="926"/>
    </row>
    <row r="50" spans="1:16" s="256" customFormat="1" ht="54">
      <c r="A50" s="540"/>
      <c r="B50" s="538"/>
      <c r="C50" s="533">
        <v>4251</v>
      </c>
      <c r="D50" s="262" t="s">
        <v>57</v>
      </c>
      <c r="E50" s="737">
        <f t="shared" si="10"/>
        <v>451515.39999999997</v>
      </c>
      <c r="F50" s="737">
        <f t="shared" si="10"/>
        <v>69630.3</v>
      </c>
      <c r="G50" s="737">
        <f t="shared" si="10"/>
        <v>68622.152000000002</v>
      </c>
      <c r="H50" s="737">
        <f t="shared" si="3"/>
        <v>-1008.148000000001</v>
      </c>
      <c r="I50" s="737">
        <f t="shared" si="12"/>
        <v>-382893.24799999996</v>
      </c>
      <c r="J50" s="737" t="s">
        <v>959</v>
      </c>
      <c r="K50" s="737">
        <f t="shared" si="11"/>
        <v>68622.152000000002</v>
      </c>
      <c r="L50" s="737">
        <f t="shared" si="11"/>
        <v>68622.152000000002</v>
      </c>
      <c r="M50" s="926"/>
      <c r="N50" s="926"/>
      <c r="O50" s="926"/>
    </row>
    <row r="51" spans="1:16" s="256" customFormat="1" ht="28.5">
      <c r="A51" s="540"/>
      <c r="B51" s="538"/>
      <c r="C51" s="535">
        <v>4252</v>
      </c>
      <c r="D51" s="483" t="s">
        <v>58</v>
      </c>
      <c r="E51" s="899">
        <f>E53+E54</f>
        <v>8763.9</v>
      </c>
      <c r="F51" s="899">
        <f>F53+F54</f>
        <v>11400</v>
      </c>
      <c r="G51" s="899">
        <f>G53+G54</f>
        <v>12250</v>
      </c>
      <c r="H51" s="899">
        <f t="shared" si="3"/>
        <v>850</v>
      </c>
      <c r="I51" s="899">
        <f t="shared" si="12"/>
        <v>3486.1000000000004</v>
      </c>
      <c r="J51" s="899"/>
      <c r="K51" s="899">
        <f>K53+K54</f>
        <v>12250</v>
      </c>
      <c r="L51" s="899">
        <f>L53+L54</f>
        <v>12250</v>
      </c>
      <c r="M51" s="926"/>
      <c r="N51" s="926"/>
      <c r="O51" s="926"/>
    </row>
    <row r="52" spans="1:16" s="256" customFormat="1">
      <c r="A52" s="540"/>
      <c r="B52" s="538"/>
      <c r="C52" s="533"/>
      <c r="D52" s="263" t="s">
        <v>72</v>
      </c>
      <c r="E52" s="737"/>
      <c r="F52" s="737"/>
      <c r="G52" s="737"/>
      <c r="H52" s="737">
        <f t="shared" si="3"/>
        <v>0</v>
      </c>
      <c r="I52" s="737">
        <f t="shared" si="12"/>
        <v>0</v>
      </c>
      <c r="J52" s="737"/>
      <c r="K52" s="737"/>
      <c r="L52" s="737"/>
      <c r="M52" s="926"/>
      <c r="N52" s="733"/>
      <c r="O52" s="926"/>
    </row>
    <row r="53" spans="1:16" s="258" customFormat="1" ht="40.5">
      <c r="A53" s="540"/>
      <c r="B53" s="538"/>
      <c r="C53" s="533"/>
      <c r="D53" s="270" t="s">
        <v>59</v>
      </c>
      <c r="E53" s="737">
        <f t="shared" ref="E53:G54" si="13">+E133+E213+E293+E373+E453+E533+E613+E693+E773+E853+E933+E1013+E1093+E1173+E1253+E1333+E1413+E1493+E1573+E1973+E1733+E1653+E1813+E1893+E2053+E2133</f>
        <v>5159.3999999999996</v>
      </c>
      <c r="F53" s="737">
        <f t="shared" si="13"/>
        <v>1500</v>
      </c>
      <c r="G53" s="737">
        <f t="shared" si="13"/>
        <v>2350</v>
      </c>
      <c r="H53" s="737">
        <f t="shared" si="3"/>
        <v>850</v>
      </c>
      <c r="I53" s="737">
        <f t="shared" si="12"/>
        <v>-2809.3999999999996</v>
      </c>
      <c r="J53" s="737" t="s">
        <v>909</v>
      </c>
      <c r="K53" s="737">
        <f>+K133+K213+K293+K373+K453+K533+K613+K693+K773+K853+K933+K1013+K1093+K1173+K1253+K1333+K1413+K1493+K1573+K1973+K1733+K1653+K1813+K1893+K2053+K2133</f>
        <v>2350</v>
      </c>
      <c r="L53" s="737">
        <f>+L133+L213+L293+L373+L453+L533+L613+L693+L773+L853+L933+L1013+L1093+L1173+L1253+L1333+L1413+L1493+L1573+L1973+L1733+L1653+L1813+L1893+L2053+L2133</f>
        <v>2350</v>
      </c>
      <c r="M53" s="733"/>
      <c r="N53" s="733"/>
      <c r="O53" s="733"/>
    </row>
    <row r="54" spans="1:16" s="258" customFormat="1" ht="121.5">
      <c r="A54" s="540"/>
      <c r="B54" s="538"/>
      <c r="C54" s="533"/>
      <c r="D54" s="270" t="s">
        <v>60</v>
      </c>
      <c r="E54" s="737">
        <f t="shared" si="13"/>
        <v>3604.5</v>
      </c>
      <c r="F54" s="737">
        <f t="shared" si="13"/>
        <v>9900</v>
      </c>
      <c r="G54" s="737">
        <f t="shared" si="13"/>
        <v>9900</v>
      </c>
      <c r="H54" s="737">
        <f t="shared" si="3"/>
        <v>0</v>
      </c>
      <c r="I54" s="737">
        <f t="shared" si="12"/>
        <v>6295.5</v>
      </c>
      <c r="J54" s="737" t="s">
        <v>910</v>
      </c>
      <c r="K54" s="737">
        <f>+K134+K214+K294+K374+K454+K534+K614+K694+K774+K854+K934+K1014+K1094+K1174+K1254+K1334+K1414+K1494+K1574+K1974+K1734+K1654+K1814+K1894+K2054+K2134</f>
        <v>9900</v>
      </c>
      <c r="L54" s="737">
        <f>+L134+L214+L294+L374+L454+L534+L614+L694+L774+L854+L934+L1014+L1094+L1174+L1254+L1334+L1414+L1494+L1574+L1974+L1734+L1654+L1814+L1894+L2054+L2134</f>
        <v>9900</v>
      </c>
      <c r="M54" s="733"/>
      <c r="N54" s="733"/>
      <c r="O54" s="733"/>
    </row>
    <row r="55" spans="1:16" s="258" customFormat="1" ht="14.25">
      <c r="A55" s="540"/>
      <c r="B55" s="538"/>
      <c r="C55" s="535">
        <v>4261</v>
      </c>
      <c r="D55" s="483" t="s">
        <v>61</v>
      </c>
      <c r="E55" s="899">
        <f>E57+E58</f>
        <v>293925</v>
      </c>
      <c r="F55" s="899">
        <f>F57+F58</f>
        <v>341631.4</v>
      </c>
      <c r="G55" s="899">
        <f>G57+G58</f>
        <v>300699.7</v>
      </c>
      <c r="H55" s="899">
        <f t="shared" si="3"/>
        <v>-40931.700000000012</v>
      </c>
      <c r="I55" s="899">
        <f t="shared" si="12"/>
        <v>6774.7000000000116</v>
      </c>
      <c r="J55" s="899"/>
      <c r="K55" s="899">
        <f>K57+K58</f>
        <v>299957.24100000004</v>
      </c>
      <c r="L55" s="899">
        <f>L57+L58</f>
        <v>318935.07675000001</v>
      </c>
      <c r="M55" s="733"/>
      <c r="N55" s="733">
        <f>+G55-F55</f>
        <v>-40931.700000000012</v>
      </c>
      <c r="O55" s="733">
        <f>+K55-E55</f>
        <v>6032.2410000000382</v>
      </c>
      <c r="P55" s="733">
        <f>+L55-E55</f>
        <v>25010.076750000007</v>
      </c>
    </row>
    <row r="56" spans="1:16" s="258" customFormat="1">
      <c r="A56" s="540"/>
      <c r="B56" s="538"/>
      <c r="C56" s="533"/>
      <c r="D56" s="263" t="s">
        <v>72</v>
      </c>
      <c r="E56" s="735"/>
      <c r="F56" s="735"/>
      <c r="G56" s="735"/>
      <c r="H56" s="735"/>
      <c r="I56" s="735"/>
      <c r="J56" s="735"/>
      <c r="K56" s="737"/>
      <c r="L56" s="737"/>
      <c r="M56" s="733"/>
      <c r="N56" s="733"/>
      <c r="O56" s="733"/>
    </row>
    <row r="57" spans="1:16" s="258" customFormat="1" ht="40.5">
      <c r="A57" s="540"/>
      <c r="B57" s="538"/>
      <c r="C57" s="533"/>
      <c r="D57" s="263" t="s">
        <v>62</v>
      </c>
      <c r="E57" s="737">
        <f t="shared" ref="E57:G71" si="14">+E137+E217+E297+E377+E457+E537+E617+E697+E777+E857+E937+E1017+E1097+E1177+E1257+E1337+E1417+E1497+E1577+E1977+E1737+E1657+E1817+E1897+E2057+E2137</f>
        <v>227279.4</v>
      </c>
      <c r="F57" s="737">
        <f t="shared" si="14"/>
        <v>264870.8</v>
      </c>
      <c r="G57" s="737">
        <f t="shared" si="14"/>
        <v>234905.1</v>
      </c>
      <c r="H57" s="735">
        <f t="shared" si="3"/>
        <v>-29965.699999999983</v>
      </c>
      <c r="I57" s="735">
        <f t="shared" si="12"/>
        <v>7625.7000000000116</v>
      </c>
      <c r="J57" s="735" t="s">
        <v>960</v>
      </c>
      <c r="K57" s="737">
        <f t="shared" ref="K57:L71" si="15">+K137+K217+K297+K377+K457+K537+K617+K697+K777+K857+K937+K1017+K1097+K1177+K1257+K1337+K1417+K1497+K1577+K1977+K1737+K1657+K1817+K1897+K2057+K2137</f>
        <v>246650.35500000001</v>
      </c>
      <c r="L57" s="737">
        <f t="shared" si="15"/>
        <v>258982.87275000001</v>
      </c>
      <c r="M57" s="733"/>
      <c r="N57" s="733"/>
      <c r="O57" s="733"/>
    </row>
    <row r="58" spans="1:16" s="258" customFormat="1" ht="202.5">
      <c r="A58" s="540"/>
      <c r="B58" s="538"/>
      <c r="C58" s="533"/>
      <c r="D58" s="263" t="s">
        <v>63</v>
      </c>
      <c r="E58" s="737">
        <f t="shared" si="14"/>
        <v>66645.600000000006</v>
      </c>
      <c r="F58" s="737">
        <f t="shared" si="14"/>
        <v>76760.600000000006</v>
      </c>
      <c r="G58" s="737">
        <f t="shared" si="14"/>
        <v>65794.600000000006</v>
      </c>
      <c r="H58" s="735">
        <f t="shared" si="3"/>
        <v>-10966</v>
      </c>
      <c r="I58" s="735">
        <f t="shared" si="12"/>
        <v>-851</v>
      </c>
      <c r="J58" s="735" t="s">
        <v>915</v>
      </c>
      <c r="K58" s="737">
        <f t="shared" si="15"/>
        <v>53306.885999999999</v>
      </c>
      <c r="L58" s="737">
        <f t="shared" si="15"/>
        <v>59952.203999999991</v>
      </c>
      <c r="M58" s="733"/>
      <c r="N58" s="733"/>
      <c r="O58" s="733"/>
    </row>
    <row r="59" spans="1:16" s="258" customFormat="1" ht="14.25">
      <c r="A59" s="540"/>
      <c r="B59" s="538"/>
      <c r="C59" s="533">
        <v>4262</v>
      </c>
      <c r="D59" s="264" t="s">
        <v>338</v>
      </c>
      <c r="E59" s="737">
        <f t="shared" si="14"/>
        <v>0</v>
      </c>
      <c r="F59" s="737">
        <f t="shared" si="14"/>
        <v>0</v>
      </c>
      <c r="G59" s="737">
        <f t="shared" si="14"/>
        <v>0</v>
      </c>
      <c r="H59" s="735">
        <f t="shared" si="3"/>
        <v>0</v>
      </c>
      <c r="I59" s="735">
        <f t="shared" si="12"/>
        <v>0</v>
      </c>
      <c r="J59" s="735"/>
      <c r="K59" s="737">
        <f t="shared" si="15"/>
        <v>0</v>
      </c>
      <c r="L59" s="737">
        <f t="shared" si="15"/>
        <v>0</v>
      </c>
      <c r="M59" s="733"/>
      <c r="N59" s="733"/>
      <c r="O59" s="733"/>
    </row>
    <row r="60" spans="1:16" s="258" customFormat="1" ht="14.25">
      <c r="A60" s="540"/>
      <c r="B60" s="538"/>
      <c r="C60" s="533">
        <v>4264</v>
      </c>
      <c r="D60" s="264" t="s">
        <v>337</v>
      </c>
      <c r="E60" s="737">
        <f t="shared" si="14"/>
        <v>37000.339999999997</v>
      </c>
      <c r="F60" s="737">
        <f t="shared" si="14"/>
        <v>10366.799999999999</v>
      </c>
      <c r="G60" s="737">
        <f t="shared" si="14"/>
        <v>10367</v>
      </c>
      <c r="H60" s="735">
        <f t="shared" si="3"/>
        <v>0.2000000000007276</v>
      </c>
      <c r="I60" s="735">
        <f t="shared" si="12"/>
        <v>-26633.339999999997</v>
      </c>
      <c r="J60" s="737"/>
      <c r="K60" s="737">
        <f t="shared" si="15"/>
        <v>10367</v>
      </c>
      <c r="L60" s="737">
        <f t="shared" si="15"/>
        <v>10367</v>
      </c>
      <c r="M60" s="733"/>
      <c r="N60" s="733">
        <f>+G60-F60</f>
        <v>0.2000000000007276</v>
      </c>
      <c r="O60" s="733">
        <f>+K60-E60</f>
        <v>-26633.339999999997</v>
      </c>
      <c r="P60" s="733">
        <f>+L60-E60</f>
        <v>-26633.339999999997</v>
      </c>
    </row>
    <row r="61" spans="1:16" s="258" customFormat="1" ht="22.5" customHeight="1">
      <c r="A61" s="540"/>
      <c r="B61" s="538"/>
      <c r="C61" s="536">
        <v>4266</v>
      </c>
      <c r="D61" s="511" t="s">
        <v>421</v>
      </c>
      <c r="E61" s="737">
        <f t="shared" si="14"/>
        <v>0</v>
      </c>
      <c r="F61" s="737">
        <f t="shared" si="14"/>
        <v>0</v>
      </c>
      <c r="G61" s="737">
        <f t="shared" si="14"/>
        <v>0</v>
      </c>
      <c r="H61" s="735">
        <f t="shared" si="3"/>
        <v>0</v>
      </c>
      <c r="I61" s="735">
        <f t="shared" si="12"/>
        <v>0</v>
      </c>
      <c r="J61" s="735"/>
      <c r="K61" s="737">
        <f t="shared" si="15"/>
        <v>0</v>
      </c>
      <c r="L61" s="737">
        <f t="shared" si="15"/>
        <v>0</v>
      </c>
      <c r="M61" s="733"/>
      <c r="N61" s="733"/>
      <c r="O61" s="733"/>
    </row>
    <row r="62" spans="1:16" s="258" customFormat="1" ht="67.5">
      <c r="A62" s="540"/>
      <c r="B62" s="538"/>
      <c r="C62" s="533">
        <v>4267</v>
      </c>
      <c r="D62" s="264" t="s">
        <v>339</v>
      </c>
      <c r="E62" s="737">
        <f t="shared" si="14"/>
        <v>40058.81</v>
      </c>
      <c r="F62" s="737">
        <f t="shared" si="14"/>
        <v>35458.5</v>
      </c>
      <c r="G62" s="737">
        <f t="shared" si="14"/>
        <v>34041.5</v>
      </c>
      <c r="H62" s="735">
        <f t="shared" si="3"/>
        <v>-1417</v>
      </c>
      <c r="I62" s="735">
        <f t="shared" si="12"/>
        <v>-6017.3099999999977</v>
      </c>
      <c r="J62" s="735" t="s">
        <v>911</v>
      </c>
      <c r="K62" s="737">
        <f t="shared" si="15"/>
        <v>34041.5</v>
      </c>
      <c r="L62" s="737">
        <f t="shared" si="15"/>
        <v>34041.5</v>
      </c>
      <c r="M62" s="733"/>
      <c r="N62" s="733">
        <f>+G62-F62</f>
        <v>-1417</v>
      </c>
      <c r="O62" s="733">
        <f>+K62-E62</f>
        <v>-6017.3099999999977</v>
      </c>
      <c r="P62" s="733">
        <f>+L62-E62</f>
        <v>-6017.3099999999977</v>
      </c>
    </row>
    <row r="63" spans="1:16" s="258" customFormat="1" ht="162">
      <c r="A63" s="540"/>
      <c r="B63" s="538"/>
      <c r="C63" s="533">
        <v>4269</v>
      </c>
      <c r="D63" s="264" t="s">
        <v>64</v>
      </c>
      <c r="E63" s="737">
        <f t="shared" si="14"/>
        <v>29996.83</v>
      </c>
      <c r="F63" s="737">
        <f t="shared" si="14"/>
        <v>11308.1</v>
      </c>
      <c r="G63" s="737">
        <f t="shared" si="14"/>
        <v>18870.3</v>
      </c>
      <c r="H63" s="735">
        <f t="shared" si="3"/>
        <v>7562.1999999999989</v>
      </c>
      <c r="I63" s="735">
        <f t="shared" si="12"/>
        <v>-11126.530000000002</v>
      </c>
      <c r="J63" s="735" t="s">
        <v>916</v>
      </c>
      <c r="K63" s="737">
        <f t="shared" si="15"/>
        <v>18870.3</v>
      </c>
      <c r="L63" s="737">
        <f t="shared" si="15"/>
        <v>18870.3</v>
      </c>
      <c r="M63" s="733"/>
      <c r="N63" s="733">
        <f>+G63-F63</f>
        <v>7562.1999999999989</v>
      </c>
      <c r="O63" s="733">
        <f>+K63-E63</f>
        <v>-11126.530000000002</v>
      </c>
      <c r="P63" s="733">
        <f>+L63-E63</f>
        <v>-11126.530000000002</v>
      </c>
    </row>
    <row r="64" spans="1:16" s="258" customFormat="1" ht="42.75">
      <c r="A64" s="540"/>
      <c r="B64" s="538"/>
      <c r="C64" s="533">
        <v>4511</v>
      </c>
      <c r="D64" s="262" t="s">
        <v>65</v>
      </c>
      <c r="E64" s="737">
        <f t="shared" si="14"/>
        <v>0</v>
      </c>
      <c r="F64" s="737">
        <f t="shared" si="14"/>
        <v>0</v>
      </c>
      <c r="G64" s="737">
        <f t="shared" si="14"/>
        <v>0</v>
      </c>
      <c r="H64" s="735">
        <f t="shared" si="3"/>
        <v>0</v>
      </c>
      <c r="I64" s="735">
        <f t="shared" si="12"/>
        <v>0</v>
      </c>
      <c r="J64" s="735"/>
      <c r="K64" s="737">
        <f t="shared" si="15"/>
        <v>0</v>
      </c>
      <c r="L64" s="737">
        <f t="shared" si="15"/>
        <v>0</v>
      </c>
      <c r="M64" s="733"/>
      <c r="N64" s="935"/>
      <c r="O64" s="733"/>
    </row>
    <row r="65" spans="1:15" s="260" customFormat="1" ht="42.75">
      <c r="A65" s="540"/>
      <c r="B65" s="538"/>
      <c r="C65" s="533">
        <v>4621</v>
      </c>
      <c r="D65" s="262" t="s">
        <v>66</v>
      </c>
      <c r="E65" s="737">
        <f t="shared" si="14"/>
        <v>0</v>
      </c>
      <c r="F65" s="737">
        <f t="shared" si="14"/>
        <v>0</v>
      </c>
      <c r="G65" s="737">
        <f t="shared" si="14"/>
        <v>0</v>
      </c>
      <c r="H65" s="735">
        <f t="shared" si="3"/>
        <v>0</v>
      </c>
      <c r="I65" s="735">
        <f t="shared" si="12"/>
        <v>0</v>
      </c>
      <c r="J65" s="901"/>
      <c r="K65" s="737">
        <f t="shared" si="15"/>
        <v>0</v>
      </c>
      <c r="L65" s="737">
        <f t="shared" si="15"/>
        <v>0</v>
      </c>
      <c r="M65" s="733"/>
      <c r="N65" s="935"/>
      <c r="O65" s="935"/>
    </row>
    <row r="66" spans="1:15" s="260" customFormat="1" ht="42.75">
      <c r="A66" s="540"/>
      <c r="B66" s="538"/>
      <c r="C66" s="533">
        <v>4631</v>
      </c>
      <c r="D66" s="262" t="s">
        <v>379</v>
      </c>
      <c r="E66" s="737">
        <f t="shared" si="14"/>
        <v>0</v>
      </c>
      <c r="F66" s="737">
        <f t="shared" si="14"/>
        <v>0</v>
      </c>
      <c r="G66" s="737">
        <f t="shared" si="14"/>
        <v>0</v>
      </c>
      <c r="H66" s="735">
        <f t="shared" si="3"/>
        <v>0</v>
      </c>
      <c r="I66" s="735">
        <f t="shared" si="12"/>
        <v>0</v>
      </c>
      <c r="J66" s="901"/>
      <c r="K66" s="737">
        <f t="shared" si="15"/>
        <v>0</v>
      </c>
      <c r="L66" s="737">
        <f t="shared" si="15"/>
        <v>0</v>
      </c>
      <c r="M66" s="935"/>
      <c r="N66" s="935"/>
      <c r="O66" s="935"/>
    </row>
    <row r="67" spans="1:15" s="260" customFormat="1" ht="21.75" customHeight="1">
      <c r="A67" s="540"/>
      <c r="B67" s="538"/>
      <c r="C67" s="533">
        <v>4632</v>
      </c>
      <c r="D67" s="262" t="s">
        <v>277</v>
      </c>
      <c r="E67" s="737">
        <f t="shared" si="14"/>
        <v>0</v>
      </c>
      <c r="F67" s="737">
        <f t="shared" si="14"/>
        <v>0</v>
      </c>
      <c r="G67" s="737">
        <f t="shared" si="14"/>
        <v>0</v>
      </c>
      <c r="H67" s="735">
        <f t="shared" si="3"/>
        <v>0</v>
      </c>
      <c r="I67" s="735">
        <f t="shared" si="12"/>
        <v>0</v>
      </c>
      <c r="J67" s="735"/>
      <c r="K67" s="737">
        <f t="shared" si="15"/>
        <v>0</v>
      </c>
      <c r="L67" s="737">
        <f t="shared" si="15"/>
        <v>0</v>
      </c>
      <c r="M67" s="935"/>
      <c r="N67" s="935"/>
      <c r="O67" s="935"/>
    </row>
    <row r="68" spans="1:15" s="260" customFormat="1" ht="48.75" customHeight="1">
      <c r="A68" s="540"/>
      <c r="B68" s="538"/>
      <c r="C68" s="536">
        <v>4638</v>
      </c>
      <c r="D68" s="511" t="s">
        <v>422</v>
      </c>
      <c r="E68" s="737">
        <f t="shared" si="14"/>
        <v>0</v>
      </c>
      <c r="F68" s="737">
        <f t="shared" si="14"/>
        <v>0</v>
      </c>
      <c r="G68" s="737">
        <f t="shared" si="14"/>
        <v>0</v>
      </c>
      <c r="H68" s="735">
        <f t="shared" si="3"/>
        <v>0</v>
      </c>
      <c r="I68" s="735">
        <f t="shared" si="12"/>
        <v>0</v>
      </c>
      <c r="J68" s="735"/>
      <c r="K68" s="737">
        <f t="shared" si="15"/>
        <v>0</v>
      </c>
      <c r="L68" s="737">
        <f t="shared" si="15"/>
        <v>0</v>
      </c>
      <c r="M68" s="935"/>
      <c r="N68" s="935"/>
      <c r="O68" s="935"/>
    </row>
    <row r="69" spans="1:15" s="260" customFormat="1" ht="14.25">
      <c r="A69" s="540"/>
      <c r="B69" s="538"/>
      <c r="C69" s="533" t="s">
        <v>385</v>
      </c>
      <c r="D69" s="262" t="s">
        <v>386</v>
      </c>
      <c r="E69" s="737">
        <f t="shared" si="14"/>
        <v>0</v>
      </c>
      <c r="F69" s="737">
        <f t="shared" si="14"/>
        <v>0</v>
      </c>
      <c r="G69" s="737">
        <f t="shared" si="14"/>
        <v>0</v>
      </c>
      <c r="H69" s="735">
        <f t="shared" si="3"/>
        <v>0</v>
      </c>
      <c r="I69" s="735">
        <f t="shared" si="12"/>
        <v>0</v>
      </c>
      <c r="J69" s="735"/>
      <c r="K69" s="737">
        <f t="shared" si="15"/>
        <v>0</v>
      </c>
      <c r="L69" s="737">
        <f t="shared" si="15"/>
        <v>0</v>
      </c>
      <c r="M69" s="935"/>
      <c r="N69" s="935"/>
      <c r="O69" s="935"/>
    </row>
    <row r="70" spans="1:15" s="260" customFormat="1" ht="283.5">
      <c r="A70" s="540"/>
      <c r="B70" s="538"/>
      <c r="C70" s="533">
        <v>4729</v>
      </c>
      <c r="D70" s="264" t="s">
        <v>67</v>
      </c>
      <c r="E70" s="737">
        <f t="shared" si="14"/>
        <v>72404.195000000007</v>
      </c>
      <c r="F70" s="737">
        <f t="shared" si="14"/>
        <v>122272.8</v>
      </c>
      <c r="G70" s="737">
        <f t="shared" si="14"/>
        <v>157216.79999999999</v>
      </c>
      <c r="H70" s="735">
        <f t="shared" si="3"/>
        <v>34943.999999999985</v>
      </c>
      <c r="I70" s="735">
        <f t="shared" si="12"/>
        <v>84812.604999999981</v>
      </c>
      <c r="J70" s="735" t="s">
        <v>961</v>
      </c>
      <c r="K70" s="737">
        <f t="shared" si="15"/>
        <v>157216.79999999999</v>
      </c>
      <c r="L70" s="737">
        <f t="shared" si="15"/>
        <v>157216.79999999999</v>
      </c>
      <c r="M70" s="935"/>
      <c r="N70" s="935"/>
      <c r="O70" s="935"/>
    </row>
    <row r="71" spans="1:15" s="260" customFormat="1" ht="14.25">
      <c r="A71" s="540"/>
      <c r="B71" s="538"/>
      <c r="C71" s="533">
        <v>4822</v>
      </c>
      <c r="D71" s="264" t="s">
        <v>68</v>
      </c>
      <c r="E71" s="737">
        <f t="shared" si="14"/>
        <v>0</v>
      </c>
      <c r="F71" s="737">
        <f t="shared" si="14"/>
        <v>0</v>
      </c>
      <c r="G71" s="737">
        <f t="shared" si="14"/>
        <v>0</v>
      </c>
      <c r="H71" s="735">
        <f t="shared" si="3"/>
        <v>0</v>
      </c>
      <c r="I71" s="735">
        <f t="shared" si="12"/>
        <v>0</v>
      </c>
      <c r="J71" s="902"/>
      <c r="K71" s="737">
        <f t="shared" si="15"/>
        <v>0</v>
      </c>
      <c r="L71" s="737">
        <f t="shared" si="15"/>
        <v>0</v>
      </c>
      <c r="M71" s="935"/>
      <c r="N71" s="935"/>
      <c r="O71" s="935"/>
    </row>
    <row r="72" spans="1:15" s="260" customFormat="1" ht="14.25">
      <c r="A72" s="540"/>
      <c r="B72" s="538"/>
      <c r="C72" s="535">
        <v>4823</v>
      </c>
      <c r="D72" s="483" t="s">
        <v>69</v>
      </c>
      <c r="E72" s="899">
        <f>E74+E75+E76</f>
        <v>13816.656000000001</v>
      </c>
      <c r="F72" s="899">
        <f>F74+F75+F76</f>
        <v>25578.300000000003</v>
      </c>
      <c r="G72" s="899">
        <f>G74+G75+G76</f>
        <v>25937.093600000004</v>
      </c>
      <c r="H72" s="899">
        <f t="shared" si="3"/>
        <v>358.79360000000088</v>
      </c>
      <c r="I72" s="899">
        <f t="shared" si="12"/>
        <v>12120.437600000003</v>
      </c>
      <c r="J72" s="899"/>
      <c r="K72" s="899">
        <f>K74+K75+K76</f>
        <v>25937.093600000004</v>
      </c>
      <c r="L72" s="899">
        <f>L74+L75+L76</f>
        <v>25937.093600000004</v>
      </c>
      <c r="M72" s="935"/>
      <c r="N72" s="935"/>
      <c r="O72" s="935"/>
    </row>
    <row r="73" spans="1:15" s="260" customFormat="1" ht="14.25">
      <c r="A73" s="540"/>
      <c r="B73" s="538"/>
      <c r="C73" s="533"/>
      <c r="D73" s="263" t="s">
        <v>72</v>
      </c>
      <c r="E73" s="902"/>
      <c r="F73" s="902"/>
      <c r="G73" s="735"/>
      <c r="H73" s="735">
        <f t="shared" si="3"/>
        <v>0</v>
      </c>
      <c r="I73" s="735">
        <f t="shared" si="12"/>
        <v>0</v>
      </c>
      <c r="J73" s="902"/>
      <c r="K73" s="902"/>
      <c r="L73" s="902"/>
      <c r="M73" s="935"/>
      <c r="N73" s="733"/>
      <c r="O73" s="935"/>
    </row>
    <row r="74" spans="1:15" s="258" customFormat="1" ht="27">
      <c r="A74" s="540"/>
      <c r="B74" s="538"/>
      <c r="C74" s="533"/>
      <c r="D74" s="263" t="s">
        <v>276</v>
      </c>
      <c r="E74" s="737">
        <f t="shared" ref="E74:G79" si="16">+E154+E234+E314+E394+E474+E554+E634+E714+E794+E874+E954+E1034+E1114+E1194+E1274+E1354+E1434+E1514+E1594+E1994+E1754+E1674+E1834+E1914+E2074+E2154</f>
        <v>704.85</v>
      </c>
      <c r="F74" s="737">
        <f t="shared" si="16"/>
        <v>1191.9000000000001</v>
      </c>
      <c r="G74" s="737">
        <f t="shared" si="16"/>
        <v>1215.9119999999996</v>
      </c>
      <c r="H74" s="735">
        <f t="shared" si="3"/>
        <v>24.011999999999489</v>
      </c>
      <c r="I74" s="735">
        <f t="shared" si="12"/>
        <v>511.06199999999956</v>
      </c>
      <c r="J74" s="902"/>
      <c r="K74" s="737">
        <f t="shared" ref="K74:L79" si="17">+K154+K234+K314+K394+K474+K554+K634+K714+K794+K874+K954+K1034+K1114+K1194+K1274+K1354+K1434+K1514+K1594+K1994+K1754+K1674+K1834+K1914+K2074+K2154</f>
        <v>1215.9119999999996</v>
      </c>
      <c r="L74" s="737">
        <f t="shared" si="17"/>
        <v>1215.9119999999996</v>
      </c>
      <c r="M74" s="935"/>
      <c r="N74" s="884"/>
      <c r="O74" s="733"/>
    </row>
    <row r="75" spans="1:15" ht="54">
      <c r="A75" s="540"/>
      <c r="B75" s="538"/>
      <c r="C75" s="533"/>
      <c r="D75" s="263" t="s">
        <v>274</v>
      </c>
      <c r="E75" s="737">
        <f t="shared" si="16"/>
        <v>11547.606</v>
      </c>
      <c r="F75" s="737">
        <f t="shared" si="16"/>
        <v>20660.5</v>
      </c>
      <c r="G75" s="737">
        <f t="shared" si="16"/>
        <v>19883.181600000004</v>
      </c>
      <c r="H75" s="735">
        <f t="shared" si="3"/>
        <v>-777.31839999999647</v>
      </c>
      <c r="I75" s="735">
        <f t="shared" si="12"/>
        <v>8335.5756000000038</v>
      </c>
      <c r="J75" s="735" t="s">
        <v>962</v>
      </c>
      <c r="K75" s="737">
        <f t="shared" si="17"/>
        <v>19883.181600000004</v>
      </c>
      <c r="L75" s="737">
        <f t="shared" si="17"/>
        <v>19883.181600000004</v>
      </c>
      <c r="M75" s="733"/>
    </row>
    <row r="76" spans="1:15" ht="14.25">
      <c r="A76" s="540"/>
      <c r="B76" s="538"/>
      <c r="C76" s="533"/>
      <c r="D76" s="263" t="s">
        <v>275</v>
      </c>
      <c r="E76" s="737">
        <f t="shared" si="16"/>
        <v>1564.2</v>
      </c>
      <c r="F76" s="737">
        <f t="shared" si="16"/>
        <v>3725.8999999999996</v>
      </c>
      <c r="G76" s="737">
        <f t="shared" si="16"/>
        <v>4838</v>
      </c>
      <c r="H76" s="735">
        <f t="shared" si="3"/>
        <v>1112.1000000000004</v>
      </c>
      <c r="I76" s="735">
        <f t="shared" si="12"/>
        <v>3273.8</v>
      </c>
      <c r="J76" s="902"/>
      <c r="K76" s="737">
        <f t="shared" si="17"/>
        <v>4838</v>
      </c>
      <c r="L76" s="737">
        <f t="shared" si="17"/>
        <v>4838</v>
      </c>
      <c r="N76" s="936"/>
    </row>
    <row r="77" spans="1:15" ht="31.5" customHeight="1">
      <c r="A77" s="540"/>
      <c r="B77" s="538"/>
      <c r="C77" s="536" t="s">
        <v>420</v>
      </c>
      <c r="D77" s="511" t="s">
        <v>443</v>
      </c>
      <c r="E77" s="737">
        <f t="shared" si="16"/>
        <v>3814.1</v>
      </c>
      <c r="F77" s="737">
        <f t="shared" si="16"/>
        <v>0</v>
      </c>
      <c r="G77" s="737">
        <f t="shared" si="16"/>
        <v>0</v>
      </c>
      <c r="H77" s="735">
        <f t="shared" si="3"/>
        <v>0</v>
      </c>
      <c r="I77" s="735">
        <f t="shared" si="12"/>
        <v>-3814.1</v>
      </c>
      <c r="J77" s="902"/>
      <c r="K77" s="737">
        <f t="shared" si="17"/>
        <v>0</v>
      </c>
      <c r="L77" s="737">
        <f t="shared" si="17"/>
        <v>0</v>
      </c>
      <c r="N77" s="936"/>
    </row>
    <row r="78" spans="1:15" s="273" customFormat="1" ht="14.25">
      <c r="A78" s="540"/>
      <c r="B78" s="538"/>
      <c r="C78" s="533">
        <v>4861</v>
      </c>
      <c r="D78" s="264" t="s">
        <v>70</v>
      </c>
      <c r="E78" s="737">
        <f t="shared" si="16"/>
        <v>0</v>
      </c>
      <c r="F78" s="737">
        <f t="shared" si="16"/>
        <v>336355.3</v>
      </c>
      <c r="G78" s="737">
        <f t="shared" si="16"/>
        <v>370550.4</v>
      </c>
      <c r="H78" s="735">
        <f t="shared" si="3"/>
        <v>34195.100000000035</v>
      </c>
      <c r="I78" s="735">
        <f t="shared" si="12"/>
        <v>370550.4</v>
      </c>
      <c r="J78" s="902"/>
      <c r="K78" s="737">
        <f t="shared" si="17"/>
        <v>364912.8</v>
      </c>
      <c r="L78" s="737">
        <f t="shared" si="17"/>
        <v>368060.9</v>
      </c>
      <c r="M78" s="887"/>
      <c r="N78" s="884"/>
      <c r="O78" s="936"/>
    </row>
    <row r="79" spans="1:15" ht="14.25">
      <c r="A79" s="541"/>
      <c r="B79" s="539"/>
      <c r="C79" s="533">
        <v>4891</v>
      </c>
      <c r="D79" s="264" t="s">
        <v>71</v>
      </c>
      <c r="E79" s="737">
        <f t="shared" si="16"/>
        <v>0</v>
      </c>
      <c r="F79" s="737">
        <f t="shared" si="16"/>
        <v>0</v>
      </c>
      <c r="G79" s="737">
        <f t="shared" si="16"/>
        <v>0</v>
      </c>
      <c r="H79" s="735">
        <f t="shared" si="3"/>
        <v>0</v>
      </c>
      <c r="I79" s="735">
        <f t="shared" si="12"/>
        <v>0</v>
      </c>
      <c r="J79" s="735"/>
      <c r="K79" s="737">
        <f t="shared" si="17"/>
        <v>0</v>
      </c>
      <c r="L79" s="737">
        <f t="shared" si="17"/>
        <v>0</v>
      </c>
      <c r="M79" s="937"/>
    </row>
    <row r="80" spans="1:15" s="27" customFormat="1" ht="28.5">
      <c r="A80" s="2196" t="s">
        <v>436</v>
      </c>
      <c r="B80" s="2196"/>
      <c r="C80" s="274"/>
      <c r="D80" s="36" t="s">
        <v>73</v>
      </c>
      <c r="E80" s="903">
        <f>SUM(E82:E89)</f>
        <v>579554.88</v>
      </c>
      <c r="F80" s="903">
        <f>SUM(F82:F89)</f>
        <v>335556.6</v>
      </c>
      <c r="G80" s="903">
        <f>SUM(G82:G89)</f>
        <v>340847.7</v>
      </c>
      <c r="H80" s="903">
        <f t="shared" si="3"/>
        <v>5291.1000000000349</v>
      </c>
      <c r="I80" s="903">
        <f>+I86+I87+I88+I89</f>
        <v>-204707.18</v>
      </c>
      <c r="J80" s="903"/>
      <c r="K80" s="903">
        <f>SUM(K82:K89)</f>
        <v>0</v>
      </c>
      <c r="L80" s="903">
        <f>SUM(L82:L89)</f>
        <v>0</v>
      </c>
      <c r="M80" s="938"/>
      <c r="N80" s="938"/>
      <c r="O80" s="938"/>
    </row>
    <row r="81" spans="1:15" s="20" customFormat="1" ht="23.25" customHeight="1">
      <c r="A81" s="614" t="s">
        <v>437</v>
      </c>
      <c r="B81" s="1131" t="s">
        <v>438</v>
      </c>
      <c r="C81" s="275"/>
      <c r="D81" s="17" t="s">
        <v>72</v>
      </c>
      <c r="E81" s="904"/>
      <c r="F81" s="904"/>
      <c r="G81" s="904"/>
      <c r="H81" s="904">
        <f t="shared" ref="H81:H82" si="18">+G81-F81</f>
        <v>0</v>
      </c>
      <c r="I81" s="404">
        <f t="shared" ref="I81:I82" si="19">G81-E81</f>
        <v>0</v>
      </c>
      <c r="J81" s="904"/>
      <c r="K81" s="904"/>
      <c r="L81" s="904"/>
      <c r="M81" s="939"/>
      <c r="N81" s="939"/>
      <c r="O81" s="939"/>
    </row>
    <row r="82" spans="1:15" s="20" customFormat="1" ht="28.5">
      <c r="A82" s="2204">
        <v>1080</v>
      </c>
      <c r="B82" s="2204"/>
      <c r="C82" s="275">
        <v>5111</v>
      </c>
      <c r="D82" s="18" t="s">
        <v>660</v>
      </c>
      <c r="E82" s="737">
        <f t="shared" ref="E82:F82" si="20">+E162+E242+E322+E402+E482+E562+E642+E722+E802+E882+E962+E1042+E1122+E1202+E1282+E1362+E1442+E1522+E1602+E2002+E1762+E1682+E1842+E1922+E2082+E2162</f>
        <v>0</v>
      </c>
      <c r="F82" s="737">
        <f t="shared" si="20"/>
        <v>0</v>
      </c>
      <c r="G82" s="737">
        <f>+G162+G242+G322+G402+G482+G562+G642+G722+G802+G882+G962+G1042+G1122+G1202+G1282+G1362+G1442+G1522+G1602+G2002+G1762+G1682+G1842+G1922+G2082+G2162</f>
        <v>0</v>
      </c>
      <c r="H82" s="404">
        <f t="shared" si="18"/>
        <v>0</v>
      </c>
      <c r="I82" s="404">
        <f t="shared" si="19"/>
        <v>0</v>
      </c>
      <c r="J82" s="904"/>
      <c r="K82" s="737">
        <f t="shared" ref="K82:L82" si="21">+K162+K242+K322+K402+K482+K562+K642+K722+K802+K882+K962+K1042+K1122+K1202+K1282+K1362+K1442+K1522+K1602+K2002+K1762+K1682+K1842+K1922+K2082+K2162</f>
        <v>0</v>
      </c>
      <c r="L82" s="737">
        <f t="shared" si="21"/>
        <v>0</v>
      </c>
      <c r="M82" s="939"/>
      <c r="N82" s="939"/>
      <c r="O82" s="939"/>
    </row>
    <row r="83" spans="1:15" s="20" customFormat="1" ht="28.5">
      <c r="A83" s="2205"/>
      <c r="B83" s="2205"/>
      <c r="C83" s="275">
        <v>5112</v>
      </c>
      <c r="D83" s="18" t="s">
        <v>661</v>
      </c>
      <c r="E83" s="737">
        <f t="shared" ref="E83:F83" si="22">+E163+E243+E323+E403+E483+E563+E643+E723+E803+E883+E963+E1043+E1123+E1203+E1283+E1363+E1443+E1523+E1603+E2003+E1763+E1683+E1843+E1923+E2083+E2163</f>
        <v>0</v>
      </c>
      <c r="F83" s="737">
        <f t="shared" si="22"/>
        <v>0</v>
      </c>
      <c r="G83" s="737">
        <f t="shared" ref="G83:G89" si="23">+G163+G243+G323+G403+G483+G563+G643+G723+G803+G883+G963+G1043+G1123+G1203+G1283+G1363+G1443+G1523+G1603+G2003+G1763+G1683+G1843+G1923+G2083+G2163</f>
        <v>0</v>
      </c>
      <c r="H83" s="404">
        <f t="shared" ref="H83:H89" si="24">+G83-F83</f>
        <v>0</v>
      </c>
      <c r="I83" s="404">
        <f t="shared" ref="I83:I89" si="25">G83-E83</f>
        <v>0</v>
      </c>
      <c r="J83" s="904"/>
      <c r="K83" s="737">
        <f t="shared" ref="K83:L83" si="26">+K163+K243+K323+K403+K483+K563+K643+K723+K803+K883+K963+K1043+K1123+K1203+K1283+K1363+K1443+K1523+K1603+K2003+K1763+K1683+K1843+K1923+K2083+K2163</f>
        <v>0</v>
      </c>
      <c r="L83" s="737">
        <f t="shared" si="26"/>
        <v>0</v>
      </c>
      <c r="M83" s="939"/>
      <c r="N83" s="939"/>
      <c r="O83" s="939"/>
    </row>
    <row r="84" spans="1:15" s="20" customFormat="1" ht="13.5" customHeight="1">
      <c r="A84" s="2205"/>
      <c r="B84" s="2205"/>
      <c r="C84" s="275" t="s">
        <v>662</v>
      </c>
      <c r="D84" s="18" t="s">
        <v>637</v>
      </c>
      <c r="E84" s="737">
        <f t="shared" ref="E84:F84" si="27">+E164+E244+E324+E404+E484+E564+E644+E724+E804+E884+E964+E1044+E1124+E1204+E1284+E1364+E1444+E1524+E1604+E2004+E1764+E1684+E1844+E1924+E2084+E2164</f>
        <v>0</v>
      </c>
      <c r="F84" s="737">
        <f t="shared" si="27"/>
        <v>0</v>
      </c>
      <c r="G84" s="737">
        <f t="shared" si="23"/>
        <v>0</v>
      </c>
      <c r="H84" s="404">
        <f t="shared" si="24"/>
        <v>0</v>
      </c>
      <c r="I84" s="404">
        <f t="shared" si="25"/>
        <v>0</v>
      </c>
      <c r="J84" s="904"/>
      <c r="K84" s="737">
        <f t="shared" ref="K84:L84" si="28">+K164+K244+K324+K404+K484+K564+K644+K724+K804+K884+K964+K1044+K1124+K1204+K1284+K1364+K1444+K1524+K1604+K2004+K1764+K1684+K1844+K1924+K2084+K2164</f>
        <v>0</v>
      </c>
      <c r="L84" s="737">
        <f t="shared" si="28"/>
        <v>0</v>
      </c>
      <c r="M84" s="939"/>
      <c r="N84" s="939"/>
      <c r="O84" s="939"/>
    </row>
    <row r="85" spans="1:15" s="20" customFormat="1" ht="14.25">
      <c r="A85" s="2205"/>
      <c r="B85" s="2205"/>
      <c r="C85" s="275">
        <v>5121</v>
      </c>
      <c r="D85" s="262" t="s">
        <v>74</v>
      </c>
      <c r="E85" s="737">
        <f t="shared" ref="E85:F85" si="29">+E165+E245+E325+E405+E485+E565+E645+E725+E805+E885+E965+E1045+E1125+E1205+E1285+E1365+E1445+E1525+E1605+E2005+E1765+E1685+E1845+E1925+E2085+E2165</f>
        <v>34000</v>
      </c>
      <c r="F85" s="737">
        <f t="shared" si="29"/>
        <v>0</v>
      </c>
      <c r="G85" s="737">
        <f t="shared" si="23"/>
        <v>0</v>
      </c>
      <c r="H85" s="404">
        <f t="shared" si="24"/>
        <v>0</v>
      </c>
      <c r="I85" s="404">
        <f t="shared" si="25"/>
        <v>-34000</v>
      </c>
      <c r="J85" s="904"/>
      <c r="K85" s="737">
        <f t="shared" ref="K85:L85" si="30">+K165+K245+K325+K405+K485+K565+K645+K725+K805+K885+K965+K1045+K1125+K1205+K1285+K1365+K1445+K1525+K1605+K2005+K1765+K1685+K1845+K1925+K2085+K2165</f>
        <v>0</v>
      </c>
      <c r="L85" s="737">
        <f t="shared" si="30"/>
        <v>0</v>
      </c>
      <c r="M85" s="939"/>
      <c r="N85" s="939"/>
      <c r="O85" s="939"/>
    </row>
    <row r="86" spans="1:15" s="33" customFormat="1" ht="14.25">
      <c r="A86" s="2205"/>
      <c r="B86" s="2205"/>
      <c r="C86" s="249">
        <v>5122</v>
      </c>
      <c r="D86" s="21" t="s">
        <v>75</v>
      </c>
      <c r="E86" s="737">
        <f t="shared" ref="E86:F86" si="31">+E166+E246+E326+E406+E486+E566+E646+E726+E806+E886+E966+E1046+E1126+E1206+E1286+E1366+E1446+E1526+E1606+E2006+E1766+E1686+E1846+E1926+E2086+E2166</f>
        <v>545554.88</v>
      </c>
      <c r="F86" s="737">
        <f t="shared" si="31"/>
        <v>335556.6</v>
      </c>
      <c r="G86" s="737">
        <f t="shared" si="23"/>
        <v>340847.7</v>
      </c>
      <c r="H86" s="404">
        <f t="shared" si="24"/>
        <v>5291.1000000000349</v>
      </c>
      <c r="I86" s="404">
        <f t="shared" si="25"/>
        <v>-204707.18</v>
      </c>
      <c r="J86" s="904"/>
      <c r="K86" s="737">
        <f t="shared" ref="K86:L86" si="32">+K166+K246+K326+K406+K486+K566+K646+K726+K806+K886+K966+K1046+K1126+K1206+K1286+K1366+K1446+K1526+K1606+K2006+K1766+K1686+K1846+K1926+K2086+K2166</f>
        <v>0</v>
      </c>
      <c r="L86" s="737">
        <f t="shared" si="32"/>
        <v>0</v>
      </c>
      <c r="M86" s="940"/>
      <c r="N86" s="733">
        <f>+G86-F86</f>
        <v>5291.1000000000349</v>
      </c>
      <c r="O86" s="940"/>
    </row>
    <row r="87" spans="1:15" s="33" customFormat="1" ht="15.75" customHeight="1">
      <c r="A87" s="2205"/>
      <c r="B87" s="2205"/>
      <c r="C87" s="249">
        <v>5129</v>
      </c>
      <c r="D87" s="21" t="s">
        <v>76</v>
      </c>
      <c r="E87" s="737">
        <f t="shared" ref="E87:F87" si="33">+E167+E247+E327+E407+E487+E567+E647+E727+E807+E887+E967+E1047+E1127+E1207+E1287+E1367+E1447+E1527+E1607+E2007+E1767+E1687+E1847+E1927+E2087+E2167</f>
        <v>0</v>
      </c>
      <c r="F87" s="737">
        <f t="shared" si="33"/>
        <v>0</v>
      </c>
      <c r="G87" s="737">
        <f t="shared" si="23"/>
        <v>0</v>
      </c>
      <c r="H87" s="404">
        <f t="shared" si="24"/>
        <v>0</v>
      </c>
      <c r="I87" s="404">
        <f t="shared" si="25"/>
        <v>0</v>
      </c>
      <c r="J87" s="904"/>
      <c r="K87" s="737">
        <f t="shared" ref="K87:L87" si="34">+K167+K247+K327+K407+K487+K567+K647+K727+K807+K887+K967+K1047+K1127+K1207+K1287+K1367+K1447+K1527+K1607+K2007+K1767+K1687+K1847+K1927+K2087+K2167</f>
        <v>0</v>
      </c>
      <c r="L87" s="737">
        <f t="shared" si="34"/>
        <v>0</v>
      </c>
      <c r="M87" s="940"/>
      <c r="N87" s="940"/>
      <c r="O87" s="940"/>
    </row>
    <row r="88" spans="1:15" s="33" customFormat="1" ht="14.25">
      <c r="A88" s="2205"/>
      <c r="B88" s="2205"/>
      <c r="C88" s="249">
        <v>5132</v>
      </c>
      <c r="D88" s="21" t="s">
        <v>77</v>
      </c>
      <c r="E88" s="737">
        <f t="shared" ref="E88:F88" si="35">+E168+E248+E328+E408+E488+E568+E648+E728+E808+E888+E968+E1048+E1128+E1208+E1288+E1368+E1448+E1528+E1608+E2008+E1768+E1688+E1848+E1928+E2088+E2168</f>
        <v>0</v>
      </c>
      <c r="F88" s="737">
        <f t="shared" si="35"/>
        <v>0</v>
      </c>
      <c r="G88" s="737">
        <f t="shared" si="23"/>
        <v>0</v>
      </c>
      <c r="H88" s="404">
        <f t="shared" si="24"/>
        <v>0</v>
      </c>
      <c r="I88" s="404">
        <f t="shared" si="25"/>
        <v>0</v>
      </c>
      <c r="J88" s="904"/>
      <c r="K88" s="737">
        <f t="shared" ref="K88:L88" si="36">+K168+K248+K328+K408+K488+K568+K648+K728+K808+K888+K968+K1048+K1128+K1208+K1288+K1368+K1448+K1528+K1608+K2008+K1768+K1688+K1848+K1928+K2088+K2168</f>
        <v>0</v>
      </c>
      <c r="L88" s="737">
        <f t="shared" si="36"/>
        <v>0</v>
      </c>
      <c r="M88" s="940"/>
      <c r="N88" s="940"/>
      <c r="O88" s="940"/>
    </row>
    <row r="89" spans="1:15" s="33" customFormat="1" ht="14.25">
      <c r="A89" s="2206"/>
      <c r="B89" s="2206"/>
      <c r="C89" s="249" t="s">
        <v>663</v>
      </c>
      <c r="D89" s="21" t="s">
        <v>664</v>
      </c>
      <c r="E89" s="737">
        <f t="shared" ref="E89:F89" si="37">+E169+E249+E329+E409+E489+E569+E649+E729+E809+E889+E969+E1049+E1129+E1209+E1289+E1369+E1449+E1529+E1609+E2009+E1769+E1689+E1849+E1929+E2089+E2169</f>
        <v>0</v>
      </c>
      <c r="F89" s="737">
        <f t="shared" si="37"/>
        <v>0</v>
      </c>
      <c r="G89" s="737">
        <f t="shared" si="23"/>
        <v>0</v>
      </c>
      <c r="H89" s="404">
        <f t="shared" si="24"/>
        <v>0</v>
      </c>
      <c r="I89" s="404">
        <f t="shared" si="25"/>
        <v>0</v>
      </c>
      <c r="J89" s="904"/>
      <c r="K89" s="737">
        <f t="shared" ref="K89:L89" si="38">+K169+K249+K329+K409+K489+K569+K649+K729+K809+K889+K969+K1049+K1129+K1209+K1289+K1369+K1449+K1529+K1609+K2009+K1769+K1689+K1849+K1929+K2089+K2169</f>
        <v>0</v>
      </c>
      <c r="L89" s="737">
        <f t="shared" si="38"/>
        <v>0</v>
      </c>
      <c r="M89" s="940" t="s">
        <v>948</v>
      </c>
      <c r="N89" s="940" t="s">
        <v>949</v>
      </c>
      <c r="O89" s="940" t="s">
        <v>950</v>
      </c>
    </row>
    <row r="90" spans="1:15" s="171" customFormat="1" ht="14.25" customHeight="1">
      <c r="A90" s="2207" t="s">
        <v>636</v>
      </c>
      <c r="B90" s="2210" t="s">
        <v>5796</v>
      </c>
      <c r="C90" s="527"/>
      <c r="D90" s="262" t="s">
        <v>278</v>
      </c>
      <c r="E90" s="1236">
        <v>946</v>
      </c>
      <c r="F90" s="1236">
        <v>946</v>
      </c>
      <c r="G90" s="1236">
        <v>946</v>
      </c>
      <c r="H90" s="1236">
        <v>946</v>
      </c>
      <c r="I90" s="1236">
        <v>946</v>
      </c>
      <c r="J90" s="1236">
        <v>946</v>
      </c>
      <c r="K90" s="1236">
        <v>946</v>
      </c>
      <c r="L90" s="1236">
        <v>946</v>
      </c>
      <c r="M90" s="738"/>
      <c r="N90" s="738"/>
      <c r="O90" s="738"/>
    </row>
    <row r="91" spans="1:15" s="171" customFormat="1" ht="13.5" customHeight="1">
      <c r="A91" s="2208"/>
      <c r="B91" s="2211"/>
      <c r="C91" s="528"/>
      <c r="D91" s="263"/>
      <c r="E91" s="904"/>
      <c r="F91" s="904"/>
      <c r="G91" s="904"/>
      <c r="H91" s="736"/>
      <c r="I91" s="736">
        <f t="shared" ref="I91:I118" si="39">G91-E91</f>
        <v>0</v>
      </c>
      <c r="J91" s="736"/>
      <c r="K91" s="904"/>
      <c r="L91" s="904"/>
      <c r="M91" s="738"/>
      <c r="N91" s="738"/>
      <c r="O91" s="738"/>
    </row>
    <row r="92" spans="1:15" s="171" customFormat="1" ht="14.25" customHeight="1">
      <c r="A92" s="2208"/>
      <c r="B92" s="2211"/>
      <c r="C92" s="528"/>
      <c r="D92" s="264" t="s">
        <v>32</v>
      </c>
      <c r="E92" s="904">
        <v>14</v>
      </c>
      <c r="F92" s="904">
        <v>4</v>
      </c>
      <c r="G92" s="904">
        <v>4</v>
      </c>
      <c r="H92" s="736">
        <f t="shared" ref="H92:H153" si="40">+G92-F92</f>
        <v>0</v>
      </c>
      <c r="I92" s="736">
        <f t="shared" si="39"/>
        <v>-10</v>
      </c>
      <c r="J92" s="736"/>
      <c r="K92" s="904">
        <v>4</v>
      </c>
      <c r="L92" s="904">
        <v>4</v>
      </c>
      <c r="M92" s="738"/>
      <c r="N92" s="738"/>
      <c r="O92" s="738"/>
    </row>
    <row r="93" spans="1:15" s="257" customFormat="1" ht="14.25" customHeight="1">
      <c r="A93" s="2208"/>
      <c r="B93" s="2211"/>
      <c r="C93" s="528"/>
      <c r="D93" s="263"/>
      <c r="E93" s="904"/>
      <c r="F93" s="904"/>
      <c r="G93" s="904"/>
      <c r="H93" s="736"/>
      <c r="I93" s="736">
        <f t="shared" si="39"/>
        <v>0</v>
      </c>
      <c r="J93" s="736"/>
      <c r="K93" s="904"/>
      <c r="L93" s="904"/>
      <c r="M93" s="934"/>
      <c r="N93" s="934"/>
      <c r="O93" s="934"/>
    </row>
    <row r="94" spans="1:15" s="256" customFormat="1" ht="14.25" customHeight="1">
      <c r="A94" s="2208"/>
      <c r="B94" s="2211"/>
      <c r="C94" s="529"/>
      <c r="D94" s="272" t="s">
        <v>33</v>
      </c>
      <c r="E94" s="898">
        <f>+E96+E160</f>
        <v>4215895.9099999992</v>
      </c>
      <c r="F94" s="898">
        <f>+F96+F160</f>
        <v>4048355.6999999997</v>
      </c>
      <c r="G94" s="898">
        <f>+G96+G160</f>
        <v>4520018.3836150086</v>
      </c>
      <c r="H94" s="898">
        <f t="shared" si="40"/>
        <v>471662.68361500883</v>
      </c>
      <c r="I94" s="898">
        <f t="shared" si="39"/>
        <v>304122.47361500934</v>
      </c>
      <c r="J94" s="898"/>
      <c r="K94" s="898">
        <f>+K96+K160</f>
        <v>4551210.5246150084</v>
      </c>
      <c r="L94" s="898">
        <f>+L96+L160</f>
        <v>4605506.1603650087</v>
      </c>
      <c r="M94" s="926">
        <f>SUM(M100:M155)</f>
        <v>849885.17090375198</v>
      </c>
      <c r="N94" s="926">
        <f>SUM(N100:N155)</f>
        <v>1970630.341807504</v>
      </c>
      <c r="O94" s="926">
        <f>SUM(O100:O155)</f>
        <v>3091375.5127112563</v>
      </c>
    </row>
    <row r="95" spans="1:15" s="256" customFormat="1" ht="14.25" customHeight="1">
      <c r="A95" s="2208"/>
      <c r="B95" s="2211"/>
      <c r="C95" s="530"/>
      <c r="D95" s="17" t="s">
        <v>388</v>
      </c>
      <c r="E95" s="736"/>
      <c r="F95" s="736"/>
      <c r="G95" s="736"/>
      <c r="H95" s="898"/>
      <c r="I95" s="898"/>
      <c r="J95" s="736"/>
      <c r="K95" s="736"/>
      <c r="L95" s="736"/>
      <c r="M95" s="926"/>
      <c r="N95" s="926"/>
      <c r="O95" s="926"/>
    </row>
    <row r="96" spans="1:15" s="256" customFormat="1" ht="14.25" customHeight="1">
      <c r="A96" s="2208"/>
      <c r="B96" s="2211"/>
      <c r="C96" s="531"/>
      <c r="D96" s="265" t="s">
        <v>36</v>
      </c>
      <c r="E96" s="898">
        <f>E98+SUM(E104:E159)-E104-E109-E117-E131-E135-E152</f>
        <v>4215895.9099999992</v>
      </c>
      <c r="F96" s="898">
        <f t="shared" ref="F96:L96" si="41">F98+SUM(F104:F159)-F104-F109-F117-F131-F135-F152</f>
        <v>4048355.6999999997</v>
      </c>
      <c r="G96" s="898">
        <f>G98+SUM(G104:G159)-G104-G109-G117-G131-G135-G152</f>
        <v>4520018.3836150086</v>
      </c>
      <c r="H96" s="898">
        <f>+G96-F96</f>
        <v>471662.68361500883</v>
      </c>
      <c r="I96" s="898">
        <f>G96-E96</f>
        <v>304122.47361500934</v>
      </c>
      <c r="J96" s="898"/>
      <c r="K96" s="898">
        <f t="shared" si="41"/>
        <v>4551210.5246150084</v>
      </c>
      <c r="L96" s="898">
        <f t="shared" si="41"/>
        <v>4605506.1603650087</v>
      </c>
      <c r="M96" s="926"/>
      <c r="N96" s="926"/>
      <c r="O96" s="926"/>
    </row>
    <row r="97" spans="1:15" s="256" customFormat="1" ht="13.5" customHeight="1">
      <c r="A97" s="2208"/>
      <c r="B97" s="2211"/>
      <c r="C97" s="527"/>
      <c r="D97" s="263" t="s">
        <v>72</v>
      </c>
      <c r="E97" s="737"/>
      <c r="F97" s="737"/>
      <c r="G97" s="736"/>
      <c r="H97" s="736">
        <f t="shared" si="40"/>
        <v>0</v>
      </c>
      <c r="I97" s="737">
        <f t="shared" si="39"/>
        <v>0</v>
      </c>
      <c r="J97" s="737"/>
      <c r="K97" s="737"/>
      <c r="L97" s="737"/>
      <c r="M97" s="926"/>
      <c r="N97" s="926"/>
      <c r="O97" s="926"/>
    </row>
    <row r="98" spans="1:15" s="256" customFormat="1" ht="14.25" customHeight="1">
      <c r="A98" s="2208"/>
      <c r="B98" s="2211"/>
      <c r="C98" s="532"/>
      <c r="D98" s="483" t="s">
        <v>470</v>
      </c>
      <c r="E98" s="899">
        <f>SUM(E100:E102)</f>
        <v>3283020.9</v>
      </c>
      <c r="F98" s="899">
        <f>SUM(F100:F102)</f>
        <v>2845046.8</v>
      </c>
      <c r="G98" s="899">
        <f>SUM(G100:G102)</f>
        <v>3250320.0000000005</v>
      </c>
      <c r="H98" s="899">
        <f t="shared" si="40"/>
        <v>405273.20000000065</v>
      </c>
      <c r="I98" s="899">
        <f t="shared" si="39"/>
        <v>-32700.899999999441</v>
      </c>
      <c r="J98" s="899"/>
      <c r="K98" s="899">
        <f>SUM(K100:K102)</f>
        <v>3312254.6</v>
      </c>
      <c r="L98" s="899">
        <f>SUM(L100:L102)</f>
        <v>3347572.4</v>
      </c>
      <c r="M98" s="926">
        <f>+G98/G90/12</f>
        <v>286.32135306553914</v>
      </c>
      <c r="N98" s="926"/>
      <c r="O98" s="926"/>
    </row>
    <row r="99" spans="1:15" s="256" customFormat="1">
      <c r="A99" s="2208"/>
      <c r="B99" s="2211"/>
      <c r="C99" s="527"/>
      <c r="D99" s="263" t="s">
        <v>72</v>
      </c>
      <c r="E99" s="737"/>
      <c r="F99" s="737"/>
      <c r="G99" s="736"/>
      <c r="H99" s="736">
        <f t="shared" si="40"/>
        <v>0</v>
      </c>
      <c r="I99" s="737">
        <f t="shared" si="39"/>
        <v>0</v>
      </c>
      <c r="J99" s="737"/>
      <c r="K99" s="737"/>
      <c r="L99" s="737"/>
      <c r="M99" s="926"/>
      <c r="N99" s="926"/>
      <c r="O99" s="926"/>
    </row>
    <row r="100" spans="1:15" s="256" customFormat="1" ht="28.5">
      <c r="A100" s="2208"/>
      <c r="B100" s="2211"/>
      <c r="C100" s="533" t="s">
        <v>270</v>
      </c>
      <c r="D100" s="266" t="s">
        <v>37</v>
      </c>
      <c r="E100" s="737">
        <v>2818942.3</v>
      </c>
      <c r="F100" s="737">
        <v>2467425.9</v>
      </c>
      <c r="G100" s="737">
        <v>2840340.7</v>
      </c>
      <c r="H100" s="737"/>
      <c r="I100" s="737"/>
      <c r="J100" s="737"/>
      <c r="K100" s="737">
        <v>2894420.4</v>
      </c>
      <c r="L100" s="737">
        <v>2925652.3</v>
      </c>
      <c r="M100" s="926">
        <f>+G100/12*2</f>
        <v>473390.1166666667</v>
      </c>
      <c r="N100" s="926">
        <f>+G100/12*5</f>
        <v>1183475.2916666667</v>
      </c>
      <c r="O100" s="926">
        <f>+G100/12*8</f>
        <v>1893560.4666666668</v>
      </c>
    </row>
    <row r="101" spans="1:15" s="258" customFormat="1" ht="28.5">
      <c r="A101" s="2208"/>
      <c r="B101" s="2211"/>
      <c r="C101" s="533" t="s">
        <v>271</v>
      </c>
      <c r="D101" s="267" t="s">
        <v>38</v>
      </c>
      <c r="E101" s="737">
        <v>232073.7</v>
      </c>
      <c r="F101" s="737">
        <v>144074.29999999999</v>
      </c>
      <c r="G101" s="737">
        <v>173343.6</v>
      </c>
      <c r="H101" s="737"/>
      <c r="I101" s="737"/>
      <c r="J101" s="737"/>
      <c r="K101" s="737">
        <v>178342.1</v>
      </c>
      <c r="L101" s="737">
        <v>177510.9</v>
      </c>
      <c r="M101" s="926">
        <f>+G101/12*2</f>
        <v>28890.600000000002</v>
      </c>
      <c r="N101" s="926">
        <f>+G101/12*5</f>
        <v>72226.5</v>
      </c>
      <c r="O101" s="926">
        <f>+G101/12*8</f>
        <v>115562.40000000001</v>
      </c>
    </row>
    <row r="102" spans="1:15" s="258" customFormat="1" ht="42.75">
      <c r="A102" s="2208"/>
      <c r="B102" s="2211"/>
      <c r="C102" s="533" t="s">
        <v>272</v>
      </c>
      <c r="D102" s="267" t="s">
        <v>39</v>
      </c>
      <c r="E102" s="737">
        <v>232004.9</v>
      </c>
      <c r="F102" s="737">
        <v>233546.6</v>
      </c>
      <c r="G102" s="737">
        <v>236635.7</v>
      </c>
      <c r="H102" s="737"/>
      <c r="I102" s="737"/>
      <c r="J102" s="737"/>
      <c r="K102" s="737">
        <v>239492.1</v>
      </c>
      <c r="L102" s="737">
        <v>244409.2</v>
      </c>
      <c r="M102" s="926">
        <f>+G102/12*2</f>
        <v>39439.283333333333</v>
      </c>
      <c r="N102" s="926">
        <f>+G102/12*5</f>
        <v>98598.208333333328</v>
      </c>
      <c r="O102" s="926">
        <f>+G102/12*8</f>
        <v>157757.13333333333</v>
      </c>
    </row>
    <row r="103" spans="1:15" s="258" customFormat="1" ht="14.25">
      <c r="A103" s="2208"/>
      <c r="B103" s="2211"/>
      <c r="C103" s="534"/>
      <c r="D103" s="484"/>
      <c r="E103" s="739"/>
      <c r="F103" s="739"/>
      <c r="G103" s="739"/>
      <c r="H103" s="739">
        <f t="shared" si="40"/>
        <v>0</v>
      </c>
      <c r="I103" s="739">
        <f t="shared" si="39"/>
        <v>0</v>
      </c>
      <c r="J103" s="739"/>
      <c r="K103" s="739"/>
      <c r="L103" s="739"/>
      <c r="M103" s="733"/>
      <c r="N103" s="733"/>
      <c r="O103" s="733"/>
    </row>
    <row r="104" spans="1:15" s="258" customFormat="1" ht="14.25">
      <c r="A104" s="2208"/>
      <c r="B104" s="2211"/>
      <c r="C104" s="535">
        <v>4212</v>
      </c>
      <c r="D104" s="483" t="s">
        <v>40</v>
      </c>
      <c r="E104" s="899">
        <f t="shared" ref="E104:L104" si="42">E106+E107+E108</f>
        <v>212417.92000000001</v>
      </c>
      <c r="F104" s="899">
        <f t="shared" si="42"/>
        <v>386233.59999999998</v>
      </c>
      <c r="G104" s="899">
        <f t="shared" si="42"/>
        <v>375364.6</v>
      </c>
      <c r="H104" s="899">
        <f t="shared" si="40"/>
        <v>-10869</v>
      </c>
      <c r="I104" s="899">
        <f t="shared" si="39"/>
        <v>162946.67999999996</v>
      </c>
      <c r="J104" s="899"/>
      <c r="K104" s="899">
        <f t="shared" si="42"/>
        <v>375364.6</v>
      </c>
      <c r="L104" s="899">
        <f t="shared" si="42"/>
        <v>375364.6</v>
      </c>
      <c r="M104" s="733"/>
      <c r="N104" s="733"/>
      <c r="O104" s="733"/>
    </row>
    <row r="105" spans="1:15" s="258" customFormat="1">
      <c r="A105" s="2208"/>
      <c r="B105" s="2211"/>
      <c r="C105" s="533"/>
      <c r="D105" s="263" t="s">
        <v>72</v>
      </c>
      <c r="E105" s="735"/>
      <c r="F105" s="735"/>
      <c r="G105" s="735"/>
      <c r="H105" s="735">
        <f t="shared" si="40"/>
        <v>0</v>
      </c>
      <c r="I105" s="735">
        <f t="shared" si="39"/>
        <v>0</v>
      </c>
      <c r="J105" s="735"/>
      <c r="K105" s="735"/>
      <c r="L105" s="735"/>
      <c r="M105" s="733"/>
      <c r="N105" s="733"/>
      <c r="O105" s="733"/>
    </row>
    <row r="106" spans="1:15" s="258" customFormat="1">
      <c r="A106" s="2208"/>
      <c r="B106" s="2211"/>
      <c r="C106" s="533"/>
      <c r="D106" s="263" t="s">
        <v>40</v>
      </c>
      <c r="E106" s="735">
        <v>142836.36000000002</v>
      </c>
      <c r="F106" s="735">
        <v>228488.4</v>
      </c>
      <c r="G106" s="735">
        <v>217619.20000000001</v>
      </c>
      <c r="H106" s="735"/>
      <c r="I106" s="735"/>
      <c r="J106" s="735"/>
      <c r="K106" s="735">
        <v>217619.20000000001</v>
      </c>
      <c r="L106" s="735">
        <v>217619.20000000001</v>
      </c>
      <c r="M106" s="733">
        <f>+G106/12*3</f>
        <v>54404.800000000003</v>
      </c>
      <c r="N106" s="733">
        <f>+G106/12*6</f>
        <v>108809.60000000001</v>
      </c>
      <c r="O106" s="733">
        <f>+G106/12*9</f>
        <v>163214.40000000002</v>
      </c>
    </row>
    <row r="107" spans="1:15" s="258" customFormat="1" ht="27">
      <c r="A107" s="2208"/>
      <c r="B107" s="2211"/>
      <c r="C107" s="533"/>
      <c r="D107" s="263" t="s">
        <v>279</v>
      </c>
      <c r="E107" s="735">
        <v>0</v>
      </c>
      <c r="F107" s="735">
        <v>0</v>
      </c>
      <c r="G107" s="735">
        <v>0</v>
      </c>
      <c r="H107" s="735"/>
      <c r="I107" s="735"/>
      <c r="J107" s="735"/>
      <c r="K107" s="735">
        <v>0</v>
      </c>
      <c r="L107" s="735">
        <v>0</v>
      </c>
      <c r="M107" s="733"/>
      <c r="N107" s="733"/>
      <c r="O107" s="733"/>
    </row>
    <row r="108" spans="1:15" s="258" customFormat="1">
      <c r="A108" s="2208"/>
      <c r="B108" s="2211"/>
      <c r="C108" s="533"/>
      <c r="D108" s="263" t="s">
        <v>390</v>
      </c>
      <c r="E108" s="735">
        <v>69581.56</v>
      </c>
      <c r="F108" s="735">
        <v>157745.19999999998</v>
      </c>
      <c r="G108" s="735">
        <v>157745.4</v>
      </c>
      <c r="H108" s="735"/>
      <c r="I108" s="735"/>
      <c r="J108" s="735"/>
      <c r="K108" s="735">
        <v>157745.4</v>
      </c>
      <c r="L108" s="735">
        <v>157745.4</v>
      </c>
      <c r="M108" s="733">
        <f>+G108/12*3</f>
        <v>39436.35</v>
      </c>
      <c r="N108" s="733">
        <f>+G108/12*6</f>
        <v>78872.7</v>
      </c>
      <c r="O108" s="733">
        <f>+G108/12*9</f>
        <v>118309.04999999999</v>
      </c>
    </row>
    <row r="109" spans="1:15" s="258" customFormat="1" ht="14.25">
      <c r="A109" s="2208"/>
      <c r="B109" s="2211"/>
      <c r="C109" s="535">
        <v>4213</v>
      </c>
      <c r="D109" s="483" t="s">
        <v>41</v>
      </c>
      <c r="E109" s="899">
        <f t="shared" ref="E109:L109" si="43">E111+E112</f>
        <v>10260.24</v>
      </c>
      <c r="F109" s="899">
        <f t="shared" si="43"/>
        <v>36612.400000000001</v>
      </c>
      <c r="G109" s="899">
        <f t="shared" si="43"/>
        <v>36314.6</v>
      </c>
      <c r="H109" s="899">
        <f t="shared" si="40"/>
        <v>-297.80000000000291</v>
      </c>
      <c r="I109" s="899">
        <f t="shared" si="39"/>
        <v>26054.36</v>
      </c>
      <c r="J109" s="899"/>
      <c r="K109" s="899">
        <f t="shared" si="43"/>
        <v>36314.6</v>
      </c>
      <c r="L109" s="899">
        <f t="shared" si="43"/>
        <v>36314.6</v>
      </c>
      <c r="M109" s="733"/>
      <c r="N109" s="733"/>
      <c r="O109" s="733"/>
    </row>
    <row r="110" spans="1:15" s="258" customFormat="1">
      <c r="A110" s="2208"/>
      <c r="B110" s="2211"/>
      <c r="C110" s="533"/>
      <c r="D110" s="263" t="s">
        <v>72</v>
      </c>
      <c r="E110" s="735"/>
      <c r="F110" s="735"/>
      <c r="G110" s="735"/>
      <c r="H110" s="735">
        <f t="shared" si="40"/>
        <v>0</v>
      </c>
      <c r="I110" s="735">
        <f t="shared" si="39"/>
        <v>0</v>
      </c>
      <c r="J110" s="735"/>
      <c r="K110" s="735"/>
      <c r="L110" s="735"/>
      <c r="M110" s="733"/>
      <c r="N110" s="733"/>
      <c r="O110" s="733"/>
    </row>
    <row r="111" spans="1:15" s="258" customFormat="1" ht="27">
      <c r="A111" s="2208"/>
      <c r="B111" s="2211"/>
      <c r="C111" s="533"/>
      <c r="D111" s="269" t="s">
        <v>42</v>
      </c>
      <c r="E111" s="735">
        <v>10260.24</v>
      </c>
      <c r="F111" s="735">
        <v>30764.3</v>
      </c>
      <c r="G111" s="735">
        <v>30574.5</v>
      </c>
      <c r="H111" s="735"/>
      <c r="I111" s="735"/>
      <c r="J111" s="735"/>
      <c r="K111" s="735">
        <v>30574.5</v>
      </c>
      <c r="L111" s="735">
        <v>30574.5</v>
      </c>
      <c r="M111" s="733">
        <f>+G111/12*3</f>
        <v>7643.625</v>
      </c>
      <c r="N111" s="733">
        <f>+G111/12*6</f>
        <v>15287.25</v>
      </c>
      <c r="O111" s="733">
        <f>+G111/12*9</f>
        <v>22930.875</v>
      </c>
    </row>
    <row r="112" spans="1:15" s="258" customFormat="1" ht="27">
      <c r="A112" s="2208"/>
      <c r="B112" s="2211"/>
      <c r="C112" s="533"/>
      <c r="D112" s="269" t="s">
        <v>273</v>
      </c>
      <c r="E112" s="735">
        <v>0</v>
      </c>
      <c r="F112" s="735">
        <v>5848.1</v>
      </c>
      <c r="G112" s="735">
        <v>5740.1</v>
      </c>
      <c r="H112" s="735"/>
      <c r="I112" s="735"/>
      <c r="J112" s="735"/>
      <c r="K112" s="735">
        <v>5740.1</v>
      </c>
      <c r="L112" s="735">
        <v>5740.1</v>
      </c>
      <c r="M112" s="733">
        <f>+G112/12*3</f>
        <v>1435.0250000000001</v>
      </c>
      <c r="N112" s="733">
        <f>+G112/12*6</f>
        <v>2870.05</v>
      </c>
      <c r="O112" s="733">
        <f>+G112/12*9</f>
        <v>4305.0750000000007</v>
      </c>
    </row>
    <row r="113" spans="1:15" s="258" customFormat="1" ht="14.25">
      <c r="A113" s="2208"/>
      <c r="B113" s="2211"/>
      <c r="C113" s="533">
        <v>4214</v>
      </c>
      <c r="D113" s="268" t="s">
        <v>43</v>
      </c>
      <c r="E113" s="735">
        <v>16197.01</v>
      </c>
      <c r="F113" s="735">
        <v>29384.6</v>
      </c>
      <c r="G113" s="735">
        <v>33884.6</v>
      </c>
      <c r="H113" s="735"/>
      <c r="I113" s="735"/>
      <c r="J113" s="735"/>
      <c r="K113" s="735">
        <v>33884.6</v>
      </c>
      <c r="L113" s="735">
        <v>33884.6</v>
      </c>
      <c r="M113" s="733"/>
      <c r="N113" s="926"/>
      <c r="O113" s="733"/>
    </row>
    <row r="114" spans="1:15" s="256" customFormat="1" ht="23.25" customHeight="1">
      <c r="A114" s="2208"/>
      <c r="B114" s="2211"/>
      <c r="C114" s="533">
        <v>4215</v>
      </c>
      <c r="D114" s="268" t="s">
        <v>44</v>
      </c>
      <c r="E114" s="735">
        <v>537</v>
      </c>
      <c r="F114" s="735">
        <v>400</v>
      </c>
      <c r="G114" s="735">
        <v>470</v>
      </c>
      <c r="H114" s="735"/>
      <c r="I114" s="735"/>
      <c r="J114" s="735"/>
      <c r="K114" s="735">
        <v>470</v>
      </c>
      <c r="L114" s="735">
        <v>470</v>
      </c>
      <c r="M114" s="926"/>
      <c r="N114" s="738"/>
      <c r="O114" s="926"/>
    </row>
    <row r="115" spans="1:15" s="171" customFormat="1" ht="28.5">
      <c r="A115" s="2208"/>
      <c r="B115" s="2211"/>
      <c r="C115" s="533">
        <v>4216</v>
      </c>
      <c r="D115" s="268" t="s">
        <v>45</v>
      </c>
      <c r="E115" s="735"/>
      <c r="F115" s="735"/>
      <c r="G115" s="735"/>
      <c r="H115" s="735">
        <f t="shared" si="40"/>
        <v>0</v>
      </c>
      <c r="I115" s="735">
        <f t="shared" si="39"/>
        <v>0</v>
      </c>
      <c r="J115" s="735"/>
      <c r="K115" s="735"/>
      <c r="L115" s="735"/>
      <c r="M115" s="738"/>
      <c r="N115" s="738"/>
      <c r="O115" s="738"/>
    </row>
    <row r="116" spans="1:15" s="171" customFormat="1" ht="14.25">
      <c r="A116" s="2208"/>
      <c r="B116" s="2211"/>
      <c r="C116" s="533">
        <v>4217</v>
      </c>
      <c r="D116" s="268" t="s">
        <v>46</v>
      </c>
      <c r="E116" s="735"/>
      <c r="F116" s="735"/>
      <c r="G116" s="735"/>
      <c r="H116" s="735">
        <f t="shared" si="40"/>
        <v>0</v>
      </c>
      <c r="I116" s="735">
        <f t="shared" si="39"/>
        <v>0</v>
      </c>
      <c r="J116" s="735"/>
      <c r="K116" s="735"/>
      <c r="L116" s="735"/>
      <c r="M116" s="738"/>
      <c r="N116" s="738"/>
      <c r="O116" s="738"/>
    </row>
    <row r="117" spans="1:15" s="171" customFormat="1" ht="28.5">
      <c r="A117" s="2208"/>
      <c r="B117" s="2211"/>
      <c r="C117" s="535"/>
      <c r="D117" s="483" t="s">
        <v>414</v>
      </c>
      <c r="E117" s="899">
        <f t="shared" ref="E117:L117" si="44">E119+E120</f>
        <v>5843.91</v>
      </c>
      <c r="F117" s="899">
        <f t="shared" si="44"/>
        <v>28751.5</v>
      </c>
      <c r="G117" s="899">
        <f t="shared" si="44"/>
        <v>38819.943615008</v>
      </c>
      <c r="H117" s="899">
        <f t="shared" si="40"/>
        <v>10068.443615008</v>
      </c>
      <c r="I117" s="899">
        <f t="shared" si="39"/>
        <v>32976.033615007997</v>
      </c>
      <c r="J117" s="899"/>
      <c r="K117" s="899">
        <f t="shared" si="44"/>
        <v>38819.943615008</v>
      </c>
      <c r="L117" s="899">
        <f t="shared" si="44"/>
        <v>38819.943615008</v>
      </c>
      <c r="M117" s="738"/>
      <c r="N117" s="738"/>
      <c r="O117" s="738"/>
    </row>
    <row r="118" spans="1:15" s="171" customFormat="1">
      <c r="A118" s="2208"/>
      <c r="B118" s="2211"/>
      <c r="C118" s="533"/>
      <c r="D118" s="263" t="s">
        <v>72</v>
      </c>
      <c r="E118" s="736"/>
      <c r="F118" s="736"/>
      <c r="G118" s="736"/>
      <c r="H118" s="736">
        <f t="shared" si="40"/>
        <v>0</v>
      </c>
      <c r="I118" s="736">
        <f t="shared" si="39"/>
        <v>0</v>
      </c>
      <c r="J118" s="736"/>
      <c r="K118" s="736"/>
      <c r="L118" s="736"/>
      <c r="M118" s="738"/>
      <c r="N118" s="738"/>
      <c r="O118" s="738"/>
    </row>
    <row r="119" spans="1:15" s="171" customFormat="1">
      <c r="A119" s="2208"/>
      <c r="B119" s="2211"/>
      <c r="C119" s="533">
        <v>4221</v>
      </c>
      <c r="D119" s="263" t="s">
        <v>47</v>
      </c>
      <c r="E119" s="736">
        <v>2101.4</v>
      </c>
      <c r="F119" s="736">
        <v>23751.5</v>
      </c>
      <c r="G119" s="736">
        <v>23819.9</v>
      </c>
      <c r="H119" s="736"/>
      <c r="I119" s="736"/>
      <c r="J119" s="736"/>
      <c r="K119" s="736">
        <v>23819.9</v>
      </c>
      <c r="L119" s="736">
        <v>23819.9</v>
      </c>
      <c r="M119" s="733">
        <f>+G119/12*3</f>
        <v>5954.9750000000004</v>
      </c>
      <c r="N119" s="733">
        <f>+G119/12*6</f>
        <v>11909.95</v>
      </c>
      <c r="O119" s="733">
        <f>+G119/12*9</f>
        <v>17864.925000000003</v>
      </c>
    </row>
    <row r="120" spans="1:15" s="171" customFormat="1" ht="27">
      <c r="A120" s="2208"/>
      <c r="B120" s="2211"/>
      <c r="C120" s="533">
        <v>4222</v>
      </c>
      <c r="D120" s="263" t="s">
        <v>48</v>
      </c>
      <c r="E120" s="736">
        <v>3742.51</v>
      </c>
      <c r="F120" s="736">
        <v>5000</v>
      </c>
      <c r="G120" s="737">
        <v>15000.043615008</v>
      </c>
      <c r="H120" s="737"/>
      <c r="I120" s="737"/>
      <c r="J120" s="737"/>
      <c r="K120" s="737">
        <v>15000.043615008</v>
      </c>
      <c r="L120" s="737">
        <v>15000.043615008</v>
      </c>
      <c r="M120" s="733">
        <f>+G120/12*3</f>
        <v>3750.0109037520006</v>
      </c>
      <c r="N120" s="733">
        <f>+G120/12*6</f>
        <v>7500.0218075040011</v>
      </c>
      <c r="O120" s="733">
        <f>+G120/12*9</f>
        <v>11250.032711256001</v>
      </c>
    </row>
    <row r="121" spans="1:15" s="258" customFormat="1" ht="14.25">
      <c r="A121" s="2208"/>
      <c r="B121" s="2211"/>
      <c r="C121" s="533">
        <v>4231</v>
      </c>
      <c r="D121" s="264" t="s">
        <v>49</v>
      </c>
      <c r="E121" s="736"/>
      <c r="F121" s="736"/>
      <c r="G121" s="736"/>
      <c r="H121" s="736"/>
      <c r="I121" s="736"/>
      <c r="J121" s="736"/>
      <c r="K121" s="736"/>
      <c r="L121" s="736"/>
      <c r="M121" s="733"/>
      <c r="N121" s="733"/>
      <c r="O121" s="733"/>
    </row>
    <row r="122" spans="1:15" s="258" customFormat="1" ht="16.5">
      <c r="A122" s="2208"/>
      <c r="B122" s="2211"/>
      <c r="C122" s="533">
        <v>4232</v>
      </c>
      <c r="D122" s="264" t="s">
        <v>50</v>
      </c>
      <c r="E122" s="736">
        <v>44448.3</v>
      </c>
      <c r="F122" s="736">
        <v>83593.2</v>
      </c>
      <c r="G122" s="736">
        <v>109420.8</v>
      </c>
      <c r="H122" s="736"/>
      <c r="I122" s="736"/>
      <c r="J122" s="900"/>
      <c r="K122" s="736">
        <v>109420.8</v>
      </c>
      <c r="L122" s="736">
        <v>109420.8</v>
      </c>
      <c r="M122" s="733">
        <f>+G122/12*3</f>
        <v>27355.199999999997</v>
      </c>
      <c r="N122" s="733">
        <f>+G122/12*6</f>
        <v>54710.399999999994</v>
      </c>
      <c r="O122" s="733">
        <f>+G122/12*9</f>
        <v>82065.599999999991</v>
      </c>
    </row>
    <row r="123" spans="1:15" s="258" customFormat="1" ht="28.5">
      <c r="A123" s="2208"/>
      <c r="B123" s="2211"/>
      <c r="C123" s="533">
        <v>4233</v>
      </c>
      <c r="D123" s="264" t="s">
        <v>380</v>
      </c>
      <c r="E123" s="736">
        <v>0</v>
      </c>
      <c r="F123" s="736">
        <v>0</v>
      </c>
      <c r="G123" s="736">
        <v>0</v>
      </c>
      <c r="H123" s="736"/>
      <c r="I123" s="736"/>
      <c r="J123" s="900"/>
      <c r="K123" s="736">
        <v>0</v>
      </c>
      <c r="L123" s="736">
        <v>0</v>
      </c>
      <c r="M123" s="733"/>
      <c r="N123" s="733"/>
      <c r="O123" s="733"/>
    </row>
    <row r="124" spans="1:15" s="258" customFormat="1" ht="14.25">
      <c r="A124" s="2208"/>
      <c r="B124" s="2211"/>
      <c r="C124" s="533">
        <v>4234</v>
      </c>
      <c r="D124" s="264" t="s">
        <v>51</v>
      </c>
      <c r="E124" s="735">
        <v>8735.2900000000009</v>
      </c>
      <c r="F124" s="735">
        <v>17795.899999999998</v>
      </c>
      <c r="G124" s="735">
        <v>9827.4500000000007</v>
      </c>
      <c r="H124" s="735"/>
      <c r="I124" s="735"/>
      <c r="J124" s="735"/>
      <c r="K124" s="735">
        <v>9827.4500000000007</v>
      </c>
      <c r="L124" s="735">
        <v>9827.4500000000007</v>
      </c>
      <c r="M124" s="733">
        <f>+G124/12*3</f>
        <v>2456.8625000000002</v>
      </c>
      <c r="N124" s="733">
        <f>+G124/12*6</f>
        <v>4913.7250000000004</v>
      </c>
      <c r="O124" s="733">
        <f>+G124/12*9</f>
        <v>7370.5875000000005</v>
      </c>
    </row>
    <row r="125" spans="1:15" s="256" customFormat="1" ht="14.25">
      <c r="A125" s="2208"/>
      <c r="B125" s="2211"/>
      <c r="C125" s="533">
        <v>4235</v>
      </c>
      <c r="D125" s="264" t="s">
        <v>52</v>
      </c>
      <c r="E125" s="735">
        <v>3288</v>
      </c>
      <c r="F125" s="735">
        <v>15000</v>
      </c>
      <c r="G125" s="735">
        <v>15000</v>
      </c>
      <c r="H125" s="735"/>
      <c r="I125" s="735"/>
      <c r="J125" s="735"/>
      <c r="K125" s="735">
        <v>15000</v>
      </c>
      <c r="L125" s="735">
        <v>15000</v>
      </c>
      <c r="M125" s="733">
        <f>+G125/12*3</f>
        <v>3750</v>
      </c>
      <c r="N125" s="733">
        <f>+G125/12*6</f>
        <v>7500</v>
      </c>
      <c r="O125" s="733">
        <f>+G125/12*9</f>
        <v>11250</v>
      </c>
    </row>
    <row r="126" spans="1:15" s="258" customFormat="1" ht="28.5">
      <c r="A126" s="2208"/>
      <c r="B126" s="2211"/>
      <c r="C126" s="533">
        <v>4236</v>
      </c>
      <c r="D126" s="264" t="s">
        <v>53</v>
      </c>
      <c r="E126" s="735">
        <v>0</v>
      </c>
      <c r="F126" s="735">
        <v>0</v>
      </c>
      <c r="G126" s="735">
        <v>0</v>
      </c>
      <c r="H126" s="735"/>
      <c r="I126" s="735"/>
      <c r="J126" s="735"/>
      <c r="K126" s="735">
        <v>0</v>
      </c>
      <c r="L126" s="735">
        <v>0</v>
      </c>
      <c r="M126" s="733"/>
      <c r="N126" s="926"/>
      <c r="O126" s="733"/>
    </row>
    <row r="127" spans="1:15" s="256" customFormat="1" ht="14.25">
      <c r="A127" s="2208"/>
      <c r="B127" s="2211"/>
      <c r="C127" s="533">
        <v>4237</v>
      </c>
      <c r="D127" s="264" t="s">
        <v>54</v>
      </c>
      <c r="E127" s="735">
        <v>6434.76</v>
      </c>
      <c r="F127" s="735">
        <v>2000</v>
      </c>
      <c r="G127" s="735">
        <v>10500</v>
      </c>
      <c r="H127" s="735"/>
      <c r="I127" s="735"/>
      <c r="J127" s="735"/>
      <c r="K127" s="735">
        <v>10500</v>
      </c>
      <c r="L127" s="735">
        <v>10500</v>
      </c>
      <c r="M127" s="733">
        <f>+G127/12*3</f>
        <v>2625</v>
      </c>
      <c r="N127" s="733">
        <f>+G127/12*6</f>
        <v>5250</v>
      </c>
      <c r="O127" s="733">
        <f>+G127/12*9</f>
        <v>7875</v>
      </c>
    </row>
    <row r="128" spans="1:15" s="256" customFormat="1" ht="28.5">
      <c r="A128" s="2208"/>
      <c r="B128" s="2211"/>
      <c r="C128" s="533">
        <v>4239</v>
      </c>
      <c r="D128" s="262" t="s">
        <v>55</v>
      </c>
      <c r="E128" s="737">
        <v>17935.740000000002</v>
      </c>
      <c r="F128" s="737">
        <v>49525.4</v>
      </c>
      <c r="G128" s="737">
        <v>54508.877999999997</v>
      </c>
      <c r="H128" s="737"/>
      <c r="I128" s="737"/>
      <c r="J128" s="737"/>
      <c r="K128" s="737">
        <v>54508.877999999997</v>
      </c>
      <c r="L128" s="737">
        <v>54508.877999999997</v>
      </c>
      <c r="M128" s="733">
        <f>+G128/12*3</f>
        <v>13627.219499999999</v>
      </c>
      <c r="N128" s="733">
        <f>+G128/12*6</f>
        <v>27254.438999999998</v>
      </c>
      <c r="O128" s="733">
        <f>+G128/12*9</f>
        <v>40881.658499999998</v>
      </c>
    </row>
    <row r="129" spans="1:15" s="256" customFormat="1" ht="14.25">
      <c r="A129" s="2208"/>
      <c r="B129" s="2211"/>
      <c r="C129" s="533">
        <v>4241</v>
      </c>
      <c r="D129" s="264" t="s">
        <v>56</v>
      </c>
      <c r="E129" s="735">
        <v>35595.83</v>
      </c>
      <c r="F129" s="735">
        <v>16448.900000000001</v>
      </c>
      <c r="G129" s="735">
        <v>46448.9</v>
      </c>
      <c r="H129" s="735"/>
      <c r="I129" s="735"/>
      <c r="J129" s="735"/>
      <c r="K129" s="735">
        <v>16448.900000000001</v>
      </c>
      <c r="L129" s="735">
        <v>16448.900000000001</v>
      </c>
      <c r="M129" s="733">
        <f>+G129/12*3</f>
        <v>11612.225</v>
      </c>
      <c r="N129" s="733">
        <f>+G129/12*6</f>
        <v>23224.45</v>
      </c>
      <c r="O129" s="733">
        <f>+G129/12*9</f>
        <v>34836.675000000003</v>
      </c>
    </row>
    <row r="130" spans="1:15" s="256" customFormat="1" ht="28.5">
      <c r="A130" s="2208"/>
      <c r="B130" s="2211"/>
      <c r="C130" s="533">
        <v>4251</v>
      </c>
      <c r="D130" s="262" t="s">
        <v>57</v>
      </c>
      <c r="E130" s="737">
        <v>116548.49</v>
      </c>
      <c r="F130" s="737">
        <v>69630.3</v>
      </c>
      <c r="G130" s="737">
        <v>68622.152000000002</v>
      </c>
      <c r="H130" s="737"/>
      <c r="I130" s="737"/>
      <c r="J130" s="737"/>
      <c r="K130" s="737">
        <v>68622.152000000002</v>
      </c>
      <c r="L130" s="737">
        <v>68622.152000000002</v>
      </c>
      <c r="M130" s="733">
        <f>+G130/12*3</f>
        <v>17155.538</v>
      </c>
      <c r="N130" s="733">
        <f>+G130/12*6</f>
        <v>34311.076000000001</v>
      </c>
      <c r="O130" s="733">
        <f>+G130/12*9</f>
        <v>51466.614000000001</v>
      </c>
    </row>
    <row r="131" spans="1:15" s="256" customFormat="1" ht="28.5">
      <c r="A131" s="2208"/>
      <c r="B131" s="2211"/>
      <c r="C131" s="535">
        <v>4252</v>
      </c>
      <c r="D131" s="483" t="s">
        <v>58</v>
      </c>
      <c r="E131" s="899">
        <f t="shared" ref="E131:L131" si="45">E133+E134</f>
        <v>8763.9</v>
      </c>
      <c r="F131" s="899">
        <f t="shared" si="45"/>
        <v>11400</v>
      </c>
      <c r="G131" s="899">
        <f t="shared" si="45"/>
        <v>12250</v>
      </c>
      <c r="H131" s="899">
        <f t="shared" si="40"/>
        <v>850</v>
      </c>
      <c r="I131" s="899">
        <f t="shared" ref="I131:I153" si="46">G131-E131</f>
        <v>3486.1000000000004</v>
      </c>
      <c r="J131" s="899"/>
      <c r="K131" s="899">
        <f t="shared" si="45"/>
        <v>12250</v>
      </c>
      <c r="L131" s="899">
        <f t="shared" si="45"/>
        <v>12250</v>
      </c>
      <c r="M131" s="926"/>
      <c r="N131" s="926"/>
      <c r="O131" s="926"/>
    </row>
    <row r="132" spans="1:15" s="256" customFormat="1">
      <c r="A132" s="2208"/>
      <c r="B132" s="2211"/>
      <c r="C132" s="533"/>
      <c r="D132" s="263" t="s">
        <v>72</v>
      </c>
      <c r="E132" s="737"/>
      <c r="F132" s="737"/>
      <c r="G132" s="737"/>
      <c r="H132" s="737">
        <f t="shared" si="40"/>
        <v>0</v>
      </c>
      <c r="I132" s="737">
        <f t="shared" si="46"/>
        <v>0</v>
      </c>
      <c r="J132" s="737"/>
      <c r="K132" s="737"/>
      <c r="L132" s="737"/>
      <c r="M132" s="926"/>
      <c r="N132" s="733"/>
      <c r="O132" s="926"/>
    </row>
    <row r="133" spans="1:15" s="258" customFormat="1" ht="27">
      <c r="A133" s="2208"/>
      <c r="B133" s="2211"/>
      <c r="C133" s="533"/>
      <c r="D133" s="270" t="s">
        <v>59</v>
      </c>
      <c r="E133" s="737">
        <v>5159.3999999999996</v>
      </c>
      <c r="F133" s="737">
        <v>1500</v>
      </c>
      <c r="G133" s="737">
        <v>2350</v>
      </c>
      <c r="H133" s="737"/>
      <c r="I133" s="737"/>
      <c r="J133" s="737"/>
      <c r="K133" s="737">
        <v>2350</v>
      </c>
      <c r="L133" s="737">
        <v>2350</v>
      </c>
      <c r="M133" s="733">
        <f>+G133/12*3</f>
        <v>587.5</v>
      </c>
      <c r="N133" s="733">
        <f>+G133/12*6</f>
        <v>1175</v>
      </c>
      <c r="O133" s="733">
        <f>+G133/12*9</f>
        <v>1762.5</v>
      </c>
    </row>
    <row r="134" spans="1:15" s="258" customFormat="1" ht="27">
      <c r="A134" s="2208"/>
      <c r="B134" s="2211"/>
      <c r="C134" s="533"/>
      <c r="D134" s="270" t="s">
        <v>60</v>
      </c>
      <c r="E134" s="737">
        <v>3604.5</v>
      </c>
      <c r="F134" s="737">
        <v>9900</v>
      </c>
      <c r="G134" s="737">
        <v>9900</v>
      </c>
      <c r="H134" s="737"/>
      <c r="I134" s="737"/>
      <c r="J134" s="737"/>
      <c r="K134" s="737">
        <v>9900</v>
      </c>
      <c r="L134" s="737">
        <v>9900</v>
      </c>
      <c r="M134" s="733">
        <f>+G134/12*3</f>
        <v>2475</v>
      </c>
      <c r="N134" s="733">
        <f>+G134/12*6</f>
        <v>4950</v>
      </c>
      <c r="O134" s="733">
        <f>+G134/12*9</f>
        <v>7425</v>
      </c>
    </row>
    <row r="135" spans="1:15" s="258" customFormat="1" ht="14.25">
      <c r="A135" s="2208"/>
      <c r="B135" s="2211"/>
      <c r="C135" s="535">
        <v>4261</v>
      </c>
      <c r="D135" s="483" t="s">
        <v>61</v>
      </c>
      <c r="E135" s="899">
        <f t="shared" ref="E135:L135" si="47">E137+E138</f>
        <v>293925</v>
      </c>
      <c r="F135" s="899">
        <f t="shared" si="47"/>
        <v>341631.4</v>
      </c>
      <c r="G135" s="899">
        <f t="shared" si="47"/>
        <v>300699.7</v>
      </c>
      <c r="H135" s="899">
        <f t="shared" si="40"/>
        <v>-40931.700000000012</v>
      </c>
      <c r="I135" s="899">
        <f t="shared" si="46"/>
        <v>6774.7000000000116</v>
      </c>
      <c r="J135" s="899"/>
      <c r="K135" s="899">
        <f t="shared" si="47"/>
        <v>299957.24100000004</v>
      </c>
      <c r="L135" s="899">
        <f t="shared" si="47"/>
        <v>318935.07675000001</v>
      </c>
      <c r="M135" s="733"/>
      <c r="N135" s="733"/>
      <c r="O135" s="733"/>
    </row>
    <row r="136" spans="1:15" s="258" customFormat="1">
      <c r="A136" s="2208"/>
      <c r="B136" s="2211"/>
      <c r="C136" s="533"/>
      <c r="D136" s="263" t="s">
        <v>72</v>
      </c>
      <c r="E136" s="735"/>
      <c r="F136" s="735"/>
      <c r="G136" s="735"/>
      <c r="H136" s="735">
        <f t="shared" si="40"/>
        <v>0</v>
      </c>
      <c r="I136" s="735">
        <f t="shared" si="46"/>
        <v>0</v>
      </c>
      <c r="J136" s="735"/>
      <c r="K136" s="735"/>
      <c r="L136" s="735"/>
      <c r="M136" s="733"/>
      <c r="N136" s="733"/>
      <c r="O136" s="733"/>
    </row>
    <row r="137" spans="1:15" s="258" customFormat="1">
      <c r="A137" s="2208"/>
      <c r="B137" s="2211"/>
      <c r="C137" s="533"/>
      <c r="D137" s="263" t="s">
        <v>62</v>
      </c>
      <c r="E137" s="735">
        <v>227279.4</v>
      </c>
      <c r="F137" s="735">
        <v>264870.8</v>
      </c>
      <c r="G137" s="735">
        <v>234905.1</v>
      </c>
      <c r="H137" s="735"/>
      <c r="I137" s="735"/>
      <c r="J137" s="735"/>
      <c r="K137" s="735">
        <v>246650.35500000001</v>
      </c>
      <c r="L137" s="735">
        <v>258982.87275000001</v>
      </c>
      <c r="M137" s="733">
        <f>+G137/12*3</f>
        <v>58726.274999999994</v>
      </c>
      <c r="N137" s="733">
        <f>+G137/12*6</f>
        <v>117452.54999999999</v>
      </c>
      <c r="O137" s="733">
        <f>+G137/12*9</f>
        <v>176178.82499999998</v>
      </c>
    </row>
    <row r="138" spans="1:15" s="258" customFormat="1">
      <c r="A138" s="2208"/>
      <c r="B138" s="2211"/>
      <c r="C138" s="533"/>
      <c r="D138" s="263" t="s">
        <v>63</v>
      </c>
      <c r="E138" s="735">
        <v>66645.600000000006</v>
      </c>
      <c r="F138" s="735">
        <v>76760.600000000006</v>
      </c>
      <c r="G138" s="735">
        <v>65794.600000000006</v>
      </c>
      <c r="H138" s="735"/>
      <c r="I138" s="735"/>
      <c r="J138" s="735"/>
      <c r="K138" s="735">
        <v>53306.885999999999</v>
      </c>
      <c r="L138" s="735">
        <v>59952.203999999991</v>
      </c>
      <c r="M138" s="733">
        <f>+G138/12*3</f>
        <v>16448.650000000001</v>
      </c>
      <c r="N138" s="733">
        <f>+G138/12*6</f>
        <v>32897.300000000003</v>
      </c>
      <c r="O138" s="733">
        <f>+G138/12*9</f>
        <v>49345.950000000004</v>
      </c>
    </row>
    <row r="139" spans="1:15" s="258" customFormat="1" ht="14.25">
      <c r="A139" s="2208"/>
      <c r="B139" s="2211"/>
      <c r="C139" s="533">
        <v>4262</v>
      </c>
      <c r="D139" s="264" t="s">
        <v>338</v>
      </c>
      <c r="E139" s="735"/>
      <c r="F139" s="735"/>
      <c r="G139" s="735"/>
      <c r="H139" s="735"/>
      <c r="I139" s="735"/>
      <c r="J139" s="735"/>
      <c r="K139" s="735"/>
      <c r="L139" s="735"/>
      <c r="M139" s="733"/>
      <c r="N139" s="733"/>
      <c r="O139" s="733"/>
    </row>
    <row r="140" spans="1:15" s="258" customFormat="1" ht="14.25">
      <c r="A140" s="2208"/>
      <c r="B140" s="2211"/>
      <c r="C140" s="533">
        <v>4264</v>
      </c>
      <c r="D140" s="264" t="s">
        <v>337</v>
      </c>
      <c r="E140" s="735">
        <v>37000.339999999997</v>
      </c>
      <c r="F140" s="735">
        <v>10366.799999999999</v>
      </c>
      <c r="G140" s="735">
        <v>10367</v>
      </c>
      <c r="H140" s="735"/>
      <c r="I140" s="735"/>
      <c r="J140" s="735"/>
      <c r="K140" s="735">
        <v>10367</v>
      </c>
      <c r="L140" s="735">
        <v>10367</v>
      </c>
      <c r="M140" s="733">
        <f>+G140/12*3</f>
        <v>2591.75</v>
      </c>
      <c r="N140" s="733">
        <f>+G140/12*6</f>
        <v>5183.5</v>
      </c>
      <c r="O140" s="733">
        <f>+G140/12*9</f>
        <v>7775.25</v>
      </c>
    </row>
    <row r="141" spans="1:15" s="258" customFormat="1" ht="22.5" customHeight="1">
      <c r="A141" s="2208"/>
      <c r="B141" s="2211"/>
      <c r="C141" s="536">
        <v>4266</v>
      </c>
      <c r="D141" s="511" t="s">
        <v>421</v>
      </c>
      <c r="E141" s="735">
        <v>0</v>
      </c>
      <c r="F141" s="735">
        <v>0</v>
      </c>
      <c r="G141" s="735">
        <v>0</v>
      </c>
      <c r="H141" s="735"/>
      <c r="I141" s="735"/>
      <c r="J141" s="735"/>
      <c r="K141" s="735">
        <v>0</v>
      </c>
      <c r="L141" s="735">
        <v>0</v>
      </c>
      <c r="M141" s="733"/>
      <c r="N141" s="733"/>
      <c r="O141" s="733"/>
    </row>
    <row r="142" spans="1:15" s="258" customFormat="1" ht="28.5">
      <c r="A142" s="2208"/>
      <c r="B142" s="2211"/>
      <c r="C142" s="533">
        <v>4267</v>
      </c>
      <c r="D142" s="264" t="s">
        <v>339</v>
      </c>
      <c r="E142" s="735">
        <v>40058.81</v>
      </c>
      <c r="F142" s="735">
        <v>35458.5</v>
      </c>
      <c r="G142" s="735">
        <v>34041.5</v>
      </c>
      <c r="H142" s="735"/>
      <c r="I142" s="735"/>
      <c r="J142" s="735"/>
      <c r="K142" s="735">
        <v>34041.5</v>
      </c>
      <c r="L142" s="735">
        <v>34041.5</v>
      </c>
      <c r="M142" s="733">
        <f>+G142/12*3</f>
        <v>8510.375</v>
      </c>
      <c r="N142" s="733">
        <f>+G142/12*6</f>
        <v>17020.75</v>
      </c>
      <c r="O142" s="733">
        <f>+G142/12*9</f>
        <v>25531.125</v>
      </c>
    </row>
    <row r="143" spans="1:15" s="258" customFormat="1" ht="14.25">
      <c r="A143" s="2208"/>
      <c r="B143" s="2211"/>
      <c r="C143" s="533">
        <v>4269</v>
      </c>
      <c r="D143" s="264" t="s">
        <v>64</v>
      </c>
      <c r="E143" s="735">
        <v>29996.83</v>
      </c>
      <c r="F143" s="735">
        <v>11308.1</v>
      </c>
      <c r="G143" s="735">
        <v>18870.3</v>
      </c>
      <c r="H143" s="735"/>
      <c r="I143" s="735"/>
      <c r="J143" s="735"/>
      <c r="K143" s="735">
        <v>18870.3</v>
      </c>
      <c r="L143" s="735">
        <v>18870.3</v>
      </c>
      <c r="M143" s="733">
        <f>+G143/12*3</f>
        <v>4717.5749999999998</v>
      </c>
      <c r="N143" s="733">
        <f>+G143/12*6</f>
        <v>9435.15</v>
      </c>
      <c r="O143" s="733">
        <f>+G143/12*9</f>
        <v>14152.724999999999</v>
      </c>
    </row>
    <row r="144" spans="1:15" s="258" customFormat="1" ht="42.75">
      <c r="A144" s="2208"/>
      <c r="B144" s="2211"/>
      <c r="C144" s="533">
        <v>4511</v>
      </c>
      <c r="D144" s="262" t="s">
        <v>65</v>
      </c>
      <c r="E144" s="735"/>
      <c r="F144" s="735"/>
      <c r="G144" s="735"/>
      <c r="H144" s="735">
        <f t="shared" si="40"/>
        <v>0</v>
      </c>
      <c r="I144" s="735">
        <f t="shared" si="46"/>
        <v>0</v>
      </c>
      <c r="J144" s="735"/>
      <c r="K144" s="735"/>
      <c r="L144" s="735"/>
      <c r="M144" s="733"/>
      <c r="N144" s="935"/>
      <c r="O144" s="733"/>
    </row>
    <row r="145" spans="1:15" s="260" customFormat="1" ht="42.75">
      <c r="A145" s="2208"/>
      <c r="B145" s="2211"/>
      <c r="C145" s="533">
        <v>4621</v>
      </c>
      <c r="D145" s="262" t="s">
        <v>66</v>
      </c>
      <c r="E145" s="735"/>
      <c r="F145" s="735"/>
      <c r="G145" s="735"/>
      <c r="H145" s="735">
        <f t="shared" si="40"/>
        <v>0</v>
      </c>
      <c r="I145" s="735">
        <f t="shared" si="46"/>
        <v>0</v>
      </c>
      <c r="J145" s="901"/>
      <c r="K145" s="735"/>
      <c r="L145" s="735"/>
      <c r="M145" s="733"/>
      <c r="N145" s="935"/>
      <c r="O145" s="935"/>
    </row>
    <row r="146" spans="1:15" s="260" customFormat="1" ht="42.75">
      <c r="A146" s="2208"/>
      <c r="B146" s="2211"/>
      <c r="C146" s="533">
        <v>4631</v>
      </c>
      <c r="D146" s="262" t="s">
        <v>379</v>
      </c>
      <c r="E146" s="735"/>
      <c r="F146" s="735"/>
      <c r="G146" s="735"/>
      <c r="H146" s="735">
        <f t="shared" si="40"/>
        <v>0</v>
      </c>
      <c r="I146" s="735">
        <f t="shared" si="46"/>
        <v>0</v>
      </c>
      <c r="J146" s="901"/>
      <c r="K146" s="735"/>
      <c r="L146" s="735"/>
      <c r="M146" s="935"/>
      <c r="N146" s="935"/>
      <c r="O146" s="935"/>
    </row>
    <row r="147" spans="1:15" s="260" customFormat="1" ht="21.75" customHeight="1">
      <c r="A147" s="2208"/>
      <c r="B147" s="2211"/>
      <c r="C147" s="533">
        <v>4632</v>
      </c>
      <c r="D147" s="262" t="s">
        <v>277</v>
      </c>
      <c r="E147" s="735"/>
      <c r="F147" s="735"/>
      <c r="G147" s="735"/>
      <c r="H147" s="735">
        <f t="shared" si="40"/>
        <v>0</v>
      </c>
      <c r="I147" s="735">
        <f t="shared" si="46"/>
        <v>0</v>
      </c>
      <c r="J147" s="735"/>
      <c r="K147" s="735"/>
      <c r="L147" s="735"/>
      <c r="M147" s="935"/>
      <c r="N147" s="935"/>
      <c r="O147" s="935"/>
    </row>
    <row r="148" spans="1:15" s="260" customFormat="1" ht="48.75" customHeight="1">
      <c r="A148" s="2208"/>
      <c r="B148" s="2211"/>
      <c r="C148" s="536">
        <v>4638</v>
      </c>
      <c r="D148" s="511" t="s">
        <v>422</v>
      </c>
      <c r="E148" s="735"/>
      <c r="F148" s="735"/>
      <c r="G148" s="735"/>
      <c r="H148" s="735">
        <f t="shared" si="40"/>
        <v>0</v>
      </c>
      <c r="I148" s="735">
        <f t="shared" si="46"/>
        <v>0</v>
      </c>
      <c r="J148" s="735"/>
      <c r="K148" s="735"/>
      <c r="L148" s="735"/>
      <c r="M148" s="935"/>
      <c r="N148" s="935"/>
      <c r="O148" s="935"/>
    </row>
    <row r="149" spans="1:15" s="260" customFormat="1" ht="14.25">
      <c r="A149" s="2208"/>
      <c r="B149" s="2211"/>
      <c r="C149" s="533" t="s">
        <v>385</v>
      </c>
      <c r="D149" s="262" t="s">
        <v>386</v>
      </c>
      <c r="E149" s="735"/>
      <c r="F149" s="735"/>
      <c r="G149" s="735"/>
      <c r="H149" s="735">
        <f t="shared" si="40"/>
        <v>0</v>
      </c>
      <c r="I149" s="735">
        <f t="shared" si="46"/>
        <v>0</v>
      </c>
      <c r="J149" s="735"/>
      <c r="K149" s="735"/>
      <c r="L149" s="735"/>
      <c r="M149" s="935"/>
      <c r="N149" s="935"/>
      <c r="O149" s="935"/>
    </row>
    <row r="150" spans="1:15" s="260" customFormat="1" ht="14.25">
      <c r="A150" s="2208"/>
      <c r="B150" s="2211"/>
      <c r="C150" s="533">
        <v>4729</v>
      </c>
      <c r="D150" s="264" t="s">
        <v>67</v>
      </c>
      <c r="E150" s="735">
        <v>41801.599999999999</v>
      </c>
      <c r="F150" s="735">
        <v>54232.800000000003</v>
      </c>
      <c r="G150" s="735">
        <v>89176.8</v>
      </c>
      <c r="H150" s="735"/>
      <c r="I150" s="735"/>
      <c r="J150" s="902"/>
      <c r="K150" s="735">
        <v>89176.8</v>
      </c>
      <c r="L150" s="735">
        <v>89176.8</v>
      </c>
      <c r="M150" s="733">
        <f>+G150/12*3</f>
        <v>22294.2</v>
      </c>
      <c r="N150" s="733">
        <f>+G150/12*6</f>
        <v>44588.4</v>
      </c>
      <c r="O150" s="733">
        <f>+G150/12*9</f>
        <v>66882.600000000006</v>
      </c>
    </row>
    <row r="151" spans="1:15" s="260" customFormat="1" ht="14.25">
      <c r="A151" s="2208"/>
      <c r="B151" s="2211"/>
      <c r="C151" s="533">
        <v>4822</v>
      </c>
      <c r="D151" s="264" t="s">
        <v>68</v>
      </c>
      <c r="E151" s="902"/>
      <c r="F151" s="902"/>
      <c r="G151" s="735"/>
      <c r="H151" s="735">
        <f t="shared" si="40"/>
        <v>0</v>
      </c>
      <c r="I151" s="735">
        <f t="shared" si="46"/>
        <v>0</v>
      </c>
      <c r="J151" s="902"/>
      <c r="K151" s="735"/>
      <c r="L151" s="735"/>
      <c r="M151" s="935"/>
      <c r="N151" s="935"/>
      <c r="O151" s="935"/>
    </row>
    <row r="152" spans="1:15" s="260" customFormat="1" ht="14.25">
      <c r="A152" s="2208"/>
      <c r="B152" s="2211"/>
      <c r="C152" s="535">
        <v>4823</v>
      </c>
      <c r="D152" s="483" t="s">
        <v>69</v>
      </c>
      <c r="E152" s="899">
        <f t="shared" ref="E152:L152" si="48">E154+E155+E156</f>
        <v>3086.04</v>
      </c>
      <c r="F152" s="899">
        <f t="shared" si="48"/>
        <v>3535.5</v>
      </c>
      <c r="G152" s="899">
        <f t="shared" si="48"/>
        <v>5111.16</v>
      </c>
      <c r="H152" s="899">
        <f t="shared" si="40"/>
        <v>1575.6599999999999</v>
      </c>
      <c r="I152" s="899">
        <f t="shared" si="46"/>
        <v>2025.12</v>
      </c>
      <c r="J152" s="899"/>
      <c r="K152" s="899">
        <f t="shared" si="48"/>
        <v>5111.16</v>
      </c>
      <c r="L152" s="899">
        <f t="shared" si="48"/>
        <v>5111.16</v>
      </c>
      <c r="M152" s="935"/>
      <c r="N152" s="935"/>
      <c r="O152" s="935"/>
    </row>
    <row r="153" spans="1:15" s="260" customFormat="1" ht="14.25">
      <c r="A153" s="2208"/>
      <c r="B153" s="2211"/>
      <c r="C153" s="533"/>
      <c r="D153" s="263" t="s">
        <v>72</v>
      </c>
      <c r="E153" s="902"/>
      <c r="F153" s="902"/>
      <c r="G153" s="735"/>
      <c r="H153" s="735">
        <f t="shared" si="40"/>
        <v>0</v>
      </c>
      <c r="I153" s="735">
        <f t="shared" si="46"/>
        <v>0</v>
      </c>
      <c r="J153" s="902"/>
      <c r="K153" s="902"/>
      <c r="L153" s="902"/>
      <c r="M153" s="935"/>
      <c r="N153" s="733"/>
      <c r="O153" s="935"/>
    </row>
    <row r="154" spans="1:15" s="258" customFormat="1" ht="27">
      <c r="A154" s="2208"/>
      <c r="B154" s="2211"/>
      <c r="C154" s="533"/>
      <c r="D154" s="263" t="s">
        <v>276</v>
      </c>
      <c r="E154" s="735">
        <v>40.840000000000003</v>
      </c>
      <c r="F154" s="735">
        <v>57.4</v>
      </c>
      <c r="G154" s="735">
        <v>69.099999999999994</v>
      </c>
      <c r="H154" s="735"/>
      <c r="I154" s="735"/>
      <c r="J154" s="902"/>
      <c r="K154" s="735">
        <v>69.099999999999994</v>
      </c>
      <c r="L154" s="735">
        <v>69.099999999999994</v>
      </c>
      <c r="M154" s="733">
        <f>+G154/12*3</f>
        <v>17.274999999999999</v>
      </c>
      <c r="N154" s="733">
        <f>+G154/12*6</f>
        <v>34.549999999999997</v>
      </c>
      <c r="O154" s="733">
        <f>+G154/12*9</f>
        <v>51.824999999999996</v>
      </c>
    </row>
    <row r="155" spans="1:15" ht="27.95" customHeight="1">
      <c r="A155" s="2208"/>
      <c r="B155" s="2211"/>
      <c r="C155" s="533"/>
      <c r="D155" s="263" t="s">
        <v>274</v>
      </c>
      <c r="E155" s="735">
        <v>2093.1999999999998</v>
      </c>
      <c r="F155" s="735">
        <v>2359</v>
      </c>
      <c r="G155" s="735">
        <v>2358.96</v>
      </c>
      <c r="H155" s="735"/>
      <c r="I155" s="735"/>
      <c r="J155" s="902"/>
      <c r="K155" s="735">
        <v>2358.96</v>
      </c>
      <c r="L155" s="735">
        <v>2358.96</v>
      </c>
      <c r="M155" s="733">
        <f>+G155/12*3</f>
        <v>589.74</v>
      </c>
      <c r="N155" s="733">
        <f>+G155/12*6</f>
        <v>1179.48</v>
      </c>
      <c r="O155" s="733">
        <f>+G155/12*9</f>
        <v>1769.22</v>
      </c>
    </row>
    <row r="156" spans="1:15" ht="14.25">
      <c r="A156" s="2208"/>
      <c r="B156" s="2211"/>
      <c r="C156" s="533"/>
      <c r="D156" s="263" t="s">
        <v>275</v>
      </c>
      <c r="E156" s="735">
        <v>952</v>
      </c>
      <c r="F156" s="735">
        <v>1119.0999999999999</v>
      </c>
      <c r="G156" s="735">
        <v>2683.1</v>
      </c>
      <c r="H156" s="735"/>
      <c r="I156" s="735"/>
      <c r="J156" s="902"/>
      <c r="K156" s="735">
        <v>2683.1</v>
      </c>
      <c r="L156" s="735">
        <v>2683.1</v>
      </c>
      <c r="N156" s="936"/>
    </row>
    <row r="157" spans="1:15" ht="31.5" customHeight="1">
      <c r="A157" s="2208"/>
      <c r="B157" s="2211"/>
      <c r="C157" s="536" t="s">
        <v>420</v>
      </c>
      <c r="D157" s="511" t="s">
        <v>443</v>
      </c>
      <c r="E157" s="902"/>
      <c r="F157" s="902"/>
      <c r="G157" s="735"/>
      <c r="H157" s="735">
        <f t="shared" ref="H157:H169" si="49">+G157-F157</f>
        <v>0</v>
      </c>
      <c r="I157" s="735">
        <f t="shared" ref="I157:I174" si="50">G157-E157</f>
        <v>0</v>
      </c>
      <c r="J157" s="902"/>
      <c r="K157" s="902"/>
      <c r="L157" s="902"/>
      <c r="N157" s="936"/>
    </row>
    <row r="158" spans="1:15" s="273" customFormat="1" ht="14.25">
      <c r="A158" s="2208"/>
      <c r="B158" s="2211"/>
      <c r="C158" s="533">
        <v>4861</v>
      </c>
      <c r="D158" s="264" t="s">
        <v>70</v>
      </c>
      <c r="E158" s="902"/>
      <c r="F158" s="902"/>
      <c r="G158" s="735"/>
      <c r="H158" s="735">
        <f t="shared" si="49"/>
        <v>0</v>
      </c>
      <c r="I158" s="735">
        <f t="shared" si="50"/>
        <v>0</v>
      </c>
      <c r="J158" s="902"/>
      <c r="K158" s="902"/>
      <c r="L158" s="902"/>
      <c r="M158" s="887"/>
      <c r="N158" s="884"/>
      <c r="O158" s="936"/>
    </row>
    <row r="159" spans="1:15" ht="14.25">
      <c r="A159" s="2209"/>
      <c r="B159" s="2212"/>
      <c r="C159" s="533">
        <v>4891</v>
      </c>
      <c r="D159" s="264" t="s">
        <v>71</v>
      </c>
      <c r="E159" s="735"/>
      <c r="F159" s="735"/>
      <c r="G159" s="735"/>
      <c r="H159" s="735">
        <f t="shared" si="49"/>
        <v>0</v>
      </c>
      <c r="I159" s="735">
        <f t="shared" si="50"/>
        <v>0</v>
      </c>
      <c r="J159" s="735"/>
      <c r="K159" s="735"/>
      <c r="L159" s="735"/>
      <c r="M159" s="937"/>
    </row>
    <row r="160" spans="1:15" s="27" customFormat="1" ht="28.5">
      <c r="A160" s="2196" t="s">
        <v>436</v>
      </c>
      <c r="B160" s="2196"/>
      <c r="C160" s="274"/>
      <c r="D160" s="36" t="s">
        <v>73</v>
      </c>
      <c r="E160" s="903">
        <f>SUM(E162:E169)</f>
        <v>0</v>
      </c>
      <c r="F160" s="903">
        <f>SUM(F162:F169)</f>
        <v>0</v>
      </c>
      <c r="G160" s="903">
        <f>SUM(G162:G169)</f>
        <v>0</v>
      </c>
      <c r="H160" s="903">
        <f t="shared" si="49"/>
        <v>0</v>
      </c>
      <c r="I160" s="903">
        <f>+I166+I167+I168+I169</f>
        <v>0</v>
      </c>
      <c r="J160" s="903"/>
      <c r="K160" s="903">
        <f>SUM(K162:K169)</f>
        <v>0</v>
      </c>
      <c r="L160" s="903">
        <f>SUM(L162:L169)</f>
        <v>0</v>
      </c>
      <c r="M160" s="938"/>
      <c r="N160" s="938"/>
      <c r="O160" s="938"/>
    </row>
    <row r="161" spans="1:15" s="20" customFormat="1" ht="23.25" customHeight="1">
      <c r="A161" s="614" t="s">
        <v>437</v>
      </c>
      <c r="B161" s="1131" t="s">
        <v>438</v>
      </c>
      <c r="C161" s="275"/>
      <c r="D161" s="17" t="s">
        <v>72</v>
      </c>
      <c r="E161" s="904"/>
      <c r="F161" s="904"/>
      <c r="G161" s="904"/>
      <c r="H161" s="904">
        <f t="shared" si="49"/>
        <v>0</v>
      </c>
      <c r="I161" s="404">
        <f t="shared" ref="I161:I169" si="51">G161-E161</f>
        <v>0</v>
      </c>
      <c r="J161" s="904"/>
      <c r="K161" s="904"/>
      <c r="L161" s="904"/>
      <c r="M161" s="939"/>
      <c r="N161" s="939"/>
      <c r="O161" s="939"/>
    </row>
    <row r="162" spans="1:15" s="20" customFormat="1" ht="28.5">
      <c r="A162" s="2204">
        <v>1080</v>
      </c>
      <c r="B162" s="2204">
        <v>11001</v>
      </c>
      <c r="C162" s="275">
        <v>5111</v>
      </c>
      <c r="D162" s="18" t="s">
        <v>660</v>
      </c>
      <c r="E162" s="904"/>
      <c r="F162" s="904"/>
      <c r="G162" s="904"/>
      <c r="H162" s="404">
        <f t="shared" si="49"/>
        <v>0</v>
      </c>
      <c r="I162" s="404">
        <f t="shared" si="51"/>
        <v>0</v>
      </c>
      <c r="J162" s="904"/>
      <c r="K162" s="904"/>
      <c r="L162" s="904"/>
      <c r="M162" s="939"/>
      <c r="N162" s="939"/>
      <c r="O162" s="939"/>
    </row>
    <row r="163" spans="1:15" s="20" customFormat="1" ht="28.5">
      <c r="A163" s="2205"/>
      <c r="B163" s="2205"/>
      <c r="C163" s="275">
        <v>5112</v>
      </c>
      <c r="D163" s="18" t="s">
        <v>661</v>
      </c>
      <c r="E163" s="904"/>
      <c r="F163" s="904"/>
      <c r="G163" s="904"/>
      <c r="H163" s="404">
        <f t="shared" si="49"/>
        <v>0</v>
      </c>
      <c r="I163" s="404">
        <f t="shared" si="51"/>
        <v>0</v>
      </c>
      <c r="J163" s="904"/>
      <c r="K163" s="904"/>
      <c r="L163" s="904"/>
      <c r="M163" s="939"/>
      <c r="N163" s="939"/>
      <c r="O163" s="939"/>
    </row>
    <row r="164" spans="1:15" s="20" customFormat="1" ht="13.5" customHeight="1">
      <c r="A164" s="2205"/>
      <c r="B164" s="2205"/>
      <c r="C164" s="275" t="s">
        <v>662</v>
      </c>
      <c r="D164" s="18" t="s">
        <v>637</v>
      </c>
      <c r="E164" s="904"/>
      <c r="F164" s="904"/>
      <c r="G164" s="904"/>
      <c r="H164" s="404">
        <f t="shared" si="49"/>
        <v>0</v>
      </c>
      <c r="I164" s="404">
        <f t="shared" si="51"/>
        <v>0</v>
      </c>
      <c r="J164" s="904"/>
      <c r="K164" s="904"/>
      <c r="L164" s="904"/>
      <c r="M164" s="939"/>
      <c r="N164" s="939"/>
      <c r="O164" s="939"/>
    </row>
    <row r="165" spans="1:15" s="20" customFormat="1" ht="14.25">
      <c r="A165" s="2205"/>
      <c r="B165" s="2205"/>
      <c r="C165" s="275">
        <v>5121</v>
      </c>
      <c r="D165" s="262" t="s">
        <v>74</v>
      </c>
      <c r="E165" s="904"/>
      <c r="F165" s="904"/>
      <c r="G165" s="904"/>
      <c r="H165" s="404">
        <f t="shared" si="49"/>
        <v>0</v>
      </c>
      <c r="I165" s="404">
        <f t="shared" si="51"/>
        <v>0</v>
      </c>
      <c r="J165" s="904"/>
      <c r="K165" s="904"/>
      <c r="L165" s="904"/>
      <c r="M165" s="939"/>
      <c r="N165" s="939"/>
      <c r="O165" s="939"/>
    </row>
    <row r="166" spans="1:15" s="33" customFormat="1" ht="15.75" customHeight="1">
      <c r="A166" s="2205"/>
      <c r="B166" s="2205"/>
      <c r="C166" s="249">
        <v>5122</v>
      </c>
      <c r="D166" s="21" t="s">
        <v>75</v>
      </c>
      <c r="E166" s="905"/>
      <c r="F166" s="905"/>
      <c r="G166" s="404"/>
      <c r="H166" s="404">
        <f t="shared" si="49"/>
        <v>0</v>
      </c>
      <c r="I166" s="404">
        <f t="shared" si="51"/>
        <v>0</v>
      </c>
      <c r="J166" s="905"/>
      <c r="K166" s="404"/>
      <c r="L166" s="404"/>
      <c r="M166" s="940"/>
      <c r="N166" s="940"/>
      <c r="O166" s="940"/>
    </row>
    <row r="167" spans="1:15" s="33" customFormat="1" ht="15.75" customHeight="1">
      <c r="A167" s="2205"/>
      <c r="B167" s="2205"/>
      <c r="C167" s="249">
        <v>5129</v>
      </c>
      <c r="D167" s="21" t="s">
        <v>76</v>
      </c>
      <c r="E167" s="905"/>
      <c r="F167" s="905"/>
      <c r="G167" s="404"/>
      <c r="H167" s="404">
        <f t="shared" si="49"/>
        <v>0</v>
      </c>
      <c r="I167" s="404">
        <f t="shared" si="51"/>
        <v>0</v>
      </c>
      <c r="J167" s="905"/>
      <c r="K167" s="404"/>
      <c r="L167" s="404"/>
      <c r="M167" s="940"/>
      <c r="N167" s="940"/>
      <c r="O167" s="940"/>
    </row>
    <row r="168" spans="1:15" s="33" customFormat="1" ht="14.25">
      <c r="A168" s="2205"/>
      <c r="B168" s="2205"/>
      <c r="C168" s="249">
        <v>5132</v>
      </c>
      <c r="D168" s="21" t="s">
        <v>77</v>
      </c>
      <c r="E168" s="905"/>
      <c r="F168" s="905"/>
      <c r="G168" s="404"/>
      <c r="H168" s="404">
        <f t="shared" si="49"/>
        <v>0</v>
      </c>
      <c r="I168" s="404">
        <f t="shared" si="51"/>
        <v>0</v>
      </c>
      <c r="J168" s="905"/>
      <c r="K168" s="404"/>
      <c r="L168" s="404"/>
      <c r="M168" s="940"/>
      <c r="N168" s="940"/>
      <c r="O168" s="940"/>
    </row>
    <row r="169" spans="1:15" s="33" customFormat="1" ht="15.75" customHeight="1">
      <c r="A169" s="2206"/>
      <c r="B169" s="2206"/>
      <c r="C169" s="249" t="s">
        <v>663</v>
      </c>
      <c r="D169" s="21" t="s">
        <v>664</v>
      </c>
      <c r="E169" s="905"/>
      <c r="F169" s="905"/>
      <c r="G169" s="404"/>
      <c r="H169" s="404">
        <f t="shared" si="49"/>
        <v>0</v>
      </c>
      <c r="I169" s="404">
        <f t="shared" si="51"/>
        <v>0</v>
      </c>
      <c r="J169" s="905"/>
      <c r="K169" s="404"/>
      <c r="L169" s="404"/>
      <c r="M169" s="940"/>
      <c r="N169" s="940"/>
      <c r="O169" s="940"/>
    </row>
    <row r="170" spans="1:15" s="171" customFormat="1" ht="14.25" customHeight="1">
      <c r="A170" s="2207" t="s">
        <v>636</v>
      </c>
      <c r="B170" s="2210" t="s">
        <v>5797</v>
      </c>
      <c r="C170" s="527"/>
      <c r="D170" s="262" t="s">
        <v>278</v>
      </c>
      <c r="E170" s="906">
        <v>162</v>
      </c>
      <c r="F170" s="906">
        <v>162</v>
      </c>
      <c r="G170" s="906">
        <v>162</v>
      </c>
      <c r="H170" s="906">
        <f>+G170-F170</f>
        <v>0</v>
      </c>
      <c r="I170" s="906">
        <f t="shared" si="50"/>
        <v>0</v>
      </c>
      <c r="J170" s="906"/>
      <c r="K170" s="906">
        <v>162</v>
      </c>
      <c r="L170" s="906">
        <v>162</v>
      </c>
      <c r="M170" s="738"/>
      <c r="N170" s="738"/>
      <c r="O170" s="738"/>
    </row>
    <row r="171" spans="1:15" s="171" customFormat="1" ht="13.5" customHeight="1">
      <c r="A171" s="2208"/>
      <c r="B171" s="2211"/>
      <c r="C171" s="528"/>
      <c r="D171" s="263"/>
      <c r="E171" s="906"/>
      <c r="F171" s="907"/>
      <c r="G171" s="907"/>
      <c r="H171" s="907">
        <f>+G171-F171</f>
        <v>0</v>
      </c>
      <c r="I171" s="907">
        <f t="shared" si="50"/>
        <v>0</v>
      </c>
      <c r="J171" s="907"/>
      <c r="K171" s="907"/>
      <c r="L171" s="907"/>
      <c r="M171" s="738"/>
      <c r="N171" s="738"/>
      <c r="O171" s="738"/>
    </row>
    <row r="172" spans="1:15" s="171" customFormat="1" ht="14.25" customHeight="1">
      <c r="A172" s="2208"/>
      <c r="B172" s="2211"/>
      <c r="C172" s="528"/>
      <c r="D172" s="264" t="s">
        <v>32</v>
      </c>
      <c r="E172" s="906">
        <v>1</v>
      </c>
      <c r="F172" s="906">
        <v>1</v>
      </c>
      <c r="G172" s="907">
        <v>5</v>
      </c>
      <c r="H172" s="907">
        <f>+G172-F172</f>
        <v>4</v>
      </c>
      <c r="I172" s="907">
        <f t="shared" si="50"/>
        <v>4</v>
      </c>
      <c r="J172" s="907"/>
      <c r="K172" s="907">
        <v>5</v>
      </c>
      <c r="L172" s="907">
        <v>5</v>
      </c>
      <c r="M172" s="738"/>
      <c r="N172" s="738"/>
      <c r="O172" s="738"/>
    </row>
    <row r="173" spans="1:15" s="257" customFormat="1" ht="14.25" customHeight="1">
      <c r="A173" s="2208"/>
      <c r="B173" s="2211"/>
      <c r="C173" s="528"/>
      <c r="D173" s="263"/>
      <c r="E173" s="736"/>
      <c r="F173" s="736"/>
      <c r="G173" s="736"/>
      <c r="H173" s="736">
        <f>+G173-F173</f>
        <v>0</v>
      </c>
      <c r="I173" s="736">
        <f t="shared" si="50"/>
        <v>0</v>
      </c>
      <c r="J173" s="736"/>
      <c r="K173" s="736"/>
      <c r="L173" s="736"/>
      <c r="M173" s="934"/>
      <c r="N173" s="934"/>
      <c r="O173" s="934"/>
    </row>
    <row r="174" spans="1:15" s="256" customFormat="1" ht="14.25" customHeight="1">
      <c r="A174" s="2208"/>
      <c r="B174" s="2211"/>
      <c r="C174" s="529"/>
      <c r="D174" s="272" t="s">
        <v>33</v>
      </c>
      <c r="E174" s="898">
        <f>+E176+E240</f>
        <v>1193377.54</v>
      </c>
      <c r="F174" s="898">
        <f>+F176+F240</f>
        <v>1147169.1000000001</v>
      </c>
      <c r="G174" s="898">
        <f>+G176+G240</f>
        <v>1204989.1400000004</v>
      </c>
      <c r="H174" s="898">
        <f>+G174-F174</f>
        <v>57820.04000000027</v>
      </c>
      <c r="I174" s="898">
        <f t="shared" si="50"/>
        <v>11611.600000000326</v>
      </c>
      <c r="J174" s="898"/>
      <c r="K174" s="898">
        <f>+K176+K240</f>
        <v>1213063.6399999999</v>
      </c>
      <c r="L174" s="898">
        <f>+L176+L240</f>
        <v>1219011.6399999999</v>
      </c>
      <c r="M174" s="926">
        <f>SUM(M180:M235)</f>
        <v>203367.49333333335</v>
      </c>
      <c r="N174" s="926">
        <f>SUM(N180:N235)</f>
        <v>504083.77833333338</v>
      </c>
      <c r="O174" s="926">
        <f>SUM(O180:O235)</f>
        <v>804800.06333333335</v>
      </c>
    </row>
    <row r="175" spans="1:15" s="256" customFormat="1" ht="14.25" customHeight="1">
      <c r="A175" s="2208"/>
      <c r="B175" s="2211"/>
      <c r="C175" s="530"/>
      <c r="D175" s="17" t="s">
        <v>388</v>
      </c>
      <c r="E175" s="736"/>
      <c r="F175" s="736"/>
      <c r="G175" s="736"/>
      <c r="H175" s="898"/>
      <c r="I175" s="898"/>
      <c r="J175" s="736"/>
      <c r="K175" s="736"/>
      <c r="L175" s="736"/>
      <c r="M175" s="926"/>
      <c r="N175" s="926"/>
      <c r="O175" s="926"/>
    </row>
    <row r="176" spans="1:15" s="256" customFormat="1" ht="14.25" customHeight="1">
      <c r="A176" s="2208"/>
      <c r="B176" s="2211"/>
      <c r="C176" s="531"/>
      <c r="D176" s="265" t="s">
        <v>36</v>
      </c>
      <c r="E176" s="898">
        <f>E178+SUM(E184:E239)-E184-E189-E197-E211-E215-E232</f>
        <v>1193377.54</v>
      </c>
      <c r="F176" s="898">
        <f>F178+SUM(F184:F239)-F184-F189-F197-F211-F215-F232</f>
        <v>1147169.1000000001</v>
      </c>
      <c r="G176" s="898">
        <f>G178+SUM(G184:G239)-G184-G189-G197-G211-G215-G232</f>
        <v>1204989.1400000004</v>
      </c>
      <c r="H176" s="898">
        <f>+G176-F176</f>
        <v>57820.04000000027</v>
      </c>
      <c r="I176" s="898">
        <f>G176-E176</f>
        <v>11611.600000000326</v>
      </c>
      <c r="J176" s="898"/>
      <c r="K176" s="898">
        <f>K178+SUM(K184:K239)-K184-K189-K197-K211-K215-K232</f>
        <v>1213063.6399999999</v>
      </c>
      <c r="L176" s="898">
        <f>L178+SUM(L184:L239)-L184-L189-L197-L211-L215-L232</f>
        <v>1219011.6399999999</v>
      </c>
      <c r="M176" s="926"/>
      <c r="N176" s="926"/>
      <c r="O176" s="926"/>
    </row>
    <row r="177" spans="1:15" s="256" customFormat="1" ht="13.5" customHeight="1">
      <c r="A177" s="2208"/>
      <c r="B177" s="2211"/>
      <c r="C177" s="527"/>
      <c r="D177" s="263" t="s">
        <v>72</v>
      </c>
      <c r="E177" s="737"/>
      <c r="F177" s="737"/>
      <c r="G177" s="736"/>
      <c r="H177" s="736">
        <f t="shared" ref="H177:H240" si="52">+G177-F177</f>
        <v>0</v>
      </c>
      <c r="I177" s="737">
        <f t="shared" ref="I177:I239" si="53">G177-E177</f>
        <v>0</v>
      </c>
      <c r="J177" s="737"/>
      <c r="K177" s="737"/>
      <c r="L177" s="737"/>
      <c r="M177" s="926"/>
      <c r="N177" s="926"/>
      <c r="O177" s="926"/>
    </row>
    <row r="178" spans="1:15" s="256" customFormat="1" ht="14.25" customHeight="1">
      <c r="A178" s="2208"/>
      <c r="B178" s="2211"/>
      <c r="C178" s="532"/>
      <c r="D178" s="483" t="s">
        <v>470</v>
      </c>
      <c r="E178" s="899">
        <f>SUM(E180:E182)</f>
        <v>1168773.33</v>
      </c>
      <c r="F178" s="899">
        <f>SUM(F180:F182)</f>
        <v>1127068.0000000002</v>
      </c>
      <c r="G178" s="899">
        <f>SUM(G180:G182)</f>
        <v>1168185.5000000002</v>
      </c>
      <c r="H178" s="899">
        <f t="shared" si="52"/>
        <v>41117.5</v>
      </c>
      <c r="I178" s="899">
        <f t="shared" si="53"/>
        <v>-587.82999999984168</v>
      </c>
      <c r="J178" s="899"/>
      <c r="K178" s="899">
        <f>SUM(K180:K182)</f>
        <v>1176260</v>
      </c>
      <c r="L178" s="899">
        <f>SUM(L180:L182)</f>
        <v>1182208</v>
      </c>
      <c r="M178" s="926">
        <f>+G178/G170/12</f>
        <v>600.91846707818945</v>
      </c>
      <c r="N178" s="926"/>
      <c r="O178" s="926"/>
    </row>
    <row r="179" spans="1:15" s="256" customFormat="1">
      <c r="A179" s="2208"/>
      <c r="B179" s="2211"/>
      <c r="C179" s="527"/>
      <c r="D179" s="263" t="s">
        <v>72</v>
      </c>
      <c r="E179" s="737"/>
      <c r="F179" s="737"/>
      <c r="G179" s="736"/>
      <c r="H179" s="736">
        <f t="shared" si="52"/>
        <v>0</v>
      </c>
      <c r="I179" s="737">
        <f t="shared" si="53"/>
        <v>0</v>
      </c>
      <c r="J179" s="737"/>
      <c r="K179" s="737"/>
      <c r="L179" s="737"/>
      <c r="M179" s="926"/>
      <c r="N179" s="926"/>
      <c r="O179" s="926"/>
    </row>
    <row r="180" spans="1:15" s="256" customFormat="1" ht="28.5">
      <c r="A180" s="2208"/>
      <c r="B180" s="2211"/>
      <c r="C180" s="533" t="s">
        <v>270</v>
      </c>
      <c r="D180" s="266" t="s">
        <v>37</v>
      </c>
      <c r="E180" s="737">
        <v>1099875.03</v>
      </c>
      <c r="F180" s="737">
        <v>1053976.1000000001</v>
      </c>
      <c r="G180" s="737">
        <v>1095988.1000000001</v>
      </c>
      <c r="H180" s="737"/>
      <c r="I180" s="737"/>
      <c r="J180" s="737"/>
      <c r="K180" s="737">
        <v>1103455.1000000001</v>
      </c>
      <c r="L180" s="737">
        <v>1109005.1000000001</v>
      </c>
      <c r="M180" s="926">
        <f>+G180/12*2</f>
        <v>182664.68333333335</v>
      </c>
      <c r="N180" s="926">
        <f>+G180/12*5</f>
        <v>456661.70833333337</v>
      </c>
      <c r="O180" s="926">
        <f>+G180/12*8</f>
        <v>730658.7333333334</v>
      </c>
    </row>
    <row r="181" spans="1:15" s="258" customFormat="1" ht="28.5">
      <c r="A181" s="2208"/>
      <c r="B181" s="2211"/>
      <c r="C181" s="533" t="s">
        <v>271</v>
      </c>
      <c r="D181" s="267" t="s">
        <v>38</v>
      </c>
      <c r="E181" s="737">
        <v>52159</v>
      </c>
      <c r="F181" s="737">
        <v>56155.6</v>
      </c>
      <c r="G181" s="737">
        <v>55272.6</v>
      </c>
      <c r="H181" s="737"/>
      <c r="I181" s="737"/>
      <c r="J181" s="737"/>
      <c r="K181" s="737">
        <v>55532.9</v>
      </c>
      <c r="L181" s="737">
        <v>55551.199999999997</v>
      </c>
      <c r="M181" s="926">
        <f>+G181/12*2</f>
        <v>9212.1</v>
      </c>
      <c r="N181" s="926">
        <f>+G181/12*5</f>
        <v>23030.25</v>
      </c>
      <c r="O181" s="926">
        <f>+G181/12*8</f>
        <v>36848.400000000001</v>
      </c>
    </row>
    <row r="182" spans="1:15" s="258" customFormat="1" ht="42.75">
      <c r="A182" s="2208"/>
      <c r="B182" s="2211"/>
      <c r="C182" s="533" t="s">
        <v>272</v>
      </c>
      <c r="D182" s="267" t="s">
        <v>39</v>
      </c>
      <c r="E182" s="737">
        <v>16739.3</v>
      </c>
      <c r="F182" s="737">
        <v>16936.3</v>
      </c>
      <c r="G182" s="737">
        <v>16924.8</v>
      </c>
      <c r="H182" s="737"/>
      <c r="I182" s="737"/>
      <c r="J182" s="737"/>
      <c r="K182" s="737">
        <v>17272</v>
      </c>
      <c r="L182" s="737">
        <v>17651.7</v>
      </c>
      <c r="M182" s="926">
        <f>+G182/12*2</f>
        <v>2820.7999999999997</v>
      </c>
      <c r="N182" s="926">
        <f>+G182/12*5</f>
        <v>7051.9999999999991</v>
      </c>
      <c r="O182" s="926">
        <f>+G182/12*8</f>
        <v>11283.199999999999</v>
      </c>
    </row>
    <row r="183" spans="1:15" s="258" customFormat="1" ht="14.25">
      <c r="A183" s="2208"/>
      <c r="B183" s="2211"/>
      <c r="C183" s="534"/>
      <c r="D183" s="484"/>
      <c r="E183" s="739"/>
      <c r="F183" s="739"/>
      <c r="G183" s="739"/>
      <c r="H183" s="739">
        <f t="shared" si="52"/>
        <v>0</v>
      </c>
      <c r="I183" s="739">
        <f t="shared" si="53"/>
        <v>0</v>
      </c>
      <c r="J183" s="739"/>
      <c r="K183" s="739"/>
      <c r="L183" s="739"/>
      <c r="M183" s="733"/>
      <c r="N183" s="733"/>
      <c r="O183" s="733"/>
    </row>
    <row r="184" spans="1:15" s="258" customFormat="1" ht="14.25">
      <c r="A184" s="2208"/>
      <c r="B184" s="2211"/>
      <c r="C184" s="535">
        <v>4212</v>
      </c>
      <c r="D184" s="483" t="s">
        <v>40</v>
      </c>
      <c r="E184" s="899">
        <f>E186+E187+E188</f>
        <v>4341.72</v>
      </c>
      <c r="F184" s="899">
        <f>F186+F187+F188</f>
        <v>0</v>
      </c>
      <c r="G184" s="899">
        <f>G186+G187+G188</f>
        <v>0</v>
      </c>
      <c r="H184" s="899">
        <f t="shared" si="52"/>
        <v>0</v>
      </c>
      <c r="I184" s="899">
        <f t="shared" si="53"/>
        <v>-4341.72</v>
      </c>
      <c r="J184" s="899"/>
      <c r="K184" s="899">
        <f>K186+K187+K188</f>
        <v>0</v>
      </c>
      <c r="L184" s="899">
        <f>L186+L187+L188</f>
        <v>0</v>
      </c>
      <c r="M184" s="733"/>
      <c r="N184" s="733"/>
      <c r="O184" s="733"/>
    </row>
    <row r="185" spans="1:15" s="258" customFormat="1">
      <c r="A185" s="2208"/>
      <c r="B185" s="2211"/>
      <c r="C185" s="533"/>
      <c r="D185" s="263" t="s">
        <v>72</v>
      </c>
      <c r="E185" s="735"/>
      <c r="F185" s="735"/>
      <c r="G185" s="735"/>
      <c r="H185" s="735">
        <f t="shared" si="52"/>
        <v>0</v>
      </c>
      <c r="I185" s="735">
        <f t="shared" si="53"/>
        <v>0</v>
      </c>
      <c r="J185" s="735"/>
      <c r="K185" s="735"/>
      <c r="L185" s="735"/>
      <c r="M185" s="733"/>
      <c r="N185" s="733"/>
      <c r="O185" s="733"/>
    </row>
    <row r="186" spans="1:15" s="258" customFormat="1">
      <c r="A186" s="2208"/>
      <c r="B186" s="2211"/>
      <c r="C186" s="533"/>
      <c r="D186" s="263" t="s">
        <v>40</v>
      </c>
      <c r="E186" s="735">
        <v>2181.34</v>
      </c>
      <c r="F186" s="735"/>
      <c r="G186" s="735"/>
      <c r="H186" s="735"/>
      <c r="I186" s="735"/>
      <c r="J186" s="735"/>
      <c r="K186" s="735"/>
      <c r="L186" s="735"/>
      <c r="M186" s="733">
        <f>+G186/12*3</f>
        <v>0</v>
      </c>
      <c r="N186" s="733">
        <f>+G186/12*6</f>
        <v>0</v>
      </c>
      <c r="O186" s="733">
        <f>+G186/12*9</f>
        <v>0</v>
      </c>
    </row>
    <row r="187" spans="1:15" s="258" customFormat="1" ht="27">
      <c r="A187" s="2208"/>
      <c r="B187" s="2211"/>
      <c r="C187" s="533"/>
      <c r="D187" s="263" t="s">
        <v>279</v>
      </c>
      <c r="E187" s="735"/>
      <c r="F187" s="735"/>
      <c r="G187" s="735"/>
      <c r="H187" s="735"/>
      <c r="I187" s="735"/>
      <c r="J187" s="735"/>
      <c r="K187" s="735"/>
      <c r="L187" s="735"/>
      <c r="M187" s="733">
        <f>+G187/12*3</f>
        <v>0</v>
      </c>
      <c r="N187" s="733">
        <f>+G187/12*6</f>
        <v>0</v>
      </c>
      <c r="O187" s="733">
        <f>+G187/12*9</f>
        <v>0</v>
      </c>
    </row>
    <row r="188" spans="1:15" s="258" customFormat="1">
      <c r="A188" s="2208"/>
      <c r="B188" s="2211"/>
      <c r="C188" s="533"/>
      <c r="D188" s="263" t="s">
        <v>390</v>
      </c>
      <c r="E188" s="735">
        <v>2160.38</v>
      </c>
      <c r="F188" s="735"/>
      <c r="G188" s="735"/>
      <c r="H188" s="735"/>
      <c r="I188" s="735"/>
      <c r="J188" s="735"/>
      <c r="K188" s="735"/>
      <c r="L188" s="735"/>
      <c r="M188" s="733">
        <f>+G188/12*3</f>
        <v>0</v>
      </c>
      <c r="N188" s="733">
        <f>+G188/12*6</f>
        <v>0</v>
      </c>
      <c r="O188" s="733">
        <f>+G188/12*9</f>
        <v>0</v>
      </c>
    </row>
    <row r="189" spans="1:15" s="258" customFormat="1" ht="14.25">
      <c r="A189" s="2208"/>
      <c r="B189" s="2211"/>
      <c r="C189" s="535">
        <v>4213</v>
      </c>
      <c r="D189" s="483" t="s">
        <v>41</v>
      </c>
      <c r="E189" s="899">
        <f>E191+E192</f>
        <v>115.87</v>
      </c>
      <c r="F189" s="899">
        <f>F191+F192</f>
        <v>0</v>
      </c>
      <c r="G189" s="899">
        <f>G191+G192</f>
        <v>0</v>
      </c>
      <c r="H189" s="899">
        <f t="shared" si="52"/>
        <v>0</v>
      </c>
      <c r="I189" s="899">
        <f t="shared" si="53"/>
        <v>-115.87</v>
      </c>
      <c r="J189" s="899"/>
      <c r="K189" s="899">
        <f>K191+K192</f>
        <v>0</v>
      </c>
      <c r="L189" s="899">
        <f>L191+L192</f>
        <v>0</v>
      </c>
      <c r="M189" s="733"/>
      <c r="N189" s="733"/>
      <c r="O189" s="733"/>
    </row>
    <row r="190" spans="1:15" s="258" customFormat="1">
      <c r="A190" s="2208"/>
      <c r="B190" s="2211"/>
      <c r="C190" s="533"/>
      <c r="D190" s="263" t="s">
        <v>72</v>
      </c>
      <c r="E190" s="735"/>
      <c r="F190" s="735"/>
      <c r="G190" s="735"/>
      <c r="H190" s="735">
        <f t="shared" si="52"/>
        <v>0</v>
      </c>
      <c r="I190" s="735">
        <f t="shared" si="53"/>
        <v>0</v>
      </c>
      <c r="J190" s="735"/>
      <c r="K190" s="735"/>
      <c r="L190" s="735"/>
      <c r="M190" s="733"/>
      <c r="N190" s="733"/>
      <c r="O190" s="733"/>
    </row>
    <row r="191" spans="1:15" s="258" customFormat="1" ht="27">
      <c r="A191" s="2208"/>
      <c r="B191" s="2211"/>
      <c r="C191" s="533"/>
      <c r="D191" s="269" t="s">
        <v>42</v>
      </c>
      <c r="E191" s="735">
        <v>115.87</v>
      </c>
      <c r="F191" s="735"/>
      <c r="G191" s="735"/>
      <c r="H191" s="735"/>
      <c r="I191" s="735"/>
      <c r="J191" s="735"/>
      <c r="K191" s="735"/>
      <c r="L191" s="735"/>
      <c r="M191" s="733">
        <f>+G191/12*3</f>
        <v>0</v>
      </c>
      <c r="N191" s="733">
        <f>+G191/12*6</f>
        <v>0</v>
      </c>
      <c r="O191" s="733">
        <f>+G191/12*9</f>
        <v>0</v>
      </c>
    </row>
    <row r="192" spans="1:15" s="258" customFormat="1" ht="27">
      <c r="A192" s="2208"/>
      <c r="B192" s="2211"/>
      <c r="C192" s="533"/>
      <c r="D192" s="269" t="s">
        <v>273</v>
      </c>
      <c r="E192" s="735"/>
      <c r="F192" s="735"/>
      <c r="G192" s="735"/>
      <c r="H192" s="735"/>
      <c r="I192" s="735"/>
      <c r="J192" s="735"/>
      <c r="K192" s="735"/>
      <c r="L192" s="735"/>
      <c r="M192" s="733">
        <f>+G192/12*3</f>
        <v>0</v>
      </c>
      <c r="N192" s="733">
        <f>+G192/12*6</f>
        <v>0</v>
      </c>
      <c r="O192" s="733">
        <f>+G192/12*9</f>
        <v>0</v>
      </c>
    </row>
    <row r="193" spans="1:15" s="258" customFormat="1" ht="14.25">
      <c r="A193" s="2208"/>
      <c r="B193" s="2211"/>
      <c r="C193" s="533">
        <v>4214</v>
      </c>
      <c r="D193" s="268" t="s">
        <v>43</v>
      </c>
      <c r="E193" s="735">
        <v>16801.240000000002</v>
      </c>
      <c r="F193" s="735">
        <v>17021.5</v>
      </c>
      <c r="G193" s="735">
        <v>30648.400000000001</v>
      </c>
      <c r="H193" s="735"/>
      <c r="I193" s="735"/>
      <c r="J193" s="735"/>
      <c r="K193" s="735">
        <v>30648.400000000001</v>
      </c>
      <c r="L193" s="735">
        <v>30648.400000000001</v>
      </c>
      <c r="M193" s="733">
        <f>+G193/12*3</f>
        <v>7662.1</v>
      </c>
      <c r="N193" s="733">
        <f>+G193/12*6</f>
        <v>15324.2</v>
      </c>
      <c r="O193" s="733">
        <f>+G193/12*9</f>
        <v>22986.3</v>
      </c>
    </row>
    <row r="194" spans="1:15" s="256" customFormat="1" ht="23.25" customHeight="1">
      <c r="A194" s="2208"/>
      <c r="B194" s="2211"/>
      <c r="C194" s="533">
        <v>4215</v>
      </c>
      <c r="D194" s="268" t="s">
        <v>44</v>
      </c>
      <c r="E194" s="735"/>
      <c r="F194" s="735"/>
      <c r="G194" s="735"/>
      <c r="H194" s="735">
        <f t="shared" si="52"/>
        <v>0</v>
      </c>
      <c r="I194" s="735">
        <f t="shared" si="53"/>
        <v>0</v>
      </c>
      <c r="J194" s="735"/>
      <c r="K194" s="735"/>
      <c r="L194" s="735"/>
      <c r="M194" s="926"/>
      <c r="N194" s="738"/>
      <c r="O194" s="926"/>
    </row>
    <row r="195" spans="1:15" s="171" customFormat="1" ht="28.5">
      <c r="A195" s="2208"/>
      <c r="B195" s="2211"/>
      <c r="C195" s="533">
        <v>4216</v>
      </c>
      <c r="D195" s="268" t="s">
        <v>45</v>
      </c>
      <c r="E195" s="735"/>
      <c r="F195" s="735"/>
      <c r="G195" s="735"/>
      <c r="H195" s="735">
        <f t="shared" si="52"/>
        <v>0</v>
      </c>
      <c r="I195" s="735">
        <f t="shared" si="53"/>
        <v>0</v>
      </c>
      <c r="J195" s="735"/>
      <c r="K195" s="735"/>
      <c r="L195" s="735"/>
      <c r="M195" s="738"/>
      <c r="N195" s="738"/>
      <c r="O195" s="738"/>
    </row>
    <row r="196" spans="1:15" s="171" customFormat="1" ht="14.25">
      <c r="A196" s="2208"/>
      <c r="B196" s="2211"/>
      <c r="C196" s="533">
        <v>4217</v>
      </c>
      <c r="D196" s="268" t="s">
        <v>46</v>
      </c>
      <c r="E196" s="735"/>
      <c r="F196" s="735"/>
      <c r="G196" s="735"/>
      <c r="H196" s="735">
        <f t="shared" si="52"/>
        <v>0</v>
      </c>
      <c r="I196" s="735">
        <f t="shared" si="53"/>
        <v>0</v>
      </c>
      <c r="J196" s="735"/>
      <c r="K196" s="735"/>
      <c r="L196" s="735"/>
      <c r="M196" s="738"/>
      <c r="N196" s="738"/>
      <c r="O196" s="738"/>
    </row>
    <row r="197" spans="1:15" s="171" customFormat="1" ht="28.5">
      <c r="A197" s="2208"/>
      <c r="B197" s="2211"/>
      <c r="C197" s="535"/>
      <c r="D197" s="483" t="s">
        <v>414</v>
      </c>
      <c r="E197" s="899">
        <f>E199+E200</f>
        <v>0</v>
      </c>
      <c r="F197" s="899">
        <f>F199+F200</f>
        <v>786.3</v>
      </c>
      <c r="G197" s="899">
        <f>G199+G200</f>
        <v>786.30000000000007</v>
      </c>
      <c r="H197" s="899">
        <f t="shared" si="52"/>
        <v>0</v>
      </c>
      <c r="I197" s="899">
        <f t="shared" si="53"/>
        <v>786.30000000000007</v>
      </c>
      <c r="J197" s="899"/>
      <c r="K197" s="899">
        <f>K199+K200</f>
        <v>786.30000000000007</v>
      </c>
      <c r="L197" s="899">
        <f>L199+L200</f>
        <v>786.30000000000007</v>
      </c>
      <c r="M197" s="738"/>
      <c r="N197" s="738"/>
      <c r="O197" s="738"/>
    </row>
    <row r="198" spans="1:15" s="171" customFormat="1">
      <c r="A198" s="2208"/>
      <c r="B198" s="2211"/>
      <c r="C198" s="533"/>
      <c r="D198" s="263" t="s">
        <v>72</v>
      </c>
      <c r="E198" s="736"/>
      <c r="F198" s="736"/>
      <c r="G198" s="736"/>
      <c r="H198" s="736">
        <f t="shared" si="52"/>
        <v>0</v>
      </c>
      <c r="I198" s="736">
        <f t="shared" si="53"/>
        <v>0</v>
      </c>
      <c r="J198" s="736"/>
      <c r="K198" s="736"/>
      <c r="L198" s="736"/>
      <c r="M198" s="738"/>
      <c r="N198" s="738"/>
      <c r="O198" s="738"/>
    </row>
    <row r="199" spans="1:15" s="171" customFormat="1">
      <c r="A199" s="2208"/>
      <c r="B199" s="2211"/>
      <c r="C199" s="533">
        <v>4221</v>
      </c>
      <c r="D199" s="263" t="s">
        <v>47</v>
      </c>
      <c r="E199" s="736"/>
      <c r="F199" s="736">
        <v>786.3</v>
      </c>
      <c r="G199" s="736">
        <v>786.30000000000007</v>
      </c>
      <c r="H199" s="736"/>
      <c r="I199" s="736"/>
      <c r="J199" s="736"/>
      <c r="K199" s="736">
        <v>786.30000000000007</v>
      </c>
      <c r="L199" s="736">
        <v>786.30000000000007</v>
      </c>
      <c r="M199" s="733">
        <f>+G199/12*3</f>
        <v>196.57500000000002</v>
      </c>
      <c r="N199" s="733">
        <f>+G199/12*6</f>
        <v>393.15000000000003</v>
      </c>
      <c r="O199" s="733">
        <f>+G199/12*9</f>
        <v>589.72500000000002</v>
      </c>
    </row>
    <row r="200" spans="1:15" s="171" customFormat="1" ht="27">
      <c r="A200" s="2208"/>
      <c r="B200" s="2211"/>
      <c r="C200" s="533">
        <v>4222</v>
      </c>
      <c r="D200" s="263" t="s">
        <v>48</v>
      </c>
      <c r="E200" s="736"/>
      <c r="F200" s="736"/>
      <c r="G200" s="736"/>
      <c r="H200" s="736"/>
      <c r="I200" s="736"/>
      <c r="J200" s="736"/>
      <c r="K200" s="736"/>
      <c r="L200" s="736"/>
      <c r="M200" s="738"/>
      <c r="N200" s="733"/>
      <c r="O200" s="738"/>
    </row>
    <row r="201" spans="1:15" s="258" customFormat="1" ht="14.25">
      <c r="A201" s="2208"/>
      <c r="B201" s="2211"/>
      <c r="C201" s="533">
        <v>4231</v>
      </c>
      <c r="D201" s="264" t="s">
        <v>49</v>
      </c>
      <c r="E201" s="736">
        <v>853.95</v>
      </c>
      <c r="F201" s="736">
        <v>382.8</v>
      </c>
      <c r="G201" s="736">
        <v>1500</v>
      </c>
      <c r="H201" s="736"/>
      <c r="I201" s="736"/>
      <c r="J201" s="736"/>
      <c r="K201" s="736">
        <v>1500</v>
      </c>
      <c r="L201" s="736">
        <v>1500</v>
      </c>
      <c r="M201" s="733">
        <f>+G201/12*3</f>
        <v>375</v>
      </c>
      <c r="N201" s="733">
        <f>+G201/12*6</f>
        <v>750</v>
      </c>
      <c r="O201" s="733">
        <f>+G201/12*9</f>
        <v>1125</v>
      </c>
    </row>
    <row r="202" spans="1:15" s="258" customFormat="1" ht="16.5">
      <c r="A202" s="2208"/>
      <c r="B202" s="2211"/>
      <c r="C202" s="533">
        <v>4232</v>
      </c>
      <c r="D202" s="264" t="s">
        <v>50</v>
      </c>
      <c r="E202" s="736"/>
      <c r="F202" s="736"/>
      <c r="G202" s="736"/>
      <c r="H202" s="736"/>
      <c r="I202" s="736"/>
      <c r="J202" s="900"/>
      <c r="K202" s="736"/>
      <c r="L202" s="736"/>
      <c r="M202" s="733"/>
      <c r="N202" s="733"/>
      <c r="O202" s="733"/>
    </row>
    <row r="203" spans="1:15" s="258" customFormat="1" ht="28.5">
      <c r="A203" s="2208"/>
      <c r="B203" s="2211"/>
      <c r="C203" s="533">
        <v>4233</v>
      </c>
      <c r="D203" s="264" t="s">
        <v>380</v>
      </c>
      <c r="E203" s="736"/>
      <c r="F203" s="736"/>
      <c r="G203" s="736"/>
      <c r="H203" s="736"/>
      <c r="I203" s="736"/>
      <c r="J203" s="900"/>
      <c r="K203" s="736"/>
      <c r="L203" s="736"/>
      <c r="M203" s="733"/>
      <c r="N203" s="733"/>
      <c r="O203" s="733"/>
    </row>
    <row r="204" spans="1:15" s="258" customFormat="1" ht="14.25">
      <c r="A204" s="2208"/>
      <c r="B204" s="2211"/>
      <c r="C204" s="533">
        <v>4234</v>
      </c>
      <c r="D204" s="264" t="s">
        <v>51</v>
      </c>
      <c r="E204" s="735"/>
      <c r="F204" s="735"/>
      <c r="G204" s="735"/>
      <c r="H204" s="735"/>
      <c r="I204" s="735"/>
      <c r="J204" s="735"/>
      <c r="K204" s="735"/>
      <c r="L204" s="735"/>
      <c r="M204" s="733"/>
      <c r="N204" s="926"/>
      <c r="O204" s="733"/>
    </row>
    <row r="205" spans="1:15" s="256" customFormat="1" ht="14.25">
      <c r="A205" s="2208"/>
      <c r="B205" s="2211"/>
      <c r="C205" s="533">
        <v>4235</v>
      </c>
      <c r="D205" s="264" t="s">
        <v>52</v>
      </c>
      <c r="E205" s="735"/>
      <c r="F205" s="735"/>
      <c r="G205" s="735"/>
      <c r="H205" s="735"/>
      <c r="I205" s="735"/>
      <c r="J205" s="735"/>
      <c r="K205" s="735"/>
      <c r="L205" s="735"/>
      <c r="M205" s="926"/>
      <c r="N205" s="733"/>
      <c r="O205" s="926"/>
    </row>
    <row r="206" spans="1:15" s="258" customFormat="1" ht="28.5">
      <c r="A206" s="2208"/>
      <c r="B206" s="2211"/>
      <c r="C206" s="533">
        <v>4236</v>
      </c>
      <c r="D206" s="264" t="s">
        <v>53</v>
      </c>
      <c r="E206" s="735"/>
      <c r="F206" s="735"/>
      <c r="G206" s="735"/>
      <c r="H206" s="735"/>
      <c r="I206" s="735"/>
      <c r="J206" s="735"/>
      <c r="K206" s="735"/>
      <c r="L206" s="735"/>
      <c r="M206" s="733"/>
      <c r="N206" s="926"/>
      <c r="O206" s="733"/>
    </row>
    <row r="207" spans="1:15" s="256" customFormat="1" ht="14.25">
      <c r="A207" s="2208"/>
      <c r="B207" s="2211"/>
      <c r="C207" s="533">
        <v>4237</v>
      </c>
      <c r="D207" s="264" t="s">
        <v>54</v>
      </c>
      <c r="E207" s="735"/>
      <c r="F207" s="735"/>
      <c r="G207" s="735"/>
      <c r="H207" s="735"/>
      <c r="I207" s="735"/>
      <c r="J207" s="735"/>
      <c r="K207" s="735"/>
      <c r="L207" s="735"/>
      <c r="M207" s="733">
        <f>+G207/12*3</f>
        <v>0</v>
      </c>
      <c r="N207" s="733">
        <f>+G207/12*6</f>
        <v>0</v>
      </c>
      <c r="O207" s="733">
        <f>+G207/12*9</f>
        <v>0</v>
      </c>
    </row>
    <row r="208" spans="1:15" s="256" customFormat="1" ht="28.5">
      <c r="A208" s="2208"/>
      <c r="B208" s="2211"/>
      <c r="C208" s="533">
        <v>4239</v>
      </c>
      <c r="D208" s="262" t="s">
        <v>55</v>
      </c>
      <c r="E208" s="737"/>
      <c r="F208" s="737"/>
      <c r="G208" s="737"/>
      <c r="H208" s="737"/>
      <c r="I208" s="737"/>
      <c r="J208" s="737"/>
      <c r="K208" s="737"/>
      <c r="L208" s="737"/>
      <c r="M208" s="926"/>
      <c r="N208" s="926"/>
      <c r="O208" s="926"/>
    </row>
    <row r="209" spans="1:15" s="256" customFormat="1" ht="14.25">
      <c r="A209" s="2208"/>
      <c r="B209" s="2211"/>
      <c r="C209" s="533">
        <v>4241</v>
      </c>
      <c r="D209" s="264" t="s">
        <v>56</v>
      </c>
      <c r="E209" s="735"/>
      <c r="F209" s="735"/>
      <c r="G209" s="735"/>
      <c r="H209" s="735"/>
      <c r="I209" s="735"/>
      <c r="J209" s="735"/>
      <c r="K209" s="735"/>
      <c r="L209" s="735"/>
      <c r="M209" s="733">
        <f>+G209/12*3</f>
        <v>0</v>
      </c>
      <c r="N209" s="733">
        <f>+G209/12*6</f>
        <v>0</v>
      </c>
      <c r="O209" s="733">
        <f>+G209/12*9</f>
        <v>0</v>
      </c>
    </row>
    <row r="210" spans="1:15" s="256" customFormat="1" ht="28.5">
      <c r="A210" s="2208"/>
      <c r="B210" s="2211"/>
      <c r="C210" s="533">
        <v>4251</v>
      </c>
      <c r="D210" s="262" t="s">
        <v>57</v>
      </c>
      <c r="E210" s="737"/>
      <c r="F210" s="737"/>
      <c r="G210" s="737"/>
      <c r="H210" s="737"/>
      <c r="I210" s="737"/>
      <c r="J210" s="737"/>
      <c r="K210" s="737"/>
      <c r="L210" s="737"/>
      <c r="M210" s="926"/>
      <c r="N210" s="926"/>
      <c r="O210" s="926"/>
    </row>
    <row r="211" spans="1:15" s="256" customFormat="1" ht="28.5">
      <c r="A211" s="2208"/>
      <c r="B211" s="2211"/>
      <c r="C211" s="535">
        <v>4252</v>
      </c>
      <c r="D211" s="483" t="s">
        <v>58</v>
      </c>
      <c r="E211" s="899">
        <f>E213+E214</f>
        <v>0</v>
      </c>
      <c r="F211" s="899">
        <f>F213+F214</f>
        <v>0</v>
      </c>
      <c r="G211" s="899">
        <f>G213+G214</f>
        <v>0</v>
      </c>
      <c r="H211" s="899">
        <f t="shared" si="52"/>
        <v>0</v>
      </c>
      <c r="I211" s="899">
        <f t="shared" si="53"/>
        <v>0</v>
      </c>
      <c r="J211" s="899"/>
      <c r="K211" s="899">
        <f>K213+K214</f>
        <v>0</v>
      </c>
      <c r="L211" s="899">
        <f>L213+L214</f>
        <v>0</v>
      </c>
      <c r="M211" s="926"/>
      <c r="N211" s="926"/>
      <c r="O211" s="926"/>
    </row>
    <row r="212" spans="1:15" s="256" customFormat="1">
      <c r="A212" s="2208"/>
      <c r="B212" s="2211"/>
      <c r="C212" s="533"/>
      <c r="D212" s="263" t="s">
        <v>72</v>
      </c>
      <c r="E212" s="737"/>
      <c r="F212" s="737"/>
      <c r="G212" s="737"/>
      <c r="H212" s="737">
        <f t="shared" si="52"/>
        <v>0</v>
      </c>
      <c r="I212" s="737">
        <f t="shared" si="53"/>
        <v>0</v>
      </c>
      <c r="J212" s="737"/>
      <c r="K212" s="737"/>
      <c r="L212" s="737"/>
      <c r="M212" s="926"/>
      <c r="N212" s="733"/>
      <c r="O212" s="926"/>
    </row>
    <row r="213" spans="1:15" s="258" customFormat="1" ht="27">
      <c r="A213" s="2208"/>
      <c r="B213" s="2211"/>
      <c r="C213" s="533"/>
      <c r="D213" s="270" t="s">
        <v>59</v>
      </c>
      <c r="E213" s="737"/>
      <c r="F213" s="737"/>
      <c r="G213" s="737"/>
      <c r="H213" s="737">
        <f t="shared" si="52"/>
        <v>0</v>
      </c>
      <c r="I213" s="737">
        <f t="shared" si="53"/>
        <v>0</v>
      </c>
      <c r="J213" s="737"/>
      <c r="K213" s="737"/>
      <c r="L213" s="737"/>
      <c r="M213" s="733"/>
      <c r="N213" s="733"/>
      <c r="O213" s="733"/>
    </row>
    <row r="214" spans="1:15" s="258" customFormat="1" ht="27">
      <c r="A214" s="2208"/>
      <c r="B214" s="2211"/>
      <c r="C214" s="533"/>
      <c r="D214" s="270" t="s">
        <v>60</v>
      </c>
      <c r="E214" s="737"/>
      <c r="F214" s="737"/>
      <c r="G214" s="737"/>
      <c r="H214" s="737">
        <f t="shared" si="52"/>
        <v>0</v>
      </c>
      <c r="I214" s="737">
        <f t="shared" si="53"/>
        <v>0</v>
      </c>
      <c r="J214" s="737"/>
      <c r="K214" s="737"/>
      <c r="L214" s="737"/>
      <c r="M214" s="733"/>
      <c r="N214" s="733"/>
      <c r="O214" s="733"/>
    </row>
    <row r="215" spans="1:15" s="258" customFormat="1" ht="14.25">
      <c r="A215" s="2208"/>
      <c r="B215" s="2211"/>
      <c r="C215" s="535">
        <v>4261</v>
      </c>
      <c r="D215" s="483" t="s">
        <v>61</v>
      </c>
      <c r="E215" s="899">
        <f>E217+E218</f>
        <v>0</v>
      </c>
      <c r="F215" s="899">
        <f>F217+F218</f>
        <v>0</v>
      </c>
      <c r="G215" s="899">
        <f>G217+G218</f>
        <v>0</v>
      </c>
      <c r="H215" s="899">
        <f t="shared" si="52"/>
        <v>0</v>
      </c>
      <c r="I215" s="899">
        <f t="shared" si="53"/>
        <v>0</v>
      </c>
      <c r="J215" s="899"/>
      <c r="K215" s="899">
        <f>K217+K218</f>
        <v>0</v>
      </c>
      <c r="L215" s="899">
        <f>L217+L218</f>
        <v>0</v>
      </c>
      <c r="M215" s="733"/>
      <c r="N215" s="733"/>
      <c r="O215" s="733"/>
    </row>
    <row r="216" spans="1:15" s="258" customFormat="1">
      <c r="A216" s="2208"/>
      <c r="B216" s="2211"/>
      <c r="C216" s="533"/>
      <c r="D216" s="263" t="s">
        <v>72</v>
      </c>
      <c r="E216" s="735"/>
      <c r="F216" s="735"/>
      <c r="G216" s="735"/>
      <c r="H216" s="735">
        <f t="shared" si="52"/>
        <v>0</v>
      </c>
      <c r="I216" s="735">
        <f t="shared" si="53"/>
        <v>0</v>
      </c>
      <c r="J216" s="735"/>
      <c r="K216" s="735"/>
      <c r="L216" s="735"/>
      <c r="M216" s="733"/>
      <c r="N216" s="733"/>
      <c r="O216" s="733"/>
    </row>
    <row r="217" spans="1:15" s="258" customFormat="1">
      <c r="A217" s="2208"/>
      <c r="B217" s="2211"/>
      <c r="C217" s="533"/>
      <c r="D217" s="263" t="s">
        <v>62</v>
      </c>
      <c r="E217" s="735"/>
      <c r="F217" s="735"/>
      <c r="G217" s="735"/>
      <c r="H217" s="735">
        <f t="shared" si="52"/>
        <v>0</v>
      </c>
      <c r="I217" s="735">
        <f t="shared" si="53"/>
        <v>0</v>
      </c>
      <c r="J217" s="735"/>
      <c r="K217" s="735"/>
      <c r="L217" s="735"/>
      <c r="M217" s="733"/>
      <c r="N217" s="733"/>
      <c r="O217" s="733"/>
    </row>
    <row r="218" spans="1:15" s="258" customFormat="1">
      <c r="A218" s="2208"/>
      <c r="B218" s="2211"/>
      <c r="C218" s="533"/>
      <c r="D218" s="263" t="s">
        <v>63</v>
      </c>
      <c r="E218" s="735"/>
      <c r="F218" s="735"/>
      <c r="G218" s="735"/>
      <c r="H218" s="735">
        <f t="shared" si="52"/>
        <v>0</v>
      </c>
      <c r="I218" s="735">
        <f t="shared" si="53"/>
        <v>0</v>
      </c>
      <c r="J218" s="735"/>
      <c r="K218" s="735"/>
      <c r="L218" s="735"/>
      <c r="M218" s="733"/>
      <c r="N218" s="733"/>
      <c r="O218" s="733"/>
    </row>
    <row r="219" spans="1:15" s="258" customFormat="1" ht="14.25">
      <c r="A219" s="2208"/>
      <c r="B219" s="2211"/>
      <c r="C219" s="533">
        <v>4262</v>
      </c>
      <c r="D219" s="264" t="s">
        <v>338</v>
      </c>
      <c r="E219" s="735"/>
      <c r="F219" s="735"/>
      <c r="G219" s="735"/>
      <c r="H219" s="735">
        <f t="shared" si="52"/>
        <v>0</v>
      </c>
      <c r="I219" s="735">
        <f t="shared" si="53"/>
        <v>0</v>
      </c>
      <c r="J219" s="735"/>
      <c r="K219" s="735"/>
      <c r="L219" s="735"/>
      <c r="M219" s="733"/>
      <c r="N219" s="733"/>
      <c r="O219" s="733"/>
    </row>
    <row r="220" spans="1:15" s="258" customFormat="1" ht="14.25">
      <c r="A220" s="2208"/>
      <c r="B220" s="2211"/>
      <c r="C220" s="533">
        <v>4264</v>
      </c>
      <c r="D220" s="264" t="s">
        <v>337</v>
      </c>
      <c r="E220" s="735"/>
      <c r="F220" s="735"/>
      <c r="G220" s="735"/>
      <c r="H220" s="735">
        <f t="shared" si="52"/>
        <v>0</v>
      </c>
      <c r="I220" s="735">
        <f t="shared" si="53"/>
        <v>0</v>
      </c>
      <c r="J220" s="735"/>
      <c r="K220" s="735"/>
      <c r="L220" s="735"/>
      <c r="M220" s="733"/>
      <c r="N220" s="733"/>
      <c r="O220" s="733"/>
    </row>
    <row r="221" spans="1:15" s="258" customFormat="1" ht="22.5" customHeight="1">
      <c r="A221" s="2208"/>
      <c r="B221" s="2211"/>
      <c r="C221" s="536">
        <v>4266</v>
      </c>
      <c r="D221" s="511" t="s">
        <v>421</v>
      </c>
      <c r="E221" s="735"/>
      <c r="F221" s="735"/>
      <c r="G221" s="735"/>
      <c r="H221" s="735">
        <f t="shared" si="52"/>
        <v>0</v>
      </c>
      <c r="I221" s="735">
        <f t="shared" si="53"/>
        <v>0</v>
      </c>
      <c r="J221" s="735"/>
      <c r="K221" s="735"/>
      <c r="L221" s="735"/>
      <c r="M221" s="733"/>
      <c r="N221" s="733"/>
      <c r="O221" s="733"/>
    </row>
    <row r="222" spans="1:15" s="258" customFormat="1" ht="28.5">
      <c r="A222" s="2208"/>
      <c r="B222" s="2211"/>
      <c r="C222" s="533">
        <v>4267</v>
      </c>
      <c r="D222" s="264" t="s">
        <v>339</v>
      </c>
      <c r="E222" s="735"/>
      <c r="F222" s="735"/>
      <c r="G222" s="735"/>
      <c r="H222" s="735">
        <f t="shared" si="52"/>
        <v>0</v>
      </c>
      <c r="I222" s="735">
        <f t="shared" si="53"/>
        <v>0</v>
      </c>
      <c r="J222" s="735"/>
      <c r="K222" s="735"/>
      <c r="L222" s="735"/>
      <c r="M222" s="733"/>
      <c r="N222" s="733"/>
      <c r="O222" s="733"/>
    </row>
    <row r="223" spans="1:15" s="258" customFormat="1" ht="14.25">
      <c r="A223" s="2208"/>
      <c r="B223" s="2211"/>
      <c r="C223" s="533">
        <v>4269</v>
      </c>
      <c r="D223" s="264" t="s">
        <v>64</v>
      </c>
      <c r="E223" s="735"/>
      <c r="F223" s="735"/>
      <c r="G223" s="735"/>
      <c r="H223" s="735">
        <f t="shared" si="52"/>
        <v>0</v>
      </c>
      <c r="I223" s="735">
        <f t="shared" si="53"/>
        <v>0</v>
      </c>
      <c r="J223" s="735"/>
      <c r="K223" s="735"/>
      <c r="L223" s="735"/>
      <c r="M223" s="733"/>
      <c r="N223" s="935"/>
      <c r="O223" s="733"/>
    </row>
    <row r="224" spans="1:15" s="258" customFormat="1" ht="42.75">
      <c r="A224" s="2208"/>
      <c r="B224" s="2211"/>
      <c r="C224" s="533">
        <v>4511</v>
      </c>
      <c r="D224" s="262" t="s">
        <v>65</v>
      </c>
      <c r="E224" s="735"/>
      <c r="F224" s="735"/>
      <c r="G224" s="735"/>
      <c r="H224" s="735">
        <f t="shared" si="52"/>
        <v>0</v>
      </c>
      <c r="I224" s="735">
        <f t="shared" si="53"/>
        <v>0</v>
      </c>
      <c r="J224" s="735"/>
      <c r="K224" s="735"/>
      <c r="L224" s="735"/>
      <c r="M224" s="733"/>
      <c r="N224" s="935"/>
      <c r="O224" s="733"/>
    </row>
    <row r="225" spans="1:15" s="260" customFormat="1" ht="42.75">
      <c r="A225" s="2208"/>
      <c r="B225" s="2211"/>
      <c r="C225" s="533">
        <v>4621</v>
      </c>
      <c r="D225" s="262" t="s">
        <v>66</v>
      </c>
      <c r="E225" s="735"/>
      <c r="F225" s="735"/>
      <c r="G225" s="735"/>
      <c r="H225" s="735">
        <f t="shared" si="52"/>
        <v>0</v>
      </c>
      <c r="I225" s="735">
        <f t="shared" si="53"/>
        <v>0</v>
      </c>
      <c r="J225" s="901"/>
      <c r="K225" s="735"/>
      <c r="L225" s="735"/>
      <c r="M225" s="733"/>
      <c r="N225" s="935"/>
      <c r="O225" s="935"/>
    </row>
    <row r="226" spans="1:15" s="260" customFormat="1" ht="42.75">
      <c r="A226" s="2208"/>
      <c r="B226" s="2211"/>
      <c r="C226" s="533">
        <v>4631</v>
      </c>
      <c r="D226" s="262" t="s">
        <v>379</v>
      </c>
      <c r="E226" s="735"/>
      <c r="F226" s="735"/>
      <c r="G226" s="735"/>
      <c r="H226" s="735">
        <f t="shared" si="52"/>
        <v>0</v>
      </c>
      <c r="I226" s="735">
        <f t="shared" si="53"/>
        <v>0</v>
      </c>
      <c r="J226" s="901"/>
      <c r="K226" s="735"/>
      <c r="L226" s="735"/>
      <c r="M226" s="935"/>
      <c r="N226" s="935"/>
      <c r="O226" s="935"/>
    </row>
    <row r="227" spans="1:15" s="260" customFormat="1" ht="21.75" customHeight="1">
      <c r="A227" s="2208"/>
      <c r="B227" s="2211"/>
      <c r="C227" s="533">
        <v>4632</v>
      </c>
      <c r="D227" s="262" t="s">
        <v>277</v>
      </c>
      <c r="E227" s="735"/>
      <c r="F227" s="735"/>
      <c r="G227" s="735"/>
      <c r="H227" s="735">
        <f t="shared" si="52"/>
        <v>0</v>
      </c>
      <c r="I227" s="735">
        <f t="shared" si="53"/>
        <v>0</v>
      </c>
      <c r="J227" s="735"/>
      <c r="K227" s="735"/>
      <c r="L227" s="735"/>
      <c r="M227" s="935"/>
      <c r="N227" s="935"/>
      <c r="O227" s="935"/>
    </row>
    <row r="228" spans="1:15" s="260" customFormat="1" ht="48.75" customHeight="1">
      <c r="A228" s="2208"/>
      <c r="B228" s="2211"/>
      <c r="C228" s="536">
        <v>4638</v>
      </c>
      <c r="D228" s="511" t="s">
        <v>422</v>
      </c>
      <c r="E228" s="735"/>
      <c r="F228" s="735"/>
      <c r="G228" s="735"/>
      <c r="H228" s="735">
        <f t="shared" si="52"/>
        <v>0</v>
      </c>
      <c r="I228" s="735">
        <f t="shared" si="53"/>
        <v>0</v>
      </c>
      <c r="J228" s="735"/>
      <c r="K228" s="735"/>
      <c r="L228" s="735"/>
      <c r="M228" s="935"/>
      <c r="N228" s="935"/>
      <c r="O228" s="935"/>
    </row>
    <row r="229" spans="1:15" s="260" customFormat="1" ht="14.25">
      <c r="A229" s="2208"/>
      <c r="B229" s="2211"/>
      <c r="C229" s="533" t="s">
        <v>385</v>
      </c>
      <c r="D229" s="262" t="s">
        <v>386</v>
      </c>
      <c r="E229" s="735"/>
      <c r="F229" s="735"/>
      <c r="G229" s="735"/>
      <c r="H229" s="735">
        <f t="shared" si="52"/>
        <v>0</v>
      </c>
      <c r="I229" s="735">
        <f t="shared" si="53"/>
        <v>0</v>
      </c>
      <c r="J229" s="735"/>
      <c r="K229" s="735"/>
      <c r="L229" s="735"/>
      <c r="M229" s="935"/>
      <c r="N229" s="935"/>
      <c r="O229" s="935"/>
    </row>
    <row r="230" spans="1:15" s="260" customFormat="1" ht="14.25">
      <c r="A230" s="2208"/>
      <c r="B230" s="2211"/>
      <c r="C230" s="533">
        <v>4729</v>
      </c>
      <c r="D230" s="264" t="s">
        <v>67</v>
      </c>
      <c r="E230" s="902">
        <v>800</v>
      </c>
      <c r="F230" s="902"/>
      <c r="G230" s="735">
        <v>1200</v>
      </c>
      <c r="H230" s="735">
        <f t="shared" si="52"/>
        <v>1200</v>
      </c>
      <c r="I230" s="735">
        <f t="shared" si="53"/>
        <v>400</v>
      </c>
      <c r="J230" s="902"/>
      <c r="K230" s="902">
        <v>1200</v>
      </c>
      <c r="L230" s="902">
        <v>1200</v>
      </c>
      <c r="M230" s="935"/>
      <c r="N230" s="935"/>
      <c r="O230" s="935"/>
    </row>
    <row r="231" spans="1:15" s="260" customFormat="1" ht="14.25">
      <c r="A231" s="2208"/>
      <c r="B231" s="2211"/>
      <c r="C231" s="533">
        <v>4822</v>
      </c>
      <c r="D231" s="264" t="s">
        <v>68</v>
      </c>
      <c r="E231" s="902"/>
      <c r="F231" s="902"/>
      <c r="G231" s="735"/>
      <c r="H231" s="735">
        <f t="shared" si="52"/>
        <v>0</v>
      </c>
      <c r="I231" s="735">
        <f t="shared" si="53"/>
        <v>0</v>
      </c>
      <c r="J231" s="902"/>
      <c r="K231" s="902"/>
      <c r="L231" s="902"/>
      <c r="M231" s="935"/>
      <c r="N231" s="935"/>
      <c r="O231" s="935"/>
    </row>
    <row r="232" spans="1:15" s="260" customFormat="1" ht="14.25">
      <c r="A232" s="2208"/>
      <c r="B232" s="2211"/>
      <c r="C232" s="535">
        <v>4823</v>
      </c>
      <c r="D232" s="483" t="s">
        <v>69</v>
      </c>
      <c r="E232" s="899">
        <f>E234+E235+E236</f>
        <v>1691.43</v>
      </c>
      <c r="F232" s="899">
        <f>F234+F235+F236</f>
        <v>1910.5</v>
      </c>
      <c r="G232" s="899">
        <f>G234+G235+G236</f>
        <v>2668.94</v>
      </c>
      <c r="H232" s="899">
        <f t="shared" si="52"/>
        <v>758.44</v>
      </c>
      <c r="I232" s="899">
        <f t="shared" si="53"/>
        <v>977.51</v>
      </c>
      <c r="J232" s="899"/>
      <c r="K232" s="899">
        <f>K234+K235+K236</f>
        <v>2668.94</v>
      </c>
      <c r="L232" s="899">
        <f>L234+L235+L236</f>
        <v>2668.94</v>
      </c>
      <c r="M232" s="935"/>
      <c r="N232" s="935"/>
      <c r="O232" s="935"/>
    </row>
    <row r="233" spans="1:15" s="260" customFormat="1" ht="14.25">
      <c r="A233" s="2208"/>
      <c r="B233" s="2211"/>
      <c r="C233" s="533"/>
      <c r="D233" s="263" t="s">
        <v>72</v>
      </c>
      <c r="E233" s="902"/>
      <c r="F233" s="902"/>
      <c r="G233" s="735"/>
      <c r="H233" s="735">
        <f t="shared" si="52"/>
        <v>0</v>
      </c>
      <c r="I233" s="735">
        <f t="shared" si="53"/>
        <v>0</v>
      </c>
      <c r="J233" s="902"/>
      <c r="K233" s="902"/>
      <c r="L233" s="902"/>
      <c r="M233" s="935"/>
      <c r="N233" s="733"/>
      <c r="O233" s="935"/>
    </row>
    <row r="234" spans="1:15" s="258" customFormat="1" ht="27">
      <c r="A234" s="2208"/>
      <c r="B234" s="2211"/>
      <c r="C234" s="533"/>
      <c r="D234" s="263" t="s">
        <v>276</v>
      </c>
      <c r="E234" s="735">
        <v>10.029999999999999</v>
      </c>
      <c r="F234" s="735">
        <v>63.5</v>
      </c>
      <c r="G234" s="735">
        <v>63.5</v>
      </c>
      <c r="H234" s="735"/>
      <c r="I234" s="735"/>
      <c r="J234" s="902"/>
      <c r="K234" s="735">
        <v>63.5</v>
      </c>
      <c r="L234" s="735">
        <v>63.5</v>
      </c>
      <c r="M234" s="733">
        <f>+G234/12*3</f>
        <v>15.875</v>
      </c>
      <c r="N234" s="733">
        <f>+G234/12*6</f>
        <v>31.75</v>
      </c>
      <c r="O234" s="733">
        <f>+G234/12*9</f>
        <v>47.625</v>
      </c>
    </row>
    <row r="235" spans="1:15" ht="27.95" customHeight="1">
      <c r="A235" s="2208"/>
      <c r="B235" s="2211"/>
      <c r="C235" s="533"/>
      <c r="D235" s="263" t="s">
        <v>274</v>
      </c>
      <c r="E235" s="735">
        <v>1681.4</v>
      </c>
      <c r="F235" s="735">
        <v>1681.4</v>
      </c>
      <c r="G235" s="735">
        <v>1681.44</v>
      </c>
      <c r="H235" s="735"/>
      <c r="I235" s="735"/>
      <c r="J235" s="902"/>
      <c r="K235" s="735">
        <v>1681.44</v>
      </c>
      <c r="L235" s="735">
        <v>1681.44</v>
      </c>
      <c r="M235" s="733">
        <f>+G235/12*3</f>
        <v>420.36</v>
      </c>
      <c r="N235" s="733">
        <f>+G235/12*6</f>
        <v>840.72</v>
      </c>
      <c r="O235" s="733">
        <f>+G235/12*9</f>
        <v>1261.08</v>
      </c>
    </row>
    <row r="236" spans="1:15" ht="14.25">
      <c r="A236" s="2208"/>
      <c r="B236" s="2211"/>
      <c r="C236" s="533"/>
      <c r="D236" s="263" t="s">
        <v>275</v>
      </c>
      <c r="E236" s="735"/>
      <c r="F236" s="735">
        <v>165.6</v>
      </c>
      <c r="G236" s="735">
        <v>924</v>
      </c>
      <c r="H236" s="735"/>
      <c r="I236" s="735"/>
      <c r="J236" s="902"/>
      <c r="K236" s="735">
        <v>924</v>
      </c>
      <c r="L236" s="735">
        <v>924</v>
      </c>
      <c r="N236" s="936"/>
    </row>
    <row r="237" spans="1:15" ht="31.5" customHeight="1">
      <c r="A237" s="2208"/>
      <c r="B237" s="2211"/>
      <c r="C237" s="536" t="s">
        <v>420</v>
      </c>
      <c r="D237" s="511" t="s">
        <v>443</v>
      </c>
      <c r="E237" s="902"/>
      <c r="F237" s="902"/>
      <c r="G237" s="735"/>
      <c r="H237" s="735">
        <f t="shared" si="52"/>
        <v>0</v>
      </c>
      <c r="I237" s="735">
        <f t="shared" si="53"/>
        <v>0</v>
      </c>
      <c r="J237" s="902"/>
      <c r="K237" s="902"/>
      <c r="L237" s="902"/>
      <c r="N237" s="936"/>
    </row>
    <row r="238" spans="1:15" s="273" customFormat="1" ht="14.25">
      <c r="A238" s="2208"/>
      <c r="B238" s="2211"/>
      <c r="C238" s="533">
        <v>4861</v>
      </c>
      <c r="D238" s="264" t="s">
        <v>70</v>
      </c>
      <c r="E238" s="902"/>
      <c r="F238" s="902"/>
      <c r="G238" s="735"/>
      <c r="H238" s="735">
        <f t="shared" si="52"/>
        <v>0</v>
      </c>
      <c r="I238" s="735">
        <f t="shared" si="53"/>
        <v>0</v>
      </c>
      <c r="J238" s="902"/>
      <c r="K238" s="902"/>
      <c r="L238" s="902"/>
      <c r="M238" s="887"/>
      <c r="N238" s="884"/>
      <c r="O238" s="936"/>
    </row>
    <row r="239" spans="1:15" ht="14.25">
      <c r="A239" s="2209"/>
      <c r="B239" s="2212"/>
      <c r="C239" s="533">
        <v>4891</v>
      </c>
      <c r="D239" s="264" t="s">
        <v>71</v>
      </c>
      <c r="E239" s="735"/>
      <c r="F239" s="735"/>
      <c r="G239" s="735"/>
      <c r="H239" s="735">
        <f t="shared" si="52"/>
        <v>0</v>
      </c>
      <c r="I239" s="735">
        <f t="shared" si="53"/>
        <v>0</v>
      </c>
      <c r="J239" s="735"/>
      <c r="K239" s="735"/>
      <c r="L239" s="735"/>
      <c r="M239" s="937"/>
    </row>
    <row r="240" spans="1:15" s="27" customFormat="1" ht="28.5">
      <c r="A240" s="2196" t="s">
        <v>436</v>
      </c>
      <c r="B240" s="2196"/>
      <c r="C240" s="274"/>
      <c r="D240" s="36" t="s">
        <v>73</v>
      </c>
      <c r="E240" s="903">
        <f>SUM(E242:E249)</f>
        <v>0</v>
      </c>
      <c r="F240" s="903">
        <f>SUM(F242:F249)</f>
        <v>0</v>
      </c>
      <c r="G240" s="903">
        <f>SUM(G242:G249)</f>
        <v>0</v>
      </c>
      <c r="H240" s="903">
        <f t="shared" si="52"/>
        <v>0</v>
      </c>
      <c r="I240" s="903">
        <f>+I246+I247+I248+I249</f>
        <v>0</v>
      </c>
      <c r="J240" s="903"/>
      <c r="K240" s="903">
        <f>SUM(K242:K249)</f>
        <v>0</v>
      </c>
      <c r="L240" s="903">
        <f>SUM(L242:L249)</f>
        <v>0</v>
      </c>
      <c r="M240" s="938"/>
      <c r="N240" s="938"/>
      <c r="O240" s="938"/>
    </row>
    <row r="241" spans="1:15" s="20" customFormat="1" ht="23.25" customHeight="1">
      <c r="A241" s="614" t="s">
        <v>437</v>
      </c>
      <c r="B241" s="1131" t="s">
        <v>438</v>
      </c>
      <c r="C241" s="275"/>
      <c r="D241" s="17" t="s">
        <v>72</v>
      </c>
      <c r="E241" s="904"/>
      <c r="F241" s="904"/>
      <c r="G241" s="904"/>
      <c r="H241" s="904">
        <f t="shared" ref="H241:H249" si="54">+G241-F241</f>
        <v>0</v>
      </c>
      <c r="I241" s="404">
        <f t="shared" ref="I241:I254" si="55">G241-E241</f>
        <v>0</v>
      </c>
      <c r="J241" s="904"/>
      <c r="K241" s="904"/>
      <c r="L241" s="904"/>
      <c r="M241" s="939"/>
      <c r="N241" s="939"/>
      <c r="O241" s="939"/>
    </row>
    <row r="242" spans="1:15" s="20" customFormat="1" ht="28.5">
      <c r="A242" s="2204">
        <v>1080</v>
      </c>
      <c r="B242" s="2204">
        <v>11002</v>
      </c>
      <c r="C242" s="275">
        <v>5111</v>
      </c>
      <c r="D242" s="18" t="s">
        <v>660</v>
      </c>
      <c r="E242" s="904"/>
      <c r="F242" s="904"/>
      <c r="G242" s="904"/>
      <c r="H242" s="404">
        <f t="shared" si="54"/>
        <v>0</v>
      </c>
      <c r="I242" s="404">
        <f t="shared" si="55"/>
        <v>0</v>
      </c>
      <c r="J242" s="904"/>
      <c r="K242" s="904"/>
      <c r="L242" s="904"/>
      <c r="M242" s="939"/>
      <c r="N242" s="939"/>
      <c r="O242" s="939"/>
    </row>
    <row r="243" spans="1:15" s="20" customFormat="1" ht="28.5">
      <c r="A243" s="2205"/>
      <c r="B243" s="2205"/>
      <c r="C243" s="275">
        <v>5112</v>
      </c>
      <c r="D243" s="18" t="s">
        <v>661</v>
      </c>
      <c r="E243" s="904"/>
      <c r="F243" s="904"/>
      <c r="G243" s="904"/>
      <c r="H243" s="404">
        <f t="shared" si="54"/>
        <v>0</v>
      </c>
      <c r="I243" s="404">
        <f t="shared" si="55"/>
        <v>0</v>
      </c>
      <c r="J243" s="904"/>
      <c r="K243" s="904"/>
      <c r="L243" s="904"/>
      <c r="M243" s="939"/>
      <c r="N243" s="939"/>
      <c r="O243" s="939"/>
    </row>
    <row r="244" spans="1:15" s="20" customFormat="1" ht="13.5" customHeight="1">
      <c r="A244" s="2205"/>
      <c r="B244" s="2205"/>
      <c r="C244" s="275" t="s">
        <v>662</v>
      </c>
      <c r="D244" s="18" t="s">
        <v>637</v>
      </c>
      <c r="E244" s="904"/>
      <c r="F244" s="904"/>
      <c r="G244" s="904"/>
      <c r="H244" s="404">
        <f t="shared" si="54"/>
        <v>0</v>
      </c>
      <c r="I244" s="404">
        <f t="shared" si="55"/>
        <v>0</v>
      </c>
      <c r="J244" s="904"/>
      <c r="K244" s="904"/>
      <c r="L244" s="904"/>
      <c r="M244" s="939"/>
      <c r="N244" s="939"/>
      <c r="O244" s="939"/>
    </row>
    <row r="245" spans="1:15" s="20" customFormat="1" ht="14.25">
      <c r="A245" s="2205"/>
      <c r="B245" s="2205"/>
      <c r="C245" s="275">
        <v>5121</v>
      </c>
      <c r="D245" s="262" t="s">
        <v>74</v>
      </c>
      <c r="E245" s="904"/>
      <c r="F245" s="904"/>
      <c r="G245" s="904"/>
      <c r="H245" s="404">
        <f t="shared" si="54"/>
        <v>0</v>
      </c>
      <c r="I245" s="404">
        <f t="shared" si="55"/>
        <v>0</v>
      </c>
      <c r="J245" s="904"/>
      <c r="K245" s="904"/>
      <c r="L245" s="904"/>
      <c r="M245" s="939"/>
      <c r="N245" s="939"/>
      <c r="O245" s="939"/>
    </row>
    <row r="246" spans="1:15" s="33" customFormat="1" ht="15.75" customHeight="1">
      <c r="A246" s="2205"/>
      <c r="B246" s="2205"/>
      <c r="C246" s="249">
        <v>5122</v>
      </c>
      <c r="D246" s="21" t="s">
        <v>75</v>
      </c>
      <c r="E246" s="905"/>
      <c r="F246" s="905"/>
      <c r="G246" s="404"/>
      <c r="H246" s="404">
        <f t="shared" si="54"/>
        <v>0</v>
      </c>
      <c r="I246" s="404">
        <f t="shared" si="55"/>
        <v>0</v>
      </c>
      <c r="J246" s="905"/>
      <c r="K246" s="404"/>
      <c r="L246" s="404"/>
      <c r="M246" s="940"/>
      <c r="N246" s="940"/>
      <c r="O246" s="940"/>
    </row>
    <row r="247" spans="1:15" s="33" customFormat="1" ht="15.75" customHeight="1">
      <c r="A247" s="2205"/>
      <c r="B247" s="2205"/>
      <c r="C247" s="249">
        <v>5129</v>
      </c>
      <c r="D247" s="21" t="s">
        <v>76</v>
      </c>
      <c r="E247" s="905"/>
      <c r="F247" s="905"/>
      <c r="G247" s="404"/>
      <c r="H247" s="404">
        <f t="shared" si="54"/>
        <v>0</v>
      </c>
      <c r="I247" s="404">
        <f t="shared" si="55"/>
        <v>0</v>
      </c>
      <c r="J247" s="905"/>
      <c r="K247" s="404"/>
      <c r="L247" s="404"/>
      <c r="M247" s="940"/>
      <c r="N247" s="940"/>
      <c r="O247" s="940"/>
    </row>
    <row r="248" spans="1:15" s="33" customFormat="1" ht="14.25">
      <c r="A248" s="2205"/>
      <c r="B248" s="2205"/>
      <c r="C248" s="249">
        <v>5132</v>
      </c>
      <c r="D248" s="21" t="s">
        <v>77</v>
      </c>
      <c r="E248" s="905"/>
      <c r="F248" s="905"/>
      <c r="G248" s="404"/>
      <c r="H248" s="404">
        <f t="shared" si="54"/>
        <v>0</v>
      </c>
      <c r="I248" s="404">
        <f t="shared" si="55"/>
        <v>0</v>
      </c>
      <c r="J248" s="905"/>
      <c r="K248" s="404"/>
      <c r="L248" s="404"/>
      <c r="M248" s="940"/>
      <c r="N248" s="940"/>
      <c r="O248" s="940"/>
    </row>
    <row r="249" spans="1:15" s="33" customFormat="1" ht="15.75" customHeight="1">
      <c r="A249" s="2206"/>
      <c r="B249" s="2206"/>
      <c r="C249" s="249" t="s">
        <v>663</v>
      </c>
      <c r="D249" s="21" t="s">
        <v>664</v>
      </c>
      <c r="E249" s="905"/>
      <c r="F249" s="905"/>
      <c r="G249" s="404"/>
      <c r="H249" s="404">
        <f t="shared" si="54"/>
        <v>0</v>
      </c>
      <c r="I249" s="404">
        <f t="shared" si="55"/>
        <v>0</v>
      </c>
      <c r="J249" s="905"/>
      <c r="K249" s="404"/>
      <c r="L249" s="404"/>
      <c r="M249" s="940"/>
      <c r="N249" s="940"/>
      <c r="O249" s="940"/>
    </row>
    <row r="250" spans="1:15" s="171" customFormat="1" ht="14.25" customHeight="1">
      <c r="A250" s="2207" t="s">
        <v>636</v>
      </c>
      <c r="B250" s="2210" t="s">
        <v>5798</v>
      </c>
      <c r="C250" s="527"/>
      <c r="D250" s="262" t="s">
        <v>278</v>
      </c>
      <c r="E250" s="906">
        <v>94</v>
      </c>
      <c r="F250" s="906">
        <v>94</v>
      </c>
      <c r="G250" s="906">
        <v>94</v>
      </c>
      <c r="H250" s="906">
        <f>+G250-F250</f>
        <v>0</v>
      </c>
      <c r="I250" s="906">
        <f t="shared" si="55"/>
        <v>0</v>
      </c>
      <c r="J250" s="906"/>
      <c r="K250" s="906">
        <v>94</v>
      </c>
      <c r="L250" s="906">
        <v>94</v>
      </c>
      <c r="M250" s="738"/>
      <c r="N250" s="738"/>
      <c r="O250" s="738"/>
    </row>
    <row r="251" spans="1:15" s="171" customFormat="1" ht="13.5" customHeight="1">
      <c r="A251" s="2208"/>
      <c r="B251" s="2211"/>
      <c r="C251" s="528"/>
      <c r="D251" s="263"/>
      <c r="E251" s="906"/>
      <c r="F251" s="906"/>
      <c r="G251" s="907"/>
      <c r="H251" s="907">
        <f>+G251-F251</f>
        <v>0</v>
      </c>
      <c r="I251" s="907">
        <f t="shared" si="55"/>
        <v>0</v>
      </c>
      <c r="J251" s="907"/>
      <c r="K251" s="907"/>
      <c r="L251" s="907"/>
      <c r="M251" s="738"/>
      <c r="N251" s="738"/>
      <c r="O251" s="738"/>
    </row>
    <row r="252" spans="1:15" s="171" customFormat="1" ht="14.25" customHeight="1">
      <c r="A252" s="2208"/>
      <c r="B252" s="2211"/>
      <c r="C252" s="528"/>
      <c r="D252" s="264" t="s">
        <v>32</v>
      </c>
      <c r="E252" s="906">
        <v>1</v>
      </c>
      <c r="F252" s="906"/>
      <c r="G252" s="907"/>
      <c r="H252" s="907"/>
      <c r="I252" s="907"/>
      <c r="J252" s="907"/>
      <c r="K252" s="907"/>
      <c r="L252" s="907"/>
      <c r="M252" s="738"/>
      <c r="N252" s="738"/>
      <c r="O252" s="738"/>
    </row>
    <row r="253" spans="1:15" s="257" customFormat="1" ht="14.25" customHeight="1">
      <c r="A253" s="2208"/>
      <c r="B253" s="2211"/>
      <c r="C253" s="528"/>
      <c r="D253" s="263"/>
      <c r="E253" s="736"/>
      <c r="F253" s="736"/>
      <c r="G253" s="736"/>
      <c r="H253" s="736">
        <f>+G253-F253</f>
        <v>0</v>
      </c>
      <c r="I253" s="736">
        <f t="shared" si="55"/>
        <v>0</v>
      </c>
      <c r="J253" s="736"/>
      <c r="K253" s="736"/>
      <c r="L253" s="736"/>
      <c r="M253" s="934"/>
      <c r="N253" s="934"/>
      <c r="O253" s="934"/>
    </row>
    <row r="254" spans="1:15" s="256" customFormat="1" ht="14.25" customHeight="1">
      <c r="A254" s="2208"/>
      <c r="B254" s="2211"/>
      <c r="C254" s="529"/>
      <c r="D254" s="272" t="s">
        <v>33</v>
      </c>
      <c r="E254" s="898">
        <f>+E256+E320</f>
        <v>727997.77500000014</v>
      </c>
      <c r="F254" s="898">
        <f>+F256+F320</f>
        <v>650426.20000000019</v>
      </c>
      <c r="G254" s="898">
        <f>+G256+G320</f>
        <v>707498.66800000018</v>
      </c>
      <c r="H254" s="898">
        <f>+G254-F254</f>
        <v>57072.467999999993</v>
      </c>
      <c r="I254" s="898">
        <f t="shared" si="55"/>
        <v>-20499.10699999996</v>
      </c>
      <c r="J254" s="898"/>
      <c r="K254" s="898">
        <f>+K256+K320</f>
        <v>711764.96799999999</v>
      </c>
      <c r="L254" s="898">
        <f>+L256+L320</f>
        <v>715626.36800000013</v>
      </c>
      <c r="M254" s="926">
        <f>SUM(M260:M315)</f>
        <v>121564.90866666667</v>
      </c>
      <c r="N254" s="926">
        <f>SUM(N260:N315)</f>
        <v>297822.25066666666</v>
      </c>
      <c r="O254" s="926">
        <f>SUM(O260:O315)</f>
        <v>474079.59266666672</v>
      </c>
    </row>
    <row r="255" spans="1:15" s="256" customFormat="1" ht="14.25" customHeight="1">
      <c r="A255" s="2208"/>
      <c r="B255" s="2211"/>
      <c r="C255" s="530"/>
      <c r="D255" s="17" t="s">
        <v>388</v>
      </c>
      <c r="E255" s="736"/>
      <c r="F255" s="736"/>
      <c r="G255" s="736"/>
      <c r="H255" s="898"/>
      <c r="I255" s="898"/>
      <c r="J255" s="736"/>
      <c r="K255" s="736"/>
      <c r="L255" s="736"/>
      <c r="M255" s="926"/>
      <c r="N255" s="926"/>
      <c r="O255" s="926"/>
    </row>
    <row r="256" spans="1:15" s="256" customFormat="1" ht="14.25" customHeight="1">
      <c r="A256" s="2208"/>
      <c r="B256" s="2211"/>
      <c r="C256" s="531"/>
      <c r="D256" s="265" t="s">
        <v>36</v>
      </c>
      <c r="E256" s="898">
        <f>E258+SUM(E264:E319)-E264-E269-E277-E291-E295-E312</f>
        <v>727997.77500000014</v>
      </c>
      <c r="F256" s="898">
        <f>F258+SUM(F264:F319)-F264-F269-F277-F291-F295-F312</f>
        <v>650426.20000000019</v>
      </c>
      <c r="G256" s="898">
        <f>G258+SUM(G264:G319)-G264-G269-G277-G291-G295-G312</f>
        <v>707498.66800000018</v>
      </c>
      <c r="H256" s="898">
        <f>+G256-F256</f>
        <v>57072.467999999993</v>
      </c>
      <c r="I256" s="898">
        <f>G256-E256</f>
        <v>-20499.10699999996</v>
      </c>
      <c r="J256" s="898"/>
      <c r="K256" s="898">
        <f>K258+SUM(K264:K319)-K264-K269-K277-K291-K295-K312</f>
        <v>711764.96799999999</v>
      </c>
      <c r="L256" s="898">
        <f>L258+SUM(L264:L319)-L264-L269-L277-L291-L295-L312</f>
        <v>715626.36800000013</v>
      </c>
      <c r="M256" s="926"/>
      <c r="N256" s="926"/>
      <c r="O256" s="926"/>
    </row>
    <row r="257" spans="1:15" s="256" customFormat="1" ht="13.5" customHeight="1">
      <c r="A257" s="2208"/>
      <c r="B257" s="2211"/>
      <c r="C257" s="527"/>
      <c r="D257" s="263" t="s">
        <v>72</v>
      </c>
      <c r="E257" s="737"/>
      <c r="F257" s="737"/>
      <c r="G257" s="736"/>
      <c r="H257" s="736">
        <f t="shared" ref="H257:H329" si="56">+G257-F257</f>
        <v>0</v>
      </c>
      <c r="I257" s="737">
        <f t="shared" ref="I257:I319" si="57">G257-E257</f>
        <v>0</v>
      </c>
      <c r="J257" s="737"/>
      <c r="K257" s="737"/>
      <c r="L257" s="737"/>
      <c r="M257" s="926"/>
      <c r="N257" s="926"/>
      <c r="O257" s="926"/>
    </row>
    <row r="258" spans="1:15" s="256" customFormat="1" ht="14.25" customHeight="1">
      <c r="A258" s="2208"/>
      <c r="B258" s="2211"/>
      <c r="C258" s="532"/>
      <c r="D258" s="483" t="s">
        <v>470</v>
      </c>
      <c r="E258" s="899">
        <f>SUM(E260:E262)</f>
        <v>684863.64500000002</v>
      </c>
      <c r="F258" s="899">
        <f>SUM(F260:F262)</f>
        <v>627102.90000000014</v>
      </c>
      <c r="G258" s="899">
        <f>SUM(G260:G262)</f>
        <v>656309.20000000007</v>
      </c>
      <c r="H258" s="899">
        <f t="shared" si="56"/>
        <v>29206.29999999993</v>
      </c>
      <c r="I258" s="899">
        <f t="shared" si="57"/>
        <v>-28554.444999999949</v>
      </c>
      <c r="J258" s="899"/>
      <c r="K258" s="899">
        <f>SUM(K260:K262)</f>
        <v>660575.5</v>
      </c>
      <c r="L258" s="899">
        <f>SUM(L260:L262)</f>
        <v>664436.9</v>
      </c>
      <c r="M258" s="926">
        <f>+G258/G250/12</f>
        <v>581.83439716312057</v>
      </c>
      <c r="N258" s="926"/>
      <c r="O258" s="926"/>
    </row>
    <row r="259" spans="1:15" s="256" customFormat="1">
      <c r="A259" s="2208"/>
      <c r="B259" s="2211"/>
      <c r="C259" s="527"/>
      <c r="D259" s="263" t="s">
        <v>72</v>
      </c>
      <c r="E259" s="737"/>
      <c r="F259" s="737"/>
      <c r="G259" s="736"/>
      <c r="H259" s="736">
        <f t="shared" si="56"/>
        <v>0</v>
      </c>
      <c r="I259" s="737">
        <f t="shared" si="57"/>
        <v>0</v>
      </c>
      <c r="J259" s="737"/>
      <c r="K259" s="737"/>
      <c r="L259" s="737"/>
      <c r="M259" s="926"/>
      <c r="N259" s="926"/>
      <c r="O259" s="926"/>
    </row>
    <row r="260" spans="1:15" s="256" customFormat="1" ht="28.5">
      <c r="A260" s="2208"/>
      <c r="B260" s="2211"/>
      <c r="C260" s="533" t="s">
        <v>270</v>
      </c>
      <c r="D260" s="266" t="s">
        <v>37</v>
      </c>
      <c r="E260" s="737">
        <v>649980.54500000004</v>
      </c>
      <c r="F260" s="737">
        <v>593974.80000000005</v>
      </c>
      <c r="G260" s="737">
        <v>622757.9</v>
      </c>
      <c r="H260" s="737"/>
      <c r="I260" s="737"/>
      <c r="J260" s="737"/>
      <c r="K260" s="737">
        <v>626769.80000000005</v>
      </c>
      <c r="L260" s="737">
        <v>630399.30000000005</v>
      </c>
      <c r="M260" s="926">
        <f>+G260/12*2</f>
        <v>103792.98333333334</v>
      </c>
      <c r="N260" s="926">
        <f>+G260/12*5</f>
        <v>259482.45833333334</v>
      </c>
      <c r="O260" s="926">
        <f>+G260/12*8</f>
        <v>415171.93333333335</v>
      </c>
    </row>
    <row r="261" spans="1:15" s="258" customFormat="1" ht="28.5">
      <c r="A261" s="2208"/>
      <c r="B261" s="2211"/>
      <c r="C261" s="533" t="s">
        <v>271</v>
      </c>
      <c r="D261" s="267" t="s">
        <v>38</v>
      </c>
      <c r="E261" s="737">
        <v>22713.7</v>
      </c>
      <c r="F261" s="737">
        <v>22091.3</v>
      </c>
      <c r="G261" s="737">
        <v>22617.8</v>
      </c>
      <c r="H261" s="737"/>
      <c r="I261" s="737"/>
      <c r="J261" s="737"/>
      <c r="K261" s="737">
        <v>22704</v>
      </c>
      <c r="L261" s="737">
        <v>22776.9</v>
      </c>
      <c r="M261" s="926">
        <f>+G261/12*2</f>
        <v>3769.6333333333332</v>
      </c>
      <c r="N261" s="926">
        <f>+G261/12*5</f>
        <v>9424.0833333333321</v>
      </c>
      <c r="O261" s="926">
        <f>+G261/12*8</f>
        <v>15078.533333333333</v>
      </c>
    </row>
    <row r="262" spans="1:15" s="258" customFormat="1" ht="42.75">
      <c r="A262" s="2208"/>
      <c r="B262" s="2211"/>
      <c r="C262" s="533" t="s">
        <v>272</v>
      </c>
      <c r="D262" s="267" t="s">
        <v>39</v>
      </c>
      <c r="E262" s="737">
        <v>12169.4</v>
      </c>
      <c r="F262" s="737">
        <v>11036.8</v>
      </c>
      <c r="G262" s="737">
        <v>10933.5</v>
      </c>
      <c r="H262" s="737"/>
      <c r="I262" s="737"/>
      <c r="J262" s="737"/>
      <c r="K262" s="737">
        <v>11101.7</v>
      </c>
      <c r="L262" s="737">
        <v>11260.7</v>
      </c>
      <c r="M262" s="926">
        <f>+G262/12*2</f>
        <v>1822.25</v>
      </c>
      <c r="N262" s="926">
        <f>+G262/12*5</f>
        <v>4555.625</v>
      </c>
      <c r="O262" s="926">
        <f>+G262/12*8</f>
        <v>7289</v>
      </c>
    </row>
    <row r="263" spans="1:15" s="258" customFormat="1" ht="14.25">
      <c r="A263" s="2208"/>
      <c r="B263" s="2211"/>
      <c r="C263" s="534"/>
      <c r="D263" s="484"/>
      <c r="E263" s="739"/>
      <c r="F263" s="739"/>
      <c r="G263" s="739"/>
      <c r="H263" s="739">
        <f t="shared" si="56"/>
        <v>0</v>
      </c>
      <c r="I263" s="739">
        <f t="shared" si="57"/>
        <v>0</v>
      </c>
      <c r="J263" s="739"/>
      <c r="K263" s="739"/>
      <c r="L263" s="739"/>
      <c r="M263" s="733"/>
      <c r="N263" s="733"/>
      <c r="O263" s="733"/>
    </row>
    <row r="264" spans="1:15" s="258" customFormat="1" ht="14.25">
      <c r="A264" s="2208"/>
      <c r="B264" s="2211"/>
      <c r="C264" s="535">
        <v>4212</v>
      </c>
      <c r="D264" s="483" t="s">
        <v>40</v>
      </c>
      <c r="E264" s="899">
        <f>E266+E267+E268</f>
        <v>1301.3499999999999</v>
      </c>
      <c r="F264" s="899">
        <f>F266+F267+F268</f>
        <v>0</v>
      </c>
      <c r="G264" s="899">
        <f>G266+G267+G268</f>
        <v>0</v>
      </c>
      <c r="H264" s="899">
        <f t="shared" si="56"/>
        <v>0</v>
      </c>
      <c r="I264" s="899">
        <f t="shared" si="57"/>
        <v>-1301.3499999999999</v>
      </c>
      <c r="J264" s="899"/>
      <c r="K264" s="899">
        <f>K266+K267+K268</f>
        <v>0</v>
      </c>
      <c r="L264" s="899">
        <f>L266+L267+L268</f>
        <v>0</v>
      </c>
      <c r="M264" s="733"/>
      <c r="N264" s="733"/>
      <c r="O264" s="733"/>
    </row>
    <row r="265" spans="1:15" s="258" customFormat="1">
      <c r="A265" s="2208"/>
      <c r="B265" s="2211"/>
      <c r="C265" s="533"/>
      <c r="D265" s="263" t="s">
        <v>72</v>
      </c>
      <c r="E265" s="735"/>
      <c r="F265" s="735"/>
      <c r="G265" s="735"/>
      <c r="H265" s="735">
        <f t="shared" si="56"/>
        <v>0</v>
      </c>
      <c r="I265" s="735">
        <f t="shared" si="57"/>
        <v>0</v>
      </c>
      <c r="J265" s="735"/>
      <c r="K265" s="735"/>
      <c r="L265" s="735"/>
      <c r="M265" s="733"/>
      <c r="N265" s="733"/>
      <c r="O265" s="733"/>
    </row>
    <row r="266" spans="1:15" s="258" customFormat="1">
      <c r="A266" s="2208"/>
      <c r="B266" s="2211"/>
      <c r="C266" s="533"/>
      <c r="D266" s="263" t="s">
        <v>40</v>
      </c>
      <c r="E266" s="735">
        <v>1301.3499999999999</v>
      </c>
      <c r="F266" s="735"/>
      <c r="G266" s="735"/>
      <c r="H266" s="735">
        <f t="shared" si="56"/>
        <v>0</v>
      </c>
      <c r="I266" s="735">
        <f t="shared" si="57"/>
        <v>-1301.3499999999999</v>
      </c>
      <c r="J266" s="735"/>
      <c r="K266" s="735"/>
      <c r="L266" s="735"/>
      <c r="M266" s="733">
        <f>+G266/12*3</f>
        <v>0</v>
      </c>
      <c r="N266" s="733">
        <f>+G266/12*6</f>
        <v>0</v>
      </c>
      <c r="O266" s="733">
        <f>+G266/12*9</f>
        <v>0</v>
      </c>
    </row>
    <row r="267" spans="1:15" s="258" customFormat="1" ht="27">
      <c r="A267" s="2208"/>
      <c r="B267" s="2211"/>
      <c r="C267" s="533"/>
      <c r="D267" s="263" t="s">
        <v>279</v>
      </c>
      <c r="E267" s="735"/>
      <c r="F267" s="735"/>
      <c r="G267" s="735"/>
      <c r="H267" s="735">
        <f t="shared" si="56"/>
        <v>0</v>
      </c>
      <c r="I267" s="735">
        <f t="shared" si="57"/>
        <v>0</v>
      </c>
      <c r="J267" s="735"/>
      <c r="K267" s="735"/>
      <c r="L267" s="735"/>
      <c r="M267" s="733"/>
      <c r="N267" s="733"/>
      <c r="O267" s="733"/>
    </row>
    <row r="268" spans="1:15" s="258" customFormat="1">
      <c r="A268" s="2208"/>
      <c r="B268" s="2211"/>
      <c r="C268" s="533"/>
      <c r="D268" s="263" t="s">
        <v>390</v>
      </c>
      <c r="E268" s="735"/>
      <c r="F268" s="735"/>
      <c r="G268" s="735"/>
      <c r="H268" s="735">
        <f t="shared" si="56"/>
        <v>0</v>
      </c>
      <c r="I268" s="735">
        <f t="shared" si="57"/>
        <v>0</v>
      </c>
      <c r="J268" s="735"/>
      <c r="K268" s="735"/>
      <c r="L268" s="735"/>
      <c r="M268" s="733"/>
      <c r="N268" s="733"/>
      <c r="O268" s="733"/>
    </row>
    <row r="269" spans="1:15" s="258" customFormat="1" ht="14.25">
      <c r="A269" s="2208"/>
      <c r="B269" s="2211"/>
      <c r="C269" s="535">
        <v>4213</v>
      </c>
      <c r="D269" s="483" t="s">
        <v>41</v>
      </c>
      <c r="E269" s="899">
        <f>E271+E272</f>
        <v>0</v>
      </c>
      <c r="F269" s="899">
        <f>F271+F272</f>
        <v>0</v>
      </c>
      <c r="G269" s="899">
        <f>G271+G272</f>
        <v>0</v>
      </c>
      <c r="H269" s="899">
        <f t="shared" si="56"/>
        <v>0</v>
      </c>
      <c r="I269" s="899">
        <f t="shared" si="57"/>
        <v>0</v>
      </c>
      <c r="J269" s="899"/>
      <c r="K269" s="899">
        <f>K271+K272</f>
        <v>0</v>
      </c>
      <c r="L269" s="899">
        <f>L271+L272</f>
        <v>0</v>
      </c>
      <c r="M269" s="733"/>
      <c r="N269" s="733"/>
      <c r="O269" s="733"/>
    </row>
    <row r="270" spans="1:15" s="258" customFormat="1">
      <c r="A270" s="2208"/>
      <c r="B270" s="2211"/>
      <c r="C270" s="533"/>
      <c r="D270" s="263" t="s">
        <v>72</v>
      </c>
      <c r="E270" s="735"/>
      <c r="F270" s="735"/>
      <c r="G270" s="735"/>
      <c r="H270" s="735">
        <f t="shared" si="56"/>
        <v>0</v>
      </c>
      <c r="I270" s="735">
        <f t="shared" si="57"/>
        <v>0</v>
      </c>
      <c r="J270" s="735"/>
      <c r="K270" s="735"/>
      <c r="L270" s="735"/>
      <c r="M270" s="733"/>
      <c r="N270" s="733"/>
      <c r="O270" s="733"/>
    </row>
    <row r="271" spans="1:15" s="258" customFormat="1" ht="27">
      <c r="A271" s="2208"/>
      <c r="B271" s="2211"/>
      <c r="C271" s="533"/>
      <c r="D271" s="269" t="s">
        <v>42</v>
      </c>
      <c r="E271" s="735"/>
      <c r="F271" s="735"/>
      <c r="G271" s="735"/>
      <c r="H271" s="735"/>
      <c r="I271" s="735"/>
      <c r="J271" s="735"/>
      <c r="K271" s="735"/>
      <c r="L271" s="735"/>
      <c r="M271" s="733"/>
      <c r="N271" s="733"/>
      <c r="O271" s="733"/>
    </row>
    <row r="272" spans="1:15" s="258" customFormat="1" ht="27">
      <c r="A272" s="2208"/>
      <c r="B272" s="2211"/>
      <c r="C272" s="533"/>
      <c r="D272" s="269" t="s">
        <v>273</v>
      </c>
      <c r="E272" s="735"/>
      <c r="F272" s="735"/>
      <c r="G272" s="735"/>
      <c r="H272" s="735"/>
      <c r="I272" s="735"/>
      <c r="J272" s="735"/>
      <c r="K272" s="735"/>
      <c r="L272" s="735"/>
      <c r="M272" s="733">
        <f>+G272/12*3</f>
        <v>0</v>
      </c>
      <c r="N272" s="733">
        <f>+G272/12*6</f>
        <v>0</v>
      </c>
      <c r="O272" s="733">
        <f>+G272/12*9</f>
        <v>0</v>
      </c>
    </row>
    <row r="273" spans="1:15" s="258" customFormat="1" ht="14.25">
      <c r="A273" s="2208"/>
      <c r="B273" s="2211"/>
      <c r="C273" s="533">
        <v>4214</v>
      </c>
      <c r="D273" s="268" t="s">
        <v>43</v>
      </c>
      <c r="E273" s="735">
        <v>40091.120000000003</v>
      </c>
      <c r="F273" s="735">
        <v>17856.400000000001</v>
      </c>
      <c r="G273" s="735">
        <v>45887.6</v>
      </c>
      <c r="H273" s="735"/>
      <c r="I273" s="735"/>
      <c r="J273" s="735"/>
      <c r="K273" s="735">
        <v>45887.6</v>
      </c>
      <c r="L273" s="735">
        <v>45887.6</v>
      </c>
      <c r="M273" s="733">
        <f>+G273/12*3</f>
        <v>11471.9</v>
      </c>
      <c r="N273" s="733">
        <f>+G273/12*6</f>
        <v>22943.8</v>
      </c>
      <c r="O273" s="733">
        <f>+G273/12*9</f>
        <v>34415.699999999997</v>
      </c>
    </row>
    <row r="274" spans="1:15" s="256" customFormat="1" ht="23.25" customHeight="1">
      <c r="A274" s="2208"/>
      <c r="B274" s="2211"/>
      <c r="C274" s="533">
        <v>4215</v>
      </c>
      <c r="D274" s="268" t="s">
        <v>44</v>
      </c>
      <c r="E274" s="735"/>
      <c r="F274" s="735"/>
      <c r="G274" s="735"/>
      <c r="H274" s="735">
        <f t="shared" si="56"/>
        <v>0</v>
      </c>
      <c r="I274" s="735">
        <f t="shared" si="57"/>
        <v>0</v>
      </c>
      <c r="J274" s="735"/>
      <c r="K274" s="735"/>
      <c r="L274" s="735"/>
      <c r="M274" s="926"/>
      <c r="N274" s="738"/>
      <c r="O274" s="926"/>
    </row>
    <row r="275" spans="1:15" s="171" customFormat="1" ht="28.5">
      <c r="A275" s="2208"/>
      <c r="B275" s="2211"/>
      <c r="C275" s="533">
        <v>4216</v>
      </c>
      <c r="D275" s="268" t="s">
        <v>45</v>
      </c>
      <c r="E275" s="735"/>
      <c r="F275" s="735"/>
      <c r="G275" s="735"/>
      <c r="H275" s="735">
        <f t="shared" si="56"/>
        <v>0</v>
      </c>
      <c r="I275" s="735">
        <f t="shared" si="57"/>
        <v>0</v>
      </c>
      <c r="J275" s="735"/>
      <c r="K275" s="735"/>
      <c r="L275" s="735"/>
      <c r="M275" s="738"/>
      <c r="N275" s="738"/>
      <c r="O275" s="738"/>
    </row>
    <row r="276" spans="1:15" s="171" customFormat="1" ht="14.25">
      <c r="A276" s="2208"/>
      <c r="B276" s="2211"/>
      <c r="C276" s="533">
        <v>4217</v>
      </c>
      <c r="D276" s="268" t="s">
        <v>46</v>
      </c>
      <c r="E276" s="735"/>
      <c r="F276" s="735"/>
      <c r="G276" s="735"/>
      <c r="H276" s="735">
        <f t="shared" si="56"/>
        <v>0</v>
      </c>
      <c r="I276" s="735">
        <f t="shared" si="57"/>
        <v>0</v>
      </c>
      <c r="J276" s="735"/>
      <c r="K276" s="735"/>
      <c r="L276" s="735"/>
      <c r="M276" s="738"/>
      <c r="N276" s="738"/>
      <c r="O276" s="738"/>
    </row>
    <row r="277" spans="1:15" s="171" customFormat="1" ht="28.5">
      <c r="A277" s="2208"/>
      <c r="B277" s="2211"/>
      <c r="C277" s="535"/>
      <c r="D277" s="483" t="s">
        <v>414</v>
      </c>
      <c r="E277" s="899">
        <f>E279+E280</f>
        <v>0</v>
      </c>
      <c r="F277" s="899">
        <f>F279+F280</f>
        <v>157</v>
      </c>
      <c r="G277" s="899">
        <f>G279+G280</f>
        <v>157</v>
      </c>
      <c r="H277" s="899">
        <f t="shared" si="56"/>
        <v>0</v>
      </c>
      <c r="I277" s="899">
        <f t="shared" si="57"/>
        <v>157</v>
      </c>
      <c r="J277" s="899"/>
      <c r="K277" s="899">
        <f>K279+K280</f>
        <v>157</v>
      </c>
      <c r="L277" s="899">
        <f>L279+L280</f>
        <v>157</v>
      </c>
      <c r="M277" s="738"/>
      <c r="N277" s="738"/>
      <c r="O277" s="738"/>
    </row>
    <row r="278" spans="1:15" s="171" customFormat="1">
      <c r="A278" s="2208"/>
      <c r="B278" s="2211"/>
      <c r="C278" s="533"/>
      <c r="D278" s="263" t="s">
        <v>72</v>
      </c>
      <c r="E278" s="736"/>
      <c r="F278" s="736"/>
      <c r="G278" s="736"/>
      <c r="H278" s="736">
        <f t="shared" si="56"/>
        <v>0</v>
      </c>
      <c r="I278" s="736">
        <f t="shared" si="57"/>
        <v>0</v>
      </c>
      <c r="J278" s="736"/>
      <c r="K278" s="736"/>
      <c r="L278" s="736"/>
      <c r="M278" s="738"/>
      <c r="N278" s="738"/>
      <c r="O278" s="738"/>
    </row>
    <row r="279" spans="1:15" s="171" customFormat="1">
      <c r="A279" s="2208"/>
      <c r="B279" s="2211"/>
      <c r="C279" s="533">
        <v>4221</v>
      </c>
      <c r="D279" s="263" t="s">
        <v>47</v>
      </c>
      <c r="E279" s="736"/>
      <c r="F279" s="736">
        <v>157</v>
      </c>
      <c r="G279" s="736">
        <v>157</v>
      </c>
      <c r="H279" s="736"/>
      <c r="I279" s="736"/>
      <c r="J279" s="736"/>
      <c r="K279" s="736">
        <v>157</v>
      </c>
      <c r="L279" s="736">
        <v>157</v>
      </c>
      <c r="M279" s="733">
        <f>+G279/12*3</f>
        <v>39.25</v>
      </c>
      <c r="N279" s="733">
        <f>+G279/12*6</f>
        <v>78.5</v>
      </c>
      <c r="O279" s="733">
        <f>+G279/12*9</f>
        <v>117.75</v>
      </c>
    </row>
    <row r="280" spans="1:15" s="171" customFormat="1" ht="27">
      <c r="A280" s="2208"/>
      <c r="B280" s="2211"/>
      <c r="C280" s="533">
        <v>4222</v>
      </c>
      <c r="D280" s="263" t="s">
        <v>48</v>
      </c>
      <c r="E280" s="736"/>
      <c r="F280" s="736"/>
      <c r="G280" s="736"/>
      <c r="H280" s="736"/>
      <c r="I280" s="736"/>
      <c r="J280" s="736"/>
      <c r="K280" s="736"/>
      <c r="L280" s="736"/>
      <c r="M280" s="738"/>
      <c r="N280" s="733"/>
      <c r="O280" s="738"/>
    </row>
    <row r="281" spans="1:15" s="258" customFormat="1" ht="14.25">
      <c r="A281" s="2208"/>
      <c r="B281" s="2211"/>
      <c r="C281" s="533">
        <v>4231</v>
      </c>
      <c r="D281" s="264" t="s">
        <v>49</v>
      </c>
      <c r="E281" s="736">
        <v>123.22</v>
      </c>
      <c r="F281" s="736">
        <v>589.20000000000005</v>
      </c>
      <c r="G281" s="736">
        <v>589.20000000000005</v>
      </c>
      <c r="H281" s="736"/>
      <c r="I281" s="736"/>
      <c r="J281" s="736"/>
      <c r="K281" s="736">
        <v>589.20000000000005</v>
      </c>
      <c r="L281" s="736">
        <v>589.20000000000005</v>
      </c>
      <c r="M281" s="733">
        <f>+G281/12*3</f>
        <v>147.30000000000001</v>
      </c>
      <c r="N281" s="733">
        <f>+G281/12*6</f>
        <v>294.60000000000002</v>
      </c>
      <c r="O281" s="733">
        <f>+G281/12*9</f>
        <v>441.90000000000003</v>
      </c>
    </row>
    <row r="282" spans="1:15" s="258" customFormat="1" ht="16.5">
      <c r="A282" s="2208"/>
      <c r="B282" s="2211"/>
      <c r="C282" s="533">
        <v>4232</v>
      </c>
      <c r="D282" s="264" t="s">
        <v>50</v>
      </c>
      <c r="E282" s="736"/>
      <c r="F282" s="736"/>
      <c r="G282" s="736"/>
      <c r="H282" s="736"/>
      <c r="I282" s="736"/>
      <c r="J282" s="900"/>
      <c r="K282" s="736"/>
      <c r="L282" s="736"/>
      <c r="M282" s="733"/>
      <c r="N282" s="733"/>
      <c r="O282" s="733"/>
    </row>
    <row r="283" spans="1:15" s="258" customFormat="1" ht="28.5">
      <c r="A283" s="2208"/>
      <c r="B283" s="2211"/>
      <c r="C283" s="533">
        <v>4233</v>
      </c>
      <c r="D283" s="264" t="s">
        <v>380</v>
      </c>
      <c r="E283" s="736"/>
      <c r="F283" s="736"/>
      <c r="G283" s="736"/>
      <c r="H283" s="736"/>
      <c r="I283" s="736"/>
      <c r="J283" s="900"/>
      <c r="K283" s="736"/>
      <c r="L283" s="736"/>
      <c r="M283" s="733"/>
      <c r="N283" s="733"/>
      <c r="O283" s="733"/>
    </row>
    <row r="284" spans="1:15" s="258" customFormat="1" ht="14.25">
      <c r="A284" s="2208"/>
      <c r="B284" s="2211"/>
      <c r="C284" s="533">
        <v>4234</v>
      </c>
      <c r="D284" s="264" t="s">
        <v>51</v>
      </c>
      <c r="E284" s="735"/>
      <c r="F284" s="735"/>
      <c r="G284" s="735"/>
      <c r="H284" s="735"/>
      <c r="I284" s="735"/>
      <c r="J284" s="735"/>
      <c r="K284" s="735"/>
      <c r="L284" s="735"/>
      <c r="M284" s="733"/>
      <c r="N284" s="926"/>
      <c r="O284" s="733"/>
    </row>
    <row r="285" spans="1:15" s="256" customFormat="1" ht="14.25">
      <c r="A285" s="2208"/>
      <c r="B285" s="2211"/>
      <c r="C285" s="533">
        <v>4235</v>
      </c>
      <c r="D285" s="264" t="s">
        <v>52</v>
      </c>
      <c r="E285" s="735"/>
      <c r="F285" s="735"/>
      <c r="G285" s="735"/>
      <c r="H285" s="735"/>
      <c r="I285" s="735"/>
      <c r="J285" s="735"/>
      <c r="K285" s="735"/>
      <c r="L285" s="735"/>
      <c r="M285" s="926"/>
      <c r="N285" s="733"/>
      <c r="O285" s="926"/>
    </row>
    <row r="286" spans="1:15" s="258" customFormat="1" ht="28.5">
      <c r="A286" s="2208"/>
      <c r="B286" s="2211"/>
      <c r="C286" s="533">
        <v>4236</v>
      </c>
      <c r="D286" s="264" t="s">
        <v>53</v>
      </c>
      <c r="E286" s="735"/>
      <c r="F286" s="735"/>
      <c r="G286" s="735"/>
      <c r="H286" s="735"/>
      <c r="I286" s="735"/>
      <c r="J286" s="735"/>
      <c r="K286" s="735"/>
      <c r="L286" s="735"/>
      <c r="M286" s="733"/>
      <c r="N286" s="926"/>
      <c r="O286" s="733"/>
    </row>
    <row r="287" spans="1:15" s="256" customFormat="1" ht="14.25">
      <c r="A287" s="2208"/>
      <c r="B287" s="2211"/>
      <c r="C287" s="533">
        <v>4237</v>
      </c>
      <c r="D287" s="264" t="s">
        <v>54</v>
      </c>
      <c r="E287" s="735"/>
      <c r="F287" s="735"/>
      <c r="G287" s="735"/>
      <c r="H287" s="735"/>
      <c r="I287" s="735"/>
      <c r="J287" s="735"/>
      <c r="K287" s="735"/>
      <c r="L287" s="735"/>
      <c r="M287" s="733">
        <f>+G287/12*3</f>
        <v>0</v>
      </c>
      <c r="N287" s="733">
        <f>+G287/12*6</f>
        <v>0</v>
      </c>
      <c r="O287" s="733">
        <f>+G287/12*9</f>
        <v>0</v>
      </c>
    </row>
    <row r="288" spans="1:15" s="256" customFormat="1" ht="28.5">
      <c r="A288" s="2208"/>
      <c r="B288" s="2211"/>
      <c r="C288" s="533">
        <v>4239</v>
      </c>
      <c r="D288" s="262" t="s">
        <v>55</v>
      </c>
      <c r="E288" s="737"/>
      <c r="F288" s="737"/>
      <c r="G288" s="737"/>
      <c r="H288" s="737"/>
      <c r="I288" s="737"/>
      <c r="J288" s="737"/>
      <c r="K288" s="737"/>
      <c r="L288" s="737"/>
      <c r="M288" s="926"/>
      <c r="N288" s="926"/>
      <c r="O288" s="926"/>
    </row>
    <row r="289" spans="1:15" s="256" customFormat="1" ht="14.25">
      <c r="A289" s="2208"/>
      <c r="B289" s="2211"/>
      <c r="C289" s="533">
        <v>4241</v>
      </c>
      <c r="D289" s="264" t="s">
        <v>56</v>
      </c>
      <c r="E289" s="735"/>
      <c r="F289" s="735"/>
      <c r="G289" s="735"/>
      <c r="H289" s="735"/>
      <c r="I289" s="735"/>
      <c r="J289" s="735"/>
      <c r="K289" s="735"/>
      <c r="L289" s="735"/>
      <c r="M289" s="926"/>
      <c r="N289" s="926"/>
      <c r="O289" s="926"/>
    </row>
    <row r="290" spans="1:15" s="256" customFormat="1" ht="28.5">
      <c r="A290" s="2208"/>
      <c r="B290" s="2211"/>
      <c r="C290" s="533">
        <v>4251</v>
      </c>
      <c r="D290" s="262" t="s">
        <v>57</v>
      </c>
      <c r="E290" s="737"/>
      <c r="F290" s="737"/>
      <c r="G290" s="737"/>
      <c r="H290" s="737">
        <f t="shared" si="56"/>
        <v>0</v>
      </c>
      <c r="I290" s="737">
        <f t="shared" si="57"/>
        <v>0</v>
      </c>
      <c r="J290" s="737"/>
      <c r="K290" s="737"/>
      <c r="L290" s="737"/>
      <c r="M290" s="926"/>
      <c r="N290" s="926"/>
      <c r="O290" s="926"/>
    </row>
    <row r="291" spans="1:15" s="256" customFormat="1" ht="28.5">
      <c r="A291" s="2208"/>
      <c r="B291" s="2211"/>
      <c r="C291" s="535">
        <v>4252</v>
      </c>
      <c r="D291" s="483" t="s">
        <v>58</v>
      </c>
      <c r="E291" s="899">
        <f>E293+E294</f>
        <v>0</v>
      </c>
      <c r="F291" s="899">
        <f>F293+F294</f>
        <v>0</v>
      </c>
      <c r="G291" s="899">
        <f>G293+G294</f>
        <v>0</v>
      </c>
      <c r="H291" s="899">
        <f t="shared" si="56"/>
        <v>0</v>
      </c>
      <c r="I291" s="899">
        <f t="shared" si="57"/>
        <v>0</v>
      </c>
      <c r="J291" s="899"/>
      <c r="K291" s="899">
        <f>K293+K294</f>
        <v>0</v>
      </c>
      <c r="L291" s="899">
        <f>L293+L294</f>
        <v>0</v>
      </c>
      <c r="M291" s="926"/>
      <c r="N291" s="926"/>
      <c r="O291" s="926"/>
    </row>
    <row r="292" spans="1:15" s="256" customFormat="1">
      <c r="A292" s="2208"/>
      <c r="B292" s="2211"/>
      <c r="C292" s="533"/>
      <c r="D292" s="263" t="s">
        <v>72</v>
      </c>
      <c r="E292" s="737"/>
      <c r="F292" s="737"/>
      <c r="G292" s="737"/>
      <c r="H292" s="737">
        <f t="shared" si="56"/>
        <v>0</v>
      </c>
      <c r="I292" s="737">
        <f t="shared" si="57"/>
        <v>0</v>
      </c>
      <c r="J292" s="737"/>
      <c r="K292" s="737"/>
      <c r="L292" s="737"/>
      <c r="M292" s="926"/>
      <c r="N292" s="733"/>
      <c r="O292" s="926"/>
    </row>
    <row r="293" spans="1:15" s="258" customFormat="1" ht="27">
      <c r="A293" s="2208"/>
      <c r="B293" s="2211"/>
      <c r="C293" s="533"/>
      <c r="D293" s="270" t="s">
        <v>59</v>
      </c>
      <c r="E293" s="737"/>
      <c r="F293" s="737"/>
      <c r="G293" s="737"/>
      <c r="H293" s="737">
        <f t="shared" si="56"/>
        <v>0</v>
      </c>
      <c r="I293" s="737">
        <f t="shared" si="57"/>
        <v>0</v>
      </c>
      <c r="J293" s="737"/>
      <c r="K293" s="737"/>
      <c r="L293" s="737"/>
      <c r="M293" s="733"/>
      <c r="N293" s="733"/>
      <c r="O293" s="733"/>
    </row>
    <row r="294" spans="1:15" s="258" customFormat="1" ht="27">
      <c r="A294" s="2208"/>
      <c r="B294" s="2211"/>
      <c r="C294" s="533"/>
      <c r="D294" s="270" t="s">
        <v>60</v>
      </c>
      <c r="E294" s="737"/>
      <c r="F294" s="737"/>
      <c r="G294" s="737"/>
      <c r="H294" s="737">
        <f t="shared" si="56"/>
        <v>0</v>
      </c>
      <c r="I294" s="737">
        <f t="shared" si="57"/>
        <v>0</v>
      </c>
      <c r="J294" s="737"/>
      <c r="K294" s="737"/>
      <c r="L294" s="737"/>
      <c r="M294" s="733"/>
      <c r="N294" s="733"/>
      <c r="O294" s="733"/>
    </row>
    <row r="295" spans="1:15" s="258" customFormat="1" ht="14.25">
      <c r="A295" s="2208"/>
      <c r="B295" s="2211"/>
      <c r="C295" s="535">
        <v>4261</v>
      </c>
      <c r="D295" s="483" t="s">
        <v>61</v>
      </c>
      <c r="E295" s="899">
        <f>E297+E298</f>
        <v>0</v>
      </c>
      <c r="F295" s="899">
        <f>F297+F298</f>
        <v>0</v>
      </c>
      <c r="G295" s="899">
        <f>G297+G298</f>
        <v>0</v>
      </c>
      <c r="H295" s="899">
        <f t="shared" si="56"/>
        <v>0</v>
      </c>
      <c r="I295" s="899">
        <f t="shared" si="57"/>
        <v>0</v>
      </c>
      <c r="J295" s="899"/>
      <c r="K295" s="899">
        <f>K297+K298</f>
        <v>0</v>
      </c>
      <c r="L295" s="899">
        <f>L297+L298</f>
        <v>0</v>
      </c>
      <c r="M295" s="733"/>
      <c r="N295" s="733"/>
      <c r="O295" s="733"/>
    </row>
    <row r="296" spans="1:15" s="258" customFormat="1">
      <c r="A296" s="2208"/>
      <c r="B296" s="2211"/>
      <c r="C296" s="533"/>
      <c r="D296" s="263" t="s">
        <v>72</v>
      </c>
      <c r="E296" s="735"/>
      <c r="F296" s="735"/>
      <c r="G296" s="735"/>
      <c r="H296" s="735">
        <f t="shared" si="56"/>
        <v>0</v>
      </c>
      <c r="I296" s="735">
        <f t="shared" si="57"/>
        <v>0</v>
      </c>
      <c r="J296" s="735"/>
      <c r="K296" s="735"/>
      <c r="L296" s="735"/>
      <c r="M296" s="733"/>
      <c r="N296" s="733"/>
      <c r="O296" s="733"/>
    </row>
    <row r="297" spans="1:15" s="258" customFormat="1">
      <c r="A297" s="2208"/>
      <c r="B297" s="2211"/>
      <c r="C297" s="533"/>
      <c r="D297" s="263" t="s">
        <v>62</v>
      </c>
      <c r="E297" s="735"/>
      <c r="F297" s="735"/>
      <c r="G297" s="735"/>
      <c r="H297" s="735">
        <f t="shared" si="56"/>
        <v>0</v>
      </c>
      <c r="I297" s="735">
        <f t="shared" si="57"/>
        <v>0</v>
      </c>
      <c r="J297" s="735"/>
      <c r="K297" s="735"/>
      <c r="L297" s="735"/>
      <c r="M297" s="733"/>
      <c r="N297" s="733"/>
      <c r="O297" s="733"/>
    </row>
    <row r="298" spans="1:15" s="258" customFormat="1">
      <c r="A298" s="2208"/>
      <c r="B298" s="2211"/>
      <c r="C298" s="533"/>
      <c r="D298" s="263" t="s">
        <v>63</v>
      </c>
      <c r="E298" s="735"/>
      <c r="F298" s="735"/>
      <c r="G298" s="735"/>
      <c r="H298" s="735">
        <f t="shared" si="56"/>
        <v>0</v>
      </c>
      <c r="I298" s="735">
        <f t="shared" si="57"/>
        <v>0</v>
      </c>
      <c r="J298" s="735"/>
      <c r="K298" s="735"/>
      <c r="L298" s="735"/>
      <c r="M298" s="733"/>
      <c r="N298" s="733"/>
      <c r="O298" s="733"/>
    </row>
    <row r="299" spans="1:15" s="258" customFormat="1" ht="14.25">
      <c r="A299" s="2208"/>
      <c r="B299" s="2211"/>
      <c r="C299" s="533">
        <v>4262</v>
      </c>
      <c r="D299" s="264" t="s">
        <v>338</v>
      </c>
      <c r="E299" s="735"/>
      <c r="F299" s="735"/>
      <c r="G299" s="735"/>
      <c r="H299" s="735">
        <f t="shared" si="56"/>
        <v>0</v>
      </c>
      <c r="I299" s="735">
        <f t="shared" si="57"/>
        <v>0</v>
      </c>
      <c r="J299" s="735"/>
      <c r="K299" s="735"/>
      <c r="L299" s="735"/>
      <c r="M299" s="733"/>
      <c r="N299" s="733"/>
      <c r="O299" s="733"/>
    </row>
    <row r="300" spans="1:15" s="258" customFormat="1" ht="14.25">
      <c r="A300" s="2208"/>
      <c r="B300" s="2211"/>
      <c r="C300" s="533">
        <v>4264</v>
      </c>
      <c r="D300" s="264" t="s">
        <v>337</v>
      </c>
      <c r="E300" s="735"/>
      <c r="F300" s="735"/>
      <c r="G300" s="735"/>
      <c r="H300" s="735">
        <f t="shared" si="56"/>
        <v>0</v>
      </c>
      <c r="I300" s="735">
        <f t="shared" si="57"/>
        <v>0</v>
      </c>
      <c r="J300" s="735"/>
      <c r="K300" s="735"/>
      <c r="L300" s="735"/>
      <c r="M300" s="733"/>
      <c r="N300" s="733"/>
      <c r="O300" s="733"/>
    </row>
    <row r="301" spans="1:15" s="258" customFormat="1" ht="22.5" customHeight="1">
      <c r="A301" s="2208"/>
      <c r="B301" s="2211"/>
      <c r="C301" s="536">
        <v>4266</v>
      </c>
      <c r="D301" s="511" t="s">
        <v>421</v>
      </c>
      <c r="E301" s="735"/>
      <c r="F301" s="735"/>
      <c r="G301" s="735"/>
      <c r="H301" s="735">
        <f t="shared" si="56"/>
        <v>0</v>
      </c>
      <c r="I301" s="735">
        <f t="shared" si="57"/>
        <v>0</v>
      </c>
      <c r="J301" s="735"/>
      <c r="K301" s="735"/>
      <c r="L301" s="735"/>
      <c r="M301" s="733"/>
      <c r="N301" s="733"/>
      <c r="O301" s="733"/>
    </row>
    <row r="302" spans="1:15" s="258" customFormat="1" ht="28.5">
      <c r="A302" s="2208"/>
      <c r="B302" s="2211"/>
      <c r="C302" s="533">
        <v>4267</v>
      </c>
      <c r="D302" s="264" t="s">
        <v>339</v>
      </c>
      <c r="E302" s="735"/>
      <c r="F302" s="735"/>
      <c r="G302" s="735"/>
      <c r="H302" s="735">
        <f t="shared" si="56"/>
        <v>0</v>
      </c>
      <c r="I302" s="735">
        <f t="shared" si="57"/>
        <v>0</v>
      </c>
      <c r="J302" s="735"/>
      <c r="K302" s="735"/>
      <c r="L302" s="735"/>
      <c r="M302" s="733"/>
      <c r="N302" s="733"/>
      <c r="O302" s="733"/>
    </row>
    <row r="303" spans="1:15" s="258" customFormat="1" ht="14.25">
      <c r="A303" s="2208"/>
      <c r="B303" s="2211"/>
      <c r="C303" s="533">
        <v>4269</v>
      </c>
      <c r="D303" s="264" t="s">
        <v>64</v>
      </c>
      <c r="E303" s="735"/>
      <c r="F303" s="735"/>
      <c r="G303" s="735"/>
      <c r="H303" s="735">
        <f t="shared" si="56"/>
        <v>0</v>
      </c>
      <c r="I303" s="735">
        <f t="shared" si="57"/>
        <v>0</v>
      </c>
      <c r="J303" s="735"/>
      <c r="K303" s="735"/>
      <c r="L303" s="735"/>
      <c r="M303" s="733"/>
      <c r="N303" s="935"/>
      <c r="O303" s="733"/>
    </row>
    <row r="304" spans="1:15" s="258" customFormat="1" ht="42.75">
      <c r="A304" s="2208"/>
      <c r="B304" s="2211"/>
      <c r="C304" s="533">
        <v>4511</v>
      </c>
      <c r="D304" s="262" t="s">
        <v>65</v>
      </c>
      <c r="E304" s="735"/>
      <c r="F304" s="735"/>
      <c r="G304" s="735"/>
      <c r="H304" s="735">
        <f t="shared" si="56"/>
        <v>0</v>
      </c>
      <c r="I304" s="735">
        <f t="shared" si="57"/>
        <v>0</v>
      </c>
      <c r="J304" s="735"/>
      <c r="K304" s="735"/>
      <c r="L304" s="735"/>
      <c r="M304" s="733"/>
      <c r="N304" s="935"/>
      <c r="O304" s="733"/>
    </row>
    <row r="305" spans="1:15" s="260" customFormat="1" ht="42.75">
      <c r="A305" s="2208"/>
      <c r="B305" s="2211"/>
      <c r="C305" s="533">
        <v>4621</v>
      </c>
      <c r="D305" s="262" t="s">
        <v>66</v>
      </c>
      <c r="E305" s="735"/>
      <c r="F305" s="735"/>
      <c r="G305" s="735"/>
      <c r="H305" s="735">
        <f t="shared" si="56"/>
        <v>0</v>
      </c>
      <c r="I305" s="735">
        <f t="shared" si="57"/>
        <v>0</v>
      </c>
      <c r="J305" s="901"/>
      <c r="K305" s="735"/>
      <c r="L305" s="735"/>
      <c r="M305" s="733"/>
      <c r="N305" s="935"/>
      <c r="O305" s="935"/>
    </row>
    <row r="306" spans="1:15" s="260" customFormat="1" ht="42.75">
      <c r="A306" s="2208"/>
      <c r="B306" s="2211"/>
      <c r="C306" s="533">
        <v>4631</v>
      </c>
      <c r="D306" s="262" t="s">
        <v>379</v>
      </c>
      <c r="E306" s="735"/>
      <c r="F306" s="735"/>
      <c r="G306" s="735"/>
      <c r="H306" s="735">
        <f t="shared" si="56"/>
        <v>0</v>
      </c>
      <c r="I306" s="735">
        <f t="shared" si="57"/>
        <v>0</v>
      </c>
      <c r="J306" s="901"/>
      <c r="K306" s="735"/>
      <c r="L306" s="735"/>
      <c r="M306" s="935"/>
      <c r="N306" s="935"/>
      <c r="O306" s="935"/>
    </row>
    <row r="307" spans="1:15" s="260" customFormat="1" ht="21.75" customHeight="1">
      <c r="A307" s="2208"/>
      <c r="B307" s="2211"/>
      <c r="C307" s="533">
        <v>4632</v>
      </c>
      <c r="D307" s="262" t="s">
        <v>277</v>
      </c>
      <c r="E307" s="735"/>
      <c r="F307" s="735"/>
      <c r="G307" s="735"/>
      <c r="H307" s="735">
        <f t="shared" si="56"/>
        <v>0</v>
      </c>
      <c r="I307" s="735">
        <f t="shared" si="57"/>
        <v>0</v>
      </c>
      <c r="J307" s="735"/>
      <c r="K307" s="735"/>
      <c r="L307" s="735"/>
      <c r="M307" s="935"/>
      <c r="N307" s="935"/>
      <c r="O307" s="935"/>
    </row>
    <row r="308" spans="1:15" s="260" customFormat="1" ht="48.75" customHeight="1">
      <c r="A308" s="2208"/>
      <c r="B308" s="2211"/>
      <c r="C308" s="536">
        <v>4638</v>
      </c>
      <c r="D308" s="511" t="s">
        <v>422</v>
      </c>
      <c r="E308" s="735"/>
      <c r="F308" s="735"/>
      <c r="G308" s="735"/>
      <c r="H308" s="735">
        <f t="shared" si="56"/>
        <v>0</v>
      </c>
      <c r="I308" s="735">
        <f t="shared" si="57"/>
        <v>0</v>
      </c>
      <c r="J308" s="735"/>
      <c r="K308" s="735"/>
      <c r="L308" s="735"/>
      <c r="M308" s="935"/>
      <c r="N308" s="935"/>
      <c r="O308" s="935"/>
    </row>
    <row r="309" spans="1:15" s="260" customFormat="1" ht="14.25">
      <c r="A309" s="2208"/>
      <c r="B309" s="2211"/>
      <c r="C309" s="533" t="s">
        <v>385</v>
      </c>
      <c r="D309" s="262" t="s">
        <v>386</v>
      </c>
      <c r="E309" s="735"/>
      <c r="F309" s="735"/>
      <c r="G309" s="735"/>
      <c r="H309" s="735">
        <f t="shared" si="56"/>
        <v>0</v>
      </c>
      <c r="I309" s="735">
        <f t="shared" si="57"/>
        <v>0</v>
      </c>
      <c r="J309" s="735"/>
      <c r="K309" s="735"/>
      <c r="L309" s="735"/>
      <c r="M309" s="935"/>
      <c r="N309" s="935"/>
      <c r="O309" s="935"/>
    </row>
    <row r="310" spans="1:15" s="260" customFormat="1" ht="14.25">
      <c r="A310" s="2208"/>
      <c r="B310" s="2211"/>
      <c r="C310" s="533">
        <v>4729</v>
      </c>
      <c r="D310" s="264" t="s">
        <v>67</v>
      </c>
      <c r="E310" s="902">
        <v>100</v>
      </c>
      <c r="F310" s="735">
        <v>2400</v>
      </c>
      <c r="G310" s="735">
        <v>2400</v>
      </c>
      <c r="H310" s="735"/>
      <c r="I310" s="735"/>
      <c r="J310" s="902"/>
      <c r="K310" s="735">
        <v>2400</v>
      </c>
      <c r="L310" s="735">
        <v>2400</v>
      </c>
      <c r="M310" s="935"/>
      <c r="N310" s="935"/>
      <c r="O310" s="935"/>
    </row>
    <row r="311" spans="1:15" s="260" customFormat="1" ht="14.25">
      <c r="A311" s="2208"/>
      <c r="B311" s="2211"/>
      <c r="C311" s="533">
        <v>4822</v>
      </c>
      <c r="D311" s="264" t="s">
        <v>68</v>
      </c>
      <c r="E311" s="902"/>
      <c r="F311" s="902"/>
      <c r="G311" s="735"/>
      <c r="H311" s="735">
        <f t="shared" si="56"/>
        <v>0</v>
      </c>
      <c r="I311" s="735">
        <f t="shared" si="57"/>
        <v>0</v>
      </c>
      <c r="J311" s="902"/>
      <c r="K311" s="902"/>
      <c r="L311" s="902"/>
      <c r="M311" s="935"/>
      <c r="N311" s="935"/>
      <c r="O311" s="935"/>
    </row>
    <row r="312" spans="1:15" s="260" customFormat="1" ht="14.25">
      <c r="A312" s="2208"/>
      <c r="B312" s="2211"/>
      <c r="C312" s="535">
        <v>4823</v>
      </c>
      <c r="D312" s="483" t="s">
        <v>69</v>
      </c>
      <c r="E312" s="899">
        <f>E314+E315+E316</f>
        <v>1518.44</v>
      </c>
      <c r="F312" s="899">
        <f>F314+F315+F316</f>
        <v>2320.7000000000003</v>
      </c>
      <c r="G312" s="899">
        <f>G314+G315+G316</f>
        <v>2155.6680000000001</v>
      </c>
      <c r="H312" s="899">
        <f t="shared" si="56"/>
        <v>-165.03200000000015</v>
      </c>
      <c r="I312" s="899">
        <f t="shared" si="57"/>
        <v>637.22800000000007</v>
      </c>
      <c r="J312" s="899"/>
      <c r="K312" s="899">
        <f>K314+K315+K316</f>
        <v>2155.6680000000001</v>
      </c>
      <c r="L312" s="899">
        <f>L314+L315+L316</f>
        <v>2155.6680000000001</v>
      </c>
      <c r="M312" s="935"/>
      <c r="N312" s="935"/>
      <c r="O312" s="935"/>
    </row>
    <row r="313" spans="1:15" s="260" customFormat="1" ht="14.25">
      <c r="A313" s="2208"/>
      <c r="B313" s="2211"/>
      <c r="C313" s="533"/>
      <c r="D313" s="263" t="s">
        <v>72</v>
      </c>
      <c r="E313" s="902"/>
      <c r="F313" s="902"/>
      <c r="G313" s="735"/>
      <c r="H313" s="735">
        <f t="shared" si="56"/>
        <v>0</v>
      </c>
      <c r="I313" s="735">
        <f t="shared" si="57"/>
        <v>0</v>
      </c>
      <c r="J313" s="902"/>
      <c r="K313" s="902"/>
      <c r="L313" s="902"/>
      <c r="M313" s="935"/>
      <c r="N313" s="733"/>
      <c r="O313" s="935"/>
    </row>
    <row r="314" spans="1:15" s="258" customFormat="1" ht="27">
      <c r="A314" s="2208"/>
      <c r="B314" s="2211"/>
      <c r="C314" s="533"/>
      <c r="D314" s="263" t="s">
        <v>276</v>
      </c>
      <c r="E314" s="735"/>
      <c r="F314" s="735"/>
      <c r="G314" s="735"/>
      <c r="H314" s="735"/>
      <c r="I314" s="735"/>
      <c r="J314" s="902"/>
      <c r="K314" s="735"/>
      <c r="L314" s="735"/>
      <c r="M314" s="733">
        <f>+G314/12*3</f>
        <v>0</v>
      </c>
      <c r="N314" s="733">
        <f>+G314/12*6</f>
        <v>0</v>
      </c>
      <c r="O314" s="733">
        <f>+G314/12*9</f>
        <v>0</v>
      </c>
    </row>
    <row r="315" spans="1:15" ht="27.95" customHeight="1">
      <c r="A315" s="2208"/>
      <c r="B315" s="2211"/>
      <c r="C315" s="533"/>
      <c r="D315" s="263" t="s">
        <v>274</v>
      </c>
      <c r="E315" s="735">
        <v>1518.44</v>
      </c>
      <c r="F315" s="735">
        <v>2086.4</v>
      </c>
      <c r="G315" s="735">
        <v>2086.3679999999999</v>
      </c>
      <c r="H315" s="735"/>
      <c r="I315" s="735"/>
      <c r="J315" s="902"/>
      <c r="K315" s="735">
        <v>2086.3679999999999</v>
      </c>
      <c r="L315" s="735">
        <v>2086.3679999999999</v>
      </c>
      <c r="M315" s="733">
        <f>+G315/12*3</f>
        <v>521.59199999999998</v>
      </c>
      <c r="N315" s="733">
        <f>+G315/12*6</f>
        <v>1043.184</v>
      </c>
      <c r="O315" s="733">
        <f>+G315/12*9</f>
        <v>1564.7760000000001</v>
      </c>
    </row>
    <row r="316" spans="1:15" ht="14.25">
      <c r="A316" s="2208"/>
      <c r="B316" s="2211"/>
      <c r="C316" s="533"/>
      <c r="D316" s="263" t="s">
        <v>275</v>
      </c>
      <c r="E316" s="902"/>
      <c r="F316" s="735">
        <v>234.3</v>
      </c>
      <c r="G316" s="735">
        <v>69.3</v>
      </c>
      <c r="H316" s="735"/>
      <c r="I316" s="735"/>
      <c r="J316" s="902"/>
      <c r="K316" s="735">
        <v>69.3</v>
      </c>
      <c r="L316" s="735">
        <v>69.3</v>
      </c>
      <c r="N316" s="936"/>
    </row>
    <row r="317" spans="1:15" ht="31.5" customHeight="1">
      <c r="A317" s="2208"/>
      <c r="B317" s="2211"/>
      <c r="C317" s="536" t="s">
        <v>420</v>
      </c>
      <c r="D317" s="511" t="s">
        <v>443</v>
      </c>
      <c r="E317" s="902"/>
      <c r="F317" s="902"/>
      <c r="G317" s="735"/>
      <c r="H317" s="735">
        <f t="shared" si="56"/>
        <v>0</v>
      </c>
      <c r="I317" s="735">
        <f t="shared" si="57"/>
        <v>0</v>
      </c>
      <c r="J317" s="902"/>
      <c r="K317" s="902"/>
      <c r="L317" s="902"/>
      <c r="N317" s="936"/>
    </row>
    <row r="318" spans="1:15" s="273" customFormat="1" ht="14.25">
      <c r="A318" s="2208"/>
      <c r="B318" s="2211"/>
      <c r="C318" s="533">
        <v>4861</v>
      </c>
      <c r="D318" s="264" t="s">
        <v>70</v>
      </c>
      <c r="E318" s="902"/>
      <c r="F318" s="902"/>
      <c r="G318" s="735"/>
      <c r="H318" s="735">
        <f t="shared" si="56"/>
        <v>0</v>
      </c>
      <c r="I318" s="735">
        <f t="shared" si="57"/>
        <v>0</v>
      </c>
      <c r="J318" s="902"/>
      <c r="K318" s="902"/>
      <c r="L318" s="902"/>
      <c r="M318" s="887"/>
      <c r="N318" s="884"/>
      <c r="O318" s="936"/>
    </row>
    <row r="319" spans="1:15" ht="14.25">
      <c r="A319" s="2209"/>
      <c r="B319" s="2212"/>
      <c r="C319" s="533">
        <v>4891</v>
      </c>
      <c r="D319" s="264" t="s">
        <v>71</v>
      </c>
      <c r="E319" s="735"/>
      <c r="F319" s="735"/>
      <c r="G319" s="735"/>
      <c r="H319" s="735">
        <f t="shared" si="56"/>
        <v>0</v>
      </c>
      <c r="I319" s="735">
        <f t="shared" si="57"/>
        <v>0</v>
      </c>
      <c r="J319" s="735"/>
      <c r="K319" s="735"/>
      <c r="L319" s="735"/>
      <c r="M319" s="937"/>
    </row>
    <row r="320" spans="1:15" s="27" customFormat="1" ht="28.5">
      <c r="A320" s="2196" t="s">
        <v>436</v>
      </c>
      <c r="B320" s="2196"/>
      <c r="C320" s="274"/>
      <c r="D320" s="36" t="s">
        <v>73</v>
      </c>
      <c r="E320" s="903">
        <f>SUM(E322:E329)</f>
        <v>0</v>
      </c>
      <c r="F320" s="903">
        <f>SUM(F322:F329)</f>
        <v>0</v>
      </c>
      <c r="G320" s="903">
        <f>SUM(G322:G329)</f>
        <v>0</v>
      </c>
      <c r="H320" s="903">
        <f t="shared" si="56"/>
        <v>0</v>
      </c>
      <c r="I320" s="903">
        <f>+I326+I327+I328+I329</f>
        <v>0</v>
      </c>
      <c r="J320" s="903"/>
      <c r="K320" s="903">
        <f>SUM(K322:K329)</f>
        <v>0</v>
      </c>
      <c r="L320" s="903">
        <f>SUM(L322:L329)</f>
        <v>0</v>
      </c>
      <c r="M320" s="938"/>
      <c r="N320" s="938"/>
      <c r="O320" s="938"/>
    </row>
    <row r="321" spans="1:15" s="20" customFormat="1" ht="23.25" customHeight="1">
      <c r="A321" s="614" t="s">
        <v>437</v>
      </c>
      <c r="B321" s="1131" t="s">
        <v>438</v>
      </c>
      <c r="C321" s="275"/>
      <c r="D321" s="17" t="s">
        <v>72</v>
      </c>
      <c r="E321" s="904"/>
      <c r="F321" s="904"/>
      <c r="G321" s="904"/>
      <c r="H321" s="904">
        <f t="shared" si="56"/>
        <v>0</v>
      </c>
      <c r="I321" s="404">
        <f t="shared" ref="I321:I334" si="58">G321-E321</f>
        <v>0</v>
      </c>
      <c r="J321" s="904"/>
      <c r="K321" s="904"/>
      <c r="L321" s="904"/>
      <c r="M321" s="939"/>
      <c r="N321" s="939"/>
      <c r="O321" s="939"/>
    </row>
    <row r="322" spans="1:15" s="20" customFormat="1" ht="28.5">
      <c r="A322" s="2204">
        <v>1080</v>
      </c>
      <c r="B322" s="2204">
        <v>11003</v>
      </c>
      <c r="C322" s="275">
        <v>5111</v>
      </c>
      <c r="D322" s="18" t="s">
        <v>660</v>
      </c>
      <c r="E322" s="904"/>
      <c r="F322" s="904"/>
      <c r="G322" s="904"/>
      <c r="H322" s="404">
        <f t="shared" si="56"/>
        <v>0</v>
      </c>
      <c r="I322" s="404">
        <f t="shared" si="58"/>
        <v>0</v>
      </c>
      <c r="J322" s="904"/>
      <c r="K322" s="904"/>
      <c r="L322" s="904"/>
      <c r="M322" s="939"/>
      <c r="N322" s="939"/>
      <c r="O322" s="939"/>
    </row>
    <row r="323" spans="1:15" s="20" customFormat="1" ht="28.5">
      <c r="A323" s="2205"/>
      <c r="B323" s="2205"/>
      <c r="C323" s="275">
        <v>5112</v>
      </c>
      <c r="D323" s="18" t="s">
        <v>661</v>
      </c>
      <c r="E323" s="904"/>
      <c r="F323" s="904"/>
      <c r="G323" s="904"/>
      <c r="H323" s="404">
        <f t="shared" si="56"/>
        <v>0</v>
      </c>
      <c r="I323" s="404">
        <f t="shared" si="58"/>
        <v>0</v>
      </c>
      <c r="J323" s="904"/>
      <c r="K323" s="904"/>
      <c r="L323" s="904"/>
      <c r="M323" s="939"/>
      <c r="N323" s="939"/>
      <c r="O323" s="939"/>
    </row>
    <row r="324" spans="1:15" s="20" customFormat="1" ht="13.5" customHeight="1">
      <c r="A324" s="2205"/>
      <c r="B324" s="2205"/>
      <c r="C324" s="275" t="s">
        <v>662</v>
      </c>
      <c r="D324" s="18" t="s">
        <v>637</v>
      </c>
      <c r="E324" s="904"/>
      <c r="F324" s="904"/>
      <c r="G324" s="904"/>
      <c r="H324" s="404">
        <f t="shared" si="56"/>
        <v>0</v>
      </c>
      <c r="I324" s="404">
        <f t="shared" si="58"/>
        <v>0</v>
      </c>
      <c r="J324" s="904"/>
      <c r="K324" s="904"/>
      <c r="L324" s="904"/>
      <c r="M324" s="939"/>
      <c r="N324" s="939"/>
      <c r="O324" s="939"/>
    </row>
    <row r="325" spans="1:15" s="20" customFormat="1" ht="14.25">
      <c r="A325" s="2205"/>
      <c r="B325" s="2205"/>
      <c r="C325" s="275">
        <v>5121</v>
      </c>
      <c r="D325" s="262" t="s">
        <v>74</v>
      </c>
      <c r="E325" s="904"/>
      <c r="F325" s="904"/>
      <c r="G325" s="904"/>
      <c r="H325" s="404">
        <f t="shared" si="56"/>
        <v>0</v>
      </c>
      <c r="I325" s="404">
        <f t="shared" si="58"/>
        <v>0</v>
      </c>
      <c r="J325" s="904"/>
      <c r="K325" s="904"/>
      <c r="L325" s="904"/>
      <c r="M325" s="939"/>
      <c r="N325" s="939"/>
      <c r="O325" s="939"/>
    </row>
    <row r="326" spans="1:15" s="33" customFormat="1" ht="15.75" customHeight="1">
      <c r="A326" s="2205"/>
      <c r="B326" s="2205"/>
      <c r="C326" s="249">
        <v>5122</v>
      </c>
      <c r="D326" s="21" t="s">
        <v>75</v>
      </c>
      <c r="E326" s="905"/>
      <c r="F326" s="905"/>
      <c r="G326" s="404"/>
      <c r="H326" s="404">
        <f t="shared" si="56"/>
        <v>0</v>
      </c>
      <c r="I326" s="404">
        <f t="shared" si="58"/>
        <v>0</v>
      </c>
      <c r="J326" s="905"/>
      <c r="K326" s="404"/>
      <c r="L326" s="404"/>
      <c r="M326" s="940"/>
      <c r="N326" s="940"/>
      <c r="O326" s="940"/>
    </row>
    <row r="327" spans="1:15" s="33" customFormat="1" ht="15.75" customHeight="1">
      <c r="A327" s="2205"/>
      <c r="B327" s="2205"/>
      <c r="C327" s="249">
        <v>5129</v>
      </c>
      <c r="D327" s="21" t="s">
        <v>76</v>
      </c>
      <c r="E327" s="905"/>
      <c r="F327" s="905"/>
      <c r="G327" s="404"/>
      <c r="H327" s="404">
        <f t="shared" si="56"/>
        <v>0</v>
      </c>
      <c r="I327" s="404">
        <f t="shared" si="58"/>
        <v>0</v>
      </c>
      <c r="J327" s="905"/>
      <c r="K327" s="404"/>
      <c r="L327" s="404"/>
      <c r="M327" s="940"/>
      <c r="N327" s="940"/>
      <c r="O327" s="940"/>
    </row>
    <row r="328" spans="1:15" s="33" customFormat="1" ht="14.25">
      <c r="A328" s="2205"/>
      <c r="B328" s="2205"/>
      <c r="C328" s="249">
        <v>5132</v>
      </c>
      <c r="D328" s="21" t="s">
        <v>77</v>
      </c>
      <c r="E328" s="905"/>
      <c r="F328" s="905"/>
      <c r="G328" s="404"/>
      <c r="H328" s="404">
        <f t="shared" si="56"/>
        <v>0</v>
      </c>
      <c r="I328" s="404">
        <f t="shared" si="58"/>
        <v>0</v>
      </c>
      <c r="J328" s="905"/>
      <c r="K328" s="404"/>
      <c r="L328" s="404"/>
      <c r="M328" s="940"/>
      <c r="N328" s="940"/>
      <c r="O328" s="940"/>
    </row>
    <row r="329" spans="1:15" s="33" customFormat="1" ht="15.75" customHeight="1">
      <c r="A329" s="2206"/>
      <c r="B329" s="2206"/>
      <c r="C329" s="249" t="s">
        <v>663</v>
      </c>
      <c r="D329" s="21" t="s">
        <v>664</v>
      </c>
      <c r="E329" s="905"/>
      <c r="F329" s="905"/>
      <c r="G329" s="404"/>
      <c r="H329" s="404">
        <f t="shared" si="56"/>
        <v>0</v>
      </c>
      <c r="I329" s="404">
        <f t="shared" si="58"/>
        <v>0</v>
      </c>
      <c r="J329" s="905"/>
      <c r="K329" s="404"/>
      <c r="L329" s="404"/>
      <c r="M329" s="940"/>
      <c r="N329" s="940"/>
      <c r="O329" s="940"/>
    </row>
    <row r="330" spans="1:15" s="171" customFormat="1" ht="14.25" customHeight="1">
      <c r="A330" s="2207" t="s">
        <v>636</v>
      </c>
      <c r="B330" s="2210" t="s">
        <v>5799</v>
      </c>
      <c r="C330" s="527"/>
      <c r="D330" s="262" t="s">
        <v>278</v>
      </c>
      <c r="E330" s="906">
        <v>108</v>
      </c>
      <c r="F330" s="906">
        <v>108</v>
      </c>
      <c r="G330" s="906">
        <v>108</v>
      </c>
      <c r="H330" s="906">
        <v>129</v>
      </c>
      <c r="I330" s="906">
        <v>129</v>
      </c>
      <c r="J330" s="906">
        <v>129</v>
      </c>
      <c r="K330" s="906">
        <v>108</v>
      </c>
      <c r="L330" s="906">
        <v>108</v>
      </c>
      <c r="M330" s="738"/>
      <c r="N330" s="738"/>
      <c r="O330" s="738"/>
    </row>
    <row r="331" spans="1:15" s="171" customFormat="1" ht="13.5" customHeight="1">
      <c r="A331" s="2208"/>
      <c r="B331" s="2211"/>
      <c r="C331" s="528"/>
      <c r="D331" s="263"/>
      <c r="E331" s="907"/>
      <c r="F331" s="907"/>
      <c r="G331" s="907"/>
      <c r="H331" s="907">
        <f>+G331-F331</f>
        <v>0</v>
      </c>
      <c r="I331" s="907">
        <f t="shared" si="58"/>
        <v>0</v>
      </c>
      <c r="J331" s="907"/>
      <c r="K331" s="907"/>
      <c r="L331" s="907"/>
      <c r="M331" s="738"/>
      <c r="N331" s="738"/>
      <c r="O331" s="738"/>
    </row>
    <row r="332" spans="1:15" s="171" customFormat="1" ht="14.25" customHeight="1">
      <c r="A332" s="2208"/>
      <c r="B332" s="2211"/>
      <c r="C332" s="528"/>
      <c r="D332" s="264" t="s">
        <v>32</v>
      </c>
      <c r="E332" s="907">
        <v>1</v>
      </c>
      <c r="F332" s="907"/>
      <c r="G332" s="907"/>
      <c r="H332" s="907"/>
      <c r="I332" s="907"/>
      <c r="J332" s="907"/>
      <c r="K332" s="907"/>
      <c r="L332" s="907"/>
      <c r="M332" s="738"/>
      <c r="N332" s="738"/>
      <c r="O332" s="738"/>
    </row>
    <row r="333" spans="1:15" s="257" customFormat="1" ht="14.25" customHeight="1">
      <c r="A333" s="2208"/>
      <c r="B333" s="2211"/>
      <c r="C333" s="528"/>
      <c r="D333" s="263"/>
      <c r="E333" s="736"/>
      <c r="F333" s="736"/>
      <c r="G333" s="736"/>
      <c r="H333" s="736">
        <f>+G333-F333</f>
        <v>0</v>
      </c>
      <c r="I333" s="736">
        <f t="shared" si="58"/>
        <v>0</v>
      </c>
      <c r="J333" s="736"/>
      <c r="K333" s="736"/>
      <c r="L333" s="736"/>
      <c r="M333" s="934"/>
      <c r="N333" s="934"/>
      <c r="O333" s="934"/>
    </row>
    <row r="334" spans="1:15" s="256" customFormat="1" ht="14.25" customHeight="1">
      <c r="A334" s="2208"/>
      <c r="B334" s="2211"/>
      <c r="C334" s="529"/>
      <c r="D334" s="272" t="s">
        <v>33</v>
      </c>
      <c r="E334" s="898">
        <f>+E336+E400</f>
        <v>800815.39999999991</v>
      </c>
      <c r="F334" s="898">
        <f>+F336+F400</f>
        <v>721994.59999999986</v>
      </c>
      <c r="G334" s="898">
        <f>+G336+G400</f>
        <v>801401.5</v>
      </c>
      <c r="H334" s="898">
        <f>+G334-F334</f>
        <v>79406.90000000014</v>
      </c>
      <c r="I334" s="898">
        <f t="shared" si="58"/>
        <v>586.10000000009313</v>
      </c>
      <c r="J334" s="898"/>
      <c r="K334" s="898">
        <f>+K336+K400</f>
        <v>806933.39999999991</v>
      </c>
      <c r="L334" s="898">
        <f>+L336+L400</f>
        <v>811875</v>
      </c>
      <c r="M334" s="926">
        <f>SUM(M340:M394)</f>
        <v>140163.63333333333</v>
      </c>
      <c r="N334" s="926">
        <f>SUM(N340:N394)</f>
        <v>340495.03333333338</v>
      </c>
      <c r="O334" s="926">
        <f>SUM(O340:O394)</f>
        <v>540826.43333333335</v>
      </c>
    </row>
    <row r="335" spans="1:15" s="256" customFormat="1" ht="14.25" customHeight="1">
      <c r="A335" s="2208"/>
      <c r="B335" s="2211"/>
      <c r="C335" s="530"/>
      <c r="D335" s="17" t="s">
        <v>388</v>
      </c>
      <c r="E335" s="736"/>
      <c r="F335" s="736"/>
      <c r="G335" s="736"/>
      <c r="H335" s="898"/>
      <c r="I335" s="898"/>
      <c r="J335" s="736"/>
      <c r="K335" s="736"/>
      <c r="L335" s="736"/>
      <c r="M335" s="926"/>
      <c r="N335" s="926"/>
      <c r="O335" s="926"/>
    </row>
    <row r="336" spans="1:15" s="256" customFormat="1" ht="14.25" customHeight="1">
      <c r="A336" s="2208"/>
      <c r="B336" s="2211"/>
      <c r="C336" s="531"/>
      <c r="D336" s="265" t="s">
        <v>36</v>
      </c>
      <c r="E336" s="898">
        <f>E338+SUM(E344:E399)-E344-E349-E357-E371-E375-E392</f>
        <v>800815.39999999991</v>
      </c>
      <c r="F336" s="898">
        <f>F338+SUM(F344:F399)-F344-F349-F357-F371-F375-F392</f>
        <v>721994.59999999986</v>
      </c>
      <c r="G336" s="898">
        <f>G338+SUM(G344:G399)-G344-G349-G357-G371-G375-G392</f>
        <v>801401.5</v>
      </c>
      <c r="H336" s="898">
        <f>+G336-F336</f>
        <v>79406.90000000014</v>
      </c>
      <c r="I336" s="898">
        <f>G336-E336</f>
        <v>586.10000000009313</v>
      </c>
      <c r="J336" s="898"/>
      <c r="K336" s="898">
        <f>K338+SUM(K344:K399)-K344-K349-K357-K371-K375-K392</f>
        <v>806933.39999999991</v>
      </c>
      <c r="L336" s="898">
        <f>L338+SUM(L344:L399)-L344-L349-L357-L371-L375-L392</f>
        <v>811875</v>
      </c>
      <c r="M336" s="926"/>
      <c r="N336" s="926"/>
      <c r="O336" s="926"/>
    </row>
    <row r="337" spans="1:15" s="256" customFormat="1" ht="13.5" customHeight="1">
      <c r="A337" s="2208"/>
      <c r="B337" s="2211"/>
      <c r="C337" s="527"/>
      <c r="D337" s="263" t="s">
        <v>72</v>
      </c>
      <c r="E337" s="737"/>
      <c r="F337" s="737"/>
      <c r="G337" s="736"/>
      <c r="H337" s="736">
        <f t="shared" ref="H337:H409" si="59">+G337-F337</f>
        <v>0</v>
      </c>
      <c r="I337" s="737">
        <f t="shared" ref="I337:I399" si="60">G337-E337</f>
        <v>0</v>
      </c>
      <c r="J337" s="737"/>
      <c r="K337" s="737"/>
      <c r="L337" s="737"/>
      <c r="M337" s="926"/>
      <c r="N337" s="926"/>
      <c r="O337" s="926"/>
    </row>
    <row r="338" spans="1:15" s="256" customFormat="1" ht="14.25" customHeight="1">
      <c r="A338" s="2208"/>
      <c r="B338" s="2211"/>
      <c r="C338" s="532"/>
      <c r="D338" s="483" t="s">
        <v>470</v>
      </c>
      <c r="E338" s="899">
        <f>SUM(E340:E342)</f>
        <v>741851.19</v>
      </c>
      <c r="F338" s="899">
        <f>SUM(F340:F342)</f>
        <v>691705.29999999993</v>
      </c>
      <c r="G338" s="899">
        <f>SUM(G340:G342)</f>
        <v>722013.20000000007</v>
      </c>
      <c r="H338" s="899">
        <f t="shared" si="59"/>
        <v>30307.90000000014</v>
      </c>
      <c r="I338" s="899">
        <f t="shared" si="60"/>
        <v>-19837.989999999874</v>
      </c>
      <c r="J338" s="899"/>
      <c r="K338" s="899">
        <f>SUM(K340:K342)</f>
        <v>727545.1</v>
      </c>
      <c r="L338" s="899">
        <f>SUM(L340:L342)</f>
        <v>732486.70000000007</v>
      </c>
      <c r="M338" s="926">
        <f>+G338/G330/12</f>
        <v>557.10895061728399</v>
      </c>
      <c r="N338" s="926"/>
      <c r="O338" s="926"/>
    </row>
    <row r="339" spans="1:15" s="256" customFormat="1">
      <c r="A339" s="2208"/>
      <c r="B339" s="2211"/>
      <c r="C339" s="527"/>
      <c r="D339" s="263" t="s">
        <v>72</v>
      </c>
      <c r="E339" s="737"/>
      <c r="F339" s="737"/>
      <c r="G339" s="736"/>
      <c r="H339" s="736">
        <f t="shared" si="59"/>
        <v>0</v>
      </c>
      <c r="I339" s="737">
        <f t="shared" si="60"/>
        <v>0</v>
      </c>
      <c r="J339" s="737"/>
      <c r="K339" s="737"/>
      <c r="L339" s="737"/>
      <c r="M339" s="926"/>
      <c r="N339" s="926"/>
      <c r="O339" s="926"/>
    </row>
    <row r="340" spans="1:15" s="256" customFormat="1" ht="28.5">
      <c r="A340" s="2208"/>
      <c r="B340" s="2211"/>
      <c r="C340" s="533" t="s">
        <v>270</v>
      </c>
      <c r="D340" s="266" t="s">
        <v>37</v>
      </c>
      <c r="E340" s="737">
        <v>702346.99</v>
      </c>
      <c r="F340" s="737">
        <v>655238</v>
      </c>
      <c r="G340" s="737">
        <v>684623.8</v>
      </c>
      <c r="H340" s="737"/>
      <c r="I340" s="737"/>
      <c r="J340" s="737"/>
      <c r="K340" s="737">
        <v>689827</v>
      </c>
      <c r="L340" s="737">
        <v>694519.4</v>
      </c>
      <c r="M340" s="926">
        <f>+G340/12*2</f>
        <v>114103.96666666667</v>
      </c>
      <c r="N340" s="926">
        <f>+G340/12*5</f>
        <v>285259.91666666669</v>
      </c>
      <c r="O340" s="926">
        <f>+G340/12*8</f>
        <v>456415.8666666667</v>
      </c>
    </row>
    <row r="341" spans="1:15" s="258" customFormat="1" ht="28.5">
      <c r="A341" s="2208"/>
      <c r="B341" s="2211"/>
      <c r="C341" s="533" t="s">
        <v>271</v>
      </c>
      <c r="D341" s="267" t="s">
        <v>38</v>
      </c>
      <c r="E341" s="737">
        <v>25473.200000000001</v>
      </c>
      <c r="F341" s="737">
        <v>24577.200000000001</v>
      </c>
      <c r="G341" s="737">
        <v>25873.599999999999</v>
      </c>
      <c r="H341" s="737"/>
      <c r="I341" s="737"/>
      <c r="J341" s="737"/>
      <c r="K341" s="737">
        <v>25974.1</v>
      </c>
      <c r="L341" s="737">
        <v>26017.8</v>
      </c>
      <c r="M341" s="926">
        <f>+G341/12*2</f>
        <v>4312.2666666666664</v>
      </c>
      <c r="N341" s="926">
        <f>+G341/12*5</f>
        <v>10780.666666666666</v>
      </c>
      <c r="O341" s="926">
        <f>+G341/12*8</f>
        <v>17249.066666666666</v>
      </c>
    </row>
    <row r="342" spans="1:15" s="258" customFormat="1" ht="42.75">
      <c r="A342" s="2208"/>
      <c r="B342" s="2211"/>
      <c r="C342" s="533" t="s">
        <v>272</v>
      </c>
      <c r="D342" s="267" t="s">
        <v>39</v>
      </c>
      <c r="E342" s="737">
        <v>14031</v>
      </c>
      <c r="F342" s="737">
        <v>11890.1</v>
      </c>
      <c r="G342" s="737">
        <v>11515.8</v>
      </c>
      <c r="H342" s="737"/>
      <c r="I342" s="737"/>
      <c r="J342" s="737"/>
      <c r="K342" s="737">
        <v>11744</v>
      </c>
      <c r="L342" s="737">
        <v>11949.5</v>
      </c>
      <c r="M342" s="926">
        <f>+G342/12*2</f>
        <v>1919.3</v>
      </c>
      <c r="N342" s="926">
        <f>+G342/12*5</f>
        <v>4798.25</v>
      </c>
      <c r="O342" s="926">
        <f>+G342/12*8</f>
        <v>7677.2</v>
      </c>
    </row>
    <row r="343" spans="1:15" s="258" customFormat="1" ht="14.25">
      <c r="A343" s="2208"/>
      <c r="B343" s="2211"/>
      <c r="C343" s="534"/>
      <c r="D343" s="484"/>
      <c r="E343" s="739"/>
      <c r="F343" s="739"/>
      <c r="G343" s="739"/>
      <c r="H343" s="739">
        <f t="shared" si="59"/>
        <v>0</v>
      </c>
      <c r="I343" s="739">
        <f t="shared" si="60"/>
        <v>0</v>
      </c>
      <c r="J343" s="739"/>
      <c r="K343" s="739"/>
      <c r="L343" s="739"/>
      <c r="M343" s="733"/>
      <c r="N343" s="733"/>
      <c r="O343" s="733"/>
    </row>
    <row r="344" spans="1:15" s="258" customFormat="1" ht="14.25">
      <c r="A344" s="2208"/>
      <c r="B344" s="2211"/>
      <c r="C344" s="535">
        <v>4212</v>
      </c>
      <c r="D344" s="483" t="s">
        <v>40</v>
      </c>
      <c r="E344" s="899">
        <f>E346+E347+E348</f>
        <v>4085.54</v>
      </c>
      <c r="F344" s="899">
        <f>F346+F347+F348</f>
        <v>0</v>
      </c>
      <c r="G344" s="899">
        <f>G346+G347+G348</f>
        <v>0</v>
      </c>
      <c r="H344" s="899">
        <f t="shared" si="59"/>
        <v>0</v>
      </c>
      <c r="I344" s="899">
        <f t="shared" si="60"/>
        <v>-4085.54</v>
      </c>
      <c r="J344" s="899"/>
      <c r="K344" s="899">
        <f>K346+K347+K348</f>
        <v>0</v>
      </c>
      <c r="L344" s="899">
        <f>L346+L347+L348</f>
        <v>0</v>
      </c>
      <c r="M344" s="733"/>
      <c r="N344" s="733"/>
      <c r="O344" s="733"/>
    </row>
    <row r="345" spans="1:15" s="258" customFormat="1">
      <c r="A345" s="2208"/>
      <c r="B345" s="2211"/>
      <c r="C345" s="533"/>
      <c r="D345" s="263" t="s">
        <v>72</v>
      </c>
      <c r="E345" s="735"/>
      <c r="F345" s="735"/>
      <c r="G345" s="735"/>
      <c r="H345" s="735">
        <f t="shared" si="59"/>
        <v>0</v>
      </c>
      <c r="I345" s="735">
        <f t="shared" si="60"/>
        <v>0</v>
      </c>
      <c r="J345" s="735"/>
      <c r="K345" s="735"/>
      <c r="L345" s="735"/>
      <c r="M345" s="733"/>
      <c r="N345" s="733"/>
      <c r="O345" s="733"/>
    </row>
    <row r="346" spans="1:15" s="258" customFormat="1">
      <c r="A346" s="2208"/>
      <c r="B346" s="2211"/>
      <c r="C346" s="533"/>
      <c r="D346" s="263" t="s">
        <v>40</v>
      </c>
      <c r="E346" s="735">
        <v>1052.3</v>
      </c>
      <c r="F346" s="735"/>
      <c r="G346" s="735"/>
      <c r="H346" s="735">
        <f t="shared" si="59"/>
        <v>0</v>
      </c>
      <c r="I346" s="735">
        <f t="shared" si="60"/>
        <v>-1052.3</v>
      </c>
      <c r="J346" s="735"/>
      <c r="K346" s="735"/>
      <c r="L346" s="735"/>
      <c r="M346" s="733">
        <f>+G346/12*3</f>
        <v>0</v>
      </c>
      <c r="N346" s="733">
        <f>+G346/12*6</f>
        <v>0</v>
      </c>
      <c r="O346" s="733">
        <f>+G346/12*9</f>
        <v>0</v>
      </c>
    </row>
    <row r="347" spans="1:15" s="258" customFormat="1" ht="27">
      <c r="A347" s="2208"/>
      <c r="B347" s="2211"/>
      <c r="C347" s="533"/>
      <c r="D347" s="263" t="s">
        <v>279</v>
      </c>
      <c r="E347" s="735"/>
      <c r="F347" s="735"/>
      <c r="G347" s="735"/>
      <c r="H347" s="735">
        <f t="shared" si="59"/>
        <v>0</v>
      </c>
      <c r="I347" s="735">
        <f t="shared" si="60"/>
        <v>0</v>
      </c>
      <c r="J347" s="735"/>
      <c r="K347" s="735"/>
      <c r="L347" s="735"/>
      <c r="M347" s="733"/>
      <c r="N347" s="733"/>
      <c r="O347" s="733"/>
    </row>
    <row r="348" spans="1:15" s="258" customFormat="1">
      <c r="A348" s="2208"/>
      <c r="B348" s="2211"/>
      <c r="C348" s="533"/>
      <c r="D348" s="263" t="s">
        <v>390</v>
      </c>
      <c r="E348" s="735">
        <v>3033.24</v>
      </c>
      <c r="F348" s="735"/>
      <c r="G348" s="735"/>
      <c r="H348" s="735">
        <f t="shared" si="59"/>
        <v>0</v>
      </c>
      <c r="I348" s="735">
        <f t="shared" si="60"/>
        <v>-3033.24</v>
      </c>
      <c r="J348" s="735"/>
      <c r="K348" s="735"/>
      <c r="L348" s="735"/>
      <c r="M348" s="733">
        <f>+G348/12*3</f>
        <v>0</v>
      </c>
      <c r="N348" s="733">
        <f>+G348/12*6</f>
        <v>0</v>
      </c>
      <c r="O348" s="733">
        <f>+G348/12*9</f>
        <v>0</v>
      </c>
    </row>
    <row r="349" spans="1:15" s="258" customFormat="1" ht="14.25">
      <c r="A349" s="2208"/>
      <c r="B349" s="2211"/>
      <c r="C349" s="535">
        <v>4213</v>
      </c>
      <c r="D349" s="483" t="s">
        <v>41</v>
      </c>
      <c r="E349" s="899">
        <f>E351+E352</f>
        <v>675.38</v>
      </c>
      <c r="F349" s="899">
        <f>F351+F352</f>
        <v>0</v>
      </c>
      <c r="G349" s="899">
        <f>G351+G352</f>
        <v>0</v>
      </c>
      <c r="H349" s="899">
        <f t="shared" si="59"/>
        <v>0</v>
      </c>
      <c r="I349" s="899">
        <f t="shared" si="60"/>
        <v>-675.38</v>
      </c>
      <c r="J349" s="899"/>
      <c r="K349" s="899">
        <f>K351+K352</f>
        <v>0</v>
      </c>
      <c r="L349" s="899">
        <f>L351+L352</f>
        <v>0</v>
      </c>
      <c r="M349" s="733"/>
      <c r="N349" s="733"/>
      <c r="O349" s="733"/>
    </row>
    <row r="350" spans="1:15" s="258" customFormat="1">
      <c r="A350" s="2208"/>
      <c r="B350" s="2211"/>
      <c r="C350" s="533"/>
      <c r="D350" s="263" t="s">
        <v>72</v>
      </c>
      <c r="E350" s="735"/>
      <c r="F350" s="735"/>
      <c r="G350" s="735"/>
      <c r="H350" s="735">
        <f t="shared" si="59"/>
        <v>0</v>
      </c>
      <c r="I350" s="735">
        <f t="shared" si="60"/>
        <v>0</v>
      </c>
      <c r="J350" s="735"/>
      <c r="K350" s="735"/>
      <c r="L350" s="735"/>
      <c r="M350" s="733"/>
      <c r="N350" s="733"/>
      <c r="O350" s="733"/>
    </row>
    <row r="351" spans="1:15" s="258" customFormat="1" ht="27">
      <c r="A351" s="2208"/>
      <c r="B351" s="2211"/>
      <c r="C351" s="533"/>
      <c r="D351" s="269" t="s">
        <v>42</v>
      </c>
      <c r="E351" s="735">
        <v>675.38</v>
      </c>
      <c r="F351" s="735"/>
      <c r="G351" s="735"/>
      <c r="H351" s="735"/>
      <c r="I351" s="735"/>
      <c r="J351" s="735"/>
      <c r="K351" s="735"/>
      <c r="L351" s="735"/>
      <c r="M351" s="733">
        <f>+G351/12*3</f>
        <v>0</v>
      </c>
      <c r="N351" s="733">
        <f>+G351/12*6</f>
        <v>0</v>
      </c>
      <c r="O351" s="733">
        <f>+G351/12*9</f>
        <v>0</v>
      </c>
    </row>
    <row r="352" spans="1:15" s="258" customFormat="1" ht="27">
      <c r="A352" s="2208"/>
      <c r="B352" s="2211"/>
      <c r="C352" s="533"/>
      <c r="D352" s="269" t="s">
        <v>273</v>
      </c>
      <c r="E352" s="735"/>
      <c r="F352" s="735"/>
      <c r="G352" s="735"/>
      <c r="H352" s="735"/>
      <c r="I352" s="735"/>
      <c r="J352" s="735"/>
      <c r="K352" s="735"/>
      <c r="L352" s="735"/>
      <c r="M352" s="733">
        <f>+G352/12*3</f>
        <v>0</v>
      </c>
      <c r="N352" s="733">
        <f>+G352/12*6</f>
        <v>0</v>
      </c>
      <c r="O352" s="733">
        <f>+G352/12*9</f>
        <v>0</v>
      </c>
    </row>
    <row r="353" spans="1:15" s="258" customFormat="1" ht="14.25">
      <c r="A353" s="2208"/>
      <c r="B353" s="2211"/>
      <c r="C353" s="533">
        <v>4214</v>
      </c>
      <c r="D353" s="268" t="s">
        <v>43</v>
      </c>
      <c r="E353" s="735">
        <v>36168.75</v>
      </c>
      <c r="F353" s="735">
        <v>14797.9</v>
      </c>
      <c r="G353" s="735">
        <v>56912.4</v>
      </c>
      <c r="H353" s="735"/>
      <c r="I353" s="735"/>
      <c r="J353" s="735"/>
      <c r="K353" s="735">
        <v>56912.4</v>
      </c>
      <c r="L353" s="735">
        <v>56912.4</v>
      </c>
      <c r="M353" s="733">
        <f>+G353/12*3</f>
        <v>14228.099999999999</v>
      </c>
      <c r="N353" s="733">
        <f>+G353/12*6</f>
        <v>28456.199999999997</v>
      </c>
      <c r="O353" s="733">
        <f>+G353/12*9</f>
        <v>42684.299999999996</v>
      </c>
    </row>
    <row r="354" spans="1:15" s="256" customFormat="1" ht="23.25" customHeight="1">
      <c r="A354" s="2208"/>
      <c r="B354" s="2211"/>
      <c r="C354" s="533">
        <v>4215</v>
      </c>
      <c r="D354" s="268" t="s">
        <v>44</v>
      </c>
      <c r="E354" s="735"/>
      <c r="F354" s="735"/>
      <c r="G354" s="735"/>
      <c r="H354" s="735"/>
      <c r="I354" s="735"/>
      <c r="J354" s="735"/>
      <c r="K354" s="735"/>
      <c r="L354" s="735"/>
      <c r="M354" s="926"/>
      <c r="N354" s="738"/>
      <c r="O354" s="926"/>
    </row>
    <row r="355" spans="1:15" s="171" customFormat="1" ht="28.5">
      <c r="A355" s="2208"/>
      <c r="B355" s="2211"/>
      <c r="C355" s="533">
        <v>4216</v>
      </c>
      <c r="D355" s="268" t="s">
        <v>45</v>
      </c>
      <c r="E355" s="735"/>
      <c r="F355" s="735"/>
      <c r="G355" s="735"/>
      <c r="H355" s="735">
        <f t="shared" si="59"/>
        <v>0</v>
      </c>
      <c r="I355" s="735">
        <f t="shared" si="60"/>
        <v>0</v>
      </c>
      <c r="J355" s="735"/>
      <c r="K355" s="735"/>
      <c r="L355" s="735"/>
      <c r="M355" s="738"/>
      <c r="N355" s="738"/>
      <c r="O355" s="738"/>
    </row>
    <row r="356" spans="1:15" s="171" customFormat="1" ht="14.25">
      <c r="A356" s="2208"/>
      <c r="B356" s="2211"/>
      <c r="C356" s="533">
        <v>4217</v>
      </c>
      <c r="D356" s="268" t="s">
        <v>46</v>
      </c>
      <c r="E356" s="735"/>
      <c r="F356" s="735"/>
      <c r="G356" s="735"/>
      <c r="H356" s="735">
        <f t="shared" si="59"/>
        <v>0</v>
      </c>
      <c r="I356" s="735">
        <f t="shared" si="60"/>
        <v>0</v>
      </c>
      <c r="J356" s="735"/>
      <c r="K356" s="735"/>
      <c r="L356" s="735"/>
      <c r="M356" s="738"/>
      <c r="N356" s="738"/>
      <c r="O356" s="738"/>
    </row>
    <row r="357" spans="1:15" s="171" customFormat="1" ht="28.5">
      <c r="A357" s="2208"/>
      <c r="B357" s="2211"/>
      <c r="C357" s="535"/>
      <c r="D357" s="483" t="s">
        <v>414</v>
      </c>
      <c r="E357" s="899">
        <f>E359+E360</f>
        <v>0</v>
      </c>
      <c r="F357" s="899">
        <f>F359+F360</f>
        <v>0</v>
      </c>
      <c r="G357" s="899">
        <f>G359+G360</f>
        <v>0</v>
      </c>
      <c r="H357" s="899">
        <f t="shared" si="59"/>
        <v>0</v>
      </c>
      <c r="I357" s="899">
        <f t="shared" si="60"/>
        <v>0</v>
      </c>
      <c r="J357" s="899"/>
      <c r="K357" s="899">
        <f>K359+K360</f>
        <v>0</v>
      </c>
      <c r="L357" s="899">
        <f>L359+L360</f>
        <v>0</v>
      </c>
      <c r="M357" s="738"/>
      <c r="N357" s="738"/>
      <c r="O357" s="738"/>
    </row>
    <row r="358" spans="1:15" s="171" customFormat="1">
      <c r="A358" s="2208"/>
      <c r="B358" s="2211"/>
      <c r="C358" s="533"/>
      <c r="D358" s="263" t="s">
        <v>72</v>
      </c>
      <c r="E358" s="736"/>
      <c r="F358" s="736"/>
      <c r="G358" s="736"/>
      <c r="H358" s="736">
        <f t="shared" si="59"/>
        <v>0</v>
      </c>
      <c r="I358" s="736">
        <f t="shared" si="60"/>
        <v>0</v>
      </c>
      <c r="J358" s="736"/>
      <c r="K358" s="736"/>
      <c r="L358" s="736"/>
      <c r="M358" s="738"/>
      <c r="N358" s="738"/>
      <c r="O358" s="738"/>
    </row>
    <row r="359" spans="1:15" s="171" customFormat="1">
      <c r="A359" s="2208"/>
      <c r="B359" s="2211"/>
      <c r="C359" s="533">
        <v>4221</v>
      </c>
      <c r="D359" s="263" t="s">
        <v>47</v>
      </c>
      <c r="E359" s="736"/>
      <c r="F359" s="736"/>
      <c r="G359" s="736"/>
      <c r="H359" s="736">
        <f t="shared" si="59"/>
        <v>0</v>
      </c>
      <c r="I359" s="736">
        <f t="shared" si="60"/>
        <v>0</v>
      </c>
      <c r="J359" s="736"/>
      <c r="K359" s="736"/>
      <c r="L359" s="736"/>
      <c r="M359" s="738"/>
      <c r="N359" s="738"/>
      <c r="O359" s="738"/>
    </row>
    <row r="360" spans="1:15" s="171" customFormat="1" ht="27">
      <c r="A360" s="2208"/>
      <c r="B360" s="2211"/>
      <c r="C360" s="533">
        <v>4222</v>
      </c>
      <c r="D360" s="263" t="s">
        <v>48</v>
      </c>
      <c r="E360" s="736"/>
      <c r="F360" s="736"/>
      <c r="G360" s="736"/>
      <c r="H360" s="736">
        <f t="shared" si="59"/>
        <v>0</v>
      </c>
      <c r="I360" s="736">
        <f t="shared" si="60"/>
        <v>0</v>
      </c>
      <c r="J360" s="736"/>
      <c r="K360" s="736"/>
      <c r="L360" s="736"/>
      <c r="M360" s="738"/>
      <c r="N360" s="733"/>
      <c r="O360" s="738"/>
    </row>
    <row r="361" spans="1:15" s="258" customFormat="1" ht="14.25">
      <c r="A361" s="2208"/>
      <c r="B361" s="2211"/>
      <c r="C361" s="533">
        <v>4231</v>
      </c>
      <c r="D361" s="264" t="s">
        <v>49</v>
      </c>
      <c r="E361" s="736">
        <v>17980.54</v>
      </c>
      <c r="F361" s="736">
        <v>12993.6</v>
      </c>
      <c r="G361" s="736">
        <v>20000</v>
      </c>
      <c r="H361" s="736"/>
      <c r="I361" s="736"/>
      <c r="J361" s="736"/>
      <c r="K361" s="736">
        <v>20000</v>
      </c>
      <c r="L361" s="736">
        <v>20000</v>
      </c>
      <c r="M361" s="733">
        <f>+G361/12*3</f>
        <v>5000</v>
      </c>
      <c r="N361" s="733">
        <f>+G361/12*6</f>
        <v>10000</v>
      </c>
      <c r="O361" s="733">
        <f>+G361/12*9</f>
        <v>15000</v>
      </c>
    </row>
    <row r="362" spans="1:15" s="258" customFormat="1" ht="16.5">
      <c r="A362" s="2208"/>
      <c r="B362" s="2211"/>
      <c r="C362" s="533">
        <v>4232</v>
      </c>
      <c r="D362" s="264" t="s">
        <v>50</v>
      </c>
      <c r="E362" s="736"/>
      <c r="F362" s="736"/>
      <c r="G362" s="736"/>
      <c r="H362" s="736"/>
      <c r="I362" s="736"/>
      <c r="J362" s="900"/>
      <c r="K362" s="736"/>
      <c r="L362" s="736"/>
      <c r="M362" s="733"/>
      <c r="N362" s="733"/>
      <c r="O362" s="733"/>
    </row>
    <row r="363" spans="1:15" s="258" customFormat="1" ht="28.5">
      <c r="A363" s="2208"/>
      <c r="B363" s="2211"/>
      <c r="C363" s="533">
        <v>4233</v>
      </c>
      <c r="D363" s="264" t="s">
        <v>380</v>
      </c>
      <c r="E363" s="736"/>
      <c r="F363" s="736"/>
      <c r="G363" s="736"/>
      <c r="H363" s="736"/>
      <c r="I363" s="736"/>
      <c r="J363" s="900"/>
      <c r="K363" s="736"/>
      <c r="L363" s="736"/>
      <c r="M363" s="733"/>
      <c r="N363" s="733"/>
      <c r="O363" s="733"/>
    </row>
    <row r="364" spans="1:15" s="258" customFormat="1" ht="14.25">
      <c r="A364" s="2208"/>
      <c r="B364" s="2211"/>
      <c r="C364" s="533">
        <v>4234</v>
      </c>
      <c r="D364" s="264" t="s">
        <v>51</v>
      </c>
      <c r="E364" s="735"/>
      <c r="F364" s="735"/>
      <c r="G364" s="735"/>
      <c r="H364" s="735"/>
      <c r="I364" s="735"/>
      <c r="J364" s="735"/>
      <c r="K364" s="735"/>
      <c r="L364" s="735"/>
      <c r="M364" s="733"/>
      <c r="N364" s="926"/>
      <c r="O364" s="733"/>
    </row>
    <row r="365" spans="1:15" s="256" customFormat="1" ht="14.25">
      <c r="A365" s="2208"/>
      <c r="B365" s="2211"/>
      <c r="C365" s="533">
        <v>4235</v>
      </c>
      <c r="D365" s="264" t="s">
        <v>52</v>
      </c>
      <c r="E365" s="735"/>
      <c r="F365" s="735"/>
      <c r="G365" s="735"/>
      <c r="H365" s="735"/>
      <c r="I365" s="735"/>
      <c r="J365" s="735"/>
      <c r="K365" s="735"/>
      <c r="L365" s="735"/>
      <c r="M365" s="733">
        <f>+G365/12*3</f>
        <v>0</v>
      </c>
      <c r="N365" s="733">
        <f>+G365/12*6</f>
        <v>0</v>
      </c>
      <c r="O365" s="733">
        <f>+G365/12*9</f>
        <v>0</v>
      </c>
    </row>
    <row r="366" spans="1:15" s="258" customFormat="1" ht="28.5">
      <c r="A366" s="2208"/>
      <c r="B366" s="2211"/>
      <c r="C366" s="533">
        <v>4236</v>
      </c>
      <c r="D366" s="264" t="s">
        <v>53</v>
      </c>
      <c r="E366" s="735"/>
      <c r="F366" s="735"/>
      <c r="G366" s="735"/>
      <c r="H366" s="735"/>
      <c r="I366" s="735"/>
      <c r="J366" s="735"/>
      <c r="K366" s="735"/>
      <c r="L366" s="735"/>
      <c r="M366" s="733"/>
      <c r="N366" s="926"/>
      <c r="O366" s="733"/>
    </row>
    <row r="367" spans="1:15" s="256" customFormat="1" ht="14.25">
      <c r="A367" s="2208"/>
      <c r="B367" s="2211"/>
      <c r="C367" s="533">
        <v>4237</v>
      </c>
      <c r="D367" s="264" t="s">
        <v>54</v>
      </c>
      <c r="E367" s="735"/>
      <c r="F367" s="735"/>
      <c r="G367" s="735"/>
      <c r="H367" s="735"/>
      <c r="I367" s="735"/>
      <c r="J367" s="735"/>
      <c r="K367" s="735"/>
      <c r="L367" s="735"/>
      <c r="M367" s="926"/>
      <c r="N367" s="926"/>
      <c r="O367" s="926"/>
    </row>
    <row r="368" spans="1:15" s="256" customFormat="1" ht="28.5">
      <c r="A368" s="2208"/>
      <c r="B368" s="2211"/>
      <c r="C368" s="533">
        <v>4239</v>
      </c>
      <c r="D368" s="262" t="s">
        <v>55</v>
      </c>
      <c r="E368" s="737"/>
      <c r="F368" s="737"/>
      <c r="G368" s="737"/>
      <c r="H368" s="737"/>
      <c r="I368" s="737"/>
      <c r="J368" s="737"/>
      <c r="K368" s="737"/>
      <c r="L368" s="737"/>
      <c r="M368" s="926"/>
      <c r="N368" s="926"/>
      <c r="O368" s="926"/>
    </row>
    <row r="369" spans="1:15" s="256" customFormat="1" ht="14.25">
      <c r="A369" s="2208"/>
      <c r="B369" s="2211"/>
      <c r="C369" s="533">
        <v>4241</v>
      </c>
      <c r="D369" s="264" t="s">
        <v>56</v>
      </c>
      <c r="E369" s="735"/>
      <c r="F369" s="735"/>
      <c r="G369" s="735"/>
      <c r="H369" s="735"/>
      <c r="I369" s="735"/>
      <c r="J369" s="735"/>
      <c r="K369" s="735"/>
      <c r="L369" s="735"/>
      <c r="M369" s="733">
        <f>+G369/12*3</f>
        <v>0</v>
      </c>
      <c r="N369" s="733">
        <f>+G369/12*6</f>
        <v>0</v>
      </c>
      <c r="O369" s="733">
        <f>+G369/12*9</f>
        <v>0</v>
      </c>
    </row>
    <row r="370" spans="1:15" s="256" customFormat="1" ht="28.5">
      <c r="A370" s="2208"/>
      <c r="B370" s="2211"/>
      <c r="C370" s="533">
        <v>4251</v>
      </c>
      <c r="D370" s="262" t="s">
        <v>57</v>
      </c>
      <c r="E370" s="737"/>
      <c r="F370" s="737"/>
      <c r="G370" s="737"/>
      <c r="H370" s="737">
        <f t="shared" si="59"/>
        <v>0</v>
      </c>
      <c r="I370" s="737">
        <f t="shared" si="60"/>
        <v>0</v>
      </c>
      <c r="J370" s="737"/>
      <c r="K370" s="737"/>
      <c r="L370" s="737"/>
      <c r="M370" s="926"/>
      <c r="N370" s="926"/>
      <c r="O370" s="926"/>
    </row>
    <row r="371" spans="1:15" s="256" customFormat="1" ht="28.5">
      <c r="A371" s="2208"/>
      <c r="B371" s="2211"/>
      <c r="C371" s="535">
        <v>4252</v>
      </c>
      <c r="D371" s="483" t="s">
        <v>58</v>
      </c>
      <c r="E371" s="899">
        <f>E373+E374</f>
        <v>0</v>
      </c>
      <c r="F371" s="899">
        <f>F373+F374</f>
        <v>0</v>
      </c>
      <c r="G371" s="899">
        <f>G373+G374</f>
        <v>0</v>
      </c>
      <c r="H371" s="899">
        <f t="shared" si="59"/>
        <v>0</v>
      </c>
      <c r="I371" s="899">
        <f t="shared" si="60"/>
        <v>0</v>
      </c>
      <c r="J371" s="899"/>
      <c r="K371" s="899">
        <f>K373+K374</f>
        <v>0</v>
      </c>
      <c r="L371" s="899">
        <f>L373+L374</f>
        <v>0</v>
      </c>
      <c r="M371" s="926"/>
      <c r="N371" s="926"/>
      <c r="O371" s="926"/>
    </row>
    <row r="372" spans="1:15" s="256" customFormat="1">
      <c r="A372" s="2208"/>
      <c r="B372" s="2211"/>
      <c r="C372" s="533"/>
      <c r="D372" s="263" t="s">
        <v>72</v>
      </c>
      <c r="E372" s="737"/>
      <c r="F372" s="737"/>
      <c r="G372" s="737"/>
      <c r="H372" s="737">
        <f t="shared" si="59"/>
        <v>0</v>
      </c>
      <c r="I372" s="737">
        <f t="shared" si="60"/>
        <v>0</v>
      </c>
      <c r="J372" s="737"/>
      <c r="K372" s="737"/>
      <c r="L372" s="737"/>
      <c r="M372" s="926"/>
      <c r="N372" s="733"/>
      <c r="O372" s="926"/>
    </row>
    <row r="373" spans="1:15" s="258" customFormat="1" ht="27">
      <c r="A373" s="2208"/>
      <c r="B373" s="2211"/>
      <c r="C373" s="533"/>
      <c r="D373" s="270" t="s">
        <v>59</v>
      </c>
      <c r="E373" s="737"/>
      <c r="F373" s="737"/>
      <c r="G373" s="737"/>
      <c r="H373" s="737">
        <f t="shared" si="59"/>
        <v>0</v>
      </c>
      <c r="I373" s="737">
        <f t="shared" si="60"/>
        <v>0</v>
      </c>
      <c r="J373" s="737"/>
      <c r="K373" s="737"/>
      <c r="L373" s="737"/>
      <c r="M373" s="733"/>
      <c r="N373" s="733"/>
      <c r="O373" s="733"/>
    </row>
    <row r="374" spans="1:15" s="258" customFormat="1" ht="27">
      <c r="A374" s="2208"/>
      <c r="B374" s="2211"/>
      <c r="C374" s="533"/>
      <c r="D374" s="270" t="s">
        <v>60</v>
      </c>
      <c r="E374" s="737"/>
      <c r="F374" s="737"/>
      <c r="G374" s="737"/>
      <c r="H374" s="737">
        <f t="shared" si="59"/>
        <v>0</v>
      </c>
      <c r="I374" s="737">
        <f t="shared" si="60"/>
        <v>0</v>
      </c>
      <c r="J374" s="737"/>
      <c r="K374" s="737"/>
      <c r="L374" s="737"/>
      <c r="M374" s="733"/>
      <c r="N374" s="733"/>
      <c r="O374" s="733"/>
    </row>
    <row r="375" spans="1:15" s="258" customFormat="1" ht="14.25">
      <c r="A375" s="2208"/>
      <c r="B375" s="2211"/>
      <c r="C375" s="535">
        <v>4261</v>
      </c>
      <c r="D375" s="483" t="s">
        <v>61</v>
      </c>
      <c r="E375" s="899">
        <f>E377+E378</f>
        <v>0</v>
      </c>
      <c r="F375" s="899">
        <f>F377+F378</f>
        <v>0</v>
      </c>
      <c r="G375" s="899">
        <f>G377+G378</f>
        <v>0</v>
      </c>
      <c r="H375" s="899">
        <f t="shared" si="59"/>
        <v>0</v>
      </c>
      <c r="I375" s="899">
        <f t="shared" si="60"/>
        <v>0</v>
      </c>
      <c r="J375" s="899"/>
      <c r="K375" s="899">
        <f>K377+K378</f>
        <v>0</v>
      </c>
      <c r="L375" s="899">
        <f>L377+L378</f>
        <v>0</v>
      </c>
      <c r="M375" s="733"/>
      <c r="N375" s="733"/>
      <c r="O375" s="733"/>
    </row>
    <row r="376" spans="1:15" s="258" customFormat="1">
      <c r="A376" s="2208"/>
      <c r="B376" s="2211"/>
      <c r="C376" s="533"/>
      <c r="D376" s="263" t="s">
        <v>72</v>
      </c>
      <c r="E376" s="735"/>
      <c r="F376" s="735"/>
      <c r="G376" s="735"/>
      <c r="H376" s="735">
        <f t="shared" si="59"/>
        <v>0</v>
      </c>
      <c r="I376" s="735">
        <f t="shared" si="60"/>
        <v>0</v>
      </c>
      <c r="J376" s="735"/>
      <c r="K376" s="735"/>
      <c r="L376" s="735"/>
      <c r="M376" s="733"/>
      <c r="N376" s="733"/>
      <c r="O376" s="733"/>
    </row>
    <row r="377" spans="1:15" s="258" customFormat="1">
      <c r="A377" s="2208"/>
      <c r="B377" s="2211"/>
      <c r="C377" s="533"/>
      <c r="D377" s="263" t="s">
        <v>62</v>
      </c>
      <c r="E377" s="735"/>
      <c r="F377" s="735"/>
      <c r="G377" s="735"/>
      <c r="H377" s="735">
        <f t="shared" si="59"/>
        <v>0</v>
      </c>
      <c r="I377" s="735">
        <f t="shared" si="60"/>
        <v>0</v>
      </c>
      <c r="J377" s="735"/>
      <c r="K377" s="735"/>
      <c r="L377" s="735"/>
      <c r="M377" s="733"/>
      <c r="N377" s="733"/>
      <c r="O377" s="733"/>
    </row>
    <row r="378" spans="1:15" s="258" customFormat="1">
      <c r="A378" s="2208"/>
      <c r="B378" s="2211"/>
      <c r="C378" s="533"/>
      <c r="D378" s="263" t="s">
        <v>63</v>
      </c>
      <c r="E378" s="735"/>
      <c r="F378" s="735"/>
      <c r="G378" s="735"/>
      <c r="H378" s="735">
        <f t="shared" si="59"/>
        <v>0</v>
      </c>
      <c r="I378" s="735">
        <f t="shared" si="60"/>
        <v>0</v>
      </c>
      <c r="J378" s="735"/>
      <c r="K378" s="735"/>
      <c r="L378" s="735"/>
      <c r="M378" s="733"/>
      <c r="N378" s="733"/>
      <c r="O378" s="733"/>
    </row>
    <row r="379" spans="1:15" s="258" customFormat="1" ht="14.25">
      <c r="A379" s="2208"/>
      <c r="B379" s="2211"/>
      <c r="C379" s="533">
        <v>4262</v>
      </c>
      <c r="D379" s="264" t="s">
        <v>338</v>
      </c>
      <c r="E379" s="735"/>
      <c r="F379" s="735"/>
      <c r="G379" s="735"/>
      <c r="H379" s="735">
        <f t="shared" si="59"/>
        <v>0</v>
      </c>
      <c r="I379" s="735">
        <f t="shared" si="60"/>
        <v>0</v>
      </c>
      <c r="J379" s="735"/>
      <c r="K379" s="735"/>
      <c r="L379" s="735"/>
      <c r="M379" s="733"/>
      <c r="N379" s="733"/>
      <c r="O379" s="733"/>
    </row>
    <row r="380" spans="1:15" s="258" customFormat="1" ht="14.25">
      <c r="A380" s="2208"/>
      <c r="B380" s="2211"/>
      <c r="C380" s="533">
        <v>4264</v>
      </c>
      <c r="D380" s="264" t="s">
        <v>337</v>
      </c>
      <c r="E380" s="735"/>
      <c r="F380" s="735"/>
      <c r="G380" s="735"/>
      <c r="H380" s="735">
        <f t="shared" si="59"/>
        <v>0</v>
      </c>
      <c r="I380" s="735">
        <f t="shared" si="60"/>
        <v>0</v>
      </c>
      <c r="J380" s="735"/>
      <c r="K380" s="735"/>
      <c r="L380" s="735"/>
      <c r="M380" s="733"/>
      <c r="N380" s="733"/>
      <c r="O380" s="733"/>
    </row>
    <row r="381" spans="1:15" s="258" customFormat="1" ht="22.5" customHeight="1">
      <c r="A381" s="2208"/>
      <c r="B381" s="2211"/>
      <c r="C381" s="536">
        <v>4266</v>
      </c>
      <c r="D381" s="511" t="s">
        <v>421</v>
      </c>
      <c r="E381" s="735"/>
      <c r="F381" s="735"/>
      <c r="G381" s="735"/>
      <c r="H381" s="735">
        <f t="shared" si="59"/>
        <v>0</v>
      </c>
      <c r="I381" s="735">
        <f t="shared" si="60"/>
        <v>0</v>
      </c>
      <c r="J381" s="735"/>
      <c r="K381" s="735"/>
      <c r="L381" s="735"/>
      <c r="M381" s="733"/>
      <c r="N381" s="733"/>
      <c r="O381" s="733"/>
    </row>
    <row r="382" spans="1:15" s="258" customFormat="1" ht="28.5">
      <c r="A382" s="2208"/>
      <c r="B382" s="2211"/>
      <c r="C382" s="533">
        <v>4267</v>
      </c>
      <c r="D382" s="264" t="s">
        <v>339</v>
      </c>
      <c r="E382" s="735"/>
      <c r="F382" s="735"/>
      <c r="G382" s="735"/>
      <c r="H382" s="735">
        <f t="shared" si="59"/>
        <v>0</v>
      </c>
      <c r="I382" s="735">
        <f t="shared" si="60"/>
        <v>0</v>
      </c>
      <c r="J382" s="735"/>
      <c r="K382" s="735"/>
      <c r="L382" s="735"/>
      <c r="M382" s="733"/>
      <c r="N382" s="733"/>
      <c r="O382" s="733"/>
    </row>
    <row r="383" spans="1:15" s="258" customFormat="1" ht="14.25">
      <c r="A383" s="2208"/>
      <c r="B383" s="2211"/>
      <c r="C383" s="533">
        <v>4269</v>
      </c>
      <c r="D383" s="264" t="s">
        <v>64</v>
      </c>
      <c r="E383" s="735"/>
      <c r="F383" s="735"/>
      <c r="G383" s="735"/>
      <c r="H383" s="735">
        <f t="shared" si="59"/>
        <v>0</v>
      </c>
      <c r="I383" s="735">
        <f t="shared" si="60"/>
        <v>0</v>
      </c>
      <c r="J383" s="735"/>
      <c r="K383" s="735"/>
      <c r="L383" s="735"/>
      <c r="M383" s="733"/>
      <c r="N383" s="935"/>
      <c r="O383" s="733"/>
    </row>
    <row r="384" spans="1:15" s="258" customFormat="1" ht="42.75">
      <c r="A384" s="2208"/>
      <c r="B384" s="2211"/>
      <c r="C384" s="533">
        <v>4511</v>
      </c>
      <c r="D384" s="262" t="s">
        <v>65</v>
      </c>
      <c r="E384" s="735"/>
      <c r="F384" s="735"/>
      <c r="G384" s="735"/>
      <c r="H384" s="735">
        <f t="shared" si="59"/>
        <v>0</v>
      </c>
      <c r="I384" s="735">
        <f t="shared" si="60"/>
        <v>0</v>
      </c>
      <c r="J384" s="735"/>
      <c r="K384" s="735"/>
      <c r="L384" s="735"/>
      <c r="M384" s="733"/>
      <c r="N384" s="935"/>
      <c r="O384" s="733"/>
    </row>
    <row r="385" spans="1:15" s="260" customFormat="1" ht="42.75">
      <c r="A385" s="2208"/>
      <c r="B385" s="2211"/>
      <c r="C385" s="533">
        <v>4621</v>
      </c>
      <c r="D385" s="262" t="s">
        <v>66</v>
      </c>
      <c r="E385" s="735"/>
      <c r="F385" s="735"/>
      <c r="G385" s="735"/>
      <c r="H385" s="735">
        <f t="shared" si="59"/>
        <v>0</v>
      </c>
      <c r="I385" s="735">
        <f t="shared" si="60"/>
        <v>0</v>
      </c>
      <c r="J385" s="901"/>
      <c r="K385" s="735"/>
      <c r="L385" s="735"/>
      <c r="M385" s="733"/>
      <c r="N385" s="935"/>
      <c r="O385" s="935"/>
    </row>
    <row r="386" spans="1:15" s="260" customFormat="1" ht="42.75">
      <c r="A386" s="2208"/>
      <c r="B386" s="2211"/>
      <c r="C386" s="533">
        <v>4631</v>
      </c>
      <c r="D386" s="262" t="s">
        <v>379</v>
      </c>
      <c r="E386" s="735"/>
      <c r="F386" s="735"/>
      <c r="G386" s="735"/>
      <c r="H386" s="735">
        <f t="shared" si="59"/>
        <v>0</v>
      </c>
      <c r="I386" s="735">
        <f t="shared" si="60"/>
        <v>0</v>
      </c>
      <c r="J386" s="901"/>
      <c r="K386" s="735"/>
      <c r="L386" s="735"/>
      <c r="M386" s="935"/>
      <c r="N386" s="935"/>
      <c r="O386" s="935"/>
    </row>
    <row r="387" spans="1:15" s="260" customFormat="1" ht="21.75" customHeight="1">
      <c r="A387" s="2208"/>
      <c r="B387" s="2211"/>
      <c r="C387" s="533">
        <v>4632</v>
      </c>
      <c r="D387" s="262" t="s">
        <v>277</v>
      </c>
      <c r="E387" s="735"/>
      <c r="F387" s="735"/>
      <c r="G387" s="735"/>
      <c r="H387" s="735">
        <f t="shared" si="59"/>
        <v>0</v>
      </c>
      <c r="I387" s="735">
        <f t="shared" si="60"/>
        <v>0</v>
      </c>
      <c r="J387" s="735"/>
      <c r="K387" s="735"/>
      <c r="L387" s="735"/>
      <c r="M387" s="935"/>
      <c r="N387" s="935"/>
      <c r="O387" s="935"/>
    </row>
    <row r="388" spans="1:15" s="260" customFormat="1" ht="48.75" customHeight="1">
      <c r="A388" s="2208"/>
      <c r="B388" s="2211"/>
      <c r="C388" s="536">
        <v>4638</v>
      </c>
      <c r="D388" s="511" t="s">
        <v>422</v>
      </c>
      <c r="E388" s="735"/>
      <c r="F388" s="735"/>
      <c r="G388" s="735"/>
      <c r="H388" s="735">
        <f t="shared" si="59"/>
        <v>0</v>
      </c>
      <c r="I388" s="735">
        <f t="shared" si="60"/>
        <v>0</v>
      </c>
      <c r="J388" s="735"/>
      <c r="K388" s="735"/>
      <c r="L388" s="735"/>
      <c r="M388" s="935"/>
      <c r="N388" s="935"/>
      <c r="O388" s="935"/>
    </row>
    <row r="389" spans="1:15" s="260" customFormat="1" ht="14.25">
      <c r="A389" s="2208"/>
      <c r="B389" s="2211"/>
      <c r="C389" s="533" t="s">
        <v>385</v>
      </c>
      <c r="D389" s="262" t="s">
        <v>386</v>
      </c>
      <c r="E389" s="735"/>
      <c r="F389" s="735"/>
      <c r="G389" s="735"/>
      <c r="H389" s="735">
        <f t="shared" si="59"/>
        <v>0</v>
      </c>
      <c r="I389" s="735">
        <f t="shared" si="60"/>
        <v>0</v>
      </c>
      <c r="J389" s="735"/>
      <c r="K389" s="735"/>
      <c r="L389" s="735"/>
      <c r="M389" s="935"/>
      <c r="N389" s="935"/>
      <c r="O389" s="935"/>
    </row>
    <row r="390" spans="1:15" s="260" customFormat="1" ht="14.25">
      <c r="A390" s="2208"/>
      <c r="B390" s="2211"/>
      <c r="C390" s="533">
        <v>4729</v>
      </c>
      <c r="D390" s="264" t="s">
        <v>67</v>
      </c>
      <c r="E390" s="902"/>
      <c r="F390" s="735">
        <v>2400</v>
      </c>
      <c r="G390" s="735">
        <v>2400</v>
      </c>
      <c r="H390" s="735"/>
      <c r="I390" s="735"/>
      <c r="J390" s="735"/>
      <c r="K390" s="735">
        <v>2400</v>
      </c>
      <c r="L390" s="735">
        <v>2400</v>
      </c>
      <c r="M390" s="733">
        <f>+G390/12*3</f>
        <v>600</v>
      </c>
      <c r="N390" s="733">
        <f>+G390/12*6</f>
        <v>1200</v>
      </c>
      <c r="O390" s="733">
        <f>+G390/12*9</f>
        <v>1800</v>
      </c>
    </row>
    <row r="391" spans="1:15" s="260" customFormat="1" ht="14.25">
      <c r="A391" s="2208"/>
      <c r="B391" s="2211"/>
      <c r="C391" s="533">
        <v>4822</v>
      </c>
      <c r="D391" s="264" t="s">
        <v>68</v>
      </c>
      <c r="E391" s="902"/>
      <c r="F391" s="902"/>
      <c r="G391" s="735"/>
      <c r="H391" s="735">
        <f t="shared" si="59"/>
        <v>0</v>
      </c>
      <c r="I391" s="735">
        <f t="shared" si="60"/>
        <v>0</v>
      </c>
      <c r="J391" s="902"/>
      <c r="K391" s="902"/>
      <c r="L391" s="902"/>
      <c r="M391" s="935"/>
      <c r="N391" s="935"/>
      <c r="O391" s="935"/>
    </row>
    <row r="392" spans="1:15" s="260" customFormat="1" ht="14.25">
      <c r="A392" s="2208"/>
      <c r="B392" s="2211"/>
      <c r="C392" s="535">
        <v>4823</v>
      </c>
      <c r="D392" s="483" t="s">
        <v>69</v>
      </c>
      <c r="E392" s="899">
        <f>E394+E395+E396</f>
        <v>54</v>
      </c>
      <c r="F392" s="899">
        <f>F394+F395+F396</f>
        <v>97.8</v>
      </c>
      <c r="G392" s="899">
        <f>G394+G395+G396</f>
        <v>75.899999999999991</v>
      </c>
      <c r="H392" s="899">
        <f t="shared" si="59"/>
        <v>-21.900000000000006</v>
      </c>
      <c r="I392" s="899">
        <f t="shared" si="60"/>
        <v>21.899999999999991</v>
      </c>
      <c r="J392" s="899"/>
      <c r="K392" s="899">
        <f>K394+K395+K396</f>
        <v>75.899999999999991</v>
      </c>
      <c r="L392" s="899">
        <f>L394+L395+L396</f>
        <v>75.899999999999991</v>
      </c>
      <c r="M392" s="935"/>
      <c r="N392" s="935"/>
      <c r="O392" s="935"/>
    </row>
    <row r="393" spans="1:15" s="260" customFormat="1" ht="14.25">
      <c r="A393" s="2208"/>
      <c r="B393" s="2211"/>
      <c r="C393" s="533"/>
      <c r="D393" s="263" t="s">
        <v>72</v>
      </c>
      <c r="E393" s="902"/>
      <c r="F393" s="902"/>
      <c r="G393" s="735"/>
      <c r="H393" s="735">
        <f t="shared" si="59"/>
        <v>0</v>
      </c>
      <c r="I393" s="735">
        <f t="shared" si="60"/>
        <v>0</v>
      </c>
      <c r="J393" s="902"/>
      <c r="K393" s="902"/>
      <c r="L393" s="902"/>
      <c r="M393" s="935"/>
      <c r="N393" s="733"/>
      <c r="O393" s="935"/>
    </row>
    <row r="394" spans="1:15" s="258" customFormat="1" ht="27">
      <c r="A394" s="2208"/>
      <c r="B394" s="2211"/>
      <c r="C394" s="533"/>
      <c r="D394" s="263" t="s">
        <v>276</v>
      </c>
      <c r="E394" s="735"/>
      <c r="F394" s="735"/>
      <c r="G394" s="735"/>
      <c r="H394" s="735"/>
      <c r="I394" s="735"/>
      <c r="J394" s="735"/>
      <c r="K394" s="735"/>
      <c r="L394" s="735"/>
      <c r="M394" s="733">
        <f>+G394/12*3</f>
        <v>0</v>
      </c>
      <c r="N394" s="733">
        <f>+G394/12*6</f>
        <v>0</v>
      </c>
      <c r="O394" s="733">
        <f>+G394/12*9</f>
        <v>0</v>
      </c>
    </row>
    <row r="395" spans="1:15" ht="27.95" customHeight="1">
      <c r="A395" s="2208"/>
      <c r="B395" s="2211"/>
      <c r="C395" s="533"/>
      <c r="D395" s="263" t="s">
        <v>274</v>
      </c>
      <c r="E395" s="902"/>
      <c r="F395" s="902"/>
      <c r="G395" s="735"/>
      <c r="H395" s="735"/>
      <c r="I395" s="735"/>
      <c r="J395" s="902"/>
      <c r="K395" s="902"/>
      <c r="L395" s="902"/>
      <c r="M395" s="733"/>
    </row>
    <row r="396" spans="1:15" ht="14.25">
      <c r="A396" s="2208"/>
      <c r="B396" s="2211"/>
      <c r="C396" s="533"/>
      <c r="D396" s="263" t="s">
        <v>275</v>
      </c>
      <c r="E396" s="902">
        <v>54</v>
      </c>
      <c r="F396" s="735">
        <v>97.8</v>
      </c>
      <c r="G396" s="735">
        <v>75.899999999999991</v>
      </c>
      <c r="H396" s="735"/>
      <c r="I396" s="735"/>
      <c r="J396" s="902"/>
      <c r="K396" s="735">
        <v>75.899999999999991</v>
      </c>
      <c r="L396" s="735">
        <v>75.899999999999991</v>
      </c>
      <c r="N396" s="936"/>
    </row>
    <row r="397" spans="1:15" ht="31.5" customHeight="1">
      <c r="A397" s="2208"/>
      <c r="B397" s="2211"/>
      <c r="C397" s="536" t="s">
        <v>420</v>
      </c>
      <c r="D397" s="511" t="s">
        <v>443</v>
      </c>
      <c r="E397" s="902"/>
      <c r="F397" s="902"/>
      <c r="G397" s="735"/>
      <c r="H397" s="735">
        <f t="shared" si="59"/>
        <v>0</v>
      </c>
      <c r="I397" s="735">
        <f t="shared" si="60"/>
        <v>0</v>
      </c>
      <c r="J397" s="902"/>
      <c r="K397" s="902"/>
      <c r="L397" s="902"/>
      <c r="N397" s="936"/>
    </row>
    <row r="398" spans="1:15" s="273" customFormat="1" ht="14.25">
      <c r="A398" s="2208"/>
      <c r="B398" s="2211"/>
      <c r="C398" s="533">
        <v>4861</v>
      </c>
      <c r="D398" s="264" t="s">
        <v>70</v>
      </c>
      <c r="E398" s="902"/>
      <c r="F398" s="902"/>
      <c r="G398" s="735"/>
      <c r="H398" s="735">
        <f t="shared" si="59"/>
        <v>0</v>
      </c>
      <c r="I398" s="735">
        <f t="shared" si="60"/>
        <v>0</v>
      </c>
      <c r="J398" s="902"/>
      <c r="K398" s="902"/>
      <c r="L398" s="902"/>
      <c r="M398" s="887"/>
      <c r="N398" s="884"/>
      <c r="O398" s="936"/>
    </row>
    <row r="399" spans="1:15" ht="14.25">
      <c r="A399" s="2209"/>
      <c r="B399" s="2212"/>
      <c r="C399" s="533">
        <v>4891</v>
      </c>
      <c r="D399" s="264" t="s">
        <v>71</v>
      </c>
      <c r="E399" s="735"/>
      <c r="F399" s="735"/>
      <c r="G399" s="735"/>
      <c r="H399" s="735">
        <f t="shared" si="59"/>
        <v>0</v>
      </c>
      <c r="I399" s="735">
        <f t="shared" si="60"/>
        <v>0</v>
      </c>
      <c r="J399" s="735"/>
      <c r="K399" s="735"/>
      <c r="L399" s="735"/>
      <c r="M399" s="937"/>
    </row>
    <row r="400" spans="1:15" s="27" customFormat="1" ht="28.5">
      <c r="A400" s="2196" t="s">
        <v>436</v>
      </c>
      <c r="B400" s="2196"/>
      <c r="C400" s="274"/>
      <c r="D400" s="36" t="s">
        <v>73</v>
      </c>
      <c r="E400" s="903">
        <f>SUM(E402:E409)</f>
        <v>0</v>
      </c>
      <c r="F400" s="903">
        <f>SUM(F402:F409)</f>
        <v>0</v>
      </c>
      <c r="G400" s="903">
        <f>SUM(G402:G409)</f>
        <v>0</v>
      </c>
      <c r="H400" s="903">
        <f t="shared" si="59"/>
        <v>0</v>
      </c>
      <c r="I400" s="903">
        <f>+I406+I407+I408+I409</f>
        <v>0</v>
      </c>
      <c r="J400" s="903"/>
      <c r="K400" s="903">
        <f>SUM(K402:K409)</f>
        <v>0</v>
      </c>
      <c r="L400" s="903">
        <f>SUM(L402:L409)</f>
        <v>0</v>
      </c>
      <c r="M400" s="938"/>
      <c r="N400" s="938"/>
      <c r="O400" s="938"/>
    </row>
    <row r="401" spans="1:15" s="20" customFormat="1" ht="23.25" customHeight="1">
      <c r="A401" s="614" t="s">
        <v>437</v>
      </c>
      <c r="B401" s="1131" t="s">
        <v>438</v>
      </c>
      <c r="C401" s="275"/>
      <c r="D401" s="17" t="s">
        <v>72</v>
      </c>
      <c r="E401" s="904"/>
      <c r="F401" s="904"/>
      <c r="G401" s="904"/>
      <c r="H401" s="904">
        <f t="shared" si="59"/>
        <v>0</v>
      </c>
      <c r="I401" s="404">
        <f t="shared" ref="I401:I414" si="61">G401-E401</f>
        <v>0</v>
      </c>
      <c r="J401" s="904"/>
      <c r="K401" s="904"/>
      <c r="L401" s="904"/>
      <c r="M401" s="939"/>
      <c r="N401" s="939"/>
      <c r="O401" s="939"/>
    </row>
    <row r="402" spans="1:15" s="20" customFormat="1" ht="28.5">
      <c r="A402" s="2204">
        <v>1080</v>
      </c>
      <c r="B402" s="2204">
        <v>11004</v>
      </c>
      <c r="C402" s="275">
        <v>5111</v>
      </c>
      <c r="D402" s="18" t="s">
        <v>660</v>
      </c>
      <c r="E402" s="904"/>
      <c r="F402" s="904"/>
      <c r="G402" s="904"/>
      <c r="H402" s="404">
        <f t="shared" si="59"/>
        <v>0</v>
      </c>
      <c r="I402" s="404">
        <f t="shared" si="61"/>
        <v>0</v>
      </c>
      <c r="J402" s="904"/>
      <c r="K402" s="904"/>
      <c r="L402" s="904"/>
      <c r="M402" s="939"/>
      <c r="N402" s="939"/>
      <c r="O402" s="939"/>
    </row>
    <row r="403" spans="1:15" s="20" customFormat="1" ht="28.5">
      <c r="A403" s="2205"/>
      <c r="B403" s="2205"/>
      <c r="C403" s="275">
        <v>5112</v>
      </c>
      <c r="D403" s="18" t="s">
        <v>661</v>
      </c>
      <c r="E403" s="904"/>
      <c r="F403" s="904"/>
      <c r="G403" s="904"/>
      <c r="H403" s="404">
        <f t="shared" si="59"/>
        <v>0</v>
      </c>
      <c r="I403" s="404">
        <f t="shared" si="61"/>
        <v>0</v>
      </c>
      <c r="J403" s="904"/>
      <c r="K403" s="904"/>
      <c r="L403" s="904"/>
      <c r="M403" s="939"/>
      <c r="N403" s="939"/>
      <c r="O403" s="939"/>
    </row>
    <row r="404" spans="1:15" s="20" customFormat="1" ht="13.5" customHeight="1">
      <c r="A404" s="2205"/>
      <c r="B404" s="2205"/>
      <c r="C404" s="275" t="s">
        <v>662</v>
      </c>
      <c r="D404" s="18" t="s">
        <v>637</v>
      </c>
      <c r="E404" s="904"/>
      <c r="F404" s="904"/>
      <c r="G404" s="904"/>
      <c r="H404" s="404">
        <f t="shared" si="59"/>
        <v>0</v>
      </c>
      <c r="I404" s="404">
        <f t="shared" si="61"/>
        <v>0</v>
      </c>
      <c r="J404" s="904"/>
      <c r="K404" s="904"/>
      <c r="L404" s="904"/>
      <c r="M404" s="939"/>
      <c r="N404" s="939"/>
      <c r="O404" s="939"/>
    </row>
    <row r="405" spans="1:15" s="20" customFormat="1" ht="14.25">
      <c r="A405" s="2205"/>
      <c r="B405" s="2205"/>
      <c r="C405" s="275">
        <v>5121</v>
      </c>
      <c r="D405" s="262" t="s">
        <v>74</v>
      </c>
      <c r="E405" s="904"/>
      <c r="F405" s="904"/>
      <c r="G405" s="904"/>
      <c r="H405" s="404">
        <f t="shared" si="59"/>
        <v>0</v>
      </c>
      <c r="I405" s="404">
        <f t="shared" si="61"/>
        <v>0</v>
      </c>
      <c r="J405" s="904"/>
      <c r="K405" s="904"/>
      <c r="L405" s="904"/>
      <c r="M405" s="939"/>
      <c r="N405" s="939"/>
      <c r="O405" s="939"/>
    </row>
    <row r="406" spans="1:15" s="33" customFormat="1" ht="15.75" customHeight="1">
      <c r="A406" s="2205"/>
      <c r="B406" s="2205"/>
      <c r="C406" s="249">
        <v>5122</v>
      </c>
      <c r="D406" s="21" t="s">
        <v>75</v>
      </c>
      <c r="E406" s="905"/>
      <c r="F406" s="905"/>
      <c r="G406" s="404"/>
      <c r="H406" s="404">
        <f t="shared" si="59"/>
        <v>0</v>
      </c>
      <c r="I406" s="404">
        <f t="shared" si="61"/>
        <v>0</v>
      </c>
      <c r="J406" s="905"/>
      <c r="K406" s="404"/>
      <c r="L406" s="404"/>
      <c r="M406" s="940"/>
      <c r="N406" s="940"/>
      <c r="O406" s="940"/>
    </row>
    <row r="407" spans="1:15" s="33" customFormat="1" ht="15.75" customHeight="1">
      <c r="A407" s="2205"/>
      <c r="B407" s="2205"/>
      <c r="C407" s="249">
        <v>5129</v>
      </c>
      <c r="D407" s="21" t="s">
        <v>76</v>
      </c>
      <c r="E407" s="905"/>
      <c r="F407" s="905"/>
      <c r="G407" s="404"/>
      <c r="H407" s="404">
        <f t="shared" si="59"/>
        <v>0</v>
      </c>
      <c r="I407" s="404">
        <f t="shared" si="61"/>
        <v>0</v>
      </c>
      <c r="J407" s="905"/>
      <c r="K407" s="404"/>
      <c r="L407" s="404"/>
      <c r="M407" s="940"/>
      <c r="N407" s="940"/>
      <c r="O407" s="940"/>
    </row>
    <row r="408" spans="1:15" s="33" customFormat="1" ht="14.25">
      <c r="A408" s="2205"/>
      <c r="B408" s="2205"/>
      <c r="C408" s="249">
        <v>5132</v>
      </c>
      <c r="D408" s="21" t="s">
        <v>77</v>
      </c>
      <c r="E408" s="905"/>
      <c r="F408" s="905"/>
      <c r="G408" s="404"/>
      <c r="H408" s="404">
        <f t="shared" si="59"/>
        <v>0</v>
      </c>
      <c r="I408" s="404">
        <f t="shared" si="61"/>
        <v>0</v>
      </c>
      <c r="J408" s="905"/>
      <c r="K408" s="404"/>
      <c r="L408" s="404"/>
      <c r="M408" s="940"/>
      <c r="N408" s="940"/>
      <c r="O408" s="940"/>
    </row>
    <row r="409" spans="1:15" s="33" customFormat="1" ht="15.75" customHeight="1">
      <c r="A409" s="2206"/>
      <c r="B409" s="2206"/>
      <c r="C409" s="249" t="s">
        <v>663</v>
      </c>
      <c r="D409" s="21" t="s">
        <v>664</v>
      </c>
      <c r="E409" s="905"/>
      <c r="F409" s="905"/>
      <c r="G409" s="404"/>
      <c r="H409" s="404">
        <f t="shared" si="59"/>
        <v>0</v>
      </c>
      <c r="I409" s="404">
        <f t="shared" si="61"/>
        <v>0</v>
      </c>
      <c r="J409" s="905"/>
      <c r="K409" s="404"/>
      <c r="L409" s="404"/>
      <c r="M409" s="940"/>
      <c r="N409" s="940"/>
      <c r="O409" s="940"/>
    </row>
    <row r="410" spans="1:15" s="171" customFormat="1" ht="14.25" customHeight="1">
      <c r="A410" s="2207" t="s">
        <v>636</v>
      </c>
      <c r="B410" s="2210" t="s">
        <v>5800</v>
      </c>
      <c r="C410" s="527"/>
      <c r="D410" s="262" t="s">
        <v>278</v>
      </c>
      <c r="E410" s="906">
        <v>68</v>
      </c>
      <c r="F410" s="906">
        <v>68</v>
      </c>
      <c r="G410" s="906">
        <v>68</v>
      </c>
      <c r="H410" s="906">
        <f>+G410-F410</f>
        <v>0</v>
      </c>
      <c r="I410" s="906">
        <f t="shared" si="61"/>
        <v>0</v>
      </c>
      <c r="J410" s="906"/>
      <c r="K410" s="906">
        <v>68</v>
      </c>
      <c r="L410" s="906">
        <v>68</v>
      </c>
      <c r="M410" s="738"/>
      <c r="N410" s="738"/>
      <c r="O410" s="738"/>
    </row>
    <row r="411" spans="1:15" s="171" customFormat="1" ht="13.5" customHeight="1">
      <c r="A411" s="2208"/>
      <c r="B411" s="2211"/>
      <c r="C411" s="528"/>
      <c r="D411" s="263"/>
      <c r="E411" s="907"/>
      <c r="F411" s="907"/>
      <c r="G411" s="907"/>
      <c r="H411" s="907">
        <f>+G411-F411</f>
        <v>0</v>
      </c>
      <c r="I411" s="907">
        <f t="shared" si="61"/>
        <v>0</v>
      </c>
      <c r="J411" s="907"/>
      <c r="K411" s="907"/>
      <c r="L411" s="907"/>
      <c r="M411" s="738"/>
      <c r="N411" s="738"/>
      <c r="O411" s="738"/>
    </row>
    <row r="412" spans="1:15" s="171" customFormat="1" ht="14.25" customHeight="1">
      <c r="A412" s="2208"/>
      <c r="B412" s="2211"/>
      <c r="C412" s="528"/>
      <c r="D412" s="264" t="s">
        <v>32</v>
      </c>
      <c r="E412" s="907">
        <v>1</v>
      </c>
      <c r="F412" s="907"/>
      <c r="G412" s="907"/>
      <c r="H412" s="907"/>
      <c r="I412" s="907"/>
      <c r="J412" s="907"/>
      <c r="K412" s="907"/>
      <c r="L412" s="907"/>
      <c r="M412" s="738"/>
      <c r="N412" s="738"/>
      <c r="O412" s="738"/>
    </row>
    <row r="413" spans="1:15" s="257" customFormat="1" ht="14.25" customHeight="1">
      <c r="A413" s="2208"/>
      <c r="B413" s="2211"/>
      <c r="C413" s="528"/>
      <c r="D413" s="263"/>
      <c r="E413" s="736"/>
      <c r="F413" s="736"/>
      <c r="G413" s="736"/>
      <c r="H413" s="736">
        <f>+G413-F413</f>
        <v>0</v>
      </c>
      <c r="I413" s="736">
        <f t="shared" si="61"/>
        <v>0</v>
      </c>
      <c r="J413" s="736"/>
      <c r="K413" s="736"/>
      <c r="L413" s="736"/>
      <c r="M413" s="934"/>
      <c r="N413" s="934"/>
      <c r="O413" s="934"/>
    </row>
    <row r="414" spans="1:15" s="256" customFormat="1" ht="14.25" customHeight="1">
      <c r="A414" s="2208"/>
      <c r="B414" s="2211"/>
      <c r="C414" s="529"/>
      <c r="D414" s="272" t="s">
        <v>33</v>
      </c>
      <c r="E414" s="898">
        <f>+E416+E480</f>
        <v>524395.30000000005</v>
      </c>
      <c r="F414" s="898">
        <f>+F416+F480</f>
        <v>468459.3</v>
      </c>
      <c r="G414" s="898">
        <f>+G416+G480</f>
        <v>521896.8</v>
      </c>
      <c r="H414" s="898">
        <f>+G414-F414</f>
        <v>53437.5</v>
      </c>
      <c r="I414" s="898">
        <f t="shared" si="61"/>
        <v>-2498.5000000000582</v>
      </c>
      <c r="J414" s="898"/>
      <c r="K414" s="898">
        <f>+K416+K480</f>
        <v>511834.7</v>
      </c>
      <c r="L414" s="898">
        <f>+L416+L480</f>
        <v>515548.10000000003</v>
      </c>
      <c r="M414" s="926">
        <f>SUM(M420:M474)</f>
        <v>90143.15</v>
      </c>
      <c r="N414" s="926">
        <f>SUM(N420:N474)</f>
        <v>220164.99999999997</v>
      </c>
      <c r="O414" s="926">
        <f>SUM(O420:O474)</f>
        <v>350186.85</v>
      </c>
    </row>
    <row r="415" spans="1:15" s="256" customFormat="1" ht="14.25" customHeight="1">
      <c r="A415" s="2208"/>
      <c r="B415" s="2211"/>
      <c r="C415" s="530"/>
      <c r="D415" s="17" t="s">
        <v>388</v>
      </c>
      <c r="E415" s="736"/>
      <c r="F415" s="736"/>
      <c r="G415" s="736"/>
      <c r="H415" s="898"/>
      <c r="I415" s="898"/>
      <c r="J415" s="736"/>
      <c r="K415" s="736"/>
      <c r="L415" s="736"/>
      <c r="M415" s="926"/>
      <c r="N415" s="926"/>
      <c r="O415" s="926"/>
    </row>
    <row r="416" spans="1:15" s="256" customFormat="1" ht="14.25" customHeight="1">
      <c r="A416" s="2208"/>
      <c r="B416" s="2211"/>
      <c r="C416" s="531"/>
      <c r="D416" s="265" t="s">
        <v>36</v>
      </c>
      <c r="E416" s="898">
        <f>E418+SUM(E424:E479)-E424-E429-E437-E451-E455-E472</f>
        <v>524395.30000000005</v>
      </c>
      <c r="F416" s="898">
        <f>F418+SUM(F424:F479)-F424-F429-F437-F451-F455-F472</f>
        <v>468459.3</v>
      </c>
      <c r="G416" s="898">
        <f>G418+SUM(G424:G479)-G424-G429-G437-G451-G455-G472</f>
        <v>521896.8</v>
      </c>
      <c r="H416" s="898">
        <f>+G416-F416</f>
        <v>53437.5</v>
      </c>
      <c r="I416" s="898">
        <f t="shared" ref="I416:I447" si="62">G416-E416</f>
        <v>-2498.5000000000582</v>
      </c>
      <c r="J416" s="898"/>
      <c r="K416" s="898">
        <f>K418+SUM(K424:K479)-K424-K429-K437-K451-K455-K472</f>
        <v>511834.7</v>
      </c>
      <c r="L416" s="898">
        <f>L418+SUM(L424:L479)-L424-L429-L437-L451-L455-L472</f>
        <v>515548.10000000003</v>
      </c>
      <c r="M416" s="926"/>
      <c r="N416" s="926"/>
      <c r="O416" s="926"/>
    </row>
    <row r="417" spans="1:15" s="256" customFormat="1" ht="13.5" customHeight="1">
      <c r="A417" s="2208"/>
      <c r="B417" s="2211"/>
      <c r="C417" s="527"/>
      <c r="D417" s="263" t="s">
        <v>72</v>
      </c>
      <c r="E417" s="737"/>
      <c r="F417" s="737"/>
      <c r="G417" s="736"/>
      <c r="H417" s="736">
        <f t="shared" ref="H417:H489" si="63">+G417-F417</f>
        <v>0</v>
      </c>
      <c r="I417" s="737">
        <f t="shared" si="62"/>
        <v>0</v>
      </c>
      <c r="J417" s="737"/>
      <c r="K417" s="737"/>
      <c r="L417" s="737"/>
      <c r="M417" s="926"/>
      <c r="N417" s="926"/>
      <c r="O417" s="926"/>
    </row>
    <row r="418" spans="1:15" s="256" customFormat="1" ht="14.25" customHeight="1">
      <c r="A418" s="2208"/>
      <c r="B418" s="2211"/>
      <c r="C418" s="532"/>
      <c r="D418" s="483" t="s">
        <v>470</v>
      </c>
      <c r="E418" s="899">
        <f>SUM(E420:E422)</f>
        <v>486055.78</v>
      </c>
      <c r="F418" s="899">
        <f>SUM(F420:F422)</f>
        <v>445095.5</v>
      </c>
      <c r="G418" s="899">
        <f>SUM(G420:G422)</f>
        <v>478544.39999999997</v>
      </c>
      <c r="H418" s="899">
        <f t="shared" si="63"/>
        <v>33448.899999999965</v>
      </c>
      <c r="I418" s="899">
        <f t="shared" si="62"/>
        <v>-7511.3800000000629</v>
      </c>
      <c r="J418" s="899"/>
      <c r="K418" s="899">
        <f>SUM(K420:K422)</f>
        <v>468482.3</v>
      </c>
      <c r="L418" s="899">
        <f>SUM(L420:L422)</f>
        <v>472195.7</v>
      </c>
      <c r="M418" s="926">
        <f>+G418/G410/12</f>
        <v>586.45147058823522</v>
      </c>
      <c r="N418" s="926"/>
      <c r="O418" s="926"/>
    </row>
    <row r="419" spans="1:15" s="256" customFormat="1">
      <c r="A419" s="2208"/>
      <c r="B419" s="2211"/>
      <c r="C419" s="527"/>
      <c r="D419" s="263" t="s">
        <v>72</v>
      </c>
      <c r="E419" s="737"/>
      <c r="F419" s="737"/>
      <c r="G419" s="736"/>
      <c r="H419" s="736">
        <f t="shared" si="63"/>
        <v>0</v>
      </c>
      <c r="I419" s="737">
        <f t="shared" si="62"/>
        <v>0</v>
      </c>
      <c r="J419" s="737"/>
      <c r="K419" s="737"/>
      <c r="L419" s="737"/>
      <c r="M419" s="926"/>
      <c r="N419" s="926"/>
      <c r="O419" s="926"/>
    </row>
    <row r="420" spans="1:15" s="256" customFormat="1" ht="28.5">
      <c r="A420" s="2208"/>
      <c r="B420" s="2211"/>
      <c r="C420" s="533" t="s">
        <v>270</v>
      </c>
      <c r="D420" s="266" t="s">
        <v>37</v>
      </c>
      <c r="E420" s="737">
        <v>459714.88</v>
      </c>
      <c r="F420" s="737">
        <v>419761.4</v>
      </c>
      <c r="G420" s="737">
        <v>453207.6</v>
      </c>
      <c r="H420" s="737"/>
      <c r="I420" s="737"/>
      <c r="J420" s="737"/>
      <c r="K420" s="737">
        <v>442976</v>
      </c>
      <c r="L420" s="737">
        <v>446445.4</v>
      </c>
      <c r="M420" s="926">
        <f>+G420/12*2</f>
        <v>75534.599999999991</v>
      </c>
      <c r="N420" s="926">
        <f>+G420/12*5</f>
        <v>188836.49999999997</v>
      </c>
      <c r="O420" s="926">
        <f>+G420/12*8</f>
        <v>302138.39999999997</v>
      </c>
    </row>
    <row r="421" spans="1:15" s="258" customFormat="1" ht="28.5">
      <c r="A421" s="2208"/>
      <c r="B421" s="2211"/>
      <c r="C421" s="533" t="s">
        <v>271</v>
      </c>
      <c r="D421" s="267" t="s">
        <v>38</v>
      </c>
      <c r="E421" s="737">
        <v>17572</v>
      </c>
      <c r="F421" s="737">
        <v>16416.3</v>
      </c>
      <c r="G421" s="737">
        <v>16716.8</v>
      </c>
      <c r="H421" s="737"/>
      <c r="I421" s="737"/>
      <c r="J421" s="737"/>
      <c r="K421" s="737">
        <v>16795.5</v>
      </c>
      <c r="L421" s="737">
        <v>16933.5</v>
      </c>
      <c r="M421" s="926">
        <f>+G421/12*2</f>
        <v>2786.1333333333332</v>
      </c>
      <c r="N421" s="926">
        <f>+G421/12*5</f>
        <v>6965.333333333333</v>
      </c>
      <c r="O421" s="926">
        <f>+G421/12*8</f>
        <v>11144.533333333333</v>
      </c>
    </row>
    <row r="422" spans="1:15" s="258" customFormat="1" ht="42.75">
      <c r="A422" s="2208"/>
      <c r="B422" s="2211"/>
      <c r="C422" s="533" t="s">
        <v>272</v>
      </c>
      <c r="D422" s="267" t="s">
        <v>39</v>
      </c>
      <c r="E422" s="737">
        <v>8768.9</v>
      </c>
      <c r="F422" s="737">
        <v>8917.7999999999993</v>
      </c>
      <c r="G422" s="737">
        <v>8620</v>
      </c>
      <c r="H422" s="737"/>
      <c r="I422" s="737"/>
      <c r="J422" s="737"/>
      <c r="K422" s="737">
        <v>8710.7999999999993</v>
      </c>
      <c r="L422" s="737">
        <v>8816.7999999999993</v>
      </c>
      <c r="M422" s="926">
        <f>+G422/12*2</f>
        <v>1436.6666666666667</v>
      </c>
      <c r="N422" s="926">
        <f>+G422/12*5</f>
        <v>3591.666666666667</v>
      </c>
      <c r="O422" s="926">
        <f>+G422/12*8</f>
        <v>5746.666666666667</v>
      </c>
    </row>
    <row r="423" spans="1:15" s="258" customFormat="1" ht="14.25">
      <c r="A423" s="2208"/>
      <c r="B423" s="2211"/>
      <c r="C423" s="534"/>
      <c r="D423" s="484"/>
      <c r="E423" s="739"/>
      <c r="F423" s="739"/>
      <c r="G423" s="739"/>
      <c r="H423" s="739">
        <f t="shared" si="63"/>
        <v>0</v>
      </c>
      <c r="I423" s="739">
        <f t="shared" si="62"/>
        <v>0</v>
      </c>
      <c r="J423" s="739"/>
      <c r="K423" s="739"/>
      <c r="L423" s="739"/>
      <c r="M423" s="733"/>
      <c r="N423" s="733"/>
      <c r="O423" s="733"/>
    </row>
    <row r="424" spans="1:15" s="258" customFormat="1" ht="14.25">
      <c r="A424" s="2208"/>
      <c r="B424" s="2211"/>
      <c r="C424" s="535">
        <v>4212</v>
      </c>
      <c r="D424" s="483" t="s">
        <v>40</v>
      </c>
      <c r="E424" s="899">
        <f>E426+E427+E428</f>
        <v>0</v>
      </c>
      <c r="F424" s="899">
        <f>F426+F427+F428</f>
        <v>0</v>
      </c>
      <c r="G424" s="899">
        <f>G426+G427+G428</f>
        <v>0</v>
      </c>
      <c r="H424" s="899">
        <f t="shared" si="63"/>
        <v>0</v>
      </c>
      <c r="I424" s="899">
        <f t="shared" si="62"/>
        <v>0</v>
      </c>
      <c r="J424" s="899"/>
      <c r="K424" s="899">
        <f>K426+K427+K428</f>
        <v>0</v>
      </c>
      <c r="L424" s="899">
        <f>L426+L427+L428</f>
        <v>0</v>
      </c>
      <c r="M424" s="733"/>
      <c r="N424" s="733"/>
      <c r="O424" s="733"/>
    </row>
    <row r="425" spans="1:15" s="258" customFormat="1">
      <c r="A425" s="2208"/>
      <c r="B425" s="2211"/>
      <c r="C425" s="533"/>
      <c r="D425" s="263" t="s">
        <v>72</v>
      </c>
      <c r="E425" s="735"/>
      <c r="F425" s="735"/>
      <c r="G425" s="735"/>
      <c r="H425" s="735">
        <f t="shared" si="63"/>
        <v>0</v>
      </c>
      <c r="I425" s="735">
        <f t="shared" si="62"/>
        <v>0</v>
      </c>
      <c r="J425" s="735"/>
      <c r="K425" s="735"/>
      <c r="L425" s="735"/>
      <c r="M425" s="733"/>
      <c r="N425" s="733"/>
      <c r="O425" s="733"/>
    </row>
    <row r="426" spans="1:15" s="258" customFormat="1">
      <c r="A426" s="2208"/>
      <c r="B426" s="2211"/>
      <c r="C426" s="533"/>
      <c r="D426" s="263" t="s">
        <v>40</v>
      </c>
      <c r="E426" s="735"/>
      <c r="F426" s="735"/>
      <c r="G426" s="735"/>
      <c r="H426" s="735">
        <f t="shared" si="63"/>
        <v>0</v>
      </c>
      <c r="I426" s="735">
        <f t="shared" si="62"/>
        <v>0</v>
      </c>
      <c r="J426" s="735"/>
      <c r="K426" s="735"/>
      <c r="L426" s="735"/>
      <c r="M426" s="733"/>
      <c r="N426" s="733"/>
      <c r="O426" s="733"/>
    </row>
    <row r="427" spans="1:15" s="258" customFormat="1" ht="27">
      <c r="A427" s="2208"/>
      <c r="B427" s="2211"/>
      <c r="C427" s="533"/>
      <c r="D427" s="263" t="s">
        <v>279</v>
      </c>
      <c r="E427" s="735"/>
      <c r="F427" s="735"/>
      <c r="G427" s="735"/>
      <c r="H427" s="735">
        <f t="shared" si="63"/>
        <v>0</v>
      </c>
      <c r="I427" s="735">
        <f t="shared" si="62"/>
        <v>0</v>
      </c>
      <c r="J427" s="735"/>
      <c r="K427" s="735"/>
      <c r="L427" s="735"/>
      <c r="M427" s="733"/>
      <c r="N427" s="733"/>
      <c r="O427" s="733"/>
    </row>
    <row r="428" spans="1:15" s="258" customFormat="1">
      <c r="A428" s="2208"/>
      <c r="B428" s="2211"/>
      <c r="C428" s="533"/>
      <c r="D428" s="263" t="s">
        <v>390</v>
      </c>
      <c r="E428" s="735"/>
      <c r="F428" s="735"/>
      <c r="G428" s="735"/>
      <c r="H428" s="735">
        <f t="shared" si="63"/>
        <v>0</v>
      </c>
      <c r="I428" s="735">
        <f t="shared" si="62"/>
        <v>0</v>
      </c>
      <c r="J428" s="735"/>
      <c r="K428" s="735"/>
      <c r="L428" s="735"/>
      <c r="M428" s="733"/>
      <c r="N428" s="733"/>
      <c r="O428" s="733"/>
    </row>
    <row r="429" spans="1:15" s="258" customFormat="1" ht="14.25">
      <c r="A429" s="2208"/>
      <c r="B429" s="2211"/>
      <c r="C429" s="535">
        <v>4213</v>
      </c>
      <c r="D429" s="483" t="s">
        <v>41</v>
      </c>
      <c r="E429" s="899">
        <f>E431+E432</f>
        <v>0</v>
      </c>
      <c r="F429" s="899">
        <f>F431+F432</f>
        <v>0</v>
      </c>
      <c r="G429" s="899">
        <f>G431+G432</f>
        <v>0</v>
      </c>
      <c r="H429" s="899">
        <f t="shared" si="63"/>
        <v>0</v>
      </c>
      <c r="I429" s="899">
        <f t="shared" si="62"/>
        <v>0</v>
      </c>
      <c r="J429" s="899"/>
      <c r="K429" s="899">
        <f>K431+K432</f>
        <v>0</v>
      </c>
      <c r="L429" s="899">
        <f>L431+L432</f>
        <v>0</v>
      </c>
      <c r="M429" s="733"/>
      <c r="N429" s="733"/>
      <c r="O429" s="733"/>
    </row>
    <row r="430" spans="1:15" s="258" customFormat="1">
      <c r="A430" s="2208"/>
      <c r="B430" s="2211"/>
      <c r="C430" s="533"/>
      <c r="D430" s="263" t="s">
        <v>72</v>
      </c>
      <c r="E430" s="735"/>
      <c r="F430" s="735"/>
      <c r="G430" s="735"/>
      <c r="H430" s="735">
        <f t="shared" si="63"/>
        <v>0</v>
      </c>
      <c r="I430" s="735">
        <f t="shared" si="62"/>
        <v>0</v>
      </c>
      <c r="J430" s="735"/>
      <c r="K430" s="735"/>
      <c r="L430" s="735"/>
      <c r="M430" s="733"/>
      <c r="N430" s="733"/>
      <c r="O430" s="733"/>
    </row>
    <row r="431" spans="1:15" s="258" customFormat="1" ht="27">
      <c r="A431" s="2208"/>
      <c r="B431" s="2211"/>
      <c r="C431" s="533"/>
      <c r="D431" s="269" t="s">
        <v>42</v>
      </c>
      <c r="E431" s="735"/>
      <c r="F431" s="735"/>
      <c r="G431" s="735"/>
      <c r="H431" s="735">
        <f t="shared" si="63"/>
        <v>0</v>
      </c>
      <c r="I431" s="735">
        <f t="shared" si="62"/>
        <v>0</v>
      </c>
      <c r="J431" s="735"/>
      <c r="K431" s="735"/>
      <c r="L431" s="735"/>
      <c r="M431" s="733"/>
      <c r="N431" s="733"/>
      <c r="O431" s="733"/>
    </row>
    <row r="432" spans="1:15" s="258" customFormat="1" ht="27">
      <c r="A432" s="2208"/>
      <c r="B432" s="2211"/>
      <c r="C432" s="533"/>
      <c r="D432" s="269" t="s">
        <v>273</v>
      </c>
      <c r="E432" s="735"/>
      <c r="F432" s="735"/>
      <c r="G432" s="735"/>
      <c r="H432" s="735">
        <f t="shared" si="63"/>
        <v>0</v>
      </c>
      <c r="I432" s="735">
        <f t="shared" si="62"/>
        <v>0</v>
      </c>
      <c r="J432" s="735"/>
      <c r="K432" s="735"/>
      <c r="L432" s="735"/>
      <c r="M432" s="733"/>
      <c r="N432" s="733"/>
      <c r="O432" s="733"/>
    </row>
    <row r="433" spans="1:15" s="258" customFormat="1" ht="14.25">
      <c r="A433" s="2208"/>
      <c r="B433" s="2211"/>
      <c r="C433" s="533">
        <v>4214</v>
      </c>
      <c r="D433" s="268" t="s">
        <v>43</v>
      </c>
      <c r="E433" s="735">
        <v>38332.82</v>
      </c>
      <c r="F433" s="735">
        <v>21522.6</v>
      </c>
      <c r="G433" s="735">
        <v>41543</v>
      </c>
      <c r="H433" s="735"/>
      <c r="I433" s="735"/>
      <c r="J433" s="735"/>
      <c r="K433" s="735">
        <v>41543</v>
      </c>
      <c r="L433" s="735">
        <v>41543</v>
      </c>
      <c r="M433" s="733">
        <f>+G433/12*3</f>
        <v>10385.75</v>
      </c>
      <c r="N433" s="733">
        <f>+G433/12*6</f>
        <v>20771.5</v>
      </c>
      <c r="O433" s="733">
        <f>+G433/12*9</f>
        <v>31157.25</v>
      </c>
    </row>
    <row r="434" spans="1:15" s="256" customFormat="1" ht="23.25" customHeight="1">
      <c r="A434" s="2208"/>
      <c r="B434" s="2211"/>
      <c r="C434" s="533">
        <v>4215</v>
      </c>
      <c r="D434" s="268" t="s">
        <v>44</v>
      </c>
      <c r="E434" s="735"/>
      <c r="F434" s="735"/>
      <c r="G434" s="735"/>
      <c r="H434" s="735">
        <f t="shared" si="63"/>
        <v>0</v>
      </c>
      <c r="I434" s="735">
        <f t="shared" si="62"/>
        <v>0</v>
      </c>
      <c r="J434" s="735"/>
      <c r="K434" s="735"/>
      <c r="L434" s="735"/>
      <c r="M434" s="926"/>
      <c r="N434" s="738"/>
      <c r="O434" s="926"/>
    </row>
    <row r="435" spans="1:15" s="171" customFormat="1" ht="28.5">
      <c r="A435" s="2208"/>
      <c r="B435" s="2211"/>
      <c r="C435" s="533">
        <v>4216</v>
      </c>
      <c r="D435" s="268" t="s">
        <v>45</v>
      </c>
      <c r="E435" s="735"/>
      <c r="F435" s="735"/>
      <c r="G435" s="735"/>
      <c r="H435" s="735">
        <f t="shared" si="63"/>
        <v>0</v>
      </c>
      <c r="I435" s="735">
        <f t="shared" si="62"/>
        <v>0</v>
      </c>
      <c r="J435" s="735"/>
      <c r="K435" s="735"/>
      <c r="L435" s="735"/>
      <c r="M435" s="738"/>
      <c r="N435" s="738"/>
      <c r="O435" s="738"/>
    </row>
    <row r="436" spans="1:15" s="171" customFormat="1" ht="14.25">
      <c r="A436" s="2208"/>
      <c r="B436" s="2211"/>
      <c r="C436" s="533">
        <v>4217</v>
      </c>
      <c r="D436" s="268" t="s">
        <v>46</v>
      </c>
      <c r="E436" s="735"/>
      <c r="F436" s="735"/>
      <c r="G436" s="735"/>
      <c r="H436" s="735">
        <f t="shared" si="63"/>
        <v>0</v>
      </c>
      <c r="I436" s="735">
        <f t="shared" si="62"/>
        <v>0</v>
      </c>
      <c r="J436" s="735"/>
      <c r="K436" s="735"/>
      <c r="L436" s="735"/>
      <c r="M436" s="738"/>
      <c r="N436" s="738"/>
      <c r="O436" s="738"/>
    </row>
    <row r="437" spans="1:15" s="171" customFormat="1" ht="28.5">
      <c r="A437" s="2208"/>
      <c r="B437" s="2211"/>
      <c r="C437" s="535"/>
      <c r="D437" s="483" t="s">
        <v>414</v>
      </c>
      <c r="E437" s="899">
        <f>E439+E440</f>
        <v>0</v>
      </c>
      <c r="F437" s="899">
        <f>F439+F440</f>
        <v>0</v>
      </c>
      <c r="G437" s="899">
        <f>G439+G440</f>
        <v>0</v>
      </c>
      <c r="H437" s="899">
        <f t="shared" si="63"/>
        <v>0</v>
      </c>
      <c r="I437" s="899">
        <f t="shared" si="62"/>
        <v>0</v>
      </c>
      <c r="J437" s="899"/>
      <c r="K437" s="899">
        <f>K439+K440</f>
        <v>0</v>
      </c>
      <c r="L437" s="899">
        <f>L439+L440</f>
        <v>0</v>
      </c>
      <c r="M437" s="738"/>
      <c r="N437" s="738"/>
      <c r="O437" s="738"/>
    </row>
    <row r="438" spans="1:15" s="171" customFormat="1">
      <c r="A438" s="2208"/>
      <c r="B438" s="2211"/>
      <c r="C438" s="533"/>
      <c r="D438" s="263" t="s">
        <v>72</v>
      </c>
      <c r="E438" s="736"/>
      <c r="F438" s="736"/>
      <c r="G438" s="736"/>
      <c r="H438" s="736">
        <f t="shared" si="63"/>
        <v>0</v>
      </c>
      <c r="I438" s="736">
        <f t="shared" si="62"/>
        <v>0</v>
      </c>
      <c r="J438" s="736"/>
      <c r="K438" s="736"/>
      <c r="L438" s="736"/>
      <c r="M438" s="738"/>
      <c r="N438" s="738"/>
      <c r="O438" s="738"/>
    </row>
    <row r="439" spans="1:15" s="171" customFormat="1">
      <c r="A439" s="2208"/>
      <c r="B439" s="2211"/>
      <c r="C439" s="533">
        <v>4221</v>
      </c>
      <c r="D439" s="263" t="s">
        <v>47</v>
      </c>
      <c r="E439" s="736"/>
      <c r="F439" s="736"/>
      <c r="G439" s="736"/>
      <c r="H439" s="736">
        <f t="shared" si="63"/>
        <v>0</v>
      </c>
      <c r="I439" s="736">
        <f t="shared" si="62"/>
        <v>0</v>
      </c>
      <c r="J439" s="736"/>
      <c r="K439" s="736"/>
      <c r="L439" s="736"/>
      <c r="M439" s="738"/>
      <c r="N439" s="738"/>
      <c r="O439" s="738"/>
    </row>
    <row r="440" spans="1:15" s="171" customFormat="1" ht="27">
      <c r="A440" s="2208"/>
      <c r="B440" s="2211"/>
      <c r="C440" s="533">
        <v>4222</v>
      </c>
      <c r="D440" s="263" t="s">
        <v>48</v>
      </c>
      <c r="E440" s="736"/>
      <c r="F440" s="736"/>
      <c r="G440" s="736"/>
      <c r="H440" s="736">
        <f t="shared" si="63"/>
        <v>0</v>
      </c>
      <c r="I440" s="736">
        <f t="shared" si="62"/>
        <v>0</v>
      </c>
      <c r="J440" s="736"/>
      <c r="K440" s="736"/>
      <c r="L440" s="736"/>
      <c r="M440" s="738"/>
      <c r="N440" s="733"/>
      <c r="O440" s="738"/>
    </row>
    <row r="441" spans="1:15" s="258" customFormat="1" ht="14.25">
      <c r="A441" s="2208"/>
      <c r="B441" s="2211"/>
      <c r="C441" s="533">
        <v>4231</v>
      </c>
      <c r="D441" s="264" t="s">
        <v>49</v>
      </c>
      <c r="E441" s="736">
        <v>6.7</v>
      </c>
      <c r="F441" s="736">
        <v>559.9</v>
      </c>
      <c r="G441" s="736">
        <v>559.9</v>
      </c>
      <c r="H441" s="736"/>
      <c r="I441" s="736"/>
      <c r="J441" s="736"/>
      <c r="K441" s="736">
        <v>559.9</v>
      </c>
      <c r="L441" s="736">
        <v>559.9</v>
      </c>
      <c r="M441" s="733"/>
      <c r="N441" s="733"/>
      <c r="O441" s="733"/>
    </row>
    <row r="442" spans="1:15" s="258" customFormat="1" ht="16.5">
      <c r="A442" s="2208"/>
      <c r="B442" s="2211"/>
      <c r="C442" s="533">
        <v>4232</v>
      </c>
      <c r="D442" s="264" t="s">
        <v>50</v>
      </c>
      <c r="E442" s="736"/>
      <c r="F442" s="736"/>
      <c r="G442" s="736"/>
      <c r="H442" s="736">
        <f t="shared" si="63"/>
        <v>0</v>
      </c>
      <c r="I442" s="736">
        <f t="shared" si="62"/>
        <v>0</v>
      </c>
      <c r="J442" s="900"/>
      <c r="K442" s="736"/>
      <c r="L442" s="736"/>
      <c r="M442" s="733"/>
      <c r="N442" s="733"/>
      <c r="O442" s="733"/>
    </row>
    <row r="443" spans="1:15" s="258" customFormat="1" ht="28.5">
      <c r="A443" s="2208"/>
      <c r="B443" s="2211"/>
      <c r="C443" s="533">
        <v>4233</v>
      </c>
      <c r="D443" s="264" t="s">
        <v>380</v>
      </c>
      <c r="E443" s="736"/>
      <c r="F443" s="736"/>
      <c r="G443" s="736"/>
      <c r="H443" s="736">
        <f t="shared" si="63"/>
        <v>0</v>
      </c>
      <c r="I443" s="736">
        <f t="shared" si="62"/>
        <v>0</v>
      </c>
      <c r="J443" s="900"/>
      <c r="K443" s="736"/>
      <c r="L443" s="736"/>
      <c r="M443" s="733"/>
      <c r="N443" s="733"/>
      <c r="O443" s="733"/>
    </row>
    <row r="444" spans="1:15" s="258" customFormat="1" ht="14.25">
      <c r="A444" s="2208"/>
      <c r="B444" s="2211"/>
      <c r="C444" s="533">
        <v>4234</v>
      </c>
      <c r="D444" s="264" t="s">
        <v>51</v>
      </c>
      <c r="E444" s="735"/>
      <c r="F444" s="735"/>
      <c r="G444" s="735"/>
      <c r="H444" s="735">
        <f t="shared" si="63"/>
        <v>0</v>
      </c>
      <c r="I444" s="735">
        <f t="shared" si="62"/>
        <v>0</v>
      </c>
      <c r="J444" s="735"/>
      <c r="K444" s="735"/>
      <c r="L444" s="735"/>
      <c r="M444" s="733"/>
      <c r="N444" s="926"/>
      <c r="O444" s="733"/>
    </row>
    <row r="445" spans="1:15" s="256" customFormat="1" ht="14.25">
      <c r="A445" s="2208"/>
      <c r="B445" s="2211"/>
      <c r="C445" s="533">
        <v>4235</v>
      </c>
      <c r="D445" s="264" t="s">
        <v>52</v>
      </c>
      <c r="E445" s="735"/>
      <c r="F445" s="735"/>
      <c r="G445" s="735"/>
      <c r="H445" s="735">
        <f t="shared" si="63"/>
        <v>0</v>
      </c>
      <c r="I445" s="735">
        <f t="shared" si="62"/>
        <v>0</v>
      </c>
      <c r="J445" s="735"/>
      <c r="K445" s="735"/>
      <c r="L445" s="735"/>
      <c r="M445" s="926"/>
      <c r="N445" s="733"/>
      <c r="O445" s="926"/>
    </row>
    <row r="446" spans="1:15" s="258" customFormat="1" ht="28.5">
      <c r="A446" s="2208"/>
      <c r="B446" s="2211"/>
      <c r="C446" s="533">
        <v>4236</v>
      </c>
      <c r="D446" s="264" t="s">
        <v>53</v>
      </c>
      <c r="E446" s="735"/>
      <c r="F446" s="735"/>
      <c r="G446" s="735"/>
      <c r="H446" s="735">
        <f t="shared" si="63"/>
        <v>0</v>
      </c>
      <c r="I446" s="735">
        <f t="shared" si="62"/>
        <v>0</v>
      </c>
      <c r="J446" s="735"/>
      <c r="K446" s="735"/>
      <c r="L446" s="735"/>
      <c r="M446" s="733"/>
      <c r="N446" s="926"/>
      <c r="O446" s="733"/>
    </row>
    <row r="447" spans="1:15" s="256" customFormat="1" ht="14.25">
      <c r="A447" s="2208"/>
      <c r="B447" s="2211"/>
      <c r="C447" s="533">
        <v>4237</v>
      </c>
      <c r="D447" s="264" t="s">
        <v>54</v>
      </c>
      <c r="E447" s="735"/>
      <c r="F447" s="735"/>
      <c r="G447" s="735"/>
      <c r="H447" s="735">
        <f t="shared" si="63"/>
        <v>0</v>
      </c>
      <c r="I447" s="735">
        <f t="shared" si="62"/>
        <v>0</v>
      </c>
      <c r="J447" s="735"/>
      <c r="K447" s="735"/>
      <c r="L447" s="735"/>
      <c r="M447" s="926"/>
      <c r="N447" s="926"/>
      <c r="O447" s="926"/>
    </row>
    <row r="448" spans="1:15" s="256" customFormat="1" ht="28.5">
      <c r="A448" s="2208"/>
      <c r="B448" s="2211"/>
      <c r="C448" s="533">
        <v>4239</v>
      </c>
      <c r="D448" s="262" t="s">
        <v>55</v>
      </c>
      <c r="E448" s="737"/>
      <c r="F448" s="737"/>
      <c r="G448" s="737"/>
      <c r="H448" s="737">
        <f t="shared" si="63"/>
        <v>0</v>
      </c>
      <c r="I448" s="737">
        <f t="shared" ref="I448:I479" si="64">G448-E448</f>
        <v>0</v>
      </c>
      <c r="J448" s="737"/>
      <c r="K448" s="737"/>
      <c r="L448" s="737"/>
      <c r="M448" s="926"/>
      <c r="N448" s="926"/>
      <c r="O448" s="926"/>
    </row>
    <row r="449" spans="1:15" s="256" customFormat="1" ht="14.25">
      <c r="A449" s="2208"/>
      <c r="B449" s="2211"/>
      <c r="C449" s="533">
        <v>4241</v>
      </c>
      <c r="D449" s="264" t="s">
        <v>56</v>
      </c>
      <c r="E449" s="735"/>
      <c r="F449" s="735"/>
      <c r="G449" s="735"/>
      <c r="H449" s="735">
        <f t="shared" si="63"/>
        <v>0</v>
      </c>
      <c r="I449" s="735">
        <f t="shared" si="64"/>
        <v>0</v>
      </c>
      <c r="J449" s="735"/>
      <c r="K449" s="735"/>
      <c r="L449" s="735"/>
      <c r="M449" s="926"/>
      <c r="N449" s="926"/>
      <c r="O449" s="926"/>
    </row>
    <row r="450" spans="1:15" s="256" customFormat="1" ht="28.5">
      <c r="A450" s="2208"/>
      <c r="B450" s="2211"/>
      <c r="C450" s="533">
        <v>4251</v>
      </c>
      <c r="D450" s="262" t="s">
        <v>57</v>
      </c>
      <c r="E450" s="737"/>
      <c r="F450" s="737"/>
      <c r="G450" s="737"/>
      <c r="H450" s="737">
        <f t="shared" si="63"/>
        <v>0</v>
      </c>
      <c r="I450" s="737">
        <f t="shared" si="64"/>
        <v>0</v>
      </c>
      <c r="J450" s="737"/>
      <c r="K450" s="737"/>
      <c r="L450" s="737"/>
      <c r="M450" s="926"/>
      <c r="N450" s="926"/>
      <c r="O450" s="926"/>
    </row>
    <row r="451" spans="1:15" s="256" customFormat="1" ht="28.5">
      <c r="A451" s="2208"/>
      <c r="B451" s="2211"/>
      <c r="C451" s="535">
        <v>4252</v>
      </c>
      <c r="D451" s="483" t="s">
        <v>58</v>
      </c>
      <c r="E451" s="899">
        <f>E453+E454</f>
        <v>0</v>
      </c>
      <c r="F451" s="899">
        <f>F453+F454</f>
        <v>0</v>
      </c>
      <c r="G451" s="899">
        <f>G453+G454</f>
        <v>0</v>
      </c>
      <c r="H451" s="899">
        <f t="shared" si="63"/>
        <v>0</v>
      </c>
      <c r="I451" s="899">
        <f t="shared" si="64"/>
        <v>0</v>
      </c>
      <c r="J451" s="899"/>
      <c r="K451" s="899">
        <f>K453+K454</f>
        <v>0</v>
      </c>
      <c r="L451" s="899">
        <f>L453+L454</f>
        <v>0</v>
      </c>
      <c r="M451" s="926"/>
      <c r="N451" s="926"/>
      <c r="O451" s="926"/>
    </row>
    <row r="452" spans="1:15" s="256" customFormat="1">
      <c r="A452" s="2208"/>
      <c r="B452" s="2211"/>
      <c r="C452" s="533"/>
      <c r="D452" s="263" t="s">
        <v>72</v>
      </c>
      <c r="E452" s="737"/>
      <c r="F452" s="737"/>
      <c r="G452" s="737"/>
      <c r="H452" s="737">
        <f t="shared" si="63"/>
        <v>0</v>
      </c>
      <c r="I452" s="737">
        <f t="shared" si="64"/>
        <v>0</v>
      </c>
      <c r="J452" s="737"/>
      <c r="K452" s="737"/>
      <c r="L452" s="737"/>
      <c r="M452" s="926"/>
      <c r="N452" s="733"/>
      <c r="O452" s="926"/>
    </row>
    <row r="453" spans="1:15" s="258" customFormat="1" ht="27">
      <c r="A453" s="2208"/>
      <c r="B453" s="2211"/>
      <c r="C453" s="533"/>
      <c r="D453" s="270" t="s">
        <v>59</v>
      </c>
      <c r="E453" s="737"/>
      <c r="F453" s="737"/>
      <c r="G453" s="737"/>
      <c r="H453" s="737">
        <f t="shared" si="63"/>
        <v>0</v>
      </c>
      <c r="I453" s="737">
        <f t="shared" si="64"/>
        <v>0</v>
      </c>
      <c r="J453" s="737"/>
      <c r="K453" s="737"/>
      <c r="L453" s="737"/>
      <c r="M453" s="733"/>
      <c r="N453" s="733"/>
      <c r="O453" s="733"/>
    </row>
    <row r="454" spans="1:15" s="258" customFormat="1" ht="27">
      <c r="A454" s="2208"/>
      <c r="B454" s="2211"/>
      <c r="C454" s="533"/>
      <c r="D454" s="270" t="s">
        <v>60</v>
      </c>
      <c r="E454" s="737"/>
      <c r="F454" s="737"/>
      <c r="G454" s="737"/>
      <c r="H454" s="737">
        <f t="shared" si="63"/>
        <v>0</v>
      </c>
      <c r="I454" s="737">
        <f t="shared" si="64"/>
        <v>0</v>
      </c>
      <c r="J454" s="737"/>
      <c r="K454" s="737"/>
      <c r="L454" s="737"/>
      <c r="M454" s="733"/>
      <c r="N454" s="733"/>
      <c r="O454" s="733"/>
    </row>
    <row r="455" spans="1:15" s="258" customFormat="1" ht="14.25">
      <c r="A455" s="2208"/>
      <c r="B455" s="2211"/>
      <c r="C455" s="535">
        <v>4261</v>
      </c>
      <c r="D455" s="483" t="s">
        <v>61</v>
      </c>
      <c r="E455" s="899">
        <f>E457+E458</f>
        <v>0</v>
      </c>
      <c r="F455" s="899">
        <f>F457+F458</f>
        <v>0</v>
      </c>
      <c r="G455" s="899">
        <f>G457+G458</f>
        <v>0</v>
      </c>
      <c r="H455" s="899">
        <f t="shared" si="63"/>
        <v>0</v>
      </c>
      <c r="I455" s="899">
        <f t="shared" si="64"/>
        <v>0</v>
      </c>
      <c r="J455" s="899"/>
      <c r="K455" s="899">
        <f>K457+K458</f>
        <v>0</v>
      </c>
      <c r="L455" s="899">
        <f>L457+L458</f>
        <v>0</v>
      </c>
      <c r="M455" s="733"/>
      <c r="N455" s="733"/>
      <c r="O455" s="733"/>
    </row>
    <row r="456" spans="1:15" s="258" customFormat="1">
      <c r="A456" s="2208"/>
      <c r="B456" s="2211"/>
      <c r="C456" s="533"/>
      <c r="D456" s="263" t="s">
        <v>72</v>
      </c>
      <c r="E456" s="735"/>
      <c r="F456" s="735"/>
      <c r="G456" s="735"/>
      <c r="H456" s="735">
        <f t="shared" si="63"/>
        <v>0</v>
      </c>
      <c r="I456" s="735">
        <f t="shared" si="64"/>
        <v>0</v>
      </c>
      <c r="J456" s="735"/>
      <c r="K456" s="735"/>
      <c r="L456" s="735"/>
      <c r="M456" s="733"/>
      <c r="N456" s="733"/>
      <c r="O456" s="733"/>
    </row>
    <row r="457" spans="1:15" s="258" customFormat="1">
      <c r="A457" s="2208"/>
      <c r="B457" s="2211"/>
      <c r="C457" s="533"/>
      <c r="D457" s="263" t="s">
        <v>62</v>
      </c>
      <c r="E457" s="735"/>
      <c r="F457" s="735"/>
      <c r="G457" s="735"/>
      <c r="H457" s="735">
        <f t="shared" si="63"/>
        <v>0</v>
      </c>
      <c r="I457" s="735">
        <f t="shared" si="64"/>
        <v>0</v>
      </c>
      <c r="J457" s="735"/>
      <c r="K457" s="735"/>
      <c r="L457" s="735"/>
      <c r="M457" s="733"/>
      <c r="N457" s="733"/>
      <c r="O457" s="733"/>
    </row>
    <row r="458" spans="1:15" s="258" customFormat="1">
      <c r="A458" s="2208"/>
      <c r="B458" s="2211"/>
      <c r="C458" s="533"/>
      <c r="D458" s="263" t="s">
        <v>63</v>
      </c>
      <c r="E458" s="735"/>
      <c r="F458" s="735"/>
      <c r="G458" s="735"/>
      <c r="H458" s="735">
        <f t="shared" si="63"/>
        <v>0</v>
      </c>
      <c r="I458" s="735">
        <f t="shared" si="64"/>
        <v>0</v>
      </c>
      <c r="J458" s="735"/>
      <c r="K458" s="735"/>
      <c r="L458" s="735"/>
      <c r="M458" s="733"/>
      <c r="N458" s="733"/>
      <c r="O458" s="733"/>
    </row>
    <row r="459" spans="1:15" s="258" customFormat="1" ht="14.25">
      <c r="A459" s="2208"/>
      <c r="B459" s="2211"/>
      <c r="C459" s="533">
        <v>4262</v>
      </c>
      <c r="D459" s="264" t="s">
        <v>338</v>
      </c>
      <c r="E459" s="735"/>
      <c r="F459" s="735"/>
      <c r="G459" s="735"/>
      <c r="H459" s="735">
        <f t="shared" si="63"/>
        <v>0</v>
      </c>
      <c r="I459" s="735">
        <f t="shared" si="64"/>
        <v>0</v>
      </c>
      <c r="J459" s="735"/>
      <c r="K459" s="735"/>
      <c r="L459" s="735"/>
      <c r="M459" s="733"/>
      <c r="N459" s="733"/>
      <c r="O459" s="733"/>
    </row>
    <row r="460" spans="1:15" s="258" customFormat="1" ht="14.25">
      <c r="A460" s="2208"/>
      <c r="B460" s="2211"/>
      <c r="C460" s="533">
        <v>4264</v>
      </c>
      <c r="D460" s="264" t="s">
        <v>337</v>
      </c>
      <c r="E460" s="735"/>
      <c r="F460" s="735"/>
      <c r="G460" s="735"/>
      <c r="H460" s="735">
        <f t="shared" si="63"/>
        <v>0</v>
      </c>
      <c r="I460" s="735">
        <f t="shared" si="64"/>
        <v>0</v>
      </c>
      <c r="J460" s="735"/>
      <c r="K460" s="735"/>
      <c r="L460" s="735"/>
      <c r="M460" s="733"/>
      <c r="N460" s="733"/>
      <c r="O460" s="733"/>
    </row>
    <row r="461" spans="1:15" s="258" customFormat="1" ht="22.5" customHeight="1">
      <c r="A461" s="2208"/>
      <c r="B461" s="2211"/>
      <c r="C461" s="536">
        <v>4266</v>
      </c>
      <c r="D461" s="511" t="s">
        <v>421</v>
      </c>
      <c r="E461" s="735"/>
      <c r="F461" s="735"/>
      <c r="G461" s="735"/>
      <c r="H461" s="735">
        <f t="shared" si="63"/>
        <v>0</v>
      </c>
      <c r="I461" s="735">
        <f t="shared" si="64"/>
        <v>0</v>
      </c>
      <c r="J461" s="735"/>
      <c r="K461" s="735"/>
      <c r="L461" s="735"/>
      <c r="M461" s="733"/>
      <c r="N461" s="733"/>
      <c r="O461" s="733"/>
    </row>
    <row r="462" spans="1:15" s="258" customFormat="1" ht="28.5">
      <c r="A462" s="2208"/>
      <c r="B462" s="2211"/>
      <c r="C462" s="533">
        <v>4267</v>
      </c>
      <c r="D462" s="264" t="s">
        <v>339</v>
      </c>
      <c r="E462" s="735"/>
      <c r="F462" s="735"/>
      <c r="G462" s="735"/>
      <c r="H462" s="735">
        <f t="shared" si="63"/>
        <v>0</v>
      </c>
      <c r="I462" s="735">
        <f t="shared" si="64"/>
        <v>0</v>
      </c>
      <c r="J462" s="735"/>
      <c r="K462" s="735"/>
      <c r="L462" s="735"/>
      <c r="M462" s="733"/>
      <c r="N462" s="733"/>
      <c r="O462" s="733"/>
    </row>
    <row r="463" spans="1:15" s="258" customFormat="1" ht="14.25">
      <c r="A463" s="2208"/>
      <c r="B463" s="2211"/>
      <c r="C463" s="533">
        <v>4269</v>
      </c>
      <c r="D463" s="264" t="s">
        <v>64</v>
      </c>
      <c r="E463" s="735"/>
      <c r="F463" s="735"/>
      <c r="G463" s="735"/>
      <c r="H463" s="735">
        <f t="shared" si="63"/>
        <v>0</v>
      </c>
      <c r="I463" s="735">
        <f t="shared" si="64"/>
        <v>0</v>
      </c>
      <c r="J463" s="735"/>
      <c r="K463" s="735"/>
      <c r="L463" s="735"/>
      <c r="M463" s="733"/>
      <c r="N463" s="935"/>
      <c r="O463" s="733"/>
    </row>
    <row r="464" spans="1:15" s="258" customFormat="1" ht="42.75">
      <c r="A464" s="2208"/>
      <c r="B464" s="2211"/>
      <c r="C464" s="533">
        <v>4511</v>
      </c>
      <c r="D464" s="262" t="s">
        <v>65</v>
      </c>
      <c r="E464" s="735"/>
      <c r="F464" s="735"/>
      <c r="G464" s="735"/>
      <c r="H464" s="735">
        <f t="shared" si="63"/>
        <v>0</v>
      </c>
      <c r="I464" s="735">
        <f t="shared" si="64"/>
        <v>0</v>
      </c>
      <c r="J464" s="735"/>
      <c r="K464" s="735"/>
      <c r="L464" s="735"/>
      <c r="M464" s="733"/>
      <c r="N464" s="935"/>
      <c r="O464" s="733"/>
    </row>
    <row r="465" spans="1:15" s="260" customFormat="1" ht="42.75">
      <c r="A465" s="2208"/>
      <c r="B465" s="2211"/>
      <c r="C465" s="533">
        <v>4621</v>
      </c>
      <c r="D465" s="262" t="s">
        <v>66</v>
      </c>
      <c r="E465" s="735"/>
      <c r="F465" s="735"/>
      <c r="G465" s="735"/>
      <c r="H465" s="735">
        <f t="shared" si="63"/>
        <v>0</v>
      </c>
      <c r="I465" s="735">
        <f t="shared" si="64"/>
        <v>0</v>
      </c>
      <c r="J465" s="901"/>
      <c r="K465" s="735"/>
      <c r="L465" s="735"/>
      <c r="M465" s="733"/>
      <c r="N465" s="935"/>
      <c r="O465" s="935"/>
    </row>
    <row r="466" spans="1:15" s="260" customFormat="1" ht="42.75">
      <c r="A466" s="2208"/>
      <c r="B466" s="2211"/>
      <c r="C466" s="533">
        <v>4631</v>
      </c>
      <c r="D466" s="262" t="s">
        <v>379</v>
      </c>
      <c r="E466" s="735"/>
      <c r="F466" s="735"/>
      <c r="G466" s="735"/>
      <c r="H466" s="735">
        <f t="shared" si="63"/>
        <v>0</v>
      </c>
      <c r="I466" s="735">
        <f t="shared" si="64"/>
        <v>0</v>
      </c>
      <c r="J466" s="901"/>
      <c r="K466" s="735"/>
      <c r="L466" s="735"/>
      <c r="M466" s="935"/>
      <c r="N466" s="935"/>
      <c r="O466" s="935"/>
    </row>
    <row r="467" spans="1:15" s="260" customFormat="1" ht="21.75" customHeight="1">
      <c r="A467" s="2208"/>
      <c r="B467" s="2211"/>
      <c r="C467" s="533">
        <v>4632</v>
      </c>
      <c r="D467" s="262" t="s">
        <v>277</v>
      </c>
      <c r="E467" s="735"/>
      <c r="F467" s="735"/>
      <c r="G467" s="735"/>
      <c r="H467" s="735">
        <f t="shared" si="63"/>
        <v>0</v>
      </c>
      <c r="I467" s="735">
        <f t="shared" si="64"/>
        <v>0</v>
      </c>
      <c r="J467" s="735"/>
      <c r="K467" s="735"/>
      <c r="L467" s="735"/>
      <c r="M467" s="935"/>
      <c r="N467" s="935"/>
      <c r="O467" s="935"/>
    </row>
    <row r="468" spans="1:15" s="260" customFormat="1" ht="48.75" customHeight="1">
      <c r="A468" s="2208"/>
      <c r="B468" s="2211"/>
      <c r="C468" s="536">
        <v>4638</v>
      </c>
      <c r="D468" s="511" t="s">
        <v>422</v>
      </c>
      <c r="E468" s="735"/>
      <c r="F468" s="735"/>
      <c r="G468" s="735"/>
      <c r="H468" s="735">
        <f t="shared" si="63"/>
        <v>0</v>
      </c>
      <c r="I468" s="735">
        <f t="shared" si="64"/>
        <v>0</v>
      </c>
      <c r="J468" s="735"/>
      <c r="K468" s="735"/>
      <c r="L468" s="735"/>
      <c r="M468" s="935"/>
      <c r="N468" s="935"/>
      <c r="O468" s="935"/>
    </row>
    <row r="469" spans="1:15" s="260" customFormat="1" ht="14.25">
      <c r="A469" s="2208"/>
      <c r="B469" s="2211"/>
      <c r="C469" s="533" t="s">
        <v>385</v>
      </c>
      <c r="D469" s="262" t="s">
        <v>386</v>
      </c>
      <c r="E469" s="735"/>
      <c r="F469" s="735"/>
      <c r="G469" s="735"/>
      <c r="H469" s="735">
        <f t="shared" si="63"/>
        <v>0</v>
      </c>
      <c r="I469" s="735">
        <f t="shared" si="64"/>
        <v>0</v>
      </c>
      <c r="J469" s="735"/>
      <c r="K469" s="735"/>
      <c r="L469" s="735"/>
      <c r="M469" s="935"/>
      <c r="N469" s="935"/>
      <c r="O469" s="935"/>
    </row>
    <row r="470" spans="1:15" s="260" customFormat="1" ht="14.25">
      <c r="A470" s="2208"/>
      <c r="B470" s="2211"/>
      <c r="C470" s="533">
        <v>4729</v>
      </c>
      <c r="D470" s="264" t="s">
        <v>67</v>
      </c>
      <c r="E470" s="902"/>
      <c r="F470" s="902">
        <v>1200</v>
      </c>
      <c r="G470" s="902">
        <v>1200</v>
      </c>
      <c r="H470" s="735"/>
      <c r="I470" s="735"/>
      <c r="J470" s="902"/>
      <c r="K470" s="902">
        <v>1200</v>
      </c>
      <c r="L470" s="902">
        <v>1200</v>
      </c>
      <c r="M470" s="935"/>
      <c r="N470" s="935"/>
      <c r="O470" s="935"/>
    </row>
    <row r="471" spans="1:15" s="260" customFormat="1" ht="14.25">
      <c r="A471" s="2208"/>
      <c r="B471" s="2211"/>
      <c r="C471" s="533">
        <v>4822</v>
      </c>
      <c r="D471" s="264" t="s">
        <v>68</v>
      </c>
      <c r="E471" s="902"/>
      <c r="F471" s="902"/>
      <c r="G471" s="735"/>
      <c r="H471" s="735">
        <f t="shared" si="63"/>
        <v>0</v>
      </c>
      <c r="I471" s="735">
        <f t="shared" si="64"/>
        <v>0</v>
      </c>
      <c r="J471" s="902"/>
      <c r="K471" s="902"/>
      <c r="L471" s="902"/>
      <c r="M471" s="935"/>
      <c r="N471" s="935"/>
      <c r="O471" s="935"/>
    </row>
    <row r="472" spans="1:15" s="260" customFormat="1" ht="14.25">
      <c r="A472" s="2208"/>
      <c r="B472" s="2211"/>
      <c r="C472" s="535">
        <v>4823</v>
      </c>
      <c r="D472" s="483" t="s">
        <v>69</v>
      </c>
      <c r="E472" s="899">
        <f>E474+E475+E476</f>
        <v>0</v>
      </c>
      <c r="F472" s="899">
        <f>F474+F475+F476</f>
        <v>81.3</v>
      </c>
      <c r="G472" s="899">
        <f>G474+G475+G476</f>
        <v>49.5</v>
      </c>
      <c r="H472" s="899">
        <f t="shared" si="63"/>
        <v>-31.799999999999997</v>
      </c>
      <c r="I472" s="899">
        <f t="shared" si="64"/>
        <v>49.5</v>
      </c>
      <c r="J472" s="899"/>
      <c r="K472" s="899">
        <f>K474+K475+K476</f>
        <v>49.5</v>
      </c>
      <c r="L472" s="899">
        <f>L474+L475+L476</f>
        <v>49.5</v>
      </c>
      <c r="M472" s="935"/>
      <c r="N472" s="935"/>
      <c r="O472" s="935"/>
    </row>
    <row r="473" spans="1:15" s="260" customFormat="1" ht="14.25">
      <c r="A473" s="2208"/>
      <c r="B473" s="2211"/>
      <c r="C473" s="533"/>
      <c r="D473" s="263" t="s">
        <v>72</v>
      </c>
      <c r="E473" s="902"/>
      <c r="F473" s="902"/>
      <c r="G473" s="735"/>
      <c r="H473" s="735">
        <f t="shared" si="63"/>
        <v>0</v>
      </c>
      <c r="I473" s="735">
        <f t="shared" si="64"/>
        <v>0</v>
      </c>
      <c r="J473" s="902"/>
      <c r="K473" s="902"/>
      <c r="L473" s="902"/>
      <c r="M473" s="935"/>
      <c r="N473" s="733"/>
      <c r="O473" s="935"/>
    </row>
    <row r="474" spans="1:15" s="258" customFormat="1" ht="27">
      <c r="A474" s="2208"/>
      <c r="B474" s="2211"/>
      <c r="C474" s="533"/>
      <c r="D474" s="263" t="s">
        <v>276</v>
      </c>
      <c r="E474" s="735"/>
      <c r="F474" s="735"/>
      <c r="G474" s="735"/>
      <c r="H474" s="735"/>
      <c r="I474" s="735"/>
      <c r="J474" s="735"/>
      <c r="K474" s="735"/>
      <c r="L474" s="735"/>
      <c r="M474" s="733">
        <f>+G474/12*3</f>
        <v>0</v>
      </c>
      <c r="N474" s="733">
        <f>+G474/12*6</f>
        <v>0</v>
      </c>
      <c r="O474" s="733">
        <f>+G474/12*9</f>
        <v>0</v>
      </c>
    </row>
    <row r="475" spans="1:15" ht="27.95" customHeight="1">
      <c r="A475" s="2208"/>
      <c r="B475" s="2211"/>
      <c r="C475" s="533"/>
      <c r="D475" s="263" t="s">
        <v>274</v>
      </c>
      <c r="E475" s="735"/>
      <c r="F475" s="735"/>
      <c r="G475" s="735"/>
      <c r="H475" s="735"/>
      <c r="I475" s="735"/>
      <c r="J475" s="902"/>
      <c r="K475" s="902"/>
      <c r="L475" s="902"/>
      <c r="M475" s="733"/>
    </row>
    <row r="476" spans="1:15" ht="14.25">
      <c r="A476" s="2208"/>
      <c r="B476" s="2211"/>
      <c r="C476" s="533"/>
      <c r="D476" s="263" t="s">
        <v>275</v>
      </c>
      <c r="E476" s="735"/>
      <c r="F476" s="735">
        <v>81.3</v>
      </c>
      <c r="G476" s="735">
        <v>49.5</v>
      </c>
      <c r="H476" s="735"/>
      <c r="I476" s="735"/>
      <c r="J476" s="902"/>
      <c r="K476" s="735">
        <v>49.5</v>
      </c>
      <c r="L476" s="735">
        <v>49.5</v>
      </c>
      <c r="N476" s="936"/>
    </row>
    <row r="477" spans="1:15" ht="31.5" customHeight="1">
      <c r="A477" s="2208"/>
      <c r="B477" s="2211"/>
      <c r="C477" s="536" t="s">
        <v>420</v>
      </c>
      <c r="D477" s="511" t="s">
        <v>443</v>
      </c>
      <c r="E477" s="902"/>
      <c r="F477" s="902"/>
      <c r="G477" s="735"/>
      <c r="H477" s="735">
        <f t="shared" si="63"/>
        <v>0</v>
      </c>
      <c r="I477" s="735">
        <f t="shared" si="64"/>
        <v>0</v>
      </c>
      <c r="J477" s="902"/>
      <c r="K477" s="902"/>
      <c r="L477" s="902"/>
      <c r="N477" s="936"/>
    </row>
    <row r="478" spans="1:15" s="273" customFormat="1" ht="14.25">
      <c r="A478" s="2208"/>
      <c r="B478" s="2211"/>
      <c r="C478" s="533">
        <v>4861</v>
      </c>
      <c r="D478" s="264" t="s">
        <v>70</v>
      </c>
      <c r="E478" s="902"/>
      <c r="F478" s="902"/>
      <c r="G478" s="735"/>
      <c r="H478" s="735">
        <f t="shared" si="63"/>
        <v>0</v>
      </c>
      <c r="I478" s="735">
        <f t="shared" si="64"/>
        <v>0</v>
      </c>
      <c r="J478" s="902"/>
      <c r="K478" s="902"/>
      <c r="L478" s="902"/>
      <c r="M478" s="887"/>
      <c r="N478" s="884"/>
      <c r="O478" s="936"/>
    </row>
    <row r="479" spans="1:15" ht="14.25">
      <c r="A479" s="2209"/>
      <c r="B479" s="2212"/>
      <c r="C479" s="533">
        <v>4891</v>
      </c>
      <c r="D479" s="264" t="s">
        <v>71</v>
      </c>
      <c r="E479" s="735"/>
      <c r="F479" s="735"/>
      <c r="G479" s="735"/>
      <c r="H479" s="735">
        <f t="shared" si="63"/>
        <v>0</v>
      </c>
      <c r="I479" s="735">
        <f t="shared" si="64"/>
        <v>0</v>
      </c>
      <c r="J479" s="735"/>
      <c r="K479" s="735"/>
      <c r="L479" s="735"/>
      <c r="M479" s="937"/>
    </row>
    <row r="480" spans="1:15" s="27" customFormat="1" ht="28.5">
      <c r="A480" s="2196" t="s">
        <v>436</v>
      </c>
      <c r="B480" s="2196"/>
      <c r="C480" s="274"/>
      <c r="D480" s="36" t="s">
        <v>73</v>
      </c>
      <c r="E480" s="903">
        <f>SUM(E482:E489)</f>
        <v>0</v>
      </c>
      <c r="F480" s="903">
        <f>SUM(F482:F489)</f>
        <v>0</v>
      </c>
      <c r="G480" s="903">
        <f>SUM(G482:G489)</f>
        <v>0</v>
      </c>
      <c r="H480" s="903">
        <f t="shared" si="63"/>
        <v>0</v>
      </c>
      <c r="I480" s="903">
        <f>+I486+I487+I488+I489</f>
        <v>0</v>
      </c>
      <c r="J480" s="903">
        <f>+J486+J487+J488+J489</f>
        <v>0</v>
      </c>
      <c r="K480" s="903">
        <f>SUM(K482:K489)</f>
        <v>0</v>
      </c>
      <c r="L480" s="903">
        <f>SUM(L482:L489)</f>
        <v>0</v>
      </c>
      <c r="M480" s="938"/>
      <c r="N480" s="938"/>
      <c r="O480" s="938"/>
    </row>
    <row r="481" spans="1:15" s="20" customFormat="1" ht="23.25" customHeight="1">
      <c r="A481" s="614" t="s">
        <v>437</v>
      </c>
      <c r="B481" s="1131" t="s">
        <v>438</v>
      </c>
      <c r="C481" s="275"/>
      <c r="D481" s="17" t="s">
        <v>72</v>
      </c>
      <c r="E481" s="904"/>
      <c r="F481" s="904"/>
      <c r="G481" s="904"/>
      <c r="H481" s="904">
        <f t="shared" si="63"/>
        <v>0</v>
      </c>
      <c r="I481" s="404">
        <f t="shared" ref="I481:I494" si="65">G481-E481</f>
        <v>0</v>
      </c>
      <c r="J481" s="904"/>
      <c r="K481" s="904"/>
      <c r="L481" s="904"/>
      <c r="M481" s="939"/>
      <c r="N481" s="939"/>
      <c r="O481" s="939"/>
    </row>
    <row r="482" spans="1:15" s="20" customFormat="1" ht="28.5">
      <c r="A482" s="2204">
        <v>1080</v>
      </c>
      <c r="B482" s="2204">
        <v>11005</v>
      </c>
      <c r="C482" s="275">
        <v>5111</v>
      </c>
      <c r="D482" s="18" t="s">
        <v>660</v>
      </c>
      <c r="E482" s="904"/>
      <c r="F482" s="904"/>
      <c r="G482" s="904"/>
      <c r="H482" s="404">
        <f t="shared" si="63"/>
        <v>0</v>
      </c>
      <c r="I482" s="404">
        <f t="shared" si="65"/>
        <v>0</v>
      </c>
      <c r="J482" s="904"/>
      <c r="K482" s="904"/>
      <c r="L482" s="904"/>
      <c r="M482" s="939"/>
      <c r="N482" s="939"/>
      <c r="O482" s="939"/>
    </row>
    <row r="483" spans="1:15" s="20" customFormat="1" ht="28.5">
      <c r="A483" s="2205"/>
      <c r="B483" s="2205"/>
      <c r="C483" s="275">
        <v>5112</v>
      </c>
      <c r="D483" s="18" t="s">
        <v>661</v>
      </c>
      <c r="E483" s="904"/>
      <c r="F483" s="904"/>
      <c r="G483" s="904"/>
      <c r="H483" s="404">
        <f t="shared" si="63"/>
        <v>0</v>
      </c>
      <c r="I483" s="404">
        <f t="shared" si="65"/>
        <v>0</v>
      </c>
      <c r="J483" s="904"/>
      <c r="K483" s="904"/>
      <c r="L483" s="904"/>
      <c r="M483" s="939"/>
      <c r="N483" s="939"/>
      <c r="O483" s="939"/>
    </row>
    <row r="484" spans="1:15" s="20" customFormat="1" ht="13.5" customHeight="1">
      <c r="A484" s="2205"/>
      <c r="B484" s="2205"/>
      <c r="C484" s="275" t="s">
        <v>662</v>
      </c>
      <c r="D484" s="18" t="s">
        <v>637</v>
      </c>
      <c r="E484" s="904"/>
      <c r="F484" s="904"/>
      <c r="G484" s="904"/>
      <c r="H484" s="404">
        <f t="shared" si="63"/>
        <v>0</v>
      </c>
      <c r="I484" s="404">
        <f t="shared" si="65"/>
        <v>0</v>
      </c>
      <c r="J484" s="904"/>
      <c r="K484" s="904"/>
      <c r="L484" s="904"/>
      <c r="M484" s="939"/>
      <c r="N484" s="939"/>
      <c r="O484" s="939"/>
    </row>
    <row r="485" spans="1:15" s="20" customFormat="1" ht="14.25">
      <c r="A485" s="2205"/>
      <c r="B485" s="2205"/>
      <c r="C485" s="275">
        <v>5121</v>
      </c>
      <c r="D485" s="262" t="s">
        <v>74</v>
      </c>
      <c r="E485" s="904"/>
      <c r="F485" s="904"/>
      <c r="G485" s="904"/>
      <c r="H485" s="404">
        <f t="shared" si="63"/>
        <v>0</v>
      </c>
      <c r="I485" s="404">
        <f t="shared" si="65"/>
        <v>0</v>
      </c>
      <c r="J485" s="904"/>
      <c r="K485" s="904"/>
      <c r="L485" s="904"/>
      <c r="M485" s="939"/>
      <c r="N485" s="939"/>
      <c r="O485" s="939"/>
    </row>
    <row r="486" spans="1:15" s="33" customFormat="1" ht="15.75" customHeight="1">
      <c r="A486" s="2205"/>
      <c r="B486" s="2205"/>
      <c r="C486" s="249">
        <v>5122</v>
      </c>
      <c r="D486" s="21" t="s">
        <v>75</v>
      </c>
      <c r="E486" s="905"/>
      <c r="F486" s="905"/>
      <c r="G486" s="404"/>
      <c r="H486" s="404">
        <f t="shared" si="63"/>
        <v>0</v>
      </c>
      <c r="I486" s="404">
        <f t="shared" si="65"/>
        <v>0</v>
      </c>
      <c r="J486" s="905"/>
      <c r="K486" s="404"/>
      <c r="L486" s="404"/>
      <c r="M486" s="940"/>
      <c r="N486" s="940"/>
      <c r="O486" s="940"/>
    </row>
    <row r="487" spans="1:15" s="33" customFormat="1" ht="15.75" customHeight="1">
      <c r="A487" s="2205"/>
      <c r="B487" s="2205"/>
      <c r="C487" s="249">
        <v>5129</v>
      </c>
      <c r="D487" s="21" t="s">
        <v>76</v>
      </c>
      <c r="E487" s="905"/>
      <c r="F487" s="905"/>
      <c r="G487" s="404"/>
      <c r="H487" s="404">
        <f t="shared" si="63"/>
        <v>0</v>
      </c>
      <c r="I487" s="404">
        <f t="shared" si="65"/>
        <v>0</v>
      </c>
      <c r="J487" s="905"/>
      <c r="K487" s="404"/>
      <c r="L487" s="404"/>
      <c r="M487" s="940"/>
      <c r="N487" s="940"/>
      <c r="O487" s="940"/>
    </row>
    <row r="488" spans="1:15" s="33" customFormat="1" ht="14.25">
      <c r="A488" s="2205"/>
      <c r="B488" s="2205"/>
      <c r="C488" s="249">
        <v>5132</v>
      </c>
      <c r="D488" s="21" t="s">
        <v>77</v>
      </c>
      <c r="E488" s="905"/>
      <c r="F488" s="905"/>
      <c r="G488" s="404"/>
      <c r="H488" s="404">
        <f t="shared" si="63"/>
        <v>0</v>
      </c>
      <c r="I488" s="404">
        <f t="shared" si="65"/>
        <v>0</v>
      </c>
      <c r="J488" s="905"/>
      <c r="K488" s="404"/>
      <c r="L488" s="404"/>
      <c r="M488" s="940"/>
      <c r="N488" s="940"/>
      <c r="O488" s="940"/>
    </row>
    <row r="489" spans="1:15" s="33" customFormat="1" ht="15.75" customHeight="1">
      <c r="A489" s="2206"/>
      <c r="B489" s="2206"/>
      <c r="C489" s="249" t="s">
        <v>663</v>
      </c>
      <c r="D489" s="21" t="s">
        <v>664</v>
      </c>
      <c r="E489" s="905"/>
      <c r="F489" s="905"/>
      <c r="G489" s="404"/>
      <c r="H489" s="404">
        <f t="shared" si="63"/>
        <v>0</v>
      </c>
      <c r="I489" s="404">
        <f t="shared" si="65"/>
        <v>0</v>
      </c>
      <c r="J489" s="905"/>
      <c r="K489" s="404"/>
      <c r="L489" s="404"/>
      <c r="M489" s="940"/>
      <c r="N489" s="940"/>
      <c r="O489" s="940"/>
    </row>
    <row r="490" spans="1:15" s="171" customFormat="1" ht="14.25" customHeight="1">
      <c r="A490" s="2207" t="s">
        <v>636</v>
      </c>
      <c r="B490" s="2210" t="s">
        <v>5801</v>
      </c>
      <c r="C490" s="527"/>
      <c r="D490" s="262" t="s">
        <v>278</v>
      </c>
      <c r="E490" s="906">
        <v>142</v>
      </c>
      <c r="F490" s="906">
        <v>142</v>
      </c>
      <c r="G490" s="906">
        <v>142</v>
      </c>
      <c r="H490" s="906">
        <f>+G490-F490</f>
        <v>0</v>
      </c>
      <c r="I490" s="906">
        <f t="shared" si="65"/>
        <v>0</v>
      </c>
      <c r="J490" s="906"/>
      <c r="K490" s="906">
        <v>142</v>
      </c>
      <c r="L490" s="906">
        <v>142</v>
      </c>
      <c r="M490" s="738"/>
      <c r="N490" s="738"/>
      <c r="O490" s="738"/>
    </row>
    <row r="491" spans="1:15" s="171" customFormat="1" ht="13.5" customHeight="1">
      <c r="A491" s="2208"/>
      <c r="B491" s="2211"/>
      <c r="C491" s="528"/>
      <c r="D491" s="263"/>
      <c r="E491" s="907"/>
      <c r="F491" s="907"/>
      <c r="G491" s="907"/>
      <c r="H491" s="907">
        <f>+G491-F491</f>
        <v>0</v>
      </c>
      <c r="I491" s="907">
        <f t="shared" si="65"/>
        <v>0</v>
      </c>
      <c r="J491" s="907"/>
      <c r="K491" s="907"/>
      <c r="L491" s="907"/>
      <c r="M491" s="738"/>
      <c r="N491" s="738"/>
      <c r="O491" s="738"/>
    </row>
    <row r="492" spans="1:15" s="171" customFormat="1" ht="14.25" customHeight="1">
      <c r="A492" s="2208"/>
      <c r="B492" s="2211"/>
      <c r="C492" s="528"/>
      <c r="D492" s="264" t="s">
        <v>32</v>
      </c>
      <c r="E492" s="907">
        <v>1</v>
      </c>
      <c r="F492" s="907"/>
      <c r="G492" s="907"/>
      <c r="H492" s="907"/>
      <c r="I492" s="907"/>
      <c r="J492" s="907"/>
      <c r="K492" s="907"/>
      <c r="L492" s="907"/>
      <c r="M492" s="738"/>
      <c r="N492" s="738"/>
      <c r="O492" s="738"/>
    </row>
    <row r="493" spans="1:15" s="257" customFormat="1" ht="14.25" customHeight="1">
      <c r="A493" s="2208"/>
      <c r="B493" s="2211"/>
      <c r="C493" s="528"/>
      <c r="D493" s="263"/>
      <c r="E493" s="736"/>
      <c r="F493" s="736"/>
      <c r="G493" s="736"/>
      <c r="H493" s="736">
        <f>+G493-F493</f>
        <v>0</v>
      </c>
      <c r="I493" s="736">
        <f t="shared" si="65"/>
        <v>0</v>
      </c>
      <c r="J493" s="736"/>
      <c r="K493" s="736"/>
      <c r="L493" s="736"/>
      <c r="M493" s="934"/>
      <c r="N493" s="934"/>
      <c r="O493" s="934"/>
    </row>
    <row r="494" spans="1:15" s="256" customFormat="1" ht="14.25" customHeight="1">
      <c r="A494" s="2208"/>
      <c r="B494" s="2211"/>
      <c r="C494" s="529"/>
      <c r="D494" s="272" t="s">
        <v>33</v>
      </c>
      <c r="E494" s="898">
        <f>+E496+E560</f>
        <v>969859.24</v>
      </c>
      <c r="F494" s="898">
        <f>+F496+F560</f>
        <v>833715.79999999993</v>
      </c>
      <c r="G494" s="898">
        <f>+G496+G560</f>
        <v>1094043.4999999998</v>
      </c>
      <c r="H494" s="898">
        <f>+G494-F494</f>
        <v>260327.69999999984</v>
      </c>
      <c r="I494" s="898">
        <f t="shared" si="65"/>
        <v>124184.25999999978</v>
      </c>
      <c r="J494" s="898"/>
      <c r="K494" s="898">
        <f>+K496+K560</f>
        <v>1102449.5999999999</v>
      </c>
      <c r="L494" s="898">
        <f>+L496+L560</f>
        <v>1110560.4999999998</v>
      </c>
      <c r="M494" s="926">
        <f>SUM(M500:M554)</f>
        <v>205232.40000000002</v>
      </c>
      <c r="N494" s="926">
        <f>SUM(N500:N554)</f>
        <v>478721.82499999995</v>
      </c>
      <c r="O494" s="926">
        <f>SUM(O500:O554)</f>
        <v>752211.25</v>
      </c>
    </row>
    <row r="495" spans="1:15" s="256" customFormat="1" ht="14.25" customHeight="1">
      <c r="A495" s="2208"/>
      <c r="B495" s="2211"/>
      <c r="C495" s="530"/>
      <c r="D495" s="17" t="s">
        <v>388</v>
      </c>
      <c r="E495" s="736"/>
      <c r="F495" s="736"/>
      <c r="G495" s="736"/>
      <c r="H495" s="898"/>
      <c r="I495" s="898"/>
      <c r="J495" s="736"/>
      <c r="K495" s="736"/>
      <c r="L495" s="736"/>
      <c r="M495" s="926"/>
      <c r="N495" s="926"/>
      <c r="O495" s="926"/>
    </row>
    <row r="496" spans="1:15" s="256" customFormat="1" ht="14.25" customHeight="1">
      <c r="A496" s="2208"/>
      <c r="B496" s="2211"/>
      <c r="C496" s="531"/>
      <c r="D496" s="265" t="s">
        <v>36</v>
      </c>
      <c r="E496" s="898">
        <f>E498+SUM(E504:E559)-E504-E509-E517-E531-E535-E552</f>
        <v>969859.24</v>
      </c>
      <c r="F496" s="898">
        <f>F498+SUM(F504:F559)-F504-F509-F517-F531-F535-F552</f>
        <v>833715.79999999993</v>
      </c>
      <c r="G496" s="898">
        <f>G498+SUM(G504:G559)-G504-G509-G517-G531-G535-G552</f>
        <v>1094043.4999999998</v>
      </c>
      <c r="H496" s="898">
        <f>+G496-F496</f>
        <v>260327.69999999984</v>
      </c>
      <c r="I496" s="898">
        <f t="shared" ref="I496:I527" si="66">G496-E496</f>
        <v>124184.25999999978</v>
      </c>
      <c r="J496" s="898"/>
      <c r="K496" s="898">
        <f>K498+SUM(K504:K559)-K504-K509-K517-K531-K535-K552</f>
        <v>1102449.5999999999</v>
      </c>
      <c r="L496" s="898">
        <f>L498+SUM(L504:L559)-L504-L509-L517-L531-L535-L552</f>
        <v>1110560.4999999998</v>
      </c>
      <c r="M496" s="926"/>
      <c r="N496" s="926"/>
      <c r="O496" s="926"/>
    </row>
    <row r="497" spans="1:15" s="256" customFormat="1" ht="13.5" customHeight="1">
      <c r="A497" s="2208"/>
      <c r="B497" s="2211"/>
      <c r="C497" s="527"/>
      <c r="D497" s="263" t="s">
        <v>72</v>
      </c>
      <c r="E497" s="737"/>
      <c r="F497" s="737"/>
      <c r="G497" s="736"/>
      <c r="H497" s="736">
        <f t="shared" ref="H497:H569" si="67">+G497-F497</f>
        <v>0</v>
      </c>
      <c r="I497" s="737">
        <f t="shared" si="66"/>
        <v>0</v>
      </c>
      <c r="J497" s="737"/>
      <c r="K497" s="737"/>
      <c r="L497" s="737"/>
      <c r="M497" s="926"/>
      <c r="N497" s="926"/>
      <c r="O497" s="926"/>
    </row>
    <row r="498" spans="1:15" s="256" customFormat="1" ht="14.25" customHeight="1">
      <c r="A498" s="2208"/>
      <c r="B498" s="2211"/>
      <c r="C498" s="532"/>
      <c r="D498" s="483" t="s">
        <v>470</v>
      </c>
      <c r="E498" s="899">
        <f>SUM(E500:E502)</f>
        <v>833632.21</v>
      </c>
      <c r="F498" s="899">
        <f>SUM(F500:F502)</f>
        <v>777440.79999999993</v>
      </c>
      <c r="G498" s="899">
        <f>SUM(G500:G502)</f>
        <v>819084.3</v>
      </c>
      <c r="H498" s="899">
        <f t="shared" si="67"/>
        <v>41643.500000000116</v>
      </c>
      <c r="I498" s="899">
        <f t="shared" si="66"/>
        <v>-14547.909999999916</v>
      </c>
      <c r="J498" s="899"/>
      <c r="K498" s="899">
        <f>SUM(K500:K502)</f>
        <v>827490.39999999991</v>
      </c>
      <c r="L498" s="899">
        <f>SUM(L500:L502)</f>
        <v>835601.3</v>
      </c>
      <c r="M498" s="926">
        <f>+G498/G490/12</f>
        <v>480.68327464788734</v>
      </c>
      <c r="N498" s="926"/>
      <c r="O498" s="926"/>
    </row>
    <row r="499" spans="1:15" s="256" customFormat="1">
      <c r="A499" s="2208"/>
      <c r="B499" s="2211"/>
      <c r="C499" s="527"/>
      <c r="D499" s="263" t="s">
        <v>72</v>
      </c>
      <c r="E499" s="737"/>
      <c r="F499" s="737"/>
      <c r="G499" s="736"/>
      <c r="H499" s="736">
        <f t="shared" si="67"/>
        <v>0</v>
      </c>
      <c r="I499" s="737">
        <f t="shared" si="66"/>
        <v>0</v>
      </c>
      <c r="J499" s="737"/>
      <c r="K499" s="737"/>
      <c r="L499" s="737"/>
      <c r="M499" s="926"/>
      <c r="N499" s="926"/>
      <c r="O499" s="926"/>
    </row>
    <row r="500" spans="1:15" s="256" customFormat="1" ht="28.5">
      <c r="A500" s="2208"/>
      <c r="B500" s="2211"/>
      <c r="C500" s="533" t="s">
        <v>270</v>
      </c>
      <c r="D500" s="266" t="s">
        <v>37</v>
      </c>
      <c r="E500" s="737">
        <v>784232.01</v>
      </c>
      <c r="F500" s="737">
        <v>729688.6</v>
      </c>
      <c r="G500" s="737">
        <v>770674.8</v>
      </c>
      <c r="H500" s="737"/>
      <c r="I500" s="737"/>
      <c r="J500" s="737"/>
      <c r="K500" s="737">
        <v>778560</v>
      </c>
      <c r="L500" s="737">
        <v>786189.7</v>
      </c>
      <c r="M500" s="926">
        <f>+G500/12*2</f>
        <v>128445.8</v>
      </c>
      <c r="N500" s="926">
        <f>+G500/12*5</f>
        <v>321114.5</v>
      </c>
      <c r="O500" s="926">
        <f>+G500/12*8</f>
        <v>513783.2</v>
      </c>
    </row>
    <row r="501" spans="1:15" s="258" customFormat="1" ht="28.5">
      <c r="A501" s="2208"/>
      <c r="B501" s="2211"/>
      <c r="C501" s="533" t="s">
        <v>271</v>
      </c>
      <c r="D501" s="267" t="s">
        <v>38</v>
      </c>
      <c r="E501" s="737">
        <v>32739</v>
      </c>
      <c r="F501" s="737">
        <v>30498.5</v>
      </c>
      <c r="G501" s="737">
        <v>31664.400000000001</v>
      </c>
      <c r="H501" s="737"/>
      <c r="I501" s="737"/>
      <c r="J501" s="737"/>
      <c r="K501" s="737">
        <v>31813.200000000001</v>
      </c>
      <c r="L501" s="737">
        <v>31968.799999999999</v>
      </c>
      <c r="M501" s="926">
        <f>+G501/12*2</f>
        <v>5277.4000000000005</v>
      </c>
      <c r="N501" s="926">
        <f>+G501/12*5</f>
        <v>13193.500000000002</v>
      </c>
      <c r="O501" s="926">
        <f>+G501/12*8</f>
        <v>21109.600000000002</v>
      </c>
    </row>
    <row r="502" spans="1:15" s="258" customFormat="1" ht="42.75">
      <c r="A502" s="2208"/>
      <c r="B502" s="2211"/>
      <c r="C502" s="533" t="s">
        <v>272</v>
      </c>
      <c r="D502" s="267" t="s">
        <v>39</v>
      </c>
      <c r="E502" s="737">
        <v>16661.2</v>
      </c>
      <c r="F502" s="737">
        <v>17253.7</v>
      </c>
      <c r="G502" s="737">
        <v>16745.099999999999</v>
      </c>
      <c r="H502" s="737"/>
      <c r="I502" s="737"/>
      <c r="J502" s="737"/>
      <c r="K502" s="737">
        <v>17117.2</v>
      </c>
      <c r="L502" s="737">
        <v>17442.8</v>
      </c>
      <c r="M502" s="926">
        <f>+G502/12*2</f>
        <v>2790.85</v>
      </c>
      <c r="N502" s="926">
        <f>+G502/12*5</f>
        <v>6977.125</v>
      </c>
      <c r="O502" s="926">
        <f>+G502/12*8</f>
        <v>11163.4</v>
      </c>
    </row>
    <row r="503" spans="1:15" s="258" customFormat="1" ht="14.25">
      <c r="A503" s="2208"/>
      <c r="B503" s="2211"/>
      <c r="C503" s="534"/>
      <c r="D503" s="484"/>
      <c r="E503" s="739"/>
      <c r="F503" s="739"/>
      <c r="G503" s="739"/>
      <c r="H503" s="739">
        <f t="shared" si="67"/>
        <v>0</v>
      </c>
      <c r="I503" s="739">
        <f t="shared" si="66"/>
        <v>0</v>
      </c>
      <c r="J503" s="739"/>
      <c r="K503" s="739"/>
      <c r="L503" s="739"/>
      <c r="M503" s="733"/>
      <c r="N503" s="733"/>
      <c r="O503" s="733"/>
    </row>
    <row r="504" spans="1:15" s="258" customFormat="1" ht="14.25">
      <c r="A504" s="2208"/>
      <c r="B504" s="2211"/>
      <c r="C504" s="535">
        <v>4212</v>
      </c>
      <c r="D504" s="483" t="s">
        <v>40</v>
      </c>
      <c r="E504" s="899">
        <f>E506+E507+E508</f>
        <v>1049.27</v>
      </c>
      <c r="F504" s="899">
        <f>F506+F507+F508</f>
        <v>0</v>
      </c>
      <c r="G504" s="899">
        <f>G506+G507+G508</f>
        <v>0</v>
      </c>
      <c r="H504" s="899">
        <f t="shared" si="67"/>
        <v>0</v>
      </c>
      <c r="I504" s="899">
        <f t="shared" si="66"/>
        <v>-1049.27</v>
      </c>
      <c r="J504" s="899"/>
      <c r="K504" s="899">
        <f>K506+K507+K508</f>
        <v>0</v>
      </c>
      <c r="L504" s="899">
        <f>L506+L507+L508</f>
        <v>0</v>
      </c>
      <c r="M504" s="733"/>
      <c r="N504" s="733"/>
      <c r="O504" s="733"/>
    </row>
    <row r="505" spans="1:15" s="258" customFormat="1">
      <c r="A505" s="2208"/>
      <c r="B505" s="2211"/>
      <c r="C505" s="533"/>
      <c r="D505" s="263" t="s">
        <v>72</v>
      </c>
      <c r="E505" s="735"/>
      <c r="F505" s="735"/>
      <c r="G505" s="735"/>
      <c r="H505" s="735">
        <f t="shared" si="67"/>
        <v>0</v>
      </c>
      <c r="I505" s="735">
        <f t="shared" si="66"/>
        <v>0</v>
      </c>
      <c r="J505" s="735"/>
      <c r="K505" s="735"/>
      <c r="L505" s="735"/>
      <c r="M505" s="733"/>
      <c r="N505" s="733"/>
      <c r="O505" s="733"/>
    </row>
    <row r="506" spans="1:15" s="258" customFormat="1">
      <c r="A506" s="2208"/>
      <c r="B506" s="2211"/>
      <c r="C506" s="533"/>
      <c r="D506" s="263" t="s">
        <v>40</v>
      </c>
      <c r="E506" s="735">
        <v>1049.27</v>
      </c>
      <c r="F506" s="735"/>
      <c r="G506" s="735"/>
      <c r="H506" s="735">
        <f t="shared" si="67"/>
        <v>0</v>
      </c>
      <c r="I506" s="735">
        <f t="shared" si="66"/>
        <v>-1049.27</v>
      </c>
      <c r="J506" s="735"/>
      <c r="K506" s="735"/>
      <c r="L506" s="735"/>
      <c r="M506" s="733">
        <f>+G506/12*3</f>
        <v>0</v>
      </c>
      <c r="N506" s="733">
        <f>+G506/12*6</f>
        <v>0</v>
      </c>
      <c r="O506" s="733">
        <f>+G506/12*9</f>
        <v>0</v>
      </c>
    </row>
    <row r="507" spans="1:15" s="258" customFormat="1" ht="27">
      <c r="A507" s="2208"/>
      <c r="B507" s="2211"/>
      <c r="C507" s="533"/>
      <c r="D507" s="263" t="s">
        <v>279</v>
      </c>
      <c r="E507" s="735"/>
      <c r="F507" s="735"/>
      <c r="G507" s="735"/>
      <c r="H507" s="735">
        <f t="shared" si="67"/>
        <v>0</v>
      </c>
      <c r="I507" s="735">
        <f t="shared" si="66"/>
        <v>0</v>
      </c>
      <c r="J507" s="735"/>
      <c r="K507" s="735"/>
      <c r="L507" s="735"/>
      <c r="M507" s="733"/>
      <c r="N507" s="733"/>
      <c r="O507" s="733"/>
    </row>
    <row r="508" spans="1:15" s="258" customFormat="1">
      <c r="A508" s="2208"/>
      <c r="B508" s="2211"/>
      <c r="C508" s="533"/>
      <c r="D508" s="263" t="s">
        <v>390</v>
      </c>
      <c r="E508" s="735"/>
      <c r="F508" s="735"/>
      <c r="G508" s="735"/>
      <c r="H508" s="735">
        <f t="shared" si="67"/>
        <v>0</v>
      </c>
      <c r="I508" s="735">
        <f t="shared" si="66"/>
        <v>0</v>
      </c>
      <c r="J508" s="735"/>
      <c r="K508" s="735"/>
      <c r="L508" s="735"/>
      <c r="M508" s="733"/>
      <c r="N508" s="733"/>
      <c r="O508" s="733"/>
    </row>
    <row r="509" spans="1:15" s="258" customFormat="1" ht="14.25">
      <c r="A509" s="2208"/>
      <c r="B509" s="2211"/>
      <c r="C509" s="535">
        <v>4213</v>
      </c>
      <c r="D509" s="483" t="s">
        <v>41</v>
      </c>
      <c r="E509" s="899">
        <f>E511+E512</f>
        <v>0</v>
      </c>
      <c r="F509" s="899">
        <f>F511+F512</f>
        <v>0</v>
      </c>
      <c r="G509" s="899">
        <f>G511+G512</f>
        <v>0</v>
      </c>
      <c r="H509" s="899">
        <f t="shared" si="67"/>
        <v>0</v>
      </c>
      <c r="I509" s="899">
        <f t="shared" si="66"/>
        <v>0</v>
      </c>
      <c r="J509" s="899"/>
      <c r="K509" s="899">
        <f>K511+K512</f>
        <v>0</v>
      </c>
      <c r="L509" s="899">
        <f>L511+L512</f>
        <v>0</v>
      </c>
      <c r="M509" s="733"/>
      <c r="N509" s="733"/>
      <c r="O509" s="733"/>
    </row>
    <row r="510" spans="1:15" s="258" customFormat="1">
      <c r="A510" s="2208"/>
      <c r="B510" s="2211"/>
      <c r="C510" s="533"/>
      <c r="D510" s="263" t="s">
        <v>72</v>
      </c>
      <c r="E510" s="735"/>
      <c r="F510" s="735"/>
      <c r="G510" s="735"/>
      <c r="H510" s="735">
        <f t="shared" si="67"/>
        <v>0</v>
      </c>
      <c r="I510" s="735">
        <f t="shared" si="66"/>
        <v>0</v>
      </c>
      <c r="J510" s="735"/>
      <c r="K510" s="735"/>
      <c r="L510" s="735"/>
      <c r="M510" s="733"/>
      <c r="N510" s="733"/>
      <c r="O510" s="733"/>
    </row>
    <row r="511" spans="1:15" s="258" customFormat="1" ht="27">
      <c r="A511" s="2208"/>
      <c r="B511" s="2211"/>
      <c r="C511" s="533"/>
      <c r="D511" s="269" t="s">
        <v>42</v>
      </c>
      <c r="E511" s="735"/>
      <c r="F511" s="735"/>
      <c r="G511" s="735"/>
      <c r="H511" s="735">
        <f t="shared" si="67"/>
        <v>0</v>
      </c>
      <c r="I511" s="735">
        <f t="shared" si="66"/>
        <v>0</v>
      </c>
      <c r="J511" s="735"/>
      <c r="K511" s="735"/>
      <c r="L511" s="735"/>
      <c r="M511" s="733"/>
      <c r="N511" s="733"/>
      <c r="O511" s="733"/>
    </row>
    <row r="512" spans="1:15" s="258" customFormat="1" ht="27">
      <c r="A512" s="2208"/>
      <c r="B512" s="2211"/>
      <c r="C512" s="533"/>
      <c r="D512" s="269" t="s">
        <v>273</v>
      </c>
      <c r="E512" s="735"/>
      <c r="F512" s="735"/>
      <c r="G512" s="735"/>
      <c r="H512" s="735">
        <f t="shared" si="67"/>
        <v>0</v>
      </c>
      <c r="I512" s="735">
        <f t="shared" si="66"/>
        <v>0</v>
      </c>
      <c r="J512" s="735"/>
      <c r="K512" s="735"/>
      <c r="L512" s="735"/>
      <c r="M512" s="733">
        <f>+G512/12*3</f>
        <v>0</v>
      </c>
      <c r="N512" s="733">
        <f>+G512/12*6</f>
        <v>0</v>
      </c>
      <c r="O512" s="733">
        <f>+G512/12*9</f>
        <v>0</v>
      </c>
    </row>
    <row r="513" spans="1:15" s="258" customFormat="1" ht="14.25">
      <c r="A513" s="2208"/>
      <c r="B513" s="2211"/>
      <c r="C513" s="533">
        <v>4214</v>
      </c>
      <c r="D513" s="268" t="s">
        <v>43</v>
      </c>
      <c r="E513" s="735">
        <v>120296.90000000001</v>
      </c>
      <c r="F513" s="735">
        <v>42666.2</v>
      </c>
      <c r="G513" s="735">
        <v>255886.4</v>
      </c>
      <c r="H513" s="735"/>
      <c r="I513" s="735"/>
      <c r="J513" s="735"/>
      <c r="K513" s="735">
        <v>255886.4</v>
      </c>
      <c r="L513" s="735">
        <v>255886.4</v>
      </c>
      <c r="M513" s="733">
        <f>+G513/12*3</f>
        <v>63971.599999999991</v>
      </c>
      <c r="N513" s="733">
        <f>+G513/12*6</f>
        <v>127943.19999999998</v>
      </c>
      <c r="O513" s="733">
        <f>+G513/12*9</f>
        <v>191914.8</v>
      </c>
    </row>
    <row r="514" spans="1:15" s="256" customFormat="1" ht="23.25" customHeight="1">
      <c r="A514" s="2208"/>
      <c r="B514" s="2211"/>
      <c r="C514" s="533">
        <v>4215</v>
      </c>
      <c r="D514" s="268" t="s">
        <v>44</v>
      </c>
      <c r="E514" s="735"/>
      <c r="F514" s="735"/>
      <c r="G514" s="735"/>
      <c r="H514" s="735"/>
      <c r="I514" s="735"/>
      <c r="J514" s="735"/>
      <c r="K514" s="735"/>
      <c r="L514" s="735"/>
      <c r="M514" s="926"/>
      <c r="N514" s="738"/>
      <c r="O514" s="926"/>
    </row>
    <row r="515" spans="1:15" s="171" customFormat="1" ht="28.5">
      <c r="A515" s="2208"/>
      <c r="B515" s="2211"/>
      <c r="C515" s="533">
        <v>4216</v>
      </c>
      <c r="D515" s="268" t="s">
        <v>45</v>
      </c>
      <c r="E515" s="735"/>
      <c r="F515" s="735"/>
      <c r="G515" s="735"/>
      <c r="H515" s="735">
        <f t="shared" si="67"/>
        <v>0</v>
      </c>
      <c r="I515" s="735">
        <f t="shared" si="66"/>
        <v>0</v>
      </c>
      <c r="J515" s="735"/>
      <c r="K515" s="735"/>
      <c r="L515" s="735"/>
      <c r="M515" s="738"/>
      <c r="N515" s="738"/>
      <c r="O515" s="738"/>
    </row>
    <row r="516" spans="1:15" s="171" customFormat="1" ht="14.25">
      <c r="A516" s="2208"/>
      <c r="B516" s="2211"/>
      <c r="C516" s="533">
        <v>4217</v>
      </c>
      <c r="D516" s="268" t="s">
        <v>46</v>
      </c>
      <c r="E516" s="735"/>
      <c r="F516" s="735"/>
      <c r="G516" s="735"/>
      <c r="H516" s="735">
        <f t="shared" si="67"/>
        <v>0</v>
      </c>
      <c r="I516" s="735">
        <f t="shared" si="66"/>
        <v>0</v>
      </c>
      <c r="J516" s="735"/>
      <c r="K516" s="735"/>
      <c r="L516" s="735"/>
      <c r="M516" s="738"/>
      <c r="N516" s="738"/>
      <c r="O516" s="738"/>
    </row>
    <row r="517" spans="1:15" s="171" customFormat="1" ht="28.5">
      <c r="A517" s="2208"/>
      <c r="B517" s="2211"/>
      <c r="C517" s="535"/>
      <c r="D517" s="483" t="s">
        <v>414</v>
      </c>
      <c r="E517" s="899">
        <f>E519+E520</f>
        <v>688.2</v>
      </c>
      <c r="F517" s="899">
        <f>F519+F520</f>
        <v>859.6</v>
      </c>
      <c r="G517" s="899">
        <f>G519+G520</f>
        <v>859.6</v>
      </c>
      <c r="H517" s="899">
        <f t="shared" si="67"/>
        <v>0</v>
      </c>
      <c r="I517" s="899">
        <f t="shared" si="66"/>
        <v>171.39999999999998</v>
      </c>
      <c r="J517" s="899"/>
      <c r="K517" s="899">
        <f>K519+K520</f>
        <v>859.6</v>
      </c>
      <c r="L517" s="899">
        <f>L519+L520</f>
        <v>859.6</v>
      </c>
      <c r="M517" s="738"/>
      <c r="N517" s="738"/>
      <c r="O517" s="738"/>
    </row>
    <row r="518" spans="1:15" s="171" customFormat="1">
      <c r="A518" s="2208"/>
      <c r="B518" s="2211"/>
      <c r="C518" s="533"/>
      <c r="D518" s="263" t="s">
        <v>72</v>
      </c>
      <c r="E518" s="736"/>
      <c r="F518" s="736"/>
      <c r="G518" s="736"/>
      <c r="H518" s="736">
        <f t="shared" si="67"/>
        <v>0</v>
      </c>
      <c r="I518" s="736">
        <f t="shared" si="66"/>
        <v>0</v>
      </c>
      <c r="J518" s="736"/>
      <c r="K518" s="736"/>
      <c r="L518" s="736"/>
      <c r="M518" s="738"/>
      <c r="N518" s="738"/>
      <c r="O518" s="738"/>
    </row>
    <row r="519" spans="1:15" s="171" customFormat="1">
      <c r="A519" s="2208"/>
      <c r="B519" s="2211"/>
      <c r="C519" s="533">
        <v>4221</v>
      </c>
      <c r="D519" s="263" t="s">
        <v>47</v>
      </c>
      <c r="E519" s="736">
        <v>688.2</v>
      </c>
      <c r="F519" s="736">
        <v>859.6</v>
      </c>
      <c r="G519" s="736">
        <v>859.6</v>
      </c>
      <c r="H519" s="736"/>
      <c r="I519" s="736"/>
      <c r="J519" s="736"/>
      <c r="K519" s="736">
        <v>859.6</v>
      </c>
      <c r="L519" s="736">
        <v>859.6</v>
      </c>
      <c r="M519" s="733">
        <f>+G519/12*3</f>
        <v>214.90000000000003</v>
      </c>
      <c r="N519" s="733">
        <f>+G519/12*6</f>
        <v>429.80000000000007</v>
      </c>
      <c r="O519" s="733">
        <f>+G519/12*9</f>
        <v>644.70000000000005</v>
      </c>
    </row>
    <row r="520" spans="1:15" s="171" customFormat="1" ht="27">
      <c r="A520" s="2208"/>
      <c r="B520" s="2211"/>
      <c r="C520" s="533">
        <v>4222</v>
      </c>
      <c r="D520" s="263" t="s">
        <v>48</v>
      </c>
      <c r="E520" s="736"/>
      <c r="F520" s="736"/>
      <c r="G520" s="736"/>
      <c r="H520" s="736"/>
      <c r="I520" s="736"/>
      <c r="J520" s="736"/>
      <c r="K520" s="736"/>
      <c r="L520" s="736"/>
      <c r="M520" s="738"/>
      <c r="N520" s="733"/>
      <c r="O520" s="738"/>
    </row>
    <row r="521" spans="1:15" s="258" customFormat="1" ht="14.25">
      <c r="A521" s="2208"/>
      <c r="B521" s="2211"/>
      <c r="C521" s="533">
        <v>4231</v>
      </c>
      <c r="D521" s="264" t="s">
        <v>49</v>
      </c>
      <c r="E521" s="736">
        <v>935.26</v>
      </c>
      <c r="F521" s="736">
        <v>1207.4000000000001</v>
      </c>
      <c r="G521" s="736">
        <v>1207.4000000000001</v>
      </c>
      <c r="H521" s="736"/>
      <c r="I521" s="736"/>
      <c r="J521" s="736"/>
      <c r="K521" s="736">
        <v>1207.4000000000001</v>
      </c>
      <c r="L521" s="736">
        <v>1207.4000000000001</v>
      </c>
      <c r="M521" s="733">
        <f>+G521/12*3</f>
        <v>301.85000000000002</v>
      </c>
      <c r="N521" s="733">
        <f>+G521/12*6</f>
        <v>603.70000000000005</v>
      </c>
      <c r="O521" s="733">
        <f>+G521/12*9</f>
        <v>905.55000000000007</v>
      </c>
    </row>
    <row r="522" spans="1:15" s="258" customFormat="1" ht="16.5">
      <c r="A522" s="2208"/>
      <c r="B522" s="2211"/>
      <c r="C522" s="533">
        <v>4232</v>
      </c>
      <c r="D522" s="264" t="s">
        <v>50</v>
      </c>
      <c r="E522" s="736"/>
      <c r="F522" s="736"/>
      <c r="G522" s="736"/>
      <c r="H522" s="736"/>
      <c r="I522" s="736"/>
      <c r="J522" s="900"/>
      <c r="K522" s="736"/>
      <c r="L522" s="736"/>
      <c r="M522" s="733"/>
      <c r="N522" s="733"/>
      <c r="O522" s="733"/>
    </row>
    <row r="523" spans="1:15" s="258" customFormat="1" ht="28.5">
      <c r="A523" s="2208"/>
      <c r="B523" s="2211"/>
      <c r="C523" s="533">
        <v>4233</v>
      </c>
      <c r="D523" s="264" t="s">
        <v>380</v>
      </c>
      <c r="E523" s="736"/>
      <c r="F523" s="736"/>
      <c r="G523" s="736"/>
      <c r="H523" s="736"/>
      <c r="I523" s="736"/>
      <c r="J523" s="900"/>
      <c r="K523" s="736"/>
      <c r="L523" s="736"/>
      <c r="M523" s="733"/>
      <c r="N523" s="733"/>
      <c r="O523" s="733"/>
    </row>
    <row r="524" spans="1:15" s="258" customFormat="1" ht="14.25">
      <c r="A524" s="2208"/>
      <c r="B524" s="2211"/>
      <c r="C524" s="533">
        <v>4234</v>
      </c>
      <c r="D524" s="264" t="s">
        <v>51</v>
      </c>
      <c r="E524" s="735"/>
      <c r="F524" s="735"/>
      <c r="G524" s="735"/>
      <c r="H524" s="735"/>
      <c r="I524" s="735"/>
      <c r="J524" s="735"/>
      <c r="K524" s="735"/>
      <c r="L524" s="735"/>
      <c r="M524" s="733"/>
      <c r="N524" s="926"/>
      <c r="O524" s="733"/>
    </row>
    <row r="525" spans="1:15" s="256" customFormat="1" ht="14.25">
      <c r="A525" s="2208"/>
      <c r="B525" s="2211"/>
      <c r="C525" s="533">
        <v>4235</v>
      </c>
      <c r="D525" s="264" t="s">
        <v>52</v>
      </c>
      <c r="E525" s="735">
        <v>10378.4</v>
      </c>
      <c r="F525" s="735">
        <v>6524</v>
      </c>
      <c r="G525" s="735">
        <v>12000</v>
      </c>
      <c r="H525" s="735"/>
      <c r="I525" s="735"/>
      <c r="J525" s="735"/>
      <c r="K525" s="735">
        <v>12000</v>
      </c>
      <c r="L525" s="735">
        <v>12000</v>
      </c>
      <c r="M525" s="733">
        <f>+G525/12*3</f>
        <v>3000</v>
      </c>
      <c r="N525" s="733">
        <f>+G525/12*6</f>
        <v>6000</v>
      </c>
      <c r="O525" s="733">
        <f>+G525/12*9</f>
        <v>9000</v>
      </c>
    </row>
    <row r="526" spans="1:15" s="258" customFormat="1" ht="28.5">
      <c r="A526" s="2208"/>
      <c r="B526" s="2211"/>
      <c r="C526" s="533">
        <v>4236</v>
      </c>
      <c r="D526" s="264" t="s">
        <v>53</v>
      </c>
      <c r="E526" s="735"/>
      <c r="F526" s="735"/>
      <c r="G526" s="735"/>
      <c r="H526" s="735"/>
      <c r="I526" s="735"/>
      <c r="J526" s="735"/>
      <c r="K526" s="735"/>
      <c r="L526" s="735"/>
      <c r="M526" s="733"/>
      <c r="N526" s="926"/>
      <c r="O526" s="733"/>
    </row>
    <row r="527" spans="1:15" s="256" customFormat="1" ht="14.25">
      <c r="A527" s="2208"/>
      <c r="B527" s="2211"/>
      <c r="C527" s="533">
        <v>4237</v>
      </c>
      <c r="D527" s="264" t="s">
        <v>54</v>
      </c>
      <c r="E527" s="735"/>
      <c r="F527" s="735"/>
      <c r="G527" s="735"/>
      <c r="H527" s="735">
        <f t="shared" si="67"/>
        <v>0</v>
      </c>
      <c r="I527" s="735">
        <f t="shared" si="66"/>
        <v>0</v>
      </c>
      <c r="J527" s="735"/>
      <c r="K527" s="735"/>
      <c r="L527" s="735"/>
      <c r="M527" s="926"/>
      <c r="N527" s="926"/>
      <c r="O527" s="926"/>
    </row>
    <row r="528" spans="1:15" s="256" customFormat="1" ht="28.5">
      <c r="A528" s="2208"/>
      <c r="B528" s="2211"/>
      <c r="C528" s="533">
        <v>4239</v>
      </c>
      <c r="D528" s="262" t="s">
        <v>55</v>
      </c>
      <c r="E528" s="737"/>
      <c r="F528" s="737"/>
      <c r="G528" s="737"/>
      <c r="H528" s="737">
        <f t="shared" si="67"/>
        <v>0</v>
      </c>
      <c r="I528" s="737">
        <f t="shared" ref="I528:I559" si="68">G528-E528</f>
        <v>0</v>
      </c>
      <c r="J528" s="737"/>
      <c r="K528" s="737"/>
      <c r="L528" s="737"/>
      <c r="M528" s="926"/>
      <c r="N528" s="926"/>
      <c r="O528" s="926"/>
    </row>
    <row r="529" spans="1:15" s="256" customFormat="1" ht="14.25">
      <c r="A529" s="2208"/>
      <c r="B529" s="2211"/>
      <c r="C529" s="533">
        <v>4241</v>
      </c>
      <c r="D529" s="264" t="s">
        <v>56</v>
      </c>
      <c r="E529" s="735"/>
      <c r="F529" s="735"/>
      <c r="G529" s="735"/>
      <c r="H529" s="735">
        <f t="shared" si="67"/>
        <v>0</v>
      </c>
      <c r="I529" s="735">
        <f t="shared" si="68"/>
        <v>0</v>
      </c>
      <c r="J529" s="735"/>
      <c r="K529" s="735"/>
      <c r="L529" s="735"/>
      <c r="M529" s="926"/>
      <c r="N529" s="926"/>
      <c r="O529" s="926"/>
    </row>
    <row r="530" spans="1:15" s="256" customFormat="1" ht="28.5">
      <c r="A530" s="2208"/>
      <c r="B530" s="2211"/>
      <c r="C530" s="533">
        <v>4251</v>
      </c>
      <c r="D530" s="262" t="s">
        <v>57</v>
      </c>
      <c r="E530" s="737"/>
      <c r="F530" s="737"/>
      <c r="G530" s="737"/>
      <c r="H530" s="737">
        <f t="shared" si="67"/>
        <v>0</v>
      </c>
      <c r="I530" s="737">
        <f t="shared" si="68"/>
        <v>0</v>
      </c>
      <c r="J530" s="737"/>
      <c r="K530" s="737"/>
      <c r="L530" s="737"/>
      <c r="M530" s="926"/>
      <c r="N530" s="926"/>
      <c r="O530" s="926"/>
    </row>
    <row r="531" spans="1:15" s="256" customFormat="1" ht="28.5">
      <c r="A531" s="2208"/>
      <c r="B531" s="2211"/>
      <c r="C531" s="535">
        <v>4252</v>
      </c>
      <c r="D531" s="483" t="s">
        <v>58</v>
      </c>
      <c r="E531" s="899">
        <f>E533+E534</f>
        <v>0</v>
      </c>
      <c r="F531" s="899">
        <f>F533+F534</f>
        <v>0</v>
      </c>
      <c r="G531" s="899">
        <f>G533+G534</f>
        <v>0</v>
      </c>
      <c r="H531" s="899">
        <f t="shared" si="67"/>
        <v>0</v>
      </c>
      <c r="I531" s="899">
        <f t="shared" si="68"/>
        <v>0</v>
      </c>
      <c r="J531" s="899"/>
      <c r="K531" s="899">
        <f>K533+K534</f>
        <v>0</v>
      </c>
      <c r="L531" s="899">
        <f>L533+L534</f>
        <v>0</v>
      </c>
      <c r="M531" s="926"/>
      <c r="N531" s="926"/>
      <c r="O531" s="926"/>
    </row>
    <row r="532" spans="1:15" s="256" customFormat="1">
      <c r="A532" s="2208"/>
      <c r="B532" s="2211"/>
      <c r="C532" s="533"/>
      <c r="D532" s="263" t="s">
        <v>72</v>
      </c>
      <c r="E532" s="737"/>
      <c r="F532" s="737"/>
      <c r="G532" s="737"/>
      <c r="H532" s="737">
        <f t="shared" si="67"/>
        <v>0</v>
      </c>
      <c r="I532" s="737">
        <f t="shared" si="68"/>
        <v>0</v>
      </c>
      <c r="J532" s="737"/>
      <c r="K532" s="737"/>
      <c r="L532" s="737"/>
      <c r="M532" s="926"/>
      <c r="N532" s="733"/>
      <c r="O532" s="926"/>
    </row>
    <row r="533" spans="1:15" s="258" customFormat="1" ht="27">
      <c r="A533" s="2208"/>
      <c r="B533" s="2211"/>
      <c r="C533" s="533"/>
      <c r="D533" s="270" t="s">
        <v>59</v>
      </c>
      <c r="E533" s="737"/>
      <c r="F533" s="737"/>
      <c r="G533" s="737"/>
      <c r="H533" s="737">
        <f t="shared" si="67"/>
        <v>0</v>
      </c>
      <c r="I533" s="737">
        <f t="shared" si="68"/>
        <v>0</v>
      </c>
      <c r="J533" s="737"/>
      <c r="K533" s="737"/>
      <c r="L533" s="737"/>
      <c r="M533" s="733"/>
      <c r="N533" s="733"/>
      <c r="O533" s="733"/>
    </row>
    <row r="534" spans="1:15" s="258" customFormat="1" ht="27">
      <c r="A534" s="2208"/>
      <c r="B534" s="2211"/>
      <c r="C534" s="533"/>
      <c r="D534" s="270" t="s">
        <v>60</v>
      </c>
      <c r="E534" s="737"/>
      <c r="F534" s="737"/>
      <c r="G534" s="737"/>
      <c r="H534" s="737">
        <f t="shared" si="67"/>
        <v>0</v>
      </c>
      <c r="I534" s="737">
        <f t="shared" si="68"/>
        <v>0</v>
      </c>
      <c r="J534" s="737"/>
      <c r="K534" s="737"/>
      <c r="L534" s="737"/>
      <c r="M534" s="733"/>
      <c r="N534" s="733"/>
      <c r="O534" s="733"/>
    </row>
    <row r="535" spans="1:15" s="258" customFormat="1" ht="14.25">
      <c r="A535" s="2208"/>
      <c r="B535" s="2211"/>
      <c r="C535" s="535">
        <v>4261</v>
      </c>
      <c r="D535" s="483" t="s">
        <v>61</v>
      </c>
      <c r="E535" s="899">
        <f>E537+E538</f>
        <v>0</v>
      </c>
      <c r="F535" s="899">
        <f>F537+F538</f>
        <v>0</v>
      </c>
      <c r="G535" s="899">
        <f>G537+G538</f>
        <v>0</v>
      </c>
      <c r="H535" s="899">
        <f t="shared" si="67"/>
        <v>0</v>
      </c>
      <c r="I535" s="899">
        <f t="shared" si="68"/>
        <v>0</v>
      </c>
      <c r="J535" s="899"/>
      <c r="K535" s="899">
        <f>K537+K538</f>
        <v>0</v>
      </c>
      <c r="L535" s="899">
        <f>L537+L538</f>
        <v>0</v>
      </c>
      <c r="M535" s="733"/>
      <c r="N535" s="733"/>
      <c r="O535" s="733"/>
    </row>
    <row r="536" spans="1:15" s="258" customFormat="1">
      <c r="A536" s="2208"/>
      <c r="B536" s="2211"/>
      <c r="C536" s="533"/>
      <c r="D536" s="263" t="s">
        <v>72</v>
      </c>
      <c r="E536" s="735"/>
      <c r="F536" s="735"/>
      <c r="G536" s="735"/>
      <c r="H536" s="735">
        <f t="shared" si="67"/>
        <v>0</v>
      </c>
      <c r="I536" s="735">
        <f t="shared" si="68"/>
        <v>0</v>
      </c>
      <c r="J536" s="735"/>
      <c r="K536" s="735"/>
      <c r="L536" s="735"/>
      <c r="M536" s="733"/>
      <c r="N536" s="733"/>
      <c r="O536" s="733"/>
    </row>
    <row r="537" spans="1:15" s="258" customFormat="1">
      <c r="A537" s="2208"/>
      <c r="B537" s="2211"/>
      <c r="C537" s="533"/>
      <c r="D537" s="263" t="s">
        <v>62</v>
      </c>
      <c r="E537" s="735"/>
      <c r="F537" s="735"/>
      <c r="G537" s="735"/>
      <c r="H537" s="735">
        <f t="shared" si="67"/>
        <v>0</v>
      </c>
      <c r="I537" s="735">
        <f t="shared" si="68"/>
        <v>0</v>
      </c>
      <c r="J537" s="735"/>
      <c r="K537" s="735"/>
      <c r="L537" s="735"/>
      <c r="M537" s="733"/>
      <c r="N537" s="733"/>
      <c r="O537" s="733"/>
    </row>
    <row r="538" spans="1:15" s="258" customFormat="1">
      <c r="A538" s="2208"/>
      <c r="B538" s="2211"/>
      <c r="C538" s="533"/>
      <c r="D538" s="263" t="s">
        <v>63</v>
      </c>
      <c r="E538" s="735"/>
      <c r="F538" s="735"/>
      <c r="G538" s="735"/>
      <c r="H538" s="735">
        <f t="shared" si="67"/>
        <v>0</v>
      </c>
      <c r="I538" s="735">
        <f t="shared" si="68"/>
        <v>0</v>
      </c>
      <c r="J538" s="735"/>
      <c r="K538" s="735"/>
      <c r="L538" s="735"/>
      <c r="M538" s="733"/>
      <c r="N538" s="733"/>
      <c r="O538" s="733"/>
    </row>
    <row r="539" spans="1:15" s="258" customFormat="1" ht="14.25">
      <c r="A539" s="2208"/>
      <c r="B539" s="2211"/>
      <c r="C539" s="533">
        <v>4262</v>
      </c>
      <c r="D539" s="264" t="s">
        <v>338</v>
      </c>
      <c r="E539" s="735"/>
      <c r="F539" s="735"/>
      <c r="G539" s="735"/>
      <c r="H539" s="735">
        <f t="shared" si="67"/>
        <v>0</v>
      </c>
      <c r="I539" s="735">
        <f t="shared" si="68"/>
        <v>0</v>
      </c>
      <c r="J539" s="735"/>
      <c r="K539" s="735"/>
      <c r="L539" s="735"/>
      <c r="M539" s="733"/>
      <c r="N539" s="733"/>
      <c r="O539" s="733"/>
    </row>
    <row r="540" spans="1:15" s="258" customFormat="1" ht="14.25">
      <c r="A540" s="2208"/>
      <c r="B540" s="2211"/>
      <c r="C540" s="533">
        <v>4264</v>
      </c>
      <c r="D540" s="264" t="s">
        <v>337</v>
      </c>
      <c r="E540" s="735"/>
      <c r="F540" s="735"/>
      <c r="G540" s="735"/>
      <c r="H540" s="735">
        <f t="shared" si="67"/>
        <v>0</v>
      </c>
      <c r="I540" s="735">
        <f t="shared" si="68"/>
        <v>0</v>
      </c>
      <c r="J540" s="735"/>
      <c r="K540" s="735"/>
      <c r="L540" s="735"/>
      <c r="M540" s="733"/>
      <c r="N540" s="733"/>
      <c r="O540" s="733"/>
    </row>
    <row r="541" spans="1:15" s="258" customFormat="1" ht="22.5" customHeight="1">
      <c r="A541" s="2208"/>
      <c r="B541" s="2211"/>
      <c r="C541" s="536">
        <v>4266</v>
      </c>
      <c r="D541" s="511" t="s">
        <v>421</v>
      </c>
      <c r="E541" s="735"/>
      <c r="F541" s="735"/>
      <c r="G541" s="735"/>
      <c r="H541" s="735">
        <f t="shared" si="67"/>
        <v>0</v>
      </c>
      <c r="I541" s="735">
        <f t="shared" si="68"/>
        <v>0</v>
      </c>
      <c r="J541" s="735"/>
      <c r="K541" s="735"/>
      <c r="L541" s="735"/>
      <c r="M541" s="733"/>
      <c r="N541" s="733"/>
      <c r="O541" s="733"/>
    </row>
    <row r="542" spans="1:15" s="258" customFormat="1" ht="28.5">
      <c r="A542" s="2208"/>
      <c r="B542" s="2211"/>
      <c r="C542" s="533">
        <v>4267</v>
      </c>
      <c r="D542" s="264" t="s">
        <v>339</v>
      </c>
      <c r="E542" s="735"/>
      <c r="F542" s="735"/>
      <c r="G542" s="735"/>
      <c r="H542" s="735">
        <f t="shared" si="67"/>
        <v>0</v>
      </c>
      <c r="I542" s="735">
        <f t="shared" si="68"/>
        <v>0</v>
      </c>
      <c r="J542" s="735"/>
      <c r="K542" s="735"/>
      <c r="L542" s="735"/>
      <c r="M542" s="733"/>
      <c r="N542" s="733"/>
      <c r="O542" s="733"/>
    </row>
    <row r="543" spans="1:15" s="258" customFormat="1" ht="14.25">
      <c r="A543" s="2208"/>
      <c r="B543" s="2211"/>
      <c r="C543" s="533">
        <v>4269</v>
      </c>
      <c r="D543" s="264" t="s">
        <v>64</v>
      </c>
      <c r="E543" s="735"/>
      <c r="F543" s="735"/>
      <c r="G543" s="735"/>
      <c r="H543" s="735">
        <f t="shared" si="67"/>
        <v>0</v>
      </c>
      <c r="I543" s="735">
        <f t="shared" si="68"/>
        <v>0</v>
      </c>
      <c r="J543" s="735"/>
      <c r="K543" s="735"/>
      <c r="L543" s="735"/>
      <c r="M543" s="733"/>
      <c r="N543" s="935"/>
      <c r="O543" s="733"/>
    </row>
    <row r="544" spans="1:15" s="258" customFormat="1" ht="42.75">
      <c r="A544" s="2208"/>
      <c r="B544" s="2211"/>
      <c r="C544" s="533">
        <v>4511</v>
      </c>
      <c r="D544" s="262" t="s">
        <v>65</v>
      </c>
      <c r="E544" s="735"/>
      <c r="F544" s="735"/>
      <c r="G544" s="735"/>
      <c r="H544" s="735">
        <f t="shared" si="67"/>
        <v>0</v>
      </c>
      <c r="I544" s="735">
        <f t="shared" si="68"/>
        <v>0</v>
      </c>
      <c r="J544" s="735"/>
      <c r="K544" s="735"/>
      <c r="L544" s="735"/>
      <c r="M544" s="733"/>
      <c r="N544" s="935"/>
      <c r="O544" s="733"/>
    </row>
    <row r="545" spans="1:15" s="260" customFormat="1" ht="42.75">
      <c r="A545" s="2208"/>
      <c r="B545" s="2211"/>
      <c r="C545" s="533">
        <v>4621</v>
      </c>
      <c r="D545" s="262" t="s">
        <v>66</v>
      </c>
      <c r="E545" s="735"/>
      <c r="F545" s="735"/>
      <c r="G545" s="735"/>
      <c r="H545" s="735">
        <f t="shared" si="67"/>
        <v>0</v>
      </c>
      <c r="I545" s="735">
        <f t="shared" si="68"/>
        <v>0</v>
      </c>
      <c r="J545" s="901"/>
      <c r="K545" s="735"/>
      <c r="L545" s="735"/>
      <c r="M545" s="733"/>
      <c r="N545" s="935"/>
      <c r="O545" s="935"/>
    </row>
    <row r="546" spans="1:15" s="260" customFormat="1" ht="42.75">
      <c r="A546" s="2208"/>
      <c r="B546" s="2211"/>
      <c r="C546" s="533">
        <v>4631</v>
      </c>
      <c r="D546" s="262" t="s">
        <v>379</v>
      </c>
      <c r="E546" s="735"/>
      <c r="F546" s="735"/>
      <c r="G546" s="735"/>
      <c r="H546" s="735">
        <f t="shared" si="67"/>
        <v>0</v>
      </c>
      <c r="I546" s="735">
        <f t="shared" si="68"/>
        <v>0</v>
      </c>
      <c r="J546" s="901"/>
      <c r="K546" s="735"/>
      <c r="L546" s="735"/>
      <c r="M546" s="935"/>
      <c r="N546" s="935"/>
      <c r="O546" s="935"/>
    </row>
    <row r="547" spans="1:15" s="260" customFormat="1" ht="21.75" customHeight="1">
      <c r="A547" s="2208"/>
      <c r="B547" s="2211"/>
      <c r="C547" s="533">
        <v>4632</v>
      </c>
      <c r="D547" s="262" t="s">
        <v>277</v>
      </c>
      <c r="E547" s="735"/>
      <c r="F547" s="735"/>
      <c r="G547" s="735"/>
      <c r="H547" s="735">
        <f t="shared" si="67"/>
        <v>0</v>
      </c>
      <c r="I547" s="735">
        <f t="shared" si="68"/>
        <v>0</v>
      </c>
      <c r="J547" s="735"/>
      <c r="K547" s="735"/>
      <c r="L547" s="735"/>
      <c r="M547" s="935"/>
      <c r="N547" s="935"/>
      <c r="O547" s="935"/>
    </row>
    <row r="548" spans="1:15" s="260" customFormat="1" ht="48.75" customHeight="1">
      <c r="A548" s="2208"/>
      <c r="B548" s="2211"/>
      <c r="C548" s="536">
        <v>4638</v>
      </c>
      <c r="D548" s="511" t="s">
        <v>422</v>
      </c>
      <c r="E548" s="735"/>
      <c r="F548" s="735"/>
      <c r="G548" s="735"/>
      <c r="H548" s="735">
        <f t="shared" si="67"/>
        <v>0</v>
      </c>
      <c r="I548" s="735">
        <f t="shared" si="68"/>
        <v>0</v>
      </c>
      <c r="J548" s="735"/>
      <c r="K548" s="735"/>
      <c r="L548" s="735"/>
      <c r="M548" s="935"/>
      <c r="N548" s="935"/>
      <c r="O548" s="935"/>
    </row>
    <row r="549" spans="1:15" s="260" customFormat="1" ht="14.25">
      <c r="A549" s="2208"/>
      <c r="B549" s="2211"/>
      <c r="C549" s="533" t="s">
        <v>385</v>
      </c>
      <c r="D549" s="262" t="s">
        <v>386</v>
      </c>
      <c r="E549" s="735"/>
      <c r="F549" s="735"/>
      <c r="G549" s="735"/>
      <c r="H549" s="735">
        <f t="shared" si="67"/>
        <v>0</v>
      </c>
      <c r="I549" s="735">
        <f t="shared" si="68"/>
        <v>0</v>
      </c>
      <c r="J549" s="735"/>
      <c r="K549" s="735"/>
      <c r="L549" s="735"/>
      <c r="M549" s="935"/>
      <c r="N549" s="935"/>
      <c r="O549" s="935"/>
    </row>
    <row r="550" spans="1:15" s="260" customFormat="1" ht="14.25">
      <c r="A550" s="2208"/>
      <c r="B550" s="2211"/>
      <c r="C550" s="533">
        <v>4729</v>
      </c>
      <c r="D550" s="264" t="s">
        <v>67</v>
      </c>
      <c r="E550" s="735">
        <v>2810</v>
      </c>
      <c r="F550" s="735">
        <v>4920</v>
      </c>
      <c r="G550" s="735">
        <v>4920</v>
      </c>
      <c r="H550" s="735"/>
      <c r="I550" s="735"/>
      <c r="J550" s="902"/>
      <c r="K550" s="735">
        <v>4920</v>
      </c>
      <c r="L550" s="735">
        <v>4920</v>
      </c>
      <c r="M550" s="733">
        <f>+G550/12*3</f>
        <v>1230</v>
      </c>
      <c r="N550" s="733">
        <f>+G550/12*6</f>
        <v>2460</v>
      </c>
      <c r="O550" s="733">
        <f>+G550/12*9</f>
        <v>3690</v>
      </c>
    </row>
    <row r="551" spans="1:15" s="260" customFormat="1" ht="14.25">
      <c r="A551" s="2208"/>
      <c r="B551" s="2211"/>
      <c r="C551" s="533">
        <v>4822</v>
      </c>
      <c r="D551" s="264" t="s">
        <v>68</v>
      </c>
      <c r="E551" s="902"/>
      <c r="F551" s="902"/>
      <c r="G551" s="735"/>
      <c r="H551" s="735">
        <f t="shared" si="67"/>
        <v>0</v>
      </c>
      <c r="I551" s="735">
        <f t="shared" si="68"/>
        <v>0</v>
      </c>
      <c r="J551" s="902"/>
      <c r="K551" s="902"/>
      <c r="L551" s="902"/>
      <c r="M551" s="935"/>
      <c r="N551" s="935"/>
      <c r="O551" s="935"/>
    </row>
    <row r="552" spans="1:15" s="260" customFormat="1" ht="14.25">
      <c r="A552" s="2208"/>
      <c r="B552" s="2211"/>
      <c r="C552" s="535">
        <v>4823</v>
      </c>
      <c r="D552" s="483" t="s">
        <v>69</v>
      </c>
      <c r="E552" s="899">
        <f>E554+E555+E556</f>
        <v>69</v>
      </c>
      <c r="F552" s="899">
        <f>F554+F555+F556</f>
        <v>97.8</v>
      </c>
      <c r="G552" s="899">
        <f>G554+G555+G556</f>
        <v>85.8</v>
      </c>
      <c r="H552" s="899">
        <f t="shared" si="67"/>
        <v>-12</v>
      </c>
      <c r="I552" s="899">
        <f t="shared" si="68"/>
        <v>16.799999999999997</v>
      </c>
      <c r="J552" s="899"/>
      <c r="K552" s="899">
        <f>K554+K555+K556</f>
        <v>85.8</v>
      </c>
      <c r="L552" s="899">
        <f>L554+L555+L556</f>
        <v>85.8</v>
      </c>
      <c r="M552" s="935"/>
      <c r="N552" s="935"/>
      <c r="O552" s="935"/>
    </row>
    <row r="553" spans="1:15" s="260" customFormat="1" ht="14.25">
      <c r="A553" s="2208"/>
      <c r="B553" s="2211"/>
      <c r="C553" s="533"/>
      <c r="D553" s="263" t="s">
        <v>72</v>
      </c>
      <c r="E553" s="902"/>
      <c r="F553" s="902"/>
      <c r="G553" s="735"/>
      <c r="H553" s="735">
        <f t="shared" si="67"/>
        <v>0</v>
      </c>
      <c r="I553" s="735">
        <f t="shared" si="68"/>
        <v>0</v>
      </c>
      <c r="J553" s="902"/>
      <c r="K553" s="902"/>
      <c r="L553" s="902"/>
      <c r="M553" s="935"/>
      <c r="N553" s="733"/>
      <c r="O553" s="935"/>
    </row>
    <row r="554" spans="1:15" s="258" customFormat="1" ht="27">
      <c r="A554" s="2208"/>
      <c r="B554" s="2211"/>
      <c r="C554" s="533"/>
      <c r="D554" s="263" t="s">
        <v>276</v>
      </c>
      <c r="E554" s="735"/>
      <c r="F554" s="735"/>
      <c r="G554" s="735"/>
      <c r="H554" s="735"/>
      <c r="I554" s="735"/>
      <c r="J554" s="902"/>
      <c r="K554" s="735"/>
      <c r="L554" s="735"/>
      <c r="M554" s="733">
        <f>+G554/12*3</f>
        <v>0</v>
      </c>
      <c r="N554" s="733">
        <f>+G554/12*6</f>
        <v>0</v>
      </c>
      <c r="O554" s="733">
        <f>+G554/12*9</f>
        <v>0</v>
      </c>
    </row>
    <row r="555" spans="1:15" ht="27.95" customHeight="1">
      <c r="A555" s="2208"/>
      <c r="B555" s="2211"/>
      <c r="C555" s="533"/>
      <c r="D555" s="263" t="s">
        <v>274</v>
      </c>
      <c r="E555" s="902"/>
      <c r="F555" s="902"/>
      <c r="G555" s="735"/>
      <c r="H555" s="735"/>
      <c r="I555" s="735"/>
      <c r="J555" s="902"/>
      <c r="K555" s="902"/>
      <c r="L555" s="902"/>
      <c r="M555" s="733"/>
    </row>
    <row r="556" spans="1:15" ht="14.25">
      <c r="A556" s="2208"/>
      <c r="B556" s="2211"/>
      <c r="C556" s="533"/>
      <c r="D556" s="263" t="s">
        <v>275</v>
      </c>
      <c r="E556" s="902">
        <v>69</v>
      </c>
      <c r="F556" s="735">
        <v>97.8</v>
      </c>
      <c r="G556" s="735">
        <v>85.8</v>
      </c>
      <c r="H556" s="735"/>
      <c r="I556" s="735"/>
      <c r="J556" s="902"/>
      <c r="K556" s="735">
        <v>85.8</v>
      </c>
      <c r="L556" s="735">
        <v>85.8</v>
      </c>
      <c r="N556" s="936"/>
    </row>
    <row r="557" spans="1:15" ht="31.5" customHeight="1">
      <c r="A557" s="2208"/>
      <c r="B557" s="2211"/>
      <c r="C557" s="536" t="s">
        <v>420</v>
      </c>
      <c r="D557" s="511" t="s">
        <v>443</v>
      </c>
      <c r="E557" s="902"/>
      <c r="F557" s="902"/>
      <c r="G557" s="735"/>
      <c r="H557" s="735">
        <f t="shared" si="67"/>
        <v>0</v>
      </c>
      <c r="I557" s="735">
        <f t="shared" si="68"/>
        <v>0</v>
      </c>
      <c r="J557" s="902"/>
      <c r="K557" s="902"/>
      <c r="L557" s="902"/>
      <c r="N557" s="936"/>
    </row>
    <row r="558" spans="1:15" s="273" customFormat="1" ht="14.25">
      <c r="A558" s="2208"/>
      <c r="B558" s="2211"/>
      <c r="C558" s="533">
        <v>4861</v>
      </c>
      <c r="D558" s="264" t="s">
        <v>70</v>
      </c>
      <c r="E558" s="902"/>
      <c r="F558" s="902"/>
      <c r="G558" s="735"/>
      <c r="H558" s="735">
        <f t="shared" si="67"/>
        <v>0</v>
      </c>
      <c r="I558" s="735">
        <f t="shared" si="68"/>
        <v>0</v>
      </c>
      <c r="J558" s="902"/>
      <c r="K558" s="902"/>
      <c r="L558" s="902"/>
      <c r="M558" s="887"/>
      <c r="N558" s="884"/>
      <c r="O558" s="936"/>
    </row>
    <row r="559" spans="1:15" ht="14.25">
      <c r="A559" s="2209"/>
      <c r="B559" s="2212"/>
      <c r="C559" s="533">
        <v>4891</v>
      </c>
      <c r="D559" s="264" t="s">
        <v>71</v>
      </c>
      <c r="E559" s="735"/>
      <c r="F559" s="735"/>
      <c r="G559" s="735"/>
      <c r="H559" s="735">
        <f t="shared" si="67"/>
        <v>0</v>
      </c>
      <c r="I559" s="735">
        <f t="shared" si="68"/>
        <v>0</v>
      </c>
      <c r="J559" s="735"/>
      <c r="K559" s="735"/>
      <c r="L559" s="735"/>
      <c r="M559" s="937"/>
    </row>
    <row r="560" spans="1:15" s="27" customFormat="1" ht="28.5">
      <c r="A560" s="2196" t="s">
        <v>436</v>
      </c>
      <c r="B560" s="2196"/>
      <c r="C560" s="274"/>
      <c r="D560" s="36" t="s">
        <v>73</v>
      </c>
      <c r="E560" s="903">
        <f>SUM(E562:E569)</f>
        <v>0</v>
      </c>
      <c r="F560" s="903">
        <f>SUM(F562:F569)</f>
        <v>0</v>
      </c>
      <c r="G560" s="903">
        <f>SUM(G562:G569)</f>
        <v>0</v>
      </c>
      <c r="H560" s="903">
        <f t="shared" si="67"/>
        <v>0</v>
      </c>
      <c r="I560" s="903">
        <f>+I566+I567+I568+I569</f>
        <v>0</v>
      </c>
      <c r="J560" s="903">
        <f>+J566+J567+J568+J569</f>
        <v>0</v>
      </c>
      <c r="K560" s="903">
        <f>SUM(K562:K569)</f>
        <v>0</v>
      </c>
      <c r="L560" s="903">
        <f>SUM(L562:L569)</f>
        <v>0</v>
      </c>
      <c r="M560" s="938"/>
      <c r="N560" s="938"/>
      <c r="O560" s="938"/>
    </row>
    <row r="561" spans="1:15" s="20" customFormat="1" ht="23.25" customHeight="1">
      <c r="A561" s="614" t="s">
        <v>437</v>
      </c>
      <c r="B561" s="1131" t="s">
        <v>438</v>
      </c>
      <c r="C561" s="275"/>
      <c r="D561" s="17" t="s">
        <v>72</v>
      </c>
      <c r="E561" s="904"/>
      <c r="F561" s="904"/>
      <c r="G561" s="904"/>
      <c r="H561" s="904">
        <f t="shared" si="67"/>
        <v>0</v>
      </c>
      <c r="I561" s="404">
        <f t="shared" ref="I561:I574" si="69">G561-E561</f>
        <v>0</v>
      </c>
      <c r="J561" s="904"/>
      <c r="K561" s="904"/>
      <c r="L561" s="904"/>
      <c r="M561" s="939"/>
      <c r="N561" s="939"/>
      <c r="O561" s="939"/>
    </row>
    <row r="562" spans="1:15" s="20" customFormat="1" ht="28.5">
      <c r="A562" s="2204">
        <v>1080</v>
      </c>
      <c r="B562" s="2204">
        <v>11006</v>
      </c>
      <c r="C562" s="275">
        <v>5111</v>
      </c>
      <c r="D562" s="18" t="s">
        <v>660</v>
      </c>
      <c r="E562" s="904"/>
      <c r="F562" s="904"/>
      <c r="G562" s="904"/>
      <c r="H562" s="404">
        <f t="shared" si="67"/>
        <v>0</v>
      </c>
      <c r="I562" s="404">
        <f t="shared" si="69"/>
        <v>0</v>
      </c>
      <c r="J562" s="904"/>
      <c r="K562" s="904"/>
      <c r="L562" s="904"/>
      <c r="M562" s="939"/>
      <c r="N562" s="939"/>
      <c r="O562" s="939"/>
    </row>
    <row r="563" spans="1:15" s="20" customFormat="1" ht="28.5">
      <c r="A563" s="2205"/>
      <c r="B563" s="2205"/>
      <c r="C563" s="275">
        <v>5112</v>
      </c>
      <c r="D563" s="18" t="s">
        <v>661</v>
      </c>
      <c r="E563" s="904"/>
      <c r="F563" s="904"/>
      <c r="G563" s="904"/>
      <c r="H563" s="404">
        <f t="shared" si="67"/>
        <v>0</v>
      </c>
      <c r="I563" s="404">
        <f t="shared" si="69"/>
        <v>0</v>
      </c>
      <c r="J563" s="904"/>
      <c r="K563" s="904"/>
      <c r="L563" s="904"/>
      <c r="M563" s="939"/>
      <c r="N563" s="939"/>
      <c r="O563" s="939"/>
    </row>
    <row r="564" spans="1:15" s="20" customFormat="1" ht="13.5" customHeight="1">
      <c r="A564" s="2205"/>
      <c r="B564" s="2205"/>
      <c r="C564" s="275" t="s">
        <v>662</v>
      </c>
      <c r="D564" s="18" t="s">
        <v>637</v>
      </c>
      <c r="E564" s="904"/>
      <c r="F564" s="904"/>
      <c r="G564" s="904"/>
      <c r="H564" s="404">
        <f t="shared" si="67"/>
        <v>0</v>
      </c>
      <c r="I564" s="404">
        <f t="shared" si="69"/>
        <v>0</v>
      </c>
      <c r="J564" s="904"/>
      <c r="K564" s="904"/>
      <c r="L564" s="904"/>
      <c r="M564" s="939"/>
      <c r="N564" s="939"/>
      <c r="O564" s="939"/>
    </row>
    <row r="565" spans="1:15" s="20" customFormat="1" ht="14.25">
      <c r="A565" s="2205"/>
      <c r="B565" s="2205"/>
      <c r="C565" s="275">
        <v>5121</v>
      </c>
      <c r="D565" s="262" t="s">
        <v>74</v>
      </c>
      <c r="E565" s="904"/>
      <c r="F565" s="904"/>
      <c r="G565" s="904"/>
      <c r="H565" s="404">
        <f t="shared" si="67"/>
        <v>0</v>
      </c>
      <c r="I565" s="404">
        <f t="shared" si="69"/>
        <v>0</v>
      </c>
      <c r="J565" s="904"/>
      <c r="K565" s="904"/>
      <c r="L565" s="904"/>
      <c r="M565" s="939"/>
      <c r="N565" s="939"/>
      <c r="O565" s="939"/>
    </row>
    <row r="566" spans="1:15" s="33" customFormat="1" ht="15.75" customHeight="1">
      <c r="A566" s="2205"/>
      <c r="B566" s="2205"/>
      <c r="C566" s="249">
        <v>5122</v>
      </c>
      <c r="D566" s="21" t="s">
        <v>75</v>
      </c>
      <c r="E566" s="905"/>
      <c r="F566" s="905"/>
      <c r="G566" s="404"/>
      <c r="H566" s="404">
        <f t="shared" si="67"/>
        <v>0</v>
      </c>
      <c r="I566" s="404">
        <f t="shared" si="69"/>
        <v>0</v>
      </c>
      <c r="J566" s="905"/>
      <c r="K566" s="404"/>
      <c r="L566" s="404"/>
      <c r="M566" s="940"/>
      <c r="N566" s="940"/>
      <c r="O566" s="940"/>
    </row>
    <row r="567" spans="1:15" s="33" customFormat="1" ht="15.75" customHeight="1">
      <c r="A567" s="2205"/>
      <c r="B567" s="2205"/>
      <c r="C567" s="249">
        <v>5129</v>
      </c>
      <c r="D567" s="21" t="s">
        <v>76</v>
      </c>
      <c r="E567" s="905"/>
      <c r="F567" s="905"/>
      <c r="G567" s="404"/>
      <c r="H567" s="404">
        <f t="shared" si="67"/>
        <v>0</v>
      </c>
      <c r="I567" s="404">
        <f t="shared" si="69"/>
        <v>0</v>
      </c>
      <c r="J567" s="905"/>
      <c r="K567" s="404"/>
      <c r="L567" s="404"/>
      <c r="M567" s="940"/>
      <c r="N567" s="940"/>
      <c r="O567" s="940"/>
    </row>
    <row r="568" spans="1:15" s="33" customFormat="1" ht="14.25">
      <c r="A568" s="2205"/>
      <c r="B568" s="2205"/>
      <c r="C568" s="249">
        <v>5132</v>
      </c>
      <c r="D568" s="21" t="s">
        <v>77</v>
      </c>
      <c r="E568" s="905"/>
      <c r="F568" s="905"/>
      <c r="G568" s="404"/>
      <c r="H568" s="404">
        <f t="shared" si="67"/>
        <v>0</v>
      </c>
      <c r="I568" s="404">
        <f t="shared" si="69"/>
        <v>0</v>
      </c>
      <c r="J568" s="905"/>
      <c r="K568" s="404"/>
      <c r="L568" s="404"/>
      <c r="M568" s="940"/>
      <c r="N568" s="940"/>
      <c r="O568" s="940"/>
    </row>
    <row r="569" spans="1:15" s="33" customFormat="1" ht="15.75" customHeight="1">
      <c r="A569" s="2206"/>
      <c r="B569" s="2206"/>
      <c r="C569" s="249" t="s">
        <v>663</v>
      </c>
      <c r="D569" s="21" t="s">
        <v>664</v>
      </c>
      <c r="E569" s="1100"/>
      <c r="F569" s="1100"/>
      <c r="G569" s="404"/>
      <c r="H569" s="404">
        <f t="shared" si="67"/>
        <v>0</v>
      </c>
      <c r="I569" s="404">
        <f t="shared" si="69"/>
        <v>0</v>
      </c>
      <c r="J569" s="905"/>
      <c r="K569" s="404"/>
      <c r="L569" s="404"/>
      <c r="M569" s="940"/>
      <c r="N569" s="940"/>
      <c r="O569" s="940"/>
    </row>
    <row r="570" spans="1:15" s="171" customFormat="1" ht="14.25" hidden="1" customHeight="1">
      <c r="A570" s="2207" t="s">
        <v>636</v>
      </c>
      <c r="B570" s="2210" t="s">
        <v>5802</v>
      </c>
      <c r="C570" s="527"/>
      <c r="D570" s="262" t="s">
        <v>278</v>
      </c>
      <c r="E570" s="906"/>
      <c r="F570" s="906"/>
      <c r="G570" s="906"/>
      <c r="H570" s="906"/>
      <c r="I570" s="906"/>
      <c r="J570" s="906"/>
      <c r="K570" s="906"/>
      <c r="L570" s="906"/>
      <c r="M570" s="738"/>
      <c r="N570" s="738"/>
      <c r="O570" s="738"/>
    </row>
    <row r="571" spans="1:15" s="171" customFormat="1" ht="13.5" hidden="1" customHeight="1">
      <c r="A571" s="2208"/>
      <c r="B571" s="2211"/>
      <c r="C571" s="528"/>
      <c r="D571" s="263"/>
      <c r="E571" s="907"/>
      <c r="F571" s="907"/>
      <c r="G571" s="907"/>
      <c r="H571" s="907"/>
      <c r="I571" s="907"/>
      <c r="J571" s="907"/>
      <c r="K571" s="907"/>
      <c r="L571" s="907"/>
      <c r="M571" s="738"/>
      <c r="N571" s="738"/>
      <c r="O571" s="738"/>
    </row>
    <row r="572" spans="1:15" s="171" customFormat="1" ht="14.25" hidden="1" customHeight="1">
      <c r="A572" s="2208"/>
      <c r="B572" s="2211"/>
      <c r="C572" s="528"/>
      <c r="D572" s="264" t="s">
        <v>32</v>
      </c>
      <c r="E572" s="907"/>
      <c r="F572" s="907"/>
      <c r="G572" s="907"/>
      <c r="H572" s="907"/>
      <c r="I572" s="907"/>
      <c r="J572" s="907"/>
      <c r="K572" s="907"/>
      <c r="L572" s="907"/>
      <c r="M572" s="738"/>
      <c r="N572" s="738"/>
      <c r="O572" s="738"/>
    </row>
    <row r="573" spans="1:15" s="257" customFormat="1" ht="14.25" hidden="1" customHeight="1">
      <c r="A573" s="2208"/>
      <c r="B573" s="2211"/>
      <c r="C573" s="528"/>
      <c r="D573" s="263"/>
      <c r="E573" s="736"/>
      <c r="F573" s="736"/>
      <c r="G573" s="736"/>
      <c r="H573" s="736">
        <f>+G573-F573</f>
        <v>0</v>
      </c>
      <c r="I573" s="736">
        <f t="shared" si="69"/>
        <v>0</v>
      </c>
      <c r="J573" s="736"/>
      <c r="K573" s="736"/>
      <c r="L573" s="736"/>
      <c r="M573" s="934"/>
      <c r="N573" s="934"/>
      <c r="O573" s="934"/>
    </row>
    <row r="574" spans="1:15" s="256" customFormat="1" ht="14.25" hidden="1" customHeight="1">
      <c r="A574" s="2208"/>
      <c r="B574" s="2211"/>
      <c r="C574" s="529"/>
      <c r="D574" s="272" t="s">
        <v>33</v>
      </c>
      <c r="E574" s="898">
        <f>+E576+E640</f>
        <v>0</v>
      </c>
      <c r="F574" s="898">
        <f>+F576+F640</f>
        <v>0</v>
      </c>
      <c r="G574" s="898">
        <f>+G576+G640</f>
        <v>0</v>
      </c>
      <c r="H574" s="898">
        <f>+G574-F574</f>
        <v>0</v>
      </c>
      <c r="I574" s="898">
        <f t="shared" si="69"/>
        <v>0</v>
      </c>
      <c r="J574" s="898"/>
      <c r="K574" s="898">
        <f>+K576+K640</f>
        <v>0</v>
      </c>
      <c r="L574" s="898">
        <f>+L576+L640</f>
        <v>0</v>
      </c>
      <c r="M574" s="926">
        <f>SUM(M580:M635)</f>
        <v>0</v>
      </c>
      <c r="N574" s="926">
        <f>SUM(N580:N635)</f>
        <v>0</v>
      </c>
      <c r="O574" s="926">
        <f>SUM(O580:O635)</f>
        <v>0</v>
      </c>
    </row>
    <row r="575" spans="1:15" s="256" customFormat="1" ht="14.25" hidden="1" customHeight="1">
      <c r="A575" s="2208"/>
      <c r="B575" s="2211"/>
      <c r="C575" s="530"/>
      <c r="D575" s="17" t="s">
        <v>388</v>
      </c>
      <c r="E575" s="736"/>
      <c r="F575" s="736"/>
      <c r="G575" s="736"/>
      <c r="H575" s="898"/>
      <c r="I575" s="898"/>
      <c r="J575" s="736"/>
      <c r="K575" s="736"/>
      <c r="L575" s="736"/>
      <c r="M575" s="926"/>
      <c r="N575" s="926"/>
      <c r="O575" s="926"/>
    </row>
    <row r="576" spans="1:15" s="256" customFormat="1" ht="14.25" hidden="1" customHeight="1">
      <c r="A576" s="2208"/>
      <c r="B576" s="2211"/>
      <c r="C576" s="531"/>
      <c r="D576" s="265" t="s">
        <v>36</v>
      </c>
      <c r="E576" s="898">
        <f>E578+SUM(E584:E639)-E584-E589-E597-E611-E615-E632</f>
        <v>0</v>
      </c>
      <c r="F576" s="898">
        <f>F578+SUM(F584:F639)-F584-F589-F597-F611-F615-F632</f>
        <v>0</v>
      </c>
      <c r="G576" s="898">
        <f>G578+SUM(G584:G639)-G584-G589-G597-G611-G615-G632</f>
        <v>0</v>
      </c>
      <c r="H576" s="898">
        <f>+G576-F576</f>
        <v>0</v>
      </c>
      <c r="I576" s="898">
        <f t="shared" ref="I576:I600" si="70">G576-E576</f>
        <v>0</v>
      </c>
      <c r="J576" s="898"/>
      <c r="K576" s="898">
        <f>K578+SUM(K584:K639)-K584-K589-K597-K611-K615-K632</f>
        <v>0</v>
      </c>
      <c r="L576" s="898">
        <f>L578+SUM(L584:L639)-L584-L589-L597-L611-L615-L632</f>
        <v>0</v>
      </c>
      <c r="M576" s="926"/>
      <c r="N576" s="926"/>
      <c r="O576" s="926"/>
    </row>
    <row r="577" spans="1:15" s="256" customFormat="1" ht="13.5" hidden="1" customHeight="1">
      <c r="A577" s="2208"/>
      <c r="B577" s="2211"/>
      <c r="C577" s="527"/>
      <c r="D577" s="263" t="s">
        <v>72</v>
      </c>
      <c r="E577" s="737"/>
      <c r="F577" s="737"/>
      <c r="G577" s="736"/>
      <c r="H577" s="736">
        <f t="shared" ref="H577:H639" si="71">+G577-F577</f>
        <v>0</v>
      </c>
      <c r="I577" s="737">
        <f t="shared" si="70"/>
        <v>0</v>
      </c>
      <c r="J577" s="737"/>
      <c r="K577" s="737"/>
      <c r="L577" s="737"/>
      <c r="M577" s="926"/>
      <c r="N577" s="926"/>
      <c r="O577" s="926"/>
    </row>
    <row r="578" spans="1:15" s="256" customFormat="1" ht="14.25" hidden="1" customHeight="1">
      <c r="A578" s="2208"/>
      <c r="B578" s="2211"/>
      <c r="C578" s="532"/>
      <c r="D578" s="483" t="s">
        <v>470</v>
      </c>
      <c r="E578" s="899">
        <f>SUM(E580:E582)</f>
        <v>0</v>
      </c>
      <c r="F578" s="899">
        <f>SUM(F580:F582)</f>
        <v>0</v>
      </c>
      <c r="G578" s="899">
        <f>SUM(G580:G582)</f>
        <v>0</v>
      </c>
      <c r="H578" s="899">
        <f t="shared" si="71"/>
        <v>0</v>
      </c>
      <c r="I578" s="899">
        <f t="shared" si="70"/>
        <v>0</v>
      </c>
      <c r="J578" s="899"/>
      <c r="K578" s="899">
        <f>SUM(K580:K582)</f>
        <v>0</v>
      </c>
      <c r="L578" s="899">
        <f>SUM(L580:L582)</f>
        <v>0</v>
      </c>
      <c r="M578" s="926" t="e">
        <f>+G578/G570/12</f>
        <v>#DIV/0!</v>
      </c>
      <c r="N578" s="926"/>
      <c r="O578" s="926"/>
    </row>
    <row r="579" spans="1:15" s="256" customFormat="1" hidden="1">
      <c r="A579" s="2208"/>
      <c r="B579" s="2211"/>
      <c r="C579" s="527"/>
      <c r="D579" s="263" t="s">
        <v>72</v>
      </c>
      <c r="E579" s="737"/>
      <c r="F579" s="737"/>
      <c r="G579" s="736"/>
      <c r="H579" s="736">
        <f t="shared" si="71"/>
        <v>0</v>
      </c>
      <c r="I579" s="737">
        <f t="shared" si="70"/>
        <v>0</v>
      </c>
      <c r="J579" s="737"/>
      <c r="K579" s="737"/>
      <c r="L579" s="737"/>
      <c r="M579" s="926"/>
      <c r="N579" s="926"/>
      <c r="O579" s="926"/>
    </row>
    <row r="580" spans="1:15" s="256" customFormat="1" ht="28.5" hidden="1">
      <c r="A580" s="2208"/>
      <c r="B580" s="2211"/>
      <c r="C580" s="533" t="s">
        <v>270</v>
      </c>
      <c r="D580" s="266" t="s">
        <v>37</v>
      </c>
      <c r="E580" s="737"/>
      <c r="F580" s="737"/>
      <c r="G580" s="737"/>
      <c r="H580" s="737">
        <f t="shared" si="71"/>
        <v>0</v>
      </c>
      <c r="I580" s="737">
        <f t="shared" si="70"/>
        <v>0</v>
      </c>
      <c r="J580" s="737"/>
      <c r="K580" s="737"/>
      <c r="L580" s="737"/>
      <c r="M580" s="926">
        <f>+G580/12*2</f>
        <v>0</v>
      </c>
      <c r="N580" s="926">
        <f>+G580/12*5</f>
        <v>0</v>
      </c>
      <c r="O580" s="926">
        <f>+G580/12*8</f>
        <v>0</v>
      </c>
    </row>
    <row r="581" spans="1:15" s="258" customFormat="1" ht="28.5" hidden="1">
      <c r="A581" s="2208"/>
      <c r="B581" s="2211"/>
      <c r="C581" s="533" t="s">
        <v>271</v>
      </c>
      <c r="D581" s="267" t="s">
        <v>38</v>
      </c>
      <c r="E581" s="737"/>
      <c r="F581" s="737"/>
      <c r="G581" s="737"/>
      <c r="H581" s="737">
        <f t="shared" si="71"/>
        <v>0</v>
      </c>
      <c r="I581" s="737">
        <f t="shared" si="70"/>
        <v>0</v>
      </c>
      <c r="J581" s="737"/>
      <c r="K581" s="737"/>
      <c r="L581" s="737"/>
      <c r="M581" s="926">
        <f>+G581/12*2</f>
        <v>0</v>
      </c>
      <c r="N581" s="926">
        <f>+G581/12*5</f>
        <v>0</v>
      </c>
      <c r="O581" s="926">
        <f>+G581/12*8</f>
        <v>0</v>
      </c>
    </row>
    <row r="582" spans="1:15" s="258" customFormat="1" ht="42.75" hidden="1">
      <c r="A582" s="2208"/>
      <c r="B582" s="2211"/>
      <c r="C582" s="533" t="s">
        <v>272</v>
      </c>
      <c r="D582" s="267" t="s">
        <v>39</v>
      </c>
      <c r="E582" s="737"/>
      <c r="F582" s="737"/>
      <c r="G582" s="737"/>
      <c r="H582" s="737">
        <f t="shared" si="71"/>
        <v>0</v>
      </c>
      <c r="I582" s="737">
        <f t="shared" si="70"/>
        <v>0</v>
      </c>
      <c r="J582" s="737"/>
      <c r="K582" s="737"/>
      <c r="L582" s="737"/>
      <c r="M582" s="926">
        <f>+G582/12*2</f>
        <v>0</v>
      </c>
      <c r="N582" s="926">
        <f>+G582/12*5</f>
        <v>0</v>
      </c>
      <c r="O582" s="926">
        <f>+G582/12*8</f>
        <v>0</v>
      </c>
    </row>
    <row r="583" spans="1:15" s="258" customFormat="1" ht="14.25" hidden="1">
      <c r="A583" s="2208"/>
      <c r="B583" s="2211"/>
      <c r="C583" s="534"/>
      <c r="D583" s="484"/>
      <c r="E583" s="739"/>
      <c r="F583" s="739"/>
      <c r="G583" s="739"/>
      <c r="H583" s="739">
        <f t="shared" si="71"/>
        <v>0</v>
      </c>
      <c r="I583" s="739">
        <f t="shared" si="70"/>
        <v>0</v>
      </c>
      <c r="J583" s="739"/>
      <c r="K583" s="739"/>
      <c r="L583" s="739"/>
      <c r="M583" s="733"/>
      <c r="N583" s="733"/>
      <c r="O583" s="733"/>
    </row>
    <row r="584" spans="1:15" s="258" customFormat="1" ht="14.25" hidden="1">
      <c r="A584" s="2208"/>
      <c r="B584" s="2211"/>
      <c r="C584" s="535">
        <v>4212</v>
      </c>
      <c r="D584" s="483" t="s">
        <v>40</v>
      </c>
      <c r="E584" s="899">
        <f>E586+E587+E588</f>
        <v>0</v>
      </c>
      <c r="F584" s="899">
        <f>F586+F587+F588</f>
        <v>0</v>
      </c>
      <c r="G584" s="899">
        <f>G586+G587+G588</f>
        <v>0</v>
      </c>
      <c r="H584" s="899">
        <f t="shared" si="71"/>
        <v>0</v>
      </c>
      <c r="I584" s="899">
        <f t="shared" si="70"/>
        <v>0</v>
      </c>
      <c r="J584" s="899"/>
      <c r="K584" s="899">
        <f>K586+K587+K588</f>
        <v>0</v>
      </c>
      <c r="L584" s="899">
        <f>L586+L587+L588</f>
        <v>0</v>
      </c>
      <c r="M584" s="733"/>
      <c r="N584" s="733"/>
      <c r="O584" s="733"/>
    </row>
    <row r="585" spans="1:15" s="258" customFormat="1" hidden="1">
      <c r="A585" s="2208"/>
      <c r="B585" s="2211"/>
      <c r="C585" s="533"/>
      <c r="D585" s="263" t="s">
        <v>72</v>
      </c>
      <c r="E585" s="735"/>
      <c r="F585" s="735"/>
      <c r="G585" s="735"/>
      <c r="H585" s="735">
        <f t="shared" si="71"/>
        <v>0</v>
      </c>
      <c r="I585" s="735">
        <f t="shared" si="70"/>
        <v>0</v>
      </c>
      <c r="J585" s="735"/>
      <c r="K585" s="735"/>
      <c r="L585" s="735"/>
      <c r="M585" s="733"/>
      <c r="N585" s="733"/>
      <c r="O585" s="733"/>
    </row>
    <row r="586" spans="1:15" s="258" customFormat="1" hidden="1">
      <c r="A586" s="2208"/>
      <c r="B586" s="2211"/>
      <c r="C586" s="533"/>
      <c r="D586" s="263" t="s">
        <v>40</v>
      </c>
      <c r="E586" s="735"/>
      <c r="F586" s="735"/>
      <c r="G586" s="735"/>
      <c r="H586" s="735"/>
      <c r="I586" s="735"/>
      <c r="J586" s="735"/>
      <c r="K586" s="735"/>
      <c r="L586" s="735"/>
      <c r="M586" s="733">
        <f>+G586/12*3</f>
        <v>0</v>
      </c>
      <c r="N586" s="733">
        <f>+G586/12*6</f>
        <v>0</v>
      </c>
      <c r="O586" s="733">
        <f>+G586/12*9</f>
        <v>0</v>
      </c>
    </row>
    <row r="587" spans="1:15" s="258" customFormat="1" ht="27" hidden="1">
      <c r="A587" s="2208"/>
      <c r="B587" s="2211"/>
      <c r="C587" s="533"/>
      <c r="D587" s="263" t="s">
        <v>279</v>
      </c>
      <c r="E587" s="735"/>
      <c r="F587" s="735"/>
      <c r="G587" s="735"/>
      <c r="H587" s="735"/>
      <c r="I587" s="735"/>
      <c r="J587" s="735"/>
      <c r="K587" s="735"/>
      <c r="L587" s="735"/>
      <c r="M587" s="733"/>
      <c r="N587" s="733"/>
      <c r="O587" s="733"/>
    </row>
    <row r="588" spans="1:15" s="258" customFormat="1" hidden="1">
      <c r="A588" s="2208"/>
      <c r="B588" s="2211"/>
      <c r="C588" s="533"/>
      <c r="D588" s="263" t="s">
        <v>390</v>
      </c>
      <c r="E588" s="735"/>
      <c r="F588" s="735"/>
      <c r="G588" s="735"/>
      <c r="H588" s="735"/>
      <c r="I588" s="735"/>
      <c r="J588" s="735"/>
      <c r="K588" s="735"/>
      <c r="L588" s="735"/>
      <c r="M588" s="733">
        <f>+G588/12*3</f>
        <v>0</v>
      </c>
      <c r="N588" s="733">
        <f>+G588/12*6</f>
        <v>0</v>
      </c>
      <c r="O588" s="733">
        <f>+G588/12*9</f>
        <v>0</v>
      </c>
    </row>
    <row r="589" spans="1:15" s="258" customFormat="1" ht="14.25" hidden="1">
      <c r="A589" s="2208"/>
      <c r="B589" s="2211"/>
      <c r="C589" s="535">
        <v>4213</v>
      </c>
      <c r="D589" s="483" t="s">
        <v>41</v>
      </c>
      <c r="E589" s="899">
        <f>E591+E592</f>
        <v>0</v>
      </c>
      <c r="F589" s="899">
        <f>F591+F592</f>
        <v>0</v>
      </c>
      <c r="G589" s="899">
        <f>G591+G592</f>
        <v>0</v>
      </c>
      <c r="H589" s="899">
        <f t="shared" si="71"/>
        <v>0</v>
      </c>
      <c r="I589" s="899">
        <f t="shared" si="70"/>
        <v>0</v>
      </c>
      <c r="J589" s="899"/>
      <c r="K589" s="899">
        <f>K591+K592</f>
        <v>0</v>
      </c>
      <c r="L589" s="899">
        <f>L591+L592</f>
        <v>0</v>
      </c>
      <c r="M589" s="733"/>
      <c r="N589" s="733"/>
      <c r="O589" s="733"/>
    </row>
    <row r="590" spans="1:15" s="258" customFormat="1" hidden="1">
      <c r="A590" s="2208"/>
      <c r="B590" s="2211"/>
      <c r="C590" s="533"/>
      <c r="D590" s="263" t="s">
        <v>72</v>
      </c>
      <c r="E590" s="735"/>
      <c r="F590" s="735"/>
      <c r="G590" s="735"/>
      <c r="H590" s="735">
        <f t="shared" si="71"/>
        <v>0</v>
      </c>
      <c r="I590" s="735">
        <f t="shared" si="70"/>
        <v>0</v>
      </c>
      <c r="J590" s="735"/>
      <c r="K590" s="735"/>
      <c r="L590" s="735"/>
      <c r="M590" s="733"/>
      <c r="N590" s="733"/>
      <c r="O590" s="733"/>
    </row>
    <row r="591" spans="1:15" s="258" customFormat="1" ht="27" hidden="1">
      <c r="A591" s="2208"/>
      <c r="B591" s="2211"/>
      <c r="C591" s="533"/>
      <c r="D591" s="269" t="s">
        <v>42</v>
      </c>
      <c r="E591" s="735"/>
      <c r="F591" s="735"/>
      <c r="G591" s="735"/>
      <c r="H591" s="735"/>
      <c r="I591" s="735"/>
      <c r="J591" s="735"/>
      <c r="K591" s="735"/>
      <c r="L591" s="735"/>
      <c r="M591" s="733">
        <f>+G591/12*3</f>
        <v>0</v>
      </c>
      <c r="N591" s="733">
        <f>+G591/12*6</f>
        <v>0</v>
      </c>
      <c r="O591" s="733">
        <f>+G591/12*9</f>
        <v>0</v>
      </c>
    </row>
    <row r="592" spans="1:15" s="258" customFormat="1" ht="27" hidden="1">
      <c r="A592" s="2208"/>
      <c r="B592" s="2211"/>
      <c r="C592" s="533"/>
      <c r="D592" s="269" t="s">
        <v>273</v>
      </c>
      <c r="E592" s="735"/>
      <c r="F592" s="735"/>
      <c r="G592" s="735"/>
      <c r="H592" s="735"/>
      <c r="I592" s="735"/>
      <c r="J592" s="735"/>
      <c r="K592" s="735"/>
      <c r="L592" s="735"/>
      <c r="M592" s="733">
        <f>+G592/12*3</f>
        <v>0</v>
      </c>
      <c r="N592" s="733">
        <f>+G592/12*6</f>
        <v>0</v>
      </c>
      <c r="O592" s="733">
        <f>+G592/12*9</f>
        <v>0</v>
      </c>
    </row>
    <row r="593" spans="1:15" s="258" customFormat="1" ht="14.25" hidden="1">
      <c r="A593" s="2208"/>
      <c r="B593" s="2211"/>
      <c r="C593" s="533">
        <v>4214</v>
      </c>
      <c r="D593" s="268" t="s">
        <v>43</v>
      </c>
      <c r="E593" s="737"/>
      <c r="F593" s="735"/>
      <c r="G593" s="735"/>
      <c r="H593" s="735"/>
      <c r="I593" s="735"/>
      <c r="J593" s="735"/>
      <c r="K593" s="735"/>
      <c r="L593" s="735"/>
      <c r="M593" s="733">
        <f>+G593/12*3</f>
        <v>0</v>
      </c>
      <c r="N593" s="733">
        <f>+G593/12*6</f>
        <v>0</v>
      </c>
      <c r="O593" s="733">
        <f>+G593/12*9</f>
        <v>0</v>
      </c>
    </row>
    <row r="594" spans="1:15" s="256" customFormat="1" ht="23.25" hidden="1" customHeight="1">
      <c r="A594" s="2208"/>
      <c r="B594" s="2211"/>
      <c r="C594" s="533">
        <v>4215</v>
      </c>
      <c r="D594" s="268" t="s">
        <v>44</v>
      </c>
      <c r="E594" s="735"/>
      <c r="F594" s="735"/>
      <c r="G594" s="735"/>
      <c r="H594" s="735">
        <f t="shared" si="71"/>
        <v>0</v>
      </c>
      <c r="I594" s="735">
        <f t="shared" si="70"/>
        <v>0</v>
      </c>
      <c r="J594" s="735"/>
      <c r="K594" s="735"/>
      <c r="L594" s="735"/>
      <c r="M594" s="926"/>
      <c r="N594" s="738"/>
      <c r="O594" s="926"/>
    </row>
    <row r="595" spans="1:15" s="171" customFormat="1" ht="28.5" hidden="1">
      <c r="A595" s="2208"/>
      <c r="B595" s="2211"/>
      <c r="C595" s="533">
        <v>4216</v>
      </c>
      <c r="D595" s="268" t="s">
        <v>45</v>
      </c>
      <c r="E595" s="735"/>
      <c r="F595" s="735"/>
      <c r="G595" s="735"/>
      <c r="H595" s="735">
        <f t="shared" si="71"/>
        <v>0</v>
      </c>
      <c r="I595" s="735">
        <f t="shared" si="70"/>
        <v>0</v>
      </c>
      <c r="J595" s="735"/>
      <c r="K595" s="735"/>
      <c r="L595" s="735"/>
      <c r="M595" s="738"/>
      <c r="N595" s="738"/>
      <c r="O595" s="738"/>
    </row>
    <row r="596" spans="1:15" s="171" customFormat="1" ht="14.25" hidden="1">
      <c r="A596" s="2208"/>
      <c r="B596" s="2211"/>
      <c r="C596" s="533">
        <v>4217</v>
      </c>
      <c r="D596" s="268" t="s">
        <v>46</v>
      </c>
      <c r="E596" s="735"/>
      <c r="F596" s="735"/>
      <c r="G596" s="735"/>
      <c r="H596" s="735">
        <f t="shared" si="71"/>
        <v>0</v>
      </c>
      <c r="I596" s="735">
        <f t="shared" si="70"/>
        <v>0</v>
      </c>
      <c r="J596" s="735"/>
      <c r="K596" s="735"/>
      <c r="L596" s="735"/>
      <c r="M596" s="738"/>
      <c r="N596" s="738"/>
      <c r="O596" s="738"/>
    </row>
    <row r="597" spans="1:15" s="171" customFormat="1" ht="28.5" hidden="1">
      <c r="A597" s="2208"/>
      <c r="B597" s="2211"/>
      <c r="C597" s="535"/>
      <c r="D597" s="483" t="s">
        <v>414</v>
      </c>
      <c r="E597" s="899">
        <f>E599+E600</f>
        <v>0</v>
      </c>
      <c r="F597" s="899">
        <f>F599+F600</f>
        <v>0</v>
      </c>
      <c r="G597" s="899">
        <f>G599+G600</f>
        <v>0</v>
      </c>
      <c r="H597" s="899">
        <f t="shared" si="71"/>
        <v>0</v>
      </c>
      <c r="I597" s="899">
        <f t="shared" si="70"/>
        <v>0</v>
      </c>
      <c r="J597" s="899"/>
      <c r="K597" s="899">
        <f>K599+K600</f>
        <v>0</v>
      </c>
      <c r="L597" s="899">
        <f>L599+L600</f>
        <v>0</v>
      </c>
      <c r="M597" s="738"/>
      <c r="N597" s="738"/>
      <c r="O597" s="738"/>
    </row>
    <row r="598" spans="1:15" s="171" customFormat="1" hidden="1">
      <c r="A598" s="2208"/>
      <c r="B598" s="2211"/>
      <c r="C598" s="533"/>
      <c r="D598" s="263" t="s">
        <v>72</v>
      </c>
      <c r="E598" s="736"/>
      <c r="F598" s="736"/>
      <c r="G598" s="736"/>
      <c r="H598" s="736">
        <f t="shared" si="71"/>
        <v>0</v>
      </c>
      <c r="I598" s="736">
        <f t="shared" si="70"/>
        <v>0</v>
      </c>
      <c r="J598" s="736"/>
      <c r="K598" s="736"/>
      <c r="L598" s="736"/>
      <c r="M598" s="738"/>
      <c r="N598" s="738"/>
      <c r="O598" s="738"/>
    </row>
    <row r="599" spans="1:15" s="171" customFormat="1" hidden="1">
      <c r="A599" s="2208"/>
      <c r="B599" s="2211"/>
      <c r="C599" s="533">
        <v>4221</v>
      </c>
      <c r="D599" s="263" t="s">
        <v>47</v>
      </c>
      <c r="E599" s="736"/>
      <c r="F599" s="736"/>
      <c r="G599" s="736"/>
      <c r="H599" s="736">
        <f t="shared" si="71"/>
        <v>0</v>
      </c>
      <c r="I599" s="736">
        <f t="shared" si="70"/>
        <v>0</v>
      </c>
      <c r="J599" s="736"/>
      <c r="K599" s="736"/>
      <c r="L599" s="736"/>
      <c r="M599" s="738"/>
      <c r="N599" s="738"/>
      <c r="O599" s="738"/>
    </row>
    <row r="600" spans="1:15" s="171" customFormat="1" ht="27" hidden="1">
      <c r="A600" s="2208"/>
      <c r="B600" s="2211"/>
      <c r="C600" s="533">
        <v>4222</v>
      </c>
      <c r="D600" s="263" t="s">
        <v>48</v>
      </c>
      <c r="E600" s="736"/>
      <c r="F600" s="736"/>
      <c r="G600" s="736"/>
      <c r="H600" s="736">
        <f t="shared" si="71"/>
        <v>0</v>
      </c>
      <c r="I600" s="736">
        <f t="shared" si="70"/>
        <v>0</v>
      </c>
      <c r="J600" s="736"/>
      <c r="K600" s="736"/>
      <c r="L600" s="736"/>
      <c r="M600" s="738"/>
      <c r="N600" s="733"/>
      <c r="O600" s="738"/>
    </row>
    <row r="601" spans="1:15" s="258" customFormat="1" ht="14.25" hidden="1">
      <c r="A601" s="2208"/>
      <c r="B601" s="2211"/>
      <c r="C601" s="533">
        <v>4231</v>
      </c>
      <c r="D601" s="264" t="s">
        <v>49</v>
      </c>
      <c r="E601" s="736"/>
      <c r="F601" s="736"/>
      <c r="G601" s="736"/>
      <c r="H601" s="736"/>
      <c r="I601" s="736"/>
      <c r="J601" s="736"/>
      <c r="K601" s="736"/>
      <c r="L601" s="736"/>
      <c r="M601" s="733">
        <f>+G601/12*3</f>
        <v>0</v>
      </c>
      <c r="N601" s="733">
        <f>+G601/12*6</f>
        <v>0</v>
      </c>
      <c r="O601" s="733">
        <f>+G601/12*9</f>
        <v>0</v>
      </c>
    </row>
    <row r="602" spans="1:15" s="258" customFormat="1" ht="16.5" hidden="1">
      <c r="A602" s="2208"/>
      <c r="B602" s="2211"/>
      <c r="C602" s="533">
        <v>4232</v>
      </c>
      <c r="D602" s="264" t="s">
        <v>50</v>
      </c>
      <c r="E602" s="736"/>
      <c r="F602" s="736"/>
      <c r="G602" s="736"/>
      <c r="H602" s="736"/>
      <c r="I602" s="736"/>
      <c r="J602" s="900"/>
      <c r="K602" s="736"/>
      <c r="L602" s="736"/>
      <c r="M602" s="733"/>
      <c r="N602" s="733"/>
      <c r="O602" s="733"/>
    </row>
    <row r="603" spans="1:15" s="258" customFormat="1" ht="28.5" hidden="1">
      <c r="A603" s="2208"/>
      <c r="B603" s="2211"/>
      <c r="C603" s="533">
        <v>4233</v>
      </c>
      <c r="D603" s="264" t="s">
        <v>380</v>
      </c>
      <c r="E603" s="736"/>
      <c r="F603" s="736"/>
      <c r="G603" s="736"/>
      <c r="H603" s="736"/>
      <c r="I603" s="736"/>
      <c r="J603" s="900"/>
      <c r="K603" s="736"/>
      <c r="L603" s="736"/>
      <c r="M603" s="733"/>
      <c r="N603" s="733"/>
      <c r="O603" s="733"/>
    </row>
    <row r="604" spans="1:15" s="258" customFormat="1" ht="14.25" hidden="1">
      <c r="A604" s="2208"/>
      <c r="B604" s="2211"/>
      <c r="C604" s="533">
        <v>4234</v>
      </c>
      <c r="D604" s="264" t="s">
        <v>51</v>
      </c>
      <c r="E604" s="735"/>
      <c r="F604" s="735"/>
      <c r="G604" s="735"/>
      <c r="H604" s="735"/>
      <c r="I604" s="735"/>
      <c r="J604" s="735"/>
      <c r="K604" s="735"/>
      <c r="L604" s="735"/>
      <c r="M604" s="733"/>
      <c r="N604" s="926"/>
      <c r="O604" s="733"/>
    </row>
    <row r="605" spans="1:15" s="256" customFormat="1" ht="14.25" hidden="1">
      <c r="A605" s="2208"/>
      <c r="B605" s="2211"/>
      <c r="C605" s="533">
        <v>4235</v>
      </c>
      <c r="D605" s="264" t="s">
        <v>52</v>
      </c>
      <c r="E605" s="735"/>
      <c r="F605" s="735"/>
      <c r="G605" s="735"/>
      <c r="H605" s="735"/>
      <c r="I605" s="735"/>
      <c r="J605" s="735"/>
      <c r="K605" s="735"/>
      <c r="L605" s="735"/>
      <c r="M605" s="733">
        <f>+G605/12*3</f>
        <v>0</v>
      </c>
      <c r="N605" s="733">
        <f>+G605/12*6</f>
        <v>0</v>
      </c>
      <c r="O605" s="733">
        <f>+G605/12*9</f>
        <v>0</v>
      </c>
    </row>
    <row r="606" spans="1:15" s="258" customFormat="1" ht="28.5" hidden="1">
      <c r="A606" s="2208"/>
      <c r="B606" s="2211"/>
      <c r="C606" s="533">
        <v>4236</v>
      </c>
      <c r="D606" s="264" t="s">
        <v>53</v>
      </c>
      <c r="E606" s="735"/>
      <c r="F606" s="735"/>
      <c r="G606" s="735"/>
      <c r="H606" s="735"/>
      <c r="I606" s="735"/>
      <c r="J606" s="735"/>
      <c r="K606" s="735"/>
      <c r="L606" s="735"/>
      <c r="M606" s="733"/>
      <c r="N606" s="926"/>
      <c r="O606" s="733"/>
    </row>
    <row r="607" spans="1:15" s="256" customFormat="1" ht="14.25" hidden="1">
      <c r="A607" s="2208"/>
      <c r="B607" s="2211"/>
      <c r="C607" s="533">
        <v>4237</v>
      </c>
      <c r="D607" s="264" t="s">
        <v>54</v>
      </c>
      <c r="E607" s="735"/>
      <c r="F607" s="735"/>
      <c r="G607" s="735"/>
      <c r="H607" s="735"/>
      <c r="I607" s="735"/>
      <c r="J607" s="735"/>
      <c r="K607" s="735"/>
      <c r="L607" s="735"/>
      <c r="M607" s="926"/>
      <c r="N607" s="926"/>
      <c r="O607" s="926"/>
    </row>
    <row r="608" spans="1:15" s="256" customFormat="1" ht="28.5" hidden="1">
      <c r="A608" s="2208"/>
      <c r="B608" s="2211"/>
      <c r="C608" s="533">
        <v>4239</v>
      </c>
      <c r="D608" s="262" t="s">
        <v>55</v>
      </c>
      <c r="E608" s="737"/>
      <c r="F608" s="737"/>
      <c r="G608" s="737"/>
      <c r="H608" s="737"/>
      <c r="I608" s="737"/>
      <c r="J608" s="737"/>
      <c r="K608" s="737"/>
      <c r="L608" s="737"/>
      <c r="M608" s="926"/>
      <c r="N608" s="926"/>
      <c r="O608" s="926"/>
    </row>
    <row r="609" spans="1:15" s="256" customFormat="1" ht="14.25" hidden="1">
      <c r="A609" s="2208"/>
      <c r="B609" s="2211"/>
      <c r="C609" s="533">
        <v>4241</v>
      </c>
      <c r="D609" s="264" t="s">
        <v>56</v>
      </c>
      <c r="E609" s="735"/>
      <c r="F609" s="735"/>
      <c r="G609" s="735"/>
      <c r="H609" s="735"/>
      <c r="I609" s="735"/>
      <c r="J609" s="735"/>
      <c r="K609" s="735"/>
      <c r="L609" s="735"/>
      <c r="M609" s="733">
        <f>+G609/12*3</f>
        <v>0</v>
      </c>
      <c r="N609" s="733">
        <f>+G609/12*6</f>
        <v>0</v>
      </c>
      <c r="O609" s="733">
        <f>+G609/12*9</f>
        <v>0</v>
      </c>
    </row>
    <row r="610" spans="1:15" s="256" customFormat="1" ht="28.5" hidden="1">
      <c r="A610" s="2208"/>
      <c r="B610" s="2211"/>
      <c r="C610" s="533">
        <v>4251</v>
      </c>
      <c r="D610" s="262" t="s">
        <v>57</v>
      </c>
      <c r="E610" s="737"/>
      <c r="F610" s="737"/>
      <c r="G610" s="737"/>
      <c r="H610" s="737">
        <f t="shared" si="71"/>
        <v>0</v>
      </c>
      <c r="I610" s="737">
        <f t="shared" ref="I610:I639" si="72">G610-E610</f>
        <v>0</v>
      </c>
      <c r="J610" s="737"/>
      <c r="K610" s="737"/>
      <c r="L610" s="737"/>
      <c r="M610" s="926"/>
      <c r="N610" s="926"/>
      <c r="O610" s="926"/>
    </row>
    <row r="611" spans="1:15" s="256" customFormat="1" ht="28.5" hidden="1">
      <c r="A611" s="2208"/>
      <c r="B611" s="2211"/>
      <c r="C611" s="535">
        <v>4252</v>
      </c>
      <c r="D611" s="483" t="s">
        <v>58</v>
      </c>
      <c r="E611" s="899">
        <f>E613+E614</f>
        <v>0</v>
      </c>
      <c r="F611" s="899">
        <f>F613+F614</f>
        <v>0</v>
      </c>
      <c r="G611" s="899">
        <f>G613+G614</f>
        <v>0</v>
      </c>
      <c r="H611" s="899">
        <f t="shared" si="71"/>
        <v>0</v>
      </c>
      <c r="I611" s="899">
        <f t="shared" si="72"/>
        <v>0</v>
      </c>
      <c r="J611" s="899"/>
      <c r="K611" s="899">
        <f>K613+K614</f>
        <v>0</v>
      </c>
      <c r="L611" s="899">
        <f>L613+L614</f>
        <v>0</v>
      </c>
      <c r="M611" s="926"/>
      <c r="N611" s="926"/>
      <c r="O611" s="926"/>
    </row>
    <row r="612" spans="1:15" s="256" customFormat="1" hidden="1">
      <c r="A612" s="2208"/>
      <c r="B612" s="2211"/>
      <c r="C612" s="533"/>
      <c r="D612" s="263" t="s">
        <v>72</v>
      </c>
      <c r="E612" s="737"/>
      <c r="F612" s="737"/>
      <c r="G612" s="737"/>
      <c r="H612" s="737">
        <f t="shared" si="71"/>
        <v>0</v>
      </c>
      <c r="I612" s="737">
        <f t="shared" si="72"/>
        <v>0</v>
      </c>
      <c r="J612" s="737"/>
      <c r="K612" s="737"/>
      <c r="L612" s="737"/>
      <c r="M612" s="926"/>
      <c r="N612" s="733"/>
      <c r="O612" s="926"/>
    </row>
    <row r="613" spans="1:15" s="258" customFormat="1" ht="27" hidden="1">
      <c r="A613" s="2208"/>
      <c r="B613" s="2211"/>
      <c r="C613" s="533"/>
      <c r="D613" s="270" t="s">
        <v>59</v>
      </c>
      <c r="E613" s="737"/>
      <c r="F613" s="737"/>
      <c r="G613" s="737"/>
      <c r="H613" s="737">
        <f t="shared" si="71"/>
        <v>0</v>
      </c>
      <c r="I613" s="737">
        <f t="shared" si="72"/>
        <v>0</v>
      </c>
      <c r="J613" s="737"/>
      <c r="K613" s="737"/>
      <c r="L613" s="737"/>
      <c r="M613" s="733"/>
      <c r="N613" s="733"/>
      <c r="O613" s="733"/>
    </row>
    <row r="614" spans="1:15" s="258" customFormat="1" ht="27" hidden="1">
      <c r="A614" s="2208"/>
      <c r="B614" s="2211"/>
      <c r="C614" s="533"/>
      <c r="D614" s="270" t="s">
        <v>60</v>
      </c>
      <c r="E614" s="737"/>
      <c r="F614" s="737"/>
      <c r="G614" s="737"/>
      <c r="H614" s="737">
        <f t="shared" si="71"/>
        <v>0</v>
      </c>
      <c r="I614" s="737">
        <f t="shared" si="72"/>
        <v>0</v>
      </c>
      <c r="J614" s="737"/>
      <c r="K614" s="737"/>
      <c r="L614" s="737"/>
      <c r="M614" s="733"/>
      <c r="N614" s="733"/>
      <c r="O614" s="733"/>
    </row>
    <row r="615" spans="1:15" s="258" customFormat="1" ht="14.25" hidden="1">
      <c r="A615" s="2208"/>
      <c r="B615" s="2211"/>
      <c r="C615" s="535">
        <v>4261</v>
      </c>
      <c r="D615" s="483" t="s">
        <v>61</v>
      </c>
      <c r="E615" s="899">
        <f>E617+E618</f>
        <v>0</v>
      </c>
      <c r="F615" s="899">
        <f>F617+F618</f>
        <v>0</v>
      </c>
      <c r="G615" s="899">
        <f>G617+G618</f>
        <v>0</v>
      </c>
      <c r="H615" s="899">
        <f t="shared" si="71"/>
        <v>0</v>
      </c>
      <c r="I615" s="899">
        <f t="shared" si="72"/>
        <v>0</v>
      </c>
      <c r="J615" s="899"/>
      <c r="K615" s="899">
        <f>K617+K618</f>
        <v>0</v>
      </c>
      <c r="L615" s="899">
        <f>L617+L618</f>
        <v>0</v>
      </c>
      <c r="M615" s="733"/>
      <c r="N615" s="733"/>
      <c r="O615" s="733"/>
    </row>
    <row r="616" spans="1:15" s="258" customFormat="1" hidden="1">
      <c r="A616" s="2208"/>
      <c r="B616" s="2211"/>
      <c r="C616" s="533"/>
      <c r="D616" s="263" t="s">
        <v>72</v>
      </c>
      <c r="E616" s="735"/>
      <c r="F616" s="735"/>
      <c r="G616" s="735"/>
      <c r="H616" s="735">
        <f t="shared" si="71"/>
        <v>0</v>
      </c>
      <c r="I616" s="735">
        <f t="shared" si="72"/>
        <v>0</v>
      </c>
      <c r="J616" s="735"/>
      <c r="K616" s="735"/>
      <c r="L616" s="735"/>
      <c r="M616" s="733"/>
      <c r="N616" s="733"/>
      <c r="O616" s="733"/>
    </row>
    <row r="617" spans="1:15" s="258" customFormat="1" hidden="1">
      <c r="A617" s="2208"/>
      <c r="B617" s="2211"/>
      <c r="C617" s="533"/>
      <c r="D617" s="263" t="s">
        <v>62</v>
      </c>
      <c r="E617" s="735"/>
      <c r="F617" s="735"/>
      <c r="G617" s="735"/>
      <c r="H617" s="735">
        <f t="shared" si="71"/>
        <v>0</v>
      </c>
      <c r="I617" s="735">
        <f t="shared" si="72"/>
        <v>0</v>
      </c>
      <c r="J617" s="735"/>
      <c r="K617" s="735"/>
      <c r="L617" s="735"/>
      <c r="M617" s="733"/>
      <c r="N617" s="733"/>
      <c r="O617" s="733"/>
    </row>
    <row r="618" spans="1:15" s="258" customFormat="1" hidden="1">
      <c r="A618" s="2208"/>
      <c r="B618" s="2211"/>
      <c r="C618" s="533"/>
      <c r="D618" s="263" t="s">
        <v>63</v>
      </c>
      <c r="E618" s="735"/>
      <c r="F618" s="735"/>
      <c r="G618" s="735"/>
      <c r="H618" s="735">
        <f t="shared" si="71"/>
        <v>0</v>
      </c>
      <c r="I618" s="735">
        <f t="shared" si="72"/>
        <v>0</v>
      </c>
      <c r="J618" s="735"/>
      <c r="K618" s="735"/>
      <c r="L618" s="735"/>
      <c r="M618" s="733"/>
      <c r="N618" s="733"/>
      <c r="O618" s="733"/>
    </row>
    <row r="619" spans="1:15" s="258" customFormat="1" ht="14.25" hidden="1">
      <c r="A619" s="2208"/>
      <c r="B619" s="2211"/>
      <c r="C619" s="533">
        <v>4262</v>
      </c>
      <c r="D619" s="264" t="s">
        <v>338</v>
      </c>
      <c r="E619" s="735"/>
      <c r="F619" s="735"/>
      <c r="G619" s="735"/>
      <c r="H619" s="735">
        <f t="shared" si="71"/>
        <v>0</v>
      </c>
      <c r="I619" s="735">
        <f t="shared" si="72"/>
        <v>0</v>
      </c>
      <c r="J619" s="735"/>
      <c r="K619" s="735"/>
      <c r="L619" s="735"/>
      <c r="M619" s="733"/>
      <c r="N619" s="733"/>
      <c r="O619" s="733"/>
    </row>
    <row r="620" spans="1:15" s="258" customFormat="1" ht="14.25" hidden="1">
      <c r="A620" s="2208"/>
      <c r="B620" s="2211"/>
      <c r="C620" s="533">
        <v>4264</v>
      </c>
      <c r="D620" s="264" t="s">
        <v>337</v>
      </c>
      <c r="E620" s="735"/>
      <c r="F620" s="735"/>
      <c r="G620" s="735"/>
      <c r="H620" s="735">
        <f t="shared" si="71"/>
        <v>0</v>
      </c>
      <c r="I620" s="735">
        <f t="shared" si="72"/>
        <v>0</v>
      </c>
      <c r="J620" s="735"/>
      <c r="K620" s="735"/>
      <c r="L620" s="735"/>
      <c r="M620" s="733"/>
      <c r="N620" s="733"/>
      <c r="O620" s="733"/>
    </row>
    <row r="621" spans="1:15" s="258" customFormat="1" ht="22.5" hidden="1" customHeight="1">
      <c r="A621" s="2208"/>
      <c r="B621" s="2211"/>
      <c r="C621" s="536">
        <v>4266</v>
      </c>
      <c r="D621" s="511" t="s">
        <v>421</v>
      </c>
      <c r="E621" s="735"/>
      <c r="F621" s="735"/>
      <c r="G621" s="735"/>
      <c r="H621" s="735">
        <f t="shared" si="71"/>
        <v>0</v>
      </c>
      <c r="I621" s="735">
        <f t="shared" si="72"/>
        <v>0</v>
      </c>
      <c r="J621" s="735"/>
      <c r="K621" s="735"/>
      <c r="L621" s="735"/>
      <c r="M621" s="733"/>
      <c r="N621" s="733"/>
      <c r="O621" s="733"/>
    </row>
    <row r="622" spans="1:15" s="258" customFormat="1" ht="28.5" hidden="1">
      <c r="A622" s="2208"/>
      <c r="B622" s="2211"/>
      <c r="C622" s="533">
        <v>4267</v>
      </c>
      <c r="D622" s="264" t="s">
        <v>339</v>
      </c>
      <c r="E622" s="735"/>
      <c r="F622" s="735"/>
      <c r="G622" s="735"/>
      <c r="H622" s="735">
        <f t="shared" si="71"/>
        <v>0</v>
      </c>
      <c r="I622" s="735">
        <f t="shared" si="72"/>
        <v>0</v>
      </c>
      <c r="J622" s="735"/>
      <c r="K622" s="735"/>
      <c r="L622" s="735"/>
      <c r="M622" s="733"/>
      <c r="N622" s="733"/>
      <c r="O622" s="733"/>
    </row>
    <row r="623" spans="1:15" s="258" customFormat="1" ht="14.25" hidden="1">
      <c r="A623" s="2208"/>
      <c r="B623" s="2211"/>
      <c r="C623" s="533">
        <v>4269</v>
      </c>
      <c r="D623" s="264" t="s">
        <v>64</v>
      </c>
      <c r="E623" s="735"/>
      <c r="F623" s="735"/>
      <c r="G623" s="735"/>
      <c r="H623" s="735">
        <f t="shared" si="71"/>
        <v>0</v>
      </c>
      <c r="I623" s="735">
        <f t="shared" si="72"/>
        <v>0</v>
      </c>
      <c r="J623" s="735"/>
      <c r="K623" s="735"/>
      <c r="L623" s="735"/>
      <c r="M623" s="733"/>
      <c r="N623" s="935"/>
      <c r="O623" s="733"/>
    </row>
    <row r="624" spans="1:15" s="258" customFormat="1" ht="42.75" hidden="1">
      <c r="A624" s="2208"/>
      <c r="B624" s="2211"/>
      <c r="C624" s="533">
        <v>4511</v>
      </c>
      <c r="D624" s="262" t="s">
        <v>65</v>
      </c>
      <c r="E624" s="735"/>
      <c r="F624" s="735"/>
      <c r="G624" s="735"/>
      <c r="H624" s="735">
        <f t="shared" si="71"/>
        <v>0</v>
      </c>
      <c r="I624" s="735">
        <f t="shared" si="72"/>
        <v>0</v>
      </c>
      <c r="J624" s="735"/>
      <c r="K624" s="735"/>
      <c r="L624" s="735"/>
      <c r="M624" s="733"/>
      <c r="N624" s="935"/>
      <c r="O624" s="733"/>
    </row>
    <row r="625" spans="1:15" s="260" customFormat="1" ht="42.75" hidden="1">
      <c r="A625" s="2208"/>
      <c r="B625" s="2211"/>
      <c r="C625" s="533">
        <v>4621</v>
      </c>
      <c r="D625" s="262" t="s">
        <v>66</v>
      </c>
      <c r="E625" s="735"/>
      <c r="F625" s="735"/>
      <c r="G625" s="735"/>
      <c r="H625" s="735">
        <f t="shared" si="71"/>
        <v>0</v>
      </c>
      <c r="I625" s="735">
        <f t="shared" si="72"/>
        <v>0</v>
      </c>
      <c r="J625" s="901"/>
      <c r="K625" s="735"/>
      <c r="L625" s="735"/>
      <c r="M625" s="733"/>
      <c r="N625" s="935"/>
      <c r="O625" s="935"/>
    </row>
    <row r="626" spans="1:15" s="260" customFormat="1" ht="42.75" hidden="1">
      <c r="A626" s="2208"/>
      <c r="B626" s="2211"/>
      <c r="C626" s="533">
        <v>4631</v>
      </c>
      <c r="D626" s="262" t="s">
        <v>379</v>
      </c>
      <c r="E626" s="735"/>
      <c r="F626" s="735"/>
      <c r="G626" s="735"/>
      <c r="H626" s="735">
        <f t="shared" si="71"/>
        <v>0</v>
      </c>
      <c r="I626" s="735">
        <f t="shared" si="72"/>
        <v>0</v>
      </c>
      <c r="J626" s="901"/>
      <c r="K626" s="735"/>
      <c r="L626" s="735"/>
      <c r="M626" s="935"/>
      <c r="N626" s="935"/>
      <c r="O626" s="935"/>
    </row>
    <row r="627" spans="1:15" s="260" customFormat="1" ht="21.75" hidden="1" customHeight="1">
      <c r="A627" s="2208"/>
      <c r="B627" s="2211"/>
      <c r="C627" s="533">
        <v>4632</v>
      </c>
      <c r="D627" s="262" t="s">
        <v>277</v>
      </c>
      <c r="E627" s="735"/>
      <c r="F627" s="735"/>
      <c r="G627" s="735"/>
      <c r="H627" s="735">
        <f t="shared" si="71"/>
        <v>0</v>
      </c>
      <c r="I627" s="735">
        <f t="shared" si="72"/>
        <v>0</v>
      </c>
      <c r="J627" s="735"/>
      <c r="K627" s="735"/>
      <c r="L627" s="735"/>
      <c r="M627" s="935"/>
      <c r="N627" s="935"/>
      <c r="O627" s="935"/>
    </row>
    <row r="628" spans="1:15" s="260" customFormat="1" ht="48.75" hidden="1" customHeight="1">
      <c r="A628" s="2208"/>
      <c r="B628" s="2211"/>
      <c r="C628" s="536">
        <v>4638</v>
      </c>
      <c r="D628" s="511" t="s">
        <v>422</v>
      </c>
      <c r="E628" s="735"/>
      <c r="F628" s="735"/>
      <c r="G628" s="735"/>
      <c r="H628" s="735">
        <f t="shared" si="71"/>
        <v>0</v>
      </c>
      <c r="I628" s="735">
        <f t="shared" si="72"/>
        <v>0</v>
      </c>
      <c r="J628" s="735"/>
      <c r="K628" s="735"/>
      <c r="L628" s="735"/>
      <c r="M628" s="935"/>
      <c r="N628" s="935"/>
      <c r="O628" s="935"/>
    </row>
    <row r="629" spans="1:15" s="260" customFormat="1" ht="14.25" hidden="1">
      <c r="A629" s="2208"/>
      <c r="B629" s="2211"/>
      <c r="C629" s="533" t="s">
        <v>385</v>
      </c>
      <c r="D629" s="262" t="s">
        <v>386</v>
      </c>
      <c r="E629" s="735"/>
      <c r="F629" s="735"/>
      <c r="G629" s="735"/>
      <c r="H629" s="735">
        <f t="shared" si="71"/>
        <v>0</v>
      </c>
      <c r="I629" s="735">
        <f t="shared" si="72"/>
        <v>0</v>
      </c>
      <c r="J629" s="735"/>
      <c r="K629" s="735"/>
      <c r="L629" s="735"/>
      <c r="M629" s="935"/>
      <c r="N629" s="935"/>
      <c r="O629" s="935"/>
    </row>
    <row r="630" spans="1:15" s="260" customFormat="1" ht="14.25" hidden="1">
      <c r="A630" s="2208"/>
      <c r="B630" s="2211"/>
      <c r="C630" s="533">
        <v>4729</v>
      </c>
      <c r="D630" s="264" t="s">
        <v>67</v>
      </c>
      <c r="E630" s="735"/>
      <c r="F630" s="735"/>
      <c r="G630" s="735"/>
      <c r="H630" s="735"/>
      <c r="I630" s="735"/>
      <c r="J630" s="902"/>
      <c r="K630" s="735"/>
      <c r="L630" s="735"/>
      <c r="M630" s="733">
        <f>+G630/12*3</f>
        <v>0</v>
      </c>
      <c r="N630" s="733">
        <f>+G630/12*6</f>
        <v>0</v>
      </c>
      <c r="O630" s="733">
        <f>+G630/12*9</f>
        <v>0</v>
      </c>
    </row>
    <row r="631" spans="1:15" s="260" customFormat="1" ht="14.25" hidden="1">
      <c r="A631" s="2208"/>
      <c r="B631" s="2211"/>
      <c r="C631" s="533">
        <v>4822</v>
      </c>
      <c r="D631" s="264" t="s">
        <v>68</v>
      </c>
      <c r="E631" s="902"/>
      <c r="F631" s="902"/>
      <c r="G631" s="735"/>
      <c r="H631" s="735">
        <f t="shared" si="71"/>
        <v>0</v>
      </c>
      <c r="I631" s="735">
        <f t="shared" si="72"/>
        <v>0</v>
      </c>
      <c r="J631" s="902"/>
      <c r="K631" s="902"/>
      <c r="L631" s="902"/>
      <c r="M631" s="935"/>
      <c r="N631" s="935"/>
      <c r="O631" s="935"/>
    </row>
    <row r="632" spans="1:15" s="260" customFormat="1" ht="14.25" hidden="1">
      <c r="A632" s="2208"/>
      <c r="B632" s="2211"/>
      <c r="C632" s="535">
        <v>4823</v>
      </c>
      <c r="D632" s="483" t="s">
        <v>69</v>
      </c>
      <c r="E632" s="899">
        <f>E634+E635+E636</f>
        <v>0</v>
      </c>
      <c r="F632" s="899">
        <f>F634+F635+F636</f>
        <v>0</v>
      </c>
      <c r="G632" s="899">
        <f>G634+G635+G636</f>
        <v>0</v>
      </c>
      <c r="H632" s="899">
        <f t="shared" si="71"/>
        <v>0</v>
      </c>
      <c r="I632" s="899">
        <f t="shared" si="72"/>
        <v>0</v>
      </c>
      <c r="J632" s="899"/>
      <c r="K632" s="899">
        <f>K634+K635+K636</f>
        <v>0</v>
      </c>
      <c r="L632" s="899">
        <f>L634+L635+L636</f>
        <v>0</v>
      </c>
      <c r="M632" s="935"/>
      <c r="N632" s="935"/>
      <c r="O632" s="935"/>
    </row>
    <row r="633" spans="1:15" s="260" customFormat="1" ht="14.25" hidden="1">
      <c r="A633" s="2208"/>
      <c r="B633" s="2211"/>
      <c r="C633" s="533"/>
      <c r="D633" s="263" t="s">
        <v>72</v>
      </c>
      <c r="E633" s="902"/>
      <c r="F633" s="902"/>
      <c r="G633" s="735"/>
      <c r="H633" s="735">
        <f t="shared" si="71"/>
        <v>0</v>
      </c>
      <c r="I633" s="735">
        <f t="shared" si="72"/>
        <v>0</v>
      </c>
      <c r="J633" s="902"/>
      <c r="K633" s="902"/>
      <c r="L633" s="902"/>
      <c r="M633" s="935"/>
      <c r="N633" s="733"/>
      <c r="O633" s="935"/>
    </row>
    <row r="634" spans="1:15" s="258" customFormat="1" ht="27" hidden="1">
      <c r="A634" s="2208"/>
      <c r="B634" s="2211"/>
      <c r="C634" s="533"/>
      <c r="D634" s="263" t="s">
        <v>276</v>
      </c>
      <c r="E634" s="737"/>
      <c r="F634" s="735"/>
      <c r="G634" s="735"/>
      <c r="H634" s="735"/>
      <c r="I634" s="735"/>
      <c r="J634" s="902"/>
      <c r="K634" s="735"/>
      <c r="L634" s="735"/>
      <c r="M634" s="733">
        <f>+G634/12*3</f>
        <v>0</v>
      </c>
      <c r="N634" s="733">
        <f>+G634/12*6</f>
        <v>0</v>
      </c>
      <c r="O634" s="733">
        <f>+G634/12*9</f>
        <v>0</v>
      </c>
    </row>
    <row r="635" spans="1:15" ht="27.95" hidden="1" customHeight="1">
      <c r="A635" s="2208"/>
      <c r="B635" s="2211"/>
      <c r="C635" s="533"/>
      <c r="D635" s="263" t="s">
        <v>274</v>
      </c>
      <c r="E635" s="737"/>
      <c r="F635" s="735"/>
      <c r="G635" s="735"/>
      <c r="H635" s="735"/>
      <c r="I635" s="735"/>
      <c r="J635" s="902"/>
      <c r="K635" s="735"/>
      <c r="L635" s="735"/>
      <c r="M635" s="733">
        <f>+G635/12*3</f>
        <v>0</v>
      </c>
      <c r="N635" s="733">
        <f>+G635/12*6</f>
        <v>0</v>
      </c>
      <c r="O635" s="733">
        <f>+G635/12*9</f>
        <v>0</v>
      </c>
    </row>
    <row r="636" spans="1:15" ht="14.25" hidden="1">
      <c r="A636" s="2208"/>
      <c r="B636" s="2211"/>
      <c r="C636" s="533"/>
      <c r="D636" s="263" t="s">
        <v>275</v>
      </c>
      <c r="E636" s="737"/>
      <c r="F636" s="735"/>
      <c r="G636" s="735"/>
      <c r="H636" s="735"/>
      <c r="I636" s="735"/>
      <c r="J636" s="902"/>
      <c r="K636" s="902"/>
      <c r="L636" s="902"/>
      <c r="N636" s="936"/>
    </row>
    <row r="637" spans="1:15" ht="31.5" hidden="1" customHeight="1">
      <c r="A637" s="2208"/>
      <c r="B637" s="2211"/>
      <c r="C637" s="536" t="s">
        <v>420</v>
      </c>
      <c r="D637" s="511" t="s">
        <v>443</v>
      </c>
      <c r="E637" s="902"/>
      <c r="F637" s="902"/>
      <c r="G637" s="735"/>
      <c r="H637" s="735">
        <f t="shared" si="71"/>
        <v>0</v>
      </c>
      <c r="I637" s="735">
        <f t="shared" si="72"/>
        <v>0</v>
      </c>
      <c r="J637" s="902"/>
      <c r="K637" s="902"/>
      <c r="L637" s="902"/>
      <c r="N637" s="936"/>
    </row>
    <row r="638" spans="1:15" s="273" customFormat="1" ht="14.25" hidden="1">
      <c r="A638" s="2208"/>
      <c r="B638" s="2211"/>
      <c r="C638" s="533">
        <v>4861</v>
      </c>
      <c r="D638" s="264" t="s">
        <v>70</v>
      </c>
      <c r="E638" s="902"/>
      <c r="F638" s="902"/>
      <c r="G638" s="735"/>
      <c r="H638" s="735">
        <f t="shared" si="71"/>
        <v>0</v>
      </c>
      <c r="I638" s="735">
        <f t="shared" si="72"/>
        <v>0</v>
      </c>
      <c r="J638" s="902"/>
      <c r="K638" s="902"/>
      <c r="L638" s="902"/>
      <c r="M638" s="887"/>
      <c r="N638" s="884"/>
      <c r="O638" s="936"/>
    </row>
    <row r="639" spans="1:15" ht="14.25" hidden="1">
      <c r="A639" s="2209"/>
      <c r="B639" s="2212"/>
      <c r="C639" s="533">
        <v>4891</v>
      </c>
      <c r="D639" s="264" t="s">
        <v>71</v>
      </c>
      <c r="E639" s="735"/>
      <c r="F639" s="735"/>
      <c r="G639" s="735"/>
      <c r="H639" s="735">
        <f t="shared" si="71"/>
        <v>0</v>
      </c>
      <c r="I639" s="735">
        <f t="shared" si="72"/>
        <v>0</v>
      </c>
      <c r="J639" s="735"/>
      <c r="K639" s="735"/>
      <c r="L639" s="735"/>
      <c r="M639" s="937"/>
    </row>
    <row r="640" spans="1:15" s="27" customFormat="1" ht="28.5" hidden="1">
      <c r="A640" s="2196" t="s">
        <v>436</v>
      </c>
      <c r="B640" s="2196"/>
      <c r="C640" s="274"/>
      <c r="D640" s="36" t="s">
        <v>73</v>
      </c>
      <c r="E640" s="903">
        <f t="shared" ref="E640:F640" si="73">SUM(E641:E649)</f>
        <v>0</v>
      </c>
      <c r="F640" s="903">
        <f t="shared" si="73"/>
        <v>0</v>
      </c>
      <c r="G640" s="903">
        <f>SUM(G641:G649)</f>
        <v>0</v>
      </c>
      <c r="H640" s="903">
        <f t="shared" ref="H640:L640" si="74">SUM(H641:H649)</f>
        <v>0</v>
      </c>
      <c r="I640" s="903">
        <f t="shared" si="74"/>
        <v>0</v>
      </c>
      <c r="J640" s="903">
        <f t="shared" si="74"/>
        <v>0</v>
      </c>
      <c r="K640" s="903">
        <f t="shared" si="74"/>
        <v>0</v>
      </c>
      <c r="L640" s="903">
        <f t="shared" si="74"/>
        <v>0</v>
      </c>
      <c r="M640" s="938"/>
      <c r="N640" s="938"/>
      <c r="O640" s="938"/>
    </row>
    <row r="641" spans="1:15" s="20" customFormat="1" ht="23.25" hidden="1" customHeight="1">
      <c r="A641" s="1133" t="s">
        <v>437</v>
      </c>
      <c r="B641" s="1133" t="s">
        <v>438</v>
      </c>
      <c r="C641" s="275"/>
      <c r="D641" s="17" t="s">
        <v>72</v>
      </c>
      <c r="E641" s="904"/>
      <c r="F641" s="904"/>
      <c r="G641" s="904"/>
      <c r="H641" s="904">
        <f t="shared" ref="H641:H649" si="75">+G641-F641</f>
        <v>0</v>
      </c>
      <c r="I641" s="404">
        <f t="shared" ref="I641:I649" si="76">G641-E641</f>
        <v>0</v>
      </c>
      <c r="J641" s="904"/>
      <c r="K641" s="904"/>
      <c r="L641" s="904"/>
      <c r="M641" s="939"/>
      <c r="N641" s="939"/>
      <c r="O641" s="939"/>
    </row>
    <row r="642" spans="1:15" s="20" customFormat="1" ht="28.5" hidden="1">
      <c r="A642" s="2204">
        <v>1080</v>
      </c>
      <c r="B642" s="2204">
        <v>11007</v>
      </c>
      <c r="C642" s="275">
        <v>5111</v>
      </c>
      <c r="D642" s="18" t="s">
        <v>660</v>
      </c>
      <c r="E642" s="904"/>
      <c r="F642" s="904"/>
      <c r="G642" s="904"/>
      <c r="H642" s="404">
        <f t="shared" si="75"/>
        <v>0</v>
      </c>
      <c r="I642" s="404">
        <f t="shared" si="76"/>
        <v>0</v>
      </c>
      <c r="J642" s="904"/>
      <c r="K642" s="904"/>
      <c r="L642" s="904"/>
      <c r="M642" s="939"/>
      <c r="N642" s="939"/>
      <c r="O642" s="939"/>
    </row>
    <row r="643" spans="1:15" s="20" customFormat="1" ht="28.5" hidden="1">
      <c r="A643" s="2205"/>
      <c r="B643" s="2205"/>
      <c r="C643" s="275">
        <v>5112</v>
      </c>
      <c r="D643" s="18" t="s">
        <v>661</v>
      </c>
      <c r="E643" s="904"/>
      <c r="F643" s="904"/>
      <c r="G643" s="904"/>
      <c r="H643" s="404">
        <f t="shared" si="75"/>
        <v>0</v>
      </c>
      <c r="I643" s="404">
        <f t="shared" si="76"/>
        <v>0</v>
      </c>
      <c r="J643" s="904"/>
      <c r="K643" s="904"/>
      <c r="L643" s="904"/>
      <c r="M643" s="939"/>
      <c r="N643" s="939"/>
      <c r="O643" s="939"/>
    </row>
    <row r="644" spans="1:15" s="20" customFormat="1" ht="13.5" hidden="1" customHeight="1">
      <c r="A644" s="2205"/>
      <c r="B644" s="2205"/>
      <c r="C644" s="275" t="s">
        <v>662</v>
      </c>
      <c r="D644" s="18" t="s">
        <v>637</v>
      </c>
      <c r="E644" s="904"/>
      <c r="F644" s="904"/>
      <c r="G644" s="904"/>
      <c r="H644" s="404">
        <f t="shared" si="75"/>
        <v>0</v>
      </c>
      <c r="I644" s="404">
        <f t="shared" si="76"/>
        <v>0</v>
      </c>
      <c r="J644" s="904"/>
      <c r="K644" s="904"/>
      <c r="L644" s="904"/>
      <c r="M644" s="939"/>
      <c r="N644" s="939"/>
      <c r="O644" s="939"/>
    </row>
    <row r="645" spans="1:15" s="20" customFormat="1" ht="14.25" hidden="1">
      <c r="A645" s="2205"/>
      <c r="B645" s="2205"/>
      <c r="C645" s="275">
        <v>5121</v>
      </c>
      <c r="D645" s="262" t="s">
        <v>74</v>
      </c>
      <c r="E645" s="904"/>
      <c r="F645" s="904"/>
      <c r="G645" s="904"/>
      <c r="H645" s="404">
        <f t="shared" si="75"/>
        <v>0</v>
      </c>
      <c r="I645" s="404">
        <f t="shared" si="76"/>
        <v>0</v>
      </c>
      <c r="J645" s="904"/>
      <c r="K645" s="904"/>
      <c r="L645" s="904"/>
      <c r="M645" s="939"/>
      <c r="N645" s="939"/>
      <c r="O645" s="939"/>
    </row>
    <row r="646" spans="1:15" s="33" customFormat="1" ht="15.75" hidden="1" customHeight="1">
      <c r="A646" s="2205"/>
      <c r="B646" s="2205"/>
      <c r="C646" s="249">
        <v>5122</v>
      </c>
      <c r="D646" s="21" t="s">
        <v>75</v>
      </c>
      <c r="E646" s="905"/>
      <c r="F646" s="905"/>
      <c r="G646" s="404"/>
      <c r="H646" s="404">
        <f t="shared" si="75"/>
        <v>0</v>
      </c>
      <c r="I646" s="404">
        <f t="shared" si="76"/>
        <v>0</v>
      </c>
      <c r="J646" s="905"/>
      <c r="K646" s="404"/>
      <c r="L646" s="404"/>
      <c r="M646" s="940"/>
      <c r="N646" s="940"/>
      <c r="O646" s="940"/>
    </row>
    <row r="647" spans="1:15" s="33" customFormat="1" ht="15.75" hidden="1" customHeight="1">
      <c r="A647" s="2205"/>
      <c r="B647" s="2205"/>
      <c r="C647" s="249">
        <v>5129</v>
      </c>
      <c r="D647" s="21" t="s">
        <v>76</v>
      </c>
      <c r="E647" s="905"/>
      <c r="F647" s="905"/>
      <c r="G647" s="404"/>
      <c r="H647" s="404">
        <f t="shared" si="75"/>
        <v>0</v>
      </c>
      <c r="I647" s="404">
        <f t="shared" si="76"/>
        <v>0</v>
      </c>
      <c r="J647" s="905"/>
      <c r="K647" s="404"/>
      <c r="L647" s="404"/>
      <c r="M647" s="940"/>
      <c r="N647" s="940"/>
      <c r="O647" s="940"/>
    </row>
    <row r="648" spans="1:15" s="33" customFormat="1" ht="14.25" hidden="1">
      <c r="A648" s="2205"/>
      <c r="B648" s="2205"/>
      <c r="C648" s="249">
        <v>5132</v>
      </c>
      <c r="D648" s="21" t="s">
        <v>77</v>
      </c>
      <c r="E648" s="905"/>
      <c r="F648" s="905"/>
      <c r="G648" s="404"/>
      <c r="H648" s="404">
        <f t="shared" si="75"/>
        <v>0</v>
      </c>
      <c r="I648" s="404">
        <f t="shared" si="76"/>
        <v>0</v>
      </c>
      <c r="J648" s="905"/>
      <c r="K648" s="404"/>
      <c r="L648" s="404"/>
      <c r="M648" s="940"/>
      <c r="N648" s="940"/>
      <c r="O648" s="940"/>
    </row>
    <row r="649" spans="1:15" s="33" customFormat="1" ht="15.75" hidden="1" customHeight="1">
      <c r="A649" s="2206"/>
      <c r="B649" s="2206"/>
      <c r="C649" s="249" t="s">
        <v>663</v>
      </c>
      <c r="D649" s="21" t="s">
        <v>664</v>
      </c>
      <c r="E649" s="905"/>
      <c r="F649" s="905"/>
      <c r="G649" s="404"/>
      <c r="H649" s="404">
        <f t="shared" si="75"/>
        <v>0</v>
      </c>
      <c r="I649" s="404">
        <f t="shared" si="76"/>
        <v>0</v>
      </c>
      <c r="J649" s="905"/>
      <c r="K649" s="404"/>
      <c r="L649" s="404"/>
      <c r="M649" s="940"/>
      <c r="N649" s="940"/>
      <c r="O649" s="940"/>
    </row>
    <row r="650" spans="1:15" s="171" customFormat="1" ht="14.25" customHeight="1">
      <c r="A650" s="2207" t="s">
        <v>636</v>
      </c>
      <c r="B650" s="2210" t="s">
        <v>5803</v>
      </c>
      <c r="C650" s="527"/>
      <c r="D650" s="262" t="s">
        <v>278</v>
      </c>
      <c r="E650" s="906">
        <v>61</v>
      </c>
      <c r="F650" s="906">
        <v>61</v>
      </c>
      <c r="G650" s="906">
        <v>61</v>
      </c>
      <c r="H650" s="906">
        <f>+G650-F650</f>
        <v>0</v>
      </c>
      <c r="I650" s="906">
        <f t="shared" ref="I650:I654" si="77">G650-E650</f>
        <v>0</v>
      </c>
      <c r="J650" s="906"/>
      <c r="K650" s="906">
        <v>61</v>
      </c>
      <c r="L650" s="906">
        <v>61</v>
      </c>
      <c r="M650" s="738"/>
      <c r="N650" s="738"/>
      <c r="O650" s="738"/>
    </row>
    <row r="651" spans="1:15" s="171" customFormat="1" ht="13.5" customHeight="1">
      <c r="A651" s="2208"/>
      <c r="B651" s="2211"/>
      <c r="C651" s="528"/>
      <c r="D651" s="263"/>
      <c r="E651" s="906"/>
      <c r="F651" s="906"/>
      <c r="G651" s="907"/>
      <c r="H651" s="907">
        <f>+G651-F651</f>
        <v>0</v>
      </c>
      <c r="I651" s="907">
        <f t="shared" si="77"/>
        <v>0</v>
      </c>
      <c r="J651" s="907"/>
      <c r="K651" s="907"/>
      <c r="L651" s="907"/>
      <c r="M651" s="738"/>
      <c r="N651" s="738"/>
      <c r="O651" s="738"/>
    </row>
    <row r="652" spans="1:15" s="171" customFormat="1" ht="14.25" customHeight="1">
      <c r="A652" s="2208"/>
      <c r="B652" s="2211"/>
      <c r="C652" s="528"/>
      <c r="D652" s="264" t="s">
        <v>32</v>
      </c>
      <c r="E652" s="906">
        <v>1</v>
      </c>
      <c r="F652" s="906"/>
      <c r="G652" s="907"/>
      <c r="H652" s="907"/>
      <c r="I652" s="907"/>
      <c r="J652" s="907"/>
      <c r="K652" s="907"/>
      <c r="L652" s="907"/>
      <c r="M652" s="738"/>
      <c r="N652" s="738"/>
      <c r="O652" s="738"/>
    </row>
    <row r="653" spans="1:15" s="257" customFormat="1" ht="14.25" customHeight="1">
      <c r="A653" s="2208"/>
      <c r="B653" s="2211"/>
      <c r="C653" s="528"/>
      <c r="D653" s="263"/>
      <c r="E653" s="736"/>
      <c r="F653" s="736"/>
      <c r="G653" s="736"/>
      <c r="H653" s="736">
        <f>+G653-F653</f>
        <v>0</v>
      </c>
      <c r="I653" s="736">
        <f t="shared" si="77"/>
        <v>0</v>
      </c>
      <c r="J653" s="736"/>
      <c r="K653" s="736"/>
      <c r="L653" s="736"/>
      <c r="M653" s="934"/>
      <c r="N653" s="934"/>
      <c r="O653" s="934"/>
    </row>
    <row r="654" spans="1:15" s="256" customFormat="1" ht="14.25" customHeight="1">
      <c r="A654" s="2208"/>
      <c r="B654" s="2211"/>
      <c r="C654" s="529"/>
      <c r="D654" s="272" t="s">
        <v>33</v>
      </c>
      <c r="E654" s="898">
        <f>+E656+E720</f>
        <v>349741.84000000008</v>
      </c>
      <c r="F654" s="898">
        <f>+F656+F720</f>
        <v>350780</v>
      </c>
      <c r="G654" s="898">
        <f>+G656+G720</f>
        <v>383003.2648</v>
      </c>
      <c r="H654" s="898">
        <f>+G654-F654</f>
        <v>32223.264800000004</v>
      </c>
      <c r="I654" s="898">
        <f t="shared" si="77"/>
        <v>33261.424799999921</v>
      </c>
      <c r="J654" s="898"/>
      <c r="K654" s="898">
        <f>+K656+K720</f>
        <v>382255.36479999992</v>
      </c>
      <c r="L654" s="898">
        <f>+L656+L720</f>
        <v>384862.2648</v>
      </c>
      <c r="M654" s="926">
        <f>SUM(M660:M715)</f>
        <v>67893.574533333333</v>
      </c>
      <c r="N654" s="926">
        <f>SUM(N660:N715)</f>
        <v>163636.14073333333</v>
      </c>
      <c r="O654" s="926">
        <f>SUM(O660:O715)</f>
        <v>259378.70693333336</v>
      </c>
    </row>
    <row r="655" spans="1:15" s="256" customFormat="1" ht="14.25" customHeight="1">
      <c r="A655" s="2208"/>
      <c r="B655" s="2211"/>
      <c r="C655" s="530"/>
      <c r="D655" s="17" t="s">
        <v>388</v>
      </c>
      <c r="E655" s="736"/>
      <c r="F655" s="736"/>
      <c r="G655" s="736"/>
      <c r="H655" s="898"/>
      <c r="I655" s="898"/>
      <c r="J655" s="736"/>
      <c r="K655" s="736"/>
      <c r="L655" s="736"/>
      <c r="M655" s="926"/>
      <c r="N655" s="926"/>
      <c r="O655" s="926"/>
    </row>
    <row r="656" spans="1:15" s="256" customFormat="1" ht="14.25" customHeight="1">
      <c r="A656" s="2208"/>
      <c r="B656" s="2211"/>
      <c r="C656" s="531"/>
      <c r="D656" s="265" t="s">
        <v>36</v>
      </c>
      <c r="E656" s="898">
        <f>E658+SUM(E664:E719)-E664-E669-E677-E691-E695-E712</f>
        <v>349741.84000000008</v>
      </c>
      <c r="F656" s="898">
        <f>F658+SUM(F664:F719)-F664-F669-F677-F691-F695-F712</f>
        <v>350780</v>
      </c>
      <c r="G656" s="898">
        <f>G658+SUM(G664:G719)-G664-G669-G677-G691-G695-G712</f>
        <v>383003.2648</v>
      </c>
      <c r="H656" s="898">
        <f>+G656-F656</f>
        <v>32223.264800000004</v>
      </c>
      <c r="I656" s="898">
        <f t="shared" ref="I656:I678" si="78">G656-E656</f>
        <v>33261.424799999921</v>
      </c>
      <c r="J656" s="898"/>
      <c r="K656" s="898">
        <f>K658+SUM(K664:K719)-K664-K669-K677-K691-K695-K712</f>
        <v>382255.36479999992</v>
      </c>
      <c r="L656" s="898">
        <f>L658+SUM(L664:L719)-L664-L669-L677-L691-L695-L712</f>
        <v>384862.2648</v>
      </c>
      <c r="M656" s="926"/>
      <c r="N656" s="926"/>
      <c r="O656" s="926"/>
    </row>
    <row r="657" spans="1:15" s="256" customFormat="1" ht="13.5" customHeight="1">
      <c r="A657" s="2208"/>
      <c r="B657" s="2211"/>
      <c r="C657" s="527"/>
      <c r="D657" s="263" t="s">
        <v>72</v>
      </c>
      <c r="E657" s="737"/>
      <c r="F657" s="737"/>
      <c r="G657" s="736"/>
      <c r="H657" s="736">
        <f t="shared" ref="H657:H729" si="79">+G657-F657</f>
        <v>0</v>
      </c>
      <c r="I657" s="737">
        <f t="shared" si="78"/>
        <v>0</v>
      </c>
      <c r="J657" s="737"/>
      <c r="K657" s="737"/>
      <c r="L657" s="737"/>
      <c r="M657" s="926"/>
      <c r="N657" s="926"/>
      <c r="O657" s="926"/>
    </row>
    <row r="658" spans="1:15" s="256" customFormat="1" ht="14.25" customHeight="1">
      <c r="A658" s="2208"/>
      <c r="B658" s="2211"/>
      <c r="C658" s="532"/>
      <c r="D658" s="483" t="s">
        <v>470</v>
      </c>
      <c r="E658" s="899">
        <f>SUM(E660:E662)</f>
        <v>314425.58</v>
      </c>
      <c r="F658" s="899">
        <f>SUM(F660:F662)</f>
        <v>325301.59999999998</v>
      </c>
      <c r="G658" s="899">
        <f>SUM(G660:G662)</f>
        <v>334187.90000000002</v>
      </c>
      <c r="H658" s="899">
        <f t="shared" si="79"/>
        <v>8886.3000000000466</v>
      </c>
      <c r="I658" s="899">
        <f t="shared" si="78"/>
        <v>19762.320000000007</v>
      </c>
      <c r="J658" s="899"/>
      <c r="K658" s="899">
        <f>SUM(K660:K662)</f>
        <v>333439.99999999994</v>
      </c>
      <c r="L658" s="899">
        <f>SUM(L660:L662)</f>
        <v>336046.9</v>
      </c>
      <c r="M658" s="926">
        <f>+G658/G650/12</f>
        <v>456.54084699453551</v>
      </c>
      <c r="N658" s="926"/>
      <c r="O658" s="926"/>
    </row>
    <row r="659" spans="1:15" s="256" customFormat="1">
      <c r="A659" s="2208"/>
      <c r="B659" s="2211"/>
      <c r="C659" s="527"/>
      <c r="D659" s="263" t="s">
        <v>72</v>
      </c>
      <c r="E659" s="737"/>
      <c r="F659" s="737"/>
      <c r="G659" s="736"/>
      <c r="H659" s="736">
        <f t="shared" si="79"/>
        <v>0</v>
      </c>
      <c r="I659" s="737">
        <f t="shared" si="78"/>
        <v>0</v>
      </c>
      <c r="J659" s="737"/>
      <c r="K659" s="737"/>
      <c r="L659" s="737"/>
      <c r="M659" s="926"/>
      <c r="N659" s="926"/>
      <c r="O659" s="926"/>
    </row>
    <row r="660" spans="1:15" s="256" customFormat="1" ht="28.5">
      <c r="A660" s="2208"/>
      <c r="B660" s="2211"/>
      <c r="C660" s="533" t="s">
        <v>270</v>
      </c>
      <c r="D660" s="266" t="s">
        <v>37</v>
      </c>
      <c r="E660" s="737">
        <v>294470.28000000003</v>
      </c>
      <c r="F660" s="737">
        <v>303413.8</v>
      </c>
      <c r="G660" s="737">
        <v>313932.90000000002</v>
      </c>
      <c r="H660" s="737"/>
      <c r="I660" s="737"/>
      <c r="J660" s="737"/>
      <c r="K660" s="737">
        <v>313039.59999999998</v>
      </c>
      <c r="L660" s="737">
        <v>315508.09999999998</v>
      </c>
      <c r="M660" s="926">
        <f>+G660/12*2</f>
        <v>52322.15</v>
      </c>
      <c r="N660" s="926">
        <f>+G660/12*5</f>
        <v>130805.375</v>
      </c>
      <c r="O660" s="926">
        <f>+G660/12*8</f>
        <v>209288.6</v>
      </c>
    </row>
    <row r="661" spans="1:15" s="258" customFormat="1" ht="28.5">
      <c r="A661" s="2208"/>
      <c r="B661" s="2211"/>
      <c r="C661" s="533" t="s">
        <v>271</v>
      </c>
      <c r="D661" s="267" t="s">
        <v>38</v>
      </c>
      <c r="E661" s="737">
        <v>13637.2</v>
      </c>
      <c r="F661" s="737">
        <v>15621.8</v>
      </c>
      <c r="G661" s="737">
        <v>13571.4</v>
      </c>
      <c r="H661" s="737"/>
      <c r="I661" s="737"/>
      <c r="J661" s="737"/>
      <c r="K661" s="737">
        <v>13610.8</v>
      </c>
      <c r="L661" s="737">
        <v>13658.4</v>
      </c>
      <c r="M661" s="926">
        <f>+G661/12*2</f>
        <v>2261.9</v>
      </c>
      <c r="N661" s="926">
        <f>+G661/12*5</f>
        <v>5654.75</v>
      </c>
      <c r="O661" s="926">
        <f>+G661/12*8</f>
        <v>9047.6</v>
      </c>
    </row>
    <row r="662" spans="1:15" s="258" customFormat="1" ht="42.75">
      <c r="A662" s="2208"/>
      <c r="B662" s="2211"/>
      <c r="C662" s="533" t="s">
        <v>272</v>
      </c>
      <c r="D662" s="267" t="s">
        <v>39</v>
      </c>
      <c r="E662" s="737">
        <v>6318.1</v>
      </c>
      <c r="F662" s="737">
        <v>6266</v>
      </c>
      <c r="G662" s="737">
        <v>6683.6</v>
      </c>
      <c r="H662" s="737"/>
      <c r="I662" s="737"/>
      <c r="J662" s="737"/>
      <c r="K662" s="737">
        <v>6789.6</v>
      </c>
      <c r="L662" s="737">
        <v>6880.4</v>
      </c>
      <c r="M662" s="926">
        <f>+G662/12*2</f>
        <v>1113.9333333333334</v>
      </c>
      <c r="N662" s="926">
        <f>+G662/12*5</f>
        <v>2784.8333333333335</v>
      </c>
      <c r="O662" s="926">
        <f>+G662/12*8</f>
        <v>4455.7333333333336</v>
      </c>
    </row>
    <row r="663" spans="1:15" s="258" customFormat="1" ht="14.25">
      <c r="A663" s="2208"/>
      <c r="B663" s="2211"/>
      <c r="C663" s="534"/>
      <c r="D663" s="484"/>
      <c r="E663" s="739"/>
      <c r="F663" s="739"/>
      <c r="G663" s="739"/>
      <c r="H663" s="739">
        <f t="shared" si="79"/>
        <v>0</v>
      </c>
      <c r="I663" s="739">
        <f t="shared" si="78"/>
        <v>0</v>
      </c>
      <c r="J663" s="739"/>
      <c r="K663" s="739"/>
      <c r="L663" s="739"/>
      <c r="M663" s="733"/>
      <c r="N663" s="733"/>
      <c r="O663" s="733"/>
    </row>
    <row r="664" spans="1:15" s="258" customFormat="1" ht="14.25">
      <c r="A664" s="2208"/>
      <c r="B664" s="2211"/>
      <c r="C664" s="535">
        <v>4212</v>
      </c>
      <c r="D664" s="483" t="s">
        <v>40</v>
      </c>
      <c r="E664" s="899">
        <f>E666+E667+E668</f>
        <v>3159.3500000000004</v>
      </c>
      <c r="F664" s="899">
        <f>F666+F667+F668</f>
        <v>0</v>
      </c>
      <c r="G664" s="899">
        <f>G666+G667+G668</f>
        <v>0</v>
      </c>
      <c r="H664" s="899">
        <f t="shared" si="79"/>
        <v>0</v>
      </c>
      <c r="I664" s="899">
        <f t="shared" si="78"/>
        <v>-3159.3500000000004</v>
      </c>
      <c r="J664" s="899"/>
      <c r="K664" s="899">
        <f>K666+K667+K668</f>
        <v>0</v>
      </c>
      <c r="L664" s="899">
        <f>L666+L667+L668</f>
        <v>0</v>
      </c>
      <c r="M664" s="733"/>
      <c r="N664" s="733"/>
      <c r="O664" s="733"/>
    </row>
    <row r="665" spans="1:15" s="258" customFormat="1">
      <c r="A665" s="2208"/>
      <c r="B665" s="2211"/>
      <c r="C665" s="533"/>
      <c r="D665" s="263" t="s">
        <v>72</v>
      </c>
      <c r="E665" s="735"/>
      <c r="F665" s="735"/>
      <c r="G665" s="735"/>
      <c r="H665" s="735">
        <f t="shared" si="79"/>
        <v>0</v>
      </c>
      <c r="I665" s="735">
        <f t="shared" si="78"/>
        <v>0</v>
      </c>
      <c r="J665" s="735"/>
      <c r="K665" s="735"/>
      <c r="L665" s="735"/>
      <c r="M665" s="733"/>
      <c r="N665" s="733"/>
      <c r="O665" s="733"/>
    </row>
    <row r="666" spans="1:15" s="258" customFormat="1">
      <c r="A666" s="2208"/>
      <c r="B666" s="2211"/>
      <c r="C666" s="533"/>
      <c r="D666" s="263" t="s">
        <v>40</v>
      </c>
      <c r="E666" s="735">
        <v>1912.9</v>
      </c>
      <c r="F666" s="735"/>
      <c r="G666" s="735"/>
      <c r="H666" s="735">
        <f t="shared" si="79"/>
        <v>0</v>
      </c>
      <c r="I666" s="735">
        <f t="shared" si="78"/>
        <v>-1912.9</v>
      </c>
      <c r="J666" s="735"/>
      <c r="K666" s="735"/>
      <c r="L666" s="735"/>
      <c r="M666" s="733">
        <f>+G666/12*3</f>
        <v>0</v>
      </c>
      <c r="N666" s="733">
        <f>+G666/12*6</f>
        <v>0</v>
      </c>
      <c r="O666" s="733">
        <f>+G666/12*9</f>
        <v>0</v>
      </c>
    </row>
    <row r="667" spans="1:15" s="258" customFormat="1" ht="27">
      <c r="A667" s="2208"/>
      <c r="B667" s="2211"/>
      <c r="C667" s="533"/>
      <c r="D667" s="263" t="s">
        <v>279</v>
      </c>
      <c r="E667" s="735"/>
      <c r="F667" s="735"/>
      <c r="G667" s="735"/>
      <c r="H667" s="735">
        <f t="shared" si="79"/>
        <v>0</v>
      </c>
      <c r="I667" s="735">
        <f t="shared" si="78"/>
        <v>0</v>
      </c>
      <c r="J667" s="735"/>
      <c r="K667" s="735"/>
      <c r="L667" s="735"/>
      <c r="M667" s="733"/>
      <c r="N667" s="733"/>
      <c r="O667" s="733"/>
    </row>
    <row r="668" spans="1:15" s="258" customFormat="1">
      <c r="A668" s="2208"/>
      <c r="B668" s="2211"/>
      <c r="C668" s="533"/>
      <c r="D668" s="263" t="s">
        <v>390</v>
      </c>
      <c r="E668" s="735">
        <v>1246.45</v>
      </c>
      <c r="F668" s="735"/>
      <c r="G668" s="735"/>
      <c r="H668" s="735">
        <f t="shared" si="79"/>
        <v>0</v>
      </c>
      <c r="I668" s="735">
        <f t="shared" si="78"/>
        <v>-1246.45</v>
      </c>
      <c r="J668" s="735"/>
      <c r="K668" s="735"/>
      <c r="L668" s="735"/>
      <c r="M668" s="733">
        <f>+G668/12*3</f>
        <v>0</v>
      </c>
      <c r="N668" s="733">
        <f>+G668/12*6</f>
        <v>0</v>
      </c>
      <c r="O668" s="733">
        <f>+G668/12*9</f>
        <v>0</v>
      </c>
    </row>
    <row r="669" spans="1:15" s="258" customFormat="1" ht="14.25">
      <c r="A669" s="2208"/>
      <c r="B669" s="2211"/>
      <c r="C669" s="535">
        <v>4213</v>
      </c>
      <c r="D669" s="483" t="s">
        <v>41</v>
      </c>
      <c r="E669" s="899">
        <f>E671+E672</f>
        <v>71.77</v>
      </c>
      <c r="F669" s="899">
        <f>F671+F672</f>
        <v>0</v>
      </c>
      <c r="G669" s="899">
        <f>G671+G672</f>
        <v>0</v>
      </c>
      <c r="H669" s="899">
        <f t="shared" si="79"/>
        <v>0</v>
      </c>
      <c r="I669" s="899">
        <f t="shared" si="78"/>
        <v>-71.77</v>
      </c>
      <c r="J669" s="899"/>
      <c r="K669" s="899">
        <f>K671+K672</f>
        <v>0</v>
      </c>
      <c r="L669" s="899">
        <f>L671+L672</f>
        <v>0</v>
      </c>
      <c r="M669" s="733"/>
      <c r="N669" s="733"/>
      <c r="O669" s="733"/>
    </row>
    <row r="670" spans="1:15" s="258" customFormat="1">
      <c r="A670" s="2208"/>
      <c r="B670" s="2211"/>
      <c r="C670" s="533"/>
      <c r="D670" s="263" t="s">
        <v>72</v>
      </c>
      <c r="E670" s="735"/>
      <c r="F670" s="735"/>
      <c r="G670" s="735"/>
      <c r="H670" s="735">
        <f t="shared" si="79"/>
        <v>0</v>
      </c>
      <c r="I670" s="735">
        <f t="shared" si="78"/>
        <v>0</v>
      </c>
      <c r="J670" s="735"/>
      <c r="K670" s="735"/>
      <c r="L670" s="735"/>
      <c r="M670" s="733"/>
      <c r="N670" s="733"/>
      <c r="O670" s="733"/>
    </row>
    <row r="671" spans="1:15" s="258" customFormat="1" ht="27">
      <c r="A671" s="2208"/>
      <c r="B671" s="2211"/>
      <c r="C671" s="533"/>
      <c r="D671" s="269" t="s">
        <v>42</v>
      </c>
      <c r="E671" s="735">
        <v>71.77</v>
      </c>
      <c r="F671" s="735"/>
      <c r="G671" s="735"/>
      <c r="H671" s="735"/>
      <c r="I671" s="735"/>
      <c r="J671" s="735"/>
      <c r="K671" s="735"/>
      <c r="L671" s="735"/>
      <c r="M671" s="733">
        <f>+G671/12*3</f>
        <v>0</v>
      </c>
      <c r="N671" s="733">
        <f>+G671/12*6</f>
        <v>0</v>
      </c>
      <c r="O671" s="733">
        <f>+G671/12*9</f>
        <v>0</v>
      </c>
    </row>
    <row r="672" spans="1:15" s="258" customFormat="1" ht="27">
      <c r="A672" s="2208"/>
      <c r="B672" s="2211"/>
      <c r="C672" s="533"/>
      <c r="D672" s="269" t="s">
        <v>273</v>
      </c>
      <c r="E672" s="735"/>
      <c r="F672" s="735"/>
      <c r="G672" s="735"/>
      <c r="H672" s="735"/>
      <c r="I672" s="735"/>
      <c r="J672" s="735"/>
      <c r="K672" s="735"/>
      <c r="L672" s="735"/>
      <c r="M672" s="733">
        <f>+G672/12*3</f>
        <v>0</v>
      </c>
      <c r="N672" s="733">
        <f>+G672/12*6</f>
        <v>0</v>
      </c>
      <c r="O672" s="733">
        <f>+G672/12*9</f>
        <v>0</v>
      </c>
    </row>
    <row r="673" spans="1:15" s="258" customFormat="1" ht="14.25">
      <c r="A673" s="2208"/>
      <c r="B673" s="2211"/>
      <c r="C673" s="533">
        <v>4214</v>
      </c>
      <c r="D673" s="268" t="s">
        <v>43</v>
      </c>
      <c r="E673" s="735">
        <v>29624.46</v>
      </c>
      <c r="F673" s="735">
        <v>20117.599999999999</v>
      </c>
      <c r="G673" s="735">
        <v>42899.6</v>
      </c>
      <c r="H673" s="735"/>
      <c r="I673" s="735"/>
      <c r="J673" s="735"/>
      <c r="K673" s="735">
        <v>42899.6</v>
      </c>
      <c r="L673" s="735">
        <v>42899.6</v>
      </c>
      <c r="M673" s="733">
        <f>+G673/12*3</f>
        <v>10724.9</v>
      </c>
      <c r="N673" s="733">
        <f>+G673/12*6</f>
        <v>21449.8</v>
      </c>
      <c r="O673" s="733">
        <f>+G673/12*9</f>
        <v>32174.7</v>
      </c>
    </row>
    <row r="674" spans="1:15" s="256" customFormat="1" ht="23.25" customHeight="1">
      <c r="A674" s="2208"/>
      <c r="B674" s="2211"/>
      <c r="C674" s="533">
        <v>4215</v>
      </c>
      <c r="D674" s="268" t="s">
        <v>44</v>
      </c>
      <c r="E674" s="735"/>
      <c r="F674" s="735"/>
      <c r="G674" s="735"/>
      <c r="H674" s="735">
        <f t="shared" si="79"/>
        <v>0</v>
      </c>
      <c r="I674" s="735">
        <f t="shared" si="78"/>
        <v>0</v>
      </c>
      <c r="J674" s="735"/>
      <c r="K674" s="735"/>
      <c r="L674" s="735"/>
      <c r="M674" s="926"/>
      <c r="N674" s="738"/>
      <c r="O674" s="926"/>
    </row>
    <row r="675" spans="1:15" s="171" customFormat="1" ht="28.5">
      <c r="A675" s="2208"/>
      <c r="B675" s="2211"/>
      <c r="C675" s="533">
        <v>4216</v>
      </c>
      <c r="D675" s="268" t="s">
        <v>45</v>
      </c>
      <c r="E675" s="735"/>
      <c r="F675" s="735"/>
      <c r="G675" s="735"/>
      <c r="H675" s="735">
        <f t="shared" si="79"/>
        <v>0</v>
      </c>
      <c r="I675" s="735">
        <f t="shared" si="78"/>
        <v>0</v>
      </c>
      <c r="J675" s="735"/>
      <c r="K675" s="735"/>
      <c r="L675" s="735"/>
      <c r="M675" s="738"/>
      <c r="N675" s="738"/>
      <c r="O675" s="738"/>
    </row>
    <row r="676" spans="1:15" s="171" customFormat="1" ht="14.25">
      <c r="A676" s="2208"/>
      <c r="B676" s="2211"/>
      <c r="C676" s="533">
        <v>4217</v>
      </c>
      <c r="D676" s="268" t="s">
        <v>46</v>
      </c>
      <c r="E676" s="735"/>
      <c r="F676" s="735"/>
      <c r="G676" s="735"/>
      <c r="H676" s="735">
        <f t="shared" si="79"/>
        <v>0</v>
      </c>
      <c r="I676" s="735">
        <f t="shared" si="78"/>
        <v>0</v>
      </c>
      <c r="J676" s="735"/>
      <c r="K676" s="735"/>
      <c r="L676" s="735"/>
      <c r="M676" s="738"/>
      <c r="N676" s="738"/>
      <c r="O676" s="738"/>
    </row>
    <row r="677" spans="1:15" s="171" customFormat="1" ht="28.5">
      <c r="A677" s="2208"/>
      <c r="B677" s="2211"/>
      <c r="C677" s="535"/>
      <c r="D677" s="483" t="s">
        <v>414</v>
      </c>
      <c r="E677" s="899">
        <f>E679+E680</f>
        <v>185.6</v>
      </c>
      <c r="F677" s="899">
        <f>F679+F680</f>
        <v>189</v>
      </c>
      <c r="G677" s="899">
        <f>G679+G680</f>
        <v>189</v>
      </c>
      <c r="H677" s="899">
        <f t="shared" si="79"/>
        <v>0</v>
      </c>
      <c r="I677" s="899">
        <f t="shared" si="78"/>
        <v>3.4000000000000057</v>
      </c>
      <c r="J677" s="899"/>
      <c r="K677" s="899">
        <f>K679+K680</f>
        <v>189</v>
      </c>
      <c r="L677" s="899">
        <f>L679+L680</f>
        <v>189</v>
      </c>
      <c r="M677" s="738"/>
      <c r="N677" s="738"/>
      <c r="O677" s="738"/>
    </row>
    <row r="678" spans="1:15" s="171" customFormat="1">
      <c r="A678" s="2208"/>
      <c r="B678" s="2211"/>
      <c r="C678" s="533"/>
      <c r="D678" s="263" t="s">
        <v>72</v>
      </c>
      <c r="E678" s="736"/>
      <c r="F678" s="736"/>
      <c r="G678" s="736"/>
      <c r="H678" s="736">
        <f t="shared" si="79"/>
        <v>0</v>
      </c>
      <c r="I678" s="736">
        <f t="shared" si="78"/>
        <v>0</v>
      </c>
      <c r="J678" s="736"/>
      <c r="K678" s="736"/>
      <c r="L678" s="736"/>
      <c r="M678" s="738"/>
      <c r="N678" s="738"/>
      <c r="O678" s="738"/>
    </row>
    <row r="679" spans="1:15" s="171" customFormat="1">
      <c r="A679" s="2208"/>
      <c r="B679" s="2211"/>
      <c r="C679" s="533">
        <v>4221</v>
      </c>
      <c r="D679" s="263" t="s">
        <v>47</v>
      </c>
      <c r="E679" s="736">
        <v>185.6</v>
      </c>
      <c r="F679" s="736">
        <v>189</v>
      </c>
      <c r="G679" s="736">
        <v>189</v>
      </c>
      <c r="H679" s="736"/>
      <c r="I679" s="736"/>
      <c r="J679" s="736"/>
      <c r="K679" s="736">
        <v>189</v>
      </c>
      <c r="L679" s="736">
        <v>189</v>
      </c>
      <c r="M679" s="733">
        <f>+G679/12*3</f>
        <v>47.25</v>
      </c>
      <c r="N679" s="733">
        <f>+G679/12*6</f>
        <v>94.5</v>
      </c>
      <c r="O679" s="733">
        <f>+G679/12*9</f>
        <v>141.75</v>
      </c>
    </row>
    <row r="680" spans="1:15" s="171" customFormat="1" ht="27">
      <c r="A680" s="2208"/>
      <c r="B680" s="2211"/>
      <c r="C680" s="533">
        <v>4222</v>
      </c>
      <c r="D680" s="263" t="s">
        <v>48</v>
      </c>
      <c r="E680" s="736"/>
      <c r="F680" s="736"/>
      <c r="G680" s="736"/>
      <c r="H680" s="736"/>
      <c r="I680" s="736"/>
      <c r="J680" s="736"/>
      <c r="K680" s="736"/>
      <c r="L680" s="736"/>
      <c r="M680" s="738"/>
      <c r="N680" s="733"/>
      <c r="O680" s="738"/>
    </row>
    <row r="681" spans="1:15" s="258" customFormat="1" ht="14.25">
      <c r="A681" s="2208"/>
      <c r="B681" s="2211"/>
      <c r="C681" s="533">
        <v>4231</v>
      </c>
      <c r="D681" s="264" t="s">
        <v>49</v>
      </c>
      <c r="E681" s="736">
        <v>684.54</v>
      </c>
      <c r="F681" s="736">
        <v>2500.5</v>
      </c>
      <c r="G681" s="736">
        <v>2500.5</v>
      </c>
      <c r="H681" s="736"/>
      <c r="I681" s="736"/>
      <c r="J681" s="736"/>
      <c r="K681" s="736">
        <v>2500.5</v>
      </c>
      <c r="L681" s="736">
        <v>2500.5</v>
      </c>
      <c r="M681" s="733">
        <f>+G681/12*3</f>
        <v>625.125</v>
      </c>
      <c r="N681" s="733">
        <f>+G681/12*6</f>
        <v>1250.25</v>
      </c>
      <c r="O681" s="733">
        <f>+G681/12*9</f>
        <v>1875.375</v>
      </c>
    </row>
    <row r="682" spans="1:15" s="258" customFormat="1" ht="16.5">
      <c r="A682" s="2208"/>
      <c r="B682" s="2211"/>
      <c r="C682" s="533">
        <v>4232</v>
      </c>
      <c r="D682" s="264" t="s">
        <v>50</v>
      </c>
      <c r="E682" s="736"/>
      <c r="F682" s="736"/>
      <c r="G682" s="736"/>
      <c r="H682" s="736"/>
      <c r="I682" s="736"/>
      <c r="J682" s="900"/>
      <c r="K682" s="736"/>
      <c r="L682" s="736"/>
      <c r="M682" s="733"/>
      <c r="N682" s="733"/>
      <c r="O682" s="733"/>
    </row>
    <row r="683" spans="1:15" s="258" customFormat="1" ht="28.5">
      <c r="A683" s="2208"/>
      <c r="B683" s="2211"/>
      <c r="C683" s="533">
        <v>4233</v>
      </c>
      <c r="D683" s="264" t="s">
        <v>380</v>
      </c>
      <c r="E683" s="736"/>
      <c r="F683" s="736"/>
      <c r="G683" s="736"/>
      <c r="H683" s="736"/>
      <c r="I683" s="736"/>
      <c r="J683" s="900"/>
      <c r="K683" s="736"/>
      <c r="L683" s="736"/>
      <c r="M683" s="733"/>
      <c r="N683" s="733"/>
      <c r="O683" s="733"/>
    </row>
    <row r="684" spans="1:15" s="258" customFormat="1" ht="14.25">
      <c r="A684" s="2208"/>
      <c r="B684" s="2211"/>
      <c r="C684" s="533">
        <v>4234</v>
      </c>
      <c r="D684" s="264" t="s">
        <v>51</v>
      </c>
      <c r="E684" s="735"/>
      <c r="F684" s="735"/>
      <c r="G684" s="735"/>
      <c r="H684" s="735"/>
      <c r="I684" s="735"/>
      <c r="J684" s="735"/>
      <c r="K684" s="735"/>
      <c r="L684" s="735"/>
      <c r="M684" s="733"/>
      <c r="N684" s="926"/>
      <c r="O684" s="733"/>
    </row>
    <row r="685" spans="1:15" s="256" customFormat="1" ht="14.25">
      <c r="A685" s="2208"/>
      <c r="B685" s="2211"/>
      <c r="C685" s="533">
        <v>4235</v>
      </c>
      <c r="D685" s="264" t="s">
        <v>52</v>
      </c>
      <c r="E685" s="735">
        <v>500</v>
      </c>
      <c r="F685" s="735">
        <v>30</v>
      </c>
      <c r="G685" s="735">
        <v>750</v>
      </c>
      <c r="H685" s="735"/>
      <c r="I685" s="735"/>
      <c r="J685" s="735"/>
      <c r="K685" s="735">
        <v>750</v>
      </c>
      <c r="L685" s="735">
        <v>750</v>
      </c>
      <c r="M685" s="733">
        <f>+G685/12*3</f>
        <v>187.5</v>
      </c>
      <c r="N685" s="733">
        <f>+G685/12*6</f>
        <v>375</v>
      </c>
      <c r="O685" s="733">
        <f>+G685/12*9</f>
        <v>562.5</v>
      </c>
    </row>
    <row r="686" spans="1:15" s="258" customFormat="1" ht="28.5">
      <c r="A686" s="2208"/>
      <c r="B686" s="2211"/>
      <c r="C686" s="533">
        <v>4236</v>
      </c>
      <c r="D686" s="264" t="s">
        <v>53</v>
      </c>
      <c r="E686" s="735"/>
      <c r="F686" s="735"/>
      <c r="G686" s="735"/>
      <c r="H686" s="735"/>
      <c r="I686" s="735"/>
      <c r="J686" s="735"/>
      <c r="K686" s="735"/>
      <c r="L686" s="735"/>
      <c r="M686" s="733"/>
      <c r="N686" s="926"/>
      <c r="O686" s="733"/>
    </row>
    <row r="687" spans="1:15" s="256" customFormat="1" ht="14.25">
      <c r="A687" s="2208"/>
      <c r="B687" s="2211"/>
      <c r="C687" s="533">
        <v>4237</v>
      </c>
      <c r="D687" s="264" t="s">
        <v>54</v>
      </c>
      <c r="E687" s="735"/>
      <c r="F687" s="735"/>
      <c r="G687" s="735"/>
      <c r="H687" s="735"/>
      <c r="I687" s="735"/>
      <c r="J687" s="735"/>
      <c r="K687" s="735"/>
      <c r="L687" s="735"/>
      <c r="M687" s="926"/>
      <c r="N687" s="926"/>
      <c r="O687" s="926"/>
    </row>
    <row r="688" spans="1:15" s="256" customFormat="1" ht="28.5">
      <c r="A688" s="2208"/>
      <c r="B688" s="2211"/>
      <c r="C688" s="533">
        <v>4239</v>
      </c>
      <c r="D688" s="262" t="s">
        <v>55</v>
      </c>
      <c r="E688" s="737"/>
      <c r="F688" s="737"/>
      <c r="G688" s="737"/>
      <c r="H688" s="737"/>
      <c r="I688" s="737"/>
      <c r="J688" s="737"/>
      <c r="K688" s="737"/>
      <c r="L688" s="737"/>
      <c r="M688" s="926"/>
      <c r="N688" s="926"/>
      <c r="O688" s="926"/>
    </row>
    <row r="689" spans="1:15" s="256" customFormat="1" ht="14.25">
      <c r="A689" s="2208"/>
      <c r="B689" s="2211"/>
      <c r="C689" s="533">
        <v>4241</v>
      </c>
      <c r="D689" s="264" t="s">
        <v>56</v>
      </c>
      <c r="E689" s="735"/>
      <c r="F689" s="735"/>
      <c r="G689" s="735"/>
      <c r="H689" s="735"/>
      <c r="I689" s="735"/>
      <c r="J689" s="735"/>
      <c r="K689" s="735"/>
      <c r="L689" s="735"/>
      <c r="M689" s="733">
        <f>+G689/12*3</f>
        <v>0</v>
      </c>
      <c r="N689" s="733">
        <f>+G689/12*6</f>
        <v>0</v>
      </c>
      <c r="O689" s="733">
        <f>+G689/12*9</f>
        <v>0</v>
      </c>
    </row>
    <row r="690" spans="1:15" s="256" customFormat="1" ht="28.5">
      <c r="A690" s="2208"/>
      <c r="B690" s="2211"/>
      <c r="C690" s="533">
        <v>4251</v>
      </c>
      <c r="D690" s="262" t="s">
        <v>57</v>
      </c>
      <c r="E690" s="737"/>
      <c r="F690" s="737"/>
      <c r="G690" s="737"/>
      <c r="H690" s="737">
        <f t="shared" si="79"/>
        <v>0</v>
      </c>
      <c r="I690" s="737">
        <f t="shared" ref="I690:I719" si="80">G690-E690</f>
        <v>0</v>
      </c>
      <c r="J690" s="737"/>
      <c r="K690" s="737"/>
      <c r="L690" s="737"/>
      <c r="M690" s="926"/>
      <c r="N690" s="926"/>
      <c r="O690" s="926"/>
    </row>
    <row r="691" spans="1:15" s="256" customFormat="1" ht="28.5">
      <c r="A691" s="2208"/>
      <c r="B691" s="2211"/>
      <c r="C691" s="535">
        <v>4252</v>
      </c>
      <c r="D691" s="483" t="s">
        <v>58</v>
      </c>
      <c r="E691" s="899">
        <f>E693+E694</f>
        <v>0</v>
      </c>
      <c r="F691" s="899">
        <f>F693+F694</f>
        <v>0</v>
      </c>
      <c r="G691" s="899">
        <f>G693+G694</f>
        <v>0</v>
      </c>
      <c r="H691" s="899">
        <f t="shared" si="79"/>
        <v>0</v>
      </c>
      <c r="I691" s="899">
        <f t="shared" si="80"/>
        <v>0</v>
      </c>
      <c r="J691" s="899"/>
      <c r="K691" s="899">
        <f>K693+K694</f>
        <v>0</v>
      </c>
      <c r="L691" s="899">
        <f>L693+L694</f>
        <v>0</v>
      </c>
      <c r="M691" s="926"/>
      <c r="N691" s="926"/>
      <c r="O691" s="926"/>
    </row>
    <row r="692" spans="1:15" s="256" customFormat="1">
      <c r="A692" s="2208"/>
      <c r="B692" s="2211"/>
      <c r="C692" s="533"/>
      <c r="D692" s="263" t="s">
        <v>72</v>
      </c>
      <c r="E692" s="737"/>
      <c r="F692" s="737"/>
      <c r="G692" s="737"/>
      <c r="H692" s="737">
        <f t="shared" si="79"/>
        <v>0</v>
      </c>
      <c r="I692" s="737">
        <f t="shared" si="80"/>
        <v>0</v>
      </c>
      <c r="J692" s="737"/>
      <c r="K692" s="737"/>
      <c r="L692" s="737"/>
      <c r="M692" s="926"/>
      <c r="N692" s="733"/>
      <c r="O692" s="926"/>
    </row>
    <row r="693" spans="1:15" s="258" customFormat="1" ht="27">
      <c r="A693" s="2208"/>
      <c r="B693" s="2211"/>
      <c r="C693" s="533"/>
      <c r="D693" s="270" t="s">
        <v>59</v>
      </c>
      <c r="E693" s="737"/>
      <c r="F693" s="737"/>
      <c r="G693" s="737"/>
      <c r="H693" s="737">
        <f t="shared" si="79"/>
        <v>0</v>
      </c>
      <c r="I693" s="737">
        <f t="shared" si="80"/>
        <v>0</v>
      </c>
      <c r="J693" s="737"/>
      <c r="K693" s="737"/>
      <c r="L693" s="737"/>
      <c r="M693" s="733"/>
      <c r="N693" s="733"/>
      <c r="O693" s="733"/>
    </row>
    <row r="694" spans="1:15" s="258" customFormat="1" ht="27">
      <c r="A694" s="2208"/>
      <c r="B694" s="2211"/>
      <c r="C694" s="533"/>
      <c r="D694" s="270" t="s">
        <v>60</v>
      </c>
      <c r="E694" s="737"/>
      <c r="F694" s="737"/>
      <c r="G694" s="737"/>
      <c r="H694" s="737">
        <f t="shared" si="79"/>
        <v>0</v>
      </c>
      <c r="I694" s="737">
        <f t="shared" si="80"/>
        <v>0</v>
      </c>
      <c r="J694" s="737"/>
      <c r="K694" s="737"/>
      <c r="L694" s="737"/>
      <c r="M694" s="733"/>
      <c r="N694" s="733"/>
      <c r="O694" s="733"/>
    </row>
    <row r="695" spans="1:15" s="258" customFormat="1" ht="14.25">
      <c r="A695" s="2208"/>
      <c r="B695" s="2211"/>
      <c r="C695" s="535">
        <v>4261</v>
      </c>
      <c r="D695" s="483" t="s">
        <v>61</v>
      </c>
      <c r="E695" s="899">
        <f>E697+E698</f>
        <v>0</v>
      </c>
      <c r="F695" s="899">
        <f>F697+F698</f>
        <v>0</v>
      </c>
      <c r="G695" s="899">
        <f>G697+G698</f>
        <v>0</v>
      </c>
      <c r="H695" s="899">
        <f t="shared" si="79"/>
        <v>0</v>
      </c>
      <c r="I695" s="899">
        <f t="shared" si="80"/>
        <v>0</v>
      </c>
      <c r="J695" s="899"/>
      <c r="K695" s="899">
        <f>K697+K698</f>
        <v>0</v>
      </c>
      <c r="L695" s="899">
        <f>L697+L698</f>
        <v>0</v>
      </c>
      <c r="M695" s="733"/>
      <c r="N695" s="733"/>
      <c r="O695" s="733"/>
    </row>
    <row r="696" spans="1:15" s="258" customFormat="1">
      <c r="A696" s="2208"/>
      <c r="B696" s="2211"/>
      <c r="C696" s="533"/>
      <c r="D696" s="263" t="s">
        <v>72</v>
      </c>
      <c r="E696" s="735"/>
      <c r="F696" s="735"/>
      <c r="G696" s="735"/>
      <c r="H696" s="735">
        <f t="shared" si="79"/>
        <v>0</v>
      </c>
      <c r="I696" s="735">
        <f t="shared" si="80"/>
        <v>0</v>
      </c>
      <c r="J696" s="735"/>
      <c r="K696" s="735"/>
      <c r="L696" s="735"/>
      <c r="M696" s="733"/>
      <c r="N696" s="733"/>
      <c r="O696" s="733"/>
    </row>
    <row r="697" spans="1:15" s="258" customFormat="1">
      <c r="A697" s="2208"/>
      <c r="B697" s="2211"/>
      <c r="C697" s="533"/>
      <c r="D697" s="263" t="s">
        <v>62</v>
      </c>
      <c r="E697" s="735"/>
      <c r="F697" s="735"/>
      <c r="G697" s="735"/>
      <c r="H697" s="735">
        <f t="shared" si="79"/>
        <v>0</v>
      </c>
      <c r="I697" s="735">
        <f t="shared" si="80"/>
        <v>0</v>
      </c>
      <c r="J697" s="735"/>
      <c r="K697" s="735"/>
      <c r="L697" s="735"/>
      <c r="M697" s="733"/>
      <c r="N697" s="733"/>
      <c r="O697" s="733"/>
    </row>
    <row r="698" spans="1:15" s="258" customFormat="1">
      <c r="A698" s="2208"/>
      <c r="B698" s="2211"/>
      <c r="C698" s="533"/>
      <c r="D698" s="263" t="s">
        <v>63</v>
      </c>
      <c r="E698" s="735"/>
      <c r="F698" s="735"/>
      <c r="G698" s="735"/>
      <c r="H698" s="735">
        <f t="shared" si="79"/>
        <v>0</v>
      </c>
      <c r="I698" s="735">
        <f t="shared" si="80"/>
        <v>0</v>
      </c>
      <c r="J698" s="735"/>
      <c r="K698" s="735"/>
      <c r="L698" s="735"/>
      <c r="M698" s="733"/>
      <c r="N698" s="733"/>
      <c r="O698" s="733"/>
    </row>
    <row r="699" spans="1:15" s="258" customFormat="1" ht="14.25">
      <c r="A699" s="2208"/>
      <c r="B699" s="2211"/>
      <c r="C699" s="533">
        <v>4262</v>
      </c>
      <c r="D699" s="264" t="s">
        <v>338</v>
      </c>
      <c r="E699" s="735"/>
      <c r="F699" s="735"/>
      <c r="G699" s="735"/>
      <c r="H699" s="735">
        <f t="shared" si="79"/>
        <v>0</v>
      </c>
      <c r="I699" s="735">
        <f t="shared" si="80"/>
        <v>0</v>
      </c>
      <c r="J699" s="735"/>
      <c r="K699" s="735"/>
      <c r="L699" s="735"/>
      <c r="M699" s="733"/>
      <c r="N699" s="733"/>
      <c r="O699" s="733"/>
    </row>
    <row r="700" spans="1:15" s="258" customFormat="1" ht="14.25">
      <c r="A700" s="2208"/>
      <c r="B700" s="2211"/>
      <c r="C700" s="533">
        <v>4264</v>
      </c>
      <c r="D700" s="264" t="s">
        <v>337</v>
      </c>
      <c r="E700" s="735"/>
      <c r="F700" s="735"/>
      <c r="G700" s="735"/>
      <c r="H700" s="735">
        <f t="shared" si="79"/>
        <v>0</v>
      </c>
      <c r="I700" s="735">
        <f t="shared" si="80"/>
        <v>0</v>
      </c>
      <c r="J700" s="735"/>
      <c r="K700" s="735"/>
      <c r="L700" s="735"/>
      <c r="M700" s="733"/>
      <c r="N700" s="733"/>
      <c r="O700" s="733"/>
    </row>
    <row r="701" spans="1:15" s="258" customFormat="1" ht="22.5" customHeight="1">
      <c r="A701" s="2208"/>
      <c r="B701" s="2211"/>
      <c r="C701" s="536">
        <v>4266</v>
      </c>
      <c r="D701" s="511" t="s">
        <v>421</v>
      </c>
      <c r="E701" s="735"/>
      <c r="F701" s="735"/>
      <c r="G701" s="735"/>
      <c r="H701" s="735">
        <f t="shared" si="79"/>
        <v>0</v>
      </c>
      <c r="I701" s="735">
        <f t="shared" si="80"/>
        <v>0</v>
      </c>
      <c r="J701" s="735"/>
      <c r="K701" s="735"/>
      <c r="L701" s="735"/>
      <c r="M701" s="733"/>
      <c r="N701" s="733"/>
      <c r="O701" s="733"/>
    </row>
    <row r="702" spans="1:15" s="258" customFormat="1" ht="28.5">
      <c r="A702" s="2208"/>
      <c r="B702" s="2211"/>
      <c r="C702" s="533">
        <v>4267</v>
      </c>
      <c r="D702" s="264" t="s">
        <v>339</v>
      </c>
      <c r="E702" s="735"/>
      <c r="F702" s="735"/>
      <c r="G702" s="735"/>
      <c r="H702" s="735">
        <f t="shared" si="79"/>
        <v>0</v>
      </c>
      <c r="I702" s="735">
        <f t="shared" si="80"/>
        <v>0</v>
      </c>
      <c r="J702" s="735"/>
      <c r="K702" s="735"/>
      <c r="L702" s="735"/>
      <c r="M702" s="733"/>
      <c r="N702" s="733"/>
      <c r="O702" s="733"/>
    </row>
    <row r="703" spans="1:15" s="258" customFormat="1" ht="14.25">
      <c r="A703" s="2208"/>
      <c r="B703" s="2211"/>
      <c r="C703" s="533">
        <v>4269</v>
      </c>
      <c r="D703" s="264" t="s">
        <v>64</v>
      </c>
      <c r="E703" s="735"/>
      <c r="F703" s="735"/>
      <c r="G703" s="735"/>
      <c r="H703" s="735">
        <f t="shared" si="79"/>
        <v>0</v>
      </c>
      <c r="I703" s="735">
        <f t="shared" si="80"/>
        <v>0</v>
      </c>
      <c r="J703" s="735"/>
      <c r="K703" s="735"/>
      <c r="L703" s="735"/>
      <c r="M703" s="733"/>
      <c r="N703" s="935"/>
      <c r="O703" s="733"/>
    </row>
    <row r="704" spans="1:15" s="258" customFormat="1" ht="42.75">
      <c r="A704" s="2208"/>
      <c r="B704" s="2211"/>
      <c r="C704" s="533">
        <v>4511</v>
      </c>
      <c r="D704" s="262" t="s">
        <v>65</v>
      </c>
      <c r="E704" s="735"/>
      <c r="F704" s="735"/>
      <c r="G704" s="735"/>
      <c r="H704" s="735">
        <f t="shared" si="79"/>
        <v>0</v>
      </c>
      <c r="I704" s="735">
        <f t="shared" si="80"/>
        <v>0</v>
      </c>
      <c r="J704" s="735"/>
      <c r="K704" s="735"/>
      <c r="L704" s="735"/>
      <c r="M704" s="733"/>
      <c r="N704" s="935"/>
      <c r="O704" s="733"/>
    </row>
    <row r="705" spans="1:15" s="260" customFormat="1" ht="42.75">
      <c r="A705" s="2208"/>
      <c r="B705" s="2211"/>
      <c r="C705" s="533">
        <v>4621</v>
      </c>
      <c r="D705" s="262" t="s">
        <v>66</v>
      </c>
      <c r="E705" s="735"/>
      <c r="F705" s="735"/>
      <c r="G705" s="735"/>
      <c r="H705" s="735">
        <f t="shared" si="79"/>
        <v>0</v>
      </c>
      <c r="I705" s="735">
        <f t="shared" si="80"/>
        <v>0</v>
      </c>
      <c r="J705" s="901"/>
      <c r="K705" s="735"/>
      <c r="L705" s="735"/>
      <c r="M705" s="733"/>
      <c r="N705" s="935"/>
      <c r="O705" s="935"/>
    </row>
    <row r="706" spans="1:15" s="260" customFormat="1" ht="42.75">
      <c r="A706" s="2208"/>
      <c r="B706" s="2211"/>
      <c r="C706" s="533">
        <v>4631</v>
      </c>
      <c r="D706" s="262" t="s">
        <v>379</v>
      </c>
      <c r="E706" s="735"/>
      <c r="F706" s="735"/>
      <c r="G706" s="735"/>
      <c r="H706" s="735">
        <f t="shared" si="79"/>
        <v>0</v>
      </c>
      <c r="I706" s="735">
        <f t="shared" si="80"/>
        <v>0</v>
      </c>
      <c r="J706" s="901"/>
      <c r="K706" s="735"/>
      <c r="L706" s="735"/>
      <c r="M706" s="935"/>
      <c r="N706" s="935"/>
      <c r="O706" s="935"/>
    </row>
    <row r="707" spans="1:15" s="260" customFormat="1" ht="21.75" customHeight="1">
      <c r="A707" s="2208"/>
      <c r="B707" s="2211"/>
      <c r="C707" s="533">
        <v>4632</v>
      </c>
      <c r="D707" s="262" t="s">
        <v>277</v>
      </c>
      <c r="E707" s="735"/>
      <c r="F707" s="735"/>
      <c r="G707" s="735"/>
      <c r="H707" s="735">
        <f t="shared" si="79"/>
        <v>0</v>
      </c>
      <c r="I707" s="735">
        <f t="shared" si="80"/>
        <v>0</v>
      </c>
      <c r="J707" s="735"/>
      <c r="K707" s="735"/>
      <c r="L707" s="735"/>
      <c r="M707" s="935"/>
      <c r="N707" s="935"/>
      <c r="O707" s="935"/>
    </row>
    <row r="708" spans="1:15" s="260" customFormat="1" ht="48.75" customHeight="1">
      <c r="A708" s="2208"/>
      <c r="B708" s="2211"/>
      <c r="C708" s="536">
        <v>4638</v>
      </c>
      <c r="D708" s="511" t="s">
        <v>422</v>
      </c>
      <c r="E708" s="735"/>
      <c r="F708" s="735"/>
      <c r="G708" s="735"/>
      <c r="H708" s="735">
        <f t="shared" si="79"/>
        <v>0</v>
      </c>
      <c r="I708" s="735">
        <f t="shared" si="80"/>
        <v>0</v>
      </c>
      <c r="J708" s="735"/>
      <c r="K708" s="735"/>
      <c r="L708" s="735"/>
      <c r="M708" s="935"/>
      <c r="N708" s="935"/>
      <c r="O708" s="935"/>
    </row>
    <row r="709" spans="1:15" s="260" customFormat="1" ht="14.25">
      <c r="A709" s="2208"/>
      <c r="B709" s="2211"/>
      <c r="C709" s="533" t="s">
        <v>385</v>
      </c>
      <c r="D709" s="262" t="s">
        <v>386</v>
      </c>
      <c r="E709" s="735"/>
      <c r="F709" s="735"/>
      <c r="G709" s="735"/>
      <c r="H709" s="735">
        <f t="shared" si="79"/>
        <v>0</v>
      </c>
      <c r="I709" s="735">
        <f t="shared" si="80"/>
        <v>0</v>
      </c>
      <c r="J709" s="735"/>
      <c r="K709" s="735"/>
      <c r="L709" s="735"/>
      <c r="M709" s="935"/>
      <c r="N709" s="935"/>
      <c r="O709" s="935"/>
    </row>
    <row r="710" spans="1:15" s="260" customFormat="1" ht="14.25">
      <c r="A710" s="2208"/>
      <c r="B710" s="2211"/>
      <c r="C710" s="533">
        <v>4729</v>
      </c>
      <c r="D710" s="264" t="s">
        <v>67</v>
      </c>
      <c r="E710" s="735">
        <v>840</v>
      </c>
      <c r="F710" s="735">
        <v>1680</v>
      </c>
      <c r="G710" s="735">
        <v>1680</v>
      </c>
      <c r="H710" s="735"/>
      <c r="I710" s="735"/>
      <c r="J710" s="902"/>
      <c r="K710" s="735">
        <v>1680</v>
      </c>
      <c r="L710" s="735">
        <v>1680</v>
      </c>
      <c r="M710" s="733">
        <f>+G710/12*3</f>
        <v>420</v>
      </c>
      <c r="N710" s="733">
        <f>+G710/12*6</f>
        <v>840</v>
      </c>
      <c r="O710" s="733">
        <f>+G710/12*9</f>
        <v>1260</v>
      </c>
    </row>
    <row r="711" spans="1:15" s="260" customFormat="1" ht="14.25">
      <c r="A711" s="2208"/>
      <c r="B711" s="2211"/>
      <c r="C711" s="533">
        <v>4822</v>
      </c>
      <c r="D711" s="264" t="s">
        <v>68</v>
      </c>
      <c r="E711" s="902"/>
      <c r="F711" s="902"/>
      <c r="G711" s="735"/>
      <c r="H711" s="735">
        <f t="shared" si="79"/>
        <v>0</v>
      </c>
      <c r="I711" s="735">
        <f t="shared" si="80"/>
        <v>0</v>
      </c>
      <c r="J711" s="902"/>
      <c r="K711" s="902"/>
      <c r="L711" s="902"/>
      <c r="M711" s="935"/>
      <c r="N711" s="935"/>
      <c r="O711" s="935"/>
    </row>
    <row r="712" spans="1:15" s="260" customFormat="1" ht="14.25">
      <c r="A712" s="2208"/>
      <c r="B712" s="2211"/>
      <c r="C712" s="535">
        <v>4823</v>
      </c>
      <c r="D712" s="483" t="s">
        <v>69</v>
      </c>
      <c r="E712" s="899">
        <f>E714+E715+E716</f>
        <v>250.54</v>
      </c>
      <c r="F712" s="899">
        <f>F714+F715+F716</f>
        <v>961.3</v>
      </c>
      <c r="G712" s="899">
        <f>G714+G715+G716</f>
        <v>796.26480000000004</v>
      </c>
      <c r="H712" s="899">
        <f t="shared" si="79"/>
        <v>-165.03519999999992</v>
      </c>
      <c r="I712" s="899">
        <f t="shared" si="80"/>
        <v>545.72480000000007</v>
      </c>
      <c r="J712" s="899"/>
      <c r="K712" s="899">
        <f>K714+K715+K716</f>
        <v>796.26480000000004</v>
      </c>
      <c r="L712" s="899">
        <f>L714+L715+L716</f>
        <v>796.26480000000004</v>
      </c>
      <c r="M712" s="935"/>
      <c r="N712" s="935"/>
      <c r="O712" s="935"/>
    </row>
    <row r="713" spans="1:15" s="260" customFormat="1" ht="14.25">
      <c r="A713" s="2208"/>
      <c r="B713" s="2211"/>
      <c r="C713" s="533"/>
      <c r="D713" s="263" t="s">
        <v>72</v>
      </c>
      <c r="E713" s="902"/>
      <c r="F713" s="902"/>
      <c r="G713" s="735"/>
      <c r="H713" s="735">
        <f t="shared" si="79"/>
        <v>0</v>
      </c>
      <c r="I713" s="735">
        <f t="shared" si="80"/>
        <v>0</v>
      </c>
      <c r="J713" s="902"/>
      <c r="K713" s="902"/>
      <c r="L713" s="902"/>
      <c r="M713" s="935"/>
      <c r="N713" s="733"/>
      <c r="O713" s="935"/>
    </row>
    <row r="714" spans="1:15" s="258" customFormat="1" ht="27">
      <c r="A714" s="2208"/>
      <c r="B714" s="2211"/>
      <c r="C714" s="533"/>
      <c r="D714" s="263" t="s">
        <v>276</v>
      </c>
      <c r="E714" s="737">
        <v>8.1</v>
      </c>
      <c r="F714" s="735"/>
      <c r="G714" s="735"/>
      <c r="H714" s="735"/>
      <c r="I714" s="735"/>
      <c r="J714" s="902"/>
      <c r="K714" s="735"/>
      <c r="L714" s="735"/>
      <c r="M714" s="733">
        <f>+G714/12*3</f>
        <v>0</v>
      </c>
      <c r="N714" s="733">
        <f>+G714/12*6</f>
        <v>0</v>
      </c>
      <c r="O714" s="733">
        <f>+G714/12*9</f>
        <v>0</v>
      </c>
    </row>
    <row r="715" spans="1:15" ht="27.95" customHeight="1">
      <c r="A715" s="2208"/>
      <c r="B715" s="2211"/>
      <c r="C715" s="533"/>
      <c r="D715" s="263" t="s">
        <v>274</v>
      </c>
      <c r="E715" s="737">
        <v>221.44</v>
      </c>
      <c r="F715" s="735">
        <v>763.3</v>
      </c>
      <c r="G715" s="735">
        <v>763.26480000000004</v>
      </c>
      <c r="H715" s="735"/>
      <c r="I715" s="735"/>
      <c r="J715" s="902"/>
      <c r="K715" s="735">
        <v>763.26480000000004</v>
      </c>
      <c r="L715" s="735">
        <v>763.26480000000004</v>
      </c>
      <c r="M715" s="733">
        <f>+G715/12*3</f>
        <v>190.81620000000001</v>
      </c>
      <c r="N715" s="733">
        <f>+G715/12*6</f>
        <v>381.63240000000002</v>
      </c>
      <c r="O715" s="733">
        <f>+G715/12*9</f>
        <v>572.44860000000006</v>
      </c>
    </row>
    <row r="716" spans="1:15" ht="14.25">
      <c r="A716" s="2208"/>
      <c r="B716" s="2211"/>
      <c r="C716" s="533"/>
      <c r="D716" s="263" t="s">
        <v>275</v>
      </c>
      <c r="E716" s="737">
        <v>21</v>
      </c>
      <c r="F716" s="735">
        <v>198</v>
      </c>
      <c r="G716" s="735">
        <v>33</v>
      </c>
      <c r="H716" s="735"/>
      <c r="I716" s="735"/>
      <c r="J716" s="902"/>
      <c r="K716" s="735">
        <v>33</v>
      </c>
      <c r="L716" s="735">
        <v>33</v>
      </c>
      <c r="N716" s="936"/>
    </row>
    <row r="717" spans="1:15" ht="31.5" customHeight="1">
      <c r="A717" s="2208"/>
      <c r="B717" s="2211"/>
      <c r="C717" s="536" t="s">
        <v>420</v>
      </c>
      <c r="D717" s="511" t="s">
        <v>443</v>
      </c>
      <c r="E717" s="902"/>
      <c r="F717" s="902"/>
      <c r="G717" s="735"/>
      <c r="H717" s="735">
        <f t="shared" si="79"/>
        <v>0</v>
      </c>
      <c r="I717" s="735">
        <f t="shared" si="80"/>
        <v>0</v>
      </c>
      <c r="J717" s="902"/>
      <c r="K717" s="902"/>
      <c r="L717" s="902"/>
      <c r="N717" s="936"/>
    </row>
    <row r="718" spans="1:15" s="273" customFormat="1" ht="14.25">
      <c r="A718" s="2208"/>
      <c r="B718" s="2211"/>
      <c r="C718" s="533">
        <v>4861</v>
      </c>
      <c r="D718" s="264" t="s">
        <v>70</v>
      </c>
      <c r="E718" s="902"/>
      <c r="F718" s="902"/>
      <c r="G718" s="735"/>
      <c r="H718" s="735">
        <f t="shared" si="79"/>
        <v>0</v>
      </c>
      <c r="I718" s="735">
        <f t="shared" si="80"/>
        <v>0</v>
      </c>
      <c r="J718" s="902"/>
      <c r="K718" s="902"/>
      <c r="L718" s="902"/>
      <c r="M718" s="887"/>
      <c r="N718" s="884"/>
      <c r="O718" s="936"/>
    </row>
    <row r="719" spans="1:15" ht="14.25">
      <c r="A719" s="2209"/>
      <c r="B719" s="2212"/>
      <c r="C719" s="533">
        <v>4891</v>
      </c>
      <c r="D719" s="264" t="s">
        <v>71</v>
      </c>
      <c r="E719" s="735"/>
      <c r="F719" s="735"/>
      <c r="G719" s="735"/>
      <c r="H719" s="735">
        <f t="shared" si="79"/>
        <v>0</v>
      </c>
      <c r="I719" s="735">
        <f t="shared" si="80"/>
        <v>0</v>
      </c>
      <c r="J719" s="735"/>
      <c r="K719" s="735"/>
      <c r="L719" s="735"/>
      <c r="M719" s="937"/>
    </row>
    <row r="720" spans="1:15" s="27" customFormat="1" ht="28.5">
      <c r="A720" s="2196" t="s">
        <v>436</v>
      </c>
      <c r="B720" s="2196"/>
      <c r="C720" s="274"/>
      <c r="D720" s="36" t="s">
        <v>73</v>
      </c>
      <c r="E720" s="903">
        <f>SUM(E722:E729)</f>
        <v>0</v>
      </c>
      <c r="F720" s="903">
        <f>SUM(F722:F729)</f>
        <v>0</v>
      </c>
      <c r="G720" s="903">
        <f>SUM(G722:G729)</f>
        <v>0</v>
      </c>
      <c r="H720" s="903">
        <f t="shared" si="79"/>
        <v>0</v>
      </c>
      <c r="I720" s="903">
        <f>+I726+I727+I728+I729</f>
        <v>0</v>
      </c>
      <c r="J720" s="903">
        <f>+J726+J727+J728+J729</f>
        <v>0</v>
      </c>
      <c r="K720" s="903">
        <f>SUM(K722:K729)</f>
        <v>0</v>
      </c>
      <c r="L720" s="903">
        <f>SUM(L722:L729)</f>
        <v>0</v>
      </c>
      <c r="M720" s="938"/>
      <c r="N720" s="938"/>
      <c r="O720" s="938"/>
    </row>
    <row r="721" spans="1:15" s="20" customFormat="1" ht="23.25" customHeight="1">
      <c r="A721" s="614" t="s">
        <v>437</v>
      </c>
      <c r="B721" s="1131" t="s">
        <v>438</v>
      </c>
      <c r="C721" s="275"/>
      <c r="D721" s="17" t="s">
        <v>72</v>
      </c>
      <c r="E721" s="904"/>
      <c r="F721" s="904"/>
      <c r="G721" s="904"/>
      <c r="H721" s="904">
        <f t="shared" si="79"/>
        <v>0</v>
      </c>
      <c r="I721" s="404">
        <f t="shared" ref="I721:I734" si="81">G721-E721</f>
        <v>0</v>
      </c>
      <c r="J721" s="904"/>
      <c r="K721" s="904"/>
      <c r="L721" s="904"/>
      <c r="M721" s="939"/>
      <c r="N721" s="939"/>
      <c r="O721" s="939"/>
    </row>
    <row r="722" spans="1:15" s="20" customFormat="1" ht="28.5">
      <c r="A722" s="2204">
        <v>1080</v>
      </c>
      <c r="B722" s="2204">
        <v>11008</v>
      </c>
      <c r="C722" s="275">
        <v>5111</v>
      </c>
      <c r="D722" s="18" t="s">
        <v>660</v>
      </c>
      <c r="E722" s="904"/>
      <c r="F722" s="904"/>
      <c r="G722" s="904"/>
      <c r="H722" s="404">
        <f t="shared" si="79"/>
        <v>0</v>
      </c>
      <c r="I722" s="404">
        <f t="shared" si="81"/>
        <v>0</v>
      </c>
      <c r="J722" s="904"/>
      <c r="K722" s="904"/>
      <c r="L722" s="904"/>
      <c r="M722" s="939"/>
      <c r="N722" s="939"/>
      <c r="O722" s="939"/>
    </row>
    <row r="723" spans="1:15" s="20" customFormat="1" ht="28.5">
      <c r="A723" s="2205"/>
      <c r="B723" s="2205"/>
      <c r="C723" s="275">
        <v>5112</v>
      </c>
      <c r="D723" s="18" t="s">
        <v>661</v>
      </c>
      <c r="E723" s="904"/>
      <c r="F723" s="904"/>
      <c r="G723" s="904"/>
      <c r="H723" s="404">
        <f t="shared" si="79"/>
        <v>0</v>
      </c>
      <c r="I723" s="404">
        <f t="shared" si="81"/>
        <v>0</v>
      </c>
      <c r="J723" s="904"/>
      <c r="K723" s="904"/>
      <c r="L723" s="904"/>
      <c r="M723" s="939"/>
      <c r="N723" s="939"/>
      <c r="O723" s="939"/>
    </row>
    <row r="724" spans="1:15" s="20" customFormat="1" ht="13.5" customHeight="1">
      <c r="A724" s="2205"/>
      <c r="B724" s="2205"/>
      <c r="C724" s="275" t="s">
        <v>662</v>
      </c>
      <c r="D724" s="18" t="s">
        <v>637</v>
      </c>
      <c r="E724" s="904"/>
      <c r="F724" s="904"/>
      <c r="G724" s="904"/>
      <c r="H724" s="404">
        <f t="shared" si="79"/>
        <v>0</v>
      </c>
      <c r="I724" s="404">
        <f t="shared" si="81"/>
        <v>0</v>
      </c>
      <c r="J724" s="904"/>
      <c r="K724" s="904"/>
      <c r="L724" s="904"/>
      <c r="M724" s="939"/>
      <c r="N724" s="939"/>
      <c r="O724" s="939"/>
    </row>
    <row r="725" spans="1:15" s="20" customFormat="1" ht="14.25">
      <c r="A725" s="2205"/>
      <c r="B725" s="2205"/>
      <c r="C725" s="275">
        <v>5121</v>
      </c>
      <c r="D725" s="262" t="s">
        <v>74</v>
      </c>
      <c r="E725" s="904"/>
      <c r="F725" s="904"/>
      <c r="G725" s="904"/>
      <c r="H725" s="404">
        <f t="shared" si="79"/>
        <v>0</v>
      </c>
      <c r="I725" s="404">
        <f t="shared" si="81"/>
        <v>0</v>
      </c>
      <c r="J725" s="904"/>
      <c r="K725" s="904"/>
      <c r="L725" s="904"/>
      <c r="M725" s="939"/>
      <c r="N725" s="939"/>
      <c r="O725" s="939"/>
    </row>
    <row r="726" spans="1:15" s="33" customFormat="1" ht="15.75" customHeight="1">
      <c r="A726" s="2205"/>
      <c r="B726" s="2205"/>
      <c r="C726" s="249">
        <v>5122</v>
      </c>
      <c r="D726" s="21" t="s">
        <v>75</v>
      </c>
      <c r="E726" s="905"/>
      <c r="F726" s="905"/>
      <c r="G726" s="404"/>
      <c r="H726" s="404">
        <f t="shared" si="79"/>
        <v>0</v>
      </c>
      <c r="I726" s="404">
        <f t="shared" si="81"/>
        <v>0</v>
      </c>
      <c r="J726" s="905"/>
      <c r="K726" s="404"/>
      <c r="L726" s="404"/>
      <c r="M726" s="940"/>
      <c r="N726" s="940"/>
      <c r="O726" s="940"/>
    </row>
    <row r="727" spans="1:15" s="33" customFormat="1" ht="15.75" customHeight="1">
      <c r="A727" s="2205"/>
      <c r="B727" s="2205"/>
      <c r="C727" s="249">
        <v>5129</v>
      </c>
      <c r="D727" s="21" t="s">
        <v>76</v>
      </c>
      <c r="E727" s="905"/>
      <c r="F727" s="905"/>
      <c r="G727" s="404"/>
      <c r="H727" s="404">
        <f t="shared" si="79"/>
        <v>0</v>
      </c>
      <c r="I727" s="404">
        <f t="shared" si="81"/>
        <v>0</v>
      </c>
      <c r="J727" s="905"/>
      <c r="K727" s="404"/>
      <c r="L727" s="404"/>
      <c r="M727" s="940"/>
      <c r="N727" s="940"/>
      <c r="O727" s="940"/>
    </row>
    <row r="728" spans="1:15" s="33" customFormat="1" ht="14.25">
      <c r="A728" s="2205"/>
      <c r="B728" s="2205"/>
      <c r="C728" s="249">
        <v>5132</v>
      </c>
      <c r="D728" s="21" t="s">
        <v>77</v>
      </c>
      <c r="E728" s="905"/>
      <c r="F728" s="905"/>
      <c r="G728" s="404"/>
      <c r="H728" s="404">
        <f t="shared" si="79"/>
        <v>0</v>
      </c>
      <c r="I728" s="404">
        <f t="shared" si="81"/>
        <v>0</v>
      </c>
      <c r="J728" s="905"/>
      <c r="K728" s="404"/>
      <c r="L728" s="404"/>
      <c r="M728" s="940"/>
      <c r="N728" s="940"/>
      <c r="O728" s="940"/>
    </row>
    <row r="729" spans="1:15" s="33" customFormat="1" ht="15.75" customHeight="1">
      <c r="A729" s="2206"/>
      <c r="B729" s="2206"/>
      <c r="C729" s="249" t="s">
        <v>663</v>
      </c>
      <c r="D729" s="21" t="s">
        <v>664</v>
      </c>
      <c r="E729" s="905"/>
      <c r="F729" s="905"/>
      <c r="G729" s="404"/>
      <c r="H729" s="404">
        <f t="shared" si="79"/>
        <v>0</v>
      </c>
      <c r="I729" s="404">
        <f t="shared" si="81"/>
        <v>0</v>
      </c>
      <c r="J729" s="905"/>
      <c r="K729" s="404"/>
      <c r="L729" s="404"/>
      <c r="M729" s="940"/>
      <c r="N729" s="940"/>
      <c r="O729" s="940"/>
    </row>
    <row r="730" spans="1:15" s="171" customFormat="1" ht="14.25" customHeight="1">
      <c r="A730" s="2207" t="s">
        <v>636</v>
      </c>
      <c r="B730" s="2210" t="s">
        <v>5804</v>
      </c>
      <c r="C730" s="527"/>
      <c r="D730" s="262" t="s">
        <v>278</v>
      </c>
      <c r="E730" s="906">
        <v>92</v>
      </c>
      <c r="F730" s="906">
        <v>92</v>
      </c>
      <c r="G730" s="906">
        <v>92</v>
      </c>
      <c r="H730" s="906">
        <f>+G730-F730</f>
        <v>0</v>
      </c>
      <c r="I730" s="906">
        <f t="shared" si="81"/>
        <v>0</v>
      </c>
      <c r="J730" s="906"/>
      <c r="K730" s="906">
        <v>92</v>
      </c>
      <c r="L730" s="906">
        <v>92</v>
      </c>
      <c r="M730" s="738"/>
      <c r="N730" s="738"/>
      <c r="O730" s="738"/>
    </row>
    <row r="731" spans="1:15" s="171" customFormat="1" ht="13.5" customHeight="1">
      <c r="A731" s="2208"/>
      <c r="B731" s="2211"/>
      <c r="C731" s="528"/>
      <c r="D731" s="263"/>
      <c r="E731" s="907"/>
      <c r="F731" s="907"/>
      <c r="G731" s="907"/>
      <c r="H731" s="907">
        <f>+G731-F731</f>
        <v>0</v>
      </c>
      <c r="I731" s="907">
        <f t="shared" si="81"/>
        <v>0</v>
      </c>
      <c r="J731" s="907"/>
      <c r="K731" s="907"/>
      <c r="L731" s="907"/>
      <c r="M731" s="738"/>
      <c r="N731" s="738"/>
      <c r="O731" s="738"/>
    </row>
    <row r="732" spans="1:15" s="171" customFormat="1" ht="14.25" customHeight="1">
      <c r="A732" s="2208"/>
      <c r="B732" s="2211"/>
      <c r="C732" s="528"/>
      <c r="D732" s="264" t="s">
        <v>32</v>
      </c>
      <c r="E732" s="907">
        <v>1</v>
      </c>
      <c r="F732" s="907"/>
      <c r="G732" s="907"/>
      <c r="H732" s="907"/>
      <c r="I732" s="907"/>
      <c r="J732" s="907"/>
      <c r="K732" s="907"/>
      <c r="L732" s="907"/>
      <c r="M732" s="738"/>
      <c r="N732" s="738"/>
      <c r="O732" s="738"/>
    </row>
    <row r="733" spans="1:15" s="257" customFormat="1" ht="14.25" customHeight="1">
      <c r="A733" s="2208"/>
      <c r="B733" s="2211"/>
      <c r="C733" s="528"/>
      <c r="D733" s="263"/>
      <c r="E733" s="736"/>
      <c r="F733" s="736"/>
      <c r="G733" s="736"/>
      <c r="H733" s="736">
        <f>+G733-F733</f>
        <v>0</v>
      </c>
      <c r="I733" s="736">
        <f t="shared" si="81"/>
        <v>0</v>
      </c>
      <c r="J733" s="736"/>
      <c r="K733" s="736"/>
      <c r="L733" s="736"/>
      <c r="M733" s="934"/>
      <c r="N733" s="934"/>
      <c r="O733" s="934"/>
    </row>
    <row r="734" spans="1:15" s="256" customFormat="1" ht="14.25" customHeight="1">
      <c r="A734" s="2208"/>
      <c r="B734" s="2211"/>
      <c r="C734" s="529"/>
      <c r="D734" s="272" t="s">
        <v>33</v>
      </c>
      <c r="E734" s="898">
        <f>+E736+E800</f>
        <v>579115.86</v>
      </c>
      <c r="F734" s="898">
        <f>+F736+F800</f>
        <v>532646.1</v>
      </c>
      <c r="G734" s="898">
        <f>+G736+G800</f>
        <v>574029.4</v>
      </c>
      <c r="H734" s="898">
        <f>+G734-F734</f>
        <v>41383.300000000047</v>
      </c>
      <c r="I734" s="898">
        <f t="shared" si="81"/>
        <v>-5086.4599999999627</v>
      </c>
      <c r="J734" s="898"/>
      <c r="K734" s="898">
        <f>+K736+K800</f>
        <v>578836.69999999995</v>
      </c>
      <c r="L734" s="898">
        <f>+L736+L800</f>
        <v>584674.5</v>
      </c>
      <c r="M734" s="926">
        <f>SUM(M740:M795)</f>
        <v>101280.56666666667</v>
      </c>
      <c r="N734" s="926">
        <f>SUM(N740:N795)</f>
        <v>244774.7166666667</v>
      </c>
      <c r="O734" s="926">
        <f>SUM(O740:O795)</f>
        <v>388268.86666666664</v>
      </c>
    </row>
    <row r="735" spans="1:15" s="256" customFormat="1" ht="14.25" customHeight="1">
      <c r="A735" s="2208"/>
      <c r="B735" s="2211"/>
      <c r="C735" s="530"/>
      <c r="D735" s="17" t="s">
        <v>388</v>
      </c>
      <c r="E735" s="736"/>
      <c r="F735" s="736"/>
      <c r="G735" s="736"/>
      <c r="H735" s="898"/>
      <c r="I735" s="898"/>
      <c r="J735" s="736"/>
      <c r="K735" s="736"/>
      <c r="L735" s="736"/>
      <c r="M735" s="926"/>
      <c r="N735" s="926"/>
      <c r="O735" s="926"/>
    </row>
    <row r="736" spans="1:15" s="256" customFormat="1" ht="14.25" customHeight="1">
      <c r="A736" s="2208"/>
      <c r="B736" s="2211"/>
      <c r="C736" s="531"/>
      <c r="D736" s="265" t="s">
        <v>36</v>
      </c>
      <c r="E736" s="898">
        <f>E738+SUM(E744:E799)-E744-E749-E757-E771-E775-E792</f>
        <v>579115.86</v>
      </c>
      <c r="F736" s="898">
        <f>F738+SUM(F744:F799)-F744-F749-F757-F771-F775-F792</f>
        <v>532646.1</v>
      </c>
      <c r="G736" s="898">
        <f>G738+SUM(G744:G799)-G744-G749-G757-G771-G775-G792</f>
        <v>574029.4</v>
      </c>
      <c r="H736" s="898">
        <f>+G736-F736</f>
        <v>41383.300000000047</v>
      </c>
      <c r="I736" s="898">
        <f t="shared" ref="I736:I758" si="82">G736-E736</f>
        <v>-5086.4599999999627</v>
      </c>
      <c r="J736" s="898"/>
      <c r="K736" s="898">
        <f>K738+SUM(K744:K799)-K744-K749-K757-K771-K775-K792</f>
        <v>578836.69999999995</v>
      </c>
      <c r="L736" s="898">
        <f>L738+SUM(L744:L799)-L744-L749-L757-L771-L775-L792</f>
        <v>584674.5</v>
      </c>
      <c r="M736" s="926"/>
      <c r="N736" s="926"/>
      <c r="O736" s="926"/>
    </row>
    <row r="737" spans="1:15" s="256" customFormat="1" ht="13.5" customHeight="1">
      <c r="A737" s="2208"/>
      <c r="B737" s="2211"/>
      <c r="C737" s="527"/>
      <c r="D737" s="263" t="s">
        <v>72</v>
      </c>
      <c r="E737" s="737"/>
      <c r="F737" s="737"/>
      <c r="G737" s="736"/>
      <c r="H737" s="736">
        <f t="shared" ref="H737:H809" si="83">+G737-F737</f>
        <v>0</v>
      </c>
      <c r="I737" s="737">
        <f t="shared" si="82"/>
        <v>0</v>
      </c>
      <c r="J737" s="737"/>
      <c r="K737" s="737"/>
      <c r="L737" s="737"/>
      <c r="M737" s="926"/>
      <c r="N737" s="926"/>
      <c r="O737" s="926"/>
    </row>
    <row r="738" spans="1:15" s="256" customFormat="1" ht="14.25" customHeight="1">
      <c r="A738" s="2208"/>
      <c r="B738" s="2211"/>
      <c r="C738" s="532"/>
      <c r="D738" s="483" t="s">
        <v>470</v>
      </c>
      <c r="E738" s="899">
        <f>SUM(E740:E742)</f>
        <v>494127.31</v>
      </c>
      <c r="F738" s="899">
        <f>SUM(F740:F742)</f>
        <v>482513.2</v>
      </c>
      <c r="G738" s="899">
        <f>SUM(G740:G742)</f>
        <v>506563</v>
      </c>
      <c r="H738" s="899">
        <f t="shared" si="83"/>
        <v>24049.799999999988</v>
      </c>
      <c r="I738" s="899">
        <f t="shared" si="82"/>
        <v>12435.690000000002</v>
      </c>
      <c r="J738" s="899"/>
      <c r="K738" s="899">
        <f>SUM(K740:K742)</f>
        <v>511370.3</v>
      </c>
      <c r="L738" s="899">
        <f>SUM(L740:L742)</f>
        <v>517208.1</v>
      </c>
      <c r="M738" s="926">
        <f>+G738/G730/12</f>
        <v>458.84329710144925</v>
      </c>
      <c r="N738" s="926"/>
      <c r="O738" s="926"/>
    </row>
    <row r="739" spans="1:15" s="256" customFormat="1">
      <c r="A739" s="2208"/>
      <c r="B739" s="2211"/>
      <c r="C739" s="527"/>
      <c r="D739" s="263" t="s">
        <v>72</v>
      </c>
      <c r="E739" s="737"/>
      <c r="F739" s="737"/>
      <c r="G739" s="736"/>
      <c r="H739" s="736">
        <f t="shared" si="83"/>
        <v>0</v>
      </c>
      <c r="I739" s="737">
        <f t="shared" si="82"/>
        <v>0</v>
      </c>
      <c r="J739" s="737"/>
      <c r="K739" s="737"/>
      <c r="L739" s="737"/>
      <c r="M739" s="926"/>
      <c r="N739" s="926"/>
      <c r="O739" s="926"/>
    </row>
    <row r="740" spans="1:15" s="256" customFormat="1" ht="28.5">
      <c r="A740" s="2208"/>
      <c r="B740" s="2211"/>
      <c r="C740" s="533" t="s">
        <v>270</v>
      </c>
      <c r="D740" s="266" t="s">
        <v>37</v>
      </c>
      <c r="E740" s="737">
        <v>465628.81</v>
      </c>
      <c r="F740" s="737">
        <v>451811.7</v>
      </c>
      <c r="G740" s="737">
        <v>476147.7</v>
      </c>
      <c r="H740" s="737"/>
      <c r="I740" s="737"/>
      <c r="J740" s="737"/>
      <c r="K740" s="737">
        <v>480707.5</v>
      </c>
      <c r="L740" s="737">
        <v>486256.3</v>
      </c>
      <c r="M740" s="926">
        <f>+G740/12*2</f>
        <v>79357.95</v>
      </c>
      <c r="N740" s="926">
        <f>+G740/12*5</f>
        <v>198394.875</v>
      </c>
      <c r="O740" s="926">
        <f>+G740/12*8</f>
        <v>317431.8</v>
      </c>
    </row>
    <row r="741" spans="1:15" s="258" customFormat="1" ht="28.5">
      <c r="A741" s="2208"/>
      <c r="B741" s="2211"/>
      <c r="C741" s="533" t="s">
        <v>271</v>
      </c>
      <c r="D741" s="267" t="s">
        <v>38</v>
      </c>
      <c r="E741" s="737">
        <v>19222.099999999999</v>
      </c>
      <c r="F741" s="737">
        <v>21323.8</v>
      </c>
      <c r="G741" s="737">
        <v>20486</v>
      </c>
      <c r="H741" s="737"/>
      <c r="I741" s="737"/>
      <c r="J741" s="737"/>
      <c r="K741" s="737">
        <v>20516.7</v>
      </c>
      <c r="L741" s="737">
        <v>20651</v>
      </c>
      <c r="M741" s="926">
        <f>+G741/12*2</f>
        <v>3414.3333333333335</v>
      </c>
      <c r="N741" s="926">
        <f>+G741/12*5</f>
        <v>8535.8333333333339</v>
      </c>
      <c r="O741" s="926">
        <f>+G741/12*8</f>
        <v>13657.333333333334</v>
      </c>
    </row>
    <row r="742" spans="1:15" s="258" customFormat="1" ht="42.75">
      <c r="A742" s="2208"/>
      <c r="B742" s="2211"/>
      <c r="C742" s="533" t="s">
        <v>272</v>
      </c>
      <c r="D742" s="267" t="s">
        <v>39</v>
      </c>
      <c r="E742" s="737">
        <v>9276.4</v>
      </c>
      <c r="F742" s="737">
        <v>9377.7000000000007</v>
      </c>
      <c r="G742" s="737">
        <v>9929.2999999999993</v>
      </c>
      <c r="H742" s="737"/>
      <c r="I742" s="737"/>
      <c r="J742" s="737"/>
      <c r="K742" s="737">
        <v>10146.1</v>
      </c>
      <c r="L742" s="737">
        <v>10300.799999999999</v>
      </c>
      <c r="M742" s="926">
        <f>+G742/12*2</f>
        <v>1654.8833333333332</v>
      </c>
      <c r="N742" s="926">
        <f>+G742/12*5</f>
        <v>4137.208333333333</v>
      </c>
      <c r="O742" s="926">
        <f>+G742/12*8</f>
        <v>6619.5333333333328</v>
      </c>
    </row>
    <row r="743" spans="1:15" s="258" customFormat="1" ht="14.25">
      <c r="A743" s="2208"/>
      <c r="B743" s="2211"/>
      <c r="C743" s="534"/>
      <c r="D743" s="484"/>
      <c r="E743" s="739"/>
      <c r="F743" s="739"/>
      <c r="G743" s="739"/>
      <c r="H743" s="739">
        <f t="shared" si="83"/>
        <v>0</v>
      </c>
      <c r="I743" s="739">
        <f t="shared" si="82"/>
        <v>0</v>
      </c>
      <c r="J743" s="739"/>
      <c r="K743" s="739"/>
      <c r="L743" s="739"/>
      <c r="M743" s="733"/>
      <c r="N743" s="733"/>
      <c r="O743" s="733"/>
    </row>
    <row r="744" spans="1:15" s="258" customFormat="1" ht="14.25">
      <c r="A744" s="2208"/>
      <c r="B744" s="2211"/>
      <c r="C744" s="535">
        <v>4212</v>
      </c>
      <c r="D744" s="483" t="s">
        <v>40</v>
      </c>
      <c r="E744" s="899">
        <f>E746+E747+E748</f>
        <v>7397.2800000000007</v>
      </c>
      <c r="F744" s="899">
        <f>F746+F747+F748</f>
        <v>0</v>
      </c>
      <c r="G744" s="899">
        <f>G746+G747+G748</f>
        <v>0</v>
      </c>
      <c r="H744" s="899">
        <f t="shared" si="83"/>
        <v>0</v>
      </c>
      <c r="I744" s="899">
        <f t="shared" si="82"/>
        <v>-7397.2800000000007</v>
      </c>
      <c r="J744" s="899"/>
      <c r="K744" s="899">
        <f>K746+K747+K748</f>
        <v>0</v>
      </c>
      <c r="L744" s="899">
        <f>L746+L747+L748</f>
        <v>0</v>
      </c>
      <c r="M744" s="733"/>
      <c r="N744" s="733"/>
      <c r="O744" s="733"/>
    </row>
    <row r="745" spans="1:15" s="258" customFormat="1">
      <c r="A745" s="2208"/>
      <c r="B745" s="2211"/>
      <c r="C745" s="533"/>
      <c r="D745" s="263" t="s">
        <v>72</v>
      </c>
      <c r="E745" s="735"/>
      <c r="F745" s="735"/>
      <c r="G745" s="735"/>
      <c r="H745" s="735">
        <f t="shared" si="83"/>
        <v>0</v>
      </c>
      <c r="I745" s="735">
        <f t="shared" si="82"/>
        <v>0</v>
      </c>
      <c r="J745" s="735"/>
      <c r="K745" s="735"/>
      <c r="L745" s="735"/>
      <c r="M745" s="733"/>
      <c r="N745" s="733"/>
      <c r="O745" s="733"/>
    </row>
    <row r="746" spans="1:15" s="258" customFormat="1">
      <c r="A746" s="2208"/>
      <c r="B746" s="2211"/>
      <c r="C746" s="533"/>
      <c r="D746" s="263" t="s">
        <v>40</v>
      </c>
      <c r="E746" s="735">
        <v>3821.88</v>
      </c>
      <c r="F746" s="735"/>
      <c r="G746" s="735"/>
      <c r="H746" s="735">
        <f t="shared" si="83"/>
        <v>0</v>
      </c>
      <c r="I746" s="735">
        <f t="shared" si="82"/>
        <v>-3821.88</v>
      </c>
      <c r="J746" s="735"/>
      <c r="K746" s="735"/>
      <c r="L746" s="735"/>
      <c r="M746" s="733">
        <f>+G746/12*3</f>
        <v>0</v>
      </c>
      <c r="N746" s="733">
        <f>+G746/12*6</f>
        <v>0</v>
      </c>
      <c r="O746" s="733">
        <f>+G746/12*9</f>
        <v>0</v>
      </c>
    </row>
    <row r="747" spans="1:15" s="258" customFormat="1" ht="27">
      <c r="A747" s="2208"/>
      <c r="B747" s="2211"/>
      <c r="C747" s="533"/>
      <c r="D747" s="263" t="s">
        <v>279</v>
      </c>
      <c r="E747" s="735"/>
      <c r="F747" s="735"/>
      <c r="G747" s="735"/>
      <c r="H747" s="735">
        <f t="shared" si="83"/>
        <v>0</v>
      </c>
      <c r="I747" s="735">
        <f t="shared" si="82"/>
        <v>0</v>
      </c>
      <c r="J747" s="735"/>
      <c r="K747" s="735"/>
      <c r="L747" s="735"/>
      <c r="M747" s="733">
        <f>+G747/12*3</f>
        <v>0</v>
      </c>
      <c r="N747" s="733">
        <f>+G747/12*6</f>
        <v>0</v>
      </c>
      <c r="O747" s="733">
        <f>+G747/12*9</f>
        <v>0</v>
      </c>
    </row>
    <row r="748" spans="1:15" s="258" customFormat="1">
      <c r="A748" s="2208"/>
      <c r="B748" s="2211"/>
      <c r="C748" s="533"/>
      <c r="D748" s="263" t="s">
        <v>390</v>
      </c>
      <c r="E748" s="735">
        <v>3575.4</v>
      </c>
      <c r="F748" s="735"/>
      <c r="G748" s="735"/>
      <c r="H748" s="735">
        <f t="shared" si="83"/>
        <v>0</v>
      </c>
      <c r="I748" s="735">
        <f t="shared" si="82"/>
        <v>-3575.4</v>
      </c>
      <c r="J748" s="735"/>
      <c r="K748" s="735"/>
      <c r="L748" s="735"/>
      <c r="M748" s="733">
        <f>+G748/12*3</f>
        <v>0</v>
      </c>
      <c r="N748" s="733">
        <f>+G748/12*6</f>
        <v>0</v>
      </c>
      <c r="O748" s="733">
        <f>+G748/12*9</f>
        <v>0</v>
      </c>
    </row>
    <row r="749" spans="1:15" s="258" customFormat="1" ht="14.25">
      <c r="A749" s="2208"/>
      <c r="B749" s="2211"/>
      <c r="C749" s="535">
        <v>4213</v>
      </c>
      <c r="D749" s="483" t="s">
        <v>41</v>
      </c>
      <c r="E749" s="899">
        <f>E751+E752</f>
        <v>175.59</v>
      </c>
      <c r="F749" s="899">
        <f>F751+F752</f>
        <v>0</v>
      </c>
      <c r="G749" s="899">
        <f>G751+G752</f>
        <v>0</v>
      </c>
      <c r="H749" s="899">
        <f t="shared" si="83"/>
        <v>0</v>
      </c>
      <c r="I749" s="899">
        <f t="shared" si="82"/>
        <v>-175.59</v>
      </c>
      <c r="J749" s="899"/>
      <c r="K749" s="899">
        <f>K751+K752</f>
        <v>0</v>
      </c>
      <c r="L749" s="899">
        <f>L751+L752</f>
        <v>0</v>
      </c>
      <c r="M749" s="733"/>
      <c r="N749" s="733"/>
      <c r="O749" s="733"/>
    </row>
    <row r="750" spans="1:15" s="258" customFormat="1">
      <c r="A750" s="2208"/>
      <c r="B750" s="2211"/>
      <c r="C750" s="533"/>
      <c r="D750" s="263" t="s">
        <v>72</v>
      </c>
      <c r="E750" s="735"/>
      <c r="F750" s="735"/>
      <c r="G750" s="735"/>
      <c r="H750" s="735">
        <f t="shared" si="83"/>
        <v>0</v>
      </c>
      <c r="I750" s="735">
        <f t="shared" si="82"/>
        <v>0</v>
      </c>
      <c r="J750" s="735"/>
      <c r="K750" s="735"/>
      <c r="L750" s="735"/>
      <c r="M750" s="733"/>
      <c r="N750" s="733"/>
      <c r="O750" s="733"/>
    </row>
    <row r="751" spans="1:15" s="258" customFormat="1" ht="27">
      <c r="A751" s="2208"/>
      <c r="B751" s="2211"/>
      <c r="C751" s="533"/>
      <c r="D751" s="269" t="s">
        <v>42</v>
      </c>
      <c r="E751" s="735">
        <v>175.59</v>
      </c>
      <c r="F751" s="735"/>
      <c r="G751" s="735"/>
      <c r="H751" s="735"/>
      <c r="I751" s="735"/>
      <c r="J751" s="735"/>
      <c r="K751" s="735"/>
      <c r="L751" s="735"/>
      <c r="M751" s="733">
        <f>+G751/12*3</f>
        <v>0</v>
      </c>
      <c r="N751" s="733">
        <f>+G751/12*6</f>
        <v>0</v>
      </c>
      <c r="O751" s="733">
        <f>+G751/12*9</f>
        <v>0</v>
      </c>
    </row>
    <row r="752" spans="1:15" s="258" customFormat="1" ht="27">
      <c r="A752" s="2208"/>
      <c r="B752" s="2211"/>
      <c r="C752" s="533"/>
      <c r="D752" s="269" t="s">
        <v>273</v>
      </c>
      <c r="E752" s="735"/>
      <c r="F752" s="735"/>
      <c r="G752" s="735"/>
      <c r="H752" s="735"/>
      <c r="I752" s="735"/>
      <c r="J752" s="735"/>
      <c r="K752" s="735"/>
      <c r="L752" s="735"/>
      <c r="M752" s="733">
        <f>+G752/12*3</f>
        <v>0</v>
      </c>
      <c r="N752" s="733">
        <f>+G752/12*6</f>
        <v>0</v>
      </c>
      <c r="O752" s="733">
        <f>+G752/12*9</f>
        <v>0</v>
      </c>
    </row>
    <row r="753" spans="1:15" s="258" customFormat="1" ht="14.25">
      <c r="A753" s="2208"/>
      <c r="B753" s="2211"/>
      <c r="C753" s="533">
        <v>4214</v>
      </c>
      <c r="D753" s="268" t="s">
        <v>43</v>
      </c>
      <c r="E753" s="735">
        <v>71025.179999999993</v>
      </c>
      <c r="F753" s="735">
        <v>40858.1</v>
      </c>
      <c r="G753" s="735">
        <v>55524.899999999994</v>
      </c>
      <c r="H753" s="735"/>
      <c r="I753" s="735"/>
      <c r="J753" s="735"/>
      <c r="K753" s="735">
        <v>55524.899999999994</v>
      </c>
      <c r="L753" s="735">
        <v>55524.899999999994</v>
      </c>
      <c r="M753" s="733">
        <f>+G753/12*3</f>
        <v>13881.224999999999</v>
      </c>
      <c r="N753" s="733">
        <f>+G753/12*6</f>
        <v>27762.449999999997</v>
      </c>
      <c r="O753" s="733">
        <f>+G753/12*9</f>
        <v>41643.674999999996</v>
      </c>
    </row>
    <row r="754" spans="1:15" s="256" customFormat="1" ht="23.25" customHeight="1">
      <c r="A754" s="2208"/>
      <c r="B754" s="2211"/>
      <c r="C754" s="533">
        <v>4215</v>
      </c>
      <c r="D754" s="268" t="s">
        <v>44</v>
      </c>
      <c r="E754" s="735"/>
      <c r="F754" s="735"/>
      <c r="G754" s="735"/>
      <c r="H754" s="735">
        <f t="shared" si="83"/>
        <v>0</v>
      </c>
      <c r="I754" s="735">
        <f t="shared" si="82"/>
        <v>0</v>
      </c>
      <c r="J754" s="735"/>
      <c r="K754" s="735"/>
      <c r="L754" s="735"/>
      <c r="M754" s="926"/>
      <c r="N754" s="738"/>
      <c r="O754" s="926"/>
    </row>
    <row r="755" spans="1:15" s="171" customFormat="1" ht="28.5">
      <c r="A755" s="2208"/>
      <c r="B755" s="2211"/>
      <c r="C755" s="533">
        <v>4216</v>
      </c>
      <c r="D755" s="268" t="s">
        <v>45</v>
      </c>
      <c r="E755" s="735"/>
      <c r="F755" s="735"/>
      <c r="G755" s="735"/>
      <c r="H755" s="735">
        <f t="shared" si="83"/>
        <v>0</v>
      </c>
      <c r="I755" s="735">
        <f t="shared" si="82"/>
        <v>0</v>
      </c>
      <c r="J755" s="735"/>
      <c r="K755" s="735"/>
      <c r="L755" s="735"/>
      <c r="M755" s="738"/>
      <c r="N755" s="738"/>
      <c r="O755" s="738"/>
    </row>
    <row r="756" spans="1:15" s="171" customFormat="1" ht="14.25">
      <c r="A756" s="2208"/>
      <c r="B756" s="2211"/>
      <c r="C756" s="533">
        <v>4217</v>
      </c>
      <c r="D756" s="268" t="s">
        <v>46</v>
      </c>
      <c r="E756" s="735"/>
      <c r="F756" s="735"/>
      <c r="G756" s="735"/>
      <c r="H756" s="735">
        <f t="shared" si="83"/>
        <v>0</v>
      </c>
      <c r="I756" s="735">
        <f t="shared" si="82"/>
        <v>0</v>
      </c>
      <c r="J756" s="735"/>
      <c r="K756" s="735"/>
      <c r="L756" s="735"/>
      <c r="M756" s="738"/>
      <c r="N756" s="738"/>
      <c r="O756" s="738"/>
    </row>
    <row r="757" spans="1:15" s="171" customFormat="1" ht="28.5">
      <c r="A757" s="2208"/>
      <c r="B757" s="2211"/>
      <c r="C757" s="535"/>
      <c r="D757" s="483" t="s">
        <v>414</v>
      </c>
      <c r="E757" s="899">
        <f>E759+E760</f>
        <v>224.4</v>
      </c>
      <c r="F757" s="899">
        <f>F759+F760</f>
        <v>1092.7</v>
      </c>
      <c r="G757" s="899">
        <f>G759+G760</f>
        <v>1092.7</v>
      </c>
      <c r="H757" s="899">
        <f t="shared" si="83"/>
        <v>0</v>
      </c>
      <c r="I757" s="899">
        <f t="shared" si="82"/>
        <v>868.30000000000007</v>
      </c>
      <c r="J757" s="899"/>
      <c r="K757" s="899">
        <f>K759+K760</f>
        <v>1092.7</v>
      </c>
      <c r="L757" s="899">
        <f>L759+L760</f>
        <v>1092.7</v>
      </c>
      <c r="M757" s="738"/>
      <c r="N757" s="738"/>
      <c r="O757" s="738"/>
    </row>
    <row r="758" spans="1:15" s="171" customFormat="1">
      <c r="A758" s="2208"/>
      <c r="B758" s="2211"/>
      <c r="C758" s="533"/>
      <c r="D758" s="263" t="s">
        <v>72</v>
      </c>
      <c r="E758" s="736"/>
      <c r="F758" s="736"/>
      <c r="G758" s="736"/>
      <c r="H758" s="736">
        <f t="shared" si="83"/>
        <v>0</v>
      </c>
      <c r="I758" s="736">
        <f t="shared" si="82"/>
        <v>0</v>
      </c>
      <c r="J758" s="736"/>
      <c r="K758" s="736"/>
      <c r="L758" s="736"/>
      <c r="M758" s="738"/>
      <c r="N758" s="738"/>
      <c r="O758" s="738"/>
    </row>
    <row r="759" spans="1:15" s="171" customFormat="1">
      <c r="A759" s="2208"/>
      <c r="B759" s="2211"/>
      <c r="C759" s="533">
        <v>4221</v>
      </c>
      <c r="D759" s="263" t="s">
        <v>47</v>
      </c>
      <c r="E759" s="736">
        <v>224.4</v>
      </c>
      <c r="F759" s="736">
        <v>1092.7</v>
      </c>
      <c r="G759" s="736">
        <v>1092.7</v>
      </c>
      <c r="H759" s="736"/>
      <c r="I759" s="736"/>
      <c r="J759" s="736"/>
      <c r="K759" s="736">
        <v>1092.7</v>
      </c>
      <c r="L759" s="736">
        <v>1092.7</v>
      </c>
      <c r="M759" s="733">
        <f>+G759/12*3</f>
        <v>273.17500000000001</v>
      </c>
      <c r="N759" s="733">
        <f>+G759/12*6</f>
        <v>546.35</v>
      </c>
      <c r="O759" s="733">
        <f>+G759/12*9</f>
        <v>819.52500000000009</v>
      </c>
    </row>
    <row r="760" spans="1:15" s="171" customFormat="1" ht="27">
      <c r="A760" s="2208"/>
      <c r="B760" s="2211"/>
      <c r="C760" s="533">
        <v>4222</v>
      </c>
      <c r="D760" s="263" t="s">
        <v>48</v>
      </c>
      <c r="E760" s="736"/>
      <c r="F760" s="736"/>
      <c r="G760" s="736"/>
      <c r="H760" s="736"/>
      <c r="I760" s="736"/>
      <c r="J760" s="736"/>
      <c r="K760" s="736"/>
      <c r="L760" s="736"/>
      <c r="M760" s="733">
        <f>+G760/12*3</f>
        <v>0</v>
      </c>
      <c r="N760" s="733">
        <f>+G760/12*6</f>
        <v>0</v>
      </c>
      <c r="O760" s="733">
        <f>+G760/12*9</f>
        <v>0</v>
      </c>
    </row>
    <row r="761" spans="1:15" s="258" customFormat="1" ht="14.25">
      <c r="A761" s="2208"/>
      <c r="B761" s="2211"/>
      <c r="C761" s="533">
        <v>4231</v>
      </c>
      <c r="D761" s="264" t="s">
        <v>49</v>
      </c>
      <c r="E761" s="736">
        <v>4907.7</v>
      </c>
      <c r="F761" s="736">
        <v>3483.3</v>
      </c>
      <c r="G761" s="736">
        <v>4500</v>
      </c>
      <c r="H761" s="736"/>
      <c r="I761" s="736"/>
      <c r="J761" s="736"/>
      <c r="K761" s="736">
        <v>4500</v>
      </c>
      <c r="L761" s="736">
        <v>4500</v>
      </c>
      <c r="M761" s="733">
        <f>+G761/12*3</f>
        <v>1125</v>
      </c>
      <c r="N761" s="733">
        <f>+G761/12*6</f>
        <v>2250</v>
      </c>
      <c r="O761" s="733">
        <f>+G761/12*9</f>
        <v>3375</v>
      </c>
    </row>
    <row r="762" spans="1:15" s="258" customFormat="1" ht="16.5">
      <c r="A762" s="2208"/>
      <c r="B762" s="2211"/>
      <c r="C762" s="533">
        <v>4232</v>
      </c>
      <c r="D762" s="264" t="s">
        <v>50</v>
      </c>
      <c r="E762" s="736"/>
      <c r="F762" s="736"/>
      <c r="G762" s="736"/>
      <c r="H762" s="736"/>
      <c r="I762" s="736"/>
      <c r="J762" s="900"/>
      <c r="K762" s="736"/>
      <c r="L762" s="736"/>
      <c r="M762" s="733"/>
      <c r="N762" s="733"/>
      <c r="O762" s="733"/>
    </row>
    <row r="763" spans="1:15" s="258" customFormat="1" ht="28.5">
      <c r="A763" s="2208"/>
      <c r="B763" s="2211"/>
      <c r="C763" s="533">
        <v>4233</v>
      </c>
      <c r="D763" s="264" t="s">
        <v>380</v>
      </c>
      <c r="E763" s="736"/>
      <c r="F763" s="736"/>
      <c r="G763" s="736"/>
      <c r="H763" s="736"/>
      <c r="I763" s="736"/>
      <c r="J763" s="900"/>
      <c r="K763" s="736"/>
      <c r="L763" s="736"/>
      <c r="M763" s="733"/>
      <c r="N763" s="733"/>
      <c r="O763" s="733"/>
    </row>
    <row r="764" spans="1:15" s="258" customFormat="1" ht="14.25">
      <c r="A764" s="2208"/>
      <c r="B764" s="2211"/>
      <c r="C764" s="533">
        <v>4234</v>
      </c>
      <c r="D764" s="264" t="s">
        <v>51</v>
      </c>
      <c r="E764" s="735"/>
      <c r="F764" s="735"/>
      <c r="G764" s="735"/>
      <c r="H764" s="735"/>
      <c r="I764" s="735"/>
      <c r="J764" s="735"/>
      <c r="K764" s="735"/>
      <c r="L764" s="735"/>
      <c r="M764" s="733"/>
      <c r="N764" s="926"/>
      <c r="O764" s="733"/>
    </row>
    <row r="765" spans="1:15" s="256" customFormat="1" ht="14.25">
      <c r="A765" s="2208"/>
      <c r="B765" s="2211"/>
      <c r="C765" s="533">
        <v>4235</v>
      </c>
      <c r="D765" s="264" t="s">
        <v>52</v>
      </c>
      <c r="E765" s="735">
        <v>220</v>
      </c>
      <c r="F765" s="735">
        <v>185</v>
      </c>
      <c r="G765" s="735">
        <v>2000</v>
      </c>
      <c r="H765" s="735"/>
      <c r="I765" s="735"/>
      <c r="J765" s="735"/>
      <c r="K765" s="735">
        <v>2000</v>
      </c>
      <c r="L765" s="735">
        <v>2000</v>
      </c>
      <c r="M765" s="733">
        <f>+G765/12*3</f>
        <v>500</v>
      </c>
      <c r="N765" s="733">
        <f>+G765/12*6</f>
        <v>1000</v>
      </c>
      <c r="O765" s="733">
        <f>+G765/12*9</f>
        <v>1500</v>
      </c>
    </row>
    <row r="766" spans="1:15" s="258" customFormat="1" ht="28.5">
      <c r="A766" s="2208"/>
      <c r="B766" s="2211"/>
      <c r="C766" s="533">
        <v>4236</v>
      </c>
      <c r="D766" s="264" t="s">
        <v>53</v>
      </c>
      <c r="E766" s="735"/>
      <c r="F766" s="735"/>
      <c r="G766" s="735"/>
      <c r="H766" s="735"/>
      <c r="I766" s="735"/>
      <c r="J766" s="735"/>
      <c r="K766" s="735"/>
      <c r="L766" s="735"/>
      <c r="M766" s="733"/>
      <c r="N766" s="926"/>
      <c r="O766" s="733"/>
    </row>
    <row r="767" spans="1:15" s="256" customFormat="1" ht="14.25">
      <c r="A767" s="2208"/>
      <c r="B767" s="2211"/>
      <c r="C767" s="533">
        <v>4237</v>
      </c>
      <c r="D767" s="264" t="s">
        <v>54</v>
      </c>
      <c r="E767" s="735"/>
      <c r="F767" s="735"/>
      <c r="G767" s="735"/>
      <c r="H767" s="735"/>
      <c r="I767" s="735"/>
      <c r="J767" s="735"/>
      <c r="K767" s="735"/>
      <c r="L767" s="735"/>
      <c r="M767" s="733">
        <f>+G767/12*3</f>
        <v>0</v>
      </c>
      <c r="N767" s="733">
        <f>+G767/12*6</f>
        <v>0</v>
      </c>
      <c r="O767" s="733">
        <f>+G767/12*9</f>
        <v>0</v>
      </c>
    </row>
    <row r="768" spans="1:15" s="256" customFormat="1" ht="28.5">
      <c r="A768" s="2208"/>
      <c r="B768" s="2211"/>
      <c r="C768" s="533">
        <v>4239</v>
      </c>
      <c r="D768" s="262" t="s">
        <v>55</v>
      </c>
      <c r="E768" s="737"/>
      <c r="F768" s="737"/>
      <c r="G768" s="737"/>
      <c r="H768" s="737"/>
      <c r="I768" s="737"/>
      <c r="J768" s="737"/>
      <c r="K768" s="737"/>
      <c r="L768" s="737"/>
      <c r="M768" s="926"/>
      <c r="N768" s="926"/>
      <c r="O768" s="926"/>
    </row>
    <row r="769" spans="1:15" s="256" customFormat="1" ht="14.25">
      <c r="A769" s="2208"/>
      <c r="B769" s="2211"/>
      <c r="C769" s="533">
        <v>4241</v>
      </c>
      <c r="D769" s="264" t="s">
        <v>56</v>
      </c>
      <c r="E769" s="735"/>
      <c r="F769" s="735"/>
      <c r="G769" s="735"/>
      <c r="H769" s="735"/>
      <c r="I769" s="735"/>
      <c r="J769" s="735"/>
      <c r="K769" s="735"/>
      <c r="L769" s="735"/>
      <c r="M769" s="733">
        <f>+G769/12*3</f>
        <v>0</v>
      </c>
      <c r="N769" s="733">
        <f>+G769/12*6</f>
        <v>0</v>
      </c>
      <c r="O769" s="733">
        <f>+G769/12*9</f>
        <v>0</v>
      </c>
    </row>
    <row r="770" spans="1:15" s="256" customFormat="1" ht="28.5">
      <c r="A770" s="2208"/>
      <c r="B770" s="2211"/>
      <c r="C770" s="533">
        <v>4251</v>
      </c>
      <c r="D770" s="262" t="s">
        <v>57</v>
      </c>
      <c r="E770" s="737"/>
      <c r="F770" s="737"/>
      <c r="G770" s="737"/>
      <c r="H770" s="737">
        <f t="shared" si="83"/>
        <v>0</v>
      </c>
      <c r="I770" s="737">
        <f t="shared" ref="I770:I799" si="84">G770-E770</f>
        <v>0</v>
      </c>
      <c r="J770" s="737"/>
      <c r="K770" s="737"/>
      <c r="L770" s="737"/>
      <c r="M770" s="926"/>
      <c r="N770" s="926"/>
      <c r="O770" s="926"/>
    </row>
    <row r="771" spans="1:15" s="256" customFormat="1" ht="28.5">
      <c r="A771" s="2208"/>
      <c r="B771" s="2211"/>
      <c r="C771" s="535">
        <v>4252</v>
      </c>
      <c r="D771" s="483" t="s">
        <v>58</v>
      </c>
      <c r="E771" s="899">
        <f>E773+E774</f>
        <v>0</v>
      </c>
      <c r="F771" s="899">
        <f>F773+F774</f>
        <v>0</v>
      </c>
      <c r="G771" s="899">
        <f>G773+G774</f>
        <v>0</v>
      </c>
      <c r="H771" s="899">
        <f t="shared" si="83"/>
        <v>0</v>
      </c>
      <c r="I771" s="899">
        <f t="shared" si="84"/>
        <v>0</v>
      </c>
      <c r="J771" s="899"/>
      <c r="K771" s="899">
        <f>K773+K774</f>
        <v>0</v>
      </c>
      <c r="L771" s="899">
        <f>L773+L774</f>
        <v>0</v>
      </c>
      <c r="M771" s="926"/>
      <c r="N771" s="926"/>
      <c r="O771" s="926"/>
    </row>
    <row r="772" spans="1:15" s="256" customFormat="1">
      <c r="A772" s="2208"/>
      <c r="B772" s="2211"/>
      <c r="C772" s="533"/>
      <c r="D772" s="263" t="s">
        <v>72</v>
      </c>
      <c r="E772" s="737"/>
      <c r="F772" s="737"/>
      <c r="G772" s="737"/>
      <c r="H772" s="737">
        <f t="shared" si="83"/>
        <v>0</v>
      </c>
      <c r="I772" s="737">
        <f t="shared" si="84"/>
        <v>0</v>
      </c>
      <c r="J772" s="737"/>
      <c r="K772" s="737"/>
      <c r="L772" s="737"/>
      <c r="M772" s="926"/>
      <c r="N772" s="733"/>
      <c r="O772" s="926"/>
    </row>
    <row r="773" spans="1:15" s="258" customFormat="1" ht="27">
      <c r="A773" s="2208"/>
      <c r="B773" s="2211"/>
      <c r="C773" s="533"/>
      <c r="D773" s="270" t="s">
        <v>59</v>
      </c>
      <c r="E773" s="737"/>
      <c r="F773" s="737"/>
      <c r="G773" s="737"/>
      <c r="H773" s="737">
        <f t="shared" si="83"/>
        <v>0</v>
      </c>
      <c r="I773" s="737">
        <f t="shared" si="84"/>
        <v>0</v>
      </c>
      <c r="J773" s="737"/>
      <c r="K773" s="737"/>
      <c r="L773" s="737"/>
      <c r="M773" s="733"/>
      <c r="N773" s="733"/>
      <c r="O773" s="733"/>
    </row>
    <row r="774" spans="1:15" s="258" customFormat="1" ht="27">
      <c r="A774" s="2208"/>
      <c r="B774" s="2211"/>
      <c r="C774" s="533"/>
      <c r="D774" s="270" t="s">
        <v>60</v>
      </c>
      <c r="E774" s="737"/>
      <c r="F774" s="737"/>
      <c r="G774" s="737"/>
      <c r="H774" s="737">
        <f t="shared" si="83"/>
        <v>0</v>
      </c>
      <c r="I774" s="737">
        <f t="shared" si="84"/>
        <v>0</v>
      </c>
      <c r="J774" s="737"/>
      <c r="K774" s="737"/>
      <c r="L774" s="737"/>
      <c r="M774" s="733"/>
      <c r="N774" s="733"/>
      <c r="O774" s="733"/>
    </row>
    <row r="775" spans="1:15" s="258" customFormat="1" ht="14.25">
      <c r="A775" s="2208"/>
      <c r="B775" s="2211"/>
      <c r="C775" s="535">
        <v>4261</v>
      </c>
      <c r="D775" s="483" t="s">
        <v>61</v>
      </c>
      <c r="E775" s="899">
        <f>E777+E778</f>
        <v>0</v>
      </c>
      <c r="F775" s="899">
        <f>F777+F778</f>
        <v>0</v>
      </c>
      <c r="G775" s="899">
        <f>G777+G778</f>
        <v>0</v>
      </c>
      <c r="H775" s="899">
        <f t="shared" si="83"/>
        <v>0</v>
      </c>
      <c r="I775" s="899">
        <f t="shared" si="84"/>
        <v>0</v>
      </c>
      <c r="J775" s="899"/>
      <c r="K775" s="899">
        <f>K777+K778</f>
        <v>0</v>
      </c>
      <c r="L775" s="899">
        <f>L777+L778</f>
        <v>0</v>
      </c>
      <c r="M775" s="733"/>
      <c r="N775" s="733"/>
      <c r="O775" s="733"/>
    </row>
    <row r="776" spans="1:15" s="258" customFormat="1">
      <c r="A776" s="2208"/>
      <c r="B776" s="2211"/>
      <c r="C776" s="533"/>
      <c r="D776" s="263" t="s">
        <v>72</v>
      </c>
      <c r="E776" s="735"/>
      <c r="F776" s="735"/>
      <c r="G776" s="735"/>
      <c r="H776" s="735">
        <f t="shared" si="83"/>
        <v>0</v>
      </c>
      <c r="I776" s="735">
        <f t="shared" si="84"/>
        <v>0</v>
      </c>
      <c r="J776" s="735"/>
      <c r="K776" s="735"/>
      <c r="L776" s="735"/>
      <c r="M776" s="733"/>
      <c r="N776" s="733"/>
      <c r="O776" s="733"/>
    </row>
    <row r="777" spans="1:15" s="258" customFormat="1">
      <c r="A777" s="2208"/>
      <c r="B777" s="2211"/>
      <c r="C777" s="533"/>
      <c r="D777" s="263" t="s">
        <v>62</v>
      </c>
      <c r="E777" s="735"/>
      <c r="F777" s="735"/>
      <c r="G777" s="735"/>
      <c r="H777" s="735">
        <f t="shared" si="83"/>
        <v>0</v>
      </c>
      <c r="I777" s="735">
        <f t="shared" si="84"/>
        <v>0</v>
      </c>
      <c r="J777" s="735"/>
      <c r="K777" s="735"/>
      <c r="L777" s="735"/>
      <c r="M777" s="733"/>
      <c r="N777" s="733"/>
      <c r="O777" s="733"/>
    </row>
    <row r="778" spans="1:15" s="258" customFormat="1">
      <c r="A778" s="2208"/>
      <c r="B778" s="2211"/>
      <c r="C778" s="533"/>
      <c r="D778" s="263" t="s">
        <v>63</v>
      </c>
      <c r="E778" s="735"/>
      <c r="F778" s="735"/>
      <c r="G778" s="735"/>
      <c r="H778" s="735">
        <f t="shared" si="83"/>
        <v>0</v>
      </c>
      <c r="I778" s="735">
        <f t="shared" si="84"/>
        <v>0</v>
      </c>
      <c r="J778" s="735"/>
      <c r="K778" s="735"/>
      <c r="L778" s="735"/>
      <c r="M778" s="733"/>
      <c r="N778" s="733"/>
      <c r="O778" s="733"/>
    </row>
    <row r="779" spans="1:15" s="258" customFormat="1" ht="14.25">
      <c r="A779" s="2208"/>
      <c r="B779" s="2211"/>
      <c r="C779" s="533">
        <v>4262</v>
      </c>
      <c r="D779" s="264" t="s">
        <v>338</v>
      </c>
      <c r="E779" s="735"/>
      <c r="F779" s="735"/>
      <c r="G779" s="735"/>
      <c r="H779" s="735">
        <f t="shared" si="83"/>
        <v>0</v>
      </c>
      <c r="I779" s="735">
        <f t="shared" si="84"/>
        <v>0</v>
      </c>
      <c r="J779" s="735"/>
      <c r="K779" s="735"/>
      <c r="L779" s="735"/>
      <c r="M779" s="733"/>
      <c r="N779" s="733"/>
      <c r="O779" s="733"/>
    </row>
    <row r="780" spans="1:15" s="258" customFormat="1" ht="14.25">
      <c r="A780" s="2208"/>
      <c r="B780" s="2211"/>
      <c r="C780" s="533">
        <v>4264</v>
      </c>
      <c r="D780" s="264" t="s">
        <v>337</v>
      </c>
      <c r="E780" s="735"/>
      <c r="F780" s="735"/>
      <c r="G780" s="735"/>
      <c r="H780" s="735">
        <f t="shared" si="83"/>
        <v>0</v>
      </c>
      <c r="I780" s="735">
        <f t="shared" si="84"/>
        <v>0</v>
      </c>
      <c r="J780" s="735"/>
      <c r="K780" s="735"/>
      <c r="L780" s="735"/>
      <c r="M780" s="733"/>
      <c r="N780" s="733"/>
      <c r="O780" s="733"/>
    </row>
    <row r="781" spans="1:15" s="258" customFormat="1" ht="22.5" customHeight="1">
      <c r="A781" s="2208"/>
      <c r="B781" s="2211"/>
      <c r="C781" s="536">
        <v>4266</v>
      </c>
      <c r="D781" s="511" t="s">
        <v>421</v>
      </c>
      <c r="E781" s="735"/>
      <c r="F781" s="735"/>
      <c r="G781" s="735"/>
      <c r="H781" s="735">
        <f t="shared" si="83"/>
        <v>0</v>
      </c>
      <c r="I781" s="735">
        <f t="shared" si="84"/>
        <v>0</v>
      </c>
      <c r="J781" s="735"/>
      <c r="K781" s="735"/>
      <c r="L781" s="735"/>
      <c r="M781" s="733"/>
      <c r="N781" s="733"/>
      <c r="O781" s="733"/>
    </row>
    <row r="782" spans="1:15" s="258" customFormat="1" ht="28.5">
      <c r="A782" s="2208"/>
      <c r="B782" s="2211"/>
      <c r="C782" s="533">
        <v>4267</v>
      </c>
      <c r="D782" s="264" t="s">
        <v>339</v>
      </c>
      <c r="E782" s="735"/>
      <c r="F782" s="735"/>
      <c r="G782" s="735"/>
      <c r="H782" s="735">
        <f t="shared" si="83"/>
        <v>0</v>
      </c>
      <c r="I782" s="735">
        <f t="shared" si="84"/>
        <v>0</v>
      </c>
      <c r="J782" s="735"/>
      <c r="K782" s="735"/>
      <c r="L782" s="735"/>
      <c r="M782" s="733"/>
      <c r="N782" s="733"/>
      <c r="O782" s="733"/>
    </row>
    <row r="783" spans="1:15" s="258" customFormat="1" ht="14.25">
      <c r="A783" s="2208"/>
      <c r="B783" s="2211"/>
      <c r="C783" s="533">
        <v>4269</v>
      </c>
      <c r="D783" s="264" t="s">
        <v>64</v>
      </c>
      <c r="E783" s="735"/>
      <c r="F783" s="735"/>
      <c r="G783" s="735"/>
      <c r="H783" s="735">
        <f t="shared" si="83"/>
        <v>0</v>
      </c>
      <c r="I783" s="735">
        <f t="shared" si="84"/>
        <v>0</v>
      </c>
      <c r="J783" s="735"/>
      <c r="K783" s="735"/>
      <c r="L783" s="735"/>
      <c r="M783" s="733"/>
      <c r="N783" s="935"/>
      <c r="O783" s="733"/>
    </row>
    <row r="784" spans="1:15" s="258" customFormat="1" ht="42.75">
      <c r="A784" s="2208"/>
      <c r="B784" s="2211"/>
      <c r="C784" s="533">
        <v>4511</v>
      </c>
      <c r="D784" s="262" t="s">
        <v>65</v>
      </c>
      <c r="E784" s="735"/>
      <c r="F784" s="735"/>
      <c r="G784" s="735"/>
      <c r="H784" s="735">
        <f t="shared" si="83"/>
        <v>0</v>
      </c>
      <c r="I784" s="735">
        <f t="shared" si="84"/>
        <v>0</v>
      </c>
      <c r="J784" s="735"/>
      <c r="K784" s="735"/>
      <c r="L784" s="735"/>
      <c r="M784" s="733"/>
      <c r="N784" s="935"/>
      <c r="O784" s="733"/>
    </row>
    <row r="785" spans="1:15" s="260" customFormat="1" ht="42.75">
      <c r="A785" s="2208"/>
      <c r="B785" s="2211"/>
      <c r="C785" s="533">
        <v>4621</v>
      </c>
      <c r="D785" s="262" t="s">
        <v>66</v>
      </c>
      <c r="E785" s="735"/>
      <c r="F785" s="735"/>
      <c r="G785" s="735"/>
      <c r="H785" s="735">
        <f t="shared" si="83"/>
        <v>0</v>
      </c>
      <c r="I785" s="735">
        <f t="shared" si="84"/>
        <v>0</v>
      </c>
      <c r="J785" s="901"/>
      <c r="K785" s="735"/>
      <c r="L785" s="735"/>
      <c r="M785" s="733"/>
      <c r="N785" s="935"/>
      <c r="O785" s="935"/>
    </row>
    <row r="786" spans="1:15" s="260" customFormat="1" ht="42.75">
      <c r="A786" s="2208"/>
      <c r="B786" s="2211"/>
      <c r="C786" s="533">
        <v>4631</v>
      </c>
      <c r="D786" s="262" t="s">
        <v>379</v>
      </c>
      <c r="E786" s="735"/>
      <c r="F786" s="735"/>
      <c r="G786" s="735"/>
      <c r="H786" s="735">
        <f t="shared" si="83"/>
        <v>0</v>
      </c>
      <c r="I786" s="735">
        <f t="shared" si="84"/>
        <v>0</v>
      </c>
      <c r="J786" s="901"/>
      <c r="K786" s="735"/>
      <c r="L786" s="735"/>
      <c r="M786" s="935"/>
      <c r="N786" s="935"/>
      <c r="O786" s="935"/>
    </row>
    <row r="787" spans="1:15" s="260" customFormat="1" ht="21.75" customHeight="1">
      <c r="A787" s="2208"/>
      <c r="B787" s="2211"/>
      <c r="C787" s="533">
        <v>4632</v>
      </c>
      <c r="D787" s="262" t="s">
        <v>277</v>
      </c>
      <c r="E787" s="735"/>
      <c r="F787" s="735"/>
      <c r="G787" s="735"/>
      <c r="H787" s="735">
        <f t="shared" si="83"/>
        <v>0</v>
      </c>
      <c r="I787" s="735">
        <f t="shared" si="84"/>
        <v>0</v>
      </c>
      <c r="J787" s="735"/>
      <c r="K787" s="735"/>
      <c r="L787" s="735"/>
      <c r="M787" s="935"/>
      <c r="N787" s="935"/>
      <c r="O787" s="935"/>
    </row>
    <row r="788" spans="1:15" s="260" customFormat="1" ht="48.75" customHeight="1">
      <c r="A788" s="2208"/>
      <c r="B788" s="2211"/>
      <c r="C788" s="536">
        <v>4638</v>
      </c>
      <c r="D788" s="511" t="s">
        <v>422</v>
      </c>
      <c r="E788" s="735"/>
      <c r="F788" s="735"/>
      <c r="G788" s="735"/>
      <c r="H788" s="735">
        <f t="shared" si="83"/>
        <v>0</v>
      </c>
      <c r="I788" s="735">
        <f t="shared" si="84"/>
        <v>0</v>
      </c>
      <c r="J788" s="735"/>
      <c r="K788" s="735"/>
      <c r="L788" s="735"/>
      <c r="M788" s="935"/>
      <c r="N788" s="935"/>
      <c r="O788" s="935"/>
    </row>
    <row r="789" spans="1:15" s="260" customFormat="1" ht="14.25">
      <c r="A789" s="2208"/>
      <c r="B789" s="2211"/>
      <c r="C789" s="533" t="s">
        <v>385</v>
      </c>
      <c r="D789" s="262" t="s">
        <v>386</v>
      </c>
      <c r="E789" s="735"/>
      <c r="F789" s="735"/>
      <c r="G789" s="735"/>
      <c r="H789" s="735">
        <f t="shared" si="83"/>
        <v>0</v>
      </c>
      <c r="I789" s="735">
        <f t="shared" si="84"/>
        <v>0</v>
      </c>
      <c r="J789" s="735"/>
      <c r="K789" s="735"/>
      <c r="L789" s="735"/>
      <c r="M789" s="935"/>
      <c r="N789" s="935"/>
      <c r="O789" s="935"/>
    </row>
    <row r="790" spans="1:15" s="260" customFormat="1" ht="14.25">
      <c r="A790" s="2208"/>
      <c r="B790" s="2211"/>
      <c r="C790" s="533">
        <v>4729</v>
      </c>
      <c r="D790" s="264" t="s">
        <v>67</v>
      </c>
      <c r="E790" s="735">
        <v>702.7</v>
      </c>
      <c r="F790" s="735">
        <v>3360</v>
      </c>
      <c r="G790" s="735">
        <v>3360</v>
      </c>
      <c r="H790" s="735"/>
      <c r="I790" s="735"/>
      <c r="J790" s="902"/>
      <c r="K790" s="735">
        <v>3360</v>
      </c>
      <c r="L790" s="735">
        <v>3360</v>
      </c>
      <c r="M790" s="733">
        <f>+G790/12*3</f>
        <v>840</v>
      </c>
      <c r="N790" s="733">
        <f>+G790/12*6</f>
        <v>1680</v>
      </c>
      <c r="O790" s="733">
        <f>+G790/12*9</f>
        <v>2520</v>
      </c>
    </row>
    <row r="791" spans="1:15" s="260" customFormat="1" ht="14.25">
      <c r="A791" s="2208"/>
      <c r="B791" s="2211"/>
      <c r="C791" s="533">
        <v>4822</v>
      </c>
      <c r="D791" s="264" t="s">
        <v>68</v>
      </c>
      <c r="E791" s="902"/>
      <c r="F791" s="902"/>
      <c r="G791" s="735"/>
      <c r="H791" s="735">
        <f t="shared" si="83"/>
        <v>0</v>
      </c>
      <c r="I791" s="735">
        <f t="shared" si="84"/>
        <v>0</v>
      </c>
      <c r="J791" s="902"/>
      <c r="K791" s="902"/>
      <c r="L791" s="902"/>
      <c r="M791" s="935"/>
      <c r="N791" s="935"/>
      <c r="O791" s="935"/>
    </row>
    <row r="792" spans="1:15" s="260" customFormat="1" ht="14.25">
      <c r="A792" s="2208"/>
      <c r="B792" s="2211"/>
      <c r="C792" s="535">
        <v>4823</v>
      </c>
      <c r="D792" s="483" t="s">
        <v>69</v>
      </c>
      <c r="E792" s="899">
        <f>E794+E795+E796</f>
        <v>335.7</v>
      </c>
      <c r="F792" s="899">
        <f>F794+F795+F796</f>
        <v>1153.8</v>
      </c>
      <c r="G792" s="899">
        <f>G794+G795+G796</f>
        <v>988.8</v>
      </c>
      <c r="H792" s="899">
        <f t="shared" si="83"/>
        <v>-165</v>
      </c>
      <c r="I792" s="899">
        <f t="shared" si="84"/>
        <v>653.09999999999991</v>
      </c>
      <c r="J792" s="899"/>
      <c r="K792" s="899">
        <f>K794+K795+K796</f>
        <v>988.8</v>
      </c>
      <c r="L792" s="899">
        <f>L794+L795+L796</f>
        <v>988.8</v>
      </c>
      <c r="M792" s="935"/>
      <c r="N792" s="935"/>
      <c r="O792" s="935"/>
    </row>
    <row r="793" spans="1:15" s="260" customFormat="1" ht="14.25">
      <c r="A793" s="2208"/>
      <c r="B793" s="2211"/>
      <c r="C793" s="533"/>
      <c r="D793" s="263" t="s">
        <v>72</v>
      </c>
      <c r="E793" s="902"/>
      <c r="F793" s="902"/>
      <c r="G793" s="735"/>
      <c r="H793" s="735">
        <f t="shared" si="83"/>
        <v>0</v>
      </c>
      <c r="I793" s="735">
        <f t="shared" si="84"/>
        <v>0</v>
      </c>
      <c r="J793" s="902"/>
      <c r="K793" s="902"/>
      <c r="L793" s="902"/>
      <c r="M793" s="935"/>
      <c r="N793" s="733"/>
      <c r="O793" s="935"/>
    </row>
    <row r="794" spans="1:15" s="258" customFormat="1" ht="27">
      <c r="A794" s="2208"/>
      <c r="B794" s="2211"/>
      <c r="C794" s="533"/>
      <c r="D794" s="263" t="s">
        <v>276</v>
      </c>
      <c r="E794" s="735">
        <v>8.5</v>
      </c>
      <c r="F794" s="735"/>
      <c r="G794" s="735"/>
      <c r="H794" s="735"/>
      <c r="I794" s="735"/>
      <c r="J794" s="902"/>
      <c r="K794" s="735"/>
      <c r="L794" s="735"/>
      <c r="M794" s="733">
        <f>+G794/12*3</f>
        <v>0</v>
      </c>
      <c r="N794" s="733">
        <f>+G794/12*6</f>
        <v>0</v>
      </c>
      <c r="O794" s="733">
        <f>+G794/12*9</f>
        <v>0</v>
      </c>
    </row>
    <row r="795" spans="1:15" ht="27.95" customHeight="1">
      <c r="A795" s="2208"/>
      <c r="B795" s="2211"/>
      <c r="C795" s="533"/>
      <c r="D795" s="263" t="s">
        <v>274</v>
      </c>
      <c r="E795" s="735">
        <v>24</v>
      </c>
      <c r="F795" s="735">
        <v>936</v>
      </c>
      <c r="G795" s="735">
        <v>936</v>
      </c>
      <c r="H795" s="735"/>
      <c r="I795" s="735"/>
      <c r="J795" s="902"/>
      <c r="K795" s="735">
        <v>936</v>
      </c>
      <c r="L795" s="735">
        <v>936</v>
      </c>
      <c r="M795" s="733">
        <f>+G795/12*3</f>
        <v>234</v>
      </c>
      <c r="N795" s="733">
        <f>+G795/12*6</f>
        <v>468</v>
      </c>
      <c r="O795" s="733">
        <f>+G795/12*9</f>
        <v>702</v>
      </c>
    </row>
    <row r="796" spans="1:15" ht="14.25">
      <c r="A796" s="2208"/>
      <c r="B796" s="2211"/>
      <c r="C796" s="533"/>
      <c r="D796" s="263" t="s">
        <v>275</v>
      </c>
      <c r="E796" s="735">
        <v>303.2</v>
      </c>
      <c r="F796" s="735">
        <v>217.8</v>
      </c>
      <c r="G796" s="735">
        <v>52.8</v>
      </c>
      <c r="H796" s="735"/>
      <c r="I796" s="735"/>
      <c r="J796" s="902"/>
      <c r="K796" s="735">
        <v>52.8</v>
      </c>
      <c r="L796" s="735">
        <v>52.8</v>
      </c>
      <c r="N796" s="936"/>
    </row>
    <row r="797" spans="1:15" ht="31.5" customHeight="1">
      <c r="A797" s="2208"/>
      <c r="B797" s="2211"/>
      <c r="C797" s="536" t="s">
        <v>420</v>
      </c>
      <c r="D797" s="511" t="s">
        <v>443</v>
      </c>
      <c r="E797" s="902"/>
      <c r="F797" s="902"/>
      <c r="G797" s="735"/>
      <c r="H797" s="735">
        <f t="shared" si="83"/>
        <v>0</v>
      </c>
      <c r="I797" s="735">
        <f t="shared" si="84"/>
        <v>0</v>
      </c>
      <c r="J797" s="902"/>
      <c r="K797" s="902"/>
      <c r="L797" s="902"/>
      <c r="N797" s="936"/>
    </row>
    <row r="798" spans="1:15" s="273" customFormat="1" ht="14.25">
      <c r="A798" s="2208"/>
      <c r="B798" s="2211"/>
      <c r="C798" s="533">
        <v>4861</v>
      </c>
      <c r="D798" s="264" t="s">
        <v>70</v>
      </c>
      <c r="E798" s="902"/>
      <c r="F798" s="902"/>
      <c r="G798" s="735"/>
      <c r="H798" s="735">
        <f t="shared" si="83"/>
        <v>0</v>
      </c>
      <c r="I798" s="735">
        <f t="shared" si="84"/>
        <v>0</v>
      </c>
      <c r="J798" s="902"/>
      <c r="K798" s="902"/>
      <c r="L798" s="902"/>
      <c r="M798" s="887"/>
      <c r="N798" s="884"/>
      <c r="O798" s="936"/>
    </row>
    <row r="799" spans="1:15" ht="14.25">
      <c r="A799" s="2209"/>
      <c r="B799" s="2212"/>
      <c r="C799" s="533">
        <v>4891</v>
      </c>
      <c r="D799" s="264" t="s">
        <v>71</v>
      </c>
      <c r="E799" s="735"/>
      <c r="F799" s="735"/>
      <c r="G799" s="735"/>
      <c r="H799" s="735">
        <f t="shared" si="83"/>
        <v>0</v>
      </c>
      <c r="I799" s="735">
        <f t="shared" si="84"/>
        <v>0</v>
      </c>
      <c r="J799" s="735"/>
      <c r="K799" s="735"/>
      <c r="L799" s="735"/>
      <c r="M799" s="937"/>
    </row>
    <row r="800" spans="1:15" s="27" customFormat="1" ht="28.5">
      <c r="A800" s="2196" t="s">
        <v>436</v>
      </c>
      <c r="B800" s="2196"/>
      <c r="C800" s="274"/>
      <c r="D800" s="36" t="s">
        <v>73</v>
      </c>
      <c r="E800" s="903">
        <f>SUM(E802:E809)</f>
        <v>0</v>
      </c>
      <c r="F800" s="903">
        <f>SUM(F802:F809)</f>
        <v>0</v>
      </c>
      <c r="G800" s="903">
        <f>SUM(G802:G809)</f>
        <v>0</v>
      </c>
      <c r="H800" s="903">
        <f t="shared" si="83"/>
        <v>0</v>
      </c>
      <c r="I800" s="903">
        <f>+I806+I807+I808+I809</f>
        <v>0</v>
      </c>
      <c r="J800" s="903"/>
      <c r="K800" s="903">
        <f>SUM(K802:K809)</f>
        <v>0</v>
      </c>
      <c r="L800" s="903">
        <f>SUM(L802:L809)</f>
        <v>0</v>
      </c>
      <c r="M800" s="938"/>
      <c r="N800" s="938"/>
      <c r="O800" s="938"/>
    </row>
    <row r="801" spans="1:15" s="20" customFormat="1" ht="23.25" customHeight="1">
      <c r="A801" s="614" t="s">
        <v>437</v>
      </c>
      <c r="B801" s="1131" t="s">
        <v>438</v>
      </c>
      <c r="C801" s="275"/>
      <c r="D801" s="17" t="s">
        <v>72</v>
      </c>
      <c r="E801" s="904"/>
      <c r="F801" s="904"/>
      <c r="G801" s="904"/>
      <c r="H801" s="904">
        <f t="shared" si="83"/>
        <v>0</v>
      </c>
      <c r="I801" s="404">
        <f t="shared" ref="I801:I814" si="85">G801-E801</f>
        <v>0</v>
      </c>
      <c r="J801" s="904"/>
      <c r="K801" s="904"/>
      <c r="L801" s="904"/>
      <c r="M801" s="939"/>
      <c r="N801" s="939"/>
      <c r="O801" s="939"/>
    </row>
    <row r="802" spans="1:15" s="20" customFormat="1" ht="28.5">
      <c r="A802" s="2204">
        <v>1080</v>
      </c>
      <c r="B802" s="2204">
        <v>11009</v>
      </c>
      <c r="C802" s="275">
        <v>5111</v>
      </c>
      <c r="D802" s="18" t="s">
        <v>660</v>
      </c>
      <c r="E802" s="904"/>
      <c r="F802" s="904"/>
      <c r="G802" s="904"/>
      <c r="H802" s="404">
        <f t="shared" si="83"/>
        <v>0</v>
      </c>
      <c r="I802" s="404">
        <f t="shared" si="85"/>
        <v>0</v>
      </c>
      <c r="J802" s="904"/>
      <c r="K802" s="904"/>
      <c r="L802" s="904"/>
      <c r="M802" s="939"/>
      <c r="N802" s="939"/>
      <c r="O802" s="939"/>
    </row>
    <row r="803" spans="1:15" s="20" customFormat="1" ht="28.5">
      <c r="A803" s="2205"/>
      <c r="B803" s="2205"/>
      <c r="C803" s="275">
        <v>5112</v>
      </c>
      <c r="D803" s="18" t="s">
        <v>661</v>
      </c>
      <c r="E803" s="904"/>
      <c r="F803" s="904"/>
      <c r="G803" s="904"/>
      <c r="H803" s="404">
        <f t="shared" si="83"/>
        <v>0</v>
      </c>
      <c r="I803" s="404">
        <f t="shared" si="85"/>
        <v>0</v>
      </c>
      <c r="J803" s="904"/>
      <c r="K803" s="904"/>
      <c r="L803" s="904"/>
      <c r="M803" s="939"/>
      <c r="N803" s="939"/>
      <c r="O803" s="939"/>
    </row>
    <row r="804" spans="1:15" s="20" customFormat="1" ht="13.5" customHeight="1">
      <c r="A804" s="2205"/>
      <c r="B804" s="2205"/>
      <c r="C804" s="275" t="s">
        <v>662</v>
      </c>
      <c r="D804" s="18" t="s">
        <v>637</v>
      </c>
      <c r="E804" s="904"/>
      <c r="F804" s="904"/>
      <c r="G804" s="904"/>
      <c r="H804" s="404">
        <f t="shared" si="83"/>
        <v>0</v>
      </c>
      <c r="I804" s="404">
        <f t="shared" si="85"/>
        <v>0</v>
      </c>
      <c r="J804" s="904"/>
      <c r="K804" s="904"/>
      <c r="L804" s="904"/>
      <c r="M804" s="939"/>
      <c r="N804" s="939"/>
      <c r="O804" s="939"/>
    </row>
    <row r="805" spans="1:15" s="20" customFormat="1" ht="14.25">
      <c r="A805" s="2205"/>
      <c r="B805" s="2205"/>
      <c r="C805" s="275">
        <v>5121</v>
      </c>
      <c r="D805" s="262" t="s">
        <v>74</v>
      </c>
      <c r="E805" s="904"/>
      <c r="F805" s="904"/>
      <c r="G805" s="904"/>
      <c r="H805" s="404">
        <f t="shared" si="83"/>
        <v>0</v>
      </c>
      <c r="I805" s="404">
        <f t="shared" si="85"/>
        <v>0</v>
      </c>
      <c r="J805" s="904"/>
      <c r="K805" s="904"/>
      <c r="L805" s="904"/>
      <c r="M805" s="939"/>
      <c r="N805" s="939"/>
      <c r="O805" s="939"/>
    </row>
    <row r="806" spans="1:15" s="33" customFormat="1" ht="15.75" customHeight="1">
      <c r="A806" s="2205"/>
      <c r="B806" s="2205"/>
      <c r="C806" s="249">
        <v>5122</v>
      </c>
      <c r="D806" s="21" t="s">
        <v>75</v>
      </c>
      <c r="E806" s="905"/>
      <c r="F806" s="905"/>
      <c r="G806" s="404"/>
      <c r="H806" s="404">
        <f t="shared" si="83"/>
        <v>0</v>
      </c>
      <c r="I806" s="404">
        <f t="shared" si="85"/>
        <v>0</v>
      </c>
      <c r="J806" s="905"/>
      <c r="K806" s="404"/>
      <c r="L806" s="404"/>
      <c r="M806" s="940"/>
      <c r="N806" s="940"/>
      <c r="O806" s="940"/>
    </row>
    <row r="807" spans="1:15" s="33" customFormat="1" ht="15.75" customHeight="1">
      <c r="A807" s="2205"/>
      <c r="B807" s="2205"/>
      <c r="C807" s="249">
        <v>5129</v>
      </c>
      <c r="D807" s="21" t="s">
        <v>76</v>
      </c>
      <c r="E807" s="905"/>
      <c r="F807" s="905"/>
      <c r="G807" s="404"/>
      <c r="H807" s="404">
        <f t="shared" si="83"/>
        <v>0</v>
      </c>
      <c r="I807" s="404">
        <f t="shared" si="85"/>
        <v>0</v>
      </c>
      <c r="J807" s="905"/>
      <c r="K807" s="404"/>
      <c r="L807" s="404"/>
      <c r="M807" s="940"/>
      <c r="N807" s="940"/>
      <c r="O807" s="940"/>
    </row>
    <row r="808" spans="1:15" s="33" customFormat="1" ht="14.25">
      <c r="A808" s="2205"/>
      <c r="B808" s="2205"/>
      <c r="C808" s="249">
        <v>5132</v>
      </c>
      <c r="D808" s="21" t="s">
        <v>77</v>
      </c>
      <c r="E808" s="905"/>
      <c r="F808" s="905"/>
      <c r="G808" s="404"/>
      <c r="H808" s="404">
        <f t="shared" si="83"/>
        <v>0</v>
      </c>
      <c r="I808" s="404">
        <f t="shared" si="85"/>
        <v>0</v>
      </c>
      <c r="J808" s="905"/>
      <c r="K808" s="404"/>
      <c r="L808" s="404"/>
      <c r="M808" s="940"/>
      <c r="N808" s="940"/>
      <c r="O808" s="940"/>
    </row>
    <row r="809" spans="1:15" s="33" customFormat="1" ht="15.75" customHeight="1">
      <c r="A809" s="2206"/>
      <c r="B809" s="2206"/>
      <c r="C809" s="249" t="s">
        <v>663</v>
      </c>
      <c r="D809" s="21" t="s">
        <v>664</v>
      </c>
      <c r="E809" s="905"/>
      <c r="F809" s="905"/>
      <c r="G809" s="404"/>
      <c r="H809" s="404">
        <f t="shared" si="83"/>
        <v>0</v>
      </c>
      <c r="I809" s="404">
        <f t="shared" si="85"/>
        <v>0</v>
      </c>
      <c r="J809" s="905"/>
      <c r="K809" s="404"/>
      <c r="L809" s="404"/>
      <c r="M809" s="940"/>
      <c r="N809" s="940"/>
      <c r="O809" s="940"/>
    </row>
    <row r="810" spans="1:15" s="171" customFormat="1" ht="14.25" customHeight="1">
      <c r="A810" s="2207" t="s">
        <v>636</v>
      </c>
      <c r="B810" s="2210" t="s">
        <v>5805</v>
      </c>
      <c r="C810" s="527"/>
      <c r="D810" s="262" t="s">
        <v>278</v>
      </c>
      <c r="E810" s="906">
        <v>73</v>
      </c>
      <c r="F810" s="906">
        <v>73</v>
      </c>
      <c r="G810" s="906">
        <v>73</v>
      </c>
      <c r="H810" s="906">
        <f>+G810-F810</f>
        <v>0</v>
      </c>
      <c r="I810" s="906">
        <f t="shared" si="85"/>
        <v>0</v>
      </c>
      <c r="J810" s="906"/>
      <c r="K810" s="906">
        <v>73</v>
      </c>
      <c r="L810" s="906">
        <v>73</v>
      </c>
      <c r="M810" s="738"/>
      <c r="N810" s="738"/>
      <c r="O810" s="738"/>
    </row>
    <row r="811" spans="1:15" s="171" customFormat="1" ht="13.5" customHeight="1">
      <c r="A811" s="2208"/>
      <c r="B811" s="2211"/>
      <c r="C811" s="528"/>
      <c r="D811" s="263"/>
      <c r="E811" s="907"/>
      <c r="F811" s="907"/>
      <c r="G811" s="907"/>
      <c r="H811" s="907">
        <f>+G811-F811</f>
        <v>0</v>
      </c>
      <c r="I811" s="907">
        <f t="shared" si="85"/>
        <v>0</v>
      </c>
      <c r="J811" s="907"/>
      <c r="K811" s="907"/>
      <c r="L811" s="907"/>
      <c r="M811" s="738"/>
      <c r="N811" s="738"/>
      <c r="O811" s="738"/>
    </row>
    <row r="812" spans="1:15" s="171" customFormat="1" ht="14.25" customHeight="1">
      <c r="A812" s="2208"/>
      <c r="B812" s="2211"/>
      <c r="C812" s="528"/>
      <c r="D812" s="264" t="s">
        <v>32</v>
      </c>
      <c r="E812" s="907">
        <v>1</v>
      </c>
      <c r="F812" s="907"/>
      <c r="G812" s="907"/>
      <c r="H812" s="907"/>
      <c r="I812" s="907"/>
      <c r="J812" s="907"/>
      <c r="K812" s="907"/>
      <c r="L812" s="907"/>
      <c r="M812" s="738"/>
      <c r="N812" s="738"/>
      <c r="O812" s="738"/>
    </row>
    <row r="813" spans="1:15" s="257" customFormat="1" ht="14.25" customHeight="1">
      <c r="A813" s="2208"/>
      <c r="B813" s="2211"/>
      <c r="C813" s="528"/>
      <c r="D813" s="263"/>
      <c r="E813" s="736"/>
      <c r="F813" s="736"/>
      <c r="G813" s="736"/>
      <c r="H813" s="736">
        <f>+G813-F813</f>
        <v>0</v>
      </c>
      <c r="I813" s="736">
        <f t="shared" si="85"/>
        <v>0</v>
      </c>
      <c r="J813" s="736"/>
      <c r="K813" s="736"/>
      <c r="L813" s="736"/>
      <c r="M813" s="934"/>
      <c r="N813" s="934"/>
      <c r="O813" s="934"/>
    </row>
    <row r="814" spans="1:15" s="256" customFormat="1" ht="14.25" customHeight="1">
      <c r="A814" s="2208"/>
      <c r="B814" s="2211"/>
      <c r="C814" s="529"/>
      <c r="D814" s="272" t="s">
        <v>33</v>
      </c>
      <c r="E814" s="898">
        <f>+E816+E880</f>
        <v>468918.2699999999</v>
      </c>
      <c r="F814" s="898">
        <f>+F816+F880</f>
        <v>455612.89999999997</v>
      </c>
      <c r="G814" s="898">
        <f>+G816+G880</f>
        <v>500993.75199999992</v>
      </c>
      <c r="H814" s="898">
        <f>+G814-F814</f>
        <v>45380.851999999955</v>
      </c>
      <c r="I814" s="898">
        <f t="shared" si="85"/>
        <v>32075.482000000018</v>
      </c>
      <c r="J814" s="898"/>
      <c r="K814" s="898">
        <f>+K816+K880</f>
        <v>504167.75199999998</v>
      </c>
      <c r="L814" s="898">
        <f>+L816+L880</f>
        <v>507543.25199999992</v>
      </c>
      <c r="M814" s="926">
        <f>SUM(M820:M875)</f>
        <v>90013.354666666666</v>
      </c>
      <c r="N814" s="926">
        <f>SUM(N820:N875)</f>
        <v>214951.06766666667</v>
      </c>
      <c r="O814" s="926">
        <f>SUM(O820:O875)</f>
        <v>339888.78066666663</v>
      </c>
    </row>
    <row r="815" spans="1:15" s="256" customFormat="1" ht="14.25" customHeight="1">
      <c r="A815" s="2208"/>
      <c r="B815" s="2211"/>
      <c r="C815" s="530"/>
      <c r="D815" s="17" t="s">
        <v>388</v>
      </c>
      <c r="E815" s="736"/>
      <c r="F815" s="736"/>
      <c r="G815" s="736"/>
      <c r="H815" s="898"/>
      <c r="I815" s="898"/>
      <c r="J815" s="736"/>
      <c r="K815" s="736"/>
      <c r="L815" s="736"/>
      <c r="M815" s="926"/>
      <c r="N815" s="926"/>
      <c r="O815" s="926"/>
    </row>
    <row r="816" spans="1:15" s="256" customFormat="1" ht="14.25" customHeight="1">
      <c r="A816" s="2208"/>
      <c r="B816" s="2211"/>
      <c r="C816" s="531"/>
      <c r="D816" s="265" t="s">
        <v>36</v>
      </c>
      <c r="E816" s="898">
        <f>E818+SUM(E824:E879)-E824-E829-E837-E851-E855-E872</f>
        <v>468918.2699999999</v>
      </c>
      <c r="F816" s="898">
        <f>F818+SUM(F824:F879)-F824-F829-F837-F851-F855-F872</f>
        <v>455612.89999999997</v>
      </c>
      <c r="G816" s="898">
        <f>G818+SUM(G824:G879)-G824-G829-G837-G851-G855-G872</f>
        <v>500993.75199999992</v>
      </c>
      <c r="H816" s="898">
        <f>+G816-F816</f>
        <v>45380.851999999955</v>
      </c>
      <c r="I816" s="898">
        <f t="shared" ref="I816:I840" si="86">G816-E816</f>
        <v>32075.482000000018</v>
      </c>
      <c r="J816" s="898"/>
      <c r="K816" s="898">
        <f>K818+SUM(K824:K879)-K824-K829-K837-K851-K855-K872</f>
        <v>504167.75199999998</v>
      </c>
      <c r="L816" s="898">
        <f>L818+SUM(L824:L879)-L824-L829-L837-L851-L855-L872</f>
        <v>507543.25199999992</v>
      </c>
      <c r="M816" s="926"/>
      <c r="N816" s="926"/>
      <c r="O816" s="926"/>
    </row>
    <row r="817" spans="1:15" s="256" customFormat="1" ht="13.5" customHeight="1">
      <c r="A817" s="2208"/>
      <c r="B817" s="2211"/>
      <c r="C817" s="527"/>
      <c r="D817" s="263" t="s">
        <v>72</v>
      </c>
      <c r="E817" s="737"/>
      <c r="F817" s="737"/>
      <c r="G817" s="736"/>
      <c r="H817" s="736">
        <f t="shared" ref="H817:H890" si="87">+G817-F817</f>
        <v>0</v>
      </c>
      <c r="I817" s="737">
        <f t="shared" si="86"/>
        <v>0</v>
      </c>
      <c r="J817" s="737"/>
      <c r="K817" s="737"/>
      <c r="L817" s="737"/>
      <c r="M817" s="926"/>
      <c r="N817" s="926"/>
      <c r="O817" s="926"/>
    </row>
    <row r="818" spans="1:15" s="256" customFormat="1" ht="14.25" customHeight="1">
      <c r="A818" s="2208"/>
      <c r="B818" s="2211"/>
      <c r="C818" s="532"/>
      <c r="D818" s="483" t="s">
        <v>470</v>
      </c>
      <c r="E818" s="899">
        <f>SUM(E820:E822)</f>
        <v>402794.19999999995</v>
      </c>
      <c r="F818" s="899">
        <f>SUM(F820:F822)</f>
        <v>411088</v>
      </c>
      <c r="G818" s="899">
        <f>SUM(G820:G822)</f>
        <v>419092.29999999993</v>
      </c>
      <c r="H818" s="899">
        <f t="shared" si="87"/>
        <v>8004.2999999999302</v>
      </c>
      <c r="I818" s="899">
        <f t="shared" si="86"/>
        <v>16298.099999999977</v>
      </c>
      <c r="J818" s="899"/>
      <c r="K818" s="899">
        <f>SUM(K820:K822)</f>
        <v>422266.3</v>
      </c>
      <c r="L818" s="899">
        <f>SUM(L820:L822)</f>
        <v>425641.79999999993</v>
      </c>
      <c r="M818" s="926">
        <f>+G818/G810/12</f>
        <v>478.41586757990859</v>
      </c>
      <c r="N818" s="926"/>
      <c r="O818" s="926"/>
    </row>
    <row r="819" spans="1:15" s="256" customFormat="1">
      <c r="A819" s="2208"/>
      <c r="B819" s="2211"/>
      <c r="C819" s="527"/>
      <c r="D819" s="263" t="s">
        <v>72</v>
      </c>
      <c r="E819" s="737"/>
      <c r="F819" s="737"/>
      <c r="G819" s="736"/>
      <c r="H819" s="736">
        <f t="shared" si="87"/>
        <v>0</v>
      </c>
      <c r="I819" s="737">
        <f t="shared" si="86"/>
        <v>0</v>
      </c>
      <c r="J819" s="737"/>
      <c r="K819" s="737"/>
      <c r="L819" s="737"/>
      <c r="M819" s="926"/>
      <c r="N819" s="926"/>
      <c r="O819" s="926"/>
    </row>
    <row r="820" spans="1:15" s="256" customFormat="1" ht="28.5">
      <c r="A820" s="2208"/>
      <c r="B820" s="2211"/>
      <c r="C820" s="533" t="s">
        <v>270</v>
      </c>
      <c r="D820" s="266" t="s">
        <v>37</v>
      </c>
      <c r="E820" s="737">
        <v>378581.6</v>
      </c>
      <c r="F820" s="737">
        <v>386000.9</v>
      </c>
      <c r="G820" s="737">
        <v>395054.1</v>
      </c>
      <c r="H820" s="737"/>
      <c r="I820" s="737"/>
      <c r="J820" s="737"/>
      <c r="K820" s="737">
        <v>398003.1</v>
      </c>
      <c r="L820" s="737">
        <v>401183.1</v>
      </c>
      <c r="M820" s="926">
        <f>+G820/12*2</f>
        <v>65842.349999999991</v>
      </c>
      <c r="N820" s="926">
        <f>+G820/12*5</f>
        <v>164605.87499999997</v>
      </c>
      <c r="O820" s="926">
        <f>+G820/12*8</f>
        <v>263369.39999999997</v>
      </c>
    </row>
    <row r="821" spans="1:15" s="258" customFormat="1" ht="28.5">
      <c r="A821" s="2208"/>
      <c r="B821" s="2211"/>
      <c r="C821" s="533" t="s">
        <v>271</v>
      </c>
      <c r="D821" s="267" t="s">
        <v>38</v>
      </c>
      <c r="E821" s="737">
        <v>17055.3</v>
      </c>
      <c r="F821" s="737">
        <v>17758</v>
      </c>
      <c r="G821" s="737">
        <v>16384.099999999999</v>
      </c>
      <c r="H821" s="737"/>
      <c r="I821" s="737"/>
      <c r="J821" s="737"/>
      <c r="K821" s="737">
        <v>16438.2</v>
      </c>
      <c r="L821" s="737">
        <v>16493.099999999999</v>
      </c>
      <c r="M821" s="926">
        <f>+G821/12*2</f>
        <v>2730.6833333333329</v>
      </c>
      <c r="N821" s="926">
        <f>+G821/12*5</f>
        <v>6826.7083333333321</v>
      </c>
      <c r="O821" s="926">
        <f>+G821/12*8</f>
        <v>10922.733333333332</v>
      </c>
    </row>
    <row r="822" spans="1:15" s="258" customFormat="1" ht="42.75">
      <c r="A822" s="2208"/>
      <c r="B822" s="2211"/>
      <c r="C822" s="533" t="s">
        <v>272</v>
      </c>
      <c r="D822" s="267" t="s">
        <v>39</v>
      </c>
      <c r="E822" s="737">
        <v>7157.3</v>
      </c>
      <c r="F822" s="737">
        <v>7329.1</v>
      </c>
      <c r="G822" s="737">
        <v>7654.1</v>
      </c>
      <c r="H822" s="737"/>
      <c r="I822" s="737"/>
      <c r="J822" s="737"/>
      <c r="K822" s="737">
        <v>7825</v>
      </c>
      <c r="L822" s="737">
        <v>7965.6</v>
      </c>
      <c r="M822" s="926">
        <f>+G822/12*2</f>
        <v>1275.6833333333334</v>
      </c>
      <c r="N822" s="926">
        <f>+G822/12*5</f>
        <v>3189.2083333333335</v>
      </c>
      <c r="O822" s="926">
        <f>+G822/12*8</f>
        <v>5102.7333333333336</v>
      </c>
    </row>
    <row r="823" spans="1:15" s="258" customFormat="1" ht="14.25">
      <c r="A823" s="2208"/>
      <c r="B823" s="2211"/>
      <c r="C823" s="534"/>
      <c r="D823" s="484"/>
      <c r="E823" s="739"/>
      <c r="F823" s="739"/>
      <c r="G823" s="739"/>
      <c r="H823" s="739">
        <f t="shared" si="87"/>
        <v>0</v>
      </c>
      <c r="I823" s="739">
        <f t="shared" si="86"/>
        <v>0</v>
      </c>
      <c r="J823" s="739"/>
      <c r="K823" s="739"/>
      <c r="L823" s="739"/>
      <c r="M823" s="733"/>
      <c r="N823" s="733"/>
      <c r="O823" s="733"/>
    </row>
    <row r="824" spans="1:15" s="258" customFormat="1" ht="14.25">
      <c r="A824" s="2208"/>
      <c r="B824" s="2211"/>
      <c r="C824" s="535">
        <v>4212</v>
      </c>
      <c r="D824" s="483" t="s">
        <v>40</v>
      </c>
      <c r="E824" s="899">
        <f>E826+E827+E828</f>
        <v>2967.34</v>
      </c>
      <c r="F824" s="899">
        <f>F826+F827+F828</f>
        <v>0</v>
      </c>
      <c r="G824" s="899">
        <f>G826+G827+G828</f>
        <v>0</v>
      </c>
      <c r="H824" s="899">
        <f t="shared" si="87"/>
        <v>0</v>
      </c>
      <c r="I824" s="899">
        <f t="shared" si="86"/>
        <v>-2967.34</v>
      </c>
      <c r="J824" s="899"/>
      <c r="K824" s="899">
        <f>K826+K827+K828</f>
        <v>0</v>
      </c>
      <c r="L824" s="899">
        <f>L826+L827+L828</f>
        <v>0</v>
      </c>
      <c r="M824" s="733"/>
      <c r="N824" s="733"/>
      <c r="O824" s="733"/>
    </row>
    <row r="825" spans="1:15" s="258" customFormat="1">
      <c r="A825" s="2208"/>
      <c r="B825" s="2211"/>
      <c r="C825" s="533"/>
      <c r="D825" s="263" t="s">
        <v>72</v>
      </c>
      <c r="E825" s="735"/>
      <c r="F825" s="735"/>
      <c r="G825" s="735"/>
      <c r="H825" s="735">
        <f t="shared" si="87"/>
        <v>0</v>
      </c>
      <c r="I825" s="735">
        <f t="shared" si="86"/>
        <v>0</v>
      </c>
      <c r="J825" s="735"/>
      <c r="K825" s="735"/>
      <c r="L825" s="735"/>
      <c r="M825" s="733"/>
      <c r="N825" s="733"/>
      <c r="O825" s="733"/>
    </row>
    <row r="826" spans="1:15" s="258" customFormat="1">
      <c r="A826" s="2208"/>
      <c r="B826" s="2211"/>
      <c r="C826" s="533"/>
      <c r="D826" s="263" t="s">
        <v>40</v>
      </c>
      <c r="E826" s="735">
        <v>1218.2</v>
      </c>
      <c r="F826" s="735"/>
      <c r="G826" s="735"/>
      <c r="H826" s="735">
        <f t="shared" si="87"/>
        <v>0</v>
      </c>
      <c r="I826" s="735">
        <f t="shared" si="86"/>
        <v>-1218.2</v>
      </c>
      <c r="J826" s="735"/>
      <c r="K826" s="735"/>
      <c r="L826" s="735"/>
      <c r="M826" s="733">
        <f>+G826/12*3</f>
        <v>0</v>
      </c>
      <c r="N826" s="733">
        <f>+G826/12*6</f>
        <v>0</v>
      </c>
      <c r="O826" s="733">
        <f>+G826/12*9</f>
        <v>0</v>
      </c>
    </row>
    <row r="827" spans="1:15" s="258" customFormat="1" ht="27">
      <c r="A827" s="2208"/>
      <c r="B827" s="2211"/>
      <c r="C827" s="533"/>
      <c r="D827" s="263" t="s">
        <v>279</v>
      </c>
      <c r="E827" s="735"/>
      <c r="F827" s="735"/>
      <c r="G827" s="735"/>
      <c r="H827" s="735">
        <f t="shared" si="87"/>
        <v>0</v>
      </c>
      <c r="I827" s="735">
        <f t="shared" si="86"/>
        <v>0</v>
      </c>
      <c r="J827" s="735"/>
      <c r="K827" s="735"/>
      <c r="L827" s="735"/>
      <c r="M827" s="733">
        <f>+G827/12*3</f>
        <v>0</v>
      </c>
      <c r="N827" s="733">
        <f>+G827/12*6</f>
        <v>0</v>
      </c>
      <c r="O827" s="733">
        <f>+G827/12*9</f>
        <v>0</v>
      </c>
    </row>
    <row r="828" spans="1:15" s="258" customFormat="1">
      <c r="A828" s="2208"/>
      <c r="B828" s="2211"/>
      <c r="C828" s="533"/>
      <c r="D828" s="263" t="s">
        <v>390</v>
      </c>
      <c r="E828" s="735">
        <v>1749.14</v>
      </c>
      <c r="F828" s="735"/>
      <c r="G828" s="735"/>
      <c r="H828" s="735">
        <f t="shared" si="87"/>
        <v>0</v>
      </c>
      <c r="I828" s="735">
        <f t="shared" si="86"/>
        <v>-1749.14</v>
      </c>
      <c r="J828" s="735"/>
      <c r="K828" s="735"/>
      <c r="L828" s="735"/>
      <c r="M828" s="733">
        <f>+G828/12*3</f>
        <v>0</v>
      </c>
      <c r="N828" s="733">
        <f>+G828/12*6</f>
        <v>0</v>
      </c>
      <c r="O828" s="733">
        <f>+G828/12*9</f>
        <v>0</v>
      </c>
    </row>
    <row r="829" spans="1:15" s="258" customFormat="1" ht="14.25">
      <c r="A829" s="2208"/>
      <c r="B829" s="2211"/>
      <c r="C829" s="535">
        <v>4213</v>
      </c>
      <c r="D829" s="483" t="s">
        <v>41</v>
      </c>
      <c r="E829" s="899">
        <f>E831+E832</f>
        <v>87.81</v>
      </c>
      <c r="F829" s="899">
        <f>F831+F832</f>
        <v>0</v>
      </c>
      <c r="G829" s="899">
        <f>G831+G832</f>
        <v>0</v>
      </c>
      <c r="H829" s="899">
        <f t="shared" si="87"/>
        <v>0</v>
      </c>
      <c r="I829" s="899">
        <f t="shared" si="86"/>
        <v>-87.81</v>
      </c>
      <c r="J829" s="899"/>
      <c r="K829" s="899">
        <f>K831+K832</f>
        <v>0</v>
      </c>
      <c r="L829" s="899">
        <f>L831+L832</f>
        <v>0</v>
      </c>
      <c r="M829" s="733"/>
      <c r="N829" s="733"/>
      <c r="O829" s="733"/>
    </row>
    <row r="830" spans="1:15" s="258" customFormat="1">
      <c r="A830" s="2208"/>
      <c r="B830" s="2211"/>
      <c r="C830" s="533"/>
      <c r="D830" s="263" t="s">
        <v>72</v>
      </c>
      <c r="E830" s="735"/>
      <c r="F830" s="735"/>
      <c r="G830" s="735"/>
      <c r="H830" s="735">
        <f t="shared" si="87"/>
        <v>0</v>
      </c>
      <c r="I830" s="735">
        <f t="shared" si="86"/>
        <v>0</v>
      </c>
      <c r="J830" s="735"/>
      <c r="K830" s="735"/>
      <c r="L830" s="735"/>
      <c r="M830" s="733"/>
      <c r="N830" s="733"/>
      <c r="O830" s="733"/>
    </row>
    <row r="831" spans="1:15" s="258" customFormat="1" ht="27">
      <c r="A831" s="2208"/>
      <c r="B831" s="2211"/>
      <c r="C831" s="533"/>
      <c r="D831" s="269" t="s">
        <v>42</v>
      </c>
      <c r="E831" s="735">
        <v>87.81</v>
      </c>
      <c r="F831" s="735"/>
      <c r="G831" s="735"/>
      <c r="H831" s="735"/>
      <c r="I831" s="735"/>
      <c r="J831" s="735"/>
      <c r="K831" s="735"/>
      <c r="L831" s="735"/>
      <c r="M831" s="733">
        <f>+G831/12*3</f>
        <v>0</v>
      </c>
      <c r="N831" s="733">
        <f>+G831/12*6</f>
        <v>0</v>
      </c>
      <c r="O831" s="733">
        <f>+G831/12*9</f>
        <v>0</v>
      </c>
    </row>
    <row r="832" spans="1:15" s="258" customFormat="1" ht="27">
      <c r="A832" s="2208"/>
      <c r="B832" s="2211"/>
      <c r="C832" s="533"/>
      <c r="D832" s="269" t="s">
        <v>273</v>
      </c>
      <c r="E832" s="735"/>
      <c r="F832" s="735"/>
      <c r="G832" s="735"/>
      <c r="H832" s="735"/>
      <c r="I832" s="735"/>
      <c r="J832" s="735"/>
      <c r="K832" s="735"/>
      <c r="L832" s="735"/>
      <c r="M832" s="733">
        <f>+G832/12*3</f>
        <v>0</v>
      </c>
      <c r="N832" s="733">
        <f>+G832/12*6</f>
        <v>0</v>
      </c>
      <c r="O832" s="733">
        <f>+G832/12*9</f>
        <v>0</v>
      </c>
    </row>
    <row r="833" spans="1:15" s="258" customFormat="1" ht="14.25">
      <c r="A833" s="2208"/>
      <c r="B833" s="2211"/>
      <c r="C833" s="533">
        <v>4214</v>
      </c>
      <c r="D833" s="268" t="s">
        <v>43</v>
      </c>
      <c r="E833" s="735">
        <v>58916.1</v>
      </c>
      <c r="F833" s="735">
        <v>40280.199999999997</v>
      </c>
      <c r="G833" s="735">
        <v>76821.2</v>
      </c>
      <c r="H833" s="735"/>
      <c r="I833" s="735"/>
      <c r="J833" s="735"/>
      <c r="K833" s="735">
        <v>76821.2</v>
      </c>
      <c r="L833" s="735">
        <v>76821.2</v>
      </c>
      <c r="M833" s="733">
        <f>+G833/12*3</f>
        <v>19205.3</v>
      </c>
      <c r="N833" s="733">
        <f>+G833/12*6</f>
        <v>38410.6</v>
      </c>
      <c r="O833" s="733">
        <f>+G833/12*9</f>
        <v>57615.899999999994</v>
      </c>
    </row>
    <row r="834" spans="1:15" s="256" customFormat="1" ht="23.25" customHeight="1">
      <c r="A834" s="2208"/>
      <c r="B834" s="2211"/>
      <c r="C834" s="533">
        <v>4215</v>
      </c>
      <c r="D834" s="268" t="s">
        <v>44</v>
      </c>
      <c r="E834" s="735"/>
      <c r="F834" s="735"/>
      <c r="G834" s="735"/>
      <c r="H834" s="735">
        <f t="shared" si="87"/>
        <v>0</v>
      </c>
      <c r="I834" s="735">
        <f t="shared" si="86"/>
        <v>0</v>
      </c>
      <c r="J834" s="735"/>
      <c r="K834" s="735"/>
      <c r="L834" s="735"/>
      <c r="M834" s="926"/>
      <c r="N834" s="738"/>
      <c r="O834" s="926"/>
    </row>
    <row r="835" spans="1:15" s="171" customFormat="1" ht="28.5">
      <c r="A835" s="2208"/>
      <c r="B835" s="2211"/>
      <c r="C835" s="533">
        <v>4216</v>
      </c>
      <c r="D835" s="268" t="s">
        <v>45</v>
      </c>
      <c r="E835" s="735"/>
      <c r="F835" s="735"/>
      <c r="G835" s="735"/>
      <c r="H835" s="735">
        <f t="shared" si="87"/>
        <v>0</v>
      </c>
      <c r="I835" s="735">
        <f t="shared" si="86"/>
        <v>0</v>
      </c>
      <c r="J835" s="735"/>
      <c r="K835" s="735"/>
      <c r="L835" s="735"/>
      <c r="M835" s="738"/>
      <c r="N835" s="738"/>
      <c r="O835" s="738"/>
    </row>
    <row r="836" spans="1:15" s="171" customFormat="1" ht="14.25">
      <c r="A836" s="2208"/>
      <c r="B836" s="2211"/>
      <c r="C836" s="533">
        <v>4217</v>
      </c>
      <c r="D836" s="268" t="s">
        <v>46</v>
      </c>
      <c r="E836" s="735"/>
      <c r="F836" s="735"/>
      <c r="G836" s="735"/>
      <c r="H836" s="735">
        <f t="shared" si="87"/>
        <v>0</v>
      </c>
      <c r="I836" s="735">
        <f t="shared" si="86"/>
        <v>0</v>
      </c>
      <c r="J836" s="735"/>
      <c r="K836" s="735"/>
      <c r="L836" s="735"/>
      <c r="M836" s="738"/>
      <c r="N836" s="738"/>
      <c r="O836" s="738"/>
    </row>
    <row r="837" spans="1:15" s="171" customFormat="1" ht="28.5">
      <c r="A837" s="2208"/>
      <c r="B837" s="2211"/>
      <c r="C837" s="535"/>
      <c r="D837" s="483" t="s">
        <v>414</v>
      </c>
      <c r="E837" s="899">
        <f>E839+E840</f>
        <v>0</v>
      </c>
      <c r="F837" s="899">
        <f>F839+F840</f>
        <v>0</v>
      </c>
      <c r="G837" s="899">
        <f>G839+G840</f>
        <v>0</v>
      </c>
      <c r="H837" s="899">
        <f t="shared" si="87"/>
        <v>0</v>
      </c>
      <c r="I837" s="899">
        <f t="shared" si="86"/>
        <v>0</v>
      </c>
      <c r="J837" s="899"/>
      <c r="K837" s="899">
        <f>K839+K840</f>
        <v>0</v>
      </c>
      <c r="L837" s="899">
        <f>L839+L840</f>
        <v>0</v>
      </c>
      <c r="M837" s="738"/>
      <c r="N837" s="738"/>
      <c r="O837" s="738"/>
    </row>
    <row r="838" spans="1:15" s="171" customFormat="1">
      <c r="A838" s="2208"/>
      <c r="B838" s="2211"/>
      <c r="C838" s="533"/>
      <c r="D838" s="263" t="s">
        <v>72</v>
      </c>
      <c r="E838" s="736"/>
      <c r="F838" s="736"/>
      <c r="G838" s="736"/>
      <c r="H838" s="736">
        <f t="shared" si="87"/>
        <v>0</v>
      </c>
      <c r="I838" s="736">
        <f t="shared" si="86"/>
        <v>0</v>
      </c>
      <c r="J838" s="736"/>
      <c r="K838" s="736"/>
      <c r="L838" s="736"/>
      <c r="M838" s="738"/>
      <c r="N838" s="738"/>
      <c r="O838" s="738"/>
    </row>
    <row r="839" spans="1:15" s="171" customFormat="1">
      <c r="A839" s="2208"/>
      <c r="B839" s="2211"/>
      <c r="C839" s="533">
        <v>4221</v>
      </c>
      <c r="D839" s="263" t="s">
        <v>47</v>
      </c>
      <c r="E839" s="736"/>
      <c r="F839" s="736"/>
      <c r="G839" s="736"/>
      <c r="H839" s="736">
        <f t="shared" si="87"/>
        <v>0</v>
      </c>
      <c r="I839" s="736">
        <f t="shared" si="86"/>
        <v>0</v>
      </c>
      <c r="J839" s="736"/>
      <c r="K839" s="736"/>
      <c r="L839" s="736"/>
      <c r="M839" s="738"/>
      <c r="N839" s="738"/>
      <c r="O839" s="738"/>
    </row>
    <row r="840" spans="1:15" s="171" customFormat="1" ht="27">
      <c r="A840" s="2208"/>
      <c r="B840" s="2211"/>
      <c r="C840" s="533">
        <v>4222</v>
      </c>
      <c r="D840" s="263" t="s">
        <v>48</v>
      </c>
      <c r="E840" s="736"/>
      <c r="F840" s="736"/>
      <c r="G840" s="736"/>
      <c r="H840" s="736">
        <f t="shared" si="87"/>
        <v>0</v>
      </c>
      <c r="I840" s="736">
        <f t="shared" si="86"/>
        <v>0</v>
      </c>
      <c r="J840" s="736"/>
      <c r="K840" s="736"/>
      <c r="L840" s="736"/>
      <c r="M840" s="738"/>
      <c r="N840" s="733"/>
      <c r="O840" s="738"/>
    </row>
    <row r="841" spans="1:15" s="258" customFormat="1" ht="14.25">
      <c r="A841" s="2208"/>
      <c r="B841" s="2211"/>
      <c r="C841" s="533">
        <v>4231</v>
      </c>
      <c r="D841" s="264" t="s">
        <v>49</v>
      </c>
      <c r="E841" s="736">
        <v>2574.8200000000002</v>
      </c>
      <c r="F841" s="736">
        <v>2358</v>
      </c>
      <c r="G841" s="736">
        <v>2608</v>
      </c>
      <c r="H841" s="736"/>
      <c r="I841" s="736"/>
      <c r="J841" s="736"/>
      <c r="K841" s="736">
        <v>2608</v>
      </c>
      <c r="L841" s="736">
        <v>2608</v>
      </c>
      <c r="M841" s="733">
        <f>+G841/12*3</f>
        <v>652</v>
      </c>
      <c r="N841" s="733">
        <f>+G841/12*6</f>
        <v>1304</v>
      </c>
      <c r="O841" s="733">
        <f>+G841/12*9</f>
        <v>1956</v>
      </c>
    </row>
    <row r="842" spans="1:15" s="258" customFormat="1" ht="16.5">
      <c r="A842" s="2208"/>
      <c r="B842" s="2211"/>
      <c r="C842" s="533">
        <v>4232</v>
      </c>
      <c r="D842" s="264" t="s">
        <v>50</v>
      </c>
      <c r="E842" s="736"/>
      <c r="F842" s="736"/>
      <c r="G842" s="736"/>
      <c r="H842" s="736"/>
      <c r="I842" s="736"/>
      <c r="J842" s="900"/>
      <c r="K842" s="736"/>
      <c r="L842" s="736"/>
      <c r="M842" s="733"/>
      <c r="N842" s="733"/>
      <c r="O842" s="733"/>
    </row>
    <row r="843" spans="1:15" s="258" customFormat="1" ht="28.5">
      <c r="A843" s="2208"/>
      <c r="B843" s="2211"/>
      <c r="C843" s="533">
        <v>4233</v>
      </c>
      <c r="D843" s="264" t="s">
        <v>380</v>
      </c>
      <c r="E843" s="736"/>
      <c r="F843" s="736"/>
      <c r="G843" s="736"/>
      <c r="H843" s="736"/>
      <c r="I843" s="736"/>
      <c r="J843" s="900"/>
      <c r="K843" s="736"/>
      <c r="L843" s="736"/>
      <c r="M843" s="733"/>
      <c r="N843" s="733"/>
      <c r="O843" s="733"/>
    </row>
    <row r="844" spans="1:15" s="258" customFormat="1" ht="14.25">
      <c r="A844" s="2208"/>
      <c r="B844" s="2211"/>
      <c r="C844" s="533">
        <v>4234</v>
      </c>
      <c r="D844" s="264" t="s">
        <v>51</v>
      </c>
      <c r="E844" s="735"/>
      <c r="F844" s="735"/>
      <c r="G844" s="735"/>
      <c r="H844" s="735"/>
      <c r="I844" s="735"/>
      <c r="J844" s="735"/>
      <c r="K844" s="735"/>
      <c r="L844" s="735"/>
      <c r="M844" s="733"/>
      <c r="N844" s="926"/>
      <c r="O844" s="733"/>
    </row>
    <row r="845" spans="1:15" s="256" customFormat="1" ht="14.25">
      <c r="A845" s="2208"/>
      <c r="B845" s="2211"/>
      <c r="C845" s="533">
        <v>4235</v>
      </c>
      <c r="D845" s="264" t="s">
        <v>52</v>
      </c>
      <c r="E845" s="735">
        <v>120</v>
      </c>
      <c r="F845" s="735">
        <v>50</v>
      </c>
      <c r="G845" s="735">
        <v>750</v>
      </c>
      <c r="H845" s="735"/>
      <c r="I845" s="735"/>
      <c r="J845" s="735"/>
      <c r="K845" s="735">
        <v>750</v>
      </c>
      <c r="L845" s="735">
        <v>750</v>
      </c>
      <c r="M845" s="733">
        <f>+G845/12*3</f>
        <v>187.5</v>
      </c>
      <c r="N845" s="733">
        <f>+G845/12*6</f>
        <v>375</v>
      </c>
      <c r="O845" s="733">
        <f>+G845/12*9</f>
        <v>562.5</v>
      </c>
    </row>
    <row r="846" spans="1:15" s="258" customFormat="1" ht="28.5">
      <c r="A846" s="2208"/>
      <c r="B846" s="2211"/>
      <c r="C846" s="533">
        <v>4236</v>
      </c>
      <c r="D846" s="264" t="s">
        <v>53</v>
      </c>
      <c r="E846" s="735"/>
      <c r="F846" s="735"/>
      <c r="G846" s="735"/>
      <c r="H846" s="735"/>
      <c r="I846" s="735"/>
      <c r="J846" s="735"/>
      <c r="K846" s="735"/>
      <c r="L846" s="735"/>
      <c r="M846" s="733"/>
      <c r="N846" s="926"/>
      <c r="O846" s="733"/>
    </row>
    <row r="847" spans="1:15" s="256" customFormat="1" ht="14.25">
      <c r="A847" s="2208"/>
      <c r="B847" s="2211"/>
      <c r="C847" s="533">
        <v>4237</v>
      </c>
      <c r="D847" s="264" t="s">
        <v>54</v>
      </c>
      <c r="E847" s="735"/>
      <c r="F847" s="735"/>
      <c r="G847" s="735"/>
      <c r="H847" s="735"/>
      <c r="I847" s="735"/>
      <c r="J847" s="735"/>
      <c r="K847" s="735"/>
      <c r="L847" s="735"/>
      <c r="M847" s="926"/>
      <c r="N847" s="926"/>
      <c r="O847" s="926"/>
    </row>
    <row r="848" spans="1:15" s="256" customFormat="1" ht="28.5">
      <c r="A848" s="2208"/>
      <c r="B848" s="2211"/>
      <c r="C848" s="533">
        <v>4239</v>
      </c>
      <c r="D848" s="262" t="s">
        <v>55</v>
      </c>
      <c r="E848" s="737"/>
      <c r="F848" s="737"/>
      <c r="G848" s="737"/>
      <c r="H848" s="737"/>
      <c r="I848" s="737"/>
      <c r="J848" s="737"/>
      <c r="K848" s="737"/>
      <c r="L848" s="737"/>
      <c r="M848" s="926"/>
      <c r="N848" s="926"/>
      <c r="O848" s="926"/>
    </row>
    <row r="849" spans="1:15" s="256" customFormat="1" ht="14.25">
      <c r="A849" s="2208"/>
      <c r="B849" s="2211"/>
      <c r="C849" s="533">
        <v>4241</v>
      </c>
      <c r="D849" s="264" t="s">
        <v>56</v>
      </c>
      <c r="E849" s="735"/>
      <c r="F849" s="735"/>
      <c r="G849" s="735"/>
      <c r="H849" s="735"/>
      <c r="I849" s="735"/>
      <c r="J849" s="735"/>
      <c r="K849" s="735"/>
      <c r="L849" s="735"/>
      <c r="M849" s="733">
        <f>+G849/12*3</f>
        <v>0</v>
      </c>
      <c r="N849" s="733">
        <f>+G849/12*6</f>
        <v>0</v>
      </c>
      <c r="O849" s="733">
        <f>+G849/12*9</f>
        <v>0</v>
      </c>
    </row>
    <row r="850" spans="1:15" s="256" customFormat="1" ht="28.5">
      <c r="A850" s="2208"/>
      <c r="B850" s="2211"/>
      <c r="C850" s="533">
        <v>4251</v>
      </c>
      <c r="D850" s="262" t="s">
        <v>57</v>
      </c>
      <c r="E850" s="737"/>
      <c r="F850" s="737"/>
      <c r="G850" s="737"/>
      <c r="H850" s="737">
        <f t="shared" si="87"/>
        <v>0</v>
      </c>
      <c r="I850" s="737">
        <f t="shared" ref="I850:I879" si="88">G850-E850</f>
        <v>0</v>
      </c>
      <c r="J850" s="737"/>
      <c r="K850" s="737"/>
      <c r="L850" s="737"/>
      <c r="M850" s="926"/>
      <c r="N850" s="926"/>
      <c r="O850" s="926"/>
    </row>
    <row r="851" spans="1:15" s="256" customFormat="1" ht="28.5">
      <c r="A851" s="2208"/>
      <c r="B851" s="2211"/>
      <c r="C851" s="535">
        <v>4252</v>
      </c>
      <c r="D851" s="483" t="s">
        <v>58</v>
      </c>
      <c r="E851" s="899">
        <f>E853+E854</f>
        <v>0</v>
      </c>
      <c r="F851" s="899">
        <f>F853+F854</f>
        <v>0</v>
      </c>
      <c r="G851" s="899">
        <f>G853+G854</f>
        <v>0</v>
      </c>
      <c r="H851" s="899">
        <f t="shared" si="87"/>
        <v>0</v>
      </c>
      <c r="I851" s="899">
        <f t="shared" si="88"/>
        <v>0</v>
      </c>
      <c r="J851" s="899"/>
      <c r="K851" s="899">
        <f>K853+K854</f>
        <v>0</v>
      </c>
      <c r="L851" s="899">
        <f>L853+L854</f>
        <v>0</v>
      </c>
      <c r="M851" s="926"/>
      <c r="N851" s="926"/>
      <c r="O851" s="926"/>
    </row>
    <row r="852" spans="1:15" s="256" customFormat="1">
      <c r="A852" s="2208"/>
      <c r="B852" s="2211"/>
      <c r="C852" s="533"/>
      <c r="D852" s="263" t="s">
        <v>72</v>
      </c>
      <c r="E852" s="737"/>
      <c r="F852" s="737"/>
      <c r="G852" s="737"/>
      <c r="H852" s="737">
        <f t="shared" si="87"/>
        <v>0</v>
      </c>
      <c r="I852" s="737">
        <f t="shared" si="88"/>
        <v>0</v>
      </c>
      <c r="J852" s="737"/>
      <c r="K852" s="737"/>
      <c r="L852" s="737"/>
      <c r="M852" s="926"/>
      <c r="N852" s="733"/>
      <c r="O852" s="926"/>
    </row>
    <row r="853" spans="1:15" s="258" customFormat="1" ht="27">
      <c r="A853" s="2208"/>
      <c r="B853" s="2211"/>
      <c r="C853" s="533"/>
      <c r="D853" s="270" t="s">
        <v>59</v>
      </c>
      <c r="E853" s="737"/>
      <c r="F853" s="737"/>
      <c r="G853" s="737"/>
      <c r="H853" s="737">
        <f t="shared" si="87"/>
        <v>0</v>
      </c>
      <c r="I853" s="737">
        <f t="shared" si="88"/>
        <v>0</v>
      </c>
      <c r="J853" s="737"/>
      <c r="K853" s="737"/>
      <c r="L853" s="737"/>
      <c r="M853" s="733"/>
      <c r="N853" s="733"/>
      <c r="O853" s="733"/>
    </row>
    <row r="854" spans="1:15" s="258" customFormat="1" ht="27">
      <c r="A854" s="2208"/>
      <c r="B854" s="2211"/>
      <c r="C854" s="533"/>
      <c r="D854" s="270" t="s">
        <v>60</v>
      </c>
      <c r="E854" s="737"/>
      <c r="F854" s="737"/>
      <c r="G854" s="737"/>
      <c r="H854" s="737">
        <f t="shared" si="87"/>
        <v>0</v>
      </c>
      <c r="I854" s="737">
        <f t="shared" si="88"/>
        <v>0</v>
      </c>
      <c r="J854" s="737"/>
      <c r="K854" s="737"/>
      <c r="L854" s="737"/>
      <c r="M854" s="733"/>
      <c r="N854" s="733"/>
      <c r="O854" s="733"/>
    </row>
    <row r="855" spans="1:15" s="258" customFormat="1" ht="14.25">
      <c r="A855" s="2208"/>
      <c r="B855" s="2211"/>
      <c r="C855" s="535">
        <v>4261</v>
      </c>
      <c r="D855" s="483" t="s">
        <v>61</v>
      </c>
      <c r="E855" s="899">
        <f>E857+E858</f>
        <v>0</v>
      </c>
      <c r="F855" s="899">
        <f>F857+F858</f>
        <v>0</v>
      </c>
      <c r="G855" s="899">
        <f>G857+G858</f>
        <v>0</v>
      </c>
      <c r="H855" s="899">
        <f t="shared" si="87"/>
        <v>0</v>
      </c>
      <c r="I855" s="899">
        <f t="shared" si="88"/>
        <v>0</v>
      </c>
      <c r="J855" s="899"/>
      <c r="K855" s="899">
        <f>K857+K858</f>
        <v>0</v>
      </c>
      <c r="L855" s="899">
        <f>L857+L858</f>
        <v>0</v>
      </c>
      <c r="M855" s="733"/>
      <c r="N855" s="733"/>
      <c r="O855" s="733"/>
    </row>
    <row r="856" spans="1:15" s="258" customFormat="1">
      <c r="A856" s="2208"/>
      <c r="B856" s="2211"/>
      <c r="C856" s="533"/>
      <c r="D856" s="263" t="s">
        <v>72</v>
      </c>
      <c r="E856" s="735"/>
      <c r="F856" s="735"/>
      <c r="G856" s="735"/>
      <c r="H856" s="735">
        <f t="shared" si="87"/>
        <v>0</v>
      </c>
      <c r="I856" s="735">
        <f t="shared" si="88"/>
        <v>0</v>
      </c>
      <c r="J856" s="735"/>
      <c r="K856" s="735"/>
      <c r="L856" s="735"/>
      <c r="M856" s="733"/>
      <c r="N856" s="733"/>
      <c r="O856" s="733"/>
    </row>
    <row r="857" spans="1:15" s="258" customFormat="1">
      <c r="A857" s="2208"/>
      <c r="B857" s="2211"/>
      <c r="C857" s="533"/>
      <c r="D857" s="263" t="s">
        <v>62</v>
      </c>
      <c r="E857" s="735"/>
      <c r="F857" s="735"/>
      <c r="G857" s="735"/>
      <c r="H857" s="735">
        <f t="shared" si="87"/>
        <v>0</v>
      </c>
      <c r="I857" s="735">
        <f t="shared" si="88"/>
        <v>0</v>
      </c>
      <c r="J857" s="735"/>
      <c r="K857" s="735"/>
      <c r="L857" s="735"/>
      <c r="M857" s="733"/>
      <c r="N857" s="733"/>
      <c r="O857" s="733"/>
    </row>
    <row r="858" spans="1:15" s="258" customFormat="1">
      <c r="A858" s="2208"/>
      <c r="B858" s="2211"/>
      <c r="C858" s="533"/>
      <c r="D858" s="263" t="s">
        <v>63</v>
      </c>
      <c r="E858" s="735"/>
      <c r="F858" s="735"/>
      <c r="G858" s="735"/>
      <c r="H858" s="735">
        <f t="shared" si="87"/>
        <v>0</v>
      </c>
      <c r="I858" s="735">
        <f t="shared" si="88"/>
        <v>0</v>
      </c>
      <c r="J858" s="735"/>
      <c r="K858" s="735"/>
      <c r="L858" s="735"/>
      <c r="M858" s="733"/>
      <c r="N858" s="733"/>
      <c r="O858" s="733"/>
    </row>
    <row r="859" spans="1:15" s="258" customFormat="1" ht="14.25">
      <c r="A859" s="2208"/>
      <c r="B859" s="2211"/>
      <c r="C859" s="533">
        <v>4262</v>
      </c>
      <c r="D859" s="264" t="s">
        <v>338</v>
      </c>
      <c r="E859" s="735"/>
      <c r="F859" s="735"/>
      <c r="G859" s="735"/>
      <c r="H859" s="735">
        <f t="shared" si="87"/>
        <v>0</v>
      </c>
      <c r="I859" s="735">
        <f t="shared" si="88"/>
        <v>0</v>
      </c>
      <c r="J859" s="735"/>
      <c r="K859" s="735"/>
      <c r="L859" s="735"/>
      <c r="M859" s="733"/>
      <c r="N859" s="733"/>
      <c r="O859" s="733"/>
    </row>
    <row r="860" spans="1:15" s="258" customFormat="1" ht="14.25">
      <c r="A860" s="2208"/>
      <c r="B860" s="2211"/>
      <c r="C860" s="533">
        <v>4264</v>
      </c>
      <c r="D860" s="264" t="s">
        <v>337</v>
      </c>
      <c r="E860" s="735"/>
      <c r="F860" s="735"/>
      <c r="G860" s="735"/>
      <c r="H860" s="735">
        <f t="shared" si="87"/>
        <v>0</v>
      </c>
      <c r="I860" s="735">
        <f t="shared" si="88"/>
        <v>0</v>
      </c>
      <c r="J860" s="735"/>
      <c r="K860" s="735"/>
      <c r="L860" s="735"/>
      <c r="M860" s="733"/>
      <c r="N860" s="733"/>
      <c r="O860" s="733"/>
    </row>
    <row r="861" spans="1:15" s="258" customFormat="1" ht="22.5" customHeight="1">
      <c r="A861" s="2208"/>
      <c r="B861" s="2211"/>
      <c r="C861" s="536">
        <v>4266</v>
      </c>
      <c r="D861" s="511" t="s">
        <v>421</v>
      </c>
      <c r="E861" s="735"/>
      <c r="F861" s="735"/>
      <c r="G861" s="735"/>
      <c r="H861" s="735">
        <f t="shared" si="87"/>
        <v>0</v>
      </c>
      <c r="I861" s="735">
        <f t="shared" si="88"/>
        <v>0</v>
      </c>
      <c r="J861" s="735"/>
      <c r="K861" s="735"/>
      <c r="L861" s="735"/>
      <c r="M861" s="733"/>
      <c r="N861" s="733"/>
      <c r="O861" s="733"/>
    </row>
    <row r="862" spans="1:15" s="258" customFormat="1" ht="28.5">
      <c r="A862" s="2208"/>
      <c r="B862" s="2211"/>
      <c r="C862" s="533">
        <v>4267</v>
      </c>
      <c r="D862" s="264" t="s">
        <v>339</v>
      </c>
      <c r="E862" s="735"/>
      <c r="F862" s="735"/>
      <c r="G862" s="735"/>
      <c r="H862" s="735">
        <f t="shared" si="87"/>
        <v>0</v>
      </c>
      <c r="I862" s="735">
        <f t="shared" si="88"/>
        <v>0</v>
      </c>
      <c r="J862" s="735"/>
      <c r="K862" s="735"/>
      <c r="L862" s="735"/>
      <c r="M862" s="733"/>
      <c r="N862" s="733"/>
      <c r="O862" s="733"/>
    </row>
    <row r="863" spans="1:15" s="258" customFormat="1" ht="14.25">
      <c r="A863" s="2208"/>
      <c r="B863" s="2211"/>
      <c r="C863" s="533">
        <v>4269</v>
      </c>
      <c r="D863" s="264" t="s">
        <v>64</v>
      </c>
      <c r="E863" s="735"/>
      <c r="F863" s="735"/>
      <c r="G863" s="735"/>
      <c r="H863" s="735">
        <f t="shared" si="87"/>
        <v>0</v>
      </c>
      <c r="I863" s="735">
        <f t="shared" si="88"/>
        <v>0</v>
      </c>
      <c r="J863" s="735"/>
      <c r="K863" s="735"/>
      <c r="L863" s="735"/>
      <c r="M863" s="733"/>
      <c r="N863" s="935"/>
      <c r="O863" s="733"/>
    </row>
    <row r="864" spans="1:15" s="258" customFormat="1" ht="42.75">
      <c r="A864" s="2208"/>
      <c r="B864" s="2211"/>
      <c r="C864" s="533">
        <v>4511</v>
      </c>
      <c r="D864" s="262" t="s">
        <v>65</v>
      </c>
      <c r="E864" s="735"/>
      <c r="F864" s="735"/>
      <c r="G864" s="735"/>
      <c r="H864" s="735">
        <f t="shared" si="87"/>
        <v>0</v>
      </c>
      <c r="I864" s="735">
        <f t="shared" si="88"/>
        <v>0</v>
      </c>
      <c r="J864" s="735"/>
      <c r="K864" s="735"/>
      <c r="L864" s="735"/>
      <c r="M864" s="733"/>
      <c r="N864" s="935"/>
      <c r="O864" s="733"/>
    </row>
    <row r="865" spans="1:15" s="260" customFormat="1" ht="42.75">
      <c r="A865" s="2208"/>
      <c r="B865" s="2211"/>
      <c r="C865" s="533">
        <v>4621</v>
      </c>
      <c r="D865" s="262" t="s">
        <v>66</v>
      </c>
      <c r="E865" s="735"/>
      <c r="F865" s="735"/>
      <c r="G865" s="735"/>
      <c r="H865" s="735">
        <f t="shared" si="87"/>
        <v>0</v>
      </c>
      <c r="I865" s="735">
        <f t="shared" si="88"/>
        <v>0</v>
      </c>
      <c r="J865" s="901"/>
      <c r="K865" s="735"/>
      <c r="L865" s="735"/>
      <c r="M865" s="733"/>
      <c r="N865" s="935"/>
      <c r="O865" s="935"/>
    </row>
    <row r="866" spans="1:15" s="260" customFormat="1" ht="42.75">
      <c r="A866" s="2208"/>
      <c r="B866" s="2211"/>
      <c r="C866" s="533">
        <v>4631</v>
      </c>
      <c r="D866" s="262" t="s">
        <v>379</v>
      </c>
      <c r="E866" s="735"/>
      <c r="F866" s="735"/>
      <c r="G866" s="735"/>
      <c r="H866" s="735">
        <f t="shared" si="87"/>
        <v>0</v>
      </c>
      <c r="I866" s="735">
        <f t="shared" si="88"/>
        <v>0</v>
      </c>
      <c r="J866" s="901"/>
      <c r="K866" s="735"/>
      <c r="L866" s="735"/>
      <c r="M866" s="935"/>
      <c r="N866" s="935"/>
      <c r="O866" s="935"/>
    </row>
    <row r="867" spans="1:15" s="260" customFormat="1" ht="21.75" customHeight="1">
      <c r="A867" s="2208"/>
      <c r="B867" s="2211"/>
      <c r="C867" s="533">
        <v>4632</v>
      </c>
      <c r="D867" s="262" t="s">
        <v>277</v>
      </c>
      <c r="E867" s="735"/>
      <c r="F867" s="735"/>
      <c r="G867" s="735"/>
      <c r="H867" s="735">
        <f t="shared" si="87"/>
        <v>0</v>
      </c>
      <c r="I867" s="735">
        <f t="shared" si="88"/>
        <v>0</v>
      </c>
      <c r="J867" s="735"/>
      <c r="K867" s="735"/>
      <c r="L867" s="735"/>
      <c r="M867" s="935"/>
      <c r="N867" s="935"/>
      <c r="O867" s="935"/>
    </row>
    <row r="868" spans="1:15" s="260" customFormat="1" ht="48.75" customHeight="1">
      <c r="A868" s="2208"/>
      <c r="B868" s="2211"/>
      <c r="C868" s="536">
        <v>4638</v>
      </c>
      <c r="D868" s="511" t="s">
        <v>422</v>
      </c>
      <c r="E868" s="735"/>
      <c r="F868" s="735"/>
      <c r="G868" s="735"/>
      <c r="H868" s="735">
        <f t="shared" si="87"/>
        <v>0</v>
      </c>
      <c r="I868" s="735">
        <f t="shared" si="88"/>
        <v>0</v>
      </c>
      <c r="J868" s="735"/>
      <c r="K868" s="735"/>
      <c r="L868" s="735"/>
      <c r="M868" s="935"/>
      <c r="N868" s="935"/>
      <c r="O868" s="935"/>
    </row>
    <row r="869" spans="1:15" s="260" customFormat="1" ht="14.25">
      <c r="A869" s="2208"/>
      <c r="B869" s="2211"/>
      <c r="C869" s="533" t="s">
        <v>385</v>
      </c>
      <c r="D869" s="262" t="s">
        <v>386</v>
      </c>
      <c r="E869" s="735"/>
      <c r="F869" s="735"/>
      <c r="G869" s="735"/>
      <c r="H869" s="735">
        <f t="shared" si="87"/>
        <v>0</v>
      </c>
      <c r="I869" s="735">
        <f t="shared" si="88"/>
        <v>0</v>
      </c>
      <c r="J869" s="735"/>
      <c r="K869" s="735"/>
      <c r="L869" s="735"/>
      <c r="M869" s="935"/>
      <c r="N869" s="935"/>
      <c r="O869" s="935"/>
    </row>
    <row r="870" spans="1:15" s="260" customFormat="1" ht="14.25">
      <c r="A870" s="2208"/>
      <c r="B870" s="2211"/>
      <c r="C870" s="533">
        <v>4729</v>
      </c>
      <c r="D870" s="264" t="s">
        <v>67</v>
      </c>
      <c r="E870" s="735">
        <v>1200</v>
      </c>
      <c r="F870" s="735">
        <v>1200</v>
      </c>
      <c r="G870" s="735">
        <v>1200</v>
      </c>
      <c r="H870" s="735"/>
      <c r="I870" s="735"/>
      <c r="J870" s="735"/>
      <c r="K870" s="735">
        <v>1200</v>
      </c>
      <c r="L870" s="735">
        <v>1200</v>
      </c>
      <c r="M870" s="935"/>
      <c r="N870" s="935"/>
      <c r="O870" s="935"/>
    </row>
    <row r="871" spans="1:15" s="260" customFormat="1" ht="14.25">
      <c r="A871" s="2208"/>
      <c r="B871" s="2211"/>
      <c r="C871" s="533">
        <v>4822</v>
      </c>
      <c r="D871" s="264" t="s">
        <v>68</v>
      </c>
      <c r="E871" s="902"/>
      <c r="F871" s="902"/>
      <c r="G871" s="735"/>
      <c r="H871" s="735">
        <f t="shared" si="87"/>
        <v>0</v>
      </c>
      <c r="I871" s="735">
        <f t="shared" si="88"/>
        <v>0</v>
      </c>
      <c r="J871" s="902"/>
      <c r="K871" s="902"/>
      <c r="L871" s="902"/>
      <c r="M871" s="935"/>
      <c r="N871" s="935"/>
      <c r="O871" s="935"/>
    </row>
    <row r="872" spans="1:15" s="260" customFormat="1" ht="14.25">
      <c r="A872" s="2208"/>
      <c r="B872" s="2211"/>
      <c r="C872" s="535">
        <v>4823</v>
      </c>
      <c r="D872" s="483" t="s">
        <v>69</v>
      </c>
      <c r="E872" s="899">
        <f>E874+E875+E876</f>
        <v>258</v>
      </c>
      <c r="F872" s="899">
        <f>F874+F875+F876</f>
        <v>636.70000000000005</v>
      </c>
      <c r="G872" s="899">
        <f>G874+G875+G876</f>
        <v>522.25199999999995</v>
      </c>
      <c r="H872" s="899">
        <f t="shared" si="87"/>
        <v>-114.44800000000009</v>
      </c>
      <c r="I872" s="899">
        <f t="shared" si="88"/>
        <v>264.25199999999995</v>
      </c>
      <c r="J872" s="899"/>
      <c r="K872" s="899">
        <f>K874+K875+K876</f>
        <v>522.25199999999995</v>
      </c>
      <c r="L872" s="899">
        <f>L874+L875+L876</f>
        <v>522.25199999999995</v>
      </c>
      <c r="M872" s="935"/>
      <c r="N872" s="935"/>
      <c r="O872" s="935"/>
    </row>
    <row r="873" spans="1:15" s="260" customFormat="1" ht="14.25">
      <c r="A873" s="2208"/>
      <c r="B873" s="2211"/>
      <c r="C873" s="533"/>
      <c r="D873" s="263" t="s">
        <v>72</v>
      </c>
      <c r="E873" s="902"/>
      <c r="F873" s="902"/>
      <c r="G873" s="735"/>
      <c r="H873" s="735">
        <f t="shared" si="87"/>
        <v>0</v>
      </c>
      <c r="I873" s="735">
        <f t="shared" si="88"/>
        <v>0</v>
      </c>
      <c r="J873" s="902"/>
      <c r="K873" s="902"/>
      <c r="L873" s="902"/>
      <c r="M873" s="935"/>
      <c r="N873" s="733"/>
      <c r="O873" s="935"/>
    </row>
    <row r="874" spans="1:15" s="258" customFormat="1" ht="27">
      <c r="A874" s="2208"/>
      <c r="B874" s="2211"/>
      <c r="C874" s="533"/>
      <c r="D874" s="263" t="s">
        <v>276</v>
      </c>
      <c r="E874" s="735"/>
      <c r="F874" s="735"/>
      <c r="G874" s="735"/>
      <c r="H874" s="735"/>
      <c r="I874" s="735"/>
      <c r="J874" s="735"/>
      <c r="K874" s="735"/>
      <c r="L874" s="735"/>
      <c r="M874" s="733">
        <f>+G874/12*3</f>
        <v>0</v>
      </c>
      <c r="N874" s="733">
        <f>+G874/12*6</f>
        <v>0</v>
      </c>
      <c r="O874" s="733">
        <f>+G874/12*9</f>
        <v>0</v>
      </c>
    </row>
    <row r="875" spans="1:15" ht="27.95" customHeight="1">
      <c r="A875" s="2208"/>
      <c r="B875" s="2211"/>
      <c r="C875" s="533"/>
      <c r="D875" s="263" t="s">
        <v>274</v>
      </c>
      <c r="E875" s="735">
        <v>234</v>
      </c>
      <c r="F875" s="735">
        <v>479.4</v>
      </c>
      <c r="G875" s="735">
        <v>479.35199999999998</v>
      </c>
      <c r="H875" s="735"/>
      <c r="I875" s="735"/>
      <c r="J875" s="735"/>
      <c r="K875" s="735">
        <v>479.35199999999998</v>
      </c>
      <c r="L875" s="735">
        <v>479.35199999999998</v>
      </c>
      <c r="M875" s="733">
        <f>+G875/12*3</f>
        <v>119.83799999999999</v>
      </c>
      <c r="N875" s="733">
        <f>+G875/12*6</f>
        <v>239.67599999999999</v>
      </c>
      <c r="O875" s="733">
        <f>+G875/12*9</f>
        <v>359.51400000000001</v>
      </c>
    </row>
    <row r="876" spans="1:15">
      <c r="A876" s="2208"/>
      <c r="B876" s="2211"/>
      <c r="C876" s="533"/>
      <c r="D876" s="263" t="s">
        <v>275</v>
      </c>
      <c r="E876" s="735">
        <v>24</v>
      </c>
      <c r="F876" s="735">
        <v>157.30000000000001</v>
      </c>
      <c r="G876" s="735">
        <v>42.9</v>
      </c>
      <c r="H876" s="735"/>
      <c r="I876" s="735"/>
      <c r="J876" s="735"/>
      <c r="K876" s="735">
        <v>42.9</v>
      </c>
      <c r="L876" s="735">
        <v>42.9</v>
      </c>
      <c r="N876" s="936"/>
    </row>
    <row r="877" spans="1:15" ht="31.5" customHeight="1">
      <c r="A877" s="2208"/>
      <c r="B877" s="2211"/>
      <c r="C877" s="536" t="s">
        <v>420</v>
      </c>
      <c r="D877" s="511" t="s">
        <v>443</v>
      </c>
      <c r="E877" s="902"/>
      <c r="F877" s="902"/>
      <c r="G877" s="735"/>
      <c r="H877" s="735">
        <f t="shared" si="87"/>
        <v>0</v>
      </c>
      <c r="I877" s="735">
        <f t="shared" si="88"/>
        <v>0</v>
      </c>
      <c r="J877" s="902"/>
      <c r="K877" s="902"/>
      <c r="L877" s="902"/>
      <c r="N877" s="936"/>
    </row>
    <row r="878" spans="1:15" s="273" customFormat="1" ht="14.25">
      <c r="A878" s="2208"/>
      <c r="B878" s="2211"/>
      <c r="C878" s="533">
        <v>4861</v>
      </c>
      <c r="D878" s="264" t="s">
        <v>70</v>
      </c>
      <c r="E878" s="902"/>
      <c r="F878" s="902"/>
      <c r="G878" s="735"/>
      <c r="H878" s="735">
        <f t="shared" si="87"/>
        <v>0</v>
      </c>
      <c r="I878" s="735">
        <f t="shared" si="88"/>
        <v>0</v>
      </c>
      <c r="J878" s="902"/>
      <c r="K878" s="902"/>
      <c r="L878" s="902"/>
      <c r="M878" s="887"/>
      <c r="N878" s="884"/>
      <c r="O878" s="936"/>
    </row>
    <row r="879" spans="1:15" ht="14.25">
      <c r="A879" s="2209"/>
      <c r="B879" s="2212"/>
      <c r="C879" s="533">
        <v>4891</v>
      </c>
      <c r="D879" s="264" t="s">
        <v>71</v>
      </c>
      <c r="E879" s="735"/>
      <c r="F879" s="735"/>
      <c r="G879" s="735"/>
      <c r="H879" s="735">
        <f t="shared" si="87"/>
        <v>0</v>
      </c>
      <c r="I879" s="735">
        <f t="shared" si="88"/>
        <v>0</v>
      </c>
      <c r="J879" s="735"/>
      <c r="K879" s="735"/>
      <c r="L879" s="735"/>
      <c r="M879" s="937"/>
    </row>
    <row r="880" spans="1:15" s="27" customFormat="1" ht="28.5">
      <c r="A880" s="2196" t="s">
        <v>436</v>
      </c>
      <c r="B880" s="2196"/>
      <c r="C880" s="274"/>
      <c r="D880" s="36" t="s">
        <v>73</v>
      </c>
      <c r="E880" s="903">
        <f>SUM(E882:E889)</f>
        <v>0</v>
      </c>
      <c r="F880" s="903">
        <f>SUM(F882:F889)</f>
        <v>0</v>
      </c>
      <c r="G880" s="903">
        <f>SUM(G882:G889)</f>
        <v>0</v>
      </c>
      <c r="H880" s="903">
        <f t="shared" si="87"/>
        <v>0</v>
      </c>
      <c r="I880" s="903">
        <f>+I886+I887+I888+I889</f>
        <v>0</v>
      </c>
      <c r="J880" s="903"/>
      <c r="K880" s="903">
        <f>SUM(K882:K889)</f>
        <v>0</v>
      </c>
      <c r="L880" s="903">
        <f>SUM(L882:L889)</f>
        <v>0</v>
      </c>
      <c r="M880" s="938"/>
      <c r="N880" s="938"/>
      <c r="O880" s="938"/>
    </row>
    <row r="881" spans="1:15" s="20" customFormat="1" ht="23.25" customHeight="1">
      <c r="A881" s="614" t="s">
        <v>437</v>
      </c>
      <c r="B881" s="1131" t="s">
        <v>438</v>
      </c>
      <c r="C881" s="275"/>
      <c r="D881" s="17" t="s">
        <v>72</v>
      </c>
      <c r="E881" s="904"/>
      <c r="F881" s="904"/>
      <c r="G881" s="904"/>
      <c r="H881" s="904">
        <f t="shared" si="87"/>
        <v>0</v>
      </c>
      <c r="I881" s="404">
        <f t="shared" ref="I881:I894" si="89">G881-E881</f>
        <v>0</v>
      </c>
      <c r="J881" s="904"/>
      <c r="K881" s="904"/>
      <c r="L881" s="904"/>
      <c r="M881" s="939"/>
      <c r="N881" s="939"/>
      <c r="O881" s="939"/>
    </row>
    <row r="882" spans="1:15" s="20" customFormat="1" ht="28.5">
      <c r="A882" s="2204">
        <v>1080</v>
      </c>
      <c r="B882" s="2204">
        <v>11010</v>
      </c>
      <c r="C882" s="275">
        <v>5111</v>
      </c>
      <c r="D882" s="18" t="s">
        <v>660</v>
      </c>
      <c r="E882" s="904"/>
      <c r="F882" s="904"/>
      <c r="G882" s="904"/>
      <c r="H882" s="404">
        <f t="shared" si="87"/>
        <v>0</v>
      </c>
      <c r="I882" s="404">
        <f t="shared" si="89"/>
        <v>0</v>
      </c>
      <c r="J882" s="904"/>
      <c r="K882" s="904"/>
      <c r="L882" s="904"/>
      <c r="M882" s="939"/>
      <c r="N882" s="939"/>
      <c r="O882" s="939"/>
    </row>
    <row r="883" spans="1:15" s="20" customFormat="1" ht="28.5">
      <c r="A883" s="2205"/>
      <c r="B883" s="2205"/>
      <c r="C883" s="275">
        <v>5112</v>
      </c>
      <c r="D883" s="18" t="s">
        <v>661</v>
      </c>
      <c r="E883" s="904"/>
      <c r="F883" s="904"/>
      <c r="G883" s="904"/>
      <c r="H883" s="404">
        <f t="shared" si="87"/>
        <v>0</v>
      </c>
      <c r="I883" s="404">
        <f t="shared" si="89"/>
        <v>0</v>
      </c>
      <c r="J883" s="904"/>
      <c r="K883" s="904"/>
      <c r="L883" s="904"/>
      <c r="M883" s="939"/>
      <c r="N883" s="939"/>
      <c r="O883" s="939"/>
    </row>
    <row r="884" spans="1:15" s="20" customFormat="1" ht="13.5" customHeight="1">
      <c r="A884" s="2205"/>
      <c r="B884" s="2205"/>
      <c r="C884" s="275" t="s">
        <v>662</v>
      </c>
      <c r="D884" s="18" t="s">
        <v>637</v>
      </c>
      <c r="E884" s="904"/>
      <c r="F884" s="904"/>
      <c r="G884" s="904"/>
      <c r="H884" s="404">
        <f t="shared" si="87"/>
        <v>0</v>
      </c>
      <c r="I884" s="404">
        <f t="shared" si="89"/>
        <v>0</v>
      </c>
      <c r="J884" s="904"/>
      <c r="K884" s="904"/>
      <c r="L884" s="904"/>
      <c r="M884" s="939"/>
      <c r="N884" s="939"/>
      <c r="O884" s="939"/>
    </row>
    <row r="885" spans="1:15" s="20" customFormat="1" ht="14.25">
      <c r="A885" s="2205"/>
      <c r="B885" s="2205"/>
      <c r="C885" s="275">
        <v>5121</v>
      </c>
      <c r="D885" s="262" t="s">
        <v>74</v>
      </c>
      <c r="E885" s="904"/>
      <c r="F885" s="904"/>
      <c r="G885" s="904"/>
      <c r="H885" s="404">
        <f t="shared" si="87"/>
        <v>0</v>
      </c>
      <c r="I885" s="404">
        <f t="shared" si="89"/>
        <v>0</v>
      </c>
      <c r="J885" s="904"/>
      <c r="K885" s="904"/>
      <c r="L885" s="904"/>
      <c r="M885" s="939"/>
      <c r="N885" s="939"/>
      <c r="O885" s="939"/>
    </row>
    <row r="886" spans="1:15" s="33" customFormat="1" ht="15.75" customHeight="1">
      <c r="A886" s="2205"/>
      <c r="B886" s="2205"/>
      <c r="C886" s="249">
        <v>5122</v>
      </c>
      <c r="D886" s="21" t="s">
        <v>75</v>
      </c>
      <c r="E886" s="905"/>
      <c r="F886" s="905"/>
      <c r="G886" s="404"/>
      <c r="H886" s="404">
        <f t="shared" si="87"/>
        <v>0</v>
      </c>
      <c r="I886" s="404">
        <f t="shared" si="89"/>
        <v>0</v>
      </c>
      <c r="J886" s="905"/>
      <c r="K886" s="404"/>
      <c r="L886" s="404"/>
      <c r="M886" s="940"/>
      <c r="N886" s="940"/>
      <c r="O886" s="940"/>
    </row>
    <row r="887" spans="1:15" s="33" customFormat="1" ht="15.75" customHeight="1">
      <c r="A887" s="2205"/>
      <c r="B887" s="2205"/>
      <c r="C887" s="249">
        <v>5129</v>
      </c>
      <c r="D887" s="21" t="s">
        <v>76</v>
      </c>
      <c r="E887" s="905"/>
      <c r="F887" s="905"/>
      <c r="G887" s="404"/>
      <c r="H887" s="404">
        <f t="shared" si="87"/>
        <v>0</v>
      </c>
      <c r="I887" s="404">
        <f t="shared" si="89"/>
        <v>0</v>
      </c>
      <c r="J887" s="905"/>
      <c r="K887" s="404"/>
      <c r="L887" s="404"/>
      <c r="M887" s="940"/>
      <c r="N887" s="940"/>
      <c r="O887" s="940"/>
    </row>
    <row r="888" spans="1:15" s="33" customFormat="1" ht="14.25">
      <c r="A888" s="2205"/>
      <c r="B888" s="2205"/>
      <c r="C888" s="249">
        <v>5132</v>
      </c>
      <c r="D888" s="21" t="s">
        <v>77</v>
      </c>
      <c r="E888" s="905"/>
      <c r="F888" s="905"/>
      <c r="G888" s="404"/>
      <c r="H888" s="404">
        <f t="shared" si="87"/>
        <v>0</v>
      </c>
      <c r="I888" s="404">
        <f t="shared" si="89"/>
        <v>0</v>
      </c>
      <c r="J888" s="905"/>
      <c r="K888" s="404"/>
      <c r="L888" s="404"/>
      <c r="M888" s="940"/>
      <c r="N888" s="940"/>
      <c r="O888" s="940"/>
    </row>
    <row r="889" spans="1:15" s="33" customFormat="1" ht="15.75" customHeight="1">
      <c r="A889" s="2206"/>
      <c r="B889" s="2206"/>
      <c r="C889" s="249" t="s">
        <v>663</v>
      </c>
      <c r="D889" s="21" t="s">
        <v>664</v>
      </c>
      <c r="E889" s="905"/>
      <c r="F889" s="905"/>
      <c r="G889" s="404"/>
      <c r="H889" s="404">
        <f t="shared" si="87"/>
        <v>0</v>
      </c>
      <c r="I889" s="404">
        <f t="shared" si="89"/>
        <v>0</v>
      </c>
      <c r="J889" s="905"/>
      <c r="K889" s="404"/>
      <c r="L889" s="404"/>
      <c r="M889" s="940"/>
      <c r="N889" s="940"/>
      <c r="O889" s="940"/>
    </row>
    <row r="890" spans="1:15" s="171" customFormat="1" ht="14.25" customHeight="1">
      <c r="A890" s="2207" t="s">
        <v>636</v>
      </c>
      <c r="B890" s="2210" t="s">
        <v>5806</v>
      </c>
      <c r="C890" s="527"/>
      <c r="D890" s="262" t="s">
        <v>278</v>
      </c>
      <c r="E890" s="256">
        <v>77</v>
      </c>
      <c r="F890" s="906">
        <v>77</v>
      </c>
      <c r="G890" s="906">
        <v>77</v>
      </c>
      <c r="H890" s="404">
        <f t="shared" si="87"/>
        <v>0</v>
      </c>
      <c r="I890" s="906">
        <f>G890-F890</f>
        <v>0</v>
      </c>
      <c r="J890" s="906"/>
      <c r="K890" s="906">
        <v>77</v>
      </c>
      <c r="L890" s="906">
        <v>77</v>
      </c>
      <c r="M890" s="738"/>
      <c r="N890" s="738"/>
      <c r="O890" s="738"/>
    </row>
    <row r="891" spans="1:15" s="171" customFormat="1" ht="13.5" customHeight="1">
      <c r="A891" s="2208"/>
      <c r="B891" s="2211"/>
      <c r="C891" s="528"/>
      <c r="D891" s="263"/>
      <c r="E891" s="906"/>
      <c r="F891" s="906"/>
      <c r="G891" s="906"/>
      <c r="H891" s="907">
        <f>+G891-F891</f>
        <v>0</v>
      </c>
      <c r="I891" s="907">
        <f t="shared" si="89"/>
        <v>0</v>
      </c>
      <c r="J891" s="907"/>
      <c r="K891" s="907"/>
      <c r="L891" s="907"/>
      <c r="M891" s="738"/>
      <c r="N891" s="738"/>
      <c r="O891" s="738"/>
    </row>
    <row r="892" spans="1:15" s="171" customFormat="1" ht="14.25" customHeight="1">
      <c r="A892" s="2208"/>
      <c r="B892" s="2211"/>
      <c r="C892" s="528"/>
      <c r="D892" s="264" t="s">
        <v>32</v>
      </c>
      <c r="E892" s="906">
        <v>1</v>
      </c>
      <c r="F892" s="906"/>
      <c r="G892" s="906"/>
      <c r="H892" s="907"/>
      <c r="I892" s="907"/>
      <c r="J892" s="907"/>
      <c r="K892" s="907"/>
      <c r="L892" s="907"/>
      <c r="M892" s="738"/>
      <c r="N892" s="738"/>
      <c r="O892" s="738"/>
    </row>
    <row r="893" spans="1:15" s="257" customFormat="1" ht="14.25" customHeight="1">
      <c r="A893" s="2208"/>
      <c r="B893" s="2211"/>
      <c r="C893" s="528"/>
      <c r="D893" s="263"/>
      <c r="E893" s="736"/>
      <c r="F893" s="736"/>
      <c r="G893" s="736"/>
      <c r="H893" s="736">
        <f>+G893-F893</f>
        <v>0</v>
      </c>
      <c r="I893" s="736">
        <f t="shared" si="89"/>
        <v>0</v>
      </c>
      <c r="J893" s="736"/>
      <c r="K893" s="736"/>
      <c r="L893" s="736"/>
      <c r="M893" s="934"/>
      <c r="N893" s="934"/>
      <c r="O893" s="934"/>
    </row>
    <row r="894" spans="1:15" s="256" customFormat="1" ht="14.25" customHeight="1">
      <c r="A894" s="2208"/>
      <c r="B894" s="2211"/>
      <c r="C894" s="529"/>
      <c r="D894" s="272" t="s">
        <v>33</v>
      </c>
      <c r="E894" s="898">
        <f>+E896+E960</f>
        <v>464082</v>
      </c>
      <c r="F894" s="898">
        <f>+F896+F960</f>
        <v>411327.2</v>
      </c>
      <c r="G894" s="898">
        <f>+G896+G960</f>
        <v>460955.98</v>
      </c>
      <c r="H894" s="898">
        <f>+G894-F894</f>
        <v>49628.77999999997</v>
      </c>
      <c r="I894" s="898">
        <f t="shared" si="89"/>
        <v>-3126.0200000000186</v>
      </c>
      <c r="J894" s="898"/>
      <c r="K894" s="898">
        <f>+K896+K960</f>
        <v>464663.38</v>
      </c>
      <c r="L894" s="898">
        <f>+L896+L960</f>
        <v>467812.78</v>
      </c>
      <c r="M894" s="926">
        <f>SUM(M900:M955)</f>
        <v>81587.361666666664</v>
      </c>
      <c r="N894" s="926">
        <f>SUM(N900:N955)</f>
        <v>196816.45666666667</v>
      </c>
      <c r="O894" s="926">
        <f>SUM(O900:O955)</f>
        <v>312045.55166666664</v>
      </c>
    </row>
    <row r="895" spans="1:15" s="256" customFormat="1" ht="14.25" customHeight="1">
      <c r="A895" s="2208"/>
      <c r="B895" s="2211"/>
      <c r="C895" s="530"/>
      <c r="D895" s="17" t="s">
        <v>388</v>
      </c>
      <c r="E895" s="736"/>
      <c r="F895" s="736"/>
      <c r="G895" s="736"/>
      <c r="H895" s="898"/>
      <c r="I895" s="898"/>
      <c r="J895" s="736"/>
      <c r="K895" s="736"/>
      <c r="L895" s="736"/>
      <c r="M895" s="926"/>
      <c r="N895" s="926"/>
      <c r="O895" s="926"/>
    </row>
    <row r="896" spans="1:15" s="256" customFormat="1" ht="14.25" customHeight="1">
      <c r="A896" s="2208"/>
      <c r="B896" s="2211"/>
      <c r="C896" s="531"/>
      <c r="D896" s="265" t="s">
        <v>36</v>
      </c>
      <c r="E896" s="898">
        <f>E898+SUM(E904:E959)-E904-E909-E917-E931-E935-E952</f>
        <v>464082</v>
      </c>
      <c r="F896" s="898">
        <f>F898+SUM(F904:F959)-F904-F909-F917-F931-F935-F952</f>
        <v>411327.2</v>
      </c>
      <c r="G896" s="898">
        <f>G898+SUM(G904:G959)-G904-G909-G917-G931-G935-G952</f>
        <v>460955.98</v>
      </c>
      <c r="H896" s="898">
        <f>+G896-F896</f>
        <v>49628.77999999997</v>
      </c>
      <c r="I896" s="898">
        <f t="shared" ref="I896:I918" si="90">G896-E896</f>
        <v>-3126.0200000000186</v>
      </c>
      <c r="J896" s="898"/>
      <c r="K896" s="898">
        <f>K898+SUM(K904:K959)-K904-K909-K917-K931-K935-K952</f>
        <v>464663.38</v>
      </c>
      <c r="L896" s="898">
        <f>L898+SUM(L904:L959)-L904-L909-L917-L931-L935-L952</f>
        <v>467812.78</v>
      </c>
      <c r="M896" s="926"/>
      <c r="N896" s="926"/>
      <c r="O896" s="926"/>
    </row>
    <row r="897" spans="1:15" s="256" customFormat="1" ht="13.5" customHeight="1">
      <c r="A897" s="2208"/>
      <c r="B897" s="2211"/>
      <c r="C897" s="527"/>
      <c r="D897" s="263" t="s">
        <v>72</v>
      </c>
      <c r="E897" s="737"/>
      <c r="F897" s="737"/>
      <c r="G897" s="736"/>
      <c r="H897" s="736">
        <f t="shared" ref="H897:H969" si="91">+G897-F897</f>
        <v>0</v>
      </c>
      <c r="I897" s="737">
        <f t="shared" si="90"/>
        <v>0</v>
      </c>
      <c r="J897" s="737"/>
      <c r="K897" s="737"/>
      <c r="L897" s="737"/>
      <c r="M897" s="926"/>
      <c r="N897" s="926"/>
      <c r="O897" s="926"/>
    </row>
    <row r="898" spans="1:15" s="256" customFormat="1" ht="14.25" customHeight="1">
      <c r="A898" s="2208"/>
      <c r="B898" s="2211"/>
      <c r="C898" s="532"/>
      <c r="D898" s="483" t="s">
        <v>470</v>
      </c>
      <c r="E898" s="899">
        <f>SUM(E900:E902)</f>
        <v>413699.89999999997</v>
      </c>
      <c r="F898" s="899">
        <f>SUM(F900:F902)</f>
        <v>378562.2</v>
      </c>
      <c r="G898" s="899">
        <f>SUM(G900:G902)</f>
        <v>403700.8</v>
      </c>
      <c r="H898" s="899">
        <f t="shared" si="91"/>
        <v>25138.599999999977</v>
      </c>
      <c r="I898" s="899">
        <f t="shared" si="90"/>
        <v>-9999.0999999999767</v>
      </c>
      <c r="J898" s="899"/>
      <c r="K898" s="899">
        <f>SUM(K900:K902)</f>
        <v>407408.19999999995</v>
      </c>
      <c r="L898" s="899">
        <f>SUM(L900:L902)</f>
        <v>410557.6</v>
      </c>
      <c r="M898" s="926">
        <f>+G898/G890/12</f>
        <v>436.90562770562769</v>
      </c>
      <c r="N898" s="926"/>
      <c r="O898" s="926"/>
    </row>
    <row r="899" spans="1:15" s="256" customFormat="1">
      <c r="A899" s="2208"/>
      <c r="B899" s="2211"/>
      <c r="C899" s="527"/>
      <c r="D899" s="263" t="s">
        <v>72</v>
      </c>
      <c r="E899" s="737"/>
      <c r="F899" s="737"/>
      <c r="G899" s="736"/>
      <c r="H899" s="736">
        <f t="shared" si="91"/>
        <v>0</v>
      </c>
      <c r="I899" s="737">
        <f t="shared" si="90"/>
        <v>0</v>
      </c>
      <c r="J899" s="737"/>
      <c r="K899" s="737"/>
      <c r="L899" s="737"/>
      <c r="M899" s="926"/>
      <c r="N899" s="926"/>
      <c r="O899" s="926"/>
    </row>
    <row r="900" spans="1:15" s="256" customFormat="1" ht="28.5">
      <c r="A900" s="2208"/>
      <c r="B900" s="2211"/>
      <c r="C900" s="533" t="s">
        <v>270</v>
      </c>
      <c r="D900" s="266" t="s">
        <v>37</v>
      </c>
      <c r="E900" s="737">
        <v>388645.7</v>
      </c>
      <c r="F900" s="737">
        <v>353731.8</v>
      </c>
      <c r="G900" s="737">
        <v>379015.5</v>
      </c>
      <c r="H900" s="737"/>
      <c r="I900" s="737"/>
      <c r="J900" s="737"/>
      <c r="K900" s="737">
        <v>382480.6</v>
      </c>
      <c r="L900" s="737">
        <v>385514.1</v>
      </c>
      <c r="M900" s="926">
        <f>+G900/12*2</f>
        <v>63169.25</v>
      </c>
      <c r="N900" s="926">
        <f>+G900/12*5</f>
        <v>157923.125</v>
      </c>
      <c r="O900" s="926">
        <f>+G900/12*8</f>
        <v>252677</v>
      </c>
    </row>
    <row r="901" spans="1:15" s="258" customFormat="1" ht="28.5">
      <c r="A901" s="2208"/>
      <c r="B901" s="2211"/>
      <c r="C901" s="533" t="s">
        <v>271</v>
      </c>
      <c r="D901" s="267" t="s">
        <v>38</v>
      </c>
      <c r="E901" s="737">
        <v>16982.599999999999</v>
      </c>
      <c r="F901" s="737">
        <v>16799</v>
      </c>
      <c r="G901" s="737">
        <v>16685.8</v>
      </c>
      <c r="H901" s="737"/>
      <c r="I901" s="737"/>
      <c r="J901" s="737"/>
      <c r="K901" s="737">
        <v>16809.099999999999</v>
      </c>
      <c r="L901" s="737">
        <v>16773.599999999999</v>
      </c>
      <c r="M901" s="926">
        <f>+G901/12*2</f>
        <v>2780.9666666666667</v>
      </c>
      <c r="N901" s="926">
        <f>+G901/12*5</f>
        <v>6952.416666666667</v>
      </c>
      <c r="O901" s="926">
        <f>+G901/12*8</f>
        <v>11123.866666666667</v>
      </c>
    </row>
    <row r="902" spans="1:15" s="258" customFormat="1" ht="42.75">
      <c r="A902" s="2208"/>
      <c r="B902" s="2211"/>
      <c r="C902" s="533" t="s">
        <v>272</v>
      </c>
      <c r="D902" s="267" t="s">
        <v>39</v>
      </c>
      <c r="E902" s="737">
        <v>8071.6</v>
      </c>
      <c r="F902" s="737">
        <v>8031.4</v>
      </c>
      <c r="G902" s="737">
        <v>7999.5</v>
      </c>
      <c r="H902" s="737"/>
      <c r="I902" s="737"/>
      <c r="J902" s="737"/>
      <c r="K902" s="737">
        <v>8118.5</v>
      </c>
      <c r="L902" s="737">
        <v>8269.9</v>
      </c>
      <c r="M902" s="926">
        <f>+G902/12*2</f>
        <v>1333.25</v>
      </c>
      <c r="N902" s="926">
        <f>+G902/12*5</f>
        <v>3333.125</v>
      </c>
      <c r="O902" s="926">
        <f>+G902/12*8</f>
        <v>5333</v>
      </c>
    </row>
    <row r="903" spans="1:15" s="258" customFormat="1" ht="14.25">
      <c r="A903" s="2208"/>
      <c r="B903" s="2211"/>
      <c r="C903" s="534"/>
      <c r="D903" s="484"/>
      <c r="E903" s="739"/>
      <c r="F903" s="739"/>
      <c r="G903" s="739"/>
      <c r="H903" s="739">
        <f t="shared" si="91"/>
        <v>0</v>
      </c>
      <c r="I903" s="739">
        <f t="shared" si="90"/>
        <v>0</v>
      </c>
      <c r="J903" s="739"/>
      <c r="K903" s="739"/>
      <c r="L903" s="739"/>
      <c r="M903" s="733"/>
      <c r="N903" s="733"/>
      <c r="O903" s="733"/>
    </row>
    <row r="904" spans="1:15" s="258" customFormat="1" ht="14.25">
      <c r="A904" s="2208"/>
      <c r="B904" s="2211"/>
      <c r="C904" s="535">
        <v>4212</v>
      </c>
      <c r="D904" s="483" t="s">
        <v>40</v>
      </c>
      <c r="E904" s="899">
        <f>E906+E907+E908</f>
        <v>5822.6</v>
      </c>
      <c r="F904" s="899">
        <f>F906+F907+F908</f>
        <v>0</v>
      </c>
      <c r="G904" s="899">
        <f>G906+G907+G908</f>
        <v>0</v>
      </c>
      <c r="H904" s="899">
        <f t="shared" si="91"/>
        <v>0</v>
      </c>
      <c r="I904" s="899">
        <f t="shared" si="90"/>
        <v>-5822.6</v>
      </c>
      <c r="J904" s="899"/>
      <c r="K904" s="899">
        <f>K906+K907+K908</f>
        <v>0</v>
      </c>
      <c r="L904" s="899">
        <f>L906+L907+L908</f>
        <v>0</v>
      </c>
      <c r="M904" s="733"/>
      <c r="N904" s="733"/>
      <c r="O904" s="733"/>
    </row>
    <row r="905" spans="1:15" s="258" customFormat="1">
      <c r="A905" s="2208"/>
      <c r="B905" s="2211"/>
      <c r="C905" s="533"/>
      <c r="D905" s="263" t="s">
        <v>72</v>
      </c>
      <c r="E905" s="735"/>
      <c r="F905" s="735"/>
      <c r="G905" s="735"/>
      <c r="H905" s="735">
        <f t="shared" si="91"/>
        <v>0</v>
      </c>
      <c r="I905" s="735">
        <f t="shared" si="90"/>
        <v>0</v>
      </c>
      <c r="J905" s="735"/>
      <c r="K905" s="735"/>
      <c r="L905" s="735"/>
      <c r="M905" s="733"/>
      <c r="N905" s="733"/>
      <c r="O905" s="733"/>
    </row>
    <row r="906" spans="1:15" s="258" customFormat="1">
      <c r="A906" s="2208"/>
      <c r="B906" s="2211"/>
      <c r="C906" s="533"/>
      <c r="D906" s="263" t="s">
        <v>40</v>
      </c>
      <c r="E906" s="735">
        <v>2325.3000000000002</v>
      </c>
      <c r="F906" s="735"/>
      <c r="G906" s="735"/>
      <c r="H906" s="735">
        <f t="shared" si="91"/>
        <v>0</v>
      </c>
      <c r="I906" s="735">
        <f t="shared" si="90"/>
        <v>-2325.3000000000002</v>
      </c>
      <c r="J906" s="735"/>
      <c r="K906" s="735"/>
      <c r="L906" s="735"/>
      <c r="M906" s="733">
        <f>+G906/12*3</f>
        <v>0</v>
      </c>
      <c r="N906" s="733">
        <f>+G906/12*6</f>
        <v>0</v>
      </c>
      <c r="O906" s="733">
        <f>+G906/12*9</f>
        <v>0</v>
      </c>
    </row>
    <row r="907" spans="1:15" s="258" customFormat="1" ht="27">
      <c r="A907" s="2208"/>
      <c r="B907" s="2211"/>
      <c r="C907" s="533"/>
      <c r="D907" s="263" t="s">
        <v>279</v>
      </c>
      <c r="E907" s="735"/>
      <c r="F907" s="735"/>
      <c r="G907" s="735"/>
      <c r="H907" s="735">
        <f t="shared" si="91"/>
        <v>0</v>
      </c>
      <c r="I907" s="735">
        <f t="shared" si="90"/>
        <v>0</v>
      </c>
      <c r="J907" s="735"/>
      <c r="K907" s="735"/>
      <c r="L907" s="735"/>
      <c r="M907" s="733"/>
      <c r="N907" s="733"/>
      <c r="O907" s="733"/>
    </row>
    <row r="908" spans="1:15" s="258" customFormat="1">
      <c r="A908" s="2208"/>
      <c r="B908" s="2211"/>
      <c r="C908" s="533"/>
      <c r="D908" s="263" t="s">
        <v>390</v>
      </c>
      <c r="E908" s="735">
        <v>3497.3</v>
      </c>
      <c r="F908" s="735"/>
      <c r="G908" s="735"/>
      <c r="H908" s="735">
        <f t="shared" si="91"/>
        <v>0</v>
      </c>
      <c r="I908" s="735">
        <f t="shared" si="90"/>
        <v>-3497.3</v>
      </c>
      <c r="J908" s="735"/>
      <c r="K908" s="735"/>
      <c r="L908" s="735"/>
      <c r="M908" s="733">
        <f>+G908/12*3</f>
        <v>0</v>
      </c>
      <c r="N908" s="733">
        <f>+G908/12*6</f>
        <v>0</v>
      </c>
      <c r="O908" s="733">
        <f>+G908/12*9</f>
        <v>0</v>
      </c>
    </row>
    <row r="909" spans="1:15" s="258" customFormat="1" ht="14.25">
      <c r="A909" s="2208"/>
      <c r="B909" s="2211"/>
      <c r="C909" s="535">
        <v>4213</v>
      </c>
      <c r="D909" s="483" t="s">
        <v>41</v>
      </c>
      <c r="E909" s="899">
        <f>E911+E912</f>
        <v>173.4</v>
      </c>
      <c r="F909" s="899">
        <f>F911+F912</f>
        <v>0</v>
      </c>
      <c r="G909" s="899">
        <f>G911+G912</f>
        <v>0</v>
      </c>
      <c r="H909" s="899">
        <f t="shared" si="91"/>
        <v>0</v>
      </c>
      <c r="I909" s="899">
        <f t="shared" si="90"/>
        <v>-173.4</v>
      </c>
      <c r="J909" s="899"/>
      <c r="K909" s="899">
        <f>K911+K912</f>
        <v>0</v>
      </c>
      <c r="L909" s="899">
        <f>L911+L912</f>
        <v>0</v>
      </c>
      <c r="M909" s="733"/>
      <c r="N909" s="733"/>
      <c r="O909" s="733"/>
    </row>
    <row r="910" spans="1:15" s="258" customFormat="1">
      <c r="A910" s="2208"/>
      <c r="B910" s="2211"/>
      <c r="C910" s="533"/>
      <c r="D910" s="263" t="s">
        <v>72</v>
      </c>
      <c r="E910" s="735"/>
      <c r="F910" s="735"/>
      <c r="G910" s="735"/>
      <c r="H910" s="735">
        <f t="shared" si="91"/>
        <v>0</v>
      </c>
      <c r="I910" s="735">
        <f t="shared" si="90"/>
        <v>0</v>
      </c>
      <c r="J910" s="735"/>
      <c r="K910" s="735"/>
      <c r="L910" s="735"/>
      <c r="M910" s="733"/>
      <c r="N910" s="733"/>
      <c r="O910" s="733"/>
    </row>
    <row r="911" spans="1:15" s="258" customFormat="1" ht="27">
      <c r="A911" s="2208"/>
      <c r="B911" s="2211"/>
      <c r="C911" s="533"/>
      <c r="D911" s="269" t="s">
        <v>42</v>
      </c>
      <c r="E911" s="735">
        <v>173.4</v>
      </c>
      <c r="F911" s="735"/>
      <c r="G911" s="735"/>
      <c r="H911" s="735"/>
      <c r="I911" s="735"/>
      <c r="J911" s="735"/>
      <c r="K911" s="735"/>
      <c r="L911" s="735"/>
      <c r="M911" s="733">
        <f>+G911/12*3</f>
        <v>0</v>
      </c>
      <c r="N911" s="733">
        <f>+G911/12*6</f>
        <v>0</v>
      </c>
      <c r="O911" s="733">
        <f>+G911/12*9</f>
        <v>0</v>
      </c>
    </row>
    <row r="912" spans="1:15" s="258" customFormat="1" ht="27">
      <c r="A912" s="2208"/>
      <c r="B912" s="2211"/>
      <c r="C912" s="533"/>
      <c r="D912" s="269" t="s">
        <v>273</v>
      </c>
      <c r="E912" s="735"/>
      <c r="F912" s="735"/>
      <c r="G912" s="735"/>
      <c r="H912" s="735"/>
      <c r="I912" s="735"/>
      <c r="J912" s="735"/>
      <c r="K912" s="735"/>
      <c r="L912" s="735"/>
      <c r="M912" s="733">
        <f>+G912/12*3</f>
        <v>0</v>
      </c>
      <c r="N912" s="733">
        <f>+G912/12*6</f>
        <v>0</v>
      </c>
      <c r="O912" s="733">
        <f>+G912/12*9</f>
        <v>0</v>
      </c>
    </row>
    <row r="913" spans="1:15" s="258" customFormat="1" ht="14.25">
      <c r="A913" s="2208"/>
      <c r="B913" s="2211"/>
      <c r="C913" s="533">
        <v>4214</v>
      </c>
      <c r="D913" s="268" t="s">
        <v>43</v>
      </c>
      <c r="E913" s="735">
        <v>38730.9</v>
      </c>
      <c r="F913" s="735">
        <v>24853.3</v>
      </c>
      <c r="G913" s="735">
        <v>46649.700000000004</v>
      </c>
      <c r="H913" s="735"/>
      <c r="I913" s="735"/>
      <c r="J913" s="735"/>
      <c r="K913" s="735">
        <v>46649.700000000004</v>
      </c>
      <c r="L913" s="735">
        <v>46649.700000000004</v>
      </c>
      <c r="M913" s="733">
        <f>+G913/12*3</f>
        <v>11662.425000000001</v>
      </c>
      <c r="N913" s="733">
        <f>+G913/12*6</f>
        <v>23324.850000000002</v>
      </c>
      <c r="O913" s="733">
        <f>+G913/12*9</f>
        <v>34987.275000000001</v>
      </c>
    </row>
    <row r="914" spans="1:15" s="256" customFormat="1" ht="23.25" customHeight="1">
      <c r="A914" s="2208"/>
      <c r="B914" s="2211"/>
      <c r="C914" s="533">
        <v>4215</v>
      </c>
      <c r="D914" s="268" t="s">
        <v>44</v>
      </c>
      <c r="E914" s="735"/>
      <c r="F914" s="735"/>
      <c r="G914" s="735"/>
      <c r="H914" s="735">
        <f t="shared" si="91"/>
        <v>0</v>
      </c>
      <c r="I914" s="735">
        <f t="shared" si="90"/>
        <v>0</v>
      </c>
      <c r="J914" s="735"/>
      <c r="K914" s="735"/>
      <c r="L914" s="735"/>
      <c r="M914" s="926"/>
      <c r="N914" s="738"/>
      <c r="O914" s="926"/>
    </row>
    <row r="915" spans="1:15" s="171" customFormat="1" ht="28.5">
      <c r="A915" s="2208"/>
      <c r="B915" s="2211"/>
      <c r="C915" s="533">
        <v>4216</v>
      </c>
      <c r="D915" s="268" t="s">
        <v>45</v>
      </c>
      <c r="E915" s="735"/>
      <c r="F915" s="735"/>
      <c r="G915" s="735"/>
      <c r="H915" s="735">
        <f t="shared" si="91"/>
        <v>0</v>
      </c>
      <c r="I915" s="735">
        <f t="shared" si="90"/>
        <v>0</v>
      </c>
      <c r="J915" s="735"/>
      <c r="K915" s="735"/>
      <c r="L915" s="735"/>
      <c r="M915" s="738"/>
      <c r="N915" s="738"/>
      <c r="O915" s="738"/>
    </row>
    <row r="916" spans="1:15" s="171" customFormat="1" ht="14.25">
      <c r="A916" s="2208"/>
      <c r="B916" s="2211"/>
      <c r="C916" s="533">
        <v>4217</v>
      </c>
      <c r="D916" s="268" t="s">
        <v>46</v>
      </c>
      <c r="E916" s="735"/>
      <c r="F916" s="735"/>
      <c r="G916" s="735"/>
      <c r="H916" s="735">
        <f t="shared" si="91"/>
        <v>0</v>
      </c>
      <c r="I916" s="735">
        <f t="shared" si="90"/>
        <v>0</v>
      </c>
      <c r="J916" s="735"/>
      <c r="K916" s="735"/>
      <c r="L916" s="735"/>
      <c r="M916" s="738"/>
      <c r="N916" s="738"/>
      <c r="O916" s="738"/>
    </row>
    <row r="917" spans="1:15" s="171" customFormat="1" ht="28.5">
      <c r="A917" s="2208"/>
      <c r="B917" s="2211"/>
      <c r="C917" s="535"/>
      <c r="D917" s="483" t="s">
        <v>414</v>
      </c>
      <c r="E917" s="899">
        <f>E919+E920</f>
        <v>397</v>
      </c>
      <c r="F917" s="899">
        <f>F919+F920</f>
        <v>621</v>
      </c>
      <c r="G917" s="899">
        <f>G919+G920</f>
        <v>621</v>
      </c>
      <c r="H917" s="899">
        <f t="shared" si="91"/>
        <v>0</v>
      </c>
      <c r="I917" s="899">
        <f t="shared" si="90"/>
        <v>224</v>
      </c>
      <c r="J917" s="899"/>
      <c r="K917" s="899">
        <f>K919+K920</f>
        <v>621</v>
      </c>
      <c r="L917" s="899">
        <f>L919+L920</f>
        <v>621</v>
      </c>
      <c r="M917" s="738"/>
      <c r="N917" s="738"/>
      <c r="O917" s="738"/>
    </row>
    <row r="918" spans="1:15" s="171" customFormat="1">
      <c r="A918" s="2208"/>
      <c r="B918" s="2211"/>
      <c r="C918" s="533"/>
      <c r="D918" s="263" t="s">
        <v>72</v>
      </c>
      <c r="E918" s="736"/>
      <c r="F918" s="736"/>
      <c r="G918" s="736"/>
      <c r="H918" s="736">
        <f t="shared" si="91"/>
        <v>0</v>
      </c>
      <c r="I918" s="736">
        <f t="shared" si="90"/>
        <v>0</v>
      </c>
      <c r="J918" s="736"/>
      <c r="K918" s="736"/>
      <c r="L918" s="736"/>
      <c r="M918" s="738"/>
      <c r="N918" s="738"/>
      <c r="O918" s="738"/>
    </row>
    <row r="919" spans="1:15" s="171" customFormat="1">
      <c r="A919" s="2208"/>
      <c r="B919" s="2211"/>
      <c r="C919" s="533">
        <v>4221</v>
      </c>
      <c r="D919" s="263" t="s">
        <v>47</v>
      </c>
      <c r="E919" s="736">
        <v>397</v>
      </c>
      <c r="F919" s="736">
        <v>621</v>
      </c>
      <c r="G919" s="736">
        <v>621</v>
      </c>
      <c r="H919" s="736"/>
      <c r="I919" s="736"/>
      <c r="J919" s="736"/>
      <c r="K919" s="736">
        <v>621</v>
      </c>
      <c r="L919" s="736">
        <v>621</v>
      </c>
      <c r="M919" s="733">
        <f>+G919/12*3</f>
        <v>155.25</v>
      </c>
      <c r="N919" s="733">
        <f>+G919/12*6</f>
        <v>310.5</v>
      </c>
      <c r="O919" s="733">
        <f>+G919/12*9</f>
        <v>465.75</v>
      </c>
    </row>
    <row r="920" spans="1:15" s="171" customFormat="1" ht="27">
      <c r="A920" s="2208"/>
      <c r="B920" s="2211"/>
      <c r="C920" s="533">
        <v>4222</v>
      </c>
      <c r="D920" s="263" t="s">
        <v>48</v>
      </c>
      <c r="E920" s="736"/>
      <c r="F920" s="736"/>
      <c r="G920" s="736"/>
      <c r="H920" s="736"/>
      <c r="I920" s="736"/>
      <c r="J920" s="736"/>
      <c r="K920" s="736"/>
      <c r="L920" s="736"/>
      <c r="M920" s="733">
        <f>+G920/12*3</f>
        <v>0</v>
      </c>
      <c r="N920" s="733">
        <f>+G920/12*6</f>
        <v>0</v>
      </c>
      <c r="O920" s="733">
        <f>+G920/12*9</f>
        <v>0</v>
      </c>
    </row>
    <row r="921" spans="1:15" s="258" customFormat="1" ht="14.25">
      <c r="A921" s="2208"/>
      <c r="B921" s="2211"/>
      <c r="C921" s="533">
        <v>4231</v>
      </c>
      <c r="D921" s="264" t="s">
        <v>49</v>
      </c>
      <c r="E921" s="736">
        <v>329.1</v>
      </c>
      <c r="F921" s="736">
        <v>1403.8</v>
      </c>
      <c r="G921" s="736">
        <v>3750</v>
      </c>
      <c r="H921" s="736"/>
      <c r="I921" s="736"/>
      <c r="J921" s="736"/>
      <c r="K921" s="736">
        <v>3750</v>
      </c>
      <c r="L921" s="736">
        <v>3750</v>
      </c>
      <c r="M921" s="733">
        <f>+G921/12*3</f>
        <v>937.5</v>
      </c>
      <c r="N921" s="733">
        <f>+G921/12*6</f>
        <v>1875</v>
      </c>
      <c r="O921" s="733">
        <f>+G921/12*9</f>
        <v>2812.5</v>
      </c>
    </row>
    <row r="922" spans="1:15" s="258" customFormat="1" ht="16.5">
      <c r="A922" s="2208"/>
      <c r="B922" s="2211"/>
      <c r="C922" s="533">
        <v>4232</v>
      </c>
      <c r="D922" s="264" t="s">
        <v>50</v>
      </c>
      <c r="E922" s="736"/>
      <c r="F922" s="736"/>
      <c r="G922" s="736"/>
      <c r="H922" s="736"/>
      <c r="I922" s="736"/>
      <c r="J922" s="900"/>
      <c r="K922" s="736"/>
      <c r="L922" s="736"/>
      <c r="M922" s="733"/>
      <c r="N922" s="733"/>
      <c r="O922" s="733"/>
    </row>
    <row r="923" spans="1:15" s="258" customFormat="1" ht="28.5">
      <c r="A923" s="2208"/>
      <c r="B923" s="2211"/>
      <c r="C923" s="533">
        <v>4233</v>
      </c>
      <c r="D923" s="264" t="s">
        <v>380</v>
      </c>
      <c r="E923" s="736"/>
      <c r="F923" s="736"/>
      <c r="G923" s="736"/>
      <c r="H923" s="736"/>
      <c r="I923" s="736"/>
      <c r="J923" s="900"/>
      <c r="K923" s="736"/>
      <c r="L923" s="736"/>
      <c r="M923" s="733"/>
      <c r="N923" s="733"/>
      <c r="O923" s="733"/>
    </row>
    <row r="924" spans="1:15" s="258" customFormat="1" ht="14.25">
      <c r="A924" s="2208"/>
      <c r="B924" s="2211"/>
      <c r="C924" s="533">
        <v>4234</v>
      </c>
      <c r="D924" s="264" t="s">
        <v>51</v>
      </c>
      <c r="E924" s="735"/>
      <c r="F924" s="735"/>
      <c r="G924" s="735"/>
      <c r="H924" s="735"/>
      <c r="I924" s="735"/>
      <c r="J924" s="735"/>
      <c r="K924" s="735"/>
      <c r="L924" s="735"/>
      <c r="M924" s="733"/>
      <c r="N924" s="926"/>
      <c r="O924" s="733"/>
    </row>
    <row r="925" spans="1:15" s="256" customFormat="1" ht="14.25">
      <c r="A925" s="2208"/>
      <c r="B925" s="2211"/>
      <c r="C925" s="533">
        <v>4235</v>
      </c>
      <c r="D925" s="264" t="s">
        <v>52</v>
      </c>
      <c r="E925" s="735">
        <v>435</v>
      </c>
      <c r="F925" s="735">
        <v>160</v>
      </c>
      <c r="G925" s="735">
        <v>750</v>
      </c>
      <c r="H925" s="735"/>
      <c r="I925" s="735"/>
      <c r="J925" s="735"/>
      <c r="K925" s="735">
        <v>750</v>
      </c>
      <c r="L925" s="735">
        <v>750</v>
      </c>
      <c r="M925" s="733">
        <f>+G925/12*3</f>
        <v>187.5</v>
      </c>
      <c r="N925" s="733">
        <f>+G925/12*6</f>
        <v>375</v>
      </c>
      <c r="O925" s="733">
        <f>+G925/12*9</f>
        <v>562.5</v>
      </c>
    </row>
    <row r="926" spans="1:15" s="258" customFormat="1" ht="28.5">
      <c r="A926" s="2208"/>
      <c r="B926" s="2211"/>
      <c r="C926" s="533">
        <v>4236</v>
      </c>
      <c r="D926" s="264" t="s">
        <v>53</v>
      </c>
      <c r="E926" s="735"/>
      <c r="F926" s="735"/>
      <c r="G926" s="735"/>
      <c r="H926" s="735"/>
      <c r="I926" s="735"/>
      <c r="J926" s="735"/>
      <c r="K926" s="735"/>
      <c r="L926" s="735"/>
      <c r="M926" s="733"/>
      <c r="N926" s="926"/>
      <c r="O926" s="733"/>
    </row>
    <row r="927" spans="1:15" s="256" customFormat="1" ht="14.25">
      <c r="A927" s="2208"/>
      <c r="B927" s="2211"/>
      <c r="C927" s="533">
        <v>4237</v>
      </c>
      <c r="D927" s="264" t="s">
        <v>54</v>
      </c>
      <c r="E927" s="735"/>
      <c r="F927" s="735"/>
      <c r="G927" s="735"/>
      <c r="H927" s="735"/>
      <c r="I927" s="735"/>
      <c r="J927" s="735"/>
      <c r="K927" s="735"/>
      <c r="L927" s="735"/>
      <c r="M927" s="926"/>
      <c r="N927" s="926"/>
      <c r="O927" s="926"/>
    </row>
    <row r="928" spans="1:15" s="256" customFormat="1" ht="28.5">
      <c r="A928" s="2208"/>
      <c r="B928" s="2211"/>
      <c r="C928" s="533">
        <v>4239</v>
      </c>
      <c r="D928" s="262" t="s">
        <v>55</v>
      </c>
      <c r="E928" s="737"/>
      <c r="F928" s="737"/>
      <c r="G928" s="737"/>
      <c r="H928" s="737"/>
      <c r="I928" s="737"/>
      <c r="J928" s="737"/>
      <c r="K928" s="737"/>
      <c r="L928" s="737"/>
      <c r="M928" s="926"/>
      <c r="N928" s="926"/>
      <c r="O928" s="926"/>
    </row>
    <row r="929" spans="1:15" s="256" customFormat="1" ht="14.25">
      <c r="A929" s="2208"/>
      <c r="B929" s="2211"/>
      <c r="C929" s="533">
        <v>4241</v>
      </c>
      <c r="D929" s="264" t="s">
        <v>56</v>
      </c>
      <c r="E929" s="735"/>
      <c r="F929" s="735"/>
      <c r="G929" s="735"/>
      <c r="H929" s="735"/>
      <c r="I929" s="735"/>
      <c r="J929" s="735"/>
      <c r="K929" s="735"/>
      <c r="L929" s="735"/>
      <c r="M929" s="733">
        <f>+G929/12*3</f>
        <v>0</v>
      </c>
      <c r="N929" s="733">
        <f>+G929/12*6</f>
        <v>0</v>
      </c>
      <c r="O929" s="733">
        <f>+G929/12*9</f>
        <v>0</v>
      </c>
    </row>
    <row r="930" spans="1:15" s="256" customFormat="1" ht="28.5">
      <c r="A930" s="2208"/>
      <c r="B930" s="2211"/>
      <c r="C930" s="533">
        <v>4251</v>
      </c>
      <c r="D930" s="262" t="s">
        <v>57</v>
      </c>
      <c r="E930" s="737"/>
      <c r="F930" s="737"/>
      <c r="G930" s="737"/>
      <c r="H930" s="737">
        <f t="shared" si="91"/>
        <v>0</v>
      </c>
      <c r="I930" s="737">
        <f t="shared" ref="I930:I959" si="92">G930-E930</f>
        <v>0</v>
      </c>
      <c r="J930" s="737"/>
      <c r="K930" s="737"/>
      <c r="L930" s="737"/>
      <c r="M930" s="926"/>
      <c r="N930" s="926"/>
      <c r="O930" s="926"/>
    </row>
    <row r="931" spans="1:15" s="256" customFormat="1" ht="28.5">
      <c r="A931" s="2208"/>
      <c r="B931" s="2211"/>
      <c r="C931" s="535">
        <v>4252</v>
      </c>
      <c r="D931" s="483" t="s">
        <v>58</v>
      </c>
      <c r="E931" s="899">
        <f>E933+E934</f>
        <v>0</v>
      </c>
      <c r="F931" s="899">
        <f>F933+F934</f>
        <v>0</v>
      </c>
      <c r="G931" s="899">
        <f>G933+G934</f>
        <v>0</v>
      </c>
      <c r="H931" s="899">
        <f t="shared" si="91"/>
        <v>0</v>
      </c>
      <c r="I931" s="899">
        <f t="shared" si="92"/>
        <v>0</v>
      </c>
      <c r="J931" s="899"/>
      <c r="K931" s="899">
        <f>K933+K934</f>
        <v>0</v>
      </c>
      <c r="L931" s="899">
        <f>L933+L934</f>
        <v>0</v>
      </c>
      <c r="M931" s="926"/>
      <c r="N931" s="926"/>
      <c r="O931" s="926"/>
    </row>
    <row r="932" spans="1:15" s="256" customFormat="1">
      <c r="A932" s="2208"/>
      <c r="B932" s="2211"/>
      <c r="C932" s="533"/>
      <c r="D932" s="263" t="s">
        <v>72</v>
      </c>
      <c r="E932" s="737"/>
      <c r="F932" s="737"/>
      <c r="G932" s="737"/>
      <c r="H932" s="737">
        <f t="shared" si="91"/>
        <v>0</v>
      </c>
      <c r="I932" s="737">
        <f t="shared" si="92"/>
        <v>0</v>
      </c>
      <c r="J932" s="737"/>
      <c r="K932" s="737"/>
      <c r="L932" s="737"/>
      <c r="M932" s="926"/>
      <c r="N932" s="733"/>
      <c r="O932" s="926"/>
    </row>
    <row r="933" spans="1:15" s="258" customFormat="1" ht="27">
      <c r="A933" s="2208"/>
      <c r="B933" s="2211"/>
      <c r="C933" s="533"/>
      <c r="D933" s="270" t="s">
        <v>59</v>
      </c>
      <c r="E933" s="737"/>
      <c r="F933" s="737"/>
      <c r="G933" s="737"/>
      <c r="H933" s="737">
        <f t="shared" si="91"/>
        <v>0</v>
      </c>
      <c r="I933" s="737">
        <f t="shared" si="92"/>
        <v>0</v>
      </c>
      <c r="J933" s="737"/>
      <c r="K933" s="737"/>
      <c r="L933" s="737"/>
      <c r="M933" s="733"/>
      <c r="N933" s="733"/>
      <c r="O933" s="733"/>
    </row>
    <row r="934" spans="1:15" s="258" customFormat="1" ht="27">
      <c r="A934" s="2208"/>
      <c r="B934" s="2211"/>
      <c r="C934" s="533"/>
      <c r="D934" s="270" t="s">
        <v>60</v>
      </c>
      <c r="E934" s="737"/>
      <c r="F934" s="737"/>
      <c r="G934" s="737"/>
      <c r="H934" s="737">
        <f t="shared" si="91"/>
        <v>0</v>
      </c>
      <c r="I934" s="737">
        <f t="shared" si="92"/>
        <v>0</v>
      </c>
      <c r="J934" s="737"/>
      <c r="K934" s="737"/>
      <c r="L934" s="737"/>
      <c r="M934" s="733"/>
      <c r="N934" s="733"/>
      <c r="O934" s="733"/>
    </row>
    <row r="935" spans="1:15" s="258" customFormat="1" ht="14.25">
      <c r="A935" s="2208"/>
      <c r="B935" s="2211"/>
      <c r="C935" s="535">
        <v>4261</v>
      </c>
      <c r="D935" s="483" t="s">
        <v>61</v>
      </c>
      <c r="E935" s="899">
        <f>E937+E938</f>
        <v>0</v>
      </c>
      <c r="F935" s="899">
        <f>F937+F938</f>
        <v>0</v>
      </c>
      <c r="G935" s="899">
        <f>G937+G938</f>
        <v>0</v>
      </c>
      <c r="H935" s="899">
        <f t="shared" si="91"/>
        <v>0</v>
      </c>
      <c r="I935" s="899">
        <f t="shared" si="92"/>
        <v>0</v>
      </c>
      <c r="J935" s="899"/>
      <c r="K935" s="899">
        <f>K937+K938</f>
        <v>0</v>
      </c>
      <c r="L935" s="899">
        <f>L937+L938</f>
        <v>0</v>
      </c>
      <c r="M935" s="733"/>
      <c r="N935" s="733"/>
      <c r="O935" s="733"/>
    </row>
    <row r="936" spans="1:15" s="258" customFormat="1">
      <c r="A936" s="2208"/>
      <c r="B936" s="2211"/>
      <c r="C936" s="533"/>
      <c r="D936" s="263" t="s">
        <v>72</v>
      </c>
      <c r="E936" s="735"/>
      <c r="F936" s="735"/>
      <c r="G936" s="735"/>
      <c r="H936" s="735">
        <f t="shared" si="91"/>
        <v>0</v>
      </c>
      <c r="I936" s="735">
        <f t="shared" si="92"/>
        <v>0</v>
      </c>
      <c r="J936" s="735"/>
      <c r="K936" s="735"/>
      <c r="L936" s="735"/>
      <c r="M936" s="733"/>
      <c r="N936" s="733"/>
      <c r="O936" s="733"/>
    </row>
    <row r="937" spans="1:15" s="258" customFormat="1">
      <c r="A937" s="2208"/>
      <c r="B937" s="2211"/>
      <c r="C937" s="533"/>
      <c r="D937" s="263" t="s">
        <v>62</v>
      </c>
      <c r="E937" s="735"/>
      <c r="F937" s="735"/>
      <c r="G937" s="735"/>
      <c r="H937" s="735">
        <f t="shared" si="91"/>
        <v>0</v>
      </c>
      <c r="I937" s="735">
        <f t="shared" si="92"/>
        <v>0</v>
      </c>
      <c r="J937" s="735"/>
      <c r="K937" s="735"/>
      <c r="L937" s="735"/>
      <c r="M937" s="733"/>
      <c r="N937" s="733"/>
      <c r="O937" s="733"/>
    </row>
    <row r="938" spans="1:15" s="258" customFormat="1">
      <c r="A938" s="2208"/>
      <c r="B938" s="2211"/>
      <c r="C938" s="533"/>
      <c r="D938" s="263" t="s">
        <v>63</v>
      </c>
      <c r="E938" s="735"/>
      <c r="F938" s="735"/>
      <c r="G938" s="735"/>
      <c r="H938" s="735">
        <f t="shared" si="91"/>
        <v>0</v>
      </c>
      <c r="I938" s="735">
        <f t="shared" si="92"/>
        <v>0</v>
      </c>
      <c r="J938" s="735"/>
      <c r="K938" s="735"/>
      <c r="L938" s="735"/>
      <c r="M938" s="733"/>
      <c r="N938" s="733"/>
      <c r="O938" s="733"/>
    </row>
    <row r="939" spans="1:15" s="258" customFormat="1" ht="14.25">
      <c r="A939" s="2208"/>
      <c r="B939" s="2211"/>
      <c r="C939" s="533">
        <v>4262</v>
      </c>
      <c r="D939" s="264" t="s">
        <v>338</v>
      </c>
      <c r="E939" s="735"/>
      <c r="F939" s="735"/>
      <c r="G939" s="735"/>
      <c r="H939" s="735">
        <f t="shared" si="91"/>
        <v>0</v>
      </c>
      <c r="I939" s="735">
        <f t="shared" si="92"/>
        <v>0</v>
      </c>
      <c r="J939" s="735"/>
      <c r="K939" s="735"/>
      <c r="L939" s="735"/>
      <c r="M939" s="733"/>
      <c r="N939" s="733"/>
      <c r="O939" s="733"/>
    </row>
    <row r="940" spans="1:15" s="258" customFormat="1" ht="14.25">
      <c r="A940" s="2208"/>
      <c r="B940" s="2211"/>
      <c r="C940" s="533">
        <v>4264</v>
      </c>
      <c r="D940" s="264" t="s">
        <v>337</v>
      </c>
      <c r="E940" s="735"/>
      <c r="F940" s="735"/>
      <c r="G940" s="735"/>
      <c r="H940" s="735">
        <f t="shared" si="91"/>
        <v>0</v>
      </c>
      <c r="I940" s="735">
        <f t="shared" si="92"/>
        <v>0</v>
      </c>
      <c r="J940" s="735"/>
      <c r="K940" s="735"/>
      <c r="L940" s="735"/>
      <c r="M940" s="733"/>
      <c r="N940" s="733"/>
      <c r="O940" s="733"/>
    </row>
    <row r="941" spans="1:15" s="258" customFormat="1" ht="22.5" customHeight="1">
      <c r="A941" s="2208"/>
      <c r="B941" s="2211"/>
      <c r="C941" s="536">
        <v>4266</v>
      </c>
      <c r="D941" s="511" t="s">
        <v>421</v>
      </c>
      <c r="E941" s="735"/>
      <c r="F941" s="735"/>
      <c r="G941" s="735"/>
      <c r="H941" s="735">
        <f t="shared" si="91"/>
        <v>0</v>
      </c>
      <c r="I941" s="735">
        <f t="shared" si="92"/>
        <v>0</v>
      </c>
      <c r="J941" s="735"/>
      <c r="K941" s="735"/>
      <c r="L941" s="735"/>
      <c r="M941" s="733"/>
      <c r="N941" s="733"/>
      <c r="O941" s="733"/>
    </row>
    <row r="942" spans="1:15" s="258" customFormat="1" ht="28.5">
      <c r="A942" s="2208"/>
      <c r="B942" s="2211"/>
      <c r="C942" s="533">
        <v>4267</v>
      </c>
      <c r="D942" s="264" t="s">
        <v>339</v>
      </c>
      <c r="E942" s="735"/>
      <c r="F942" s="735"/>
      <c r="G942" s="735"/>
      <c r="H942" s="735">
        <f t="shared" si="91"/>
        <v>0</v>
      </c>
      <c r="I942" s="735">
        <f t="shared" si="92"/>
        <v>0</v>
      </c>
      <c r="J942" s="735"/>
      <c r="K942" s="735"/>
      <c r="L942" s="735"/>
      <c r="M942" s="733"/>
      <c r="N942" s="733"/>
      <c r="O942" s="733"/>
    </row>
    <row r="943" spans="1:15" s="258" customFormat="1" ht="14.25">
      <c r="A943" s="2208"/>
      <c r="B943" s="2211"/>
      <c r="C943" s="533">
        <v>4269</v>
      </c>
      <c r="D943" s="264" t="s">
        <v>64</v>
      </c>
      <c r="E943" s="735"/>
      <c r="F943" s="735"/>
      <c r="G943" s="735"/>
      <c r="H943" s="735">
        <f t="shared" si="91"/>
        <v>0</v>
      </c>
      <c r="I943" s="735">
        <f t="shared" si="92"/>
        <v>0</v>
      </c>
      <c r="J943" s="735"/>
      <c r="K943" s="735"/>
      <c r="L943" s="735"/>
      <c r="M943" s="733"/>
      <c r="N943" s="935"/>
      <c r="O943" s="733"/>
    </row>
    <row r="944" spans="1:15" s="258" customFormat="1" ht="42.75">
      <c r="A944" s="2208"/>
      <c r="B944" s="2211"/>
      <c r="C944" s="533">
        <v>4511</v>
      </c>
      <c r="D944" s="262" t="s">
        <v>65</v>
      </c>
      <c r="E944" s="735"/>
      <c r="F944" s="735"/>
      <c r="G944" s="735"/>
      <c r="H944" s="735">
        <f t="shared" si="91"/>
        <v>0</v>
      </c>
      <c r="I944" s="735">
        <f t="shared" si="92"/>
        <v>0</v>
      </c>
      <c r="J944" s="735"/>
      <c r="K944" s="735"/>
      <c r="L944" s="735"/>
      <c r="M944" s="733"/>
      <c r="N944" s="935"/>
      <c r="O944" s="733"/>
    </row>
    <row r="945" spans="1:15" s="260" customFormat="1" ht="42.75">
      <c r="A945" s="2208"/>
      <c r="B945" s="2211"/>
      <c r="C945" s="533">
        <v>4621</v>
      </c>
      <c r="D945" s="262" t="s">
        <v>66</v>
      </c>
      <c r="E945" s="735"/>
      <c r="F945" s="735"/>
      <c r="G945" s="735"/>
      <c r="H945" s="735">
        <f t="shared" si="91"/>
        <v>0</v>
      </c>
      <c r="I945" s="735">
        <f t="shared" si="92"/>
        <v>0</v>
      </c>
      <c r="J945" s="901"/>
      <c r="K945" s="735"/>
      <c r="L945" s="735"/>
      <c r="M945" s="733"/>
      <c r="N945" s="935"/>
      <c r="O945" s="935"/>
    </row>
    <row r="946" spans="1:15" s="260" customFormat="1" ht="42.75">
      <c r="A946" s="2208"/>
      <c r="B946" s="2211"/>
      <c r="C946" s="533">
        <v>4631</v>
      </c>
      <c r="D946" s="262" t="s">
        <v>379</v>
      </c>
      <c r="E946" s="735"/>
      <c r="F946" s="735"/>
      <c r="G946" s="735"/>
      <c r="H946" s="735">
        <f t="shared" si="91"/>
        <v>0</v>
      </c>
      <c r="I946" s="735">
        <f t="shared" si="92"/>
        <v>0</v>
      </c>
      <c r="J946" s="901"/>
      <c r="K946" s="735"/>
      <c r="L946" s="735"/>
      <c r="M946" s="935"/>
      <c r="N946" s="935"/>
      <c r="O946" s="935"/>
    </row>
    <row r="947" spans="1:15" s="260" customFormat="1" ht="21.75" customHeight="1">
      <c r="A947" s="2208"/>
      <c r="B947" s="2211"/>
      <c r="C947" s="533">
        <v>4632</v>
      </c>
      <c r="D947" s="262" t="s">
        <v>277</v>
      </c>
      <c r="E947" s="735"/>
      <c r="F947" s="735"/>
      <c r="G947" s="735"/>
      <c r="H947" s="735">
        <f t="shared" si="91"/>
        <v>0</v>
      </c>
      <c r="I947" s="735">
        <f t="shared" si="92"/>
        <v>0</v>
      </c>
      <c r="J947" s="735"/>
      <c r="K947" s="735"/>
      <c r="L947" s="735"/>
      <c r="M947" s="935"/>
      <c r="N947" s="935"/>
      <c r="O947" s="935"/>
    </row>
    <row r="948" spans="1:15" s="260" customFormat="1" ht="48.75" customHeight="1">
      <c r="A948" s="2208"/>
      <c r="B948" s="2211"/>
      <c r="C948" s="536">
        <v>4638</v>
      </c>
      <c r="D948" s="511" t="s">
        <v>422</v>
      </c>
      <c r="E948" s="735"/>
      <c r="F948" s="735"/>
      <c r="G948" s="735"/>
      <c r="H948" s="735">
        <f t="shared" si="91"/>
        <v>0</v>
      </c>
      <c r="I948" s="735">
        <f t="shared" si="92"/>
        <v>0</v>
      </c>
      <c r="J948" s="735"/>
      <c r="K948" s="735"/>
      <c r="L948" s="735"/>
      <c r="M948" s="935"/>
      <c r="N948" s="935"/>
      <c r="O948" s="935"/>
    </row>
    <row r="949" spans="1:15" s="260" customFormat="1" ht="14.25">
      <c r="A949" s="2208"/>
      <c r="B949" s="2211"/>
      <c r="C949" s="533" t="s">
        <v>385</v>
      </c>
      <c r="D949" s="262" t="s">
        <v>386</v>
      </c>
      <c r="E949" s="735"/>
      <c r="F949" s="735"/>
      <c r="G949" s="735"/>
      <c r="H949" s="735">
        <f t="shared" si="91"/>
        <v>0</v>
      </c>
      <c r="I949" s="735">
        <f t="shared" si="92"/>
        <v>0</v>
      </c>
      <c r="J949" s="735"/>
      <c r="K949" s="735"/>
      <c r="L949" s="735"/>
      <c r="M949" s="935"/>
      <c r="N949" s="935"/>
      <c r="O949" s="935"/>
    </row>
    <row r="950" spans="1:15" s="260" customFormat="1" ht="14.25">
      <c r="A950" s="2208"/>
      <c r="B950" s="2211"/>
      <c r="C950" s="533">
        <v>4729</v>
      </c>
      <c r="D950" s="264" t="s">
        <v>67</v>
      </c>
      <c r="E950" s="735">
        <v>4200</v>
      </c>
      <c r="F950" s="735">
        <v>4200</v>
      </c>
      <c r="G950" s="735">
        <v>4200</v>
      </c>
      <c r="H950" s="735"/>
      <c r="I950" s="735"/>
      <c r="J950" s="902"/>
      <c r="K950" s="735">
        <v>4200</v>
      </c>
      <c r="L950" s="735">
        <v>4200</v>
      </c>
      <c r="M950" s="733">
        <f>+G950/12*3</f>
        <v>1050</v>
      </c>
      <c r="N950" s="733">
        <f>+G950/12*6</f>
        <v>2100</v>
      </c>
      <c r="O950" s="733">
        <f>+G950/12*9</f>
        <v>3150</v>
      </c>
    </row>
    <row r="951" spans="1:15" s="260" customFormat="1" ht="14.25">
      <c r="A951" s="2208"/>
      <c r="B951" s="2211"/>
      <c r="C951" s="533">
        <v>4822</v>
      </c>
      <c r="D951" s="264" t="s">
        <v>68</v>
      </c>
      <c r="E951" s="902"/>
      <c r="F951" s="902"/>
      <c r="G951" s="735"/>
      <c r="H951" s="735">
        <f t="shared" si="91"/>
        <v>0</v>
      </c>
      <c r="I951" s="735">
        <f t="shared" si="92"/>
        <v>0</v>
      </c>
      <c r="J951" s="902"/>
      <c r="K951" s="735"/>
      <c r="L951" s="735"/>
      <c r="M951" s="935"/>
      <c r="N951" s="935"/>
      <c r="O951" s="935"/>
    </row>
    <row r="952" spans="1:15" s="260" customFormat="1" ht="14.25">
      <c r="A952" s="2208"/>
      <c r="B952" s="2211"/>
      <c r="C952" s="535">
        <v>4823</v>
      </c>
      <c r="D952" s="483" t="s">
        <v>69</v>
      </c>
      <c r="E952" s="899">
        <f>E954+E955+E956</f>
        <v>294.10000000000002</v>
      </c>
      <c r="F952" s="899">
        <f>F954+F955+F956</f>
        <v>1526.8999999999999</v>
      </c>
      <c r="G952" s="899">
        <f>G954+G955+G956</f>
        <v>1284.48</v>
      </c>
      <c r="H952" s="899">
        <f t="shared" si="91"/>
        <v>-242.41999999999985</v>
      </c>
      <c r="I952" s="899">
        <f t="shared" si="92"/>
        <v>990.38</v>
      </c>
      <c r="J952" s="899"/>
      <c r="K952" s="899">
        <f>K954+K955+K956</f>
        <v>1284.48</v>
      </c>
      <c r="L952" s="899">
        <f>L954+L955+L956</f>
        <v>1284.48</v>
      </c>
      <c r="M952" s="935"/>
      <c r="N952" s="935"/>
      <c r="O952" s="935"/>
    </row>
    <row r="953" spans="1:15" s="260" customFormat="1" ht="14.25">
      <c r="A953" s="2208"/>
      <c r="B953" s="2211"/>
      <c r="C953" s="533"/>
      <c r="D953" s="263" t="s">
        <v>72</v>
      </c>
      <c r="E953" s="902"/>
      <c r="F953" s="902"/>
      <c r="G953" s="735"/>
      <c r="H953" s="735">
        <f t="shared" si="91"/>
        <v>0</v>
      </c>
      <c r="I953" s="735">
        <f t="shared" si="92"/>
        <v>0</v>
      </c>
      <c r="J953" s="902"/>
      <c r="K953" s="735"/>
      <c r="L953" s="735"/>
      <c r="M953" s="935"/>
      <c r="N953" s="733"/>
      <c r="O953" s="935"/>
    </row>
    <row r="954" spans="1:15" s="258" customFormat="1" ht="27">
      <c r="A954" s="2208"/>
      <c r="B954" s="2211"/>
      <c r="C954" s="533"/>
      <c r="D954" s="263" t="s">
        <v>276</v>
      </c>
      <c r="E954" s="737">
        <v>8.1</v>
      </c>
      <c r="F954" s="735"/>
      <c r="G954" s="735"/>
      <c r="H954" s="735"/>
      <c r="I954" s="735"/>
      <c r="J954" s="902"/>
      <c r="K954" s="735"/>
      <c r="L954" s="735"/>
      <c r="M954" s="733">
        <f>+G954/12*3</f>
        <v>0</v>
      </c>
      <c r="N954" s="733">
        <f>+G954/12*6</f>
        <v>0</v>
      </c>
      <c r="O954" s="733">
        <f>+G954/12*9</f>
        <v>0</v>
      </c>
    </row>
    <row r="955" spans="1:15" ht="27.95" customHeight="1">
      <c r="A955" s="2208"/>
      <c r="B955" s="2211"/>
      <c r="C955" s="533"/>
      <c r="D955" s="263" t="s">
        <v>274</v>
      </c>
      <c r="E955" s="737">
        <v>286</v>
      </c>
      <c r="F955" s="735">
        <v>1475.3</v>
      </c>
      <c r="G955" s="735">
        <v>1244.8800000000001</v>
      </c>
      <c r="H955" s="735"/>
      <c r="I955" s="735"/>
      <c r="J955" s="902"/>
      <c r="K955" s="735">
        <v>1244.8800000000001</v>
      </c>
      <c r="L955" s="735">
        <v>1244.8800000000001</v>
      </c>
      <c r="M955" s="733">
        <f>+G955/12*3</f>
        <v>311.22000000000003</v>
      </c>
      <c r="N955" s="733">
        <f>+G955/12*6</f>
        <v>622.44000000000005</v>
      </c>
      <c r="O955" s="733">
        <f>+G955/12*9</f>
        <v>933.66000000000008</v>
      </c>
    </row>
    <row r="956" spans="1:15" ht="14.25">
      <c r="A956" s="2208"/>
      <c r="B956" s="2211"/>
      <c r="C956" s="533"/>
      <c r="D956" s="263" t="s">
        <v>275</v>
      </c>
      <c r="E956" s="1095"/>
      <c r="F956" s="735">
        <v>51.599999999999994</v>
      </c>
      <c r="G956" s="735">
        <v>39.599999999999994</v>
      </c>
      <c r="H956" s="735"/>
      <c r="I956" s="735"/>
      <c r="J956" s="902"/>
      <c r="K956" s="735">
        <v>39.599999999999994</v>
      </c>
      <c r="L956" s="735">
        <v>39.599999999999994</v>
      </c>
      <c r="N956" s="936"/>
    </row>
    <row r="957" spans="1:15" ht="31.5" customHeight="1">
      <c r="A957" s="2208"/>
      <c r="B957" s="2211"/>
      <c r="C957" s="536" t="s">
        <v>420</v>
      </c>
      <c r="D957" s="511" t="s">
        <v>443</v>
      </c>
      <c r="E957" s="902"/>
      <c r="F957" s="902"/>
      <c r="G957" s="735"/>
      <c r="H957" s="735">
        <f t="shared" si="91"/>
        <v>0</v>
      </c>
      <c r="I957" s="735">
        <f t="shared" si="92"/>
        <v>0</v>
      </c>
      <c r="J957" s="902"/>
      <c r="K957" s="902"/>
      <c r="L957" s="902"/>
      <c r="N957" s="936"/>
    </row>
    <row r="958" spans="1:15" s="273" customFormat="1" ht="14.25">
      <c r="A958" s="2208"/>
      <c r="B958" s="2211"/>
      <c r="C958" s="533">
        <v>4861</v>
      </c>
      <c r="D958" s="264" t="s">
        <v>70</v>
      </c>
      <c r="E958" s="902"/>
      <c r="F958" s="902"/>
      <c r="G958" s="735"/>
      <c r="H958" s="735">
        <f t="shared" si="91"/>
        <v>0</v>
      </c>
      <c r="I958" s="735">
        <f t="shared" si="92"/>
        <v>0</v>
      </c>
      <c r="J958" s="902"/>
      <c r="K958" s="902"/>
      <c r="L958" s="902"/>
      <c r="M958" s="887"/>
      <c r="N958" s="884"/>
      <c r="O958" s="936"/>
    </row>
    <row r="959" spans="1:15" ht="14.25">
      <c r="A959" s="2209"/>
      <c r="B959" s="2212"/>
      <c r="C959" s="533">
        <v>4891</v>
      </c>
      <c r="D959" s="264" t="s">
        <v>71</v>
      </c>
      <c r="E959" s="735"/>
      <c r="F959" s="735"/>
      <c r="G959" s="735"/>
      <c r="H959" s="735">
        <f t="shared" si="91"/>
        <v>0</v>
      </c>
      <c r="I959" s="735">
        <f t="shared" si="92"/>
        <v>0</v>
      </c>
      <c r="J959" s="735"/>
      <c r="K959" s="735"/>
      <c r="L959" s="735"/>
      <c r="M959" s="937"/>
    </row>
    <row r="960" spans="1:15" s="27" customFormat="1" ht="28.5">
      <c r="A960" s="2196" t="s">
        <v>436</v>
      </c>
      <c r="B960" s="2196"/>
      <c r="C960" s="274"/>
      <c r="D960" s="36" t="s">
        <v>73</v>
      </c>
      <c r="E960" s="903">
        <f>SUM(E962:E969)</f>
        <v>0</v>
      </c>
      <c r="F960" s="903">
        <f>SUM(F962:F969)</f>
        <v>0</v>
      </c>
      <c r="G960" s="903">
        <f>SUM(G962:G969)</f>
        <v>0</v>
      </c>
      <c r="H960" s="903">
        <f t="shared" si="91"/>
        <v>0</v>
      </c>
      <c r="I960" s="903">
        <f>+I966+I967+I968+I969</f>
        <v>0</v>
      </c>
      <c r="J960" s="903"/>
      <c r="K960" s="903">
        <f>SUM(K962:K969)</f>
        <v>0</v>
      </c>
      <c r="L960" s="903">
        <f>SUM(L962:L969)</f>
        <v>0</v>
      </c>
      <c r="M960" s="938"/>
      <c r="N960" s="938"/>
      <c r="O960" s="938"/>
    </row>
    <row r="961" spans="1:15" s="20" customFormat="1" ht="23.25" customHeight="1">
      <c r="A961" s="614" t="s">
        <v>437</v>
      </c>
      <c r="B961" s="1131" t="s">
        <v>438</v>
      </c>
      <c r="C961" s="275"/>
      <c r="D961" s="17" t="s">
        <v>72</v>
      </c>
      <c r="E961" s="904"/>
      <c r="F961" s="904"/>
      <c r="G961" s="904"/>
      <c r="H961" s="904">
        <f t="shared" si="91"/>
        <v>0</v>
      </c>
      <c r="I961" s="404">
        <f t="shared" ref="I961:I974" si="93">G961-E961</f>
        <v>0</v>
      </c>
      <c r="J961" s="904"/>
      <c r="K961" s="904"/>
      <c r="L961" s="904"/>
      <c r="M961" s="939"/>
      <c r="N961" s="939"/>
      <c r="O961" s="939"/>
    </row>
    <row r="962" spans="1:15" s="20" customFormat="1" ht="28.5">
      <c r="A962" s="2204">
        <v>1080</v>
      </c>
      <c r="B962" s="2204">
        <v>11011</v>
      </c>
      <c r="C962" s="275">
        <v>5111</v>
      </c>
      <c r="D962" s="18" t="s">
        <v>660</v>
      </c>
      <c r="E962" s="904"/>
      <c r="F962" s="904"/>
      <c r="G962" s="904"/>
      <c r="H962" s="404">
        <f t="shared" si="91"/>
        <v>0</v>
      </c>
      <c r="I962" s="404">
        <f t="shared" si="93"/>
        <v>0</v>
      </c>
      <c r="J962" s="904"/>
      <c r="K962" s="904"/>
      <c r="L962" s="904"/>
      <c r="M962" s="939"/>
      <c r="N962" s="939"/>
      <c r="O962" s="939"/>
    </row>
    <row r="963" spans="1:15" s="20" customFormat="1" ht="28.5">
      <c r="A963" s="2205"/>
      <c r="B963" s="2205"/>
      <c r="C963" s="275">
        <v>5112</v>
      </c>
      <c r="D963" s="18" t="s">
        <v>661</v>
      </c>
      <c r="E963" s="904"/>
      <c r="F963" s="904"/>
      <c r="G963" s="904"/>
      <c r="H963" s="404">
        <f t="shared" si="91"/>
        <v>0</v>
      </c>
      <c r="I963" s="404">
        <f t="shared" si="93"/>
        <v>0</v>
      </c>
      <c r="J963" s="904"/>
      <c r="K963" s="904"/>
      <c r="L963" s="904"/>
      <c r="M963" s="939"/>
      <c r="N963" s="939"/>
      <c r="O963" s="939"/>
    </row>
    <row r="964" spans="1:15" s="20" customFormat="1" ht="13.5" customHeight="1">
      <c r="A964" s="2205"/>
      <c r="B964" s="2205"/>
      <c r="C964" s="275" t="s">
        <v>662</v>
      </c>
      <c r="D964" s="18" t="s">
        <v>637</v>
      </c>
      <c r="E964" s="904"/>
      <c r="F964" s="904"/>
      <c r="G964" s="904"/>
      <c r="H964" s="404">
        <f t="shared" si="91"/>
        <v>0</v>
      </c>
      <c r="I964" s="404">
        <f t="shared" si="93"/>
        <v>0</v>
      </c>
      <c r="J964" s="904"/>
      <c r="K964" s="904"/>
      <c r="L964" s="904"/>
      <c r="M964" s="939"/>
      <c r="N964" s="939"/>
      <c r="O964" s="939"/>
    </row>
    <row r="965" spans="1:15" s="20" customFormat="1" ht="14.25">
      <c r="A965" s="2205"/>
      <c r="B965" s="2205"/>
      <c r="C965" s="275">
        <v>5121</v>
      </c>
      <c r="D965" s="262" t="s">
        <v>74</v>
      </c>
      <c r="E965" s="904"/>
      <c r="F965" s="904"/>
      <c r="G965" s="904"/>
      <c r="H965" s="404">
        <f t="shared" si="91"/>
        <v>0</v>
      </c>
      <c r="I965" s="404">
        <f t="shared" si="93"/>
        <v>0</v>
      </c>
      <c r="J965" s="904"/>
      <c r="K965" s="904"/>
      <c r="L965" s="904"/>
      <c r="M965" s="939"/>
      <c r="N965" s="939"/>
      <c r="O965" s="939"/>
    </row>
    <row r="966" spans="1:15" s="33" customFormat="1" ht="15.75" customHeight="1">
      <c r="A966" s="2205"/>
      <c r="B966" s="2205"/>
      <c r="C966" s="249">
        <v>5122</v>
      </c>
      <c r="D966" s="21" t="s">
        <v>75</v>
      </c>
      <c r="E966" s="905"/>
      <c r="F966" s="905"/>
      <c r="G966" s="404"/>
      <c r="H966" s="404">
        <f t="shared" si="91"/>
        <v>0</v>
      </c>
      <c r="I966" s="404">
        <f t="shared" si="93"/>
        <v>0</v>
      </c>
      <c r="J966" s="905"/>
      <c r="K966" s="404"/>
      <c r="L966" s="404"/>
      <c r="M966" s="940"/>
      <c r="N966" s="940"/>
      <c r="O966" s="940"/>
    </row>
    <row r="967" spans="1:15" s="33" customFormat="1" ht="15.75" customHeight="1">
      <c r="A967" s="2205"/>
      <c r="B967" s="2205"/>
      <c r="C967" s="249">
        <v>5129</v>
      </c>
      <c r="D967" s="21" t="s">
        <v>76</v>
      </c>
      <c r="E967" s="905"/>
      <c r="F967" s="905"/>
      <c r="G967" s="404"/>
      <c r="H967" s="404">
        <f t="shared" si="91"/>
        <v>0</v>
      </c>
      <c r="I967" s="404">
        <f t="shared" si="93"/>
        <v>0</v>
      </c>
      <c r="J967" s="905"/>
      <c r="K967" s="404"/>
      <c r="L967" s="404"/>
      <c r="M967" s="940"/>
      <c r="N967" s="940"/>
      <c r="O967" s="940"/>
    </row>
    <row r="968" spans="1:15" s="33" customFormat="1" ht="14.25">
      <c r="A968" s="2205"/>
      <c r="B968" s="2205"/>
      <c r="C968" s="249">
        <v>5132</v>
      </c>
      <c r="D968" s="21" t="s">
        <v>77</v>
      </c>
      <c r="E968" s="905"/>
      <c r="F968" s="905"/>
      <c r="G968" s="404"/>
      <c r="H968" s="404">
        <f t="shared" si="91"/>
        <v>0</v>
      </c>
      <c r="I968" s="404">
        <f t="shared" si="93"/>
        <v>0</v>
      </c>
      <c r="J968" s="905"/>
      <c r="K968" s="404"/>
      <c r="L968" s="404"/>
      <c r="M968" s="940"/>
      <c r="N968" s="940"/>
      <c r="O968" s="940"/>
    </row>
    <row r="969" spans="1:15" s="33" customFormat="1" ht="15.75" customHeight="1">
      <c r="A969" s="2206"/>
      <c r="B969" s="2206"/>
      <c r="C969" s="249" t="s">
        <v>663</v>
      </c>
      <c r="D969" s="21" t="s">
        <v>664</v>
      </c>
      <c r="E969" s="905"/>
      <c r="F969" s="905"/>
      <c r="G969" s="404"/>
      <c r="H969" s="404">
        <f t="shared" si="91"/>
        <v>0</v>
      </c>
      <c r="I969" s="404">
        <f t="shared" si="93"/>
        <v>0</v>
      </c>
      <c r="J969" s="905"/>
      <c r="K969" s="404"/>
      <c r="L969" s="404"/>
      <c r="M969" s="940"/>
      <c r="N969" s="940"/>
      <c r="O969" s="940"/>
    </row>
    <row r="970" spans="1:15" s="171" customFormat="1" ht="14.25" customHeight="1">
      <c r="A970" s="2207" t="s">
        <v>636</v>
      </c>
      <c r="B970" s="2210" t="s">
        <v>5807</v>
      </c>
      <c r="C970" s="527"/>
      <c r="D970" s="262" t="s">
        <v>278</v>
      </c>
      <c r="E970" s="906">
        <v>98</v>
      </c>
      <c r="F970" s="906">
        <v>98</v>
      </c>
      <c r="G970" s="906">
        <v>98</v>
      </c>
      <c r="H970" s="906">
        <f>+G970-F970</f>
        <v>0</v>
      </c>
      <c r="I970" s="906">
        <f t="shared" si="93"/>
        <v>0</v>
      </c>
      <c r="J970" s="906"/>
      <c r="K970" s="906">
        <v>98</v>
      </c>
      <c r="L970" s="906">
        <v>98</v>
      </c>
      <c r="M970" s="738"/>
      <c r="N970" s="738"/>
      <c r="O970" s="738"/>
    </row>
    <row r="971" spans="1:15" s="171" customFormat="1" ht="13.5" customHeight="1">
      <c r="A971" s="2208"/>
      <c r="B971" s="2211"/>
      <c r="C971" s="528"/>
      <c r="D971" s="263"/>
      <c r="E971" s="907"/>
      <c r="F971" s="907"/>
      <c r="G971" s="907"/>
      <c r="H971" s="907">
        <f>+G971-F971</f>
        <v>0</v>
      </c>
      <c r="I971" s="907">
        <f t="shared" si="93"/>
        <v>0</v>
      </c>
      <c r="J971" s="907"/>
      <c r="K971" s="907"/>
      <c r="L971" s="907"/>
      <c r="M971" s="738"/>
      <c r="N971" s="738"/>
      <c r="O971" s="738"/>
    </row>
    <row r="972" spans="1:15" s="171" customFormat="1" ht="14.25" customHeight="1">
      <c r="A972" s="2208"/>
      <c r="B972" s="2211"/>
      <c r="C972" s="528"/>
      <c r="D972" s="264" t="s">
        <v>32</v>
      </c>
      <c r="E972" s="907">
        <v>1</v>
      </c>
      <c r="F972" s="907"/>
      <c r="G972" s="907"/>
      <c r="H972" s="907"/>
      <c r="I972" s="907"/>
      <c r="J972" s="907"/>
      <c r="K972" s="907"/>
      <c r="L972" s="907"/>
      <c r="M972" s="738"/>
      <c r="N972" s="738"/>
      <c r="O972" s="738"/>
    </row>
    <row r="973" spans="1:15" s="257" customFormat="1" ht="14.25" customHeight="1">
      <c r="A973" s="2208"/>
      <c r="B973" s="2211"/>
      <c r="C973" s="528"/>
      <c r="D973" s="263"/>
      <c r="E973" s="736"/>
      <c r="F973" s="736"/>
      <c r="G973" s="736"/>
      <c r="H973" s="736">
        <f>+G973-F973</f>
        <v>0</v>
      </c>
      <c r="I973" s="736">
        <f t="shared" si="93"/>
        <v>0</v>
      </c>
      <c r="J973" s="736"/>
      <c r="K973" s="736"/>
      <c r="L973" s="736"/>
      <c r="M973" s="934"/>
      <c r="N973" s="934"/>
      <c r="O973" s="934"/>
    </row>
    <row r="974" spans="1:15" s="256" customFormat="1" ht="14.25" customHeight="1">
      <c r="A974" s="2208"/>
      <c r="B974" s="2211"/>
      <c r="C974" s="529"/>
      <c r="D974" s="272" t="s">
        <v>33</v>
      </c>
      <c r="E974" s="898">
        <f>+E976+E1040</f>
        <v>580225.06999999995</v>
      </c>
      <c r="F974" s="898">
        <f>+F976+F1040</f>
        <v>565279.39999999991</v>
      </c>
      <c r="G974" s="898">
        <f>+G976+G1040</f>
        <v>633479.11199999996</v>
      </c>
      <c r="H974" s="898">
        <f>+G974-F974</f>
        <v>68199.712000000058</v>
      </c>
      <c r="I974" s="898">
        <f t="shared" si="93"/>
        <v>53254.042000000016</v>
      </c>
      <c r="J974" s="898"/>
      <c r="K974" s="898">
        <f>+K976+K1040</f>
        <v>604249.51199999999</v>
      </c>
      <c r="L974" s="898">
        <f>+L976+L1040</f>
        <v>608503.71199999994</v>
      </c>
      <c r="M974" s="926">
        <f>SUM(M980:M1035)</f>
        <v>111683.19466666668</v>
      </c>
      <c r="N974" s="926">
        <f>SUM(N980:N1035)</f>
        <v>270052.97266666673</v>
      </c>
      <c r="O974" s="926">
        <f>SUM(O980:O1035)</f>
        <v>428422.7506666666</v>
      </c>
    </row>
    <row r="975" spans="1:15" s="256" customFormat="1" ht="14.25" customHeight="1">
      <c r="A975" s="2208"/>
      <c r="B975" s="2211"/>
      <c r="C975" s="530"/>
      <c r="D975" s="17" t="s">
        <v>388</v>
      </c>
      <c r="E975" s="736"/>
      <c r="F975" s="736"/>
      <c r="G975" s="736"/>
      <c r="H975" s="898"/>
      <c r="I975" s="898"/>
      <c r="J975" s="736"/>
      <c r="K975" s="736"/>
      <c r="L975" s="736"/>
      <c r="M975" s="926"/>
      <c r="N975" s="926"/>
      <c r="O975" s="926"/>
    </row>
    <row r="976" spans="1:15" s="256" customFormat="1" ht="14.25" customHeight="1">
      <c r="A976" s="2208"/>
      <c r="B976" s="2211"/>
      <c r="C976" s="531"/>
      <c r="D976" s="265" t="s">
        <v>36</v>
      </c>
      <c r="E976" s="898">
        <f>E978+SUM(E984:E1039)-E984-E989-E997-E1011-E1015-E1032</f>
        <v>580225.06999999995</v>
      </c>
      <c r="F976" s="898">
        <f>F978+SUM(F984:F1039)-F984-F989-F997-F1011-F1015-F1032</f>
        <v>565279.39999999991</v>
      </c>
      <c r="G976" s="898">
        <f>G978+SUM(G984:G1039)-G984-G989-G997-G1011-G1015-G1032</f>
        <v>633479.11199999996</v>
      </c>
      <c r="H976" s="898">
        <f>+G976-F976</f>
        <v>68199.712000000058</v>
      </c>
      <c r="I976" s="898">
        <f t="shared" ref="I976:I998" si="94">G976-E976</f>
        <v>53254.042000000016</v>
      </c>
      <c r="J976" s="898"/>
      <c r="K976" s="898">
        <f>K978+SUM(K984:K1039)-K984-K989-K997-K1011-K1015-K1032</f>
        <v>604249.51199999999</v>
      </c>
      <c r="L976" s="898">
        <f>L978+SUM(L984:L1039)-L984-L989-L997-L1011-L1015-L1032</f>
        <v>608503.71199999994</v>
      </c>
      <c r="M976" s="926"/>
      <c r="N976" s="926"/>
      <c r="O976" s="926"/>
    </row>
    <row r="977" spans="1:15" s="256" customFormat="1" ht="13.5" customHeight="1">
      <c r="A977" s="2208"/>
      <c r="B977" s="2211"/>
      <c r="C977" s="527"/>
      <c r="D977" s="263" t="s">
        <v>72</v>
      </c>
      <c r="E977" s="737"/>
      <c r="F977" s="737"/>
      <c r="G977" s="736"/>
      <c r="H977" s="736">
        <f t="shared" ref="H977:H1049" si="95">+G977-F977</f>
        <v>0</v>
      </c>
      <c r="I977" s="737">
        <f t="shared" si="94"/>
        <v>0</v>
      </c>
      <c r="J977" s="737"/>
      <c r="K977" s="737"/>
      <c r="L977" s="737"/>
      <c r="M977" s="926"/>
      <c r="N977" s="926"/>
      <c r="O977" s="926"/>
    </row>
    <row r="978" spans="1:15" s="256" customFormat="1" ht="14.25" customHeight="1">
      <c r="A978" s="2208"/>
      <c r="B978" s="2211"/>
      <c r="C978" s="532"/>
      <c r="D978" s="483" t="s">
        <v>470</v>
      </c>
      <c r="E978" s="899">
        <f>SUM(E980:E982)</f>
        <v>512745.4</v>
      </c>
      <c r="F978" s="899">
        <f>SUM(F980:F982)</f>
        <v>515650.8</v>
      </c>
      <c r="G978" s="899">
        <f>SUM(G980:G982)</f>
        <v>560239</v>
      </c>
      <c r="H978" s="899">
        <f t="shared" si="95"/>
        <v>44588.200000000012</v>
      </c>
      <c r="I978" s="899">
        <f t="shared" si="94"/>
        <v>47493.599999999977</v>
      </c>
      <c r="J978" s="899"/>
      <c r="K978" s="899">
        <f>SUM(K980:K982)</f>
        <v>531009.4</v>
      </c>
      <c r="L978" s="899">
        <f>SUM(L980:L982)</f>
        <v>535263.6</v>
      </c>
      <c r="M978" s="926">
        <f>+G978/G970/12</f>
        <v>476.39370748299319</v>
      </c>
      <c r="N978" s="926"/>
      <c r="O978" s="926"/>
    </row>
    <row r="979" spans="1:15" s="256" customFormat="1">
      <c r="A979" s="2208"/>
      <c r="B979" s="2211"/>
      <c r="C979" s="527"/>
      <c r="D979" s="263" t="s">
        <v>72</v>
      </c>
      <c r="E979" s="737"/>
      <c r="F979" s="737"/>
      <c r="G979" s="736"/>
      <c r="H979" s="736">
        <f t="shared" si="95"/>
        <v>0</v>
      </c>
      <c r="I979" s="737">
        <f t="shared" si="94"/>
        <v>0</v>
      </c>
      <c r="J979" s="737"/>
      <c r="K979" s="737"/>
      <c r="L979" s="737"/>
      <c r="M979" s="926"/>
      <c r="N979" s="926"/>
      <c r="O979" s="926"/>
    </row>
    <row r="980" spans="1:15" s="256" customFormat="1" ht="28.5">
      <c r="A980" s="2208"/>
      <c r="B980" s="2211"/>
      <c r="C980" s="533" t="s">
        <v>270</v>
      </c>
      <c r="D980" s="266" t="s">
        <v>37</v>
      </c>
      <c r="E980" s="737">
        <v>481546.6</v>
      </c>
      <c r="F980" s="737">
        <v>483118.2</v>
      </c>
      <c r="G980" s="737">
        <v>528789</v>
      </c>
      <c r="H980" s="737"/>
      <c r="I980" s="737"/>
      <c r="J980" s="737"/>
      <c r="K980" s="737">
        <v>499313.7</v>
      </c>
      <c r="L980" s="737">
        <v>503365.4</v>
      </c>
      <c r="M980" s="926">
        <f>+G980/12*2</f>
        <v>88131.5</v>
      </c>
      <c r="N980" s="926">
        <f>+G980/12*5</f>
        <v>220328.75</v>
      </c>
      <c r="O980" s="926">
        <f>+G980/12*8</f>
        <v>352526</v>
      </c>
    </row>
    <row r="981" spans="1:15" s="258" customFormat="1" ht="28.5">
      <c r="A981" s="2208"/>
      <c r="B981" s="2211"/>
      <c r="C981" s="533" t="s">
        <v>271</v>
      </c>
      <c r="D981" s="267" t="s">
        <v>38</v>
      </c>
      <c r="E981" s="737">
        <v>21954.9</v>
      </c>
      <c r="F981" s="737">
        <v>23284.1</v>
      </c>
      <c r="G981" s="737">
        <v>21771.4</v>
      </c>
      <c r="H981" s="737"/>
      <c r="I981" s="737"/>
      <c r="J981" s="737"/>
      <c r="K981" s="737">
        <v>21854.6</v>
      </c>
      <c r="L981" s="737">
        <v>21903.5</v>
      </c>
      <c r="M981" s="926">
        <f>+G981/12*2</f>
        <v>3628.5666666666671</v>
      </c>
      <c r="N981" s="926">
        <f>+G981/12*5</f>
        <v>9071.4166666666679</v>
      </c>
      <c r="O981" s="926">
        <f>+G981/12*8</f>
        <v>14514.266666666668</v>
      </c>
    </row>
    <row r="982" spans="1:15" s="258" customFormat="1" ht="42.75">
      <c r="A982" s="2208"/>
      <c r="B982" s="2211"/>
      <c r="C982" s="533" t="s">
        <v>272</v>
      </c>
      <c r="D982" s="267" t="s">
        <v>39</v>
      </c>
      <c r="E982" s="737">
        <v>9243.9</v>
      </c>
      <c r="F982" s="737">
        <v>9248.5</v>
      </c>
      <c r="G982" s="737">
        <v>9678.6</v>
      </c>
      <c r="H982" s="737"/>
      <c r="I982" s="737"/>
      <c r="J982" s="737"/>
      <c r="K982" s="737">
        <v>9841.1</v>
      </c>
      <c r="L982" s="737">
        <v>9994.7000000000007</v>
      </c>
      <c r="M982" s="926">
        <f>+G982/12*2</f>
        <v>1613.1000000000001</v>
      </c>
      <c r="N982" s="926">
        <f>+G982/12*5</f>
        <v>4032.7500000000005</v>
      </c>
      <c r="O982" s="926">
        <f>+G982/12*8</f>
        <v>6452.4000000000005</v>
      </c>
    </row>
    <row r="983" spans="1:15" s="258" customFormat="1" ht="14.25">
      <c r="A983" s="2208"/>
      <c r="B983" s="2211"/>
      <c r="C983" s="534"/>
      <c r="D983" s="484"/>
      <c r="E983" s="739"/>
      <c r="F983" s="739"/>
      <c r="G983" s="739"/>
      <c r="H983" s="739">
        <f t="shared" si="95"/>
        <v>0</v>
      </c>
      <c r="I983" s="739">
        <f t="shared" si="94"/>
        <v>0</v>
      </c>
      <c r="J983" s="739"/>
      <c r="K983" s="739"/>
      <c r="L983" s="739"/>
      <c r="M983" s="733"/>
      <c r="N983" s="733"/>
      <c r="O983" s="733"/>
    </row>
    <row r="984" spans="1:15" s="258" customFormat="1" ht="14.25">
      <c r="A984" s="2208"/>
      <c r="B984" s="2211"/>
      <c r="C984" s="535">
        <v>4212</v>
      </c>
      <c r="D984" s="483" t="s">
        <v>40</v>
      </c>
      <c r="E984" s="899">
        <f>E986+E987+E988</f>
        <v>6681.28</v>
      </c>
      <c r="F984" s="899">
        <f>F986+F987+F988</f>
        <v>0</v>
      </c>
      <c r="G984" s="899">
        <f>G986+G987+G988</f>
        <v>0</v>
      </c>
      <c r="H984" s="899">
        <f t="shared" si="95"/>
        <v>0</v>
      </c>
      <c r="I984" s="899">
        <f t="shared" si="94"/>
        <v>-6681.28</v>
      </c>
      <c r="J984" s="899"/>
      <c r="K984" s="899">
        <f>K986+K987+K988</f>
        <v>0</v>
      </c>
      <c r="L984" s="899">
        <f>L986+L987+L988</f>
        <v>0</v>
      </c>
      <c r="M984" s="733"/>
      <c r="N984" s="733"/>
      <c r="O984" s="733"/>
    </row>
    <row r="985" spans="1:15" s="258" customFormat="1">
      <c r="A985" s="2208"/>
      <c r="B985" s="2211"/>
      <c r="C985" s="533"/>
      <c r="D985" s="263" t="s">
        <v>72</v>
      </c>
      <c r="E985" s="735"/>
      <c r="F985" s="735"/>
      <c r="G985" s="735"/>
      <c r="H985" s="735">
        <f t="shared" si="95"/>
        <v>0</v>
      </c>
      <c r="I985" s="735">
        <f t="shared" si="94"/>
        <v>0</v>
      </c>
      <c r="J985" s="735"/>
      <c r="K985" s="735"/>
      <c r="L985" s="735"/>
      <c r="M985" s="733"/>
      <c r="N985" s="733"/>
      <c r="O985" s="733"/>
    </row>
    <row r="986" spans="1:15" s="258" customFormat="1">
      <c r="A986" s="2208"/>
      <c r="B986" s="2211"/>
      <c r="C986" s="533"/>
      <c r="D986" s="263" t="s">
        <v>40</v>
      </c>
      <c r="E986" s="735">
        <v>1951.91</v>
      </c>
      <c r="F986" s="735"/>
      <c r="G986" s="735"/>
      <c r="H986" s="735">
        <f t="shared" si="95"/>
        <v>0</v>
      </c>
      <c r="I986" s="735">
        <f t="shared" si="94"/>
        <v>-1951.91</v>
      </c>
      <c r="J986" s="735"/>
      <c r="K986" s="735"/>
      <c r="L986" s="735"/>
      <c r="M986" s="733">
        <f>+G986/12*3</f>
        <v>0</v>
      </c>
      <c r="N986" s="733">
        <f>+G986/12*6</f>
        <v>0</v>
      </c>
      <c r="O986" s="733">
        <f>+G986/12*9</f>
        <v>0</v>
      </c>
    </row>
    <row r="987" spans="1:15" s="258" customFormat="1" ht="27">
      <c r="A987" s="2208"/>
      <c r="B987" s="2211"/>
      <c r="C987" s="533"/>
      <c r="D987" s="263" t="s">
        <v>279</v>
      </c>
      <c r="E987" s="735"/>
      <c r="F987" s="735"/>
      <c r="G987" s="735"/>
      <c r="H987" s="735">
        <f t="shared" si="95"/>
        <v>0</v>
      </c>
      <c r="I987" s="735">
        <f t="shared" si="94"/>
        <v>0</v>
      </c>
      <c r="J987" s="735"/>
      <c r="K987" s="735"/>
      <c r="L987" s="735"/>
      <c r="M987" s="733"/>
      <c r="N987" s="733"/>
      <c r="O987" s="733"/>
    </row>
    <row r="988" spans="1:15" s="258" customFormat="1">
      <c r="A988" s="2208"/>
      <c r="B988" s="2211"/>
      <c r="C988" s="533"/>
      <c r="D988" s="263" t="s">
        <v>390</v>
      </c>
      <c r="E988" s="735">
        <v>4729.37</v>
      </c>
      <c r="F988" s="735"/>
      <c r="G988" s="735"/>
      <c r="H988" s="735">
        <f t="shared" si="95"/>
        <v>0</v>
      </c>
      <c r="I988" s="735">
        <f t="shared" si="94"/>
        <v>-4729.37</v>
      </c>
      <c r="J988" s="735"/>
      <c r="K988" s="735"/>
      <c r="L988" s="735"/>
      <c r="M988" s="733">
        <f>+G988/12*3</f>
        <v>0</v>
      </c>
      <c r="N988" s="733">
        <f>+G988/12*6</f>
        <v>0</v>
      </c>
      <c r="O988" s="733">
        <f>+G988/12*9</f>
        <v>0</v>
      </c>
    </row>
    <row r="989" spans="1:15" s="258" customFormat="1" ht="14.25">
      <c r="A989" s="2208"/>
      <c r="B989" s="2211"/>
      <c r="C989" s="535">
        <v>4213</v>
      </c>
      <c r="D989" s="483" t="s">
        <v>41</v>
      </c>
      <c r="E989" s="899">
        <f>E991+E992</f>
        <v>178.42</v>
      </c>
      <c r="F989" s="899">
        <f>F991+F992</f>
        <v>0</v>
      </c>
      <c r="G989" s="899">
        <f>G991+G992</f>
        <v>0</v>
      </c>
      <c r="H989" s="899">
        <f t="shared" si="95"/>
        <v>0</v>
      </c>
      <c r="I989" s="899">
        <f t="shared" si="94"/>
        <v>-178.42</v>
      </c>
      <c r="J989" s="899"/>
      <c r="K989" s="899">
        <f>K991+K992</f>
        <v>0</v>
      </c>
      <c r="L989" s="899">
        <f>L991+L992</f>
        <v>0</v>
      </c>
      <c r="M989" s="733"/>
      <c r="N989" s="733"/>
      <c r="O989" s="733"/>
    </row>
    <row r="990" spans="1:15" s="258" customFormat="1">
      <c r="A990" s="2208"/>
      <c r="B990" s="2211"/>
      <c r="C990" s="533"/>
      <c r="D990" s="263" t="s">
        <v>72</v>
      </c>
      <c r="E990" s="735"/>
      <c r="F990" s="735"/>
      <c r="G990" s="735"/>
      <c r="H990" s="735">
        <f t="shared" si="95"/>
        <v>0</v>
      </c>
      <c r="I990" s="735">
        <f t="shared" si="94"/>
        <v>0</v>
      </c>
      <c r="J990" s="735"/>
      <c r="K990" s="735"/>
      <c r="L990" s="735"/>
      <c r="M990" s="733"/>
      <c r="N990" s="733"/>
      <c r="O990" s="733"/>
    </row>
    <row r="991" spans="1:15" s="258" customFormat="1" ht="27">
      <c r="A991" s="2208"/>
      <c r="B991" s="2211"/>
      <c r="C991" s="533"/>
      <c r="D991" s="269" t="s">
        <v>42</v>
      </c>
      <c r="E991" s="735">
        <v>178.42</v>
      </c>
      <c r="F991" s="735"/>
      <c r="G991" s="735"/>
      <c r="H991" s="735"/>
      <c r="I991" s="735"/>
      <c r="J991" s="735"/>
      <c r="K991" s="735"/>
      <c r="L991" s="735"/>
      <c r="M991" s="733">
        <f>+G991/12*3</f>
        <v>0</v>
      </c>
      <c r="N991" s="733">
        <f>+G991/12*6</f>
        <v>0</v>
      </c>
      <c r="O991" s="733">
        <f>+G991/12*9</f>
        <v>0</v>
      </c>
    </row>
    <row r="992" spans="1:15" s="258" customFormat="1" ht="27">
      <c r="A992" s="2208"/>
      <c r="B992" s="2211"/>
      <c r="C992" s="533"/>
      <c r="D992" s="269" t="s">
        <v>273</v>
      </c>
      <c r="E992" s="735"/>
      <c r="F992" s="735"/>
      <c r="G992" s="735"/>
      <c r="H992" s="735"/>
      <c r="I992" s="735"/>
      <c r="J992" s="735"/>
      <c r="K992" s="735"/>
      <c r="L992" s="735"/>
      <c r="M992" s="733">
        <f>+G992/12*3</f>
        <v>0</v>
      </c>
      <c r="N992" s="733">
        <f>+G992/12*6</f>
        <v>0</v>
      </c>
      <c r="O992" s="733">
        <f>+G992/12*9</f>
        <v>0</v>
      </c>
    </row>
    <row r="993" spans="1:15" s="258" customFormat="1" ht="14.25">
      <c r="A993" s="2208"/>
      <c r="B993" s="2211"/>
      <c r="C993" s="533">
        <v>4214</v>
      </c>
      <c r="D993" s="268" t="s">
        <v>43</v>
      </c>
      <c r="E993" s="735">
        <v>56466.77</v>
      </c>
      <c r="F993" s="735">
        <v>42713.599999999999</v>
      </c>
      <c r="G993" s="735">
        <v>65322.2</v>
      </c>
      <c r="H993" s="735"/>
      <c r="I993" s="735"/>
      <c r="J993" s="735"/>
      <c r="K993" s="735">
        <v>65322.2</v>
      </c>
      <c r="L993" s="735">
        <v>65322.2</v>
      </c>
      <c r="M993" s="733">
        <f>+G993/12*3</f>
        <v>16330.55</v>
      </c>
      <c r="N993" s="733">
        <f>+G993/12*6</f>
        <v>32661.1</v>
      </c>
      <c r="O993" s="733">
        <f>+G993/12*9</f>
        <v>48991.649999999994</v>
      </c>
    </row>
    <row r="994" spans="1:15" s="256" customFormat="1" ht="23.25" customHeight="1">
      <c r="A994" s="2208"/>
      <c r="B994" s="2211"/>
      <c r="C994" s="533">
        <v>4215</v>
      </c>
      <c r="D994" s="268" t="s">
        <v>44</v>
      </c>
      <c r="E994" s="735"/>
      <c r="F994" s="735"/>
      <c r="G994" s="735"/>
      <c r="H994" s="735">
        <f t="shared" si="95"/>
        <v>0</v>
      </c>
      <c r="I994" s="735">
        <f t="shared" si="94"/>
        <v>0</v>
      </c>
      <c r="J994" s="735"/>
      <c r="K994" s="735"/>
      <c r="L994" s="735"/>
      <c r="M994" s="926"/>
      <c r="N994" s="738"/>
      <c r="O994" s="926"/>
    </row>
    <row r="995" spans="1:15" s="171" customFormat="1" ht="28.5">
      <c r="A995" s="2208"/>
      <c r="B995" s="2211"/>
      <c r="C995" s="533">
        <v>4216</v>
      </c>
      <c r="D995" s="268" t="s">
        <v>45</v>
      </c>
      <c r="E995" s="735"/>
      <c r="F995" s="735"/>
      <c r="G995" s="735"/>
      <c r="H995" s="735">
        <f t="shared" si="95"/>
        <v>0</v>
      </c>
      <c r="I995" s="735">
        <f t="shared" si="94"/>
        <v>0</v>
      </c>
      <c r="J995" s="735"/>
      <c r="K995" s="735"/>
      <c r="L995" s="735"/>
      <c r="M995" s="738"/>
      <c r="N995" s="738"/>
      <c r="O995" s="738"/>
    </row>
    <row r="996" spans="1:15" s="171" customFormat="1" ht="14.25">
      <c r="A996" s="2208"/>
      <c r="B996" s="2211"/>
      <c r="C996" s="533">
        <v>4217</v>
      </c>
      <c r="D996" s="268" t="s">
        <v>46</v>
      </c>
      <c r="E996" s="735"/>
      <c r="F996" s="735"/>
      <c r="G996" s="735"/>
      <c r="H996" s="735">
        <f t="shared" si="95"/>
        <v>0</v>
      </c>
      <c r="I996" s="735">
        <f t="shared" si="94"/>
        <v>0</v>
      </c>
      <c r="J996" s="735"/>
      <c r="K996" s="735"/>
      <c r="L996" s="735"/>
      <c r="M996" s="738"/>
      <c r="N996" s="738"/>
      <c r="O996" s="738"/>
    </row>
    <row r="997" spans="1:15" s="171" customFormat="1" ht="28.5">
      <c r="A997" s="2208"/>
      <c r="B997" s="2211"/>
      <c r="C997" s="535"/>
      <c r="D997" s="483" t="s">
        <v>414</v>
      </c>
      <c r="E997" s="899">
        <f>E999+E1000</f>
        <v>261</v>
      </c>
      <c r="F997" s="899">
        <f>F999+F1000</f>
        <v>566.4</v>
      </c>
      <c r="G997" s="899">
        <f>G999+G1000</f>
        <v>576.4</v>
      </c>
      <c r="H997" s="899">
        <f t="shared" si="95"/>
        <v>10</v>
      </c>
      <c r="I997" s="899">
        <f t="shared" si="94"/>
        <v>315.39999999999998</v>
      </c>
      <c r="J997" s="899"/>
      <c r="K997" s="899">
        <f>K999+K1000</f>
        <v>576.4</v>
      </c>
      <c r="L997" s="899">
        <f>L999+L1000</f>
        <v>576.4</v>
      </c>
      <c r="M997" s="738"/>
      <c r="N997" s="738"/>
      <c r="O997" s="738"/>
    </row>
    <row r="998" spans="1:15" s="171" customFormat="1">
      <c r="A998" s="2208"/>
      <c r="B998" s="2211"/>
      <c r="C998" s="533"/>
      <c r="D998" s="263" t="s">
        <v>72</v>
      </c>
      <c r="E998" s="736"/>
      <c r="F998" s="736"/>
      <c r="G998" s="736"/>
      <c r="H998" s="736">
        <f t="shared" si="95"/>
        <v>0</v>
      </c>
      <c r="I998" s="736">
        <f t="shared" si="94"/>
        <v>0</v>
      </c>
      <c r="J998" s="736"/>
      <c r="K998" s="736"/>
      <c r="L998" s="736"/>
      <c r="M998" s="738"/>
      <c r="N998" s="738"/>
      <c r="O998" s="738"/>
    </row>
    <row r="999" spans="1:15" s="171" customFormat="1">
      <c r="A999" s="2208"/>
      <c r="B999" s="2211"/>
      <c r="C999" s="533">
        <v>4221</v>
      </c>
      <c r="D999" s="263" t="s">
        <v>47</v>
      </c>
      <c r="E999" s="736">
        <v>261</v>
      </c>
      <c r="F999" s="736">
        <v>566.4</v>
      </c>
      <c r="G999" s="736">
        <v>576.4</v>
      </c>
      <c r="H999" s="736"/>
      <c r="I999" s="736"/>
      <c r="J999" s="736"/>
      <c r="K999" s="736">
        <v>576.4</v>
      </c>
      <c r="L999" s="736">
        <v>576.4</v>
      </c>
      <c r="M999" s="733">
        <f>+G999/12*3</f>
        <v>144.1</v>
      </c>
      <c r="N999" s="733">
        <f>+G999/12*6</f>
        <v>288.2</v>
      </c>
      <c r="O999" s="733">
        <f>+G999/12*9</f>
        <v>432.29999999999995</v>
      </c>
    </row>
    <row r="1000" spans="1:15" s="171" customFormat="1" ht="27">
      <c r="A1000" s="2208"/>
      <c r="B1000" s="2211"/>
      <c r="C1000" s="533">
        <v>4222</v>
      </c>
      <c r="D1000" s="263" t="s">
        <v>48</v>
      </c>
      <c r="E1000" s="736"/>
      <c r="F1000" s="736"/>
      <c r="G1000" s="736"/>
      <c r="H1000" s="736"/>
      <c r="I1000" s="736"/>
      <c r="J1000" s="736"/>
      <c r="K1000" s="736"/>
      <c r="L1000" s="736"/>
      <c r="M1000" s="738"/>
      <c r="N1000" s="733"/>
      <c r="O1000" s="738"/>
    </row>
    <row r="1001" spans="1:15" s="258" customFormat="1" ht="14.25">
      <c r="A1001" s="2208"/>
      <c r="B1001" s="2211"/>
      <c r="C1001" s="533">
        <v>4231</v>
      </c>
      <c r="D1001" s="264" t="s">
        <v>49</v>
      </c>
      <c r="E1001" s="736">
        <v>2787.56</v>
      </c>
      <c r="F1001" s="736">
        <v>3258.8</v>
      </c>
      <c r="G1001" s="736">
        <v>3800</v>
      </c>
      <c r="H1001" s="736"/>
      <c r="I1001" s="736"/>
      <c r="J1001" s="736"/>
      <c r="K1001" s="736">
        <v>3800</v>
      </c>
      <c r="L1001" s="736">
        <v>3800</v>
      </c>
      <c r="M1001" s="733">
        <f>+G1001/12*3</f>
        <v>950</v>
      </c>
      <c r="N1001" s="733">
        <f>+G1001/12*6</f>
        <v>1900</v>
      </c>
      <c r="O1001" s="733">
        <f>+G1001/12*9</f>
        <v>2850</v>
      </c>
    </row>
    <row r="1002" spans="1:15" s="258" customFormat="1" ht="16.5">
      <c r="A1002" s="2208"/>
      <c r="B1002" s="2211"/>
      <c r="C1002" s="533">
        <v>4232</v>
      </c>
      <c r="D1002" s="264" t="s">
        <v>50</v>
      </c>
      <c r="E1002" s="736"/>
      <c r="F1002" s="736"/>
      <c r="G1002" s="736"/>
      <c r="H1002" s="736"/>
      <c r="I1002" s="736"/>
      <c r="J1002" s="900"/>
      <c r="K1002" s="736"/>
      <c r="L1002" s="736"/>
      <c r="M1002" s="733"/>
      <c r="N1002" s="733"/>
      <c r="O1002" s="733"/>
    </row>
    <row r="1003" spans="1:15" s="258" customFormat="1" ht="28.5">
      <c r="A1003" s="2208"/>
      <c r="B1003" s="2211"/>
      <c r="C1003" s="533">
        <v>4233</v>
      </c>
      <c r="D1003" s="264" t="s">
        <v>380</v>
      </c>
      <c r="E1003" s="736"/>
      <c r="F1003" s="736"/>
      <c r="G1003" s="736"/>
      <c r="H1003" s="736"/>
      <c r="I1003" s="736"/>
      <c r="J1003" s="900"/>
      <c r="K1003" s="736"/>
      <c r="L1003" s="736"/>
      <c r="M1003" s="733"/>
      <c r="N1003" s="733"/>
      <c r="O1003" s="733"/>
    </row>
    <row r="1004" spans="1:15" s="258" customFormat="1" ht="14.25">
      <c r="A1004" s="2208"/>
      <c r="B1004" s="2211"/>
      <c r="C1004" s="533">
        <v>4234</v>
      </c>
      <c r="D1004" s="264" t="s">
        <v>51</v>
      </c>
      <c r="E1004" s="735"/>
      <c r="F1004" s="735"/>
      <c r="G1004" s="735"/>
      <c r="H1004" s="735"/>
      <c r="I1004" s="735"/>
      <c r="J1004" s="735"/>
      <c r="K1004" s="735"/>
      <c r="L1004" s="735"/>
      <c r="M1004" s="733"/>
      <c r="N1004" s="926"/>
      <c r="O1004" s="733"/>
    </row>
    <row r="1005" spans="1:15" s="256" customFormat="1" ht="14.25">
      <c r="A1005" s="2208"/>
      <c r="B1005" s="2211"/>
      <c r="C1005" s="533">
        <v>4235</v>
      </c>
      <c r="D1005" s="264" t="s">
        <v>52</v>
      </c>
      <c r="E1005" s="735">
        <v>490</v>
      </c>
      <c r="F1005" s="735">
        <v>130</v>
      </c>
      <c r="G1005" s="735">
        <v>750</v>
      </c>
      <c r="H1005" s="735"/>
      <c r="I1005" s="735"/>
      <c r="J1005" s="735"/>
      <c r="K1005" s="735">
        <v>750</v>
      </c>
      <c r="L1005" s="735">
        <v>750</v>
      </c>
      <c r="M1005" s="733">
        <f>+G1005/12*3</f>
        <v>187.5</v>
      </c>
      <c r="N1005" s="733">
        <f>+G1005/12*6</f>
        <v>375</v>
      </c>
      <c r="O1005" s="733">
        <f>+G1005/12*9</f>
        <v>562.5</v>
      </c>
    </row>
    <row r="1006" spans="1:15" s="258" customFormat="1" ht="28.5">
      <c r="A1006" s="2208"/>
      <c r="B1006" s="2211"/>
      <c r="C1006" s="533">
        <v>4236</v>
      </c>
      <c r="D1006" s="264" t="s">
        <v>53</v>
      </c>
      <c r="E1006" s="735"/>
      <c r="F1006" s="735"/>
      <c r="G1006" s="735"/>
      <c r="H1006" s="735"/>
      <c r="I1006" s="735"/>
      <c r="J1006" s="735"/>
      <c r="K1006" s="735"/>
      <c r="L1006" s="735"/>
      <c r="M1006" s="733"/>
      <c r="N1006" s="926"/>
      <c r="O1006" s="733"/>
    </row>
    <row r="1007" spans="1:15" s="256" customFormat="1" ht="14.25">
      <c r="A1007" s="2208"/>
      <c r="B1007" s="2211"/>
      <c r="C1007" s="533">
        <v>4237</v>
      </c>
      <c r="D1007" s="264" t="s">
        <v>54</v>
      </c>
      <c r="E1007" s="735"/>
      <c r="F1007" s="735"/>
      <c r="G1007" s="735"/>
      <c r="H1007" s="735"/>
      <c r="I1007" s="735"/>
      <c r="J1007" s="735"/>
      <c r="K1007" s="735"/>
      <c r="L1007" s="735"/>
      <c r="M1007" s="926"/>
      <c r="N1007" s="926"/>
      <c r="O1007" s="926"/>
    </row>
    <row r="1008" spans="1:15" s="256" customFormat="1" ht="28.5">
      <c r="A1008" s="2208"/>
      <c r="B1008" s="2211"/>
      <c r="C1008" s="533">
        <v>4239</v>
      </c>
      <c r="D1008" s="262" t="s">
        <v>55</v>
      </c>
      <c r="E1008" s="737"/>
      <c r="F1008" s="737"/>
      <c r="G1008" s="737"/>
      <c r="H1008" s="737"/>
      <c r="I1008" s="737"/>
      <c r="J1008" s="737"/>
      <c r="K1008" s="737"/>
      <c r="L1008" s="737"/>
      <c r="M1008" s="926"/>
      <c r="N1008" s="926"/>
      <c r="O1008" s="926"/>
    </row>
    <row r="1009" spans="1:15" s="256" customFormat="1" ht="14.25">
      <c r="A1009" s="2208"/>
      <c r="B1009" s="2211"/>
      <c r="C1009" s="533">
        <v>4241</v>
      </c>
      <c r="D1009" s="264" t="s">
        <v>56</v>
      </c>
      <c r="E1009" s="735"/>
      <c r="F1009" s="735"/>
      <c r="G1009" s="735"/>
      <c r="H1009" s="735"/>
      <c r="I1009" s="735"/>
      <c r="J1009" s="735"/>
      <c r="K1009" s="735"/>
      <c r="L1009" s="735"/>
      <c r="M1009" s="733">
        <f>+G1009/12*3</f>
        <v>0</v>
      </c>
      <c r="N1009" s="733">
        <f>+G1009/12*6</f>
        <v>0</v>
      </c>
      <c r="O1009" s="733">
        <f>+G1009/12*9</f>
        <v>0</v>
      </c>
    </row>
    <row r="1010" spans="1:15" s="256" customFormat="1" ht="28.5">
      <c r="A1010" s="2208"/>
      <c r="B1010" s="2211"/>
      <c r="C1010" s="533">
        <v>4251</v>
      </c>
      <c r="D1010" s="262" t="s">
        <v>57</v>
      </c>
      <c r="E1010" s="737"/>
      <c r="F1010" s="737"/>
      <c r="G1010" s="737"/>
      <c r="H1010" s="737">
        <f t="shared" si="95"/>
        <v>0</v>
      </c>
      <c r="I1010" s="737">
        <f t="shared" ref="I1010:I1039" si="96">G1010-E1010</f>
        <v>0</v>
      </c>
      <c r="J1010" s="737"/>
      <c r="K1010" s="737"/>
      <c r="L1010" s="737"/>
      <c r="M1010" s="926"/>
      <c r="N1010" s="926"/>
      <c r="O1010" s="926"/>
    </row>
    <row r="1011" spans="1:15" s="256" customFormat="1" ht="28.5">
      <c r="A1011" s="2208"/>
      <c r="B1011" s="2211"/>
      <c r="C1011" s="535">
        <v>4252</v>
      </c>
      <c r="D1011" s="483" t="s">
        <v>58</v>
      </c>
      <c r="E1011" s="899">
        <f>E1013+E1014</f>
        <v>0</v>
      </c>
      <c r="F1011" s="899">
        <f>F1013+F1014</f>
        <v>0</v>
      </c>
      <c r="G1011" s="899">
        <f>G1013+G1014</f>
        <v>0</v>
      </c>
      <c r="H1011" s="899">
        <f t="shared" si="95"/>
        <v>0</v>
      </c>
      <c r="I1011" s="899">
        <f t="shared" si="96"/>
        <v>0</v>
      </c>
      <c r="J1011" s="899"/>
      <c r="K1011" s="899">
        <f>K1013+K1014</f>
        <v>0</v>
      </c>
      <c r="L1011" s="899">
        <f>L1013+L1014</f>
        <v>0</v>
      </c>
      <c r="M1011" s="926"/>
      <c r="N1011" s="926"/>
      <c r="O1011" s="926"/>
    </row>
    <row r="1012" spans="1:15" s="256" customFormat="1">
      <c r="A1012" s="2208"/>
      <c r="B1012" s="2211"/>
      <c r="C1012" s="533"/>
      <c r="D1012" s="263" t="s">
        <v>72</v>
      </c>
      <c r="E1012" s="737"/>
      <c r="F1012" s="737"/>
      <c r="G1012" s="737"/>
      <c r="H1012" s="737">
        <f t="shared" si="95"/>
        <v>0</v>
      </c>
      <c r="I1012" s="737">
        <f t="shared" si="96"/>
        <v>0</v>
      </c>
      <c r="J1012" s="737"/>
      <c r="K1012" s="737"/>
      <c r="L1012" s="737"/>
      <c r="M1012" s="926"/>
      <c r="N1012" s="733"/>
      <c r="O1012" s="926"/>
    </row>
    <row r="1013" spans="1:15" s="258" customFormat="1" ht="27">
      <c r="A1013" s="2208"/>
      <c r="B1013" s="2211"/>
      <c r="C1013" s="533"/>
      <c r="D1013" s="270" t="s">
        <v>59</v>
      </c>
      <c r="E1013" s="737"/>
      <c r="F1013" s="737"/>
      <c r="G1013" s="737"/>
      <c r="H1013" s="737">
        <f t="shared" si="95"/>
        <v>0</v>
      </c>
      <c r="I1013" s="737">
        <f t="shared" si="96"/>
        <v>0</v>
      </c>
      <c r="J1013" s="737"/>
      <c r="K1013" s="737"/>
      <c r="L1013" s="737"/>
      <c r="M1013" s="733"/>
      <c r="N1013" s="733"/>
      <c r="O1013" s="733"/>
    </row>
    <row r="1014" spans="1:15" s="258" customFormat="1" ht="27">
      <c r="A1014" s="2208"/>
      <c r="B1014" s="2211"/>
      <c r="C1014" s="533"/>
      <c r="D1014" s="270" t="s">
        <v>60</v>
      </c>
      <c r="E1014" s="737"/>
      <c r="F1014" s="737"/>
      <c r="G1014" s="737"/>
      <c r="H1014" s="737">
        <f t="shared" si="95"/>
        <v>0</v>
      </c>
      <c r="I1014" s="737">
        <f t="shared" si="96"/>
        <v>0</v>
      </c>
      <c r="J1014" s="737"/>
      <c r="K1014" s="737"/>
      <c r="L1014" s="737"/>
      <c r="M1014" s="733"/>
      <c r="N1014" s="733"/>
      <c r="O1014" s="733"/>
    </row>
    <row r="1015" spans="1:15" s="258" customFormat="1" ht="14.25">
      <c r="A1015" s="2208"/>
      <c r="B1015" s="2211"/>
      <c r="C1015" s="535">
        <v>4261</v>
      </c>
      <c r="D1015" s="483" t="s">
        <v>61</v>
      </c>
      <c r="E1015" s="899">
        <f>E1017+E1018</f>
        <v>0</v>
      </c>
      <c r="F1015" s="899">
        <f>F1017+F1018</f>
        <v>0</v>
      </c>
      <c r="G1015" s="899">
        <f>G1017+G1018</f>
        <v>0</v>
      </c>
      <c r="H1015" s="899">
        <f t="shared" si="95"/>
        <v>0</v>
      </c>
      <c r="I1015" s="899">
        <f t="shared" si="96"/>
        <v>0</v>
      </c>
      <c r="J1015" s="899"/>
      <c r="K1015" s="899">
        <f>K1017+K1018</f>
        <v>0</v>
      </c>
      <c r="L1015" s="899">
        <f>L1017+L1018</f>
        <v>0</v>
      </c>
      <c r="M1015" s="733"/>
      <c r="N1015" s="733"/>
      <c r="O1015" s="733"/>
    </row>
    <row r="1016" spans="1:15" s="258" customFormat="1">
      <c r="A1016" s="2208"/>
      <c r="B1016" s="2211"/>
      <c r="C1016" s="533"/>
      <c r="D1016" s="263" t="s">
        <v>72</v>
      </c>
      <c r="E1016" s="735"/>
      <c r="F1016" s="735"/>
      <c r="G1016" s="735"/>
      <c r="H1016" s="735">
        <f t="shared" si="95"/>
        <v>0</v>
      </c>
      <c r="I1016" s="735">
        <f t="shared" si="96"/>
        <v>0</v>
      </c>
      <c r="J1016" s="735"/>
      <c r="K1016" s="735"/>
      <c r="L1016" s="735"/>
      <c r="M1016" s="733"/>
      <c r="N1016" s="733"/>
      <c r="O1016" s="733"/>
    </row>
    <row r="1017" spans="1:15" s="258" customFormat="1">
      <c r="A1017" s="2208"/>
      <c r="B1017" s="2211"/>
      <c r="C1017" s="533"/>
      <c r="D1017" s="263" t="s">
        <v>62</v>
      </c>
      <c r="E1017" s="735"/>
      <c r="F1017" s="735"/>
      <c r="G1017" s="735"/>
      <c r="H1017" s="735">
        <f t="shared" si="95"/>
        <v>0</v>
      </c>
      <c r="I1017" s="735">
        <f t="shared" si="96"/>
        <v>0</v>
      </c>
      <c r="J1017" s="735"/>
      <c r="K1017" s="735"/>
      <c r="L1017" s="735"/>
      <c r="M1017" s="733"/>
      <c r="N1017" s="733"/>
      <c r="O1017" s="733"/>
    </row>
    <row r="1018" spans="1:15" s="258" customFormat="1">
      <c r="A1018" s="2208"/>
      <c r="B1018" s="2211"/>
      <c r="C1018" s="533"/>
      <c r="D1018" s="263" t="s">
        <v>63</v>
      </c>
      <c r="E1018" s="735"/>
      <c r="F1018" s="735"/>
      <c r="G1018" s="735"/>
      <c r="H1018" s="735">
        <f t="shared" si="95"/>
        <v>0</v>
      </c>
      <c r="I1018" s="735">
        <f t="shared" si="96"/>
        <v>0</v>
      </c>
      <c r="J1018" s="735"/>
      <c r="K1018" s="735"/>
      <c r="L1018" s="735"/>
      <c r="M1018" s="733"/>
      <c r="N1018" s="733"/>
      <c r="O1018" s="733"/>
    </row>
    <row r="1019" spans="1:15" s="258" customFormat="1" ht="14.25">
      <c r="A1019" s="2208"/>
      <c r="B1019" s="2211"/>
      <c r="C1019" s="533">
        <v>4262</v>
      </c>
      <c r="D1019" s="264" t="s">
        <v>338</v>
      </c>
      <c r="E1019" s="735"/>
      <c r="F1019" s="735"/>
      <c r="G1019" s="735"/>
      <c r="H1019" s="735">
        <f t="shared" si="95"/>
        <v>0</v>
      </c>
      <c r="I1019" s="735">
        <f t="shared" si="96"/>
        <v>0</v>
      </c>
      <c r="J1019" s="735"/>
      <c r="K1019" s="735"/>
      <c r="L1019" s="735"/>
      <c r="M1019" s="733"/>
      <c r="N1019" s="733"/>
      <c r="O1019" s="733"/>
    </row>
    <row r="1020" spans="1:15" s="258" customFormat="1" ht="14.25">
      <c r="A1020" s="2208"/>
      <c r="B1020" s="2211"/>
      <c r="C1020" s="533">
        <v>4264</v>
      </c>
      <c r="D1020" s="264" t="s">
        <v>337</v>
      </c>
      <c r="E1020" s="735"/>
      <c r="F1020" s="735"/>
      <c r="G1020" s="735"/>
      <c r="H1020" s="735">
        <f t="shared" si="95"/>
        <v>0</v>
      </c>
      <c r="I1020" s="735">
        <f t="shared" si="96"/>
        <v>0</v>
      </c>
      <c r="J1020" s="735"/>
      <c r="K1020" s="735"/>
      <c r="L1020" s="735"/>
      <c r="M1020" s="733"/>
      <c r="N1020" s="733"/>
      <c r="O1020" s="733"/>
    </row>
    <row r="1021" spans="1:15" s="258" customFormat="1" ht="22.5" customHeight="1">
      <c r="A1021" s="2208"/>
      <c r="B1021" s="2211"/>
      <c r="C1021" s="536">
        <v>4266</v>
      </c>
      <c r="D1021" s="511" t="s">
        <v>421</v>
      </c>
      <c r="E1021" s="735"/>
      <c r="F1021" s="735"/>
      <c r="G1021" s="735"/>
      <c r="H1021" s="735">
        <f t="shared" si="95"/>
        <v>0</v>
      </c>
      <c r="I1021" s="735">
        <f t="shared" si="96"/>
        <v>0</v>
      </c>
      <c r="J1021" s="735"/>
      <c r="K1021" s="735"/>
      <c r="L1021" s="735"/>
      <c r="M1021" s="733"/>
      <c r="N1021" s="733"/>
      <c r="O1021" s="733"/>
    </row>
    <row r="1022" spans="1:15" s="258" customFormat="1" ht="28.5">
      <c r="A1022" s="2208"/>
      <c r="B1022" s="2211"/>
      <c r="C1022" s="533">
        <v>4267</v>
      </c>
      <c r="D1022" s="264" t="s">
        <v>339</v>
      </c>
      <c r="E1022" s="735"/>
      <c r="F1022" s="735"/>
      <c r="G1022" s="735"/>
      <c r="H1022" s="735">
        <f t="shared" si="95"/>
        <v>0</v>
      </c>
      <c r="I1022" s="735">
        <f t="shared" si="96"/>
        <v>0</v>
      </c>
      <c r="J1022" s="735"/>
      <c r="K1022" s="735"/>
      <c r="L1022" s="735"/>
      <c r="M1022" s="733"/>
      <c r="N1022" s="733"/>
      <c r="O1022" s="733"/>
    </row>
    <row r="1023" spans="1:15" s="258" customFormat="1" ht="14.25">
      <c r="A1023" s="2208"/>
      <c r="B1023" s="2211"/>
      <c r="C1023" s="533">
        <v>4269</v>
      </c>
      <c r="D1023" s="264" t="s">
        <v>64</v>
      </c>
      <c r="E1023" s="735"/>
      <c r="F1023" s="735"/>
      <c r="G1023" s="735"/>
      <c r="H1023" s="735">
        <f t="shared" si="95"/>
        <v>0</v>
      </c>
      <c r="I1023" s="735">
        <f t="shared" si="96"/>
        <v>0</v>
      </c>
      <c r="J1023" s="735"/>
      <c r="K1023" s="735"/>
      <c r="L1023" s="735"/>
      <c r="M1023" s="733"/>
      <c r="N1023" s="935"/>
      <c r="O1023" s="733"/>
    </row>
    <row r="1024" spans="1:15" s="258" customFormat="1" ht="42.75">
      <c r="A1024" s="2208"/>
      <c r="B1024" s="2211"/>
      <c r="C1024" s="533">
        <v>4511</v>
      </c>
      <c r="D1024" s="262" t="s">
        <v>65</v>
      </c>
      <c r="E1024" s="735"/>
      <c r="F1024" s="735"/>
      <c r="G1024" s="735"/>
      <c r="H1024" s="735">
        <f t="shared" si="95"/>
        <v>0</v>
      </c>
      <c r="I1024" s="735">
        <f t="shared" si="96"/>
        <v>0</v>
      </c>
      <c r="J1024" s="735"/>
      <c r="K1024" s="735"/>
      <c r="L1024" s="735"/>
      <c r="M1024" s="733"/>
      <c r="N1024" s="935"/>
      <c r="O1024" s="733"/>
    </row>
    <row r="1025" spans="1:15" s="260" customFormat="1" ht="42.75">
      <c r="A1025" s="2208"/>
      <c r="B1025" s="2211"/>
      <c r="C1025" s="533">
        <v>4621</v>
      </c>
      <c r="D1025" s="262" t="s">
        <v>66</v>
      </c>
      <c r="E1025" s="735"/>
      <c r="F1025" s="735"/>
      <c r="G1025" s="735"/>
      <c r="H1025" s="735">
        <f t="shared" si="95"/>
        <v>0</v>
      </c>
      <c r="I1025" s="735">
        <f t="shared" si="96"/>
        <v>0</v>
      </c>
      <c r="J1025" s="901"/>
      <c r="K1025" s="735"/>
      <c r="L1025" s="735"/>
      <c r="M1025" s="733"/>
      <c r="N1025" s="935"/>
      <c r="O1025" s="935"/>
    </row>
    <row r="1026" spans="1:15" s="260" customFormat="1" ht="42.75">
      <c r="A1026" s="2208"/>
      <c r="B1026" s="2211"/>
      <c r="C1026" s="533">
        <v>4631</v>
      </c>
      <c r="D1026" s="262" t="s">
        <v>379</v>
      </c>
      <c r="E1026" s="735"/>
      <c r="F1026" s="735"/>
      <c r="G1026" s="735"/>
      <c r="H1026" s="735">
        <f t="shared" si="95"/>
        <v>0</v>
      </c>
      <c r="I1026" s="735">
        <f t="shared" si="96"/>
        <v>0</v>
      </c>
      <c r="J1026" s="901"/>
      <c r="K1026" s="735"/>
      <c r="L1026" s="735"/>
      <c r="M1026" s="935"/>
      <c r="N1026" s="935"/>
      <c r="O1026" s="935"/>
    </row>
    <row r="1027" spans="1:15" s="260" customFormat="1" ht="21.75" customHeight="1">
      <c r="A1027" s="2208"/>
      <c r="B1027" s="2211"/>
      <c r="C1027" s="533">
        <v>4632</v>
      </c>
      <c r="D1027" s="262" t="s">
        <v>277</v>
      </c>
      <c r="E1027" s="735"/>
      <c r="F1027" s="735"/>
      <c r="G1027" s="735"/>
      <c r="H1027" s="735">
        <f t="shared" si="95"/>
        <v>0</v>
      </c>
      <c r="I1027" s="735">
        <f t="shared" si="96"/>
        <v>0</v>
      </c>
      <c r="J1027" s="735"/>
      <c r="K1027" s="735"/>
      <c r="L1027" s="735"/>
      <c r="M1027" s="935"/>
      <c r="N1027" s="935"/>
      <c r="O1027" s="935"/>
    </row>
    <row r="1028" spans="1:15" s="260" customFormat="1" ht="48.75" customHeight="1">
      <c r="A1028" s="2208"/>
      <c r="B1028" s="2211"/>
      <c r="C1028" s="536">
        <v>4638</v>
      </c>
      <c r="D1028" s="511" t="s">
        <v>422</v>
      </c>
      <c r="E1028" s="735"/>
      <c r="F1028" s="735"/>
      <c r="G1028" s="735"/>
      <c r="H1028" s="735">
        <f t="shared" si="95"/>
        <v>0</v>
      </c>
      <c r="I1028" s="735">
        <f t="shared" si="96"/>
        <v>0</v>
      </c>
      <c r="J1028" s="735"/>
      <c r="K1028" s="735"/>
      <c r="L1028" s="735"/>
      <c r="M1028" s="935"/>
      <c r="N1028" s="935"/>
      <c r="O1028" s="935"/>
    </row>
    <row r="1029" spans="1:15" s="260" customFormat="1" ht="14.25">
      <c r="A1029" s="2208"/>
      <c r="B1029" s="2211"/>
      <c r="C1029" s="533" t="s">
        <v>385</v>
      </c>
      <c r="D1029" s="262" t="s">
        <v>386</v>
      </c>
      <c r="E1029" s="735"/>
      <c r="F1029" s="735"/>
      <c r="G1029" s="735"/>
      <c r="H1029" s="735">
        <f t="shared" si="95"/>
        <v>0</v>
      </c>
      <c r="I1029" s="735">
        <f t="shared" si="96"/>
        <v>0</v>
      </c>
      <c r="J1029" s="735"/>
      <c r="K1029" s="735"/>
      <c r="L1029" s="735"/>
      <c r="M1029" s="935"/>
      <c r="N1029" s="935"/>
      <c r="O1029" s="935"/>
    </row>
    <row r="1030" spans="1:15" s="260" customFormat="1" ht="14.25">
      <c r="A1030" s="2208"/>
      <c r="B1030" s="2211"/>
      <c r="C1030" s="533">
        <v>4729</v>
      </c>
      <c r="D1030" s="264" t="s">
        <v>67</v>
      </c>
      <c r="E1030" s="735"/>
      <c r="F1030" s="735">
        <v>1680</v>
      </c>
      <c r="G1030" s="735">
        <v>1680</v>
      </c>
      <c r="H1030" s="735"/>
      <c r="I1030" s="735"/>
      <c r="J1030" s="902"/>
      <c r="K1030" s="735">
        <v>1680</v>
      </c>
      <c r="L1030" s="735">
        <v>1680</v>
      </c>
      <c r="M1030" s="733">
        <f>+G1030/12*3</f>
        <v>420</v>
      </c>
      <c r="N1030" s="733">
        <f>+G1030/12*6</f>
        <v>840</v>
      </c>
      <c r="O1030" s="733">
        <f>+G1030/12*9</f>
        <v>1260</v>
      </c>
    </row>
    <row r="1031" spans="1:15" s="260" customFormat="1" ht="14.25">
      <c r="A1031" s="2208"/>
      <c r="B1031" s="2211"/>
      <c r="C1031" s="533">
        <v>4822</v>
      </c>
      <c r="D1031" s="264" t="s">
        <v>68</v>
      </c>
      <c r="E1031" s="902"/>
      <c r="F1031" s="902"/>
      <c r="G1031" s="735"/>
      <c r="H1031" s="735">
        <f t="shared" si="95"/>
        <v>0</v>
      </c>
      <c r="I1031" s="735">
        <f t="shared" si="96"/>
        <v>0</v>
      </c>
      <c r="J1031" s="902"/>
      <c r="K1031" s="735"/>
      <c r="L1031" s="735"/>
      <c r="M1031" s="935"/>
      <c r="N1031" s="935"/>
      <c r="O1031" s="935"/>
    </row>
    <row r="1032" spans="1:15" s="260" customFormat="1" ht="14.25">
      <c r="A1032" s="2208"/>
      <c r="B1032" s="2211"/>
      <c r="C1032" s="535">
        <v>4823</v>
      </c>
      <c r="D1032" s="483" t="s">
        <v>69</v>
      </c>
      <c r="E1032" s="899">
        <f>E1034+E1035+E1036</f>
        <v>614.64</v>
      </c>
      <c r="F1032" s="899">
        <f>F1034+F1035+F1036</f>
        <v>1279.8</v>
      </c>
      <c r="G1032" s="899">
        <f>G1034+G1035+G1036</f>
        <v>1111.5119999999997</v>
      </c>
      <c r="H1032" s="899">
        <f t="shared" si="95"/>
        <v>-168.28800000000024</v>
      </c>
      <c r="I1032" s="899">
        <f t="shared" si="96"/>
        <v>496.87199999999973</v>
      </c>
      <c r="J1032" s="899"/>
      <c r="K1032" s="899">
        <f>K1034+K1035+K1036</f>
        <v>1111.5119999999997</v>
      </c>
      <c r="L1032" s="899">
        <f>L1034+L1035+L1036</f>
        <v>1111.5119999999997</v>
      </c>
      <c r="M1032" s="935"/>
      <c r="N1032" s="935"/>
      <c r="O1032" s="935"/>
    </row>
    <row r="1033" spans="1:15" s="260" customFormat="1" ht="14.25">
      <c r="A1033" s="2208"/>
      <c r="B1033" s="2211"/>
      <c r="C1033" s="533"/>
      <c r="D1033" s="263" t="s">
        <v>72</v>
      </c>
      <c r="E1033" s="902"/>
      <c r="F1033" s="902"/>
      <c r="G1033" s="735"/>
      <c r="H1033" s="735">
        <f t="shared" si="95"/>
        <v>0</v>
      </c>
      <c r="I1033" s="735">
        <f t="shared" si="96"/>
        <v>0</v>
      </c>
      <c r="J1033" s="902"/>
      <c r="K1033" s="735"/>
      <c r="L1033" s="735"/>
      <c r="M1033" s="935"/>
      <c r="N1033" s="733"/>
      <c r="O1033" s="935"/>
    </row>
    <row r="1034" spans="1:15" s="258" customFormat="1" ht="27">
      <c r="A1034" s="2208"/>
      <c r="B1034" s="2211"/>
      <c r="C1034" s="533"/>
      <c r="D1034" s="263" t="s">
        <v>276</v>
      </c>
      <c r="E1034" s="737">
        <v>606.14</v>
      </c>
      <c r="F1034" s="735">
        <v>1058.7</v>
      </c>
      <c r="G1034" s="735">
        <v>1058.7119999999998</v>
      </c>
      <c r="H1034" s="735"/>
      <c r="I1034" s="735"/>
      <c r="J1034" s="735"/>
      <c r="K1034" s="735">
        <v>1058.7119999999998</v>
      </c>
      <c r="L1034" s="735">
        <v>1058.7119999999998</v>
      </c>
      <c r="M1034" s="733">
        <f>+G1034/12*3</f>
        <v>264.67799999999994</v>
      </c>
      <c r="N1034" s="733">
        <f>+G1034/12*6</f>
        <v>529.35599999999988</v>
      </c>
      <c r="O1034" s="733">
        <f>+G1034/12*9</f>
        <v>794.03399999999988</v>
      </c>
    </row>
    <row r="1035" spans="1:15" ht="27.95" customHeight="1">
      <c r="A1035" s="2208"/>
      <c r="B1035" s="2211"/>
      <c r="C1035" s="533"/>
      <c r="D1035" s="263" t="s">
        <v>274</v>
      </c>
      <c r="E1035" s="737">
        <v>8.5</v>
      </c>
      <c r="F1035" s="735">
        <v>221.1</v>
      </c>
      <c r="G1035" s="735">
        <v>52.8</v>
      </c>
      <c r="H1035" s="735"/>
      <c r="I1035" s="735"/>
      <c r="J1035" s="735"/>
      <c r="K1035" s="735">
        <v>52.8</v>
      </c>
      <c r="L1035" s="735">
        <v>52.8</v>
      </c>
      <c r="M1035" s="733">
        <f>+G1035/12*3</f>
        <v>13.2</v>
      </c>
      <c r="N1035" s="733">
        <f>+G1035/12*6</f>
        <v>26.4</v>
      </c>
      <c r="O1035" s="733">
        <f>+G1035/12*9</f>
        <v>39.599999999999994</v>
      </c>
    </row>
    <row r="1036" spans="1:15">
      <c r="A1036" s="2208"/>
      <c r="B1036" s="2211"/>
      <c r="C1036" s="533"/>
      <c r="D1036" s="263" t="s">
        <v>275</v>
      </c>
      <c r="E1036" s="737"/>
      <c r="F1036" s="735"/>
      <c r="G1036" s="735"/>
      <c r="H1036" s="735"/>
      <c r="I1036" s="735"/>
      <c r="J1036" s="735"/>
      <c r="K1036" s="735"/>
      <c r="L1036" s="735"/>
      <c r="N1036" s="936"/>
    </row>
    <row r="1037" spans="1:15" ht="31.5" customHeight="1">
      <c r="A1037" s="2208"/>
      <c r="B1037" s="2211"/>
      <c r="C1037" s="536" t="s">
        <v>420</v>
      </c>
      <c r="D1037" s="511" t="s">
        <v>443</v>
      </c>
      <c r="E1037" s="902"/>
      <c r="F1037" s="902"/>
      <c r="G1037" s="735"/>
      <c r="H1037" s="735">
        <f t="shared" si="95"/>
        <v>0</v>
      </c>
      <c r="I1037" s="735">
        <f t="shared" si="96"/>
        <v>0</v>
      </c>
      <c r="J1037" s="902"/>
      <c r="K1037" s="902"/>
      <c r="L1037" s="902"/>
      <c r="N1037" s="936"/>
    </row>
    <row r="1038" spans="1:15" s="273" customFormat="1" ht="14.25">
      <c r="A1038" s="2208"/>
      <c r="B1038" s="2211"/>
      <c r="C1038" s="533">
        <v>4861</v>
      </c>
      <c r="D1038" s="264" t="s">
        <v>70</v>
      </c>
      <c r="E1038" s="902"/>
      <c r="F1038" s="902"/>
      <c r="G1038" s="735"/>
      <c r="H1038" s="735">
        <f t="shared" si="95"/>
        <v>0</v>
      </c>
      <c r="I1038" s="735">
        <f t="shared" si="96"/>
        <v>0</v>
      </c>
      <c r="J1038" s="902"/>
      <c r="K1038" s="902"/>
      <c r="L1038" s="902"/>
      <c r="M1038" s="887"/>
      <c r="N1038" s="884"/>
      <c r="O1038" s="936"/>
    </row>
    <row r="1039" spans="1:15" ht="14.25">
      <c r="A1039" s="2209"/>
      <c r="B1039" s="2212"/>
      <c r="C1039" s="533">
        <v>4891</v>
      </c>
      <c r="D1039" s="264" t="s">
        <v>71</v>
      </c>
      <c r="E1039" s="735"/>
      <c r="F1039" s="735"/>
      <c r="G1039" s="735"/>
      <c r="H1039" s="735">
        <f t="shared" si="95"/>
        <v>0</v>
      </c>
      <c r="I1039" s="735">
        <f t="shared" si="96"/>
        <v>0</v>
      </c>
      <c r="J1039" s="735"/>
      <c r="K1039" s="735"/>
      <c r="L1039" s="735"/>
      <c r="M1039" s="937"/>
    </row>
    <row r="1040" spans="1:15" s="27" customFormat="1" ht="28.5">
      <c r="A1040" s="2196" t="s">
        <v>436</v>
      </c>
      <c r="B1040" s="2196"/>
      <c r="C1040" s="274"/>
      <c r="D1040" s="36" t="s">
        <v>73</v>
      </c>
      <c r="E1040" s="903">
        <f>SUM(E1042:E1049)</f>
        <v>0</v>
      </c>
      <c r="F1040" s="903">
        <f>SUM(F1042:F1049)</f>
        <v>0</v>
      </c>
      <c r="G1040" s="903">
        <f>SUM(G1042:G1049)</f>
        <v>0</v>
      </c>
      <c r="H1040" s="903">
        <f t="shared" si="95"/>
        <v>0</v>
      </c>
      <c r="I1040" s="903">
        <f>+I1046+I1047+I1048+I1049</f>
        <v>0</v>
      </c>
      <c r="J1040" s="903"/>
      <c r="K1040" s="903">
        <f>SUM(K1042:K1049)</f>
        <v>0</v>
      </c>
      <c r="L1040" s="903">
        <f>SUM(L1042:L1049)</f>
        <v>0</v>
      </c>
      <c r="M1040" s="938"/>
      <c r="N1040" s="938"/>
      <c r="O1040" s="938"/>
    </row>
    <row r="1041" spans="1:15" s="20" customFormat="1" ht="23.25" customHeight="1">
      <c r="A1041" s="614" t="s">
        <v>437</v>
      </c>
      <c r="B1041" s="1131" t="s">
        <v>438</v>
      </c>
      <c r="C1041" s="275"/>
      <c r="D1041" s="17" t="s">
        <v>72</v>
      </c>
      <c r="E1041" s="904"/>
      <c r="F1041" s="904"/>
      <c r="G1041" s="904"/>
      <c r="H1041" s="904">
        <f t="shared" si="95"/>
        <v>0</v>
      </c>
      <c r="I1041" s="404">
        <f t="shared" ref="I1041:I1054" si="97">G1041-E1041</f>
        <v>0</v>
      </c>
      <c r="J1041" s="904"/>
      <c r="K1041" s="904"/>
      <c r="L1041" s="904"/>
      <c r="M1041" s="939"/>
      <c r="N1041" s="939"/>
      <c r="O1041" s="939"/>
    </row>
    <row r="1042" spans="1:15" s="20" customFormat="1" ht="28.5">
      <c r="A1042" s="2204">
        <v>1080</v>
      </c>
      <c r="B1042" s="2204">
        <v>11012</v>
      </c>
      <c r="C1042" s="275">
        <v>5111</v>
      </c>
      <c r="D1042" s="18" t="s">
        <v>660</v>
      </c>
      <c r="E1042" s="904"/>
      <c r="F1042" s="904"/>
      <c r="G1042" s="904"/>
      <c r="H1042" s="404">
        <f t="shared" si="95"/>
        <v>0</v>
      </c>
      <c r="I1042" s="404">
        <f t="shared" si="97"/>
        <v>0</v>
      </c>
      <c r="J1042" s="904"/>
      <c r="K1042" s="904"/>
      <c r="L1042" s="904"/>
      <c r="M1042" s="939"/>
      <c r="N1042" s="939"/>
      <c r="O1042" s="939"/>
    </row>
    <row r="1043" spans="1:15" s="20" customFormat="1" ht="28.5">
      <c r="A1043" s="2205"/>
      <c r="B1043" s="2205"/>
      <c r="C1043" s="275">
        <v>5112</v>
      </c>
      <c r="D1043" s="18" t="s">
        <v>661</v>
      </c>
      <c r="E1043" s="904"/>
      <c r="F1043" s="904"/>
      <c r="G1043" s="904"/>
      <c r="H1043" s="404">
        <f t="shared" si="95"/>
        <v>0</v>
      </c>
      <c r="I1043" s="404">
        <f t="shared" si="97"/>
        <v>0</v>
      </c>
      <c r="J1043" s="904"/>
      <c r="K1043" s="904"/>
      <c r="L1043" s="904"/>
      <c r="M1043" s="939"/>
      <c r="N1043" s="939"/>
      <c r="O1043" s="939"/>
    </row>
    <row r="1044" spans="1:15" s="20" customFormat="1" ht="13.5" customHeight="1">
      <c r="A1044" s="2205"/>
      <c r="B1044" s="2205"/>
      <c r="C1044" s="275" t="s">
        <v>662</v>
      </c>
      <c r="D1044" s="18" t="s">
        <v>637</v>
      </c>
      <c r="E1044" s="904"/>
      <c r="F1044" s="904"/>
      <c r="G1044" s="904"/>
      <c r="H1044" s="404">
        <f t="shared" si="95"/>
        <v>0</v>
      </c>
      <c r="I1044" s="404">
        <f t="shared" si="97"/>
        <v>0</v>
      </c>
      <c r="J1044" s="904"/>
      <c r="K1044" s="904"/>
      <c r="L1044" s="904"/>
      <c r="M1044" s="939"/>
      <c r="N1044" s="939"/>
      <c r="O1044" s="939"/>
    </row>
    <row r="1045" spans="1:15" s="20" customFormat="1" ht="14.25">
      <c r="A1045" s="2205"/>
      <c r="B1045" s="2205"/>
      <c r="C1045" s="275">
        <v>5121</v>
      </c>
      <c r="D1045" s="262" t="s">
        <v>74</v>
      </c>
      <c r="E1045" s="904"/>
      <c r="F1045" s="904"/>
      <c r="G1045" s="904"/>
      <c r="H1045" s="404">
        <f t="shared" si="95"/>
        <v>0</v>
      </c>
      <c r="I1045" s="404">
        <f t="shared" si="97"/>
        <v>0</v>
      </c>
      <c r="J1045" s="904"/>
      <c r="K1045" s="904"/>
      <c r="L1045" s="904"/>
      <c r="M1045" s="939"/>
      <c r="N1045" s="939"/>
      <c r="O1045" s="939"/>
    </row>
    <row r="1046" spans="1:15" s="33" customFormat="1" ht="15.75" customHeight="1">
      <c r="A1046" s="2205"/>
      <c r="B1046" s="2205"/>
      <c r="C1046" s="249">
        <v>5122</v>
      </c>
      <c r="D1046" s="21" t="s">
        <v>75</v>
      </c>
      <c r="E1046" s="905"/>
      <c r="F1046" s="905"/>
      <c r="G1046" s="404"/>
      <c r="H1046" s="404">
        <f t="shared" si="95"/>
        <v>0</v>
      </c>
      <c r="I1046" s="404">
        <f t="shared" si="97"/>
        <v>0</v>
      </c>
      <c r="J1046" s="905"/>
      <c r="K1046" s="404"/>
      <c r="L1046" s="404"/>
      <c r="M1046" s="940"/>
      <c r="N1046" s="940"/>
      <c r="O1046" s="940"/>
    </row>
    <row r="1047" spans="1:15" s="33" customFormat="1" ht="15.75" customHeight="1">
      <c r="A1047" s="2205"/>
      <c r="B1047" s="2205"/>
      <c r="C1047" s="249">
        <v>5129</v>
      </c>
      <c r="D1047" s="21" t="s">
        <v>76</v>
      </c>
      <c r="E1047" s="905"/>
      <c r="F1047" s="905"/>
      <c r="G1047" s="404"/>
      <c r="H1047" s="404">
        <f t="shared" si="95"/>
        <v>0</v>
      </c>
      <c r="I1047" s="404">
        <f t="shared" si="97"/>
        <v>0</v>
      </c>
      <c r="J1047" s="905"/>
      <c r="K1047" s="404"/>
      <c r="L1047" s="404"/>
      <c r="M1047" s="940"/>
      <c r="N1047" s="940"/>
      <c r="O1047" s="940"/>
    </row>
    <row r="1048" spans="1:15" s="33" customFormat="1" ht="14.25">
      <c r="A1048" s="2205"/>
      <c r="B1048" s="2205"/>
      <c r="C1048" s="249">
        <v>5132</v>
      </c>
      <c r="D1048" s="21" t="s">
        <v>77</v>
      </c>
      <c r="E1048" s="905"/>
      <c r="F1048" s="905"/>
      <c r="G1048" s="404"/>
      <c r="H1048" s="404">
        <f t="shared" si="95"/>
        <v>0</v>
      </c>
      <c r="I1048" s="404">
        <f t="shared" si="97"/>
        <v>0</v>
      </c>
      <c r="J1048" s="905"/>
      <c r="K1048" s="404"/>
      <c r="L1048" s="404"/>
      <c r="M1048" s="940"/>
      <c r="N1048" s="940"/>
      <c r="O1048" s="940"/>
    </row>
    <row r="1049" spans="1:15" s="33" customFormat="1" ht="15.75" customHeight="1">
      <c r="A1049" s="2206"/>
      <c r="B1049" s="2206"/>
      <c r="C1049" s="249" t="s">
        <v>663</v>
      </c>
      <c r="D1049" s="21" t="s">
        <v>664</v>
      </c>
      <c r="E1049" s="905"/>
      <c r="F1049" s="905"/>
      <c r="G1049" s="404"/>
      <c r="H1049" s="404">
        <f t="shared" si="95"/>
        <v>0</v>
      </c>
      <c r="I1049" s="404">
        <f t="shared" si="97"/>
        <v>0</v>
      </c>
      <c r="J1049" s="905"/>
      <c r="K1049" s="404"/>
      <c r="L1049" s="404"/>
      <c r="M1049" s="940"/>
      <c r="N1049" s="940"/>
      <c r="O1049" s="940"/>
    </row>
    <row r="1050" spans="1:15" s="171" customFormat="1" ht="14.25" customHeight="1">
      <c r="A1050" s="2207" t="s">
        <v>636</v>
      </c>
      <c r="B1050" s="2210" t="s">
        <v>5808</v>
      </c>
      <c r="C1050" s="527"/>
      <c r="D1050" s="262" t="s">
        <v>278</v>
      </c>
      <c r="E1050" s="906">
        <v>88</v>
      </c>
      <c r="F1050" s="906">
        <v>88</v>
      </c>
      <c r="G1050" s="906">
        <v>88</v>
      </c>
      <c r="H1050" s="906">
        <f>+G1050-F1050</f>
        <v>0</v>
      </c>
      <c r="I1050" s="906">
        <f t="shared" si="97"/>
        <v>0</v>
      </c>
      <c r="J1050" s="906"/>
      <c r="K1050" s="906">
        <v>88</v>
      </c>
      <c r="L1050" s="906">
        <v>88</v>
      </c>
      <c r="M1050" s="738"/>
      <c r="N1050" s="738"/>
      <c r="O1050" s="738"/>
    </row>
    <row r="1051" spans="1:15" s="171" customFormat="1" ht="13.5" customHeight="1">
      <c r="A1051" s="2208"/>
      <c r="B1051" s="2211"/>
      <c r="C1051" s="528"/>
      <c r="D1051" s="263"/>
      <c r="E1051" s="907"/>
      <c r="F1051" s="907"/>
      <c r="G1051" s="907"/>
      <c r="H1051" s="907">
        <f>+G1051-F1051</f>
        <v>0</v>
      </c>
      <c r="I1051" s="907">
        <f t="shared" si="97"/>
        <v>0</v>
      </c>
      <c r="J1051" s="907"/>
      <c r="K1051" s="907"/>
      <c r="L1051" s="907"/>
      <c r="M1051" s="738"/>
      <c r="N1051" s="738"/>
      <c r="O1051" s="738"/>
    </row>
    <row r="1052" spans="1:15" s="171" customFormat="1" ht="14.25" customHeight="1">
      <c r="A1052" s="2208"/>
      <c r="B1052" s="2211"/>
      <c r="C1052" s="528"/>
      <c r="D1052" s="264" t="s">
        <v>32</v>
      </c>
      <c r="E1052" s="907">
        <v>1</v>
      </c>
      <c r="F1052" s="907"/>
      <c r="G1052" s="907"/>
      <c r="H1052" s="907"/>
      <c r="I1052" s="907"/>
      <c r="J1052" s="907"/>
      <c r="K1052" s="907"/>
      <c r="L1052" s="907"/>
      <c r="M1052" s="738"/>
      <c r="N1052" s="738"/>
      <c r="O1052" s="738"/>
    </row>
    <row r="1053" spans="1:15" s="257" customFormat="1" ht="14.25" customHeight="1">
      <c r="A1053" s="2208"/>
      <c r="B1053" s="2211"/>
      <c r="C1053" s="528"/>
      <c r="D1053" s="263"/>
      <c r="E1053" s="736"/>
      <c r="F1053" s="736"/>
      <c r="G1053" s="736"/>
      <c r="H1053" s="736">
        <f>+G1053-F1053</f>
        <v>0</v>
      </c>
      <c r="I1053" s="736">
        <f t="shared" si="97"/>
        <v>0</v>
      </c>
      <c r="J1053" s="736"/>
      <c r="K1053" s="736"/>
      <c r="L1053" s="736"/>
      <c r="M1053" s="934"/>
      <c r="N1053" s="934"/>
      <c r="O1053" s="934"/>
    </row>
    <row r="1054" spans="1:15" s="256" customFormat="1" ht="14.25" customHeight="1">
      <c r="A1054" s="2208"/>
      <c r="B1054" s="2211"/>
      <c r="C1054" s="529"/>
      <c r="D1054" s="272" t="s">
        <v>33</v>
      </c>
      <c r="E1054" s="898">
        <f>+E1056+E1120</f>
        <v>563475.68000000005</v>
      </c>
      <c r="F1054" s="898">
        <f>+F1056+F1120</f>
        <v>525446.1</v>
      </c>
      <c r="G1054" s="898">
        <f>+G1056+G1120</f>
        <v>563487.64800000004</v>
      </c>
      <c r="H1054" s="898">
        <f>+G1054-F1054</f>
        <v>38041.548000000068</v>
      </c>
      <c r="I1054" s="898">
        <f t="shared" si="97"/>
        <v>11.967999999993481</v>
      </c>
      <c r="J1054" s="898"/>
      <c r="K1054" s="898">
        <f>+K1056+K1120</f>
        <v>568143.54800000007</v>
      </c>
      <c r="L1054" s="898">
        <f>+L1056+L1120</f>
        <v>573194.94800000009</v>
      </c>
      <c r="M1054" s="926">
        <f>SUM(M1060:M1115)</f>
        <v>101050.17033333333</v>
      </c>
      <c r="N1054" s="926">
        <f>SUM(N1060:N1115)</f>
        <v>241909.70733333332</v>
      </c>
      <c r="O1054" s="926">
        <f>SUM(O1060:O1115)</f>
        <v>382769.24433333334</v>
      </c>
    </row>
    <row r="1055" spans="1:15" s="256" customFormat="1" ht="14.25" customHeight="1">
      <c r="A1055" s="2208"/>
      <c r="B1055" s="2211"/>
      <c r="C1055" s="530"/>
      <c r="D1055" s="17" t="s">
        <v>388</v>
      </c>
      <c r="E1055" s="736"/>
      <c r="F1055" s="736"/>
      <c r="G1055" s="736"/>
      <c r="H1055" s="898"/>
      <c r="I1055" s="898"/>
      <c r="J1055" s="736"/>
      <c r="K1055" s="736"/>
      <c r="L1055" s="736"/>
      <c r="M1055" s="926"/>
      <c r="N1055" s="926"/>
      <c r="O1055" s="926"/>
    </row>
    <row r="1056" spans="1:15" s="256" customFormat="1" ht="14.25" customHeight="1">
      <c r="A1056" s="2208"/>
      <c r="B1056" s="2211"/>
      <c r="C1056" s="531"/>
      <c r="D1056" s="265" t="s">
        <v>36</v>
      </c>
      <c r="E1056" s="898">
        <f>E1058+SUM(E1064:E1119)-E1064-E1069-E1077-E1091-E1095-E1112</f>
        <v>563475.68000000005</v>
      </c>
      <c r="F1056" s="898">
        <f>F1058+SUM(F1064:F1119)-F1064-F1069-F1077-F1091-F1095-F1112</f>
        <v>525446.1</v>
      </c>
      <c r="G1056" s="898">
        <f>G1058+SUM(G1064:G1119)-G1064-G1069-G1077-G1091-G1095-G1112</f>
        <v>563487.64800000004</v>
      </c>
      <c r="H1056" s="898">
        <f>+G1056-F1056</f>
        <v>38041.548000000068</v>
      </c>
      <c r="I1056" s="898">
        <f t="shared" ref="I1056:I1078" si="98">G1056-E1056</f>
        <v>11.967999999993481</v>
      </c>
      <c r="J1056" s="898"/>
      <c r="K1056" s="898">
        <f>K1058+SUM(K1064:K1119)-K1064-K1069-K1077-K1091-K1095-K1112</f>
        <v>568143.54800000007</v>
      </c>
      <c r="L1056" s="898">
        <f>L1058+SUM(L1064:L1119)-L1064-L1069-L1077-L1091-L1095-L1112</f>
        <v>573194.94800000009</v>
      </c>
      <c r="M1056" s="926"/>
      <c r="N1056" s="926"/>
      <c r="O1056" s="926"/>
    </row>
    <row r="1057" spans="1:15" s="256" customFormat="1" ht="13.5" customHeight="1">
      <c r="A1057" s="2208"/>
      <c r="B1057" s="2211"/>
      <c r="C1057" s="527"/>
      <c r="D1057" s="263" t="s">
        <v>72</v>
      </c>
      <c r="E1057" s="737"/>
      <c r="F1057" s="737"/>
      <c r="G1057" s="736"/>
      <c r="H1057" s="736">
        <f t="shared" ref="H1057:H1129" si="99">+G1057-F1057</f>
        <v>0</v>
      </c>
      <c r="I1057" s="737">
        <f t="shared" si="98"/>
        <v>0</v>
      </c>
      <c r="J1057" s="737"/>
      <c r="K1057" s="737"/>
      <c r="L1057" s="737"/>
      <c r="M1057" s="926"/>
      <c r="N1057" s="926"/>
      <c r="O1057" s="926"/>
    </row>
    <row r="1058" spans="1:15" s="256" customFormat="1" ht="14.25" customHeight="1">
      <c r="A1058" s="2208"/>
      <c r="B1058" s="2211"/>
      <c r="C1058" s="532"/>
      <c r="D1058" s="483" t="s">
        <v>470</v>
      </c>
      <c r="E1058" s="899">
        <f>SUM(E1060:E1062)</f>
        <v>476603.49999999994</v>
      </c>
      <c r="F1058" s="899">
        <f>SUM(F1060:F1062)</f>
        <v>472537.9</v>
      </c>
      <c r="G1058" s="899">
        <f>SUM(G1060:G1062)</f>
        <v>477712.39999999997</v>
      </c>
      <c r="H1058" s="899">
        <f t="shared" si="99"/>
        <v>5174.4999999999418</v>
      </c>
      <c r="I1058" s="899">
        <f t="shared" si="98"/>
        <v>1108.9000000000233</v>
      </c>
      <c r="J1058" s="899"/>
      <c r="K1058" s="899">
        <f>SUM(K1060:K1062)</f>
        <v>482368.30000000005</v>
      </c>
      <c r="L1058" s="899">
        <f>SUM(L1060:L1062)</f>
        <v>487419.7</v>
      </c>
      <c r="M1058" s="926">
        <f>+G1058/G1050/12</f>
        <v>452.37916666666661</v>
      </c>
      <c r="N1058" s="926"/>
      <c r="O1058" s="926"/>
    </row>
    <row r="1059" spans="1:15" s="256" customFormat="1">
      <c r="A1059" s="2208"/>
      <c r="B1059" s="2211"/>
      <c r="C1059" s="527"/>
      <c r="D1059" s="263" t="s">
        <v>72</v>
      </c>
      <c r="E1059" s="737"/>
      <c r="F1059" s="737"/>
      <c r="G1059" s="736"/>
      <c r="H1059" s="736">
        <f t="shared" si="99"/>
        <v>0</v>
      </c>
      <c r="I1059" s="737">
        <f t="shared" si="98"/>
        <v>0</v>
      </c>
      <c r="J1059" s="737"/>
      <c r="K1059" s="737"/>
      <c r="L1059" s="737"/>
      <c r="M1059" s="926"/>
      <c r="N1059" s="926"/>
      <c r="O1059" s="926"/>
    </row>
    <row r="1060" spans="1:15" s="256" customFormat="1" ht="28.5">
      <c r="A1060" s="2208"/>
      <c r="B1060" s="2211"/>
      <c r="C1060" s="533" t="s">
        <v>270</v>
      </c>
      <c r="D1060" s="266" t="s">
        <v>37</v>
      </c>
      <c r="E1060" s="737">
        <v>447822.1</v>
      </c>
      <c r="F1060" s="737">
        <v>442219.3</v>
      </c>
      <c r="G1060" s="737">
        <v>449610.8</v>
      </c>
      <c r="H1060" s="737"/>
      <c r="I1060" s="737"/>
      <c r="J1060" s="737"/>
      <c r="K1060" s="737">
        <v>453986.4</v>
      </c>
      <c r="L1060" s="737">
        <v>458766.1</v>
      </c>
      <c r="M1060" s="926">
        <f>+G1060/12*2</f>
        <v>74935.133333333331</v>
      </c>
      <c r="N1060" s="926">
        <f>+G1060/12*5</f>
        <v>187337.83333333331</v>
      </c>
      <c r="O1060" s="926">
        <f>+G1060/12*8</f>
        <v>299740.53333333333</v>
      </c>
    </row>
    <row r="1061" spans="1:15" s="258" customFormat="1" ht="28.5">
      <c r="A1061" s="2208"/>
      <c r="B1061" s="2211"/>
      <c r="C1061" s="533" t="s">
        <v>271</v>
      </c>
      <c r="D1061" s="267" t="s">
        <v>38</v>
      </c>
      <c r="E1061" s="737">
        <v>20934.3</v>
      </c>
      <c r="F1061" s="737">
        <v>22452.400000000001</v>
      </c>
      <c r="G1061" s="737">
        <v>19375.599999999999</v>
      </c>
      <c r="H1061" s="737"/>
      <c r="I1061" s="737"/>
      <c r="J1061" s="737"/>
      <c r="K1061" s="737">
        <v>19456.900000000001</v>
      </c>
      <c r="L1061" s="737">
        <v>19553.400000000001</v>
      </c>
      <c r="M1061" s="926">
        <f>+G1061/12*2</f>
        <v>3229.2666666666664</v>
      </c>
      <c r="N1061" s="926">
        <f>+G1061/12*5</f>
        <v>8073.1666666666661</v>
      </c>
      <c r="O1061" s="926">
        <f>+G1061/12*8</f>
        <v>12917.066666666666</v>
      </c>
    </row>
    <row r="1062" spans="1:15" s="258" customFormat="1" ht="42.75">
      <c r="A1062" s="2208"/>
      <c r="B1062" s="2211"/>
      <c r="C1062" s="533" t="s">
        <v>272</v>
      </c>
      <c r="D1062" s="267" t="s">
        <v>39</v>
      </c>
      <c r="E1062" s="737">
        <v>7847.1</v>
      </c>
      <c r="F1062" s="737">
        <v>7866.2</v>
      </c>
      <c r="G1062" s="737">
        <v>8726</v>
      </c>
      <c r="H1062" s="737"/>
      <c r="I1062" s="737"/>
      <c r="J1062" s="737"/>
      <c r="K1062" s="737">
        <v>8925</v>
      </c>
      <c r="L1062" s="737">
        <v>9100.2000000000007</v>
      </c>
      <c r="M1062" s="926">
        <f>+G1062/12*2</f>
        <v>1454.3333333333333</v>
      </c>
      <c r="N1062" s="926">
        <f>+G1062/12*5</f>
        <v>3635.833333333333</v>
      </c>
      <c r="O1062" s="926">
        <f>+G1062/12*8</f>
        <v>5817.333333333333</v>
      </c>
    </row>
    <row r="1063" spans="1:15" s="258" customFormat="1" ht="14.25">
      <c r="A1063" s="2208"/>
      <c r="B1063" s="2211"/>
      <c r="C1063" s="534"/>
      <c r="D1063" s="484"/>
      <c r="E1063" s="739"/>
      <c r="F1063" s="739"/>
      <c r="G1063" s="739"/>
      <c r="H1063" s="739">
        <f t="shared" si="99"/>
        <v>0</v>
      </c>
      <c r="I1063" s="739">
        <f t="shared" si="98"/>
        <v>0</v>
      </c>
      <c r="J1063" s="739"/>
      <c r="K1063" s="739"/>
      <c r="L1063" s="739"/>
      <c r="M1063" s="733"/>
      <c r="N1063" s="733"/>
      <c r="O1063" s="733"/>
    </row>
    <row r="1064" spans="1:15" s="258" customFormat="1" ht="14.25">
      <c r="A1064" s="2208"/>
      <c r="B1064" s="2211"/>
      <c r="C1064" s="535">
        <v>4212</v>
      </c>
      <c r="D1064" s="483" t="s">
        <v>40</v>
      </c>
      <c r="E1064" s="899">
        <f>E1066+E1067+E1068</f>
        <v>3721.44</v>
      </c>
      <c r="F1064" s="899">
        <f>F1066+F1067+F1068</f>
        <v>0</v>
      </c>
      <c r="G1064" s="899">
        <f>G1066+G1067+G1068</f>
        <v>0</v>
      </c>
      <c r="H1064" s="899">
        <f t="shared" si="99"/>
        <v>0</v>
      </c>
      <c r="I1064" s="899">
        <f t="shared" si="98"/>
        <v>-3721.44</v>
      </c>
      <c r="J1064" s="899"/>
      <c r="K1064" s="899">
        <f>K1066+K1067+K1068</f>
        <v>0</v>
      </c>
      <c r="L1064" s="899">
        <f>L1066+L1067+L1068</f>
        <v>0</v>
      </c>
      <c r="M1064" s="733"/>
      <c r="N1064" s="733"/>
      <c r="O1064" s="733"/>
    </row>
    <row r="1065" spans="1:15" s="258" customFormat="1">
      <c r="A1065" s="2208"/>
      <c r="B1065" s="2211"/>
      <c r="C1065" s="533"/>
      <c r="D1065" s="263" t="s">
        <v>72</v>
      </c>
      <c r="E1065" s="735"/>
      <c r="F1065" s="735"/>
      <c r="G1065" s="735"/>
      <c r="H1065" s="735">
        <f t="shared" si="99"/>
        <v>0</v>
      </c>
      <c r="I1065" s="735">
        <f t="shared" si="98"/>
        <v>0</v>
      </c>
      <c r="J1065" s="735"/>
      <c r="K1065" s="735"/>
      <c r="L1065" s="735"/>
      <c r="M1065" s="733"/>
      <c r="N1065" s="733"/>
      <c r="O1065" s="733"/>
    </row>
    <row r="1066" spans="1:15" s="258" customFormat="1">
      <c r="A1066" s="2208"/>
      <c r="B1066" s="2211"/>
      <c r="C1066" s="533"/>
      <c r="D1066" s="263" t="s">
        <v>40</v>
      </c>
      <c r="E1066" s="735">
        <v>1255.54</v>
      </c>
      <c r="F1066" s="735"/>
      <c r="G1066" s="735"/>
      <c r="H1066" s="735">
        <f t="shared" si="99"/>
        <v>0</v>
      </c>
      <c r="I1066" s="735">
        <f t="shared" si="98"/>
        <v>-1255.54</v>
      </c>
      <c r="J1066" s="735"/>
      <c r="K1066" s="735"/>
      <c r="L1066" s="735"/>
      <c r="M1066" s="733">
        <f>+G1066/12*3</f>
        <v>0</v>
      </c>
      <c r="N1066" s="733">
        <f>+G1066/12*6</f>
        <v>0</v>
      </c>
      <c r="O1066" s="733">
        <f>+G1066/12*9</f>
        <v>0</v>
      </c>
    </row>
    <row r="1067" spans="1:15" s="258" customFormat="1" ht="27">
      <c r="A1067" s="2208"/>
      <c r="B1067" s="2211"/>
      <c r="C1067" s="533"/>
      <c r="D1067" s="263" t="s">
        <v>279</v>
      </c>
      <c r="E1067" s="735"/>
      <c r="F1067" s="735"/>
      <c r="G1067" s="735"/>
      <c r="H1067" s="735">
        <f t="shared" si="99"/>
        <v>0</v>
      </c>
      <c r="I1067" s="735">
        <f t="shared" si="98"/>
        <v>0</v>
      </c>
      <c r="J1067" s="735"/>
      <c r="K1067" s="735"/>
      <c r="L1067" s="735"/>
      <c r="M1067" s="733"/>
      <c r="N1067" s="733"/>
      <c r="O1067" s="733"/>
    </row>
    <row r="1068" spans="1:15" s="258" customFormat="1">
      <c r="A1068" s="2208"/>
      <c r="B1068" s="2211"/>
      <c r="C1068" s="533"/>
      <c r="D1068" s="263" t="s">
        <v>390</v>
      </c>
      <c r="E1068" s="735">
        <v>2465.9</v>
      </c>
      <c r="F1068" s="735"/>
      <c r="G1068" s="735"/>
      <c r="H1068" s="735">
        <f t="shared" si="99"/>
        <v>0</v>
      </c>
      <c r="I1068" s="735">
        <f t="shared" si="98"/>
        <v>-2465.9</v>
      </c>
      <c r="J1068" s="735"/>
      <c r="K1068" s="735"/>
      <c r="L1068" s="735"/>
      <c r="M1068" s="733">
        <f>+G1068/12*3</f>
        <v>0</v>
      </c>
      <c r="N1068" s="733">
        <f>+G1068/12*6</f>
        <v>0</v>
      </c>
      <c r="O1068" s="733">
        <f>+G1068/12*9</f>
        <v>0</v>
      </c>
    </row>
    <row r="1069" spans="1:15" s="258" customFormat="1" ht="14.25">
      <c r="A1069" s="2208"/>
      <c r="B1069" s="2211"/>
      <c r="C1069" s="535">
        <v>4213</v>
      </c>
      <c r="D1069" s="483" t="s">
        <v>41</v>
      </c>
      <c r="E1069" s="899">
        <f>E1071+E1072</f>
        <v>135.91999999999999</v>
      </c>
      <c r="F1069" s="899">
        <f>F1071+F1072</f>
        <v>0</v>
      </c>
      <c r="G1069" s="899">
        <f>G1071+G1072</f>
        <v>0</v>
      </c>
      <c r="H1069" s="899">
        <f t="shared" si="99"/>
        <v>0</v>
      </c>
      <c r="I1069" s="899">
        <f t="shared" si="98"/>
        <v>-135.91999999999999</v>
      </c>
      <c r="J1069" s="899"/>
      <c r="K1069" s="899">
        <f>K1071+K1072</f>
        <v>0</v>
      </c>
      <c r="L1069" s="899">
        <f>L1071+L1072</f>
        <v>0</v>
      </c>
      <c r="M1069" s="733"/>
      <c r="N1069" s="733"/>
      <c r="O1069" s="733"/>
    </row>
    <row r="1070" spans="1:15" s="258" customFormat="1">
      <c r="A1070" s="2208"/>
      <c r="B1070" s="2211"/>
      <c r="C1070" s="533"/>
      <c r="D1070" s="263" t="s">
        <v>72</v>
      </c>
      <c r="E1070" s="735"/>
      <c r="F1070" s="735"/>
      <c r="G1070" s="735"/>
      <c r="H1070" s="735">
        <f t="shared" si="99"/>
        <v>0</v>
      </c>
      <c r="I1070" s="735">
        <f t="shared" si="98"/>
        <v>0</v>
      </c>
      <c r="J1070" s="735"/>
      <c r="K1070" s="735"/>
      <c r="L1070" s="735"/>
      <c r="M1070" s="733"/>
      <c r="N1070" s="733"/>
      <c r="O1070" s="733"/>
    </row>
    <row r="1071" spans="1:15" s="258" customFormat="1" ht="27">
      <c r="A1071" s="2208"/>
      <c r="B1071" s="2211"/>
      <c r="C1071" s="533"/>
      <c r="D1071" s="269" t="s">
        <v>42</v>
      </c>
      <c r="E1071" s="735">
        <v>135.91999999999999</v>
      </c>
      <c r="F1071" s="735"/>
      <c r="G1071" s="735"/>
      <c r="H1071" s="735"/>
      <c r="I1071" s="735"/>
      <c r="J1071" s="735"/>
      <c r="K1071" s="735"/>
      <c r="L1071" s="735"/>
      <c r="M1071" s="733">
        <f>+G1071/12*3</f>
        <v>0</v>
      </c>
      <c r="N1071" s="733">
        <f>+G1071/12*6</f>
        <v>0</v>
      </c>
      <c r="O1071" s="733">
        <f>+G1071/12*9</f>
        <v>0</v>
      </c>
    </row>
    <row r="1072" spans="1:15" s="258" customFormat="1" ht="27">
      <c r="A1072" s="2208"/>
      <c r="B1072" s="2211"/>
      <c r="C1072" s="533"/>
      <c r="D1072" s="269" t="s">
        <v>273</v>
      </c>
      <c r="E1072" s="735"/>
      <c r="F1072" s="735"/>
      <c r="G1072" s="735"/>
      <c r="H1072" s="735"/>
      <c r="I1072" s="735"/>
      <c r="J1072" s="735"/>
      <c r="K1072" s="735"/>
      <c r="L1072" s="735"/>
      <c r="M1072" s="733">
        <f>+G1072/12*3</f>
        <v>0</v>
      </c>
      <c r="N1072" s="733">
        <f>+G1072/12*6</f>
        <v>0</v>
      </c>
      <c r="O1072" s="733">
        <f>+G1072/12*9</f>
        <v>0</v>
      </c>
    </row>
    <row r="1073" spans="1:15" s="258" customFormat="1" ht="14.25">
      <c r="A1073" s="2208"/>
      <c r="B1073" s="2211"/>
      <c r="C1073" s="533">
        <v>4214</v>
      </c>
      <c r="D1073" s="268" t="s">
        <v>43</v>
      </c>
      <c r="E1073" s="735">
        <v>79373.760000000009</v>
      </c>
      <c r="F1073" s="735">
        <v>45830.3</v>
      </c>
      <c r="G1073" s="735">
        <v>77803.200000000012</v>
      </c>
      <c r="H1073" s="735"/>
      <c r="I1073" s="735"/>
      <c r="J1073" s="735"/>
      <c r="K1073" s="735">
        <v>77803.200000000012</v>
      </c>
      <c r="L1073" s="735">
        <v>77803.200000000012</v>
      </c>
      <c r="M1073" s="733">
        <f>+G1073/12*3</f>
        <v>19450.800000000003</v>
      </c>
      <c r="N1073" s="733">
        <f>+G1073/12*6</f>
        <v>38901.600000000006</v>
      </c>
      <c r="O1073" s="733">
        <f>+G1073/12*9</f>
        <v>58352.400000000009</v>
      </c>
    </row>
    <row r="1074" spans="1:15" s="256" customFormat="1" ht="23.25" customHeight="1">
      <c r="A1074" s="2208"/>
      <c r="B1074" s="2211"/>
      <c r="C1074" s="533">
        <v>4215</v>
      </c>
      <c r="D1074" s="268" t="s">
        <v>44</v>
      </c>
      <c r="E1074" s="735"/>
      <c r="F1074" s="735"/>
      <c r="G1074" s="735"/>
      <c r="H1074" s="735">
        <f t="shared" si="99"/>
        <v>0</v>
      </c>
      <c r="I1074" s="735">
        <f t="shared" si="98"/>
        <v>0</v>
      </c>
      <c r="J1074" s="735"/>
      <c r="K1074" s="735"/>
      <c r="L1074" s="735"/>
      <c r="M1074" s="926"/>
      <c r="N1074" s="738"/>
      <c r="O1074" s="926"/>
    </row>
    <row r="1075" spans="1:15" s="171" customFormat="1" ht="28.5">
      <c r="A1075" s="2208"/>
      <c r="B1075" s="2211"/>
      <c r="C1075" s="533">
        <v>4216</v>
      </c>
      <c r="D1075" s="268" t="s">
        <v>45</v>
      </c>
      <c r="E1075" s="735"/>
      <c r="F1075" s="735"/>
      <c r="G1075" s="735"/>
      <c r="H1075" s="735">
        <f t="shared" si="99"/>
        <v>0</v>
      </c>
      <c r="I1075" s="735">
        <f t="shared" si="98"/>
        <v>0</v>
      </c>
      <c r="J1075" s="735"/>
      <c r="K1075" s="735"/>
      <c r="L1075" s="735"/>
      <c r="M1075" s="738"/>
      <c r="N1075" s="738"/>
      <c r="O1075" s="738"/>
    </row>
    <row r="1076" spans="1:15" s="171" customFormat="1" ht="14.25">
      <c r="A1076" s="2208"/>
      <c r="B1076" s="2211"/>
      <c r="C1076" s="533">
        <v>4217</v>
      </c>
      <c r="D1076" s="268" t="s">
        <v>46</v>
      </c>
      <c r="E1076" s="735"/>
      <c r="F1076" s="735"/>
      <c r="G1076" s="735"/>
      <c r="H1076" s="735">
        <f t="shared" si="99"/>
        <v>0</v>
      </c>
      <c r="I1076" s="735">
        <f t="shared" si="98"/>
        <v>0</v>
      </c>
      <c r="J1076" s="735"/>
      <c r="K1076" s="735"/>
      <c r="L1076" s="735"/>
      <c r="M1076" s="738"/>
      <c r="N1076" s="738"/>
      <c r="O1076" s="738"/>
    </row>
    <row r="1077" spans="1:15" s="171" customFormat="1" ht="28.5">
      <c r="A1077" s="2208"/>
      <c r="B1077" s="2211"/>
      <c r="C1077" s="535"/>
      <c r="D1077" s="483" t="s">
        <v>414</v>
      </c>
      <c r="E1077" s="899">
        <f>E1079+E1080</f>
        <v>278.7</v>
      </c>
      <c r="F1077" s="899">
        <f>F1079+F1080</f>
        <v>416</v>
      </c>
      <c r="G1077" s="899">
        <f>G1079+G1080</f>
        <v>416</v>
      </c>
      <c r="H1077" s="899">
        <f t="shared" si="99"/>
        <v>0</v>
      </c>
      <c r="I1077" s="899">
        <f t="shared" si="98"/>
        <v>137.30000000000001</v>
      </c>
      <c r="J1077" s="899"/>
      <c r="K1077" s="899">
        <f>K1079+K1080</f>
        <v>416</v>
      </c>
      <c r="L1077" s="899">
        <f>L1079+L1080</f>
        <v>416</v>
      </c>
      <c r="M1077" s="738"/>
      <c r="N1077" s="738"/>
      <c r="O1077" s="738"/>
    </row>
    <row r="1078" spans="1:15" s="171" customFormat="1">
      <c r="A1078" s="2208"/>
      <c r="B1078" s="2211"/>
      <c r="C1078" s="533"/>
      <c r="D1078" s="263" t="s">
        <v>72</v>
      </c>
      <c r="E1078" s="736"/>
      <c r="F1078" s="736"/>
      <c r="G1078" s="736"/>
      <c r="H1078" s="736">
        <f t="shared" si="99"/>
        <v>0</v>
      </c>
      <c r="I1078" s="736">
        <f t="shared" si="98"/>
        <v>0</v>
      </c>
      <c r="J1078" s="736"/>
      <c r="K1078" s="736"/>
      <c r="L1078" s="736"/>
      <c r="M1078" s="738"/>
      <c r="N1078" s="738"/>
      <c r="O1078" s="738"/>
    </row>
    <row r="1079" spans="1:15" s="171" customFormat="1">
      <c r="A1079" s="2208"/>
      <c r="B1079" s="2211"/>
      <c r="C1079" s="533">
        <v>4221</v>
      </c>
      <c r="D1079" s="263" t="s">
        <v>47</v>
      </c>
      <c r="E1079" s="736">
        <v>278.7</v>
      </c>
      <c r="F1079" s="736">
        <v>416</v>
      </c>
      <c r="G1079" s="736">
        <v>416</v>
      </c>
      <c r="H1079" s="736"/>
      <c r="I1079" s="736"/>
      <c r="J1079" s="736"/>
      <c r="K1079" s="736">
        <v>416</v>
      </c>
      <c r="L1079" s="736">
        <v>416</v>
      </c>
      <c r="M1079" s="733">
        <f>+G1079/12*3</f>
        <v>104</v>
      </c>
      <c r="N1079" s="733">
        <f>+G1079/12*6</f>
        <v>208</v>
      </c>
      <c r="O1079" s="733">
        <f>+G1079/12*9</f>
        <v>312</v>
      </c>
    </row>
    <row r="1080" spans="1:15" s="171" customFormat="1" ht="27">
      <c r="A1080" s="2208"/>
      <c r="B1080" s="2211"/>
      <c r="C1080" s="533">
        <v>4222</v>
      </c>
      <c r="D1080" s="263" t="s">
        <v>48</v>
      </c>
      <c r="E1080" s="736"/>
      <c r="F1080" s="736"/>
      <c r="G1080" s="736"/>
      <c r="H1080" s="736"/>
      <c r="I1080" s="736"/>
      <c r="J1080" s="736"/>
      <c r="K1080" s="736"/>
      <c r="L1080" s="736"/>
      <c r="M1080" s="738"/>
      <c r="N1080" s="733"/>
      <c r="O1080" s="738"/>
    </row>
    <row r="1081" spans="1:15" s="258" customFormat="1" ht="14.25">
      <c r="A1081" s="2208"/>
      <c r="B1081" s="2211"/>
      <c r="C1081" s="533">
        <v>4231</v>
      </c>
      <c r="D1081" s="264" t="s">
        <v>49</v>
      </c>
      <c r="E1081" s="736">
        <v>1064.3900000000001</v>
      </c>
      <c r="F1081" s="736">
        <v>1515.5</v>
      </c>
      <c r="G1081" s="736">
        <v>1700</v>
      </c>
      <c r="H1081" s="736"/>
      <c r="I1081" s="736"/>
      <c r="J1081" s="736"/>
      <c r="K1081" s="736">
        <v>1700</v>
      </c>
      <c r="L1081" s="736">
        <v>1700</v>
      </c>
      <c r="M1081" s="733">
        <f>+G1081/12*3</f>
        <v>425</v>
      </c>
      <c r="N1081" s="733">
        <f>+G1081/12*6</f>
        <v>850</v>
      </c>
      <c r="O1081" s="733">
        <f>+G1081/12*9</f>
        <v>1275</v>
      </c>
    </row>
    <row r="1082" spans="1:15" s="258" customFormat="1" ht="16.5">
      <c r="A1082" s="2208"/>
      <c r="B1082" s="2211"/>
      <c r="C1082" s="533">
        <v>4232</v>
      </c>
      <c r="D1082" s="264" t="s">
        <v>50</v>
      </c>
      <c r="E1082" s="736"/>
      <c r="F1082" s="736"/>
      <c r="G1082" s="736"/>
      <c r="H1082" s="736"/>
      <c r="I1082" s="736"/>
      <c r="J1082" s="900"/>
      <c r="K1082" s="736"/>
      <c r="L1082" s="736"/>
      <c r="M1082" s="733"/>
      <c r="N1082" s="733"/>
      <c r="O1082" s="733"/>
    </row>
    <row r="1083" spans="1:15" s="258" customFormat="1" ht="28.5">
      <c r="A1083" s="2208"/>
      <c r="B1083" s="2211"/>
      <c r="C1083" s="533">
        <v>4233</v>
      </c>
      <c r="D1083" s="264" t="s">
        <v>380</v>
      </c>
      <c r="E1083" s="736"/>
      <c r="F1083" s="736"/>
      <c r="G1083" s="736"/>
      <c r="H1083" s="736"/>
      <c r="I1083" s="736"/>
      <c r="J1083" s="900"/>
      <c r="K1083" s="736"/>
      <c r="L1083" s="736"/>
      <c r="M1083" s="733"/>
      <c r="N1083" s="733"/>
      <c r="O1083" s="733"/>
    </row>
    <row r="1084" spans="1:15" s="258" customFormat="1" ht="14.25">
      <c r="A1084" s="2208"/>
      <c r="B1084" s="2211"/>
      <c r="C1084" s="533">
        <v>4234</v>
      </c>
      <c r="D1084" s="264" t="s">
        <v>51</v>
      </c>
      <c r="E1084" s="735"/>
      <c r="F1084" s="735"/>
      <c r="G1084" s="735"/>
      <c r="H1084" s="735"/>
      <c r="I1084" s="735"/>
      <c r="J1084" s="735"/>
      <c r="K1084" s="735"/>
      <c r="L1084" s="735"/>
      <c r="M1084" s="733"/>
      <c r="N1084" s="926"/>
      <c r="O1084" s="733"/>
    </row>
    <row r="1085" spans="1:15" s="256" customFormat="1" ht="14.25">
      <c r="A1085" s="2208"/>
      <c r="B1085" s="2211"/>
      <c r="C1085" s="533">
        <v>4235</v>
      </c>
      <c r="D1085" s="264" t="s">
        <v>52</v>
      </c>
      <c r="E1085" s="735">
        <v>190</v>
      </c>
      <c r="F1085" s="735">
        <v>35</v>
      </c>
      <c r="G1085" s="735">
        <v>750</v>
      </c>
      <c r="H1085" s="735"/>
      <c r="I1085" s="735"/>
      <c r="J1085" s="735"/>
      <c r="K1085" s="735">
        <v>750</v>
      </c>
      <c r="L1085" s="735">
        <v>750</v>
      </c>
      <c r="M1085" s="733">
        <f>+G1085/12*3</f>
        <v>187.5</v>
      </c>
      <c r="N1085" s="733">
        <f>+G1085/12*6</f>
        <v>375</v>
      </c>
      <c r="O1085" s="733">
        <f>+G1085/12*9</f>
        <v>562.5</v>
      </c>
    </row>
    <row r="1086" spans="1:15" s="258" customFormat="1" ht="28.5">
      <c r="A1086" s="2208"/>
      <c r="B1086" s="2211"/>
      <c r="C1086" s="533">
        <v>4236</v>
      </c>
      <c r="D1086" s="264" t="s">
        <v>53</v>
      </c>
      <c r="E1086" s="735"/>
      <c r="F1086" s="735"/>
      <c r="G1086" s="735"/>
      <c r="H1086" s="735"/>
      <c r="I1086" s="735"/>
      <c r="J1086" s="735"/>
      <c r="K1086" s="735"/>
      <c r="L1086" s="735"/>
      <c r="M1086" s="733"/>
      <c r="N1086" s="926"/>
      <c r="O1086" s="733"/>
    </row>
    <row r="1087" spans="1:15" s="256" customFormat="1" ht="14.25">
      <c r="A1087" s="2208"/>
      <c r="B1087" s="2211"/>
      <c r="C1087" s="533">
        <v>4237</v>
      </c>
      <c r="D1087" s="264" t="s">
        <v>54</v>
      </c>
      <c r="E1087" s="735"/>
      <c r="F1087" s="735"/>
      <c r="G1087" s="735"/>
      <c r="H1087" s="735"/>
      <c r="I1087" s="735"/>
      <c r="J1087" s="735"/>
      <c r="K1087" s="735"/>
      <c r="L1087" s="735"/>
      <c r="M1087" s="926"/>
      <c r="N1087" s="926"/>
      <c r="O1087" s="926"/>
    </row>
    <row r="1088" spans="1:15" s="256" customFormat="1" ht="28.5">
      <c r="A1088" s="2208"/>
      <c r="B1088" s="2211"/>
      <c r="C1088" s="533">
        <v>4239</v>
      </c>
      <c r="D1088" s="262" t="s">
        <v>55</v>
      </c>
      <c r="E1088" s="737"/>
      <c r="F1088" s="737"/>
      <c r="G1088" s="737"/>
      <c r="H1088" s="737"/>
      <c r="I1088" s="737"/>
      <c r="J1088" s="737"/>
      <c r="K1088" s="737"/>
      <c r="L1088" s="737"/>
      <c r="M1088" s="926"/>
      <c r="N1088" s="926"/>
      <c r="O1088" s="926"/>
    </row>
    <row r="1089" spans="1:15" s="256" customFormat="1" ht="14.25">
      <c r="A1089" s="2208"/>
      <c r="B1089" s="2211"/>
      <c r="C1089" s="533">
        <v>4241</v>
      </c>
      <c r="D1089" s="264" t="s">
        <v>56</v>
      </c>
      <c r="E1089" s="735"/>
      <c r="F1089" s="735"/>
      <c r="G1089" s="735"/>
      <c r="H1089" s="735"/>
      <c r="I1089" s="735"/>
      <c r="J1089" s="735"/>
      <c r="K1089" s="735"/>
      <c r="L1089" s="735"/>
      <c r="M1089" s="733">
        <f>+G1089/12*3</f>
        <v>0</v>
      </c>
      <c r="N1089" s="733">
        <f>+G1089/12*6</f>
        <v>0</v>
      </c>
      <c r="O1089" s="733">
        <f>+G1089/12*9</f>
        <v>0</v>
      </c>
    </row>
    <row r="1090" spans="1:15" s="256" customFormat="1" ht="28.5">
      <c r="A1090" s="2208"/>
      <c r="B1090" s="2211"/>
      <c r="C1090" s="533">
        <v>4251</v>
      </c>
      <c r="D1090" s="262" t="s">
        <v>57</v>
      </c>
      <c r="E1090" s="737"/>
      <c r="F1090" s="737"/>
      <c r="G1090" s="737"/>
      <c r="H1090" s="737">
        <f t="shared" si="99"/>
        <v>0</v>
      </c>
      <c r="I1090" s="737">
        <f t="shared" ref="I1090:I1119" si="100">G1090-E1090</f>
        <v>0</v>
      </c>
      <c r="J1090" s="737"/>
      <c r="K1090" s="737"/>
      <c r="L1090" s="737"/>
      <c r="M1090" s="926"/>
      <c r="N1090" s="926"/>
      <c r="O1090" s="926"/>
    </row>
    <row r="1091" spans="1:15" s="256" customFormat="1" ht="28.5">
      <c r="A1091" s="2208"/>
      <c r="B1091" s="2211"/>
      <c r="C1091" s="535">
        <v>4252</v>
      </c>
      <c r="D1091" s="483" t="s">
        <v>58</v>
      </c>
      <c r="E1091" s="899">
        <f>E1093+E1094</f>
        <v>0</v>
      </c>
      <c r="F1091" s="899">
        <f>F1093+F1094</f>
        <v>0</v>
      </c>
      <c r="G1091" s="899">
        <f>G1093+G1094</f>
        <v>0</v>
      </c>
      <c r="H1091" s="899">
        <f t="shared" si="99"/>
        <v>0</v>
      </c>
      <c r="I1091" s="899">
        <f t="shared" si="100"/>
        <v>0</v>
      </c>
      <c r="J1091" s="899"/>
      <c r="K1091" s="899">
        <f>K1093+K1094</f>
        <v>0</v>
      </c>
      <c r="L1091" s="899">
        <f>L1093+L1094</f>
        <v>0</v>
      </c>
      <c r="M1091" s="926"/>
      <c r="N1091" s="926"/>
      <c r="O1091" s="926"/>
    </row>
    <row r="1092" spans="1:15" s="256" customFormat="1">
      <c r="A1092" s="2208"/>
      <c r="B1092" s="2211"/>
      <c r="C1092" s="533"/>
      <c r="D1092" s="263" t="s">
        <v>72</v>
      </c>
      <c r="E1092" s="737"/>
      <c r="F1092" s="737"/>
      <c r="G1092" s="737"/>
      <c r="H1092" s="737">
        <f t="shared" si="99"/>
        <v>0</v>
      </c>
      <c r="I1092" s="737">
        <f t="shared" si="100"/>
        <v>0</v>
      </c>
      <c r="J1092" s="737"/>
      <c r="K1092" s="737"/>
      <c r="L1092" s="737"/>
      <c r="M1092" s="926"/>
      <c r="N1092" s="733"/>
      <c r="O1092" s="926"/>
    </row>
    <row r="1093" spans="1:15" s="258" customFormat="1" ht="27">
      <c r="A1093" s="2208"/>
      <c r="B1093" s="2211"/>
      <c r="C1093" s="533"/>
      <c r="D1093" s="270" t="s">
        <v>59</v>
      </c>
      <c r="E1093" s="737"/>
      <c r="F1093" s="737"/>
      <c r="G1093" s="737"/>
      <c r="H1093" s="737">
        <f t="shared" si="99"/>
        <v>0</v>
      </c>
      <c r="I1093" s="737">
        <f t="shared" si="100"/>
        <v>0</v>
      </c>
      <c r="J1093" s="737"/>
      <c r="K1093" s="737"/>
      <c r="L1093" s="737"/>
      <c r="M1093" s="733"/>
      <c r="N1093" s="733"/>
      <c r="O1093" s="733"/>
    </row>
    <row r="1094" spans="1:15" s="258" customFormat="1" ht="27">
      <c r="A1094" s="2208"/>
      <c r="B1094" s="2211"/>
      <c r="C1094" s="533"/>
      <c r="D1094" s="270" t="s">
        <v>60</v>
      </c>
      <c r="E1094" s="737"/>
      <c r="F1094" s="737"/>
      <c r="G1094" s="737"/>
      <c r="H1094" s="737">
        <f t="shared" si="99"/>
        <v>0</v>
      </c>
      <c r="I1094" s="737">
        <f t="shared" si="100"/>
        <v>0</v>
      </c>
      <c r="J1094" s="737"/>
      <c r="K1094" s="737"/>
      <c r="L1094" s="737"/>
      <c r="M1094" s="733"/>
      <c r="N1094" s="733"/>
      <c r="O1094" s="733"/>
    </row>
    <row r="1095" spans="1:15" s="258" customFormat="1" ht="14.25">
      <c r="A1095" s="2208"/>
      <c r="B1095" s="2211"/>
      <c r="C1095" s="535">
        <v>4261</v>
      </c>
      <c r="D1095" s="483" t="s">
        <v>61</v>
      </c>
      <c r="E1095" s="899">
        <f>E1097+E1098</f>
        <v>0</v>
      </c>
      <c r="F1095" s="899">
        <f>F1097+F1098</f>
        <v>0</v>
      </c>
      <c r="G1095" s="899">
        <f>G1097+G1098</f>
        <v>0</v>
      </c>
      <c r="H1095" s="899">
        <f t="shared" si="99"/>
        <v>0</v>
      </c>
      <c r="I1095" s="899">
        <f t="shared" si="100"/>
        <v>0</v>
      </c>
      <c r="J1095" s="899"/>
      <c r="K1095" s="899">
        <f>K1097+K1098</f>
        <v>0</v>
      </c>
      <c r="L1095" s="899">
        <f>L1097+L1098</f>
        <v>0</v>
      </c>
      <c r="M1095" s="733"/>
      <c r="N1095" s="733"/>
      <c r="O1095" s="733"/>
    </row>
    <row r="1096" spans="1:15" s="258" customFormat="1">
      <c r="A1096" s="2208"/>
      <c r="B1096" s="2211"/>
      <c r="C1096" s="533"/>
      <c r="D1096" s="263" t="s">
        <v>72</v>
      </c>
      <c r="E1096" s="735"/>
      <c r="F1096" s="735"/>
      <c r="G1096" s="735"/>
      <c r="H1096" s="735">
        <f t="shared" si="99"/>
        <v>0</v>
      </c>
      <c r="I1096" s="735">
        <f t="shared" si="100"/>
        <v>0</v>
      </c>
      <c r="J1096" s="735"/>
      <c r="K1096" s="735"/>
      <c r="L1096" s="735"/>
      <c r="M1096" s="733"/>
      <c r="N1096" s="733"/>
      <c r="O1096" s="733"/>
    </row>
    <row r="1097" spans="1:15" s="258" customFormat="1">
      <c r="A1097" s="2208"/>
      <c r="B1097" s="2211"/>
      <c r="C1097" s="533"/>
      <c r="D1097" s="263" t="s">
        <v>62</v>
      </c>
      <c r="E1097" s="735"/>
      <c r="F1097" s="735"/>
      <c r="G1097" s="735"/>
      <c r="H1097" s="735">
        <f t="shared" si="99"/>
        <v>0</v>
      </c>
      <c r="I1097" s="735">
        <f t="shared" si="100"/>
        <v>0</v>
      </c>
      <c r="J1097" s="735"/>
      <c r="K1097" s="735"/>
      <c r="L1097" s="735"/>
      <c r="M1097" s="733"/>
      <c r="N1097" s="733"/>
      <c r="O1097" s="733"/>
    </row>
    <row r="1098" spans="1:15" s="258" customFormat="1">
      <c r="A1098" s="2208"/>
      <c r="B1098" s="2211"/>
      <c r="C1098" s="533"/>
      <c r="D1098" s="263" t="s">
        <v>63</v>
      </c>
      <c r="E1098" s="735"/>
      <c r="F1098" s="735"/>
      <c r="G1098" s="735"/>
      <c r="H1098" s="735">
        <f t="shared" si="99"/>
        <v>0</v>
      </c>
      <c r="I1098" s="735">
        <f t="shared" si="100"/>
        <v>0</v>
      </c>
      <c r="J1098" s="735"/>
      <c r="K1098" s="735"/>
      <c r="L1098" s="735"/>
      <c r="M1098" s="733"/>
      <c r="N1098" s="733"/>
      <c r="O1098" s="733"/>
    </row>
    <row r="1099" spans="1:15" s="258" customFormat="1" ht="14.25">
      <c r="A1099" s="2208"/>
      <c r="B1099" s="2211"/>
      <c r="C1099" s="533">
        <v>4262</v>
      </c>
      <c r="D1099" s="264" t="s">
        <v>338</v>
      </c>
      <c r="E1099" s="735"/>
      <c r="F1099" s="735"/>
      <c r="G1099" s="735"/>
      <c r="H1099" s="735">
        <f t="shared" si="99"/>
        <v>0</v>
      </c>
      <c r="I1099" s="735">
        <f t="shared" si="100"/>
        <v>0</v>
      </c>
      <c r="J1099" s="735"/>
      <c r="K1099" s="735"/>
      <c r="L1099" s="735"/>
      <c r="M1099" s="733"/>
      <c r="N1099" s="733"/>
      <c r="O1099" s="733"/>
    </row>
    <row r="1100" spans="1:15" s="258" customFormat="1" ht="14.25">
      <c r="A1100" s="2208"/>
      <c r="B1100" s="2211"/>
      <c r="C1100" s="533">
        <v>4264</v>
      </c>
      <c r="D1100" s="264" t="s">
        <v>337</v>
      </c>
      <c r="E1100" s="735"/>
      <c r="F1100" s="735"/>
      <c r="G1100" s="735"/>
      <c r="H1100" s="735">
        <f t="shared" si="99"/>
        <v>0</v>
      </c>
      <c r="I1100" s="735">
        <f t="shared" si="100"/>
        <v>0</v>
      </c>
      <c r="J1100" s="735"/>
      <c r="K1100" s="735"/>
      <c r="L1100" s="735"/>
      <c r="M1100" s="733"/>
      <c r="N1100" s="733"/>
      <c r="O1100" s="733"/>
    </row>
    <row r="1101" spans="1:15" s="258" customFormat="1" ht="22.5" customHeight="1">
      <c r="A1101" s="2208"/>
      <c r="B1101" s="2211"/>
      <c r="C1101" s="536">
        <v>4266</v>
      </c>
      <c r="D1101" s="511" t="s">
        <v>421</v>
      </c>
      <c r="E1101" s="735"/>
      <c r="F1101" s="735"/>
      <c r="G1101" s="735"/>
      <c r="H1101" s="735">
        <f t="shared" si="99"/>
        <v>0</v>
      </c>
      <c r="I1101" s="735">
        <f t="shared" si="100"/>
        <v>0</v>
      </c>
      <c r="J1101" s="735"/>
      <c r="K1101" s="735"/>
      <c r="L1101" s="735"/>
      <c r="M1101" s="733"/>
      <c r="N1101" s="733"/>
      <c r="O1101" s="733"/>
    </row>
    <row r="1102" spans="1:15" s="258" customFormat="1" ht="28.5">
      <c r="A1102" s="2208"/>
      <c r="B1102" s="2211"/>
      <c r="C1102" s="533">
        <v>4267</v>
      </c>
      <c r="D1102" s="264" t="s">
        <v>339</v>
      </c>
      <c r="E1102" s="735"/>
      <c r="F1102" s="735"/>
      <c r="G1102" s="735"/>
      <c r="H1102" s="735">
        <f t="shared" si="99"/>
        <v>0</v>
      </c>
      <c r="I1102" s="735">
        <f t="shared" si="100"/>
        <v>0</v>
      </c>
      <c r="J1102" s="735"/>
      <c r="K1102" s="735"/>
      <c r="L1102" s="735"/>
      <c r="M1102" s="733"/>
      <c r="N1102" s="733"/>
      <c r="O1102" s="733"/>
    </row>
    <row r="1103" spans="1:15" s="258" customFormat="1" ht="14.25">
      <c r="A1103" s="2208"/>
      <c r="B1103" s="2211"/>
      <c r="C1103" s="533">
        <v>4269</v>
      </c>
      <c r="D1103" s="264" t="s">
        <v>64</v>
      </c>
      <c r="E1103" s="735"/>
      <c r="F1103" s="735"/>
      <c r="G1103" s="735"/>
      <c r="H1103" s="735">
        <f t="shared" si="99"/>
        <v>0</v>
      </c>
      <c r="I1103" s="735">
        <f t="shared" si="100"/>
        <v>0</v>
      </c>
      <c r="J1103" s="735"/>
      <c r="K1103" s="735"/>
      <c r="L1103" s="735"/>
      <c r="M1103" s="733"/>
      <c r="N1103" s="935"/>
      <c r="O1103" s="733"/>
    </row>
    <row r="1104" spans="1:15" s="258" customFormat="1" ht="42.75">
      <c r="A1104" s="2208"/>
      <c r="B1104" s="2211"/>
      <c r="C1104" s="533">
        <v>4511</v>
      </c>
      <c r="D1104" s="262" t="s">
        <v>65</v>
      </c>
      <c r="E1104" s="735"/>
      <c r="F1104" s="735"/>
      <c r="G1104" s="735"/>
      <c r="H1104" s="735">
        <f t="shared" si="99"/>
        <v>0</v>
      </c>
      <c r="I1104" s="735">
        <f t="shared" si="100"/>
        <v>0</v>
      </c>
      <c r="J1104" s="735"/>
      <c r="K1104" s="735"/>
      <c r="L1104" s="735"/>
      <c r="M1104" s="733"/>
      <c r="N1104" s="935"/>
      <c r="O1104" s="733"/>
    </row>
    <row r="1105" spans="1:15" s="260" customFormat="1" ht="42.75">
      <c r="A1105" s="2208"/>
      <c r="B1105" s="2211"/>
      <c r="C1105" s="533">
        <v>4621</v>
      </c>
      <c r="D1105" s="262" t="s">
        <v>66</v>
      </c>
      <c r="E1105" s="735"/>
      <c r="F1105" s="735"/>
      <c r="G1105" s="735"/>
      <c r="H1105" s="735">
        <f t="shared" si="99"/>
        <v>0</v>
      </c>
      <c r="I1105" s="735">
        <f t="shared" si="100"/>
        <v>0</v>
      </c>
      <c r="J1105" s="901"/>
      <c r="K1105" s="735"/>
      <c r="L1105" s="735"/>
      <c r="M1105" s="733"/>
      <c r="N1105" s="935"/>
      <c r="O1105" s="935"/>
    </row>
    <row r="1106" spans="1:15" s="260" customFormat="1" ht="42.75">
      <c r="A1106" s="2208"/>
      <c r="B1106" s="2211"/>
      <c r="C1106" s="533">
        <v>4631</v>
      </c>
      <c r="D1106" s="262" t="s">
        <v>379</v>
      </c>
      <c r="E1106" s="735"/>
      <c r="F1106" s="735"/>
      <c r="G1106" s="735"/>
      <c r="H1106" s="735">
        <f t="shared" si="99"/>
        <v>0</v>
      </c>
      <c r="I1106" s="735">
        <f t="shared" si="100"/>
        <v>0</v>
      </c>
      <c r="J1106" s="901"/>
      <c r="K1106" s="735"/>
      <c r="L1106" s="735"/>
      <c r="M1106" s="935"/>
      <c r="N1106" s="935"/>
      <c r="O1106" s="935"/>
    </row>
    <row r="1107" spans="1:15" s="260" customFormat="1" ht="21.75" customHeight="1">
      <c r="A1107" s="2208"/>
      <c r="B1107" s="2211"/>
      <c r="C1107" s="533">
        <v>4632</v>
      </c>
      <c r="D1107" s="262" t="s">
        <v>277</v>
      </c>
      <c r="E1107" s="735"/>
      <c r="F1107" s="735"/>
      <c r="G1107" s="735"/>
      <c r="H1107" s="735">
        <f t="shared" si="99"/>
        <v>0</v>
      </c>
      <c r="I1107" s="735">
        <f t="shared" si="100"/>
        <v>0</v>
      </c>
      <c r="J1107" s="735"/>
      <c r="K1107" s="735"/>
      <c r="L1107" s="735"/>
      <c r="M1107" s="935"/>
      <c r="N1107" s="935"/>
      <c r="O1107" s="935"/>
    </row>
    <row r="1108" spans="1:15" s="260" customFormat="1" ht="48.75" customHeight="1">
      <c r="A1108" s="2208"/>
      <c r="B1108" s="2211"/>
      <c r="C1108" s="536">
        <v>4638</v>
      </c>
      <c r="D1108" s="511" t="s">
        <v>422</v>
      </c>
      <c r="E1108" s="735"/>
      <c r="F1108" s="735"/>
      <c r="G1108" s="735"/>
      <c r="H1108" s="735">
        <f t="shared" si="99"/>
        <v>0</v>
      </c>
      <c r="I1108" s="735">
        <f t="shared" si="100"/>
        <v>0</v>
      </c>
      <c r="J1108" s="735"/>
      <c r="K1108" s="735"/>
      <c r="L1108" s="735"/>
      <c r="M1108" s="935"/>
      <c r="N1108" s="935"/>
      <c r="O1108" s="935"/>
    </row>
    <row r="1109" spans="1:15" s="260" customFormat="1" ht="14.25">
      <c r="A1109" s="2208"/>
      <c r="B1109" s="2211"/>
      <c r="C1109" s="533" t="s">
        <v>385</v>
      </c>
      <c r="D1109" s="262" t="s">
        <v>386</v>
      </c>
      <c r="E1109" s="735"/>
      <c r="F1109" s="735"/>
      <c r="G1109" s="735"/>
      <c r="H1109" s="735">
        <f t="shared" si="99"/>
        <v>0</v>
      </c>
      <c r="I1109" s="735">
        <f t="shared" si="100"/>
        <v>0</v>
      </c>
      <c r="J1109" s="735"/>
      <c r="K1109" s="735"/>
      <c r="L1109" s="735"/>
      <c r="M1109" s="935"/>
      <c r="N1109" s="935"/>
      <c r="O1109" s="935"/>
    </row>
    <row r="1110" spans="1:15" s="260" customFormat="1" ht="14.25">
      <c r="A1110" s="2208"/>
      <c r="B1110" s="2211"/>
      <c r="C1110" s="533">
        <v>4729</v>
      </c>
      <c r="D1110" s="264" t="s">
        <v>67</v>
      </c>
      <c r="E1110" s="735">
        <v>1820</v>
      </c>
      <c r="F1110" s="735">
        <v>4200</v>
      </c>
      <c r="G1110" s="735">
        <v>4200</v>
      </c>
      <c r="H1110" s="735"/>
      <c r="I1110" s="735"/>
      <c r="J1110" s="902"/>
      <c r="K1110" s="735">
        <v>4200</v>
      </c>
      <c r="L1110" s="735">
        <v>4200</v>
      </c>
      <c r="M1110" s="733">
        <f>+G1110/12*3</f>
        <v>1050</v>
      </c>
      <c r="N1110" s="733">
        <f>+G1110/12*6</f>
        <v>2100</v>
      </c>
      <c r="O1110" s="733">
        <f>+G1110/12*9</f>
        <v>3150</v>
      </c>
    </row>
    <row r="1111" spans="1:15" s="260" customFormat="1" ht="14.25">
      <c r="A1111" s="2208"/>
      <c r="B1111" s="2211"/>
      <c r="C1111" s="533">
        <v>4822</v>
      </c>
      <c r="D1111" s="264" t="s">
        <v>68</v>
      </c>
      <c r="E1111" s="902"/>
      <c r="F1111" s="902"/>
      <c r="G1111" s="735"/>
      <c r="H1111" s="735">
        <f t="shared" si="99"/>
        <v>0</v>
      </c>
      <c r="I1111" s="735">
        <f t="shared" si="100"/>
        <v>0</v>
      </c>
      <c r="J1111" s="902"/>
      <c r="K1111" s="735"/>
      <c r="L1111" s="735"/>
      <c r="M1111" s="935"/>
      <c r="N1111" s="935"/>
      <c r="O1111" s="935"/>
    </row>
    <row r="1112" spans="1:15" s="260" customFormat="1" ht="14.25">
      <c r="A1112" s="2208"/>
      <c r="B1112" s="2211"/>
      <c r="C1112" s="535">
        <v>4823</v>
      </c>
      <c r="D1112" s="483" t="s">
        <v>69</v>
      </c>
      <c r="E1112" s="899">
        <f>E1114+E1115+E1116</f>
        <v>287.97000000000003</v>
      </c>
      <c r="F1112" s="899">
        <f>F1114+F1115+F1116</f>
        <v>911.4</v>
      </c>
      <c r="G1112" s="899">
        <f>G1114+G1115+G1116</f>
        <v>906.048</v>
      </c>
      <c r="H1112" s="899">
        <f t="shared" si="99"/>
        <v>-5.3519999999999754</v>
      </c>
      <c r="I1112" s="899">
        <f t="shared" si="100"/>
        <v>618.07799999999997</v>
      </c>
      <c r="J1112" s="899"/>
      <c r="K1112" s="899">
        <f>K1114+K1115+K1116</f>
        <v>906.048</v>
      </c>
      <c r="L1112" s="899">
        <f>L1114+L1115+L1116</f>
        <v>906.048</v>
      </c>
      <c r="M1112" s="935"/>
      <c r="N1112" s="935"/>
      <c r="O1112" s="935"/>
    </row>
    <row r="1113" spans="1:15" s="260" customFormat="1" ht="14.25">
      <c r="A1113" s="2208"/>
      <c r="B1113" s="2211"/>
      <c r="C1113" s="533"/>
      <c r="D1113" s="263" t="s">
        <v>72</v>
      </c>
      <c r="E1113" s="902"/>
      <c r="F1113" s="902"/>
      <c r="G1113" s="735"/>
      <c r="H1113" s="735">
        <f t="shared" si="99"/>
        <v>0</v>
      </c>
      <c r="I1113" s="735">
        <f t="shared" si="100"/>
        <v>0</v>
      </c>
      <c r="J1113" s="902"/>
      <c r="K1113" s="735"/>
      <c r="L1113" s="735"/>
      <c r="M1113" s="935"/>
      <c r="N1113" s="733"/>
      <c r="O1113" s="935"/>
    </row>
    <row r="1114" spans="1:15" s="258" customFormat="1" ht="27">
      <c r="A1114" s="2208"/>
      <c r="B1114" s="2211"/>
      <c r="C1114" s="533"/>
      <c r="D1114" s="263" t="s">
        <v>276</v>
      </c>
      <c r="E1114" s="737">
        <v>8.5</v>
      </c>
      <c r="F1114" s="735"/>
      <c r="G1114" s="735"/>
      <c r="H1114" s="735"/>
      <c r="I1114" s="735"/>
      <c r="J1114" s="735"/>
      <c r="K1114" s="735"/>
      <c r="L1114" s="735"/>
      <c r="M1114" s="733">
        <f>+G1114/12*3</f>
        <v>0</v>
      </c>
      <c r="N1114" s="733">
        <f>+G1114/12*6</f>
        <v>0</v>
      </c>
      <c r="O1114" s="733">
        <f>+G1114/12*9</f>
        <v>0</v>
      </c>
    </row>
    <row r="1115" spans="1:15" ht="27.95" customHeight="1">
      <c r="A1115" s="2208"/>
      <c r="B1115" s="2211"/>
      <c r="C1115" s="533"/>
      <c r="D1115" s="263" t="s">
        <v>274</v>
      </c>
      <c r="E1115" s="737">
        <v>276.47000000000003</v>
      </c>
      <c r="F1115" s="735">
        <v>856.5</v>
      </c>
      <c r="G1115" s="735">
        <v>856.548</v>
      </c>
      <c r="H1115" s="735"/>
      <c r="I1115" s="735"/>
      <c r="J1115" s="735"/>
      <c r="K1115" s="735">
        <v>856.548</v>
      </c>
      <c r="L1115" s="735">
        <v>856.548</v>
      </c>
      <c r="M1115" s="733">
        <f>+G1115/12*3</f>
        <v>214.137</v>
      </c>
      <c r="N1115" s="733">
        <f>+G1115/12*6</f>
        <v>428.274</v>
      </c>
      <c r="O1115" s="733">
        <f>+G1115/12*9</f>
        <v>642.41100000000006</v>
      </c>
    </row>
    <row r="1116" spans="1:15">
      <c r="A1116" s="2208"/>
      <c r="B1116" s="2211"/>
      <c r="C1116" s="533"/>
      <c r="D1116" s="263" t="s">
        <v>275</v>
      </c>
      <c r="E1116" s="737">
        <v>3</v>
      </c>
      <c r="F1116" s="735">
        <v>54.9</v>
      </c>
      <c r="G1116" s="735">
        <v>49.5</v>
      </c>
      <c r="H1116" s="735"/>
      <c r="I1116" s="735"/>
      <c r="J1116" s="735"/>
      <c r="K1116" s="735">
        <v>49.5</v>
      </c>
      <c r="L1116" s="735">
        <v>49.5</v>
      </c>
      <c r="N1116" s="936"/>
    </row>
    <row r="1117" spans="1:15" ht="31.5" customHeight="1">
      <c r="A1117" s="2208"/>
      <c r="B1117" s="2211"/>
      <c r="C1117" s="536" t="s">
        <v>420</v>
      </c>
      <c r="D1117" s="511" t="s">
        <v>443</v>
      </c>
      <c r="E1117" s="902"/>
      <c r="F1117" s="902"/>
      <c r="G1117" s="735"/>
      <c r="H1117" s="735">
        <f t="shared" si="99"/>
        <v>0</v>
      </c>
      <c r="I1117" s="735">
        <f t="shared" si="100"/>
        <v>0</v>
      </c>
      <c r="J1117" s="902"/>
      <c r="K1117" s="902"/>
      <c r="L1117" s="902"/>
      <c r="N1117" s="936"/>
    </row>
    <row r="1118" spans="1:15" s="273" customFormat="1" ht="14.25">
      <c r="A1118" s="2208"/>
      <c r="B1118" s="2211"/>
      <c r="C1118" s="533">
        <v>4861</v>
      </c>
      <c r="D1118" s="264" t="s">
        <v>70</v>
      </c>
      <c r="E1118" s="902"/>
      <c r="F1118" s="902"/>
      <c r="G1118" s="735"/>
      <c r="H1118" s="735">
        <f t="shared" si="99"/>
        <v>0</v>
      </c>
      <c r="I1118" s="735">
        <f t="shared" si="100"/>
        <v>0</v>
      </c>
      <c r="J1118" s="902"/>
      <c r="K1118" s="902"/>
      <c r="L1118" s="902"/>
      <c r="M1118" s="887"/>
      <c r="N1118" s="884"/>
      <c r="O1118" s="936"/>
    </row>
    <row r="1119" spans="1:15" ht="14.25">
      <c r="A1119" s="2209"/>
      <c r="B1119" s="2212"/>
      <c r="C1119" s="533">
        <v>4891</v>
      </c>
      <c r="D1119" s="264" t="s">
        <v>71</v>
      </c>
      <c r="E1119" s="735"/>
      <c r="F1119" s="735"/>
      <c r="G1119" s="735"/>
      <c r="H1119" s="735">
        <f t="shared" si="99"/>
        <v>0</v>
      </c>
      <c r="I1119" s="735">
        <f t="shared" si="100"/>
        <v>0</v>
      </c>
      <c r="J1119" s="735"/>
      <c r="K1119" s="735"/>
      <c r="L1119" s="735"/>
      <c r="M1119" s="937"/>
    </row>
    <row r="1120" spans="1:15" s="27" customFormat="1" ht="28.5">
      <c r="A1120" s="2196" t="s">
        <v>436</v>
      </c>
      <c r="B1120" s="2196"/>
      <c r="C1120" s="274"/>
      <c r="D1120" s="36" t="s">
        <v>73</v>
      </c>
      <c r="E1120" s="903">
        <f>SUM(E1122:E1129)</f>
        <v>0</v>
      </c>
      <c r="F1120" s="903">
        <f>SUM(F1122:F1129)</f>
        <v>0</v>
      </c>
      <c r="G1120" s="903">
        <f>SUM(G1122:G1129)</f>
        <v>0</v>
      </c>
      <c r="H1120" s="903">
        <f t="shared" si="99"/>
        <v>0</v>
      </c>
      <c r="I1120" s="903">
        <f>+I1126+I1127+I1128+I1129</f>
        <v>0</v>
      </c>
      <c r="J1120" s="903"/>
      <c r="K1120" s="903">
        <f>SUM(K1122:K1129)</f>
        <v>0</v>
      </c>
      <c r="L1120" s="903">
        <f>SUM(L1122:L1129)</f>
        <v>0</v>
      </c>
      <c r="M1120" s="938"/>
      <c r="N1120" s="938"/>
      <c r="O1120" s="938"/>
    </row>
    <row r="1121" spans="1:15" s="20" customFormat="1" ht="23.25" customHeight="1">
      <c r="A1121" s="614" t="s">
        <v>437</v>
      </c>
      <c r="B1121" s="1131" t="s">
        <v>438</v>
      </c>
      <c r="C1121" s="275"/>
      <c r="D1121" s="17" t="s">
        <v>72</v>
      </c>
      <c r="E1121" s="904"/>
      <c r="F1121" s="904"/>
      <c r="G1121" s="904"/>
      <c r="H1121" s="904">
        <f t="shared" si="99"/>
        <v>0</v>
      </c>
      <c r="I1121" s="404">
        <f t="shared" ref="I1121:I1134" si="101">G1121-E1121</f>
        <v>0</v>
      </c>
      <c r="J1121" s="904"/>
      <c r="K1121" s="904"/>
      <c r="L1121" s="904"/>
      <c r="M1121" s="939"/>
      <c r="N1121" s="939"/>
      <c r="O1121" s="939"/>
    </row>
    <row r="1122" spans="1:15" s="20" customFormat="1" ht="28.5">
      <c r="A1122" s="2204">
        <v>1080</v>
      </c>
      <c r="B1122" s="2204">
        <v>11013</v>
      </c>
      <c r="C1122" s="275">
        <v>5111</v>
      </c>
      <c r="D1122" s="18" t="s">
        <v>660</v>
      </c>
      <c r="E1122" s="904"/>
      <c r="F1122" s="904"/>
      <c r="G1122" s="904"/>
      <c r="H1122" s="404">
        <f t="shared" si="99"/>
        <v>0</v>
      </c>
      <c r="I1122" s="404">
        <f t="shared" si="101"/>
        <v>0</v>
      </c>
      <c r="J1122" s="904"/>
      <c r="K1122" s="904"/>
      <c r="L1122" s="904"/>
      <c r="M1122" s="939"/>
      <c r="N1122" s="939"/>
      <c r="O1122" s="939"/>
    </row>
    <row r="1123" spans="1:15" s="20" customFormat="1" ht="28.5">
      <c r="A1123" s="2205"/>
      <c r="B1123" s="2205"/>
      <c r="C1123" s="275">
        <v>5112</v>
      </c>
      <c r="D1123" s="18" t="s">
        <v>661</v>
      </c>
      <c r="E1123" s="904"/>
      <c r="F1123" s="904"/>
      <c r="G1123" s="904"/>
      <c r="H1123" s="404">
        <f t="shared" si="99"/>
        <v>0</v>
      </c>
      <c r="I1123" s="404">
        <f t="shared" si="101"/>
        <v>0</v>
      </c>
      <c r="J1123" s="904"/>
      <c r="K1123" s="904"/>
      <c r="L1123" s="904"/>
      <c r="M1123" s="939"/>
      <c r="N1123" s="939"/>
      <c r="O1123" s="939"/>
    </row>
    <row r="1124" spans="1:15" s="20" customFormat="1" ht="13.5" customHeight="1">
      <c r="A1124" s="2205"/>
      <c r="B1124" s="2205"/>
      <c r="C1124" s="275" t="s">
        <v>662</v>
      </c>
      <c r="D1124" s="18" t="s">
        <v>637</v>
      </c>
      <c r="E1124" s="904"/>
      <c r="F1124" s="904"/>
      <c r="G1124" s="904"/>
      <c r="H1124" s="404">
        <f t="shared" si="99"/>
        <v>0</v>
      </c>
      <c r="I1124" s="404">
        <f t="shared" si="101"/>
        <v>0</v>
      </c>
      <c r="J1124" s="904"/>
      <c r="K1124" s="904"/>
      <c r="L1124" s="904"/>
      <c r="M1124" s="939"/>
      <c r="N1124" s="939"/>
      <c r="O1124" s="939"/>
    </row>
    <row r="1125" spans="1:15" s="20" customFormat="1" ht="14.25">
      <c r="A1125" s="2205"/>
      <c r="B1125" s="2205"/>
      <c r="C1125" s="275">
        <v>5121</v>
      </c>
      <c r="D1125" s="262" t="s">
        <v>74</v>
      </c>
      <c r="E1125" s="904"/>
      <c r="F1125" s="904"/>
      <c r="G1125" s="904"/>
      <c r="H1125" s="404">
        <f t="shared" si="99"/>
        <v>0</v>
      </c>
      <c r="I1125" s="404">
        <f t="shared" si="101"/>
        <v>0</v>
      </c>
      <c r="J1125" s="904"/>
      <c r="K1125" s="904"/>
      <c r="L1125" s="904"/>
      <c r="M1125" s="939"/>
      <c r="N1125" s="939"/>
      <c r="O1125" s="939"/>
    </row>
    <row r="1126" spans="1:15" s="33" customFormat="1" ht="15.75" customHeight="1">
      <c r="A1126" s="2205"/>
      <c r="B1126" s="2205"/>
      <c r="C1126" s="249">
        <v>5122</v>
      </c>
      <c r="D1126" s="21" t="s">
        <v>75</v>
      </c>
      <c r="E1126" s="905"/>
      <c r="F1126" s="905"/>
      <c r="G1126" s="404"/>
      <c r="H1126" s="404">
        <f t="shared" si="99"/>
        <v>0</v>
      </c>
      <c r="I1126" s="404">
        <f t="shared" si="101"/>
        <v>0</v>
      </c>
      <c r="J1126" s="905"/>
      <c r="K1126" s="404"/>
      <c r="L1126" s="404"/>
      <c r="M1126" s="940"/>
      <c r="N1126" s="940"/>
      <c r="O1126" s="940"/>
    </row>
    <row r="1127" spans="1:15" s="33" customFormat="1" ht="15.75" customHeight="1">
      <c r="A1127" s="2205"/>
      <c r="B1127" s="2205"/>
      <c r="C1127" s="249">
        <v>5129</v>
      </c>
      <c r="D1127" s="21" t="s">
        <v>76</v>
      </c>
      <c r="E1127" s="905"/>
      <c r="F1127" s="905"/>
      <c r="G1127" s="404"/>
      <c r="H1127" s="404">
        <f t="shared" si="99"/>
        <v>0</v>
      </c>
      <c r="I1127" s="404">
        <f t="shared" si="101"/>
        <v>0</v>
      </c>
      <c r="J1127" s="905"/>
      <c r="K1127" s="404"/>
      <c r="L1127" s="404"/>
      <c r="M1127" s="940"/>
      <c r="N1127" s="940"/>
      <c r="O1127" s="940"/>
    </row>
    <row r="1128" spans="1:15" s="33" customFormat="1" ht="14.25">
      <c r="A1128" s="2205"/>
      <c r="B1128" s="2205"/>
      <c r="C1128" s="249">
        <v>5132</v>
      </c>
      <c r="D1128" s="21" t="s">
        <v>77</v>
      </c>
      <c r="E1128" s="905"/>
      <c r="F1128" s="905"/>
      <c r="G1128" s="404"/>
      <c r="H1128" s="404">
        <f t="shared" si="99"/>
        <v>0</v>
      </c>
      <c r="I1128" s="404">
        <f t="shared" si="101"/>
        <v>0</v>
      </c>
      <c r="J1128" s="905"/>
      <c r="K1128" s="404"/>
      <c r="L1128" s="404"/>
      <c r="M1128" s="940"/>
      <c r="N1128" s="940"/>
      <c r="O1128" s="940"/>
    </row>
    <row r="1129" spans="1:15" s="33" customFormat="1" ht="15.75" customHeight="1">
      <c r="A1129" s="2206"/>
      <c r="B1129" s="2206"/>
      <c r="C1129" s="249" t="s">
        <v>663</v>
      </c>
      <c r="D1129" s="21" t="s">
        <v>664</v>
      </c>
      <c r="E1129" s="905"/>
      <c r="F1129" s="905"/>
      <c r="G1129" s="404"/>
      <c r="H1129" s="404">
        <f t="shared" si="99"/>
        <v>0</v>
      </c>
      <c r="I1129" s="404">
        <f t="shared" si="101"/>
        <v>0</v>
      </c>
      <c r="J1129" s="905"/>
      <c r="K1129" s="404"/>
      <c r="L1129" s="404"/>
      <c r="M1129" s="940"/>
      <c r="N1129" s="940"/>
      <c r="O1129" s="940"/>
    </row>
    <row r="1130" spans="1:15" s="171" customFormat="1" ht="14.25" customHeight="1">
      <c r="A1130" s="2207" t="s">
        <v>636</v>
      </c>
      <c r="B1130" s="2210" t="s">
        <v>5809</v>
      </c>
      <c r="C1130" s="527"/>
      <c r="D1130" s="262" t="s">
        <v>278</v>
      </c>
      <c r="E1130" s="906">
        <v>94</v>
      </c>
      <c r="F1130" s="906">
        <v>94</v>
      </c>
      <c r="G1130" s="906">
        <v>94</v>
      </c>
      <c r="H1130" s="906">
        <f>+G1130-F1130</f>
        <v>0</v>
      </c>
      <c r="I1130" s="906">
        <f t="shared" si="101"/>
        <v>0</v>
      </c>
      <c r="J1130" s="906"/>
      <c r="K1130" s="906">
        <v>94</v>
      </c>
      <c r="L1130" s="906">
        <v>94</v>
      </c>
      <c r="M1130" s="738"/>
      <c r="N1130" s="738"/>
      <c r="O1130" s="738"/>
    </row>
    <row r="1131" spans="1:15" s="171" customFormat="1" ht="13.5" customHeight="1">
      <c r="A1131" s="2208"/>
      <c r="B1131" s="2211"/>
      <c r="C1131" s="528"/>
      <c r="D1131" s="263"/>
      <c r="E1131" s="907"/>
      <c r="F1131" s="907"/>
      <c r="G1131" s="907"/>
      <c r="H1131" s="907">
        <f>+G1131-F1131</f>
        <v>0</v>
      </c>
      <c r="I1131" s="907">
        <f t="shared" si="101"/>
        <v>0</v>
      </c>
      <c r="J1131" s="907"/>
      <c r="K1131" s="907"/>
      <c r="L1131" s="907"/>
      <c r="M1131" s="738"/>
      <c r="N1131" s="738"/>
      <c r="O1131" s="738"/>
    </row>
    <row r="1132" spans="1:15" s="171" customFormat="1" ht="14.25" customHeight="1">
      <c r="A1132" s="2208"/>
      <c r="B1132" s="2211"/>
      <c r="C1132" s="528"/>
      <c r="D1132" s="264" t="s">
        <v>32</v>
      </c>
      <c r="E1132" s="907">
        <v>1</v>
      </c>
      <c r="F1132" s="907"/>
      <c r="G1132" s="907"/>
      <c r="H1132" s="907"/>
      <c r="I1132" s="907"/>
      <c r="J1132" s="907"/>
      <c r="K1132" s="907"/>
      <c r="L1132" s="907"/>
      <c r="M1132" s="738"/>
      <c r="N1132" s="738"/>
      <c r="O1132" s="738"/>
    </row>
    <row r="1133" spans="1:15" s="257" customFormat="1" ht="14.25" customHeight="1">
      <c r="A1133" s="2208"/>
      <c r="B1133" s="2211"/>
      <c r="C1133" s="528"/>
      <c r="D1133" s="263"/>
      <c r="E1133" s="736"/>
      <c r="F1133" s="736"/>
      <c r="G1133" s="736"/>
      <c r="H1133" s="736">
        <f>+G1133-F1133</f>
        <v>0</v>
      </c>
      <c r="I1133" s="736">
        <f t="shared" si="101"/>
        <v>0</v>
      </c>
      <c r="J1133" s="736"/>
      <c r="K1133" s="736"/>
      <c r="L1133" s="736"/>
      <c r="M1133" s="934"/>
      <c r="N1133" s="934"/>
      <c r="O1133" s="934"/>
    </row>
    <row r="1134" spans="1:15" s="256" customFormat="1" ht="14.25" customHeight="1">
      <c r="A1134" s="2208"/>
      <c r="B1134" s="2211"/>
      <c r="C1134" s="529"/>
      <c r="D1134" s="272" t="s">
        <v>33</v>
      </c>
      <c r="E1134" s="898">
        <f>+E1136+E1200</f>
        <v>571553.4</v>
      </c>
      <c r="F1134" s="898">
        <f>+F1136+F1200</f>
        <v>544481.30000000005</v>
      </c>
      <c r="G1134" s="898">
        <f>+G1136+G1200</f>
        <v>599886.32480000006</v>
      </c>
      <c r="H1134" s="898">
        <f>+G1134-F1134</f>
        <v>55405.024800000014</v>
      </c>
      <c r="I1134" s="898">
        <f t="shared" si="101"/>
        <v>28332.924800000037</v>
      </c>
      <c r="J1134" s="898"/>
      <c r="K1134" s="898">
        <f>+K1136+K1200</f>
        <v>603624.52480000001</v>
      </c>
      <c r="L1134" s="898">
        <f>+L1136+L1200</f>
        <v>608626.82480000006</v>
      </c>
      <c r="M1134" s="926">
        <f>SUM(M1140:M1169)</f>
        <v>105889.46666666667</v>
      </c>
      <c r="N1134" s="926">
        <f>SUM(N1140:N1169)</f>
        <v>254187.2416666667</v>
      </c>
      <c r="O1134" s="926">
        <f>SUM(O1140:O1169)</f>
        <v>402485.01666666666</v>
      </c>
    </row>
    <row r="1135" spans="1:15" s="256" customFormat="1" ht="14.25" customHeight="1">
      <c r="A1135" s="2208"/>
      <c r="B1135" s="2211"/>
      <c r="C1135" s="530"/>
      <c r="D1135" s="17" t="s">
        <v>388</v>
      </c>
      <c r="E1135" s="736"/>
      <c r="F1135" s="736"/>
      <c r="G1135" s="736"/>
      <c r="H1135" s="898"/>
      <c r="I1135" s="898"/>
      <c r="J1135" s="736"/>
      <c r="K1135" s="736"/>
      <c r="L1135" s="736"/>
      <c r="M1135" s="926"/>
      <c r="N1135" s="926"/>
      <c r="O1135" s="926"/>
    </row>
    <row r="1136" spans="1:15" s="256" customFormat="1" ht="14.25" customHeight="1">
      <c r="A1136" s="2208"/>
      <c r="B1136" s="2211"/>
      <c r="C1136" s="531"/>
      <c r="D1136" s="265" t="s">
        <v>36</v>
      </c>
      <c r="E1136" s="898">
        <f>E1138+SUM(E1144:E1199)-E1144-E1149-E1157-E1171-E1175-E1192</f>
        <v>571553.4</v>
      </c>
      <c r="F1136" s="898">
        <f>F1138+SUM(F1144:F1199)-F1144-F1149-F1157-F1171-F1175-F1192</f>
        <v>544481.30000000005</v>
      </c>
      <c r="G1136" s="898">
        <f>G1138+SUM(G1144:G1199)-G1144-G1149-G1157-G1171-G1175-G1192</f>
        <v>599886.32480000006</v>
      </c>
      <c r="H1136" s="898">
        <f>+G1136-F1136</f>
        <v>55405.024800000014</v>
      </c>
      <c r="I1136" s="898">
        <f t="shared" ref="I1136:I1158" si="102">G1136-E1136</f>
        <v>28332.924800000037</v>
      </c>
      <c r="J1136" s="898"/>
      <c r="K1136" s="898">
        <f>K1138+SUM(K1144:K1199)-K1144-K1149-K1157-K1171-K1175-K1192</f>
        <v>603624.52480000001</v>
      </c>
      <c r="L1136" s="898">
        <f>L1138+SUM(L1144:L1199)-L1144-L1149-L1157-L1171-L1175-L1192</f>
        <v>608626.82480000006</v>
      </c>
      <c r="M1136" s="926"/>
      <c r="N1136" s="926"/>
      <c r="O1136" s="926"/>
    </row>
    <row r="1137" spans="1:15" s="256" customFormat="1" ht="13.5" customHeight="1">
      <c r="A1137" s="2208"/>
      <c r="B1137" s="2211"/>
      <c r="C1137" s="527"/>
      <c r="D1137" s="263" t="s">
        <v>72</v>
      </c>
      <c r="E1137" s="737"/>
      <c r="F1137" s="737"/>
      <c r="G1137" s="736"/>
      <c r="H1137" s="736">
        <f t="shared" ref="H1137:H1209" si="103">+G1137-F1137</f>
        <v>0</v>
      </c>
      <c r="I1137" s="737">
        <f t="shared" si="102"/>
        <v>0</v>
      </c>
      <c r="J1137" s="737"/>
      <c r="K1137" s="737"/>
      <c r="L1137" s="737"/>
      <c r="M1137" s="926"/>
      <c r="N1137" s="926"/>
      <c r="O1137" s="926"/>
    </row>
    <row r="1138" spans="1:15" s="256" customFormat="1" ht="14.25" customHeight="1">
      <c r="A1138" s="2208"/>
      <c r="B1138" s="2211"/>
      <c r="C1138" s="532"/>
      <c r="D1138" s="483" t="s">
        <v>470</v>
      </c>
      <c r="E1138" s="899">
        <f>SUM(E1140:E1142)</f>
        <v>491348.04000000004</v>
      </c>
      <c r="F1138" s="899">
        <f>SUM(F1140:F1142)</f>
        <v>488361.3</v>
      </c>
      <c r="G1138" s="899">
        <f>SUM(G1140:G1142)</f>
        <v>508899.7</v>
      </c>
      <c r="H1138" s="899">
        <f t="shared" si="103"/>
        <v>20538.400000000023</v>
      </c>
      <c r="I1138" s="899">
        <f t="shared" si="102"/>
        <v>17551.659999999974</v>
      </c>
      <c r="J1138" s="899"/>
      <c r="K1138" s="899">
        <f>SUM(K1140:K1142)</f>
        <v>512637.89999999997</v>
      </c>
      <c r="L1138" s="899">
        <f>SUM(L1140:L1142)</f>
        <v>517640.2</v>
      </c>
      <c r="M1138" s="926">
        <f>+G1138/G1130/12</f>
        <v>451.15221631205674</v>
      </c>
      <c r="N1138" s="926"/>
      <c r="O1138" s="926"/>
    </row>
    <row r="1139" spans="1:15" s="256" customFormat="1">
      <c r="A1139" s="2208"/>
      <c r="B1139" s="2211"/>
      <c r="C1139" s="527"/>
      <c r="D1139" s="263" t="s">
        <v>72</v>
      </c>
      <c r="E1139" s="737"/>
      <c r="F1139" s="737"/>
      <c r="G1139" s="736"/>
      <c r="H1139" s="736">
        <f t="shared" si="103"/>
        <v>0</v>
      </c>
      <c r="I1139" s="737">
        <f t="shared" si="102"/>
        <v>0</v>
      </c>
      <c r="J1139" s="737"/>
      <c r="K1139" s="737"/>
      <c r="L1139" s="737"/>
      <c r="M1139" s="926"/>
      <c r="N1139" s="926"/>
      <c r="O1139" s="926"/>
    </row>
    <row r="1140" spans="1:15" s="256" customFormat="1" ht="28.5">
      <c r="A1140" s="2208"/>
      <c r="B1140" s="2211"/>
      <c r="C1140" s="533" t="s">
        <v>270</v>
      </c>
      <c r="D1140" s="266" t="s">
        <v>37</v>
      </c>
      <c r="E1140" s="737">
        <v>461782.44</v>
      </c>
      <c r="F1140" s="737">
        <v>457660.2</v>
      </c>
      <c r="G1140" s="737">
        <v>478222</v>
      </c>
      <c r="H1140" s="737"/>
      <c r="I1140" s="737"/>
      <c r="J1140" s="737"/>
      <c r="K1140" s="737">
        <v>481820</v>
      </c>
      <c r="L1140" s="737">
        <v>486613</v>
      </c>
      <c r="M1140" s="926">
        <f>+G1140/12*2</f>
        <v>79703.666666666672</v>
      </c>
      <c r="N1140" s="926">
        <f>+G1140/12*5</f>
        <v>199259.16666666669</v>
      </c>
      <c r="O1140" s="926">
        <f>+G1140/12*8</f>
        <v>318814.66666666669</v>
      </c>
    </row>
    <row r="1141" spans="1:15" s="258" customFormat="1" ht="28.5">
      <c r="A1141" s="2208"/>
      <c r="B1141" s="2211"/>
      <c r="C1141" s="533" t="s">
        <v>271</v>
      </c>
      <c r="D1141" s="267" t="s">
        <v>38</v>
      </c>
      <c r="E1141" s="737">
        <v>20422.2</v>
      </c>
      <c r="F1141" s="737">
        <v>21519</v>
      </c>
      <c r="G1141" s="737">
        <v>21289.5</v>
      </c>
      <c r="H1141" s="737"/>
      <c r="I1141" s="737"/>
      <c r="J1141" s="737"/>
      <c r="K1141" s="737">
        <v>21292.3</v>
      </c>
      <c r="L1141" s="737">
        <v>21413.8</v>
      </c>
      <c r="M1141" s="926">
        <f>+G1141/12*2</f>
        <v>3548.25</v>
      </c>
      <c r="N1141" s="926">
        <f>+G1141/12*5</f>
        <v>8870.625</v>
      </c>
      <c r="O1141" s="926">
        <f>+G1141/12*8</f>
        <v>14193</v>
      </c>
    </row>
    <row r="1142" spans="1:15" s="258" customFormat="1" ht="42.75">
      <c r="A1142" s="2208"/>
      <c r="B1142" s="2211"/>
      <c r="C1142" s="533" t="s">
        <v>272</v>
      </c>
      <c r="D1142" s="267" t="s">
        <v>39</v>
      </c>
      <c r="E1142" s="737">
        <v>9143.4</v>
      </c>
      <c r="F1142" s="737">
        <v>9182.1</v>
      </c>
      <c r="G1142" s="737">
        <v>9388.2000000000007</v>
      </c>
      <c r="H1142" s="737"/>
      <c r="I1142" s="737"/>
      <c r="J1142" s="737"/>
      <c r="K1142" s="737">
        <v>9525.6</v>
      </c>
      <c r="L1142" s="737">
        <v>9613.4</v>
      </c>
      <c r="M1142" s="926">
        <f>+G1142/12*2</f>
        <v>1564.7</v>
      </c>
      <c r="N1142" s="926">
        <f>+G1142/12*5</f>
        <v>3911.75</v>
      </c>
      <c r="O1142" s="926">
        <f>+G1142/12*8</f>
        <v>6258.8</v>
      </c>
    </row>
    <row r="1143" spans="1:15" s="258" customFormat="1" ht="14.25">
      <c r="A1143" s="2208"/>
      <c r="B1143" s="2211"/>
      <c r="C1143" s="534"/>
      <c r="D1143" s="484"/>
      <c r="E1143" s="739"/>
      <c r="F1143" s="739"/>
      <c r="G1143" s="739"/>
      <c r="H1143" s="739">
        <f t="shared" si="103"/>
        <v>0</v>
      </c>
      <c r="I1143" s="739">
        <f t="shared" si="102"/>
        <v>0</v>
      </c>
      <c r="J1143" s="739"/>
      <c r="K1143" s="739"/>
      <c r="L1143" s="739"/>
      <c r="M1143" s="733"/>
      <c r="N1143" s="733"/>
      <c r="O1143" s="733"/>
    </row>
    <row r="1144" spans="1:15" s="258" customFormat="1" ht="14.25">
      <c r="A1144" s="2208"/>
      <c r="B1144" s="2211"/>
      <c r="C1144" s="535">
        <v>4212</v>
      </c>
      <c r="D1144" s="483" t="s">
        <v>40</v>
      </c>
      <c r="E1144" s="899">
        <f>E1146+E1147+E1148</f>
        <v>8410.6299999999992</v>
      </c>
      <c r="F1144" s="899">
        <f>F1146+F1147+F1148</f>
        <v>0</v>
      </c>
      <c r="G1144" s="899">
        <f>G1146+G1147+G1148</f>
        <v>0</v>
      </c>
      <c r="H1144" s="899">
        <f t="shared" si="103"/>
        <v>0</v>
      </c>
      <c r="I1144" s="899">
        <f t="shared" si="102"/>
        <v>-8410.6299999999992</v>
      </c>
      <c r="J1144" s="899"/>
      <c r="K1144" s="899">
        <f>K1146+K1147+K1148</f>
        <v>0</v>
      </c>
      <c r="L1144" s="899">
        <f>L1146+L1147+L1148</f>
        <v>0</v>
      </c>
      <c r="M1144" s="733"/>
      <c r="N1144" s="733"/>
      <c r="O1144" s="733"/>
    </row>
    <row r="1145" spans="1:15" s="258" customFormat="1">
      <c r="A1145" s="2208"/>
      <c r="B1145" s="2211"/>
      <c r="C1145" s="533"/>
      <c r="D1145" s="263" t="s">
        <v>72</v>
      </c>
      <c r="E1145" s="735"/>
      <c r="F1145" s="735"/>
      <c r="G1145" s="735"/>
      <c r="H1145" s="735">
        <f t="shared" si="103"/>
        <v>0</v>
      </c>
      <c r="I1145" s="735">
        <f t="shared" si="102"/>
        <v>0</v>
      </c>
      <c r="J1145" s="735"/>
      <c r="K1145" s="735"/>
      <c r="L1145" s="735"/>
      <c r="M1145" s="733"/>
      <c r="N1145" s="733"/>
      <c r="O1145" s="733"/>
    </row>
    <row r="1146" spans="1:15" s="258" customFormat="1">
      <c r="A1146" s="2208"/>
      <c r="B1146" s="2211"/>
      <c r="C1146" s="533"/>
      <c r="D1146" s="263" t="s">
        <v>40</v>
      </c>
      <c r="E1146" s="735">
        <v>1505.34</v>
      </c>
      <c r="F1146" s="735"/>
      <c r="G1146" s="735"/>
      <c r="H1146" s="735">
        <f t="shared" si="103"/>
        <v>0</v>
      </c>
      <c r="I1146" s="735">
        <f t="shared" si="102"/>
        <v>-1505.34</v>
      </c>
      <c r="J1146" s="735"/>
      <c r="K1146" s="735"/>
      <c r="L1146" s="735"/>
      <c r="M1146" s="733">
        <f>+G1146/12*3</f>
        <v>0</v>
      </c>
      <c r="N1146" s="733">
        <f>+G1146/12*6</f>
        <v>0</v>
      </c>
      <c r="O1146" s="733">
        <f>+G1146/12*9</f>
        <v>0</v>
      </c>
    </row>
    <row r="1147" spans="1:15" s="258" customFormat="1" ht="27">
      <c r="A1147" s="2208"/>
      <c r="B1147" s="2211"/>
      <c r="C1147" s="533"/>
      <c r="D1147" s="263" t="s">
        <v>279</v>
      </c>
      <c r="E1147" s="735"/>
      <c r="F1147" s="735"/>
      <c r="G1147" s="735"/>
      <c r="H1147" s="735">
        <f t="shared" si="103"/>
        <v>0</v>
      </c>
      <c r="I1147" s="735">
        <f t="shared" si="102"/>
        <v>0</v>
      </c>
      <c r="J1147" s="735"/>
      <c r="K1147" s="735"/>
      <c r="L1147" s="735"/>
      <c r="M1147" s="733">
        <f>+G1147/12*3</f>
        <v>0</v>
      </c>
      <c r="N1147" s="733">
        <f>+G1147/12*6</f>
        <v>0</v>
      </c>
      <c r="O1147" s="733">
        <f>+G1147/12*9</f>
        <v>0</v>
      </c>
    </row>
    <row r="1148" spans="1:15" s="258" customFormat="1">
      <c r="A1148" s="2208"/>
      <c r="B1148" s="2211"/>
      <c r="C1148" s="533"/>
      <c r="D1148" s="263" t="s">
        <v>390</v>
      </c>
      <c r="E1148" s="735">
        <v>6905.29</v>
      </c>
      <c r="F1148" s="735"/>
      <c r="G1148" s="735"/>
      <c r="H1148" s="735">
        <f t="shared" si="103"/>
        <v>0</v>
      </c>
      <c r="I1148" s="735">
        <f t="shared" si="102"/>
        <v>-6905.29</v>
      </c>
      <c r="J1148" s="735"/>
      <c r="K1148" s="735"/>
      <c r="L1148" s="735"/>
      <c r="M1148" s="733">
        <f>+G1148/12*3</f>
        <v>0</v>
      </c>
      <c r="N1148" s="733">
        <f>+G1148/12*6</f>
        <v>0</v>
      </c>
      <c r="O1148" s="733">
        <f>+G1148/12*9</f>
        <v>0</v>
      </c>
    </row>
    <row r="1149" spans="1:15" s="258" customFormat="1" ht="14.25">
      <c r="A1149" s="2208"/>
      <c r="B1149" s="2211"/>
      <c r="C1149" s="535">
        <v>4213</v>
      </c>
      <c r="D1149" s="483" t="s">
        <v>41</v>
      </c>
      <c r="E1149" s="899">
        <f>E1151+E1152</f>
        <v>339.36</v>
      </c>
      <c r="F1149" s="899">
        <f>F1151+F1152</f>
        <v>0</v>
      </c>
      <c r="G1149" s="899">
        <f>G1151+G1152</f>
        <v>0</v>
      </c>
      <c r="H1149" s="899">
        <f t="shared" si="103"/>
        <v>0</v>
      </c>
      <c r="I1149" s="899">
        <f t="shared" si="102"/>
        <v>-339.36</v>
      </c>
      <c r="J1149" s="899"/>
      <c r="K1149" s="899">
        <f>K1151+K1152</f>
        <v>0</v>
      </c>
      <c r="L1149" s="899">
        <f>L1151+L1152</f>
        <v>0</v>
      </c>
      <c r="M1149" s="733"/>
      <c r="N1149" s="733"/>
      <c r="O1149" s="733"/>
    </row>
    <row r="1150" spans="1:15" s="258" customFormat="1">
      <c r="A1150" s="2208"/>
      <c r="B1150" s="2211"/>
      <c r="C1150" s="533"/>
      <c r="D1150" s="263" t="s">
        <v>72</v>
      </c>
      <c r="E1150" s="735"/>
      <c r="F1150" s="735"/>
      <c r="G1150" s="735"/>
      <c r="H1150" s="735">
        <f t="shared" si="103"/>
        <v>0</v>
      </c>
      <c r="I1150" s="735">
        <f t="shared" si="102"/>
        <v>0</v>
      </c>
      <c r="J1150" s="735"/>
      <c r="K1150" s="735"/>
      <c r="L1150" s="735"/>
      <c r="M1150" s="733"/>
      <c r="N1150" s="733"/>
      <c r="O1150" s="733"/>
    </row>
    <row r="1151" spans="1:15" s="258" customFormat="1" ht="27">
      <c r="A1151" s="2208"/>
      <c r="B1151" s="2211"/>
      <c r="C1151" s="533"/>
      <c r="D1151" s="269" t="s">
        <v>42</v>
      </c>
      <c r="E1151" s="735">
        <v>339.36</v>
      </c>
      <c r="F1151" s="735"/>
      <c r="G1151" s="735"/>
      <c r="H1151" s="735"/>
      <c r="I1151" s="735"/>
      <c r="J1151" s="735"/>
      <c r="K1151" s="735"/>
      <c r="L1151" s="735"/>
      <c r="M1151" s="733">
        <f>+G1151/12*3</f>
        <v>0</v>
      </c>
      <c r="N1151" s="733">
        <f>+G1151/12*6</f>
        <v>0</v>
      </c>
      <c r="O1151" s="733">
        <f>+G1151/12*9</f>
        <v>0</v>
      </c>
    </row>
    <row r="1152" spans="1:15" s="258" customFormat="1" ht="27">
      <c r="A1152" s="2208"/>
      <c r="B1152" s="2211"/>
      <c r="C1152" s="533"/>
      <c r="D1152" s="269" t="s">
        <v>273</v>
      </c>
      <c r="E1152" s="735"/>
      <c r="F1152" s="735"/>
      <c r="G1152" s="735"/>
      <c r="H1152" s="735"/>
      <c r="I1152" s="735"/>
      <c r="J1152" s="735"/>
      <c r="K1152" s="735"/>
      <c r="L1152" s="735"/>
      <c r="M1152" s="733">
        <f>+G1152/12*3</f>
        <v>0</v>
      </c>
      <c r="N1152" s="733">
        <f>+G1152/12*6</f>
        <v>0</v>
      </c>
      <c r="O1152" s="733">
        <f>+G1152/12*9</f>
        <v>0</v>
      </c>
    </row>
    <row r="1153" spans="1:15" s="258" customFormat="1" ht="14.25">
      <c r="A1153" s="2208"/>
      <c r="B1153" s="2211"/>
      <c r="C1153" s="533">
        <v>4214</v>
      </c>
      <c r="D1153" s="268" t="s">
        <v>43</v>
      </c>
      <c r="E1153" s="735">
        <v>61742.81</v>
      </c>
      <c r="F1153" s="735">
        <v>44522.2</v>
      </c>
      <c r="G1153" s="735">
        <v>77136.399999999994</v>
      </c>
      <c r="H1153" s="735"/>
      <c r="I1153" s="735"/>
      <c r="J1153" s="735"/>
      <c r="K1153" s="735">
        <v>77136.399999999994</v>
      </c>
      <c r="L1153" s="735">
        <v>77136.399999999994</v>
      </c>
      <c r="M1153" s="733">
        <f>+G1153/12*3</f>
        <v>19284.099999999999</v>
      </c>
      <c r="N1153" s="733">
        <f>+G1153/12*6</f>
        <v>38568.199999999997</v>
      </c>
      <c r="O1153" s="733">
        <f>+G1153/12*9</f>
        <v>57852.299999999996</v>
      </c>
    </row>
    <row r="1154" spans="1:15" s="256" customFormat="1" ht="23.25" customHeight="1">
      <c r="A1154" s="2208"/>
      <c r="B1154" s="2211"/>
      <c r="C1154" s="533">
        <v>4215</v>
      </c>
      <c r="D1154" s="268" t="s">
        <v>44</v>
      </c>
      <c r="E1154" s="735"/>
      <c r="F1154" s="735"/>
      <c r="G1154" s="735"/>
      <c r="H1154" s="735">
        <f t="shared" si="103"/>
        <v>0</v>
      </c>
      <c r="I1154" s="735">
        <f t="shared" si="102"/>
        <v>0</v>
      </c>
      <c r="J1154" s="735"/>
      <c r="K1154" s="735"/>
      <c r="L1154" s="735"/>
      <c r="M1154" s="926"/>
      <c r="N1154" s="738"/>
      <c r="O1154" s="926"/>
    </row>
    <row r="1155" spans="1:15" s="171" customFormat="1" ht="28.5">
      <c r="A1155" s="2208"/>
      <c r="B1155" s="2211"/>
      <c r="C1155" s="533">
        <v>4216</v>
      </c>
      <c r="D1155" s="268" t="s">
        <v>45</v>
      </c>
      <c r="E1155" s="735"/>
      <c r="F1155" s="735"/>
      <c r="G1155" s="735"/>
      <c r="H1155" s="735">
        <f t="shared" si="103"/>
        <v>0</v>
      </c>
      <c r="I1155" s="735">
        <f t="shared" si="102"/>
        <v>0</v>
      </c>
      <c r="J1155" s="735"/>
      <c r="K1155" s="735"/>
      <c r="L1155" s="735"/>
      <c r="M1155" s="738"/>
      <c r="N1155" s="738"/>
      <c r="O1155" s="738"/>
    </row>
    <row r="1156" spans="1:15" s="171" customFormat="1" ht="14.25">
      <c r="A1156" s="2208"/>
      <c r="B1156" s="2211"/>
      <c r="C1156" s="533">
        <v>4217</v>
      </c>
      <c r="D1156" s="268" t="s">
        <v>46</v>
      </c>
      <c r="E1156" s="735"/>
      <c r="F1156" s="735"/>
      <c r="G1156" s="735"/>
      <c r="H1156" s="735">
        <f t="shared" si="103"/>
        <v>0</v>
      </c>
      <c r="I1156" s="735">
        <f t="shared" si="102"/>
        <v>0</v>
      </c>
      <c r="J1156" s="735"/>
      <c r="K1156" s="735"/>
      <c r="L1156" s="735"/>
      <c r="M1156" s="738"/>
      <c r="N1156" s="738"/>
      <c r="O1156" s="738"/>
    </row>
    <row r="1157" spans="1:15" s="171" customFormat="1" ht="28.5">
      <c r="A1157" s="2208"/>
      <c r="B1157" s="2211"/>
      <c r="C1157" s="535"/>
      <c r="D1157" s="483" t="s">
        <v>414</v>
      </c>
      <c r="E1157" s="899">
        <f>E1159+E1160</f>
        <v>152</v>
      </c>
      <c r="F1157" s="899">
        <f>F1159+F1160</f>
        <v>1155</v>
      </c>
      <c r="G1157" s="899">
        <f>G1159+G1160</f>
        <v>1155</v>
      </c>
      <c r="H1157" s="899">
        <f t="shared" si="103"/>
        <v>0</v>
      </c>
      <c r="I1157" s="899">
        <f t="shared" si="102"/>
        <v>1003</v>
      </c>
      <c r="J1157" s="899"/>
      <c r="K1157" s="899">
        <f>K1159+K1160</f>
        <v>1155</v>
      </c>
      <c r="L1157" s="899">
        <f>L1159+L1160</f>
        <v>1155</v>
      </c>
      <c r="M1157" s="738"/>
      <c r="N1157" s="738"/>
      <c r="O1157" s="738"/>
    </row>
    <row r="1158" spans="1:15" s="171" customFormat="1">
      <c r="A1158" s="2208"/>
      <c r="B1158" s="2211"/>
      <c r="C1158" s="533"/>
      <c r="D1158" s="263" t="s">
        <v>72</v>
      </c>
      <c r="E1158" s="736"/>
      <c r="F1158" s="736"/>
      <c r="G1158" s="736"/>
      <c r="H1158" s="736">
        <f t="shared" si="103"/>
        <v>0</v>
      </c>
      <c r="I1158" s="736">
        <f t="shared" si="102"/>
        <v>0</v>
      </c>
      <c r="J1158" s="736"/>
      <c r="K1158" s="736"/>
      <c r="L1158" s="736"/>
      <c r="M1158" s="738"/>
      <c r="N1158" s="738"/>
      <c r="O1158" s="738"/>
    </row>
    <row r="1159" spans="1:15" s="171" customFormat="1">
      <c r="A1159" s="2208"/>
      <c r="B1159" s="2211"/>
      <c r="C1159" s="533">
        <v>4221</v>
      </c>
      <c r="D1159" s="263" t="s">
        <v>47</v>
      </c>
      <c r="E1159" s="736">
        <v>152</v>
      </c>
      <c r="F1159" s="736">
        <v>1155</v>
      </c>
      <c r="G1159" s="736">
        <v>1155</v>
      </c>
      <c r="H1159" s="736"/>
      <c r="I1159" s="736"/>
      <c r="J1159" s="736"/>
      <c r="K1159" s="736">
        <v>1155</v>
      </c>
      <c r="L1159" s="736">
        <v>1155</v>
      </c>
      <c r="M1159" s="733">
        <f>+G1159/12*3</f>
        <v>288.75</v>
      </c>
      <c r="N1159" s="733">
        <f>+G1159/12*6</f>
        <v>577.5</v>
      </c>
      <c r="O1159" s="733">
        <f>+G1159/12*9</f>
        <v>866.25</v>
      </c>
    </row>
    <row r="1160" spans="1:15" s="171" customFormat="1" ht="27">
      <c r="A1160" s="2208"/>
      <c r="B1160" s="2211"/>
      <c r="C1160" s="533">
        <v>4222</v>
      </c>
      <c r="D1160" s="263" t="s">
        <v>48</v>
      </c>
      <c r="E1160" s="736"/>
      <c r="F1160" s="736"/>
      <c r="G1160" s="736"/>
      <c r="H1160" s="736"/>
      <c r="I1160" s="736"/>
      <c r="J1160" s="736"/>
      <c r="K1160" s="736"/>
      <c r="L1160" s="736"/>
      <c r="M1160" s="738"/>
      <c r="N1160" s="733"/>
      <c r="O1160" s="738"/>
    </row>
    <row r="1161" spans="1:15" s="258" customFormat="1" ht="14.25">
      <c r="A1161" s="2208"/>
      <c r="B1161" s="2211"/>
      <c r="C1161" s="533">
        <v>4231</v>
      </c>
      <c r="D1161" s="264" t="s">
        <v>49</v>
      </c>
      <c r="E1161" s="736">
        <v>5165.05</v>
      </c>
      <c r="F1161" s="736">
        <v>3559.3</v>
      </c>
      <c r="G1161" s="736">
        <v>5250</v>
      </c>
      <c r="H1161" s="736"/>
      <c r="I1161" s="736"/>
      <c r="J1161" s="736"/>
      <c r="K1161" s="736">
        <v>5250</v>
      </c>
      <c r="L1161" s="736">
        <v>5250</v>
      </c>
      <c r="M1161" s="733">
        <f>+G1161/12*3</f>
        <v>1312.5</v>
      </c>
      <c r="N1161" s="733">
        <f>+G1161/12*6</f>
        <v>2625</v>
      </c>
      <c r="O1161" s="733">
        <f>+G1161/12*9</f>
        <v>3937.5</v>
      </c>
    </row>
    <row r="1162" spans="1:15" s="258" customFormat="1" ht="16.5">
      <c r="A1162" s="2208"/>
      <c r="B1162" s="2211"/>
      <c r="C1162" s="533">
        <v>4232</v>
      </c>
      <c r="D1162" s="264" t="s">
        <v>50</v>
      </c>
      <c r="E1162" s="736"/>
      <c r="F1162" s="736"/>
      <c r="G1162" s="736"/>
      <c r="H1162" s="736"/>
      <c r="I1162" s="736"/>
      <c r="J1162" s="900"/>
      <c r="K1162" s="736"/>
      <c r="L1162" s="736"/>
      <c r="M1162" s="733"/>
      <c r="N1162" s="733"/>
      <c r="O1162" s="733"/>
    </row>
    <row r="1163" spans="1:15" s="258" customFormat="1" ht="28.5">
      <c r="A1163" s="2208"/>
      <c r="B1163" s="2211"/>
      <c r="C1163" s="533">
        <v>4233</v>
      </c>
      <c r="D1163" s="264" t="s">
        <v>380</v>
      </c>
      <c r="E1163" s="736"/>
      <c r="F1163" s="736"/>
      <c r="G1163" s="736"/>
      <c r="H1163" s="736"/>
      <c r="I1163" s="736"/>
      <c r="J1163" s="900"/>
      <c r="K1163" s="736"/>
      <c r="L1163" s="736"/>
      <c r="M1163" s="733"/>
      <c r="N1163" s="733"/>
      <c r="O1163" s="733"/>
    </row>
    <row r="1164" spans="1:15" s="258" customFormat="1" ht="14.25">
      <c r="A1164" s="2208"/>
      <c r="B1164" s="2211"/>
      <c r="C1164" s="533">
        <v>4234</v>
      </c>
      <c r="D1164" s="264" t="s">
        <v>51</v>
      </c>
      <c r="E1164" s="735"/>
      <c r="F1164" s="735"/>
      <c r="G1164" s="735"/>
      <c r="H1164" s="735"/>
      <c r="I1164" s="735"/>
      <c r="J1164" s="735"/>
      <c r="K1164" s="735"/>
      <c r="L1164" s="735"/>
      <c r="M1164" s="733"/>
      <c r="N1164" s="926"/>
      <c r="O1164" s="733"/>
    </row>
    <row r="1165" spans="1:15" s="256" customFormat="1" ht="14.25">
      <c r="A1165" s="2208"/>
      <c r="B1165" s="2211"/>
      <c r="C1165" s="533">
        <v>4235</v>
      </c>
      <c r="D1165" s="264" t="s">
        <v>52</v>
      </c>
      <c r="E1165" s="735">
        <v>335</v>
      </c>
      <c r="F1165" s="735">
        <v>20</v>
      </c>
      <c r="G1165" s="735">
        <v>750</v>
      </c>
      <c r="H1165" s="735"/>
      <c r="I1165" s="735"/>
      <c r="J1165" s="735"/>
      <c r="K1165" s="735">
        <v>750</v>
      </c>
      <c r="L1165" s="735">
        <v>750</v>
      </c>
      <c r="M1165" s="733">
        <f>+G1165/12*3</f>
        <v>187.5</v>
      </c>
      <c r="N1165" s="733">
        <f>+G1165/12*6</f>
        <v>375</v>
      </c>
      <c r="O1165" s="733">
        <f>+G1165/12*9</f>
        <v>562.5</v>
      </c>
    </row>
    <row r="1166" spans="1:15" s="258" customFormat="1" ht="28.5">
      <c r="A1166" s="2208"/>
      <c r="B1166" s="2211"/>
      <c r="C1166" s="533">
        <v>4236</v>
      </c>
      <c r="D1166" s="264" t="s">
        <v>53</v>
      </c>
      <c r="E1166" s="735"/>
      <c r="F1166" s="735"/>
      <c r="G1166" s="735"/>
      <c r="H1166" s="735"/>
      <c r="I1166" s="735"/>
      <c r="J1166" s="735"/>
      <c r="K1166" s="735"/>
      <c r="L1166" s="735"/>
      <c r="M1166" s="733"/>
      <c r="N1166" s="926"/>
      <c r="O1166" s="733"/>
    </row>
    <row r="1167" spans="1:15" s="256" customFormat="1" ht="14.25">
      <c r="A1167" s="2208"/>
      <c r="B1167" s="2211"/>
      <c r="C1167" s="533">
        <v>4237</v>
      </c>
      <c r="D1167" s="264" t="s">
        <v>54</v>
      </c>
      <c r="E1167" s="735"/>
      <c r="F1167" s="735"/>
      <c r="G1167" s="735"/>
      <c r="H1167" s="735"/>
      <c r="I1167" s="735"/>
      <c r="J1167" s="735"/>
      <c r="K1167" s="735"/>
      <c r="L1167" s="735"/>
      <c r="M1167" s="926"/>
      <c r="N1167" s="926"/>
      <c r="O1167" s="926"/>
    </row>
    <row r="1168" spans="1:15" s="256" customFormat="1" ht="28.5">
      <c r="A1168" s="2208"/>
      <c r="B1168" s="2211"/>
      <c r="C1168" s="533">
        <v>4239</v>
      </c>
      <c r="D1168" s="262" t="s">
        <v>55</v>
      </c>
      <c r="E1168" s="737"/>
      <c r="F1168" s="737"/>
      <c r="G1168" s="737"/>
      <c r="H1168" s="737"/>
      <c r="I1168" s="737"/>
      <c r="J1168" s="737"/>
      <c r="K1168" s="737"/>
      <c r="L1168" s="737"/>
      <c r="M1168" s="926"/>
      <c r="N1168" s="926"/>
      <c r="O1168" s="926"/>
    </row>
    <row r="1169" spans="1:15" s="256" customFormat="1" ht="14.25">
      <c r="A1169" s="2208"/>
      <c r="B1169" s="2211"/>
      <c r="C1169" s="533">
        <v>4241</v>
      </c>
      <c r="D1169" s="264" t="s">
        <v>56</v>
      </c>
      <c r="E1169" s="735"/>
      <c r="F1169" s="735"/>
      <c r="G1169" s="735"/>
      <c r="H1169" s="735"/>
      <c r="I1169" s="735"/>
      <c r="J1169" s="735"/>
      <c r="K1169" s="735"/>
      <c r="L1169" s="735"/>
      <c r="M1169" s="733">
        <f>+G1169/12*3</f>
        <v>0</v>
      </c>
      <c r="N1169" s="733">
        <f>+G1169/12*6</f>
        <v>0</v>
      </c>
      <c r="O1169" s="733">
        <f>+G1169/12*9</f>
        <v>0</v>
      </c>
    </row>
    <row r="1170" spans="1:15" s="256" customFormat="1" ht="28.5">
      <c r="A1170" s="2208"/>
      <c r="B1170" s="2211"/>
      <c r="C1170" s="533">
        <v>4251</v>
      </c>
      <c r="D1170" s="262" t="s">
        <v>57</v>
      </c>
      <c r="E1170" s="737"/>
      <c r="F1170" s="737"/>
      <c r="G1170" s="737"/>
      <c r="H1170" s="737">
        <f t="shared" si="103"/>
        <v>0</v>
      </c>
      <c r="I1170" s="737">
        <f t="shared" ref="I1170:I1199" si="104">G1170-E1170</f>
        <v>0</v>
      </c>
      <c r="J1170" s="737"/>
      <c r="K1170" s="737"/>
      <c r="L1170" s="737"/>
      <c r="M1170" s="926"/>
      <c r="N1170" s="926"/>
      <c r="O1170" s="926"/>
    </row>
    <row r="1171" spans="1:15" s="256" customFormat="1" ht="28.5">
      <c r="A1171" s="2208"/>
      <c r="B1171" s="2211"/>
      <c r="C1171" s="535">
        <v>4252</v>
      </c>
      <c r="D1171" s="483" t="s">
        <v>58</v>
      </c>
      <c r="E1171" s="899">
        <f>E1173+E1174</f>
        <v>0</v>
      </c>
      <c r="F1171" s="899">
        <f>F1173+F1174</f>
        <v>0</v>
      </c>
      <c r="G1171" s="899">
        <f>G1173+G1174</f>
        <v>0</v>
      </c>
      <c r="H1171" s="899">
        <f t="shared" si="103"/>
        <v>0</v>
      </c>
      <c r="I1171" s="899">
        <f t="shared" si="104"/>
        <v>0</v>
      </c>
      <c r="J1171" s="899"/>
      <c r="K1171" s="899">
        <f>K1173+K1174</f>
        <v>0</v>
      </c>
      <c r="L1171" s="899">
        <f>L1173+L1174</f>
        <v>0</v>
      </c>
      <c r="M1171" s="926"/>
      <c r="N1171" s="926"/>
      <c r="O1171" s="926"/>
    </row>
    <row r="1172" spans="1:15" s="256" customFormat="1">
      <c r="A1172" s="2208"/>
      <c r="B1172" s="2211"/>
      <c r="C1172" s="533"/>
      <c r="D1172" s="263" t="s">
        <v>72</v>
      </c>
      <c r="E1172" s="737"/>
      <c r="F1172" s="737"/>
      <c r="G1172" s="737"/>
      <c r="H1172" s="737">
        <f t="shared" si="103"/>
        <v>0</v>
      </c>
      <c r="I1172" s="737">
        <f t="shared" si="104"/>
        <v>0</v>
      </c>
      <c r="J1172" s="737"/>
      <c r="K1172" s="737"/>
      <c r="L1172" s="737"/>
      <c r="M1172" s="926"/>
      <c r="N1172" s="733"/>
      <c r="O1172" s="926"/>
    </row>
    <row r="1173" spans="1:15" s="258" customFormat="1" ht="27">
      <c r="A1173" s="2208"/>
      <c r="B1173" s="2211"/>
      <c r="C1173" s="533"/>
      <c r="D1173" s="270" t="s">
        <v>59</v>
      </c>
      <c r="E1173" s="737"/>
      <c r="F1173" s="737"/>
      <c r="G1173" s="737"/>
      <c r="H1173" s="737">
        <f t="shared" si="103"/>
        <v>0</v>
      </c>
      <c r="I1173" s="737">
        <f t="shared" si="104"/>
        <v>0</v>
      </c>
      <c r="J1173" s="737"/>
      <c r="K1173" s="737"/>
      <c r="L1173" s="737"/>
      <c r="M1173" s="733"/>
      <c r="N1173" s="733"/>
      <c r="O1173" s="733"/>
    </row>
    <row r="1174" spans="1:15" s="258" customFormat="1" ht="27">
      <c r="A1174" s="2208"/>
      <c r="B1174" s="2211"/>
      <c r="C1174" s="533"/>
      <c r="D1174" s="270" t="s">
        <v>60</v>
      </c>
      <c r="E1174" s="737"/>
      <c r="F1174" s="737"/>
      <c r="G1174" s="737"/>
      <c r="H1174" s="737">
        <f t="shared" si="103"/>
        <v>0</v>
      </c>
      <c r="I1174" s="737">
        <f t="shared" si="104"/>
        <v>0</v>
      </c>
      <c r="J1174" s="737"/>
      <c r="K1174" s="737"/>
      <c r="L1174" s="737"/>
      <c r="M1174" s="733"/>
      <c r="N1174" s="733"/>
      <c r="O1174" s="733"/>
    </row>
    <row r="1175" spans="1:15" s="258" customFormat="1" ht="14.25">
      <c r="A1175" s="2208"/>
      <c r="B1175" s="2211"/>
      <c r="C1175" s="535">
        <v>4261</v>
      </c>
      <c r="D1175" s="483" t="s">
        <v>61</v>
      </c>
      <c r="E1175" s="899">
        <f>E1177+E1178</f>
        <v>0</v>
      </c>
      <c r="F1175" s="899">
        <f>F1177+F1178</f>
        <v>0</v>
      </c>
      <c r="G1175" s="899">
        <f>G1177+G1178</f>
        <v>0</v>
      </c>
      <c r="H1175" s="899">
        <f t="shared" si="103"/>
        <v>0</v>
      </c>
      <c r="I1175" s="899">
        <f t="shared" si="104"/>
        <v>0</v>
      </c>
      <c r="J1175" s="899"/>
      <c r="K1175" s="899">
        <f>K1177+K1178</f>
        <v>0</v>
      </c>
      <c r="L1175" s="899">
        <f>L1177+L1178</f>
        <v>0</v>
      </c>
      <c r="M1175" s="733"/>
      <c r="N1175" s="733"/>
      <c r="O1175" s="733"/>
    </row>
    <row r="1176" spans="1:15" s="258" customFormat="1">
      <c r="A1176" s="2208"/>
      <c r="B1176" s="2211"/>
      <c r="C1176" s="533"/>
      <c r="D1176" s="263" t="s">
        <v>72</v>
      </c>
      <c r="E1176" s="735"/>
      <c r="F1176" s="735"/>
      <c r="G1176" s="735"/>
      <c r="H1176" s="735">
        <f t="shared" si="103"/>
        <v>0</v>
      </c>
      <c r="I1176" s="735">
        <f t="shared" si="104"/>
        <v>0</v>
      </c>
      <c r="J1176" s="735"/>
      <c r="K1176" s="735"/>
      <c r="L1176" s="735"/>
      <c r="M1176" s="733"/>
      <c r="N1176" s="733"/>
      <c r="O1176" s="733"/>
    </row>
    <row r="1177" spans="1:15" s="258" customFormat="1">
      <c r="A1177" s="2208"/>
      <c r="B1177" s="2211"/>
      <c r="C1177" s="533"/>
      <c r="D1177" s="263" t="s">
        <v>62</v>
      </c>
      <c r="E1177" s="735"/>
      <c r="F1177" s="735"/>
      <c r="G1177" s="735"/>
      <c r="H1177" s="735">
        <f t="shared" si="103"/>
        <v>0</v>
      </c>
      <c r="I1177" s="735">
        <f t="shared" si="104"/>
        <v>0</v>
      </c>
      <c r="J1177" s="735"/>
      <c r="K1177" s="735"/>
      <c r="L1177" s="735"/>
      <c r="M1177" s="733"/>
      <c r="N1177" s="733"/>
      <c r="O1177" s="733"/>
    </row>
    <row r="1178" spans="1:15" s="258" customFormat="1">
      <c r="A1178" s="2208"/>
      <c r="B1178" s="2211"/>
      <c r="C1178" s="533"/>
      <c r="D1178" s="263" t="s">
        <v>63</v>
      </c>
      <c r="E1178" s="735"/>
      <c r="F1178" s="735"/>
      <c r="G1178" s="735"/>
      <c r="H1178" s="735">
        <f t="shared" si="103"/>
        <v>0</v>
      </c>
      <c r="I1178" s="735">
        <f t="shared" si="104"/>
        <v>0</v>
      </c>
      <c r="J1178" s="735"/>
      <c r="K1178" s="735"/>
      <c r="L1178" s="735"/>
      <c r="M1178" s="733"/>
      <c r="N1178" s="733"/>
      <c r="O1178" s="733"/>
    </row>
    <row r="1179" spans="1:15" s="258" customFormat="1" ht="14.25">
      <c r="A1179" s="2208"/>
      <c r="B1179" s="2211"/>
      <c r="C1179" s="533">
        <v>4262</v>
      </c>
      <c r="D1179" s="264" t="s">
        <v>338</v>
      </c>
      <c r="E1179" s="735"/>
      <c r="F1179" s="735"/>
      <c r="G1179" s="735"/>
      <c r="H1179" s="735">
        <f t="shared" si="103"/>
        <v>0</v>
      </c>
      <c r="I1179" s="735">
        <f t="shared" si="104"/>
        <v>0</v>
      </c>
      <c r="J1179" s="735"/>
      <c r="K1179" s="735"/>
      <c r="L1179" s="735"/>
      <c r="M1179" s="733"/>
      <c r="N1179" s="733"/>
      <c r="O1179" s="733"/>
    </row>
    <row r="1180" spans="1:15" s="258" customFormat="1" ht="14.25">
      <c r="A1180" s="2208"/>
      <c r="B1180" s="2211"/>
      <c r="C1180" s="533">
        <v>4264</v>
      </c>
      <c r="D1180" s="264" t="s">
        <v>337</v>
      </c>
      <c r="E1180" s="735"/>
      <c r="F1180" s="735"/>
      <c r="G1180" s="735"/>
      <c r="H1180" s="735">
        <f t="shared" si="103"/>
        <v>0</v>
      </c>
      <c r="I1180" s="735">
        <f t="shared" si="104"/>
        <v>0</v>
      </c>
      <c r="J1180" s="735"/>
      <c r="K1180" s="735"/>
      <c r="L1180" s="735"/>
      <c r="M1180" s="733"/>
      <c r="N1180" s="733"/>
      <c r="O1180" s="733"/>
    </row>
    <row r="1181" spans="1:15" s="258" customFormat="1" ht="22.5" customHeight="1">
      <c r="A1181" s="2208"/>
      <c r="B1181" s="2211"/>
      <c r="C1181" s="536">
        <v>4266</v>
      </c>
      <c r="D1181" s="511" t="s">
        <v>421</v>
      </c>
      <c r="E1181" s="735"/>
      <c r="F1181" s="735"/>
      <c r="G1181" s="735"/>
      <c r="H1181" s="735">
        <f t="shared" si="103"/>
        <v>0</v>
      </c>
      <c r="I1181" s="735">
        <f t="shared" si="104"/>
        <v>0</v>
      </c>
      <c r="J1181" s="735"/>
      <c r="K1181" s="735"/>
      <c r="L1181" s="735"/>
      <c r="M1181" s="733"/>
      <c r="N1181" s="733"/>
      <c r="O1181" s="733"/>
    </row>
    <row r="1182" spans="1:15" s="258" customFormat="1" ht="28.5">
      <c r="A1182" s="2208"/>
      <c r="B1182" s="2211"/>
      <c r="C1182" s="533">
        <v>4267</v>
      </c>
      <c r="D1182" s="264" t="s">
        <v>339</v>
      </c>
      <c r="E1182" s="735"/>
      <c r="F1182" s="735"/>
      <c r="G1182" s="735"/>
      <c r="H1182" s="735">
        <f t="shared" si="103"/>
        <v>0</v>
      </c>
      <c r="I1182" s="735">
        <f t="shared" si="104"/>
        <v>0</v>
      </c>
      <c r="J1182" s="735"/>
      <c r="K1182" s="735"/>
      <c r="L1182" s="735"/>
      <c r="M1182" s="733"/>
      <c r="N1182" s="733"/>
      <c r="O1182" s="733"/>
    </row>
    <row r="1183" spans="1:15" s="258" customFormat="1" ht="14.25">
      <c r="A1183" s="2208"/>
      <c r="B1183" s="2211"/>
      <c r="C1183" s="533">
        <v>4269</v>
      </c>
      <c r="D1183" s="264" t="s">
        <v>64</v>
      </c>
      <c r="E1183" s="735"/>
      <c r="F1183" s="735"/>
      <c r="G1183" s="735"/>
      <c r="H1183" s="735">
        <f t="shared" si="103"/>
        <v>0</v>
      </c>
      <c r="I1183" s="735">
        <f t="shared" si="104"/>
        <v>0</v>
      </c>
      <c r="J1183" s="735"/>
      <c r="K1183" s="735"/>
      <c r="L1183" s="735"/>
      <c r="M1183" s="733"/>
      <c r="N1183" s="935"/>
      <c r="O1183" s="733"/>
    </row>
    <row r="1184" spans="1:15" s="258" customFormat="1" ht="42.75">
      <c r="A1184" s="2208"/>
      <c r="B1184" s="2211"/>
      <c r="C1184" s="533">
        <v>4511</v>
      </c>
      <c r="D1184" s="262" t="s">
        <v>65</v>
      </c>
      <c r="E1184" s="735"/>
      <c r="F1184" s="735"/>
      <c r="G1184" s="735"/>
      <c r="H1184" s="735">
        <f t="shared" si="103"/>
        <v>0</v>
      </c>
      <c r="I1184" s="735">
        <f t="shared" si="104"/>
        <v>0</v>
      </c>
      <c r="J1184" s="735"/>
      <c r="K1184" s="735"/>
      <c r="L1184" s="735"/>
      <c r="M1184" s="733"/>
      <c r="N1184" s="935"/>
      <c r="O1184" s="733"/>
    </row>
    <row r="1185" spans="1:15" s="260" customFormat="1" ht="42.75">
      <c r="A1185" s="2208"/>
      <c r="B1185" s="2211"/>
      <c r="C1185" s="533">
        <v>4621</v>
      </c>
      <c r="D1185" s="262" t="s">
        <v>66</v>
      </c>
      <c r="E1185" s="735"/>
      <c r="F1185" s="735"/>
      <c r="G1185" s="735"/>
      <c r="H1185" s="735">
        <f t="shared" si="103"/>
        <v>0</v>
      </c>
      <c r="I1185" s="735">
        <f t="shared" si="104"/>
        <v>0</v>
      </c>
      <c r="J1185" s="901"/>
      <c r="K1185" s="735"/>
      <c r="L1185" s="735"/>
      <c r="M1185" s="733"/>
      <c r="N1185" s="935"/>
      <c r="O1185" s="935"/>
    </row>
    <row r="1186" spans="1:15" s="260" customFormat="1" ht="42.75">
      <c r="A1186" s="2208"/>
      <c r="B1186" s="2211"/>
      <c r="C1186" s="533">
        <v>4631</v>
      </c>
      <c r="D1186" s="262" t="s">
        <v>379</v>
      </c>
      <c r="E1186" s="735"/>
      <c r="F1186" s="735"/>
      <c r="G1186" s="735"/>
      <c r="H1186" s="735">
        <f t="shared" si="103"/>
        <v>0</v>
      </c>
      <c r="I1186" s="735">
        <f t="shared" si="104"/>
        <v>0</v>
      </c>
      <c r="J1186" s="901"/>
      <c r="K1186" s="735"/>
      <c r="L1186" s="735"/>
      <c r="M1186" s="935"/>
      <c r="N1186" s="935"/>
      <c r="O1186" s="935"/>
    </row>
    <row r="1187" spans="1:15" s="260" customFormat="1" ht="21.75" customHeight="1">
      <c r="A1187" s="2208"/>
      <c r="B1187" s="2211"/>
      <c r="C1187" s="533">
        <v>4632</v>
      </c>
      <c r="D1187" s="262" t="s">
        <v>277</v>
      </c>
      <c r="E1187" s="735"/>
      <c r="F1187" s="735"/>
      <c r="G1187" s="735"/>
      <c r="H1187" s="735">
        <f t="shared" si="103"/>
        <v>0</v>
      </c>
      <c r="I1187" s="735">
        <f t="shared" si="104"/>
        <v>0</v>
      </c>
      <c r="J1187" s="735"/>
      <c r="K1187" s="735"/>
      <c r="L1187" s="735"/>
      <c r="M1187" s="935"/>
      <c r="N1187" s="935"/>
      <c r="O1187" s="935"/>
    </row>
    <row r="1188" spans="1:15" s="260" customFormat="1" ht="48.75" customHeight="1">
      <c r="A1188" s="2208"/>
      <c r="B1188" s="2211"/>
      <c r="C1188" s="536">
        <v>4638</v>
      </c>
      <c r="D1188" s="511" t="s">
        <v>422</v>
      </c>
      <c r="E1188" s="735"/>
      <c r="F1188" s="735"/>
      <c r="G1188" s="735"/>
      <c r="H1188" s="735">
        <f t="shared" si="103"/>
        <v>0</v>
      </c>
      <c r="I1188" s="735">
        <f t="shared" si="104"/>
        <v>0</v>
      </c>
      <c r="J1188" s="735"/>
      <c r="K1188" s="735"/>
      <c r="L1188" s="735"/>
      <c r="M1188" s="935"/>
      <c r="N1188" s="935"/>
      <c r="O1188" s="935"/>
    </row>
    <row r="1189" spans="1:15" s="260" customFormat="1" ht="14.25">
      <c r="A1189" s="2208"/>
      <c r="B1189" s="2211"/>
      <c r="C1189" s="533" t="s">
        <v>385</v>
      </c>
      <c r="D1189" s="262" t="s">
        <v>386</v>
      </c>
      <c r="E1189" s="735"/>
      <c r="F1189" s="735"/>
      <c r="G1189" s="735"/>
      <c r="H1189" s="735">
        <f t="shared" si="103"/>
        <v>0</v>
      </c>
      <c r="I1189" s="735">
        <f t="shared" si="104"/>
        <v>0</v>
      </c>
      <c r="J1189" s="735"/>
      <c r="K1189" s="735"/>
      <c r="L1189" s="735"/>
      <c r="M1189" s="935"/>
      <c r="N1189" s="935"/>
      <c r="O1189" s="935"/>
    </row>
    <row r="1190" spans="1:15" s="260" customFormat="1" ht="14.25">
      <c r="A1190" s="2208"/>
      <c r="B1190" s="2211"/>
      <c r="C1190" s="533">
        <v>4729</v>
      </c>
      <c r="D1190" s="264" t="s">
        <v>67</v>
      </c>
      <c r="E1190" s="735">
        <v>2982.23</v>
      </c>
      <c r="F1190" s="735">
        <v>5040</v>
      </c>
      <c r="G1190" s="735">
        <v>5040</v>
      </c>
      <c r="H1190" s="735"/>
      <c r="I1190" s="735"/>
      <c r="J1190" s="902"/>
      <c r="K1190" s="735">
        <v>5040</v>
      </c>
      <c r="L1190" s="735">
        <v>5040</v>
      </c>
      <c r="M1190" s="733">
        <f>+G1190/12*3</f>
        <v>1260</v>
      </c>
      <c r="N1190" s="733">
        <f>+G1190/12*6</f>
        <v>2520</v>
      </c>
      <c r="O1190" s="733">
        <f>+G1190/12*9</f>
        <v>3780</v>
      </c>
    </row>
    <row r="1191" spans="1:15" s="260" customFormat="1" ht="14.25">
      <c r="A1191" s="2208"/>
      <c r="B1191" s="2211"/>
      <c r="C1191" s="533">
        <v>4822</v>
      </c>
      <c r="D1191" s="264" t="s">
        <v>68</v>
      </c>
      <c r="E1191" s="902"/>
      <c r="F1191" s="902"/>
      <c r="G1191" s="735"/>
      <c r="H1191" s="735">
        <f t="shared" si="103"/>
        <v>0</v>
      </c>
      <c r="I1191" s="735">
        <f t="shared" si="104"/>
        <v>0</v>
      </c>
      <c r="J1191" s="902"/>
      <c r="K1191" s="902"/>
      <c r="L1191" s="902"/>
      <c r="M1191" s="935"/>
      <c r="N1191" s="935"/>
      <c r="O1191" s="935"/>
    </row>
    <row r="1192" spans="1:15" s="260" customFormat="1" ht="14.25">
      <c r="A1192" s="2208"/>
      <c r="B1192" s="2211"/>
      <c r="C1192" s="535">
        <v>4823</v>
      </c>
      <c r="D1192" s="483" t="s">
        <v>69</v>
      </c>
      <c r="E1192" s="899">
        <f>E1194+E1195+E1196</f>
        <v>1078.28</v>
      </c>
      <c r="F1192" s="899">
        <f>F1194+F1195+F1196</f>
        <v>1823.5</v>
      </c>
      <c r="G1192" s="899">
        <f>G1194+G1195+G1196</f>
        <v>1655.2248000000002</v>
      </c>
      <c r="H1192" s="899">
        <f t="shared" si="103"/>
        <v>-168.27519999999981</v>
      </c>
      <c r="I1192" s="899">
        <f t="shared" si="104"/>
        <v>576.94480000000021</v>
      </c>
      <c r="J1192" s="899"/>
      <c r="K1192" s="899">
        <f>K1194+K1195+K1196</f>
        <v>1655.2248000000002</v>
      </c>
      <c r="L1192" s="899">
        <f>L1194+L1195+L1196</f>
        <v>1655.2248000000002</v>
      </c>
      <c r="M1192" s="935"/>
      <c r="N1192" s="935"/>
      <c r="O1192" s="935"/>
    </row>
    <row r="1193" spans="1:15" s="260" customFormat="1" ht="14.25">
      <c r="A1193" s="2208"/>
      <c r="B1193" s="2211"/>
      <c r="C1193" s="533"/>
      <c r="D1193" s="263" t="s">
        <v>72</v>
      </c>
      <c r="E1193" s="902"/>
      <c r="F1193" s="902"/>
      <c r="G1193" s="735"/>
      <c r="H1193" s="735">
        <f t="shared" si="103"/>
        <v>0</v>
      </c>
      <c r="I1193" s="735">
        <f t="shared" si="104"/>
        <v>0</v>
      </c>
      <c r="J1193" s="902"/>
      <c r="K1193" s="902"/>
      <c r="L1193" s="902"/>
      <c r="M1193" s="935"/>
      <c r="N1193" s="733"/>
      <c r="O1193" s="935"/>
    </row>
    <row r="1194" spans="1:15" s="258" customFormat="1" ht="27">
      <c r="A1194" s="2208"/>
      <c r="B1194" s="2211"/>
      <c r="C1194" s="533"/>
      <c r="D1194" s="263" t="s">
        <v>276</v>
      </c>
      <c r="E1194" s="735"/>
      <c r="F1194" s="735"/>
      <c r="G1194" s="735"/>
      <c r="H1194" s="735"/>
      <c r="I1194" s="735"/>
      <c r="J1194" s="902"/>
      <c r="K1194" s="735"/>
      <c r="L1194" s="735"/>
      <c r="M1194" s="733">
        <f>+G1194/12*3</f>
        <v>0</v>
      </c>
      <c r="N1194" s="733">
        <f>+G1194/12*6</f>
        <v>0</v>
      </c>
      <c r="O1194" s="733">
        <f>+G1194/12*9</f>
        <v>0</v>
      </c>
    </row>
    <row r="1195" spans="1:15" ht="27.95" customHeight="1">
      <c r="A1195" s="2208"/>
      <c r="B1195" s="2211"/>
      <c r="C1195" s="533"/>
      <c r="D1195" s="263" t="s">
        <v>274</v>
      </c>
      <c r="E1195" s="735">
        <v>1075.28</v>
      </c>
      <c r="F1195" s="735">
        <v>1602.4</v>
      </c>
      <c r="G1195" s="735">
        <v>1602.4248000000002</v>
      </c>
      <c r="H1195" s="735"/>
      <c r="I1195" s="735"/>
      <c r="J1195" s="902"/>
      <c r="K1195" s="735">
        <v>1602.4248000000002</v>
      </c>
      <c r="L1195" s="735">
        <v>1602.4248000000002</v>
      </c>
      <c r="M1195" s="733">
        <f>+G1195/12*3</f>
        <v>400.60620000000006</v>
      </c>
      <c r="N1195" s="733">
        <f>+G1195/12*6</f>
        <v>801.21240000000012</v>
      </c>
      <c r="O1195" s="733">
        <f>+G1195/12*9</f>
        <v>1201.8186000000001</v>
      </c>
    </row>
    <row r="1196" spans="1:15" ht="14.25">
      <c r="A1196" s="2208"/>
      <c r="B1196" s="2211"/>
      <c r="C1196" s="533"/>
      <c r="D1196" s="263" t="s">
        <v>275</v>
      </c>
      <c r="E1196" s="735">
        <v>3</v>
      </c>
      <c r="F1196" s="735">
        <v>221.1</v>
      </c>
      <c r="G1196" s="735">
        <v>52.8</v>
      </c>
      <c r="H1196" s="735"/>
      <c r="I1196" s="735"/>
      <c r="J1196" s="902"/>
      <c r="K1196" s="735">
        <v>52.8</v>
      </c>
      <c r="L1196" s="735">
        <v>52.8</v>
      </c>
      <c r="N1196" s="936"/>
    </row>
    <row r="1197" spans="1:15" ht="31.5" customHeight="1">
      <c r="A1197" s="2208"/>
      <c r="B1197" s="2211"/>
      <c r="C1197" s="536" t="s">
        <v>420</v>
      </c>
      <c r="D1197" s="511" t="s">
        <v>443</v>
      </c>
      <c r="E1197" s="902"/>
      <c r="F1197" s="902"/>
      <c r="G1197" s="735"/>
      <c r="H1197" s="735">
        <f t="shared" si="103"/>
        <v>0</v>
      </c>
      <c r="I1197" s="735">
        <f t="shared" si="104"/>
        <v>0</v>
      </c>
      <c r="J1197" s="902"/>
      <c r="K1197" s="902"/>
      <c r="L1197" s="902"/>
      <c r="N1197" s="936"/>
    </row>
    <row r="1198" spans="1:15" s="273" customFormat="1" ht="14.25">
      <c r="A1198" s="2208"/>
      <c r="B1198" s="2211"/>
      <c r="C1198" s="533">
        <v>4861</v>
      </c>
      <c r="D1198" s="264" t="s">
        <v>70</v>
      </c>
      <c r="E1198" s="902"/>
      <c r="F1198" s="902"/>
      <c r="G1198" s="735"/>
      <c r="H1198" s="735">
        <f t="shared" si="103"/>
        <v>0</v>
      </c>
      <c r="I1198" s="735">
        <f t="shared" si="104"/>
        <v>0</v>
      </c>
      <c r="J1198" s="902"/>
      <c r="K1198" s="902"/>
      <c r="L1198" s="902"/>
      <c r="M1198" s="887"/>
      <c r="N1198" s="884"/>
      <c r="O1198" s="936"/>
    </row>
    <row r="1199" spans="1:15" ht="14.25">
      <c r="A1199" s="2209"/>
      <c r="B1199" s="2212"/>
      <c r="C1199" s="533">
        <v>4891</v>
      </c>
      <c r="D1199" s="264" t="s">
        <v>71</v>
      </c>
      <c r="E1199" s="735"/>
      <c r="F1199" s="735"/>
      <c r="G1199" s="735"/>
      <c r="H1199" s="735">
        <f t="shared" si="103"/>
        <v>0</v>
      </c>
      <c r="I1199" s="735">
        <f t="shared" si="104"/>
        <v>0</v>
      </c>
      <c r="J1199" s="735"/>
      <c r="K1199" s="735"/>
      <c r="L1199" s="735"/>
      <c r="M1199" s="937"/>
    </row>
    <row r="1200" spans="1:15" s="27" customFormat="1" ht="28.5">
      <c r="A1200" s="2196" t="s">
        <v>436</v>
      </c>
      <c r="B1200" s="2196"/>
      <c r="C1200" s="274"/>
      <c r="D1200" s="36" t="s">
        <v>73</v>
      </c>
      <c r="E1200" s="903">
        <f>SUM(E1202:E1209)</f>
        <v>0</v>
      </c>
      <c r="F1200" s="903">
        <f>SUM(F1202:F1209)</f>
        <v>0</v>
      </c>
      <c r="G1200" s="903">
        <f>SUM(G1202:G1209)</f>
        <v>0</v>
      </c>
      <c r="H1200" s="903">
        <f t="shared" si="103"/>
        <v>0</v>
      </c>
      <c r="I1200" s="903">
        <f>+I1206+I1207+I1208+I1209</f>
        <v>0</v>
      </c>
      <c r="J1200" s="903"/>
      <c r="K1200" s="903">
        <f>SUM(K1202:K1209)</f>
        <v>0</v>
      </c>
      <c r="L1200" s="903">
        <f>SUM(L1202:L1209)</f>
        <v>0</v>
      </c>
      <c r="M1200" s="938"/>
      <c r="N1200" s="938"/>
      <c r="O1200" s="938"/>
    </row>
    <row r="1201" spans="1:15" s="20" customFormat="1" ht="23.25" customHeight="1">
      <c r="A1201" s="614" t="s">
        <v>437</v>
      </c>
      <c r="B1201" s="1131" t="s">
        <v>438</v>
      </c>
      <c r="C1201" s="275"/>
      <c r="D1201" s="17" t="s">
        <v>72</v>
      </c>
      <c r="E1201" s="904"/>
      <c r="F1201" s="904"/>
      <c r="G1201" s="904"/>
      <c r="H1201" s="904">
        <f t="shared" si="103"/>
        <v>0</v>
      </c>
      <c r="I1201" s="404">
        <f t="shared" ref="I1201:I1214" si="105">G1201-E1201</f>
        <v>0</v>
      </c>
      <c r="J1201" s="904"/>
      <c r="K1201" s="904"/>
      <c r="L1201" s="904"/>
      <c r="M1201" s="939"/>
      <c r="N1201" s="939"/>
      <c r="O1201" s="939"/>
    </row>
    <row r="1202" spans="1:15" s="20" customFormat="1" ht="28.5">
      <c r="A1202" s="2204">
        <v>1080</v>
      </c>
      <c r="B1202" s="2204">
        <v>11014</v>
      </c>
      <c r="C1202" s="275">
        <v>5111</v>
      </c>
      <c r="D1202" s="18" t="s">
        <v>660</v>
      </c>
      <c r="E1202" s="904"/>
      <c r="F1202" s="904"/>
      <c r="G1202" s="904"/>
      <c r="H1202" s="404">
        <f t="shared" si="103"/>
        <v>0</v>
      </c>
      <c r="I1202" s="404">
        <f t="shared" si="105"/>
        <v>0</v>
      </c>
      <c r="J1202" s="904"/>
      <c r="K1202" s="904"/>
      <c r="L1202" s="904"/>
      <c r="M1202" s="939"/>
      <c r="N1202" s="939"/>
      <c r="O1202" s="939"/>
    </row>
    <row r="1203" spans="1:15" s="20" customFormat="1" ht="28.5">
      <c r="A1203" s="2205"/>
      <c r="B1203" s="2205"/>
      <c r="C1203" s="275">
        <v>5112</v>
      </c>
      <c r="D1203" s="18" t="s">
        <v>661</v>
      </c>
      <c r="E1203" s="904"/>
      <c r="F1203" s="904"/>
      <c r="G1203" s="904"/>
      <c r="H1203" s="404">
        <f t="shared" si="103"/>
        <v>0</v>
      </c>
      <c r="I1203" s="404">
        <f t="shared" si="105"/>
        <v>0</v>
      </c>
      <c r="J1203" s="904"/>
      <c r="K1203" s="904"/>
      <c r="L1203" s="904"/>
      <c r="M1203" s="939"/>
      <c r="N1203" s="939"/>
      <c r="O1203" s="939"/>
    </row>
    <row r="1204" spans="1:15" s="20" customFormat="1" ht="13.5" customHeight="1">
      <c r="A1204" s="2205"/>
      <c r="B1204" s="2205"/>
      <c r="C1204" s="275" t="s">
        <v>662</v>
      </c>
      <c r="D1204" s="18" t="s">
        <v>637</v>
      </c>
      <c r="E1204" s="904"/>
      <c r="F1204" s="904"/>
      <c r="G1204" s="904"/>
      <c r="H1204" s="404">
        <f t="shared" si="103"/>
        <v>0</v>
      </c>
      <c r="I1204" s="404">
        <f t="shared" si="105"/>
        <v>0</v>
      </c>
      <c r="J1204" s="904"/>
      <c r="K1204" s="904"/>
      <c r="L1204" s="904"/>
      <c r="M1204" s="939"/>
      <c r="N1204" s="939"/>
      <c r="O1204" s="939"/>
    </row>
    <row r="1205" spans="1:15" s="20" customFormat="1" ht="14.25">
      <c r="A1205" s="2205"/>
      <c r="B1205" s="2205"/>
      <c r="C1205" s="275">
        <v>5121</v>
      </c>
      <c r="D1205" s="262" t="s">
        <v>74</v>
      </c>
      <c r="E1205" s="904"/>
      <c r="F1205" s="904"/>
      <c r="G1205" s="904"/>
      <c r="H1205" s="404">
        <f t="shared" si="103"/>
        <v>0</v>
      </c>
      <c r="I1205" s="404">
        <f t="shared" si="105"/>
        <v>0</v>
      </c>
      <c r="J1205" s="904"/>
      <c r="K1205" s="904"/>
      <c r="L1205" s="904"/>
      <c r="M1205" s="939"/>
      <c r="N1205" s="939"/>
      <c r="O1205" s="939"/>
    </row>
    <row r="1206" spans="1:15" s="33" customFormat="1" ht="15.75" customHeight="1">
      <c r="A1206" s="2205"/>
      <c r="B1206" s="2205"/>
      <c r="C1206" s="249">
        <v>5122</v>
      </c>
      <c r="D1206" s="21" t="s">
        <v>75</v>
      </c>
      <c r="E1206" s="905"/>
      <c r="F1206" s="905"/>
      <c r="G1206" s="404"/>
      <c r="H1206" s="404">
        <f t="shared" si="103"/>
        <v>0</v>
      </c>
      <c r="I1206" s="404">
        <f t="shared" si="105"/>
        <v>0</v>
      </c>
      <c r="J1206" s="905"/>
      <c r="K1206" s="404"/>
      <c r="L1206" s="404"/>
      <c r="M1206" s="940"/>
      <c r="N1206" s="940"/>
      <c r="O1206" s="940"/>
    </row>
    <row r="1207" spans="1:15" s="33" customFormat="1" ht="15.75" customHeight="1">
      <c r="A1207" s="2205"/>
      <c r="B1207" s="2205"/>
      <c r="C1207" s="249">
        <v>5129</v>
      </c>
      <c r="D1207" s="21" t="s">
        <v>76</v>
      </c>
      <c r="E1207" s="905"/>
      <c r="F1207" s="905"/>
      <c r="G1207" s="404"/>
      <c r="H1207" s="404">
        <f t="shared" si="103"/>
        <v>0</v>
      </c>
      <c r="I1207" s="404">
        <f t="shared" si="105"/>
        <v>0</v>
      </c>
      <c r="J1207" s="905"/>
      <c r="K1207" s="404"/>
      <c r="L1207" s="404"/>
      <c r="M1207" s="940"/>
      <c r="N1207" s="940"/>
      <c r="O1207" s="940"/>
    </row>
    <row r="1208" spans="1:15" s="33" customFormat="1" ht="14.25">
      <c r="A1208" s="2205"/>
      <c r="B1208" s="2205"/>
      <c r="C1208" s="249">
        <v>5132</v>
      </c>
      <c r="D1208" s="21" t="s">
        <v>77</v>
      </c>
      <c r="E1208" s="905"/>
      <c r="F1208" s="905"/>
      <c r="G1208" s="404"/>
      <c r="H1208" s="404">
        <f t="shared" si="103"/>
        <v>0</v>
      </c>
      <c r="I1208" s="404">
        <f t="shared" si="105"/>
        <v>0</v>
      </c>
      <c r="J1208" s="905"/>
      <c r="K1208" s="404"/>
      <c r="L1208" s="404"/>
      <c r="M1208" s="940"/>
      <c r="N1208" s="940"/>
      <c r="O1208" s="940"/>
    </row>
    <row r="1209" spans="1:15" s="33" customFormat="1" ht="15.75" customHeight="1">
      <c r="A1209" s="2206"/>
      <c r="B1209" s="2206"/>
      <c r="C1209" s="249" t="s">
        <v>663</v>
      </c>
      <c r="D1209" s="21" t="s">
        <v>664</v>
      </c>
      <c r="E1209" s="905"/>
      <c r="F1209" s="905"/>
      <c r="G1209" s="404"/>
      <c r="H1209" s="404">
        <f t="shared" si="103"/>
        <v>0</v>
      </c>
      <c r="I1209" s="404">
        <f t="shared" si="105"/>
        <v>0</v>
      </c>
      <c r="J1209" s="905"/>
      <c r="K1209" s="404"/>
      <c r="L1209" s="404"/>
      <c r="M1209" s="940"/>
      <c r="N1209" s="940"/>
      <c r="O1209" s="940"/>
    </row>
    <row r="1210" spans="1:15" s="171" customFormat="1" ht="14.25" customHeight="1">
      <c r="A1210" s="2207" t="s">
        <v>636</v>
      </c>
      <c r="B1210" s="2210" t="s">
        <v>5810</v>
      </c>
      <c r="C1210" s="527"/>
      <c r="D1210" s="262" t="s">
        <v>278</v>
      </c>
      <c r="E1210" s="906">
        <v>70</v>
      </c>
      <c r="F1210" s="906">
        <v>70</v>
      </c>
      <c r="G1210" s="906">
        <v>70</v>
      </c>
      <c r="H1210" s="906">
        <f>+G1210-F1210</f>
        <v>0</v>
      </c>
      <c r="I1210" s="906">
        <f t="shared" si="105"/>
        <v>0</v>
      </c>
      <c r="J1210" s="906"/>
      <c r="K1210" s="906">
        <v>70</v>
      </c>
      <c r="L1210" s="906">
        <v>70</v>
      </c>
      <c r="M1210" s="738"/>
      <c r="N1210" s="738"/>
      <c r="O1210" s="738"/>
    </row>
    <row r="1211" spans="1:15" s="171" customFormat="1" ht="13.5" customHeight="1">
      <c r="A1211" s="2208"/>
      <c r="B1211" s="2211"/>
      <c r="C1211" s="528"/>
      <c r="D1211" s="263"/>
      <c r="E1211" s="907"/>
      <c r="F1211" s="907"/>
      <c r="G1211" s="907"/>
      <c r="H1211" s="907">
        <f>+G1211-F1211</f>
        <v>0</v>
      </c>
      <c r="I1211" s="907">
        <f t="shared" si="105"/>
        <v>0</v>
      </c>
      <c r="J1211" s="907"/>
      <c r="K1211" s="907"/>
      <c r="L1211" s="907"/>
      <c r="M1211" s="738"/>
      <c r="N1211" s="738"/>
      <c r="O1211" s="738"/>
    </row>
    <row r="1212" spans="1:15" s="171" customFormat="1" ht="14.25" customHeight="1">
      <c r="A1212" s="2208"/>
      <c r="B1212" s="2211"/>
      <c r="C1212" s="528"/>
      <c r="D1212" s="264" t="s">
        <v>32</v>
      </c>
      <c r="E1212" s="907">
        <v>1</v>
      </c>
      <c r="F1212" s="907"/>
      <c r="G1212" s="907"/>
      <c r="H1212" s="907"/>
      <c r="I1212" s="907"/>
      <c r="J1212" s="907"/>
      <c r="K1212" s="907"/>
      <c r="L1212" s="907"/>
      <c r="M1212" s="738"/>
      <c r="N1212" s="738"/>
      <c r="O1212" s="738"/>
    </row>
    <row r="1213" spans="1:15" s="257" customFormat="1" ht="14.25" customHeight="1">
      <c r="A1213" s="2208"/>
      <c r="B1213" s="2211"/>
      <c r="C1213" s="528"/>
      <c r="D1213" s="263"/>
      <c r="E1213" s="736"/>
      <c r="F1213" s="736"/>
      <c r="G1213" s="736"/>
      <c r="H1213" s="736">
        <f>+G1213-F1213</f>
        <v>0</v>
      </c>
      <c r="I1213" s="736">
        <f t="shared" si="105"/>
        <v>0</v>
      </c>
      <c r="J1213" s="736"/>
      <c r="K1213" s="736"/>
      <c r="L1213" s="736"/>
      <c r="M1213" s="934"/>
      <c r="N1213" s="934"/>
      <c r="O1213" s="934"/>
    </row>
    <row r="1214" spans="1:15" s="256" customFormat="1" ht="14.25" customHeight="1">
      <c r="A1214" s="2208"/>
      <c r="B1214" s="2211"/>
      <c r="C1214" s="529"/>
      <c r="D1214" s="272" t="s">
        <v>33</v>
      </c>
      <c r="E1214" s="898">
        <f>+E1216+E1280</f>
        <v>426694.12</v>
      </c>
      <c r="F1214" s="898">
        <f>+F1216+F1280</f>
        <v>462122.1</v>
      </c>
      <c r="G1214" s="898">
        <f>+G1216+G1280</f>
        <v>447999.804</v>
      </c>
      <c r="H1214" s="898">
        <f>+G1214-F1214</f>
        <v>-14122.295999999973</v>
      </c>
      <c r="I1214" s="898">
        <f t="shared" si="105"/>
        <v>21305.684000000008</v>
      </c>
      <c r="J1214" s="898"/>
      <c r="K1214" s="898">
        <f>+K1216+K1280</f>
        <v>451052.70399999997</v>
      </c>
      <c r="L1214" s="898">
        <f>+L1216+L1280</f>
        <v>454580.60399999999</v>
      </c>
      <c r="M1214" s="926">
        <f>SUM(M1220:M1275)</f>
        <v>78114.975999999995</v>
      </c>
      <c r="N1214" s="926">
        <f>SUM(N1220:N1275)</f>
        <v>190104.20199999999</v>
      </c>
      <c r="O1214" s="926">
        <f>SUM(O1220:O1275)</f>
        <v>302093.42800000001</v>
      </c>
    </row>
    <row r="1215" spans="1:15" s="256" customFormat="1" ht="14.25" customHeight="1">
      <c r="A1215" s="2208"/>
      <c r="B1215" s="2211"/>
      <c r="C1215" s="530"/>
      <c r="D1215" s="17" t="s">
        <v>388</v>
      </c>
      <c r="E1215" s="736"/>
      <c r="F1215" s="736"/>
      <c r="G1215" s="736"/>
      <c r="H1215" s="898"/>
      <c r="I1215" s="898"/>
      <c r="J1215" s="736"/>
      <c r="K1215" s="736"/>
      <c r="L1215" s="736"/>
      <c r="M1215" s="926"/>
      <c r="N1215" s="926"/>
      <c r="O1215" s="926"/>
    </row>
    <row r="1216" spans="1:15" s="256" customFormat="1" ht="14.25" customHeight="1">
      <c r="A1216" s="2208"/>
      <c r="B1216" s="2211"/>
      <c r="C1216" s="531"/>
      <c r="D1216" s="265" t="s">
        <v>36</v>
      </c>
      <c r="E1216" s="898">
        <f>E1218+SUM(E1224:E1279)-E1224-E1229-E1237-E1251-E1255-E1272</f>
        <v>426694.12</v>
      </c>
      <c r="F1216" s="898">
        <f>F1218+SUM(F1224:F1279)-F1224-F1229-F1237-F1251-F1255-F1272</f>
        <v>462122.1</v>
      </c>
      <c r="G1216" s="898">
        <f>G1218+SUM(G1224:G1279)-G1224-G1229-G1237-G1251-G1255-G1272</f>
        <v>447999.804</v>
      </c>
      <c r="H1216" s="898">
        <f>+G1216-F1216</f>
        <v>-14122.295999999973</v>
      </c>
      <c r="I1216" s="898">
        <f t="shared" ref="I1216:I1238" si="106">G1216-E1216</f>
        <v>21305.684000000008</v>
      </c>
      <c r="J1216" s="898"/>
      <c r="K1216" s="898">
        <f>K1218+SUM(K1224:K1279)-K1224-K1229-K1237-K1251-K1255-K1272</f>
        <v>451052.70399999997</v>
      </c>
      <c r="L1216" s="898">
        <f>L1218+SUM(L1224:L1279)-L1224-L1229-L1237-L1251-L1255-L1272</f>
        <v>454580.60399999999</v>
      </c>
      <c r="M1216" s="926"/>
      <c r="N1216" s="926"/>
      <c r="O1216" s="926"/>
    </row>
    <row r="1217" spans="1:15" s="256" customFormat="1" ht="13.5" customHeight="1">
      <c r="A1217" s="2208"/>
      <c r="B1217" s="2211"/>
      <c r="C1217" s="527"/>
      <c r="D1217" s="263" t="s">
        <v>72</v>
      </c>
      <c r="E1217" s="737"/>
      <c r="F1217" s="737"/>
      <c r="G1217" s="736"/>
      <c r="H1217" s="736">
        <f t="shared" ref="H1217:H1289" si="107">+G1217-F1217</f>
        <v>0</v>
      </c>
      <c r="I1217" s="737">
        <f t="shared" si="106"/>
        <v>0</v>
      </c>
      <c r="J1217" s="737"/>
      <c r="K1217" s="737"/>
      <c r="L1217" s="737"/>
      <c r="M1217" s="926"/>
      <c r="N1217" s="926"/>
      <c r="O1217" s="926"/>
    </row>
    <row r="1218" spans="1:15" s="256" customFormat="1" ht="14.25" customHeight="1">
      <c r="A1218" s="2208"/>
      <c r="B1218" s="2211"/>
      <c r="C1218" s="532"/>
      <c r="D1218" s="483" t="s">
        <v>470</v>
      </c>
      <c r="E1218" s="899">
        <f>SUM(E1220:E1222)</f>
        <v>387382.32</v>
      </c>
      <c r="F1218" s="899">
        <f>SUM(F1220:F1222)</f>
        <v>430236.8</v>
      </c>
      <c r="G1218" s="899">
        <f>SUM(G1220:G1222)</f>
        <v>406491</v>
      </c>
      <c r="H1218" s="899">
        <f t="shared" si="107"/>
        <v>-23745.799999999988</v>
      </c>
      <c r="I1218" s="899">
        <f t="shared" si="106"/>
        <v>19108.679999999993</v>
      </c>
      <c r="J1218" s="899"/>
      <c r="K1218" s="899">
        <f>SUM(K1220:K1222)</f>
        <v>409543.89999999997</v>
      </c>
      <c r="L1218" s="899">
        <f>SUM(L1220:L1222)</f>
        <v>413071.8</v>
      </c>
      <c r="M1218" s="926">
        <f>+G1218/G1210/12</f>
        <v>483.91785714285714</v>
      </c>
      <c r="N1218" s="926"/>
      <c r="O1218" s="926"/>
    </row>
    <row r="1219" spans="1:15" s="256" customFormat="1">
      <c r="A1219" s="2208"/>
      <c r="B1219" s="2211"/>
      <c r="C1219" s="527"/>
      <c r="D1219" s="263" t="s">
        <v>72</v>
      </c>
      <c r="E1219" s="737"/>
      <c r="F1219" s="737"/>
      <c r="G1219" s="736"/>
      <c r="H1219" s="736">
        <f t="shared" si="107"/>
        <v>0</v>
      </c>
      <c r="I1219" s="737">
        <f t="shared" si="106"/>
        <v>0</v>
      </c>
      <c r="J1219" s="737"/>
      <c r="K1219" s="737"/>
      <c r="L1219" s="737"/>
      <c r="M1219" s="926"/>
      <c r="N1219" s="926"/>
      <c r="O1219" s="926"/>
    </row>
    <row r="1220" spans="1:15" s="256" customFormat="1" ht="28.5">
      <c r="A1220" s="2208"/>
      <c r="B1220" s="2211"/>
      <c r="C1220" s="533" t="s">
        <v>270</v>
      </c>
      <c r="D1220" s="266" t="s">
        <v>37</v>
      </c>
      <c r="E1220" s="737">
        <v>362157.02</v>
      </c>
      <c r="F1220" s="737">
        <v>403082.7</v>
      </c>
      <c r="G1220" s="737">
        <v>382947.3</v>
      </c>
      <c r="H1220" s="737"/>
      <c r="I1220" s="737"/>
      <c r="J1220" s="737"/>
      <c r="K1220" s="737">
        <v>385811.6</v>
      </c>
      <c r="L1220" s="737">
        <v>389178.5</v>
      </c>
      <c r="M1220" s="926">
        <f>+G1220/12*2</f>
        <v>63824.549999999996</v>
      </c>
      <c r="N1220" s="926">
        <f>+G1220/12*5</f>
        <v>159561.375</v>
      </c>
      <c r="O1220" s="926">
        <f>+G1220/12*8</f>
        <v>255298.19999999998</v>
      </c>
    </row>
    <row r="1221" spans="1:15" s="258" customFormat="1" ht="28.5">
      <c r="A1221" s="2208"/>
      <c r="B1221" s="2211"/>
      <c r="C1221" s="533" t="s">
        <v>271</v>
      </c>
      <c r="D1221" s="267" t="s">
        <v>38</v>
      </c>
      <c r="E1221" s="737">
        <v>17549.099999999999</v>
      </c>
      <c r="F1221" s="737">
        <v>19381</v>
      </c>
      <c r="G1221" s="737">
        <v>15945.8</v>
      </c>
      <c r="H1221" s="737"/>
      <c r="I1221" s="737"/>
      <c r="J1221" s="737"/>
      <c r="K1221" s="737">
        <v>16005.7</v>
      </c>
      <c r="L1221" s="737">
        <v>16048.8</v>
      </c>
      <c r="M1221" s="926">
        <f>+G1221/12*2</f>
        <v>2657.6333333333332</v>
      </c>
      <c r="N1221" s="926">
        <f>+G1221/12*5</f>
        <v>6644.083333333333</v>
      </c>
      <c r="O1221" s="926">
        <f>+G1221/12*8</f>
        <v>10630.533333333333</v>
      </c>
    </row>
    <row r="1222" spans="1:15" s="258" customFormat="1" ht="42.75">
      <c r="A1222" s="2208"/>
      <c r="B1222" s="2211"/>
      <c r="C1222" s="533" t="s">
        <v>272</v>
      </c>
      <c r="D1222" s="267" t="s">
        <v>39</v>
      </c>
      <c r="E1222" s="737">
        <v>7676.2</v>
      </c>
      <c r="F1222" s="737">
        <v>7773.1</v>
      </c>
      <c r="G1222" s="737">
        <v>7597.9</v>
      </c>
      <c r="H1222" s="737"/>
      <c r="I1222" s="737"/>
      <c r="J1222" s="737"/>
      <c r="K1222" s="737">
        <v>7726.6</v>
      </c>
      <c r="L1222" s="737">
        <v>7844.5</v>
      </c>
      <c r="M1222" s="926">
        <f>+G1222/12*2</f>
        <v>1266.3166666666666</v>
      </c>
      <c r="N1222" s="926">
        <f>+G1222/12*5</f>
        <v>3165.7916666666665</v>
      </c>
      <c r="O1222" s="926">
        <f>+G1222/12*8</f>
        <v>5065.2666666666664</v>
      </c>
    </row>
    <row r="1223" spans="1:15" s="258" customFormat="1" ht="14.25">
      <c r="A1223" s="2208"/>
      <c r="B1223" s="2211"/>
      <c r="C1223" s="534"/>
      <c r="D1223" s="484"/>
      <c r="E1223" s="739"/>
      <c r="F1223" s="739"/>
      <c r="G1223" s="739"/>
      <c r="H1223" s="739">
        <f t="shared" si="107"/>
        <v>0</v>
      </c>
      <c r="I1223" s="739">
        <f t="shared" si="106"/>
        <v>0</v>
      </c>
      <c r="J1223" s="739"/>
      <c r="K1223" s="739"/>
      <c r="L1223" s="739"/>
      <c r="M1223" s="733"/>
      <c r="N1223" s="733"/>
      <c r="O1223" s="733"/>
    </row>
    <row r="1224" spans="1:15" s="258" customFormat="1" ht="14.25">
      <c r="A1224" s="2208"/>
      <c r="B1224" s="2211"/>
      <c r="C1224" s="535">
        <v>4212</v>
      </c>
      <c r="D1224" s="483" t="s">
        <v>40</v>
      </c>
      <c r="E1224" s="899">
        <f>E1226+E1227+E1228</f>
        <v>3196.77</v>
      </c>
      <c r="F1224" s="899">
        <f>F1226+F1227+F1228</f>
        <v>0</v>
      </c>
      <c r="G1224" s="899">
        <f>G1226+G1227+G1228</f>
        <v>0</v>
      </c>
      <c r="H1224" s="899">
        <f t="shared" si="107"/>
        <v>0</v>
      </c>
      <c r="I1224" s="899">
        <f t="shared" si="106"/>
        <v>-3196.77</v>
      </c>
      <c r="J1224" s="899"/>
      <c r="K1224" s="899">
        <f>K1226+K1227+K1228</f>
        <v>0</v>
      </c>
      <c r="L1224" s="899">
        <f>L1226+L1227+L1228</f>
        <v>0</v>
      </c>
      <c r="M1224" s="733"/>
      <c r="N1224" s="733"/>
      <c r="O1224" s="733"/>
    </row>
    <row r="1225" spans="1:15" s="258" customFormat="1">
      <c r="A1225" s="2208"/>
      <c r="B1225" s="2211"/>
      <c r="C1225" s="533"/>
      <c r="D1225" s="263" t="s">
        <v>72</v>
      </c>
      <c r="E1225" s="735"/>
      <c r="F1225" s="735"/>
      <c r="G1225" s="735"/>
      <c r="H1225" s="735">
        <f t="shared" si="107"/>
        <v>0</v>
      </c>
      <c r="I1225" s="735">
        <f t="shared" si="106"/>
        <v>0</v>
      </c>
      <c r="J1225" s="735"/>
      <c r="K1225" s="735"/>
      <c r="L1225" s="735"/>
      <c r="M1225" s="733"/>
      <c r="N1225" s="733"/>
      <c r="O1225" s="733"/>
    </row>
    <row r="1226" spans="1:15" s="258" customFormat="1">
      <c r="A1226" s="2208"/>
      <c r="B1226" s="2211"/>
      <c r="C1226" s="533"/>
      <c r="D1226" s="263" t="s">
        <v>40</v>
      </c>
      <c r="E1226" s="737">
        <v>1821.7</v>
      </c>
      <c r="F1226" s="735"/>
      <c r="G1226" s="735"/>
      <c r="H1226" s="735">
        <f t="shared" si="107"/>
        <v>0</v>
      </c>
      <c r="I1226" s="735">
        <f t="shared" si="106"/>
        <v>-1821.7</v>
      </c>
      <c r="J1226" s="735"/>
      <c r="K1226" s="735"/>
      <c r="L1226" s="735"/>
      <c r="M1226" s="733">
        <f>+G1226/12*3</f>
        <v>0</v>
      </c>
      <c r="N1226" s="733">
        <f>+G1226/12*6</f>
        <v>0</v>
      </c>
      <c r="O1226" s="733">
        <f>+G1226/12*9</f>
        <v>0</v>
      </c>
    </row>
    <row r="1227" spans="1:15" s="258" customFormat="1" ht="27">
      <c r="A1227" s="2208"/>
      <c r="B1227" s="2211"/>
      <c r="C1227" s="533"/>
      <c r="D1227" s="263" t="s">
        <v>279</v>
      </c>
      <c r="E1227" s="737"/>
      <c r="F1227" s="735"/>
      <c r="G1227" s="735"/>
      <c r="H1227" s="735">
        <f t="shared" si="107"/>
        <v>0</v>
      </c>
      <c r="I1227" s="735">
        <f t="shared" si="106"/>
        <v>0</v>
      </c>
      <c r="J1227" s="735"/>
      <c r="K1227" s="735"/>
      <c r="L1227" s="735"/>
      <c r="M1227" s="733">
        <f>+G1227/12*3</f>
        <v>0</v>
      </c>
      <c r="N1227" s="733">
        <f>+G1227/12*6</f>
        <v>0</v>
      </c>
      <c r="O1227" s="733">
        <f>+G1227/12*9</f>
        <v>0</v>
      </c>
    </row>
    <row r="1228" spans="1:15" s="258" customFormat="1">
      <c r="A1228" s="2208"/>
      <c r="B1228" s="2211"/>
      <c r="C1228" s="533"/>
      <c r="D1228" s="263" t="s">
        <v>390</v>
      </c>
      <c r="E1228" s="737">
        <v>1375.07</v>
      </c>
      <c r="F1228" s="735"/>
      <c r="G1228" s="735"/>
      <c r="H1228" s="735">
        <f t="shared" si="107"/>
        <v>0</v>
      </c>
      <c r="I1228" s="735">
        <f t="shared" si="106"/>
        <v>-1375.07</v>
      </c>
      <c r="J1228" s="735"/>
      <c r="K1228" s="735"/>
      <c r="L1228" s="735"/>
      <c r="M1228" s="733">
        <f>+G1228/12*3</f>
        <v>0</v>
      </c>
      <c r="N1228" s="733">
        <f>+G1228/12*6</f>
        <v>0</v>
      </c>
      <c r="O1228" s="733">
        <f>+G1228/12*9</f>
        <v>0</v>
      </c>
    </row>
    <row r="1229" spans="1:15" s="258" customFormat="1" ht="14.25">
      <c r="A1229" s="2208"/>
      <c r="B1229" s="2211"/>
      <c r="C1229" s="535">
        <v>4213</v>
      </c>
      <c r="D1229" s="483" t="s">
        <v>41</v>
      </c>
      <c r="E1229" s="899">
        <f>E1231+E1232</f>
        <v>84.4</v>
      </c>
      <c r="F1229" s="899">
        <f>F1231+F1232</f>
        <v>0</v>
      </c>
      <c r="G1229" s="899">
        <f>G1231+G1232</f>
        <v>0</v>
      </c>
      <c r="H1229" s="899">
        <f t="shared" si="107"/>
        <v>0</v>
      </c>
      <c r="I1229" s="899">
        <f t="shared" si="106"/>
        <v>-84.4</v>
      </c>
      <c r="J1229" s="899"/>
      <c r="K1229" s="899">
        <f>K1231+K1232</f>
        <v>0</v>
      </c>
      <c r="L1229" s="899">
        <f>L1231+L1232</f>
        <v>0</v>
      </c>
      <c r="M1229" s="733"/>
      <c r="N1229" s="733"/>
      <c r="O1229" s="733"/>
    </row>
    <row r="1230" spans="1:15" s="258" customFormat="1">
      <c r="A1230" s="2208"/>
      <c r="B1230" s="2211"/>
      <c r="C1230" s="533"/>
      <c r="D1230" s="263" t="s">
        <v>72</v>
      </c>
      <c r="E1230" s="735"/>
      <c r="F1230" s="735"/>
      <c r="G1230" s="735"/>
      <c r="H1230" s="735">
        <f t="shared" si="107"/>
        <v>0</v>
      </c>
      <c r="I1230" s="735">
        <f t="shared" si="106"/>
        <v>0</v>
      </c>
      <c r="J1230" s="735"/>
      <c r="K1230" s="735"/>
      <c r="L1230" s="735"/>
      <c r="M1230" s="733"/>
      <c r="N1230" s="733"/>
      <c r="O1230" s="733"/>
    </row>
    <row r="1231" spans="1:15" s="258" customFormat="1" ht="27">
      <c r="A1231" s="2208"/>
      <c r="B1231" s="2211"/>
      <c r="C1231" s="533"/>
      <c r="D1231" s="269" t="s">
        <v>42</v>
      </c>
      <c r="E1231" s="735">
        <v>84.4</v>
      </c>
      <c r="F1231" s="735"/>
      <c r="G1231" s="735"/>
      <c r="H1231" s="735"/>
      <c r="I1231" s="735"/>
      <c r="J1231" s="735"/>
      <c r="K1231" s="735"/>
      <c r="L1231" s="735"/>
      <c r="M1231" s="733">
        <f>+G1231/12*3</f>
        <v>0</v>
      </c>
      <c r="N1231" s="733">
        <f>+G1231/12*6</f>
        <v>0</v>
      </c>
      <c r="O1231" s="733">
        <f>+G1231/12*9</f>
        <v>0</v>
      </c>
    </row>
    <row r="1232" spans="1:15" s="258" customFormat="1" ht="27">
      <c r="A1232" s="2208"/>
      <c r="B1232" s="2211"/>
      <c r="C1232" s="533"/>
      <c r="D1232" s="269" t="s">
        <v>273</v>
      </c>
      <c r="E1232" s="735"/>
      <c r="F1232" s="735"/>
      <c r="G1232" s="735"/>
      <c r="H1232" s="735"/>
      <c r="I1232" s="735"/>
      <c r="J1232" s="735"/>
      <c r="K1232" s="735"/>
      <c r="L1232" s="735"/>
      <c r="M1232" s="733">
        <f>+G1232/12*3</f>
        <v>0</v>
      </c>
      <c r="N1232" s="733">
        <f>+G1232/12*6</f>
        <v>0</v>
      </c>
      <c r="O1232" s="733">
        <f>+G1232/12*9</f>
        <v>0</v>
      </c>
    </row>
    <row r="1233" spans="1:15" s="258" customFormat="1" ht="14.25">
      <c r="A1233" s="2208"/>
      <c r="B1233" s="2211"/>
      <c r="C1233" s="533">
        <v>4214</v>
      </c>
      <c r="D1233" s="268" t="s">
        <v>43</v>
      </c>
      <c r="E1233" s="735">
        <v>26538.899999999998</v>
      </c>
      <c r="F1233" s="735">
        <v>18652.3</v>
      </c>
      <c r="G1233" s="735">
        <v>28323.4</v>
      </c>
      <c r="H1233" s="735"/>
      <c r="I1233" s="735"/>
      <c r="J1233" s="735"/>
      <c r="K1233" s="735">
        <v>28323.4</v>
      </c>
      <c r="L1233" s="735">
        <v>28323.4</v>
      </c>
      <c r="M1233" s="733">
        <f>+G1233/12*3</f>
        <v>7080.85</v>
      </c>
      <c r="N1233" s="733">
        <f>+G1233/12*6</f>
        <v>14161.7</v>
      </c>
      <c r="O1233" s="733">
        <f>+G1233/12*9</f>
        <v>21242.55</v>
      </c>
    </row>
    <row r="1234" spans="1:15" s="256" customFormat="1" ht="23.25" customHeight="1">
      <c r="A1234" s="2208"/>
      <c r="B1234" s="2211"/>
      <c r="C1234" s="533">
        <v>4215</v>
      </c>
      <c r="D1234" s="268" t="s">
        <v>44</v>
      </c>
      <c r="E1234" s="735"/>
      <c r="F1234" s="735"/>
      <c r="G1234" s="735"/>
      <c r="H1234" s="735">
        <f t="shared" si="107"/>
        <v>0</v>
      </c>
      <c r="I1234" s="735">
        <f t="shared" si="106"/>
        <v>0</v>
      </c>
      <c r="J1234" s="735"/>
      <c r="K1234" s="735"/>
      <c r="L1234" s="735"/>
      <c r="M1234" s="926"/>
      <c r="N1234" s="738"/>
      <c r="O1234" s="926"/>
    </row>
    <row r="1235" spans="1:15" s="171" customFormat="1" ht="28.5">
      <c r="A1235" s="2208"/>
      <c r="B1235" s="2211"/>
      <c r="C1235" s="533">
        <v>4216</v>
      </c>
      <c r="D1235" s="268" t="s">
        <v>45</v>
      </c>
      <c r="E1235" s="735"/>
      <c r="F1235" s="735"/>
      <c r="G1235" s="735"/>
      <c r="H1235" s="735">
        <f t="shared" si="107"/>
        <v>0</v>
      </c>
      <c r="I1235" s="735">
        <f t="shared" si="106"/>
        <v>0</v>
      </c>
      <c r="J1235" s="735"/>
      <c r="K1235" s="735"/>
      <c r="L1235" s="735"/>
      <c r="M1235" s="738"/>
      <c r="N1235" s="738"/>
      <c r="O1235" s="738"/>
    </row>
    <row r="1236" spans="1:15" s="171" customFormat="1" ht="14.25">
      <c r="A1236" s="2208"/>
      <c r="B1236" s="2211"/>
      <c r="C1236" s="533">
        <v>4217</v>
      </c>
      <c r="D1236" s="268" t="s">
        <v>46</v>
      </c>
      <c r="E1236" s="735"/>
      <c r="F1236" s="735"/>
      <c r="G1236" s="735"/>
      <c r="H1236" s="735">
        <f t="shared" si="107"/>
        <v>0</v>
      </c>
      <c r="I1236" s="735">
        <f t="shared" si="106"/>
        <v>0</v>
      </c>
      <c r="J1236" s="735"/>
      <c r="K1236" s="735"/>
      <c r="L1236" s="735"/>
      <c r="M1236" s="738"/>
      <c r="N1236" s="738"/>
      <c r="O1236" s="738"/>
    </row>
    <row r="1237" spans="1:15" s="171" customFormat="1" ht="28.5">
      <c r="A1237" s="2208"/>
      <c r="B1237" s="2211"/>
      <c r="C1237" s="535"/>
      <c r="D1237" s="483" t="s">
        <v>414</v>
      </c>
      <c r="E1237" s="899">
        <f>E1239+E1240</f>
        <v>476.8</v>
      </c>
      <c r="F1237" s="899">
        <f>F1239+F1240</f>
        <v>1667.6</v>
      </c>
      <c r="G1237" s="899">
        <f>G1239+G1240</f>
        <v>1479.6</v>
      </c>
      <c r="H1237" s="899">
        <f t="shared" si="107"/>
        <v>-188</v>
      </c>
      <c r="I1237" s="899">
        <f t="shared" si="106"/>
        <v>1002.8</v>
      </c>
      <c r="J1237" s="899"/>
      <c r="K1237" s="899">
        <f>K1239+K1240</f>
        <v>1479.6</v>
      </c>
      <c r="L1237" s="899">
        <f>L1239+L1240</f>
        <v>1479.6</v>
      </c>
      <c r="M1237" s="738"/>
      <c r="N1237" s="738"/>
      <c r="O1237" s="738"/>
    </row>
    <row r="1238" spans="1:15" s="171" customFormat="1">
      <c r="A1238" s="2208"/>
      <c r="B1238" s="2211"/>
      <c r="C1238" s="533"/>
      <c r="D1238" s="263" t="s">
        <v>72</v>
      </c>
      <c r="E1238" s="736"/>
      <c r="F1238" s="736"/>
      <c r="G1238" s="736"/>
      <c r="H1238" s="736">
        <f t="shared" si="107"/>
        <v>0</v>
      </c>
      <c r="I1238" s="736">
        <f t="shared" si="106"/>
        <v>0</v>
      </c>
      <c r="J1238" s="736"/>
      <c r="K1238" s="736"/>
      <c r="L1238" s="736"/>
      <c r="M1238" s="738"/>
      <c r="N1238" s="738"/>
      <c r="O1238" s="738"/>
    </row>
    <row r="1239" spans="1:15" s="171" customFormat="1">
      <c r="A1239" s="2208"/>
      <c r="B1239" s="2211"/>
      <c r="C1239" s="533">
        <v>4221</v>
      </c>
      <c r="D1239" s="263" t="s">
        <v>47</v>
      </c>
      <c r="E1239" s="736">
        <v>476.8</v>
      </c>
      <c r="F1239" s="736">
        <v>1667.6</v>
      </c>
      <c r="G1239" s="736">
        <v>1479.6</v>
      </c>
      <c r="H1239" s="736"/>
      <c r="I1239" s="736"/>
      <c r="J1239" s="736"/>
      <c r="K1239" s="736">
        <v>1479.6</v>
      </c>
      <c r="L1239" s="736">
        <v>1479.6</v>
      </c>
      <c r="M1239" s="733">
        <f>+G1239/12*3</f>
        <v>369.9</v>
      </c>
      <c r="N1239" s="733">
        <f>+G1239/12*6</f>
        <v>739.8</v>
      </c>
      <c r="O1239" s="733">
        <f>+G1239/12*9</f>
        <v>1109.7</v>
      </c>
    </row>
    <row r="1240" spans="1:15" s="171" customFormat="1" ht="27">
      <c r="A1240" s="2208"/>
      <c r="B1240" s="2211"/>
      <c r="C1240" s="533">
        <v>4222</v>
      </c>
      <c r="D1240" s="263" t="s">
        <v>48</v>
      </c>
      <c r="E1240" s="736"/>
      <c r="F1240" s="736"/>
      <c r="G1240" s="736"/>
      <c r="H1240" s="736"/>
      <c r="I1240" s="736"/>
      <c r="J1240" s="736"/>
      <c r="K1240" s="736"/>
      <c r="L1240" s="736"/>
      <c r="M1240" s="738"/>
      <c r="N1240" s="733"/>
      <c r="O1240" s="738"/>
    </row>
    <row r="1241" spans="1:15" s="258" customFormat="1" ht="14.25">
      <c r="A1241" s="2208"/>
      <c r="B1241" s="2211"/>
      <c r="C1241" s="533">
        <v>4231</v>
      </c>
      <c r="D1241" s="264" t="s">
        <v>49</v>
      </c>
      <c r="E1241" s="736">
        <v>3020.3</v>
      </c>
      <c r="F1241" s="736">
        <v>3627</v>
      </c>
      <c r="G1241" s="736">
        <v>3800</v>
      </c>
      <c r="H1241" s="736"/>
      <c r="I1241" s="736"/>
      <c r="J1241" s="736"/>
      <c r="K1241" s="736">
        <v>3800</v>
      </c>
      <c r="L1241" s="736">
        <v>3800</v>
      </c>
      <c r="M1241" s="733">
        <f>+G1241/12*3</f>
        <v>950</v>
      </c>
      <c r="N1241" s="733">
        <f>+G1241/12*6</f>
        <v>1900</v>
      </c>
      <c r="O1241" s="733">
        <f>+G1241/12*9</f>
        <v>2850</v>
      </c>
    </row>
    <row r="1242" spans="1:15" s="258" customFormat="1" ht="16.5">
      <c r="A1242" s="2208"/>
      <c r="B1242" s="2211"/>
      <c r="C1242" s="533">
        <v>4232</v>
      </c>
      <c r="D1242" s="264" t="s">
        <v>50</v>
      </c>
      <c r="E1242" s="736"/>
      <c r="F1242" s="736"/>
      <c r="G1242" s="736"/>
      <c r="H1242" s="736"/>
      <c r="I1242" s="736"/>
      <c r="J1242" s="900"/>
      <c r="K1242" s="736"/>
      <c r="L1242" s="736"/>
      <c r="M1242" s="733"/>
      <c r="N1242" s="733"/>
      <c r="O1242" s="733"/>
    </row>
    <row r="1243" spans="1:15" s="258" customFormat="1" ht="28.5">
      <c r="A1243" s="2208"/>
      <c r="B1243" s="2211"/>
      <c r="C1243" s="533">
        <v>4233</v>
      </c>
      <c r="D1243" s="264" t="s">
        <v>380</v>
      </c>
      <c r="E1243" s="736"/>
      <c r="F1243" s="736"/>
      <c r="G1243" s="736"/>
      <c r="H1243" s="736"/>
      <c r="I1243" s="736"/>
      <c r="J1243" s="900"/>
      <c r="K1243" s="736"/>
      <c r="L1243" s="736"/>
      <c r="M1243" s="733"/>
      <c r="N1243" s="733"/>
      <c r="O1243" s="733"/>
    </row>
    <row r="1244" spans="1:15" s="258" customFormat="1" ht="14.25">
      <c r="A1244" s="2208"/>
      <c r="B1244" s="2211"/>
      <c r="C1244" s="533">
        <v>4234</v>
      </c>
      <c r="D1244" s="264" t="s">
        <v>51</v>
      </c>
      <c r="E1244" s="735"/>
      <c r="F1244" s="735"/>
      <c r="G1244" s="735"/>
      <c r="H1244" s="735"/>
      <c r="I1244" s="735"/>
      <c r="J1244" s="735"/>
      <c r="K1244" s="735"/>
      <c r="L1244" s="735"/>
      <c r="M1244" s="733"/>
      <c r="N1244" s="926"/>
      <c r="O1244" s="733"/>
    </row>
    <row r="1245" spans="1:15" s="256" customFormat="1" ht="14.25">
      <c r="A1245" s="2208"/>
      <c r="B1245" s="2211"/>
      <c r="C1245" s="533">
        <v>4235</v>
      </c>
      <c r="D1245" s="264" t="s">
        <v>52</v>
      </c>
      <c r="E1245" s="735">
        <v>180</v>
      </c>
      <c r="F1245" s="735">
        <v>180</v>
      </c>
      <c r="G1245" s="735">
        <v>600</v>
      </c>
      <c r="H1245" s="735"/>
      <c r="I1245" s="735"/>
      <c r="J1245" s="735"/>
      <c r="K1245" s="735">
        <v>600</v>
      </c>
      <c r="L1245" s="735">
        <v>600</v>
      </c>
      <c r="M1245" s="733">
        <f>+G1245/12*3</f>
        <v>150</v>
      </c>
      <c r="N1245" s="733">
        <f>+G1245/12*6</f>
        <v>300</v>
      </c>
      <c r="O1245" s="733">
        <f>+G1245/12*9</f>
        <v>450</v>
      </c>
    </row>
    <row r="1246" spans="1:15" s="258" customFormat="1" ht="28.5">
      <c r="A1246" s="2208"/>
      <c r="B1246" s="2211"/>
      <c r="C1246" s="533">
        <v>4236</v>
      </c>
      <c r="D1246" s="264" t="s">
        <v>53</v>
      </c>
      <c r="E1246" s="735"/>
      <c r="F1246" s="735"/>
      <c r="G1246" s="735"/>
      <c r="H1246" s="735"/>
      <c r="I1246" s="735"/>
      <c r="J1246" s="735"/>
      <c r="K1246" s="735"/>
      <c r="L1246" s="735"/>
      <c r="M1246" s="733"/>
      <c r="N1246" s="926"/>
      <c r="O1246" s="733"/>
    </row>
    <row r="1247" spans="1:15" s="256" customFormat="1" ht="14.25">
      <c r="A1247" s="2208"/>
      <c r="B1247" s="2211"/>
      <c r="C1247" s="533">
        <v>4237</v>
      </c>
      <c r="D1247" s="264" t="s">
        <v>54</v>
      </c>
      <c r="E1247" s="735"/>
      <c r="F1247" s="735"/>
      <c r="G1247" s="735"/>
      <c r="H1247" s="735"/>
      <c r="I1247" s="735"/>
      <c r="J1247" s="735"/>
      <c r="K1247" s="735"/>
      <c r="L1247" s="735"/>
      <c r="M1247" s="926"/>
      <c r="N1247" s="926"/>
      <c r="O1247" s="926"/>
    </row>
    <row r="1248" spans="1:15" s="256" customFormat="1" ht="28.5">
      <c r="A1248" s="2208"/>
      <c r="B1248" s="2211"/>
      <c r="C1248" s="533">
        <v>4239</v>
      </c>
      <c r="D1248" s="262" t="s">
        <v>55</v>
      </c>
      <c r="E1248" s="737"/>
      <c r="F1248" s="737"/>
      <c r="G1248" s="737"/>
      <c r="H1248" s="737"/>
      <c r="I1248" s="737"/>
      <c r="J1248" s="737"/>
      <c r="K1248" s="737"/>
      <c r="L1248" s="737"/>
      <c r="M1248" s="926"/>
      <c r="N1248" s="926"/>
      <c r="O1248" s="926"/>
    </row>
    <row r="1249" spans="1:15" s="256" customFormat="1" ht="14.25">
      <c r="A1249" s="2208"/>
      <c r="B1249" s="2211"/>
      <c r="C1249" s="533">
        <v>4241</v>
      </c>
      <c r="D1249" s="264" t="s">
        <v>56</v>
      </c>
      <c r="E1249" s="735"/>
      <c r="F1249" s="735"/>
      <c r="G1249" s="735"/>
      <c r="H1249" s="735">
        <f t="shared" si="107"/>
        <v>0</v>
      </c>
      <c r="I1249" s="735">
        <f t="shared" ref="I1249:I1279" si="108">G1249-E1249</f>
        <v>0</v>
      </c>
      <c r="J1249" s="735"/>
      <c r="K1249" s="735"/>
      <c r="L1249" s="735"/>
      <c r="M1249" s="733">
        <f>+G1249/12*3</f>
        <v>0</v>
      </c>
      <c r="N1249" s="733">
        <f>+G1249/12*6</f>
        <v>0</v>
      </c>
      <c r="O1249" s="733">
        <f>+G1249/12*9</f>
        <v>0</v>
      </c>
    </row>
    <row r="1250" spans="1:15" s="256" customFormat="1" ht="28.5">
      <c r="A1250" s="2208"/>
      <c r="B1250" s="2211"/>
      <c r="C1250" s="533">
        <v>4251</v>
      </c>
      <c r="D1250" s="262" t="s">
        <v>57</v>
      </c>
      <c r="E1250" s="737"/>
      <c r="F1250" s="737"/>
      <c r="G1250" s="737"/>
      <c r="H1250" s="737">
        <f t="shared" si="107"/>
        <v>0</v>
      </c>
      <c r="I1250" s="737">
        <f t="shared" si="108"/>
        <v>0</v>
      </c>
      <c r="J1250" s="737"/>
      <c r="K1250" s="737"/>
      <c r="L1250" s="737"/>
      <c r="M1250" s="926"/>
      <c r="N1250" s="926"/>
      <c r="O1250" s="926"/>
    </row>
    <row r="1251" spans="1:15" s="256" customFormat="1" ht="28.5">
      <c r="A1251" s="2208"/>
      <c r="B1251" s="2211"/>
      <c r="C1251" s="535">
        <v>4252</v>
      </c>
      <c r="D1251" s="483" t="s">
        <v>58</v>
      </c>
      <c r="E1251" s="899">
        <f>E1253+E1254</f>
        <v>0</v>
      </c>
      <c r="F1251" s="899">
        <f>F1253+F1254</f>
        <v>0</v>
      </c>
      <c r="G1251" s="899">
        <f>G1253+G1254</f>
        <v>0</v>
      </c>
      <c r="H1251" s="899">
        <f t="shared" si="107"/>
        <v>0</v>
      </c>
      <c r="I1251" s="899">
        <f t="shared" si="108"/>
        <v>0</v>
      </c>
      <c r="J1251" s="899"/>
      <c r="K1251" s="899">
        <f>K1253+K1254</f>
        <v>0</v>
      </c>
      <c r="L1251" s="899">
        <f>L1253+L1254</f>
        <v>0</v>
      </c>
      <c r="M1251" s="926"/>
      <c r="N1251" s="926"/>
      <c r="O1251" s="926"/>
    </row>
    <row r="1252" spans="1:15" s="256" customFormat="1">
      <c r="A1252" s="2208"/>
      <c r="B1252" s="2211"/>
      <c r="C1252" s="533"/>
      <c r="D1252" s="263" t="s">
        <v>72</v>
      </c>
      <c r="E1252" s="737"/>
      <c r="F1252" s="737"/>
      <c r="G1252" s="737"/>
      <c r="H1252" s="737">
        <f t="shared" si="107"/>
        <v>0</v>
      </c>
      <c r="I1252" s="737">
        <f t="shared" si="108"/>
        <v>0</v>
      </c>
      <c r="J1252" s="737"/>
      <c r="K1252" s="737"/>
      <c r="L1252" s="737"/>
      <c r="M1252" s="926"/>
      <c r="N1252" s="733"/>
      <c r="O1252" s="926"/>
    </row>
    <row r="1253" spans="1:15" s="258" customFormat="1" ht="27">
      <c r="A1253" s="2208"/>
      <c r="B1253" s="2211"/>
      <c r="C1253" s="533"/>
      <c r="D1253" s="270" t="s">
        <v>59</v>
      </c>
      <c r="E1253" s="737"/>
      <c r="F1253" s="737"/>
      <c r="G1253" s="737"/>
      <c r="H1253" s="737">
        <f t="shared" si="107"/>
        <v>0</v>
      </c>
      <c r="I1253" s="737">
        <f t="shared" si="108"/>
        <v>0</v>
      </c>
      <c r="J1253" s="737"/>
      <c r="K1253" s="737"/>
      <c r="L1253" s="737"/>
      <c r="M1253" s="733"/>
      <c r="N1253" s="733"/>
      <c r="O1253" s="733"/>
    </row>
    <row r="1254" spans="1:15" s="258" customFormat="1" ht="27">
      <c r="A1254" s="2208"/>
      <c r="B1254" s="2211"/>
      <c r="C1254" s="533"/>
      <c r="D1254" s="270" t="s">
        <v>60</v>
      </c>
      <c r="E1254" s="737"/>
      <c r="F1254" s="737"/>
      <c r="G1254" s="737"/>
      <c r="H1254" s="737">
        <f t="shared" si="107"/>
        <v>0</v>
      </c>
      <c r="I1254" s="737">
        <f t="shared" si="108"/>
        <v>0</v>
      </c>
      <c r="J1254" s="737"/>
      <c r="K1254" s="737"/>
      <c r="L1254" s="737"/>
      <c r="M1254" s="733"/>
      <c r="N1254" s="733"/>
      <c r="O1254" s="733"/>
    </row>
    <row r="1255" spans="1:15" s="258" customFormat="1" ht="14.25">
      <c r="A1255" s="2208"/>
      <c r="B1255" s="2211"/>
      <c r="C1255" s="535">
        <v>4261</v>
      </c>
      <c r="D1255" s="483" t="s">
        <v>61</v>
      </c>
      <c r="E1255" s="899">
        <f>E1257+E1258</f>
        <v>0</v>
      </c>
      <c r="F1255" s="899">
        <f>F1257+F1258</f>
        <v>0</v>
      </c>
      <c r="G1255" s="899">
        <f>G1257+G1258</f>
        <v>0</v>
      </c>
      <c r="H1255" s="899">
        <f t="shared" si="107"/>
        <v>0</v>
      </c>
      <c r="I1255" s="899">
        <f t="shared" si="108"/>
        <v>0</v>
      </c>
      <c r="J1255" s="899"/>
      <c r="K1255" s="899">
        <f>K1257+K1258</f>
        <v>0</v>
      </c>
      <c r="L1255" s="899">
        <f>L1257+L1258</f>
        <v>0</v>
      </c>
      <c r="M1255" s="733"/>
      <c r="N1255" s="733"/>
      <c r="O1255" s="733"/>
    </row>
    <row r="1256" spans="1:15" s="258" customFormat="1">
      <c r="A1256" s="2208"/>
      <c r="B1256" s="2211"/>
      <c r="C1256" s="533"/>
      <c r="D1256" s="263" t="s">
        <v>72</v>
      </c>
      <c r="E1256" s="735"/>
      <c r="F1256" s="735"/>
      <c r="G1256" s="735"/>
      <c r="H1256" s="735">
        <f t="shared" si="107"/>
        <v>0</v>
      </c>
      <c r="I1256" s="735">
        <f t="shared" si="108"/>
        <v>0</v>
      </c>
      <c r="J1256" s="735"/>
      <c r="K1256" s="735"/>
      <c r="L1256" s="735"/>
      <c r="M1256" s="733"/>
      <c r="N1256" s="733"/>
      <c r="O1256" s="733"/>
    </row>
    <row r="1257" spans="1:15" s="258" customFormat="1">
      <c r="A1257" s="2208"/>
      <c r="B1257" s="2211"/>
      <c r="C1257" s="533"/>
      <c r="D1257" s="263" t="s">
        <v>62</v>
      </c>
      <c r="E1257" s="735"/>
      <c r="F1257" s="735"/>
      <c r="G1257" s="735"/>
      <c r="H1257" s="735">
        <f t="shared" si="107"/>
        <v>0</v>
      </c>
      <c r="I1257" s="735">
        <f t="shared" si="108"/>
        <v>0</v>
      </c>
      <c r="J1257" s="735"/>
      <c r="K1257" s="735"/>
      <c r="L1257" s="735"/>
      <c r="M1257" s="733"/>
      <c r="N1257" s="733"/>
      <c r="O1257" s="733"/>
    </row>
    <row r="1258" spans="1:15" s="258" customFormat="1">
      <c r="A1258" s="2208"/>
      <c r="B1258" s="2211"/>
      <c r="C1258" s="533"/>
      <c r="D1258" s="263" t="s">
        <v>63</v>
      </c>
      <c r="E1258" s="735"/>
      <c r="F1258" s="735"/>
      <c r="G1258" s="735"/>
      <c r="H1258" s="735">
        <f t="shared" si="107"/>
        <v>0</v>
      </c>
      <c r="I1258" s="735">
        <f t="shared" si="108"/>
        <v>0</v>
      </c>
      <c r="J1258" s="735"/>
      <c r="K1258" s="735"/>
      <c r="L1258" s="735"/>
      <c r="M1258" s="733"/>
      <c r="N1258" s="733"/>
      <c r="O1258" s="733"/>
    </row>
    <row r="1259" spans="1:15" s="258" customFormat="1" ht="14.25">
      <c r="A1259" s="2208"/>
      <c r="B1259" s="2211"/>
      <c r="C1259" s="533">
        <v>4262</v>
      </c>
      <c r="D1259" s="264" t="s">
        <v>338</v>
      </c>
      <c r="E1259" s="735"/>
      <c r="F1259" s="735"/>
      <c r="G1259" s="735"/>
      <c r="H1259" s="735">
        <f t="shared" si="107"/>
        <v>0</v>
      </c>
      <c r="I1259" s="735">
        <f t="shared" si="108"/>
        <v>0</v>
      </c>
      <c r="J1259" s="735"/>
      <c r="K1259" s="735"/>
      <c r="L1259" s="735"/>
      <c r="M1259" s="733"/>
      <c r="N1259" s="733"/>
      <c r="O1259" s="733"/>
    </row>
    <row r="1260" spans="1:15" s="258" customFormat="1" ht="14.25">
      <c r="A1260" s="2208"/>
      <c r="B1260" s="2211"/>
      <c r="C1260" s="533">
        <v>4264</v>
      </c>
      <c r="D1260" s="264" t="s">
        <v>337</v>
      </c>
      <c r="E1260" s="735"/>
      <c r="F1260" s="735"/>
      <c r="G1260" s="735"/>
      <c r="H1260" s="735">
        <f t="shared" si="107"/>
        <v>0</v>
      </c>
      <c r="I1260" s="735">
        <f t="shared" si="108"/>
        <v>0</v>
      </c>
      <c r="J1260" s="735"/>
      <c r="K1260" s="735"/>
      <c r="L1260" s="735"/>
      <c r="M1260" s="733"/>
      <c r="N1260" s="733"/>
      <c r="O1260" s="733"/>
    </row>
    <row r="1261" spans="1:15" s="258" customFormat="1" ht="22.5" customHeight="1">
      <c r="A1261" s="2208"/>
      <c r="B1261" s="2211"/>
      <c r="C1261" s="536">
        <v>4266</v>
      </c>
      <c r="D1261" s="511" t="s">
        <v>421</v>
      </c>
      <c r="E1261" s="735"/>
      <c r="F1261" s="735"/>
      <c r="G1261" s="735"/>
      <c r="H1261" s="735">
        <f t="shared" si="107"/>
        <v>0</v>
      </c>
      <c r="I1261" s="735">
        <f t="shared" si="108"/>
        <v>0</v>
      </c>
      <c r="J1261" s="735"/>
      <c r="K1261" s="735"/>
      <c r="L1261" s="735"/>
      <c r="M1261" s="733"/>
      <c r="N1261" s="733"/>
      <c r="O1261" s="733"/>
    </row>
    <row r="1262" spans="1:15" s="258" customFormat="1" ht="28.5">
      <c r="A1262" s="2208"/>
      <c r="B1262" s="2211"/>
      <c r="C1262" s="533">
        <v>4267</v>
      </c>
      <c r="D1262" s="264" t="s">
        <v>339</v>
      </c>
      <c r="E1262" s="735"/>
      <c r="F1262" s="735"/>
      <c r="G1262" s="735"/>
      <c r="H1262" s="735">
        <f t="shared" si="107"/>
        <v>0</v>
      </c>
      <c r="I1262" s="735">
        <f t="shared" si="108"/>
        <v>0</v>
      </c>
      <c r="J1262" s="735"/>
      <c r="K1262" s="735"/>
      <c r="L1262" s="735"/>
      <c r="M1262" s="733"/>
      <c r="N1262" s="733"/>
      <c r="O1262" s="733"/>
    </row>
    <row r="1263" spans="1:15" s="258" customFormat="1" ht="14.25">
      <c r="A1263" s="2208"/>
      <c r="B1263" s="2211"/>
      <c r="C1263" s="533">
        <v>4269</v>
      </c>
      <c r="D1263" s="264" t="s">
        <v>64</v>
      </c>
      <c r="E1263" s="735"/>
      <c r="F1263" s="735"/>
      <c r="G1263" s="735"/>
      <c r="H1263" s="735">
        <f t="shared" si="107"/>
        <v>0</v>
      </c>
      <c r="I1263" s="735">
        <f t="shared" si="108"/>
        <v>0</v>
      </c>
      <c r="J1263" s="735"/>
      <c r="K1263" s="735"/>
      <c r="L1263" s="735"/>
      <c r="M1263" s="733"/>
      <c r="N1263" s="935"/>
      <c r="O1263" s="733"/>
    </row>
    <row r="1264" spans="1:15" s="258" customFormat="1" ht="42.75">
      <c r="A1264" s="2208"/>
      <c r="B1264" s="2211"/>
      <c r="C1264" s="533">
        <v>4511</v>
      </c>
      <c r="D1264" s="262" t="s">
        <v>65</v>
      </c>
      <c r="E1264" s="735"/>
      <c r="F1264" s="735"/>
      <c r="G1264" s="735"/>
      <c r="H1264" s="735">
        <f t="shared" si="107"/>
        <v>0</v>
      </c>
      <c r="I1264" s="735">
        <f t="shared" si="108"/>
        <v>0</v>
      </c>
      <c r="J1264" s="735"/>
      <c r="K1264" s="735"/>
      <c r="L1264" s="735"/>
      <c r="M1264" s="733"/>
      <c r="N1264" s="935"/>
      <c r="O1264" s="733"/>
    </row>
    <row r="1265" spans="1:15" s="260" customFormat="1" ht="42.75">
      <c r="A1265" s="2208"/>
      <c r="B1265" s="2211"/>
      <c r="C1265" s="533">
        <v>4621</v>
      </c>
      <c r="D1265" s="262" t="s">
        <v>66</v>
      </c>
      <c r="E1265" s="735"/>
      <c r="F1265" s="735"/>
      <c r="G1265" s="735"/>
      <c r="H1265" s="735">
        <f t="shared" si="107"/>
        <v>0</v>
      </c>
      <c r="I1265" s="735">
        <f t="shared" si="108"/>
        <v>0</v>
      </c>
      <c r="J1265" s="901"/>
      <c r="K1265" s="735"/>
      <c r="L1265" s="735"/>
      <c r="M1265" s="733"/>
      <c r="N1265" s="935"/>
      <c r="O1265" s="935"/>
    </row>
    <row r="1266" spans="1:15" s="260" customFormat="1" ht="42.75">
      <c r="A1266" s="2208"/>
      <c r="B1266" s="2211"/>
      <c r="C1266" s="533">
        <v>4631</v>
      </c>
      <c r="D1266" s="262" t="s">
        <v>379</v>
      </c>
      <c r="E1266" s="735"/>
      <c r="F1266" s="735"/>
      <c r="G1266" s="735"/>
      <c r="H1266" s="735">
        <f t="shared" si="107"/>
        <v>0</v>
      </c>
      <c r="I1266" s="735">
        <f t="shared" si="108"/>
        <v>0</v>
      </c>
      <c r="J1266" s="901"/>
      <c r="K1266" s="735"/>
      <c r="L1266" s="735"/>
      <c r="M1266" s="935"/>
      <c r="N1266" s="935"/>
      <c r="O1266" s="935"/>
    </row>
    <row r="1267" spans="1:15" s="260" customFormat="1" ht="21.75" customHeight="1">
      <c r="A1267" s="2208"/>
      <c r="B1267" s="2211"/>
      <c r="C1267" s="533">
        <v>4632</v>
      </c>
      <c r="D1267" s="262" t="s">
        <v>277</v>
      </c>
      <c r="E1267" s="735"/>
      <c r="F1267" s="735"/>
      <c r="G1267" s="735"/>
      <c r="H1267" s="735">
        <f t="shared" si="107"/>
        <v>0</v>
      </c>
      <c r="I1267" s="735">
        <f t="shared" si="108"/>
        <v>0</v>
      </c>
      <c r="J1267" s="735"/>
      <c r="K1267" s="735"/>
      <c r="L1267" s="735"/>
      <c r="M1267" s="935"/>
      <c r="N1267" s="935"/>
      <c r="O1267" s="935"/>
    </row>
    <row r="1268" spans="1:15" s="260" customFormat="1" ht="48.75" customHeight="1">
      <c r="A1268" s="2208"/>
      <c r="B1268" s="2211"/>
      <c r="C1268" s="536">
        <v>4638</v>
      </c>
      <c r="D1268" s="511" t="s">
        <v>422</v>
      </c>
      <c r="E1268" s="735"/>
      <c r="F1268" s="735"/>
      <c r="G1268" s="735"/>
      <c r="H1268" s="735">
        <f t="shared" si="107"/>
        <v>0</v>
      </c>
      <c r="I1268" s="735">
        <f t="shared" si="108"/>
        <v>0</v>
      </c>
      <c r="J1268" s="735"/>
      <c r="K1268" s="735"/>
      <c r="L1268" s="735"/>
      <c r="M1268" s="935"/>
      <c r="N1268" s="935"/>
      <c r="O1268" s="935"/>
    </row>
    <row r="1269" spans="1:15" s="260" customFormat="1" ht="14.25">
      <c r="A1269" s="2208"/>
      <c r="B1269" s="2211"/>
      <c r="C1269" s="533" t="s">
        <v>385</v>
      </c>
      <c r="D1269" s="262" t="s">
        <v>386</v>
      </c>
      <c r="E1269" s="735"/>
      <c r="F1269" s="735"/>
      <c r="G1269" s="735"/>
      <c r="H1269" s="735">
        <f t="shared" si="107"/>
        <v>0</v>
      </c>
      <c r="I1269" s="735">
        <f t="shared" si="108"/>
        <v>0</v>
      </c>
      <c r="J1269" s="735"/>
      <c r="K1269" s="735"/>
      <c r="L1269" s="735"/>
      <c r="M1269" s="935"/>
      <c r="N1269" s="935"/>
      <c r="O1269" s="935"/>
    </row>
    <row r="1270" spans="1:15" s="260" customFormat="1" ht="14.25">
      <c r="A1270" s="2208"/>
      <c r="B1270" s="2211"/>
      <c r="C1270" s="533">
        <v>4729</v>
      </c>
      <c r="D1270" s="264" t="s">
        <v>67</v>
      </c>
      <c r="E1270" s="735">
        <v>5363.59</v>
      </c>
      <c r="F1270" s="735">
        <v>6720</v>
      </c>
      <c r="G1270" s="735">
        <v>6720</v>
      </c>
      <c r="H1270" s="735"/>
      <c r="I1270" s="735"/>
      <c r="J1270" s="902"/>
      <c r="K1270" s="735">
        <v>6720</v>
      </c>
      <c r="L1270" s="735">
        <v>6720</v>
      </c>
      <c r="M1270" s="733">
        <f>+G1270/12*3</f>
        <v>1680</v>
      </c>
      <c r="N1270" s="733">
        <f>+G1270/12*6</f>
        <v>3360</v>
      </c>
      <c r="O1270" s="733">
        <f>+G1270/12*9</f>
        <v>5040</v>
      </c>
    </row>
    <row r="1271" spans="1:15" s="260" customFormat="1" ht="14.25">
      <c r="A1271" s="2208"/>
      <c r="B1271" s="2211"/>
      <c r="C1271" s="533">
        <v>4822</v>
      </c>
      <c r="D1271" s="264" t="s">
        <v>68</v>
      </c>
      <c r="E1271" s="902"/>
      <c r="F1271" s="902"/>
      <c r="G1271" s="735"/>
      <c r="H1271" s="735">
        <f t="shared" si="107"/>
        <v>0</v>
      </c>
      <c r="I1271" s="735">
        <f t="shared" si="108"/>
        <v>0</v>
      </c>
      <c r="J1271" s="902"/>
      <c r="K1271" s="902"/>
      <c r="L1271" s="902"/>
      <c r="M1271" s="935"/>
      <c r="N1271" s="935"/>
      <c r="O1271" s="935"/>
    </row>
    <row r="1272" spans="1:15" s="260" customFormat="1" ht="14.25">
      <c r="A1272" s="2208"/>
      <c r="B1272" s="2211"/>
      <c r="C1272" s="535">
        <v>4823</v>
      </c>
      <c r="D1272" s="483" t="s">
        <v>69</v>
      </c>
      <c r="E1272" s="899">
        <f>E1274+E1275+E1276</f>
        <v>451.03999999999996</v>
      </c>
      <c r="F1272" s="899">
        <f>F1274+F1275+F1276</f>
        <v>1038.4000000000001</v>
      </c>
      <c r="G1272" s="899">
        <f>G1274+G1275+G1276</f>
        <v>585.80400000000009</v>
      </c>
      <c r="H1272" s="899">
        <f t="shared" si="107"/>
        <v>-452.596</v>
      </c>
      <c r="I1272" s="899">
        <f t="shared" si="108"/>
        <v>134.76400000000012</v>
      </c>
      <c r="J1272" s="899"/>
      <c r="K1272" s="899">
        <f>K1274+K1275+K1276</f>
        <v>585.80400000000009</v>
      </c>
      <c r="L1272" s="899">
        <f>L1274+L1275+L1276</f>
        <v>585.80400000000009</v>
      </c>
      <c r="M1272" s="935"/>
      <c r="N1272" s="935"/>
      <c r="O1272" s="935"/>
    </row>
    <row r="1273" spans="1:15" s="260" customFormat="1" ht="14.25">
      <c r="A1273" s="2208"/>
      <c r="B1273" s="2211"/>
      <c r="C1273" s="533"/>
      <c r="D1273" s="263" t="s">
        <v>72</v>
      </c>
      <c r="E1273" s="902"/>
      <c r="F1273" s="902"/>
      <c r="G1273" s="735"/>
      <c r="H1273" s="735">
        <f t="shared" si="107"/>
        <v>0</v>
      </c>
      <c r="I1273" s="735">
        <f t="shared" si="108"/>
        <v>0</v>
      </c>
      <c r="J1273" s="902"/>
      <c r="K1273" s="902"/>
      <c r="L1273" s="902"/>
      <c r="M1273" s="935"/>
      <c r="N1273" s="733"/>
      <c r="O1273" s="935"/>
    </row>
    <row r="1274" spans="1:15" s="258" customFormat="1" ht="27">
      <c r="A1274" s="2208"/>
      <c r="B1274" s="2211"/>
      <c r="C1274" s="533"/>
      <c r="D1274" s="263" t="s">
        <v>276</v>
      </c>
      <c r="E1274" s="735">
        <v>14.64</v>
      </c>
      <c r="F1274" s="735"/>
      <c r="G1274" s="735"/>
      <c r="H1274" s="735"/>
      <c r="I1274" s="735"/>
      <c r="J1274" s="902"/>
      <c r="K1274" s="735"/>
      <c r="L1274" s="735"/>
      <c r="M1274" s="733">
        <f>+G1274/12*3</f>
        <v>0</v>
      </c>
      <c r="N1274" s="733">
        <f>+G1274/12*6</f>
        <v>0</v>
      </c>
      <c r="O1274" s="733">
        <f>+G1274/12*9</f>
        <v>0</v>
      </c>
    </row>
    <row r="1275" spans="1:15" ht="27.95" customHeight="1">
      <c r="A1275" s="2208"/>
      <c r="B1275" s="2211"/>
      <c r="C1275" s="533"/>
      <c r="D1275" s="263" t="s">
        <v>274</v>
      </c>
      <c r="E1275" s="735">
        <v>421.4</v>
      </c>
      <c r="F1275" s="735">
        <v>921.4</v>
      </c>
      <c r="G1275" s="735">
        <v>542.90400000000011</v>
      </c>
      <c r="H1275" s="735"/>
      <c r="I1275" s="735"/>
      <c r="J1275" s="902"/>
      <c r="K1275" s="735">
        <v>542.90400000000011</v>
      </c>
      <c r="L1275" s="735">
        <v>542.90400000000011</v>
      </c>
      <c r="M1275" s="733">
        <f>+G1275/12*3</f>
        <v>135.72600000000003</v>
      </c>
      <c r="N1275" s="733">
        <f>+G1275/12*6</f>
        <v>271.45200000000006</v>
      </c>
      <c r="O1275" s="733">
        <f>+G1275/12*9</f>
        <v>407.17800000000011</v>
      </c>
    </row>
    <row r="1276" spans="1:15" ht="14.25">
      <c r="A1276" s="2208"/>
      <c r="B1276" s="2211"/>
      <c r="C1276" s="533"/>
      <c r="D1276" s="263" t="s">
        <v>275</v>
      </c>
      <c r="E1276" s="735">
        <v>15</v>
      </c>
      <c r="F1276" s="735">
        <v>117</v>
      </c>
      <c r="G1276" s="735">
        <v>42.9</v>
      </c>
      <c r="H1276" s="735"/>
      <c r="I1276" s="735"/>
      <c r="J1276" s="902"/>
      <c r="K1276" s="735">
        <v>42.9</v>
      </c>
      <c r="L1276" s="735">
        <v>42.9</v>
      </c>
      <c r="N1276" s="936"/>
    </row>
    <row r="1277" spans="1:15" ht="31.5" customHeight="1">
      <c r="A1277" s="2208"/>
      <c r="B1277" s="2211"/>
      <c r="C1277" s="536" t="s">
        <v>420</v>
      </c>
      <c r="D1277" s="511" t="s">
        <v>443</v>
      </c>
      <c r="E1277" s="902"/>
      <c r="F1277" s="902"/>
      <c r="G1277" s="735"/>
      <c r="H1277" s="735">
        <f t="shared" si="107"/>
        <v>0</v>
      </c>
      <c r="I1277" s="735">
        <f t="shared" si="108"/>
        <v>0</v>
      </c>
      <c r="J1277" s="902"/>
      <c r="K1277" s="902"/>
      <c r="L1277" s="902"/>
      <c r="N1277" s="936"/>
    </row>
    <row r="1278" spans="1:15" s="273" customFormat="1" ht="14.25">
      <c r="A1278" s="2208"/>
      <c r="B1278" s="2211"/>
      <c r="C1278" s="533">
        <v>4861</v>
      </c>
      <c r="D1278" s="264" t="s">
        <v>70</v>
      </c>
      <c r="E1278" s="902"/>
      <c r="F1278" s="902"/>
      <c r="G1278" s="735"/>
      <c r="H1278" s="735">
        <f t="shared" si="107"/>
        <v>0</v>
      </c>
      <c r="I1278" s="735">
        <f t="shared" si="108"/>
        <v>0</v>
      </c>
      <c r="J1278" s="902"/>
      <c r="K1278" s="902"/>
      <c r="L1278" s="902"/>
      <c r="M1278" s="887"/>
      <c r="N1278" s="884"/>
      <c r="O1278" s="936"/>
    </row>
    <row r="1279" spans="1:15" ht="14.25">
      <c r="A1279" s="2209"/>
      <c r="B1279" s="2212"/>
      <c r="C1279" s="533">
        <v>4891</v>
      </c>
      <c r="D1279" s="264" t="s">
        <v>71</v>
      </c>
      <c r="E1279" s="735"/>
      <c r="F1279" s="735"/>
      <c r="G1279" s="735"/>
      <c r="H1279" s="735">
        <f t="shared" si="107"/>
        <v>0</v>
      </c>
      <c r="I1279" s="735">
        <f t="shared" si="108"/>
        <v>0</v>
      </c>
      <c r="J1279" s="735"/>
      <c r="K1279" s="735"/>
      <c r="L1279" s="735"/>
      <c r="M1279" s="937"/>
    </row>
    <row r="1280" spans="1:15" s="27" customFormat="1" ht="28.5">
      <c r="A1280" s="2196" t="s">
        <v>436</v>
      </c>
      <c r="B1280" s="2196"/>
      <c r="C1280" s="274"/>
      <c r="D1280" s="36" t="s">
        <v>73</v>
      </c>
      <c r="E1280" s="903">
        <f>SUM(E1282:E1289)</f>
        <v>0</v>
      </c>
      <c r="F1280" s="903">
        <f>SUM(F1282:F1289)</f>
        <v>0</v>
      </c>
      <c r="G1280" s="903">
        <f>SUM(G1282:G1289)</f>
        <v>0</v>
      </c>
      <c r="H1280" s="903">
        <f t="shared" si="107"/>
        <v>0</v>
      </c>
      <c r="I1280" s="903">
        <f>+I1286+I1287+I1288+I1289</f>
        <v>0</v>
      </c>
      <c r="J1280" s="903"/>
      <c r="K1280" s="903">
        <f>SUM(K1282:K1289)</f>
        <v>0</v>
      </c>
      <c r="L1280" s="903">
        <f>SUM(L1282:L1289)</f>
        <v>0</v>
      </c>
      <c r="M1280" s="938"/>
      <c r="N1280" s="938"/>
      <c r="O1280" s="938"/>
    </row>
    <row r="1281" spans="1:15" s="20" customFormat="1" ht="23.25" customHeight="1">
      <c r="A1281" s="614" t="s">
        <v>437</v>
      </c>
      <c r="B1281" s="1131" t="s">
        <v>438</v>
      </c>
      <c r="C1281" s="275"/>
      <c r="D1281" s="17" t="s">
        <v>72</v>
      </c>
      <c r="E1281" s="904"/>
      <c r="F1281" s="904"/>
      <c r="G1281" s="904"/>
      <c r="H1281" s="904">
        <f t="shared" si="107"/>
        <v>0</v>
      </c>
      <c r="I1281" s="404">
        <f t="shared" ref="I1281:I1294" si="109">G1281-E1281</f>
        <v>0</v>
      </c>
      <c r="J1281" s="904"/>
      <c r="K1281" s="904"/>
      <c r="L1281" s="904"/>
      <c r="M1281" s="939"/>
      <c r="N1281" s="939"/>
      <c r="O1281" s="939"/>
    </row>
    <row r="1282" spans="1:15" s="20" customFormat="1" ht="28.5">
      <c r="A1282" s="2204">
        <v>1080</v>
      </c>
      <c r="B1282" s="2204">
        <v>11015</v>
      </c>
      <c r="C1282" s="275">
        <v>5111</v>
      </c>
      <c r="D1282" s="18" t="s">
        <v>660</v>
      </c>
      <c r="E1282" s="904"/>
      <c r="F1282" s="904"/>
      <c r="G1282" s="904"/>
      <c r="H1282" s="404">
        <f t="shared" si="107"/>
        <v>0</v>
      </c>
      <c r="I1282" s="404">
        <f t="shared" si="109"/>
        <v>0</v>
      </c>
      <c r="J1282" s="904"/>
      <c r="K1282" s="904"/>
      <c r="L1282" s="904"/>
      <c r="M1282" s="939"/>
      <c r="N1282" s="939"/>
      <c r="O1282" s="939"/>
    </row>
    <row r="1283" spans="1:15" s="20" customFormat="1" ht="28.5">
      <c r="A1283" s="2205"/>
      <c r="B1283" s="2205"/>
      <c r="C1283" s="275">
        <v>5112</v>
      </c>
      <c r="D1283" s="18" t="s">
        <v>661</v>
      </c>
      <c r="E1283" s="904"/>
      <c r="F1283" s="904"/>
      <c r="G1283" s="904"/>
      <c r="H1283" s="404">
        <f t="shared" si="107"/>
        <v>0</v>
      </c>
      <c r="I1283" s="404">
        <f t="shared" si="109"/>
        <v>0</v>
      </c>
      <c r="J1283" s="904"/>
      <c r="K1283" s="904"/>
      <c r="L1283" s="904"/>
      <c r="M1283" s="939"/>
      <c r="N1283" s="939"/>
      <c r="O1283" s="939"/>
    </row>
    <row r="1284" spans="1:15" s="20" customFormat="1" ht="13.5" customHeight="1">
      <c r="A1284" s="2205"/>
      <c r="B1284" s="2205"/>
      <c r="C1284" s="275" t="s">
        <v>662</v>
      </c>
      <c r="D1284" s="18" t="s">
        <v>637</v>
      </c>
      <c r="E1284" s="904"/>
      <c r="F1284" s="904"/>
      <c r="G1284" s="904"/>
      <c r="H1284" s="404">
        <f t="shared" si="107"/>
        <v>0</v>
      </c>
      <c r="I1284" s="404">
        <f t="shared" si="109"/>
        <v>0</v>
      </c>
      <c r="J1284" s="904"/>
      <c r="K1284" s="904"/>
      <c r="L1284" s="904"/>
      <c r="M1284" s="939"/>
      <c r="N1284" s="939"/>
      <c r="O1284" s="939"/>
    </row>
    <row r="1285" spans="1:15" s="20" customFormat="1" ht="14.25">
      <c r="A1285" s="2205"/>
      <c r="B1285" s="2205"/>
      <c r="C1285" s="275">
        <v>5121</v>
      </c>
      <c r="D1285" s="262" t="s">
        <v>74</v>
      </c>
      <c r="E1285" s="904"/>
      <c r="F1285" s="904"/>
      <c r="G1285" s="904"/>
      <c r="H1285" s="404">
        <f t="shared" si="107"/>
        <v>0</v>
      </c>
      <c r="I1285" s="404">
        <f t="shared" si="109"/>
        <v>0</v>
      </c>
      <c r="J1285" s="904"/>
      <c r="K1285" s="904"/>
      <c r="L1285" s="904"/>
      <c r="M1285" s="939"/>
      <c r="N1285" s="939"/>
      <c r="O1285" s="939"/>
    </row>
    <row r="1286" spans="1:15" s="33" customFormat="1" ht="15.75" customHeight="1">
      <c r="A1286" s="2205"/>
      <c r="B1286" s="2205"/>
      <c r="C1286" s="249">
        <v>5122</v>
      </c>
      <c r="D1286" s="21" t="s">
        <v>75</v>
      </c>
      <c r="E1286" s="905"/>
      <c r="F1286" s="905"/>
      <c r="G1286" s="404"/>
      <c r="H1286" s="404">
        <f t="shared" si="107"/>
        <v>0</v>
      </c>
      <c r="I1286" s="404">
        <f t="shared" si="109"/>
        <v>0</v>
      </c>
      <c r="J1286" s="905"/>
      <c r="K1286" s="404"/>
      <c r="L1286" s="404"/>
      <c r="M1286" s="940"/>
      <c r="N1286" s="940"/>
      <c r="O1286" s="940"/>
    </row>
    <row r="1287" spans="1:15" s="33" customFormat="1" ht="15.75" customHeight="1">
      <c r="A1287" s="2205"/>
      <c r="B1287" s="2205"/>
      <c r="C1287" s="249">
        <v>5129</v>
      </c>
      <c r="D1287" s="21" t="s">
        <v>76</v>
      </c>
      <c r="E1287" s="905"/>
      <c r="F1287" s="905"/>
      <c r="G1287" s="404"/>
      <c r="H1287" s="404">
        <f t="shared" si="107"/>
        <v>0</v>
      </c>
      <c r="I1287" s="404">
        <f t="shared" si="109"/>
        <v>0</v>
      </c>
      <c r="J1287" s="905"/>
      <c r="K1287" s="404"/>
      <c r="L1287" s="404"/>
      <c r="M1287" s="940"/>
      <c r="N1287" s="940"/>
      <c r="O1287" s="940"/>
    </row>
    <row r="1288" spans="1:15" s="33" customFormat="1" ht="14.25">
      <c r="A1288" s="2205"/>
      <c r="B1288" s="2205"/>
      <c r="C1288" s="249">
        <v>5132</v>
      </c>
      <c r="D1288" s="21" t="s">
        <v>77</v>
      </c>
      <c r="E1288" s="905"/>
      <c r="F1288" s="905"/>
      <c r="G1288" s="404"/>
      <c r="H1288" s="404">
        <f t="shared" si="107"/>
        <v>0</v>
      </c>
      <c r="I1288" s="404">
        <f t="shared" si="109"/>
        <v>0</v>
      </c>
      <c r="J1288" s="905"/>
      <c r="K1288" s="404"/>
      <c r="L1288" s="404"/>
      <c r="M1288" s="940"/>
      <c r="N1288" s="940"/>
      <c r="O1288" s="940"/>
    </row>
    <row r="1289" spans="1:15" s="33" customFormat="1" ht="15.75" customHeight="1">
      <c r="A1289" s="2206"/>
      <c r="B1289" s="2206"/>
      <c r="C1289" s="249" t="s">
        <v>663</v>
      </c>
      <c r="D1289" s="21" t="s">
        <v>664</v>
      </c>
      <c r="E1289" s="905"/>
      <c r="F1289" s="905"/>
      <c r="G1289" s="404"/>
      <c r="H1289" s="404">
        <f t="shared" si="107"/>
        <v>0</v>
      </c>
      <c r="I1289" s="404">
        <f t="shared" si="109"/>
        <v>0</v>
      </c>
      <c r="J1289" s="905"/>
      <c r="K1289" s="404"/>
      <c r="L1289" s="404"/>
      <c r="M1289" s="940"/>
      <c r="N1289" s="940"/>
      <c r="O1289" s="940"/>
    </row>
    <row r="1290" spans="1:15" s="171" customFormat="1" ht="14.25" customHeight="1">
      <c r="A1290" s="2207" t="s">
        <v>636</v>
      </c>
      <c r="B1290" s="2210" t="s">
        <v>5811</v>
      </c>
      <c r="C1290" s="527"/>
      <c r="D1290" s="262" t="s">
        <v>278</v>
      </c>
      <c r="E1290" s="906">
        <v>63</v>
      </c>
      <c r="F1290" s="906">
        <v>63</v>
      </c>
      <c r="G1290" s="906">
        <v>63</v>
      </c>
      <c r="H1290" s="906">
        <f>+G1290-F1290</f>
        <v>0</v>
      </c>
      <c r="I1290" s="906">
        <f t="shared" si="109"/>
        <v>0</v>
      </c>
      <c r="J1290" s="906"/>
      <c r="K1290" s="906">
        <v>63</v>
      </c>
      <c r="L1290" s="906">
        <v>63</v>
      </c>
      <c r="M1290" s="738"/>
      <c r="N1290" s="738"/>
      <c r="O1290" s="738"/>
    </row>
    <row r="1291" spans="1:15" s="171" customFormat="1" ht="13.5" customHeight="1">
      <c r="A1291" s="2208"/>
      <c r="B1291" s="2211"/>
      <c r="C1291" s="528"/>
      <c r="D1291" s="263"/>
      <c r="E1291" s="907"/>
      <c r="F1291" s="907"/>
      <c r="G1291" s="907"/>
      <c r="H1291" s="907">
        <f>+G1291-F1291</f>
        <v>0</v>
      </c>
      <c r="I1291" s="907">
        <f t="shared" si="109"/>
        <v>0</v>
      </c>
      <c r="J1291" s="907"/>
      <c r="K1291" s="907"/>
      <c r="L1291" s="907"/>
      <c r="M1291" s="738"/>
      <c r="N1291" s="738"/>
      <c r="O1291" s="738"/>
    </row>
    <row r="1292" spans="1:15" s="171" customFormat="1" ht="14.25" customHeight="1">
      <c r="A1292" s="2208"/>
      <c r="B1292" s="2211"/>
      <c r="C1292" s="528"/>
      <c r="D1292" s="264" t="s">
        <v>32</v>
      </c>
      <c r="E1292" s="907">
        <v>1</v>
      </c>
      <c r="F1292" s="907"/>
      <c r="G1292" s="907"/>
      <c r="H1292" s="907"/>
      <c r="I1292" s="907"/>
      <c r="J1292" s="907"/>
      <c r="K1292" s="907"/>
      <c r="L1292" s="907"/>
      <c r="M1292" s="738"/>
      <c r="N1292" s="738"/>
      <c r="O1292" s="738"/>
    </row>
    <row r="1293" spans="1:15" s="257" customFormat="1" ht="14.25" customHeight="1">
      <c r="A1293" s="2208"/>
      <c r="B1293" s="2211"/>
      <c r="C1293" s="528"/>
      <c r="D1293" s="263"/>
      <c r="E1293" s="736"/>
      <c r="F1293" s="736"/>
      <c r="G1293" s="736"/>
      <c r="H1293" s="736">
        <f>+G1293-F1293</f>
        <v>0</v>
      </c>
      <c r="I1293" s="736">
        <f t="shared" si="109"/>
        <v>0</v>
      </c>
      <c r="J1293" s="736"/>
      <c r="K1293" s="736"/>
      <c r="L1293" s="736"/>
      <c r="M1293" s="934"/>
      <c r="N1293" s="934"/>
      <c r="O1293" s="934"/>
    </row>
    <row r="1294" spans="1:15" s="256" customFormat="1" ht="14.25" customHeight="1">
      <c r="A1294" s="2208"/>
      <c r="B1294" s="2211"/>
      <c r="C1294" s="529"/>
      <c r="D1294" s="272" t="s">
        <v>33</v>
      </c>
      <c r="E1294" s="898">
        <f>+E1296+E1360</f>
        <v>365294.58999999997</v>
      </c>
      <c r="F1294" s="898">
        <f>+F1296+F1360</f>
        <v>316361.3</v>
      </c>
      <c r="G1294" s="898">
        <f>+G1296+G1360</f>
        <v>374591.76640000002</v>
      </c>
      <c r="H1294" s="898">
        <f>+G1294-F1294</f>
        <v>58230.466400000034</v>
      </c>
      <c r="I1294" s="898">
        <f t="shared" si="109"/>
        <v>9297.1764000000549</v>
      </c>
      <c r="J1294" s="898"/>
      <c r="K1294" s="898">
        <f>+K1296+K1360</f>
        <v>353085.06640000001</v>
      </c>
      <c r="L1294" s="898">
        <f>+L1296+L1360</f>
        <v>355857.16639999999</v>
      </c>
      <c r="M1294" s="926">
        <f>SUM(M1300:M1355)</f>
        <v>65830.441599999991</v>
      </c>
      <c r="N1294" s="926">
        <f>SUM(N1300:N1355)</f>
        <v>159470.95819999999</v>
      </c>
      <c r="O1294" s="926">
        <f>SUM(O1300:O1355)</f>
        <v>253111.4748</v>
      </c>
    </row>
    <row r="1295" spans="1:15" s="256" customFormat="1" ht="14.25" customHeight="1">
      <c r="A1295" s="2208"/>
      <c r="B1295" s="2211"/>
      <c r="C1295" s="530"/>
      <c r="D1295" s="17" t="s">
        <v>388</v>
      </c>
      <c r="E1295" s="736"/>
      <c r="F1295" s="736"/>
      <c r="G1295" s="736"/>
      <c r="H1295" s="898"/>
      <c r="I1295" s="898"/>
      <c r="J1295" s="736"/>
      <c r="K1295" s="736"/>
      <c r="L1295" s="736"/>
      <c r="M1295" s="926"/>
      <c r="N1295" s="926"/>
      <c r="O1295" s="926"/>
    </row>
    <row r="1296" spans="1:15" s="256" customFormat="1" ht="14.25" customHeight="1">
      <c r="A1296" s="2208"/>
      <c r="B1296" s="2211"/>
      <c r="C1296" s="531"/>
      <c r="D1296" s="265" t="s">
        <v>36</v>
      </c>
      <c r="E1296" s="898">
        <f>E1298+SUM(E1304:E1359)-E1304-E1309-E1317-E1331-E1335-E1352</f>
        <v>365294.58999999997</v>
      </c>
      <c r="F1296" s="898">
        <f>F1298+SUM(F1304:F1359)-F1304-F1309-F1317-F1331-F1335-F1352</f>
        <v>316361.3</v>
      </c>
      <c r="G1296" s="898">
        <f>G1298+SUM(G1304:G1359)-G1304-G1309-G1317-G1331-G1335-G1352</f>
        <v>374591.76640000002</v>
      </c>
      <c r="H1296" s="898">
        <f>+G1296-F1296</f>
        <v>58230.466400000034</v>
      </c>
      <c r="I1296" s="898">
        <f t="shared" ref="I1296:I1318" si="110">G1296-E1296</f>
        <v>9297.1764000000549</v>
      </c>
      <c r="J1296" s="898"/>
      <c r="K1296" s="898">
        <f>K1298+SUM(K1304:K1359)-K1304-K1309-K1317-K1331-K1335-K1352</f>
        <v>353085.06640000001</v>
      </c>
      <c r="L1296" s="898">
        <f>L1298+SUM(L1304:L1359)-L1304-L1309-L1317-L1331-L1335-L1352</f>
        <v>355857.16639999999</v>
      </c>
      <c r="M1296" s="926"/>
      <c r="N1296" s="926"/>
      <c r="O1296" s="926"/>
    </row>
    <row r="1297" spans="1:15" s="256" customFormat="1" ht="13.5" customHeight="1">
      <c r="A1297" s="2208"/>
      <c r="B1297" s="2211"/>
      <c r="C1297" s="527"/>
      <c r="D1297" s="263" t="s">
        <v>72</v>
      </c>
      <c r="E1297" s="737"/>
      <c r="F1297" s="737"/>
      <c r="G1297" s="736"/>
      <c r="H1297" s="736">
        <f t="shared" ref="H1297:H1369" si="111">+G1297-F1297</f>
        <v>0</v>
      </c>
      <c r="I1297" s="737">
        <f t="shared" si="110"/>
        <v>0</v>
      </c>
      <c r="J1297" s="737"/>
      <c r="K1297" s="737"/>
      <c r="L1297" s="737"/>
      <c r="M1297" s="926"/>
      <c r="N1297" s="926"/>
      <c r="O1297" s="926"/>
    </row>
    <row r="1298" spans="1:15" s="256" customFormat="1" ht="14.25" customHeight="1">
      <c r="A1298" s="2208"/>
      <c r="B1298" s="2211"/>
      <c r="C1298" s="532"/>
      <c r="D1298" s="483" t="s">
        <v>470</v>
      </c>
      <c r="E1298" s="899">
        <f>SUM(E1300:E1302)</f>
        <v>322581.07</v>
      </c>
      <c r="F1298" s="899">
        <f>SUM(F1300:F1302)</f>
        <v>287204.5</v>
      </c>
      <c r="G1298" s="899">
        <f>SUM(G1300:G1302)</f>
        <v>333720.90000000002</v>
      </c>
      <c r="H1298" s="899">
        <f t="shared" si="111"/>
        <v>46516.400000000023</v>
      </c>
      <c r="I1298" s="899">
        <f t="shared" si="110"/>
        <v>11139.830000000016</v>
      </c>
      <c r="J1298" s="899"/>
      <c r="K1298" s="899">
        <f>SUM(K1300:K1302)</f>
        <v>312214.2</v>
      </c>
      <c r="L1298" s="899">
        <f>SUM(L1300:L1302)</f>
        <v>314986.3</v>
      </c>
      <c r="M1298" s="926">
        <f>+G1298/G1290/12</f>
        <v>441.42976190476196</v>
      </c>
      <c r="N1298" s="926"/>
      <c r="O1298" s="926"/>
    </row>
    <row r="1299" spans="1:15" s="256" customFormat="1">
      <c r="A1299" s="2208"/>
      <c r="B1299" s="2211"/>
      <c r="C1299" s="527"/>
      <c r="D1299" s="263" t="s">
        <v>72</v>
      </c>
      <c r="E1299" s="737"/>
      <c r="F1299" s="737"/>
      <c r="G1299" s="736"/>
      <c r="H1299" s="736">
        <f t="shared" si="111"/>
        <v>0</v>
      </c>
      <c r="I1299" s="737">
        <f t="shared" si="110"/>
        <v>0</v>
      </c>
      <c r="J1299" s="737"/>
      <c r="K1299" s="737"/>
      <c r="L1299" s="737"/>
      <c r="M1299" s="926"/>
      <c r="N1299" s="926"/>
      <c r="O1299" s="926"/>
    </row>
    <row r="1300" spans="1:15" s="256" customFormat="1" ht="28.5">
      <c r="A1300" s="2208"/>
      <c r="B1300" s="2211"/>
      <c r="C1300" s="533" t="s">
        <v>270</v>
      </c>
      <c r="D1300" s="266" t="s">
        <v>37</v>
      </c>
      <c r="E1300" s="737">
        <v>301513.07</v>
      </c>
      <c r="F1300" s="737">
        <v>266786</v>
      </c>
      <c r="G1300" s="737">
        <v>313091.7</v>
      </c>
      <c r="H1300" s="737"/>
      <c r="I1300" s="737"/>
      <c r="J1300" s="737"/>
      <c r="K1300" s="737">
        <v>291427.5</v>
      </c>
      <c r="L1300" s="737">
        <v>294083.59999999998</v>
      </c>
      <c r="M1300" s="926">
        <f>+G1300/12*2</f>
        <v>52181.950000000004</v>
      </c>
      <c r="N1300" s="926">
        <f>+G1300/12*5</f>
        <v>130454.87500000001</v>
      </c>
      <c r="O1300" s="926">
        <f>+G1300/12*8</f>
        <v>208727.80000000002</v>
      </c>
    </row>
    <row r="1301" spans="1:15" s="258" customFormat="1" ht="28.5">
      <c r="A1301" s="2208"/>
      <c r="B1301" s="2211"/>
      <c r="C1301" s="533" t="s">
        <v>271</v>
      </c>
      <c r="D1301" s="267" t="s">
        <v>38</v>
      </c>
      <c r="E1301" s="737">
        <v>14400.1</v>
      </c>
      <c r="F1301" s="737">
        <v>13714.2</v>
      </c>
      <c r="G1301" s="737">
        <v>13987.5</v>
      </c>
      <c r="H1301" s="737"/>
      <c r="I1301" s="737"/>
      <c r="J1301" s="737"/>
      <c r="K1301" s="737">
        <v>14035.7</v>
      </c>
      <c r="L1301" s="737">
        <v>14053.3</v>
      </c>
      <c r="M1301" s="926">
        <f>+G1301/12*2</f>
        <v>2331.25</v>
      </c>
      <c r="N1301" s="926">
        <f>+G1301/12*5</f>
        <v>5828.125</v>
      </c>
      <c r="O1301" s="926">
        <f>+G1301/12*8</f>
        <v>9325</v>
      </c>
    </row>
    <row r="1302" spans="1:15" s="258" customFormat="1" ht="42.75">
      <c r="A1302" s="2208"/>
      <c r="B1302" s="2211"/>
      <c r="C1302" s="533" t="s">
        <v>272</v>
      </c>
      <c r="D1302" s="267" t="s">
        <v>39</v>
      </c>
      <c r="E1302" s="737">
        <v>6667.9</v>
      </c>
      <c r="F1302" s="737">
        <v>6704.3</v>
      </c>
      <c r="G1302" s="737">
        <v>6641.7</v>
      </c>
      <c r="H1302" s="737"/>
      <c r="I1302" s="737"/>
      <c r="J1302" s="737"/>
      <c r="K1302" s="737">
        <v>6751</v>
      </c>
      <c r="L1302" s="737">
        <v>6849.4</v>
      </c>
      <c r="M1302" s="926">
        <f>+G1302/12*2</f>
        <v>1106.95</v>
      </c>
      <c r="N1302" s="926">
        <f>+G1302/12*5</f>
        <v>2767.375</v>
      </c>
      <c r="O1302" s="926">
        <f>+G1302/12*8</f>
        <v>4427.8</v>
      </c>
    </row>
    <row r="1303" spans="1:15" s="258" customFormat="1" ht="14.25">
      <c r="A1303" s="2208"/>
      <c r="B1303" s="2211"/>
      <c r="C1303" s="534"/>
      <c r="D1303" s="484"/>
      <c r="E1303" s="739"/>
      <c r="F1303" s="739"/>
      <c r="G1303" s="739"/>
      <c r="H1303" s="739">
        <f t="shared" si="111"/>
        <v>0</v>
      </c>
      <c r="I1303" s="739">
        <f t="shared" si="110"/>
        <v>0</v>
      </c>
      <c r="J1303" s="739"/>
      <c r="K1303" s="739"/>
      <c r="L1303" s="739"/>
      <c r="M1303" s="733"/>
      <c r="N1303" s="733"/>
      <c r="O1303" s="733"/>
    </row>
    <row r="1304" spans="1:15" s="258" customFormat="1" ht="14.25">
      <c r="A1304" s="2208"/>
      <c r="B1304" s="2211"/>
      <c r="C1304" s="535">
        <v>4212</v>
      </c>
      <c r="D1304" s="483" t="s">
        <v>40</v>
      </c>
      <c r="E1304" s="899">
        <f>E1306+E1307+E1308</f>
        <v>3701.3900000000003</v>
      </c>
      <c r="F1304" s="899">
        <f>F1306+F1307+F1308</f>
        <v>0</v>
      </c>
      <c r="G1304" s="899">
        <f>G1306+G1307+G1308</f>
        <v>0</v>
      </c>
      <c r="H1304" s="899">
        <f t="shared" si="111"/>
        <v>0</v>
      </c>
      <c r="I1304" s="899">
        <f t="shared" si="110"/>
        <v>-3701.3900000000003</v>
      </c>
      <c r="J1304" s="899"/>
      <c r="K1304" s="899">
        <f>K1306+K1307+K1308</f>
        <v>0</v>
      </c>
      <c r="L1304" s="899">
        <f>L1306+L1307+L1308</f>
        <v>0</v>
      </c>
      <c r="M1304" s="733"/>
      <c r="N1304" s="733"/>
      <c r="O1304" s="733"/>
    </row>
    <row r="1305" spans="1:15" s="258" customFormat="1">
      <c r="A1305" s="2208"/>
      <c r="B1305" s="2211"/>
      <c r="C1305" s="533"/>
      <c r="D1305" s="263" t="s">
        <v>72</v>
      </c>
      <c r="E1305" s="735"/>
      <c r="F1305" s="735"/>
      <c r="G1305" s="735"/>
      <c r="H1305" s="735">
        <f t="shared" si="111"/>
        <v>0</v>
      </c>
      <c r="I1305" s="735">
        <f t="shared" si="110"/>
        <v>0</v>
      </c>
      <c r="J1305" s="735"/>
      <c r="K1305" s="735"/>
      <c r="L1305" s="735"/>
      <c r="M1305" s="733"/>
      <c r="N1305" s="733"/>
      <c r="O1305" s="733"/>
    </row>
    <row r="1306" spans="1:15" s="258" customFormat="1">
      <c r="A1306" s="2208"/>
      <c r="B1306" s="2211"/>
      <c r="C1306" s="533"/>
      <c r="D1306" s="263" t="s">
        <v>40</v>
      </c>
      <c r="E1306" s="735">
        <v>1135.05</v>
      </c>
      <c r="F1306" s="735"/>
      <c r="G1306" s="735"/>
      <c r="H1306" s="735">
        <f t="shared" si="111"/>
        <v>0</v>
      </c>
      <c r="I1306" s="735">
        <f t="shared" si="110"/>
        <v>-1135.05</v>
      </c>
      <c r="J1306" s="735"/>
      <c r="K1306" s="735"/>
      <c r="L1306" s="735"/>
      <c r="M1306" s="733">
        <f>+G1306/12*3</f>
        <v>0</v>
      </c>
      <c r="N1306" s="733">
        <f>+G1306/12*6</f>
        <v>0</v>
      </c>
      <c r="O1306" s="733">
        <f>+G1306/12*9</f>
        <v>0</v>
      </c>
    </row>
    <row r="1307" spans="1:15" s="258" customFormat="1" ht="27">
      <c r="A1307" s="2208"/>
      <c r="B1307" s="2211"/>
      <c r="C1307" s="533"/>
      <c r="D1307" s="263" t="s">
        <v>279</v>
      </c>
      <c r="E1307" s="735"/>
      <c r="F1307" s="735"/>
      <c r="G1307" s="735"/>
      <c r="H1307" s="735">
        <f t="shared" si="111"/>
        <v>0</v>
      </c>
      <c r="I1307" s="735">
        <f t="shared" si="110"/>
        <v>0</v>
      </c>
      <c r="J1307" s="735"/>
      <c r="K1307" s="735"/>
      <c r="L1307" s="735"/>
      <c r="M1307" s="733"/>
      <c r="N1307" s="733"/>
      <c r="O1307" s="733"/>
    </row>
    <row r="1308" spans="1:15" s="258" customFormat="1">
      <c r="A1308" s="2208"/>
      <c r="B1308" s="2211"/>
      <c r="C1308" s="533"/>
      <c r="D1308" s="263" t="s">
        <v>390</v>
      </c>
      <c r="E1308" s="735">
        <v>2566.34</v>
      </c>
      <c r="F1308" s="735"/>
      <c r="G1308" s="735"/>
      <c r="H1308" s="735">
        <f t="shared" si="111"/>
        <v>0</v>
      </c>
      <c r="I1308" s="735">
        <f t="shared" si="110"/>
        <v>-2566.34</v>
      </c>
      <c r="J1308" s="735"/>
      <c r="K1308" s="735"/>
      <c r="L1308" s="735"/>
      <c r="M1308" s="733">
        <f>+G1308/12*3</f>
        <v>0</v>
      </c>
      <c r="N1308" s="733">
        <f>+G1308/12*6</f>
        <v>0</v>
      </c>
      <c r="O1308" s="733">
        <f>+G1308/12*9</f>
        <v>0</v>
      </c>
    </row>
    <row r="1309" spans="1:15" s="258" customFormat="1" ht="14.25">
      <c r="A1309" s="2208"/>
      <c r="B1309" s="2211"/>
      <c r="C1309" s="535">
        <v>4213</v>
      </c>
      <c r="D1309" s="483" t="s">
        <v>41</v>
      </c>
      <c r="E1309" s="899">
        <f>E1311+E1312</f>
        <v>203.88</v>
      </c>
      <c r="F1309" s="899">
        <f>F1311+F1312</f>
        <v>0</v>
      </c>
      <c r="G1309" s="899">
        <f>G1311+G1312</f>
        <v>0</v>
      </c>
      <c r="H1309" s="899">
        <f t="shared" si="111"/>
        <v>0</v>
      </c>
      <c r="I1309" s="899">
        <f t="shared" si="110"/>
        <v>-203.88</v>
      </c>
      <c r="J1309" s="899"/>
      <c r="K1309" s="899">
        <f>K1311+K1312</f>
        <v>0</v>
      </c>
      <c r="L1309" s="899">
        <f>L1311+L1312</f>
        <v>0</v>
      </c>
      <c r="M1309" s="733"/>
      <c r="N1309" s="733"/>
      <c r="O1309" s="733"/>
    </row>
    <row r="1310" spans="1:15" s="258" customFormat="1">
      <c r="A1310" s="2208"/>
      <c r="B1310" s="2211"/>
      <c r="C1310" s="533"/>
      <c r="D1310" s="263" t="s">
        <v>72</v>
      </c>
      <c r="E1310" s="735"/>
      <c r="F1310" s="735"/>
      <c r="G1310" s="735"/>
      <c r="H1310" s="735">
        <f t="shared" si="111"/>
        <v>0</v>
      </c>
      <c r="I1310" s="735">
        <f t="shared" si="110"/>
        <v>0</v>
      </c>
      <c r="J1310" s="735"/>
      <c r="K1310" s="735"/>
      <c r="L1310" s="735"/>
      <c r="M1310" s="733"/>
      <c r="N1310" s="733"/>
      <c r="O1310" s="733"/>
    </row>
    <row r="1311" spans="1:15" s="258" customFormat="1" ht="27">
      <c r="A1311" s="2208"/>
      <c r="B1311" s="2211"/>
      <c r="C1311" s="533"/>
      <c r="D1311" s="269" t="s">
        <v>42</v>
      </c>
      <c r="E1311" s="735">
        <v>203.88</v>
      </c>
      <c r="F1311" s="735"/>
      <c r="G1311" s="735"/>
      <c r="H1311" s="735"/>
      <c r="I1311" s="735"/>
      <c r="J1311" s="735"/>
      <c r="K1311" s="735"/>
      <c r="L1311" s="735"/>
      <c r="M1311" s="733">
        <f>+G1311/12*3</f>
        <v>0</v>
      </c>
      <c r="N1311" s="733">
        <f>+G1311/12*6</f>
        <v>0</v>
      </c>
      <c r="O1311" s="733">
        <f>+G1311/12*9</f>
        <v>0</v>
      </c>
    </row>
    <row r="1312" spans="1:15" s="258" customFormat="1" ht="27">
      <c r="A1312" s="2208"/>
      <c r="B1312" s="2211"/>
      <c r="C1312" s="533"/>
      <c r="D1312" s="269" t="s">
        <v>273</v>
      </c>
      <c r="E1312" s="735"/>
      <c r="F1312" s="735"/>
      <c r="G1312" s="735"/>
      <c r="H1312" s="735"/>
      <c r="I1312" s="735"/>
      <c r="J1312" s="735"/>
      <c r="K1312" s="735"/>
      <c r="L1312" s="735"/>
      <c r="M1312" s="733">
        <f>+G1312/12*3</f>
        <v>0</v>
      </c>
      <c r="N1312" s="733">
        <f>+G1312/12*6</f>
        <v>0</v>
      </c>
      <c r="O1312" s="733">
        <f>+G1312/12*9</f>
        <v>0</v>
      </c>
    </row>
    <row r="1313" spans="1:15" s="258" customFormat="1" ht="14.25">
      <c r="A1313" s="2208"/>
      <c r="B1313" s="2211"/>
      <c r="C1313" s="533">
        <v>4214</v>
      </c>
      <c r="D1313" s="268" t="s">
        <v>43</v>
      </c>
      <c r="E1313" s="735">
        <v>26055.22</v>
      </c>
      <c r="F1313" s="735">
        <v>20462.8</v>
      </c>
      <c r="G1313" s="735">
        <v>26969</v>
      </c>
      <c r="H1313" s="735"/>
      <c r="I1313" s="735"/>
      <c r="J1313" s="735"/>
      <c r="K1313" s="735">
        <v>26969</v>
      </c>
      <c r="L1313" s="735">
        <v>26969</v>
      </c>
      <c r="M1313" s="733">
        <f>+G1313/12*3</f>
        <v>6742.25</v>
      </c>
      <c r="N1313" s="733">
        <f>+G1313/12*6</f>
        <v>13484.5</v>
      </c>
      <c r="O1313" s="733">
        <f>+G1313/12*9</f>
        <v>20226.75</v>
      </c>
    </row>
    <row r="1314" spans="1:15" s="256" customFormat="1" ht="23.25" customHeight="1">
      <c r="A1314" s="2208"/>
      <c r="B1314" s="2211"/>
      <c r="C1314" s="533">
        <v>4215</v>
      </c>
      <c r="D1314" s="268" t="s">
        <v>44</v>
      </c>
      <c r="E1314" s="735"/>
      <c r="F1314" s="735"/>
      <c r="G1314" s="735"/>
      <c r="H1314" s="735"/>
      <c r="I1314" s="735"/>
      <c r="J1314" s="735"/>
      <c r="K1314" s="735"/>
      <c r="L1314" s="735"/>
      <c r="M1314" s="926"/>
      <c r="N1314" s="738"/>
      <c r="O1314" s="926"/>
    </row>
    <row r="1315" spans="1:15" s="171" customFormat="1" ht="28.5">
      <c r="A1315" s="2208"/>
      <c r="B1315" s="2211"/>
      <c r="C1315" s="533">
        <v>4216</v>
      </c>
      <c r="D1315" s="268" t="s">
        <v>45</v>
      </c>
      <c r="E1315" s="735"/>
      <c r="F1315" s="735"/>
      <c r="G1315" s="735"/>
      <c r="H1315" s="735">
        <f t="shared" si="111"/>
        <v>0</v>
      </c>
      <c r="I1315" s="735">
        <f t="shared" si="110"/>
        <v>0</v>
      </c>
      <c r="J1315" s="735"/>
      <c r="K1315" s="735"/>
      <c r="L1315" s="735"/>
      <c r="M1315" s="738"/>
      <c r="N1315" s="738"/>
      <c r="O1315" s="738"/>
    </row>
    <row r="1316" spans="1:15" s="171" customFormat="1" ht="14.25">
      <c r="A1316" s="2208"/>
      <c r="B1316" s="2211"/>
      <c r="C1316" s="533">
        <v>4217</v>
      </c>
      <c r="D1316" s="268" t="s">
        <v>46</v>
      </c>
      <c r="E1316" s="735"/>
      <c r="F1316" s="735"/>
      <c r="G1316" s="735"/>
      <c r="H1316" s="735">
        <f t="shared" si="111"/>
        <v>0</v>
      </c>
      <c r="I1316" s="735">
        <f t="shared" si="110"/>
        <v>0</v>
      </c>
      <c r="J1316" s="735"/>
      <c r="K1316" s="735"/>
      <c r="L1316" s="735"/>
      <c r="M1316" s="738"/>
      <c r="N1316" s="738"/>
      <c r="O1316" s="738"/>
    </row>
    <row r="1317" spans="1:15" s="171" customFormat="1" ht="28.5">
      <c r="A1317" s="2208"/>
      <c r="B1317" s="2211"/>
      <c r="C1317" s="535"/>
      <c r="D1317" s="483" t="s">
        <v>414</v>
      </c>
      <c r="E1317" s="899">
        <f>E1319+E1320</f>
        <v>510</v>
      </c>
      <c r="F1317" s="899">
        <f>F1319+F1320</f>
        <v>722</v>
      </c>
      <c r="G1317" s="899">
        <f>G1319+G1320</f>
        <v>722</v>
      </c>
      <c r="H1317" s="899">
        <f t="shared" si="111"/>
        <v>0</v>
      </c>
      <c r="I1317" s="899">
        <f t="shared" si="110"/>
        <v>212</v>
      </c>
      <c r="J1317" s="899"/>
      <c r="K1317" s="899">
        <f>K1319+K1320</f>
        <v>722</v>
      </c>
      <c r="L1317" s="899">
        <f>L1319+L1320</f>
        <v>722</v>
      </c>
      <c r="M1317" s="738"/>
      <c r="N1317" s="738"/>
      <c r="O1317" s="738"/>
    </row>
    <row r="1318" spans="1:15" s="171" customFormat="1">
      <c r="A1318" s="2208"/>
      <c r="B1318" s="2211"/>
      <c r="C1318" s="533"/>
      <c r="D1318" s="263" t="s">
        <v>72</v>
      </c>
      <c r="E1318" s="736"/>
      <c r="F1318" s="736"/>
      <c r="G1318" s="736"/>
      <c r="H1318" s="736">
        <f t="shared" si="111"/>
        <v>0</v>
      </c>
      <c r="I1318" s="736">
        <f t="shared" si="110"/>
        <v>0</v>
      </c>
      <c r="J1318" s="736"/>
      <c r="K1318" s="736"/>
      <c r="L1318" s="736"/>
      <c r="M1318" s="738"/>
      <c r="N1318" s="738"/>
      <c r="O1318" s="738"/>
    </row>
    <row r="1319" spans="1:15" s="171" customFormat="1">
      <c r="A1319" s="2208"/>
      <c r="B1319" s="2211"/>
      <c r="C1319" s="533">
        <v>4221</v>
      </c>
      <c r="D1319" s="263" t="s">
        <v>47</v>
      </c>
      <c r="E1319" s="736">
        <v>510</v>
      </c>
      <c r="F1319" s="736">
        <v>722</v>
      </c>
      <c r="G1319" s="736">
        <v>722</v>
      </c>
      <c r="H1319" s="736"/>
      <c r="I1319" s="736"/>
      <c r="J1319" s="736"/>
      <c r="K1319" s="736">
        <v>722</v>
      </c>
      <c r="L1319" s="736">
        <v>722</v>
      </c>
      <c r="M1319" s="733">
        <f>+G1319/12*3</f>
        <v>180.5</v>
      </c>
      <c r="N1319" s="733">
        <f>+G1319/12*6</f>
        <v>361</v>
      </c>
      <c r="O1319" s="733">
        <f>+G1319/12*9</f>
        <v>541.5</v>
      </c>
    </row>
    <row r="1320" spans="1:15" s="171" customFormat="1" ht="27">
      <c r="A1320" s="2208"/>
      <c r="B1320" s="2211"/>
      <c r="C1320" s="533">
        <v>4222</v>
      </c>
      <c r="D1320" s="263" t="s">
        <v>48</v>
      </c>
      <c r="E1320" s="736"/>
      <c r="F1320" s="736"/>
      <c r="G1320" s="736"/>
      <c r="H1320" s="736"/>
      <c r="I1320" s="736"/>
      <c r="J1320" s="736"/>
      <c r="K1320" s="736"/>
      <c r="L1320" s="736"/>
      <c r="M1320" s="738"/>
      <c r="N1320" s="733"/>
      <c r="O1320" s="738"/>
    </row>
    <row r="1321" spans="1:15" s="258" customFormat="1" ht="14.25">
      <c r="A1321" s="2208"/>
      <c r="B1321" s="2211"/>
      <c r="C1321" s="533">
        <v>4231</v>
      </c>
      <c r="D1321" s="264" t="s">
        <v>49</v>
      </c>
      <c r="E1321" s="736">
        <v>6416.32</v>
      </c>
      <c r="F1321" s="736">
        <v>1670.1</v>
      </c>
      <c r="G1321" s="736">
        <v>6250</v>
      </c>
      <c r="H1321" s="736"/>
      <c r="I1321" s="736"/>
      <c r="J1321" s="736"/>
      <c r="K1321" s="736">
        <v>6250</v>
      </c>
      <c r="L1321" s="736">
        <v>6250</v>
      </c>
      <c r="M1321" s="733">
        <f>+G1321/12*3</f>
        <v>1562.5</v>
      </c>
      <c r="N1321" s="733">
        <f>+G1321/12*6</f>
        <v>3125</v>
      </c>
      <c r="O1321" s="733">
        <f>+G1321/12*9</f>
        <v>4687.5</v>
      </c>
    </row>
    <row r="1322" spans="1:15" s="258" customFormat="1" ht="16.5">
      <c r="A1322" s="2208"/>
      <c r="B1322" s="2211"/>
      <c r="C1322" s="533">
        <v>4232</v>
      </c>
      <c r="D1322" s="264" t="s">
        <v>50</v>
      </c>
      <c r="E1322" s="736"/>
      <c r="F1322" s="736"/>
      <c r="G1322" s="736"/>
      <c r="H1322" s="736"/>
      <c r="I1322" s="736"/>
      <c r="J1322" s="900"/>
      <c r="K1322" s="736"/>
      <c r="L1322" s="736"/>
      <c r="M1322" s="733"/>
      <c r="N1322" s="733"/>
      <c r="O1322" s="733"/>
    </row>
    <row r="1323" spans="1:15" s="258" customFormat="1" ht="28.5">
      <c r="A1323" s="2208"/>
      <c r="B1323" s="2211"/>
      <c r="C1323" s="533">
        <v>4233</v>
      </c>
      <c r="D1323" s="264" t="s">
        <v>380</v>
      </c>
      <c r="E1323" s="736"/>
      <c r="F1323" s="736"/>
      <c r="G1323" s="736"/>
      <c r="H1323" s="736"/>
      <c r="I1323" s="736"/>
      <c r="J1323" s="900"/>
      <c r="K1323" s="736"/>
      <c r="L1323" s="736"/>
      <c r="M1323" s="733"/>
      <c r="N1323" s="733"/>
      <c r="O1323" s="733"/>
    </row>
    <row r="1324" spans="1:15" s="258" customFormat="1" ht="14.25">
      <c r="A1324" s="2208"/>
      <c r="B1324" s="2211"/>
      <c r="C1324" s="533">
        <v>4234</v>
      </c>
      <c r="D1324" s="264" t="s">
        <v>51</v>
      </c>
      <c r="E1324" s="735"/>
      <c r="F1324" s="735"/>
      <c r="G1324" s="735"/>
      <c r="H1324" s="735"/>
      <c r="I1324" s="735"/>
      <c r="J1324" s="735"/>
      <c r="K1324" s="735"/>
      <c r="L1324" s="735"/>
      <c r="M1324" s="733"/>
      <c r="N1324" s="926"/>
      <c r="O1324" s="733"/>
    </row>
    <row r="1325" spans="1:15" s="256" customFormat="1" ht="14.25">
      <c r="A1325" s="2208"/>
      <c r="B1325" s="2211"/>
      <c r="C1325" s="533">
        <v>4235</v>
      </c>
      <c r="D1325" s="264" t="s">
        <v>52</v>
      </c>
      <c r="E1325" s="735">
        <v>790</v>
      </c>
      <c r="F1325" s="735">
        <v>160</v>
      </c>
      <c r="G1325" s="735">
        <v>800</v>
      </c>
      <c r="H1325" s="735"/>
      <c r="I1325" s="735"/>
      <c r="J1325" s="735"/>
      <c r="K1325" s="735">
        <v>800</v>
      </c>
      <c r="L1325" s="735">
        <v>800</v>
      </c>
      <c r="M1325" s="733">
        <f>+G1325/12*3</f>
        <v>200</v>
      </c>
      <c r="N1325" s="733">
        <f>+G1325/12*6</f>
        <v>400</v>
      </c>
      <c r="O1325" s="733">
        <f>+G1325/12*9</f>
        <v>600</v>
      </c>
    </row>
    <row r="1326" spans="1:15" s="258" customFormat="1" ht="28.5">
      <c r="A1326" s="2208"/>
      <c r="B1326" s="2211"/>
      <c r="C1326" s="533">
        <v>4236</v>
      </c>
      <c r="D1326" s="264" t="s">
        <v>53</v>
      </c>
      <c r="E1326" s="735"/>
      <c r="F1326" s="735"/>
      <c r="G1326" s="735"/>
      <c r="H1326" s="735"/>
      <c r="I1326" s="735"/>
      <c r="J1326" s="735"/>
      <c r="K1326" s="735"/>
      <c r="L1326" s="735"/>
      <c r="M1326" s="733"/>
      <c r="N1326" s="926"/>
      <c r="O1326" s="733"/>
    </row>
    <row r="1327" spans="1:15" s="256" customFormat="1" ht="14.25">
      <c r="A1327" s="2208"/>
      <c r="B1327" s="2211"/>
      <c r="C1327" s="533">
        <v>4237</v>
      </c>
      <c r="D1327" s="264" t="s">
        <v>54</v>
      </c>
      <c r="E1327" s="735"/>
      <c r="F1327" s="735"/>
      <c r="G1327" s="735"/>
      <c r="H1327" s="735"/>
      <c r="I1327" s="735"/>
      <c r="J1327" s="735"/>
      <c r="K1327" s="735"/>
      <c r="L1327" s="735"/>
      <c r="M1327" s="926"/>
      <c r="N1327" s="926"/>
      <c r="O1327" s="926"/>
    </row>
    <row r="1328" spans="1:15" s="256" customFormat="1" ht="28.5">
      <c r="A1328" s="2208"/>
      <c r="B1328" s="2211"/>
      <c r="C1328" s="533">
        <v>4239</v>
      </c>
      <c r="D1328" s="262" t="s">
        <v>55</v>
      </c>
      <c r="E1328" s="737"/>
      <c r="F1328" s="737"/>
      <c r="G1328" s="737"/>
      <c r="H1328" s="737"/>
      <c r="I1328" s="737"/>
      <c r="J1328" s="737"/>
      <c r="K1328" s="737"/>
      <c r="L1328" s="737"/>
      <c r="M1328" s="926"/>
      <c r="N1328" s="926"/>
      <c r="O1328" s="926"/>
    </row>
    <row r="1329" spans="1:15" s="256" customFormat="1" ht="14.25">
      <c r="A1329" s="2208"/>
      <c r="B1329" s="2211"/>
      <c r="C1329" s="533">
        <v>4241</v>
      </c>
      <c r="D1329" s="264" t="s">
        <v>56</v>
      </c>
      <c r="E1329" s="735"/>
      <c r="F1329" s="735"/>
      <c r="G1329" s="735"/>
      <c r="H1329" s="735"/>
      <c r="I1329" s="735"/>
      <c r="J1329" s="735"/>
      <c r="K1329" s="735"/>
      <c r="L1329" s="735"/>
      <c r="M1329" s="733">
        <f>+G1329/12*3</f>
        <v>0</v>
      </c>
      <c r="N1329" s="733">
        <f>+G1329/12*6</f>
        <v>0</v>
      </c>
      <c r="O1329" s="733">
        <f>+G1329/12*9</f>
        <v>0</v>
      </c>
    </row>
    <row r="1330" spans="1:15" s="256" customFormat="1" ht="28.5">
      <c r="A1330" s="2208"/>
      <c r="B1330" s="2211"/>
      <c r="C1330" s="533">
        <v>4251</v>
      </c>
      <c r="D1330" s="262" t="s">
        <v>57</v>
      </c>
      <c r="E1330" s="737"/>
      <c r="F1330" s="737"/>
      <c r="G1330" s="737"/>
      <c r="H1330" s="737">
        <f t="shared" si="111"/>
        <v>0</v>
      </c>
      <c r="I1330" s="737">
        <f t="shared" ref="I1330:I1359" si="112">G1330-E1330</f>
        <v>0</v>
      </c>
      <c r="J1330" s="737"/>
      <c r="K1330" s="737"/>
      <c r="L1330" s="737"/>
      <c r="M1330" s="926"/>
      <c r="N1330" s="926"/>
      <c r="O1330" s="926"/>
    </row>
    <row r="1331" spans="1:15" s="256" customFormat="1" ht="28.5">
      <c r="A1331" s="2208"/>
      <c r="B1331" s="2211"/>
      <c r="C1331" s="535">
        <v>4252</v>
      </c>
      <c r="D1331" s="483" t="s">
        <v>58</v>
      </c>
      <c r="E1331" s="899">
        <f>E1333+E1334</f>
        <v>0</v>
      </c>
      <c r="F1331" s="899">
        <f>F1333+F1334</f>
        <v>0</v>
      </c>
      <c r="G1331" s="899">
        <f>G1333+G1334</f>
        <v>0</v>
      </c>
      <c r="H1331" s="899">
        <f t="shared" si="111"/>
        <v>0</v>
      </c>
      <c r="I1331" s="899">
        <f t="shared" si="112"/>
        <v>0</v>
      </c>
      <c r="J1331" s="899"/>
      <c r="K1331" s="899">
        <f>K1333+K1334</f>
        <v>0</v>
      </c>
      <c r="L1331" s="899">
        <f>L1333+L1334</f>
        <v>0</v>
      </c>
      <c r="M1331" s="926"/>
      <c r="N1331" s="926"/>
      <c r="O1331" s="926"/>
    </row>
    <row r="1332" spans="1:15" s="256" customFormat="1">
      <c r="A1332" s="2208"/>
      <c r="B1332" s="2211"/>
      <c r="C1332" s="533"/>
      <c r="D1332" s="263" t="s">
        <v>72</v>
      </c>
      <c r="E1332" s="737"/>
      <c r="F1332" s="737"/>
      <c r="G1332" s="737"/>
      <c r="H1332" s="737">
        <f t="shared" si="111"/>
        <v>0</v>
      </c>
      <c r="I1332" s="737">
        <f t="shared" si="112"/>
        <v>0</v>
      </c>
      <c r="J1332" s="737"/>
      <c r="K1332" s="737"/>
      <c r="L1332" s="737"/>
      <c r="M1332" s="926"/>
      <c r="N1332" s="733"/>
      <c r="O1332" s="926"/>
    </row>
    <row r="1333" spans="1:15" s="258" customFormat="1" ht="27">
      <c r="A1333" s="2208"/>
      <c r="B1333" s="2211"/>
      <c r="C1333" s="533"/>
      <c r="D1333" s="270" t="s">
        <v>59</v>
      </c>
      <c r="E1333" s="737"/>
      <c r="F1333" s="737"/>
      <c r="G1333" s="737"/>
      <c r="H1333" s="737">
        <f t="shared" si="111"/>
        <v>0</v>
      </c>
      <c r="I1333" s="737">
        <f t="shared" si="112"/>
        <v>0</v>
      </c>
      <c r="J1333" s="737"/>
      <c r="K1333" s="737"/>
      <c r="L1333" s="737"/>
      <c r="M1333" s="733"/>
      <c r="N1333" s="733"/>
      <c r="O1333" s="733"/>
    </row>
    <row r="1334" spans="1:15" s="258" customFormat="1" ht="27">
      <c r="A1334" s="2208"/>
      <c r="B1334" s="2211"/>
      <c r="C1334" s="533"/>
      <c r="D1334" s="270" t="s">
        <v>60</v>
      </c>
      <c r="E1334" s="737"/>
      <c r="F1334" s="737"/>
      <c r="G1334" s="737"/>
      <c r="H1334" s="737">
        <f t="shared" si="111"/>
        <v>0</v>
      </c>
      <c r="I1334" s="737">
        <f t="shared" si="112"/>
        <v>0</v>
      </c>
      <c r="J1334" s="737"/>
      <c r="K1334" s="737"/>
      <c r="L1334" s="737"/>
      <c r="M1334" s="733"/>
      <c r="N1334" s="733"/>
      <c r="O1334" s="733"/>
    </row>
    <row r="1335" spans="1:15" s="258" customFormat="1" ht="14.25">
      <c r="A1335" s="2208"/>
      <c r="B1335" s="2211"/>
      <c r="C1335" s="535">
        <v>4261</v>
      </c>
      <c r="D1335" s="483" t="s">
        <v>61</v>
      </c>
      <c r="E1335" s="899">
        <f>E1337+E1338</f>
        <v>0</v>
      </c>
      <c r="F1335" s="899">
        <f>F1337+F1338</f>
        <v>0</v>
      </c>
      <c r="G1335" s="899">
        <f>G1337+G1338</f>
        <v>0</v>
      </c>
      <c r="H1335" s="899">
        <f t="shared" si="111"/>
        <v>0</v>
      </c>
      <c r="I1335" s="899">
        <f t="shared" si="112"/>
        <v>0</v>
      </c>
      <c r="J1335" s="899"/>
      <c r="K1335" s="899">
        <f>K1337+K1338</f>
        <v>0</v>
      </c>
      <c r="L1335" s="899">
        <f>L1337+L1338</f>
        <v>0</v>
      </c>
      <c r="M1335" s="733"/>
      <c r="N1335" s="733"/>
      <c r="O1335" s="733"/>
    </row>
    <row r="1336" spans="1:15" s="258" customFormat="1">
      <c r="A1336" s="2208"/>
      <c r="B1336" s="2211"/>
      <c r="C1336" s="533"/>
      <c r="D1336" s="263" t="s">
        <v>72</v>
      </c>
      <c r="E1336" s="735"/>
      <c r="F1336" s="735"/>
      <c r="G1336" s="735"/>
      <c r="H1336" s="735">
        <f t="shared" si="111"/>
        <v>0</v>
      </c>
      <c r="I1336" s="735">
        <f t="shared" si="112"/>
        <v>0</v>
      </c>
      <c r="J1336" s="735"/>
      <c r="K1336" s="735"/>
      <c r="L1336" s="735"/>
      <c r="M1336" s="733"/>
      <c r="N1336" s="733"/>
      <c r="O1336" s="733"/>
    </row>
    <row r="1337" spans="1:15" s="258" customFormat="1">
      <c r="A1337" s="2208"/>
      <c r="B1337" s="2211"/>
      <c r="C1337" s="533"/>
      <c r="D1337" s="263" t="s">
        <v>62</v>
      </c>
      <c r="E1337" s="735"/>
      <c r="F1337" s="735"/>
      <c r="G1337" s="735"/>
      <c r="H1337" s="735">
        <f t="shared" si="111"/>
        <v>0</v>
      </c>
      <c r="I1337" s="735">
        <f t="shared" si="112"/>
        <v>0</v>
      </c>
      <c r="J1337" s="735"/>
      <c r="K1337" s="735"/>
      <c r="L1337" s="735"/>
      <c r="M1337" s="733"/>
      <c r="N1337" s="733"/>
      <c r="O1337" s="733"/>
    </row>
    <row r="1338" spans="1:15" s="258" customFormat="1">
      <c r="A1338" s="2208"/>
      <c r="B1338" s="2211"/>
      <c r="C1338" s="533"/>
      <c r="D1338" s="263" t="s">
        <v>63</v>
      </c>
      <c r="E1338" s="735"/>
      <c r="F1338" s="735"/>
      <c r="G1338" s="735"/>
      <c r="H1338" s="735">
        <f t="shared" si="111"/>
        <v>0</v>
      </c>
      <c r="I1338" s="735">
        <f t="shared" si="112"/>
        <v>0</v>
      </c>
      <c r="J1338" s="735"/>
      <c r="K1338" s="735"/>
      <c r="L1338" s="735"/>
      <c r="M1338" s="733"/>
      <c r="N1338" s="733"/>
      <c r="O1338" s="733"/>
    </row>
    <row r="1339" spans="1:15" s="258" customFormat="1" ht="14.25">
      <c r="A1339" s="2208"/>
      <c r="B1339" s="2211"/>
      <c r="C1339" s="533">
        <v>4262</v>
      </c>
      <c r="D1339" s="264" t="s">
        <v>338</v>
      </c>
      <c r="E1339" s="735"/>
      <c r="F1339" s="735"/>
      <c r="G1339" s="735"/>
      <c r="H1339" s="735">
        <f t="shared" si="111"/>
        <v>0</v>
      </c>
      <c r="I1339" s="735">
        <f t="shared" si="112"/>
        <v>0</v>
      </c>
      <c r="J1339" s="735"/>
      <c r="K1339" s="735"/>
      <c r="L1339" s="735"/>
      <c r="M1339" s="733"/>
      <c r="N1339" s="733"/>
      <c r="O1339" s="733"/>
    </row>
    <row r="1340" spans="1:15" s="258" customFormat="1" ht="14.25">
      <c r="A1340" s="2208"/>
      <c r="B1340" s="2211"/>
      <c r="C1340" s="533">
        <v>4264</v>
      </c>
      <c r="D1340" s="264" t="s">
        <v>337</v>
      </c>
      <c r="E1340" s="735"/>
      <c r="F1340" s="735"/>
      <c r="G1340" s="735"/>
      <c r="H1340" s="735">
        <f t="shared" si="111"/>
        <v>0</v>
      </c>
      <c r="I1340" s="735">
        <f t="shared" si="112"/>
        <v>0</v>
      </c>
      <c r="J1340" s="735"/>
      <c r="K1340" s="735"/>
      <c r="L1340" s="735"/>
      <c r="M1340" s="733"/>
      <c r="N1340" s="733"/>
      <c r="O1340" s="733"/>
    </row>
    <row r="1341" spans="1:15" s="258" customFormat="1" ht="22.5" customHeight="1">
      <c r="A1341" s="2208"/>
      <c r="B1341" s="2211"/>
      <c r="C1341" s="536">
        <v>4266</v>
      </c>
      <c r="D1341" s="511" t="s">
        <v>421</v>
      </c>
      <c r="E1341" s="735"/>
      <c r="F1341" s="735"/>
      <c r="G1341" s="735"/>
      <c r="H1341" s="735">
        <f t="shared" si="111"/>
        <v>0</v>
      </c>
      <c r="I1341" s="735">
        <f t="shared" si="112"/>
        <v>0</v>
      </c>
      <c r="J1341" s="735"/>
      <c r="K1341" s="735"/>
      <c r="L1341" s="735"/>
      <c r="M1341" s="733"/>
      <c r="N1341" s="733"/>
      <c r="O1341" s="733"/>
    </row>
    <row r="1342" spans="1:15" s="258" customFormat="1" ht="28.5">
      <c r="A1342" s="2208"/>
      <c r="B1342" s="2211"/>
      <c r="C1342" s="533">
        <v>4267</v>
      </c>
      <c r="D1342" s="264" t="s">
        <v>339</v>
      </c>
      <c r="E1342" s="735"/>
      <c r="F1342" s="735"/>
      <c r="G1342" s="735"/>
      <c r="H1342" s="735">
        <f t="shared" si="111"/>
        <v>0</v>
      </c>
      <c r="I1342" s="735">
        <f t="shared" si="112"/>
        <v>0</v>
      </c>
      <c r="J1342" s="735"/>
      <c r="K1342" s="735"/>
      <c r="L1342" s="735"/>
      <c r="M1342" s="733"/>
      <c r="N1342" s="733"/>
      <c r="O1342" s="733"/>
    </row>
    <row r="1343" spans="1:15" s="258" customFormat="1" ht="14.25">
      <c r="A1343" s="2208"/>
      <c r="B1343" s="2211"/>
      <c r="C1343" s="533">
        <v>4269</v>
      </c>
      <c r="D1343" s="264" t="s">
        <v>64</v>
      </c>
      <c r="E1343" s="735"/>
      <c r="F1343" s="735"/>
      <c r="G1343" s="735"/>
      <c r="H1343" s="735">
        <f t="shared" si="111"/>
        <v>0</v>
      </c>
      <c r="I1343" s="735">
        <f t="shared" si="112"/>
        <v>0</v>
      </c>
      <c r="J1343" s="735"/>
      <c r="K1343" s="735"/>
      <c r="L1343" s="735"/>
      <c r="M1343" s="733"/>
      <c r="N1343" s="935"/>
      <c r="O1343" s="733"/>
    </row>
    <row r="1344" spans="1:15" s="258" customFormat="1" ht="42.75">
      <c r="A1344" s="2208"/>
      <c r="B1344" s="2211"/>
      <c r="C1344" s="533">
        <v>4511</v>
      </c>
      <c r="D1344" s="262" t="s">
        <v>65</v>
      </c>
      <c r="E1344" s="735"/>
      <c r="F1344" s="735"/>
      <c r="G1344" s="735"/>
      <c r="H1344" s="735">
        <f t="shared" si="111"/>
        <v>0</v>
      </c>
      <c r="I1344" s="735">
        <f t="shared" si="112"/>
        <v>0</v>
      </c>
      <c r="J1344" s="735"/>
      <c r="K1344" s="735"/>
      <c r="L1344" s="735"/>
      <c r="M1344" s="733"/>
      <c r="N1344" s="935"/>
      <c r="O1344" s="733"/>
    </row>
    <row r="1345" spans="1:15" s="260" customFormat="1" ht="42.75">
      <c r="A1345" s="2208"/>
      <c r="B1345" s="2211"/>
      <c r="C1345" s="533">
        <v>4621</v>
      </c>
      <c r="D1345" s="262" t="s">
        <v>66</v>
      </c>
      <c r="E1345" s="735"/>
      <c r="F1345" s="735"/>
      <c r="G1345" s="735"/>
      <c r="H1345" s="735">
        <f t="shared" si="111"/>
        <v>0</v>
      </c>
      <c r="I1345" s="735">
        <f t="shared" si="112"/>
        <v>0</v>
      </c>
      <c r="J1345" s="901"/>
      <c r="K1345" s="735"/>
      <c r="L1345" s="735"/>
      <c r="M1345" s="733"/>
      <c r="N1345" s="935"/>
      <c r="O1345" s="935"/>
    </row>
    <row r="1346" spans="1:15" s="260" customFormat="1" ht="42.75">
      <c r="A1346" s="2208"/>
      <c r="B1346" s="2211"/>
      <c r="C1346" s="533">
        <v>4631</v>
      </c>
      <c r="D1346" s="262" t="s">
        <v>379</v>
      </c>
      <c r="E1346" s="735"/>
      <c r="F1346" s="735"/>
      <c r="G1346" s="735"/>
      <c r="H1346" s="735">
        <f t="shared" si="111"/>
        <v>0</v>
      </c>
      <c r="I1346" s="735">
        <f t="shared" si="112"/>
        <v>0</v>
      </c>
      <c r="J1346" s="901"/>
      <c r="K1346" s="735"/>
      <c r="L1346" s="735"/>
      <c r="M1346" s="935"/>
      <c r="N1346" s="935"/>
      <c r="O1346" s="935"/>
    </row>
    <row r="1347" spans="1:15" s="260" customFormat="1" ht="21.75" customHeight="1">
      <c r="A1347" s="2208"/>
      <c r="B1347" s="2211"/>
      <c r="C1347" s="533">
        <v>4632</v>
      </c>
      <c r="D1347" s="262" t="s">
        <v>277</v>
      </c>
      <c r="E1347" s="735"/>
      <c r="F1347" s="735"/>
      <c r="G1347" s="735"/>
      <c r="H1347" s="735">
        <f t="shared" si="111"/>
        <v>0</v>
      </c>
      <c r="I1347" s="735">
        <f t="shared" si="112"/>
        <v>0</v>
      </c>
      <c r="J1347" s="735"/>
      <c r="K1347" s="735"/>
      <c r="L1347" s="735"/>
      <c r="M1347" s="935"/>
      <c r="N1347" s="935"/>
      <c r="O1347" s="935"/>
    </row>
    <row r="1348" spans="1:15" s="260" customFormat="1" ht="48.75" customHeight="1">
      <c r="A1348" s="2208"/>
      <c r="B1348" s="2211"/>
      <c r="C1348" s="536">
        <v>4638</v>
      </c>
      <c r="D1348" s="511" t="s">
        <v>422</v>
      </c>
      <c r="E1348" s="735"/>
      <c r="F1348" s="735"/>
      <c r="G1348" s="735"/>
      <c r="H1348" s="735">
        <f t="shared" si="111"/>
        <v>0</v>
      </c>
      <c r="I1348" s="735">
        <f t="shared" si="112"/>
        <v>0</v>
      </c>
      <c r="J1348" s="735"/>
      <c r="K1348" s="735"/>
      <c r="L1348" s="735"/>
      <c r="M1348" s="935"/>
      <c r="N1348" s="935"/>
      <c r="O1348" s="935"/>
    </row>
    <row r="1349" spans="1:15" s="260" customFormat="1" ht="14.25">
      <c r="A1349" s="2208"/>
      <c r="B1349" s="2211"/>
      <c r="C1349" s="533" t="s">
        <v>385</v>
      </c>
      <c r="D1349" s="262" t="s">
        <v>386</v>
      </c>
      <c r="E1349" s="735"/>
      <c r="F1349" s="735"/>
      <c r="G1349" s="735"/>
      <c r="H1349" s="735">
        <f t="shared" si="111"/>
        <v>0</v>
      </c>
      <c r="I1349" s="735">
        <f t="shared" si="112"/>
        <v>0</v>
      </c>
      <c r="J1349" s="735"/>
      <c r="K1349" s="735"/>
      <c r="L1349" s="735"/>
      <c r="M1349" s="935"/>
      <c r="N1349" s="935"/>
      <c r="O1349" s="935"/>
    </row>
    <row r="1350" spans="1:15" s="260" customFormat="1" ht="14.25">
      <c r="A1350" s="2208"/>
      <c r="B1350" s="2211"/>
      <c r="C1350" s="533">
        <v>4729</v>
      </c>
      <c r="D1350" s="264" t="s">
        <v>67</v>
      </c>
      <c r="E1350" s="735">
        <v>4748.71</v>
      </c>
      <c r="F1350" s="735">
        <v>5040</v>
      </c>
      <c r="G1350" s="735">
        <v>5040</v>
      </c>
      <c r="H1350" s="735"/>
      <c r="I1350" s="735"/>
      <c r="J1350" s="902"/>
      <c r="K1350" s="735">
        <v>5040</v>
      </c>
      <c r="L1350" s="735">
        <v>5040</v>
      </c>
      <c r="M1350" s="733">
        <f>+G1350/12*3</f>
        <v>1260</v>
      </c>
      <c r="N1350" s="733">
        <f>+G1350/12*6</f>
        <v>2520</v>
      </c>
      <c r="O1350" s="733">
        <f>+G1350/12*9</f>
        <v>3780</v>
      </c>
    </row>
    <row r="1351" spans="1:15" s="260" customFormat="1" ht="14.25">
      <c r="A1351" s="2208"/>
      <c r="B1351" s="2211"/>
      <c r="C1351" s="533">
        <v>4822</v>
      </c>
      <c r="D1351" s="264" t="s">
        <v>68</v>
      </c>
      <c r="E1351" s="902"/>
      <c r="F1351" s="902"/>
      <c r="G1351" s="735"/>
      <c r="H1351" s="735">
        <f t="shared" si="111"/>
        <v>0</v>
      </c>
      <c r="I1351" s="735">
        <f t="shared" si="112"/>
        <v>0</v>
      </c>
      <c r="J1351" s="902"/>
      <c r="K1351" s="902"/>
      <c r="L1351" s="902"/>
      <c r="M1351" s="935"/>
      <c r="N1351" s="935"/>
      <c r="O1351" s="935"/>
    </row>
    <row r="1352" spans="1:15" s="260" customFormat="1" ht="14.25">
      <c r="A1352" s="2208"/>
      <c r="B1352" s="2211"/>
      <c r="C1352" s="535">
        <v>4823</v>
      </c>
      <c r="D1352" s="483" t="s">
        <v>69</v>
      </c>
      <c r="E1352" s="899">
        <f>E1354+E1355+E1356</f>
        <v>288</v>
      </c>
      <c r="F1352" s="899">
        <f>F1354+F1355+F1356</f>
        <v>1101.9000000000001</v>
      </c>
      <c r="G1352" s="899">
        <f>G1354+G1355+G1356</f>
        <v>1089.8663999999999</v>
      </c>
      <c r="H1352" s="899">
        <f t="shared" si="111"/>
        <v>-12.033600000000206</v>
      </c>
      <c r="I1352" s="899">
        <f t="shared" si="112"/>
        <v>801.86639999999989</v>
      </c>
      <c r="J1352" s="899"/>
      <c r="K1352" s="899">
        <f>K1354+K1355+K1356</f>
        <v>1089.8663999999999</v>
      </c>
      <c r="L1352" s="899">
        <f>L1354+L1355+L1356</f>
        <v>1089.8663999999999</v>
      </c>
      <c r="M1352" s="935"/>
      <c r="N1352" s="935"/>
      <c r="O1352" s="935"/>
    </row>
    <row r="1353" spans="1:15" s="260" customFormat="1" ht="14.25">
      <c r="A1353" s="2208"/>
      <c r="B1353" s="2211"/>
      <c r="C1353" s="533"/>
      <c r="D1353" s="263" t="s">
        <v>72</v>
      </c>
      <c r="E1353" s="902"/>
      <c r="F1353" s="902"/>
      <c r="G1353" s="735"/>
      <c r="H1353" s="735">
        <f t="shared" si="111"/>
        <v>0</v>
      </c>
      <c r="I1353" s="735">
        <f t="shared" si="112"/>
        <v>0</v>
      </c>
      <c r="J1353" s="902"/>
      <c r="K1353" s="902"/>
      <c r="L1353" s="902"/>
      <c r="M1353" s="935"/>
      <c r="N1353" s="733"/>
      <c r="O1353" s="935"/>
    </row>
    <row r="1354" spans="1:15" s="258" customFormat="1" ht="27">
      <c r="A1354" s="2208"/>
      <c r="B1354" s="2211"/>
      <c r="C1354" s="533"/>
      <c r="D1354" s="263" t="s">
        <v>276</v>
      </c>
      <c r="E1354" s="737"/>
      <c r="F1354" s="735"/>
      <c r="G1354" s="735"/>
      <c r="H1354" s="735"/>
      <c r="I1354" s="735"/>
      <c r="J1354" s="902"/>
      <c r="K1354" s="735"/>
      <c r="L1354" s="735"/>
      <c r="M1354" s="733">
        <f>+G1354/12*3</f>
        <v>0</v>
      </c>
      <c r="N1354" s="733">
        <f>+G1354/12*6</f>
        <v>0</v>
      </c>
      <c r="O1354" s="733">
        <f>+G1354/12*9</f>
        <v>0</v>
      </c>
    </row>
    <row r="1355" spans="1:15" ht="27.95" customHeight="1">
      <c r="A1355" s="2208"/>
      <c r="B1355" s="2211"/>
      <c r="C1355" s="533"/>
      <c r="D1355" s="263" t="s">
        <v>274</v>
      </c>
      <c r="E1355" s="737">
        <v>270</v>
      </c>
      <c r="F1355" s="735">
        <v>1060.2</v>
      </c>
      <c r="G1355" s="735">
        <v>1060.1663999999998</v>
      </c>
      <c r="H1355" s="735"/>
      <c r="I1355" s="735"/>
      <c r="J1355" s="902"/>
      <c r="K1355" s="735">
        <v>1060.1663999999998</v>
      </c>
      <c r="L1355" s="735">
        <v>1060.1663999999998</v>
      </c>
      <c r="M1355" s="733">
        <f>+G1355/12*3</f>
        <v>265.04159999999996</v>
      </c>
      <c r="N1355" s="733">
        <f>+G1355/12*6</f>
        <v>530.08319999999992</v>
      </c>
      <c r="O1355" s="733">
        <f>+G1355/12*9</f>
        <v>795.12479999999982</v>
      </c>
    </row>
    <row r="1356" spans="1:15" ht="14.25">
      <c r="A1356" s="2208"/>
      <c r="B1356" s="2211"/>
      <c r="C1356" s="533"/>
      <c r="D1356" s="263" t="s">
        <v>275</v>
      </c>
      <c r="E1356" s="737">
        <v>18</v>
      </c>
      <c r="F1356" s="735">
        <v>41.7</v>
      </c>
      <c r="G1356" s="735">
        <v>29.7</v>
      </c>
      <c r="H1356" s="735"/>
      <c r="I1356" s="735"/>
      <c r="J1356" s="902"/>
      <c r="K1356" s="735">
        <v>29.7</v>
      </c>
      <c r="L1356" s="735">
        <v>29.7</v>
      </c>
      <c r="N1356" s="936"/>
    </row>
    <row r="1357" spans="1:15" ht="31.5" customHeight="1">
      <c r="A1357" s="2208"/>
      <c r="B1357" s="2211"/>
      <c r="C1357" s="536" t="s">
        <v>420</v>
      </c>
      <c r="D1357" s="511" t="s">
        <v>443</v>
      </c>
      <c r="E1357" s="902"/>
      <c r="F1357" s="902"/>
      <c r="G1357" s="735"/>
      <c r="H1357" s="735"/>
      <c r="I1357" s="735"/>
      <c r="J1357" s="902"/>
      <c r="K1357" s="902"/>
      <c r="L1357" s="902"/>
      <c r="N1357" s="936"/>
    </row>
    <row r="1358" spans="1:15" s="273" customFormat="1" ht="14.25">
      <c r="A1358" s="2208"/>
      <c r="B1358" s="2211"/>
      <c r="C1358" s="533">
        <v>4861</v>
      </c>
      <c r="D1358" s="264" t="s">
        <v>70</v>
      </c>
      <c r="E1358" s="902"/>
      <c r="F1358" s="902"/>
      <c r="G1358" s="735"/>
      <c r="H1358" s="735">
        <f t="shared" si="111"/>
        <v>0</v>
      </c>
      <c r="I1358" s="735">
        <f t="shared" si="112"/>
        <v>0</v>
      </c>
      <c r="J1358" s="902"/>
      <c r="K1358" s="902"/>
      <c r="L1358" s="902"/>
      <c r="M1358" s="887"/>
      <c r="N1358" s="884"/>
      <c r="O1358" s="936"/>
    </row>
    <row r="1359" spans="1:15" ht="14.25">
      <c r="A1359" s="2209"/>
      <c r="B1359" s="2212"/>
      <c r="C1359" s="533">
        <v>4891</v>
      </c>
      <c r="D1359" s="264" t="s">
        <v>71</v>
      </c>
      <c r="E1359" s="735"/>
      <c r="F1359" s="735"/>
      <c r="G1359" s="735"/>
      <c r="H1359" s="735">
        <f t="shared" si="111"/>
        <v>0</v>
      </c>
      <c r="I1359" s="735">
        <f t="shared" si="112"/>
        <v>0</v>
      </c>
      <c r="J1359" s="735"/>
      <c r="K1359" s="735"/>
      <c r="L1359" s="735"/>
      <c r="M1359" s="937"/>
    </row>
    <row r="1360" spans="1:15" s="27" customFormat="1" ht="28.5">
      <c r="A1360" s="2196" t="s">
        <v>436</v>
      </c>
      <c r="B1360" s="2196"/>
      <c r="C1360" s="274"/>
      <c r="D1360" s="36" t="s">
        <v>73</v>
      </c>
      <c r="E1360" s="903">
        <f>SUM(E1362:E1369)</f>
        <v>0</v>
      </c>
      <c r="F1360" s="903">
        <f>SUM(F1362:F1369)</f>
        <v>0</v>
      </c>
      <c r="G1360" s="903">
        <f>SUM(G1362:G1369)</f>
        <v>0</v>
      </c>
      <c r="H1360" s="903">
        <f t="shared" si="111"/>
        <v>0</v>
      </c>
      <c r="I1360" s="903">
        <f>+I1366+I1367+I1368+I1369</f>
        <v>0</v>
      </c>
      <c r="J1360" s="903"/>
      <c r="K1360" s="903">
        <f>SUM(K1362:K1369)</f>
        <v>0</v>
      </c>
      <c r="L1360" s="903">
        <f>SUM(L1362:L1369)</f>
        <v>0</v>
      </c>
      <c r="M1360" s="938"/>
      <c r="N1360" s="938"/>
      <c r="O1360" s="938"/>
    </row>
    <row r="1361" spans="1:15" s="20" customFormat="1" ht="23.25" customHeight="1">
      <c r="A1361" s="614" t="s">
        <v>437</v>
      </c>
      <c r="B1361" s="1131" t="s">
        <v>438</v>
      </c>
      <c r="C1361" s="275"/>
      <c r="D1361" s="17" t="s">
        <v>72</v>
      </c>
      <c r="E1361" s="904"/>
      <c r="F1361" s="904"/>
      <c r="G1361" s="904"/>
      <c r="H1361" s="904">
        <f t="shared" si="111"/>
        <v>0</v>
      </c>
      <c r="I1361" s="404">
        <f t="shared" ref="I1361:I1374" si="113">G1361-E1361</f>
        <v>0</v>
      </c>
      <c r="J1361" s="904"/>
      <c r="K1361" s="904"/>
      <c r="L1361" s="904"/>
      <c r="M1361" s="939"/>
      <c r="N1361" s="939"/>
      <c r="O1361" s="939"/>
    </row>
    <row r="1362" spans="1:15" s="20" customFormat="1" ht="28.5">
      <c r="A1362" s="2204">
        <v>1080</v>
      </c>
      <c r="B1362" s="2204">
        <v>11016</v>
      </c>
      <c r="C1362" s="275">
        <v>5111</v>
      </c>
      <c r="D1362" s="18" t="s">
        <v>660</v>
      </c>
      <c r="E1362" s="904"/>
      <c r="F1362" s="904"/>
      <c r="G1362" s="904"/>
      <c r="H1362" s="404">
        <f t="shared" si="111"/>
        <v>0</v>
      </c>
      <c r="I1362" s="404">
        <f t="shared" si="113"/>
        <v>0</v>
      </c>
      <c r="J1362" s="904"/>
      <c r="K1362" s="904"/>
      <c r="L1362" s="904"/>
      <c r="M1362" s="939"/>
      <c r="N1362" s="939"/>
      <c r="O1362" s="939"/>
    </row>
    <row r="1363" spans="1:15" s="20" customFormat="1" ht="28.5">
      <c r="A1363" s="2205"/>
      <c r="B1363" s="2205"/>
      <c r="C1363" s="275">
        <v>5112</v>
      </c>
      <c r="D1363" s="18" t="s">
        <v>661</v>
      </c>
      <c r="E1363" s="904"/>
      <c r="F1363" s="904"/>
      <c r="G1363" s="904"/>
      <c r="H1363" s="404">
        <f t="shared" si="111"/>
        <v>0</v>
      </c>
      <c r="I1363" s="404">
        <f t="shared" si="113"/>
        <v>0</v>
      </c>
      <c r="J1363" s="904"/>
      <c r="K1363" s="904"/>
      <c r="L1363" s="904"/>
      <c r="M1363" s="939"/>
      <c r="N1363" s="939"/>
      <c r="O1363" s="939"/>
    </row>
    <row r="1364" spans="1:15" s="20" customFormat="1" ht="13.5" customHeight="1">
      <c r="A1364" s="2205"/>
      <c r="B1364" s="2205"/>
      <c r="C1364" s="275" t="s">
        <v>662</v>
      </c>
      <c r="D1364" s="18" t="s">
        <v>637</v>
      </c>
      <c r="E1364" s="904"/>
      <c r="F1364" s="904"/>
      <c r="G1364" s="904"/>
      <c r="H1364" s="404">
        <f t="shared" si="111"/>
        <v>0</v>
      </c>
      <c r="I1364" s="404">
        <f t="shared" si="113"/>
        <v>0</v>
      </c>
      <c r="J1364" s="904"/>
      <c r="K1364" s="904"/>
      <c r="L1364" s="904"/>
      <c r="M1364" s="939"/>
      <c r="N1364" s="939"/>
      <c r="O1364" s="939"/>
    </row>
    <row r="1365" spans="1:15" s="20" customFormat="1" ht="14.25">
      <c r="A1365" s="2205"/>
      <c r="B1365" s="2205"/>
      <c r="C1365" s="275">
        <v>5121</v>
      </c>
      <c r="D1365" s="262" t="s">
        <v>74</v>
      </c>
      <c r="E1365" s="904"/>
      <c r="F1365" s="904"/>
      <c r="G1365" s="904"/>
      <c r="H1365" s="404">
        <f t="shared" si="111"/>
        <v>0</v>
      </c>
      <c r="I1365" s="404">
        <f t="shared" si="113"/>
        <v>0</v>
      </c>
      <c r="J1365" s="904"/>
      <c r="K1365" s="904"/>
      <c r="L1365" s="904"/>
      <c r="M1365" s="939"/>
      <c r="N1365" s="939"/>
      <c r="O1365" s="939"/>
    </row>
    <row r="1366" spans="1:15" s="33" customFormat="1" ht="15.75" customHeight="1">
      <c r="A1366" s="2205"/>
      <c r="B1366" s="2205"/>
      <c r="C1366" s="249">
        <v>5122</v>
      </c>
      <c r="D1366" s="21" t="s">
        <v>75</v>
      </c>
      <c r="E1366" s="905"/>
      <c r="F1366" s="905"/>
      <c r="G1366" s="404"/>
      <c r="H1366" s="404">
        <f t="shared" si="111"/>
        <v>0</v>
      </c>
      <c r="I1366" s="404">
        <f t="shared" si="113"/>
        <v>0</v>
      </c>
      <c r="J1366" s="905"/>
      <c r="K1366" s="404"/>
      <c r="L1366" s="404"/>
      <c r="M1366" s="940"/>
      <c r="N1366" s="940"/>
      <c r="O1366" s="940"/>
    </row>
    <row r="1367" spans="1:15" s="33" customFormat="1" ht="15.75" customHeight="1">
      <c r="A1367" s="2205"/>
      <c r="B1367" s="2205"/>
      <c r="C1367" s="249">
        <v>5129</v>
      </c>
      <c r="D1367" s="21" t="s">
        <v>76</v>
      </c>
      <c r="E1367" s="905"/>
      <c r="F1367" s="905"/>
      <c r="G1367" s="404"/>
      <c r="H1367" s="404">
        <f t="shared" si="111"/>
        <v>0</v>
      </c>
      <c r="I1367" s="404">
        <f t="shared" si="113"/>
        <v>0</v>
      </c>
      <c r="J1367" s="905"/>
      <c r="K1367" s="404"/>
      <c r="L1367" s="404"/>
      <c r="M1367" s="940"/>
      <c r="N1367" s="940"/>
      <c r="O1367" s="940"/>
    </row>
    <row r="1368" spans="1:15" s="33" customFormat="1" ht="14.25">
      <c r="A1368" s="2205"/>
      <c r="B1368" s="2205"/>
      <c r="C1368" s="249">
        <v>5132</v>
      </c>
      <c r="D1368" s="21" t="s">
        <v>77</v>
      </c>
      <c r="E1368" s="905"/>
      <c r="F1368" s="905"/>
      <c r="G1368" s="404"/>
      <c r="H1368" s="404">
        <f t="shared" si="111"/>
        <v>0</v>
      </c>
      <c r="I1368" s="404">
        <f t="shared" si="113"/>
        <v>0</v>
      </c>
      <c r="J1368" s="905"/>
      <c r="K1368" s="404"/>
      <c r="L1368" s="404"/>
      <c r="M1368" s="940"/>
      <c r="N1368" s="940"/>
      <c r="O1368" s="940"/>
    </row>
    <row r="1369" spans="1:15" s="33" customFormat="1" ht="15.75" customHeight="1">
      <c r="A1369" s="2206"/>
      <c r="B1369" s="2206"/>
      <c r="C1369" s="249" t="s">
        <v>663</v>
      </c>
      <c r="D1369" s="21" t="s">
        <v>664</v>
      </c>
      <c r="E1369" s="905"/>
      <c r="F1369" s="905"/>
      <c r="G1369" s="404"/>
      <c r="H1369" s="404">
        <f t="shared" si="111"/>
        <v>0</v>
      </c>
      <c r="I1369" s="404">
        <f t="shared" si="113"/>
        <v>0</v>
      </c>
      <c r="J1369" s="905"/>
      <c r="K1369" s="404"/>
      <c r="L1369" s="404"/>
      <c r="M1369" s="940"/>
      <c r="N1369" s="940"/>
      <c r="O1369" s="940"/>
    </row>
    <row r="1370" spans="1:15" s="171" customFormat="1" ht="14.25" customHeight="1">
      <c r="A1370" s="2207" t="s">
        <v>636</v>
      </c>
      <c r="B1370" s="2210" t="s">
        <v>5812</v>
      </c>
      <c r="C1370" s="527"/>
      <c r="D1370" s="262" t="s">
        <v>278</v>
      </c>
      <c r="E1370" s="906">
        <v>85</v>
      </c>
      <c r="F1370" s="906">
        <v>85</v>
      </c>
      <c r="G1370" s="906">
        <v>85</v>
      </c>
      <c r="H1370" s="957">
        <f>+G1370-F1370</f>
        <v>0</v>
      </c>
      <c r="I1370" s="957">
        <f t="shared" si="113"/>
        <v>0</v>
      </c>
      <c r="J1370" s="957"/>
      <c r="K1370" s="906">
        <v>85</v>
      </c>
      <c r="L1370" s="906">
        <v>85</v>
      </c>
      <c r="M1370" s="738"/>
      <c r="N1370" s="738"/>
      <c r="O1370" s="738"/>
    </row>
    <row r="1371" spans="1:15" s="171" customFormat="1" ht="13.5" customHeight="1">
      <c r="A1371" s="2208"/>
      <c r="B1371" s="2211"/>
      <c r="C1371" s="528"/>
      <c r="D1371" s="263"/>
      <c r="E1371" s="907"/>
      <c r="F1371" s="907"/>
      <c r="G1371" s="907"/>
      <c r="H1371" s="907">
        <f>+G1371-F1371</f>
        <v>0</v>
      </c>
      <c r="I1371" s="907">
        <f t="shared" si="113"/>
        <v>0</v>
      </c>
      <c r="J1371" s="907"/>
      <c r="K1371" s="907"/>
      <c r="L1371" s="907"/>
      <c r="M1371" s="738"/>
      <c r="N1371" s="738"/>
      <c r="O1371" s="738"/>
    </row>
    <row r="1372" spans="1:15" s="171" customFormat="1" ht="14.25" customHeight="1">
      <c r="A1372" s="2208"/>
      <c r="B1372" s="2211"/>
      <c r="C1372" s="528"/>
      <c r="D1372" s="264" t="s">
        <v>32</v>
      </c>
      <c r="E1372" s="907">
        <v>1</v>
      </c>
      <c r="F1372" s="907"/>
      <c r="G1372" s="907"/>
      <c r="H1372" s="907"/>
      <c r="I1372" s="907"/>
      <c r="J1372" s="907"/>
      <c r="K1372" s="907"/>
      <c r="L1372" s="907"/>
      <c r="M1372" s="738"/>
      <c r="N1372" s="738"/>
      <c r="O1372" s="738"/>
    </row>
    <row r="1373" spans="1:15" s="257" customFormat="1" ht="14.25" customHeight="1">
      <c r="A1373" s="2208"/>
      <c r="B1373" s="2211"/>
      <c r="C1373" s="528"/>
      <c r="D1373" s="263"/>
      <c r="E1373" s="736"/>
      <c r="F1373" s="736"/>
      <c r="G1373" s="736"/>
      <c r="H1373" s="736">
        <f>+G1373-F1373</f>
        <v>0</v>
      </c>
      <c r="I1373" s="736">
        <f t="shared" si="113"/>
        <v>0</v>
      </c>
      <c r="J1373" s="736"/>
      <c r="K1373" s="736"/>
      <c r="L1373" s="736"/>
      <c r="M1373" s="934"/>
      <c r="N1373" s="934"/>
      <c r="O1373" s="934"/>
    </row>
    <row r="1374" spans="1:15" s="256" customFormat="1" ht="14.25" customHeight="1">
      <c r="A1374" s="2208"/>
      <c r="B1374" s="2211"/>
      <c r="C1374" s="529"/>
      <c r="D1374" s="272" t="s">
        <v>33</v>
      </c>
      <c r="E1374" s="898">
        <f>+E1376+E1440</f>
        <v>596975.92000000004</v>
      </c>
      <c r="F1374" s="898">
        <f>+F1376+F1440</f>
        <v>543619.30000000005</v>
      </c>
      <c r="G1374" s="898">
        <f>+G1376+G1440</f>
        <v>622029.9</v>
      </c>
      <c r="H1374" s="898">
        <f>+G1374-F1374</f>
        <v>78410.599999999977</v>
      </c>
      <c r="I1374" s="898">
        <f t="shared" si="113"/>
        <v>25053.979999999981</v>
      </c>
      <c r="J1374" s="898"/>
      <c r="K1374" s="898">
        <f>+K1376+K1440</f>
        <v>624972.6</v>
      </c>
      <c r="L1374" s="898">
        <f>+L1376+L1440</f>
        <v>627403.79999999993</v>
      </c>
      <c r="M1374" s="926">
        <f>SUM(M1380:M1435)</f>
        <v>111565.00833333335</v>
      </c>
      <c r="N1374" s="926">
        <f>SUM(N1380:N1435)</f>
        <v>266692.45833333331</v>
      </c>
      <c r="O1374" s="926">
        <f>SUM(O1380:O1435)</f>
        <v>421819.90833333344</v>
      </c>
    </row>
    <row r="1375" spans="1:15" s="256" customFormat="1" ht="14.25" customHeight="1">
      <c r="A1375" s="2208"/>
      <c r="B1375" s="2211"/>
      <c r="C1375" s="530"/>
      <c r="D1375" s="17" t="s">
        <v>388</v>
      </c>
      <c r="E1375" s="736"/>
      <c r="F1375" s="736"/>
      <c r="G1375" s="736"/>
      <c r="H1375" s="898"/>
      <c r="I1375" s="898"/>
      <c r="J1375" s="736"/>
      <c r="K1375" s="736"/>
      <c r="L1375" s="736"/>
      <c r="M1375" s="926"/>
      <c r="N1375" s="926"/>
      <c r="O1375" s="926"/>
    </row>
    <row r="1376" spans="1:15" s="256" customFormat="1" ht="14.25" customHeight="1">
      <c r="A1376" s="2208"/>
      <c r="B1376" s="2211"/>
      <c r="C1376" s="531"/>
      <c r="D1376" s="265" t="s">
        <v>36</v>
      </c>
      <c r="E1376" s="898">
        <f>E1378+SUM(E1384:E1439)-E1384-E1389-E1397-E1411-E1415-E1432</f>
        <v>596975.92000000004</v>
      </c>
      <c r="F1376" s="898">
        <f>F1378+SUM(F1384:F1439)-F1384-F1389-F1397-F1411-F1415-F1432</f>
        <v>543619.30000000005</v>
      </c>
      <c r="G1376" s="898">
        <f>G1378+SUM(G1384:G1439)-G1384-G1389-G1397-G1411-G1415-G1432</f>
        <v>622029.9</v>
      </c>
      <c r="H1376" s="898">
        <f>+G1376-F1376</f>
        <v>78410.599999999977</v>
      </c>
      <c r="I1376" s="898">
        <f t="shared" ref="I1376:I1404" si="114">G1376-E1376</f>
        <v>25053.979999999981</v>
      </c>
      <c r="J1376" s="898"/>
      <c r="K1376" s="898">
        <f>K1378+SUM(K1384:K1439)-K1384-K1389-K1397-K1411-K1415-K1432</f>
        <v>624972.6</v>
      </c>
      <c r="L1376" s="898">
        <f>L1378+SUM(L1384:L1439)-L1384-L1389-L1397-L1411-L1415-L1432</f>
        <v>627403.79999999993</v>
      </c>
      <c r="M1376" s="926"/>
      <c r="N1376" s="926"/>
      <c r="O1376" s="926"/>
    </row>
    <row r="1377" spans="1:15" s="256" customFormat="1" ht="13.5" customHeight="1">
      <c r="A1377" s="2208"/>
      <c r="B1377" s="2211"/>
      <c r="C1377" s="527"/>
      <c r="D1377" s="263" t="s">
        <v>72</v>
      </c>
      <c r="E1377" s="737"/>
      <c r="F1377" s="737"/>
      <c r="G1377" s="736"/>
      <c r="H1377" s="736">
        <f t="shared" ref="H1377:H1449" si="115">+G1377-F1377</f>
        <v>0</v>
      </c>
      <c r="I1377" s="737">
        <f t="shared" si="114"/>
        <v>0</v>
      </c>
      <c r="J1377" s="737"/>
      <c r="K1377" s="737"/>
      <c r="L1377" s="737"/>
      <c r="M1377" s="926"/>
      <c r="N1377" s="926"/>
      <c r="O1377" s="926"/>
    </row>
    <row r="1378" spans="1:15" s="256" customFormat="1" ht="14.25" customHeight="1">
      <c r="A1378" s="2208"/>
      <c r="B1378" s="2211"/>
      <c r="C1378" s="532"/>
      <c r="D1378" s="483" t="s">
        <v>470</v>
      </c>
      <c r="E1378" s="899">
        <f>SUM(E1380:E1382)</f>
        <v>502119.8</v>
      </c>
      <c r="F1378" s="899">
        <f>SUM(F1380:F1382)</f>
        <v>497358.1</v>
      </c>
      <c r="G1378" s="899">
        <f>SUM(G1380:G1382)</f>
        <v>522749.30000000005</v>
      </c>
      <c r="H1378" s="899">
        <f t="shared" si="115"/>
        <v>25391.20000000007</v>
      </c>
      <c r="I1378" s="899">
        <f t="shared" si="114"/>
        <v>20629.500000000058</v>
      </c>
      <c r="J1378" s="899"/>
      <c r="K1378" s="899">
        <f>SUM(K1380:K1382)</f>
        <v>525692</v>
      </c>
      <c r="L1378" s="899">
        <f>SUM(L1380:L1382)</f>
        <v>528123.19999999995</v>
      </c>
      <c r="M1378" s="926">
        <f>+G1378/G1370/12</f>
        <v>512.4993137254902</v>
      </c>
      <c r="N1378" s="926"/>
      <c r="O1378" s="926"/>
    </row>
    <row r="1379" spans="1:15" s="256" customFormat="1">
      <c r="A1379" s="2208"/>
      <c r="B1379" s="2211"/>
      <c r="C1379" s="527"/>
      <c r="D1379" s="263" t="s">
        <v>72</v>
      </c>
      <c r="E1379" s="737"/>
      <c r="F1379" s="737"/>
      <c r="G1379" s="736"/>
      <c r="H1379" s="736">
        <f t="shared" si="115"/>
        <v>0</v>
      </c>
      <c r="I1379" s="737">
        <f t="shared" si="114"/>
        <v>0</v>
      </c>
      <c r="J1379" s="737"/>
      <c r="K1379" s="737"/>
      <c r="L1379" s="737"/>
      <c r="M1379" s="926"/>
      <c r="N1379" s="926"/>
      <c r="O1379" s="926"/>
    </row>
    <row r="1380" spans="1:15" s="256" customFormat="1" ht="28.5">
      <c r="A1380" s="2208"/>
      <c r="B1380" s="2211"/>
      <c r="C1380" s="533" t="s">
        <v>270</v>
      </c>
      <c r="D1380" s="266" t="s">
        <v>37</v>
      </c>
      <c r="E1380" s="737">
        <v>469285.3</v>
      </c>
      <c r="F1380" s="737">
        <v>467968.7</v>
      </c>
      <c r="G1380" s="737">
        <v>492918.4</v>
      </c>
      <c r="H1380" s="737"/>
      <c r="I1380" s="737"/>
      <c r="J1380" s="737"/>
      <c r="K1380" s="737">
        <v>495610.1</v>
      </c>
      <c r="L1380" s="737">
        <v>497830.2</v>
      </c>
      <c r="M1380" s="926">
        <f>+G1380/12*2</f>
        <v>82153.066666666666</v>
      </c>
      <c r="N1380" s="926">
        <f>+G1380/12*5</f>
        <v>205382.66666666666</v>
      </c>
      <c r="O1380" s="926">
        <f>+G1380/12*8</f>
        <v>328612.26666666666</v>
      </c>
    </row>
    <row r="1381" spans="1:15" s="258" customFormat="1" ht="28.5">
      <c r="A1381" s="2208"/>
      <c r="B1381" s="2211"/>
      <c r="C1381" s="533" t="s">
        <v>271</v>
      </c>
      <c r="D1381" s="267" t="s">
        <v>38</v>
      </c>
      <c r="E1381" s="737">
        <v>20300.599999999999</v>
      </c>
      <c r="F1381" s="737">
        <v>16194.3</v>
      </c>
      <c r="G1381" s="737">
        <v>18594.2</v>
      </c>
      <c r="H1381" s="737"/>
      <c r="I1381" s="737"/>
      <c r="J1381" s="737"/>
      <c r="K1381" s="737">
        <v>18674.3</v>
      </c>
      <c r="L1381" s="737">
        <v>18728.599999999999</v>
      </c>
      <c r="M1381" s="926">
        <f>+G1381/12*2</f>
        <v>3099.0333333333333</v>
      </c>
      <c r="N1381" s="926">
        <f>+G1381/12*5</f>
        <v>7747.583333333333</v>
      </c>
      <c r="O1381" s="926">
        <f>+G1381/12*8</f>
        <v>12396.133333333333</v>
      </c>
    </row>
    <row r="1382" spans="1:15" s="258" customFormat="1" ht="42.75">
      <c r="A1382" s="2208"/>
      <c r="B1382" s="2211"/>
      <c r="C1382" s="533" t="s">
        <v>272</v>
      </c>
      <c r="D1382" s="267" t="s">
        <v>39</v>
      </c>
      <c r="E1382" s="737">
        <v>12533.9</v>
      </c>
      <c r="F1382" s="737">
        <v>13195.1</v>
      </c>
      <c r="G1382" s="737">
        <v>11236.7</v>
      </c>
      <c r="H1382" s="737"/>
      <c r="I1382" s="737"/>
      <c r="J1382" s="737"/>
      <c r="K1382" s="737">
        <v>11407.6</v>
      </c>
      <c r="L1382" s="737">
        <v>11564.4</v>
      </c>
      <c r="M1382" s="926">
        <f>+G1382/12*2</f>
        <v>1872.7833333333335</v>
      </c>
      <c r="N1382" s="926">
        <f>+G1382/12*5</f>
        <v>4681.9583333333339</v>
      </c>
      <c r="O1382" s="926">
        <f>+G1382/12*8</f>
        <v>7491.1333333333341</v>
      </c>
    </row>
    <row r="1383" spans="1:15" s="258" customFormat="1" ht="14.25">
      <c r="A1383" s="2208"/>
      <c r="B1383" s="2211"/>
      <c r="C1383" s="534"/>
      <c r="D1383" s="484"/>
      <c r="E1383" s="739"/>
      <c r="F1383" s="739"/>
      <c r="G1383" s="739"/>
      <c r="H1383" s="739">
        <f t="shared" si="115"/>
        <v>0</v>
      </c>
      <c r="I1383" s="739">
        <f t="shared" si="114"/>
        <v>0</v>
      </c>
      <c r="J1383" s="739"/>
      <c r="K1383" s="739"/>
      <c r="L1383" s="739"/>
      <c r="M1383" s="733"/>
      <c r="N1383" s="733"/>
      <c r="O1383" s="733"/>
    </row>
    <row r="1384" spans="1:15" s="258" customFormat="1" ht="14.25">
      <c r="A1384" s="2208"/>
      <c r="B1384" s="2211"/>
      <c r="C1384" s="535">
        <v>4212</v>
      </c>
      <c r="D1384" s="483" t="s">
        <v>40</v>
      </c>
      <c r="E1384" s="899">
        <f>E1386+E1387+E1388</f>
        <v>2439.8599999999997</v>
      </c>
      <c r="F1384" s="899">
        <f>F1386+F1387+F1388</f>
        <v>0</v>
      </c>
      <c r="G1384" s="899">
        <f>G1386+G1387+G1388</f>
        <v>0</v>
      </c>
      <c r="H1384" s="899">
        <f t="shared" si="115"/>
        <v>0</v>
      </c>
      <c r="I1384" s="899">
        <f t="shared" si="114"/>
        <v>-2439.8599999999997</v>
      </c>
      <c r="J1384" s="899"/>
      <c r="K1384" s="899">
        <f>K1386+K1387+K1388</f>
        <v>0</v>
      </c>
      <c r="L1384" s="899">
        <f>L1386+L1387+L1388</f>
        <v>0</v>
      </c>
      <c r="M1384" s="733"/>
      <c r="N1384" s="733"/>
      <c r="O1384" s="733"/>
    </row>
    <row r="1385" spans="1:15" s="258" customFormat="1">
      <c r="A1385" s="2208"/>
      <c r="B1385" s="2211"/>
      <c r="C1385" s="533"/>
      <c r="D1385" s="263" t="s">
        <v>72</v>
      </c>
      <c r="E1385" s="735"/>
      <c r="F1385" s="735"/>
      <c r="G1385" s="735"/>
      <c r="H1385" s="735">
        <f t="shared" si="115"/>
        <v>0</v>
      </c>
      <c r="I1385" s="735">
        <f t="shared" si="114"/>
        <v>0</v>
      </c>
      <c r="J1385" s="735"/>
      <c r="K1385" s="735"/>
      <c r="L1385" s="735"/>
      <c r="M1385" s="733"/>
      <c r="N1385" s="733"/>
      <c r="O1385" s="733"/>
    </row>
    <row r="1386" spans="1:15" s="258" customFormat="1">
      <c r="A1386" s="2208"/>
      <c r="B1386" s="2211"/>
      <c r="C1386" s="533"/>
      <c r="D1386" s="263" t="s">
        <v>40</v>
      </c>
      <c r="E1386" s="735">
        <v>1090.0899999999999</v>
      </c>
      <c r="F1386" s="735"/>
      <c r="G1386" s="735"/>
      <c r="H1386" s="735">
        <f t="shared" si="115"/>
        <v>0</v>
      </c>
      <c r="I1386" s="735">
        <f t="shared" si="114"/>
        <v>-1090.0899999999999</v>
      </c>
      <c r="J1386" s="735"/>
      <c r="K1386" s="735"/>
      <c r="L1386" s="735"/>
      <c r="M1386" s="733">
        <f>+G1386/12*3</f>
        <v>0</v>
      </c>
      <c r="N1386" s="733">
        <f>+G1386/12*6</f>
        <v>0</v>
      </c>
      <c r="O1386" s="733">
        <f>+G1386/12*9</f>
        <v>0</v>
      </c>
    </row>
    <row r="1387" spans="1:15" s="258" customFormat="1" ht="27">
      <c r="A1387" s="2208"/>
      <c r="B1387" s="2211"/>
      <c r="C1387" s="533"/>
      <c r="D1387" s="263" t="s">
        <v>279</v>
      </c>
      <c r="E1387" s="735"/>
      <c r="F1387" s="735"/>
      <c r="G1387" s="735"/>
      <c r="H1387" s="735">
        <f t="shared" si="115"/>
        <v>0</v>
      </c>
      <c r="I1387" s="735">
        <f t="shared" si="114"/>
        <v>0</v>
      </c>
      <c r="J1387" s="735"/>
      <c r="K1387" s="735"/>
      <c r="L1387" s="735"/>
      <c r="M1387" s="733"/>
      <c r="N1387" s="733"/>
      <c r="O1387" s="733"/>
    </row>
    <row r="1388" spans="1:15" s="258" customFormat="1">
      <c r="A1388" s="2208"/>
      <c r="B1388" s="2211"/>
      <c r="C1388" s="533"/>
      <c r="D1388" s="263" t="s">
        <v>390</v>
      </c>
      <c r="E1388" s="735">
        <v>1349.77</v>
      </c>
      <c r="F1388" s="735"/>
      <c r="G1388" s="735"/>
      <c r="H1388" s="735">
        <f t="shared" si="115"/>
        <v>0</v>
      </c>
      <c r="I1388" s="735">
        <f t="shared" si="114"/>
        <v>-1349.77</v>
      </c>
      <c r="J1388" s="735"/>
      <c r="K1388" s="735"/>
      <c r="L1388" s="735"/>
      <c r="M1388" s="733">
        <f>+G1388/12*3</f>
        <v>0</v>
      </c>
      <c r="N1388" s="733">
        <f>+G1388/12*6</f>
        <v>0</v>
      </c>
      <c r="O1388" s="733">
        <f>+G1388/12*9</f>
        <v>0</v>
      </c>
    </row>
    <row r="1389" spans="1:15" s="258" customFormat="1" ht="14.25">
      <c r="A1389" s="2208"/>
      <c r="B1389" s="2211"/>
      <c r="C1389" s="535">
        <v>4213</v>
      </c>
      <c r="D1389" s="483" t="s">
        <v>41</v>
      </c>
      <c r="E1389" s="899">
        <f>E1391+E1392</f>
        <v>144.13999999999999</v>
      </c>
      <c r="F1389" s="899">
        <f>F1391+F1392</f>
        <v>0</v>
      </c>
      <c r="G1389" s="899">
        <f>G1391+G1392</f>
        <v>0</v>
      </c>
      <c r="H1389" s="899">
        <f t="shared" si="115"/>
        <v>0</v>
      </c>
      <c r="I1389" s="899">
        <f t="shared" si="114"/>
        <v>-144.13999999999999</v>
      </c>
      <c r="J1389" s="899"/>
      <c r="K1389" s="899">
        <f>K1391+K1392</f>
        <v>0</v>
      </c>
      <c r="L1389" s="899">
        <f>L1391+L1392</f>
        <v>0</v>
      </c>
      <c r="M1389" s="733"/>
      <c r="N1389" s="733"/>
      <c r="O1389" s="733"/>
    </row>
    <row r="1390" spans="1:15" s="258" customFormat="1">
      <c r="A1390" s="2208"/>
      <c r="B1390" s="2211"/>
      <c r="C1390" s="533"/>
      <c r="D1390" s="263" t="s">
        <v>72</v>
      </c>
      <c r="E1390" s="735"/>
      <c r="F1390" s="735"/>
      <c r="G1390" s="735"/>
      <c r="H1390" s="735">
        <f t="shared" si="115"/>
        <v>0</v>
      </c>
      <c r="I1390" s="735">
        <f t="shared" si="114"/>
        <v>0</v>
      </c>
      <c r="J1390" s="735"/>
      <c r="K1390" s="735"/>
      <c r="L1390" s="735"/>
      <c r="M1390" s="733"/>
      <c r="N1390" s="733"/>
      <c r="O1390" s="733"/>
    </row>
    <row r="1391" spans="1:15" s="258" customFormat="1" ht="27">
      <c r="A1391" s="2208"/>
      <c r="B1391" s="2211"/>
      <c r="C1391" s="533"/>
      <c r="D1391" s="269" t="s">
        <v>42</v>
      </c>
      <c r="E1391" s="735">
        <v>144.13999999999999</v>
      </c>
      <c r="F1391" s="735"/>
      <c r="G1391" s="735"/>
      <c r="H1391" s="735"/>
      <c r="I1391" s="735"/>
      <c r="J1391" s="735"/>
      <c r="K1391" s="735"/>
      <c r="L1391" s="735"/>
      <c r="M1391" s="733">
        <f>+G1391/12*3</f>
        <v>0</v>
      </c>
      <c r="N1391" s="733">
        <f>+G1391/12*6</f>
        <v>0</v>
      </c>
      <c r="O1391" s="733">
        <f>+G1391/12*9</f>
        <v>0</v>
      </c>
    </row>
    <row r="1392" spans="1:15" s="258" customFormat="1" ht="27">
      <c r="A1392" s="2208"/>
      <c r="B1392" s="2211"/>
      <c r="C1392" s="533"/>
      <c r="D1392" s="269" t="s">
        <v>273</v>
      </c>
      <c r="E1392" s="735"/>
      <c r="F1392" s="735"/>
      <c r="G1392" s="735"/>
      <c r="H1392" s="735"/>
      <c r="I1392" s="735"/>
      <c r="J1392" s="735"/>
      <c r="K1392" s="735"/>
      <c r="L1392" s="735"/>
      <c r="M1392" s="733">
        <f>+G1392/12*3</f>
        <v>0</v>
      </c>
      <c r="N1392" s="733">
        <f>+G1392/12*6</f>
        <v>0</v>
      </c>
      <c r="O1392" s="733">
        <f>+G1392/12*9</f>
        <v>0</v>
      </c>
    </row>
    <row r="1393" spans="1:15" s="258" customFormat="1" ht="14.25">
      <c r="A1393" s="2208"/>
      <c r="B1393" s="2211"/>
      <c r="C1393" s="533">
        <v>4214</v>
      </c>
      <c r="D1393" s="268" t="s">
        <v>43</v>
      </c>
      <c r="E1393" s="735">
        <v>92058.64</v>
      </c>
      <c r="F1393" s="735">
        <v>42632.6</v>
      </c>
      <c r="G1393" s="735">
        <v>95667.3</v>
      </c>
      <c r="H1393" s="735"/>
      <c r="I1393" s="735"/>
      <c r="J1393" s="735"/>
      <c r="K1393" s="735">
        <v>95667.3</v>
      </c>
      <c r="L1393" s="735">
        <v>95667.3</v>
      </c>
      <c r="M1393" s="733">
        <f>+G1393/12*3</f>
        <v>23916.825000000001</v>
      </c>
      <c r="N1393" s="733">
        <f>+G1393/12*6</f>
        <v>47833.65</v>
      </c>
      <c r="O1393" s="733">
        <f>+G1393/12*9</f>
        <v>71750.475000000006</v>
      </c>
    </row>
    <row r="1394" spans="1:15" s="256" customFormat="1" ht="23.25" customHeight="1">
      <c r="A1394" s="2208"/>
      <c r="B1394" s="2211"/>
      <c r="C1394" s="533">
        <v>4215</v>
      </c>
      <c r="D1394" s="268" t="s">
        <v>44</v>
      </c>
      <c r="E1394" s="735"/>
      <c r="F1394" s="735"/>
      <c r="G1394" s="735"/>
      <c r="H1394" s="735"/>
      <c r="I1394" s="735"/>
      <c r="J1394" s="735"/>
      <c r="K1394" s="735"/>
      <c r="L1394" s="735"/>
      <c r="M1394" s="926"/>
      <c r="N1394" s="738"/>
      <c r="O1394" s="926"/>
    </row>
    <row r="1395" spans="1:15" s="171" customFormat="1" ht="28.5">
      <c r="A1395" s="2208"/>
      <c r="B1395" s="2211"/>
      <c r="C1395" s="533">
        <v>4216</v>
      </c>
      <c r="D1395" s="268" t="s">
        <v>45</v>
      </c>
      <c r="E1395" s="735"/>
      <c r="F1395" s="735"/>
      <c r="G1395" s="735"/>
      <c r="H1395" s="735">
        <f t="shared" si="115"/>
        <v>0</v>
      </c>
      <c r="I1395" s="735">
        <f t="shared" si="114"/>
        <v>0</v>
      </c>
      <c r="J1395" s="735"/>
      <c r="K1395" s="735"/>
      <c r="L1395" s="735"/>
      <c r="M1395" s="738"/>
      <c r="N1395" s="738"/>
      <c r="O1395" s="738"/>
    </row>
    <row r="1396" spans="1:15" s="171" customFormat="1" ht="14.25">
      <c r="A1396" s="2208"/>
      <c r="B1396" s="2211"/>
      <c r="C1396" s="533">
        <v>4217</v>
      </c>
      <c r="D1396" s="268" t="s">
        <v>46</v>
      </c>
      <c r="E1396" s="735"/>
      <c r="F1396" s="735"/>
      <c r="G1396" s="735"/>
      <c r="H1396" s="735">
        <f t="shared" si="115"/>
        <v>0</v>
      </c>
      <c r="I1396" s="735">
        <f t="shared" si="114"/>
        <v>0</v>
      </c>
      <c r="J1396" s="735"/>
      <c r="K1396" s="735"/>
      <c r="L1396" s="735"/>
      <c r="M1396" s="738"/>
      <c r="N1396" s="738"/>
      <c r="O1396" s="738"/>
    </row>
    <row r="1397" spans="1:15" s="171" customFormat="1" ht="28.5">
      <c r="A1397" s="2208"/>
      <c r="B1397" s="2211"/>
      <c r="C1397" s="535"/>
      <c r="D1397" s="483" t="s">
        <v>414</v>
      </c>
      <c r="E1397" s="899">
        <f>E1399+E1400</f>
        <v>0</v>
      </c>
      <c r="F1397" s="899">
        <f>F1399+F1400</f>
        <v>264</v>
      </c>
      <c r="G1397" s="899">
        <f>G1399+G1400</f>
        <v>264</v>
      </c>
      <c r="H1397" s="899">
        <f t="shared" si="115"/>
        <v>0</v>
      </c>
      <c r="I1397" s="899">
        <f t="shared" si="114"/>
        <v>264</v>
      </c>
      <c r="J1397" s="899"/>
      <c r="K1397" s="899">
        <f>K1399+K1400</f>
        <v>264</v>
      </c>
      <c r="L1397" s="899">
        <f>L1399+L1400</f>
        <v>264</v>
      </c>
      <c r="M1397" s="738"/>
      <c r="N1397" s="738"/>
      <c r="O1397" s="738"/>
    </row>
    <row r="1398" spans="1:15" s="171" customFormat="1">
      <c r="A1398" s="2208"/>
      <c r="B1398" s="2211"/>
      <c r="C1398" s="533"/>
      <c r="D1398" s="263" t="s">
        <v>72</v>
      </c>
      <c r="E1398" s="736"/>
      <c r="F1398" s="736"/>
      <c r="G1398" s="736"/>
      <c r="H1398" s="736">
        <f t="shared" si="115"/>
        <v>0</v>
      </c>
      <c r="I1398" s="736">
        <f t="shared" si="114"/>
        <v>0</v>
      </c>
      <c r="J1398" s="736"/>
      <c r="K1398" s="736"/>
      <c r="L1398" s="736"/>
      <c r="M1398" s="738"/>
      <c r="N1398" s="738"/>
      <c r="O1398" s="738"/>
    </row>
    <row r="1399" spans="1:15" s="171" customFormat="1">
      <c r="A1399" s="2208"/>
      <c r="B1399" s="2211"/>
      <c r="C1399" s="533">
        <v>4221</v>
      </c>
      <c r="D1399" s="263" t="s">
        <v>47</v>
      </c>
      <c r="E1399" s="736"/>
      <c r="F1399" s="736">
        <v>264</v>
      </c>
      <c r="G1399" s="736">
        <v>264</v>
      </c>
      <c r="H1399" s="736"/>
      <c r="I1399" s="736"/>
      <c r="J1399" s="736"/>
      <c r="K1399" s="736">
        <v>264</v>
      </c>
      <c r="L1399" s="736">
        <v>264</v>
      </c>
      <c r="M1399" s="738"/>
      <c r="N1399" s="738"/>
      <c r="O1399" s="738"/>
    </row>
    <row r="1400" spans="1:15" s="171" customFormat="1" ht="27">
      <c r="A1400" s="2208"/>
      <c r="B1400" s="2211"/>
      <c r="C1400" s="533">
        <v>4222</v>
      </c>
      <c r="D1400" s="263" t="s">
        <v>48</v>
      </c>
      <c r="E1400" s="736"/>
      <c r="F1400" s="736"/>
      <c r="G1400" s="736"/>
      <c r="H1400" s="736"/>
      <c r="I1400" s="736"/>
      <c r="J1400" s="736"/>
      <c r="K1400" s="736"/>
      <c r="L1400" s="736"/>
      <c r="M1400" s="738"/>
      <c r="N1400" s="733"/>
      <c r="O1400" s="738"/>
    </row>
    <row r="1401" spans="1:15" s="258" customFormat="1" ht="14.25">
      <c r="A1401" s="2208"/>
      <c r="B1401" s="2211"/>
      <c r="C1401" s="533">
        <v>4231</v>
      </c>
      <c r="D1401" s="264" t="s">
        <v>49</v>
      </c>
      <c r="E1401" s="736"/>
      <c r="F1401" s="736">
        <v>700</v>
      </c>
      <c r="G1401" s="736">
        <v>700</v>
      </c>
      <c r="H1401" s="736"/>
      <c r="I1401" s="736"/>
      <c r="J1401" s="736"/>
      <c r="K1401" s="736">
        <v>700</v>
      </c>
      <c r="L1401" s="736">
        <v>700</v>
      </c>
      <c r="M1401" s="733">
        <f>+G1401/12*3</f>
        <v>175</v>
      </c>
      <c r="N1401" s="733">
        <f>+G1401/12*6</f>
        <v>350</v>
      </c>
      <c r="O1401" s="733">
        <f>+G1401/12*9</f>
        <v>525</v>
      </c>
    </row>
    <row r="1402" spans="1:15" s="258" customFormat="1" ht="16.5">
      <c r="A1402" s="2208"/>
      <c r="B1402" s="2211"/>
      <c r="C1402" s="533">
        <v>4232</v>
      </c>
      <c r="D1402" s="264" t="s">
        <v>50</v>
      </c>
      <c r="E1402" s="736"/>
      <c r="F1402" s="736"/>
      <c r="G1402" s="736"/>
      <c r="H1402" s="736"/>
      <c r="I1402" s="736"/>
      <c r="J1402" s="900"/>
      <c r="K1402" s="736"/>
      <c r="L1402" s="736"/>
      <c r="M1402" s="733"/>
      <c r="N1402" s="733"/>
      <c r="O1402" s="733"/>
    </row>
    <row r="1403" spans="1:15" s="258" customFormat="1" ht="28.5">
      <c r="A1403" s="2208"/>
      <c r="B1403" s="2211"/>
      <c r="C1403" s="533">
        <v>4233</v>
      </c>
      <c r="D1403" s="264" t="s">
        <v>380</v>
      </c>
      <c r="E1403" s="736"/>
      <c r="F1403" s="736"/>
      <c r="G1403" s="736"/>
      <c r="H1403" s="736">
        <f t="shared" si="115"/>
        <v>0</v>
      </c>
      <c r="I1403" s="736">
        <f t="shared" si="114"/>
        <v>0</v>
      </c>
      <c r="J1403" s="900"/>
      <c r="K1403" s="736"/>
      <c r="L1403" s="736"/>
      <c r="M1403" s="733"/>
      <c r="N1403" s="733"/>
      <c r="O1403" s="733"/>
    </row>
    <row r="1404" spans="1:15" s="258" customFormat="1" ht="14.25">
      <c r="A1404" s="2208"/>
      <c r="B1404" s="2211"/>
      <c r="C1404" s="533">
        <v>4234</v>
      </c>
      <c r="D1404" s="264" t="s">
        <v>51</v>
      </c>
      <c r="E1404" s="735"/>
      <c r="F1404" s="735"/>
      <c r="G1404" s="735"/>
      <c r="H1404" s="735">
        <f t="shared" si="115"/>
        <v>0</v>
      </c>
      <c r="I1404" s="735">
        <f t="shared" si="114"/>
        <v>0</v>
      </c>
      <c r="J1404" s="735"/>
      <c r="K1404" s="735"/>
      <c r="L1404" s="735"/>
      <c r="M1404" s="733"/>
      <c r="N1404" s="926"/>
      <c r="O1404" s="733"/>
    </row>
    <row r="1405" spans="1:15" s="256" customFormat="1" ht="14.25">
      <c r="A1405" s="2208"/>
      <c r="B1405" s="2211"/>
      <c r="C1405" s="533">
        <v>4235</v>
      </c>
      <c r="D1405" s="264" t="s">
        <v>52</v>
      </c>
      <c r="E1405" s="735"/>
      <c r="F1405" s="735">
        <v>750</v>
      </c>
      <c r="G1405" s="735">
        <v>750</v>
      </c>
      <c r="H1405" s="735"/>
      <c r="I1405" s="735"/>
      <c r="J1405" s="735"/>
      <c r="K1405" s="735">
        <v>750</v>
      </c>
      <c r="L1405" s="735">
        <v>750</v>
      </c>
      <c r="M1405" s="733">
        <f>+G1405/12*3</f>
        <v>187.5</v>
      </c>
      <c r="N1405" s="733">
        <f>+G1405/12*6</f>
        <v>375</v>
      </c>
      <c r="O1405" s="733">
        <f>+G1405/12*9</f>
        <v>562.5</v>
      </c>
    </row>
    <row r="1406" spans="1:15" s="258" customFormat="1" ht="28.5">
      <c r="A1406" s="2208"/>
      <c r="B1406" s="2211"/>
      <c r="C1406" s="533">
        <v>4236</v>
      </c>
      <c r="D1406" s="264" t="s">
        <v>53</v>
      </c>
      <c r="E1406" s="735"/>
      <c r="F1406" s="735"/>
      <c r="G1406" s="735"/>
      <c r="H1406" s="735"/>
      <c r="I1406" s="735"/>
      <c r="J1406" s="735"/>
      <c r="K1406" s="735"/>
      <c r="L1406" s="735"/>
      <c r="M1406" s="733"/>
      <c r="N1406" s="926"/>
      <c r="O1406" s="733"/>
    </row>
    <row r="1407" spans="1:15" s="256" customFormat="1" ht="14.25">
      <c r="A1407" s="2208"/>
      <c r="B1407" s="2211"/>
      <c r="C1407" s="533">
        <v>4237</v>
      </c>
      <c r="D1407" s="264" t="s">
        <v>54</v>
      </c>
      <c r="E1407" s="735"/>
      <c r="F1407" s="735"/>
      <c r="G1407" s="735"/>
      <c r="H1407" s="735"/>
      <c r="I1407" s="735"/>
      <c r="J1407" s="735"/>
      <c r="K1407" s="735"/>
      <c r="L1407" s="735"/>
      <c r="M1407" s="926"/>
      <c r="N1407" s="926"/>
      <c r="O1407" s="926"/>
    </row>
    <row r="1408" spans="1:15" s="256" customFormat="1" ht="28.5">
      <c r="A1408" s="2208"/>
      <c r="B1408" s="2211"/>
      <c r="C1408" s="533">
        <v>4239</v>
      </c>
      <c r="D1408" s="262" t="s">
        <v>55</v>
      </c>
      <c r="E1408" s="737"/>
      <c r="F1408" s="737"/>
      <c r="G1408" s="737"/>
      <c r="H1408" s="737"/>
      <c r="I1408" s="737"/>
      <c r="J1408" s="737"/>
      <c r="K1408" s="737"/>
      <c r="L1408" s="737"/>
      <c r="M1408" s="926"/>
      <c r="N1408" s="926"/>
      <c r="O1408" s="926"/>
    </row>
    <row r="1409" spans="1:15" s="256" customFormat="1" ht="14.25">
      <c r="A1409" s="2208"/>
      <c r="B1409" s="2211"/>
      <c r="C1409" s="533">
        <v>4241</v>
      </c>
      <c r="D1409" s="264" t="s">
        <v>56</v>
      </c>
      <c r="E1409" s="735"/>
      <c r="F1409" s="735"/>
      <c r="G1409" s="735"/>
      <c r="H1409" s="735"/>
      <c r="I1409" s="735"/>
      <c r="J1409" s="735"/>
      <c r="K1409" s="735"/>
      <c r="L1409" s="735"/>
      <c r="M1409" s="733">
        <f>+G1409/12*3</f>
        <v>0</v>
      </c>
      <c r="N1409" s="733">
        <f>+G1409/12*6</f>
        <v>0</v>
      </c>
      <c r="O1409" s="733">
        <f>+G1409/12*9</f>
        <v>0</v>
      </c>
    </row>
    <row r="1410" spans="1:15" s="256" customFormat="1" ht="28.5">
      <c r="A1410" s="2208"/>
      <c r="B1410" s="2211"/>
      <c r="C1410" s="533">
        <v>4251</v>
      </c>
      <c r="D1410" s="262" t="s">
        <v>57</v>
      </c>
      <c r="E1410" s="737"/>
      <c r="F1410" s="737"/>
      <c r="G1410" s="737"/>
      <c r="H1410" s="737">
        <f t="shared" si="115"/>
        <v>0</v>
      </c>
      <c r="I1410" s="737">
        <f t="shared" ref="I1410:I1439" si="116">G1410-E1410</f>
        <v>0</v>
      </c>
      <c r="J1410" s="737"/>
      <c r="K1410" s="737"/>
      <c r="L1410" s="737"/>
      <c r="M1410" s="926"/>
      <c r="N1410" s="926"/>
      <c r="O1410" s="926"/>
    </row>
    <row r="1411" spans="1:15" s="256" customFormat="1" ht="28.5">
      <c r="A1411" s="2208"/>
      <c r="B1411" s="2211"/>
      <c r="C1411" s="535">
        <v>4252</v>
      </c>
      <c r="D1411" s="483" t="s">
        <v>58</v>
      </c>
      <c r="E1411" s="899">
        <f>E1413+E1414</f>
        <v>0</v>
      </c>
      <c r="F1411" s="899">
        <f>F1413+F1414</f>
        <v>0</v>
      </c>
      <c r="G1411" s="899">
        <f>G1413+G1414</f>
        <v>0</v>
      </c>
      <c r="H1411" s="899">
        <f t="shared" si="115"/>
        <v>0</v>
      </c>
      <c r="I1411" s="899">
        <f t="shared" si="116"/>
        <v>0</v>
      </c>
      <c r="J1411" s="899"/>
      <c r="K1411" s="899">
        <f>K1413+K1414</f>
        <v>0</v>
      </c>
      <c r="L1411" s="899">
        <f>L1413+L1414</f>
        <v>0</v>
      </c>
      <c r="M1411" s="926"/>
      <c r="N1411" s="926"/>
      <c r="O1411" s="926"/>
    </row>
    <row r="1412" spans="1:15" s="256" customFormat="1">
      <c r="A1412" s="2208"/>
      <c r="B1412" s="2211"/>
      <c r="C1412" s="533"/>
      <c r="D1412" s="263" t="s">
        <v>72</v>
      </c>
      <c r="E1412" s="737"/>
      <c r="F1412" s="737"/>
      <c r="G1412" s="737"/>
      <c r="H1412" s="737">
        <f t="shared" si="115"/>
        <v>0</v>
      </c>
      <c r="I1412" s="737">
        <f t="shared" si="116"/>
        <v>0</v>
      </c>
      <c r="J1412" s="737"/>
      <c r="K1412" s="737"/>
      <c r="L1412" s="737"/>
      <c r="M1412" s="926"/>
      <c r="N1412" s="733"/>
      <c r="O1412" s="926"/>
    </row>
    <row r="1413" spans="1:15" s="258" customFormat="1" ht="27">
      <c r="A1413" s="2208"/>
      <c r="B1413" s="2211"/>
      <c r="C1413" s="533"/>
      <c r="D1413" s="270" t="s">
        <v>59</v>
      </c>
      <c r="E1413" s="737"/>
      <c r="F1413" s="737"/>
      <c r="G1413" s="737"/>
      <c r="H1413" s="737">
        <f t="shared" si="115"/>
        <v>0</v>
      </c>
      <c r="I1413" s="737">
        <f t="shared" si="116"/>
        <v>0</v>
      </c>
      <c r="J1413" s="737"/>
      <c r="K1413" s="737"/>
      <c r="L1413" s="737"/>
      <c r="M1413" s="733"/>
      <c r="N1413" s="733"/>
      <c r="O1413" s="733"/>
    </row>
    <row r="1414" spans="1:15" s="258" customFormat="1" ht="27">
      <c r="A1414" s="2208"/>
      <c r="B1414" s="2211"/>
      <c r="C1414" s="533"/>
      <c r="D1414" s="270" t="s">
        <v>60</v>
      </c>
      <c r="E1414" s="737"/>
      <c r="F1414" s="737"/>
      <c r="G1414" s="737"/>
      <c r="H1414" s="737">
        <f t="shared" si="115"/>
        <v>0</v>
      </c>
      <c r="I1414" s="737">
        <f t="shared" si="116"/>
        <v>0</v>
      </c>
      <c r="J1414" s="737"/>
      <c r="K1414" s="737"/>
      <c r="L1414" s="737"/>
      <c r="M1414" s="733"/>
      <c r="N1414" s="733"/>
      <c r="O1414" s="733"/>
    </row>
    <row r="1415" spans="1:15" s="258" customFormat="1" ht="14.25">
      <c r="A1415" s="2208"/>
      <c r="B1415" s="2211"/>
      <c r="C1415" s="535">
        <v>4261</v>
      </c>
      <c r="D1415" s="483" t="s">
        <v>61</v>
      </c>
      <c r="E1415" s="899">
        <f>E1417+E1418</f>
        <v>0</v>
      </c>
      <c r="F1415" s="899">
        <f>F1417+F1418</f>
        <v>0</v>
      </c>
      <c r="G1415" s="899">
        <f>G1417+G1418</f>
        <v>0</v>
      </c>
      <c r="H1415" s="899">
        <f t="shared" si="115"/>
        <v>0</v>
      </c>
      <c r="I1415" s="899">
        <f t="shared" si="116"/>
        <v>0</v>
      </c>
      <c r="J1415" s="899"/>
      <c r="K1415" s="899">
        <f>K1417+K1418</f>
        <v>0</v>
      </c>
      <c r="L1415" s="899">
        <f>L1417+L1418</f>
        <v>0</v>
      </c>
      <c r="M1415" s="733"/>
      <c r="N1415" s="733"/>
      <c r="O1415" s="733"/>
    </row>
    <row r="1416" spans="1:15" s="258" customFormat="1">
      <c r="A1416" s="2208"/>
      <c r="B1416" s="2211"/>
      <c r="C1416" s="533"/>
      <c r="D1416" s="263" t="s">
        <v>72</v>
      </c>
      <c r="E1416" s="735"/>
      <c r="F1416" s="735"/>
      <c r="G1416" s="735"/>
      <c r="H1416" s="735">
        <f t="shared" si="115"/>
        <v>0</v>
      </c>
      <c r="I1416" s="735">
        <f t="shared" si="116"/>
        <v>0</v>
      </c>
      <c r="J1416" s="735"/>
      <c r="K1416" s="735"/>
      <c r="L1416" s="735"/>
      <c r="M1416" s="733"/>
      <c r="N1416" s="733"/>
      <c r="O1416" s="733"/>
    </row>
    <row r="1417" spans="1:15" s="258" customFormat="1">
      <c r="A1417" s="2208"/>
      <c r="B1417" s="2211"/>
      <c r="C1417" s="533"/>
      <c r="D1417" s="263" t="s">
        <v>62</v>
      </c>
      <c r="E1417" s="735"/>
      <c r="F1417" s="735"/>
      <c r="G1417" s="735"/>
      <c r="H1417" s="735">
        <f t="shared" si="115"/>
        <v>0</v>
      </c>
      <c r="I1417" s="735">
        <f t="shared" si="116"/>
        <v>0</v>
      </c>
      <c r="J1417" s="735"/>
      <c r="K1417" s="735"/>
      <c r="L1417" s="735"/>
      <c r="M1417" s="733"/>
      <c r="N1417" s="733"/>
      <c r="O1417" s="733"/>
    </row>
    <row r="1418" spans="1:15" s="258" customFormat="1">
      <c r="A1418" s="2208"/>
      <c r="B1418" s="2211"/>
      <c r="C1418" s="533"/>
      <c r="D1418" s="263" t="s">
        <v>63</v>
      </c>
      <c r="E1418" s="735"/>
      <c r="F1418" s="735"/>
      <c r="G1418" s="735"/>
      <c r="H1418" s="735">
        <f t="shared" si="115"/>
        <v>0</v>
      </c>
      <c r="I1418" s="735">
        <f t="shared" si="116"/>
        <v>0</v>
      </c>
      <c r="J1418" s="735"/>
      <c r="K1418" s="735"/>
      <c r="L1418" s="735"/>
      <c r="M1418" s="733"/>
      <c r="N1418" s="733"/>
      <c r="O1418" s="733"/>
    </row>
    <row r="1419" spans="1:15" s="258" customFormat="1" ht="14.25">
      <c r="A1419" s="2208"/>
      <c r="B1419" s="2211"/>
      <c r="C1419" s="533">
        <v>4262</v>
      </c>
      <c r="D1419" s="264" t="s">
        <v>338</v>
      </c>
      <c r="E1419" s="735"/>
      <c r="F1419" s="735"/>
      <c r="G1419" s="735"/>
      <c r="H1419" s="735">
        <f t="shared" si="115"/>
        <v>0</v>
      </c>
      <c r="I1419" s="735">
        <f t="shared" si="116"/>
        <v>0</v>
      </c>
      <c r="J1419" s="735"/>
      <c r="K1419" s="735"/>
      <c r="L1419" s="735"/>
      <c r="M1419" s="733"/>
      <c r="N1419" s="733"/>
      <c r="O1419" s="733"/>
    </row>
    <row r="1420" spans="1:15" s="258" customFormat="1" ht="14.25">
      <c r="A1420" s="2208"/>
      <c r="B1420" s="2211"/>
      <c r="C1420" s="533">
        <v>4264</v>
      </c>
      <c r="D1420" s="264" t="s">
        <v>337</v>
      </c>
      <c r="E1420" s="735"/>
      <c r="F1420" s="735"/>
      <c r="G1420" s="735"/>
      <c r="H1420" s="735">
        <f t="shared" si="115"/>
        <v>0</v>
      </c>
      <c r="I1420" s="735">
        <f t="shared" si="116"/>
        <v>0</v>
      </c>
      <c r="J1420" s="735"/>
      <c r="K1420" s="735"/>
      <c r="L1420" s="735"/>
      <c r="M1420" s="733"/>
      <c r="N1420" s="733"/>
      <c r="O1420" s="733"/>
    </row>
    <row r="1421" spans="1:15" s="258" customFormat="1" ht="22.5" customHeight="1">
      <c r="A1421" s="2208"/>
      <c r="B1421" s="2211"/>
      <c r="C1421" s="536">
        <v>4266</v>
      </c>
      <c r="D1421" s="511" t="s">
        <v>421</v>
      </c>
      <c r="E1421" s="735"/>
      <c r="F1421" s="735"/>
      <c r="G1421" s="735"/>
      <c r="H1421" s="735">
        <f t="shared" si="115"/>
        <v>0</v>
      </c>
      <c r="I1421" s="735">
        <f t="shared" si="116"/>
        <v>0</v>
      </c>
      <c r="J1421" s="735"/>
      <c r="K1421" s="735"/>
      <c r="L1421" s="735"/>
      <c r="M1421" s="733"/>
      <c r="N1421" s="733"/>
      <c r="O1421" s="733"/>
    </row>
    <row r="1422" spans="1:15" s="258" customFormat="1" ht="28.5">
      <c r="A1422" s="2208"/>
      <c r="B1422" s="2211"/>
      <c r="C1422" s="533">
        <v>4267</v>
      </c>
      <c r="D1422" s="264" t="s">
        <v>339</v>
      </c>
      <c r="E1422" s="735"/>
      <c r="F1422" s="735"/>
      <c r="G1422" s="735"/>
      <c r="H1422" s="735">
        <f t="shared" si="115"/>
        <v>0</v>
      </c>
      <c r="I1422" s="735">
        <f t="shared" si="116"/>
        <v>0</v>
      </c>
      <c r="J1422" s="735"/>
      <c r="K1422" s="735"/>
      <c r="L1422" s="735"/>
      <c r="M1422" s="733"/>
      <c r="N1422" s="733"/>
      <c r="O1422" s="733"/>
    </row>
    <row r="1423" spans="1:15" s="258" customFormat="1" ht="14.25">
      <c r="A1423" s="2208"/>
      <c r="B1423" s="2211"/>
      <c r="C1423" s="533">
        <v>4269</v>
      </c>
      <c r="D1423" s="264" t="s">
        <v>64</v>
      </c>
      <c r="E1423" s="735"/>
      <c r="F1423" s="735"/>
      <c r="G1423" s="735"/>
      <c r="H1423" s="735">
        <f t="shared" si="115"/>
        <v>0</v>
      </c>
      <c r="I1423" s="735">
        <f t="shared" si="116"/>
        <v>0</v>
      </c>
      <c r="J1423" s="735"/>
      <c r="K1423" s="735"/>
      <c r="L1423" s="735"/>
      <c r="M1423" s="733"/>
      <c r="N1423" s="935"/>
      <c r="O1423" s="733"/>
    </row>
    <row r="1424" spans="1:15" s="258" customFormat="1" ht="42.75">
      <c r="A1424" s="2208"/>
      <c r="B1424" s="2211"/>
      <c r="C1424" s="533">
        <v>4511</v>
      </c>
      <c r="D1424" s="262" t="s">
        <v>65</v>
      </c>
      <c r="E1424" s="735"/>
      <c r="F1424" s="735"/>
      <c r="G1424" s="735"/>
      <c r="H1424" s="735">
        <f t="shared" si="115"/>
        <v>0</v>
      </c>
      <c r="I1424" s="735">
        <f t="shared" si="116"/>
        <v>0</v>
      </c>
      <c r="J1424" s="735"/>
      <c r="K1424" s="735"/>
      <c r="L1424" s="735"/>
      <c r="M1424" s="733"/>
      <c r="N1424" s="935"/>
      <c r="O1424" s="733"/>
    </row>
    <row r="1425" spans="1:15" s="260" customFormat="1" ht="42.75">
      <c r="A1425" s="2208"/>
      <c r="B1425" s="2211"/>
      <c r="C1425" s="533">
        <v>4621</v>
      </c>
      <c r="D1425" s="262" t="s">
        <v>66</v>
      </c>
      <c r="E1425" s="735"/>
      <c r="F1425" s="735"/>
      <c r="G1425" s="735"/>
      <c r="H1425" s="735">
        <f t="shared" si="115"/>
        <v>0</v>
      </c>
      <c r="I1425" s="735">
        <f t="shared" si="116"/>
        <v>0</v>
      </c>
      <c r="J1425" s="901"/>
      <c r="K1425" s="735"/>
      <c r="L1425" s="735"/>
      <c r="M1425" s="733"/>
      <c r="N1425" s="935"/>
      <c r="O1425" s="935"/>
    </row>
    <row r="1426" spans="1:15" s="260" customFormat="1" ht="42.75">
      <c r="A1426" s="2208"/>
      <c r="B1426" s="2211"/>
      <c r="C1426" s="533">
        <v>4631</v>
      </c>
      <c r="D1426" s="262" t="s">
        <v>379</v>
      </c>
      <c r="E1426" s="735"/>
      <c r="F1426" s="735"/>
      <c r="G1426" s="735"/>
      <c r="H1426" s="735">
        <f t="shared" si="115"/>
        <v>0</v>
      </c>
      <c r="I1426" s="735">
        <f t="shared" si="116"/>
        <v>0</v>
      </c>
      <c r="J1426" s="901"/>
      <c r="K1426" s="735"/>
      <c r="L1426" s="735"/>
      <c r="M1426" s="935"/>
      <c r="N1426" s="935"/>
      <c r="O1426" s="935"/>
    </row>
    <row r="1427" spans="1:15" s="260" customFormat="1" ht="21.75" customHeight="1">
      <c r="A1427" s="2208"/>
      <c r="B1427" s="2211"/>
      <c r="C1427" s="533">
        <v>4632</v>
      </c>
      <c r="D1427" s="262" t="s">
        <v>277</v>
      </c>
      <c r="E1427" s="735"/>
      <c r="F1427" s="735"/>
      <c r="G1427" s="735"/>
      <c r="H1427" s="735">
        <f t="shared" si="115"/>
        <v>0</v>
      </c>
      <c r="I1427" s="735">
        <f t="shared" si="116"/>
        <v>0</v>
      </c>
      <c r="J1427" s="735"/>
      <c r="K1427" s="735"/>
      <c r="L1427" s="735"/>
      <c r="M1427" s="935"/>
      <c r="N1427" s="935"/>
      <c r="O1427" s="935"/>
    </row>
    <row r="1428" spans="1:15" s="260" customFormat="1" ht="48.75" customHeight="1">
      <c r="A1428" s="2208"/>
      <c r="B1428" s="2211"/>
      <c r="C1428" s="536">
        <v>4638</v>
      </c>
      <c r="D1428" s="511" t="s">
        <v>422</v>
      </c>
      <c r="E1428" s="735"/>
      <c r="F1428" s="735"/>
      <c r="G1428" s="735"/>
      <c r="H1428" s="735">
        <f t="shared" si="115"/>
        <v>0</v>
      </c>
      <c r="I1428" s="735">
        <f t="shared" si="116"/>
        <v>0</v>
      </c>
      <c r="J1428" s="735"/>
      <c r="K1428" s="735"/>
      <c r="L1428" s="735"/>
      <c r="M1428" s="935"/>
      <c r="N1428" s="935"/>
      <c r="O1428" s="935"/>
    </row>
    <row r="1429" spans="1:15" s="260" customFormat="1" ht="14.25">
      <c r="A1429" s="2208"/>
      <c r="B1429" s="2211"/>
      <c r="C1429" s="533" t="s">
        <v>385</v>
      </c>
      <c r="D1429" s="262" t="s">
        <v>386</v>
      </c>
      <c r="E1429" s="735"/>
      <c r="F1429" s="735"/>
      <c r="G1429" s="735"/>
      <c r="H1429" s="735">
        <f t="shared" si="115"/>
        <v>0</v>
      </c>
      <c r="I1429" s="735">
        <f t="shared" si="116"/>
        <v>0</v>
      </c>
      <c r="J1429" s="735"/>
      <c r="K1429" s="735"/>
      <c r="L1429" s="735"/>
      <c r="M1429" s="935"/>
      <c r="N1429" s="935"/>
      <c r="O1429" s="935"/>
    </row>
    <row r="1430" spans="1:15" s="260" customFormat="1" ht="14.25">
      <c r="A1430" s="2208"/>
      <c r="B1430" s="2211"/>
      <c r="C1430" s="533">
        <v>4729</v>
      </c>
      <c r="D1430" s="264" t="s">
        <v>67</v>
      </c>
      <c r="E1430" s="735"/>
      <c r="F1430" s="735">
        <v>1200</v>
      </c>
      <c r="G1430" s="735">
        <v>1200</v>
      </c>
      <c r="H1430" s="735"/>
      <c r="I1430" s="735"/>
      <c r="J1430" s="902"/>
      <c r="K1430" s="735">
        <v>1200</v>
      </c>
      <c r="L1430" s="735">
        <v>1200</v>
      </c>
      <c r="M1430" s="935"/>
      <c r="N1430" s="935"/>
      <c r="O1430" s="935"/>
    </row>
    <row r="1431" spans="1:15" s="260" customFormat="1" ht="14.25">
      <c r="A1431" s="2208"/>
      <c r="B1431" s="2211"/>
      <c r="C1431" s="533">
        <v>4822</v>
      </c>
      <c r="D1431" s="264" t="s">
        <v>68</v>
      </c>
      <c r="E1431" s="902"/>
      <c r="F1431" s="902"/>
      <c r="G1431" s="735"/>
      <c r="H1431" s="735">
        <f t="shared" si="115"/>
        <v>0</v>
      </c>
      <c r="I1431" s="735">
        <f t="shared" si="116"/>
        <v>0</v>
      </c>
      <c r="J1431" s="902"/>
      <c r="K1431" s="735"/>
      <c r="L1431" s="735"/>
      <c r="M1431" s="935"/>
      <c r="N1431" s="935"/>
      <c r="O1431" s="935"/>
    </row>
    <row r="1432" spans="1:15" s="260" customFormat="1" ht="14.25">
      <c r="A1432" s="2208"/>
      <c r="B1432" s="2211"/>
      <c r="C1432" s="535">
        <v>4823</v>
      </c>
      <c r="D1432" s="483" t="s">
        <v>69</v>
      </c>
      <c r="E1432" s="899">
        <f>E1434+E1435+E1436</f>
        <v>213.48</v>
      </c>
      <c r="F1432" s="899">
        <f>F1434+F1435+F1436</f>
        <v>714.6</v>
      </c>
      <c r="G1432" s="899">
        <f>G1434+G1435+G1436</f>
        <v>699.30000000000007</v>
      </c>
      <c r="H1432" s="899">
        <f t="shared" si="115"/>
        <v>-15.299999999999955</v>
      </c>
      <c r="I1432" s="899">
        <f t="shared" si="116"/>
        <v>485.82000000000005</v>
      </c>
      <c r="J1432" s="899"/>
      <c r="K1432" s="899">
        <f>K1434+K1435+K1436</f>
        <v>699.30000000000007</v>
      </c>
      <c r="L1432" s="899">
        <f>L1434+L1435+L1436</f>
        <v>699.30000000000007</v>
      </c>
      <c r="M1432" s="935"/>
      <c r="N1432" s="935"/>
      <c r="O1432" s="935"/>
    </row>
    <row r="1433" spans="1:15" s="260" customFormat="1" ht="14.25">
      <c r="A1433" s="2208"/>
      <c r="B1433" s="2211"/>
      <c r="C1433" s="533"/>
      <c r="D1433" s="263" t="s">
        <v>72</v>
      </c>
      <c r="E1433" s="902"/>
      <c r="F1433" s="902"/>
      <c r="G1433" s="735"/>
      <c r="H1433" s="735">
        <f t="shared" si="115"/>
        <v>0</v>
      </c>
      <c r="I1433" s="735">
        <f t="shared" si="116"/>
        <v>0</v>
      </c>
      <c r="J1433" s="902"/>
      <c r="K1433" s="735"/>
      <c r="L1433" s="735"/>
      <c r="M1433" s="935"/>
      <c r="N1433" s="733"/>
      <c r="O1433" s="935"/>
    </row>
    <row r="1434" spans="1:15" s="258" customFormat="1" ht="27">
      <c r="A1434" s="2208"/>
      <c r="B1434" s="2211"/>
      <c r="C1434" s="533"/>
      <c r="D1434" s="263" t="s">
        <v>276</v>
      </c>
      <c r="E1434" s="737"/>
      <c r="F1434" s="735"/>
      <c r="G1434" s="735"/>
      <c r="H1434" s="735"/>
      <c r="I1434" s="735"/>
      <c r="J1434" s="902"/>
      <c r="K1434" s="735"/>
      <c r="L1434" s="735"/>
      <c r="M1434" s="733">
        <f>+G1434/12*3</f>
        <v>0</v>
      </c>
      <c r="N1434" s="733">
        <f>+G1434/12*6</f>
        <v>0</v>
      </c>
      <c r="O1434" s="733">
        <f>+G1434/12*9</f>
        <v>0</v>
      </c>
    </row>
    <row r="1435" spans="1:15" ht="27.95" customHeight="1">
      <c r="A1435" s="2208"/>
      <c r="B1435" s="2211"/>
      <c r="C1435" s="533"/>
      <c r="D1435" s="263" t="s">
        <v>274</v>
      </c>
      <c r="E1435" s="737">
        <v>180.48</v>
      </c>
      <c r="F1435" s="735">
        <v>643.20000000000005</v>
      </c>
      <c r="G1435" s="735">
        <v>643.20000000000005</v>
      </c>
      <c r="H1435" s="735"/>
      <c r="I1435" s="735"/>
      <c r="J1435" s="902"/>
      <c r="K1435" s="735">
        <v>643.20000000000005</v>
      </c>
      <c r="L1435" s="735">
        <v>643.20000000000005</v>
      </c>
      <c r="M1435" s="733">
        <f>+G1435/12*3</f>
        <v>160.80000000000001</v>
      </c>
      <c r="N1435" s="733">
        <f>+G1435/12*6</f>
        <v>321.60000000000002</v>
      </c>
      <c r="O1435" s="733">
        <f>+G1435/12*9</f>
        <v>482.40000000000003</v>
      </c>
    </row>
    <row r="1436" spans="1:15" ht="14.25">
      <c r="A1436" s="2208"/>
      <c r="B1436" s="2211"/>
      <c r="C1436" s="533"/>
      <c r="D1436" s="263" t="s">
        <v>275</v>
      </c>
      <c r="E1436" s="737">
        <v>33</v>
      </c>
      <c r="F1436" s="735">
        <v>71.400000000000006</v>
      </c>
      <c r="G1436" s="735">
        <v>56.099999999999994</v>
      </c>
      <c r="H1436" s="735"/>
      <c r="I1436" s="735"/>
      <c r="J1436" s="902"/>
      <c r="K1436" s="735">
        <v>56.099999999999994</v>
      </c>
      <c r="L1436" s="735">
        <v>56.099999999999994</v>
      </c>
      <c r="N1436" s="936"/>
    </row>
    <row r="1437" spans="1:15" ht="31.5" customHeight="1">
      <c r="A1437" s="2208"/>
      <c r="B1437" s="2211"/>
      <c r="C1437" s="536" t="s">
        <v>420</v>
      </c>
      <c r="D1437" s="511" t="s">
        <v>443</v>
      </c>
      <c r="E1437" s="902"/>
      <c r="F1437" s="902"/>
      <c r="G1437" s="735"/>
      <c r="H1437" s="735">
        <f t="shared" si="115"/>
        <v>0</v>
      </c>
      <c r="I1437" s="735">
        <f t="shared" si="116"/>
        <v>0</v>
      </c>
      <c r="J1437" s="902"/>
      <c r="K1437" s="902"/>
      <c r="L1437" s="902"/>
      <c r="N1437" s="936"/>
    </row>
    <row r="1438" spans="1:15" s="273" customFormat="1" ht="14.25">
      <c r="A1438" s="2208"/>
      <c r="B1438" s="2211"/>
      <c r="C1438" s="533">
        <v>4861</v>
      </c>
      <c r="D1438" s="264" t="s">
        <v>70</v>
      </c>
      <c r="E1438" s="902"/>
      <c r="F1438" s="902"/>
      <c r="G1438" s="735"/>
      <c r="H1438" s="735">
        <f t="shared" si="115"/>
        <v>0</v>
      </c>
      <c r="I1438" s="735">
        <f t="shared" si="116"/>
        <v>0</v>
      </c>
      <c r="J1438" s="902"/>
      <c r="K1438" s="902"/>
      <c r="L1438" s="902"/>
      <c r="M1438" s="887"/>
      <c r="N1438" s="884"/>
      <c r="O1438" s="936"/>
    </row>
    <row r="1439" spans="1:15" ht="14.25">
      <c r="A1439" s="2209"/>
      <c r="B1439" s="2212"/>
      <c r="C1439" s="533">
        <v>4891</v>
      </c>
      <c r="D1439" s="264" t="s">
        <v>71</v>
      </c>
      <c r="E1439" s="735"/>
      <c r="F1439" s="735"/>
      <c r="G1439" s="735"/>
      <c r="H1439" s="735">
        <f t="shared" si="115"/>
        <v>0</v>
      </c>
      <c r="I1439" s="735">
        <f t="shared" si="116"/>
        <v>0</v>
      </c>
      <c r="J1439" s="735"/>
      <c r="K1439" s="735"/>
      <c r="L1439" s="735"/>
      <c r="M1439" s="937"/>
    </row>
    <row r="1440" spans="1:15" s="27" customFormat="1" ht="28.5">
      <c r="A1440" s="2196" t="s">
        <v>436</v>
      </c>
      <c r="B1440" s="2196"/>
      <c r="C1440" s="274"/>
      <c r="D1440" s="36" t="s">
        <v>73</v>
      </c>
      <c r="E1440" s="903">
        <f>SUM(E1442:E1449)</f>
        <v>0</v>
      </c>
      <c r="F1440" s="903">
        <f>SUM(F1442:F1449)</f>
        <v>0</v>
      </c>
      <c r="G1440" s="903">
        <f>SUM(G1442:G1449)</f>
        <v>0</v>
      </c>
      <c r="H1440" s="903">
        <f t="shared" si="115"/>
        <v>0</v>
      </c>
      <c r="I1440" s="903">
        <f>+I1446+I1447+I1448+I1449</f>
        <v>0</v>
      </c>
      <c r="J1440" s="903"/>
      <c r="K1440" s="903">
        <f>SUM(K1442:K1449)</f>
        <v>0</v>
      </c>
      <c r="L1440" s="903">
        <f>SUM(L1442:L1449)</f>
        <v>0</v>
      </c>
      <c r="M1440" s="938"/>
      <c r="N1440" s="938"/>
      <c r="O1440" s="938"/>
    </row>
    <row r="1441" spans="1:15" s="20" customFormat="1" ht="23.25" customHeight="1">
      <c r="A1441" s="614" t="s">
        <v>437</v>
      </c>
      <c r="B1441" s="1131" t="s">
        <v>438</v>
      </c>
      <c r="C1441" s="275"/>
      <c r="D1441" s="17" t="s">
        <v>72</v>
      </c>
      <c r="E1441" s="904"/>
      <c r="F1441" s="904"/>
      <c r="G1441" s="904"/>
      <c r="H1441" s="904">
        <f t="shared" si="115"/>
        <v>0</v>
      </c>
      <c r="I1441" s="404">
        <f t="shared" ref="I1441:I1454" si="117">G1441-E1441</f>
        <v>0</v>
      </c>
      <c r="J1441" s="904"/>
      <c r="K1441" s="904"/>
      <c r="L1441" s="904"/>
      <c r="M1441" s="939"/>
      <c r="N1441" s="939"/>
      <c r="O1441" s="939"/>
    </row>
    <row r="1442" spans="1:15" s="20" customFormat="1" ht="28.5">
      <c r="A1442" s="2204">
        <v>1080</v>
      </c>
      <c r="B1442" s="2204">
        <v>11017</v>
      </c>
      <c r="C1442" s="275">
        <v>5111</v>
      </c>
      <c r="D1442" s="18" t="s">
        <v>660</v>
      </c>
      <c r="E1442" s="904"/>
      <c r="F1442" s="904"/>
      <c r="G1442" s="904"/>
      <c r="H1442" s="404">
        <f t="shared" si="115"/>
        <v>0</v>
      </c>
      <c r="I1442" s="404">
        <f t="shared" si="117"/>
        <v>0</v>
      </c>
      <c r="J1442" s="904"/>
      <c r="K1442" s="904"/>
      <c r="L1442" s="904"/>
      <c r="M1442" s="939"/>
      <c r="N1442" s="939"/>
      <c r="O1442" s="939"/>
    </row>
    <row r="1443" spans="1:15" s="20" customFormat="1" ht="28.5">
      <c r="A1443" s="2205"/>
      <c r="B1443" s="2205"/>
      <c r="C1443" s="275">
        <v>5112</v>
      </c>
      <c r="D1443" s="18" t="s">
        <v>661</v>
      </c>
      <c r="E1443" s="904"/>
      <c r="F1443" s="904"/>
      <c r="G1443" s="904"/>
      <c r="H1443" s="404">
        <f t="shared" si="115"/>
        <v>0</v>
      </c>
      <c r="I1443" s="404">
        <f t="shared" si="117"/>
        <v>0</v>
      </c>
      <c r="J1443" s="904"/>
      <c r="K1443" s="904"/>
      <c r="L1443" s="904"/>
      <c r="M1443" s="939"/>
      <c r="N1443" s="939"/>
      <c r="O1443" s="939"/>
    </row>
    <row r="1444" spans="1:15" s="20" customFormat="1" ht="13.5" customHeight="1">
      <c r="A1444" s="2205"/>
      <c r="B1444" s="2205"/>
      <c r="C1444" s="275" t="s">
        <v>662</v>
      </c>
      <c r="D1444" s="18" t="s">
        <v>637</v>
      </c>
      <c r="E1444" s="904"/>
      <c r="F1444" s="904"/>
      <c r="G1444" s="904"/>
      <c r="H1444" s="404">
        <f t="shared" si="115"/>
        <v>0</v>
      </c>
      <c r="I1444" s="404">
        <f t="shared" si="117"/>
        <v>0</v>
      </c>
      <c r="J1444" s="904"/>
      <c r="K1444" s="904"/>
      <c r="L1444" s="904"/>
      <c r="M1444" s="939"/>
      <c r="N1444" s="939"/>
      <c r="O1444" s="939"/>
    </row>
    <row r="1445" spans="1:15" s="20" customFormat="1" ht="14.25">
      <c r="A1445" s="2205"/>
      <c r="B1445" s="2205"/>
      <c r="C1445" s="275">
        <v>5121</v>
      </c>
      <c r="D1445" s="262" t="s">
        <v>74</v>
      </c>
      <c r="E1445" s="904"/>
      <c r="F1445" s="904"/>
      <c r="G1445" s="904"/>
      <c r="H1445" s="404">
        <f t="shared" si="115"/>
        <v>0</v>
      </c>
      <c r="I1445" s="404">
        <f t="shared" si="117"/>
        <v>0</v>
      </c>
      <c r="J1445" s="904"/>
      <c r="K1445" s="904"/>
      <c r="L1445" s="904"/>
      <c r="M1445" s="939"/>
      <c r="N1445" s="939"/>
      <c r="O1445" s="939"/>
    </row>
    <row r="1446" spans="1:15" s="33" customFormat="1" ht="15.75" customHeight="1">
      <c r="A1446" s="2205"/>
      <c r="B1446" s="2205"/>
      <c r="C1446" s="249">
        <v>5122</v>
      </c>
      <c r="D1446" s="21" t="s">
        <v>75</v>
      </c>
      <c r="E1446" s="905"/>
      <c r="F1446" s="905"/>
      <c r="G1446" s="404"/>
      <c r="H1446" s="404">
        <f t="shared" si="115"/>
        <v>0</v>
      </c>
      <c r="I1446" s="404">
        <f t="shared" si="117"/>
        <v>0</v>
      </c>
      <c r="J1446" s="905"/>
      <c r="K1446" s="404"/>
      <c r="L1446" s="404"/>
      <c r="M1446" s="940"/>
      <c r="N1446" s="940"/>
      <c r="O1446" s="940"/>
    </row>
    <row r="1447" spans="1:15" s="33" customFormat="1" ht="15.75" customHeight="1">
      <c r="A1447" s="2205"/>
      <c r="B1447" s="2205"/>
      <c r="C1447" s="249">
        <v>5129</v>
      </c>
      <c r="D1447" s="21" t="s">
        <v>76</v>
      </c>
      <c r="E1447" s="905"/>
      <c r="F1447" s="905"/>
      <c r="G1447" s="404"/>
      <c r="H1447" s="404">
        <f t="shared" si="115"/>
        <v>0</v>
      </c>
      <c r="I1447" s="404">
        <f t="shared" si="117"/>
        <v>0</v>
      </c>
      <c r="J1447" s="905"/>
      <c r="K1447" s="404"/>
      <c r="L1447" s="404"/>
      <c r="M1447" s="940"/>
      <c r="N1447" s="940"/>
      <c r="O1447" s="940"/>
    </row>
    <row r="1448" spans="1:15" s="33" customFormat="1" ht="14.25">
      <c r="A1448" s="2205"/>
      <c r="B1448" s="2205"/>
      <c r="C1448" s="249">
        <v>5132</v>
      </c>
      <c r="D1448" s="21" t="s">
        <v>77</v>
      </c>
      <c r="E1448" s="905"/>
      <c r="F1448" s="905"/>
      <c r="G1448" s="404"/>
      <c r="H1448" s="404">
        <f t="shared" si="115"/>
        <v>0</v>
      </c>
      <c r="I1448" s="404">
        <f t="shared" si="117"/>
        <v>0</v>
      </c>
      <c r="J1448" s="905"/>
      <c r="K1448" s="404"/>
      <c r="L1448" s="404"/>
      <c r="M1448" s="940"/>
      <c r="N1448" s="940"/>
      <c r="O1448" s="940"/>
    </row>
    <row r="1449" spans="1:15" s="33" customFormat="1" ht="15.75" customHeight="1">
      <c r="A1449" s="2206"/>
      <c r="B1449" s="2206"/>
      <c r="C1449" s="249" t="s">
        <v>663</v>
      </c>
      <c r="D1449" s="21" t="s">
        <v>664</v>
      </c>
      <c r="E1449" s="905"/>
      <c r="F1449" s="905"/>
      <c r="G1449" s="404"/>
      <c r="H1449" s="404">
        <f t="shared" si="115"/>
        <v>0</v>
      </c>
      <c r="I1449" s="404">
        <f t="shared" si="117"/>
        <v>0</v>
      </c>
      <c r="J1449" s="905"/>
      <c r="K1449" s="404"/>
      <c r="L1449" s="404"/>
      <c r="M1449" s="940"/>
      <c r="N1449" s="940"/>
      <c r="O1449" s="940"/>
    </row>
    <row r="1450" spans="1:15" s="171" customFormat="1" ht="14.25" customHeight="1">
      <c r="A1450" s="2207" t="s">
        <v>636</v>
      </c>
      <c r="B1450" s="2210" t="s">
        <v>5813</v>
      </c>
      <c r="C1450" s="527"/>
      <c r="D1450" s="262" t="s">
        <v>278</v>
      </c>
      <c r="E1450" s="737"/>
      <c r="F1450" s="737"/>
      <c r="G1450" s="737"/>
      <c r="H1450" s="737">
        <f>+G1450-F1450</f>
        <v>0</v>
      </c>
      <c r="I1450" s="737">
        <f t="shared" si="117"/>
        <v>0</v>
      </c>
      <c r="J1450" s="737"/>
      <c r="K1450" s="737"/>
      <c r="L1450" s="737"/>
      <c r="M1450" s="738"/>
      <c r="N1450" s="738"/>
      <c r="O1450" s="738"/>
    </row>
    <row r="1451" spans="1:15" s="171" customFormat="1" ht="13.5" customHeight="1">
      <c r="A1451" s="2208"/>
      <c r="B1451" s="2211"/>
      <c r="C1451" s="528"/>
      <c r="D1451" s="263"/>
      <c r="E1451" s="736"/>
      <c r="F1451" s="736"/>
      <c r="G1451" s="736"/>
      <c r="H1451" s="736">
        <f>+G1451-F1451</f>
        <v>0</v>
      </c>
      <c r="I1451" s="736">
        <f t="shared" si="117"/>
        <v>0</v>
      </c>
      <c r="J1451" s="736"/>
      <c r="K1451" s="736"/>
      <c r="L1451" s="736"/>
      <c r="M1451" s="738"/>
      <c r="N1451" s="738"/>
      <c r="O1451" s="738"/>
    </row>
    <row r="1452" spans="1:15" s="171" customFormat="1" ht="14.25" customHeight="1">
      <c r="A1452" s="2208"/>
      <c r="B1452" s="2211"/>
      <c r="C1452" s="528"/>
      <c r="D1452" s="264" t="s">
        <v>32</v>
      </c>
      <c r="E1452" s="736"/>
      <c r="F1452" s="736"/>
      <c r="G1452" s="736"/>
      <c r="H1452" s="736">
        <f>+G1452-F1452</f>
        <v>0</v>
      </c>
      <c r="I1452" s="736">
        <f t="shared" si="117"/>
        <v>0</v>
      </c>
      <c r="J1452" s="736"/>
      <c r="K1452" s="736"/>
      <c r="L1452" s="736"/>
      <c r="M1452" s="738"/>
      <c r="N1452" s="738"/>
      <c r="O1452" s="738"/>
    </row>
    <row r="1453" spans="1:15" s="257" customFormat="1" ht="14.25" customHeight="1">
      <c r="A1453" s="2208"/>
      <c r="B1453" s="2211"/>
      <c r="C1453" s="528"/>
      <c r="D1453" s="263"/>
      <c r="E1453" s="736"/>
      <c r="F1453" s="736"/>
      <c r="G1453" s="736"/>
      <c r="H1453" s="736">
        <f>+G1453-F1453</f>
        <v>0</v>
      </c>
      <c r="I1453" s="736">
        <f t="shared" si="117"/>
        <v>0</v>
      </c>
      <c r="J1453" s="736"/>
      <c r="K1453" s="736"/>
      <c r="L1453" s="736"/>
      <c r="M1453" s="934"/>
      <c r="N1453" s="934"/>
      <c r="O1453" s="934"/>
    </row>
    <row r="1454" spans="1:15" s="256" customFormat="1" ht="14.25" customHeight="1">
      <c r="A1454" s="2208"/>
      <c r="B1454" s="2211"/>
      <c r="C1454" s="529"/>
      <c r="D1454" s="272" t="s">
        <v>33</v>
      </c>
      <c r="E1454" s="898">
        <f>+E1456+E1520</f>
        <v>374906.04999999993</v>
      </c>
      <c r="F1454" s="898">
        <f>+F1456+F1520</f>
        <v>336355.3</v>
      </c>
      <c r="G1454" s="898">
        <f>+G1456+G1520</f>
        <v>370550.4</v>
      </c>
      <c r="H1454" s="898">
        <f>+G1454-F1454</f>
        <v>34195.100000000035</v>
      </c>
      <c r="I1454" s="898">
        <f t="shared" si="117"/>
        <v>-4355.6499999999069</v>
      </c>
      <c r="J1454" s="898"/>
      <c r="K1454" s="898">
        <f>+K1456+K1520</f>
        <v>364912.8</v>
      </c>
      <c r="L1454" s="898">
        <f>+L1456+L1520</f>
        <v>368060.9</v>
      </c>
      <c r="M1454" s="926">
        <f>+G1454/12*3</f>
        <v>92637.6</v>
      </c>
      <c r="N1454" s="926">
        <f>+G1454/12*6</f>
        <v>185275.2</v>
      </c>
      <c r="O1454" s="926">
        <f>+G1454/12*9</f>
        <v>277912.8</v>
      </c>
    </row>
    <row r="1455" spans="1:15" s="256" customFormat="1" ht="14.25" customHeight="1">
      <c r="A1455" s="2208"/>
      <c r="B1455" s="2211"/>
      <c r="C1455" s="530"/>
      <c r="D1455" s="17" t="s">
        <v>388</v>
      </c>
      <c r="E1455" s="736"/>
      <c r="F1455" s="736"/>
      <c r="G1455" s="736"/>
      <c r="H1455" s="898"/>
      <c r="I1455" s="898"/>
      <c r="J1455" s="736"/>
      <c r="K1455" s="736"/>
      <c r="L1455" s="736"/>
      <c r="M1455" s="926"/>
      <c r="N1455" s="926"/>
      <c r="O1455" s="926"/>
    </row>
    <row r="1456" spans="1:15" s="256" customFormat="1" ht="14.25" customHeight="1">
      <c r="A1456" s="2208"/>
      <c r="B1456" s="2211"/>
      <c r="C1456" s="531"/>
      <c r="D1456" s="265" t="s">
        <v>36</v>
      </c>
      <c r="E1456" s="898">
        <f>E1458+SUM(E1464:E1519)-E1464-E1469-E1477-E1491-E1495-E1512</f>
        <v>349366.55999999994</v>
      </c>
      <c r="F1456" s="898">
        <f>F1458+SUM(F1464:F1519)-F1464-F1469-F1477-F1491-F1495-F1512</f>
        <v>336355.3</v>
      </c>
      <c r="G1456" s="898">
        <f>G1458+SUM(G1464:G1519)-G1464-G1469-G1477-G1491-G1495-G1512</f>
        <v>370550.4</v>
      </c>
      <c r="H1456" s="898">
        <f>+G1456-F1456</f>
        <v>34195.100000000035</v>
      </c>
      <c r="I1456" s="898">
        <f t="shared" ref="I1456:I1487" si="118">G1456-E1456</f>
        <v>21183.840000000084</v>
      </c>
      <c r="J1456" s="898"/>
      <c r="K1456" s="898">
        <f>K1458+SUM(K1464:K1519)-K1464-K1469-K1477-K1491-K1495-K1512</f>
        <v>364912.8</v>
      </c>
      <c r="L1456" s="898">
        <f>L1458+SUM(L1464:L1519)-L1464-L1469-L1477-L1491-L1495-L1512</f>
        <v>368060.9</v>
      </c>
      <c r="M1456" s="926"/>
      <c r="N1456" s="926"/>
      <c r="O1456" s="926"/>
    </row>
    <row r="1457" spans="1:15" s="256" customFormat="1" ht="13.5" customHeight="1">
      <c r="A1457" s="2208"/>
      <c r="B1457" s="2211"/>
      <c r="C1457" s="527"/>
      <c r="D1457" s="263" t="s">
        <v>72</v>
      </c>
      <c r="E1457" s="737"/>
      <c r="F1457" s="737"/>
      <c r="G1457" s="736"/>
      <c r="H1457" s="736">
        <f t="shared" ref="H1457:H1520" si="119">+G1457-F1457</f>
        <v>0</v>
      </c>
      <c r="I1457" s="737">
        <f t="shared" si="118"/>
        <v>0</v>
      </c>
      <c r="J1457" s="737"/>
      <c r="K1457" s="737"/>
      <c r="L1457" s="737"/>
      <c r="M1457" s="926"/>
      <c r="N1457" s="926"/>
      <c r="O1457" s="926"/>
    </row>
    <row r="1458" spans="1:15" s="256" customFormat="1" ht="14.25" customHeight="1">
      <c r="A1458" s="2208"/>
      <c r="B1458" s="2211"/>
      <c r="C1458" s="532"/>
      <c r="D1458" s="483" t="s">
        <v>470</v>
      </c>
      <c r="E1458" s="899">
        <f>SUM(E1460:E1462)</f>
        <v>7125</v>
      </c>
      <c r="F1458" s="899">
        <f>SUM(F1460:F1462)</f>
        <v>0</v>
      </c>
      <c r="G1458" s="899">
        <f>SUM(G1460:G1462)</f>
        <v>0</v>
      </c>
      <c r="H1458" s="899">
        <f t="shared" si="119"/>
        <v>0</v>
      </c>
      <c r="I1458" s="899">
        <f t="shared" si="118"/>
        <v>-7125</v>
      </c>
      <c r="J1458" s="899"/>
      <c r="K1458" s="899">
        <f>SUM(K1460:K1462)</f>
        <v>0</v>
      </c>
      <c r="L1458" s="899">
        <f>SUM(L1460:L1462)</f>
        <v>0</v>
      </c>
      <c r="M1458" s="926"/>
      <c r="N1458" s="926"/>
      <c r="O1458" s="926"/>
    </row>
    <row r="1459" spans="1:15" s="256" customFormat="1">
      <c r="A1459" s="2208"/>
      <c r="B1459" s="2211"/>
      <c r="C1459" s="527"/>
      <c r="D1459" s="263" t="s">
        <v>72</v>
      </c>
      <c r="E1459" s="737"/>
      <c r="F1459" s="737"/>
      <c r="G1459" s="736"/>
      <c r="H1459" s="736">
        <f t="shared" si="119"/>
        <v>0</v>
      </c>
      <c r="I1459" s="737">
        <f t="shared" si="118"/>
        <v>0</v>
      </c>
      <c r="J1459" s="737"/>
      <c r="K1459" s="737"/>
      <c r="L1459" s="737"/>
      <c r="M1459" s="926"/>
      <c r="N1459" s="926"/>
      <c r="O1459" s="926"/>
    </row>
    <row r="1460" spans="1:15" s="256" customFormat="1" ht="28.5">
      <c r="A1460" s="2208"/>
      <c r="B1460" s="2211"/>
      <c r="C1460" s="533" t="s">
        <v>270</v>
      </c>
      <c r="D1460" s="266" t="s">
        <v>37</v>
      </c>
      <c r="E1460" s="737"/>
      <c r="F1460" s="737"/>
      <c r="G1460" s="737"/>
      <c r="H1460" s="737">
        <f t="shared" si="119"/>
        <v>0</v>
      </c>
      <c r="I1460" s="737">
        <f t="shared" si="118"/>
        <v>0</v>
      </c>
      <c r="J1460" s="737"/>
      <c r="K1460" s="737"/>
      <c r="L1460" s="737"/>
      <c r="M1460" s="926"/>
      <c r="N1460" s="733"/>
      <c r="O1460" s="926"/>
    </row>
    <row r="1461" spans="1:15" s="258" customFormat="1" ht="28.5">
      <c r="A1461" s="2208"/>
      <c r="B1461" s="2211"/>
      <c r="C1461" s="533" t="s">
        <v>271</v>
      </c>
      <c r="D1461" s="267" t="s">
        <v>38</v>
      </c>
      <c r="E1461" s="737">
        <v>7125</v>
      </c>
      <c r="F1461" s="737"/>
      <c r="G1461" s="737"/>
      <c r="H1461" s="737">
        <f t="shared" si="119"/>
        <v>0</v>
      </c>
      <c r="I1461" s="737">
        <f t="shared" si="118"/>
        <v>-7125</v>
      </c>
      <c r="J1461" s="737"/>
      <c r="K1461" s="737"/>
      <c r="L1461" s="737"/>
      <c r="M1461" s="733"/>
      <c r="N1461" s="733"/>
      <c r="O1461" s="733"/>
    </row>
    <row r="1462" spans="1:15" s="258" customFormat="1" ht="42.75">
      <c r="A1462" s="2208"/>
      <c r="B1462" s="2211"/>
      <c r="C1462" s="533" t="s">
        <v>272</v>
      </c>
      <c r="D1462" s="267" t="s">
        <v>39</v>
      </c>
      <c r="E1462" s="737"/>
      <c r="F1462" s="737"/>
      <c r="G1462" s="737"/>
      <c r="H1462" s="737">
        <f t="shared" si="119"/>
        <v>0</v>
      </c>
      <c r="I1462" s="737">
        <f t="shared" si="118"/>
        <v>0</v>
      </c>
      <c r="J1462" s="737"/>
      <c r="K1462" s="737"/>
      <c r="L1462" s="737"/>
      <c r="M1462" s="733"/>
      <c r="N1462" s="733"/>
      <c r="O1462" s="733"/>
    </row>
    <row r="1463" spans="1:15" s="258" customFormat="1" ht="14.25">
      <c r="A1463" s="2208"/>
      <c r="B1463" s="2211"/>
      <c r="C1463" s="534"/>
      <c r="D1463" s="484"/>
      <c r="E1463" s="739"/>
      <c r="F1463" s="739"/>
      <c r="G1463" s="739"/>
      <c r="H1463" s="739">
        <f t="shared" si="119"/>
        <v>0</v>
      </c>
      <c r="I1463" s="739">
        <f t="shared" si="118"/>
        <v>0</v>
      </c>
      <c r="J1463" s="739"/>
      <c r="K1463" s="739"/>
      <c r="L1463" s="739"/>
      <c r="M1463" s="733"/>
      <c r="N1463" s="733"/>
      <c r="O1463" s="733"/>
    </row>
    <row r="1464" spans="1:15" s="258" customFormat="1" ht="14.25">
      <c r="A1464" s="2208"/>
      <c r="B1464" s="2211"/>
      <c r="C1464" s="535">
        <v>4212</v>
      </c>
      <c r="D1464" s="483" t="s">
        <v>40</v>
      </c>
      <c r="E1464" s="899">
        <f>E1466+E1467+E1468</f>
        <v>0</v>
      </c>
      <c r="F1464" s="899">
        <f>F1466+F1467+F1468</f>
        <v>0</v>
      </c>
      <c r="G1464" s="899">
        <f>G1466+G1467+G1468</f>
        <v>0</v>
      </c>
      <c r="H1464" s="899">
        <f t="shared" si="119"/>
        <v>0</v>
      </c>
      <c r="I1464" s="899">
        <f t="shared" si="118"/>
        <v>0</v>
      </c>
      <c r="J1464" s="899"/>
      <c r="K1464" s="899">
        <f>K1466+K1467+K1468</f>
        <v>0</v>
      </c>
      <c r="L1464" s="899">
        <f>L1466+L1467+L1468</f>
        <v>0</v>
      </c>
      <c r="M1464" s="733"/>
      <c r="N1464" s="733"/>
      <c r="O1464" s="733"/>
    </row>
    <row r="1465" spans="1:15" s="258" customFormat="1">
      <c r="A1465" s="2208"/>
      <c r="B1465" s="2211"/>
      <c r="C1465" s="533"/>
      <c r="D1465" s="263" t="s">
        <v>72</v>
      </c>
      <c r="E1465" s="735"/>
      <c r="F1465" s="735"/>
      <c r="G1465" s="735"/>
      <c r="H1465" s="735">
        <f t="shared" si="119"/>
        <v>0</v>
      </c>
      <c r="I1465" s="735">
        <f t="shared" si="118"/>
        <v>0</v>
      </c>
      <c r="J1465" s="735"/>
      <c r="K1465" s="735"/>
      <c r="L1465" s="735"/>
      <c r="M1465" s="733"/>
      <c r="N1465" s="733"/>
      <c r="O1465" s="733"/>
    </row>
    <row r="1466" spans="1:15" s="258" customFormat="1">
      <c r="A1466" s="2208"/>
      <c r="B1466" s="2211"/>
      <c r="C1466" s="533"/>
      <c r="D1466" s="263" t="s">
        <v>40</v>
      </c>
      <c r="E1466" s="735"/>
      <c r="F1466" s="735"/>
      <c r="G1466" s="735"/>
      <c r="H1466" s="735">
        <f t="shared" si="119"/>
        <v>0</v>
      </c>
      <c r="I1466" s="735">
        <f t="shared" si="118"/>
        <v>0</v>
      </c>
      <c r="J1466" s="735"/>
      <c r="K1466" s="735"/>
      <c r="L1466" s="735"/>
      <c r="M1466" s="733"/>
      <c r="N1466" s="733"/>
      <c r="O1466" s="733"/>
    </row>
    <row r="1467" spans="1:15" s="258" customFormat="1" ht="27">
      <c r="A1467" s="2208"/>
      <c r="B1467" s="2211"/>
      <c r="C1467" s="533"/>
      <c r="D1467" s="263" t="s">
        <v>279</v>
      </c>
      <c r="E1467" s="735"/>
      <c r="F1467" s="735"/>
      <c r="G1467" s="735"/>
      <c r="H1467" s="735">
        <f t="shared" si="119"/>
        <v>0</v>
      </c>
      <c r="I1467" s="735">
        <f t="shared" si="118"/>
        <v>0</v>
      </c>
      <c r="J1467" s="735"/>
      <c r="K1467" s="735"/>
      <c r="L1467" s="735"/>
      <c r="M1467" s="733"/>
      <c r="N1467" s="733"/>
      <c r="O1467" s="733"/>
    </row>
    <row r="1468" spans="1:15" s="258" customFormat="1">
      <c r="A1468" s="2208"/>
      <c r="B1468" s="2211"/>
      <c r="C1468" s="533"/>
      <c r="D1468" s="263" t="s">
        <v>390</v>
      </c>
      <c r="E1468" s="735"/>
      <c r="F1468" s="735"/>
      <c r="G1468" s="735"/>
      <c r="H1468" s="735">
        <f t="shared" si="119"/>
        <v>0</v>
      </c>
      <c r="I1468" s="735">
        <f t="shared" si="118"/>
        <v>0</v>
      </c>
      <c r="J1468" s="735"/>
      <c r="K1468" s="735"/>
      <c r="L1468" s="735"/>
      <c r="M1468" s="733"/>
      <c r="N1468" s="733"/>
      <c r="O1468" s="733"/>
    </row>
    <row r="1469" spans="1:15" s="258" customFormat="1" ht="14.25">
      <c r="A1469" s="2208"/>
      <c r="B1469" s="2211"/>
      <c r="C1469" s="535">
        <v>4213</v>
      </c>
      <c r="D1469" s="483" t="s">
        <v>41</v>
      </c>
      <c r="E1469" s="899">
        <f>E1471+E1472</f>
        <v>0</v>
      </c>
      <c r="F1469" s="899">
        <f>F1471+F1472</f>
        <v>0</v>
      </c>
      <c r="G1469" s="899">
        <f>G1471+G1472</f>
        <v>0</v>
      </c>
      <c r="H1469" s="899">
        <f t="shared" si="119"/>
        <v>0</v>
      </c>
      <c r="I1469" s="899">
        <f t="shared" si="118"/>
        <v>0</v>
      </c>
      <c r="J1469" s="899"/>
      <c r="K1469" s="899">
        <f>K1471+K1472</f>
        <v>0</v>
      </c>
      <c r="L1469" s="899">
        <f>L1471+L1472</f>
        <v>0</v>
      </c>
      <c r="M1469" s="733"/>
      <c r="N1469" s="733"/>
      <c r="O1469" s="733"/>
    </row>
    <row r="1470" spans="1:15" s="258" customFormat="1">
      <c r="A1470" s="2208"/>
      <c r="B1470" s="2211"/>
      <c r="C1470" s="533"/>
      <c r="D1470" s="263" t="s">
        <v>72</v>
      </c>
      <c r="E1470" s="735"/>
      <c r="F1470" s="735"/>
      <c r="G1470" s="735"/>
      <c r="H1470" s="735">
        <f t="shared" si="119"/>
        <v>0</v>
      </c>
      <c r="I1470" s="735">
        <f t="shared" si="118"/>
        <v>0</v>
      </c>
      <c r="J1470" s="735"/>
      <c r="K1470" s="735"/>
      <c r="L1470" s="735"/>
      <c r="M1470" s="733"/>
      <c r="N1470" s="733"/>
      <c r="O1470" s="733"/>
    </row>
    <row r="1471" spans="1:15" s="258" customFormat="1" ht="27">
      <c r="A1471" s="2208"/>
      <c r="B1471" s="2211"/>
      <c r="C1471" s="533"/>
      <c r="D1471" s="269" t="s">
        <v>42</v>
      </c>
      <c r="E1471" s="735"/>
      <c r="F1471" s="735"/>
      <c r="G1471" s="735"/>
      <c r="H1471" s="735">
        <f t="shared" si="119"/>
        <v>0</v>
      </c>
      <c r="I1471" s="735">
        <f t="shared" si="118"/>
        <v>0</v>
      </c>
      <c r="J1471" s="735"/>
      <c r="K1471" s="735"/>
      <c r="L1471" s="735"/>
      <c r="M1471" s="733"/>
      <c r="N1471" s="733"/>
      <c r="O1471" s="733"/>
    </row>
    <row r="1472" spans="1:15" s="258" customFormat="1" ht="27">
      <c r="A1472" s="2208"/>
      <c r="B1472" s="2211"/>
      <c r="C1472" s="533"/>
      <c r="D1472" s="269" t="s">
        <v>273</v>
      </c>
      <c r="E1472" s="735"/>
      <c r="F1472" s="735"/>
      <c r="G1472" s="735"/>
      <c r="H1472" s="735">
        <f t="shared" si="119"/>
        <v>0</v>
      </c>
      <c r="I1472" s="735">
        <f t="shared" si="118"/>
        <v>0</v>
      </c>
      <c r="J1472" s="735"/>
      <c r="K1472" s="735"/>
      <c r="L1472" s="735"/>
      <c r="M1472" s="733"/>
      <c r="N1472" s="733"/>
      <c r="O1472" s="733"/>
    </row>
    <row r="1473" spans="1:15" s="258" customFormat="1" ht="14.25">
      <c r="A1473" s="2208"/>
      <c r="B1473" s="2211"/>
      <c r="C1473" s="533">
        <v>4214</v>
      </c>
      <c r="D1473" s="268" t="s">
        <v>43</v>
      </c>
      <c r="E1473" s="735"/>
      <c r="F1473" s="735"/>
      <c r="G1473" s="735"/>
      <c r="H1473" s="735">
        <f t="shared" si="119"/>
        <v>0</v>
      </c>
      <c r="I1473" s="735">
        <f t="shared" si="118"/>
        <v>0</v>
      </c>
      <c r="J1473" s="735"/>
      <c r="K1473" s="735"/>
      <c r="L1473" s="735"/>
      <c r="M1473" s="733"/>
      <c r="N1473" s="926"/>
      <c r="O1473" s="733"/>
    </row>
    <row r="1474" spans="1:15" s="256" customFormat="1" ht="23.25" customHeight="1">
      <c r="A1474" s="2208"/>
      <c r="B1474" s="2211"/>
      <c r="C1474" s="533">
        <v>4215</v>
      </c>
      <c r="D1474" s="268" t="s">
        <v>44</v>
      </c>
      <c r="E1474" s="735"/>
      <c r="F1474" s="735"/>
      <c r="G1474" s="735"/>
      <c r="H1474" s="735">
        <f t="shared" si="119"/>
        <v>0</v>
      </c>
      <c r="I1474" s="735">
        <f t="shared" si="118"/>
        <v>0</v>
      </c>
      <c r="J1474" s="735"/>
      <c r="K1474" s="735"/>
      <c r="L1474" s="735"/>
      <c r="M1474" s="926"/>
      <c r="N1474" s="738"/>
      <c r="O1474" s="926"/>
    </row>
    <row r="1475" spans="1:15" s="171" customFormat="1" ht="28.5">
      <c r="A1475" s="2208"/>
      <c r="B1475" s="2211"/>
      <c r="C1475" s="533">
        <v>4216</v>
      </c>
      <c r="D1475" s="268" t="s">
        <v>45</v>
      </c>
      <c r="E1475" s="735"/>
      <c r="F1475" s="735"/>
      <c r="G1475" s="735"/>
      <c r="H1475" s="735">
        <f t="shared" si="119"/>
        <v>0</v>
      </c>
      <c r="I1475" s="735">
        <f t="shared" si="118"/>
        <v>0</v>
      </c>
      <c r="J1475" s="735"/>
      <c r="K1475" s="735"/>
      <c r="L1475" s="735"/>
      <c r="M1475" s="738"/>
      <c r="N1475" s="738"/>
      <c r="O1475" s="738"/>
    </row>
    <row r="1476" spans="1:15" s="171" customFormat="1" ht="14.25">
      <c r="A1476" s="2208"/>
      <c r="B1476" s="2211"/>
      <c r="C1476" s="533">
        <v>4217</v>
      </c>
      <c r="D1476" s="268" t="s">
        <v>46</v>
      </c>
      <c r="E1476" s="735"/>
      <c r="F1476" s="735"/>
      <c r="G1476" s="735"/>
      <c r="H1476" s="735">
        <f t="shared" si="119"/>
        <v>0</v>
      </c>
      <c r="I1476" s="735">
        <f t="shared" si="118"/>
        <v>0</v>
      </c>
      <c r="J1476" s="735"/>
      <c r="K1476" s="735"/>
      <c r="L1476" s="735"/>
      <c r="M1476" s="738"/>
      <c r="N1476" s="738"/>
      <c r="O1476" s="738"/>
    </row>
    <row r="1477" spans="1:15" s="171" customFormat="1" ht="28.5">
      <c r="A1477" s="2208"/>
      <c r="B1477" s="2211"/>
      <c r="C1477" s="535"/>
      <c r="D1477" s="483" t="s">
        <v>414</v>
      </c>
      <c r="E1477" s="899">
        <f>E1479+E1480</f>
        <v>0</v>
      </c>
      <c r="F1477" s="899">
        <f>F1479+F1480</f>
        <v>0</v>
      </c>
      <c r="G1477" s="899">
        <f>G1479+G1480</f>
        <v>0</v>
      </c>
      <c r="H1477" s="899">
        <f t="shared" si="119"/>
        <v>0</v>
      </c>
      <c r="I1477" s="899">
        <f t="shared" si="118"/>
        <v>0</v>
      </c>
      <c r="J1477" s="899"/>
      <c r="K1477" s="899">
        <f>K1479+K1480</f>
        <v>0</v>
      </c>
      <c r="L1477" s="899">
        <f>L1479+L1480</f>
        <v>0</v>
      </c>
      <c r="M1477" s="738"/>
      <c r="N1477" s="738"/>
      <c r="O1477" s="738"/>
    </row>
    <row r="1478" spans="1:15" s="171" customFormat="1">
      <c r="A1478" s="2208"/>
      <c r="B1478" s="2211"/>
      <c r="C1478" s="533"/>
      <c r="D1478" s="263" t="s">
        <v>72</v>
      </c>
      <c r="E1478" s="736"/>
      <c r="F1478" s="736"/>
      <c r="G1478" s="736"/>
      <c r="H1478" s="736">
        <f t="shared" si="119"/>
        <v>0</v>
      </c>
      <c r="I1478" s="736">
        <f t="shared" si="118"/>
        <v>0</v>
      </c>
      <c r="J1478" s="736"/>
      <c r="K1478" s="736"/>
      <c r="L1478" s="736"/>
      <c r="M1478" s="738"/>
      <c r="N1478" s="738"/>
      <c r="O1478" s="738"/>
    </row>
    <row r="1479" spans="1:15" s="171" customFormat="1">
      <c r="A1479" s="2208"/>
      <c r="B1479" s="2211"/>
      <c r="C1479" s="533">
        <v>4221</v>
      </c>
      <c r="D1479" s="263" t="s">
        <v>47</v>
      </c>
      <c r="E1479" s="736"/>
      <c r="F1479" s="736"/>
      <c r="G1479" s="736"/>
      <c r="H1479" s="736">
        <f t="shared" si="119"/>
        <v>0</v>
      </c>
      <c r="I1479" s="736">
        <f t="shared" si="118"/>
        <v>0</v>
      </c>
      <c r="J1479" s="736"/>
      <c r="K1479" s="736"/>
      <c r="L1479" s="736"/>
      <c r="M1479" s="738"/>
      <c r="N1479" s="738"/>
      <c r="O1479" s="738"/>
    </row>
    <row r="1480" spans="1:15" s="171" customFormat="1" ht="27">
      <c r="A1480" s="2208"/>
      <c r="B1480" s="2211"/>
      <c r="C1480" s="533">
        <v>4222</v>
      </c>
      <c r="D1480" s="263" t="s">
        <v>48</v>
      </c>
      <c r="E1480" s="736"/>
      <c r="F1480" s="736"/>
      <c r="G1480" s="736"/>
      <c r="H1480" s="736">
        <f t="shared" si="119"/>
        <v>0</v>
      </c>
      <c r="I1480" s="736">
        <f t="shared" si="118"/>
        <v>0</v>
      </c>
      <c r="J1480" s="736"/>
      <c r="K1480" s="736"/>
      <c r="L1480" s="736"/>
      <c r="M1480" s="738"/>
      <c r="N1480" s="733"/>
      <c r="O1480" s="738"/>
    </row>
    <row r="1481" spans="1:15" s="258" customFormat="1" ht="14.25">
      <c r="A1481" s="2208"/>
      <c r="B1481" s="2211"/>
      <c r="C1481" s="533">
        <v>4231</v>
      </c>
      <c r="D1481" s="264" t="s">
        <v>49</v>
      </c>
      <c r="E1481" s="736"/>
      <c r="F1481" s="736"/>
      <c r="G1481" s="736"/>
      <c r="H1481" s="736">
        <f t="shared" si="119"/>
        <v>0</v>
      </c>
      <c r="I1481" s="736">
        <f t="shared" si="118"/>
        <v>0</v>
      </c>
      <c r="J1481" s="736"/>
      <c r="K1481" s="736"/>
      <c r="L1481" s="736"/>
      <c r="M1481" s="733"/>
      <c r="N1481" s="733"/>
      <c r="O1481" s="733"/>
    </row>
    <row r="1482" spans="1:15" s="258" customFormat="1" ht="16.5">
      <c r="A1482" s="2208"/>
      <c r="B1482" s="2211"/>
      <c r="C1482" s="533">
        <v>4232</v>
      </c>
      <c r="D1482" s="264" t="s">
        <v>50</v>
      </c>
      <c r="E1482" s="736"/>
      <c r="F1482" s="736"/>
      <c r="G1482" s="736"/>
      <c r="H1482" s="736">
        <f t="shared" si="119"/>
        <v>0</v>
      </c>
      <c r="I1482" s="736">
        <f t="shared" si="118"/>
        <v>0</v>
      </c>
      <c r="J1482" s="900"/>
      <c r="K1482" s="736"/>
      <c r="L1482" s="736"/>
      <c r="M1482" s="733"/>
      <c r="N1482" s="733"/>
      <c r="O1482" s="733"/>
    </row>
    <row r="1483" spans="1:15" s="258" customFormat="1" ht="28.5">
      <c r="A1483" s="2208"/>
      <c r="B1483" s="2211"/>
      <c r="C1483" s="533">
        <v>4233</v>
      </c>
      <c r="D1483" s="264" t="s">
        <v>380</v>
      </c>
      <c r="E1483" s="736"/>
      <c r="F1483" s="736"/>
      <c r="G1483" s="736"/>
      <c r="H1483" s="736">
        <f t="shared" si="119"/>
        <v>0</v>
      </c>
      <c r="I1483" s="736">
        <f t="shared" si="118"/>
        <v>0</v>
      </c>
      <c r="J1483" s="900"/>
      <c r="K1483" s="736"/>
      <c r="L1483" s="736"/>
      <c r="M1483" s="733"/>
      <c r="N1483" s="733"/>
      <c r="O1483" s="733"/>
    </row>
    <row r="1484" spans="1:15" s="258" customFormat="1" ht="14.25">
      <c r="A1484" s="2208"/>
      <c r="B1484" s="2211"/>
      <c r="C1484" s="533">
        <v>4234</v>
      </c>
      <c r="D1484" s="264" t="s">
        <v>51</v>
      </c>
      <c r="E1484" s="735"/>
      <c r="F1484" s="735"/>
      <c r="G1484" s="735"/>
      <c r="H1484" s="735">
        <f t="shared" si="119"/>
        <v>0</v>
      </c>
      <c r="I1484" s="735">
        <f t="shared" si="118"/>
        <v>0</v>
      </c>
      <c r="J1484" s="735"/>
      <c r="K1484" s="735"/>
      <c r="L1484" s="735"/>
      <c r="M1484" s="733"/>
      <c r="N1484" s="926"/>
      <c r="O1484" s="733"/>
    </row>
    <row r="1485" spans="1:15" s="256" customFormat="1" ht="14.25">
      <c r="A1485" s="2208"/>
      <c r="B1485" s="2211"/>
      <c r="C1485" s="533">
        <v>4235</v>
      </c>
      <c r="D1485" s="264" t="s">
        <v>52</v>
      </c>
      <c r="E1485" s="735"/>
      <c r="F1485" s="735"/>
      <c r="G1485" s="735"/>
      <c r="H1485" s="735">
        <f t="shared" si="119"/>
        <v>0</v>
      </c>
      <c r="I1485" s="735">
        <f t="shared" si="118"/>
        <v>0</v>
      </c>
      <c r="J1485" s="735"/>
      <c r="K1485" s="735"/>
      <c r="L1485" s="735"/>
      <c r="M1485" s="926"/>
      <c r="N1485" s="733"/>
      <c r="O1485" s="926"/>
    </row>
    <row r="1486" spans="1:15" s="258" customFormat="1" ht="28.5">
      <c r="A1486" s="2208"/>
      <c r="B1486" s="2211"/>
      <c r="C1486" s="533">
        <v>4236</v>
      </c>
      <c r="D1486" s="264" t="s">
        <v>53</v>
      </c>
      <c r="E1486" s="735"/>
      <c r="F1486" s="735"/>
      <c r="G1486" s="735"/>
      <c r="H1486" s="735">
        <f t="shared" si="119"/>
        <v>0</v>
      </c>
      <c r="I1486" s="735">
        <f t="shared" si="118"/>
        <v>0</v>
      </c>
      <c r="J1486" s="735"/>
      <c r="K1486" s="735"/>
      <c r="L1486" s="735"/>
      <c r="M1486" s="733"/>
      <c r="N1486" s="926"/>
      <c r="O1486" s="733"/>
    </row>
    <row r="1487" spans="1:15" s="256" customFormat="1" ht="14.25">
      <c r="A1487" s="2208"/>
      <c r="B1487" s="2211"/>
      <c r="C1487" s="533">
        <v>4237</v>
      </c>
      <c r="D1487" s="264" t="s">
        <v>54</v>
      </c>
      <c r="E1487" s="735">
        <v>3460.55</v>
      </c>
      <c r="F1487" s="735"/>
      <c r="G1487" s="735"/>
      <c r="H1487" s="735">
        <f t="shared" si="119"/>
        <v>0</v>
      </c>
      <c r="I1487" s="735">
        <f t="shared" si="118"/>
        <v>-3460.55</v>
      </c>
      <c r="J1487" s="735"/>
      <c r="K1487" s="735"/>
      <c r="L1487" s="735"/>
      <c r="M1487" s="926"/>
      <c r="N1487" s="926"/>
      <c r="O1487" s="926"/>
    </row>
    <row r="1488" spans="1:15" s="256" customFormat="1" ht="28.5">
      <c r="A1488" s="2208"/>
      <c r="B1488" s="2211"/>
      <c r="C1488" s="533">
        <v>4239</v>
      </c>
      <c r="D1488" s="262" t="s">
        <v>55</v>
      </c>
      <c r="E1488" s="737"/>
      <c r="F1488" s="737"/>
      <c r="G1488" s="737"/>
      <c r="H1488" s="737">
        <f t="shared" si="119"/>
        <v>0</v>
      </c>
      <c r="I1488" s="737">
        <f t="shared" ref="I1488:I1519" si="120">G1488-E1488</f>
        <v>0</v>
      </c>
      <c r="J1488" s="737"/>
      <c r="K1488" s="737"/>
      <c r="L1488" s="737"/>
      <c r="M1488" s="926"/>
      <c r="N1488" s="926"/>
      <c r="O1488" s="926"/>
    </row>
    <row r="1489" spans="1:15" s="256" customFormat="1" ht="14.25">
      <c r="A1489" s="2208"/>
      <c r="B1489" s="2211"/>
      <c r="C1489" s="533">
        <v>4241</v>
      </c>
      <c r="D1489" s="264" t="s">
        <v>56</v>
      </c>
      <c r="E1489" s="735"/>
      <c r="F1489" s="735"/>
      <c r="G1489" s="735"/>
      <c r="H1489" s="735">
        <f t="shared" si="119"/>
        <v>0</v>
      </c>
      <c r="I1489" s="735">
        <f t="shared" si="120"/>
        <v>0</v>
      </c>
      <c r="J1489" s="735"/>
      <c r="K1489" s="735"/>
      <c r="L1489" s="735"/>
      <c r="M1489" s="926"/>
      <c r="N1489" s="926"/>
      <c r="O1489" s="926"/>
    </row>
    <row r="1490" spans="1:15" s="256" customFormat="1" ht="28.5">
      <c r="A1490" s="2208"/>
      <c r="B1490" s="2211"/>
      <c r="C1490" s="533">
        <v>4251</v>
      </c>
      <c r="D1490" s="262" t="s">
        <v>57</v>
      </c>
      <c r="E1490" s="737">
        <v>334966.90999999997</v>
      </c>
      <c r="F1490" s="737"/>
      <c r="G1490" s="737"/>
      <c r="H1490" s="737">
        <f t="shared" si="119"/>
        <v>0</v>
      </c>
      <c r="I1490" s="737">
        <f t="shared" si="120"/>
        <v>-334966.90999999997</v>
      </c>
      <c r="J1490" s="737"/>
      <c r="K1490" s="737"/>
      <c r="L1490" s="737"/>
      <c r="M1490" s="926"/>
      <c r="N1490" s="926"/>
      <c r="O1490" s="926"/>
    </row>
    <row r="1491" spans="1:15" s="256" customFormat="1" ht="28.5">
      <c r="A1491" s="2208"/>
      <c r="B1491" s="2211"/>
      <c r="C1491" s="535">
        <v>4252</v>
      </c>
      <c r="D1491" s="483" t="s">
        <v>58</v>
      </c>
      <c r="E1491" s="899">
        <f>E1493+E1494</f>
        <v>0</v>
      </c>
      <c r="F1491" s="899">
        <f>F1493+F1494</f>
        <v>0</v>
      </c>
      <c r="G1491" s="899">
        <f>G1493+G1494</f>
        <v>0</v>
      </c>
      <c r="H1491" s="899">
        <f t="shared" si="119"/>
        <v>0</v>
      </c>
      <c r="I1491" s="899">
        <f t="shared" si="120"/>
        <v>0</v>
      </c>
      <c r="J1491" s="899"/>
      <c r="K1491" s="899">
        <f>K1493+K1494</f>
        <v>0</v>
      </c>
      <c r="L1491" s="899">
        <f>L1493+L1494</f>
        <v>0</v>
      </c>
      <c r="M1491" s="926"/>
      <c r="N1491" s="926"/>
      <c r="O1491" s="926"/>
    </row>
    <row r="1492" spans="1:15" s="256" customFormat="1">
      <c r="A1492" s="2208"/>
      <c r="B1492" s="2211"/>
      <c r="C1492" s="533"/>
      <c r="D1492" s="263" t="s">
        <v>72</v>
      </c>
      <c r="E1492" s="737"/>
      <c r="F1492" s="737"/>
      <c r="G1492" s="737"/>
      <c r="H1492" s="737">
        <f t="shared" si="119"/>
        <v>0</v>
      </c>
      <c r="I1492" s="737">
        <f t="shared" si="120"/>
        <v>0</v>
      </c>
      <c r="J1492" s="737"/>
      <c r="K1492" s="737"/>
      <c r="L1492" s="737"/>
      <c r="M1492" s="926"/>
      <c r="N1492" s="733"/>
      <c r="O1492" s="926"/>
    </row>
    <row r="1493" spans="1:15" s="258" customFormat="1" ht="27">
      <c r="A1493" s="2208"/>
      <c r="B1493" s="2211"/>
      <c r="C1493" s="533"/>
      <c r="D1493" s="270" t="s">
        <v>59</v>
      </c>
      <c r="E1493" s="737"/>
      <c r="F1493" s="737"/>
      <c r="G1493" s="737"/>
      <c r="H1493" s="737">
        <f t="shared" si="119"/>
        <v>0</v>
      </c>
      <c r="I1493" s="737">
        <f t="shared" si="120"/>
        <v>0</v>
      </c>
      <c r="J1493" s="737"/>
      <c r="K1493" s="737"/>
      <c r="L1493" s="737"/>
      <c r="M1493" s="733"/>
      <c r="N1493" s="733"/>
      <c r="O1493" s="733"/>
    </row>
    <row r="1494" spans="1:15" s="258" customFormat="1" ht="27">
      <c r="A1494" s="2208"/>
      <c r="B1494" s="2211"/>
      <c r="C1494" s="533"/>
      <c r="D1494" s="270" t="s">
        <v>60</v>
      </c>
      <c r="E1494" s="737"/>
      <c r="F1494" s="737"/>
      <c r="G1494" s="737"/>
      <c r="H1494" s="737">
        <f t="shared" si="119"/>
        <v>0</v>
      </c>
      <c r="I1494" s="737">
        <f t="shared" si="120"/>
        <v>0</v>
      </c>
      <c r="J1494" s="737"/>
      <c r="K1494" s="737"/>
      <c r="L1494" s="737"/>
      <c r="M1494" s="733"/>
      <c r="N1494" s="733"/>
      <c r="O1494" s="733"/>
    </row>
    <row r="1495" spans="1:15" s="258" customFormat="1" ht="14.25">
      <c r="A1495" s="2208"/>
      <c r="B1495" s="2211"/>
      <c r="C1495" s="535">
        <v>4261</v>
      </c>
      <c r="D1495" s="483" t="s">
        <v>61</v>
      </c>
      <c r="E1495" s="899">
        <f>E1497+E1498</f>
        <v>0</v>
      </c>
      <c r="F1495" s="899">
        <f>F1497+F1498</f>
        <v>0</v>
      </c>
      <c r="G1495" s="899">
        <f>G1497+G1498</f>
        <v>0</v>
      </c>
      <c r="H1495" s="899">
        <f t="shared" si="119"/>
        <v>0</v>
      </c>
      <c r="I1495" s="899">
        <f t="shared" si="120"/>
        <v>0</v>
      </c>
      <c r="J1495" s="899"/>
      <c r="K1495" s="899">
        <f>K1497+K1498</f>
        <v>0</v>
      </c>
      <c r="L1495" s="899">
        <f>L1497+L1498</f>
        <v>0</v>
      </c>
      <c r="M1495" s="733"/>
      <c r="N1495" s="733"/>
      <c r="O1495" s="733"/>
    </row>
    <row r="1496" spans="1:15" s="258" customFormat="1">
      <c r="A1496" s="2208"/>
      <c r="B1496" s="2211"/>
      <c r="C1496" s="533"/>
      <c r="D1496" s="263" t="s">
        <v>72</v>
      </c>
      <c r="E1496" s="735"/>
      <c r="F1496" s="735"/>
      <c r="G1496" s="735"/>
      <c r="H1496" s="735">
        <f t="shared" si="119"/>
        <v>0</v>
      </c>
      <c r="I1496" s="735">
        <f t="shared" si="120"/>
        <v>0</v>
      </c>
      <c r="J1496" s="735"/>
      <c r="K1496" s="735"/>
      <c r="L1496" s="735"/>
      <c r="M1496" s="733"/>
      <c r="N1496" s="733"/>
      <c r="O1496" s="733"/>
    </row>
    <row r="1497" spans="1:15" s="258" customFormat="1">
      <c r="A1497" s="2208"/>
      <c r="B1497" s="2211"/>
      <c r="C1497" s="533"/>
      <c r="D1497" s="263" t="s">
        <v>62</v>
      </c>
      <c r="E1497" s="735"/>
      <c r="F1497" s="735"/>
      <c r="G1497" s="735"/>
      <c r="H1497" s="735">
        <f t="shared" si="119"/>
        <v>0</v>
      </c>
      <c r="I1497" s="735">
        <f t="shared" si="120"/>
        <v>0</v>
      </c>
      <c r="J1497" s="735"/>
      <c r="K1497" s="735"/>
      <c r="L1497" s="735"/>
      <c r="M1497" s="733"/>
      <c r="N1497" s="733"/>
      <c r="O1497" s="733"/>
    </row>
    <row r="1498" spans="1:15" s="258" customFormat="1">
      <c r="A1498" s="2208"/>
      <c r="B1498" s="2211"/>
      <c r="C1498" s="533"/>
      <c r="D1498" s="263" t="s">
        <v>63</v>
      </c>
      <c r="E1498" s="735"/>
      <c r="F1498" s="735"/>
      <c r="G1498" s="735"/>
      <c r="H1498" s="735">
        <f t="shared" si="119"/>
        <v>0</v>
      </c>
      <c r="I1498" s="735">
        <f t="shared" si="120"/>
        <v>0</v>
      </c>
      <c r="J1498" s="735"/>
      <c r="K1498" s="735"/>
      <c r="L1498" s="735"/>
      <c r="M1498" s="733"/>
      <c r="N1498" s="733"/>
      <c r="O1498" s="733"/>
    </row>
    <row r="1499" spans="1:15" s="258" customFormat="1" ht="14.25">
      <c r="A1499" s="2208"/>
      <c r="B1499" s="2211"/>
      <c r="C1499" s="533">
        <v>4262</v>
      </c>
      <c r="D1499" s="264" t="s">
        <v>338</v>
      </c>
      <c r="E1499" s="735"/>
      <c r="F1499" s="735"/>
      <c r="G1499" s="735"/>
      <c r="H1499" s="735">
        <f t="shared" si="119"/>
        <v>0</v>
      </c>
      <c r="I1499" s="735">
        <f t="shared" si="120"/>
        <v>0</v>
      </c>
      <c r="J1499" s="735"/>
      <c r="K1499" s="735"/>
      <c r="L1499" s="735"/>
      <c r="M1499" s="733"/>
      <c r="N1499" s="733"/>
      <c r="O1499" s="733"/>
    </row>
    <row r="1500" spans="1:15" s="258" customFormat="1" ht="14.25">
      <c r="A1500" s="2208"/>
      <c r="B1500" s="2211"/>
      <c r="C1500" s="533">
        <v>4264</v>
      </c>
      <c r="D1500" s="264" t="s">
        <v>337</v>
      </c>
      <c r="E1500" s="735"/>
      <c r="F1500" s="735"/>
      <c r="G1500" s="735"/>
      <c r="H1500" s="735">
        <f t="shared" si="119"/>
        <v>0</v>
      </c>
      <c r="I1500" s="735">
        <f t="shared" si="120"/>
        <v>0</v>
      </c>
      <c r="J1500" s="735"/>
      <c r="K1500" s="735"/>
      <c r="L1500" s="735"/>
      <c r="M1500" s="733"/>
      <c r="N1500" s="733"/>
      <c r="O1500" s="733"/>
    </row>
    <row r="1501" spans="1:15" s="258" customFormat="1" ht="22.5" customHeight="1">
      <c r="A1501" s="2208"/>
      <c r="B1501" s="2211"/>
      <c r="C1501" s="536">
        <v>4266</v>
      </c>
      <c r="D1501" s="511" t="s">
        <v>421</v>
      </c>
      <c r="E1501" s="735"/>
      <c r="F1501" s="735"/>
      <c r="G1501" s="735"/>
      <c r="H1501" s="735">
        <f t="shared" si="119"/>
        <v>0</v>
      </c>
      <c r="I1501" s="735">
        <f t="shared" si="120"/>
        <v>0</v>
      </c>
      <c r="J1501" s="735"/>
      <c r="K1501" s="735"/>
      <c r="L1501" s="735"/>
      <c r="M1501" s="733"/>
      <c r="N1501" s="733"/>
      <c r="O1501" s="733"/>
    </row>
    <row r="1502" spans="1:15" s="258" customFormat="1" ht="28.5">
      <c r="A1502" s="2208"/>
      <c r="B1502" s="2211"/>
      <c r="C1502" s="533">
        <v>4267</v>
      </c>
      <c r="D1502" s="264" t="s">
        <v>339</v>
      </c>
      <c r="E1502" s="735"/>
      <c r="F1502" s="735"/>
      <c r="G1502" s="735"/>
      <c r="H1502" s="735">
        <f t="shared" si="119"/>
        <v>0</v>
      </c>
      <c r="I1502" s="735">
        <f t="shared" si="120"/>
        <v>0</v>
      </c>
      <c r="J1502" s="735"/>
      <c r="K1502" s="735"/>
      <c r="L1502" s="735"/>
      <c r="M1502" s="733"/>
      <c r="N1502" s="733"/>
      <c r="O1502" s="733"/>
    </row>
    <row r="1503" spans="1:15" s="258" customFormat="1" ht="14.25">
      <c r="A1503" s="2208"/>
      <c r="B1503" s="2211"/>
      <c r="C1503" s="533">
        <v>4269</v>
      </c>
      <c r="D1503" s="264" t="s">
        <v>64</v>
      </c>
      <c r="E1503" s="735"/>
      <c r="F1503" s="735"/>
      <c r="G1503" s="735"/>
      <c r="H1503" s="735">
        <f t="shared" si="119"/>
        <v>0</v>
      </c>
      <c r="I1503" s="735">
        <f t="shared" si="120"/>
        <v>0</v>
      </c>
      <c r="J1503" s="735"/>
      <c r="K1503" s="735"/>
      <c r="L1503" s="735"/>
      <c r="M1503" s="733"/>
      <c r="N1503" s="935"/>
      <c r="O1503" s="733"/>
    </row>
    <row r="1504" spans="1:15" s="258" customFormat="1" ht="42.75">
      <c r="A1504" s="2208"/>
      <c r="B1504" s="2211"/>
      <c r="C1504" s="533">
        <v>4511</v>
      </c>
      <c r="D1504" s="262" t="s">
        <v>65</v>
      </c>
      <c r="E1504" s="735"/>
      <c r="F1504" s="735"/>
      <c r="G1504" s="735"/>
      <c r="H1504" s="735">
        <f t="shared" si="119"/>
        <v>0</v>
      </c>
      <c r="I1504" s="735">
        <f t="shared" si="120"/>
        <v>0</v>
      </c>
      <c r="J1504" s="735"/>
      <c r="K1504" s="735"/>
      <c r="L1504" s="735"/>
      <c r="M1504" s="733"/>
      <c r="N1504" s="935"/>
      <c r="O1504" s="733"/>
    </row>
    <row r="1505" spans="1:15" s="260" customFormat="1" ht="42.75">
      <c r="A1505" s="2208"/>
      <c r="B1505" s="2211"/>
      <c r="C1505" s="533">
        <v>4621</v>
      </c>
      <c r="D1505" s="262" t="s">
        <v>66</v>
      </c>
      <c r="E1505" s="735"/>
      <c r="F1505" s="735"/>
      <c r="G1505" s="735"/>
      <c r="H1505" s="735">
        <f t="shared" si="119"/>
        <v>0</v>
      </c>
      <c r="I1505" s="735">
        <f t="shared" si="120"/>
        <v>0</v>
      </c>
      <c r="J1505" s="901"/>
      <c r="K1505" s="735"/>
      <c r="L1505" s="735"/>
      <c r="M1505" s="733"/>
      <c r="N1505" s="935"/>
      <c r="O1505" s="935"/>
    </row>
    <row r="1506" spans="1:15" s="260" customFormat="1" ht="42.75">
      <c r="A1506" s="2208"/>
      <c r="B1506" s="2211"/>
      <c r="C1506" s="533">
        <v>4631</v>
      </c>
      <c r="D1506" s="262" t="s">
        <v>379</v>
      </c>
      <c r="E1506" s="735"/>
      <c r="F1506" s="735"/>
      <c r="G1506" s="735"/>
      <c r="H1506" s="735">
        <f t="shared" si="119"/>
        <v>0</v>
      </c>
      <c r="I1506" s="735">
        <f t="shared" si="120"/>
        <v>0</v>
      </c>
      <c r="J1506" s="901"/>
      <c r="K1506" s="735"/>
      <c r="L1506" s="735"/>
      <c r="M1506" s="935"/>
      <c r="N1506" s="935"/>
      <c r="O1506" s="935"/>
    </row>
    <row r="1507" spans="1:15" s="260" customFormat="1" ht="21.75" customHeight="1">
      <c r="A1507" s="2208"/>
      <c r="B1507" s="2211"/>
      <c r="C1507" s="533">
        <v>4632</v>
      </c>
      <c r="D1507" s="262" t="s">
        <v>277</v>
      </c>
      <c r="E1507" s="735"/>
      <c r="F1507" s="735"/>
      <c r="G1507" s="735"/>
      <c r="H1507" s="735">
        <f t="shared" si="119"/>
        <v>0</v>
      </c>
      <c r="I1507" s="735">
        <f t="shared" si="120"/>
        <v>0</v>
      </c>
      <c r="J1507" s="735"/>
      <c r="K1507" s="735"/>
      <c r="L1507" s="735"/>
      <c r="M1507" s="935"/>
      <c r="N1507" s="935"/>
      <c r="O1507" s="935"/>
    </row>
    <row r="1508" spans="1:15" s="260" customFormat="1" ht="48.75" customHeight="1">
      <c r="A1508" s="2208"/>
      <c r="B1508" s="2211"/>
      <c r="C1508" s="536">
        <v>4638</v>
      </c>
      <c r="D1508" s="511" t="s">
        <v>422</v>
      </c>
      <c r="E1508" s="735"/>
      <c r="F1508" s="735"/>
      <c r="G1508" s="735"/>
      <c r="H1508" s="735">
        <f t="shared" si="119"/>
        <v>0</v>
      </c>
      <c r="I1508" s="735">
        <f t="shared" si="120"/>
        <v>0</v>
      </c>
      <c r="J1508" s="735"/>
      <c r="K1508" s="735"/>
      <c r="L1508" s="735"/>
      <c r="M1508" s="935"/>
      <c r="N1508" s="935"/>
      <c r="O1508" s="935"/>
    </row>
    <row r="1509" spans="1:15" s="260" customFormat="1" ht="14.25">
      <c r="A1509" s="2208"/>
      <c r="B1509" s="2211"/>
      <c r="C1509" s="533" t="s">
        <v>385</v>
      </c>
      <c r="D1509" s="262" t="s">
        <v>386</v>
      </c>
      <c r="E1509" s="735"/>
      <c r="F1509" s="735"/>
      <c r="G1509" s="735"/>
      <c r="H1509" s="735">
        <f t="shared" si="119"/>
        <v>0</v>
      </c>
      <c r="I1509" s="735">
        <f t="shared" si="120"/>
        <v>0</v>
      </c>
      <c r="J1509" s="735"/>
      <c r="K1509" s="735"/>
      <c r="L1509" s="735"/>
      <c r="M1509" s="935"/>
      <c r="N1509" s="935"/>
      <c r="O1509" s="935"/>
    </row>
    <row r="1510" spans="1:15" s="260" customFormat="1" ht="14.25">
      <c r="A1510" s="2208"/>
      <c r="B1510" s="2211"/>
      <c r="C1510" s="533">
        <v>4729</v>
      </c>
      <c r="D1510" s="264" t="s">
        <v>67</v>
      </c>
      <c r="E1510" s="735"/>
      <c r="F1510" s="902"/>
      <c r="G1510" s="735"/>
      <c r="H1510" s="735">
        <f t="shared" si="119"/>
        <v>0</v>
      </c>
      <c r="I1510" s="735">
        <f t="shared" si="120"/>
        <v>0</v>
      </c>
      <c r="J1510" s="902"/>
      <c r="K1510" s="902"/>
      <c r="L1510" s="902"/>
      <c r="M1510" s="935"/>
      <c r="N1510" s="935"/>
      <c r="O1510" s="935"/>
    </row>
    <row r="1511" spans="1:15" s="260" customFormat="1" ht="14.25">
      <c r="A1511" s="2208"/>
      <c r="B1511" s="2211"/>
      <c r="C1511" s="533">
        <v>4822</v>
      </c>
      <c r="D1511" s="264" t="s">
        <v>68</v>
      </c>
      <c r="E1511" s="902"/>
      <c r="F1511" s="902"/>
      <c r="G1511" s="735"/>
      <c r="H1511" s="735">
        <f t="shared" si="119"/>
        <v>0</v>
      </c>
      <c r="I1511" s="735">
        <f t="shared" si="120"/>
        <v>0</v>
      </c>
      <c r="J1511" s="902"/>
      <c r="K1511" s="902"/>
      <c r="L1511" s="902"/>
      <c r="M1511" s="935"/>
      <c r="N1511" s="935"/>
      <c r="O1511" s="935"/>
    </row>
    <row r="1512" spans="1:15" s="260" customFormat="1" ht="14.25">
      <c r="A1512" s="2208"/>
      <c r="B1512" s="2211"/>
      <c r="C1512" s="535">
        <v>4823</v>
      </c>
      <c r="D1512" s="483" t="s">
        <v>69</v>
      </c>
      <c r="E1512" s="1032">
        <f>E1514+E1515+E1516</f>
        <v>0</v>
      </c>
      <c r="F1512" s="1032">
        <f>F1514+F1515+F1516</f>
        <v>0</v>
      </c>
      <c r="G1512" s="1032">
        <f>G1514+G1515+G1516</f>
        <v>0</v>
      </c>
      <c r="H1512" s="1032">
        <f t="shared" si="119"/>
        <v>0</v>
      </c>
      <c r="I1512" s="1032">
        <f t="shared" si="120"/>
        <v>0</v>
      </c>
      <c r="J1512" s="1032"/>
      <c r="K1512" s="1032">
        <f>K1514+K1515+K1516</f>
        <v>0</v>
      </c>
      <c r="L1512" s="1032">
        <f>L1514+L1515+L1516</f>
        <v>0</v>
      </c>
      <c r="M1512" s="935"/>
      <c r="N1512" s="935"/>
      <c r="O1512" s="935"/>
    </row>
    <row r="1513" spans="1:15" s="260" customFormat="1" ht="14.25">
      <c r="A1513" s="2208"/>
      <c r="B1513" s="2211"/>
      <c r="C1513" s="533"/>
      <c r="D1513" s="263" t="s">
        <v>72</v>
      </c>
      <c r="E1513" s="902"/>
      <c r="F1513" s="902"/>
      <c r="G1513" s="735"/>
      <c r="H1513" s="735">
        <f t="shared" si="119"/>
        <v>0</v>
      </c>
      <c r="I1513" s="735">
        <f t="shared" si="120"/>
        <v>0</v>
      </c>
      <c r="J1513" s="902"/>
      <c r="K1513" s="902"/>
      <c r="L1513" s="902"/>
      <c r="M1513" s="935"/>
      <c r="N1513" s="733"/>
      <c r="O1513" s="935"/>
    </row>
    <row r="1514" spans="1:15" s="258" customFormat="1" ht="27">
      <c r="A1514" s="2208"/>
      <c r="B1514" s="2211"/>
      <c r="C1514" s="533"/>
      <c r="D1514" s="263" t="s">
        <v>276</v>
      </c>
      <c r="E1514" s="902"/>
      <c r="F1514" s="902"/>
      <c r="G1514" s="735"/>
      <c r="H1514" s="735">
        <f t="shared" si="119"/>
        <v>0</v>
      </c>
      <c r="I1514" s="735">
        <f t="shared" si="120"/>
        <v>0</v>
      </c>
      <c r="J1514" s="902"/>
      <c r="K1514" s="902"/>
      <c r="L1514" s="902"/>
      <c r="M1514" s="935"/>
      <c r="N1514" s="884"/>
      <c r="O1514" s="733"/>
    </row>
    <row r="1515" spans="1:15" ht="27.95" customHeight="1">
      <c r="A1515" s="2208"/>
      <c r="B1515" s="2211"/>
      <c r="C1515" s="533"/>
      <c r="D1515" s="263" t="s">
        <v>274</v>
      </c>
      <c r="E1515" s="902"/>
      <c r="F1515" s="902"/>
      <c r="G1515" s="735"/>
      <c r="H1515" s="735">
        <f t="shared" si="119"/>
        <v>0</v>
      </c>
      <c r="I1515" s="735">
        <f t="shared" si="120"/>
        <v>0</v>
      </c>
      <c r="J1515" s="902"/>
      <c r="K1515" s="902"/>
      <c r="L1515" s="902"/>
      <c r="M1515" s="733"/>
    </row>
    <row r="1516" spans="1:15" ht="14.25">
      <c r="A1516" s="2208"/>
      <c r="B1516" s="2211"/>
      <c r="C1516" s="533"/>
      <c r="D1516" s="263" t="s">
        <v>275</v>
      </c>
      <c r="E1516" s="735"/>
      <c r="F1516" s="902"/>
      <c r="G1516" s="735"/>
      <c r="H1516" s="735"/>
      <c r="I1516" s="735"/>
      <c r="J1516" s="902"/>
      <c r="K1516" s="902"/>
      <c r="L1516" s="902"/>
      <c r="N1516" s="936"/>
    </row>
    <row r="1517" spans="1:15" ht="42.75">
      <c r="A1517" s="2208"/>
      <c r="B1517" s="2211"/>
      <c r="C1517" s="536" t="s">
        <v>420</v>
      </c>
      <c r="D1517" s="511" t="s">
        <v>443</v>
      </c>
      <c r="E1517" s="902">
        <v>3814.1</v>
      </c>
      <c r="F1517" s="902"/>
      <c r="G1517" s="735"/>
      <c r="H1517" s="735"/>
      <c r="I1517" s="735"/>
      <c r="J1517" s="902"/>
      <c r="K1517" s="902"/>
      <c r="L1517" s="902"/>
      <c r="N1517" s="936"/>
    </row>
    <row r="1518" spans="1:15" s="273" customFormat="1" ht="14.25">
      <c r="A1518" s="2208"/>
      <c r="B1518" s="2211"/>
      <c r="C1518" s="533">
        <v>4861</v>
      </c>
      <c r="D1518" s="264" t="s">
        <v>70</v>
      </c>
      <c r="E1518" s="902"/>
      <c r="F1518" s="735">
        <v>336355.3</v>
      </c>
      <c r="G1518" s="737">
        <v>370550.4</v>
      </c>
      <c r="H1518" s="737"/>
      <c r="I1518" s="737"/>
      <c r="J1518" s="886"/>
      <c r="K1518" s="737">
        <v>364912.8</v>
      </c>
      <c r="L1518" s="737">
        <v>368060.9</v>
      </c>
      <c r="M1518" s="887">
        <f>(+G94+G174+G254+G334+G414+G494+G574+G654+G734+G814+G894+G974+G1054+G1134+G1214+G1294+G1374+G1534+G1694+G1934+G2014+G2094+G1614+G1774+G1854)*2%</f>
        <v>370550.38634430023</v>
      </c>
      <c r="N1518" s="884">
        <f>(+K94+K174+K254+K334+K414+K494+K574+K654+K734+K814+K894+K974+K1054+K1134+K1214+K1294+K1374+K1534+K1694+K1934+K2014+K2094+K1614+K1774+K1854)*2%</f>
        <v>364912.77916430018</v>
      </c>
      <c r="O1518" s="884">
        <f>(+L94+L174+L254+L334+L414+L494+L574+L654+L734+L814+L894+L974+L1054+L1134+L1214+L1294+L1374+L1534+L1694+L1934+L2014+L2094+L1614+L1774+L1854)*2%</f>
        <v>368060.91587930016</v>
      </c>
    </row>
    <row r="1519" spans="1:15" ht="14.25">
      <c r="A1519" s="2209"/>
      <c r="B1519" s="2212"/>
      <c r="C1519" s="533">
        <v>4891</v>
      </c>
      <c r="D1519" s="264" t="s">
        <v>71</v>
      </c>
      <c r="E1519" s="735"/>
      <c r="F1519" s="735"/>
      <c r="G1519" s="735"/>
      <c r="H1519" s="735">
        <f t="shared" si="119"/>
        <v>0</v>
      </c>
      <c r="I1519" s="735">
        <f t="shared" si="120"/>
        <v>0</v>
      </c>
      <c r="J1519" s="735"/>
      <c r="K1519" s="735"/>
      <c r="L1519" s="735"/>
      <c r="M1519" s="937"/>
    </row>
    <row r="1520" spans="1:15" s="27" customFormat="1" ht="28.5">
      <c r="A1520" s="2196" t="s">
        <v>436</v>
      </c>
      <c r="B1520" s="2196"/>
      <c r="C1520" s="274"/>
      <c r="D1520" s="36" t="s">
        <v>73</v>
      </c>
      <c r="E1520" s="903">
        <f>SUM(E1522:E1529)</f>
        <v>25539.489999999998</v>
      </c>
      <c r="F1520" s="903">
        <f>SUM(F1522:F1529)</f>
        <v>0</v>
      </c>
      <c r="G1520" s="903">
        <f>SUM(G1522:G1529)</f>
        <v>0</v>
      </c>
      <c r="H1520" s="903">
        <f t="shared" si="119"/>
        <v>0</v>
      </c>
      <c r="I1520" s="903">
        <f>+I1526+I1527+I1528+I1529</f>
        <v>-8539.49</v>
      </c>
      <c r="J1520" s="903">
        <f>+J1526+J1527+J1528+J1529</f>
        <v>0</v>
      </c>
      <c r="K1520" s="903">
        <f>SUM(K1522:K1529)</f>
        <v>0</v>
      </c>
      <c r="L1520" s="903">
        <f>SUM(L1522:L1529)</f>
        <v>0</v>
      </c>
      <c r="M1520" s="938"/>
      <c r="N1520" s="938"/>
      <c r="O1520" s="938"/>
    </row>
    <row r="1521" spans="1:15" s="20" customFormat="1" ht="23.25" customHeight="1">
      <c r="A1521" s="614" t="s">
        <v>437</v>
      </c>
      <c r="B1521" s="1131" t="s">
        <v>438</v>
      </c>
      <c r="C1521" s="275"/>
      <c r="D1521" s="17" t="s">
        <v>72</v>
      </c>
      <c r="E1521" s="904"/>
      <c r="F1521" s="904"/>
      <c r="G1521" s="904"/>
      <c r="H1521" s="904">
        <f t="shared" ref="H1521:H1529" si="121">+G1521-F1521</f>
        <v>0</v>
      </c>
      <c r="I1521" s="404">
        <f t="shared" ref="I1521:I1534" si="122">G1521-E1521</f>
        <v>0</v>
      </c>
      <c r="J1521" s="904"/>
      <c r="K1521" s="904"/>
      <c r="L1521" s="904"/>
      <c r="M1521" s="939"/>
      <c r="N1521" s="939"/>
      <c r="O1521" s="939"/>
    </row>
    <row r="1522" spans="1:15" s="20" customFormat="1" ht="28.5">
      <c r="A1522" s="2204">
        <v>1080</v>
      </c>
      <c r="B1522" s="2204">
        <v>11018</v>
      </c>
      <c r="C1522" s="275">
        <v>5111</v>
      </c>
      <c r="D1522" s="18" t="s">
        <v>660</v>
      </c>
      <c r="E1522" s="904"/>
      <c r="F1522" s="904"/>
      <c r="G1522" s="904"/>
      <c r="H1522" s="404">
        <f t="shared" si="121"/>
        <v>0</v>
      </c>
      <c r="I1522" s="404">
        <f t="shared" si="122"/>
        <v>0</v>
      </c>
      <c r="J1522" s="904"/>
      <c r="K1522" s="904"/>
      <c r="L1522" s="904"/>
      <c r="M1522" s="939"/>
      <c r="N1522" s="939"/>
      <c r="O1522" s="939"/>
    </row>
    <row r="1523" spans="1:15" s="20" customFormat="1" ht="28.5">
      <c r="A1523" s="2205"/>
      <c r="B1523" s="2205"/>
      <c r="C1523" s="275">
        <v>5112</v>
      </c>
      <c r="D1523" s="18" t="s">
        <v>661</v>
      </c>
      <c r="E1523" s="904"/>
      <c r="F1523" s="904"/>
      <c r="G1523" s="904"/>
      <c r="H1523" s="404">
        <f t="shared" si="121"/>
        <v>0</v>
      </c>
      <c r="I1523" s="404">
        <f t="shared" si="122"/>
        <v>0</v>
      </c>
      <c r="J1523" s="904"/>
      <c r="K1523" s="904"/>
      <c r="L1523" s="904"/>
      <c r="M1523" s="939"/>
      <c r="N1523" s="939"/>
      <c r="O1523" s="939"/>
    </row>
    <row r="1524" spans="1:15" s="20" customFormat="1" ht="13.5" customHeight="1">
      <c r="A1524" s="2205"/>
      <c r="B1524" s="2205"/>
      <c r="C1524" s="275" t="s">
        <v>662</v>
      </c>
      <c r="D1524" s="18" t="s">
        <v>637</v>
      </c>
      <c r="E1524" s="904"/>
      <c r="F1524" s="904"/>
      <c r="G1524" s="904"/>
      <c r="H1524" s="404">
        <f t="shared" si="121"/>
        <v>0</v>
      </c>
      <c r="I1524" s="404">
        <f t="shared" si="122"/>
        <v>0</v>
      </c>
      <c r="J1524" s="904"/>
      <c r="K1524" s="904"/>
      <c r="L1524" s="904"/>
      <c r="M1524" s="939"/>
      <c r="N1524" s="939"/>
      <c r="O1524" s="939"/>
    </row>
    <row r="1525" spans="1:15" s="20" customFormat="1" ht="14.25">
      <c r="A1525" s="2205"/>
      <c r="B1525" s="2205"/>
      <c r="C1525" s="275">
        <v>5121</v>
      </c>
      <c r="D1525" s="262" t="s">
        <v>74</v>
      </c>
      <c r="E1525" s="904">
        <v>17000</v>
      </c>
      <c r="F1525" s="904"/>
      <c r="G1525" s="904"/>
      <c r="H1525" s="404">
        <f t="shared" si="121"/>
        <v>0</v>
      </c>
      <c r="I1525" s="404">
        <f t="shared" si="122"/>
        <v>-17000</v>
      </c>
      <c r="J1525" s="904"/>
      <c r="K1525" s="904"/>
      <c r="L1525" s="904"/>
      <c r="M1525" s="939"/>
      <c r="N1525" s="939"/>
      <c r="O1525" s="939"/>
    </row>
    <row r="1526" spans="1:15" s="33" customFormat="1" ht="15.75" customHeight="1">
      <c r="A1526" s="2205"/>
      <c r="B1526" s="2205"/>
      <c r="C1526" s="249">
        <v>5122</v>
      </c>
      <c r="D1526" s="21" t="s">
        <v>75</v>
      </c>
      <c r="E1526" s="404">
        <v>8539.49</v>
      </c>
      <c r="F1526" s="905"/>
      <c r="G1526" s="404"/>
      <c r="H1526" s="404">
        <f t="shared" si="121"/>
        <v>0</v>
      </c>
      <c r="I1526" s="404">
        <f t="shared" si="122"/>
        <v>-8539.49</v>
      </c>
      <c r="J1526" s="905"/>
      <c r="K1526" s="404"/>
      <c r="L1526" s="404"/>
      <c r="M1526" s="940"/>
      <c r="N1526" s="940"/>
      <c r="O1526" s="940"/>
    </row>
    <row r="1527" spans="1:15" s="33" customFormat="1" ht="15.75" customHeight="1">
      <c r="A1527" s="2205"/>
      <c r="B1527" s="2205"/>
      <c r="C1527" s="249">
        <v>5129</v>
      </c>
      <c r="D1527" s="21" t="s">
        <v>76</v>
      </c>
      <c r="E1527" s="404"/>
      <c r="F1527" s="905"/>
      <c r="G1527" s="404"/>
      <c r="H1527" s="404">
        <f t="shared" si="121"/>
        <v>0</v>
      </c>
      <c r="I1527" s="404">
        <f t="shared" si="122"/>
        <v>0</v>
      </c>
      <c r="J1527" s="905"/>
      <c r="K1527" s="404"/>
      <c r="L1527" s="404"/>
      <c r="M1527" s="940"/>
      <c r="N1527" s="940"/>
      <c r="O1527" s="940"/>
    </row>
    <row r="1528" spans="1:15" s="33" customFormat="1" ht="14.25">
      <c r="A1528" s="2205"/>
      <c r="B1528" s="2205"/>
      <c r="C1528" s="249">
        <v>5132</v>
      </c>
      <c r="D1528" s="21" t="s">
        <v>77</v>
      </c>
      <c r="E1528" s="404"/>
      <c r="F1528" s="905"/>
      <c r="G1528" s="404"/>
      <c r="H1528" s="404">
        <f t="shared" si="121"/>
        <v>0</v>
      </c>
      <c r="I1528" s="404">
        <f t="shared" si="122"/>
        <v>0</v>
      </c>
      <c r="J1528" s="905"/>
      <c r="K1528" s="404"/>
      <c r="L1528" s="404"/>
      <c r="M1528" s="940"/>
      <c r="N1528" s="940"/>
      <c r="O1528" s="940"/>
    </row>
    <row r="1529" spans="1:15" s="33" customFormat="1" ht="15.75" customHeight="1">
      <c r="A1529" s="2206"/>
      <c r="B1529" s="2206"/>
      <c r="C1529" s="249" t="s">
        <v>663</v>
      </c>
      <c r="D1529" s="21" t="s">
        <v>664</v>
      </c>
      <c r="E1529" s="404"/>
      <c r="F1529" s="905"/>
      <c r="G1529" s="404"/>
      <c r="H1529" s="404">
        <f t="shared" si="121"/>
        <v>0</v>
      </c>
      <c r="I1529" s="404">
        <f t="shared" si="122"/>
        <v>0</v>
      </c>
      <c r="J1529" s="905"/>
      <c r="K1529" s="404"/>
      <c r="L1529" s="404"/>
      <c r="M1529" s="940"/>
      <c r="N1529" s="940"/>
      <c r="O1529" s="940"/>
    </row>
    <row r="1530" spans="1:15" s="171" customFormat="1" ht="14.25" customHeight="1">
      <c r="A1530" s="2207" t="s">
        <v>636</v>
      </c>
      <c r="B1530" s="2210" t="s">
        <v>5814</v>
      </c>
      <c r="C1530" s="527"/>
      <c r="D1530" s="262" t="s">
        <v>278</v>
      </c>
      <c r="E1530" s="906">
        <v>93</v>
      </c>
      <c r="F1530" s="906">
        <v>93</v>
      </c>
      <c r="G1530" s="906">
        <v>93</v>
      </c>
      <c r="H1530" s="957">
        <f>+G1530-F1530</f>
        <v>0</v>
      </c>
      <c r="I1530" s="957">
        <f t="shared" si="122"/>
        <v>0</v>
      </c>
      <c r="J1530" s="957"/>
      <c r="K1530" s="906">
        <v>93</v>
      </c>
      <c r="L1530" s="906">
        <v>93</v>
      </c>
      <c r="M1530" s="738"/>
      <c r="N1530" s="738"/>
      <c r="O1530" s="738"/>
    </row>
    <row r="1531" spans="1:15" s="171" customFormat="1" ht="13.5" customHeight="1">
      <c r="A1531" s="2208"/>
      <c r="B1531" s="2211"/>
      <c r="C1531" s="1025"/>
      <c r="D1531" s="263"/>
      <c r="E1531" s="907"/>
      <c r="F1531" s="907"/>
      <c r="G1531" s="907"/>
      <c r="H1531" s="907">
        <f>+G1531-F1531</f>
        <v>0</v>
      </c>
      <c r="I1531" s="907">
        <f t="shared" si="122"/>
        <v>0</v>
      </c>
      <c r="J1531" s="907"/>
      <c r="K1531" s="907"/>
      <c r="L1531" s="907"/>
      <c r="M1531" s="738"/>
      <c r="N1531" s="738"/>
      <c r="O1531" s="738"/>
    </row>
    <row r="1532" spans="1:15" s="171" customFormat="1" ht="14.25" customHeight="1">
      <c r="A1532" s="2208"/>
      <c r="B1532" s="2211"/>
      <c r="C1532" s="1025"/>
      <c r="D1532" s="264" t="s">
        <v>32</v>
      </c>
      <c r="E1532" s="907">
        <v>1</v>
      </c>
      <c r="F1532" s="907"/>
      <c r="G1532" s="907"/>
      <c r="H1532" s="907"/>
      <c r="I1532" s="907"/>
      <c r="J1532" s="907"/>
      <c r="K1532" s="907"/>
      <c r="L1532" s="907"/>
      <c r="M1532" s="738"/>
      <c r="N1532" s="738"/>
      <c r="O1532" s="738"/>
    </row>
    <row r="1533" spans="1:15" s="257" customFormat="1" ht="14.25" customHeight="1">
      <c r="A1533" s="2208"/>
      <c r="B1533" s="2211"/>
      <c r="C1533" s="1025"/>
      <c r="D1533" s="263"/>
      <c r="E1533" s="736"/>
      <c r="F1533" s="736"/>
      <c r="G1533" s="736"/>
      <c r="H1533" s="736">
        <f>+G1533-F1533</f>
        <v>0</v>
      </c>
      <c r="I1533" s="736">
        <f t="shared" si="122"/>
        <v>0</v>
      </c>
      <c r="J1533" s="736"/>
      <c r="K1533" s="736"/>
      <c r="L1533" s="736"/>
      <c r="M1533" s="934"/>
      <c r="N1533" s="934"/>
      <c r="O1533" s="934"/>
    </row>
    <row r="1534" spans="1:15" s="256" customFormat="1" ht="14.25" customHeight="1">
      <c r="A1534" s="2208"/>
      <c r="B1534" s="2211"/>
      <c r="C1534" s="529"/>
      <c r="D1534" s="272" t="s">
        <v>33</v>
      </c>
      <c r="E1534" s="898">
        <f>+E1536+E1600</f>
        <v>582136.77999999991</v>
      </c>
      <c r="F1534" s="898">
        <f>+F1536+F1600</f>
        <v>545285.70000000007</v>
      </c>
      <c r="G1534" s="898">
        <f>+G1536+G1600</f>
        <v>626982.99999999988</v>
      </c>
      <c r="H1534" s="898">
        <f>+G1534-F1534</f>
        <v>81697.299999999814</v>
      </c>
      <c r="I1534" s="898">
        <f t="shared" si="122"/>
        <v>44846.219999999972</v>
      </c>
      <c r="J1534" s="898"/>
      <c r="K1534" s="898">
        <f>+K1536+K1600</f>
        <v>633262.19999999984</v>
      </c>
      <c r="L1534" s="898">
        <f>+L1536+L1600</f>
        <v>640592.79999999993</v>
      </c>
      <c r="M1534" s="926">
        <f>SUM(M1540:M1595)</f>
        <v>106987.71666666666</v>
      </c>
      <c r="N1534" s="926">
        <f>SUM(N1540:N1595)</f>
        <v>262218.6166666667</v>
      </c>
      <c r="O1534" s="926">
        <f>SUM(O1540:O1595)</f>
        <v>417449.5166666666</v>
      </c>
    </row>
    <row r="1535" spans="1:15" s="256" customFormat="1" ht="14.25" customHeight="1">
      <c r="A1535" s="2208"/>
      <c r="B1535" s="2211"/>
      <c r="C1535" s="530"/>
      <c r="D1535" s="17" t="s">
        <v>388</v>
      </c>
      <c r="E1535" s="736"/>
      <c r="F1535" s="736"/>
      <c r="G1535" s="736"/>
      <c r="H1535" s="898"/>
      <c r="I1535" s="898"/>
      <c r="J1535" s="736"/>
      <c r="K1535" s="736"/>
      <c r="L1535" s="736"/>
      <c r="M1535" s="926"/>
      <c r="N1535" s="926"/>
      <c r="O1535" s="926"/>
    </row>
    <row r="1536" spans="1:15" s="256" customFormat="1" ht="14.25" customHeight="1">
      <c r="A1536" s="2208"/>
      <c r="B1536" s="2211"/>
      <c r="C1536" s="531"/>
      <c r="D1536" s="265" t="s">
        <v>36</v>
      </c>
      <c r="E1536" s="898">
        <f>E1538+SUM(E1544:E1599)-E1544-E1549-E1557-E1571-E1575-E1592</f>
        <v>582136.77999999991</v>
      </c>
      <c r="F1536" s="898">
        <f>F1538+SUM(F1544:F1599)-F1544-F1549-F1557-F1571-F1575-F1592</f>
        <v>545285.70000000007</v>
      </c>
      <c r="G1536" s="898">
        <f>G1538+SUM(G1544:G1599)-G1544-G1549-G1557-G1571-G1575-G1592</f>
        <v>626982.99999999988</v>
      </c>
      <c r="H1536" s="898">
        <f>+G1536-F1536</f>
        <v>81697.299999999814</v>
      </c>
      <c r="I1536" s="898">
        <f t="shared" ref="I1536:I1599" si="123">G1536-E1536</f>
        <v>44846.219999999972</v>
      </c>
      <c r="J1536" s="898"/>
      <c r="K1536" s="898">
        <f>K1538+SUM(K1544:K1599)-K1544-K1549-K1557-K1571-K1575-K1592</f>
        <v>633262.19999999984</v>
      </c>
      <c r="L1536" s="898">
        <f>L1538+SUM(L1544:L1599)-L1544-L1549-L1557-L1571-L1575-L1592</f>
        <v>640592.79999999993</v>
      </c>
      <c r="M1536" s="926"/>
      <c r="N1536" s="926"/>
      <c r="O1536" s="926"/>
    </row>
    <row r="1537" spans="1:15" s="256" customFormat="1" ht="13.5" customHeight="1">
      <c r="A1537" s="2208"/>
      <c r="B1537" s="2211"/>
      <c r="C1537" s="527"/>
      <c r="D1537" s="263" t="s">
        <v>72</v>
      </c>
      <c r="E1537" s="737"/>
      <c r="F1537" s="737"/>
      <c r="G1537" s="736"/>
      <c r="H1537" s="736">
        <f t="shared" ref="H1537:H1609" si="124">+G1537-F1537</f>
        <v>0</v>
      </c>
      <c r="I1537" s="737">
        <f t="shared" si="123"/>
        <v>0</v>
      </c>
      <c r="J1537" s="737"/>
      <c r="K1537" s="737"/>
      <c r="L1537" s="737"/>
      <c r="M1537" s="926"/>
      <c r="N1537" s="926"/>
      <c r="O1537" s="926"/>
    </row>
    <row r="1538" spans="1:15" s="256" customFormat="1" ht="14.25" customHeight="1">
      <c r="A1538" s="2208"/>
      <c r="B1538" s="2211"/>
      <c r="C1538" s="532"/>
      <c r="D1538" s="483" t="s">
        <v>470</v>
      </c>
      <c r="E1538" s="899">
        <f>SUM(E1540:E1542)</f>
        <v>542287.77999999991</v>
      </c>
      <c r="F1538" s="899">
        <f>SUM(F1540:F1542)</f>
        <v>520986.7</v>
      </c>
      <c r="G1538" s="899">
        <f>SUM(G1540:G1542)</f>
        <v>578918.19999999995</v>
      </c>
      <c r="H1538" s="899">
        <f t="shared" si="124"/>
        <v>57931.499999999942</v>
      </c>
      <c r="I1538" s="899">
        <f t="shared" si="123"/>
        <v>36630.420000000042</v>
      </c>
      <c r="J1538" s="899"/>
      <c r="K1538" s="899">
        <f>SUM(K1540:K1542)</f>
        <v>585197.39999999991</v>
      </c>
      <c r="L1538" s="899">
        <f>SUM(L1540:L1542)</f>
        <v>592528</v>
      </c>
      <c r="M1538" s="926">
        <f>+G1538/G1530/12</f>
        <v>518.74390681003581</v>
      </c>
      <c r="N1538" s="926"/>
      <c r="O1538" s="926"/>
    </row>
    <row r="1539" spans="1:15" s="256" customFormat="1">
      <c r="A1539" s="2208"/>
      <c r="B1539" s="2211"/>
      <c r="C1539" s="527"/>
      <c r="D1539" s="263" t="s">
        <v>72</v>
      </c>
      <c r="E1539" s="737"/>
      <c r="F1539" s="737"/>
      <c r="G1539" s="736"/>
      <c r="H1539" s="736">
        <f t="shared" si="124"/>
        <v>0</v>
      </c>
      <c r="I1539" s="737">
        <f t="shared" si="123"/>
        <v>0</v>
      </c>
      <c r="J1539" s="737"/>
      <c r="K1539" s="737"/>
      <c r="L1539" s="737"/>
      <c r="M1539" s="926"/>
      <c r="N1539" s="926"/>
      <c r="O1539" s="926"/>
    </row>
    <row r="1540" spans="1:15" s="256" customFormat="1" ht="28.5">
      <c r="A1540" s="2208"/>
      <c r="B1540" s="2211"/>
      <c r="C1540" s="533" t="s">
        <v>270</v>
      </c>
      <c r="D1540" s="266" t="s">
        <v>37</v>
      </c>
      <c r="E1540" s="737">
        <v>508958.18</v>
      </c>
      <c r="F1540" s="737">
        <v>489117.8</v>
      </c>
      <c r="G1540" s="737">
        <v>545812.69999999995</v>
      </c>
      <c r="H1540" s="737"/>
      <c r="I1540" s="737"/>
      <c r="J1540" s="737"/>
      <c r="K1540" s="737">
        <v>551692.1</v>
      </c>
      <c r="L1540" s="737">
        <v>558633.4</v>
      </c>
      <c r="M1540" s="926">
        <f>+G1540/12*2</f>
        <v>90968.783333333326</v>
      </c>
      <c r="N1540" s="926">
        <f>+G1540/12*5</f>
        <v>227421.95833333331</v>
      </c>
      <c r="O1540" s="926">
        <f>+G1540/12*8</f>
        <v>363875.1333333333</v>
      </c>
    </row>
    <row r="1541" spans="1:15" s="258" customFormat="1" ht="28.5">
      <c r="A1541" s="2208"/>
      <c r="B1541" s="2211"/>
      <c r="C1541" s="533" t="s">
        <v>271</v>
      </c>
      <c r="D1541" s="267" t="s">
        <v>38</v>
      </c>
      <c r="E1541" s="737">
        <v>21441.4</v>
      </c>
      <c r="F1541" s="737">
        <v>20368.400000000001</v>
      </c>
      <c r="G1541" s="737">
        <v>20995.200000000001</v>
      </c>
      <c r="H1541" s="737"/>
      <c r="I1541" s="737"/>
      <c r="J1541" s="737"/>
      <c r="K1541" s="737">
        <v>21133.200000000001</v>
      </c>
      <c r="L1541" s="737">
        <v>21272.7</v>
      </c>
      <c r="M1541" s="926">
        <f>+G1541/12*2</f>
        <v>3499.2000000000003</v>
      </c>
      <c r="N1541" s="926">
        <f>+G1541/12*5</f>
        <v>8748</v>
      </c>
      <c r="O1541" s="926">
        <f>+G1541/12*8</f>
        <v>13996.800000000001</v>
      </c>
    </row>
    <row r="1542" spans="1:15" s="258" customFormat="1" ht="42.75">
      <c r="A1542" s="2208"/>
      <c r="B1542" s="2211"/>
      <c r="C1542" s="533" t="s">
        <v>272</v>
      </c>
      <c r="D1542" s="267" t="s">
        <v>39</v>
      </c>
      <c r="E1542" s="737">
        <v>11888.2</v>
      </c>
      <c r="F1542" s="737">
        <v>11500.5</v>
      </c>
      <c r="G1542" s="737">
        <v>12110.3</v>
      </c>
      <c r="H1542" s="737"/>
      <c r="I1542" s="737"/>
      <c r="J1542" s="737"/>
      <c r="K1542" s="737">
        <v>12372.1</v>
      </c>
      <c r="L1542" s="737">
        <v>12621.9</v>
      </c>
      <c r="M1542" s="926">
        <f>+G1542/12*2</f>
        <v>2018.3833333333332</v>
      </c>
      <c r="N1542" s="926">
        <f>+G1542/12*5</f>
        <v>5045.958333333333</v>
      </c>
      <c r="O1542" s="926">
        <f>+G1542/12*8</f>
        <v>8073.5333333333328</v>
      </c>
    </row>
    <row r="1543" spans="1:15" s="258" customFormat="1" ht="14.25">
      <c r="A1543" s="2208"/>
      <c r="B1543" s="2211"/>
      <c r="C1543" s="534"/>
      <c r="D1543" s="484"/>
      <c r="E1543" s="739"/>
      <c r="F1543" s="739"/>
      <c r="G1543" s="739"/>
      <c r="H1543" s="739">
        <f t="shared" si="124"/>
        <v>0</v>
      </c>
      <c r="I1543" s="739">
        <f t="shared" si="123"/>
        <v>0</v>
      </c>
      <c r="J1543" s="739"/>
      <c r="K1543" s="739"/>
      <c r="L1543" s="739"/>
      <c r="M1543" s="733"/>
      <c r="N1543" s="733"/>
      <c r="O1543" s="733"/>
    </row>
    <row r="1544" spans="1:15" s="258" customFormat="1" ht="14.25">
      <c r="A1544" s="2208"/>
      <c r="B1544" s="2211"/>
      <c r="C1544" s="535">
        <v>4212</v>
      </c>
      <c r="D1544" s="483" t="s">
        <v>40</v>
      </c>
      <c r="E1544" s="899">
        <f>E1546+E1547+E1548</f>
        <v>0</v>
      </c>
      <c r="F1544" s="899">
        <f>F1546+F1547+F1548</f>
        <v>0</v>
      </c>
      <c r="G1544" s="899">
        <f>G1546+G1547+G1548</f>
        <v>0</v>
      </c>
      <c r="H1544" s="899">
        <f t="shared" si="124"/>
        <v>0</v>
      </c>
      <c r="I1544" s="899">
        <f t="shared" si="123"/>
        <v>0</v>
      </c>
      <c r="J1544" s="899"/>
      <c r="K1544" s="899">
        <f>K1546+K1547+K1548</f>
        <v>0</v>
      </c>
      <c r="L1544" s="899">
        <f>L1546+L1547+L1548</f>
        <v>0</v>
      </c>
      <c r="M1544" s="733"/>
      <c r="N1544" s="733"/>
      <c r="O1544" s="733"/>
    </row>
    <row r="1545" spans="1:15" s="258" customFormat="1">
      <c r="A1545" s="2208"/>
      <c r="B1545" s="2211"/>
      <c r="C1545" s="533"/>
      <c r="D1545" s="263" t="s">
        <v>72</v>
      </c>
      <c r="E1545" s="735"/>
      <c r="F1545" s="735"/>
      <c r="G1545" s="735"/>
      <c r="H1545" s="735">
        <f t="shared" si="124"/>
        <v>0</v>
      </c>
      <c r="I1545" s="735">
        <f t="shared" si="123"/>
        <v>0</v>
      </c>
      <c r="J1545" s="735"/>
      <c r="K1545" s="735"/>
      <c r="L1545" s="735"/>
      <c r="M1545" s="733"/>
      <c r="N1545" s="733"/>
      <c r="O1545" s="733"/>
    </row>
    <row r="1546" spans="1:15" s="258" customFormat="1">
      <c r="A1546" s="2208"/>
      <c r="B1546" s="2211"/>
      <c r="C1546" s="533"/>
      <c r="D1546" s="263" t="s">
        <v>40</v>
      </c>
      <c r="E1546" s="735"/>
      <c r="F1546" s="735"/>
      <c r="G1546" s="735"/>
      <c r="H1546" s="735">
        <f t="shared" si="124"/>
        <v>0</v>
      </c>
      <c r="I1546" s="735">
        <f t="shared" si="123"/>
        <v>0</v>
      </c>
      <c r="J1546" s="735"/>
      <c r="K1546" s="735"/>
      <c r="L1546" s="735"/>
      <c r="M1546" s="733">
        <f>+G1546/12*3</f>
        <v>0</v>
      </c>
      <c r="N1546" s="733">
        <f>+G1546/12*6</f>
        <v>0</v>
      </c>
      <c r="O1546" s="733">
        <f>+G1546/12*9</f>
        <v>0</v>
      </c>
    </row>
    <row r="1547" spans="1:15" s="258" customFormat="1" ht="27">
      <c r="A1547" s="2208"/>
      <c r="B1547" s="2211"/>
      <c r="C1547" s="533"/>
      <c r="D1547" s="263" t="s">
        <v>279</v>
      </c>
      <c r="E1547" s="735"/>
      <c r="F1547" s="735"/>
      <c r="G1547" s="735"/>
      <c r="H1547" s="735">
        <f t="shared" si="124"/>
        <v>0</v>
      </c>
      <c r="I1547" s="735">
        <f t="shared" si="123"/>
        <v>0</v>
      </c>
      <c r="J1547" s="735"/>
      <c r="K1547" s="735"/>
      <c r="L1547" s="735"/>
      <c r="M1547" s="733"/>
      <c r="N1547" s="733"/>
      <c r="O1547" s="733"/>
    </row>
    <row r="1548" spans="1:15" s="258" customFormat="1">
      <c r="A1548" s="2208"/>
      <c r="B1548" s="2211"/>
      <c r="C1548" s="533"/>
      <c r="D1548" s="263" t="s">
        <v>390</v>
      </c>
      <c r="E1548" s="735"/>
      <c r="F1548" s="735"/>
      <c r="G1548" s="735"/>
      <c r="H1548" s="735">
        <f t="shared" si="124"/>
        <v>0</v>
      </c>
      <c r="I1548" s="735">
        <f t="shared" si="123"/>
        <v>0</v>
      </c>
      <c r="J1548" s="735"/>
      <c r="K1548" s="735"/>
      <c r="L1548" s="735"/>
      <c r="M1548" s="733">
        <f>+G1548/12*3</f>
        <v>0</v>
      </c>
      <c r="N1548" s="733">
        <f>+G1548/12*6</f>
        <v>0</v>
      </c>
      <c r="O1548" s="733">
        <f>+G1548/12*9</f>
        <v>0</v>
      </c>
    </row>
    <row r="1549" spans="1:15" s="258" customFormat="1" ht="14.25">
      <c r="A1549" s="2208"/>
      <c r="B1549" s="2211"/>
      <c r="C1549" s="535">
        <v>4213</v>
      </c>
      <c r="D1549" s="483" t="s">
        <v>41</v>
      </c>
      <c r="E1549" s="899">
        <f>E1551+E1552</f>
        <v>0</v>
      </c>
      <c r="F1549" s="899">
        <f>F1551+F1552</f>
        <v>0</v>
      </c>
      <c r="G1549" s="899">
        <f>G1551+G1552</f>
        <v>0</v>
      </c>
      <c r="H1549" s="899">
        <f t="shared" si="124"/>
        <v>0</v>
      </c>
      <c r="I1549" s="899">
        <f t="shared" si="123"/>
        <v>0</v>
      </c>
      <c r="J1549" s="899"/>
      <c r="K1549" s="899">
        <f>K1551+K1552</f>
        <v>0</v>
      </c>
      <c r="L1549" s="899">
        <f>L1551+L1552</f>
        <v>0</v>
      </c>
      <c r="M1549" s="733"/>
      <c r="N1549" s="733"/>
      <c r="O1549" s="733"/>
    </row>
    <row r="1550" spans="1:15" s="258" customFormat="1">
      <c r="A1550" s="2208"/>
      <c r="B1550" s="2211"/>
      <c r="C1550" s="533"/>
      <c r="D1550" s="263" t="s">
        <v>72</v>
      </c>
      <c r="E1550" s="735"/>
      <c r="F1550" s="735"/>
      <c r="G1550" s="735"/>
      <c r="H1550" s="735">
        <f t="shared" si="124"/>
        <v>0</v>
      </c>
      <c r="I1550" s="735">
        <f t="shared" si="123"/>
        <v>0</v>
      </c>
      <c r="J1550" s="735"/>
      <c r="K1550" s="735"/>
      <c r="L1550" s="735"/>
      <c r="M1550" s="733"/>
      <c r="N1550" s="733"/>
      <c r="O1550" s="733"/>
    </row>
    <row r="1551" spans="1:15" s="258" customFormat="1" ht="27">
      <c r="A1551" s="2208"/>
      <c r="B1551" s="2211"/>
      <c r="C1551" s="533"/>
      <c r="D1551" s="269" t="s">
        <v>42</v>
      </c>
      <c r="E1551" s="735"/>
      <c r="F1551" s="735"/>
      <c r="G1551" s="735"/>
      <c r="H1551" s="735"/>
      <c r="I1551" s="735"/>
      <c r="J1551" s="735"/>
      <c r="K1551" s="735"/>
      <c r="L1551" s="735"/>
      <c r="M1551" s="733">
        <f>+G1551/12*3</f>
        <v>0</v>
      </c>
      <c r="N1551" s="733">
        <f>+G1551/12*6</f>
        <v>0</v>
      </c>
      <c r="O1551" s="733">
        <f>+G1551/12*9</f>
        <v>0</v>
      </c>
    </row>
    <row r="1552" spans="1:15" s="258" customFormat="1" ht="27">
      <c r="A1552" s="2208"/>
      <c r="B1552" s="2211"/>
      <c r="C1552" s="533"/>
      <c r="D1552" s="269" t="s">
        <v>273</v>
      </c>
      <c r="E1552" s="735"/>
      <c r="F1552" s="735"/>
      <c r="G1552" s="735"/>
      <c r="H1552" s="735">
        <f t="shared" si="124"/>
        <v>0</v>
      </c>
      <c r="I1552" s="735">
        <f t="shared" si="123"/>
        <v>0</v>
      </c>
      <c r="J1552" s="735"/>
      <c r="K1552" s="735"/>
      <c r="L1552" s="735"/>
      <c r="M1552" s="733">
        <f>+G1552/12*3</f>
        <v>0</v>
      </c>
      <c r="N1552" s="733">
        <f>+G1552/12*6</f>
        <v>0</v>
      </c>
      <c r="O1552" s="733">
        <f>+G1552/12*9</f>
        <v>0</v>
      </c>
    </row>
    <row r="1553" spans="1:15" s="258" customFormat="1" ht="14.25">
      <c r="A1553" s="2208"/>
      <c r="B1553" s="2211"/>
      <c r="C1553" s="533">
        <v>4214</v>
      </c>
      <c r="D1553" s="268" t="s">
        <v>43</v>
      </c>
      <c r="E1553" s="735">
        <v>32597.19</v>
      </c>
      <c r="F1553" s="735">
        <v>11048.9</v>
      </c>
      <c r="G1553" s="735">
        <v>34005.4</v>
      </c>
      <c r="H1553" s="735"/>
      <c r="I1553" s="735"/>
      <c r="J1553" s="735"/>
      <c r="K1553" s="735">
        <v>34005.4</v>
      </c>
      <c r="L1553" s="735">
        <v>34005.4</v>
      </c>
      <c r="M1553" s="733">
        <f>+G1553/12*3</f>
        <v>8501.35</v>
      </c>
      <c r="N1553" s="733">
        <f>+G1553/12*6</f>
        <v>17002.7</v>
      </c>
      <c r="O1553" s="733">
        <f>+G1553/12*9</f>
        <v>25504.05</v>
      </c>
    </row>
    <row r="1554" spans="1:15" s="256" customFormat="1" ht="23.25" customHeight="1">
      <c r="A1554" s="2208"/>
      <c r="B1554" s="2211"/>
      <c r="C1554" s="533">
        <v>4215</v>
      </c>
      <c r="D1554" s="268" t="s">
        <v>44</v>
      </c>
      <c r="E1554" s="735"/>
      <c r="F1554" s="735"/>
      <c r="G1554" s="735"/>
      <c r="H1554" s="735">
        <f t="shared" si="124"/>
        <v>0</v>
      </c>
      <c r="I1554" s="735">
        <f t="shared" si="123"/>
        <v>0</v>
      </c>
      <c r="J1554" s="735"/>
      <c r="K1554" s="735"/>
      <c r="L1554" s="735"/>
      <c r="M1554" s="926"/>
      <c r="N1554" s="738"/>
      <c r="O1554" s="926"/>
    </row>
    <row r="1555" spans="1:15" s="171" customFormat="1" ht="28.5">
      <c r="A1555" s="2208"/>
      <c r="B1555" s="2211"/>
      <c r="C1555" s="533">
        <v>4216</v>
      </c>
      <c r="D1555" s="268" t="s">
        <v>45</v>
      </c>
      <c r="E1555" s="735"/>
      <c r="F1555" s="735"/>
      <c r="G1555" s="735"/>
      <c r="H1555" s="735">
        <f t="shared" si="124"/>
        <v>0</v>
      </c>
      <c r="I1555" s="735">
        <f t="shared" si="123"/>
        <v>0</v>
      </c>
      <c r="J1555" s="735"/>
      <c r="K1555" s="735"/>
      <c r="L1555" s="735"/>
      <c r="M1555" s="738"/>
      <c r="N1555" s="738"/>
      <c r="O1555" s="738"/>
    </row>
    <row r="1556" spans="1:15" s="171" customFormat="1" ht="14.25">
      <c r="A1556" s="2208"/>
      <c r="B1556" s="2211"/>
      <c r="C1556" s="533">
        <v>4217</v>
      </c>
      <c r="D1556" s="268" t="s">
        <v>46</v>
      </c>
      <c r="E1556" s="735"/>
      <c r="F1556" s="735"/>
      <c r="G1556" s="735"/>
      <c r="H1556" s="735">
        <f t="shared" si="124"/>
        <v>0</v>
      </c>
      <c r="I1556" s="735">
        <f t="shared" si="123"/>
        <v>0</v>
      </c>
      <c r="J1556" s="735"/>
      <c r="K1556" s="735"/>
      <c r="L1556" s="735"/>
      <c r="M1556" s="738"/>
      <c r="N1556" s="738"/>
      <c r="O1556" s="738"/>
    </row>
    <row r="1557" spans="1:15" s="171" customFormat="1" ht="28.5">
      <c r="A1557" s="2208"/>
      <c r="B1557" s="2211"/>
      <c r="C1557" s="535"/>
      <c r="D1557" s="483" t="s">
        <v>414</v>
      </c>
      <c r="E1557" s="899">
        <f>E1559+E1560</f>
        <v>0</v>
      </c>
      <c r="F1557" s="899">
        <f>F1559+F1560</f>
        <v>370</v>
      </c>
      <c r="G1557" s="899">
        <f>G1559+G1560</f>
        <v>0</v>
      </c>
      <c r="H1557" s="899">
        <f t="shared" si="124"/>
        <v>-370</v>
      </c>
      <c r="I1557" s="899">
        <f t="shared" si="123"/>
        <v>0</v>
      </c>
      <c r="J1557" s="899"/>
      <c r="K1557" s="899">
        <f>K1559+K1560</f>
        <v>0</v>
      </c>
      <c r="L1557" s="899">
        <f>L1559+L1560</f>
        <v>0</v>
      </c>
      <c r="M1557" s="738"/>
      <c r="N1557" s="738"/>
      <c r="O1557" s="738"/>
    </row>
    <row r="1558" spans="1:15" s="171" customFormat="1">
      <c r="A1558" s="2208"/>
      <c r="B1558" s="2211"/>
      <c r="C1558" s="533"/>
      <c r="D1558" s="263" t="s">
        <v>72</v>
      </c>
      <c r="E1558" s="736"/>
      <c r="F1558" s="736"/>
      <c r="G1558" s="736"/>
      <c r="H1558" s="736">
        <f t="shared" si="124"/>
        <v>0</v>
      </c>
      <c r="I1558" s="736">
        <f t="shared" si="123"/>
        <v>0</v>
      </c>
      <c r="J1558" s="736"/>
      <c r="K1558" s="736"/>
      <c r="L1558" s="736"/>
      <c r="M1558" s="738"/>
      <c r="N1558" s="738"/>
      <c r="O1558" s="738"/>
    </row>
    <row r="1559" spans="1:15" s="171" customFormat="1">
      <c r="A1559" s="2208"/>
      <c r="B1559" s="2211"/>
      <c r="C1559" s="533">
        <v>4221</v>
      </c>
      <c r="D1559" s="263" t="s">
        <v>47</v>
      </c>
      <c r="E1559" s="736"/>
      <c r="F1559" s="736">
        <v>370</v>
      </c>
      <c r="G1559" s="736"/>
      <c r="H1559" s="736"/>
      <c r="I1559" s="736"/>
      <c r="J1559" s="736"/>
      <c r="K1559" s="736"/>
      <c r="L1559" s="736"/>
      <c r="M1559" s="738"/>
      <c r="N1559" s="738"/>
      <c r="O1559" s="738"/>
    </row>
    <row r="1560" spans="1:15" s="171" customFormat="1" ht="27">
      <c r="A1560" s="2208"/>
      <c r="B1560" s="2211"/>
      <c r="C1560" s="533">
        <v>4222</v>
      </c>
      <c r="D1560" s="263" t="s">
        <v>48</v>
      </c>
      <c r="E1560" s="736"/>
      <c r="F1560" s="736"/>
      <c r="G1560" s="736"/>
      <c r="H1560" s="736"/>
      <c r="I1560" s="736"/>
      <c r="J1560" s="736"/>
      <c r="K1560" s="736"/>
      <c r="L1560" s="736"/>
      <c r="M1560" s="738"/>
      <c r="N1560" s="733"/>
      <c r="O1560" s="738"/>
    </row>
    <row r="1561" spans="1:15" s="258" customFormat="1" ht="14.25">
      <c r="A1561" s="2208"/>
      <c r="B1561" s="2211"/>
      <c r="C1561" s="533">
        <v>4231</v>
      </c>
      <c r="D1561" s="264" t="s">
        <v>49</v>
      </c>
      <c r="E1561" s="736">
        <v>3168.48</v>
      </c>
      <c r="F1561" s="736">
        <v>1500</v>
      </c>
      <c r="G1561" s="736">
        <v>1500</v>
      </c>
      <c r="H1561" s="736"/>
      <c r="I1561" s="736"/>
      <c r="J1561" s="736"/>
      <c r="K1561" s="736">
        <v>1500</v>
      </c>
      <c r="L1561" s="736">
        <v>1500</v>
      </c>
      <c r="M1561" s="733">
        <f>+G1561/12*3</f>
        <v>375</v>
      </c>
      <c r="N1561" s="733">
        <f>+G1561/12*6</f>
        <v>750</v>
      </c>
      <c r="O1561" s="733">
        <f>+G1561/12*9</f>
        <v>1125</v>
      </c>
    </row>
    <row r="1562" spans="1:15" s="258" customFormat="1" ht="16.5">
      <c r="A1562" s="2208"/>
      <c r="B1562" s="2211"/>
      <c r="C1562" s="533">
        <v>4232</v>
      </c>
      <c r="D1562" s="264" t="s">
        <v>50</v>
      </c>
      <c r="E1562" s="736"/>
      <c r="F1562" s="736"/>
      <c r="G1562" s="736"/>
      <c r="H1562" s="736">
        <f t="shared" si="124"/>
        <v>0</v>
      </c>
      <c r="I1562" s="736">
        <f t="shared" si="123"/>
        <v>0</v>
      </c>
      <c r="J1562" s="900"/>
      <c r="K1562" s="736"/>
      <c r="L1562" s="736"/>
      <c r="M1562" s="733"/>
      <c r="N1562" s="733"/>
      <c r="O1562" s="733"/>
    </row>
    <row r="1563" spans="1:15" s="258" customFormat="1" ht="28.5">
      <c r="A1563" s="2208"/>
      <c r="B1563" s="2211"/>
      <c r="C1563" s="533">
        <v>4233</v>
      </c>
      <c r="D1563" s="264" t="s">
        <v>380</v>
      </c>
      <c r="E1563" s="736"/>
      <c r="F1563" s="736"/>
      <c r="G1563" s="736"/>
      <c r="H1563" s="736">
        <f t="shared" si="124"/>
        <v>0</v>
      </c>
      <c r="I1563" s="736">
        <f t="shared" si="123"/>
        <v>0</v>
      </c>
      <c r="J1563" s="900"/>
      <c r="K1563" s="736"/>
      <c r="L1563" s="736"/>
      <c r="M1563" s="733"/>
      <c r="N1563" s="733"/>
      <c r="O1563" s="733"/>
    </row>
    <row r="1564" spans="1:15" s="258" customFormat="1" ht="14.25">
      <c r="A1564" s="2208"/>
      <c r="B1564" s="2211"/>
      <c r="C1564" s="533">
        <v>4234</v>
      </c>
      <c r="D1564" s="264" t="s">
        <v>51</v>
      </c>
      <c r="E1564" s="735"/>
      <c r="F1564" s="735"/>
      <c r="G1564" s="735"/>
      <c r="H1564" s="735">
        <f t="shared" si="124"/>
        <v>0</v>
      </c>
      <c r="I1564" s="735">
        <f t="shared" si="123"/>
        <v>0</v>
      </c>
      <c r="J1564" s="735"/>
      <c r="K1564" s="735"/>
      <c r="L1564" s="735"/>
      <c r="M1564" s="733"/>
      <c r="N1564" s="926"/>
      <c r="O1564" s="733"/>
    </row>
    <row r="1565" spans="1:15" s="256" customFormat="1" ht="14.25">
      <c r="A1565" s="2208"/>
      <c r="B1565" s="2211"/>
      <c r="C1565" s="533">
        <v>4235</v>
      </c>
      <c r="D1565" s="264" t="s">
        <v>52</v>
      </c>
      <c r="E1565" s="735"/>
      <c r="F1565" s="735">
        <v>6500</v>
      </c>
      <c r="G1565" s="735">
        <v>6500</v>
      </c>
      <c r="H1565" s="735"/>
      <c r="I1565" s="735"/>
      <c r="J1565" s="735"/>
      <c r="K1565" s="735">
        <v>6500</v>
      </c>
      <c r="L1565" s="735">
        <v>6500</v>
      </c>
      <c r="M1565" s="733">
        <f>+G1565/12*3</f>
        <v>1625</v>
      </c>
      <c r="N1565" s="733">
        <f>+G1565/12*6</f>
        <v>3250</v>
      </c>
      <c r="O1565" s="733">
        <f>+G1565/12*9</f>
        <v>4875</v>
      </c>
    </row>
    <row r="1566" spans="1:15" s="258" customFormat="1" ht="28.5">
      <c r="A1566" s="2208"/>
      <c r="B1566" s="2211"/>
      <c r="C1566" s="533">
        <v>4236</v>
      </c>
      <c r="D1566" s="264" t="s">
        <v>53</v>
      </c>
      <c r="E1566" s="735"/>
      <c r="F1566" s="735"/>
      <c r="G1566" s="735"/>
      <c r="H1566" s="735">
        <f t="shared" si="124"/>
        <v>0</v>
      </c>
      <c r="I1566" s="735">
        <f t="shared" si="123"/>
        <v>0</v>
      </c>
      <c r="J1566" s="735"/>
      <c r="K1566" s="735"/>
      <c r="L1566" s="735"/>
      <c r="M1566" s="733"/>
      <c r="N1566" s="926"/>
      <c r="O1566" s="733"/>
    </row>
    <row r="1567" spans="1:15" s="256" customFormat="1" ht="14.25">
      <c r="A1567" s="2208"/>
      <c r="B1567" s="2211"/>
      <c r="C1567" s="533">
        <v>4237</v>
      </c>
      <c r="D1567" s="264" t="s">
        <v>54</v>
      </c>
      <c r="E1567" s="735"/>
      <c r="F1567" s="735"/>
      <c r="G1567" s="735"/>
      <c r="H1567" s="735">
        <f t="shared" si="124"/>
        <v>0</v>
      </c>
      <c r="I1567" s="735">
        <f t="shared" si="123"/>
        <v>0</v>
      </c>
      <c r="J1567" s="735"/>
      <c r="K1567" s="735"/>
      <c r="L1567" s="735"/>
      <c r="M1567" s="926"/>
      <c r="N1567" s="926"/>
      <c r="O1567" s="926"/>
    </row>
    <row r="1568" spans="1:15" s="256" customFormat="1" ht="28.5">
      <c r="A1568" s="2208"/>
      <c r="B1568" s="2211"/>
      <c r="C1568" s="533">
        <v>4239</v>
      </c>
      <c r="D1568" s="262" t="s">
        <v>55</v>
      </c>
      <c r="E1568" s="737"/>
      <c r="F1568" s="737"/>
      <c r="G1568" s="737"/>
      <c r="H1568" s="737">
        <f t="shared" si="124"/>
        <v>0</v>
      </c>
      <c r="I1568" s="737">
        <f t="shared" si="123"/>
        <v>0</v>
      </c>
      <c r="J1568" s="737"/>
      <c r="K1568" s="737"/>
      <c r="L1568" s="737"/>
      <c r="M1568" s="926"/>
      <c r="N1568" s="926"/>
      <c r="O1568" s="926"/>
    </row>
    <row r="1569" spans="1:15" s="256" customFormat="1" ht="14.25">
      <c r="A1569" s="2208"/>
      <c r="B1569" s="2211"/>
      <c r="C1569" s="533">
        <v>4241</v>
      </c>
      <c r="D1569" s="264" t="s">
        <v>56</v>
      </c>
      <c r="E1569" s="735"/>
      <c r="F1569" s="735"/>
      <c r="G1569" s="735"/>
      <c r="H1569" s="735">
        <f t="shared" si="124"/>
        <v>0</v>
      </c>
      <c r="I1569" s="735">
        <f t="shared" si="123"/>
        <v>0</v>
      </c>
      <c r="J1569" s="735"/>
      <c r="K1569" s="735"/>
      <c r="L1569" s="735"/>
      <c r="M1569" s="733">
        <f>+G1569/12*3</f>
        <v>0</v>
      </c>
      <c r="N1569" s="733">
        <f>+G1569/12*6</f>
        <v>0</v>
      </c>
      <c r="O1569" s="733">
        <f>+G1569/12*9</f>
        <v>0</v>
      </c>
    </row>
    <row r="1570" spans="1:15" s="256" customFormat="1" ht="28.5">
      <c r="A1570" s="2208"/>
      <c r="B1570" s="2211"/>
      <c r="C1570" s="533">
        <v>4251</v>
      </c>
      <c r="D1570" s="262" t="s">
        <v>57</v>
      </c>
      <c r="E1570" s="737"/>
      <c r="F1570" s="737"/>
      <c r="G1570" s="737"/>
      <c r="H1570" s="737">
        <f t="shared" si="124"/>
        <v>0</v>
      </c>
      <c r="I1570" s="737">
        <f t="shared" si="123"/>
        <v>0</v>
      </c>
      <c r="J1570" s="737"/>
      <c r="K1570" s="737"/>
      <c r="L1570" s="737"/>
      <c r="M1570" s="926"/>
      <c r="N1570" s="926"/>
      <c r="O1570" s="926"/>
    </row>
    <row r="1571" spans="1:15" s="256" customFormat="1" ht="28.5">
      <c r="A1571" s="2208"/>
      <c r="B1571" s="2211"/>
      <c r="C1571" s="535">
        <v>4252</v>
      </c>
      <c r="D1571" s="483" t="s">
        <v>58</v>
      </c>
      <c r="E1571" s="899">
        <f>E1573+E1574</f>
        <v>0</v>
      </c>
      <c r="F1571" s="899">
        <f>F1573+F1574</f>
        <v>0</v>
      </c>
      <c r="G1571" s="899">
        <f>G1573+G1574</f>
        <v>0</v>
      </c>
      <c r="H1571" s="899">
        <f t="shared" si="124"/>
        <v>0</v>
      </c>
      <c r="I1571" s="899">
        <f t="shared" si="123"/>
        <v>0</v>
      </c>
      <c r="J1571" s="899"/>
      <c r="K1571" s="899">
        <f>K1573+K1574</f>
        <v>0</v>
      </c>
      <c r="L1571" s="899">
        <f>L1573+L1574</f>
        <v>0</v>
      </c>
      <c r="M1571" s="926"/>
      <c r="N1571" s="926"/>
      <c r="O1571" s="926"/>
    </row>
    <row r="1572" spans="1:15" s="256" customFormat="1">
      <c r="A1572" s="2208"/>
      <c r="B1572" s="2211"/>
      <c r="C1572" s="533"/>
      <c r="D1572" s="263" t="s">
        <v>72</v>
      </c>
      <c r="E1572" s="737"/>
      <c r="F1572" s="737"/>
      <c r="G1572" s="737"/>
      <c r="H1572" s="737">
        <f t="shared" si="124"/>
        <v>0</v>
      </c>
      <c r="I1572" s="737">
        <f t="shared" si="123"/>
        <v>0</v>
      </c>
      <c r="J1572" s="737"/>
      <c r="K1572" s="737"/>
      <c r="L1572" s="737"/>
      <c r="M1572" s="926"/>
      <c r="N1572" s="733"/>
      <c r="O1572" s="926"/>
    </row>
    <row r="1573" spans="1:15" s="258" customFormat="1" ht="27">
      <c r="A1573" s="2208"/>
      <c r="B1573" s="2211"/>
      <c r="C1573" s="533"/>
      <c r="D1573" s="270" t="s">
        <v>59</v>
      </c>
      <c r="E1573" s="737"/>
      <c r="F1573" s="737"/>
      <c r="G1573" s="737"/>
      <c r="H1573" s="737">
        <f t="shared" si="124"/>
        <v>0</v>
      </c>
      <c r="I1573" s="737">
        <f t="shared" si="123"/>
        <v>0</v>
      </c>
      <c r="J1573" s="737"/>
      <c r="K1573" s="737"/>
      <c r="L1573" s="737"/>
      <c r="M1573" s="733"/>
      <c r="N1573" s="733"/>
      <c r="O1573" s="733"/>
    </row>
    <row r="1574" spans="1:15" s="258" customFormat="1" ht="27">
      <c r="A1574" s="2208"/>
      <c r="B1574" s="2211"/>
      <c r="C1574" s="533"/>
      <c r="D1574" s="270" t="s">
        <v>60</v>
      </c>
      <c r="E1574" s="737"/>
      <c r="F1574" s="737"/>
      <c r="G1574" s="737"/>
      <c r="H1574" s="737">
        <f t="shared" si="124"/>
        <v>0</v>
      </c>
      <c r="I1574" s="737">
        <f t="shared" si="123"/>
        <v>0</v>
      </c>
      <c r="J1574" s="737"/>
      <c r="K1574" s="737"/>
      <c r="L1574" s="737"/>
      <c r="M1574" s="733"/>
      <c r="N1574" s="733"/>
      <c r="O1574" s="733"/>
    </row>
    <row r="1575" spans="1:15" s="258" customFormat="1" ht="14.25">
      <c r="A1575" s="2208"/>
      <c r="B1575" s="2211"/>
      <c r="C1575" s="535">
        <v>4261</v>
      </c>
      <c r="D1575" s="483" t="s">
        <v>61</v>
      </c>
      <c r="E1575" s="899">
        <f>E1577+E1578</f>
        <v>0</v>
      </c>
      <c r="F1575" s="899">
        <f>F1577+F1578</f>
        <v>0</v>
      </c>
      <c r="G1575" s="899">
        <f>G1577+G1578</f>
        <v>0</v>
      </c>
      <c r="H1575" s="899">
        <f t="shared" si="124"/>
        <v>0</v>
      </c>
      <c r="I1575" s="899">
        <f t="shared" si="123"/>
        <v>0</v>
      </c>
      <c r="J1575" s="899"/>
      <c r="K1575" s="899">
        <f>K1577+K1578</f>
        <v>0</v>
      </c>
      <c r="L1575" s="899">
        <f>L1577+L1578</f>
        <v>0</v>
      </c>
      <c r="M1575" s="733"/>
      <c r="N1575" s="733"/>
      <c r="O1575" s="733"/>
    </row>
    <row r="1576" spans="1:15" s="258" customFormat="1">
      <c r="A1576" s="2208"/>
      <c r="B1576" s="2211"/>
      <c r="C1576" s="533"/>
      <c r="D1576" s="263" t="s">
        <v>72</v>
      </c>
      <c r="E1576" s="735"/>
      <c r="F1576" s="735"/>
      <c r="G1576" s="735"/>
      <c r="H1576" s="735">
        <f t="shared" si="124"/>
        <v>0</v>
      </c>
      <c r="I1576" s="735">
        <f t="shared" si="123"/>
        <v>0</v>
      </c>
      <c r="J1576" s="735"/>
      <c r="K1576" s="735"/>
      <c r="L1576" s="735"/>
      <c r="M1576" s="733"/>
      <c r="N1576" s="733"/>
      <c r="O1576" s="733"/>
    </row>
    <row r="1577" spans="1:15" s="258" customFormat="1">
      <c r="A1577" s="2208"/>
      <c r="B1577" s="2211"/>
      <c r="C1577" s="533"/>
      <c r="D1577" s="263" t="s">
        <v>62</v>
      </c>
      <c r="E1577" s="735"/>
      <c r="F1577" s="735"/>
      <c r="G1577" s="735"/>
      <c r="H1577" s="735">
        <f t="shared" si="124"/>
        <v>0</v>
      </c>
      <c r="I1577" s="735">
        <f t="shared" si="123"/>
        <v>0</v>
      </c>
      <c r="J1577" s="735"/>
      <c r="K1577" s="735"/>
      <c r="L1577" s="735"/>
      <c r="M1577" s="733"/>
      <c r="N1577" s="733"/>
      <c r="O1577" s="733"/>
    </row>
    <row r="1578" spans="1:15" s="258" customFormat="1">
      <c r="A1578" s="2208"/>
      <c r="B1578" s="2211"/>
      <c r="C1578" s="533"/>
      <c r="D1578" s="263" t="s">
        <v>63</v>
      </c>
      <c r="E1578" s="735"/>
      <c r="F1578" s="735"/>
      <c r="G1578" s="735"/>
      <c r="H1578" s="735">
        <f t="shared" si="124"/>
        <v>0</v>
      </c>
      <c r="I1578" s="735">
        <f t="shared" si="123"/>
        <v>0</v>
      </c>
      <c r="J1578" s="735"/>
      <c r="K1578" s="735"/>
      <c r="L1578" s="735"/>
      <c r="M1578" s="733"/>
      <c r="N1578" s="733"/>
      <c r="O1578" s="733"/>
    </row>
    <row r="1579" spans="1:15" s="258" customFormat="1" ht="14.25">
      <c r="A1579" s="2208"/>
      <c r="B1579" s="2211"/>
      <c r="C1579" s="533">
        <v>4262</v>
      </c>
      <c r="D1579" s="264" t="s">
        <v>338</v>
      </c>
      <c r="E1579" s="735"/>
      <c r="F1579" s="735"/>
      <c r="G1579" s="735"/>
      <c r="H1579" s="735">
        <f t="shared" si="124"/>
        <v>0</v>
      </c>
      <c r="I1579" s="735">
        <f t="shared" si="123"/>
        <v>0</v>
      </c>
      <c r="J1579" s="735"/>
      <c r="K1579" s="735"/>
      <c r="L1579" s="735"/>
      <c r="M1579" s="733"/>
      <c r="N1579" s="733"/>
      <c r="O1579" s="733"/>
    </row>
    <row r="1580" spans="1:15" s="258" customFormat="1" ht="14.25">
      <c r="A1580" s="2208"/>
      <c r="B1580" s="2211"/>
      <c r="C1580" s="533">
        <v>4264</v>
      </c>
      <c r="D1580" s="264" t="s">
        <v>337</v>
      </c>
      <c r="E1580" s="735"/>
      <c r="F1580" s="735"/>
      <c r="G1580" s="735"/>
      <c r="H1580" s="735">
        <f t="shared" si="124"/>
        <v>0</v>
      </c>
      <c r="I1580" s="735">
        <f t="shared" si="123"/>
        <v>0</v>
      </c>
      <c r="J1580" s="735"/>
      <c r="K1580" s="735"/>
      <c r="L1580" s="735"/>
      <c r="M1580" s="733"/>
      <c r="N1580" s="733"/>
      <c r="O1580" s="733"/>
    </row>
    <row r="1581" spans="1:15" s="258" customFormat="1" ht="22.5" customHeight="1">
      <c r="A1581" s="2208"/>
      <c r="B1581" s="2211"/>
      <c r="C1581" s="536">
        <v>4266</v>
      </c>
      <c r="D1581" s="511" t="s">
        <v>421</v>
      </c>
      <c r="E1581" s="735"/>
      <c r="F1581" s="735"/>
      <c r="G1581" s="735"/>
      <c r="H1581" s="735">
        <f t="shared" si="124"/>
        <v>0</v>
      </c>
      <c r="I1581" s="735">
        <f t="shared" si="123"/>
        <v>0</v>
      </c>
      <c r="J1581" s="735"/>
      <c r="K1581" s="735"/>
      <c r="L1581" s="735"/>
      <c r="M1581" s="733"/>
      <c r="N1581" s="733"/>
      <c r="O1581" s="733"/>
    </row>
    <row r="1582" spans="1:15" s="258" customFormat="1" ht="28.5">
      <c r="A1582" s="2208"/>
      <c r="B1582" s="2211"/>
      <c r="C1582" s="533">
        <v>4267</v>
      </c>
      <c r="D1582" s="264" t="s">
        <v>339</v>
      </c>
      <c r="E1582" s="735"/>
      <c r="F1582" s="735"/>
      <c r="G1582" s="735"/>
      <c r="H1582" s="735">
        <f t="shared" si="124"/>
        <v>0</v>
      </c>
      <c r="I1582" s="735">
        <f t="shared" si="123"/>
        <v>0</v>
      </c>
      <c r="J1582" s="735"/>
      <c r="K1582" s="735"/>
      <c r="L1582" s="735"/>
      <c r="M1582" s="733"/>
      <c r="N1582" s="733"/>
      <c r="O1582" s="733"/>
    </row>
    <row r="1583" spans="1:15" s="258" customFormat="1" ht="14.25">
      <c r="A1583" s="2208"/>
      <c r="B1583" s="2211"/>
      <c r="C1583" s="533">
        <v>4269</v>
      </c>
      <c r="D1583" s="264" t="s">
        <v>64</v>
      </c>
      <c r="E1583" s="735"/>
      <c r="F1583" s="735"/>
      <c r="G1583" s="735"/>
      <c r="H1583" s="735">
        <f t="shared" si="124"/>
        <v>0</v>
      </c>
      <c r="I1583" s="735">
        <f t="shared" si="123"/>
        <v>0</v>
      </c>
      <c r="J1583" s="735"/>
      <c r="K1583" s="735"/>
      <c r="L1583" s="735"/>
      <c r="M1583" s="733"/>
      <c r="N1583" s="935"/>
      <c r="O1583" s="733"/>
    </row>
    <row r="1584" spans="1:15" s="258" customFormat="1" ht="42.75">
      <c r="A1584" s="2208"/>
      <c r="B1584" s="2211"/>
      <c r="C1584" s="533">
        <v>4511</v>
      </c>
      <c r="D1584" s="262" t="s">
        <v>65</v>
      </c>
      <c r="E1584" s="735"/>
      <c r="F1584" s="735"/>
      <c r="G1584" s="735"/>
      <c r="H1584" s="735">
        <f t="shared" si="124"/>
        <v>0</v>
      </c>
      <c r="I1584" s="735">
        <f t="shared" si="123"/>
        <v>0</v>
      </c>
      <c r="J1584" s="735"/>
      <c r="K1584" s="735"/>
      <c r="L1584" s="735"/>
      <c r="M1584" s="733"/>
      <c r="N1584" s="935"/>
      <c r="O1584" s="733"/>
    </row>
    <row r="1585" spans="1:15" s="1022" customFormat="1" ht="42.75">
      <c r="A1585" s="2208"/>
      <c r="B1585" s="2211"/>
      <c r="C1585" s="533">
        <v>4621</v>
      </c>
      <c r="D1585" s="262" t="s">
        <v>66</v>
      </c>
      <c r="E1585" s="735"/>
      <c r="F1585" s="735"/>
      <c r="G1585" s="735"/>
      <c r="H1585" s="735">
        <f t="shared" si="124"/>
        <v>0</v>
      </c>
      <c r="I1585" s="735">
        <f t="shared" si="123"/>
        <v>0</v>
      </c>
      <c r="J1585" s="901"/>
      <c r="K1585" s="735"/>
      <c r="L1585" s="735"/>
      <c r="M1585" s="733"/>
      <c r="N1585" s="935"/>
      <c r="O1585" s="935"/>
    </row>
    <row r="1586" spans="1:15" s="1022" customFormat="1" ht="42.75">
      <c r="A1586" s="2208"/>
      <c r="B1586" s="2211"/>
      <c r="C1586" s="533">
        <v>4631</v>
      </c>
      <c r="D1586" s="262" t="s">
        <v>379</v>
      </c>
      <c r="E1586" s="735"/>
      <c r="F1586" s="735"/>
      <c r="G1586" s="735"/>
      <c r="H1586" s="735">
        <f t="shared" si="124"/>
        <v>0</v>
      </c>
      <c r="I1586" s="735">
        <f t="shared" si="123"/>
        <v>0</v>
      </c>
      <c r="J1586" s="901"/>
      <c r="K1586" s="735"/>
      <c r="L1586" s="735"/>
      <c r="M1586" s="935"/>
      <c r="N1586" s="935"/>
      <c r="O1586" s="935"/>
    </row>
    <row r="1587" spans="1:15" s="1022" customFormat="1" ht="21.75" customHeight="1">
      <c r="A1587" s="2208"/>
      <c r="B1587" s="2211"/>
      <c r="C1587" s="533">
        <v>4632</v>
      </c>
      <c r="D1587" s="262" t="s">
        <v>277</v>
      </c>
      <c r="E1587" s="735"/>
      <c r="F1587" s="735"/>
      <c r="G1587" s="735"/>
      <c r="H1587" s="735">
        <f t="shared" si="124"/>
        <v>0</v>
      </c>
      <c r="I1587" s="735">
        <f t="shared" si="123"/>
        <v>0</v>
      </c>
      <c r="J1587" s="735"/>
      <c r="K1587" s="735"/>
      <c r="L1587" s="735"/>
      <c r="M1587" s="935"/>
      <c r="N1587" s="935"/>
      <c r="O1587" s="935"/>
    </row>
    <row r="1588" spans="1:15" s="1022" customFormat="1" ht="48.75" customHeight="1">
      <c r="A1588" s="2208"/>
      <c r="B1588" s="2211"/>
      <c r="C1588" s="536">
        <v>4638</v>
      </c>
      <c r="D1588" s="511" t="s">
        <v>422</v>
      </c>
      <c r="E1588" s="735"/>
      <c r="F1588" s="735"/>
      <c r="G1588" s="735"/>
      <c r="H1588" s="735">
        <f t="shared" si="124"/>
        <v>0</v>
      </c>
      <c r="I1588" s="735">
        <f t="shared" si="123"/>
        <v>0</v>
      </c>
      <c r="J1588" s="735"/>
      <c r="K1588" s="735"/>
      <c r="L1588" s="735"/>
      <c r="M1588" s="935"/>
      <c r="N1588" s="935"/>
      <c r="O1588" s="935"/>
    </row>
    <row r="1589" spans="1:15" s="1022" customFormat="1" ht="14.25">
      <c r="A1589" s="2208"/>
      <c r="B1589" s="2211"/>
      <c r="C1589" s="533" t="s">
        <v>385</v>
      </c>
      <c r="D1589" s="262" t="s">
        <v>386</v>
      </c>
      <c r="E1589" s="735"/>
      <c r="F1589" s="735"/>
      <c r="G1589" s="735"/>
      <c r="H1589" s="735">
        <f t="shared" si="124"/>
        <v>0</v>
      </c>
      <c r="I1589" s="735">
        <f t="shared" si="123"/>
        <v>0</v>
      </c>
      <c r="J1589" s="735"/>
      <c r="K1589" s="735"/>
      <c r="L1589" s="735"/>
      <c r="M1589" s="935"/>
      <c r="N1589" s="935"/>
      <c r="O1589" s="935"/>
    </row>
    <row r="1590" spans="1:15" s="1022" customFormat="1" ht="14.25">
      <c r="A1590" s="2208"/>
      <c r="B1590" s="2211"/>
      <c r="C1590" s="533">
        <v>4729</v>
      </c>
      <c r="D1590" s="264" t="s">
        <v>67</v>
      </c>
      <c r="E1590" s="735">
        <v>4083.33</v>
      </c>
      <c r="F1590" s="735">
        <v>4800</v>
      </c>
      <c r="G1590" s="735">
        <v>6000</v>
      </c>
      <c r="H1590" s="735"/>
      <c r="I1590" s="735"/>
      <c r="J1590" s="902"/>
      <c r="K1590" s="735">
        <v>6000</v>
      </c>
      <c r="L1590" s="735">
        <v>6000</v>
      </c>
      <c r="M1590" s="935"/>
      <c r="N1590" s="935"/>
      <c r="O1590" s="935"/>
    </row>
    <row r="1591" spans="1:15" s="1022" customFormat="1" ht="14.25">
      <c r="A1591" s="2208"/>
      <c r="B1591" s="2211"/>
      <c r="C1591" s="533">
        <v>4822</v>
      </c>
      <c r="D1591" s="264" t="s">
        <v>68</v>
      </c>
      <c r="E1591" s="902"/>
      <c r="F1591" s="902"/>
      <c r="G1591" s="735"/>
      <c r="H1591" s="735">
        <f t="shared" si="124"/>
        <v>0</v>
      </c>
      <c r="I1591" s="735">
        <f t="shared" si="123"/>
        <v>0</v>
      </c>
      <c r="J1591" s="902"/>
      <c r="K1591" s="902"/>
      <c r="L1591" s="902"/>
      <c r="M1591" s="935"/>
      <c r="N1591" s="935"/>
      <c r="O1591" s="935"/>
    </row>
    <row r="1592" spans="1:15" s="1022" customFormat="1" ht="14.25">
      <c r="A1592" s="2208"/>
      <c r="B1592" s="2211"/>
      <c r="C1592" s="535">
        <v>4823</v>
      </c>
      <c r="D1592" s="483" t="s">
        <v>69</v>
      </c>
      <c r="E1592" s="899">
        <f>E1594+E1595+E1596</f>
        <v>0</v>
      </c>
      <c r="F1592" s="899">
        <f>F1594+F1595+F1596</f>
        <v>80.099999999999994</v>
      </c>
      <c r="G1592" s="899">
        <f>G1594+G1595+G1596</f>
        <v>59.4</v>
      </c>
      <c r="H1592" s="899">
        <f t="shared" si="124"/>
        <v>-20.699999999999996</v>
      </c>
      <c r="I1592" s="899">
        <f t="shared" si="123"/>
        <v>59.4</v>
      </c>
      <c r="J1592" s="899"/>
      <c r="K1592" s="899">
        <f>K1594+K1595+K1596</f>
        <v>59.4</v>
      </c>
      <c r="L1592" s="899">
        <f>L1594+L1595+L1596</f>
        <v>59.4</v>
      </c>
      <c r="M1592" s="935"/>
      <c r="N1592" s="935"/>
      <c r="O1592" s="935"/>
    </row>
    <row r="1593" spans="1:15" s="1022" customFormat="1" ht="14.25">
      <c r="A1593" s="2208"/>
      <c r="B1593" s="2211"/>
      <c r="C1593" s="533"/>
      <c r="D1593" s="263" t="s">
        <v>72</v>
      </c>
      <c r="E1593" s="902"/>
      <c r="F1593" s="902"/>
      <c r="G1593" s="735"/>
      <c r="H1593" s="735">
        <f t="shared" si="124"/>
        <v>0</v>
      </c>
      <c r="I1593" s="735">
        <f t="shared" si="123"/>
        <v>0</v>
      </c>
      <c r="J1593" s="902"/>
      <c r="K1593" s="902"/>
      <c r="L1593" s="902"/>
      <c r="M1593" s="935"/>
      <c r="N1593" s="733"/>
      <c r="O1593" s="935"/>
    </row>
    <row r="1594" spans="1:15" s="258" customFormat="1" ht="27">
      <c r="A1594" s="2208"/>
      <c r="B1594" s="2211"/>
      <c r="C1594" s="533"/>
      <c r="D1594" s="263" t="s">
        <v>276</v>
      </c>
      <c r="E1594" s="735"/>
      <c r="F1594" s="735"/>
      <c r="G1594" s="735"/>
      <c r="H1594" s="735"/>
      <c r="I1594" s="735"/>
      <c r="J1594" s="902"/>
      <c r="K1594" s="735"/>
      <c r="L1594" s="735"/>
      <c r="M1594" s="733">
        <f>+G1594/12*3</f>
        <v>0</v>
      </c>
      <c r="N1594" s="733">
        <f>+G1594/12*6</f>
        <v>0</v>
      </c>
      <c r="O1594" s="733">
        <f>+G1594/12*9</f>
        <v>0</v>
      </c>
    </row>
    <row r="1595" spans="1:15" ht="27.95" customHeight="1">
      <c r="A1595" s="2208"/>
      <c r="B1595" s="2211"/>
      <c r="C1595" s="533"/>
      <c r="D1595" s="263" t="s">
        <v>274</v>
      </c>
      <c r="E1595" s="735"/>
      <c r="F1595" s="735"/>
      <c r="G1595" s="735"/>
      <c r="H1595" s="735"/>
      <c r="I1595" s="735"/>
      <c r="J1595" s="902"/>
      <c r="K1595" s="735"/>
      <c r="L1595" s="735"/>
      <c r="M1595" s="733">
        <f>+G1595/12*3</f>
        <v>0</v>
      </c>
      <c r="N1595" s="733">
        <f>+G1595/12*6</f>
        <v>0</v>
      </c>
      <c r="O1595" s="733">
        <f>+G1595/12*9</f>
        <v>0</v>
      </c>
    </row>
    <row r="1596" spans="1:15" ht="14.25">
      <c r="A1596" s="2208"/>
      <c r="B1596" s="2211"/>
      <c r="C1596" s="533"/>
      <c r="D1596" s="263" t="s">
        <v>275</v>
      </c>
      <c r="E1596" s="902"/>
      <c r="F1596" s="735">
        <v>80.099999999999994</v>
      </c>
      <c r="G1596" s="735">
        <v>59.4</v>
      </c>
      <c r="H1596" s="735"/>
      <c r="I1596" s="735"/>
      <c r="J1596" s="902"/>
      <c r="K1596" s="735">
        <v>59.4</v>
      </c>
      <c r="L1596" s="735">
        <v>59.4</v>
      </c>
      <c r="M1596" s="1024"/>
      <c r="N1596" s="936"/>
    </row>
    <row r="1597" spans="1:15" ht="31.5" customHeight="1">
      <c r="A1597" s="2208"/>
      <c r="B1597" s="2211"/>
      <c r="C1597" s="536" t="s">
        <v>420</v>
      </c>
      <c r="D1597" s="511" t="s">
        <v>443</v>
      </c>
      <c r="E1597" s="902"/>
      <c r="F1597" s="902"/>
      <c r="G1597" s="735"/>
      <c r="H1597" s="735">
        <f t="shared" si="124"/>
        <v>0</v>
      </c>
      <c r="I1597" s="735">
        <f t="shared" si="123"/>
        <v>0</v>
      </c>
      <c r="J1597" s="902"/>
      <c r="K1597" s="902"/>
      <c r="L1597" s="902"/>
      <c r="M1597" s="1024"/>
      <c r="N1597" s="936"/>
    </row>
    <row r="1598" spans="1:15" s="273" customFormat="1" ht="14.25">
      <c r="A1598" s="2208"/>
      <c r="B1598" s="2211"/>
      <c r="C1598" s="533">
        <v>4861</v>
      </c>
      <c r="D1598" s="264" t="s">
        <v>70</v>
      </c>
      <c r="E1598" s="902"/>
      <c r="F1598" s="902"/>
      <c r="G1598" s="735"/>
      <c r="H1598" s="735">
        <f t="shared" si="124"/>
        <v>0</v>
      </c>
      <c r="I1598" s="735">
        <f t="shared" si="123"/>
        <v>0</v>
      </c>
      <c r="J1598" s="902"/>
      <c r="K1598" s="902"/>
      <c r="L1598" s="902"/>
      <c r="M1598" s="1024"/>
      <c r="N1598" s="884"/>
      <c r="O1598" s="936"/>
    </row>
    <row r="1599" spans="1:15" ht="14.25">
      <c r="A1599" s="2209"/>
      <c r="B1599" s="2212"/>
      <c r="C1599" s="533">
        <v>4891</v>
      </c>
      <c r="D1599" s="264" t="s">
        <v>71</v>
      </c>
      <c r="E1599" s="735"/>
      <c r="F1599" s="735"/>
      <c r="G1599" s="735"/>
      <c r="H1599" s="735">
        <f t="shared" si="124"/>
        <v>0</v>
      </c>
      <c r="I1599" s="735">
        <f t="shared" si="123"/>
        <v>0</v>
      </c>
      <c r="J1599" s="735"/>
      <c r="K1599" s="735"/>
      <c r="L1599" s="735"/>
      <c r="M1599" s="937"/>
    </row>
    <row r="1600" spans="1:15" s="27" customFormat="1" ht="28.5">
      <c r="A1600" s="2196" t="s">
        <v>436</v>
      </c>
      <c r="B1600" s="2196"/>
      <c r="C1600" s="274"/>
      <c r="D1600" s="36" t="s">
        <v>73</v>
      </c>
      <c r="E1600" s="903">
        <f>SUM(E1602:E1609)</f>
        <v>0</v>
      </c>
      <c r="F1600" s="903">
        <f>SUM(F1602:F1609)</f>
        <v>0</v>
      </c>
      <c r="G1600" s="903">
        <f>SUM(G1602:G1609)</f>
        <v>0</v>
      </c>
      <c r="H1600" s="903">
        <f t="shared" si="124"/>
        <v>0</v>
      </c>
      <c r="I1600" s="903">
        <f>+I1606+I1607+I1608+I1609</f>
        <v>0</v>
      </c>
      <c r="J1600" s="903"/>
      <c r="K1600" s="903">
        <f>SUM(K1602:K1609)</f>
        <v>0</v>
      </c>
      <c r="L1600" s="903">
        <f>SUM(L1602:L1609)</f>
        <v>0</v>
      </c>
      <c r="M1600" s="938"/>
      <c r="N1600" s="938"/>
      <c r="O1600" s="938"/>
    </row>
    <row r="1601" spans="1:15" s="20" customFormat="1" ht="23.25" customHeight="1">
      <c r="A1601" s="1023" t="s">
        <v>437</v>
      </c>
      <c r="B1601" s="1131" t="s">
        <v>438</v>
      </c>
      <c r="C1601" s="275"/>
      <c r="D1601" s="17" t="s">
        <v>72</v>
      </c>
      <c r="E1601" s="904"/>
      <c r="F1601" s="904"/>
      <c r="G1601" s="904"/>
      <c r="H1601" s="904">
        <f t="shared" si="124"/>
        <v>0</v>
      </c>
      <c r="I1601" s="404">
        <f t="shared" ref="I1601:I1614" si="125">G1601-E1601</f>
        <v>0</v>
      </c>
      <c r="J1601" s="904"/>
      <c r="K1601" s="904"/>
      <c r="L1601" s="904"/>
      <c r="M1601" s="939"/>
      <c r="N1601" s="939"/>
      <c r="O1601" s="939"/>
    </row>
    <row r="1602" spans="1:15" s="20" customFormat="1" ht="28.5">
      <c r="A1602" s="2204">
        <v>1080</v>
      </c>
      <c r="B1602" s="2204">
        <v>11019</v>
      </c>
      <c r="C1602" s="275">
        <v>5111</v>
      </c>
      <c r="D1602" s="18" t="s">
        <v>660</v>
      </c>
      <c r="E1602" s="904"/>
      <c r="F1602" s="904"/>
      <c r="G1602" s="904"/>
      <c r="H1602" s="404">
        <f t="shared" si="124"/>
        <v>0</v>
      </c>
      <c r="I1602" s="404">
        <f t="shared" si="125"/>
        <v>0</v>
      </c>
      <c r="J1602" s="904"/>
      <c r="K1602" s="904"/>
      <c r="L1602" s="904"/>
      <c r="M1602" s="939"/>
      <c r="N1602" s="939"/>
      <c r="O1602" s="939"/>
    </row>
    <row r="1603" spans="1:15" s="20" customFormat="1" ht="28.5">
      <c r="A1603" s="2205"/>
      <c r="B1603" s="2205"/>
      <c r="C1603" s="275">
        <v>5112</v>
      </c>
      <c r="D1603" s="18" t="s">
        <v>661</v>
      </c>
      <c r="E1603" s="904"/>
      <c r="F1603" s="904"/>
      <c r="G1603" s="904"/>
      <c r="H1603" s="404">
        <f t="shared" si="124"/>
        <v>0</v>
      </c>
      <c r="I1603" s="404">
        <f t="shared" si="125"/>
        <v>0</v>
      </c>
      <c r="J1603" s="904"/>
      <c r="K1603" s="904"/>
      <c r="L1603" s="904"/>
      <c r="M1603" s="939"/>
      <c r="N1603" s="939"/>
      <c r="O1603" s="939"/>
    </row>
    <row r="1604" spans="1:15" s="20" customFormat="1" ht="13.5" customHeight="1">
      <c r="A1604" s="2205"/>
      <c r="B1604" s="2205"/>
      <c r="C1604" s="275" t="s">
        <v>662</v>
      </c>
      <c r="D1604" s="18" t="s">
        <v>637</v>
      </c>
      <c r="E1604" s="904"/>
      <c r="F1604" s="904"/>
      <c r="G1604" s="904"/>
      <c r="H1604" s="404">
        <f t="shared" si="124"/>
        <v>0</v>
      </c>
      <c r="I1604" s="404">
        <f t="shared" si="125"/>
        <v>0</v>
      </c>
      <c r="J1604" s="904"/>
      <c r="K1604" s="904"/>
      <c r="L1604" s="904"/>
      <c r="M1604" s="939"/>
      <c r="N1604" s="939"/>
      <c r="O1604" s="939"/>
    </row>
    <row r="1605" spans="1:15" s="20" customFormat="1" ht="14.25">
      <c r="A1605" s="2205"/>
      <c r="B1605" s="2205"/>
      <c r="C1605" s="275">
        <v>5121</v>
      </c>
      <c r="D1605" s="262" t="s">
        <v>74</v>
      </c>
      <c r="E1605" s="904"/>
      <c r="F1605" s="904"/>
      <c r="G1605" s="904"/>
      <c r="H1605" s="404">
        <f t="shared" si="124"/>
        <v>0</v>
      </c>
      <c r="I1605" s="404">
        <f t="shared" si="125"/>
        <v>0</v>
      </c>
      <c r="J1605" s="904"/>
      <c r="K1605" s="904"/>
      <c r="L1605" s="904"/>
      <c r="M1605" s="939"/>
      <c r="N1605" s="939"/>
      <c r="O1605" s="939"/>
    </row>
    <row r="1606" spans="1:15" s="33" customFormat="1" ht="15.75" customHeight="1">
      <c r="A1606" s="2205"/>
      <c r="B1606" s="2205"/>
      <c r="C1606" s="249">
        <v>5122</v>
      </c>
      <c r="D1606" s="21" t="s">
        <v>75</v>
      </c>
      <c r="E1606" s="905"/>
      <c r="F1606" s="905"/>
      <c r="G1606" s="404"/>
      <c r="H1606" s="404">
        <f t="shared" si="124"/>
        <v>0</v>
      </c>
      <c r="I1606" s="404">
        <f t="shared" si="125"/>
        <v>0</v>
      </c>
      <c r="J1606" s="905"/>
      <c r="K1606" s="404"/>
      <c r="L1606" s="404"/>
      <c r="M1606" s="940"/>
      <c r="N1606" s="940"/>
      <c r="O1606" s="940"/>
    </row>
    <row r="1607" spans="1:15" s="33" customFormat="1" ht="15.75" customHeight="1">
      <c r="A1607" s="2205"/>
      <c r="B1607" s="2205"/>
      <c r="C1607" s="249">
        <v>5129</v>
      </c>
      <c r="D1607" s="21" t="s">
        <v>76</v>
      </c>
      <c r="E1607" s="905"/>
      <c r="F1607" s="905"/>
      <c r="G1607" s="404"/>
      <c r="H1607" s="404">
        <f t="shared" si="124"/>
        <v>0</v>
      </c>
      <c r="I1607" s="404">
        <f t="shared" si="125"/>
        <v>0</v>
      </c>
      <c r="J1607" s="905"/>
      <c r="K1607" s="404"/>
      <c r="L1607" s="404"/>
      <c r="M1607" s="940"/>
      <c r="N1607" s="940"/>
      <c r="O1607" s="940"/>
    </row>
    <row r="1608" spans="1:15" s="33" customFormat="1" ht="14.25">
      <c r="A1608" s="2205"/>
      <c r="B1608" s="2205"/>
      <c r="C1608" s="249">
        <v>5132</v>
      </c>
      <c r="D1608" s="21" t="s">
        <v>77</v>
      </c>
      <c r="E1608" s="905"/>
      <c r="F1608" s="905"/>
      <c r="G1608" s="404"/>
      <c r="H1608" s="404">
        <f t="shared" si="124"/>
        <v>0</v>
      </c>
      <c r="I1608" s="404">
        <f t="shared" si="125"/>
        <v>0</v>
      </c>
      <c r="J1608" s="905"/>
      <c r="K1608" s="404"/>
      <c r="L1608" s="404"/>
      <c r="M1608" s="940"/>
      <c r="N1608" s="940"/>
      <c r="O1608" s="940"/>
    </row>
    <row r="1609" spans="1:15" s="33" customFormat="1" ht="15.75" customHeight="1">
      <c r="A1609" s="2206"/>
      <c r="B1609" s="2206"/>
      <c r="C1609" s="249" t="s">
        <v>663</v>
      </c>
      <c r="D1609" s="21" t="s">
        <v>664</v>
      </c>
      <c r="E1609" s="905"/>
      <c r="F1609" s="905"/>
      <c r="G1609" s="404"/>
      <c r="H1609" s="404">
        <f t="shared" si="124"/>
        <v>0</v>
      </c>
      <c r="I1609" s="404">
        <f t="shared" si="125"/>
        <v>0</v>
      </c>
      <c r="J1609" s="905"/>
      <c r="K1609" s="404"/>
      <c r="L1609" s="404"/>
      <c r="M1609" s="940"/>
      <c r="N1609" s="940"/>
      <c r="O1609" s="940"/>
    </row>
    <row r="1610" spans="1:15" s="171" customFormat="1" ht="14.25" customHeight="1">
      <c r="A1610" s="2207" t="s">
        <v>636</v>
      </c>
      <c r="B1610" s="2210" t="s">
        <v>5817</v>
      </c>
      <c r="C1610" s="527"/>
      <c r="D1610" s="262" t="s">
        <v>278</v>
      </c>
      <c r="E1610" s="906">
        <v>63</v>
      </c>
      <c r="F1610" s="906">
        <v>63</v>
      </c>
      <c r="G1610" s="906">
        <v>63</v>
      </c>
      <c r="H1610" s="957">
        <f>+G1610-F1610</f>
        <v>0</v>
      </c>
      <c r="I1610" s="957">
        <f t="shared" si="125"/>
        <v>0</v>
      </c>
      <c r="J1610" s="957"/>
      <c r="K1610" s="906">
        <v>63</v>
      </c>
      <c r="L1610" s="906">
        <v>63</v>
      </c>
      <c r="M1610" s="738"/>
      <c r="N1610" s="738"/>
      <c r="O1610" s="738"/>
    </row>
    <row r="1611" spans="1:15" s="171" customFormat="1" ht="13.5" customHeight="1">
      <c r="A1611" s="2208"/>
      <c r="B1611" s="2211"/>
      <c r="C1611" s="1094"/>
      <c r="D1611" s="263"/>
      <c r="E1611" s="907"/>
      <c r="F1611" s="907"/>
      <c r="G1611" s="907"/>
      <c r="H1611" s="907">
        <f>+G1611-F1611</f>
        <v>0</v>
      </c>
      <c r="I1611" s="907">
        <f t="shared" si="125"/>
        <v>0</v>
      </c>
      <c r="J1611" s="907"/>
      <c r="K1611" s="907"/>
      <c r="L1611" s="907"/>
      <c r="M1611" s="738"/>
      <c r="N1611" s="738"/>
      <c r="O1611" s="738"/>
    </row>
    <row r="1612" spans="1:15" s="171" customFormat="1" ht="14.25" customHeight="1">
      <c r="A1612" s="2208"/>
      <c r="B1612" s="2211"/>
      <c r="C1612" s="1094"/>
      <c r="D1612" s="264" t="s">
        <v>32</v>
      </c>
      <c r="E1612" s="907">
        <v>1</v>
      </c>
      <c r="F1612" s="907"/>
      <c r="G1612" s="907"/>
      <c r="H1612" s="907"/>
      <c r="I1612" s="907"/>
      <c r="J1612" s="907"/>
      <c r="K1612" s="907"/>
      <c r="L1612" s="907"/>
      <c r="M1612" s="738"/>
      <c r="N1612" s="738"/>
      <c r="O1612" s="738"/>
    </row>
    <row r="1613" spans="1:15" s="257" customFormat="1" ht="14.25" customHeight="1">
      <c r="A1613" s="2208"/>
      <c r="B1613" s="2211"/>
      <c r="C1613" s="1094"/>
      <c r="D1613" s="263"/>
      <c r="E1613" s="736"/>
      <c r="F1613" s="736"/>
      <c r="G1613" s="736"/>
      <c r="H1613" s="736">
        <f>+G1613-F1613</f>
        <v>0</v>
      </c>
      <c r="I1613" s="736">
        <f t="shared" si="125"/>
        <v>0</v>
      </c>
      <c r="J1613" s="736"/>
      <c r="K1613" s="736"/>
      <c r="L1613" s="736"/>
      <c r="M1613" s="934"/>
      <c r="N1613" s="934"/>
      <c r="O1613" s="934"/>
    </row>
    <row r="1614" spans="1:15" s="256" customFormat="1" ht="14.25" customHeight="1">
      <c r="A1614" s="2208"/>
      <c r="B1614" s="2211"/>
      <c r="C1614" s="529"/>
      <c r="D1614" s="272" t="s">
        <v>33</v>
      </c>
      <c r="E1614" s="898">
        <f>+E1616+E1680</f>
        <v>390069.88500000001</v>
      </c>
      <c r="F1614" s="898">
        <f>+F1616+F1680</f>
        <v>409956.5</v>
      </c>
      <c r="G1614" s="898">
        <f>+G1616+G1680</f>
        <v>429238.99200000003</v>
      </c>
      <c r="H1614" s="898">
        <f>+G1614-F1614</f>
        <v>19282.492000000027</v>
      </c>
      <c r="I1614" s="898">
        <f t="shared" si="125"/>
        <v>39169.107000000018</v>
      </c>
      <c r="J1614" s="898"/>
      <c r="K1614" s="898">
        <f>+K1616+K1680</f>
        <v>434447.19200000004</v>
      </c>
      <c r="L1614" s="898">
        <f>+L1616+L1680</f>
        <v>439039.19200000004</v>
      </c>
      <c r="M1614" s="926">
        <f>SUM(M1620:M1675)</f>
        <v>72652.531333333332</v>
      </c>
      <c r="N1614" s="926">
        <f>SUM(N1620:N1675)</f>
        <v>179650.72933333335</v>
      </c>
      <c r="O1614" s="926">
        <f>SUM(O1620:O1675)</f>
        <v>286648.9273333333</v>
      </c>
    </row>
    <row r="1615" spans="1:15" s="256" customFormat="1" ht="14.25" customHeight="1">
      <c r="A1615" s="2208"/>
      <c r="B1615" s="2211"/>
      <c r="C1615" s="530"/>
      <c r="D1615" s="17" t="s">
        <v>388</v>
      </c>
      <c r="E1615" s="736"/>
      <c r="F1615" s="736"/>
      <c r="G1615" s="736"/>
      <c r="H1615" s="898"/>
      <c r="I1615" s="898"/>
      <c r="J1615" s="736"/>
      <c r="K1615" s="736"/>
      <c r="L1615" s="736"/>
      <c r="M1615" s="926"/>
      <c r="N1615" s="926"/>
      <c r="O1615" s="926"/>
    </row>
    <row r="1616" spans="1:15" s="256" customFormat="1" ht="14.25" customHeight="1">
      <c r="A1616" s="2208"/>
      <c r="B1616" s="2211"/>
      <c r="C1616" s="531"/>
      <c r="D1616" s="265" t="s">
        <v>36</v>
      </c>
      <c r="E1616" s="898">
        <f>E1618+SUM(E1624:E1679)-E1624-E1629-E1637-E1651-E1655-E1672</f>
        <v>390069.88500000001</v>
      </c>
      <c r="F1616" s="898">
        <f>F1618+SUM(F1624:F1679)-F1624-F1629-F1637-F1651-F1655-F1672</f>
        <v>409956.5</v>
      </c>
      <c r="G1616" s="898">
        <f>G1618+SUM(G1624:G1679)-G1624-G1629-G1637-G1651-G1655-G1672</f>
        <v>429238.99200000003</v>
      </c>
      <c r="H1616" s="898">
        <f>+G1616-F1616</f>
        <v>19282.492000000027</v>
      </c>
      <c r="I1616" s="898">
        <f t="shared" ref="I1616:I1679" si="126">G1616-E1616</f>
        <v>39169.107000000018</v>
      </c>
      <c r="J1616" s="898"/>
      <c r="K1616" s="898">
        <f>K1618+SUM(K1624:K1679)-K1624-K1629-K1637-K1651-K1655-K1672</f>
        <v>434447.19200000004</v>
      </c>
      <c r="L1616" s="898">
        <f>L1618+SUM(L1624:L1679)-L1624-L1629-L1637-L1651-L1655-L1672</f>
        <v>439039.19200000004</v>
      </c>
      <c r="M1616" s="926"/>
      <c r="N1616" s="926"/>
      <c r="O1616" s="926"/>
    </row>
    <row r="1617" spans="1:15" s="256" customFormat="1" ht="13.5" customHeight="1">
      <c r="A1617" s="2208"/>
      <c r="B1617" s="2211"/>
      <c r="C1617" s="527"/>
      <c r="D1617" s="263" t="s">
        <v>72</v>
      </c>
      <c r="E1617" s="737"/>
      <c r="F1617" s="737"/>
      <c r="G1617" s="736"/>
      <c r="H1617" s="736">
        <f t="shared" ref="H1617:H1689" si="127">+G1617-F1617</f>
        <v>0</v>
      </c>
      <c r="I1617" s="737">
        <f t="shared" si="126"/>
        <v>0</v>
      </c>
      <c r="J1617" s="737"/>
      <c r="K1617" s="737"/>
      <c r="L1617" s="737"/>
      <c r="M1617" s="926"/>
      <c r="N1617" s="926"/>
      <c r="O1617" s="926"/>
    </row>
    <row r="1618" spans="1:15" s="256" customFormat="1" ht="14.25" customHeight="1">
      <c r="A1618" s="2208"/>
      <c r="B1618" s="2211"/>
      <c r="C1618" s="532"/>
      <c r="D1618" s="483" t="s">
        <v>470</v>
      </c>
      <c r="E1618" s="899">
        <f>SUM(E1620:E1622)</f>
        <v>382550.391</v>
      </c>
      <c r="F1618" s="899">
        <f>SUM(F1620:F1622)</f>
        <v>390198.8</v>
      </c>
      <c r="G1618" s="899">
        <f>SUM(G1620:G1622)</f>
        <v>412148</v>
      </c>
      <c r="H1618" s="899">
        <f t="shared" si="127"/>
        <v>21949.200000000012</v>
      </c>
      <c r="I1618" s="899">
        <f t="shared" si="126"/>
        <v>29597.608999999997</v>
      </c>
      <c r="J1618" s="899"/>
      <c r="K1618" s="899">
        <f>SUM(K1620:K1622)</f>
        <v>417356.2</v>
      </c>
      <c r="L1618" s="899">
        <f>SUM(L1620:L1622)</f>
        <v>421948.2</v>
      </c>
      <c r="M1618" s="926">
        <f>+G1618/G1610/12</f>
        <v>545.16931216931221</v>
      </c>
      <c r="N1618" s="926"/>
      <c r="O1618" s="926"/>
    </row>
    <row r="1619" spans="1:15" s="256" customFormat="1">
      <c r="A1619" s="2208"/>
      <c r="B1619" s="2211"/>
      <c r="C1619" s="527"/>
      <c r="D1619" s="263" t="s">
        <v>72</v>
      </c>
      <c r="E1619" s="737"/>
      <c r="F1619" s="737"/>
      <c r="G1619" s="736"/>
      <c r="H1619" s="736">
        <f t="shared" si="127"/>
        <v>0</v>
      </c>
      <c r="I1619" s="737">
        <f t="shared" si="126"/>
        <v>0</v>
      </c>
      <c r="J1619" s="737"/>
      <c r="K1619" s="737"/>
      <c r="L1619" s="737"/>
      <c r="M1619" s="926"/>
      <c r="N1619" s="926"/>
      <c r="O1619" s="926"/>
    </row>
    <row r="1620" spans="1:15" s="256" customFormat="1" ht="28.5">
      <c r="A1620" s="2208"/>
      <c r="B1620" s="2211"/>
      <c r="C1620" s="533" t="s">
        <v>270</v>
      </c>
      <c r="D1620" s="266" t="s">
        <v>37</v>
      </c>
      <c r="E1620" s="737">
        <v>364011.69099999999</v>
      </c>
      <c r="F1620" s="737">
        <v>368067.3</v>
      </c>
      <c r="G1620" s="737">
        <v>389363.9</v>
      </c>
      <c r="H1620" s="737"/>
      <c r="I1620" s="737"/>
      <c r="J1620" s="737"/>
      <c r="K1620" s="737">
        <v>394224.2</v>
      </c>
      <c r="L1620" s="737">
        <v>398551.4</v>
      </c>
      <c r="M1620" s="926">
        <f>+G1620/12*2</f>
        <v>64893.983333333337</v>
      </c>
      <c r="N1620" s="926">
        <f>+G1620/12*5</f>
        <v>162234.95833333334</v>
      </c>
      <c r="O1620" s="926">
        <f>+G1620/12*8</f>
        <v>259575.93333333335</v>
      </c>
    </row>
    <row r="1621" spans="1:15" s="258" customFormat="1" ht="28.5">
      <c r="A1621" s="2208"/>
      <c r="B1621" s="2211"/>
      <c r="C1621" s="533" t="s">
        <v>271</v>
      </c>
      <c r="D1621" s="267" t="s">
        <v>38</v>
      </c>
      <c r="E1621" s="737">
        <v>14698.8</v>
      </c>
      <c r="F1621" s="737">
        <v>14339.2</v>
      </c>
      <c r="G1621" s="737">
        <v>15281</v>
      </c>
      <c r="H1621" s="737"/>
      <c r="I1621" s="737"/>
      <c r="J1621" s="737"/>
      <c r="K1621" s="737">
        <v>15452.6</v>
      </c>
      <c r="L1621" s="737">
        <v>15500</v>
      </c>
      <c r="M1621" s="926">
        <f>+G1621/12*2</f>
        <v>2546.8333333333335</v>
      </c>
      <c r="N1621" s="926">
        <f>+G1621/12*5</f>
        <v>6367.0833333333339</v>
      </c>
      <c r="O1621" s="926">
        <f>+G1621/12*8</f>
        <v>10187.333333333334</v>
      </c>
    </row>
    <row r="1622" spans="1:15" s="258" customFormat="1" ht="42.75">
      <c r="A1622" s="2208"/>
      <c r="B1622" s="2211"/>
      <c r="C1622" s="533" t="s">
        <v>272</v>
      </c>
      <c r="D1622" s="267" t="s">
        <v>39</v>
      </c>
      <c r="E1622" s="737">
        <v>3839.9</v>
      </c>
      <c r="F1622" s="737">
        <v>7792.3</v>
      </c>
      <c r="G1622" s="737">
        <v>7503.1</v>
      </c>
      <c r="H1622" s="737"/>
      <c r="I1622" s="737"/>
      <c r="J1622" s="737"/>
      <c r="K1622" s="737">
        <v>7679.4</v>
      </c>
      <c r="L1622" s="737">
        <v>7896.8</v>
      </c>
      <c r="M1622" s="926">
        <f>+G1622/12*2</f>
        <v>1250.5166666666667</v>
      </c>
      <c r="N1622" s="926">
        <f>+G1622/12*5</f>
        <v>3126.2916666666665</v>
      </c>
      <c r="O1622" s="926">
        <f>+G1622/12*8</f>
        <v>5002.0666666666666</v>
      </c>
    </row>
    <row r="1623" spans="1:15" s="258" customFormat="1" ht="14.25">
      <c r="A1623" s="2208"/>
      <c r="B1623" s="2211"/>
      <c r="C1623" s="534"/>
      <c r="D1623" s="484"/>
      <c r="E1623" s="739"/>
      <c r="F1623" s="739"/>
      <c r="G1623" s="739"/>
      <c r="H1623" s="739">
        <f t="shared" si="127"/>
        <v>0</v>
      </c>
      <c r="I1623" s="739">
        <f t="shared" si="126"/>
        <v>0</v>
      </c>
      <c r="J1623" s="739"/>
      <c r="K1623" s="739"/>
      <c r="L1623" s="739"/>
      <c r="M1623" s="733"/>
      <c r="N1623" s="733"/>
      <c r="O1623" s="733"/>
    </row>
    <row r="1624" spans="1:15" s="258" customFormat="1" ht="14.25">
      <c r="A1624" s="2208"/>
      <c r="B1624" s="2211"/>
      <c r="C1624" s="535">
        <v>4212</v>
      </c>
      <c r="D1624" s="483" t="s">
        <v>40</v>
      </c>
      <c r="E1624" s="899">
        <f>E1626+E1627+E1628</f>
        <v>1613.43</v>
      </c>
      <c r="F1624" s="899">
        <f>F1626+F1627+F1628</f>
        <v>0</v>
      </c>
      <c r="G1624" s="899">
        <f>G1626+G1627+G1628</f>
        <v>0</v>
      </c>
      <c r="H1624" s="899">
        <f t="shared" si="127"/>
        <v>0</v>
      </c>
      <c r="I1624" s="899">
        <f t="shared" si="126"/>
        <v>-1613.43</v>
      </c>
      <c r="J1624" s="899"/>
      <c r="K1624" s="899">
        <f>K1626+K1627+K1628</f>
        <v>0</v>
      </c>
      <c r="L1624" s="899">
        <f>L1626+L1627+L1628</f>
        <v>0</v>
      </c>
      <c r="M1624" s="733"/>
      <c r="N1624" s="733"/>
      <c r="O1624" s="733"/>
    </row>
    <row r="1625" spans="1:15" s="258" customFormat="1">
      <c r="A1625" s="2208"/>
      <c r="B1625" s="2211"/>
      <c r="C1625" s="533"/>
      <c r="D1625" s="263" t="s">
        <v>72</v>
      </c>
      <c r="E1625" s="735"/>
      <c r="F1625" s="735"/>
      <c r="G1625" s="735"/>
      <c r="H1625" s="735">
        <f t="shared" si="127"/>
        <v>0</v>
      </c>
      <c r="I1625" s="735">
        <f t="shared" si="126"/>
        <v>0</v>
      </c>
      <c r="J1625" s="735"/>
      <c r="K1625" s="735"/>
      <c r="L1625" s="735"/>
      <c r="M1625" s="733"/>
      <c r="N1625" s="733"/>
      <c r="O1625" s="733"/>
    </row>
    <row r="1626" spans="1:15" s="258" customFormat="1">
      <c r="A1626" s="2208"/>
      <c r="B1626" s="2211"/>
      <c r="C1626" s="533"/>
      <c r="D1626" s="263" t="s">
        <v>40</v>
      </c>
      <c r="E1626" s="735"/>
      <c r="F1626" s="735"/>
      <c r="G1626" s="735"/>
      <c r="H1626" s="735">
        <f t="shared" si="127"/>
        <v>0</v>
      </c>
      <c r="I1626" s="735">
        <f t="shared" si="126"/>
        <v>0</v>
      </c>
      <c r="J1626" s="735"/>
      <c r="K1626" s="735"/>
      <c r="L1626" s="735"/>
      <c r="M1626" s="733">
        <f>+G1626/12*3</f>
        <v>0</v>
      </c>
      <c r="N1626" s="733">
        <f>+G1626/12*6</f>
        <v>0</v>
      </c>
      <c r="O1626" s="733">
        <f>+G1626/12*9</f>
        <v>0</v>
      </c>
    </row>
    <row r="1627" spans="1:15" s="258" customFormat="1" ht="27">
      <c r="A1627" s="2208"/>
      <c r="B1627" s="2211"/>
      <c r="C1627" s="533"/>
      <c r="D1627" s="263" t="s">
        <v>279</v>
      </c>
      <c r="E1627" s="735"/>
      <c r="F1627" s="735"/>
      <c r="G1627" s="735"/>
      <c r="H1627" s="735">
        <f t="shared" si="127"/>
        <v>0</v>
      </c>
      <c r="I1627" s="735">
        <f t="shared" si="126"/>
        <v>0</v>
      </c>
      <c r="J1627" s="735"/>
      <c r="K1627" s="735"/>
      <c r="L1627" s="735"/>
      <c r="M1627" s="733"/>
      <c r="N1627" s="733"/>
      <c r="O1627" s="733"/>
    </row>
    <row r="1628" spans="1:15" s="258" customFormat="1">
      <c r="A1628" s="2208"/>
      <c r="B1628" s="2211"/>
      <c r="C1628" s="533"/>
      <c r="D1628" s="263" t="s">
        <v>390</v>
      </c>
      <c r="E1628" s="735">
        <v>1613.43</v>
      </c>
      <c r="F1628" s="735"/>
      <c r="G1628" s="735"/>
      <c r="H1628" s="735">
        <f t="shared" si="127"/>
        <v>0</v>
      </c>
      <c r="I1628" s="735">
        <f t="shared" si="126"/>
        <v>-1613.43</v>
      </c>
      <c r="J1628" s="735"/>
      <c r="K1628" s="735"/>
      <c r="L1628" s="735"/>
      <c r="M1628" s="733">
        <f>+G1628/12*3</f>
        <v>0</v>
      </c>
      <c r="N1628" s="733">
        <f>+G1628/12*6</f>
        <v>0</v>
      </c>
      <c r="O1628" s="733">
        <f>+G1628/12*9</f>
        <v>0</v>
      </c>
    </row>
    <row r="1629" spans="1:15" s="258" customFormat="1" ht="14.25">
      <c r="A1629" s="2208"/>
      <c r="B1629" s="2211"/>
      <c r="C1629" s="535">
        <v>4213</v>
      </c>
      <c r="D1629" s="483" t="s">
        <v>41</v>
      </c>
      <c r="E1629" s="899">
        <f>E1631+E1632</f>
        <v>228.79300000000001</v>
      </c>
      <c r="F1629" s="899">
        <f>F1631+F1632</f>
        <v>0</v>
      </c>
      <c r="G1629" s="899">
        <f>G1631+G1632</f>
        <v>0</v>
      </c>
      <c r="H1629" s="899">
        <f t="shared" si="127"/>
        <v>0</v>
      </c>
      <c r="I1629" s="899">
        <f t="shared" si="126"/>
        <v>-228.79300000000001</v>
      </c>
      <c r="J1629" s="899"/>
      <c r="K1629" s="899">
        <f>K1631+K1632</f>
        <v>0</v>
      </c>
      <c r="L1629" s="899">
        <f>L1631+L1632</f>
        <v>0</v>
      </c>
      <c r="M1629" s="733"/>
      <c r="N1629" s="733"/>
      <c r="O1629" s="733"/>
    </row>
    <row r="1630" spans="1:15" s="258" customFormat="1">
      <c r="A1630" s="2208"/>
      <c r="B1630" s="2211"/>
      <c r="C1630" s="533"/>
      <c r="D1630" s="263" t="s">
        <v>72</v>
      </c>
      <c r="E1630" s="735"/>
      <c r="F1630" s="735"/>
      <c r="G1630" s="735"/>
      <c r="H1630" s="735">
        <f t="shared" si="127"/>
        <v>0</v>
      </c>
      <c r="I1630" s="735">
        <f t="shared" si="126"/>
        <v>0</v>
      </c>
      <c r="J1630" s="735"/>
      <c r="K1630" s="735"/>
      <c r="L1630" s="735"/>
      <c r="M1630" s="733"/>
      <c r="N1630" s="733"/>
      <c r="O1630" s="733"/>
    </row>
    <row r="1631" spans="1:15" s="258" customFormat="1" ht="27">
      <c r="A1631" s="2208"/>
      <c r="B1631" s="2211"/>
      <c r="C1631" s="533"/>
      <c r="D1631" s="269" t="s">
        <v>42</v>
      </c>
      <c r="E1631" s="735">
        <v>228.79300000000001</v>
      </c>
      <c r="F1631" s="735"/>
      <c r="G1631" s="735"/>
      <c r="H1631" s="735"/>
      <c r="I1631" s="735"/>
      <c r="J1631" s="735"/>
      <c r="K1631" s="735"/>
      <c r="L1631" s="735"/>
      <c r="M1631" s="733">
        <f>+G1631/12*3</f>
        <v>0</v>
      </c>
      <c r="N1631" s="733">
        <f>+G1631/12*6</f>
        <v>0</v>
      </c>
      <c r="O1631" s="733">
        <f>+G1631/12*9</f>
        <v>0</v>
      </c>
    </row>
    <row r="1632" spans="1:15" s="258" customFormat="1" ht="27">
      <c r="A1632" s="2208"/>
      <c r="B1632" s="2211"/>
      <c r="C1632" s="533"/>
      <c r="D1632" s="269" t="s">
        <v>273</v>
      </c>
      <c r="E1632" s="735"/>
      <c r="F1632" s="735"/>
      <c r="G1632" s="735"/>
      <c r="H1632" s="735"/>
      <c r="I1632" s="735"/>
      <c r="J1632" s="735"/>
      <c r="K1632" s="735"/>
      <c r="L1632" s="735"/>
      <c r="M1632" s="733">
        <f>+G1632/12*3</f>
        <v>0</v>
      </c>
      <c r="N1632" s="733">
        <f>+G1632/12*6</f>
        <v>0</v>
      </c>
      <c r="O1632" s="733">
        <f>+G1632/12*9</f>
        <v>0</v>
      </c>
    </row>
    <row r="1633" spans="1:15" s="258" customFormat="1" ht="14.25">
      <c r="A1633" s="2208"/>
      <c r="B1633" s="2211"/>
      <c r="C1633" s="533">
        <v>4214</v>
      </c>
      <c r="D1633" s="268" t="s">
        <v>43</v>
      </c>
      <c r="E1633" s="735">
        <v>4764</v>
      </c>
      <c r="F1633" s="735">
        <v>13909.5</v>
      </c>
      <c r="G1633" s="735">
        <v>13654.8</v>
      </c>
      <c r="H1633" s="735"/>
      <c r="I1633" s="735"/>
      <c r="J1633" s="735"/>
      <c r="K1633" s="735">
        <v>13654.8</v>
      </c>
      <c r="L1633" s="735">
        <v>13654.8</v>
      </c>
      <c r="M1633" s="733">
        <f>+G1633/12*3</f>
        <v>3413.7</v>
      </c>
      <c r="N1633" s="733">
        <f>+G1633/12*6</f>
        <v>6827.4</v>
      </c>
      <c r="O1633" s="733">
        <f>+G1633/12*9</f>
        <v>10241.099999999999</v>
      </c>
    </row>
    <row r="1634" spans="1:15" s="256" customFormat="1" ht="23.25" customHeight="1">
      <c r="A1634" s="2208"/>
      <c r="B1634" s="2211"/>
      <c r="C1634" s="533">
        <v>4215</v>
      </c>
      <c r="D1634" s="268" t="s">
        <v>44</v>
      </c>
      <c r="E1634" s="735"/>
      <c r="F1634" s="735"/>
      <c r="G1634" s="735"/>
      <c r="H1634" s="735">
        <f t="shared" si="127"/>
        <v>0</v>
      </c>
      <c r="I1634" s="735">
        <f t="shared" si="126"/>
        <v>0</v>
      </c>
      <c r="J1634" s="735"/>
      <c r="K1634" s="735"/>
      <c r="L1634" s="735"/>
      <c r="M1634" s="926"/>
      <c r="N1634" s="738"/>
      <c r="O1634" s="926"/>
    </row>
    <row r="1635" spans="1:15" s="171" customFormat="1" ht="28.5">
      <c r="A1635" s="2208"/>
      <c r="B1635" s="2211"/>
      <c r="C1635" s="533">
        <v>4216</v>
      </c>
      <c r="D1635" s="268" t="s">
        <v>45</v>
      </c>
      <c r="E1635" s="735"/>
      <c r="F1635" s="735"/>
      <c r="G1635" s="735"/>
      <c r="H1635" s="735">
        <f t="shared" si="127"/>
        <v>0</v>
      </c>
      <c r="I1635" s="735">
        <f t="shared" si="126"/>
        <v>0</v>
      </c>
      <c r="J1635" s="735"/>
      <c r="K1635" s="735"/>
      <c r="L1635" s="735"/>
      <c r="M1635" s="738"/>
      <c r="N1635" s="738"/>
      <c r="O1635" s="738"/>
    </row>
    <row r="1636" spans="1:15" s="171" customFormat="1" ht="14.25">
      <c r="A1636" s="2208"/>
      <c r="B1636" s="2211"/>
      <c r="C1636" s="533">
        <v>4217</v>
      </c>
      <c r="D1636" s="268" t="s">
        <v>46</v>
      </c>
      <c r="E1636" s="735"/>
      <c r="F1636" s="735"/>
      <c r="G1636" s="735"/>
      <c r="H1636" s="735">
        <f t="shared" si="127"/>
        <v>0</v>
      </c>
      <c r="I1636" s="735">
        <f t="shared" si="126"/>
        <v>0</v>
      </c>
      <c r="J1636" s="735"/>
      <c r="K1636" s="735"/>
      <c r="L1636" s="735"/>
      <c r="M1636" s="738"/>
      <c r="N1636" s="738"/>
      <c r="O1636" s="738"/>
    </row>
    <row r="1637" spans="1:15" s="171" customFormat="1" ht="28.5">
      <c r="A1637" s="2208"/>
      <c r="B1637" s="2211"/>
      <c r="C1637" s="535"/>
      <c r="D1637" s="483" t="s">
        <v>414</v>
      </c>
      <c r="E1637" s="899">
        <f>E1639+E1640</f>
        <v>0</v>
      </c>
      <c r="F1637" s="899">
        <f>F1639+F1640</f>
        <v>0</v>
      </c>
      <c r="G1637" s="899">
        <f>G1639+G1640</f>
        <v>0</v>
      </c>
      <c r="H1637" s="899">
        <f t="shared" si="127"/>
        <v>0</v>
      </c>
      <c r="I1637" s="899">
        <f t="shared" si="126"/>
        <v>0</v>
      </c>
      <c r="J1637" s="899"/>
      <c r="K1637" s="899">
        <f>K1639+K1640</f>
        <v>0</v>
      </c>
      <c r="L1637" s="899">
        <f>L1639+L1640</f>
        <v>0</v>
      </c>
      <c r="M1637" s="738"/>
      <c r="N1637" s="738"/>
      <c r="O1637" s="738"/>
    </row>
    <row r="1638" spans="1:15" s="171" customFormat="1">
      <c r="A1638" s="2208"/>
      <c r="B1638" s="2211"/>
      <c r="C1638" s="533"/>
      <c r="D1638" s="263" t="s">
        <v>72</v>
      </c>
      <c r="E1638" s="736"/>
      <c r="F1638" s="736"/>
      <c r="G1638" s="736"/>
      <c r="H1638" s="736">
        <f t="shared" si="127"/>
        <v>0</v>
      </c>
      <c r="I1638" s="736">
        <f t="shared" si="126"/>
        <v>0</v>
      </c>
      <c r="J1638" s="736"/>
      <c r="K1638" s="736"/>
      <c r="L1638" s="736"/>
      <c r="M1638" s="738"/>
      <c r="N1638" s="738"/>
      <c r="O1638" s="738"/>
    </row>
    <row r="1639" spans="1:15" s="171" customFormat="1">
      <c r="A1639" s="2208"/>
      <c r="B1639" s="2211"/>
      <c r="C1639" s="533">
        <v>4221</v>
      </c>
      <c r="D1639" s="263" t="s">
        <v>47</v>
      </c>
      <c r="E1639" s="736"/>
      <c r="F1639" s="736"/>
      <c r="G1639" s="736"/>
      <c r="H1639" s="736">
        <f t="shared" si="127"/>
        <v>0</v>
      </c>
      <c r="I1639" s="736">
        <f t="shared" si="126"/>
        <v>0</v>
      </c>
      <c r="J1639" s="736"/>
      <c r="K1639" s="736"/>
      <c r="L1639" s="736"/>
      <c r="M1639" s="738"/>
      <c r="N1639" s="738"/>
      <c r="O1639" s="738"/>
    </row>
    <row r="1640" spans="1:15" s="171" customFormat="1" ht="27">
      <c r="A1640" s="2208"/>
      <c r="B1640" s="2211"/>
      <c r="C1640" s="533">
        <v>4222</v>
      </c>
      <c r="D1640" s="263" t="s">
        <v>48</v>
      </c>
      <c r="E1640" s="736"/>
      <c r="F1640" s="736"/>
      <c r="G1640" s="736"/>
      <c r="H1640" s="736">
        <f t="shared" si="127"/>
        <v>0</v>
      </c>
      <c r="I1640" s="736">
        <f t="shared" si="126"/>
        <v>0</v>
      </c>
      <c r="J1640" s="736"/>
      <c r="K1640" s="736"/>
      <c r="L1640" s="736"/>
      <c r="M1640" s="738"/>
      <c r="N1640" s="733"/>
      <c r="O1640" s="738"/>
    </row>
    <row r="1641" spans="1:15" s="258" customFormat="1" ht="14.25">
      <c r="A1641" s="2208"/>
      <c r="B1641" s="2211"/>
      <c r="C1641" s="533">
        <v>4231</v>
      </c>
      <c r="D1641" s="264" t="s">
        <v>49</v>
      </c>
      <c r="E1641" s="736">
        <v>70.97</v>
      </c>
      <c r="F1641" s="736">
        <v>1750</v>
      </c>
      <c r="G1641" s="736">
        <v>1750</v>
      </c>
      <c r="H1641" s="736"/>
      <c r="I1641" s="736"/>
      <c r="J1641" s="736"/>
      <c r="K1641" s="736">
        <v>1750</v>
      </c>
      <c r="L1641" s="736">
        <v>1750</v>
      </c>
      <c r="M1641" s="733">
        <f>+G1641/12*3</f>
        <v>437.5</v>
      </c>
      <c r="N1641" s="733">
        <f>+G1641/12*6</f>
        <v>875</v>
      </c>
      <c r="O1641" s="733">
        <f>+G1641/12*9</f>
        <v>1312.5</v>
      </c>
    </row>
    <row r="1642" spans="1:15" s="258" customFormat="1" ht="16.5">
      <c r="A1642" s="2208"/>
      <c r="B1642" s="2211"/>
      <c r="C1642" s="533">
        <v>4232</v>
      </c>
      <c r="D1642" s="264" t="s">
        <v>50</v>
      </c>
      <c r="E1642" s="736"/>
      <c r="F1642" s="736"/>
      <c r="G1642" s="736"/>
      <c r="H1642" s="736"/>
      <c r="I1642" s="736"/>
      <c r="J1642" s="900"/>
      <c r="K1642" s="736"/>
      <c r="L1642" s="736"/>
      <c r="M1642" s="733"/>
      <c r="N1642" s="733"/>
      <c r="O1642" s="733"/>
    </row>
    <row r="1643" spans="1:15" s="258" customFormat="1" ht="28.5">
      <c r="A1643" s="2208"/>
      <c r="B1643" s="2211"/>
      <c r="C1643" s="533">
        <v>4233</v>
      </c>
      <c r="D1643" s="264" t="s">
        <v>380</v>
      </c>
      <c r="E1643" s="736"/>
      <c r="F1643" s="736"/>
      <c r="G1643" s="736"/>
      <c r="H1643" s="736"/>
      <c r="I1643" s="736"/>
      <c r="J1643" s="900"/>
      <c r="K1643" s="736"/>
      <c r="L1643" s="736"/>
      <c r="M1643" s="733"/>
      <c r="N1643" s="733"/>
      <c r="O1643" s="733"/>
    </row>
    <row r="1644" spans="1:15" s="258" customFormat="1" ht="14.25">
      <c r="A1644" s="2208"/>
      <c r="B1644" s="2211"/>
      <c r="C1644" s="533">
        <v>4234</v>
      </c>
      <c r="D1644" s="264" t="s">
        <v>51</v>
      </c>
      <c r="E1644" s="735"/>
      <c r="F1644" s="735"/>
      <c r="G1644" s="735"/>
      <c r="H1644" s="735"/>
      <c r="I1644" s="735"/>
      <c r="J1644" s="735"/>
      <c r="K1644" s="735"/>
      <c r="L1644" s="735"/>
      <c r="M1644" s="733"/>
      <c r="N1644" s="926"/>
      <c r="O1644" s="733"/>
    </row>
    <row r="1645" spans="1:15" s="256" customFormat="1" ht="14.25">
      <c r="A1645" s="2208"/>
      <c r="B1645" s="2211"/>
      <c r="C1645" s="533">
        <v>4235</v>
      </c>
      <c r="D1645" s="264" t="s">
        <v>52</v>
      </c>
      <c r="E1645" s="735"/>
      <c r="F1645" s="735"/>
      <c r="G1645" s="735"/>
      <c r="H1645" s="735"/>
      <c r="I1645" s="735"/>
      <c r="J1645" s="735"/>
      <c r="K1645" s="735"/>
      <c r="L1645" s="735"/>
      <c r="M1645" s="733">
        <f>+G1645/12*3</f>
        <v>0</v>
      </c>
      <c r="N1645" s="733">
        <f>+G1645/12*6</f>
        <v>0</v>
      </c>
      <c r="O1645" s="733">
        <f>+G1645/12*9</f>
        <v>0</v>
      </c>
    </row>
    <row r="1646" spans="1:15" s="258" customFormat="1" ht="28.5">
      <c r="A1646" s="2208"/>
      <c r="B1646" s="2211"/>
      <c r="C1646" s="533">
        <v>4236</v>
      </c>
      <c r="D1646" s="264" t="s">
        <v>53</v>
      </c>
      <c r="E1646" s="735"/>
      <c r="F1646" s="735"/>
      <c r="G1646" s="735"/>
      <c r="H1646" s="735"/>
      <c r="I1646" s="735"/>
      <c r="J1646" s="735"/>
      <c r="K1646" s="735"/>
      <c r="L1646" s="735"/>
      <c r="M1646" s="733"/>
      <c r="N1646" s="926"/>
      <c r="O1646" s="733"/>
    </row>
    <row r="1647" spans="1:15" s="256" customFormat="1" ht="14.25">
      <c r="A1647" s="2208"/>
      <c r="B1647" s="2211"/>
      <c r="C1647" s="533">
        <v>4237</v>
      </c>
      <c r="D1647" s="264" t="s">
        <v>54</v>
      </c>
      <c r="E1647" s="735"/>
      <c r="F1647" s="735"/>
      <c r="G1647" s="735"/>
      <c r="H1647" s="735"/>
      <c r="I1647" s="735"/>
      <c r="J1647" s="735"/>
      <c r="K1647" s="735"/>
      <c r="L1647" s="735"/>
      <c r="M1647" s="926"/>
      <c r="N1647" s="926"/>
      <c r="O1647" s="926"/>
    </row>
    <row r="1648" spans="1:15" s="256" customFormat="1" ht="28.5">
      <c r="A1648" s="2208"/>
      <c r="B1648" s="2211"/>
      <c r="C1648" s="533">
        <v>4239</v>
      </c>
      <c r="D1648" s="262" t="s">
        <v>55</v>
      </c>
      <c r="E1648" s="737"/>
      <c r="F1648" s="737"/>
      <c r="G1648" s="737"/>
      <c r="H1648" s="737"/>
      <c r="I1648" s="737"/>
      <c r="J1648" s="737"/>
      <c r="K1648" s="737"/>
      <c r="L1648" s="737"/>
      <c r="M1648" s="926"/>
      <c r="N1648" s="926"/>
      <c r="O1648" s="926"/>
    </row>
    <row r="1649" spans="1:15" s="256" customFormat="1" ht="14.25">
      <c r="A1649" s="2208"/>
      <c r="B1649" s="2211"/>
      <c r="C1649" s="533">
        <v>4241</v>
      </c>
      <c r="D1649" s="264" t="s">
        <v>56</v>
      </c>
      <c r="E1649" s="735"/>
      <c r="F1649" s="735"/>
      <c r="G1649" s="735"/>
      <c r="H1649" s="735"/>
      <c r="I1649" s="735"/>
      <c r="J1649" s="735"/>
      <c r="K1649" s="735"/>
      <c r="L1649" s="735"/>
      <c r="M1649" s="733">
        <f>+G1649/12*3</f>
        <v>0</v>
      </c>
      <c r="N1649" s="733">
        <f>+G1649/12*6</f>
        <v>0</v>
      </c>
      <c r="O1649" s="733">
        <f>+G1649/12*9</f>
        <v>0</v>
      </c>
    </row>
    <row r="1650" spans="1:15" s="256" customFormat="1" ht="28.5">
      <c r="A1650" s="2208"/>
      <c r="B1650" s="2211"/>
      <c r="C1650" s="533">
        <v>4251</v>
      </c>
      <c r="D1650" s="262" t="s">
        <v>57</v>
      </c>
      <c r="E1650" s="737"/>
      <c r="F1650" s="737"/>
      <c r="G1650" s="737"/>
      <c r="H1650" s="737">
        <f t="shared" si="127"/>
        <v>0</v>
      </c>
      <c r="I1650" s="737">
        <f t="shared" si="126"/>
        <v>0</v>
      </c>
      <c r="J1650" s="737"/>
      <c r="K1650" s="737"/>
      <c r="L1650" s="737"/>
      <c r="M1650" s="926"/>
      <c r="N1650" s="926"/>
      <c r="O1650" s="926"/>
    </row>
    <row r="1651" spans="1:15" s="256" customFormat="1" ht="28.5">
      <c r="A1651" s="2208"/>
      <c r="B1651" s="2211"/>
      <c r="C1651" s="535">
        <v>4252</v>
      </c>
      <c r="D1651" s="483" t="s">
        <v>58</v>
      </c>
      <c r="E1651" s="899">
        <f>E1653+E1654</f>
        <v>0</v>
      </c>
      <c r="F1651" s="899">
        <f>F1653+F1654</f>
        <v>0</v>
      </c>
      <c r="G1651" s="899">
        <f>G1653+G1654</f>
        <v>0</v>
      </c>
      <c r="H1651" s="899">
        <f t="shared" si="127"/>
        <v>0</v>
      </c>
      <c r="I1651" s="899">
        <f t="shared" si="126"/>
        <v>0</v>
      </c>
      <c r="J1651" s="899"/>
      <c r="K1651" s="899">
        <f>K1653+K1654</f>
        <v>0</v>
      </c>
      <c r="L1651" s="899">
        <f>L1653+L1654</f>
        <v>0</v>
      </c>
      <c r="M1651" s="926"/>
      <c r="N1651" s="926"/>
      <c r="O1651" s="926"/>
    </row>
    <row r="1652" spans="1:15" s="256" customFormat="1">
      <c r="A1652" s="2208"/>
      <c r="B1652" s="2211"/>
      <c r="C1652" s="533"/>
      <c r="D1652" s="263" t="s">
        <v>72</v>
      </c>
      <c r="E1652" s="737"/>
      <c r="F1652" s="737"/>
      <c r="G1652" s="737"/>
      <c r="H1652" s="737">
        <f t="shared" si="127"/>
        <v>0</v>
      </c>
      <c r="I1652" s="737">
        <f t="shared" si="126"/>
        <v>0</v>
      </c>
      <c r="J1652" s="737"/>
      <c r="K1652" s="737"/>
      <c r="L1652" s="737"/>
      <c r="M1652" s="926"/>
      <c r="N1652" s="733"/>
      <c r="O1652" s="926"/>
    </row>
    <row r="1653" spans="1:15" s="258" customFormat="1" ht="27">
      <c r="A1653" s="2208"/>
      <c r="B1653" s="2211"/>
      <c r="C1653" s="533"/>
      <c r="D1653" s="270" t="s">
        <v>59</v>
      </c>
      <c r="E1653" s="737"/>
      <c r="F1653" s="737"/>
      <c r="G1653" s="737"/>
      <c r="H1653" s="737">
        <f t="shared" si="127"/>
        <v>0</v>
      </c>
      <c r="I1653" s="737">
        <f t="shared" si="126"/>
        <v>0</v>
      </c>
      <c r="J1653" s="737"/>
      <c r="K1653" s="737"/>
      <c r="L1653" s="737"/>
      <c r="M1653" s="733"/>
      <c r="N1653" s="733"/>
      <c r="O1653" s="733"/>
    </row>
    <row r="1654" spans="1:15" s="258" customFormat="1" ht="27">
      <c r="A1654" s="2208"/>
      <c r="B1654" s="2211"/>
      <c r="C1654" s="533"/>
      <c r="D1654" s="270" t="s">
        <v>60</v>
      </c>
      <c r="E1654" s="737"/>
      <c r="F1654" s="737"/>
      <c r="G1654" s="737"/>
      <c r="H1654" s="737">
        <f t="shared" si="127"/>
        <v>0</v>
      </c>
      <c r="I1654" s="737">
        <f t="shared" si="126"/>
        <v>0</v>
      </c>
      <c r="J1654" s="737"/>
      <c r="K1654" s="737"/>
      <c r="L1654" s="737"/>
      <c r="M1654" s="733"/>
      <c r="N1654" s="733"/>
      <c r="O1654" s="733"/>
    </row>
    <row r="1655" spans="1:15" s="258" customFormat="1" ht="14.25">
      <c r="A1655" s="2208"/>
      <c r="B1655" s="2211"/>
      <c r="C1655" s="535">
        <v>4261</v>
      </c>
      <c r="D1655" s="483" t="s">
        <v>61</v>
      </c>
      <c r="E1655" s="899">
        <f>E1657+E1658</f>
        <v>0</v>
      </c>
      <c r="F1655" s="899">
        <f>F1657+F1658</f>
        <v>0</v>
      </c>
      <c r="G1655" s="899">
        <f>G1657+G1658</f>
        <v>0</v>
      </c>
      <c r="H1655" s="899">
        <f t="shared" si="127"/>
        <v>0</v>
      </c>
      <c r="I1655" s="899">
        <f t="shared" si="126"/>
        <v>0</v>
      </c>
      <c r="J1655" s="899"/>
      <c r="K1655" s="899">
        <f>K1657+K1658</f>
        <v>0</v>
      </c>
      <c r="L1655" s="899">
        <f>L1657+L1658</f>
        <v>0</v>
      </c>
      <c r="M1655" s="733"/>
      <c r="N1655" s="733"/>
      <c r="O1655" s="733"/>
    </row>
    <row r="1656" spans="1:15" s="258" customFormat="1">
      <c r="A1656" s="2208"/>
      <c r="B1656" s="2211"/>
      <c r="C1656" s="533"/>
      <c r="D1656" s="263" t="s">
        <v>72</v>
      </c>
      <c r="E1656" s="735"/>
      <c r="F1656" s="735"/>
      <c r="G1656" s="735"/>
      <c r="H1656" s="735">
        <f t="shared" si="127"/>
        <v>0</v>
      </c>
      <c r="I1656" s="735">
        <f t="shared" si="126"/>
        <v>0</v>
      </c>
      <c r="J1656" s="735"/>
      <c r="K1656" s="735"/>
      <c r="L1656" s="735"/>
      <c r="M1656" s="733"/>
      <c r="N1656" s="733"/>
      <c r="O1656" s="733"/>
    </row>
    <row r="1657" spans="1:15" s="258" customFormat="1">
      <c r="A1657" s="2208"/>
      <c r="B1657" s="2211"/>
      <c r="C1657" s="533"/>
      <c r="D1657" s="263" t="s">
        <v>62</v>
      </c>
      <c r="E1657" s="735"/>
      <c r="F1657" s="735"/>
      <c r="G1657" s="735"/>
      <c r="H1657" s="735">
        <f t="shared" si="127"/>
        <v>0</v>
      </c>
      <c r="I1657" s="735">
        <f t="shared" si="126"/>
        <v>0</v>
      </c>
      <c r="J1657" s="735"/>
      <c r="K1657" s="735"/>
      <c r="L1657" s="735"/>
      <c r="M1657" s="733"/>
      <c r="N1657" s="733"/>
      <c r="O1657" s="733"/>
    </row>
    <row r="1658" spans="1:15" s="258" customFormat="1">
      <c r="A1658" s="2208"/>
      <c r="B1658" s="2211"/>
      <c r="C1658" s="533"/>
      <c r="D1658" s="263" t="s">
        <v>63</v>
      </c>
      <c r="E1658" s="735"/>
      <c r="F1658" s="735"/>
      <c r="G1658" s="735"/>
      <c r="H1658" s="735">
        <f t="shared" si="127"/>
        <v>0</v>
      </c>
      <c r="I1658" s="735">
        <f t="shared" si="126"/>
        <v>0</v>
      </c>
      <c r="J1658" s="735"/>
      <c r="K1658" s="735"/>
      <c r="L1658" s="735"/>
      <c r="M1658" s="733"/>
      <c r="N1658" s="733"/>
      <c r="O1658" s="733"/>
    </row>
    <row r="1659" spans="1:15" s="258" customFormat="1" ht="14.25">
      <c r="A1659" s="2208"/>
      <c r="B1659" s="2211"/>
      <c r="C1659" s="533">
        <v>4262</v>
      </c>
      <c r="D1659" s="264" t="s">
        <v>338</v>
      </c>
      <c r="E1659" s="735"/>
      <c r="F1659" s="735"/>
      <c r="G1659" s="735"/>
      <c r="H1659" s="735">
        <f t="shared" si="127"/>
        <v>0</v>
      </c>
      <c r="I1659" s="735">
        <f t="shared" si="126"/>
        <v>0</v>
      </c>
      <c r="J1659" s="735"/>
      <c r="K1659" s="735"/>
      <c r="L1659" s="735"/>
      <c r="M1659" s="733"/>
      <c r="N1659" s="733"/>
      <c r="O1659" s="733"/>
    </row>
    <row r="1660" spans="1:15" s="258" customFormat="1" ht="14.25">
      <c r="A1660" s="2208"/>
      <c r="B1660" s="2211"/>
      <c r="C1660" s="533">
        <v>4264</v>
      </c>
      <c r="D1660" s="264" t="s">
        <v>337</v>
      </c>
      <c r="E1660" s="735"/>
      <c r="F1660" s="735"/>
      <c r="G1660" s="735"/>
      <c r="H1660" s="735">
        <f t="shared" si="127"/>
        <v>0</v>
      </c>
      <c r="I1660" s="735">
        <f t="shared" si="126"/>
        <v>0</v>
      </c>
      <c r="J1660" s="735"/>
      <c r="K1660" s="735"/>
      <c r="L1660" s="735"/>
      <c r="M1660" s="733"/>
      <c r="N1660" s="733"/>
      <c r="O1660" s="733"/>
    </row>
    <row r="1661" spans="1:15" s="258" customFormat="1" ht="22.5" customHeight="1">
      <c r="A1661" s="2208"/>
      <c r="B1661" s="2211"/>
      <c r="C1661" s="536">
        <v>4266</v>
      </c>
      <c r="D1661" s="511" t="s">
        <v>421</v>
      </c>
      <c r="E1661" s="735"/>
      <c r="F1661" s="735"/>
      <c r="G1661" s="735"/>
      <c r="H1661" s="735">
        <f t="shared" si="127"/>
        <v>0</v>
      </c>
      <c r="I1661" s="735">
        <f t="shared" si="126"/>
        <v>0</v>
      </c>
      <c r="J1661" s="735"/>
      <c r="K1661" s="735"/>
      <c r="L1661" s="735"/>
      <c r="M1661" s="733"/>
      <c r="N1661" s="733"/>
      <c r="O1661" s="733"/>
    </row>
    <row r="1662" spans="1:15" s="258" customFormat="1" ht="28.5">
      <c r="A1662" s="2208"/>
      <c r="B1662" s="2211"/>
      <c r="C1662" s="533">
        <v>4267</v>
      </c>
      <c r="D1662" s="264" t="s">
        <v>339</v>
      </c>
      <c r="E1662" s="735"/>
      <c r="F1662" s="735"/>
      <c r="G1662" s="735"/>
      <c r="H1662" s="735">
        <f t="shared" si="127"/>
        <v>0</v>
      </c>
      <c r="I1662" s="735">
        <f t="shared" si="126"/>
        <v>0</v>
      </c>
      <c r="J1662" s="735"/>
      <c r="K1662" s="735"/>
      <c r="L1662" s="735"/>
      <c r="M1662" s="733"/>
      <c r="N1662" s="733"/>
      <c r="O1662" s="733"/>
    </row>
    <row r="1663" spans="1:15" s="258" customFormat="1" ht="14.25">
      <c r="A1663" s="2208"/>
      <c r="B1663" s="2211"/>
      <c r="C1663" s="533">
        <v>4269</v>
      </c>
      <c r="D1663" s="264" t="s">
        <v>64</v>
      </c>
      <c r="E1663" s="735"/>
      <c r="F1663" s="735"/>
      <c r="G1663" s="735"/>
      <c r="H1663" s="735">
        <f t="shared" si="127"/>
        <v>0</v>
      </c>
      <c r="I1663" s="735">
        <f t="shared" si="126"/>
        <v>0</v>
      </c>
      <c r="J1663" s="735"/>
      <c r="K1663" s="735"/>
      <c r="L1663" s="735"/>
      <c r="M1663" s="733"/>
      <c r="N1663" s="935"/>
      <c r="O1663" s="733"/>
    </row>
    <row r="1664" spans="1:15" s="258" customFormat="1" ht="42.75">
      <c r="A1664" s="2208"/>
      <c r="B1664" s="2211"/>
      <c r="C1664" s="533">
        <v>4511</v>
      </c>
      <c r="D1664" s="262" t="s">
        <v>65</v>
      </c>
      <c r="E1664" s="735"/>
      <c r="F1664" s="735"/>
      <c r="G1664" s="735"/>
      <c r="H1664" s="735">
        <f t="shared" si="127"/>
        <v>0</v>
      </c>
      <c r="I1664" s="735">
        <f t="shared" si="126"/>
        <v>0</v>
      </c>
      <c r="J1664" s="735"/>
      <c r="K1664" s="735"/>
      <c r="L1664" s="735"/>
      <c r="M1664" s="733"/>
      <c r="N1664" s="935"/>
      <c r="O1664" s="733"/>
    </row>
    <row r="1665" spans="1:15" s="1092" customFormat="1" ht="42.75">
      <c r="A1665" s="2208"/>
      <c r="B1665" s="2211"/>
      <c r="C1665" s="533">
        <v>4621</v>
      </c>
      <c r="D1665" s="262" t="s">
        <v>66</v>
      </c>
      <c r="E1665" s="735"/>
      <c r="F1665" s="735"/>
      <c r="G1665" s="735"/>
      <c r="H1665" s="735">
        <f t="shared" si="127"/>
        <v>0</v>
      </c>
      <c r="I1665" s="735">
        <f t="shared" si="126"/>
        <v>0</v>
      </c>
      <c r="J1665" s="901"/>
      <c r="K1665" s="735"/>
      <c r="L1665" s="735"/>
      <c r="M1665" s="733"/>
      <c r="N1665" s="935"/>
      <c r="O1665" s="935"/>
    </row>
    <row r="1666" spans="1:15" s="1092" customFormat="1" ht="42.75">
      <c r="A1666" s="2208"/>
      <c r="B1666" s="2211"/>
      <c r="C1666" s="533">
        <v>4631</v>
      </c>
      <c r="D1666" s="262" t="s">
        <v>379</v>
      </c>
      <c r="E1666" s="735"/>
      <c r="F1666" s="735"/>
      <c r="G1666" s="735"/>
      <c r="H1666" s="735">
        <f t="shared" si="127"/>
        <v>0</v>
      </c>
      <c r="I1666" s="735">
        <f t="shared" si="126"/>
        <v>0</v>
      </c>
      <c r="J1666" s="901"/>
      <c r="K1666" s="735"/>
      <c r="L1666" s="735"/>
      <c r="M1666" s="935"/>
      <c r="N1666" s="935"/>
      <c r="O1666" s="935"/>
    </row>
    <row r="1667" spans="1:15" s="1092" customFormat="1" ht="21.75" customHeight="1">
      <c r="A1667" s="2208"/>
      <c r="B1667" s="2211"/>
      <c r="C1667" s="533">
        <v>4632</v>
      </c>
      <c r="D1667" s="262" t="s">
        <v>277</v>
      </c>
      <c r="E1667" s="735"/>
      <c r="F1667" s="735"/>
      <c r="G1667" s="735"/>
      <c r="H1667" s="735">
        <f t="shared" si="127"/>
        <v>0</v>
      </c>
      <c r="I1667" s="735">
        <f t="shared" si="126"/>
        <v>0</v>
      </c>
      <c r="J1667" s="735"/>
      <c r="K1667" s="735"/>
      <c r="L1667" s="735"/>
      <c r="M1667" s="935"/>
      <c r="N1667" s="935"/>
      <c r="O1667" s="935"/>
    </row>
    <row r="1668" spans="1:15" s="1092" customFormat="1" ht="48.75" customHeight="1">
      <c r="A1668" s="2208"/>
      <c r="B1668" s="2211"/>
      <c r="C1668" s="536">
        <v>4638</v>
      </c>
      <c r="D1668" s="511" t="s">
        <v>422</v>
      </c>
      <c r="E1668" s="735"/>
      <c r="F1668" s="735"/>
      <c r="G1668" s="735"/>
      <c r="H1668" s="735">
        <f t="shared" si="127"/>
        <v>0</v>
      </c>
      <c r="I1668" s="735">
        <f t="shared" si="126"/>
        <v>0</v>
      </c>
      <c r="J1668" s="735"/>
      <c r="K1668" s="735"/>
      <c r="L1668" s="735"/>
      <c r="M1668" s="935"/>
      <c r="N1668" s="935"/>
      <c r="O1668" s="935"/>
    </row>
    <row r="1669" spans="1:15" s="1092" customFormat="1" ht="14.25">
      <c r="A1669" s="2208"/>
      <c r="B1669" s="2211"/>
      <c r="C1669" s="533" t="s">
        <v>385</v>
      </c>
      <c r="D1669" s="262" t="s">
        <v>386</v>
      </c>
      <c r="E1669" s="735"/>
      <c r="F1669" s="735"/>
      <c r="G1669" s="735"/>
      <c r="H1669" s="735">
        <f t="shared" si="127"/>
        <v>0</v>
      </c>
      <c r="I1669" s="735">
        <f t="shared" si="126"/>
        <v>0</v>
      </c>
      <c r="J1669" s="735"/>
      <c r="K1669" s="735"/>
      <c r="L1669" s="735"/>
      <c r="M1669" s="935"/>
      <c r="N1669" s="935"/>
      <c r="O1669" s="935"/>
    </row>
    <row r="1670" spans="1:15" s="1092" customFormat="1" ht="14.25">
      <c r="A1670" s="2208"/>
      <c r="B1670" s="2211"/>
      <c r="C1670" s="533">
        <v>4729</v>
      </c>
      <c r="D1670" s="264" t="s">
        <v>67</v>
      </c>
      <c r="E1670" s="902">
        <v>780.64499999999998</v>
      </c>
      <c r="F1670" s="735">
        <v>3600</v>
      </c>
      <c r="G1670" s="735">
        <v>1200</v>
      </c>
      <c r="H1670" s="735"/>
      <c r="I1670" s="735"/>
      <c r="J1670" s="902"/>
      <c r="K1670" s="735">
        <v>1200</v>
      </c>
      <c r="L1670" s="735">
        <v>1200</v>
      </c>
      <c r="M1670" s="935"/>
      <c r="N1670" s="935"/>
      <c r="O1670" s="935"/>
    </row>
    <row r="1671" spans="1:15" s="1092" customFormat="1" ht="14.25">
      <c r="A1671" s="2208"/>
      <c r="B1671" s="2211"/>
      <c r="C1671" s="533">
        <v>4822</v>
      </c>
      <c r="D1671" s="264" t="s">
        <v>68</v>
      </c>
      <c r="E1671" s="902"/>
      <c r="F1671" s="902"/>
      <c r="G1671" s="735"/>
      <c r="H1671" s="735">
        <f t="shared" si="127"/>
        <v>0</v>
      </c>
      <c r="I1671" s="735">
        <f t="shared" si="126"/>
        <v>0</v>
      </c>
      <c r="J1671" s="902"/>
      <c r="K1671" s="902"/>
      <c r="L1671" s="902"/>
      <c r="M1671" s="935"/>
      <c r="N1671" s="935"/>
      <c r="O1671" s="935"/>
    </row>
    <row r="1672" spans="1:15" s="1092" customFormat="1" ht="14.25">
      <c r="A1672" s="2208"/>
      <c r="B1672" s="2211"/>
      <c r="C1672" s="535">
        <v>4823</v>
      </c>
      <c r="D1672" s="483" t="s">
        <v>69</v>
      </c>
      <c r="E1672" s="899">
        <f>E1674+E1675+E1676</f>
        <v>61.655999999999999</v>
      </c>
      <c r="F1672" s="899">
        <f>F1674+F1675+F1676</f>
        <v>498.2</v>
      </c>
      <c r="G1672" s="899">
        <f>G1674+G1675+G1676</f>
        <v>486.19200000000001</v>
      </c>
      <c r="H1672" s="899">
        <f t="shared" si="127"/>
        <v>-12.007999999999981</v>
      </c>
      <c r="I1672" s="899">
        <f t="shared" si="126"/>
        <v>424.536</v>
      </c>
      <c r="J1672" s="899"/>
      <c r="K1672" s="899">
        <f>K1674+K1675+K1676</f>
        <v>486.19200000000001</v>
      </c>
      <c r="L1672" s="899">
        <f>L1674+L1675+L1676</f>
        <v>486.19200000000001</v>
      </c>
      <c r="M1672" s="935"/>
      <c r="N1672" s="935"/>
      <c r="O1672" s="935"/>
    </row>
    <row r="1673" spans="1:15" s="1092" customFormat="1" ht="14.25">
      <c r="A1673" s="2208"/>
      <c r="B1673" s="2211"/>
      <c r="C1673" s="533"/>
      <c r="D1673" s="263" t="s">
        <v>72</v>
      </c>
      <c r="E1673" s="902"/>
      <c r="F1673" s="902"/>
      <c r="G1673" s="735"/>
      <c r="H1673" s="735">
        <f t="shared" si="127"/>
        <v>0</v>
      </c>
      <c r="I1673" s="735">
        <f t="shared" si="126"/>
        <v>0</v>
      </c>
      <c r="J1673" s="902"/>
      <c r="K1673" s="902"/>
      <c r="L1673" s="902"/>
      <c r="M1673" s="935"/>
      <c r="N1673" s="733"/>
      <c r="O1673" s="935"/>
    </row>
    <row r="1674" spans="1:15" s="258" customFormat="1" ht="27">
      <c r="A1674" s="2208"/>
      <c r="B1674" s="2211"/>
      <c r="C1674" s="533"/>
      <c r="D1674" s="263" t="s">
        <v>276</v>
      </c>
      <c r="E1674" s="735"/>
      <c r="F1674" s="735"/>
      <c r="G1674" s="735"/>
      <c r="H1674" s="735"/>
      <c r="I1674" s="735"/>
      <c r="J1674" s="735"/>
      <c r="K1674" s="735"/>
      <c r="L1674" s="735"/>
      <c r="M1674" s="733">
        <f>+G1674/12*3</f>
        <v>0</v>
      </c>
      <c r="N1674" s="733">
        <f>+G1674/12*6</f>
        <v>0</v>
      </c>
      <c r="O1674" s="733">
        <f>+G1674/12*9</f>
        <v>0</v>
      </c>
    </row>
    <row r="1675" spans="1:15" ht="27.95" customHeight="1">
      <c r="A1675" s="2208"/>
      <c r="B1675" s="2211"/>
      <c r="C1675" s="533"/>
      <c r="D1675" s="263" t="s">
        <v>274</v>
      </c>
      <c r="E1675" s="735">
        <v>46.655999999999999</v>
      </c>
      <c r="F1675" s="735">
        <v>440</v>
      </c>
      <c r="G1675" s="735">
        <v>439.99200000000002</v>
      </c>
      <c r="H1675" s="735"/>
      <c r="I1675" s="735"/>
      <c r="J1675" s="735"/>
      <c r="K1675" s="735">
        <v>439.99200000000002</v>
      </c>
      <c r="L1675" s="735">
        <v>439.99200000000002</v>
      </c>
      <c r="M1675" s="733">
        <f>+G1675/12*3</f>
        <v>109.99800000000002</v>
      </c>
      <c r="N1675" s="733">
        <f>+G1675/12*6</f>
        <v>219.99600000000004</v>
      </c>
      <c r="O1675" s="733">
        <f>+G1675/12*9</f>
        <v>329.99400000000003</v>
      </c>
    </row>
    <row r="1676" spans="1:15" ht="14.25">
      <c r="A1676" s="2208"/>
      <c r="B1676" s="2211"/>
      <c r="C1676" s="533"/>
      <c r="D1676" s="263" t="s">
        <v>275</v>
      </c>
      <c r="E1676" s="902">
        <v>15</v>
      </c>
      <c r="F1676" s="735">
        <v>58.2</v>
      </c>
      <c r="G1676" s="735">
        <v>46.199999999999996</v>
      </c>
      <c r="H1676" s="735"/>
      <c r="I1676" s="735"/>
      <c r="J1676" s="735"/>
      <c r="K1676" s="735">
        <v>46.199999999999996</v>
      </c>
      <c r="L1676" s="735">
        <v>46.199999999999996</v>
      </c>
      <c r="M1676" s="1093"/>
      <c r="N1676" s="936"/>
    </row>
    <row r="1677" spans="1:15" ht="31.5" customHeight="1">
      <c r="A1677" s="2208"/>
      <c r="B1677" s="2211"/>
      <c r="C1677" s="536" t="s">
        <v>420</v>
      </c>
      <c r="D1677" s="511" t="s">
        <v>443</v>
      </c>
      <c r="E1677" s="902"/>
      <c r="F1677" s="902"/>
      <c r="G1677" s="735"/>
      <c r="H1677" s="735">
        <f t="shared" si="127"/>
        <v>0</v>
      </c>
      <c r="I1677" s="735">
        <f t="shared" si="126"/>
        <v>0</v>
      </c>
      <c r="J1677" s="902"/>
      <c r="K1677" s="902"/>
      <c r="L1677" s="902"/>
      <c r="M1677" s="1093"/>
      <c r="N1677" s="936"/>
    </row>
    <row r="1678" spans="1:15" s="273" customFormat="1" ht="14.25">
      <c r="A1678" s="2208"/>
      <c r="B1678" s="2211"/>
      <c r="C1678" s="533">
        <v>4861</v>
      </c>
      <c r="D1678" s="264" t="s">
        <v>70</v>
      </c>
      <c r="E1678" s="902"/>
      <c r="F1678" s="902"/>
      <c r="G1678" s="735"/>
      <c r="H1678" s="735">
        <f t="shared" si="127"/>
        <v>0</v>
      </c>
      <c r="I1678" s="735">
        <f t="shared" si="126"/>
        <v>0</v>
      </c>
      <c r="J1678" s="902"/>
      <c r="K1678" s="902"/>
      <c r="L1678" s="902"/>
      <c r="M1678" s="1093"/>
      <c r="N1678" s="884"/>
      <c r="O1678" s="936"/>
    </row>
    <row r="1679" spans="1:15" ht="14.25">
      <c r="A1679" s="2209"/>
      <c r="B1679" s="2212"/>
      <c r="C1679" s="533">
        <v>4891</v>
      </c>
      <c r="D1679" s="264" t="s">
        <v>71</v>
      </c>
      <c r="E1679" s="735"/>
      <c r="F1679" s="735"/>
      <c r="G1679" s="735"/>
      <c r="H1679" s="735">
        <f t="shared" si="127"/>
        <v>0</v>
      </c>
      <c r="I1679" s="735">
        <f t="shared" si="126"/>
        <v>0</v>
      </c>
      <c r="J1679" s="735"/>
      <c r="K1679" s="735"/>
      <c r="L1679" s="735"/>
      <c r="M1679" s="937"/>
    </row>
    <row r="1680" spans="1:15" s="27" customFormat="1" ht="28.5">
      <c r="A1680" s="2196" t="s">
        <v>436</v>
      </c>
      <c r="B1680" s="2196"/>
      <c r="C1680" s="274"/>
      <c r="D1680" s="36" t="s">
        <v>73</v>
      </c>
      <c r="E1680" s="903">
        <f>SUM(E1682:E1689)</f>
        <v>0</v>
      </c>
      <c r="F1680" s="903">
        <f>SUM(F1682:F1689)</f>
        <v>0</v>
      </c>
      <c r="G1680" s="903">
        <f>SUM(G1682:G1689)</f>
        <v>0</v>
      </c>
      <c r="H1680" s="903">
        <f t="shared" si="127"/>
        <v>0</v>
      </c>
      <c r="I1680" s="903">
        <f>+I1686+I1687+I1688+I1689</f>
        <v>0</v>
      </c>
      <c r="J1680" s="903"/>
      <c r="K1680" s="903">
        <f>SUM(K1682:K1689)</f>
        <v>0</v>
      </c>
      <c r="L1680" s="903">
        <f>SUM(L1682:L1689)</f>
        <v>0</v>
      </c>
      <c r="M1680" s="938"/>
      <c r="N1680" s="938"/>
      <c r="O1680" s="938"/>
    </row>
    <row r="1681" spans="1:15" s="20" customFormat="1" ht="23.25" customHeight="1">
      <c r="A1681" s="1091" t="s">
        <v>437</v>
      </c>
      <c r="B1681" s="1131" t="s">
        <v>438</v>
      </c>
      <c r="C1681" s="275"/>
      <c r="D1681" s="17" t="s">
        <v>72</v>
      </c>
      <c r="E1681" s="904"/>
      <c r="F1681" s="904"/>
      <c r="G1681" s="904"/>
      <c r="H1681" s="904">
        <f t="shared" si="127"/>
        <v>0</v>
      </c>
      <c r="I1681" s="404">
        <f t="shared" ref="I1681:I1689" si="128">G1681-E1681</f>
        <v>0</v>
      </c>
      <c r="J1681" s="904"/>
      <c r="K1681" s="904"/>
      <c r="L1681" s="904"/>
      <c r="M1681" s="939"/>
      <c r="N1681" s="939"/>
      <c r="O1681" s="939"/>
    </row>
    <row r="1682" spans="1:15" s="20" customFormat="1" ht="28.5">
      <c r="A1682" s="2204">
        <v>1080</v>
      </c>
      <c r="B1682" s="2204">
        <v>11020</v>
      </c>
      <c r="C1682" s="275">
        <v>5111</v>
      </c>
      <c r="D1682" s="18" t="s">
        <v>660</v>
      </c>
      <c r="E1682" s="904"/>
      <c r="F1682" s="904"/>
      <c r="G1682" s="904"/>
      <c r="H1682" s="404">
        <f t="shared" si="127"/>
        <v>0</v>
      </c>
      <c r="I1682" s="404">
        <f t="shared" si="128"/>
        <v>0</v>
      </c>
      <c r="J1682" s="904"/>
      <c r="K1682" s="904"/>
      <c r="L1682" s="904"/>
      <c r="M1682" s="939"/>
      <c r="N1682" s="939"/>
      <c r="O1682" s="939"/>
    </row>
    <row r="1683" spans="1:15" s="20" customFormat="1" ht="28.5">
      <c r="A1683" s="2205"/>
      <c r="B1683" s="2205"/>
      <c r="C1683" s="275">
        <v>5112</v>
      </c>
      <c r="D1683" s="18" t="s">
        <v>661</v>
      </c>
      <c r="E1683" s="904"/>
      <c r="F1683" s="904"/>
      <c r="G1683" s="904"/>
      <c r="H1683" s="404">
        <f t="shared" si="127"/>
        <v>0</v>
      </c>
      <c r="I1683" s="404">
        <f t="shared" si="128"/>
        <v>0</v>
      </c>
      <c r="J1683" s="904"/>
      <c r="K1683" s="904"/>
      <c r="L1683" s="904"/>
      <c r="M1683" s="939"/>
      <c r="N1683" s="939"/>
      <c r="O1683" s="939"/>
    </row>
    <row r="1684" spans="1:15" s="20" customFormat="1" ht="13.5" customHeight="1">
      <c r="A1684" s="2205"/>
      <c r="B1684" s="2205"/>
      <c r="C1684" s="275" t="s">
        <v>662</v>
      </c>
      <c r="D1684" s="18" t="s">
        <v>637</v>
      </c>
      <c r="E1684" s="904"/>
      <c r="F1684" s="904"/>
      <c r="G1684" s="904"/>
      <c r="H1684" s="404">
        <f t="shared" si="127"/>
        <v>0</v>
      </c>
      <c r="I1684" s="404">
        <f t="shared" si="128"/>
        <v>0</v>
      </c>
      <c r="J1684" s="904"/>
      <c r="K1684" s="904"/>
      <c r="L1684" s="904"/>
      <c r="M1684" s="939"/>
      <c r="N1684" s="939"/>
      <c r="O1684" s="939"/>
    </row>
    <row r="1685" spans="1:15" s="20" customFormat="1" ht="14.25">
      <c r="A1685" s="2205"/>
      <c r="B1685" s="2205"/>
      <c r="C1685" s="275">
        <v>5121</v>
      </c>
      <c r="D1685" s="262" t="s">
        <v>74</v>
      </c>
      <c r="E1685" s="904"/>
      <c r="F1685" s="904"/>
      <c r="G1685" s="904"/>
      <c r="H1685" s="404">
        <f t="shared" si="127"/>
        <v>0</v>
      </c>
      <c r="I1685" s="404">
        <f t="shared" si="128"/>
        <v>0</v>
      </c>
      <c r="J1685" s="904"/>
      <c r="K1685" s="904"/>
      <c r="L1685" s="904"/>
      <c r="M1685" s="939"/>
      <c r="N1685" s="939"/>
      <c r="O1685" s="939"/>
    </row>
    <row r="1686" spans="1:15" s="33" customFormat="1" ht="15.75" customHeight="1">
      <c r="A1686" s="2205"/>
      <c r="B1686" s="2205"/>
      <c r="C1686" s="249">
        <v>5122</v>
      </c>
      <c r="D1686" s="21" t="s">
        <v>75</v>
      </c>
      <c r="E1686" s="905"/>
      <c r="F1686" s="905"/>
      <c r="G1686" s="404"/>
      <c r="H1686" s="404">
        <f t="shared" si="127"/>
        <v>0</v>
      </c>
      <c r="I1686" s="404">
        <f t="shared" si="128"/>
        <v>0</v>
      </c>
      <c r="J1686" s="905"/>
      <c r="K1686" s="404"/>
      <c r="L1686" s="404"/>
      <c r="M1686" s="940"/>
      <c r="N1686" s="940"/>
      <c r="O1686" s="940"/>
    </row>
    <row r="1687" spans="1:15" s="33" customFormat="1" ht="15.75" customHeight="1">
      <c r="A1687" s="2205"/>
      <c r="B1687" s="2205"/>
      <c r="C1687" s="249">
        <v>5129</v>
      </c>
      <c r="D1687" s="21" t="s">
        <v>76</v>
      </c>
      <c r="E1687" s="905"/>
      <c r="F1687" s="905"/>
      <c r="G1687" s="404"/>
      <c r="H1687" s="404">
        <f t="shared" si="127"/>
        <v>0</v>
      </c>
      <c r="I1687" s="404">
        <f t="shared" si="128"/>
        <v>0</v>
      </c>
      <c r="J1687" s="905"/>
      <c r="K1687" s="404"/>
      <c r="L1687" s="404"/>
      <c r="M1687" s="940"/>
      <c r="N1687" s="940"/>
      <c r="O1687" s="940"/>
    </row>
    <row r="1688" spans="1:15" s="33" customFormat="1" ht="14.25">
      <c r="A1688" s="2205"/>
      <c r="B1688" s="2205"/>
      <c r="C1688" s="249">
        <v>5132</v>
      </c>
      <c r="D1688" s="21" t="s">
        <v>77</v>
      </c>
      <c r="E1688" s="905"/>
      <c r="F1688" s="905"/>
      <c r="G1688" s="404"/>
      <c r="H1688" s="404">
        <f t="shared" si="127"/>
        <v>0</v>
      </c>
      <c r="I1688" s="404">
        <f t="shared" si="128"/>
        <v>0</v>
      </c>
      <c r="J1688" s="905"/>
      <c r="K1688" s="404"/>
      <c r="L1688" s="404"/>
      <c r="M1688" s="940"/>
      <c r="N1688" s="940"/>
      <c r="O1688" s="940"/>
    </row>
    <row r="1689" spans="1:15" s="33" customFormat="1" ht="15.75" customHeight="1">
      <c r="A1689" s="2206"/>
      <c r="B1689" s="2206"/>
      <c r="C1689" s="249" t="s">
        <v>663</v>
      </c>
      <c r="D1689" s="21" t="s">
        <v>664</v>
      </c>
      <c r="E1689" s="905"/>
      <c r="F1689" s="905"/>
      <c r="G1689" s="404"/>
      <c r="H1689" s="404">
        <f t="shared" si="127"/>
        <v>0</v>
      </c>
      <c r="I1689" s="404">
        <f t="shared" si="128"/>
        <v>0</v>
      </c>
      <c r="J1689" s="905"/>
      <c r="K1689" s="404"/>
      <c r="L1689" s="404"/>
      <c r="M1689" s="940"/>
      <c r="N1689" s="940"/>
      <c r="O1689" s="940"/>
    </row>
    <row r="1690" spans="1:15" ht="14.25">
      <c r="A1690" s="2207" t="s">
        <v>636</v>
      </c>
      <c r="B1690" s="2210" t="s">
        <v>5818</v>
      </c>
      <c r="C1690" s="527"/>
      <c r="D1690" s="262" t="s">
        <v>278</v>
      </c>
      <c r="E1690" s="737"/>
      <c r="F1690" s="737"/>
      <c r="G1690" s="737"/>
      <c r="H1690" s="737">
        <f>+G1690-F1690</f>
        <v>0</v>
      </c>
      <c r="I1690" s="737">
        <f>G1690-E1690</f>
        <v>0</v>
      </c>
      <c r="J1690" s="737"/>
      <c r="K1690" s="737"/>
      <c r="L1690" s="737"/>
    </row>
    <row r="1691" spans="1:15">
      <c r="A1691" s="2208"/>
      <c r="B1691" s="2211"/>
      <c r="C1691" s="953"/>
      <c r="D1691" s="263"/>
      <c r="E1691" s="736"/>
      <c r="F1691" s="736"/>
      <c r="G1691" s="736"/>
      <c r="H1691" s="736">
        <f>+G1691-F1691</f>
        <v>0</v>
      </c>
      <c r="I1691" s="736">
        <f>G1691-E1691</f>
        <v>0</v>
      </c>
      <c r="J1691" s="736"/>
      <c r="K1691" s="736"/>
      <c r="L1691" s="736"/>
    </row>
    <row r="1692" spans="1:15" ht="28.5">
      <c r="A1692" s="2208"/>
      <c r="B1692" s="2211"/>
      <c r="C1692" s="953"/>
      <c r="D1692" s="264" t="s">
        <v>32</v>
      </c>
      <c r="E1692" s="736"/>
      <c r="F1692" s="736"/>
      <c r="G1692" s="736"/>
      <c r="H1692" s="736">
        <f>+G1692-F1692</f>
        <v>0</v>
      </c>
      <c r="I1692" s="736">
        <f>G1692-E1692</f>
        <v>0</v>
      </c>
      <c r="J1692" s="736"/>
      <c r="K1692" s="736"/>
      <c r="L1692" s="736"/>
    </row>
    <row r="1693" spans="1:15">
      <c r="A1693" s="2208"/>
      <c r="B1693" s="2211"/>
      <c r="C1693" s="953"/>
      <c r="D1693" s="263"/>
      <c r="E1693" s="736"/>
      <c r="F1693" s="736"/>
      <c r="G1693" s="736"/>
      <c r="H1693" s="736">
        <f>+G1693-F1693</f>
        <v>0</v>
      </c>
      <c r="I1693" s="736">
        <f>G1693-E1693</f>
        <v>0</v>
      </c>
      <c r="J1693" s="736"/>
      <c r="K1693" s="736"/>
      <c r="L1693" s="736"/>
    </row>
    <row r="1694" spans="1:15" ht="14.25">
      <c r="A1694" s="2208"/>
      <c r="B1694" s="2211"/>
      <c r="C1694" s="529"/>
      <c r="D1694" s="272" t="s">
        <v>33</v>
      </c>
      <c r="E1694" s="898">
        <f>+E1696+E1760</f>
        <v>827.4</v>
      </c>
      <c r="F1694" s="898">
        <f>+F1696+F1760</f>
        <v>5910</v>
      </c>
      <c r="G1694" s="898">
        <f>+G1696+G1760</f>
        <v>5910</v>
      </c>
      <c r="H1694" s="898">
        <f>+G1694-F1694</f>
        <v>0</v>
      </c>
      <c r="I1694" s="898">
        <f>G1694-E1694</f>
        <v>5082.6000000000004</v>
      </c>
      <c r="J1694" s="898"/>
      <c r="K1694" s="898">
        <f>+K1696+K1760</f>
        <v>5910</v>
      </c>
      <c r="L1694" s="898">
        <f>+L1696+L1760</f>
        <v>5910</v>
      </c>
      <c r="M1694" s="926">
        <f>SUM(M1700:M1769)</f>
        <v>985</v>
      </c>
      <c r="N1694" s="926">
        <f>SUM(N1700:N1769)</f>
        <v>2462.5</v>
      </c>
      <c r="O1694" s="926">
        <f>SUM(O1700:O1769)</f>
        <v>3940</v>
      </c>
    </row>
    <row r="1695" spans="1:15" ht="14.25">
      <c r="A1695" s="2208"/>
      <c r="B1695" s="2211"/>
      <c r="C1695" s="530"/>
      <c r="D1695" s="17" t="s">
        <v>388</v>
      </c>
      <c r="E1695" s="736"/>
      <c r="F1695" s="736"/>
      <c r="G1695" s="736"/>
      <c r="H1695" s="898"/>
      <c r="I1695" s="898"/>
      <c r="J1695" s="736"/>
      <c r="K1695" s="736"/>
      <c r="L1695" s="736"/>
    </row>
    <row r="1696" spans="1:15" ht="14.25">
      <c r="A1696" s="2208"/>
      <c r="B1696" s="2211"/>
      <c r="C1696" s="531"/>
      <c r="D1696" s="265" t="s">
        <v>36</v>
      </c>
      <c r="E1696" s="898">
        <f>E1698+SUM(E1704:E1759)-E1704-E1709-E1717-E1731-E1735-E1752</f>
        <v>827.4</v>
      </c>
      <c r="F1696" s="898">
        <f>F1698+SUM(F1704:F1759)-F1704-F1709-F1717-F1731-F1735-F1752</f>
        <v>5910</v>
      </c>
      <c r="G1696" s="898">
        <f>G1698+SUM(G1704:G1759)-G1704-G1709-G1717-G1731-G1735-G1752</f>
        <v>5910</v>
      </c>
      <c r="H1696" s="898">
        <f>+G1696-F1696</f>
        <v>0</v>
      </c>
      <c r="I1696" s="898">
        <f t="shared" ref="I1696:I1759" si="129">G1696-E1696</f>
        <v>5082.6000000000004</v>
      </c>
      <c r="J1696" s="898"/>
      <c r="K1696" s="898">
        <f>K1698+SUM(K1704:K1759)-K1704-K1709-K1717-K1731-K1735-K1752</f>
        <v>5910</v>
      </c>
      <c r="L1696" s="898">
        <f>L1698+SUM(L1704:L1759)-L1704-L1709-L1717-L1731-L1735-L1752</f>
        <v>5910</v>
      </c>
    </row>
    <row r="1697" spans="1:12">
      <c r="A1697" s="2208"/>
      <c r="B1697" s="2211"/>
      <c r="C1697" s="527"/>
      <c r="D1697" s="263" t="s">
        <v>72</v>
      </c>
      <c r="E1697" s="737"/>
      <c r="F1697" s="737"/>
      <c r="G1697" s="736"/>
      <c r="H1697" s="736">
        <f t="shared" ref="H1697:H1769" si="130">+G1697-F1697</f>
        <v>0</v>
      </c>
      <c r="I1697" s="737">
        <f t="shared" si="129"/>
        <v>0</v>
      </c>
      <c r="J1697" s="737"/>
      <c r="K1697" s="737"/>
      <c r="L1697" s="737"/>
    </row>
    <row r="1698" spans="1:12" ht="14.25">
      <c r="A1698" s="2208"/>
      <c r="B1698" s="2211"/>
      <c r="C1698" s="532"/>
      <c r="D1698" s="483" t="s">
        <v>470</v>
      </c>
      <c r="E1698" s="899">
        <f>SUM(E1700:E1702)</f>
        <v>0</v>
      </c>
      <c r="F1698" s="899">
        <f>SUM(F1700:F1702)</f>
        <v>0</v>
      </c>
      <c r="G1698" s="899">
        <f>SUM(G1700:G1702)</f>
        <v>0</v>
      </c>
      <c r="H1698" s="899">
        <f t="shared" si="130"/>
        <v>0</v>
      </c>
      <c r="I1698" s="899">
        <f t="shared" si="129"/>
        <v>0</v>
      </c>
      <c r="J1698" s="899"/>
      <c r="K1698" s="899">
        <f>SUM(K1700:K1702)</f>
        <v>0</v>
      </c>
      <c r="L1698" s="899">
        <f>SUM(L1700:L1702)</f>
        <v>0</v>
      </c>
    </row>
    <row r="1699" spans="1:12">
      <c r="A1699" s="2208"/>
      <c r="B1699" s="2211"/>
      <c r="C1699" s="527"/>
      <c r="D1699" s="263" t="s">
        <v>72</v>
      </c>
      <c r="E1699" s="737"/>
      <c r="F1699" s="737"/>
      <c r="G1699" s="736"/>
      <c r="H1699" s="736">
        <f t="shared" si="130"/>
        <v>0</v>
      </c>
      <c r="I1699" s="737">
        <f t="shared" si="129"/>
        <v>0</v>
      </c>
      <c r="J1699" s="737"/>
      <c r="K1699" s="737"/>
      <c r="L1699" s="737"/>
    </row>
    <row r="1700" spans="1:12" ht="28.5">
      <c r="A1700" s="2208"/>
      <c r="B1700" s="2211"/>
      <c r="C1700" s="533" t="s">
        <v>270</v>
      </c>
      <c r="D1700" s="266" t="s">
        <v>37</v>
      </c>
      <c r="E1700" s="737"/>
      <c r="F1700" s="737"/>
      <c r="G1700" s="737"/>
      <c r="H1700" s="737">
        <f t="shared" si="130"/>
        <v>0</v>
      </c>
      <c r="I1700" s="737">
        <f t="shared" si="129"/>
        <v>0</v>
      </c>
      <c r="J1700" s="737"/>
      <c r="K1700" s="737"/>
      <c r="L1700" s="737"/>
    </row>
    <row r="1701" spans="1:12" ht="28.5">
      <c r="A1701" s="2208"/>
      <c r="B1701" s="2211"/>
      <c r="C1701" s="533" t="s">
        <v>271</v>
      </c>
      <c r="D1701" s="267" t="s">
        <v>38</v>
      </c>
      <c r="E1701" s="737"/>
      <c r="F1701" s="737"/>
      <c r="G1701" s="737"/>
      <c r="H1701" s="737">
        <f t="shared" si="130"/>
        <v>0</v>
      </c>
      <c r="I1701" s="737">
        <f t="shared" si="129"/>
        <v>0</v>
      </c>
      <c r="J1701" s="737"/>
      <c r="K1701" s="737"/>
      <c r="L1701" s="737"/>
    </row>
    <row r="1702" spans="1:12" ht="42.75">
      <c r="A1702" s="2208"/>
      <c r="B1702" s="2211"/>
      <c r="C1702" s="533" t="s">
        <v>272</v>
      </c>
      <c r="D1702" s="267" t="s">
        <v>39</v>
      </c>
      <c r="E1702" s="737"/>
      <c r="F1702" s="737"/>
      <c r="G1702" s="737"/>
      <c r="H1702" s="737">
        <f t="shared" si="130"/>
        <v>0</v>
      </c>
      <c r="I1702" s="737">
        <f t="shared" si="129"/>
        <v>0</v>
      </c>
      <c r="J1702" s="737"/>
      <c r="K1702" s="737"/>
      <c r="L1702" s="737"/>
    </row>
    <row r="1703" spans="1:12" ht="14.25">
      <c r="A1703" s="2208"/>
      <c r="B1703" s="2211"/>
      <c r="C1703" s="534"/>
      <c r="D1703" s="484"/>
      <c r="E1703" s="739"/>
      <c r="F1703" s="739"/>
      <c r="G1703" s="739"/>
      <c r="H1703" s="739">
        <f t="shared" si="130"/>
        <v>0</v>
      </c>
      <c r="I1703" s="739">
        <f t="shared" si="129"/>
        <v>0</v>
      </c>
      <c r="J1703" s="739"/>
      <c r="K1703" s="739"/>
      <c r="L1703" s="739"/>
    </row>
    <row r="1704" spans="1:12" ht="14.25">
      <c r="A1704" s="2208"/>
      <c r="B1704" s="2211"/>
      <c r="C1704" s="535">
        <v>4212</v>
      </c>
      <c r="D1704" s="483" t="s">
        <v>40</v>
      </c>
      <c r="E1704" s="899">
        <f>E1706+E1707+E1708</f>
        <v>0</v>
      </c>
      <c r="F1704" s="899">
        <f>F1706+F1707+F1708</f>
        <v>0</v>
      </c>
      <c r="G1704" s="899">
        <f>G1706+G1707+G1708</f>
        <v>0</v>
      </c>
      <c r="H1704" s="899">
        <f t="shared" si="130"/>
        <v>0</v>
      </c>
      <c r="I1704" s="899">
        <f t="shared" si="129"/>
        <v>0</v>
      </c>
      <c r="J1704" s="899"/>
      <c r="K1704" s="899">
        <f>K1706+K1707+K1708</f>
        <v>0</v>
      </c>
      <c r="L1704" s="899">
        <f>L1706+L1707+L1708</f>
        <v>0</v>
      </c>
    </row>
    <row r="1705" spans="1:12">
      <c r="A1705" s="2208"/>
      <c r="B1705" s="2211"/>
      <c r="C1705" s="533"/>
      <c r="D1705" s="263" t="s">
        <v>72</v>
      </c>
      <c r="E1705" s="735"/>
      <c r="F1705" s="735"/>
      <c r="G1705" s="735"/>
      <c r="H1705" s="735">
        <f t="shared" si="130"/>
        <v>0</v>
      </c>
      <c r="I1705" s="735">
        <f t="shared" si="129"/>
        <v>0</v>
      </c>
      <c r="J1705" s="735"/>
      <c r="K1705" s="735"/>
      <c r="L1705" s="735"/>
    </row>
    <row r="1706" spans="1:12">
      <c r="A1706" s="2208"/>
      <c r="B1706" s="2211"/>
      <c r="C1706" s="533"/>
      <c r="D1706" s="263" t="s">
        <v>40</v>
      </c>
      <c r="E1706" s="735"/>
      <c r="F1706" s="735"/>
      <c r="G1706" s="735"/>
      <c r="H1706" s="735">
        <f t="shared" si="130"/>
        <v>0</v>
      </c>
      <c r="I1706" s="735">
        <f t="shared" si="129"/>
        <v>0</v>
      </c>
      <c r="J1706" s="735"/>
      <c r="K1706" s="735"/>
      <c r="L1706" s="735"/>
    </row>
    <row r="1707" spans="1:12" ht="27">
      <c r="A1707" s="2208"/>
      <c r="B1707" s="2211"/>
      <c r="C1707" s="533"/>
      <c r="D1707" s="263" t="s">
        <v>279</v>
      </c>
      <c r="E1707" s="735"/>
      <c r="F1707" s="735"/>
      <c r="G1707" s="735"/>
      <c r="H1707" s="735">
        <f t="shared" si="130"/>
        <v>0</v>
      </c>
      <c r="I1707" s="735">
        <f t="shared" si="129"/>
        <v>0</v>
      </c>
      <c r="J1707" s="735"/>
      <c r="K1707" s="735"/>
      <c r="L1707" s="735"/>
    </row>
    <row r="1708" spans="1:12">
      <c r="A1708" s="2208"/>
      <c r="B1708" s="2211"/>
      <c r="C1708" s="533"/>
      <c r="D1708" s="263" t="s">
        <v>390</v>
      </c>
      <c r="E1708" s="735"/>
      <c r="F1708" s="735"/>
      <c r="G1708" s="735"/>
      <c r="H1708" s="735">
        <f t="shared" si="130"/>
        <v>0</v>
      </c>
      <c r="I1708" s="735">
        <f t="shared" si="129"/>
        <v>0</v>
      </c>
      <c r="J1708" s="735"/>
      <c r="K1708" s="735"/>
      <c r="L1708" s="735"/>
    </row>
    <row r="1709" spans="1:12" ht="14.25">
      <c r="A1709" s="2208"/>
      <c r="B1709" s="2211"/>
      <c r="C1709" s="535">
        <v>4213</v>
      </c>
      <c r="D1709" s="483" t="s">
        <v>41</v>
      </c>
      <c r="E1709" s="899">
        <f>E1711+E1712</f>
        <v>0</v>
      </c>
      <c r="F1709" s="899">
        <f>F1711+F1712</f>
        <v>0</v>
      </c>
      <c r="G1709" s="899">
        <f>G1711+G1712</f>
        <v>0</v>
      </c>
      <c r="H1709" s="899">
        <f t="shared" si="130"/>
        <v>0</v>
      </c>
      <c r="I1709" s="899">
        <f t="shared" si="129"/>
        <v>0</v>
      </c>
      <c r="J1709" s="899"/>
      <c r="K1709" s="899">
        <f>K1711+K1712</f>
        <v>0</v>
      </c>
      <c r="L1709" s="899">
        <f>L1711+L1712</f>
        <v>0</v>
      </c>
    </row>
    <row r="1710" spans="1:12">
      <c r="A1710" s="2208"/>
      <c r="B1710" s="2211"/>
      <c r="C1710" s="533"/>
      <c r="D1710" s="263" t="s">
        <v>72</v>
      </c>
      <c r="E1710" s="735"/>
      <c r="F1710" s="735"/>
      <c r="G1710" s="735"/>
      <c r="H1710" s="735">
        <f t="shared" si="130"/>
        <v>0</v>
      </c>
      <c r="I1710" s="735">
        <f t="shared" si="129"/>
        <v>0</v>
      </c>
      <c r="J1710" s="735"/>
      <c r="K1710" s="735"/>
      <c r="L1710" s="735"/>
    </row>
    <row r="1711" spans="1:12" ht="27">
      <c r="A1711" s="2208"/>
      <c r="B1711" s="2211"/>
      <c r="C1711" s="533"/>
      <c r="D1711" s="269" t="s">
        <v>42</v>
      </c>
      <c r="E1711" s="735"/>
      <c r="F1711" s="735"/>
      <c r="G1711" s="735"/>
      <c r="H1711" s="735">
        <f t="shared" si="130"/>
        <v>0</v>
      </c>
      <c r="I1711" s="735">
        <f t="shared" si="129"/>
        <v>0</v>
      </c>
      <c r="J1711" s="735"/>
      <c r="K1711" s="735"/>
      <c r="L1711" s="735"/>
    </row>
    <row r="1712" spans="1:12" ht="27">
      <c r="A1712" s="2208"/>
      <c r="B1712" s="2211"/>
      <c r="C1712" s="533"/>
      <c r="D1712" s="269" t="s">
        <v>273</v>
      </c>
      <c r="E1712" s="735"/>
      <c r="F1712" s="735"/>
      <c r="G1712" s="735"/>
      <c r="H1712" s="735">
        <f t="shared" si="130"/>
        <v>0</v>
      </c>
      <c r="I1712" s="735">
        <f t="shared" si="129"/>
        <v>0</v>
      </c>
      <c r="J1712" s="735"/>
      <c r="K1712" s="735"/>
      <c r="L1712" s="735"/>
    </row>
    <row r="1713" spans="1:12" ht="14.25">
      <c r="A1713" s="2208"/>
      <c r="B1713" s="2211"/>
      <c r="C1713" s="533">
        <v>4214</v>
      </c>
      <c r="D1713" s="268" t="s">
        <v>43</v>
      </c>
      <c r="E1713" s="735"/>
      <c r="F1713" s="735"/>
      <c r="G1713" s="735"/>
      <c r="H1713" s="735">
        <f t="shared" si="130"/>
        <v>0</v>
      </c>
      <c r="I1713" s="735">
        <f t="shared" si="129"/>
        <v>0</v>
      </c>
      <c r="J1713" s="735"/>
      <c r="K1713" s="735"/>
      <c r="L1713" s="735"/>
    </row>
    <row r="1714" spans="1:12" ht="14.25">
      <c r="A1714" s="2208"/>
      <c r="B1714" s="2211"/>
      <c r="C1714" s="533">
        <v>4215</v>
      </c>
      <c r="D1714" s="268" t="s">
        <v>44</v>
      </c>
      <c r="E1714" s="735"/>
      <c r="F1714" s="735"/>
      <c r="G1714" s="735"/>
      <c r="H1714" s="735">
        <f t="shared" si="130"/>
        <v>0</v>
      </c>
      <c r="I1714" s="735">
        <f t="shared" si="129"/>
        <v>0</v>
      </c>
      <c r="J1714" s="735"/>
      <c r="K1714" s="735"/>
      <c r="L1714" s="735"/>
    </row>
    <row r="1715" spans="1:12" ht="28.5">
      <c r="A1715" s="2208"/>
      <c r="B1715" s="2211"/>
      <c r="C1715" s="533">
        <v>4216</v>
      </c>
      <c r="D1715" s="268" t="s">
        <v>45</v>
      </c>
      <c r="E1715" s="735"/>
      <c r="F1715" s="735"/>
      <c r="G1715" s="735"/>
      <c r="H1715" s="735">
        <f t="shared" si="130"/>
        <v>0</v>
      </c>
      <c r="I1715" s="735">
        <f t="shared" si="129"/>
        <v>0</v>
      </c>
      <c r="J1715" s="735"/>
      <c r="K1715" s="735"/>
      <c r="L1715" s="735"/>
    </row>
    <row r="1716" spans="1:12" ht="14.25">
      <c r="A1716" s="2208"/>
      <c r="B1716" s="2211"/>
      <c r="C1716" s="533">
        <v>4217</v>
      </c>
      <c r="D1716" s="268" t="s">
        <v>46</v>
      </c>
      <c r="E1716" s="735"/>
      <c r="F1716" s="735"/>
      <c r="G1716" s="735"/>
      <c r="H1716" s="735">
        <f t="shared" si="130"/>
        <v>0</v>
      </c>
      <c r="I1716" s="735">
        <f t="shared" si="129"/>
        <v>0</v>
      </c>
      <c r="J1716" s="735"/>
      <c r="K1716" s="735"/>
      <c r="L1716" s="735"/>
    </row>
    <row r="1717" spans="1:12" ht="28.5">
      <c r="A1717" s="2208"/>
      <c r="B1717" s="2211"/>
      <c r="C1717" s="535"/>
      <c r="D1717" s="483" t="s">
        <v>414</v>
      </c>
      <c r="E1717" s="899">
        <f>E1719+E1720</f>
        <v>0</v>
      </c>
      <c r="F1717" s="899">
        <f>F1719+F1720</f>
        <v>0</v>
      </c>
      <c r="G1717" s="899">
        <f>G1719+G1720</f>
        <v>0</v>
      </c>
      <c r="H1717" s="899">
        <f t="shared" si="130"/>
        <v>0</v>
      </c>
      <c r="I1717" s="899">
        <f t="shared" si="129"/>
        <v>0</v>
      </c>
      <c r="J1717" s="899"/>
      <c r="K1717" s="899">
        <f>K1719+K1720</f>
        <v>0</v>
      </c>
      <c r="L1717" s="899">
        <f>L1719+L1720</f>
        <v>0</v>
      </c>
    </row>
    <row r="1718" spans="1:12">
      <c r="A1718" s="2208"/>
      <c r="B1718" s="2211"/>
      <c r="C1718" s="533"/>
      <c r="D1718" s="263" t="s">
        <v>72</v>
      </c>
      <c r="E1718" s="736"/>
      <c r="F1718" s="736"/>
      <c r="G1718" s="736"/>
      <c r="H1718" s="736">
        <f t="shared" si="130"/>
        <v>0</v>
      </c>
      <c r="I1718" s="736">
        <f t="shared" si="129"/>
        <v>0</v>
      </c>
      <c r="J1718" s="736"/>
      <c r="K1718" s="736"/>
      <c r="L1718" s="736"/>
    </row>
    <row r="1719" spans="1:12">
      <c r="A1719" s="2208"/>
      <c r="B1719" s="2211"/>
      <c r="C1719" s="533">
        <v>4221</v>
      </c>
      <c r="D1719" s="263" t="s">
        <v>47</v>
      </c>
      <c r="E1719" s="736"/>
      <c r="F1719" s="736"/>
      <c r="G1719" s="736"/>
      <c r="H1719" s="736">
        <f t="shared" si="130"/>
        <v>0</v>
      </c>
      <c r="I1719" s="736">
        <f t="shared" si="129"/>
        <v>0</v>
      </c>
      <c r="J1719" s="736"/>
      <c r="K1719" s="736"/>
      <c r="L1719" s="736"/>
    </row>
    <row r="1720" spans="1:12" ht="27">
      <c r="A1720" s="2208"/>
      <c r="B1720" s="2211"/>
      <c r="C1720" s="533">
        <v>4222</v>
      </c>
      <c r="D1720" s="263" t="s">
        <v>48</v>
      </c>
      <c r="E1720" s="736"/>
      <c r="F1720" s="736"/>
      <c r="G1720" s="736"/>
      <c r="H1720" s="736">
        <f t="shared" si="130"/>
        <v>0</v>
      </c>
      <c r="I1720" s="736">
        <f t="shared" si="129"/>
        <v>0</v>
      </c>
      <c r="J1720" s="736"/>
      <c r="K1720" s="736"/>
      <c r="L1720" s="736"/>
    </row>
    <row r="1721" spans="1:12" ht="14.25">
      <c r="A1721" s="2208"/>
      <c r="B1721" s="2211"/>
      <c r="C1721" s="533">
        <v>4231</v>
      </c>
      <c r="D1721" s="264" t="s">
        <v>49</v>
      </c>
      <c r="E1721" s="736"/>
      <c r="F1721" s="736"/>
      <c r="G1721" s="736"/>
      <c r="H1721" s="736">
        <f t="shared" si="130"/>
        <v>0</v>
      </c>
      <c r="I1721" s="736">
        <f t="shared" si="129"/>
        <v>0</v>
      </c>
      <c r="J1721" s="736"/>
      <c r="K1721" s="736"/>
      <c r="L1721" s="736"/>
    </row>
    <row r="1722" spans="1:12" ht="16.5">
      <c r="A1722" s="2208"/>
      <c r="B1722" s="2211"/>
      <c r="C1722" s="533">
        <v>4232</v>
      </c>
      <c r="D1722" s="264" t="s">
        <v>50</v>
      </c>
      <c r="E1722" s="736"/>
      <c r="F1722" s="736"/>
      <c r="G1722" s="736"/>
      <c r="H1722" s="736">
        <f t="shared" si="130"/>
        <v>0</v>
      </c>
      <c r="I1722" s="736">
        <f t="shared" si="129"/>
        <v>0</v>
      </c>
      <c r="J1722" s="900"/>
      <c r="K1722" s="736"/>
      <c r="L1722" s="736"/>
    </row>
    <row r="1723" spans="1:12" ht="28.5">
      <c r="A1723" s="2208"/>
      <c r="B1723" s="2211"/>
      <c r="C1723" s="533">
        <v>4233</v>
      </c>
      <c r="D1723" s="264" t="s">
        <v>380</v>
      </c>
      <c r="E1723" s="736"/>
      <c r="F1723" s="736"/>
      <c r="G1723" s="736"/>
      <c r="H1723" s="736">
        <f t="shared" si="130"/>
        <v>0</v>
      </c>
      <c r="I1723" s="736">
        <f t="shared" si="129"/>
        <v>0</v>
      </c>
      <c r="J1723" s="900"/>
      <c r="K1723" s="736"/>
      <c r="L1723" s="736"/>
    </row>
    <row r="1724" spans="1:12" ht="14.25">
      <c r="A1724" s="2208"/>
      <c r="B1724" s="2211"/>
      <c r="C1724" s="533">
        <v>4234</v>
      </c>
      <c r="D1724" s="264" t="s">
        <v>51</v>
      </c>
      <c r="E1724" s="735"/>
      <c r="F1724" s="735"/>
      <c r="G1724" s="735"/>
      <c r="H1724" s="735">
        <f t="shared" si="130"/>
        <v>0</v>
      </c>
      <c r="I1724" s="735">
        <f t="shared" si="129"/>
        <v>0</v>
      </c>
      <c r="J1724" s="735"/>
      <c r="K1724" s="735"/>
      <c r="L1724" s="735"/>
    </row>
    <row r="1725" spans="1:12" ht="14.25">
      <c r="A1725" s="2208"/>
      <c r="B1725" s="2211"/>
      <c r="C1725" s="533">
        <v>4235</v>
      </c>
      <c r="D1725" s="264" t="s">
        <v>52</v>
      </c>
      <c r="E1725" s="735"/>
      <c r="F1725" s="735"/>
      <c r="G1725" s="735"/>
      <c r="H1725" s="735">
        <f t="shared" si="130"/>
        <v>0</v>
      </c>
      <c r="I1725" s="735">
        <f t="shared" si="129"/>
        <v>0</v>
      </c>
      <c r="J1725" s="735"/>
      <c r="K1725" s="735"/>
      <c r="L1725" s="735"/>
    </row>
    <row r="1726" spans="1:12" ht="28.5">
      <c r="A1726" s="2208"/>
      <c r="B1726" s="2211"/>
      <c r="C1726" s="533">
        <v>4236</v>
      </c>
      <c r="D1726" s="264" t="s">
        <v>53</v>
      </c>
      <c r="E1726" s="735"/>
      <c r="F1726" s="735"/>
      <c r="G1726" s="735"/>
      <c r="H1726" s="735">
        <f t="shared" si="130"/>
        <v>0</v>
      </c>
      <c r="I1726" s="735">
        <f t="shared" si="129"/>
        <v>0</v>
      </c>
      <c r="J1726" s="735"/>
      <c r="K1726" s="735"/>
      <c r="L1726" s="735"/>
    </row>
    <row r="1727" spans="1:12" ht="14.25">
      <c r="A1727" s="2208"/>
      <c r="B1727" s="2211"/>
      <c r="C1727" s="533">
        <v>4237</v>
      </c>
      <c r="D1727" s="264" t="s">
        <v>54</v>
      </c>
      <c r="E1727" s="735"/>
      <c r="F1727" s="735"/>
      <c r="G1727" s="735"/>
      <c r="H1727" s="735">
        <f t="shared" si="130"/>
        <v>0</v>
      </c>
      <c r="I1727" s="735">
        <f t="shared" si="129"/>
        <v>0</v>
      </c>
      <c r="J1727" s="735"/>
      <c r="K1727" s="735"/>
      <c r="L1727" s="735"/>
    </row>
    <row r="1728" spans="1:12" ht="28.5">
      <c r="A1728" s="2208"/>
      <c r="B1728" s="2211"/>
      <c r="C1728" s="533">
        <v>4239</v>
      </c>
      <c r="D1728" s="262" t="s">
        <v>55</v>
      </c>
      <c r="E1728" s="737"/>
      <c r="F1728" s="737"/>
      <c r="G1728" s="737"/>
      <c r="H1728" s="737">
        <f t="shared" si="130"/>
        <v>0</v>
      </c>
      <c r="I1728" s="737">
        <f t="shared" si="129"/>
        <v>0</v>
      </c>
      <c r="J1728" s="737"/>
      <c r="K1728" s="737"/>
      <c r="L1728" s="737"/>
    </row>
    <row r="1729" spans="1:15" ht="14.25">
      <c r="A1729" s="2208"/>
      <c r="B1729" s="2211"/>
      <c r="C1729" s="533">
        <v>4241</v>
      </c>
      <c r="D1729" s="264" t="s">
        <v>56</v>
      </c>
      <c r="E1729" s="735">
        <v>827.4</v>
      </c>
      <c r="F1729" s="735">
        <v>5910</v>
      </c>
      <c r="G1729" s="735">
        <v>5910</v>
      </c>
      <c r="H1729" s="735"/>
      <c r="I1729" s="735"/>
      <c r="J1729" s="735"/>
      <c r="K1729" s="735">
        <v>5910</v>
      </c>
      <c r="L1729" s="735">
        <v>5910</v>
      </c>
      <c r="M1729" s="926">
        <f>+G1729/12*2</f>
        <v>985</v>
      </c>
      <c r="N1729" s="926">
        <f>+G1729/12*5</f>
        <v>2462.5</v>
      </c>
      <c r="O1729" s="926">
        <f>+G1729/12*8</f>
        <v>3940</v>
      </c>
    </row>
    <row r="1730" spans="1:15" ht="28.5">
      <c r="A1730" s="2208"/>
      <c r="B1730" s="2211"/>
      <c r="C1730" s="533">
        <v>4251</v>
      </c>
      <c r="D1730" s="262" t="s">
        <v>57</v>
      </c>
      <c r="E1730" s="737"/>
      <c r="F1730" s="737"/>
      <c r="G1730" s="737"/>
      <c r="H1730" s="737">
        <f t="shared" si="130"/>
        <v>0</v>
      </c>
      <c r="I1730" s="737">
        <f t="shared" si="129"/>
        <v>0</v>
      </c>
      <c r="J1730" s="737"/>
      <c r="K1730" s="737"/>
      <c r="L1730" s="737"/>
    </row>
    <row r="1731" spans="1:15" ht="28.5">
      <c r="A1731" s="2208"/>
      <c r="B1731" s="2211"/>
      <c r="C1731" s="535">
        <v>4252</v>
      </c>
      <c r="D1731" s="483" t="s">
        <v>58</v>
      </c>
      <c r="E1731" s="899">
        <f>E1733+E1734</f>
        <v>0</v>
      </c>
      <c r="F1731" s="899">
        <f>F1733+F1734</f>
        <v>0</v>
      </c>
      <c r="G1731" s="899">
        <f>G1733+G1734</f>
        <v>0</v>
      </c>
      <c r="H1731" s="899">
        <f t="shared" si="130"/>
        <v>0</v>
      </c>
      <c r="I1731" s="899">
        <f t="shared" si="129"/>
        <v>0</v>
      </c>
      <c r="J1731" s="899"/>
      <c r="K1731" s="899">
        <f>K1733+K1734</f>
        <v>0</v>
      </c>
      <c r="L1731" s="899">
        <f>L1733+L1734</f>
        <v>0</v>
      </c>
    </row>
    <row r="1732" spans="1:15">
      <c r="A1732" s="2208"/>
      <c r="B1732" s="2211"/>
      <c r="C1732" s="533"/>
      <c r="D1732" s="263" t="s">
        <v>72</v>
      </c>
      <c r="E1732" s="737"/>
      <c r="F1732" s="737"/>
      <c r="G1732" s="737"/>
      <c r="H1732" s="737">
        <f t="shared" si="130"/>
        <v>0</v>
      </c>
      <c r="I1732" s="737">
        <f t="shared" si="129"/>
        <v>0</v>
      </c>
      <c r="J1732" s="737"/>
      <c r="K1732" s="737"/>
      <c r="L1732" s="737"/>
    </row>
    <row r="1733" spans="1:15" ht="27">
      <c r="A1733" s="2208"/>
      <c r="B1733" s="2211"/>
      <c r="C1733" s="533"/>
      <c r="D1733" s="270" t="s">
        <v>59</v>
      </c>
      <c r="E1733" s="737"/>
      <c r="F1733" s="737"/>
      <c r="G1733" s="737"/>
      <c r="H1733" s="737">
        <f t="shared" si="130"/>
        <v>0</v>
      </c>
      <c r="I1733" s="737">
        <f t="shared" si="129"/>
        <v>0</v>
      </c>
      <c r="J1733" s="737"/>
      <c r="K1733" s="737"/>
      <c r="L1733" s="737"/>
    </row>
    <row r="1734" spans="1:15" ht="27">
      <c r="A1734" s="2208"/>
      <c r="B1734" s="2211"/>
      <c r="C1734" s="533"/>
      <c r="D1734" s="270" t="s">
        <v>60</v>
      </c>
      <c r="E1734" s="737"/>
      <c r="F1734" s="737"/>
      <c r="G1734" s="737"/>
      <c r="H1734" s="737">
        <f t="shared" si="130"/>
        <v>0</v>
      </c>
      <c r="I1734" s="737">
        <f t="shared" si="129"/>
        <v>0</v>
      </c>
      <c r="J1734" s="737"/>
      <c r="K1734" s="737"/>
      <c r="L1734" s="737"/>
    </row>
    <row r="1735" spans="1:15" ht="14.25">
      <c r="A1735" s="2208"/>
      <c r="B1735" s="2211"/>
      <c r="C1735" s="535">
        <v>4261</v>
      </c>
      <c r="D1735" s="483" t="s">
        <v>61</v>
      </c>
      <c r="E1735" s="899">
        <f>E1737+E1738</f>
        <v>0</v>
      </c>
      <c r="F1735" s="899">
        <f>F1737+F1738</f>
        <v>0</v>
      </c>
      <c r="G1735" s="899">
        <f>G1737+G1738</f>
        <v>0</v>
      </c>
      <c r="H1735" s="899">
        <f t="shared" si="130"/>
        <v>0</v>
      </c>
      <c r="I1735" s="899">
        <f t="shared" si="129"/>
        <v>0</v>
      </c>
      <c r="J1735" s="899"/>
      <c r="K1735" s="899">
        <f>K1737+K1738</f>
        <v>0</v>
      </c>
      <c r="L1735" s="899">
        <f>L1737+L1738</f>
        <v>0</v>
      </c>
    </row>
    <row r="1736" spans="1:15">
      <c r="A1736" s="2208"/>
      <c r="B1736" s="2211"/>
      <c r="C1736" s="533"/>
      <c r="D1736" s="263" t="s">
        <v>72</v>
      </c>
      <c r="E1736" s="735"/>
      <c r="F1736" s="735"/>
      <c r="G1736" s="735"/>
      <c r="H1736" s="735">
        <f t="shared" si="130"/>
        <v>0</v>
      </c>
      <c r="I1736" s="735">
        <f t="shared" si="129"/>
        <v>0</v>
      </c>
      <c r="J1736" s="735"/>
      <c r="K1736" s="735"/>
      <c r="L1736" s="735"/>
    </row>
    <row r="1737" spans="1:15">
      <c r="A1737" s="2208"/>
      <c r="B1737" s="2211"/>
      <c r="C1737" s="533"/>
      <c r="D1737" s="263" t="s">
        <v>62</v>
      </c>
      <c r="E1737" s="735"/>
      <c r="F1737" s="735"/>
      <c r="G1737" s="735"/>
      <c r="H1737" s="735">
        <f t="shared" si="130"/>
        <v>0</v>
      </c>
      <c r="I1737" s="735">
        <f t="shared" si="129"/>
        <v>0</v>
      </c>
      <c r="J1737" s="735"/>
      <c r="K1737" s="735"/>
      <c r="L1737" s="735"/>
    </row>
    <row r="1738" spans="1:15">
      <c r="A1738" s="2208"/>
      <c r="B1738" s="2211"/>
      <c r="C1738" s="533"/>
      <c r="D1738" s="263" t="s">
        <v>63</v>
      </c>
      <c r="E1738" s="735"/>
      <c r="F1738" s="735"/>
      <c r="G1738" s="735"/>
      <c r="H1738" s="735">
        <f t="shared" si="130"/>
        <v>0</v>
      </c>
      <c r="I1738" s="735">
        <f t="shared" si="129"/>
        <v>0</v>
      </c>
      <c r="J1738" s="735"/>
      <c r="K1738" s="735"/>
      <c r="L1738" s="735"/>
    </row>
    <row r="1739" spans="1:15" ht="14.25">
      <c r="A1739" s="2208"/>
      <c r="B1739" s="2211"/>
      <c r="C1739" s="533">
        <v>4262</v>
      </c>
      <c r="D1739" s="264" t="s">
        <v>338</v>
      </c>
      <c r="E1739" s="735"/>
      <c r="F1739" s="735"/>
      <c r="G1739" s="735"/>
      <c r="H1739" s="735">
        <f t="shared" si="130"/>
        <v>0</v>
      </c>
      <c r="I1739" s="735">
        <f t="shared" si="129"/>
        <v>0</v>
      </c>
      <c r="J1739" s="735"/>
      <c r="K1739" s="735"/>
      <c r="L1739" s="735"/>
    </row>
    <row r="1740" spans="1:15" ht="14.25">
      <c r="A1740" s="2208"/>
      <c r="B1740" s="2211"/>
      <c r="C1740" s="533">
        <v>4264</v>
      </c>
      <c r="D1740" s="264" t="s">
        <v>337</v>
      </c>
      <c r="E1740" s="735"/>
      <c r="F1740" s="735"/>
      <c r="G1740" s="735"/>
      <c r="H1740" s="735">
        <f t="shared" si="130"/>
        <v>0</v>
      </c>
      <c r="I1740" s="735">
        <f t="shared" si="129"/>
        <v>0</v>
      </c>
      <c r="J1740" s="735"/>
      <c r="K1740" s="735"/>
      <c r="L1740" s="735"/>
    </row>
    <row r="1741" spans="1:15" ht="28.5">
      <c r="A1741" s="2208"/>
      <c r="B1741" s="2211"/>
      <c r="C1741" s="536">
        <v>4266</v>
      </c>
      <c r="D1741" s="511" t="s">
        <v>421</v>
      </c>
      <c r="E1741" s="735"/>
      <c r="F1741" s="735"/>
      <c r="G1741" s="735"/>
      <c r="H1741" s="735">
        <f t="shared" si="130"/>
        <v>0</v>
      </c>
      <c r="I1741" s="735">
        <f t="shared" si="129"/>
        <v>0</v>
      </c>
      <c r="J1741" s="735"/>
      <c r="K1741" s="735"/>
      <c r="L1741" s="735"/>
    </row>
    <row r="1742" spans="1:15" ht="28.5">
      <c r="A1742" s="2208"/>
      <c r="B1742" s="2211"/>
      <c r="C1742" s="533">
        <v>4267</v>
      </c>
      <c r="D1742" s="264" t="s">
        <v>339</v>
      </c>
      <c r="E1742" s="735"/>
      <c r="F1742" s="735"/>
      <c r="G1742" s="735"/>
      <c r="H1742" s="735">
        <f t="shared" si="130"/>
        <v>0</v>
      </c>
      <c r="I1742" s="735">
        <f t="shared" si="129"/>
        <v>0</v>
      </c>
      <c r="J1742" s="735"/>
      <c r="K1742" s="735"/>
      <c r="L1742" s="735"/>
    </row>
    <row r="1743" spans="1:15" ht="14.25">
      <c r="A1743" s="2208"/>
      <c r="B1743" s="2211"/>
      <c r="C1743" s="533">
        <v>4269</v>
      </c>
      <c r="D1743" s="264" t="s">
        <v>64</v>
      </c>
      <c r="E1743" s="735"/>
      <c r="F1743" s="735"/>
      <c r="G1743" s="735"/>
      <c r="H1743" s="735">
        <f t="shared" si="130"/>
        <v>0</v>
      </c>
      <c r="I1743" s="735">
        <f t="shared" si="129"/>
        <v>0</v>
      </c>
      <c r="J1743" s="735"/>
      <c r="K1743" s="735"/>
      <c r="L1743" s="735"/>
    </row>
    <row r="1744" spans="1:15" ht="42.75">
      <c r="A1744" s="2208"/>
      <c r="B1744" s="2211"/>
      <c r="C1744" s="533">
        <v>4511</v>
      </c>
      <c r="D1744" s="262" t="s">
        <v>65</v>
      </c>
      <c r="E1744" s="735"/>
      <c r="F1744" s="735"/>
      <c r="G1744" s="735"/>
      <c r="H1744" s="735">
        <f t="shared" si="130"/>
        <v>0</v>
      </c>
      <c r="I1744" s="735">
        <f t="shared" si="129"/>
        <v>0</v>
      </c>
      <c r="J1744" s="735"/>
      <c r="K1744" s="735"/>
      <c r="L1744" s="735"/>
    </row>
    <row r="1745" spans="1:12" ht="42.75">
      <c r="A1745" s="2208"/>
      <c r="B1745" s="2211"/>
      <c r="C1745" s="533">
        <v>4621</v>
      </c>
      <c r="D1745" s="262" t="s">
        <v>66</v>
      </c>
      <c r="E1745" s="735"/>
      <c r="F1745" s="735"/>
      <c r="G1745" s="735"/>
      <c r="H1745" s="735">
        <f t="shared" si="130"/>
        <v>0</v>
      </c>
      <c r="I1745" s="735">
        <f t="shared" si="129"/>
        <v>0</v>
      </c>
      <c r="J1745" s="901"/>
      <c r="K1745" s="735"/>
      <c r="L1745" s="735"/>
    </row>
    <row r="1746" spans="1:12" ht="42.75">
      <c r="A1746" s="2208"/>
      <c r="B1746" s="2211"/>
      <c r="C1746" s="533">
        <v>4631</v>
      </c>
      <c r="D1746" s="262" t="s">
        <v>379</v>
      </c>
      <c r="E1746" s="735"/>
      <c r="F1746" s="735"/>
      <c r="G1746" s="735"/>
      <c r="H1746" s="735">
        <f t="shared" si="130"/>
        <v>0</v>
      </c>
      <c r="I1746" s="735">
        <f t="shared" si="129"/>
        <v>0</v>
      </c>
      <c r="J1746" s="901"/>
      <c r="K1746" s="735"/>
      <c r="L1746" s="735"/>
    </row>
    <row r="1747" spans="1:12" ht="28.5">
      <c r="A1747" s="2208"/>
      <c r="B1747" s="2211"/>
      <c r="C1747" s="533">
        <v>4632</v>
      </c>
      <c r="D1747" s="262" t="s">
        <v>277</v>
      </c>
      <c r="E1747" s="735"/>
      <c r="F1747" s="735"/>
      <c r="G1747" s="735"/>
      <c r="H1747" s="735">
        <f t="shared" si="130"/>
        <v>0</v>
      </c>
      <c r="I1747" s="735">
        <f t="shared" si="129"/>
        <v>0</v>
      </c>
      <c r="J1747" s="735"/>
      <c r="K1747" s="735"/>
      <c r="L1747" s="735"/>
    </row>
    <row r="1748" spans="1:12" ht="57">
      <c r="A1748" s="2208"/>
      <c r="B1748" s="2211"/>
      <c r="C1748" s="536">
        <v>4638</v>
      </c>
      <c r="D1748" s="511" t="s">
        <v>422</v>
      </c>
      <c r="E1748" s="735"/>
      <c r="F1748" s="735"/>
      <c r="G1748" s="735"/>
      <c r="H1748" s="735">
        <f t="shared" si="130"/>
        <v>0</v>
      </c>
      <c r="I1748" s="735">
        <f t="shared" si="129"/>
        <v>0</v>
      </c>
      <c r="J1748" s="735"/>
      <c r="K1748" s="735"/>
      <c r="L1748" s="735"/>
    </row>
    <row r="1749" spans="1:12" ht="14.25">
      <c r="A1749" s="2208"/>
      <c r="B1749" s="2211"/>
      <c r="C1749" s="533" t="s">
        <v>385</v>
      </c>
      <c r="D1749" s="262" t="s">
        <v>386</v>
      </c>
      <c r="E1749" s="735"/>
      <c r="F1749" s="735"/>
      <c r="G1749" s="735"/>
      <c r="H1749" s="735">
        <f t="shared" si="130"/>
        <v>0</v>
      </c>
      <c r="I1749" s="735">
        <f t="shared" si="129"/>
        <v>0</v>
      </c>
      <c r="J1749" s="735"/>
      <c r="K1749" s="735"/>
      <c r="L1749" s="735"/>
    </row>
    <row r="1750" spans="1:12" ht="14.25">
      <c r="A1750" s="2208"/>
      <c r="B1750" s="2211"/>
      <c r="C1750" s="533">
        <v>4729</v>
      </c>
      <c r="D1750" s="264" t="s">
        <v>67</v>
      </c>
      <c r="E1750" s="902"/>
      <c r="F1750" s="902"/>
      <c r="G1750" s="735"/>
      <c r="H1750" s="735">
        <f t="shared" si="130"/>
        <v>0</v>
      </c>
      <c r="I1750" s="735">
        <f t="shared" si="129"/>
        <v>0</v>
      </c>
      <c r="J1750" s="902"/>
      <c r="K1750" s="902"/>
      <c r="L1750" s="902"/>
    </row>
    <row r="1751" spans="1:12" ht="14.25">
      <c r="A1751" s="2208"/>
      <c r="B1751" s="2211"/>
      <c r="C1751" s="533">
        <v>4822</v>
      </c>
      <c r="D1751" s="264" t="s">
        <v>68</v>
      </c>
      <c r="E1751" s="902"/>
      <c r="F1751" s="902"/>
      <c r="G1751" s="735"/>
      <c r="H1751" s="735">
        <f t="shared" si="130"/>
        <v>0</v>
      </c>
      <c r="I1751" s="735">
        <f t="shared" si="129"/>
        <v>0</v>
      </c>
      <c r="J1751" s="902"/>
      <c r="K1751" s="902"/>
      <c r="L1751" s="902"/>
    </row>
    <row r="1752" spans="1:12" ht="14.25">
      <c r="A1752" s="2208"/>
      <c r="B1752" s="2211"/>
      <c r="C1752" s="535">
        <v>4823</v>
      </c>
      <c r="D1752" s="483" t="s">
        <v>69</v>
      </c>
      <c r="E1752" s="899">
        <f>E1754+E1755+E1756</f>
        <v>0</v>
      </c>
      <c r="F1752" s="899">
        <f>F1754+F1755+F1756</f>
        <v>0</v>
      </c>
      <c r="G1752" s="899">
        <f>G1754+G1755+G1756</f>
        <v>0</v>
      </c>
      <c r="H1752" s="899">
        <f t="shared" si="130"/>
        <v>0</v>
      </c>
      <c r="I1752" s="899">
        <f t="shared" si="129"/>
        <v>0</v>
      </c>
      <c r="J1752" s="899"/>
      <c r="K1752" s="899">
        <f>K1754+K1755+K1756</f>
        <v>0</v>
      </c>
      <c r="L1752" s="899">
        <f>L1754+L1755+L1756</f>
        <v>0</v>
      </c>
    </row>
    <row r="1753" spans="1:12" ht="14.25">
      <c r="A1753" s="2208"/>
      <c r="B1753" s="2211"/>
      <c r="C1753" s="533"/>
      <c r="D1753" s="263" t="s">
        <v>72</v>
      </c>
      <c r="E1753" s="902"/>
      <c r="F1753" s="902"/>
      <c r="G1753" s="735"/>
      <c r="H1753" s="735">
        <f t="shared" si="130"/>
        <v>0</v>
      </c>
      <c r="I1753" s="735">
        <f t="shared" si="129"/>
        <v>0</v>
      </c>
      <c r="J1753" s="902"/>
      <c r="K1753" s="902"/>
      <c r="L1753" s="902"/>
    </row>
    <row r="1754" spans="1:12" ht="27">
      <c r="A1754" s="2208"/>
      <c r="B1754" s="2211"/>
      <c r="C1754" s="533"/>
      <c r="D1754" s="263" t="s">
        <v>276</v>
      </c>
      <c r="E1754" s="902"/>
      <c r="F1754" s="902"/>
      <c r="G1754" s="735"/>
      <c r="H1754" s="735">
        <f t="shared" si="130"/>
        <v>0</v>
      </c>
      <c r="I1754" s="735">
        <f t="shared" si="129"/>
        <v>0</v>
      </c>
      <c r="J1754" s="902"/>
      <c r="K1754" s="902"/>
      <c r="L1754" s="902"/>
    </row>
    <row r="1755" spans="1:12" ht="14.25">
      <c r="A1755" s="2208"/>
      <c r="B1755" s="2211"/>
      <c r="C1755" s="533"/>
      <c r="D1755" s="263" t="s">
        <v>274</v>
      </c>
      <c r="E1755" s="902"/>
      <c r="F1755" s="902"/>
      <c r="G1755" s="735"/>
      <c r="H1755" s="735">
        <f t="shared" si="130"/>
        <v>0</v>
      </c>
      <c r="I1755" s="735">
        <f t="shared" si="129"/>
        <v>0</v>
      </c>
      <c r="J1755" s="902"/>
      <c r="K1755" s="902"/>
      <c r="L1755" s="902"/>
    </row>
    <row r="1756" spans="1:12" ht="14.25">
      <c r="A1756" s="2208"/>
      <c r="B1756" s="2211"/>
      <c r="C1756" s="533"/>
      <c r="D1756" s="263" t="s">
        <v>275</v>
      </c>
      <c r="E1756" s="902"/>
      <c r="F1756" s="902"/>
      <c r="G1756" s="735"/>
      <c r="H1756" s="735">
        <f t="shared" si="130"/>
        <v>0</v>
      </c>
      <c r="I1756" s="735">
        <f t="shared" si="129"/>
        <v>0</v>
      </c>
      <c r="J1756" s="902"/>
      <c r="K1756" s="902"/>
      <c r="L1756" s="902"/>
    </row>
    <row r="1757" spans="1:12" ht="42.75">
      <c r="A1757" s="2208"/>
      <c r="B1757" s="2211"/>
      <c r="C1757" s="536" t="s">
        <v>420</v>
      </c>
      <c r="D1757" s="511" t="s">
        <v>443</v>
      </c>
      <c r="E1757" s="902"/>
      <c r="F1757" s="902"/>
      <c r="G1757" s="735"/>
      <c r="H1757" s="735">
        <f t="shared" si="130"/>
        <v>0</v>
      </c>
      <c r="I1757" s="735">
        <f t="shared" si="129"/>
        <v>0</v>
      </c>
      <c r="J1757" s="902"/>
      <c r="K1757" s="902"/>
      <c r="L1757" s="902"/>
    </row>
    <row r="1758" spans="1:12" ht="14.25">
      <c r="A1758" s="2208"/>
      <c r="B1758" s="2211"/>
      <c r="C1758" s="533">
        <v>4861</v>
      </c>
      <c r="D1758" s="264" t="s">
        <v>70</v>
      </c>
      <c r="E1758" s="902"/>
      <c r="F1758" s="902"/>
      <c r="G1758" s="735"/>
      <c r="H1758" s="735">
        <f t="shared" si="130"/>
        <v>0</v>
      </c>
      <c r="I1758" s="735">
        <f t="shared" si="129"/>
        <v>0</v>
      </c>
      <c r="J1758" s="902"/>
      <c r="K1758" s="902"/>
      <c r="L1758" s="902"/>
    </row>
    <row r="1759" spans="1:12" ht="14.25">
      <c r="A1759" s="2209"/>
      <c r="B1759" s="2212"/>
      <c r="C1759" s="533">
        <v>4891</v>
      </c>
      <c r="D1759" s="264" t="s">
        <v>71</v>
      </c>
      <c r="E1759" s="735"/>
      <c r="F1759" s="735"/>
      <c r="G1759" s="735"/>
      <c r="H1759" s="735">
        <f t="shared" si="130"/>
        <v>0</v>
      </c>
      <c r="I1759" s="735">
        <f t="shared" si="129"/>
        <v>0</v>
      </c>
      <c r="J1759" s="735"/>
      <c r="K1759" s="735"/>
      <c r="L1759" s="735"/>
    </row>
    <row r="1760" spans="1:12" ht="28.5">
      <c r="A1760" s="2196" t="s">
        <v>436</v>
      </c>
      <c r="B1760" s="2196"/>
      <c r="C1760" s="274"/>
      <c r="D1760" s="36" t="s">
        <v>73</v>
      </c>
      <c r="E1760" s="903">
        <f>SUM(E1762:E1769)</f>
        <v>0</v>
      </c>
      <c r="F1760" s="903">
        <f>SUM(F1762:F1769)</f>
        <v>0</v>
      </c>
      <c r="G1760" s="903">
        <f>SUM(G1762:G1769)</f>
        <v>0</v>
      </c>
      <c r="H1760" s="903">
        <f t="shared" si="130"/>
        <v>0</v>
      </c>
      <c r="I1760" s="903">
        <f>+I1766+I1767+I1768+I1769+I1765+I1764</f>
        <v>0</v>
      </c>
      <c r="J1760" s="903">
        <f>+J1766+J1767+J1768+J1769</f>
        <v>0</v>
      </c>
      <c r="K1760" s="903">
        <f>SUM(K1762:K1769)</f>
        <v>0</v>
      </c>
      <c r="L1760" s="903">
        <f>SUM(L1762:L1769)</f>
        <v>0</v>
      </c>
    </row>
    <row r="1761" spans="1:15" ht="40.5">
      <c r="A1761" s="952" t="s">
        <v>437</v>
      </c>
      <c r="B1761" s="1131" t="s">
        <v>438</v>
      </c>
      <c r="C1761" s="275"/>
      <c r="D1761" s="17" t="s">
        <v>72</v>
      </c>
      <c r="E1761" s="904"/>
      <c r="F1761" s="904"/>
      <c r="G1761" s="904"/>
      <c r="H1761" s="904">
        <f t="shared" si="130"/>
        <v>0</v>
      </c>
      <c r="I1761" s="404">
        <f t="shared" ref="I1761:I1774" si="131">G1761-E1761</f>
        <v>0</v>
      </c>
      <c r="J1761" s="904"/>
      <c r="K1761" s="904"/>
      <c r="L1761" s="904"/>
    </row>
    <row r="1762" spans="1:15" ht="28.5">
      <c r="A1762" s="2204">
        <v>1080</v>
      </c>
      <c r="B1762" s="2204">
        <v>11021</v>
      </c>
      <c r="C1762" s="275">
        <v>5111</v>
      </c>
      <c r="D1762" s="18" t="s">
        <v>660</v>
      </c>
      <c r="E1762" s="904"/>
      <c r="F1762" s="904"/>
      <c r="G1762" s="904"/>
      <c r="H1762" s="404">
        <f t="shared" si="130"/>
        <v>0</v>
      </c>
      <c r="I1762" s="404">
        <f t="shared" si="131"/>
        <v>0</v>
      </c>
      <c r="J1762" s="904"/>
      <c r="K1762" s="904"/>
      <c r="L1762" s="904"/>
    </row>
    <row r="1763" spans="1:15" ht="28.5">
      <c r="A1763" s="2205"/>
      <c r="B1763" s="2205"/>
      <c r="C1763" s="275">
        <v>5112</v>
      </c>
      <c r="D1763" s="18" t="s">
        <v>661</v>
      </c>
      <c r="E1763" s="904"/>
      <c r="F1763" s="904"/>
      <c r="G1763" s="904"/>
      <c r="H1763" s="404">
        <f t="shared" si="130"/>
        <v>0</v>
      </c>
      <c r="I1763" s="404">
        <f t="shared" si="131"/>
        <v>0</v>
      </c>
      <c r="J1763" s="904"/>
      <c r="K1763" s="904"/>
      <c r="L1763" s="904"/>
    </row>
    <row r="1764" spans="1:15" ht="28.5">
      <c r="A1764" s="2205"/>
      <c r="B1764" s="2205"/>
      <c r="C1764" s="275" t="s">
        <v>662</v>
      </c>
      <c r="D1764" s="18" t="s">
        <v>637</v>
      </c>
      <c r="E1764" s="904"/>
      <c r="F1764" s="904"/>
      <c r="G1764" s="904"/>
      <c r="H1764" s="404">
        <f t="shared" si="130"/>
        <v>0</v>
      </c>
      <c r="I1764" s="404">
        <f t="shared" si="131"/>
        <v>0</v>
      </c>
      <c r="J1764" s="904"/>
      <c r="K1764" s="904"/>
      <c r="L1764" s="904"/>
    </row>
    <row r="1765" spans="1:15" ht="14.25">
      <c r="A1765" s="2205"/>
      <c r="B1765" s="2205"/>
      <c r="C1765" s="275">
        <v>5121</v>
      </c>
      <c r="D1765" s="262" t="s">
        <v>74</v>
      </c>
      <c r="E1765" s="904"/>
      <c r="F1765" s="904"/>
      <c r="G1765" s="904"/>
      <c r="H1765" s="404">
        <f t="shared" si="130"/>
        <v>0</v>
      </c>
      <c r="I1765" s="404">
        <f t="shared" si="131"/>
        <v>0</v>
      </c>
      <c r="J1765" s="954"/>
      <c r="K1765" s="904"/>
      <c r="L1765" s="904"/>
    </row>
    <row r="1766" spans="1:15" ht="14.25">
      <c r="A1766" s="2205"/>
      <c r="B1766" s="2205"/>
      <c r="C1766" s="249">
        <v>5122</v>
      </c>
      <c r="D1766" s="21" t="s">
        <v>75</v>
      </c>
      <c r="E1766" s="905"/>
      <c r="F1766" s="905"/>
      <c r="G1766" s="404"/>
      <c r="H1766" s="404">
        <f t="shared" si="130"/>
        <v>0</v>
      </c>
      <c r="I1766" s="404">
        <f t="shared" si="131"/>
        <v>0</v>
      </c>
      <c r="J1766" s="905"/>
      <c r="K1766" s="404"/>
      <c r="L1766" s="404"/>
    </row>
    <row r="1767" spans="1:15" ht="14.25">
      <c r="A1767" s="2205"/>
      <c r="B1767" s="2205"/>
      <c r="C1767" s="249">
        <v>5129</v>
      </c>
      <c r="D1767" s="21" t="s">
        <v>76</v>
      </c>
      <c r="E1767" s="905"/>
      <c r="F1767" s="905"/>
      <c r="G1767" s="404"/>
      <c r="H1767" s="404">
        <f t="shared" si="130"/>
        <v>0</v>
      </c>
      <c r="I1767" s="404">
        <f t="shared" si="131"/>
        <v>0</v>
      </c>
      <c r="J1767" s="905"/>
      <c r="K1767" s="404"/>
      <c r="L1767" s="404"/>
    </row>
    <row r="1768" spans="1:15" ht="14.25">
      <c r="A1768" s="2205"/>
      <c r="B1768" s="2205"/>
      <c r="C1768" s="249">
        <v>5132</v>
      </c>
      <c r="D1768" s="21" t="s">
        <v>77</v>
      </c>
      <c r="E1768" s="905"/>
      <c r="F1768" s="905"/>
      <c r="G1768" s="404"/>
      <c r="H1768" s="404">
        <f t="shared" si="130"/>
        <v>0</v>
      </c>
      <c r="I1768" s="404">
        <f t="shared" si="131"/>
        <v>0</v>
      </c>
      <c r="J1768" s="905"/>
      <c r="K1768" s="404"/>
      <c r="L1768" s="404"/>
    </row>
    <row r="1769" spans="1:15" ht="14.25">
      <c r="A1769" s="2206"/>
      <c r="B1769" s="2206"/>
      <c r="C1769" s="249" t="s">
        <v>663</v>
      </c>
      <c r="D1769" s="21" t="s">
        <v>664</v>
      </c>
      <c r="E1769" s="905"/>
      <c r="F1769" s="905"/>
      <c r="G1769" s="404"/>
      <c r="H1769" s="404">
        <f t="shared" si="130"/>
        <v>0</v>
      </c>
      <c r="I1769" s="404">
        <f t="shared" si="131"/>
        <v>0</v>
      </c>
      <c r="J1769" s="905"/>
      <c r="K1769" s="404"/>
      <c r="L1769" s="404"/>
    </row>
    <row r="1770" spans="1:15" s="171" customFormat="1" ht="14.25" customHeight="1">
      <c r="A1770" s="2207" t="s">
        <v>636</v>
      </c>
      <c r="B1770" s="2213" t="s">
        <v>5826</v>
      </c>
      <c r="C1770" s="527"/>
      <c r="D1770" s="262" t="s">
        <v>278</v>
      </c>
      <c r="E1770" s="906">
        <v>248</v>
      </c>
      <c r="F1770" s="906">
        <v>248</v>
      </c>
      <c r="G1770" s="906">
        <v>248</v>
      </c>
      <c r="H1770" s="957">
        <f>+G1770-F1770</f>
        <v>0</v>
      </c>
      <c r="I1770" s="957">
        <f t="shared" si="131"/>
        <v>0</v>
      </c>
      <c r="J1770" s="957"/>
      <c r="K1770" s="906">
        <v>248</v>
      </c>
      <c r="L1770" s="906">
        <v>248</v>
      </c>
      <c r="M1770" s="738"/>
      <c r="N1770" s="738"/>
      <c r="O1770" s="738"/>
    </row>
    <row r="1771" spans="1:15" s="171" customFormat="1" ht="13.5" customHeight="1">
      <c r="A1771" s="2208"/>
      <c r="B1771" s="2214"/>
      <c r="C1771" s="1094"/>
      <c r="D1771" s="263"/>
      <c r="E1771" s="907"/>
      <c r="F1771" s="907"/>
      <c r="G1771" s="907"/>
      <c r="H1771" s="907">
        <f>+G1771-F1771</f>
        <v>0</v>
      </c>
      <c r="I1771" s="907">
        <f t="shared" si="131"/>
        <v>0</v>
      </c>
      <c r="J1771" s="907"/>
      <c r="K1771" s="907"/>
      <c r="L1771" s="907"/>
      <c r="M1771" s="738"/>
      <c r="N1771" s="738"/>
      <c r="O1771" s="738"/>
    </row>
    <row r="1772" spans="1:15" s="171" customFormat="1" ht="14.25" customHeight="1">
      <c r="A1772" s="2208"/>
      <c r="B1772" s="2214"/>
      <c r="C1772" s="1094"/>
      <c r="D1772" s="264" t="s">
        <v>32</v>
      </c>
      <c r="E1772" s="907">
        <v>1</v>
      </c>
      <c r="F1772" s="907"/>
      <c r="G1772" s="907"/>
      <c r="H1772" s="907"/>
      <c r="I1772" s="907"/>
      <c r="J1772" s="907"/>
      <c r="K1772" s="907"/>
      <c r="L1772" s="907"/>
      <c r="M1772" s="738"/>
      <c r="N1772" s="738"/>
      <c r="O1772" s="738"/>
    </row>
    <row r="1773" spans="1:15" s="257" customFormat="1" ht="14.25" customHeight="1">
      <c r="A1773" s="2208"/>
      <c r="B1773" s="2214"/>
      <c r="C1773" s="1094"/>
      <c r="D1773" s="263"/>
      <c r="E1773" s="736"/>
      <c r="F1773" s="736"/>
      <c r="G1773" s="736"/>
      <c r="H1773" s="736">
        <f>+G1773-F1773</f>
        <v>0</v>
      </c>
      <c r="I1773" s="736">
        <f t="shared" si="131"/>
        <v>0</v>
      </c>
      <c r="J1773" s="736"/>
      <c r="K1773" s="736"/>
      <c r="L1773" s="736"/>
      <c r="M1773" s="934"/>
      <c r="N1773" s="934"/>
      <c r="O1773" s="934"/>
    </row>
    <row r="1774" spans="1:15" s="256" customFormat="1" ht="14.25" customHeight="1">
      <c r="A1774" s="2208"/>
      <c r="B1774" s="2214"/>
      <c r="C1774" s="529"/>
      <c r="D1774" s="272" t="s">
        <v>33</v>
      </c>
      <c r="E1774" s="898">
        <f>+E1776+E1840</f>
        <v>1660355.11</v>
      </c>
      <c r="F1774" s="898">
        <f>+F1776+F1840</f>
        <v>1470237.1000000003</v>
      </c>
      <c r="G1774" s="898">
        <f>+G1776+G1840</f>
        <v>1553691.3679999998</v>
      </c>
      <c r="H1774" s="898">
        <f>+G1774-F1774</f>
        <v>83454.267999999458</v>
      </c>
      <c r="I1774" s="898">
        <f t="shared" si="131"/>
        <v>-106663.74200000032</v>
      </c>
      <c r="J1774" s="898"/>
      <c r="K1774" s="898">
        <f>+K1776+K1840</f>
        <v>1567732.9680000001</v>
      </c>
      <c r="L1774" s="898">
        <f>+L1776+L1840</f>
        <v>1580319.368</v>
      </c>
      <c r="M1774" s="926">
        <f>SUM(M1780:M1835)</f>
        <v>271503.61699999997</v>
      </c>
      <c r="N1774" s="926">
        <f>SUM(N1780:N1835)</f>
        <v>659290.15899999999</v>
      </c>
      <c r="O1774" s="926">
        <f>SUM(O1780:O1835)</f>
        <v>1047076.701</v>
      </c>
    </row>
    <row r="1775" spans="1:15" s="256" customFormat="1" ht="14.25" customHeight="1">
      <c r="A1775" s="2208"/>
      <c r="B1775" s="2214"/>
      <c r="C1775" s="530"/>
      <c r="D1775" s="17" t="s">
        <v>388</v>
      </c>
      <c r="E1775" s="736"/>
      <c r="F1775" s="736"/>
      <c r="G1775" s="736"/>
      <c r="H1775" s="898"/>
      <c r="I1775" s="898"/>
      <c r="J1775" s="736"/>
      <c r="K1775" s="736"/>
      <c r="L1775" s="736"/>
      <c r="M1775" s="926"/>
      <c r="N1775" s="926"/>
      <c r="O1775" s="926"/>
    </row>
    <row r="1776" spans="1:15" s="256" customFormat="1" ht="14.25" customHeight="1">
      <c r="A1776" s="2208"/>
      <c r="B1776" s="2214"/>
      <c r="C1776" s="531"/>
      <c r="D1776" s="265" t="s">
        <v>36</v>
      </c>
      <c r="E1776" s="898">
        <f>E1778+SUM(E1784:E1839)-E1784-E1789-E1797-E1811-E1815-E1832</f>
        <v>1660355.11</v>
      </c>
      <c r="F1776" s="898">
        <f>F1778+SUM(F1784:F1839)-F1784-F1789-F1797-F1811-F1815-F1832</f>
        <v>1470237.1000000003</v>
      </c>
      <c r="G1776" s="898">
        <f>G1778+SUM(G1784:G1839)-G1784-G1789-G1797-G1811-G1815-G1832</f>
        <v>1553691.3679999998</v>
      </c>
      <c r="H1776" s="898">
        <f>+G1776-F1776</f>
        <v>83454.267999999458</v>
      </c>
      <c r="I1776" s="898">
        <f t="shared" ref="I1776:I1839" si="132">G1776-E1776</f>
        <v>-106663.74200000032</v>
      </c>
      <c r="J1776" s="898"/>
      <c r="K1776" s="898">
        <f>K1778+SUM(K1784:K1839)-K1784-K1789-K1797-K1811-K1815-K1832</f>
        <v>1567732.9680000001</v>
      </c>
      <c r="L1776" s="898">
        <f>L1778+SUM(L1784:L1839)-L1784-L1789-L1797-L1811-L1815-L1832</f>
        <v>1580319.368</v>
      </c>
      <c r="M1776" s="926"/>
      <c r="N1776" s="926"/>
      <c r="O1776" s="926"/>
    </row>
    <row r="1777" spans="1:15" s="256" customFormat="1" ht="13.5" customHeight="1">
      <c r="A1777" s="2208"/>
      <c r="B1777" s="2214"/>
      <c r="C1777" s="527"/>
      <c r="D1777" s="263" t="s">
        <v>72</v>
      </c>
      <c r="E1777" s="737"/>
      <c r="F1777" s="737"/>
      <c r="G1777" s="736"/>
      <c r="H1777" s="736">
        <f t="shared" ref="H1777:H1849" si="133">+G1777-F1777</f>
        <v>0</v>
      </c>
      <c r="I1777" s="737">
        <f t="shared" si="132"/>
        <v>0</v>
      </c>
      <c r="J1777" s="737"/>
      <c r="K1777" s="737"/>
      <c r="L1777" s="737"/>
      <c r="M1777" s="926"/>
      <c r="N1777" s="926"/>
      <c r="O1777" s="926"/>
    </row>
    <row r="1778" spans="1:15" s="256" customFormat="1" ht="14.25" customHeight="1">
      <c r="A1778" s="2208"/>
      <c r="B1778" s="2214"/>
      <c r="C1778" s="532"/>
      <c r="D1778" s="483" t="s">
        <v>470</v>
      </c>
      <c r="E1778" s="899">
        <f>SUM(E1780:E1782)</f>
        <v>1437247.03</v>
      </c>
      <c r="F1778" s="899">
        <f>SUM(F1780:F1782)</f>
        <v>1329527.2000000002</v>
      </c>
      <c r="G1778" s="899">
        <f>SUM(G1780:G1782)</f>
        <v>1395395.0999999999</v>
      </c>
      <c r="H1778" s="899">
        <f t="shared" si="133"/>
        <v>65867.899999999674</v>
      </c>
      <c r="I1778" s="899">
        <f t="shared" si="132"/>
        <v>-41851.930000000168</v>
      </c>
      <c r="J1778" s="899"/>
      <c r="K1778" s="899">
        <f>SUM(K1780:K1782)</f>
        <v>1409436.7000000002</v>
      </c>
      <c r="L1778" s="899">
        <f>SUM(L1780:L1782)</f>
        <v>1422023.1</v>
      </c>
      <c r="M1778" s="926">
        <f>+G1778/G1770/12</f>
        <v>468.88276209677412</v>
      </c>
      <c r="N1778" s="926"/>
      <c r="O1778" s="926"/>
    </row>
    <row r="1779" spans="1:15" s="256" customFormat="1">
      <c r="A1779" s="2208"/>
      <c r="B1779" s="2214"/>
      <c r="C1779" s="527"/>
      <c r="D1779" s="263" t="s">
        <v>72</v>
      </c>
      <c r="E1779" s="737"/>
      <c r="F1779" s="737"/>
      <c r="G1779" s="736"/>
      <c r="H1779" s="736">
        <f t="shared" si="133"/>
        <v>0</v>
      </c>
      <c r="I1779" s="737">
        <f t="shared" si="132"/>
        <v>0</v>
      </c>
      <c r="J1779" s="737"/>
      <c r="K1779" s="737"/>
      <c r="L1779" s="737"/>
      <c r="M1779" s="926"/>
      <c r="N1779" s="926"/>
      <c r="O1779" s="926"/>
    </row>
    <row r="1780" spans="1:15" s="256" customFormat="1" ht="28.5">
      <c r="A1780" s="2208"/>
      <c r="B1780" s="2214"/>
      <c r="C1780" s="533" t="s">
        <v>270</v>
      </c>
      <c r="D1780" s="266" t="s">
        <v>37</v>
      </c>
      <c r="E1780" s="737">
        <v>1348126.73</v>
      </c>
      <c r="F1780" s="737">
        <v>1244491.3</v>
      </c>
      <c r="G1780" s="737">
        <v>1309364</v>
      </c>
      <c r="H1780" s="737"/>
      <c r="I1780" s="737"/>
      <c r="J1780" s="737"/>
      <c r="K1780" s="737">
        <v>1322448.6000000001</v>
      </c>
      <c r="L1780" s="737">
        <v>1334245.8</v>
      </c>
      <c r="M1780" s="926">
        <f>+G1780/12*2</f>
        <v>218227.33333333334</v>
      </c>
      <c r="N1780" s="926">
        <f>+G1780/12*5</f>
        <v>545568.33333333337</v>
      </c>
      <c r="O1780" s="926">
        <f>+G1780/12*8</f>
        <v>872909.33333333337</v>
      </c>
    </row>
    <row r="1781" spans="1:15" s="258" customFormat="1" ht="28.5">
      <c r="A1781" s="2208"/>
      <c r="B1781" s="2214"/>
      <c r="C1781" s="533" t="s">
        <v>271</v>
      </c>
      <c r="D1781" s="267" t="s">
        <v>38</v>
      </c>
      <c r="E1781" s="737">
        <v>59085.599999999999</v>
      </c>
      <c r="F1781" s="737">
        <v>54312.3</v>
      </c>
      <c r="G1781" s="737">
        <v>56132.4</v>
      </c>
      <c r="H1781" s="737"/>
      <c r="I1781" s="737"/>
      <c r="J1781" s="737"/>
      <c r="K1781" s="737">
        <v>56402.6</v>
      </c>
      <c r="L1781" s="737">
        <v>56593.599999999999</v>
      </c>
      <c r="M1781" s="926">
        <f>+G1781/12*2</f>
        <v>9355.4</v>
      </c>
      <c r="N1781" s="926">
        <f>+G1781/12*5</f>
        <v>23388.5</v>
      </c>
      <c r="O1781" s="926">
        <f>+G1781/12*8</f>
        <v>37421.599999999999</v>
      </c>
    </row>
    <row r="1782" spans="1:15" s="258" customFormat="1" ht="42.75">
      <c r="A1782" s="2208"/>
      <c r="B1782" s="2214"/>
      <c r="C1782" s="533" t="s">
        <v>272</v>
      </c>
      <c r="D1782" s="267" t="s">
        <v>39</v>
      </c>
      <c r="E1782" s="737">
        <v>30034.7</v>
      </c>
      <c r="F1782" s="737">
        <v>30723.599999999999</v>
      </c>
      <c r="G1782" s="737">
        <v>29898.7</v>
      </c>
      <c r="H1782" s="737"/>
      <c r="I1782" s="737"/>
      <c r="J1782" s="737"/>
      <c r="K1782" s="737">
        <v>30585.5</v>
      </c>
      <c r="L1782" s="737">
        <v>31183.7</v>
      </c>
      <c r="M1782" s="926">
        <f>+G1782/12*2</f>
        <v>4983.1166666666668</v>
      </c>
      <c r="N1782" s="926">
        <f>+G1782/12*5</f>
        <v>12457.791666666668</v>
      </c>
      <c r="O1782" s="926">
        <f>+G1782/12*8</f>
        <v>19932.466666666667</v>
      </c>
    </row>
    <row r="1783" spans="1:15" s="258" customFormat="1" ht="14.25">
      <c r="A1783" s="2208"/>
      <c r="B1783" s="2214"/>
      <c r="C1783" s="534"/>
      <c r="D1783" s="484"/>
      <c r="E1783" s="739"/>
      <c r="F1783" s="739"/>
      <c r="G1783" s="739"/>
      <c r="H1783" s="739">
        <f t="shared" si="133"/>
        <v>0</v>
      </c>
      <c r="I1783" s="739">
        <f t="shared" si="132"/>
        <v>0</v>
      </c>
      <c r="J1783" s="739"/>
      <c r="K1783" s="739"/>
      <c r="L1783" s="739"/>
      <c r="M1783" s="733"/>
      <c r="N1783" s="733"/>
      <c r="O1783" s="733"/>
    </row>
    <row r="1784" spans="1:15" s="258" customFormat="1" ht="14.25">
      <c r="A1784" s="2208"/>
      <c r="B1784" s="2214"/>
      <c r="C1784" s="535">
        <v>4212</v>
      </c>
      <c r="D1784" s="483" t="s">
        <v>40</v>
      </c>
      <c r="E1784" s="899">
        <f>E1786+E1787+E1788</f>
        <v>0</v>
      </c>
      <c r="F1784" s="899">
        <f>F1786+F1787+F1788</f>
        <v>0</v>
      </c>
      <c r="G1784" s="899">
        <f>G1786+G1787+G1788</f>
        <v>0</v>
      </c>
      <c r="H1784" s="899">
        <f t="shared" si="133"/>
        <v>0</v>
      </c>
      <c r="I1784" s="899">
        <f t="shared" si="132"/>
        <v>0</v>
      </c>
      <c r="J1784" s="899"/>
      <c r="K1784" s="899">
        <f>K1786+K1787+K1788</f>
        <v>0</v>
      </c>
      <c r="L1784" s="899">
        <f>L1786+L1787+L1788</f>
        <v>0</v>
      </c>
      <c r="M1784" s="733"/>
      <c r="N1784" s="733"/>
      <c r="O1784" s="733"/>
    </row>
    <row r="1785" spans="1:15" s="258" customFormat="1">
      <c r="A1785" s="2208"/>
      <c r="B1785" s="2214"/>
      <c r="C1785" s="533"/>
      <c r="D1785" s="263" t="s">
        <v>72</v>
      </c>
      <c r="E1785" s="735"/>
      <c r="F1785" s="735"/>
      <c r="G1785" s="735"/>
      <c r="H1785" s="735">
        <f t="shared" si="133"/>
        <v>0</v>
      </c>
      <c r="I1785" s="735">
        <f t="shared" si="132"/>
        <v>0</v>
      </c>
      <c r="J1785" s="735"/>
      <c r="K1785" s="735"/>
      <c r="L1785" s="735"/>
      <c r="M1785" s="733"/>
      <c r="N1785" s="733"/>
      <c r="O1785" s="733"/>
    </row>
    <row r="1786" spans="1:15" s="258" customFormat="1">
      <c r="A1786" s="2208"/>
      <c r="B1786" s="2214"/>
      <c r="C1786" s="533"/>
      <c r="D1786" s="263" t="s">
        <v>40</v>
      </c>
      <c r="E1786" s="735"/>
      <c r="F1786" s="735"/>
      <c r="G1786" s="735"/>
      <c r="H1786" s="735">
        <f t="shared" si="133"/>
        <v>0</v>
      </c>
      <c r="I1786" s="735">
        <f t="shared" si="132"/>
        <v>0</v>
      </c>
      <c r="J1786" s="735"/>
      <c r="K1786" s="735"/>
      <c r="L1786" s="735"/>
      <c r="M1786" s="733">
        <f>+G1786/12*3</f>
        <v>0</v>
      </c>
      <c r="N1786" s="733">
        <f>+G1786/12*6</f>
        <v>0</v>
      </c>
      <c r="O1786" s="733">
        <f>+G1786/12*9</f>
        <v>0</v>
      </c>
    </row>
    <row r="1787" spans="1:15" s="258" customFormat="1" ht="27">
      <c r="A1787" s="2208"/>
      <c r="B1787" s="2214"/>
      <c r="C1787" s="533"/>
      <c r="D1787" s="263" t="s">
        <v>279</v>
      </c>
      <c r="E1787" s="735"/>
      <c r="F1787" s="735"/>
      <c r="G1787" s="735"/>
      <c r="H1787" s="735">
        <f t="shared" si="133"/>
        <v>0</v>
      </c>
      <c r="I1787" s="735">
        <f t="shared" si="132"/>
        <v>0</v>
      </c>
      <c r="J1787" s="735"/>
      <c r="K1787" s="735"/>
      <c r="L1787" s="735"/>
      <c r="M1787" s="733"/>
      <c r="N1787" s="733"/>
      <c r="O1787" s="733"/>
    </row>
    <row r="1788" spans="1:15" s="258" customFormat="1">
      <c r="A1788" s="2208"/>
      <c r="B1788" s="2214"/>
      <c r="C1788" s="533"/>
      <c r="D1788" s="263" t="s">
        <v>390</v>
      </c>
      <c r="E1788" s="735"/>
      <c r="F1788" s="735"/>
      <c r="G1788" s="735"/>
      <c r="H1788" s="735">
        <f t="shared" si="133"/>
        <v>0</v>
      </c>
      <c r="I1788" s="735">
        <f t="shared" si="132"/>
        <v>0</v>
      </c>
      <c r="J1788" s="735"/>
      <c r="K1788" s="735"/>
      <c r="L1788" s="735"/>
      <c r="M1788" s="733">
        <f>+G1788/12*3</f>
        <v>0</v>
      </c>
      <c r="N1788" s="733">
        <f>+G1788/12*6</f>
        <v>0</v>
      </c>
      <c r="O1788" s="733">
        <f>+G1788/12*9</f>
        <v>0</v>
      </c>
    </row>
    <row r="1789" spans="1:15" s="258" customFormat="1" ht="14.25">
      <c r="A1789" s="2208"/>
      <c r="B1789" s="2214"/>
      <c r="C1789" s="535">
        <v>4213</v>
      </c>
      <c r="D1789" s="483" t="s">
        <v>41</v>
      </c>
      <c r="E1789" s="899">
        <f>E1791+E1792</f>
        <v>0</v>
      </c>
      <c r="F1789" s="899">
        <f>F1791+F1792</f>
        <v>0</v>
      </c>
      <c r="G1789" s="899">
        <f>G1791+G1792</f>
        <v>0</v>
      </c>
      <c r="H1789" s="899">
        <f t="shared" si="133"/>
        <v>0</v>
      </c>
      <c r="I1789" s="899">
        <f t="shared" si="132"/>
        <v>0</v>
      </c>
      <c r="J1789" s="899"/>
      <c r="K1789" s="899">
        <f>K1791+K1792</f>
        <v>0</v>
      </c>
      <c r="L1789" s="899">
        <f>L1791+L1792</f>
        <v>0</v>
      </c>
      <c r="M1789" s="733"/>
      <c r="N1789" s="733"/>
      <c r="O1789" s="733"/>
    </row>
    <row r="1790" spans="1:15" s="258" customFormat="1">
      <c r="A1790" s="2208"/>
      <c r="B1790" s="2214"/>
      <c r="C1790" s="533"/>
      <c r="D1790" s="263" t="s">
        <v>72</v>
      </c>
      <c r="E1790" s="735"/>
      <c r="F1790" s="735"/>
      <c r="G1790" s="735"/>
      <c r="H1790" s="735">
        <f t="shared" si="133"/>
        <v>0</v>
      </c>
      <c r="I1790" s="735">
        <f t="shared" si="132"/>
        <v>0</v>
      </c>
      <c r="J1790" s="735"/>
      <c r="K1790" s="735"/>
      <c r="L1790" s="735"/>
      <c r="M1790" s="733"/>
      <c r="N1790" s="733"/>
      <c r="O1790" s="733"/>
    </row>
    <row r="1791" spans="1:15" s="258" customFormat="1" ht="27">
      <c r="A1791" s="2208"/>
      <c r="B1791" s="2214"/>
      <c r="C1791" s="533"/>
      <c r="D1791" s="269" t="s">
        <v>42</v>
      </c>
      <c r="E1791" s="735"/>
      <c r="F1791" s="735"/>
      <c r="G1791" s="735"/>
      <c r="H1791" s="735"/>
      <c r="I1791" s="735"/>
      <c r="J1791" s="735"/>
      <c r="K1791" s="735"/>
      <c r="L1791" s="735"/>
      <c r="M1791" s="733">
        <f>+G1791/12*3</f>
        <v>0</v>
      </c>
      <c r="N1791" s="733">
        <f>+G1791/12*6</f>
        <v>0</v>
      </c>
      <c r="O1791" s="733">
        <f>+G1791/12*9</f>
        <v>0</v>
      </c>
    </row>
    <row r="1792" spans="1:15" s="258" customFormat="1" ht="27">
      <c r="A1792" s="2208"/>
      <c r="B1792" s="2214"/>
      <c r="C1792" s="533"/>
      <c r="D1792" s="269" t="s">
        <v>273</v>
      </c>
      <c r="E1792" s="735"/>
      <c r="F1792" s="735"/>
      <c r="G1792" s="735"/>
      <c r="H1792" s="735"/>
      <c r="I1792" s="735"/>
      <c r="J1792" s="735"/>
      <c r="K1792" s="735"/>
      <c r="L1792" s="735"/>
      <c r="M1792" s="733">
        <f>+G1792/12*3</f>
        <v>0</v>
      </c>
      <c r="N1792" s="733">
        <f>+G1792/12*6</f>
        <v>0</v>
      </c>
      <c r="O1792" s="733">
        <f>+G1792/12*9</f>
        <v>0</v>
      </c>
    </row>
    <row r="1793" spans="1:15" s="258" customFormat="1" ht="14.25">
      <c r="A1793" s="2208"/>
      <c r="B1793" s="2214"/>
      <c r="C1793" s="533">
        <v>4214</v>
      </c>
      <c r="D1793" s="268" t="s">
        <v>43</v>
      </c>
      <c r="E1793" s="735">
        <v>213461.1</v>
      </c>
      <c r="F1793" s="735">
        <v>128074.7</v>
      </c>
      <c r="G1793" s="735">
        <v>144698.30000000002</v>
      </c>
      <c r="H1793" s="735"/>
      <c r="I1793" s="735"/>
      <c r="J1793" s="735"/>
      <c r="K1793" s="735">
        <v>144698.30000000002</v>
      </c>
      <c r="L1793" s="735">
        <v>144698.30000000002</v>
      </c>
      <c r="M1793" s="733">
        <f>+G1793/12*3</f>
        <v>36174.575000000004</v>
      </c>
      <c r="N1793" s="733">
        <f>+G1793/12*6</f>
        <v>72349.150000000009</v>
      </c>
      <c r="O1793" s="733">
        <f>+G1793/12*9</f>
        <v>108523.72500000001</v>
      </c>
    </row>
    <row r="1794" spans="1:15" s="256" customFormat="1" ht="23.25" customHeight="1">
      <c r="A1794" s="2208"/>
      <c r="B1794" s="2214"/>
      <c r="C1794" s="533">
        <v>4215</v>
      </c>
      <c r="D1794" s="268" t="s">
        <v>44</v>
      </c>
      <c r="E1794" s="735"/>
      <c r="F1794" s="735"/>
      <c r="G1794" s="735"/>
      <c r="H1794" s="735">
        <f t="shared" si="133"/>
        <v>0</v>
      </c>
      <c r="I1794" s="735">
        <f t="shared" si="132"/>
        <v>0</v>
      </c>
      <c r="J1794" s="735"/>
      <c r="K1794" s="735"/>
      <c r="L1794" s="735"/>
      <c r="M1794" s="926"/>
      <c r="N1794" s="738"/>
      <c r="O1794" s="926"/>
    </row>
    <row r="1795" spans="1:15" s="171" customFormat="1" ht="28.5">
      <c r="A1795" s="2208"/>
      <c r="B1795" s="2214"/>
      <c r="C1795" s="533">
        <v>4216</v>
      </c>
      <c r="D1795" s="268" t="s">
        <v>45</v>
      </c>
      <c r="E1795" s="735"/>
      <c r="F1795" s="735"/>
      <c r="G1795" s="735"/>
      <c r="H1795" s="735">
        <f t="shared" si="133"/>
        <v>0</v>
      </c>
      <c r="I1795" s="735">
        <f t="shared" si="132"/>
        <v>0</v>
      </c>
      <c r="J1795" s="735"/>
      <c r="K1795" s="735"/>
      <c r="L1795" s="735"/>
      <c r="M1795" s="738"/>
      <c r="N1795" s="738"/>
      <c r="O1795" s="738"/>
    </row>
    <row r="1796" spans="1:15" s="171" customFormat="1" ht="14.25">
      <c r="A1796" s="2208"/>
      <c r="B1796" s="2214"/>
      <c r="C1796" s="533">
        <v>4217</v>
      </c>
      <c r="D1796" s="268" t="s">
        <v>46</v>
      </c>
      <c r="E1796" s="735"/>
      <c r="F1796" s="735"/>
      <c r="G1796" s="735"/>
      <c r="H1796" s="735">
        <f t="shared" si="133"/>
        <v>0</v>
      </c>
      <c r="I1796" s="735">
        <f t="shared" si="132"/>
        <v>0</v>
      </c>
      <c r="J1796" s="735"/>
      <c r="K1796" s="735"/>
      <c r="L1796" s="735"/>
      <c r="M1796" s="738"/>
      <c r="N1796" s="738"/>
      <c r="O1796" s="738"/>
    </row>
    <row r="1797" spans="1:15" s="171" customFormat="1" ht="28.5">
      <c r="A1797" s="2208"/>
      <c r="B1797" s="2214"/>
      <c r="C1797" s="535"/>
      <c r="D1797" s="483" t="s">
        <v>414</v>
      </c>
      <c r="E1797" s="899">
        <f>E1799+E1800</f>
        <v>0</v>
      </c>
      <c r="F1797" s="899">
        <f>F1799+F1800</f>
        <v>0</v>
      </c>
      <c r="G1797" s="899">
        <f>G1799+G1800</f>
        <v>0</v>
      </c>
      <c r="H1797" s="899">
        <f t="shared" si="133"/>
        <v>0</v>
      </c>
      <c r="I1797" s="899">
        <f t="shared" si="132"/>
        <v>0</v>
      </c>
      <c r="J1797" s="899"/>
      <c r="K1797" s="899">
        <f>K1799+K1800</f>
        <v>0</v>
      </c>
      <c r="L1797" s="899">
        <f>L1799+L1800</f>
        <v>0</v>
      </c>
      <c r="M1797" s="738"/>
      <c r="N1797" s="738"/>
      <c r="O1797" s="738"/>
    </row>
    <row r="1798" spans="1:15" s="171" customFormat="1">
      <c r="A1798" s="2208"/>
      <c r="B1798" s="2214"/>
      <c r="C1798" s="533"/>
      <c r="D1798" s="263" t="s">
        <v>72</v>
      </c>
      <c r="E1798" s="736"/>
      <c r="F1798" s="736"/>
      <c r="G1798" s="736"/>
      <c r="H1798" s="736">
        <f t="shared" si="133"/>
        <v>0</v>
      </c>
      <c r="I1798" s="736">
        <f t="shared" si="132"/>
        <v>0</v>
      </c>
      <c r="J1798" s="736"/>
      <c r="K1798" s="736"/>
      <c r="L1798" s="736"/>
      <c r="M1798" s="738"/>
      <c r="N1798" s="738"/>
      <c r="O1798" s="738"/>
    </row>
    <row r="1799" spans="1:15" s="171" customFormat="1">
      <c r="A1799" s="2208"/>
      <c r="B1799" s="2214"/>
      <c r="C1799" s="533">
        <v>4221</v>
      </c>
      <c r="D1799" s="263" t="s">
        <v>47</v>
      </c>
      <c r="E1799" s="736"/>
      <c r="F1799" s="736"/>
      <c r="G1799" s="736"/>
      <c r="H1799" s="736">
        <f t="shared" si="133"/>
        <v>0</v>
      </c>
      <c r="I1799" s="736">
        <f t="shared" si="132"/>
        <v>0</v>
      </c>
      <c r="J1799" s="736"/>
      <c r="K1799" s="736"/>
      <c r="L1799" s="736"/>
      <c r="M1799" s="738"/>
      <c r="N1799" s="738"/>
      <c r="O1799" s="738"/>
    </row>
    <row r="1800" spans="1:15" s="171" customFormat="1" ht="27">
      <c r="A1800" s="2208"/>
      <c r="B1800" s="2214"/>
      <c r="C1800" s="533">
        <v>4222</v>
      </c>
      <c r="D1800" s="263" t="s">
        <v>48</v>
      </c>
      <c r="E1800" s="736"/>
      <c r="F1800" s="736"/>
      <c r="G1800" s="736"/>
      <c r="H1800" s="736">
        <f t="shared" si="133"/>
        <v>0</v>
      </c>
      <c r="I1800" s="736">
        <f t="shared" si="132"/>
        <v>0</v>
      </c>
      <c r="J1800" s="736"/>
      <c r="K1800" s="736"/>
      <c r="L1800" s="736"/>
      <c r="M1800" s="738"/>
      <c r="N1800" s="733"/>
      <c r="O1800" s="738"/>
    </row>
    <row r="1801" spans="1:15" s="258" customFormat="1" ht="14.25">
      <c r="A1801" s="2208"/>
      <c r="B1801" s="2214"/>
      <c r="C1801" s="533">
        <v>4231</v>
      </c>
      <c r="D1801" s="264" t="s">
        <v>49</v>
      </c>
      <c r="E1801" s="736">
        <v>8131.62</v>
      </c>
      <c r="F1801" s="736">
        <v>8000</v>
      </c>
      <c r="G1801" s="736">
        <v>8000</v>
      </c>
      <c r="H1801" s="736"/>
      <c r="I1801" s="736"/>
      <c r="J1801" s="736"/>
      <c r="K1801" s="736">
        <v>8000</v>
      </c>
      <c r="L1801" s="736">
        <v>8000</v>
      </c>
      <c r="M1801" s="733">
        <f>+G1801/12*3</f>
        <v>2000</v>
      </c>
      <c r="N1801" s="733">
        <f>+G1801/12*6</f>
        <v>4000</v>
      </c>
      <c r="O1801" s="733">
        <f>+G1801/12*9</f>
        <v>6000</v>
      </c>
    </row>
    <row r="1802" spans="1:15" s="258" customFormat="1" ht="16.5">
      <c r="A1802" s="2208"/>
      <c r="B1802" s="2214"/>
      <c r="C1802" s="533">
        <v>4232</v>
      </c>
      <c r="D1802" s="264" t="s">
        <v>50</v>
      </c>
      <c r="E1802" s="736"/>
      <c r="F1802" s="736"/>
      <c r="G1802" s="736"/>
      <c r="H1802" s="736"/>
      <c r="I1802" s="736"/>
      <c r="J1802" s="900"/>
      <c r="K1802" s="736"/>
      <c r="L1802" s="736"/>
      <c r="M1802" s="733"/>
      <c r="N1802" s="733"/>
      <c r="O1802" s="733"/>
    </row>
    <row r="1803" spans="1:15" s="258" customFormat="1" ht="28.5">
      <c r="A1803" s="2208"/>
      <c r="B1803" s="2214"/>
      <c r="C1803" s="533">
        <v>4233</v>
      </c>
      <c r="D1803" s="264" t="s">
        <v>380</v>
      </c>
      <c r="E1803" s="736"/>
      <c r="F1803" s="736"/>
      <c r="G1803" s="736"/>
      <c r="H1803" s="736"/>
      <c r="I1803" s="736"/>
      <c r="J1803" s="900"/>
      <c r="K1803" s="736"/>
      <c r="L1803" s="736"/>
      <c r="M1803" s="733"/>
      <c r="N1803" s="733"/>
      <c r="O1803" s="733"/>
    </row>
    <row r="1804" spans="1:15" s="258" customFormat="1" ht="14.25">
      <c r="A1804" s="2208"/>
      <c r="B1804" s="2214"/>
      <c r="C1804" s="533">
        <v>4234</v>
      </c>
      <c r="D1804" s="264" t="s">
        <v>51</v>
      </c>
      <c r="E1804" s="735"/>
      <c r="F1804" s="735"/>
      <c r="G1804" s="735"/>
      <c r="H1804" s="735"/>
      <c r="I1804" s="735"/>
      <c r="J1804" s="735"/>
      <c r="K1804" s="735"/>
      <c r="L1804" s="735"/>
      <c r="M1804" s="733"/>
      <c r="N1804" s="926"/>
      <c r="O1804" s="733"/>
    </row>
    <row r="1805" spans="1:15" s="256" customFormat="1" ht="14.25">
      <c r="A1805" s="2208"/>
      <c r="B1805" s="2214"/>
      <c r="C1805" s="533">
        <v>4235</v>
      </c>
      <c r="D1805" s="264" t="s">
        <v>52</v>
      </c>
      <c r="E1805" s="735">
        <v>481</v>
      </c>
      <c r="F1805" s="735"/>
      <c r="G1805" s="735">
        <v>1000</v>
      </c>
      <c r="H1805" s="735"/>
      <c r="I1805" s="735"/>
      <c r="J1805" s="735"/>
      <c r="K1805" s="735">
        <v>1000</v>
      </c>
      <c r="L1805" s="735">
        <v>1000</v>
      </c>
      <c r="M1805" s="733">
        <f>+G1805/12*3</f>
        <v>250</v>
      </c>
      <c r="N1805" s="733">
        <f>+G1805/12*6</f>
        <v>500</v>
      </c>
      <c r="O1805" s="733">
        <f>+G1805/12*9</f>
        <v>750</v>
      </c>
    </row>
    <row r="1806" spans="1:15" s="258" customFormat="1" ht="28.5">
      <c r="A1806" s="2208"/>
      <c r="B1806" s="2214"/>
      <c r="C1806" s="533">
        <v>4236</v>
      </c>
      <c r="D1806" s="264" t="s">
        <v>53</v>
      </c>
      <c r="E1806" s="735"/>
      <c r="F1806" s="735"/>
      <c r="G1806" s="735"/>
      <c r="H1806" s="735"/>
      <c r="I1806" s="735"/>
      <c r="J1806" s="735"/>
      <c r="K1806" s="735"/>
      <c r="L1806" s="735"/>
      <c r="M1806" s="733"/>
      <c r="N1806" s="926"/>
      <c r="O1806" s="733"/>
    </row>
    <row r="1807" spans="1:15" s="256" customFormat="1" ht="14.25">
      <c r="A1807" s="2208"/>
      <c r="B1807" s="2214"/>
      <c r="C1807" s="533">
        <v>4237</v>
      </c>
      <c r="D1807" s="264" t="s">
        <v>54</v>
      </c>
      <c r="E1807" s="735"/>
      <c r="F1807" s="735"/>
      <c r="G1807" s="735"/>
      <c r="H1807" s="735"/>
      <c r="I1807" s="735"/>
      <c r="J1807" s="735"/>
      <c r="K1807" s="735"/>
      <c r="L1807" s="735"/>
      <c r="M1807" s="926"/>
      <c r="N1807" s="926"/>
      <c r="O1807" s="926"/>
    </row>
    <row r="1808" spans="1:15" s="256" customFormat="1" ht="28.5">
      <c r="A1808" s="2208"/>
      <c r="B1808" s="2214"/>
      <c r="C1808" s="533">
        <v>4239</v>
      </c>
      <c r="D1808" s="262" t="s">
        <v>55</v>
      </c>
      <c r="E1808" s="737"/>
      <c r="F1808" s="737"/>
      <c r="G1808" s="737"/>
      <c r="H1808" s="737"/>
      <c r="I1808" s="737"/>
      <c r="J1808" s="737"/>
      <c r="K1808" s="737"/>
      <c r="L1808" s="737"/>
      <c r="M1808" s="926"/>
      <c r="N1808" s="926"/>
      <c r="O1808" s="926"/>
    </row>
    <row r="1809" spans="1:15" s="256" customFormat="1" ht="14.25">
      <c r="A1809" s="2208"/>
      <c r="B1809" s="2214"/>
      <c r="C1809" s="533">
        <v>4241</v>
      </c>
      <c r="D1809" s="264" t="s">
        <v>56</v>
      </c>
      <c r="E1809" s="735"/>
      <c r="F1809" s="735"/>
      <c r="G1809" s="735"/>
      <c r="H1809" s="735"/>
      <c r="I1809" s="735"/>
      <c r="J1809" s="735"/>
      <c r="K1809" s="735"/>
      <c r="L1809" s="735"/>
      <c r="M1809" s="733">
        <f>+G1809/12*3</f>
        <v>0</v>
      </c>
      <c r="N1809" s="733">
        <f>+G1809/12*6</f>
        <v>0</v>
      </c>
      <c r="O1809" s="733">
        <f>+G1809/12*9</f>
        <v>0</v>
      </c>
    </row>
    <row r="1810" spans="1:15" s="256" customFormat="1" ht="28.5">
      <c r="A1810" s="2208"/>
      <c r="B1810" s="2214"/>
      <c r="C1810" s="533">
        <v>4251</v>
      </c>
      <c r="D1810" s="262" t="s">
        <v>57</v>
      </c>
      <c r="E1810" s="737"/>
      <c r="F1810" s="737"/>
      <c r="G1810" s="737"/>
      <c r="H1810" s="737">
        <f t="shared" si="133"/>
        <v>0</v>
      </c>
      <c r="I1810" s="737">
        <f t="shared" si="132"/>
        <v>0</v>
      </c>
      <c r="J1810" s="737"/>
      <c r="K1810" s="737"/>
      <c r="L1810" s="737"/>
      <c r="M1810" s="926"/>
      <c r="N1810" s="926"/>
      <c r="O1810" s="926"/>
    </row>
    <row r="1811" spans="1:15" s="256" customFormat="1" ht="28.5">
      <c r="A1811" s="2208"/>
      <c r="B1811" s="2214"/>
      <c r="C1811" s="535">
        <v>4252</v>
      </c>
      <c r="D1811" s="483" t="s">
        <v>58</v>
      </c>
      <c r="E1811" s="899">
        <f>E1813+E1814</f>
        <v>0</v>
      </c>
      <c r="F1811" s="899">
        <f>F1813+F1814</f>
        <v>0</v>
      </c>
      <c r="G1811" s="899">
        <f>G1813+G1814</f>
        <v>0</v>
      </c>
      <c r="H1811" s="899">
        <f t="shared" si="133"/>
        <v>0</v>
      </c>
      <c r="I1811" s="899">
        <f t="shared" si="132"/>
        <v>0</v>
      </c>
      <c r="J1811" s="899"/>
      <c r="K1811" s="899">
        <f>K1813+K1814</f>
        <v>0</v>
      </c>
      <c r="L1811" s="899">
        <f>L1813+L1814</f>
        <v>0</v>
      </c>
      <c r="M1811" s="926"/>
      <c r="N1811" s="926"/>
      <c r="O1811" s="926"/>
    </row>
    <row r="1812" spans="1:15" s="256" customFormat="1">
      <c r="A1812" s="2208"/>
      <c r="B1812" s="2214"/>
      <c r="C1812" s="533"/>
      <c r="D1812" s="263" t="s">
        <v>72</v>
      </c>
      <c r="E1812" s="737"/>
      <c r="F1812" s="737"/>
      <c r="G1812" s="737"/>
      <c r="H1812" s="737">
        <f t="shared" si="133"/>
        <v>0</v>
      </c>
      <c r="I1812" s="737">
        <f t="shared" si="132"/>
        <v>0</v>
      </c>
      <c r="J1812" s="737"/>
      <c r="K1812" s="737"/>
      <c r="L1812" s="737"/>
      <c r="M1812" s="926"/>
      <c r="N1812" s="733"/>
      <c r="O1812" s="926"/>
    </row>
    <row r="1813" spans="1:15" s="258" customFormat="1" ht="27">
      <c r="A1813" s="2208"/>
      <c r="B1813" s="2214"/>
      <c r="C1813" s="533"/>
      <c r="D1813" s="270" t="s">
        <v>59</v>
      </c>
      <c r="E1813" s="737"/>
      <c r="F1813" s="737"/>
      <c r="G1813" s="737"/>
      <c r="H1813" s="737">
        <f t="shared" si="133"/>
        <v>0</v>
      </c>
      <c r="I1813" s="737">
        <f t="shared" si="132"/>
        <v>0</v>
      </c>
      <c r="J1813" s="737"/>
      <c r="K1813" s="737"/>
      <c r="L1813" s="737"/>
      <c r="M1813" s="733"/>
      <c r="N1813" s="733"/>
      <c r="O1813" s="733"/>
    </row>
    <row r="1814" spans="1:15" s="258" customFormat="1" ht="27">
      <c r="A1814" s="2208"/>
      <c r="B1814" s="2214"/>
      <c r="C1814" s="533"/>
      <c r="D1814" s="270" t="s">
        <v>60</v>
      </c>
      <c r="E1814" s="737"/>
      <c r="F1814" s="737"/>
      <c r="G1814" s="737"/>
      <c r="H1814" s="737">
        <f t="shared" si="133"/>
        <v>0</v>
      </c>
      <c r="I1814" s="737">
        <f t="shared" si="132"/>
        <v>0</v>
      </c>
      <c r="J1814" s="737"/>
      <c r="K1814" s="737"/>
      <c r="L1814" s="737"/>
      <c r="M1814" s="733"/>
      <c r="N1814" s="733"/>
      <c r="O1814" s="733"/>
    </row>
    <row r="1815" spans="1:15" s="258" customFormat="1" ht="14.25">
      <c r="A1815" s="2208"/>
      <c r="B1815" s="2214"/>
      <c r="C1815" s="535">
        <v>4261</v>
      </c>
      <c r="D1815" s="483" t="s">
        <v>61</v>
      </c>
      <c r="E1815" s="899">
        <f>E1817+E1818</f>
        <v>0</v>
      </c>
      <c r="F1815" s="899">
        <f>F1817+F1818</f>
        <v>0</v>
      </c>
      <c r="G1815" s="899">
        <f>G1817+G1818</f>
        <v>0</v>
      </c>
      <c r="H1815" s="899">
        <f t="shared" si="133"/>
        <v>0</v>
      </c>
      <c r="I1815" s="899">
        <f t="shared" si="132"/>
        <v>0</v>
      </c>
      <c r="J1815" s="899"/>
      <c r="K1815" s="899">
        <f>K1817+K1818</f>
        <v>0</v>
      </c>
      <c r="L1815" s="899">
        <f>L1817+L1818</f>
        <v>0</v>
      </c>
      <c r="M1815" s="733"/>
      <c r="N1815" s="733"/>
      <c r="O1815" s="733"/>
    </row>
    <row r="1816" spans="1:15" s="258" customFormat="1">
      <c r="A1816" s="2208"/>
      <c r="B1816" s="2214"/>
      <c r="C1816" s="533"/>
      <c r="D1816" s="263" t="s">
        <v>72</v>
      </c>
      <c r="E1816" s="735"/>
      <c r="F1816" s="735"/>
      <c r="G1816" s="735"/>
      <c r="H1816" s="735">
        <f t="shared" si="133"/>
        <v>0</v>
      </c>
      <c r="I1816" s="735">
        <f t="shared" si="132"/>
        <v>0</v>
      </c>
      <c r="J1816" s="735"/>
      <c r="K1816" s="735"/>
      <c r="L1816" s="735"/>
      <c r="M1816" s="733"/>
      <c r="N1816" s="733"/>
      <c r="O1816" s="733"/>
    </row>
    <row r="1817" spans="1:15" s="258" customFormat="1">
      <c r="A1817" s="2208"/>
      <c r="B1817" s="2214"/>
      <c r="C1817" s="533"/>
      <c r="D1817" s="263" t="s">
        <v>62</v>
      </c>
      <c r="E1817" s="735"/>
      <c r="F1817" s="735"/>
      <c r="G1817" s="735"/>
      <c r="H1817" s="735">
        <f t="shared" si="133"/>
        <v>0</v>
      </c>
      <c r="I1817" s="735">
        <f t="shared" si="132"/>
        <v>0</v>
      </c>
      <c r="J1817" s="735"/>
      <c r="K1817" s="735"/>
      <c r="L1817" s="735"/>
      <c r="M1817" s="733"/>
      <c r="N1817" s="733"/>
      <c r="O1817" s="733"/>
    </row>
    <row r="1818" spans="1:15" s="258" customFormat="1">
      <c r="A1818" s="2208"/>
      <c r="B1818" s="2214"/>
      <c r="C1818" s="533"/>
      <c r="D1818" s="263" t="s">
        <v>63</v>
      </c>
      <c r="E1818" s="735"/>
      <c r="F1818" s="735"/>
      <c r="G1818" s="735"/>
      <c r="H1818" s="735">
        <f t="shared" si="133"/>
        <v>0</v>
      </c>
      <c r="I1818" s="735">
        <f t="shared" si="132"/>
        <v>0</v>
      </c>
      <c r="J1818" s="735"/>
      <c r="K1818" s="735"/>
      <c r="L1818" s="735"/>
      <c r="M1818" s="733"/>
      <c r="N1818" s="733"/>
      <c r="O1818" s="733"/>
    </row>
    <row r="1819" spans="1:15" s="258" customFormat="1" ht="14.25">
      <c r="A1819" s="2208"/>
      <c r="B1819" s="2214"/>
      <c r="C1819" s="533">
        <v>4262</v>
      </c>
      <c r="D1819" s="264" t="s">
        <v>338</v>
      </c>
      <c r="E1819" s="735"/>
      <c r="F1819" s="735"/>
      <c r="G1819" s="735"/>
      <c r="H1819" s="735">
        <f t="shared" si="133"/>
        <v>0</v>
      </c>
      <c r="I1819" s="735">
        <f t="shared" si="132"/>
        <v>0</v>
      </c>
      <c r="J1819" s="735"/>
      <c r="K1819" s="735"/>
      <c r="L1819" s="735"/>
      <c r="M1819" s="733"/>
      <c r="N1819" s="733"/>
      <c r="O1819" s="733"/>
    </row>
    <row r="1820" spans="1:15" s="258" customFormat="1" ht="14.25">
      <c r="A1820" s="2208"/>
      <c r="B1820" s="2214"/>
      <c r="C1820" s="533">
        <v>4264</v>
      </c>
      <c r="D1820" s="264" t="s">
        <v>337</v>
      </c>
      <c r="E1820" s="735"/>
      <c r="F1820" s="735"/>
      <c r="G1820" s="735"/>
      <c r="H1820" s="735">
        <f t="shared" si="133"/>
        <v>0</v>
      </c>
      <c r="I1820" s="735">
        <f t="shared" si="132"/>
        <v>0</v>
      </c>
      <c r="J1820" s="735"/>
      <c r="K1820" s="735"/>
      <c r="L1820" s="735"/>
      <c r="M1820" s="733"/>
      <c r="N1820" s="733"/>
      <c r="O1820" s="733"/>
    </row>
    <row r="1821" spans="1:15" s="258" customFormat="1" ht="22.5" customHeight="1">
      <c r="A1821" s="2208"/>
      <c r="B1821" s="2214"/>
      <c r="C1821" s="536">
        <v>4266</v>
      </c>
      <c r="D1821" s="511" t="s">
        <v>421</v>
      </c>
      <c r="E1821" s="735"/>
      <c r="F1821" s="735"/>
      <c r="G1821" s="735"/>
      <c r="H1821" s="735">
        <f t="shared" si="133"/>
        <v>0</v>
      </c>
      <c r="I1821" s="735">
        <f t="shared" si="132"/>
        <v>0</v>
      </c>
      <c r="J1821" s="735"/>
      <c r="K1821" s="735"/>
      <c r="L1821" s="735"/>
      <c r="M1821" s="733"/>
      <c r="N1821" s="733"/>
      <c r="O1821" s="733"/>
    </row>
    <row r="1822" spans="1:15" s="258" customFormat="1" ht="28.5">
      <c r="A1822" s="2208"/>
      <c r="B1822" s="2214"/>
      <c r="C1822" s="533">
        <v>4267</v>
      </c>
      <c r="D1822" s="264" t="s">
        <v>339</v>
      </c>
      <c r="E1822" s="735"/>
      <c r="F1822" s="735"/>
      <c r="G1822" s="735"/>
      <c r="H1822" s="735">
        <f t="shared" si="133"/>
        <v>0</v>
      </c>
      <c r="I1822" s="735">
        <f t="shared" si="132"/>
        <v>0</v>
      </c>
      <c r="J1822" s="735"/>
      <c r="K1822" s="735"/>
      <c r="L1822" s="735"/>
      <c r="M1822" s="733"/>
      <c r="N1822" s="733"/>
      <c r="O1822" s="733"/>
    </row>
    <row r="1823" spans="1:15" s="258" customFormat="1" ht="14.25">
      <c r="A1823" s="2208"/>
      <c r="B1823" s="2214"/>
      <c r="C1823" s="533">
        <v>4269</v>
      </c>
      <c r="D1823" s="264" t="s">
        <v>64</v>
      </c>
      <c r="E1823" s="735"/>
      <c r="F1823" s="735"/>
      <c r="G1823" s="735"/>
      <c r="H1823" s="735">
        <f t="shared" si="133"/>
        <v>0</v>
      </c>
      <c r="I1823" s="735">
        <f t="shared" si="132"/>
        <v>0</v>
      </c>
      <c r="J1823" s="735"/>
      <c r="K1823" s="735"/>
      <c r="L1823" s="735"/>
      <c r="M1823" s="733"/>
      <c r="N1823" s="935"/>
      <c r="O1823" s="733"/>
    </row>
    <row r="1824" spans="1:15" s="258" customFormat="1" ht="42.75">
      <c r="A1824" s="2208"/>
      <c r="B1824" s="2214"/>
      <c r="C1824" s="533">
        <v>4511</v>
      </c>
      <c r="D1824" s="262" t="s">
        <v>65</v>
      </c>
      <c r="E1824" s="735"/>
      <c r="F1824" s="735"/>
      <c r="G1824" s="735"/>
      <c r="H1824" s="735">
        <f t="shared" si="133"/>
        <v>0</v>
      </c>
      <c r="I1824" s="735">
        <f t="shared" si="132"/>
        <v>0</v>
      </c>
      <c r="J1824" s="735"/>
      <c r="K1824" s="735"/>
      <c r="L1824" s="735"/>
      <c r="M1824" s="733"/>
      <c r="N1824" s="935"/>
      <c r="O1824" s="733"/>
    </row>
    <row r="1825" spans="1:15" s="1092" customFormat="1" ht="42.75">
      <c r="A1825" s="2208"/>
      <c r="B1825" s="2214"/>
      <c r="C1825" s="533">
        <v>4621</v>
      </c>
      <c r="D1825" s="262" t="s">
        <v>66</v>
      </c>
      <c r="E1825" s="735"/>
      <c r="F1825" s="735"/>
      <c r="G1825" s="735"/>
      <c r="H1825" s="735">
        <f t="shared" si="133"/>
        <v>0</v>
      </c>
      <c r="I1825" s="735">
        <f t="shared" si="132"/>
        <v>0</v>
      </c>
      <c r="J1825" s="901"/>
      <c r="K1825" s="735"/>
      <c r="L1825" s="735"/>
      <c r="M1825" s="733"/>
      <c r="N1825" s="935"/>
      <c r="O1825" s="935"/>
    </row>
    <row r="1826" spans="1:15" s="1092" customFormat="1" ht="42.75">
      <c r="A1826" s="2208"/>
      <c r="B1826" s="2214"/>
      <c r="C1826" s="533">
        <v>4631</v>
      </c>
      <c r="D1826" s="262" t="s">
        <v>379</v>
      </c>
      <c r="E1826" s="735"/>
      <c r="F1826" s="735"/>
      <c r="G1826" s="735"/>
      <c r="H1826" s="735">
        <f t="shared" si="133"/>
        <v>0</v>
      </c>
      <c r="I1826" s="735">
        <f t="shared" si="132"/>
        <v>0</v>
      </c>
      <c r="J1826" s="901"/>
      <c r="K1826" s="735"/>
      <c r="L1826" s="735"/>
      <c r="M1826" s="935"/>
      <c r="N1826" s="935"/>
      <c r="O1826" s="935"/>
    </row>
    <row r="1827" spans="1:15" s="1092" customFormat="1" ht="21.75" customHeight="1">
      <c r="A1827" s="2208"/>
      <c r="B1827" s="2214"/>
      <c r="C1827" s="533">
        <v>4632</v>
      </c>
      <c r="D1827" s="262" t="s">
        <v>277</v>
      </c>
      <c r="E1827" s="735"/>
      <c r="F1827" s="735"/>
      <c r="G1827" s="735"/>
      <c r="H1827" s="735">
        <f t="shared" si="133"/>
        <v>0</v>
      </c>
      <c r="I1827" s="735">
        <f t="shared" si="132"/>
        <v>0</v>
      </c>
      <c r="J1827" s="735"/>
      <c r="K1827" s="735"/>
      <c r="L1827" s="735"/>
      <c r="M1827" s="935"/>
      <c r="N1827" s="935"/>
      <c r="O1827" s="935"/>
    </row>
    <row r="1828" spans="1:15" s="1092" customFormat="1" ht="48.75" customHeight="1">
      <c r="A1828" s="2208"/>
      <c r="B1828" s="2214"/>
      <c r="C1828" s="536">
        <v>4638</v>
      </c>
      <c r="D1828" s="511" t="s">
        <v>422</v>
      </c>
      <c r="E1828" s="735"/>
      <c r="F1828" s="735"/>
      <c r="G1828" s="735"/>
      <c r="H1828" s="735">
        <f t="shared" si="133"/>
        <v>0</v>
      </c>
      <c r="I1828" s="735">
        <f t="shared" si="132"/>
        <v>0</v>
      </c>
      <c r="J1828" s="735"/>
      <c r="K1828" s="735"/>
      <c r="L1828" s="735"/>
      <c r="M1828" s="935"/>
      <c r="N1828" s="935"/>
      <c r="O1828" s="935"/>
    </row>
    <row r="1829" spans="1:15" s="1092" customFormat="1" ht="14.25">
      <c r="A1829" s="2208"/>
      <c r="B1829" s="2214"/>
      <c r="C1829" s="533" t="s">
        <v>385</v>
      </c>
      <c r="D1829" s="262" t="s">
        <v>386</v>
      </c>
      <c r="E1829" s="735"/>
      <c r="F1829" s="735"/>
      <c r="G1829" s="735"/>
      <c r="H1829" s="735">
        <f t="shared" si="133"/>
        <v>0</v>
      </c>
      <c r="I1829" s="735">
        <f t="shared" si="132"/>
        <v>0</v>
      </c>
      <c r="J1829" s="735"/>
      <c r="K1829" s="735"/>
      <c r="L1829" s="735"/>
      <c r="M1829" s="935"/>
      <c r="N1829" s="935"/>
      <c r="O1829" s="935"/>
    </row>
    <row r="1830" spans="1:15" s="1092" customFormat="1" ht="14.25">
      <c r="A1830" s="2208"/>
      <c r="B1830" s="2214"/>
      <c r="C1830" s="533">
        <v>4729</v>
      </c>
      <c r="D1830" s="264" t="s">
        <v>67</v>
      </c>
      <c r="E1830" s="902">
        <v>171.39</v>
      </c>
      <c r="F1830" s="735">
        <v>2400</v>
      </c>
      <c r="G1830" s="735">
        <v>2400</v>
      </c>
      <c r="H1830" s="735"/>
      <c r="I1830" s="735"/>
      <c r="J1830" s="902"/>
      <c r="K1830" s="735">
        <v>2400</v>
      </c>
      <c r="L1830" s="735">
        <v>2400</v>
      </c>
      <c r="M1830" s="935"/>
      <c r="N1830" s="935"/>
      <c r="O1830" s="935"/>
    </row>
    <row r="1831" spans="1:15" s="1092" customFormat="1" ht="14.25">
      <c r="A1831" s="2208"/>
      <c r="B1831" s="2214"/>
      <c r="C1831" s="533">
        <v>4822</v>
      </c>
      <c r="D1831" s="264" t="s">
        <v>68</v>
      </c>
      <c r="E1831" s="902"/>
      <c r="F1831" s="902"/>
      <c r="G1831" s="735"/>
      <c r="H1831" s="735">
        <f t="shared" si="133"/>
        <v>0</v>
      </c>
      <c r="I1831" s="735">
        <f t="shared" si="132"/>
        <v>0</v>
      </c>
      <c r="J1831" s="902"/>
      <c r="K1831" s="902"/>
      <c r="L1831" s="902"/>
      <c r="M1831" s="935"/>
      <c r="N1831" s="935"/>
      <c r="O1831" s="935"/>
    </row>
    <row r="1832" spans="1:15" s="1092" customFormat="1" ht="14.25">
      <c r="A1832" s="2208"/>
      <c r="B1832" s="2214"/>
      <c r="C1832" s="535">
        <v>4823</v>
      </c>
      <c r="D1832" s="483" t="s">
        <v>69</v>
      </c>
      <c r="E1832" s="899">
        <f>E1834+E1835+E1836</f>
        <v>862.97</v>
      </c>
      <c r="F1832" s="899">
        <f>F1834+F1835+F1836</f>
        <v>2235.2000000000003</v>
      </c>
      <c r="G1832" s="899">
        <f>G1834+G1835+G1836</f>
        <v>2197.9679999999998</v>
      </c>
      <c r="H1832" s="899">
        <f t="shared" si="133"/>
        <v>-37.232000000000426</v>
      </c>
      <c r="I1832" s="899">
        <f t="shared" si="132"/>
        <v>1334.9979999999998</v>
      </c>
      <c r="J1832" s="899"/>
      <c r="K1832" s="899">
        <f>K1834+K1835+K1836</f>
        <v>2197.9679999999998</v>
      </c>
      <c r="L1832" s="899">
        <f>L1834+L1835+L1836</f>
        <v>2197.9679999999998</v>
      </c>
      <c r="M1832" s="935"/>
      <c r="N1832" s="935"/>
      <c r="O1832" s="935"/>
    </row>
    <row r="1833" spans="1:15" s="1092" customFormat="1" ht="14.25">
      <c r="A1833" s="2208"/>
      <c r="B1833" s="2214"/>
      <c r="C1833" s="533"/>
      <c r="D1833" s="263" t="s">
        <v>72</v>
      </c>
      <c r="E1833" s="902"/>
      <c r="F1833" s="902"/>
      <c r="G1833" s="735"/>
      <c r="H1833" s="735">
        <f t="shared" si="133"/>
        <v>0</v>
      </c>
      <c r="I1833" s="735">
        <f t="shared" si="132"/>
        <v>0</v>
      </c>
      <c r="J1833" s="902"/>
      <c r="K1833" s="902"/>
      <c r="L1833" s="902"/>
      <c r="M1833" s="935"/>
      <c r="N1833" s="733"/>
      <c r="O1833" s="935"/>
    </row>
    <row r="1834" spans="1:15" s="258" customFormat="1" ht="27">
      <c r="A1834" s="2208"/>
      <c r="B1834" s="2214"/>
      <c r="C1834" s="533"/>
      <c r="D1834" s="263" t="s">
        <v>276</v>
      </c>
      <c r="E1834" s="735"/>
      <c r="F1834" s="735"/>
      <c r="G1834" s="735"/>
      <c r="H1834" s="735"/>
      <c r="I1834" s="735"/>
      <c r="J1834" s="902"/>
      <c r="K1834" s="735"/>
      <c r="L1834" s="735"/>
      <c r="M1834" s="733">
        <f>+G1834/12*3</f>
        <v>0</v>
      </c>
      <c r="N1834" s="733">
        <f>+G1834/12*6</f>
        <v>0</v>
      </c>
      <c r="O1834" s="733">
        <f>+G1834/12*9</f>
        <v>0</v>
      </c>
    </row>
    <row r="1835" spans="1:15" ht="27.95" customHeight="1">
      <c r="A1835" s="2208"/>
      <c r="B1835" s="2214"/>
      <c r="C1835" s="533"/>
      <c r="D1835" s="263" t="s">
        <v>274</v>
      </c>
      <c r="E1835" s="735">
        <v>808.97</v>
      </c>
      <c r="F1835" s="735">
        <v>2052.8000000000002</v>
      </c>
      <c r="G1835" s="735">
        <v>2052.768</v>
      </c>
      <c r="H1835" s="735"/>
      <c r="I1835" s="735"/>
      <c r="J1835" s="902"/>
      <c r="K1835" s="735">
        <v>2052.768</v>
      </c>
      <c r="L1835" s="735">
        <v>2052.768</v>
      </c>
      <c r="M1835" s="733">
        <f>+G1835/12*3</f>
        <v>513.19200000000001</v>
      </c>
      <c r="N1835" s="733">
        <f>+G1835/12*6</f>
        <v>1026.384</v>
      </c>
      <c r="O1835" s="733">
        <f>+G1835/12*9</f>
        <v>1539.576</v>
      </c>
    </row>
    <row r="1836" spans="1:15" ht="14.25">
      <c r="A1836" s="2208"/>
      <c r="B1836" s="2214"/>
      <c r="C1836" s="533"/>
      <c r="D1836" s="263" t="s">
        <v>275</v>
      </c>
      <c r="E1836" s="902">
        <v>54</v>
      </c>
      <c r="F1836" s="735">
        <v>182.4</v>
      </c>
      <c r="G1836" s="735">
        <v>145.19999999999999</v>
      </c>
      <c r="H1836" s="735"/>
      <c r="I1836" s="735"/>
      <c r="J1836" s="902"/>
      <c r="K1836" s="735">
        <v>145.19999999999999</v>
      </c>
      <c r="L1836" s="735">
        <v>145.19999999999999</v>
      </c>
      <c r="M1836" s="1093"/>
      <c r="N1836" s="936"/>
    </row>
    <row r="1837" spans="1:15" ht="31.5" customHeight="1">
      <c r="A1837" s="2208"/>
      <c r="B1837" s="2214"/>
      <c r="C1837" s="536" t="s">
        <v>420</v>
      </c>
      <c r="D1837" s="511" t="s">
        <v>443</v>
      </c>
      <c r="E1837" s="902"/>
      <c r="F1837" s="902"/>
      <c r="G1837" s="735"/>
      <c r="H1837" s="735">
        <f t="shared" si="133"/>
        <v>0</v>
      </c>
      <c r="I1837" s="735">
        <f t="shared" si="132"/>
        <v>0</v>
      </c>
      <c r="J1837" s="902"/>
      <c r="K1837" s="902"/>
      <c r="L1837" s="902"/>
      <c r="M1837" s="1093"/>
      <c r="N1837" s="936"/>
    </row>
    <row r="1838" spans="1:15" s="273" customFormat="1" ht="14.25">
      <c r="A1838" s="2208"/>
      <c r="B1838" s="2214"/>
      <c r="C1838" s="533">
        <v>4861</v>
      </c>
      <c r="D1838" s="264" t="s">
        <v>70</v>
      </c>
      <c r="E1838" s="902"/>
      <c r="F1838" s="902"/>
      <c r="G1838" s="735"/>
      <c r="H1838" s="735">
        <f t="shared" si="133"/>
        <v>0</v>
      </c>
      <c r="I1838" s="735">
        <f t="shared" si="132"/>
        <v>0</v>
      </c>
      <c r="J1838" s="902"/>
      <c r="K1838" s="902"/>
      <c r="L1838" s="902"/>
      <c r="M1838" s="1093"/>
      <c r="N1838" s="884"/>
      <c r="O1838" s="936"/>
    </row>
    <row r="1839" spans="1:15" ht="14.25">
      <c r="A1839" s="2209"/>
      <c r="B1839" s="2215"/>
      <c r="C1839" s="533">
        <v>4891</v>
      </c>
      <c r="D1839" s="264" t="s">
        <v>71</v>
      </c>
      <c r="E1839" s="735"/>
      <c r="F1839" s="735"/>
      <c r="G1839" s="735"/>
      <c r="H1839" s="735">
        <f t="shared" si="133"/>
        <v>0</v>
      </c>
      <c r="I1839" s="735">
        <f t="shared" si="132"/>
        <v>0</v>
      </c>
      <c r="J1839" s="735"/>
      <c r="K1839" s="735"/>
      <c r="L1839" s="735"/>
      <c r="M1839" s="937"/>
    </row>
    <row r="1840" spans="1:15" s="27" customFormat="1" ht="28.5">
      <c r="A1840" s="2196" t="s">
        <v>436</v>
      </c>
      <c r="B1840" s="2196"/>
      <c r="C1840" s="274"/>
      <c r="D1840" s="36" t="s">
        <v>73</v>
      </c>
      <c r="E1840" s="903">
        <f>SUM(E1842:E1849)</f>
        <v>0</v>
      </c>
      <c r="F1840" s="903">
        <f>SUM(F1842:F1849)</f>
        <v>0</v>
      </c>
      <c r="G1840" s="903">
        <f>SUM(G1842:G1849)</f>
        <v>0</v>
      </c>
      <c r="H1840" s="903">
        <f t="shared" si="133"/>
        <v>0</v>
      </c>
      <c r="I1840" s="903">
        <f>+I1846+I1847+I1848+I1849</f>
        <v>0</v>
      </c>
      <c r="J1840" s="903"/>
      <c r="K1840" s="903">
        <f>SUM(K1842:K1849)</f>
        <v>0</v>
      </c>
      <c r="L1840" s="903">
        <f>SUM(L1842:L1849)</f>
        <v>0</v>
      </c>
      <c r="M1840" s="938"/>
      <c r="N1840" s="938"/>
      <c r="O1840" s="938"/>
    </row>
    <row r="1841" spans="1:15" s="20" customFormat="1" ht="23.25" customHeight="1">
      <c r="A1841" s="1275" t="s">
        <v>437</v>
      </c>
      <c r="B1841" s="1131" t="s">
        <v>438</v>
      </c>
      <c r="C1841" s="275"/>
      <c r="D1841" s="17" t="s">
        <v>72</v>
      </c>
      <c r="E1841" s="904"/>
      <c r="F1841" s="904"/>
      <c r="G1841" s="904"/>
      <c r="H1841" s="904">
        <f t="shared" si="133"/>
        <v>0</v>
      </c>
      <c r="I1841" s="404">
        <f t="shared" ref="I1841:I1854" si="134">G1841-E1841</f>
        <v>0</v>
      </c>
      <c r="J1841" s="904"/>
      <c r="K1841" s="904"/>
      <c r="L1841" s="904"/>
      <c r="M1841" s="939"/>
      <c r="N1841" s="939"/>
      <c r="O1841" s="939"/>
    </row>
    <row r="1842" spans="1:15" s="20" customFormat="1" ht="28.5">
      <c r="A1842" s="2204">
        <v>1080</v>
      </c>
      <c r="B1842" s="2204">
        <v>11022</v>
      </c>
      <c r="C1842" s="275">
        <v>5111</v>
      </c>
      <c r="D1842" s="18" t="s">
        <v>660</v>
      </c>
      <c r="E1842" s="904"/>
      <c r="F1842" s="904"/>
      <c r="G1842" s="904"/>
      <c r="H1842" s="404">
        <f t="shared" si="133"/>
        <v>0</v>
      </c>
      <c r="I1842" s="404">
        <f t="shared" si="134"/>
        <v>0</v>
      </c>
      <c r="J1842" s="904"/>
      <c r="K1842" s="904"/>
      <c r="L1842" s="904"/>
      <c r="M1842" s="939"/>
      <c r="N1842" s="939"/>
      <c r="O1842" s="939"/>
    </row>
    <row r="1843" spans="1:15" s="20" customFormat="1" ht="28.5">
      <c r="A1843" s="2205"/>
      <c r="B1843" s="2205"/>
      <c r="C1843" s="275">
        <v>5112</v>
      </c>
      <c r="D1843" s="18" t="s">
        <v>661</v>
      </c>
      <c r="E1843" s="904"/>
      <c r="F1843" s="904"/>
      <c r="G1843" s="904"/>
      <c r="H1843" s="404">
        <f t="shared" si="133"/>
        <v>0</v>
      </c>
      <c r="I1843" s="404">
        <f t="shared" si="134"/>
        <v>0</v>
      </c>
      <c r="J1843" s="904"/>
      <c r="K1843" s="904"/>
      <c r="L1843" s="904"/>
      <c r="M1843" s="939"/>
      <c r="N1843" s="939"/>
      <c r="O1843" s="939"/>
    </row>
    <row r="1844" spans="1:15" s="20" customFormat="1" ht="13.5" customHeight="1">
      <c r="A1844" s="2205"/>
      <c r="B1844" s="2205"/>
      <c r="C1844" s="275" t="s">
        <v>662</v>
      </c>
      <c r="D1844" s="18" t="s">
        <v>637</v>
      </c>
      <c r="E1844" s="904"/>
      <c r="F1844" s="904"/>
      <c r="G1844" s="904"/>
      <c r="H1844" s="404">
        <f t="shared" si="133"/>
        <v>0</v>
      </c>
      <c r="I1844" s="404">
        <f t="shared" si="134"/>
        <v>0</v>
      </c>
      <c r="J1844" s="904"/>
      <c r="K1844" s="904"/>
      <c r="L1844" s="904"/>
      <c r="M1844" s="939"/>
      <c r="N1844" s="939"/>
      <c r="O1844" s="939"/>
    </row>
    <row r="1845" spans="1:15" s="20" customFormat="1" ht="14.25">
      <c r="A1845" s="2205"/>
      <c r="B1845" s="2205"/>
      <c r="C1845" s="275">
        <v>5121</v>
      </c>
      <c r="D1845" s="262" t="s">
        <v>74</v>
      </c>
      <c r="E1845" s="904"/>
      <c r="F1845" s="904"/>
      <c r="G1845" s="904"/>
      <c r="H1845" s="404">
        <f t="shared" si="133"/>
        <v>0</v>
      </c>
      <c r="I1845" s="404">
        <f t="shared" si="134"/>
        <v>0</v>
      </c>
      <c r="J1845" s="904"/>
      <c r="K1845" s="904"/>
      <c r="L1845" s="904"/>
      <c r="M1845" s="939"/>
      <c r="N1845" s="939"/>
      <c r="O1845" s="939"/>
    </row>
    <row r="1846" spans="1:15" s="33" customFormat="1" ht="15.75" customHeight="1">
      <c r="A1846" s="2205"/>
      <c r="B1846" s="2205"/>
      <c r="C1846" s="249">
        <v>5122</v>
      </c>
      <c r="D1846" s="21" t="s">
        <v>75</v>
      </c>
      <c r="E1846" s="905"/>
      <c r="F1846" s="905"/>
      <c r="G1846" s="404"/>
      <c r="H1846" s="404">
        <f t="shared" si="133"/>
        <v>0</v>
      </c>
      <c r="I1846" s="404">
        <f t="shared" si="134"/>
        <v>0</v>
      </c>
      <c r="J1846" s="905"/>
      <c r="K1846" s="404"/>
      <c r="L1846" s="404"/>
      <c r="M1846" s="940"/>
      <c r="N1846" s="940"/>
      <c r="O1846" s="940"/>
    </row>
    <row r="1847" spans="1:15" s="33" customFormat="1" ht="15.75" customHeight="1">
      <c r="A1847" s="2205"/>
      <c r="B1847" s="2205"/>
      <c r="C1847" s="249">
        <v>5129</v>
      </c>
      <c r="D1847" s="21" t="s">
        <v>76</v>
      </c>
      <c r="E1847" s="905"/>
      <c r="F1847" s="905"/>
      <c r="G1847" s="404"/>
      <c r="H1847" s="404">
        <f t="shared" si="133"/>
        <v>0</v>
      </c>
      <c r="I1847" s="404">
        <f t="shared" si="134"/>
        <v>0</v>
      </c>
      <c r="J1847" s="905"/>
      <c r="K1847" s="404"/>
      <c r="L1847" s="404"/>
      <c r="M1847" s="940"/>
      <c r="N1847" s="940"/>
      <c r="O1847" s="940"/>
    </row>
    <row r="1848" spans="1:15" s="33" customFormat="1" ht="14.25">
      <c r="A1848" s="2205"/>
      <c r="B1848" s="2205"/>
      <c r="C1848" s="249">
        <v>5132</v>
      </c>
      <c r="D1848" s="21" t="s">
        <v>77</v>
      </c>
      <c r="E1848" s="905"/>
      <c r="F1848" s="905"/>
      <c r="G1848" s="404"/>
      <c r="H1848" s="404">
        <f t="shared" si="133"/>
        <v>0</v>
      </c>
      <c r="I1848" s="404">
        <f t="shared" si="134"/>
        <v>0</v>
      </c>
      <c r="J1848" s="905"/>
      <c r="K1848" s="404"/>
      <c r="L1848" s="404"/>
      <c r="M1848" s="940"/>
      <c r="N1848" s="940"/>
      <c r="O1848" s="940"/>
    </row>
    <row r="1849" spans="1:15" s="33" customFormat="1" ht="15.75" customHeight="1">
      <c r="A1849" s="2206"/>
      <c r="B1849" s="2206"/>
      <c r="C1849" s="249" t="s">
        <v>663</v>
      </c>
      <c r="D1849" s="21" t="s">
        <v>664</v>
      </c>
      <c r="E1849" s="905"/>
      <c r="F1849" s="905"/>
      <c r="G1849" s="404"/>
      <c r="H1849" s="404">
        <f t="shared" si="133"/>
        <v>0</v>
      </c>
      <c r="I1849" s="404">
        <f t="shared" si="134"/>
        <v>0</v>
      </c>
      <c r="J1849" s="905"/>
      <c r="K1849" s="404"/>
      <c r="L1849" s="404"/>
      <c r="M1849" s="940"/>
      <c r="N1849" s="940"/>
      <c r="O1849" s="940"/>
    </row>
    <row r="1850" spans="1:15" s="171" customFormat="1" ht="14.25" customHeight="1">
      <c r="A1850" s="2207" t="s">
        <v>636</v>
      </c>
      <c r="B1850" s="2213" t="s">
        <v>5827</v>
      </c>
      <c r="C1850" s="527"/>
      <c r="D1850" s="262" t="s">
        <v>278</v>
      </c>
      <c r="E1850" s="906">
        <v>247</v>
      </c>
      <c r="F1850" s="906">
        <v>247</v>
      </c>
      <c r="G1850" s="906">
        <v>247</v>
      </c>
      <c r="H1850" s="957">
        <f>+G1850-F1850</f>
        <v>0</v>
      </c>
      <c r="I1850" s="957">
        <f t="shared" si="134"/>
        <v>0</v>
      </c>
      <c r="J1850" s="957"/>
      <c r="K1850" s="906">
        <v>247</v>
      </c>
      <c r="L1850" s="906">
        <v>247</v>
      </c>
      <c r="M1850" s="738"/>
      <c r="N1850" s="738"/>
      <c r="O1850" s="738"/>
    </row>
    <row r="1851" spans="1:15" s="171" customFormat="1" ht="13.5" customHeight="1">
      <c r="A1851" s="2208"/>
      <c r="B1851" s="2214"/>
      <c r="C1851" s="1094"/>
      <c r="D1851" s="263"/>
      <c r="E1851" s="907"/>
      <c r="F1851" s="907"/>
      <c r="G1851" s="907"/>
      <c r="H1851" s="907">
        <f>+G1851-F1851</f>
        <v>0</v>
      </c>
      <c r="I1851" s="907">
        <f t="shared" si="134"/>
        <v>0</v>
      </c>
      <c r="J1851" s="907"/>
      <c r="K1851" s="907"/>
      <c r="L1851" s="907"/>
      <c r="M1851" s="738"/>
      <c r="N1851" s="738"/>
      <c r="O1851" s="738"/>
    </row>
    <row r="1852" spans="1:15" s="171" customFormat="1" ht="14.25" customHeight="1">
      <c r="A1852" s="2208"/>
      <c r="B1852" s="2214"/>
      <c r="C1852" s="1094"/>
      <c r="D1852" s="264" t="s">
        <v>32</v>
      </c>
      <c r="E1852" s="907">
        <v>2</v>
      </c>
      <c r="F1852" s="907">
        <v>1</v>
      </c>
      <c r="G1852" s="907">
        <v>1</v>
      </c>
      <c r="H1852" s="907">
        <f>+G1852-F1852</f>
        <v>0</v>
      </c>
      <c r="I1852" s="907">
        <f t="shared" si="134"/>
        <v>-1</v>
      </c>
      <c r="J1852" s="907"/>
      <c r="K1852" s="907">
        <v>1</v>
      </c>
      <c r="L1852" s="907">
        <v>1</v>
      </c>
      <c r="M1852" s="738"/>
      <c r="N1852" s="738"/>
      <c r="O1852" s="738"/>
    </row>
    <row r="1853" spans="1:15" s="257" customFormat="1" ht="14.25" customHeight="1">
      <c r="A1853" s="2208"/>
      <c r="B1853" s="2214"/>
      <c r="C1853" s="1094"/>
      <c r="D1853" s="263"/>
      <c r="E1853" s="736"/>
      <c r="F1853" s="736"/>
      <c r="G1853" s="736"/>
      <c r="H1853" s="736">
        <f>+G1853-F1853</f>
        <v>0</v>
      </c>
      <c r="I1853" s="736">
        <f t="shared" si="134"/>
        <v>0</v>
      </c>
      <c r="J1853" s="736"/>
      <c r="K1853" s="736"/>
      <c r="L1853" s="736"/>
      <c r="M1853" s="934"/>
      <c r="N1853" s="934"/>
      <c r="O1853" s="934"/>
    </row>
    <row r="1854" spans="1:15" s="256" customFormat="1" ht="14.25" customHeight="1">
      <c r="A1854" s="2208"/>
      <c r="B1854" s="2214"/>
      <c r="C1854" s="529"/>
      <c r="D1854" s="272" t="s">
        <v>33</v>
      </c>
      <c r="E1854" s="898">
        <f>+E1856+E1920</f>
        <v>1594105.9</v>
      </c>
      <c r="F1854" s="898">
        <f>+F1856+F1920</f>
        <v>1473025.4000000001</v>
      </c>
      <c r="G1854" s="898">
        <f>+G1856+G1920</f>
        <v>1560543.3136</v>
      </c>
      <c r="H1854" s="898">
        <f>+G1854-F1854</f>
        <v>87517.913599999854</v>
      </c>
      <c r="I1854" s="898">
        <f t="shared" si="134"/>
        <v>-33562.586399999913</v>
      </c>
      <c r="J1854" s="898"/>
      <c r="K1854" s="898">
        <f>+K1856+K1920</f>
        <v>1571978.6136</v>
      </c>
      <c r="L1854" s="898">
        <f>+L1856+L1920</f>
        <v>1585996.8136</v>
      </c>
      <c r="M1854" s="926">
        <f>SUM(M1860:M1915)</f>
        <v>270051.29506666673</v>
      </c>
      <c r="N1854" s="926">
        <f>SUM(N1860:N1915)</f>
        <v>657112.04846666683</v>
      </c>
      <c r="O1854" s="926">
        <f>SUM(O1860:O1915)</f>
        <v>1044172.8018666665</v>
      </c>
    </row>
    <row r="1855" spans="1:15" s="256" customFormat="1" ht="14.25" customHeight="1">
      <c r="A1855" s="2208"/>
      <c r="B1855" s="2214"/>
      <c r="C1855" s="530"/>
      <c r="D1855" s="17" t="s">
        <v>388</v>
      </c>
      <c r="E1855" s="736"/>
      <c r="F1855" s="736"/>
      <c r="G1855" s="736"/>
      <c r="H1855" s="898"/>
      <c r="I1855" s="898"/>
      <c r="J1855" s="736"/>
      <c r="K1855" s="736"/>
      <c r="L1855" s="736"/>
      <c r="M1855" s="926"/>
      <c r="N1855" s="926"/>
      <c r="O1855" s="926"/>
    </row>
    <row r="1856" spans="1:15" s="256" customFormat="1" ht="14.25" customHeight="1">
      <c r="A1856" s="2208"/>
      <c r="B1856" s="2214"/>
      <c r="C1856" s="531"/>
      <c r="D1856" s="265" t="s">
        <v>36</v>
      </c>
      <c r="E1856" s="898">
        <f>E1858+SUM(E1864:E1919)-E1864-E1869-E1877-E1891-E1895-E1912</f>
        <v>1594105.9</v>
      </c>
      <c r="F1856" s="898">
        <f>F1858+SUM(F1864:F1919)-F1864-F1869-F1877-F1891-F1895-F1912</f>
        <v>1473025.4000000001</v>
      </c>
      <c r="G1856" s="898">
        <f>G1858+SUM(G1864:G1919)-G1864-G1869-G1877-G1891-G1895-G1912</f>
        <v>1560543.3136</v>
      </c>
      <c r="H1856" s="898">
        <f>+G1856-F1856</f>
        <v>87517.913599999854</v>
      </c>
      <c r="I1856" s="898">
        <f t="shared" ref="I1856:I1919" si="135">G1856-E1856</f>
        <v>-33562.586399999913</v>
      </c>
      <c r="J1856" s="898"/>
      <c r="K1856" s="898">
        <f>K1858+SUM(K1864:K1919)-K1864-K1869-K1877-K1891-K1895-K1912</f>
        <v>1571978.6136</v>
      </c>
      <c r="L1856" s="898">
        <f>L1858+SUM(L1864:L1919)-L1864-L1869-L1877-L1891-L1895-L1912</f>
        <v>1585996.8136</v>
      </c>
      <c r="M1856" s="926"/>
      <c r="N1856" s="926"/>
      <c r="O1856" s="926"/>
    </row>
    <row r="1857" spans="1:15" s="256" customFormat="1" ht="13.5" customHeight="1">
      <c r="A1857" s="2208"/>
      <c r="B1857" s="2214"/>
      <c r="C1857" s="527"/>
      <c r="D1857" s="263" t="s">
        <v>72</v>
      </c>
      <c r="E1857" s="737"/>
      <c r="F1857" s="737"/>
      <c r="G1857" s="736"/>
      <c r="H1857" s="736">
        <f t="shared" ref="H1857:H1929" si="136">+G1857-F1857</f>
        <v>0</v>
      </c>
      <c r="I1857" s="737">
        <f t="shared" si="135"/>
        <v>0</v>
      </c>
      <c r="J1857" s="737"/>
      <c r="K1857" s="737"/>
      <c r="L1857" s="737"/>
      <c r="M1857" s="926"/>
      <c r="N1857" s="926"/>
      <c r="O1857" s="926"/>
    </row>
    <row r="1858" spans="1:15" s="256" customFormat="1" ht="14.25" customHeight="1">
      <c r="A1858" s="2208"/>
      <c r="B1858" s="2214"/>
      <c r="C1858" s="532"/>
      <c r="D1858" s="483" t="s">
        <v>470</v>
      </c>
      <c r="E1858" s="899">
        <f>SUM(E1860:E1862)</f>
        <v>1436195.7000000002</v>
      </c>
      <c r="F1858" s="899">
        <f>SUM(F1860:F1862)</f>
        <v>1365753.7</v>
      </c>
      <c r="G1858" s="899">
        <f>SUM(G1860:G1862)</f>
        <v>1404113.5</v>
      </c>
      <c r="H1858" s="899">
        <f t="shared" si="136"/>
        <v>38359.800000000047</v>
      </c>
      <c r="I1858" s="899">
        <f t="shared" si="135"/>
        <v>-32082.200000000186</v>
      </c>
      <c r="J1858" s="899"/>
      <c r="K1858" s="899">
        <f>SUM(K1860:K1862)</f>
        <v>1415548.8</v>
      </c>
      <c r="L1858" s="899">
        <f>SUM(L1860:L1862)</f>
        <v>1429567</v>
      </c>
      <c r="M1858" s="926">
        <f>+G1858/G1850/12</f>
        <v>473.72250337381917</v>
      </c>
      <c r="N1858" s="926"/>
      <c r="O1858" s="926"/>
    </row>
    <row r="1859" spans="1:15" s="256" customFormat="1">
      <c r="A1859" s="2208"/>
      <c r="B1859" s="2214"/>
      <c r="C1859" s="527"/>
      <c r="D1859" s="263" t="s">
        <v>72</v>
      </c>
      <c r="E1859" s="737"/>
      <c r="F1859" s="737"/>
      <c r="G1859" s="736"/>
      <c r="H1859" s="736">
        <f t="shared" si="136"/>
        <v>0</v>
      </c>
      <c r="I1859" s="737">
        <f t="shared" si="135"/>
        <v>0</v>
      </c>
      <c r="J1859" s="737"/>
      <c r="K1859" s="737"/>
      <c r="L1859" s="737"/>
      <c r="M1859" s="926"/>
      <c r="N1859" s="926"/>
      <c r="O1859" s="926"/>
    </row>
    <row r="1860" spans="1:15" s="256" customFormat="1" ht="28.5">
      <c r="A1860" s="2208"/>
      <c r="B1860" s="2214"/>
      <c r="C1860" s="533" t="s">
        <v>270</v>
      </c>
      <c r="D1860" s="266" t="s">
        <v>37</v>
      </c>
      <c r="E1860" s="737">
        <v>1352195.6</v>
      </c>
      <c r="F1860" s="737">
        <v>1282456.7</v>
      </c>
      <c r="G1860" s="737">
        <v>1320938.8</v>
      </c>
      <c r="H1860" s="737"/>
      <c r="I1860" s="737"/>
      <c r="J1860" s="737"/>
      <c r="K1860" s="737">
        <v>1331669.8</v>
      </c>
      <c r="L1860" s="737">
        <v>1344954.2</v>
      </c>
      <c r="M1860" s="926">
        <f>+G1860/12*2</f>
        <v>220156.46666666667</v>
      </c>
      <c r="N1860" s="926">
        <f>+G1860/12*5</f>
        <v>550391.16666666674</v>
      </c>
      <c r="O1860" s="926">
        <f>+G1860/12*8</f>
        <v>880625.8666666667</v>
      </c>
    </row>
    <row r="1861" spans="1:15" s="258" customFormat="1" ht="28.5">
      <c r="A1861" s="2208"/>
      <c r="B1861" s="2214"/>
      <c r="C1861" s="533" t="s">
        <v>271</v>
      </c>
      <c r="D1861" s="267" t="s">
        <v>38</v>
      </c>
      <c r="E1861" s="737">
        <v>57522.3</v>
      </c>
      <c r="F1861" s="737">
        <v>56295.7</v>
      </c>
      <c r="G1861" s="737">
        <v>55734.9</v>
      </c>
      <c r="H1861" s="737"/>
      <c r="I1861" s="737"/>
      <c r="J1861" s="737"/>
      <c r="K1861" s="737">
        <v>55868.1</v>
      </c>
      <c r="L1861" s="737">
        <v>56161.7</v>
      </c>
      <c r="M1861" s="926">
        <f>+G1861/12*2</f>
        <v>9289.15</v>
      </c>
      <c r="N1861" s="926">
        <f>+G1861/12*5</f>
        <v>23222.875</v>
      </c>
      <c r="O1861" s="926">
        <f>+G1861/12*8</f>
        <v>37156.6</v>
      </c>
    </row>
    <row r="1862" spans="1:15" s="258" customFormat="1" ht="42.75">
      <c r="A1862" s="2208"/>
      <c r="B1862" s="2214"/>
      <c r="C1862" s="533" t="s">
        <v>272</v>
      </c>
      <c r="D1862" s="267" t="s">
        <v>39</v>
      </c>
      <c r="E1862" s="737">
        <v>26477.8</v>
      </c>
      <c r="F1862" s="737">
        <v>27001.3</v>
      </c>
      <c r="G1862" s="737">
        <v>27439.8</v>
      </c>
      <c r="H1862" s="737"/>
      <c r="I1862" s="737"/>
      <c r="J1862" s="737"/>
      <c r="K1862" s="737">
        <v>28010.9</v>
      </c>
      <c r="L1862" s="737">
        <v>28451.1</v>
      </c>
      <c r="M1862" s="926">
        <f>+G1862/12*2</f>
        <v>4573.3</v>
      </c>
      <c r="N1862" s="926">
        <f>+G1862/12*5</f>
        <v>11433.25</v>
      </c>
      <c r="O1862" s="926">
        <f>+G1862/12*8</f>
        <v>18293.2</v>
      </c>
    </row>
    <row r="1863" spans="1:15" s="258" customFormat="1" ht="14.25">
      <c r="A1863" s="2208"/>
      <c r="B1863" s="2214"/>
      <c r="C1863" s="534"/>
      <c r="D1863" s="484"/>
      <c r="E1863" s="739"/>
      <c r="F1863" s="739"/>
      <c r="G1863" s="739"/>
      <c r="H1863" s="739">
        <f t="shared" si="136"/>
        <v>0</v>
      </c>
      <c r="I1863" s="739">
        <f t="shared" si="135"/>
        <v>0</v>
      </c>
      <c r="J1863" s="739"/>
      <c r="K1863" s="739"/>
      <c r="L1863" s="739"/>
      <c r="M1863" s="733"/>
      <c r="N1863" s="733"/>
      <c r="O1863" s="733"/>
    </row>
    <row r="1864" spans="1:15" s="258" customFormat="1" ht="14.25">
      <c r="A1864" s="2208"/>
      <c r="B1864" s="2214"/>
      <c r="C1864" s="535">
        <v>4212</v>
      </c>
      <c r="D1864" s="483" t="s">
        <v>40</v>
      </c>
      <c r="E1864" s="899">
        <f>E1866+E1867+E1868</f>
        <v>19427.349999999999</v>
      </c>
      <c r="F1864" s="899">
        <f>F1866+F1867+F1868</f>
        <v>0</v>
      </c>
      <c r="G1864" s="899">
        <f>G1866+G1867+G1868</f>
        <v>0</v>
      </c>
      <c r="H1864" s="899">
        <f t="shared" si="136"/>
        <v>0</v>
      </c>
      <c r="I1864" s="899">
        <f t="shared" si="135"/>
        <v>-19427.349999999999</v>
      </c>
      <c r="J1864" s="899"/>
      <c r="K1864" s="899">
        <f>K1866+K1867+K1868</f>
        <v>0</v>
      </c>
      <c r="L1864" s="899">
        <f>L1866+L1867+L1868</f>
        <v>0</v>
      </c>
      <c r="M1864" s="733"/>
      <c r="N1864" s="733"/>
      <c r="O1864" s="733"/>
    </row>
    <row r="1865" spans="1:15" s="258" customFormat="1">
      <c r="A1865" s="2208"/>
      <c r="B1865" s="2214"/>
      <c r="C1865" s="533"/>
      <c r="D1865" s="263" t="s">
        <v>72</v>
      </c>
      <c r="E1865" s="735"/>
      <c r="F1865" s="735"/>
      <c r="G1865" s="735"/>
      <c r="H1865" s="735">
        <f t="shared" si="136"/>
        <v>0</v>
      </c>
      <c r="I1865" s="735">
        <f t="shared" si="135"/>
        <v>0</v>
      </c>
      <c r="J1865" s="735"/>
      <c r="K1865" s="735"/>
      <c r="L1865" s="735"/>
      <c r="M1865" s="733"/>
      <c r="N1865" s="733"/>
      <c r="O1865" s="733"/>
    </row>
    <row r="1866" spans="1:15" s="258" customFormat="1">
      <c r="A1866" s="2208"/>
      <c r="B1866" s="2214"/>
      <c r="C1866" s="533"/>
      <c r="D1866" s="263" t="s">
        <v>40</v>
      </c>
      <c r="E1866" s="735">
        <v>6747.1</v>
      </c>
      <c r="F1866" s="735"/>
      <c r="G1866" s="735"/>
      <c r="H1866" s="735">
        <f t="shared" si="136"/>
        <v>0</v>
      </c>
      <c r="I1866" s="735">
        <f t="shared" si="135"/>
        <v>-6747.1</v>
      </c>
      <c r="J1866" s="735"/>
      <c r="K1866" s="735"/>
      <c r="L1866" s="735"/>
      <c r="M1866" s="733">
        <f>+G1866/12*3</f>
        <v>0</v>
      </c>
      <c r="N1866" s="733">
        <f>+G1866/12*6</f>
        <v>0</v>
      </c>
      <c r="O1866" s="733">
        <f>+G1866/12*9</f>
        <v>0</v>
      </c>
    </row>
    <row r="1867" spans="1:15" s="258" customFormat="1" ht="27">
      <c r="A1867" s="2208"/>
      <c r="B1867" s="2214"/>
      <c r="C1867" s="533"/>
      <c r="D1867" s="263" t="s">
        <v>279</v>
      </c>
      <c r="E1867" s="735"/>
      <c r="F1867" s="735"/>
      <c r="G1867" s="735"/>
      <c r="H1867" s="735">
        <f t="shared" si="136"/>
        <v>0</v>
      </c>
      <c r="I1867" s="735">
        <f t="shared" si="135"/>
        <v>0</v>
      </c>
      <c r="J1867" s="735"/>
      <c r="K1867" s="735"/>
      <c r="L1867" s="735"/>
      <c r="M1867" s="733"/>
      <c r="N1867" s="733"/>
      <c r="O1867" s="733"/>
    </row>
    <row r="1868" spans="1:15" s="258" customFormat="1">
      <c r="A1868" s="2208"/>
      <c r="B1868" s="2214"/>
      <c r="C1868" s="533"/>
      <c r="D1868" s="263" t="s">
        <v>390</v>
      </c>
      <c r="E1868" s="735">
        <v>12680.25</v>
      </c>
      <c r="F1868" s="735"/>
      <c r="G1868" s="735"/>
      <c r="H1868" s="735">
        <f t="shared" si="136"/>
        <v>0</v>
      </c>
      <c r="I1868" s="735">
        <f t="shared" si="135"/>
        <v>-12680.25</v>
      </c>
      <c r="J1868" s="735"/>
      <c r="K1868" s="735"/>
      <c r="L1868" s="735"/>
      <c r="M1868" s="733">
        <f>+G1868/12*3</f>
        <v>0</v>
      </c>
      <c r="N1868" s="733">
        <f>+G1868/12*6</f>
        <v>0</v>
      </c>
      <c r="O1868" s="733">
        <f>+G1868/12*9</f>
        <v>0</v>
      </c>
    </row>
    <row r="1869" spans="1:15" s="258" customFormat="1" ht="14.25">
      <c r="A1869" s="2208"/>
      <c r="B1869" s="2214"/>
      <c r="C1869" s="535">
        <v>4213</v>
      </c>
      <c r="D1869" s="483" t="s">
        <v>41</v>
      </c>
      <c r="E1869" s="899">
        <f>E1871+E1872</f>
        <v>742.76</v>
      </c>
      <c r="F1869" s="899">
        <f>F1871+F1872</f>
        <v>0</v>
      </c>
      <c r="G1869" s="899">
        <f>G1871+G1872</f>
        <v>0</v>
      </c>
      <c r="H1869" s="899">
        <f t="shared" si="136"/>
        <v>0</v>
      </c>
      <c r="I1869" s="899">
        <f t="shared" si="135"/>
        <v>-742.76</v>
      </c>
      <c r="J1869" s="899"/>
      <c r="K1869" s="899">
        <f>K1871+K1872</f>
        <v>0</v>
      </c>
      <c r="L1869" s="899">
        <f>L1871+L1872</f>
        <v>0</v>
      </c>
      <c r="M1869" s="733"/>
      <c r="N1869" s="733"/>
      <c r="O1869" s="733"/>
    </row>
    <row r="1870" spans="1:15" s="258" customFormat="1">
      <c r="A1870" s="2208"/>
      <c r="B1870" s="2214"/>
      <c r="C1870" s="533"/>
      <c r="D1870" s="263" t="s">
        <v>72</v>
      </c>
      <c r="E1870" s="735"/>
      <c r="F1870" s="735"/>
      <c r="G1870" s="735"/>
      <c r="H1870" s="735">
        <f t="shared" si="136"/>
        <v>0</v>
      </c>
      <c r="I1870" s="735">
        <f t="shared" si="135"/>
        <v>0</v>
      </c>
      <c r="J1870" s="735"/>
      <c r="K1870" s="735"/>
      <c r="L1870" s="735"/>
      <c r="M1870" s="733"/>
      <c r="N1870" s="733"/>
      <c r="O1870" s="733"/>
    </row>
    <row r="1871" spans="1:15" s="258" customFormat="1" ht="27">
      <c r="A1871" s="2208"/>
      <c r="B1871" s="2214"/>
      <c r="C1871" s="533"/>
      <c r="D1871" s="269" t="s">
        <v>42</v>
      </c>
      <c r="E1871" s="735">
        <v>742.76</v>
      </c>
      <c r="F1871" s="735"/>
      <c r="G1871" s="735"/>
      <c r="H1871" s="735"/>
      <c r="I1871" s="735"/>
      <c r="J1871" s="735"/>
      <c r="K1871" s="735"/>
      <c r="L1871" s="735"/>
      <c r="M1871" s="733">
        <f>+G1871/12*3</f>
        <v>0</v>
      </c>
      <c r="N1871" s="733">
        <f>+G1871/12*6</f>
        <v>0</v>
      </c>
      <c r="O1871" s="733">
        <f>+G1871/12*9</f>
        <v>0</v>
      </c>
    </row>
    <row r="1872" spans="1:15" s="258" customFormat="1" ht="27">
      <c r="A1872" s="2208"/>
      <c r="B1872" s="2214"/>
      <c r="C1872" s="533"/>
      <c r="D1872" s="269" t="s">
        <v>273</v>
      </c>
      <c r="E1872" s="735"/>
      <c r="F1872" s="735"/>
      <c r="G1872" s="735"/>
      <c r="H1872" s="735"/>
      <c r="I1872" s="735"/>
      <c r="J1872" s="735"/>
      <c r="K1872" s="735"/>
      <c r="L1872" s="735"/>
      <c r="M1872" s="733">
        <f>+G1872/12*3</f>
        <v>0</v>
      </c>
      <c r="N1872" s="733">
        <f>+G1872/12*6</f>
        <v>0</v>
      </c>
      <c r="O1872" s="733">
        <f>+G1872/12*9</f>
        <v>0</v>
      </c>
    </row>
    <row r="1873" spans="1:15" s="258" customFormat="1" ht="14.25">
      <c r="A1873" s="2208"/>
      <c r="B1873" s="2214"/>
      <c r="C1873" s="533">
        <v>4214</v>
      </c>
      <c r="D1873" s="268" t="s">
        <v>43</v>
      </c>
      <c r="E1873" s="735">
        <v>118751.59</v>
      </c>
      <c r="F1873" s="735">
        <v>59673.8</v>
      </c>
      <c r="G1873" s="735">
        <v>108522.8</v>
      </c>
      <c r="H1873" s="735"/>
      <c r="I1873" s="735"/>
      <c r="J1873" s="735"/>
      <c r="K1873" s="735">
        <v>108522.8</v>
      </c>
      <c r="L1873" s="735">
        <v>108522.8</v>
      </c>
      <c r="M1873" s="733">
        <f>+G1873/12*3</f>
        <v>27130.700000000004</v>
      </c>
      <c r="N1873" s="733">
        <f>+G1873/12*6</f>
        <v>54261.400000000009</v>
      </c>
      <c r="O1873" s="733">
        <f>+G1873/12*9</f>
        <v>81392.100000000006</v>
      </c>
    </row>
    <row r="1874" spans="1:15" s="256" customFormat="1" ht="23.25" customHeight="1">
      <c r="A1874" s="2208"/>
      <c r="B1874" s="2214"/>
      <c r="C1874" s="533">
        <v>4215</v>
      </c>
      <c r="D1874" s="268" t="s">
        <v>44</v>
      </c>
      <c r="E1874" s="735"/>
      <c r="F1874" s="735"/>
      <c r="G1874" s="735"/>
      <c r="H1874" s="735">
        <f t="shared" si="136"/>
        <v>0</v>
      </c>
      <c r="I1874" s="735">
        <f t="shared" si="135"/>
        <v>0</v>
      </c>
      <c r="J1874" s="735"/>
      <c r="K1874" s="735"/>
      <c r="L1874" s="735"/>
      <c r="M1874" s="926"/>
      <c r="N1874" s="738"/>
      <c r="O1874" s="926"/>
    </row>
    <row r="1875" spans="1:15" s="171" customFormat="1" ht="28.5">
      <c r="A1875" s="2208"/>
      <c r="B1875" s="2214"/>
      <c r="C1875" s="533">
        <v>4216</v>
      </c>
      <c r="D1875" s="268" t="s">
        <v>45</v>
      </c>
      <c r="E1875" s="735"/>
      <c r="F1875" s="735"/>
      <c r="G1875" s="735"/>
      <c r="H1875" s="735">
        <f t="shared" si="136"/>
        <v>0</v>
      </c>
      <c r="I1875" s="735">
        <f t="shared" si="135"/>
        <v>0</v>
      </c>
      <c r="J1875" s="735"/>
      <c r="K1875" s="735"/>
      <c r="L1875" s="735"/>
      <c r="M1875" s="738"/>
      <c r="N1875" s="738"/>
      <c r="O1875" s="738"/>
    </row>
    <row r="1876" spans="1:15" s="171" customFormat="1" ht="14.25">
      <c r="A1876" s="2208"/>
      <c r="B1876" s="2214"/>
      <c r="C1876" s="533">
        <v>4217</v>
      </c>
      <c r="D1876" s="268" t="s">
        <v>46</v>
      </c>
      <c r="E1876" s="735"/>
      <c r="F1876" s="735"/>
      <c r="G1876" s="735"/>
      <c r="H1876" s="735">
        <f t="shared" si="136"/>
        <v>0</v>
      </c>
      <c r="I1876" s="735">
        <f t="shared" si="135"/>
        <v>0</v>
      </c>
      <c r="J1876" s="735"/>
      <c r="K1876" s="735"/>
      <c r="L1876" s="735"/>
      <c r="M1876" s="738"/>
      <c r="N1876" s="738"/>
      <c r="O1876" s="738"/>
    </row>
    <row r="1877" spans="1:15" s="171" customFormat="1" ht="28.5">
      <c r="A1877" s="2208"/>
      <c r="B1877" s="2214"/>
      <c r="C1877" s="535"/>
      <c r="D1877" s="483" t="s">
        <v>414</v>
      </c>
      <c r="E1877" s="899">
        <f>E1879+E1880</f>
        <v>0</v>
      </c>
      <c r="F1877" s="899">
        <f>F1879+F1880</f>
        <v>0</v>
      </c>
      <c r="G1877" s="899">
        <f>G1879+G1880</f>
        <v>0</v>
      </c>
      <c r="H1877" s="899">
        <f t="shared" si="136"/>
        <v>0</v>
      </c>
      <c r="I1877" s="899">
        <f t="shared" si="135"/>
        <v>0</v>
      </c>
      <c r="J1877" s="899"/>
      <c r="K1877" s="899">
        <f>K1879+K1880</f>
        <v>0</v>
      </c>
      <c r="L1877" s="899">
        <f>L1879+L1880</f>
        <v>0</v>
      </c>
      <c r="M1877" s="738"/>
      <c r="N1877" s="738"/>
      <c r="O1877" s="738"/>
    </row>
    <row r="1878" spans="1:15" s="171" customFormat="1">
      <c r="A1878" s="2208"/>
      <c r="B1878" s="2214"/>
      <c r="C1878" s="533"/>
      <c r="D1878" s="263" t="s">
        <v>72</v>
      </c>
      <c r="E1878" s="736"/>
      <c r="F1878" s="736"/>
      <c r="G1878" s="736"/>
      <c r="H1878" s="736">
        <f t="shared" si="136"/>
        <v>0</v>
      </c>
      <c r="I1878" s="736">
        <f t="shared" si="135"/>
        <v>0</v>
      </c>
      <c r="J1878" s="736"/>
      <c r="K1878" s="736"/>
      <c r="L1878" s="736"/>
      <c r="M1878" s="738"/>
      <c r="N1878" s="738"/>
      <c r="O1878" s="738"/>
    </row>
    <row r="1879" spans="1:15" s="171" customFormat="1">
      <c r="A1879" s="2208"/>
      <c r="B1879" s="2214"/>
      <c r="C1879" s="533">
        <v>4221</v>
      </c>
      <c r="D1879" s="263" t="s">
        <v>47</v>
      </c>
      <c r="E1879" s="736"/>
      <c r="F1879" s="736"/>
      <c r="G1879" s="736"/>
      <c r="H1879" s="736">
        <f t="shared" si="136"/>
        <v>0</v>
      </c>
      <c r="I1879" s="736">
        <f t="shared" si="135"/>
        <v>0</v>
      </c>
      <c r="J1879" s="736"/>
      <c r="K1879" s="736"/>
      <c r="L1879" s="736"/>
      <c r="M1879" s="738"/>
      <c r="N1879" s="738"/>
      <c r="O1879" s="738"/>
    </row>
    <row r="1880" spans="1:15" s="171" customFormat="1" ht="27">
      <c r="A1880" s="2208"/>
      <c r="B1880" s="2214"/>
      <c r="C1880" s="533">
        <v>4222</v>
      </c>
      <c r="D1880" s="263" t="s">
        <v>48</v>
      </c>
      <c r="E1880" s="736"/>
      <c r="F1880" s="736"/>
      <c r="G1880" s="736"/>
      <c r="H1880" s="736">
        <f t="shared" si="136"/>
        <v>0</v>
      </c>
      <c r="I1880" s="736">
        <f t="shared" si="135"/>
        <v>0</v>
      </c>
      <c r="J1880" s="736"/>
      <c r="K1880" s="736"/>
      <c r="L1880" s="736"/>
      <c r="M1880" s="738"/>
      <c r="N1880" s="733"/>
      <c r="O1880" s="738"/>
    </row>
    <row r="1881" spans="1:15" s="258" customFormat="1" ht="14.25">
      <c r="A1881" s="2208"/>
      <c r="B1881" s="2214"/>
      <c r="C1881" s="533">
        <v>4231</v>
      </c>
      <c r="D1881" s="264" t="s">
        <v>49</v>
      </c>
      <c r="E1881" s="736">
        <v>15767.13</v>
      </c>
      <c r="F1881" s="736">
        <v>32000</v>
      </c>
      <c r="G1881" s="736">
        <v>32000</v>
      </c>
      <c r="H1881" s="736"/>
      <c r="I1881" s="736"/>
      <c r="J1881" s="736"/>
      <c r="K1881" s="736">
        <v>32000</v>
      </c>
      <c r="L1881" s="736">
        <v>32000</v>
      </c>
      <c r="M1881" s="733">
        <f>+G1881/12*3</f>
        <v>8000</v>
      </c>
      <c r="N1881" s="733">
        <f>+G1881/12*6</f>
        <v>16000</v>
      </c>
      <c r="O1881" s="733">
        <f>+G1881/12*9</f>
        <v>24000</v>
      </c>
    </row>
    <row r="1882" spans="1:15" s="258" customFormat="1" ht="16.5">
      <c r="A1882" s="2208"/>
      <c r="B1882" s="2214"/>
      <c r="C1882" s="533">
        <v>4232</v>
      </c>
      <c r="D1882" s="264" t="s">
        <v>50</v>
      </c>
      <c r="E1882" s="736"/>
      <c r="F1882" s="736"/>
      <c r="G1882" s="736"/>
      <c r="H1882" s="736"/>
      <c r="I1882" s="736"/>
      <c r="J1882" s="900"/>
      <c r="K1882" s="736"/>
      <c r="L1882" s="736"/>
      <c r="M1882" s="733"/>
      <c r="N1882" s="733"/>
      <c r="O1882" s="733"/>
    </row>
    <row r="1883" spans="1:15" s="258" customFormat="1" ht="28.5">
      <c r="A1883" s="2208"/>
      <c r="B1883" s="2214"/>
      <c r="C1883" s="533">
        <v>4233</v>
      </c>
      <c r="D1883" s="264" t="s">
        <v>380</v>
      </c>
      <c r="E1883" s="736"/>
      <c r="F1883" s="736"/>
      <c r="G1883" s="736"/>
      <c r="H1883" s="736"/>
      <c r="I1883" s="736"/>
      <c r="J1883" s="900"/>
      <c r="K1883" s="736"/>
      <c r="L1883" s="736"/>
      <c r="M1883" s="733"/>
      <c r="N1883" s="733"/>
      <c r="O1883" s="733"/>
    </row>
    <row r="1884" spans="1:15" s="258" customFormat="1" ht="14.25">
      <c r="A1884" s="2208"/>
      <c r="B1884" s="2214"/>
      <c r="C1884" s="533">
        <v>4234</v>
      </c>
      <c r="D1884" s="264" t="s">
        <v>51</v>
      </c>
      <c r="E1884" s="735"/>
      <c r="F1884" s="735"/>
      <c r="G1884" s="735"/>
      <c r="H1884" s="735"/>
      <c r="I1884" s="735"/>
      <c r="J1884" s="735"/>
      <c r="K1884" s="735"/>
      <c r="L1884" s="735"/>
      <c r="M1884" s="733"/>
      <c r="N1884" s="926"/>
      <c r="O1884" s="733"/>
    </row>
    <row r="1885" spans="1:15" s="256" customFormat="1" ht="14.25">
      <c r="A1885" s="2208"/>
      <c r="B1885" s="2214"/>
      <c r="C1885" s="533">
        <v>4235</v>
      </c>
      <c r="D1885" s="264" t="s">
        <v>52</v>
      </c>
      <c r="E1885" s="735">
        <v>820</v>
      </c>
      <c r="F1885" s="735">
        <v>25</v>
      </c>
      <c r="G1885" s="735">
        <v>500</v>
      </c>
      <c r="H1885" s="735"/>
      <c r="I1885" s="735"/>
      <c r="J1885" s="735"/>
      <c r="K1885" s="735">
        <v>500</v>
      </c>
      <c r="L1885" s="735">
        <v>500</v>
      </c>
      <c r="M1885" s="733">
        <f>+G1885/12*3</f>
        <v>125</v>
      </c>
      <c r="N1885" s="733">
        <f>+G1885/12*6</f>
        <v>250</v>
      </c>
      <c r="O1885" s="733">
        <f>+G1885/12*9</f>
        <v>375</v>
      </c>
    </row>
    <row r="1886" spans="1:15" s="258" customFormat="1" ht="28.5">
      <c r="A1886" s="2208"/>
      <c r="B1886" s="2214"/>
      <c r="C1886" s="533">
        <v>4236</v>
      </c>
      <c r="D1886" s="264" t="s">
        <v>53</v>
      </c>
      <c r="E1886" s="735"/>
      <c r="F1886" s="735"/>
      <c r="G1886" s="735"/>
      <c r="H1886" s="735"/>
      <c r="I1886" s="735"/>
      <c r="J1886" s="735"/>
      <c r="K1886" s="735"/>
      <c r="L1886" s="735"/>
      <c r="M1886" s="733"/>
      <c r="N1886" s="926"/>
      <c r="O1886" s="733"/>
    </row>
    <row r="1887" spans="1:15" s="256" customFormat="1" ht="14.25">
      <c r="A1887" s="2208"/>
      <c r="B1887" s="2214"/>
      <c r="C1887" s="533">
        <v>4237</v>
      </c>
      <c r="D1887" s="264" t="s">
        <v>54</v>
      </c>
      <c r="E1887" s="735"/>
      <c r="F1887" s="735"/>
      <c r="G1887" s="735"/>
      <c r="H1887" s="735"/>
      <c r="I1887" s="735"/>
      <c r="J1887" s="735"/>
      <c r="K1887" s="735"/>
      <c r="L1887" s="735"/>
      <c r="M1887" s="926"/>
      <c r="N1887" s="926"/>
      <c r="O1887" s="926"/>
    </row>
    <row r="1888" spans="1:15" s="256" customFormat="1" ht="28.5">
      <c r="A1888" s="2208"/>
      <c r="B1888" s="2214"/>
      <c r="C1888" s="533">
        <v>4239</v>
      </c>
      <c r="D1888" s="262" t="s">
        <v>55</v>
      </c>
      <c r="E1888" s="737"/>
      <c r="F1888" s="737"/>
      <c r="G1888" s="737"/>
      <c r="H1888" s="737"/>
      <c r="I1888" s="737"/>
      <c r="J1888" s="737"/>
      <c r="K1888" s="737"/>
      <c r="L1888" s="737"/>
      <c r="M1888" s="926"/>
      <c r="N1888" s="926"/>
      <c r="O1888" s="926"/>
    </row>
    <row r="1889" spans="1:15" s="256" customFormat="1" ht="14.25">
      <c r="A1889" s="2208"/>
      <c r="B1889" s="2214"/>
      <c r="C1889" s="533">
        <v>4241</v>
      </c>
      <c r="D1889" s="264" t="s">
        <v>56</v>
      </c>
      <c r="E1889" s="735"/>
      <c r="F1889" s="735"/>
      <c r="G1889" s="735"/>
      <c r="H1889" s="735"/>
      <c r="I1889" s="735"/>
      <c r="J1889" s="735"/>
      <c r="K1889" s="735"/>
      <c r="L1889" s="735"/>
      <c r="M1889" s="733">
        <f>+G1889/12*3</f>
        <v>0</v>
      </c>
      <c r="N1889" s="733">
        <f>+G1889/12*6</f>
        <v>0</v>
      </c>
      <c r="O1889" s="733">
        <f>+G1889/12*9</f>
        <v>0</v>
      </c>
    </row>
    <row r="1890" spans="1:15" s="256" customFormat="1" ht="28.5">
      <c r="A1890" s="2208"/>
      <c r="B1890" s="2214"/>
      <c r="C1890" s="533">
        <v>4251</v>
      </c>
      <c r="D1890" s="262" t="s">
        <v>57</v>
      </c>
      <c r="E1890" s="737"/>
      <c r="F1890" s="737"/>
      <c r="G1890" s="737"/>
      <c r="H1890" s="737">
        <f t="shared" si="136"/>
        <v>0</v>
      </c>
      <c r="I1890" s="737">
        <f t="shared" si="135"/>
        <v>0</v>
      </c>
      <c r="J1890" s="737"/>
      <c r="K1890" s="737"/>
      <c r="L1890" s="737"/>
      <c r="M1890" s="926"/>
      <c r="N1890" s="926"/>
      <c r="O1890" s="926"/>
    </row>
    <row r="1891" spans="1:15" s="256" customFormat="1" ht="28.5">
      <c r="A1891" s="2208"/>
      <c r="B1891" s="2214"/>
      <c r="C1891" s="535">
        <v>4252</v>
      </c>
      <c r="D1891" s="483" t="s">
        <v>58</v>
      </c>
      <c r="E1891" s="899">
        <f>E1893+E1894</f>
        <v>0</v>
      </c>
      <c r="F1891" s="899">
        <f>F1893+F1894</f>
        <v>0</v>
      </c>
      <c r="G1891" s="899">
        <f>G1893+G1894</f>
        <v>0</v>
      </c>
      <c r="H1891" s="899">
        <f t="shared" si="136"/>
        <v>0</v>
      </c>
      <c r="I1891" s="899">
        <f t="shared" si="135"/>
        <v>0</v>
      </c>
      <c r="J1891" s="899"/>
      <c r="K1891" s="899">
        <f>K1893+K1894</f>
        <v>0</v>
      </c>
      <c r="L1891" s="899">
        <f>L1893+L1894</f>
        <v>0</v>
      </c>
      <c r="M1891" s="926"/>
      <c r="N1891" s="926"/>
      <c r="O1891" s="926"/>
    </row>
    <row r="1892" spans="1:15" s="256" customFormat="1">
      <c r="A1892" s="2208"/>
      <c r="B1892" s="2214"/>
      <c r="C1892" s="533"/>
      <c r="D1892" s="263" t="s">
        <v>72</v>
      </c>
      <c r="E1892" s="737"/>
      <c r="F1892" s="737"/>
      <c r="G1892" s="737"/>
      <c r="H1892" s="737">
        <f t="shared" si="136"/>
        <v>0</v>
      </c>
      <c r="I1892" s="737">
        <f t="shared" si="135"/>
        <v>0</v>
      </c>
      <c r="J1892" s="737"/>
      <c r="K1892" s="737"/>
      <c r="L1892" s="737"/>
      <c r="M1892" s="926"/>
      <c r="N1892" s="733"/>
      <c r="O1892" s="926"/>
    </row>
    <row r="1893" spans="1:15" s="258" customFormat="1" ht="27">
      <c r="A1893" s="2208"/>
      <c r="B1893" s="2214"/>
      <c r="C1893" s="533"/>
      <c r="D1893" s="270" t="s">
        <v>59</v>
      </c>
      <c r="E1893" s="737"/>
      <c r="F1893" s="737"/>
      <c r="G1893" s="737"/>
      <c r="H1893" s="737">
        <f t="shared" si="136"/>
        <v>0</v>
      </c>
      <c r="I1893" s="737">
        <f t="shared" si="135"/>
        <v>0</v>
      </c>
      <c r="J1893" s="737"/>
      <c r="K1893" s="737"/>
      <c r="L1893" s="737"/>
      <c r="M1893" s="733"/>
      <c r="N1893" s="733"/>
      <c r="O1893" s="733"/>
    </row>
    <row r="1894" spans="1:15" s="258" customFormat="1" ht="27">
      <c r="A1894" s="2208"/>
      <c r="B1894" s="2214"/>
      <c r="C1894" s="533"/>
      <c r="D1894" s="270" t="s">
        <v>60</v>
      </c>
      <c r="E1894" s="737"/>
      <c r="F1894" s="737"/>
      <c r="G1894" s="737"/>
      <c r="H1894" s="737">
        <f t="shared" si="136"/>
        <v>0</v>
      </c>
      <c r="I1894" s="737">
        <f t="shared" si="135"/>
        <v>0</v>
      </c>
      <c r="J1894" s="737"/>
      <c r="K1894" s="737"/>
      <c r="L1894" s="737"/>
      <c r="M1894" s="733"/>
      <c r="N1894" s="733"/>
      <c r="O1894" s="733"/>
    </row>
    <row r="1895" spans="1:15" s="258" customFormat="1" ht="14.25">
      <c r="A1895" s="2208"/>
      <c r="B1895" s="2214"/>
      <c r="C1895" s="535">
        <v>4261</v>
      </c>
      <c r="D1895" s="483" t="s">
        <v>61</v>
      </c>
      <c r="E1895" s="899">
        <f>E1897+E1898</f>
        <v>0</v>
      </c>
      <c r="F1895" s="899">
        <f>F1897+F1898</f>
        <v>0</v>
      </c>
      <c r="G1895" s="899">
        <f>G1897+G1898</f>
        <v>0</v>
      </c>
      <c r="H1895" s="899">
        <f t="shared" si="136"/>
        <v>0</v>
      </c>
      <c r="I1895" s="899">
        <f t="shared" si="135"/>
        <v>0</v>
      </c>
      <c r="J1895" s="899"/>
      <c r="K1895" s="899">
        <f>K1897+K1898</f>
        <v>0</v>
      </c>
      <c r="L1895" s="899">
        <f>L1897+L1898</f>
        <v>0</v>
      </c>
      <c r="M1895" s="733"/>
      <c r="N1895" s="733"/>
      <c r="O1895" s="733"/>
    </row>
    <row r="1896" spans="1:15" s="258" customFormat="1">
      <c r="A1896" s="2208"/>
      <c r="B1896" s="2214"/>
      <c r="C1896" s="533"/>
      <c r="D1896" s="263" t="s">
        <v>72</v>
      </c>
      <c r="E1896" s="735"/>
      <c r="F1896" s="735"/>
      <c r="G1896" s="735"/>
      <c r="H1896" s="735">
        <f t="shared" si="136"/>
        <v>0</v>
      </c>
      <c r="I1896" s="735">
        <f t="shared" si="135"/>
        <v>0</v>
      </c>
      <c r="J1896" s="735"/>
      <c r="K1896" s="735"/>
      <c r="L1896" s="735"/>
      <c r="M1896" s="733"/>
      <c r="N1896" s="733"/>
      <c r="O1896" s="733"/>
    </row>
    <row r="1897" spans="1:15" s="258" customFormat="1">
      <c r="A1897" s="2208"/>
      <c r="B1897" s="2214"/>
      <c r="C1897" s="533"/>
      <c r="D1897" s="263" t="s">
        <v>62</v>
      </c>
      <c r="E1897" s="735"/>
      <c r="F1897" s="735"/>
      <c r="G1897" s="735"/>
      <c r="H1897" s="735">
        <f t="shared" si="136"/>
        <v>0</v>
      </c>
      <c r="I1897" s="735">
        <f t="shared" si="135"/>
        <v>0</v>
      </c>
      <c r="J1897" s="735"/>
      <c r="K1897" s="735"/>
      <c r="L1897" s="735"/>
      <c r="M1897" s="733"/>
      <c r="N1897" s="733"/>
      <c r="O1897" s="733"/>
    </row>
    <row r="1898" spans="1:15" s="258" customFormat="1">
      <c r="A1898" s="2208"/>
      <c r="B1898" s="2214"/>
      <c r="C1898" s="533"/>
      <c r="D1898" s="263" t="s">
        <v>63</v>
      </c>
      <c r="E1898" s="735"/>
      <c r="F1898" s="735"/>
      <c r="G1898" s="735"/>
      <c r="H1898" s="735">
        <f t="shared" si="136"/>
        <v>0</v>
      </c>
      <c r="I1898" s="735">
        <f t="shared" si="135"/>
        <v>0</v>
      </c>
      <c r="J1898" s="735"/>
      <c r="K1898" s="735"/>
      <c r="L1898" s="735"/>
      <c r="M1898" s="733"/>
      <c r="N1898" s="733"/>
      <c r="O1898" s="733"/>
    </row>
    <row r="1899" spans="1:15" s="258" customFormat="1" ht="14.25">
      <c r="A1899" s="2208"/>
      <c r="B1899" s="2214"/>
      <c r="C1899" s="533">
        <v>4262</v>
      </c>
      <c r="D1899" s="264" t="s">
        <v>338</v>
      </c>
      <c r="E1899" s="735"/>
      <c r="F1899" s="735"/>
      <c r="G1899" s="735"/>
      <c r="H1899" s="735">
        <f t="shared" si="136"/>
        <v>0</v>
      </c>
      <c r="I1899" s="735">
        <f t="shared" si="135"/>
        <v>0</v>
      </c>
      <c r="J1899" s="735"/>
      <c r="K1899" s="735"/>
      <c r="L1899" s="735"/>
      <c r="M1899" s="733"/>
      <c r="N1899" s="733"/>
      <c r="O1899" s="733"/>
    </row>
    <row r="1900" spans="1:15" s="258" customFormat="1" ht="14.25">
      <c r="A1900" s="2208"/>
      <c r="B1900" s="2214"/>
      <c r="C1900" s="533">
        <v>4264</v>
      </c>
      <c r="D1900" s="264" t="s">
        <v>337</v>
      </c>
      <c r="E1900" s="735"/>
      <c r="F1900" s="735"/>
      <c r="G1900" s="735"/>
      <c r="H1900" s="735">
        <f t="shared" si="136"/>
        <v>0</v>
      </c>
      <c r="I1900" s="735">
        <f t="shared" si="135"/>
        <v>0</v>
      </c>
      <c r="J1900" s="735"/>
      <c r="K1900" s="735"/>
      <c r="L1900" s="735"/>
      <c r="M1900" s="733"/>
      <c r="N1900" s="733"/>
      <c r="O1900" s="733"/>
    </row>
    <row r="1901" spans="1:15" s="258" customFormat="1" ht="22.5" customHeight="1">
      <c r="A1901" s="2208"/>
      <c r="B1901" s="2214"/>
      <c r="C1901" s="536">
        <v>4266</v>
      </c>
      <c r="D1901" s="511" t="s">
        <v>421</v>
      </c>
      <c r="E1901" s="735"/>
      <c r="F1901" s="735"/>
      <c r="G1901" s="735"/>
      <c r="H1901" s="735">
        <f t="shared" si="136"/>
        <v>0</v>
      </c>
      <c r="I1901" s="735">
        <f t="shared" si="135"/>
        <v>0</v>
      </c>
      <c r="J1901" s="735"/>
      <c r="K1901" s="735"/>
      <c r="L1901" s="735"/>
      <c r="M1901" s="733"/>
      <c r="N1901" s="733"/>
      <c r="O1901" s="733"/>
    </row>
    <row r="1902" spans="1:15" s="258" customFormat="1" ht="28.5">
      <c r="A1902" s="2208"/>
      <c r="B1902" s="2214"/>
      <c r="C1902" s="533">
        <v>4267</v>
      </c>
      <c r="D1902" s="264" t="s">
        <v>339</v>
      </c>
      <c r="E1902" s="735"/>
      <c r="F1902" s="735"/>
      <c r="G1902" s="735"/>
      <c r="H1902" s="735">
        <f t="shared" si="136"/>
        <v>0</v>
      </c>
      <c r="I1902" s="735">
        <f t="shared" si="135"/>
        <v>0</v>
      </c>
      <c r="J1902" s="735"/>
      <c r="K1902" s="735"/>
      <c r="L1902" s="735"/>
      <c r="M1902" s="733"/>
      <c r="N1902" s="733"/>
      <c r="O1902" s="733"/>
    </row>
    <row r="1903" spans="1:15" s="258" customFormat="1" ht="14.25">
      <c r="A1903" s="2208"/>
      <c r="B1903" s="2214"/>
      <c r="C1903" s="533">
        <v>4269</v>
      </c>
      <c r="D1903" s="264" t="s">
        <v>64</v>
      </c>
      <c r="E1903" s="735"/>
      <c r="F1903" s="735"/>
      <c r="G1903" s="735"/>
      <c r="H1903" s="735">
        <f t="shared" si="136"/>
        <v>0</v>
      </c>
      <c r="I1903" s="735">
        <f t="shared" si="135"/>
        <v>0</v>
      </c>
      <c r="J1903" s="735"/>
      <c r="K1903" s="735"/>
      <c r="L1903" s="735"/>
      <c r="M1903" s="733"/>
      <c r="N1903" s="935"/>
      <c r="O1903" s="733"/>
    </row>
    <row r="1904" spans="1:15" s="258" customFormat="1" ht="42.75">
      <c r="A1904" s="2208"/>
      <c r="B1904" s="2214"/>
      <c r="C1904" s="533">
        <v>4511</v>
      </c>
      <c r="D1904" s="262" t="s">
        <v>65</v>
      </c>
      <c r="E1904" s="735"/>
      <c r="F1904" s="735"/>
      <c r="G1904" s="735"/>
      <c r="H1904" s="735">
        <f t="shared" si="136"/>
        <v>0</v>
      </c>
      <c r="I1904" s="735">
        <f t="shared" si="135"/>
        <v>0</v>
      </c>
      <c r="J1904" s="735"/>
      <c r="K1904" s="735"/>
      <c r="L1904" s="735"/>
      <c r="M1904" s="733"/>
      <c r="N1904" s="935"/>
      <c r="O1904" s="733"/>
    </row>
    <row r="1905" spans="1:15" s="1092" customFormat="1" ht="42.75">
      <c r="A1905" s="2208"/>
      <c r="B1905" s="2214"/>
      <c r="C1905" s="533">
        <v>4621</v>
      </c>
      <c r="D1905" s="262" t="s">
        <v>66</v>
      </c>
      <c r="E1905" s="735"/>
      <c r="F1905" s="735"/>
      <c r="G1905" s="735"/>
      <c r="H1905" s="735">
        <f t="shared" si="136"/>
        <v>0</v>
      </c>
      <c r="I1905" s="735">
        <f t="shared" si="135"/>
        <v>0</v>
      </c>
      <c r="J1905" s="901"/>
      <c r="K1905" s="735"/>
      <c r="L1905" s="735"/>
      <c r="M1905" s="733"/>
      <c r="N1905" s="935"/>
      <c r="O1905" s="935"/>
    </row>
    <row r="1906" spans="1:15" s="1092" customFormat="1" ht="42.75">
      <c r="A1906" s="2208"/>
      <c r="B1906" s="2214"/>
      <c r="C1906" s="533">
        <v>4631</v>
      </c>
      <c r="D1906" s="262" t="s">
        <v>379</v>
      </c>
      <c r="E1906" s="735"/>
      <c r="F1906" s="735"/>
      <c r="G1906" s="735"/>
      <c r="H1906" s="735">
        <f t="shared" si="136"/>
        <v>0</v>
      </c>
      <c r="I1906" s="735">
        <f t="shared" si="135"/>
        <v>0</v>
      </c>
      <c r="J1906" s="901"/>
      <c r="K1906" s="735"/>
      <c r="L1906" s="735"/>
      <c r="M1906" s="935"/>
      <c r="N1906" s="935"/>
      <c r="O1906" s="935"/>
    </row>
    <row r="1907" spans="1:15" s="1092" customFormat="1" ht="21.75" customHeight="1">
      <c r="A1907" s="2208"/>
      <c r="B1907" s="2214"/>
      <c r="C1907" s="533">
        <v>4632</v>
      </c>
      <c r="D1907" s="262" t="s">
        <v>277</v>
      </c>
      <c r="E1907" s="735"/>
      <c r="F1907" s="735"/>
      <c r="G1907" s="735"/>
      <c r="H1907" s="735">
        <f t="shared" si="136"/>
        <v>0</v>
      </c>
      <c r="I1907" s="735">
        <f t="shared" si="135"/>
        <v>0</v>
      </c>
      <c r="J1907" s="735"/>
      <c r="K1907" s="735"/>
      <c r="L1907" s="735"/>
      <c r="M1907" s="935"/>
      <c r="N1907" s="935"/>
      <c r="O1907" s="935"/>
    </row>
    <row r="1908" spans="1:15" s="1092" customFormat="1" ht="48.75" customHeight="1">
      <c r="A1908" s="2208"/>
      <c r="B1908" s="2214"/>
      <c r="C1908" s="536">
        <v>4638</v>
      </c>
      <c r="D1908" s="511" t="s">
        <v>422</v>
      </c>
      <c r="E1908" s="735"/>
      <c r="F1908" s="735"/>
      <c r="G1908" s="735"/>
      <c r="H1908" s="735">
        <f t="shared" si="136"/>
        <v>0</v>
      </c>
      <c r="I1908" s="735">
        <f t="shared" si="135"/>
        <v>0</v>
      </c>
      <c r="J1908" s="735"/>
      <c r="K1908" s="735"/>
      <c r="L1908" s="735"/>
      <c r="M1908" s="935"/>
      <c r="N1908" s="935"/>
      <c r="O1908" s="935"/>
    </row>
    <row r="1909" spans="1:15" s="1092" customFormat="1" ht="14.25">
      <c r="A1909" s="2208"/>
      <c r="B1909" s="2214"/>
      <c r="C1909" s="533" t="s">
        <v>385</v>
      </c>
      <c r="D1909" s="262" t="s">
        <v>386</v>
      </c>
      <c r="E1909" s="735"/>
      <c r="F1909" s="735"/>
      <c r="G1909" s="735"/>
      <c r="H1909" s="735">
        <f t="shared" si="136"/>
        <v>0</v>
      </c>
      <c r="I1909" s="735">
        <f t="shared" si="135"/>
        <v>0</v>
      </c>
      <c r="J1909" s="735"/>
      <c r="K1909" s="735"/>
      <c r="L1909" s="735"/>
      <c r="M1909" s="935"/>
      <c r="N1909" s="935"/>
      <c r="O1909" s="935"/>
    </row>
    <row r="1910" spans="1:15" s="1092" customFormat="1" ht="14.25">
      <c r="A1910" s="2208"/>
      <c r="B1910" s="2214"/>
      <c r="C1910" s="533">
        <v>4729</v>
      </c>
      <c r="D1910" s="264" t="s">
        <v>67</v>
      </c>
      <c r="E1910" s="735"/>
      <c r="F1910" s="735">
        <v>12000</v>
      </c>
      <c r="G1910" s="735">
        <v>12000</v>
      </c>
      <c r="H1910" s="735"/>
      <c r="I1910" s="735"/>
      <c r="J1910" s="902"/>
      <c r="K1910" s="735">
        <v>12000</v>
      </c>
      <c r="L1910" s="735">
        <v>12000</v>
      </c>
      <c r="M1910" s="935"/>
      <c r="N1910" s="935"/>
      <c r="O1910" s="935"/>
    </row>
    <row r="1911" spans="1:15" s="1092" customFormat="1" ht="14.25">
      <c r="A1911" s="2208"/>
      <c r="B1911" s="2214"/>
      <c r="C1911" s="533">
        <v>4822</v>
      </c>
      <c r="D1911" s="264" t="s">
        <v>68</v>
      </c>
      <c r="E1911" s="902"/>
      <c r="F1911" s="902"/>
      <c r="G1911" s="735"/>
      <c r="H1911" s="735">
        <f t="shared" si="136"/>
        <v>0</v>
      </c>
      <c r="I1911" s="735">
        <f t="shared" si="135"/>
        <v>0</v>
      </c>
      <c r="J1911" s="902"/>
      <c r="K1911" s="902"/>
      <c r="L1911" s="902"/>
      <c r="M1911" s="935"/>
      <c r="N1911" s="935"/>
      <c r="O1911" s="935"/>
    </row>
    <row r="1912" spans="1:15" s="1092" customFormat="1" ht="14.25">
      <c r="A1912" s="2208"/>
      <c r="B1912" s="2214"/>
      <c r="C1912" s="535">
        <v>4823</v>
      </c>
      <c r="D1912" s="483" t="s">
        <v>69</v>
      </c>
      <c r="E1912" s="899">
        <f>E1914+E1915+E1916</f>
        <v>2401.37</v>
      </c>
      <c r="F1912" s="899">
        <f>F1914+F1915+F1916</f>
        <v>3572.9</v>
      </c>
      <c r="G1912" s="899">
        <f>G1914+G1915+G1916</f>
        <v>3407.0135999999998</v>
      </c>
      <c r="H1912" s="899">
        <f t="shared" si="136"/>
        <v>-165.88640000000032</v>
      </c>
      <c r="I1912" s="899">
        <f t="shared" si="135"/>
        <v>1005.6435999999999</v>
      </c>
      <c r="J1912" s="899"/>
      <c r="K1912" s="899">
        <f>K1914+K1915+K1916</f>
        <v>3407.0135999999998</v>
      </c>
      <c r="L1912" s="899">
        <f>L1914+L1915+L1916</f>
        <v>3407.0135999999998</v>
      </c>
      <c r="M1912" s="935"/>
      <c r="N1912" s="935"/>
      <c r="O1912" s="935"/>
    </row>
    <row r="1913" spans="1:15" s="1092" customFormat="1" ht="14.25">
      <c r="A1913" s="2208"/>
      <c r="B1913" s="2214"/>
      <c r="C1913" s="533"/>
      <c r="D1913" s="263" t="s">
        <v>72</v>
      </c>
      <c r="E1913" s="902"/>
      <c r="F1913" s="902"/>
      <c r="G1913" s="735"/>
      <c r="H1913" s="735">
        <f t="shared" si="136"/>
        <v>0</v>
      </c>
      <c r="I1913" s="735">
        <f t="shared" si="135"/>
        <v>0</v>
      </c>
      <c r="J1913" s="902"/>
      <c r="K1913" s="902"/>
      <c r="L1913" s="902"/>
      <c r="M1913" s="935"/>
      <c r="N1913" s="733"/>
      <c r="O1913" s="935"/>
    </row>
    <row r="1914" spans="1:15" s="258" customFormat="1" ht="27">
      <c r="A1914" s="2208"/>
      <c r="B1914" s="2214"/>
      <c r="C1914" s="533"/>
      <c r="D1914" s="263" t="s">
        <v>276</v>
      </c>
      <c r="E1914" s="735"/>
      <c r="F1914" s="735">
        <v>12.3</v>
      </c>
      <c r="G1914" s="735">
        <v>24.6</v>
      </c>
      <c r="H1914" s="735"/>
      <c r="I1914" s="735"/>
      <c r="J1914" s="902"/>
      <c r="K1914" s="735">
        <v>24.6</v>
      </c>
      <c r="L1914" s="735">
        <v>24.6</v>
      </c>
      <c r="M1914" s="733">
        <f>+G1914/12*3</f>
        <v>6.15</v>
      </c>
      <c r="N1914" s="733">
        <f>+G1914/12*6</f>
        <v>12.3</v>
      </c>
      <c r="O1914" s="733">
        <f>+G1914/12*9</f>
        <v>18.450000000000003</v>
      </c>
    </row>
    <row r="1915" spans="1:15" ht="27.95" customHeight="1">
      <c r="A1915" s="2208"/>
      <c r="B1915" s="2214"/>
      <c r="C1915" s="533"/>
      <c r="D1915" s="263" t="s">
        <v>274</v>
      </c>
      <c r="E1915" s="735">
        <v>2401.37</v>
      </c>
      <c r="F1915" s="735">
        <v>3082.1</v>
      </c>
      <c r="G1915" s="735">
        <v>3082.1135999999997</v>
      </c>
      <c r="H1915" s="735"/>
      <c r="I1915" s="735"/>
      <c r="J1915" s="902"/>
      <c r="K1915" s="735">
        <v>3082.1135999999997</v>
      </c>
      <c r="L1915" s="735">
        <v>3082.1135999999997</v>
      </c>
      <c r="M1915" s="733">
        <f>+G1915/12*3</f>
        <v>770.52839999999992</v>
      </c>
      <c r="N1915" s="733">
        <f>+G1915/12*6</f>
        <v>1541.0567999999998</v>
      </c>
      <c r="O1915" s="733">
        <f>+G1915/12*9</f>
        <v>2311.5851999999995</v>
      </c>
    </row>
    <row r="1916" spans="1:15" ht="14.25">
      <c r="A1916" s="2208"/>
      <c r="B1916" s="2214"/>
      <c r="C1916" s="533"/>
      <c r="D1916" s="263" t="s">
        <v>275</v>
      </c>
      <c r="E1916" s="735"/>
      <c r="F1916" s="735">
        <v>478.5</v>
      </c>
      <c r="G1916" s="735">
        <v>300.3</v>
      </c>
      <c r="H1916" s="735"/>
      <c r="I1916" s="735"/>
      <c r="J1916" s="902"/>
      <c r="K1916" s="735">
        <v>300.3</v>
      </c>
      <c r="L1916" s="735">
        <v>300.3</v>
      </c>
      <c r="M1916" s="1093"/>
      <c r="N1916" s="936"/>
    </row>
    <row r="1917" spans="1:15" ht="42.75">
      <c r="A1917" s="2208"/>
      <c r="B1917" s="2214"/>
      <c r="C1917" s="536" t="s">
        <v>420</v>
      </c>
      <c r="D1917" s="511" t="s">
        <v>443</v>
      </c>
      <c r="E1917" s="902"/>
      <c r="F1917" s="902"/>
      <c r="G1917" s="735"/>
      <c r="H1917" s="735">
        <f t="shared" si="136"/>
        <v>0</v>
      </c>
      <c r="I1917" s="735">
        <f t="shared" si="135"/>
        <v>0</v>
      </c>
      <c r="J1917" s="902"/>
      <c r="K1917" s="902"/>
      <c r="L1917" s="902"/>
      <c r="M1917" s="1093"/>
      <c r="N1917" s="936"/>
    </row>
    <row r="1918" spans="1:15" s="273" customFormat="1" ht="14.25">
      <c r="A1918" s="2208"/>
      <c r="B1918" s="2214"/>
      <c r="C1918" s="533">
        <v>4861</v>
      </c>
      <c r="D1918" s="264" t="s">
        <v>70</v>
      </c>
      <c r="E1918" s="902"/>
      <c r="F1918" s="902"/>
      <c r="G1918" s="735"/>
      <c r="H1918" s="735">
        <f t="shared" si="136"/>
        <v>0</v>
      </c>
      <c r="I1918" s="735">
        <f t="shared" si="135"/>
        <v>0</v>
      </c>
      <c r="J1918" s="902"/>
      <c r="K1918" s="902"/>
      <c r="L1918" s="902"/>
      <c r="M1918" s="1093"/>
      <c r="N1918" s="884"/>
      <c r="O1918" s="936"/>
    </row>
    <row r="1919" spans="1:15" ht="14.25">
      <c r="A1919" s="2209"/>
      <c r="B1919" s="2215"/>
      <c r="C1919" s="533">
        <v>4891</v>
      </c>
      <c r="D1919" s="264" t="s">
        <v>71</v>
      </c>
      <c r="E1919" s="735"/>
      <c r="F1919" s="735"/>
      <c r="G1919" s="735"/>
      <c r="H1919" s="735">
        <f t="shared" si="136"/>
        <v>0</v>
      </c>
      <c r="I1919" s="735">
        <f t="shared" si="135"/>
        <v>0</v>
      </c>
      <c r="J1919" s="735"/>
      <c r="K1919" s="735"/>
      <c r="L1919" s="735"/>
      <c r="M1919" s="937"/>
    </row>
    <row r="1920" spans="1:15" s="27" customFormat="1" ht="28.5">
      <c r="A1920" s="2196" t="s">
        <v>436</v>
      </c>
      <c r="B1920" s="2196"/>
      <c r="C1920" s="274"/>
      <c r="D1920" s="36" t="s">
        <v>73</v>
      </c>
      <c r="E1920" s="903">
        <f>SUM(E1922:E1929)</f>
        <v>0</v>
      </c>
      <c r="F1920" s="903">
        <f>SUM(F1922:F1929)</f>
        <v>0</v>
      </c>
      <c r="G1920" s="903">
        <f>SUM(G1922:G1929)</f>
        <v>0</v>
      </c>
      <c r="H1920" s="903">
        <f t="shared" si="136"/>
        <v>0</v>
      </c>
      <c r="I1920" s="903">
        <f>+I1926+I1927+I1928+I1929</f>
        <v>0</v>
      </c>
      <c r="J1920" s="903"/>
      <c r="K1920" s="903">
        <f>SUM(K1922:K1929)</f>
        <v>0</v>
      </c>
      <c r="L1920" s="903">
        <f>SUM(L1922:L1929)</f>
        <v>0</v>
      </c>
      <c r="M1920" s="938"/>
      <c r="N1920" s="938"/>
      <c r="O1920" s="938"/>
    </row>
    <row r="1921" spans="1:15" s="20" customFormat="1" ht="23.25" customHeight="1">
      <c r="A1921" s="1275" t="s">
        <v>437</v>
      </c>
      <c r="B1921" s="1131" t="s">
        <v>438</v>
      </c>
      <c r="C1921" s="275"/>
      <c r="D1921" s="17" t="s">
        <v>72</v>
      </c>
      <c r="E1921" s="904"/>
      <c r="F1921" s="904"/>
      <c r="G1921" s="904"/>
      <c r="H1921" s="904">
        <f t="shared" si="136"/>
        <v>0</v>
      </c>
      <c r="I1921" s="404">
        <f t="shared" ref="I1921:I1929" si="137">G1921-E1921</f>
        <v>0</v>
      </c>
      <c r="J1921" s="904"/>
      <c r="K1921" s="904"/>
      <c r="L1921" s="904"/>
      <c r="M1921" s="939"/>
      <c r="N1921" s="939"/>
      <c r="O1921" s="939"/>
    </row>
    <row r="1922" spans="1:15" s="20" customFormat="1" ht="28.5">
      <c r="A1922" s="2204">
        <v>1080</v>
      </c>
      <c r="B1922" s="2204">
        <v>11023</v>
      </c>
      <c r="C1922" s="275">
        <v>5111</v>
      </c>
      <c r="D1922" s="18" t="s">
        <v>660</v>
      </c>
      <c r="E1922" s="904"/>
      <c r="F1922" s="904"/>
      <c r="G1922" s="904"/>
      <c r="H1922" s="404">
        <f t="shared" si="136"/>
        <v>0</v>
      </c>
      <c r="I1922" s="404">
        <f t="shared" si="137"/>
        <v>0</v>
      </c>
      <c r="J1922" s="904"/>
      <c r="K1922" s="904"/>
      <c r="L1922" s="904"/>
      <c r="M1922" s="939"/>
      <c r="N1922" s="939"/>
      <c r="O1922" s="939"/>
    </row>
    <row r="1923" spans="1:15" s="20" customFormat="1" ht="28.5">
      <c r="A1923" s="2205"/>
      <c r="B1923" s="2205"/>
      <c r="C1923" s="275">
        <v>5112</v>
      </c>
      <c r="D1923" s="18" t="s">
        <v>661</v>
      </c>
      <c r="E1923" s="904"/>
      <c r="F1923" s="904"/>
      <c r="G1923" s="904"/>
      <c r="H1923" s="404">
        <f t="shared" si="136"/>
        <v>0</v>
      </c>
      <c r="I1923" s="404">
        <f t="shared" si="137"/>
        <v>0</v>
      </c>
      <c r="J1923" s="904"/>
      <c r="K1923" s="904"/>
      <c r="L1923" s="904"/>
      <c r="M1923" s="939"/>
      <c r="N1923" s="939"/>
      <c r="O1923" s="939"/>
    </row>
    <row r="1924" spans="1:15" s="20" customFormat="1" ht="13.5" customHeight="1">
      <c r="A1924" s="2205"/>
      <c r="B1924" s="2205"/>
      <c r="C1924" s="275" t="s">
        <v>662</v>
      </c>
      <c r="D1924" s="18" t="s">
        <v>637</v>
      </c>
      <c r="E1924" s="904"/>
      <c r="F1924" s="904"/>
      <c r="G1924" s="904"/>
      <c r="H1924" s="404">
        <f t="shared" si="136"/>
        <v>0</v>
      </c>
      <c r="I1924" s="404">
        <f t="shared" si="137"/>
        <v>0</v>
      </c>
      <c r="J1924" s="904"/>
      <c r="K1924" s="904"/>
      <c r="L1924" s="904"/>
      <c r="M1924" s="939"/>
      <c r="N1924" s="939"/>
      <c r="O1924" s="939"/>
    </row>
    <row r="1925" spans="1:15" s="20" customFormat="1" ht="14.25">
      <c r="A1925" s="2205"/>
      <c r="B1925" s="2205"/>
      <c r="C1925" s="275">
        <v>5121</v>
      </c>
      <c r="D1925" s="262" t="s">
        <v>74</v>
      </c>
      <c r="E1925" s="904"/>
      <c r="F1925" s="904"/>
      <c r="G1925" s="904"/>
      <c r="H1925" s="404">
        <f t="shared" si="136"/>
        <v>0</v>
      </c>
      <c r="I1925" s="404">
        <f t="shared" si="137"/>
        <v>0</v>
      </c>
      <c r="J1925" s="904"/>
      <c r="K1925" s="904"/>
      <c r="L1925" s="904"/>
      <c r="M1925" s="939"/>
      <c r="N1925" s="939"/>
      <c r="O1925" s="939"/>
    </row>
    <row r="1926" spans="1:15" s="33" customFormat="1" ht="15.75" customHeight="1">
      <c r="A1926" s="2205"/>
      <c r="B1926" s="2205"/>
      <c r="C1926" s="249">
        <v>5122</v>
      </c>
      <c r="D1926" s="21" t="s">
        <v>75</v>
      </c>
      <c r="E1926" s="905"/>
      <c r="F1926" s="905"/>
      <c r="G1926" s="404"/>
      <c r="H1926" s="404">
        <f t="shared" si="136"/>
        <v>0</v>
      </c>
      <c r="I1926" s="404">
        <f t="shared" si="137"/>
        <v>0</v>
      </c>
      <c r="J1926" s="905"/>
      <c r="K1926" s="404"/>
      <c r="L1926" s="404"/>
      <c r="M1926" s="940"/>
      <c r="N1926" s="940"/>
      <c r="O1926" s="940"/>
    </row>
    <row r="1927" spans="1:15" s="33" customFormat="1" ht="15.75" customHeight="1">
      <c r="A1927" s="2205"/>
      <c r="B1927" s="2205"/>
      <c r="C1927" s="249">
        <v>5129</v>
      </c>
      <c r="D1927" s="21" t="s">
        <v>76</v>
      </c>
      <c r="E1927" s="905"/>
      <c r="F1927" s="905"/>
      <c r="G1927" s="404"/>
      <c r="H1927" s="404">
        <f t="shared" si="136"/>
        <v>0</v>
      </c>
      <c r="I1927" s="404">
        <f t="shared" si="137"/>
        <v>0</v>
      </c>
      <c r="J1927" s="905"/>
      <c r="K1927" s="404"/>
      <c r="L1927" s="404"/>
      <c r="M1927" s="940"/>
      <c r="N1927" s="940"/>
      <c r="O1927" s="940"/>
    </row>
    <row r="1928" spans="1:15" s="33" customFormat="1" ht="14.25">
      <c r="A1928" s="2205"/>
      <c r="B1928" s="2205"/>
      <c r="C1928" s="249">
        <v>5132</v>
      </c>
      <c r="D1928" s="21" t="s">
        <v>77</v>
      </c>
      <c r="E1928" s="905"/>
      <c r="F1928" s="905"/>
      <c r="G1928" s="404"/>
      <c r="H1928" s="404">
        <f t="shared" si="136"/>
        <v>0</v>
      </c>
      <c r="I1928" s="404">
        <f t="shared" si="137"/>
        <v>0</v>
      </c>
      <c r="J1928" s="905"/>
      <c r="K1928" s="404"/>
      <c r="L1928" s="404"/>
      <c r="M1928" s="940"/>
      <c r="N1928" s="940"/>
      <c r="O1928" s="940"/>
    </row>
    <row r="1929" spans="1:15" s="33" customFormat="1" ht="15.75" customHeight="1">
      <c r="A1929" s="2206"/>
      <c r="B1929" s="2206"/>
      <c r="C1929" s="249" t="s">
        <v>663</v>
      </c>
      <c r="D1929" s="21" t="s">
        <v>664</v>
      </c>
      <c r="E1929" s="905"/>
      <c r="F1929" s="905"/>
      <c r="G1929" s="404"/>
      <c r="H1929" s="404">
        <f t="shared" si="136"/>
        <v>0</v>
      </c>
      <c r="I1929" s="404">
        <f t="shared" si="137"/>
        <v>0</v>
      </c>
      <c r="J1929" s="905"/>
      <c r="K1929" s="404"/>
      <c r="L1929" s="404"/>
      <c r="M1929" s="940"/>
      <c r="N1929" s="940"/>
      <c r="O1929" s="940"/>
    </row>
    <row r="1930" spans="1:15" s="171" customFormat="1" ht="14.25" customHeight="1">
      <c r="A1930" s="2207" t="s">
        <v>636</v>
      </c>
      <c r="B1930" s="2210" t="s">
        <v>5819</v>
      </c>
      <c r="C1930" s="527"/>
      <c r="D1930" s="262" t="s">
        <v>278</v>
      </c>
      <c r="E1930" s="737"/>
      <c r="F1930" s="737"/>
      <c r="G1930" s="737"/>
      <c r="H1930" s="737">
        <f>+G1930-F1930</f>
        <v>0</v>
      </c>
      <c r="I1930" s="737">
        <f>G1930-E1930</f>
        <v>0</v>
      </c>
      <c r="J1930" s="737"/>
      <c r="K1930" s="737"/>
      <c r="L1930" s="737"/>
      <c r="M1930" s="738"/>
      <c r="N1930" s="738"/>
      <c r="O1930" s="738"/>
    </row>
    <row r="1931" spans="1:15" s="171" customFormat="1" ht="13.5" customHeight="1">
      <c r="A1931" s="2208"/>
      <c r="B1931" s="2211"/>
      <c r="C1931" s="528"/>
      <c r="D1931" s="263"/>
      <c r="E1931" s="736"/>
      <c r="F1931" s="736"/>
      <c r="G1931" s="736"/>
      <c r="H1931" s="736">
        <f>+G1931-F1931</f>
        <v>0</v>
      </c>
      <c r="I1931" s="736">
        <f>G1931-E1931</f>
        <v>0</v>
      </c>
      <c r="J1931" s="736"/>
      <c r="K1931" s="736"/>
      <c r="L1931" s="736"/>
      <c r="M1931" s="738"/>
      <c r="N1931" s="738"/>
      <c r="O1931" s="738"/>
    </row>
    <row r="1932" spans="1:15" s="171" customFormat="1" ht="14.25" customHeight="1">
      <c r="A1932" s="2208"/>
      <c r="B1932" s="2211"/>
      <c r="C1932" s="528"/>
      <c r="D1932" s="264" t="s">
        <v>32</v>
      </c>
      <c r="E1932" s="736"/>
      <c r="F1932" s="736"/>
      <c r="G1932" s="736"/>
      <c r="H1932" s="736">
        <f>+G1932-F1932</f>
        <v>0</v>
      </c>
      <c r="I1932" s="736">
        <f>G1932-E1932</f>
        <v>0</v>
      </c>
      <c r="J1932" s="736"/>
      <c r="K1932" s="736"/>
      <c r="L1932" s="736"/>
      <c r="M1932" s="738"/>
      <c r="N1932" s="738"/>
      <c r="O1932" s="738"/>
    </row>
    <row r="1933" spans="1:15" s="257" customFormat="1" ht="14.25" customHeight="1">
      <c r="A1933" s="2208"/>
      <c r="B1933" s="2211"/>
      <c r="C1933" s="528"/>
      <c r="D1933" s="263"/>
      <c r="E1933" s="736"/>
      <c r="F1933" s="736"/>
      <c r="G1933" s="736"/>
      <c r="H1933" s="736">
        <f>+G1933-F1933</f>
        <v>0</v>
      </c>
      <c r="I1933" s="736">
        <f>G1933-E1933</f>
        <v>0</v>
      </c>
      <c r="J1933" s="736"/>
      <c r="K1933" s="736"/>
      <c r="L1933" s="736"/>
      <c r="M1933" s="934"/>
      <c r="N1933" s="934"/>
      <c r="O1933" s="934"/>
    </row>
    <row r="1934" spans="1:15" s="256" customFormat="1" ht="14.25" customHeight="1">
      <c r="A1934" s="2208"/>
      <c r="B1934" s="2211"/>
      <c r="C1934" s="529"/>
      <c r="D1934" s="272" t="s">
        <v>33</v>
      </c>
      <c r="E1934" s="898">
        <f>+E1936+E2000</f>
        <v>537015.39</v>
      </c>
      <c r="F1934" s="898">
        <f>+F1936+F2000</f>
        <v>335556.6</v>
      </c>
      <c r="G1934" s="898">
        <f>+G1936+G2000</f>
        <v>340847.7</v>
      </c>
      <c r="H1934" s="898">
        <f>+G1934-F1934</f>
        <v>5291.1000000000349</v>
      </c>
      <c r="I1934" s="898">
        <f>G1934-E1934</f>
        <v>-196167.69</v>
      </c>
      <c r="J1934" s="898"/>
      <c r="K1934" s="898">
        <f>+K1936+K2000</f>
        <v>0</v>
      </c>
      <c r="L1934" s="898">
        <f>+L1936+L2000</f>
        <v>0</v>
      </c>
      <c r="M1934" s="926">
        <f>+G1934/12*3</f>
        <v>85211.925000000003</v>
      </c>
      <c r="N1934" s="926">
        <f>+G1934/12*6</f>
        <v>170423.85</v>
      </c>
      <c r="O1934" s="926">
        <f>+G1934/12*9</f>
        <v>255635.77500000002</v>
      </c>
    </row>
    <row r="1935" spans="1:15" s="256" customFormat="1" ht="14.25" customHeight="1">
      <c r="A1935" s="2208"/>
      <c r="B1935" s="2211"/>
      <c r="C1935" s="530"/>
      <c r="D1935" s="17" t="s">
        <v>388</v>
      </c>
      <c r="E1935" s="736"/>
      <c r="F1935" s="736"/>
      <c r="G1935" s="736"/>
      <c r="H1935" s="898"/>
      <c r="I1935" s="898"/>
      <c r="J1935" s="736"/>
      <c r="K1935" s="736"/>
      <c r="L1935" s="736"/>
      <c r="M1935" s="926"/>
      <c r="N1935" s="926"/>
      <c r="O1935" s="926"/>
    </row>
    <row r="1936" spans="1:15" s="256" customFormat="1" ht="14.25" customHeight="1">
      <c r="A1936" s="2208"/>
      <c r="B1936" s="2211"/>
      <c r="C1936" s="531"/>
      <c r="D1936" s="265" t="s">
        <v>36</v>
      </c>
      <c r="E1936" s="898">
        <f>E1938+SUM(E1944:E1999)-E1944-E1949-E1957-E1971-E1975-E1992</f>
        <v>0</v>
      </c>
      <c r="F1936" s="898">
        <f>F1938+SUM(F1944:F1999)-F1944-F1949-F1957-F1971-F1975-F1992</f>
        <v>0</v>
      </c>
      <c r="G1936" s="898">
        <f>G1938+SUM(G1944:G1999)-G1944-G1949-G1957-G1971-G1975-G1992</f>
        <v>0</v>
      </c>
      <c r="H1936" s="898">
        <f>+G1936-F1936</f>
        <v>0</v>
      </c>
      <c r="I1936" s="898">
        <f t="shared" ref="I1936:I1967" si="138">G1936-E1936</f>
        <v>0</v>
      </c>
      <c r="J1936" s="898"/>
      <c r="K1936" s="898">
        <f>K1938+SUM(K1944:K1999)-K1944-K1949-K1957-K1971-K1975-K1992</f>
        <v>0</v>
      </c>
      <c r="L1936" s="898">
        <f>L1938+SUM(L1944:L1999)-L1944-L1949-L1957-L1971-L1975-L1992</f>
        <v>0</v>
      </c>
      <c r="M1936" s="926"/>
      <c r="N1936" s="926"/>
      <c r="O1936" s="926"/>
    </row>
    <row r="1937" spans="1:15" s="256" customFormat="1" ht="13.5" customHeight="1">
      <c r="A1937" s="2208"/>
      <c r="B1937" s="2211"/>
      <c r="C1937" s="527"/>
      <c r="D1937" s="263" t="s">
        <v>72</v>
      </c>
      <c r="E1937" s="737"/>
      <c r="F1937" s="737"/>
      <c r="G1937" s="736"/>
      <c r="H1937" s="736">
        <f t="shared" ref="H1937:H2009" si="139">+G1937-F1937</f>
        <v>0</v>
      </c>
      <c r="I1937" s="737">
        <f t="shared" si="138"/>
        <v>0</v>
      </c>
      <c r="J1937" s="737"/>
      <c r="K1937" s="737"/>
      <c r="L1937" s="737"/>
      <c r="M1937" s="926"/>
      <c r="N1937" s="926"/>
      <c r="O1937" s="926"/>
    </row>
    <row r="1938" spans="1:15" s="256" customFormat="1" ht="14.25" customHeight="1">
      <c r="A1938" s="2208"/>
      <c r="B1938" s="2211"/>
      <c r="C1938" s="532"/>
      <c r="D1938" s="483" t="s">
        <v>470</v>
      </c>
      <c r="E1938" s="899">
        <f>SUM(E1940:E1942)</f>
        <v>0</v>
      </c>
      <c r="F1938" s="899">
        <f>SUM(F1940:F1942)</f>
        <v>0</v>
      </c>
      <c r="G1938" s="899">
        <f>SUM(G1940:G1942)</f>
        <v>0</v>
      </c>
      <c r="H1938" s="899">
        <f t="shared" si="139"/>
        <v>0</v>
      </c>
      <c r="I1938" s="899">
        <f t="shared" si="138"/>
        <v>0</v>
      </c>
      <c r="J1938" s="899"/>
      <c r="K1938" s="899">
        <f>SUM(K1940:K1942)</f>
        <v>0</v>
      </c>
      <c r="L1938" s="899">
        <f>SUM(L1940:L1942)</f>
        <v>0</v>
      </c>
      <c r="M1938" s="926"/>
      <c r="N1938" s="926"/>
      <c r="O1938" s="926"/>
    </row>
    <row r="1939" spans="1:15" s="256" customFormat="1">
      <c r="A1939" s="2208"/>
      <c r="B1939" s="2211"/>
      <c r="C1939" s="527"/>
      <c r="D1939" s="263" t="s">
        <v>72</v>
      </c>
      <c r="E1939" s="737"/>
      <c r="F1939" s="737"/>
      <c r="G1939" s="736"/>
      <c r="H1939" s="736">
        <f t="shared" si="139"/>
        <v>0</v>
      </c>
      <c r="I1939" s="737">
        <f t="shared" si="138"/>
        <v>0</v>
      </c>
      <c r="J1939" s="737"/>
      <c r="K1939" s="737"/>
      <c r="L1939" s="737"/>
      <c r="M1939" s="926"/>
      <c r="N1939" s="926"/>
      <c r="O1939" s="926"/>
    </row>
    <row r="1940" spans="1:15" s="256" customFormat="1" ht="28.5">
      <c r="A1940" s="2208"/>
      <c r="B1940" s="2211"/>
      <c r="C1940" s="533" t="s">
        <v>270</v>
      </c>
      <c r="D1940" s="266" t="s">
        <v>37</v>
      </c>
      <c r="E1940" s="737"/>
      <c r="F1940" s="737"/>
      <c r="G1940" s="737"/>
      <c r="H1940" s="737">
        <f t="shared" si="139"/>
        <v>0</v>
      </c>
      <c r="I1940" s="737">
        <f t="shared" si="138"/>
        <v>0</v>
      </c>
      <c r="J1940" s="737"/>
      <c r="K1940" s="737"/>
      <c r="L1940" s="737"/>
      <c r="M1940" s="926"/>
      <c r="N1940" s="733"/>
      <c r="O1940" s="926"/>
    </row>
    <row r="1941" spans="1:15" s="258" customFormat="1" ht="28.5">
      <c r="A1941" s="2208"/>
      <c r="B1941" s="2211"/>
      <c r="C1941" s="533" t="s">
        <v>271</v>
      </c>
      <c r="D1941" s="267" t="s">
        <v>38</v>
      </c>
      <c r="E1941" s="737"/>
      <c r="F1941" s="737"/>
      <c r="G1941" s="737"/>
      <c r="H1941" s="737">
        <f t="shared" si="139"/>
        <v>0</v>
      </c>
      <c r="I1941" s="737">
        <f t="shared" si="138"/>
        <v>0</v>
      </c>
      <c r="J1941" s="737"/>
      <c r="K1941" s="737"/>
      <c r="L1941" s="737"/>
      <c r="M1941" s="733"/>
      <c r="N1941" s="733"/>
      <c r="O1941" s="733"/>
    </row>
    <row r="1942" spans="1:15" s="258" customFormat="1" ht="42.75">
      <c r="A1942" s="2208"/>
      <c r="B1942" s="2211"/>
      <c r="C1942" s="533" t="s">
        <v>272</v>
      </c>
      <c r="D1942" s="267" t="s">
        <v>39</v>
      </c>
      <c r="E1942" s="737"/>
      <c r="F1942" s="737"/>
      <c r="G1942" s="737"/>
      <c r="H1942" s="737">
        <f t="shared" si="139"/>
        <v>0</v>
      </c>
      <c r="I1942" s="737">
        <f t="shared" si="138"/>
        <v>0</v>
      </c>
      <c r="J1942" s="737"/>
      <c r="K1942" s="737"/>
      <c r="L1942" s="737"/>
      <c r="M1942" s="733"/>
      <c r="N1942" s="733"/>
      <c r="O1942" s="733"/>
    </row>
    <row r="1943" spans="1:15" s="258" customFormat="1" ht="14.25">
      <c r="A1943" s="2208"/>
      <c r="B1943" s="2211"/>
      <c r="C1943" s="534"/>
      <c r="D1943" s="484"/>
      <c r="E1943" s="739"/>
      <c r="F1943" s="739"/>
      <c r="G1943" s="739"/>
      <c r="H1943" s="739">
        <f t="shared" si="139"/>
        <v>0</v>
      </c>
      <c r="I1943" s="739">
        <f t="shared" si="138"/>
        <v>0</v>
      </c>
      <c r="J1943" s="739"/>
      <c r="K1943" s="739"/>
      <c r="L1943" s="739"/>
      <c r="M1943" s="733"/>
      <c r="N1943" s="733"/>
      <c r="O1943" s="733"/>
    </row>
    <row r="1944" spans="1:15" s="258" customFormat="1" ht="14.25">
      <c r="A1944" s="2208"/>
      <c r="B1944" s="2211"/>
      <c r="C1944" s="535">
        <v>4212</v>
      </c>
      <c r="D1944" s="483" t="s">
        <v>40</v>
      </c>
      <c r="E1944" s="899">
        <f>E1946+E1947+E1948</f>
        <v>0</v>
      </c>
      <c r="F1944" s="899">
        <f>F1946+F1947+F1948</f>
        <v>0</v>
      </c>
      <c r="G1944" s="899">
        <f>G1946+G1947+G1948</f>
        <v>0</v>
      </c>
      <c r="H1944" s="899">
        <f t="shared" si="139"/>
        <v>0</v>
      </c>
      <c r="I1944" s="899">
        <f t="shared" si="138"/>
        <v>0</v>
      </c>
      <c r="J1944" s="899"/>
      <c r="K1944" s="899">
        <f>K1946+K1947+K1948</f>
        <v>0</v>
      </c>
      <c r="L1944" s="899">
        <f>L1946+L1947+L1948</f>
        <v>0</v>
      </c>
      <c r="M1944" s="733"/>
      <c r="N1944" s="733"/>
      <c r="O1944" s="733"/>
    </row>
    <row r="1945" spans="1:15" s="258" customFormat="1">
      <c r="A1945" s="2208"/>
      <c r="B1945" s="2211"/>
      <c r="C1945" s="533"/>
      <c r="D1945" s="263" t="s">
        <v>72</v>
      </c>
      <c r="E1945" s="735"/>
      <c r="F1945" s="735"/>
      <c r="G1945" s="735"/>
      <c r="H1945" s="735">
        <f t="shared" si="139"/>
        <v>0</v>
      </c>
      <c r="I1945" s="735">
        <f t="shared" si="138"/>
        <v>0</v>
      </c>
      <c r="J1945" s="735"/>
      <c r="K1945" s="735"/>
      <c r="L1945" s="735"/>
      <c r="M1945" s="733"/>
      <c r="N1945" s="733"/>
      <c r="O1945" s="733"/>
    </row>
    <row r="1946" spans="1:15" s="258" customFormat="1">
      <c r="A1946" s="2208"/>
      <c r="B1946" s="2211"/>
      <c r="C1946" s="533"/>
      <c r="D1946" s="263" t="s">
        <v>40</v>
      </c>
      <c r="E1946" s="735"/>
      <c r="F1946" s="735"/>
      <c r="G1946" s="735"/>
      <c r="H1946" s="735">
        <f t="shared" si="139"/>
        <v>0</v>
      </c>
      <c r="I1946" s="735">
        <f t="shared" si="138"/>
        <v>0</v>
      </c>
      <c r="J1946" s="735"/>
      <c r="K1946" s="735"/>
      <c r="L1946" s="735"/>
      <c r="M1946" s="733"/>
      <c r="N1946" s="733"/>
      <c r="O1946" s="733"/>
    </row>
    <row r="1947" spans="1:15" s="258" customFormat="1" ht="27">
      <c r="A1947" s="2208"/>
      <c r="B1947" s="2211"/>
      <c r="C1947" s="533"/>
      <c r="D1947" s="263" t="s">
        <v>279</v>
      </c>
      <c r="E1947" s="735"/>
      <c r="F1947" s="735"/>
      <c r="G1947" s="735"/>
      <c r="H1947" s="735">
        <f t="shared" si="139"/>
        <v>0</v>
      </c>
      <c r="I1947" s="735">
        <f t="shared" si="138"/>
        <v>0</v>
      </c>
      <c r="J1947" s="735"/>
      <c r="K1947" s="735"/>
      <c r="L1947" s="735"/>
      <c r="M1947" s="733"/>
      <c r="N1947" s="733"/>
      <c r="O1947" s="733"/>
    </row>
    <row r="1948" spans="1:15" s="258" customFormat="1">
      <c r="A1948" s="2208"/>
      <c r="B1948" s="2211"/>
      <c r="C1948" s="533"/>
      <c r="D1948" s="263" t="s">
        <v>390</v>
      </c>
      <c r="E1948" s="735"/>
      <c r="F1948" s="735"/>
      <c r="G1948" s="735"/>
      <c r="H1948" s="735">
        <f t="shared" si="139"/>
        <v>0</v>
      </c>
      <c r="I1948" s="735">
        <f t="shared" si="138"/>
        <v>0</v>
      </c>
      <c r="J1948" s="735"/>
      <c r="K1948" s="735"/>
      <c r="L1948" s="735"/>
      <c r="M1948" s="733"/>
      <c r="N1948" s="733"/>
      <c r="O1948" s="733"/>
    </row>
    <row r="1949" spans="1:15" s="258" customFormat="1" ht="14.25">
      <c r="A1949" s="2208"/>
      <c r="B1949" s="2211"/>
      <c r="C1949" s="535">
        <v>4213</v>
      </c>
      <c r="D1949" s="483" t="s">
        <v>41</v>
      </c>
      <c r="E1949" s="899">
        <f>E1951+E1952</f>
        <v>0</v>
      </c>
      <c r="F1949" s="899">
        <f>F1951+F1952</f>
        <v>0</v>
      </c>
      <c r="G1949" s="899">
        <f>G1951+G1952</f>
        <v>0</v>
      </c>
      <c r="H1949" s="899">
        <f t="shared" si="139"/>
        <v>0</v>
      </c>
      <c r="I1949" s="899">
        <f t="shared" si="138"/>
        <v>0</v>
      </c>
      <c r="J1949" s="899"/>
      <c r="K1949" s="899">
        <f>K1951+K1952</f>
        <v>0</v>
      </c>
      <c r="L1949" s="899">
        <f>L1951+L1952</f>
        <v>0</v>
      </c>
      <c r="M1949" s="733"/>
      <c r="N1949" s="733"/>
      <c r="O1949" s="733"/>
    </row>
    <row r="1950" spans="1:15" s="258" customFormat="1">
      <c r="A1950" s="2208"/>
      <c r="B1950" s="2211"/>
      <c r="C1950" s="533"/>
      <c r="D1950" s="263" t="s">
        <v>72</v>
      </c>
      <c r="E1950" s="735"/>
      <c r="F1950" s="735"/>
      <c r="G1950" s="735"/>
      <c r="H1950" s="735">
        <f t="shared" si="139"/>
        <v>0</v>
      </c>
      <c r="I1950" s="735">
        <f t="shared" si="138"/>
        <v>0</v>
      </c>
      <c r="J1950" s="735"/>
      <c r="K1950" s="735"/>
      <c r="L1950" s="735"/>
      <c r="M1950" s="733"/>
      <c r="N1950" s="733"/>
      <c r="O1950" s="733"/>
    </row>
    <row r="1951" spans="1:15" s="258" customFormat="1" ht="27">
      <c r="A1951" s="2208"/>
      <c r="B1951" s="2211"/>
      <c r="C1951" s="533"/>
      <c r="D1951" s="269" t="s">
        <v>42</v>
      </c>
      <c r="E1951" s="735"/>
      <c r="F1951" s="735"/>
      <c r="G1951" s="735"/>
      <c r="H1951" s="735">
        <f t="shared" si="139"/>
        <v>0</v>
      </c>
      <c r="I1951" s="735">
        <f t="shared" si="138"/>
        <v>0</v>
      </c>
      <c r="J1951" s="735"/>
      <c r="K1951" s="735"/>
      <c r="L1951" s="735"/>
      <c r="M1951" s="733"/>
      <c r="N1951" s="733"/>
      <c r="O1951" s="733"/>
    </row>
    <row r="1952" spans="1:15" s="258" customFormat="1" ht="27">
      <c r="A1952" s="2208"/>
      <c r="B1952" s="2211"/>
      <c r="C1952" s="533"/>
      <c r="D1952" s="269" t="s">
        <v>273</v>
      </c>
      <c r="E1952" s="735"/>
      <c r="F1952" s="735"/>
      <c r="G1952" s="735"/>
      <c r="H1952" s="735">
        <f t="shared" si="139"/>
        <v>0</v>
      </c>
      <c r="I1952" s="735">
        <f t="shared" si="138"/>
        <v>0</v>
      </c>
      <c r="J1952" s="735"/>
      <c r="K1952" s="735"/>
      <c r="L1952" s="735"/>
      <c r="M1952" s="733"/>
      <c r="N1952" s="733"/>
      <c r="O1952" s="733"/>
    </row>
    <row r="1953" spans="1:15" s="258" customFormat="1" ht="14.25">
      <c r="A1953" s="2208"/>
      <c r="B1953" s="2211"/>
      <c r="C1953" s="533">
        <v>4214</v>
      </c>
      <c r="D1953" s="268" t="s">
        <v>43</v>
      </c>
      <c r="E1953" s="735"/>
      <c r="F1953" s="735"/>
      <c r="G1953" s="735"/>
      <c r="H1953" s="735">
        <f t="shared" si="139"/>
        <v>0</v>
      </c>
      <c r="I1953" s="735">
        <f t="shared" si="138"/>
        <v>0</v>
      </c>
      <c r="J1953" s="735"/>
      <c r="K1953" s="735"/>
      <c r="L1953" s="735"/>
      <c r="M1953" s="733"/>
      <c r="N1953" s="926"/>
      <c r="O1953" s="733"/>
    </row>
    <row r="1954" spans="1:15" s="256" customFormat="1" ht="23.25" customHeight="1">
      <c r="A1954" s="2208"/>
      <c r="B1954" s="2211"/>
      <c r="C1954" s="533">
        <v>4215</v>
      </c>
      <c r="D1954" s="268" t="s">
        <v>44</v>
      </c>
      <c r="E1954" s="735"/>
      <c r="F1954" s="735"/>
      <c r="G1954" s="735"/>
      <c r="H1954" s="735">
        <f t="shared" si="139"/>
        <v>0</v>
      </c>
      <c r="I1954" s="735">
        <f t="shared" si="138"/>
        <v>0</v>
      </c>
      <c r="J1954" s="735"/>
      <c r="K1954" s="735"/>
      <c r="L1954" s="735"/>
      <c r="M1954" s="926"/>
      <c r="N1954" s="738"/>
      <c r="O1954" s="926"/>
    </row>
    <row r="1955" spans="1:15" s="171" customFormat="1" ht="28.5">
      <c r="A1955" s="2208"/>
      <c r="B1955" s="2211"/>
      <c r="C1955" s="533">
        <v>4216</v>
      </c>
      <c r="D1955" s="268" t="s">
        <v>45</v>
      </c>
      <c r="E1955" s="735"/>
      <c r="F1955" s="735"/>
      <c r="G1955" s="735"/>
      <c r="H1955" s="735">
        <f t="shared" si="139"/>
        <v>0</v>
      </c>
      <c r="I1955" s="735">
        <f t="shared" si="138"/>
        <v>0</v>
      </c>
      <c r="J1955" s="735"/>
      <c r="K1955" s="735"/>
      <c r="L1955" s="735"/>
      <c r="M1955" s="738"/>
      <c r="N1955" s="738"/>
      <c r="O1955" s="738"/>
    </row>
    <row r="1956" spans="1:15" s="171" customFormat="1" ht="14.25">
      <c r="A1956" s="2208"/>
      <c r="B1956" s="2211"/>
      <c r="C1956" s="533">
        <v>4217</v>
      </c>
      <c r="D1956" s="268" t="s">
        <v>46</v>
      </c>
      <c r="E1956" s="735"/>
      <c r="F1956" s="735"/>
      <c r="G1956" s="735"/>
      <c r="H1956" s="735">
        <f t="shared" si="139"/>
        <v>0</v>
      </c>
      <c r="I1956" s="735">
        <f t="shared" si="138"/>
        <v>0</v>
      </c>
      <c r="J1956" s="735"/>
      <c r="K1956" s="735"/>
      <c r="L1956" s="735"/>
      <c r="M1956" s="738"/>
      <c r="N1956" s="738"/>
      <c r="O1956" s="738"/>
    </row>
    <row r="1957" spans="1:15" s="171" customFormat="1" ht="28.5">
      <c r="A1957" s="2208"/>
      <c r="B1957" s="2211"/>
      <c r="C1957" s="535"/>
      <c r="D1957" s="483" t="s">
        <v>414</v>
      </c>
      <c r="E1957" s="899">
        <f>E1959+E1960</f>
        <v>0</v>
      </c>
      <c r="F1957" s="899">
        <f>F1959+F1960</f>
        <v>0</v>
      </c>
      <c r="G1957" s="899">
        <f>G1959+G1960</f>
        <v>0</v>
      </c>
      <c r="H1957" s="899">
        <f t="shared" si="139"/>
        <v>0</v>
      </c>
      <c r="I1957" s="899">
        <f t="shared" si="138"/>
        <v>0</v>
      </c>
      <c r="J1957" s="899"/>
      <c r="K1957" s="899">
        <f>K1959+K1960</f>
        <v>0</v>
      </c>
      <c r="L1957" s="899">
        <f>L1959+L1960</f>
        <v>0</v>
      </c>
      <c r="M1957" s="738"/>
      <c r="N1957" s="738"/>
      <c r="O1957" s="738"/>
    </row>
    <row r="1958" spans="1:15" s="171" customFormat="1">
      <c r="A1958" s="2208"/>
      <c r="B1958" s="2211"/>
      <c r="C1958" s="533"/>
      <c r="D1958" s="263" t="s">
        <v>72</v>
      </c>
      <c r="E1958" s="736"/>
      <c r="F1958" s="736"/>
      <c r="G1958" s="736"/>
      <c r="H1958" s="736">
        <f t="shared" si="139"/>
        <v>0</v>
      </c>
      <c r="I1958" s="736">
        <f t="shared" si="138"/>
        <v>0</v>
      </c>
      <c r="J1958" s="736"/>
      <c r="K1958" s="736"/>
      <c r="L1958" s="736"/>
      <c r="M1958" s="738"/>
      <c r="N1958" s="738"/>
      <c r="O1958" s="738"/>
    </row>
    <row r="1959" spans="1:15" s="171" customFormat="1">
      <c r="A1959" s="2208"/>
      <c r="B1959" s="2211"/>
      <c r="C1959" s="533">
        <v>4221</v>
      </c>
      <c r="D1959" s="263" t="s">
        <v>47</v>
      </c>
      <c r="E1959" s="736"/>
      <c r="F1959" s="736"/>
      <c r="G1959" s="736"/>
      <c r="H1959" s="736">
        <f t="shared" si="139"/>
        <v>0</v>
      </c>
      <c r="I1959" s="736">
        <f t="shared" si="138"/>
        <v>0</v>
      </c>
      <c r="J1959" s="736"/>
      <c r="K1959" s="736"/>
      <c r="L1959" s="736"/>
      <c r="M1959" s="738"/>
      <c r="N1959" s="738"/>
      <c r="O1959" s="738"/>
    </row>
    <row r="1960" spans="1:15" s="171" customFormat="1" ht="27">
      <c r="A1960" s="2208"/>
      <c r="B1960" s="2211"/>
      <c r="C1960" s="533">
        <v>4222</v>
      </c>
      <c r="D1960" s="263" t="s">
        <v>48</v>
      </c>
      <c r="E1960" s="736"/>
      <c r="F1960" s="736"/>
      <c r="G1960" s="736"/>
      <c r="H1960" s="736">
        <f t="shared" si="139"/>
        <v>0</v>
      </c>
      <c r="I1960" s="736">
        <f t="shared" si="138"/>
        <v>0</v>
      </c>
      <c r="J1960" s="736"/>
      <c r="K1960" s="736"/>
      <c r="L1960" s="736"/>
      <c r="M1960" s="738"/>
      <c r="N1960" s="733"/>
      <c r="O1960" s="738"/>
    </row>
    <row r="1961" spans="1:15" s="258" customFormat="1" ht="14.25">
      <c r="A1961" s="2208"/>
      <c r="B1961" s="2211"/>
      <c r="C1961" s="533">
        <v>4231</v>
      </c>
      <c r="D1961" s="264" t="s">
        <v>49</v>
      </c>
      <c r="E1961" s="736"/>
      <c r="F1961" s="736"/>
      <c r="G1961" s="736"/>
      <c r="H1961" s="736">
        <f t="shared" si="139"/>
        <v>0</v>
      </c>
      <c r="I1961" s="736">
        <f t="shared" si="138"/>
        <v>0</v>
      </c>
      <c r="J1961" s="736"/>
      <c r="K1961" s="736"/>
      <c r="L1961" s="736"/>
      <c r="M1961" s="733"/>
      <c r="N1961" s="733"/>
      <c r="O1961" s="733"/>
    </row>
    <row r="1962" spans="1:15" s="258" customFormat="1" ht="16.5">
      <c r="A1962" s="2208"/>
      <c r="B1962" s="2211"/>
      <c r="C1962" s="533">
        <v>4232</v>
      </c>
      <c r="D1962" s="264" t="s">
        <v>50</v>
      </c>
      <c r="E1962" s="736"/>
      <c r="F1962" s="736"/>
      <c r="G1962" s="736"/>
      <c r="H1962" s="736">
        <f t="shared" si="139"/>
        <v>0</v>
      </c>
      <c r="I1962" s="736">
        <f t="shared" si="138"/>
        <v>0</v>
      </c>
      <c r="J1962" s="900"/>
      <c r="K1962" s="736"/>
      <c r="L1962" s="736"/>
      <c r="M1962" s="733"/>
      <c r="N1962" s="733"/>
      <c r="O1962" s="733"/>
    </row>
    <row r="1963" spans="1:15" s="258" customFormat="1" ht="28.5">
      <c r="A1963" s="2208"/>
      <c r="B1963" s="2211"/>
      <c r="C1963" s="533">
        <v>4233</v>
      </c>
      <c r="D1963" s="264" t="s">
        <v>380</v>
      </c>
      <c r="E1963" s="736"/>
      <c r="F1963" s="736"/>
      <c r="G1963" s="736"/>
      <c r="H1963" s="736">
        <f t="shared" si="139"/>
        <v>0</v>
      </c>
      <c r="I1963" s="736">
        <f t="shared" si="138"/>
        <v>0</v>
      </c>
      <c r="J1963" s="900"/>
      <c r="K1963" s="736"/>
      <c r="L1963" s="736"/>
      <c r="M1963" s="733"/>
      <c r="N1963" s="733"/>
      <c r="O1963" s="733"/>
    </row>
    <row r="1964" spans="1:15" s="258" customFormat="1" ht="14.25">
      <c r="A1964" s="2208"/>
      <c r="B1964" s="2211"/>
      <c r="C1964" s="533">
        <v>4234</v>
      </c>
      <c r="D1964" s="264" t="s">
        <v>51</v>
      </c>
      <c r="E1964" s="735"/>
      <c r="F1964" s="735"/>
      <c r="G1964" s="735"/>
      <c r="H1964" s="735">
        <f t="shared" si="139"/>
        <v>0</v>
      </c>
      <c r="I1964" s="735">
        <f t="shared" si="138"/>
        <v>0</v>
      </c>
      <c r="J1964" s="735"/>
      <c r="K1964" s="735"/>
      <c r="L1964" s="735"/>
      <c r="M1964" s="733"/>
      <c r="N1964" s="926"/>
      <c r="O1964" s="733"/>
    </row>
    <row r="1965" spans="1:15" s="256" customFormat="1" ht="14.25">
      <c r="A1965" s="2208"/>
      <c r="B1965" s="2211"/>
      <c r="C1965" s="533">
        <v>4235</v>
      </c>
      <c r="D1965" s="264" t="s">
        <v>52</v>
      </c>
      <c r="E1965" s="735"/>
      <c r="F1965" s="735"/>
      <c r="G1965" s="735"/>
      <c r="H1965" s="735">
        <f t="shared" si="139"/>
        <v>0</v>
      </c>
      <c r="I1965" s="735">
        <f t="shared" si="138"/>
        <v>0</v>
      </c>
      <c r="J1965" s="735"/>
      <c r="K1965" s="735"/>
      <c r="L1965" s="735"/>
      <c r="M1965" s="926"/>
      <c r="N1965" s="733"/>
      <c r="O1965" s="926"/>
    </row>
    <row r="1966" spans="1:15" s="258" customFormat="1" ht="28.5">
      <c r="A1966" s="2208"/>
      <c r="B1966" s="2211"/>
      <c r="C1966" s="533">
        <v>4236</v>
      </c>
      <c r="D1966" s="264" t="s">
        <v>53</v>
      </c>
      <c r="E1966" s="735"/>
      <c r="F1966" s="735"/>
      <c r="G1966" s="735"/>
      <c r="H1966" s="735">
        <f t="shared" si="139"/>
        <v>0</v>
      </c>
      <c r="I1966" s="735">
        <f t="shared" si="138"/>
        <v>0</v>
      </c>
      <c r="J1966" s="735"/>
      <c r="K1966" s="735"/>
      <c r="L1966" s="735"/>
      <c r="M1966" s="733"/>
      <c r="N1966" s="926"/>
      <c r="O1966" s="733"/>
    </row>
    <row r="1967" spans="1:15" s="256" customFormat="1" ht="14.25">
      <c r="A1967" s="2208"/>
      <c r="B1967" s="2211"/>
      <c r="C1967" s="533">
        <v>4237</v>
      </c>
      <c r="D1967" s="264" t="s">
        <v>54</v>
      </c>
      <c r="E1967" s="735"/>
      <c r="F1967" s="735"/>
      <c r="G1967" s="735"/>
      <c r="H1967" s="735">
        <f t="shared" si="139"/>
        <v>0</v>
      </c>
      <c r="I1967" s="735">
        <f t="shared" si="138"/>
        <v>0</v>
      </c>
      <c r="J1967" s="735"/>
      <c r="K1967" s="735"/>
      <c r="L1967" s="735"/>
      <c r="M1967" s="926"/>
      <c r="N1967" s="926"/>
      <c r="O1967" s="926"/>
    </row>
    <row r="1968" spans="1:15" s="256" customFormat="1" ht="28.5">
      <c r="A1968" s="2208"/>
      <c r="B1968" s="2211"/>
      <c r="C1968" s="533">
        <v>4239</v>
      </c>
      <c r="D1968" s="262" t="s">
        <v>55</v>
      </c>
      <c r="E1968" s="737"/>
      <c r="F1968" s="737"/>
      <c r="G1968" s="737"/>
      <c r="H1968" s="737">
        <f t="shared" si="139"/>
        <v>0</v>
      </c>
      <c r="I1968" s="737">
        <f t="shared" ref="I1968:I1999" si="140">G1968-E1968</f>
        <v>0</v>
      </c>
      <c r="J1968" s="737"/>
      <c r="K1968" s="737"/>
      <c r="L1968" s="737"/>
      <c r="M1968" s="926"/>
      <c r="N1968" s="926"/>
      <c r="O1968" s="926"/>
    </row>
    <row r="1969" spans="1:15" s="256" customFormat="1" ht="14.25">
      <c r="A1969" s="2208"/>
      <c r="B1969" s="2211"/>
      <c r="C1969" s="533">
        <v>4241</v>
      </c>
      <c r="D1969" s="264" t="s">
        <v>56</v>
      </c>
      <c r="E1969" s="735"/>
      <c r="F1969" s="735"/>
      <c r="G1969" s="735"/>
      <c r="H1969" s="735">
        <f t="shared" si="139"/>
        <v>0</v>
      </c>
      <c r="I1969" s="735">
        <f t="shared" si="140"/>
        <v>0</v>
      </c>
      <c r="J1969" s="735"/>
      <c r="K1969" s="735"/>
      <c r="L1969" s="735"/>
      <c r="M1969" s="926"/>
      <c r="N1969" s="926"/>
      <c r="O1969" s="926"/>
    </row>
    <row r="1970" spans="1:15" s="256" customFormat="1" ht="28.5">
      <c r="A1970" s="2208"/>
      <c r="B1970" s="2211"/>
      <c r="C1970" s="533">
        <v>4251</v>
      </c>
      <c r="D1970" s="262" t="s">
        <v>57</v>
      </c>
      <c r="E1970" s="737"/>
      <c r="F1970" s="737"/>
      <c r="G1970" s="737"/>
      <c r="H1970" s="737">
        <f t="shared" si="139"/>
        <v>0</v>
      </c>
      <c r="I1970" s="737">
        <f t="shared" si="140"/>
        <v>0</v>
      </c>
      <c r="J1970" s="737"/>
      <c r="K1970" s="737"/>
      <c r="L1970" s="737"/>
      <c r="M1970" s="926"/>
      <c r="N1970" s="926"/>
      <c r="O1970" s="926"/>
    </row>
    <row r="1971" spans="1:15" s="256" customFormat="1" ht="28.5">
      <c r="A1971" s="2208"/>
      <c r="B1971" s="2211"/>
      <c r="C1971" s="535">
        <v>4252</v>
      </c>
      <c r="D1971" s="483" t="s">
        <v>58</v>
      </c>
      <c r="E1971" s="899">
        <f>E1973+E1974</f>
        <v>0</v>
      </c>
      <c r="F1971" s="899">
        <f>F1973+F1974</f>
        <v>0</v>
      </c>
      <c r="G1971" s="899">
        <f>G1973+G1974</f>
        <v>0</v>
      </c>
      <c r="H1971" s="899">
        <f t="shared" si="139"/>
        <v>0</v>
      </c>
      <c r="I1971" s="899">
        <f t="shared" si="140"/>
        <v>0</v>
      </c>
      <c r="J1971" s="899"/>
      <c r="K1971" s="899">
        <f>K1973+K1974</f>
        <v>0</v>
      </c>
      <c r="L1971" s="899">
        <f>L1973+L1974</f>
        <v>0</v>
      </c>
      <c r="M1971" s="926"/>
      <c r="N1971" s="926"/>
      <c r="O1971" s="926"/>
    </row>
    <row r="1972" spans="1:15" s="256" customFormat="1">
      <c r="A1972" s="2208"/>
      <c r="B1972" s="2211"/>
      <c r="C1972" s="533"/>
      <c r="D1972" s="263" t="s">
        <v>72</v>
      </c>
      <c r="E1972" s="737"/>
      <c r="F1972" s="737"/>
      <c r="G1972" s="737"/>
      <c r="H1972" s="737">
        <f t="shared" si="139"/>
        <v>0</v>
      </c>
      <c r="I1972" s="737">
        <f t="shared" si="140"/>
        <v>0</v>
      </c>
      <c r="J1972" s="737"/>
      <c r="K1972" s="737"/>
      <c r="L1972" s="737"/>
      <c r="M1972" s="926"/>
      <c r="N1972" s="733"/>
      <c r="O1972" s="926"/>
    </row>
    <row r="1973" spans="1:15" s="258" customFormat="1" ht="27">
      <c r="A1973" s="2208"/>
      <c r="B1973" s="2211"/>
      <c r="C1973" s="533"/>
      <c r="D1973" s="270" t="s">
        <v>59</v>
      </c>
      <c r="E1973" s="737"/>
      <c r="F1973" s="737"/>
      <c r="G1973" s="737"/>
      <c r="H1973" s="737">
        <f t="shared" si="139"/>
        <v>0</v>
      </c>
      <c r="I1973" s="737">
        <f t="shared" si="140"/>
        <v>0</v>
      </c>
      <c r="J1973" s="737"/>
      <c r="K1973" s="737"/>
      <c r="L1973" s="737"/>
      <c r="M1973" s="733"/>
      <c r="N1973" s="733"/>
      <c r="O1973" s="733"/>
    </row>
    <row r="1974" spans="1:15" s="258" customFormat="1" ht="27">
      <c r="A1974" s="2208"/>
      <c r="B1974" s="2211"/>
      <c r="C1974" s="533"/>
      <c r="D1974" s="270" t="s">
        <v>60</v>
      </c>
      <c r="E1974" s="737"/>
      <c r="F1974" s="737"/>
      <c r="G1974" s="737"/>
      <c r="H1974" s="737">
        <f t="shared" si="139"/>
        <v>0</v>
      </c>
      <c r="I1974" s="737">
        <f t="shared" si="140"/>
        <v>0</v>
      </c>
      <c r="J1974" s="737"/>
      <c r="K1974" s="737"/>
      <c r="L1974" s="737"/>
      <c r="M1974" s="733"/>
      <c r="N1974" s="733"/>
      <c r="O1974" s="733"/>
    </row>
    <row r="1975" spans="1:15" s="258" customFormat="1" ht="14.25">
      <c r="A1975" s="2208"/>
      <c r="B1975" s="2211"/>
      <c r="C1975" s="535">
        <v>4261</v>
      </c>
      <c r="D1975" s="483" t="s">
        <v>61</v>
      </c>
      <c r="E1975" s="899">
        <f>E1977+E1978</f>
        <v>0</v>
      </c>
      <c r="F1975" s="899">
        <f>F1977+F1978</f>
        <v>0</v>
      </c>
      <c r="G1975" s="899">
        <f>G1977+G1978</f>
        <v>0</v>
      </c>
      <c r="H1975" s="899">
        <f t="shared" si="139"/>
        <v>0</v>
      </c>
      <c r="I1975" s="899">
        <f t="shared" si="140"/>
        <v>0</v>
      </c>
      <c r="J1975" s="899"/>
      <c r="K1975" s="899">
        <f>K1977+K1978</f>
        <v>0</v>
      </c>
      <c r="L1975" s="899">
        <f>L1977+L1978</f>
        <v>0</v>
      </c>
      <c r="M1975" s="733"/>
      <c r="N1975" s="733"/>
      <c r="O1975" s="733"/>
    </row>
    <row r="1976" spans="1:15" s="258" customFormat="1">
      <c r="A1976" s="2208"/>
      <c r="B1976" s="2211"/>
      <c r="C1976" s="533"/>
      <c r="D1976" s="263" t="s">
        <v>72</v>
      </c>
      <c r="E1976" s="735"/>
      <c r="F1976" s="735"/>
      <c r="G1976" s="735"/>
      <c r="H1976" s="735">
        <f t="shared" si="139"/>
        <v>0</v>
      </c>
      <c r="I1976" s="735">
        <f t="shared" si="140"/>
        <v>0</v>
      </c>
      <c r="J1976" s="735"/>
      <c r="K1976" s="735"/>
      <c r="L1976" s="735"/>
      <c r="M1976" s="733"/>
      <c r="N1976" s="733"/>
      <c r="O1976" s="733"/>
    </row>
    <row r="1977" spans="1:15" s="258" customFormat="1">
      <c r="A1977" s="2208"/>
      <c r="B1977" s="2211"/>
      <c r="C1977" s="533"/>
      <c r="D1977" s="263" t="s">
        <v>62</v>
      </c>
      <c r="E1977" s="735"/>
      <c r="F1977" s="735"/>
      <c r="G1977" s="735"/>
      <c r="H1977" s="735">
        <f t="shared" si="139"/>
        <v>0</v>
      </c>
      <c r="I1977" s="735">
        <f t="shared" si="140"/>
        <v>0</v>
      </c>
      <c r="J1977" s="735"/>
      <c r="K1977" s="735"/>
      <c r="L1977" s="735"/>
      <c r="M1977" s="733"/>
      <c r="N1977" s="733"/>
      <c r="O1977" s="733"/>
    </row>
    <row r="1978" spans="1:15" s="258" customFormat="1">
      <c r="A1978" s="2208"/>
      <c r="B1978" s="2211"/>
      <c r="C1978" s="533"/>
      <c r="D1978" s="263" t="s">
        <v>63</v>
      </c>
      <c r="E1978" s="735"/>
      <c r="F1978" s="735"/>
      <c r="G1978" s="735"/>
      <c r="H1978" s="735">
        <f t="shared" si="139"/>
        <v>0</v>
      </c>
      <c r="I1978" s="735">
        <f t="shared" si="140"/>
        <v>0</v>
      </c>
      <c r="J1978" s="735"/>
      <c r="K1978" s="735"/>
      <c r="L1978" s="735"/>
      <c r="M1978" s="733"/>
      <c r="N1978" s="733"/>
      <c r="O1978" s="733"/>
    </row>
    <row r="1979" spans="1:15" s="258" customFormat="1" ht="14.25">
      <c r="A1979" s="2208"/>
      <c r="B1979" s="2211"/>
      <c r="C1979" s="533">
        <v>4262</v>
      </c>
      <c r="D1979" s="264" t="s">
        <v>338</v>
      </c>
      <c r="E1979" s="735"/>
      <c r="F1979" s="735"/>
      <c r="G1979" s="735"/>
      <c r="H1979" s="735">
        <f t="shared" si="139"/>
        <v>0</v>
      </c>
      <c r="I1979" s="735">
        <f t="shared" si="140"/>
        <v>0</v>
      </c>
      <c r="J1979" s="735"/>
      <c r="K1979" s="735"/>
      <c r="L1979" s="735"/>
      <c r="M1979" s="733"/>
      <c r="N1979" s="733"/>
      <c r="O1979" s="733"/>
    </row>
    <row r="1980" spans="1:15" s="258" customFormat="1" ht="14.25">
      <c r="A1980" s="2208"/>
      <c r="B1980" s="2211"/>
      <c r="C1980" s="533">
        <v>4264</v>
      </c>
      <c r="D1980" s="264" t="s">
        <v>337</v>
      </c>
      <c r="E1980" s="735"/>
      <c r="F1980" s="735"/>
      <c r="G1980" s="735"/>
      <c r="H1980" s="735">
        <f t="shared" si="139"/>
        <v>0</v>
      </c>
      <c r="I1980" s="735">
        <f t="shared" si="140"/>
        <v>0</v>
      </c>
      <c r="J1980" s="735"/>
      <c r="K1980" s="735"/>
      <c r="L1980" s="735"/>
      <c r="M1980" s="733"/>
      <c r="N1980" s="733"/>
      <c r="O1980" s="733"/>
    </row>
    <row r="1981" spans="1:15" s="258" customFormat="1" ht="22.5" customHeight="1">
      <c r="A1981" s="2208"/>
      <c r="B1981" s="2211"/>
      <c r="C1981" s="536">
        <v>4266</v>
      </c>
      <c r="D1981" s="511" t="s">
        <v>421</v>
      </c>
      <c r="E1981" s="735"/>
      <c r="F1981" s="735"/>
      <c r="G1981" s="735"/>
      <c r="H1981" s="735">
        <f t="shared" si="139"/>
        <v>0</v>
      </c>
      <c r="I1981" s="735">
        <f t="shared" si="140"/>
        <v>0</v>
      </c>
      <c r="J1981" s="735"/>
      <c r="K1981" s="735"/>
      <c r="L1981" s="735"/>
      <c r="M1981" s="733"/>
      <c r="N1981" s="733"/>
      <c r="O1981" s="733"/>
    </row>
    <row r="1982" spans="1:15" s="258" customFormat="1" ht="28.5">
      <c r="A1982" s="2208"/>
      <c r="B1982" s="2211"/>
      <c r="C1982" s="533">
        <v>4267</v>
      </c>
      <c r="D1982" s="264" t="s">
        <v>339</v>
      </c>
      <c r="E1982" s="735"/>
      <c r="F1982" s="735"/>
      <c r="G1982" s="735"/>
      <c r="H1982" s="735">
        <f t="shared" si="139"/>
        <v>0</v>
      </c>
      <c r="I1982" s="735">
        <f t="shared" si="140"/>
        <v>0</v>
      </c>
      <c r="J1982" s="735"/>
      <c r="K1982" s="735"/>
      <c r="L1982" s="735"/>
      <c r="M1982" s="733"/>
      <c r="N1982" s="733"/>
      <c r="O1982" s="733"/>
    </row>
    <row r="1983" spans="1:15" s="258" customFormat="1" ht="14.25">
      <c r="A1983" s="2208"/>
      <c r="B1983" s="2211"/>
      <c r="C1983" s="533">
        <v>4269</v>
      </c>
      <c r="D1983" s="264" t="s">
        <v>64</v>
      </c>
      <c r="E1983" s="735"/>
      <c r="F1983" s="735"/>
      <c r="G1983" s="735"/>
      <c r="H1983" s="735">
        <f t="shared" si="139"/>
        <v>0</v>
      </c>
      <c r="I1983" s="735">
        <f t="shared" si="140"/>
        <v>0</v>
      </c>
      <c r="J1983" s="735"/>
      <c r="K1983" s="735"/>
      <c r="L1983" s="735"/>
      <c r="M1983" s="733"/>
      <c r="N1983" s="935"/>
      <c r="O1983" s="733"/>
    </row>
    <row r="1984" spans="1:15" s="258" customFormat="1" ht="42.75">
      <c r="A1984" s="2208"/>
      <c r="B1984" s="2211"/>
      <c r="C1984" s="533">
        <v>4511</v>
      </c>
      <c r="D1984" s="262" t="s">
        <v>65</v>
      </c>
      <c r="E1984" s="735"/>
      <c r="F1984" s="735"/>
      <c r="G1984" s="735"/>
      <c r="H1984" s="735">
        <f t="shared" si="139"/>
        <v>0</v>
      </c>
      <c r="I1984" s="735">
        <f t="shared" si="140"/>
        <v>0</v>
      </c>
      <c r="J1984" s="735"/>
      <c r="K1984" s="735"/>
      <c r="L1984" s="735"/>
      <c r="M1984" s="733"/>
      <c r="N1984" s="935"/>
      <c r="O1984" s="733"/>
    </row>
    <row r="1985" spans="1:15" s="260" customFormat="1" ht="42.75">
      <c r="A1985" s="2208"/>
      <c r="B1985" s="2211"/>
      <c r="C1985" s="533">
        <v>4621</v>
      </c>
      <c r="D1985" s="262" t="s">
        <v>66</v>
      </c>
      <c r="E1985" s="735"/>
      <c r="F1985" s="735"/>
      <c r="G1985" s="735"/>
      <c r="H1985" s="735">
        <f t="shared" si="139"/>
        <v>0</v>
      </c>
      <c r="I1985" s="735">
        <f t="shared" si="140"/>
        <v>0</v>
      </c>
      <c r="J1985" s="901"/>
      <c r="K1985" s="735"/>
      <c r="L1985" s="735"/>
      <c r="M1985" s="733"/>
      <c r="N1985" s="935"/>
      <c r="O1985" s="935"/>
    </row>
    <row r="1986" spans="1:15" s="260" customFormat="1" ht="42.75">
      <c r="A1986" s="2208"/>
      <c r="B1986" s="2211"/>
      <c r="C1986" s="533">
        <v>4631</v>
      </c>
      <c r="D1986" s="262" t="s">
        <v>379</v>
      </c>
      <c r="E1986" s="735"/>
      <c r="F1986" s="735"/>
      <c r="G1986" s="735"/>
      <c r="H1986" s="735">
        <f t="shared" si="139"/>
        <v>0</v>
      </c>
      <c r="I1986" s="735">
        <f t="shared" si="140"/>
        <v>0</v>
      </c>
      <c r="J1986" s="901"/>
      <c r="K1986" s="735"/>
      <c r="L1986" s="735"/>
      <c r="M1986" s="935"/>
      <c r="N1986" s="935"/>
      <c r="O1986" s="935"/>
    </row>
    <row r="1987" spans="1:15" s="260" customFormat="1" ht="21.75" customHeight="1">
      <c r="A1987" s="2208"/>
      <c r="B1987" s="2211"/>
      <c r="C1987" s="533">
        <v>4632</v>
      </c>
      <c r="D1987" s="262" t="s">
        <v>277</v>
      </c>
      <c r="E1987" s="735"/>
      <c r="F1987" s="735"/>
      <c r="G1987" s="735"/>
      <c r="H1987" s="735">
        <f t="shared" si="139"/>
        <v>0</v>
      </c>
      <c r="I1987" s="735">
        <f t="shared" si="140"/>
        <v>0</v>
      </c>
      <c r="J1987" s="735"/>
      <c r="K1987" s="735"/>
      <c r="L1987" s="735"/>
      <c r="M1987" s="935"/>
      <c r="N1987" s="935"/>
      <c r="O1987" s="935"/>
    </row>
    <row r="1988" spans="1:15" s="260" customFormat="1" ht="48.75" customHeight="1">
      <c r="A1988" s="2208"/>
      <c r="B1988" s="2211"/>
      <c r="C1988" s="536">
        <v>4638</v>
      </c>
      <c r="D1988" s="511" t="s">
        <v>422</v>
      </c>
      <c r="E1988" s="735"/>
      <c r="F1988" s="735"/>
      <c r="G1988" s="735"/>
      <c r="H1988" s="735">
        <f t="shared" si="139"/>
        <v>0</v>
      </c>
      <c r="I1988" s="735">
        <f t="shared" si="140"/>
        <v>0</v>
      </c>
      <c r="J1988" s="735"/>
      <c r="K1988" s="735"/>
      <c r="L1988" s="735"/>
      <c r="M1988" s="935"/>
      <c r="N1988" s="935"/>
      <c r="O1988" s="935"/>
    </row>
    <row r="1989" spans="1:15" s="260" customFormat="1" ht="14.25">
      <c r="A1989" s="2208"/>
      <c r="B1989" s="2211"/>
      <c r="C1989" s="533" t="s">
        <v>385</v>
      </c>
      <c r="D1989" s="262" t="s">
        <v>386</v>
      </c>
      <c r="E1989" s="735"/>
      <c r="F1989" s="735"/>
      <c r="G1989" s="735"/>
      <c r="H1989" s="735">
        <f t="shared" si="139"/>
        <v>0</v>
      </c>
      <c r="I1989" s="735">
        <f t="shared" si="140"/>
        <v>0</v>
      </c>
      <c r="J1989" s="735"/>
      <c r="K1989" s="735"/>
      <c r="L1989" s="735"/>
      <c r="M1989" s="935"/>
      <c r="N1989" s="935"/>
      <c r="O1989" s="935"/>
    </row>
    <row r="1990" spans="1:15" s="260" customFormat="1" ht="14.25">
      <c r="A1990" s="2208"/>
      <c r="B1990" s="2211"/>
      <c r="C1990" s="533">
        <v>4729</v>
      </c>
      <c r="D1990" s="264" t="s">
        <v>67</v>
      </c>
      <c r="E1990" s="902"/>
      <c r="F1990" s="902"/>
      <c r="G1990" s="902"/>
      <c r="H1990" s="735">
        <f t="shared" si="139"/>
        <v>0</v>
      </c>
      <c r="I1990" s="735">
        <f t="shared" si="140"/>
        <v>0</v>
      </c>
      <c r="J1990" s="902"/>
      <c r="K1990" s="902"/>
      <c r="L1990" s="902"/>
      <c r="M1990" s="935"/>
      <c r="N1990" s="935"/>
      <c r="O1990" s="935"/>
    </row>
    <row r="1991" spans="1:15" s="260" customFormat="1" ht="14.25">
      <c r="A1991" s="2208"/>
      <c r="B1991" s="2211"/>
      <c r="C1991" s="533">
        <v>4822</v>
      </c>
      <c r="D1991" s="264" t="s">
        <v>68</v>
      </c>
      <c r="E1991" s="902"/>
      <c r="F1991" s="902"/>
      <c r="G1991" s="735"/>
      <c r="H1991" s="735">
        <f t="shared" si="139"/>
        <v>0</v>
      </c>
      <c r="I1991" s="735">
        <f t="shared" si="140"/>
        <v>0</v>
      </c>
      <c r="J1991" s="902"/>
      <c r="K1991" s="902"/>
      <c r="L1991" s="902"/>
      <c r="M1991" s="935"/>
      <c r="N1991" s="935"/>
      <c r="O1991" s="935"/>
    </row>
    <row r="1992" spans="1:15" s="260" customFormat="1" ht="14.25">
      <c r="A1992" s="2208"/>
      <c r="B1992" s="2211"/>
      <c r="C1992" s="535">
        <v>4823</v>
      </c>
      <c r="D1992" s="483" t="s">
        <v>69</v>
      </c>
      <c r="E1992" s="899">
        <f>E1994+E1995+E1996</f>
        <v>0</v>
      </c>
      <c r="F1992" s="899">
        <f>F1994+F1995+F1996</f>
        <v>0</v>
      </c>
      <c r="G1992" s="899">
        <f>G1994+G1995+G1996</f>
        <v>0</v>
      </c>
      <c r="H1992" s="899">
        <f t="shared" si="139"/>
        <v>0</v>
      </c>
      <c r="I1992" s="899">
        <f t="shared" si="140"/>
        <v>0</v>
      </c>
      <c r="J1992" s="899"/>
      <c r="K1992" s="899">
        <f>K1994+K1995+K1996</f>
        <v>0</v>
      </c>
      <c r="L1992" s="899">
        <f>L1994+L1995+L1996</f>
        <v>0</v>
      </c>
      <c r="M1992" s="935"/>
      <c r="N1992" s="935"/>
      <c r="O1992" s="935"/>
    </row>
    <row r="1993" spans="1:15" s="260" customFormat="1" ht="14.25">
      <c r="A1993" s="2208"/>
      <c r="B1993" s="2211"/>
      <c r="C1993" s="533"/>
      <c r="D1993" s="263" t="s">
        <v>72</v>
      </c>
      <c r="E1993" s="902"/>
      <c r="F1993" s="902"/>
      <c r="G1993" s="735"/>
      <c r="H1993" s="735">
        <f t="shared" si="139"/>
        <v>0</v>
      </c>
      <c r="I1993" s="735">
        <f t="shared" si="140"/>
        <v>0</v>
      </c>
      <c r="J1993" s="902"/>
      <c r="K1993" s="902"/>
      <c r="L1993" s="902"/>
      <c r="M1993" s="935"/>
      <c r="N1993" s="733"/>
      <c r="O1993" s="935"/>
    </row>
    <row r="1994" spans="1:15" s="258" customFormat="1" ht="27">
      <c r="A1994" s="2208"/>
      <c r="B1994" s="2211"/>
      <c r="C1994" s="533"/>
      <c r="D1994" s="263" t="s">
        <v>276</v>
      </c>
      <c r="E1994" s="902"/>
      <c r="F1994" s="735"/>
      <c r="G1994" s="735"/>
      <c r="H1994" s="735">
        <f t="shared" si="139"/>
        <v>0</v>
      </c>
      <c r="I1994" s="735">
        <f t="shared" si="140"/>
        <v>0</v>
      </c>
      <c r="J1994" s="902"/>
      <c r="K1994" s="902"/>
      <c r="L1994" s="902"/>
      <c r="M1994" s="935"/>
      <c r="N1994" s="884"/>
      <c r="O1994" s="733"/>
    </row>
    <row r="1995" spans="1:15" ht="27.95" customHeight="1">
      <c r="A1995" s="2208"/>
      <c r="B1995" s="2211"/>
      <c r="C1995" s="533"/>
      <c r="D1995" s="263" t="s">
        <v>274</v>
      </c>
      <c r="E1995" s="902"/>
      <c r="F1995" s="735"/>
      <c r="G1995" s="735"/>
      <c r="H1995" s="735">
        <f t="shared" si="139"/>
        <v>0</v>
      </c>
      <c r="I1995" s="735">
        <f t="shared" si="140"/>
        <v>0</v>
      </c>
      <c r="J1995" s="902"/>
      <c r="K1995" s="902"/>
      <c r="L1995" s="902"/>
      <c r="M1995" s="733"/>
    </row>
    <row r="1996" spans="1:15" ht="14.25">
      <c r="A1996" s="2208"/>
      <c r="B1996" s="2211"/>
      <c r="C1996" s="533"/>
      <c r="D1996" s="263" t="s">
        <v>275</v>
      </c>
      <c r="E1996" s="902"/>
      <c r="F1996" s="902"/>
      <c r="G1996" s="735"/>
      <c r="H1996" s="735">
        <f t="shared" si="139"/>
        <v>0</v>
      </c>
      <c r="I1996" s="735">
        <f t="shared" si="140"/>
        <v>0</v>
      </c>
      <c r="J1996" s="902"/>
      <c r="K1996" s="902"/>
      <c r="L1996" s="902"/>
      <c r="N1996" s="936"/>
    </row>
    <row r="1997" spans="1:15" ht="31.5" customHeight="1">
      <c r="A1997" s="2208"/>
      <c r="B1997" s="2211"/>
      <c r="C1997" s="536" t="s">
        <v>420</v>
      </c>
      <c r="D1997" s="511" t="s">
        <v>443</v>
      </c>
      <c r="E1997" s="902"/>
      <c r="F1997" s="902"/>
      <c r="G1997" s="735"/>
      <c r="H1997" s="735">
        <f t="shared" si="139"/>
        <v>0</v>
      </c>
      <c r="I1997" s="735">
        <f t="shared" si="140"/>
        <v>0</v>
      </c>
      <c r="J1997" s="902"/>
      <c r="K1997" s="902"/>
      <c r="L1997" s="902"/>
      <c r="N1997" s="936"/>
    </row>
    <row r="1998" spans="1:15" s="273" customFormat="1" ht="14.25">
      <c r="A1998" s="2208"/>
      <c r="B1998" s="2211"/>
      <c r="C1998" s="533">
        <v>4861</v>
      </c>
      <c r="D1998" s="264" t="s">
        <v>70</v>
      </c>
      <c r="E1998" s="902"/>
      <c r="F1998" s="902"/>
      <c r="G1998" s="735"/>
      <c r="H1998" s="735">
        <f t="shared" si="139"/>
        <v>0</v>
      </c>
      <c r="I1998" s="735">
        <f t="shared" si="140"/>
        <v>0</v>
      </c>
      <c r="J1998" s="902"/>
      <c r="K1998" s="902"/>
      <c r="L1998" s="902"/>
      <c r="M1998" s="887"/>
      <c r="N1998" s="884"/>
      <c r="O1998" s="936"/>
    </row>
    <row r="1999" spans="1:15" ht="14.25">
      <c r="A1999" s="2209"/>
      <c r="B1999" s="2212"/>
      <c r="C1999" s="533">
        <v>4891</v>
      </c>
      <c r="D1999" s="264" t="s">
        <v>71</v>
      </c>
      <c r="E1999" s="735"/>
      <c r="F1999" s="735"/>
      <c r="G1999" s="735"/>
      <c r="H1999" s="735">
        <f t="shared" si="139"/>
        <v>0</v>
      </c>
      <c r="I1999" s="735">
        <f t="shared" si="140"/>
        <v>0</v>
      </c>
      <c r="J1999" s="735"/>
      <c r="K1999" s="735"/>
      <c r="L1999" s="735"/>
      <c r="M1999" s="937"/>
    </row>
    <row r="2000" spans="1:15" s="27" customFormat="1" ht="28.5">
      <c r="A2000" s="2196" t="s">
        <v>436</v>
      </c>
      <c r="B2000" s="2196"/>
      <c r="C2000" s="274"/>
      <c r="D2000" s="36" t="s">
        <v>73</v>
      </c>
      <c r="E2000" s="903">
        <f>SUM(E2002:E2009)</f>
        <v>537015.39</v>
      </c>
      <c r="F2000" s="903">
        <f>SUM(F2002:F2009)</f>
        <v>335556.6</v>
      </c>
      <c r="G2000" s="903">
        <f>SUM(G2002:G2009)</f>
        <v>340847.7</v>
      </c>
      <c r="H2000" s="903">
        <f t="shared" si="139"/>
        <v>5291.1000000000349</v>
      </c>
      <c r="I2000" s="903">
        <f>+I2006+I2007+I2008+I2009</f>
        <v>0</v>
      </c>
      <c r="J2000" s="903">
        <f>+J2006+J2007+J2008+J2009</f>
        <v>0</v>
      </c>
      <c r="K2000" s="903">
        <f>SUM(K2002:K2009)</f>
        <v>0</v>
      </c>
      <c r="L2000" s="903">
        <f>SUM(L2002:L2009)</f>
        <v>0</v>
      </c>
      <c r="M2000" s="938"/>
      <c r="N2000" s="938"/>
      <c r="O2000" s="938"/>
    </row>
    <row r="2001" spans="1:15" s="20" customFormat="1" ht="23.25" customHeight="1">
      <c r="A2001" s="614" t="s">
        <v>437</v>
      </c>
      <c r="B2001" s="1131" t="s">
        <v>438</v>
      </c>
      <c r="C2001" s="275"/>
      <c r="D2001" s="17" t="s">
        <v>72</v>
      </c>
      <c r="E2001" s="904"/>
      <c r="F2001" s="904"/>
      <c r="G2001" s="904"/>
      <c r="H2001" s="904">
        <f t="shared" si="139"/>
        <v>0</v>
      </c>
      <c r="I2001" s="404">
        <f t="shared" ref="I2001:I2009" si="141">G2001-E2001</f>
        <v>0</v>
      </c>
      <c r="J2001" s="904"/>
      <c r="K2001" s="904"/>
      <c r="L2001" s="904"/>
      <c r="M2001" s="939"/>
      <c r="N2001" s="939"/>
      <c r="O2001" s="939"/>
    </row>
    <row r="2002" spans="1:15" s="20" customFormat="1" ht="28.5">
      <c r="A2002" s="2204">
        <v>1080</v>
      </c>
      <c r="B2002" s="2204">
        <v>31001</v>
      </c>
      <c r="C2002" s="275">
        <v>5111</v>
      </c>
      <c r="D2002" s="18" t="s">
        <v>660</v>
      </c>
      <c r="E2002" s="904"/>
      <c r="F2002" s="904"/>
      <c r="G2002" s="904"/>
      <c r="H2002" s="404">
        <f t="shared" si="139"/>
        <v>0</v>
      </c>
      <c r="I2002" s="404">
        <f t="shared" si="141"/>
        <v>0</v>
      </c>
      <c r="J2002" s="904"/>
      <c r="K2002" s="904"/>
      <c r="L2002" s="904"/>
      <c r="M2002" s="939"/>
      <c r="N2002" s="939"/>
      <c r="O2002" s="939"/>
    </row>
    <row r="2003" spans="1:15" s="20" customFormat="1" ht="28.5">
      <c r="A2003" s="2205"/>
      <c r="B2003" s="2205"/>
      <c r="C2003" s="275">
        <v>5112</v>
      </c>
      <c r="D2003" s="18" t="s">
        <v>661</v>
      </c>
      <c r="E2003" s="904"/>
      <c r="F2003" s="904"/>
      <c r="G2003" s="904"/>
      <c r="H2003" s="404">
        <f t="shared" si="139"/>
        <v>0</v>
      </c>
      <c r="I2003" s="404">
        <f t="shared" si="141"/>
        <v>0</v>
      </c>
      <c r="J2003" s="904"/>
      <c r="K2003" s="904"/>
      <c r="L2003" s="904"/>
      <c r="M2003" s="939"/>
      <c r="N2003" s="939"/>
      <c r="O2003" s="939"/>
    </row>
    <row r="2004" spans="1:15" s="20" customFormat="1" ht="13.5" customHeight="1">
      <c r="A2004" s="2205"/>
      <c r="B2004" s="2205"/>
      <c r="C2004" s="275" t="s">
        <v>662</v>
      </c>
      <c r="D2004" s="18" t="s">
        <v>637</v>
      </c>
      <c r="E2004" s="904"/>
      <c r="F2004" s="904"/>
      <c r="G2004" s="904"/>
      <c r="H2004" s="404">
        <f t="shared" si="139"/>
        <v>0</v>
      </c>
      <c r="I2004" s="404">
        <f t="shared" si="141"/>
        <v>0</v>
      </c>
      <c r="J2004" s="904"/>
      <c r="K2004" s="904"/>
      <c r="L2004" s="904"/>
      <c r="M2004" s="939"/>
      <c r="N2004" s="939"/>
      <c r="O2004" s="939"/>
    </row>
    <row r="2005" spans="1:15" s="20" customFormat="1" ht="14.25">
      <c r="A2005" s="2205"/>
      <c r="B2005" s="2205"/>
      <c r="C2005" s="275">
        <v>5121</v>
      </c>
      <c r="D2005" s="262" t="s">
        <v>74</v>
      </c>
      <c r="E2005" s="904"/>
      <c r="F2005" s="904"/>
      <c r="G2005" s="904"/>
      <c r="H2005" s="404">
        <f t="shared" si="139"/>
        <v>0</v>
      </c>
      <c r="I2005" s="404">
        <f t="shared" si="141"/>
        <v>0</v>
      </c>
      <c r="J2005" s="904"/>
      <c r="K2005" s="904"/>
      <c r="L2005" s="904"/>
      <c r="M2005" s="939"/>
      <c r="N2005" s="939"/>
      <c r="O2005" s="939"/>
    </row>
    <row r="2006" spans="1:15" s="33" customFormat="1" ht="15.75" customHeight="1">
      <c r="A2006" s="2205"/>
      <c r="B2006" s="2205"/>
      <c r="C2006" s="249">
        <v>5122</v>
      </c>
      <c r="D2006" s="21" t="s">
        <v>75</v>
      </c>
      <c r="E2006" s="404">
        <v>537015.39</v>
      </c>
      <c r="F2006" s="404">
        <v>335556.6</v>
      </c>
      <c r="G2006" s="404">
        <v>340847.7</v>
      </c>
      <c r="H2006" s="404"/>
      <c r="I2006" s="404"/>
      <c r="J2006" s="905"/>
      <c r="K2006" s="904"/>
      <c r="L2006" s="904"/>
      <c r="M2006" s="940"/>
      <c r="N2006" s="940"/>
      <c r="O2006" s="940"/>
    </row>
    <row r="2007" spans="1:15" s="33" customFormat="1" ht="15.75" customHeight="1">
      <c r="A2007" s="2205"/>
      <c r="B2007" s="2205"/>
      <c r="C2007" s="249">
        <v>5129</v>
      </c>
      <c r="D2007" s="21" t="s">
        <v>76</v>
      </c>
      <c r="E2007" s="905"/>
      <c r="F2007" s="905"/>
      <c r="G2007" s="404"/>
      <c r="H2007" s="404"/>
      <c r="I2007" s="404"/>
      <c r="J2007" s="905"/>
      <c r="K2007" s="404"/>
      <c r="L2007" s="404"/>
      <c r="M2007" s="940"/>
      <c r="N2007" s="940"/>
      <c r="O2007" s="940"/>
    </row>
    <row r="2008" spans="1:15" s="33" customFormat="1" ht="14.25">
      <c r="A2008" s="2205"/>
      <c r="B2008" s="2205"/>
      <c r="C2008" s="249">
        <v>5132</v>
      </c>
      <c r="D2008" s="21" t="s">
        <v>77</v>
      </c>
      <c r="E2008" s="905"/>
      <c r="F2008" s="905"/>
      <c r="G2008" s="404"/>
      <c r="H2008" s="404">
        <f t="shared" si="139"/>
        <v>0</v>
      </c>
      <c r="I2008" s="404">
        <f t="shared" si="141"/>
        <v>0</v>
      </c>
      <c r="J2008" s="905"/>
      <c r="K2008" s="404"/>
      <c r="L2008" s="404"/>
      <c r="M2008" s="940"/>
      <c r="N2008" s="940"/>
      <c r="O2008" s="940"/>
    </row>
    <row r="2009" spans="1:15" s="33" customFormat="1" ht="15.75" customHeight="1">
      <c r="A2009" s="2206"/>
      <c r="B2009" s="2206"/>
      <c r="C2009" s="249" t="s">
        <v>663</v>
      </c>
      <c r="D2009" s="21" t="s">
        <v>664</v>
      </c>
      <c r="E2009" s="905"/>
      <c r="F2009" s="905"/>
      <c r="G2009" s="404"/>
      <c r="H2009" s="404">
        <f t="shared" si="139"/>
        <v>0</v>
      </c>
      <c r="I2009" s="404">
        <f t="shared" si="141"/>
        <v>0</v>
      </c>
      <c r="J2009" s="905"/>
      <c r="K2009" s="404"/>
      <c r="L2009" s="404"/>
      <c r="M2009" s="940"/>
      <c r="N2009" s="940"/>
      <c r="O2009" s="940"/>
    </row>
    <row r="2010" spans="1:15" ht="14.25">
      <c r="A2010" s="2207" t="s">
        <v>636</v>
      </c>
      <c r="B2010" s="2210" t="s">
        <v>5820</v>
      </c>
      <c r="C2010" s="527"/>
      <c r="D2010" s="262" t="s">
        <v>278</v>
      </c>
      <c r="E2010" s="737"/>
      <c r="F2010" s="737"/>
      <c r="G2010" s="737"/>
      <c r="H2010" s="737">
        <f>+G2010-F2010</f>
        <v>0</v>
      </c>
      <c r="I2010" s="737">
        <f>G2010-E2010</f>
        <v>0</v>
      </c>
      <c r="J2010" s="737"/>
      <c r="K2010" s="737"/>
      <c r="L2010" s="737"/>
      <c r="M2010" s="1024"/>
    </row>
    <row r="2011" spans="1:15">
      <c r="A2011" s="2208"/>
      <c r="B2011" s="2211"/>
      <c r="C2011" s="1025"/>
      <c r="D2011" s="263"/>
      <c r="E2011" s="736"/>
      <c r="F2011" s="736"/>
      <c r="G2011" s="736"/>
      <c r="H2011" s="736">
        <f>+G2011-F2011</f>
        <v>0</v>
      </c>
      <c r="I2011" s="736">
        <f>G2011-E2011</f>
        <v>0</v>
      </c>
      <c r="J2011" s="736"/>
      <c r="K2011" s="736"/>
      <c r="L2011" s="736"/>
      <c r="M2011" s="1024"/>
    </row>
    <row r="2012" spans="1:15" ht="28.5">
      <c r="A2012" s="2208"/>
      <c r="B2012" s="2211"/>
      <c r="C2012" s="1025"/>
      <c r="D2012" s="264" t="s">
        <v>32</v>
      </c>
      <c r="E2012" s="736"/>
      <c r="F2012" s="736"/>
      <c r="G2012" s="736"/>
      <c r="H2012" s="736">
        <f>+G2012-F2012</f>
        <v>0</v>
      </c>
      <c r="I2012" s="736">
        <f>G2012-E2012</f>
        <v>0</v>
      </c>
      <c r="J2012" s="736"/>
      <c r="K2012" s="736"/>
      <c r="L2012" s="736"/>
      <c r="M2012" s="1024"/>
    </row>
    <row r="2013" spans="1:15">
      <c r="A2013" s="2208"/>
      <c r="B2013" s="2211"/>
      <c r="C2013" s="1025"/>
      <c r="D2013" s="263"/>
      <c r="E2013" s="736"/>
      <c r="F2013" s="736"/>
      <c r="G2013" s="736"/>
      <c r="H2013" s="736">
        <f>+G2013-F2013</f>
        <v>0</v>
      </c>
      <c r="I2013" s="736">
        <f>G2013-E2013</f>
        <v>0</v>
      </c>
      <c r="J2013" s="736"/>
      <c r="K2013" s="736"/>
      <c r="L2013" s="736"/>
      <c r="M2013" s="1024"/>
    </row>
    <row r="2014" spans="1:15" ht="14.25">
      <c r="A2014" s="2208"/>
      <c r="B2014" s="2211"/>
      <c r="C2014" s="529"/>
      <c r="D2014" s="272" t="s">
        <v>33</v>
      </c>
      <c r="E2014" s="898">
        <f>+E2016+E2080</f>
        <v>0</v>
      </c>
      <c r="F2014" s="898">
        <f>+F2016+F2080</f>
        <v>0</v>
      </c>
      <c r="G2014" s="898">
        <f>+G2016+G2080</f>
        <v>0</v>
      </c>
      <c r="H2014" s="898">
        <f>+G2014-F2014</f>
        <v>0</v>
      </c>
      <c r="I2014" s="898">
        <f>G2014-E2014</f>
        <v>0</v>
      </c>
      <c r="J2014" s="898"/>
      <c r="K2014" s="898">
        <f>+K2016+K2080</f>
        <v>0</v>
      </c>
      <c r="L2014" s="898">
        <f>+L2016+L2080</f>
        <v>0</v>
      </c>
      <c r="M2014" s="926">
        <f>SUM(M2020:M2089)</f>
        <v>0</v>
      </c>
      <c r="N2014" s="926">
        <f>SUM(N2020:N2089)</f>
        <v>0</v>
      </c>
      <c r="O2014" s="926">
        <f>SUM(O2020:O2089)</f>
        <v>0</v>
      </c>
    </row>
    <row r="2015" spans="1:15" ht="14.25">
      <c r="A2015" s="2208"/>
      <c r="B2015" s="2211"/>
      <c r="C2015" s="530"/>
      <c r="D2015" s="17" t="s">
        <v>388</v>
      </c>
      <c r="E2015" s="736"/>
      <c r="F2015" s="736"/>
      <c r="G2015" s="736"/>
      <c r="H2015" s="898"/>
      <c r="I2015" s="898"/>
      <c r="J2015" s="736"/>
      <c r="K2015" s="736"/>
      <c r="L2015" s="736"/>
      <c r="M2015" s="1024"/>
    </row>
    <row r="2016" spans="1:15" ht="14.25">
      <c r="A2016" s="2208"/>
      <c r="B2016" s="2211"/>
      <c r="C2016" s="531"/>
      <c r="D2016" s="265" t="s">
        <v>36</v>
      </c>
      <c r="E2016" s="898">
        <f>E2018+SUM(E2024:E2079)-E2024-E2029-E2037-E2051-E2055-E2072</f>
        <v>0</v>
      </c>
      <c r="F2016" s="898">
        <f>F2018+SUM(F2024:F2079)-F2024-F2029-F2037-F2051-F2055-F2072</f>
        <v>0</v>
      </c>
      <c r="G2016" s="898">
        <f>G2018+SUM(G2024:G2079)-G2024-G2029-G2037-G2051-G2055-G2072</f>
        <v>0</v>
      </c>
      <c r="H2016" s="898">
        <f>+G2016-F2016</f>
        <v>0</v>
      </c>
      <c r="I2016" s="898">
        <f t="shared" ref="I2016:I2079" si="142">G2016-E2016</f>
        <v>0</v>
      </c>
      <c r="J2016" s="898"/>
      <c r="K2016" s="898">
        <f>K2018+SUM(K2024:K2079)-K2024-K2029-K2037-K2051-K2055-K2072</f>
        <v>0</v>
      </c>
      <c r="L2016" s="898">
        <f>L2018+SUM(L2024:L2079)-L2024-L2029-L2037-L2051-L2055-L2072</f>
        <v>0</v>
      </c>
      <c r="M2016" s="1024"/>
    </row>
    <row r="2017" spans="1:13">
      <c r="A2017" s="2208"/>
      <c r="B2017" s="2211"/>
      <c r="C2017" s="527"/>
      <c r="D2017" s="263" t="s">
        <v>72</v>
      </c>
      <c r="E2017" s="737"/>
      <c r="F2017" s="737"/>
      <c r="G2017" s="736"/>
      <c r="H2017" s="736">
        <f t="shared" ref="H2017:H2082" si="143">+G2017-F2017</f>
        <v>0</v>
      </c>
      <c r="I2017" s="737">
        <f t="shared" si="142"/>
        <v>0</v>
      </c>
      <c r="J2017" s="737"/>
      <c r="K2017" s="737"/>
      <c r="L2017" s="737"/>
      <c r="M2017" s="1024"/>
    </row>
    <row r="2018" spans="1:13" ht="14.25">
      <c r="A2018" s="2208"/>
      <c r="B2018" s="2211"/>
      <c r="C2018" s="532"/>
      <c r="D2018" s="483" t="s">
        <v>470</v>
      </c>
      <c r="E2018" s="899">
        <f>SUM(E2020:E2022)</f>
        <v>0</v>
      </c>
      <c r="F2018" s="899">
        <f>SUM(F2020:F2022)</f>
        <v>0</v>
      </c>
      <c r="G2018" s="899">
        <f>SUM(G2020:G2022)</f>
        <v>0</v>
      </c>
      <c r="H2018" s="899">
        <f t="shared" si="143"/>
        <v>0</v>
      </c>
      <c r="I2018" s="899">
        <f t="shared" si="142"/>
        <v>0</v>
      </c>
      <c r="J2018" s="899"/>
      <c r="K2018" s="899">
        <f>SUM(K2020:K2022)</f>
        <v>0</v>
      </c>
      <c r="L2018" s="899">
        <f>SUM(L2020:L2022)</f>
        <v>0</v>
      </c>
      <c r="M2018" s="1024"/>
    </row>
    <row r="2019" spans="1:13">
      <c r="A2019" s="2208"/>
      <c r="B2019" s="2211"/>
      <c r="C2019" s="527"/>
      <c r="D2019" s="263" t="s">
        <v>72</v>
      </c>
      <c r="E2019" s="737"/>
      <c r="F2019" s="737"/>
      <c r="G2019" s="736"/>
      <c r="H2019" s="736">
        <f t="shared" si="143"/>
        <v>0</v>
      </c>
      <c r="I2019" s="737">
        <f t="shared" si="142"/>
        <v>0</v>
      </c>
      <c r="J2019" s="737"/>
      <c r="K2019" s="737"/>
      <c r="L2019" s="737"/>
      <c r="M2019" s="1024"/>
    </row>
    <row r="2020" spans="1:13" ht="28.5">
      <c r="A2020" s="2208"/>
      <c r="B2020" s="2211"/>
      <c r="C2020" s="533" t="s">
        <v>270</v>
      </c>
      <c r="D2020" s="266" t="s">
        <v>37</v>
      </c>
      <c r="E2020" s="737"/>
      <c r="F2020" s="737"/>
      <c r="G2020" s="737"/>
      <c r="H2020" s="737">
        <f t="shared" si="143"/>
        <v>0</v>
      </c>
      <c r="I2020" s="737">
        <f t="shared" si="142"/>
        <v>0</v>
      </c>
      <c r="J2020" s="737"/>
      <c r="K2020" s="737"/>
      <c r="L2020" s="737"/>
      <c r="M2020" s="1024"/>
    </row>
    <row r="2021" spans="1:13" ht="28.5">
      <c r="A2021" s="2208"/>
      <c r="B2021" s="2211"/>
      <c r="C2021" s="533" t="s">
        <v>271</v>
      </c>
      <c r="D2021" s="267" t="s">
        <v>38</v>
      </c>
      <c r="E2021" s="737"/>
      <c r="F2021" s="737"/>
      <c r="G2021" s="737"/>
      <c r="H2021" s="737">
        <f t="shared" si="143"/>
        <v>0</v>
      </c>
      <c r="I2021" s="737">
        <f t="shared" si="142"/>
        <v>0</v>
      </c>
      <c r="J2021" s="737"/>
      <c r="K2021" s="737"/>
      <c r="L2021" s="737"/>
      <c r="M2021" s="1024"/>
    </row>
    <row r="2022" spans="1:13" ht="42.75">
      <c r="A2022" s="2208"/>
      <c r="B2022" s="2211"/>
      <c r="C2022" s="533" t="s">
        <v>272</v>
      </c>
      <c r="D2022" s="267" t="s">
        <v>39</v>
      </c>
      <c r="E2022" s="737"/>
      <c r="F2022" s="737"/>
      <c r="G2022" s="737"/>
      <c r="H2022" s="737">
        <f t="shared" si="143"/>
        <v>0</v>
      </c>
      <c r="I2022" s="737">
        <f t="shared" si="142"/>
        <v>0</v>
      </c>
      <c r="J2022" s="737"/>
      <c r="K2022" s="737"/>
      <c r="L2022" s="737"/>
      <c r="M2022" s="1024"/>
    </row>
    <row r="2023" spans="1:13" ht="14.25">
      <c r="A2023" s="2208"/>
      <c r="B2023" s="2211"/>
      <c r="C2023" s="534"/>
      <c r="D2023" s="484"/>
      <c r="E2023" s="739"/>
      <c r="F2023" s="739"/>
      <c r="G2023" s="739"/>
      <c r="H2023" s="739">
        <f t="shared" si="143"/>
        <v>0</v>
      </c>
      <c r="I2023" s="739">
        <f t="shared" si="142"/>
        <v>0</v>
      </c>
      <c r="J2023" s="739"/>
      <c r="K2023" s="739"/>
      <c r="L2023" s="739"/>
      <c r="M2023" s="1024"/>
    </row>
    <row r="2024" spans="1:13" ht="14.25">
      <c r="A2024" s="2208"/>
      <c r="B2024" s="2211"/>
      <c r="C2024" s="535">
        <v>4212</v>
      </c>
      <c r="D2024" s="483" t="s">
        <v>40</v>
      </c>
      <c r="E2024" s="899">
        <f>E2026+E2027+E2028</f>
        <v>0</v>
      </c>
      <c r="F2024" s="899">
        <f>F2026+F2027+F2028</f>
        <v>0</v>
      </c>
      <c r="G2024" s="899">
        <f>G2026+G2027+G2028</f>
        <v>0</v>
      </c>
      <c r="H2024" s="899">
        <f t="shared" si="143"/>
        <v>0</v>
      </c>
      <c r="I2024" s="899">
        <f t="shared" si="142"/>
        <v>0</v>
      </c>
      <c r="J2024" s="899"/>
      <c r="K2024" s="899">
        <f>K2026+K2027+K2028</f>
        <v>0</v>
      </c>
      <c r="L2024" s="899">
        <f>L2026+L2027+L2028</f>
        <v>0</v>
      </c>
      <c r="M2024" s="1024"/>
    </row>
    <row r="2025" spans="1:13">
      <c r="A2025" s="2208"/>
      <c r="B2025" s="2211"/>
      <c r="C2025" s="533"/>
      <c r="D2025" s="263" t="s">
        <v>72</v>
      </c>
      <c r="E2025" s="735"/>
      <c r="F2025" s="735"/>
      <c r="G2025" s="735"/>
      <c r="H2025" s="735">
        <f t="shared" si="143"/>
        <v>0</v>
      </c>
      <c r="I2025" s="735">
        <f t="shared" si="142"/>
        <v>0</v>
      </c>
      <c r="J2025" s="735"/>
      <c r="K2025" s="735"/>
      <c r="L2025" s="735"/>
      <c r="M2025" s="1024"/>
    </row>
    <row r="2026" spans="1:13">
      <c r="A2026" s="2208"/>
      <c r="B2026" s="2211"/>
      <c r="C2026" s="533"/>
      <c r="D2026" s="263" t="s">
        <v>40</v>
      </c>
      <c r="E2026" s="735"/>
      <c r="F2026" s="735"/>
      <c r="G2026" s="735"/>
      <c r="H2026" s="735">
        <f t="shared" si="143"/>
        <v>0</v>
      </c>
      <c r="I2026" s="735">
        <f t="shared" si="142"/>
        <v>0</v>
      </c>
      <c r="J2026" s="735"/>
      <c r="K2026" s="735"/>
      <c r="L2026" s="735"/>
      <c r="M2026" s="1024"/>
    </row>
    <row r="2027" spans="1:13" ht="27">
      <c r="A2027" s="2208"/>
      <c r="B2027" s="2211"/>
      <c r="C2027" s="533"/>
      <c r="D2027" s="263" t="s">
        <v>279</v>
      </c>
      <c r="E2027" s="735"/>
      <c r="F2027" s="735"/>
      <c r="G2027" s="735"/>
      <c r="H2027" s="735">
        <f t="shared" si="143"/>
        <v>0</v>
      </c>
      <c r="I2027" s="735">
        <f t="shared" si="142"/>
        <v>0</v>
      </c>
      <c r="J2027" s="735"/>
      <c r="K2027" s="735"/>
      <c r="L2027" s="735"/>
      <c r="M2027" s="1024"/>
    </row>
    <row r="2028" spans="1:13">
      <c r="A2028" s="2208"/>
      <c r="B2028" s="2211"/>
      <c r="C2028" s="533"/>
      <c r="D2028" s="263" t="s">
        <v>390</v>
      </c>
      <c r="E2028" s="735"/>
      <c r="F2028" s="735"/>
      <c r="G2028" s="735"/>
      <c r="H2028" s="735">
        <f t="shared" si="143"/>
        <v>0</v>
      </c>
      <c r="I2028" s="735">
        <f t="shared" si="142"/>
        <v>0</v>
      </c>
      <c r="J2028" s="735"/>
      <c r="K2028" s="735"/>
      <c r="L2028" s="735"/>
      <c r="M2028" s="1024"/>
    </row>
    <row r="2029" spans="1:13" ht="14.25">
      <c r="A2029" s="2208"/>
      <c r="B2029" s="2211"/>
      <c r="C2029" s="535">
        <v>4213</v>
      </c>
      <c r="D2029" s="483" t="s">
        <v>41</v>
      </c>
      <c r="E2029" s="899">
        <f>E2031+E2032</f>
        <v>0</v>
      </c>
      <c r="F2029" s="899">
        <f>F2031+F2032</f>
        <v>0</v>
      </c>
      <c r="G2029" s="899">
        <f>G2031+G2032</f>
        <v>0</v>
      </c>
      <c r="H2029" s="899">
        <f t="shared" si="143"/>
        <v>0</v>
      </c>
      <c r="I2029" s="899">
        <f t="shared" si="142"/>
        <v>0</v>
      </c>
      <c r="J2029" s="899"/>
      <c r="K2029" s="899">
        <f>K2031+K2032</f>
        <v>0</v>
      </c>
      <c r="L2029" s="899">
        <f>L2031+L2032</f>
        <v>0</v>
      </c>
      <c r="M2029" s="1024"/>
    </row>
    <row r="2030" spans="1:13">
      <c r="A2030" s="2208"/>
      <c r="B2030" s="2211"/>
      <c r="C2030" s="533"/>
      <c r="D2030" s="263" t="s">
        <v>72</v>
      </c>
      <c r="E2030" s="735"/>
      <c r="F2030" s="735"/>
      <c r="G2030" s="735"/>
      <c r="H2030" s="735">
        <f t="shared" si="143"/>
        <v>0</v>
      </c>
      <c r="I2030" s="735">
        <f t="shared" si="142"/>
        <v>0</v>
      </c>
      <c r="J2030" s="735"/>
      <c r="K2030" s="735"/>
      <c r="L2030" s="735"/>
      <c r="M2030" s="1024"/>
    </row>
    <row r="2031" spans="1:13" ht="27">
      <c r="A2031" s="2208"/>
      <c r="B2031" s="2211"/>
      <c r="C2031" s="533"/>
      <c r="D2031" s="269" t="s">
        <v>42</v>
      </c>
      <c r="E2031" s="735"/>
      <c r="F2031" s="735"/>
      <c r="G2031" s="735"/>
      <c r="H2031" s="735">
        <f t="shared" si="143"/>
        <v>0</v>
      </c>
      <c r="I2031" s="735">
        <f t="shared" si="142"/>
        <v>0</v>
      </c>
      <c r="J2031" s="735"/>
      <c r="K2031" s="735"/>
      <c r="L2031" s="735"/>
      <c r="M2031" s="1024"/>
    </row>
    <row r="2032" spans="1:13" ht="27">
      <c r="A2032" s="2208"/>
      <c r="B2032" s="2211"/>
      <c r="C2032" s="533"/>
      <c r="D2032" s="269" t="s">
        <v>273</v>
      </c>
      <c r="E2032" s="735"/>
      <c r="F2032" s="735"/>
      <c r="G2032" s="735"/>
      <c r="H2032" s="735">
        <f t="shared" si="143"/>
        <v>0</v>
      </c>
      <c r="I2032" s="735">
        <f t="shared" si="142"/>
        <v>0</v>
      </c>
      <c r="J2032" s="735"/>
      <c r="K2032" s="735"/>
      <c r="L2032" s="735"/>
      <c r="M2032" s="1024"/>
    </row>
    <row r="2033" spans="1:13" ht="14.25">
      <c r="A2033" s="2208"/>
      <c r="B2033" s="2211"/>
      <c r="C2033" s="533">
        <v>4214</v>
      </c>
      <c r="D2033" s="268" t="s">
        <v>43</v>
      </c>
      <c r="E2033" s="735"/>
      <c r="F2033" s="735"/>
      <c r="G2033" s="735"/>
      <c r="H2033" s="735">
        <f t="shared" si="143"/>
        <v>0</v>
      </c>
      <c r="I2033" s="735">
        <f t="shared" si="142"/>
        <v>0</v>
      </c>
      <c r="J2033" s="735"/>
      <c r="K2033" s="735"/>
      <c r="L2033" s="735"/>
      <c r="M2033" s="1024"/>
    </row>
    <row r="2034" spans="1:13" ht="14.25">
      <c r="A2034" s="2208"/>
      <c r="B2034" s="2211"/>
      <c r="C2034" s="533">
        <v>4215</v>
      </c>
      <c r="D2034" s="268" t="s">
        <v>44</v>
      </c>
      <c r="E2034" s="735"/>
      <c r="F2034" s="735"/>
      <c r="G2034" s="735"/>
      <c r="H2034" s="735">
        <f t="shared" si="143"/>
        <v>0</v>
      </c>
      <c r="I2034" s="735">
        <f t="shared" si="142"/>
        <v>0</v>
      </c>
      <c r="J2034" s="735"/>
      <c r="K2034" s="735"/>
      <c r="L2034" s="735"/>
      <c r="M2034" s="1024"/>
    </row>
    <row r="2035" spans="1:13" ht="28.5">
      <c r="A2035" s="2208"/>
      <c r="B2035" s="2211"/>
      <c r="C2035" s="533">
        <v>4216</v>
      </c>
      <c r="D2035" s="268" t="s">
        <v>45</v>
      </c>
      <c r="E2035" s="735"/>
      <c r="F2035" s="735"/>
      <c r="G2035" s="735"/>
      <c r="H2035" s="735">
        <f t="shared" si="143"/>
        <v>0</v>
      </c>
      <c r="I2035" s="735">
        <f t="shared" si="142"/>
        <v>0</v>
      </c>
      <c r="J2035" s="735"/>
      <c r="K2035" s="735"/>
      <c r="L2035" s="735"/>
      <c r="M2035" s="1024"/>
    </row>
    <row r="2036" spans="1:13" ht="14.25">
      <c r="A2036" s="2208"/>
      <c r="B2036" s="2211"/>
      <c r="C2036" s="533">
        <v>4217</v>
      </c>
      <c r="D2036" s="268" t="s">
        <v>46</v>
      </c>
      <c r="E2036" s="735"/>
      <c r="F2036" s="735"/>
      <c r="G2036" s="735"/>
      <c r="H2036" s="735">
        <f t="shared" si="143"/>
        <v>0</v>
      </c>
      <c r="I2036" s="735">
        <f t="shared" si="142"/>
        <v>0</v>
      </c>
      <c r="J2036" s="735"/>
      <c r="K2036" s="735"/>
      <c r="L2036" s="735"/>
      <c r="M2036" s="1024"/>
    </row>
    <row r="2037" spans="1:13" ht="28.5">
      <c r="A2037" s="2208"/>
      <c r="B2037" s="2211"/>
      <c r="C2037" s="535"/>
      <c r="D2037" s="483" t="s">
        <v>414</v>
      </c>
      <c r="E2037" s="899">
        <f>E2039+E2040</f>
        <v>0</v>
      </c>
      <c r="F2037" s="899">
        <f>F2039+F2040</f>
        <v>0</v>
      </c>
      <c r="G2037" s="899">
        <f>G2039+G2040</f>
        <v>0</v>
      </c>
      <c r="H2037" s="899">
        <f t="shared" si="143"/>
        <v>0</v>
      </c>
      <c r="I2037" s="899">
        <f t="shared" si="142"/>
        <v>0</v>
      </c>
      <c r="J2037" s="899"/>
      <c r="K2037" s="899">
        <f>K2039+K2040</f>
        <v>0</v>
      </c>
      <c r="L2037" s="899">
        <f>L2039+L2040</f>
        <v>0</v>
      </c>
      <c r="M2037" s="1024"/>
    </row>
    <row r="2038" spans="1:13">
      <c r="A2038" s="2208"/>
      <c r="B2038" s="2211"/>
      <c r="C2038" s="533"/>
      <c r="D2038" s="263" t="s">
        <v>72</v>
      </c>
      <c r="E2038" s="736"/>
      <c r="F2038" s="736"/>
      <c r="G2038" s="736"/>
      <c r="H2038" s="736">
        <f t="shared" si="143"/>
        <v>0</v>
      </c>
      <c r="I2038" s="736">
        <f t="shared" si="142"/>
        <v>0</v>
      </c>
      <c r="J2038" s="736"/>
      <c r="K2038" s="736"/>
      <c r="L2038" s="736"/>
      <c r="M2038" s="1024"/>
    </row>
    <row r="2039" spans="1:13">
      <c r="A2039" s="2208"/>
      <c r="B2039" s="2211"/>
      <c r="C2039" s="533">
        <v>4221</v>
      </c>
      <c r="D2039" s="263" t="s">
        <v>47</v>
      </c>
      <c r="E2039" s="736"/>
      <c r="F2039" s="736"/>
      <c r="G2039" s="736"/>
      <c r="H2039" s="736">
        <f t="shared" si="143"/>
        <v>0</v>
      </c>
      <c r="I2039" s="736">
        <f t="shared" si="142"/>
        <v>0</v>
      </c>
      <c r="J2039" s="736"/>
      <c r="K2039" s="736"/>
      <c r="L2039" s="736"/>
      <c r="M2039" s="1024"/>
    </row>
    <row r="2040" spans="1:13" ht="27">
      <c r="A2040" s="2208"/>
      <c r="B2040" s="2211"/>
      <c r="C2040" s="533">
        <v>4222</v>
      </c>
      <c r="D2040" s="263" t="s">
        <v>48</v>
      </c>
      <c r="E2040" s="736"/>
      <c r="F2040" s="736"/>
      <c r="G2040" s="736"/>
      <c r="H2040" s="736">
        <f t="shared" si="143"/>
        <v>0</v>
      </c>
      <c r="I2040" s="736">
        <f t="shared" si="142"/>
        <v>0</v>
      </c>
      <c r="J2040" s="736"/>
      <c r="K2040" s="736"/>
      <c r="L2040" s="736"/>
      <c r="M2040" s="1024"/>
    </row>
    <row r="2041" spans="1:13" ht="14.25">
      <c r="A2041" s="2208"/>
      <c r="B2041" s="2211"/>
      <c r="C2041" s="533">
        <v>4231</v>
      </c>
      <c r="D2041" s="264" t="s">
        <v>49</v>
      </c>
      <c r="E2041" s="736"/>
      <c r="F2041" s="736"/>
      <c r="G2041" s="736"/>
      <c r="H2041" s="736">
        <f t="shared" si="143"/>
        <v>0</v>
      </c>
      <c r="I2041" s="736">
        <f t="shared" si="142"/>
        <v>0</v>
      </c>
      <c r="J2041" s="736"/>
      <c r="K2041" s="736"/>
      <c r="L2041" s="736"/>
      <c r="M2041" s="1024"/>
    </row>
    <row r="2042" spans="1:13" ht="16.5">
      <c r="A2042" s="2208"/>
      <c r="B2042" s="2211"/>
      <c r="C2042" s="533">
        <v>4232</v>
      </c>
      <c r="D2042" s="264" t="s">
        <v>50</v>
      </c>
      <c r="E2042" s="736"/>
      <c r="F2042" s="736"/>
      <c r="G2042" s="736"/>
      <c r="H2042" s="736">
        <f t="shared" si="143"/>
        <v>0</v>
      </c>
      <c r="I2042" s="736">
        <f t="shared" si="142"/>
        <v>0</v>
      </c>
      <c r="J2042" s="900"/>
      <c r="K2042" s="736"/>
      <c r="L2042" s="736"/>
      <c r="M2042" s="1024"/>
    </row>
    <row r="2043" spans="1:13" ht="28.5">
      <c r="A2043" s="2208"/>
      <c r="B2043" s="2211"/>
      <c r="C2043" s="533">
        <v>4233</v>
      </c>
      <c r="D2043" s="264" t="s">
        <v>380</v>
      </c>
      <c r="E2043" s="736"/>
      <c r="F2043" s="736"/>
      <c r="G2043" s="736"/>
      <c r="H2043" s="736">
        <f t="shared" si="143"/>
        <v>0</v>
      </c>
      <c r="I2043" s="736">
        <f t="shared" si="142"/>
        <v>0</v>
      </c>
      <c r="J2043" s="900"/>
      <c r="K2043" s="736"/>
      <c r="L2043" s="736"/>
      <c r="M2043" s="1024"/>
    </row>
    <row r="2044" spans="1:13" ht="14.25">
      <c r="A2044" s="2208"/>
      <c r="B2044" s="2211"/>
      <c r="C2044" s="533">
        <v>4234</v>
      </c>
      <c r="D2044" s="264" t="s">
        <v>51</v>
      </c>
      <c r="E2044" s="735"/>
      <c r="F2044" s="735"/>
      <c r="G2044" s="735"/>
      <c r="H2044" s="735">
        <f t="shared" si="143"/>
        <v>0</v>
      </c>
      <c r="I2044" s="735">
        <f t="shared" si="142"/>
        <v>0</v>
      </c>
      <c r="J2044" s="735"/>
      <c r="K2044" s="735"/>
      <c r="L2044" s="735"/>
      <c r="M2044" s="1024"/>
    </row>
    <row r="2045" spans="1:13" ht="14.25">
      <c r="A2045" s="2208"/>
      <c r="B2045" s="2211"/>
      <c r="C2045" s="533">
        <v>4235</v>
      </c>
      <c r="D2045" s="264" t="s">
        <v>52</v>
      </c>
      <c r="E2045" s="735"/>
      <c r="F2045" s="735"/>
      <c r="G2045" s="735"/>
      <c r="H2045" s="735">
        <f t="shared" si="143"/>
        <v>0</v>
      </c>
      <c r="I2045" s="735">
        <f t="shared" si="142"/>
        <v>0</v>
      </c>
      <c r="J2045" s="735"/>
      <c r="K2045" s="735"/>
      <c r="L2045" s="735"/>
      <c r="M2045" s="1024"/>
    </row>
    <row r="2046" spans="1:13" ht="28.5">
      <c r="A2046" s="2208"/>
      <c r="B2046" s="2211"/>
      <c r="C2046" s="533">
        <v>4236</v>
      </c>
      <c r="D2046" s="264" t="s">
        <v>53</v>
      </c>
      <c r="E2046" s="735"/>
      <c r="F2046" s="735"/>
      <c r="G2046" s="735"/>
      <c r="H2046" s="735">
        <f t="shared" si="143"/>
        <v>0</v>
      </c>
      <c r="I2046" s="735">
        <f t="shared" si="142"/>
        <v>0</v>
      </c>
      <c r="J2046" s="735"/>
      <c r="K2046" s="735"/>
      <c r="L2046" s="735"/>
      <c r="M2046" s="1024"/>
    </row>
    <row r="2047" spans="1:13" ht="14.25">
      <c r="A2047" s="2208"/>
      <c r="B2047" s="2211"/>
      <c r="C2047" s="533">
        <v>4237</v>
      </c>
      <c r="D2047" s="264" t="s">
        <v>54</v>
      </c>
      <c r="E2047" s="735"/>
      <c r="F2047" s="735"/>
      <c r="G2047" s="735"/>
      <c r="H2047" s="735">
        <f t="shared" si="143"/>
        <v>0</v>
      </c>
      <c r="I2047" s="735">
        <f t="shared" si="142"/>
        <v>0</v>
      </c>
      <c r="J2047" s="735"/>
      <c r="K2047" s="735"/>
      <c r="L2047" s="735"/>
      <c r="M2047" s="1024"/>
    </row>
    <row r="2048" spans="1:13" ht="28.5">
      <c r="A2048" s="2208"/>
      <c r="B2048" s="2211"/>
      <c r="C2048" s="533">
        <v>4239</v>
      </c>
      <c r="D2048" s="262" t="s">
        <v>55</v>
      </c>
      <c r="E2048" s="737"/>
      <c r="F2048" s="737"/>
      <c r="G2048" s="737"/>
      <c r="H2048" s="737">
        <f t="shared" si="143"/>
        <v>0</v>
      </c>
      <c r="I2048" s="737">
        <f t="shared" si="142"/>
        <v>0</v>
      </c>
      <c r="J2048" s="737"/>
      <c r="K2048" s="737"/>
      <c r="L2048" s="737"/>
      <c r="M2048" s="1024"/>
    </row>
    <row r="2049" spans="1:13" ht="14.25">
      <c r="A2049" s="2208"/>
      <c r="B2049" s="2211"/>
      <c r="C2049" s="533">
        <v>4241</v>
      </c>
      <c r="D2049" s="264" t="s">
        <v>56</v>
      </c>
      <c r="E2049" s="735"/>
      <c r="F2049" s="735"/>
      <c r="G2049" s="735"/>
      <c r="H2049" s="735">
        <f t="shared" si="143"/>
        <v>0</v>
      </c>
      <c r="I2049" s="735">
        <f t="shared" si="142"/>
        <v>0</v>
      </c>
      <c r="J2049" s="735"/>
      <c r="K2049" s="735"/>
      <c r="L2049" s="735"/>
      <c r="M2049" s="1024"/>
    </row>
    <row r="2050" spans="1:13" ht="28.5">
      <c r="A2050" s="2208"/>
      <c r="B2050" s="2211"/>
      <c r="C2050" s="533">
        <v>4251</v>
      </c>
      <c r="D2050" s="262" t="s">
        <v>57</v>
      </c>
      <c r="E2050" s="737"/>
      <c r="F2050" s="737"/>
      <c r="G2050" s="737"/>
      <c r="H2050" s="737">
        <f t="shared" si="143"/>
        <v>0</v>
      </c>
      <c r="I2050" s="737">
        <f t="shared" si="142"/>
        <v>0</v>
      </c>
      <c r="J2050" s="737"/>
      <c r="K2050" s="737"/>
      <c r="L2050" s="737"/>
      <c r="M2050" s="1024"/>
    </row>
    <row r="2051" spans="1:13" ht="28.5">
      <c r="A2051" s="2208"/>
      <c r="B2051" s="2211"/>
      <c r="C2051" s="535">
        <v>4252</v>
      </c>
      <c r="D2051" s="483" t="s">
        <v>58</v>
      </c>
      <c r="E2051" s="899">
        <f>E2053+E2054</f>
        <v>0</v>
      </c>
      <c r="F2051" s="899">
        <f>F2053+F2054</f>
        <v>0</v>
      </c>
      <c r="G2051" s="899">
        <f>G2053+G2054</f>
        <v>0</v>
      </c>
      <c r="H2051" s="899">
        <f t="shared" si="143"/>
        <v>0</v>
      </c>
      <c r="I2051" s="899">
        <f t="shared" si="142"/>
        <v>0</v>
      </c>
      <c r="J2051" s="899"/>
      <c r="K2051" s="899">
        <f>K2053+K2054</f>
        <v>0</v>
      </c>
      <c r="L2051" s="899">
        <f>L2053+L2054</f>
        <v>0</v>
      </c>
      <c r="M2051" s="1024"/>
    </row>
    <row r="2052" spans="1:13">
      <c r="A2052" s="2208"/>
      <c r="B2052" s="2211"/>
      <c r="C2052" s="533"/>
      <c r="D2052" s="263" t="s">
        <v>72</v>
      </c>
      <c r="E2052" s="737"/>
      <c r="F2052" s="737"/>
      <c r="G2052" s="737"/>
      <c r="H2052" s="737">
        <f t="shared" si="143"/>
        <v>0</v>
      </c>
      <c r="I2052" s="737">
        <f t="shared" si="142"/>
        <v>0</v>
      </c>
      <c r="J2052" s="737"/>
      <c r="K2052" s="737"/>
      <c r="L2052" s="737"/>
      <c r="M2052" s="1024"/>
    </row>
    <row r="2053" spans="1:13" ht="27">
      <c r="A2053" s="2208"/>
      <c r="B2053" s="2211"/>
      <c r="C2053" s="533"/>
      <c r="D2053" s="270" t="s">
        <v>59</v>
      </c>
      <c r="E2053" s="737"/>
      <c r="F2053" s="737"/>
      <c r="G2053" s="737"/>
      <c r="H2053" s="737">
        <f t="shared" si="143"/>
        <v>0</v>
      </c>
      <c r="I2053" s="737">
        <f t="shared" si="142"/>
        <v>0</v>
      </c>
      <c r="J2053" s="737"/>
      <c r="K2053" s="737"/>
      <c r="L2053" s="737"/>
      <c r="M2053" s="1024"/>
    </row>
    <row r="2054" spans="1:13" ht="27">
      <c r="A2054" s="2208"/>
      <c r="B2054" s="2211"/>
      <c r="C2054" s="533"/>
      <c r="D2054" s="270" t="s">
        <v>60</v>
      </c>
      <c r="E2054" s="737"/>
      <c r="F2054" s="737"/>
      <c r="G2054" s="737"/>
      <c r="H2054" s="737">
        <f t="shared" si="143"/>
        <v>0</v>
      </c>
      <c r="I2054" s="737">
        <f t="shared" si="142"/>
        <v>0</v>
      </c>
      <c r="J2054" s="737"/>
      <c r="K2054" s="737"/>
      <c r="L2054" s="737"/>
      <c r="M2054" s="1024"/>
    </row>
    <row r="2055" spans="1:13" ht="14.25">
      <c r="A2055" s="2208"/>
      <c r="B2055" s="2211"/>
      <c r="C2055" s="535">
        <v>4261</v>
      </c>
      <c r="D2055" s="483" t="s">
        <v>61</v>
      </c>
      <c r="E2055" s="899">
        <f>E2057+E2058</f>
        <v>0</v>
      </c>
      <c r="F2055" s="899">
        <f>F2057+F2058</f>
        <v>0</v>
      </c>
      <c r="G2055" s="899">
        <f>G2057+G2058</f>
        <v>0</v>
      </c>
      <c r="H2055" s="899">
        <f t="shared" si="143"/>
        <v>0</v>
      </c>
      <c r="I2055" s="899">
        <f t="shared" si="142"/>
        <v>0</v>
      </c>
      <c r="J2055" s="899"/>
      <c r="K2055" s="899">
        <f>K2057+K2058</f>
        <v>0</v>
      </c>
      <c r="L2055" s="899">
        <f>L2057+L2058</f>
        <v>0</v>
      </c>
      <c r="M2055" s="1024"/>
    </row>
    <row r="2056" spans="1:13">
      <c r="A2056" s="2208"/>
      <c r="B2056" s="2211"/>
      <c r="C2056" s="533"/>
      <c r="D2056" s="263" t="s">
        <v>72</v>
      </c>
      <c r="E2056" s="735"/>
      <c r="F2056" s="735"/>
      <c r="G2056" s="735"/>
      <c r="H2056" s="735">
        <f t="shared" si="143"/>
        <v>0</v>
      </c>
      <c r="I2056" s="735">
        <f t="shared" si="142"/>
        <v>0</v>
      </c>
      <c r="J2056" s="735"/>
      <c r="K2056" s="735"/>
      <c r="L2056" s="735"/>
      <c r="M2056" s="1024"/>
    </row>
    <row r="2057" spans="1:13">
      <c r="A2057" s="2208"/>
      <c r="B2057" s="2211"/>
      <c r="C2057" s="533"/>
      <c r="D2057" s="263" t="s">
        <v>62</v>
      </c>
      <c r="E2057" s="735"/>
      <c r="F2057" s="735"/>
      <c r="G2057" s="735"/>
      <c r="H2057" s="735">
        <f t="shared" si="143"/>
        <v>0</v>
      </c>
      <c r="I2057" s="735">
        <f t="shared" si="142"/>
        <v>0</v>
      </c>
      <c r="J2057" s="735"/>
      <c r="K2057" s="735"/>
      <c r="L2057" s="735"/>
      <c r="M2057" s="1024"/>
    </row>
    <row r="2058" spans="1:13">
      <c r="A2058" s="2208"/>
      <c r="B2058" s="2211"/>
      <c r="C2058" s="533"/>
      <c r="D2058" s="263" t="s">
        <v>63</v>
      </c>
      <c r="E2058" s="735"/>
      <c r="F2058" s="735"/>
      <c r="G2058" s="735"/>
      <c r="H2058" s="735">
        <f t="shared" si="143"/>
        <v>0</v>
      </c>
      <c r="I2058" s="735">
        <f t="shared" si="142"/>
        <v>0</v>
      </c>
      <c r="J2058" s="735"/>
      <c r="K2058" s="735"/>
      <c r="L2058" s="735"/>
      <c r="M2058" s="1024"/>
    </row>
    <row r="2059" spans="1:13" ht="14.25">
      <c r="A2059" s="2208"/>
      <c r="B2059" s="2211"/>
      <c r="C2059" s="533">
        <v>4262</v>
      </c>
      <c r="D2059" s="264" t="s">
        <v>338</v>
      </c>
      <c r="E2059" s="735"/>
      <c r="F2059" s="735"/>
      <c r="G2059" s="735"/>
      <c r="H2059" s="735">
        <f t="shared" si="143"/>
        <v>0</v>
      </c>
      <c r="I2059" s="735">
        <f t="shared" si="142"/>
        <v>0</v>
      </c>
      <c r="J2059" s="735"/>
      <c r="K2059" s="735"/>
      <c r="L2059" s="735"/>
      <c r="M2059" s="1024"/>
    </row>
    <row r="2060" spans="1:13" ht="14.25">
      <c r="A2060" s="2208"/>
      <c r="B2060" s="2211"/>
      <c r="C2060" s="533">
        <v>4264</v>
      </c>
      <c r="D2060" s="264" t="s">
        <v>337</v>
      </c>
      <c r="E2060" s="735"/>
      <c r="F2060" s="735"/>
      <c r="G2060" s="735"/>
      <c r="H2060" s="735">
        <f t="shared" si="143"/>
        <v>0</v>
      </c>
      <c r="I2060" s="735">
        <f t="shared" si="142"/>
        <v>0</v>
      </c>
      <c r="J2060" s="735"/>
      <c r="K2060" s="735"/>
      <c r="L2060" s="735"/>
      <c r="M2060" s="1024"/>
    </row>
    <row r="2061" spans="1:13" ht="28.5">
      <c r="A2061" s="2208"/>
      <c r="B2061" s="2211"/>
      <c r="C2061" s="536">
        <v>4266</v>
      </c>
      <c r="D2061" s="511" t="s">
        <v>421</v>
      </c>
      <c r="E2061" s="735"/>
      <c r="F2061" s="735"/>
      <c r="G2061" s="735"/>
      <c r="H2061" s="735">
        <f t="shared" si="143"/>
        <v>0</v>
      </c>
      <c r="I2061" s="735">
        <f t="shared" si="142"/>
        <v>0</v>
      </c>
      <c r="J2061" s="735"/>
      <c r="K2061" s="735"/>
      <c r="L2061" s="735"/>
      <c r="M2061" s="1024"/>
    </row>
    <row r="2062" spans="1:13" ht="28.5">
      <c r="A2062" s="2208"/>
      <c r="B2062" s="2211"/>
      <c r="C2062" s="533">
        <v>4267</v>
      </c>
      <c r="D2062" s="264" t="s">
        <v>339</v>
      </c>
      <c r="E2062" s="735"/>
      <c r="F2062" s="735"/>
      <c r="G2062" s="735"/>
      <c r="H2062" s="735">
        <f t="shared" si="143"/>
        <v>0</v>
      </c>
      <c r="I2062" s="735">
        <f t="shared" si="142"/>
        <v>0</v>
      </c>
      <c r="J2062" s="735"/>
      <c r="K2062" s="735"/>
      <c r="L2062" s="735"/>
      <c r="M2062" s="1024"/>
    </row>
    <row r="2063" spans="1:13" ht="14.25">
      <c r="A2063" s="2208"/>
      <c r="B2063" s="2211"/>
      <c r="C2063" s="533">
        <v>4269</v>
      </c>
      <c r="D2063" s="264" t="s">
        <v>64</v>
      </c>
      <c r="E2063" s="735"/>
      <c r="F2063" s="735"/>
      <c r="G2063" s="735"/>
      <c r="H2063" s="735">
        <f t="shared" si="143"/>
        <v>0</v>
      </c>
      <c r="I2063" s="735">
        <f t="shared" si="142"/>
        <v>0</v>
      </c>
      <c r="J2063" s="735"/>
      <c r="K2063" s="735"/>
      <c r="L2063" s="735"/>
      <c r="M2063" s="1024"/>
    </row>
    <row r="2064" spans="1:13" ht="42.75">
      <c r="A2064" s="2208"/>
      <c r="B2064" s="2211"/>
      <c r="C2064" s="533">
        <v>4511</v>
      </c>
      <c r="D2064" s="262" t="s">
        <v>65</v>
      </c>
      <c r="E2064" s="735"/>
      <c r="F2064" s="735"/>
      <c r="G2064" s="735"/>
      <c r="H2064" s="735">
        <f t="shared" si="143"/>
        <v>0</v>
      </c>
      <c r="I2064" s="735">
        <f t="shared" si="142"/>
        <v>0</v>
      </c>
      <c r="J2064" s="735"/>
      <c r="K2064" s="735"/>
      <c r="L2064" s="735"/>
      <c r="M2064" s="1024"/>
    </row>
    <row r="2065" spans="1:13" ht="42.75">
      <c r="A2065" s="2208"/>
      <c r="B2065" s="2211"/>
      <c r="C2065" s="533">
        <v>4621</v>
      </c>
      <c r="D2065" s="262" t="s">
        <v>66</v>
      </c>
      <c r="E2065" s="735"/>
      <c r="F2065" s="735"/>
      <c r="G2065" s="735"/>
      <c r="H2065" s="735">
        <f t="shared" si="143"/>
        <v>0</v>
      </c>
      <c r="I2065" s="735">
        <f t="shared" si="142"/>
        <v>0</v>
      </c>
      <c r="J2065" s="901"/>
      <c r="K2065" s="735"/>
      <c r="L2065" s="735"/>
      <c r="M2065" s="1024"/>
    </row>
    <row r="2066" spans="1:13" ht="42.75">
      <c r="A2066" s="2208"/>
      <c r="B2066" s="2211"/>
      <c r="C2066" s="533">
        <v>4631</v>
      </c>
      <c r="D2066" s="262" t="s">
        <v>379</v>
      </c>
      <c r="E2066" s="735"/>
      <c r="F2066" s="735"/>
      <c r="G2066" s="735"/>
      <c r="H2066" s="735">
        <f t="shared" si="143"/>
        <v>0</v>
      </c>
      <c r="I2066" s="735">
        <f t="shared" si="142"/>
        <v>0</v>
      </c>
      <c r="J2066" s="901"/>
      <c r="K2066" s="735"/>
      <c r="L2066" s="735"/>
      <c r="M2066" s="1024"/>
    </row>
    <row r="2067" spans="1:13" ht="28.5">
      <c r="A2067" s="2208"/>
      <c r="B2067" s="2211"/>
      <c r="C2067" s="533">
        <v>4632</v>
      </c>
      <c r="D2067" s="262" t="s">
        <v>277</v>
      </c>
      <c r="E2067" s="735"/>
      <c r="F2067" s="735"/>
      <c r="G2067" s="735"/>
      <c r="H2067" s="735">
        <f t="shared" si="143"/>
        <v>0</v>
      </c>
      <c r="I2067" s="735">
        <f t="shared" si="142"/>
        <v>0</v>
      </c>
      <c r="J2067" s="735"/>
      <c r="K2067" s="735"/>
      <c r="L2067" s="735"/>
      <c r="M2067" s="1024"/>
    </row>
    <row r="2068" spans="1:13" ht="57">
      <c r="A2068" s="2208"/>
      <c r="B2068" s="2211"/>
      <c r="C2068" s="536">
        <v>4638</v>
      </c>
      <c r="D2068" s="511" t="s">
        <v>422</v>
      </c>
      <c r="E2068" s="735"/>
      <c r="F2068" s="735"/>
      <c r="G2068" s="735"/>
      <c r="H2068" s="735">
        <f t="shared" si="143"/>
        <v>0</v>
      </c>
      <c r="I2068" s="735">
        <f t="shared" si="142"/>
        <v>0</v>
      </c>
      <c r="J2068" s="735"/>
      <c r="K2068" s="735"/>
      <c r="L2068" s="735"/>
      <c r="M2068" s="1024"/>
    </row>
    <row r="2069" spans="1:13" ht="14.25">
      <c r="A2069" s="2208"/>
      <c r="B2069" s="2211"/>
      <c r="C2069" s="533" t="s">
        <v>385</v>
      </c>
      <c r="D2069" s="262" t="s">
        <v>386</v>
      </c>
      <c r="E2069" s="735"/>
      <c r="F2069" s="735"/>
      <c r="G2069" s="735"/>
      <c r="H2069" s="735">
        <f t="shared" si="143"/>
        <v>0</v>
      </c>
      <c r="I2069" s="735">
        <f t="shared" si="142"/>
        <v>0</v>
      </c>
      <c r="J2069" s="735"/>
      <c r="K2069" s="735"/>
      <c r="L2069" s="735"/>
      <c r="M2069" s="1024"/>
    </row>
    <row r="2070" spans="1:13" ht="14.25">
      <c r="A2070" s="2208"/>
      <c r="B2070" s="2211"/>
      <c r="C2070" s="533">
        <v>4729</v>
      </c>
      <c r="D2070" s="264" t="s">
        <v>67</v>
      </c>
      <c r="E2070" s="902"/>
      <c r="F2070" s="902"/>
      <c r="G2070" s="735"/>
      <c r="H2070" s="735">
        <f t="shared" si="143"/>
        <v>0</v>
      </c>
      <c r="I2070" s="735">
        <f t="shared" si="142"/>
        <v>0</v>
      </c>
      <c r="J2070" s="902"/>
      <c r="K2070" s="902"/>
      <c r="L2070" s="902"/>
      <c r="M2070" s="1024"/>
    </row>
    <row r="2071" spans="1:13" ht="14.25">
      <c r="A2071" s="2208"/>
      <c r="B2071" s="2211"/>
      <c r="C2071" s="533">
        <v>4822</v>
      </c>
      <c r="D2071" s="264" t="s">
        <v>68</v>
      </c>
      <c r="E2071" s="902"/>
      <c r="F2071" s="902"/>
      <c r="G2071" s="735"/>
      <c r="H2071" s="735">
        <f t="shared" si="143"/>
        <v>0</v>
      </c>
      <c r="I2071" s="735">
        <f t="shared" si="142"/>
        <v>0</v>
      </c>
      <c r="J2071" s="902"/>
      <c r="K2071" s="902"/>
      <c r="L2071" s="902"/>
      <c r="M2071" s="1024"/>
    </row>
    <row r="2072" spans="1:13" ht="14.25">
      <c r="A2072" s="2208"/>
      <c r="B2072" s="2211"/>
      <c r="C2072" s="535">
        <v>4823</v>
      </c>
      <c r="D2072" s="483" t="s">
        <v>69</v>
      </c>
      <c r="E2072" s="899">
        <f>E2074+E2075+E2076</f>
        <v>0</v>
      </c>
      <c r="F2072" s="899">
        <f>F2074+F2075+F2076</f>
        <v>0</v>
      </c>
      <c r="G2072" s="899">
        <f>G2074+G2075+G2076</f>
        <v>0</v>
      </c>
      <c r="H2072" s="899">
        <f t="shared" si="143"/>
        <v>0</v>
      </c>
      <c r="I2072" s="899">
        <f t="shared" si="142"/>
        <v>0</v>
      </c>
      <c r="J2072" s="899"/>
      <c r="K2072" s="899">
        <f>K2074+K2075+K2076</f>
        <v>0</v>
      </c>
      <c r="L2072" s="899">
        <f>L2074+L2075+L2076</f>
        <v>0</v>
      </c>
      <c r="M2072" s="1024"/>
    </row>
    <row r="2073" spans="1:13" ht="14.25">
      <c r="A2073" s="2208"/>
      <c r="B2073" s="2211"/>
      <c r="C2073" s="533"/>
      <c r="D2073" s="263" t="s">
        <v>72</v>
      </c>
      <c r="E2073" s="902"/>
      <c r="F2073" s="902"/>
      <c r="G2073" s="735"/>
      <c r="H2073" s="735">
        <f t="shared" si="143"/>
        <v>0</v>
      </c>
      <c r="I2073" s="735">
        <f t="shared" si="142"/>
        <v>0</v>
      </c>
      <c r="J2073" s="902"/>
      <c r="K2073" s="902"/>
      <c r="L2073" s="902"/>
      <c r="M2073" s="1024"/>
    </row>
    <row r="2074" spans="1:13" ht="27">
      <c r="A2074" s="2208"/>
      <c r="B2074" s="2211"/>
      <c r="C2074" s="533"/>
      <c r="D2074" s="263" t="s">
        <v>276</v>
      </c>
      <c r="E2074" s="902"/>
      <c r="F2074" s="902"/>
      <c r="G2074" s="735"/>
      <c r="H2074" s="735">
        <f t="shared" si="143"/>
        <v>0</v>
      </c>
      <c r="I2074" s="735">
        <f t="shared" si="142"/>
        <v>0</v>
      </c>
      <c r="J2074" s="902"/>
      <c r="K2074" s="902"/>
      <c r="L2074" s="902"/>
      <c r="M2074" s="1024"/>
    </row>
    <row r="2075" spans="1:13" ht="14.25">
      <c r="A2075" s="2208"/>
      <c r="B2075" s="2211"/>
      <c r="C2075" s="533"/>
      <c r="D2075" s="263" t="s">
        <v>274</v>
      </c>
      <c r="E2075" s="902"/>
      <c r="F2075" s="902"/>
      <c r="G2075" s="735"/>
      <c r="H2075" s="735">
        <f t="shared" si="143"/>
        <v>0</v>
      </c>
      <c r="I2075" s="735">
        <f t="shared" si="142"/>
        <v>0</v>
      </c>
      <c r="J2075" s="902"/>
      <c r="K2075" s="902"/>
      <c r="L2075" s="902"/>
      <c r="M2075" s="1024"/>
    </row>
    <row r="2076" spans="1:13" ht="14.25">
      <c r="A2076" s="2208"/>
      <c r="B2076" s="2211"/>
      <c r="C2076" s="533"/>
      <c r="D2076" s="263" t="s">
        <v>275</v>
      </c>
      <c r="E2076" s="902"/>
      <c r="F2076" s="902"/>
      <c r="G2076" s="735"/>
      <c r="H2076" s="735">
        <f t="shared" si="143"/>
        <v>0</v>
      </c>
      <c r="I2076" s="735">
        <f t="shared" si="142"/>
        <v>0</v>
      </c>
      <c r="J2076" s="902"/>
      <c r="K2076" s="902"/>
      <c r="L2076" s="902"/>
      <c r="M2076" s="1024"/>
    </row>
    <row r="2077" spans="1:13" ht="42.75">
      <c r="A2077" s="2208"/>
      <c r="B2077" s="2211"/>
      <c r="C2077" s="536" t="s">
        <v>420</v>
      </c>
      <c r="D2077" s="511" t="s">
        <v>443</v>
      </c>
      <c r="E2077" s="902"/>
      <c r="F2077" s="902"/>
      <c r="G2077" s="735"/>
      <c r="H2077" s="735">
        <f t="shared" si="143"/>
        <v>0</v>
      </c>
      <c r="I2077" s="735">
        <f t="shared" si="142"/>
        <v>0</v>
      </c>
      <c r="J2077" s="902"/>
      <c r="K2077" s="902"/>
      <c r="L2077" s="902"/>
      <c r="M2077" s="1024"/>
    </row>
    <row r="2078" spans="1:13" ht="14.25">
      <c r="A2078" s="2208"/>
      <c r="B2078" s="2211"/>
      <c r="C2078" s="533">
        <v>4861</v>
      </c>
      <c r="D2078" s="264" t="s">
        <v>70</v>
      </c>
      <c r="E2078" s="902"/>
      <c r="F2078" s="902"/>
      <c r="G2078" s="735"/>
      <c r="H2078" s="735">
        <f t="shared" si="143"/>
        <v>0</v>
      </c>
      <c r="I2078" s="735">
        <f t="shared" si="142"/>
        <v>0</v>
      </c>
      <c r="J2078" s="902"/>
      <c r="K2078" s="902"/>
      <c r="L2078" s="902"/>
      <c r="M2078" s="1024"/>
    </row>
    <row r="2079" spans="1:13" ht="14.25">
      <c r="A2079" s="2209"/>
      <c r="B2079" s="2212"/>
      <c r="C2079" s="533">
        <v>4891</v>
      </c>
      <c r="D2079" s="264" t="s">
        <v>71</v>
      </c>
      <c r="E2079" s="735"/>
      <c r="F2079" s="735"/>
      <c r="G2079" s="735"/>
      <c r="H2079" s="735">
        <f t="shared" si="143"/>
        <v>0</v>
      </c>
      <c r="I2079" s="735">
        <f t="shared" si="142"/>
        <v>0</v>
      </c>
      <c r="J2079" s="735"/>
      <c r="K2079" s="735"/>
      <c r="L2079" s="735"/>
      <c r="M2079" s="1024"/>
    </row>
    <row r="2080" spans="1:13" ht="28.5">
      <c r="A2080" s="2196" t="s">
        <v>436</v>
      </c>
      <c r="B2080" s="2196"/>
      <c r="C2080" s="274"/>
      <c r="D2080" s="36" t="s">
        <v>73</v>
      </c>
      <c r="E2080" s="903">
        <f>SUM(E2082:E2089)</f>
        <v>0</v>
      </c>
      <c r="F2080" s="903">
        <f>SUM(F2082:F2089)</f>
        <v>0</v>
      </c>
      <c r="G2080" s="903">
        <f>SUM(G2082:G2089)</f>
        <v>0</v>
      </c>
      <c r="H2080" s="903">
        <f t="shared" si="143"/>
        <v>0</v>
      </c>
      <c r="I2080" s="903">
        <f>+I2086+I2087+I2088+I2089+I2085+I2084+I2083+I2082+I2081</f>
        <v>0</v>
      </c>
      <c r="J2080" s="903">
        <f>+J2086+J2087+J2088+J2089</f>
        <v>0</v>
      </c>
      <c r="K2080" s="903">
        <f>SUM(K2082:K2089)</f>
        <v>0</v>
      </c>
      <c r="L2080" s="903">
        <f>SUM(L2082:L2089)</f>
        <v>0</v>
      </c>
      <c r="M2080" s="1024"/>
    </row>
    <row r="2081" spans="1:15" ht="40.5">
      <c r="A2081" s="1023" t="s">
        <v>437</v>
      </c>
      <c r="B2081" s="1131" t="s">
        <v>438</v>
      </c>
      <c r="C2081" s="275"/>
      <c r="D2081" s="17" t="s">
        <v>72</v>
      </c>
      <c r="E2081" s="904"/>
      <c r="F2081" s="904"/>
      <c r="G2081" s="904"/>
      <c r="H2081" s="904">
        <f t="shared" si="143"/>
        <v>0</v>
      </c>
      <c r="I2081" s="404">
        <f>G2081-E2081</f>
        <v>0</v>
      </c>
      <c r="J2081" s="904"/>
      <c r="K2081" s="904"/>
      <c r="L2081" s="904"/>
      <c r="M2081" s="1024"/>
    </row>
    <row r="2082" spans="1:15" ht="28.5">
      <c r="A2082" s="2204">
        <v>1080</v>
      </c>
      <c r="B2082" s="2204">
        <v>31002</v>
      </c>
      <c r="C2082" s="275">
        <v>5111</v>
      </c>
      <c r="D2082" s="18" t="s">
        <v>660</v>
      </c>
      <c r="E2082" s="904"/>
      <c r="F2082" s="904"/>
      <c r="G2082" s="904"/>
      <c r="H2082" s="404">
        <f t="shared" si="143"/>
        <v>0</v>
      </c>
      <c r="I2082" s="404">
        <f>G2082-E2082</f>
        <v>0</v>
      </c>
      <c r="J2082" s="904"/>
      <c r="K2082" s="904"/>
      <c r="L2082" s="904"/>
      <c r="M2082" s="1024"/>
    </row>
    <row r="2083" spans="1:15" ht="28.5">
      <c r="A2083" s="2205"/>
      <c r="B2083" s="2205"/>
      <c r="C2083" s="275">
        <v>5112</v>
      </c>
      <c r="D2083" s="18" t="s">
        <v>661</v>
      </c>
      <c r="E2083" s="904"/>
      <c r="F2083" s="904"/>
      <c r="G2083" s="904"/>
      <c r="H2083" s="404"/>
      <c r="I2083" s="404"/>
      <c r="J2083" s="954"/>
      <c r="K2083" s="904"/>
      <c r="L2083" s="904"/>
      <c r="M2083" s="733">
        <f>+G2083/12*3</f>
        <v>0</v>
      </c>
      <c r="N2083" s="733">
        <f>+G2083/12*6</f>
        <v>0</v>
      </c>
      <c r="O2083" s="733">
        <f>+G2083/12*9</f>
        <v>0</v>
      </c>
    </row>
    <row r="2084" spans="1:15" ht="28.5">
      <c r="A2084" s="2205"/>
      <c r="B2084" s="2205"/>
      <c r="C2084" s="275" t="s">
        <v>662</v>
      </c>
      <c r="D2084" s="18" t="s">
        <v>637</v>
      </c>
      <c r="E2084" s="904"/>
      <c r="F2084" s="904"/>
      <c r="G2084" s="904"/>
      <c r="H2084" s="404"/>
      <c r="I2084" s="404"/>
      <c r="J2084" s="904"/>
      <c r="K2084" s="904"/>
      <c r="L2084" s="904"/>
      <c r="M2084" s="1024"/>
    </row>
    <row r="2085" spans="1:15" ht="14.25">
      <c r="A2085" s="2205"/>
      <c r="B2085" s="2205"/>
      <c r="C2085" s="275">
        <v>5121</v>
      </c>
      <c r="D2085" s="262" t="s">
        <v>74</v>
      </c>
      <c r="E2085" s="904"/>
      <c r="F2085" s="904"/>
      <c r="G2085" s="904"/>
      <c r="H2085" s="404"/>
      <c r="I2085" s="404"/>
      <c r="J2085" s="955"/>
      <c r="K2085" s="904"/>
      <c r="L2085" s="904"/>
      <c r="M2085" s="1024"/>
    </row>
    <row r="2086" spans="1:15" ht="14.25">
      <c r="A2086" s="2205"/>
      <c r="B2086" s="2205"/>
      <c r="C2086" s="249">
        <v>5122</v>
      </c>
      <c r="D2086" s="21" t="s">
        <v>75</v>
      </c>
      <c r="E2086" s="905"/>
      <c r="F2086" s="905"/>
      <c r="G2086" s="404"/>
      <c r="H2086" s="404"/>
      <c r="I2086" s="404"/>
      <c r="J2086" s="905"/>
      <c r="K2086" s="404"/>
      <c r="L2086" s="404"/>
      <c r="M2086" s="1024"/>
    </row>
    <row r="2087" spans="1:15" ht="14.25">
      <c r="A2087" s="2205"/>
      <c r="B2087" s="2205"/>
      <c r="C2087" s="249">
        <v>5129</v>
      </c>
      <c r="D2087" s="21" t="s">
        <v>76</v>
      </c>
      <c r="E2087" s="905"/>
      <c r="F2087" s="905"/>
      <c r="G2087" s="404"/>
      <c r="H2087" s="404"/>
      <c r="I2087" s="404"/>
      <c r="J2087" s="905"/>
      <c r="K2087" s="404"/>
      <c r="L2087" s="404"/>
      <c r="M2087" s="1024"/>
    </row>
    <row r="2088" spans="1:15" ht="14.25">
      <c r="A2088" s="2205"/>
      <c r="B2088" s="2205"/>
      <c r="C2088" s="249">
        <v>5132</v>
      </c>
      <c r="D2088" s="21" t="s">
        <v>77</v>
      </c>
      <c r="E2088" s="905"/>
      <c r="F2088" s="905"/>
      <c r="G2088" s="404"/>
      <c r="H2088" s="404"/>
      <c r="I2088" s="404"/>
      <c r="J2088" s="905"/>
      <c r="K2088" s="404"/>
      <c r="L2088" s="404"/>
      <c r="M2088" s="1024"/>
    </row>
    <row r="2089" spans="1:15" ht="14.25">
      <c r="A2089" s="2206"/>
      <c r="B2089" s="2206"/>
      <c r="C2089" s="249" t="s">
        <v>663</v>
      </c>
      <c r="D2089" s="21" t="s">
        <v>664</v>
      </c>
      <c r="E2089" s="404"/>
      <c r="F2089" s="905"/>
      <c r="G2089" s="404"/>
      <c r="H2089" s="404">
        <f t="shared" ref="H2089:H2094" si="144">+G2089-F2089</f>
        <v>0</v>
      </c>
      <c r="I2089" s="404">
        <f t="shared" ref="I2089:I2094" si="145">G2089-E2089</f>
        <v>0</v>
      </c>
      <c r="J2089" s="956"/>
      <c r="K2089" s="404"/>
      <c r="L2089" s="404"/>
      <c r="M2089" s="733">
        <f>+G2089/12*3</f>
        <v>0</v>
      </c>
      <c r="N2089" s="733">
        <f>+G2089/12*6</f>
        <v>0</v>
      </c>
      <c r="O2089" s="733">
        <f>+G2089/12*9</f>
        <v>0</v>
      </c>
    </row>
    <row r="2090" spans="1:15" ht="14.25">
      <c r="A2090" s="2207" t="s">
        <v>636</v>
      </c>
      <c r="B2090" s="2210" t="s">
        <v>5821</v>
      </c>
      <c r="C2090" s="527"/>
      <c r="D2090" s="262" t="s">
        <v>278</v>
      </c>
      <c r="E2090" s="737"/>
      <c r="F2090" s="737"/>
      <c r="G2090" s="737"/>
      <c r="H2090" s="737">
        <f t="shared" si="144"/>
        <v>0</v>
      </c>
      <c r="I2090" s="737">
        <f t="shared" si="145"/>
        <v>0</v>
      </c>
      <c r="J2090" s="737"/>
      <c r="K2090" s="737"/>
      <c r="L2090" s="737"/>
    </row>
    <row r="2091" spans="1:15">
      <c r="A2091" s="2208"/>
      <c r="B2091" s="2211"/>
      <c r="C2091" s="953"/>
      <c r="D2091" s="263"/>
      <c r="E2091" s="736"/>
      <c r="F2091" s="736"/>
      <c r="G2091" s="736"/>
      <c r="H2091" s="736">
        <f t="shared" si="144"/>
        <v>0</v>
      </c>
      <c r="I2091" s="736">
        <f t="shared" si="145"/>
        <v>0</v>
      </c>
      <c r="J2091" s="736"/>
      <c r="K2091" s="736"/>
      <c r="L2091" s="736"/>
    </row>
    <row r="2092" spans="1:15" ht="28.5">
      <c r="A2092" s="2208"/>
      <c r="B2092" s="2211"/>
      <c r="C2092" s="953"/>
      <c r="D2092" s="264" t="s">
        <v>32</v>
      </c>
      <c r="E2092" s="736"/>
      <c r="F2092" s="736"/>
      <c r="G2092" s="736"/>
      <c r="H2092" s="736">
        <f t="shared" si="144"/>
        <v>0</v>
      </c>
      <c r="I2092" s="736">
        <f t="shared" si="145"/>
        <v>0</v>
      </c>
      <c r="J2092" s="736"/>
      <c r="K2092" s="736"/>
      <c r="L2092" s="736"/>
    </row>
    <row r="2093" spans="1:15">
      <c r="A2093" s="2208"/>
      <c r="B2093" s="2211"/>
      <c r="C2093" s="953"/>
      <c r="D2093" s="263"/>
      <c r="E2093" s="736"/>
      <c r="F2093" s="736"/>
      <c r="G2093" s="736"/>
      <c r="H2093" s="736">
        <f t="shared" si="144"/>
        <v>0</v>
      </c>
      <c r="I2093" s="736">
        <f t="shared" si="145"/>
        <v>0</v>
      </c>
      <c r="J2093" s="736"/>
      <c r="K2093" s="736"/>
      <c r="L2093" s="736"/>
    </row>
    <row r="2094" spans="1:15" ht="14.25">
      <c r="A2094" s="2208"/>
      <c r="B2094" s="2211"/>
      <c r="C2094" s="529"/>
      <c r="D2094" s="272" t="s">
        <v>33</v>
      </c>
      <c r="E2094" s="898">
        <f>+E2096+E2160</f>
        <v>17000</v>
      </c>
      <c r="F2094" s="898">
        <f>+F2096+F2160</f>
        <v>0</v>
      </c>
      <c r="G2094" s="898">
        <f>+G2096+G2160</f>
        <v>0</v>
      </c>
      <c r="H2094" s="898">
        <f t="shared" si="144"/>
        <v>0</v>
      </c>
      <c r="I2094" s="898">
        <f t="shared" si="145"/>
        <v>-17000</v>
      </c>
      <c r="J2094" s="898"/>
      <c r="K2094" s="898">
        <f>+K2096+K2160</f>
        <v>0</v>
      </c>
      <c r="L2094" s="898">
        <f>+L2096+L2160</f>
        <v>0</v>
      </c>
      <c r="M2094" s="926">
        <f>SUM(M2100:M2169)</f>
        <v>0</v>
      </c>
      <c r="N2094" s="926">
        <f>SUM(N2100:N2169)</f>
        <v>0</v>
      </c>
      <c r="O2094" s="926">
        <f>SUM(O2100:O2169)</f>
        <v>0</v>
      </c>
    </row>
    <row r="2095" spans="1:15" ht="14.25">
      <c r="A2095" s="2208"/>
      <c r="B2095" s="2211"/>
      <c r="C2095" s="530"/>
      <c r="D2095" s="17" t="s">
        <v>388</v>
      </c>
      <c r="E2095" s="736"/>
      <c r="F2095" s="736"/>
      <c r="G2095" s="736"/>
      <c r="H2095" s="898"/>
      <c r="I2095" s="898"/>
      <c r="J2095" s="736"/>
      <c r="K2095" s="736"/>
      <c r="L2095" s="736"/>
    </row>
    <row r="2096" spans="1:15" ht="14.25">
      <c r="A2096" s="2208"/>
      <c r="B2096" s="2211"/>
      <c r="C2096" s="531"/>
      <c r="D2096" s="265" t="s">
        <v>36</v>
      </c>
      <c r="E2096" s="898">
        <f>E2098+SUM(E2104:E2159)-E2104-E2109-E2117-E2131-E2135-E2152</f>
        <v>0</v>
      </c>
      <c r="F2096" s="898">
        <f>F2098+SUM(F2104:F2159)-F2104-F2109-F2117-F2131-F2135-F2152</f>
        <v>0</v>
      </c>
      <c r="G2096" s="898">
        <f>G2098+SUM(G2104:G2159)-G2104-G2109-G2117-G2131-G2135-G2152</f>
        <v>0</v>
      </c>
      <c r="H2096" s="898">
        <f>+G2096-F2096</f>
        <v>0</v>
      </c>
      <c r="I2096" s="898">
        <f t="shared" ref="I2096:I2159" si="146">G2096-E2096</f>
        <v>0</v>
      </c>
      <c r="J2096" s="898"/>
      <c r="K2096" s="898">
        <f>K2098+SUM(K2104:K2159)-K2104-K2109-K2117-K2131-K2135-K2152</f>
        <v>0</v>
      </c>
      <c r="L2096" s="898">
        <f>L2098+SUM(L2104:L2159)-L2104-L2109-L2117-L2131-L2135-L2152</f>
        <v>0</v>
      </c>
    </row>
    <row r="2097" spans="1:12">
      <c r="A2097" s="2208"/>
      <c r="B2097" s="2211"/>
      <c r="C2097" s="527"/>
      <c r="D2097" s="263" t="s">
        <v>72</v>
      </c>
      <c r="E2097" s="737"/>
      <c r="F2097" s="737"/>
      <c r="G2097" s="736"/>
      <c r="H2097" s="736">
        <f t="shared" ref="H2097:H2169" si="147">+G2097-F2097</f>
        <v>0</v>
      </c>
      <c r="I2097" s="737">
        <f t="shared" si="146"/>
        <v>0</v>
      </c>
      <c r="J2097" s="737"/>
      <c r="K2097" s="737"/>
      <c r="L2097" s="737"/>
    </row>
    <row r="2098" spans="1:12" ht="14.25">
      <c r="A2098" s="2208"/>
      <c r="B2098" s="2211"/>
      <c r="C2098" s="532"/>
      <c r="D2098" s="483" t="s">
        <v>470</v>
      </c>
      <c r="E2098" s="899">
        <f>SUM(E2100:E2102)</f>
        <v>0</v>
      </c>
      <c r="F2098" s="899">
        <f>SUM(F2100:F2102)</f>
        <v>0</v>
      </c>
      <c r="G2098" s="899">
        <f>SUM(G2100:G2102)</f>
        <v>0</v>
      </c>
      <c r="H2098" s="899">
        <f t="shared" si="147"/>
        <v>0</v>
      </c>
      <c r="I2098" s="899">
        <f t="shared" si="146"/>
        <v>0</v>
      </c>
      <c r="J2098" s="899"/>
      <c r="K2098" s="899">
        <f>SUM(K2100:K2102)</f>
        <v>0</v>
      </c>
      <c r="L2098" s="899">
        <f>SUM(L2100:L2102)</f>
        <v>0</v>
      </c>
    </row>
    <row r="2099" spans="1:12">
      <c r="A2099" s="2208"/>
      <c r="B2099" s="2211"/>
      <c r="C2099" s="527"/>
      <c r="D2099" s="263" t="s">
        <v>72</v>
      </c>
      <c r="E2099" s="737"/>
      <c r="F2099" s="737"/>
      <c r="G2099" s="736"/>
      <c r="H2099" s="736">
        <f t="shared" si="147"/>
        <v>0</v>
      </c>
      <c r="I2099" s="737">
        <f t="shared" si="146"/>
        <v>0</v>
      </c>
      <c r="J2099" s="737"/>
      <c r="K2099" s="737"/>
      <c r="L2099" s="737"/>
    </row>
    <row r="2100" spans="1:12" ht="28.5">
      <c r="A2100" s="2208"/>
      <c r="B2100" s="2211"/>
      <c r="C2100" s="533" t="s">
        <v>270</v>
      </c>
      <c r="D2100" s="266" t="s">
        <v>37</v>
      </c>
      <c r="E2100" s="737"/>
      <c r="F2100" s="737"/>
      <c r="G2100" s="737"/>
      <c r="H2100" s="737">
        <f t="shared" si="147"/>
        <v>0</v>
      </c>
      <c r="I2100" s="737">
        <f t="shared" si="146"/>
        <v>0</v>
      </c>
      <c r="J2100" s="737"/>
      <c r="K2100" s="737"/>
      <c r="L2100" s="737"/>
    </row>
    <row r="2101" spans="1:12" ht="28.5">
      <c r="A2101" s="2208"/>
      <c r="B2101" s="2211"/>
      <c r="C2101" s="533" t="s">
        <v>271</v>
      </c>
      <c r="D2101" s="267" t="s">
        <v>38</v>
      </c>
      <c r="E2101" s="737"/>
      <c r="F2101" s="737"/>
      <c r="G2101" s="737"/>
      <c r="H2101" s="737">
        <f t="shared" si="147"/>
        <v>0</v>
      </c>
      <c r="I2101" s="737">
        <f t="shared" si="146"/>
        <v>0</v>
      </c>
      <c r="J2101" s="737"/>
      <c r="K2101" s="737"/>
      <c r="L2101" s="737"/>
    </row>
    <row r="2102" spans="1:12" ht="42.75">
      <c r="A2102" s="2208"/>
      <c r="B2102" s="2211"/>
      <c r="C2102" s="533" t="s">
        <v>272</v>
      </c>
      <c r="D2102" s="267" t="s">
        <v>39</v>
      </c>
      <c r="E2102" s="737"/>
      <c r="F2102" s="737"/>
      <c r="G2102" s="737"/>
      <c r="H2102" s="737">
        <f t="shared" si="147"/>
        <v>0</v>
      </c>
      <c r="I2102" s="737">
        <f t="shared" si="146"/>
        <v>0</v>
      </c>
      <c r="J2102" s="737"/>
      <c r="K2102" s="737"/>
      <c r="L2102" s="737"/>
    </row>
    <row r="2103" spans="1:12" ht="14.25">
      <c r="A2103" s="2208"/>
      <c r="B2103" s="2211"/>
      <c r="C2103" s="534"/>
      <c r="D2103" s="484"/>
      <c r="E2103" s="739"/>
      <c r="F2103" s="739"/>
      <c r="G2103" s="739"/>
      <c r="H2103" s="739">
        <f t="shared" si="147"/>
        <v>0</v>
      </c>
      <c r="I2103" s="739">
        <f t="shared" si="146"/>
        <v>0</v>
      </c>
      <c r="J2103" s="739"/>
      <c r="K2103" s="739"/>
      <c r="L2103" s="739"/>
    </row>
    <row r="2104" spans="1:12" ht="14.25">
      <c r="A2104" s="2208"/>
      <c r="B2104" s="2211"/>
      <c r="C2104" s="535">
        <v>4212</v>
      </c>
      <c r="D2104" s="483" t="s">
        <v>40</v>
      </c>
      <c r="E2104" s="899">
        <f>E2106+E2107+E2108</f>
        <v>0</v>
      </c>
      <c r="F2104" s="899">
        <f>F2106+F2107+F2108</f>
        <v>0</v>
      </c>
      <c r="G2104" s="899">
        <f>G2106+G2107+G2108</f>
        <v>0</v>
      </c>
      <c r="H2104" s="899">
        <f t="shared" si="147"/>
        <v>0</v>
      </c>
      <c r="I2104" s="899">
        <f t="shared" si="146"/>
        <v>0</v>
      </c>
      <c r="J2104" s="899"/>
      <c r="K2104" s="899">
        <f>K2106+K2107+K2108</f>
        <v>0</v>
      </c>
      <c r="L2104" s="899">
        <f>L2106+L2107+L2108</f>
        <v>0</v>
      </c>
    </row>
    <row r="2105" spans="1:12">
      <c r="A2105" s="2208"/>
      <c r="B2105" s="2211"/>
      <c r="C2105" s="533"/>
      <c r="D2105" s="263" t="s">
        <v>72</v>
      </c>
      <c r="E2105" s="735"/>
      <c r="F2105" s="735"/>
      <c r="G2105" s="735"/>
      <c r="H2105" s="735">
        <f t="shared" si="147"/>
        <v>0</v>
      </c>
      <c r="I2105" s="735">
        <f t="shared" si="146"/>
        <v>0</v>
      </c>
      <c r="J2105" s="735"/>
      <c r="K2105" s="735"/>
      <c r="L2105" s="735"/>
    </row>
    <row r="2106" spans="1:12">
      <c r="A2106" s="2208"/>
      <c r="B2106" s="2211"/>
      <c r="C2106" s="533"/>
      <c r="D2106" s="263" t="s">
        <v>40</v>
      </c>
      <c r="E2106" s="735"/>
      <c r="F2106" s="735"/>
      <c r="G2106" s="735"/>
      <c r="H2106" s="735">
        <f t="shared" si="147"/>
        <v>0</v>
      </c>
      <c r="I2106" s="735">
        <f t="shared" si="146"/>
        <v>0</v>
      </c>
      <c r="J2106" s="735"/>
      <c r="K2106" s="735"/>
      <c r="L2106" s="735"/>
    </row>
    <row r="2107" spans="1:12" ht="27">
      <c r="A2107" s="2208"/>
      <c r="B2107" s="2211"/>
      <c r="C2107" s="533"/>
      <c r="D2107" s="263" t="s">
        <v>279</v>
      </c>
      <c r="E2107" s="735"/>
      <c r="F2107" s="735"/>
      <c r="G2107" s="735"/>
      <c r="H2107" s="735">
        <f t="shared" si="147"/>
        <v>0</v>
      </c>
      <c r="I2107" s="735">
        <f t="shared" si="146"/>
        <v>0</v>
      </c>
      <c r="J2107" s="735"/>
      <c r="K2107" s="735"/>
      <c r="L2107" s="735"/>
    </row>
    <row r="2108" spans="1:12">
      <c r="A2108" s="2208"/>
      <c r="B2108" s="2211"/>
      <c r="C2108" s="533"/>
      <c r="D2108" s="263" t="s">
        <v>390</v>
      </c>
      <c r="E2108" s="735"/>
      <c r="F2108" s="735"/>
      <c r="G2108" s="735"/>
      <c r="H2108" s="735">
        <f t="shared" si="147"/>
        <v>0</v>
      </c>
      <c r="I2108" s="735">
        <f t="shared" si="146"/>
        <v>0</v>
      </c>
      <c r="J2108" s="735"/>
      <c r="K2108" s="735"/>
      <c r="L2108" s="735"/>
    </row>
    <row r="2109" spans="1:12" ht="14.25">
      <c r="A2109" s="2208"/>
      <c r="B2109" s="2211"/>
      <c r="C2109" s="535">
        <v>4213</v>
      </c>
      <c r="D2109" s="483" t="s">
        <v>41</v>
      </c>
      <c r="E2109" s="899">
        <f>E2111+E2112</f>
        <v>0</v>
      </c>
      <c r="F2109" s="899">
        <f>F2111+F2112</f>
        <v>0</v>
      </c>
      <c r="G2109" s="899">
        <f>G2111+G2112</f>
        <v>0</v>
      </c>
      <c r="H2109" s="899">
        <f t="shared" si="147"/>
        <v>0</v>
      </c>
      <c r="I2109" s="899">
        <f t="shared" si="146"/>
        <v>0</v>
      </c>
      <c r="J2109" s="899"/>
      <c r="K2109" s="899">
        <f>K2111+K2112</f>
        <v>0</v>
      </c>
      <c r="L2109" s="899">
        <f>L2111+L2112</f>
        <v>0</v>
      </c>
    </row>
    <row r="2110" spans="1:12">
      <c r="A2110" s="2208"/>
      <c r="B2110" s="2211"/>
      <c r="C2110" s="533"/>
      <c r="D2110" s="263" t="s">
        <v>72</v>
      </c>
      <c r="E2110" s="735"/>
      <c r="F2110" s="735"/>
      <c r="G2110" s="735"/>
      <c r="H2110" s="735">
        <f t="shared" si="147"/>
        <v>0</v>
      </c>
      <c r="I2110" s="735">
        <f t="shared" si="146"/>
        <v>0</v>
      </c>
      <c r="J2110" s="735"/>
      <c r="K2110" s="735"/>
      <c r="L2110" s="735"/>
    </row>
    <row r="2111" spans="1:12" ht="27">
      <c r="A2111" s="2208"/>
      <c r="B2111" s="2211"/>
      <c r="C2111" s="533"/>
      <c r="D2111" s="269" t="s">
        <v>42</v>
      </c>
      <c r="E2111" s="735"/>
      <c r="F2111" s="735"/>
      <c r="G2111" s="735"/>
      <c r="H2111" s="735">
        <f t="shared" si="147"/>
        <v>0</v>
      </c>
      <c r="I2111" s="735">
        <f t="shared" si="146"/>
        <v>0</v>
      </c>
      <c r="J2111" s="735"/>
      <c r="K2111" s="735"/>
      <c r="L2111" s="735"/>
    </row>
    <row r="2112" spans="1:12" ht="27">
      <c r="A2112" s="2208"/>
      <c r="B2112" s="2211"/>
      <c r="C2112" s="533"/>
      <c r="D2112" s="269" t="s">
        <v>273</v>
      </c>
      <c r="E2112" s="735"/>
      <c r="F2112" s="735"/>
      <c r="G2112" s="735"/>
      <c r="H2112" s="735">
        <f t="shared" si="147"/>
        <v>0</v>
      </c>
      <c r="I2112" s="735">
        <f t="shared" si="146"/>
        <v>0</v>
      </c>
      <c r="J2112" s="735"/>
      <c r="K2112" s="735"/>
      <c r="L2112" s="735"/>
    </row>
    <row r="2113" spans="1:12" ht="14.25">
      <c r="A2113" s="2208"/>
      <c r="B2113" s="2211"/>
      <c r="C2113" s="533">
        <v>4214</v>
      </c>
      <c r="D2113" s="268" t="s">
        <v>43</v>
      </c>
      <c r="E2113" s="735"/>
      <c r="F2113" s="735"/>
      <c r="G2113" s="735"/>
      <c r="H2113" s="735">
        <f t="shared" si="147"/>
        <v>0</v>
      </c>
      <c r="I2113" s="735">
        <f t="shared" si="146"/>
        <v>0</v>
      </c>
      <c r="J2113" s="735"/>
      <c r="K2113" s="735"/>
      <c r="L2113" s="735"/>
    </row>
    <row r="2114" spans="1:12" ht="14.25">
      <c r="A2114" s="2208"/>
      <c r="B2114" s="2211"/>
      <c r="C2114" s="533">
        <v>4215</v>
      </c>
      <c r="D2114" s="268" t="s">
        <v>44</v>
      </c>
      <c r="E2114" s="735"/>
      <c r="F2114" s="735"/>
      <c r="G2114" s="735"/>
      <c r="H2114" s="735">
        <f t="shared" si="147"/>
        <v>0</v>
      </c>
      <c r="I2114" s="735">
        <f t="shared" si="146"/>
        <v>0</v>
      </c>
      <c r="J2114" s="735"/>
      <c r="K2114" s="735"/>
      <c r="L2114" s="735"/>
    </row>
    <row r="2115" spans="1:12" ht="28.5">
      <c r="A2115" s="2208"/>
      <c r="B2115" s="2211"/>
      <c r="C2115" s="533">
        <v>4216</v>
      </c>
      <c r="D2115" s="268" t="s">
        <v>45</v>
      </c>
      <c r="E2115" s="735"/>
      <c r="F2115" s="735"/>
      <c r="G2115" s="735"/>
      <c r="H2115" s="735">
        <f t="shared" si="147"/>
        <v>0</v>
      </c>
      <c r="I2115" s="735">
        <f t="shared" si="146"/>
        <v>0</v>
      </c>
      <c r="J2115" s="735"/>
      <c r="K2115" s="735"/>
      <c r="L2115" s="735"/>
    </row>
    <row r="2116" spans="1:12" ht="14.25">
      <c r="A2116" s="2208"/>
      <c r="B2116" s="2211"/>
      <c r="C2116" s="533">
        <v>4217</v>
      </c>
      <c r="D2116" s="268" t="s">
        <v>46</v>
      </c>
      <c r="E2116" s="735"/>
      <c r="F2116" s="735"/>
      <c r="G2116" s="735"/>
      <c r="H2116" s="735">
        <f t="shared" si="147"/>
        <v>0</v>
      </c>
      <c r="I2116" s="735">
        <f t="shared" si="146"/>
        <v>0</v>
      </c>
      <c r="J2116" s="735"/>
      <c r="K2116" s="735"/>
      <c r="L2116" s="735"/>
    </row>
    <row r="2117" spans="1:12" ht="28.5">
      <c r="A2117" s="2208"/>
      <c r="B2117" s="2211"/>
      <c r="C2117" s="535"/>
      <c r="D2117" s="483" t="s">
        <v>414</v>
      </c>
      <c r="E2117" s="899">
        <f>E2119+E2120</f>
        <v>0</v>
      </c>
      <c r="F2117" s="899">
        <f>F2119+F2120</f>
        <v>0</v>
      </c>
      <c r="G2117" s="899">
        <f>G2119+G2120</f>
        <v>0</v>
      </c>
      <c r="H2117" s="899">
        <f t="shared" si="147"/>
        <v>0</v>
      </c>
      <c r="I2117" s="899">
        <f t="shared" si="146"/>
        <v>0</v>
      </c>
      <c r="J2117" s="899"/>
      <c r="K2117" s="899">
        <f>K2119+K2120</f>
        <v>0</v>
      </c>
      <c r="L2117" s="899">
        <f>L2119+L2120</f>
        <v>0</v>
      </c>
    </row>
    <row r="2118" spans="1:12">
      <c r="A2118" s="2208"/>
      <c r="B2118" s="2211"/>
      <c r="C2118" s="533"/>
      <c r="D2118" s="263" t="s">
        <v>72</v>
      </c>
      <c r="E2118" s="736"/>
      <c r="F2118" s="736"/>
      <c r="G2118" s="736"/>
      <c r="H2118" s="736">
        <f t="shared" si="147"/>
        <v>0</v>
      </c>
      <c r="I2118" s="736">
        <f t="shared" si="146"/>
        <v>0</v>
      </c>
      <c r="J2118" s="736"/>
      <c r="K2118" s="736"/>
      <c r="L2118" s="736"/>
    </row>
    <row r="2119" spans="1:12">
      <c r="A2119" s="2208"/>
      <c r="B2119" s="2211"/>
      <c r="C2119" s="533">
        <v>4221</v>
      </c>
      <c r="D2119" s="263" t="s">
        <v>47</v>
      </c>
      <c r="E2119" s="736"/>
      <c r="F2119" s="736"/>
      <c r="G2119" s="736"/>
      <c r="H2119" s="736">
        <f t="shared" si="147"/>
        <v>0</v>
      </c>
      <c r="I2119" s="736">
        <f t="shared" si="146"/>
        <v>0</v>
      </c>
      <c r="J2119" s="736"/>
      <c r="K2119" s="736"/>
      <c r="L2119" s="736"/>
    </row>
    <row r="2120" spans="1:12" ht="27">
      <c r="A2120" s="2208"/>
      <c r="B2120" s="2211"/>
      <c r="C2120" s="533">
        <v>4222</v>
      </c>
      <c r="D2120" s="263" t="s">
        <v>48</v>
      </c>
      <c r="E2120" s="736"/>
      <c r="F2120" s="736"/>
      <c r="G2120" s="736"/>
      <c r="H2120" s="736">
        <f t="shared" si="147"/>
        <v>0</v>
      </c>
      <c r="I2120" s="736">
        <f t="shared" si="146"/>
        <v>0</v>
      </c>
      <c r="J2120" s="736"/>
      <c r="K2120" s="736"/>
      <c r="L2120" s="736"/>
    </row>
    <row r="2121" spans="1:12" ht="14.25">
      <c r="A2121" s="2208"/>
      <c r="B2121" s="2211"/>
      <c r="C2121" s="533">
        <v>4231</v>
      </c>
      <c r="D2121" s="264" t="s">
        <v>49</v>
      </c>
      <c r="E2121" s="736"/>
      <c r="F2121" s="736"/>
      <c r="G2121" s="736"/>
      <c r="H2121" s="736">
        <f t="shared" si="147"/>
        <v>0</v>
      </c>
      <c r="I2121" s="736">
        <f t="shared" si="146"/>
        <v>0</v>
      </c>
      <c r="J2121" s="736"/>
      <c r="K2121" s="736"/>
      <c r="L2121" s="736"/>
    </row>
    <row r="2122" spans="1:12" ht="16.5">
      <c r="A2122" s="2208"/>
      <c r="B2122" s="2211"/>
      <c r="C2122" s="533">
        <v>4232</v>
      </c>
      <c r="D2122" s="264" t="s">
        <v>50</v>
      </c>
      <c r="E2122" s="736"/>
      <c r="F2122" s="736"/>
      <c r="G2122" s="736"/>
      <c r="H2122" s="736">
        <f t="shared" si="147"/>
        <v>0</v>
      </c>
      <c r="I2122" s="736">
        <f t="shared" si="146"/>
        <v>0</v>
      </c>
      <c r="J2122" s="900"/>
      <c r="K2122" s="736"/>
      <c r="L2122" s="736"/>
    </row>
    <row r="2123" spans="1:12" ht="28.5">
      <c r="A2123" s="2208"/>
      <c r="B2123" s="2211"/>
      <c r="C2123" s="533">
        <v>4233</v>
      </c>
      <c r="D2123" s="264" t="s">
        <v>380</v>
      </c>
      <c r="E2123" s="736"/>
      <c r="F2123" s="736"/>
      <c r="G2123" s="736"/>
      <c r="H2123" s="736">
        <f t="shared" si="147"/>
        <v>0</v>
      </c>
      <c r="I2123" s="736">
        <f t="shared" si="146"/>
        <v>0</v>
      </c>
      <c r="J2123" s="900"/>
      <c r="K2123" s="736"/>
      <c r="L2123" s="736"/>
    </row>
    <row r="2124" spans="1:12" ht="14.25">
      <c r="A2124" s="2208"/>
      <c r="B2124" s="2211"/>
      <c r="C2124" s="533">
        <v>4234</v>
      </c>
      <c r="D2124" s="264" t="s">
        <v>51</v>
      </c>
      <c r="E2124" s="735"/>
      <c r="F2124" s="735"/>
      <c r="G2124" s="735"/>
      <c r="H2124" s="735">
        <f t="shared" si="147"/>
        <v>0</v>
      </c>
      <c r="I2124" s="735">
        <f t="shared" si="146"/>
        <v>0</v>
      </c>
      <c r="J2124" s="735"/>
      <c r="K2124" s="735"/>
      <c r="L2124" s="735"/>
    </row>
    <row r="2125" spans="1:12" ht="14.25">
      <c r="A2125" s="2208"/>
      <c r="B2125" s="2211"/>
      <c r="C2125" s="533">
        <v>4235</v>
      </c>
      <c r="D2125" s="264" t="s">
        <v>52</v>
      </c>
      <c r="E2125" s="735"/>
      <c r="F2125" s="735"/>
      <c r="G2125" s="735"/>
      <c r="H2125" s="735">
        <f t="shared" si="147"/>
        <v>0</v>
      </c>
      <c r="I2125" s="735">
        <f t="shared" si="146"/>
        <v>0</v>
      </c>
      <c r="J2125" s="735"/>
      <c r="K2125" s="735"/>
      <c r="L2125" s="735"/>
    </row>
    <row r="2126" spans="1:12" ht="28.5">
      <c r="A2126" s="2208"/>
      <c r="B2126" s="2211"/>
      <c r="C2126" s="533">
        <v>4236</v>
      </c>
      <c r="D2126" s="264" t="s">
        <v>53</v>
      </c>
      <c r="E2126" s="735"/>
      <c r="F2126" s="735"/>
      <c r="G2126" s="735"/>
      <c r="H2126" s="735">
        <f t="shared" si="147"/>
        <v>0</v>
      </c>
      <c r="I2126" s="735">
        <f t="shared" si="146"/>
        <v>0</v>
      </c>
      <c r="J2126" s="735"/>
      <c r="K2126" s="735"/>
      <c r="L2126" s="735"/>
    </row>
    <row r="2127" spans="1:12" ht="14.25">
      <c r="A2127" s="2208"/>
      <c r="B2127" s="2211"/>
      <c r="C2127" s="533">
        <v>4237</v>
      </c>
      <c r="D2127" s="264" t="s">
        <v>54</v>
      </c>
      <c r="E2127" s="735"/>
      <c r="F2127" s="735"/>
      <c r="G2127" s="735"/>
      <c r="H2127" s="735">
        <f t="shared" si="147"/>
        <v>0</v>
      </c>
      <c r="I2127" s="735">
        <f t="shared" si="146"/>
        <v>0</v>
      </c>
      <c r="J2127" s="735"/>
      <c r="K2127" s="735"/>
      <c r="L2127" s="735"/>
    </row>
    <row r="2128" spans="1:12" ht="28.5">
      <c r="A2128" s="2208"/>
      <c r="B2128" s="2211"/>
      <c r="C2128" s="533">
        <v>4239</v>
      </c>
      <c r="D2128" s="262" t="s">
        <v>55</v>
      </c>
      <c r="E2128" s="737"/>
      <c r="F2128" s="737"/>
      <c r="G2128" s="737"/>
      <c r="H2128" s="737">
        <f t="shared" si="147"/>
        <v>0</v>
      </c>
      <c r="I2128" s="737">
        <f t="shared" si="146"/>
        <v>0</v>
      </c>
      <c r="J2128" s="737"/>
      <c r="K2128" s="737"/>
      <c r="L2128" s="737"/>
    </row>
    <row r="2129" spans="1:12" ht="14.25">
      <c r="A2129" s="2208"/>
      <c r="B2129" s="2211"/>
      <c r="C2129" s="533">
        <v>4241</v>
      </c>
      <c r="D2129" s="264" t="s">
        <v>56</v>
      </c>
      <c r="E2129" s="735"/>
      <c r="F2129" s="735"/>
      <c r="G2129" s="735"/>
      <c r="H2129" s="735">
        <f t="shared" si="147"/>
        <v>0</v>
      </c>
      <c r="I2129" s="735">
        <f t="shared" si="146"/>
        <v>0</v>
      </c>
      <c r="J2129" s="735"/>
      <c r="K2129" s="735"/>
      <c r="L2129" s="735"/>
    </row>
    <row r="2130" spans="1:12" ht="28.5">
      <c r="A2130" s="2208"/>
      <c r="B2130" s="2211"/>
      <c r="C2130" s="533">
        <v>4251</v>
      </c>
      <c r="D2130" s="262" t="s">
        <v>57</v>
      </c>
      <c r="E2130" s="737"/>
      <c r="F2130" s="737"/>
      <c r="G2130" s="737"/>
      <c r="H2130" s="737">
        <f t="shared" si="147"/>
        <v>0</v>
      </c>
      <c r="I2130" s="737">
        <f t="shared" si="146"/>
        <v>0</v>
      </c>
      <c r="J2130" s="737"/>
      <c r="K2130" s="737"/>
      <c r="L2130" s="737"/>
    </row>
    <row r="2131" spans="1:12" ht="28.5">
      <c r="A2131" s="2208"/>
      <c r="B2131" s="2211"/>
      <c r="C2131" s="535">
        <v>4252</v>
      </c>
      <c r="D2131" s="483" t="s">
        <v>58</v>
      </c>
      <c r="E2131" s="899">
        <f>E2133+E2134</f>
        <v>0</v>
      </c>
      <c r="F2131" s="899">
        <f>F2133+F2134</f>
        <v>0</v>
      </c>
      <c r="G2131" s="899">
        <f>G2133+G2134</f>
        <v>0</v>
      </c>
      <c r="H2131" s="899">
        <f t="shared" si="147"/>
        <v>0</v>
      </c>
      <c r="I2131" s="899">
        <f t="shared" si="146"/>
        <v>0</v>
      </c>
      <c r="J2131" s="899"/>
      <c r="K2131" s="899">
        <f>K2133+K2134</f>
        <v>0</v>
      </c>
      <c r="L2131" s="899">
        <f>L2133+L2134</f>
        <v>0</v>
      </c>
    </row>
    <row r="2132" spans="1:12">
      <c r="A2132" s="2208"/>
      <c r="B2132" s="2211"/>
      <c r="C2132" s="533"/>
      <c r="D2132" s="263" t="s">
        <v>72</v>
      </c>
      <c r="E2132" s="737"/>
      <c r="F2132" s="737"/>
      <c r="G2132" s="737"/>
      <c r="H2132" s="737">
        <f t="shared" si="147"/>
        <v>0</v>
      </c>
      <c r="I2132" s="737">
        <f t="shared" si="146"/>
        <v>0</v>
      </c>
      <c r="J2132" s="737"/>
      <c r="K2132" s="737"/>
      <c r="L2132" s="737"/>
    </row>
    <row r="2133" spans="1:12" ht="27">
      <c r="A2133" s="2208"/>
      <c r="B2133" s="2211"/>
      <c r="C2133" s="533"/>
      <c r="D2133" s="270" t="s">
        <v>59</v>
      </c>
      <c r="E2133" s="737"/>
      <c r="F2133" s="737"/>
      <c r="G2133" s="737"/>
      <c r="H2133" s="737">
        <f t="shared" si="147"/>
        <v>0</v>
      </c>
      <c r="I2133" s="737">
        <f t="shared" si="146"/>
        <v>0</v>
      </c>
      <c r="J2133" s="737"/>
      <c r="K2133" s="737"/>
      <c r="L2133" s="737"/>
    </row>
    <row r="2134" spans="1:12" ht="27">
      <c r="A2134" s="2208"/>
      <c r="B2134" s="2211"/>
      <c r="C2134" s="533"/>
      <c r="D2134" s="270" t="s">
        <v>60</v>
      </c>
      <c r="E2134" s="737"/>
      <c r="F2134" s="737"/>
      <c r="G2134" s="737"/>
      <c r="H2134" s="737">
        <f t="shared" si="147"/>
        <v>0</v>
      </c>
      <c r="I2134" s="737">
        <f t="shared" si="146"/>
        <v>0</v>
      </c>
      <c r="J2134" s="737"/>
      <c r="K2134" s="737"/>
      <c r="L2134" s="737"/>
    </row>
    <row r="2135" spans="1:12" ht="14.25">
      <c r="A2135" s="2208"/>
      <c r="B2135" s="2211"/>
      <c r="C2135" s="535">
        <v>4261</v>
      </c>
      <c r="D2135" s="483" t="s">
        <v>61</v>
      </c>
      <c r="E2135" s="899">
        <f>E2137+E2138</f>
        <v>0</v>
      </c>
      <c r="F2135" s="899">
        <f>F2137+F2138</f>
        <v>0</v>
      </c>
      <c r="G2135" s="899">
        <f>G2137+G2138</f>
        <v>0</v>
      </c>
      <c r="H2135" s="899">
        <f t="shared" si="147"/>
        <v>0</v>
      </c>
      <c r="I2135" s="899">
        <f t="shared" si="146"/>
        <v>0</v>
      </c>
      <c r="J2135" s="899"/>
      <c r="K2135" s="899">
        <f>K2137+K2138</f>
        <v>0</v>
      </c>
      <c r="L2135" s="899">
        <f>L2137+L2138</f>
        <v>0</v>
      </c>
    </row>
    <row r="2136" spans="1:12">
      <c r="A2136" s="2208"/>
      <c r="B2136" s="2211"/>
      <c r="C2136" s="533"/>
      <c r="D2136" s="263" t="s">
        <v>72</v>
      </c>
      <c r="E2136" s="735"/>
      <c r="F2136" s="735"/>
      <c r="G2136" s="735"/>
      <c r="H2136" s="735">
        <f t="shared" si="147"/>
        <v>0</v>
      </c>
      <c r="I2136" s="735">
        <f t="shared" si="146"/>
        <v>0</v>
      </c>
      <c r="J2136" s="735"/>
      <c r="K2136" s="735"/>
      <c r="L2136" s="735"/>
    </row>
    <row r="2137" spans="1:12">
      <c r="A2137" s="2208"/>
      <c r="B2137" s="2211"/>
      <c r="C2137" s="533"/>
      <c r="D2137" s="263" t="s">
        <v>62</v>
      </c>
      <c r="E2137" s="735"/>
      <c r="F2137" s="735"/>
      <c r="G2137" s="735"/>
      <c r="H2137" s="735">
        <f t="shared" si="147"/>
        <v>0</v>
      </c>
      <c r="I2137" s="735">
        <f t="shared" si="146"/>
        <v>0</v>
      </c>
      <c r="J2137" s="735"/>
      <c r="K2137" s="735"/>
      <c r="L2137" s="735"/>
    </row>
    <row r="2138" spans="1:12">
      <c r="A2138" s="2208"/>
      <c r="B2138" s="2211"/>
      <c r="C2138" s="533"/>
      <c r="D2138" s="263" t="s">
        <v>63</v>
      </c>
      <c r="E2138" s="735"/>
      <c r="F2138" s="735"/>
      <c r="G2138" s="735"/>
      <c r="H2138" s="735">
        <f t="shared" si="147"/>
        <v>0</v>
      </c>
      <c r="I2138" s="735">
        <f t="shared" si="146"/>
        <v>0</v>
      </c>
      <c r="J2138" s="735"/>
      <c r="K2138" s="735"/>
      <c r="L2138" s="735"/>
    </row>
    <row r="2139" spans="1:12" ht="14.25">
      <c r="A2139" s="2208"/>
      <c r="B2139" s="2211"/>
      <c r="C2139" s="533">
        <v>4262</v>
      </c>
      <c r="D2139" s="264" t="s">
        <v>338</v>
      </c>
      <c r="E2139" s="735"/>
      <c r="F2139" s="735"/>
      <c r="G2139" s="735"/>
      <c r="H2139" s="735">
        <f t="shared" si="147"/>
        <v>0</v>
      </c>
      <c r="I2139" s="735">
        <f t="shared" si="146"/>
        <v>0</v>
      </c>
      <c r="J2139" s="735"/>
      <c r="K2139" s="735"/>
      <c r="L2139" s="735"/>
    </row>
    <row r="2140" spans="1:12" ht="14.25">
      <c r="A2140" s="2208"/>
      <c r="B2140" s="2211"/>
      <c r="C2140" s="533">
        <v>4264</v>
      </c>
      <c r="D2140" s="264" t="s">
        <v>337</v>
      </c>
      <c r="E2140" s="735"/>
      <c r="F2140" s="735"/>
      <c r="G2140" s="735"/>
      <c r="H2140" s="735">
        <f t="shared" si="147"/>
        <v>0</v>
      </c>
      <c r="I2140" s="735">
        <f t="shared" si="146"/>
        <v>0</v>
      </c>
      <c r="J2140" s="735"/>
      <c r="K2140" s="735"/>
      <c r="L2140" s="735"/>
    </row>
    <row r="2141" spans="1:12" ht="28.5">
      <c r="A2141" s="2208"/>
      <c r="B2141" s="2211"/>
      <c r="C2141" s="536">
        <v>4266</v>
      </c>
      <c r="D2141" s="511" t="s">
        <v>421</v>
      </c>
      <c r="E2141" s="735"/>
      <c r="F2141" s="735"/>
      <c r="G2141" s="735"/>
      <c r="H2141" s="735">
        <f t="shared" si="147"/>
        <v>0</v>
      </c>
      <c r="I2141" s="735">
        <f t="shared" si="146"/>
        <v>0</v>
      </c>
      <c r="J2141" s="735"/>
      <c r="K2141" s="735"/>
      <c r="L2141" s="735"/>
    </row>
    <row r="2142" spans="1:12" ht="28.5">
      <c r="A2142" s="2208"/>
      <c r="B2142" s="2211"/>
      <c r="C2142" s="533">
        <v>4267</v>
      </c>
      <c r="D2142" s="264" t="s">
        <v>339</v>
      </c>
      <c r="E2142" s="735"/>
      <c r="F2142" s="735"/>
      <c r="G2142" s="735"/>
      <c r="H2142" s="735">
        <f t="shared" si="147"/>
        <v>0</v>
      </c>
      <c r="I2142" s="735">
        <f t="shared" si="146"/>
        <v>0</v>
      </c>
      <c r="J2142" s="735"/>
      <c r="K2142" s="735"/>
      <c r="L2142" s="735"/>
    </row>
    <row r="2143" spans="1:12" ht="14.25">
      <c r="A2143" s="2208"/>
      <c r="B2143" s="2211"/>
      <c r="C2143" s="533">
        <v>4269</v>
      </c>
      <c r="D2143" s="264" t="s">
        <v>64</v>
      </c>
      <c r="E2143" s="735"/>
      <c r="F2143" s="735"/>
      <c r="G2143" s="735"/>
      <c r="H2143" s="735">
        <f t="shared" si="147"/>
        <v>0</v>
      </c>
      <c r="I2143" s="735">
        <f t="shared" si="146"/>
        <v>0</v>
      </c>
      <c r="J2143" s="735"/>
      <c r="K2143" s="735"/>
      <c r="L2143" s="735"/>
    </row>
    <row r="2144" spans="1:12" ht="42.75">
      <c r="A2144" s="2208"/>
      <c r="B2144" s="2211"/>
      <c r="C2144" s="533">
        <v>4511</v>
      </c>
      <c r="D2144" s="262" t="s">
        <v>65</v>
      </c>
      <c r="E2144" s="735"/>
      <c r="F2144" s="735"/>
      <c r="G2144" s="735"/>
      <c r="H2144" s="735">
        <f t="shared" si="147"/>
        <v>0</v>
      </c>
      <c r="I2144" s="735">
        <f t="shared" si="146"/>
        <v>0</v>
      </c>
      <c r="J2144" s="735"/>
      <c r="K2144" s="735"/>
      <c r="L2144" s="735"/>
    </row>
    <row r="2145" spans="1:12" ht="42.75">
      <c r="A2145" s="2208"/>
      <c r="B2145" s="2211"/>
      <c r="C2145" s="533">
        <v>4621</v>
      </c>
      <c r="D2145" s="262" t="s">
        <v>66</v>
      </c>
      <c r="E2145" s="735"/>
      <c r="F2145" s="735"/>
      <c r="G2145" s="735"/>
      <c r="H2145" s="735">
        <f t="shared" si="147"/>
        <v>0</v>
      </c>
      <c r="I2145" s="735">
        <f t="shared" si="146"/>
        <v>0</v>
      </c>
      <c r="J2145" s="901"/>
      <c r="K2145" s="735"/>
      <c r="L2145" s="735"/>
    </row>
    <row r="2146" spans="1:12" ht="42.75">
      <c r="A2146" s="2208"/>
      <c r="B2146" s="2211"/>
      <c r="C2146" s="533">
        <v>4631</v>
      </c>
      <c r="D2146" s="262" t="s">
        <v>379</v>
      </c>
      <c r="E2146" s="735"/>
      <c r="F2146" s="735"/>
      <c r="G2146" s="735"/>
      <c r="H2146" s="735">
        <f t="shared" si="147"/>
        <v>0</v>
      </c>
      <c r="I2146" s="735">
        <f t="shared" si="146"/>
        <v>0</v>
      </c>
      <c r="J2146" s="901"/>
      <c r="K2146" s="735"/>
      <c r="L2146" s="735"/>
    </row>
    <row r="2147" spans="1:12" ht="28.5">
      <c r="A2147" s="2208"/>
      <c r="B2147" s="2211"/>
      <c r="C2147" s="533">
        <v>4632</v>
      </c>
      <c r="D2147" s="262" t="s">
        <v>277</v>
      </c>
      <c r="E2147" s="735"/>
      <c r="F2147" s="735"/>
      <c r="G2147" s="735"/>
      <c r="H2147" s="735">
        <f t="shared" si="147"/>
        <v>0</v>
      </c>
      <c r="I2147" s="735">
        <f t="shared" si="146"/>
        <v>0</v>
      </c>
      <c r="J2147" s="735"/>
      <c r="K2147" s="735"/>
      <c r="L2147" s="735"/>
    </row>
    <row r="2148" spans="1:12" ht="57">
      <c r="A2148" s="2208"/>
      <c r="B2148" s="2211"/>
      <c r="C2148" s="536">
        <v>4638</v>
      </c>
      <c r="D2148" s="511" t="s">
        <v>422</v>
      </c>
      <c r="E2148" s="735"/>
      <c r="F2148" s="735"/>
      <c r="G2148" s="735"/>
      <c r="H2148" s="735">
        <f t="shared" si="147"/>
        <v>0</v>
      </c>
      <c r="I2148" s="735">
        <f t="shared" si="146"/>
        <v>0</v>
      </c>
      <c r="J2148" s="735"/>
      <c r="K2148" s="735"/>
      <c r="L2148" s="735"/>
    </row>
    <row r="2149" spans="1:12" ht="14.25">
      <c r="A2149" s="2208"/>
      <c r="B2149" s="2211"/>
      <c r="C2149" s="533" t="s">
        <v>385</v>
      </c>
      <c r="D2149" s="262" t="s">
        <v>386</v>
      </c>
      <c r="E2149" s="735"/>
      <c r="F2149" s="735"/>
      <c r="G2149" s="735"/>
      <c r="H2149" s="735">
        <f t="shared" si="147"/>
        <v>0</v>
      </c>
      <c r="I2149" s="735">
        <f t="shared" si="146"/>
        <v>0</v>
      </c>
      <c r="J2149" s="735"/>
      <c r="K2149" s="735"/>
      <c r="L2149" s="735"/>
    </row>
    <row r="2150" spans="1:12" ht="14.25">
      <c r="A2150" s="2208"/>
      <c r="B2150" s="2211"/>
      <c r="C2150" s="533">
        <v>4729</v>
      </c>
      <c r="D2150" s="264" t="s">
        <v>67</v>
      </c>
      <c r="E2150" s="902"/>
      <c r="F2150" s="902"/>
      <c r="G2150" s="735"/>
      <c r="H2150" s="735">
        <f t="shared" si="147"/>
        <v>0</v>
      </c>
      <c r="I2150" s="735">
        <f t="shared" si="146"/>
        <v>0</v>
      </c>
      <c r="J2150" s="902"/>
      <c r="K2150" s="902"/>
      <c r="L2150" s="902"/>
    </row>
    <row r="2151" spans="1:12" ht="14.25">
      <c r="A2151" s="2208"/>
      <c r="B2151" s="2211"/>
      <c r="C2151" s="533">
        <v>4822</v>
      </c>
      <c r="D2151" s="264" t="s">
        <v>68</v>
      </c>
      <c r="E2151" s="902"/>
      <c r="F2151" s="902"/>
      <c r="G2151" s="735"/>
      <c r="H2151" s="735">
        <f t="shared" si="147"/>
        <v>0</v>
      </c>
      <c r="I2151" s="735">
        <f t="shared" si="146"/>
        <v>0</v>
      </c>
      <c r="J2151" s="902"/>
      <c r="K2151" s="902"/>
      <c r="L2151" s="902"/>
    </row>
    <row r="2152" spans="1:12" ht="14.25">
      <c r="A2152" s="2208"/>
      <c r="B2152" s="2211"/>
      <c r="C2152" s="535">
        <v>4823</v>
      </c>
      <c r="D2152" s="483" t="s">
        <v>69</v>
      </c>
      <c r="E2152" s="899">
        <f>E2154+E2155+E2156</f>
        <v>0</v>
      </c>
      <c r="F2152" s="899">
        <f>F2154+F2155+F2156</f>
        <v>0</v>
      </c>
      <c r="G2152" s="899">
        <f>G2154+G2155+G2156</f>
        <v>0</v>
      </c>
      <c r="H2152" s="899">
        <f t="shared" si="147"/>
        <v>0</v>
      </c>
      <c r="I2152" s="899">
        <f t="shared" si="146"/>
        <v>0</v>
      </c>
      <c r="J2152" s="899"/>
      <c r="K2152" s="899">
        <f>K2154+K2155+K2156</f>
        <v>0</v>
      </c>
      <c r="L2152" s="899">
        <f>L2154+L2155+L2156</f>
        <v>0</v>
      </c>
    </row>
    <row r="2153" spans="1:12" ht="14.25">
      <c r="A2153" s="2208"/>
      <c r="B2153" s="2211"/>
      <c r="C2153" s="533"/>
      <c r="D2153" s="263" t="s">
        <v>72</v>
      </c>
      <c r="E2153" s="902"/>
      <c r="F2153" s="902"/>
      <c r="G2153" s="735"/>
      <c r="H2153" s="735">
        <f t="shared" si="147"/>
        <v>0</v>
      </c>
      <c r="I2153" s="735">
        <f t="shared" si="146"/>
        <v>0</v>
      </c>
      <c r="J2153" s="902"/>
      <c r="K2153" s="902"/>
      <c r="L2153" s="902"/>
    </row>
    <row r="2154" spans="1:12" ht="27">
      <c r="A2154" s="2208"/>
      <c r="B2154" s="2211"/>
      <c r="C2154" s="533"/>
      <c r="D2154" s="263" t="s">
        <v>276</v>
      </c>
      <c r="E2154" s="902"/>
      <c r="F2154" s="902"/>
      <c r="G2154" s="735"/>
      <c r="H2154" s="735">
        <f t="shared" si="147"/>
        <v>0</v>
      </c>
      <c r="I2154" s="735">
        <f t="shared" si="146"/>
        <v>0</v>
      </c>
      <c r="J2154" s="902"/>
      <c r="K2154" s="902"/>
      <c r="L2154" s="902"/>
    </row>
    <row r="2155" spans="1:12" ht="14.25">
      <c r="A2155" s="2208"/>
      <c r="B2155" s="2211"/>
      <c r="C2155" s="533"/>
      <c r="D2155" s="263" t="s">
        <v>274</v>
      </c>
      <c r="E2155" s="902"/>
      <c r="F2155" s="902"/>
      <c r="G2155" s="735"/>
      <c r="H2155" s="735">
        <f t="shared" si="147"/>
        <v>0</v>
      </c>
      <c r="I2155" s="735">
        <f t="shared" si="146"/>
        <v>0</v>
      </c>
      <c r="J2155" s="902"/>
      <c r="K2155" s="902"/>
      <c r="L2155" s="902"/>
    </row>
    <row r="2156" spans="1:12" ht="14.25">
      <c r="A2156" s="2208"/>
      <c r="B2156" s="2211"/>
      <c r="C2156" s="533"/>
      <c r="D2156" s="263" t="s">
        <v>275</v>
      </c>
      <c r="E2156" s="902"/>
      <c r="F2156" s="902"/>
      <c r="G2156" s="735"/>
      <c r="H2156" s="735">
        <f t="shared" si="147"/>
        <v>0</v>
      </c>
      <c r="I2156" s="735">
        <f t="shared" si="146"/>
        <v>0</v>
      </c>
      <c r="J2156" s="902"/>
      <c r="K2156" s="902"/>
      <c r="L2156" s="902"/>
    </row>
    <row r="2157" spans="1:12" ht="42.75">
      <c r="A2157" s="2208"/>
      <c r="B2157" s="2211"/>
      <c r="C2157" s="536" t="s">
        <v>420</v>
      </c>
      <c r="D2157" s="511" t="s">
        <v>443</v>
      </c>
      <c r="E2157" s="902"/>
      <c r="F2157" s="902"/>
      <c r="G2157" s="735"/>
      <c r="H2157" s="735">
        <f t="shared" si="147"/>
        <v>0</v>
      </c>
      <c r="I2157" s="735">
        <f t="shared" si="146"/>
        <v>0</v>
      </c>
      <c r="J2157" s="902"/>
      <c r="K2157" s="902"/>
      <c r="L2157" s="902"/>
    </row>
    <row r="2158" spans="1:12" ht="14.25">
      <c r="A2158" s="2208"/>
      <c r="B2158" s="2211"/>
      <c r="C2158" s="533">
        <v>4861</v>
      </c>
      <c r="D2158" s="264" t="s">
        <v>70</v>
      </c>
      <c r="E2158" s="902"/>
      <c r="F2158" s="902"/>
      <c r="G2158" s="735"/>
      <c r="H2158" s="735">
        <f t="shared" si="147"/>
        <v>0</v>
      </c>
      <c r="I2158" s="735">
        <f t="shared" si="146"/>
        <v>0</v>
      </c>
      <c r="J2158" s="902"/>
      <c r="K2158" s="902"/>
      <c r="L2158" s="902"/>
    </row>
    <row r="2159" spans="1:12" ht="14.25">
      <c r="A2159" s="2209"/>
      <c r="B2159" s="2212"/>
      <c r="C2159" s="533">
        <v>4891</v>
      </c>
      <c r="D2159" s="264" t="s">
        <v>71</v>
      </c>
      <c r="E2159" s="735"/>
      <c r="F2159" s="735"/>
      <c r="G2159" s="735"/>
      <c r="H2159" s="735">
        <f t="shared" si="147"/>
        <v>0</v>
      </c>
      <c r="I2159" s="735">
        <f t="shared" si="146"/>
        <v>0</v>
      </c>
      <c r="J2159" s="735"/>
      <c r="K2159" s="735"/>
      <c r="L2159" s="735"/>
    </row>
    <row r="2160" spans="1:12" ht="28.5">
      <c r="A2160" s="2196" t="s">
        <v>436</v>
      </c>
      <c r="B2160" s="2196"/>
      <c r="C2160" s="274"/>
      <c r="D2160" s="36" t="s">
        <v>73</v>
      </c>
      <c r="E2160" s="903">
        <f>SUM(E2162:E2169)</f>
        <v>17000</v>
      </c>
      <c r="F2160" s="903">
        <f>SUM(F2162:F2169)</f>
        <v>0</v>
      </c>
      <c r="G2160" s="903">
        <f>SUM(G2162:G2169)</f>
        <v>0</v>
      </c>
      <c r="H2160" s="903">
        <f t="shared" si="147"/>
        <v>0</v>
      </c>
      <c r="I2160" s="903">
        <f>+I2166+I2167+I2168+I2169+I2165+I2164+I2163+I2162+I2161</f>
        <v>0</v>
      </c>
      <c r="J2160" s="903">
        <f>+J2166+J2167+J2168+J2169</f>
        <v>0</v>
      </c>
      <c r="K2160" s="903">
        <f>SUM(K2162:K2169)</f>
        <v>0</v>
      </c>
      <c r="L2160" s="903">
        <f>SUM(L2162:L2169)</f>
        <v>0</v>
      </c>
    </row>
    <row r="2161" spans="1:15" ht="40.5">
      <c r="A2161" s="952" t="s">
        <v>437</v>
      </c>
      <c r="B2161" s="1131" t="s">
        <v>438</v>
      </c>
      <c r="C2161" s="275"/>
      <c r="D2161" s="17" t="s">
        <v>72</v>
      </c>
      <c r="E2161" s="904"/>
      <c r="F2161" s="904"/>
      <c r="G2161" s="904"/>
      <c r="H2161" s="904">
        <f t="shared" si="147"/>
        <v>0</v>
      </c>
      <c r="I2161" s="404">
        <f>G2161-E2161</f>
        <v>0</v>
      </c>
      <c r="J2161" s="904"/>
      <c r="K2161" s="904"/>
      <c r="L2161" s="904"/>
    </row>
    <row r="2162" spans="1:15" ht="28.5">
      <c r="A2162" s="2204">
        <v>1080</v>
      </c>
      <c r="B2162" s="2204">
        <v>31003</v>
      </c>
      <c r="C2162" s="275">
        <v>5111</v>
      </c>
      <c r="D2162" s="18" t="s">
        <v>660</v>
      </c>
      <c r="E2162" s="904"/>
      <c r="F2162" s="904"/>
      <c r="G2162" s="904"/>
      <c r="H2162" s="404">
        <f t="shared" si="147"/>
        <v>0</v>
      </c>
      <c r="I2162" s="404">
        <f>G2162-E2162</f>
        <v>0</v>
      </c>
      <c r="J2162" s="904"/>
      <c r="K2162" s="904"/>
      <c r="L2162" s="904"/>
    </row>
    <row r="2163" spans="1:15" ht="28.5">
      <c r="A2163" s="2205"/>
      <c r="B2163" s="2205"/>
      <c r="C2163" s="275">
        <v>5112</v>
      </c>
      <c r="D2163" s="18" t="s">
        <v>661</v>
      </c>
      <c r="E2163" s="904"/>
      <c r="F2163" s="904"/>
      <c r="G2163" s="904"/>
      <c r="H2163" s="404"/>
      <c r="I2163" s="404"/>
      <c r="J2163" s="954"/>
      <c r="K2163" s="904"/>
      <c r="L2163" s="904"/>
      <c r="M2163" s="733">
        <f>+G2163/12*3</f>
        <v>0</v>
      </c>
      <c r="N2163" s="733">
        <f>+G2163/12*6</f>
        <v>0</v>
      </c>
      <c r="O2163" s="733">
        <f>+G2163/12*9</f>
        <v>0</v>
      </c>
    </row>
    <row r="2164" spans="1:15" ht="28.5">
      <c r="A2164" s="2205"/>
      <c r="B2164" s="2205"/>
      <c r="C2164" s="275" t="s">
        <v>662</v>
      </c>
      <c r="D2164" s="18" t="s">
        <v>637</v>
      </c>
      <c r="E2164" s="904"/>
      <c r="F2164" s="904"/>
      <c r="G2164" s="904"/>
      <c r="H2164" s="404"/>
      <c r="I2164" s="404"/>
      <c r="J2164" s="904"/>
      <c r="K2164" s="904"/>
      <c r="L2164" s="904"/>
      <c r="M2164" s="733">
        <f>+G2164/12*3</f>
        <v>0</v>
      </c>
      <c r="N2164" s="733">
        <f>+G2164/12*6</f>
        <v>0</v>
      </c>
      <c r="O2164" s="733">
        <f>+G2164/12*9</f>
        <v>0</v>
      </c>
    </row>
    <row r="2165" spans="1:15" ht="14.25">
      <c r="A2165" s="2205"/>
      <c r="B2165" s="2205"/>
      <c r="C2165" s="275">
        <v>5121</v>
      </c>
      <c r="D2165" s="262" t="s">
        <v>74</v>
      </c>
      <c r="E2165" s="904">
        <v>17000</v>
      </c>
      <c r="F2165" s="904"/>
      <c r="G2165" s="904"/>
      <c r="H2165" s="404"/>
      <c r="I2165" s="404"/>
      <c r="J2165" s="955"/>
      <c r="K2165" s="904"/>
      <c r="L2165" s="904"/>
      <c r="M2165" s="733">
        <f>+G2165/12*3</f>
        <v>0</v>
      </c>
      <c r="N2165" s="733">
        <f>+G2165/12*6</f>
        <v>0</v>
      </c>
      <c r="O2165" s="733">
        <f>+G2165/12*9</f>
        <v>0</v>
      </c>
    </row>
    <row r="2166" spans="1:15" ht="14.25">
      <c r="A2166" s="2205"/>
      <c r="B2166" s="2205"/>
      <c r="C2166" s="249">
        <v>5122</v>
      </c>
      <c r="D2166" s="21" t="s">
        <v>75</v>
      </c>
      <c r="E2166" s="905"/>
      <c r="F2166" s="905"/>
      <c r="G2166" s="404"/>
      <c r="H2166" s="404"/>
      <c r="I2166" s="404"/>
      <c r="J2166" s="905"/>
      <c r="K2166" s="404"/>
      <c r="L2166" s="404"/>
      <c r="M2166" s="733">
        <f>+G2166/12*3</f>
        <v>0</v>
      </c>
      <c r="N2166" s="733">
        <f>+G2166/12*6</f>
        <v>0</v>
      </c>
      <c r="O2166" s="733">
        <f>+G2166/12*9</f>
        <v>0</v>
      </c>
    </row>
    <row r="2167" spans="1:15" ht="14.25">
      <c r="A2167" s="2205"/>
      <c r="B2167" s="2205"/>
      <c r="C2167" s="249">
        <v>5129</v>
      </c>
      <c r="D2167" s="21" t="s">
        <v>76</v>
      </c>
      <c r="E2167" s="905"/>
      <c r="F2167" s="905"/>
      <c r="G2167" s="404"/>
      <c r="H2167" s="404"/>
      <c r="I2167" s="404"/>
      <c r="J2167" s="905"/>
      <c r="K2167" s="404"/>
      <c r="L2167" s="404"/>
      <c r="M2167" s="733">
        <f>+G2167/12*3</f>
        <v>0</v>
      </c>
      <c r="N2167" s="733">
        <f>+G2167/12*6</f>
        <v>0</v>
      </c>
      <c r="O2167" s="733">
        <f>+G2167/12*9</f>
        <v>0</v>
      </c>
    </row>
    <row r="2168" spans="1:15" ht="14.25">
      <c r="A2168" s="2205"/>
      <c r="B2168" s="2205"/>
      <c r="C2168" s="249">
        <v>5132</v>
      </c>
      <c r="D2168" s="21" t="s">
        <v>77</v>
      </c>
      <c r="E2168" s="905"/>
      <c r="F2168" s="905"/>
      <c r="G2168" s="404"/>
      <c r="H2168" s="404"/>
      <c r="I2168" s="404"/>
      <c r="J2168" s="905"/>
      <c r="K2168" s="404"/>
      <c r="L2168" s="404"/>
    </row>
    <row r="2169" spans="1:15" ht="14.25">
      <c r="A2169" s="2206"/>
      <c r="B2169" s="2206"/>
      <c r="C2169" s="249" t="s">
        <v>663</v>
      </c>
      <c r="D2169" s="21" t="s">
        <v>664</v>
      </c>
      <c r="E2169" s="905"/>
      <c r="F2169" s="905"/>
      <c r="G2169" s="404"/>
      <c r="H2169" s="404">
        <f t="shared" si="147"/>
        <v>0</v>
      </c>
      <c r="I2169" s="404">
        <f>G2169-E2169</f>
        <v>0</v>
      </c>
      <c r="J2169" s="956"/>
      <c r="K2169" s="404"/>
      <c r="L2169" s="404">
        <v>0</v>
      </c>
      <c r="M2169" s="733">
        <f>+G2169/12*3</f>
        <v>0</v>
      </c>
      <c r="N2169" s="733">
        <f>+G2169/12*6</f>
        <v>0</v>
      </c>
      <c r="O2169" s="733">
        <f>+G2169/12*9</f>
        <v>0</v>
      </c>
    </row>
  </sheetData>
  <customSheetViews>
    <customSheetView guid="{D9EA75C0-4948-47E2-929C-5FF812E82023}" showRuler="0" topLeftCell="A52">
      <selection activeCell="C57" sqref="C57"/>
      <pageMargins left="0.75" right="0.75" top="0.28000000000000003" bottom="0.24" header="0.17" footer="0.19"/>
      <pageSetup paperSize="9" orientation="portrait" verticalDpi="0" r:id="rId1"/>
      <headerFooter alignWithMargins="0"/>
    </customSheetView>
    <customSheetView guid="{EE5C0AFB-B96A-4C3C-885D-9A248AEB532B}" showPageBreaks="1" showRuler="0">
      <pageMargins left="0.18" right="0.17" top="0.28000000000000003" bottom="0.24" header="0.17" footer="0.19"/>
      <pageSetup paperSize="9" scale="80" orientation="landscape" verticalDpi="0" r:id="rId2"/>
      <headerFooter alignWithMargins="0"/>
    </customSheetView>
  </customSheetViews>
  <mergeCells count="147">
    <mergeCell ref="A1840:B1840"/>
    <mergeCell ref="A1842:A1849"/>
    <mergeCell ref="B1842:B1849"/>
    <mergeCell ref="A1850:A1919"/>
    <mergeCell ref="B1850:B1919"/>
    <mergeCell ref="A1920:B1920"/>
    <mergeCell ref="A1922:A1929"/>
    <mergeCell ref="B1922:B1929"/>
    <mergeCell ref="A2090:A2159"/>
    <mergeCell ref="B2090:B2159"/>
    <mergeCell ref="A2160:B2160"/>
    <mergeCell ref="A2162:A2169"/>
    <mergeCell ref="B2162:B2169"/>
    <mergeCell ref="A240:B240"/>
    <mergeCell ref="A162:A169"/>
    <mergeCell ref="A242:A249"/>
    <mergeCell ref="B242:B249"/>
    <mergeCell ref="A1130:A1199"/>
    <mergeCell ref="A970:A1039"/>
    <mergeCell ref="B970:B1039"/>
    <mergeCell ref="A720:B720"/>
    <mergeCell ref="A250:A319"/>
    <mergeCell ref="B250:B319"/>
    <mergeCell ref="A410:A479"/>
    <mergeCell ref="B410:B479"/>
    <mergeCell ref="A570:A639"/>
    <mergeCell ref="B570:B639"/>
    <mergeCell ref="A320:B320"/>
    <mergeCell ref="A322:A329"/>
    <mergeCell ref="B322:B329"/>
    <mergeCell ref="A400:B400"/>
    <mergeCell ref="A1530:A1599"/>
    <mergeCell ref="B1530:B1599"/>
    <mergeCell ref="A1600:B1600"/>
    <mergeCell ref="A330:A399"/>
    <mergeCell ref="B330:B399"/>
    <mergeCell ref="A480:B480"/>
    <mergeCell ref="C7:D7"/>
    <mergeCell ref="A960:B960"/>
    <mergeCell ref="A1200:B1200"/>
    <mergeCell ref="A1202:A1209"/>
    <mergeCell ref="B1202:B1209"/>
    <mergeCell ref="A962:A969"/>
    <mergeCell ref="B962:B969"/>
    <mergeCell ref="A1040:B1040"/>
    <mergeCell ref="A1042:A1049"/>
    <mergeCell ref="B1042:B1049"/>
    <mergeCell ref="A1120:B1120"/>
    <mergeCell ref="A1122:A1129"/>
    <mergeCell ref="B1122:B1129"/>
    <mergeCell ref="A1050:A1119"/>
    <mergeCell ref="B1050:B1119"/>
    <mergeCell ref="B1130:B1199"/>
    <mergeCell ref="A890:A959"/>
    <mergeCell ref="B890:B959"/>
    <mergeCell ref="A800:B800"/>
    <mergeCell ref="A802:A809"/>
    <mergeCell ref="A882:A889"/>
    <mergeCell ref="A1280:B1280"/>
    <mergeCell ref="A1282:A1289"/>
    <mergeCell ref="B1282:B1289"/>
    <mergeCell ref="B1362:B1369"/>
    <mergeCell ref="A1440:B1440"/>
    <mergeCell ref="A1210:A1279"/>
    <mergeCell ref="B1210:B1279"/>
    <mergeCell ref="A1520:B1520"/>
    <mergeCell ref="A1522:A1529"/>
    <mergeCell ref="B1522:B1529"/>
    <mergeCell ref="B1450:B1519"/>
    <mergeCell ref="A1450:A1519"/>
    <mergeCell ref="A1290:A1359"/>
    <mergeCell ref="B1290:B1359"/>
    <mergeCell ref="A1370:A1439"/>
    <mergeCell ref="B1370:B1439"/>
    <mergeCell ref="A1442:A1449"/>
    <mergeCell ref="B1442:B1449"/>
    <mergeCell ref="A1360:B1360"/>
    <mergeCell ref="A1362:A1369"/>
    <mergeCell ref="B882:B889"/>
    <mergeCell ref="A880:B880"/>
    <mergeCell ref="B402:B409"/>
    <mergeCell ref="A490:A559"/>
    <mergeCell ref="B490:B559"/>
    <mergeCell ref="B642:B649"/>
    <mergeCell ref="A640:B640"/>
    <mergeCell ref="A642:A649"/>
    <mergeCell ref="A560:B560"/>
    <mergeCell ref="A482:A489"/>
    <mergeCell ref="B482:B489"/>
    <mergeCell ref="A562:A569"/>
    <mergeCell ref="B562:B569"/>
    <mergeCell ref="B802:B809"/>
    <mergeCell ref="A650:A719"/>
    <mergeCell ref="B650:B719"/>
    <mergeCell ref="A730:A799"/>
    <mergeCell ref="B730:B799"/>
    <mergeCell ref="A722:A729"/>
    <mergeCell ref="B722:B729"/>
    <mergeCell ref="A810:A879"/>
    <mergeCell ref="B810:B879"/>
    <mergeCell ref="A402:A409"/>
    <mergeCell ref="K1:L1"/>
    <mergeCell ref="A82:A89"/>
    <mergeCell ref="B82:B89"/>
    <mergeCell ref="A90:A159"/>
    <mergeCell ref="B90:B159"/>
    <mergeCell ref="A170:A239"/>
    <mergeCell ref="B170:B239"/>
    <mergeCell ref="A160:B160"/>
    <mergeCell ref="B162:B169"/>
    <mergeCell ref="A80:B80"/>
    <mergeCell ref="A6:B6"/>
    <mergeCell ref="A2:H2"/>
    <mergeCell ref="A7:B7"/>
    <mergeCell ref="D3:I3"/>
    <mergeCell ref="A10:A18"/>
    <mergeCell ref="B10:B12"/>
    <mergeCell ref="B13:B14"/>
    <mergeCell ref="B15:B16"/>
    <mergeCell ref="B17:B18"/>
    <mergeCell ref="K2:L2"/>
    <mergeCell ref="K3:L3"/>
    <mergeCell ref="K4:L4"/>
    <mergeCell ref="A1602:A1609"/>
    <mergeCell ref="B1602:B1609"/>
    <mergeCell ref="A2010:A2079"/>
    <mergeCell ref="B2010:B2079"/>
    <mergeCell ref="A2080:B2080"/>
    <mergeCell ref="A2082:A2089"/>
    <mergeCell ref="B2082:B2089"/>
    <mergeCell ref="A1690:A1759"/>
    <mergeCell ref="B1690:B1759"/>
    <mergeCell ref="A1760:B1760"/>
    <mergeCell ref="A1762:A1769"/>
    <mergeCell ref="B1762:B1769"/>
    <mergeCell ref="A1930:A1999"/>
    <mergeCell ref="B1930:B1999"/>
    <mergeCell ref="A2002:A2009"/>
    <mergeCell ref="B2002:B2009"/>
    <mergeCell ref="A2000:B2000"/>
    <mergeCell ref="A1610:A1679"/>
    <mergeCell ref="B1610:B1679"/>
    <mergeCell ref="A1680:B1680"/>
    <mergeCell ref="A1682:A1689"/>
    <mergeCell ref="B1682:B1689"/>
    <mergeCell ref="A1770:A1839"/>
    <mergeCell ref="B1770:B1839"/>
  </mergeCells>
  <phoneticPr fontId="2" type="noConversion"/>
  <conditionalFormatting sqref="C8:D8">
    <cfRule type="cellIs" dxfId="96" priority="37" stopIfTrue="1" operator="equal">
      <formula>0</formula>
    </cfRule>
  </conditionalFormatting>
  <conditionalFormatting sqref="D94:D95">
    <cfRule type="cellIs" dxfId="95" priority="33" stopIfTrue="1" operator="equal">
      <formula>0</formula>
    </cfRule>
  </conditionalFormatting>
  <conditionalFormatting sqref="D174:D175">
    <cfRule type="cellIs" dxfId="94" priority="32" stopIfTrue="1" operator="equal">
      <formula>0</formula>
    </cfRule>
  </conditionalFormatting>
  <conditionalFormatting sqref="D414:D415">
    <cfRule type="cellIs" dxfId="93" priority="31" stopIfTrue="1" operator="equal">
      <formula>0</formula>
    </cfRule>
  </conditionalFormatting>
  <conditionalFormatting sqref="D254:D255">
    <cfRule type="cellIs" dxfId="92" priority="30" stopIfTrue="1" operator="equal">
      <formula>0</formula>
    </cfRule>
  </conditionalFormatting>
  <conditionalFormatting sqref="D334:D335">
    <cfRule type="cellIs" dxfId="91" priority="29" stopIfTrue="1" operator="equal">
      <formula>0</formula>
    </cfRule>
  </conditionalFormatting>
  <conditionalFormatting sqref="D14:D15">
    <cfRule type="cellIs" dxfId="90" priority="28" stopIfTrue="1" operator="equal">
      <formula>0</formula>
    </cfRule>
  </conditionalFormatting>
  <conditionalFormatting sqref="D494:D495">
    <cfRule type="cellIs" dxfId="89" priority="27" stopIfTrue="1" operator="equal">
      <formula>0</formula>
    </cfRule>
  </conditionalFormatting>
  <conditionalFormatting sqref="D574:D575">
    <cfRule type="cellIs" dxfId="88" priority="26" stopIfTrue="1" operator="equal">
      <formula>0</formula>
    </cfRule>
  </conditionalFormatting>
  <conditionalFormatting sqref="D654:D655">
    <cfRule type="cellIs" dxfId="87" priority="25" stopIfTrue="1" operator="equal">
      <formula>0</formula>
    </cfRule>
  </conditionalFormatting>
  <conditionalFormatting sqref="D734:D735">
    <cfRule type="cellIs" dxfId="86" priority="24" stopIfTrue="1" operator="equal">
      <formula>0</formula>
    </cfRule>
  </conditionalFormatting>
  <conditionalFormatting sqref="D814:D815">
    <cfRule type="cellIs" dxfId="85" priority="23" stopIfTrue="1" operator="equal">
      <formula>0</formula>
    </cfRule>
  </conditionalFormatting>
  <conditionalFormatting sqref="D894:D895">
    <cfRule type="cellIs" dxfId="84" priority="22" stopIfTrue="1" operator="equal">
      <formula>0</formula>
    </cfRule>
  </conditionalFormatting>
  <conditionalFormatting sqref="D974:D975">
    <cfRule type="cellIs" dxfId="83" priority="21" stopIfTrue="1" operator="equal">
      <formula>0</formula>
    </cfRule>
  </conditionalFormatting>
  <conditionalFormatting sqref="D1054:D1055">
    <cfRule type="cellIs" dxfId="82" priority="20" stopIfTrue="1" operator="equal">
      <formula>0</formula>
    </cfRule>
  </conditionalFormatting>
  <conditionalFormatting sqref="D1134:D1135">
    <cfRule type="cellIs" dxfId="81" priority="19" stopIfTrue="1" operator="equal">
      <formula>0</formula>
    </cfRule>
  </conditionalFormatting>
  <conditionalFormatting sqref="D1214:D1215">
    <cfRule type="cellIs" dxfId="80" priority="18" stopIfTrue="1" operator="equal">
      <formula>0</formula>
    </cfRule>
  </conditionalFormatting>
  <conditionalFormatting sqref="D1294:D1295">
    <cfRule type="cellIs" dxfId="79" priority="17" stopIfTrue="1" operator="equal">
      <formula>0</formula>
    </cfRule>
  </conditionalFormatting>
  <conditionalFormatting sqref="D1374:D1375">
    <cfRule type="cellIs" dxfId="78" priority="16" stopIfTrue="1" operator="equal">
      <formula>0</formula>
    </cfRule>
  </conditionalFormatting>
  <conditionalFormatting sqref="D1454:D1455">
    <cfRule type="cellIs" dxfId="77" priority="15" stopIfTrue="1" operator="equal">
      <formula>0</formula>
    </cfRule>
  </conditionalFormatting>
  <conditionalFormatting sqref="D1934:D1935">
    <cfRule type="cellIs" dxfId="76" priority="14" stopIfTrue="1" operator="equal">
      <formula>0</formula>
    </cfRule>
  </conditionalFormatting>
  <conditionalFormatting sqref="J42">
    <cfRule type="cellIs" dxfId="75" priority="10" stopIfTrue="1" operator="equal">
      <formula>0</formula>
    </cfRule>
  </conditionalFormatting>
  <conditionalFormatting sqref="J42">
    <cfRule type="cellIs" dxfId="74" priority="9" stopIfTrue="1" operator="equal">
      <formula>0</formula>
    </cfRule>
  </conditionalFormatting>
  <conditionalFormatting sqref="D2094:D2095">
    <cfRule type="cellIs" dxfId="73" priority="7" stopIfTrue="1" operator="equal">
      <formula>0</formula>
    </cfRule>
  </conditionalFormatting>
  <conditionalFormatting sqref="D1694:D1695">
    <cfRule type="cellIs" dxfId="72" priority="6" stopIfTrue="1" operator="equal">
      <formula>0</formula>
    </cfRule>
  </conditionalFormatting>
  <conditionalFormatting sqref="D1534:D1535">
    <cfRule type="cellIs" dxfId="71" priority="5" stopIfTrue="1" operator="equal">
      <formula>0</formula>
    </cfRule>
  </conditionalFormatting>
  <conditionalFormatting sqref="D2014:D2015">
    <cfRule type="cellIs" dxfId="70" priority="4" stopIfTrue="1" operator="equal">
      <formula>0</formula>
    </cfRule>
  </conditionalFormatting>
  <conditionalFormatting sqref="D1614:D1615">
    <cfRule type="cellIs" dxfId="69" priority="3" stopIfTrue="1" operator="equal">
      <formula>0</formula>
    </cfRule>
  </conditionalFormatting>
  <conditionalFormatting sqref="D1774:D1775">
    <cfRule type="cellIs" dxfId="68" priority="2" stopIfTrue="1" operator="equal">
      <formula>0</formula>
    </cfRule>
  </conditionalFormatting>
  <conditionalFormatting sqref="D1854:D1855">
    <cfRule type="cellIs" dxfId="67" priority="1" stopIfTrue="1" operator="equal">
      <formula>0</formula>
    </cfRule>
  </conditionalFormatting>
  <printOptions horizontalCentered="1"/>
  <pageMargins left="0" right="0" top="0.196850393700787" bottom="0.15748031496063" header="0.196850393700787" footer="0.15748031496063"/>
  <pageSetup paperSize="9" scale="69" orientation="portrait" verticalDpi="1200" r:id="rId3"/>
  <headerFooter alignWithMargins="0">
    <oddFooter>&amp;R&amp;8&amp;P</oddFooter>
  </headerFooter>
  <rowBreaks count="2" manualBreakCount="2">
    <brk id="38" max="11" man="1"/>
    <brk id="78" max="11"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theme="8" tint="0.79998168889431442"/>
  </sheetPr>
  <dimension ref="A1:AI32"/>
  <sheetViews>
    <sheetView topLeftCell="A8" zoomScaleNormal="100" workbookViewId="0">
      <selection activeCell="E28" sqref="E28"/>
    </sheetView>
  </sheetViews>
  <sheetFormatPr defaultRowHeight="14.25"/>
  <cols>
    <col min="1" max="1" width="5.5703125" style="548" customWidth="1"/>
    <col min="2" max="2" width="40.28515625" style="548" customWidth="1"/>
    <col min="3" max="3" width="9.140625" style="548" hidden="1" customWidth="1"/>
    <col min="4" max="4" width="20.7109375" style="742" customWidth="1"/>
    <col min="5" max="6" width="20.7109375" style="548" customWidth="1"/>
    <col min="7" max="7" width="20.7109375" style="548" hidden="1" customWidth="1"/>
    <col min="8" max="8" width="9.140625" style="695"/>
    <col min="9" max="9" width="19.7109375" style="695" hidden="1" customWidth="1"/>
    <col min="10" max="10" width="22" style="695" hidden="1" customWidth="1"/>
    <col min="11" max="14" width="0" style="695" hidden="1" customWidth="1"/>
    <col min="15" max="15" width="17.7109375" style="695" hidden="1" customWidth="1"/>
    <col min="16" max="24" width="17.140625" style="695" hidden="1" customWidth="1"/>
    <col min="25" max="36" width="0" style="695" hidden="1" customWidth="1"/>
    <col min="37" max="16384" width="9.140625" style="695"/>
  </cols>
  <sheetData>
    <row r="1" spans="1:35" ht="17.25">
      <c r="A1" s="2295" t="s">
        <v>487</v>
      </c>
      <c r="B1" s="2295"/>
      <c r="C1" s="2295"/>
      <c r="D1" s="2295"/>
      <c r="E1" s="2295"/>
      <c r="F1" s="2295"/>
      <c r="G1" s="694"/>
      <c r="H1" s="694"/>
      <c r="I1" s="694"/>
      <c r="J1" s="694"/>
      <c r="K1" s="694"/>
      <c r="L1" s="694"/>
      <c r="M1" s="694"/>
    </row>
    <row r="2" spans="1:35" ht="26.25" customHeight="1">
      <c r="A2" s="2341" t="s">
        <v>510</v>
      </c>
      <c r="B2" s="2341"/>
      <c r="C2" s="2341"/>
      <c r="D2" s="2341"/>
      <c r="E2" s="2341"/>
      <c r="F2" s="2341"/>
    </row>
    <row r="3" spans="1:35" ht="42" customHeight="1">
      <c r="A3" s="2342" t="s">
        <v>7121</v>
      </c>
      <c r="B3" s="2342"/>
      <c r="C3" s="2342"/>
      <c r="D3" s="2342"/>
      <c r="E3" s="2342"/>
      <c r="F3" s="2342"/>
      <c r="I3" s="696" t="s">
        <v>513</v>
      </c>
      <c r="J3" s="697" t="s">
        <v>603</v>
      </c>
      <c r="K3" s="696"/>
      <c r="L3" s="696"/>
      <c r="M3" s="696"/>
      <c r="O3" s="698" t="s">
        <v>513</v>
      </c>
      <c r="P3" s="698" t="s">
        <v>604</v>
      </c>
      <c r="Q3" s="698" t="s">
        <v>605</v>
      </c>
      <c r="R3" s="698" t="s">
        <v>595</v>
      </c>
      <c r="S3" s="698" t="s">
        <v>606</v>
      </c>
      <c r="T3" s="698" t="s">
        <v>607</v>
      </c>
      <c r="U3" s="698" t="s">
        <v>608</v>
      </c>
      <c r="V3" s="698" t="s">
        <v>609</v>
      </c>
      <c r="W3" s="698" t="s">
        <v>610</v>
      </c>
      <c r="X3" s="698" t="s">
        <v>603</v>
      </c>
    </row>
    <row r="4" spans="1:35" ht="19.5" customHeight="1">
      <c r="D4" s="741"/>
      <c r="E4" s="695"/>
      <c r="F4" s="699" t="s">
        <v>533</v>
      </c>
      <c r="G4" s="699"/>
      <c r="I4" s="696"/>
      <c r="J4" s="696"/>
      <c r="K4" s="696"/>
      <c r="L4" s="696"/>
      <c r="M4" s="696"/>
      <c r="O4" s="696"/>
      <c r="P4" s="696"/>
      <c r="Q4" s="696"/>
      <c r="R4" s="696"/>
      <c r="S4" s="696"/>
      <c r="T4" s="696"/>
      <c r="U4" s="696"/>
      <c r="V4" s="696"/>
      <c r="W4" s="696"/>
      <c r="X4" s="696"/>
    </row>
    <row r="5" spans="1:35" ht="19.5" customHeight="1">
      <c r="D5" s="925"/>
      <c r="E5" s="926"/>
      <c r="F5" s="925"/>
      <c r="G5" s="699"/>
      <c r="I5" s="696"/>
      <c r="J5" s="696"/>
      <c r="K5" s="696"/>
      <c r="L5" s="696"/>
      <c r="M5" s="696"/>
      <c r="O5" s="696"/>
      <c r="P5" s="696"/>
      <c r="Q5" s="696"/>
      <c r="R5" s="696"/>
      <c r="S5" s="696"/>
      <c r="T5" s="696"/>
      <c r="U5" s="696"/>
      <c r="V5" s="696"/>
      <c r="W5" s="696"/>
      <c r="X5" s="696"/>
    </row>
    <row r="6" spans="1:35" ht="24" customHeight="1">
      <c r="A6" s="2343" t="s">
        <v>118</v>
      </c>
      <c r="B6" s="2343" t="s">
        <v>513</v>
      </c>
      <c r="C6" s="700"/>
      <c r="D6" s="581">
        <v>4251</v>
      </c>
      <c r="E6" s="2345">
        <v>4252</v>
      </c>
      <c r="F6" s="2346"/>
      <c r="G6" s="701"/>
      <c r="I6" s="696" t="s">
        <v>557</v>
      </c>
      <c r="J6" s="696">
        <v>8224679.2000000002</v>
      </c>
      <c r="K6" s="696"/>
      <c r="L6" s="696"/>
      <c r="M6" s="696"/>
      <c r="O6" s="696" t="s">
        <v>557</v>
      </c>
      <c r="P6" s="696">
        <v>966500</v>
      </c>
      <c r="Q6" s="696">
        <v>135000</v>
      </c>
      <c r="R6" s="696">
        <v>286000</v>
      </c>
      <c r="S6" s="696">
        <v>111600</v>
      </c>
      <c r="T6" s="696">
        <v>1307700</v>
      </c>
      <c r="U6" s="696">
        <v>1064400</v>
      </c>
      <c r="V6" s="696">
        <v>1135000</v>
      </c>
      <c r="W6" s="696">
        <v>150000</v>
      </c>
      <c r="X6" s="696">
        <v>5156200</v>
      </c>
    </row>
    <row r="7" spans="1:35" ht="94.5">
      <c r="A7" s="2344"/>
      <c r="B7" s="2344"/>
      <c r="C7" s="700"/>
      <c r="D7" s="588" t="s">
        <v>611</v>
      </c>
      <c r="E7" s="589" t="s">
        <v>612</v>
      </c>
      <c r="F7" s="589" t="s">
        <v>737</v>
      </c>
      <c r="G7" s="702"/>
      <c r="I7" s="696"/>
      <c r="J7" s="696"/>
      <c r="K7" s="696"/>
      <c r="L7" s="696"/>
      <c r="M7" s="696"/>
      <c r="O7" s="696"/>
      <c r="P7" s="696"/>
      <c r="Q7" s="696"/>
      <c r="R7" s="696"/>
      <c r="S7" s="696"/>
      <c r="T7" s="696"/>
      <c r="U7" s="696"/>
      <c r="V7" s="696"/>
      <c r="W7" s="696"/>
      <c r="X7" s="696"/>
    </row>
    <row r="8" spans="1:35" s="704" customFormat="1">
      <c r="A8" s="1047">
        <v>1</v>
      </c>
      <c r="B8" s="596" t="s">
        <v>947</v>
      </c>
      <c r="C8" s="663" t="e">
        <f>+#REF!*100/#REF!</f>
        <v>#REF!</v>
      </c>
      <c r="D8" s="1322">
        <f>3759.6*0.8</f>
        <v>3007.6800000000003</v>
      </c>
      <c r="E8" s="1466">
        <f>235*4</f>
        <v>940</v>
      </c>
      <c r="F8" s="1466">
        <v>9900</v>
      </c>
      <c r="G8" s="703"/>
      <c r="I8" s="705" t="s">
        <v>479</v>
      </c>
      <c r="J8" s="705">
        <v>441504</v>
      </c>
      <c r="K8" s="705"/>
      <c r="L8" s="705"/>
      <c r="M8" s="705"/>
      <c r="O8" s="705" t="s">
        <v>479</v>
      </c>
      <c r="P8" s="705">
        <v>72000</v>
      </c>
      <c r="Q8" s="705">
        <v>0</v>
      </c>
      <c r="R8" s="705">
        <v>0</v>
      </c>
      <c r="S8" s="705">
        <v>78600</v>
      </c>
      <c r="T8" s="705">
        <v>29600</v>
      </c>
      <c r="U8" s="705">
        <v>495500</v>
      </c>
      <c r="V8" s="705">
        <v>663000</v>
      </c>
      <c r="W8" s="705">
        <v>0</v>
      </c>
      <c r="X8" s="705">
        <v>1338700</v>
      </c>
    </row>
    <row r="9" spans="1:35" s="704" customFormat="1">
      <c r="A9" s="1047">
        <v>2</v>
      </c>
      <c r="B9" s="706" t="s">
        <v>480</v>
      </c>
      <c r="C9" s="663" t="e">
        <f>+#REF!*100/#REF!</f>
        <v>#REF!</v>
      </c>
      <c r="D9" s="1322">
        <f>7006*0.8</f>
        <v>5604.8</v>
      </c>
      <c r="E9" s="1466">
        <f>5*235</f>
        <v>1175</v>
      </c>
      <c r="F9" s="1466"/>
      <c r="G9" s="703"/>
      <c r="H9" s="704">
        <v>500</v>
      </c>
      <c r="I9" s="705" t="s">
        <v>480</v>
      </c>
      <c r="J9" s="705">
        <v>0</v>
      </c>
      <c r="K9" s="705"/>
      <c r="L9" s="705"/>
      <c r="M9" s="705"/>
      <c r="O9" s="705" t="s">
        <v>480</v>
      </c>
      <c r="P9" s="705">
        <v>27000</v>
      </c>
      <c r="Q9" s="705">
        <v>39000</v>
      </c>
      <c r="R9" s="705">
        <v>39000</v>
      </c>
      <c r="S9" s="705">
        <v>0</v>
      </c>
      <c r="T9" s="705">
        <v>25900</v>
      </c>
      <c r="U9" s="705">
        <v>427500</v>
      </c>
      <c r="V9" s="705">
        <v>0</v>
      </c>
      <c r="W9" s="705">
        <v>150000</v>
      </c>
      <c r="X9" s="705">
        <v>708400</v>
      </c>
    </row>
    <row r="10" spans="1:35" s="704" customFormat="1">
      <c r="A10" s="1047">
        <v>3</v>
      </c>
      <c r="B10" s="706" t="s">
        <v>478</v>
      </c>
      <c r="C10" s="663" t="e">
        <f>+#REF!*100/#REF!</f>
        <v>#REF!</v>
      </c>
      <c r="D10" s="1322">
        <f>2500*0.8</f>
        <v>2000</v>
      </c>
      <c r="E10" s="1466"/>
      <c r="F10" s="1466"/>
      <c r="G10" s="703"/>
      <c r="H10" s="704">
        <v>500</v>
      </c>
      <c r="I10" s="705" t="s">
        <v>478</v>
      </c>
      <c r="J10" s="705">
        <v>0</v>
      </c>
      <c r="K10" s="705"/>
      <c r="L10" s="705"/>
      <c r="M10" s="705"/>
      <c r="O10" s="705" t="s">
        <v>478</v>
      </c>
      <c r="P10" s="705">
        <v>27000</v>
      </c>
      <c r="Q10" s="705">
        <v>0</v>
      </c>
      <c r="R10" s="705">
        <v>5800</v>
      </c>
      <c r="S10" s="705">
        <v>13200</v>
      </c>
      <c r="T10" s="705">
        <v>88600</v>
      </c>
      <c r="U10" s="705">
        <v>0</v>
      </c>
      <c r="V10" s="705">
        <v>57000</v>
      </c>
      <c r="W10" s="705">
        <v>0</v>
      </c>
      <c r="X10" s="705">
        <v>191600</v>
      </c>
    </row>
    <row r="11" spans="1:35" s="704" customFormat="1">
      <c r="A11" s="1047">
        <v>4</v>
      </c>
      <c r="B11" s="706" t="s">
        <v>482</v>
      </c>
      <c r="C11" s="663" t="e">
        <f>+#REF!*100/#REF!</f>
        <v>#REF!</v>
      </c>
      <c r="D11" s="1322">
        <f>3503.98*0.8</f>
        <v>2803.1840000000002</v>
      </c>
      <c r="E11" s="1466"/>
      <c r="F11" s="1466"/>
      <c r="G11" s="703"/>
      <c r="I11" s="705" t="s">
        <v>482</v>
      </c>
      <c r="J11" s="705">
        <v>338360</v>
      </c>
      <c r="K11" s="705"/>
      <c r="L11" s="705"/>
      <c r="M11" s="705"/>
      <c r="O11" s="705" t="s">
        <v>482</v>
      </c>
      <c r="P11" s="705">
        <v>27000</v>
      </c>
      <c r="Q11" s="705">
        <v>0</v>
      </c>
      <c r="R11" s="705">
        <v>24000</v>
      </c>
      <c r="S11" s="705">
        <v>0</v>
      </c>
      <c r="T11" s="705">
        <v>0</v>
      </c>
      <c r="U11" s="705">
        <v>0</v>
      </c>
      <c r="V11" s="705">
        <v>16000</v>
      </c>
      <c r="W11" s="705">
        <v>0</v>
      </c>
      <c r="X11" s="705">
        <v>67000</v>
      </c>
    </row>
    <row r="12" spans="1:35" s="704" customFormat="1">
      <c r="A12" s="1047">
        <v>5</v>
      </c>
      <c r="B12" s="706" t="s">
        <v>483</v>
      </c>
      <c r="C12" s="663"/>
      <c r="D12" s="1322">
        <f>4809.2*0.8</f>
        <v>3847.36</v>
      </c>
      <c r="E12" s="1466"/>
      <c r="F12" s="1466"/>
      <c r="G12" s="703"/>
      <c r="I12" s="705" t="s">
        <v>515</v>
      </c>
      <c r="J12" s="705">
        <v>0</v>
      </c>
      <c r="K12" s="705"/>
      <c r="L12" s="705"/>
      <c r="M12" s="705"/>
      <c r="O12" s="705" t="s">
        <v>515</v>
      </c>
      <c r="P12" s="705">
        <v>36000</v>
      </c>
      <c r="Q12" s="705">
        <v>0</v>
      </c>
      <c r="R12" s="705">
        <v>0</v>
      </c>
      <c r="S12" s="705">
        <v>0</v>
      </c>
      <c r="T12" s="705">
        <v>112000</v>
      </c>
      <c r="U12" s="705">
        <v>0</v>
      </c>
      <c r="V12" s="705">
        <v>0</v>
      </c>
      <c r="W12" s="705">
        <v>0</v>
      </c>
      <c r="X12" s="705">
        <v>148000</v>
      </c>
    </row>
    <row r="13" spans="1:35" s="704" customFormat="1">
      <c r="A13" s="1047">
        <v>6</v>
      </c>
      <c r="B13" s="706" t="s">
        <v>484</v>
      </c>
      <c r="C13" s="663"/>
      <c r="D13" s="1322">
        <f>2689.2*0.8</f>
        <v>2151.36</v>
      </c>
      <c r="E13" s="1466"/>
      <c r="F13" s="1466"/>
      <c r="G13" s="703"/>
      <c r="I13" s="705" t="s">
        <v>484</v>
      </c>
      <c r="J13" s="705">
        <v>0</v>
      </c>
      <c r="K13" s="705"/>
      <c r="L13" s="705"/>
      <c r="M13" s="705"/>
      <c r="O13" s="705" t="s">
        <v>484</v>
      </c>
      <c r="P13" s="705">
        <v>171000</v>
      </c>
      <c r="Q13" s="705">
        <v>0</v>
      </c>
      <c r="R13" s="705">
        <v>0</v>
      </c>
      <c r="S13" s="705">
        <v>13200</v>
      </c>
      <c r="T13" s="705">
        <v>55500</v>
      </c>
      <c r="U13" s="705">
        <v>0</v>
      </c>
      <c r="V13" s="705">
        <v>28000</v>
      </c>
      <c r="W13" s="705">
        <v>0</v>
      </c>
      <c r="X13" s="705">
        <v>267700</v>
      </c>
    </row>
    <row r="14" spans="1:35" s="704" customFormat="1" ht="27">
      <c r="A14" s="1047">
        <v>7</v>
      </c>
      <c r="B14" s="706" t="s">
        <v>882</v>
      </c>
      <c r="C14" s="663"/>
      <c r="D14" s="1322">
        <f>3180.3*0.8</f>
        <v>2544.2400000000002</v>
      </c>
      <c r="E14" s="1466"/>
      <c r="F14" s="1466"/>
      <c r="G14" s="703"/>
      <c r="H14" s="704">
        <v>1000</v>
      </c>
      <c r="I14" s="705" t="s">
        <v>516</v>
      </c>
      <c r="J14" s="705">
        <v>326000</v>
      </c>
      <c r="K14" s="705"/>
      <c r="L14" s="705" t="s">
        <v>559</v>
      </c>
      <c r="M14" s="705">
        <v>615300</v>
      </c>
      <c r="O14" s="705" t="s">
        <v>516</v>
      </c>
      <c r="P14" s="705">
        <v>0</v>
      </c>
      <c r="Q14" s="705">
        <v>0</v>
      </c>
      <c r="R14" s="705">
        <v>0</v>
      </c>
      <c r="S14" s="705">
        <v>0</v>
      </c>
      <c r="T14" s="705">
        <v>12200</v>
      </c>
      <c r="U14" s="705">
        <v>0</v>
      </c>
      <c r="V14" s="705">
        <v>52000</v>
      </c>
      <c r="W14" s="705">
        <v>0</v>
      </c>
      <c r="X14" s="705">
        <v>64200</v>
      </c>
      <c r="Z14" s="705" t="s">
        <v>559</v>
      </c>
      <c r="AA14" s="705">
        <v>144000</v>
      </c>
      <c r="AB14" s="705">
        <v>0</v>
      </c>
      <c r="AC14" s="705">
        <v>0</v>
      </c>
      <c r="AD14" s="705">
        <v>3300</v>
      </c>
      <c r="AE14" s="705">
        <v>97300</v>
      </c>
      <c r="AF14" s="705">
        <v>0</v>
      </c>
      <c r="AG14" s="705">
        <v>28000</v>
      </c>
      <c r="AH14" s="705">
        <v>0</v>
      </c>
      <c r="AI14" s="705">
        <v>272600</v>
      </c>
    </row>
    <row r="15" spans="1:35" s="704" customFormat="1" ht="27">
      <c r="A15" s="1047">
        <v>8</v>
      </c>
      <c r="B15" s="706" t="s">
        <v>498</v>
      </c>
      <c r="C15" s="663"/>
      <c r="D15" s="1322">
        <f>3900*0.8</f>
        <v>3120</v>
      </c>
      <c r="E15" s="1466"/>
      <c r="F15" s="1466"/>
      <c r="G15" s="703"/>
      <c r="H15" s="704">
        <v>1500</v>
      </c>
      <c r="I15" s="705" t="s">
        <v>517</v>
      </c>
      <c r="J15" s="705">
        <v>0</v>
      </c>
      <c r="K15" s="705"/>
      <c r="L15" s="705" t="s">
        <v>560</v>
      </c>
      <c r="M15" s="705">
        <v>463300</v>
      </c>
      <c r="O15" s="705" t="s">
        <v>517</v>
      </c>
      <c r="P15" s="705">
        <v>45000</v>
      </c>
      <c r="Q15" s="705">
        <v>64000</v>
      </c>
      <c r="R15" s="705">
        <v>64000</v>
      </c>
      <c r="S15" s="705">
        <v>0</v>
      </c>
      <c r="T15" s="705">
        <v>11100</v>
      </c>
      <c r="U15" s="705">
        <v>0</v>
      </c>
      <c r="V15" s="705">
        <v>32000</v>
      </c>
      <c r="W15" s="705">
        <v>0</v>
      </c>
      <c r="X15" s="705">
        <v>216100</v>
      </c>
      <c r="Z15" s="705" t="s">
        <v>560</v>
      </c>
      <c r="AA15" s="705">
        <v>36000</v>
      </c>
      <c r="AB15" s="705">
        <v>0</v>
      </c>
      <c r="AC15" s="705">
        <v>0</v>
      </c>
      <c r="AD15" s="705">
        <v>0</v>
      </c>
      <c r="AE15" s="705">
        <v>174300</v>
      </c>
      <c r="AF15" s="705">
        <v>0</v>
      </c>
      <c r="AG15" s="705">
        <v>18000</v>
      </c>
      <c r="AH15" s="705">
        <v>0</v>
      </c>
      <c r="AI15" s="705">
        <v>228300</v>
      </c>
    </row>
    <row r="16" spans="1:35" s="704" customFormat="1" ht="27">
      <c r="A16" s="1047">
        <v>9</v>
      </c>
      <c r="B16" s="706" t="s">
        <v>884</v>
      </c>
      <c r="C16" s="663"/>
      <c r="D16" s="1322">
        <f>1997.3*0.8</f>
        <v>1597.8400000000001</v>
      </c>
      <c r="E16" s="1466"/>
      <c r="F16" s="1466"/>
      <c r="G16" s="703"/>
      <c r="H16" s="704">
        <v>1000</v>
      </c>
      <c r="I16" s="705" t="s">
        <v>518</v>
      </c>
      <c r="J16" s="705">
        <v>406000</v>
      </c>
      <c r="K16" s="705"/>
      <c r="L16" s="705" t="s">
        <v>561</v>
      </c>
      <c r="M16" s="705">
        <v>15800</v>
      </c>
      <c r="O16" s="705" t="s">
        <v>518</v>
      </c>
      <c r="P16" s="705">
        <v>18000</v>
      </c>
      <c r="Q16" s="705">
        <v>0</v>
      </c>
      <c r="R16" s="705">
        <v>0</v>
      </c>
      <c r="S16" s="705">
        <v>0</v>
      </c>
      <c r="T16" s="705">
        <v>110000</v>
      </c>
      <c r="U16" s="705">
        <v>0</v>
      </c>
      <c r="V16" s="705">
        <v>59000</v>
      </c>
      <c r="W16" s="705">
        <v>0</v>
      </c>
      <c r="X16" s="705">
        <v>187000</v>
      </c>
      <c r="Z16" s="705" t="s">
        <v>561</v>
      </c>
      <c r="AA16" s="705">
        <v>63000</v>
      </c>
      <c r="AB16" s="705">
        <v>0</v>
      </c>
      <c r="AC16" s="705">
        <v>25000</v>
      </c>
      <c r="AD16" s="705">
        <v>3300</v>
      </c>
      <c r="AE16" s="705">
        <v>67000</v>
      </c>
      <c r="AF16" s="705">
        <v>0</v>
      </c>
      <c r="AG16" s="705">
        <v>45000</v>
      </c>
      <c r="AH16" s="705">
        <v>0</v>
      </c>
      <c r="AI16" s="705">
        <v>203300</v>
      </c>
    </row>
    <row r="17" spans="1:35" s="704" customFormat="1" ht="27">
      <c r="A17" s="1047">
        <v>10</v>
      </c>
      <c r="B17" s="706" t="s">
        <v>885</v>
      </c>
      <c r="C17" s="663"/>
      <c r="D17" s="1322">
        <f>5187*0.8</f>
        <v>4149.6000000000004</v>
      </c>
      <c r="E17" s="1466"/>
      <c r="F17" s="1466"/>
      <c r="G17" s="703"/>
      <c r="H17" s="704">
        <v>2500</v>
      </c>
      <c r="I17" s="705" t="s">
        <v>519</v>
      </c>
      <c r="J17" s="705">
        <v>0</v>
      </c>
      <c r="K17" s="705"/>
      <c r="L17" s="705" t="s">
        <v>562</v>
      </c>
      <c r="M17" s="705">
        <v>457500</v>
      </c>
      <c r="O17" s="705" t="s">
        <v>519</v>
      </c>
      <c r="P17" s="705">
        <v>0</v>
      </c>
      <c r="Q17" s="705">
        <v>0</v>
      </c>
      <c r="R17" s="705">
        <v>0</v>
      </c>
      <c r="S17" s="705">
        <v>0</v>
      </c>
      <c r="T17" s="705">
        <v>28800</v>
      </c>
      <c r="U17" s="705">
        <v>0</v>
      </c>
      <c r="V17" s="705">
        <v>0</v>
      </c>
      <c r="W17" s="705">
        <v>0</v>
      </c>
      <c r="X17" s="705">
        <v>28800</v>
      </c>
      <c r="Z17" s="705" t="s">
        <v>562</v>
      </c>
      <c r="AA17" s="705">
        <v>0</v>
      </c>
      <c r="AB17" s="705">
        <v>32000</v>
      </c>
      <c r="AC17" s="705">
        <v>32000</v>
      </c>
      <c r="AD17" s="705">
        <v>0</v>
      </c>
      <c r="AE17" s="705">
        <v>304500</v>
      </c>
      <c r="AF17" s="705">
        <v>141400</v>
      </c>
      <c r="AG17" s="705">
        <v>0</v>
      </c>
      <c r="AH17" s="705">
        <v>0</v>
      </c>
      <c r="AI17" s="705">
        <v>509900</v>
      </c>
    </row>
    <row r="18" spans="1:35" s="704" customFormat="1" ht="27">
      <c r="A18" s="1047">
        <v>11</v>
      </c>
      <c r="B18" s="706" t="s">
        <v>886</v>
      </c>
      <c r="C18" s="663"/>
      <c r="D18" s="1322">
        <f>4411.3*0.8</f>
        <v>3529.0400000000004</v>
      </c>
      <c r="E18" s="1466"/>
      <c r="F18" s="1466"/>
      <c r="G18" s="703"/>
      <c r="H18" s="704">
        <v>2000</v>
      </c>
      <c r="I18" s="705" t="s">
        <v>520</v>
      </c>
      <c r="J18" s="705">
        <v>0</v>
      </c>
      <c r="K18" s="705"/>
      <c r="L18" s="705" t="s">
        <v>563</v>
      </c>
      <c r="M18" s="705">
        <v>0</v>
      </c>
      <c r="O18" s="705" t="s">
        <v>520</v>
      </c>
      <c r="P18" s="705">
        <v>0</v>
      </c>
      <c r="Q18" s="705">
        <v>0</v>
      </c>
      <c r="R18" s="705">
        <v>24000</v>
      </c>
      <c r="S18" s="705">
        <v>0</v>
      </c>
      <c r="T18" s="705">
        <v>28300</v>
      </c>
      <c r="U18" s="705">
        <v>0</v>
      </c>
      <c r="V18" s="705">
        <v>0</v>
      </c>
      <c r="W18" s="705">
        <v>0</v>
      </c>
      <c r="X18" s="705">
        <v>52300</v>
      </c>
      <c r="Z18" s="705" t="s">
        <v>563</v>
      </c>
      <c r="AA18" s="705">
        <v>54000</v>
      </c>
      <c r="AB18" s="705">
        <v>0</v>
      </c>
      <c r="AC18" s="705">
        <v>72200</v>
      </c>
      <c r="AD18" s="705">
        <v>0</v>
      </c>
      <c r="AE18" s="705">
        <v>11100</v>
      </c>
      <c r="AF18" s="705">
        <v>0</v>
      </c>
      <c r="AG18" s="705">
        <v>0</v>
      </c>
      <c r="AH18" s="705">
        <v>0</v>
      </c>
      <c r="AI18" s="705">
        <v>137300</v>
      </c>
    </row>
    <row r="19" spans="1:35" s="704" customFormat="1" ht="27">
      <c r="A19" s="1047">
        <v>12</v>
      </c>
      <c r="B19" s="706" t="s">
        <v>891</v>
      </c>
      <c r="C19" s="663"/>
      <c r="D19" s="1322">
        <f>3568.95*0.8</f>
        <v>2855.16</v>
      </c>
      <c r="E19" s="1466"/>
      <c r="F19" s="1466"/>
      <c r="G19" s="703"/>
      <c r="H19" s="704">
        <v>2000</v>
      </c>
      <c r="I19" s="707" t="s">
        <v>521</v>
      </c>
      <c r="J19" s="707">
        <v>3874715.2</v>
      </c>
      <c r="K19" s="705"/>
      <c r="L19" s="705" t="s">
        <v>564</v>
      </c>
      <c r="M19" s="705">
        <v>523800</v>
      </c>
      <c r="O19" s="707" t="s">
        <v>521</v>
      </c>
      <c r="P19" s="707"/>
      <c r="Q19" s="707">
        <v>0</v>
      </c>
      <c r="R19" s="707">
        <v>0</v>
      </c>
      <c r="S19" s="707">
        <v>0</v>
      </c>
      <c r="T19" s="707">
        <v>43400</v>
      </c>
      <c r="U19" s="707">
        <v>0</v>
      </c>
      <c r="V19" s="707">
        <v>80000</v>
      </c>
      <c r="W19" s="707">
        <v>0</v>
      </c>
      <c r="X19" s="707">
        <v>144900</v>
      </c>
      <c r="Z19" s="705" t="s">
        <v>564</v>
      </c>
      <c r="AA19" s="705">
        <v>54000</v>
      </c>
      <c r="AB19" s="705">
        <v>0</v>
      </c>
      <c r="AC19" s="705">
        <v>0</v>
      </c>
      <c r="AD19" s="705">
        <v>0</v>
      </c>
      <c r="AE19" s="705">
        <v>19600</v>
      </c>
      <c r="AF19" s="705">
        <v>0</v>
      </c>
      <c r="AG19" s="705">
        <v>0</v>
      </c>
      <c r="AH19" s="705">
        <v>0</v>
      </c>
      <c r="AI19" s="705">
        <v>73600</v>
      </c>
    </row>
    <row r="20" spans="1:35" s="704" customFormat="1" ht="27">
      <c r="A20" s="1047">
        <v>13</v>
      </c>
      <c r="B20" s="706" t="s">
        <v>892</v>
      </c>
      <c r="C20" s="663"/>
      <c r="D20" s="1322">
        <f>6676.8*0.8</f>
        <v>5341.4400000000005</v>
      </c>
      <c r="E20" s="1466"/>
      <c r="F20" s="1466"/>
      <c r="G20" s="703"/>
      <c r="H20" s="704">
        <v>1500</v>
      </c>
      <c r="I20" s="696" t="s">
        <v>522</v>
      </c>
      <c r="J20" s="696">
        <v>762400</v>
      </c>
      <c r="K20" s="705"/>
      <c r="L20" s="705"/>
      <c r="M20" s="705"/>
      <c r="O20" s="696" t="s">
        <v>522</v>
      </c>
      <c r="P20" s="696">
        <v>36000</v>
      </c>
      <c r="Q20" s="696">
        <v>0</v>
      </c>
      <c r="R20" s="696">
        <v>0</v>
      </c>
      <c r="S20" s="696">
        <v>0</v>
      </c>
      <c r="T20" s="696">
        <v>22200</v>
      </c>
      <c r="U20" s="696">
        <v>0</v>
      </c>
      <c r="V20" s="696">
        <v>40000</v>
      </c>
      <c r="W20" s="696">
        <v>0</v>
      </c>
      <c r="X20" s="696">
        <v>98200</v>
      </c>
    </row>
    <row r="21" spans="1:35" s="704" customFormat="1" ht="27">
      <c r="A21" s="1047">
        <v>14</v>
      </c>
      <c r="B21" s="706" t="s">
        <v>893</v>
      </c>
      <c r="C21" s="663"/>
      <c r="D21" s="1322">
        <f>2262.1*0.8</f>
        <v>1809.68</v>
      </c>
      <c r="E21" s="1466"/>
      <c r="F21" s="1466"/>
      <c r="G21" s="703"/>
      <c r="H21" s="704">
        <v>2000</v>
      </c>
      <c r="I21" s="696" t="s">
        <v>523</v>
      </c>
      <c r="J21" s="696">
        <v>0</v>
      </c>
      <c r="K21" s="705"/>
      <c r="L21" s="705"/>
      <c r="M21" s="705"/>
      <c r="O21" s="696" t="s">
        <v>523</v>
      </c>
      <c r="P21" s="696">
        <v>0</v>
      </c>
      <c r="Q21" s="696">
        <v>0</v>
      </c>
      <c r="R21" s="696">
        <v>0</v>
      </c>
      <c r="S21" s="696">
        <v>0</v>
      </c>
      <c r="T21" s="696">
        <v>0</v>
      </c>
      <c r="U21" s="696">
        <v>0</v>
      </c>
      <c r="V21" s="696">
        <v>0</v>
      </c>
      <c r="W21" s="696">
        <v>0</v>
      </c>
      <c r="X21" s="696">
        <v>0</v>
      </c>
    </row>
    <row r="22" spans="1:35" s="704" customFormat="1" ht="27">
      <c r="A22" s="1047">
        <v>15</v>
      </c>
      <c r="B22" s="706" t="s">
        <v>890</v>
      </c>
      <c r="C22" s="663"/>
      <c r="D22" s="1322">
        <f>4417.36*0.8</f>
        <v>3533.8879999999999</v>
      </c>
      <c r="E22" s="1466"/>
      <c r="F22" s="1466"/>
      <c r="G22" s="703"/>
      <c r="H22" s="704">
        <v>2000</v>
      </c>
      <c r="I22" s="696" t="s">
        <v>524</v>
      </c>
      <c r="J22" s="696">
        <v>0</v>
      </c>
      <c r="K22" s="705"/>
      <c r="L22" s="705"/>
      <c r="M22" s="705"/>
      <c r="O22" s="696" t="s">
        <v>524</v>
      </c>
      <c r="P22" s="696">
        <v>90000</v>
      </c>
      <c r="Q22" s="696">
        <v>0</v>
      </c>
      <c r="R22" s="696">
        <v>0</v>
      </c>
      <c r="S22" s="696">
        <v>0</v>
      </c>
      <c r="T22" s="696">
        <v>18300</v>
      </c>
      <c r="U22" s="696">
        <v>0</v>
      </c>
      <c r="V22" s="696">
        <v>17000</v>
      </c>
      <c r="W22" s="696">
        <v>0</v>
      </c>
      <c r="X22" s="696">
        <v>125300</v>
      </c>
    </row>
    <row r="23" spans="1:35" s="704" customFormat="1" ht="17.25" customHeight="1">
      <c r="A23" s="1047">
        <v>16</v>
      </c>
      <c r="B23" s="706" t="s">
        <v>486</v>
      </c>
      <c r="C23" s="1048"/>
      <c r="D23" s="1322">
        <f>2680*0.8</f>
        <v>2144</v>
      </c>
      <c r="E23" s="1466"/>
      <c r="F23" s="1466"/>
      <c r="G23" s="708"/>
    </row>
    <row r="24" spans="1:35" s="704" customFormat="1" ht="17.25" customHeight="1">
      <c r="A24" s="1047">
        <v>17</v>
      </c>
      <c r="B24" s="706" t="s">
        <v>1980</v>
      </c>
      <c r="C24" s="1048"/>
      <c r="D24" s="1322"/>
      <c r="E24" s="1466"/>
      <c r="F24" s="1466"/>
      <c r="G24" s="708"/>
    </row>
    <row r="25" spans="1:35" s="704" customFormat="1" ht="17.25" customHeight="1">
      <c r="A25" s="1047">
        <v>18</v>
      </c>
      <c r="B25" s="706" t="s">
        <v>4791</v>
      </c>
      <c r="C25" s="1048"/>
      <c r="D25" s="1322">
        <f>1833.3*0.8</f>
        <v>1466.64</v>
      </c>
      <c r="E25" s="1466"/>
      <c r="F25" s="1466"/>
      <c r="G25" s="708"/>
    </row>
    <row r="26" spans="1:35" s="704" customFormat="1" ht="40.5">
      <c r="A26" s="1047">
        <v>19</v>
      </c>
      <c r="B26" s="706" t="s">
        <v>4792</v>
      </c>
      <c r="C26" s="663" t="e">
        <f>+#REF!*100/#REF!</f>
        <v>#REF!</v>
      </c>
      <c r="D26" s="1322">
        <f>8553.2*0.8</f>
        <v>6842.5600000000013</v>
      </c>
      <c r="E26" s="1466"/>
      <c r="F26" s="1466"/>
      <c r="G26" s="703"/>
      <c r="H26" s="704">
        <v>3000</v>
      </c>
      <c r="I26" s="705" t="s">
        <v>474</v>
      </c>
      <c r="J26" s="705">
        <v>2075700</v>
      </c>
      <c r="K26" s="705"/>
      <c r="L26" s="705" t="s">
        <v>558</v>
      </c>
      <c r="M26" s="705">
        <v>0</v>
      </c>
      <c r="O26" s="705" t="s">
        <v>474</v>
      </c>
      <c r="P26" s="704">
        <v>396000</v>
      </c>
      <c r="Q26" s="704">
        <v>32000</v>
      </c>
      <c r="R26" s="704">
        <v>129200</v>
      </c>
      <c r="S26" s="704">
        <v>6600</v>
      </c>
      <c r="T26" s="704">
        <v>721800</v>
      </c>
      <c r="U26" s="704">
        <v>141400</v>
      </c>
      <c r="V26" s="704">
        <v>91000</v>
      </c>
      <c r="W26" s="704">
        <v>0</v>
      </c>
      <c r="X26" s="704">
        <v>1518000</v>
      </c>
      <c r="Z26" s="705" t="s">
        <v>558</v>
      </c>
      <c r="AA26" s="705">
        <v>45000</v>
      </c>
      <c r="AB26" s="705">
        <v>0</v>
      </c>
      <c r="AC26" s="705">
        <v>0</v>
      </c>
      <c r="AD26" s="705">
        <v>0</v>
      </c>
      <c r="AE26" s="705">
        <v>48000</v>
      </c>
      <c r="AF26" s="705">
        <v>0</v>
      </c>
      <c r="AG26" s="705">
        <v>0</v>
      </c>
      <c r="AH26" s="705">
        <v>0</v>
      </c>
      <c r="AI26" s="705">
        <v>93000</v>
      </c>
    </row>
    <row r="27" spans="1:35" s="704" customFormat="1" ht="40.5">
      <c r="A27" s="1047">
        <v>20</v>
      </c>
      <c r="B27" s="706" t="s">
        <v>4794</v>
      </c>
      <c r="C27" s="663" t="e">
        <f>+#REF!*100/#REF!</f>
        <v>#REF!</v>
      </c>
      <c r="D27" s="1322">
        <f>12842.1*0.8</f>
        <v>10273.68</v>
      </c>
      <c r="E27" s="1466">
        <v>235</v>
      </c>
      <c r="F27" s="1466"/>
      <c r="G27" s="703"/>
      <c r="H27" s="704">
        <v>3000</v>
      </c>
      <c r="I27" s="705" t="s">
        <v>474</v>
      </c>
      <c r="J27" s="705">
        <v>2075700</v>
      </c>
      <c r="K27" s="705"/>
      <c r="L27" s="705" t="s">
        <v>558</v>
      </c>
      <c r="M27" s="705">
        <v>0</v>
      </c>
      <c r="O27" s="705" t="s">
        <v>474</v>
      </c>
      <c r="P27" s="704">
        <v>396000</v>
      </c>
      <c r="Q27" s="704">
        <v>32000</v>
      </c>
      <c r="R27" s="704">
        <v>129200</v>
      </c>
      <c r="S27" s="704">
        <v>6600</v>
      </c>
      <c r="T27" s="704">
        <v>721800</v>
      </c>
      <c r="U27" s="704">
        <v>141400</v>
      </c>
      <c r="V27" s="704">
        <v>91000</v>
      </c>
      <c r="W27" s="704">
        <v>0</v>
      </c>
      <c r="X27" s="704">
        <v>1518000</v>
      </c>
      <c r="Z27" s="705" t="s">
        <v>558</v>
      </c>
      <c r="AA27" s="705">
        <v>45000</v>
      </c>
      <c r="AB27" s="705">
        <v>0</v>
      </c>
      <c r="AC27" s="705">
        <v>0</v>
      </c>
      <c r="AD27" s="705">
        <v>0</v>
      </c>
      <c r="AE27" s="705">
        <v>48000</v>
      </c>
      <c r="AF27" s="705">
        <v>0</v>
      </c>
      <c r="AG27" s="705">
        <v>0</v>
      </c>
      <c r="AH27" s="705">
        <v>0</v>
      </c>
      <c r="AI27" s="705">
        <v>93000</v>
      </c>
    </row>
    <row r="28" spans="1:35" s="711" customFormat="1" ht="17.25" customHeight="1">
      <c r="A28" s="621"/>
      <c r="B28" s="709" t="s">
        <v>557</v>
      </c>
      <c r="C28" s="663"/>
      <c r="D28" s="1323">
        <f>SUM(D8:D27)</f>
        <v>68622.152000000002</v>
      </c>
      <c r="E28" s="1467">
        <f>SUM(E8:E27)</f>
        <v>2350</v>
      </c>
      <c r="F28" s="1467">
        <f>SUM(F8:F27)</f>
        <v>9900</v>
      </c>
      <c r="G28" s="710"/>
    </row>
    <row r="29" spans="1:35" ht="17.25" customHeight="1">
      <c r="A29" s="700"/>
      <c r="B29" s="709" t="s">
        <v>613</v>
      </c>
      <c r="C29" s="663"/>
      <c r="D29" s="1323">
        <f>D28</f>
        <v>68622.152000000002</v>
      </c>
      <c r="E29" s="2339">
        <f>F28+E28</f>
        <v>12250</v>
      </c>
      <c r="F29" s="2340"/>
      <c r="G29" s="712"/>
    </row>
    <row r="32" spans="1:35" ht="17.25">
      <c r="B32" s="713"/>
      <c r="E32" s="713"/>
    </row>
  </sheetData>
  <mergeCells count="7">
    <mergeCell ref="E29:F29"/>
    <mergeCell ref="A1:F1"/>
    <mergeCell ref="A2:F2"/>
    <mergeCell ref="A3:F3"/>
    <mergeCell ref="A6:A7"/>
    <mergeCell ref="B6:B7"/>
    <mergeCell ref="E6:F6"/>
  </mergeCells>
  <conditionalFormatting sqref="E6:G7 E28:G28 F27:G27 D27:D29 F8:G22 D6:D22">
    <cfRule type="cellIs" dxfId="15" priority="9" operator="equal">
      <formula>0</formula>
    </cfRule>
  </conditionalFormatting>
  <conditionalFormatting sqref="F24">
    <cfRule type="cellIs" dxfId="14" priority="8" operator="equal">
      <formula>0</formula>
    </cfRule>
  </conditionalFormatting>
  <conditionalFormatting sqref="D24">
    <cfRule type="cellIs" dxfId="13" priority="7" operator="equal">
      <formula>0</formula>
    </cfRule>
  </conditionalFormatting>
  <conditionalFormatting sqref="A1">
    <cfRule type="cellIs" dxfId="12" priority="6" stopIfTrue="1" operator="equal">
      <formula>0</formula>
    </cfRule>
  </conditionalFormatting>
  <conditionalFormatting sqref="F23">
    <cfRule type="cellIs" dxfId="11" priority="5" operator="equal">
      <formula>0</formula>
    </cfRule>
  </conditionalFormatting>
  <conditionalFormatting sqref="D23">
    <cfRule type="cellIs" dxfId="10" priority="4" operator="equal">
      <formula>0</formula>
    </cfRule>
  </conditionalFormatting>
  <conditionalFormatting sqref="F26:G26 D26">
    <cfRule type="cellIs" dxfId="9" priority="3" operator="equal">
      <formula>0</formula>
    </cfRule>
  </conditionalFormatting>
  <conditionalFormatting sqref="F25">
    <cfRule type="cellIs" dxfId="8" priority="2" operator="equal">
      <formula>0</formula>
    </cfRule>
  </conditionalFormatting>
  <conditionalFormatting sqref="D25">
    <cfRule type="cellIs" dxfId="7" priority="1" operator="equal">
      <formula>0</formula>
    </cfRule>
  </conditionalFormatting>
  <pageMargins left="0.7" right="0.7" top="0.75" bottom="0.75" header="0.3" footer="0.3"/>
  <pageSetup paperSize="9" scale="6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theme="7" tint="0.59999389629810485"/>
  </sheetPr>
  <dimension ref="B1:R50"/>
  <sheetViews>
    <sheetView topLeftCell="G22" zoomScaleNormal="100" workbookViewId="0">
      <selection activeCell="D19" sqref="D19"/>
    </sheetView>
  </sheetViews>
  <sheetFormatPr defaultRowHeight="13.5"/>
  <cols>
    <col min="1" max="1" width="1.85546875" style="5" customWidth="1"/>
    <col min="2" max="2" width="32.42578125" style="5" bestFit="1" customWidth="1"/>
    <col min="3" max="3" width="10.7109375" style="5" customWidth="1"/>
    <col min="4" max="4" width="15.85546875" style="5" bestFit="1" customWidth="1"/>
    <col min="5" max="5" width="16.5703125" style="5" customWidth="1"/>
    <col min="6" max="6" width="14" style="884" customWidth="1"/>
    <col min="7" max="7" width="11.28515625" style="5" customWidth="1"/>
    <col min="8" max="8" width="3" style="5" customWidth="1"/>
    <col min="9" max="9" width="32.42578125" style="5" bestFit="1" customWidth="1"/>
    <col min="10" max="10" width="9" style="5" customWidth="1"/>
    <col min="11" max="11" width="11.42578125" style="5" customWidth="1"/>
    <col min="12" max="12" width="9.85546875" style="5" bestFit="1" customWidth="1"/>
    <col min="13" max="13" width="11.5703125" style="5" customWidth="1"/>
    <col min="14" max="14" width="9.85546875" style="5" bestFit="1" customWidth="1"/>
    <col min="15" max="15" width="2.140625" style="5" customWidth="1"/>
    <col min="16" max="16" width="14.140625" style="5" customWidth="1"/>
    <col min="17" max="17" width="6.140625" style="5" customWidth="1"/>
    <col min="18" max="18" width="8.42578125" style="5" bestFit="1" customWidth="1"/>
    <col min="19" max="19" width="6.5703125" style="5" customWidth="1"/>
    <col min="20" max="20" width="8" style="5" customWidth="1"/>
    <col min="21" max="21" width="4.42578125" style="5" customWidth="1"/>
    <col min="22" max="22" width="1.42578125" style="5" customWidth="1"/>
    <col min="23" max="23" width="14.7109375" style="5" customWidth="1"/>
    <col min="24" max="24" width="5.5703125" style="5" customWidth="1"/>
    <col min="25" max="25" width="6.28515625" style="5" customWidth="1"/>
    <col min="26" max="26" width="7.85546875" style="5" customWidth="1"/>
    <col min="27" max="27" width="7.5703125" style="5" customWidth="1"/>
    <col min="28" max="28" width="4.7109375" style="5" customWidth="1"/>
    <col min="29" max="29" width="2" style="5" customWidth="1"/>
    <col min="30" max="30" width="14" style="5" customWidth="1"/>
    <col min="31" max="31" width="5.5703125" style="5" customWidth="1"/>
    <col min="32" max="32" width="7.5703125" style="5" customWidth="1"/>
    <col min="33" max="33" width="6.5703125" style="5" customWidth="1"/>
    <col min="34" max="34" width="8.28515625" style="5" customWidth="1"/>
    <col min="35" max="35" width="6.5703125" style="5" customWidth="1"/>
    <col min="36" max="36" width="1.28515625" style="5" customWidth="1"/>
    <col min="37" max="37" width="15.5703125" style="5" customWidth="1"/>
    <col min="38" max="38" width="5.28515625" style="5" customWidth="1"/>
    <col min="39" max="39" width="7.5703125" style="5" customWidth="1"/>
    <col min="40" max="40" width="6.28515625" style="5" customWidth="1"/>
    <col min="41" max="41" width="8.42578125" style="5" customWidth="1"/>
    <col min="42" max="16384" width="9.140625" style="5"/>
  </cols>
  <sheetData>
    <row r="1" spans="2:14" s="586" customFormat="1" ht="38.25" customHeight="1">
      <c r="B1" s="2347" t="s">
        <v>721</v>
      </c>
      <c r="C1" s="2347"/>
      <c r="D1" s="2347"/>
      <c r="E1" s="2347"/>
      <c r="F1" s="2347"/>
      <c r="G1" s="865"/>
      <c r="H1" s="865"/>
    </row>
    <row r="3" spans="2:14" s="758" customFormat="1" ht="20.25">
      <c r="B3" s="873" t="s">
        <v>495</v>
      </c>
      <c r="C3" s="873"/>
      <c r="D3" s="873"/>
      <c r="E3" s="873"/>
      <c r="F3" s="880"/>
      <c r="G3" s="873"/>
      <c r="H3" s="873"/>
      <c r="I3" s="873"/>
      <c r="J3" s="873"/>
      <c r="K3" s="873"/>
      <c r="L3" s="873"/>
      <c r="M3" s="873"/>
      <c r="N3" s="873"/>
    </row>
    <row r="4" spans="2:14" s="758" customFormat="1" ht="20.25">
      <c r="B4" s="873"/>
      <c r="C4" s="873"/>
      <c r="D4" s="873"/>
      <c r="E4" s="873"/>
      <c r="F4" s="880" t="s">
        <v>4243</v>
      </c>
      <c r="G4" s="873"/>
      <c r="H4" s="873"/>
      <c r="I4" s="873"/>
      <c r="J4" s="873"/>
      <c r="K4" s="873"/>
      <c r="L4" s="873"/>
      <c r="M4" s="873"/>
      <c r="N4" s="873"/>
    </row>
    <row r="5" spans="2:14" s="758" customFormat="1" ht="32.25" customHeight="1">
      <c r="B5" s="2348" t="s">
        <v>722</v>
      </c>
      <c r="C5" s="2349"/>
      <c r="D5" s="2350"/>
      <c r="E5" s="869"/>
      <c r="F5" s="881">
        <f>SUM(F6:F14)</f>
        <v>7378.3226000000004</v>
      </c>
      <c r="G5" s="871"/>
      <c r="H5" s="873"/>
      <c r="I5" s="873"/>
      <c r="J5" s="873"/>
      <c r="K5" s="873"/>
      <c r="L5" s="873"/>
      <c r="M5" s="873"/>
      <c r="N5" s="873"/>
    </row>
    <row r="6" spans="2:14" s="758" customFormat="1" ht="32.25" customHeight="1">
      <c r="B6" s="872" t="s">
        <v>733</v>
      </c>
      <c r="C6" s="874" t="s">
        <v>723</v>
      </c>
      <c r="D6" s="875">
        <f>+K30*7</f>
        <v>15728.509999999998</v>
      </c>
      <c r="E6" s="874">
        <v>460</v>
      </c>
      <c r="F6" s="882">
        <f>+D6*E6/1000</f>
        <v>7235.1145999999999</v>
      </c>
      <c r="G6" s="873"/>
      <c r="H6" s="871"/>
      <c r="I6" s="873"/>
      <c r="J6" s="873"/>
      <c r="K6" s="873"/>
      <c r="L6" s="873"/>
      <c r="M6" s="873"/>
      <c r="N6" s="873"/>
    </row>
    <row r="7" spans="2:14" s="758" customFormat="1" ht="22.5" customHeight="1">
      <c r="B7" s="872" t="s">
        <v>725</v>
      </c>
      <c r="C7" s="874" t="s">
        <v>723</v>
      </c>
      <c r="D7" s="875">
        <f t="shared" ref="D7:D14" si="0">+K31*9</f>
        <v>0</v>
      </c>
      <c r="E7" s="874">
        <v>480</v>
      </c>
      <c r="F7" s="882">
        <f t="shared" ref="F7:F14" si="1">+D7*E7/1000</f>
        <v>0</v>
      </c>
      <c r="G7" s="873"/>
      <c r="H7" s="873"/>
      <c r="I7" s="873"/>
      <c r="J7" s="873"/>
      <c r="K7" s="873"/>
      <c r="L7" s="873"/>
      <c r="M7" s="873"/>
      <c r="N7" s="873"/>
    </row>
    <row r="8" spans="2:14" s="758" customFormat="1" ht="20.25">
      <c r="B8" s="872" t="s">
        <v>726</v>
      </c>
      <c r="C8" s="874" t="s">
        <v>724</v>
      </c>
      <c r="D8" s="875">
        <f t="shared" si="0"/>
        <v>0</v>
      </c>
      <c r="E8" s="874">
        <v>200</v>
      </c>
      <c r="F8" s="882">
        <f t="shared" si="1"/>
        <v>0</v>
      </c>
      <c r="G8" s="873"/>
      <c r="H8" s="873"/>
      <c r="I8" s="873"/>
      <c r="J8" s="873"/>
      <c r="K8" s="873"/>
      <c r="L8" s="873"/>
      <c r="M8" s="873"/>
      <c r="N8" s="873"/>
    </row>
    <row r="9" spans="2:14" s="758" customFormat="1" ht="20.25">
      <c r="B9" s="872" t="s">
        <v>727</v>
      </c>
      <c r="C9" s="874" t="s">
        <v>508</v>
      </c>
      <c r="D9" s="875">
        <f t="shared" si="0"/>
        <v>0</v>
      </c>
      <c r="E9" s="874">
        <v>5000</v>
      </c>
      <c r="F9" s="882">
        <f t="shared" si="1"/>
        <v>0</v>
      </c>
      <c r="G9" s="873"/>
      <c r="H9" s="873"/>
      <c r="I9" s="873"/>
      <c r="J9" s="873"/>
      <c r="K9" s="873"/>
      <c r="L9" s="873"/>
      <c r="M9" s="873"/>
      <c r="N9" s="873"/>
    </row>
    <row r="10" spans="2:14" s="758" customFormat="1" ht="20.25">
      <c r="B10" s="872" t="s">
        <v>728</v>
      </c>
      <c r="C10" s="874" t="s">
        <v>508</v>
      </c>
      <c r="D10" s="875">
        <f t="shared" si="0"/>
        <v>108</v>
      </c>
      <c r="E10" s="874">
        <v>726</v>
      </c>
      <c r="F10" s="882">
        <f t="shared" si="1"/>
        <v>78.408000000000001</v>
      </c>
      <c r="G10" s="873"/>
      <c r="H10" s="873"/>
      <c r="I10" s="873"/>
      <c r="J10" s="873"/>
      <c r="K10" s="873"/>
      <c r="L10" s="873"/>
      <c r="M10" s="873"/>
      <c r="N10" s="873"/>
    </row>
    <row r="11" spans="2:14" s="758" customFormat="1" ht="20.25">
      <c r="B11" s="872" t="s">
        <v>729</v>
      </c>
      <c r="C11" s="874" t="s">
        <v>508</v>
      </c>
      <c r="D11" s="875">
        <f t="shared" si="0"/>
        <v>0</v>
      </c>
      <c r="E11" s="874">
        <v>26000</v>
      </c>
      <c r="F11" s="882">
        <f t="shared" si="1"/>
        <v>0</v>
      </c>
      <c r="G11" s="873"/>
      <c r="H11" s="873"/>
      <c r="I11" s="873"/>
      <c r="J11" s="873"/>
      <c r="K11" s="873"/>
      <c r="L11" s="873"/>
      <c r="M11" s="873"/>
      <c r="N11" s="873"/>
    </row>
    <row r="12" spans="2:14" s="758" customFormat="1" ht="20.25">
      <c r="B12" s="872" t="s">
        <v>730</v>
      </c>
      <c r="C12" s="874" t="s">
        <v>508</v>
      </c>
      <c r="D12" s="875">
        <f t="shared" si="0"/>
        <v>0</v>
      </c>
      <c r="E12" s="874">
        <v>1000</v>
      </c>
      <c r="F12" s="882">
        <f t="shared" si="1"/>
        <v>0</v>
      </c>
      <c r="G12" s="873"/>
      <c r="H12" s="873"/>
      <c r="I12" s="873"/>
      <c r="J12" s="873"/>
      <c r="K12" s="873"/>
      <c r="L12" s="873"/>
      <c r="M12" s="873"/>
      <c r="N12" s="873"/>
    </row>
    <row r="13" spans="2:14" s="758" customFormat="1" ht="20.25">
      <c r="B13" s="872" t="s">
        <v>731</v>
      </c>
      <c r="C13" s="874" t="s">
        <v>508</v>
      </c>
      <c r="D13" s="875">
        <f t="shared" si="0"/>
        <v>0</v>
      </c>
      <c r="E13" s="874">
        <v>21000</v>
      </c>
      <c r="F13" s="882">
        <f t="shared" si="1"/>
        <v>0</v>
      </c>
      <c r="G13" s="873"/>
      <c r="H13" s="873"/>
      <c r="I13" s="873"/>
      <c r="J13" s="873"/>
      <c r="K13" s="873"/>
      <c r="L13" s="873"/>
      <c r="M13" s="873"/>
      <c r="N13" s="873"/>
    </row>
    <row r="14" spans="2:14" s="758" customFormat="1" ht="20.25">
      <c r="B14" s="872" t="s">
        <v>732</v>
      </c>
      <c r="C14" s="874" t="s">
        <v>508</v>
      </c>
      <c r="D14" s="875">
        <f t="shared" si="0"/>
        <v>54</v>
      </c>
      <c r="E14" s="874">
        <v>1200</v>
      </c>
      <c r="F14" s="882">
        <f t="shared" si="1"/>
        <v>64.8</v>
      </c>
      <c r="G14" s="873"/>
      <c r="H14" s="873"/>
      <c r="I14" s="873"/>
      <c r="J14" s="873"/>
      <c r="K14" s="873"/>
      <c r="L14" s="873"/>
      <c r="M14" s="873"/>
      <c r="N14" s="873"/>
    </row>
    <row r="15" spans="2:14" ht="20.25">
      <c r="B15" s="873"/>
      <c r="C15" s="873"/>
      <c r="D15" s="873"/>
      <c r="E15" s="873"/>
      <c r="F15" s="883"/>
      <c r="G15" s="873"/>
      <c r="H15" s="873"/>
      <c r="I15" s="873"/>
      <c r="J15" s="873"/>
      <c r="K15" s="873"/>
      <c r="L15" s="873"/>
      <c r="M15" s="873"/>
      <c r="N15" s="873"/>
    </row>
    <row r="16" spans="2:14" ht="20.25">
      <c r="B16" s="873" t="s">
        <v>618</v>
      </c>
      <c r="C16" s="873"/>
      <c r="D16" s="873"/>
      <c r="E16" s="873"/>
      <c r="F16" s="880" t="s">
        <v>4244</v>
      </c>
      <c r="G16" s="873"/>
      <c r="H16" s="873"/>
      <c r="I16" s="873"/>
      <c r="J16" s="873"/>
      <c r="K16" s="873"/>
      <c r="L16" s="873"/>
      <c r="M16" s="873"/>
      <c r="N16" s="873"/>
    </row>
    <row r="17" spans="2:18" ht="20.25">
      <c r="B17" s="2348" t="s">
        <v>722</v>
      </c>
      <c r="C17" s="2349"/>
      <c r="D17" s="2350"/>
      <c r="E17" s="869"/>
      <c r="F17" s="881">
        <f>SUM(F18:F26)</f>
        <v>5215.6750000000011</v>
      </c>
      <c r="G17" s="871"/>
      <c r="H17" s="873"/>
      <c r="I17" s="873"/>
      <c r="J17" s="873"/>
      <c r="K17" s="873"/>
      <c r="L17" s="873"/>
      <c r="M17" s="871"/>
      <c r="N17" s="873"/>
      <c r="P17" s="722">
        <v>20990</v>
      </c>
    </row>
    <row r="18" spans="2:18" ht="20.25">
      <c r="B18" s="872" t="s">
        <v>733</v>
      </c>
      <c r="C18" s="874" t="s">
        <v>723</v>
      </c>
      <c r="D18" s="875">
        <f>+K30*5</f>
        <v>11234.65</v>
      </c>
      <c r="E18" s="874">
        <v>460</v>
      </c>
      <c r="F18" s="882">
        <f>+D18*E18/1000</f>
        <v>5167.9390000000003</v>
      </c>
      <c r="G18" s="873"/>
      <c r="H18" s="873"/>
      <c r="I18" s="873"/>
      <c r="J18" s="873"/>
      <c r="K18" s="873"/>
      <c r="L18" s="873"/>
      <c r="M18" s="873"/>
      <c r="N18" s="873"/>
    </row>
    <row r="19" spans="2:18" ht="20.25">
      <c r="B19" s="872" t="s">
        <v>725</v>
      </c>
      <c r="C19" s="874" t="s">
        <v>723</v>
      </c>
      <c r="D19" s="875">
        <f t="shared" ref="D19:D26" si="2">+K31*3</f>
        <v>0</v>
      </c>
      <c r="E19" s="874">
        <v>480</v>
      </c>
      <c r="F19" s="882">
        <f t="shared" ref="F19:F26" si="3">+D19*E19/1000</f>
        <v>0</v>
      </c>
      <c r="G19" s="873"/>
      <c r="H19" s="873"/>
      <c r="I19" s="873"/>
      <c r="J19" s="873"/>
      <c r="K19" s="873"/>
      <c r="L19" s="873"/>
      <c r="M19" s="873"/>
      <c r="N19" s="873"/>
    </row>
    <row r="20" spans="2:18" ht="20.25">
      <c r="B20" s="872" t="s">
        <v>726</v>
      </c>
      <c r="C20" s="874" t="s">
        <v>724</v>
      </c>
      <c r="D20" s="875">
        <f t="shared" si="2"/>
        <v>0</v>
      </c>
      <c r="E20" s="874">
        <v>200</v>
      </c>
      <c r="F20" s="882">
        <f t="shared" si="3"/>
        <v>0</v>
      </c>
      <c r="G20" s="873"/>
      <c r="H20" s="873"/>
      <c r="I20" s="873"/>
      <c r="J20" s="873"/>
      <c r="K20" s="873"/>
      <c r="L20" s="873"/>
      <c r="M20" s="873"/>
      <c r="N20" s="873"/>
    </row>
    <row r="21" spans="2:18" ht="20.25">
      <c r="B21" s="872" t="s">
        <v>727</v>
      </c>
      <c r="C21" s="874" t="s">
        <v>508</v>
      </c>
      <c r="D21" s="875">
        <f t="shared" si="2"/>
        <v>0</v>
      </c>
      <c r="E21" s="874">
        <v>5000</v>
      </c>
      <c r="F21" s="882">
        <f t="shared" si="3"/>
        <v>0</v>
      </c>
      <c r="G21" s="873"/>
      <c r="H21" s="873"/>
      <c r="I21" s="873"/>
      <c r="J21" s="873"/>
      <c r="K21" s="873"/>
      <c r="L21" s="873"/>
      <c r="M21" s="873"/>
      <c r="N21" s="873"/>
    </row>
    <row r="22" spans="2:18" ht="20.25">
      <c r="B22" s="872" t="s">
        <v>728</v>
      </c>
      <c r="C22" s="874" t="s">
        <v>508</v>
      </c>
      <c r="D22" s="875">
        <f t="shared" si="2"/>
        <v>36</v>
      </c>
      <c r="E22" s="874">
        <v>726</v>
      </c>
      <c r="F22" s="882">
        <f t="shared" si="3"/>
        <v>26.135999999999999</v>
      </c>
      <c r="G22" s="873"/>
      <c r="H22" s="873"/>
      <c r="I22" s="873"/>
      <c r="J22" s="873"/>
      <c r="K22" s="873"/>
      <c r="L22" s="873"/>
      <c r="M22" s="873"/>
      <c r="N22" s="873"/>
    </row>
    <row r="23" spans="2:18" ht="20.25">
      <c r="B23" s="872" t="s">
        <v>729</v>
      </c>
      <c r="C23" s="874" t="s">
        <v>508</v>
      </c>
      <c r="D23" s="875">
        <f t="shared" si="2"/>
        <v>0</v>
      </c>
      <c r="E23" s="874">
        <v>26000</v>
      </c>
      <c r="F23" s="882">
        <f t="shared" si="3"/>
        <v>0</v>
      </c>
      <c r="G23" s="873"/>
      <c r="H23" s="873"/>
      <c r="I23" s="873"/>
      <c r="J23" s="873"/>
      <c r="K23" s="873"/>
      <c r="L23" s="873"/>
      <c r="M23" s="873"/>
      <c r="N23" s="873"/>
    </row>
    <row r="24" spans="2:18" ht="20.25">
      <c r="B24" s="872" t="s">
        <v>730</v>
      </c>
      <c r="C24" s="874" t="s">
        <v>508</v>
      </c>
      <c r="D24" s="875">
        <f t="shared" si="2"/>
        <v>0</v>
      </c>
      <c r="E24" s="874">
        <v>1000</v>
      </c>
      <c r="F24" s="882">
        <f t="shared" si="3"/>
        <v>0</v>
      </c>
      <c r="G24" s="873"/>
      <c r="H24" s="873"/>
      <c r="I24" s="873"/>
      <c r="J24" s="873"/>
      <c r="K24" s="873"/>
      <c r="L24" s="873"/>
      <c r="M24" s="873"/>
      <c r="N24" s="873"/>
    </row>
    <row r="25" spans="2:18" ht="20.25">
      <c r="B25" s="872" t="s">
        <v>731</v>
      </c>
      <c r="C25" s="874" t="s">
        <v>508</v>
      </c>
      <c r="D25" s="875">
        <f t="shared" si="2"/>
        <v>0</v>
      </c>
      <c r="E25" s="874">
        <v>21000</v>
      </c>
      <c r="F25" s="882">
        <f t="shared" si="3"/>
        <v>0</v>
      </c>
      <c r="G25" s="873"/>
      <c r="H25" s="873"/>
      <c r="I25" s="873"/>
      <c r="J25" s="873"/>
      <c r="K25" s="873"/>
      <c r="L25" s="873"/>
      <c r="M25" s="873"/>
      <c r="N25" s="873"/>
    </row>
    <row r="26" spans="2:18" ht="20.25">
      <c r="B26" s="872" t="s">
        <v>732</v>
      </c>
      <c r="C26" s="874" t="s">
        <v>508</v>
      </c>
      <c r="D26" s="875">
        <f t="shared" si="2"/>
        <v>18</v>
      </c>
      <c r="E26" s="874">
        <v>1200</v>
      </c>
      <c r="F26" s="882">
        <f t="shared" si="3"/>
        <v>21.6</v>
      </c>
      <c r="G26" s="873"/>
      <c r="H26" s="873"/>
      <c r="I26" s="873"/>
      <c r="J26" s="873"/>
      <c r="K26" s="873"/>
      <c r="L26" s="873"/>
      <c r="M26" s="873"/>
      <c r="N26" s="873"/>
    </row>
    <row r="27" spans="2:18" ht="20.25">
      <c r="B27" s="873"/>
      <c r="C27" s="873"/>
      <c r="D27" s="873"/>
      <c r="E27" s="873"/>
      <c r="F27" s="883"/>
      <c r="G27" s="873"/>
      <c r="H27" s="873"/>
      <c r="I27" s="873"/>
      <c r="J27" s="873"/>
      <c r="K27" s="873"/>
      <c r="L27" s="873"/>
      <c r="M27" s="873"/>
      <c r="N27" s="873"/>
      <c r="P27" s="5">
        <f>1400-160.5</f>
        <v>1239.5</v>
      </c>
    </row>
    <row r="28" spans="2:18" ht="20.25">
      <c r="B28" s="873" t="s">
        <v>513</v>
      </c>
      <c r="C28" s="873"/>
      <c r="D28" s="873"/>
      <c r="E28" s="873"/>
      <c r="F28" s="880" t="s">
        <v>736</v>
      </c>
      <c r="G28" s="873"/>
      <c r="H28" s="873"/>
      <c r="I28" s="873"/>
      <c r="J28" s="873" t="s">
        <v>619</v>
      </c>
      <c r="K28" s="873"/>
      <c r="L28" s="873"/>
      <c r="M28" s="878"/>
      <c r="N28" s="873"/>
    </row>
    <row r="29" spans="2:18" ht="20.25">
      <c r="B29" s="2348" t="s">
        <v>722</v>
      </c>
      <c r="C29" s="2349"/>
      <c r="D29" s="2350"/>
      <c r="E29" s="869"/>
      <c r="F29" s="881">
        <f>SUM(F30:F38)</f>
        <v>16791.996800000001</v>
      </c>
      <c r="G29" s="873"/>
      <c r="H29" s="873"/>
      <c r="I29" s="2348" t="s">
        <v>722</v>
      </c>
      <c r="J29" s="2349"/>
      <c r="K29" s="2350"/>
      <c r="L29" s="869"/>
      <c r="M29" s="870">
        <f>SUM(M30:M38)</f>
        <v>1049.4998000000001</v>
      </c>
      <c r="N29" s="873"/>
    </row>
    <row r="30" spans="2:18" ht="20.25">
      <c r="B30" s="872" t="s">
        <v>733</v>
      </c>
      <c r="C30" s="874" t="s">
        <v>723</v>
      </c>
      <c r="D30" s="875">
        <f>+K30*16</f>
        <v>35950.879999999997</v>
      </c>
      <c r="E30" s="874">
        <v>460</v>
      </c>
      <c r="F30" s="882">
        <f>+D30*E30/1000</f>
        <v>16537.4048</v>
      </c>
      <c r="G30" s="873"/>
      <c r="H30" s="873"/>
      <c r="I30" s="872" t="s">
        <v>733</v>
      </c>
      <c r="J30" s="874" t="s">
        <v>723</v>
      </c>
      <c r="K30" s="875">
        <v>2246.9299999999998</v>
      </c>
      <c r="L30" s="874">
        <v>460</v>
      </c>
      <c r="M30" s="875">
        <f>K30*L30/1000</f>
        <v>1033.5878</v>
      </c>
      <c r="N30" s="873">
        <v>460</v>
      </c>
      <c r="P30" s="876">
        <v>2500</v>
      </c>
      <c r="Q30" s="611">
        <v>490</v>
      </c>
      <c r="R30" s="877">
        <f>P30*Q30/1000</f>
        <v>1225</v>
      </c>
    </row>
    <row r="31" spans="2:18" ht="20.25">
      <c r="B31" s="872" t="s">
        <v>725</v>
      </c>
      <c r="C31" s="874" t="s">
        <v>723</v>
      </c>
      <c r="D31" s="875">
        <f t="shared" ref="D31:D38" si="4">+K31*16</f>
        <v>0</v>
      </c>
      <c r="E31" s="874">
        <v>480</v>
      </c>
      <c r="F31" s="882">
        <f t="shared" ref="F31:F38" si="5">+D31*E31/1000</f>
        <v>0</v>
      </c>
      <c r="G31" s="873"/>
      <c r="H31" s="873"/>
      <c r="I31" s="872" t="s">
        <v>725</v>
      </c>
      <c r="J31" s="874" t="s">
        <v>723</v>
      </c>
      <c r="K31" s="875"/>
      <c r="L31" s="874">
        <v>480</v>
      </c>
      <c r="M31" s="875">
        <f>K31*L31/1000</f>
        <v>0</v>
      </c>
      <c r="N31" s="873">
        <v>480</v>
      </c>
    </row>
    <row r="32" spans="2:18" ht="20.25">
      <c r="B32" s="872" t="s">
        <v>726</v>
      </c>
      <c r="C32" s="874" t="s">
        <v>724</v>
      </c>
      <c r="D32" s="875">
        <f t="shared" si="4"/>
        <v>0</v>
      </c>
      <c r="E32" s="874">
        <v>200</v>
      </c>
      <c r="F32" s="882">
        <f t="shared" si="5"/>
        <v>0</v>
      </c>
      <c r="G32" s="873"/>
      <c r="H32" s="873"/>
      <c r="I32" s="872" t="s">
        <v>726</v>
      </c>
      <c r="J32" s="874" t="s">
        <v>724</v>
      </c>
      <c r="K32" s="875"/>
      <c r="L32" s="874">
        <v>200</v>
      </c>
      <c r="M32" s="875">
        <f>K32*L32/1000</f>
        <v>0</v>
      </c>
      <c r="N32" s="873">
        <v>200</v>
      </c>
      <c r="P32" s="5">
        <v>2183.8000000000002</v>
      </c>
      <c r="Q32" s="5">
        <v>340</v>
      </c>
      <c r="R32" s="5">
        <v>742.5</v>
      </c>
    </row>
    <row r="33" spans="2:16" ht="20.25">
      <c r="B33" s="872" t="s">
        <v>727</v>
      </c>
      <c r="C33" s="874" t="s">
        <v>508</v>
      </c>
      <c r="D33" s="875">
        <f t="shared" si="4"/>
        <v>0</v>
      </c>
      <c r="E33" s="874">
        <v>5000</v>
      </c>
      <c r="F33" s="882">
        <f t="shared" si="5"/>
        <v>0</v>
      </c>
      <c r="G33" s="873"/>
      <c r="H33" s="873"/>
      <c r="I33" s="872" t="s">
        <v>735</v>
      </c>
      <c r="J33" s="874" t="s">
        <v>723</v>
      </c>
      <c r="K33" s="875"/>
      <c r="L33" s="874">
        <v>5000</v>
      </c>
      <c r="M33" s="875">
        <f t="shared" ref="M33:M38" si="6">L33*K33/1000</f>
        <v>0</v>
      </c>
      <c r="N33" s="873">
        <v>5000</v>
      </c>
    </row>
    <row r="34" spans="2:16" ht="20.25">
      <c r="B34" s="872" t="s">
        <v>728</v>
      </c>
      <c r="C34" s="874" t="s">
        <v>508</v>
      </c>
      <c r="D34" s="875">
        <f t="shared" si="4"/>
        <v>192</v>
      </c>
      <c r="E34" s="874">
        <v>726</v>
      </c>
      <c r="F34" s="882">
        <f t="shared" si="5"/>
        <v>139.392</v>
      </c>
      <c r="G34" s="873"/>
      <c r="H34" s="873"/>
      <c r="I34" s="872" t="s">
        <v>734</v>
      </c>
      <c r="J34" s="874" t="s">
        <v>723</v>
      </c>
      <c r="K34" s="875">
        <v>12</v>
      </c>
      <c r="L34" s="874">
        <v>726</v>
      </c>
      <c r="M34" s="875">
        <f t="shared" si="6"/>
        <v>8.7119999999999997</v>
      </c>
      <c r="N34" s="879">
        <v>726</v>
      </c>
    </row>
    <row r="35" spans="2:16" ht="20.25">
      <c r="B35" s="872" t="s">
        <v>729</v>
      </c>
      <c r="C35" s="874" t="s">
        <v>508</v>
      </c>
      <c r="D35" s="875">
        <f t="shared" si="4"/>
        <v>0</v>
      </c>
      <c r="E35" s="874">
        <v>26000</v>
      </c>
      <c r="F35" s="882">
        <f t="shared" si="5"/>
        <v>0</v>
      </c>
      <c r="G35" s="873"/>
      <c r="H35" s="873"/>
      <c r="I35" s="872" t="s">
        <v>729</v>
      </c>
      <c r="J35" s="874" t="s">
        <v>508</v>
      </c>
      <c r="K35" s="875"/>
      <c r="L35" s="874">
        <v>26000</v>
      </c>
      <c r="M35" s="875">
        <f t="shared" si="6"/>
        <v>0</v>
      </c>
      <c r="N35" s="873">
        <v>26000</v>
      </c>
      <c r="P35" s="5" t="s">
        <v>620</v>
      </c>
    </row>
    <row r="36" spans="2:16" ht="20.25">
      <c r="B36" s="872" t="s">
        <v>730</v>
      </c>
      <c r="C36" s="874" t="s">
        <v>508</v>
      </c>
      <c r="D36" s="875">
        <f t="shared" si="4"/>
        <v>0</v>
      </c>
      <c r="E36" s="874">
        <v>1000</v>
      </c>
      <c r="F36" s="882">
        <f t="shared" si="5"/>
        <v>0</v>
      </c>
      <c r="G36" s="873"/>
      <c r="H36" s="873"/>
      <c r="I36" s="872" t="s">
        <v>730</v>
      </c>
      <c r="J36" s="874" t="s">
        <v>508</v>
      </c>
      <c r="K36" s="875"/>
      <c r="L36" s="874">
        <v>1000</v>
      </c>
      <c r="M36" s="875">
        <f t="shared" si="6"/>
        <v>0</v>
      </c>
      <c r="N36" s="873">
        <v>1000</v>
      </c>
      <c r="P36" s="5" t="s">
        <v>621</v>
      </c>
    </row>
    <row r="37" spans="2:16" ht="20.25">
      <c r="B37" s="872" t="s">
        <v>731</v>
      </c>
      <c r="C37" s="874" t="s">
        <v>508</v>
      </c>
      <c r="D37" s="875">
        <f t="shared" si="4"/>
        <v>0</v>
      </c>
      <c r="E37" s="874">
        <v>21000</v>
      </c>
      <c r="F37" s="882">
        <f t="shared" si="5"/>
        <v>0</v>
      </c>
      <c r="G37" s="873"/>
      <c r="H37" s="873"/>
      <c r="I37" s="872" t="s">
        <v>731</v>
      </c>
      <c r="J37" s="874" t="s">
        <v>508</v>
      </c>
      <c r="K37" s="875"/>
      <c r="L37" s="874">
        <v>21000</v>
      </c>
      <c r="M37" s="875">
        <f t="shared" si="6"/>
        <v>0</v>
      </c>
      <c r="N37" s="873">
        <v>21000</v>
      </c>
    </row>
    <row r="38" spans="2:16" ht="20.25">
      <c r="B38" s="872" t="s">
        <v>732</v>
      </c>
      <c r="C38" s="874" t="s">
        <v>508</v>
      </c>
      <c r="D38" s="875">
        <f t="shared" si="4"/>
        <v>96</v>
      </c>
      <c r="E38" s="874">
        <v>1200</v>
      </c>
      <c r="F38" s="882">
        <f t="shared" si="5"/>
        <v>115.2</v>
      </c>
      <c r="G38" s="873"/>
      <c r="H38" s="873"/>
      <c r="I38" s="872" t="s">
        <v>732</v>
      </c>
      <c r="J38" s="874" t="s">
        <v>508</v>
      </c>
      <c r="K38" s="875">
        <v>6</v>
      </c>
      <c r="L38" s="874">
        <v>1200</v>
      </c>
      <c r="M38" s="875">
        <f t="shared" si="6"/>
        <v>7.2</v>
      </c>
      <c r="N38" s="873">
        <v>1200</v>
      </c>
    </row>
    <row r="39" spans="2:16" ht="20.25">
      <c r="B39" s="873"/>
      <c r="C39" s="873"/>
      <c r="D39" s="873"/>
      <c r="E39" s="873"/>
      <c r="F39" s="883"/>
      <c r="G39" s="873"/>
      <c r="H39" s="873"/>
      <c r="I39" s="873"/>
      <c r="J39" s="873"/>
      <c r="K39" s="873"/>
      <c r="L39" s="873"/>
      <c r="M39" s="873"/>
      <c r="N39" s="873"/>
    </row>
    <row r="40" spans="2:16" ht="20.25">
      <c r="B40" s="873"/>
      <c r="C40" s="873"/>
      <c r="D40" s="873"/>
      <c r="E40" s="873"/>
      <c r="F40" s="880" t="s">
        <v>738</v>
      </c>
      <c r="G40" s="873"/>
      <c r="H40" s="873"/>
      <c r="I40" s="873"/>
      <c r="J40" s="873"/>
      <c r="K40" s="873"/>
      <c r="L40" s="873"/>
      <c r="M40" s="873"/>
      <c r="N40" s="873"/>
    </row>
    <row r="41" spans="2:16" ht="34.5" customHeight="1">
      <c r="B41" s="866" t="s">
        <v>113</v>
      </c>
      <c r="C41" s="867"/>
      <c r="D41" s="868"/>
      <c r="E41" s="869"/>
      <c r="F41" s="927">
        <f>SUM(F42:F50)</f>
        <v>29385.994400000003</v>
      </c>
      <c r="G41" s="871">
        <f>F41/32</f>
        <v>918.3123250000001</v>
      </c>
      <c r="H41" s="873"/>
      <c r="I41" s="873"/>
      <c r="J41" s="873"/>
      <c r="K41" s="873"/>
      <c r="L41" s="873"/>
      <c r="M41" s="873"/>
      <c r="N41" s="873"/>
    </row>
    <row r="42" spans="2:16" ht="20.25">
      <c r="B42" s="872" t="s">
        <v>733</v>
      </c>
      <c r="C42" s="874" t="s">
        <v>723</v>
      </c>
      <c r="D42" s="875">
        <f t="shared" ref="D42:D50" si="7">D30+D18+D6</f>
        <v>62914.039999999994</v>
      </c>
      <c r="E42" s="874">
        <v>460</v>
      </c>
      <c r="F42" s="882">
        <f>F30+F18+F6</f>
        <v>28940.458400000003</v>
      </c>
      <c r="G42" s="873"/>
      <c r="H42" s="873"/>
      <c r="I42" s="873"/>
      <c r="J42" s="873"/>
      <c r="K42" s="873"/>
      <c r="L42" s="873"/>
      <c r="M42" s="873"/>
      <c r="N42" s="873"/>
    </row>
    <row r="43" spans="2:16" ht="20.25">
      <c r="B43" s="872" t="s">
        <v>725</v>
      </c>
      <c r="C43" s="874" t="s">
        <v>723</v>
      </c>
      <c r="D43" s="875">
        <f>K31*32</f>
        <v>0</v>
      </c>
      <c r="E43" s="885">
        <v>480</v>
      </c>
      <c r="F43" s="882">
        <f t="shared" ref="F43:F50" si="8">F31+F19+F7</f>
        <v>0</v>
      </c>
      <c r="G43" s="873"/>
      <c r="H43" s="873"/>
      <c r="I43" s="873"/>
      <c r="J43" s="873"/>
      <c r="K43" s="873"/>
      <c r="L43" s="873"/>
      <c r="M43" s="873"/>
      <c r="N43" s="873"/>
    </row>
    <row r="44" spans="2:16" ht="20.25">
      <c r="B44" s="872" t="s">
        <v>726</v>
      </c>
      <c r="C44" s="874" t="s">
        <v>724</v>
      </c>
      <c r="D44" s="875">
        <f t="shared" si="7"/>
        <v>0</v>
      </c>
      <c r="E44" s="874">
        <v>200</v>
      </c>
      <c r="F44" s="882">
        <f t="shared" si="8"/>
        <v>0</v>
      </c>
      <c r="G44" s="873"/>
      <c r="H44" s="873"/>
      <c r="I44" s="873"/>
      <c r="J44" s="873"/>
      <c r="K44" s="873"/>
      <c r="L44" s="873"/>
      <c r="M44" s="873"/>
      <c r="N44" s="873"/>
    </row>
    <row r="45" spans="2:16" ht="20.25">
      <c r="B45" s="872" t="s">
        <v>727</v>
      </c>
      <c r="C45" s="874" t="s">
        <v>508</v>
      </c>
      <c r="D45" s="875">
        <f t="shared" si="7"/>
        <v>0</v>
      </c>
      <c r="E45" s="874">
        <v>5000</v>
      </c>
      <c r="F45" s="882">
        <f t="shared" si="8"/>
        <v>0</v>
      </c>
      <c r="G45" s="873"/>
      <c r="H45" s="873"/>
      <c r="I45" s="873"/>
      <c r="J45" s="873"/>
      <c r="K45" s="873"/>
      <c r="L45" s="873"/>
      <c r="M45" s="873"/>
      <c r="N45" s="873"/>
    </row>
    <row r="46" spans="2:16" ht="20.25">
      <c r="B46" s="872" t="s">
        <v>728</v>
      </c>
      <c r="C46" s="874" t="s">
        <v>508</v>
      </c>
      <c r="D46" s="875">
        <f t="shared" si="7"/>
        <v>336</v>
      </c>
      <c r="E46" s="874">
        <v>726</v>
      </c>
      <c r="F46" s="882">
        <f t="shared" si="8"/>
        <v>243.93599999999998</v>
      </c>
      <c r="G46" s="873"/>
      <c r="H46" s="873"/>
      <c r="I46" s="873"/>
      <c r="J46" s="873"/>
      <c r="K46" s="873"/>
      <c r="L46" s="873"/>
      <c r="M46" s="873"/>
      <c r="N46" s="873"/>
    </row>
    <row r="47" spans="2:16" ht="20.25">
      <c r="B47" s="872" t="s">
        <v>729</v>
      </c>
      <c r="C47" s="874" t="s">
        <v>508</v>
      </c>
      <c r="D47" s="875">
        <f t="shared" si="7"/>
        <v>0</v>
      </c>
      <c r="E47" s="874">
        <v>26000</v>
      </c>
      <c r="F47" s="882">
        <f t="shared" si="8"/>
        <v>0</v>
      </c>
      <c r="G47" s="873"/>
      <c r="H47" s="873"/>
      <c r="I47" s="873"/>
      <c r="J47" s="873"/>
      <c r="K47" s="873"/>
      <c r="L47" s="873"/>
      <c r="M47" s="873"/>
      <c r="N47" s="873"/>
    </row>
    <row r="48" spans="2:16" ht="20.25">
      <c r="B48" s="872" t="s">
        <v>730</v>
      </c>
      <c r="C48" s="874" t="s">
        <v>508</v>
      </c>
      <c r="D48" s="875">
        <f t="shared" si="7"/>
        <v>0</v>
      </c>
      <c r="E48" s="874">
        <v>1000</v>
      </c>
      <c r="F48" s="882">
        <f t="shared" si="8"/>
        <v>0</v>
      </c>
      <c r="G48" s="873"/>
      <c r="H48" s="873"/>
      <c r="I48" s="873"/>
      <c r="J48" s="873"/>
      <c r="K48" s="873"/>
      <c r="L48" s="873"/>
      <c r="M48" s="873"/>
      <c r="N48" s="873"/>
    </row>
    <row r="49" spans="2:14" ht="20.25">
      <c r="B49" s="872" t="s">
        <v>731</v>
      </c>
      <c r="C49" s="874" t="s">
        <v>508</v>
      </c>
      <c r="D49" s="875">
        <f t="shared" si="7"/>
        <v>0</v>
      </c>
      <c r="E49" s="874">
        <v>21000</v>
      </c>
      <c r="F49" s="882">
        <f t="shared" si="8"/>
        <v>0</v>
      </c>
      <c r="G49" s="873"/>
      <c r="H49" s="873"/>
      <c r="I49" s="873"/>
      <c r="J49" s="873"/>
      <c r="K49" s="873"/>
      <c r="L49" s="873"/>
      <c r="M49" s="873"/>
      <c r="N49" s="873"/>
    </row>
    <row r="50" spans="2:14" ht="20.25">
      <c r="B50" s="872" t="s">
        <v>732</v>
      </c>
      <c r="C50" s="874" t="s">
        <v>508</v>
      </c>
      <c r="D50" s="875">
        <f t="shared" si="7"/>
        <v>168</v>
      </c>
      <c r="E50" s="874">
        <v>1200</v>
      </c>
      <c r="F50" s="882">
        <f t="shared" si="8"/>
        <v>201.60000000000002</v>
      </c>
      <c r="G50" s="873"/>
      <c r="H50" s="873"/>
      <c r="I50" s="873"/>
      <c r="J50" s="873"/>
      <c r="K50" s="873"/>
      <c r="L50" s="873"/>
      <c r="M50" s="873"/>
      <c r="N50" s="873"/>
    </row>
  </sheetData>
  <mergeCells count="5">
    <mergeCell ref="B1:F1"/>
    <mergeCell ref="B5:D5"/>
    <mergeCell ref="B17:D17"/>
    <mergeCell ref="B29:D29"/>
    <mergeCell ref="I29:K29"/>
  </mergeCells>
  <printOptions horizontalCentered="1"/>
  <pageMargins left="0.31496062992125984" right="0.31496062992125984" top="0.74803149606299213" bottom="0.35433070866141736" header="0.31496062992125984" footer="0.31496062992125984"/>
  <pageSetup paperSize="9" scale="55"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theme="8" tint="0.79998168889431442"/>
  </sheetPr>
  <dimension ref="A1:G55"/>
  <sheetViews>
    <sheetView topLeftCell="A46" zoomScaleNormal="100" workbookViewId="0">
      <selection activeCell="B49" sqref="B49:G53"/>
    </sheetView>
  </sheetViews>
  <sheetFormatPr defaultRowHeight="13.5"/>
  <cols>
    <col min="1" max="1" width="5.5703125" style="5" bestFit="1" customWidth="1"/>
    <col min="2" max="2" width="55.28515625" style="5" customWidth="1"/>
    <col min="3" max="3" width="10.28515625" style="5" bestFit="1" customWidth="1"/>
    <col min="4" max="4" width="17" style="5" bestFit="1" customWidth="1"/>
    <col min="5" max="5" width="19.140625" style="5" customWidth="1"/>
    <col min="6" max="6" width="16.42578125" style="5" customWidth="1"/>
    <col min="7" max="7" width="13.140625" style="5" customWidth="1"/>
    <col min="8" max="16384" width="9.140625" style="5"/>
  </cols>
  <sheetData>
    <row r="1" spans="1:7" ht="18.75" customHeight="1">
      <c r="A1" s="2351" t="s">
        <v>487</v>
      </c>
      <c r="B1" s="2351"/>
      <c r="C1" s="2351"/>
      <c r="D1" s="2351"/>
      <c r="E1" s="2351"/>
      <c r="F1" s="2351"/>
      <c r="G1" s="590"/>
    </row>
    <row r="2" spans="1:7" ht="18.75" customHeight="1">
      <c r="A2" s="2352" t="s">
        <v>510</v>
      </c>
      <c r="B2" s="2352"/>
      <c r="C2" s="2352"/>
      <c r="D2" s="2352"/>
      <c r="E2" s="2352"/>
      <c r="F2" s="2352"/>
      <c r="G2" s="590"/>
    </row>
    <row r="3" spans="1:7" ht="35.25" customHeight="1">
      <c r="A3" s="2353" t="s">
        <v>526</v>
      </c>
      <c r="B3" s="2353"/>
      <c r="C3" s="2353"/>
      <c r="D3" s="2353"/>
      <c r="E3" s="2353"/>
      <c r="F3" s="2353"/>
      <c r="G3" s="591"/>
    </row>
    <row r="4" spans="1:7" ht="17.25">
      <c r="A4" s="590"/>
      <c r="B4" s="592"/>
      <c r="C4" s="590"/>
      <c r="D4" s="590"/>
      <c r="E4" s="590"/>
      <c r="F4" s="593"/>
      <c r="G4" s="590"/>
    </row>
    <row r="5" spans="1:7" ht="17.25">
      <c r="A5" s="2354" t="s">
        <v>45</v>
      </c>
      <c r="B5" s="2354"/>
      <c r="C5" s="2354"/>
      <c r="D5" s="2354"/>
      <c r="E5" s="2355" t="s">
        <v>511</v>
      </c>
      <c r="F5" s="2362" t="s">
        <v>512</v>
      </c>
      <c r="G5" s="2363"/>
    </row>
    <row r="6" spans="1:7" ht="126.75" customHeight="1">
      <c r="A6" s="594" t="s">
        <v>118</v>
      </c>
      <c r="B6" s="595" t="s">
        <v>513</v>
      </c>
      <c r="C6" s="1000" t="s">
        <v>196</v>
      </c>
      <c r="D6" s="1001" t="s">
        <v>514</v>
      </c>
      <c r="E6" s="2355"/>
      <c r="F6" s="2362"/>
      <c r="G6" s="2363"/>
    </row>
    <row r="7" spans="1:7" ht="14.25">
      <c r="A7" s="1049">
        <v>1</v>
      </c>
      <c r="B7" s="596" t="s">
        <v>495</v>
      </c>
      <c r="C7" s="1050" t="s">
        <v>88</v>
      </c>
      <c r="D7" s="1300"/>
      <c r="E7" s="1301"/>
      <c r="F7" s="1302">
        <f t="shared" ref="F7:F23" si="0">D7*E7*12</f>
        <v>0</v>
      </c>
      <c r="G7" s="597"/>
    </row>
    <row r="8" spans="1:7" ht="14.25">
      <c r="A8" s="1049">
        <v>2</v>
      </c>
      <c r="B8" s="596" t="s">
        <v>485</v>
      </c>
      <c r="C8" s="1050" t="s">
        <v>88</v>
      </c>
      <c r="D8" s="1300"/>
      <c r="E8" s="1303"/>
      <c r="F8" s="1304"/>
      <c r="G8" s="598"/>
    </row>
    <row r="9" spans="1:7" ht="14.25">
      <c r="A9" s="1049">
        <v>3</v>
      </c>
      <c r="B9" s="1051" t="s">
        <v>480</v>
      </c>
      <c r="C9" s="1050" t="s">
        <v>88</v>
      </c>
      <c r="D9" s="1300">
        <v>1</v>
      </c>
      <c r="E9" s="1301">
        <v>100</v>
      </c>
      <c r="F9" s="1302">
        <f t="shared" si="0"/>
        <v>1200</v>
      </c>
      <c r="G9" s="597"/>
    </row>
    <row r="10" spans="1:7" ht="14.25">
      <c r="A10" s="1049">
        <v>4</v>
      </c>
      <c r="B10" s="1051" t="s">
        <v>478</v>
      </c>
      <c r="C10" s="1050" t="s">
        <v>88</v>
      </c>
      <c r="D10" s="1300">
        <v>2</v>
      </c>
      <c r="E10" s="1301">
        <v>100</v>
      </c>
      <c r="F10" s="1302">
        <f t="shared" si="0"/>
        <v>2400</v>
      </c>
      <c r="G10" s="597"/>
    </row>
    <row r="11" spans="1:7" ht="14.25">
      <c r="A11" s="1049">
        <v>5</v>
      </c>
      <c r="B11" s="1051" t="s">
        <v>482</v>
      </c>
      <c r="C11" s="1050" t="s">
        <v>88</v>
      </c>
      <c r="D11" s="1300">
        <v>2</v>
      </c>
      <c r="E11" s="1301">
        <v>100</v>
      </c>
      <c r="F11" s="1302">
        <f t="shared" si="0"/>
        <v>2400</v>
      </c>
      <c r="G11" s="597"/>
    </row>
    <row r="12" spans="1:7" ht="14.25">
      <c r="A12" s="1049">
        <v>6</v>
      </c>
      <c r="B12" s="1051" t="s">
        <v>483</v>
      </c>
      <c r="C12" s="1050" t="s">
        <v>88</v>
      </c>
      <c r="D12" s="1300">
        <v>1</v>
      </c>
      <c r="E12" s="1301">
        <v>100</v>
      </c>
      <c r="F12" s="1302">
        <f t="shared" si="0"/>
        <v>1200</v>
      </c>
      <c r="G12" s="597"/>
    </row>
    <row r="13" spans="1:7" ht="14.25">
      <c r="A13" s="2356">
        <v>7</v>
      </c>
      <c r="B13" s="2358" t="s">
        <v>484</v>
      </c>
      <c r="C13" s="2360" t="s">
        <v>88</v>
      </c>
      <c r="D13" s="1300">
        <v>2</v>
      </c>
      <c r="E13" s="1301">
        <v>100</v>
      </c>
      <c r="F13" s="1302">
        <f t="shared" si="0"/>
        <v>2400</v>
      </c>
      <c r="G13" s="597"/>
    </row>
    <row r="14" spans="1:7" ht="14.25">
      <c r="A14" s="2357"/>
      <c r="B14" s="2359"/>
      <c r="C14" s="2361"/>
      <c r="D14" s="1300">
        <v>3</v>
      </c>
      <c r="E14" s="1301">
        <v>70</v>
      </c>
      <c r="F14" s="1302">
        <f t="shared" si="0"/>
        <v>2520</v>
      </c>
      <c r="G14" s="597"/>
    </row>
    <row r="15" spans="1:7" ht="28.5">
      <c r="A15" s="1049">
        <v>8</v>
      </c>
      <c r="B15" s="1051" t="s">
        <v>882</v>
      </c>
      <c r="C15" s="1050" t="s">
        <v>88</v>
      </c>
      <c r="D15" s="1300">
        <v>2</v>
      </c>
      <c r="E15" s="1301">
        <v>70</v>
      </c>
      <c r="F15" s="1302">
        <f t="shared" si="0"/>
        <v>1680</v>
      </c>
      <c r="G15" s="597"/>
    </row>
    <row r="16" spans="1:7" ht="28.5">
      <c r="A16" s="1049">
        <v>9</v>
      </c>
      <c r="B16" s="1051" t="s">
        <v>498</v>
      </c>
      <c r="C16" s="1050" t="s">
        <v>88</v>
      </c>
      <c r="D16" s="1300">
        <v>4</v>
      </c>
      <c r="E16" s="1301">
        <v>70</v>
      </c>
      <c r="F16" s="1302">
        <f t="shared" si="0"/>
        <v>3360</v>
      </c>
      <c r="G16" s="597"/>
    </row>
    <row r="17" spans="1:7" ht="28.5">
      <c r="A17" s="1049">
        <v>10</v>
      </c>
      <c r="B17" s="1051" t="s">
        <v>884</v>
      </c>
      <c r="C17" s="1050" t="s">
        <v>88</v>
      </c>
      <c r="D17" s="1300">
        <v>1</v>
      </c>
      <c r="E17" s="1301">
        <v>100</v>
      </c>
      <c r="F17" s="1302">
        <f t="shared" si="0"/>
        <v>1200</v>
      </c>
      <c r="G17" s="597"/>
    </row>
    <row r="18" spans="1:7" ht="28.5">
      <c r="A18" s="1049">
        <v>11</v>
      </c>
      <c r="B18" s="1051" t="s">
        <v>885</v>
      </c>
      <c r="C18" s="1050" t="s">
        <v>88</v>
      </c>
      <c r="D18" s="1300">
        <v>5</v>
      </c>
      <c r="E18" s="1301">
        <v>70</v>
      </c>
      <c r="F18" s="1302">
        <f t="shared" si="0"/>
        <v>4200</v>
      </c>
      <c r="G18" s="597"/>
    </row>
    <row r="19" spans="1:7" ht="28.5">
      <c r="A19" s="1049">
        <v>12</v>
      </c>
      <c r="B19" s="1052" t="s">
        <v>886</v>
      </c>
      <c r="C19" s="1053" t="s">
        <v>88</v>
      </c>
      <c r="D19" s="1305">
        <v>2</v>
      </c>
      <c r="E19" s="1306">
        <v>70</v>
      </c>
      <c r="F19" s="1302">
        <f t="shared" si="0"/>
        <v>1680</v>
      </c>
      <c r="G19" s="597"/>
    </row>
    <row r="20" spans="1:7" ht="28.5">
      <c r="A20" s="1049">
        <v>13</v>
      </c>
      <c r="B20" s="1051" t="s">
        <v>891</v>
      </c>
      <c r="C20" s="1050" t="s">
        <v>88</v>
      </c>
      <c r="D20" s="1300">
        <v>5</v>
      </c>
      <c r="E20" s="1301">
        <v>70</v>
      </c>
      <c r="F20" s="1302">
        <f t="shared" si="0"/>
        <v>4200</v>
      </c>
      <c r="G20" s="597"/>
    </row>
    <row r="21" spans="1:7" ht="28.5">
      <c r="A21" s="1049">
        <v>14</v>
      </c>
      <c r="B21" s="1051" t="s">
        <v>892</v>
      </c>
      <c r="C21" s="1050" t="s">
        <v>88</v>
      </c>
      <c r="D21" s="1300">
        <v>6</v>
      </c>
      <c r="E21" s="1301">
        <v>70</v>
      </c>
      <c r="F21" s="1302">
        <f t="shared" si="0"/>
        <v>5040</v>
      </c>
      <c r="G21" s="597"/>
    </row>
    <row r="22" spans="1:7" ht="28.5">
      <c r="A22" s="1049">
        <v>15</v>
      </c>
      <c r="B22" s="1051" t="s">
        <v>893</v>
      </c>
      <c r="C22" s="1050" t="s">
        <v>88</v>
      </c>
      <c r="D22" s="1300">
        <v>8</v>
      </c>
      <c r="E22" s="1301">
        <v>70</v>
      </c>
      <c r="F22" s="1302">
        <f t="shared" si="0"/>
        <v>6720</v>
      </c>
      <c r="G22" s="597"/>
    </row>
    <row r="23" spans="1:7" ht="28.5">
      <c r="A23" s="1049">
        <v>16</v>
      </c>
      <c r="B23" s="596" t="s">
        <v>890</v>
      </c>
      <c r="C23" s="1050" t="s">
        <v>88</v>
      </c>
      <c r="D23" s="1300">
        <v>6</v>
      </c>
      <c r="E23" s="1301">
        <v>70</v>
      </c>
      <c r="F23" s="1302">
        <f t="shared" si="0"/>
        <v>5040</v>
      </c>
      <c r="G23" s="597"/>
    </row>
    <row r="24" spans="1:7" ht="14.25">
      <c r="A24" s="1049">
        <v>17</v>
      </c>
      <c r="B24" s="596" t="s">
        <v>486</v>
      </c>
      <c r="C24" s="1050" t="s">
        <v>88</v>
      </c>
      <c r="D24" s="1300">
        <v>1</v>
      </c>
      <c r="E24" s="1307">
        <v>100</v>
      </c>
      <c r="F24" s="1302">
        <f>D24*E24*12</f>
        <v>1200</v>
      </c>
      <c r="G24" s="598"/>
    </row>
    <row r="25" spans="1:7" ht="14.25">
      <c r="A25" s="1049">
        <v>18</v>
      </c>
      <c r="B25" s="596" t="s">
        <v>1980</v>
      </c>
      <c r="C25" s="1050" t="s">
        <v>88</v>
      </c>
      <c r="D25" s="1300">
        <v>5</v>
      </c>
      <c r="E25" s="1307">
        <v>100</v>
      </c>
      <c r="F25" s="1302">
        <f>D25*E25*12</f>
        <v>6000</v>
      </c>
      <c r="G25" s="598"/>
    </row>
    <row r="26" spans="1:7" ht="14.25">
      <c r="A26" s="1049">
        <v>19</v>
      </c>
      <c r="B26" s="596" t="s">
        <v>4791</v>
      </c>
      <c r="C26" s="1050" t="s">
        <v>88</v>
      </c>
      <c r="D26" s="1300">
        <v>1</v>
      </c>
      <c r="E26" s="1307">
        <v>100</v>
      </c>
      <c r="F26" s="1302">
        <f>D26*E26*12</f>
        <v>1200</v>
      </c>
      <c r="G26" s="598"/>
    </row>
    <row r="27" spans="1:7" ht="28.5">
      <c r="A27" s="1049">
        <v>20</v>
      </c>
      <c r="B27" s="1051" t="s">
        <v>4792</v>
      </c>
      <c r="C27" s="1050" t="s">
        <v>88</v>
      </c>
      <c r="D27" s="1300">
        <v>2</v>
      </c>
      <c r="E27" s="1301">
        <v>100</v>
      </c>
      <c r="F27" s="1302">
        <f>D27*E27*12</f>
        <v>2400</v>
      </c>
      <c r="G27" s="597"/>
    </row>
    <row r="28" spans="1:7" ht="28.5">
      <c r="A28" s="1049">
        <v>21</v>
      </c>
      <c r="B28" s="1051" t="s">
        <v>4794</v>
      </c>
      <c r="C28" s="1050" t="s">
        <v>88</v>
      </c>
      <c r="D28" s="1300">
        <v>10</v>
      </c>
      <c r="E28" s="1301">
        <v>100</v>
      </c>
      <c r="F28" s="1302">
        <f>D28*E28*12</f>
        <v>12000</v>
      </c>
      <c r="G28" s="597"/>
    </row>
    <row r="29" spans="1:7" ht="16.5">
      <c r="A29" s="599"/>
      <c r="B29" s="600" t="s">
        <v>525</v>
      </c>
      <c r="C29" s="601"/>
      <c r="D29" s="1308">
        <f>SUM(D7:D28)</f>
        <v>69</v>
      </c>
      <c r="E29" s="1309">
        <f>SUM(E7:E28)</f>
        <v>1730</v>
      </c>
      <c r="F29" s="1309">
        <f>SUM(F7:F28)</f>
        <v>68040</v>
      </c>
      <c r="G29" s="602"/>
    </row>
    <row r="30" spans="1:7" ht="14.25">
      <c r="A30" s="590"/>
      <c r="B30" s="590"/>
      <c r="C30" s="590"/>
      <c r="D30" s="590"/>
      <c r="E30" s="590"/>
      <c r="F30" s="590"/>
      <c r="G30" s="603"/>
    </row>
    <row r="31" spans="1:7" ht="14.25">
      <c r="A31" s="590"/>
      <c r="B31" s="590"/>
      <c r="C31" s="590"/>
      <c r="D31" s="590"/>
      <c r="E31" s="590"/>
      <c r="F31" s="590"/>
      <c r="G31" s="603"/>
    </row>
    <row r="32" spans="1:7" ht="17.25">
      <c r="A32" s="604"/>
      <c r="B32" s="2366"/>
      <c r="C32" s="2366"/>
      <c r="D32" s="2366"/>
      <c r="E32" s="2366"/>
      <c r="F32" s="2366"/>
      <c r="G32" s="605"/>
    </row>
    <row r="33" spans="1:7" ht="18" thickBot="1">
      <c r="A33" s="694"/>
      <c r="B33" s="566" t="s">
        <v>487</v>
      </c>
      <c r="C33" s="662"/>
      <c r="D33" s="662"/>
      <c r="E33" s="604"/>
      <c r="F33" s="604"/>
      <c r="G33" s="605"/>
    </row>
    <row r="34" spans="1:7" ht="17.25">
      <c r="A34" s="668" t="s">
        <v>176</v>
      </c>
      <c r="B34" s="662"/>
      <c r="C34" s="662"/>
      <c r="D34" s="662"/>
      <c r="E34" s="606"/>
      <c r="F34" s="606"/>
      <c r="G34" s="606"/>
    </row>
    <row r="35" spans="1:7" ht="34.5" customHeight="1">
      <c r="A35" s="2365" t="s">
        <v>614</v>
      </c>
      <c r="B35" s="2365"/>
      <c r="C35" s="2365"/>
      <c r="D35" s="2365"/>
      <c r="E35" s="1002"/>
      <c r="F35" s="1002"/>
      <c r="G35" s="610"/>
    </row>
    <row r="36" spans="1:7" ht="17.25">
      <c r="A36" s="714"/>
      <c r="B36" s="714"/>
      <c r="C36" s="714"/>
      <c r="D36" s="714"/>
      <c r="E36" s="1002"/>
      <c r="F36" s="1002"/>
      <c r="G36" s="610"/>
    </row>
    <row r="37" spans="1:7" ht="57">
      <c r="A37" s="945" t="s">
        <v>114</v>
      </c>
      <c r="B37" s="945" t="s">
        <v>579</v>
      </c>
      <c r="C37" s="946" t="s">
        <v>615</v>
      </c>
      <c r="D37" s="947" t="s">
        <v>616</v>
      </c>
      <c r="E37" s="2367"/>
      <c r="F37" s="2367"/>
      <c r="G37" s="610"/>
    </row>
    <row r="38" spans="1:7" ht="27">
      <c r="A38" s="715">
        <v>1</v>
      </c>
      <c r="B38" s="716" t="s">
        <v>4803</v>
      </c>
      <c r="C38" s="589" t="s">
        <v>88</v>
      </c>
      <c r="D38" s="1310">
        <f>100*7*5*3</f>
        <v>10500</v>
      </c>
      <c r="E38" s="2367"/>
      <c r="F38" s="2367"/>
      <c r="G38" s="610"/>
    </row>
    <row r="39" spans="1:7" ht="40.5">
      <c r="A39" s="715">
        <v>2</v>
      </c>
      <c r="B39" s="716" t="s">
        <v>617</v>
      </c>
      <c r="C39" s="589" t="s">
        <v>88</v>
      </c>
      <c r="D39" s="1310">
        <f>6*2*3*50</f>
        <v>1800</v>
      </c>
      <c r="E39" s="2367"/>
      <c r="F39" s="2367"/>
      <c r="G39" s="610"/>
    </row>
    <row r="40" spans="1:7" ht="17.25">
      <c r="A40" s="664"/>
      <c r="B40" s="948" t="s">
        <v>113</v>
      </c>
      <c r="C40" s="864"/>
      <c r="D40" s="1313">
        <f>SUM(D38:D39)</f>
        <v>12300</v>
      </c>
      <c r="E40" s="1002"/>
      <c r="F40" s="1002"/>
      <c r="G40" s="610"/>
    </row>
    <row r="41" spans="1:7" ht="14.25">
      <c r="A41" s="607"/>
      <c r="B41" s="608"/>
      <c r="C41" s="606"/>
      <c r="D41" s="609"/>
      <c r="E41" s="1002"/>
      <c r="F41" s="1002"/>
      <c r="G41" s="610"/>
    </row>
    <row r="42" spans="1:7" ht="14.25">
      <c r="A42" s="607"/>
      <c r="B42" s="608"/>
      <c r="C42" s="606"/>
      <c r="D42" s="609"/>
      <c r="E42" s="1002"/>
      <c r="F42" s="1002"/>
      <c r="G42" s="610"/>
    </row>
    <row r="43" spans="1:7" ht="18" thickBot="1">
      <c r="A43" s="694"/>
      <c r="B43" s="566" t="s">
        <v>487</v>
      </c>
      <c r="C43" s="662"/>
      <c r="D43" s="662"/>
      <c r="E43" s="662"/>
      <c r="F43" s="662"/>
      <c r="G43" s="662"/>
    </row>
    <row r="44" spans="1:7" ht="17.25">
      <c r="A44" s="694"/>
      <c r="B44" s="944"/>
      <c r="C44" s="662"/>
      <c r="D44" s="662"/>
      <c r="E44" s="662"/>
      <c r="F44" s="662"/>
      <c r="G44" s="662"/>
    </row>
    <row r="45" spans="1:7" ht="17.25" customHeight="1">
      <c r="A45" s="2364" t="s">
        <v>78</v>
      </c>
      <c r="B45" s="2364"/>
      <c r="C45" s="2364"/>
      <c r="D45" s="2364"/>
      <c r="E45" s="2364"/>
      <c r="F45" s="2364"/>
      <c r="G45" s="2364"/>
    </row>
    <row r="46" spans="1:7" ht="16.5">
      <c r="A46" s="2365" t="s">
        <v>1794</v>
      </c>
      <c r="B46" s="2365"/>
      <c r="C46" s="2365"/>
      <c r="D46" s="2365"/>
      <c r="E46" s="2365"/>
      <c r="F46" s="2365"/>
      <c r="G46" s="2365"/>
    </row>
    <row r="47" spans="1:7" ht="17.25">
      <c r="A47" s="714"/>
      <c r="B47" s="714"/>
      <c r="C47" s="714"/>
      <c r="D47" s="714"/>
      <c r="E47" s="714"/>
      <c r="F47" s="714"/>
      <c r="G47" s="714"/>
    </row>
    <row r="48" spans="1:7" ht="71.25">
      <c r="A48" s="945" t="s">
        <v>114</v>
      </c>
      <c r="B48" s="945" t="s">
        <v>579</v>
      </c>
      <c r="C48" s="946" t="s">
        <v>615</v>
      </c>
      <c r="D48" s="946" t="s">
        <v>1789</v>
      </c>
      <c r="E48" s="946" t="s">
        <v>1790</v>
      </c>
      <c r="F48" s="946" t="s">
        <v>1791</v>
      </c>
      <c r="G48" s="947" t="s">
        <v>616</v>
      </c>
    </row>
    <row r="49" spans="1:7" ht="27">
      <c r="A49" s="945">
        <v>1</v>
      </c>
      <c r="B49" s="716" t="s">
        <v>1792</v>
      </c>
      <c r="C49" s="589" t="s">
        <v>88</v>
      </c>
      <c r="D49" s="1311">
        <v>83200</v>
      </c>
      <c r="E49" s="1311">
        <v>7</v>
      </c>
      <c r="F49" s="1311">
        <v>5</v>
      </c>
      <c r="G49" s="1310">
        <f>+D49*E49*F49*12/1000</f>
        <v>34944</v>
      </c>
    </row>
    <row r="50" spans="1:7" ht="27">
      <c r="A50" s="945">
        <v>2</v>
      </c>
      <c r="B50" s="716" t="s">
        <v>1793</v>
      </c>
      <c r="C50" s="589" t="s">
        <v>88</v>
      </c>
      <c r="D50" s="1311">
        <v>83200</v>
      </c>
      <c r="E50" s="1311">
        <v>7</v>
      </c>
      <c r="F50" s="1311">
        <v>2</v>
      </c>
      <c r="G50" s="1310">
        <f>+D50*E50*F50*12/1000</f>
        <v>13977.6</v>
      </c>
    </row>
    <row r="51" spans="1:7" ht="27">
      <c r="A51" s="945">
        <v>3</v>
      </c>
      <c r="B51" s="716" t="s">
        <v>4796</v>
      </c>
      <c r="C51" s="589" t="s">
        <v>88</v>
      </c>
      <c r="D51" s="1311">
        <v>83200</v>
      </c>
      <c r="E51" s="1311">
        <v>7</v>
      </c>
      <c r="F51" s="1311">
        <v>2</v>
      </c>
      <c r="G51" s="1310">
        <f>+D51*E51*F51*12/1000</f>
        <v>13977.6</v>
      </c>
    </row>
    <row r="52" spans="1:7" ht="27">
      <c r="A52" s="945">
        <v>4</v>
      </c>
      <c r="B52" s="716" t="s">
        <v>7088</v>
      </c>
      <c r="C52" s="589" t="s">
        <v>88</v>
      </c>
      <c r="D52" s="1311">
        <v>83200</v>
      </c>
      <c r="E52" s="1311">
        <v>7</v>
      </c>
      <c r="F52" s="1311">
        <v>2</v>
      </c>
      <c r="G52" s="1310">
        <f>+D52*E52*F52*12/1000</f>
        <v>13977.6</v>
      </c>
    </row>
    <row r="53" spans="1:7" ht="17.25">
      <c r="A53" s="664"/>
      <c r="B53" s="949" t="s">
        <v>113</v>
      </c>
      <c r="C53" s="950"/>
      <c r="D53" s="1312"/>
      <c r="E53" s="1312"/>
      <c r="F53" s="1312"/>
      <c r="G53" s="1313">
        <f>SUM(G49:G52)</f>
        <v>76876.800000000003</v>
      </c>
    </row>
    <row r="55" spans="1:7" ht="16.5">
      <c r="B55" s="951" t="s">
        <v>1796</v>
      </c>
      <c r="C55" s="106"/>
      <c r="D55" s="1314">
        <f>+G53+D40+F29</f>
        <v>157216.79999999999</v>
      </c>
    </row>
  </sheetData>
  <mergeCells count="16">
    <mergeCell ref="A45:G45"/>
    <mergeCell ref="A46:G46"/>
    <mergeCell ref="B32:F32"/>
    <mergeCell ref="A35:D35"/>
    <mergeCell ref="E37:E39"/>
    <mergeCell ref="F37:F39"/>
    <mergeCell ref="A13:A14"/>
    <mergeCell ref="B13:B14"/>
    <mergeCell ref="C13:C14"/>
    <mergeCell ref="F5:F6"/>
    <mergeCell ref="G5:G6"/>
    <mergeCell ref="A1:F1"/>
    <mergeCell ref="A2:F2"/>
    <mergeCell ref="A3:F3"/>
    <mergeCell ref="A5:D5"/>
    <mergeCell ref="E5:E6"/>
  </mergeCells>
  <conditionalFormatting sqref="A33:A34">
    <cfRule type="cellIs" dxfId="6" priority="2" stopIfTrue="1" operator="equal">
      <formula>0</formula>
    </cfRule>
  </conditionalFormatting>
  <conditionalFormatting sqref="A43:A45">
    <cfRule type="cellIs" dxfId="5" priority="1" stopIfTrue="1" operator="equal">
      <formula>0</formula>
    </cfRule>
  </conditionalFormatting>
  <printOptions horizontalCentered="1"/>
  <pageMargins left="0.31496062992125984" right="0.31496062992125984" top="0.55118110236220474" bottom="0.35433070866141736" header="0.31496062992125984" footer="0.31496062992125984"/>
  <pageSetup paperSize="9" scale="72" orientation="portrait" r:id="rId1"/>
  <rowBreaks count="1" manualBreakCount="1">
    <brk id="44" max="6"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theme="8" tint="0.79998168889431442"/>
  </sheetPr>
  <dimension ref="A1:N125"/>
  <sheetViews>
    <sheetView zoomScaleNormal="100" workbookViewId="0">
      <pane xSplit="2" ySplit="6" topLeftCell="C112" activePane="bottomRight" state="frozen"/>
      <selection pane="topRight" activeCell="C1" sqref="C1"/>
      <selection pane="bottomLeft" activeCell="A7" sqref="A7"/>
      <selection pane="bottomRight" activeCell="G124" sqref="G124"/>
    </sheetView>
  </sheetViews>
  <sheetFormatPr defaultRowHeight="14.25"/>
  <cols>
    <col min="1" max="1" width="5.5703125" style="548" customWidth="1"/>
    <col min="2" max="2" width="52.140625" style="548" customWidth="1"/>
    <col min="3" max="3" width="9.140625" style="548" customWidth="1"/>
    <col min="4" max="4" width="10.85546875" style="548" customWidth="1"/>
    <col min="5" max="5" width="14.5703125" style="548" customWidth="1"/>
    <col min="6" max="6" width="13.5703125" style="548" customWidth="1"/>
    <col min="7" max="7" width="16.140625" style="548" customWidth="1"/>
    <col min="8" max="8" width="13.28515625" style="548" bestFit="1" customWidth="1"/>
    <col min="9" max="9" width="11.85546875" style="548" customWidth="1"/>
    <col min="10" max="16384" width="9.140625" style="548"/>
  </cols>
  <sheetData>
    <row r="1" spans="1:10" ht="17.25">
      <c r="A1" s="2295" t="s">
        <v>487</v>
      </c>
      <c r="B1" s="2295"/>
      <c r="C1" s="2295"/>
      <c r="D1" s="2295"/>
      <c r="E1" s="2295"/>
      <c r="F1" s="2295"/>
      <c r="G1" s="2295"/>
      <c r="H1" s="2295"/>
    </row>
    <row r="2" spans="1:10" ht="18.75" customHeight="1">
      <c r="A2" s="2341" t="s">
        <v>510</v>
      </c>
      <c r="B2" s="2341"/>
      <c r="C2" s="2341"/>
      <c r="D2" s="2341"/>
      <c r="E2" s="2341"/>
      <c r="F2" s="2341"/>
      <c r="G2" s="2341"/>
      <c r="H2" s="2341"/>
    </row>
    <row r="3" spans="1:10" ht="46.5" customHeight="1">
      <c r="A3" s="2374" t="s">
        <v>7089</v>
      </c>
      <c r="B3" s="2374"/>
      <c r="C3" s="2374"/>
      <c r="D3" s="2374"/>
      <c r="E3" s="2374"/>
      <c r="F3" s="2374"/>
      <c r="G3" s="2374"/>
      <c r="H3" s="2374"/>
    </row>
    <row r="4" spans="1:10" ht="17.25">
      <c r="B4" s="1055"/>
      <c r="F4" s="618" t="s">
        <v>533</v>
      </c>
    </row>
    <row r="5" spans="1:10" ht="19.5" customHeight="1">
      <c r="A5" s="2373" t="s">
        <v>534</v>
      </c>
      <c r="B5" s="2373"/>
      <c r="C5" s="2373"/>
      <c r="D5" s="2373"/>
      <c r="E5" s="2369" t="s">
        <v>668</v>
      </c>
      <c r="F5" s="2369" t="s">
        <v>535</v>
      </c>
      <c r="G5" s="2371" t="s">
        <v>927</v>
      </c>
      <c r="H5" s="2369" t="s">
        <v>536</v>
      </c>
    </row>
    <row r="6" spans="1:10" ht="68.25" customHeight="1">
      <c r="A6" s="1056" t="s">
        <v>118</v>
      </c>
      <c r="B6" s="748" t="s">
        <v>513</v>
      </c>
      <c r="C6" s="1038" t="s">
        <v>196</v>
      </c>
      <c r="D6" s="767" t="s">
        <v>537</v>
      </c>
      <c r="E6" s="2369"/>
      <c r="F6" s="2369"/>
      <c r="G6" s="2371"/>
      <c r="H6" s="2369"/>
    </row>
    <row r="7" spans="1:10" s="704" customFormat="1" ht="22.5" customHeight="1">
      <c r="A7" s="625">
        <v>1</v>
      </c>
      <c r="B7" s="596" t="s">
        <v>495</v>
      </c>
      <c r="C7" s="627" t="s">
        <v>88</v>
      </c>
      <c r="D7" s="1315">
        <v>4</v>
      </c>
      <c r="E7" s="1297">
        <f>D7*8</f>
        <v>32</v>
      </c>
      <c r="F7" s="1297">
        <f>7*5</f>
        <v>35</v>
      </c>
      <c r="G7" s="1316">
        <f>7*0.3</f>
        <v>2.1</v>
      </c>
      <c r="H7" s="1297">
        <f>F7+E7+G7</f>
        <v>69.099999999999994</v>
      </c>
      <c r="J7" s="704">
        <v>93.1</v>
      </c>
    </row>
    <row r="8" spans="1:10" s="704" customFormat="1">
      <c r="A8" s="625">
        <v>2</v>
      </c>
      <c r="B8" s="626" t="s">
        <v>485</v>
      </c>
      <c r="C8" s="627" t="s">
        <v>88</v>
      </c>
      <c r="D8" s="1315"/>
      <c r="E8" s="1297"/>
      <c r="F8" s="1297"/>
      <c r="G8" s="1316"/>
      <c r="H8" s="1297">
        <f>F8+E8+G8</f>
        <v>0</v>
      </c>
      <c r="I8" s="704">
        <v>12</v>
      </c>
      <c r="J8" s="704">
        <v>12</v>
      </c>
    </row>
    <row r="9" spans="1:10" s="704" customFormat="1" ht="22.5" customHeight="1">
      <c r="A9" s="625">
        <v>3</v>
      </c>
      <c r="B9" s="626" t="s">
        <v>480</v>
      </c>
      <c r="C9" s="627" t="s">
        <v>88</v>
      </c>
      <c r="D9" s="1315">
        <v>5</v>
      </c>
      <c r="E9" s="1297">
        <f>+D9*8</f>
        <v>40</v>
      </c>
      <c r="F9" s="1297">
        <v>22</v>
      </c>
      <c r="G9" s="1316">
        <f>5*0.3</f>
        <v>1.5</v>
      </c>
      <c r="H9" s="1297">
        <f>F9+E9+G9</f>
        <v>63.5</v>
      </c>
      <c r="J9" s="704">
        <v>63.5</v>
      </c>
    </row>
    <row r="10" spans="1:10" s="704" customFormat="1" ht="22.5" customHeight="1">
      <c r="A10" s="625">
        <v>4</v>
      </c>
      <c r="B10" s="626" t="s">
        <v>478</v>
      </c>
      <c r="C10" s="627" t="s">
        <v>88</v>
      </c>
      <c r="D10" s="1315"/>
      <c r="E10" s="1297"/>
      <c r="F10" s="1297"/>
      <c r="G10" s="1316"/>
      <c r="H10" s="1297">
        <f t="shared" ref="H10:H23" si="0">F10+E10+G10</f>
        <v>0</v>
      </c>
      <c r="I10" s="704">
        <v>11.4</v>
      </c>
      <c r="J10" s="704">
        <v>11.4</v>
      </c>
    </row>
    <row r="11" spans="1:10" s="704" customFormat="1" ht="22.5" customHeight="1">
      <c r="A11" s="625">
        <v>5</v>
      </c>
      <c r="B11" s="626" t="s">
        <v>482</v>
      </c>
      <c r="C11" s="627" t="s">
        <v>88</v>
      </c>
      <c r="D11" s="1315"/>
      <c r="E11" s="1297"/>
      <c r="F11" s="1297"/>
      <c r="G11" s="1316"/>
      <c r="H11" s="1297">
        <f t="shared" si="0"/>
        <v>0</v>
      </c>
      <c r="I11" s="704">
        <v>11.6</v>
      </c>
      <c r="J11" s="704">
        <v>11.600000000000001</v>
      </c>
    </row>
    <row r="12" spans="1:10" s="704" customFormat="1" ht="22.5" customHeight="1">
      <c r="A12" s="625">
        <v>6</v>
      </c>
      <c r="B12" s="626" t="s">
        <v>483</v>
      </c>
      <c r="C12" s="627" t="s">
        <v>88</v>
      </c>
      <c r="D12" s="1315"/>
      <c r="E12" s="1297"/>
      <c r="F12" s="1297"/>
      <c r="G12" s="1316"/>
      <c r="H12" s="1297">
        <f t="shared" si="0"/>
        <v>0</v>
      </c>
      <c r="I12" s="704">
        <v>11.4</v>
      </c>
      <c r="J12" s="704">
        <v>11.4</v>
      </c>
    </row>
    <row r="13" spans="1:10" s="704" customFormat="1" ht="22.5" customHeight="1">
      <c r="A13" s="625">
        <v>7</v>
      </c>
      <c r="B13" s="626" t="s">
        <v>484</v>
      </c>
      <c r="C13" s="627" t="s">
        <v>88</v>
      </c>
      <c r="D13" s="1315"/>
      <c r="E13" s="1297"/>
      <c r="F13" s="1297"/>
      <c r="G13" s="1316"/>
      <c r="H13" s="1297">
        <f t="shared" si="0"/>
        <v>0</v>
      </c>
      <c r="I13" s="704">
        <v>11.4</v>
      </c>
      <c r="J13" s="704">
        <v>11.5</v>
      </c>
    </row>
    <row r="14" spans="1:10" s="704" customFormat="1" ht="32.25" customHeight="1">
      <c r="A14" s="625">
        <v>8</v>
      </c>
      <c r="B14" s="626" t="s">
        <v>882</v>
      </c>
      <c r="C14" s="627" t="s">
        <v>88</v>
      </c>
      <c r="D14" s="1315"/>
      <c r="E14" s="1297"/>
      <c r="F14" s="1297"/>
      <c r="G14" s="1316"/>
      <c r="H14" s="1297">
        <f t="shared" si="0"/>
        <v>0</v>
      </c>
      <c r="I14" s="704">
        <v>12</v>
      </c>
      <c r="J14" s="704">
        <v>15.000000000000002</v>
      </c>
    </row>
    <row r="15" spans="1:10" s="704" customFormat="1" ht="28.5">
      <c r="A15" s="625">
        <v>9</v>
      </c>
      <c r="B15" s="626" t="s">
        <v>498</v>
      </c>
      <c r="C15" s="627" t="s">
        <v>88</v>
      </c>
      <c r="D15" s="1315"/>
      <c r="E15" s="1297"/>
      <c r="F15" s="1297"/>
      <c r="G15" s="1316"/>
      <c r="H15" s="1297">
        <f t="shared" si="0"/>
        <v>0</v>
      </c>
      <c r="I15" s="704">
        <v>11.6</v>
      </c>
      <c r="J15" s="704">
        <v>11.600000000000001</v>
      </c>
    </row>
    <row r="16" spans="1:10" s="704" customFormat="1" ht="31.5" customHeight="1">
      <c r="A16" s="625">
        <v>10</v>
      </c>
      <c r="B16" s="626" t="s">
        <v>884</v>
      </c>
      <c r="C16" s="627" t="s">
        <v>88</v>
      </c>
      <c r="D16" s="1315"/>
      <c r="E16" s="1297"/>
      <c r="F16" s="1297"/>
      <c r="G16" s="1316"/>
      <c r="H16" s="1297">
        <f t="shared" si="0"/>
        <v>0</v>
      </c>
      <c r="J16" s="704">
        <v>11.3</v>
      </c>
    </row>
    <row r="17" spans="1:10" s="704" customFormat="1" ht="28.5">
      <c r="A17" s="625">
        <v>11</v>
      </c>
      <c r="B17" s="626" t="s">
        <v>885</v>
      </c>
      <c r="C17" s="627" t="s">
        <v>88</v>
      </c>
      <c r="D17" s="1315"/>
      <c r="E17" s="1297"/>
      <c r="F17" s="1297"/>
      <c r="G17" s="1316"/>
      <c r="H17" s="1297">
        <f t="shared" si="0"/>
        <v>0</v>
      </c>
      <c r="I17" s="704">
        <v>11</v>
      </c>
      <c r="J17" s="704">
        <v>11.3</v>
      </c>
    </row>
    <row r="18" spans="1:10" s="704" customFormat="1" ht="28.5">
      <c r="A18" s="625">
        <v>12</v>
      </c>
      <c r="B18" s="626" t="s">
        <v>886</v>
      </c>
      <c r="C18" s="627" t="s">
        <v>88</v>
      </c>
      <c r="D18" s="1315"/>
      <c r="E18" s="1297"/>
      <c r="F18" s="1297"/>
      <c r="G18" s="1316"/>
      <c r="H18" s="1297">
        <f t="shared" si="0"/>
        <v>0</v>
      </c>
      <c r="J18" s="704">
        <v>11.3</v>
      </c>
    </row>
    <row r="19" spans="1:10" s="704" customFormat="1" ht="28.5">
      <c r="A19" s="625">
        <v>13</v>
      </c>
      <c r="B19" s="626" t="s">
        <v>891</v>
      </c>
      <c r="C19" s="627" t="s">
        <v>88</v>
      </c>
      <c r="D19" s="1315"/>
      <c r="E19" s="1297"/>
      <c r="F19" s="1297"/>
      <c r="G19" s="1316"/>
      <c r="H19" s="1297">
        <f t="shared" si="0"/>
        <v>0</v>
      </c>
      <c r="I19" s="704">
        <v>11.1</v>
      </c>
      <c r="J19" s="704">
        <v>11.3</v>
      </c>
    </row>
    <row r="20" spans="1:10" s="704" customFormat="1" ht="28.5">
      <c r="A20" s="625">
        <v>14</v>
      </c>
      <c r="B20" s="626" t="s">
        <v>892</v>
      </c>
      <c r="C20" s="627" t="s">
        <v>88</v>
      </c>
      <c r="D20" s="1315"/>
      <c r="E20" s="1297"/>
      <c r="F20" s="1297"/>
      <c r="G20" s="1316"/>
      <c r="H20" s="1297">
        <f t="shared" si="0"/>
        <v>0</v>
      </c>
      <c r="J20" s="704">
        <v>11.3</v>
      </c>
    </row>
    <row r="21" spans="1:10" s="704" customFormat="1" ht="28.5">
      <c r="A21" s="625">
        <v>15</v>
      </c>
      <c r="B21" s="626" t="s">
        <v>893</v>
      </c>
      <c r="C21" s="627" t="s">
        <v>88</v>
      </c>
      <c r="D21" s="1315"/>
      <c r="E21" s="1297"/>
      <c r="F21" s="1297"/>
      <c r="G21" s="1316"/>
      <c r="H21" s="1297">
        <f t="shared" si="0"/>
        <v>0</v>
      </c>
      <c r="I21" s="704">
        <v>18.100000000000001</v>
      </c>
      <c r="J21" s="704">
        <v>33.4</v>
      </c>
    </row>
    <row r="22" spans="1:10" s="704" customFormat="1" ht="28.5">
      <c r="A22" s="625">
        <v>16</v>
      </c>
      <c r="B22" s="661" t="s">
        <v>890</v>
      </c>
      <c r="C22" s="627" t="s">
        <v>88</v>
      </c>
      <c r="D22" s="1315"/>
      <c r="E22" s="1297"/>
      <c r="F22" s="1297"/>
      <c r="G22" s="1316"/>
      <c r="H22" s="1297">
        <f t="shared" si="0"/>
        <v>0</v>
      </c>
      <c r="J22" s="704">
        <v>11.3</v>
      </c>
    </row>
    <row r="23" spans="1:10" s="628" customFormat="1" ht="14.25" customHeight="1">
      <c r="A23" s="625">
        <v>17</v>
      </c>
      <c r="B23" s="661" t="s">
        <v>486</v>
      </c>
      <c r="C23" s="627" t="s">
        <v>88</v>
      </c>
      <c r="D23" s="1315"/>
      <c r="E23" s="1297"/>
      <c r="F23" s="1297"/>
      <c r="G23" s="1316"/>
      <c r="H23" s="1297">
        <f t="shared" si="0"/>
        <v>0</v>
      </c>
      <c r="I23" s="628">
        <v>11.6</v>
      </c>
      <c r="J23" s="628">
        <v>11.600000000000001</v>
      </c>
    </row>
    <row r="24" spans="1:10" s="628" customFormat="1" ht="14.25" customHeight="1">
      <c r="A24" s="625">
        <v>18</v>
      </c>
      <c r="B24" s="626" t="s">
        <v>1980</v>
      </c>
      <c r="C24" s="627" t="s">
        <v>88</v>
      </c>
      <c r="D24" s="1315"/>
      <c r="E24" s="1317"/>
      <c r="F24" s="1297"/>
      <c r="G24" s="1316"/>
      <c r="H24" s="1297">
        <f>F24+E24+G24</f>
        <v>0</v>
      </c>
      <c r="J24" s="628">
        <v>11.600000000000001</v>
      </c>
    </row>
    <row r="25" spans="1:10" s="628" customFormat="1" ht="14.25" customHeight="1">
      <c r="A25" s="625">
        <v>19</v>
      </c>
      <c r="B25" s="626" t="s">
        <v>4791</v>
      </c>
      <c r="C25" s="627" t="s">
        <v>88</v>
      </c>
      <c r="D25" s="1315"/>
      <c r="E25" s="1317"/>
      <c r="F25" s="1297"/>
      <c r="G25" s="1316"/>
      <c r="H25" s="1297">
        <f>F25+E25+G25</f>
        <v>0</v>
      </c>
      <c r="J25" s="628">
        <v>11.600000000000001</v>
      </c>
    </row>
    <row r="26" spans="1:10" s="704" customFormat="1" ht="28.5">
      <c r="A26" s="625">
        <v>20</v>
      </c>
      <c r="B26" s="626" t="s">
        <v>4792</v>
      </c>
      <c r="C26" s="627" t="s">
        <v>88</v>
      </c>
      <c r="D26" s="1315"/>
      <c r="E26" s="1297"/>
      <c r="F26" s="1297"/>
      <c r="G26" s="1316"/>
      <c r="H26" s="1297">
        <f>F26+E26+G26</f>
        <v>0</v>
      </c>
      <c r="J26" s="704">
        <v>24.6</v>
      </c>
    </row>
    <row r="27" spans="1:10" s="704" customFormat="1" ht="28.5">
      <c r="A27" s="625">
        <v>21</v>
      </c>
      <c r="B27" s="626" t="s">
        <v>4794</v>
      </c>
      <c r="C27" s="627" t="s">
        <v>88</v>
      </c>
      <c r="D27" s="1315">
        <v>1</v>
      </c>
      <c r="E27" s="1297">
        <f>1*8+1*10</f>
        <v>18</v>
      </c>
      <c r="F27" s="1297">
        <v>6</v>
      </c>
      <c r="G27" s="1316">
        <f>2*0.3</f>
        <v>0.6</v>
      </c>
      <c r="H27" s="1297">
        <f>F27+E27+G27</f>
        <v>24.6</v>
      </c>
      <c r="J27" s="704">
        <v>24.6</v>
      </c>
    </row>
    <row r="28" spans="1:10" s="624" customFormat="1" ht="17.25" customHeight="1">
      <c r="A28" s="621"/>
      <c r="B28" s="622" t="s">
        <v>525</v>
      </c>
      <c r="C28" s="623"/>
      <c r="D28" s="1318">
        <f>SUM(D7:D27)</f>
        <v>10</v>
      </c>
      <c r="E28" s="1319">
        <f>SUM(E7:E27)</f>
        <v>90</v>
      </c>
      <c r="F28" s="1319">
        <f>SUM(F7:F27)</f>
        <v>63</v>
      </c>
      <c r="G28" s="1319">
        <f>SUM(G7:G27)</f>
        <v>4.2</v>
      </c>
      <c r="H28" s="1319">
        <f>SUM(H7:H27)</f>
        <v>157.19999999999999</v>
      </c>
    </row>
    <row r="31" spans="1:10" ht="18.75">
      <c r="B31" s="1057" t="s">
        <v>538</v>
      </c>
      <c r="C31" s="746"/>
      <c r="D31" s="746"/>
      <c r="E31" s="746"/>
      <c r="F31" s="746"/>
    </row>
    <row r="32" spans="1:10" ht="18.75">
      <c r="B32" s="1058" t="s">
        <v>510</v>
      </c>
      <c r="C32" s="746"/>
      <c r="D32" s="746"/>
      <c r="E32" s="746"/>
      <c r="F32" s="746"/>
    </row>
    <row r="33" spans="1:14" ht="17.25">
      <c r="B33" s="2368" t="s">
        <v>539</v>
      </c>
      <c r="C33" s="2368"/>
      <c r="D33" s="2368"/>
      <c r="E33" s="2368"/>
      <c r="F33" s="2368"/>
    </row>
    <row r="35" spans="1:14" ht="57">
      <c r="A35" s="1079" t="s">
        <v>118</v>
      </c>
      <c r="B35" s="748" t="s">
        <v>513</v>
      </c>
      <c r="C35" s="1076" t="s">
        <v>196</v>
      </c>
      <c r="D35" s="1076" t="s">
        <v>528</v>
      </c>
      <c r="E35" s="1076" t="s">
        <v>529</v>
      </c>
      <c r="F35" s="1076" t="s">
        <v>530</v>
      </c>
      <c r="G35" s="1076" t="s">
        <v>531</v>
      </c>
      <c r="H35" s="1059"/>
      <c r="I35" s="751"/>
      <c r="J35" s="1060"/>
      <c r="K35" s="1060"/>
      <c r="L35" s="1060"/>
      <c r="M35" s="1060"/>
      <c r="N35" s="1060"/>
    </row>
    <row r="36" spans="1:14" s="695" customFormat="1">
      <c r="A36" s="1075">
        <v>1</v>
      </c>
      <c r="B36" s="626" t="s">
        <v>479</v>
      </c>
      <c r="C36" s="1320" t="s">
        <v>532</v>
      </c>
      <c r="D36" s="1299">
        <f>3759.6+4809.2</f>
        <v>8568.7999999999993</v>
      </c>
      <c r="E36" s="1297">
        <v>20</v>
      </c>
      <c r="F36" s="1297">
        <v>12</v>
      </c>
      <c r="G36" s="1299">
        <f>D36*E36*F36/1000</f>
        <v>2056.5120000000002</v>
      </c>
      <c r="H36" s="169"/>
      <c r="I36" s="752"/>
      <c r="J36" s="1062"/>
      <c r="K36" s="1062"/>
      <c r="L36" s="1062"/>
      <c r="M36" s="1062"/>
      <c r="N36" s="1062"/>
    </row>
    <row r="37" spans="1:14">
      <c r="A37" s="1075">
        <v>2</v>
      </c>
      <c r="B37" s="626" t="s">
        <v>485</v>
      </c>
      <c r="C37" s="1320" t="s">
        <v>532</v>
      </c>
      <c r="D37" s="1299">
        <v>1260.2</v>
      </c>
      <c r="E37" s="1297">
        <v>20</v>
      </c>
      <c r="F37" s="1297">
        <v>12</v>
      </c>
      <c r="G37" s="1299">
        <f>D37*E37*F37/1000</f>
        <v>302.44799999999998</v>
      </c>
      <c r="H37" s="169"/>
      <c r="I37" s="752"/>
      <c r="J37" s="747"/>
      <c r="K37" s="1063"/>
      <c r="L37" s="750"/>
      <c r="M37" s="750"/>
      <c r="N37" s="750"/>
    </row>
    <row r="38" spans="1:14" s="695" customFormat="1">
      <c r="A38" s="1075">
        <v>3</v>
      </c>
      <c r="B38" s="626" t="s">
        <v>480</v>
      </c>
      <c r="C38" s="1320" t="s">
        <v>532</v>
      </c>
      <c r="D38" s="1299">
        <v>7006</v>
      </c>
      <c r="E38" s="1297">
        <v>20</v>
      </c>
      <c r="F38" s="1297">
        <v>12</v>
      </c>
      <c r="G38" s="1299">
        <f t="shared" ref="G38:G53" si="1">D38*E38*F38/1000</f>
        <v>1681.44</v>
      </c>
      <c r="H38" s="169"/>
      <c r="I38" s="752"/>
      <c r="J38" s="1062"/>
      <c r="K38" s="1062"/>
      <c r="L38" s="1062"/>
      <c r="M38" s="1062"/>
      <c r="N38" s="1062"/>
    </row>
    <row r="39" spans="1:14" s="695" customFormat="1">
      <c r="A39" s="1075">
        <v>4</v>
      </c>
      <c r="B39" s="626" t="s">
        <v>478</v>
      </c>
      <c r="C39" s="1320" t="s">
        <v>532</v>
      </c>
      <c r="D39" s="2316">
        <f>2500+3504+2689.2</f>
        <v>8693.2000000000007</v>
      </c>
      <c r="E39" s="2370">
        <v>20</v>
      </c>
      <c r="F39" s="2370">
        <v>12</v>
      </c>
      <c r="G39" s="1299">
        <f>D39*E39*F39/1000</f>
        <v>2086.3679999999999</v>
      </c>
      <c r="H39" s="169"/>
      <c r="I39" s="752"/>
      <c r="J39" s="1062"/>
      <c r="K39" s="1062"/>
      <c r="L39" s="1062"/>
      <c r="M39" s="1062"/>
      <c r="N39" s="1062"/>
    </row>
    <row r="40" spans="1:14" s="695" customFormat="1">
      <c r="A40" s="1075">
        <v>5</v>
      </c>
      <c r="B40" s="626" t="s">
        <v>482</v>
      </c>
      <c r="C40" s="1320" t="s">
        <v>532</v>
      </c>
      <c r="D40" s="2316"/>
      <c r="E40" s="2370"/>
      <c r="F40" s="2370"/>
      <c r="G40" s="1299">
        <f t="shared" si="1"/>
        <v>0</v>
      </c>
      <c r="H40" s="169"/>
      <c r="I40" s="752"/>
      <c r="J40" s="1062"/>
      <c r="K40" s="1062"/>
      <c r="L40" s="1062"/>
      <c r="M40" s="1062"/>
      <c r="N40" s="1062"/>
    </row>
    <row r="41" spans="1:14" s="695" customFormat="1">
      <c r="A41" s="1075">
        <v>6</v>
      </c>
      <c r="B41" s="626" t="s">
        <v>484</v>
      </c>
      <c r="C41" s="1320" t="s">
        <v>532</v>
      </c>
      <c r="D41" s="2316"/>
      <c r="E41" s="2370"/>
      <c r="F41" s="2370"/>
      <c r="G41" s="1299">
        <f t="shared" si="1"/>
        <v>0</v>
      </c>
      <c r="H41" s="169"/>
      <c r="I41" s="752"/>
      <c r="J41" s="1062"/>
      <c r="K41" s="1062"/>
      <c r="L41" s="1062"/>
      <c r="M41" s="1062"/>
      <c r="N41" s="1062"/>
    </row>
    <row r="42" spans="1:14" s="695" customFormat="1">
      <c r="A42" s="1075">
        <v>7</v>
      </c>
      <c r="B42" s="626" t="s">
        <v>483</v>
      </c>
      <c r="C42" s="1320" t="s">
        <v>532</v>
      </c>
      <c r="D42" s="1299"/>
      <c r="E42" s="1297">
        <v>20</v>
      </c>
      <c r="F42" s="1297">
        <v>12</v>
      </c>
      <c r="G42" s="1299">
        <f t="shared" si="1"/>
        <v>0</v>
      </c>
      <c r="H42" s="169"/>
      <c r="I42" s="752"/>
      <c r="J42" s="1062"/>
      <c r="K42" s="1062"/>
      <c r="L42" s="1062"/>
      <c r="M42" s="1062"/>
      <c r="N42" s="1062"/>
    </row>
    <row r="43" spans="1:14" s="695" customFormat="1" ht="28.5">
      <c r="A43" s="1075">
        <v>8</v>
      </c>
      <c r="B43" s="626" t="s">
        <v>882</v>
      </c>
      <c r="C43" s="1320" t="s">
        <v>532</v>
      </c>
      <c r="D43" s="1299">
        <f>2078.8+1101.47</f>
        <v>3180.2700000000004</v>
      </c>
      <c r="E43" s="1297">
        <v>20</v>
      </c>
      <c r="F43" s="1297">
        <v>12</v>
      </c>
      <c r="G43" s="1299">
        <f t="shared" si="1"/>
        <v>763.26480000000004</v>
      </c>
      <c r="H43" s="169"/>
      <c r="I43" s="752"/>
      <c r="J43" s="747"/>
      <c r="K43" s="1063"/>
      <c r="L43" s="750"/>
      <c r="M43" s="750"/>
      <c r="N43" s="750"/>
    </row>
    <row r="44" spans="1:14" s="695" customFormat="1" ht="28.5">
      <c r="A44" s="1075">
        <v>9</v>
      </c>
      <c r="B44" s="626" t="s">
        <v>498</v>
      </c>
      <c r="C44" s="1320" t="s">
        <v>532</v>
      </c>
      <c r="D44" s="1299">
        <f>991.5+1238.5+1670</f>
        <v>3900</v>
      </c>
      <c r="E44" s="1297">
        <v>20</v>
      </c>
      <c r="F44" s="1297">
        <v>12</v>
      </c>
      <c r="G44" s="1299">
        <f t="shared" si="1"/>
        <v>936</v>
      </c>
      <c r="H44" s="169"/>
      <c r="I44" s="752"/>
      <c r="J44" s="747"/>
      <c r="K44" s="1063"/>
      <c r="L44" s="750"/>
      <c r="M44" s="750"/>
      <c r="N44" s="750"/>
    </row>
    <row r="45" spans="1:14" s="695" customFormat="1" ht="28.5">
      <c r="A45" s="1075">
        <v>10</v>
      </c>
      <c r="B45" s="626" t="s">
        <v>884</v>
      </c>
      <c r="C45" s="1320" t="s">
        <v>532</v>
      </c>
      <c r="D45" s="1299">
        <f>763.4+1233.9</f>
        <v>1997.3000000000002</v>
      </c>
      <c r="E45" s="1297">
        <v>20</v>
      </c>
      <c r="F45" s="1297">
        <v>12</v>
      </c>
      <c r="G45" s="1299">
        <f t="shared" si="1"/>
        <v>479.35199999999998</v>
      </c>
      <c r="H45" s="169"/>
      <c r="I45" s="752"/>
      <c r="J45" s="747"/>
      <c r="K45" s="1063"/>
      <c r="L45" s="750"/>
      <c r="M45" s="750"/>
      <c r="N45" s="750"/>
    </row>
    <row r="46" spans="1:14" s="695" customFormat="1" ht="28.5">
      <c r="A46" s="1075">
        <v>11</v>
      </c>
      <c r="B46" s="626" t="s">
        <v>885</v>
      </c>
      <c r="C46" s="1320" t="s">
        <v>532</v>
      </c>
      <c r="D46" s="1299">
        <f>1180+1387+1260+1360</f>
        <v>5187</v>
      </c>
      <c r="E46" s="1297">
        <v>20</v>
      </c>
      <c r="F46" s="1297">
        <v>12</v>
      </c>
      <c r="G46" s="1299">
        <f>D46*E46*F46/1000</f>
        <v>1244.8800000000001</v>
      </c>
      <c r="H46" s="169"/>
      <c r="I46" s="752"/>
      <c r="J46" s="747"/>
      <c r="K46" s="1063"/>
      <c r="L46" s="750"/>
      <c r="M46" s="750"/>
      <c r="N46" s="750"/>
    </row>
    <row r="47" spans="1:14" s="695" customFormat="1" ht="28.5">
      <c r="A47" s="1075">
        <v>12</v>
      </c>
      <c r="B47" s="626" t="s">
        <v>886</v>
      </c>
      <c r="C47" s="1320" t="s">
        <v>532</v>
      </c>
      <c r="D47" s="1299">
        <f>1677.2+880+948.1+906</f>
        <v>4411.2999999999993</v>
      </c>
      <c r="E47" s="1297">
        <v>20</v>
      </c>
      <c r="F47" s="1297">
        <v>12</v>
      </c>
      <c r="G47" s="1299">
        <f t="shared" si="1"/>
        <v>1058.7119999999998</v>
      </c>
      <c r="H47" s="169"/>
      <c r="I47" s="752"/>
      <c r="J47" s="747"/>
      <c r="K47" s="1063"/>
      <c r="L47" s="750"/>
      <c r="M47" s="750"/>
      <c r="N47" s="750"/>
    </row>
    <row r="48" spans="1:14" s="695" customFormat="1" ht="28.5">
      <c r="A48" s="1075">
        <v>13</v>
      </c>
      <c r="B48" s="626" t="s">
        <v>891</v>
      </c>
      <c r="C48" s="1320" t="s">
        <v>532</v>
      </c>
      <c r="D48" s="1299">
        <f>1084.7+815.2+829.85+839.2</f>
        <v>3568.95</v>
      </c>
      <c r="E48" s="1297">
        <v>20</v>
      </c>
      <c r="F48" s="1297">
        <v>12</v>
      </c>
      <c r="G48" s="1299">
        <f t="shared" si="1"/>
        <v>856.548</v>
      </c>
      <c r="H48" s="169"/>
      <c r="I48" s="752"/>
      <c r="J48" s="1062"/>
      <c r="K48" s="1062"/>
      <c r="L48" s="1062"/>
      <c r="M48" s="1062"/>
      <c r="N48" s="1062"/>
    </row>
    <row r="49" spans="1:14" s="695" customFormat="1" ht="28.5">
      <c r="A49" s="1075">
        <v>14</v>
      </c>
      <c r="B49" s="626" t="s">
        <v>892</v>
      </c>
      <c r="C49" s="1320" t="s">
        <v>532</v>
      </c>
      <c r="D49" s="1299">
        <f>876.77+5800</f>
        <v>6676.77</v>
      </c>
      <c r="E49" s="1297">
        <v>20</v>
      </c>
      <c r="F49" s="1297">
        <v>12</v>
      </c>
      <c r="G49" s="1299">
        <f>D49*E49*F49/1000</f>
        <v>1602.4248000000002</v>
      </c>
      <c r="H49" s="169"/>
      <c r="I49" s="752"/>
      <c r="J49" s="1062"/>
      <c r="K49" s="1062"/>
      <c r="L49" s="1062"/>
      <c r="M49" s="1062"/>
      <c r="N49" s="1062"/>
    </row>
    <row r="50" spans="1:14" s="695" customFormat="1" ht="28.5">
      <c r="A50" s="1075">
        <v>15</v>
      </c>
      <c r="B50" s="626" t="s">
        <v>893</v>
      </c>
      <c r="C50" s="1320" t="s">
        <v>532</v>
      </c>
      <c r="D50" s="1299">
        <f>862.7+1399.4</f>
        <v>2262.1000000000004</v>
      </c>
      <c r="E50" s="1297">
        <v>20</v>
      </c>
      <c r="F50" s="1297">
        <v>12</v>
      </c>
      <c r="G50" s="1299">
        <f t="shared" si="1"/>
        <v>542.90400000000011</v>
      </c>
      <c r="H50" s="169"/>
      <c r="I50" s="752"/>
      <c r="J50" s="1062"/>
      <c r="K50" s="1062"/>
      <c r="L50" s="1062"/>
      <c r="M50" s="1062"/>
      <c r="N50" s="1062"/>
    </row>
    <row r="51" spans="1:14" s="695" customFormat="1" ht="28.5">
      <c r="A51" s="1075">
        <v>16</v>
      </c>
      <c r="B51" s="626" t="s">
        <v>890</v>
      </c>
      <c r="C51" s="1320" t="s">
        <v>532</v>
      </c>
      <c r="D51" s="1299">
        <f>1983.76+960.65+690.4+782.55</f>
        <v>4417.3599999999997</v>
      </c>
      <c r="E51" s="1297">
        <v>20</v>
      </c>
      <c r="F51" s="1297">
        <v>12</v>
      </c>
      <c r="G51" s="1299">
        <f t="shared" si="1"/>
        <v>1060.1663999999998</v>
      </c>
      <c r="H51" s="169"/>
      <c r="I51" s="752"/>
      <c r="J51" s="1062"/>
      <c r="K51" s="1062"/>
      <c r="L51" s="1062"/>
      <c r="M51" s="1062"/>
      <c r="N51" s="1062"/>
    </row>
    <row r="52" spans="1:14" ht="14.25" customHeight="1">
      <c r="A52" s="1075">
        <v>17</v>
      </c>
      <c r="B52" s="626" t="s">
        <v>486</v>
      </c>
      <c r="C52" s="1320" t="s">
        <v>532</v>
      </c>
      <c r="D52" s="1299">
        <v>2680</v>
      </c>
      <c r="E52" s="1297">
        <v>20</v>
      </c>
      <c r="F52" s="1297">
        <v>12</v>
      </c>
      <c r="G52" s="1299">
        <f t="shared" si="1"/>
        <v>643.20000000000005</v>
      </c>
      <c r="H52" s="169"/>
      <c r="I52" s="752"/>
      <c r="J52" s="1060"/>
      <c r="K52" s="1060"/>
      <c r="L52" s="1060"/>
      <c r="M52" s="1060"/>
      <c r="N52" s="1060"/>
    </row>
    <row r="53" spans="1:14" ht="14.25" customHeight="1">
      <c r="A53" s="1075">
        <v>18</v>
      </c>
      <c r="B53" s="626" t="s">
        <v>1980</v>
      </c>
      <c r="C53" s="1320" t="s">
        <v>532</v>
      </c>
      <c r="D53" s="1299"/>
      <c r="E53" s="1297">
        <v>20</v>
      </c>
      <c r="F53" s="1297">
        <v>12</v>
      </c>
      <c r="G53" s="1299">
        <f t="shared" si="1"/>
        <v>0</v>
      </c>
      <c r="H53" s="169"/>
      <c r="I53" s="752"/>
      <c r="J53" s="1060"/>
      <c r="K53" s="1060"/>
      <c r="L53" s="1060"/>
      <c r="M53" s="1060"/>
      <c r="N53" s="1060"/>
    </row>
    <row r="54" spans="1:14" ht="14.25" customHeight="1">
      <c r="A54" s="1075">
        <v>19</v>
      </c>
      <c r="B54" s="626" t="s">
        <v>4791</v>
      </c>
      <c r="C54" s="1320" t="s">
        <v>532</v>
      </c>
      <c r="D54" s="1299">
        <v>1833.3</v>
      </c>
      <c r="E54" s="1297">
        <v>20</v>
      </c>
      <c r="F54" s="1297">
        <v>12</v>
      </c>
      <c r="G54" s="1299">
        <f>D54*E54*F54/1000</f>
        <v>439.99200000000002</v>
      </c>
      <c r="H54" s="169"/>
      <c r="I54" s="752"/>
      <c r="J54" s="1060"/>
      <c r="K54" s="1060"/>
      <c r="L54" s="1060"/>
      <c r="M54" s="1060"/>
      <c r="N54" s="1060"/>
    </row>
    <row r="55" spans="1:14" s="695" customFormat="1" ht="28.5">
      <c r="A55" s="1075">
        <v>20</v>
      </c>
      <c r="B55" s="626" t="s">
        <v>4792</v>
      </c>
      <c r="C55" s="1320" t="s">
        <v>532</v>
      </c>
      <c r="D55" s="1299">
        <f>4491.6+2000+2061.6</f>
        <v>8553.2000000000007</v>
      </c>
      <c r="E55" s="1297">
        <v>20</v>
      </c>
      <c r="F55" s="1297">
        <v>12</v>
      </c>
      <c r="G55" s="1299">
        <f>D55*E55*F55/1000</f>
        <v>2052.768</v>
      </c>
      <c r="H55" s="1062"/>
      <c r="I55" s="752"/>
      <c r="J55" s="747"/>
      <c r="K55" s="1063"/>
      <c r="L55" s="750"/>
      <c r="M55" s="750"/>
      <c r="N55" s="750"/>
    </row>
    <row r="56" spans="1:14" s="695" customFormat="1" ht="28.5">
      <c r="A56" s="1075">
        <v>21</v>
      </c>
      <c r="B56" s="626" t="s">
        <v>4794</v>
      </c>
      <c r="C56" s="1320" t="s">
        <v>532</v>
      </c>
      <c r="D56" s="1299">
        <f>2802.65+3968.97+2315.52+3755</f>
        <v>12842.14</v>
      </c>
      <c r="E56" s="1297">
        <v>20</v>
      </c>
      <c r="F56" s="1297">
        <v>12</v>
      </c>
      <c r="G56" s="1299">
        <f>D56*E56*F56/1000</f>
        <v>3082.1135999999997</v>
      </c>
      <c r="H56" s="1062"/>
      <c r="I56" s="752"/>
      <c r="J56" s="747"/>
      <c r="K56" s="1063"/>
      <c r="L56" s="750"/>
      <c r="M56" s="750"/>
      <c r="N56" s="750"/>
    </row>
    <row r="57" spans="1:14" ht="16.5">
      <c r="A57" s="621"/>
      <c r="B57" s="622" t="s">
        <v>525</v>
      </c>
      <c r="C57" s="1319"/>
      <c r="D57" s="1318"/>
      <c r="E57" s="1319"/>
      <c r="F57" s="1319"/>
      <c r="G57" s="1298">
        <f>SUM(G36:G56)</f>
        <v>20889.093600000004</v>
      </c>
      <c r="H57" s="1060"/>
      <c r="I57" s="1060"/>
      <c r="J57" s="1060"/>
      <c r="K57" s="1060"/>
      <c r="L57" s="1060"/>
      <c r="M57" s="1060"/>
      <c r="N57" s="1060"/>
    </row>
    <row r="58" spans="1:14" ht="16.5">
      <c r="H58" s="1064"/>
      <c r="I58" s="753"/>
      <c r="J58" s="1060"/>
      <c r="K58" s="1060"/>
      <c r="L58" s="1060"/>
      <c r="M58" s="1060"/>
      <c r="N58" s="1060"/>
    </row>
    <row r="59" spans="1:14" ht="18.75">
      <c r="B59" s="1057" t="s">
        <v>538</v>
      </c>
      <c r="C59" s="746"/>
      <c r="D59" s="746"/>
      <c r="E59" s="746"/>
      <c r="F59" s="746"/>
    </row>
    <row r="60" spans="1:14" ht="18.75">
      <c r="B60" s="1058" t="s">
        <v>510</v>
      </c>
      <c r="C60" s="746"/>
      <c r="D60" s="746"/>
      <c r="E60" s="746"/>
      <c r="F60" s="746"/>
    </row>
    <row r="61" spans="1:14" ht="17.25">
      <c r="B61" s="2368" t="s">
        <v>3696</v>
      </c>
      <c r="C61" s="2368"/>
      <c r="D61" s="2368"/>
      <c r="E61" s="2368"/>
      <c r="F61" s="2368"/>
    </row>
    <row r="63" spans="1:14" ht="42.75">
      <c r="A63" s="1056" t="s">
        <v>118</v>
      </c>
      <c r="B63" s="748" t="s">
        <v>513</v>
      </c>
      <c r="C63" s="1038" t="s">
        <v>3697</v>
      </c>
      <c r="D63" s="1038" t="s">
        <v>3698</v>
      </c>
      <c r="E63" s="1038" t="s">
        <v>3700</v>
      </c>
      <c r="F63" s="1038" t="s">
        <v>3699</v>
      </c>
      <c r="G63" s="1038" t="s">
        <v>531</v>
      </c>
      <c r="H63" s="1059"/>
      <c r="I63" s="751"/>
      <c r="J63" s="1060"/>
      <c r="K63" s="1060"/>
      <c r="L63" s="1060"/>
      <c r="M63" s="1060"/>
      <c r="N63" s="1060"/>
    </row>
    <row r="64" spans="1:14" s="695" customFormat="1">
      <c r="A64" s="625">
        <v>1</v>
      </c>
      <c r="B64" s="1061" t="s">
        <v>479</v>
      </c>
      <c r="C64" s="1320"/>
      <c r="D64" s="1321">
        <v>5</v>
      </c>
      <c r="E64" s="1315">
        <f>+C64+D64</f>
        <v>5</v>
      </c>
      <c r="F64" s="1297">
        <v>3.3</v>
      </c>
      <c r="G64" s="1297">
        <f>+E64*F64</f>
        <v>16.5</v>
      </c>
      <c r="H64" s="169"/>
      <c r="I64" s="752"/>
      <c r="J64" s="1062"/>
      <c r="K64" s="1062"/>
      <c r="L64" s="1062"/>
      <c r="M64" s="1062"/>
      <c r="N64" s="1062"/>
    </row>
    <row r="65" spans="1:14">
      <c r="A65" s="625">
        <v>2</v>
      </c>
      <c r="B65" s="626" t="s">
        <v>485</v>
      </c>
      <c r="C65" s="1320"/>
      <c r="D65" s="1315">
        <v>2</v>
      </c>
      <c r="E65" s="1315">
        <f>+C65+D65</f>
        <v>2</v>
      </c>
      <c r="F65" s="1297">
        <v>3.3</v>
      </c>
      <c r="G65" s="1297">
        <f>+E65*F65</f>
        <v>6.6</v>
      </c>
      <c r="H65" s="169"/>
      <c r="I65" s="752"/>
      <c r="J65" s="747"/>
      <c r="K65" s="1063"/>
      <c r="L65" s="750"/>
      <c r="M65" s="750"/>
      <c r="N65" s="750"/>
    </row>
    <row r="66" spans="1:14" s="695" customFormat="1">
      <c r="A66" s="625">
        <v>3</v>
      </c>
      <c r="B66" s="626" t="s">
        <v>480</v>
      </c>
      <c r="C66" s="1320">
        <v>28</v>
      </c>
      <c r="D66" s="1315">
        <v>2</v>
      </c>
      <c r="E66" s="1315">
        <f t="shared" ref="E66:E80" si="2">+C66+D66</f>
        <v>30</v>
      </c>
      <c r="F66" s="1297">
        <v>3.3</v>
      </c>
      <c r="G66" s="1297">
        <f t="shared" ref="G66:G80" si="3">+E66*F66</f>
        <v>99</v>
      </c>
      <c r="H66" s="169"/>
      <c r="I66" s="752"/>
      <c r="J66" s="1062"/>
      <c r="K66" s="1062"/>
      <c r="L66" s="1062"/>
      <c r="M66" s="1062"/>
      <c r="N66" s="1062"/>
    </row>
    <row r="67" spans="1:14" s="695" customFormat="1">
      <c r="A67" s="625">
        <v>4</v>
      </c>
      <c r="B67" s="626" t="s">
        <v>478</v>
      </c>
      <c r="C67" s="1320">
        <v>19</v>
      </c>
      <c r="D67" s="1315">
        <v>2</v>
      </c>
      <c r="E67" s="1315">
        <f t="shared" si="2"/>
        <v>21</v>
      </c>
      <c r="F67" s="1297">
        <v>3.3</v>
      </c>
      <c r="G67" s="1297">
        <f t="shared" si="3"/>
        <v>69.3</v>
      </c>
      <c r="H67" s="169"/>
      <c r="I67" s="752"/>
      <c r="J67" s="1062"/>
      <c r="K67" s="1062"/>
      <c r="L67" s="1062"/>
      <c r="M67" s="1062"/>
      <c r="N67" s="1062"/>
    </row>
    <row r="68" spans="1:14" s="695" customFormat="1">
      <c r="A68" s="625">
        <v>5</v>
      </c>
      <c r="B68" s="626" t="s">
        <v>482</v>
      </c>
      <c r="C68" s="1320">
        <v>21</v>
      </c>
      <c r="D68" s="1315">
        <v>2</v>
      </c>
      <c r="E68" s="1315">
        <f t="shared" si="2"/>
        <v>23</v>
      </c>
      <c r="F68" s="1297">
        <v>3.3</v>
      </c>
      <c r="G68" s="1297">
        <f t="shared" si="3"/>
        <v>75.899999999999991</v>
      </c>
      <c r="H68" s="169"/>
      <c r="I68" s="752"/>
      <c r="J68" s="1062"/>
      <c r="K68" s="1062"/>
      <c r="L68" s="1062"/>
      <c r="M68" s="1062"/>
      <c r="N68" s="1062"/>
    </row>
    <row r="69" spans="1:14" s="695" customFormat="1">
      <c r="A69" s="625">
        <v>6</v>
      </c>
      <c r="B69" s="626" t="s">
        <v>483</v>
      </c>
      <c r="C69" s="1320">
        <v>13</v>
      </c>
      <c r="D69" s="1315">
        <v>2</v>
      </c>
      <c r="E69" s="1315">
        <f t="shared" si="2"/>
        <v>15</v>
      </c>
      <c r="F69" s="1297">
        <v>3.3</v>
      </c>
      <c r="G69" s="1297">
        <f t="shared" si="3"/>
        <v>49.5</v>
      </c>
      <c r="H69" s="169"/>
      <c r="I69" s="752"/>
      <c r="J69" s="1062"/>
      <c r="K69" s="1062"/>
      <c r="L69" s="1062"/>
      <c r="M69" s="1062"/>
      <c r="N69" s="1062"/>
    </row>
    <row r="70" spans="1:14" s="695" customFormat="1">
      <c r="A70" s="625">
        <v>7</v>
      </c>
      <c r="B70" s="626" t="s">
        <v>484</v>
      </c>
      <c r="C70" s="1320">
        <v>24</v>
      </c>
      <c r="D70" s="1315">
        <v>2</v>
      </c>
      <c r="E70" s="1315">
        <f t="shared" si="2"/>
        <v>26</v>
      </c>
      <c r="F70" s="1297">
        <v>3.3</v>
      </c>
      <c r="G70" s="1297">
        <f t="shared" si="3"/>
        <v>85.8</v>
      </c>
      <c r="H70" s="169"/>
      <c r="I70" s="752"/>
      <c r="J70" s="1062"/>
      <c r="K70" s="1062"/>
      <c r="L70" s="1062"/>
      <c r="M70" s="1062"/>
      <c r="N70" s="1062"/>
    </row>
    <row r="71" spans="1:14" s="695" customFormat="1" ht="28.5">
      <c r="A71" s="625">
        <v>8</v>
      </c>
      <c r="B71" s="626" t="s">
        <v>882</v>
      </c>
      <c r="C71" s="1320">
        <v>8</v>
      </c>
      <c r="D71" s="1315">
        <v>2</v>
      </c>
      <c r="E71" s="1315">
        <f t="shared" si="2"/>
        <v>10</v>
      </c>
      <c r="F71" s="1297">
        <v>3.3</v>
      </c>
      <c r="G71" s="1297">
        <f t="shared" si="3"/>
        <v>33</v>
      </c>
      <c r="H71" s="169"/>
      <c r="I71" s="752"/>
      <c r="J71" s="747"/>
      <c r="K71" s="1063"/>
      <c r="L71" s="750"/>
      <c r="M71" s="750"/>
      <c r="N71" s="750"/>
    </row>
    <row r="72" spans="1:14" s="695" customFormat="1" ht="28.5">
      <c r="A72" s="625">
        <v>9</v>
      </c>
      <c r="B72" s="626" t="s">
        <v>498</v>
      </c>
      <c r="C72" s="1320">
        <v>14</v>
      </c>
      <c r="D72" s="1315">
        <v>2</v>
      </c>
      <c r="E72" s="1315">
        <f t="shared" si="2"/>
        <v>16</v>
      </c>
      <c r="F72" s="1297">
        <v>3.3</v>
      </c>
      <c r="G72" s="1297">
        <f t="shared" si="3"/>
        <v>52.8</v>
      </c>
      <c r="H72" s="169"/>
      <c r="I72" s="752"/>
      <c r="J72" s="747"/>
      <c r="K72" s="1063"/>
      <c r="L72" s="750"/>
      <c r="M72" s="750"/>
      <c r="N72" s="750"/>
    </row>
    <row r="73" spans="1:14" s="695" customFormat="1" ht="28.5">
      <c r="A73" s="625">
        <v>10</v>
      </c>
      <c r="B73" s="626" t="s">
        <v>884</v>
      </c>
      <c r="C73" s="1320">
        <v>11</v>
      </c>
      <c r="D73" s="1315">
        <v>2</v>
      </c>
      <c r="E73" s="1315">
        <f t="shared" si="2"/>
        <v>13</v>
      </c>
      <c r="F73" s="1297">
        <v>3.3</v>
      </c>
      <c r="G73" s="1297">
        <f t="shared" si="3"/>
        <v>42.9</v>
      </c>
      <c r="H73" s="169"/>
      <c r="I73" s="752"/>
      <c r="J73" s="747"/>
      <c r="K73" s="1063"/>
      <c r="L73" s="750"/>
      <c r="M73" s="750"/>
      <c r="N73" s="750"/>
    </row>
    <row r="74" spans="1:14" s="695" customFormat="1" ht="28.5">
      <c r="A74" s="625">
        <v>11</v>
      </c>
      <c r="B74" s="626" t="s">
        <v>885</v>
      </c>
      <c r="C74" s="1320">
        <v>10</v>
      </c>
      <c r="D74" s="1315">
        <v>2</v>
      </c>
      <c r="E74" s="1315">
        <f t="shared" si="2"/>
        <v>12</v>
      </c>
      <c r="F74" s="1297">
        <v>3.3</v>
      </c>
      <c r="G74" s="1297">
        <f t="shared" si="3"/>
        <v>39.599999999999994</v>
      </c>
      <c r="H74" s="169"/>
      <c r="I74" s="752"/>
      <c r="J74" s="747"/>
      <c r="K74" s="1063"/>
      <c r="L74" s="750"/>
      <c r="M74" s="750"/>
      <c r="N74" s="750"/>
    </row>
    <row r="75" spans="1:14" s="695" customFormat="1" ht="28.5">
      <c r="A75" s="625">
        <v>12</v>
      </c>
      <c r="B75" s="626" t="s">
        <v>886</v>
      </c>
      <c r="C75" s="1320">
        <v>14</v>
      </c>
      <c r="D75" s="1315">
        <v>2</v>
      </c>
      <c r="E75" s="1315">
        <f t="shared" si="2"/>
        <v>16</v>
      </c>
      <c r="F75" s="1297">
        <v>3.3</v>
      </c>
      <c r="G75" s="1297">
        <f t="shared" si="3"/>
        <v>52.8</v>
      </c>
      <c r="H75" s="169"/>
      <c r="I75" s="752"/>
      <c r="J75" s="747"/>
      <c r="K75" s="1063"/>
      <c r="L75" s="750"/>
      <c r="M75" s="750"/>
      <c r="N75" s="750"/>
    </row>
    <row r="76" spans="1:14" s="695" customFormat="1" ht="28.5">
      <c r="A76" s="625">
        <v>13</v>
      </c>
      <c r="B76" s="626" t="s">
        <v>891</v>
      </c>
      <c r="C76" s="1320">
        <v>13</v>
      </c>
      <c r="D76" s="1315">
        <v>2</v>
      </c>
      <c r="E76" s="1315">
        <f t="shared" si="2"/>
        <v>15</v>
      </c>
      <c r="F76" s="1297">
        <v>3.3</v>
      </c>
      <c r="G76" s="1297">
        <f t="shared" si="3"/>
        <v>49.5</v>
      </c>
      <c r="H76" s="169"/>
      <c r="I76" s="752"/>
      <c r="J76" s="1062"/>
      <c r="K76" s="1062"/>
      <c r="L76" s="1062"/>
      <c r="M76" s="1062"/>
      <c r="N76" s="1062"/>
    </row>
    <row r="77" spans="1:14" s="695" customFormat="1" ht="28.5">
      <c r="A77" s="625">
        <v>14</v>
      </c>
      <c r="B77" s="626" t="s">
        <v>892</v>
      </c>
      <c r="C77" s="1320">
        <v>14</v>
      </c>
      <c r="D77" s="1315">
        <v>2</v>
      </c>
      <c r="E77" s="1315">
        <f t="shared" si="2"/>
        <v>16</v>
      </c>
      <c r="F77" s="1297">
        <v>3.3</v>
      </c>
      <c r="G77" s="1297">
        <f t="shared" si="3"/>
        <v>52.8</v>
      </c>
      <c r="H77" s="169"/>
      <c r="I77" s="752"/>
      <c r="J77" s="1062"/>
      <c r="K77" s="1062"/>
      <c r="L77" s="1062"/>
      <c r="M77" s="1062"/>
      <c r="N77" s="1062"/>
    </row>
    <row r="78" spans="1:14" s="695" customFormat="1" ht="28.5">
      <c r="A78" s="625">
        <v>15</v>
      </c>
      <c r="B78" s="626" t="s">
        <v>893</v>
      </c>
      <c r="C78" s="1320">
        <v>11</v>
      </c>
      <c r="D78" s="1315">
        <v>2</v>
      </c>
      <c r="E78" s="1315">
        <f t="shared" si="2"/>
        <v>13</v>
      </c>
      <c r="F78" s="1297">
        <v>3.3</v>
      </c>
      <c r="G78" s="1297">
        <f t="shared" si="3"/>
        <v>42.9</v>
      </c>
      <c r="H78" s="169"/>
      <c r="I78" s="752"/>
      <c r="J78" s="1062"/>
      <c r="K78" s="1062"/>
      <c r="L78" s="1062"/>
      <c r="M78" s="1062"/>
      <c r="N78" s="1062"/>
    </row>
    <row r="79" spans="1:14" s="695" customFormat="1" ht="28.5">
      <c r="A79" s="625">
        <v>16</v>
      </c>
      <c r="B79" s="661" t="s">
        <v>890</v>
      </c>
      <c r="C79" s="1320">
        <v>7</v>
      </c>
      <c r="D79" s="1315">
        <v>2</v>
      </c>
      <c r="E79" s="1315">
        <f t="shared" si="2"/>
        <v>9</v>
      </c>
      <c r="F79" s="1297">
        <v>3.3</v>
      </c>
      <c r="G79" s="1297">
        <f t="shared" si="3"/>
        <v>29.7</v>
      </c>
      <c r="H79" s="169"/>
      <c r="I79" s="752"/>
      <c r="J79" s="1062"/>
      <c r="K79" s="1062"/>
      <c r="L79" s="1062"/>
      <c r="M79" s="1062"/>
      <c r="N79" s="1062"/>
    </row>
    <row r="80" spans="1:14" ht="14.25" customHeight="1">
      <c r="A80" s="625">
        <v>17</v>
      </c>
      <c r="B80" s="661" t="s">
        <v>486</v>
      </c>
      <c r="C80" s="1320">
        <v>15</v>
      </c>
      <c r="D80" s="1315">
        <v>2</v>
      </c>
      <c r="E80" s="1315">
        <f t="shared" si="2"/>
        <v>17</v>
      </c>
      <c r="F80" s="1297">
        <v>3.3</v>
      </c>
      <c r="G80" s="1297">
        <f t="shared" si="3"/>
        <v>56.099999999999994</v>
      </c>
      <c r="H80" s="169"/>
      <c r="I80" s="752"/>
      <c r="J80" s="1060"/>
      <c r="K80" s="1060"/>
      <c r="L80" s="1060"/>
      <c r="M80" s="1060"/>
      <c r="N80" s="1060"/>
    </row>
    <row r="81" spans="1:14" ht="14.25" customHeight="1">
      <c r="A81" s="625">
        <v>18</v>
      </c>
      <c r="B81" s="661" t="s">
        <v>1980</v>
      </c>
      <c r="C81" s="1315">
        <v>16</v>
      </c>
      <c r="D81" s="1315">
        <v>2</v>
      </c>
      <c r="E81" s="1315">
        <f>+C81+D81</f>
        <v>18</v>
      </c>
      <c r="F81" s="1297">
        <v>3.3</v>
      </c>
      <c r="G81" s="1297">
        <f>+E81*F81</f>
        <v>59.4</v>
      </c>
      <c r="H81" s="1064"/>
      <c r="I81" s="753"/>
      <c r="J81" s="1060"/>
      <c r="K81" s="1060"/>
      <c r="L81" s="1060"/>
      <c r="M81" s="1060"/>
      <c r="N81" s="1060"/>
    </row>
    <row r="82" spans="1:14" ht="14.25" customHeight="1">
      <c r="A82" s="625">
        <v>19</v>
      </c>
      <c r="B82" s="661" t="s">
        <v>4791</v>
      </c>
      <c r="C82" s="1315">
        <v>12</v>
      </c>
      <c r="D82" s="1315">
        <v>2</v>
      </c>
      <c r="E82" s="1315">
        <f>+C82+D82</f>
        <v>14</v>
      </c>
      <c r="F82" s="1297">
        <v>3.3</v>
      </c>
      <c r="G82" s="1297">
        <f>+E82*F82</f>
        <v>46.199999999999996</v>
      </c>
      <c r="H82" s="1064"/>
      <c r="I82" s="753"/>
      <c r="J82" s="1060"/>
      <c r="K82" s="1060"/>
      <c r="L82" s="1060"/>
      <c r="M82" s="1060"/>
      <c r="N82" s="1060"/>
    </row>
    <row r="83" spans="1:14" s="695" customFormat="1" ht="28.5">
      <c r="A83" s="625">
        <v>20</v>
      </c>
      <c r="B83" s="626" t="s">
        <v>4792</v>
      </c>
      <c r="C83" s="1320">
        <v>40</v>
      </c>
      <c r="D83" s="1315">
        <v>4</v>
      </c>
      <c r="E83" s="1315">
        <f>+C83+D83</f>
        <v>44</v>
      </c>
      <c r="F83" s="1297">
        <v>3.3</v>
      </c>
      <c r="G83" s="1297">
        <f>+E83*F83</f>
        <v>145.19999999999999</v>
      </c>
      <c r="H83" s="1062"/>
      <c r="I83" s="752"/>
      <c r="J83" s="747"/>
      <c r="K83" s="1063"/>
      <c r="L83" s="750"/>
      <c r="M83" s="750"/>
      <c r="N83" s="750"/>
    </row>
    <row r="84" spans="1:14" s="695" customFormat="1" ht="28.5">
      <c r="A84" s="625">
        <v>21</v>
      </c>
      <c r="B84" s="626" t="s">
        <v>4794</v>
      </c>
      <c r="C84" s="1320">
        <v>37</v>
      </c>
      <c r="D84" s="1315">
        <v>4</v>
      </c>
      <c r="E84" s="1315">
        <f>+C84+D84</f>
        <v>41</v>
      </c>
      <c r="F84" s="1297">
        <v>3.3</v>
      </c>
      <c r="G84" s="1297">
        <f>+E84*F84</f>
        <v>135.29999999999998</v>
      </c>
      <c r="H84" s="1062"/>
      <c r="I84" s="752"/>
      <c r="J84" s="747"/>
      <c r="K84" s="1063"/>
      <c r="L84" s="750"/>
      <c r="M84" s="750"/>
      <c r="N84" s="750"/>
    </row>
    <row r="85" spans="1:14" ht="16.5">
      <c r="A85" s="621"/>
      <c r="B85" s="622" t="s">
        <v>525</v>
      </c>
      <c r="C85" s="1318">
        <f>SUM(C64:C84)</f>
        <v>327</v>
      </c>
      <c r="D85" s="1318">
        <f>SUM(D64:D84)</f>
        <v>49</v>
      </c>
      <c r="E85" s="1318">
        <f>SUM(E64:E84)</f>
        <v>376</v>
      </c>
      <c r="F85" s="1319"/>
      <c r="G85" s="1298">
        <f>SUM(G64:G84)</f>
        <v>1240.8</v>
      </c>
      <c r="H85" s="1060"/>
      <c r="I85" s="1060"/>
      <c r="J85" s="1060"/>
      <c r="K85" s="1060"/>
      <c r="L85" s="1060"/>
      <c r="M85" s="1060"/>
      <c r="N85" s="1060"/>
    </row>
    <row r="86" spans="1:14" ht="16.5">
      <c r="A86" s="1064"/>
      <c r="B86" s="753"/>
      <c r="C86" s="1006"/>
      <c r="D86" s="1006"/>
      <c r="E86" s="1006"/>
      <c r="F86" s="1005"/>
      <c r="G86" s="1005"/>
      <c r="H86" s="1060"/>
      <c r="I86" s="1060"/>
      <c r="J86" s="1060"/>
      <c r="K86" s="1060"/>
      <c r="L86" s="1060"/>
      <c r="M86" s="1060"/>
      <c r="N86" s="1060"/>
    </row>
    <row r="87" spans="1:14" ht="18.75">
      <c r="B87" s="2372" t="s">
        <v>538</v>
      </c>
      <c r="C87" s="2372"/>
      <c r="D87" s="2372"/>
      <c r="E87" s="2372"/>
      <c r="F87" s="746"/>
    </row>
    <row r="88" spans="1:14" ht="18.75">
      <c r="B88" s="2341" t="s">
        <v>510</v>
      </c>
      <c r="C88" s="2341"/>
      <c r="D88" s="2341"/>
      <c r="E88" s="2341"/>
      <c r="F88" s="746"/>
    </row>
    <row r="89" spans="1:14" ht="17.25" customHeight="1">
      <c r="B89" s="2368" t="s">
        <v>3701</v>
      </c>
      <c r="C89" s="2368"/>
      <c r="D89" s="2368"/>
      <c r="E89" s="2368"/>
      <c r="F89" s="1007"/>
    </row>
    <row r="91" spans="1:14" ht="71.25">
      <c r="A91" s="1056" t="s">
        <v>118</v>
      </c>
      <c r="B91" s="748" t="s">
        <v>513</v>
      </c>
      <c r="C91" s="1038" t="s">
        <v>3702</v>
      </c>
      <c r="D91" s="1038" t="s">
        <v>3703</v>
      </c>
      <c r="E91" s="1038" t="s">
        <v>531</v>
      </c>
      <c r="F91" s="747"/>
      <c r="G91" s="747"/>
      <c r="H91" s="1059"/>
      <c r="I91" s="751"/>
      <c r="J91" s="1060"/>
      <c r="K91" s="1060"/>
      <c r="L91" s="1060"/>
      <c r="M91" s="1060"/>
      <c r="N91" s="1060"/>
    </row>
    <row r="92" spans="1:14" s="695" customFormat="1">
      <c r="A92" s="625">
        <v>1</v>
      </c>
      <c r="B92" s="1061" t="s">
        <v>479</v>
      </c>
      <c r="C92" s="1315">
        <v>4</v>
      </c>
      <c r="D92" s="1299">
        <v>165</v>
      </c>
      <c r="E92" s="1299">
        <f>+C92*D92</f>
        <v>660</v>
      </c>
      <c r="F92" s="750"/>
      <c r="G92" s="750"/>
      <c r="H92" s="169"/>
      <c r="I92" s="752"/>
      <c r="J92" s="1062"/>
      <c r="K92" s="1062"/>
      <c r="L92" s="1062"/>
      <c r="M92" s="1062"/>
      <c r="N92" s="1062"/>
    </row>
    <row r="93" spans="1:14">
      <c r="A93" s="625">
        <v>2</v>
      </c>
      <c r="B93" s="626" t="s">
        <v>485</v>
      </c>
      <c r="C93" s="1315"/>
      <c r="D93" s="1299">
        <v>165</v>
      </c>
      <c r="E93" s="1299">
        <f>+C93*D93</f>
        <v>0</v>
      </c>
      <c r="F93" s="750"/>
      <c r="G93" s="750"/>
      <c r="H93" s="169"/>
      <c r="I93" s="752"/>
      <c r="J93" s="747"/>
      <c r="K93" s="1063"/>
      <c r="L93" s="750"/>
      <c r="M93" s="750"/>
      <c r="N93" s="750"/>
    </row>
    <row r="94" spans="1:14" s="695" customFormat="1">
      <c r="A94" s="625">
        <v>3</v>
      </c>
      <c r="B94" s="626" t="s">
        <v>480</v>
      </c>
      <c r="C94" s="1315">
        <v>5</v>
      </c>
      <c r="D94" s="1299">
        <v>165</v>
      </c>
      <c r="E94" s="1299">
        <f t="shared" ref="E94:E109" si="4">+C94*D94</f>
        <v>825</v>
      </c>
      <c r="F94" s="750"/>
      <c r="G94" s="750"/>
      <c r="H94" s="169"/>
      <c r="I94" s="752"/>
      <c r="J94" s="1062"/>
      <c r="K94" s="1062"/>
      <c r="L94" s="1062"/>
      <c r="M94" s="1062"/>
      <c r="N94" s="1062"/>
    </row>
    <row r="95" spans="1:14" s="695" customFormat="1">
      <c r="A95" s="625">
        <v>4</v>
      </c>
      <c r="B95" s="626" t="s">
        <v>478</v>
      </c>
      <c r="C95" s="1315"/>
      <c r="D95" s="1299">
        <v>165</v>
      </c>
      <c r="E95" s="1299">
        <f t="shared" si="4"/>
        <v>0</v>
      </c>
      <c r="F95" s="750"/>
      <c r="G95" s="750"/>
      <c r="H95" s="169"/>
      <c r="I95" s="752"/>
      <c r="J95" s="1062"/>
      <c r="K95" s="1062"/>
      <c r="L95" s="1062"/>
      <c r="M95" s="1062"/>
      <c r="N95" s="1062"/>
    </row>
    <row r="96" spans="1:14" s="695" customFormat="1">
      <c r="A96" s="625">
        <v>5</v>
      </c>
      <c r="B96" s="626" t="s">
        <v>482</v>
      </c>
      <c r="C96" s="1315"/>
      <c r="D96" s="1299">
        <v>165</v>
      </c>
      <c r="E96" s="1299">
        <f t="shared" si="4"/>
        <v>0</v>
      </c>
      <c r="F96" s="750"/>
      <c r="G96" s="750"/>
      <c r="H96" s="169"/>
      <c r="I96" s="752"/>
      <c r="J96" s="1062"/>
      <c r="K96" s="1062"/>
      <c r="L96" s="1062"/>
      <c r="M96" s="1062"/>
      <c r="N96" s="1062"/>
    </row>
    <row r="97" spans="1:14" s="695" customFormat="1">
      <c r="A97" s="625">
        <v>6</v>
      </c>
      <c r="B97" s="626" t="s">
        <v>483</v>
      </c>
      <c r="C97" s="1315"/>
      <c r="D97" s="1299">
        <v>165</v>
      </c>
      <c r="E97" s="1299">
        <f t="shared" si="4"/>
        <v>0</v>
      </c>
      <c r="F97" s="750"/>
      <c r="G97" s="750"/>
      <c r="H97" s="169"/>
      <c r="I97" s="752"/>
      <c r="J97" s="1062"/>
      <c r="K97" s="1062"/>
      <c r="L97" s="1062"/>
      <c r="M97" s="1062"/>
      <c r="N97" s="1062"/>
    </row>
    <row r="98" spans="1:14" s="695" customFormat="1">
      <c r="A98" s="625">
        <v>7</v>
      </c>
      <c r="B98" s="626" t="s">
        <v>484</v>
      </c>
      <c r="C98" s="1315"/>
      <c r="D98" s="1299">
        <v>165</v>
      </c>
      <c r="E98" s="1299">
        <f t="shared" si="4"/>
        <v>0</v>
      </c>
      <c r="F98" s="750"/>
      <c r="G98" s="750"/>
      <c r="H98" s="169"/>
      <c r="I98" s="752"/>
      <c r="J98" s="1062"/>
      <c r="K98" s="1062"/>
      <c r="L98" s="1062"/>
      <c r="M98" s="1062"/>
      <c r="N98" s="1062"/>
    </row>
    <row r="99" spans="1:14" s="695" customFormat="1" ht="28.5">
      <c r="A99" s="625">
        <v>8</v>
      </c>
      <c r="B99" s="626" t="s">
        <v>882</v>
      </c>
      <c r="C99" s="1315"/>
      <c r="D99" s="1299">
        <v>165</v>
      </c>
      <c r="E99" s="1299">
        <f t="shared" si="4"/>
        <v>0</v>
      </c>
      <c r="F99" s="750"/>
      <c r="G99" s="750"/>
      <c r="H99" s="169"/>
      <c r="I99" s="752"/>
      <c r="J99" s="747"/>
      <c r="K99" s="1063"/>
      <c r="L99" s="750"/>
      <c r="M99" s="750"/>
      <c r="N99" s="750"/>
    </row>
    <row r="100" spans="1:14" s="695" customFormat="1" ht="28.5">
      <c r="A100" s="625">
        <v>9</v>
      </c>
      <c r="B100" s="626" t="s">
        <v>498</v>
      </c>
      <c r="C100" s="1315"/>
      <c r="D100" s="1299">
        <v>165</v>
      </c>
      <c r="E100" s="1299">
        <f t="shared" si="4"/>
        <v>0</v>
      </c>
      <c r="F100" s="750"/>
      <c r="G100" s="750"/>
      <c r="H100" s="169"/>
      <c r="I100" s="752"/>
      <c r="J100" s="747"/>
      <c r="K100" s="1063"/>
      <c r="L100" s="750"/>
      <c r="M100" s="750"/>
      <c r="N100" s="750"/>
    </row>
    <row r="101" spans="1:14" s="695" customFormat="1" ht="28.5">
      <c r="A101" s="625">
        <v>10</v>
      </c>
      <c r="B101" s="626" t="s">
        <v>884</v>
      </c>
      <c r="C101" s="1315"/>
      <c r="D101" s="1299">
        <v>165</v>
      </c>
      <c r="E101" s="1299">
        <f t="shared" si="4"/>
        <v>0</v>
      </c>
      <c r="F101" s="750"/>
      <c r="G101" s="750"/>
      <c r="H101" s="169"/>
      <c r="I101" s="752"/>
      <c r="J101" s="747"/>
      <c r="K101" s="1063"/>
      <c r="L101" s="750"/>
      <c r="M101" s="750"/>
      <c r="N101" s="750"/>
    </row>
    <row r="102" spans="1:14" s="695" customFormat="1" ht="28.5">
      <c r="A102" s="625">
        <v>11</v>
      </c>
      <c r="B102" s="626" t="s">
        <v>885</v>
      </c>
      <c r="C102" s="1315"/>
      <c r="D102" s="1299">
        <v>165</v>
      </c>
      <c r="E102" s="1299">
        <f t="shared" si="4"/>
        <v>0</v>
      </c>
      <c r="F102" s="750"/>
      <c r="G102" s="750"/>
      <c r="H102" s="169"/>
      <c r="I102" s="752"/>
      <c r="J102" s="747"/>
      <c r="K102" s="1063"/>
      <c r="L102" s="750"/>
      <c r="M102" s="750"/>
      <c r="N102" s="750"/>
    </row>
    <row r="103" spans="1:14" s="695" customFormat="1" ht="28.5">
      <c r="A103" s="625">
        <v>12</v>
      </c>
      <c r="B103" s="626" t="s">
        <v>886</v>
      </c>
      <c r="C103" s="1315"/>
      <c r="D103" s="1299">
        <v>165</v>
      </c>
      <c r="E103" s="1299">
        <f t="shared" si="4"/>
        <v>0</v>
      </c>
      <c r="F103" s="750"/>
      <c r="G103" s="750"/>
      <c r="H103" s="169"/>
      <c r="I103" s="752"/>
      <c r="J103" s="747"/>
      <c r="K103" s="1063"/>
      <c r="L103" s="750"/>
      <c r="M103" s="750"/>
      <c r="N103" s="750"/>
    </row>
    <row r="104" spans="1:14" s="695" customFormat="1" ht="28.5">
      <c r="A104" s="625">
        <v>13</v>
      </c>
      <c r="B104" s="626" t="s">
        <v>891</v>
      </c>
      <c r="C104" s="1315"/>
      <c r="D104" s="1299">
        <v>165</v>
      </c>
      <c r="E104" s="1299">
        <f t="shared" si="4"/>
        <v>0</v>
      </c>
      <c r="F104" s="750"/>
      <c r="G104" s="750"/>
      <c r="H104" s="169"/>
      <c r="I104" s="752"/>
      <c r="J104" s="1062"/>
      <c r="K104" s="1062"/>
      <c r="L104" s="1062"/>
      <c r="M104" s="1062"/>
      <c r="N104" s="1062"/>
    </row>
    <row r="105" spans="1:14" s="695" customFormat="1" ht="28.5">
      <c r="A105" s="625">
        <v>14</v>
      </c>
      <c r="B105" s="626" t="s">
        <v>892</v>
      </c>
      <c r="C105" s="1315"/>
      <c r="D105" s="1299">
        <v>165</v>
      </c>
      <c r="E105" s="1299">
        <f t="shared" si="4"/>
        <v>0</v>
      </c>
      <c r="F105" s="750"/>
      <c r="G105" s="750"/>
      <c r="H105" s="169"/>
      <c r="I105" s="752"/>
      <c r="J105" s="1062"/>
      <c r="K105" s="1062"/>
      <c r="L105" s="1062"/>
      <c r="M105" s="1062"/>
      <c r="N105" s="1062"/>
    </row>
    <row r="106" spans="1:14" s="695" customFormat="1" ht="28.5">
      <c r="A106" s="625">
        <v>15</v>
      </c>
      <c r="B106" s="626" t="s">
        <v>893</v>
      </c>
      <c r="C106" s="1315"/>
      <c r="D106" s="1299">
        <v>165</v>
      </c>
      <c r="E106" s="1299">
        <f t="shared" si="4"/>
        <v>0</v>
      </c>
      <c r="F106" s="750"/>
      <c r="G106" s="750"/>
      <c r="H106" s="169"/>
      <c r="I106" s="752"/>
      <c r="J106" s="1062"/>
      <c r="K106" s="1062"/>
      <c r="L106" s="1062"/>
      <c r="M106" s="1062"/>
      <c r="N106" s="1062"/>
    </row>
    <row r="107" spans="1:14" s="695" customFormat="1" ht="28.5">
      <c r="A107" s="625">
        <v>16</v>
      </c>
      <c r="B107" s="661" t="s">
        <v>890</v>
      </c>
      <c r="C107" s="1315"/>
      <c r="D107" s="1299">
        <v>165</v>
      </c>
      <c r="E107" s="1299">
        <f t="shared" si="4"/>
        <v>0</v>
      </c>
      <c r="F107" s="750"/>
      <c r="G107" s="750"/>
      <c r="H107" s="169"/>
      <c r="I107" s="752"/>
      <c r="J107" s="1062"/>
      <c r="K107" s="1062"/>
      <c r="L107" s="1062"/>
      <c r="M107" s="1062"/>
      <c r="N107" s="1062"/>
    </row>
    <row r="108" spans="1:14" ht="14.25" customHeight="1">
      <c r="A108" s="625">
        <v>17</v>
      </c>
      <c r="B108" s="661" t="s">
        <v>486</v>
      </c>
      <c r="C108" s="1315"/>
      <c r="D108" s="1299">
        <v>165</v>
      </c>
      <c r="E108" s="1299">
        <f t="shared" si="4"/>
        <v>0</v>
      </c>
      <c r="F108" s="750"/>
      <c r="G108" s="750"/>
      <c r="H108" s="169"/>
      <c r="I108" s="752"/>
      <c r="J108" s="1060"/>
      <c r="K108" s="1060"/>
      <c r="L108" s="1060"/>
      <c r="M108" s="1060"/>
      <c r="N108" s="1060"/>
    </row>
    <row r="109" spans="1:14" ht="14.25" customHeight="1">
      <c r="A109" s="625">
        <v>18</v>
      </c>
      <c r="B109" s="661" t="s">
        <v>1980</v>
      </c>
      <c r="C109" s="1315"/>
      <c r="D109" s="1299">
        <v>165</v>
      </c>
      <c r="E109" s="1299">
        <f t="shared" si="4"/>
        <v>0</v>
      </c>
      <c r="F109" s="750"/>
      <c r="G109" s="750"/>
      <c r="H109" s="1064"/>
      <c r="I109" s="753"/>
      <c r="J109" s="1060"/>
      <c r="K109" s="1060"/>
      <c r="L109" s="1060"/>
      <c r="M109" s="1060"/>
      <c r="N109" s="1060"/>
    </row>
    <row r="110" spans="1:14" ht="14.25" customHeight="1">
      <c r="A110" s="625">
        <v>19</v>
      </c>
      <c r="B110" s="661" t="s">
        <v>4791</v>
      </c>
      <c r="C110" s="1315"/>
      <c r="D110" s="1299">
        <v>165</v>
      </c>
      <c r="E110" s="1299">
        <f>+C110*D110</f>
        <v>0</v>
      </c>
      <c r="F110" s="750"/>
      <c r="G110" s="750"/>
      <c r="H110" s="1064"/>
      <c r="I110" s="753"/>
      <c r="J110" s="1060"/>
      <c r="K110" s="1060"/>
      <c r="L110" s="1060"/>
      <c r="M110" s="1060"/>
      <c r="N110" s="1060"/>
    </row>
    <row r="111" spans="1:14" s="695" customFormat="1" ht="28.5">
      <c r="A111" s="625">
        <v>20</v>
      </c>
      <c r="B111" s="626" t="s">
        <v>4792</v>
      </c>
      <c r="C111" s="1315"/>
      <c r="D111" s="1299">
        <v>165</v>
      </c>
      <c r="E111" s="1299">
        <f>+C111*D111</f>
        <v>0</v>
      </c>
      <c r="F111" s="750"/>
      <c r="G111" s="750"/>
      <c r="H111" s="1062"/>
      <c r="I111" s="752"/>
      <c r="J111" s="747"/>
      <c r="K111" s="1063"/>
      <c r="L111" s="750"/>
      <c r="M111" s="750"/>
      <c r="N111" s="750"/>
    </row>
    <row r="112" spans="1:14" s="695" customFormat="1" ht="28.5">
      <c r="A112" s="625">
        <v>21</v>
      </c>
      <c r="B112" s="626" t="s">
        <v>4794</v>
      </c>
      <c r="C112" s="1315">
        <v>1</v>
      </c>
      <c r="D112" s="1299">
        <v>165</v>
      </c>
      <c r="E112" s="1299">
        <f>+C112*D112</f>
        <v>165</v>
      </c>
      <c r="F112" s="750"/>
      <c r="G112" s="750"/>
      <c r="H112" s="1062"/>
      <c r="I112" s="752"/>
      <c r="J112" s="747"/>
      <c r="K112" s="1063"/>
      <c r="L112" s="750"/>
      <c r="M112" s="750"/>
      <c r="N112" s="750"/>
    </row>
    <row r="113" spans="1:14" ht="16.5">
      <c r="A113" s="621"/>
      <c r="B113" s="622" t="s">
        <v>525</v>
      </c>
      <c r="C113" s="1318">
        <f>SUM(C92:C112)</f>
        <v>10</v>
      </c>
      <c r="D113" s="1319"/>
      <c r="E113" s="1319">
        <f>SUM(E92:E112)</f>
        <v>1650</v>
      </c>
      <c r="F113" s="1005"/>
      <c r="G113" s="1005"/>
      <c r="H113" s="1060"/>
      <c r="I113" s="1060"/>
      <c r="J113" s="1060"/>
      <c r="K113" s="1060"/>
      <c r="L113" s="1060"/>
      <c r="M113" s="1060"/>
      <c r="N113" s="1060"/>
    </row>
    <row r="114" spans="1:14" ht="16.5">
      <c r="A114" s="1064"/>
      <c r="B114" s="753"/>
      <c r="C114" s="1006"/>
      <c r="D114" s="1005"/>
      <c r="E114" s="1005"/>
      <c r="F114" s="1005"/>
      <c r="G114" s="1005"/>
      <c r="H114" s="1060"/>
      <c r="I114" s="1060"/>
      <c r="J114" s="1060"/>
      <c r="K114" s="1060"/>
      <c r="L114" s="1060"/>
      <c r="M114" s="1060"/>
      <c r="N114" s="1060"/>
    </row>
    <row r="115" spans="1:14" ht="18.75">
      <c r="B115" s="2372" t="s">
        <v>538</v>
      </c>
      <c r="C115" s="2372"/>
      <c r="D115" s="2372"/>
      <c r="E115" s="2372"/>
      <c r="F115" s="1054"/>
    </row>
    <row r="116" spans="1:14" ht="18.75">
      <c r="B116" s="2341" t="s">
        <v>510</v>
      </c>
      <c r="C116" s="2341"/>
      <c r="D116" s="2341"/>
      <c r="E116" s="2341"/>
      <c r="F116" s="1054"/>
    </row>
    <row r="117" spans="1:14" ht="17.25" customHeight="1">
      <c r="B117" s="2368" t="s">
        <v>4005</v>
      </c>
      <c r="C117" s="2368"/>
      <c r="D117" s="2368"/>
      <c r="E117" s="2368"/>
      <c r="F117" s="1007"/>
    </row>
    <row r="119" spans="1:14" ht="99.75">
      <c r="A119" s="1056" t="s">
        <v>118</v>
      </c>
      <c r="B119" s="748" t="s">
        <v>513</v>
      </c>
      <c r="C119" s="1038" t="s">
        <v>3703</v>
      </c>
      <c r="D119" s="747"/>
      <c r="E119" s="747"/>
      <c r="F119" s="1059"/>
      <c r="G119" s="751"/>
      <c r="H119" s="1060"/>
      <c r="I119" s="1060"/>
      <c r="J119" s="1060"/>
      <c r="K119" s="1060"/>
      <c r="L119" s="1060"/>
    </row>
    <row r="120" spans="1:14" s="695" customFormat="1">
      <c r="A120" s="625">
        <v>1</v>
      </c>
      <c r="B120" s="1061" t="s">
        <v>479</v>
      </c>
      <c r="C120" s="1299">
        <v>2000</v>
      </c>
      <c r="D120" s="750"/>
      <c r="E120" s="750"/>
      <c r="F120" s="169"/>
      <c r="G120" s="752"/>
      <c r="H120" s="1062"/>
      <c r="I120" s="1062"/>
      <c r="J120" s="1062"/>
      <c r="K120" s="1062"/>
      <c r="L120" s="1062"/>
    </row>
    <row r="121" spans="1:14" ht="16.5">
      <c r="A121" s="621"/>
      <c r="B121" s="622" t="s">
        <v>525</v>
      </c>
      <c r="C121" s="1298">
        <f>SUM(C120:C120)</f>
        <v>2000</v>
      </c>
      <c r="D121" s="1005"/>
      <c r="E121" s="1005"/>
      <c r="F121" s="1060"/>
      <c r="G121" s="1060"/>
      <c r="H121" s="1060"/>
      <c r="I121" s="1060"/>
      <c r="J121" s="1060"/>
      <c r="K121" s="1060"/>
      <c r="L121" s="1060"/>
    </row>
    <row r="122" spans="1:14" ht="16.5">
      <c r="A122" s="1064"/>
      <c r="B122" s="753"/>
      <c r="C122" s="1005"/>
      <c r="D122" s="1006"/>
      <c r="E122" s="1005"/>
      <c r="F122" s="1005"/>
      <c r="G122" s="1005"/>
      <c r="H122" s="1060"/>
      <c r="I122" s="1060"/>
      <c r="J122" s="1060"/>
      <c r="K122" s="1060"/>
      <c r="L122" s="1060"/>
      <c r="M122" s="1060"/>
      <c r="N122" s="1060"/>
    </row>
    <row r="123" spans="1:14" ht="16.5">
      <c r="A123" s="1064"/>
      <c r="B123" s="753"/>
      <c r="C123" s="1005"/>
      <c r="D123" s="1006"/>
      <c r="E123" s="1005"/>
      <c r="F123" s="1005"/>
      <c r="G123" s="1005"/>
      <c r="H123" s="1060"/>
      <c r="I123" s="1060"/>
      <c r="J123" s="1060"/>
      <c r="K123" s="1060"/>
      <c r="L123" s="1060"/>
      <c r="M123" s="1060"/>
      <c r="N123" s="1060"/>
    </row>
    <row r="124" spans="1:14" ht="16.5">
      <c r="A124" s="621"/>
      <c r="B124" s="622" t="s">
        <v>540</v>
      </c>
      <c r="C124" s="623"/>
      <c r="D124" s="768"/>
      <c r="E124" s="623"/>
      <c r="F124" s="623"/>
      <c r="G124" s="1298">
        <f>G57+H28+G85+E113+C121</f>
        <v>25937.093600000004</v>
      </c>
      <c r="H124" s="1060"/>
      <c r="I124" s="1060"/>
      <c r="J124" s="1060"/>
      <c r="K124" s="1060"/>
      <c r="L124" s="1060"/>
      <c r="M124" s="1060"/>
      <c r="N124" s="1060"/>
    </row>
    <row r="125" spans="1:14">
      <c r="H125" s="1060"/>
      <c r="I125" s="1060"/>
      <c r="J125" s="1060"/>
      <c r="K125" s="1060"/>
      <c r="L125" s="1060"/>
      <c r="M125" s="1060"/>
      <c r="N125" s="1060"/>
    </row>
  </sheetData>
  <mergeCells count="19">
    <mergeCell ref="A3:H3"/>
    <mergeCell ref="A1:H1"/>
    <mergeCell ref="A2:H2"/>
    <mergeCell ref="B116:E116"/>
    <mergeCell ref="B117:E117"/>
    <mergeCell ref="H5:H6"/>
    <mergeCell ref="B33:F33"/>
    <mergeCell ref="D39:D41"/>
    <mergeCell ref="E39:E41"/>
    <mergeCell ref="F39:F41"/>
    <mergeCell ref="G5:G6"/>
    <mergeCell ref="B61:F61"/>
    <mergeCell ref="B89:E89"/>
    <mergeCell ref="B88:E88"/>
    <mergeCell ref="B87:E87"/>
    <mergeCell ref="A5:D5"/>
    <mergeCell ref="E5:E6"/>
    <mergeCell ref="F5:F6"/>
    <mergeCell ref="B115:E115"/>
  </mergeCells>
  <conditionalFormatting sqref="A1">
    <cfRule type="cellIs" dxfId="4" priority="1" stopIfTrue="1" operator="equal">
      <formula>0</formula>
    </cfRule>
  </conditionalFormatting>
  <printOptions horizontalCentered="1"/>
  <pageMargins left="0.31496062992125984" right="0.31496062992125984" top="0.35433070866141736" bottom="0.35433070866141736" header="0.31496062992125984" footer="0.31496062992125984"/>
  <pageSetup paperSize="9" scale="60" orientation="portrait" r:id="rId1"/>
  <colBreaks count="1" manualBreakCount="1">
    <brk id="9" max="1048575" man="1"/>
  </col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theme="8" tint="0.79998168889431442"/>
  </sheetPr>
  <dimension ref="A1:HQ8487"/>
  <sheetViews>
    <sheetView topLeftCell="D1" zoomScaleNormal="100" workbookViewId="0">
      <selection activeCell="D24" sqref="D24"/>
    </sheetView>
  </sheetViews>
  <sheetFormatPr defaultRowHeight="13.5"/>
  <cols>
    <col min="1" max="2" width="9.140625" style="5"/>
    <col min="3" max="3" width="9.140625" style="5" customWidth="1"/>
    <col min="4" max="4" width="62.5703125" style="586" customWidth="1"/>
    <col min="5" max="5" width="12.28515625" style="2156" customWidth="1"/>
    <col min="6" max="6" width="9.28515625" style="5" customWidth="1"/>
    <col min="7" max="7" width="12" style="5" customWidth="1"/>
    <col min="8" max="8" width="11.140625" style="5" customWidth="1"/>
    <col min="9" max="9" width="14.42578125" style="5" customWidth="1"/>
    <col min="10" max="10" width="11.140625" style="5" customWidth="1"/>
    <col min="11" max="11" width="14.85546875" style="5" customWidth="1"/>
    <col min="12" max="12" width="9.5703125" style="5" customWidth="1"/>
    <col min="13" max="13" width="11.85546875" style="5" customWidth="1"/>
    <col min="14" max="14" width="11" style="5" customWidth="1"/>
    <col min="15" max="15" width="9.5703125" style="738" customWidth="1"/>
    <col min="16" max="16" width="11.85546875" style="738" customWidth="1"/>
    <col min="17" max="17" width="14.7109375" style="738" customWidth="1"/>
    <col min="18" max="18" width="18" style="1867" customWidth="1"/>
    <col min="19" max="231" width="9.140625" style="5"/>
    <col min="232" max="232" width="9.140625" style="5" customWidth="1"/>
    <col min="233" max="233" width="59.5703125" style="5" customWidth="1"/>
    <col min="234" max="234" width="19.140625" style="5" customWidth="1"/>
    <col min="235" max="235" width="9.28515625" style="5" customWidth="1"/>
    <col min="236" max="236" width="12" style="5" customWidth="1"/>
    <col min="237" max="237" width="11.140625" style="5" customWidth="1"/>
    <col min="238" max="238" width="12.42578125" style="5" bestFit="1" customWidth="1"/>
    <col min="239" max="239" width="11.140625" style="5" customWidth="1"/>
    <col min="240" max="240" width="14.85546875" style="5" customWidth="1"/>
    <col min="241" max="241" width="9.5703125" style="5" customWidth="1"/>
    <col min="242" max="242" width="11.85546875" style="5" customWidth="1"/>
    <col min="243" max="243" width="11" style="5" customWidth="1"/>
    <col min="244" max="244" width="9.5703125" style="5" customWidth="1"/>
    <col min="245" max="245" width="11.85546875" style="5" customWidth="1"/>
    <col min="246" max="246" width="11" style="5" customWidth="1"/>
    <col min="247" max="487" width="9.140625" style="5"/>
    <col min="488" max="488" width="9.140625" style="5" customWidth="1"/>
    <col min="489" max="489" width="59.5703125" style="5" customWidth="1"/>
    <col min="490" max="490" width="19.140625" style="5" customWidth="1"/>
    <col min="491" max="491" width="9.28515625" style="5" customWidth="1"/>
    <col min="492" max="492" width="12" style="5" customWidth="1"/>
    <col min="493" max="493" width="11.140625" style="5" customWidth="1"/>
    <col min="494" max="494" width="12.42578125" style="5" bestFit="1" customWidth="1"/>
    <col min="495" max="495" width="11.140625" style="5" customWidth="1"/>
    <col min="496" max="496" width="14.85546875" style="5" customWidth="1"/>
    <col min="497" max="497" width="9.5703125" style="5" customWidth="1"/>
    <col min="498" max="498" width="11.85546875" style="5" customWidth="1"/>
    <col min="499" max="499" width="11" style="5" customWidth="1"/>
    <col min="500" max="500" width="9.5703125" style="5" customWidth="1"/>
    <col min="501" max="501" width="11.85546875" style="5" customWidth="1"/>
    <col min="502" max="502" width="11" style="5" customWidth="1"/>
    <col min="503" max="743" width="9.140625" style="5"/>
    <col min="744" max="744" width="9.140625" style="5" customWidth="1"/>
    <col min="745" max="745" width="59.5703125" style="5" customWidth="1"/>
    <col min="746" max="746" width="19.140625" style="5" customWidth="1"/>
    <col min="747" max="747" width="9.28515625" style="5" customWidth="1"/>
    <col min="748" max="748" width="12" style="5" customWidth="1"/>
    <col min="749" max="749" width="11.140625" style="5" customWidth="1"/>
    <col min="750" max="750" width="12.42578125" style="5" bestFit="1" customWidth="1"/>
    <col min="751" max="751" width="11.140625" style="5" customWidth="1"/>
    <col min="752" max="752" width="14.85546875" style="5" customWidth="1"/>
    <col min="753" max="753" width="9.5703125" style="5" customWidth="1"/>
    <col min="754" max="754" width="11.85546875" style="5" customWidth="1"/>
    <col min="755" max="755" width="11" style="5" customWidth="1"/>
    <col min="756" max="756" width="9.5703125" style="5" customWidth="1"/>
    <col min="757" max="757" width="11.85546875" style="5" customWidth="1"/>
    <col min="758" max="758" width="11" style="5" customWidth="1"/>
    <col min="759" max="999" width="9.140625" style="5"/>
    <col min="1000" max="1000" width="9.140625" style="5" customWidth="1"/>
    <col min="1001" max="1001" width="59.5703125" style="5" customWidth="1"/>
    <col min="1002" max="1002" width="19.140625" style="5" customWidth="1"/>
    <col min="1003" max="1003" width="9.28515625" style="5" customWidth="1"/>
    <col min="1004" max="1004" width="12" style="5" customWidth="1"/>
    <col min="1005" max="1005" width="11.140625" style="5" customWidth="1"/>
    <col min="1006" max="1006" width="12.42578125" style="5" bestFit="1" customWidth="1"/>
    <col min="1007" max="1007" width="11.140625" style="5" customWidth="1"/>
    <col min="1008" max="1008" width="14.85546875" style="5" customWidth="1"/>
    <col min="1009" max="1009" width="9.5703125" style="5" customWidth="1"/>
    <col min="1010" max="1010" width="11.85546875" style="5" customWidth="1"/>
    <col min="1011" max="1011" width="11" style="5" customWidth="1"/>
    <col min="1012" max="1012" width="9.5703125" style="5" customWidth="1"/>
    <col min="1013" max="1013" width="11.85546875" style="5" customWidth="1"/>
    <col min="1014" max="1014" width="11" style="5" customWidth="1"/>
    <col min="1015" max="1255" width="9.140625" style="5"/>
    <col min="1256" max="1256" width="9.140625" style="5" customWidth="1"/>
    <col min="1257" max="1257" width="59.5703125" style="5" customWidth="1"/>
    <col min="1258" max="1258" width="19.140625" style="5" customWidth="1"/>
    <col min="1259" max="1259" width="9.28515625" style="5" customWidth="1"/>
    <col min="1260" max="1260" width="12" style="5" customWidth="1"/>
    <col min="1261" max="1261" width="11.140625" style="5" customWidth="1"/>
    <col min="1262" max="1262" width="12.42578125" style="5" bestFit="1" customWidth="1"/>
    <col min="1263" max="1263" width="11.140625" style="5" customWidth="1"/>
    <col min="1264" max="1264" width="14.85546875" style="5" customWidth="1"/>
    <col min="1265" max="1265" width="9.5703125" style="5" customWidth="1"/>
    <col min="1266" max="1266" width="11.85546875" style="5" customWidth="1"/>
    <col min="1267" max="1267" width="11" style="5" customWidth="1"/>
    <col min="1268" max="1268" width="9.5703125" style="5" customWidth="1"/>
    <col min="1269" max="1269" width="11.85546875" style="5" customWidth="1"/>
    <col min="1270" max="1270" width="11" style="5" customWidth="1"/>
    <col min="1271" max="1511" width="9.140625" style="5"/>
    <col min="1512" max="1512" width="9.140625" style="5" customWidth="1"/>
    <col min="1513" max="1513" width="59.5703125" style="5" customWidth="1"/>
    <col min="1514" max="1514" width="19.140625" style="5" customWidth="1"/>
    <col min="1515" max="1515" width="9.28515625" style="5" customWidth="1"/>
    <col min="1516" max="1516" width="12" style="5" customWidth="1"/>
    <col min="1517" max="1517" width="11.140625" style="5" customWidth="1"/>
    <col min="1518" max="1518" width="12.42578125" style="5" bestFit="1" customWidth="1"/>
    <col min="1519" max="1519" width="11.140625" style="5" customWidth="1"/>
    <col min="1520" max="1520" width="14.85546875" style="5" customWidth="1"/>
    <col min="1521" max="1521" width="9.5703125" style="5" customWidth="1"/>
    <col min="1522" max="1522" width="11.85546875" style="5" customWidth="1"/>
    <col min="1523" max="1523" width="11" style="5" customWidth="1"/>
    <col min="1524" max="1524" width="9.5703125" style="5" customWidth="1"/>
    <col min="1525" max="1525" width="11.85546875" style="5" customWidth="1"/>
    <col min="1526" max="1526" width="11" style="5" customWidth="1"/>
    <col min="1527" max="1767" width="9.140625" style="5"/>
    <col min="1768" max="1768" width="9.140625" style="5" customWidth="1"/>
    <col min="1769" max="1769" width="59.5703125" style="5" customWidth="1"/>
    <col min="1770" max="1770" width="19.140625" style="5" customWidth="1"/>
    <col min="1771" max="1771" width="9.28515625" style="5" customWidth="1"/>
    <col min="1772" max="1772" width="12" style="5" customWidth="1"/>
    <col min="1773" max="1773" width="11.140625" style="5" customWidth="1"/>
    <col min="1774" max="1774" width="12.42578125" style="5" bestFit="1" customWidth="1"/>
    <col min="1775" max="1775" width="11.140625" style="5" customWidth="1"/>
    <col min="1776" max="1776" width="14.85546875" style="5" customWidth="1"/>
    <col min="1777" max="1777" width="9.5703125" style="5" customWidth="1"/>
    <col min="1778" max="1778" width="11.85546875" style="5" customWidth="1"/>
    <col min="1779" max="1779" width="11" style="5" customWidth="1"/>
    <col min="1780" max="1780" width="9.5703125" style="5" customWidth="1"/>
    <col min="1781" max="1781" width="11.85546875" style="5" customWidth="1"/>
    <col min="1782" max="1782" width="11" style="5" customWidth="1"/>
    <col min="1783" max="2023" width="9.140625" style="5"/>
    <col min="2024" max="2024" width="9.140625" style="5" customWidth="1"/>
    <col min="2025" max="2025" width="59.5703125" style="5" customWidth="1"/>
    <col min="2026" max="2026" width="19.140625" style="5" customWidth="1"/>
    <col min="2027" max="2027" width="9.28515625" style="5" customWidth="1"/>
    <col min="2028" max="2028" width="12" style="5" customWidth="1"/>
    <col min="2029" max="2029" width="11.140625" style="5" customWidth="1"/>
    <col min="2030" max="2030" width="12.42578125" style="5" bestFit="1" customWidth="1"/>
    <col min="2031" max="2031" width="11.140625" style="5" customWidth="1"/>
    <col min="2032" max="2032" width="14.85546875" style="5" customWidth="1"/>
    <col min="2033" max="2033" width="9.5703125" style="5" customWidth="1"/>
    <col min="2034" max="2034" width="11.85546875" style="5" customWidth="1"/>
    <col min="2035" max="2035" width="11" style="5" customWidth="1"/>
    <col min="2036" max="2036" width="9.5703125" style="5" customWidth="1"/>
    <col min="2037" max="2037" width="11.85546875" style="5" customWidth="1"/>
    <col min="2038" max="2038" width="11" style="5" customWidth="1"/>
    <col min="2039" max="2279" width="9.140625" style="5"/>
    <col min="2280" max="2280" width="9.140625" style="5" customWidth="1"/>
    <col min="2281" max="2281" width="59.5703125" style="5" customWidth="1"/>
    <col min="2282" max="2282" width="19.140625" style="5" customWidth="1"/>
    <col min="2283" max="2283" width="9.28515625" style="5" customWidth="1"/>
    <col min="2284" max="2284" width="12" style="5" customWidth="1"/>
    <col min="2285" max="2285" width="11.140625" style="5" customWidth="1"/>
    <col min="2286" max="2286" width="12.42578125" style="5" bestFit="1" customWidth="1"/>
    <col min="2287" max="2287" width="11.140625" style="5" customWidth="1"/>
    <col min="2288" max="2288" width="14.85546875" style="5" customWidth="1"/>
    <col min="2289" max="2289" width="9.5703125" style="5" customWidth="1"/>
    <col min="2290" max="2290" width="11.85546875" style="5" customWidth="1"/>
    <col min="2291" max="2291" width="11" style="5" customWidth="1"/>
    <col min="2292" max="2292" width="9.5703125" style="5" customWidth="1"/>
    <col min="2293" max="2293" width="11.85546875" style="5" customWidth="1"/>
    <col min="2294" max="2294" width="11" style="5" customWidth="1"/>
    <col min="2295" max="2535" width="9.140625" style="5"/>
    <col min="2536" max="2536" width="9.140625" style="5" customWidth="1"/>
    <col min="2537" max="2537" width="59.5703125" style="5" customWidth="1"/>
    <col min="2538" max="2538" width="19.140625" style="5" customWidth="1"/>
    <col min="2539" max="2539" width="9.28515625" style="5" customWidth="1"/>
    <col min="2540" max="2540" width="12" style="5" customWidth="1"/>
    <col min="2541" max="2541" width="11.140625" style="5" customWidth="1"/>
    <col min="2542" max="2542" width="12.42578125" style="5" bestFit="1" customWidth="1"/>
    <col min="2543" max="2543" width="11.140625" style="5" customWidth="1"/>
    <col min="2544" max="2544" width="14.85546875" style="5" customWidth="1"/>
    <col min="2545" max="2545" width="9.5703125" style="5" customWidth="1"/>
    <col min="2546" max="2546" width="11.85546875" style="5" customWidth="1"/>
    <col min="2547" max="2547" width="11" style="5" customWidth="1"/>
    <col min="2548" max="2548" width="9.5703125" style="5" customWidth="1"/>
    <col min="2549" max="2549" width="11.85546875" style="5" customWidth="1"/>
    <col min="2550" max="2550" width="11" style="5" customWidth="1"/>
    <col min="2551" max="2791" width="9.140625" style="5"/>
    <col min="2792" max="2792" width="9.140625" style="5" customWidth="1"/>
    <col min="2793" max="2793" width="59.5703125" style="5" customWidth="1"/>
    <col min="2794" max="2794" width="19.140625" style="5" customWidth="1"/>
    <col min="2795" max="2795" width="9.28515625" style="5" customWidth="1"/>
    <col min="2796" max="2796" width="12" style="5" customWidth="1"/>
    <col min="2797" max="2797" width="11.140625" style="5" customWidth="1"/>
    <col min="2798" max="2798" width="12.42578125" style="5" bestFit="1" customWidth="1"/>
    <col min="2799" max="2799" width="11.140625" style="5" customWidth="1"/>
    <col min="2800" max="2800" width="14.85546875" style="5" customWidth="1"/>
    <col min="2801" max="2801" width="9.5703125" style="5" customWidth="1"/>
    <col min="2802" max="2802" width="11.85546875" style="5" customWidth="1"/>
    <col min="2803" max="2803" width="11" style="5" customWidth="1"/>
    <col min="2804" max="2804" width="9.5703125" style="5" customWidth="1"/>
    <col min="2805" max="2805" width="11.85546875" style="5" customWidth="1"/>
    <col min="2806" max="2806" width="11" style="5" customWidth="1"/>
    <col min="2807" max="3047" width="9.140625" style="5"/>
    <col min="3048" max="3048" width="9.140625" style="5" customWidth="1"/>
    <col min="3049" max="3049" width="59.5703125" style="5" customWidth="1"/>
    <col min="3050" max="3050" width="19.140625" style="5" customWidth="1"/>
    <col min="3051" max="3051" width="9.28515625" style="5" customWidth="1"/>
    <col min="3052" max="3052" width="12" style="5" customWidth="1"/>
    <col min="3053" max="3053" width="11.140625" style="5" customWidth="1"/>
    <col min="3054" max="3054" width="12.42578125" style="5" bestFit="1" customWidth="1"/>
    <col min="3055" max="3055" width="11.140625" style="5" customWidth="1"/>
    <col min="3056" max="3056" width="14.85546875" style="5" customWidth="1"/>
    <col min="3057" max="3057" width="9.5703125" style="5" customWidth="1"/>
    <col min="3058" max="3058" width="11.85546875" style="5" customWidth="1"/>
    <col min="3059" max="3059" width="11" style="5" customWidth="1"/>
    <col min="3060" max="3060" width="9.5703125" style="5" customWidth="1"/>
    <col min="3061" max="3061" width="11.85546875" style="5" customWidth="1"/>
    <col min="3062" max="3062" width="11" style="5" customWidth="1"/>
    <col min="3063" max="3303" width="9.140625" style="5"/>
    <col min="3304" max="3304" width="9.140625" style="5" customWidth="1"/>
    <col min="3305" max="3305" width="59.5703125" style="5" customWidth="1"/>
    <col min="3306" max="3306" width="19.140625" style="5" customWidth="1"/>
    <col min="3307" max="3307" width="9.28515625" style="5" customWidth="1"/>
    <col min="3308" max="3308" width="12" style="5" customWidth="1"/>
    <col min="3309" max="3309" width="11.140625" style="5" customWidth="1"/>
    <col min="3310" max="3310" width="12.42578125" style="5" bestFit="1" customWidth="1"/>
    <col min="3311" max="3311" width="11.140625" style="5" customWidth="1"/>
    <col min="3312" max="3312" width="14.85546875" style="5" customWidth="1"/>
    <col min="3313" max="3313" width="9.5703125" style="5" customWidth="1"/>
    <col min="3314" max="3314" width="11.85546875" style="5" customWidth="1"/>
    <col min="3315" max="3315" width="11" style="5" customWidth="1"/>
    <col min="3316" max="3316" width="9.5703125" style="5" customWidth="1"/>
    <col min="3317" max="3317" width="11.85546875" style="5" customWidth="1"/>
    <col min="3318" max="3318" width="11" style="5" customWidth="1"/>
    <col min="3319" max="3559" width="9.140625" style="5"/>
    <col min="3560" max="3560" width="9.140625" style="5" customWidth="1"/>
    <col min="3561" max="3561" width="59.5703125" style="5" customWidth="1"/>
    <col min="3562" max="3562" width="19.140625" style="5" customWidth="1"/>
    <col min="3563" max="3563" width="9.28515625" style="5" customWidth="1"/>
    <col min="3564" max="3564" width="12" style="5" customWidth="1"/>
    <col min="3565" max="3565" width="11.140625" style="5" customWidth="1"/>
    <col min="3566" max="3566" width="12.42578125" style="5" bestFit="1" customWidth="1"/>
    <col min="3567" max="3567" width="11.140625" style="5" customWidth="1"/>
    <col min="3568" max="3568" width="14.85546875" style="5" customWidth="1"/>
    <col min="3569" max="3569" width="9.5703125" style="5" customWidth="1"/>
    <col min="3570" max="3570" width="11.85546875" style="5" customWidth="1"/>
    <col min="3571" max="3571" width="11" style="5" customWidth="1"/>
    <col min="3572" max="3572" width="9.5703125" style="5" customWidth="1"/>
    <col min="3573" max="3573" width="11.85546875" style="5" customWidth="1"/>
    <col min="3574" max="3574" width="11" style="5" customWidth="1"/>
    <col min="3575" max="3815" width="9.140625" style="5"/>
    <col min="3816" max="3816" width="9.140625" style="5" customWidth="1"/>
    <col min="3817" max="3817" width="59.5703125" style="5" customWidth="1"/>
    <col min="3818" max="3818" width="19.140625" style="5" customWidth="1"/>
    <col min="3819" max="3819" width="9.28515625" style="5" customWidth="1"/>
    <col min="3820" max="3820" width="12" style="5" customWidth="1"/>
    <col min="3821" max="3821" width="11.140625" style="5" customWidth="1"/>
    <col min="3822" max="3822" width="12.42578125" style="5" bestFit="1" customWidth="1"/>
    <col min="3823" max="3823" width="11.140625" style="5" customWidth="1"/>
    <col min="3824" max="3824" width="14.85546875" style="5" customWidth="1"/>
    <col min="3825" max="3825" width="9.5703125" style="5" customWidth="1"/>
    <col min="3826" max="3826" width="11.85546875" style="5" customWidth="1"/>
    <col min="3827" max="3827" width="11" style="5" customWidth="1"/>
    <col min="3828" max="3828" width="9.5703125" style="5" customWidth="1"/>
    <col min="3829" max="3829" width="11.85546875" style="5" customWidth="1"/>
    <col min="3830" max="3830" width="11" style="5" customWidth="1"/>
    <col min="3831" max="4071" width="9.140625" style="5"/>
    <col min="4072" max="4072" width="9.140625" style="5" customWidth="1"/>
    <col min="4073" max="4073" width="59.5703125" style="5" customWidth="1"/>
    <col min="4074" max="4074" width="19.140625" style="5" customWidth="1"/>
    <col min="4075" max="4075" width="9.28515625" style="5" customWidth="1"/>
    <col min="4076" max="4076" width="12" style="5" customWidth="1"/>
    <col min="4077" max="4077" width="11.140625" style="5" customWidth="1"/>
    <col min="4078" max="4078" width="12.42578125" style="5" bestFit="1" customWidth="1"/>
    <col min="4079" max="4079" width="11.140625" style="5" customWidth="1"/>
    <col min="4080" max="4080" width="14.85546875" style="5" customWidth="1"/>
    <col min="4081" max="4081" width="9.5703125" style="5" customWidth="1"/>
    <col min="4082" max="4082" width="11.85546875" style="5" customWidth="1"/>
    <col min="4083" max="4083" width="11" style="5" customWidth="1"/>
    <col min="4084" max="4084" width="9.5703125" style="5" customWidth="1"/>
    <col min="4085" max="4085" width="11.85546875" style="5" customWidth="1"/>
    <col min="4086" max="4086" width="11" style="5" customWidth="1"/>
    <col min="4087" max="4327" width="9.140625" style="5"/>
    <col min="4328" max="4328" width="9.140625" style="5" customWidth="1"/>
    <col min="4329" max="4329" width="59.5703125" style="5" customWidth="1"/>
    <col min="4330" max="4330" width="19.140625" style="5" customWidth="1"/>
    <col min="4331" max="4331" width="9.28515625" style="5" customWidth="1"/>
    <col min="4332" max="4332" width="12" style="5" customWidth="1"/>
    <col min="4333" max="4333" width="11.140625" style="5" customWidth="1"/>
    <col min="4334" max="4334" width="12.42578125" style="5" bestFit="1" customWidth="1"/>
    <col min="4335" max="4335" width="11.140625" style="5" customWidth="1"/>
    <col min="4336" max="4336" width="14.85546875" style="5" customWidth="1"/>
    <col min="4337" max="4337" width="9.5703125" style="5" customWidth="1"/>
    <col min="4338" max="4338" width="11.85546875" style="5" customWidth="1"/>
    <col min="4339" max="4339" width="11" style="5" customWidth="1"/>
    <col min="4340" max="4340" width="9.5703125" style="5" customWidth="1"/>
    <col min="4341" max="4341" width="11.85546875" style="5" customWidth="1"/>
    <col min="4342" max="4342" width="11" style="5" customWidth="1"/>
    <col min="4343" max="4583" width="9.140625" style="5"/>
    <col min="4584" max="4584" width="9.140625" style="5" customWidth="1"/>
    <col min="4585" max="4585" width="59.5703125" style="5" customWidth="1"/>
    <col min="4586" max="4586" width="19.140625" style="5" customWidth="1"/>
    <col min="4587" max="4587" width="9.28515625" style="5" customWidth="1"/>
    <col min="4588" max="4588" width="12" style="5" customWidth="1"/>
    <col min="4589" max="4589" width="11.140625" style="5" customWidth="1"/>
    <col min="4590" max="4590" width="12.42578125" style="5" bestFit="1" customWidth="1"/>
    <col min="4591" max="4591" width="11.140625" style="5" customWidth="1"/>
    <col min="4592" max="4592" width="14.85546875" style="5" customWidth="1"/>
    <col min="4593" max="4593" width="9.5703125" style="5" customWidth="1"/>
    <col min="4594" max="4594" width="11.85546875" style="5" customWidth="1"/>
    <col min="4595" max="4595" width="11" style="5" customWidth="1"/>
    <col min="4596" max="4596" width="9.5703125" style="5" customWidth="1"/>
    <col min="4597" max="4597" width="11.85546875" style="5" customWidth="1"/>
    <col min="4598" max="4598" width="11" style="5" customWidth="1"/>
    <col min="4599" max="4839" width="9.140625" style="5"/>
    <col min="4840" max="4840" width="9.140625" style="5" customWidth="1"/>
    <col min="4841" max="4841" width="59.5703125" style="5" customWidth="1"/>
    <col min="4842" max="4842" width="19.140625" style="5" customWidth="1"/>
    <col min="4843" max="4843" width="9.28515625" style="5" customWidth="1"/>
    <col min="4844" max="4844" width="12" style="5" customWidth="1"/>
    <col min="4845" max="4845" width="11.140625" style="5" customWidth="1"/>
    <col min="4846" max="4846" width="12.42578125" style="5" bestFit="1" customWidth="1"/>
    <col min="4847" max="4847" width="11.140625" style="5" customWidth="1"/>
    <col min="4848" max="4848" width="14.85546875" style="5" customWidth="1"/>
    <col min="4849" max="4849" width="9.5703125" style="5" customWidth="1"/>
    <col min="4850" max="4850" width="11.85546875" style="5" customWidth="1"/>
    <col min="4851" max="4851" width="11" style="5" customWidth="1"/>
    <col min="4852" max="4852" width="9.5703125" style="5" customWidth="1"/>
    <col min="4853" max="4853" width="11.85546875" style="5" customWidth="1"/>
    <col min="4854" max="4854" width="11" style="5" customWidth="1"/>
    <col min="4855" max="5095" width="9.140625" style="5"/>
    <col min="5096" max="5096" width="9.140625" style="5" customWidth="1"/>
    <col min="5097" max="5097" width="59.5703125" style="5" customWidth="1"/>
    <col min="5098" max="5098" width="19.140625" style="5" customWidth="1"/>
    <col min="5099" max="5099" width="9.28515625" style="5" customWidth="1"/>
    <col min="5100" max="5100" width="12" style="5" customWidth="1"/>
    <col min="5101" max="5101" width="11.140625" style="5" customWidth="1"/>
    <col min="5102" max="5102" width="12.42578125" style="5" bestFit="1" customWidth="1"/>
    <col min="5103" max="5103" width="11.140625" style="5" customWidth="1"/>
    <col min="5104" max="5104" width="14.85546875" style="5" customWidth="1"/>
    <col min="5105" max="5105" width="9.5703125" style="5" customWidth="1"/>
    <col min="5106" max="5106" width="11.85546875" style="5" customWidth="1"/>
    <col min="5107" max="5107" width="11" style="5" customWidth="1"/>
    <col min="5108" max="5108" width="9.5703125" style="5" customWidth="1"/>
    <col min="5109" max="5109" width="11.85546875" style="5" customWidth="1"/>
    <col min="5110" max="5110" width="11" style="5" customWidth="1"/>
    <col min="5111" max="5351" width="9.140625" style="5"/>
    <col min="5352" max="5352" width="9.140625" style="5" customWidth="1"/>
    <col min="5353" max="5353" width="59.5703125" style="5" customWidth="1"/>
    <col min="5354" max="5354" width="19.140625" style="5" customWidth="1"/>
    <col min="5355" max="5355" width="9.28515625" style="5" customWidth="1"/>
    <col min="5356" max="5356" width="12" style="5" customWidth="1"/>
    <col min="5357" max="5357" width="11.140625" style="5" customWidth="1"/>
    <col min="5358" max="5358" width="12.42578125" style="5" bestFit="1" customWidth="1"/>
    <col min="5359" max="5359" width="11.140625" style="5" customWidth="1"/>
    <col min="5360" max="5360" width="14.85546875" style="5" customWidth="1"/>
    <col min="5361" max="5361" width="9.5703125" style="5" customWidth="1"/>
    <col min="5362" max="5362" width="11.85546875" style="5" customWidth="1"/>
    <col min="5363" max="5363" width="11" style="5" customWidth="1"/>
    <col min="5364" max="5364" width="9.5703125" style="5" customWidth="1"/>
    <col min="5365" max="5365" width="11.85546875" style="5" customWidth="1"/>
    <col min="5366" max="5366" width="11" style="5" customWidth="1"/>
    <col min="5367" max="5607" width="9.140625" style="5"/>
    <col min="5608" max="5608" width="9.140625" style="5" customWidth="1"/>
    <col min="5609" max="5609" width="59.5703125" style="5" customWidth="1"/>
    <col min="5610" max="5610" width="19.140625" style="5" customWidth="1"/>
    <col min="5611" max="5611" width="9.28515625" style="5" customWidth="1"/>
    <col min="5612" max="5612" width="12" style="5" customWidth="1"/>
    <col min="5613" max="5613" width="11.140625" style="5" customWidth="1"/>
    <col min="5614" max="5614" width="12.42578125" style="5" bestFit="1" customWidth="1"/>
    <col min="5615" max="5615" width="11.140625" style="5" customWidth="1"/>
    <col min="5616" max="5616" width="14.85546875" style="5" customWidth="1"/>
    <col min="5617" max="5617" width="9.5703125" style="5" customWidth="1"/>
    <col min="5618" max="5618" width="11.85546875" style="5" customWidth="1"/>
    <col min="5619" max="5619" width="11" style="5" customWidth="1"/>
    <col min="5620" max="5620" width="9.5703125" style="5" customWidth="1"/>
    <col min="5621" max="5621" width="11.85546875" style="5" customWidth="1"/>
    <col min="5622" max="5622" width="11" style="5" customWidth="1"/>
    <col min="5623" max="5863" width="9.140625" style="5"/>
    <col min="5864" max="5864" width="9.140625" style="5" customWidth="1"/>
    <col min="5865" max="5865" width="59.5703125" style="5" customWidth="1"/>
    <col min="5866" max="5866" width="19.140625" style="5" customWidth="1"/>
    <col min="5867" max="5867" width="9.28515625" style="5" customWidth="1"/>
    <col min="5868" max="5868" width="12" style="5" customWidth="1"/>
    <col min="5869" max="5869" width="11.140625" style="5" customWidth="1"/>
    <col min="5870" max="5870" width="12.42578125" style="5" bestFit="1" customWidth="1"/>
    <col min="5871" max="5871" width="11.140625" style="5" customWidth="1"/>
    <col min="5872" max="5872" width="14.85546875" style="5" customWidth="1"/>
    <col min="5873" max="5873" width="9.5703125" style="5" customWidth="1"/>
    <col min="5874" max="5874" width="11.85546875" style="5" customWidth="1"/>
    <col min="5875" max="5875" width="11" style="5" customWidth="1"/>
    <col min="5876" max="5876" width="9.5703125" style="5" customWidth="1"/>
    <col min="5877" max="5877" width="11.85546875" style="5" customWidth="1"/>
    <col min="5878" max="5878" width="11" style="5" customWidth="1"/>
    <col min="5879" max="6119" width="9.140625" style="5"/>
    <col min="6120" max="6120" width="9.140625" style="5" customWidth="1"/>
    <col min="6121" max="6121" width="59.5703125" style="5" customWidth="1"/>
    <col min="6122" max="6122" width="19.140625" style="5" customWidth="1"/>
    <col min="6123" max="6123" width="9.28515625" style="5" customWidth="1"/>
    <col min="6124" max="6124" width="12" style="5" customWidth="1"/>
    <col min="6125" max="6125" width="11.140625" style="5" customWidth="1"/>
    <col min="6126" max="6126" width="12.42578125" style="5" bestFit="1" customWidth="1"/>
    <col min="6127" max="6127" width="11.140625" style="5" customWidth="1"/>
    <col min="6128" max="6128" width="14.85546875" style="5" customWidth="1"/>
    <col min="6129" max="6129" width="9.5703125" style="5" customWidth="1"/>
    <col min="6130" max="6130" width="11.85546875" style="5" customWidth="1"/>
    <col min="6131" max="6131" width="11" style="5" customWidth="1"/>
    <col min="6132" max="6132" width="9.5703125" style="5" customWidth="1"/>
    <col min="6133" max="6133" width="11.85546875" style="5" customWidth="1"/>
    <col min="6134" max="6134" width="11" style="5" customWidth="1"/>
    <col min="6135" max="6375" width="9.140625" style="5"/>
    <col min="6376" max="6376" width="9.140625" style="5" customWidth="1"/>
    <col min="6377" max="6377" width="59.5703125" style="5" customWidth="1"/>
    <col min="6378" max="6378" width="19.140625" style="5" customWidth="1"/>
    <col min="6379" max="6379" width="9.28515625" style="5" customWidth="1"/>
    <col min="6380" max="6380" width="12" style="5" customWidth="1"/>
    <col min="6381" max="6381" width="11.140625" style="5" customWidth="1"/>
    <col min="6382" max="6382" width="12.42578125" style="5" bestFit="1" customWidth="1"/>
    <col min="6383" max="6383" width="11.140625" style="5" customWidth="1"/>
    <col min="6384" max="6384" width="14.85546875" style="5" customWidth="1"/>
    <col min="6385" max="6385" width="9.5703125" style="5" customWidth="1"/>
    <col min="6386" max="6386" width="11.85546875" style="5" customWidth="1"/>
    <col min="6387" max="6387" width="11" style="5" customWidth="1"/>
    <col min="6388" max="6388" width="9.5703125" style="5" customWidth="1"/>
    <col min="6389" max="6389" width="11.85546875" style="5" customWidth="1"/>
    <col min="6390" max="6390" width="11" style="5" customWidth="1"/>
    <col min="6391" max="6631" width="9.140625" style="5"/>
    <col min="6632" max="6632" width="9.140625" style="5" customWidth="1"/>
    <col min="6633" max="6633" width="59.5703125" style="5" customWidth="1"/>
    <col min="6634" max="6634" width="19.140625" style="5" customWidth="1"/>
    <col min="6635" max="6635" width="9.28515625" style="5" customWidth="1"/>
    <col min="6636" max="6636" width="12" style="5" customWidth="1"/>
    <col min="6637" max="6637" width="11.140625" style="5" customWidth="1"/>
    <col min="6638" max="6638" width="12.42578125" style="5" bestFit="1" customWidth="1"/>
    <col min="6639" max="6639" width="11.140625" style="5" customWidth="1"/>
    <col min="6640" max="6640" width="14.85546875" style="5" customWidth="1"/>
    <col min="6641" max="6641" width="9.5703125" style="5" customWidth="1"/>
    <col min="6642" max="6642" width="11.85546875" style="5" customWidth="1"/>
    <col min="6643" max="6643" width="11" style="5" customWidth="1"/>
    <col min="6644" max="6644" width="9.5703125" style="5" customWidth="1"/>
    <col min="6645" max="6645" width="11.85546875" style="5" customWidth="1"/>
    <col min="6646" max="6646" width="11" style="5" customWidth="1"/>
    <col min="6647" max="6887" width="9.140625" style="5"/>
    <col min="6888" max="6888" width="9.140625" style="5" customWidth="1"/>
    <col min="6889" max="6889" width="59.5703125" style="5" customWidth="1"/>
    <col min="6890" max="6890" width="19.140625" style="5" customWidth="1"/>
    <col min="6891" max="6891" width="9.28515625" style="5" customWidth="1"/>
    <col min="6892" max="6892" width="12" style="5" customWidth="1"/>
    <col min="6893" max="6893" width="11.140625" style="5" customWidth="1"/>
    <col min="6894" max="6894" width="12.42578125" style="5" bestFit="1" customWidth="1"/>
    <col min="6895" max="6895" width="11.140625" style="5" customWidth="1"/>
    <col min="6896" max="6896" width="14.85546875" style="5" customWidth="1"/>
    <col min="6897" max="6897" width="9.5703125" style="5" customWidth="1"/>
    <col min="6898" max="6898" width="11.85546875" style="5" customWidth="1"/>
    <col min="6899" max="6899" width="11" style="5" customWidth="1"/>
    <col min="6900" max="6900" width="9.5703125" style="5" customWidth="1"/>
    <col min="6901" max="6901" width="11.85546875" style="5" customWidth="1"/>
    <col min="6902" max="6902" width="11" style="5" customWidth="1"/>
    <col min="6903" max="7143" width="9.140625" style="5"/>
    <col min="7144" max="7144" width="9.140625" style="5" customWidth="1"/>
    <col min="7145" max="7145" width="59.5703125" style="5" customWidth="1"/>
    <col min="7146" max="7146" width="19.140625" style="5" customWidth="1"/>
    <col min="7147" max="7147" width="9.28515625" style="5" customWidth="1"/>
    <col min="7148" max="7148" width="12" style="5" customWidth="1"/>
    <col min="7149" max="7149" width="11.140625" style="5" customWidth="1"/>
    <col min="7150" max="7150" width="12.42578125" style="5" bestFit="1" customWidth="1"/>
    <col min="7151" max="7151" width="11.140625" style="5" customWidth="1"/>
    <col min="7152" max="7152" width="14.85546875" style="5" customWidth="1"/>
    <col min="7153" max="7153" width="9.5703125" style="5" customWidth="1"/>
    <col min="7154" max="7154" width="11.85546875" style="5" customWidth="1"/>
    <col min="7155" max="7155" width="11" style="5" customWidth="1"/>
    <col min="7156" max="7156" width="9.5703125" style="5" customWidth="1"/>
    <col min="7157" max="7157" width="11.85546875" style="5" customWidth="1"/>
    <col min="7158" max="7158" width="11" style="5" customWidth="1"/>
    <col min="7159" max="7399" width="9.140625" style="5"/>
    <col min="7400" max="7400" width="9.140625" style="5" customWidth="1"/>
    <col min="7401" max="7401" width="59.5703125" style="5" customWidth="1"/>
    <col min="7402" max="7402" width="19.140625" style="5" customWidth="1"/>
    <col min="7403" max="7403" width="9.28515625" style="5" customWidth="1"/>
    <col min="7404" max="7404" width="12" style="5" customWidth="1"/>
    <col min="7405" max="7405" width="11.140625" style="5" customWidth="1"/>
    <col min="7406" max="7406" width="12.42578125" style="5" bestFit="1" customWidth="1"/>
    <col min="7407" max="7407" width="11.140625" style="5" customWidth="1"/>
    <col min="7408" max="7408" width="14.85546875" style="5" customWidth="1"/>
    <col min="7409" max="7409" width="9.5703125" style="5" customWidth="1"/>
    <col min="7410" max="7410" width="11.85546875" style="5" customWidth="1"/>
    <col min="7411" max="7411" width="11" style="5" customWidth="1"/>
    <col min="7412" max="7412" width="9.5703125" style="5" customWidth="1"/>
    <col min="7413" max="7413" width="11.85546875" style="5" customWidth="1"/>
    <col min="7414" max="7414" width="11" style="5" customWidth="1"/>
    <col min="7415" max="7655" width="9.140625" style="5"/>
    <col min="7656" max="7656" width="9.140625" style="5" customWidth="1"/>
    <col min="7657" max="7657" width="59.5703125" style="5" customWidth="1"/>
    <col min="7658" max="7658" width="19.140625" style="5" customWidth="1"/>
    <col min="7659" max="7659" width="9.28515625" style="5" customWidth="1"/>
    <col min="7660" max="7660" width="12" style="5" customWidth="1"/>
    <col min="7661" max="7661" width="11.140625" style="5" customWidth="1"/>
    <col min="7662" max="7662" width="12.42578125" style="5" bestFit="1" customWidth="1"/>
    <col min="7663" max="7663" width="11.140625" style="5" customWidth="1"/>
    <col min="7664" max="7664" width="14.85546875" style="5" customWidth="1"/>
    <col min="7665" max="7665" width="9.5703125" style="5" customWidth="1"/>
    <col min="7666" max="7666" width="11.85546875" style="5" customWidth="1"/>
    <col min="7667" max="7667" width="11" style="5" customWidth="1"/>
    <col min="7668" max="7668" width="9.5703125" style="5" customWidth="1"/>
    <col min="7669" max="7669" width="11.85546875" style="5" customWidth="1"/>
    <col min="7670" max="7670" width="11" style="5" customWidth="1"/>
    <col min="7671" max="7911" width="9.140625" style="5"/>
    <col min="7912" max="7912" width="9.140625" style="5" customWidth="1"/>
    <col min="7913" max="7913" width="59.5703125" style="5" customWidth="1"/>
    <col min="7914" max="7914" width="19.140625" style="5" customWidth="1"/>
    <col min="7915" max="7915" width="9.28515625" style="5" customWidth="1"/>
    <col min="7916" max="7916" width="12" style="5" customWidth="1"/>
    <col min="7917" max="7917" width="11.140625" style="5" customWidth="1"/>
    <col min="7918" max="7918" width="12.42578125" style="5" bestFit="1" customWidth="1"/>
    <col min="7919" max="7919" width="11.140625" style="5" customWidth="1"/>
    <col min="7920" max="7920" width="14.85546875" style="5" customWidth="1"/>
    <col min="7921" max="7921" width="9.5703125" style="5" customWidth="1"/>
    <col min="7922" max="7922" width="11.85546875" style="5" customWidth="1"/>
    <col min="7923" max="7923" width="11" style="5" customWidth="1"/>
    <col min="7924" max="7924" width="9.5703125" style="5" customWidth="1"/>
    <col min="7925" max="7925" width="11.85546875" style="5" customWidth="1"/>
    <col min="7926" max="7926" width="11" style="5" customWidth="1"/>
    <col min="7927" max="8167" width="9.140625" style="5"/>
    <col min="8168" max="8168" width="9.140625" style="5" customWidth="1"/>
    <col min="8169" max="8169" width="59.5703125" style="5" customWidth="1"/>
    <col min="8170" max="8170" width="19.140625" style="5" customWidth="1"/>
    <col min="8171" max="8171" width="9.28515625" style="5" customWidth="1"/>
    <col min="8172" max="8172" width="12" style="5" customWidth="1"/>
    <col min="8173" max="8173" width="11.140625" style="5" customWidth="1"/>
    <col min="8174" max="8174" width="12.42578125" style="5" bestFit="1" customWidth="1"/>
    <col min="8175" max="8175" width="11.140625" style="5" customWidth="1"/>
    <col min="8176" max="8176" width="14.85546875" style="5" customWidth="1"/>
    <col min="8177" max="8177" width="9.5703125" style="5" customWidth="1"/>
    <col min="8178" max="8178" width="11.85546875" style="5" customWidth="1"/>
    <col min="8179" max="8179" width="11" style="5" customWidth="1"/>
    <col min="8180" max="8180" width="9.5703125" style="5" customWidth="1"/>
    <col min="8181" max="8181" width="11.85546875" style="5" customWidth="1"/>
    <col min="8182" max="8182" width="11" style="5" customWidth="1"/>
    <col min="8183" max="8423" width="9.140625" style="5"/>
    <col min="8424" max="8424" width="9.140625" style="5" customWidth="1"/>
    <col min="8425" max="8425" width="59.5703125" style="5" customWidth="1"/>
    <col min="8426" max="8426" width="19.140625" style="5" customWidth="1"/>
    <col min="8427" max="8427" width="9.28515625" style="5" customWidth="1"/>
    <col min="8428" max="8428" width="12" style="5" customWidth="1"/>
    <col min="8429" max="8429" width="11.140625" style="5" customWidth="1"/>
    <col min="8430" max="8430" width="12.42578125" style="5" bestFit="1" customWidth="1"/>
    <col min="8431" max="8431" width="11.140625" style="5" customWidth="1"/>
    <col min="8432" max="8432" width="14.85546875" style="5" customWidth="1"/>
    <col min="8433" max="8433" width="9.5703125" style="5" customWidth="1"/>
    <col min="8434" max="8434" width="11.85546875" style="5" customWidth="1"/>
    <col min="8435" max="8435" width="11" style="5" customWidth="1"/>
    <col min="8436" max="8436" width="9.5703125" style="5" customWidth="1"/>
    <col min="8437" max="8437" width="11.85546875" style="5" customWidth="1"/>
    <col min="8438" max="8438" width="11" style="5" customWidth="1"/>
    <col min="8439" max="8679" width="9.140625" style="5"/>
    <col min="8680" max="8680" width="9.140625" style="5" customWidth="1"/>
    <col min="8681" max="8681" width="59.5703125" style="5" customWidth="1"/>
    <col min="8682" max="8682" width="19.140625" style="5" customWidth="1"/>
    <col min="8683" max="8683" width="9.28515625" style="5" customWidth="1"/>
    <col min="8684" max="8684" width="12" style="5" customWidth="1"/>
    <col min="8685" max="8685" width="11.140625" style="5" customWidth="1"/>
    <col min="8686" max="8686" width="12.42578125" style="5" bestFit="1" customWidth="1"/>
    <col min="8687" max="8687" width="11.140625" style="5" customWidth="1"/>
    <col min="8688" max="8688" width="14.85546875" style="5" customWidth="1"/>
    <col min="8689" max="8689" width="9.5703125" style="5" customWidth="1"/>
    <col min="8690" max="8690" width="11.85546875" style="5" customWidth="1"/>
    <col min="8691" max="8691" width="11" style="5" customWidth="1"/>
    <col min="8692" max="8692" width="9.5703125" style="5" customWidth="1"/>
    <col min="8693" max="8693" width="11.85546875" style="5" customWidth="1"/>
    <col min="8694" max="8694" width="11" style="5" customWidth="1"/>
    <col min="8695" max="8935" width="9.140625" style="5"/>
    <col min="8936" max="8936" width="9.140625" style="5" customWidth="1"/>
    <col min="8937" max="8937" width="59.5703125" style="5" customWidth="1"/>
    <col min="8938" max="8938" width="19.140625" style="5" customWidth="1"/>
    <col min="8939" max="8939" width="9.28515625" style="5" customWidth="1"/>
    <col min="8940" max="8940" width="12" style="5" customWidth="1"/>
    <col min="8941" max="8941" width="11.140625" style="5" customWidth="1"/>
    <col min="8942" max="8942" width="12.42578125" style="5" bestFit="1" customWidth="1"/>
    <col min="8943" max="8943" width="11.140625" style="5" customWidth="1"/>
    <col min="8944" max="8944" width="14.85546875" style="5" customWidth="1"/>
    <col min="8945" max="8945" width="9.5703125" style="5" customWidth="1"/>
    <col min="8946" max="8946" width="11.85546875" style="5" customWidth="1"/>
    <col min="8947" max="8947" width="11" style="5" customWidth="1"/>
    <col min="8948" max="8948" width="9.5703125" style="5" customWidth="1"/>
    <col min="8949" max="8949" width="11.85546875" style="5" customWidth="1"/>
    <col min="8950" max="8950" width="11" style="5" customWidth="1"/>
    <col min="8951" max="9191" width="9.140625" style="5"/>
    <col min="9192" max="9192" width="9.140625" style="5" customWidth="1"/>
    <col min="9193" max="9193" width="59.5703125" style="5" customWidth="1"/>
    <col min="9194" max="9194" width="19.140625" style="5" customWidth="1"/>
    <col min="9195" max="9195" width="9.28515625" style="5" customWidth="1"/>
    <col min="9196" max="9196" width="12" style="5" customWidth="1"/>
    <col min="9197" max="9197" width="11.140625" style="5" customWidth="1"/>
    <col min="9198" max="9198" width="12.42578125" style="5" bestFit="1" customWidth="1"/>
    <col min="9199" max="9199" width="11.140625" style="5" customWidth="1"/>
    <col min="9200" max="9200" width="14.85546875" style="5" customWidth="1"/>
    <col min="9201" max="9201" width="9.5703125" style="5" customWidth="1"/>
    <col min="9202" max="9202" width="11.85546875" style="5" customWidth="1"/>
    <col min="9203" max="9203" width="11" style="5" customWidth="1"/>
    <col min="9204" max="9204" width="9.5703125" style="5" customWidth="1"/>
    <col min="9205" max="9205" width="11.85546875" style="5" customWidth="1"/>
    <col min="9206" max="9206" width="11" style="5" customWidth="1"/>
    <col min="9207" max="9447" width="9.140625" style="5"/>
    <col min="9448" max="9448" width="9.140625" style="5" customWidth="1"/>
    <col min="9449" max="9449" width="59.5703125" style="5" customWidth="1"/>
    <col min="9450" max="9450" width="19.140625" style="5" customWidth="1"/>
    <col min="9451" max="9451" width="9.28515625" style="5" customWidth="1"/>
    <col min="9452" max="9452" width="12" style="5" customWidth="1"/>
    <col min="9453" max="9453" width="11.140625" style="5" customWidth="1"/>
    <col min="9454" max="9454" width="12.42578125" style="5" bestFit="1" customWidth="1"/>
    <col min="9455" max="9455" width="11.140625" style="5" customWidth="1"/>
    <col min="9456" max="9456" width="14.85546875" style="5" customWidth="1"/>
    <col min="9457" max="9457" width="9.5703125" style="5" customWidth="1"/>
    <col min="9458" max="9458" width="11.85546875" style="5" customWidth="1"/>
    <col min="9459" max="9459" width="11" style="5" customWidth="1"/>
    <col min="9460" max="9460" width="9.5703125" style="5" customWidth="1"/>
    <col min="9461" max="9461" width="11.85546875" style="5" customWidth="1"/>
    <col min="9462" max="9462" width="11" style="5" customWidth="1"/>
    <col min="9463" max="9703" width="9.140625" style="5"/>
    <col min="9704" max="9704" width="9.140625" style="5" customWidth="1"/>
    <col min="9705" max="9705" width="59.5703125" style="5" customWidth="1"/>
    <col min="9706" max="9706" width="19.140625" style="5" customWidth="1"/>
    <col min="9707" max="9707" width="9.28515625" style="5" customWidth="1"/>
    <col min="9708" max="9708" width="12" style="5" customWidth="1"/>
    <col min="9709" max="9709" width="11.140625" style="5" customWidth="1"/>
    <col min="9710" max="9710" width="12.42578125" style="5" bestFit="1" customWidth="1"/>
    <col min="9711" max="9711" width="11.140625" style="5" customWidth="1"/>
    <col min="9712" max="9712" width="14.85546875" style="5" customWidth="1"/>
    <col min="9713" max="9713" width="9.5703125" style="5" customWidth="1"/>
    <col min="9714" max="9714" width="11.85546875" style="5" customWidth="1"/>
    <col min="9715" max="9715" width="11" style="5" customWidth="1"/>
    <col min="9716" max="9716" width="9.5703125" style="5" customWidth="1"/>
    <col min="9717" max="9717" width="11.85546875" style="5" customWidth="1"/>
    <col min="9718" max="9718" width="11" style="5" customWidth="1"/>
    <col min="9719" max="9959" width="9.140625" style="5"/>
    <col min="9960" max="9960" width="9.140625" style="5" customWidth="1"/>
    <col min="9961" max="9961" width="59.5703125" style="5" customWidth="1"/>
    <col min="9962" max="9962" width="19.140625" style="5" customWidth="1"/>
    <col min="9963" max="9963" width="9.28515625" style="5" customWidth="1"/>
    <col min="9964" max="9964" width="12" style="5" customWidth="1"/>
    <col min="9965" max="9965" width="11.140625" style="5" customWidth="1"/>
    <col min="9966" max="9966" width="12.42578125" style="5" bestFit="1" customWidth="1"/>
    <col min="9967" max="9967" width="11.140625" style="5" customWidth="1"/>
    <col min="9968" max="9968" width="14.85546875" style="5" customWidth="1"/>
    <col min="9969" max="9969" width="9.5703125" style="5" customWidth="1"/>
    <col min="9970" max="9970" width="11.85546875" style="5" customWidth="1"/>
    <col min="9971" max="9971" width="11" style="5" customWidth="1"/>
    <col min="9972" max="9972" width="9.5703125" style="5" customWidth="1"/>
    <col min="9973" max="9973" width="11.85546875" style="5" customWidth="1"/>
    <col min="9974" max="9974" width="11" style="5" customWidth="1"/>
    <col min="9975" max="10215" width="9.140625" style="5"/>
    <col min="10216" max="10216" width="9.140625" style="5" customWidth="1"/>
    <col min="10217" max="10217" width="59.5703125" style="5" customWidth="1"/>
    <col min="10218" max="10218" width="19.140625" style="5" customWidth="1"/>
    <col min="10219" max="10219" width="9.28515625" style="5" customWidth="1"/>
    <col min="10220" max="10220" width="12" style="5" customWidth="1"/>
    <col min="10221" max="10221" width="11.140625" style="5" customWidth="1"/>
    <col min="10222" max="10222" width="12.42578125" style="5" bestFit="1" customWidth="1"/>
    <col min="10223" max="10223" width="11.140625" style="5" customWidth="1"/>
    <col min="10224" max="10224" width="14.85546875" style="5" customWidth="1"/>
    <col min="10225" max="10225" width="9.5703125" style="5" customWidth="1"/>
    <col min="10226" max="10226" width="11.85546875" style="5" customWidth="1"/>
    <col min="10227" max="10227" width="11" style="5" customWidth="1"/>
    <col min="10228" max="10228" width="9.5703125" style="5" customWidth="1"/>
    <col min="10229" max="10229" width="11.85546875" style="5" customWidth="1"/>
    <col min="10230" max="10230" width="11" style="5" customWidth="1"/>
    <col min="10231" max="10471" width="9.140625" style="5"/>
    <col min="10472" max="10472" width="9.140625" style="5" customWidth="1"/>
    <col min="10473" max="10473" width="59.5703125" style="5" customWidth="1"/>
    <col min="10474" max="10474" width="19.140625" style="5" customWidth="1"/>
    <col min="10475" max="10475" width="9.28515625" style="5" customWidth="1"/>
    <col min="10476" max="10476" width="12" style="5" customWidth="1"/>
    <col min="10477" max="10477" width="11.140625" style="5" customWidth="1"/>
    <col min="10478" max="10478" width="12.42578125" style="5" bestFit="1" customWidth="1"/>
    <col min="10479" max="10479" width="11.140625" style="5" customWidth="1"/>
    <col min="10480" max="10480" width="14.85546875" style="5" customWidth="1"/>
    <col min="10481" max="10481" width="9.5703125" style="5" customWidth="1"/>
    <col min="10482" max="10482" width="11.85546875" style="5" customWidth="1"/>
    <col min="10483" max="10483" width="11" style="5" customWidth="1"/>
    <col min="10484" max="10484" width="9.5703125" style="5" customWidth="1"/>
    <col min="10485" max="10485" width="11.85546875" style="5" customWidth="1"/>
    <col min="10486" max="10486" width="11" style="5" customWidth="1"/>
    <col min="10487" max="10727" width="9.140625" style="5"/>
    <col min="10728" max="10728" width="9.140625" style="5" customWidth="1"/>
    <col min="10729" max="10729" width="59.5703125" style="5" customWidth="1"/>
    <col min="10730" max="10730" width="19.140625" style="5" customWidth="1"/>
    <col min="10731" max="10731" width="9.28515625" style="5" customWidth="1"/>
    <col min="10732" max="10732" width="12" style="5" customWidth="1"/>
    <col min="10733" max="10733" width="11.140625" style="5" customWidth="1"/>
    <col min="10734" max="10734" width="12.42578125" style="5" bestFit="1" customWidth="1"/>
    <col min="10735" max="10735" width="11.140625" style="5" customWidth="1"/>
    <col min="10736" max="10736" width="14.85546875" style="5" customWidth="1"/>
    <col min="10737" max="10737" width="9.5703125" style="5" customWidth="1"/>
    <col min="10738" max="10738" width="11.85546875" style="5" customWidth="1"/>
    <col min="10739" max="10739" width="11" style="5" customWidth="1"/>
    <col min="10740" max="10740" width="9.5703125" style="5" customWidth="1"/>
    <col min="10741" max="10741" width="11.85546875" style="5" customWidth="1"/>
    <col min="10742" max="10742" width="11" style="5" customWidth="1"/>
    <col min="10743" max="10983" width="9.140625" style="5"/>
    <col min="10984" max="10984" width="9.140625" style="5" customWidth="1"/>
    <col min="10985" max="10985" width="59.5703125" style="5" customWidth="1"/>
    <col min="10986" max="10986" width="19.140625" style="5" customWidth="1"/>
    <col min="10987" max="10987" width="9.28515625" style="5" customWidth="1"/>
    <col min="10988" max="10988" width="12" style="5" customWidth="1"/>
    <col min="10989" max="10989" width="11.140625" style="5" customWidth="1"/>
    <col min="10990" max="10990" width="12.42578125" style="5" bestFit="1" customWidth="1"/>
    <col min="10991" max="10991" width="11.140625" style="5" customWidth="1"/>
    <col min="10992" max="10992" width="14.85546875" style="5" customWidth="1"/>
    <col min="10993" max="10993" width="9.5703125" style="5" customWidth="1"/>
    <col min="10994" max="10994" width="11.85546875" style="5" customWidth="1"/>
    <col min="10995" max="10995" width="11" style="5" customWidth="1"/>
    <col min="10996" max="10996" width="9.5703125" style="5" customWidth="1"/>
    <col min="10997" max="10997" width="11.85546875" style="5" customWidth="1"/>
    <col min="10998" max="10998" width="11" style="5" customWidth="1"/>
    <col min="10999" max="11239" width="9.140625" style="5"/>
    <col min="11240" max="11240" width="9.140625" style="5" customWidth="1"/>
    <col min="11241" max="11241" width="59.5703125" style="5" customWidth="1"/>
    <col min="11242" max="11242" width="19.140625" style="5" customWidth="1"/>
    <col min="11243" max="11243" width="9.28515625" style="5" customWidth="1"/>
    <col min="11244" max="11244" width="12" style="5" customWidth="1"/>
    <col min="11245" max="11245" width="11.140625" style="5" customWidth="1"/>
    <col min="11246" max="11246" width="12.42578125" style="5" bestFit="1" customWidth="1"/>
    <col min="11247" max="11247" width="11.140625" style="5" customWidth="1"/>
    <col min="11248" max="11248" width="14.85546875" style="5" customWidth="1"/>
    <col min="11249" max="11249" width="9.5703125" style="5" customWidth="1"/>
    <col min="11250" max="11250" width="11.85546875" style="5" customWidth="1"/>
    <col min="11251" max="11251" width="11" style="5" customWidth="1"/>
    <col min="11252" max="11252" width="9.5703125" style="5" customWidth="1"/>
    <col min="11253" max="11253" width="11.85546875" style="5" customWidth="1"/>
    <col min="11254" max="11254" width="11" style="5" customWidth="1"/>
    <col min="11255" max="11495" width="9.140625" style="5"/>
    <col min="11496" max="11496" width="9.140625" style="5" customWidth="1"/>
    <col min="11497" max="11497" width="59.5703125" style="5" customWidth="1"/>
    <col min="11498" max="11498" width="19.140625" style="5" customWidth="1"/>
    <col min="11499" max="11499" width="9.28515625" style="5" customWidth="1"/>
    <col min="11500" max="11500" width="12" style="5" customWidth="1"/>
    <col min="11501" max="11501" width="11.140625" style="5" customWidth="1"/>
    <col min="11502" max="11502" width="12.42578125" style="5" bestFit="1" customWidth="1"/>
    <col min="11503" max="11503" width="11.140625" style="5" customWidth="1"/>
    <col min="11504" max="11504" width="14.85546875" style="5" customWidth="1"/>
    <col min="11505" max="11505" width="9.5703125" style="5" customWidth="1"/>
    <col min="11506" max="11506" width="11.85546875" style="5" customWidth="1"/>
    <col min="11507" max="11507" width="11" style="5" customWidth="1"/>
    <col min="11508" max="11508" width="9.5703125" style="5" customWidth="1"/>
    <col min="11509" max="11509" width="11.85546875" style="5" customWidth="1"/>
    <col min="11510" max="11510" width="11" style="5" customWidth="1"/>
    <col min="11511" max="11751" width="9.140625" style="5"/>
    <col min="11752" max="11752" width="9.140625" style="5" customWidth="1"/>
    <col min="11753" max="11753" width="59.5703125" style="5" customWidth="1"/>
    <col min="11754" max="11754" width="19.140625" style="5" customWidth="1"/>
    <col min="11755" max="11755" width="9.28515625" style="5" customWidth="1"/>
    <col min="11756" max="11756" width="12" style="5" customWidth="1"/>
    <col min="11757" max="11757" width="11.140625" style="5" customWidth="1"/>
    <col min="11758" max="11758" width="12.42578125" style="5" bestFit="1" customWidth="1"/>
    <col min="11759" max="11759" width="11.140625" style="5" customWidth="1"/>
    <col min="11760" max="11760" width="14.85546875" style="5" customWidth="1"/>
    <col min="11761" max="11761" width="9.5703125" style="5" customWidth="1"/>
    <col min="11762" max="11762" width="11.85546875" style="5" customWidth="1"/>
    <col min="11763" max="11763" width="11" style="5" customWidth="1"/>
    <col min="11764" max="11764" width="9.5703125" style="5" customWidth="1"/>
    <col min="11765" max="11765" width="11.85546875" style="5" customWidth="1"/>
    <col min="11766" max="11766" width="11" style="5" customWidth="1"/>
    <col min="11767" max="12007" width="9.140625" style="5"/>
    <col min="12008" max="12008" width="9.140625" style="5" customWidth="1"/>
    <col min="12009" max="12009" width="59.5703125" style="5" customWidth="1"/>
    <col min="12010" max="12010" width="19.140625" style="5" customWidth="1"/>
    <col min="12011" max="12011" width="9.28515625" style="5" customWidth="1"/>
    <col min="12012" max="12012" width="12" style="5" customWidth="1"/>
    <col min="12013" max="12013" width="11.140625" style="5" customWidth="1"/>
    <col min="12014" max="12014" width="12.42578125" style="5" bestFit="1" customWidth="1"/>
    <col min="12015" max="12015" width="11.140625" style="5" customWidth="1"/>
    <col min="12016" max="12016" width="14.85546875" style="5" customWidth="1"/>
    <col min="12017" max="12017" width="9.5703125" style="5" customWidth="1"/>
    <col min="12018" max="12018" width="11.85546875" style="5" customWidth="1"/>
    <col min="12019" max="12019" width="11" style="5" customWidth="1"/>
    <col min="12020" max="12020" width="9.5703125" style="5" customWidth="1"/>
    <col min="12021" max="12021" width="11.85546875" style="5" customWidth="1"/>
    <col min="12022" max="12022" width="11" style="5" customWidth="1"/>
    <col min="12023" max="12263" width="9.140625" style="5"/>
    <col min="12264" max="12264" width="9.140625" style="5" customWidth="1"/>
    <col min="12265" max="12265" width="59.5703125" style="5" customWidth="1"/>
    <col min="12266" max="12266" width="19.140625" style="5" customWidth="1"/>
    <col min="12267" max="12267" width="9.28515625" style="5" customWidth="1"/>
    <col min="12268" max="12268" width="12" style="5" customWidth="1"/>
    <col min="12269" max="12269" width="11.140625" style="5" customWidth="1"/>
    <col min="12270" max="12270" width="12.42578125" style="5" bestFit="1" customWidth="1"/>
    <col min="12271" max="12271" width="11.140625" style="5" customWidth="1"/>
    <col min="12272" max="12272" width="14.85546875" style="5" customWidth="1"/>
    <col min="12273" max="12273" width="9.5703125" style="5" customWidth="1"/>
    <col min="12274" max="12274" width="11.85546875" style="5" customWidth="1"/>
    <col min="12275" max="12275" width="11" style="5" customWidth="1"/>
    <col min="12276" max="12276" width="9.5703125" style="5" customWidth="1"/>
    <col min="12277" max="12277" width="11.85546875" style="5" customWidth="1"/>
    <col min="12278" max="12278" width="11" style="5" customWidth="1"/>
    <col min="12279" max="12519" width="9.140625" style="5"/>
    <col min="12520" max="12520" width="9.140625" style="5" customWidth="1"/>
    <col min="12521" max="12521" width="59.5703125" style="5" customWidth="1"/>
    <col min="12522" max="12522" width="19.140625" style="5" customWidth="1"/>
    <col min="12523" max="12523" width="9.28515625" style="5" customWidth="1"/>
    <col min="12524" max="12524" width="12" style="5" customWidth="1"/>
    <col min="12525" max="12525" width="11.140625" style="5" customWidth="1"/>
    <col min="12526" max="12526" width="12.42578125" style="5" bestFit="1" customWidth="1"/>
    <col min="12527" max="12527" width="11.140625" style="5" customWidth="1"/>
    <col min="12528" max="12528" width="14.85546875" style="5" customWidth="1"/>
    <col min="12529" max="12529" width="9.5703125" style="5" customWidth="1"/>
    <col min="12530" max="12530" width="11.85546875" style="5" customWidth="1"/>
    <col min="12531" max="12531" width="11" style="5" customWidth="1"/>
    <col min="12532" max="12532" width="9.5703125" style="5" customWidth="1"/>
    <col min="12533" max="12533" width="11.85546875" style="5" customWidth="1"/>
    <col min="12534" max="12534" width="11" style="5" customWidth="1"/>
    <col min="12535" max="12775" width="9.140625" style="5"/>
    <col min="12776" max="12776" width="9.140625" style="5" customWidth="1"/>
    <col min="12777" max="12777" width="59.5703125" style="5" customWidth="1"/>
    <col min="12778" max="12778" width="19.140625" style="5" customWidth="1"/>
    <col min="12779" max="12779" width="9.28515625" style="5" customWidth="1"/>
    <col min="12780" max="12780" width="12" style="5" customWidth="1"/>
    <col min="12781" max="12781" width="11.140625" style="5" customWidth="1"/>
    <col min="12782" max="12782" width="12.42578125" style="5" bestFit="1" customWidth="1"/>
    <col min="12783" max="12783" width="11.140625" style="5" customWidth="1"/>
    <col min="12784" max="12784" width="14.85546875" style="5" customWidth="1"/>
    <col min="12785" max="12785" width="9.5703125" style="5" customWidth="1"/>
    <col min="12786" max="12786" width="11.85546875" style="5" customWidth="1"/>
    <col min="12787" max="12787" width="11" style="5" customWidth="1"/>
    <col min="12788" max="12788" width="9.5703125" style="5" customWidth="1"/>
    <col min="12789" max="12789" width="11.85546875" style="5" customWidth="1"/>
    <col min="12790" max="12790" width="11" style="5" customWidth="1"/>
    <col min="12791" max="13031" width="9.140625" style="5"/>
    <col min="13032" max="13032" width="9.140625" style="5" customWidth="1"/>
    <col min="13033" max="13033" width="59.5703125" style="5" customWidth="1"/>
    <col min="13034" max="13034" width="19.140625" style="5" customWidth="1"/>
    <col min="13035" max="13035" width="9.28515625" style="5" customWidth="1"/>
    <col min="13036" max="13036" width="12" style="5" customWidth="1"/>
    <col min="13037" max="13037" width="11.140625" style="5" customWidth="1"/>
    <col min="13038" max="13038" width="12.42578125" style="5" bestFit="1" customWidth="1"/>
    <col min="13039" max="13039" width="11.140625" style="5" customWidth="1"/>
    <col min="13040" max="13040" width="14.85546875" style="5" customWidth="1"/>
    <col min="13041" max="13041" width="9.5703125" style="5" customWidth="1"/>
    <col min="13042" max="13042" width="11.85546875" style="5" customWidth="1"/>
    <col min="13043" max="13043" width="11" style="5" customWidth="1"/>
    <col min="13044" max="13044" width="9.5703125" style="5" customWidth="1"/>
    <col min="13045" max="13045" width="11.85546875" style="5" customWidth="1"/>
    <col min="13046" max="13046" width="11" style="5" customWidth="1"/>
    <col min="13047" max="13287" width="9.140625" style="5"/>
    <col min="13288" max="13288" width="9.140625" style="5" customWidth="1"/>
    <col min="13289" max="13289" width="59.5703125" style="5" customWidth="1"/>
    <col min="13290" max="13290" width="19.140625" style="5" customWidth="1"/>
    <col min="13291" max="13291" width="9.28515625" style="5" customWidth="1"/>
    <col min="13292" max="13292" width="12" style="5" customWidth="1"/>
    <col min="13293" max="13293" width="11.140625" style="5" customWidth="1"/>
    <col min="13294" max="13294" width="12.42578125" style="5" bestFit="1" customWidth="1"/>
    <col min="13295" max="13295" width="11.140625" style="5" customWidth="1"/>
    <col min="13296" max="13296" width="14.85546875" style="5" customWidth="1"/>
    <col min="13297" max="13297" width="9.5703125" style="5" customWidth="1"/>
    <col min="13298" max="13298" width="11.85546875" style="5" customWidth="1"/>
    <col min="13299" max="13299" width="11" style="5" customWidth="1"/>
    <col min="13300" max="13300" width="9.5703125" style="5" customWidth="1"/>
    <col min="13301" max="13301" width="11.85546875" style="5" customWidth="1"/>
    <col min="13302" max="13302" width="11" style="5" customWidth="1"/>
    <col min="13303" max="13543" width="9.140625" style="5"/>
    <col min="13544" max="13544" width="9.140625" style="5" customWidth="1"/>
    <col min="13545" max="13545" width="59.5703125" style="5" customWidth="1"/>
    <col min="13546" max="13546" width="19.140625" style="5" customWidth="1"/>
    <col min="13547" max="13547" width="9.28515625" style="5" customWidth="1"/>
    <col min="13548" max="13548" width="12" style="5" customWidth="1"/>
    <col min="13549" max="13549" width="11.140625" style="5" customWidth="1"/>
    <col min="13550" max="13550" width="12.42578125" style="5" bestFit="1" customWidth="1"/>
    <col min="13551" max="13551" width="11.140625" style="5" customWidth="1"/>
    <col min="13552" max="13552" width="14.85546875" style="5" customWidth="1"/>
    <col min="13553" max="13553" width="9.5703125" style="5" customWidth="1"/>
    <col min="13554" max="13554" width="11.85546875" style="5" customWidth="1"/>
    <col min="13555" max="13555" width="11" style="5" customWidth="1"/>
    <col min="13556" max="13556" width="9.5703125" style="5" customWidth="1"/>
    <col min="13557" max="13557" width="11.85546875" style="5" customWidth="1"/>
    <col min="13558" max="13558" width="11" style="5" customWidth="1"/>
    <col min="13559" max="13799" width="9.140625" style="5"/>
    <col min="13800" max="13800" width="9.140625" style="5" customWidth="1"/>
    <col min="13801" max="13801" width="59.5703125" style="5" customWidth="1"/>
    <col min="13802" max="13802" width="19.140625" style="5" customWidth="1"/>
    <col min="13803" max="13803" width="9.28515625" style="5" customWidth="1"/>
    <col min="13804" max="13804" width="12" style="5" customWidth="1"/>
    <col min="13805" max="13805" width="11.140625" style="5" customWidth="1"/>
    <col min="13806" max="13806" width="12.42578125" style="5" bestFit="1" customWidth="1"/>
    <col min="13807" max="13807" width="11.140625" style="5" customWidth="1"/>
    <col min="13808" max="13808" width="14.85546875" style="5" customWidth="1"/>
    <col min="13809" max="13809" width="9.5703125" style="5" customWidth="1"/>
    <col min="13810" max="13810" width="11.85546875" style="5" customWidth="1"/>
    <col min="13811" max="13811" width="11" style="5" customWidth="1"/>
    <col min="13812" max="13812" width="9.5703125" style="5" customWidth="1"/>
    <col min="13813" max="13813" width="11.85546875" style="5" customWidth="1"/>
    <col min="13814" max="13814" width="11" style="5" customWidth="1"/>
    <col min="13815" max="14055" width="9.140625" style="5"/>
    <col min="14056" max="14056" width="9.140625" style="5" customWidth="1"/>
    <col min="14057" max="14057" width="59.5703125" style="5" customWidth="1"/>
    <col min="14058" max="14058" width="19.140625" style="5" customWidth="1"/>
    <col min="14059" max="14059" width="9.28515625" style="5" customWidth="1"/>
    <col min="14060" max="14060" width="12" style="5" customWidth="1"/>
    <col min="14061" max="14061" width="11.140625" style="5" customWidth="1"/>
    <col min="14062" max="14062" width="12.42578125" style="5" bestFit="1" customWidth="1"/>
    <col min="14063" max="14063" width="11.140625" style="5" customWidth="1"/>
    <col min="14064" max="14064" width="14.85546875" style="5" customWidth="1"/>
    <col min="14065" max="14065" width="9.5703125" style="5" customWidth="1"/>
    <col min="14066" max="14066" width="11.85546875" style="5" customWidth="1"/>
    <col min="14067" max="14067" width="11" style="5" customWidth="1"/>
    <col min="14068" max="14068" width="9.5703125" style="5" customWidth="1"/>
    <col min="14069" max="14069" width="11.85546875" style="5" customWidth="1"/>
    <col min="14070" max="14070" width="11" style="5" customWidth="1"/>
    <col min="14071" max="14311" width="9.140625" style="5"/>
    <col min="14312" max="14312" width="9.140625" style="5" customWidth="1"/>
    <col min="14313" max="14313" width="59.5703125" style="5" customWidth="1"/>
    <col min="14314" max="14314" width="19.140625" style="5" customWidth="1"/>
    <col min="14315" max="14315" width="9.28515625" style="5" customWidth="1"/>
    <col min="14316" max="14316" width="12" style="5" customWidth="1"/>
    <col min="14317" max="14317" width="11.140625" style="5" customWidth="1"/>
    <col min="14318" max="14318" width="12.42578125" style="5" bestFit="1" customWidth="1"/>
    <col min="14319" max="14319" width="11.140625" style="5" customWidth="1"/>
    <col min="14320" max="14320" width="14.85546875" style="5" customWidth="1"/>
    <col min="14321" max="14321" width="9.5703125" style="5" customWidth="1"/>
    <col min="14322" max="14322" width="11.85546875" style="5" customWidth="1"/>
    <col min="14323" max="14323" width="11" style="5" customWidth="1"/>
    <col min="14324" max="14324" width="9.5703125" style="5" customWidth="1"/>
    <col min="14325" max="14325" width="11.85546875" style="5" customWidth="1"/>
    <col min="14326" max="14326" width="11" style="5" customWidth="1"/>
    <col min="14327" max="14567" width="9.140625" style="5"/>
    <col min="14568" max="14568" width="9.140625" style="5" customWidth="1"/>
    <col min="14569" max="14569" width="59.5703125" style="5" customWidth="1"/>
    <col min="14570" max="14570" width="19.140625" style="5" customWidth="1"/>
    <col min="14571" max="14571" width="9.28515625" style="5" customWidth="1"/>
    <col min="14572" max="14572" width="12" style="5" customWidth="1"/>
    <col min="14573" max="14573" width="11.140625" style="5" customWidth="1"/>
    <col min="14574" max="14574" width="12.42578125" style="5" bestFit="1" customWidth="1"/>
    <col min="14575" max="14575" width="11.140625" style="5" customWidth="1"/>
    <col min="14576" max="14576" width="14.85546875" style="5" customWidth="1"/>
    <col min="14577" max="14577" width="9.5703125" style="5" customWidth="1"/>
    <col min="14578" max="14578" width="11.85546875" style="5" customWidth="1"/>
    <col min="14579" max="14579" width="11" style="5" customWidth="1"/>
    <col min="14580" max="14580" width="9.5703125" style="5" customWidth="1"/>
    <col min="14581" max="14581" width="11.85546875" style="5" customWidth="1"/>
    <col min="14582" max="14582" width="11" style="5" customWidth="1"/>
    <col min="14583" max="14823" width="9.140625" style="5"/>
    <col min="14824" max="14824" width="9.140625" style="5" customWidth="1"/>
    <col min="14825" max="14825" width="59.5703125" style="5" customWidth="1"/>
    <col min="14826" max="14826" width="19.140625" style="5" customWidth="1"/>
    <col min="14827" max="14827" width="9.28515625" style="5" customWidth="1"/>
    <col min="14828" max="14828" width="12" style="5" customWidth="1"/>
    <col min="14829" max="14829" width="11.140625" style="5" customWidth="1"/>
    <col min="14830" max="14830" width="12.42578125" style="5" bestFit="1" customWidth="1"/>
    <col min="14831" max="14831" width="11.140625" style="5" customWidth="1"/>
    <col min="14832" max="14832" width="14.85546875" style="5" customWidth="1"/>
    <col min="14833" max="14833" width="9.5703125" style="5" customWidth="1"/>
    <col min="14834" max="14834" width="11.85546875" style="5" customWidth="1"/>
    <col min="14835" max="14835" width="11" style="5" customWidth="1"/>
    <col min="14836" max="14836" width="9.5703125" style="5" customWidth="1"/>
    <col min="14837" max="14837" width="11.85546875" style="5" customWidth="1"/>
    <col min="14838" max="14838" width="11" style="5" customWidth="1"/>
    <col min="14839" max="15079" width="9.140625" style="5"/>
    <col min="15080" max="15080" width="9.140625" style="5" customWidth="1"/>
    <col min="15081" max="15081" width="59.5703125" style="5" customWidth="1"/>
    <col min="15082" max="15082" width="19.140625" style="5" customWidth="1"/>
    <col min="15083" max="15083" width="9.28515625" style="5" customWidth="1"/>
    <col min="15084" max="15084" width="12" style="5" customWidth="1"/>
    <col min="15085" max="15085" width="11.140625" style="5" customWidth="1"/>
    <col min="15086" max="15086" width="12.42578125" style="5" bestFit="1" customWidth="1"/>
    <col min="15087" max="15087" width="11.140625" style="5" customWidth="1"/>
    <col min="15088" max="15088" width="14.85546875" style="5" customWidth="1"/>
    <col min="15089" max="15089" width="9.5703125" style="5" customWidth="1"/>
    <col min="15090" max="15090" width="11.85546875" style="5" customWidth="1"/>
    <col min="15091" max="15091" width="11" style="5" customWidth="1"/>
    <col min="15092" max="15092" width="9.5703125" style="5" customWidth="1"/>
    <col min="15093" max="15093" width="11.85546875" style="5" customWidth="1"/>
    <col min="15094" max="15094" width="11" style="5" customWidth="1"/>
    <col min="15095" max="15335" width="9.140625" style="5"/>
    <col min="15336" max="15336" width="9.140625" style="5" customWidth="1"/>
    <col min="15337" max="15337" width="59.5703125" style="5" customWidth="1"/>
    <col min="15338" max="15338" width="19.140625" style="5" customWidth="1"/>
    <col min="15339" max="15339" width="9.28515625" style="5" customWidth="1"/>
    <col min="15340" max="15340" width="12" style="5" customWidth="1"/>
    <col min="15341" max="15341" width="11.140625" style="5" customWidth="1"/>
    <col min="15342" max="15342" width="12.42578125" style="5" bestFit="1" customWidth="1"/>
    <col min="15343" max="15343" width="11.140625" style="5" customWidth="1"/>
    <col min="15344" max="15344" width="14.85546875" style="5" customWidth="1"/>
    <col min="15345" max="15345" width="9.5703125" style="5" customWidth="1"/>
    <col min="15346" max="15346" width="11.85546875" style="5" customWidth="1"/>
    <col min="15347" max="15347" width="11" style="5" customWidth="1"/>
    <col min="15348" max="15348" width="9.5703125" style="5" customWidth="1"/>
    <col min="15349" max="15349" width="11.85546875" style="5" customWidth="1"/>
    <col min="15350" max="15350" width="11" style="5" customWidth="1"/>
    <col min="15351" max="15591" width="9.140625" style="5"/>
    <col min="15592" max="15592" width="9.140625" style="5" customWidth="1"/>
    <col min="15593" max="15593" width="59.5703125" style="5" customWidth="1"/>
    <col min="15594" max="15594" width="19.140625" style="5" customWidth="1"/>
    <col min="15595" max="15595" width="9.28515625" style="5" customWidth="1"/>
    <col min="15596" max="15596" width="12" style="5" customWidth="1"/>
    <col min="15597" max="15597" width="11.140625" style="5" customWidth="1"/>
    <col min="15598" max="15598" width="12.42578125" style="5" bestFit="1" customWidth="1"/>
    <col min="15599" max="15599" width="11.140625" style="5" customWidth="1"/>
    <col min="15600" max="15600" width="14.85546875" style="5" customWidth="1"/>
    <col min="15601" max="15601" width="9.5703125" style="5" customWidth="1"/>
    <col min="15602" max="15602" width="11.85546875" style="5" customWidth="1"/>
    <col min="15603" max="15603" width="11" style="5" customWidth="1"/>
    <col min="15604" max="15604" width="9.5703125" style="5" customWidth="1"/>
    <col min="15605" max="15605" width="11.85546875" style="5" customWidth="1"/>
    <col min="15606" max="15606" width="11" style="5" customWidth="1"/>
    <col min="15607" max="15847" width="9.140625" style="5"/>
    <col min="15848" max="15848" width="9.140625" style="5" customWidth="1"/>
    <col min="15849" max="15849" width="59.5703125" style="5" customWidth="1"/>
    <col min="15850" max="15850" width="19.140625" style="5" customWidth="1"/>
    <col min="15851" max="15851" width="9.28515625" style="5" customWidth="1"/>
    <col min="15852" max="15852" width="12" style="5" customWidth="1"/>
    <col min="15853" max="15853" width="11.140625" style="5" customWidth="1"/>
    <col min="15854" max="15854" width="12.42578125" style="5" bestFit="1" customWidth="1"/>
    <col min="15855" max="15855" width="11.140625" style="5" customWidth="1"/>
    <col min="15856" max="15856" width="14.85546875" style="5" customWidth="1"/>
    <col min="15857" max="15857" width="9.5703125" style="5" customWidth="1"/>
    <col min="15858" max="15858" width="11.85546875" style="5" customWidth="1"/>
    <col min="15859" max="15859" width="11" style="5" customWidth="1"/>
    <col min="15860" max="15860" width="9.5703125" style="5" customWidth="1"/>
    <col min="15861" max="15861" width="11.85546875" style="5" customWidth="1"/>
    <col min="15862" max="15862" width="11" style="5" customWidth="1"/>
    <col min="15863" max="16103" width="9.140625" style="5"/>
    <col min="16104" max="16104" width="9.140625" style="5" customWidth="1"/>
    <col min="16105" max="16105" width="59.5703125" style="5" customWidth="1"/>
    <col min="16106" max="16106" width="19.140625" style="5" customWidth="1"/>
    <col min="16107" max="16107" width="9.28515625" style="5" customWidth="1"/>
    <col min="16108" max="16108" width="12" style="5" customWidth="1"/>
    <col min="16109" max="16109" width="11.140625" style="5" customWidth="1"/>
    <col min="16110" max="16110" width="12.42578125" style="5" bestFit="1" customWidth="1"/>
    <col min="16111" max="16111" width="11.140625" style="5" customWidth="1"/>
    <col min="16112" max="16112" width="14.85546875" style="5" customWidth="1"/>
    <col min="16113" max="16113" width="9.5703125" style="5" customWidth="1"/>
    <col min="16114" max="16114" width="11.85546875" style="5" customWidth="1"/>
    <col min="16115" max="16115" width="11" style="5" customWidth="1"/>
    <col min="16116" max="16116" width="9.5703125" style="5" customWidth="1"/>
    <col min="16117" max="16117" width="11.85546875" style="5" customWidth="1"/>
    <col min="16118" max="16118" width="11" style="5" customWidth="1"/>
    <col min="16119" max="16384" width="9.140625" style="5"/>
  </cols>
  <sheetData>
    <row r="1" spans="1:225">
      <c r="A1" s="31"/>
      <c r="B1" s="31"/>
      <c r="C1" s="299"/>
      <c r="D1" s="1872"/>
      <c r="E1" s="133"/>
      <c r="F1" s="3"/>
      <c r="G1" s="120"/>
      <c r="H1" s="120"/>
      <c r="I1" s="3"/>
      <c r="J1" s="30"/>
      <c r="K1" s="133" t="s">
        <v>189</v>
      </c>
      <c r="L1" s="3"/>
      <c r="M1" s="30"/>
      <c r="N1" s="30"/>
      <c r="O1" s="733"/>
      <c r="P1" s="733"/>
      <c r="Q1" s="733"/>
      <c r="R1" s="1514"/>
      <c r="S1" s="31"/>
      <c r="T1" s="31"/>
      <c r="U1" s="31"/>
      <c r="V1" s="31"/>
      <c r="W1" s="31"/>
      <c r="X1" s="31"/>
      <c r="Y1" s="31"/>
      <c r="Z1" s="31"/>
      <c r="AA1" s="31"/>
      <c r="AB1" s="31"/>
      <c r="AC1" s="31"/>
      <c r="AD1" s="31"/>
      <c r="AE1" s="31"/>
      <c r="AF1" s="31"/>
      <c r="AG1" s="31"/>
      <c r="AH1" s="31"/>
      <c r="AI1" s="31"/>
      <c r="AJ1" s="31"/>
      <c r="AK1" s="31"/>
      <c r="AL1" s="31"/>
      <c r="AM1" s="31"/>
      <c r="AN1" s="31"/>
      <c r="AO1" s="31"/>
      <c r="AP1" s="31"/>
      <c r="AQ1" s="31"/>
      <c r="AR1" s="31"/>
      <c r="AS1" s="31"/>
      <c r="AT1" s="31"/>
      <c r="AU1" s="31"/>
      <c r="AV1" s="31"/>
      <c r="AW1" s="31"/>
      <c r="AX1" s="31"/>
      <c r="AY1" s="31"/>
      <c r="AZ1" s="31"/>
      <c r="BA1" s="31"/>
      <c r="BB1" s="31"/>
      <c r="BC1" s="31"/>
      <c r="BD1" s="31"/>
      <c r="BE1" s="31"/>
      <c r="BF1" s="31"/>
      <c r="BG1" s="31"/>
      <c r="BH1" s="31"/>
      <c r="BI1" s="31"/>
      <c r="BJ1" s="31"/>
      <c r="BK1" s="31"/>
      <c r="BL1" s="31"/>
      <c r="BM1" s="31"/>
      <c r="BN1" s="31"/>
      <c r="BO1" s="31"/>
      <c r="BP1" s="31"/>
      <c r="BQ1" s="31"/>
      <c r="BR1" s="31"/>
      <c r="BS1" s="31"/>
      <c r="BT1" s="31"/>
      <c r="BU1" s="31"/>
      <c r="BV1" s="31"/>
      <c r="BW1" s="31"/>
      <c r="BX1" s="31"/>
      <c r="BY1" s="31"/>
      <c r="BZ1" s="31"/>
      <c r="CA1" s="31"/>
      <c r="CB1" s="31"/>
      <c r="CC1" s="31"/>
      <c r="CD1" s="31"/>
      <c r="CE1" s="31"/>
      <c r="CF1" s="31"/>
      <c r="CG1" s="31"/>
      <c r="CH1" s="31"/>
      <c r="CI1" s="31"/>
      <c r="CJ1" s="31"/>
      <c r="CK1" s="31"/>
      <c r="CL1" s="31"/>
      <c r="CM1" s="31"/>
      <c r="CN1" s="31"/>
      <c r="CO1" s="31"/>
      <c r="CP1" s="31"/>
      <c r="CQ1" s="31"/>
      <c r="CR1" s="31"/>
      <c r="CS1" s="31"/>
      <c r="CT1" s="31"/>
      <c r="CU1" s="31"/>
      <c r="CV1" s="31"/>
      <c r="CW1" s="31"/>
      <c r="CX1" s="31"/>
      <c r="CY1" s="31"/>
      <c r="CZ1" s="31"/>
      <c r="DA1" s="31"/>
      <c r="DB1" s="31"/>
      <c r="DC1" s="31"/>
      <c r="DD1" s="31"/>
      <c r="DE1" s="31"/>
      <c r="DF1" s="31"/>
      <c r="DG1" s="31"/>
      <c r="DH1" s="31"/>
      <c r="DI1" s="31"/>
      <c r="DJ1" s="31"/>
      <c r="DK1" s="31"/>
      <c r="DL1" s="31"/>
      <c r="DM1" s="31"/>
      <c r="DN1" s="31"/>
      <c r="DO1" s="31"/>
      <c r="DP1" s="31"/>
      <c r="DQ1" s="31"/>
      <c r="DR1" s="31"/>
      <c r="DS1" s="31"/>
      <c r="DT1" s="31"/>
      <c r="DU1" s="31"/>
      <c r="DV1" s="31"/>
      <c r="DW1" s="31"/>
      <c r="DX1" s="31"/>
      <c r="DY1" s="31"/>
      <c r="DZ1" s="31"/>
      <c r="EA1" s="31"/>
      <c r="EB1" s="31"/>
      <c r="EC1" s="31"/>
      <c r="ED1" s="31"/>
      <c r="EE1" s="31"/>
      <c r="EF1" s="31"/>
      <c r="EG1" s="31"/>
      <c r="EH1" s="31"/>
      <c r="EI1" s="31"/>
      <c r="EJ1" s="31"/>
      <c r="EK1" s="31"/>
      <c r="EL1" s="31"/>
      <c r="EM1" s="31"/>
      <c r="EN1" s="31"/>
      <c r="EO1" s="31"/>
      <c r="EP1" s="31"/>
      <c r="EQ1" s="31"/>
      <c r="ER1" s="31"/>
      <c r="ES1" s="31"/>
      <c r="ET1" s="31"/>
      <c r="EU1" s="31"/>
      <c r="EV1" s="31"/>
      <c r="EW1" s="31"/>
      <c r="EX1" s="31"/>
      <c r="EY1" s="31"/>
      <c r="EZ1" s="31"/>
      <c r="FA1" s="31"/>
      <c r="FB1" s="31"/>
      <c r="FC1" s="31"/>
      <c r="FD1" s="31"/>
      <c r="FE1" s="31"/>
      <c r="FF1" s="31"/>
      <c r="FG1" s="31"/>
      <c r="FH1" s="31"/>
      <c r="FI1" s="31"/>
      <c r="FJ1" s="31"/>
      <c r="FK1" s="31"/>
      <c r="FL1" s="31"/>
      <c r="FM1" s="31"/>
      <c r="FN1" s="31"/>
      <c r="FO1" s="31"/>
      <c r="FP1" s="31"/>
      <c r="FQ1" s="31"/>
      <c r="FR1" s="31"/>
      <c r="FS1" s="31"/>
      <c r="FT1" s="31"/>
      <c r="FU1" s="31"/>
      <c r="FV1" s="31"/>
      <c r="FW1" s="31"/>
      <c r="FX1" s="31"/>
      <c r="FY1" s="31"/>
      <c r="FZ1" s="31"/>
      <c r="GA1" s="31"/>
      <c r="GB1" s="31"/>
      <c r="GC1" s="31"/>
      <c r="GD1" s="31"/>
      <c r="GE1" s="31"/>
      <c r="GF1" s="31"/>
      <c r="GG1" s="31"/>
      <c r="GH1" s="31"/>
      <c r="GI1" s="31"/>
      <c r="GJ1" s="31"/>
      <c r="GK1" s="31"/>
      <c r="GL1" s="31"/>
      <c r="GM1" s="31"/>
      <c r="GN1" s="31"/>
      <c r="GO1" s="31"/>
      <c r="GP1" s="31"/>
      <c r="GQ1" s="31"/>
      <c r="GR1" s="31"/>
      <c r="GS1" s="31"/>
      <c r="GT1" s="31"/>
      <c r="GU1" s="31"/>
      <c r="GV1" s="31"/>
      <c r="GW1" s="31"/>
      <c r="GX1" s="31"/>
      <c r="GY1" s="31"/>
      <c r="GZ1" s="31"/>
      <c r="HA1" s="31"/>
      <c r="HB1" s="31"/>
      <c r="HC1" s="31"/>
      <c r="HD1" s="31"/>
      <c r="HE1" s="31"/>
      <c r="HF1" s="31"/>
      <c r="HG1" s="31"/>
      <c r="HH1" s="31"/>
      <c r="HI1" s="31"/>
      <c r="HJ1" s="31"/>
      <c r="HK1" s="31"/>
      <c r="HL1" s="31"/>
      <c r="HM1" s="31"/>
      <c r="HN1" s="31"/>
      <c r="HO1" s="31"/>
      <c r="HP1" s="31"/>
      <c r="HQ1" s="31"/>
    </row>
    <row r="2" spans="1:225">
      <c r="A2" s="31"/>
      <c r="B2" s="31"/>
      <c r="C2" s="299"/>
      <c r="D2" s="1872"/>
      <c r="E2" s="133"/>
      <c r="F2" s="3"/>
      <c r="G2" s="120"/>
      <c r="H2" s="120"/>
      <c r="I2" s="3"/>
      <c r="J2" s="2226" t="s">
        <v>28</v>
      </c>
      <c r="K2" s="2226"/>
      <c r="L2" s="2226"/>
      <c r="M2" s="30"/>
      <c r="N2" s="30"/>
      <c r="O2" s="733"/>
      <c r="P2" s="733"/>
      <c r="Q2" s="733"/>
      <c r="R2" s="1514"/>
      <c r="S2" s="31"/>
      <c r="T2" s="31"/>
      <c r="U2" s="31"/>
      <c r="V2" s="31"/>
      <c r="W2" s="31"/>
      <c r="X2" s="31"/>
      <c r="Y2" s="31"/>
      <c r="Z2" s="31"/>
      <c r="AA2" s="31"/>
      <c r="AB2" s="31"/>
      <c r="AC2" s="31"/>
      <c r="AD2" s="31"/>
      <c r="AE2" s="31"/>
      <c r="AF2" s="31"/>
      <c r="AG2" s="31"/>
      <c r="AH2" s="31"/>
      <c r="AI2" s="31"/>
      <c r="AJ2" s="31"/>
      <c r="AK2" s="31"/>
      <c r="AL2" s="31"/>
      <c r="AM2" s="31"/>
      <c r="AN2" s="31"/>
      <c r="AO2" s="31"/>
      <c r="AP2" s="31"/>
      <c r="AQ2" s="31"/>
      <c r="AR2" s="31"/>
      <c r="AS2" s="31"/>
      <c r="AT2" s="31"/>
      <c r="AU2" s="31"/>
      <c r="AV2" s="31"/>
      <c r="AW2" s="31"/>
      <c r="AX2" s="31"/>
      <c r="AY2" s="31"/>
      <c r="AZ2" s="31"/>
      <c r="BA2" s="31"/>
      <c r="BB2" s="31"/>
      <c r="BC2" s="31"/>
      <c r="BD2" s="31"/>
      <c r="BE2" s="31"/>
      <c r="BF2" s="31"/>
      <c r="BG2" s="31"/>
      <c r="BH2" s="31"/>
      <c r="BI2" s="31"/>
      <c r="BJ2" s="31"/>
      <c r="BK2" s="31"/>
      <c r="BL2" s="31"/>
      <c r="BM2" s="31"/>
      <c r="BN2" s="31"/>
      <c r="BO2" s="31"/>
      <c r="BP2" s="31"/>
      <c r="BQ2" s="31"/>
      <c r="BR2" s="31"/>
      <c r="BS2" s="31"/>
      <c r="BT2" s="31"/>
      <c r="BU2" s="31"/>
      <c r="BV2" s="31"/>
      <c r="BW2" s="31"/>
      <c r="BX2" s="31"/>
      <c r="BY2" s="31"/>
      <c r="BZ2" s="31"/>
      <c r="CA2" s="31"/>
      <c r="CB2" s="31"/>
      <c r="CC2" s="31"/>
      <c r="CD2" s="31"/>
      <c r="CE2" s="31"/>
      <c r="CF2" s="31"/>
      <c r="CG2" s="31"/>
      <c r="CH2" s="31"/>
      <c r="CI2" s="31"/>
      <c r="CJ2" s="31"/>
      <c r="CK2" s="31"/>
      <c r="CL2" s="31"/>
      <c r="CM2" s="31"/>
      <c r="CN2" s="31"/>
      <c r="CO2" s="31"/>
      <c r="CP2" s="31"/>
      <c r="CQ2" s="31"/>
      <c r="CR2" s="31"/>
      <c r="CS2" s="31"/>
      <c r="CT2" s="31"/>
      <c r="CU2" s="31"/>
      <c r="CV2" s="31"/>
      <c r="CW2" s="31"/>
      <c r="CX2" s="31"/>
      <c r="CY2" s="31"/>
      <c r="CZ2" s="31"/>
      <c r="DA2" s="31"/>
      <c r="DB2" s="31"/>
      <c r="DC2" s="31"/>
      <c r="DD2" s="31"/>
      <c r="DE2" s="31"/>
      <c r="DF2" s="31"/>
      <c r="DG2" s="31"/>
      <c r="DH2" s="31"/>
      <c r="DI2" s="31"/>
      <c r="DJ2" s="31"/>
      <c r="DK2" s="31"/>
      <c r="DL2" s="31"/>
      <c r="DM2" s="31"/>
      <c r="DN2" s="31"/>
      <c r="DO2" s="31"/>
      <c r="DP2" s="31"/>
      <c r="DQ2" s="31"/>
      <c r="DR2" s="31"/>
      <c r="DS2" s="31"/>
      <c r="DT2" s="31"/>
      <c r="DU2" s="31"/>
      <c r="DV2" s="31"/>
      <c r="DW2" s="31"/>
      <c r="DX2" s="31"/>
      <c r="DY2" s="31"/>
      <c r="DZ2" s="31"/>
      <c r="EA2" s="31"/>
      <c r="EB2" s="31"/>
      <c r="EC2" s="31"/>
      <c r="ED2" s="31"/>
      <c r="EE2" s="31"/>
      <c r="EF2" s="31"/>
      <c r="EG2" s="31"/>
      <c r="EH2" s="31"/>
      <c r="EI2" s="31"/>
      <c r="EJ2" s="31"/>
      <c r="EK2" s="31"/>
      <c r="EL2" s="31"/>
      <c r="EM2" s="31"/>
      <c r="EN2" s="31"/>
      <c r="EO2" s="31"/>
      <c r="EP2" s="31"/>
      <c r="EQ2" s="31"/>
      <c r="ER2" s="31"/>
      <c r="ES2" s="31"/>
      <c r="ET2" s="31"/>
      <c r="EU2" s="31"/>
      <c r="EV2" s="31"/>
      <c r="EW2" s="31"/>
      <c r="EX2" s="31"/>
      <c r="EY2" s="31"/>
      <c r="EZ2" s="31"/>
      <c r="FA2" s="31"/>
      <c r="FB2" s="31"/>
      <c r="FC2" s="31"/>
      <c r="FD2" s="31"/>
      <c r="FE2" s="31"/>
      <c r="FF2" s="31"/>
      <c r="FG2" s="31"/>
      <c r="FH2" s="31"/>
      <c r="FI2" s="31"/>
      <c r="FJ2" s="31"/>
      <c r="FK2" s="31"/>
      <c r="FL2" s="31"/>
      <c r="FM2" s="31"/>
      <c r="FN2" s="31"/>
      <c r="FO2" s="31"/>
      <c r="FP2" s="31"/>
      <c r="FQ2" s="31"/>
      <c r="FR2" s="31"/>
      <c r="FS2" s="31"/>
      <c r="FT2" s="31"/>
      <c r="FU2" s="31"/>
      <c r="FV2" s="31"/>
      <c r="FW2" s="31"/>
      <c r="FX2" s="31"/>
      <c r="FY2" s="31"/>
      <c r="FZ2" s="31"/>
      <c r="GA2" s="31"/>
      <c r="GB2" s="31"/>
      <c r="GC2" s="31"/>
      <c r="GD2" s="31"/>
      <c r="GE2" s="31"/>
      <c r="GF2" s="31"/>
      <c r="GG2" s="31"/>
      <c r="GH2" s="31"/>
      <c r="GI2" s="31"/>
      <c r="GJ2" s="31"/>
      <c r="GK2" s="31"/>
      <c r="GL2" s="31"/>
      <c r="GM2" s="31"/>
      <c r="GN2" s="31"/>
      <c r="GO2" s="31"/>
      <c r="GP2" s="31"/>
      <c r="GQ2" s="31"/>
      <c r="GR2" s="31"/>
      <c r="GS2" s="31"/>
      <c r="GT2" s="31"/>
      <c r="GU2" s="31"/>
      <c r="GV2" s="31"/>
      <c r="GW2" s="31"/>
      <c r="GX2" s="31"/>
      <c r="GY2" s="31"/>
      <c r="GZ2" s="31"/>
      <c r="HA2" s="31"/>
      <c r="HB2" s="31"/>
      <c r="HC2" s="31"/>
      <c r="HD2" s="31"/>
      <c r="HE2" s="31"/>
      <c r="HF2" s="31"/>
      <c r="HG2" s="31"/>
      <c r="HH2" s="31"/>
      <c r="HI2" s="31"/>
      <c r="HJ2" s="31"/>
      <c r="HK2" s="31"/>
      <c r="HL2" s="31"/>
      <c r="HM2" s="31"/>
      <c r="HN2" s="31"/>
      <c r="HO2" s="31"/>
      <c r="HP2" s="31"/>
      <c r="HQ2" s="31"/>
    </row>
    <row r="3" spans="1:225" ht="15" thickBot="1">
      <c r="A3" s="31"/>
      <c r="B3" s="31"/>
      <c r="C3" s="30"/>
      <c r="D3" s="2511" t="s">
        <v>740</v>
      </c>
      <c r="E3" s="2511"/>
      <c r="F3" s="2511"/>
      <c r="G3" s="2511"/>
      <c r="H3" s="2511"/>
      <c r="I3" s="9"/>
      <c r="J3" s="31"/>
      <c r="K3" s="31"/>
      <c r="L3" s="31"/>
      <c r="M3" s="31"/>
      <c r="N3" s="31"/>
      <c r="O3" s="733"/>
      <c r="P3" s="733"/>
      <c r="Q3" s="733"/>
      <c r="R3" s="1514"/>
      <c r="S3" s="31"/>
      <c r="T3" s="31"/>
      <c r="U3" s="31"/>
      <c r="V3" s="31"/>
      <c r="W3" s="31"/>
      <c r="X3" s="31"/>
      <c r="Y3" s="31"/>
      <c r="Z3" s="31"/>
      <c r="AA3" s="31"/>
      <c r="AB3" s="31"/>
      <c r="AC3" s="31"/>
      <c r="AD3" s="31"/>
      <c r="AE3" s="31"/>
      <c r="AF3" s="31"/>
      <c r="AG3" s="31"/>
      <c r="AH3" s="31"/>
      <c r="AI3" s="31"/>
      <c r="AJ3" s="31"/>
      <c r="AK3" s="31"/>
      <c r="AL3" s="31"/>
      <c r="AM3" s="31"/>
      <c r="AN3" s="31"/>
      <c r="AO3" s="31"/>
      <c r="AP3" s="31"/>
      <c r="AQ3" s="31"/>
      <c r="AR3" s="31"/>
      <c r="AS3" s="31"/>
      <c r="AT3" s="31"/>
      <c r="AU3" s="31"/>
      <c r="AV3" s="31"/>
      <c r="AW3" s="31"/>
      <c r="AX3" s="31"/>
      <c r="AY3" s="31"/>
      <c r="AZ3" s="31"/>
      <c r="BA3" s="31"/>
      <c r="BB3" s="31"/>
      <c r="BC3" s="31"/>
      <c r="BD3" s="31"/>
      <c r="BE3" s="31"/>
      <c r="BF3" s="31"/>
      <c r="BG3" s="31"/>
      <c r="BH3" s="31"/>
      <c r="BI3" s="31"/>
      <c r="BJ3" s="31"/>
      <c r="BK3" s="31"/>
      <c r="BL3" s="31"/>
      <c r="BM3" s="31"/>
      <c r="BN3" s="31"/>
      <c r="BO3" s="31"/>
      <c r="BP3" s="31"/>
      <c r="BQ3" s="31"/>
      <c r="BR3" s="31"/>
      <c r="BS3" s="31"/>
      <c r="BT3" s="31"/>
      <c r="BU3" s="31"/>
      <c r="BV3" s="31"/>
      <c r="BW3" s="31"/>
      <c r="BX3" s="31"/>
      <c r="BY3" s="31"/>
      <c r="BZ3" s="31"/>
      <c r="CA3" s="31"/>
      <c r="CB3" s="31"/>
      <c r="CC3" s="31"/>
      <c r="CD3" s="31"/>
      <c r="CE3" s="31"/>
      <c r="CF3" s="31"/>
      <c r="CG3" s="31"/>
      <c r="CH3" s="31"/>
      <c r="CI3" s="31"/>
      <c r="CJ3" s="31"/>
      <c r="CK3" s="31"/>
      <c r="CL3" s="31"/>
      <c r="CM3" s="31"/>
      <c r="CN3" s="31"/>
      <c r="CO3" s="31"/>
      <c r="CP3" s="31"/>
      <c r="CQ3" s="31"/>
      <c r="CR3" s="31"/>
      <c r="CS3" s="31"/>
      <c r="CT3" s="31"/>
      <c r="CU3" s="31"/>
      <c r="CV3" s="31"/>
      <c r="CW3" s="31"/>
      <c r="CX3" s="31"/>
      <c r="CY3" s="31"/>
      <c r="CZ3" s="31"/>
      <c r="DA3" s="31"/>
      <c r="DB3" s="31"/>
      <c r="DC3" s="31"/>
      <c r="DD3" s="31"/>
      <c r="DE3" s="31"/>
      <c r="DF3" s="31"/>
      <c r="DG3" s="31"/>
      <c r="DH3" s="31"/>
      <c r="DI3" s="31"/>
      <c r="DJ3" s="31"/>
      <c r="DK3" s="31"/>
      <c r="DL3" s="31"/>
      <c r="DM3" s="31"/>
      <c r="DN3" s="31"/>
      <c r="DO3" s="31"/>
      <c r="DP3" s="31"/>
      <c r="DQ3" s="31"/>
      <c r="DR3" s="31"/>
      <c r="DS3" s="31"/>
      <c r="DT3" s="31"/>
      <c r="DU3" s="31"/>
      <c r="DV3" s="31"/>
      <c r="DW3" s="31"/>
      <c r="DX3" s="31"/>
      <c r="DY3" s="31"/>
      <c r="DZ3" s="31"/>
      <c r="EA3" s="31"/>
      <c r="EB3" s="31"/>
      <c r="EC3" s="31"/>
      <c r="ED3" s="31"/>
      <c r="EE3" s="31"/>
      <c r="EF3" s="31"/>
      <c r="EG3" s="31"/>
      <c r="EH3" s="31"/>
      <c r="EI3" s="31"/>
      <c r="EJ3" s="31"/>
      <c r="EK3" s="31"/>
      <c r="EL3" s="31"/>
      <c r="EM3" s="31"/>
      <c r="EN3" s="31"/>
      <c r="EO3" s="31"/>
      <c r="EP3" s="31"/>
      <c r="EQ3" s="31"/>
      <c r="ER3" s="31"/>
      <c r="ES3" s="31"/>
      <c r="ET3" s="31"/>
      <c r="EU3" s="31"/>
      <c r="EV3" s="31"/>
      <c r="EW3" s="31"/>
      <c r="EX3" s="31"/>
      <c r="EY3" s="31"/>
      <c r="EZ3" s="31"/>
      <c r="FA3" s="31"/>
      <c r="FB3" s="31"/>
      <c r="FC3" s="31"/>
      <c r="FD3" s="31"/>
      <c r="FE3" s="31"/>
      <c r="FF3" s="31"/>
      <c r="FG3" s="31"/>
      <c r="FH3" s="31"/>
      <c r="FI3" s="31"/>
      <c r="FJ3" s="31"/>
      <c r="FK3" s="31"/>
      <c r="FL3" s="31"/>
      <c r="FM3" s="31"/>
      <c r="FN3" s="31"/>
      <c r="FO3" s="31"/>
      <c r="FP3" s="31"/>
      <c r="FQ3" s="31"/>
      <c r="FR3" s="31"/>
      <c r="FS3" s="31"/>
      <c r="FT3" s="31"/>
      <c r="FU3" s="31"/>
      <c r="FV3" s="31"/>
      <c r="FW3" s="31"/>
      <c r="FX3" s="31"/>
      <c r="FY3" s="31"/>
      <c r="FZ3" s="31"/>
      <c r="GA3" s="31"/>
      <c r="GB3" s="31"/>
      <c r="GC3" s="31"/>
      <c r="GD3" s="31"/>
      <c r="GE3" s="31"/>
      <c r="GF3" s="31"/>
      <c r="GG3" s="31"/>
      <c r="GH3" s="31"/>
      <c r="GI3" s="31"/>
      <c r="GJ3" s="31"/>
      <c r="GK3" s="31"/>
      <c r="GL3" s="31"/>
      <c r="GM3" s="31"/>
      <c r="GN3" s="31"/>
      <c r="GO3" s="31"/>
      <c r="GP3" s="31"/>
      <c r="GQ3" s="31"/>
      <c r="GR3" s="31"/>
      <c r="GS3" s="31"/>
      <c r="GT3" s="31"/>
      <c r="GU3" s="31"/>
      <c r="GV3" s="31"/>
      <c r="GW3" s="31"/>
      <c r="GX3" s="31"/>
      <c r="GY3" s="31"/>
      <c r="GZ3" s="31"/>
      <c r="HA3" s="31"/>
      <c r="HB3" s="31"/>
      <c r="HC3" s="31"/>
      <c r="HD3" s="31"/>
      <c r="HE3" s="31"/>
      <c r="HF3" s="31"/>
      <c r="HG3" s="31"/>
      <c r="HH3" s="31"/>
      <c r="HI3" s="31"/>
      <c r="HJ3" s="31"/>
      <c r="HK3" s="31"/>
      <c r="HL3" s="31"/>
      <c r="HM3" s="31"/>
      <c r="HN3" s="31"/>
      <c r="HO3" s="31"/>
      <c r="HP3" s="31"/>
      <c r="HQ3" s="31"/>
    </row>
    <row r="4" spans="1:225">
      <c r="A4" s="176"/>
      <c r="B4" s="176"/>
      <c r="C4" s="30"/>
      <c r="D4" s="2375" t="s">
        <v>29</v>
      </c>
      <c r="E4" s="2375"/>
      <c r="F4" s="2375"/>
      <c r="G4" s="2375"/>
      <c r="H4" s="2375"/>
      <c r="I4" s="175"/>
      <c r="J4" s="41"/>
      <c r="K4" s="175"/>
      <c r="L4" s="175"/>
      <c r="M4" s="175"/>
      <c r="N4" s="175"/>
      <c r="O4" s="2087"/>
      <c r="P4" s="2087"/>
      <c r="Q4" s="2000"/>
      <c r="R4" s="1866"/>
      <c r="S4" s="176"/>
      <c r="T4" s="176"/>
      <c r="U4" s="176"/>
      <c r="V4" s="176"/>
      <c r="W4" s="176"/>
      <c r="X4" s="176"/>
      <c r="Y4" s="176"/>
      <c r="Z4" s="176"/>
      <c r="AA4" s="176"/>
      <c r="AB4" s="176"/>
      <c r="AC4" s="176"/>
      <c r="AD4" s="176"/>
      <c r="AE4" s="176"/>
      <c r="AF4" s="176"/>
      <c r="AG4" s="176"/>
      <c r="AH4" s="176"/>
      <c r="AI4" s="176"/>
      <c r="AJ4" s="176"/>
      <c r="AK4" s="176"/>
      <c r="AL4" s="176"/>
      <c r="AM4" s="176"/>
      <c r="AN4" s="176"/>
      <c r="AO4" s="176"/>
      <c r="AP4" s="176"/>
      <c r="AQ4" s="176"/>
      <c r="AR4" s="176"/>
      <c r="AS4" s="176"/>
      <c r="AT4" s="176"/>
      <c r="AU4" s="176"/>
      <c r="AV4" s="176"/>
      <c r="AW4" s="176"/>
      <c r="AX4" s="176"/>
      <c r="AY4" s="176"/>
      <c r="AZ4" s="176"/>
      <c r="BA4" s="176"/>
      <c r="BB4" s="176"/>
      <c r="BC4" s="176"/>
      <c r="BD4" s="176"/>
      <c r="BE4" s="176"/>
      <c r="BF4" s="176"/>
      <c r="BG4" s="176"/>
      <c r="BH4" s="176"/>
      <c r="BI4" s="176"/>
      <c r="BJ4" s="176"/>
      <c r="BK4" s="176"/>
      <c r="BL4" s="176"/>
      <c r="BM4" s="176"/>
      <c r="BN4" s="176"/>
      <c r="BO4" s="176"/>
      <c r="BP4" s="176"/>
      <c r="BQ4" s="176"/>
      <c r="BR4" s="176"/>
      <c r="BS4" s="176"/>
      <c r="BT4" s="176"/>
      <c r="BU4" s="176"/>
      <c r="BV4" s="176"/>
      <c r="BW4" s="176"/>
      <c r="BX4" s="176"/>
      <c r="BY4" s="176"/>
      <c r="BZ4" s="176"/>
      <c r="CA4" s="176"/>
      <c r="CB4" s="176"/>
      <c r="CC4" s="176"/>
      <c r="CD4" s="176"/>
      <c r="CE4" s="176"/>
      <c r="CF4" s="176"/>
      <c r="CG4" s="176"/>
      <c r="CH4" s="176"/>
      <c r="CI4" s="176"/>
      <c r="CJ4" s="176"/>
      <c r="CK4" s="176"/>
      <c r="CL4" s="176"/>
      <c r="CM4" s="176"/>
      <c r="CN4" s="176"/>
      <c r="CO4" s="176"/>
      <c r="CP4" s="176"/>
      <c r="CQ4" s="176"/>
      <c r="CR4" s="176"/>
      <c r="CS4" s="176"/>
      <c r="CT4" s="176"/>
      <c r="CU4" s="176"/>
      <c r="CV4" s="176"/>
      <c r="CW4" s="176"/>
      <c r="CX4" s="176"/>
      <c r="CY4" s="176"/>
      <c r="CZ4" s="176"/>
      <c r="DA4" s="176"/>
      <c r="DB4" s="176"/>
      <c r="DC4" s="176"/>
      <c r="DD4" s="176"/>
      <c r="DE4" s="176"/>
      <c r="DF4" s="176"/>
      <c r="DG4" s="176"/>
      <c r="DH4" s="176"/>
      <c r="DI4" s="176"/>
      <c r="DJ4" s="176"/>
      <c r="DK4" s="176"/>
      <c r="DL4" s="176"/>
      <c r="DM4" s="176"/>
      <c r="DN4" s="176"/>
      <c r="DO4" s="176"/>
      <c r="DP4" s="176"/>
      <c r="DQ4" s="176"/>
      <c r="DR4" s="176"/>
      <c r="DS4" s="176"/>
      <c r="DT4" s="176"/>
      <c r="DU4" s="176"/>
      <c r="DV4" s="176"/>
      <c r="DW4" s="176"/>
      <c r="DX4" s="176"/>
      <c r="DY4" s="176"/>
      <c r="DZ4" s="176"/>
      <c r="EA4" s="176"/>
      <c r="EB4" s="176"/>
      <c r="EC4" s="176"/>
      <c r="ED4" s="176"/>
      <c r="EE4" s="176"/>
      <c r="EF4" s="176"/>
      <c r="EG4" s="176"/>
      <c r="EH4" s="176"/>
      <c r="EI4" s="176"/>
      <c r="EJ4" s="176"/>
      <c r="EK4" s="176"/>
      <c r="EL4" s="176"/>
      <c r="EM4" s="176"/>
      <c r="EN4" s="176"/>
      <c r="EO4" s="176"/>
      <c r="EP4" s="176"/>
      <c r="EQ4" s="176"/>
      <c r="ER4" s="176"/>
      <c r="ES4" s="176"/>
      <c r="ET4" s="176"/>
      <c r="EU4" s="176"/>
      <c r="EV4" s="176"/>
      <c r="EW4" s="176"/>
      <c r="EX4" s="176"/>
      <c r="EY4" s="176"/>
      <c r="EZ4" s="176"/>
      <c r="FA4" s="176"/>
      <c r="FB4" s="176"/>
      <c r="FC4" s="176"/>
      <c r="FD4" s="176"/>
      <c r="FE4" s="176"/>
      <c r="FF4" s="176"/>
      <c r="FG4" s="176"/>
      <c r="FH4" s="176"/>
      <c r="FI4" s="176"/>
      <c r="FJ4" s="176"/>
      <c r="FK4" s="176"/>
      <c r="FL4" s="176"/>
      <c r="FM4" s="176"/>
      <c r="FN4" s="176"/>
      <c r="FO4" s="176"/>
      <c r="FP4" s="176"/>
      <c r="FQ4" s="176"/>
      <c r="FR4" s="176"/>
      <c r="FS4" s="176"/>
      <c r="FT4" s="176"/>
      <c r="FU4" s="176"/>
      <c r="FV4" s="176"/>
      <c r="FW4" s="176"/>
      <c r="FX4" s="176"/>
      <c r="FY4" s="176"/>
      <c r="FZ4" s="176"/>
      <c r="GA4" s="176"/>
      <c r="GB4" s="176"/>
      <c r="GC4" s="176"/>
      <c r="GD4" s="176"/>
      <c r="GE4" s="176"/>
      <c r="GF4" s="176"/>
      <c r="GG4" s="176"/>
      <c r="GH4" s="176"/>
      <c r="GI4" s="176"/>
      <c r="GJ4" s="176"/>
      <c r="GK4" s="176"/>
      <c r="GL4" s="176"/>
      <c r="GM4" s="176"/>
      <c r="GN4" s="176"/>
      <c r="GO4" s="176"/>
      <c r="GP4" s="176"/>
      <c r="GQ4" s="176"/>
      <c r="GR4" s="176"/>
      <c r="GS4" s="176"/>
      <c r="GT4" s="176"/>
      <c r="GU4" s="176"/>
      <c r="GV4" s="176"/>
      <c r="GW4" s="176"/>
      <c r="GX4" s="176"/>
      <c r="GY4" s="176"/>
      <c r="GZ4" s="176"/>
      <c r="HA4" s="176"/>
      <c r="HB4" s="176"/>
      <c r="HC4" s="176"/>
      <c r="HD4" s="176"/>
      <c r="HE4" s="176"/>
      <c r="HF4" s="176"/>
      <c r="HG4" s="176"/>
      <c r="HH4" s="176"/>
      <c r="HI4" s="176"/>
      <c r="HJ4" s="176"/>
      <c r="HK4" s="176"/>
      <c r="HL4" s="176"/>
      <c r="HM4" s="176"/>
      <c r="HN4" s="176"/>
      <c r="HO4" s="176"/>
      <c r="HP4" s="176"/>
      <c r="HQ4" s="176"/>
    </row>
    <row r="5" spans="1:225" ht="14.25">
      <c r="A5" s="961"/>
      <c r="B5" s="961"/>
      <c r="C5" s="2376" t="s">
        <v>176</v>
      </c>
      <c r="D5" s="2376"/>
      <c r="E5" s="2376"/>
      <c r="F5" s="2376"/>
      <c r="G5" s="2376"/>
      <c r="H5" s="2376"/>
      <c r="I5" s="2376"/>
      <c r="J5" s="2376"/>
      <c r="K5" s="2376"/>
      <c r="L5" s="2376"/>
      <c r="M5" s="2376"/>
      <c r="N5" s="175"/>
      <c r="O5" s="2088"/>
      <c r="P5" s="2088"/>
      <c r="Q5" s="2087"/>
      <c r="R5" s="1514"/>
      <c r="S5" s="961"/>
      <c r="T5" s="961"/>
      <c r="U5" s="961"/>
      <c r="V5" s="961"/>
      <c r="W5" s="961"/>
      <c r="X5" s="961"/>
      <c r="Y5" s="961"/>
      <c r="Z5" s="961"/>
      <c r="AA5" s="961"/>
      <c r="AB5" s="961"/>
      <c r="AC5" s="961"/>
      <c r="AD5" s="961"/>
      <c r="AE5" s="961"/>
      <c r="AF5" s="961"/>
      <c r="AG5" s="961"/>
      <c r="AH5" s="961"/>
      <c r="AI5" s="961"/>
      <c r="AJ5" s="961"/>
      <c r="AK5" s="961"/>
      <c r="AL5" s="961"/>
      <c r="AM5" s="961"/>
      <c r="AN5" s="961"/>
      <c r="AO5" s="961"/>
      <c r="AP5" s="961"/>
      <c r="AQ5" s="961"/>
      <c r="AR5" s="961"/>
      <c r="AS5" s="961"/>
      <c r="AT5" s="961"/>
      <c r="AU5" s="961"/>
      <c r="AV5" s="961"/>
      <c r="AW5" s="961"/>
      <c r="AX5" s="961"/>
      <c r="AY5" s="961"/>
      <c r="AZ5" s="961"/>
      <c r="BA5" s="961"/>
      <c r="BB5" s="961"/>
      <c r="BC5" s="961"/>
      <c r="BD5" s="961"/>
      <c r="BE5" s="961"/>
      <c r="BF5" s="961"/>
      <c r="BG5" s="961"/>
      <c r="BH5" s="961"/>
      <c r="BI5" s="961"/>
      <c r="BJ5" s="961"/>
      <c r="BK5" s="961"/>
      <c r="BL5" s="961"/>
      <c r="BM5" s="961"/>
      <c r="BN5" s="961"/>
      <c r="BO5" s="961"/>
      <c r="BP5" s="961"/>
      <c r="BQ5" s="961"/>
      <c r="BR5" s="961"/>
      <c r="BS5" s="961"/>
      <c r="BT5" s="961"/>
      <c r="BU5" s="961"/>
      <c r="BV5" s="961"/>
      <c r="BW5" s="961"/>
      <c r="BX5" s="961"/>
      <c r="BY5" s="961"/>
      <c r="BZ5" s="961"/>
      <c r="CA5" s="961"/>
      <c r="CB5" s="961"/>
      <c r="CC5" s="961"/>
      <c r="CD5" s="961"/>
      <c r="CE5" s="961"/>
      <c r="CF5" s="961"/>
      <c r="CG5" s="961"/>
      <c r="CH5" s="961"/>
      <c r="CI5" s="961"/>
      <c r="CJ5" s="961"/>
      <c r="CK5" s="961"/>
      <c r="CL5" s="961"/>
      <c r="CM5" s="961"/>
      <c r="CN5" s="961"/>
      <c r="CO5" s="961"/>
      <c r="CP5" s="961"/>
      <c r="CQ5" s="961"/>
      <c r="CR5" s="961"/>
      <c r="CS5" s="961"/>
      <c r="CT5" s="961"/>
      <c r="CU5" s="961"/>
      <c r="CV5" s="961"/>
      <c r="CW5" s="961"/>
      <c r="CX5" s="961"/>
      <c r="CY5" s="961"/>
      <c r="CZ5" s="961"/>
      <c r="DA5" s="961"/>
      <c r="DB5" s="961"/>
      <c r="DC5" s="961"/>
      <c r="DD5" s="961"/>
      <c r="DE5" s="961"/>
      <c r="DF5" s="961"/>
      <c r="DG5" s="961"/>
      <c r="DH5" s="961"/>
      <c r="DI5" s="961"/>
      <c r="DJ5" s="961"/>
      <c r="DK5" s="961"/>
      <c r="DL5" s="961"/>
      <c r="DM5" s="961"/>
      <c r="DN5" s="961"/>
      <c r="DO5" s="961"/>
      <c r="DP5" s="961"/>
      <c r="DQ5" s="961"/>
      <c r="DR5" s="961"/>
      <c r="DS5" s="961"/>
      <c r="DT5" s="961"/>
      <c r="DU5" s="961"/>
      <c r="DV5" s="961"/>
      <c r="DW5" s="961"/>
      <c r="DX5" s="961"/>
      <c r="DY5" s="961"/>
      <c r="DZ5" s="961"/>
      <c r="EA5" s="961"/>
      <c r="EB5" s="961"/>
      <c r="EC5" s="961"/>
      <c r="ED5" s="961"/>
      <c r="EE5" s="961"/>
      <c r="EF5" s="961"/>
      <c r="EG5" s="961"/>
      <c r="EH5" s="961"/>
      <c r="EI5" s="961"/>
      <c r="EJ5" s="961"/>
      <c r="EK5" s="961"/>
      <c r="EL5" s="961"/>
      <c r="EM5" s="961"/>
      <c r="EN5" s="961"/>
      <c r="EO5" s="961"/>
      <c r="EP5" s="961"/>
      <c r="EQ5" s="961"/>
      <c r="ER5" s="961"/>
      <c r="ES5" s="961"/>
      <c r="ET5" s="961"/>
      <c r="EU5" s="961"/>
      <c r="EV5" s="961"/>
      <c r="EW5" s="961"/>
      <c r="EX5" s="961"/>
      <c r="EY5" s="961"/>
      <c r="EZ5" s="961"/>
      <c r="FA5" s="961"/>
      <c r="FB5" s="961"/>
      <c r="FC5" s="961"/>
      <c r="FD5" s="961"/>
      <c r="FE5" s="961"/>
      <c r="FF5" s="961"/>
      <c r="FG5" s="961"/>
      <c r="FH5" s="961"/>
      <c r="FI5" s="961"/>
      <c r="FJ5" s="961"/>
      <c r="FK5" s="961"/>
      <c r="FL5" s="961"/>
      <c r="FM5" s="961"/>
      <c r="FN5" s="961"/>
      <c r="FO5" s="961"/>
      <c r="FP5" s="961"/>
      <c r="FQ5" s="961"/>
      <c r="FR5" s="961"/>
      <c r="FS5" s="961"/>
      <c r="FT5" s="961"/>
      <c r="FU5" s="961"/>
      <c r="FV5" s="961"/>
      <c r="FW5" s="961"/>
      <c r="FX5" s="961"/>
      <c r="FY5" s="961"/>
      <c r="FZ5" s="961"/>
      <c r="GA5" s="961"/>
      <c r="GB5" s="961"/>
      <c r="GC5" s="961"/>
      <c r="GD5" s="961"/>
      <c r="GE5" s="961"/>
      <c r="GF5" s="961"/>
      <c r="GG5" s="961"/>
      <c r="GH5" s="961"/>
      <c r="GI5" s="961"/>
      <c r="GJ5" s="961"/>
      <c r="GK5" s="961"/>
      <c r="GL5" s="961"/>
      <c r="GM5" s="961"/>
      <c r="GN5" s="961"/>
      <c r="GO5" s="961"/>
      <c r="GP5" s="961"/>
      <c r="GQ5" s="961"/>
      <c r="GR5" s="961"/>
      <c r="GS5" s="961"/>
      <c r="GT5" s="961"/>
      <c r="GU5" s="961"/>
      <c r="GV5" s="961"/>
      <c r="GW5" s="961"/>
      <c r="GX5" s="961"/>
      <c r="GY5" s="961"/>
      <c r="GZ5" s="961"/>
      <c r="HA5" s="961"/>
      <c r="HB5" s="961"/>
      <c r="HC5" s="961"/>
      <c r="HD5" s="961"/>
      <c r="HE5" s="961"/>
      <c r="HF5" s="961"/>
      <c r="HG5" s="961"/>
      <c r="HH5" s="961"/>
      <c r="HI5" s="961"/>
      <c r="HJ5" s="961"/>
      <c r="HK5" s="961"/>
      <c r="HL5" s="961"/>
      <c r="HM5" s="961"/>
      <c r="HN5" s="961"/>
      <c r="HO5" s="961"/>
      <c r="HP5" s="961"/>
      <c r="HQ5" s="961"/>
    </row>
    <row r="6" spans="1:225">
      <c r="A6" s="105"/>
      <c r="B6" s="105"/>
      <c r="C6" s="105"/>
      <c r="D6" s="306"/>
      <c r="E6" s="10"/>
      <c r="F6" s="10"/>
      <c r="G6" s="177"/>
      <c r="H6" s="177"/>
      <c r="I6" s="177"/>
      <c r="J6" s="177"/>
      <c r="K6" s="177"/>
      <c r="L6" s="177"/>
      <c r="M6" s="177"/>
      <c r="N6" s="175"/>
      <c r="O6" s="2089"/>
      <c r="P6" s="2089"/>
      <c r="Q6" s="2087"/>
      <c r="R6" s="1514"/>
      <c r="S6" s="105"/>
      <c r="T6" s="105"/>
      <c r="U6" s="105"/>
      <c r="V6" s="105"/>
      <c r="W6" s="105"/>
      <c r="X6" s="105"/>
      <c r="Y6" s="105"/>
      <c r="Z6" s="105"/>
      <c r="AA6" s="105"/>
      <c r="AB6" s="105"/>
      <c r="AC6" s="105"/>
      <c r="AD6" s="105"/>
      <c r="AE6" s="105"/>
      <c r="AF6" s="105"/>
      <c r="AG6" s="105"/>
      <c r="AH6" s="105"/>
      <c r="AI6" s="105"/>
      <c r="AJ6" s="105"/>
      <c r="AK6" s="105"/>
      <c r="AL6" s="105"/>
      <c r="AM6" s="105"/>
      <c r="AN6" s="105"/>
      <c r="AO6" s="105"/>
      <c r="AP6" s="105"/>
      <c r="AQ6" s="105"/>
      <c r="AR6" s="105"/>
      <c r="AS6" s="105"/>
      <c r="AT6" s="105"/>
      <c r="AU6" s="105"/>
      <c r="AV6" s="105"/>
      <c r="AW6" s="105"/>
      <c r="AX6" s="105"/>
      <c r="AY6" s="105"/>
      <c r="AZ6" s="105"/>
      <c r="BA6" s="105"/>
      <c r="BB6" s="105"/>
      <c r="BC6" s="105"/>
      <c r="BD6" s="105"/>
      <c r="BE6" s="105"/>
      <c r="BF6" s="105"/>
      <c r="BG6" s="105"/>
      <c r="BH6" s="105"/>
      <c r="BI6" s="105"/>
      <c r="BJ6" s="105"/>
      <c r="BK6" s="105"/>
      <c r="BL6" s="105"/>
      <c r="BM6" s="105"/>
      <c r="BN6" s="105"/>
      <c r="BO6" s="105"/>
      <c r="BP6" s="105"/>
      <c r="BQ6" s="105"/>
      <c r="BR6" s="105"/>
      <c r="BS6" s="105"/>
      <c r="BT6" s="105"/>
      <c r="BU6" s="105"/>
      <c r="BV6" s="105"/>
      <c r="BW6" s="105"/>
      <c r="BX6" s="105"/>
      <c r="BY6" s="105"/>
      <c r="BZ6" s="105"/>
      <c r="CA6" s="105"/>
      <c r="CB6" s="105"/>
      <c r="CC6" s="105"/>
      <c r="CD6" s="105"/>
      <c r="CE6" s="105"/>
      <c r="CF6" s="105"/>
      <c r="CG6" s="105"/>
      <c r="CH6" s="105"/>
      <c r="CI6" s="105"/>
      <c r="CJ6" s="105"/>
      <c r="CK6" s="105"/>
      <c r="CL6" s="105"/>
      <c r="CM6" s="105"/>
      <c r="CN6" s="105"/>
      <c r="CO6" s="105"/>
      <c r="CP6" s="105"/>
      <c r="CQ6" s="105"/>
      <c r="CR6" s="105"/>
      <c r="CS6" s="105"/>
      <c r="CT6" s="105"/>
      <c r="CU6" s="105"/>
      <c r="CV6" s="105"/>
      <c r="CW6" s="105"/>
      <c r="CX6" s="105"/>
      <c r="CY6" s="105"/>
      <c r="CZ6" s="105"/>
      <c r="DA6" s="105"/>
      <c r="DB6" s="105"/>
      <c r="DC6" s="105"/>
      <c r="DD6" s="105"/>
      <c r="DE6" s="105"/>
      <c r="DF6" s="105"/>
      <c r="DG6" s="105"/>
      <c r="DH6" s="105"/>
      <c r="DI6" s="105"/>
      <c r="DJ6" s="105"/>
      <c r="DK6" s="105"/>
      <c r="DL6" s="105"/>
      <c r="DM6" s="105"/>
      <c r="DN6" s="105"/>
      <c r="DO6" s="105"/>
      <c r="DP6" s="105"/>
      <c r="DQ6" s="105"/>
      <c r="DR6" s="105"/>
      <c r="DS6" s="105"/>
      <c r="DT6" s="105"/>
      <c r="DU6" s="105"/>
      <c r="DV6" s="105"/>
      <c r="DW6" s="105"/>
      <c r="DX6" s="105"/>
      <c r="DY6" s="105"/>
      <c r="DZ6" s="105"/>
      <c r="EA6" s="105"/>
      <c r="EB6" s="105"/>
      <c r="EC6" s="105"/>
      <c r="ED6" s="105"/>
      <c r="EE6" s="105"/>
      <c r="EF6" s="105"/>
      <c r="EG6" s="105"/>
      <c r="EH6" s="105"/>
      <c r="EI6" s="105"/>
      <c r="EJ6" s="105"/>
      <c r="EK6" s="105"/>
      <c r="EL6" s="105"/>
      <c r="EM6" s="105"/>
      <c r="EN6" s="105"/>
      <c r="EO6" s="105"/>
      <c r="EP6" s="105"/>
      <c r="EQ6" s="105"/>
      <c r="ER6" s="105"/>
      <c r="ES6" s="105"/>
      <c r="ET6" s="105"/>
      <c r="EU6" s="105"/>
      <c r="EV6" s="105"/>
      <c r="EW6" s="105"/>
      <c r="EX6" s="105"/>
      <c r="EY6" s="105"/>
      <c r="EZ6" s="105"/>
      <c r="FA6" s="105"/>
      <c r="FB6" s="105"/>
      <c r="FC6" s="105"/>
      <c r="FD6" s="105"/>
      <c r="FE6" s="105"/>
      <c r="FF6" s="105"/>
      <c r="FG6" s="105"/>
      <c r="FH6" s="105"/>
      <c r="FI6" s="105"/>
      <c r="FJ6" s="105"/>
      <c r="FK6" s="105"/>
      <c r="FL6" s="105"/>
      <c r="FM6" s="105"/>
      <c r="FN6" s="105"/>
      <c r="FO6" s="105"/>
      <c r="FP6" s="105"/>
      <c r="FQ6" s="105"/>
      <c r="FR6" s="105"/>
      <c r="FS6" s="105"/>
      <c r="FT6" s="105"/>
      <c r="FU6" s="105"/>
      <c r="FV6" s="105"/>
      <c r="FW6" s="105"/>
      <c r="FX6" s="105"/>
      <c r="FY6" s="105"/>
      <c r="FZ6" s="105"/>
      <c r="GA6" s="105"/>
      <c r="GB6" s="105"/>
      <c r="GC6" s="105"/>
      <c r="GD6" s="105"/>
      <c r="GE6" s="105"/>
      <c r="GF6" s="105"/>
      <c r="GG6" s="105"/>
      <c r="GH6" s="105"/>
      <c r="GI6" s="105"/>
      <c r="GJ6" s="105"/>
      <c r="GK6" s="105"/>
      <c r="GL6" s="105"/>
      <c r="GM6" s="105"/>
      <c r="GN6" s="105"/>
      <c r="GO6" s="105"/>
      <c r="GP6" s="105"/>
      <c r="GQ6" s="105"/>
      <c r="GR6" s="105"/>
      <c r="GS6" s="105"/>
      <c r="GT6" s="105"/>
      <c r="GU6" s="105"/>
      <c r="GV6" s="105"/>
      <c r="GW6" s="105"/>
      <c r="GX6" s="105"/>
      <c r="GY6" s="105"/>
      <c r="GZ6" s="105"/>
      <c r="HA6" s="105"/>
      <c r="HB6" s="105"/>
      <c r="HC6" s="105"/>
      <c r="HD6" s="105"/>
      <c r="HE6" s="105"/>
      <c r="HF6" s="105"/>
      <c r="HG6" s="105"/>
      <c r="HH6" s="105"/>
      <c r="HI6" s="105"/>
      <c r="HJ6" s="105"/>
      <c r="HK6" s="105"/>
      <c r="HL6" s="105"/>
      <c r="HM6" s="105"/>
      <c r="HN6" s="105"/>
      <c r="HO6" s="105"/>
      <c r="HP6" s="105"/>
      <c r="HQ6" s="105"/>
    </row>
    <row r="7" spans="1:225" ht="14.25">
      <c r="A7" s="961"/>
      <c r="B7" s="961"/>
      <c r="C7" s="2376" t="s">
        <v>7182</v>
      </c>
      <c r="D7" s="2376"/>
      <c r="E7" s="2376"/>
      <c r="F7" s="2376"/>
      <c r="G7" s="2376"/>
      <c r="H7" s="2376"/>
      <c r="I7" s="2376"/>
      <c r="J7" s="2376"/>
      <c r="K7" s="2376"/>
      <c r="L7" s="2376"/>
      <c r="M7" s="2376"/>
      <c r="N7" s="175"/>
      <c r="O7" s="2088"/>
      <c r="P7" s="2088"/>
      <c r="Q7" s="2087"/>
      <c r="R7" s="1514"/>
      <c r="S7" s="961"/>
      <c r="T7" s="961"/>
      <c r="U7" s="961"/>
      <c r="V7" s="961"/>
      <c r="W7" s="961"/>
      <c r="X7" s="961"/>
      <c r="Y7" s="961"/>
      <c r="Z7" s="961"/>
      <c r="AA7" s="961"/>
      <c r="AB7" s="961"/>
      <c r="AC7" s="961"/>
      <c r="AD7" s="961"/>
      <c r="AE7" s="961"/>
      <c r="AF7" s="961"/>
      <c r="AG7" s="961"/>
      <c r="AH7" s="961"/>
      <c r="AI7" s="961"/>
      <c r="AJ7" s="961"/>
      <c r="AK7" s="961"/>
      <c r="AL7" s="961"/>
      <c r="AM7" s="961"/>
      <c r="AN7" s="961"/>
      <c r="AO7" s="961"/>
      <c r="AP7" s="961"/>
      <c r="AQ7" s="961"/>
      <c r="AR7" s="961"/>
      <c r="AS7" s="961"/>
      <c r="AT7" s="961"/>
      <c r="AU7" s="961"/>
      <c r="AV7" s="961"/>
      <c r="AW7" s="961"/>
      <c r="AX7" s="961"/>
      <c r="AY7" s="961"/>
      <c r="AZ7" s="961"/>
      <c r="BA7" s="961"/>
      <c r="BB7" s="961"/>
      <c r="BC7" s="961"/>
      <c r="BD7" s="961"/>
      <c r="BE7" s="961"/>
      <c r="BF7" s="961"/>
      <c r="BG7" s="961"/>
      <c r="BH7" s="961"/>
      <c r="BI7" s="961"/>
      <c r="BJ7" s="961"/>
      <c r="BK7" s="961"/>
      <c r="BL7" s="961"/>
      <c r="BM7" s="961"/>
      <c r="BN7" s="961"/>
      <c r="BO7" s="961"/>
      <c r="BP7" s="961"/>
      <c r="BQ7" s="961"/>
      <c r="BR7" s="961"/>
      <c r="BS7" s="961"/>
      <c r="BT7" s="961"/>
      <c r="BU7" s="961"/>
      <c r="BV7" s="961"/>
      <c r="BW7" s="961"/>
      <c r="BX7" s="961"/>
      <c r="BY7" s="961"/>
      <c r="BZ7" s="961"/>
      <c r="CA7" s="961"/>
      <c r="CB7" s="961"/>
      <c r="CC7" s="961"/>
      <c r="CD7" s="961"/>
      <c r="CE7" s="961"/>
      <c r="CF7" s="961"/>
      <c r="CG7" s="961"/>
      <c r="CH7" s="961"/>
      <c r="CI7" s="961"/>
      <c r="CJ7" s="961"/>
      <c r="CK7" s="961"/>
      <c r="CL7" s="961"/>
      <c r="CM7" s="961"/>
      <c r="CN7" s="961"/>
      <c r="CO7" s="961"/>
      <c r="CP7" s="961"/>
      <c r="CQ7" s="961"/>
      <c r="CR7" s="961"/>
      <c r="CS7" s="961"/>
      <c r="CT7" s="961"/>
      <c r="CU7" s="961"/>
      <c r="CV7" s="961"/>
      <c r="CW7" s="961"/>
      <c r="CX7" s="961"/>
      <c r="CY7" s="961"/>
      <c r="CZ7" s="961"/>
      <c r="DA7" s="961"/>
      <c r="DB7" s="961"/>
      <c r="DC7" s="961"/>
      <c r="DD7" s="961"/>
      <c r="DE7" s="961"/>
      <c r="DF7" s="961"/>
      <c r="DG7" s="961"/>
      <c r="DH7" s="961"/>
      <c r="DI7" s="961"/>
      <c r="DJ7" s="961"/>
      <c r="DK7" s="961"/>
      <c r="DL7" s="961"/>
      <c r="DM7" s="961"/>
      <c r="DN7" s="961"/>
      <c r="DO7" s="961"/>
      <c r="DP7" s="961"/>
      <c r="DQ7" s="961"/>
      <c r="DR7" s="961"/>
      <c r="DS7" s="961"/>
      <c r="DT7" s="961"/>
      <c r="DU7" s="961"/>
      <c r="DV7" s="961"/>
      <c r="DW7" s="961"/>
      <c r="DX7" s="961"/>
      <c r="DY7" s="961"/>
      <c r="DZ7" s="961"/>
      <c r="EA7" s="961"/>
      <c r="EB7" s="961"/>
      <c r="EC7" s="961"/>
      <c r="ED7" s="961"/>
      <c r="EE7" s="961"/>
      <c r="EF7" s="961"/>
      <c r="EG7" s="961"/>
      <c r="EH7" s="961"/>
      <c r="EI7" s="961"/>
      <c r="EJ7" s="961"/>
      <c r="EK7" s="961"/>
      <c r="EL7" s="961"/>
      <c r="EM7" s="961"/>
      <c r="EN7" s="961"/>
      <c r="EO7" s="961"/>
      <c r="EP7" s="961"/>
      <c r="EQ7" s="961"/>
      <c r="ER7" s="961"/>
      <c r="ES7" s="961"/>
      <c r="ET7" s="961"/>
      <c r="EU7" s="961"/>
      <c r="EV7" s="961"/>
      <c r="EW7" s="961"/>
      <c r="EX7" s="961"/>
      <c r="EY7" s="961"/>
      <c r="EZ7" s="961"/>
      <c r="FA7" s="961"/>
      <c r="FB7" s="961"/>
      <c r="FC7" s="961"/>
      <c r="FD7" s="961"/>
      <c r="FE7" s="961"/>
      <c r="FF7" s="961"/>
      <c r="FG7" s="961"/>
      <c r="FH7" s="961"/>
      <c r="FI7" s="961"/>
      <c r="FJ7" s="961"/>
      <c r="FK7" s="961"/>
      <c r="FL7" s="961"/>
      <c r="FM7" s="961"/>
      <c r="FN7" s="961"/>
      <c r="FO7" s="961"/>
      <c r="FP7" s="961"/>
      <c r="FQ7" s="961"/>
      <c r="FR7" s="961"/>
      <c r="FS7" s="961"/>
      <c r="FT7" s="961"/>
      <c r="FU7" s="961"/>
      <c r="FV7" s="961"/>
      <c r="FW7" s="961"/>
      <c r="FX7" s="961"/>
      <c r="FY7" s="961"/>
      <c r="FZ7" s="961"/>
      <c r="GA7" s="961"/>
      <c r="GB7" s="961"/>
      <c r="GC7" s="961"/>
      <c r="GD7" s="961"/>
      <c r="GE7" s="961"/>
      <c r="GF7" s="961"/>
      <c r="GG7" s="961"/>
      <c r="GH7" s="961"/>
      <c r="GI7" s="961"/>
      <c r="GJ7" s="961"/>
      <c r="GK7" s="961"/>
      <c r="GL7" s="961"/>
      <c r="GM7" s="961"/>
      <c r="GN7" s="961"/>
      <c r="GO7" s="961"/>
      <c r="GP7" s="961"/>
      <c r="GQ7" s="961"/>
      <c r="GR7" s="961"/>
      <c r="GS7" s="961"/>
      <c r="GT7" s="961"/>
      <c r="GU7" s="961"/>
      <c r="GV7" s="961"/>
      <c r="GW7" s="961"/>
      <c r="GX7" s="961"/>
      <c r="GY7" s="961"/>
      <c r="GZ7" s="961"/>
      <c r="HA7" s="961"/>
      <c r="HB7" s="961"/>
      <c r="HC7" s="961"/>
      <c r="HD7" s="961"/>
      <c r="HE7" s="961"/>
      <c r="HF7" s="961"/>
      <c r="HG7" s="961"/>
      <c r="HH7" s="961"/>
      <c r="HI7" s="961"/>
      <c r="HJ7" s="961"/>
      <c r="HK7" s="961"/>
      <c r="HL7" s="961"/>
      <c r="HM7" s="961"/>
      <c r="HN7" s="961"/>
      <c r="HO7" s="961"/>
      <c r="HP7" s="961"/>
      <c r="HQ7" s="961"/>
    </row>
    <row r="8" spans="1:225" ht="14.25">
      <c r="A8" s="961"/>
      <c r="B8" s="961"/>
      <c r="C8" s="2377" t="s">
        <v>1933</v>
      </c>
      <c r="D8" s="2377"/>
      <c r="E8" s="2377"/>
      <c r="F8" s="2377"/>
      <c r="G8" s="2377"/>
      <c r="H8" s="2377"/>
      <c r="I8" s="2377"/>
      <c r="J8" s="2377"/>
      <c r="K8" s="2377"/>
      <c r="L8" s="2377"/>
      <c r="M8" s="2377"/>
      <c r="N8" s="175"/>
      <c r="O8" s="2088"/>
      <c r="P8" s="2088"/>
      <c r="Q8" s="2087"/>
      <c r="R8" s="1514"/>
      <c r="S8" s="961"/>
      <c r="T8" s="961"/>
      <c r="U8" s="961"/>
      <c r="V8" s="961"/>
      <c r="W8" s="961"/>
      <c r="X8" s="961"/>
      <c r="Y8" s="961"/>
      <c r="Z8" s="961"/>
      <c r="AA8" s="961"/>
      <c r="AB8" s="961"/>
      <c r="AC8" s="961"/>
      <c r="AD8" s="961"/>
      <c r="AE8" s="961"/>
      <c r="AF8" s="961"/>
      <c r="AG8" s="961"/>
      <c r="AH8" s="961"/>
      <c r="AI8" s="961"/>
      <c r="AJ8" s="961"/>
      <c r="AK8" s="961"/>
      <c r="AL8" s="961"/>
      <c r="AM8" s="961"/>
      <c r="AN8" s="961"/>
      <c r="AO8" s="961"/>
      <c r="AP8" s="961"/>
      <c r="AQ8" s="961"/>
      <c r="AR8" s="961"/>
      <c r="AS8" s="961"/>
      <c r="AT8" s="961"/>
      <c r="AU8" s="961"/>
      <c r="AV8" s="961"/>
      <c r="AW8" s="961"/>
      <c r="AX8" s="961"/>
      <c r="AY8" s="961"/>
      <c r="AZ8" s="961"/>
      <c r="BA8" s="961"/>
      <c r="BB8" s="961"/>
      <c r="BC8" s="961"/>
      <c r="BD8" s="961"/>
      <c r="BE8" s="961"/>
      <c r="BF8" s="961"/>
      <c r="BG8" s="961"/>
      <c r="BH8" s="961"/>
      <c r="BI8" s="961"/>
      <c r="BJ8" s="961"/>
      <c r="BK8" s="961"/>
      <c r="BL8" s="961"/>
      <c r="BM8" s="961"/>
      <c r="BN8" s="961"/>
      <c r="BO8" s="961"/>
      <c r="BP8" s="961"/>
      <c r="BQ8" s="961"/>
      <c r="BR8" s="961"/>
      <c r="BS8" s="961"/>
      <c r="BT8" s="961"/>
      <c r="BU8" s="961"/>
      <c r="BV8" s="961"/>
      <c r="BW8" s="961"/>
      <c r="BX8" s="961"/>
      <c r="BY8" s="961"/>
      <c r="BZ8" s="961"/>
      <c r="CA8" s="961"/>
      <c r="CB8" s="961"/>
      <c r="CC8" s="961"/>
      <c r="CD8" s="961"/>
      <c r="CE8" s="961"/>
      <c r="CF8" s="961"/>
      <c r="CG8" s="961"/>
      <c r="CH8" s="961"/>
      <c r="CI8" s="961"/>
      <c r="CJ8" s="961"/>
      <c r="CK8" s="961"/>
      <c r="CL8" s="961"/>
      <c r="CM8" s="961"/>
      <c r="CN8" s="961"/>
      <c r="CO8" s="961"/>
      <c r="CP8" s="961"/>
      <c r="CQ8" s="961"/>
      <c r="CR8" s="961"/>
      <c r="CS8" s="961"/>
      <c r="CT8" s="961"/>
      <c r="CU8" s="961"/>
      <c r="CV8" s="961"/>
      <c r="CW8" s="961"/>
      <c r="CX8" s="961"/>
      <c r="CY8" s="961"/>
      <c r="CZ8" s="961"/>
      <c r="DA8" s="961"/>
      <c r="DB8" s="961"/>
      <c r="DC8" s="961"/>
      <c r="DD8" s="961"/>
      <c r="DE8" s="961"/>
      <c r="DF8" s="961"/>
      <c r="DG8" s="961"/>
      <c r="DH8" s="961"/>
      <c r="DI8" s="961"/>
      <c r="DJ8" s="961"/>
      <c r="DK8" s="961"/>
      <c r="DL8" s="961"/>
      <c r="DM8" s="961"/>
      <c r="DN8" s="961"/>
      <c r="DO8" s="961"/>
      <c r="DP8" s="961"/>
      <c r="DQ8" s="961"/>
      <c r="DR8" s="961"/>
      <c r="DS8" s="961"/>
      <c r="DT8" s="961"/>
      <c r="DU8" s="961"/>
      <c r="DV8" s="961"/>
      <c r="DW8" s="961"/>
      <c r="DX8" s="961"/>
      <c r="DY8" s="961"/>
      <c r="DZ8" s="961"/>
      <c r="EA8" s="961"/>
      <c r="EB8" s="961"/>
      <c r="EC8" s="961"/>
      <c r="ED8" s="961"/>
      <c r="EE8" s="961"/>
      <c r="EF8" s="961"/>
      <c r="EG8" s="961"/>
      <c r="EH8" s="961"/>
      <c r="EI8" s="961"/>
      <c r="EJ8" s="961"/>
      <c r="EK8" s="961"/>
      <c r="EL8" s="961"/>
      <c r="EM8" s="961"/>
      <c r="EN8" s="961"/>
      <c r="EO8" s="961"/>
      <c r="EP8" s="961"/>
      <c r="EQ8" s="961"/>
      <c r="ER8" s="961"/>
      <c r="ES8" s="961"/>
      <c r="ET8" s="961"/>
      <c r="EU8" s="961"/>
      <c r="EV8" s="961"/>
      <c r="EW8" s="961"/>
      <c r="EX8" s="961"/>
      <c r="EY8" s="961"/>
      <c r="EZ8" s="961"/>
      <c r="FA8" s="961"/>
      <c r="FB8" s="961"/>
      <c r="FC8" s="961"/>
      <c r="FD8" s="961"/>
      <c r="FE8" s="961"/>
      <c r="FF8" s="961"/>
      <c r="FG8" s="961"/>
      <c r="FH8" s="961"/>
      <c r="FI8" s="961"/>
      <c r="FJ8" s="961"/>
      <c r="FK8" s="961"/>
      <c r="FL8" s="961"/>
      <c r="FM8" s="961"/>
      <c r="FN8" s="961"/>
      <c r="FO8" s="961"/>
      <c r="FP8" s="961"/>
      <c r="FQ8" s="961"/>
      <c r="FR8" s="961"/>
      <c r="FS8" s="961"/>
      <c r="FT8" s="961"/>
      <c r="FU8" s="961"/>
      <c r="FV8" s="961"/>
      <c r="FW8" s="961"/>
      <c r="FX8" s="961"/>
      <c r="FY8" s="961"/>
      <c r="FZ8" s="961"/>
      <c r="GA8" s="961"/>
      <c r="GB8" s="961"/>
      <c r="GC8" s="961"/>
      <c r="GD8" s="961"/>
      <c r="GE8" s="961"/>
      <c r="GF8" s="961"/>
      <c r="GG8" s="961"/>
      <c r="GH8" s="961"/>
      <c r="GI8" s="961"/>
      <c r="GJ8" s="961"/>
      <c r="GK8" s="961"/>
      <c r="GL8" s="961"/>
      <c r="GM8" s="961"/>
      <c r="GN8" s="961"/>
      <c r="GO8" s="961"/>
      <c r="GP8" s="961"/>
      <c r="GQ8" s="961"/>
      <c r="GR8" s="961"/>
      <c r="GS8" s="961"/>
      <c r="GT8" s="961"/>
      <c r="GU8" s="961"/>
      <c r="GV8" s="961"/>
      <c r="GW8" s="961"/>
      <c r="GX8" s="961"/>
      <c r="GY8" s="961"/>
      <c r="GZ8" s="961"/>
      <c r="HA8" s="961"/>
      <c r="HB8" s="961"/>
      <c r="HC8" s="961"/>
      <c r="HD8" s="961"/>
      <c r="HE8" s="961"/>
      <c r="HF8" s="961"/>
      <c r="HG8" s="961"/>
      <c r="HH8" s="961"/>
      <c r="HI8" s="961"/>
      <c r="HJ8" s="961"/>
      <c r="HK8" s="961"/>
      <c r="HL8" s="961"/>
      <c r="HM8" s="961"/>
      <c r="HN8" s="961"/>
      <c r="HO8" s="961"/>
      <c r="HP8" s="961"/>
      <c r="HQ8" s="961"/>
    </row>
    <row r="9" spans="1:225" ht="14.25">
      <c r="A9" s="961"/>
      <c r="B9" s="961"/>
      <c r="C9" s="961"/>
      <c r="D9" s="1873"/>
      <c r="E9" s="2155"/>
      <c r="F9" s="2155"/>
      <c r="G9" s="2154"/>
      <c r="H9" s="2154"/>
      <c r="I9" s="2154"/>
      <c r="J9" s="2154"/>
      <c r="K9" s="2154"/>
      <c r="L9" s="2154"/>
      <c r="M9" s="2154"/>
      <c r="N9" s="961"/>
      <c r="O9" s="2088"/>
      <c r="P9" s="2088"/>
      <c r="Q9" s="2088"/>
      <c r="R9" s="1514"/>
      <c r="S9" s="961"/>
      <c r="T9" s="961"/>
      <c r="U9" s="961"/>
      <c r="V9" s="961"/>
      <c r="W9" s="961"/>
      <c r="X9" s="961"/>
      <c r="Y9" s="961"/>
      <c r="Z9" s="961"/>
      <c r="AA9" s="961"/>
      <c r="AB9" s="961"/>
      <c r="AC9" s="961"/>
      <c r="AD9" s="961"/>
      <c r="AE9" s="961"/>
      <c r="AF9" s="961"/>
      <c r="AG9" s="961"/>
      <c r="AH9" s="961"/>
      <c r="AI9" s="961"/>
      <c r="AJ9" s="961"/>
      <c r="AK9" s="961"/>
      <c r="AL9" s="961"/>
      <c r="AM9" s="961"/>
      <c r="AN9" s="961"/>
      <c r="AO9" s="961"/>
      <c r="AP9" s="961"/>
      <c r="AQ9" s="961"/>
      <c r="AR9" s="961"/>
      <c r="AS9" s="961"/>
      <c r="AT9" s="961"/>
      <c r="AU9" s="961"/>
      <c r="AV9" s="961"/>
      <c r="AW9" s="961"/>
      <c r="AX9" s="961"/>
      <c r="AY9" s="961"/>
      <c r="AZ9" s="961"/>
      <c r="BA9" s="961"/>
      <c r="BB9" s="961"/>
      <c r="BC9" s="961"/>
      <c r="BD9" s="961"/>
      <c r="BE9" s="961"/>
      <c r="BF9" s="961"/>
      <c r="BG9" s="961"/>
      <c r="BH9" s="961"/>
      <c r="BI9" s="961"/>
      <c r="BJ9" s="961"/>
      <c r="BK9" s="961"/>
      <c r="BL9" s="961"/>
      <c r="BM9" s="961"/>
      <c r="BN9" s="961"/>
      <c r="BO9" s="961"/>
      <c r="BP9" s="961"/>
      <c r="BQ9" s="961"/>
      <c r="BR9" s="961"/>
      <c r="BS9" s="961"/>
      <c r="BT9" s="961"/>
      <c r="BU9" s="961"/>
      <c r="BV9" s="961"/>
      <c r="BW9" s="961"/>
      <c r="BX9" s="961"/>
      <c r="BY9" s="961"/>
      <c r="BZ9" s="961"/>
      <c r="CA9" s="961"/>
      <c r="CB9" s="961"/>
      <c r="CC9" s="961"/>
      <c r="CD9" s="961"/>
      <c r="CE9" s="961"/>
      <c r="CF9" s="961"/>
      <c r="CG9" s="961"/>
      <c r="CH9" s="961"/>
      <c r="CI9" s="961"/>
      <c r="CJ9" s="961"/>
      <c r="CK9" s="961"/>
      <c r="CL9" s="961"/>
      <c r="CM9" s="961"/>
      <c r="CN9" s="961"/>
      <c r="CO9" s="961"/>
      <c r="CP9" s="961"/>
      <c r="CQ9" s="961"/>
      <c r="CR9" s="961"/>
      <c r="CS9" s="961"/>
      <c r="CT9" s="961"/>
      <c r="CU9" s="961"/>
      <c r="CV9" s="961"/>
      <c r="CW9" s="961"/>
      <c r="CX9" s="961"/>
      <c r="CY9" s="961"/>
      <c r="CZ9" s="961"/>
      <c r="DA9" s="961"/>
      <c r="DB9" s="961"/>
      <c r="DC9" s="961"/>
      <c r="DD9" s="961"/>
      <c r="DE9" s="961"/>
      <c r="DF9" s="961"/>
      <c r="DG9" s="961"/>
      <c r="DH9" s="961"/>
      <c r="DI9" s="961"/>
      <c r="DJ9" s="961"/>
      <c r="DK9" s="961"/>
      <c r="DL9" s="961"/>
      <c r="DM9" s="961"/>
      <c r="DN9" s="961"/>
      <c r="DO9" s="961"/>
      <c r="DP9" s="961"/>
      <c r="DQ9" s="961"/>
      <c r="DR9" s="961"/>
      <c r="DS9" s="961"/>
      <c r="DT9" s="961"/>
      <c r="DU9" s="961"/>
      <c r="DV9" s="961"/>
      <c r="DW9" s="961"/>
      <c r="DX9" s="961"/>
      <c r="DY9" s="961"/>
      <c r="DZ9" s="961"/>
      <c r="EA9" s="961"/>
      <c r="EB9" s="961"/>
      <c r="EC9" s="961"/>
      <c r="ED9" s="961"/>
      <c r="EE9" s="961"/>
      <c r="EF9" s="961"/>
      <c r="EG9" s="961"/>
      <c r="EH9" s="961"/>
      <c r="EI9" s="961"/>
      <c r="EJ9" s="961"/>
      <c r="EK9" s="961"/>
      <c r="EL9" s="961"/>
      <c r="EM9" s="961"/>
      <c r="EN9" s="961"/>
      <c r="EO9" s="961"/>
      <c r="EP9" s="961"/>
      <c r="EQ9" s="961"/>
      <c r="ER9" s="961"/>
      <c r="ES9" s="961"/>
      <c r="ET9" s="961"/>
      <c r="EU9" s="961"/>
      <c r="EV9" s="961"/>
      <c r="EW9" s="961"/>
      <c r="EX9" s="961"/>
      <c r="EY9" s="961"/>
      <c r="EZ9" s="961"/>
      <c r="FA9" s="961"/>
      <c r="FB9" s="961"/>
      <c r="FC9" s="961"/>
      <c r="FD9" s="961"/>
      <c r="FE9" s="961"/>
      <c r="FF9" s="961"/>
      <c r="FG9" s="961"/>
      <c r="FH9" s="961"/>
      <c r="FI9" s="961"/>
      <c r="FJ9" s="961"/>
      <c r="FK9" s="961"/>
      <c r="FL9" s="961"/>
      <c r="FM9" s="961"/>
      <c r="FN9" s="961"/>
      <c r="FO9" s="961"/>
      <c r="FP9" s="961"/>
      <c r="FQ9" s="961"/>
      <c r="FR9" s="961"/>
      <c r="FS9" s="961"/>
      <c r="FT9" s="961"/>
      <c r="FU9" s="961"/>
      <c r="FV9" s="961"/>
      <c r="FW9" s="961"/>
      <c r="FX9" s="961"/>
      <c r="FY9" s="961"/>
      <c r="FZ9" s="961"/>
      <c r="GA9" s="961"/>
      <c r="GB9" s="961"/>
      <c r="GC9" s="961"/>
      <c r="GD9" s="961"/>
      <c r="GE9" s="961"/>
      <c r="GF9" s="961"/>
      <c r="GG9" s="961"/>
      <c r="GH9" s="961"/>
      <c r="GI9" s="961"/>
      <c r="GJ9" s="961"/>
      <c r="GK9" s="961"/>
      <c r="GL9" s="961"/>
      <c r="GM9" s="961"/>
      <c r="GN9" s="961"/>
      <c r="GO9" s="961"/>
      <c r="GP9" s="961"/>
      <c r="GQ9" s="961"/>
      <c r="GR9" s="961"/>
      <c r="GS9" s="961"/>
      <c r="GT9" s="961"/>
      <c r="GU9" s="961"/>
      <c r="GV9" s="961"/>
      <c r="GW9" s="961"/>
      <c r="GX9" s="961"/>
      <c r="GY9" s="961"/>
      <c r="GZ9" s="961"/>
      <c r="HA9" s="961"/>
      <c r="HB9" s="961"/>
      <c r="HC9" s="961"/>
      <c r="HD9" s="961"/>
      <c r="HE9" s="961"/>
      <c r="HF9" s="961"/>
      <c r="HG9" s="961"/>
      <c r="HH9" s="961"/>
      <c r="HI9" s="961"/>
      <c r="HJ9" s="961"/>
      <c r="HK9" s="961"/>
      <c r="HL9" s="961"/>
      <c r="HM9" s="961"/>
      <c r="HN9" s="961"/>
      <c r="HO9" s="961"/>
      <c r="HP9" s="961"/>
      <c r="HQ9" s="961"/>
    </row>
    <row r="10" spans="1:225" ht="15" thickBot="1">
      <c r="A10" s="961"/>
      <c r="B10" s="961"/>
      <c r="C10" s="962"/>
      <c r="D10" s="1873"/>
      <c r="E10" s="2155"/>
      <c r="F10" s="2155"/>
      <c r="G10" s="2154"/>
      <c r="H10" s="2154"/>
      <c r="I10" s="2154"/>
      <c r="J10" s="2154"/>
      <c r="K10" s="2154"/>
      <c r="L10" s="2154"/>
      <c r="M10" s="2154"/>
      <c r="N10" s="961"/>
      <c r="O10" s="2088"/>
      <c r="P10" s="2088"/>
      <c r="Q10" s="2088"/>
      <c r="R10" s="1514"/>
      <c r="S10" s="961"/>
      <c r="T10" s="961"/>
      <c r="U10" s="961"/>
      <c r="V10" s="961"/>
      <c r="W10" s="961"/>
      <c r="X10" s="961"/>
      <c r="Y10" s="961"/>
      <c r="Z10" s="961"/>
      <c r="AA10" s="961"/>
      <c r="AB10" s="961"/>
      <c r="AC10" s="961"/>
      <c r="AD10" s="961"/>
      <c r="AE10" s="961"/>
      <c r="AF10" s="961"/>
      <c r="AG10" s="961"/>
      <c r="AH10" s="961"/>
      <c r="AI10" s="961"/>
      <c r="AJ10" s="961"/>
      <c r="AK10" s="961"/>
      <c r="AL10" s="961"/>
      <c r="AM10" s="961"/>
      <c r="AN10" s="961"/>
      <c r="AO10" s="961"/>
      <c r="AP10" s="961"/>
      <c r="AQ10" s="961"/>
      <c r="AR10" s="961"/>
      <c r="AS10" s="961"/>
      <c r="AT10" s="961"/>
      <c r="AU10" s="961"/>
      <c r="AV10" s="961"/>
      <c r="AW10" s="961"/>
      <c r="AX10" s="961"/>
      <c r="AY10" s="961"/>
      <c r="AZ10" s="961"/>
      <c r="BA10" s="961"/>
      <c r="BB10" s="961"/>
      <c r="BC10" s="961"/>
      <c r="BD10" s="961"/>
      <c r="BE10" s="961"/>
      <c r="BF10" s="961"/>
      <c r="BG10" s="961"/>
      <c r="BH10" s="961"/>
      <c r="BI10" s="961"/>
      <c r="BJ10" s="961"/>
      <c r="BK10" s="961"/>
      <c r="BL10" s="961"/>
      <c r="BM10" s="961"/>
      <c r="BN10" s="961"/>
      <c r="BO10" s="961"/>
      <c r="BP10" s="961"/>
      <c r="BQ10" s="961"/>
      <c r="BR10" s="961"/>
      <c r="BS10" s="961"/>
      <c r="BT10" s="961"/>
      <c r="BU10" s="961"/>
      <c r="BV10" s="961"/>
      <c r="BW10" s="961"/>
      <c r="BX10" s="961"/>
      <c r="BY10" s="961"/>
      <c r="BZ10" s="961"/>
      <c r="CA10" s="961"/>
      <c r="CB10" s="961"/>
      <c r="CC10" s="961"/>
      <c r="CD10" s="961"/>
      <c r="CE10" s="961"/>
      <c r="CF10" s="961"/>
      <c r="CG10" s="961"/>
      <c r="CH10" s="961"/>
      <c r="CI10" s="961"/>
      <c r="CJ10" s="961"/>
      <c r="CK10" s="961"/>
      <c r="CL10" s="961"/>
      <c r="CM10" s="961"/>
      <c r="CN10" s="961"/>
      <c r="CO10" s="961"/>
      <c r="CP10" s="961"/>
      <c r="CQ10" s="961"/>
      <c r="CR10" s="961"/>
      <c r="CS10" s="961"/>
      <c r="CT10" s="961"/>
      <c r="CU10" s="961"/>
      <c r="CV10" s="961"/>
      <c r="CW10" s="961"/>
      <c r="CX10" s="961"/>
      <c r="CY10" s="961"/>
      <c r="CZ10" s="961"/>
      <c r="DA10" s="961"/>
      <c r="DB10" s="961"/>
      <c r="DC10" s="961"/>
      <c r="DD10" s="961"/>
      <c r="DE10" s="961"/>
      <c r="DF10" s="961"/>
      <c r="DG10" s="961"/>
      <c r="DH10" s="961"/>
      <c r="DI10" s="961"/>
      <c r="DJ10" s="961"/>
      <c r="DK10" s="961"/>
      <c r="DL10" s="961"/>
      <c r="DM10" s="961"/>
      <c r="DN10" s="961"/>
      <c r="DO10" s="961"/>
      <c r="DP10" s="961"/>
      <c r="DQ10" s="961"/>
      <c r="DR10" s="961"/>
      <c r="DS10" s="961"/>
      <c r="DT10" s="961"/>
      <c r="DU10" s="961"/>
      <c r="DV10" s="961"/>
      <c r="DW10" s="961"/>
      <c r="DX10" s="961"/>
      <c r="DY10" s="961"/>
      <c r="DZ10" s="961"/>
      <c r="EA10" s="961"/>
      <c r="EB10" s="961"/>
      <c r="EC10" s="961"/>
      <c r="ED10" s="961"/>
      <c r="EE10" s="961"/>
      <c r="EF10" s="961"/>
      <c r="EG10" s="961"/>
      <c r="EH10" s="961"/>
      <c r="EI10" s="961"/>
      <c r="EJ10" s="961"/>
      <c r="EK10" s="961"/>
      <c r="EL10" s="961"/>
      <c r="EM10" s="961"/>
      <c r="EN10" s="961"/>
      <c r="EO10" s="961"/>
      <c r="EP10" s="961"/>
      <c r="EQ10" s="961"/>
      <c r="ER10" s="961"/>
      <c r="ES10" s="961"/>
      <c r="ET10" s="961"/>
      <c r="EU10" s="961"/>
      <c r="EV10" s="961"/>
      <c r="EW10" s="961"/>
      <c r="EX10" s="961"/>
      <c r="EY10" s="961"/>
      <c r="EZ10" s="961"/>
      <c r="FA10" s="961"/>
      <c r="FB10" s="961"/>
      <c r="FC10" s="961"/>
      <c r="FD10" s="961"/>
      <c r="FE10" s="961"/>
      <c r="FF10" s="961"/>
      <c r="FG10" s="961"/>
      <c r="FH10" s="961"/>
      <c r="FI10" s="961"/>
      <c r="FJ10" s="961"/>
      <c r="FK10" s="961"/>
      <c r="FL10" s="961"/>
      <c r="FM10" s="961"/>
      <c r="FN10" s="961"/>
      <c r="FO10" s="961"/>
      <c r="FP10" s="961"/>
      <c r="FQ10" s="961"/>
      <c r="FR10" s="961"/>
      <c r="FS10" s="961"/>
      <c r="FT10" s="961"/>
      <c r="FU10" s="961"/>
      <c r="FV10" s="961"/>
      <c r="FW10" s="961"/>
      <c r="FX10" s="961"/>
      <c r="FY10" s="961"/>
      <c r="FZ10" s="961"/>
      <c r="GA10" s="961"/>
      <c r="GB10" s="961"/>
      <c r="GC10" s="961"/>
      <c r="GD10" s="961"/>
      <c r="GE10" s="961"/>
      <c r="GF10" s="961"/>
      <c r="GG10" s="961"/>
      <c r="GH10" s="961"/>
      <c r="GI10" s="961"/>
      <c r="GJ10" s="961"/>
      <c r="GK10" s="961"/>
      <c r="GL10" s="961"/>
      <c r="GM10" s="961"/>
      <c r="GN10" s="961"/>
      <c r="GO10" s="961"/>
      <c r="GP10" s="961"/>
      <c r="GQ10" s="961"/>
      <c r="GR10" s="961"/>
      <c r="GS10" s="961"/>
      <c r="GT10" s="961"/>
      <c r="GU10" s="961"/>
      <c r="GV10" s="961"/>
      <c r="GW10" s="961"/>
      <c r="GX10" s="961"/>
      <c r="GY10" s="961"/>
      <c r="GZ10" s="961"/>
      <c r="HA10" s="961"/>
      <c r="HB10" s="961"/>
      <c r="HC10" s="961"/>
      <c r="HD10" s="961"/>
      <c r="HE10" s="961"/>
      <c r="HF10" s="961"/>
      <c r="HG10" s="961"/>
      <c r="HH10" s="961"/>
      <c r="HI10" s="961"/>
      <c r="HJ10" s="961"/>
      <c r="HK10" s="961"/>
      <c r="HL10" s="961"/>
      <c r="HM10" s="961"/>
      <c r="HN10" s="961"/>
      <c r="HO10" s="961"/>
      <c r="HP10" s="961"/>
      <c r="HQ10" s="961"/>
    </row>
    <row r="11" spans="1:225" ht="41.25" thickBot="1">
      <c r="A11" s="1515"/>
      <c r="B11" s="1516"/>
      <c r="C11" s="1516"/>
      <c r="D11" s="1517"/>
      <c r="E11" s="1518" t="s">
        <v>1934</v>
      </c>
      <c r="F11" s="1519"/>
      <c r="G11" s="2378" t="s">
        <v>1935</v>
      </c>
      <c r="H11" s="2378"/>
      <c r="I11" s="2378"/>
      <c r="J11" s="2378"/>
      <c r="K11" s="2379"/>
      <c r="L11" s="2380" t="s">
        <v>7183</v>
      </c>
      <c r="M11" s="2381"/>
      <c r="N11" s="2382"/>
      <c r="O11" s="2383" t="s">
        <v>7184</v>
      </c>
      <c r="P11" s="2283"/>
      <c r="Q11" s="2384"/>
      <c r="R11" s="1514"/>
      <c r="S11" s="105"/>
      <c r="T11" s="105"/>
      <c r="U11" s="105"/>
      <c r="V11" s="105"/>
      <c r="W11" s="105"/>
      <c r="X11" s="105"/>
      <c r="Y11" s="105"/>
      <c r="Z11" s="105"/>
      <c r="AA11" s="105"/>
      <c r="AB11" s="105"/>
      <c r="AC11" s="105"/>
      <c r="AD11" s="105"/>
      <c r="AE11" s="105"/>
      <c r="AF11" s="105"/>
      <c r="AG11" s="105"/>
      <c r="AH11" s="105"/>
      <c r="AI11" s="105"/>
      <c r="AJ11" s="105"/>
      <c r="AK11" s="105"/>
      <c r="AL11" s="105"/>
      <c r="AM11" s="105"/>
      <c r="AN11" s="105"/>
      <c r="AO11" s="105"/>
      <c r="AP11" s="105"/>
      <c r="AQ11" s="105"/>
      <c r="AR11" s="105"/>
      <c r="AS11" s="105"/>
      <c r="AT11" s="105"/>
      <c r="AU11" s="105"/>
      <c r="AV11" s="105"/>
      <c r="AW11" s="105"/>
      <c r="AX11" s="105"/>
      <c r="AY11" s="105"/>
      <c r="AZ11" s="105"/>
      <c r="BA11" s="105"/>
      <c r="BB11" s="105"/>
      <c r="BC11" s="105"/>
      <c r="BD11" s="105"/>
      <c r="BE11" s="105"/>
      <c r="BF11" s="105"/>
      <c r="BG11" s="105"/>
      <c r="BH11" s="105"/>
      <c r="BI11" s="105"/>
      <c r="BJ11" s="105"/>
      <c r="BK11" s="105"/>
      <c r="BL11" s="105"/>
      <c r="BM11" s="105"/>
      <c r="BN11" s="105"/>
      <c r="BO11" s="105"/>
      <c r="BP11" s="105"/>
      <c r="BQ11" s="105"/>
      <c r="BR11" s="105"/>
      <c r="BS11" s="105"/>
      <c r="BT11" s="105"/>
      <c r="BU11" s="105"/>
      <c r="BV11" s="105"/>
      <c r="BW11" s="105"/>
      <c r="BX11" s="105"/>
      <c r="BY11" s="105"/>
      <c r="BZ11" s="105"/>
      <c r="CA11" s="105"/>
      <c r="CB11" s="105"/>
      <c r="CC11" s="105"/>
      <c r="CD11" s="105"/>
      <c r="CE11" s="105"/>
      <c r="CF11" s="105"/>
      <c r="CG11" s="105"/>
      <c r="CH11" s="105"/>
      <c r="CI11" s="105"/>
      <c r="CJ11" s="105"/>
      <c r="CK11" s="105"/>
      <c r="CL11" s="105"/>
      <c r="CM11" s="105"/>
      <c r="CN11" s="105"/>
      <c r="CO11" s="105"/>
      <c r="CP11" s="105"/>
      <c r="CQ11" s="105"/>
      <c r="CR11" s="105"/>
      <c r="CS11" s="105"/>
      <c r="CT11" s="105"/>
      <c r="CU11" s="105"/>
      <c r="CV11" s="105"/>
      <c r="CW11" s="105"/>
      <c r="CX11" s="105"/>
      <c r="CY11" s="105"/>
      <c r="CZ11" s="105"/>
      <c r="DA11" s="105"/>
      <c r="DB11" s="105"/>
      <c r="DC11" s="105"/>
      <c r="DD11" s="105"/>
      <c r="DE11" s="105"/>
      <c r="DF11" s="105"/>
      <c r="DG11" s="105"/>
      <c r="DH11" s="105"/>
      <c r="DI11" s="105"/>
      <c r="DJ11" s="105"/>
      <c r="DK11" s="105"/>
      <c r="DL11" s="105"/>
      <c r="DM11" s="105"/>
      <c r="DN11" s="105"/>
      <c r="DO11" s="105"/>
      <c r="DP11" s="105"/>
      <c r="DQ11" s="105"/>
      <c r="DR11" s="105"/>
      <c r="DS11" s="105"/>
      <c r="DT11" s="105"/>
      <c r="DU11" s="105"/>
      <c r="DV11" s="105"/>
      <c r="DW11" s="105"/>
      <c r="DX11" s="105"/>
      <c r="DY11" s="105"/>
      <c r="DZ11" s="105"/>
      <c r="EA11" s="105"/>
      <c r="EB11" s="105"/>
      <c r="EC11" s="105"/>
      <c r="ED11" s="105"/>
      <c r="EE11" s="105"/>
      <c r="EF11" s="105"/>
      <c r="EG11" s="105"/>
      <c r="EH11" s="105"/>
      <c r="EI11" s="105"/>
      <c r="EJ11" s="105"/>
      <c r="EK11" s="105"/>
      <c r="EL11" s="105"/>
      <c r="EM11" s="105"/>
      <c r="EN11" s="105"/>
      <c r="EO11" s="105"/>
      <c r="EP11" s="105"/>
      <c r="EQ11" s="105"/>
      <c r="ER11" s="105"/>
      <c r="ES11" s="105"/>
      <c r="ET11" s="105"/>
      <c r="EU11" s="105"/>
      <c r="EV11" s="105"/>
      <c r="EW11" s="105"/>
      <c r="EX11" s="105"/>
      <c r="EY11" s="105"/>
      <c r="EZ11" s="105"/>
      <c r="FA11" s="105"/>
      <c r="FB11" s="105"/>
      <c r="FC11" s="105"/>
      <c r="FD11" s="105"/>
      <c r="FE11" s="105"/>
      <c r="FF11" s="105"/>
      <c r="FG11" s="105"/>
      <c r="FH11" s="105"/>
      <c r="FI11" s="105"/>
      <c r="FJ11" s="105"/>
      <c r="FK11" s="105"/>
      <c r="FL11" s="105"/>
      <c r="FM11" s="105"/>
      <c r="FN11" s="105"/>
      <c r="FO11" s="105"/>
      <c r="FP11" s="105"/>
      <c r="FQ11" s="105"/>
      <c r="FR11" s="105"/>
      <c r="FS11" s="105"/>
      <c r="FT11" s="105"/>
      <c r="FU11" s="105"/>
      <c r="FV11" s="105"/>
      <c r="FW11" s="105"/>
      <c r="FX11" s="105"/>
      <c r="FY11" s="105"/>
      <c r="FZ11" s="105"/>
      <c r="GA11" s="105"/>
      <c r="GB11" s="105"/>
      <c r="GC11" s="105"/>
      <c r="GD11" s="105"/>
      <c r="GE11" s="105"/>
      <c r="GF11" s="105"/>
      <c r="GG11" s="105"/>
      <c r="GH11" s="105"/>
      <c r="GI11" s="105"/>
      <c r="GJ11" s="105"/>
      <c r="GK11" s="105"/>
      <c r="GL11" s="105"/>
      <c r="GM11" s="105"/>
      <c r="GN11" s="105"/>
      <c r="GO11" s="105"/>
      <c r="GP11" s="105"/>
      <c r="GQ11" s="105"/>
      <c r="GR11" s="105"/>
      <c r="GS11" s="105"/>
      <c r="GT11" s="105"/>
      <c r="GU11" s="105"/>
      <c r="GV11" s="105"/>
      <c r="GW11" s="105"/>
      <c r="GX11" s="105"/>
      <c r="GY11" s="105"/>
      <c r="GZ11" s="105"/>
      <c r="HA11" s="105"/>
      <c r="HB11" s="105"/>
      <c r="HC11" s="105"/>
      <c r="HD11" s="105"/>
      <c r="HE11" s="105"/>
      <c r="HF11" s="105"/>
      <c r="HG11" s="105"/>
      <c r="HH11" s="105"/>
      <c r="HI11" s="105"/>
      <c r="HJ11" s="105"/>
      <c r="HK11" s="105"/>
      <c r="HL11" s="105"/>
      <c r="HM11" s="105"/>
      <c r="HN11" s="105"/>
      <c r="HO11" s="105"/>
      <c r="HP11" s="105"/>
      <c r="HQ11" s="105"/>
    </row>
    <row r="12" spans="1:225" ht="68.25" customHeight="1" thickBot="1">
      <c r="A12" s="1520" t="s">
        <v>1936</v>
      </c>
      <c r="B12" s="1521" t="s">
        <v>1937</v>
      </c>
      <c r="C12" s="1521" t="s">
        <v>1938</v>
      </c>
      <c r="D12" s="1522"/>
      <c r="E12" s="1523" t="s">
        <v>1939</v>
      </c>
      <c r="F12" s="1524" t="s">
        <v>196</v>
      </c>
      <c r="G12" s="1525" t="s">
        <v>191</v>
      </c>
      <c r="H12" s="963" t="s">
        <v>197</v>
      </c>
      <c r="I12" s="963" t="s">
        <v>198</v>
      </c>
      <c r="J12" s="963" t="s">
        <v>1940</v>
      </c>
      <c r="K12" s="963" t="s">
        <v>1941</v>
      </c>
      <c r="L12" s="963" t="s">
        <v>191</v>
      </c>
      <c r="M12" s="963" t="s">
        <v>192</v>
      </c>
      <c r="N12" s="963" t="s">
        <v>193</v>
      </c>
      <c r="O12" s="2090" t="s">
        <v>191</v>
      </c>
      <c r="P12" s="2090" t="s">
        <v>192</v>
      </c>
      <c r="Q12" s="2090" t="s">
        <v>193</v>
      </c>
      <c r="R12" s="1526"/>
      <c r="S12" s="964"/>
      <c r="T12" s="964"/>
      <c r="U12" s="964"/>
      <c r="V12" s="964"/>
      <c r="W12" s="964"/>
      <c r="X12" s="964"/>
      <c r="Y12" s="964"/>
      <c r="Z12" s="964"/>
      <c r="AA12" s="964"/>
      <c r="AB12" s="964"/>
      <c r="AC12" s="964"/>
      <c r="AD12" s="964"/>
      <c r="AE12" s="964"/>
      <c r="AF12" s="964"/>
      <c r="AG12" s="964"/>
      <c r="AH12" s="964"/>
      <c r="AI12" s="964"/>
      <c r="AJ12" s="964"/>
      <c r="AK12" s="964"/>
      <c r="AL12" s="964"/>
      <c r="AM12" s="964"/>
      <c r="AN12" s="964"/>
      <c r="AO12" s="964"/>
      <c r="AP12" s="964"/>
      <c r="AQ12" s="964"/>
      <c r="AR12" s="964"/>
      <c r="AS12" s="964"/>
      <c r="AT12" s="964"/>
      <c r="AU12" s="964"/>
      <c r="AV12" s="964"/>
      <c r="AW12" s="964"/>
      <c r="AX12" s="964"/>
      <c r="AY12" s="964"/>
      <c r="AZ12" s="964"/>
      <c r="BA12" s="964"/>
      <c r="BB12" s="964"/>
      <c r="BC12" s="964"/>
      <c r="BD12" s="964"/>
      <c r="BE12" s="964"/>
      <c r="BF12" s="964"/>
      <c r="BG12" s="964"/>
      <c r="BH12" s="964"/>
      <c r="BI12" s="964"/>
      <c r="BJ12" s="964"/>
      <c r="BK12" s="964"/>
      <c r="BL12" s="964"/>
      <c r="BM12" s="964"/>
      <c r="BN12" s="964"/>
      <c r="BO12" s="964"/>
      <c r="BP12" s="964"/>
      <c r="BQ12" s="964"/>
      <c r="BR12" s="964"/>
      <c r="BS12" s="964"/>
      <c r="BT12" s="964"/>
      <c r="BU12" s="964"/>
      <c r="BV12" s="964"/>
      <c r="BW12" s="964"/>
      <c r="BX12" s="964"/>
      <c r="BY12" s="964"/>
      <c r="BZ12" s="964"/>
      <c r="CA12" s="964"/>
      <c r="CB12" s="964"/>
      <c r="CC12" s="964"/>
      <c r="CD12" s="964"/>
      <c r="CE12" s="964"/>
      <c r="CF12" s="964"/>
      <c r="CG12" s="964"/>
      <c r="CH12" s="964"/>
      <c r="CI12" s="964"/>
      <c r="CJ12" s="964"/>
      <c r="CK12" s="964"/>
      <c r="CL12" s="964"/>
      <c r="CM12" s="964"/>
      <c r="CN12" s="964"/>
      <c r="CO12" s="964"/>
      <c r="CP12" s="964"/>
      <c r="CQ12" s="964"/>
      <c r="CR12" s="964"/>
      <c r="CS12" s="964"/>
      <c r="CT12" s="964"/>
      <c r="CU12" s="964"/>
      <c r="CV12" s="964"/>
      <c r="CW12" s="964"/>
      <c r="CX12" s="964"/>
      <c r="CY12" s="964"/>
      <c r="CZ12" s="964"/>
      <c r="DA12" s="964"/>
      <c r="DB12" s="964"/>
      <c r="DC12" s="964"/>
      <c r="DD12" s="964"/>
      <c r="DE12" s="964"/>
      <c r="DF12" s="964"/>
      <c r="DG12" s="964"/>
      <c r="DH12" s="964"/>
      <c r="DI12" s="964"/>
      <c r="DJ12" s="964"/>
      <c r="DK12" s="964"/>
      <c r="DL12" s="964"/>
      <c r="DM12" s="964"/>
      <c r="DN12" s="964"/>
      <c r="DO12" s="964"/>
      <c r="DP12" s="964"/>
      <c r="DQ12" s="964"/>
      <c r="DR12" s="964"/>
      <c r="DS12" s="964"/>
      <c r="DT12" s="964"/>
      <c r="DU12" s="964"/>
      <c r="DV12" s="964"/>
      <c r="DW12" s="964"/>
      <c r="DX12" s="964"/>
      <c r="DY12" s="964"/>
      <c r="DZ12" s="964"/>
      <c r="EA12" s="964"/>
      <c r="EB12" s="964"/>
      <c r="EC12" s="964"/>
      <c r="ED12" s="964"/>
      <c r="EE12" s="964"/>
      <c r="EF12" s="964"/>
      <c r="EG12" s="964"/>
      <c r="EH12" s="964"/>
      <c r="EI12" s="964"/>
      <c r="EJ12" s="964"/>
      <c r="EK12" s="964"/>
      <c r="EL12" s="964"/>
      <c r="EM12" s="964"/>
      <c r="EN12" s="964"/>
      <c r="EO12" s="964"/>
      <c r="EP12" s="964"/>
      <c r="EQ12" s="964"/>
      <c r="ER12" s="964"/>
      <c r="ES12" s="964"/>
      <c r="ET12" s="964"/>
      <c r="EU12" s="964"/>
      <c r="EV12" s="964"/>
      <c r="EW12" s="964"/>
      <c r="EX12" s="964"/>
      <c r="EY12" s="964"/>
      <c r="EZ12" s="964"/>
      <c r="FA12" s="964"/>
      <c r="FB12" s="964"/>
      <c r="FC12" s="964"/>
      <c r="FD12" s="964"/>
      <c r="FE12" s="964"/>
      <c r="FF12" s="964"/>
      <c r="FG12" s="964"/>
      <c r="FH12" s="964"/>
      <c r="FI12" s="964"/>
      <c r="FJ12" s="964"/>
      <c r="FK12" s="964"/>
      <c r="FL12" s="964"/>
      <c r="FM12" s="964"/>
      <c r="FN12" s="964"/>
      <c r="FO12" s="964"/>
      <c r="FP12" s="964"/>
      <c r="FQ12" s="964"/>
      <c r="FR12" s="964"/>
      <c r="FS12" s="964"/>
      <c r="FT12" s="964"/>
      <c r="FU12" s="964"/>
      <c r="FV12" s="964"/>
      <c r="FW12" s="964"/>
      <c r="FX12" s="964"/>
      <c r="FY12" s="964"/>
      <c r="FZ12" s="964"/>
      <c r="GA12" s="964"/>
      <c r="GB12" s="964"/>
      <c r="GC12" s="964"/>
      <c r="GD12" s="964"/>
      <c r="GE12" s="964"/>
      <c r="GF12" s="964"/>
      <c r="GG12" s="964"/>
      <c r="GH12" s="964"/>
      <c r="GI12" s="964"/>
      <c r="GJ12" s="964"/>
      <c r="GK12" s="964"/>
      <c r="GL12" s="964"/>
      <c r="GM12" s="964"/>
      <c r="GN12" s="964"/>
      <c r="GO12" s="964"/>
      <c r="GP12" s="964"/>
      <c r="GQ12" s="964"/>
      <c r="GR12" s="964"/>
      <c r="GS12" s="964"/>
      <c r="GT12" s="964"/>
      <c r="GU12" s="964"/>
      <c r="GV12" s="964"/>
      <c r="GW12" s="964"/>
      <c r="GX12" s="964"/>
      <c r="GY12" s="964"/>
      <c r="GZ12" s="964"/>
      <c r="HA12" s="964"/>
      <c r="HB12" s="964"/>
      <c r="HC12" s="964"/>
      <c r="HD12" s="964"/>
      <c r="HE12" s="964"/>
      <c r="HF12" s="964"/>
      <c r="HG12" s="964"/>
      <c r="HH12" s="964"/>
      <c r="HI12" s="964"/>
      <c r="HJ12" s="964"/>
      <c r="HK12" s="964"/>
      <c r="HL12" s="964"/>
      <c r="HM12" s="964"/>
      <c r="HN12" s="964"/>
      <c r="HO12" s="964"/>
      <c r="HP12" s="964"/>
      <c r="HQ12" s="964"/>
    </row>
    <row r="13" spans="1:225" ht="13.5" customHeight="1">
      <c r="A13" s="1527">
        <v>1</v>
      </c>
      <c r="B13" s="1527">
        <v>2</v>
      </c>
      <c r="C13" s="1527">
        <v>3</v>
      </c>
      <c r="D13" s="1374">
        <v>4</v>
      </c>
      <c r="E13" s="1527">
        <v>5</v>
      </c>
      <c r="F13" s="1527">
        <v>6</v>
      </c>
      <c r="G13" s="138">
        <v>7</v>
      </c>
      <c r="H13" s="138">
        <v>8</v>
      </c>
      <c r="I13" s="138">
        <v>9</v>
      </c>
      <c r="J13" s="138">
        <v>11</v>
      </c>
      <c r="K13" s="138">
        <v>12</v>
      </c>
      <c r="L13" s="138">
        <v>13</v>
      </c>
      <c r="M13" s="138">
        <v>14</v>
      </c>
      <c r="N13" s="138">
        <v>15</v>
      </c>
      <c r="O13" s="2091">
        <v>16</v>
      </c>
      <c r="P13" s="2091">
        <v>17</v>
      </c>
      <c r="Q13" s="2091">
        <v>18</v>
      </c>
      <c r="R13" s="1866"/>
      <c r="S13" s="1528"/>
      <c r="T13" s="1528"/>
      <c r="U13" s="1528"/>
      <c r="V13" s="1528"/>
      <c r="W13" s="1528"/>
      <c r="X13" s="1528"/>
      <c r="Y13" s="1528"/>
      <c r="Z13" s="1528"/>
      <c r="AA13" s="1528"/>
      <c r="AB13" s="1528"/>
      <c r="AC13" s="1528"/>
      <c r="AD13" s="1528"/>
      <c r="AE13" s="1528"/>
      <c r="AF13" s="1528"/>
      <c r="AG13" s="1528"/>
      <c r="AH13" s="1528"/>
      <c r="AI13" s="1528"/>
      <c r="AJ13" s="1528"/>
      <c r="AK13" s="1528"/>
      <c r="AL13" s="1528"/>
      <c r="AM13" s="1528"/>
      <c r="AN13" s="1528"/>
      <c r="AO13" s="1528"/>
      <c r="AP13" s="1528"/>
      <c r="AQ13" s="1528"/>
      <c r="AR13" s="1528"/>
      <c r="AS13" s="1528"/>
      <c r="AT13" s="1528"/>
      <c r="AU13" s="1528"/>
      <c r="AV13" s="1528"/>
      <c r="AW13" s="1528"/>
      <c r="AX13" s="1528"/>
      <c r="AY13" s="1528"/>
      <c r="AZ13" s="1528"/>
      <c r="BA13" s="1528"/>
      <c r="BB13" s="1528"/>
      <c r="BC13" s="1528"/>
      <c r="BD13" s="1528"/>
      <c r="BE13" s="1528"/>
      <c r="BF13" s="1528"/>
      <c r="BG13" s="1528"/>
      <c r="BH13" s="1528"/>
      <c r="BI13" s="1528"/>
      <c r="BJ13" s="1528"/>
      <c r="BK13" s="1528"/>
      <c r="BL13" s="1528"/>
      <c r="BM13" s="1528"/>
      <c r="BN13" s="1528"/>
      <c r="BO13" s="1528"/>
      <c r="BP13" s="1528"/>
      <c r="BQ13" s="1528"/>
      <c r="BR13" s="1528"/>
      <c r="BS13" s="1528"/>
      <c r="BT13" s="1528"/>
      <c r="BU13" s="1528"/>
      <c r="BV13" s="1528"/>
      <c r="BW13" s="1528"/>
      <c r="BX13" s="1528"/>
      <c r="BY13" s="1528"/>
      <c r="BZ13" s="1528"/>
      <c r="CA13" s="1528"/>
      <c r="CB13" s="1528"/>
      <c r="CC13" s="1528"/>
      <c r="CD13" s="1528"/>
      <c r="CE13" s="1528"/>
      <c r="CF13" s="1528"/>
      <c r="CG13" s="1528"/>
      <c r="CH13" s="1528"/>
      <c r="CI13" s="1528"/>
      <c r="CJ13" s="1528"/>
      <c r="CK13" s="1528"/>
      <c r="CL13" s="1528"/>
      <c r="CM13" s="1528"/>
      <c r="CN13" s="1528"/>
      <c r="CO13" s="1528"/>
      <c r="CP13" s="1528"/>
      <c r="CQ13" s="1528"/>
      <c r="CR13" s="1528"/>
      <c r="CS13" s="1528"/>
      <c r="CT13" s="1528"/>
      <c r="CU13" s="1528"/>
      <c r="CV13" s="1528"/>
      <c r="CW13" s="1528"/>
      <c r="CX13" s="1528"/>
      <c r="CY13" s="1528"/>
      <c r="CZ13" s="1528"/>
      <c r="DA13" s="1528"/>
      <c r="DB13" s="1528"/>
      <c r="DC13" s="1528"/>
      <c r="DD13" s="1528"/>
      <c r="DE13" s="1528"/>
      <c r="DF13" s="1528"/>
      <c r="DG13" s="1528"/>
      <c r="DH13" s="1528"/>
      <c r="DI13" s="1528"/>
      <c r="DJ13" s="1528"/>
      <c r="DK13" s="1528"/>
      <c r="DL13" s="1528"/>
      <c r="DM13" s="1528"/>
      <c r="DN13" s="1528"/>
      <c r="DO13" s="1528"/>
      <c r="DP13" s="1528"/>
      <c r="DQ13" s="1528"/>
      <c r="DR13" s="1528"/>
      <c r="DS13" s="1528"/>
      <c r="DT13" s="1528"/>
      <c r="DU13" s="1528"/>
      <c r="DV13" s="1528"/>
      <c r="DW13" s="1528"/>
      <c r="DX13" s="1528"/>
      <c r="DY13" s="1528"/>
      <c r="DZ13" s="1528"/>
      <c r="EA13" s="1528"/>
      <c r="EB13" s="1528"/>
      <c r="EC13" s="1528"/>
      <c r="ED13" s="1528"/>
      <c r="EE13" s="1528"/>
      <c r="EF13" s="1528"/>
      <c r="EG13" s="1528"/>
      <c r="EH13" s="1528"/>
      <c r="EI13" s="1528"/>
      <c r="EJ13" s="1528"/>
      <c r="EK13" s="1528"/>
      <c r="EL13" s="1528"/>
      <c r="EM13" s="1528"/>
      <c r="EN13" s="1528"/>
      <c r="EO13" s="1528"/>
      <c r="EP13" s="1528"/>
      <c r="EQ13" s="1528"/>
      <c r="ER13" s="1528"/>
      <c r="ES13" s="1528"/>
      <c r="ET13" s="1528"/>
      <c r="EU13" s="1528"/>
      <c r="EV13" s="1528"/>
      <c r="EW13" s="1528"/>
      <c r="EX13" s="1528"/>
      <c r="EY13" s="1528"/>
      <c r="EZ13" s="1528"/>
      <c r="FA13" s="1528"/>
      <c r="FB13" s="1528"/>
      <c r="FC13" s="1528"/>
      <c r="FD13" s="1528"/>
      <c r="FE13" s="1528"/>
      <c r="FF13" s="1528"/>
      <c r="FG13" s="1528"/>
      <c r="FH13" s="1528"/>
      <c r="FI13" s="1528"/>
      <c r="FJ13" s="1528"/>
      <c r="FK13" s="1528"/>
      <c r="FL13" s="1528"/>
      <c r="FM13" s="1528"/>
      <c r="FN13" s="1528"/>
      <c r="FO13" s="1528"/>
      <c r="FP13" s="1528"/>
      <c r="FQ13" s="1528"/>
      <c r="FR13" s="1528"/>
      <c r="FS13" s="1528"/>
      <c r="FT13" s="1528"/>
      <c r="FU13" s="1528"/>
      <c r="FV13" s="1528"/>
      <c r="FW13" s="1528"/>
      <c r="FX13" s="1528"/>
      <c r="FY13" s="1528"/>
      <c r="FZ13" s="1528"/>
      <c r="GA13" s="1528"/>
      <c r="GB13" s="1528"/>
      <c r="GC13" s="1528"/>
      <c r="GD13" s="1528"/>
      <c r="GE13" s="1528"/>
      <c r="GF13" s="1528"/>
      <c r="GG13" s="1528"/>
      <c r="GH13" s="1528"/>
      <c r="GI13" s="1528"/>
      <c r="GJ13" s="1528"/>
      <c r="GK13" s="1528"/>
      <c r="GL13" s="1528"/>
      <c r="GM13" s="1528"/>
      <c r="GN13" s="1528"/>
      <c r="GO13" s="1528"/>
      <c r="GP13" s="1528"/>
      <c r="GQ13" s="1528"/>
      <c r="GR13" s="1528"/>
      <c r="GS13" s="1528"/>
      <c r="GT13" s="1528"/>
      <c r="GU13" s="1528"/>
      <c r="GV13" s="1528"/>
      <c r="GW13" s="1528"/>
      <c r="GX13" s="1528"/>
      <c r="GY13" s="1528"/>
      <c r="GZ13" s="1528"/>
      <c r="HA13" s="1528"/>
      <c r="HB13" s="1528"/>
      <c r="HC13" s="1528"/>
      <c r="HD13" s="1528"/>
      <c r="HE13" s="1528"/>
      <c r="HF13" s="1528"/>
      <c r="HG13" s="1528"/>
      <c r="HH13" s="1528"/>
      <c r="HI13" s="1528"/>
      <c r="HJ13" s="1528"/>
      <c r="HK13" s="1528"/>
      <c r="HL13" s="1528"/>
      <c r="HM13" s="1528"/>
      <c r="HN13" s="1528"/>
      <c r="HO13" s="1528"/>
      <c r="HP13" s="1528"/>
      <c r="HQ13" s="1528"/>
    </row>
    <row r="14" spans="1:225" ht="16.5">
      <c r="C14" s="1527"/>
      <c r="D14" s="1874"/>
      <c r="E14" s="1529"/>
      <c r="F14" s="1530"/>
      <c r="G14" s="1530"/>
      <c r="H14" s="1530"/>
      <c r="I14" s="1530"/>
      <c r="J14" s="1531">
        <v>2026</v>
      </c>
      <c r="K14" s="1532"/>
      <c r="L14" s="1532"/>
      <c r="M14" s="1532"/>
      <c r="N14" s="1532"/>
      <c r="O14" s="2092"/>
      <c r="P14" s="2092"/>
      <c r="Q14" s="2092"/>
    </row>
    <row r="15" spans="1:225" ht="16.5" customHeight="1">
      <c r="A15" s="1533"/>
      <c r="B15" s="1087"/>
      <c r="C15" s="965"/>
      <c r="D15" s="1085" t="s">
        <v>373</v>
      </c>
      <c r="E15" s="1534"/>
      <c r="F15" s="1535" t="s">
        <v>1</v>
      </c>
      <c r="G15" s="1536" t="s">
        <v>1</v>
      </c>
      <c r="H15" s="1537" t="s">
        <v>1</v>
      </c>
      <c r="I15" s="1537" t="s">
        <v>1</v>
      </c>
      <c r="J15" s="1537" t="s">
        <v>1</v>
      </c>
      <c r="K15" s="1537" t="s">
        <v>1</v>
      </c>
      <c r="L15" s="1536" t="s">
        <v>1</v>
      </c>
      <c r="M15" s="1537" t="s">
        <v>1</v>
      </c>
      <c r="N15" s="1536">
        <f>+N17</f>
        <v>0</v>
      </c>
      <c r="O15" s="2093" t="s">
        <v>1</v>
      </c>
      <c r="P15" s="2093" t="s">
        <v>1</v>
      </c>
      <c r="Q15" s="2093">
        <f>+Q17</f>
        <v>340847.69099999999</v>
      </c>
    </row>
    <row r="16" spans="1:225" s="407" customFormat="1" ht="16.5">
      <c r="A16" s="1538"/>
      <c r="B16" s="1539"/>
      <c r="C16" s="1540"/>
      <c r="D16" s="1541"/>
      <c r="E16" s="1542"/>
      <c r="F16" s="1543"/>
      <c r="G16" s="1544"/>
      <c r="H16" s="1545"/>
      <c r="I16" s="1545"/>
      <c r="J16" s="1545"/>
      <c r="K16" s="1545"/>
      <c r="L16" s="1544"/>
      <c r="M16" s="1545"/>
      <c r="N16" s="1546"/>
      <c r="O16" s="2094"/>
      <c r="P16" s="2095"/>
      <c r="Q16" s="2095"/>
      <c r="R16" s="1868"/>
    </row>
    <row r="17" spans="1:23" ht="33">
      <c r="A17" s="1547">
        <v>6</v>
      </c>
      <c r="B17" s="1084"/>
      <c r="C17" s="965"/>
      <c r="D17" s="1085" t="s">
        <v>1942</v>
      </c>
      <c r="E17" s="1534"/>
      <c r="F17" s="1218"/>
      <c r="G17" s="1219">
        <f>+G18+G4379</f>
        <v>41218.979999999996</v>
      </c>
      <c r="H17" s="1548"/>
      <c r="I17" s="1548"/>
      <c r="J17" s="1548"/>
      <c r="K17" s="1548"/>
      <c r="L17" s="1219">
        <f>+L18+L4379</f>
        <v>0</v>
      </c>
      <c r="M17" s="1548"/>
      <c r="N17" s="1219">
        <f>+N18+N4379</f>
        <v>0</v>
      </c>
      <c r="O17" s="2096">
        <f>+O18+O4379</f>
        <v>1093</v>
      </c>
      <c r="P17" s="2093"/>
      <c r="Q17" s="2096">
        <f>+Q18+Q4379</f>
        <v>340847.69099999999</v>
      </c>
    </row>
    <row r="18" spans="1:23" ht="16.5">
      <c r="A18" s="1549"/>
      <c r="B18" s="1220">
        <v>61</v>
      </c>
      <c r="C18" s="1221"/>
      <c r="D18" s="1222" t="s">
        <v>1943</v>
      </c>
      <c r="E18" s="1223"/>
      <c r="F18" s="1550"/>
      <c r="G18" s="1551">
        <f>+G19+G1177+G4093</f>
        <v>14702</v>
      </c>
      <c r="H18" s="1552"/>
      <c r="I18" s="1552"/>
      <c r="J18" s="1552"/>
      <c r="K18" s="1552"/>
      <c r="L18" s="1551">
        <f>+L19+L1177+L4093</f>
        <v>0</v>
      </c>
      <c r="M18" s="1552"/>
      <c r="N18" s="1551">
        <f>+N19+N1177+N4093</f>
        <v>0</v>
      </c>
      <c r="O18" s="2097">
        <f>+O19+O1177+O4093</f>
        <v>217</v>
      </c>
      <c r="P18" s="2098"/>
      <c r="Q18" s="2097">
        <f>+Q19+Q1177+Q4093</f>
        <v>311779.7</v>
      </c>
    </row>
    <row r="19" spans="1:23" ht="66">
      <c r="A19" s="1553"/>
      <c r="B19" s="1553"/>
      <c r="C19" s="1554">
        <v>610</v>
      </c>
      <c r="D19" s="1086" t="s">
        <v>1944</v>
      </c>
      <c r="E19" s="966">
        <v>5</v>
      </c>
      <c r="F19" s="106"/>
      <c r="G19" s="1555">
        <f>+G20+G1139</f>
        <v>3871</v>
      </c>
      <c r="H19" s="106"/>
      <c r="I19" s="106"/>
      <c r="J19" s="966">
        <v>20</v>
      </c>
      <c r="K19" s="106"/>
      <c r="L19" s="1555">
        <f>+L20+L1139</f>
        <v>0</v>
      </c>
      <c r="M19" s="106"/>
      <c r="N19" s="1555">
        <f>+N20+N1139</f>
        <v>0</v>
      </c>
      <c r="O19" s="2099">
        <f>+O20+O1139</f>
        <v>217</v>
      </c>
      <c r="P19" s="1997"/>
      <c r="Q19" s="2099">
        <f>+Q20+Q1139</f>
        <v>97447.200000000012</v>
      </c>
    </row>
    <row r="20" spans="1:23" ht="28.5">
      <c r="A20" s="1556"/>
      <c r="B20" s="1556"/>
      <c r="C20" s="1557">
        <v>1</v>
      </c>
      <c r="D20" s="1875" t="s">
        <v>1945</v>
      </c>
      <c r="E20" s="1558"/>
      <c r="F20" s="1559"/>
      <c r="G20" s="1560">
        <f>SUM(G47:G1137)</f>
        <v>3684</v>
      </c>
      <c r="H20" s="1556"/>
      <c r="I20" s="1556"/>
      <c r="J20" s="1556"/>
      <c r="K20" s="1556"/>
      <c r="L20" s="1560">
        <f>SUM(L47:L1137)</f>
        <v>0</v>
      </c>
      <c r="M20" s="1556"/>
      <c r="N20" s="1560">
        <f>SUM(N47:N1137)</f>
        <v>0</v>
      </c>
      <c r="O20" s="2100">
        <f>SUM(O22:O1137)</f>
        <v>192</v>
      </c>
      <c r="P20" s="2101"/>
      <c r="Q20" s="2100">
        <f>SUM(Q22:Q1137)</f>
        <v>90547.200000000012</v>
      </c>
    </row>
    <row r="21" spans="1:23" ht="27">
      <c r="C21" s="138"/>
      <c r="D21" s="1876" t="s">
        <v>6033</v>
      </c>
      <c r="E21" s="2153"/>
      <c r="F21" s="106"/>
      <c r="G21" s="1561">
        <f>SUMIF(J22:J1137,"&lt;100",G21:G1137)</f>
        <v>882</v>
      </c>
      <c r="H21" s="106"/>
      <c r="I21" s="106"/>
      <c r="J21" s="106"/>
      <c r="K21" s="106"/>
      <c r="L21" s="106"/>
      <c r="M21" s="106"/>
      <c r="N21" s="74"/>
      <c r="O21" s="1997"/>
      <c r="P21" s="1997"/>
      <c r="Q21" s="1997"/>
    </row>
    <row r="22" spans="1:23" ht="27" customHeight="1">
      <c r="C22" s="1562">
        <v>1</v>
      </c>
      <c r="D22" s="1877" t="s">
        <v>4013</v>
      </c>
      <c r="E22" s="1563">
        <v>5</v>
      </c>
      <c r="F22" s="1564" t="s">
        <v>508</v>
      </c>
      <c r="G22" s="1565">
        <v>5</v>
      </c>
      <c r="H22" s="1564">
        <v>2007</v>
      </c>
      <c r="I22" s="1566">
        <v>1451</v>
      </c>
      <c r="J22" s="1564">
        <f t="shared" ref="J22:J85" si="0">IF(($J$14-H22)*J$19&gt;100,100,($J$14-H22)*J$19)</f>
        <v>100</v>
      </c>
      <c r="K22" s="1566">
        <f t="shared" ref="K22:K85" si="1">IF(J22=100,0,I22-I22*J22%)</f>
        <v>0</v>
      </c>
      <c r="L22" s="1564"/>
      <c r="M22" s="1564"/>
      <c r="N22" s="1567">
        <f t="shared" ref="N22:N85" si="2">+L22*M22</f>
        <v>0</v>
      </c>
      <c r="O22" s="2102"/>
      <c r="P22" s="2102"/>
      <c r="Q22" s="2102">
        <f t="shared" ref="Q22:Q85" si="3">+O22*P22</f>
        <v>0</v>
      </c>
      <c r="R22" s="2385" t="s">
        <v>4815</v>
      </c>
    </row>
    <row r="23" spans="1:23" ht="14.25" customHeight="1">
      <c r="C23" s="1562">
        <v>2</v>
      </c>
      <c r="D23" s="1877" t="s">
        <v>4006</v>
      </c>
      <c r="E23" s="1563">
        <v>5</v>
      </c>
      <c r="F23" s="1564" t="s">
        <v>2269</v>
      </c>
      <c r="G23" s="1565">
        <v>6</v>
      </c>
      <c r="H23" s="1564">
        <v>2007</v>
      </c>
      <c r="I23" s="1566">
        <v>2485.395</v>
      </c>
      <c r="J23" s="1564">
        <f t="shared" si="0"/>
        <v>100</v>
      </c>
      <c r="K23" s="1566">
        <f t="shared" si="1"/>
        <v>0</v>
      </c>
      <c r="L23" s="1564"/>
      <c r="M23" s="1564"/>
      <c r="N23" s="1567">
        <f t="shared" si="2"/>
        <v>0</v>
      </c>
      <c r="O23" s="2102"/>
      <c r="P23" s="2102"/>
      <c r="Q23" s="2102">
        <f t="shared" si="3"/>
        <v>0</v>
      </c>
      <c r="R23" s="2386"/>
    </row>
    <row r="24" spans="1:23" ht="27" customHeight="1">
      <c r="C24" s="1562">
        <v>3</v>
      </c>
      <c r="D24" s="1877" t="s">
        <v>4007</v>
      </c>
      <c r="E24" s="1563">
        <v>5</v>
      </c>
      <c r="F24" s="1564" t="s">
        <v>508</v>
      </c>
      <c r="G24" s="1565">
        <v>6</v>
      </c>
      <c r="H24" s="1564">
        <v>2007</v>
      </c>
      <c r="I24" s="1566">
        <v>1450.2</v>
      </c>
      <c r="J24" s="1564">
        <f t="shared" si="0"/>
        <v>100</v>
      </c>
      <c r="K24" s="1566">
        <f t="shared" si="1"/>
        <v>0</v>
      </c>
      <c r="L24" s="1564"/>
      <c r="M24" s="1564"/>
      <c r="N24" s="1567">
        <f t="shared" si="2"/>
        <v>0</v>
      </c>
      <c r="O24" s="2102"/>
      <c r="P24" s="2102"/>
      <c r="Q24" s="2102">
        <f t="shared" si="3"/>
        <v>0</v>
      </c>
      <c r="R24" s="2386"/>
    </row>
    <row r="25" spans="1:23" ht="27" customHeight="1">
      <c r="C25" s="1562">
        <v>4</v>
      </c>
      <c r="D25" s="1877" t="s">
        <v>4008</v>
      </c>
      <c r="E25" s="1563">
        <v>5</v>
      </c>
      <c r="F25" s="1564" t="s">
        <v>508</v>
      </c>
      <c r="G25" s="1565">
        <v>4</v>
      </c>
      <c r="H25" s="1564">
        <v>2008</v>
      </c>
      <c r="I25" s="1566">
        <v>2566</v>
      </c>
      <c r="J25" s="1564">
        <f t="shared" si="0"/>
        <v>100</v>
      </c>
      <c r="K25" s="1566">
        <f t="shared" si="1"/>
        <v>0</v>
      </c>
      <c r="L25" s="1564"/>
      <c r="M25" s="1564"/>
      <c r="N25" s="1567">
        <f t="shared" si="2"/>
        <v>0</v>
      </c>
      <c r="O25" s="2102"/>
      <c r="P25" s="2102"/>
      <c r="Q25" s="2102">
        <f t="shared" si="3"/>
        <v>0</v>
      </c>
      <c r="R25" s="2386"/>
    </row>
    <row r="26" spans="1:23" ht="14.25" customHeight="1">
      <c r="C26" s="1562">
        <v>5</v>
      </c>
      <c r="D26" s="1877" t="s">
        <v>4009</v>
      </c>
      <c r="E26" s="1563">
        <v>5</v>
      </c>
      <c r="F26" s="1564" t="s">
        <v>508</v>
      </c>
      <c r="G26" s="1565">
        <v>2</v>
      </c>
      <c r="H26" s="1564">
        <v>2008</v>
      </c>
      <c r="I26" s="1566">
        <v>300</v>
      </c>
      <c r="J26" s="1564">
        <f t="shared" si="0"/>
        <v>100</v>
      </c>
      <c r="K26" s="1566">
        <f t="shared" si="1"/>
        <v>0</v>
      </c>
      <c r="L26" s="1564"/>
      <c r="M26" s="1564"/>
      <c r="N26" s="1567">
        <f t="shared" si="2"/>
        <v>0</v>
      </c>
      <c r="O26" s="2102"/>
      <c r="P26" s="2102"/>
      <c r="Q26" s="2102">
        <f t="shared" si="3"/>
        <v>0</v>
      </c>
      <c r="R26" s="2386"/>
    </row>
    <row r="27" spans="1:23" ht="27" customHeight="1">
      <c r="C27" s="1562">
        <v>6</v>
      </c>
      <c r="D27" s="1877" t="s">
        <v>4010</v>
      </c>
      <c r="E27" s="1563">
        <v>5</v>
      </c>
      <c r="F27" s="1564" t="s">
        <v>508</v>
      </c>
      <c r="G27" s="1565">
        <v>1</v>
      </c>
      <c r="H27" s="1564">
        <v>2008</v>
      </c>
      <c r="I27" s="1566">
        <v>267.3</v>
      </c>
      <c r="J27" s="1564">
        <f t="shared" si="0"/>
        <v>100</v>
      </c>
      <c r="K27" s="1566">
        <f t="shared" si="1"/>
        <v>0</v>
      </c>
      <c r="L27" s="1564"/>
      <c r="M27" s="1564"/>
      <c r="N27" s="1567">
        <f t="shared" si="2"/>
        <v>0</v>
      </c>
      <c r="O27" s="2102"/>
      <c r="P27" s="2102"/>
      <c r="Q27" s="2102">
        <f t="shared" si="3"/>
        <v>0</v>
      </c>
      <c r="R27" s="2386"/>
      <c r="W27" s="106"/>
    </row>
    <row r="28" spans="1:23" ht="14.25" customHeight="1">
      <c r="C28" s="1562">
        <v>7</v>
      </c>
      <c r="D28" s="1877" t="s">
        <v>4018</v>
      </c>
      <c r="E28" s="1563">
        <v>5</v>
      </c>
      <c r="F28" s="1564" t="s">
        <v>508</v>
      </c>
      <c r="G28" s="1565">
        <v>2</v>
      </c>
      <c r="H28" s="1564">
        <v>2010</v>
      </c>
      <c r="I28" s="1566">
        <v>1316.64</v>
      </c>
      <c r="J28" s="1564">
        <f t="shared" si="0"/>
        <v>100</v>
      </c>
      <c r="K28" s="1566">
        <f t="shared" si="1"/>
        <v>0</v>
      </c>
      <c r="L28" s="1564"/>
      <c r="M28" s="1564"/>
      <c r="N28" s="1567">
        <f t="shared" si="2"/>
        <v>0</v>
      </c>
      <c r="O28" s="2102"/>
      <c r="P28" s="2102"/>
      <c r="Q28" s="2102">
        <f t="shared" si="3"/>
        <v>0</v>
      </c>
      <c r="R28" s="2386"/>
    </row>
    <row r="29" spans="1:23" ht="27" customHeight="1">
      <c r="C29" s="1562">
        <v>8</v>
      </c>
      <c r="D29" s="1877" t="s">
        <v>4019</v>
      </c>
      <c r="E29" s="1563">
        <v>5</v>
      </c>
      <c r="F29" s="1564" t="s">
        <v>508</v>
      </c>
      <c r="G29" s="1565">
        <v>3</v>
      </c>
      <c r="H29" s="1564">
        <v>2011</v>
      </c>
      <c r="I29" s="1566">
        <v>1308.96</v>
      </c>
      <c r="J29" s="1564">
        <f t="shared" si="0"/>
        <v>100</v>
      </c>
      <c r="K29" s="1566">
        <f t="shared" si="1"/>
        <v>0</v>
      </c>
      <c r="L29" s="1564"/>
      <c r="M29" s="1564"/>
      <c r="N29" s="1567">
        <f t="shared" si="2"/>
        <v>0</v>
      </c>
      <c r="O29" s="2102"/>
      <c r="P29" s="2102"/>
      <c r="Q29" s="2102">
        <f t="shared" si="3"/>
        <v>0</v>
      </c>
      <c r="R29" s="2386"/>
    </row>
    <row r="30" spans="1:23" ht="14.25" customHeight="1">
      <c r="C30" s="1562">
        <v>9</v>
      </c>
      <c r="D30" s="1877" t="s">
        <v>4020</v>
      </c>
      <c r="E30" s="1563">
        <v>5</v>
      </c>
      <c r="F30" s="1564" t="s">
        <v>508</v>
      </c>
      <c r="G30" s="1565">
        <v>9</v>
      </c>
      <c r="H30" s="1564">
        <v>2012</v>
      </c>
      <c r="I30" s="1566">
        <v>4215.24</v>
      </c>
      <c r="J30" s="1564">
        <f t="shared" si="0"/>
        <v>100</v>
      </c>
      <c r="K30" s="1566">
        <f t="shared" si="1"/>
        <v>0</v>
      </c>
      <c r="L30" s="1564"/>
      <c r="M30" s="1564"/>
      <c r="N30" s="1567">
        <f t="shared" si="2"/>
        <v>0</v>
      </c>
      <c r="O30" s="2102"/>
      <c r="P30" s="2102"/>
      <c r="Q30" s="2102">
        <f t="shared" si="3"/>
        <v>0</v>
      </c>
      <c r="R30" s="2386"/>
    </row>
    <row r="31" spans="1:23" ht="14.25" customHeight="1">
      <c r="C31" s="1562">
        <v>10</v>
      </c>
      <c r="D31" s="1877" t="s">
        <v>4014</v>
      </c>
      <c r="E31" s="1563">
        <v>5</v>
      </c>
      <c r="F31" s="1564" t="s">
        <v>508</v>
      </c>
      <c r="G31" s="1565">
        <v>1</v>
      </c>
      <c r="H31" s="1564">
        <v>2014</v>
      </c>
      <c r="I31" s="1566">
        <v>164.37</v>
      </c>
      <c r="J31" s="1564">
        <f t="shared" si="0"/>
        <v>100</v>
      </c>
      <c r="K31" s="1566">
        <f t="shared" si="1"/>
        <v>0</v>
      </c>
      <c r="L31" s="1564"/>
      <c r="M31" s="1564"/>
      <c r="N31" s="1567">
        <f t="shared" si="2"/>
        <v>0</v>
      </c>
      <c r="O31" s="2102"/>
      <c r="P31" s="2102"/>
      <c r="Q31" s="2102">
        <f t="shared" si="3"/>
        <v>0</v>
      </c>
      <c r="R31" s="2386"/>
    </row>
    <row r="32" spans="1:23" ht="14.25" customHeight="1">
      <c r="C32" s="1562">
        <v>11</v>
      </c>
      <c r="D32" s="1877" t="s">
        <v>4015</v>
      </c>
      <c r="E32" s="1563">
        <v>5</v>
      </c>
      <c r="F32" s="1564" t="s">
        <v>508</v>
      </c>
      <c r="G32" s="1565">
        <v>2</v>
      </c>
      <c r="H32" s="1564">
        <v>2015</v>
      </c>
      <c r="I32" s="1566">
        <v>918</v>
      </c>
      <c r="J32" s="1564">
        <f t="shared" si="0"/>
        <v>100</v>
      </c>
      <c r="K32" s="1566">
        <f t="shared" si="1"/>
        <v>0</v>
      </c>
      <c r="L32" s="1564"/>
      <c r="M32" s="1564"/>
      <c r="N32" s="1567">
        <f t="shared" si="2"/>
        <v>0</v>
      </c>
      <c r="O32" s="2102"/>
      <c r="P32" s="2102"/>
      <c r="Q32" s="2102">
        <f t="shared" si="3"/>
        <v>0</v>
      </c>
      <c r="R32" s="2386"/>
    </row>
    <row r="33" spans="3:18" ht="14.25" customHeight="1">
      <c r="C33" s="1562">
        <v>12</v>
      </c>
      <c r="D33" s="1877" t="s">
        <v>2212</v>
      </c>
      <c r="E33" s="1563">
        <v>5</v>
      </c>
      <c r="F33" s="1564" t="s">
        <v>508</v>
      </c>
      <c r="G33" s="1565">
        <v>6</v>
      </c>
      <c r="H33" s="1564">
        <v>2016</v>
      </c>
      <c r="I33" s="1566">
        <v>3060</v>
      </c>
      <c r="J33" s="1564">
        <f t="shared" si="0"/>
        <v>100</v>
      </c>
      <c r="K33" s="1566">
        <f t="shared" si="1"/>
        <v>0</v>
      </c>
      <c r="L33" s="1564"/>
      <c r="M33" s="1564"/>
      <c r="N33" s="1567">
        <f t="shared" si="2"/>
        <v>0</v>
      </c>
      <c r="O33" s="2102"/>
      <c r="P33" s="2102"/>
      <c r="Q33" s="2102">
        <f t="shared" si="3"/>
        <v>0</v>
      </c>
      <c r="R33" s="2386"/>
    </row>
    <row r="34" spans="3:18" ht="14.25" customHeight="1">
      <c r="C34" s="1562">
        <v>13</v>
      </c>
      <c r="D34" s="1877" t="s">
        <v>4011</v>
      </c>
      <c r="E34" s="1563">
        <v>5</v>
      </c>
      <c r="F34" s="1564" t="s">
        <v>2269</v>
      </c>
      <c r="G34" s="1565">
        <v>5</v>
      </c>
      <c r="H34" s="1564">
        <v>2017</v>
      </c>
      <c r="I34" s="1566">
        <v>3645</v>
      </c>
      <c r="J34" s="1564">
        <f t="shared" si="0"/>
        <v>100</v>
      </c>
      <c r="K34" s="1566">
        <f t="shared" si="1"/>
        <v>0</v>
      </c>
      <c r="L34" s="1564"/>
      <c r="M34" s="1564"/>
      <c r="N34" s="1567">
        <f t="shared" si="2"/>
        <v>0</v>
      </c>
      <c r="O34" s="2102"/>
      <c r="P34" s="2102"/>
      <c r="Q34" s="2102">
        <f t="shared" si="3"/>
        <v>0</v>
      </c>
      <c r="R34" s="2386"/>
    </row>
    <row r="35" spans="3:18" ht="14.25" customHeight="1">
      <c r="C35" s="1562">
        <v>14</v>
      </c>
      <c r="D35" s="1877" t="s">
        <v>4012</v>
      </c>
      <c r="E35" s="1563">
        <v>5</v>
      </c>
      <c r="F35" s="1564" t="s">
        <v>2269</v>
      </c>
      <c r="G35" s="1565">
        <v>4</v>
      </c>
      <c r="H35" s="1564">
        <v>2017</v>
      </c>
      <c r="I35" s="1566">
        <v>2155.1999999999998</v>
      </c>
      <c r="J35" s="1564">
        <f t="shared" si="0"/>
        <v>100</v>
      </c>
      <c r="K35" s="1566">
        <f t="shared" si="1"/>
        <v>0</v>
      </c>
      <c r="L35" s="1564"/>
      <c r="M35" s="1564"/>
      <c r="N35" s="1567">
        <f t="shared" si="2"/>
        <v>0</v>
      </c>
      <c r="O35" s="2102"/>
      <c r="P35" s="2102"/>
      <c r="Q35" s="2102">
        <f t="shared" si="3"/>
        <v>0</v>
      </c>
      <c r="R35" s="2386"/>
    </row>
    <row r="36" spans="3:18" ht="14.25" customHeight="1">
      <c r="C36" s="1562">
        <v>15</v>
      </c>
      <c r="D36" s="1877" t="s">
        <v>4017</v>
      </c>
      <c r="E36" s="1563">
        <v>5</v>
      </c>
      <c r="F36" s="1564" t="s">
        <v>508</v>
      </c>
      <c r="G36" s="1565">
        <v>20</v>
      </c>
      <c r="H36" s="1564">
        <v>2017</v>
      </c>
      <c r="I36" s="1566">
        <v>15000</v>
      </c>
      <c r="J36" s="1564">
        <f t="shared" si="0"/>
        <v>100</v>
      </c>
      <c r="K36" s="1566">
        <f t="shared" si="1"/>
        <v>0</v>
      </c>
      <c r="L36" s="1564"/>
      <c r="M36" s="1564"/>
      <c r="N36" s="1567">
        <f t="shared" si="2"/>
        <v>0</v>
      </c>
      <c r="O36" s="2102"/>
      <c r="P36" s="2102"/>
      <c r="Q36" s="2102">
        <f t="shared" si="3"/>
        <v>0</v>
      </c>
      <c r="R36" s="2386"/>
    </row>
    <row r="37" spans="3:18" ht="27" customHeight="1">
      <c r="C37" s="1562">
        <v>16</v>
      </c>
      <c r="D37" s="1877" t="s">
        <v>2215</v>
      </c>
      <c r="E37" s="1563">
        <v>5</v>
      </c>
      <c r="F37" s="1564" t="s">
        <v>508</v>
      </c>
      <c r="G37" s="1565">
        <v>5</v>
      </c>
      <c r="H37" s="1564">
        <v>2019</v>
      </c>
      <c r="I37" s="1566">
        <v>2250</v>
      </c>
      <c r="J37" s="1564">
        <f t="shared" si="0"/>
        <v>100</v>
      </c>
      <c r="K37" s="1566">
        <f t="shared" si="1"/>
        <v>0</v>
      </c>
      <c r="L37" s="1564"/>
      <c r="M37" s="1564"/>
      <c r="N37" s="1567">
        <f t="shared" si="2"/>
        <v>0</v>
      </c>
      <c r="O37" s="2102"/>
      <c r="P37" s="2102"/>
      <c r="Q37" s="2102">
        <f t="shared" si="3"/>
        <v>0</v>
      </c>
      <c r="R37" s="2386"/>
    </row>
    <row r="38" spans="3:18" ht="27" customHeight="1">
      <c r="C38" s="1562">
        <v>17</v>
      </c>
      <c r="D38" s="1877" t="s">
        <v>2214</v>
      </c>
      <c r="E38" s="1563">
        <v>5</v>
      </c>
      <c r="F38" s="1564" t="s">
        <v>508</v>
      </c>
      <c r="G38" s="1565">
        <v>11</v>
      </c>
      <c r="H38" s="1564">
        <v>2019</v>
      </c>
      <c r="I38" s="1566">
        <v>4910.3999999999996</v>
      </c>
      <c r="J38" s="1564">
        <f t="shared" si="0"/>
        <v>100</v>
      </c>
      <c r="K38" s="1566">
        <f t="shared" si="1"/>
        <v>0</v>
      </c>
      <c r="L38" s="1564"/>
      <c r="M38" s="1564"/>
      <c r="N38" s="1567">
        <f t="shared" si="2"/>
        <v>0</v>
      </c>
      <c r="O38" s="2102"/>
      <c r="P38" s="2102"/>
      <c r="Q38" s="2102">
        <f t="shared" si="3"/>
        <v>0</v>
      </c>
      <c r="R38" s="2386"/>
    </row>
    <row r="39" spans="3:18" ht="27" customHeight="1">
      <c r="C39" s="1562">
        <v>18</v>
      </c>
      <c r="D39" s="1877" t="s">
        <v>4016</v>
      </c>
      <c r="E39" s="1563">
        <v>5</v>
      </c>
      <c r="F39" s="1564" t="s">
        <v>508</v>
      </c>
      <c r="G39" s="1565">
        <v>1</v>
      </c>
      <c r="H39" s="1564">
        <v>2019</v>
      </c>
      <c r="I39" s="1566">
        <v>3225</v>
      </c>
      <c r="J39" s="1564">
        <f t="shared" si="0"/>
        <v>100</v>
      </c>
      <c r="K39" s="1566">
        <f t="shared" si="1"/>
        <v>0</v>
      </c>
      <c r="L39" s="1564"/>
      <c r="M39" s="1564"/>
      <c r="N39" s="1567">
        <f t="shared" si="2"/>
        <v>0</v>
      </c>
      <c r="O39" s="2102"/>
      <c r="P39" s="2102"/>
      <c r="Q39" s="2102">
        <f t="shared" si="3"/>
        <v>0</v>
      </c>
      <c r="R39" s="2386"/>
    </row>
    <row r="40" spans="3:18" ht="40.5" customHeight="1">
      <c r="C40" s="1562">
        <v>19</v>
      </c>
      <c r="D40" s="1877" t="s">
        <v>2217</v>
      </c>
      <c r="E40" s="1563">
        <v>5</v>
      </c>
      <c r="F40" s="1564" t="s">
        <v>3489</v>
      </c>
      <c r="G40" s="1565">
        <v>43</v>
      </c>
      <c r="H40" s="1564">
        <v>2020</v>
      </c>
      <c r="I40" s="1566">
        <v>18769.5</v>
      </c>
      <c r="J40" s="1564">
        <f t="shared" si="0"/>
        <v>100</v>
      </c>
      <c r="K40" s="1566">
        <f t="shared" si="1"/>
        <v>0</v>
      </c>
      <c r="L40" s="1564"/>
      <c r="M40" s="1564"/>
      <c r="N40" s="1567">
        <f t="shared" si="2"/>
        <v>0</v>
      </c>
      <c r="O40" s="2102"/>
      <c r="P40" s="2102"/>
      <c r="Q40" s="2102">
        <f t="shared" si="3"/>
        <v>0</v>
      </c>
      <c r="R40" s="2386"/>
    </row>
    <row r="41" spans="3:18" ht="14.25" customHeight="1">
      <c r="C41" s="1562">
        <v>20</v>
      </c>
      <c r="D41" s="1877" t="s">
        <v>4816</v>
      </c>
      <c r="E41" s="1563">
        <v>5</v>
      </c>
      <c r="F41" s="1564" t="s">
        <v>3489</v>
      </c>
      <c r="G41" s="1565">
        <v>20</v>
      </c>
      <c r="H41" s="1564">
        <v>2021</v>
      </c>
      <c r="I41" s="1566">
        <v>7027.02</v>
      </c>
      <c r="J41" s="1564">
        <f t="shared" si="0"/>
        <v>100</v>
      </c>
      <c r="K41" s="1566">
        <f t="shared" si="1"/>
        <v>0</v>
      </c>
      <c r="L41" s="1564"/>
      <c r="M41" s="1564"/>
      <c r="N41" s="1567">
        <f t="shared" si="2"/>
        <v>0</v>
      </c>
      <c r="O41" s="2102"/>
      <c r="P41" s="2102"/>
      <c r="Q41" s="2102">
        <f t="shared" si="3"/>
        <v>0</v>
      </c>
      <c r="R41" s="2386"/>
    </row>
    <row r="42" spans="3:18" ht="27" customHeight="1">
      <c r="C42" s="1562">
        <v>21</v>
      </c>
      <c r="D42" s="1877" t="s">
        <v>4817</v>
      </c>
      <c r="E42" s="1563">
        <v>5</v>
      </c>
      <c r="F42" s="1564" t="s">
        <v>3489</v>
      </c>
      <c r="G42" s="1565">
        <v>8</v>
      </c>
      <c r="H42" s="1564">
        <v>2022</v>
      </c>
      <c r="I42" s="1566">
        <v>4014.5454399999999</v>
      </c>
      <c r="J42" s="1564">
        <f t="shared" si="0"/>
        <v>80</v>
      </c>
      <c r="K42" s="1566">
        <f t="shared" si="1"/>
        <v>802.90908799999988</v>
      </c>
      <c r="L42" s="1564"/>
      <c r="M42" s="1564"/>
      <c r="N42" s="1567">
        <f t="shared" si="2"/>
        <v>0</v>
      </c>
      <c r="O42" s="2102"/>
      <c r="P42" s="2102"/>
      <c r="Q42" s="2102">
        <f t="shared" si="3"/>
        <v>0</v>
      </c>
      <c r="R42" s="2386"/>
    </row>
    <row r="43" spans="3:18" ht="27" customHeight="1">
      <c r="C43" s="1562">
        <v>22</v>
      </c>
      <c r="D43" s="1877" t="s">
        <v>4818</v>
      </c>
      <c r="E43" s="1563">
        <v>5</v>
      </c>
      <c r="F43" s="1564" t="s">
        <v>3489</v>
      </c>
      <c r="G43" s="1565">
        <v>5</v>
      </c>
      <c r="H43" s="1564">
        <v>2022</v>
      </c>
      <c r="I43" s="1566">
        <v>2509.0909000000001</v>
      </c>
      <c r="J43" s="1564">
        <f t="shared" si="0"/>
        <v>80</v>
      </c>
      <c r="K43" s="1566">
        <f t="shared" si="1"/>
        <v>501.81817999999998</v>
      </c>
      <c r="L43" s="1564"/>
      <c r="M43" s="1564"/>
      <c r="N43" s="1567">
        <f t="shared" si="2"/>
        <v>0</v>
      </c>
      <c r="O43" s="2102"/>
      <c r="P43" s="2102"/>
      <c r="Q43" s="2102">
        <f t="shared" si="3"/>
        <v>0</v>
      </c>
      <c r="R43" s="2386"/>
    </row>
    <row r="44" spans="3:18" ht="27" customHeight="1">
      <c r="C44" s="1562">
        <v>23</v>
      </c>
      <c r="D44" s="1877" t="s">
        <v>2673</v>
      </c>
      <c r="E44" s="1563">
        <v>5</v>
      </c>
      <c r="F44" s="1564" t="s">
        <v>508</v>
      </c>
      <c r="G44" s="1565">
        <v>11</v>
      </c>
      <c r="H44" s="1564">
        <v>2019</v>
      </c>
      <c r="I44" s="1566">
        <f>449900/1000</f>
        <v>449.9</v>
      </c>
      <c r="J44" s="1564">
        <f t="shared" si="0"/>
        <v>100</v>
      </c>
      <c r="K44" s="1566">
        <f t="shared" si="1"/>
        <v>0</v>
      </c>
      <c r="L44" s="1564"/>
      <c r="M44" s="1564">
        <v>0</v>
      </c>
      <c r="N44" s="1567">
        <f t="shared" si="2"/>
        <v>0</v>
      </c>
      <c r="O44" s="2102"/>
      <c r="P44" s="2102"/>
      <c r="Q44" s="2102">
        <f t="shared" si="3"/>
        <v>0</v>
      </c>
      <c r="R44" s="2386"/>
    </row>
    <row r="45" spans="3:18" ht="27" customHeight="1">
      <c r="C45" s="1562">
        <v>24</v>
      </c>
      <c r="D45" s="1877" t="s">
        <v>2216</v>
      </c>
      <c r="E45" s="1563">
        <v>5</v>
      </c>
      <c r="F45" s="1564" t="s">
        <v>508</v>
      </c>
      <c r="G45" s="1565">
        <v>4</v>
      </c>
      <c r="H45" s="1564">
        <v>2019</v>
      </c>
      <c r="I45" s="1566">
        <v>1712</v>
      </c>
      <c r="J45" s="1564">
        <f t="shared" si="0"/>
        <v>100</v>
      </c>
      <c r="K45" s="1566">
        <f t="shared" si="1"/>
        <v>0</v>
      </c>
      <c r="L45" s="1564"/>
      <c r="M45" s="1564">
        <v>0</v>
      </c>
      <c r="N45" s="1567">
        <f t="shared" si="2"/>
        <v>0</v>
      </c>
      <c r="O45" s="2102"/>
      <c r="P45" s="2102"/>
      <c r="Q45" s="2102">
        <f t="shared" si="3"/>
        <v>0</v>
      </c>
      <c r="R45" s="2386"/>
    </row>
    <row r="46" spans="3:18" ht="14.25">
      <c r="C46" s="1562">
        <v>25</v>
      </c>
      <c r="D46" s="1877" t="s">
        <v>8037</v>
      </c>
      <c r="E46" s="1563">
        <v>5</v>
      </c>
      <c r="F46" s="1564" t="s">
        <v>508</v>
      </c>
      <c r="G46" s="1565"/>
      <c r="H46" s="1564"/>
      <c r="I46" s="1566"/>
      <c r="J46" s="1564">
        <f t="shared" si="0"/>
        <v>100</v>
      </c>
      <c r="K46" s="1566">
        <f t="shared" si="1"/>
        <v>0</v>
      </c>
      <c r="L46" s="1564"/>
      <c r="M46" s="1564">
        <v>0</v>
      </c>
      <c r="N46" s="1567">
        <f t="shared" si="2"/>
        <v>0</v>
      </c>
      <c r="O46" s="2102">
        <v>192</v>
      </c>
      <c r="P46" s="2102">
        <v>471.6</v>
      </c>
      <c r="Q46" s="2102">
        <f t="shared" si="3"/>
        <v>90547.200000000012</v>
      </c>
      <c r="R46" s="2386"/>
    </row>
    <row r="47" spans="3:18" ht="14.25" customHeight="1">
      <c r="C47" s="1568">
        <v>1</v>
      </c>
      <c r="D47" s="1870" t="s">
        <v>3704</v>
      </c>
      <c r="E47" s="1569">
        <v>5</v>
      </c>
      <c r="F47" s="1552" t="s">
        <v>508</v>
      </c>
      <c r="G47" s="1570">
        <v>7</v>
      </c>
      <c r="H47" s="1552">
        <v>1999</v>
      </c>
      <c r="I47" s="1571">
        <v>2169.1</v>
      </c>
      <c r="J47" s="1552">
        <f t="shared" si="0"/>
        <v>100</v>
      </c>
      <c r="K47" s="1571">
        <f t="shared" si="1"/>
        <v>0</v>
      </c>
      <c r="L47" s="1552"/>
      <c r="M47" s="1552"/>
      <c r="N47" s="1572">
        <f t="shared" si="2"/>
        <v>0</v>
      </c>
      <c r="O47" s="2098"/>
      <c r="P47" s="2098"/>
      <c r="Q47" s="2098">
        <f t="shared" si="3"/>
        <v>0</v>
      </c>
      <c r="R47" s="2396" t="s">
        <v>480</v>
      </c>
    </row>
    <row r="48" spans="3:18" ht="14.25" customHeight="1">
      <c r="C48" s="1568">
        <v>2</v>
      </c>
      <c r="D48" s="1870" t="s">
        <v>3705</v>
      </c>
      <c r="E48" s="1569">
        <v>5</v>
      </c>
      <c r="F48" s="1552" t="s">
        <v>508</v>
      </c>
      <c r="G48" s="1570">
        <v>2</v>
      </c>
      <c r="H48" s="1552">
        <v>1999</v>
      </c>
      <c r="I48" s="1571">
        <v>1001.7</v>
      </c>
      <c r="J48" s="1552">
        <f t="shared" si="0"/>
        <v>100</v>
      </c>
      <c r="K48" s="1571">
        <f t="shared" si="1"/>
        <v>0</v>
      </c>
      <c r="L48" s="1552"/>
      <c r="M48" s="1552"/>
      <c r="N48" s="1572">
        <f t="shared" si="2"/>
        <v>0</v>
      </c>
      <c r="O48" s="2098"/>
      <c r="P48" s="2098"/>
      <c r="Q48" s="2098">
        <f t="shared" si="3"/>
        <v>0</v>
      </c>
      <c r="R48" s="2397"/>
    </row>
    <row r="49" spans="3:18" ht="14.25" customHeight="1">
      <c r="C49" s="1568">
        <v>3</v>
      </c>
      <c r="D49" s="1870" t="s">
        <v>3706</v>
      </c>
      <c r="E49" s="1569">
        <v>5</v>
      </c>
      <c r="F49" s="1552" t="s">
        <v>508</v>
      </c>
      <c r="G49" s="1570">
        <v>1</v>
      </c>
      <c r="H49" s="1552">
        <v>1999</v>
      </c>
      <c r="I49" s="1571">
        <v>520.6</v>
      </c>
      <c r="J49" s="1552">
        <f t="shared" si="0"/>
        <v>100</v>
      </c>
      <c r="K49" s="1571">
        <f t="shared" si="1"/>
        <v>0</v>
      </c>
      <c r="L49" s="1552"/>
      <c r="M49" s="1552"/>
      <c r="N49" s="1572">
        <f t="shared" si="2"/>
        <v>0</v>
      </c>
      <c r="O49" s="2098"/>
      <c r="P49" s="2098"/>
      <c r="Q49" s="2098">
        <f t="shared" si="3"/>
        <v>0</v>
      </c>
      <c r="R49" s="2397"/>
    </row>
    <row r="50" spans="3:18" ht="14.25" customHeight="1">
      <c r="C50" s="1568">
        <v>4</v>
      </c>
      <c r="D50" s="1870" t="s">
        <v>3707</v>
      </c>
      <c r="E50" s="1569">
        <v>5</v>
      </c>
      <c r="F50" s="1552" t="s">
        <v>508</v>
      </c>
      <c r="G50" s="1570">
        <v>1</v>
      </c>
      <c r="H50" s="1552">
        <v>2000</v>
      </c>
      <c r="I50" s="1571">
        <v>686.6</v>
      </c>
      <c r="J50" s="1552">
        <f t="shared" si="0"/>
        <v>100</v>
      </c>
      <c r="K50" s="1571">
        <f t="shared" si="1"/>
        <v>0</v>
      </c>
      <c r="L50" s="1552"/>
      <c r="M50" s="1552"/>
      <c r="N50" s="1572">
        <f t="shared" si="2"/>
        <v>0</v>
      </c>
      <c r="O50" s="2098"/>
      <c r="P50" s="2098"/>
      <c r="Q50" s="2098">
        <f t="shared" si="3"/>
        <v>0</v>
      </c>
      <c r="R50" s="2397"/>
    </row>
    <row r="51" spans="3:18" ht="14.25" customHeight="1">
      <c r="C51" s="1568">
        <v>5</v>
      </c>
      <c r="D51" s="1870" t="s">
        <v>3708</v>
      </c>
      <c r="E51" s="1569">
        <v>5</v>
      </c>
      <c r="F51" s="1552" t="s">
        <v>508</v>
      </c>
      <c r="G51" s="1570">
        <v>1</v>
      </c>
      <c r="H51" s="1552">
        <v>2001</v>
      </c>
      <c r="I51" s="1571">
        <v>444.8</v>
      </c>
      <c r="J51" s="1552">
        <f t="shared" si="0"/>
        <v>100</v>
      </c>
      <c r="K51" s="1571">
        <f t="shared" si="1"/>
        <v>0</v>
      </c>
      <c r="L51" s="1552"/>
      <c r="M51" s="1552"/>
      <c r="N51" s="1572">
        <f t="shared" si="2"/>
        <v>0</v>
      </c>
      <c r="O51" s="2098"/>
      <c r="P51" s="2098"/>
      <c r="Q51" s="2098">
        <f t="shared" si="3"/>
        <v>0</v>
      </c>
      <c r="R51" s="2397"/>
    </row>
    <row r="52" spans="3:18" ht="14.25" customHeight="1">
      <c r="C52" s="1568">
        <v>6</v>
      </c>
      <c r="D52" s="1870" t="s">
        <v>3709</v>
      </c>
      <c r="E52" s="1569">
        <v>5</v>
      </c>
      <c r="F52" s="1552" t="s">
        <v>508</v>
      </c>
      <c r="G52" s="1570">
        <v>1</v>
      </c>
      <c r="H52" s="1552">
        <v>2004</v>
      </c>
      <c r="I52" s="1571">
        <v>1008.2</v>
      </c>
      <c r="J52" s="1552">
        <f t="shared" si="0"/>
        <v>100</v>
      </c>
      <c r="K52" s="1571">
        <f t="shared" si="1"/>
        <v>0</v>
      </c>
      <c r="L52" s="1552"/>
      <c r="M52" s="1552"/>
      <c r="N52" s="1572">
        <f t="shared" si="2"/>
        <v>0</v>
      </c>
      <c r="O52" s="2098"/>
      <c r="P52" s="2098"/>
      <c r="Q52" s="2098">
        <f t="shared" si="3"/>
        <v>0</v>
      </c>
      <c r="R52" s="2397"/>
    </row>
    <row r="53" spans="3:18" ht="14.25" customHeight="1">
      <c r="C53" s="1568">
        <v>7</v>
      </c>
      <c r="D53" s="1870" t="s">
        <v>3710</v>
      </c>
      <c r="E53" s="1569">
        <v>5</v>
      </c>
      <c r="F53" s="1552" t="s">
        <v>508</v>
      </c>
      <c r="G53" s="1570">
        <v>3</v>
      </c>
      <c r="H53" s="1552">
        <v>2005</v>
      </c>
      <c r="I53" s="1571">
        <v>1686.4</v>
      </c>
      <c r="J53" s="1552">
        <f t="shared" si="0"/>
        <v>100</v>
      </c>
      <c r="K53" s="1571">
        <f t="shared" si="1"/>
        <v>0</v>
      </c>
      <c r="L53" s="1552"/>
      <c r="M53" s="1552"/>
      <c r="N53" s="1572">
        <f t="shared" si="2"/>
        <v>0</v>
      </c>
      <c r="O53" s="2098"/>
      <c r="P53" s="2098"/>
      <c r="Q53" s="2098">
        <f t="shared" si="3"/>
        <v>0</v>
      </c>
      <c r="R53" s="2397"/>
    </row>
    <row r="54" spans="3:18" ht="14.25" customHeight="1">
      <c r="C54" s="1568">
        <v>8</v>
      </c>
      <c r="D54" s="1870" t="s">
        <v>1996</v>
      </c>
      <c r="E54" s="1569">
        <v>5</v>
      </c>
      <c r="F54" s="1552" t="s">
        <v>508</v>
      </c>
      <c r="G54" s="1570">
        <v>3</v>
      </c>
      <c r="H54" s="1552">
        <v>2007</v>
      </c>
      <c r="I54" s="1571">
        <v>748.5</v>
      </c>
      <c r="J54" s="1552">
        <f t="shared" si="0"/>
        <v>100</v>
      </c>
      <c r="K54" s="1571">
        <f t="shared" si="1"/>
        <v>0</v>
      </c>
      <c r="L54" s="1552"/>
      <c r="M54" s="1552"/>
      <c r="N54" s="1572">
        <f t="shared" si="2"/>
        <v>0</v>
      </c>
      <c r="O54" s="2098"/>
      <c r="P54" s="2098"/>
      <c r="Q54" s="2098">
        <f t="shared" si="3"/>
        <v>0</v>
      </c>
      <c r="R54" s="2397"/>
    </row>
    <row r="55" spans="3:18" ht="14.25" customHeight="1">
      <c r="C55" s="1568">
        <v>9</v>
      </c>
      <c r="D55" s="1870" t="s">
        <v>3711</v>
      </c>
      <c r="E55" s="1569">
        <v>5</v>
      </c>
      <c r="F55" s="1552" t="s">
        <v>508</v>
      </c>
      <c r="G55" s="1570">
        <v>1</v>
      </c>
      <c r="H55" s="1552">
        <v>2007</v>
      </c>
      <c r="I55" s="1571">
        <v>1292.7</v>
      </c>
      <c r="J55" s="1552">
        <f t="shared" si="0"/>
        <v>100</v>
      </c>
      <c r="K55" s="1571">
        <f t="shared" si="1"/>
        <v>0</v>
      </c>
      <c r="L55" s="1552"/>
      <c r="M55" s="1552"/>
      <c r="N55" s="1572">
        <f t="shared" si="2"/>
        <v>0</v>
      </c>
      <c r="O55" s="2098"/>
      <c r="P55" s="2098"/>
      <c r="Q55" s="2098">
        <f t="shared" si="3"/>
        <v>0</v>
      </c>
      <c r="R55" s="2397"/>
    </row>
    <row r="56" spans="3:18" ht="14.25" customHeight="1">
      <c r="C56" s="1568">
        <v>10</v>
      </c>
      <c r="D56" s="1870" t="s">
        <v>3712</v>
      </c>
      <c r="E56" s="1569">
        <v>5</v>
      </c>
      <c r="F56" s="1552" t="s">
        <v>508</v>
      </c>
      <c r="G56" s="1570">
        <v>2</v>
      </c>
      <c r="H56" s="1552">
        <v>2005</v>
      </c>
      <c r="I56" s="1571">
        <v>476.8</v>
      </c>
      <c r="J56" s="1552">
        <f t="shared" si="0"/>
        <v>100</v>
      </c>
      <c r="K56" s="1571">
        <f t="shared" si="1"/>
        <v>0</v>
      </c>
      <c r="L56" s="1552"/>
      <c r="M56" s="1552"/>
      <c r="N56" s="1572">
        <f t="shared" si="2"/>
        <v>0</v>
      </c>
      <c r="O56" s="2098"/>
      <c r="P56" s="2098"/>
      <c r="Q56" s="2098">
        <f t="shared" si="3"/>
        <v>0</v>
      </c>
      <c r="R56" s="2397"/>
    </row>
    <row r="57" spans="3:18" ht="14.25" customHeight="1">
      <c r="C57" s="1568">
        <v>11</v>
      </c>
      <c r="D57" s="1870" t="s">
        <v>3713</v>
      </c>
      <c r="E57" s="1569">
        <v>5</v>
      </c>
      <c r="F57" s="1552" t="s">
        <v>508</v>
      </c>
      <c r="G57" s="1570">
        <v>2</v>
      </c>
      <c r="H57" s="1552">
        <v>2006</v>
      </c>
      <c r="I57" s="1571">
        <v>499.4</v>
      </c>
      <c r="J57" s="1552">
        <f t="shared" si="0"/>
        <v>100</v>
      </c>
      <c r="K57" s="1571">
        <f t="shared" si="1"/>
        <v>0</v>
      </c>
      <c r="L57" s="1552"/>
      <c r="M57" s="1552"/>
      <c r="N57" s="1572">
        <f t="shared" si="2"/>
        <v>0</v>
      </c>
      <c r="O57" s="2098"/>
      <c r="P57" s="2098"/>
      <c r="Q57" s="2098">
        <f t="shared" si="3"/>
        <v>0</v>
      </c>
      <c r="R57" s="2397"/>
    </row>
    <row r="58" spans="3:18" ht="14.25" customHeight="1">
      <c r="C58" s="1568">
        <v>12</v>
      </c>
      <c r="D58" s="1870" t="s">
        <v>3714</v>
      </c>
      <c r="E58" s="1569">
        <v>5</v>
      </c>
      <c r="F58" s="1552" t="s">
        <v>508</v>
      </c>
      <c r="G58" s="1570">
        <v>29</v>
      </c>
      <c r="H58" s="1552">
        <v>2006</v>
      </c>
      <c r="I58" s="1571">
        <v>15413.7</v>
      </c>
      <c r="J58" s="1552">
        <f t="shared" si="0"/>
        <v>100</v>
      </c>
      <c r="K58" s="1571">
        <f t="shared" si="1"/>
        <v>0</v>
      </c>
      <c r="L58" s="1552"/>
      <c r="M58" s="1552"/>
      <c r="N58" s="1572">
        <f t="shared" si="2"/>
        <v>0</v>
      </c>
      <c r="O58" s="2098"/>
      <c r="P58" s="2098"/>
      <c r="Q58" s="2098">
        <f t="shared" si="3"/>
        <v>0</v>
      </c>
      <c r="R58" s="2397"/>
    </row>
    <row r="59" spans="3:18" ht="14.25" customHeight="1">
      <c r="C59" s="1568">
        <v>13</v>
      </c>
      <c r="D59" s="1870" t="s">
        <v>3715</v>
      </c>
      <c r="E59" s="1569">
        <v>5</v>
      </c>
      <c r="F59" s="1552" t="s">
        <v>508</v>
      </c>
      <c r="G59" s="1570">
        <v>1</v>
      </c>
      <c r="H59" s="1552">
        <v>2006</v>
      </c>
      <c r="I59" s="1571">
        <v>1746.2</v>
      </c>
      <c r="J59" s="1552">
        <f t="shared" si="0"/>
        <v>100</v>
      </c>
      <c r="K59" s="1571">
        <f t="shared" si="1"/>
        <v>0</v>
      </c>
      <c r="L59" s="1552"/>
      <c r="M59" s="1552"/>
      <c r="N59" s="1572">
        <f t="shared" si="2"/>
        <v>0</v>
      </c>
      <c r="O59" s="2098"/>
      <c r="P59" s="2098"/>
      <c r="Q59" s="2098">
        <f t="shared" si="3"/>
        <v>0</v>
      </c>
      <c r="R59" s="2397"/>
    </row>
    <row r="60" spans="3:18" ht="14.25" customHeight="1">
      <c r="C60" s="1568">
        <v>14</v>
      </c>
      <c r="D60" s="1870" t="s">
        <v>3716</v>
      </c>
      <c r="E60" s="1569">
        <v>5</v>
      </c>
      <c r="F60" s="1552" t="s">
        <v>508</v>
      </c>
      <c r="G60" s="1570">
        <v>14</v>
      </c>
      <c r="H60" s="1552">
        <v>2007</v>
      </c>
      <c r="I60" s="1571">
        <v>4111.8</v>
      </c>
      <c r="J60" s="1552">
        <f t="shared" si="0"/>
        <v>100</v>
      </c>
      <c r="K60" s="1571">
        <f t="shared" si="1"/>
        <v>0</v>
      </c>
      <c r="L60" s="1552"/>
      <c r="M60" s="1552"/>
      <c r="N60" s="1572">
        <f t="shared" si="2"/>
        <v>0</v>
      </c>
      <c r="O60" s="2098"/>
      <c r="P60" s="2098"/>
      <c r="Q60" s="2098">
        <f t="shared" si="3"/>
        <v>0</v>
      </c>
      <c r="R60" s="2397"/>
    </row>
    <row r="61" spans="3:18" ht="14.25" customHeight="1">
      <c r="C61" s="1568">
        <v>15</v>
      </c>
      <c r="D61" s="1870" t="s">
        <v>2210</v>
      </c>
      <c r="E61" s="1569">
        <v>5</v>
      </c>
      <c r="F61" s="1552" t="s">
        <v>508</v>
      </c>
      <c r="G61" s="1570">
        <v>10</v>
      </c>
      <c r="H61" s="1552">
        <v>2007</v>
      </c>
      <c r="I61" s="1571">
        <v>2417</v>
      </c>
      <c r="J61" s="1552">
        <f t="shared" si="0"/>
        <v>100</v>
      </c>
      <c r="K61" s="1571">
        <f t="shared" si="1"/>
        <v>0</v>
      </c>
      <c r="L61" s="1552"/>
      <c r="M61" s="1552"/>
      <c r="N61" s="1572">
        <f t="shared" si="2"/>
        <v>0</v>
      </c>
      <c r="O61" s="2098"/>
      <c r="P61" s="2098"/>
      <c r="Q61" s="2098">
        <f t="shared" si="3"/>
        <v>0</v>
      </c>
      <c r="R61" s="2397"/>
    </row>
    <row r="62" spans="3:18" ht="14.25" customHeight="1">
      <c r="C62" s="1568">
        <v>16</v>
      </c>
      <c r="D62" s="1870" t="s">
        <v>2210</v>
      </c>
      <c r="E62" s="1569">
        <v>5</v>
      </c>
      <c r="F62" s="1552" t="s">
        <v>508</v>
      </c>
      <c r="G62" s="1570">
        <v>1</v>
      </c>
      <c r="H62" s="1552">
        <v>2007</v>
      </c>
      <c r="I62" s="1571">
        <v>241.7</v>
      </c>
      <c r="J62" s="1552">
        <f t="shared" si="0"/>
        <v>100</v>
      </c>
      <c r="K62" s="1571">
        <f t="shared" si="1"/>
        <v>0</v>
      </c>
      <c r="L62" s="1552"/>
      <c r="M62" s="1552"/>
      <c r="N62" s="1572">
        <f t="shared" si="2"/>
        <v>0</v>
      </c>
      <c r="O62" s="2098"/>
      <c r="P62" s="2098"/>
      <c r="Q62" s="2098">
        <f t="shared" si="3"/>
        <v>0</v>
      </c>
      <c r="R62" s="2397"/>
    </row>
    <row r="63" spans="3:18" ht="27" customHeight="1">
      <c r="C63" s="1568">
        <v>17</v>
      </c>
      <c r="D63" s="1870" t="s">
        <v>3717</v>
      </c>
      <c r="E63" s="1569">
        <v>5</v>
      </c>
      <c r="F63" s="1552" t="s">
        <v>508</v>
      </c>
      <c r="G63" s="1570">
        <v>3</v>
      </c>
      <c r="H63" s="1552">
        <v>2008</v>
      </c>
      <c r="I63" s="1571">
        <v>1152.7</v>
      </c>
      <c r="J63" s="1552">
        <f t="shared" si="0"/>
        <v>100</v>
      </c>
      <c r="K63" s="1571">
        <f t="shared" si="1"/>
        <v>0</v>
      </c>
      <c r="L63" s="1552"/>
      <c r="M63" s="1552"/>
      <c r="N63" s="1572">
        <f t="shared" si="2"/>
        <v>0</v>
      </c>
      <c r="O63" s="2098"/>
      <c r="P63" s="2098"/>
      <c r="Q63" s="2098">
        <f t="shared" si="3"/>
        <v>0</v>
      </c>
      <c r="R63" s="2397"/>
    </row>
    <row r="64" spans="3:18" ht="27" customHeight="1">
      <c r="C64" s="1568">
        <v>18</v>
      </c>
      <c r="D64" s="1870" t="s">
        <v>3718</v>
      </c>
      <c r="E64" s="1569">
        <v>5</v>
      </c>
      <c r="F64" s="1552" t="s">
        <v>508</v>
      </c>
      <c r="G64" s="1570">
        <v>4</v>
      </c>
      <c r="H64" s="1552">
        <v>2008</v>
      </c>
      <c r="I64" s="1571">
        <v>1618.7</v>
      </c>
      <c r="J64" s="1552">
        <f t="shared" si="0"/>
        <v>100</v>
      </c>
      <c r="K64" s="1571">
        <f t="shared" si="1"/>
        <v>0</v>
      </c>
      <c r="L64" s="1552"/>
      <c r="M64" s="1552"/>
      <c r="N64" s="1572">
        <f t="shared" si="2"/>
        <v>0</v>
      </c>
      <c r="O64" s="2098"/>
      <c r="P64" s="2098"/>
      <c r="Q64" s="2098">
        <f t="shared" si="3"/>
        <v>0</v>
      </c>
      <c r="R64" s="2397"/>
    </row>
    <row r="65" spans="3:18" ht="27" customHeight="1">
      <c r="C65" s="1568">
        <v>19</v>
      </c>
      <c r="D65" s="1870" t="s">
        <v>3718</v>
      </c>
      <c r="E65" s="1569">
        <v>5</v>
      </c>
      <c r="F65" s="1552" t="s">
        <v>508</v>
      </c>
      <c r="G65" s="1570">
        <v>5</v>
      </c>
      <c r="H65" s="1552">
        <v>2008</v>
      </c>
      <c r="I65" s="1571">
        <v>2023.4</v>
      </c>
      <c r="J65" s="1552">
        <f t="shared" si="0"/>
        <v>100</v>
      </c>
      <c r="K65" s="1571">
        <f t="shared" si="1"/>
        <v>0</v>
      </c>
      <c r="L65" s="1552"/>
      <c r="M65" s="1552"/>
      <c r="N65" s="1572">
        <f t="shared" si="2"/>
        <v>0</v>
      </c>
      <c r="O65" s="2098"/>
      <c r="P65" s="2098"/>
      <c r="Q65" s="2098">
        <f t="shared" si="3"/>
        <v>0</v>
      </c>
      <c r="R65" s="2397"/>
    </row>
    <row r="66" spans="3:18" ht="27" customHeight="1">
      <c r="C66" s="1568">
        <v>20</v>
      </c>
      <c r="D66" s="1870" t="s">
        <v>3719</v>
      </c>
      <c r="E66" s="1569">
        <v>5</v>
      </c>
      <c r="F66" s="1552" t="s">
        <v>508</v>
      </c>
      <c r="G66" s="1570">
        <v>2</v>
      </c>
      <c r="H66" s="1552">
        <v>2008</v>
      </c>
      <c r="I66" s="1571">
        <v>809.4</v>
      </c>
      <c r="J66" s="1552">
        <f t="shared" si="0"/>
        <v>100</v>
      </c>
      <c r="K66" s="1571">
        <f t="shared" si="1"/>
        <v>0</v>
      </c>
      <c r="L66" s="1552"/>
      <c r="M66" s="1552"/>
      <c r="N66" s="1572">
        <f t="shared" si="2"/>
        <v>0</v>
      </c>
      <c r="O66" s="2098"/>
      <c r="P66" s="2098"/>
      <c r="Q66" s="2098">
        <f t="shared" si="3"/>
        <v>0</v>
      </c>
      <c r="R66" s="2397"/>
    </row>
    <row r="67" spans="3:18" ht="14.25" customHeight="1">
      <c r="C67" s="1568">
        <v>21</v>
      </c>
      <c r="D67" s="1870" t="s">
        <v>3720</v>
      </c>
      <c r="E67" s="1569">
        <v>5</v>
      </c>
      <c r="F67" s="1552" t="s">
        <v>508</v>
      </c>
      <c r="G67" s="1570">
        <v>1</v>
      </c>
      <c r="H67" s="1552">
        <v>2008</v>
      </c>
      <c r="I67" s="1571">
        <v>964.7</v>
      </c>
      <c r="J67" s="1552">
        <f t="shared" si="0"/>
        <v>100</v>
      </c>
      <c r="K67" s="1571">
        <f t="shared" si="1"/>
        <v>0</v>
      </c>
      <c r="L67" s="1552"/>
      <c r="M67" s="1552"/>
      <c r="N67" s="1572">
        <f t="shared" si="2"/>
        <v>0</v>
      </c>
      <c r="O67" s="2098"/>
      <c r="P67" s="2098"/>
      <c r="Q67" s="2098">
        <f t="shared" si="3"/>
        <v>0</v>
      </c>
      <c r="R67" s="2397"/>
    </row>
    <row r="68" spans="3:18" ht="14.25" customHeight="1">
      <c r="C68" s="1568">
        <v>22</v>
      </c>
      <c r="D68" s="1870" t="s">
        <v>3721</v>
      </c>
      <c r="E68" s="1569">
        <v>5</v>
      </c>
      <c r="F68" s="1552" t="s">
        <v>508</v>
      </c>
      <c r="G68" s="1570">
        <v>4</v>
      </c>
      <c r="H68" s="1552">
        <v>2009</v>
      </c>
      <c r="I68" s="1571">
        <v>1069.2</v>
      </c>
      <c r="J68" s="1552">
        <f t="shared" si="0"/>
        <v>100</v>
      </c>
      <c r="K68" s="1571">
        <f t="shared" si="1"/>
        <v>0</v>
      </c>
      <c r="L68" s="1552"/>
      <c r="M68" s="1552"/>
      <c r="N68" s="1572">
        <f t="shared" si="2"/>
        <v>0</v>
      </c>
      <c r="O68" s="2098"/>
      <c r="P68" s="2098"/>
      <c r="Q68" s="2098">
        <f t="shared" si="3"/>
        <v>0</v>
      </c>
      <c r="R68" s="2397"/>
    </row>
    <row r="69" spans="3:18" ht="14.25" customHeight="1">
      <c r="C69" s="1568">
        <v>23</v>
      </c>
      <c r="D69" s="1870" t="s">
        <v>3721</v>
      </c>
      <c r="E69" s="1569">
        <v>5</v>
      </c>
      <c r="F69" s="1552" t="s">
        <v>508</v>
      </c>
      <c r="G69" s="1570">
        <v>2</v>
      </c>
      <c r="H69" s="1552">
        <v>2009</v>
      </c>
      <c r="I69" s="1571">
        <v>986.6</v>
      </c>
      <c r="J69" s="1552">
        <f t="shared" si="0"/>
        <v>100</v>
      </c>
      <c r="K69" s="1571">
        <f t="shared" si="1"/>
        <v>0</v>
      </c>
      <c r="L69" s="1552"/>
      <c r="M69" s="1552"/>
      <c r="N69" s="1572">
        <f t="shared" si="2"/>
        <v>0</v>
      </c>
      <c r="O69" s="2098"/>
      <c r="P69" s="2098"/>
      <c r="Q69" s="2098">
        <f t="shared" si="3"/>
        <v>0</v>
      </c>
      <c r="R69" s="2397"/>
    </row>
    <row r="70" spans="3:18" ht="14.25" customHeight="1">
      <c r="C70" s="1568">
        <v>24</v>
      </c>
      <c r="D70" s="1870" t="s">
        <v>3722</v>
      </c>
      <c r="E70" s="1569">
        <v>5</v>
      </c>
      <c r="F70" s="1552" t="s">
        <v>508</v>
      </c>
      <c r="G70" s="1570">
        <v>5</v>
      </c>
      <c r="H70" s="1552">
        <v>2009</v>
      </c>
      <c r="I70" s="1571">
        <v>2023.4</v>
      </c>
      <c r="J70" s="1552">
        <f t="shared" si="0"/>
        <v>100</v>
      </c>
      <c r="K70" s="1571">
        <f t="shared" si="1"/>
        <v>0</v>
      </c>
      <c r="L70" s="1552"/>
      <c r="M70" s="1552"/>
      <c r="N70" s="1572">
        <f t="shared" si="2"/>
        <v>0</v>
      </c>
      <c r="O70" s="2098"/>
      <c r="P70" s="2098"/>
      <c r="Q70" s="2098">
        <f t="shared" si="3"/>
        <v>0</v>
      </c>
      <c r="R70" s="2397"/>
    </row>
    <row r="71" spans="3:18" ht="14.25" customHeight="1">
      <c r="C71" s="1568">
        <v>25</v>
      </c>
      <c r="D71" s="1870" t="s">
        <v>3723</v>
      </c>
      <c r="E71" s="1569">
        <v>5</v>
      </c>
      <c r="F71" s="1552" t="s">
        <v>508</v>
      </c>
      <c r="G71" s="1570">
        <v>1</v>
      </c>
      <c r="H71" s="1552">
        <v>2009</v>
      </c>
      <c r="I71" s="1571">
        <v>542.79999999999995</v>
      </c>
      <c r="J71" s="1552">
        <f t="shared" si="0"/>
        <v>100</v>
      </c>
      <c r="K71" s="1571">
        <f t="shared" si="1"/>
        <v>0</v>
      </c>
      <c r="L71" s="1552"/>
      <c r="M71" s="1552"/>
      <c r="N71" s="1572">
        <f t="shared" si="2"/>
        <v>0</v>
      </c>
      <c r="O71" s="2098"/>
      <c r="P71" s="2098"/>
      <c r="Q71" s="2098">
        <f t="shared" si="3"/>
        <v>0</v>
      </c>
      <c r="R71" s="2397"/>
    </row>
    <row r="72" spans="3:18" ht="14.25" customHeight="1">
      <c r="C72" s="1568">
        <v>26</v>
      </c>
      <c r="D72" s="1870" t="s">
        <v>3723</v>
      </c>
      <c r="E72" s="1569">
        <v>5</v>
      </c>
      <c r="F72" s="1552" t="s">
        <v>508</v>
      </c>
      <c r="G72" s="1570">
        <v>1</v>
      </c>
      <c r="H72" s="1552">
        <v>2009</v>
      </c>
      <c r="I72" s="1571">
        <v>527.29999999999995</v>
      </c>
      <c r="J72" s="1552">
        <f t="shared" si="0"/>
        <v>100</v>
      </c>
      <c r="K72" s="1571">
        <f t="shared" si="1"/>
        <v>0</v>
      </c>
      <c r="L72" s="1552"/>
      <c r="M72" s="1552"/>
      <c r="N72" s="1572">
        <f t="shared" si="2"/>
        <v>0</v>
      </c>
      <c r="O72" s="2098"/>
      <c r="P72" s="2098"/>
      <c r="Q72" s="2098">
        <f t="shared" si="3"/>
        <v>0</v>
      </c>
      <c r="R72" s="2397"/>
    </row>
    <row r="73" spans="3:18" ht="14.25" customHeight="1">
      <c r="C73" s="1568">
        <v>27</v>
      </c>
      <c r="D73" s="1870" t="s">
        <v>3723</v>
      </c>
      <c r="E73" s="1569">
        <v>5</v>
      </c>
      <c r="F73" s="1552" t="s">
        <v>508</v>
      </c>
      <c r="G73" s="1570">
        <v>1</v>
      </c>
      <c r="H73" s="1552">
        <v>2009</v>
      </c>
      <c r="I73" s="1571">
        <v>384.2</v>
      </c>
      <c r="J73" s="1552">
        <f t="shared" si="0"/>
        <v>100</v>
      </c>
      <c r="K73" s="1571">
        <f t="shared" si="1"/>
        <v>0</v>
      </c>
      <c r="L73" s="1552"/>
      <c r="M73" s="1552"/>
      <c r="N73" s="1572">
        <f t="shared" si="2"/>
        <v>0</v>
      </c>
      <c r="O73" s="2098"/>
      <c r="P73" s="2098"/>
      <c r="Q73" s="2098">
        <f t="shared" si="3"/>
        <v>0</v>
      </c>
      <c r="R73" s="2397"/>
    </row>
    <row r="74" spans="3:18" ht="14.25" customHeight="1">
      <c r="C74" s="1568">
        <v>28</v>
      </c>
      <c r="D74" s="1870" t="s">
        <v>3721</v>
      </c>
      <c r="E74" s="1569">
        <v>5</v>
      </c>
      <c r="F74" s="1552" t="s">
        <v>508</v>
      </c>
      <c r="G74" s="1570">
        <v>1</v>
      </c>
      <c r="H74" s="1552">
        <v>2009</v>
      </c>
      <c r="I74" s="1571">
        <v>241.7</v>
      </c>
      <c r="J74" s="1552">
        <f t="shared" si="0"/>
        <v>100</v>
      </c>
      <c r="K74" s="1571">
        <f t="shared" si="1"/>
        <v>0</v>
      </c>
      <c r="L74" s="1552"/>
      <c r="M74" s="1552"/>
      <c r="N74" s="1572">
        <f t="shared" si="2"/>
        <v>0</v>
      </c>
      <c r="O74" s="2098"/>
      <c r="P74" s="2098"/>
      <c r="Q74" s="2098">
        <f t="shared" si="3"/>
        <v>0</v>
      </c>
      <c r="R74" s="2397"/>
    </row>
    <row r="75" spans="3:18" ht="14.25" customHeight="1">
      <c r="C75" s="1568">
        <v>29</v>
      </c>
      <c r="D75" s="1870" t="s">
        <v>3724</v>
      </c>
      <c r="E75" s="1569">
        <v>5</v>
      </c>
      <c r="F75" s="1552" t="s">
        <v>508</v>
      </c>
      <c r="G75" s="1570">
        <v>2</v>
      </c>
      <c r="H75" s="1552">
        <v>2009</v>
      </c>
      <c r="I75" s="1571">
        <v>1097.3</v>
      </c>
      <c r="J75" s="1552">
        <f t="shared" si="0"/>
        <v>100</v>
      </c>
      <c r="K75" s="1571">
        <f t="shared" si="1"/>
        <v>0</v>
      </c>
      <c r="L75" s="1552"/>
      <c r="M75" s="1552"/>
      <c r="N75" s="1572">
        <f t="shared" si="2"/>
        <v>0</v>
      </c>
      <c r="O75" s="2098"/>
      <c r="P75" s="2098"/>
      <c r="Q75" s="2098">
        <f t="shared" si="3"/>
        <v>0</v>
      </c>
      <c r="R75" s="2397"/>
    </row>
    <row r="76" spans="3:18" ht="14.25" customHeight="1">
      <c r="C76" s="1568">
        <v>30</v>
      </c>
      <c r="D76" s="1870" t="s">
        <v>3724</v>
      </c>
      <c r="E76" s="1569">
        <v>5</v>
      </c>
      <c r="F76" s="1552" t="s">
        <v>508</v>
      </c>
      <c r="G76" s="1570">
        <v>2</v>
      </c>
      <c r="H76" s="1552">
        <v>2009</v>
      </c>
      <c r="I76" s="1571">
        <v>1065.8</v>
      </c>
      <c r="J76" s="1552">
        <f t="shared" si="0"/>
        <v>100</v>
      </c>
      <c r="K76" s="1571">
        <f t="shared" si="1"/>
        <v>0</v>
      </c>
      <c r="L76" s="1552"/>
      <c r="M76" s="1552"/>
      <c r="N76" s="1572">
        <f t="shared" si="2"/>
        <v>0</v>
      </c>
      <c r="O76" s="2098"/>
      <c r="P76" s="2098"/>
      <c r="Q76" s="2098">
        <f t="shared" si="3"/>
        <v>0</v>
      </c>
      <c r="R76" s="2397"/>
    </row>
    <row r="77" spans="3:18" ht="14.25" customHeight="1">
      <c r="C77" s="1568">
        <v>31</v>
      </c>
      <c r="D77" s="1870" t="s">
        <v>3722</v>
      </c>
      <c r="E77" s="1569">
        <v>5</v>
      </c>
      <c r="F77" s="1552" t="s">
        <v>508</v>
      </c>
      <c r="G77" s="1570">
        <v>2</v>
      </c>
      <c r="H77" s="1552">
        <v>2009</v>
      </c>
      <c r="I77" s="1571">
        <v>809.4</v>
      </c>
      <c r="J77" s="1552">
        <f t="shared" si="0"/>
        <v>100</v>
      </c>
      <c r="K77" s="1571">
        <f t="shared" si="1"/>
        <v>0</v>
      </c>
      <c r="L77" s="1552"/>
      <c r="M77" s="1552"/>
      <c r="N77" s="1572">
        <f t="shared" si="2"/>
        <v>0</v>
      </c>
      <c r="O77" s="2098"/>
      <c r="P77" s="2098"/>
      <c r="Q77" s="2098">
        <f t="shared" si="3"/>
        <v>0</v>
      </c>
      <c r="R77" s="2397"/>
    </row>
    <row r="78" spans="3:18" ht="14.25" customHeight="1">
      <c r="C78" s="1568">
        <v>32</v>
      </c>
      <c r="D78" s="1870" t="s">
        <v>3721</v>
      </c>
      <c r="E78" s="1569">
        <v>5</v>
      </c>
      <c r="F78" s="1552" t="s">
        <v>508</v>
      </c>
      <c r="G78" s="1570">
        <v>1</v>
      </c>
      <c r="H78" s="1552">
        <v>2009</v>
      </c>
      <c r="I78" s="1571">
        <v>267.3</v>
      </c>
      <c r="J78" s="1552">
        <f t="shared" si="0"/>
        <v>100</v>
      </c>
      <c r="K78" s="1571">
        <f t="shared" si="1"/>
        <v>0</v>
      </c>
      <c r="L78" s="1552"/>
      <c r="M78" s="1552"/>
      <c r="N78" s="1572">
        <f t="shared" si="2"/>
        <v>0</v>
      </c>
      <c r="O78" s="2098"/>
      <c r="P78" s="2098"/>
      <c r="Q78" s="2098">
        <f t="shared" si="3"/>
        <v>0</v>
      </c>
      <c r="R78" s="2397"/>
    </row>
    <row r="79" spans="3:18" ht="14.25" customHeight="1">
      <c r="C79" s="1568">
        <v>33</v>
      </c>
      <c r="D79" s="1870" t="s">
        <v>3725</v>
      </c>
      <c r="E79" s="1569">
        <v>5</v>
      </c>
      <c r="F79" s="1552" t="s">
        <v>508</v>
      </c>
      <c r="G79" s="1570">
        <v>2</v>
      </c>
      <c r="H79" s="1552">
        <v>2009</v>
      </c>
      <c r="I79" s="1571">
        <v>809.4</v>
      </c>
      <c r="J79" s="1552">
        <f t="shared" si="0"/>
        <v>100</v>
      </c>
      <c r="K79" s="1571">
        <f t="shared" si="1"/>
        <v>0</v>
      </c>
      <c r="L79" s="1552"/>
      <c r="M79" s="1552"/>
      <c r="N79" s="1572">
        <f t="shared" si="2"/>
        <v>0</v>
      </c>
      <c r="O79" s="2098"/>
      <c r="P79" s="2098"/>
      <c r="Q79" s="2098">
        <f t="shared" si="3"/>
        <v>0</v>
      </c>
      <c r="R79" s="2397"/>
    </row>
    <row r="80" spans="3:18" ht="14.25" customHeight="1">
      <c r="C80" s="1568">
        <v>34</v>
      </c>
      <c r="D80" s="1870" t="s">
        <v>3725</v>
      </c>
      <c r="E80" s="1569">
        <v>5</v>
      </c>
      <c r="F80" s="1552" t="s">
        <v>508</v>
      </c>
      <c r="G80" s="1570">
        <v>1</v>
      </c>
      <c r="H80" s="1552">
        <v>2009</v>
      </c>
      <c r="I80" s="1571">
        <v>404.8</v>
      </c>
      <c r="J80" s="1552">
        <f t="shared" si="0"/>
        <v>100</v>
      </c>
      <c r="K80" s="1571">
        <f t="shared" si="1"/>
        <v>0</v>
      </c>
      <c r="L80" s="1552"/>
      <c r="M80" s="1552"/>
      <c r="N80" s="1572">
        <f t="shared" si="2"/>
        <v>0</v>
      </c>
      <c r="O80" s="2098"/>
      <c r="P80" s="2098"/>
      <c r="Q80" s="2098">
        <f t="shared" si="3"/>
        <v>0</v>
      </c>
      <c r="R80" s="2397"/>
    </row>
    <row r="81" spans="3:18" ht="14.25" customHeight="1">
      <c r="C81" s="1568">
        <v>35</v>
      </c>
      <c r="D81" s="1870" t="s">
        <v>3725</v>
      </c>
      <c r="E81" s="1569">
        <v>5</v>
      </c>
      <c r="F81" s="1552" t="s">
        <v>508</v>
      </c>
      <c r="G81" s="1570">
        <v>2</v>
      </c>
      <c r="H81" s="1552">
        <v>2009</v>
      </c>
      <c r="I81" s="1571">
        <v>809.4</v>
      </c>
      <c r="J81" s="1552">
        <f t="shared" si="0"/>
        <v>100</v>
      </c>
      <c r="K81" s="1571">
        <f t="shared" si="1"/>
        <v>0</v>
      </c>
      <c r="L81" s="1552"/>
      <c r="M81" s="1552"/>
      <c r="N81" s="1572">
        <f t="shared" si="2"/>
        <v>0</v>
      </c>
      <c r="O81" s="2098"/>
      <c r="P81" s="2098"/>
      <c r="Q81" s="2098">
        <f t="shared" si="3"/>
        <v>0</v>
      </c>
      <c r="R81" s="2397"/>
    </row>
    <row r="82" spans="3:18" ht="14.25" customHeight="1">
      <c r="C82" s="1568">
        <v>36</v>
      </c>
      <c r="D82" s="1870" t="s">
        <v>2211</v>
      </c>
      <c r="E82" s="1569">
        <v>5</v>
      </c>
      <c r="F82" s="1552" t="s">
        <v>508</v>
      </c>
      <c r="G82" s="1570">
        <v>1</v>
      </c>
      <c r="H82" s="1552">
        <v>2005</v>
      </c>
      <c r="I82" s="1571">
        <v>506.1</v>
      </c>
      <c r="J82" s="1552">
        <f t="shared" si="0"/>
        <v>100</v>
      </c>
      <c r="K82" s="1571">
        <f t="shared" si="1"/>
        <v>0</v>
      </c>
      <c r="L82" s="1552"/>
      <c r="M82" s="1552"/>
      <c r="N82" s="1572">
        <f t="shared" si="2"/>
        <v>0</v>
      </c>
      <c r="O82" s="2098"/>
      <c r="P82" s="2098"/>
      <c r="Q82" s="2098">
        <f t="shared" si="3"/>
        <v>0</v>
      </c>
      <c r="R82" s="2397"/>
    </row>
    <row r="83" spans="3:18" ht="14.25" customHeight="1">
      <c r="C83" s="1568">
        <v>37</v>
      </c>
      <c r="D83" s="1870" t="s">
        <v>3726</v>
      </c>
      <c r="E83" s="1569">
        <v>5</v>
      </c>
      <c r="F83" s="1552" t="s">
        <v>508</v>
      </c>
      <c r="G83" s="1570">
        <v>2</v>
      </c>
      <c r="H83" s="1552">
        <v>2007</v>
      </c>
      <c r="I83" s="1571">
        <v>468</v>
      </c>
      <c r="J83" s="1552">
        <f t="shared" si="0"/>
        <v>100</v>
      </c>
      <c r="K83" s="1571">
        <f t="shared" si="1"/>
        <v>0</v>
      </c>
      <c r="L83" s="1552"/>
      <c r="M83" s="1552"/>
      <c r="N83" s="1572">
        <f t="shared" si="2"/>
        <v>0</v>
      </c>
      <c r="O83" s="2098"/>
      <c r="P83" s="2098"/>
      <c r="Q83" s="2098">
        <f t="shared" si="3"/>
        <v>0</v>
      </c>
      <c r="R83" s="2397"/>
    </row>
    <row r="84" spans="3:18" ht="14.25" customHeight="1">
      <c r="C84" s="1568">
        <v>38</v>
      </c>
      <c r="D84" s="1870" t="s">
        <v>3727</v>
      </c>
      <c r="E84" s="1569">
        <v>5</v>
      </c>
      <c r="F84" s="1552" t="s">
        <v>508</v>
      </c>
      <c r="G84" s="1570">
        <v>5</v>
      </c>
      <c r="H84" s="1552">
        <v>2010</v>
      </c>
      <c r="I84" s="1571">
        <v>3291.6</v>
      </c>
      <c r="J84" s="1552">
        <f t="shared" si="0"/>
        <v>100</v>
      </c>
      <c r="K84" s="1571">
        <f t="shared" si="1"/>
        <v>0</v>
      </c>
      <c r="L84" s="1552"/>
      <c r="M84" s="1552"/>
      <c r="N84" s="1572">
        <f t="shared" si="2"/>
        <v>0</v>
      </c>
      <c r="O84" s="2098"/>
      <c r="P84" s="2098"/>
      <c r="Q84" s="2098">
        <f t="shared" si="3"/>
        <v>0</v>
      </c>
      <c r="R84" s="2397"/>
    </row>
    <row r="85" spans="3:18" ht="14.25" customHeight="1">
      <c r="C85" s="1568">
        <v>39</v>
      </c>
      <c r="D85" s="1870" t="s">
        <v>3722</v>
      </c>
      <c r="E85" s="1569">
        <v>5</v>
      </c>
      <c r="F85" s="1552" t="s">
        <v>508</v>
      </c>
      <c r="G85" s="1570">
        <v>1</v>
      </c>
      <c r="H85" s="1552">
        <v>2008</v>
      </c>
      <c r="I85" s="1571">
        <v>404.6</v>
      </c>
      <c r="J85" s="1552">
        <f t="shared" si="0"/>
        <v>100</v>
      </c>
      <c r="K85" s="1571">
        <f t="shared" si="1"/>
        <v>0</v>
      </c>
      <c r="L85" s="1552"/>
      <c r="M85" s="1552"/>
      <c r="N85" s="1572">
        <f t="shared" si="2"/>
        <v>0</v>
      </c>
      <c r="O85" s="2098"/>
      <c r="P85" s="2098"/>
      <c r="Q85" s="2098">
        <f t="shared" si="3"/>
        <v>0</v>
      </c>
      <c r="R85" s="2397"/>
    </row>
    <row r="86" spans="3:18" ht="40.5" customHeight="1">
      <c r="C86" s="1568">
        <v>40</v>
      </c>
      <c r="D86" s="1870" t="s">
        <v>3728</v>
      </c>
      <c r="E86" s="1569">
        <v>5</v>
      </c>
      <c r="F86" s="1552" t="s">
        <v>508</v>
      </c>
      <c r="G86" s="1570">
        <v>7</v>
      </c>
      <c r="H86" s="1552">
        <v>2011</v>
      </c>
      <c r="I86" s="1571">
        <v>3054.2</v>
      </c>
      <c r="J86" s="1552">
        <f t="shared" ref="J86:J149" si="4">IF(($J$14-H86)*J$19&gt;100,100,($J$14-H86)*J$19)</f>
        <v>100</v>
      </c>
      <c r="K86" s="1571">
        <f t="shared" ref="K86:K149" si="5">IF(J86=100,0,I86-I86*J86%)</f>
        <v>0</v>
      </c>
      <c r="L86" s="1552"/>
      <c r="M86" s="1552"/>
      <c r="N86" s="1572">
        <f t="shared" ref="N86:N149" si="6">+L86*M86</f>
        <v>0</v>
      </c>
      <c r="O86" s="2098"/>
      <c r="P86" s="2098"/>
      <c r="Q86" s="2098">
        <f t="shared" ref="Q86:Q149" si="7">+O86*P86</f>
        <v>0</v>
      </c>
      <c r="R86" s="2397"/>
    </row>
    <row r="87" spans="3:18" ht="14.25" customHeight="1">
      <c r="C87" s="1568">
        <v>41</v>
      </c>
      <c r="D87" s="1870" t="s">
        <v>3729</v>
      </c>
      <c r="E87" s="1569">
        <v>5</v>
      </c>
      <c r="F87" s="1552" t="s">
        <v>508</v>
      </c>
      <c r="G87" s="1570">
        <v>1</v>
      </c>
      <c r="H87" s="1552">
        <v>2007</v>
      </c>
      <c r="I87" s="1571">
        <v>290.2</v>
      </c>
      <c r="J87" s="1552">
        <f t="shared" si="4"/>
        <v>100</v>
      </c>
      <c r="K87" s="1571">
        <f t="shared" si="5"/>
        <v>0</v>
      </c>
      <c r="L87" s="1552"/>
      <c r="M87" s="1552"/>
      <c r="N87" s="1572">
        <f t="shared" si="6"/>
        <v>0</v>
      </c>
      <c r="O87" s="2098"/>
      <c r="P87" s="2098"/>
      <c r="Q87" s="2098">
        <f t="shared" si="7"/>
        <v>0</v>
      </c>
      <c r="R87" s="2397"/>
    </row>
    <row r="88" spans="3:18" ht="14.25" customHeight="1">
      <c r="C88" s="1568">
        <v>42</v>
      </c>
      <c r="D88" s="1870" t="s">
        <v>3730</v>
      </c>
      <c r="E88" s="1569">
        <v>5</v>
      </c>
      <c r="F88" s="1552" t="s">
        <v>508</v>
      </c>
      <c r="G88" s="1570">
        <v>1</v>
      </c>
      <c r="H88" s="1552">
        <v>2012</v>
      </c>
      <c r="I88" s="1571">
        <v>468.4</v>
      </c>
      <c r="J88" s="1552">
        <f t="shared" si="4"/>
        <v>100</v>
      </c>
      <c r="K88" s="1571">
        <f t="shared" si="5"/>
        <v>0</v>
      </c>
      <c r="L88" s="1552"/>
      <c r="M88" s="1552"/>
      <c r="N88" s="1572">
        <f t="shared" si="6"/>
        <v>0</v>
      </c>
      <c r="O88" s="2098"/>
      <c r="P88" s="2098"/>
      <c r="Q88" s="2098">
        <f t="shared" si="7"/>
        <v>0</v>
      </c>
      <c r="R88" s="2397"/>
    </row>
    <row r="89" spans="3:18" ht="14.25" customHeight="1">
      <c r="C89" s="1568">
        <v>43</v>
      </c>
      <c r="D89" s="1870" t="s">
        <v>3731</v>
      </c>
      <c r="E89" s="1569">
        <v>5</v>
      </c>
      <c r="F89" s="1552" t="s">
        <v>508</v>
      </c>
      <c r="G89" s="1570">
        <v>2</v>
      </c>
      <c r="H89" s="1552">
        <v>2013</v>
      </c>
      <c r="I89" s="1571">
        <v>2908.7</v>
      </c>
      <c r="J89" s="1552">
        <f t="shared" si="4"/>
        <v>100</v>
      </c>
      <c r="K89" s="1571">
        <f t="shared" si="5"/>
        <v>0</v>
      </c>
      <c r="L89" s="1552"/>
      <c r="M89" s="1552"/>
      <c r="N89" s="1572">
        <f t="shared" si="6"/>
        <v>0</v>
      </c>
      <c r="O89" s="2098"/>
      <c r="P89" s="2098"/>
      <c r="Q89" s="2098">
        <f t="shared" si="7"/>
        <v>0</v>
      </c>
      <c r="R89" s="2397"/>
    </row>
    <row r="90" spans="3:18" ht="14.25" customHeight="1">
      <c r="C90" s="1568">
        <v>44</v>
      </c>
      <c r="D90" s="1870" t="s">
        <v>3732</v>
      </c>
      <c r="E90" s="1569">
        <v>5</v>
      </c>
      <c r="F90" s="1552" t="s">
        <v>508</v>
      </c>
      <c r="G90" s="1570">
        <v>2</v>
      </c>
      <c r="H90" s="1552">
        <v>2012</v>
      </c>
      <c r="I90" s="1571">
        <v>1098</v>
      </c>
      <c r="J90" s="1552">
        <f t="shared" si="4"/>
        <v>100</v>
      </c>
      <c r="K90" s="1571">
        <f t="shared" si="5"/>
        <v>0</v>
      </c>
      <c r="L90" s="1552"/>
      <c r="M90" s="1552"/>
      <c r="N90" s="1572">
        <f t="shared" si="6"/>
        <v>0</v>
      </c>
      <c r="O90" s="2098"/>
      <c r="P90" s="2098"/>
      <c r="Q90" s="2098">
        <f t="shared" si="7"/>
        <v>0</v>
      </c>
      <c r="R90" s="2397"/>
    </row>
    <row r="91" spans="3:18" ht="14.25" customHeight="1">
      <c r="C91" s="1568">
        <v>45</v>
      </c>
      <c r="D91" s="1870" t="s">
        <v>3733</v>
      </c>
      <c r="E91" s="1569">
        <v>5</v>
      </c>
      <c r="F91" s="1552" t="s">
        <v>508</v>
      </c>
      <c r="G91" s="1570">
        <v>5</v>
      </c>
      <c r="H91" s="1552">
        <v>2012</v>
      </c>
      <c r="I91" s="1571">
        <v>2614.3000000000002</v>
      </c>
      <c r="J91" s="1552">
        <f t="shared" si="4"/>
        <v>100</v>
      </c>
      <c r="K91" s="1571">
        <f t="shared" si="5"/>
        <v>0</v>
      </c>
      <c r="L91" s="1552"/>
      <c r="M91" s="1552"/>
      <c r="N91" s="1572">
        <f t="shared" si="6"/>
        <v>0</v>
      </c>
      <c r="O91" s="2098"/>
      <c r="P91" s="2098"/>
      <c r="Q91" s="2098">
        <f t="shared" si="7"/>
        <v>0</v>
      </c>
      <c r="R91" s="2397"/>
    </row>
    <row r="92" spans="3:18" ht="14.25" customHeight="1">
      <c r="C92" s="1568">
        <v>46</v>
      </c>
      <c r="D92" s="1870" t="s">
        <v>3734</v>
      </c>
      <c r="E92" s="1569">
        <v>5</v>
      </c>
      <c r="F92" s="1552" t="s">
        <v>508</v>
      </c>
      <c r="G92" s="1570">
        <v>1</v>
      </c>
      <c r="H92" s="1552">
        <v>2013</v>
      </c>
      <c r="I92" s="1571">
        <v>549</v>
      </c>
      <c r="J92" s="1552">
        <f t="shared" si="4"/>
        <v>100</v>
      </c>
      <c r="K92" s="1571">
        <f t="shared" si="5"/>
        <v>0</v>
      </c>
      <c r="L92" s="1552"/>
      <c r="M92" s="1552"/>
      <c r="N92" s="1572">
        <f t="shared" si="6"/>
        <v>0</v>
      </c>
      <c r="O92" s="2098"/>
      <c r="P92" s="2098"/>
      <c r="Q92" s="2098">
        <f t="shared" si="7"/>
        <v>0</v>
      </c>
      <c r="R92" s="2397"/>
    </row>
    <row r="93" spans="3:18" ht="14.25" customHeight="1">
      <c r="C93" s="1568">
        <v>47</v>
      </c>
      <c r="D93" s="1870" t="s">
        <v>3735</v>
      </c>
      <c r="E93" s="1569">
        <v>5</v>
      </c>
      <c r="F93" s="1552" t="s">
        <v>508</v>
      </c>
      <c r="G93" s="1570">
        <v>1</v>
      </c>
      <c r="H93" s="1552">
        <v>2012</v>
      </c>
      <c r="I93" s="1571">
        <v>468.3</v>
      </c>
      <c r="J93" s="1552">
        <f t="shared" si="4"/>
        <v>100</v>
      </c>
      <c r="K93" s="1571">
        <f t="shared" si="5"/>
        <v>0</v>
      </c>
      <c r="L93" s="1552"/>
      <c r="M93" s="1552"/>
      <c r="N93" s="1572">
        <f t="shared" si="6"/>
        <v>0</v>
      </c>
      <c r="O93" s="2098"/>
      <c r="P93" s="2098"/>
      <c r="Q93" s="2098">
        <f t="shared" si="7"/>
        <v>0</v>
      </c>
      <c r="R93" s="2397"/>
    </row>
    <row r="94" spans="3:18" ht="14.25" customHeight="1">
      <c r="C94" s="1568">
        <v>48</v>
      </c>
      <c r="D94" s="1870" t="s">
        <v>3736</v>
      </c>
      <c r="E94" s="1569">
        <v>5</v>
      </c>
      <c r="F94" s="1552" t="s">
        <v>508</v>
      </c>
      <c r="G94" s="1570">
        <v>10</v>
      </c>
      <c r="H94" s="1552">
        <v>2015</v>
      </c>
      <c r="I94" s="1571">
        <v>4590</v>
      </c>
      <c r="J94" s="1552">
        <f t="shared" si="4"/>
        <v>100</v>
      </c>
      <c r="K94" s="1571">
        <f t="shared" si="5"/>
        <v>0</v>
      </c>
      <c r="L94" s="1552"/>
      <c r="M94" s="1552"/>
      <c r="N94" s="1572">
        <f t="shared" si="6"/>
        <v>0</v>
      </c>
      <c r="O94" s="2098"/>
      <c r="P94" s="2098"/>
      <c r="Q94" s="2098">
        <f t="shared" si="7"/>
        <v>0</v>
      </c>
      <c r="R94" s="2397"/>
    </row>
    <row r="95" spans="3:18" ht="14.25" customHeight="1">
      <c r="C95" s="1568">
        <v>49</v>
      </c>
      <c r="D95" s="1870" t="s">
        <v>2212</v>
      </c>
      <c r="E95" s="1569">
        <v>5</v>
      </c>
      <c r="F95" s="1552" t="s">
        <v>508</v>
      </c>
      <c r="G95" s="1570">
        <v>1</v>
      </c>
      <c r="H95" s="1552">
        <v>2016</v>
      </c>
      <c r="I95" s="1571">
        <v>510</v>
      </c>
      <c r="J95" s="1552">
        <f t="shared" si="4"/>
        <v>100</v>
      </c>
      <c r="K95" s="1571">
        <f t="shared" si="5"/>
        <v>0</v>
      </c>
      <c r="L95" s="1552"/>
      <c r="M95" s="1552"/>
      <c r="N95" s="1572">
        <f t="shared" si="6"/>
        <v>0</v>
      </c>
      <c r="O95" s="2098"/>
      <c r="P95" s="2098"/>
      <c r="Q95" s="2098">
        <f t="shared" si="7"/>
        <v>0</v>
      </c>
      <c r="R95" s="2397"/>
    </row>
    <row r="96" spans="3:18" ht="14.25" customHeight="1">
      <c r="C96" s="1568">
        <v>50</v>
      </c>
      <c r="D96" s="1870" t="s">
        <v>2213</v>
      </c>
      <c r="E96" s="1569">
        <v>5</v>
      </c>
      <c r="F96" s="1552" t="s">
        <v>508</v>
      </c>
      <c r="G96" s="1570">
        <v>5</v>
      </c>
      <c r="H96" s="1552">
        <v>2016</v>
      </c>
      <c r="I96" s="1571">
        <v>2250</v>
      </c>
      <c r="J96" s="1552">
        <f t="shared" si="4"/>
        <v>100</v>
      </c>
      <c r="K96" s="1571">
        <f t="shared" si="5"/>
        <v>0</v>
      </c>
      <c r="L96" s="1552"/>
      <c r="M96" s="1552"/>
      <c r="N96" s="1572">
        <f t="shared" si="6"/>
        <v>0</v>
      </c>
      <c r="O96" s="2098"/>
      <c r="P96" s="2098"/>
      <c r="Q96" s="2098">
        <f t="shared" si="7"/>
        <v>0</v>
      </c>
      <c r="R96" s="2397"/>
    </row>
    <row r="97" spans="3:18" ht="27" customHeight="1">
      <c r="C97" s="1568">
        <v>51</v>
      </c>
      <c r="D97" s="1870" t="s">
        <v>2214</v>
      </c>
      <c r="E97" s="1569">
        <v>5</v>
      </c>
      <c r="F97" s="1552" t="s">
        <v>508</v>
      </c>
      <c r="G97" s="1570">
        <v>1</v>
      </c>
      <c r="H97" s="1552">
        <v>2019</v>
      </c>
      <c r="I97" s="1571">
        <v>446.4</v>
      </c>
      <c r="J97" s="1552">
        <f t="shared" si="4"/>
        <v>100</v>
      </c>
      <c r="K97" s="1571">
        <f t="shared" si="5"/>
        <v>0</v>
      </c>
      <c r="L97" s="1552"/>
      <c r="M97" s="1552"/>
      <c r="N97" s="1572">
        <f t="shared" si="6"/>
        <v>0</v>
      </c>
      <c r="O97" s="2098"/>
      <c r="P97" s="2098"/>
      <c r="Q97" s="2098">
        <f t="shared" si="7"/>
        <v>0</v>
      </c>
      <c r="R97" s="2397"/>
    </row>
    <row r="98" spans="3:18" ht="14.25" customHeight="1">
      <c r="C98" s="1568">
        <v>52</v>
      </c>
      <c r="D98" s="1870" t="s">
        <v>3737</v>
      </c>
      <c r="E98" s="1569">
        <v>5</v>
      </c>
      <c r="F98" s="1552" t="s">
        <v>508</v>
      </c>
      <c r="G98" s="1570">
        <v>1</v>
      </c>
      <c r="H98" s="1552">
        <v>2011</v>
      </c>
      <c r="I98" s="1571">
        <v>436.3</v>
      </c>
      <c r="J98" s="1552">
        <f t="shared" si="4"/>
        <v>100</v>
      </c>
      <c r="K98" s="1571">
        <f t="shared" si="5"/>
        <v>0</v>
      </c>
      <c r="L98" s="1552"/>
      <c r="M98" s="1552"/>
      <c r="N98" s="1572">
        <f t="shared" si="6"/>
        <v>0</v>
      </c>
      <c r="O98" s="2098"/>
      <c r="P98" s="2098"/>
      <c r="Q98" s="2098">
        <f t="shared" si="7"/>
        <v>0</v>
      </c>
      <c r="R98" s="2397"/>
    </row>
    <row r="99" spans="3:18" ht="27" customHeight="1">
      <c r="C99" s="1568">
        <v>53</v>
      </c>
      <c r="D99" s="1870" t="s">
        <v>3738</v>
      </c>
      <c r="E99" s="1569">
        <v>5</v>
      </c>
      <c r="F99" s="1552" t="s">
        <v>508</v>
      </c>
      <c r="G99" s="1570">
        <v>1</v>
      </c>
      <c r="H99" s="1552">
        <v>2011</v>
      </c>
      <c r="I99" s="1571">
        <v>270</v>
      </c>
      <c r="J99" s="1552">
        <f t="shared" si="4"/>
        <v>100</v>
      </c>
      <c r="K99" s="1571">
        <f t="shared" si="5"/>
        <v>0</v>
      </c>
      <c r="L99" s="1552"/>
      <c r="M99" s="1552"/>
      <c r="N99" s="1572">
        <f t="shared" si="6"/>
        <v>0</v>
      </c>
      <c r="O99" s="2098"/>
      <c r="P99" s="2098"/>
      <c r="Q99" s="2098">
        <f t="shared" si="7"/>
        <v>0</v>
      </c>
      <c r="R99" s="2397"/>
    </row>
    <row r="100" spans="3:18" ht="27" customHeight="1">
      <c r="C100" s="1568">
        <v>54</v>
      </c>
      <c r="D100" s="1870" t="s">
        <v>2215</v>
      </c>
      <c r="E100" s="1569">
        <v>5</v>
      </c>
      <c r="F100" s="1552" t="s">
        <v>508</v>
      </c>
      <c r="G100" s="1570">
        <v>1</v>
      </c>
      <c r="H100" s="1552">
        <v>2019</v>
      </c>
      <c r="I100" s="1571">
        <v>450</v>
      </c>
      <c r="J100" s="1552">
        <f t="shared" si="4"/>
        <v>100</v>
      </c>
      <c r="K100" s="1571">
        <f t="shared" si="5"/>
        <v>0</v>
      </c>
      <c r="L100" s="1552"/>
      <c r="M100" s="1552"/>
      <c r="N100" s="1572">
        <f t="shared" si="6"/>
        <v>0</v>
      </c>
      <c r="O100" s="2098"/>
      <c r="P100" s="2098"/>
      <c r="Q100" s="2098">
        <f t="shared" si="7"/>
        <v>0</v>
      </c>
      <c r="R100" s="2397"/>
    </row>
    <row r="101" spans="3:18" ht="27" customHeight="1">
      <c r="C101" s="1568">
        <v>55</v>
      </c>
      <c r="D101" s="1870" t="s">
        <v>2216</v>
      </c>
      <c r="E101" s="1569">
        <v>5</v>
      </c>
      <c r="F101" s="1552" t="s">
        <v>508</v>
      </c>
      <c r="G101" s="1570">
        <v>17</v>
      </c>
      <c r="H101" s="1552">
        <v>2019</v>
      </c>
      <c r="I101" s="1571">
        <v>7276</v>
      </c>
      <c r="J101" s="1552">
        <f t="shared" si="4"/>
        <v>100</v>
      </c>
      <c r="K101" s="1571">
        <f t="shared" si="5"/>
        <v>0</v>
      </c>
      <c r="L101" s="1552"/>
      <c r="M101" s="1552"/>
      <c r="N101" s="1572">
        <f t="shared" si="6"/>
        <v>0</v>
      </c>
      <c r="O101" s="2098"/>
      <c r="P101" s="2098"/>
      <c r="Q101" s="2098">
        <f t="shared" si="7"/>
        <v>0</v>
      </c>
      <c r="R101" s="2397"/>
    </row>
    <row r="102" spans="3:18" ht="27" customHeight="1">
      <c r="C102" s="1568">
        <v>56</v>
      </c>
      <c r="D102" s="1870" t="s">
        <v>2216</v>
      </c>
      <c r="E102" s="1569">
        <v>5</v>
      </c>
      <c r="F102" s="1552" t="s">
        <v>508</v>
      </c>
      <c r="G102" s="1570">
        <v>1</v>
      </c>
      <c r="H102" s="1552">
        <v>2019</v>
      </c>
      <c r="I102" s="1571">
        <v>428</v>
      </c>
      <c r="J102" s="1552">
        <f t="shared" si="4"/>
        <v>100</v>
      </c>
      <c r="K102" s="1571">
        <f t="shared" si="5"/>
        <v>0</v>
      </c>
      <c r="L102" s="1552"/>
      <c r="M102" s="1552"/>
      <c r="N102" s="1572">
        <f t="shared" si="6"/>
        <v>0</v>
      </c>
      <c r="O102" s="2098"/>
      <c r="P102" s="2098"/>
      <c r="Q102" s="2098">
        <f t="shared" si="7"/>
        <v>0</v>
      </c>
      <c r="R102" s="2397"/>
    </row>
    <row r="103" spans="3:18" ht="40.5" customHeight="1">
      <c r="C103" s="1568">
        <v>57</v>
      </c>
      <c r="D103" s="1870" t="s">
        <v>2217</v>
      </c>
      <c r="E103" s="1569">
        <v>5</v>
      </c>
      <c r="F103" s="1552" t="s">
        <v>508</v>
      </c>
      <c r="G103" s="1570">
        <v>20</v>
      </c>
      <c r="H103" s="1552">
        <v>2020</v>
      </c>
      <c r="I103" s="1571">
        <v>8730</v>
      </c>
      <c r="J103" s="1552">
        <f t="shared" si="4"/>
        <v>100</v>
      </c>
      <c r="K103" s="1571">
        <f t="shared" si="5"/>
        <v>0</v>
      </c>
      <c r="L103" s="1552"/>
      <c r="M103" s="1552"/>
      <c r="N103" s="1572">
        <f t="shared" si="6"/>
        <v>0</v>
      </c>
      <c r="O103" s="2098"/>
      <c r="P103" s="2098"/>
      <c r="Q103" s="2098">
        <f t="shared" si="7"/>
        <v>0</v>
      </c>
      <c r="R103" s="2397"/>
    </row>
    <row r="104" spans="3:18" ht="14.25" customHeight="1">
      <c r="C104" s="1568">
        <v>58</v>
      </c>
      <c r="D104" s="1870" t="s">
        <v>3739</v>
      </c>
      <c r="E104" s="1569">
        <v>5</v>
      </c>
      <c r="F104" s="1552" t="s">
        <v>508</v>
      </c>
      <c r="G104" s="1570">
        <v>3</v>
      </c>
      <c r="H104" s="1552">
        <v>2018</v>
      </c>
      <c r="I104" s="1571">
        <v>2250</v>
      </c>
      <c r="J104" s="1552">
        <f t="shared" si="4"/>
        <v>100</v>
      </c>
      <c r="K104" s="1571">
        <f t="shared" si="5"/>
        <v>0</v>
      </c>
      <c r="L104" s="1552"/>
      <c r="M104" s="1552"/>
      <c r="N104" s="1572">
        <f t="shared" si="6"/>
        <v>0</v>
      </c>
      <c r="O104" s="2098"/>
      <c r="P104" s="2098"/>
      <c r="Q104" s="2098">
        <f t="shared" si="7"/>
        <v>0</v>
      </c>
      <c r="R104" s="2397"/>
    </row>
    <row r="105" spans="3:18" ht="27" customHeight="1">
      <c r="C105" s="1568">
        <v>59</v>
      </c>
      <c r="D105" s="1870" t="s">
        <v>3740</v>
      </c>
      <c r="E105" s="1569">
        <v>5</v>
      </c>
      <c r="F105" s="1552" t="s">
        <v>508</v>
      </c>
      <c r="G105" s="1570">
        <v>2</v>
      </c>
      <c r="H105" s="1552">
        <v>2017</v>
      </c>
      <c r="I105" s="1571">
        <v>1500</v>
      </c>
      <c r="J105" s="1552">
        <f t="shared" si="4"/>
        <v>100</v>
      </c>
      <c r="K105" s="1571">
        <f t="shared" si="5"/>
        <v>0</v>
      </c>
      <c r="L105" s="1552"/>
      <c r="M105" s="1552"/>
      <c r="N105" s="1572">
        <f t="shared" si="6"/>
        <v>0</v>
      </c>
      <c r="O105" s="2098"/>
      <c r="P105" s="2098"/>
      <c r="Q105" s="2098">
        <f t="shared" si="7"/>
        <v>0</v>
      </c>
      <c r="R105" s="2397"/>
    </row>
    <row r="106" spans="3:18" ht="40.5" customHeight="1">
      <c r="C106" s="1568">
        <v>60</v>
      </c>
      <c r="D106" s="1870" t="s">
        <v>2217</v>
      </c>
      <c r="E106" s="1569">
        <v>5</v>
      </c>
      <c r="F106" s="1552" t="s">
        <v>508</v>
      </c>
      <c r="G106" s="1570">
        <v>2</v>
      </c>
      <c r="H106" s="1552">
        <v>2020</v>
      </c>
      <c r="I106" s="1571">
        <v>873</v>
      </c>
      <c r="J106" s="1552">
        <f t="shared" si="4"/>
        <v>100</v>
      </c>
      <c r="K106" s="1571">
        <f t="shared" si="5"/>
        <v>0</v>
      </c>
      <c r="L106" s="1552"/>
      <c r="M106" s="1552"/>
      <c r="N106" s="1572">
        <f t="shared" si="6"/>
        <v>0</v>
      </c>
      <c r="O106" s="2098"/>
      <c r="P106" s="2098"/>
      <c r="Q106" s="2098">
        <f t="shared" si="7"/>
        <v>0</v>
      </c>
      <c r="R106" s="2397"/>
    </row>
    <row r="107" spans="3:18" ht="27" customHeight="1">
      <c r="C107" s="1568">
        <v>61</v>
      </c>
      <c r="D107" s="1870" t="s">
        <v>4820</v>
      </c>
      <c r="E107" s="1569">
        <v>5</v>
      </c>
      <c r="F107" s="1552" t="s">
        <v>508</v>
      </c>
      <c r="G107" s="1570">
        <v>1</v>
      </c>
      <c r="H107" s="1552">
        <v>2017</v>
      </c>
      <c r="I107" s="1571">
        <v>538.79999999999995</v>
      </c>
      <c r="J107" s="1552">
        <f t="shared" si="4"/>
        <v>100</v>
      </c>
      <c r="K107" s="1571">
        <f t="shared" si="5"/>
        <v>0</v>
      </c>
      <c r="L107" s="1552"/>
      <c r="M107" s="1552"/>
      <c r="N107" s="1572">
        <f t="shared" si="6"/>
        <v>0</v>
      </c>
      <c r="O107" s="2098"/>
      <c r="P107" s="2098"/>
      <c r="Q107" s="2098">
        <f t="shared" si="7"/>
        <v>0</v>
      </c>
      <c r="R107" s="2397"/>
    </row>
    <row r="108" spans="3:18" ht="27" customHeight="1">
      <c r="C108" s="1568">
        <v>62</v>
      </c>
      <c r="D108" s="1870" t="s">
        <v>4821</v>
      </c>
      <c r="E108" s="1569">
        <v>5</v>
      </c>
      <c r="F108" s="1552" t="s">
        <v>508</v>
      </c>
      <c r="G108" s="1570">
        <v>9</v>
      </c>
      <c r="H108" s="1552">
        <v>2022</v>
      </c>
      <c r="I108" s="1571">
        <v>4516.3999999999996</v>
      </c>
      <c r="J108" s="1552">
        <f t="shared" si="4"/>
        <v>80</v>
      </c>
      <c r="K108" s="1571">
        <f t="shared" si="5"/>
        <v>903.27999999999975</v>
      </c>
      <c r="L108" s="1552"/>
      <c r="M108" s="1552"/>
      <c r="N108" s="1572">
        <f t="shared" si="6"/>
        <v>0</v>
      </c>
      <c r="O108" s="2098"/>
      <c r="P108" s="2098"/>
      <c r="Q108" s="2098">
        <f t="shared" si="7"/>
        <v>0</v>
      </c>
      <c r="R108" s="2397"/>
    </row>
    <row r="109" spans="3:18" ht="27" customHeight="1">
      <c r="C109" s="1568">
        <v>63</v>
      </c>
      <c r="D109" s="1870" t="s">
        <v>4821</v>
      </c>
      <c r="E109" s="1569">
        <v>5</v>
      </c>
      <c r="F109" s="1552" t="s">
        <v>508</v>
      </c>
      <c r="G109" s="1570">
        <v>11</v>
      </c>
      <c r="H109" s="1552">
        <v>2022</v>
      </c>
      <c r="I109" s="1571">
        <v>5520</v>
      </c>
      <c r="J109" s="1552">
        <f t="shared" si="4"/>
        <v>80</v>
      </c>
      <c r="K109" s="1571">
        <f t="shared" si="5"/>
        <v>1104</v>
      </c>
      <c r="L109" s="1552"/>
      <c r="M109" s="1552"/>
      <c r="N109" s="1572">
        <f t="shared" si="6"/>
        <v>0</v>
      </c>
      <c r="O109" s="2098"/>
      <c r="P109" s="2098"/>
      <c r="Q109" s="2098">
        <f t="shared" si="7"/>
        <v>0</v>
      </c>
      <c r="R109" s="2397"/>
    </row>
    <row r="110" spans="3:18" ht="27" customHeight="1">
      <c r="C110" s="1568">
        <v>64</v>
      </c>
      <c r="D110" s="1870" t="s">
        <v>4821</v>
      </c>
      <c r="E110" s="1569">
        <v>5</v>
      </c>
      <c r="F110" s="1552" t="s">
        <v>508</v>
      </c>
      <c r="G110" s="1570">
        <v>34</v>
      </c>
      <c r="H110" s="1552">
        <v>2022</v>
      </c>
      <c r="I110" s="1571">
        <v>17061.82</v>
      </c>
      <c r="J110" s="1552">
        <f t="shared" si="4"/>
        <v>80</v>
      </c>
      <c r="K110" s="1571">
        <f t="shared" si="5"/>
        <v>3412.3639999999996</v>
      </c>
      <c r="L110" s="1552"/>
      <c r="M110" s="1552"/>
      <c r="N110" s="1572">
        <f t="shared" si="6"/>
        <v>0</v>
      </c>
      <c r="O110" s="2098"/>
      <c r="P110" s="2098"/>
      <c r="Q110" s="2098">
        <f t="shared" si="7"/>
        <v>0</v>
      </c>
      <c r="R110" s="2397"/>
    </row>
    <row r="111" spans="3:18" ht="14.25" customHeight="1">
      <c r="C111" s="1568">
        <v>65</v>
      </c>
      <c r="D111" s="1870" t="s">
        <v>5922</v>
      </c>
      <c r="E111" s="1569">
        <v>5</v>
      </c>
      <c r="F111" s="1552" t="s">
        <v>508</v>
      </c>
      <c r="G111" s="1570">
        <v>18</v>
      </c>
      <c r="H111" s="1552">
        <v>2022</v>
      </c>
      <c r="I111" s="1571">
        <v>7492.5</v>
      </c>
      <c r="J111" s="1552">
        <f t="shared" si="4"/>
        <v>80</v>
      </c>
      <c r="K111" s="1571">
        <f t="shared" si="5"/>
        <v>1498.5</v>
      </c>
      <c r="L111" s="1552"/>
      <c r="M111" s="1552"/>
      <c r="N111" s="1572">
        <f t="shared" si="6"/>
        <v>0</v>
      </c>
      <c r="O111" s="2098"/>
      <c r="P111" s="2098"/>
      <c r="Q111" s="2098">
        <f t="shared" si="7"/>
        <v>0</v>
      </c>
      <c r="R111" s="2397"/>
    </row>
    <row r="112" spans="3:18" ht="27" customHeight="1">
      <c r="C112" s="1568">
        <v>66</v>
      </c>
      <c r="D112" s="1870" t="s">
        <v>7185</v>
      </c>
      <c r="E112" s="1569">
        <v>5</v>
      </c>
      <c r="F112" s="1552" t="s">
        <v>508</v>
      </c>
      <c r="G112" s="1570">
        <v>15</v>
      </c>
      <c r="H112" s="1552">
        <v>2024</v>
      </c>
      <c r="I112" s="1571">
        <v>7074</v>
      </c>
      <c r="J112" s="1552">
        <f t="shared" si="4"/>
        <v>40</v>
      </c>
      <c r="K112" s="1571">
        <f t="shared" si="5"/>
        <v>4244.3999999999996</v>
      </c>
      <c r="L112" s="1552"/>
      <c r="M112" s="1552"/>
      <c r="N112" s="1572">
        <f t="shared" si="6"/>
        <v>0</v>
      </c>
      <c r="O112" s="2098"/>
      <c r="P112" s="2098"/>
      <c r="Q112" s="2098">
        <f t="shared" si="7"/>
        <v>0</v>
      </c>
      <c r="R112" s="2398"/>
    </row>
    <row r="113" spans="3:18" ht="14.25" customHeight="1">
      <c r="C113" s="1579">
        <v>1</v>
      </c>
      <c r="D113" s="1878" t="s">
        <v>2231</v>
      </c>
      <c r="E113" s="1580">
        <v>5</v>
      </c>
      <c r="F113" s="1581" t="s">
        <v>508</v>
      </c>
      <c r="G113" s="1582">
        <v>4</v>
      </c>
      <c r="H113" s="1581">
        <v>2005</v>
      </c>
      <c r="I113" s="1583">
        <v>1303.8240000000001</v>
      </c>
      <c r="J113" s="1581">
        <f t="shared" si="4"/>
        <v>100</v>
      </c>
      <c r="K113" s="1583">
        <f t="shared" si="5"/>
        <v>0</v>
      </c>
      <c r="L113" s="1581"/>
      <c r="M113" s="1581"/>
      <c r="N113" s="1584">
        <f t="shared" si="6"/>
        <v>0</v>
      </c>
      <c r="O113" s="2103"/>
      <c r="P113" s="2103"/>
      <c r="Q113" s="2103">
        <f t="shared" si="7"/>
        <v>0</v>
      </c>
      <c r="R113" s="2399" t="s">
        <v>7891</v>
      </c>
    </row>
    <row r="114" spans="3:18" ht="14.25" customHeight="1">
      <c r="C114" s="1579">
        <v>2</v>
      </c>
      <c r="D114" s="1878" t="s">
        <v>2232</v>
      </c>
      <c r="E114" s="1580">
        <v>5</v>
      </c>
      <c r="F114" s="1581" t="s">
        <v>508</v>
      </c>
      <c r="G114" s="1582">
        <v>2</v>
      </c>
      <c r="H114" s="1581">
        <v>2005</v>
      </c>
      <c r="I114" s="1583">
        <v>836.3</v>
      </c>
      <c r="J114" s="1581">
        <f t="shared" si="4"/>
        <v>100</v>
      </c>
      <c r="K114" s="1583">
        <f t="shared" si="5"/>
        <v>0</v>
      </c>
      <c r="L114" s="1581"/>
      <c r="M114" s="1581"/>
      <c r="N114" s="1584">
        <f t="shared" si="6"/>
        <v>0</v>
      </c>
      <c r="O114" s="2103"/>
      <c r="P114" s="2103"/>
      <c r="Q114" s="2103">
        <f t="shared" si="7"/>
        <v>0</v>
      </c>
      <c r="R114" s="2400"/>
    </row>
    <row r="115" spans="3:18" ht="14.25" customHeight="1">
      <c r="C115" s="1579">
        <v>3</v>
      </c>
      <c r="D115" s="1878" t="s">
        <v>2233</v>
      </c>
      <c r="E115" s="1580">
        <v>5</v>
      </c>
      <c r="F115" s="1581" t="s">
        <v>508</v>
      </c>
      <c r="G115" s="1582">
        <v>15</v>
      </c>
      <c r="H115" s="1581">
        <v>2005</v>
      </c>
      <c r="I115" s="1583">
        <v>8208.9150000000009</v>
      </c>
      <c r="J115" s="1581">
        <f t="shared" si="4"/>
        <v>100</v>
      </c>
      <c r="K115" s="1583">
        <f t="shared" si="5"/>
        <v>0</v>
      </c>
      <c r="L115" s="1581"/>
      <c r="M115" s="1581"/>
      <c r="N115" s="1584">
        <f t="shared" si="6"/>
        <v>0</v>
      </c>
      <c r="O115" s="2103"/>
      <c r="P115" s="2103"/>
      <c r="Q115" s="2103">
        <f t="shared" si="7"/>
        <v>0</v>
      </c>
      <c r="R115" s="2400"/>
    </row>
    <row r="116" spans="3:18" ht="14.25" customHeight="1">
      <c r="C116" s="1579">
        <v>4</v>
      </c>
      <c r="D116" s="1878" t="s">
        <v>2234</v>
      </c>
      <c r="E116" s="1580">
        <v>5</v>
      </c>
      <c r="F116" s="1581" t="s">
        <v>508</v>
      </c>
      <c r="G116" s="1582">
        <v>20</v>
      </c>
      <c r="H116" s="1581">
        <v>2005</v>
      </c>
      <c r="I116" s="1583">
        <v>10631.72</v>
      </c>
      <c r="J116" s="1581">
        <f t="shared" si="4"/>
        <v>100</v>
      </c>
      <c r="K116" s="1583">
        <f t="shared" si="5"/>
        <v>0</v>
      </c>
      <c r="L116" s="1581"/>
      <c r="M116" s="1581"/>
      <c r="N116" s="1584">
        <f t="shared" si="6"/>
        <v>0</v>
      </c>
      <c r="O116" s="2103"/>
      <c r="P116" s="2103"/>
      <c r="Q116" s="2103">
        <f t="shared" si="7"/>
        <v>0</v>
      </c>
      <c r="R116" s="2400"/>
    </row>
    <row r="117" spans="3:18" ht="14.25" customHeight="1">
      <c r="C117" s="1579">
        <v>5</v>
      </c>
      <c r="D117" s="1878" t="s">
        <v>2235</v>
      </c>
      <c r="E117" s="1580">
        <v>5</v>
      </c>
      <c r="F117" s="1581" t="s">
        <v>508</v>
      </c>
      <c r="G117" s="1582">
        <v>2</v>
      </c>
      <c r="H117" s="1581">
        <v>2005</v>
      </c>
      <c r="I117" s="1583">
        <v>667.24800000000005</v>
      </c>
      <c r="J117" s="1581">
        <f t="shared" si="4"/>
        <v>100</v>
      </c>
      <c r="K117" s="1583">
        <f t="shared" si="5"/>
        <v>0</v>
      </c>
      <c r="L117" s="1581"/>
      <c r="M117" s="1581"/>
      <c r="N117" s="1584">
        <f t="shared" si="6"/>
        <v>0</v>
      </c>
      <c r="O117" s="2103"/>
      <c r="P117" s="2103"/>
      <c r="Q117" s="2103">
        <f t="shared" si="7"/>
        <v>0</v>
      </c>
      <c r="R117" s="2400"/>
    </row>
    <row r="118" spans="3:18" ht="27" customHeight="1">
      <c r="C118" s="1579">
        <v>6</v>
      </c>
      <c r="D118" s="1878" t="s">
        <v>2236</v>
      </c>
      <c r="E118" s="1580">
        <v>5</v>
      </c>
      <c r="F118" s="1581" t="s">
        <v>508</v>
      </c>
      <c r="G118" s="1582">
        <v>10</v>
      </c>
      <c r="H118" s="1581">
        <v>2008</v>
      </c>
      <c r="I118" s="1583">
        <v>2673</v>
      </c>
      <c r="J118" s="1581">
        <f t="shared" si="4"/>
        <v>100</v>
      </c>
      <c r="K118" s="1583">
        <f t="shared" si="5"/>
        <v>0</v>
      </c>
      <c r="L118" s="1581"/>
      <c r="M118" s="1581"/>
      <c r="N118" s="1584">
        <f t="shared" si="6"/>
        <v>0</v>
      </c>
      <c r="O118" s="2103"/>
      <c r="P118" s="2103"/>
      <c r="Q118" s="2103">
        <f t="shared" si="7"/>
        <v>0</v>
      </c>
      <c r="R118" s="2400"/>
    </row>
    <row r="119" spans="3:18" ht="14.25" customHeight="1">
      <c r="C119" s="1579">
        <v>7</v>
      </c>
      <c r="D119" s="1878" t="s">
        <v>2237</v>
      </c>
      <c r="E119" s="1580">
        <v>5</v>
      </c>
      <c r="F119" s="1581" t="s">
        <v>508</v>
      </c>
      <c r="G119" s="1582">
        <v>6</v>
      </c>
      <c r="H119" s="1581">
        <v>2008</v>
      </c>
      <c r="I119" s="1583">
        <v>2428.11</v>
      </c>
      <c r="J119" s="1581">
        <f t="shared" si="4"/>
        <v>100</v>
      </c>
      <c r="K119" s="1583">
        <f t="shared" si="5"/>
        <v>0</v>
      </c>
      <c r="L119" s="1581"/>
      <c r="M119" s="1581"/>
      <c r="N119" s="1584">
        <f t="shared" si="6"/>
        <v>0</v>
      </c>
      <c r="O119" s="2103"/>
      <c r="P119" s="2103"/>
      <c r="Q119" s="2103">
        <f t="shared" si="7"/>
        <v>0</v>
      </c>
      <c r="R119" s="2400"/>
    </row>
    <row r="120" spans="3:18" ht="14.25" customHeight="1">
      <c r="C120" s="1579">
        <v>8</v>
      </c>
      <c r="D120" s="1878" t="s">
        <v>2238</v>
      </c>
      <c r="E120" s="1580">
        <v>5</v>
      </c>
      <c r="F120" s="1581" t="s">
        <v>508</v>
      </c>
      <c r="G120" s="1582">
        <v>8</v>
      </c>
      <c r="H120" s="1581">
        <v>2008</v>
      </c>
      <c r="I120" s="1583">
        <v>1200</v>
      </c>
      <c r="J120" s="1581">
        <f t="shared" si="4"/>
        <v>100</v>
      </c>
      <c r="K120" s="1583">
        <f t="shared" si="5"/>
        <v>0</v>
      </c>
      <c r="L120" s="1581"/>
      <c r="M120" s="1581"/>
      <c r="N120" s="1584">
        <f t="shared" si="6"/>
        <v>0</v>
      </c>
      <c r="O120" s="2103"/>
      <c r="P120" s="2103"/>
      <c r="Q120" s="2103">
        <f t="shared" si="7"/>
        <v>0</v>
      </c>
      <c r="R120" s="2400"/>
    </row>
    <row r="121" spans="3:18" ht="14.25" customHeight="1">
      <c r="C121" s="1579">
        <v>9</v>
      </c>
      <c r="D121" s="1878" t="s">
        <v>2239</v>
      </c>
      <c r="E121" s="1580">
        <v>5</v>
      </c>
      <c r="F121" s="1581" t="s">
        <v>508</v>
      </c>
      <c r="G121" s="1582">
        <v>1</v>
      </c>
      <c r="H121" s="1581">
        <v>2008</v>
      </c>
      <c r="I121" s="1583">
        <v>1292.7</v>
      </c>
      <c r="J121" s="1581">
        <f t="shared" si="4"/>
        <v>100</v>
      </c>
      <c r="K121" s="1583">
        <f t="shared" si="5"/>
        <v>0</v>
      </c>
      <c r="L121" s="1581"/>
      <c r="M121" s="1581"/>
      <c r="N121" s="1584">
        <f t="shared" si="6"/>
        <v>0</v>
      </c>
      <c r="O121" s="2103"/>
      <c r="P121" s="2103"/>
      <c r="Q121" s="2103">
        <f t="shared" si="7"/>
        <v>0</v>
      </c>
      <c r="R121" s="2400"/>
    </row>
    <row r="122" spans="3:18" ht="14.25" customHeight="1">
      <c r="C122" s="1579">
        <v>10</v>
      </c>
      <c r="D122" s="1878" t="s">
        <v>2240</v>
      </c>
      <c r="E122" s="1580">
        <v>5</v>
      </c>
      <c r="F122" s="1581" t="s">
        <v>508</v>
      </c>
      <c r="G122" s="1582">
        <v>2</v>
      </c>
      <c r="H122" s="1581">
        <v>2008</v>
      </c>
      <c r="I122" s="1583">
        <v>809.37</v>
      </c>
      <c r="J122" s="1581">
        <f t="shared" si="4"/>
        <v>100</v>
      </c>
      <c r="K122" s="1583">
        <f t="shared" si="5"/>
        <v>0</v>
      </c>
      <c r="L122" s="1581"/>
      <c r="M122" s="1581"/>
      <c r="N122" s="1584">
        <f t="shared" si="6"/>
        <v>0</v>
      </c>
      <c r="O122" s="2103"/>
      <c r="P122" s="2103"/>
      <c r="Q122" s="2103">
        <f t="shared" si="7"/>
        <v>0</v>
      </c>
      <c r="R122" s="2400"/>
    </row>
    <row r="123" spans="3:18" ht="14.25" customHeight="1">
      <c r="C123" s="1579">
        <v>11</v>
      </c>
      <c r="D123" s="1878" t="s">
        <v>2241</v>
      </c>
      <c r="E123" s="1580">
        <v>5</v>
      </c>
      <c r="F123" s="1581" t="s">
        <v>508</v>
      </c>
      <c r="G123" s="1582">
        <v>1</v>
      </c>
      <c r="H123" s="1581">
        <v>2008</v>
      </c>
      <c r="I123" s="1583">
        <v>267.3</v>
      </c>
      <c r="J123" s="1581">
        <f t="shared" si="4"/>
        <v>100</v>
      </c>
      <c r="K123" s="1583">
        <f t="shared" si="5"/>
        <v>0</v>
      </c>
      <c r="L123" s="1581"/>
      <c r="M123" s="1581"/>
      <c r="N123" s="1584">
        <f t="shared" si="6"/>
        <v>0</v>
      </c>
      <c r="O123" s="2103"/>
      <c r="P123" s="2103"/>
      <c r="Q123" s="2103">
        <f t="shared" si="7"/>
        <v>0</v>
      </c>
      <c r="R123" s="2400"/>
    </row>
    <row r="124" spans="3:18" ht="27" customHeight="1">
      <c r="C124" s="1579">
        <v>12</v>
      </c>
      <c r="D124" s="1878" t="s">
        <v>2242</v>
      </c>
      <c r="E124" s="1580">
        <v>5</v>
      </c>
      <c r="F124" s="1581" t="s">
        <v>508</v>
      </c>
      <c r="G124" s="1582">
        <v>1</v>
      </c>
      <c r="H124" s="1581">
        <v>2008</v>
      </c>
      <c r="I124" s="1583">
        <v>267.3</v>
      </c>
      <c r="J124" s="1581">
        <f t="shared" si="4"/>
        <v>100</v>
      </c>
      <c r="K124" s="1583">
        <f t="shared" si="5"/>
        <v>0</v>
      </c>
      <c r="L124" s="1581"/>
      <c r="M124" s="1581"/>
      <c r="N124" s="1584">
        <f t="shared" si="6"/>
        <v>0</v>
      </c>
      <c r="O124" s="2103"/>
      <c r="P124" s="2103"/>
      <c r="Q124" s="2103">
        <f t="shared" si="7"/>
        <v>0</v>
      </c>
      <c r="R124" s="2400"/>
    </row>
    <row r="125" spans="3:18" ht="27" customHeight="1">
      <c r="C125" s="1579">
        <v>13</v>
      </c>
      <c r="D125" s="1878" t="s">
        <v>2242</v>
      </c>
      <c r="E125" s="1580">
        <v>5</v>
      </c>
      <c r="F125" s="1581" t="s">
        <v>508</v>
      </c>
      <c r="G125" s="1582">
        <v>1</v>
      </c>
      <c r="H125" s="1581">
        <v>2008</v>
      </c>
      <c r="I125" s="1583">
        <v>493.3</v>
      </c>
      <c r="J125" s="1581">
        <f t="shared" si="4"/>
        <v>100</v>
      </c>
      <c r="K125" s="1583">
        <f t="shared" si="5"/>
        <v>0</v>
      </c>
      <c r="L125" s="1581"/>
      <c r="M125" s="1581"/>
      <c r="N125" s="1584">
        <f t="shared" si="6"/>
        <v>0</v>
      </c>
      <c r="O125" s="2103"/>
      <c r="P125" s="2103"/>
      <c r="Q125" s="2103">
        <f t="shared" si="7"/>
        <v>0</v>
      </c>
      <c r="R125" s="2400"/>
    </row>
    <row r="126" spans="3:18" ht="14.25" customHeight="1">
      <c r="C126" s="1579">
        <v>14</v>
      </c>
      <c r="D126" s="1878" t="s">
        <v>2243</v>
      </c>
      <c r="E126" s="1580">
        <v>5</v>
      </c>
      <c r="F126" s="1581" t="s">
        <v>508</v>
      </c>
      <c r="G126" s="1582">
        <v>1</v>
      </c>
      <c r="H126" s="1581">
        <v>2008</v>
      </c>
      <c r="I126" s="1583">
        <v>404.685</v>
      </c>
      <c r="J126" s="1581">
        <f t="shared" si="4"/>
        <v>100</v>
      </c>
      <c r="K126" s="1583">
        <f t="shared" si="5"/>
        <v>0</v>
      </c>
      <c r="L126" s="1581"/>
      <c r="M126" s="1581"/>
      <c r="N126" s="1584">
        <f t="shared" si="6"/>
        <v>0</v>
      </c>
      <c r="O126" s="2103"/>
      <c r="P126" s="2103"/>
      <c r="Q126" s="2103">
        <f t="shared" si="7"/>
        <v>0</v>
      </c>
      <c r="R126" s="2400"/>
    </row>
    <row r="127" spans="3:18" ht="14.25" customHeight="1">
      <c r="C127" s="1579">
        <v>15</v>
      </c>
      <c r="D127" s="1878" t="s">
        <v>2245</v>
      </c>
      <c r="E127" s="1580">
        <v>5</v>
      </c>
      <c r="F127" s="1581" t="s">
        <v>508</v>
      </c>
      <c r="G127" s="1582">
        <v>3</v>
      </c>
      <c r="H127" s="1581">
        <v>2013</v>
      </c>
      <c r="I127" s="1583">
        <v>1568.5601999999999</v>
      </c>
      <c r="J127" s="1581">
        <f t="shared" si="4"/>
        <v>100</v>
      </c>
      <c r="K127" s="1583">
        <f t="shared" si="5"/>
        <v>0</v>
      </c>
      <c r="L127" s="1581"/>
      <c r="M127" s="1581"/>
      <c r="N127" s="1584">
        <f t="shared" si="6"/>
        <v>0</v>
      </c>
      <c r="O127" s="2103"/>
      <c r="P127" s="2103"/>
      <c r="Q127" s="2103">
        <f t="shared" si="7"/>
        <v>0</v>
      </c>
      <c r="R127" s="2400"/>
    </row>
    <row r="128" spans="3:18" ht="14.25" customHeight="1">
      <c r="C128" s="1579">
        <v>16</v>
      </c>
      <c r="D128" s="1878" t="s">
        <v>2247</v>
      </c>
      <c r="E128" s="1580">
        <v>5</v>
      </c>
      <c r="F128" s="1581" t="s">
        <v>508</v>
      </c>
      <c r="G128" s="1582">
        <v>3</v>
      </c>
      <c r="H128" s="1581">
        <v>2013</v>
      </c>
      <c r="I128" s="1583">
        <v>1405.08</v>
      </c>
      <c r="J128" s="1581">
        <f t="shared" si="4"/>
        <v>100</v>
      </c>
      <c r="K128" s="1583">
        <f t="shared" si="5"/>
        <v>0</v>
      </c>
      <c r="L128" s="1581"/>
      <c r="M128" s="1581"/>
      <c r="N128" s="1584">
        <f t="shared" si="6"/>
        <v>0</v>
      </c>
      <c r="O128" s="2103"/>
      <c r="P128" s="2103"/>
      <c r="Q128" s="2103">
        <f t="shared" si="7"/>
        <v>0</v>
      </c>
      <c r="R128" s="2400"/>
    </row>
    <row r="129" spans="3:18" ht="14.25" customHeight="1">
      <c r="C129" s="1579">
        <v>17</v>
      </c>
      <c r="D129" s="1878" t="s">
        <v>2248</v>
      </c>
      <c r="E129" s="1580">
        <v>5</v>
      </c>
      <c r="F129" s="1581" t="s">
        <v>508</v>
      </c>
      <c r="G129" s="1582">
        <v>2</v>
      </c>
      <c r="H129" s="1581">
        <v>2014</v>
      </c>
      <c r="I129" s="1583">
        <v>328.74</v>
      </c>
      <c r="J129" s="1581">
        <f t="shared" si="4"/>
        <v>100</v>
      </c>
      <c r="K129" s="1583">
        <f t="shared" si="5"/>
        <v>0</v>
      </c>
      <c r="L129" s="1581"/>
      <c r="M129" s="1581"/>
      <c r="N129" s="1584">
        <f t="shared" si="6"/>
        <v>0</v>
      </c>
      <c r="O129" s="2103"/>
      <c r="P129" s="2103"/>
      <c r="Q129" s="2103">
        <f t="shared" si="7"/>
        <v>0</v>
      </c>
      <c r="R129" s="2400"/>
    </row>
    <row r="130" spans="3:18" ht="14.25" customHeight="1">
      <c r="C130" s="1579">
        <v>18</v>
      </c>
      <c r="D130" s="1878" t="s">
        <v>2249</v>
      </c>
      <c r="E130" s="1580">
        <v>5</v>
      </c>
      <c r="F130" s="1581" t="s">
        <v>508</v>
      </c>
      <c r="G130" s="1582">
        <v>15</v>
      </c>
      <c r="H130" s="1581">
        <v>2015</v>
      </c>
      <c r="I130" s="1583">
        <v>6885</v>
      </c>
      <c r="J130" s="1581">
        <f t="shared" si="4"/>
        <v>100</v>
      </c>
      <c r="K130" s="1583">
        <f t="shared" si="5"/>
        <v>0</v>
      </c>
      <c r="L130" s="1581"/>
      <c r="M130" s="1581"/>
      <c r="N130" s="1584">
        <f t="shared" si="6"/>
        <v>0</v>
      </c>
      <c r="O130" s="2103"/>
      <c r="P130" s="2103"/>
      <c r="Q130" s="2103">
        <f t="shared" si="7"/>
        <v>0</v>
      </c>
      <c r="R130" s="2400"/>
    </row>
    <row r="131" spans="3:18" ht="40.5" customHeight="1">
      <c r="C131" s="1579">
        <v>19</v>
      </c>
      <c r="D131" s="1878" t="s">
        <v>2250</v>
      </c>
      <c r="E131" s="1580">
        <v>5</v>
      </c>
      <c r="F131" s="1581" t="s">
        <v>2251</v>
      </c>
      <c r="G131" s="1582">
        <v>3</v>
      </c>
      <c r="H131" s="1581">
        <v>2017</v>
      </c>
      <c r="I131" s="1583">
        <v>1616.4</v>
      </c>
      <c r="J131" s="1581">
        <f t="shared" si="4"/>
        <v>100</v>
      </c>
      <c r="K131" s="1583">
        <f t="shared" si="5"/>
        <v>0</v>
      </c>
      <c r="L131" s="1581"/>
      <c r="M131" s="1581"/>
      <c r="N131" s="1584">
        <f t="shared" si="6"/>
        <v>0</v>
      </c>
      <c r="O131" s="2103"/>
      <c r="P131" s="2103"/>
      <c r="Q131" s="2103">
        <f t="shared" si="7"/>
        <v>0</v>
      </c>
      <c r="R131" s="2400"/>
    </row>
    <row r="132" spans="3:18" ht="14.25" customHeight="1">
      <c r="C132" s="1579">
        <v>20</v>
      </c>
      <c r="D132" s="1878" t="s">
        <v>2252</v>
      </c>
      <c r="E132" s="1580">
        <v>5</v>
      </c>
      <c r="F132" s="1581" t="s">
        <v>2251</v>
      </c>
      <c r="G132" s="1582">
        <v>5</v>
      </c>
      <c r="H132" s="1581">
        <v>2017</v>
      </c>
      <c r="I132" s="1583">
        <v>3750</v>
      </c>
      <c r="J132" s="1581">
        <f t="shared" si="4"/>
        <v>100</v>
      </c>
      <c r="K132" s="1583">
        <f t="shared" si="5"/>
        <v>0</v>
      </c>
      <c r="L132" s="1581"/>
      <c r="M132" s="1581"/>
      <c r="N132" s="1584">
        <f t="shared" si="6"/>
        <v>0</v>
      </c>
      <c r="O132" s="2103"/>
      <c r="P132" s="2103"/>
      <c r="Q132" s="2103">
        <f t="shared" si="7"/>
        <v>0</v>
      </c>
      <c r="R132" s="2400"/>
    </row>
    <row r="133" spans="3:18" ht="14.25" customHeight="1">
      <c r="C133" s="1579">
        <v>21</v>
      </c>
      <c r="D133" s="1878" t="s">
        <v>2253</v>
      </c>
      <c r="E133" s="1580">
        <v>5</v>
      </c>
      <c r="F133" s="1581" t="s">
        <v>2251</v>
      </c>
      <c r="G133" s="1582">
        <v>1</v>
      </c>
      <c r="H133" s="1581">
        <v>2008</v>
      </c>
      <c r="I133" s="1583">
        <v>404.685</v>
      </c>
      <c r="J133" s="1581">
        <f t="shared" si="4"/>
        <v>100</v>
      </c>
      <c r="K133" s="1583">
        <f t="shared" si="5"/>
        <v>0</v>
      </c>
      <c r="L133" s="1581"/>
      <c r="M133" s="1581"/>
      <c r="N133" s="1584">
        <f t="shared" si="6"/>
        <v>0</v>
      </c>
      <c r="O133" s="2103"/>
      <c r="P133" s="2103"/>
      <c r="Q133" s="2103">
        <f t="shared" si="7"/>
        <v>0</v>
      </c>
      <c r="R133" s="2400"/>
    </row>
    <row r="134" spans="3:18" ht="14.25" customHeight="1">
      <c r="C134" s="1579">
        <v>22</v>
      </c>
      <c r="D134" s="1878" t="s">
        <v>2254</v>
      </c>
      <c r="E134" s="1580">
        <v>5</v>
      </c>
      <c r="F134" s="1581" t="s">
        <v>508</v>
      </c>
      <c r="G134" s="1582">
        <v>1</v>
      </c>
      <c r="H134" s="1581">
        <v>2011</v>
      </c>
      <c r="I134" s="1583">
        <v>436.32</v>
      </c>
      <c r="J134" s="1581">
        <f t="shared" si="4"/>
        <v>100</v>
      </c>
      <c r="K134" s="1583">
        <f t="shared" si="5"/>
        <v>0</v>
      </c>
      <c r="L134" s="1581"/>
      <c r="M134" s="1581"/>
      <c r="N134" s="1584">
        <f t="shared" si="6"/>
        <v>0</v>
      </c>
      <c r="O134" s="2103"/>
      <c r="P134" s="2103"/>
      <c r="Q134" s="2103">
        <f t="shared" si="7"/>
        <v>0</v>
      </c>
      <c r="R134" s="2400"/>
    </row>
    <row r="135" spans="3:18" ht="27" customHeight="1">
      <c r="C135" s="1579">
        <v>23</v>
      </c>
      <c r="D135" s="1878" t="s">
        <v>2255</v>
      </c>
      <c r="E135" s="1580">
        <v>5</v>
      </c>
      <c r="F135" s="1581" t="s">
        <v>508</v>
      </c>
      <c r="G135" s="1582">
        <v>3</v>
      </c>
      <c r="H135" s="1581">
        <v>2019</v>
      </c>
      <c r="I135" s="1583">
        <v>1350</v>
      </c>
      <c r="J135" s="1581">
        <f t="shared" si="4"/>
        <v>100</v>
      </c>
      <c r="K135" s="1583">
        <f t="shared" si="5"/>
        <v>0</v>
      </c>
      <c r="L135" s="1581"/>
      <c r="M135" s="1581"/>
      <c r="N135" s="1584">
        <f t="shared" si="6"/>
        <v>0</v>
      </c>
      <c r="O135" s="2103"/>
      <c r="P135" s="2103"/>
      <c r="Q135" s="2103">
        <f t="shared" si="7"/>
        <v>0</v>
      </c>
      <c r="R135" s="2400"/>
    </row>
    <row r="136" spans="3:18" ht="14.25" customHeight="1">
      <c r="C136" s="1579">
        <v>24</v>
      </c>
      <c r="D136" s="1878" t="s">
        <v>2256</v>
      </c>
      <c r="E136" s="1580">
        <v>5</v>
      </c>
      <c r="F136" s="1581" t="s">
        <v>2251</v>
      </c>
      <c r="G136" s="1582">
        <v>1</v>
      </c>
      <c r="H136" s="1581">
        <v>2017</v>
      </c>
      <c r="I136" s="1583">
        <v>750</v>
      </c>
      <c r="J136" s="1581">
        <f t="shared" si="4"/>
        <v>100</v>
      </c>
      <c r="K136" s="1583">
        <f t="shared" si="5"/>
        <v>0</v>
      </c>
      <c r="L136" s="1581"/>
      <c r="M136" s="1581"/>
      <c r="N136" s="1584">
        <f t="shared" si="6"/>
        <v>0</v>
      </c>
      <c r="O136" s="2103"/>
      <c r="P136" s="2103"/>
      <c r="Q136" s="2103">
        <f t="shared" si="7"/>
        <v>0</v>
      </c>
      <c r="R136" s="2400"/>
    </row>
    <row r="137" spans="3:18" ht="27" customHeight="1">
      <c r="C137" s="1579">
        <v>25</v>
      </c>
      <c r="D137" s="1878" t="s">
        <v>2257</v>
      </c>
      <c r="E137" s="1580">
        <v>5</v>
      </c>
      <c r="F137" s="1581" t="s">
        <v>508</v>
      </c>
      <c r="G137" s="1582">
        <v>1</v>
      </c>
      <c r="H137" s="1581">
        <v>2019</v>
      </c>
      <c r="I137" s="1583">
        <v>446.4</v>
      </c>
      <c r="J137" s="1581">
        <f t="shared" si="4"/>
        <v>100</v>
      </c>
      <c r="K137" s="1583">
        <f t="shared" si="5"/>
        <v>0</v>
      </c>
      <c r="L137" s="1581"/>
      <c r="M137" s="1581"/>
      <c r="N137" s="1584">
        <f t="shared" si="6"/>
        <v>0</v>
      </c>
      <c r="O137" s="2103"/>
      <c r="P137" s="2103"/>
      <c r="Q137" s="2103">
        <f t="shared" si="7"/>
        <v>0</v>
      </c>
      <c r="R137" s="2400"/>
    </row>
    <row r="138" spans="3:18" ht="27" customHeight="1">
      <c r="C138" s="1579">
        <v>26</v>
      </c>
      <c r="D138" s="1878" t="s">
        <v>2258</v>
      </c>
      <c r="E138" s="1580">
        <v>5</v>
      </c>
      <c r="F138" s="1581" t="s">
        <v>508</v>
      </c>
      <c r="G138" s="1582">
        <v>16</v>
      </c>
      <c r="H138" s="1581">
        <v>2019</v>
      </c>
      <c r="I138" s="1583">
        <v>7198.4</v>
      </c>
      <c r="J138" s="1581">
        <f t="shared" si="4"/>
        <v>100</v>
      </c>
      <c r="K138" s="1583">
        <f t="shared" si="5"/>
        <v>0</v>
      </c>
      <c r="L138" s="1581"/>
      <c r="M138" s="1581"/>
      <c r="N138" s="1584">
        <f t="shared" si="6"/>
        <v>0</v>
      </c>
      <c r="O138" s="2103"/>
      <c r="P138" s="2103"/>
      <c r="Q138" s="2103">
        <f t="shared" si="7"/>
        <v>0</v>
      </c>
      <c r="R138" s="2400"/>
    </row>
    <row r="139" spans="3:18" ht="27" customHeight="1">
      <c r="C139" s="1579">
        <v>27</v>
      </c>
      <c r="D139" s="1878" t="s">
        <v>2259</v>
      </c>
      <c r="E139" s="1580">
        <v>5</v>
      </c>
      <c r="F139" s="1581" t="s">
        <v>508</v>
      </c>
      <c r="G139" s="1582">
        <v>1</v>
      </c>
      <c r="H139" s="1581">
        <v>2019</v>
      </c>
      <c r="I139" s="1583">
        <v>449.9</v>
      </c>
      <c r="J139" s="1581">
        <f t="shared" si="4"/>
        <v>100</v>
      </c>
      <c r="K139" s="1583">
        <f t="shared" si="5"/>
        <v>0</v>
      </c>
      <c r="L139" s="1581"/>
      <c r="M139" s="1581"/>
      <c r="N139" s="1584">
        <f t="shared" si="6"/>
        <v>0</v>
      </c>
      <c r="O139" s="2103"/>
      <c r="P139" s="2103"/>
      <c r="Q139" s="2103">
        <f t="shared" si="7"/>
        <v>0</v>
      </c>
      <c r="R139" s="2400"/>
    </row>
    <row r="140" spans="3:18" ht="27" customHeight="1">
      <c r="C140" s="1579">
        <v>28</v>
      </c>
      <c r="D140" s="1878" t="s">
        <v>2260</v>
      </c>
      <c r="E140" s="1580">
        <v>5</v>
      </c>
      <c r="F140" s="1581" t="s">
        <v>508</v>
      </c>
      <c r="G140" s="1582">
        <v>4</v>
      </c>
      <c r="H140" s="1581">
        <v>2019</v>
      </c>
      <c r="I140" s="1583">
        <v>1712</v>
      </c>
      <c r="J140" s="1581">
        <f t="shared" si="4"/>
        <v>100</v>
      </c>
      <c r="K140" s="1583">
        <f t="shared" si="5"/>
        <v>0</v>
      </c>
      <c r="L140" s="1581"/>
      <c r="M140" s="1581"/>
      <c r="N140" s="1584">
        <f t="shared" si="6"/>
        <v>0</v>
      </c>
      <c r="O140" s="2103"/>
      <c r="P140" s="2103"/>
      <c r="Q140" s="2103">
        <f t="shared" si="7"/>
        <v>0</v>
      </c>
      <c r="R140" s="2400"/>
    </row>
    <row r="141" spans="3:18" ht="27" customHeight="1">
      <c r="C141" s="1579">
        <v>29</v>
      </c>
      <c r="D141" s="1878" t="s">
        <v>2260</v>
      </c>
      <c r="E141" s="1580">
        <v>5</v>
      </c>
      <c r="F141" s="1581" t="s">
        <v>508</v>
      </c>
      <c r="G141" s="1582">
        <v>2</v>
      </c>
      <c r="H141" s="1581">
        <v>2019</v>
      </c>
      <c r="I141" s="1583">
        <v>856</v>
      </c>
      <c r="J141" s="1581">
        <f t="shared" si="4"/>
        <v>100</v>
      </c>
      <c r="K141" s="1583">
        <f t="shared" si="5"/>
        <v>0</v>
      </c>
      <c r="L141" s="1581"/>
      <c r="M141" s="1581"/>
      <c r="N141" s="1584">
        <f t="shared" si="6"/>
        <v>0</v>
      </c>
      <c r="O141" s="2103"/>
      <c r="P141" s="2103"/>
      <c r="Q141" s="2103">
        <f t="shared" si="7"/>
        <v>0</v>
      </c>
      <c r="R141" s="2400"/>
    </row>
    <row r="142" spans="3:18" ht="14.25" customHeight="1">
      <c r="C142" s="1579">
        <v>30</v>
      </c>
      <c r="D142" s="1878" t="s">
        <v>2261</v>
      </c>
      <c r="E142" s="1580">
        <v>5</v>
      </c>
      <c r="F142" s="1581" t="s">
        <v>508</v>
      </c>
      <c r="G142" s="1582">
        <v>15</v>
      </c>
      <c r="H142" s="1581">
        <v>2020</v>
      </c>
      <c r="I142" s="1583">
        <v>6547.5</v>
      </c>
      <c r="J142" s="1581">
        <f t="shared" si="4"/>
        <v>100</v>
      </c>
      <c r="K142" s="1583">
        <f t="shared" si="5"/>
        <v>0</v>
      </c>
      <c r="L142" s="1581"/>
      <c r="M142" s="1581"/>
      <c r="N142" s="1584">
        <f t="shared" si="6"/>
        <v>0</v>
      </c>
      <c r="O142" s="2103"/>
      <c r="P142" s="2103"/>
      <c r="Q142" s="2103">
        <f t="shared" si="7"/>
        <v>0</v>
      </c>
      <c r="R142" s="2400"/>
    </row>
    <row r="143" spans="3:18" ht="14.25" customHeight="1">
      <c r="C143" s="1579">
        <v>31</v>
      </c>
      <c r="D143" s="1878" t="s">
        <v>2262</v>
      </c>
      <c r="E143" s="1580">
        <v>5</v>
      </c>
      <c r="F143" s="1581" t="s">
        <v>508</v>
      </c>
      <c r="G143" s="1582">
        <v>2</v>
      </c>
      <c r="H143" s="1581">
        <v>2020</v>
      </c>
      <c r="I143" s="1583">
        <v>876</v>
      </c>
      <c r="J143" s="1581">
        <f t="shared" si="4"/>
        <v>100</v>
      </c>
      <c r="K143" s="1583">
        <f t="shared" si="5"/>
        <v>0</v>
      </c>
      <c r="L143" s="1581"/>
      <c r="M143" s="1581"/>
      <c r="N143" s="1584">
        <f t="shared" si="6"/>
        <v>0</v>
      </c>
      <c r="O143" s="2103"/>
      <c r="P143" s="2103"/>
      <c r="Q143" s="2103">
        <f t="shared" si="7"/>
        <v>0</v>
      </c>
      <c r="R143" s="2400"/>
    </row>
    <row r="144" spans="3:18" ht="14.25" customHeight="1">
      <c r="C144" s="1579">
        <v>32</v>
      </c>
      <c r="D144" s="1878" t="s">
        <v>2263</v>
      </c>
      <c r="E144" s="1580">
        <v>5</v>
      </c>
      <c r="F144" s="1581" t="s">
        <v>508</v>
      </c>
      <c r="G144" s="1582">
        <v>3</v>
      </c>
      <c r="H144" s="1581">
        <v>2013</v>
      </c>
      <c r="I144" s="1583">
        <v>4367.0291999999999</v>
      </c>
      <c r="J144" s="1581">
        <f t="shared" si="4"/>
        <v>100</v>
      </c>
      <c r="K144" s="1583">
        <f t="shared" si="5"/>
        <v>0</v>
      </c>
      <c r="L144" s="1581"/>
      <c r="M144" s="1581"/>
      <c r="N144" s="1584">
        <f t="shared" si="6"/>
        <v>0</v>
      </c>
      <c r="O144" s="2103"/>
      <c r="P144" s="2103"/>
      <c r="Q144" s="2103">
        <f t="shared" si="7"/>
        <v>0</v>
      </c>
      <c r="R144" s="2400"/>
    </row>
    <row r="145" spans="3:18" ht="40.5" customHeight="1">
      <c r="C145" s="1579">
        <v>33</v>
      </c>
      <c r="D145" s="1878" t="s">
        <v>2264</v>
      </c>
      <c r="E145" s="1580">
        <v>5</v>
      </c>
      <c r="F145" s="1581" t="s">
        <v>508</v>
      </c>
      <c r="G145" s="1582">
        <v>1</v>
      </c>
      <c r="H145" s="1581">
        <v>2020</v>
      </c>
      <c r="I145" s="1583">
        <v>436.5</v>
      </c>
      <c r="J145" s="1581">
        <f t="shared" si="4"/>
        <v>100</v>
      </c>
      <c r="K145" s="1583">
        <f t="shared" si="5"/>
        <v>0</v>
      </c>
      <c r="L145" s="1581"/>
      <c r="M145" s="1581"/>
      <c r="N145" s="1584">
        <f t="shared" si="6"/>
        <v>0</v>
      </c>
      <c r="O145" s="2103"/>
      <c r="P145" s="2103"/>
      <c r="Q145" s="2103">
        <f t="shared" si="7"/>
        <v>0</v>
      </c>
      <c r="R145" s="2400"/>
    </row>
    <row r="146" spans="3:18" ht="14.25" customHeight="1">
      <c r="C146" s="1579">
        <v>34</v>
      </c>
      <c r="D146" s="1878" t="s">
        <v>2265</v>
      </c>
      <c r="E146" s="1580">
        <v>5</v>
      </c>
      <c r="F146" s="1581" t="s">
        <v>508</v>
      </c>
      <c r="G146" s="1582">
        <v>1</v>
      </c>
      <c r="H146" s="1581">
        <v>2020</v>
      </c>
      <c r="I146" s="1583">
        <v>438</v>
      </c>
      <c r="J146" s="1581">
        <f t="shared" si="4"/>
        <v>100</v>
      </c>
      <c r="K146" s="1583">
        <f t="shared" si="5"/>
        <v>0</v>
      </c>
      <c r="L146" s="1581"/>
      <c r="M146" s="1581"/>
      <c r="N146" s="1584">
        <f t="shared" si="6"/>
        <v>0</v>
      </c>
      <c r="O146" s="2103"/>
      <c r="P146" s="2103"/>
      <c r="Q146" s="2103">
        <f t="shared" si="7"/>
        <v>0</v>
      </c>
      <c r="R146" s="2400"/>
    </row>
    <row r="147" spans="3:18" ht="40.5" customHeight="1">
      <c r="C147" s="1579">
        <v>35</v>
      </c>
      <c r="D147" s="1878" t="s">
        <v>2264</v>
      </c>
      <c r="E147" s="1580">
        <v>5</v>
      </c>
      <c r="F147" s="1581" t="s">
        <v>508</v>
      </c>
      <c r="G147" s="1582">
        <v>6</v>
      </c>
      <c r="H147" s="1581">
        <v>2020</v>
      </c>
      <c r="I147" s="1583">
        <v>2619</v>
      </c>
      <c r="J147" s="1581">
        <f t="shared" si="4"/>
        <v>100</v>
      </c>
      <c r="K147" s="1583">
        <f t="shared" si="5"/>
        <v>0</v>
      </c>
      <c r="L147" s="1581"/>
      <c r="M147" s="1581"/>
      <c r="N147" s="1584">
        <f t="shared" si="6"/>
        <v>0</v>
      </c>
      <c r="O147" s="2103"/>
      <c r="P147" s="2103"/>
      <c r="Q147" s="2103">
        <f t="shared" si="7"/>
        <v>0</v>
      </c>
      <c r="R147" s="2400"/>
    </row>
    <row r="148" spans="3:18" ht="54" customHeight="1">
      <c r="C148" s="1579">
        <v>36</v>
      </c>
      <c r="D148" s="1878" t="s">
        <v>2266</v>
      </c>
      <c r="E148" s="1580">
        <v>5</v>
      </c>
      <c r="F148" s="1581" t="s">
        <v>508</v>
      </c>
      <c r="G148" s="1582">
        <v>1</v>
      </c>
      <c r="H148" s="1581">
        <v>2017</v>
      </c>
      <c r="I148" s="1583">
        <v>729</v>
      </c>
      <c r="J148" s="1581">
        <f t="shared" si="4"/>
        <v>100</v>
      </c>
      <c r="K148" s="1583">
        <f t="shared" si="5"/>
        <v>0</v>
      </c>
      <c r="L148" s="1581"/>
      <c r="M148" s="1581"/>
      <c r="N148" s="1584">
        <f t="shared" si="6"/>
        <v>0</v>
      </c>
      <c r="O148" s="2103"/>
      <c r="P148" s="2103"/>
      <c r="Q148" s="2103">
        <f t="shared" si="7"/>
        <v>0</v>
      </c>
      <c r="R148" s="2400"/>
    </row>
    <row r="149" spans="3:18" ht="14.25" customHeight="1">
      <c r="C149" s="1579">
        <v>37</v>
      </c>
      <c r="D149" s="1878" t="s">
        <v>2267</v>
      </c>
      <c r="E149" s="1580">
        <v>5</v>
      </c>
      <c r="F149" s="1581" t="s">
        <v>508</v>
      </c>
      <c r="G149" s="1582">
        <v>2</v>
      </c>
      <c r="H149" s="1581">
        <v>2013</v>
      </c>
      <c r="I149" s="1583">
        <v>1024.0297599999999</v>
      </c>
      <c r="J149" s="1581">
        <f t="shared" si="4"/>
        <v>100</v>
      </c>
      <c r="K149" s="1583">
        <f t="shared" si="5"/>
        <v>0</v>
      </c>
      <c r="L149" s="1581"/>
      <c r="M149" s="1581"/>
      <c r="N149" s="1584">
        <f t="shared" si="6"/>
        <v>0</v>
      </c>
      <c r="O149" s="2103"/>
      <c r="P149" s="2103"/>
      <c r="Q149" s="2103">
        <f t="shared" si="7"/>
        <v>0</v>
      </c>
      <c r="R149" s="2400"/>
    </row>
    <row r="150" spans="3:18" ht="40.5" customHeight="1">
      <c r="C150" s="1579">
        <v>38</v>
      </c>
      <c r="D150" s="1878" t="s">
        <v>2264</v>
      </c>
      <c r="E150" s="1580">
        <v>5</v>
      </c>
      <c r="F150" s="1581" t="s">
        <v>508</v>
      </c>
      <c r="G150" s="1582">
        <v>5</v>
      </c>
      <c r="H150" s="1581">
        <v>2020</v>
      </c>
      <c r="I150" s="1583">
        <v>2182.5</v>
      </c>
      <c r="J150" s="1581">
        <f t="shared" ref="J150:J213" si="8">IF(($J$14-H150)*J$19&gt;100,100,($J$14-H150)*J$19)</f>
        <v>100</v>
      </c>
      <c r="K150" s="1583">
        <f t="shared" ref="K150:K213" si="9">IF(J150=100,0,I150-I150*J150%)</f>
        <v>0</v>
      </c>
      <c r="L150" s="1581"/>
      <c r="M150" s="1581"/>
      <c r="N150" s="1584">
        <f t="shared" ref="N150:N213" si="10">+L150*M150</f>
        <v>0</v>
      </c>
      <c r="O150" s="2103"/>
      <c r="P150" s="2103"/>
      <c r="Q150" s="2103">
        <f t="shared" ref="Q150:Q213" si="11">+O150*P150</f>
        <v>0</v>
      </c>
      <c r="R150" s="2400"/>
    </row>
    <row r="151" spans="3:18" ht="40.5" customHeight="1">
      <c r="C151" s="1579">
        <v>39</v>
      </c>
      <c r="D151" s="1878" t="s">
        <v>2268</v>
      </c>
      <c r="E151" s="1580">
        <v>5</v>
      </c>
      <c r="F151" s="1581" t="s">
        <v>2269</v>
      </c>
      <c r="G151" s="1582">
        <v>1</v>
      </c>
      <c r="H151" s="1581">
        <v>2017</v>
      </c>
      <c r="I151" s="1583">
        <v>538.79999999999995</v>
      </c>
      <c r="J151" s="1581">
        <f t="shared" si="8"/>
        <v>100</v>
      </c>
      <c r="K151" s="1583">
        <f t="shared" si="9"/>
        <v>0</v>
      </c>
      <c r="L151" s="1581"/>
      <c r="M151" s="1581"/>
      <c r="N151" s="1584">
        <f t="shared" si="10"/>
        <v>0</v>
      </c>
      <c r="O151" s="2103"/>
      <c r="P151" s="2103"/>
      <c r="Q151" s="2103">
        <f t="shared" si="11"/>
        <v>0</v>
      </c>
      <c r="R151" s="2400"/>
    </row>
    <row r="152" spans="3:18" ht="14.25" customHeight="1">
      <c r="C152" s="1579">
        <v>40</v>
      </c>
      <c r="D152" s="1878" t="s">
        <v>2270</v>
      </c>
      <c r="E152" s="1580">
        <v>5</v>
      </c>
      <c r="F152" s="1581" t="s">
        <v>508</v>
      </c>
      <c r="G152" s="1582">
        <v>1</v>
      </c>
      <c r="H152" s="1581">
        <v>2008</v>
      </c>
      <c r="I152" s="1583">
        <v>404.685</v>
      </c>
      <c r="J152" s="1581">
        <f t="shared" si="8"/>
        <v>100</v>
      </c>
      <c r="K152" s="1583">
        <f t="shared" si="9"/>
        <v>0</v>
      </c>
      <c r="L152" s="1581"/>
      <c r="M152" s="1581"/>
      <c r="N152" s="1584">
        <f t="shared" si="10"/>
        <v>0</v>
      </c>
      <c r="O152" s="2103"/>
      <c r="P152" s="2103"/>
      <c r="Q152" s="2103">
        <f t="shared" si="11"/>
        <v>0</v>
      </c>
      <c r="R152" s="2400"/>
    </row>
    <row r="153" spans="3:18" ht="14.25" customHeight="1">
      <c r="C153" s="1579">
        <v>41</v>
      </c>
      <c r="D153" s="1878" t="s">
        <v>4822</v>
      </c>
      <c r="E153" s="1580">
        <v>5</v>
      </c>
      <c r="F153" s="1581" t="s">
        <v>508</v>
      </c>
      <c r="G153" s="1582">
        <v>1</v>
      </c>
      <c r="H153" s="1581">
        <v>2021</v>
      </c>
      <c r="I153" s="1583">
        <v>351.35</v>
      </c>
      <c r="J153" s="1581">
        <f t="shared" si="8"/>
        <v>100</v>
      </c>
      <c r="K153" s="1583">
        <f t="shared" si="9"/>
        <v>0</v>
      </c>
      <c r="L153" s="1581"/>
      <c r="M153" s="1581"/>
      <c r="N153" s="1584">
        <f t="shared" si="10"/>
        <v>0</v>
      </c>
      <c r="O153" s="2103"/>
      <c r="P153" s="2103"/>
      <c r="Q153" s="2103">
        <f t="shared" si="11"/>
        <v>0</v>
      </c>
      <c r="R153" s="2400"/>
    </row>
    <row r="154" spans="3:18" ht="27" customHeight="1">
      <c r="C154" s="1579">
        <v>42</v>
      </c>
      <c r="D154" s="1878" t="s">
        <v>4823</v>
      </c>
      <c r="E154" s="1580">
        <v>5</v>
      </c>
      <c r="F154" s="1581" t="s">
        <v>508</v>
      </c>
      <c r="G154" s="1582">
        <v>4</v>
      </c>
      <c r="H154" s="1581">
        <v>2022</v>
      </c>
      <c r="I154" s="1583">
        <v>2007.27</v>
      </c>
      <c r="J154" s="1581">
        <f t="shared" si="8"/>
        <v>80</v>
      </c>
      <c r="K154" s="1583">
        <f t="shared" si="9"/>
        <v>401.45399999999995</v>
      </c>
      <c r="L154" s="1581"/>
      <c r="M154" s="1581"/>
      <c r="N154" s="1584">
        <f t="shared" si="10"/>
        <v>0</v>
      </c>
      <c r="O154" s="2103"/>
      <c r="P154" s="2103"/>
      <c r="Q154" s="2103">
        <f t="shared" si="11"/>
        <v>0</v>
      </c>
      <c r="R154" s="2400"/>
    </row>
    <row r="155" spans="3:18" ht="14.25" customHeight="1">
      <c r="C155" s="1579">
        <v>43</v>
      </c>
      <c r="D155" s="1878" t="s">
        <v>5927</v>
      </c>
      <c r="E155" s="1580">
        <v>5</v>
      </c>
      <c r="F155" s="1581" t="s">
        <v>508</v>
      </c>
      <c r="G155" s="1582">
        <v>1</v>
      </c>
      <c r="H155" s="1581">
        <v>2022</v>
      </c>
      <c r="I155" s="1583">
        <v>416.25</v>
      </c>
      <c r="J155" s="1581">
        <f t="shared" si="8"/>
        <v>80</v>
      </c>
      <c r="K155" s="1583">
        <f t="shared" si="9"/>
        <v>83.25</v>
      </c>
      <c r="L155" s="1581"/>
      <c r="M155" s="1581"/>
      <c r="N155" s="1584">
        <f t="shared" si="10"/>
        <v>0</v>
      </c>
      <c r="O155" s="2103"/>
      <c r="P155" s="2103"/>
      <c r="Q155" s="2103">
        <f t="shared" si="11"/>
        <v>0</v>
      </c>
      <c r="R155" s="2400"/>
    </row>
    <row r="156" spans="3:18" ht="14.25" customHeight="1">
      <c r="C156" s="1579">
        <v>44</v>
      </c>
      <c r="D156" s="1878" t="s">
        <v>4816</v>
      </c>
      <c r="E156" s="1580">
        <v>5</v>
      </c>
      <c r="F156" s="1581" t="s">
        <v>508</v>
      </c>
      <c r="G156" s="1582">
        <v>1</v>
      </c>
      <c r="H156" s="1581">
        <v>2021</v>
      </c>
      <c r="I156" s="1583">
        <v>351.351</v>
      </c>
      <c r="J156" s="1581">
        <f t="shared" si="8"/>
        <v>100</v>
      </c>
      <c r="K156" s="1583">
        <f t="shared" si="9"/>
        <v>0</v>
      </c>
      <c r="L156" s="1581"/>
      <c r="M156" s="1581"/>
      <c r="N156" s="1584">
        <f t="shared" si="10"/>
        <v>0</v>
      </c>
      <c r="O156" s="2103"/>
      <c r="P156" s="2103"/>
      <c r="Q156" s="2103">
        <f t="shared" si="11"/>
        <v>0</v>
      </c>
      <c r="R156" s="2400"/>
    </row>
    <row r="157" spans="3:18" ht="27" customHeight="1">
      <c r="C157" s="1579">
        <v>45</v>
      </c>
      <c r="D157" s="1878" t="s">
        <v>5929</v>
      </c>
      <c r="E157" s="1580">
        <v>5</v>
      </c>
      <c r="F157" s="1581" t="s">
        <v>508</v>
      </c>
      <c r="G157" s="1582">
        <v>6</v>
      </c>
      <c r="H157" s="1581">
        <v>2023</v>
      </c>
      <c r="I157" s="1583">
        <v>3010.9090799999999</v>
      </c>
      <c r="J157" s="1581">
        <f t="shared" si="8"/>
        <v>60</v>
      </c>
      <c r="K157" s="1583">
        <f t="shared" si="9"/>
        <v>1204.3636320000001</v>
      </c>
      <c r="L157" s="1581"/>
      <c r="M157" s="1581"/>
      <c r="N157" s="1584">
        <f t="shared" si="10"/>
        <v>0</v>
      </c>
      <c r="O157" s="2103"/>
      <c r="P157" s="2103"/>
      <c r="Q157" s="2103">
        <f t="shared" si="11"/>
        <v>0</v>
      </c>
      <c r="R157" s="2400"/>
    </row>
    <row r="158" spans="3:18" ht="27" customHeight="1">
      <c r="C158" s="1579">
        <v>46</v>
      </c>
      <c r="D158" s="1878" t="s">
        <v>4823</v>
      </c>
      <c r="E158" s="1580">
        <v>5</v>
      </c>
      <c r="F158" s="1581" t="s">
        <v>508</v>
      </c>
      <c r="G158" s="1582">
        <v>6</v>
      </c>
      <c r="H158" s="1581">
        <v>2023</v>
      </c>
      <c r="I158" s="1583">
        <v>3010.9090799999999</v>
      </c>
      <c r="J158" s="1581">
        <f t="shared" si="8"/>
        <v>60</v>
      </c>
      <c r="K158" s="1583">
        <f t="shared" si="9"/>
        <v>1204.3636320000001</v>
      </c>
      <c r="L158" s="1581"/>
      <c r="M158" s="1581"/>
      <c r="N158" s="1584">
        <f t="shared" si="10"/>
        <v>0</v>
      </c>
      <c r="O158" s="2103"/>
      <c r="P158" s="2103"/>
      <c r="Q158" s="2103">
        <f t="shared" si="11"/>
        <v>0</v>
      </c>
      <c r="R158" s="2400"/>
    </row>
    <row r="159" spans="3:18" ht="27" customHeight="1">
      <c r="C159" s="1579">
        <v>47</v>
      </c>
      <c r="D159" s="1878" t="s">
        <v>7245</v>
      </c>
      <c r="E159" s="1580">
        <v>5</v>
      </c>
      <c r="F159" s="1581" t="s">
        <v>508</v>
      </c>
      <c r="G159" s="1582">
        <v>2</v>
      </c>
      <c r="H159" s="1581">
        <v>2024</v>
      </c>
      <c r="I159" s="1583">
        <v>571.99199999999996</v>
      </c>
      <c r="J159" s="1581">
        <f t="shared" si="8"/>
        <v>40</v>
      </c>
      <c r="K159" s="1583">
        <f t="shared" si="9"/>
        <v>343.1952</v>
      </c>
      <c r="L159" s="1581"/>
      <c r="M159" s="1581"/>
      <c r="N159" s="1584">
        <f t="shared" si="10"/>
        <v>0</v>
      </c>
      <c r="O159" s="2103"/>
      <c r="P159" s="2103"/>
      <c r="Q159" s="2103">
        <f t="shared" si="11"/>
        <v>0</v>
      </c>
      <c r="R159" s="2400"/>
    </row>
    <row r="160" spans="3:18" ht="27" customHeight="1">
      <c r="C160" s="1579">
        <v>48</v>
      </c>
      <c r="D160" s="1878" t="s">
        <v>4823</v>
      </c>
      <c r="E160" s="1580">
        <v>5</v>
      </c>
      <c r="F160" s="1581" t="s">
        <v>508</v>
      </c>
      <c r="G160" s="1582">
        <v>3</v>
      </c>
      <c r="H160" s="1581">
        <v>2024</v>
      </c>
      <c r="I160" s="1583">
        <v>1505.454</v>
      </c>
      <c r="J160" s="1581">
        <f t="shared" si="8"/>
        <v>40</v>
      </c>
      <c r="K160" s="1583">
        <f t="shared" si="9"/>
        <v>903.27239999999995</v>
      </c>
      <c r="L160" s="1581"/>
      <c r="M160" s="1581"/>
      <c r="N160" s="1584">
        <f t="shared" si="10"/>
        <v>0</v>
      </c>
      <c r="O160" s="2103"/>
      <c r="P160" s="2103"/>
      <c r="Q160" s="2103">
        <f t="shared" si="11"/>
        <v>0</v>
      </c>
      <c r="R160" s="2400"/>
    </row>
    <row r="161" spans="3:18" ht="27" customHeight="1">
      <c r="C161" s="1579">
        <v>49</v>
      </c>
      <c r="D161" s="1878" t="s">
        <v>7246</v>
      </c>
      <c r="E161" s="1580">
        <v>5</v>
      </c>
      <c r="F161" s="1581" t="s">
        <v>508</v>
      </c>
      <c r="G161" s="1582">
        <v>2</v>
      </c>
      <c r="H161" s="1581">
        <v>2024</v>
      </c>
      <c r="I161" s="1583">
        <v>943.2</v>
      </c>
      <c r="J161" s="1581">
        <f t="shared" si="8"/>
        <v>40</v>
      </c>
      <c r="K161" s="1583">
        <f t="shared" si="9"/>
        <v>565.92000000000007</v>
      </c>
      <c r="L161" s="1581"/>
      <c r="M161" s="1581"/>
      <c r="N161" s="1584">
        <f t="shared" si="10"/>
        <v>0</v>
      </c>
      <c r="O161" s="2103"/>
      <c r="P161" s="2103"/>
      <c r="Q161" s="2103">
        <f t="shared" si="11"/>
        <v>0</v>
      </c>
      <c r="R161" s="2400"/>
    </row>
    <row r="162" spans="3:18" ht="27" customHeight="1">
      <c r="C162" s="1579">
        <v>50</v>
      </c>
      <c r="D162" s="1878" t="s">
        <v>7247</v>
      </c>
      <c r="E162" s="1580">
        <v>5</v>
      </c>
      <c r="F162" s="1581" t="s">
        <v>508</v>
      </c>
      <c r="G162" s="1582">
        <v>6</v>
      </c>
      <c r="H162" s="1581">
        <v>2024</v>
      </c>
      <c r="I162" s="1583">
        <v>1652.4</v>
      </c>
      <c r="J162" s="1581">
        <f t="shared" si="8"/>
        <v>40</v>
      </c>
      <c r="K162" s="1583">
        <f t="shared" si="9"/>
        <v>991.44</v>
      </c>
      <c r="L162" s="1581"/>
      <c r="M162" s="1581"/>
      <c r="N162" s="1584">
        <f t="shared" si="10"/>
        <v>0</v>
      </c>
      <c r="O162" s="2103"/>
      <c r="P162" s="2103"/>
      <c r="Q162" s="2103">
        <f t="shared" si="11"/>
        <v>0</v>
      </c>
      <c r="R162" s="2400"/>
    </row>
    <row r="163" spans="3:18" ht="40.5" customHeight="1">
      <c r="C163" s="1579">
        <v>51</v>
      </c>
      <c r="D163" s="1878" t="s">
        <v>7248</v>
      </c>
      <c r="E163" s="1580">
        <v>5</v>
      </c>
      <c r="F163" s="1581" t="s">
        <v>508</v>
      </c>
      <c r="G163" s="1582">
        <v>3</v>
      </c>
      <c r="H163" s="1581">
        <v>2024</v>
      </c>
      <c r="I163" s="1583">
        <v>1309.5</v>
      </c>
      <c r="J163" s="1581">
        <f t="shared" si="8"/>
        <v>40</v>
      </c>
      <c r="K163" s="1583">
        <f t="shared" si="9"/>
        <v>785.69999999999993</v>
      </c>
      <c r="L163" s="1581"/>
      <c r="M163" s="1581"/>
      <c r="N163" s="1584">
        <f t="shared" si="10"/>
        <v>0</v>
      </c>
      <c r="O163" s="2103"/>
      <c r="P163" s="2103"/>
      <c r="Q163" s="2103">
        <f t="shared" si="11"/>
        <v>0</v>
      </c>
      <c r="R163" s="2400"/>
    </row>
    <row r="164" spans="3:18" ht="27" customHeight="1">
      <c r="C164" s="1579">
        <v>52</v>
      </c>
      <c r="D164" s="1878" t="s">
        <v>5929</v>
      </c>
      <c r="E164" s="1580">
        <v>5</v>
      </c>
      <c r="F164" s="1581" t="s">
        <v>508</v>
      </c>
      <c r="G164" s="1582">
        <v>1</v>
      </c>
      <c r="H164" s="1581">
        <v>2024</v>
      </c>
      <c r="I164" s="1583">
        <v>501.81799999999998</v>
      </c>
      <c r="J164" s="1581">
        <f t="shared" si="8"/>
        <v>40</v>
      </c>
      <c r="K164" s="1583">
        <f t="shared" si="9"/>
        <v>301.09079999999994</v>
      </c>
      <c r="L164" s="1581"/>
      <c r="M164" s="1581"/>
      <c r="N164" s="1584">
        <f t="shared" si="10"/>
        <v>0</v>
      </c>
      <c r="O164" s="2103"/>
      <c r="P164" s="2103"/>
      <c r="Q164" s="2103">
        <f t="shared" si="11"/>
        <v>0</v>
      </c>
      <c r="R164" s="2401"/>
    </row>
    <row r="165" spans="3:18" ht="14.25" customHeight="1">
      <c r="C165" s="1585">
        <v>1</v>
      </c>
      <c r="D165" s="1879" t="s">
        <v>2471</v>
      </c>
      <c r="E165" s="1586">
        <v>5</v>
      </c>
      <c r="F165" s="1587" t="s">
        <v>508</v>
      </c>
      <c r="G165" s="1588">
        <v>5</v>
      </c>
      <c r="H165" s="1587">
        <v>2005</v>
      </c>
      <c r="I165" s="1589">
        <v>1629.8</v>
      </c>
      <c r="J165" s="1587">
        <f t="shared" si="8"/>
        <v>100</v>
      </c>
      <c r="K165" s="1589">
        <f t="shared" si="9"/>
        <v>0</v>
      </c>
      <c r="L165" s="1587"/>
      <c r="M165" s="1587"/>
      <c r="N165" s="1590">
        <f t="shared" si="10"/>
        <v>0</v>
      </c>
      <c r="O165" s="2104"/>
      <c r="P165" s="2104"/>
      <c r="Q165" s="2104">
        <f t="shared" si="11"/>
        <v>0</v>
      </c>
      <c r="R165" s="2402" t="s">
        <v>7249</v>
      </c>
    </row>
    <row r="166" spans="3:18" ht="14.25" customHeight="1">
      <c r="C166" s="1585">
        <v>2</v>
      </c>
      <c r="D166" s="1879" t="s">
        <v>2472</v>
      </c>
      <c r="E166" s="1586">
        <v>5</v>
      </c>
      <c r="F166" s="1587" t="s">
        <v>508</v>
      </c>
      <c r="G166" s="1588">
        <v>14</v>
      </c>
      <c r="H166" s="1587">
        <v>2005</v>
      </c>
      <c r="I166" s="1589">
        <v>7681.1</v>
      </c>
      <c r="J166" s="1587">
        <f t="shared" si="8"/>
        <v>100</v>
      </c>
      <c r="K166" s="1589">
        <f t="shared" si="9"/>
        <v>0</v>
      </c>
      <c r="L166" s="1587"/>
      <c r="M166" s="1587"/>
      <c r="N166" s="1590">
        <f t="shared" si="10"/>
        <v>0</v>
      </c>
      <c r="O166" s="2104"/>
      <c r="P166" s="2104"/>
      <c r="Q166" s="2104">
        <f t="shared" si="11"/>
        <v>0</v>
      </c>
      <c r="R166" s="2403"/>
    </row>
    <row r="167" spans="3:18" ht="14.25" customHeight="1">
      <c r="C167" s="1585">
        <v>3</v>
      </c>
      <c r="D167" s="1879" t="s">
        <v>2473</v>
      </c>
      <c r="E167" s="1586">
        <v>5</v>
      </c>
      <c r="F167" s="1587" t="s">
        <v>508</v>
      </c>
      <c r="G167" s="1588">
        <v>14</v>
      </c>
      <c r="H167" s="1587">
        <v>2005</v>
      </c>
      <c r="I167" s="1589">
        <v>7461.1</v>
      </c>
      <c r="J167" s="1587">
        <f t="shared" si="8"/>
        <v>100</v>
      </c>
      <c r="K167" s="1589">
        <f t="shared" si="9"/>
        <v>0</v>
      </c>
      <c r="L167" s="1587"/>
      <c r="M167" s="1587"/>
      <c r="N167" s="1590">
        <f t="shared" si="10"/>
        <v>0</v>
      </c>
      <c r="O167" s="2104"/>
      <c r="P167" s="2104"/>
      <c r="Q167" s="2104">
        <f t="shared" si="11"/>
        <v>0</v>
      </c>
      <c r="R167" s="2403"/>
    </row>
    <row r="168" spans="3:18" ht="14.25" customHeight="1">
      <c r="C168" s="1585">
        <v>4</v>
      </c>
      <c r="D168" s="1879" t="s">
        <v>2474</v>
      </c>
      <c r="E168" s="1586">
        <v>5</v>
      </c>
      <c r="F168" s="1587" t="s">
        <v>508</v>
      </c>
      <c r="G168" s="1588">
        <v>1</v>
      </c>
      <c r="H168" s="1587">
        <v>2005</v>
      </c>
      <c r="I168" s="1589">
        <v>1069.4000000000001</v>
      </c>
      <c r="J168" s="1587">
        <f t="shared" si="8"/>
        <v>100</v>
      </c>
      <c r="K168" s="1589">
        <f t="shared" si="9"/>
        <v>0</v>
      </c>
      <c r="L168" s="1587"/>
      <c r="M168" s="1587"/>
      <c r="N168" s="1590">
        <f t="shared" si="10"/>
        <v>0</v>
      </c>
      <c r="O168" s="2104"/>
      <c r="P168" s="2104"/>
      <c r="Q168" s="2104">
        <f t="shared" si="11"/>
        <v>0</v>
      </c>
      <c r="R168" s="2403"/>
    </row>
    <row r="169" spans="3:18" ht="14.25" customHeight="1">
      <c r="C169" s="1585">
        <v>5</v>
      </c>
      <c r="D169" s="1879" t="s">
        <v>2475</v>
      </c>
      <c r="E169" s="1586">
        <v>5</v>
      </c>
      <c r="F169" s="1587" t="s">
        <v>508</v>
      </c>
      <c r="G169" s="1588">
        <v>4</v>
      </c>
      <c r="H169" s="1587">
        <v>2005</v>
      </c>
      <c r="I169" s="1589">
        <v>1678.8</v>
      </c>
      <c r="J169" s="1587">
        <f t="shared" si="8"/>
        <v>100</v>
      </c>
      <c r="K169" s="1589">
        <f t="shared" si="9"/>
        <v>0</v>
      </c>
      <c r="L169" s="1587"/>
      <c r="M169" s="1587"/>
      <c r="N169" s="1590">
        <f t="shared" si="10"/>
        <v>0</v>
      </c>
      <c r="O169" s="2104"/>
      <c r="P169" s="2104"/>
      <c r="Q169" s="2104">
        <f t="shared" si="11"/>
        <v>0</v>
      </c>
      <c r="R169" s="2403"/>
    </row>
    <row r="170" spans="3:18" ht="14.25" customHeight="1">
      <c r="C170" s="1585">
        <v>6</v>
      </c>
      <c r="D170" s="1879" t="s">
        <v>2476</v>
      </c>
      <c r="E170" s="1586">
        <v>5</v>
      </c>
      <c r="F170" s="1587" t="s">
        <v>508</v>
      </c>
      <c r="G170" s="1588">
        <v>1</v>
      </c>
      <c r="H170" s="1587">
        <v>2006</v>
      </c>
      <c r="I170" s="1589">
        <v>242.3</v>
      </c>
      <c r="J170" s="1587">
        <f t="shared" si="8"/>
        <v>100</v>
      </c>
      <c r="K170" s="1589">
        <f t="shared" si="9"/>
        <v>0</v>
      </c>
      <c r="L170" s="1587"/>
      <c r="M170" s="1587"/>
      <c r="N170" s="1590">
        <f t="shared" si="10"/>
        <v>0</v>
      </c>
      <c r="O170" s="2104"/>
      <c r="P170" s="2104"/>
      <c r="Q170" s="2104">
        <f t="shared" si="11"/>
        <v>0</v>
      </c>
      <c r="R170" s="2403"/>
    </row>
    <row r="171" spans="3:18" ht="14.25" customHeight="1">
      <c r="C171" s="1585">
        <v>7</v>
      </c>
      <c r="D171" s="1879" t="s">
        <v>2476</v>
      </c>
      <c r="E171" s="1586">
        <v>5</v>
      </c>
      <c r="F171" s="1587" t="s">
        <v>508</v>
      </c>
      <c r="G171" s="1588">
        <v>1</v>
      </c>
      <c r="H171" s="1587">
        <v>2005</v>
      </c>
      <c r="I171" s="1589">
        <v>255</v>
      </c>
      <c r="J171" s="1587">
        <f t="shared" si="8"/>
        <v>100</v>
      </c>
      <c r="K171" s="1589">
        <f t="shared" si="9"/>
        <v>0</v>
      </c>
      <c r="L171" s="1587"/>
      <c r="M171" s="1587"/>
      <c r="N171" s="1590">
        <f t="shared" si="10"/>
        <v>0</v>
      </c>
      <c r="O171" s="2104"/>
      <c r="P171" s="2104"/>
      <c r="Q171" s="2104">
        <f t="shared" si="11"/>
        <v>0</v>
      </c>
      <c r="R171" s="2403"/>
    </row>
    <row r="172" spans="3:18" ht="14.25" customHeight="1">
      <c r="C172" s="1585">
        <v>8</v>
      </c>
      <c r="D172" s="1879" t="s">
        <v>2477</v>
      </c>
      <c r="E172" s="1586">
        <v>5</v>
      </c>
      <c r="F172" s="1587" t="s">
        <v>508</v>
      </c>
      <c r="G172" s="1588">
        <v>2</v>
      </c>
      <c r="H172" s="1587">
        <v>2007</v>
      </c>
      <c r="I172" s="1589">
        <v>518.20000000000005</v>
      </c>
      <c r="J172" s="1587">
        <f t="shared" si="8"/>
        <v>100</v>
      </c>
      <c r="K172" s="1589">
        <f t="shared" si="9"/>
        <v>0</v>
      </c>
      <c r="L172" s="1587"/>
      <c r="M172" s="1587"/>
      <c r="N172" s="1590">
        <f t="shared" si="10"/>
        <v>0</v>
      </c>
      <c r="O172" s="2104"/>
      <c r="P172" s="2104"/>
      <c r="Q172" s="2104">
        <f t="shared" si="11"/>
        <v>0</v>
      </c>
      <c r="R172" s="2403"/>
    </row>
    <row r="173" spans="3:18" ht="14.25" customHeight="1">
      <c r="C173" s="1585">
        <v>9</v>
      </c>
      <c r="D173" s="1879" t="s">
        <v>2478</v>
      </c>
      <c r="E173" s="1586">
        <v>5</v>
      </c>
      <c r="F173" s="1587" t="s">
        <v>508</v>
      </c>
      <c r="G173" s="1588">
        <v>1</v>
      </c>
      <c r="H173" s="1587">
        <v>2007</v>
      </c>
      <c r="I173" s="1589">
        <v>293.7</v>
      </c>
      <c r="J173" s="1587">
        <f t="shared" si="8"/>
        <v>100</v>
      </c>
      <c r="K173" s="1589">
        <f t="shared" si="9"/>
        <v>0</v>
      </c>
      <c r="L173" s="1587"/>
      <c r="M173" s="1587"/>
      <c r="N173" s="1590">
        <f t="shared" si="10"/>
        <v>0</v>
      </c>
      <c r="O173" s="2104"/>
      <c r="P173" s="2104"/>
      <c r="Q173" s="2104">
        <f t="shared" si="11"/>
        <v>0</v>
      </c>
      <c r="R173" s="2403"/>
    </row>
    <row r="174" spans="3:18" ht="14.25" customHeight="1">
      <c r="C174" s="1585">
        <v>10</v>
      </c>
      <c r="D174" s="1879" t="s">
        <v>2479</v>
      </c>
      <c r="E174" s="1586">
        <v>5</v>
      </c>
      <c r="F174" s="1587" t="s">
        <v>508</v>
      </c>
      <c r="G174" s="1588">
        <v>3</v>
      </c>
      <c r="H174" s="1587">
        <v>2008</v>
      </c>
      <c r="I174" s="1589">
        <v>801.9</v>
      </c>
      <c r="J174" s="1587">
        <f t="shared" si="8"/>
        <v>100</v>
      </c>
      <c r="K174" s="1589">
        <f t="shared" si="9"/>
        <v>0</v>
      </c>
      <c r="L174" s="1587"/>
      <c r="M174" s="1587"/>
      <c r="N174" s="1590">
        <f t="shared" si="10"/>
        <v>0</v>
      </c>
      <c r="O174" s="2104"/>
      <c r="P174" s="2104"/>
      <c r="Q174" s="2104">
        <f t="shared" si="11"/>
        <v>0</v>
      </c>
      <c r="R174" s="2403"/>
    </row>
    <row r="175" spans="3:18" ht="14.25" customHeight="1">
      <c r="C175" s="1585">
        <v>11</v>
      </c>
      <c r="D175" s="1879" t="s">
        <v>2480</v>
      </c>
      <c r="E175" s="1586">
        <v>5</v>
      </c>
      <c r="F175" s="1587" t="s">
        <v>508</v>
      </c>
      <c r="G175" s="1588">
        <v>1</v>
      </c>
      <c r="H175" s="1587">
        <v>2008</v>
      </c>
      <c r="I175" s="1589">
        <v>384.2</v>
      </c>
      <c r="J175" s="1587">
        <f t="shared" si="8"/>
        <v>100</v>
      </c>
      <c r="K175" s="1589">
        <f t="shared" si="9"/>
        <v>0</v>
      </c>
      <c r="L175" s="1587"/>
      <c r="M175" s="1587"/>
      <c r="N175" s="1590">
        <f t="shared" si="10"/>
        <v>0</v>
      </c>
      <c r="O175" s="2104"/>
      <c r="P175" s="2104"/>
      <c r="Q175" s="2104">
        <f t="shared" si="11"/>
        <v>0</v>
      </c>
      <c r="R175" s="2403"/>
    </row>
    <row r="176" spans="3:18" ht="14.25" customHeight="1">
      <c r="C176" s="1585">
        <v>12</v>
      </c>
      <c r="D176" s="1879" t="s">
        <v>2015</v>
      </c>
      <c r="E176" s="1586">
        <v>5</v>
      </c>
      <c r="F176" s="1587" t="s">
        <v>508</v>
      </c>
      <c r="G176" s="1588">
        <v>14</v>
      </c>
      <c r="H176" s="1587">
        <v>2008</v>
      </c>
      <c r="I176" s="1589">
        <v>5665.6</v>
      </c>
      <c r="J176" s="1587">
        <f t="shared" si="8"/>
        <v>100</v>
      </c>
      <c r="K176" s="1589">
        <f t="shared" si="9"/>
        <v>0</v>
      </c>
      <c r="L176" s="1587"/>
      <c r="M176" s="1587"/>
      <c r="N176" s="1590">
        <f t="shared" si="10"/>
        <v>0</v>
      </c>
      <c r="O176" s="2104"/>
      <c r="P176" s="2104"/>
      <c r="Q176" s="2104">
        <f t="shared" si="11"/>
        <v>0</v>
      </c>
      <c r="R176" s="2403"/>
    </row>
    <row r="177" spans="3:18" ht="14.25" customHeight="1">
      <c r="C177" s="1585">
        <v>13</v>
      </c>
      <c r="D177" s="1879" t="s">
        <v>2481</v>
      </c>
      <c r="E177" s="1586">
        <v>5</v>
      </c>
      <c r="F177" s="1587" t="s">
        <v>508</v>
      </c>
      <c r="G177" s="1588">
        <v>1</v>
      </c>
      <c r="H177" s="1587">
        <v>2008</v>
      </c>
      <c r="I177" s="1589">
        <v>267.3</v>
      </c>
      <c r="J177" s="1587">
        <f t="shared" si="8"/>
        <v>100</v>
      </c>
      <c r="K177" s="1589">
        <f t="shared" si="9"/>
        <v>0</v>
      </c>
      <c r="L177" s="1587"/>
      <c r="M177" s="1587"/>
      <c r="N177" s="1590">
        <f t="shared" si="10"/>
        <v>0</v>
      </c>
      <c r="O177" s="2104"/>
      <c r="P177" s="2104"/>
      <c r="Q177" s="2104">
        <f t="shared" si="11"/>
        <v>0</v>
      </c>
      <c r="R177" s="2403"/>
    </row>
    <row r="178" spans="3:18" ht="14.25" customHeight="1">
      <c r="C178" s="1585">
        <v>14</v>
      </c>
      <c r="D178" s="1879" t="s">
        <v>2015</v>
      </c>
      <c r="E178" s="1586">
        <v>5</v>
      </c>
      <c r="F178" s="1587" t="s">
        <v>508</v>
      </c>
      <c r="G178" s="1588">
        <v>2</v>
      </c>
      <c r="H178" s="1587">
        <v>2008</v>
      </c>
      <c r="I178" s="1589">
        <v>809.4</v>
      </c>
      <c r="J178" s="1587">
        <f t="shared" si="8"/>
        <v>100</v>
      </c>
      <c r="K178" s="1589">
        <f t="shared" si="9"/>
        <v>0</v>
      </c>
      <c r="L178" s="1587"/>
      <c r="M178" s="1587"/>
      <c r="N178" s="1590">
        <f t="shared" si="10"/>
        <v>0</v>
      </c>
      <c r="O178" s="2104"/>
      <c r="P178" s="2104"/>
      <c r="Q178" s="2104">
        <f t="shared" si="11"/>
        <v>0</v>
      </c>
      <c r="R178" s="2403"/>
    </row>
    <row r="179" spans="3:18" ht="27" customHeight="1">
      <c r="C179" s="1585">
        <v>15</v>
      </c>
      <c r="D179" s="1879" t="s">
        <v>2482</v>
      </c>
      <c r="E179" s="1586">
        <v>5</v>
      </c>
      <c r="F179" s="1587" t="s">
        <v>508</v>
      </c>
      <c r="G179" s="1588">
        <v>1</v>
      </c>
      <c r="H179" s="1587">
        <v>2008</v>
      </c>
      <c r="I179" s="1589">
        <v>267.3</v>
      </c>
      <c r="J179" s="1587">
        <f t="shared" si="8"/>
        <v>100</v>
      </c>
      <c r="K179" s="1589">
        <f t="shared" si="9"/>
        <v>0</v>
      </c>
      <c r="L179" s="1587"/>
      <c r="M179" s="1587"/>
      <c r="N179" s="1590">
        <f t="shared" si="10"/>
        <v>0</v>
      </c>
      <c r="O179" s="2104"/>
      <c r="P179" s="2104"/>
      <c r="Q179" s="2104">
        <f t="shared" si="11"/>
        <v>0</v>
      </c>
      <c r="R179" s="2403"/>
    </row>
    <row r="180" spans="3:18" ht="14.25" customHeight="1">
      <c r="C180" s="1585">
        <v>16</v>
      </c>
      <c r="D180" s="1879" t="s">
        <v>2483</v>
      </c>
      <c r="E180" s="1586">
        <v>5</v>
      </c>
      <c r="F180" s="1587" t="s">
        <v>508</v>
      </c>
      <c r="G180" s="1588">
        <v>1</v>
      </c>
      <c r="H180" s="1587">
        <v>2007</v>
      </c>
      <c r="I180" s="1589">
        <v>241.7</v>
      </c>
      <c r="J180" s="1587">
        <f t="shared" si="8"/>
        <v>100</v>
      </c>
      <c r="K180" s="1589">
        <f t="shared" si="9"/>
        <v>0</v>
      </c>
      <c r="L180" s="1587"/>
      <c r="M180" s="1587"/>
      <c r="N180" s="1590">
        <f t="shared" si="10"/>
        <v>0</v>
      </c>
      <c r="O180" s="2104"/>
      <c r="P180" s="2104"/>
      <c r="Q180" s="2104">
        <f t="shared" si="11"/>
        <v>0</v>
      </c>
      <c r="R180" s="2403"/>
    </row>
    <row r="181" spans="3:18" ht="14.25" customHeight="1">
      <c r="C181" s="1585">
        <v>17</v>
      </c>
      <c r="D181" s="1879" t="s">
        <v>2484</v>
      </c>
      <c r="E181" s="1586">
        <v>5</v>
      </c>
      <c r="F181" s="1587" t="s">
        <v>508</v>
      </c>
      <c r="G181" s="1588">
        <v>1</v>
      </c>
      <c r="H181" s="1587">
        <v>2008</v>
      </c>
      <c r="I181" s="1589">
        <v>404.7</v>
      </c>
      <c r="J181" s="1587">
        <f t="shared" si="8"/>
        <v>100</v>
      </c>
      <c r="K181" s="1589">
        <f t="shared" si="9"/>
        <v>0</v>
      </c>
      <c r="L181" s="1587"/>
      <c r="M181" s="1587"/>
      <c r="N181" s="1590">
        <f t="shared" si="10"/>
        <v>0</v>
      </c>
      <c r="O181" s="2104"/>
      <c r="P181" s="2104"/>
      <c r="Q181" s="2104">
        <f t="shared" si="11"/>
        <v>0</v>
      </c>
      <c r="R181" s="2403"/>
    </row>
    <row r="182" spans="3:18" ht="27" customHeight="1">
      <c r="C182" s="1585">
        <v>18</v>
      </c>
      <c r="D182" s="1879" t="s">
        <v>2485</v>
      </c>
      <c r="E182" s="1586">
        <v>5</v>
      </c>
      <c r="F182" s="1587" t="s">
        <v>508</v>
      </c>
      <c r="G182" s="1588">
        <v>1</v>
      </c>
      <c r="H182" s="1587">
        <v>2006</v>
      </c>
      <c r="I182" s="1589">
        <v>259.10000000000002</v>
      </c>
      <c r="J182" s="1587">
        <f t="shared" si="8"/>
        <v>100</v>
      </c>
      <c r="K182" s="1589">
        <f t="shared" si="9"/>
        <v>0</v>
      </c>
      <c r="L182" s="1587"/>
      <c r="M182" s="1587"/>
      <c r="N182" s="1590">
        <f t="shared" si="10"/>
        <v>0</v>
      </c>
      <c r="O182" s="2104"/>
      <c r="P182" s="2104"/>
      <c r="Q182" s="2104">
        <f t="shared" si="11"/>
        <v>0</v>
      </c>
      <c r="R182" s="2403"/>
    </row>
    <row r="183" spans="3:18" ht="27" customHeight="1">
      <c r="C183" s="1585">
        <v>19</v>
      </c>
      <c r="D183" s="1879" t="s">
        <v>2486</v>
      </c>
      <c r="E183" s="1586">
        <v>5</v>
      </c>
      <c r="F183" s="1587" t="s">
        <v>508</v>
      </c>
      <c r="G183" s="1588">
        <v>1</v>
      </c>
      <c r="H183" s="1587">
        <v>2011</v>
      </c>
      <c r="I183" s="1589">
        <v>270</v>
      </c>
      <c r="J183" s="1587">
        <f t="shared" si="8"/>
        <v>100</v>
      </c>
      <c r="K183" s="1589">
        <f t="shared" si="9"/>
        <v>0</v>
      </c>
      <c r="L183" s="1587"/>
      <c r="M183" s="1587"/>
      <c r="N183" s="1590">
        <f t="shared" si="10"/>
        <v>0</v>
      </c>
      <c r="O183" s="2104"/>
      <c r="P183" s="2104"/>
      <c r="Q183" s="2104">
        <f t="shared" si="11"/>
        <v>0</v>
      </c>
      <c r="R183" s="2403"/>
    </row>
    <row r="184" spans="3:18" ht="14.25" customHeight="1">
      <c r="C184" s="1585">
        <v>20</v>
      </c>
      <c r="D184" s="1879" t="s">
        <v>2487</v>
      </c>
      <c r="E184" s="1586">
        <v>5</v>
      </c>
      <c r="F184" s="1587" t="s">
        <v>508</v>
      </c>
      <c r="G184" s="1588">
        <v>1</v>
      </c>
      <c r="H184" s="1587">
        <v>2012</v>
      </c>
      <c r="I184" s="1589">
        <v>468.4</v>
      </c>
      <c r="J184" s="1587">
        <f t="shared" si="8"/>
        <v>100</v>
      </c>
      <c r="K184" s="1589">
        <f t="shared" si="9"/>
        <v>0</v>
      </c>
      <c r="L184" s="1587"/>
      <c r="M184" s="1587"/>
      <c r="N184" s="1590">
        <f t="shared" si="10"/>
        <v>0</v>
      </c>
      <c r="O184" s="2104"/>
      <c r="P184" s="2104"/>
      <c r="Q184" s="2104">
        <f t="shared" si="11"/>
        <v>0</v>
      </c>
      <c r="R184" s="2403"/>
    </row>
    <row r="185" spans="3:18" ht="14.25" customHeight="1">
      <c r="C185" s="1585">
        <v>21</v>
      </c>
      <c r="D185" s="1879" t="s">
        <v>2488</v>
      </c>
      <c r="E185" s="1586">
        <v>5</v>
      </c>
      <c r="F185" s="1587" t="s">
        <v>508</v>
      </c>
      <c r="G185" s="1588">
        <v>1</v>
      </c>
      <c r="H185" s="1587">
        <v>2014</v>
      </c>
      <c r="I185" s="1589">
        <v>164.4</v>
      </c>
      <c r="J185" s="1587">
        <f t="shared" si="8"/>
        <v>100</v>
      </c>
      <c r="K185" s="1589">
        <f t="shared" si="9"/>
        <v>0</v>
      </c>
      <c r="L185" s="1587"/>
      <c r="M185" s="1587"/>
      <c r="N185" s="1590">
        <f t="shared" si="10"/>
        <v>0</v>
      </c>
      <c r="O185" s="2104"/>
      <c r="P185" s="2104"/>
      <c r="Q185" s="2104">
        <f t="shared" si="11"/>
        <v>0</v>
      </c>
      <c r="R185" s="2403"/>
    </row>
    <row r="186" spans="3:18" ht="14.25" customHeight="1">
      <c r="C186" s="1585">
        <v>22</v>
      </c>
      <c r="D186" s="1879" t="s">
        <v>2488</v>
      </c>
      <c r="E186" s="1586">
        <v>5</v>
      </c>
      <c r="F186" s="1587" t="s">
        <v>508</v>
      </c>
      <c r="G186" s="1588">
        <v>1</v>
      </c>
      <c r="H186" s="1587">
        <v>2013</v>
      </c>
      <c r="I186" s="1589">
        <v>164.4</v>
      </c>
      <c r="J186" s="1587">
        <f t="shared" si="8"/>
        <v>100</v>
      </c>
      <c r="K186" s="1589">
        <f t="shared" si="9"/>
        <v>0</v>
      </c>
      <c r="L186" s="1587"/>
      <c r="M186" s="1587"/>
      <c r="N186" s="1590">
        <f t="shared" si="10"/>
        <v>0</v>
      </c>
      <c r="O186" s="2104"/>
      <c r="P186" s="2104"/>
      <c r="Q186" s="2104">
        <f t="shared" si="11"/>
        <v>0</v>
      </c>
      <c r="R186" s="2403"/>
    </row>
    <row r="187" spans="3:18" ht="14.25" customHeight="1">
      <c r="C187" s="1585">
        <v>23</v>
      </c>
      <c r="D187" s="1879" t="s">
        <v>2489</v>
      </c>
      <c r="E187" s="1586">
        <v>5</v>
      </c>
      <c r="F187" s="1587" t="s">
        <v>508</v>
      </c>
      <c r="G187" s="1588">
        <v>8</v>
      </c>
      <c r="H187" s="1587">
        <v>2015</v>
      </c>
      <c r="I187" s="1589">
        <v>459</v>
      </c>
      <c r="J187" s="1587">
        <f t="shared" si="8"/>
        <v>100</v>
      </c>
      <c r="K187" s="1589">
        <f t="shared" si="9"/>
        <v>0</v>
      </c>
      <c r="L187" s="1587"/>
      <c r="M187" s="1587"/>
      <c r="N187" s="1590">
        <f t="shared" si="10"/>
        <v>0</v>
      </c>
      <c r="O187" s="2104"/>
      <c r="P187" s="2104"/>
      <c r="Q187" s="2104">
        <f t="shared" si="11"/>
        <v>0</v>
      </c>
      <c r="R187" s="2403"/>
    </row>
    <row r="188" spans="3:18" ht="14.25" customHeight="1">
      <c r="C188" s="1585">
        <v>24</v>
      </c>
      <c r="D188" s="1879" t="s">
        <v>2490</v>
      </c>
      <c r="E188" s="1586">
        <v>5</v>
      </c>
      <c r="F188" s="1587" t="s">
        <v>508</v>
      </c>
      <c r="G188" s="1588">
        <v>2</v>
      </c>
      <c r="H188" s="1587">
        <v>2015</v>
      </c>
      <c r="I188" s="1589">
        <v>344.6</v>
      </c>
      <c r="J188" s="1587">
        <f t="shared" si="8"/>
        <v>100</v>
      </c>
      <c r="K188" s="1589">
        <f t="shared" si="9"/>
        <v>0</v>
      </c>
      <c r="L188" s="1587"/>
      <c r="M188" s="1587"/>
      <c r="N188" s="1590">
        <f t="shared" si="10"/>
        <v>0</v>
      </c>
      <c r="O188" s="2104"/>
      <c r="P188" s="2104"/>
      <c r="Q188" s="2104">
        <f t="shared" si="11"/>
        <v>0</v>
      </c>
      <c r="R188" s="2403"/>
    </row>
    <row r="189" spans="3:18" ht="14.25" customHeight="1">
      <c r="C189" s="1585">
        <v>25</v>
      </c>
      <c r="D189" s="1879" t="s">
        <v>2212</v>
      </c>
      <c r="E189" s="1586">
        <v>5</v>
      </c>
      <c r="F189" s="1587" t="s">
        <v>508</v>
      </c>
      <c r="G189" s="1588">
        <v>1</v>
      </c>
      <c r="H189" s="1587">
        <v>2016</v>
      </c>
      <c r="I189" s="1589">
        <v>510</v>
      </c>
      <c r="J189" s="1587">
        <f t="shared" si="8"/>
        <v>100</v>
      </c>
      <c r="K189" s="1589">
        <f t="shared" si="9"/>
        <v>0</v>
      </c>
      <c r="L189" s="1587"/>
      <c r="M189" s="1587"/>
      <c r="N189" s="1590">
        <f t="shared" si="10"/>
        <v>0</v>
      </c>
      <c r="O189" s="2104"/>
      <c r="P189" s="2104"/>
      <c r="Q189" s="2104">
        <f t="shared" si="11"/>
        <v>0</v>
      </c>
      <c r="R189" s="2403"/>
    </row>
    <row r="190" spans="3:18" ht="14.25" customHeight="1">
      <c r="C190" s="1585">
        <v>26</v>
      </c>
      <c r="D190" s="1879" t="s">
        <v>2491</v>
      </c>
      <c r="E190" s="1586">
        <v>5</v>
      </c>
      <c r="F190" s="1587" t="s">
        <v>508</v>
      </c>
      <c r="G190" s="1588">
        <v>1</v>
      </c>
      <c r="H190" s="1587">
        <v>2012</v>
      </c>
      <c r="I190" s="1589">
        <v>468.4</v>
      </c>
      <c r="J190" s="1587">
        <f t="shared" si="8"/>
        <v>100</v>
      </c>
      <c r="K190" s="1589">
        <f t="shared" si="9"/>
        <v>0</v>
      </c>
      <c r="L190" s="1587"/>
      <c r="M190" s="1587"/>
      <c r="N190" s="1590">
        <f t="shared" si="10"/>
        <v>0</v>
      </c>
      <c r="O190" s="2104"/>
      <c r="P190" s="2104"/>
      <c r="Q190" s="2104">
        <f t="shared" si="11"/>
        <v>0</v>
      </c>
      <c r="R190" s="2403"/>
    </row>
    <row r="191" spans="3:18" ht="40.5" customHeight="1">
      <c r="C191" s="1585">
        <v>27</v>
      </c>
      <c r="D191" s="1879" t="s">
        <v>2492</v>
      </c>
      <c r="E191" s="1586">
        <v>5</v>
      </c>
      <c r="F191" s="1587" t="s">
        <v>2251</v>
      </c>
      <c r="G191" s="1588">
        <v>5</v>
      </c>
      <c r="H191" s="1587">
        <v>2017</v>
      </c>
      <c r="I191" s="1589">
        <v>2694</v>
      </c>
      <c r="J191" s="1587">
        <f t="shared" si="8"/>
        <v>100</v>
      </c>
      <c r="K191" s="1589">
        <f t="shared" si="9"/>
        <v>0</v>
      </c>
      <c r="L191" s="1587"/>
      <c r="M191" s="1587"/>
      <c r="N191" s="1590">
        <f t="shared" si="10"/>
        <v>0</v>
      </c>
      <c r="O191" s="2104"/>
      <c r="P191" s="2104"/>
      <c r="Q191" s="2104">
        <f t="shared" si="11"/>
        <v>0</v>
      </c>
      <c r="R191" s="2403"/>
    </row>
    <row r="192" spans="3:18" ht="27" customHeight="1">
      <c r="C192" s="1585">
        <v>28</v>
      </c>
      <c r="D192" s="1879" t="s">
        <v>2493</v>
      </c>
      <c r="E192" s="1586">
        <v>5</v>
      </c>
      <c r="F192" s="1587" t="s">
        <v>2251</v>
      </c>
      <c r="G192" s="1588">
        <v>3</v>
      </c>
      <c r="H192" s="1587">
        <v>2017</v>
      </c>
      <c r="I192" s="1589">
        <v>2250</v>
      </c>
      <c r="J192" s="1587">
        <f t="shared" si="8"/>
        <v>100</v>
      </c>
      <c r="K192" s="1589">
        <f t="shared" si="9"/>
        <v>0</v>
      </c>
      <c r="L192" s="1587"/>
      <c r="M192" s="1587"/>
      <c r="N192" s="1590">
        <f t="shared" si="10"/>
        <v>0</v>
      </c>
      <c r="O192" s="2104"/>
      <c r="P192" s="2104"/>
      <c r="Q192" s="2104">
        <f t="shared" si="11"/>
        <v>0</v>
      </c>
      <c r="R192" s="2403"/>
    </row>
    <row r="193" spans="3:18" ht="27" customHeight="1">
      <c r="C193" s="1585">
        <v>29</v>
      </c>
      <c r="D193" s="1879" t="s">
        <v>2494</v>
      </c>
      <c r="E193" s="1586">
        <v>5</v>
      </c>
      <c r="F193" s="1587" t="s">
        <v>2251</v>
      </c>
      <c r="G193" s="1588">
        <v>1</v>
      </c>
      <c r="H193" s="1587">
        <v>2017</v>
      </c>
      <c r="I193" s="1589">
        <v>750</v>
      </c>
      <c r="J193" s="1587">
        <f t="shared" si="8"/>
        <v>100</v>
      </c>
      <c r="K193" s="1589">
        <f t="shared" si="9"/>
        <v>0</v>
      </c>
      <c r="L193" s="1587"/>
      <c r="M193" s="1587"/>
      <c r="N193" s="1590">
        <f t="shared" si="10"/>
        <v>0</v>
      </c>
      <c r="O193" s="2104"/>
      <c r="P193" s="2104"/>
      <c r="Q193" s="2104">
        <f t="shared" si="11"/>
        <v>0</v>
      </c>
      <c r="R193" s="2403"/>
    </row>
    <row r="194" spans="3:18" ht="14.25" customHeight="1">
      <c r="C194" s="1585">
        <v>30</v>
      </c>
      <c r="D194" s="1879" t="s">
        <v>2495</v>
      </c>
      <c r="E194" s="1586">
        <v>5</v>
      </c>
      <c r="F194" s="1587" t="s">
        <v>508</v>
      </c>
      <c r="G194" s="1588">
        <v>1</v>
      </c>
      <c r="H194" s="1587">
        <v>2011</v>
      </c>
      <c r="I194" s="1589">
        <v>436.3</v>
      </c>
      <c r="J194" s="1587">
        <f t="shared" si="8"/>
        <v>100</v>
      </c>
      <c r="K194" s="1589">
        <f t="shared" si="9"/>
        <v>0</v>
      </c>
      <c r="L194" s="1587"/>
      <c r="M194" s="1587"/>
      <c r="N194" s="1590">
        <f t="shared" si="10"/>
        <v>0</v>
      </c>
      <c r="O194" s="2104"/>
      <c r="P194" s="2104"/>
      <c r="Q194" s="2104">
        <f t="shared" si="11"/>
        <v>0</v>
      </c>
      <c r="R194" s="2403"/>
    </row>
    <row r="195" spans="3:18" ht="27" customHeight="1">
      <c r="C195" s="1585">
        <v>31</v>
      </c>
      <c r="D195" s="1879" t="s">
        <v>2496</v>
      </c>
      <c r="E195" s="1586">
        <v>5</v>
      </c>
      <c r="F195" s="1587" t="s">
        <v>508</v>
      </c>
      <c r="G195" s="1588">
        <v>1</v>
      </c>
      <c r="H195" s="1587">
        <v>2019</v>
      </c>
      <c r="I195" s="1589">
        <v>446.4</v>
      </c>
      <c r="J195" s="1587">
        <f t="shared" si="8"/>
        <v>100</v>
      </c>
      <c r="K195" s="1589">
        <f t="shared" si="9"/>
        <v>0</v>
      </c>
      <c r="L195" s="1587"/>
      <c r="M195" s="1587"/>
      <c r="N195" s="1590">
        <f t="shared" si="10"/>
        <v>0</v>
      </c>
      <c r="O195" s="2104"/>
      <c r="P195" s="2104"/>
      <c r="Q195" s="2104">
        <f t="shared" si="11"/>
        <v>0</v>
      </c>
      <c r="R195" s="2403"/>
    </row>
    <row r="196" spans="3:18" ht="27" customHeight="1">
      <c r="C196" s="1585">
        <v>32</v>
      </c>
      <c r="D196" s="1879" t="s">
        <v>2497</v>
      </c>
      <c r="E196" s="1586">
        <v>5</v>
      </c>
      <c r="F196" s="1587" t="s">
        <v>508</v>
      </c>
      <c r="G196" s="1588">
        <v>15</v>
      </c>
      <c r="H196" s="1587">
        <v>2019</v>
      </c>
      <c r="I196" s="1589">
        <v>6748.5</v>
      </c>
      <c r="J196" s="1587">
        <f t="shared" si="8"/>
        <v>100</v>
      </c>
      <c r="K196" s="1589">
        <f t="shared" si="9"/>
        <v>0</v>
      </c>
      <c r="L196" s="1587"/>
      <c r="M196" s="1587"/>
      <c r="N196" s="1590">
        <f t="shared" si="10"/>
        <v>0</v>
      </c>
      <c r="O196" s="2104"/>
      <c r="P196" s="2104"/>
      <c r="Q196" s="2104">
        <f t="shared" si="11"/>
        <v>0</v>
      </c>
      <c r="R196" s="2403"/>
    </row>
    <row r="197" spans="3:18" ht="27" customHeight="1">
      <c r="C197" s="1585">
        <v>33</v>
      </c>
      <c r="D197" s="1879" t="s">
        <v>2498</v>
      </c>
      <c r="E197" s="1586">
        <v>5</v>
      </c>
      <c r="F197" s="1587" t="s">
        <v>508</v>
      </c>
      <c r="G197" s="1588">
        <v>1</v>
      </c>
      <c r="H197" s="1587">
        <v>2019</v>
      </c>
      <c r="I197" s="1589">
        <v>428</v>
      </c>
      <c r="J197" s="1587">
        <f t="shared" si="8"/>
        <v>100</v>
      </c>
      <c r="K197" s="1589">
        <f t="shared" si="9"/>
        <v>0</v>
      </c>
      <c r="L197" s="1587"/>
      <c r="M197" s="1587"/>
      <c r="N197" s="1590">
        <f t="shared" si="10"/>
        <v>0</v>
      </c>
      <c r="O197" s="2104"/>
      <c r="P197" s="2104"/>
      <c r="Q197" s="2104">
        <f t="shared" si="11"/>
        <v>0</v>
      </c>
      <c r="R197" s="2403"/>
    </row>
    <row r="198" spans="3:18" ht="27" customHeight="1">
      <c r="C198" s="1585">
        <v>34</v>
      </c>
      <c r="D198" s="1879" t="s">
        <v>2499</v>
      </c>
      <c r="E198" s="1586">
        <v>5</v>
      </c>
      <c r="F198" s="1587" t="s">
        <v>508</v>
      </c>
      <c r="G198" s="1588">
        <v>1</v>
      </c>
      <c r="H198" s="1587">
        <v>2019</v>
      </c>
      <c r="I198" s="1589">
        <v>428</v>
      </c>
      <c r="J198" s="1587">
        <f t="shared" si="8"/>
        <v>100</v>
      </c>
      <c r="K198" s="1589">
        <f t="shared" si="9"/>
        <v>0</v>
      </c>
      <c r="L198" s="1587"/>
      <c r="M198" s="1587"/>
      <c r="N198" s="1590">
        <f t="shared" si="10"/>
        <v>0</v>
      </c>
      <c r="O198" s="2104"/>
      <c r="P198" s="2104"/>
      <c r="Q198" s="2104">
        <f t="shared" si="11"/>
        <v>0</v>
      </c>
      <c r="R198" s="2403"/>
    </row>
    <row r="199" spans="3:18" ht="40.5" customHeight="1">
      <c r="C199" s="1585">
        <v>35</v>
      </c>
      <c r="D199" s="1879" t="s">
        <v>2500</v>
      </c>
      <c r="E199" s="1586">
        <v>5</v>
      </c>
      <c r="F199" s="1587" t="s">
        <v>508</v>
      </c>
      <c r="G199" s="1588">
        <v>17</v>
      </c>
      <c r="H199" s="1587">
        <v>2020</v>
      </c>
      <c r="I199" s="1589">
        <v>7420.5</v>
      </c>
      <c r="J199" s="1587">
        <f t="shared" si="8"/>
        <v>100</v>
      </c>
      <c r="K199" s="1589">
        <f t="shared" si="9"/>
        <v>0</v>
      </c>
      <c r="L199" s="1587"/>
      <c r="M199" s="1587"/>
      <c r="N199" s="1590">
        <f t="shared" si="10"/>
        <v>0</v>
      </c>
      <c r="O199" s="2104"/>
      <c r="P199" s="2104"/>
      <c r="Q199" s="2104">
        <f t="shared" si="11"/>
        <v>0</v>
      </c>
      <c r="R199" s="2403"/>
    </row>
    <row r="200" spans="3:18" ht="40.5" customHeight="1">
      <c r="C200" s="1585">
        <v>36</v>
      </c>
      <c r="D200" s="1879" t="s">
        <v>2501</v>
      </c>
      <c r="E200" s="1586">
        <v>5</v>
      </c>
      <c r="F200" s="1587" t="s">
        <v>508</v>
      </c>
      <c r="G200" s="1588">
        <v>1</v>
      </c>
      <c r="H200" s="1587">
        <v>2017</v>
      </c>
      <c r="I200" s="1589">
        <v>729</v>
      </c>
      <c r="J200" s="1587">
        <f t="shared" si="8"/>
        <v>100</v>
      </c>
      <c r="K200" s="1589">
        <f t="shared" si="9"/>
        <v>0</v>
      </c>
      <c r="L200" s="1587"/>
      <c r="M200" s="1587"/>
      <c r="N200" s="1590">
        <f t="shared" si="10"/>
        <v>0</v>
      </c>
      <c r="O200" s="2104"/>
      <c r="P200" s="2104"/>
      <c r="Q200" s="2104">
        <f t="shared" si="11"/>
        <v>0</v>
      </c>
      <c r="R200" s="2403"/>
    </row>
    <row r="201" spans="3:18" ht="27" customHeight="1">
      <c r="C201" s="1585">
        <v>37</v>
      </c>
      <c r="D201" s="1879" t="s">
        <v>2502</v>
      </c>
      <c r="E201" s="1586">
        <v>5</v>
      </c>
      <c r="F201" s="1587" t="s">
        <v>508</v>
      </c>
      <c r="G201" s="1588">
        <v>2</v>
      </c>
      <c r="H201" s="1587">
        <v>2017</v>
      </c>
      <c r="I201" s="1589">
        <v>1500</v>
      </c>
      <c r="J201" s="1587">
        <f t="shared" si="8"/>
        <v>100</v>
      </c>
      <c r="K201" s="1589">
        <f t="shared" si="9"/>
        <v>0</v>
      </c>
      <c r="L201" s="1587"/>
      <c r="M201" s="1587"/>
      <c r="N201" s="1590">
        <f t="shared" si="10"/>
        <v>0</v>
      </c>
      <c r="O201" s="2104"/>
      <c r="P201" s="2104"/>
      <c r="Q201" s="2104">
        <f t="shared" si="11"/>
        <v>0</v>
      </c>
      <c r="R201" s="2403"/>
    </row>
    <row r="202" spans="3:18" ht="40.5" customHeight="1">
      <c r="C202" s="1585">
        <v>38</v>
      </c>
      <c r="D202" s="1879" t="s">
        <v>2503</v>
      </c>
      <c r="E202" s="1586">
        <v>5</v>
      </c>
      <c r="F202" s="1587" t="s">
        <v>508</v>
      </c>
      <c r="G202" s="1588">
        <v>3</v>
      </c>
      <c r="H202" s="1587">
        <v>2020</v>
      </c>
      <c r="I202" s="1589">
        <v>1309.5</v>
      </c>
      <c r="J202" s="1587">
        <f t="shared" si="8"/>
        <v>100</v>
      </c>
      <c r="K202" s="1589">
        <f t="shared" si="9"/>
        <v>0</v>
      </c>
      <c r="L202" s="1587"/>
      <c r="M202" s="1587"/>
      <c r="N202" s="1590">
        <f t="shared" si="10"/>
        <v>0</v>
      </c>
      <c r="O202" s="2104"/>
      <c r="P202" s="2104"/>
      <c r="Q202" s="2104">
        <f t="shared" si="11"/>
        <v>0</v>
      </c>
      <c r="R202" s="2403"/>
    </row>
    <row r="203" spans="3:18" ht="40.5" customHeight="1">
      <c r="C203" s="1585">
        <v>39</v>
      </c>
      <c r="D203" s="1879" t="s">
        <v>2503</v>
      </c>
      <c r="E203" s="1586">
        <v>5</v>
      </c>
      <c r="F203" s="1587" t="s">
        <v>508</v>
      </c>
      <c r="G203" s="1588">
        <v>6</v>
      </c>
      <c r="H203" s="1587">
        <v>2020</v>
      </c>
      <c r="I203" s="1589">
        <v>2619</v>
      </c>
      <c r="J203" s="1587">
        <f t="shared" si="8"/>
        <v>100</v>
      </c>
      <c r="K203" s="1589">
        <f t="shared" si="9"/>
        <v>0</v>
      </c>
      <c r="L203" s="1587"/>
      <c r="M203" s="1587"/>
      <c r="N203" s="1590">
        <f t="shared" si="10"/>
        <v>0</v>
      </c>
      <c r="O203" s="2104"/>
      <c r="P203" s="2104"/>
      <c r="Q203" s="2104">
        <f t="shared" si="11"/>
        <v>0</v>
      </c>
      <c r="R203" s="2403"/>
    </row>
    <row r="204" spans="3:18" ht="14.25" customHeight="1">
      <c r="C204" s="1585">
        <v>40</v>
      </c>
      <c r="D204" s="1879" t="s">
        <v>4816</v>
      </c>
      <c r="E204" s="1586">
        <v>5</v>
      </c>
      <c r="F204" s="1587" t="s">
        <v>508</v>
      </c>
      <c r="G204" s="1588">
        <v>4</v>
      </c>
      <c r="H204" s="1587">
        <v>2021</v>
      </c>
      <c r="I204" s="1589">
        <v>1405.4</v>
      </c>
      <c r="J204" s="1587">
        <f t="shared" si="8"/>
        <v>100</v>
      </c>
      <c r="K204" s="1589">
        <f t="shared" si="9"/>
        <v>0</v>
      </c>
      <c r="L204" s="1587"/>
      <c r="M204" s="1587"/>
      <c r="N204" s="1590">
        <f t="shared" si="10"/>
        <v>0</v>
      </c>
      <c r="O204" s="2104"/>
      <c r="P204" s="2104"/>
      <c r="Q204" s="2104">
        <f t="shared" si="11"/>
        <v>0</v>
      </c>
      <c r="R204" s="2403"/>
    </row>
    <row r="205" spans="3:18" ht="27" customHeight="1">
      <c r="C205" s="1585">
        <v>41</v>
      </c>
      <c r="D205" s="1879" t="s">
        <v>4817</v>
      </c>
      <c r="E205" s="1586">
        <v>5</v>
      </c>
      <c r="F205" s="1587" t="s">
        <v>508</v>
      </c>
      <c r="G205" s="1588">
        <v>4</v>
      </c>
      <c r="H205" s="1587">
        <v>2022</v>
      </c>
      <c r="I205" s="1589">
        <v>2007.3</v>
      </c>
      <c r="J205" s="1587">
        <f t="shared" si="8"/>
        <v>80</v>
      </c>
      <c r="K205" s="1589">
        <f t="shared" si="9"/>
        <v>401.45999999999981</v>
      </c>
      <c r="L205" s="1587"/>
      <c r="M205" s="1587"/>
      <c r="N205" s="1590">
        <f t="shared" si="10"/>
        <v>0</v>
      </c>
      <c r="O205" s="2104"/>
      <c r="P205" s="2104"/>
      <c r="Q205" s="2104">
        <f t="shared" si="11"/>
        <v>0</v>
      </c>
      <c r="R205" s="2403"/>
    </row>
    <row r="206" spans="3:18" ht="27" customHeight="1">
      <c r="C206" s="1585">
        <v>42</v>
      </c>
      <c r="D206" s="1879" t="s">
        <v>4824</v>
      </c>
      <c r="E206" s="1586">
        <v>5</v>
      </c>
      <c r="F206" s="1587" t="s">
        <v>508</v>
      </c>
      <c r="G206" s="1588">
        <v>6</v>
      </c>
      <c r="H206" s="1587">
        <v>2022</v>
      </c>
      <c r="I206" s="1589">
        <v>3010.9</v>
      </c>
      <c r="J206" s="1587">
        <f t="shared" si="8"/>
        <v>80</v>
      </c>
      <c r="K206" s="1589">
        <f t="shared" si="9"/>
        <v>602.17999999999984</v>
      </c>
      <c r="L206" s="1587"/>
      <c r="M206" s="1587"/>
      <c r="N206" s="1590">
        <f t="shared" si="10"/>
        <v>0</v>
      </c>
      <c r="O206" s="2104"/>
      <c r="P206" s="2104"/>
      <c r="Q206" s="2104">
        <f t="shared" si="11"/>
        <v>0</v>
      </c>
      <c r="R206" s="2403"/>
    </row>
    <row r="207" spans="3:18" ht="14.25" customHeight="1">
      <c r="C207" s="1585">
        <v>43</v>
      </c>
      <c r="D207" s="1879" t="s">
        <v>5923</v>
      </c>
      <c r="E207" s="1586">
        <v>5</v>
      </c>
      <c r="F207" s="1587" t="s">
        <v>508</v>
      </c>
      <c r="G207" s="1588">
        <v>1</v>
      </c>
      <c r="H207" s="1587">
        <v>2022</v>
      </c>
      <c r="I207" s="1589">
        <v>416.3</v>
      </c>
      <c r="J207" s="1587">
        <f t="shared" si="8"/>
        <v>80</v>
      </c>
      <c r="K207" s="1589">
        <f t="shared" si="9"/>
        <v>83.259999999999991</v>
      </c>
      <c r="L207" s="1587"/>
      <c r="M207" s="1587"/>
      <c r="N207" s="1590">
        <f t="shared" si="10"/>
        <v>0</v>
      </c>
      <c r="O207" s="2104"/>
      <c r="P207" s="2104"/>
      <c r="Q207" s="2104">
        <f t="shared" si="11"/>
        <v>0</v>
      </c>
      <c r="R207" s="2403"/>
    </row>
    <row r="208" spans="3:18" ht="14.25" customHeight="1">
      <c r="C208" s="1585">
        <v>44</v>
      </c>
      <c r="D208" s="1879" t="s">
        <v>5924</v>
      </c>
      <c r="E208" s="1586">
        <v>5</v>
      </c>
      <c r="F208" s="1587" t="s">
        <v>508</v>
      </c>
      <c r="G208" s="1588">
        <v>2</v>
      </c>
      <c r="H208" s="1587">
        <v>2022</v>
      </c>
      <c r="I208" s="1589">
        <v>799.8</v>
      </c>
      <c r="J208" s="1587">
        <f t="shared" si="8"/>
        <v>80</v>
      </c>
      <c r="K208" s="1589">
        <f t="shared" si="9"/>
        <v>159.95999999999992</v>
      </c>
      <c r="L208" s="1587"/>
      <c r="M208" s="1587"/>
      <c r="N208" s="1590">
        <f t="shared" si="10"/>
        <v>0</v>
      </c>
      <c r="O208" s="2104"/>
      <c r="P208" s="2104"/>
      <c r="Q208" s="2104">
        <f t="shared" si="11"/>
        <v>0</v>
      </c>
      <c r="R208" s="2403"/>
    </row>
    <row r="209" spans="3:18" ht="14.25" customHeight="1">
      <c r="C209" s="1585">
        <v>45</v>
      </c>
      <c r="D209" s="1879" t="s">
        <v>5924</v>
      </c>
      <c r="E209" s="1586">
        <v>5</v>
      </c>
      <c r="F209" s="1587" t="s">
        <v>508</v>
      </c>
      <c r="G209" s="1588">
        <v>2</v>
      </c>
      <c r="H209" s="1587">
        <v>2022</v>
      </c>
      <c r="I209" s="1589">
        <v>799.8</v>
      </c>
      <c r="J209" s="1587">
        <f t="shared" si="8"/>
        <v>80</v>
      </c>
      <c r="K209" s="1589">
        <f t="shared" si="9"/>
        <v>159.95999999999992</v>
      </c>
      <c r="L209" s="1587"/>
      <c r="M209" s="1587"/>
      <c r="N209" s="1590">
        <f t="shared" si="10"/>
        <v>0</v>
      </c>
      <c r="O209" s="2104"/>
      <c r="P209" s="2104"/>
      <c r="Q209" s="2104">
        <f t="shared" si="11"/>
        <v>0</v>
      </c>
      <c r="R209" s="2403"/>
    </row>
    <row r="210" spans="3:18" ht="14.25" customHeight="1">
      <c r="C210" s="1585">
        <v>46</v>
      </c>
      <c r="D210" s="1879" t="s">
        <v>5924</v>
      </c>
      <c r="E210" s="1586">
        <v>5</v>
      </c>
      <c r="F210" s="1587" t="s">
        <v>508</v>
      </c>
      <c r="G210" s="1588">
        <v>1</v>
      </c>
      <c r="H210" s="1587">
        <v>2022</v>
      </c>
      <c r="I210" s="1589">
        <v>399.9</v>
      </c>
      <c r="J210" s="1587">
        <f t="shared" si="8"/>
        <v>80</v>
      </c>
      <c r="K210" s="1589">
        <f t="shared" si="9"/>
        <v>79.979999999999961</v>
      </c>
      <c r="L210" s="1587"/>
      <c r="M210" s="1587"/>
      <c r="N210" s="1590">
        <f t="shared" si="10"/>
        <v>0</v>
      </c>
      <c r="O210" s="2104"/>
      <c r="P210" s="2104"/>
      <c r="Q210" s="2104">
        <f t="shared" si="11"/>
        <v>0</v>
      </c>
      <c r="R210" s="2403"/>
    </row>
    <row r="211" spans="3:18" ht="27" customHeight="1">
      <c r="C211" s="1585">
        <v>47</v>
      </c>
      <c r="D211" s="1879" t="s">
        <v>5925</v>
      </c>
      <c r="E211" s="1586">
        <v>5</v>
      </c>
      <c r="F211" s="1587" t="s">
        <v>508</v>
      </c>
      <c r="G211" s="1588">
        <v>3</v>
      </c>
      <c r="H211" s="1587">
        <v>2022</v>
      </c>
      <c r="I211" s="1589">
        <v>1504.5</v>
      </c>
      <c r="J211" s="1587">
        <f t="shared" si="8"/>
        <v>80</v>
      </c>
      <c r="K211" s="1589">
        <f t="shared" si="9"/>
        <v>300.89999999999986</v>
      </c>
      <c r="L211" s="1587"/>
      <c r="M211" s="1587"/>
      <c r="N211" s="1590">
        <f t="shared" si="10"/>
        <v>0</v>
      </c>
      <c r="O211" s="2104"/>
      <c r="P211" s="2104"/>
      <c r="Q211" s="2104">
        <f t="shared" si="11"/>
        <v>0</v>
      </c>
      <c r="R211" s="2403"/>
    </row>
    <row r="212" spans="3:18" ht="27" customHeight="1">
      <c r="C212" s="1585">
        <v>48</v>
      </c>
      <c r="D212" s="1879" t="s">
        <v>5921</v>
      </c>
      <c r="E212" s="1586">
        <v>5</v>
      </c>
      <c r="F212" s="1587" t="s">
        <v>508</v>
      </c>
      <c r="G212" s="1588">
        <v>1</v>
      </c>
      <c r="H212" s="1587">
        <v>2023</v>
      </c>
      <c r="I212" s="1589">
        <v>501.8</v>
      </c>
      <c r="J212" s="1587">
        <f t="shared" si="8"/>
        <v>60</v>
      </c>
      <c r="K212" s="1589">
        <f t="shared" si="9"/>
        <v>200.72000000000003</v>
      </c>
      <c r="L212" s="1587"/>
      <c r="M212" s="1587"/>
      <c r="N212" s="1590">
        <f t="shared" si="10"/>
        <v>0</v>
      </c>
      <c r="O212" s="2104"/>
      <c r="P212" s="2104"/>
      <c r="Q212" s="2104">
        <f t="shared" si="11"/>
        <v>0</v>
      </c>
      <c r="R212" s="2403"/>
    </row>
    <row r="213" spans="3:18" ht="27" customHeight="1">
      <c r="C213" s="1585">
        <v>49</v>
      </c>
      <c r="D213" s="1879" t="s">
        <v>5926</v>
      </c>
      <c r="E213" s="1586">
        <v>5</v>
      </c>
      <c r="F213" s="1587" t="s">
        <v>508</v>
      </c>
      <c r="G213" s="1588">
        <v>4</v>
      </c>
      <c r="H213" s="1587">
        <v>2023</v>
      </c>
      <c r="I213" s="1589">
        <v>2007.3</v>
      </c>
      <c r="J213" s="1587">
        <f t="shared" si="8"/>
        <v>60</v>
      </c>
      <c r="K213" s="1589">
        <f t="shared" si="9"/>
        <v>802.92000000000007</v>
      </c>
      <c r="L213" s="1587"/>
      <c r="M213" s="1587"/>
      <c r="N213" s="1590">
        <f t="shared" si="10"/>
        <v>0</v>
      </c>
      <c r="O213" s="2104"/>
      <c r="P213" s="2104"/>
      <c r="Q213" s="2104">
        <f t="shared" si="11"/>
        <v>0</v>
      </c>
      <c r="R213" s="2403"/>
    </row>
    <row r="214" spans="3:18" ht="14.25" customHeight="1">
      <c r="C214" s="1585">
        <v>50</v>
      </c>
      <c r="D214" s="1879" t="s">
        <v>7250</v>
      </c>
      <c r="E214" s="1586">
        <v>5</v>
      </c>
      <c r="F214" s="1587" t="s">
        <v>508</v>
      </c>
      <c r="G214" s="1588">
        <v>1</v>
      </c>
      <c r="H214" s="1587">
        <v>2023</v>
      </c>
      <c r="I214" s="1589">
        <v>501.8</v>
      </c>
      <c r="J214" s="1587">
        <f t="shared" ref="J214:J277" si="12">IF(($J$14-H214)*J$19&gt;100,100,($J$14-H214)*J$19)</f>
        <v>60</v>
      </c>
      <c r="K214" s="1589">
        <f t="shared" ref="K214:K277" si="13">IF(J214=100,0,I214-I214*J214%)</f>
        <v>200.72000000000003</v>
      </c>
      <c r="L214" s="1587"/>
      <c r="M214" s="1587"/>
      <c r="N214" s="1590">
        <f t="shared" ref="N214:N277" si="14">+L214*M214</f>
        <v>0</v>
      </c>
      <c r="O214" s="2104"/>
      <c r="P214" s="2104"/>
      <c r="Q214" s="2104">
        <f t="shared" ref="Q214:Q277" si="15">+O214*P214</f>
        <v>0</v>
      </c>
      <c r="R214" s="2403"/>
    </row>
    <row r="215" spans="3:18" ht="27" customHeight="1">
      <c r="C215" s="1585">
        <v>51</v>
      </c>
      <c r="D215" s="1879" t="s">
        <v>5926</v>
      </c>
      <c r="E215" s="1586">
        <v>5</v>
      </c>
      <c r="F215" s="1587" t="s">
        <v>508</v>
      </c>
      <c r="G215" s="1588">
        <v>2</v>
      </c>
      <c r="H215" s="1587">
        <v>2023</v>
      </c>
      <c r="I215" s="1589">
        <v>1003.6</v>
      </c>
      <c r="J215" s="1587">
        <f t="shared" si="12"/>
        <v>60</v>
      </c>
      <c r="K215" s="1589">
        <f t="shared" si="13"/>
        <v>401.44000000000005</v>
      </c>
      <c r="L215" s="1587"/>
      <c r="M215" s="1587"/>
      <c r="N215" s="1590">
        <f t="shared" si="14"/>
        <v>0</v>
      </c>
      <c r="O215" s="2104"/>
      <c r="P215" s="2104"/>
      <c r="Q215" s="2104">
        <f t="shared" si="15"/>
        <v>0</v>
      </c>
      <c r="R215" s="2403"/>
    </row>
    <row r="216" spans="3:18" ht="27" customHeight="1">
      <c r="C216" s="1585">
        <v>52</v>
      </c>
      <c r="D216" s="1879" t="s">
        <v>7251</v>
      </c>
      <c r="E216" s="1586">
        <v>5</v>
      </c>
      <c r="F216" s="1587" t="s">
        <v>508</v>
      </c>
      <c r="G216" s="1588">
        <v>2</v>
      </c>
      <c r="H216" s="1587">
        <v>2024</v>
      </c>
      <c r="I216" s="1589">
        <v>943.2</v>
      </c>
      <c r="J216" s="1587">
        <f t="shared" si="12"/>
        <v>40</v>
      </c>
      <c r="K216" s="1589">
        <f t="shared" si="13"/>
        <v>565.92000000000007</v>
      </c>
      <c r="L216" s="1587"/>
      <c r="M216" s="1587"/>
      <c r="N216" s="1590">
        <f t="shared" si="14"/>
        <v>0</v>
      </c>
      <c r="O216" s="2104"/>
      <c r="P216" s="2104"/>
      <c r="Q216" s="2104">
        <f t="shared" si="15"/>
        <v>0</v>
      </c>
      <c r="R216" s="2403"/>
    </row>
    <row r="217" spans="3:18" ht="40.5" customHeight="1">
      <c r="C217" s="1585">
        <v>53</v>
      </c>
      <c r="D217" s="1879" t="s">
        <v>7252</v>
      </c>
      <c r="E217" s="1586">
        <v>5</v>
      </c>
      <c r="F217" s="1587" t="s">
        <v>508</v>
      </c>
      <c r="G217" s="1588">
        <v>3</v>
      </c>
      <c r="H217" s="1587">
        <v>2024</v>
      </c>
      <c r="I217" s="1589">
        <v>1414.8</v>
      </c>
      <c r="J217" s="1587">
        <f t="shared" si="12"/>
        <v>40</v>
      </c>
      <c r="K217" s="1589">
        <f t="shared" si="13"/>
        <v>848.88</v>
      </c>
      <c r="L217" s="1587"/>
      <c r="M217" s="1587"/>
      <c r="N217" s="1590">
        <f t="shared" si="14"/>
        <v>0</v>
      </c>
      <c r="O217" s="2104"/>
      <c r="P217" s="2104"/>
      <c r="Q217" s="2104">
        <f t="shared" si="15"/>
        <v>0</v>
      </c>
      <c r="R217" s="2403"/>
    </row>
    <row r="218" spans="3:18" ht="27" customHeight="1">
      <c r="C218" s="1585">
        <v>54</v>
      </c>
      <c r="D218" s="1879" t="s">
        <v>7253</v>
      </c>
      <c r="E218" s="1586">
        <v>5</v>
      </c>
      <c r="F218" s="1587" t="s">
        <v>508</v>
      </c>
      <c r="G218" s="1588">
        <v>21</v>
      </c>
      <c r="H218" s="1587">
        <v>2024</v>
      </c>
      <c r="I218" s="1589">
        <v>5783.4</v>
      </c>
      <c r="J218" s="1587">
        <f t="shared" si="12"/>
        <v>40</v>
      </c>
      <c r="K218" s="1589">
        <f t="shared" si="13"/>
        <v>3470.0399999999995</v>
      </c>
      <c r="L218" s="1587"/>
      <c r="M218" s="1587"/>
      <c r="N218" s="1590">
        <f t="shared" si="14"/>
        <v>0</v>
      </c>
      <c r="O218" s="2104"/>
      <c r="P218" s="2104"/>
      <c r="Q218" s="2104">
        <f t="shared" si="15"/>
        <v>0</v>
      </c>
      <c r="R218" s="2404"/>
    </row>
    <row r="219" spans="3:18" ht="14.25" customHeight="1">
      <c r="C219" s="1562">
        <v>1</v>
      </c>
      <c r="D219" s="1877" t="s">
        <v>2231</v>
      </c>
      <c r="E219" s="1563">
        <v>5</v>
      </c>
      <c r="F219" s="1564" t="s">
        <v>508</v>
      </c>
      <c r="G219" s="1565">
        <v>4</v>
      </c>
      <c r="H219" s="1564">
        <v>2005</v>
      </c>
      <c r="I219" s="1566">
        <v>1303.8240000000001</v>
      </c>
      <c r="J219" s="1564">
        <f t="shared" si="12"/>
        <v>100</v>
      </c>
      <c r="K219" s="1566">
        <f t="shared" si="13"/>
        <v>0</v>
      </c>
      <c r="L219" s="1564"/>
      <c r="M219" s="1564"/>
      <c r="N219" s="1567">
        <f t="shared" si="14"/>
        <v>0</v>
      </c>
      <c r="O219" s="2102"/>
      <c r="P219" s="2102"/>
      <c r="Q219" s="2102">
        <f t="shared" si="15"/>
        <v>0</v>
      </c>
      <c r="R219" s="2405" t="s">
        <v>483</v>
      </c>
    </row>
    <row r="220" spans="3:18" ht="14.25" customHeight="1">
      <c r="C220" s="1562">
        <v>2</v>
      </c>
      <c r="D220" s="1877" t="s">
        <v>2232</v>
      </c>
      <c r="E220" s="1563">
        <v>5</v>
      </c>
      <c r="F220" s="1564" t="s">
        <v>508</v>
      </c>
      <c r="G220" s="1565">
        <v>2</v>
      </c>
      <c r="H220" s="1564">
        <v>2005</v>
      </c>
      <c r="I220" s="1566">
        <v>836.3</v>
      </c>
      <c r="J220" s="1564">
        <f t="shared" si="12"/>
        <v>100</v>
      </c>
      <c r="K220" s="1566">
        <f t="shared" si="13"/>
        <v>0</v>
      </c>
      <c r="L220" s="1564"/>
      <c r="M220" s="1564"/>
      <c r="N220" s="1567">
        <f t="shared" si="14"/>
        <v>0</v>
      </c>
      <c r="O220" s="2102"/>
      <c r="P220" s="2102"/>
      <c r="Q220" s="2102">
        <f t="shared" si="15"/>
        <v>0</v>
      </c>
      <c r="R220" s="2406"/>
    </row>
    <row r="221" spans="3:18" ht="14.25" customHeight="1">
      <c r="C221" s="1562">
        <v>3</v>
      </c>
      <c r="D221" s="1877" t="s">
        <v>2233</v>
      </c>
      <c r="E221" s="1563">
        <v>5</v>
      </c>
      <c r="F221" s="1564" t="s">
        <v>508</v>
      </c>
      <c r="G221" s="1565">
        <v>15</v>
      </c>
      <c r="H221" s="1564">
        <v>2005</v>
      </c>
      <c r="I221" s="1566">
        <v>8208.9150000000009</v>
      </c>
      <c r="J221" s="1564">
        <f t="shared" si="12"/>
        <v>100</v>
      </c>
      <c r="K221" s="1566">
        <f t="shared" si="13"/>
        <v>0</v>
      </c>
      <c r="L221" s="1564"/>
      <c r="M221" s="1564"/>
      <c r="N221" s="1567">
        <f t="shared" si="14"/>
        <v>0</v>
      </c>
      <c r="O221" s="2102"/>
      <c r="P221" s="2102"/>
      <c r="Q221" s="2102">
        <f t="shared" si="15"/>
        <v>0</v>
      </c>
      <c r="R221" s="2406"/>
    </row>
    <row r="222" spans="3:18" ht="14.25" customHeight="1">
      <c r="C222" s="1562">
        <v>4</v>
      </c>
      <c r="D222" s="1877" t="s">
        <v>2234</v>
      </c>
      <c r="E222" s="1563">
        <v>5</v>
      </c>
      <c r="F222" s="1564" t="s">
        <v>508</v>
      </c>
      <c r="G222" s="1565">
        <v>20</v>
      </c>
      <c r="H222" s="1564">
        <v>2005</v>
      </c>
      <c r="I222" s="1566">
        <v>10631.72</v>
      </c>
      <c r="J222" s="1564">
        <f t="shared" si="12"/>
        <v>100</v>
      </c>
      <c r="K222" s="1566">
        <f t="shared" si="13"/>
        <v>0</v>
      </c>
      <c r="L222" s="1564"/>
      <c r="M222" s="1564"/>
      <c r="N222" s="1567">
        <f t="shared" si="14"/>
        <v>0</v>
      </c>
      <c r="O222" s="2102"/>
      <c r="P222" s="2102"/>
      <c r="Q222" s="2102">
        <f t="shared" si="15"/>
        <v>0</v>
      </c>
      <c r="R222" s="2406"/>
    </row>
    <row r="223" spans="3:18" ht="14.25" customHeight="1">
      <c r="C223" s="1562">
        <v>5</v>
      </c>
      <c r="D223" s="1877" t="s">
        <v>2235</v>
      </c>
      <c r="E223" s="1563">
        <v>5</v>
      </c>
      <c r="F223" s="1564" t="s">
        <v>508</v>
      </c>
      <c r="G223" s="1565">
        <v>2</v>
      </c>
      <c r="H223" s="1564">
        <v>2005</v>
      </c>
      <c r="I223" s="1566">
        <v>667.24800000000005</v>
      </c>
      <c r="J223" s="1564">
        <f t="shared" si="12"/>
        <v>100</v>
      </c>
      <c r="K223" s="1566">
        <f t="shared" si="13"/>
        <v>0</v>
      </c>
      <c r="L223" s="1564"/>
      <c r="M223" s="1564"/>
      <c r="N223" s="1567">
        <f t="shared" si="14"/>
        <v>0</v>
      </c>
      <c r="O223" s="2102"/>
      <c r="P223" s="2102"/>
      <c r="Q223" s="2102">
        <f t="shared" si="15"/>
        <v>0</v>
      </c>
      <c r="R223" s="2406"/>
    </row>
    <row r="224" spans="3:18" ht="27" customHeight="1">
      <c r="C224" s="1562">
        <v>6</v>
      </c>
      <c r="D224" s="1877" t="s">
        <v>2236</v>
      </c>
      <c r="E224" s="1563">
        <v>5</v>
      </c>
      <c r="F224" s="1564" t="s">
        <v>508</v>
      </c>
      <c r="G224" s="1565">
        <v>10</v>
      </c>
      <c r="H224" s="1564">
        <v>2008</v>
      </c>
      <c r="I224" s="1566">
        <v>2673</v>
      </c>
      <c r="J224" s="1564">
        <f t="shared" si="12"/>
        <v>100</v>
      </c>
      <c r="K224" s="1566">
        <f t="shared" si="13"/>
        <v>0</v>
      </c>
      <c r="L224" s="1564"/>
      <c r="M224" s="1564"/>
      <c r="N224" s="1567">
        <f t="shared" si="14"/>
        <v>0</v>
      </c>
      <c r="O224" s="2102"/>
      <c r="P224" s="2102"/>
      <c r="Q224" s="2102">
        <f t="shared" si="15"/>
        <v>0</v>
      </c>
      <c r="R224" s="2406"/>
    </row>
    <row r="225" spans="3:18" ht="14.25" customHeight="1">
      <c r="C225" s="1562">
        <v>7</v>
      </c>
      <c r="D225" s="1877" t="s">
        <v>2237</v>
      </c>
      <c r="E225" s="1563">
        <v>5</v>
      </c>
      <c r="F225" s="1564" t="s">
        <v>508</v>
      </c>
      <c r="G225" s="1565">
        <v>6</v>
      </c>
      <c r="H225" s="1564">
        <v>2008</v>
      </c>
      <c r="I225" s="1566">
        <v>2428.11</v>
      </c>
      <c r="J225" s="1564">
        <f t="shared" si="12"/>
        <v>100</v>
      </c>
      <c r="K225" s="1566">
        <f t="shared" si="13"/>
        <v>0</v>
      </c>
      <c r="L225" s="1564"/>
      <c r="M225" s="1564"/>
      <c r="N225" s="1567">
        <f t="shared" si="14"/>
        <v>0</v>
      </c>
      <c r="O225" s="2102"/>
      <c r="P225" s="2102"/>
      <c r="Q225" s="2102">
        <f t="shared" si="15"/>
        <v>0</v>
      </c>
      <c r="R225" s="2406"/>
    </row>
    <row r="226" spans="3:18" ht="14.25" customHeight="1">
      <c r="C226" s="1562">
        <v>8</v>
      </c>
      <c r="D226" s="1877" t="s">
        <v>2238</v>
      </c>
      <c r="E226" s="1563">
        <v>5</v>
      </c>
      <c r="F226" s="1564" t="s">
        <v>508</v>
      </c>
      <c r="G226" s="1565">
        <v>8</v>
      </c>
      <c r="H226" s="1564">
        <v>2008</v>
      </c>
      <c r="I226" s="1566">
        <v>1200</v>
      </c>
      <c r="J226" s="1564">
        <f t="shared" si="12"/>
        <v>100</v>
      </c>
      <c r="K226" s="1566">
        <f t="shared" si="13"/>
        <v>0</v>
      </c>
      <c r="L226" s="1564"/>
      <c r="M226" s="1564"/>
      <c r="N226" s="1567">
        <f t="shared" si="14"/>
        <v>0</v>
      </c>
      <c r="O226" s="2102"/>
      <c r="P226" s="2102"/>
      <c r="Q226" s="2102">
        <f t="shared" si="15"/>
        <v>0</v>
      </c>
      <c r="R226" s="2406"/>
    </row>
    <row r="227" spans="3:18" ht="14.25" customHeight="1">
      <c r="C227" s="1562">
        <v>9</v>
      </c>
      <c r="D227" s="1877" t="s">
        <v>2239</v>
      </c>
      <c r="E227" s="1563">
        <v>5</v>
      </c>
      <c r="F227" s="1564" t="s">
        <v>508</v>
      </c>
      <c r="G227" s="1565">
        <v>1</v>
      </c>
      <c r="H227" s="1564">
        <v>2008</v>
      </c>
      <c r="I227" s="1566">
        <v>1292.7</v>
      </c>
      <c r="J227" s="1564">
        <f t="shared" si="12"/>
        <v>100</v>
      </c>
      <c r="K227" s="1566">
        <f t="shared" si="13"/>
        <v>0</v>
      </c>
      <c r="L227" s="1564"/>
      <c r="M227" s="1564"/>
      <c r="N227" s="1567">
        <f t="shared" si="14"/>
        <v>0</v>
      </c>
      <c r="O227" s="2102"/>
      <c r="P227" s="2102"/>
      <c r="Q227" s="2102">
        <f t="shared" si="15"/>
        <v>0</v>
      </c>
      <c r="R227" s="2406"/>
    </row>
    <row r="228" spans="3:18" ht="14.25" customHeight="1">
      <c r="C228" s="1562">
        <v>10</v>
      </c>
      <c r="D228" s="1877" t="s">
        <v>2240</v>
      </c>
      <c r="E228" s="1563">
        <v>5</v>
      </c>
      <c r="F228" s="1564" t="s">
        <v>508</v>
      </c>
      <c r="G228" s="1565">
        <v>2</v>
      </c>
      <c r="H228" s="1564">
        <v>2008</v>
      </c>
      <c r="I228" s="1566">
        <v>809.37</v>
      </c>
      <c r="J228" s="1564">
        <f t="shared" si="12"/>
        <v>100</v>
      </c>
      <c r="K228" s="1566">
        <f t="shared" si="13"/>
        <v>0</v>
      </c>
      <c r="L228" s="1564"/>
      <c r="M228" s="1564"/>
      <c r="N228" s="1567">
        <f t="shared" si="14"/>
        <v>0</v>
      </c>
      <c r="O228" s="2102"/>
      <c r="P228" s="2102"/>
      <c r="Q228" s="2102">
        <f t="shared" si="15"/>
        <v>0</v>
      </c>
      <c r="R228" s="2406"/>
    </row>
    <row r="229" spans="3:18" ht="14.25" customHeight="1">
      <c r="C229" s="1562">
        <v>11</v>
      </c>
      <c r="D229" s="1877" t="s">
        <v>2241</v>
      </c>
      <c r="E229" s="1563">
        <v>5</v>
      </c>
      <c r="F229" s="1564" t="s">
        <v>508</v>
      </c>
      <c r="G229" s="1565">
        <v>1</v>
      </c>
      <c r="H229" s="1564">
        <v>2008</v>
      </c>
      <c r="I229" s="1566">
        <v>267.3</v>
      </c>
      <c r="J229" s="1564">
        <f t="shared" si="12"/>
        <v>100</v>
      </c>
      <c r="K229" s="1566">
        <f t="shared" si="13"/>
        <v>0</v>
      </c>
      <c r="L229" s="1564"/>
      <c r="M229" s="1564"/>
      <c r="N229" s="1567">
        <f t="shared" si="14"/>
        <v>0</v>
      </c>
      <c r="O229" s="2102"/>
      <c r="P229" s="2102"/>
      <c r="Q229" s="2102">
        <f t="shared" si="15"/>
        <v>0</v>
      </c>
      <c r="R229" s="2406"/>
    </row>
    <row r="230" spans="3:18" ht="27" customHeight="1">
      <c r="C230" s="1562">
        <v>12</v>
      </c>
      <c r="D230" s="1877" t="s">
        <v>2242</v>
      </c>
      <c r="E230" s="1563">
        <v>5</v>
      </c>
      <c r="F230" s="1564" t="s">
        <v>508</v>
      </c>
      <c r="G230" s="1565">
        <v>1</v>
      </c>
      <c r="H230" s="1564">
        <v>2008</v>
      </c>
      <c r="I230" s="1566">
        <v>267.3</v>
      </c>
      <c r="J230" s="1564">
        <f t="shared" si="12"/>
        <v>100</v>
      </c>
      <c r="K230" s="1566">
        <f t="shared" si="13"/>
        <v>0</v>
      </c>
      <c r="L230" s="1564"/>
      <c r="M230" s="1564"/>
      <c r="N230" s="1567">
        <f t="shared" si="14"/>
        <v>0</v>
      </c>
      <c r="O230" s="2102"/>
      <c r="P230" s="2102"/>
      <c r="Q230" s="2102">
        <f t="shared" si="15"/>
        <v>0</v>
      </c>
      <c r="R230" s="2406"/>
    </row>
    <row r="231" spans="3:18" ht="27" customHeight="1">
      <c r="C231" s="1562">
        <v>13</v>
      </c>
      <c r="D231" s="1877" t="s">
        <v>2242</v>
      </c>
      <c r="E231" s="1563">
        <v>5</v>
      </c>
      <c r="F231" s="1564" t="s">
        <v>508</v>
      </c>
      <c r="G231" s="1565">
        <v>1</v>
      </c>
      <c r="H231" s="1564">
        <v>2008</v>
      </c>
      <c r="I231" s="1566">
        <v>493.3</v>
      </c>
      <c r="J231" s="1564">
        <f t="shared" si="12"/>
        <v>100</v>
      </c>
      <c r="K231" s="1566">
        <f t="shared" si="13"/>
        <v>0</v>
      </c>
      <c r="L231" s="1564"/>
      <c r="M231" s="1564"/>
      <c r="N231" s="1567">
        <f t="shared" si="14"/>
        <v>0</v>
      </c>
      <c r="O231" s="2102"/>
      <c r="P231" s="2102"/>
      <c r="Q231" s="2102">
        <f t="shared" si="15"/>
        <v>0</v>
      </c>
      <c r="R231" s="2406"/>
    </row>
    <row r="232" spans="3:18" ht="14.25" customHeight="1">
      <c r="C232" s="1562">
        <v>14</v>
      </c>
      <c r="D232" s="1877" t="s">
        <v>2243</v>
      </c>
      <c r="E232" s="1563">
        <v>5</v>
      </c>
      <c r="F232" s="1564" t="s">
        <v>508</v>
      </c>
      <c r="G232" s="1565">
        <v>1</v>
      </c>
      <c r="H232" s="1564">
        <v>2008</v>
      </c>
      <c r="I232" s="1566">
        <v>404.685</v>
      </c>
      <c r="J232" s="1564">
        <f t="shared" si="12"/>
        <v>100</v>
      </c>
      <c r="K232" s="1566">
        <f t="shared" si="13"/>
        <v>0</v>
      </c>
      <c r="L232" s="1564"/>
      <c r="M232" s="1564"/>
      <c r="N232" s="1567">
        <f t="shared" si="14"/>
        <v>0</v>
      </c>
      <c r="O232" s="2102"/>
      <c r="P232" s="2102"/>
      <c r="Q232" s="2102">
        <f t="shared" si="15"/>
        <v>0</v>
      </c>
      <c r="R232" s="2406"/>
    </row>
    <row r="233" spans="3:18" ht="14.25" customHeight="1">
      <c r="C233" s="1562">
        <v>15</v>
      </c>
      <c r="D233" s="1877" t="s">
        <v>2244</v>
      </c>
      <c r="E233" s="1563">
        <v>5</v>
      </c>
      <c r="F233" s="1564" t="s">
        <v>508</v>
      </c>
      <c r="G233" s="1565">
        <v>1</v>
      </c>
      <c r="H233" s="1564">
        <v>2012</v>
      </c>
      <c r="I233" s="1566">
        <v>468.36</v>
      </c>
      <c r="J233" s="1564">
        <f t="shared" si="12"/>
        <v>100</v>
      </c>
      <c r="K233" s="1566">
        <f t="shared" si="13"/>
        <v>0</v>
      </c>
      <c r="L233" s="1564"/>
      <c r="M233" s="1564"/>
      <c r="N233" s="1567">
        <f t="shared" si="14"/>
        <v>0</v>
      </c>
      <c r="O233" s="2102"/>
      <c r="P233" s="2102"/>
      <c r="Q233" s="2102">
        <f t="shared" si="15"/>
        <v>0</v>
      </c>
      <c r="R233" s="2406"/>
    </row>
    <row r="234" spans="3:18" ht="14.25" customHeight="1">
      <c r="C234" s="1562">
        <v>16</v>
      </c>
      <c r="D234" s="1877" t="s">
        <v>2245</v>
      </c>
      <c r="E234" s="1563">
        <v>5</v>
      </c>
      <c r="F234" s="1564" t="s">
        <v>508</v>
      </c>
      <c r="G234" s="1565">
        <v>3</v>
      </c>
      <c r="H234" s="1564">
        <v>2013</v>
      </c>
      <c r="I234" s="1566">
        <v>1568.5601999999999</v>
      </c>
      <c r="J234" s="1564">
        <f t="shared" si="12"/>
        <v>100</v>
      </c>
      <c r="K234" s="1566">
        <f t="shared" si="13"/>
        <v>0</v>
      </c>
      <c r="L234" s="1564"/>
      <c r="M234" s="1564"/>
      <c r="N234" s="1567">
        <f t="shared" si="14"/>
        <v>0</v>
      </c>
      <c r="O234" s="2102"/>
      <c r="P234" s="2102"/>
      <c r="Q234" s="2102">
        <f t="shared" si="15"/>
        <v>0</v>
      </c>
      <c r="R234" s="2406"/>
    </row>
    <row r="235" spans="3:18" ht="14.25" customHeight="1">
      <c r="C235" s="1562">
        <v>17</v>
      </c>
      <c r="D235" s="1877" t="s">
        <v>2246</v>
      </c>
      <c r="E235" s="1563">
        <v>5</v>
      </c>
      <c r="F235" s="1564" t="s">
        <v>508</v>
      </c>
      <c r="G235" s="1565">
        <v>1</v>
      </c>
      <c r="H235" s="1564">
        <v>2013</v>
      </c>
      <c r="I235" s="1566">
        <v>512.01499999999999</v>
      </c>
      <c r="J235" s="1564">
        <f t="shared" si="12"/>
        <v>100</v>
      </c>
      <c r="K235" s="1566">
        <f t="shared" si="13"/>
        <v>0</v>
      </c>
      <c r="L235" s="1564"/>
      <c r="M235" s="1564"/>
      <c r="N235" s="1567">
        <f t="shared" si="14"/>
        <v>0</v>
      </c>
      <c r="O235" s="2102"/>
      <c r="P235" s="2102"/>
      <c r="Q235" s="2102">
        <f t="shared" si="15"/>
        <v>0</v>
      </c>
      <c r="R235" s="2406"/>
    </row>
    <row r="236" spans="3:18" ht="14.25" customHeight="1">
      <c r="C236" s="1562">
        <v>18</v>
      </c>
      <c r="D236" s="1877" t="s">
        <v>2247</v>
      </c>
      <c r="E236" s="1563">
        <v>5</v>
      </c>
      <c r="F236" s="1564" t="s">
        <v>508</v>
      </c>
      <c r="G236" s="1565">
        <v>3</v>
      </c>
      <c r="H236" s="1564">
        <v>2013</v>
      </c>
      <c r="I236" s="1566">
        <v>1405.08</v>
      </c>
      <c r="J236" s="1564">
        <f t="shared" si="12"/>
        <v>100</v>
      </c>
      <c r="K236" s="1566">
        <f t="shared" si="13"/>
        <v>0</v>
      </c>
      <c r="L236" s="1564"/>
      <c r="M236" s="1564"/>
      <c r="N236" s="1567">
        <f t="shared" si="14"/>
        <v>0</v>
      </c>
      <c r="O236" s="2102"/>
      <c r="P236" s="2102"/>
      <c r="Q236" s="2102">
        <f t="shared" si="15"/>
        <v>0</v>
      </c>
      <c r="R236" s="2406"/>
    </row>
    <row r="237" spans="3:18" ht="14.25" customHeight="1">
      <c r="C237" s="1562">
        <v>19</v>
      </c>
      <c r="D237" s="1877" t="s">
        <v>2248</v>
      </c>
      <c r="E237" s="1563">
        <v>5</v>
      </c>
      <c r="F237" s="1564" t="s">
        <v>508</v>
      </c>
      <c r="G237" s="1565">
        <v>2</v>
      </c>
      <c r="H237" s="1564">
        <v>2014</v>
      </c>
      <c r="I237" s="1566">
        <v>328.74</v>
      </c>
      <c r="J237" s="1564">
        <f t="shared" si="12"/>
        <v>100</v>
      </c>
      <c r="K237" s="1566">
        <f t="shared" si="13"/>
        <v>0</v>
      </c>
      <c r="L237" s="1564"/>
      <c r="M237" s="1564"/>
      <c r="N237" s="1567">
        <f t="shared" si="14"/>
        <v>0</v>
      </c>
      <c r="O237" s="2102"/>
      <c r="P237" s="2102"/>
      <c r="Q237" s="2102">
        <f t="shared" si="15"/>
        <v>0</v>
      </c>
      <c r="R237" s="2406"/>
    </row>
    <row r="238" spans="3:18" ht="14.25" customHeight="1">
      <c r="C238" s="1562">
        <v>20</v>
      </c>
      <c r="D238" s="1877" t="s">
        <v>2249</v>
      </c>
      <c r="E238" s="1563">
        <v>5</v>
      </c>
      <c r="F238" s="1564" t="s">
        <v>508</v>
      </c>
      <c r="G238" s="1565">
        <v>15</v>
      </c>
      <c r="H238" s="1564">
        <v>2015</v>
      </c>
      <c r="I238" s="1566">
        <v>6885</v>
      </c>
      <c r="J238" s="1564">
        <f t="shared" si="12"/>
        <v>100</v>
      </c>
      <c r="K238" s="1566">
        <f t="shared" si="13"/>
        <v>0</v>
      </c>
      <c r="L238" s="1564"/>
      <c r="M238" s="1564"/>
      <c r="N238" s="1567">
        <f t="shared" si="14"/>
        <v>0</v>
      </c>
      <c r="O238" s="2102"/>
      <c r="P238" s="2102"/>
      <c r="Q238" s="2102">
        <f t="shared" si="15"/>
        <v>0</v>
      </c>
      <c r="R238" s="2406"/>
    </row>
    <row r="239" spans="3:18" ht="40.5" customHeight="1">
      <c r="C239" s="1562">
        <v>21</v>
      </c>
      <c r="D239" s="1877" t="s">
        <v>2250</v>
      </c>
      <c r="E239" s="1563">
        <v>5</v>
      </c>
      <c r="F239" s="1564" t="s">
        <v>2251</v>
      </c>
      <c r="G239" s="1565">
        <v>3</v>
      </c>
      <c r="H239" s="1564">
        <v>2017</v>
      </c>
      <c r="I239" s="1566">
        <v>1616.4</v>
      </c>
      <c r="J239" s="1564">
        <f t="shared" si="12"/>
        <v>100</v>
      </c>
      <c r="K239" s="1566">
        <f t="shared" si="13"/>
        <v>0</v>
      </c>
      <c r="L239" s="1564"/>
      <c r="M239" s="1564"/>
      <c r="N239" s="1567">
        <f t="shared" si="14"/>
        <v>0</v>
      </c>
      <c r="O239" s="2102"/>
      <c r="P239" s="2102"/>
      <c r="Q239" s="2102">
        <f t="shared" si="15"/>
        <v>0</v>
      </c>
      <c r="R239" s="2406"/>
    </row>
    <row r="240" spans="3:18" ht="14.25" customHeight="1">
      <c r="C240" s="1562">
        <v>22</v>
      </c>
      <c r="D240" s="1877" t="s">
        <v>2252</v>
      </c>
      <c r="E240" s="1563">
        <v>5</v>
      </c>
      <c r="F240" s="1564" t="s">
        <v>2251</v>
      </c>
      <c r="G240" s="1565">
        <v>5</v>
      </c>
      <c r="H240" s="1564">
        <v>2017</v>
      </c>
      <c r="I240" s="1566">
        <v>3750</v>
      </c>
      <c r="J240" s="1564">
        <f t="shared" si="12"/>
        <v>100</v>
      </c>
      <c r="K240" s="1566">
        <f t="shared" si="13"/>
        <v>0</v>
      </c>
      <c r="L240" s="1564"/>
      <c r="M240" s="1564"/>
      <c r="N240" s="1567">
        <f t="shared" si="14"/>
        <v>0</v>
      </c>
      <c r="O240" s="2102"/>
      <c r="P240" s="2102"/>
      <c r="Q240" s="2102">
        <f t="shared" si="15"/>
        <v>0</v>
      </c>
      <c r="R240" s="2406"/>
    </row>
    <row r="241" spans="3:18" ht="14.25" customHeight="1">
      <c r="C241" s="1562">
        <v>23</v>
      </c>
      <c r="D241" s="1877" t="s">
        <v>2253</v>
      </c>
      <c r="E241" s="1563">
        <v>5</v>
      </c>
      <c r="F241" s="1564" t="s">
        <v>2251</v>
      </c>
      <c r="G241" s="1565">
        <v>1</v>
      </c>
      <c r="H241" s="1564">
        <v>2008</v>
      </c>
      <c r="I241" s="1566">
        <v>404.685</v>
      </c>
      <c r="J241" s="1564">
        <f t="shared" si="12"/>
        <v>100</v>
      </c>
      <c r="K241" s="1566">
        <f t="shared" si="13"/>
        <v>0</v>
      </c>
      <c r="L241" s="1564"/>
      <c r="M241" s="1564"/>
      <c r="N241" s="1567">
        <f t="shared" si="14"/>
        <v>0</v>
      </c>
      <c r="O241" s="2102"/>
      <c r="P241" s="2102"/>
      <c r="Q241" s="2102">
        <f t="shared" si="15"/>
        <v>0</v>
      </c>
      <c r="R241" s="2406"/>
    </row>
    <row r="242" spans="3:18" ht="14.25" customHeight="1">
      <c r="C242" s="1562">
        <v>24</v>
      </c>
      <c r="D242" s="1877" t="s">
        <v>2254</v>
      </c>
      <c r="E242" s="1563">
        <v>5</v>
      </c>
      <c r="F242" s="1564" t="s">
        <v>508</v>
      </c>
      <c r="G242" s="1565">
        <v>1</v>
      </c>
      <c r="H242" s="1564">
        <v>2011</v>
      </c>
      <c r="I242" s="1566">
        <v>436.32</v>
      </c>
      <c r="J242" s="1564">
        <f t="shared" si="12"/>
        <v>100</v>
      </c>
      <c r="K242" s="1566">
        <f t="shared" si="13"/>
        <v>0</v>
      </c>
      <c r="L242" s="1564"/>
      <c r="M242" s="1564"/>
      <c r="N242" s="1567">
        <f t="shared" si="14"/>
        <v>0</v>
      </c>
      <c r="O242" s="2102"/>
      <c r="P242" s="2102"/>
      <c r="Q242" s="2102">
        <f t="shared" si="15"/>
        <v>0</v>
      </c>
      <c r="R242" s="2406"/>
    </row>
    <row r="243" spans="3:18" ht="27" customHeight="1">
      <c r="C243" s="1562">
        <v>25</v>
      </c>
      <c r="D243" s="1877" t="s">
        <v>2255</v>
      </c>
      <c r="E243" s="1563">
        <v>5</v>
      </c>
      <c r="F243" s="1564" t="s">
        <v>508</v>
      </c>
      <c r="G243" s="1565">
        <v>3</v>
      </c>
      <c r="H243" s="1564">
        <v>2019</v>
      </c>
      <c r="I243" s="1566">
        <v>1350</v>
      </c>
      <c r="J243" s="1564">
        <f t="shared" si="12"/>
        <v>100</v>
      </c>
      <c r="K243" s="1566">
        <f t="shared" si="13"/>
        <v>0</v>
      </c>
      <c r="L243" s="1564"/>
      <c r="M243" s="1564"/>
      <c r="N243" s="1567">
        <f t="shared" si="14"/>
        <v>0</v>
      </c>
      <c r="O243" s="2102"/>
      <c r="P243" s="2102"/>
      <c r="Q243" s="2102">
        <f t="shared" si="15"/>
        <v>0</v>
      </c>
      <c r="R243" s="2406"/>
    </row>
    <row r="244" spans="3:18" ht="14.25" customHeight="1">
      <c r="C244" s="1562">
        <v>26</v>
      </c>
      <c r="D244" s="1877" t="s">
        <v>2256</v>
      </c>
      <c r="E244" s="1563">
        <v>5</v>
      </c>
      <c r="F244" s="1564" t="s">
        <v>2251</v>
      </c>
      <c r="G244" s="1565">
        <v>1</v>
      </c>
      <c r="H244" s="1564">
        <v>2017</v>
      </c>
      <c r="I244" s="1566">
        <v>750</v>
      </c>
      <c r="J244" s="1564">
        <f t="shared" si="12"/>
        <v>100</v>
      </c>
      <c r="K244" s="1566">
        <f t="shared" si="13"/>
        <v>0</v>
      </c>
      <c r="L244" s="1564"/>
      <c r="M244" s="1564"/>
      <c r="N244" s="1567">
        <f t="shared" si="14"/>
        <v>0</v>
      </c>
      <c r="O244" s="2102"/>
      <c r="P244" s="2102"/>
      <c r="Q244" s="2102">
        <f t="shared" si="15"/>
        <v>0</v>
      </c>
      <c r="R244" s="2406"/>
    </row>
    <row r="245" spans="3:18" ht="27" customHeight="1">
      <c r="C245" s="1562">
        <v>27</v>
      </c>
      <c r="D245" s="1877" t="s">
        <v>2257</v>
      </c>
      <c r="E245" s="1563">
        <v>5</v>
      </c>
      <c r="F245" s="1564" t="s">
        <v>508</v>
      </c>
      <c r="G245" s="1565">
        <v>1</v>
      </c>
      <c r="H245" s="1564">
        <v>2019</v>
      </c>
      <c r="I245" s="1566">
        <v>446.4</v>
      </c>
      <c r="J245" s="1564">
        <f t="shared" si="12"/>
        <v>100</v>
      </c>
      <c r="K245" s="1566">
        <f t="shared" si="13"/>
        <v>0</v>
      </c>
      <c r="L245" s="1564"/>
      <c r="M245" s="1564"/>
      <c r="N245" s="1567">
        <f t="shared" si="14"/>
        <v>0</v>
      </c>
      <c r="O245" s="2102"/>
      <c r="P245" s="2102"/>
      <c r="Q245" s="2102">
        <f t="shared" si="15"/>
        <v>0</v>
      </c>
      <c r="R245" s="2406"/>
    </row>
    <row r="246" spans="3:18" ht="27" customHeight="1">
      <c r="C246" s="1562">
        <v>28</v>
      </c>
      <c r="D246" s="1877" t="s">
        <v>2258</v>
      </c>
      <c r="E246" s="1563">
        <v>5</v>
      </c>
      <c r="F246" s="1564" t="s">
        <v>508</v>
      </c>
      <c r="G246" s="1565">
        <v>16</v>
      </c>
      <c r="H246" s="1564">
        <v>2019</v>
      </c>
      <c r="I246" s="1566">
        <v>7198.4</v>
      </c>
      <c r="J246" s="1564">
        <f t="shared" si="12"/>
        <v>100</v>
      </c>
      <c r="K246" s="1566">
        <f t="shared" si="13"/>
        <v>0</v>
      </c>
      <c r="L246" s="1564"/>
      <c r="M246" s="1564"/>
      <c r="N246" s="1567">
        <f t="shared" si="14"/>
        <v>0</v>
      </c>
      <c r="O246" s="2102"/>
      <c r="P246" s="2102"/>
      <c r="Q246" s="2102">
        <f t="shared" si="15"/>
        <v>0</v>
      </c>
      <c r="R246" s="2406"/>
    </row>
    <row r="247" spans="3:18" ht="27" customHeight="1">
      <c r="C247" s="1562">
        <v>29</v>
      </c>
      <c r="D247" s="1877" t="s">
        <v>2259</v>
      </c>
      <c r="E247" s="1563">
        <v>5</v>
      </c>
      <c r="F247" s="1564" t="s">
        <v>508</v>
      </c>
      <c r="G247" s="1565">
        <v>1</v>
      </c>
      <c r="H247" s="1564">
        <v>2019</v>
      </c>
      <c r="I247" s="1566">
        <v>449.9</v>
      </c>
      <c r="J247" s="1564">
        <f t="shared" si="12"/>
        <v>100</v>
      </c>
      <c r="K247" s="1566">
        <f t="shared" si="13"/>
        <v>0</v>
      </c>
      <c r="L247" s="1564"/>
      <c r="M247" s="1564"/>
      <c r="N247" s="1567">
        <f t="shared" si="14"/>
        <v>0</v>
      </c>
      <c r="O247" s="2102"/>
      <c r="P247" s="2102"/>
      <c r="Q247" s="2102">
        <f t="shared" si="15"/>
        <v>0</v>
      </c>
      <c r="R247" s="2406"/>
    </row>
    <row r="248" spans="3:18" ht="27" customHeight="1">
      <c r="C248" s="1562">
        <v>30</v>
      </c>
      <c r="D248" s="1877" t="s">
        <v>2260</v>
      </c>
      <c r="E248" s="1563">
        <v>5</v>
      </c>
      <c r="F248" s="1564" t="s">
        <v>508</v>
      </c>
      <c r="G248" s="1565">
        <v>4</v>
      </c>
      <c r="H248" s="1564">
        <v>2019</v>
      </c>
      <c r="I248" s="1566">
        <v>1712</v>
      </c>
      <c r="J248" s="1564">
        <f t="shared" si="12"/>
        <v>100</v>
      </c>
      <c r="K248" s="1566">
        <f t="shared" si="13"/>
        <v>0</v>
      </c>
      <c r="L248" s="1564"/>
      <c r="M248" s="1564"/>
      <c r="N248" s="1567">
        <f t="shared" si="14"/>
        <v>0</v>
      </c>
      <c r="O248" s="2102"/>
      <c r="P248" s="2102"/>
      <c r="Q248" s="2102">
        <f t="shared" si="15"/>
        <v>0</v>
      </c>
      <c r="R248" s="2406"/>
    </row>
    <row r="249" spans="3:18" ht="27" customHeight="1">
      <c r="C249" s="1562">
        <v>31</v>
      </c>
      <c r="D249" s="1877" t="s">
        <v>2260</v>
      </c>
      <c r="E249" s="1563">
        <v>5</v>
      </c>
      <c r="F249" s="1564" t="s">
        <v>508</v>
      </c>
      <c r="G249" s="1565">
        <v>2</v>
      </c>
      <c r="H249" s="1564">
        <v>2019</v>
      </c>
      <c r="I249" s="1566">
        <v>856</v>
      </c>
      <c r="J249" s="1564">
        <f t="shared" si="12"/>
        <v>100</v>
      </c>
      <c r="K249" s="1566">
        <f t="shared" si="13"/>
        <v>0</v>
      </c>
      <c r="L249" s="1564"/>
      <c r="M249" s="1564"/>
      <c r="N249" s="1567">
        <f t="shared" si="14"/>
        <v>0</v>
      </c>
      <c r="O249" s="2102"/>
      <c r="P249" s="2102"/>
      <c r="Q249" s="2102">
        <f t="shared" si="15"/>
        <v>0</v>
      </c>
      <c r="R249" s="2406"/>
    </row>
    <row r="250" spans="3:18" ht="14.25" customHeight="1">
      <c r="C250" s="1562">
        <v>32</v>
      </c>
      <c r="D250" s="1877" t="s">
        <v>2261</v>
      </c>
      <c r="E250" s="1563">
        <v>5</v>
      </c>
      <c r="F250" s="1564" t="s">
        <v>508</v>
      </c>
      <c r="G250" s="1565">
        <v>15</v>
      </c>
      <c r="H250" s="1564">
        <v>2020</v>
      </c>
      <c r="I250" s="1566">
        <v>6547.5</v>
      </c>
      <c r="J250" s="1564">
        <f t="shared" si="12"/>
        <v>100</v>
      </c>
      <c r="K250" s="1566">
        <f t="shared" si="13"/>
        <v>0</v>
      </c>
      <c r="L250" s="1564"/>
      <c r="M250" s="1564"/>
      <c r="N250" s="1567">
        <f t="shared" si="14"/>
        <v>0</v>
      </c>
      <c r="O250" s="2102"/>
      <c r="P250" s="2102"/>
      <c r="Q250" s="2102">
        <f t="shared" si="15"/>
        <v>0</v>
      </c>
      <c r="R250" s="2406"/>
    </row>
    <row r="251" spans="3:18" ht="40.5" customHeight="1">
      <c r="C251" s="1562">
        <v>33</v>
      </c>
      <c r="D251" s="1877" t="s">
        <v>2264</v>
      </c>
      <c r="E251" s="1563">
        <v>5</v>
      </c>
      <c r="F251" s="1564" t="s">
        <v>508</v>
      </c>
      <c r="G251" s="1565">
        <v>6</v>
      </c>
      <c r="H251" s="1564">
        <v>2020</v>
      </c>
      <c r="I251" s="1566">
        <v>2619</v>
      </c>
      <c r="J251" s="1564">
        <f t="shared" si="12"/>
        <v>100</v>
      </c>
      <c r="K251" s="1566">
        <f t="shared" si="13"/>
        <v>0</v>
      </c>
      <c r="L251" s="1564"/>
      <c r="M251" s="1564"/>
      <c r="N251" s="1567">
        <f t="shared" si="14"/>
        <v>0</v>
      </c>
      <c r="O251" s="2102"/>
      <c r="P251" s="2102"/>
      <c r="Q251" s="2102">
        <f t="shared" si="15"/>
        <v>0</v>
      </c>
      <c r="R251" s="2406"/>
    </row>
    <row r="252" spans="3:18" ht="54" customHeight="1">
      <c r="C252" s="1562">
        <v>34</v>
      </c>
      <c r="D252" s="1877" t="s">
        <v>2266</v>
      </c>
      <c r="E252" s="1563">
        <v>5</v>
      </c>
      <c r="F252" s="1564" t="s">
        <v>508</v>
      </c>
      <c r="G252" s="1565">
        <v>1</v>
      </c>
      <c r="H252" s="1564">
        <v>2017</v>
      </c>
      <c r="I252" s="1566">
        <v>729</v>
      </c>
      <c r="J252" s="1564">
        <f t="shared" si="12"/>
        <v>100</v>
      </c>
      <c r="K252" s="1566">
        <f t="shared" si="13"/>
        <v>0</v>
      </c>
      <c r="L252" s="1564"/>
      <c r="M252" s="1564"/>
      <c r="N252" s="1567">
        <f t="shared" si="14"/>
        <v>0</v>
      </c>
      <c r="O252" s="2102"/>
      <c r="P252" s="2102"/>
      <c r="Q252" s="2102">
        <f t="shared" si="15"/>
        <v>0</v>
      </c>
      <c r="R252" s="2406"/>
    </row>
    <row r="253" spans="3:18" ht="14.25" customHeight="1">
      <c r="C253" s="1562">
        <v>35</v>
      </c>
      <c r="D253" s="1877" t="s">
        <v>2267</v>
      </c>
      <c r="E253" s="1563">
        <v>5</v>
      </c>
      <c r="F253" s="1564" t="s">
        <v>508</v>
      </c>
      <c r="G253" s="1565">
        <v>2</v>
      </c>
      <c r="H253" s="1564">
        <v>2013</v>
      </c>
      <c r="I253" s="1566">
        <v>1024.0297599999999</v>
      </c>
      <c r="J253" s="1564">
        <f t="shared" si="12"/>
        <v>100</v>
      </c>
      <c r="K253" s="1566">
        <f t="shared" si="13"/>
        <v>0</v>
      </c>
      <c r="L253" s="1564"/>
      <c r="M253" s="1564"/>
      <c r="N253" s="1567">
        <f t="shared" si="14"/>
        <v>0</v>
      </c>
      <c r="O253" s="2102"/>
      <c r="P253" s="2102"/>
      <c r="Q253" s="2102">
        <f t="shared" si="15"/>
        <v>0</v>
      </c>
      <c r="R253" s="2406"/>
    </row>
    <row r="254" spans="3:18" ht="40.5" customHeight="1">
      <c r="C254" s="1562">
        <v>36</v>
      </c>
      <c r="D254" s="1877" t="s">
        <v>2264</v>
      </c>
      <c r="E254" s="1563">
        <v>5</v>
      </c>
      <c r="F254" s="1564" t="s">
        <v>508</v>
      </c>
      <c r="G254" s="1565">
        <v>5</v>
      </c>
      <c r="H254" s="1564">
        <v>2020</v>
      </c>
      <c r="I254" s="1566">
        <v>2182.5</v>
      </c>
      <c r="J254" s="1564">
        <f t="shared" si="12"/>
        <v>100</v>
      </c>
      <c r="K254" s="1566">
        <f t="shared" si="13"/>
        <v>0</v>
      </c>
      <c r="L254" s="1564"/>
      <c r="M254" s="1564"/>
      <c r="N254" s="1567">
        <f t="shared" si="14"/>
        <v>0</v>
      </c>
      <c r="O254" s="2102"/>
      <c r="P254" s="2102"/>
      <c r="Q254" s="2102">
        <f t="shared" si="15"/>
        <v>0</v>
      </c>
      <c r="R254" s="2406"/>
    </row>
    <row r="255" spans="3:18" ht="40.5" customHeight="1">
      <c r="C255" s="1562">
        <v>37</v>
      </c>
      <c r="D255" s="1877" t="s">
        <v>2268</v>
      </c>
      <c r="E255" s="1563">
        <v>5</v>
      </c>
      <c r="F255" s="1564" t="s">
        <v>2269</v>
      </c>
      <c r="G255" s="1565">
        <v>1</v>
      </c>
      <c r="H255" s="1564">
        <v>2017</v>
      </c>
      <c r="I255" s="1566">
        <v>538.79999999999995</v>
      </c>
      <c r="J255" s="1564">
        <f t="shared" si="12"/>
        <v>100</v>
      </c>
      <c r="K255" s="1566">
        <f t="shared" si="13"/>
        <v>0</v>
      </c>
      <c r="L255" s="1564"/>
      <c r="M255" s="1564"/>
      <c r="N255" s="1567">
        <f t="shared" si="14"/>
        <v>0</v>
      </c>
      <c r="O255" s="2102"/>
      <c r="P255" s="2102"/>
      <c r="Q255" s="2102">
        <f t="shared" si="15"/>
        <v>0</v>
      </c>
      <c r="R255" s="2406"/>
    </row>
    <row r="256" spans="3:18" ht="14.25" customHeight="1">
      <c r="C256" s="1562">
        <v>38</v>
      </c>
      <c r="D256" s="1877" t="s">
        <v>2270</v>
      </c>
      <c r="E256" s="1563">
        <v>5</v>
      </c>
      <c r="F256" s="1564" t="s">
        <v>508</v>
      </c>
      <c r="G256" s="1565">
        <v>1</v>
      </c>
      <c r="H256" s="1564">
        <v>2008</v>
      </c>
      <c r="I256" s="1566">
        <v>404.685</v>
      </c>
      <c r="J256" s="1564">
        <f t="shared" si="12"/>
        <v>100</v>
      </c>
      <c r="K256" s="1566">
        <f t="shared" si="13"/>
        <v>0</v>
      </c>
      <c r="L256" s="1564"/>
      <c r="M256" s="1564"/>
      <c r="N256" s="1567">
        <f t="shared" si="14"/>
        <v>0</v>
      </c>
      <c r="O256" s="2102"/>
      <c r="P256" s="2102"/>
      <c r="Q256" s="2102">
        <f t="shared" si="15"/>
        <v>0</v>
      </c>
      <c r="R256" s="2406"/>
    </row>
    <row r="257" spans="3:18" ht="14.25" customHeight="1">
      <c r="C257" s="1562">
        <v>39</v>
      </c>
      <c r="D257" s="1877" t="s">
        <v>4822</v>
      </c>
      <c r="E257" s="1563">
        <v>5</v>
      </c>
      <c r="F257" s="1564" t="s">
        <v>508</v>
      </c>
      <c r="G257" s="1565">
        <v>1</v>
      </c>
      <c r="H257" s="1564">
        <v>2021</v>
      </c>
      <c r="I257" s="1566">
        <v>351.35</v>
      </c>
      <c r="J257" s="1564">
        <f t="shared" si="12"/>
        <v>100</v>
      </c>
      <c r="K257" s="1566">
        <f t="shared" si="13"/>
        <v>0</v>
      </c>
      <c r="L257" s="1564"/>
      <c r="M257" s="1564"/>
      <c r="N257" s="1567">
        <f t="shared" si="14"/>
        <v>0</v>
      </c>
      <c r="O257" s="2102"/>
      <c r="P257" s="2102"/>
      <c r="Q257" s="2102">
        <f t="shared" si="15"/>
        <v>0</v>
      </c>
      <c r="R257" s="2406"/>
    </row>
    <row r="258" spans="3:18" ht="27" customHeight="1">
      <c r="C258" s="1562">
        <v>40</v>
      </c>
      <c r="D258" s="1877" t="s">
        <v>4823</v>
      </c>
      <c r="E258" s="1563">
        <v>5</v>
      </c>
      <c r="F258" s="1564" t="s">
        <v>508</v>
      </c>
      <c r="G258" s="1565">
        <v>4</v>
      </c>
      <c r="H258" s="1564">
        <v>2022</v>
      </c>
      <c r="I258" s="1566">
        <v>2007.27</v>
      </c>
      <c r="J258" s="1564">
        <f t="shared" si="12"/>
        <v>80</v>
      </c>
      <c r="K258" s="1566">
        <f t="shared" si="13"/>
        <v>401.45399999999995</v>
      </c>
      <c r="L258" s="1564"/>
      <c r="M258" s="1564"/>
      <c r="N258" s="1567">
        <f t="shared" si="14"/>
        <v>0</v>
      </c>
      <c r="O258" s="2102"/>
      <c r="P258" s="2102"/>
      <c r="Q258" s="2102">
        <f t="shared" si="15"/>
        <v>0</v>
      </c>
      <c r="R258" s="2406"/>
    </row>
    <row r="259" spans="3:18" ht="14.25" customHeight="1">
      <c r="C259" s="1562">
        <v>41</v>
      </c>
      <c r="D259" s="1877" t="s">
        <v>5927</v>
      </c>
      <c r="E259" s="1563">
        <v>5</v>
      </c>
      <c r="F259" s="1564" t="s">
        <v>508</v>
      </c>
      <c r="G259" s="1565">
        <v>12</v>
      </c>
      <c r="H259" s="1564">
        <v>2022</v>
      </c>
      <c r="I259" s="1566">
        <v>4995</v>
      </c>
      <c r="J259" s="1564">
        <f t="shared" si="12"/>
        <v>80</v>
      </c>
      <c r="K259" s="1566">
        <f t="shared" si="13"/>
        <v>999</v>
      </c>
      <c r="L259" s="1564"/>
      <c r="M259" s="1564"/>
      <c r="N259" s="1567">
        <f t="shared" si="14"/>
        <v>0</v>
      </c>
      <c r="O259" s="2102"/>
      <c r="P259" s="2102"/>
      <c r="Q259" s="2102">
        <f t="shared" si="15"/>
        <v>0</v>
      </c>
      <c r="R259" s="2406"/>
    </row>
    <row r="260" spans="3:18" ht="14.25" customHeight="1">
      <c r="C260" s="1562">
        <v>42</v>
      </c>
      <c r="D260" s="1877" t="s">
        <v>5928</v>
      </c>
      <c r="E260" s="1563">
        <v>5</v>
      </c>
      <c r="F260" s="1564" t="s">
        <v>508</v>
      </c>
      <c r="G260" s="1565">
        <v>1</v>
      </c>
      <c r="H260" s="1564">
        <v>2022</v>
      </c>
      <c r="I260" s="1566">
        <v>399.9</v>
      </c>
      <c r="J260" s="1564">
        <f t="shared" si="12"/>
        <v>80</v>
      </c>
      <c r="K260" s="1566">
        <f t="shared" si="13"/>
        <v>79.979999999999961</v>
      </c>
      <c r="L260" s="1564"/>
      <c r="M260" s="1564"/>
      <c r="N260" s="1567">
        <f t="shared" si="14"/>
        <v>0</v>
      </c>
      <c r="O260" s="2102"/>
      <c r="P260" s="2102"/>
      <c r="Q260" s="2102">
        <f t="shared" si="15"/>
        <v>0</v>
      </c>
      <c r="R260" s="2406"/>
    </row>
    <row r="261" spans="3:18" ht="27" customHeight="1">
      <c r="C261" s="1562">
        <v>43</v>
      </c>
      <c r="D261" s="1877" t="s">
        <v>5929</v>
      </c>
      <c r="E261" s="1563">
        <v>5</v>
      </c>
      <c r="F261" s="1564" t="s">
        <v>508</v>
      </c>
      <c r="G261" s="1565">
        <v>1</v>
      </c>
      <c r="H261" s="1564">
        <v>2023</v>
      </c>
      <c r="I261" s="1566">
        <v>501.81817999999998</v>
      </c>
      <c r="J261" s="1564">
        <f t="shared" si="12"/>
        <v>60</v>
      </c>
      <c r="K261" s="1566">
        <f t="shared" si="13"/>
        <v>200.72727200000003</v>
      </c>
      <c r="L261" s="1564"/>
      <c r="M261" s="1564"/>
      <c r="N261" s="1567">
        <f t="shared" si="14"/>
        <v>0</v>
      </c>
      <c r="O261" s="2102"/>
      <c r="P261" s="2102"/>
      <c r="Q261" s="2102">
        <f t="shared" si="15"/>
        <v>0</v>
      </c>
      <c r="R261" s="2406"/>
    </row>
    <row r="262" spans="3:18" ht="14.25" customHeight="1">
      <c r="C262" s="1562">
        <v>44</v>
      </c>
      <c r="D262" s="1877" t="s">
        <v>4816</v>
      </c>
      <c r="E262" s="1563">
        <v>5</v>
      </c>
      <c r="F262" s="1564" t="s">
        <v>508</v>
      </c>
      <c r="G262" s="1565">
        <v>1</v>
      </c>
      <c r="H262" s="1564">
        <v>2021</v>
      </c>
      <c r="I262" s="1566">
        <v>351.351</v>
      </c>
      <c r="J262" s="1564">
        <f t="shared" si="12"/>
        <v>100</v>
      </c>
      <c r="K262" s="1566">
        <f t="shared" si="13"/>
        <v>0</v>
      </c>
      <c r="L262" s="1564"/>
      <c r="M262" s="1564"/>
      <c r="N262" s="1567">
        <f t="shared" si="14"/>
        <v>0</v>
      </c>
      <c r="O262" s="2102"/>
      <c r="P262" s="2102"/>
      <c r="Q262" s="2102">
        <f t="shared" si="15"/>
        <v>0</v>
      </c>
      <c r="R262" s="2406"/>
    </row>
    <row r="263" spans="3:18" ht="27" customHeight="1">
      <c r="C263" s="1562">
        <v>45</v>
      </c>
      <c r="D263" s="1877" t="s">
        <v>5929</v>
      </c>
      <c r="E263" s="1563">
        <v>5</v>
      </c>
      <c r="F263" s="1564" t="s">
        <v>508</v>
      </c>
      <c r="G263" s="1565">
        <v>6</v>
      </c>
      <c r="H263" s="1564">
        <v>2023</v>
      </c>
      <c r="I263" s="1566">
        <v>3010.9090799999999</v>
      </c>
      <c r="J263" s="1564">
        <f t="shared" si="12"/>
        <v>60</v>
      </c>
      <c r="K263" s="1566">
        <f t="shared" si="13"/>
        <v>1204.3636320000001</v>
      </c>
      <c r="L263" s="1564"/>
      <c r="M263" s="1564"/>
      <c r="N263" s="1567">
        <f t="shared" si="14"/>
        <v>0</v>
      </c>
      <c r="O263" s="2102"/>
      <c r="P263" s="2102"/>
      <c r="Q263" s="2102">
        <f t="shared" si="15"/>
        <v>0</v>
      </c>
      <c r="R263" s="2406"/>
    </row>
    <row r="264" spans="3:18" ht="27" customHeight="1">
      <c r="C264" s="1562">
        <v>46</v>
      </c>
      <c r="D264" s="1877" t="s">
        <v>4823</v>
      </c>
      <c r="E264" s="1563">
        <v>5</v>
      </c>
      <c r="F264" s="1564" t="s">
        <v>508</v>
      </c>
      <c r="G264" s="1565">
        <v>6</v>
      </c>
      <c r="H264" s="1564">
        <v>2023</v>
      </c>
      <c r="I264" s="1566">
        <v>3010.9090799999999</v>
      </c>
      <c r="J264" s="1564">
        <f t="shared" si="12"/>
        <v>60</v>
      </c>
      <c r="K264" s="1566">
        <f t="shared" si="13"/>
        <v>1204.3636320000001</v>
      </c>
      <c r="L264" s="1564"/>
      <c r="M264" s="1564"/>
      <c r="N264" s="1567">
        <f t="shared" si="14"/>
        <v>0</v>
      </c>
      <c r="O264" s="2102"/>
      <c r="P264" s="2102"/>
      <c r="Q264" s="2102">
        <f t="shared" si="15"/>
        <v>0</v>
      </c>
      <c r="R264" s="2406"/>
    </row>
    <row r="265" spans="3:18" ht="27" customHeight="1">
      <c r="C265" s="1562">
        <v>47</v>
      </c>
      <c r="D265" s="1877" t="s">
        <v>4823</v>
      </c>
      <c r="E265" s="1563">
        <v>5</v>
      </c>
      <c r="F265" s="1564" t="s">
        <v>508</v>
      </c>
      <c r="G265" s="1565">
        <v>6</v>
      </c>
      <c r="H265" s="1564">
        <v>2023</v>
      </c>
      <c r="I265" s="1566">
        <v>3010.9090799999999</v>
      </c>
      <c r="J265" s="1564">
        <f t="shared" si="12"/>
        <v>60</v>
      </c>
      <c r="K265" s="1566">
        <f t="shared" si="13"/>
        <v>1204.3636320000001</v>
      </c>
      <c r="L265" s="1564"/>
      <c r="M265" s="1564"/>
      <c r="N265" s="1567">
        <f t="shared" si="14"/>
        <v>0</v>
      </c>
      <c r="O265" s="2102"/>
      <c r="P265" s="2102"/>
      <c r="Q265" s="2102">
        <f t="shared" si="15"/>
        <v>0</v>
      </c>
      <c r="R265" s="2406"/>
    </row>
    <row r="266" spans="3:18" ht="27" customHeight="1">
      <c r="C266" s="1562">
        <v>48</v>
      </c>
      <c r="D266" s="1877" t="s">
        <v>4823</v>
      </c>
      <c r="E266" s="1563">
        <v>5</v>
      </c>
      <c r="F266" s="1564" t="s">
        <v>508</v>
      </c>
      <c r="G266" s="1565">
        <v>1</v>
      </c>
      <c r="H266" s="1564">
        <v>2023</v>
      </c>
      <c r="I266" s="1566">
        <v>501.82</v>
      </c>
      <c r="J266" s="1564">
        <f t="shared" si="12"/>
        <v>60</v>
      </c>
      <c r="K266" s="1566">
        <f t="shared" si="13"/>
        <v>200.72800000000001</v>
      </c>
      <c r="L266" s="1564"/>
      <c r="M266" s="1564"/>
      <c r="N266" s="1567">
        <f t="shared" si="14"/>
        <v>0</v>
      </c>
      <c r="O266" s="2102"/>
      <c r="P266" s="2102"/>
      <c r="Q266" s="2102">
        <f t="shared" si="15"/>
        <v>0</v>
      </c>
      <c r="R266" s="2406"/>
    </row>
    <row r="267" spans="3:18" ht="14.25" customHeight="1">
      <c r="C267" s="1562">
        <v>49</v>
      </c>
      <c r="D267" s="1877" t="s">
        <v>7254</v>
      </c>
      <c r="E267" s="1563">
        <v>5</v>
      </c>
      <c r="F267" s="1564" t="s">
        <v>508</v>
      </c>
      <c r="G267" s="1565">
        <v>5</v>
      </c>
      <c r="H267" s="1564">
        <v>2024</v>
      </c>
      <c r="I267" s="1566">
        <v>2358</v>
      </c>
      <c r="J267" s="1564">
        <f t="shared" si="12"/>
        <v>40</v>
      </c>
      <c r="K267" s="1566">
        <f t="shared" si="13"/>
        <v>1414.8</v>
      </c>
      <c r="L267" s="1564"/>
      <c r="M267" s="1564"/>
      <c r="N267" s="1567">
        <f t="shared" si="14"/>
        <v>0</v>
      </c>
      <c r="O267" s="2102"/>
      <c r="P267" s="2102"/>
      <c r="Q267" s="2102">
        <f t="shared" si="15"/>
        <v>0</v>
      </c>
      <c r="R267" s="2406"/>
    </row>
    <row r="268" spans="3:18" ht="14.25" customHeight="1">
      <c r="C268" s="1562">
        <v>50</v>
      </c>
      <c r="D268" s="1877" t="s">
        <v>7255</v>
      </c>
      <c r="E268" s="1563">
        <v>5</v>
      </c>
      <c r="F268" s="1564" t="s">
        <v>508</v>
      </c>
      <c r="G268" s="1565">
        <v>1</v>
      </c>
      <c r="H268" s="1564">
        <v>2019</v>
      </c>
      <c r="I268" s="1566">
        <v>428</v>
      </c>
      <c r="J268" s="1564">
        <f t="shared" si="12"/>
        <v>100</v>
      </c>
      <c r="K268" s="1566">
        <f t="shared" si="13"/>
        <v>0</v>
      </c>
      <c r="L268" s="1564"/>
      <c r="M268" s="1564"/>
      <c r="N268" s="1567">
        <f t="shared" si="14"/>
        <v>0</v>
      </c>
      <c r="O268" s="2102"/>
      <c r="P268" s="2102"/>
      <c r="Q268" s="2102">
        <f t="shared" si="15"/>
        <v>0</v>
      </c>
      <c r="R268" s="2406"/>
    </row>
    <row r="269" spans="3:18" ht="14.25" customHeight="1">
      <c r="C269" s="1591">
        <v>1</v>
      </c>
      <c r="D269" s="1880" t="s">
        <v>5930</v>
      </c>
      <c r="E269" s="1592">
        <v>5</v>
      </c>
      <c r="F269" s="1593" t="s">
        <v>508</v>
      </c>
      <c r="G269" s="1594">
        <v>4</v>
      </c>
      <c r="H269" s="1593">
        <v>2000</v>
      </c>
      <c r="I269" s="1595">
        <v>1192.2080000000001</v>
      </c>
      <c r="J269" s="1593">
        <f t="shared" si="12"/>
        <v>100</v>
      </c>
      <c r="K269" s="1595">
        <f t="shared" si="13"/>
        <v>0</v>
      </c>
      <c r="L269" s="1593"/>
      <c r="M269" s="1593"/>
      <c r="N269" s="1596">
        <f t="shared" si="14"/>
        <v>0</v>
      </c>
      <c r="O269" s="2105"/>
      <c r="P269" s="2105"/>
      <c r="Q269" s="2105">
        <f t="shared" si="15"/>
        <v>0</v>
      </c>
      <c r="R269" s="2407" t="s">
        <v>7256</v>
      </c>
    </row>
    <row r="270" spans="3:18" ht="27" customHeight="1">
      <c r="C270" s="1591">
        <v>2</v>
      </c>
      <c r="D270" s="1880" t="s">
        <v>5931</v>
      </c>
      <c r="E270" s="1592">
        <v>5</v>
      </c>
      <c r="F270" s="1593" t="s">
        <v>508</v>
      </c>
      <c r="G270" s="1594">
        <v>1</v>
      </c>
      <c r="H270" s="1593">
        <v>2001</v>
      </c>
      <c r="I270" s="1595">
        <v>473.286</v>
      </c>
      <c r="J270" s="1593">
        <f t="shared" si="12"/>
        <v>100</v>
      </c>
      <c r="K270" s="1595">
        <f t="shared" si="13"/>
        <v>0</v>
      </c>
      <c r="L270" s="1593"/>
      <c r="M270" s="1593"/>
      <c r="N270" s="1596">
        <f t="shared" si="14"/>
        <v>0</v>
      </c>
      <c r="O270" s="2105"/>
      <c r="P270" s="2105"/>
      <c r="Q270" s="2105">
        <f t="shared" si="15"/>
        <v>0</v>
      </c>
      <c r="R270" s="2408"/>
    </row>
    <row r="271" spans="3:18" ht="14.25" customHeight="1">
      <c r="C271" s="1591">
        <v>3</v>
      </c>
      <c r="D271" s="1880" t="s">
        <v>5932</v>
      </c>
      <c r="E271" s="1592">
        <v>5</v>
      </c>
      <c r="F271" s="1593" t="s">
        <v>508</v>
      </c>
      <c r="G271" s="1594">
        <v>2</v>
      </c>
      <c r="H271" s="1593">
        <v>2001</v>
      </c>
      <c r="I271" s="1595">
        <v>1034.28</v>
      </c>
      <c r="J271" s="1593">
        <f t="shared" si="12"/>
        <v>100</v>
      </c>
      <c r="K271" s="1595">
        <f t="shared" si="13"/>
        <v>0</v>
      </c>
      <c r="L271" s="1593"/>
      <c r="M271" s="1593"/>
      <c r="N271" s="1596">
        <f t="shared" si="14"/>
        <v>0</v>
      </c>
      <c r="O271" s="2105"/>
      <c r="P271" s="2105"/>
      <c r="Q271" s="2105">
        <f t="shared" si="15"/>
        <v>0</v>
      </c>
      <c r="R271" s="2408"/>
    </row>
    <row r="272" spans="3:18" ht="14.25" customHeight="1">
      <c r="C272" s="1591">
        <v>4</v>
      </c>
      <c r="D272" s="1880" t="s">
        <v>2625</v>
      </c>
      <c r="E272" s="1592">
        <v>5</v>
      </c>
      <c r="F272" s="1593" t="s">
        <v>508</v>
      </c>
      <c r="G272" s="1594">
        <v>3</v>
      </c>
      <c r="H272" s="1593">
        <v>2005</v>
      </c>
      <c r="I272" s="1595">
        <v>1628.4749999999999</v>
      </c>
      <c r="J272" s="1593">
        <f t="shared" si="12"/>
        <v>100</v>
      </c>
      <c r="K272" s="1595">
        <f t="shared" si="13"/>
        <v>0</v>
      </c>
      <c r="L272" s="1593"/>
      <c r="M272" s="1593"/>
      <c r="N272" s="1596">
        <f t="shared" si="14"/>
        <v>0</v>
      </c>
      <c r="O272" s="2105"/>
      <c r="P272" s="2105"/>
      <c r="Q272" s="2105">
        <f t="shared" si="15"/>
        <v>0</v>
      </c>
      <c r="R272" s="2408"/>
    </row>
    <row r="273" spans="3:18" ht="14.25" customHeight="1">
      <c r="C273" s="1591">
        <v>5</v>
      </c>
      <c r="D273" s="1880" t="s">
        <v>2626</v>
      </c>
      <c r="E273" s="1592">
        <v>5</v>
      </c>
      <c r="F273" s="1593" t="s">
        <v>508</v>
      </c>
      <c r="G273" s="1594">
        <v>5</v>
      </c>
      <c r="H273" s="1593">
        <v>2005</v>
      </c>
      <c r="I273" s="1595">
        <v>2636.3850000000002</v>
      </c>
      <c r="J273" s="1593">
        <f t="shared" si="12"/>
        <v>100</v>
      </c>
      <c r="K273" s="1595">
        <f t="shared" si="13"/>
        <v>0</v>
      </c>
      <c r="L273" s="1593"/>
      <c r="M273" s="1593"/>
      <c r="N273" s="1596">
        <f t="shared" si="14"/>
        <v>0</v>
      </c>
      <c r="O273" s="2105"/>
      <c r="P273" s="2105"/>
      <c r="Q273" s="2105">
        <f t="shared" si="15"/>
        <v>0</v>
      </c>
      <c r="R273" s="2408"/>
    </row>
    <row r="274" spans="3:18" ht="27" customHeight="1">
      <c r="C274" s="1591">
        <v>6</v>
      </c>
      <c r="D274" s="1880" t="s">
        <v>2627</v>
      </c>
      <c r="E274" s="1592">
        <v>5</v>
      </c>
      <c r="F274" s="1593" t="s">
        <v>508</v>
      </c>
      <c r="G274" s="1594">
        <v>3</v>
      </c>
      <c r="H274" s="1593">
        <v>2005</v>
      </c>
      <c r="I274" s="1595">
        <v>732.9</v>
      </c>
      <c r="J274" s="1593">
        <f t="shared" si="12"/>
        <v>100</v>
      </c>
      <c r="K274" s="1595">
        <f t="shared" si="13"/>
        <v>0</v>
      </c>
      <c r="L274" s="1593"/>
      <c r="M274" s="1593"/>
      <c r="N274" s="1596">
        <f t="shared" si="14"/>
        <v>0</v>
      </c>
      <c r="O274" s="2105"/>
      <c r="P274" s="2105"/>
      <c r="Q274" s="2105">
        <f t="shared" si="15"/>
        <v>0</v>
      </c>
      <c r="R274" s="2408"/>
    </row>
    <row r="275" spans="3:18" ht="27" customHeight="1">
      <c r="C275" s="1591">
        <v>7</v>
      </c>
      <c r="D275" s="1880" t="s">
        <v>5933</v>
      </c>
      <c r="E275" s="1592">
        <v>5</v>
      </c>
      <c r="F275" s="1593" t="s">
        <v>508</v>
      </c>
      <c r="G275" s="1594">
        <v>2</v>
      </c>
      <c r="H275" s="1593">
        <v>2007</v>
      </c>
      <c r="I275" s="1595">
        <v>518.20000000000005</v>
      </c>
      <c r="J275" s="1593">
        <f t="shared" si="12"/>
        <v>100</v>
      </c>
      <c r="K275" s="1595">
        <f t="shared" si="13"/>
        <v>0</v>
      </c>
      <c r="L275" s="1593"/>
      <c r="M275" s="1593"/>
      <c r="N275" s="1596">
        <f t="shared" si="14"/>
        <v>0</v>
      </c>
      <c r="O275" s="2105"/>
      <c r="P275" s="2105"/>
      <c r="Q275" s="2105">
        <f t="shared" si="15"/>
        <v>0</v>
      </c>
      <c r="R275" s="2408"/>
    </row>
    <row r="276" spans="3:18" ht="14.25" customHeight="1">
      <c r="C276" s="1591">
        <v>8</v>
      </c>
      <c r="D276" s="1880" t="s">
        <v>5934</v>
      </c>
      <c r="E276" s="1592">
        <v>5</v>
      </c>
      <c r="F276" s="1593" t="s">
        <v>508</v>
      </c>
      <c r="G276" s="1594">
        <v>8</v>
      </c>
      <c r="H276" s="1593">
        <v>2005</v>
      </c>
      <c r="I276" s="1595">
        <v>2607.6489999999999</v>
      </c>
      <c r="J276" s="1593">
        <f t="shared" si="12"/>
        <v>100</v>
      </c>
      <c r="K276" s="1595">
        <f t="shared" si="13"/>
        <v>0</v>
      </c>
      <c r="L276" s="1593"/>
      <c r="M276" s="1593"/>
      <c r="N276" s="1596">
        <f t="shared" si="14"/>
        <v>0</v>
      </c>
      <c r="O276" s="2105"/>
      <c r="P276" s="2105"/>
      <c r="Q276" s="2105">
        <f t="shared" si="15"/>
        <v>0</v>
      </c>
      <c r="R276" s="2408"/>
    </row>
    <row r="277" spans="3:18" ht="14.25" customHeight="1">
      <c r="C277" s="1591">
        <v>9</v>
      </c>
      <c r="D277" s="1880" t="s">
        <v>5935</v>
      </c>
      <c r="E277" s="1592">
        <v>5</v>
      </c>
      <c r="F277" s="1593" t="s">
        <v>508</v>
      </c>
      <c r="G277" s="1594">
        <v>1</v>
      </c>
      <c r="H277" s="1593">
        <v>2006</v>
      </c>
      <c r="I277" s="1595">
        <v>310.387</v>
      </c>
      <c r="J277" s="1593">
        <f t="shared" si="12"/>
        <v>100</v>
      </c>
      <c r="K277" s="1595">
        <f t="shared" si="13"/>
        <v>0</v>
      </c>
      <c r="L277" s="1593"/>
      <c r="M277" s="1593"/>
      <c r="N277" s="1596">
        <f t="shared" si="14"/>
        <v>0</v>
      </c>
      <c r="O277" s="2105"/>
      <c r="P277" s="2105"/>
      <c r="Q277" s="2105">
        <f t="shared" si="15"/>
        <v>0</v>
      </c>
      <c r="R277" s="2408"/>
    </row>
    <row r="278" spans="3:18" ht="27" customHeight="1">
      <c r="C278" s="1591">
        <v>10</v>
      </c>
      <c r="D278" s="1880" t="s">
        <v>2629</v>
      </c>
      <c r="E278" s="1592">
        <v>5</v>
      </c>
      <c r="F278" s="1593" t="s">
        <v>508</v>
      </c>
      <c r="G278" s="1594">
        <v>11</v>
      </c>
      <c r="H278" s="1593">
        <v>2008</v>
      </c>
      <c r="I278" s="1595">
        <v>2940.3</v>
      </c>
      <c r="J278" s="1593">
        <f t="shared" ref="J278:J341" si="16">IF(($J$14-H278)*J$19&gt;100,100,($J$14-H278)*J$19)</f>
        <v>100</v>
      </c>
      <c r="K278" s="1595">
        <f t="shared" ref="K278:K341" si="17">IF(J278=100,0,I278-I278*J278%)</f>
        <v>0</v>
      </c>
      <c r="L278" s="1593"/>
      <c r="M278" s="1593"/>
      <c r="N278" s="1596">
        <f t="shared" ref="N278:N341" si="18">+L278*M278</f>
        <v>0</v>
      </c>
      <c r="O278" s="2105"/>
      <c r="P278" s="2105"/>
      <c r="Q278" s="2105">
        <f t="shared" ref="Q278:Q341" si="19">+O278*P278</f>
        <v>0</v>
      </c>
      <c r="R278" s="2408"/>
    </row>
    <row r="279" spans="3:18" ht="27" customHeight="1">
      <c r="C279" s="1591">
        <v>11</v>
      </c>
      <c r="D279" s="1880" t="s">
        <v>2630</v>
      </c>
      <c r="E279" s="1592">
        <v>5</v>
      </c>
      <c r="F279" s="1593" t="s">
        <v>508</v>
      </c>
      <c r="G279" s="1594">
        <v>1</v>
      </c>
      <c r="H279" s="1593">
        <v>2008</v>
      </c>
      <c r="I279" s="1595">
        <v>267.3</v>
      </c>
      <c r="J279" s="1593">
        <f t="shared" si="16"/>
        <v>100</v>
      </c>
      <c r="K279" s="1595">
        <f t="shared" si="17"/>
        <v>0</v>
      </c>
      <c r="L279" s="1593"/>
      <c r="M279" s="1593"/>
      <c r="N279" s="1596">
        <f t="shared" si="18"/>
        <v>0</v>
      </c>
      <c r="O279" s="2105"/>
      <c r="P279" s="2105"/>
      <c r="Q279" s="2105">
        <f t="shared" si="19"/>
        <v>0</v>
      </c>
      <c r="R279" s="2408"/>
    </row>
    <row r="280" spans="3:18" ht="14.25" customHeight="1">
      <c r="C280" s="1591">
        <v>12</v>
      </c>
      <c r="D280" s="1880" t="s">
        <v>5936</v>
      </c>
      <c r="E280" s="1592">
        <v>5</v>
      </c>
      <c r="F280" s="1593" t="s">
        <v>508</v>
      </c>
      <c r="G280" s="1594">
        <v>1</v>
      </c>
      <c r="H280" s="1593">
        <v>2008</v>
      </c>
      <c r="I280" s="1595">
        <v>267.3</v>
      </c>
      <c r="J280" s="1593">
        <f t="shared" si="16"/>
        <v>100</v>
      </c>
      <c r="K280" s="1595">
        <f t="shared" si="17"/>
        <v>0</v>
      </c>
      <c r="L280" s="1593"/>
      <c r="M280" s="1593"/>
      <c r="N280" s="1596">
        <f t="shared" si="18"/>
        <v>0</v>
      </c>
      <c r="O280" s="2105"/>
      <c r="P280" s="2105"/>
      <c r="Q280" s="2105">
        <f t="shared" si="19"/>
        <v>0</v>
      </c>
      <c r="R280" s="2408"/>
    </row>
    <row r="281" spans="3:18" ht="40.5" customHeight="1">
      <c r="C281" s="1591">
        <v>13</v>
      </c>
      <c r="D281" s="1880" t="s">
        <v>2631</v>
      </c>
      <c r="E281" s="1592">
        <v>5</v>
      </c>
      <c r="F281" s="1593" t="s">
        <v>508</v>
      </c>
      <c r="G281" s="1594">
        <v>2</v>
      </c>
      <c r="H281" s="1593">
        <v>2008</v>
      </c>
      <c r="I281" s="1595">
        <v>768.48</v>
      </c>
      <c r="J281" s="1593">
        <f t="shared" si="16"/>
        <v>100</v>
      </c>
      <c r="K281" s="1595">
        <f t="shared" si="17"/>
        <v>0</v>
      </c>
      <c r="L281" s="1593"/>
      <c r="M281" s="1593"/>
      <c r="N281" s="1596">
        <f t="shared" si="18"/>
        <v>0</v>
      </c>
      <c r="O281" s="2105"/>
      <c r="P281" s="2105"/>
      <c r="Q281" s="2105">
        <f t="shared" si="19"/>
        <v>0</v>
      </c>
      <c r="R281" s="2408"/>
    </row>
    <row r="282" spans="3:18" ht="14.25" customHeight="1">
      <c r="C282" s="1591">
        <v>14</v>
      </c>
      <c r="D282" s="1880" t="s">
        <v>5937</v>
      </c>
      <c r="E282" s="1592">
        <v>5</v>
      </c>
      <c r="F282" s="1593" t="s">
        <v>508</v>
      </c>
      <c r="G282" s="1594">
        <v>1</v>
      </c>
      <c r="H282" s="1593">
        <v>2005</v>
      </c>
      <c r="I282" s="1595">
        <v>547.26099999999997</v>
      </c>
      <c r="J282" s="1593">
        <f t="shared" si="16"/>
        <v>100</v>
      </c>
      <c r="K282" s="1595">
        <f t="shared" si="17"/>
        <v>0</v>
      </c>
      <c r="L282" s="1593"/>
      <c r="M282" s="1593"/>
      <c r="N282" s="1596">
        <f t="shared" si="18"/>
        <v>0</v>
      </c>
      <c r="O282" s="2105"/>
      <c r="P282" s="2105"/>
      <c r="Q282" s="2105">
        <f t="shared" si="19"/>
        <v>0</v>
      </c>
      <c r="R282" s="2408"/>
    </row>
    <row r="283" spans="3:18" ht="14.25" customHeight="1">
      <c r="C283" s="1591">
        <v>15</v>
      </c>
      <c r="D283" s="1880" t="s">
        <v>2628</v>
      </c>
      <c r="E283" s="1592">
        <v>5</v>
      </c>
      <c r="F283" s="1593" t="s">
        <v>508</v>
      </c>
      <c r="G283" s="1594">
        <v>1</v>
      </c>
      <c r="H283" s="1593">
        <v>2005</v>
      </c>
      <c r="I283" s="1595">
        <v>547.26099999999997</v>
      </c>
      <c r="J283" s="1593">
        <f t="shared" si="16"/>
        <v>100</v>
      </c>
      <c r="K283" s="1595">
        <f t="shared" si="17"/>
        <v>0</v>
      </c>
      <c r="L283" s="1593"/>
      <c r="M283" s="1593"/>
      <c r="N283" s="1596">
        <f t="shared" si="18"/>
        <v>0</v>
      </c>
      <c r="O283" s="2105"/>
      <c r="P283" s="2105"/>
      <c r="Q283" s="2105">
        <f t="shared" si="19"/>
        <v>0</v>
      </c>
      <c r="R283" s="2408"/>
    </row>
    <row r="284" spans="3:18" ht="14.25" customHeight="1">
      <c r="C284" s="1591">
        <v>16</v>
      </c>
      <c r="D284" s="1880" t="s">
        <v>5938</v>
      </c>
      <c r="E284" s="1592">
        <v>5</v>
      </c>
      <c r="F284" s="1593" t="s">
        <v>508</v>
      </c>
      <c r="G284" s="1594">
        <v>1</v>
      </c>
      <c r="H284" s="1593">
        <v>2008</v>
      </c>
      <c r="I284" s="1595">
        <v>3187.683</v>
      </c>
      <c r="J284" s="1593">
        <f t="shared" si="16"/>
        <v>100</v>
      </c>
      <c r="K284" s="1595">
        <f t="shared" si="17"/>
        <v>0</v>
      </c>
      <c r="L284" s="1593"/>
      <c r="M284" s="1593"/>
      <c r="N284" s="1596">
        <f t="shared" si="18"/>
        <v>0</v>
      </c>
      <c r="O284" s="2105"/>
      <c r="P284" s="2105"/>
      <c r="Q284" s="2105">
        <f t="shared" si="19"/>
        <v>0</v>
      </c>
      <c r="R284" s="2408"/>
    </row>
    <row r="285" spans="3:18" ht="14.25" customHeight="1">
      <c r="C285" s="1591">
        <v>17</v>
      </c>
      <c r="D285" s="1880" t="s">
        <v>5939</v>
      </c>
      <c r="E285" s="1592">
        <v>5</v>
      </c>
      <c r="F285" s="1593" t="s">
        <v>508</v>
      </c>
      <c r="G285" s="1594">
        <v>1</v>
      </c>
      <c r="H285" s="1593">
        <v>2008</v>
      </c>
      <c r="I285" s="1595">
        <v>150</v>
      </c>
      <c r="J285" s="1593">
        <f t="shared" si="16"/>
        <v>100</v>
      </c>
      <c r="K285" s="1595">
        <f t="shared" si="17"/>
        <v>0</v>
      </c>
      <c r="L285" s="1593"/>
      <c r="M285" s="1593"/>
      <c r="N285" s="1596">
        <f t="shared" si="18"/>
        <v>0</v>
      </c>
      <c r="O285" s="2105"/>
      <c r="P285" s="2105"/>
      <c r="Q285" s="2105">
        <f t="shared" si="19"/>
        <v>0</v>
      </c>
      <c r="R285" s="2408"/>
    </row>
    <row r="286" spans="3:18" ht="14.25" customHeight="1">
      <c r="C286" s="1591">
        <v>18</v>
      </c>
      <c r="D286" s="1880" t="s">
        <v>5939</v>
      </c>
      <c r="E286" s="1592">
        <v>5</v>
      </c>
      <c r="F286" s="1593" t="s">
        <v>508</v>
      </c>
      <c r="G286" s="1594">
        <v>9</v>
      </c>
      <c r="H286" s="1593">
        <v>2008</v>
      </c>
      <c r="I286" s="1595">
        <v>1350</v>
      </c>
      <c r="J286" s="1593">
        <f t="shared" si="16"/>
        <v>100</v>
      </c>
      <c r="K286" s="1595">
        <f t="shared" si="17"/>
        <v>0</v>
      </c>
      <c r="L286" s="1593"/>
      <c r="M286" s="1593"/>
      <c r="N286" s="1596">
        <f t="shared" si="18"/>
        <v>0</v>
      </c>
      <c r="O286" s="2105"/>
      <c r="P286" s="2105"/>
      <c r="Q286" s="2105">
        <f t="shared" si="19"/>
        <v>0</v>
      </c>
      <c r="R286" s="2408"/>
    </row>
    <row r="287" spans="3:18" ht="14.25" customHeight="1">
      <c r="C287" s="1591">
        <v>19</v>
      </c>
      <c r="D287" s="1880" t="s">
        <v>5940</v>
      </c>
      <c r="E287" s="1592">
        <v>5</v>
      </c>
      <c r="F287" s="1593" t="s">
        <v>508</v>
      </c>
      <c r="G287" s="1594">
        <v>1</v>
      </c>
      <c r="H287" s="1593">
        <v>2008</v>
      </c>
      <c r="I287" s="1595">
        <v>277</v>
      </c>
      <c r="J287" s="1593">
        <f t="shared" si="16"/>
        <v>100</v>
      </c>
      <c r="K287" s="1595">
        <f t="shared" si="17"/>
        <v>0</v>
      </c>
      <c r="L287" s="1593"/>
      <c r="M287" s="1593"/>
      <c r="N287" s="1596">
        <f t="shared" si="18"/>
        <v>0</v>
      </c>
      <c r="O287" s="2105"/>
      <c r="P287" s="2105"/>
      <c r="Q287" s="2105">
        <f t="shared" si="19"/>
        <v>0</v>
      </c>
      <c r="R287" s="2408"/>
    </row>
    <row r="288" spans="3:18" ht="14.25" customHeight="1">
      <c r="C288" s="1591">
        <v>20</v>
      </c>
      <c r="D288" s="1880" t="s">
        <v>2672</v>
      </c>
      <c r="E288" s="1592">
        <v>5</v>
      </c>
      <c r="F288" s="1593" t="s">
        <v>508</v>
      </c>
      <c r="G288" s="1594">
        <v>1</v>
      </c>
      <c r="H288" s="1593">
        <v>2009</v>
      </c>
      <c r="I288" s="1595">
        <v>391.75799999999998</v>
      </c>
      <c r="J288" s="1593">
        <f t="shared" si="16"/>
        <v>100</v>
      </c>
      <c r="K288" s="1595">
        <f t="shared" si="17"/>
        <v>0</v>
      </c>
      <c r="L288" s="1593"/>
      <c r="M288" s="1593"/>
      <c r="N288" s="1596">
        <f t="shared" si="18"/>
        <v>0</v>
      </c>
      <c r="O288" s="2105"/>
      <c r="P288" s="2105"/>
      <c r="Q288" s="2105">
        <f t="shared" si="19"/>
        <v>0</v>
      </c>
      <c r="R288" s="2408"/>
    </row>
    <row r="289" spans="3:18" ht="14.25" customHeight="1">
      <c r="C289" s="1591">
        <v>21</v>
      </c>
      <c r="D289" s="1880" t="s">
        <v>5941</v>
      </c>
      <c r="E289" s="1592">
        <v>5</v>
      </c>
      <c r="F289" s="1593" t="s">
        <v>508</v>
      </c>
      <c r="G289" s="1594">
        <v>3</v>
      </c>
      <c r="H289" s="1593">
        <v>2008</v>
      </c>
      <c r="I289" s="1595">
        <v>801.9</v>
      </c>
      <c r="J289" s="1593">
        <f t="shared" si="16"/>
        <v>100</v>
      </c>
      <c r="K289" s="1595">
        <f t="shared" si="17"/>
        <v>0</v>
      </c>
      <c r="L289" s="1593"/>
      <c r="M289" s="1593"/>
      <c r="N289" s="1596">
        <f t="shared" si="18"/>
        <v>0</v>
      </c>
      <c r="O289" s="2105"/>
      <c r="P289" s="2105"/>
      <c r="Q289" s="2105">
        <f t="shared" si="19"/>
        <v>0</v>
      </c>
      <c r="R289" s="2408"/>
    </row>
    <row r="290" spans="3:18" ht="14.25" customHeight="1">
      <c r="C290" s="1591">
        <v>22</v>
      </c>
      <c r="D290" s="1880" t="s">
        <v>5941</v>
      </c>
      <c r="E290" s="1592">
        <v>5</v>
      </c>
      <c r="F290" s="1593" t="s">
        <v>508</v>
      </c>
      <c r="G290" s="1594">
        <v>1</v>
      </c>
      <c r="H290" s="1593">
        <v>2008</v>
      </c>
      <c r="I290" s="1595">
        <v>241.7</v>
      </c>
      <c r="J290" s="1593">
        <f t="shared" si="16"/>
        <v>100</v>
      </c>
      <c r="K290" s="1595">
        <f t="shared" si="17"/>
        <v>0</v>
      </c>
      <c r="L290" s="1593"/>
      <c r="M290" s="1593"/>
      <c r="N290" s="1596">
        <f t="shared" si="18"/>
        <v>0</v>
      </c>
      <c r="O290" s="2105"/>
      <c r="P290" s="2105"/>
      <c r="Q290" s="2105">
        <f t="shared" si="19"/>
        <v>0</v>
      </c>
      <c r="R290" s="2408"/>
    </row>
    <row r="291" spans="3:18" ht="14.25" customHeight="1">
      <c r="C291" s="1591">
        <v>23</v>
      </c>
      <c r="D291" s="1880" t="s">
        <v>5942</v>
      </c>
      <c r="E291" s="1592">
        <v>5</v>
      </c>
      <c r="F291" s="1593" t="s">
        <v>508</v>
      </c>
      <c r="G291" s="1594">
        <v>2</v>
      </c>
      <c r="H291" s="1593">
        <v>2008</v>
      </c>
      <c r="I291" s="1595">
        <v>628.4</v>
      </c>
      <c r="J291" s="1593">
        <f t="shared" si="16"/>
        <v>100</v>
      </c>
      <c r="K291" s="1595">
        <f t="shared" si="17"/>
        <v>0</v>
      </c>
      <c r="L291" s="1593"/>
      <c r="M291" s="1593"/>
      <c r="N291" s="1596">
        <f t="shared" si="18"/>
        <v>0</v>
      </c>
      <c r="O291" s="2105"/>
      <c r="P291" s="2105"/>
      <c r="Q291" s="2105">
        <f t="shared" si="19"/>
        <v>0</v>
      </c>
      <c r="R291" s="2408"/>
    </row>
    <row r="292" spans="3:18" ht="14.25" customHeight="1">
      <c r="C292" s="1591">
        <v>24</v>
      </c>
      <c r="D292" s="1880" t="s">
        <v>5943</v>
      </c>
      <c r="E292" s="1592">
        <v>5</v>
      </c>
      <c r="F292" s="1593" t="s">
        <v>508</v>
      </c>
      <c r="G292" s="1594">
        <v>4</v>
      </c>
      <c r="H292" s="1593">
        <v>2008</v>
      </c>
      <c r="I292" s="1595">
        <v>1618.74</v>
      </c>
      <c r="J292" s="1593">
        <f t="shared" si="16"/>
        <v>100</v>
      </c>
      <c r="K292" s="1595">
        <f t="shared" si="17"/>
        <v>0</v>
      </c>
      <c r="L292" s="1593"/>
      <c r="M292" s="1593"/>
      <c r="N292" s="1596">
        <f t="shared" si="18"/>
        <v>0</v>
      </c>
      <c r="O292" s="2105"/>
      <c r="P292" s="2105"/>
      <c r="Q292" s="2105">
        <f t="shared" si="19"/>
        <v>0</v>
      </c>
      <c r="R292" s="2408"/>
    </row>
    <row r="293" spans="3:18" ht="14.25" customHeight="1">
      <c r="C293" s="1591">
        <v>25</v>
      </c>
      <c r="D293" s="1880" t="s">
        <v>1996</v>
      </c>
      <c r="E293" s="1592">
        <v>5</v>
      </c>
      <c r="F293" s="1593" t="s">
        <v>508</v>
      </c>
      <c r="G293" s="1594">
        <v>1</v>
      </c>
      <c r="H293" s="1593">
        <v>2008</v>
      </c>
      <c r="I293" s="1595">
        <v>267.3</v>
      </c>
      <c r="J293" s="1593">
        <f t="shared" si="16"/>
        <v>100</v>
      </c>
      <c r="K293" s="1595">
        <f t="shared" si="17"/>
        <v>0</v>
      </c>
      <c r="L293" s="1593"/>
      <c r="M293" s="1593"/>
      <c r="N293" s="1596">
        <f t="shared" si="18"/>
        <v>0</v>
      </c>
      <c r="O293" s="2105"/>
      <c r="P293" s="2105"/>
      <c r="Q293" s="2105">
        <f t="shared" si="19"/>
        <v>0</v>
      </c>
      <c r="R293" s="2408"/>
    </row>
    <row r="294" spans="3:18" ht="14.25" customHeight="1">
      <c r="C294" s="1591">
        <v>26</v>
      </c>
      <c r="D294" s="1880" t="s">
        <v>1996</v>
      </c>
      <c r="E294" s="1592">
        <v>5</v>
      </c>
      <c r="F294" s="1593" t="s">
        <v>508</v>
      </c>
      <c r="G294" s="1594">
        <v>1</v>
      </c>
      <c r="H294" s="1593">
        <v>2008</v>
      </c>
      <c r="I294" s="1595">
        <v>267.3</v>
      </c>
      <c r="J294" s="1593">
        <f t="shared" si="16"/>
        <v>100</v>
      </c>
      <c r="K294" s="1595">
        <f t="shared" si="17"/>
        <v>0</v>
      </c>
      <c r="L294" s="1593"/>
      <c r="M294" s="1593"/>
      <c r="N294" s="1596">
        <f t="shared" si="18"/>
        <v>0</v>
      </c>
      <c r="O294" s="2105"/>
      <c r="P294" s="2105"/>
      <c r="Q294" s="2105">
        <f t="shared" si="19"/>
        <v>0</v>
      </c>
      <c r="R294" s="2408"/>
    </row>
    <row r="295" spans="3:18" ht="14.25" customHeight="1">
      <c r="C295" s="1591">
        <v>27</v>
      </c>
      <c r="D295" s="1880" t="s">
        <v>2632</v>
      </c>
      <c r="E295" s="1592">
        <v>5</v>
      </c>
      <c r="F295" s="1593" t="s">
        <v>508</v>
      </c>
      <c r="G295" s="1594">
        <v>1</v>
      </c>
      <c r="H295" s="1593">
        <v>2008</v>
      </c>
      <c r="I295" s="1595">
        <v>404.685</v>
      </c>
      <c r="J295" s="1593">
        <f t="shared" si="16"/>
        <v>100</v>
      </c>
      <c r="K295" s="1595">
        <f t="shared" si="17"/>
        <v>0</v>
      </c>
      <c r="L295" s="1593"/>
      <c r="M295" s="1593"/>
      <c r="N295" s="1596">
        <f t="shared" si="18"/>
        <v>0</v>
      </c>
      <c r="O295" s="2105"/>
      <c r="P295" s="2105"/>
      <c r="Q295" s="2105">
        <f t="shared" si="19"/>
        <v>0</v>
      </c>
      <c r="R295" s="2408"/>
    </row>
    <row r="296" spans="3:18" ht="14.25" customHeight="1">
      <c r="C296" s="1591">
        <v>28</v>
      </c>
      <c r="D296" s="1880" t="s">
        <v>2015</v>
      </c>
      <c r="E296" s="1592">
        <v>5</v>
      </c>
      <c r="F296" s="1593" t="s">
        <v>508</v>
      </c>
      <c r="G296" s="1594">
        <v>1</v>
      </c>
      <c r="H296" s="1593">
        <v>2008</v>
      </c>
      <c r="I296" s="1595">
        <v>404.685</v>
      </c>
      <c r="J296" s="1593">
        <f t="shared" si="16"/>
        <v>100</v>
      </c>
      <c r="K296" s="1595">
        <f t="shared" si="17"/>
        <v>0</v>
      </c>
      <c r="L296" s="1593"/>
      <c r="M296" s="1593"/>
      <c r="N296" s="1596">
        <f t="shared" si="18"/>
        <v>0</v>
      </c>
      <c r="O296" s="2105"/>
      <c r="P296" s="2105"/>
      <c r="Q296" s="2105">
        <f t="shared" si="19"/>
        <v>0</v>
      </c>
      <c r="R296" s="2408"/>
    </row>
    <row r="297" spans="3:18" ht="14.25" customHeight="1">
      <c r="C297" s="1591">
        <v>29</v>
      </c>
      <c r="D297" s="1880" t="s">
        <v>1996</v>
      </c>
      <c r="E297" s="1592">
        <v>5</v>
      </c>
      <c r="F297" s="1593" t="s">
        <v>508</v>
      </c>
      <c r="G297" s="1594">
        <v>2</v>
      </c>
      <c r="H297" s="1593">
        <v>2008</v>
      </c>
      <c r="I297" s="1595">
        <v>534.6</v>
      </c>
      <c r="J297" s="1593">
        <f t="shared" si="16"/>
        <v>100</v>
      </c>
      <c r="K297" s="1595">
        <f t="shared" si="17"/>
        <v>0</v>
      </c>
      <c r="L297" s="1593"/>
      <c r="M297" s="1593"/>
      <c r="N297" s="1596">
        <f t="shared" si="18"/>
        <v>0</v>
      </c>
      <c r="O297" s="2105"/>
      <c r="P297" s="2105"/>
      <c r="Q297" s="2105">
        <f t="shared" si="19"/>
        <v>0</v>
      </c>
      <c r="R297" s="2408"/>
    </row>
    <row r="298" spans="3:18" ht="14.25" customHeight="1">
      <c r="C298" s="1591">
        <v>30</v>
      </c>
      <c r="D298" s="1880" t="s">
        <v>5941</v>
      </c>
      <c r="E298" s="1592">
        <v>5</v>
      </c>
      <c r="F298" s="1593" t="s">
        <v>508</v>
      </c>
      <c r="G298" s="1594">
        <v>2</v>
      </c>
      <c r="H298" s="1593">
        <v>2007</v>
      </c>
      <c r="I298" s="1595">
        <v>483.4</v>
      </c>
      <c r="J298" s="1593">
        <f t="shared" si="16"/>
        <v>100</v>
      </c>
      <c r="K298" s="1595">
        <f t="shared" si="17"/>
        <v>0</v>
      </c>
      <c r="L298" s="1593"/>
      <c r="M298" s="1593"/>
      <c r="N298" s="1596">
        <f t="shared" si="18"/>
        <v>0</v>
      </c>
      <c r="O298" s="2105"/>
      <c r="P298" s="2105"/>
      <c r="Q298" s="2105">
        <f t="shared" si="19"/>
        <v>0</v>
      </c>
      <c r="R298" s="2408"/>
    </row>
    <row r="299" spans="3:18" ht="14.25" customHeight="1">
      <c r="C299" s="1591">
        <v>31</v>
      </c>
      <c r="D299" s="1880" t="s">
        <v>5941</v>
      </c>
      <c r="E299" s="1592">
        <v>5</v>
      </c>
      <c r="F299" s="1593" t="s">
        <v>508</v>
      </c>
      <c r="G299" s="1594">
        <v>1</v>
      </c>
      <c r="H299" s="1593">
        <v>2008</v>
      </c>
      <c r="I299" s="1595">
        <v>267.3</v>
      </c>
      <c r="J299" s="1593">
        <f t="shared" si="16"/>
        <v>100</v>
      </c>
      <c r="K299" s="1595">
        <f t="shared" si="17"/>
        <v>0</v>
      </c>
      <c r="L299" s="1593"/>
      <c r="M299" s="1593"/>
      <c r="N299" s="1596">
        <f t="shared" si="18"/>
        <v>0</v>
      </c>
      <c r="O299" s="2105"/>
      <c r="P299" s="2105"/>
      <c r="Q299" s="2105">
        <f t="shared" si="19"/>
        <v>0</v>
      </c>
      <c r="R299" s="2408"/>
    </row>
    <row r="300" spans="3:18" ht="14.25" customHeight="1">
      <c r="C300" s="1591">
        <v>32</v>
      </c>
      <c r="D300" s="1880" t="s">
        <v>2211</v>
      </c>
      <c r="E300" s="1592">
        <v>5</v>
      </c>
      <c r="F300" s="1593" t="s">
        <v>508</v>
      </c>
      <c r="G300" s="1594">
        <v>1</v>
      </c>
      <c r="H300" s="1593">
        <v>2005</v>
      </c>
      <c r="I300" s="1595">
        <v>547.26099999999997</v>
      </c>
      <c r="J300" s="1593">
        <f t="shared" si="16"/>
        <v>100</v>
      </c>
      <c r="K300" s="1595">
        <f t="shared" si="17"/>
        <v>0</v>
      </c>
      <c r="L300" s="1593"/>
      <c r="M300" s="1593"/>
      <c r="N300" s="1596">
        <f t="shared" si="18"/>
        <v>0</v>
      </c>
      <c r="O300" s="2105"/>
      <c r="P300" s="2105"/>
      <c r="Q300" s="2105">
        <f t="shared" si="19"/>
        <v>0</v>
      </c>
      <c r="R300" s="2408"/>
    </row>
    <row r="301" spans="3:18" ht="14.25" customHeight="1">
      <c r="C301" s="1591">
        <v>33</v>
      </c>
      <c r="D301" s="1880" t="s">
        <v>5944</v>
      </c>
      <c r="E301" s="1592">
        <v>5</v>
      </c>
      <c r="F301" s="1593" t="s">
        <v>508</v>
      </c>
      <c r="G301" s="1594">
        <v>1</v>
      </c>
      <c r="H301" s="1593">
        <v>2005</v>
      </c>
      <c r="I301" s="1595">
        <v>532.93925999999999</v>
      </c>
      <c r="J301" s="1593">
        <f t="shared" si="16"/>
        <v>100</v>
      </c>
      <c r="K301" s="1595">
        <f t="shared" si="17"/>
        <v>0</v>
      </c>
      <c r="L301" s="1593"/>
      <c r="M301" s="1593"/>
      <c r="N301" s="1596">
        <f t="shared" si="18"/>
        <v>0</v>
      </c>
      <c r="O301" s="2105"/>
      <c r="P301" s="2105"/>
      <c r="Q301" s="2105">
        <f t="shared" si="19"/>
        <v>0</v>
      </c>
      <c r="R301" s="2408"/>
    </row>
    <row r="302" spans="3:18" ht="14.25" customHeight="1">
      <c r="C302" s="1591">
        <v>34</v>
      </c>
      <c r="D302" s="1880" t="s">
        <v>5945</v>
      </c>
      <c r="E302" s="1592">
        <v>5</v>
      </c>
      <c r="F302" s="1593" t="s">
        <v>508</v>
      </c>
      <c r="G302" s="1594">
        <v>1</v>
      </c>
      <c r="H302" s="1593">
        <v>2007</v>
      </c>
      <c r="I302" s="1595">
        <v>283.3</v>
      </c>
      <c r="J302" s="1593">
        <f t="shared" si="16"/>
        <v>100</v>
      </c>
      <c r="K302" s="1595">
        <f t="shared" si="17"/>
        <v>0</v>
      </c>
      <c r="L302" s="1593"/>
      <c r="M302" s="1593"/>
      <c r="N302" s="1596">
        <f t="shared" si="18"/>
        <v>0</v>
      </c>
      <c r="O302" s="2105"/>
      <c r="P302" s="2105"/>
      <c r="Q302" s="2105">
        <f t="shared" si="19"/>
        <v>0</v>
      </c>
      <c r="R302" s="2408"/>
    </row>
    <row r="303" spans="3:18" ht="14.25" customHeight="1">
      <c r="C303" s="1591">
        <v>35</v>
      </c>
      <c r="D303" s="1880" t="s">
        <v>5946</v>
      </c>
      <c r="E303" s="1592">
        <v>5</v>
      </c>
      <c r="F303" s="1593" t="s">
        <v>508</v>
      </c>
      <c r="G303" s="1594">
        <v>2</v>
      </c>
      <c r="H303" s="1593">
        <v>2008</v>
      </c>
      <c r="I303" s="1595">
        <v>283.02</v>
      </c>
      <c r="J303" s="1593">
        <f t="shared" si="16"/>
        <v>100</v>
      </c>
      <c r="K303" s="1595">
        <f t="shared" si="17"/>
        <v>0</v>
      </c>
      <c r="L303" s="1593"/>
      <c r="M303" s="1593"/>
      <c r="N303" s="1596">
        <f t="shared" si="18"/>
        <v>0</v>
      </c>
      <c r="O303" s="2105"/>
      <c r="P303" s="2105"/>
      <c r="Q303" s="2105">
        <f t="shared" si="19"/>
        <v>0</v>
      </c>
      <c r="R303" s="2408"/>
    </row>
    <row r="304" spans="3:18" ht="14.25" customHeight="1">
      <c r="C304" s="1591">
        <v>36</v>
      </c>
      <c r="D304" s="1880" t="s">
        <v>5947</v>
      </c>
      <c r="E304" s="1592">
        <v>5</v>
      </c>
      <c r="F304" s="1593" t="s">
        <v>508</v>
      </c>
      <c r="G304" s="1594">
        <v>1</v>
      </c>
      <c r="H304" s="1593">
        <v>2008</v>
      </c>
      <c r="I304" s="1595">
        <v>384.27100000000002</v>
      </c>
      <c r="J304" s="1593">
        <f t="shared" si="16"/>
        <v>100</v>
      </c>
      <c r="K304" s="1595">
        <f t="shared" si="17"/>
        <v>0</v>
      </c>
      <c r="L304" s="1593"/>
      <c r="M304" s="1593"/>
      <c r="N304" s="1596">
        <f t="shared" si="18"/>
        <v>0</v>
      </c>
      <c r="O304" s="2105"/>
      <c r="P304" s="2105"/>
      <c r="Q304" s="2105">
        <f t="shared" si="19"/>
        <v>0</v>
      </c>
      <c r="R304" s="2408"/>
    </row>
    <row r="305" spans="3:18" ht="14.25" customHeight="1">
      <c r="C305" s="1591">
        <v>37</v>
      </c>
      <c r="D305" s="1880" t="s">
        <v>5948</v>
      </c>
      <c r="E305" s="1592">
        <v>5</v>
      </c>
      <c r="F305" s="1593" t="s">
        <v>508</v>
      </c>
      <c r="G305" s="1594">
        <v>2</v>
      </c>
      <c r="H305" s="1593">
        <v>2007</v>
      </c>
      <c r="I305" s="1595">
        <v>828.46500000000003</v>
      </c>
      <c r="J305" s="1593">
        <f t="shared" si="16"/>
        <v>100</v>
      </c>
      <c r="K305" s="1595">
        <f t="shared" si="17"/>
        <v>0</v>
      </c>
      <c r="L305" s="1593"/>
      <c r="M305" s="1593"/>
      <c r="N305" s="1596">
        <f t="shared" si="18"/>
        <v>0</v>
      </c>
      <c r="O305" s="2105"/>
      <c r="P305" s="2105"/>
      <c r="Q305" s="2105">
        <f t="shared" si="19"/>
        <v>0</v>
      </c>
      <c r="R305" s="2408"/>
    </row>
    <row r="306" spans="3:18" ht="14.25" customHeight="1">
      <c r="C306" s="1591">
        <v>38</v>
      </c>
      <c r="D306" s="1880" t="s">
        <v>5949</v>
      </c>
      <c r="E306" s="1592">
        <v>5</v>
      </c>
      <c r="F306" s="1593" t="s">
        <v>508</v>
      </c>
      <c r="G306" s="1594">
        <v>5</v>
      </c>
      <c r="H306" s="1593">
        <v>2010</v>
      </c>
      <c r="I306" s="1595">
        <v>1014</v>
      </c>
      <c r="J306" s="1593">
        <f t="shared" si="16"/>
        <v>100</v>
      </c>
      <c r="K306" s="1595">
        <f t="shared" si="17"/>
        <v>0</v>
      </c>
      <c r="L306" s="1593"/>
      <c r="M306" s="1593"/>
      <c r="N306" s="1596">
        <f t="shared" si="18"/>
        <v>0</v>
      </c>
      <c r="O306" s="2105"/>
      <c r="P306" s="2105"/>
      <c r="Q306" s="2105">
        <f t="shared" si="19"/>
        <v>0</v>
      </c>
      <c r="R306" s="2408"/>
    </row>
    <row r="307" spans="3:18" ht="14.25" customHeight="1">
      <c r="C307" s="1591">
        <v>39</v>
      </c>
      <c r="D307" s="1880" t="s">
        <v>5950</v>
      </c>
      <c r="E307" s="1592">
        <v>5</v>
      </c>
      <c r="F307" s="1593" t="s">
        <v>508</v>
      </c>
      <c r="G307" s="1594">
        <v>1</v>
      </c>
      <c r="H307" s="1593">
        <v>2007</v>
      </c>
      <c r="I307" s="1595">
        <v>283.3</v>
      </c>
      <c r="J307" s="1593">
        <f t="shared" si="16"/>
        <v>100</v>
      </c>
      <c r="K307" s="1595">
        <f t="shared" si="17"/>
        <v>0</v>
      </c>
      <c r="L307" s="1593"/>
      <c r="M307" s="1593"/>
      <c r="N307" s="1596">
        <f t="shared" si="18"/>
        <v>0</v>
      </c>
      <c r="O307" s="2105"/>
      <c r="P307" s="2105"/>
      <c r="Q307" s="2105">
        <f t="shared" si="19"/>
        <v>0</v>
      </c>
      <c r="R307" s="2408"/>
    </row>
    <row r="308" spans="3:18" ht="14.25" customHeight="1">
      <c r="C308" s="1591">
        <v>40</v>
      </c>
      <c r="D308" s="1880" t="s">
        <v>5951</v>
      </c>
      <c r="E308" s="1592">
        <v>5</v>
      </c>
      <c r="F308" s="1593" t="s">
        <v>508</v>
      </c>
      <c r="G308" s="1594">
        <v>1</v>
      </c>
      <c r="H308" s="1593">
        <v>2008</v>
      </c>
      <c r="I308" s="1595">
        <v>241.7</v>
      </c>
      <c r="J308" s="1593">
        <f t="shared" si="16"/>
        <v>100</v>
      </c>
      <c r="K308" s="1595">
        <f t="shared" si="17"/>
        <v>0</v>
      </c>
      <c r="L308" s="1593"/>
      <c r="M308" s="1593"/>
      <c r="N308" s="1596">
        <f t="shared" si="18"/>
        <v>0</v>
      </c>
      <c r="O308" s="2105"/>
      <c r="P308" s="2105"/>
      <c r="Q308" s="2105">
        <f t="shared" si="19"/>
        <v>0</v>
      </c>
      <c r="R308" s="2408"/>
    </row>
    <row r="309" spans="3:18" ht="14.25" customHeight="1">
      <c r="C309" s="1591">
        <v>41</v>
      </c>
      <c r="D309" s="1880" t="s">
        <v>5952</v>
      </c>
      <c r="E309" s="1592">
        <v>5</v>
      </c>
      <c r="F309" s="1593" t="s">
        <v>508</v>
      </c>
      <c r="G309" s="1594">
        <v>2</v>
      </c>
      <c r="H309" s="1593">
        <v>2005</v>
      </c>
      <c r="I309" s="1595">
        <v>1063.172</v>
      </c>
      <c r="J309" s="1593">
        <f t="shared" si="16"/>
        <v>100</v>
      </c>
      <c r="K309" s="1595">
        <f t="shared" si="17"/>
        <v>0</v>
      </c>
      <c r="L309" s="1593"/>
      <c r="M309" s="1593"/>
      <c r="N309" s="1596">
        <f t="shared" si="18"/>
        <v>0</v>
      </c>
      <c r="O309" s="2105"/>
      <c r="P309" s="2105"/>
      <c r="Q309" s="2105">
        <f t="shared" si="19"/>
        <v>0</v>
      </c>
      <c r="R309" s="2408"/>
    </row>
    <row r="310" spans="3:18" ht="14.25" customHeight="1">
      <c r="C310" s="1591">
        <v>42</v>
      </c>
      <c r="D310" s="1880" t="s">
        <v>5953</v>
      </c>
      <c r="E310" s="1592">
        <v>5</v>
      </c>
      <c r="F310" s="1593" t="s">
        <v>508</v>
      </c>
      <c r="G310" s="1594">
        <v>2</v>
      </c>
      <c r="H310" s="1593">
        <v>2008</v>
      </c>
      <c r="I310" s="1595">
        <v>809.37</v>
      </c>
      <c r="J310" s="1593">
        <f t="shared" si="16"/>
        <v>100</v>
      </c>
      <c r="K310" s="1595">
        <f t="shared" si="17"/>
        <v>0</v>
      </c>
      <c r="L310" s="1593"/>
      <c r="M310" s="1593"/>
      <c r="N310" s="1596">
        <f t="shared" si="18"/>
        <v>0</v>
      </c>
      <c r="O310" s="2105"/>
      <c r="P310" s="2105"/>
      <c r="Q310" s="2105">
        <f t="shared" si="19"/>
        <v>0</v>
      </c>
      <c r="R310" s="2408"/>
    </row>
    <row r="311" spans="3:18" ht="14.25" customHeight="1">
      <c r="C311" s="1591">
        <v>43</v>
      </c>
      <c r="D311" s="1880" t="s">
        <v>5954</v>
      </c>
      <c r="E311" s="1592">
        <v>5</v>
      </c>
      <c r="F311" s="1593" t="s">
        <v>508</v>
      </c>
      <c r="G311" s="1594">
        <v>2</v>
      </c>
      <c r="H311" s="1593">
        <v>2005</v>
      </c>
      <c r="I311" s="1595">
        <v>667.24800000000005</v>
      </c>
      <c r="J311" s="1593">
        <f t="shared" si="16"/>
        <v>100</v>
      </c>
      <c r="K311" s="1595">
        <f t="shared" si="17"/>
        <v>0</v>
      </c>
      <c r="L311" s="1593"/>
      <c r="M311" s="1593"/>
      <c r="N311" s="1596">
        <f t="shared" si="18"/>
        <v>0</v>
      </c>
      <c r="O311" s="2105"/>
      <c r="P311" s="2105"/>
      <c r="Q311" s="2105">
        <f t="shared" si="19"/>
        <v>0</v>
      </c>
      <c r="R311" s="2408"/>
    </row>
    <row r="312" spans="3:18" ht="14.25" customHeight="1">
      <c r="C312" s="1591">
        <v>44</v>
      </c>
      <c r="D312" s="1880" t="s">
        <v>5955</v>
      </c>
      <c r="E312" s="1592">
        <v>5</v>
      </c>
      <c r="F312" s="1593" t="s">
        <v>508</v>
      </c>
      <c r="G312" s="1594">
        <v>1</v>
      </c>
      <c r="H312" s="1593">
        <v>2011</v>
      </c>
      <c r="I312" s="1595">
        <v>202.8</v>
      </c>
      <c r="J312" s="1593">
        <f t="shared" si="16"/>
        <v>100</v>
      </c>
      <c r="K312" s="1595">
        <f t="shared" si="17"/>
        <v>0</v>
      </c>
      <c r="L312" s="1593"/>
      <c r="M312" s="1593"/>
      <c r="N312" s="1596">
        <f t="shared" si="18"/>
        <v>0</v>
      </c>
      <c r="O312" s="2105"/>
      <c r="P312" s="2105"/>
      <c r="Q312" s="2105">
        <f t="shared" si="19"/>
        <v>0</v>
      </c>
      <c r="R312" s="2408"/>
    </row>
    <row r="313" spans="3:18" ht="14.25" customHeight="1">
      <c r="C313" s="1591">
        <v>45</v>
      </c>
      <c r="D313" s="1880" t="s">
        <v>5950</v>
      </c>
      <c r="E313" s="1592">
        <v>5</v>
      </c>
      <c r="F313" s="1593" t="s">
        <v>508</v>
      </c>
      <c r="G313" s="1594">
        <v>2</v>
      </c>
      <c r="H313" s="1593">
        <v>2008</v>
      </c>
      <c r="I313" s="1595">
        <v>483.4</v>
      </c>
      <c r="J313" s="1593">
        <f t="shared" si="16"/>
        <v>100</v>
      </c>
      <c r="K313" s="1595">
        <f t="shared" si="17"/>
        <v>0</v>
      </c>
      <c r="L313" s="1593"/>
      <c r="M313" s="1593"/>
      <c r="N313" s="1596">
        <f t="shared" si="18"/>
        <v>0</v>
      </c>
      <c r="O313" s="2105"/>
      <c r="P313" s="2105"/>
      <c r="Q313" s="2105">
        <f t="shared" si="19"/>
        <v>0</v>
      </c>
      <c r="R313" s="2408"/>
    </row>
    <row r="314" spans="3:18" ht="14.25" customHeight="1">
      <c r="C314" s="1591">
        <v>46</v>
      </c>
      <c r="D314" s="1880" t="s">
        <v>5956</v>
      </c>
      <c r="E314" s="1592">
        <v>5</v>
      </c>
      <c r="F314" s="1593" t="s">
        <v>508</v>
      </c>
      <c r="G314" s="1594">
        <v>1</v>
      </c>
      <c r="H314" s="1593">
        <v>2008</v>
      </c>
      <c r="I314" s="1595">
        <v>290.2</v>
      </c>
      <c r="J314" s="1593">
        <f t="shared" si="16"/>
        <v>100</v>
      </c>
      <c r="K314" s="1595">
        <f t="shared" si="17"/>
        <v>0</v>
      </c>
      <c r="L314" s="1593"/>
      <c r="M314" s="1593"/>
      <c r="N314" s="1596">
        <f t="shared" si="18"/>
        <v>0</v>
      </c>
      <c r="O314" s="2105"/>
      <c r="P314" s="2105"/>
      <c r="Q314" s="2105">
        <f t="shared" si="19"/>
        <v>0</v>
      </c>
      <c r="R314" s="2408"/>
    </row>
    <row r="315" spans="3:18" ht="14.25" customHeight="1">
      <c r="C315" s="1591">
        <v>47</v>
      </c>
      <c r="D315" s="1880" t="s">
        <v>5957</v>
      </c>
      <c r="E315" s="1592">
        <v>5</v>
      </c>
      <c r="F315" s="1593" t="s">
        <v>508</v>
      </c>
      <c r="G315" s="1594">
        <v>1</v>
      </c>
      <c r="H315" s="1593">
        <v>2012</v>
      </c>
      <c r="I315" s="1595">
        <v>468.36</v>
      </c>
      <c r="J315" s="1593">
        <f t="shared" si="16"/>
        <v>100</v>
      </c>
      <c r="K315" s="1595">
        <f t="shared" si="17"/>
        <v>0</v>
      </c>
      <c r="L315" s="1593"/>
      <c r="M315" s="1593"/>
      <c r="N315" s="1596">
        <f t="shared" si="18"/>
        <v>0</v>
      </c>
      <c r="O315" s="2105"/>
      <c r="P315" s="2105"/>
      <c r="Q315" s="2105">
        <f t="shared" si="19"/>
        <v>0</v>
      </c>
      <c r="R315" s="2408"/>
    </row>
    <row r="316" spans="3:18" ht="14.25" customHeight="1">
      <c r="C316" s="1591">
        <v>48</v>
      </c>
      <c r="D316" s="1880" t="s">
        <v>5958</v>
      </c>
      <c r="E316" s="1592">
        <v>5</v>
      </c>
      <c r="F316" s="1593" t="s">
        <v>508</v>
      </c>
      <c r="G316" s="1594">
        <v>1</v>
      </c>
      <c r="H316" s="1593">
        <v>2006</v>
      </c>
      <c r="I316" s="1595">
        <v>501.87819999999999</v>
      </c>
      <c r="J316" s="1593">
        <f t="shared" si="16"/>
        <v>100</v>
      </c>
      <c r="K316" s="1595">
        <f t="shared" si="17"/>
        <v>0</v>
      </c>
      <c r="L316" s="1593"/>
      <c r="M316" s="1593"/>
      <c r="N316" s="1596">
        <f t="shared" si="18"/>
        <v>0</v>
      </c>
      <c r="O316" s="2105"/>
      <c r="P316" s="2105"/>
      <c r="Q316" s="2105">
        <f t="shared" si="19"/>
        <v>0</v>
      </c>
      <c r="R316" s="2408"/>
    </row>
    <row r="317" spans="3:18" ht="27" customHeight="1">
      <c r="C317" s="1591">
        <v>49</v>
      </c>
      <c r="D317" s="1880" t="s">
        <v>5959</v>
      </c>
      <c r="E317" s="1592">
        <v>5</v>
      </c>
      <c r="F317" s="1593" t="s">
        <v>508</v>
      </c>
      <c r="G317" s="1594">
        <v>2</v>
      </c>
      <c r="H317" s="1593">
        <v>2007</v>
      </c>
      <c r="I317" s="1595">
        <v>848.46500000000003</v>
      </c>
      <c r="J317" s="1593">
        <f t="shared" si="16"/>
        <v>100</v>
      </c>
      <c r="K317" s="1595">
        <f t="shared" si="17"/>
        <v>0</v>
      </c>
      <c r="L317" s="1593"/>
      <c r="M317" s="1593"/>
      <c r="N317" s="1596">
        <f t="shared" si="18"/>
        <v>0</v>
      </c>
      <c r="O317" s="2105"/>
      <c r="P317" s="2105"/>
      <c r="Q317" s="2105">
        <f t="shared" si="19"/>
        <v>0</v>
      </c>
      <c r="R317" s="2408"/>
    </row>
    <row r="318" spans="3:18" ht="14.25" customHeight="1">
      <c r="C318" s="1591">
        <v>50</v>
      </c>
      <c r="D318" s="1880" t="s">
        <v>5960</v>
      </c>
      <c r="E318" s="1592">
        <v>5</v>
      </c>
      <c r="F318" s="1593" t="s">
        <v>508</v>
      </c>
      <c r="G318" s="1594">
        <v>4</v>
      </c>
      <c r="H318" s="1593">
        <v>2011</v>
      </c>
      <c r="I318" s="1595">
        <v>1745.28</v>
      </c>
      <c r="J318" s="1593">
        <f t="shared" si="16"/>
        <v>100</v>
      </c>
      <c r="K318" s="1595">
        <f t="shared" si="17"/>
        <v>0</v>
      </c>
      <c r="L318" s="1593"/>
      <c r="M318" s="1593"/>
      <c r="N318" s="1596">
        <f t="shared" si="18"/>
        <v>0</v>
      </c>
      <c r="O318" s="2105"/>
      <c r="P318" s="2105"/>
      <c r="Q318" s="2105">
        <f t="shared" si="19"/>
        <v>0</v>
      </c>
      <c r="R318" s="2408"/>
    </row>
    <row r="319" spans="3:18" ht="14.25" customHeight="1">
      <c r="C319" s="1591">
        <v>51</v>
      </c>
      <c r="D319" s="1880" t="s">
        <v>5961</v>
      </c>
      <c r="E319" s="1592">
        <v>5</v>
      </c>
      <c r="F319" s="1593" t="s">
        <v>508</v>
      </c>
      <c r="G319" s="1594">
        <v>2</v>
      </c>
      <c r="H319" s="1593">
        <v>2008</v>
      </c>
      <c r="I319" s="1595">
        <v>283.02</v>
      </c>
      <c r="J319" s="1593">
        <f t="shared" si="16"/>
        <v>100</v>
      </c>
      <c r="K319" s="1595">
        <f t="shared" si="17"/>
        <v>0</v>
      </c>
      <c r="L319" s="1593"/>
      <c r="M319" s="1593"/>
      <c r="N319" s="1596">
        <f t="shared" si="18"/>
        <v>0</v>
      </c>
      <c r="O319" s="2105"/>
      <c r="P319" s="2105"/>
      <c r="Q319" s="2105">
        <f t="shared" si="19"/>
        <v>0</v>
      </c>
      <c r="R319" s="2408"/>
    </row>
    <row r="320" spans="3:18" ht="14.25" customHeight="1">
      <c r="C320" s="1591">
        <v>52</v>
      </c>
      <c r="D320" s="1880" t="s">
        <v>5962</v>
      </c>
      <c r="E320" s="1592">
        <v>5</v>
      </c>
      <c r="F320" s="1593" t="s">
        <v>508</v>
      </c>
      <c r="G320" s="1594">
        <v>1</v>
      </c>
      <c r="H320" s="1593">
        <v>2013</v>
      </c>
      <c r="I320" s="1595">
        <v>1455.6763999999998</v>
      </c>
      <c r="J320" s="1593">
        <f t="shared" si="16"/>
        <v>100</v>
      </c>
      <c r="K320" s="1595">
        <f t="shared" si="17"/>
        <v>0</v>
      </c>
      <c r="L320" s="1593"/>
      <c r="M320" s="1593"/>
      <c r="N320" s="1596">
        <f t="shared" si="18"/>
        <v>0</v>
      </c>
      <c r="O320" s="2105"/>
      <c r="P320" s="2105"/>
      <c r="Q320" s="2105">
        <f t="shared" si="19"/>
        <v>0</v>
      </c>
      <c r="R320" s="2408"/>
    </row>
    <row r="321" spans="3:18" ht="14.25" customHeight="1">
      <c r="C321" s="1591">
        <v>53</v>
      </c>
      <c r="D321" s="1880" t="s">
        <v>5963</v>
      </c>
      <c r="E321" s="1592">
        <v>5</v>
      </c>
      <c r="F321" s="1593" t="s">
        <v>508</v>
      </c>
      <c r="G321" s="1594">
        <v>11</v>
      </c>
      <c r="H321" s="1593">
        <v>2012</v>
      </c>
      <c r="I321" s="1595">
        <v>5751.3877300000004</v>
      </c>
      <c r="J321" s="1593">
        <f t="shared" si="16"/>
        <v>100</v>
      </c>
      <c r="K321" s="1595">
        <f t="shared" si="17"/>
        <v>0</v>
      </c>
      <c r="L321" s="1593"/>
      <c r="M321" s="1593"/>
      <c r="N321" s="1596">
        <f t="shared" si="18"/>
        <v>0</v>
      </c>
      <c r="O321" s="2105"/>
      <c r="P321" s="2105"/>
      <c r="Q321" s="2105">
        <f t="shared" si="19"/>
        <v>0</v>
      </c>
      <c r="R321" s="2408"/>
    </row>
    <row r="322" spans="3:18" ht="14.25" customHeight="1">
      <c r="C322" s="1591">
        <v>54</v>
      </c>
      <c r="D322" s="1880" t="s">
        <v>5964</v>
      </c>
      <c r="E322" s="1592">
        <v>5</v>
      </c>
      <c r="F322" s="1593" t="s">
        <v>508</v>
      </c>
      <c r="G322" s="1594">
        <v>1</v>
      </c>
      <c r="H322" s="1593">
        <v>2012</v>
      </c>
      <c r="I322" s="1595">
        <v>436.32</v>
      </c>
      <c r="J322" s="1593">
        <f t="shared" si="16"/>
        <v>100</v>
      </c>
      <c r="K322" s="1595">
        <f t="shared" si="17"/>
        <v>0</v>
      </c>
      <c r="L322" s="1593"/>
      <c r="M322" s="1593"/>
      <c r="N322" s="1596">
        <f t="shared" si="18"/>
        <v>0</v>
      </c>
      <c r="O322" s="2105"/>
      <c r="P322" s="2105"/>
      <c r="Q322" s="2105">
        <f t="shared" si="19"/>
        <v>0</v>
      </c>
      <c r="R322" s="2408"/>
    </row>
    <row r="323" spans="3:18" ht="27" customHeight="1">
      <c r="C323" s="1591">
        <v>55</v>
      </c>
      <c r="D323" s="1880" t="s">
        <v>5965</v>
      </c>
      <c r="E323" s="1592">
        <v>5</v>
      </c>
      <c r="F323" s="1593" t="s">
        <v>508</v>
      </c>
      <c r="G323" s="1594">
        <v>1</v>
      </c>
      <c r="H323" s="1593">
        <v>2012</v>
      </c>
      <c r="I323" s="1595">
        <v>259.10039999999998</v>
      </c>
      <c r="J323" s="1593">
        <f t="shared" si="16"/>
        <v>100</v>
      </c>
      <c r="K323" s="1595">
        <f t="shared" si="17"/>
        <v>0</v>
      </c>
      <c r="L323" s="1593"/>
      <c r="M323" s="1593"/>
      <c r="N323" s="1596">
        <f t="shared" si="18"/>
        <v>0</v>
      </c>
      <c r="O323" s="2105"/>
      <c r="P323" s="2105"/>
      <c r="Q323" s="2105">
        <f t="shared" si="19"/>
        <v>0</v>
      </c>
      <c r="R323" s="2408"/>
    </row>
    <row r="324" spans="3:18" ht="14.25" customHeight="1">
      <c r="C324" s="1591">
        <v>56</v>
      </c>
      <c r="D324" s="1880" t="s">
        <v>5966</v>
      </c>
      <c r="E324" s="1592">
        <v>5</v>
      </c>
      <c r="F324" s="1593" t="s">
        <v>508</v>
      </c>
      <c r="G324" s="1594">
        <v>28</v>
      </c>
      <c r="H324" s="1593">
        <v>2013</v>
      </c>
      <c r="I324" s="1595">
        <v>4513.6000000000004</v>
      </c>
      <c r="J324" s="1593">
        <f t="shared" si="16"/>
        <v>100</v>
      </c>
      <c r="K324" s="1595">
        <f t="shared" si="17"/>
        <v>0</v>
      </c>
      <c r="L324" s="1593"/>
      <c r="M324" s="1593"/>
      <c r="N324" s="1596">
        <f t="shared" si="18"/>
        <v>0</v>
      </c>
      <c r="O324" s="2105"/>
      <c r="P324" s="2105"/>
      <c r="Q324" s="2105">
        <f t="shared" si="19"/>
        <v>0</v>
      </c>
      <c r="R324" s="2408"/>
    </row>
    <row r="325" spans="3:18" ht="14.25" customHeight="1">
      <c r="C325" s="1591">
        <v>57</v>
      </c>
      <c r="D325" s="1880" t="s">
        <v>5967</v>
      </c>
      <c r="E325" s="1592">
        <v>5</v>
      </c>
      <c r="F325" s="1593" t="s">
        <v>508</v>
      </c>
      <c r="G325" s="1594">
        <v>10</v>
      </c>
      <c r="H325" s="1593">
        <v>2014</v>
      </c>
      <c r="I325" s="1595">
        <v>22222</v>
      </c>
      <c r="J325" s="1593">
        <f t="shared" si="16"/>
        <v>100</v>
      </c>
      <c r="K325" s="1595">
        <f t="shared" si="17"/>
        <v>0</v>
      </c>
      <c r="L325" s="1593"/>
      <c r="M325" s="1593"/>
      <c r="N325" s="1596">
        <f t="shared" si="18"/>
        <v>0</v>
      </c>
      <c r="O325" s="2105"/>
      <c r="P325" s="2105"/>
      <c r="Q325" s="2105">
        <f t="shared" si="19"/>
        <v>0</v>
      </c>
      <c r="R325" s="2408"/>
    </row>
    <row r="326" spans="3:18" ht="14.25" customHeight="1">
      <c r="C326" s="1591">
        <v>58</v>
      </c>
      <c r="D326" s="1880" t="s">
        <v>5968</v>
      </c>
      <c r="E326" s="1592">
        <v>5</v>
      </c>
      <c r="F326" s="1593" t="s">
        <v>508</v>
      </c>
      <c r="G326" s="1594">
        <v>1</v>
      </c>
      <c r="H326" s="1593">
        <v>2015</v>
      </c>
      <c r="I326" s="1595">
        <v>2221.6799999999998</v>
      </c>
      <c r="J326" s="1593">
        <f t="shared" si="16"/>
        <v>100</v>
      </c>
      <c r="K326" s="1595">
        <f t="shared" si="17"/>
        <v>0</v>
      </c>
      <c r="L326" s="1593"/>
      <c r="M326" s="1593"/>
      <c r="N326" s="1596">
        <f t="shared" si="18"/>
        <v>0</v>
      </c>
      <c r="O326" s="2105"/>
      <c r="P326" s="2105"/>
      <c r="Q326" s="2105">
        <f t="shared" si="19"/>
        <v>0</v>
      </c>
      <c r="R326" s="2408"/>
    </row>
    <row r="327" spans="3:18" ht="14.25" customHeight="1">
      <c r="C327" s="1591">
        <v>59</v>
      </c>
      <c r="D327" s="1880" t="s">
        <v>5969</v>
      </c>
      <c r="E327" s="1592">
        <v>5</v>
      </c>
      <c r="F327" s="1593" t="s">
        <v>508</v>
      </c>
      <c r="G327" s="1594">
        <v>9</v>
      </c>
      <c r="H327" s="1593">
        <v>2015</v>
      </c>
      <c r="I327" s="1595">
        <v>3101.5385099999999</v>
      </c>
      <c r="J327" s="1593">
        <f t="shared" si="16"/>
        <v>100</v>
      </c>
      <c r="K327" s="1595">
        <f t="shared" si="17"/>
        <v>0</v>
      </c>
      <c r="L327" s="1593"/>
      <c r="M327" s="1593"/>
      <c r="N327" s="1596">
        <f t="shared" si="18"/>
        <v>0</v>
      </c>
      <c r="O327" s="2105"/>
      <c r="P327" s="2105"/>
      <c r="Q327" s="2105">
        <f t="shared" si="19"/>
        <v>0</v>
      </c>
      <c r="R327" s="2408"/>
    </row>
    <row r="328" spans="3:18" ht="40.5" customHeight="1">
      <c r="C328" s="1591">
        <v>60</v>
      </c>
      <c r="D328" s="1880" t="s">
        <v>5970</v>
      </c>
      <c r="E328" s="1592">
        <v>5</v>
      </c>
      <c r="F328" s="1593" t="s">
        <v>508</v>
      </c>
      <c r="G328" s="1594">
        <v>4</v>
      </c>
      <c r="H328" s="1593">
        <v>2017</v>
      </c>
      <c r="I328" s="1595">
        <v>2155.1999999999998</v>
      </c>
      <c r="J328" s="1593">
        <f t="shared" si="16"/>
        <v>100</v>
      </c>
      <c r="K328" s="1595">
        <f t="shared" si="17"/>
        <v>0</v>
      </c>
      <c r="L328" s="1593"/>
      <c r="M328" s="1593"/>
      <c r="N328" s="1596">
        <f t="shared" si="18"/>
        <v>0</v>
      </c>
      <c r="O328" s="2105"/>
      <c r="P328" s="2105"/>
      <c r="Q328" s="2105">
        <f t="shared" si="19"/>
        <v>0</v>
      </c>
      <c r="R328" s="2408"/>
    </row>
    <row r="329" spans="3:18" ht="40.5" customHeight="1">
      <c r="C329" s="1591">
        <v>61</v>
      </c>
      <c r="D329" s="1880" t="s">
        <v>5971</v>
      </c>
      <c r="E329" s="1592">
        <v>5</v>
      </c>
      <c r="F329" s="1593" t="s">
        <v>508</v>
      </c>
      <c r="G329" s="1594">
        <v>3</v>
      </c>
      <c r="H329" s="1593">
        <v>2017</v>
      </c>
      <c r="I329" s="1595">
        <v>7026</v>
      </c>
      <c r="J329" s="1593">
        <f t="shared" si="16"/>
        <v>100</v>
      </c>
      <c r="K329" s="1595">
        <f t="shared" si="17"/>
        <v>0</v>
      </c>
      <c r="L329" s="1593"/>
      <c r="M329" s="1593"/>
      <c r="N329" s="1596">
        <f t="shared" si="18"/>
        <v>0</v>
      </c>
      <c r="O329" s="2105"/>
      <c r="P329" s="2105"/>
      <c r="Q329" s="2105">
        <f t="shared" si="19"/>
        <v>0</v>
      </c>
      <c r="R329" s="2408"/>
    </row>
    <row r="330" spans="3:18" ht="14.25" customHeight="1">
      <c r="C330" s="1591">
        <v>62</v>
      </c>
      <c r="D330" s="1880" t="s">
        <v>5972</v>
      </c>
      <c r="E330" s="1592">
        <v>5</v>
      </c>
      <c r="F330" s="1593" t="s">
        <v>508</v>
      </c>
      <c r="G330" s="1594">
        <v>1</v>
      </c>
      <c r="H330" s="1593">
        <v>2017</v>
      </c>
      <c r="I330" s="1595">
        <v>750</v>
      </c>
      <c r="J330" s="1593">
        <f t="shared" si="16"/>
        <v>100</v>
      </c>
      <c r="K330" s="1595">
        <f t="shared" si="17"/>
        <v>0</v>
      </c>
      <c r="L330" s="1593"/>
      <c r="M330" s="1593"/>
      <c r="N330" s="1596">
        <f t="shared" si="18"/>
        <v>0</v>
      </c>
      <c r="O330" s="2105"/>
      <c r="P330" s="2105"/>
      <c r="Q330" s="2105">
        <f t="shared" si="19"/>
        <v>0</v>
      </c>
      <c r="R330" s="2408"/>
    </row>
    <row r="331" spans="3:18" ht="14.25" customHeight="1">
      <c r="C331" s="1591">
        <v>63</v>
      </c>
      <c r="D331" s="1880" t="s">
        <v>2212</v>
      </c>
      <c r="E331" s="1592">
        <v>5</v>
      </c>
      <c r="F331" s="1593" t="s">
        <v>508</v>
      </c>
      <c r="G331" s="1594">
        <v>3</v>
      </c>
      <c r="H331" s="1593">
        <v>2016</v>
      </c>
      <c r="I331" s="1595">
        <v>1530</v>
      </c>
      <c r="J331" s="1593">
        <f t="shared" si="16"/>
        <v>100</v>
      </c>
      <c r="K331" s="1595">
        <f t="shared" si="17"/>
        <v>0</v>
      </c>
      <c r="L331" s="1593"/>
      <c r="M331" s="1593"/>
      <c r="N331" s="1596">
        <f t="shared" si="18"/>
        <v>0</v>
      </c>
      <c r="O331" s="2105"/>
      <c r="P331" s="2105"/>
      <c r="Q331" s="2105">
        <f t="shared" si="19"/>
        <v>0</v>
      </c>
      <c r="R331" s="2408"/>
    </row>
    <row r="332" spans="3:18" ht="40.5" customHeight="1">
      <c r="C332" s="1591">
        <v>64</v>
      </c>
      <c r="D332" s="1880" t="s">
        <v>7257</v>
      </c>
      <c r="E332" s="1592">
        <v>5</v>
      </c>
      <c r="F332" s="1593" t="s">
        <v>508</v>
      </c>
      <c r="G332" s="1594">
        <v>2</v>
      </c>
      <c r="H332" s="1593">
        <v>2018</v>
      </c>
      <c r="I332" s="1595">
        <v>1458</v>
      </c>
      <c r="J332" s="1593">
        <f t="shared" si="16"/>
        <v>100</v>
      </c>
      <c r="K332" s="1595">
        <f t="shared" si="17"/>
        <v>0</v>
      </c>
      <c r="L332" s="1593"/>
      <c r="M332" s="1593"/>
      <c r="N332" s="1596">
        <f t="shared" si="18"/>
        <v>0</v>
      </c>
      <c r="O332" s="2105"/>
      <c r="P332" s="2105"/>
      <c r="Q332" s="2105">
        <f t="shared" si="19"/>
        <v>0</v>
      </c>
      <c r="R332" s="2408"/>
    </row>
    <row r="333" spans="3:18" ht="14.25" customHeight="1">
      <c r="C333" s="1591">
        <v>65</v>
      </c>
      <c r="D333" s="1880" t="s">
        <v>7258</v>
      </c>
      <c r="E333" s="1592">
        <v>5</v>
      </c>
      <c r="F333" s="1593" t="s">
        <v>508</v>
      </c>
      <c r="G333" s="1594">
        <v>1</v>
      </c>
      <c r="H333" s="1593">
        <v>2019</v>
      </c>
      <c r="I333" s="1595">
        <v>1965.94</v>
      </c>
      <c r="J333" s="1593">
        <f t="shared" si="16"/>
        <v>100</v>
      </c>
      <c r="K333" s="1595">
        <f t="shared" si="17"/>
        <v>0</v>
      </c>
      <c r="L333" s="1593"/>
      <c r="M333" s="1593"/>
      <c r="N333" s="1596">
        <f t="shared" si="18"/>
        <v>0</v>
      </c>
      <c r="O333" s="2105"/>
      <c r="P333" s="2105"/>
      <c r="Q333" s="2105">
        <f t="shared" si="19"/>
        <v>0</v>
      </c>
      <c r="R333" s="2408"/>
    </row>
    <row r="334" spans="3:18" ht="14.25" customHeight="1">
      <c r="C334" s="1591">
        <v>66</v>
      </c>
      <c r="D334" s="1880" t="s">
        <v>5973</v>
      </c>
      <c r="E334" s="1592">
        <v>5</v>
      </c>
      <c r="F334" s="1593" t="s">
        <v>508</v>
      </c>
      <c r="G334" s="1594">
        <v>1</v>
      </c>
      <c r="H334" s="1593">
        <v>2018</v>
      </c>
      <c r="I334" s="1595">
        <v>2499.96</v>
      </c>
      <c r="J334" s="1593">
        <f t="shared" si="16"/>
        <v>100</v>
      </c>
      <c r="K334" s="1595">
        <f t="shared" si="17"/>
        <v>0</v>
      </c>
      <c r="L334" s="1593"/>
      <c r="M334" s="1593"/>
      <c r="N334" s="1596">
        <f t="shared" si="18"/>
        <v>0</v>
      </c>
      <c r="O334" s="2105"/>
      <c r="P334" s="2105"/>
      <c r="Q334" s="2105">
        <f t="shared" si="19"/>
        <v>0</v>
      </c>
      <c r="R334" s="2408"/>
    </row>
    <row r="335" spans="3:18" ht="27" customHeight="1">
      <c r="C335" s="1591">
        <v>67</v>
      </c>
      <c r="D335" s="1880" t="s">
        <v>2215</v>
      </c>
      <c r="E335" s="1592">
        <v>5</v>
      </c>
      <c r="F335" s="1593" t="s">
        <v>508</v>
      </c>
      <c r="G335" s="1594">
        <v>2</v>
      </c>
      <c r="H335" s="1593">
        <v>2019</v>
      </c>
      <c r="I335" s="1595">
        <v>900</v>
      </c>
      <c r="J335" s="1593">
        <f t="shared" si="16"/>
        <v>100</v>
      </c>
      <c r="K335" s="1595">
        <f t="shared" si="17"/>
        <v>0</v>
      </c>
      <c r="L335" s="1593"/>
      <c r="M335" s="1593"/>
      <c r="N335" s="1596">
        <f t="shared" si="18"/>
        <v>0</v>
      </c>
      <c r="O335" s="2105"/>
      <c r="P335" s="2105"/>
      <c r="Q335" s="2105">
        <f t="shared" si="19"/>
        <v>0</v>
      </c>
      <c r="R335" s="2408"/>
    </row>
    <row r="336" spans="3:18" ht="27" customHeight="1">
      <c r="C336" s="1591">
        <v>68</v>
      </c>
      <c r="D336" s="1880" t="s">
        <v>5974</v>
      </c>
      <c r="E336" s="1592">
        <v>5</v>
      </c>
      <c r="F336" s="1593" t="s">
        <v>508</v>
      </c>
      <c r="G336" s="1594">
        <v>19</v>
      </c>
      <c r="H336" s="1593">
        <v>2019</v>
      </c>
      <c r="I336" s="1595">
        <v>8132</v>
      </c>
      <c r="J336" s="1593">
        <f t="shared" si="16"/>
        <v>100</v>
      </c>
      <c r="K336" s="1595">
        <f t="shared" si="17"/>
        <v>0</v>
      </c>
      <c r="L336" s="1593"/>
      <c r="M336" s="1593"/>
      <c r="N336" s="1596">
        <f t="shared" si="18"/>
        <v>0</v>
      </c>
      <c r="O336" s="2105"/>
      <c r="P336" s="2105"/>
      <c r="Q336" s="2105">
        <f t="shared" si="19"/>
        <v>0</v>
      </c>
      <c r="R336" s="2408"/>
    </row>
    <row r="337" spans="3:18" ht="27" customHeight="1">
      <c r="C337" s="1591">
        <v>69</v>
      </c>
      <c r="D337" s="1880" t="s">
        <v>2673</v>
      </c>
      <c r="E337" s="1592">
        <v>5</v>
      </c>
      <c r="F337" s="1593" t="s">
        <v>508</v>
      </c>
      <c r="G337" s="1594">
        <v>2</v>
      </c>
      <c r="H337" s="1593">
        <v>2019</v>
      </c>
      <c r="I337" s="1595">
        <v>899.8</v>
      </c>
      <c r="J337" s="1593">
        <f t="shared" si="16"/>
        <v>100</v>
      </c>
      <c r="K337" s="1595">
        <f t="shared" si="17"/>
        <v>0</v>
      </c>
      <c r="L337" s="1593"/>
      <c r="M337" s="1593"/>
      <c r="N337" s="1596">
        <f t="shared" si="18"/>
        <v>0</v>
      </c>
      <c r="O337" s="2105"/>
      <c r="P337" s="2105"/>
      <c r="Q337" s="2105">
        <f t="shared" si="19"/>
        <v>0</v>
      </c>
      <c r="R337" s="2408"/>
    </row>
    <row r="338" spans="3:18" ht="27" customHeight="1">
      <c r="C338" s="1591">
        <v>70</v>
      </c>
      <c r="D338" s="1880" t="s">
        <v>2214</v>
      </c>
      <c r="E338" s="1592">
        <v>5</v>
      </c>
      <c r="F338" s="1593" t="s">
        <v>508</v>
      </c>
      <c r="G338" s="1594">
        <v>1</v>
      </c>
      <c r="H338" s="1593">
        <v>2019</v>
      </c>
      <c r="I338" s="1595">
        <v>446.4</v>
      </c>
      <c r="J338" s="1593">
        <f t="shared" si="16"/>
        <v>100</v>
      </c>
      <c r="K338" s="1595">
        <f t="shared" si="17"/>
        <v>0</v>
      </c>
      <c r="L338" s="1593"/>
      <c r="M338" s="1593"/>
      <c r="N338" s="1596">
        <f t="shared" si="18"/>
        <v>0</v>
      </c>
      <c r="O338" s="2105"/>
      <c r="P338" s="2105"/>
      <c r="Q338" s="2105">
        <f t="shared" si="19"/>
        <v>0</v>
      </c>
      <c r="R338" s="2408"/>
    </row>
    <row r="339" spans="3:18" ht="40.5" customHeight="1">
      <c r="C339" s="1591">
        <v>71</v>
      </c>
      <c r="D339" s="1880" t="s">
        <v>2566</v>
      </c>
      <c r="E339" s="1592">
        <v>5</v>
      </c>
      <c r="F339" s="1593" t="s">
        <v>508</v>
      </c>
      <c r="G339" s="1594">
        <v>5</v>
      </c>
      <c r="H339" s="1593">
        <v>2019</v>
      </c>
      <c r="I339" s="1595">
        <v>11925</v>
      </c>
      <c r="J339" s="1593">
        <f t="shared" si="16"/>
        <v>100</v>
      </c>
      <c r="K339" s="1595">
        <f t="shared" si="17"/>
        <v>0</v>
      </c>
      <c r="L339" s="1593"/>
      <c r="M339" s="1593"/>
      <c r="N339" s="1596">
        <f t="shared" si="18"/>
        <v>0</v>
      </c>
      <c r="O339" s="2105"/>
      <c r="P339" s="2105"/>
      <c r="Q339" s="2105">
        <f t="shared" si="19"/>
        <v>0</v>
      </c>
      <c r="R339" s="2408"/>
    </row>
    <row r="340" spans="3:18" ht="40.5" customHeight="1">
      <c r="C340" s="1591">
        <v>72</v>
      </c>
      <c r="D340" s="1880" t="s">
        <v>2674</v>
      </c>
      <c r="E340" s="1592">
        <v>5</v>
      </c>
      <c r="F340" s="1593" t="s">
        <v>508</v>
      </c>
      <c r="G340" s="1594">
        <v>2</v>
      </c>
      <c r="H340" s="1593">
        <v>2019</v>
      </c>
      <c r="I340" s="1595">
        <v>4769.652</v>
      </c>
      <c r="J340" s="1593">
        <f t="shared" si="16"/>
        <v>100</v>
      </c>
      <c r="K340" s="1595">
        <f t="shared" si="17"/>
        <v>0</v>
      </c>
      <c r="L340" s="1593"/>
      <c r="M340" s="1593"/>
      <c r="N340" s="1596">
        <f t="shared" si="18"/>
        <v>0</v>
      </c>
      <c r="O340" s="2105"/>
      <c r="P340" s="2105"/>
      <c r="Q340" s="2105">
        <f t="shared" si="19"/>
        <v>0</v>
      </c>
      <c r="R340" s="2408"/>
    </row>
    <row r="341" spans="3:18" ht="40.5" customHeight="1">
      <c r="C341" s="1591">
        <v>73</v>
      </c>
      <c r="D341" s="1880" t="s">
        <v>2217</v>
      </c>
      <c r="E341" s="1592">
        <v>5</v>
      </c>
      <c r="F341" s="1593" t="s">
        <v>508</v>
      </c>
      <c r="G341" s="1594">
        <v>41</v>
      </c>
      <c r="H341" s="1593">
        <v>2020</v>
      </c>
      <c r="I341" s="1595">
        <v>17896.5</v>
      </c>
      <c r="J341" s="1593">
        <f t="shared" si="16"/>
        <v>100</v>
      </c>
      <c r="K341" s="1595">
        <f t="shared" si="17"/>
        <v>0</v>
      </c>
      <c r="L341" s="1593"/>
      <c r="M341" s="1593"/>
      <c r="N341" s="1596">
        <f t="shared" si="18"/>
        <v>0</v>
      </c>
      <c r="O341" s="2105"/>
      <c r="P341" s="2105"/>
      <c r="Q341" s="2105">
        <f t="shared" si="19"/>
        <v>0</v>
      </c>
      <c r="R341" s="2408"/>
    </row>
    <row r="342" spans="3:18" ht="14.25" customHeight="1">
      <c r="C342" s="1591">
        <v>74</v>
      </c>
      <c r="D342" s="1880" t="s">
        <v>4816</v>
      </c>
      <c r="E342" s="1592">
        <v>5</v>
      </c>
      <c r="F342" s="1593" t="s">
        <v>508</v>
      </c>
      <c r="G342" s="1594">
        <v>6</v>
      </c>
      <c r="H342" s="1593">
        <v>2021</v>
      </c>
      <c r="I342" s="1595">
        <v>2108.1060000000002</v>
      </c>
      <c r="J342" s="1593">
        <f t="shared" ref="J342:J405" si="20">IF(($J$14-H342)*J$19&gt;100,100,($J$14-H342)*J$19)</f>
        <v>100</v>
      </c>
      <c r="K342" s="1595">
        <f t="shared" ref="K342:K405" si="21">IF(J342=100,0,I342-I342*J342%)</f>
        <v>0</v>
      </c>
      <c r="L342" s="1593"/>
      <c r="M342" s="1593"/>
      <c r="N342" s="1596">
        <f t="shared" ref="N342:N405" si="22">+L342*M342</f>
        <v>0</v>
      </c>
      <c r="O342" s="2105"/>
      <c r="P342" s="2105"/>
      <c r="Q342" s="2105">
        <f t="shared" ref="Q342:Q405" si="23">+O342*P342</f>
        <v>0</v>
      </c>
      <c r="R342" s="2408"/>
    </row>
    <row r="343" spans="3:18" ht="27" customHeight="1">
      <c r="C343" s="1591">
        <v>75</v>
      </c>
      <c r="D343" s="1880" t="s">
        <v>5975</v>
      </c>
      <c r="E343" s="1592">
        <v>5</v>
      </c>
      <c r="F343" s="1593" t="s">
        <v>508</v>
      </c>
      <c r="G343" s="1594">
        <v>20</v>
      </c>
      <c r="H343" s="1593">
        <v>2022</v>
      </c>
      <c r="I343" s="1595">
        <v>10036.363599999999</v>
      </c>
      <c r="J343" s="1593">
        <f t="shared" si="20"/>
        <v>80</v>
      </c>
      <c r="K343" s="1595">
        <f t="shared" si="21"/>
        <v>2007.272719999999</v>
      </c>
      <c r="L343" s="1593"/>
      <c r="M343" s="1593"/>
      <c r="N343" s="1596">
        <f t="shared" si="22"/>
        <v>0</v>
      </c>
      <c r="O343" s="2105"/>
      <c r="P343" s="2105"/>
      <c r="Q343" s="2105">
        <f t="shared" si="23"/>
        <v>0</v>
      </c>
      <c r="R343" s="2408"/>
    </row>
    <row r="344" spans="3:18" ht="27" customHeight="1">
      <c r="C344" s="1591">
        <v>76</v>
      </c>
      <c r="D344" s="1880" t="s">
        <v>7259</v>
      </c>
      <c r="E344" s="1592">
        <v>5</v>
      </c>
      <c r="F344" s="1593" t="s">
        <v>508</v>
      </c>
      <c r="G344" s="1594">
        <v>1</v>
      </c>
      <c r="H344" s="1593">
        <v>2022</v>
      </c>
      <c r="I344" s="1595">
        <v>501.82</v>
      </c>
      <c r="J344" s="1593">
        <f t="shared" si="20"/>
        <v>80</v>
      </c>
      <c r="K344" s="1595">
        <f t="shared" si="21"/>
        <v>100.36399999999998</v>
      </c>
      <c r="L344" s="1593"/>
      <c r="M344" s="1593"/>
      <c r="N344" s="1596">
        <f t="shared" si="22"/>
        <v>0</v>
      </c>
      <c r="O344" s="2105"/>
      <c r="P344" s="2105"/>
      <c r="Q344" s="2105">
        <f t="shared" si="23"/>
        <v>0</v>
      </c>
      <c r="R344" s="2408"/>
    </row>
    <row r="345" spans="3:18" ht="40.5" customHeight="1">
      <c r="C345" s="1591">
        <v>77</v>
      </c>
      <c r="D345" s="1880" t="s">
        <v>5976</v>
      </c>
      <c r="E345" s="1592">
        <v>5</v>
      </c>
      <c r="F345" s="1593" t="s">
        <v>508</v>
      </c>
      <c r="G345" s="1594">
        <v>6</v>
      </c>
      <c r="H345" s="1593">
        <v>2022</v>
      </c>
      <c r="I345" s="1595">
        <v>23868</v>
      </c>
      <c r="J345" s="1593">
        <f t="shared" si="20"/>
        <v>80</v>
      </c>
      <c r="K345" s="1595">
        <f t="shared" si="21"/>
        <v>4773.5999999999985</v>
      </c>
      <c r="L345" s="1593"/>
      <c r="M345" s="1593"/>
      <c r="N345" s="1596">
        <f t="shared" si="22"/>
        <v>0</v>
      </c>
      <c r="O345" s="2105"/>
      <c r="P345" s="2105"/>
      <c r="Q345" s="2105">
        <f t="shared" si="23"/>
        <v>0</v>
      </c>
      <c r="R345" s="2408"/>
    </row>
    <row r="346" spans="3:18" ht="40.5" customHeight="1">
      <c r="C346" s="1591">
        <v>78</v>
      </c>
      <c r="D346" s="1880" t="s">
        <v>5976</v>
      </c>
      <c r="E346" s="1592">
        <v>5</v>
      </c>
      <c r="F346" s="1593" t="s">
        <v>508</v>
      </c>
      <c r="G346" s="1594">
        <v>1</v>
      </c>
      <c r="H346" s="1593">
        <v>2023</v>
      </c>
      <c r="I346" s="1595">
        <v>3978</v>
      </c>
      <c r="J346" s="1593">
        <f t="shared" si="20"/>
        <v>60</v>
      </c>
      <c r="K346" s="1595">
        <f t="shared" si="21"/>
        <v>1591.2000000000003</v>
      </c>
      <c r="L346" s="1593"/>
      <c r="M346" s="1593"/>
      <c r="N346" s="1596">
        <f t="shared" si="22"/>
        <v>0</v>
      </c>
      <c r="O346" s="2105"/>
      <c r="P346" s="2105"/>
      <c r="Q346" s="2105">
        <f t="shared" si="23"/>
        <v>0</v>
      </c>
      <c r="R346" s="2408"/>
    </row>
    <row r="347" spans="3:18" ht="27" customHeight="1">
      <c r="C347" s="1591">
        <v>79</v>
      </c>
      <c r="D347" s="1880" t="s">
        <v>5977</v>
      </c>
      <c r="E347" s="1592">
        <v>5</v>
      </c>
      <c r="F347" s="1593" t="s">
        <v>508</v>
      </c>
      <c r="G347" s="1594">
        <v>13</v>
      </c>
      <c r="H347" s="1593">
        <v>2023</v>
      </c>
      <c r="I347" s="1595">
        <v>6523.63634</v>
      </c>
      <c r="J347" s="1593">
        <f t="shared" si="20"/>
        <v>60</v>
      </c>
      <c r="K347" s="1595">
        <f t="shared" si="21"/>
        <v>2609.4545360000002</v>
      </c>
      <c r="L347" s="1593"/>
      <c r="M347" s="1593"/>
      <c r="N347" s="1596">
        <f t="shared" si="22"/>
        <v>0</v>
      </c>
      <c r="O347" s="2105"/>
      <c r="P347" s="2105"/>
      <c r="Q347" s="2105">
        <f t="shared" si="23"/>
        <v>0</v>
      </c>
      <c r="R347" s="2408"/>
    </row>
    <row r="348" spans="3:18" ht="27" customHeight="1">
      <c r="C348" s="1591">
        <v>80</v>
      </c>
      <c r="D348" s="1880" t="s">
        <v>5978</v>
      </c>
      <c r="E348" s="1592">
        <v>5</v>
      </c>
      <c r="F348" s="1593" t="s">
        <v>508</v>
      </c>
      <c r="G348" s="1594">
        <v>9</v>
      </c>
      <c r="H348" s="1593">
        <v>2023</v>
      </c>
      <c r="I348" s="1595">
        <v>4516.3630000000003</v>
      </c>
      <c r="J348" s="1593">
        <f t="shared" si="20"/>
        <v>60</v>
      </c>
      <c r="K348" s="1595">
        <f t="shared" si="21"/>
        <v>1806.5452</v>
      </c>
      <c r="L348" s="1593"/>
      <c r="M348" s="1593"/>
      <c r="N348" s="1596">
        <f t="shared" si="22"/>
        <v>0</v>
      </c>
      <c r="O348" s="2105"/>
      <c r="P348" s="2105"/>
      <c r="Q348" s="2105">
        <f t="shared" si="23"/>
        <v>0</v>
      </c>
      <c r="R348" s="2408"/>
    </row>
    <row r="349" spans="3:18" ht="27" customHeight="1">
      <c r="C349" s="1591">
        <v>81</v>
      </c>
      <c r="D349" s="1880" t="s">
        <v>7260</v>
      </c>
      <c r="E349" s="1592">
        <v>5</v>
      </c>
      <c r="F349" s="1593" t="s">
        <v>508</v>
      </c>
      <c r="G349" s="1594">
        <v>25</v>
      </c>
      <c r="H349" s="1593">
        <v>2023</v>
      </c>
      <c r="I349" s="1595">
        <v>7149.9</v>
      </c>
      <c r="J349" s="1593">
        <f t="shared" si="20"/>
        <v>60</v>
      </c>
      <c r="K349" s="1595">
        <f t="shared" si="21"/>
        <v>2859.96</v>
      </c>
      <c r="L349" s="1593"/>
      <c r="M349" s="1593"/>
      <c r="N349" s="1596">
        <f t="shared" si="22"/>
        <v>0</v>
      </c>
      <c r="O349" s="2105"/>
      <c r="P349" s="2105"/>
      <c r="Q349" s="2105">
        <f t="shared" si="23"/>
        <v>0</v>
      </c>
      <c r="R349" s="2408"/>
    </row>
    <row r="350" spans="3:18" ht="27" customHeight="1">
      <c r="C350" s="1591">
        <v>82</v>
      </c>
      <c r="D350" s="1880" t="s">
        <v>7261</v>
      </c>
      <c r="E350" s="1592">
        <v>5</v>
      </c>
      <c r="F350" s="1593" t="s">
        <v>508</v>
      </c>
      <c r="G350" s="1594">
        <v>4</v>
      </c>
      <c r="H350" s="1593">
        <v>2024</v>
      </c>
      <c r="I350" s="1595">
        <v>1101.5999999999999</v>
      </c>
      <c r="J350" s="1593">
        <f t="shared" si="20"/>
        <v>40</v>
      </c>
      <c r="K350" s="1595">
        <f t="shared" si="21"/>
        <v>660.95999999999992</v>
      </c>
      <c r="L350" s="1593"/>
      <c r="M350" s="1593"/>
      <c r="N350" s="1596">
        <f t="shared" si="22"/>
        <v>0</v>
      </c>
      <c r="O350" s="2105"/>
      <c r="P350" s="2105"/>
      <c r="Q350" s="2105">
        <f t="shared" si="23"/>
        <v>0</v>
      </c>
      <c r="R350" s="2408"/>
    </row>
    <row r="351" spans="3:18" ht="27" customHeight="1">
      <c r="C351" s="1591">
        <v>83</v>
      </c>
      <c r="D351" s="1880" t="s">
        <v>7262</v>
      </c>
      <c r="E351" s="1592">
        <v>5</v>
      </c>
      <c r="F351" s="1593" t="s">
        <v>508</v>
      </c>
      <c r="G351" s="1594">
        <v>19</v>
      </c>
      <c r="H351" s="1593">
        <v>2024</v>
      </c>
      <c r="I351" s="1595">
        <v>8960.4</v>
      </c>
      <c r="J351" s="1593">
        <f t="shared" si="20"/>
        <v>40</v>
      </c>
      <c r="K351" s="1595">
        <f t="shared" si="21"/>
        <v>5376.24</v>
      </c>
      <c r="L351" s="1593"/>
      <c r="M351" s="1593"/>
      <c r="N351" s="1596">
        <f t="shared" si="22"/>
        <v>0</v>
      </c>
      <c r="O351" s="2105"/>
      <c r="P351" s="2105"/>
      <c r="Q351" s="2105">
        <f t="shared" si="23"/>
        <v>0</v>
      </c>
      <c r="R351" s="2409"/>
    </row>
    <row r="352" spans="3:18" ht="14.25" customHeight="1">
      <c r="C352" s="1607">
        <v>1</v>
      </c>
      <c r="D352" s="1881" t="s">
        <v>1981</v>
      </c>
      <c r="E352" s="1608">
        <v>5</v>
      </c>
      <c r="F352" s="1609" t="s">
        <v>508</v>
      </c>
      <c r="G352" s="1610">
        <v>1</v>
      </c>
      <c r="H352" s="1609">
        <v>1998</v>
      </c>
      <c r="I352" s="1611">
        <v>50</v>
      </c>
      <c r="J352" s="1609">
        <f t="shared" si="20"/>
        <v>100</v>
      </c>
      <c r="K352" s="1611">
        <f t="shared" si="21"/>
        <v>0</v>
      </c>
      <c r="L352" s="1609"/>
      <c r="M352" s="1609"/>
      <c r="N352" s="1612">
        <f t="shared" si="22"/>
        <v>0</v>
      </c>
      <c r="O352" s="2106"/>
      <c r="P352" s="2106"/>
      <c r="Q352" s="2106">
        <f t="shared" si="23"/>
        <v>0</v>
      </c>
      <c r="R352" s="2387" t="s">
        <v>7936</v>
      </c>
    </row>
    <row r="353" spans="3:18" ht="14.25" customHeight="1">
      <c r="C353" s="1613">
        <v>2</v>
      </c>
      <c r="D353" s="1882" t="s">
        <v>1982</v>
      </c>
      <c r="E353" s="1614">
        <v>5</v>
      </c>
      <c r="F353" s="1615" t="s">
        <v>508</v>
      </c>
      <c r="G353" s="1616">
        <v>1</v>
      </c>
      <c r="H353" s="1615">
        <v>2003</v>
      </c>
      <c r="I353" s="1617">
        <v>50</v>
      </c>
      <c r="J353" s="1615">
        <f t="shared" si="20"/>
        <v>100</v>
      </c>
      <c r="K353" s="1617">
        <f t="shared" si="21"/>
        <v>0</v>
      </c>
      <c r="L353" s="1615"/>
      <c r="M353" s="1615"/>
      <c r="N353" s="1618">
        <f t="shared" si="22"/>
        <v>0</v>
      </c>
      <c r="O353" s="2107"/>
      <c r="P353" s="2107"/>
      <c r="Q353" s="2107">
        <f t="shared" si="23"/>
        <v>0</v>
      </c>
      <c r="R353" s="2388"/>
    </row>
    <row r="354" spans="3:18" ht="14.25" customHeight="1">
      <c r="C354" s="1613">
        <v>3</v>
      </c>
      <c r="D354" s="1882" t="s">
        <v>1983</v>
      </c>
      <c r="E354" s="1614">
        <v>5</v>
      </c>
      <c r="F354" s="1615" t="s">
        <v>508</v>
      </c>
      <c r="G354" s="1616">
        <v>1</v>
      </c>
      <c r="H354" s="1615">
        <v>2004</v>
      </c>
      <c r="I354" s="1617">
        <v>400</v>
      </c>
      <c r="J354" s="1615">
        <f t="shared" si="20"/>
        <v>100</v>
      </c>
      <c r="K354" s="1617">
        <f t="shared" si="21"/>
        <v>0</v>
      </c>
      <c r="L354" s="1615"/>
      <c r="M354" s="1615"/>
      <c r="N354" s="1618">
        <f t="shared" si="22"/>
        <v>0</v>
      </c>
      <c r="O354" s="2107"/>
      <c r="P354" s="2107"/>
      <c r="Q354" s="2107">
        <f t="shared" si="23"/>
        <v>0</v>
      </c>
      <c r="R354" s="2388"/>
    </row>
    <row r="355" spans="3:18" ht="14.25" customHeight="1">
      <c r="C355" s="1613">
        <v>4</v>
      </c>
      <c r="D355" s="1882" t="s">
        <v>1984</v>
      </c>
      <c r="E355" s="1614">
        <v>5</v>
      </c>
      <c r="F355" s="1615" t="s">
        <v>508</v>
      </c>
      <c r="G355" s="1616">
        <v>2</v>
      </c>
      <c r="H355" s="1615">
        <v>2005</v>
      </c>
      <c r="I355" s="1617">
        <v>2280</v>
      </c>
      <c r="J355" s="1615">
        <f t="shared" si="20"/>
        <v>100</v>
      </c>
      <c r="K355" s="1617">
        <f t="shared" si="21"/>
        <v>0</v>
      </c>
      <c r="L355" s="1615"/>
      <c r="M355" s="1615"/>
      <c r="N355" s="1618">
        <f t="shared" si="22"/>
        <v>0</v>
      </c>
      <c r="O355" s="2107"/>
      <c r="P355" s="2107"/>
      <c r="Q355" s="2107">
        <f t="shared" si="23"/>
        <v>0</v>
      </c>
      <c r="R355" s="2388"/>
    </row>
    <row r="356" spans="3:18" ht="14.25" customHeight="1">
      <c r="C356" s="1607">
        <v>5</v>
      </c>
      <c r="D356" s="1882" t="s">
        <v>1985</v>
      </c>
      <c r="E356" s="1614">
        <v>5</v>
      </c>
      <c r="F356" s="1615" t="s">
        <v>508</v>
      </c>
      <c r="G356" s="1616">
        <v>2</v>
      </c>
      <c r="H356" s="1615">
        <v>2005</v>
      </c>
      <c r="I356" s="1617">
        <v>579.6</v>
      </c>
      <c r="J356" s="1615">
        <f t="shared" si="20"/>
        <v>100</v>
      </c>
      <c r="K356" s="1617">
        <f t="shared" si="21"/>
        <v>0</v>
      </c>
      <c r="L356" s="1615"/>
      <c r="M356" s="1615"/>
      <c r="N356" s="1618">
        <f t="shared" si="22"/>
        <v>0</v>
      </c>
      <c r="O356" s="2107"/>
      <c r="P356" s="2107"/>
      <c r="Q356" s="2107">
        <f t="shared" si="23"/>
        <v>0</v>
      </c>
      <c r="R356" s="2388"/>
    </row>
    <row r="357" spans="3:18" ht="14.25" customHeight="1">
      <c r="C357" s="1613">
        <v>6</v>
      </c>
      <c r="D357" s="1882" t="s">
        <v>1986</v>
      </c>
      <c r="E357" s="1614">
        <v>5</v>
      </c>
      <c r="F357" s="1615" t="s">
        <v>508</v>
      </c>
      <c r="G357" s="1616">
        <v>1</v>
      </c>
      <c r="H357" s="1615">
        <v>2005</v>
      </c>
      <c r="I357" s="1617">
        <v>235.3</v>
      </c>
      <c r="J357" s="1615">
        <f t="shared" si="20"/>
        <v>100</v>
      </c>
      <c r="K357" s="1617">
        <f t="shared" si="21"/>
        <v>0</v>
      </c>
      <c r="L357" s="1615"/>
      <c r="M357" s="1615"/>
      <c r="N357" s="1618">
        <f t="shared" si="22"/>
        <v>0</v>
      </c>
      <c r="O357" s="2107"/>
      <c r="P357" s="2107"/>
      <c r="Q357" s="2107">
        <f t="shared" si="23"/>
        <v>0</v>
      </c>
      <c r="R357" s="2388"/>
    </row>
    <row r="358" spans="3:18" ht="14.25" customHeight="1">
      <c r="C358" s="1613">
        <v>7</v>
      </c>
      <c r="D358" s="1882" t="s">
        <v>1987</v>
      </c>
      <c r="E358" s="1614">
        <v>5</v>
      </c>
      <c r="F358" s="1615" t="s">
        <v>508</v>
      </c>
      <c r="G358" s="1616">
        <v>6</v>
      </c>
      <c r="H358" s="1615">
        <v>2006</v>
      </c>
      <c r="I358" s="1617">
        <v>3060</v>
      </c>
      <c r="J358" s="1615">
        <f t="shared" si="20"/>
        <v>100</v>
      </c>
      <c r="K358" s="1617">
        <f t="shared" si="21"/>
        <v>0</v>
      </c>
      <c r="L358" s="1615"/>
      <c r="M358" s="1615"/>
      <c r="N358" s="1618">
        <f t="shared" si="22"/>
        <v>0</v>
      </c>
      <c r="O358" s="2107"/>
      <c r="P358" s="2107"/>
      <c r="Q358" s="2107">
        <f t="shared" si="23"/>
        <v>0</v>
      </c>
      <c r="R358" s="2388"/>
    </row>
    <row r="359" spans="3:18" ht="14.25" customHeight="1">
      <c r="C359" s="1613">
        <v>8</v>
      </c>
      <c r="D359" s="1882" t="s">
        <v>1988</v>
      </c>
      <c r="E359" s="1614">
        <v>5</v>
      </c>
      <c r="F359" s="1615" t="s">
        <v>508</v>
      </c>
      <c r="G359" s="1616">
        <v>1</v>
      </c>
      <c r="H359" s="1615">
        <v>2006</v>
      </c>
      <c r="I359" s="1617">
        <v>819.62</v>
      </c>
      <c r="J359" s="1615">
        <f t="shared" si="20"/>
        <v>100</v>
      </c>
      <c r="K359" s="1617">
        <f t="shared" si="21"/>
        <v>0</v>
      </c>
      <c r="L359" s="1615"/>
      <c r="M359" s="1615"/>
      <c r="N359" s="1618">
        <f t="shared" si="22"/>
        <v>0</v>
      </c>
      <c r="O359" s="2107"/>
      <c r="P359" s="2107"/>
      <c r="Q359" s="2107">
        <f t="shared" si="23"/>
        <v>0</v>
      </c>
      <c r="R359" s="2388"/>
    </row>
    <row r="360" spans="3:18" ht="14.25" customHeight="1">
      <c r="C360" s="1607">
        <v>9</v>
      </c>
      <c r="D360" s="1882" t="s">
        <v>1989</v>
      </c>
      <c r="E360" s="1614">
        <v>5</v>
      </c>
      <c r="F360" s="1615" t="s">
        <v>508</v>
      </c>
      <c r="G360" s="1616">
        <v>1</v>
      </c>
      <c r="H360" s="1615">
        <v>2006</v>
      </c>
      <c r="I360" s="1617">
        <v>983.7</v>
      </c>
      <c r="J360" s="1615">
        <f t="shared" si="20"/>
        <v>100</v>
      </c>
      <c r="K360" s="1617">
        <f t="shared" si="21"/>
        <v>0</v>
      </c>
      <c r="L360" s="1615"/>
      <c r="M360" s="1615"/>
      <c r="N360" s="1618">
        <f t="shared" si="22"/>
        <v>0</v>
      </c>
      <c r="O360" s="2107"/>
      <c r="P360" s="2107"/>
      <c r="Q360" s="2107">
        <f t="shared" si="23"/>
        <v>0</v>
      </c>
      <c r="R360" s="2388"/>
    </row>
    <row r="361" spans="3:18" ht="14.25" customHeight="1">
      <c r="C361" s="1613">
        <v>10</v>
      </c>
      <c r="D361" s="1882" t="s">
        <v>1989</v>
      </c>
      <c r="E361" s="1614">
        <v>5</v>
      </c>
      <c r="F361" s="1615" t="s">
        <v>508</v>
      </c>
      <c r="G361" s="1616">
        <v>1</v>
      </c>
      <c r="H361" s="1615">
        <v>2006</v>
      </c>
      <c r="I361" s="1617">
        <v>932.3</v>
      </c>
      <c r="J361" s="1615">
        <f t="shared" si="20"/>
        <v>100</v>
      </c>
      <c r="K361" s="1617">
        <f t="shared" si="21"/>
        <v>0</v>
      </c>
      <c r="L361" s="1615"/>
      <c r="M361" s="1615"/>
      <c r="N361" s="1618">
        <f t="shared" si="22"/>
        <v>0</v>
      </c>
      <c r="O361" s="2107"/>
      <c r="P361" s="2107"/>
      <c r="Q361" s="2107">
        <f t="shared" si="23"/>
        <v>0</v>
      </c>
      <c r="R361" s="2388"/>
    </row>
    <row r="362" spans="3:18" ht="14.25" customHeight="1">
      <c r="C362" s="1613">
        <v>11</v>
      </c>
      <c r="D362" s="1882" t="s">
        <v>1982</v>
      </c>
      <c r="E362" s="1614">
        <v>5</v>
      </c>
      <c r="F362" s="1615" t="s">
        <v>508</v>
      </c>
      <c r="G362" s="1616">
        <v>1</v>
      </c>
      <c r="H362" s="1615">
        <v>2003</v>
      </c>
      <c r="I362" s="1617">
        <v>50</v>
      </c>
      <c r="J362" s="1615">
        <f t="shared" si="20"/>
        <v>100</v>
      </c>
      <c r="K362" s="1617">
        <f t="shared" si="21"/>
        <v>0</v>
      </c>
      <c r="L362" s="1615"/>
      <c r="M362" s="1615"/>
      <c r="N362" s="1618">
        <f t="shared" si="22"/>
        <v>0</v>
      </c>
      <c r="O362" s="2107"/>
      <c r="P362" s="2107"/>
      <c r="Q362" s="2107">
        <f t="shared" si="23"/>
        <v>0</v>
      </c>
      <c r="R362" s="2388"/>
    </row>
    <row r="363" spans="3:18" ht="14.25" customHeight="1">
      <c r="C363" s="1613">
        <v>12</v>
      </c>
      <c r="D363" s="1882" t="s">
        <v>1982</v>
      </c>
      <c r="E363" s="1614">
        <v>5</v>
      </c>
      <c r="F363" s="1615" t="s">
        <v>508</v>
      </c>
      <c r="G363" s="1616">
        <v>1</v>
      </c>
      <c r="H363" s="1615">
        <v>2003</v>
      </c>
      <c r="I363" s="1617">
        <v>50</v>
      </c>
      <c r="J363" s="1615">
        <f t="shared" si="20"/>
        <v>100</v>
      </c>
      <c r="K363" s="1617">
        <f t="shared" si="21"/>
        <v>0</v>
      </c>
      <c r="L363" s="1615"/>
      <c r="M363" s="1615"/>
      <c r="N363" s="1618">
        <f t="shared" si="22"/>
        <v>0</v>
      </c>
      <c r="O363" s="2107"/>
      <c r="P363" s="2107"/>
      <c r="Q363" s="2107">
        <f t="shared" si="23"/>
        <v>0</v>
      </c>
      <c r="R363" s="2388"/>
    </row>
    <row r="364" spans="3:18" ht="14.25" customHeight="1">
      <c r="C364" s="1607">
        <v>13</v>
      </c>
      <c r="D364" s="1882" t="s">
        <v>1990</v>
      </c>
      <c r="E364" s="1614">
        <v>5</v>
      </c>
      <c r="F364" s="1615" t="s">
        <v>508</v>
      </c>
      <c r="G364" s="1616">
        <v>1</v>
      </c>
      <c r="H364" s="1615">
        <v>2006</v>
      </c>
      <c r="I364" s="1617">
        <v>255</v>
      </c>
      <c r="J364" s="1615">
        <f t="shared" si="20"/>
        <v>100</v>
      </c>
      <c r="K364" s="1617">
        <f t="shared" si="21"/>
        <v>0</v>
      </c>
      <c r="L364" s="1615"/>
      <c r="M364" s="1615"/>
      <c r="N364" s="1618">
        <f t="shared" si="22"/>
        <v>0</v>
      </c>
      <c r="O364" s="2107"/>
      <c r="P364" s="2107"/>
      <c r="Q364" s="2107">
        <f t="shared" si="23"/>
        <v>0</v>
      </c>
      <c r="R364" s="2388"/>
    </row>
    <row r="365" spans="3:18" ht="14.25" customHeight="1">
      <c r="C365" s="1613">
        <v>14</v>
      </c>
      <c r="D365" s="1882" t="s">
        <v>1991</v>
      </c>
      <c r="E365" s="1614">
        <v>5</v>
      </c>
      <c r="F365" s="1615" t="s">
        <v>508</v>
      </c>
      <c r="G365" s="1616">
        <v>2</v>
      </c>
      <c r="H365" s="1615">
        <v>2007</v>
      </c>
      <c r="I365" s="1617">
        <v>580.4</v>
      </c>
      <c r="J365" s="1615">
        <f t="shared" si="20"/>
        <v>100</v>
      </c>
      <c r="K365" s="1617">
        <f t="shared" si="21"/>
        <v>0</v>
      </c>
      <c r="L365" s="1615"/>
      <c r="M365" s="1615"/>
      <c r="N365" s="1618">
        <f t="shared" si="22"/>
        <v>0</v>
      </c>
      <c r="O365" s="2107"/>
      <c r="P365" s="2107"/>
      <c r="Q365" s="2107">
        <f t="shared" si="23"/>
        <v>0</v>
      </c>
      <c r="R365" s="2388"/>
    </row>
    <row r="366" spans="3:18" ht="14.25" customHeight="1">
      <c r="C366" s="1613">
        <v>15</v>
      </c>
      <c r="D366" s="1882" t="s">
        <v>1991</v>
      </c>
      <c r="E366" s="1614">
        <v>5</v>
      </c>
      <c r="F366" s="1615" t="s">
        <v>508</v>
      </c>
      <c r="G366" s="1616">
        <v>2</v>
      </c>
      <c r="H366" s="1615">
        <v>2007</v>
      </c>
      <c r="I366" s="1617">
        <v>483.4</v>
      </c>
      <c r="J366" s="1615">
        <f t="shared" si="20"/>
        <v>100</v>
      </c>
      <c r="K366" s="1617">
        <f t="shared" si="21"/>
        <v>0</v>
      </c>
      <c r="L366" s="1615"/>
      <c r="M366" s="1615"/>
      <c r="N366" s="1618">
        <f t="shared" si="22"/>
        <v>0</v>
      </c>
      <c r="O366" s="2107"/>
      <c r="P366" s="2107"/>
      <c r="Q366" s="2107">
        <f t="shared" si="23"/>
        <v>0</v>
      </c>
      <c r="R366" s="2388"/>
    </row>
    <row r="367" spans="3:18" ht="14.25" customHeight="1">
      <c r="C367" s="1613">
        <v>16</v>
      </c>
      <c r="D367" s="1882" t="s">
        <v>1992</v>
      </c>
      <c r="E367" s="1614">
        <v>5</v>
      </c>
      <c r="F367" s="1615" t="s">
        <v>508</v>
      </c>
      <c r="G367" s="1616">
        <v>2</v>
      </c>
      <c r="H367" s="1615">
        <v>2007</v>
      </c>
      <c r="I367" s="1617">
        <v>580.4</v>
      </c>
      <c r="J367" s="1615">
        <f t="shared" si="20"/>
        <v>100</v>
      </c>
      <c r="K367" s="1617">
        <f t="shared" si="21"/>
        <v>0</v>
      </c>
      <c r="L367" s="1615"/>
      <c r="M367" s="1615"/>
      <c r="N367" s="1618">
        <f t="shared" si="22"/>
        <v>0</v>
      </c>
      <c r="O367" s="2107"/>
      <c r="P367" s="2107"/>
      <c r="Q367" s="2107">
        <f t="shared" si="23"/>
        <v>0</v>
      </c>
      <c r="R367" s="2388"/>
    </row>
    <row r="368" spans="3:18" ht="14.25" customHeight="1">
      <c r="C368" s="1607">
        <v>17</v>
      </c>
      <c r="D368" s="1882" t="s">
        <v>1993</v>
      </c>
      <c r="E368" s="1614">
        <v>5</v>
      </c>
      <c r="F368" s="1615" t="s">
        <v>508</v>
      </c>
      <c r="G368" s="1616">
        <v>1</v>
      </c>
      <c r="H368" s="1615">
        <v>2008</v>
      </c>
      <c r="I368" s="1617">
        <v>267.3</v>
      </c>
      <c r="J368" s="1615">
        <f t="shared" si="20"/>
        <v>100</v>
      </c>
      <c r="K368" s="1617">
        <f t="shared" si="21"/>
        <v>0</v>
      </c>
      <c r="L368" s="1615"/>
      <c r="M368" s="1615"/>
      <c r="N368" s="1618">
        <f t="shared" si="22"/>
        <v>0</v>
      </c>
      <c r="O368" s="2107"/>
      <c r="P368" s="2107"/>
      <c r="Q368" s="2107">
        <f t="shared" si="23"/>
        <v>0</v>
      </c>
      <c r="R368" s="2388"/>
    </row>
    <row r="369" spans="3:18" ht="14.25" customHeight="1">
      <c r="C369" s="1613">
        <v>18</v>
      </c>
      <c r="D369" s="1882" t="s">
        <v>1994</v>
      </c>
      <c r="E369" s="1614">
        <v>5</v>
      </c>
      <c r="F369" s="1615" t="s">
        <v>508</v>
      </c>
      <c r="G369" s="1616">
        <v>1</v>
      </c>
      <c r="H369" s="1615">
        <v>2008</v>
      </c>
      <c r="I369" s="1617">
        <v>384.24</v>
      </c>
      <c r="J369" s="1615">
        <f t="shared" si="20"/>
        <v>100</v>
      </c>
      <c r="K369" s="1617">
        <f t="shared" si="21"/>
        <v>0</v>
      </c>
      <c r="L369" s="1615"/>
      <c r="M369" s="1615"/>
      <c r="N369" s="1618">
        <f t="shared" si="22"/>
        <v>0</v>
      </c>
      <c r="O369" s="2107"/>
      <c r="P369" s="2107"/>
      <c r="Q369" s="2107">
        <f t="shared" si="23"/>
        <v>0</v>
      </c>
      <c r="R369" s="2388"/>
    </row>
    <row r="370" spans="3:18" ht="14.25" customHeight="1">
      <c r="C370" s="1613">
        <v>19</v>
      </c>
      <c r="D370" s="1882" t="s">
        <v>1994</v>
      </c>
      <c r="E370" s="1614">
        <v>5</v>
      </c>
      <c r="F370" s="1615" t="s">
        <v>508</v>
      </c>
      <c r="G370" s="1616">
        <v>5</v>
      </c>
      <c r="H370" s="1615">
        <v>2008</v>
      </c>
      <c r="I370" s="1617">
        <v>1921.2</v>
      </c>
      <c r="J370" s="1615">
        <f t="shared" si="20"/>
        <v>100</v>
      </c>
      <c r="K370" s="1617">
        <f t="shared" si="21"/>
        <v>0</v>
      </c>
      <c r="L370" s="1615"/>
      <c r="M370" s="1615"/>
      <c r="N370" s="1618">
        <f t="shared" si="22"/>
        <v>0</v>
      </c>
      <c r="O370" s="2107"/>
      <c r="P370" s="2107"/>
      <c r="Q370" s="2107">
        <f t="shared" si="23"/>
        <v>0</v>
      </c>
      <c r="R370" s="2388"/>
    </row>
    <row r="371" spans="3:18" ht="14.25" customHeight="1">
      <c r="C371" s="1613">
        <v>20</v>
      </c>
      <c r="D371" s="1882" t="s">
        <v>1995</v>
      </c>
      <c r="E371" s="1614">
        <v>5</v>
      </c>
      <c r="F371" s="1615" t="s">
        <v>508</v>
      </c>
      <c r="G371" s="1616">
        <v>2</v>
      </c>
      <c r="H371" s="1615">
        <v>2007</v>
      </c>
      <c r="I371" s="1617">
        <v>1084</v>
      </c>
      <c r="J371" s="1615">
        <f t="shared" si="20"/>
        <v>100</v>
      </c>
      <c r="K371" s="1617">
        <f t="shared" si="21"/>
        <v>0</v>
      </c>
      <c r="L371" s="1615"/>
      <c r="M371" s="1615"/>
      <c r="N371" s="1618">
        <f t="shared" si="22"/>
        <v>0</v>
      </c>
      <c r="O371" s="2107"/>
      <c r="P371" s="2107"/>
      <c r="Q371" s="2107">
        <f t="shared" si="23"/>
        <v>0</v>
      </c>
      <c r="R371" s="2388"/>
    </row>
    <row r="372" spans="3:18" ht="14.25" customHeight="1">
      <c r="C372" s="1607">
        <v>21</v>
      </c>
      <c r="D372" s="1882" t="s">
        <v>1996</v>
      </c>
      <c r="E372" s="1614">
        <v>5</v>
      </c>
      <c r="F372" s="1615" t="s">
        <v>508</v>
      </c>
      <c r="G372" s="1616">
        <v>2</v>
      </c>
      <c r="H372" s="1615">
        <v>2008</v>
      </c>
      <c r="I372" s="1617">
        <v>534.6</v>
      </c>
      <c r="J372" s="1615">
        <f t="shared" si="20"/>
        <v>100</v>
      </c>
      <c r="K372" s="1617">
        <f t="shared" si="21"/>
        <v>0</v>
      </c>
      <c r="L372" s="1615"/>
      <c r="M372" s="1615"/>
      <c r="N372" s="1618">
        <f t="shared" si="22"/>
        <v>0</v>
      </c>
      <c r="O372" s="2107"/>
      <c r="P372" s="2107"/>
      <c r="Q372" s="2107">
        <f t="shared" si="23"/>
        <v>0</v>
      </c>
      <c r="R372" s="2388"/>
    </row>
    <row r="373" spans="3:18" ht="14.25" customHeight="1">
      <c r="C373" s="1613">
        <v>22</v>
      </c>
      <c r="D373" s="1882" t="s">
        <v>1997</v>
      </c>
      <c r="E373" s="1614">
        <v>5</v>
      </c>
      <c r="F373" s="1615" t="s">
        <v>508</v>
      </c>
      <c r="G373" s="1616">
        <v>2</v>
      </c>
      <c r="H373" s="1615">
        <v>2008</v>
      </c>
      <c r="I373" s="1617">
        <v>809.37</v>
      </c>
      <c r="J373" s="1615">
        <f t="shared" si="20"/>
        <v>100</v>
      </c>
      <c r="K373" s="1617">
        <f t="shared" si="21"/>
        <v>0</v>
      </c>
      <c r="L373" s="1615"/>
      <c r="M373" s="1615"/>
      <c r="N373" s="1618">
        <f t="shared" si="22"/>
        <v>0</v>
      </c>
      <c r="O373" s="2107"/>
      <c r="P373" s="2107"/>
      <c r="Q373" s="2107">
        <f t="shared" si="23"/>
        <v>0</v>
      </c>
      <c r="R373" s="2388"/>
    </row>
    <row r="374" spans="3:18" ht="27" customHeight="1">
      <c r="C374" s="1613">
        <v>23</v>
      </c>
      <c r="D374" s="1882" t="s">
        <v>1998</v>
      </c>
      <c r="E374" s="1614">
        <v>5</v>
      </c>
      <c r="F374" s="1615" t="s">
        <v>508</v>
      </c>
      <c r="G374" s="1616">
        <v>1</v>
      </c>
      <c r="H374" s="1615">
        <v>2008</v>
      </c>
      <c r="I374" s="1617">
        <v>267.3</v>
      </c>
      <c r="J374" s="1615">
        <f t="shared" si="20"/>
        <v>100</v>
      </c>
      <c r="K374" s="1617">
        <f t="shared" si="21"/>
        <v>0</v>
      </c>
      <c r="L374" s="1615"/>
      <c r="M374" s="1615"/>
      <c r="N374" s="1618">
        <f t="shared" si="22"/>
        <v>0</v>
      </c>
      <c r="O374" s="2107"/>
      <c r="P374" s="2107"/>
      <c r="Q374" s="2107">
        <f t="shared" si="23"/>
        <v>0</v>
      </c>
      <c r="R374" s="2388"/>
    </row>
    <row r="375" spans="3:18" ht="27" customHeight="1">
      <c r="C375" s="1613">
        <v>24</v>
      </c>
      <c r="D375" s="1882" t="s">
        <v>1998</v>
      </c>
      <c r="E375" s="1614">
        <v>5</v>
      </c>
      <c r="F375" s="1615" t="s">
        <v>508</v>
      </c>
      <c r="G375" s="1616">
        <v>1</v>
      </c>
      <c r="H375" s="1615">
        <v>2008</v>
      </c>
      <c r="I375" s="1617">
        <v>267.3</v>
      </c>
      <c r="J375" s="1615">
        <f t="shared" si="20"/>
        <v>100</v>
      </c>
      <c r="K375" s="1617">
        <f t="shared" si="21"/>
        <v>0</v>
      </c>
      <c r="L375" s="1615"/>
      <c r="M375" s="1615"/>
      <c r="N375" s="1618">
        <f t="shared" si="22"/>
        <v>0</v>
      </c>
      <c r="O375" s="2107"/>
      <c r="P375" s="2107"/>
      <c r="Q375" s="2107">
        <f t="shared" si="23"/>
        <v>0</v>
      </c>
      <c r="R375" s="2388"/>
    </row>
    <row r="376" spans="3:18" ht="14.25" customHeight="1">
      <c r="C376" s="1607">
        <v>25</v>
      </c>
      <c r="D376" s="1882" t="s">
        <v>1999</v>
      </c>
      <c r="E376" s="1614">
        <v>5</v>
      </c>
      <c r="F376" s="1615" t="s">
        <v>508</v>
      </c>
      <c r="G376" s="1616">
        <v>1</v>
      </c>
      <c r="H376" s="1615">
        <v>2008</v>
      </c>
      <c r="I376" s="1617">
        <v>404.685</v>
      </c>
      <c r="J376" s="1615">
        <f t="shared" si="20"/>
        <v>100</v>
      </c>
      <c r="K376" s="1617">
        <f t="shared" si="21"/>
        <v>0</v>
      </c>
      <c r="L376" s="1615"/>
      <c r="M376" s="1615"/>
      <c r="N376" s="1618">
        <f t="shared" si="22"/>
        <v>0</v>
      </c>
      <c r="O376" s="2107"/>
      <c r="P376" s="2107"/>
      <c r="Q376" s="2107">
        <f t="shared" si="23"/>
        <v>0</v>
      </c>
      <c r="R376" s="2388"/>
    </row>
    <row r="377" spans="3:18" ht="14.25" customHeight="1">
      <c r="C377" s="1613">
        <v>26</v>
      </c>
      <c r="D377" s="1882" t="s">
        <v>2000</v>
      </c>
      <c r="E377" s="1614">
        <v>5</v>
      </c>
      <c r="F377" s="1615" t="s">
        <v>508</v>
      </c>
      <c r="G377" s="1616">
        <v>1</v>
      </c>
      <c r="H377" s="1615">
        <v>2007</v>
      </c>
      <c r="I377" s="1617">
        <v>241.7</v>
      </c>
      <c r="J377" s="1615">
        <f t="shared" si="20"/>
        <v>100</v>
      </c>
      <c r="K377" s="1617">
        <f t="shared" si="21"/>
        <v>0</v>
      </c>
      <c r="L377" s="1615"/>
      <c r="M377" s="1615"/>
      <c r="N377" s="1618">
        <f t="shared" si="22"/>
        <v>0</v>
      </c>
      <c r="O377" s="2107"/>
      <c r="P377" s="2107"/>
      <c r="Q377" s="2107">
        <f t="shared" si="23"/>
        <v>0</v>
      </c>
      <c r="R377" s="2388"/>
    </row>
    <row r="378" spans="3:18" ht="14.25" customHeight="1">
      <c r="C378" s="1613">
        <v>27</v>
      </c>
      <c r="D378" s="1882" t="s">
        <v>2002</v>
      </c>
      <c r="E378" s="1614">
        <v>5</v>
      </c>
      <c r="F378" s="1615" t="s">
        <v>508</v>
      </c>
      <c r="G378" s="1616">
        <v>1</v>
      </c>
      <c r="H378" s="1615">
        <v>2007</v>
      </c>
      <c r="I378" s="1617">
        <v>283.3</v>
      </c>
      <c r="J378" s="1615">
        <f t="shared" si="20"/>
        <v>100</v>
      </c>
      <c r="K378" s="1617">
        <f t="shared" si="21"/>
        <v>0</v>
      </c>
      <c r="L378" s="1615"/>
      <c r="M378" s="1615"/>
      <c r="N378" s="1618">
        <f t="shared" si="22"/>
        <v>0</v>
      </c>
      <c r="O378" s="2107"/>
      <c r="P378" s="2107"/>
      <c r="Q378" s="2107">
        <f t="shared" si="23"/>
        <v>0</v>
      </c>
      <c r="R378" s="2388"/>
    </row>
    <row r="379" spans="3:18" ht="14.25" customHeight="1">
      <c r="C379" s="1613">
        <v>28</v>
      </c>
      <c r="D379" s="1882" t="s">
        <v>2003</v>
      </c>
      <c r="E379" s="1614">
        <v>5</v>
      </c>
      <c r="F379" s="1615" t="s">
        <v>508</v>
      </c>
      <c r="G379" s="1616">
        <v>1</v>
      </c>
      <c r="H379" s="1615">
        <v>2008</v>
      </c>
      <c r="I379" s="1617">
        <v>267.3</v>
      </c>
      <c r="J379" s="1615">
        <f t="shared" si="20"/>
        <v>100</v>
      </c>
      <c r="K379" s="1617">
        <f t="shared" si="21"/>
        <v>0</v>
      </c>
      <c r="L379" s="1615"/>
      <c r="M379" s="1615"/>
      <c r="N379" s="1618">
        <f t="shared" si="22"/>
        <v>0</v>
      </c>
      <c r="O379" s="2107"/>
      <c r="P379" s="2107"/>
      <c r="Q379" s="2107">
        <f t="shared" si="23"/>
        <v>0</v>
      </c>
      <c r="R379" s="2388"/>
    </row>
    <row r="380" spans="3:18" ht="14.25" customHeight="1">
      <c r="C380" s="1607">
        <v>29</v>
      </c>
      <c r="D380" s="1882" t="s">
        <v>2004</v>
      </c>
      <c r="E380" s="1614">
        <v>5</v>
      </c>
      <c r="F380" s="1615" t="s">
        <v>508</v>
      </c>
      <c r="G380" s="1616">
        <v>2</v>
      </c>
      <c r="H380" s="1615">
        <v>2011</v>
      </c>
      <c r="I380" s="1617">
        <v>872.64</v>
      </c>
      <c r="J380" s="1615">
        <f t="shared" si="20"/>
        <v>100</v>
      </c>
      <c r="K380" s="1617">
        <f t="shared" si="21"/>
        <v>0</v>
      </c>
      <c r="L380" s="1615"/>
      <c r="M380" s="1615"/>
      <c r="N380" s="1618">
        <f t="shared" si="22"/>
        <v>0</v>
      </c>
      <c r="O380" s="2107"/>
      <c r="P380" s="2107"/>
      <c r="Q380" s="2107">
        <f t="shared" si="23"/>
        <v>0</v>
      </c>
      <c r="R380" s="2388"/>
    </row>
    <row r="381" spans="3:18" ht="27" customHeight="1">
      <c r="C381" s="1613">
        <v>30</v>
      </c>
      <c r="D381" s="1882" t="s">
        <v>2005</v>
      </c>
      <c r="E381" s="1614">
        <v>5</v>
      </c>
      <c r="F381" s="1615" t="s">
        <v>508</v>
      </c>
      <c r="G381" s="1616">
        <v>1</v>
      </c>
      <c r="H381" s="1615">
        <v>2011</v>
      </c>
      <c r="I381" s="1617">
        <v>1183.08</v>
      </c>
      <c r="J381" s="1615">
        <f t="shared" si="20"/>
        <v>100</v>
      </c>
      <c r="K381" s="1617">
        <f t="shared" si="21"/>
        <v>0</v>
      </c>
      <c r="L381" s="1615"/>
      <c r="M381" s="1615"/>
      <c r="N381" s="1618">
        <f t="shared" si="22"/>
        <v>0</v>
      </c>
      <c r="O381" s="2107"/>
      <c r="P381" s="2107"/>
      <c r="Q381" s="2107">
        <f t="shared" si="23"/>
        <v>0</v>
      </c>
      <c r="R381" s="2388"/>
    </row>
    <row r="382" spans="3:18" ht="27" customHeight="1">
      <c r="C382" s="1613">
        <v>31</v>
      </c>
      <c r="D382" s="1882" t="s">
        <v>2006</v>
      </c>
      <c r="E382" s="1614">
        <v>5</v>
      </c>
      <c r="F382" s="1615" t="s">
        <v>508</v>
      </c>
      <c r="G382" s="1616">
        <v>1</v>
      </c>
      <c r="H382" s="1615">
        <v>2011</v>
      </c>
      <c r="I382" s="1617">
        <v>1218.3599999999999</v>
      </c>
      <c r="J382" s="1615">
        <f t="shared" si="20"/>
        <v>100</v>
      </c>
      <c r="K382" s="1617">
        <f t="shared" si="21"/>
        <v>0</v>
      </c>
      <c r="L382" s="1615"/>
      <c r="M382" s="1615"/>
      <c r="N382" s="1618">
        <f t="shared" si="22"/>
        <v>0</v>
      </c>
      <c r="O382" s="2107"/>
      <c r="P382" s="2107"/>
      <c r="Q382" s="2107">
        <f t="shared" si="23"/>
        <v>0</v>
      </c>
      <c r="R382" s="2388"/>
    </row>
    <row r="383" spans="3:18" ht="27" customHeight="1">
      <c r="C383" s="1613">
        <v>32</v>
      </c>
      <c r="D383" s="1882" t="s">
        <v>2007</v>
      </c>
      <c r="E383" s="1614">
        <v>5</v>
      </c>
      <c r="F383" s="1615" t="s">
        <v>508</v>
      </c>
      <c r="G383" s="1616">
        <v>1</v>
      </c>
      <c r="H383" s="1615">
        <v>2007</v>
      </c>
      <c r="I383" s="1617">
        <v>414.23250000000002</v>
      </c>
      <c r="J383" s="1615">
        <f t="shared" si="20"/>
        <v>100</v>
      </c>
      <c r="K383" s="1617">
        <f t="shared" si="21"/>
        <v>0</v>
      </c>
      <c r="L383" s="1615"/>
      <c r="M383" s="1615"/>
      <c r="N383" s="1618">
        <f t="shared" si="22"/>
        <v>0</v>
      </c>
      <c r="O383" s="2107"/>
      <c r="P383" s="2107"/>
      <c r="Q383" s="2107">
        <f t="shared" si="23"/>
        <v>0</v>
      </c>
      <c r="R383" s="2388"/>
    </row>
    <row r="384" spans="3:18" ht="14.25" customHeight="1">
      <c r="C384" s="1607">
        <v>33</v>
      </c>
      <c r="D384" s="1882" t="s">
        <v>2008</v>
      </c>
      <c r="E384" s="1614">
        <v>5</v>
      </c>
      <c r="F384" s="1615" t="s">
        <v>508</v>
      </c>
      <c r="G384" s="1616">
        <v>1</v>
      </c>
      <c r="H384" s="1615">
        <v>2012</v>
      </c>
      <c r="I384" s="1617">
        <v>468.36</v>
      </c>
      <c r="J384" s="1615">
        <f t="shared" si="20"/>
        <v>100</v>
      </c>
      <c r="K384" s="1617">
        <f t="shared" si="21"/>
        <v>0</v>
      </c>
      <c r="L384" s="1615"/>
      <c r="M384" s="1615"/>
      <c r="N384" s="1618">
        <f t="shared" si="22"/>
        <v>0</v>
      </c>
      <c r="O384" s="2107"/>
      <c r="P384" s="2107"/>
      <c r="Q384" s="2107">
        <f t="shared" si="23"/>
        <v>0</v>
      </c>
      <c r="R384" s="2388"/>
    </row>
    <row r="385" spans="3:18" ht="14.25" customHeight="1">
      <c r="C385" s="1613">
        <v>34</v>
      </c>
      <c r="D385" s="1882" t="s">
        <v>2009</v>
      </c>
      <c r="E385" s="1614">
        <v>5</v>
      </c>
      <c r="F385" s="1615" t="s">
        <v>508</v>
      </c>
      <c r="G385" s="1616">
        <v>2</v>
      </c>
      <c r="H385" s="1615">
        <v>2013</v>
      </c>
      <c r="I385" s="1617">
        <v>1024.0297599999999</v>
      </c>
      <c r="J385" s="1615">
        <f t="shared" si="20"/>
        <v>100</v>
      </c>
      <c r="K385" s="1617">
        <f t="shared" si="21"/>
        <v>0</v>
      </c>
      <c r="L385" s="1615"/>
      <c r="M385" s="1615"/>
      <c r="N385" s="1618">
        <f t="shared" si="22"/>
        <v>0</v>
      </c>
      <c r="O385" s="2107"/>
      <c r="P385" s="2107"/>
      <c r="Q385" s="2107">
        <f t="shared" si="23"/>
        <v>0</v>
      </c>
      <c r="R385" s="2388"/>
    </row>
    <row r="386" spans="3:18" ht="14.25" customHeight="1">
      <c r="C386" s="1613">
        <v>35</v>
      </c>
      <c r="D386" s="1882" t="s">
        <v>2010</v>
      </c>
      <c r="E386" s="1614">
        <v>5</v>
      </c>
      <c r="F386" s="1615" t="s">
        <v>508</v>
      </c>
      <c r="G386" s="1616">
        <v>1</v>
      </c>
      <c r="H386" s="1615">
        <v>2015</v>
      </c>
      <c r="I386" s="1617">
        <v>459</v>
      </c>
      <c r="J386" s="1615">
        <f t="shared" si="20"/>
        <v>100</v>
      </c>
      <c r="K386" s="1617">
        <f t="shared" si="21"/>
        <v>0</v>
      </c>
      <c r="L386" s="1615"/>
      <c r="M386" s="1615"/>
      <c r="N386" s="1618">
        <f t="shared" si="22"/>
        <v>0</v>
      </c>
      <c r="O386" s="2107"/>
      <c r="P386" s="2107"/>
      <c r="Q386" s="2107">
        <f t="shared" si="23"/>
        <v>0</v>
      </c>
      <c r="R386" s="2388"/>
    </row>
    <row r="387" spans="3:18" ht="14.25" customHeight="1">
      <c r="C387" s="1613">
        <v>36</v>
      </c>
      <c r="D387" s="1882" t="s">
        <v>2011</v>
      </c>
      <c r="E387" s="1614">
        <v>5</v>
      </c>
      <c r="F387" s="1615" t="s">
        <v>508</v>
      </c>
      <c r="G387" s="1616">
        <v>4</v>
      </c>
      <c r="H387" s="1615">
        <v>2015</v>
      </c>
      <c r="I387" s="1617">
        <v>1378.46156</v>
      </c>
      <c r="J387" s="1615">
        <f t="shared" si="20"/>
        <v>100</v>
      </c>
      <c r="K387" s="1617">
        <f t="shared" si="21"/>
        <v>0</v>
      </c>
      <c r="L387" s="1615"/>
      <c r="M387" s="1615"/>
      <c r="N387" s="1618">
        <f t="shared" si="22"/>
        <v>0</v>
      </c>
      <c r="O387" s="2107"/>
      <c r="P387" s="2107"/>
      <c r="Q387" s="2107">
        <f t="shared" si="23"/>
        <v>0</v>
      </c>
      <c r="R387" s="2388"/>
    </row>
    <row r="388" spans="3:18" ht="14.25" customHeight="1">
      <c r="C388" s="1607">
        <v>37</v>
      </c>
      <c r="D388" s="1882" t="s">
        <v>2012</v>
      </c>
      <c r="E388" s="1614">
        <v>5</v>
      </c>
      <c r="F388" s="1615" t="s">
        <v>508</v>
      </c>
      <c r="G388" s="1616">
        <v>4</v>
      </c>
      <c r="H388" s="1615">
        <v>2017</v>
      </c>
      <c r="I388" s="1617">
        <v>2916</v>
      </c>
      <c r="J388" s="1615">
        <f t="shared" si="20"/>
        <v>100</v>
      </c>
      <c r="K388" s="1617">
        <f t="shared" si="21"/>
        <v>0</v>
      </c>
      <c r="L388" s="1615"/>
      <c r="M388" s="1615"/>
      <c r="N388" s="1618">
        <f t="shared" si="22"/>
        <v>0</v>
      </c>
      <c r="O388" s="2107"/>
      <c r="P388" s="2107"/>
      <c r="Q388" s="2107">
        <f t="shared" si="23"/>
        <v>0</v>
      </c>
      <c r="R388" s="2388"/>
    </row>
    <row r="389" spans="3:18" ht="14.25" customHeight="1">
      <c r="C389" s="1613">
        <v>38</v>
      </c>
      <c r="D389" s="1882" t="s">
        <v>2013</v>
      </c>
      <c r="E389" s="1614">
        <v>5</v>
      </c>
      <c r="F389" s="1615" t="s">
        <v>508</v>
      </c>
      <c r="G389" s="1616">
        <v>1</v>
      </c>
      <c r="H389" s="1615">
        <v>2016</v>
      </c>
      <c r="I389" s="1617">
        <v>732.27</v>
      </c>
      <c r="J389" s="1615">
        <f t="shared" si="20"/>
        <v>100</v>
      </c>
      <c r="K389" s="1617">
        <f t="shared" si="21"/>
        <v>0</v>
      </c>
      <c r="L389" s="1615"/>
      <c r="M389" s="1615"/>
      <c r="N389" s="1618">
        <f t="shared" si="22"/>
        <v>0</v>
      </c>
      <c r="O389" s="2107"/>
      <c r="P389" s="2107"/>
      <c r="Q389" s="2107">
        <f t="shared" si="23"/>
        <v>0</v>
      </c>
      <c r="R389" s="2388"/>
    </row>
    <row r="390" spans="3:18" ht="14.25" customHeight="1">
      <c r="C390" s="1613">
        <v>39</v>
      </c>
      <c r="D390" s="1882" t="s">
        <v>4825</v>
      </c>
      <c r="E390" s="1614">
        <v>5</v>
      </c>
      <c r="F390" s="1615" t="s">
        <v>508</v>
      </c>
      <c r="G390" s="1616">
        <v>5</v>
      </c>
      <c r="H390" s="1615">
        <v>2019</v>
      </c>
      <c r="I390" s="1617">
        <v>2232</v>
      </c>
      <c r="J390" s="1615">
        <f t="shared" si="20"/>
        <v>100</v>
      </c>
      <c r="K390" s="1617">
        <f t="shared" si="21"/>
        <v>0</v>
      </c>
      <c r="L390" s="1615"/>
      <c r="M390" s="1615"/>
      <c r="N390" s="1618">
        <f t="shared" si="22"/>
        <v>0</v>
      </c>
      <c r="O390" s="2107"/>
      <c r="P390" s="2107"/>
      <c r="Q390" s="2107">
        <f t="shared" si="23"/>
        <v>0</v>
      </c>
      <c r="R390" s="2388"/>
    </row>
    <row r="391" spans="3:18" ht="14.25" customHeight="1">
      <c r="C391" s="1613">
        <v>40</v>
      </c>
      <c r="D391" s="1882" t="s">
        <v>7267</v>
      </c>
      <c r="E391" s="1614">
        <v>5</v>
      </c>
      <c r="F391" s="1615" t="s">
        <v>508</v>
      </c>
      <c r="G391" s="1616">
        <v>2</v>
      </c>
      <c r="H391" s="1615">
        <v>2017</v>
      </c>
      <c r="I391" s="1617">
        <v>1500</v>
      </c>
      <c r="J391" s="1615">
        <f t="shared" si="20"/>
        <v>100</v>
      </c>
      <c r="K391" s="1617">
        <f t="shared" si="21"/>
        <v>0</v>
      </c>
      <c r="L391" s="1615"/>
      <c r="M391" s="1615"/>
      <c r="N391" s="1618">
        <f t="shared" si="22"/>
        <v>0</v>
      </c>
      <c r="O391" s="2107"/>
      <c r="P391" s="2107"/>
      <c r="Q391" s="2107">
        <f t="shared" si="23"/>
        <v>0</v>
      </c>
      <c r="R391" s="2388"/>
    </row>
    <row r="392" spans="3:18" ht="14.25" customHeight="1">
      <c r="C392" s="1607">
        <v>41</v>
      </c>
      <c r="D392" s="1882" t="s">
        <v>2015</v>
      </c>
      <c r="E392" s="1614">
        <v>5</v>
      </c>
      <c r="F392" s="1615" t="s">
        <v>508</v>
      </c>
      <c r="G392" s="1616">
        <v>1</v>
      </c>
      <c r="H392" s="1615">
        <v>2018</v>
      </c>
      <c r="I392" s="1617">
        <v>404.685</v>
      </c>
      <c r="J392" s="1615">
        <f t="shared" si="20"/>
        <v>100</v>
      </c>
      <c r="K392" s="1617">
        <f t="shared" si="21"/>
        <v>0</v>
      </c>
      <c r="L392" s="1615"/>
      <c r="M392" s="1615"/>
      <c r="N392" s="1618">
        <f t="shared" si="22"/>
        <v>0</v>
      </c>
      <c r="O392" s="2107"/>
      <c r="P392" s="2107"/>
      <c r="Q392" s="2107">
        <f t="shared" si="23"/>
        <v>0</v>
      </c>
      <c r="R392" s="2388"/>
    </row>
    <row r="393" spans="3:18" ht="27" customHeight="1">
      <c r="C393" s="1613">
        <v>42</v>
      </c>
      <c r="D393" s="1882" t="s">
        <v>2016</v>
      </c>
      <c r="E393" s="1614">
        <v>5</v>
      </c>
      <c r="F393" s="1615" t="s">
        <v>508</v>
      </c>
      <c r="G393" s="1616">
        <v>3</v>
      </c>
      <c r="H393" s="1615">
        <v>2020</v>
      </c>
      <c r="I393" s="1617">
        <v>1284</v>
      </c>
      <c r="J393" s="1615">
        <f t="shared" si="20"/>
        <v>100</v>
      </c>
      <c r="K393" s="1617">
        <f t="shared" si="21"/>
        <v>0</v>
      </c>
      <c r="L393" s="1615"/>
      <c r="M393" s="1615"/>
      <c r="N393" s="1618">
        <f t="shared" si="22"/>
        <v>0</v>
      </c>
      <c r="O393" s="2107"/>
      <c r="P393" s="2107"/>
      <c r="Q393" s="2107">
        <f t="shared" si="23"/>
        <v>0</v>
      </c>
      <c r="R393" s="2388"/>
    </row>
    <row r="394" spans="3:18" ht="14.25" customHeight="1">
      <c r="C394" s="1613">
        <v>43</v>
      </c>
      <c r="D394" s="1882" t="s">
        <v>2019</v>
      </c>
      <c r="E394" s="1614">
        <v>5</v>
      </c>
      <c r="F394" s="1615" t="s">
        <v>508</v>
      </c>
      <c r="G394" s="1616">
        <v>1</v>
      </c>
      <c r="H394" s="1615">
        <v>2020</v>
      </c>
      <c r="I394" s="1617">
        <v>449.9</v>
      </c>
      <c r="J394" s="1615">
        <f t="shared" si="20"/>
        <v>100</v>
      </c>
      <c r="K394" s="1617">
        <f t="shared" si="21"/>
        <v>0</v>
      </c>
      <c r="L394" s="1615"/>
      <c r="M394" s="1615"/>
      <c r="N394" s="1618">
        <f t="shared" si="22"/>
        <v>0</v>
      </c>
      <c r="O394" s="2107"/>
      <c r="P394" s="2107"/>
      <c r="Q394" s="2107">
        <f t="shared" si="23"/>
        <v>0</v>
      </c>
      <c r="R394" s="2388"/>
    </row>
    <row r="395" spans="3:18" ht="14.25" customHeight="1">
      <c r="C395" s="1613">
        <v>44</v>
      </c>
      <c r="D395" s="1882" t="s">
        <v>2020</v>
      </c>
      <c r="E395" s="1614">
        <v>5</v>
      </c>
      <c r="F395" s="1615" t="s">
        <v>508</v>
      </c>
      <c r="G395" s="1616">
        <v>1</v>
      </c>
      <c r="H395" s="1615">
        <v>2020</v>
      </c>
      <c r="I395" s="1617">
        <v>252.35</v>
      </c>
      <c r="J395" s="1615">
        <f t="shared" si="20"/>
        <v>100</v>
      </c>
      <c r="K395" s="1617">
        <f t="shared" si="21"/>
        <v>0</v>
      </c>
      <c r="L395" s="1615"/>
      <c r="M395" s="1615"/>
      <c r="N395" s="1618">
        <f t="shared" si="22"/>
        <v>0</v>
      </c>
      <c r="O395" s="2107"/>
      <c r="P395" s="2107"/>
      <c r="Q395" s="2107">
        <f t="shared" si="23"/>
        <v>0</v>
      </c>
      <c r="R395" s="2388"/>
    </row>
    <row r="396" spans="3:18" ht="27" customHeight="1">
      <c r="C396" s="1607">
        <v>45</v>
      </c>
      <c r="D396" s="1882" t="s">
        <v>2021</v>
      </c>
      <c r="E396" s="1614">
        <v>5</v>
      </c>
      <c r="F396" s="1615" t="s">
        <v>508</v>
      </c>
      <c r="G396" s="1616">
        <v>2</v>
      </c>
      <c r="H396" s="1615">
        <v>2020</v>
      </c>
      <c r="I396" s="1617">
        <v>856</v>
      </c>
      <c r="J396" s="1615">
        <f t="shared" si="20"/>
        <v>100</v>
      </c>
      <c r="K396" s="1617">
        <f t="shared" si="21"/>
        <v>0</v>
      </c>
      <c r="L396" s="1615"/>
      <c r="M396" s="1615"/>
      <c r="N396" s="1618">
        <f t="shared" si="22"/>
        <v>0</v>
      </c>
      <c r="O396" s="2107"/>
      <c r="P396" s="2107"/>
      <c r="Q396" s="2107">
        <f t="shared" si="23"/>
        <v>0</v>
      </c>
      <c r="R396" s="2388"/>
    </row>
    <row r="397" spans="3:18" ht="27" customHeight="1">
      <c r="C397" s="1613">
        <v>46</v>
      </c>
      <c r="D397" s="1882" t="s">
        <v>2017</v>
      </c>
      <c r="E397" s="1614">
        <v>5</v>
      </c>
      <c r="F397" s="1615" t="s">
        <v>508</v>
      </c>
      <c r="G397" s="1616">
        <v>8</v>
      </c>
      <c r="H397" s="1615">
        <v>2021</v>
      </c>
      <c r="I397" s="1617">
        <v>3492</v>
      </c>
      <c r="J397" s="1615">
        <f t="shared" si="20"/>
        <v>100</v>
      </c>
      <c r="K397" s="1617">
        <f t="shared" si="21"/>
        <v>0</v>
      </c>
      <c r="L397" s="1615"/>
      <c r="M397" s="1615"/>
      <c r="N397" s="1618">
        <f t="shared" si="22"/>
        <v>0</v>
      </c>
      <c r="O397" s="2107"/>
      <c r="P397" s="2107"/>
      <c r="Q397" s="2107">
        <f t="shared" si="23"/>
        <v>0</v>
      </c>
      <c r="R397" s="2388"/>
    </row>
    <row r="398" spans="3:18" ht="27" customHeight="1">
      <c r="C398" s="1613">
        <v>47</v>
      </c>
      <c r="D398" s="1882" t="s">
        <v>2018</v>
      </c>
      <c r="E398" s="1614">
        <v>5</v>
      </c>
      <c r="F398" s="1615" t="s">
        <v>508</v>
      </c>
      <c r="G398" s="1616">
        <v>1</v>
      </c>
      <c r="H398" s="1615">
        <v>2021</v>
      </c>
      <c r="I398" s="1617">
        <v>436.5</v>
      </c>
      <c r="J398" s="1615">
        <f t="shared" si="20"/>
        <v>100</v>
      </c>
      <c r="K398" s="1617">
        <f t="shared" si="21"/>
        <v>0</v>
      </c>
      <c r="L398" s="1615"/>
      <c r="M398" s="1615"/>
      <c r="N398" s="1618">
        <f t="shared" si="22"/>
        <v>0</v>
      </c>
      <c r="O398" s="2107"/>
      <c r="P398" s="2107"/>
      <c r="Q398" s="2107">
        <f t="shared" si="23"/>
        <v>0</v>
      </c>
      <c r="R398" s="2388"/>
    </row>
    <row r="399" spans="3:18" ht="14.25" customHeight="1">
      <c r="C399" s="1613">
        <v>48</v>
      </c>
      <c r="D399" s="1882" t="s">
        <v>4826</v>
      </c>
      <c r="E399" s="1614">
        <v>5</v>
      </c>
      <c r="F399" s="1615" t="s">
        <v>508</v>
      </c>
      <c r="G399" s="1616">
        <v>3</v>
      </c>
      <c r="H399" s="1615">
        <v>2022</v>
      </c>
      <c r="I399" s="1617">
        <v>1054</v>
      </c>
      <c r="J399" s="1615">
        <f t="shared" si="20"/>
        <v>80</v>
      </c>
      <c r="K399" s="1617">
        <f t="shared" si="21"/>
        <v>210.79999999999995</v>
      </c>
      <c r="L399" s="1615"/>
      <c r="M399" s="1615"/>
      <c r="N399" s="1618">
        <f t="shared" si="22"/>
        <v>0</v>
      </c>
      <c r="O399" s="2107"/>
      <c r="P399" s="2107"/>
      <c r="Q399" s="2107">
        <f t="shared" si="23"/>
        <v>0</v>
      </c>
      <c r="R399" s="2388"/>
    </row>
    <row r="400" spans="3:18" ht="27" customHeight="1">
      <c r="C400" s="1607">
        <v>49</v>
      </c>
      <c r="D400" s="1882" t="s">
        <v>5979</v>
      </c>
      <c r="E400" s="1614">
        <v>5</v>
      </c>
      <c r="F400" s="1615" t="s">
        <v>508</v>
      </c>
      <c r="G400" s="1616">
        <v>6</v>
      </c>
      <c r="H400" s="1615">
        <v>2023</v>
      </c>
      <c r="I400" s="1617">
        <v>3011</v>
      </c>
      <c r="J400" s="1615">
        <f t="shared" si="20"/>
        <v>60</v>
      </c>
      <c r="K400" s="1617">
        <f t="shared" si="21"/>
        <v>1204.4000000000001</v>
      </c>
      <c r="L400" s="1615"/>
      <c r="M400" s="1615"/>
      <c r="N400" s="1618">
        <f t="shared" si="22"/>
        <v>0</v>
      </c>
      <c r="O400" s="2107"/>
      <c r="P400" s="2107"/>
      <c r="Q400" s="2107">
        <f t="shared" si="23"/>
        <v>0</v>
      </c>
      <c r="R400" s="2388"/>
    </row>
    <row r="401" spans="3:18" ht="14.25" customHeight="1">
      <c r="C401" s="1613">
        <v>50</v>
      </c>
      <c r="D401" s="1882" t="s">
        <v>5980</v>
      </c>
      <c r="E401" s="1614">
        <v>5</v>
      </c>
      <c r="F401" s="1615" t="s">
        <v>508</v>
      </c>
      <c r="G401" s="1616">
        <v>2</v>
      </c>
      <c r="H401" s="1615">
        <v>2023</v>
      </c>
      <c r="I401" s="1617">
        <v>1003.6</v>
      </c>
      <c r="J401" s="1615">
        <f t="shared" si="20"/>
        <v>60</v>
      </c>
      <c r="K401" s="1617">
        <f t="shared" si="21"/>
        <v>401.44000000000005</v>
      </c>
      <c r="L401" s="1615"/>
      <c r="M401" s="1615"/>
      <c r="N401" s="1618">
        <f t="shared" si="22"/>
        <v>0</v>
      </c>
      <c r="O401" s="2107"/>
      <c r="P401" s="2107"/>
      <c r="Q401" s="2107">
        <f t="shared" si="23"/>
        <v>0</v>
      </c>
      <c r="R401" s="2388"/>
    </row>
    <row r="402" spans="3:18" ht="14.25" customHeight="1">
      <c r="C402" s="1613">
        <v>51</v>
      </c>
      <c r="D402" s="1882" t="s">
        <v>7263</v>
      </c>
      <c r="E402" s="1614">
        <v>5</v>
      </c>
      <c r="F402" s="1615" t="s">
        <v>508</v>
      </c>
      <c r="G402" s="1616">
        <v>3</v>
      </c>
      <c r="H402" s="1615">
        <v>2023</v>
      </c>
      <c r="I402" s="1617">
        <v>1505.45454</v>
      </c>
      <c r="J402" s="1615">
        <f t="shared" si="20"/>
        <v>60</v>
      </c>
      <c r="K402" s="1617">
        <f t="shared" si="21"/>
        <v>602.18181600000003</v>
      </c>
      <c r="L402" s="1615"/>
      <c r="M402" s="1615"/>
      <c r="N402" s="1618">
        <f t="shared" si="22"/>
        <v>0</v>
      </c>
      <c r="O402" s="2107"/>
      <c r="P402" s="2107"/>
      <c r="Q402" s="2107">
        <f t="shared" si="23"/>
        <v>0</v>
      </c>
      <c r="R402" s="2388"/>
    </row>
    <row r="403" spans="3:18" ht="14.25" customHeight="1">
      <c r="C403" s="1613">
        <v>52</v>
      </c>
      <c r="D403" s="1882" t="s">
        <v>7264</v>
      </c>
      <c r="E403" s="1614">
        <v>5</v>
      </c>
      <c r="F403" s="1615" t="s">
        <v>508</v>
      </c>
      <c r="G403" s="1616">
        <v>1</v>
      </c>
      <c r="H403" s="1615">
        <v>2017</v>
      </c>
      <c r="I403" s="1617">
        <v>750</v>
      </c>
      <c r="J403" s="1615">
        <f t="shared" si="20"/>
        <v>100</v>
      </c>
      <c r="K403" s="1617">
        <f t="shared" si="21"/>
        <v>0</v>
      </c>
      <c r="L403" s="1615"/>
      <c r="M403" s="1615"/>
      <c r="N403" s="1618">
        <f t="shared" si="22"/>
        <v>0</v>
      </c>
      <c r="O403" s="2107"/>
      <c r="P403" s="2107"/>
      <c r="Q403" s="2107">
        <f t="shared" si="23"/>
        <v>0</v>
      </c>
      <c r="R403" s="2388"/>
    </row>
    <row r="404" spans="3:18" ht="14.25" customHeight="1">
      <c r="C404" s="1607">
        <v>53</v>
      </c>
      <c r="D404" s="1882" t="s">
        <v>7265</v>
      </c>
      <c r="E404" s="1614">
        <v>5</v>
      </c>
      <c r="F404" s="1615" t="s">
        <v>508</v>
      </c>
      <c r="G404" s="1616">
        <v>1</v>
      </c>
      <c r="H404" s="1615">
        <v>2019</v>
      </c>
      <c r="I404" s="1617">
        <v>449.9</v>
      </c>
      <c r="J404" s="1615">
        <f t="shared" si="20"/>
        <v>100</v>
      </c>
      <c r="K404" s="1617">
        <f t="shared" si="21"/>
        <v>0</v>
      </c>
      <c r="L404" s="1615"/>
      <c r="M404" s="1615"/>
      <c r="N404" s="1618">
        <f t="shared" si="22"/>
        <v>0</v>
      </c>
      <c r="O404" s="2107"/>
      <c r="P404" s="2107"/>
      <c r="Q404" s="2107">
        <f t="shared" si="23"/>
        <v>0</v>
      </c>
      <c r="R404" s="2388"/>
    </row>
    <row r="405" spans="3:18" ht="27" customHeight="1">
      <c r="C405" s="1613">
        <v>54</v>
      </c>
      <c r="D405" s="1882" t="s">
        <v>7266</v>
      </c>
      <c r="E405" s="1614">
        <v>5</v>
      </c>
      <c r="F405" s="1615" t="s">
        <v>508</v>
      </c>
      <c r="G405" s="1616">
        <v>4</v>
      </c>
      <c r="H405" s="1615">
        <v>2024</v>
      </c>
      <c r="I405" s="1617">
        <v>1886.4</v>
      </c>
      <c r="J405" s="1615">
        <f t="shared" si="20"/>
        <v>40</v>
      </c>
      <c r="K405" s="1617">
        <f t="shared" si="21"/>
        <v>1131.8400000000001</v>
      </c>
      <c r="L405" s="1615"/>
      <c r="M405" s="1615"/>
      <c r="N405" s="1618">
        <f t="shared" si="22"/>
        <v>0</v>
      </c>
      <c r="O405" s="2107"/>
      <c r="P405" s="2107"/>
      <c r="Q405" s="2107">
        <f t="shared" si="23"/>
        <v>0</v>
      </c>
      <c r="R405" s="2389"/>
    </row>
    <row r="406" spans="3:18" ht="14.25" customHeight="1">
      <c r="C406" s="1601">
        <v>1</v>
      </c>
      <c r="D406" s="1883" t="s">
        <v>1981</v>
      </c>
      <c r="E406" s="1602">
        <v>5</v>
      </c>
      <c r="F406" s="1603" t="s">
        <v>508</v>
      </c>
      <c r="G406" s="1604">
        <v>1</v>
      </c>
      <c r="H406" s="1603">
        <v>1998</v>
      </c>
      <c r="I406" s="1605">
        <v>50</v>
      </c>
      <c r="J406" s="1603">
        <v>100</v>
      </c>
      <c r="K406" s="1605">
        <f t="shared" ref="K406:K459" si="24">IF(J406=100,0,I406-I406*J406%)</f>
        <v>0</v>
      </c>
      <c r="L406" s="1603"/>
      <c r="M406" s="1603"/>
      <c r="N406" s="1606">
        <f t="shared" ref="N406:N459" si="25">+L406*M406</f>
        <v>0</v>
      </c>
      <c r="O406" s="2108"/>
      <c r="P406" s="2108"/>
      <c r="Q406" s="2108">
        <f t="shared" ref="Q406:Q469" si="26">+O406*P406</f>
        <v>0</v>
      </c>
      <c r="R406" s="2410" t="s">
        <v>8019</v>
      </c>
    </row>
    <row r="407" spans="3:18" ht="14.25" customHeight="1">
      <c r="C407" s="1601">
        <v>2</v>
      </c>
      <c r="D407" s="1883" t="s">
        <v>1982</v>
      </c>
      <c r="E407" s="1602">
        <v>5</v>
      </c>
      <c r="F407" s="1603" t="s">
        <v>508</v>
      </c>
      <c r="G407" s="1604">
        <v>1</v>
      </c>
      <c r="H407" s="1603">
        <v>2003</v>
      </c>
      <c r="I407" s="1605">
        <v>50</v>
      </c>
      <c r="J407" s="1603">
        <v>100</v>
      </c>
      <c r="K407" s="1605">
        <f t="shared" si="24"/>
        <v>0</v>
      </c>
      <c r="L407" s="1603"/>
      <c r="M407" s="1603"/>
      <c r="N407" s="1606">
        <f t="shared" si="25"/>
        <v>0</v>
      </c>
      <c r="O407" s="2108"/>
      <c r="P407" s="2108"/>
      <c r="Q407" s="2108">
        <f t="shared" si="26"/>
        <v>0</v>
      </c>
      <c r="R407" s="2411"/>
    </row>
    <row r="408" spans="3:18" ht="14.25" customHeight="1">
      <c r="C408" s="1601">
        <v>3</v>
      </c>
      <c r="D408" s="1883" t="s">
        <v>1983</v>
      </c>
      <c r="E408" s="1602">
        <v>5</v>
      </c>
      <c r="F408" s="1603" t="s">
        <v>508</v>
      </c>
      <c r="G408" s="1604">
        <v>1</v>
      </c>
      <c r="H408" s="1603">
        <v>2004</v>
      </c>
      <c r="I408" s="1605">
        <v>400</v>
      </c>
      <c r="J408" s="1603">
        <v>100</v>
      </c>
      <c r="K408" s="1605">
        <f t="shared" si="24"/>
        <v>0</v>
      </c>
      <c r="L408" s="1603"/>
      <c r="M408" s="1603"/>
      <c r="N408" s="1606">
        <f t="shared" si="25"/>
        <v>0</v>
      </c>
      <c r="O408" s="2108"/>
      <c r="P408" s="2108"/>
      <c r="Q408" s="2108">
        <f t="shared" si="26"/>
        <v>0</v>
      </c>
      <c r="R408" s="2411"/>
    </row>
    <row r="409" spans="3:18" ht="14.25" customHeight="1">
      <c r="C409" s="1601">
        <v>4</v>
      </c>
      <c r="D409" s="1883" t="s">
        <v>1984</v>
      </c>
      <c r="E409" s="1602">
        <v>5</v>
      </c>
      <c r="F409" s="1603" t="s">
        <v>508</v>
      </c>
      <c r="G409" s="1604">
        <v>2</v>
      </c>
      <c r="H409" s="1603">
        <v>2005</v>
      </c>
      <c r="I409" s="1605">
        <v>2280</v>
      </c>
      <c r="J409" s="1603">
        <v>100</v>
      </c>
      <c r="K409" s="1605">
        <f t="shared" si="24"/>
        <v>0</v>
      </c>
      <c r="L409" s="1603"/>
      <c r="M409" s="1603"/>
      <c r="N409" s="1606">
        <f t="shared" si="25"/>
        <v>0</v>
      </c>
      <c r="O409" s="2108"/>
      <c r="P409" s="2108"/>
      <c r="Q409" s="2108">
        <f t="shared" si="26"/>
        <v>0</v>
      </c>
      <c r="R409" s="2411"/>
    </row>
    <row r="410" spans="3:18" ht="14.25" customHeight="1">
      <c r="C410" s="1601">
        <v>5</v>
      </c>
      <c r="D410" s="1883" t="s">
        <v>1985</v>
      </c>
      <c r="E410" s="1602">
        <v>5</v>
      </c>
      <c r="F410" s="1603" t="s">
        <v>508</v>
      </c>
      <c r="G410" s="1604">
        <v>2</v>
      </c>
      <c r="H410" s="1603">
        <v>2005</v>
      </c>
      <c r="I410" s="1605">
        <v>579.6</v>
      </c>
      <c r="J410" s="1603">
        <v>100</v>
      </c>
      <c r="K410" s="1605">
        <f t="shared" si="24"/>
        <v>0</v>
      </c>
      <c r="L410" s="1603"/>
      <c r="M410" s="1603"/>
      <c r="N410" s="1606">
        <f t="shared" si="25"/>
        <v>0</v>
      </c>
      <c r="O410" s="2108"/>
      <c r="P410" s="2108"/>
      <c r="Q410" s="2108">
        <f t="shared" si="26"/>
        <v>0</v>
      </c>
      <c r="R410" s="2411"/>
    </row>
    <row r="411" spans="3:18" ht="14.25" customHeight="1">
      <c r="C411" s="1601">
        <v>6</v>
      </c>
      <c r="D411" s="1883" t="s">
        <v>1986</v>
      </c>
      <c r="E411" s="1602">
        <v>5</v>
      </c>
      <c r="F411" s="1603" t="s">
        <v>508</v>
      </c>
      <c r="G411" s="1604">
        <v>1</v>
      </c>
      <c r="H411" s="1603">
        <v>2005</v>
      </c>
      <c r="I411" s="1605">
        <v>235.3</v>
      </c>
      <c r="J411" s="1603">
        <v>100</v>
      </c>
      <c r="K411" s="1605">
        <f t="shared" si="24"/>
        <v>0</v>
      </c>
      <c r="L411" s="1603"/>
      <c r="M411" s="1603"/>
      <c r="N411" s="1606">
        <f t="shared" si="25"/>
        <v>0</v>
      </c>
      <c r="O411" s="2108"/>
      <c r="P411" s="2108"/>
      <c r="Q411" s="2108">
        <f t="shared" si="26"/>
        <v>0</v>
      </c>
      <c r="R411" s="2411"/>
    </row>
    <row r="412" spans="3:18" ht="14.25" customHeight="1">
      <c r="C412" s="1601">
        <v>7</v>
      </c>
      <c r="D412" s="1883" t="s">
        <v>1987</v>
      </c>
      <c r="E412" s="1602">
        <v>5</v>
      </c>
      <c r="F412" s="1603" t="s">
        <v>508</v>
      </c>
      <c r="G412" s="1604">
        <v>6</v>
      </c>
      <c r="H412" s="1603">
        <v>2006</v>
      </c>
      <c r="I412" s="1605">
        <v>3060</v>
      </c>
      <c r="J412" s="1603">
        <v>100</v>
      </c>
      <c r="K412" s="1605">
        <f t="shared" si="24"/>
        <v>0</v>
      </c>
      <c r="L412" s="1603"/>
      <c r="M412" s="1603"/>
      <c r="N412" s="1606">
        <f t="shared" si="25"/>
        <v>0</v>
      </c>
      <c r="O412" s="2108"/>
      <c r="P412" s="2108"/>
      <c r="Q412" s="2108">
        <f t="shared" si="26"/>
        <v>0</v>
      </c>
      <c r="R412" s="2411"/>
    </row>
    <row r="413" spans="3:18" ht="14.25" customHeight="1">
      <c r="C413" s="1601">
        <v>8</v>
      </c>
      <c r="D413" s="1883" t="s">
        <v>1988</v>
      </c>
      <c r="E413" s="1602">
        <v>5</v>
      </c>
      <c r="F413" s="1603" t="s">
        <v>508</v>
      </c>
      <c r="G413" s="1604">
        <v>1</v>
      </c>
      <c r="H413" s="1603">
        <v>2006</v>
      </c>
      <c r="I413" s="1605">
        <v>819.62</v>
      </c>
      <c r="J413" s="1603">
        <v>100</v>
      </c>
      <c r="K413" s="1605">
        <f t="shared" si="24"/>
        <v>0</v>
      </c>
      <c r="L413" s="1603"/>
      <c r="M413" s="1603"/>
      <c r="N413" s="1606">
        <f t="shared" si="25"/>
        <v>0</v>
      </c>
      <c r="O413" s="2108"/>
      <c r="P413" s="2108"/>
      <c r="Q413" s="2108">
        <f t="shared" si="26"/>
        <v>0</v>
      </c>
      <c r="R413" s="2411"/>
    </row>
    <row r="414" spans="3:18" ht="14.25" customHeight="1">
      <c r="C414" s="1601">
        <v>9</v>
      </c>
      <c r="D414" s="1883" t="s">
        <v>1989</v>
      </c>
      <c r="E414" s="1602">
        <v>5</v>
      </c>
      <c r="F414" s="1603" t="s">
        <v>508</v>
      </c>
      <c r="G414" s="1604">
        <v>1</v>
      </c>
      <c r="H414" s="1603">
        <v>2006</v>
      </c>
      <c r="I414" s="1605">
        <v>983.7</v>
      </c>
      <c r="J414" s="1603">
        <v>100</v>
      </c>
      <c r="K414" s="1605">
        <f t="shared" si="24"/>
        <v>0</v>
      </c>
      <c r="L414" s="1603"/>
      <c r="M414" s="1603"/>
      <c r="N414" s="1606">
        <f t="shared" si="25"/>
        <v>0</v>
      </c>
      <c r="O414" s="2108"/>
      <c r="P414" s="2108"/>
      <c r="Q414" s="2108">
        <f t="shared" si="26"/>
        <v>0</v>
      </c>
      <c r="R414" s="2411"/>
    </row>
    <row r="415" spans="3:18" ht="14.25" customHeight="1">
      <c r="C415" s="1601">
        <v>10</v>
      </c>
      <c r="D415" s="1883" t="s">
        <v>1989</v>
      </c>
      <c r="E415" s="1602">
        <v>5</v>
      </c>
      <c r="F415" s="1603" t="s">
        <v>508</v>
      </c>
      <c r="G415" s="1604">
        <v>1</v>
      </c>
      <c r="H415" s="1603">
        <v>2006</v>
      </c>
      <c r="I415" s="1605">
        <v>932.3</v>
      </c>
      <c r="J415" s="1603">
        <v>100</v>
      </c>
      <c r="K415" s="1605">
        <f t="shared" si="24"/>
        <v>0</v>
      </c>
      <c r="L415" s="1603"/>
      <c r="M415" s="1603"/>
      <c r="N415" s="1606">
        <f t="shared" si="25"/>
        <v>0</v>
      </c>
      <c r="O415" s="2108"/>
      <c r="P415" s="2108"/>
      <c r="Q415" s="2108">
        <f t="shared" si="26"/>
        <v>0</v>
      </c>
      <c r="R415" s="2411"/>
    </row>
    <row r="416" spans="3:18" ht="14.25" customHeight="1">
      <c r="C416" s="1601">
        <v>11</v>
      </c>
      <c r="D416" s="1883" t="s">
        <v>1982</v>
      </c>
      <c r="E416" s="1602">
        <v>5</v>
      </c>
      <c r="F416" s="1603" t="s">
        <v>508</v>
      </c>
      <c r="G416" s="1604">
        <v>1</v>
      </c>
      <c r="H416" s="1603">
        <v>2003</v>
      </c>
      <c r="I416" s="1605">
        <v>50</v>
      </c>
      <c r="J416" s="1603">
        <v>100</v>
      </c>
      <c r="K416" s="1605">
        <f t="shared" si="24"/>
        <v>0</v>
      </c>
      <c r="L416" s="1603"/>
      <c r="M416" s="1603"/>
      <c r="N416" s="1606">
        <f t="shared" si="25"/>
        <v>0</v>
      </c>
      <c r="O416" s="2108"/>
      <c r="P416" s="2108"/>
      <c r="Q416" s="2108">
        <f t="shared" si="26"/>
        <v>0</v>
      </c>
      <c r="R416" s="2411"/>
    </row>
    <row r="417" spans="3:18" ht="14.25" customHeight="1">
      <c r="C417" s="1601">
        <v>12</v>
      </c>
      <c r="D417" s="1883" t="s">
        <v>1982</v>
      </c>
      <c r="E417" s="1602">
        <v>5</v>
      </c>
      <c r="F417" s="1603" t="s">
        <v>508</v>
      </c>
      <c r="G417" s="1604">
        <v>1</v>
      </c>
      <c r="H417" s="1603">
        <v>2003</v>
      </c>
      <c r="I417" s="1605">
        <v>50</v>
      </c>
      <c r="J417" s="1603">
        <v>100</v>
      </c>
      <c r="K417" s="1605">
        <f t="shared" si="24"/>
        <v>0</v>
      </c>
      <c r="L417" s="1603"/>
      <c r="M417" s="1603"/>
      <c r="N417" s="1606">
        <f t="shared" si="25"/>
        <v>0</v>
      </c>
      <c r="O417" s="2108"/>
      <c r="P417" s="2108"/>
      <c r="Q417" s="2108">
        <f t="shared" si="26"/>
        <v>0</v>
      </c>
      <c r="R417" s="2411"/>
    </row>
    <row r="418" spans="3:18" ht="14.25" customHeight="1">
      <c r="C418" s="1601">
        <v>13</v>
      </c>
      <c r="D418" s="1883" t="s">
        <v>1990</v>
      </c>
      <c r="E418" s="1602">
        <v>5</v>
      </c>
      <c r="F418" s="1603" t="s">
        <v>508</v>
      </c>
      <c r="G418" s="1604">
        <v>1</v>
      </c>
      <c r="H418" s="1603">
        <v>2006</v>
      </c>
      <c r="I418" s="1605">
        <v>255</v>
      </c>
      <c r="J418" s="1603">
        <v>100</v>
      </c>
      <c r="K418" s="1605">
        <f t="shared" si="24"/>
        <v>0</v>
      </c>
      <c r="L418" s="1603"/>
      <c r="M418" s="1603"/>
      <c r="N418" s="1606">
        <f t="shared" si="25"/>
        <v>0</v>
      </c>
      <c r="O418" s="2108"/>
      <c r="P418" s="2108"/>
      <c r="Q418" s="2108">
        <f t="shared" si="26"/>
        <v>0</v>
      </c>
      <c r="R418" s="2411"/>
    </row>
    <row r="419" spans="3:18" ht="14.25" customHeight="1">
      <c r="C419" s="1601">
        <v>14</v>
      </c>
      <c r="D419" s="1883" t="s">
        <v>1991</v>
      </c>
      <c r="E419" s="1602">
        <v>5</v>
      </c>
      <c r="F419" s="1603" t="s">
        <v>508</v>
      </c>
      <c r="G419" s="1604">
        <v>2</v>
      </c>
      <c r="H419" s="1603">
        <v>2007</v>
      </c>
      <c r="I419" s="1605">
        <v>580.4</v>
      </c>
      <c r="J419" s="1603">
        <v>100</v>
      </c>
      <c r="K419" s="1605">
        <f t="shared" si="24"/>
        <v>0</v>
      </c>
      <c r="L419" s="1603"/>
      <c r="M419" s="1603"/>
      <c r="N419" s="1606">
        <f t="shared" si="25"/>
        <v>0</v>
      </c>
      <c r="O419" s="2108"/>
      <c r="P419" s="2108"/>
      <c r="Q419" s="2108">
        <f t="shared" si="26"/>
        <v>0</v>
      </c>
      <c r="R419" s="2411"/>
    </row>
    <row r="420" spans="3:18" ht="14.25" customHeight="1">
      <c r="C420" s="1601">
        <v>15</v>
      </c>
      <c r="D420" s="1883" t="s">
        <v>1991</v>
      </c>
      <c r="E420" s="1602">
        <v>5</v>
      </c>
      <c r="F420" s="1603" t="s">
        <v>508</v>
      </c>
      <c r="G420" s="1604">
        <v>2</v>
      </c>
      <c r="H420" s="1603">
        <v>2007</v>
      </c>
      <c r="I420" s="1605">
        <v>483.4</v>
      </c>
      <c r="J420" s="1603">
        <v>100</v>
      </c>
      <c r="K420" s="1605">
        <f t="shared" si="24"/>
        <v>0</v>
      </c>
      <c r="L420" s="1603"/>
      <c r="M420" s="1603"/>
      <c r="N420" s="1606">
        <f t="shared" si="25"/>
        <v>0</v>
      </c>
      <c r="O420" s="2108"/>
      <c r="P420" s="2108"/>
      <c r="Q420" s="2108">
        <f t="shared" si="26"/>
        <v>0</v>
      </c>
      <c r="R420" s="2411"/>
    </row>
    <row r="421" spans="3:18" ht="14.25" customHeight="1">
      <c r="C421" s="1601">
        <v>16</v>
      </c>
      <c r="D421" s="1883" t="s">
        <v>1992</v>
      </c>
      <c r="E421" s="1602">
        <v>5</v>
      </c>
      <c r="F421" s="1603" t="s">
        <v>508</v>
      </c>
      <c r="G421" s="1604">
        <v>2</v>
      </c>
      <c r="H421" s="1603">
        <v>2007</v>
      </c>
      <c r="I421" s="1605">
        <v>580.4</v>
      </c>
      <c r="J421" s="1603">
        <v>100</v>
      </c>
      <c r="K421" s="1605">
        <f t="shared" si="24"/>
        <v>0</v>
      </c>
      <c r="L421" s="1603"/>
      <c r="M421" s="1603"/>
      <c r="N421" s="1606">
        <f t="shared" si="25"/>
        <v>0</v>
      </c>
      <c r="O421" s="2108"/>
      <c r="P421" s="2108"/>
      <c r="Q421" s="2108">
        <f t="shared" si="26"/>
        <v>0</v>
      </c>
      <c r="R421" s="2411"/>
    </row>
    <row r="422" spans="3:18" ht="14.25" customHeight="1">
      <c r="C422" s="1601">
        <v>17</v>
      </c>
      <c r="D422" s="1883" t="s">
        <v>1993</v>
      </c>
      <c r="E422" s="1602">
        <v>5</v>
      </c>
      <c r="F422" s="1603" t="s">
        <v>508</v>
      </c>
      <c r="G422" s="1604">
        <v>1</v>
      </c>
      <c r="H422" s="1603">
        <v>2008</v>
      </c>
      <c r="I422" s="1605">
        <v>267.3</v>
      </c>
      <c r="J422" s="1603">
        <v>100</v>
      </c>
      <c r="K422" s="1605">
        <f t="shared" si="24"/>
        <v>0</v>
      </c>
      <c r="L422" s="1603"/>
      <c r="M422" s="1603"/>
      <c r="N422" s="1606">
        <f t="shared" si="25"/>
        <v>0</v>
      </c>
      <c r="O422" s="2108"/>
      <c r="P422" s="2108"/>
      <c r="Q422" s="2108">
        <f t="shared" si="26"/>
        <v>0</v>
      </c>
      <c r="R422" s="2411"/>
    </row>
    <row r="423" spans="3:18" ht="14.25" customHeight="1">
      <c r="C423" s="1601">
        <v>18</v>
      </c>
      <c r="D423" s="1883" t="s">
        <v>1994</v>
      </c>
      <c r="E423" s="1602">
        <v>5</v>
      </c>
      <c r="F423" s="1603" t="s">
        <v>508</v>
      </c>
      <c r="G423" s="1604">
        <v>1</v>
      </c>
      <c r="H423" s="1603">
        <v>2008</v>
      </c>
      <c r="I423" s="1605">
        <v>384.24</v>
      </c>
      <c r="J423" s="1603">
        <v>100</v>
      </c>
      <c r="K423" s="1605">
        <f t="shared" si="24"/>
        <v>0</v>
      </c>
      <c r="L423" s="1603"/>
      <c r="M423" s="1603"/>
      <c r="N423" s="1606">
        <f t="shared" si="25"/>
        <v>0</v>
      </c>
      <c r="O423" s="2108"/>
      <c r="P423" s="2108"/>
      <c r="Q423" s="2108">
        <f t="shared" si="26"/>
        <v>0</v>
      </c>
      <c r="R423" s="2411"/>
    </row>
    <row r="424" spans="3:18" ht="14.25" customHeight="1">
      <c r="C424" s="1601">
        <v>19</v>
      </c>
      <c r="D424" s="1883" t="s">
        <v>1994</v>
      </c>
      <c r="E424" s="1602">
        <v>5</v>
      </c>
      <c r="F424" s="1603" t="s">
        <v>508</v>
      </c>
      <c r="G424" s="1604">
        <v>5</v>
      </c>
      <c r="H424" s="1603">
        <v>2008</v>
      </c>
      <c r="I424" s="1605">
        <v>1921.2</v>
      </c>
      <c r="J424" s="1603">
        <v>100</v>
      </c>
      <c r="K424" s="1605">
        <f t="shared" si="24"/>
        <v>0</v>
      </c>
      <c r="L424" s="1603"/>
      <c r="M424" s="1603"/>
      <c r="N424" s="1606">
        <f t="shared" si="25"/>
        <v>0</v>
      </c>
      <c r="O424" s="2108"/>
      <c r="P424" s="2108"/>
      <c r="Q424" s="2108">
        <f t="shared" si="26"/>
        <v>0</v>
      </c>
      <c r="R424" s="2411"/>
    </row>
    <row r="425" spans="3:18" ht="14.25" customHeight="1">
      <c r="C425" s="1601">
        <v>20</v>
      </c>
      <c r="D425" s="1883" t="s">
        <v>1995</v>
      </c>
      <c r="E425" s="1602">
        <v>5</v>
      </c>
      <c r="F425" s="1603" t="s">
        <v>508</v>
      </c>
      <c r="G425" s="1604">
        <v>2</v>
      </c>
      <c r="H425" s="1603">
        <v>2007</v>
      </c>
      <c r="I425" s="1605">
        <v>1084</v>
      </c>
      <c r="J425" s="1603">
        <v>100</v>
      </c>
      <c r="K425" s="1605">
        <f t="shared" si="24"/>
        <v>0</v>
      </c>
      <c r="L425" s="1603"/>
      <c r="M425" s="1603"/>
      <c r="N425" s="1606">
        <f t="shared" si="25"/>
        <v>0</v>
      </c>
      <c r="O425" s="2108"/>
      <c r="P425" s="2108"/>
      <c r="Q425" s="2108">
        <f t="shared" si="26"/>
        <v>0</v>
      </c>
      <c r="R425" s="2411"/>
    </row>
    <row r="426" spans="3:18" ht="14.25" customHeight="1">
      <c r="C426" s="1601">
        <v>21</v>
      </c>
      <c r="D426" s="1883" t="s">
        <v>1996</v>
      </c>
      <c r="E426" s="1602">
        <v>5</v>
      </c>
      <c r="F426" s="1603" t="s">
        <v>508</v>
      </c>
      <c r="G426" s="1604">
        <v>2</v>
      </c>
      <c r="H426" s="1603">
        <v>2008</v>
      </c>
      <c r="I426" s="1605">
        <v>534.6</v>
      </c>
      <c r="J426" s="1603">
        <v>100</v>
      </c>
      <c r="K426" s="1605">
        <f t="shared" si="24"/>
        <v>0</v>
      </c>
      <c r="L426" s="1603"/>
      <c r="M426" s="1603"/>
      <c r="N426" s="1606">
        <f t="shared" si="25"/>
        <v>0</v>
      </c>
      <c r="O426" s="2108"/>
      <c r="P426" s="2108"/>
      <c r="Q426" s="2108">
        <f t="shared" si="26"/>
        <v>0</v>
      </c>
      <c r="R426" s="2411"/>
    </row>
    <row r="427" spans="3:18" ht="14.25" customHeight="1">
      <c r="C427" s="1601">
        <v>22</v>
      </c>
      <c r="D427" s="1883" t="s">
        <v>1997</v>
      </c>
      <c r="E427" s="1602">
        <v>5</v>
      </c>
      <c r="F427" s="1603" t="s">
        <v>508</v>
      </c>
      <c r="G427" s="1604">
        <v>2</v>
      </c>
      <c r="H427" s="1603">
        <v>2008</v>
      </c>
      <c r="I427" s="1605">
        <v>809.37</v>
      </c>
      <c r="J427" s="1603">
        <v>100</v>
      </c>
      <c r="K427" s="1605">
        <f t="shared" si="24"/>
        <v>0</v>
      </c>
      <c r="L427" s="1603"/>
      <c r="M427" s="1603"/>
      <c r="N427" s="1606">
        <f t="shared" si="25"/>
        <v>0</v>
      </c>
      <c r="O427" s="2108"/>
      <c r="P427" s="2108"/>
      <c r="Q427" s="2108">
        <f t="shared" si="26"/>
        <v>0</v>
      </c>
      <c r="R427" s="2411"/>
    </row>
    <row r="428" spans="3:18" ht="27" customHeight="1">
      <c r="C428" s="1601">
        <v>23</v>
      </c>
      <c r="D428" s="1883" t="s">
        <v>1998</v>
      </c>
      <c r="E428" s="1602">
        <v>5</v>
      </c>
      <c r="F428" s="1603" t="s">
        <v>508</v>
      </c>
      <c r="G428" s="1604">
        <v>1</v>
      </c>
      <c r="H428" s="1603">
        <v>2008</v>
      </c>
      <c r="I428" s="1605">
        <v>267.3</v>
      </c>
      <c r="J428" s="1603">
        <v>100</v>
      </c>
      <c r="K428" s="1605">
        <f t="shared" si="24"/>
        <v>0</v>
      </c>
      <c r="L428" s="1603"/>
      <c r="M428" s="1603"/>
      <c r="N428" s="1606">
        <f t="shared" si="25"/>
        <v>0</v>
      </c>
      <c r="O428" s="2108"/>
      <c r="P428" s="2108"/>
      <c r="Q428" s="2108">
        <f t="shared" si="26"/>
        <v>0</v>
      </c>
      <c r="R428" s="2411"/>
    </row>
    <row r="429" spans="3:18" ht="27" customHeight="1">
      <c r="C429" s="1601">
        <v>24</v>
      </c>
      <c r="D429" s="1883" t="s">
        <v>1998</v>
      </c>
      <c r="E429" s="1602">
        <v>5</v>
      </c>
      <c r="F429" s="1603" t="s">
        <v>508</v>
      </c>
      <c r="G429" s="1604">
        <v>1</v>
      </c>
      <c r="H429" s="1603">
        <v>2008</v>
      </c>
      <c r="I429" s="1605">
        <v>267.3</v>
      </c>
      <c r="J429" s="1603">
        <v>100</v>
      </c>
      <c r="K429" s="1605">
        <f t="shared" si="24"/>
        <v>0</v>
      </c>
      <c r="L429" s="1603"/>
      <c r="M429" s="1603"/>
      <c r="N429" s="1606">
        <f t="shared" si="25"/>
        <v>0</v>
      </c>
      <c r="O429" s="2108"/>
      <c r="P429" s="2108"/>
      <c r="Q429" s="2108">
        <f t="shared" si="26"/>
        <v>0</v>
      </c>
      <c r="R429" s="2411"/>
    </row>
    <row r="430" spans="3:18" ht="14.25" customHeight="1">
      <c r="C430" s="1601">
        <v>25</v>
      </c>
      <c r="D430" s="1883" t="s">
        <v>1999</v>
      </c>
      <c r="E430" s="1602">
        <v>5</v>
      </c>
      <c r="F430" s="1603" t="s">
        <v>508</v>
      </c>
      <c r="G430" s="1604">
        <v>1</v>
      </c>
      <c r="H430" s="1603">
        <v>2008</v>
      </c>
      <c r="I430" s="1605">
        <v>404.685</v>
      </c>
      <c r="J430" s="1603">
        <v>100</v>
      </c>
      <c r="K430" s="1605">
        <f t="shared" si="24"/>
        <v>0</v>
      </c>
      <c r="L430" s="1603"/>
      <c r="M430" s="1603"/>
      <c r="N430" s="1606">
        <f t="shared" si="25"/>
        <v>0</v>
      </c>
      <c r="O430" s="2108"/>
      <c r="P430" s="2108"/>
      <c r="Q430" s="2108">
        <f t="shared" si="26"/>
        <v>0</v>
      </c>
      <c r="R430" s="2411"/>
    </row>
    <row r="431" spans="3:18" ht="14.25" customHeight="1">
      <c r="C431" s="1601">
        <v>26</v>
      </c>
      <c r="D431" s="1883" t="s">
        <v>2000</v>
      </c>
      <c r="E431" s="1602">
        <v>5</v>
      </c>
      <c r="F431" s="1603" t="s">
        <v>508</v>
      </c>
      <c r="G431" s="1604">
        <v>1</v>
      </c>
      <c r="H431" s="1603">
        <v>2007</v>
      </c>
      <c r="I431" s="1605">
        <v>241.7</v>
      </c>
      <c r="J431" s="1603">
        <v>100</v>
      </c>
      <c r="K431" s="1605">
        <f t="shared" si="24"/>
        <v>0</v>
      </c>
      <c r="L431" s="1603"/>
      <c r="M431" s="1603"/>
      <c r="N431" s="1606">
        <f t="shared" si="25"/>
        <v>0</v>
      </c>
      <c r="O431" s="2108"/>
      <c r="P431" s="2108"/>
      <c r="Q431" s="2108">
        <f t="shared" si="26"/>
        <v>0</v>
      </c>
      <c r="R431" s="2411"/>
    </row>
    <row r="432" spans="3:18" ht="14.25" customHeight="1">
      <c r="C432" s="1601">
        <v>27</v>
      </c>
      <c r="D432" s="1883" t="s">
        <v>2002</v>
      </c>
      <c r="E432" s="1602">
        <v>5</v>
      </c>
      <c r="F432" s="1603" t="s">
        <v>508</v>
      </c>
      <c r="G432" s="1604">
        <v>1</v>
      </c>
      <c r="H432" s="1603">
        <v>2007</v>
      </c>
      <c r="I432" s="1605">
        <v>283.3</v>
      </c>
      <c r="J432" s="1603">
        <v>100</v>
      </c>
      <c r="K432" s="1605">
        <f t="shared" si="24"/>
        <v>0</v>
      </c>
      <c r="L432" s="1603"/>
      <c r="M432" s="1603"/>
      <c r="N432" s="1606">
        <f t="shared" si="25"/>
        <v>0</v>
      </c>
      <c r="O432" s="2108"/>
      <c r="P432" s="2108"/>
      <c r="Q432" s="2108">
        <f t="shared" si="26"/>
        <v>0</v>
      </c>
      <c r="R432" s="2411"/>
    </row>
    <row r="433" spans="3:18" ht="14.25" customHeight="1">
      <c r="C433" s="1601">
        <v>28</v>
      </c>
      <c r="D433" s="1883" t="s">
        <v>2003</v>
      </c>
      <c r="E433" s="1602">
        <v>5</v>
      </c>
      <c r="F433" s="1603" t="s">
        <v>508</v>
      </c>
      <c r="G433" s="1604">
        <v>1</v>
      </c>
      <c r="H433" s="1603">
        <v>2008</v>
      </c>
      <c r="I433" s="1605">
        <v>267.3</v>
      </c>
      <c r="J433" s="1603">
        <v>100</v>
      </c>
      <c r="K433" s="1605">
        <f t="shared" si="24"/>
        <v>0</v>
      </c>
      <c r="L433" s="1603"/>
      <c r="M433" s="1603"/>
      <c r="N433" s="1606">
        <f t="shared" si="25"/>
        <v>0</v>
      </c>
      <c r="O433" s="2108"/>
      <c r="P433" s="2108"/>
      <c r="Q433" s="2108">
        <f t="shared" si="26"/>
        <v>0</v>
      </c>
      <c r="R433" s="2411"/>
    </row>
    <row r="434" spans="3:18" ht="14.25" customHeight="1">
      <c r="C434" s="1601">
        <v>29</v>
      </c>
      <c r="D434" s="1883" t="s">
        <v>2004</v>
      </c>
      <c r="E434" s="1602">
        <v>5</v>
      </c>
      <c r="F434" s="1603" t="s">
        <v>508</v>
      </c>
      <c r="G434" s="1604">
        <v>2</v>
      </c>
      <c r="H434" s="1603">
        <v>2011</v>
      </c>
      <c r="I434" s="1605">
        <v>872.64</v>
      </c>
      <c r="J434" s="1603">
        <v>100</v>
      </c>
      <c r="K434" s="1605">
        <f t="shared" si="24"/>
        <v>0</v>
      </c>
      <c r="L434" s="1603"/>
      <c r="M434" s="1603"/>
      <c r="N434" s="1606">
        <f t="shared" si="25"/>
        <v>0</v>
      </c>
      <c r="O434" s="2108"/>
      <c r="P434" s="2108"/>
      <c r="Q434" s="2108">
        <f t="shared" si="26"/>
        <v>0</v>
      </c>
      <c r="R434" s="2411"/>
    </row>
    <row r="435" spans="3:18" ht="27" customHeight="1">
      <c r="C435" s="1601">
        <v>30</v>
      </c>
      <c r="D435" s="1883" t="s">
        <v>2005</v>
      </c>
      <c r="E435" s="1602">
        <v>5</v>
      </c>
      <c r="F435" s="1603" t="s">
        <v>508</v>
      </c>
      <c r="G435" s="1604">
        <v>1</v>
      </c>
      <c r="H435" s="1603">
        <v>2011</v>
      </c>
      <c r="I435" s="1605">
        <v>1183.08</v>
      </c>
      <c r="J435" s="1603">
        <v>100</v>
      </c>
      <c r="K435" s="1605">
        <f t="shared" si="24"/>
        <v>0</v>
      </c>
      <c r="L435" s="1603"/>
      <c r="M435" s="1603"/>
      <c r="N435" s="1606">
        <f t="shared" si="25"/>
        <v>0</v>
      </c>
      <c r="O435" s="2108"/>
      <c r="P435" s="2108"/>
      <c r="Q435" s="2108">
        <f t="shared" si="26"/>
        <v>0</v>
      </c>
      <c r="R435" s="2411"/>
    </row>
    <row r="436" spans="3:18" ht="27" customHeight="1">
      <c r="C436" s="1601">
        <v>31</v>
      </c>
      <c r="D436" s="1883" t="s">
        <v>2006</v>
      </c>
      <c r="E436" s="1602">
        <v>5</v>
      </c>
      <c r="F436" s="1603" t="s">
        <v>508</v>
      </c>
      <c r="G436" s="1604">
        <v>1</v>
      </c>
      <c r="H436" s="1603">
        <v>2011</v>
      </c>
      <c r="I436" s="1605">
        <v>1218.3599999999999</v>
      </c>
      <c r="J436" s="1603">
        <v>100</v>
      </c>
      <c r="K436" s="1605">
        <f t="shared" si="24"/>
        <v>0</v>
      </c>
      <c r="L436" s="1603"/>
      <c r="M436" s="1603"/>
      <c r="N436" s="1606">
        <f t="shared" si="25"/>
        <v>0</v>
      </c>
      <c r="O436" s="2108"/>
      <c r="P436" s="2108"/>
      <c r="Q436" s="2108">
        <f t="shared" si="26"/>
        <v>0</v>
      </c>
      <c r="R436" s="2411"/>
    </row>
    <row r="437" spans="3:18" ht="27" customHeight="1">
      <c r="C437" s="1601">
        <v>32</v>
      </c>
      <c r="D437" s="1883" t="s">
        <v>2007</v>
      </c>
      <c r="E437" s="1602">
        <v>5</v>
      </c>
      <c r="F437" s="1603" t="s">
        <v>508</v>
      </c>
      <c r="G437" s="1604">
        <v>1</v>
      </c>
      <c r="H437" s="1603">
        <v>2007</v>
      </c>
      <c r="I437" s="1605">
        <v>414.23250000000002</v>
      </c>
      <c r="J437" s="1603">
        <v>100</v>
      </c>
      <c r="K437" s="1605">
        <f t="shared" si="24"/>
        <v>0</v>
      </c>
      <c r="L437" s="1603"/>
      <c r="M437" s="1603"/>
      <c r="N437" s="1606">
        <f t="shared" si="25"/>
        <v>0</v>
      </c>
      <c r="O437" s="2108"/>
      <c r="P437" s="2108"/>
      <c r="Q437" s="2108">
        <f t="shared" si="26"/>
        <v>0</v>
      </c>
      <c r="R437" s="2411"/>
    </row>
    <row r="438" spans="3:18" ht="14.25" customHeight="1">
      <c r="C438" s="1601">
        <v>33</v>
      </c>
      <c r="D438" s="1883" t="s">
        <v>2008</v>
      </c>
      <c r="E438" s="1602">
        <v>5</v>
      </c>
      <c r="F438" s="1603" t="s">
        <v>508</v>
      </c>
      <c r="G438" s="1604">
        <v>1</v>
      </c>
      <c r="H438" s="1603">
        <v>2012</v>
      </c>
      <c r="I438" s="1605">
        <v>468.36</v>
      </c>
      <c r="J438" s="1603">
        <v>100</v>
      </c>
      <c r="K438" s="1605">
        <f t="shared" si="24"/>
        <v>0</v>
      </c>
      <c r="L438" s="1603"/>
      <c r="M438" s="1603"/>
      <c r="N438" s="1606">
        <f t="shared" si="25"/>
        <v>0</v>
      </c>
      <c r="O438" s="2108"/>
      <c r="P438" s="2108"/>
      <c r="Q438" s="2108">
        <f t="shared" si="26"/>
        <v>0</v>
      </c>
      <c r="R438" s="2411"/>
    </row>
    <row r="439" spans="3:18" ht="14.25" customHeight="1">
      <c r="C439" s="1601">
        <v>34</v>
      </c>
      <c r="D439" s="1883" t="s">
        <v>2009</v>
      </c>
      <c r="E439" s="1602">
        <v>5</v>
      </c>
      <c r="F439" s="1603" t="s">
        <v>508</v>
      </c>
      <c r="G439" s="1604">
        <v>2</v>
      </c>
      <c r="H439" s="1603">
        <v>2013</v>
      </c>
      <c r="I439" s="1605">
        <v>1024.0297599999999</v>
      </c>
      <c r="J439" s="1603">
        <v>100</v>
      </c>
      <c r="K439" s="1605">
        <f t="shared" si="24"/>
        <v>0</v>
      </c>
      <c r="L439" s="1603"/>
      <c r="M439" s="1603"/>
      <c r="N439" s="1606">
        <f t="shared" si="25"/>
        <v>0</v>
      </c>
      <c r="O439" s="2108"/>
      <c r="P439" s="2108"/>
      <c r="Q439" s="2108">
        <f t="shared" si="26"/>
        <v>0</v>
      </c>
      <c r="R439" s="2411"/>
    </row>
    <row r="440" spans="3:18" ht="14.25" customHeight="1">
      <c r="C440" s="1601">
        <v>35</v>
      </c>
      <c r="D440" s="1883" t="s">
        <v>2010</v>
      </c>
      <c r="E440" s="1602">
        <v>5</v>
      </c>
      <c r="F440" s="1603" t="s">
        <v>508</v>
      </c>
      <c r="G440" s="1604">
        <v>1</v>
      </c>
      <c r="H440" s="1603">
        <v>2015</v>
      </c>
      <c r="I440" s="1605">
        <v>459</v>
      </c>
      <c r="J440" s="1603">
        <v>100</v>
      </c>
      <c r="K440" s="1605">
        <f t="shared" si="24"/>
        <v>0</v>
      </c>
      <c r="L440" s="1603"/>
      <c r="M440" s="1603"/>
      <c r="N440" s="1606">
        <f t="shared" si="25"/>
        <v>0</v>
      </c>
      <c r="O440" s="2108"/>
      <c r="P440" s="2108"/>
      <c r="Q440" s="2108">
        <f t="shared" si="26"/>
        <v>0</v>
      </c>
      <c r="R440" s="2411"/>
    </row>
    <row r="441" spans="3:18" ht="14.25" customHeight="1">
      <c r="C441" s="1601">
        <v>36</v>
      </c>
      <c r="D441" s="1883" t="s">
        <v>2011</v>
      </c>
      <c r="E441" s="1602">
        <v>5</v>
      </c>
      <c r="F441" s="1603" t="s">
        <v>508</v>
      </c>
      <c r="G441" s="1604">
        <v>4</v>
      </c>
      <c r="H441" s="1603">
        <v>2015</v>
      </c>
      <c r="I441" s="1605">
        <v>1378.46156</v>
      </c>
      <c r="J441" s="1603">
        <v>100</v>
      </c>
      <c r="K441" s="1605">
        <f t="shared" si="24"/>
        <v>0</v>
      </c>
      <c r="L441" s="1603"/>
      <c r="M441" s="1603"/>
      <c r="N441" s="1606">
        <f t="shared" si="25"/>
        <v>0</v>
      </c>
      <c r="O441" s="2108"/>
      <c r="P441" s="2108"/>
      <c r="Q441" s="2108">
        <f t="shared" si="26"/>
        <v>0</v>
      </c>
      <c r="R441" s="2411"/>
    </row>
    <row r="442" spans="3:18" ht="14.25" customHeight="1">
      <c r="C442" s="1601">
        <v>37</v>
      </c>
      <c r="D442" s="1883" t="s">
        <v>2012</v>
      </c>
      <c r="E442" s="1602">
        <v>5</v>
      </c>
      <c r="F442" s="1603" t="s">
        <v>508</v>
      </c>
      <c r="G442" s="1604">
        <v>4</v>
      </c>
      <c r="H442" s="1603">
        <v>2017</v>
      </c>
      <c r="I442" s="1605">
        <v>2916</v>
      </c>
      <c r="J442" s="1603">
        <v>100</v>
      </c>
      <c r="K442" s="1605">
        <f t="shared" si="24"/>
        <v>0</v>
      </c>
      <c r="L442" s="1603"/>
      <c r="M442" s="1603"/>
      <c r="N442" s="1606">
        <f t="shared" si="25"/>
        <v>0</v>
      </c>
      <c r="O442" s="2108"/>
      <c r="P442" s="2108"/>
      <c r="Q442" s="2108">
        <f t="shared" si="26"/>
        <v>0</v>
      </c>
      <c r="R442" s="2411"/>
    </row>
    <row r="443" spans="3:18" ht="14.25" customHeight="1">
      <c r="C443" s="1601">
        <v>38</v>
      </c>
      <c r="D443" s="1883" t="s">
        <v>2013</v>
      </c>
      <c r="E443" s="1602">
        <v>5</v>
      </c>
      <c r="F443" s="1603" t="s">
        <v>508</v>
      </c>
      <c r="G443" s="1604">
        <v>1</v>
      </c>
      <c r="H443" s="1603">
        <v>2016</v>
      </c>
      <c r="I443" s="1605">
        <v>732.27</v>
      </c>
      <c r="J443" s="1603">
        <v>100</v>
      </c>
      <c r="K443" s="1605">
        <f t="shared" si="24"/>
        <v>0</v>
      </c>
      <c r="L443" s="1603"/>
      <c r="M443" s="1603"/>
      <c r="N443" s="1606">
        <f t="shared" si="25"/>
        <v>0</v>
      </c>
      <c r="O443" s="2108"/>
      <c r="P443" s="2108"/>
      <c r="Q443" s="2108">
        <f t="shared" si="26"/>
        <v>0</v>
      </c>
      <c r="R443" s="2411"/>
    </row>
    <row r="444" spans="3:18" ht="14.25" customHeight="1">
      <c r="C444" s="1601">
        <v>39</v>
      </c>
      <c r="D444" s="1883" t="s">
        <v>4825</v>
      </c>
      <c r="E444" s="1602">
        <v>5</v>
      </c>
      <c r="F444" s="1603" t="s">
        <v>508</v>
      </c>
      <c r="G444" s="1604">
        <v>5</v>
      </c>
      <c r="H444" s="1603">
        <v>2019</v>
      </c>
      <c r="I444" s="1605">
        <v>2232</v>
      </c>
      <c r="J444" s="1603">
        <v>100</v>
      </c>
      <c r="K444" s="1605">
        <f t="shared" si="24"/>
        <v>0</v>
      </c>
      <c r="L444" s="1603"/>
      <c r="M444" s="1603"/>
      <c r="N444" s="1606">
        <f t="shared" si="25"/>
        <v>0</v>
      </c>
      <c r="O444" s="2108"/>
      <c r="P444" s="2108"/>
      <c r="Q444" s="2108">
        <f t="shared" si="26"/>
        <v>0</v>
      </c>
      <c r="R444" s="2411"/>
    </row>
    <row r="445" spans="3:18" ht="14.25" customHeight="1">
      <c r="C445" s="1601">
        <v>40</v>
      </c>
      <c r="D445" s="1883" t="s">
        <v>2014</v>
      </c>
      <c r="E445" s="1602">
        <v>5</v>
      </c>
      <c r="F445" s="1603" t="s">
        <v>508</v>
      </c>
      <c r="G445" s="1604">
        <v>2</v>
      </c>
      <c r="H445" s="1603">
        <v>2017</v>
      </c>
      <c r="I445" s="1605">
        <v>1500</v>
      </c>
      <c r="J445" s="1603">
        <v>100</v>
      </c>
      <c r="K445" s="1605">
        <f t="shared" si="24"/>
        <v>0</v>
      </c>
      <c r="L445" s="1603"/>
      <c r="M445" s="1603"/>
      <c r="N445" s="1606">
        <f t="shared" si="25"/>
        <v>0</v>
      </c>
      <c r="O445" s="2108"/>
      <c r="P445" s="2108"/>
      <c r="Q445" s="2108">
        <f t="shared" si="26"/>
        <v>0</v>
      </c>
      <c r="R445" s="2411"/>
    </row>
    <row r="446" spans="3:18" ht="14.25" customHeight="1">
      <c r="C446" s="1601">
        <v>41</v>
      </c>
      <c r="D446" s="1883" t="s">
        <v>2015</v>
      </c>
      <c r="E446" s="1602">
        <v>5</v>
      </c>
      <c r="F446" s="1603" t="s">
        <v>508</v>
      </c>
      <c r="G446" s="1604">
        <v>1</v>
      </c>
      <c r="H446" s="1603">
        <v>2018</v>
      </c>
      <c r="I446" s="1605">
        <v>404.685</v>
      </c>
      <c r="J446" s="1603">
        <v>100</v>
      </c>
      <c r="K446" s="1605">
        <f t="shared" si="24"/>
        <v>0</v>
      </c>
      <c r="L446" s="1603"/>
      <c r="M446" s="1603"/>
      <c r="N446" s="1606">
        <f t="shared" si="25"/>
        <v>0</v>
      </c>
      <c r="O446" s="2108"/>
      <c r="P446" s="2108"/>
      <c r="Q446" s="2108">
        <f t="shared" si="26"/>
        <v>0</v>
      </c>
      <c r="R446" s="2411"/>
    </row>
    <row r="447" spans="3:18" ht="27" customHeight="1">
      <c r="C447" s="1601">
        <v>42</v>
      </c>
      <c r="D447" s="1883" t="s">
        <v>2016</v>
      </c>
      <c r="E447" s="1602">
        <v>5</v>
      </c>
      <c r="F447" s="1603" t="s">
        <v>508</v>
      </c>
      <c r="G447" s="1604">
        <v>3</v>
      </c>
      <c r="H447" s="1603">
        <v>2020</v>
      </c>
      <c r="I447" s="1605">
        <v>1284</v>
      </c>
      <c r="J447" s="1603">
        <v>100</v>
      </c>
      <c r="K447" s="1605">
        <f t="shared" si="24"/>
        <v>0</v>
      </c>
      <c r="L447" s="1603"/>
      <c r="M447" s="1603"/>
      <c r="N447" s="1606">
        <f t="shared" si="25"/>
        <v>0</v>
      </c>
      <c r="O447" s="2108"/>
      <c r="P447" s="2108"/>
      <c r="Q447" s="2108">
        <f t="shared" si="26"/>
        <v>0</v>
      </c>
      <c r="R447" s="2411"/>
    </row>
    <row r="448" spans="3:18" ht="14.25" customHeight="1">
      <c r="C448" s="1601">
        <v>43</v>
      </c>
      <c r="D448" s="1883" t="s">
        <v>2019</v>
      </c>
      <c r="E448" s="1602">
        <v>5</v>
      </c>
      <c r="F448" s="1603" t="s">
        <v>508</v>
      </c>
      <c r="G448" s="1604">
        <v>1</v>
      </c>
      <c r="H448" s="1603">
        <v>2020</v>
      </c>
      <c r="I448" s="1605">
        <v>449.9</v>
      </c>
      <c r="J448" s="1603">
        <v>100</v>
      </c>
      <c r="K448" s="1605">
        <f t="shared" si="24"/>
        <v>0</v>
      </c>
      <c r="L448" s="1603"/>
      <c r="M448" s="1603"/>
      <c r="N448" s="1606">
        <f t="shared" si="25"/>
        <v>0</v>
      </c>
      <c r="O448" s="2108"/>
      <c r="P448" s="2108"/>
      <c r="Q448" s="2108">
        <f t="shared" si="26"/>
        <v>0</v>
      </c>
      <c r="R448" s="2411"/>
    </row>
    <row r="449" spans="3:18" ht="14.25" customHeight="1">
      <c r="C449" s="1601">
        <v>44</v>
      </c>
      <c r="D449" s="1883" t="s">
        <v>2020</v>
      </c>
      <c r="E449" s="1602">
        <v>5</v>
      </c>
      <c r="F449" s="1603" t="s">
        <v>508</v>
      </c>
      <c r="G449" s="1604">
        <v>1</v>
      </c>
      <c r="H449" s="1603">
        <v>2020</v>
      </c>
      <c r="I449" s="1605">
        <v>252.35</v>
      </c>
      <c r="J449" s="1603">
        <v>100</v>
      </c>
      <c r="K449" s="1605">
        <f t="shared" si="24"/>
        <v>0</v>
      </c>
      <c r="L449" s="1603"/>
      <c r="M449" s="1603"/>
      <c r="N449" s="1606">
        <f t="shared" si="25"/>
        <v>0</v>
      </c>
      <c r="O449" s="2108"/>
      <c r="P449" s="2108"/>
      <c r="Q449" s="2108">
        <f t="shared" si="26"/>
        <v>0</v>
      </c>
      <c r="R449" s="2411"/>
    </row>
    <row r="450" spans="3:18" ht="27" customHeight="1">
      <c r="C450" s="1601">
        <v>45</v>
      </c>
      <c r="D450" s="1883" t="s">
        <v>2021</v>
      </c>
      <c r="E450" s="1602">
        <v>5</v>
      </c>
      <c r="F450" s="1603" t="s">
        <v>508</v>
      </c>
      <c r="G450" s="1604">
        <v>2</v>
      </c>
      <c r="H450" s="1603">
        <v>2020</v>
      </c>
      <c r="I450" s="1605">
        <v>856</v>
      </c>
      <c r="J450" s="1603">
        <v>100</v>
      </c>
      <c r="K450" s="1605">
        <f t="shared" si="24"/>
        <v>0</v>
      </c>
      <c r="L450" s="1603"/>
      <c r="M450" s="1603"/>
      <c r="N450" s="1606">
        <f t="shared" si="25"/>
        <v>0</v>
      </c>
      <c r="O450" s="2108"/>
      <c r="P450" s="2108"/>
      <c r="Q450" s="2108">
        <f t="shared" si="26"/>
        <v>0</v>
      </c>
      <c r="R450" s="2411"/>
    </row>
    <row r="451" spans="3:18" ht="27" customHeight="1">
      <c r="C451" s="1601">
        <v>46</v>
      </c>
      <c r="D451" s="1883" t="s">
        <v>2017</v>
      </c>
      <c r="E451" s="1602">
        <v>5</v>
      </c>
      <c r="F451" s="1603" t="s">
        <v>508</v>
      </c>
      <c r="G451" s="1604">
        <v>8</v>
      </c>
      <c r="H451" s="1603">
        <v>2021</v>
      </c>
      <c r="I451" s="1605">
        <v>3492</v>
      </c>
      <c r="J451" s="1603">
        <v>100</v>
      </c>
      <c r="K451" s="1605">
        <f t="shared" si="24"/>
        <v>0</v>
      </c>
      <c r="L451" s="1603"/>
      <c r="M451" s="1603"/>
      <c r="N451" s="1606">
        <f t="shared" si="25"/>
        <v>0</v>
      </c>
      <c r="O451" s="2108"/>
      <c r="P451" s="2108"/>
      <c r="Q451" s="2108">
        <f t="shared" si="26"/>
        <v>0</v>
      </c>
      <c r="R451" s="2411"/>
    </row>
    <row r="452" spans="3:18" ht="27" customHeight="1">
      <c r="C452" s="1601">
        <v>47</v>
      </c>
      <c r="D452" s="1883" t="s">
        <v>2018</v>
      </c>
      <c r="E452" s="1602">
        <v>5</v>
      </c>
      <c r="F452" s="1603" t="s">
        <v>508</v>
      </c>
      <c r="G452" s="1604">
        <v>1</v>
      </c>
      <c r="H452" s="1603">
        <v>2021</v>
      </c>
      <c r="I452" s="1605">
        <v>436.5</v>
      </c>
      <c r="J452" s="1603">
        <v>100</v>
      </c>
      <c r="K452" s="1605">
        <f t="shared" si="24"/>
        <v>0</v>
      </c>
      <c r="L452" s="1603"/>
      <c r="M452" s="1603"/>
      <c r="N452" s="1606">
        <f t="shared" si="25"/>
        <v>0</v>
      </c>
      <c r="O452" s="2108"/>
      <c r="P452" s="2108"/>
      <c r="Q452" s="2108">
        <f t="shared" si="26"/>
        <v>0</v>
      </c>
      <c r="R452" s="2411"/>
    </row>
    <row r="453" spans="3:18" ht="14.25" customHeight="1">
      <c r="C453" s="1601">
        <v>48</v>
      </c>
      <c r="D453" s="1883" t="s">
        <v>4826</v>
      </c>
      <c r="E453" s="1602">
        <v>5</v>
      </c>
      <c r="F453" s="1603" t="s">
        <v>508</v>
      </c>
      <c r="G453" s="1604">
        <v>3</v>
      </c>
      <c r="H453" s="1603">
        <v>2022</v>
      </c>
      <c r="I453" s="1605">
        <v>1054</v>
      </c>
      <c r="J453" s="1603">
        <v>80</v>
      </c>
      <c r="K453" s="1605">
        <f t="shared" si="24"/>
        <v>210.79999999999995</v>
      </c>
      <c r="L453" s="1603"/>
      <c r="M453" s="1603"/>
      <c r="N453" s="1606">
        <f t="shared" si="25"/>
        <v>0</v>
      </c>
      <c r="O453" s="2108"/>
      <c r="P453" s="2108"/>
      <c r="Q453" s="2108">
        <f t="shared" si="26"/>
        <v>0</v>
      </c>
      <c r="R453" s="2411"/>
    </row>
    <row r="454" spans="3:18" ht="27" customHeight="1">
      <c r="C454" s="1601">
        <v>49</v>
      </c>
      <c r="D454" s="1883" t="s">
        <v>5979</v>
      </c>
      <c r="E454" s="1602">
        <v>5</v>
      </c>
      <c r="F454" s="1603" t="s">
        <v>508</v>
      </c>
      <c r="G454" s="1604">
        <v>6</v>
      </c>
      <c r="H454" s="1603">
        <v>2023</v>
      </c>
      <c r="I454" s="1605">
        <v>3011</v>
      </c>
      <c r="J454" s="1603">
        <v>60</v>
      </c>
      <c r="K454" s="1605">
        <f t="shared" si="24"/>
        <v>1204.4000000000001</v>
      </c>
      <c r="L454" s="1603"/>
      <c r="M454" s="1603"/>
      <c r="N454" s="1606">
        <f t="shared" si="25"/>
        <v>0</v>
      </c>
      <c r="O454" s="2108"/>
      <c r="P454" s="2108"/>
      <c r="Q454" s="2108">
        <f t="shared" si="26"/>
        <v>0</v>
      </c>
      <c r="R454" s="2411"/>
    </row>
    <row r="455" spans="3:18" ht="14.25" customHeight="1">
      <c r="C455" s="1601">
        <v>50</v>
      </c>
      <c r="D455" s="1883" t="s">
        <v>5980</v>
      </c>
      <c r="E455" s="1602">
        <v>5</v>
      </c>
      <c r="F455" s="1603" t="s">
        <v>508</v>
      </c>
      <c r="G455" s="1604">
        <v>2</v>
      </c>
      <c r="H455" s="1603">
        <v>2023</v>
      </c>
      <c r="I455" s="1605">
        <v>1003.6</v>
      </c>
      <c r="J455" s="1603">
        <v>60</v>
      </c>
      <c r="K455" s="1605">
        <f t="shared" si="24"/>
        <v>401.44000000000005</v>
      </c>
      <c r="L455" s="1603"/>
      <c r="M455" s="1603"/>
      <c r="N455" s="1606">
        <f t="shared" si="25"/>
        <v>0</v>
      </c>
      <c r="O455" s="2108"/>
      <c r="P455" s="2108"/>
      <c r="Q455" s="2108">
        <f t="shared" si="26"/>
        <v>0</v>
      </c>
      <c r="R455" s="2411"/>
    </row>
    <row r="456" spans="3:18" ht="14.25" customHeight="1">
      <c r="C456" s="1601">
        <v>51</v>
      </c>
      <c r="D456" s="1883" t="s">
        <v>7263</v>
      </c>
      <c r="E456" s="1602">
        <v>5</v>
      </c>
      <c r="F456" s="1603" t="s">
        <v>508</v>
      </c>
      <c r="G456" s="1604">
        <v>3</v>
      </c>
      <c r="H456" s="1603">
        <v>2023</v>
      </c>
      <c r="I456" s="1605">
        <v>1505.45454</v>
      </c>
      <c r="J456" s="1603">
        <v>60</v>
      </c>
      <c r="K456" s="1605">
        <f t="shared" si="24"/>
        <v>602.18181600000003</v>
      </c>
      <c r="L456" s="1603"/>
      <c r="M456" s="1603"/>
      <c r="N456" s="1606">
        <f t="shared" si="25"/>
        <v>0</v>
      </c>
      <c r="O456" s="2108"/>
      <c r="P456" s="2108"/>
      <c r="Q456" s="2108">
        <f t="shared" si="26"/>
        <v>0</v>
      </c>
      <c r="R456" s="2411"/>
    </row>
    <row r="457" spans="3:18" ht="14.25" customHeight="1">
      <c r="C457" s="1601">
        <v>52</v>
      </c>
      <c r="D457" s="1883" t="s">
        <v>7264</v>
      </c>
      <c r="E457" s="1602">
        <v>5</v>
      </c>
      <c r="F457" s="1603" t="s">
        <v>508</v>
      </c>
      <c r="G457" s="1604">
        <v>1</v>
      </c>
      <c r="H457" s="1603">
        <v>2017</v>
      </c>
      <c r="I457" s="1605">
        <v>750</v>
      </c>
      <c r="J457" s="1603">
        <v>100</v>
      </c>
      <c r="K457" s="1605">
        <f t="shared" si="24"/>
        <v>0</v>
      </c>
      <c r="L457" s="1603"/>
      <c r="M457" s="1603"/>
      <c r="N457" s="1606">
        <f t="shared" si="25"/>
        <v>0</v>
      </c>
      <c r="O457" s="2108"/>
      <c r="P457" s="2108"/>
      <c r="Q457" s="2108">
        <f t="shared" si="26"/>
        <v>0</v>
      </c>
      <c r="R457" s="2411"/>
    </row>
    <row r="458" spans="3:18" ht="14.25" customHeight="1">
      <c r="C458" s="1601">
        <v>53</v>
      </c>
      <c r="D458" s="1883" t="s">
        <v>7265</v>
      </c>
      <c r="E458" s="1602">
        <v>5</v>
      </c>
      <c r="F458" s="1603" t="s">
        <v>508</v>
      </c>
      <c r="G458" s="1604">
        <v>1</v>
      </c>
      <c r="H458" s="1603">
        <v>2019</v>
      </c>
      <c r="I458" s="1605">
        <v>449.9</v>
      </c>
      <c r="J458" s="1603">
        <v>100</v>
      </c>
      <c r="K458" s="1605">
        <f t="shared" si="24"/>
        <v>0</v>
      </c>
      <c r="L458" s="1603"/>
      <c r="M458" s="1603"/>
      <c r="N458" s="1606">
        <f t="shared" si="25"/>
        <v>0</v>
      </c>
      <c r="O458" s="2108"/>
      <c r="P458" s="2108"/>
      <c r="Q458" s="2108">
        <f t="shared" si="26"/>
        <v>0</v>
      </c>
      <c r="R458" s="2411"/>
    </row>
    <row r="459" spans="3:18" ht="27" customHeight="1">
      <c r="C459" s="1601">
        <v>54</v>
      </c>
      <c r="D459" s="1883" t="s">
        <v>7266</v>
      </c>
      <c r="E459" s="1602">
        <v>5</v>
      </c>
      <c r="F459" s="1603" t="s">
        <v>508</v>
      </c>
      <c r="G459" s="1604">
        <v>4</v>
      </c>
      <c r="H459" s="1603">
        <v>2024</v>
      </c>
      <c r="I459" s="1605">
        <v>1886.4</v>
      </c>
      <c r="J459" s="1603">
        <v>40</v>
      </c>
      <c r="K459" s="1605">
        <f t="shared" si="24"/>
        <v>1131.8400000000001</v>
      </c>
      <c r="L459" s="1603"/>
      <c r="M459" s="1603"/>
      <c r="N459" s="1606">
        <f t="shared" si="25"/>
        <v>0</v>
      </c>
      <c r="O459" s="2108"/>
      <c r="P459" s="2108"/>
      <c r="Q459" s="2108">
        <f t="shared" si="26"/>
        <v>0</v>
      </c>
      <c r="R459" s="2412"/>
    </row>
    <row r="460" spans="3:18" ht="14.25" customHeight="1">
      <c r="C460" s="1619">
        <v>1</v>
      </c>
      <c r="D460" s="1884" t="s">
        <v>4829</v>
      </c>
      <c r="E460" s="1620">
        <v>5</v>
      </c>
      <c r="F460" s="1621" t="s">
        <v>508</v>
      </c>
      <c r="G460" s="1622">
        <v>1</v>
      </c>
      <c r="H460" s="1621">
        <v>2013</v>
      </c>
      <c r="I460" s="1623">
        <v>512.01499999999999</v>
      </c>
      <c r="J460" s="1621">
        <v>100</v>
      </c>
      <c r="K460" s="1623">
        <v>0</v>
      </c>
      <c r="L460" s="1621"/>
      <c r="M460" s="1621"/>
      <c r="N460" s="1624">
        <v>0</v>
      </c>
      <c r="O460" s="2109"/>
      <c r="P460" s="2109"/>
      <c r="Q460" s="2109">
        <f t="shared" si="26"/>
        <v>0</v>
      </c>
      <c r="R460" s="2413" t="s">
        <v>7958</v>
      </c>
    </row>
    <row r="461" spans="3:18" ht="14.25" customHeight="1">
      <c r="C461" s="1619">
        <v>2</v>
      </c>
      <c r="D461" s="1884" t="s">
        <v>5981</v>
      </c>
      <c r="E461" s="1620">
        <v>5</v>
      </c>
      <c r="F461" s="1621" t="s">
        <v>508</v>
      </c>
      <c r="G461" s="1622">
        <v>1</v>
      </c>
      <c r="H461" s="1621">
        <v>2013</v>
      </c>
      <c r="I461" s="1623">
        <v>404.685</v>
      </c>
      <c r="J461" s="1621">
        <v>100</v>
      </c>
      <c r="K461" s="1623">
        <v>0</v>
      </c>
      <c r="L461" s="1621"/>
      <c r="M461" s="1621"/>
      <c r="N461" s="1624">
        <v>0</v>
      </c>
      <c r="O461" s="2109"/>
      <c r="P461" s="2109"/>
      <c r="Q461" s="2109">
        <f t="shared" si="26"/>
        <v>0</v>
      </c>
      <c r="R461" s="2414"/>
    </row>
    <row r="462" spans="3:18" ht="14.25" customHeight="1">
      <c r="C462" s="1619">
        <v>3</v>
      </c>
      <c r="D462" s="1884" t="s">
        <v>2729</v>
      </c>
      <c r="E462" s="1620">
        <v>5</v>
      </c>
      <c r="F462" s="1621" t="s">
        <v>508</v>
      </c>
      <c r="G462" s="1622">
        <v>4</v>
      </c>
      <c r="H462" s="1621">
        <v>2015</v>
      </c>
      <c r="I462" s="1623">
        <v>1836</v>
      </c>
      <c r="J462" s="1621">
        <v>100</v>
      </c>
      <c r="K462" s="1623">
        <v>0</v>
      </c>
      <c r="L462" s="1621"/>
      <c r="M462" s="1621"/>
      <c r="N462" s="1624">
        <v>0</v>
      </c>
      <c r="O462" s="2109"/>
      <c r="P462" s="2109"/>
      <c r="Q462" s="2109">
        <f t="shared" si="26"/>
        <v>0</v>
      </c>
      <c r="R462" s="2414"/>
    </row>
    <row r="463" spans="3:18" ht="14.25" customHeight="1">
      <c r="C463" s="1619">
        <v>4</v>
      </c>
      <c r="D463" s="1884" t="s">
        <v>4830</v>
      </c>
      <c r="E463" s="1620">
        <v>5</v>
      </c>
      <c r="F463" s="1621" t="s">
        <v>508</v>
      </c>
      <c r="G463" s="1622">
        <v>3</v>
      </c>
      <c r="H463" s="1621">
        <v>2015</v>
      </c>
      <c r="I463" s="1623">
        <v>1033.8461400000001</v>
      </c>
      <c r="J463" s="1621">
        <v>100</v>
      </c>
      <c r="K463" s="1623">
        <v>0</v>
      </c>
      <c r="L463" s="1621"/>
      <c r="M463" s="1621"/>
      <c r="N463" s="1624">
        <v>0</v>
      </c>
      <c r="O463" s="2109"/>
      <c r="P463" s="2109"/>
      <c r="Q463" s="2109">
        <f t="shared" si="26"/>
        <v>0</v>
      </c>
      <c r="R463" s="2414"/>
    </row>
    <row r="464" spans="3:18" ht="14.25" customHeight="1">
      <c r="C464" s="1619">
        <v>5</v>
      </c>
      <c r="D464" s="1884" t="s">
        <v>5988</v>
      </c>
      <c r="E464" s="1620">
        <v>5</v>
      </c>
      <c r="F464" s="1621" t="s">
        <v>508</v>
      </c>
      <c r="G464" s="1622">
        <v>3</v>
      </c>
      <c r="H464" s="1621">
        <v>2017</v>
      </c>
      <c r="I464" s="1623">
        <v>2187</v>
      </c>
      <c r="J464" s="1621">
        <v>100</v>
      </c>
      <c r="K464" s="1623">
        <v>0</v>
      </c>
      <c r="L464" s="1621"/>
      <c r="M464" s="1621"/>
      <c r="N464" s="1624">
        <v>0</v>
      </c>
      <c r="O464" s="2109"/>
      <c r="P464" s="2109"/>
      <c r="Q464" s="2109">
        <f t="shared" si="26"/>
        <v>0</v>
      </c>
      <c r="R464" s="2414"/>
    </row>
    <row r="465" spans="3:18" ht="14.25" customHeight="1">
      <c r="C465" s="1619">
        <v>6</v>
      </c>
      <c r="D465" s="1884" t="s">
        <v>5989</v>
      </c>
      <c r="E465" s="1620">
        <v>5</v>
      </c>
      <c r="F465" s="1621" t="s">
        <v>508</v>
      </c>
      <c r="G465" s="1622">
        <v>2</v>
      </c>
      <c r="H465" s="1621">
        <v>2017</v>
      </c>
      <c r="I465" s="1623">
        <v>1500</v>
      </c>
      <c r="J465" s="1621">
        <v>100</v>
      </c>
      <c r="K465" s="1623">
        <v>0</v>
      </c>
      <c r="L465" s="1621"/>
      <c r="M465" s="1621"/>
      <c r="N465" s="1624">
        <v>0</v>
      </c>
      <c r="O465" s="2109"/>
      <c r="P465" s="2109"/>
      <c r="Q465" s="2109">
        <f t="shared" si="26"/>
        <v>0</v>
      </c>
      <c r="R465" s="2414"/>
    </row>
    <row r="466" spans="3:18" ht="14.25" customHeight="1">
      <c r="C466" s="1619">
        <v>7</v>
      </c>
      <c r="D466" s="1885" t="s">
        <v>4832</v>
      </c>
      <c r="E466" s="1620">
        <v>5</v>
      </c>
      <c r="F466" s="1621" t="s">
        <v>508</v>
      </c>
      <c r="G466" s="1622">
        <v>1</v>
      </c>
      <c r="H466" s="1621">
        <v>2011</v>
      </c>
      <c r="I466" s="1623">
        <v>436.32</v>
      </c>
      <c r="J466" s="1621">
        <v>100</v>
      </c>
      <c r="K466" s="1623">
        <v>0</v>
      </c>
      <c r="L466" s="1621"/>
      <c r="M466" s="1621"/>
      <c r="N466" s="1624">
        <v>0</v>
      </c>
      <c r="O466" s="2109"/>
      <c r="P466" s="2109"/>
      <c r="Q466" s="2109">
        <f t="shared" si="26"/>
        <v>0</v>
      </c>
      <c r="R466" s="2414"/>
    </row>
    <row r="467" spans="3:18" ht="14.25" customHeight="1">
      <c r="C467" s="1619">
        <v>8</v>
      </c>
      <c r="D467" s="1884" t="s">
        <v>5985</v>
      </c>
      <c r="E467" s="1620">
        <v>5</v>
      </c>
      <c r="F467" s="1621" t="s">
        <v>508</v>
      </c>
      <c r="G467" s="1622">
        <v>1</v>
      </c>
      <c r="H467" s="1621">
        <v>2019</v>
      </c>
      <c r="I467" s="1623">
        <v>450</v>
      </c>
      <c r="J467" s="1621">
        <v>100</v>
      </c>
      <c r="K467" s="1623">
        <v>0</v>
      </c>
      <c r="L467" s="1621"/>
      <c r="M467" s="1621"/>
      <c r="N467" s="1624">
        <v>0</v>
      </c>
      <c r="O467" s="2109"/>
      <c r="P467" s="2109"/>
      <c r="Q467" s="2109">
        <f t="shared" si="26"/>
        <v>0</v>
      </c>
      <c r="R467" s="2414"/>
    </row>
    <row r="468" spans="3:18" ht="27" customHeight="1">
      <c r="C468" s="1619">
        <v>9</v>
      </c>
      <c r="D468" s="1884" t="s">
        <v>7268</v>
      </c>
      <c r="E468" s="1620">
        <v>5</v>
      </c>
      <c r="F468" s="1621" t="s">
        <v>508</v>
      </c>
      <c r="G468" s="1622">
        <v>2</v>
      </c>
      <c r="H468" s="1621">
        <v>2019</v>
      </c>
      <c r="I468" s="1623">
        <v>892.8</v>
      </c>
      <c r="J468" s="1621">
        <v>100</v>
      </c>
      <c r="K468" s="1623">
        <v>0</v>
      </c>
      <c r="L468" s="1621"/>
      <c r="M468" s="1621"/>
      <c r="N468" s="1624">
        <v>0</v>
      </c>
      <c r="O468" s="2109"/>
      <c r="P468" s="2109"/>
      <c r="Q468" s="2109">
        <f t="shared" si="26"/>
        <v>0</v>
      </c>
      <c r="R468" s="2414"/>
    </row>
    <row r="469" spans="3:18" ht="27" customHeight="1">
      <c r="C469" s="1619">
        <v>10</v>
      </c>
      <c r="D469" s="1884" t="s">
        <v>4835</v>
      </c>
      <c r="E469" s="1620">
        <v>5</v>
      </c>
      <c r="F469" s="1621" t="s">
        <v>508</v>
      </c>
      <c r="G469" s="1622">
        <v>9</v>
      </c>
      <c r="H469" s="1621">
        <v>2019</v>
      </c>
      <c r="I469" s="1623">
        <v>4049.1</v>
      </c>
      <c r="J469" s="1621">
        <v>100</v>
      </c>
      <c r="K469" s="1623">
        <v>0</v>
      </c>
      <c r="L469" s="1621"/>
      <c r="M469" s="1621"/>
      <c r="N469" s="1624">
        <v>0</v>
      </c>
      <c r="O469" s="2109"/>
      <c r="P469" s="2109"/>
      <c r="Q469" s="2109">
        <f t="shared" si="26"/>
        <v>0</v>
      </c>
      <c r="R469" s="2414"/>
    </row>
    <row r="470" spans="3:18" ht="14.25" customHeight="1">
      <c r="C470" s="1619">
        <v>11</v>
      </c>
      <c r="D470" s="1884" t="s">
        <v>5983</v>
      </c>
      <c r="E470" s="1620">
        <v>5</v>
      </c>
      <c r="F470" s="1621" t="s">
        <v>508</v>
      </c>
      <c r="G470" s="1622">
        <v>10</v>
      </c>
      <c r="H470" s="1621">
        <v>2019</v>
      </c>
      <c r="I470" s="1623">
        <v>4280</v>
      </c>
      <c r="J470" s="1621">
        <v>100</v>
      </c>
      <c r="K470" s="1623">
        <v>0</v>
      </c>
      <c r="L470" s="1621"/>
      <c r="M470" s="1621"/>
      <c r="N470" s="1624">
        <v>0</v>
      </c>
      <c r="O470" s="2109"/>
      <c r="P470" s="2109"/>
      <c r="Q470" s="2109">
        <f t="shared" ref="Q470:Q581" si="27">+O470*P470</f>
        <v>0</v>
      </c>
      <c r="R470" s="2414"/>
    </row>
    <row r="471" spans="3:18" ht="40.5" customHeight="1">
      <c r="C471" s="1619">
        <v>12</v>
      </c>
      <c r="D471" s="1884" t="s">
        <v>5984</v>
      </c>
      <c r="E471" s="1620">
        <v>5</v>
      </c>
      <c r="F471" s="1621" t="s">
        <v>508</v>
      </c>
      <c r="G471" s="1622">
        <v>8</v>
      </c>
      <c r="H471" s="1621">
        <v>2020</v>
      </c>
      <c r="I471" s="1623">
        <v>3492</v>
      </c>
      <c r="J471" s="1621">
        <v>100</v>
      </c>
      <c r="K471" s="1623">
        <v>0</v>
      </c>
      <c r="L471" s="1621"/>
      <c r="M471" s="1621"/>
      <c r="N471" s="1624">
        <v>0</v>
      </c>
      <c r="O471" s="2109"/>
      <c r="P471" s="2109"/>
      <c r="Q471" s="2109">
        <f t="shared" si="27"/>
        <v>0</v>
      </c>
      <c r="R471" s="2414"/>
    </row>
    <row r="472" spans="3:18" ht="27" customHeight="1">
      <c r="C472" s="1619">
        <v>13</v>
      </c>
      <c r="D472" s="1884" t="s">
        <v>5995</v>
      </c>
      <c r="E472" s="1620">
        <v>5</v>
      </c>
      <c r="F472" s="1621" t="s">
        <v>508</v>
      </c>
      <c r="G472" s="1622">
        <v>4</v>
      </c>
      <c r="H472" s="1621">
        <v>2021</v>
      </c>
      <c r="I472" s="1623">
        <v>1405.404</v>
      </c>
      <c r="J472" s="1621">
        <v>80</v>
      </c>
      <c r="K472" s="1623">
        <v>281.08079999999995</v>
      </c>
      <c r="L472" s="1621"/>
      <c r="M472" s="1621"/>
      <c r="N472" s="1624">
        <v>0</v>
      </c>
      <c r="O472" s="2109"/>
      <c r="P472" s="2109"/>
      <c r="Q472" s="2109">
        <f t="shared" si="27"/>
        <v>0</v>
      </c>
      <c r="R472" s="2414"/>
    </row>
    <row r="473" spans="3:18" ht="27" customHeight="1">
      <c r="C473" s="1619">
        <v>14</v>
      </c>
      <c r="D473" s="1884" t="s">
        <v>4836</v>
      </c>
      <c r="E473" s="1620">
        <v>5</v>
      </c>
      <c r="F473" s="1621" t="s">
        <v>508</v>
      </c>
      <c r="G473" s="1622">
        <v>6</v>
      </c>
      <c r="H473" s="1621">
        <v>2022</v>
      </c>
      <c r="I473" s="1623">
        <v>3010.9090799999999</v>
      </c>
      <c r="J473" s="1621">
        <v>60</v>
      </c>
      <c r="K473" s="1623">
        <v>1204.3636320000001</v>
      </c>
      <c r="L473" s="1621"/>
      <c r="M473" s="1621"/>
      <c r="N473" s="1624">
        <v>0</v>
      </c>
      <c r="O473" s="2109"/>
      <c r="P473" s="2109"/>
      <c r="Q473" s="2109">
        <f t="shared" si="27"/>
        <v>0</v>
      </c>
      <c r="R473" s="2414"/>
    </row>
    <row r="474" spans="3:18" ht="27" customHeight="1">
      <c r="C474" s="1619">
        <v>15</v>
      </c>
      <c r="D474" s="1884" t="s">
        <v>5987</v>
      </c>
      <c r="E474" s="1620">
        <v>5</v>
      </c>
      <c r="F474" s="1621" t="s">
        <v>508</v>
      </c>
      <c r="G474" s="1622">
        <v>6</v>
      </c>
      <c r="H474" s="1621">
        <v>2023</v>
      </c>
      <c r="I474" s="1623">
        <v>3010.9090799999999</v>
      </c>
      <c r="J474" s="1621">
        <v>40</v>
      </c>
      <c r="K474" s="1623">
        <v>1806.5454479999999</v>
      </c>
      <c r="L474" s="1621"/>
      <c r="M474" s="1621"/>
      <c r="N474" s="1624">
        <v>0</v>
      </c>
      <c r="O474" s="2109"/>
      <c r="P474" s="2109"/>
      <c r="Q474" s="2109">
        <f t="shared" si="27"/>
        <v>0</v>
      </c>
      <c r="R474" s="2414"/>
    </row>
    <row r="475" spans="3:18" ht="14.25" customHeight="1">
      <c r="C475" s="1619">
        <v>16</v>
      </c>
      <c r="D475" s="1884" t="s">
        <v>2212</v>
      </c>
      <c r="E475" s="1620">
        <v>5</v>
      </c>
      <c r="F475" s="1621" t="s">
        <v>508</v>
      </c>
      <c r="G475" s="1622">
        <v>3</v>
      </c>
      <c r="H475" s="1621">
        <v>2016</v>
      </c>
      <c r="I475" s="1623">
        <v>1530</v>
      </c>
      <c r="J475" s="1621">
        <v>100</v>
      </c>
      <c r="K475" s="1623">
        <v>0</v>
      </c>
      <c r="L475" s="1621"/>
      <c r="M475" s="1621"/>
      <c r="N475" s="1624">
        <v>0</v>
      </c>
      <c r="O475" s="2109"/>
      <c r="P475" s="2109"/>
      <c r="Q475" s="2109">
        <f t="shared" si="27"/>
        <v>0</v>
      </c>
      <c r="R475" s="2414"/>
    </row>
    <row r="476" spans="3:18" ht="14.25" customHeight="1">
      <c r="C476" s="1619">
        <v>17</v>
      </c>
      <c r="D476" s="1884" t="s">
        <v>5996</v>
      </c>
      <c r="E476" s="1620">
        <v>5</v>
      </c>
      <c r="F476" s="1621" t="s">
        <v>508</v>
      </c>
      <c r="G476" s="1622">
        <v>1</v>
      </c>
      <c r="H476" s="1621">
        <v>2006</v>
      </c>
      <c r="I476" s="1623">
        <v>2015.395</v>
      </c>
      <c r="J476" s="1621">
        <v>100</v>
      </c>
      <c r="K476" s="1623">
        <v>0</v>
      </c>
      <c r="L476" s="1621"/>
      <c r="M476" s="1621"/>
      <c r="N476" s="1624">
        <v>0</v>
      </c>
      <c r="O476" s="2109"/>
      <c r="P476" s="2109"/>
      <c r="Q476" s="2109">
        <f t="shared" si="27"/>
        <v>0</v>
      </c>
      <c r="R476" s="2414"/>
    </row>
    <row r="477" spans="3:18" ht="14.25" customHeight="1">
      <c r="C477" s="1619">
        <v>18</v>
      </c>
      <c r="D477" s="1884" t="s">
        <v>5982</v>
      </c>
      <c r="E477" s="1620">
        <v>5</v>
      </c>
      <c r="F477" s="1621" t="s">
        <v>508</v>
      </c>
      <c r="G477" s="1622">
        <v>7</v>
      </c>
      <c r="H477" s="1621">
        <v>2007</v>
      </c>
      <c r="I477" s="1623">
        <v>1813.7</v>
      </c>
      <c r="J477" s="1621">
        <v>100</v>
      </c>
      <c r="K477" s="1623">
        <v>0</v>
      </c>
      <c r="L477" s="1621"/>
      <c r="M477" s="1621"/>
      <c r="N477" s="1624">
        <v>0</v>
      </c>
      <c r="O477" s="2109"/>
      <c r="P477" s="2109"/>
      <c r="Q477" s="2109">
        <f t="shared" si="27"/>
        <v>0</v>
      </c>
      <c r="R477" s="2414"/>
    </row>
    <row r="478" spans="3:18" ht="14.25" customHeight="1">
      <c r="C478" s="1619">
        <v>19</v>
      </c>
      <c r="D478" s="1884" t="s">
        <v>5986</v>
      </c>
      <c r="E478" s="1620">
        <v>5</v>
      </c>
      <c r="F478" s="1621" t="s">
        <v>508</v>
      </c>
      <c r="G478" s="1622">
        <v>7</v>
      </c>
      <c r="H478" s="1621">
        <v>2006</v>
      </c>
      <c r="I478" s="1623">
        <v>3493.9589999999998</v>
      </c>
      <c r="J478" s="1621">
        <v>100</v>
      </c>
      <c r="K478" s="1623">
        <v>0</v>
      </c>
      <c r="L478" s="1621"/>
      <c r="M478" s="1621"/>
      <c r="N478" s="1624">
        <v>0</v>
      </c>
      <c r="O478" s="2109"/>
      <c r="P478" s="2109"/>
      <c r="Q478" s="2109">
        <f t="shared" si="27"/>
        <v>0</v>
      </c>
      <c r="R478" s="2414"/>
    </row>
    <row r="479" spans="3:18" ht="14.25" customHeight="1">
      <c r="C479" s="1619">
        <v>20</v>
      </c>
      <c r="D479" s="1884" t="s">
        <v>5991</v>
      </c>
      <c r="E479" s="1620">
        <v>5</v>
      </c>
      <c r="F479" s="1621" t="s">
        <v>508</v>
      </c>
      <c r="G479" s="1622">
        <v>1</v>
      </c>
      <c r="H479" s="1621">
        <v>2007</v>
      </c>
      <c r="I479" s="1623">
        <v>1775.357</v>
      </c>
      <c r="J479" s="1621">
        <v>100</v>
      </c>
      <c r="K479" s="1623">
        <v>0</v>
      </c>
      <c r="L479" s="1621"/>
      <c r="M479" s="1621"/>
      <c r="N479" s="1624">
        <v>0</v>
      </c>
      <c r="O479" s="2109"/>
      <c r="P479" s="2109"/>
      <c r="Q479" s="2109">
        <f t="shared" si="27"/>
        <v>0</v>
      </c>
      <c r="R479" s="2414"/>
    </row>
    <row r="480" spans="3:18" ht="14.25" customHeight="1">
      <c r="C480" s="1619">
        <v>21</v>
      </c>
      <c r="D480" s="1884" t="s">
        <v>5994</v>
      </c>
      <c r="E480" s="1620">
        <v>5</v>
      </c>
      <c r="F480" s="1621" t="s">
        <v>508</v>
      </c>
      <c r="G480" s="1622">
        <v>2</v>
      </c>
      <c r="H480" s="1621">
        <v>2008</v>
      </c>
      <c r="I480" s="1623">
        <v>534.6</v>
      </c>
      <c r="J480" s="1621">
        <v>100</v>
      </c>
      <c r="K480" s="1623">
        <v>0</v>
      </c>
      <c r="L480" s="1621"/>
      <c r="M480" s="1621"/>
      <c r="N480" s="1624">
        <v>0</v>
      </c>
      <c r="O480" s="2109"/>
      <c r="P480" s="2109"/>
      <c r="Q480" s="2109">
        <f t="shared" si="27"/>
        <v>0</v>
      </c>
      <c r="R480" s="2414"/>
    </row>
    <row r="481" spans="3:18" ht="14.25" customHeight="1">
      <c r="C481" s="1619">
        <v>22</v>
      </c>
      <c r="D481" s="1884" t="s">
        <v>2471</v>
      </c>
      <c r="E481" s="1620">
        <v>5</v>
      </c>
      <c r="F481" s="1621" t="s">
        <v>508</v>
      </c>
      <c r="G481" s="1622">
        <v>7</v>
      </c>
      <c r="H481" s="1621">
        <v>2008</v>
      </c>
      <c r="I481" s="1623">
        <v>2832.7950000000001</v>
      </c>
      <c r="J481" s="1621">
        <v>100</v>
      </c>
      <c r="K481" s="1623">
        <v>0</v>
      </c>
      <c r="L481" s="1621"/>
      <c r="M481" s="1621"/>
      <c r="N481" s="1624">
        <v>0</v>
      </c>
      <c r="O481" s="2109"/>
      <c r="P481" s="2109"/>
      <c r="Q481" s="2109">
        <f t="shared" si="27"/>
        <v>0</v>
      </c>
      <c r="R481" s="2414"/>
    </row>
    <row r="482" spans="3:18" ht="14.25" customHeight="1">
      <c r="C482" s="1619">
        <v>23</v>
      </c>
      <c r="D482" s="1884" t="s">
        <v>7269</v>
      </c>
      <c r="E482" s="1620">
        <v>5</v>
      </c>
      <c r="F482" s="1621" t="s">
        <v>508</v>
      </c>
      <c r="G482" s="1622">
        <v>2</v>
      </c>
      <c r="H482" s="1621">
        <v>2008</v>
      </c>
      <c r="I482" s="1623">
        <v>534.6</v>
      </c>
      <c r="J482" s="1621">
        <v>100</v>
      </c>
      <c r="K482" s="1623">
        <v>0</v>
      </c>
      <c r="L482" s="1621"/>
      <c r="M482" s="1621"/>
      <c r="N482" s="1624">
        <v>0</v>
      </c>
      <c r="O482" s="2109"/>
      <c r="P482" s="2109"/>
      <c r="Q482" s="2109">
        <f t="shared" si="27"/>
        <v>0</v>
      </c>
      <c r="R482" s="2414"/>
    </row>
    <row r="483" spans="3:18" ht="14.25" customHeight="1">
      <c r="C483" s="1619">
        <v>24</v>
      </c>
      <c r="D483" s="1884" t="s">
        <v>7270</v>
      </c>
      <c r="E483" s="1620">
        <v>5</v>
      </c>
      <c r="F483" s="1621" t="s">
        <v>508</v>
      </c>
      <c r="G483" s="1622">
        <v>3</v>
      </c>
      <c r="H483" s="1621">
        <v>2008</v>
      </c>
      <c r="I483" s="1623">
        <v>1214.0550000000001</v>
      </c>
      <c r="J483" s="1621">
        <v>100</v>
      </c>
      <c r="K483" s="1623">
        <v>0</v>
      </c>
      <c r="L483" s="1621"/>
      <c r="M483" s="1621"/>
      <c r="N483" s="1624">
        <v>0</v>
      </c>
      <c r="O483" s="2109"/>
      <c r="P483" s="2109"/>
      <c r="Q483" s="2109">
        <f t="shared" si="27"/>
        <v>0</v>
      </c>
      <c r="R483" s="2414"/>
    </row>
    <row r="484" spans="3:18" ht="14.25" customHeight="1">
      <c r="C484" s="1619">
        <v>25</v>
      </c>
      <c r="D484" s="1884" t="s">
        <v>4828</v>
      </c>
      <c r="E484" s="1620">
        <v>5</v>
      </c>
      <c r="F484" s="1621" t="s">
        <v>508</v>
      </c>
      <c r="G484" s="1622">
        <v>2</v>
      </c>
      <c r="H484" s="1621">
        <v>2012</v>
      </c>
      <c r="I484" s="1623">
        <v>936.72</v>
      </c>
      <c r="J484" s="1621">
        <v>100</v>
      </c>
      <c r="K484" s="1623">
        <v>0</v>
      </c>
      <c r="L484" s="1621"/>
      <c r="M484" s="1621"/>
      <c r="N484" s="1624">
        <v>0</v>
      </c>
      <c r="O484" s="2109"/>
      <c r="P484" s="2109"/>
      <c r="Q484" s="2109">
        <f t="shared" si="27"/>
        <v>0</v>
      </c>
      <c r="R484" s="2414"/>
    </row>
    <row r="485" spans="3:18" ht="14.25" customHeight="1">
      <c r="C485" s="1619">
        <v>26</v>
      </c>
      <c r="D485" s="1884" t="s">
        <v>7271</v>
      </c>
      <c r="E485" s="1620">
        <v>5</v>
      </c>
      <c r="F485" s="1621" t="s">
        <v>508</v>
      </c>
      <c r="G485" s="1622">
        <v>3</v>
      </c>
      <c r="H485" s="1621">
        <v>2008</v>
      </c>
      <c r="I485" s="1623">
        <v>1214.0550000000001</v>
      </c>
      <c r="J485" s="1621">
        <v>100</v>
      </c>
      <c r="K485" s="1623">
        <v>0</v>
      </c>
      <c r="L485" s="1621"/>
      <c r="M485" s="1621"/>
      <c r="N485" s="1624">
        <v>0</v>
      </c>
      <c r="O485" s="2109"/>
      <c r="P485" s="2109"/>
      <c r="Q485" s="2109">
        <f t="shared" si="27"/>
        <v>0</v>
      </c>
      <c r="R485" s="2414"/>
    </row>
    <row r="486" spans="3:18" ht="14.25" customHeight="1">
      <c r="C486" s="1619">
        <v>27</v>
      </c>
      <c r="D486" s="1884" t="s">
        <v>4833</v>
      </c>
      <c r="E486" s="1620">
        <v>5</v>
      </c>
      <c r="F486" s="1621" t="s">
        <v>508</v>
      </c>
      <c r="G486" s="1622">
        <v>3</v>
      </c>
      <c r="H486" s="1621">
        <v>2010</v>
      </c>
      <c r="I486" s="1623">
        <v>1974.96</v>
      </c>
      <c r="J486" s="1621">
        <v>100</v>
      </c>
      <c r="K486" s="1623">
        <v>0</v>
      </c>
      <c r="L486" s="1621"/>
      <c r="M486" s="1621"/>
      <c r="N486" s="1624">
        <v>0</v>
      </c>
      <c r="O486" s="2109"/>
      <c r="P486" s="2109"/>
      <c r="Q486" s="2109">
        <f t="shared" si="27"/>
        <v>0</v>
      </c>
      <c r="R486" s="2414"/>
    </row>
    <row r="487" spans="3:18" ht="14.25" customHeight="1">
      <c r="C487" s="1619">
        <v>28</v>
      </c>
      <c r="D487" s="1884" t="s">
        <v>4834</v>
      </c>
      <c r="E487" s="1620">
        <v>5</v>
      </c>
      <c r="F487" s="1621" t="s">
        <v>508</v>
      </c>
      <c r="G487" s="1622">
        <v>1</v>
      </c>
      <c r="H487" s="1621">
        <v>2014</v>
      </c>
      <c r="I487" s="1623">
        <v>164.37</v>
      </c>
      <c r="J487" s="1621">
        <v>100</v>
      </c>
      <c r="K487" s="1623">
        <v>0</v>
      </c>
      <c r="L487" s="1621"/>
      <c r="M487" s="1621"/>
      <c r="N487" s="1624">
        <v>0</v>
      </c>
      <c r="O487" s="2109"/>
      <c r="P487" s="2109"/>
      <c r="Q487" s="2109">
        <f t="shared" si="27"/>
        <v>0</v>
      </c>
      <c r="R487" s="2414"/>
    </row>
    <row r="488" spans="3:18" ht="14.25" customHeight="1">
      <c r="C488" s="1619">
        <v>29</v>
      </c>
      <c r="D488" s="1884" t="s">
        <v>5982</v>
      </c>
      <c r="E488" s="1620">
        <v>5</v>
      </c>
      <c r="F488" s="1621" t="s">
        <v>508</v>
      </c>
      <c r="G488" s="1622">
        <v>1</v>
      </c>
      <c r="H488" s="1621">
        <v>2007</v>
      </c>
      <c r="I488" s="1623">
        <v>299.60090000000002</v>
      </c>
      <c r="J488" s="1621">
        <v>100</v>
      </c>
      <c r="K488" s="1623">
        <v>0</v>
      </c>
      <c r="L488" s="1621"/>
      <c r="M488" s="1621"/>
      <c r="N488" s="1624">
        <v>0</v>
      </c>
      <c r="O488" s="2109"/>
      <c r="P488" s="2109"/>
      <c r="Q488" s="2109">
        <f t="shared" si="27"/>
        <v>0</v>
      </c>
      <c r="R488" s="2414"/>
    </row>
    <row r="489" spans="3:18" ht="27" customHeight="1">
      <c r="C489" s="1619">
        <v>30</v>
      </c>
      <c r="D489" s="1884" t="s">
        <v>5920</v>
      </c>
      <c r="E489" s="1620">
        <v>5</v>
      </c>
      <c r="F489" s="1621" t="s">
        <v>508</v>
      </c>
      <c r="G489" s="1622">
        <v>6</v>
      </c>
      <c r="H489" s="1621">
        <v>2023</v>
      </c>
      <c r="I489" s="1623">
        <v>3010.9090799999999</v>
      </c>
      <c r="J489" s="1621">
        <v>40</v>
      </c>
      <c r="K489" s="1623">
        <v>1806.5454479999999</v>
      </c>
      <c r="L489" s="1621">
        <v>0</v>
      </c>
      <c r="M489" s="1621">
        <v>0</v>
      </c>
      <c r="N489" s="1624">
        <v>0</v>
      </c>
      <c r="O489" s="2109">
        <v>0</v>
      </c>
      <c r="P489" s="2109">
        <v>0</v>
      </c>
      <c r="Q489" s="2109">
        <f t="shared" si="27"/>
        <v>0</v>
      </c>
      <c r="R489" s="2414"/>
    </row>
    <row r="490" spans="3:18" ht="27" customHeight="1">
      <c r="C490" s="1619">
        <v>31</v>
      </c>
      <c r="D490" s="1884" t="s">
        <v>7272</v>
      </c>
      <c r="E490" s="1620">
        <v>5</v>
      </c>
      <c r="F490" s="1621" t="s">
        <v>508</v>
      </c>
      <c r="G490" s="1622">
        <v>1</v>
      </c>
      <c r="H490" s="1621">
        <v>2024</v>
      </c>
      <c r="I490" s="1623">
        <v>275.39999999999998</v>
      </c>
      <c r="J490" s="1621">
        <v>20</v>
      </c>
      <c r="K490" s="1623">
        <v>220.32</v>
      </c>
      <c r="L490" s="1621"/>
      <c r="M490" s="1621"/>
      <c r="N490" s="1624">
        <v>0</v>
      </c>
      <c r="O490" s="2109"/>
      <c r="P490" s="2109"/>
      <c r="Q490" s="2109">
        <f t="shared" si="27"/>
        <v>0</v>
      </c>
      <c r="R490" s="2414"/>
    </row>
    <row r="491" spans="3:18" ht="40.5" customHeight="1">
      <c r="C491" s="1619">
        <v>32</v>
      </c>
      <c r="D491" s="1886" t="s">
        <v>7273</v>
      </c>
      <c r="E491" s="1625">
        <v>5</v>
      </c>
      <c r="F491" s="1626" t="s">
        <v>508</v>
      </c>
      <c r="G491" s="1627">
        <v>2</v>
      </c>
      <c r="H491" s="1626">
        <v>2024</v>
      </c>
      <c r="I491" s="1628">
        <v>943.2</v>
      </c>
      <c r="J491" s="1626">
        <v>20</v>
      </c>
      <c r="K491" s="1628">
        <v>754.56000000000006</v>
      </c>
      <c r="L491" s="1626"/>
      <c r="M491" s="1626"/>
      <c r="N491" s="1629">
        <v>0</v>
      </c>
      <c r="O491" s="2110"/>
      <c r="P491" s="2110"/>
      <c r="Q491" s="2110">
        <f t="shared" si="27"/>
        <v>0</v>
      </c>
      <c r="R491" s="2414"/>
    </row>
    <row r="492" spans="3:18" ht="54" customHeight="1">
      <c r="C492" s="1630">
        <v>1</v>
      </c>
      <c r="D492" s="1887" t="s">
        <v>4837</v>
      </c>
      <c r="E492" s="1631">
        <v>5</v>
      </c>
      <c r="F492" s="1632" t="s">
        <v>4838</v>
      </c>
      <c r="G492" s="1633">
        <v>3</v>
      </c>
      <c r="H492" s="1632">
        <v>2017</v>
      </c>
      <c r="I492" s="1634">
        <v>2187</v>
      </c>
      <c r="J492" s="1632">
        <f t="shared" ref="J492:J520" si="28">IF(($J$14-H492)*J$19&gt;100,100,($J$14-H492)*J$19)</f>
        <v>100</v>
      </c>
      <c r="K492" s="1634">
        <f t="shared" ref="K492:K555" si="29">IF(J492=100,0,I492-I492*J492%)</f>
        <v>0</v>
      </c>
      <c r="L492" s="1632"/>
      <c r="M492" s="1632"/>
      <c r="N492" s="1635">
        <f t="shared" ref="N492:N555" si="30">+L492*M492</f>
        <v>0</v>
      </c>
      <c r="O492" s="2111"/>
      <c r="P492" s="2111"/>
      <c r="Q492" s="2111">
        <f t="shared" si="27"/>
        <v>0</v>
      </c>
      <c r="R492" s="2415" t="s">
        <v>7937</v>
      </c>
    </row>
    <row r="493" spans="3:18" ht="14.25" customHeight="1">
      <c r="C493" s="1630">
        <v>2</v>
      </c>
      <c r="D493" s="1887" t="s">
        <v>4839</v>
      </c>
      <c r="E493" s="1631">
        <v>5</v>
      </c>
      <c r="F493" s="1632" t="s">
        <v>508</v>
      </c>
      <c r="G493" s="1633">
        <v>1</v>
      </c>
      <c r="H493" s="1632">
        <v>2011</v>
      </c>
      <c r="I493" s="1634">
        <v>290.2</v>
      </c>
      <c r="J493" s="1632">
        <f t="shared" si="28"/>
        <v>100</v>
      </c>
      <c r="K493" s="1634">
        <f t="shared" si="29"/>
        <v>0</v>
      </c>
      <c r="L493" s="1632"/>
      <c r="M493" s="1632"/>
      <c r="N493" s="1635">
        <f t="shared" si="30"/>
        <v>0</v>
      </c>
      <c r="O493" s="2111"/>
      <c r="P493" s="2111"/>
      <c r="Q493" s="2111">
        <f t="shared" si="27"/>
        <v>0</v>
      </c>
      <c r="R493" s="2416"/>
    </row>
    <row r="494" spans="3:18" ht="14.25" customHeight="1">
      <c r="C494" s="1630">
        <v>3</v>
      </c>
      <c r="D494" s="1887" t="s">
        <v>4840</v>
      </c>
      <c r="E494" s="1631">
        <v>5</v>
      </c>
      <c r="F494" s="1632" t="s">
        <v>508</v>
      </c>
      <c r="G494" s="1633">
        <v>1</v>
      </c>
      <c r="H494" s="1632">
        <v>2006</v>
      </c>
      <c r="I494" s="1634">
        <v>255</v>
      </c>
      <c r="J494" s="1632">
        <f t="shared" si="28"/>
        <v>100</v>
      </c>
      <c r="K494" s="1634">
        <f t="shared" si="29"/>
        <v>0</v>
      </c>
      <c r="L494" s="1632"/>
      <c r="M494" s="1632"/>
      <c r="N494" s="1635">
        <f t="shared" si="30"/>
        <v>0</v>
      </c>
      <c r="O494" s="2111"/>
      <c r="P494" s="2111"/>
      <c r="Q494" s="2111">
        <f t="shared" si="27"/>
        <v>0</v>
      </c>
      <c r="R494" s="2416"/>
    </row>
    <row r="495" spans="3:18" ht="14.25" customHeight="1">
      <c r="C495" s="1630">
        <v>4</v>
      </c>
      <c r="D495" s="1887" t="s">
        <v>4840</v>
      </c>
      <c r="E495" s="1631">
        <v>5</v>
      </c>
      <c r="F495" s="1632" t="s">
        <v>508</v>
      </c>
      <c r="G495" s="1633">
        <v>1</v>
      </c>
      <c r="H495" s="1632">
        <v>2006</v>
      </c>
      <c r="I495" s="1634">
        <v>245.5</v>
      </c>
      <c r="J495" s="1632">
        <f t="shared" si="28"/>
        <v>100</v>
      </c>
      <c r="K495" s="1634">
        <f t="shared" si="29"/>
        <v>0</v>
      </c>
      <c r="L495" s="1632"/>
      <c r="M495" s="1632"/>
      <c r="N495" s="1635">
        <f t="shared" si="30"/>
        <v>0</v>
      </c>
      <c r="O495" s="2111"/>
      <c r="P495" s="2111"/>
      <c r="Q495" s="2111">
        <f t="shared" si="27"/>
        <v>0</v>
      </c>
      <c r="R495" s="2416"/>
    </row>
    <row r="496" spans="3:18" ht="14.25" customHeight="1">
      <c r="C496" s="1630">
        <v>5</v>
      </c>
      <c r="D496" s="1887" t="s">
        <v>4840</v>
      </c>
      <c r="E496" s="1631">
        <v>5</v>
      </c>
      <c r="F496" s="1632" t="s">
        <v>508</v>
      </c>
      <c r="G496" s="1633">
        <v>1</v>
      </c>
      <c r="H496" s="1632">
        <v>2006</v>
      </c>
      <c r="I496" s="1634">
        <v>255</v>
      </c>
      <c r="J496" s="1632">
        <f t="shared" si="28"/>
        <v>100</v>
      </c>
      <c r="K496" s="1634">
        <f t="shared" si="29"/>
        <v>0</v>
      </c>
      <c r="L496" s="1632"/>
      <c r="M496" s="1632"/>
      <c r="N496" s="1635">
        <f t="shared" si="30"/>
        <v>0</v>
      </c>
      <c r="O496" s="2111"/>
      <c r="P496" s="2111"/>
      <c r="Q496" s="2111">
        <f t="shared" si="27"/>
        <v>0</v>
      </c>
      <c r="R496" s="2416"/>
    </row>
    <row r="497" spans="3:18" ht="14.25" customHeight="1">
      <c r="C497" s="1630">
        <v>6</v>
      </c>
      <c r="D497" s="1887" t="s">
        <v>4840</v>
      </c>
      <c r="E497" s="1631">
        <v>5</v>
      </c>
      <c r="F497" s="1632" t="s">
        <v>508</v>
      </c>
      <c r="G497" s="1633">
        <v>1</v>
      </c>
      <c r="H497" s="1632">
        <v>2006</v>
      </c>
      <c r="I497" s="1634">
        <v>255</v>
      </c>
      <c r="J497" s="1632">
        <f t="shared" si="28"/>
        <v>100</v>
      </c>
      <c r="K497" s="1634">
        <f t="shared" si="29"/>
        <v>0</v>
      </c>
      <c r="L497" s="1632"/>
      <c r="M497" s="1632"/>
      <c r="N497" s="1635">
        <f t="shared" si="30"/>
        <v>0</v>
      </c>
      <c r="O497" s="2111"/>
      <c r="P497" s="2111"/>
      <c r="Q497" s="2111">
        <f t="shared" si="27"/>
        <v>0</v>
      </c>
      <c r="R497" s="2416"/>
    </row>
    <row r="498" spans="3:18" ht="14.25" customHeight="1">
      <c r="C498" s="1630">
        <v>7</v>
      </c>
      <c r="D498" s="1887" t="s">
        <v>4840</v>
      </c>
      <c r="E498" s="1631">
        <v>5</v>
      </c>
      <c r="F498" s="1632" t="s">
        <v>508</v>
      </c>
      <c r="G498" s="1633">
        <v>1</v>
      </c>
      <c r="H498" s="1632">
        <v>2007</v>
      </c>
      <c r="I498" s="1634">
        <v>245.5</v>
      </c>
      <c r="J498" s="1632">
        <f t="shared" si="28"/>
        <v>100</v>
      </c>
      <c r="K498" s="1634">
        <f t="shared" si="29"/>
        <v>0</v>
      </c>
      <c r="L498" s="1632"/>
      <c r="M498" s="1632"/>
      <c r="N498" s="1635">
        <f t="shared" si="30"/>
        <v>0</v>
      </c>
      <c r="O498" s="2111"/>
      <c r="P498" s="2111"/>
      <c r="Q498" s="2111">
        <f t="shared" si="27"/>
        <v>0</v>
      </c>
      <c r="R498" s="2416"/>
    </row>
    <row r="499" spans="3:18" ht="14.25" customHeight="1">
      <c r="C499" s="1630">
        <v>8</v>
      </c>
      <c r="D499" s="1887" t="s">
        <v>4840</v>
      </c>
      <c r="E499" s="1631">
        <v>5</v>
      </c>
      <c r="F499" s="1632" t="s">
        <v>508</v>
      </c>
      <c r="G499" s="1633">
        <v>1</v>
      </c>
      <c r="H499" s="1632">
        <v>2007</v>
      </c>
      <c r="I499" s="1634">
        <v>245.5</v>
      </c>
      <c r="J499" s="1632">
        <f t="shared" si="28"/>
        <v>100</v>
      </c>
      <c r="K499" s="1634">
        <f t="shared" si="29"/>
        <v>0</v>
      </c>
      <c r="L499" s="1632"/>
      <c r="M499" s="1632"/>
      <c r="N499" s="1635">
        <f t="shared" si="30"/>
        <v>0</v>
      </c>
      <c r="O499" s="2111"/>
      <c r="P499" s="2111"/>
      <c r="Q499" s="2111">
        <f t="shared" si="27"/>
        <v>0</v>
      </c>
      <c r="R499" s="2416"/>
    </row>
    <row r="500" spans="3:18" ht="14.25" customHeight="1">
      <c r="C500" s="1630">
        <v>9</v>
      </c>
      <c r="D500" s="1887" t="s">
        <v>4840</v>
      </c>
      <c r="E500" s="1631">
        <v>5</v>
      </c>
      <c r="F500" s="1632" t="s">
        <v>508</v>
      </c>
      <c r="G500" s="1633">
        <v>1</v>
      </c>
      <c r="H500" s="1632">
        <v>2007</v>
      </c>
      <c r="I500" s="1634">
        <v>245.5</v>
      </c>
      <c r="J500" s="1632">
        <f t="shared" si="28"/>
        <v>100</v>
      </c>
      <c r="K500" s="1634">
        <f t="shared" si="29"/>
        <v>0</v>
      </c>
      <c r="L500" s="1632"/>
      <c r="M500" s="1632"/>
      <c r="N500" s="1635">
        <f t="shared" si="30"/>
        <v>0</v>
      </c>
      <c r="O500" s="2111"/>
      <c r="P500" s="2111"/>
      <c r="Q500" s="2111">
        <f t="shared" si="27"/>
        <v>0</v>
      </c>
      <c r="R500" s="2416"/>
    </row>
    <row r="501" spans="3:18" ht="14.25" customHeight="1">
      <c r="C501" s="1630">
        <v>10</v>
      </c>
      <c r="D501" s="1887" t="s">
        <v>4840</v>
      </c>
      <c r="E501" s="1631">
        <v>5</v>
      </c>
      <c r="F501" s="1632" t="s">
        <v>508</v>
      </c>
      <c r="G501" s="1633">
        <v>1</v>
      </c>
      <c r="H501" s="1632">
        <v>2007</v>
      </c>
      <c r="I501" s="1634">
        <v>298.60000000000002</v>
      </c>
      <c r="J501" s="1632">
        <f t="shared" si="28"/>
        <v>100</v>
      </c>
      <c r="K501" s="1634">
        <f t="shared" si="29"/>
        <v>0</v>
      </c>
      <c r="L501" s="1632"/>
      <c r="M501" s="1632"/>
      <c r="N501" s="1635">
        <f t="shared" si="30"/>
        <v>0</v>
      </c>
      <c r="O501" s="2111"/>
      <c r="P501" s="2111"/>
      <c r="Q501" s="2111">
        <f t="shared" si="27"/>
        <v>0</v>
      </c>
      <c r="R501" s="2416"/>
    </row>
    <row r="502" spans="3:18" ht="14.25" customHeight="1">
      <c r="C502" s="1630">
        <v>11</v>
      </c>
      <c r="D502" s="1887" t="s">
        <v>4841</v>
      </c>
      <c r="E502" s="1631">
        <v>5</v>
      </c>
      <c r="F502" s="1632" t="s">
        <v>508</v>
      </c>
      <c r="G502" s="1633">
        <v>4</v>
      </c>
      <c r="H502" s="1632">
        <v>2007</v>
      </c>
      <c r="I502" s="1634">
        <v>982</v>
      </c>
      <c r="J502" s="1632">
        <f t="shared" si="28"/>
        <v>100</v>
      </c>
      <c r="K502" s="1634">
        <f t="shared" si="29"/>
        <v>0</v>
      </c>
      <c r="L502" s="1632"/>
      <c r="M502" s="1632"/>
      <c r="N502" s="1635">
        <f t="shared" si="30"/>
        <v>0</v>
      </c>
      <c r="O502" s="2111"/>
      <c r="P502" s="2111"/>
      <c r="Q502" s="2111">
        <f t="shared" si="27"/>
        <v>0</v>
      </c>
      <c r="R502" s="2416"/>
    </row>
    <row r="503" spans="3:18" ht="14.25" customHeight="1">
      <c r="C503" s="1630">
        <v>12</v>
      </c>
      <c r="D503" s="1887" t="s">
        <v>4842</v>
      </c>
      <c r="E503" s="1631">
        <v>5</v>
      </c>
      <c r="F503" s="1632" t="s">
        <v>508</v>
      </c>
      <c r="G503" s="1633">
        <v>10</v>
      </c>
      <c r="H503" s="1632">
        <v>2008</v>
      </c>
      <c r="I503" s="1634">
        <v>2673</v>
      </c>
      <c r="J503" s="1632">
        <f t="shared" si="28"/>
        <v>100</v>
      </c>
      <c r="K503" s="1634">
        <f t="shared" si="29"/>
        <v>0</v>
      </c>
      <c r="L503" s="1632"/>
      <c r="M503" s="1632"/>
      <c r="N503" s="1635">
        <f t="shared" si="30"/>
        <v>0</v>
      </c>
      <c r="O503" s="2111"/>
      <c r="P503" s="2111"/>
      <c r="Q503" s="2111">
        <f t="shared" si="27"/>
        <v>0</v>
      </c>
      <c r="R503" s="2416"/>
    </row>
    <row r="504" spans="3:18" ht="14.25" customHeight="1">
      <c r="C504" s="1630">
        <v>13</v>
      </c>
      <c r="D504" s="1887" t="s">
        <v>3081</v>
      </c>
      <c r="E504" s="1631">
        <v>5</v>
      </c>
      <c r="F504" s="1632" t="s">
        <v>508</v>
      </c>
      <c r="G504" s="1633">
        <v>13</v>
      </c>
      <c r="H504" s="1632">
        <v>2008</v>
      </c>
      <c r="I504" s="1634">
        <v>5260.9049999999997</v>
      </c>
      <c r="J504" s="1632">
        <f t="shared" si="28"/>
        <v>100</v>
      </c>
      <c r="K504" s="1634">
        <f t="shared" si="29"/>
        <v>0</v>
      </c>
      <c r="L504" s="1632"/>
      <c r="M504" s="1632"/>
      <c r="N504" s="1635">
        <f t="shared" si="30"/>
        <v>0</v>
      </c>
      <c r="O504" s="2111"/>
      <c r="P504" s="2111"/>
      <c r="Q504" s="2111">
        <f t="shared" si="27"/>
        <v>0</v>
      </c>
      <c r="R504" s="2416"/>
    </row>
    <row r="505" spans="3:18" ht="14.25" customHeight="1">
      <c r="C505" s="1630">
        <v>14</v>
      </c>
      <c r="D505" s="1887" t="s">
        <v>4843</v>
      </c>
      <c r="E505" s="1631">
        <v>5</v>
      </c>
      <c r="F505" s="1632" t="s">
        <v>508</v>
      </c>
      <c r="G505" s="1633">
        <v>4</v>
      </c>
      <c r="H505" s="1632">
        <v>2009</v>
      </c>
      <c r="I505" s="1634">
        <v>1069.2</v>
      </c>
      <c r="J505" s="1632">
        <f t="shared" si="28"/>
        <v>100</v>
      </c>
      <c r="K505" s="1634">
        <f t="shared" si="29"/>
        <v>0</v>
      </c>
      <c r="L505" s="1632"/>
      <c r="M505" s="1632"/>
      <c r="N505" s="1635">
        <f t="shared" si="30"/>
        <v>0</v>
      </c>
      <c r="O505" s="2111"/>
      <c r="P505" s="2111"/>
      <c r="Q505" s="2111">
        <f t="shared" si="27"/>
        <v>0</v>
      </c>
      <c r="R505" s="2416"/>
    </row>
    <row r="506" spans="3:18" ht="14.25" customHeight="1">
      <c r="C506" s="1630">
        <v>15</v>
      </c>
      <c r="D506" s="1887" t="s">
        <v>4844</v>
      </c>
      <c r="E506" s="1631">
        <v>5</v>
      </c>
      <c r="F506" s="1632" t="s">
        <v>508</v>
      </c>
      <c r="G506" s="1633">
        <v>1</v>
      </c>
      <c r="H506" s="1632">
        <v>2012</v>
      </c>
      <c r="I506" s="1634">
        <v>468.36</v>
      </c>
      <c r="J506" s="1632">
        <f t="shared" si="28"/>
        <v>100</v>
      </c>
      <c r="K506" s="1634">
        <f t="shared" si="29"/>
        <v>0</v>
      </c>
      <c r="L506" s="1632"/>
      <c r="M506" s="1632"/>
      <c r="N506" s="1635">
        <f t="shared" si="30"/>
        <v>0</v>
      </c>
      <c r="O506" s="2111"/>
      <c r="P506" s="2111"/>
      <c r="Q506" s="2111">
        <f t="shared" si="27"/>
        <v>0</v>
      </c>
      <c r="R506" s="2416"/>
    </row>
    <row r="507" spans="3:18" ht="14.25" customHeight="1">
      <c r="C507" s="1630">
        <v>16</v>
      </c>
      <c r="D507" s="1887" t="s">
        <v>4845</v>
      </c>
      <c r="E507" s="1631">
        <v>5</v>
      </c>
      <c r="F507" s="1632" t="s">
        <v>508</v>
      </c>
      <c r="G507" s="1633">
        <v>4</v>
      </c>
      <c r="H507" s="1632">
        <v>2009</v>
      </c>
      <c r="I507" s="1634">
        <v>1069.2</v>
      </c>
      <c r="J507" s="1632">
        <f t="shared" si="28"/>
        <v>100</v>
      </c>
      <c r="K507" s="1634">
        <f t="shared" si="29"/>
        <v>0</v>
      </c>
      <c r="L507" s="1632"/>
      <c r="M507" s="1632"/>
      <c r="N507" s="1635">
        <f t="shared" si="30"/>
        <v>0</v>
      </c>
      <c r="O507" s="2111"/>
      <c r="P507" s="2111"/>
      <c r="Q507" s="2111">
        <f t="shared" si="27"/>
        <v>0</v>
      </c>
      <c r="R507" s="2416"/>
    </row>
    <row r="508" spans="3:18" ht="14.25" customHeight="1">
      <c r="C508" s="1630">
        <v>17</v>
      </c>
      <c r="D508" s="1887" t="s">
        <v>4846</v>
      </c>
      <c r="E508" s="1631">
        <v>5</v>
      </c>
      <c r="F508" s="1632" t="s">
        <v>508</v>
      </c>
      <c r="G508" s="1633">
        <v>1</v>
      </c>
      <c r="H508" s="1632">
        <v>2009</v>
      </c>
      <c r="I508" s="1634">
        <v>249.7</v>
      </c>
      <c r="J508" s="1632">
        <f t="shared" si="28"/>
        <v>100</v>
      </c>
      <c r="K508" s="1634">
        <f t="shared" si="29"/>
        <v>0</v>
      </c>
      <c r="L508" s="1632"/>
      <c r="M508" s="1632"/>
      <c r="N508" s="1635">
        <f t="shared" si="30"/>
        <v>0</v>
      </c>
      <c r="O508" s="2111"/>
      <c r="P508" s="2111"/>
      <c r="Q508" s="2111">
        <f t="shared" si="27"/>
        <v>0</v>
      </c>
      <c r="R508" s="2416"/>
    </row>
    <row r="509" spans="3:18" ht="14.25" customHeight="1">
      <c r="C509" s="1630">
        <v>18</v>
      </c>
      <c r="D509" s="1887" t="s">
        <v>4847</v>
      </c>
      <c r="E509" s="1631">
        <v>5</v>
      </c>
      <c r="F509" s="1632" t="s">
        <v>508</v>
      </c>
      <c r="G509" s="1633">
        <v>1</v>
      </c>
      <c r="H509" s="1632">
        <v>2011</v>
      </c>
      <c r="I509" s="1634">
        <v>290.2</v>
      </c>
      <c r="J509" s="1632">
        <f t="shared" si="28"/>
        <v>100</v>
      </c>
      <c r="K509" s="1634">
        <f t="shared" si="29"/>
        <v>0</v>
      </c>
      <c r="L509" s="1632"/>
      <c r="M509" s="1632"/>
      <c r="N509" s="1635">
        <f t="shared" si="30"/>
        <v>0</v>
      </c>
      <c r="O509" s="2111"/>
      <c r="P509" s="2111"/>
      <c r="Q509" s="2111">
        <f t="shared" si="27"/>
        <v>0</v>
      </c>
      <c r="R509" s="2416"/>
    </row>
    <row r="510" spans="3:18" ht="14.25" customHeight="1">
      <c r="C510" s="1630">
        <v>19</v>
      </c>
      <c r="D510" s="1887" t="s">
        <v>4848</v>
      </c>
      <c r="E510" s="1631">
        <v>5</v>
      </c>
      <c r="F510" s="1632" t="s">
        <v>508</v>
      </c>
      <c r="G510" s="1633">
        <v>4</v>
      </c>
      <c r="H510" s="1632">
        <v>2010</v>
      </c>
      <c r="I510" s="1634">
        <v>1796.9426000000001</v>
      </c>
      <c r="J510" s="1632">
        <f t="shared" si="28"/>
        <v>100</v>
      </c>
      <c r="K510" s="1634">
        <f t="shared" si="29"/>
        <v>0</v>
      </c>
      <c r="L510" s="1632"/>
      <c r="M510" s="1632"/>
      <c r="N510" s="1635">
        <f t="shared" si="30"/>
        <v>0</v>
      </c>
      <c r="O510" s="2111"/>
      <c r="P510" s="2111"/>
      <c r="Q510" s="2111">
        <f t="shared" si="27"/>
        <v>0</v>
      </c>
      <c r="R510" s="2416"/>
    </row>
    <row r="511" spans="3:18" ht="40.5" customHeight="1">
      <c r="C511" s="1630">
        <v>20</v>
      </c>
      <c r="D511" s="1887" t="s">
        <v>4849</v>
      </c>
      <c r="E511" s="1631">
        <v>5</v>
      </c>
      <c r="F511" s="1632" t="s">
        <v>508</v>
      </c>
      <c r="G511" s="1633">
        <v>2</v>
      </c>
      <c r="H511" s="1632">
        <v>2011</v>
      </c>
      <c r="I511" s="1634">
        <v>872.64</v>
      </c>
      <c r="J511" s="1632">
        <f t="shared" si="28"/>
        <v>100</v>
      </c>
      <c r="K511" s="1634">
        <f t="shared" si="29"/>
        <v>0</v>
      </c>
      <c r="L511" s="1632"/>
      <c r="M511" s="1632"/>
      <c r="N511" s="1635">
        <f t="shared" si="30"/>
        <v>0</v>
      </c>
      <c r="O511" s="2111"/>
      <c r="P511" s="2111"/>
      <c r="Q511" s="2111">
        <f t="shared" si="27"/>
        <v>0</v>
      </c>
      <c r="R511" s="2416"/>
    </row>
    <row r="512" spans="3:18" ht="14.25" customHeight="1">
      <c r="C512" s="1630">
        <v>21</v>
      </c>
      <c r="D512" s="1887" t="s">
        <v>4850</v>
      </c>
      <c r="E512" s="1631">
        <v>5</v>
      </c>
      <c r="F512" s="1632" t="s">
        <v>508</v>
      </c>
      <c r="G512" s="1633">
        <v>7</v>
      </c>
      <c r="H512" s="1632">
        <v>2013</v>
      </c>
      <c r="I512" s="1634">
        <v>3659.9740099999999</v>
      </c>
      <c r="J512" s="1632">
        <f t="shared" si="28"/>
        <v>100</v>
      </c>
      <c r="K512" s="1634">
        <f t="shared" si="29"/>
        <v>0</v>
      </c>
      <c r="L512" s="1632"/>
      <c r="M512" s="1632"/>
      <c r="N512" s="1635">
        <f t="shared" si="30"/>
        <v>0</v>
      </c>
      <c r="O512" s="2111"/>
      <c r="P512" s="2111"/>
      <c r="Q512" s="2111">
        <f t="shared" si="27"/>
        <v>0</v>
      </c>
      <c r="R512" s="2416"/>
    </row>
    <row r="513" spans="3:18" ht="14.25" customHeight="1">
      <c r="C513" s="1630">
        <v>22</v>
      </c>
      <c r="D513" s="1887" t="s">
        <v>4851</v>
      </c>
      <c r="E513" s="1631">
        <v>5</v>
      </c>
      <c r="F513" s="1632" t="s">
        <v>508</v>
      </c>
      <c r="G513" s="1633">
        <v>5</v>
      </c>
      <c r="H513" s="1632">
        <v>2015</v>
      </c>
      <c r="I513" s="1634">
        <v>1723.0768999999998</v>
      </c>
      <c r="J513" s="1632">
        <f t="shared" si="28"/>
        <v>100</v>
      </c>
      <c r="K513" s="1634">
        <f t="shared" si="29"/>
        <v>0</v>
      </c>
      <c r="L513" s="1632"/>
      <c r="M513" s="1632"/>
      <c r="N513" s="1635">
        <f t="shared" si="30"/>
        <v>0</v>
      </c>
      <c r="O513" s="2111"/>
      <c r="P513" s="2111"/>
      <c r="Q513" s="2111">
        <f t="shared" si="27"/>
        <v>0</v>
      </c>
      <c r="R513" s="2416"/>
    </row>
    <row r="514" spans="3:18" ht="27">
      <c r="C514" s="1630">
        <v>23</v>
      </c>
      <c r="D514" s="1887" t="s">
        <v>4852</v>
      </c>
      <c r="E514" s="1631">
        <v>5</v>
      </c>
      <c r="F514" s="1632" t="s">
        <v>508</v>
      </c>
      <c r="G514" s="1633">
        <v>1</v>
      </c>
      <c r="H514" s="1632">
        <v>2019</v>
      </c>
      <c r="I514" s="1634">
        <v>449.9</v>
      </c>
      <c r="J514" s="1632">
        <f t="shared" si="28"/>
        <v>100</v>
      </c>
      <c r="K514" s="1634">
        <f t="shared" si="29"/>
        <v>0</v>
      </c>
      <c r="L514" s="1632"/>
      <c r="M514" s="1632"/>
      <c r="N514" s="1635">
        <f t="shared" si="30"/>
        <v>0</v>
      </c>
      <c r="O514" s="2111"/>
      <c r="P514" s="2111"/>
      <c r="Q514" s="2111">
        <f t="shared" si="27"/>
        <v>0</v>
      </c>
      <c r="R514" s="2416"/>
    </row>
    <row r="515" spans="3:18" ht="40.5">
      <c r="C515" s="1630">
        <v>24</v>
      </c>
      <c r="D515" s="1887" t="s">
        <v>4853</v>
      </c>
      <c r="E515" s="1631">
        <v>5</v>
      </c>
      <c r="F515" s="1632" t="s">
        <v>508</v>
      </c>
      <c r="G515" s="1633">
        <v>11</v>
      </c>
      <c r="H515" s="1632">
        <v>2021</v>
      </c>
      <c r="I515" s="1634">
        <f>11*436.5</f>
        <v>4801.5</v>
      </c>
      <c r="J515" s="1632">
        <f t="shared" si="28"/>
        <v>100</v>
      </c>
      <c r="K515" s="1634">
        <f t="shared" si="29"/>
        <v>0</v>
      </c>
      <c r="L515" s="1632"/>
      <c r="M515" s="1632"/>
      <c r="N515" s="1635">
        <f t="shared" si="30"/>
        <v>0</v>
      </c>
      <c r="O515" s="2111"/>
      <c r="P515" s="2111"/>
      <c r="Q515" s="2111">
        <f t="shared" si="27"/>
        <v>0</v>
      </c>
      <c r="R515" s="2416"/>
    </row>
    <row r="516" spans="3:18" ht="27">
      <c r="C516" s="1630">
        <v>25</v>
      </c>
      <c r="D516" s="1887" t="s">
        <v>4854</v>
      </c>
      <c r="E516" s="1631">
        <v>5</v>
      </c>
      <c r="F516" s="1632" t="s">
        <v>508</v>
      </c>
      <c r="G516" s="1633">
        <v>9</v>
      </c>
      <c r="H516" s="1632">
        <v>2019</v>
      </c>
      <c r="I516" s="1634">
        <f>9*501.8</f>
        <v>4516.2</v>
      </c>
      <c r="J516" s="1632">
        <f t="shared" si="28"/>
        <v>100</v>
      </c>
      <c r="K516" s="1634">
        <f t="shared" si="29"/>
        <v>0</v>
      </c>
      <c r="L516" s="1632"/>
      <c r="M516" s="1632"/>
      <c r="N516" s="1635">
        <f t="shared" si="30"/>
        <v>0</v>
      </c>
      <c r="O516" s="2111"/>
      <c r="P516" s="2111"/>
      <c r="Q516" s="2111">
        <f t="shared" si="27"/>
        <v>0</v>
      </c>
      <c r="R516" s="2416"/>
    </row>
    <row r="517" spans="3:18" ht="27" customHeight="1">
      <c r="C517" s="1630">
        <v>26</v>
      </c>
      <c r="D517" s="1887" t="s">
        <v>5998</v>
      </c>
      <c r="E517" s="1631">
        <v>5</v>
      </c>
      <c r="F517" s="1632" t="s">
        <v>508</v>
      </c>
      <c r="G517" s="1633">
        <v>1</v>
      </c>
      <c r="H517" s="1632">
        <v>2023</v>
      </c>
      <c r="I517" s="1634">
        <f>501818.18/1000</f>
        <v>501.81817999999998</v>
      </c>
      <c r="J517" s="1632">
        <f t="shared" si="28"/>
        <v>60</v>
      </c>
      <c r="K517" s="1634">
        <f t="shared" si="29"/>
        <v>200.72727200000003</v>
      </c>
      <c r="L517" s="1632"/>
      <c r="M517" s="1632"/>
      <c r="N517" s="1635">
        <f t="shared" si="30"/>
        <v>0</v>
      </c>
      <c r="O517" s="2111"/>
      <c r="P517" s="2111"/>
      <c r="Q517" s="2111">
        <f t="shared" si="27"/>
        <v>0</v>
      </c>
      <c r="R517" s="2416"/>
    </row>
    <row r="518" spans="3:18" ht="27" customHeight="1">
      <c r="C518" s="1630">
        <v>27</v>
      </c>
      <c r="D518" s="1887" t="s">
        <v>5999</v>
      </c>
      <c r="E518" s="1631">
        <v>5</v>
      </c>
      <c r="F518" s="1632" t="s">
        <v>508</v>
      </c>
      <c r="G518" s="1633">
        <v>1</v>
      </c>
      <c r="H518" s="1632">
        <v>2023</v>
      </c>
      <c r="I518" s="1634">
        <f>501818.18/1000</f>
        <v>501.81817999999998</v>
      </c>
      <c r="J518" s="1632">
        <f t="shared" si="28"/>
        <v>60</v>
      </c>
      <c r="K518" s="1634">
        <f t="shared" si="29"/>
        <v>200.72727200000003</v>
      </c>
      <c r="L518" s="1632"/>
      <c r="M518" s="1632"/>
      <c r="N518" s="1635">
        <f t="shared" si="30"/>
        <v>0</v>
      </c>
      <c r="O518" s="2111"/>
      <c r="P518" s="2111"/>
      <c r="Q518" s="2111">
        <f t="shared" si="27"/>
        <v>0</v>
      </c>
      <c r="R518" s="2416"/>
    </row>
    <row r="519" spans="3:18" ht="27" customHeight="1">
      <c r="C519" s="1630">
        <v>28</v>
      </c>
      <c r="D519" s="1887" t="s">
        <v>6000</v>
      </c>
      <c r="E519" s="1631">
        <v>5</v>
      </c>
      <c r="F519" s="1632" t="s">
        <v>508</v>
      </c>
      <c r="G519" s="1633">
        <v>4</v>
      </c>
      <c r="H519" s="1632">
        <v>2023</v>
      </c>
      <c r="I519" s="1634">
        <f>501818.18/1000*4</f>
        <v>2007.2727199999999</v>
      </c>
      <c r="J519" s="1632">
        <f t="shared" si="28"/>
        <v>60</v>
      </c>
      <c r="K519" s="1634">
        <f t="shared" si="29"/>
        <v>802.90908800000011</v>
      </c>
      <c r="L519" s="1632"/>
      <c r="M519" s="1632"/>
      <c r="N519" s="1635">
        <f t="shared" si="30"/>
        <v>0</v>
      </c>
      <c r="O519" s="2111"/>
      <c r="P519" s="2111"/>
      <c r="Q519" s="2111">
        <f t="shared" si="27"/>
        <v>0</v>
      </c>
      <c r="R519" s="2416"/>
    </row>
    <row r="520" spans="3:18" ht="27" customHeight="1">
      <c r="C520" s="1630">
        <v>29</v>
      </c>
      <c r="D520" s="1887" t="s">
        <v>6001</v>
      </c>
      <c r="E520" s="1631">
        <v>5</v>
      </c>
      <c r="F520" s="1632" t="s">
        <v>508</v>
      </c>
      <c r="G520" s="1633">
        <v>1</v>
      </c>
      <c r="H520" s="1632">
        <v>2023</v>
      </c>
      <c r="I520" s="1634">
        <v>501.81817999999998</v>
      </c>
      <c r="J520" s="1632">
        <f t="shared" si="28"/>
        <v>60</v>
      </c>
      <c r="K520" s="1634">
        <f t="shared" si="29"/>
        <v>200.72727200000003</v>
      </c>
      <c r="L520" s="1632"/>
      <c r="M520" s="1632"/>
      <c r="N520" s="1635">
        <f t="shared" si="30"/>
        <v>0</v>
      </c>
      <c r="O520" s="2111"/>
      <c r="P520" s="2111"/>
      <c r="Q520" s="2111">
        <f t="shared" si="27"/>
        <v>0</v>
      </c>
      <c r="R520" s="2417"/>
    </row>
    <row r="521" spans="3:18" ht="14.25" customHeight="1">
      <c r="C521" s="1636">
        <v>1</v>
      </c>
      <c r="D521" s="1888" t="s">
        <v>3079</v>
      </c>
      <c r="E521" s="1637">
        <v>5</v>
      </c>
      <c r="F521" s="1638" t="s">
        <v>508</v>
      </c>
      <c r="G521" s="1639">
        <v>4</v>
      </c>
      <c r="H521" s="1638">
        <v>2005</v>
      </c>
      <c r="I521" s="1640">
        <v>1416</v>
      </c>
      <c r="J521" s="1638">
        <v>100</v>
      </c>
      <c r="K521" s="1640">
        <f t="shared" si="29"/>
        <v>0</v>
      </c>
      <c r="L521" s="1638"/>
      <c r="M521" s="1638"/>
      <c r="N521" s="1641">
        <f t="shared" si="30"/>
        <v>0</v>
      </c>
      <c r="O521" s="2112"/>
      <c r="P521" s="2112"/>
      <c r="Q521" s="2112">
        <f t="shared" si="27"/>
        <v>0</v>
      </c>
      <c r="R521" s="2418" t="s">
        <v>7938</v>
      </c>
    </row>
    <row r="522" spans="3:18" ht="14.25" customHeight="1">
      <c r="C522" s="1636">
        <v>2</v>
      </c>
      <c r="D522" s="1888" t="s">
        <v>3080</v>
      </c>
      <c r="E522" s="1637">
        <v>5</v>
      </c>
      <c r="F522" s="1638" t="s">
        <v>508</v>
      </c>
      <c r="G522" s="1639">
        <v>7</v>
      </c>
      <c r="H522" s="1638">
        <v>2005</v>
      </c>
      <c r="I522" s="1640">
        <v>3840.5819999999999</v>
      </c>
      <c r="J522" s="1638">
        <v>100</v>
      </c>
      <c r="K522" s="1640">
        <f t="shared" si="29"/>
        <v>0</v>
      </c>
      <c r="L522" s="1638"/>
      <c r="M522" s="1638"/>
      <c r="N522" s="1641">
        <f t="shared" si="30"/>
        <v>0</v>
      </c>
      <c r="O522" s="2112"/>
      <c r="P522" s="2112"/>
      <c r="Q522" s="2112">
        <f t="shared" si="27"/>
        <v>0</v>
      </c>
      <c r="R522" s="2419"/>
    </row>
    <row r="523" spans="3:18" ht="14.25" customHeight="1">
      <c r="C523" s="1636">
        <v>3</v>
      </c>
      <c r="D523" s="1888" t="s">
        <v>6002</v>
      </c>
      <c r="E523" s="1637">
        <v>5</v>
      </c>
      <c r="F523" s="1638" t="s">
        <v>508</v>
      </c>
      <c r="G523" s="1639">
        <v>3</v>
      </c>
      <c r="H523" s="1638">
        <v>2005</v>
      </c>
      <c r="I523" s="1640">
        <v>1598.8</v>
      </c>
      <c r="J523" s="1638">
        <v>100</v>
      </c>
      <c r="K523" s="1640">
        <f t="shared" si="29"/>
        <v>0</v>
      </c>
      <c r="L523" s="1638"/>
      <c r="M523" s="1638"/>
      <c r="N523" s="1641">
        <f t="shared" si="30"/>
        <v>0</v>
      </c>
      <c r="O523" s="2112"/>
      <c r="P523" s="2112"/>
      <c r="Q523" s="2112">
        <f t="shared" si="27"/>
        <v>0</v>
      </c>
      <c r="R523" s="2419"/>
    </row>
    <row r="524" spans="3:18" ht="14.25" customHeight="1">
      <c r="C524" s="1636">
        <v>4</v>
      </c>
      <c r="D524" s="1888" t="s">
        <v>3079</v>
      </c>
      <c r="E524" s="1637">
        <v>5</v>
      </c>
      <c r="F524" s="1638" t="s">
        <v>508</v>
      </c>
      <c r="G524" s="1639">
        <v>14</v>
      </c>
      <c r="H524" s="1638">
        <v>2007</v>
      </c>
      <c r="I524" s="1640">
        <v>3966.2</v>
      </c>
      <c r="J524" s="1638">
        <v>100</v>
      </c>
      <c r="K524" s="1640">
        <f t="shared" si="29"/>
        <v>0</v>
      </c>
      <c r="L524" s="1638"/>
      <c r="M524" s="1638"/>
      <c r="N524" s="1641">
        <f t="shared" si="30"/>
        <v>0</v>
      </c>
      <c r="O524" s="2112"/>
      <c r="P524" s="2112"/>
      <c r="Q524" s="2112">
        <f t="shared" si="27"/>
        <v>0</v>
      </c>
      <c r="R524" s="2419"/>
    </row>
    <row r="525" spans="3:18" ht="14.25" customHeight="1">
      <c r="C525" s="1636">
        <v>5</v>
      </c>
      <c r="D525" s="1888" t="s">
        <v>6003</v>
      </c>
      <c r="E525" s="1637">
        <v>5</v>
      </c>
      <c r="F525" s="1638" t="s">
        <v>508</v>
      </c>
      <c r="G525" s="1639">
        <v>1</v>
      </c>
      <c r="H525" s="1638">
        <v>2007</v>
      </c>
      <c r="I525" s="1640">
        <v>402.6</v>
      </c>
      <c r="J525" s="1638">
        <v>100</v>
      </c>
      <c r="K525" s="1640">
        <f t="shared" si="29"/>
        <v>0</v>
      </c>
      <c r="L525" s="1638"/>
      <c r="M525" s="1638"/>
      <c r="N525" s="1641">
        <f t="shared" si="30"/>
        <v>0</v>
      </c>
      <c r="O525" s="2112"/>
      <c r="P525" s="2112"/>
      <c r="Q525" s="2112">
        <f t="shared" si="27"/>
        <v>0</v>
      </c>
      <c r="R525" s="2419"/>
    </row>
    <row r="526" spans="3:18" ht="14.25" customHeight="1">
      <c r="C526" s="1636">
        <v>6</v>
      </c>
      <c r="D526" s="1888" t="s">
        <v>6004</v>
      </c>
      <c r="E526" s="1637">
        <v>5</v>
      </c>
      <c r="F526" s="1638" t="s">
        <v>508</v>
      </c>
      <c r="G526" s="1639">
        <v>7</v>
      </c>
      <c r="H526" s="1638">
        <v>2008</v>
      </c>
      <c r="I526" s="1640">
        <v>1871.1</v>
      </c>
      <c r="J526" s="1638">
        <v>100</v>
      </c>
      <c r="K526" s="1640">
        <f t="shared" si="29"/>
        <v>0</v>
      </c>
      <c r="L526" s="1638"/>
      <c r="M526" s="1638"/>
      <c r="N526" s="1641">
        <f t="shared" si="30"/>
        <v>0</v>
      </c>
      <c r="O526" s="2112"/>
      <c r="P526" s="2112"/>
      <c r="Q526" s="2112">
        <f t="shared" si="27"/>
        <v>0</v>
      </c>
      <c r="R526" s="2419"/>
    </row>
    <row r="527" spans="3:18" ht="14.25" customHeight="1">
      <c r="C527" s="1636">
        <v>7</v>
      </c>
      <c r="D527" s="1888" t="s">
        <v>6005</v>
      </c>
      <c r="E527" s="1637">
        <v>5</v>
      </c>
      <c r="F527" s="1638" t="s">
        <v>508</v>
      </c>
      <c r="G527" s="1639">
        <v>7</v>
      </c>
      <c r="H527" s="1638">
        <v>2008</v>
      </c>
      <c r="I527" s="1640">
        <v>2832.8</v>
      </c>
      <c r="J527" s="1638">
        <v>100</v>
      </c>
      <c r="K527" s="1640">
        <f t="shared" si="29"/>
        <v>0</v>
      </c>
      <c r="L527" s="1638"/>
      <c r="M527" s="1638"/>
      <c r="N527" s="1641">
        <f t="shared" si="30"/>
        <v>0</v>
      </c>
      <c r="O527" s="2112"/>
      <c r="P527" s="2112"/>
      <c r="Q527" s="2112">
        <f t="shared" si="27"/>
        <v>0</v>
      </c>
      <c r="R527" s="2419"/>
    </row>
    <row r="528" spans="3:18" ht="14.25" customHeight="1">
      <c r="C528" s="1636">
        <v>8</v>
      </c>
      <c r="D528" s="1888" t="s">
        <v>6004</v>
      </c>
      <c r="E528" s="1637">
        <v>5</v>
      </c>
      <c r="F528" s="1638"/>
      <c r="G528" s="1639">
        <v>2</v>
      </c>
      <c r="H528" s="1638">
        <v>2009</v>
      </c>
      <c r="I528" s="1640">
        <v>534.6</v>
      </c>
      <c r="J528" s="1638">
        <v>100</v>
      </c>
      <c r="K528" s="1640">
        <f t="shared" si="29"/>
        <v>0</v>
      </c>
      <c r="L528" s="1638"/>
      <c r="M528" s="1638"/>
      <c r="N528" s="1641">
        <f t="shared" si="30"/>
        <v>0</v>
      </c>
      <c r="O528" s="2112"/>
      <c r="P528" s="2112"/>
      <c r="Q528" s="2112">
        <f t="shared" si="27"/>
        <v>0</v>
      </c>
      <c r="R528" s="2419"/>
    </row>
    <row r="529" spans="3:18" ht="14.25" customHeight="1">
      <c r="C529" s="1636">
        <v>9</v>
      </c>
      <c r="D529" s="1888" t="s">
        <v>6006</v>
      </c>
      <c r="E529" s="1637">
        <v>5</v>
      </c>
      <c r="F529" s="1638" t="s">
        <v>508</v>
      </c>
      <c r="G529" s="1639">
        <v>5</v>
      </c>
      <c r="H529" s="1638">
        <v>2009</v>
      </c>
      <c r="I529" s="1640">
        <v>2023.43</v>
      </c>
      <c r="J529" s="1638">
        <v>100</v>
      </c>
      <c r="K529" s="1640">
        <f t="shared" si="29"/>
        <v>0</v>
      </c>
      <c r="L529" s="1638"/>
      <c r="M529" s="1638"/>
      <c r="N529" s="1641">
        <f t="shared" si="30"/>
        <v>0</v>
      </c>
      <c r="O529" s="2112"/>
      <c r="P529" s="2112"/>
      <c r="Q529" s="2112">
        <f t="shared" si="27"/>
        <v>0</v>
      </c>
      <c r="R529" s="2419"/>
    </row>
    <row r="530" spans="3:18" ht="14.25" customHeight="1">
      <c r="C530" s="1636">
        <v>10</v>
      </c>
      <c r="D530" s="1888" t="s">
        <v>6007</v>
      </c>
      <c r="E530" s="1637">
        <v>5</v>
      </c>
      <c r="F530" s="1638" t="s">
        <v>508</v>
      </c>
      <c r="G530" s="1639">
        <v>2</v>
      </c>
      <c r="H530" s="1638">
        <v>2009</v>
      </c>
      <c r="I530" s="1640">
        <v>534.6</v>
      </c>
      <c r="J530" s="1638">
        <v>100</v>
      </c>
      <c r="K530" s="1640">
        <f t="shared" si="29"/>
        <v>0</v>
      </c>
      <c r="L530" s="1638"/>
      <c r="M530" s="1638"/>
      <c r="N530" s="1641">
        <f t="shared" si="30"/>
        <v>0</v>
      </c>
      <c r="O530" s="2112"/>
      <c r="P530" s="2112"/>
      <c r="Q530" s="2112">
        <f t="shared" si="27"/>
        <v>0</v>
      </c>
      <c r="R530" s="2419"/>
    </row>
    <row r="531" spans="3:18" ht="14.25" customHeight="1">
      <c r="C531" s="1636">
        <v>11</v>
      </c>
      <c r="D531" s="1888" t="s">
        <v>2672</v>
      </c>
      <c r="E531" s="1637">
        <v>5</v>
      </c>
      <c r="F531" s="1638" t="s">
        <v>508</v>
      </c>
      <c r="G531" s="1639">
        <v>1</v>
      </c>
      <c r="H531" s="1638">
        <v>2009</v>
      </c>
      <c r="I531" s="1640">
        <v>314.2</v>
      </c>
      <c r="J531" s="1638">
        <v>100</v>
      </c>
      <c r="K531" s="1640">
        <f t="shared" si="29"/>
        <v>0</v>
      </c>
      <c r="L531" s="1638"/>
      <c r="M531" s="1638"/>
      <c r="N531" s="1641">
        <f t="shared" si="30"/>
        <v>0</v>
      </c>
      <c r="O531" s="2112"/>
      <c r="P531" s="2112"/>
      <c r="Q531" s="2112">
        <f t="shared" si="27"/>
        <v>0</v>
      </c>
      <c r="R531" s="2419"/>
    </row>
    <row r="532" spans="3:18" ht="14.25" customHeight="1">
      <c r="C532" s="1636">
        <v>12</v>
      </c>
      <c r="D532" s="1888" t="s">
        <v>3082</v>
      </c>
      <c r="E532" s="1637">
        <v>5</v>
      </c>
      <c r="F532" s="1638" t="s">
        <v>508</v>
      </c>
      <c r="G532" s="1639">
        <v>4</v>
      </c>
      <c r="H532" s="1638">
        <v>2009</v>
      </c>
      <c r="I532" s="1640">
        <v>1796.94</v>
      </c>
      <c r="J532" s="1638">
        <v>100</v>
      </c>
      <c r="K532" s="1640">
        <f t="shared" si="29"/>
        <v>0</v>
      </c>
      <c r="L532" s="1638"/>
      <c r="M532" s="1638"/>
      <c r="N532" s="1641">
        <f t="shared" si="30"/>
        <v>0</v>
      </c>
      <c r="O532" s="2112"/>
      <c r="P532" s="2112"/>
      <c r="Q532" s="2112">
        <f t="shared" si="27"/>
        <v>0</v>
      </c>
      <c r="R532" s="2419"/>
    </row>
    <row r="533" spans="3:18" ht="14.25" customHeight="1">
      <c r="C533" s="1636">
        <v>13</v>
      </c>
      <c r="D533" s="1888" t="s">
        <v>3083</v>
      </c>
      <c r="E533" s="1637">
        <v>5</v>
      </c>
      <c r="F533" s="1638" t="s">
        <v>508</v>
      </c>
      <c r="G533" s="1639">
        <v>1</v>
      </c>
      <c r="H533" s="1638">
        <v>2010</v>
      </c>
      <c r="I533" s="1640">
        <v>658.32</v>
      </c>
      <c r="J533" s="1638">
        <v>100</v>
      </c>
      <c r="K533" s="1640">
        <f t="shared" si="29"/>
        <v>0</v>
      </c>
      <c r="L533" s="1638"/>
      <c r="M533" s="1638"/>
      <c r="N533" s="1641">
        <f t="shared" si="30"/>
        <v>0</v>
      </c>
      <c r="O533" s="2112"/>
      <c r="P533" s="2112"/>
      <c r="Q533" s="2112">
        <f t="shared" si="27"/>
        <v>0</v>
      </c>
      <c r="R533" s="2419"/>
    </row>
    <row r="534" spans="3:18" ht="14.25" customHeight="1">
      <c r="C534" s="1636">
        <v>14</v>
      </c>
      <c r="D534" s="1888" t="s">
        <v>7274</v>
      </c>
      <c r="E534" s="1637">
        <v>5</v>
      </c>
      <c r="F534" s="1638" t="s">
        <v>508</v>
      </c>
      <c r="G534" s="1639">
        <v>8</v>
      </c>
      <c r="H534" s="1638">
        <v>2010</v>
      </c>
      <c r="I534" s="1640">
        <v>3593.8850000000002</v>
      </c>
      <c r="J534" s="1638">
        <v>100</v>
      </c>
      <c r="K534" s="1640">
        <f t="shared" si="29"/>
        <v>0</v>
      </c>
      <c r="L534" s="1638"/>
      <c r="M534" s="1638"/>
      <c r="N534" s="1641">
        <f t="shared" si="30"/>
        <v>0</v>
      </c>
      <c r="O534" s="2112"/>
      <c r="P534" s="2112"/>
      <c r="Q534" s="2112">
        <f t="shared" si="27"/>
        <v>0</v>
      </c>
      <c r="R534" s="2419"/>
    </row>
    <row r="535" spans="3:18" ht="14.25" customHeight="1">
      <c r="C535" s="1636">
        <v>15</v>
      </c>
      <c r="D535" s="1888" t="s">
        <v>7275</v>
      </c>
      <c r="E535" s="1637">
        <v>5</v>
      </c>
      <c r="F535" s="1638" t="s">
        <v>508</v>
      </c>
      <c r="G535" s="1639">
        <v>4</v>
      </c>
      <c r="H535" s="1638">
        <v>2010</v>
      </c>
      <c r="I535" s="1640">
        <v>2633.28</v>
      </c>
      <c r="J535" s="1638">
        <v>100</v>
      </c>
      <c r="K535" s="1640">
        <f t="shared" si="29"/>
        <v>0</v>
      </c>
      <c r="L535" s="1638"/>
      <c r="M535" s="1638"/>
      <c r="N535" s="1641">
        <f t="shared" si="30"/>
        <v>0</v>
      </c>
      <c r="O535" s="2112"/>
      <c r="P535" s="2112"/>
      <c r="Q535" s="2112">
        <f t="shared" si="27"/>
        <v>0</v>
      </c>
      <c r="R535" s="2419"/>
    </row>
    <row r="536" spans="3:18" ht="27" customHeight="1">
      <c r="C536" s="1636">
        <v>16</v>
      </c>
      <c r="D536" s="1888" t="s">
        <v>6008</v>
      </c>
      <c r="E536" s="1637">
        <v>5</v>
      </c>
      <c r="F536" s="1638" t="s">
        <v>508</v>
      </c>
      <c r="G536" s="1639">
        <v>1</v>
      </c>
      <c r="H536" s="1638">
        <v>2007</v>
      </c>
      <c r="I536" s="1640">
        <v>290.2</v>
      </c>
      <c r="J536" s="1638">
        <v>100</v>
      </c>
      <c r="K536" s="1640">
        <f t="shared" si="29"/>
        <v>0</v>
      </c>
      <c r="L536" s="1638"/>
      <c r="M536" s="1638"/>
      <c r="N536" s="1641">
        <f t="shared" si="30"/>
        <v>0</v>
      </c>
      <c r="O536" s="2112"/>
      <c r="P536" s="2112"/>
      <c r="Q536" s="2112">
        <f t="shared" si="27"/>
        <v>0</v>
      </c>
      <c r="R536" s="2419"/>
    </row>
    <row r="537" spans="3:18" ht="27" customHeight="1">
      <c r="C537" s="1636">
        <v>17</v>
      </c>
      <c r="D537" s="1888" t="s">
        <v>6009</v>
      </c>
      <c r="E537" s="1637">
        <v>5</v>
      </c>
      <c r="F537" s="1638" t="s">
        <v>508</v>
      </c>
      <c r="G537" s="1639">
        <v>2</v>
      </c>
      <c r="H537" s="1638">
        <v>2005</v>
      </c>
      <c r="I537" s="1640">
        <v>1065.8599999999999</v>
      </c>
      <c r="J537" s="1638">
        <v>100</v>
      </c>
      <c r="K537" s="1640">
        <f t="shared" si="29"/>
        <v>0</v>
      </c>
      <c r="L537" s="1638"/>
      <c r="M537" s="1638"/>
      <c r="N537" s="1641">
        <f t="shared" si="30"/>
        <v>0</v>
      </c>
      <c r="O537" s="2112"/>
      <c r="P537" s="2112"/>
      <c r="Q537" s="2112">
        <f t="shared" si="27"/>
        <v>0</v>
      </c>
      <c r="R537" s="2419"/>
    </row>
    <row r="538" spans="3:18" ht="14.25" customHeight="1">
      <c r="C538" s="1636">
        <v>18</v>
      </c>
      <c r="D538" s="1888" t="s">
        <v>6010</v>
      </c>
      <c r="E538" s="1637">
        <v>5</v>
      </c>
      <c r="F538" s="1638" t="s">
        <v>508</v>
      </c>
      <c r="G538" s="1639">
        <v>1</v>
      </c>
      <c r="H538" s="1638">
        <v>2012</v>
      </c>
      <c r="I538" s="1640">
        <v>468.36</v>
      </c>
      <c r="J538" s="1638">
        <v>100</v>
      </c>
      <c r="K538" s="1640">
        <f t="shared" si="29"/>
        <v>0</v>
      </c>
      <c r="L538" s="1638"/>
      <c r="M538" s="1638"/>
      <c r="N538" s="1641">
        <f t="shared" si="30"/>
        <v>0</v>
      </c>
      <c r="O538" s="2112"/>
      <c r="P538" s="2112"/>
      <c r="Q538" s="2112">
        <f t="shared" si="27"/>
        <v>0</v>
      </c>
      <c r="R538" s="2419"/>
    </row>
    <row r="539" spans="3:18" ht="14.25" customHeight="1">
      <c r="C539" s="1636">
        <v>19</v>
      </c>
      <c r="D539" s="1888" t="s">
        <v>6011</v>
      </c>
      <c r="E539" s="1637">
        <v>5</v>
      </c>
      <c r="F539" s="1638" t="s">
        <v>508</v>
      </c>
      <c r="G539" s="1639">
        <v>1</v>
      </c>
      <c r="H539" s="1638">
        <v>2012</v>
      </c>
      <c r="I539" s="1640">
        <v>290.2</v>
      </c>
      <c r="J539" s="1638">
        <v>100</v>
      </c>
      <c r="K539" s="1640">
        <f t="shared" si="29"/>
        <v>0</v>
      </c>
      <c r="L539" s="1638"/>
      <c r="M539" s="1638"/>
      <c r="N539" s="1641">
        <f t="shared" si="30"/>
        <v>0</v>
      </c>
      <c r="O539" s="2112"/>
      <c r="P539" s="2112"/>
      <c r="Q539" s="2112">
        <f t="shared" si="27"/>
        <v>0</v>
      </c>
      <c r="R539" s="2419"/>
    </row>
    <row r="540" spans="3:18" ht="14.25" customHeight="1">
      <c r="C540" s="1636">
        <v>20</v>
      </c>
      <c r="D540" s="1888" t="s">
        <v>6012</v>
      </c>
      <c r="E540" s="1637">
        <v>5</v>
      </c>
      <c r="F540" s="1638" t="s">
        <v>508</v>
      </c>
      <c r="G540" s="1639">
        <v>1</v>
      </c>
      <c r="H540" s="1638">
        <v>2013</v>
      </c>
      <c r="I540" s="1640">
        <v>522.85</v>
      </c>
      <c r="J540" s="1638">
        <v>100</v>
      </c>
      <c r="K540" s="1640">
        <f t="shared" si="29"/>
        <v>0</v>
      </c>
      <c r="L540" s="1638"/>
      <c r="M540" s="1638"/>
      <c r="N540" s="1641">
        <f t="shared" si="30"/>
        <v>0</v>
      </c>
      <c r="O540" s="2112"/>
      <c r="P540" s="2112"/>
      <c r="Q540" s="2112">
        <f t="shared" si="27"/>
        <v>0</v>
      </c>
      <c r="R540" s="2419"/>
    </row>
    <row r="541" spans="3:18" ht="27" customHeight="1">
      <c r="C541" s="1636">
        <v>21</v>
      </c>
      <c r="D541" s="1888" t="s">
        <v>6013</v>
      </c>
      <c r="E541" s="1637">
        <v>5</v>
      </c>
      <c r="F541" s="1638" t="s">
        <v>508</v>
      </c>
      <c r="G541" s="1639">
        <v>1</v>
      </c>
      <c r="H541" s="1638">
        <v>2013</v>
      </c>
      <c r="I541" s="1640">
        <v>404.69</v>
      </c>
      <c r="J541" s="1638">
        <v>100</v>
      </c>
      <c r="K541" s="1640">
        <f t="shared" si="29"/>
        <v>0</v>
      </c>
      <c r="L541" s="1638"/>
      <c r="M541" s="1638"/>
      <c r="N541" s="1641">
        <f t="shared" si="30"/>
        <v>0</v>
      </c>
      <c r="O541" s="2112"/>
      <c r="P541" s="2112"/>
      <c r="Q541" s="2112">
        <f t="shared" si="27"/>
        <v>0</v>
      </c>
      <c r="R541" s="2419"/>
    </row>
    <row r="542" spans="3:18" ht="27" customHeight="1">
      <c r="C542" s="1636">
        <v>22</v>
      </c>
      <c r="D542" s="1888" t="s">
        <v>6014</v>
      </c>
      <c r="E542" s="1637">
        <v>5</v>
      </c>
      <c r="F542" s="1638" t="s">
        <v>508</v>
      </c>
      <c r="G542" s="1639">
        <v>1</v>
      </c>
      <c r="H542" s="1638">
        <v>2013</v>
      </c>
      <c r="I542" s="1640">
        <v>436.32</v>
      </c>
      <c r="J542" s="1638">
        <v>100</v>
      </c>
      <c r="K542" s="1640">
        <f t="shared" si="29"/>
        <v>0</v>
      </c>
      <c r="L542" s="1638"/>
      <c r="M542" s="1638"/>
      <c r="N542" s="1641">
        <f t="shared" si="30"/>
        <v>0</v>
      </c>
      <c r="O542" s="2112"/>
      <c r="P542" s="2112"/>
      <c r="Q542" s="2112">
        <f t="shared" si="27"/>
        <v>0</v>
      </c>
      <c r="R542" s="2419"/>
    </row>
    <row r="543" spans="3:18" ht="14.25" customHeight="1">
      <c r="C543" s="1636">
        <v>23</v>
      </c>
      <c r="D543" s="1888" t="s">
        <v>6015</v>
      </c>
      <c r="E543" s="1637">
        <v>5</v>
      </c>
      <c r="F543" s="1638" t="s">
        <v>508</v>
      </c>
      <c r="G543" s="1639">
        <v>2</v>
      </c>
      <c r="H543" s="1638">
        <v>2015</v>
      </c>
      <c r="I543" s="1640">
        <v>918</v>
      </c>
      <c r="J543" s="1638">
        <v>100</v>
      </c>
      <c r="K543" s="1640">
        <f t="shared" si="29"/>
        <v>0</v>
      </c>
      <c r="L543" s="1638"/>
      <c r="M543" s="1638"/>
      <c r="N543" s="1641">
        <f t="shared" si="30"/>
        <v>0</v>
      </c>
      <c r="O543" s="2112"/>
      <c r="P543" s="2112"/>
      <c r="Q543" s="2112">
        <f t="shared" si="27"/>
        <v>0</v>
      </c>
      <c r="R543" s="2419"/>
    </row>
    <row r="544" spans="3:18" ht="14.25" customHeight="1">
      <c r="C544" s="1636">
        <v>24</v>
      </c>
      <c r="D544" s="1888" t="s">
        <v>2490</v>
      </c>
      <c r="E544" s="1637">
        <v>5</v>
      </c>
      <c r="F544" s="1638" t="s">
        <v>508</v>
      </c>
      <c r="G544" s="1639">
        <v>2</v>
      </c>
      <c r="H544" s="1638">
        <v>2015</v>
      </c>
      <c r="I544" s="1640">
        <v>689.23</v>
      </c>
      <c r="J544" s="1638">
        <v>100</v>
      </c>
      <c r="K544" s="1640">
        <f t="shared" si="29"/>
        <v>0</v>
      </c>
      <c r="L544" s="1638"/>
      <c r="M544" s="1638"/>
      <c r="N544" s="1641">
        <f t="shared" si="30"/>
        <v>0</v>
      </c>
      <c r="O544" s="2112"/>
      <c r="P544" s="2112"/>
      <c r="Q544" s="2112">
        <f t="shared" si="27"/>
        <v>0</v>
      </c>
      <c r="R544" s="2419"/>
    </row>
    <row r="545" spans="3:18" ht="14.25" customHeight="1">
      <c r="C545" s="1636">
        <v>25</v>
      </c>
      <c r="D545" s="1888" t="s">
        <v>6016</v>
      </c>
      <c r="E545" s="1637">
        <v>5</v>
      </c>
      <c r="F545" s="1638" t="s">
        <v>508</v>
      </c>
      <c r="G545" s="1639">
        <v>1</v>
      </c>
      <c r="H545" s="1638">
        <v>2016</v>
      </c>
      <c r="I545" s="1640">
        <v>732.27</v>
      </c>
      <c r="J545" s="1638">
        <v>100</v>
      </c>
      <c r="K545" s="1640">
        <f t="shared" si="29"/>
        <v>0</v>
      </c>
      <c r="L545" s="1638"/>
      <c r="M545" s="1638"/>
      <c r="N545" s="1641">
        <f t="shared" si="30"/>
        <v>0</v>
      </c>
      <c r="O545" s="2112"/>
      <c r="P545" s="2112"/>
      <c r="Q545" s="2112">
        <f t="shared" si="27"/>
        <v>0</v>
      </c>
      <c r="R545" s="2419"/>
    </row>
    <row r="546" spans="3:18" ht="40.5" customHeight="1">
      <c r="C546" s="1636">
        <v>26</v>
      </c>
      <c r="D546" s="1888" t="s">
        <v>6017</v>
      </c>
      <c r="E546" s="1637">
        <v>5</v>
      </c>
      <c r="F546" s="1638" t="s">
        <v>508</v>
      </c>
      <c r="G546" s="1639">
        <v>2</v>
      </c>
      <c r="H546" s="1638">
        <v>2017</v>
      </c>
      <c r="I546" s="1640">
        <v>1458</v>
      </c>
      <c r="J546" s="1638">
        <v>100</v>
      </c>
      <c r="K546" s="1640">
        <f t="shared" si="29"/>
        <v>0</v>
      </c>
      <c r="L546" s="1638"/>
      <c r="M546" s="1638"/>
      <c r="N546" s="1641">
        <f t="shared" si="30"/>
        <v>0</v>
      </c>
      <c r="O546" s="2112"/>
      <c r="P546" s="2112"/>
      <c r="Q546" s="2112">
        <f t="shared" si="27"/>
        <v>0</v>
      </c>
      <c r="R546" s="2419"/>
    </row>
    <row r="547" spans="3:18" ht="40.5" customHeight="1">
      <c r="C547" s="1636">
        <v>27</v>
      </c>
      <c r="D547" s="1888" t="s">
        <v>6017</v>
      </c>
      <c r="E547" s="1637">
        <v>5</v>
      </c>
      <c r="F547" s="1638" t="s">
        <v>508</v>
      </c>
      <c r="G547" s="1639">
        <v>5</v>
      </c>
      <c r="H547" s="1638">
        <v>2017</v>
      </c>
      <c r="I547" s="1640">
        <v>3645</v>
      </c>
      <c r="J547" s="1638">
        <v>100</v>
      </c>
      <c r="K547" s="1640">
        <f t="shared" si="29"/>
        <v>0</v>
      </c>
      <c r="L547" s="1638"/>
      <c r="M547" s="1638"/>
      <c r="N547" s="1641">
        <f t="shared" si="30"/>
        <v>0</v>
      </c>
      <c r="O547" s="2112"/>
      <c r="P547" s="2112"/>
      <c r="Q547" s="2112">
        <f t="shared" si="27"/>
        <v>0</v>
      </c>
      <c r="R547" s="2419"/>
    </row>
    <row r="548" spans="3:18" ht="27" customHeight="1">
      <c r="C548" s="1636">
        <v>28</v>
      </c>
      <c r="D548" s="1888" t="s">
        <v>6018</v>
      </c>
      <c r="E548" s="1637">
        <v>5</v>
      </c>
      <c r="F548" s="1638" t="s">
        <v>508</v>
      </c>
      <c r="G548" s="1639">
        <v>2</v>
      </c>
      <c r="H548" s="1638">
        <v>2017</v>
      </c>
      <c r="I548" s="1640">
        <v>1500</v>
      </c>
      <c r="J548" s="1638">
        <v>100</v>
      </c>
      <c r="K548" s="1640">
        <f t="shared" si="29"/>
        <v>0</v>
      </c>
      <c r="L548" s="1638"/>
      <c r="M548" s="1638"/>
      <c r="N548" s="1641">
        <f t="shared" si="30"/>
        <v>0</v>
      </c>
      <c r="O548" s="2112"/>
      <c r="P548" s="2112"/>
      <c r="Q548" s="2112">
        <f t="shared" si="27"/>
        <v>0</v>
      </c>
      <c r="R548" s="2419"/>
    </row>
    <row r="549" spans="3:18" ht="27" customHeight="1">
      <c r="C549" s="1636">
        <v>29</v>
      </c>
      <c r="D549" s="1888" t="s">
        <v>3084</v>
      </c>
      <c r="E549" s="1637">
        <v>5</v>
      </c>
      <c r="F549" s="1638" t="s">
        <v>508</v>
      </c>
      <c r="G549" s="1639">
        <v>12</v>
      </c>
      <c r="H549" s="1638">
        <v>2020</v>
      </c>
      <c r="I549" s="1640">
        <v>5136</v>
      </c>
      <c r="J549" s="1638">
        <v>100</v>
      </c>
      <c r="K549" s="1640">
        <f t="shared" si="29"/>
        <v>0</v>
      </c>
      <c r="L549" s="1638"/>
      <c r="M549" s="1638"/>
      <c r="N549" s="1641">
        <f t="shared" si="30"/>
        <v>0</v>
      </c>
      <c r="O549" s="2112"/>
      <c r="P549" s="2112"/>
      <c r="Q549" s="2112">
        <f t="shared" si="27"/>
        <v>0</v>
      </c>
      <c r="R549" s="2419"/>
    </row>
    <row r="550" spans="3:18" ht="27" customHeight="1">
      <c r="C550" s="1636">
        <v>30</v>
      </c>
      <c r="D550" s="1888" t="s">
        <v>3085</v>
      </c>
      <c r="E550" s="1637">
        <v>5</v>
      </c>
      <c r="F550" s="1638" t="s">
        <v>508</v>
      </c>
      <c r="G550" s="1639">
        <v>5</v>
      </c>
      <c r="H550" s="1638">
        <v>2020</v>
      </c>
      <c r="I550" s="1640">
        <v>2249.5</v>
      </c>
      <c r="J550" s="1638">
        <v>100</v>
      </c>
      <c r="K550" s="1640">
        <f t="shared" si="29"/>
        <v>0</v>
      </c>
      <c r="L550" s="1638"/>
      <c r="M550" s="1638"/>
      <c r="N550" s="1641">
        <f t="shared" si="30"/>
        <v>0</v>
      </c>
      <c r="O550" s="2112"/>
      <c r="P550" s="2112"/>
      <c r="Q550" s="2112">
        <f t="shared" si="27"/>
        <v>0</v>
      </c>
      <c r="R550" s="2419"/>
    </row>
    <row r="551" spans="3:18" ht="27" customHeight="1">
      <c r="C551" s="1636">
        <v>31</v>
      </c>
      <c r="D551" s="1888" t="s">
        <v>3085</v>
      </c>
      <c r="E551" s="1637">
        <v>5</v>
      </c>
      <c r="F551" s="1638" t="s">
        <v>508</v>
      </c>
      <c r="G551" s="1639">
        <v>2</v>
      </c>
      <c r="H551" s="1638">
        <v>2020</v>
      </c>
      <c r="I551" s="1640">
        <v>899.8</v>
      </c>
      <c r="J551" s="1638">
        <v>100</v>
      </c>
      <c r="K551" s="1640">
        <f t="shared" si="29"/>
        <v>0</v>
      </c>
      <c r="L551" s="1638"/>
      <c r="M551" s="1638"/>
      <c r="N551" s="1641">
        <f t="shared" si="30"/>
        <v>0</v>
      </c>
      <c r="O551" s="2112"/>
      <c r="P551" s="2112"/>
      <c r="Q551" s="2112">
        <f t="shared" si="27"/>
        <v>0</v>
      </c>
      <c r="R551" s="2419"/>
    </row>
    <row r="552" spans="3:18" ht="40.5" customHeight="1">
      <c r="C552" s="1636">
        <v>32</v>
      </c>
      <c r="D552" s="1888" t="s">
        <v>3086</v>
      </c>
      <c r="E552" s="1637">
        <v>5</v>
      </c>
      <c r="F552" s="1638" t="s">
        <v>508</v>
      </c>
      <c r="G552" s="1639">
        <v>3</v>
      </c>
      <c r="H552" s="1638">
        <v>2020</v>
      </c>
      <c r="I552" s="1640">
        <v>1309.5</v>
      </c>
      <c r="J552" s="1638">
        <v>100</v>
      </c>
      <c r="K552" s="1640">
        <f t="shared" si="29"/>
        <v>0</v>
      </c>
      <c r="L552" s="1638"/>
      <c r="M552" s="1638"/>
      <c r="N552" s="1641">
        <f t="shared" si="30"/>
        <v>0</v>
      </c>
      <c r="O552" s="2112"/>
      <c r="P552" s="2112"/>
      <c r="Q552" s="2112">
        <f t="shared" si="27"/>
        <v>0</v>
      </c>
      <c r="R552" s="2419"/>
    </row>
    <row r="553" spans="3:18" ht="40.5" customHeight="1">
      <c r="C553" s="1636">
        <v>33</v>
      </c>
      <c r="D553" s="1888" t="s">
        <v>3087</v>
      </c>
      <c r="E553" s="1637">
        <v>5</v>
      </c>
      <c r="F553" s="1638" t="s">
        <v>508</v>
      </c>
      <c r="G553" s="1639">
        <v>8</v>
      </c>
      <c r="H553" s="1638">
        <v>2021</v>
      </c>
      <c r="I553" s="1640">
        <v>3492</v>
      </c>
      <c r="J553" s="1638">
        <v>100</v>
      </c>
      <c r="K553" s="1640">
        <f t="shared" si="29"/>
        <v>0</v>
      </c>
      <c r="L553" s="1638"/>
      <c r="M553" s="1638"/>
      <c r="N553" s="1641">
        <f t="shared" si="30"/>
        <v>0</v>
      </c>
      <c r="O553" s="2112"/>
      <c r="P553" s="2112"/>
      <c r="Q553" s="2112">
        <f t="shared" si="27"/>
        <v>0</v>
      </c>
      <c r="R553" s="2419"/>
    </row>
    <row r="554" spans="3:18" ht="27" customHeight="1">
      <c r="C554" s="1636">
        <v>34</v>
      </c>
      <c r="D554" s="1888" t="s">
        <v>4896</v>
      </c>
      <c r="E554" s="1637">
        <v>5</v>
      </c>
      <c r="F554" s="1638" t="s">
        <v>508</v>
      </c>
      <c r="G554" s="1639">
        <v>4</v>
      </c>
      <c r="H554" s="1638">
        <v>2022</v>
      </c>
      <c r="I554" s="1640">
        <v>2007.27</v>
      </c>
      <c r="J554" s="1638">
        <v>80</v>
      </c>
      <c r="K554" s="1640">
        <f t="shared" si="29"/>
        <v>401.45399999999995</v>
      </c>
      <c r="L554" s="1638"/>
      <c r="M554" s="1638"/>
      <c r="N554" s="1641">
        <f t="shared" si="30"/>
        <v>0</v>
      </c>
      <c r="O554" s="2112"/>
      <c r="P554" s="2112"/>
      <c r="Q554" s="2112">
        <f t="shared" si="27"/>
        <v>0</v>
      </c>
      <c r="R554" s="2419"/>
    </row>
    <row r="555" spans="3:18" ht="14.25" customHeight="1">
      <c r="C555" s="1636">
        <v>35</v>
      </c>
      <c r="D555" s="1888" t="s">
        <v>4897</v>
      </c>
      <c r="E555" s="1637">
        <v>5</v>
      </c>
      <c r="F555" s="1638" t="s">
        <v>508</v>
      </c>
      <c r="G555" s="1639">
        <v>1</v>
      </c>
      <c r="H555" s="1638">
        <v>2022</v>
      </c>
      <c r="I555" s="1640">
        <v>351.35</v>
      </c>
      <c r="J555" s="1638">
        <v>80</v>
      </c>
      <c r="K555" s="1640">
        <f t="shared" si="29"/>
        <v>70.269999999999982</v>
      </c>
      <c r="L555" s="1638"/>
      <c r="M555" s="1638"/>
      <c r="N555" s="1641">
        <f t="shared" si="30"/>
        <v>0</v>
      </c>
      <c r="O555" s="2112"/>
      <c r="P555" s="2112"/>
      <c r="Q555" s="2112">
        <f t="shared" si="27"/>
        <v>0</v>
      </c>
      <c r="R555" s="2419"/>
    </row>
    <row r="556" spans="3:18" ht="27" customHeight="1">
      <c r="C556" s="1636">
        <v>36</v>
      </c>
      <c r="D556" s="1888" t="s">
        <v>6019</v>
      </c>
      <c r="E556" s="1637">
        <v>5</v>
      </c>
      <c r="F556" s="1638" t="s">
        <v>508</v>
      </c>
      <c r="G556" s="1639">
        <v>1</v>
      </c>
      <c r="H556" s="1638">
        <v>2023</v>
      </c>
      <c r="I556" s="1640">
        <v>501.8</v>
      </c>
      <c r="J556" s="1638">
        <v>60</v>
      </c>
      <c r="K556" s="1640">
        <f t="shared" ref="K556:K675" si="31">IF(J556=100,0,I556-I556*J556%)</f>
        <v>200.72000000000003</v>
      </c>
      <c r="L556" s="1638"/>
      <c r="M556" s="1638"/>
      <c r="N556" s="1641">
        <f t="shared" ref="N556:N675" si="32">+L556*M556</f>
        <v>0</v>
      </c>
      <c r="O556" s="2112"/>
      <c r="P556" s="2112"/>
      <c r="Q556" s="2112">
        <f t="shared" si="27"/>
        <v>0</v>
      </c>
      <c r="R556" s="2419"/>
    </row>
    <row r="557" spans="3:18" ht="27" customHeight="1">
      <c r="C557" s="1636">
        <v>37</v>
      </c>
      <c r="D557" s="1888" t="s">
        <v>5920</v>
      </c>
      <c r="E557" s="1637">
        <v>5</v>
      </c>
      <c r="F557" s="1638" t="s">
        <v>508</v>
      </c>
      <c r="G557" s="1639">
        <v>4</v>
      </c>
      <c r="H557" s="1638">
        <v>2023</v>
      </c>
      <c r="I557" s="1640">
        <v>2007.3</v>
      </c>
      <c r="J557" s="1638">
        <v>60</v>
      </c>
      <c r="K557" s="1640">
        <f t="shared" si="31"/>
        <v>802.92000000000007</v>
      </c>
      <c r="L557" s="1638"/>
      <c r="M557" s="1638"/>
      <c r="N557" s="1641">
        <f t="shared" si="32"/>
        <v>0</v>
      </c>
      <c r="O557" s="2112"/>
      <c r="P557" s="2112"/>
      <c r="Q557" s="2112">
        <f t="shared" si="27"/>
        <v>0</v>
      </c>
      <c r="R557" s="2419"/>
    </row>
    <row r="558" spans="3:18" ht="27" customHeight="1">
      <c r="C558" s="1636">
        <v>38</v>
      </c>
      <c r="D558" s="1888" t="s">
        <v>7276</v>
      </c>
      <c r="E558" s="1637">
        <v>5</v>
      </c>
      <c r="F558" s="1638" t="s">
        <v>508</v>
      </c>
      <c r="G558" s="1639">
        <v>3</v>
      </c>
      <c r="H558" s="1638">
        <v>2024</v>
      </c>
      <c r="I558" s="1640">
        <v>1505.454</v>
      </c>
      <c r="J558" s="1638">
        <v>40</v>
      </c>
      <c r="K558" s="1640">
        <f t="shared" si="31"/>
        <v>903.27239999999995</v>
      </c>
      <c r="L558" s="1638"/>
      <c r="M558" s="1638"/>
      <c r="N558" s="1641">
        <f t="shared" si="32"/>
        <v>0</v>
      </c>
      <c r="O558" s="2112"/>
      <c r="P558" s="2112"/>
      <c r="Q558" s="2112">
        <f t="shared" si="27"/>
        <v>0</v>
      </c>
      <c r="R558" s="2419"/>
    </row>
    <row r="559" spans="3:18" ht="40.5" customHeight="1">
      <c r="C559" s="1636">
        <v>39</v>
      </c>
      <c r="D559" s="1888" t="s">
        <v>7277</v>
      </c>
      <c r="E559" s="1637">
        <v>5</v>
      </c>
      <c r="F559" s="1638" t="s">
        <v>508</v>
      </c>
      <c r="G559" s="1639">
        <v>3</v>
      </c>
      <c r="H559" s="1638">
        <v>2024</v>
      </c>
      <c r="I559" s="1640">
        <v>1414.8</v>
      </c>
      <c r="J559" s="1638">
        <v>40</v>
      </c>
      <c r="K559" s="1640">
        <f t="shared" si="31"/>
        <v>848.88</v>
      </c>
      <c r="L559" s="1638"/>
      <c r="M559" s="1638"/>
      <c r="N559" s="1641">
        <f t="shared" si="32"/>
        <v>0</v>
      </c>
      <c r="O559" s="2112"/>
      <c r="P559" s="2112"/>
      <c r="Q559" s="2112">
        <f t="shared" si="27"/>
        <v>0</v>
      </c>
      <c r="R559" s="2420"/>
    </row>
    <row r="560" spans="3:18" ht="40.5" customHeight="1">
      <c r="C560" s="1601">
        <v>1</v>
      </c>
      <c r="D560" s="1889" t="s">
        <v>5105</v>
      </c>
      <c r="E560" s="1602">
        <v>5</v>
      </c>
      <c r="F560" s="1603" t="s">
        <v>508</v>
      </c>
      <c r="G560" s="1604">
        <v>2</v>
      </c>
      <c r="H560" s="1643" t="s">
        <v>4881</v>
      </c>
      <c r="I560" s="1605">
        <v>7956</v>
      </c>
      <c r="J560" s="1603">
        <f t="shared" ref="J560:J679" si="33">IF(($J$14-H560)*J$19&gt;100,100,($J$14-H560)*J$19)</f>
        <v>80</v>
      </c>
      <c r="K560" s="1605">
        <f t="shared" si="31"/>
        <v>1591.1999999999998</v>
      </c>
      <c r="L560" s="1603"/>
      <c r="M560" s="1603"/>
      <c r="N560" s="1606">
        <f t="shared" si="32"/>
        <v>0</v>
      </c>
      <c r="O560" s="2108"/>
      <c r="P560" s="2108"/>
      <c r="Q560" s="2108">
        <f t="shared" si="27"/>
        <v>0</v>
      </c>
      <c r="R560" s="2410" t="s">
        <v>7959</v>
      </c>
    </row>
    <row r="561" spans="3:18" ht="40.5" customHeight="1">
      <c r="C561" s="1601">
        <v>2</v>
      </c>
      <c r="D561" s="1889" t="s">
        <v>2674</v>
      </c>
      <c r="E561" s="1602">
        <v>5</v>
      </c>
      <c r="F561" s="1603" t="s">
        <v>508</v>
      </c>
      <c r="G561" s="1604">
        <v>2</v>
      </c>
      <c r="H561" s="1643" t="s">
        <v>7278</v>
      </c>
      <c r="I561" s="1605">
        <v>4769.7</v>
      </c>
      <c r="J561" s="1603">
        <f t="shared" si="33"/>
        <v>100</v>
      </c>
      <c r="K561" s="1605">
        <f t="shared" si="31"/>
        <v>0</v>
      </c>
      <c r="L561" s="1603"/>
      <c r="M561" s="1603"/>
      <c r="N561" s="1606">
        <f t="shared" si="32"/>
        <v>0</v>
      </c>
      <c r="O561" s="2108"/>
      <c r="P561" s="2108"/>
      <c r="Q561" s="2108">
        <f t="shared" si="27"/>
        <v>0</v>
      </c>
      <c r="R561" s="2411"/>
    </row>
    <row r="562" spans="3:18" ht="40.5" customHeight="1">
      <c r="C562" s="1601">
        <v>3</v>
      </c>
      <c r="D562" s="1889" t="s">
        <v>4166</v>
      </c>
      <c r="E562" s="1602">
        <v>5</v>
      </c>
      <c r="F562" s="1603" t="s">
        <v>508</v>
      </c>
      <c r="G562" s="1604">
        <v>2</v>
      </c>
      <c r="H562" s="1643" t="s">
        <v>7278</v>
      </c>
      <c r="I562" s="1605">
        <v>4928.3999999999996</v>
      </c>
      <c r="J562" s="1603">
        <f t="shared" si="33"/>
        <v>100</v>
      </c>
      <c r="K562" s="1605">
        <f t="shared" si="31"/>
        <v>0</v>
      </c>
      <c r="L562" s="1603"/>
      <c r="M562" s="1603"/>
      <c r="N562" s="1606">
        <f t="shared" si="32"/>
        <v>0</v>
      </c>
      <c r="O562" s="2108"/>
      <c r="P562" s="2108"/>
      <c r="Q562" s="2108">
        <f t="shared" si="27"/>
        <v>0</v>
      </c>
      <c r="R562" s="2411"/>
    </row>
    <row r="563" spans="3:18" ht="14.25" customHeight="1">
      <c r="C563" s="1601">
        <v>4</v>
      </c>
      <c r="D563" s="1889" t="s">
        <v>4875</v>
      </c>
      <c r="E563" s="1602">
        <v>5</v>
      </c>
      <c r="F563" s="1603" t="s">
        <v>508</v>
      </c>
      <c r="G563" s="1604">
        <v>2</v>
      </c>
      <c r="H563" s="1643" t="s">
        <v>7279</v>
      </c>
      <c r="I563" s="1605">
        <v>1995.1</v>
      </c>
      <c r="J563" s="1603">
        <f t="shared" si="33"/>
        <v>100</v>
      </c>
      <c r="K563" s="1605">
        <f t="shared" si="31"/>
        <v>0</v>
      </c>
      <c r="L563" s="1603"/>
      <c r="M563" s="1603"/>
      <c r="N563" s="1606">
        <f t="shared" si="32"/>
        <v>0</v>
      </c>
      <c r="O563" s="2108"/>
      <c r="P563" s="2108"/>
      <c r="Q563" s="2108">
        <f t="shared" si="27"/>
        <v>0</v>
      </c>
      <c r="R563" s="2411"/>
    </row>
    <row r="564" spans="3:18" ht="14.25" customHeight="1">
      <c r="C564" s="1601">
        <v>5</v>
      </c>
      <c r="D564" s="1889" t="s">
        <v>5962</v>
      </c>
      <c r="E564" s="1602">
        <v>5</v>
      </c>
      <c r="F564" s="1603" t="s">
        <v>508</v>
      </c>
      <c r="G564" s="1604">
        <v>1</v>
      </c>
      <c r="H564" s="1643" t="s">
        <v>7280</v>
      </c>
      <c r="I564" s="1605">
        <v>1455.7</v>
      </c>
      <c r="J564" s="1603">
        <f t="shared" si="33"/>
        <v>100</v>
      </c>
      <c r="K564" s="1605">
        <f t="shared" si="31"/>
        <v>0</v>
      </c>
      <c r="L564" s="1603"/>
      <c r="M564" s="1603"/>
      <c r="N564" s="1606">
        <f t="shared" si="32"/>
        <v>0</v>
      </c>
      <c r="O564" s="2108"/>
      <c r="P564" s="2108"/>
      <c r="Q564" s="2108">
        <f t="shared" si="27"/>
        <v>0</v>
      </c>
      <c r="R564" s="2411"/>
    </row>
    <row r="565" spans="3:18" ht="14.25" customHeight="1">
      <c r="C565" s="1601">
        <v>6</v>
      </c>
      <c r="D565" s="1889" t="s">
        <v>4880</v>
      </c>
      <c r="E565" s="1602">
        <v>5</v>
      </c>
      <c r="F565" s="1603" t="s">
        <v>508</v>
      </c>
      <c r="G565" s="1604">
        <v>4</v>
      </c>
      <c r="H565" s="1643" t="s">
        <v>7279</v>
      </c>
      <c r="I565" s="1605">
        <v>2633.3</v>
      </c>
      <c r="J565" s="1603">
        <f t="shared" si="33"/>
        <v>100</v>
      </c>
      <c r="K565" s="1605">
        <f t="shared" si="31"/>
        <v>0</v>
      </c>
      <c r="L565" s="1603"/>
      <c r="M565" s="1603"/>
      <c r="N565" s="1606">
        <f t="shared" si="32"/>
        <v>0</v>
      </c>
      <c r="O565" s="2108"/>
      <c r="P565" s="2108"/>
      <c r="Q565" s="2108">
        <f t="shared" si="27"/>
        <v>0</v>
      </c>
      <c r="R565" s="2411"/>
    </row>
    <row r="566" spans="3:18" ht="14.25" customHeight="1">
      <c r="C566" s="1601">
        <v>7</v>
      </c>
      <c r="D566" s="1889" t="s">
        <v>4876</v>
      </c>
      <c r="E566" s="1602">
        <v>5</v>
      </c>
      <c r="F566" s="1603" t="s">
        <v>508</v>
      </c>
      <c r="G566" s="1604">
        <v>1</v>
      </c>
      <c r="H566" s="1643" t="s">
        <v>7280</v>
      </c>
      <c r="I566" s="1605">
        <v>512</v>
      </c>
      <c r="J566" s="1603">
        <f t="shared" si="33"/>
        <v>100</v>
      </c>
      <c r="K566" s="1605">
        <f t="shared" si="31"/>
        <v>0</v>
      </c>
      <c r="L566" s="1603"/>
      <c r="M566" s="1603"/>
      <c r="N566" s="1606">
        <f t="shared" si="32"/>
        <v>0</v>
      </c>
      <c r="O566" s="2108"/>
      <c r="P566" s="2108"/>
      <c r="Q566" s="2108">
        <f t="shared" si="27"/>
        <v>0</v>
      </c>
      <c r="R566" s="2411"/>
    </row>
    <row r="567" spans="3:18" ht="14.25" customHeight="1">
      <c r="C567" s="1601">
        <v>8</v>
      </c>
      <c r="D567" s="1889" t="s">
        <v>4877</v>
      </c>
      <c r="E567" s="1602">
        <v>5</v>
      </c>
      <c r="F567" s="1603" t="s">
        <v>508</v>
      </c>
      <c r="G567" s="1604">
        <v>4</v>
      </c>
      <c r="H567" s="1643" t="s">
        <v>7281</v>
      </c>
      <c r="I567" s="1605">
        <v>1796.9</v>
      </c>
      <c r="J567" s="1603">
        <f t="shared" si="33"/>
        <v>100</v>
      </c>
      <c r="K567" s="1605">
        <f t="shared" si="31"/>
        <v>0</v>
      </c>
      <c r="L567" s="1603"/>
      <c r="M567" s="1603"/>
      <c r="N567" s="1606">
        <f t="shared" si="32"/>
        <v>0</v>
      </c>
      <c r="O567" s="2108"/>
      <c r="P567" s="2108"/>
      <c r="Q567" s="2108">
        <f t="shared" si="27"/>
        <v>0</v>
      </c>
      <c r="R567" s="2411"/>
    </row>
    <row r="568" spans="3:18" ht="14.25" customHeight="1">
      <c r="C568" s="1601">
        <v>9</v>
      </c>
      <c r="D568" s="1889" t="s">
        <v>4878</v>
      </c>
      <c r="E568" s="1602">
        <v>5</v>
      </c>
      <c r="F568" s="1603" t="s">
        <v>508</v>
      </c>
      <c r="G568" s="1604">
        <v>1</v>
      </c>
      <c r="H568" s="1643" t="s">
        <v>7279</v>
      </c>
      <c r="I568" s="1605">
        <v>449.2</v>
      </c>
      <c r="J568" s="1603">
        <f t="shared" si="33"/>
        <v>100</v>
      </c>
      <c r="K568" s="1605">
        <f t="shared" si="31"/>
        <v>0</v>
      </c>
      <c r="L568" s="1603"/>
      <c r="M568" s="1603"/>
      <c r="N568" s="1606">
        <f t="shared" si="32"/>
        <v>0</v>
      </c>
      <c r="O568" s="2108"/>
      <c r="P568" s="2108"/>
      <c r="Q568" s="2108">
        <f t="shared" si="27"/>
        <v>0</v>
      </c>
      <c r="R568" s="2411"/>
    </row>
    <row r="569" spans="3:18" ht="14.25" customHeight="1">
      <c r="C569" s="1601">
        <v>10</v>
      </c>
      <c r="D569" s="1889" t="s">
        <v>4879</v>
      </c>
      <c r="E569" s="1602">
        <v>5</v>
      </c>
      <c r="F569" s="1603" t="s">
        <v>508</v>
      </c>
      <c r="G569" s="1604">
        <v>1</v>
      </c>
      <c r="H569" s="1643" t="s">
        <v>7280</v>
      </c>
      <c r="I569" s="1605">
        <v>512</v>
      </c>
      <c r="J569" s="1603">
        <f t="shared" si="33"/>
        <v>100</v>
      </c>
      <c r="K569" s="1605">
        <f t="shared" si="31"/>
        <v>0</v>
      </c>
      <c r="L569" s="1603"/>
      <c r="M569" s="1603"/>
      <c r="N569" s="1606">
        <f t="shared" si="32"/>
        <v>0</v>
      </c>
      <c r="O569" s="2108"/>
      <c r="P569" s="2108"/>
      <c r="Q569" s="2108">
        <f t="shared" si="27"/>
        <v>0</v>
      </c>
      <c r="R569" s="2411"/>
    </row>
    <row r="570" spans="3:18" ht="27" customHeight="1">
      <c r="C570" s="1601">
        <v>11</v>
      </c>
      <c r="D570" s="1889" t="s">
        <v>7282</v>
      </c>
      <c r="E570" s="1602">
        <v>5</v>
      </c>
      <c r="F570" s="1603" t="s">
        <v>508</v>
      </c>
      <c r="G570" s="1604">
        <v>4</v>
      </c>
      <c r="H570" s="1643" t="s">
        <v>7283</v>
      </c>
      <c r="I570" s="1605">
        <v>1101.5999999999999</v>
      </c>
      <c r="J570" s="1603">
        <f t="shared" si="33"/>
        <v>40</v>
      </c>
      <c r="K570" s="1605">
        <f t="shared" si="31"/>
        <v>660.95999999999992</v>
      </c>
      <c r="L570" s="1603"/>
      <c r="M570" s="1603"/>
      <c r="N570" s="1606">
        <f t="shared" si="32"/>
        <v>0</v>
      </c>
      <c r="O570" s="2108"/>
      <c r="P570" s="2108"/>
      <c r="Q570" s="2108">
        <f t="shared" si="27"/>
        <v>0</v>
      </c>
      <c r="R570" s="2411"/>
    </row>
    <row r="571" spans="3:18" ht="14.25" customHeight="1">
      <c r="C571" s="1601">
        <v>12</v>
      </c>
      <c r="D571" s="1889" t="s">
        <v>4891</v>
      </c>
      <c r="E571" s="1602">
        <v>5</v>
      </c>
      <c r="F571" s="1603" t="s">
        <v>508</v>
      </c>
      <c r="G571" s="1604">
        <v>1</v>
      </c>
      <c r="H571" s="1643" t="s">
        <v>7284</v>
      </c>
      <c r="I571" s="1605">
        <v>436.3</v>
      </c>
      <c r="J571" s="1603">
        <f t="shared" si="33"/>
        <v>100</v>
      </c>
      <c r="K571" s="1605">
        <f t="shared" si="31"/>
        <v>0</v>
      </c>
      <c r="L571" s="1603"/>
      <c r="M571" s="1603"/>
      <c r="N571" s="1606">
        <f t="shared" si="32"/>
        <v>0</v>
      </c>
      <c r="O571" s="2108"/>
      <c r="P571" s="2108"/>
      <c r="Q571" s="2108">
        <f t="shared" si="27"/>
        <v>0</v>
      </c>
      <c r="R571" s="2411"/>
    </row>
    <row r="572" spans="3:18" ht="14.25" customHeight="1">
      <c r="C572" s="1601">
        <v>13</v>
      </c>
      <c r="D572" s="1889" t="s">
        <v>4892</v>
      </c>
      <c r="E572" s="1602">
        <v>5</v>
      </c>
      <c r="F572" s="1603" t="s">
        <v>508</v>
      </c>
      <c r="G572" s="1604">
        <v>1</v>
      </c>
      <c r="H572" s="1643" t="s">
        <v>7281</v>
      </c>
      <c r="I572" s="1605">
        <v>404.7</v>
      </c>
      <c r="J572" s="1603">
        <f t="shared" si="33"/>
        <v>100</v>
      </c>
      <c r="K572" s="1605">
        <f t="shared" si="31"/>
        <v>0</v>
      </c>
      <c r="L572" s="1603"/>
      <c r="M572" s="1603"/>
      <c r="N572" s="1606">
        <f t="shared" si="32"/>
        <v>0</v>
      </c>
      <c r="O572" s="2108"/>
      <c r="P572" s="2108"/>
      <c r="Q572" s="2108">
        <f t="shared" si="27"/>
        <v>0</v>
      </c>
      <c r="R572" s="2411"/>
    </row>
    <row r="573" spans="3:18" ht="14.25" customHeight="1">
      <c r="C573" s="1601">
        <v>14</v>
      </c>
      <c r="D573" s="1889" t="s">
        <v>4893</v>
      </c>
      <c r="E573" s="1602">
        <v>5</v>
      </c>
      <c r="F573" s="1603" t="s">
        <v>508</v>
      </c>
      <c r="G573" s="1604">
        <v>1</v>
      </c>
      <c r="H573" s="1643" t="s">
        <v>7285</v>
      </c>
      <c r="I573" s="1605">
        <v>468.4</v>
      </c>
      <c r="J573" s="1603">
        <f t="shared" si="33"/>
        <v>100</v>
      </c>
      <c r="K573" s="1605">
        <f t="shared" si="31"/>
        <v>0</v>
      </c>
      <c r="L573" s="1603"/>
      <c r="M573" s="1603"/>
      <c r="N573" s="1606">
        <f t="shared" si="32"/>
        <v>0</v>
      </c>
      <c r="O573" s="2108"/>
      <c r="P573" s="2108"/>
      <c r="Q573" s="2108">
        <f t="shared" si="27"/>
        <v>0</v>
      </c>
      <c r="R573" s="2411"/>
    </row>
    <row r="574" spans="3:18" ht="40.5" customHeight="1">
      <c r="C574" s="1601">
        <v>15</v>
      </c>
      <c r="D574" s="1889" t="s">
        <v>2217</v>
      </c>
      <c r="E574" s="1602">
        <v>5</v>
      </c>
      <c r="F574" s="1603" t="s">
        <v>508</v>
      </c>
      <c r="G574" s="1604">
        <v>18</v>
      </c>
      <c r="H574" s="1643" t="s">
        <v>7278</v>
      </c>
      <c r="I574" s="1605">
        <v>7857</v>
      </c>
      <c r="J574" s="1603">
        <f t="shared" si="33"/>
        <v>100</v>
      </c>
      <c r="K574" s="1605">
        <f t="shared" si="31"/>
        <v>0</v>
      </c>
      <c r="L574" s="1603"/>
      <c r="M574" s="1603"/>
      <c r="N574" s="1606">
        <f t="shared" si="32"/>
        <v>0</v>
      </c>
      <c r="O574" s="2108"/>
      <c r="P574" s="2108"/>
      <c r="Q574" s="2108">
        <f t="shared" si="27"/>
        <v>0</v>
      </c>
      <c r="R574" s="2411"/>
    </row>
    <row r="575" spans="3:18" ht="40.5" customHeight="1">
      <c r="C575" s="1601">
        <v>16</v>
      </c>
      <c r="D575" s="1889" t="s">
        <v>2217</v>
      </c>
      <c r="E575" s="1602">
        <v>5</v>
      </c>
      <c r="F575" s="1603" t="s">
        <v>508</v>
      </c>
      <c r="G575" s="1604">
        <v>3</v>
      </c>
      <c r="H575" s="1643" t="s">
        <v>4894</v>
      </c>
      <c r="I575" s="1605">
        <v>1309.5</v>
      </c>
      <c r="J575" s="1603">
        <f t="shared" si="33"/>
        <v>100</v>
      </c>
      <c r="K575" s="1605">
        <f t="shared" si="31"/>
        <v>0</v>
      </c>
      <c r="L575" s="1603"/>
      <c r="M575" s="1603"/>
      <c r="N575" s="1606">
        <f t="shared" si="32"/>
        <v>0</v>
      </c>
      <c r="O575" s="2108"/>
      <c r="P575" s="2108"/>
      <c r="Q575" s="2108">
        <f t="shared" si="27"/>
        <v>0</v>
      </c>
      <c r="R575" s="2411"/>
    </row>
    <row r="576" spans="3:18" ht="40.5" customHeight="1">
      <c r="C576" s="1601">
        <v>17</v>
      </c>
      <c r="D576" s="1889" t="s">
        <v>2217</v>
      </c>
      <c r="E576" s="1602">
        <v>5</v>
      </c>
      <c r="F576" s="1603" t="s">
        <v>508</v>
      </c>
      <c r="G576" s="1604">
        <v>1</v>
      </c>
      <c r="H576" s="1643" t="s">
        <v>4881</v>
      </c>
      <c r="I576" s="1605">
        <v>436.5</v>
      </c>
      <c r="J576" s="1603">
        <f t="shared" si="33"/>
        <v>80</v>
      </c>
      <c r="K576" s="1605">
        <f t="shared" si="31"/>
        <v>87.299999999999955</v>
      </c>
      <c r="L576" s="1603"/>
      <c r="M576" s="1603"/>
      <c r="N576" s="1606">
        <f t="shared" si="32"/>
        <v>0</v>
      </c>
      <c r="O576" s="2108"/>
      <c r="P576" s="2108"/>
      <c r="Q576" s="2108">
        <f t="shared" si="27"/>
        <v>0</v>
      </c>
      <c r="R576" s="2411"/>
    </row>
    <row r="577" spans="3:18" ht="40.5" customHeight="1">
      <c r="C577" s="1601">
        <v>18</v>
      </c>
      <c r="D577" s="1889" t="s">
        <v>2217</v>
      </c>
      <c r="E577" s="1602">
        <v>5</v>
      </c>
      <c r="F577" s="1603" t="s">
        <v>508</v>
      </c>
      <c r="G577" s="1604">
        <v>2</v>
      </c>
      <c r="H577" s="1643" t="s">
        <v>7283</v>
      </c>
      <c r="I577" s="1605">
        <v>873</v>
      </c>
      <c r="J577" s="1603">
        <f t="shared" si="33"/>
        <v>40</v>
      </c>
      <c r="K577" s="1605">
        <f t="shared" si="31"/>
        <v>523.79999999999995</v>
      </c>
      <c r="L577" s="1603"/>
      <c r="M577" s="1603"/>
      <c r="N577" s="1606">
        <f t="shared" si="32"/>
        <v>0</v>
      </c>
      <c r="O577" s="2108"/>
      <c r="P577" s="2108"/>
      <c r="Q577" s="2108">
        <f t="shared" si="27"/>
        <v>0</v>
      </c>
      <c r="R577" s="2411"/>
    </row>
    <row r="578" spans="3:18" ht="27" customHeight="1">
      <c r="C578" s="1601">
        <v>19</v>
      </c>
      <c r="D578" s="1889" t="s">
        <v>4818</v>
      </c>
      <c r="E578" s="1602">
        <v>5</v>
      </c>
      <c r="F578" s="1603" t="s">
        <v>508</v>
      </c>
      <c r="G578" s="1604">
        <v>1</v>
      </c>
      <c r="H578" s="1643" t="s">
        <v>4881</v>
      </c>
      <c r="I578" s="1605">
        <v>501.8</v>
      </c>
      <c r="J578" s="1603">
        <f t="shared" si="33"/>
        <v>80</v>
      </c>
      <c r="K578" s="1605">
        <f t="shared" si="31"/>
        <v>100.35999999999996</v>
      </c>
      <c r="L578" s="1603"/>
      <c r="M578" s="1603"/>
      <c r="N578" s="1606">
        <f t="shared" si="32"/>
        <v>0</v>
      </c>
      <c r="O578" s="2108"/>
      <c r="P578" s="2108"/>
      <c r="Q578" s="2108">
        <f t="shared" si="27"/>
        <v>0</v>
      </c>
      <c r="R578" s="2411"/>
    </row>
    <row r="579" spans="3:18" ht="27" customHeight="1">
      <c r="C579" s="1601">
        <v>20</v>
      </c>
      <c r="D579" s="1889" t="s">
        <v>4882</v>
      </c>
      <c r="E579" s="1602">
        <v>5</v>
      </c>
      <c r="F579" s="1603" t="s">
        <v>508</v>
      </c>
      <c r="G579" s="1604">
        <v>1</v>
      </c>
      <c r="H579" s="1643" t="s">
        <v>7278</v>
      </c>
      <c r="I579" s="1605">
        <v>449.9</v>
      </c>
      <c r="J579" s="1603">
        <f t="shared" si="33"/>
        <v>100</v>
      </c>
      <c r="K579" s="1605">
        <f t="shared" si="31"/>
        <v>0</v>
      </c>
      <c r="L579" s="1603"/>
      <c r="M579" s="1603"/>
      <c r="N579" s="1606">
        <f t="shared" si="32"/>
        <v>0</v>
      </c>
      <c r="O579" s="2108"/>
      <c r="P579" s="2108"/>
      <c r="Q579" s="2108">
        <f t="shared" si="27"/>
        <v>0</v>
      </c>
      <c r="R579" s="2411"/>
    </row>
    <row r="580" spans="3:18" ht="14.25" customHeight="1">
      <c r="C580" s="1601">
        <v>21</v>
      </c>
      <c r="D580" s="1889" t="s">
        <v>2015</v>
      </c>
      <c r="E580" s="1602">
        <v>5</v>
      </c>
      <c r="F580" s="1603" t="s">
        <v>508</v>
      </c>
      <c r="G580" s="1604">
        <v>10</v>
      </c>
      <c r="H580" s="1643" t="s">
        <v>7286</v>
      </c>
      <c r="I580" s="1605">
        <v>4046.9</v>
      </c>
      <c r="J580" s="1603">
        <f t="shared" si="33"/>
        <v>100</v>
      </c>
      <c r="K580" s="1605">
        <f t="shared" si="31"/>
        <v>0</v>
      </c>
      <c r="L580" s="1603"/>
      <c r="M580" s="1603"/>
      <c r="N580" s="1606">
        <f t="shared" si="32"/>
        <v>0</v>
      </c>
      <c r="O580" s="2108"/>
      <c r="P580" s="2108"/>
      <c r="Q580" s="2108">
        <f t="shared" si="27"/>
        <v>0</v>
      </c>
      <c r="R580" s="2411"/>
    </row>
    <row r="581" spans="3:18" ht="27" customHeight="1">
      <c r="C581" s="1601">
        <v>22</v>
      </c>
      <c r="D581" s="1889" t="s">
        <v>4883</v>
      </c>
      <c r="E581" s="1602">
        <v>5</v>
      </c>
      <c r="F581" s="1603" t="s">
        <v>508</v>
      </c>
      <c r="G581" s="1604">
        <v>2</v>
      </c>
      <c r="H581" s="1643" t="s">
        <v>4881</v>
      </c>
      <c r="I581" s="1605">
        <v>1003.6</v>
      </c>
      <c r="J581" s="1603">
        <f t="shared" si="33"/>
        <v>80</v>
      </c>
      <c r="K581" s="1605">
        <f t="shared" si="31"/>
        <v>200.71999999999991</v>
      </c>
      <c r="L581" s="1603"/>
      <c r="M581" s="1603"/>
      <c r="N581" s="1606">
        <f t="shared" si="32"/>
        <v>0</v>
      </c>
      <c r="O581" s="2108"/>
      <c r="P581" s="2108"/>
      <c r="Q581" s="2108">
        <f t="shared" si="27"/>
        <v>0</v>
      </c>
      <c r="R581" s="2411"/>
    </row>
    <row r="582" spans="3:18" ht="27" customHeight="1">
      <c r="C582" s="1601">
        <v>23</v>
      </c>
      <c r="D582" s="1889" t="s">
        <v>4817</v>
      </c>
      <c r="E582" s="1602">
        <v>5</v>
      </c>
      <c r="F582" s="1603" t="s">
        <v>508</v>
      </c>
      <c r="G582" s="1604">
        <v>3</v>
      </c>
      <c r="H582" s="1643" t="s">
        <v>4881</v>
      </c>
      <c r="I582" s="1605">
        <v>1505.5</v>
      </c>
      <c r="J582" s="1603">
        <f t="shared" si="33"/>
        <v>80</v>
      </c>
      <c r="K582" s="1605">
        <f t="shared" si="31"/>
        <v>301.09999999999991</v>
      </c>
      <c r="L582" s="1603"/>
      <c r="M582" s="1603"/>
      <c r="N582" s="1606">
        <f t="shared" si="32"/>
        <v>0</v>
      </c>
      <c r="O582" s="2108"/>
      <c r="P582" s="2108"/>
      <c r="Q582" s="2108">
        <f t="shared" ref="Q582:Q701" si="34">+O582*P582</f>
        <v>0</v>
      </c>
      <c r="R582" s="2411"/>
    </row>
    <row r="583" spans="3:18" ht="27" customHeight="1">
      <c r="C583" s="1601">
        <v>24</v>
      </c>
      <c r="D583" s="1889" t="s">
        <v>6020</v>
      </c>
      <c r="E583" s="1602">
        <v>5</v>
      </c>
      <c r="F583" s="1603" t="s">
        <v>508</v>
      </c>
      <c r="G583" s="1604">
        <v>1</v>
      </c>
      <c r="H583" s="1643" t="s">
        <v>7287</v>
      </c>
      <c r="I583" s="1605">
        <v>501.8</v>
      </c>
      <c r="J583" s="1603">
        <f t="shared" si="33"/>
        <v>60</v>
      </c>
      <c r="K583" s="1605">
        <f t="shared" si="31"/>
        <v>200.72000000000003</v>
      </c>
      <c r="L583" s="1603"/>
      <c r="M583" s="1603"/>
      <c r="N583" s="1606">
        <f t="shared" si="32"/>
        <v>0</v>
      </c>
      <c r="O583" s="2108"/>
      <c r="P583" s="2108"/>
      <c r="Q583" s="2108">
        <f t="shared" si="34"/>
        <v>0</v>
      </c>
      <c r="R583" s="2411"/>
    </row>
    <row r="584" spans="3:18" ht="27" customHeight="1">
      <c r="C584" s="1601">
        <v>25</v>
      </c>
      <c r="D584" s="1889" t="s">
        <v>5920</v>
      </c>
      <c r="E584" s="1602">
        <v>5</v>
      </c>
      <c r="F584" s="1603" t="s">
        <v>508</v>
      </c>
      <c r="G584" s="1604">
        <v>6</v>
      </c>
      <c r="H584" s="1643" t="s">
        <v>7287</v>
      </c>
      <c r="I584" s="1605">
        <v>3010.9</v>
      </c>
      <c r="J584" s="1603">
        <f t="shared" si="33"/>
        <v>60</v>
      </c>
      <c r="K584" s="1605">
        <f t="shared" si="31"/>
        <v>1204.3600000000001</v>
      </c>
      <c r="L584" s="1603"/>
      <c r="M584" s="1603"/>
      <c r="N584" s="1606">
        <f t="shared" si="32"/>
        <v>0</v>
      </c>
      <c r="O584" s="2108"/>
      <c r="P584" s="2108"/>
      <c r="Q584" s="2108">
        <f t="shared" si="34"/>
        <v>0</v>
      </c>
      <c r="R584" s="2411"/>
    </row>
    <row r="585" spans="3:18" ht="27" customHeight="1">
      <c r="C585" s="1601">
        <v>26</v>
      </c>
      <c r="D585" s="1889" t="s">
        <v>5920</v>
      </c>
      <c r="E585" s="1602">
        <v>5</v>
      </c>
      <c r="F585" s="1603" t="s">
        <v>508</v>
      </c>
      <c r="G585" s="1604">
        <v>6</v>
      </c>
      <c r="H585" s="1643" t="s">
        <v>7283</v>
      </c>
      <c r="I585" s="1605">
        <v>3010.9</v>
      </c>
      <c r="J585" s="1603">
        <f t="shared" si="33"/>
        <v>40</v>
      </c>
      <c r="K585" s="1605">
        <f t="shared" si="31"/>
        <v>1806.54</v>
      </c>
      <c r="L585" s="1603"/>
      <c r="M585" s="1603"/>
      <c r="N585" s="1606">
        <f t="shared" si="32"/>
        <v>0</v>
      </c>
      <c r="O585" s="2108"/>
      <c r="P585" s="2108"/>
      <c r="Q585" s="2108">
        <f t="shared" si="34"/>
        <v>0</v>
      </c>
      <c r="R585" s="2411"/>
    </row>
    <row r="586" spans="3:18" ht="27" customHeight="1">
      <c r="C586" s="1601">
        <v>27</v>
      </c>
      <c r="D586" s="1889" t="s">
        <v>7288</v>
      </c>
      <c r="E586" s="1602">
        <v>5</v>
      </c>
      <c r="F586" s="1603" t="s">
        <v>508</v>
      </c>
      <c r="G586" s="1604">
        <v>1</v>
      </c>
      <c r="H586" s="1643" t="s">
        <v>7283</v>
      </c>
      <c r="I586" s="1605">
        <v>501.8</v>
      </c>
      <c r="J586" s="1603">
        <f t="shared" si="33"/>
        <v>40</v>
      </c>
      <c r="K586" s="1605">
        <f t="shared" si="31"/>
        <v>301.08</v>
      </c>
      <c r="L586" s="1603"/>
      <c r="M586" s="1603"/>
      <c r="N586" s="1606">
        <f t="shared" si="32"/>
        <v>0</v>
      </c>
      <c r="O586" s="2108"/>
      <c r="P586" s="2108"/>
      <c r="Q586" s="2108">
        <f t="shared" si="34"/>
        <v>0</v>
      </c>
      <c r="R586" s="2411"/>
    </row>
    <row r="587" spans="3:18" ht="27" customHeight="1">
      <c r="C587" s="1601">
        <v>28</v>
      </c>
      <c r="D587" s="1889" t="s">
        <v>2215</v>
      </c>
      <c r="E587" s="1602">
        <v>5</v>
      </c>
      <c r="F587" s="1603" t="s">
        <v>508</v>
      </c>
      <c r="G587" s="1604">
        <v>1</v>
      </c>
      <c r="H587" s="1643" t="s">
        <v>7289</v>
      </c>
      <c r="I587" s="1605">
        <v>450</v>
      </c>
      <c r="J587" s="1603">
        <f t="shared" si="33"/>
        <v>100</v>
      </c>
      <c r="K587" s="1605">
        <f t="shared" si="31"/>
        <v>0</v>
      </c>
      <c r="L587" s="1603"/>
      <c r="M587" s="1603"/>
      <c r="N587" s="1606">
        <f t="shared" si="32"/>
        <v>0</v>
      </c>
      <c r="O587" s="2108"/>
      <c r="P587" s="2108"/>
      <c r="Q587" s="2108">
        <f t="shared" si="34"/>
        <v>0</v>
      </c>
      <c r="R587" s="2411"/>
    </row>
    <row r="588" spans="3:18" ht="27" customHeight="1">
      <c r="C588" s="1601">
        <v>29</v>
      </c>
      <c r="D588" s="1889" t="s">
        <v>2214</v>
      </c>
      <c r="E588" s="1602">
        <v>5</v>
      </c>
      <c r="F588" s="1603" t="s">
        <v>508</v>
      </c>
      <c r="G588" s="1604">
        <v>3</v>
      </c>
      <c r="H588" s="1643" t="s">
        <v>7289</v>
      </c>
      <c r="I588" s="1605">
        <v>1339.2</v>
      </c>
      <c r="J588" s="1603">
        <f t="shared" si="33"/>
        <v>100</v>
      </c>
      <c r="K588" s="1605">
        <f t="shared" si="31"/>
        <v>0</v>
      </c>
      <c r="L588" s="1603"/>
      <c r="M588" s="1603"/>
      <c r="N588" s="1606">
        <f t="shared" si="32"/>
        <v>0</v>
      </c>
      <c r="O588" s="2108"/>
      <c r="P588" s="2108"/>
      <c r="Q588" s="2108">
        <f t="shared" si="34"/>
        <v>0</v>
      </c>
      <c r="R588" s="2411"/>
    </row>
    <row r="589" spans="3:18" ht="14.25" customHeight="1">
      <c r="C589" s="1601">
        <v>30</v>
      </c>
      <c r="D589" s="1889" t="s">
        <v>7290</v>
      </c>
      <c r="E589" s="1602">
        <v>5</v>
      </c>
      <c r="F589" s="1603" t="s">
        <v>508</v>
      </c>
      <c r="G589" s="1604">
        <v>1</v>
      </c>
      <c r="H589" s="1643" t="s">
        <v>6981</v>
      </c>
      <c r="I589" s="1605">
        <v>840</v>
      </c>
      <c r="J589" s="1603">
        <f t="shared" si="33"/>
        <v>100</v>
      </c>
      <c r="K589" s="1605">
        <f t="shared" si="31"/>
        <v>0</v>
      </c>
      <c r="L589" s="1603"/>
      <c r="M589" s="1603"/>
      <c r="N589" s="1606">
        <f t="shared" si="32"/>
        <v>0</v>
      </c>
      <c r="O589" s="2108"/>
      <c r="P589" s="2108"/>
      <c r="Q589" s="2108">
        <f t="shared" si="34"/>
        <v>0</v>
      </c>
      <c r="R589" s="2411"/>
    </row>
    <row r="590" spans="3:18" ht="14.25" customHeight="1">
      <c r="C590" s="1601">
        <v>31</v>
      </c>
      <c r="D590" s="1889" t="s">
        <v>2212</v>
      </c>
      <c r="E590" s="1602">
        <v>5</v>
      </c>
      <c r="F590" s="1603" t="s">
        <v>508</v>
      </c>
      <c r="G590" s="1604">
        <v>1</v>
      </c>
      <c r="H590" s="1643" t="s">
        <v>7289</v>
      </c>
      <c r="I590" s="1605">
        <v>510</v>
      </c>
      <c r="J590" s="1603">
        <f t="shared" si="33"/>
        <v>100</v>
      </c>
      <c r="K590" s="1605">
        <f t="shared" si="31"/>
        <v>0</v>
      </c>
      <c r="L590" s="1603"/>
      <c r="M590" s="1603"/>
      <c r="N590" s="1606">
        <f t="shared" si="32"/>
        <v>0</v>
      </c>
      <c r="O590" s="2108"/>
      <c r="P590" s="2108"/>
      <c r="Q590" s="2108">
        <f t="shared" si="34"/>
        <v>0</v>
      </c>
      <c r="R590" s="2411"/>
    </row>
    <row r="591" spans="3:18" ht="14.25" customHeight="1">
      <c r="C591" s="1601">
        <v>32</v>
      </c>
      <c r="D591" s="1889" t="s">
        <v>4816</v>
      </c>
      <c r="E591" s="1602">
        <v>5</v>
      </c>
      <c r="F591" s="1603" t="s">
        <v>508</v>
      </c>
      <c r="G591" s="1604">
        <v>2</v>
      </c>
      <c r="H591" s="1643" t="s">
        <v>4881</v>
      </c>
      <c r="I591" s="1605">
        <v>702.7</v>
      </c>
      <c r="J591" s="1603">
        <f t="shared" si="33"/>
        <v>80</v>
      </c>
      <c r="K591" s="1605">
        <f t="shared" si="31"/>
        <v>140.53999999999996</v>
      </c>
      <c r="L591" s="1603"/>
      <c r="M591" s="1603"/>
      <c r="N591" s="1606">
        <f t="shared" si="32"/>
        <v>0</v>
      </c>
      <c r="O591" s="2108"/>
      <c r="P591" s="2108"/>
      <c r="Q591" s="2108">
        <f t="shared" si="34"/>
        <v>0</v>
      </c>
      <c r="R591" s="2411"/>
    </row>
    <row r="592" spans="3:18" ht="14.25" customHeight="1">
      <c r="C592" s="1601">
        <v>33</v>
      </c>
      <c r="D592" s="1889" t="s">
        <v>4884</v>
      </c>
      <c r="E592" s="1602">
        <v>5</v>
      </c>
      <c r="F592" s="1603" t="s">
        <v>508</v>
      </c>
      <c r="G592" s="1604">
        <v>4</v>
      </c>
      <c r="H592" s="1643" t="s">
        <v>7291</v>
      </c>
      <c r="I592" s="1605">
        <v>1378.5</v>
      </c>
      <c r="J592" s="1603">
        <f t="shared" si="33"/>
        <v>100</v>
      </c>
      <c r="K592" s="1605">
        <f t="shared" si="31"/>
        <v>0</v>
      </c>
      <c r="L592" s="1603"/>
      <c r="M592" s="1603"/>
      <c r="N592" s="1606">
        <f t="shared" si="32"/>
        <v>0</v>
      </c>
      <c r="O592" s="2108"/>
      <c r="P592" s="2108"/>
      <c r="Q592" s="2108">
        <f t="shared" si="34"/>
        <v>0</v>
      </c>
      <c r="R592" s="2411"/>
    </row>
    <row r="593" spans="3:18" ht="14.25" customHeight="1">
      <c r="C593" s="1601">
        <v>34</v>
      </c>
      <c r="D593" s="1889" t="s">
        <v>4885</v>
      </c>
      <c r="E593" s="1602">
        <v>5</v>
      </c>
      <c r="F593" s="1603" t="s">
        <v>508</v>
      </c>
      <c r="G593" s="1604">
        <v>2</v>
      </c>
      <c r="H593" s="1643" t="s">
        <v>7291</v>
      </c>
      <c r="I593" s="1605">
        <v>918</v>
      </c>
      <c r="J593" s="1603">
        <f t="shared" si="33"/>
        <v>100</v>
      </c>
      <c r="K593" s="1605">
        <f t="shared" si="31"/>
        <v>0</v>
      </c>
      <c r="L593" s="1603"/>
      <c r="M593" s="1603"/>
      <c r="N593" s="1606">
        <f t="shared" si="32"/>
        <v>0</v>
      </c>
      <c r="O593" s="2108"/>
      <c r="P593" s="2108"/>
      <c r="Q593" s="2108">
        <f t="shared" si="34"/>
        <v>0</v>
      </c>
      <c r="R593" s="2411"/>
    </row>
    <row r="594" spans="3:18" ht="27" customHeight="1">
      <c r="C594" s="1601">
        <v>35</v>
      </c>
      <c r="D594" s="1889" t="s">
        <v>4886</v>
      </c>
      <c r="E594" s="1602">
        <v>5</v>
      </c>
      <c r="F594" s="1603" t="s">
        <v>508</v>
      </c>
      <c r="G594" s="1604">
        <v>2</v>
      </c>
      <c r="H594" s="1643" t="s">
        <v>6974</v>
      </c>
      <c r="I594" s="1605">
        <v>466.4</v>
      </c>
      <c r="J594" s="1603">
        <f t="shared" si="33"/>
        <v>100</v>
      </c>
      <c r="K594" s="1605">
        <f t="shared" si="31"/>
        <v>0</v>
      </c>
      <c r="L594" s="1603"/>
      <c r="M594" s="1603"/>
      <c r="N594" s="1606">
        <f t="shared" si="32"/>
        <v>0</v>
      </c>
      <c r="O594" s="2108"/>
      <c r="P594" s="2108"/>
      <c r="Q594" s="2108">
        <f t="shared" si="34"/>
        <v>0</v>
      </c>
      <c r="R594" s="2411"/>
    </row>
    <row r="595" spans="3:18" ht="27" customHeight="1">
      <c r="C595" s="1601">
        <v>36</v>
      </c>
      <c r="D595" s="1889" t="s">
        <v>4887</v>
      </c>
      <c r="E595" s="1602">
        <v>5</v>
      </c>
      <c r="F595" s="1603" t="s">
        <v>508</v>
      </c>
      <c r="G595" s="1604">
        <v>3</v>
      </c>
      <c r="H595" s="1643" t="s">
        <v>7292</v>
      </c>
      <c r="I595" s="1605">
        <v>765</v>
      </c>
      <c r="J595" s="1603">
        <f t="shared" si="33"/>
        <v>100</v>
      </c>
      <c r="K595" s="1605">
        <f t="shared" si="31"/>
        <v>0</v>
      </c>
      <c r="L595" s="1603"/>
      <c r="M595" s="1603"/>
      <c r="N595" s="1606">
        <f t="shared" si="32"/>
        <v>0</v>
      </c>
      <c r="O595" s="2108"/>
      <c r="P595" s="2108"/>
      <c r="Q595" s="2108">
        <f t="shared" si="34"/>
        <v>0</v>
      </c>
      <c r="R595" s="2411"/>
    </row>
    <row r="596" spans="3:18" ht="14.25" customHeight="1">
      <c r="C596" s="1601">
        <v>37</v>
      </c>
      <c r="D596" s="1889" t="s">
        <v>4888</v>
      </c>
      <c r="E596" s="1602">
        <v>5</v>
      </c>
      <c r="F596" s="1603" t="s">
        <v>508</v>
      </c>
      <c r="G596" s="1604">
        <v>1</v>
      </c>
      <c r="H596" s="1643" t="s">
        <v>7292</v>
      </c>
      <c r="I596" s="1605">
        <v>249.7</v>
      </c>
      <c r="J596" s="1603">
        <f t="shared" si="33"/>
        <v>100</v>
      </c>
      <c r="K596" s="1605">
        <f t="shared" si="31"/>
        <v>0</v>
      </c>
      <c r="L596" s="1603"/>
      <c r="M596" s="1603"/>
      <c r="N596" s="1606">
        <f t="shared" si="32"/>
        <v>0</v>
      </c>
      <c r="O596" s="2108"/>
      <c r="P596" s="2108"/>
      <c r="Q596" s="2108">
        <f t="shared" si="34"/>
        <v>0</v>
      </c>
      <c r="R596" s="2411"/>
    </row>
    <row r="597" spans="3:18" ht="14.25" customHeight="1">
      <c r="C597" s="1601">
        <v>38</v>
      </c>
      <c r="D597" s="1889" t="s">
        <v>4888</v>
      </c>
      <c r="E597" s="1602">
        <v>5</v>
      </c>
      <c r="F597" s="1603" t="s">
        <v>508</v>
      </c>
      <c r="G597" s="1604">
        <v>3</v>
      </c>
      <c r="H597" s="1643" t="s">
        <v>7293</v>
      </c>
      <c r="I597" s="1605">
        <v>725.1</v>
      </c>
      <c r="J597" s="1603">
        <f t="shared" si="33"/>
        <v>100</v>
      </c>
      <c r="K597" s="1605">
        <f t="shared" si="31"/>
        <v>0</v>
      </c>
      <c r="L597" s="1603"/>
      <c r="M597" s="1603"/>
      <c r="N597" s="1606">
        <f t="shared" si="32"/>
        <v>0</v>
      </c>
      <c r="O597" s="2108"/>
      <c r="P597" s="2108"/>
      <c r="Q597" s="2108">
        <f t="shared" si="34"/>
        <v>0</v>
      </c>
      <c r="R597" s="2411"/>
    </row>
    <row r="598" spans="3:18" ht="27" customHeight="1">
      <c r="C598" s="1601">
        <v>39</v>
      </c>
      <c r="D598" s="1889" t="s">
        <v>4889</v>
      </c>
      <c r="E598" s="1602">
        <v>5</v>
      </c>
      <c r="F598" s="1603" t="s">
        <v>508</v>
      </c>
      <c r="G598" s="1604">
        <v>7</v>
      </c>
      <c r="H598" s="1643" t="s">
        <v>7293</v>
      </c>
      <c r="I598" s="1605">
        <v>1813.7</v>
      </c>
      <c r="J598" s="1603">
        <f t="shared" si="33"/>
        <v>100</v>
      </c>
      <c r="K598" s="1605">
        <f t="shared" si="31"/>
        <v>0</v>
      </c>
      <c r="L598" s="1603"/>
      <c r="M598" s="1603"/>
      <c r="N598" s="1606">
        <f t="shared" si="32"/>
        <v>0</v>
      </c>
      <c r="O598" s="2108"/>
      <c r="P598" s="2108"/>
      <c r="Q598" s="2108">
        <f t="shared" si="34"/>
        <v>0</v>
      </c>
      <c r="R598" s="2411"/>
    </row>
    <row r="599" spans="3:18" ht="27" customHeight="1">
      <c r="C599" s="1601">
        <v>40</v>
      </c>
      <c r="D599" s="1889" t="s">
        <v>4890</v>
      </c>
      <c r="E599" s="1602">
        <v>5</v>
      </c>
      <c r="F599" s="1603" t="s">
        <v>508</v>
      </c>
      <c r="G599" s="1604">
        <v>17</v>
      </c>
      <c r="H599" s="1643" t="s">
        <v>7286</v>
      </c>
      <c r="I599" s="1605">
        <v>4544.1000000000004</v>
      </c>
      <c r="J599" s="1603">
        <f t="shared" si="33"/>
        <v>100</v>
      </c>
      <c r="K599" s="1605">
        <f t="shared" si="31"/>
        <v>0</v>
      </c>
      <c r="L599" s="1603"/>
      <c r="M599" s="1603"/>
      <c r="N599" s="1606">
        <f t="shared" si="32"/>
        <v>0</v>
      </c>
      <c r="O599" s="2108"/>
      <c r="P599" s="2108"/>
      <c r="Q599" s="2108">
        <f t="shared" si="34"/>
        <v>0</v>
      </c>
      <c r="R599" s="2411"/>
    </row>
    <row r="600" spans="3:18" ht="27" customHeight="1">
      <c r="C600" s="1601">
        <v>41</v>
      </c>
      <c r="D600" s="1889" t="s">
        <v>4890</v>
      </c>
      <c r="E600" s="1602">
        <v>5</v>
      </c>
      <c r="F600" s="1603" t="s">
        <v>508</v>
      </c>
      <c r="G600" s="1604">
        <v>1</v>
      </c>
      <c r="H600" s="1643" t="s">
        <v>7279</v>
      </c>
      <c r="I600" s="1605">
        <v>641.5</v>
      </c>
      <c r="J600" s="1603">
        <f t="shared" si="33"/>
        <v>100</v>
      </c>
      <c r="K600" s="1605">
        <f t="shared" si="31"/>
        <v>0</v>
      </c>
      <c r="L600" s="1603"/>
      <c r="M600" s="1603"/>
      <c r="N600" s="1606">
        <f t="shared" si="32"/>
        <v>0</v>
      </c>
      <c r="O600" s="2108"/>
      <c r="P600" s="2108"/>
      <c r="Q600" s="2108">
        <f t="shared" si="34"/>
        <v>0</v>
      </c>
      <c r="R600" s="2411"/>
    </row>
    <row r="601" spans="3:18" ht="27" customHeight="1">
      <c r="C601" s="1601">
        <v>42</v>
      </c>
      <c r="D601" s="1889" t="s">
        <v>2673</v>
      </c>
      <c r="E601" s="1602">
        <v>5</v>
      </c>
      <c r="F601" s="1603" t="s">
        <v>508</v>
      </c>
      <c r="G601" s="1604">
        <v>3</v>
      </c>
      <c r="H601" s="1643" t="s">
        <v>7278</v>
      </c>
      <c r="I601" s="1605">
        <v>1349.7</v>
      </c>
      <c r="J601" s="1603">
        <f t="shared" si="33"/>
        <v>100</v>
      </c>
      <c r="K601" s="1605">
        <f t="shared" si="31"/>
        <v>0</v>
      </c>
      <c r="L601" s="1603"/>
      <c r="M601" s="1603"/>
      <c r="N601" s="1606">
        <f t="shared" si="32"/>
        <v>0</v>
      </c>
      <c r="O601" s="2108"/>
      <c r="P601" s="2108"/>
      <c r="Q601" s="2108">
        <f t="shared" si="34"/>
        <v>0</v>
      </c>
      <c r="R601" s="2411"/>
    </row>
    <row r="602" spans="3:18" ht="27" customHeight="1">
      <c r="C602" s="1601">
        <v>43</v>
      </c>
      <c r="D602" s="1889" t="s">
        <v>2216</v>
      </c>
      <c r="E602" s="1602">
        <v>5</v>
      </c>
      <c r="F602" s="1603" t="s">
        <v>508</v>
      </c>
      <c r="G602" s="1604">
        <v>7</v>
      </c>
      <c r="H602" s="1643" t="s">
        <v>7278</v>
      </c>
      <c r="I602" s="1605">
        <v>2996</v>
      </c>
      <c r="J602" s="1603">
        <f t="shared" si="33"/>
        <v>100</v>
      </c>
      <c r="K602" s="1605">
        <f t="shared" si="31"/>
        <v>0</v>
      </c>
      <c r="L602" s="1603"/>
      <c r="M602" s="1603"/>
      <c r="N602" s="1606">
        <f t="shared" si="32"/>
        <v>0</v>
      </c>
      <c r="O602" s="2108"/>
      <c r="P602" s="2108"/>
      <c r="Q602" s="2108">
        <f t="shared" si="34"/>
        <v>0</v>
      </c>
      <c r="R602" s="2411"/>
    </row>
    <row r="603" spans="3:18" ht="27" customHeight="1">
      <c r="C603" s="1601">
        <v>44</v>
      </c>
      <c r="D603" s="1889" t="s">
        <v>7294</v>
      </c>
      <c r="E603" s="1602">
        <v>5</v>
      </c>
      <c r="F603" s="1603" t="s">
        <v>508</v>
      </c>
      <c r="G603" s="1604">
        <v>10</v>
      </c>
      <c r="H603" s="1643" t="s">
        <v>7283</v>
      </c>
      <c r="I603" s="1605">
        <v>2860</v>
      </c>
      <c r="J603" s="1603">
        <f t="shared" si="33"/>
        <v>40</v>
      </c>
      <c r="K603" s="1605">
        <f t="shared" si="31"/>
        <v>1716</v>
      </c>
      <c r="L603" s="1603"/>
      <c r="M603" s="1603"/>
      <c r="N603" s="1606">
        <f t="shared" si="32"/>
        <v>0</v>
      </c>
      <c r="O603" s="2108"/>
      <c r="P603" s="2108"/>
      <c r="Q603" s="2108">
        <f t="shared" si="34"/>
        <v>0</v>
      </c>
      <c r="R603" s="2411"/>
    </row>
    <row r="604" spans="3:18" ht="14.25" customHeight="1">
      <c r="C604" s="1601">
        <v>45</v>
      </c>
      <c r="D604" s="1889" t="s">
        <v>3231</v>
      </c>
      <c r="E604" s="1602">
        <v>5</v>
      </c>
      <c r="F604" s="1603" t="s">
        <v>508</v>
      </c>
      <c r="G604" s="1604">
        <v>5</v>
      </c>
      <c r="H604" s="1643" t="s">
        <v>7295</v>
      </c>
      <c r="I604" s="1605">
        <v>3645</v>
      </c>
      <c r="J604" s="1603">
        <f t="shared" si="33"/>
        <v>100</v>
      </c>
      <c r="K604" s="1605">
        <f t="shared" si="31"/>
        <v>0</v>
      </c>
      <c r="L604" s="1603"/>
      <c r="M604" s="1603"/>
      <c r="N604" s="1606">
        <f t="shared" si="32"/>
        <v>0</v>
      </c>
      <c r="O604" s="2108"/>
      <c r="P604" s="2108"/>
      <c r="Q604" s="2108">
        <f t="shared" si="34"/>
        <v>0</v>
      </c>
      <c r="R604" s="2411"/>
    </row>
    <row r="605" spans="3:18" ht="14.25" customHeight="1">
      <c r="C605" s="1601">
        <v>46</v>
      </c>
      <c r="D605" s="1889" t="s">
        <v>4895</v>
      </c>
      <c r="E605" s="1602">
        <v>5</v>
      </c>
      <c r="F605" s="1603" t="s">
        <v>508</v>
      </c>
      <c r="G605" s="1604">
        <v>4</v>
      </c>
      <c r="H605" s="1643" t="s">
        <v>7293</v>
      </c>
      <c r="I605" s="1605">
        <v>2168</v>
      </c>
      <c r="J605" s="1603">
        <f t="shared" si="33"/>
        <v>100</v>
      </c>
      <c r="K605" s="1605">
        <f t="shared" si="31"/>
        <v>0</v>
      </c>
      <c r="L605" s="1603"/>
      <c r="M605" s="1603"/>
      <c r="N605" s="1606">
        <f t="shared" si="32"/>
        <v>0</v>
      </c>
      <c r="O605" s="2108"/>
      <c r="P605" s="2108"/>
      <c r="Q605" s="2108">
        <f t="shared" si="34"/>
        <v>0</v>
      </c>
      <c r="R605" s="2411"/>
    </row>
    <row r="606" spans="3:18" ht="14.25" customHeight="1">
      <c r="C606" s="1601">
        <v>47</v>
      </c>
      <c r="D606" s="1889" t="s">
        <v>3232</v>
      </c>
      <c r="E606" s="1602">
        <v>5</v>
      </c>
      <c r="F606" s="1603" t="s">
        <v>508</v>
      </c>
      <c r="G606" s="1604">
        <v>1</v>
      </c>
      <c r="H606" s="1643" t="s">
        <v>7295</v>
      </c>
      <c r="I606" s="1605">
        <v>732.3</v>
      </c>
      <c r="J606" s="1603">
        <f t="shared" si="33"/>
        <v>100</v>
      </c>
      <c r="K606" s="1605">
        <f t="shared" si="31"/>
        <v>0</v>
      </c>
      <c r="L606" s="1603"/>
      <c r="M606" s="1603"/>
      <c r="N606" s="1606">
        <f t="shared" si="32"/>
        <v>0</v>
      </c>
      <c r="O606" s="2108"/>
      <c r="P606" s="2108"/>
      <c r="Q606" s="2108">
        <f t="shared" si="34"/>
        <v>0</v>
      </c>
      <c r="R606" s="2411"/>
    </row>
    <row r="607" spans="3:18" ht="40.5" customHeight="1">
      <c r="C607" s="1601">
        <v>48</v>
      </c>
      <c r="D607" s="1889" t="s">
        <v>7296</v>
      </c>
      <c r="E607" s="1602">
        <v>5</v>
      </c>
      <c r="F607" s="1603" t="s">
        <v>508</v>
      </c>
      <c r="G607" s="1604">
        <v>2</v>
      </c>
      <c r="H607" s="1643" t="s">
        <v>7283</v>
      </c>
      <c r="I607" s="1605">
        <v>7956</v>
      </c>
      <c r="J607" s="1603">
        <f t="shared" si="33"/>
        <v>40</v>
      </c>
      <c r="K607" s="1605">
        <f t="shared" si="31"/>
        <v>4773.6000000000004</v>
      </c>
      <c r="L607" s="1603"/>
      <c r="M607" s="1603"/>
      <c r="N607" s="1606">
        <f t="shared" si="32"/>
        <v>0</v>
      </c>
      <c r="O607" s="2108"/>
      <c r="P607" s="2108"/>
      <c r="Q607" s="2108">
        <f t="shared" si="34"/>
        <v>0</v>
      </c>
      <c r="R607" s="2411"/>
    </row>
    <row r="608" spans="3:18" ht="14.25" customHeight="1">
      <c r="C608" s="1601">
        <v>49</v>
      </c>
      <c r="D608" s="1889" t="s">
        <v>7297</v>
      </c>
      <c r="E608" s="1602">
        <v>5</v>
      </c>
      <c r="F608" s="1603" t="s">
        <v>508</v>
      </c>
      <c r="G608" s="1604">
        <v>2</v>
      </c>
      <c r="H608" s="1643" t="s">
        <v>7291</v>
      </c>
      <c r="I608" s="1605">
        <v>4443.3999999999996</v>
      </c>
      <c r="J608" s="1603">
        <f t="shared" si="33"/>
        <v>100</v>
      </c>
      <c r="K608" s="1605">
        <f t="shared" si="31"/>
        <v>0</v>
      </c>
      <c r="L608" s="1603"/>
      <c r="M608" s="1603"/>
      <c r="N608" s="1606">
        <f t="shared" si="32"/>
        <v>0</v>
      </c>
      <c r="O608" s="2108"/>
      <c r="P608" s="2108"/>
      <c r="Q608" s="2108">
        <f t="shared" si="34"/>
        <v>0</v>
      </c>
      <c r="R608" s="2411"/>
    </row>
    <row r="609" spans="3:18" ht="27" customHeight="1">
      <c r="C609" s="1601">
        <v>50</v>
      </c>
      <c r="D609" s="1889" t="s">
        <v>5106</v>
      </c>
      <c r="E609" s="1602">
        <v>5</v>
      </c>
      <c r="F609" s="1603" t="s">
        <v>508</v>
      </c>
      <c r="G609" s="1604">
        <v>1</v>
      </c>
      <c r="H609" s="1643" t="s">
        <v>7298</v>
      </c>
      <c r="I609" s="1605">
        <v>2397</v>
      </c>
      <c r="J609" s="1603">
        <f t="shared" si="33"/>
        <v>100</v>
      </c>
      <c r="K609" s="1605">
        <f t="shared" si="31"/>
        <v>0</v>
      </c>
      <c r="L609" s="1603"/>
      <c r="M609" s="1603"/>
      <c r="N609" s="1606">
        <f t="shared" si="32"/>
        <v>0</v>
      </c>
      <c r="O609" s="2108"/>
      <c r="P609" s="2108"/>
      <c r="Q609" s="2108">
        <f t="shared" si="34"/>
        <v>0</v>
      </c>
      <c r="R609" s="2411"/>
    </row>
    <row r="610" spans="3:18" ht="27" customHeight="1">
      <c r="C610" s="1601">
        <v>51</v>
      </c>
      <c r="D610" s="1889" t="s">
        <v>5106</v>
      </c>
      <c r="E610" s="1602">
        <v>5</v>
      </c>
      <c r="F610" s="1603" t="s">
        <v>508</v>
      </c>
      <c r="G610" s="1604">
        <v>2</v>
      </c>
      <c r="H610" s="1643" t="s">
        <v>7295</v>
      </c>
      <c r="I610" s="1605">
        <v>4684</v>
      </c>
      <c r="J610" s="1603">
        <f t="shared" si="33"/>
        <v>100</v>
      </c>
      <c r="K610" s="1605">
        <f t="shared" si="31"/>
        <v>0</v>
      </c>
      <c r="L610" s="1603"/>
      <c r="M610" s="1603"/>
      <c r="N610" s="1606">
        <f t="shared" si="32"/>
        <v>0</v>
      </c>
      <c r="O610" s="2108"/>
      <c r="P610" s="2108"/>
      <c r="Q610" s="2108">
        <f t="shared" si="34"/>
        <v>0</v>
      </c>
      <c r="R610" s="2411"/>
    </row>
    <row r="611" spans="3:18" ht="27" customHeight="1">
      <c r="C611" s="1601">
        <v>52</v>
      </c>
      <c r="D611" s="1889" t="s">
        <v>5107</v>
      </c>
      <c r="E611" s="1602">
        <v>5</v>
      </c>
      <c r="F611" s="1603" t="s">
        <v>508</v>
      </c>
      <c r="G611" s="1604">
        <v>1</v>
      </c>
      <c r="H611" s="1643" t="s">
        <v>7298</v>
      </c>
      <c r="I611" s="1605">
        <v>2397</v>
      </c>
      <c r="J611" s="1603">
        <f t="shared" si="33"/>
        <v>100</v>
      </c>
      <c r="K611" s="1605">
        <f t="shared" si="31"/>
        <v>0</v>
      </c>
      <c r="L611" s="1603"/>
      <c r="M611" s="1603"/>
      <c r="N611" s="1606">
        <f t="shared" si="32"/>
        <v>0</v>
      </c>
      <c r="O611" s="2108"/>
      <c r="P611" s="2108"/>
      <c r="Q611" s="2108">
        <f t="shared" si="34"/>
        <v>0</v>
      </c>
      <c r="R611" s="2412"/>
    </row>
    <row r="612" spans="3:18" ht="14.25" customHeight="1">
      <c r="C612" s="2001">
        <v>1</v>
      </c>
      <c r="D612" s="2002" t="s">
        <v>7895</v>
      </c>
      <c r="E612" s="2003">
        <v>5</v>
      </c>
      <c r="F612" s="2004" t="s">
        <v>508</v>
      </c>
      <c r="G612" s="2005">
        <v>1</v>
      </c>
      <c r="H612" s="2004">
        <v>2005</v>
      </c>
      <c r="I612" s="2006">
        <v>359.68</v>
      </c>
      <c r="J612" s="2004">
        <v>100</v>
      </c>
      <c r="K612" s="2006">
        <f t="shared" si="31"/>
        <v>0</v>
      </c>
      <c r="L612" s="2004"/>
      <c r="M612" s="2004"/>
      <c r="N612" s="2007">
        <f t="shared" si="32"/>
        <v>0</v>
      </c>
      <c r="O612" s="2113"/>
      <c r="P612" s="2113"/>
      <c r="Q612" s="2113">
        <f t="shared" si="34"/>
        <v>0</v>
      </c>
      <c r="R612" s="2421" t="s">
        <v>7955</v>
      </c>
    </row>
    <row r="613" spans="3:18" ht="14.25" customHeight="1">
      <c r="C613" s="2001">
        <v>2</v>
      </c>
      <c r="D613" s="2002" t="s">
        <v>7896</v>
      </c>
      <c r="E613" s="2003">
        <v>5</v>
      </c>
      <c r="F613" s="2004" t="s">
        <v>508</v>
      </c>
      <c r="G613" s="2005">
        <v>1</v>
      </c>
      <c r="H613" s="2004">
        <v>2002</v>
      </c>
      <c r="I613" s="2006">
        <v>359.68</v>
      </c>
      <c r="J613" s="2004">
        <v>100</v>
      </c>
      <c r="K613" s="2006">
        <f t="shared" si="31"/>
        <v>0</v>
      </c>
      <c r="L613" s="2004"/>
      <c r="M613" s="2004"/>
      <c r="N613" s="2007">
        <f t="shared" si="32"/>
        <v>0</v>
      </c>
      <c r="O613" s="2113"/>
      <c r="P613" s="2113"/>
      <c r="Q613" s="2113">
        <f t="shared" si="34"/>
        <v>0</v>
      </c>
      <c r="R613" s="2422"/>
    </row>
    <row r="614" spans="3:18" ht="14.25" customHeight="1">
      <c r="C614" s="2001">
        <v>3</v>
      </c>
      <c r="D614" s="2002" t="s">
        <v>7897</v>
      </c>
      <c r="E614" s="2003">
        <v>5</v>
      </c>
      <c r="F614" s="2004" t="s">
        <v>508</v>
      </c>
      <c r="G614" s="2005">
        <v>1</v>
      </c>
      <c r="H614" s="2004">
        <v>2005</v>
      </c>
      <c r="I614" s="2006">
        <v>1774.8969999999999</v>
      </c>
      <c r="J614" s="2004">
        <v>100</v>
      </c>
      <c r="K614" s="2006">
        <f t="shared" si="31"/>
        <v>0</v>
      </c>
      <c r="L614" s="2004"/>
      <c r="M614" s="2004"/>
      <c r="N614" s="2007">
        <f t="shared" si="32"/>
        <v>0</v>
      </c>
      <c r="O614" s="2113"/>
      <c r="P614" s="2113"/>
      <c r="Q614" s="2113">
        <f t="shared" si="34"/>
        <v>0</v>
      </c>
      <c r="R614" s="2422"/>
    </row>
    <row r="615" spans="3:18" ht="14.25" customHeight="1">
      <c r="C615" s="2001">
        <v>4</v>
      </c>
      <c r="D615" s="2002" t="s">
        <v>7898</v>
      </c>
      <c r="E615" s="2003">
        <v>5</v>
      </c>
      <c r="F615" s="2004" t="s">
        <v>508</v>
      </c>
      <c r="G615" s="2005">
        <v>1</v>
      </c>
      <c r="H615" s="2004">
        <v>2005</v>
      </c>
      <c r="I615" s="2006">
        <v>1611.0119999999999</v>
      </c>
      <c r="J615" s="2004">
        <v>100</v>
      </c>
      <c r="K615" s="2006">
        <f t="shared" si="31"/>
        <v>0</v>
      </c>
      <c r="L615" s="2004"/>
      <c r="M615" s="2004"/>
      <c r="N615" s="2007">
        <f t="shared" si="32"/>
        <v>0</v>
      </c>
      <c r="O615" s="2113"/>
      <c r="P615" s="2113"/>
      <c r="Q615" s="2113">
        <f t="shared" si="34"/>
        <v>0</v>
      </c>
      <c r="R615" s="2422"/>
    </row>
    <row r="616" spans="3:18" ht="14.25" customHeight="1">
      <c r="C616" s="2001">
        <v>5</v>
      </c>
      <c r="D616" s="2002" t="s">
        <v>7899</v>
      </c>
      <c r="E616" s="2003">
        <v>5</v>
      </c>
      <c r="F616" s="2004" t="s">
        <v>508</v>
      </c>
      <c r="G616" s="2005">
        <v>3</v>
      </c>
      <c r="H616" s="2004">
        <v>2008</v>
      </c>
      <c r="I616" s="2006">
        <v>1626</v>
      </c>
      <c r="J616" s="2004">
        <v>100</v>
      </c>
      <c r="K616" s="2006">
        <f t="shared" si="31"/>
        <v>0</v>
      </c>
      <c r="L616" s="2004"/>
      <c r="M616" s="2004"/>
      <c r="N616" s="2007">
        <f t="shared" si="32"/>
        <v>0</v>
      </c>
      <c r="O616" s="2113"/>
      <c r="P616" s="2113"/>
      <c r="Q616" s="2113">
        <f t="shared" si="34"/>
        <v>0</v>
      </c>
      <c r="R616" s="2422"/>
    </row>
    <row r="617" spans="3:18" ht="14.25" customHeight="1">
      <c r="C617" s="2001">
        <v>6</v>
      </c>
      <c r="D617" s="2002" t="s">
        <v>7900</v>
      </c>
      <c r="E617" s="2003">
        <v>5</v>
      </c>
      <c r="F617" s="2004" t="s">
        <v>508</v>
      </c>
      <c r="G617" s="2005">
        <v>10</v>
      </c>
      <c r="H617" s="2004">
        <v>2005</v>
      </c>
      <c r="I617" s="2006">
        <v>5328.4430000000002</v>
      </c>
      <c r="J617" s="2004">
        <v>100</v>
      </c>
      <c r="K617" s="2006">
        <f t="shared" si="31"/>
        <v>0</v>
      </c>
      <c r="L617" s="2004"/>
      <c r="M617" s="2004"/>
      <c r="N617" s="2007">
        <f t="shared" si="32"/>
        <v>0</v>
      </c>
      <c r="O617" s="2113"/>
      <c r="P617" s="2113"/>
      <c r="Q617" s="2113">
        <f t="shared" si="34"/>
        <v>0</v>
      </c>
      <c r="R617" s="2422"/>
    </row>
    <row r="618" spans="3:18" ht="27" customHeight="1">
      <c r="C618" s="2001">
        <v>7</v>
      </c>
      <c r="D618" s="2002" t="s">
        <v>7901</v>
      </c>
      <c r="E618" s="2003">
        <v>5</v>
      </c>
      <c r="F618" s="2004" t="s">
        <v>508</v>
      </c>
      <c r="G618" s="2005">
        <v>3</v>
      </c>
      <c r="H618" s="2004">
        <v>2005</v>
      </c>
      <c r="I618" s="2006">
        <v>748.5</v>
      </c>
      <c r="J618" s="2004">
        <v>100</v>
      </c>
      <c r="K618" s="2006">
        <f t="shared" si="31"/>
        <v>0</v>
      </c>
      <c r="L618" s="2004"/>
      <c r="M618" s="2004"/>
      <c r="N618" s="2007">
        <f t="shared" si="32"/>
        <v>0</v>
      </c>
      <c r="O618" s="2113"/>
      <c r="P618" s="2113"/>
      <c r="Q618" s="2113">
        <f t="shared" si="34"/>
        <v>0</v>
      </c>
      <c r="R618" s="2422"/>
    </row>
    <row r="619" spans="3:18" ht="14.25" customHeight="1">
      <c r="C619" s="2001">
        <v>8</v>
      </c>
      <c r="D619" s="2002" t="s">
        <v>7902</v>
      </c>
      <c r="E619" s="2003">
        <v>5</v>
      </c>
      <c r="F619" s="2004" t="s">
        <v>508</v>
      </c>
      <c r="G619" s="2005">
        <v>10</v>
      </c>
      <c r="H619" s="2004">
        <v>2006</v>
      </c>
      <c r="I619" s="2006">
        <v>2718.6930000000002</v>
      </c>
      <c r="J619" s="2004">
        <v>100</v>
      </c>
      <c r="K619" s="2006">
        <f t="shared" si="31"/>
        <v>0</v>
      </c>
      <c r="L619" s="2004"/>
      <c r="M619" s="2004"/>
      <c r="N619" s="2007">
        <f t="shared" si="32"/>
        <v>0</v>
      </c>
      <c r="O619" s="2113"/>
      <c r="P619" s="2113"/>
      <c r="Q619" s="2113">
        <f t="shared" si="34"/>
        <v>0</v>
      </c>
      <c r="R619" s="2422"/>
    </row>
    <row r="620" spans="3:18" ht="14.25" customHeight="1">
      <c r="C620" s="2001">
        <v>9</v>
      </c>
      <c r="D620" s="2002" t="s">
        <v>7903</v>
      </c>
      <c r="E620" s="2003">
        <v>5</v>
      </c>
      <c r="F620" s="2004" t="s">
        <v>508</v>
      </c>
      <c r="G620" s="2005">
        <v>2</v>
      </c>
      <c r="H620" s="2004">
        <v>2009</v>
      </c>
      <c r="I620" s="2006">
        <v>898.47130000000004</v>
      </c>
      <c r="J620" s="2004">
        <v>100</v>
      </c>
      <c r="K620" s="2006">
        <f t="shared" si="31"/>
        <v>0</v>
      </c>
      <c r="L620" s="2004"/>
      <c r="M620" s="2004"/>
      <c r="N620" s="2007">
        <f t="shared" si="32"/>
        <v>0</v>
      </c>
      <c r="O620" s="2113"/>
      <c r="P620" s="2113"/>
      <c r="Q620" s="2113">
        <f t="shared" si="34"/>
        <v>0</v>
      </c>
      <c r="R620" s="2422"/>
    </row>
    <row r="621" spans="3:18" ht="14.25" customHeight="1">
      <c r="C621" s="2001">
        <v>10</v>
      </c>
      <c r="D621" s="2002" t="s">
        <v>7904</v>
      </c>
      <c r="E621" s="2003">
        <v>5</v>
      </c>
      <c r="F621" s="2004" t="s">
        <v>508</v>
      </c>
      <c r="G621" s="2005">
        <v>9</v>
      </c>
      <c r="H621" s="2004">
        <v>2005</v>
      </c>
      <c r="I621" s="2006">
        <v>4938.1019999999999</v>
      </c>
      <c r="J621" s="2004">
        <v>100</v>
      </c>
      <c r="K621" s="2006">
        <f t="shared" si="31"/>
        <v>0</v>
      </c>
      <c r="L621" s="2004"/>
      <c r="M621" s="2004"/>
      <c r="N621" s="2007">
        <f t="shared" si="32"/>
        <v>0</v>
      </c>
      <c r="O621" s="2113"/>
      <c r="P621" s="2113"/>
      <c r="Q621" s="2113">
        <f t="shared" si="34"/>
        <v>0</v>
      </c>
      <c r="R621" s="2422"/>
    </row>
    <row r="622" spans="3:18" ht="40.5" customHeight="1">
      <c r="C622" s="2001">
        <v>11</v>
      </c>
      <c r="D622" s="2002" t="s">
        <v>7905</v>
      </c>
      <c r="E622" s="2003">
        <v>5</v>
      </c>
      <c r="F622" s="2004" t="s">
        <v>508</v>
      </c>
      <c r="G622" s="2005">
        <v>1</v>
      </c>
      <c r="H622" s="2004">
        <v>2006</v>
      </c>
      <c r="I622" s="2006">
        <v>255</v>
      </c>
      <c r="J622" s="2004">
        <v>100</v>
      </c>
      <c r="K622" s="2006">
        <f t="shared" si="31"/>
        <v>0</v>
      </c>
      <c r="L622" s="2004"/>
      <c r="M622" s="2004"/>
      <c r="N622" s="2007">
        <f t="shared" si="32"/>
        <v>0</v>
      </c>
      <c r="O622" s="2113"/>
      <c r="P622" s="2113"/>
      <c r="Q622" s="2113">
        <f t="shared" si="34"/>
        <v>0</v>
      </c>
      <c r="R622" s="2422"/>
    </row>
    <row r="623" spans="3:18" ht="27" customHeight="1">
      <c r="C623" s="2001">
        <v>12</v>
      </c>
      <c r="D623" s="2002" t="s">
        <v>7906</v>
      </c>
      <c r="E623" s="2003">
        <v>5</v>
      </c>
      <c r="F623" s="2004" t="s">
        <v>508</v>
      </c>
      <c r="G623" s="2005">
        <v>1</v>
      </c>
      <c r="H623" s="2004">
        <v>2007</v>
      </c>
      <c r="I623" s="2006">
        <v>259.10000000000002</v>
      </c>
      <c r="J623" s="2004">
        <v>100</v>
      </c>
      <c r="K623" s="2006">
        <f t="shared" si="31"/>
        <v>0</v>
      </c>
      <c r="L623" s="2004"/>
      <c r="M623" s="2004"/>
      <c r="N623" s="2007">
        <f t="shared" si="32"/>
        <v>0</v>
      </c>
      <c r="O623" s="2113"/>
      <c r="P623" s="2113"/>
      <c r="Q623" s="2113">
        <f t="shared" si="34"/>
        <v>0</v>
      </c>
      <c r="R623" s="2422"/>
    </row>
    <row r="624" spans="3:18" ht="27" customHeight="1">
      <c r="C624" s="2001">
        <v>13</v>
      </c>
      <c r="D624" s="2002" t="s">
        <v>7907</v>
      </c>
      <c r="E624" s="2003">
        <v>5</v>
      </c>
      <c r="F624" s="2004" t="s">
        <v>508</v>
      </c>
      <c r="G624" s="2005">
        <v>9</v>
      </c>
      <c r="H624" s="2004">
        <v>2007</v>
      </c>
      <c r="I624" s="2006">
        <v>2237.4</v>
      </c>
      <c r="J624" s="2004">
        <v>100</v>
      </c>
      <c r="K624" s="2006">
        <f t="shared" si="31"/>
        <v>0</v>
      </c>
      <c r="L624" s="2004"/>
      <c r="M624" s="2004"/>
      <c r="N624" s="2007">
        <f t="shared" si="32"/>
        <v>0</v>
      </c>
      <c r="O624" s="2113"/>
      <c r="P624" s="2113"/>
      <c r="Q624" s="2113">
        <f t="shared" si="34"/>
        <v>0</v>
      </c>
      <c r="R624" s="2422"/>
    </row>
    <row r="625" spans="3:18" ht="40.5" customHeight="1">
      <c r="C625" s="2001">
        <v>14</v>
      </c>
      <c r="D625" s="2002" t="s">
        <v>7908</v>
      </c>
      <c r="E625" s="2003">
        <v>5</v>
      </c>
      <c r="F625" s="2004" t="s">
        <v>508</v>
      </c>
      <c r="G625" s="2005">
        <v>3</v>
      </c>
      <c r="H625" s="2004">
        <v>2008</v>
      </c>
      <c r="I625" s="2006">
        <v>801.9</v>
      </c>
      <c r="J625" s="2004">
        <v>100</v>
      </c>
      <c r="K625" s="2006">
        <f t="shared" si="31"/>
        <v>0</v>
      </c>
      <c r="L625" s="2004"/>
      <c r="M625" s="2004"/>
      <c r="N625" s="2007">
        <f t="shared" si="32"/>
        <v>0</v>
      </c>
      <c r="O625" s="2113"/>
      <c r="P625" s="2113"/>
      <c r="Q625" s="2113">
        <f t="shared" si="34"/>
        <v>0</v>
      </c>
      <c r="R625" s="2422"/>
    </row>
    <row r="626" spans="3:18" ht="14.25" customHeight="1">
      <c r="C626" s="2001">
        <v>15</v>
      </c>
      <c r="D626" s="2002" t="s">
        <v>7909</v>
      </c>
      <c r="E626" s="2003">
        <v>5</v>
      </c>
      <c r="F626" s="2004" t="s">
        <v>508</v>
      </c>
      <c r="G626" s="2005">
        <v>9</v>
      </c>
      <c r="H626" s="2004">
        <v>2008</v>
      </c>
      <c r="I626" s="2006">
        <v>3642.165</v>
      </c>
      <c r="J626" s="2004">
        <v>100</v>
      </c>
      <c r="K626" s="2006">
        <f t="shared" si="31"/>
        <v>0</v>
      </c>
      <c r="L626" s="2004"/>
      <c r="M626" s="2004"/>
      <c r="N626" s="2007">
        <f t="shared" si="32"/>
        <v>0</v>
      </c>
      <c r="O626" s="2113"/>
      <c r="P626" s="2113"/>
      <c r="Q626" s="2113">
        <f t="shared" si="34"/>
        <v>0</v>
      </c>
      <c r="R626" s="2422"/>
    </row>
    <row r="627" spans="3:18" ht="14.25" customHeight="1">
      <c r="C627" s="2001">
        <v>16</v>
      </c>
      <c r="D627" s="2002" t="s">
        <v>7910</v>
      </c>
      <c r="E627" s="2003">
        <v>5</v>
      </c>
      <c r="F627" s="2004" t="s">
        <v>508</v>
      </c>
      <c r="G627" s="2005">
        <v>1</v>
      </c>
      <c r="H627" s="2004">
        <v>2008</v>
      </c>
      <c r="I627" s="2006">
        <v>404.685</v>
      </c>
      <c r="J627" s="2004">
        <v>100</v>
      </c>
      <c r="K627" s="2006">
        <f t="shared" si="31"/>
        <v>0</v>
      </c>
      <c r="L627" s="2004"/>
      <c r="M627" s="2004"/>
      <c r="N627" s="2007">
        <f t="shared" si="32"/>
        <v>0</v>
      </c>
      <c r="O627" s="2113"/>
      <c r="P627" s="2113"/>
      <c r="Q627" s="2113">
        <f t="shared" si="34"/>
        <v>0</v>
      </c>
      <c r="R627" s="2422"/>
    </row>
    <row r="628" spans="3:18" ht="14.25" customHeight="1">
      <c r="C628" s="2001">
        <v>17</v>
      </c>
      <c r="D628" s="2002" t="s">
        <v>7911</v>
      </c>
      <c r="E628" s="2003">
        <v>5</v>
      </c>
      <c r="F628" s="2004" t="s">
        <v>508</v>
      </c>
      <c r="G628" s="2005">
        <v>2</v>
      </c>
      <c r="H628" s="2004">
        <v>2008</v>
      </c>
      <c r="I628" s="2006">
        <v>534.6</v>
      </c>
      <c r="J628" s="2004">
        <v>100</v>
      </c>
      <c r="K628" s="2006">
        <f t="shared" si="31"/>
        <v>0</v>
      </c>
      <c r="L628" s="2004"/>
      <c r="M628" s="2004"/>
      <c r="N628" s="2007">
        <f t="shared" si="32"/>
        <v>0</v>
      </c>
      <c r="O628" s="2113"/>
      <c r="P628" s="2113"/>
      <c r="Q628" s="2113">
        <f t="shared" si="34"/>
        <v>0</v>
      </c>
      <c r="R628" s="2422"/>
    </row>
    <row r="629" spans="3:18" ht="14.25" customHeight="1">
      <c r="C629" s="2001">
        <v>18</v>
      </c>
      <c r="D629" s="2002" t="s">
        <v>7911</v>
      </c>
      <c r="E629" s="2003">
        <v>5</v>
      </c>
      <c r="F629" s="2004" t="s">
        <v>508</v>
      </c>
      <c r="G629" s="2005">
        <v>2</v>
      </c>
      <c r="H629" s="2004">
        <v>2008</v>
      </c>
      <c r="I629" s="2006">
        <v>534.6</v>
      </c>
      <c r="J629" s="2004">
        <v>100</v>
      </c>
      <c r="K629" s="2006">
        <f t="shared" si="31"/>
        <v>0</v>
      </c>
      <c r="L629" s="2004"/>
      <c r="M629" s="2004"/>
      <c r="N629" s="2007">
        <f t="shared" si="32"/>
        <v>0</v>
      </c>
      <c r="O629" s="2113"/>
      <c r="P629" s="2113"/>
      <c r="Q629" s="2113">
        <f t="shared" si="34"/>
        <v>0</v>
      </c>
      <c r="R629" s="2422"/>
    </row>
    <row r="630" spans="3:18" ht="14.25" customHeight="1">
      <c r="C630" s="2001">
        <v>19</v>
      </c>
      <c r="D630" s="2002" t="s">
        <v>7910</v>
      </c>
      <c r="E630" s="2003">
        <v>5</v>
      </c>
      <c r="F630" s="2004" t="s">
        <v>508</v>
      </c>
      <c r="G630" s="2005">
        <v>1</v>
      </c>
      <c r="H630" s="2004">
        <v>2008</v>
      </c>
      <c r="I630" s="2006">
        <v>404.685</v>
      </c>
      <c r="J630" s="2004">
        <v>100</v>
      </c>
      <c r="K630" s="2006">
        <f t="shared" si="31"/>
        <v>0</v>
      </c>
      <c r="L630" s="2004"/>
      <c r="M630" s="2004"/>
      <c r="N630" s="2007">
        <f t="shared" si="32"/>
        <v>0</v>
      </c>
      <c r="O630" s="2113"/>
      <c r="P630" s="2113"/>
      <c r="Q630" s="2113">
        <f t="shared" si="34"/>
        <v>0</v>
      </c>
      <c r="R630" s="2422"/>
    </row>
    <row r="631" spans="3:18" ht="14.25" customHeight="1">
      <c r="C631" s="2001">
        <v>20</v>
      </c>
      <c r="D631" s="2002" t="s">
        <v>7912</v>
      </c>
      <c r="E631" s="2003">
        <v>5</v>
      </c>
      <c r="F631" s="2004" t="s">
        <v>508</v>
      </c>
      <c r="G631" s="2005">
        <v>1</v>
      </c>
      <c r="H631" s="2004">
        <v>2007</v>
      </c>
      <c r="I631" s="2006">
        <v>547.26099999999997</v>
      </c>
      <c r="J631" s="2004">
        <v>100</v>
      </c>
      <c r="K631" s="2006">
        <f t="shared" si="31"/>
        <v>0</v>
      </c>
      <c r="L631" s="2004"/>
      <c r="M631" s="2004"/>
      <c r="N631" s="2007">
        <f t="shared" si="32"/>
        <v>0</v>
      </c>
      <c r="O631" s="2113"/>
      <c r="P631" s="2113"/>
      <c r="Q631" s="2113">
        <f t="shared" si="34"/>
        <v>0</v>
      </c>
      <c r="R631" s="2422"/>
    </row>
    <row r="632" spans="3:18" ht="14.25" customHeight="1">
      <c r="C632" s="2001">
        <v>21</v>
      </c>
      <c r="D632" s="2002" t="s">
        <v>1996</v>
      </c>
      <c r="E632" s="2003">
        <v>5</v>
      </c>
      <c r="F632" s="2004" t="s">
        <v>508</v>
      </c>
      <c r="G632" s="2005">
        <v>2</v>
      </c>
      <c r="H632" s="2004">
        <v>2007</v>
      </c>
      <c r="I632" s="2006">
        <v>483.4</v>
      </c>
      <c r="J632" s="2004">
        <v>100</v>
      </c>
      <c r="K632" s="2006">
        <f t="shared" si="31"/>
        <v>0</v>
      </c>
      <c r="L632" s="2004"/>
      <c r="M632" s="2004"/>
      <c r="N632" s="2007">
        <f t="shared" si="32"/>
        <v>0</v>
      </c>
      <c r="O632" s="2113"/>
      <c r="P632" s="2113"/>
      <c r="Q632" s="2113">
        <f t="shared" si="34"/>
        <v>0</v>
      </c>
      <c r="R632" s="2422"/>
    </row>
    <row r="633" spans="3:18" ht="27" customHeight="1">
      <c r="C633" s="2001">
        <v>22</v>
      </c>
      <c r="D633" s="2002" t="s">
        <v>7913</v>
      </c>
      <c r="E633" s="2003">
        <v>5</v>
      </c>
      <c r="F633" s="2004" t="s">
        <v>508</v>
      </c>
      <c r="G633" s="2005">
        <v>1</v>
      </c>
      <c r="H633" s="2004">
        <v>2010</v>
      </c>
      <c r="I633" s="2006">
        <v>1297.58</v>
      </c>
      <c r="J633" s="2004">
        <v>100</v>
      </c>
      <c r="K633" s="2006">
        <f t="shared" si="31"/>
        <v>0</v>
      </c>
      <c r="L633" s="2004"/>
      <c r="M633" s="2004"/>
      <c r="N633" s="2007">
        <f t="shared" si="32"/>
        <v>0</v>
      </c>
      <c r="O633" s="2113"/>
      <c r="P633" s="2113"/>
      <c r="Q633" s="2113">
        <f t="shared" si="34"/>
        <v>0</v>
      </c>
      <c r="R633" s="2422"/>
    </row>
    <row r="634" spans="3:18" ht="14.25" customHeight="1">
      <c r="C634" s="2001">
        <v>23</v>
      </c>
      <c r="D634" s="2002" t="s">
        <v>7914</v>
      </c>
      <c r="E634" s="2003">
        <v>5</v>
      </c>
      <c r="F634" s="2004" t="s">
        <v>508</v>
      </c>
      <c r="G634" s="2005">
        <v>1</v>
      </c>
      <c r="H634" s="2004">
        <v>2010</v>
      </c>
      <c r="I634" s="2006">
        <v>1297.58</v>
      </c>
      <c r="J634" s="2004">
        <v>100</v>
      </c>
      <c r="K634" s="2006">
        <f t="shared" si="31"/>
        <v>0</v>
      </c>
      <c r="L634" s="2004"/>
      <c r="M634" s="2004"/>
      <c r="N634" s="2007">
        <f t="shared" si="32"/>
        <v>0</v>
      </c>
      <c r="O634" s="2113"/>
      <c r="P634" s="2113"/>
      <c r="Q634" s="2113">
        <f t="shared" si="34"/>
        <v>0</v>
      </c>
      <c r="R634" s="2422"/>
    </row>
    <row r="635" spans="3:18" ht="14.25" customHeight="1">
      <c r="C635" s="2001">
        <v>24</v>
      </c>
      <c r="D635" s="2002" t="s">
        <v>7915</v>
      </c>
      <c r="E635" s="2003">
        <v>5</v>
      </c>
      <c r="F635" s="2004" t="s">
        <v>508</v>
      </c>
      <c r="G635" s="2005">
        <v>4</v>
      </c>
      <c r="H635" s="2004">
        <v>2010</v>
      </c>
      <c r="I635" s="2006">
        <v>1796.943</v>
      </c>
      <c r="J635" s="2004">
        <v>100</v>
      </c>
      <c r="K635" s="2006">
        <f t="shared" si="31"/>
        <v>0</v>
      </c>
      <c r="L635" s="2004"/>
      <c r="M635" s="2004"/>
      <c r="N635" s="2007">
        <f t="shared" si="32"/>
        <v>0</v>
      </c>
      <c r="O635" s="2113"/>
      <c r="P635" s="2113"/>
      <c r="Q635" s="2113">
        <f t="shared" si="34"/>
        <v>0</v>
      </c>
      <c r="R635" s="2422"/>
    </row>
    <row r="636" spans="3:18" ht="14.25" customHeight="1">
      <c r="C636" s="2001">
        <v>25</v>
      </c>
      <c r="D636" s="2002" t="s">
        <v>7916</v>
      </c>
      <c r="E636" s="2003">
        <v>5</v>
      </c>
      <c r="F636" s="2004" t="s">
        <v>508</v>
      </c>
      <c r="G636" s="2005">
        <v>1</v>
      </c>
      <c r="H636" s="2004">
        <v>2005</v>
      </c>
      <c r="I636" s="2006">
        <v>547.26099999999997</v>
      </c>
      <c r="J636" s="2004">
        <v>100</v>
      </c>
      <c r="K636" s="2006">
        <f t="shared" si="31"/>
        <v>0</v>
      </c>
      <c r="L636" s="2004"/>
      <c r="M636" s="2004"/>
      <c r="N636" s="2007">
        <f t="shared" si="32"/>
        <v>0</v>
      </c>
      <c r="O636" s="2113"/>
      <c r="P636" s="2113"/>
      <c r="Q636" s="2113">
        <f t="shared" si="34"/>
        <v>0</v>
      </c>
      <c r="R636" s="2422"/>
    </row>
    <row r="637" spans="3:18" ht="14.25" customHeight="1">
      <c r="C637" s="2001">
        <v>26</v>
      </c>
      <c r="D637" s="2002" t="s">
        <v>7917</v>
      </c>
      <c r="E637" s="2003">
        <v>5</v>
      </c>
      <c r="F637" s="2004" t="s">
        <v>508</v>
      </c>
      <c r="G637" s="2005">
        <v>1</v>
      </c>
      <c r="H637" s="2004">
        <v>2012</v>
      </c>
      <c r="I637" s="2006">
        <v>468.36</v>
      </c>
      <c r="J637" s="2004">
        <v>100</v>
      </c>
      <c r="K637" s="2006">
        <f t="shared" si="31"/>
        <v>0</v>
      </c>
      <c r="L637" s="2004"/>
      <c r="M637" s="2004"/>
      <c r="N637" s="2007">
        <f t="shared" si="32"/>
        <v>0</v>
      </c>
      <c r="O637" s="2113"/>
      <c r="P637" s="2113"/>
      <c r="Q637" s="2113">
        <f t="shared" si="34"/>
        <v>0</v>
      </c>
      <c r="R637" s="2422"/>
    </row>
    <row r="638" spans="3:18" ht="14.25" customHeight="1">
      <c r="C638" s="2001">
        <v>27</v>
      </c>
      <c r="D638" s="2002" t="s">
        <v>7918</v>
      </c>
      <c r="E638" s="2003">
        <v>5</v>
      </c>
      <c r="F638" s="2004" t="s">
        <v>508</v>
      </c>
      <c r="G638" s="2005">
        <v>2</v>
      </c>
      <c r="H638" s="2004">
        <v>2015</v>
      </c>
      <c r="I638" s="2006">
        <v>918</v>
      </c>
      <c r="J638" s="2004">
        <v>100</v>
      </c>
      <c r="K638" s="2006">
        <f t="shared" si="31"/>
        <v>0</v>
      </c>
      <c r="L638" s="2004"/>
      <c r="M638" s="2004"/>
      <c r="N638" s="2007">
        <f t="shared" si="32"/>
        <v>0</v>
      </c>
      <c r="O638" s="2113"/>
      <c r="P638" s="2113"/>
      <c r="Q638" s="2113">
        <f t="shared" si="34"/>
        <v>0</v>
      </c>
      <c r="R638" s="2422"/>
    </row>
    <row r="639" spans="3:18" ht="14.25" customHeight="1">
      <c r="C639" s="2001">
        <v>28</v>
      </c>
      <c r="D639" s="2002" t="s">
        <v>7919</v>
      </c>
      <c r="E639" s="2003">
        <v>5</v>
      </c>
      <c r="F639" s="2004" t="s">
        <v>508</v>
      </c>
      <c r="G639" s="2005">
        <v>8</v>
      </c>
      <c r="H639" s="2004">
        <v>2015</v>
      </c>
      <c r="I639" s="2006">
        <v>2756.9229999999998</v>
      </c>
      <c r="J639" s="2004">
        <v>100</v>
      </c>
      <c r="K639" s="2006">
        <f t="shared" si="31"/>
        <v>0</v>
      </c>
      <c r="L639" s="2004"/>
      <c r="M639" s="2004"/>
      <c r="N639" s="2007">
        <f t="shared" si="32"/>
        <v>0</v>
      </c>
      <c r="O639" s="2113"/>
      <c r="P639" s="2113"/>
      <c r="Q639" s="2113">
        <f t="shared" si="34"/>
        <v>0</v>
      </c>
      <c r="R639" s="2422"/>
    </row>
    <row r="640" spans="3:18" ht="14.25" customHeight="1">
      <c r="C640" s="2001">
        <v>29</v>
      </c>
      <c r="D640" s="2002" t="s">
        <v>7920</v>
      </c>
      <c r="E640" s="2003">
        <v>5</v>
      </c>
      <c r="F640" s="2004" t="s">
        <v>508</v>
      </c>
      <c r="G640" s="2005">
        <v>1</v>
      </c>
      <c r="H640" s="2004">
        <v>2015</v>
      </c>
      <c r="I640" s="2006">
        <v>2350</v>
      </c>
      <c r="J640" s="2004">
        <v>100</v>
      </c>
      <c r="K640" s="2006">
        <f t="shared" si="31"/>
        <v>0</v>
      </c>
      <c r="L640" s="2004"/>
      <c r="M640" s="2004"/>
      <c r="N640" s="2007">
        <f t="shared" si="32"/>
        <v>0</v>
      </c>
      <c r="O640" s="2113"/>
      <c r="P640" s="2113"/>
      <c r="Q640" s="2113">
        <f t="shared" si="34"/>
        <v>0</v>
      </c>
      <c r="R640" s="2422"/>
    </row>
    <row r="641" spans="3:18" ht="14.25" customHeight="1">
      <c r="C641" s="2001">
        <v>30</v>
      </c>
      <c r="D641" s="2002" t="s">
        <v>7921</v>
      </c>
      <c r="E641" s="2003">
        <v>5</v>
      </c>
      <c r="F641" s="2004" t="s">
        <v>508</v>
      </c>
      <c r="G641" s="2005">
        <v>1</v>
      </c>
      <c r="H641" s="2004">
        <v>2012</v>
      </c>
      <c r="I641" s="2006">
        <v>1302.6600000000001</v>
      </c>
      <c r="J641" s="2004">
        <v>100</v>
      </c>
      <c r="K641" s="2006">
        <f t="shared" si="31"/>
        <v>0</v>
      </c>
      <c r="L641" s="2004"/>
      <c r="M641" s="2004"/>
      <c r="N641" s="2007">
        <f t="shared" si="32"/>
        <v>0</v>
      </c>
      <c r="O641" s="2113"/>
      <c r="P641" s="2113"/>
      <c r="Q641" s="2113">
        <f t="shared" si="34"/>
        <v>0</v>
      </c>
      <c r="R641" s="2422"/>
    </row>
    <row r="642" spans="3:18" ht="67.5" customHeight="1">
      <c r="C642" s="2001">
        <v>31</v>
      </c>
      <c r="D642" s="2002" t="s">
        <v>7922</v>
      </c>
      <c r="E642" s="2003">
        <v>5</v>
      </c>
      <c r="F642" s="2004" t="s">
        <v>508</v>
      </c>
      <c r="G642" s="2005">
        <v>3</v>
      </c>
      <c r="H642" s="2004">
        <v>2016</v>
      </c>
      <c r="I642" s="2006">
        <v>7017</v>
      </c>
      <c r="J642" s="2004">
        <v>100</v>
      </c>
      <c r="K642" s="2006">
        <f t="shared" si="31"/>
        <v>0</v>
      </c>
      <c r="L642" s="2004"/>
      <c r="M642" s="2004"/>
      <c r="N642" s="2007">
        <f t="shared" si="32"/>
        <v>0</v>
      </c>
      <c r="O642" s="2113"/>
      <c r="P642" s="2113"/>
      <c r="Q642" s="2113">
        <f t="shared" si="34"/>
        <v>0</v>
      </c>
      <c r="R642" s="2422"/>
    </row>
    <row r="643" spans="3:18" ht="67.5" customHeight="1">
      <c r="C643" s="2001">
        <v>32</v>
      </c>
      <c r="D643" s="2002" t="s">
        <v>7923</v>
      </c>
      <c r="E643" s="2003">
        <v>5</v>
      </c>
      <c r="F643" s="2004" t="s">
        <v>508</v>
      </c>
      <c r="G643" s="2005">
        <v>2</v>
      </c>
      <c r="H643" s="2004">
        <v>2016</v>
      </c>
      <c r="I643" s="2006">
        <v>4794</v>
      </c>
      <c r="J643" s="2004">
        <v>100</v>
      </c>
      <c r="K643" s="2006">
        <f t="shared" si="31"/>
        <v>0</v>
      </c>
      <c r="L643" s="2004"/>
      <c r="M643" s="2004"/>
      <c r="N643" s="2007">
        <f t="shared" si="32"/>
        <v>0</v>
      </c>
      <c r="O643" s="2113"/>
      <c r="P643" s="2113"/>
      <c r="Q643" s="2113">
        <f t="shared" si="34"/>
        <v>0</v>
      </c>
      <c r="R643" s="2422"/>
    </row>
    <row r="644" spans="3:18" ht="27" customHeight="1">
      <c r="C644" s="2001">
        <v>33</v>
      </c>
      <c r="D644" s="2002" t="s">
        <v>7924</v>
      </c>
      <c r="E644" s="2003">
        <v>5</v>
      </c>
      <c r="F644" s="2004" t="s">
        <v>508</v>
      </c>
      <c r="G644" s="2005">
        <v>5</v>
      </c>
      <c r="H644" s="2004">
        <v>2017</v>
      </c>
      <c r="I644" s="2006">
        <v>3645</v>
      </c>
      <c r="J644" s="2004">
        <v>100</v>
      </c>
      <c r="K644" s="2006">
        <f t="shared" si="31"/>
        <v>0</v>
      </c>
      <c r="L644" s="2004"/>
      <c r="M644" s="2004"/>
      <c r="N644" s="2007">
        <f t="shared" si="32"/>
        <v>0</v>
      </c>
      <c r="O644" s="2113"/>
      <c r="P644" s="2113"/>
      <c r="Q644" s="2113">
        <f t="shared" si="34"/>
        <v>0</v>
      </c>
      <c r="R644" s="2422"/>
    </row>
    <row r="645" spans="3:18" ht="27" customHeight="1">
      <c r="C645" s="2001">
        <v>34</v>
      </c>
      <c r="D645" s="2002" t="s">
        <v>7925</v>
      </c>
      <c r="E645" s="2003">
        <v>5</v>
      </c>
      <c r="F645" s="2004" t="s">
        <v>508</v>
      </c>
      <c r="G645" s="2005">
        <v>2</v>
      </c>
      <c r="H645" s="2004">
        <v>2017</v>
      </c>
      <c r="I645" s="2006">
        <v>4684</v>
      </c>
      <c r="J645" s="2004">
        <v>100</v>
      </c>
      <c r="K645" s="2006">
        <f t="shared" si="31"/>
        <v>0</v>
      </c>
      <c r="L645" s="2004"/>
      <c r="M645" s="2004"/>
      <c r="N645" s="2007">
        <f t="shared" si="32"/>
        <v>0</v>
      </c>
      <c r="O645" s="2113"/>
      <c r="P645" s="2113"/>
      <c r="Q645" s="2113">
        <f t="shared" si="34"/>
        <v>0</v>
      </c>
      <c r="R645" s="2422"/>
    </row>
    <row r="646" spans="3:18" ht="27" customHeight="1">
      <c r="C646" s="2001">
        <v>35</v>
      </c>
      <c r="D646" s="2002" t="s">
        <v>7924</v>
      </c>
      <c r="E646" s="2003">
        <v>5</v>
      </c>
      <c r="F646" s="2004" t="s">
        <v>508</v>
      </c>
      <c r="G646" s="2005">
        <v>1</v>
      </c>
      <c r="H646" s="2004">
        <v>2017</v>
      </c>
      <c r="I646" s="2006">
        <v>729</v>
      </c>
      <c r="J646" s="2004">
        <v>100</v>
      </c>
      <c r="K646" s="2006">
        <f t="shared" si="31"/>
        <v>0</v>
      </c>
      <c r="L646" s="2004"/>
      <c r="M646" s="2004"/>
      <c r="N646" s="2007">
        <f t="shared" si="32"/>
        <v>0</v>
      </c>
      <c r="O646" s="2113"/>
      <c r="P646" s="2113"/>
      <c r="Q646" s="2113">
        <f t="shared" si="34"/>
        <v>0</v>
      </c>
      <c r="R646" s="2422"/>
    </row>
    <row r="647" spans="3:18" ht="27" customHeight="1">
      <c r="C647" s="2001">
        <v>36</v>
      </c>
      <c r="D647" s="2002" t="s">
        <v>7926</v>
      </c>
      <c r="E647" s="2003">
        <v>5</v>
      </c>
      <c r="F647" s="2004" t="s">
        <v>508</v>
      </c>
      <c r="G647" s="2005">
        <v>2</v>
      </c>
      <c r="H647" s="2004">
        <v>2017</v>
      </c>
      <c r="I647" s="2006">
        <v>1500</v>
      </c>
      <c r="J647" s="2004">
        <v>100</v>
      </c>
      <c r="K647" s="2006">
        <f t="shared" si="31"/>
        <v>0</v>
      </c>
      <c r="L647" s="2004"/>
      <c r="M647" s="2004"/>
      <c r="N647" s="2007">
        <f t="shared" si="32"/>
        <v>0</v>
      </c>
      <c r="O647" s="2113"/>
      <c r="P647" s="2113"/>
      <c r="Q647" s="2113">
        <f t="shared" si="34"/>
        <v>0</v>
      </c>
      <c r="R647" s="2422"/>
    </row>
    <row r="648" spans="3:18" ht="14.25" customHeight="1">
      <c r="C648" s="2001">
        <v>37</v>
      </c>
      <c r="D648" s="2002" t="s">
        <v>7927</v>
      </c>
      <c r="E648" s="2003">
        <v>5</v>
      </c>
      <c r="F648" s="2004" t="s">
        <v>508</v>
      </c>
      <c r="G648" s="2005">
        <v>1</v>
      </c>
      <c r="H648" s="2004">
        <v>2013</v>
      </c>
      <c r="I648" s="2006">
        <v>512.01499999999999</v>
      </c>
      <c r="J648" s="2004">
        <v>100</v>
      </c>
      <c r="K648" s="2006">
        <f t="shared" si="31"/>
        <v>0</v>
      </c>
      <c r="L648" s="2004"/>
      <c r="M648" s="2004"/>
      <c r="N648" s="2007">
        <f t="shared" si="32"/>
        <v>0</v>
      </c>
      <c r="O648" s="2113"/>
      <c r="P648" s="2113"/>
      <c r="Q648" s="2113">
        <f t="shared" si="34"/>
        <v>0</v>
      </c>
      <c r="R648" s="2422"/>
    </row>
    <row r="649" spans="3:18" ht="14.25" customHeight="1">
      <c r="C649" s="2001">
        <v>38</v>
      </c>
      <c r="D649" s="2002" t="s">
        <v>7928</v>
      </c>
      <c r="E649" s="2003">
        <v>5</v>
      </c>
      <c r="F649" s="2004" t="s">
        <v>508</v>
      </c>
      <c r="G649" s="2005">
        <v>1</v>
      </c>
      <c r="H649" s="2004">
        <v>2009</v>
      </c>
      <c r="I649" s="2006">
        <v>404.685</v>
      </c>
      <c r="J649" s="2004">
        <v>100</v>
      </c>
      <c r="K649" s="2006">
        <f t="shared" si="31"/>
        <v>0</v>
      </c>
      <c r="L649" s="2004"/>
      <c r="M649" s="2004"/>
      <c r="N649" s="2007">
        <f t="shared" si="32"/>
        <v>0</v>
      </c>
      <c r="O649" s="2113"/>
      <c r="P649" s="2113"/>
      <c r="Q649" s="2113">
        <f t="shared" si="34"/>
        <v>0</v>
      </c>
      <c r="R649" s="2422"/>
    </row>
    <row r="650" spans="3:18" ht="14.25" customHeight="1">
      <c r="C650" s="2001">
        <v>39</v>
      </c>
      <c r="D650" s="2002" t="s">
        <v>7929</v>
      </c>
      <c r="E650" s="2003">
        <v>5</v>
      </c>
      <c r="F650" s="2004" t="s">
        <v>508</v>
      </c>
      <c r="G650" s="2005">
        <v>1</v>
      </c>
      <c r="H650" s="2004">
        <v>2010</v>
      </c>
      <c r="I650" s="2006">
        <v>658.32</v>
      </c>
      <c r="J650" s="2004">
        <v>100</v>
      </c>
      <c r="K650" s="2006">
        <f t="shared" si="31"/>
        <v>0</v>
      </c>
      <c r="L650" s="2004"/>
      <c r="M650" s="2004"/>
      <c r="N650" s="2007">
        <f t="shared" si="32"/>
        <v>0</v>
      </c>
      <c r="O650" s="2113"/>
      <c r="P650" s="2113"/>
      <c r="Q650" s="2113">
        <f t="shared" si="34"/>
        <v>0</v>
      </c>
      <c r="R650" s="2422"/>
    </row>
    <row r="651" spans="3:18" ht="27" customHeight="1">
      <c r="C651" s="2001">
        <v>40</v>
      </c>
      <c r="D651" s="2002" t="s">
        <v>2215</v>
      </c>
      <c r="E651" s="2003">
        <v>5</v>
      </c>
      <c r="F651" s="2004" t="s">
        <v>508</v>
      </c>
      <c r="G651" s="2005">
        <v>1</v>
      </c>
      <c r="H651" s="2004">
        <v>2019</v>
      </c>
      <c r="I651" s="2006">
        <v>450</v>
      </c>
      <c r="J651" s="2004">
        <v>100</v>
      </c>
      <c r="K651" s="2006">
        <f t="shared" si="31"/>
        <v>0</v>
      </c>
      <c r="L651" s="2004"/>
      <c r="M651" s="2004"/>
      <c r="N651" s="2007">
        <f t="shared" si="32"/>
        <v>0</v>
      </c>
      <c r="O651" s="2113"/>
      <c r="P651" s="2113"/>
      <c r="Q651" s="2113">
        <f t="shared" si="34"/>
        <v>0</v>
      </c>
      <c r="R651" s="2422"/>
    </row>
    <row r="652" spans="3:18" ht="27" customHeight="1">
      <c r="C652" s="2001">
        <v>41</v>
      </c>
      <c r="D652" s="2002" t="s">
        <v>2214</v>
      </c>
      <c r="E652" s="2003">
        <v>5</v>
      </c>
      <c r="F652" s="2004" t="s">
        <v>508</v>
      </c>
      <c r="G652" s="2005">
        <v>3</v>
      </c>
      <c r="H652" s="2004">
        <v>2019</v>
      </c>
      <c r="I652" s="2006">
        <v>1339.2</v>
      </c>
      <c r="J652" s="2004">
        <v>100</v>
      </c>
      <c r="K652" s="2006">
        <f t="shared" si="31"/>
        <v>0</v>
      </c>
      <c r="L652" s="2004"/>
      <c r="M652" s="2004"/>
      <c r="N652" s="2007">
        <f t="shared" si="32"/>
        <v>0</v>
      </c>
      <c r="O652" s="2113"/>
      <c r="P652" s="2113"/>
      <c r="Q652" s="2113">
        <f t="shared" si="34"/>
        <v>0</v>
      </c>
      <c r="R652" s="2422"/>
    </row>
    <row r="653" spans="3:18" ht="27" customHeight="1">
      <c r="C653" s="2001">
        <v>42</v>
      </c>
      <c r="D653" s="2002" t="s">
        <v>2216</v>
      </c>
      <c r="E653" s="2003">
        <v>5</v>
      </c>
      <c r="F653" s="2004" t="s">
        <v>508</v>
      </c>
      <c r="G653" s="2005">
        <v>9</v>
      </c>
      <c r="H653" s="2004">
        <v>2019</v>
      </c>
      <c r="I653" s="2006">
        <v>3852</v>
      </c>
      <c r="J653" s="2004">
        <v>100</v>
      </c>
      <c r="K653" s="2006">
        <f t="shared" si="31"/>
        <v>0</v>
      </c>
      <c r="L653" s="2004"/>
      <c r="M653" s="2004"/>
      <c r="N653" s="2007">
        <f t="shared" si="32"/>
        <v>0</v>
      </c>
      <c r="O653" s="2113"/>
      <c r="P653" s="2113"/>
      <c r="Q653" s="2113">
        <f t="shared" si="34"/>
        <v>0</v>
      </c>
      <c r="R653" s="2422"/>
    </row>
    <row r="654" spans="3:18" ht="40.5" customHeight="1">
      <c r="C654" s="2001">
        <v>43</v>
      </c>
      <c r="D654" s="2002" t="s">
        <v>2217</v>
      </c>
      <c r="E654" s="2003">
        <v>5</v>
      </c>
      <c r="F654" s="2004" t="s">
        <v>508</v>
      </c>
      <c r="G654" s="2005">
        <v>9</v>
      </c>
      <c r="H654" s="2004">
        <v>2020</v>
      </c>
      <c r="I654" s="2006">
        <v>3928.5</v>
      </c>
      <c r="J654" s="2004">
        <v>100</v>
      </c>
      <c r="K654" s="2006">
        <f t="shared" si="31"/>
        <v>0</v>
      </c>
      <c r="L654" s="2004"/>
      <c r="M654" s="2004"/>
      <c r="N654" s="2007">
        <f t="shared" si="32"/>
        <v>0</v>
      </c>
      <c r="O654" s="2113"/>
      <c r="P654" s="2113"/>
      <c r="Q654" s="2113">
        <f t="shared" si="34"/>
        <v>0</v>
      </c>
      <c r="R654" s="2422"/>
    </row>
    <row r="655" spans="3:18" ht="40.5" customHeight="1">
      <c r="C655" s="2001">
        <v>44</v>
      </c>
      <c r="D655" s="2002" t="s">
        <v>2217</v>
      </c>
      <c r="E655" s="2003">
        <v>5</v>
      </c>
      <c r="F655" s="2004" t="s">
        <v>508</v>
      </c>
      <c r="G655" s="2005">
        <v>2</v>
      </c>
      <c r="H655" s="2004">
        <v>2020</v>
      </c>
      <c r="I655" s="2006">
        <v>873</v>
      </c>
      <c r="J655" s="2004">
        <v>100</v>
      </c>
      <c r="K655" s="2006">
        <f t="shared" si="31"/>
        <v>0</v>
      </c>
      <c r="L655" s="2004"/>
      <c r="M655" s="2004"/>
      <c r="N655" s="2007">
        <f t="shared" si="32"/>
        <v>0</v>
      </c>
      <c r="O655" s="2113"/>
      <c r="P655" s="2113"/>
      <c r="Q655" s="2113">
        <f t="shared" si="34"/>
        <v>0</v>
      </c>
      <c r="R655" s="2422"/>
    </row>
    <row r="656" spans="3:18" ht="40.5" customHeight="1">
      <c r="C656" s="2001">
        <v>45</v>
      </c>
      <c r="D656" s="2002" t="s">
        <v>2217</v>
      </c>
      <c r="E656" s="2003">
        <v>5</v>
      </c>
      <c r="F656" s="2004" t="s">
        <v>508</v>
      </c>
      <c r="G656" s="2005">
        <v>1</v>
      </c>
      <c r="H656" s="2004">
        <v>2020</v>
      </c>
      <c r="I656" s="2006">
        <v>436.5</v>
      </c>
      <c r="J656" s="2004">
        <v>100</v>
      </c>
      <c r="K656" s="2006">
        <f t="shared" si="31"/>
        <v>0</v>
      </c>
      <c r="L656" s="2004"/>
      <c r="M656" s="2004"/>
      <c r="N656" s="2007">
        <f t="shared" si="32"/>
        <v>0</v>
      </c>
      <c r="O656" s="2113"/>
      <c r="P656" s="2113"/>
      <c r="Q656" s="2113">
        <f t="shared" si="34"/>
        <v>0</v>
      </c>
      <c r="R656" s="2422"/>
    </row>
    <row r="657" spans="3:18" ht="14.25" customHeight="1">
      <c r="C657" s="2001">
        <v>46</v>
      </c>
      <c r="D657" s="2002" t="s">
        <v>4816</v>
      </c>
      <c r="E657" s="2003">
        <v>5</v>
      </c>
      <c r="F657" s="2004" t="s">
        <v>508</v>
      </c>
      <c r="G657" s="2005">
        <v>3</v>
      </c>
      <c r="H657" s="2004">
        <v>2021</v>
      </c>
      <c r="I657" s="2006">
        <v>1054.0530000000001</v>
      </c>
      <c r="J657" s="2004">
        <v>100</v>
      </c>
      <c r="K657" s="2006">
        <f t="shared" si="31"/>
        <v>0</v>
      </c>
      <c r="L657" s="2004"/>
      <c r="M657" s="2004"/>
      <c r="N657" s="2007">
        <f t="shared" si="32"/>
        <v>0</v>
      </c>
      <c r="O657" s="2113"/>
      <c r="P657" s="2113"/>
      <c r="Q657" s="2113">
        <f t="shared" si="34"/>
        <v>0</v>
      </c>
      <c r="R657" s="2422"/>
    </row>
    <row r="658" spans="3:18" ht="40.5" customHeight="1">
      <c r="C658" s="2001">
        <v>47</v>
      </c>
      <c r="D658" s="2002" t="s">
        <v>7930</v>
      </c>
      <c r="E658" s="2003">
        <v>5</v>
      </c>
      <c r="F658" s="2004" t="s">
        <v>508</v>
      </c>
      <c r="G658" s="2005">
        <v>2</v>
      </c>
      <c r="H658" s="2004">
        <v>2022</v>
      </c>
      <c r="I658" s="2006">
        <v>7956</v>
      </c>
      <c r="J658" s="2004">
        <v>80</v>
      </c>
      <c r="K658" s="2006">
        <f t="shared" si="31"/>
        <v>1591.1999999999998</v>
      </c>
      <c r="L658" s="2004"/>
      <c r="M658" s="2004"/>
      <c r="N658" s="2007">
        <f t="shared" si="32"/>
        <v>0</v>
      </c>
      <c r="O658" s="2113"/>
      <c r="P658" s="2113"/>
      <c r="Q658" s="2113">
        <f t="shared" si="34"/>
        <v>0</v>
      </c>
      <c r="R658" s="2422"/>
    </row>
    <row r="659" spans="3:18" ht="27" customHeight="1">
      <c r="C659" s="2001">
        <v>48</v>
      </c>
      <c r="D659" s="2002" t="s">
        <v>7931</v>
      </c>
      <c r="E659" s="2003">
        <v>5</v>
      </c>
      <c r="F659" s="2004" t="s">
        <v>508</v>
      </c>
      <c r="G659" s="2005">
        <v>15</v>
      </c>
      <c r="H659" s="2004">
        <v>2022</v>
      </c>
      <c r="I659" s="2006">
        <v>7527.2727000000004</v>
      </c>
      <c r="J659" s="2004">
        <v>80</v>
      </c>
      <c r="K659" s="2006">
        <f t="shared" si="31"/>
        <v>1505.4545399999997</v>
      </c>
      <c r="L659" s="2004"/>
      <c r="M659" s="2004"/>
      <c r="N659" s="2007">
        <f t="shared" si="32"/>
        <v>0</v>
      </c>
      <c r="O659" s="2113"/>
      <c r="P659" s="2113"/>
      <c r="Q659" s="2113">
        <f t="shared" si="34"/>
        <v>0</v>
      </c>
      <c r="R659" s="2422"/>
    </row>
    <row r="660" spans="3:18" ht="40.5" customHeight="1">
      <c r="C660" s="2001">
        <v>49</v>
      </c>
      <c r="D660" s="2002" t="s">
        <v>7930</v>
      </c>
      <c r="E660" s="2003">
        <v>5</v>
      </c>
      <c r="F660" s="2004" t="s">
        <v>508</v>
      </c>
      <c r="G660" s="2005">
        <v>1</v>
      </c>
      <c r="H660" s="2004">
        <v>2022</v>
      </c>
      <c r="I660" s="2006">
        <v>3978</v>
      </c>
      <c r="J660" s="2004">
        <v>80</v>
      </c>
      <c r="K660" s="2006">
        <f t="shared" si="31"/>
        <v>795.59999999999991</v>
      </c>
      <c r="L660" s="2004"/>
      <c r="M660" s="2004"/>
      <c r="N660" s="2007">
        <f t="shared" si="32"/>
        <v>0</v>
      </c>
      <c r="O660" s="2113"/>
      <c r="P660" s="2113"/>
      <c r="Q660" s="2113">
        <f t="shared" si="34"/>
        <v>0</v>
      </c>
      <c r="R660" s="2422"/>
    </row>
    <row r="661" spans="3:18" ht="27" customHeight="1">
      <c r="C661" s="2001">
        <v>50</v>
      </c>
      <c r="D661" s="2002" t="s">
        <v>7932</v>
      </c>
      <c r="E661" s="2003">
        <v>5</v>
      </c>
      <c r="F661" s="2004" t="s">
        <v>508</v>
      </c>
      <c r="G661" s="2005">
        <v>2</v>
      </c>
      <c r="H661" s="2004">
        <v>2023</v>
      </c>
      <c r="I661" s="2006">
        <v>1003.63636</v>
      </c>
      <c r="J661" s="2004">
        <v>60</v>
      </c>
      <c r="K661" s="2006">
        <f t="shared" si="31"/>
        <v>401.45454400000006</v>
      </c>
      <c r="L661" s="2004"/>
      <c r="M661" s="2004"/>
      <c r="N661" s="2007">
        <f t="shared" si="32"/>
        <v>0</v>
      </c>
      <c r="O661" s="2113"/>
      <c r="P661" s="2113"/>
      <c r="Q661" s="2113">
        <f t="shared" si="34"/>
        <v>0</v>
      </c>
      <c r="R661" s="2422"/>
    </row>
    <row r="662" spans="3:18" ht="27" customHeight="1">
      <c r="C662" s="2001">
        <v>51</v>
      </c>
      <c r="D662" s="2002" t="s">
        <v>7932</v>
      </c>
      <c r="E662" s="2003">
        <v>5</v>
      </c>
      <c r="F662" s="2004" t="s">
        <v>508</v>
      </c>
      <c r="G662" s="2005">
        <v>3</v>
      </c>
      <c r="H662" s="2004">
        <v>2023</v>
      </c>
      <c r="I662" s="2006">
        <v>1505.45454</v>
      </c>
      <c r="J662" s="2004">
        <v>60</v>
      </c>
      <c r="K662" s="2006">
        <f t="shared" si="31"/>
        <v>602.18181600000003</v>
      </c>
      <c r="L662" s="2004"/>
      <c r="M662" s="2004"/>
      <c r="N662" s="2007">
        <f t="shared" si="32"/>
        <v>0</v>
      </c>
      <c r="O662" s="2113"/>
      <c r="P662" s="2113"/>
      <c r="Q662" s="2113">
        <f t="shared" si="34"/>
        <v>0</v>
      </c>
      <c r="R662" s="2422"/>
    </row>
    <row r="663" spans="3:18" ht="27" customHeight="1">
      <c r="C663" s="2001">
        <v>52</v>
      </c>
      <c r="D663" s="2002" t="s">
        <v>7932</v>
      </c>
      <c r="E663" s="2003">
        <v>5</v>
      </c>
      <c r="F663" s="2004" t="s">
        <v>508</v>
      </c>
      <c r="G663" s="2005">
        <v>3</v>
      </c>
      <c r="H663" s="2004">
        <v>2023</v>
      </c>
      <c r="I663" s="2006">
        <v>1505.45454</v>
      </c>
      <c r="J663" s="2004">
        <v>60</v>
      </c>
      <c r="K663" s="2006">
        <f t="shared" si="31"/>
        <v>602.18181600000003</v>
      </c>
      <c r="L663" s="2004"/>
      <c r="M663" s="2004"/>
      <c r="N663" s="2007">
        <f t="shared" si="32"/>
        <v>0</v>
      </c>
      <c r="O663" s="2113"/>
      <c r="P663" s="2113"/>
      <c r="Q663" s="2113">
        <f t="shared" si="34"/>
        <v>0</v>
      </c>
      <c r="R663" s="2422"/>
    </row>
    <row r="664" spans="3:18" ht="27" customHeight="1">
      <c r="C664" s="2001">
        <v>53</v>
      </c>
      <c r="D664" s="2002" t="s">
        <v>7933</v>
      </c>
      <c r="E664" s="2003">
        <v>5</v>
      </c>
      <c r="F664" s="2004" t="s">
        <v>508</v>
      </c>
      <c r="G664" s="2005">
        <v>4</v>
      </c>
      <c r="H664" s="2004">
        <v>2022</v>
      </c>
      <c r="I664" s="2006">
        <v>15912</v>
      </c>
      <c r="J664" s="2004">
        <v>80</v>
      </c>
      <c r="K664" s="2006">
        <f t="shared" si="31"/>
        <v>3182.3999999999996</v>
      </c>
      <c r="L664" s="2004"/>
      <c r="M664" s="2004"/>
      <c r="N664" s="2007">
        <f t="shared" si="32"/>
        <v>0</v>
      </c>
      <c r="O664" s="2113"/>
      <c r="P664" s="2113"/>
      <c r="Q664" s="2113">
        <f t="shared" si="34"/>
        <v>0</v>
      </c>
      <c r="R664" s="2422"/>
    </row>
    <row r="665" spans="3:18" ht="40.5" customHeight="1">
      <c r="C665" s="2001">
        <v>54</v>
      </c>
      <c r="D665" s="2002" t="s">
        <v>7934</v>
      </c>
      <c r="E665" s="2003">
        <v>5</v>
      </c>
      <c r="F665" s="2004" t="s">
        <v>508</v>
      </c>
      <c r="G665" s="2005">
        <v>4</v>
      </c>
      <c r="H665" s="2004">
        <v>2023</v>
      </c>
      <c r="I665" s="2006">
        <v>15912</v>
      </c>
      <c r="J665" s="2004">
        <v>60</v>
      </c>
      <c r="K665" s="2006">
        <f t="shared" si="31"/>
        <v>6364.8000000000011</v>
      </c>
      <c r="L665" s="2004"/>
      <c r="M665" s="2004"/>
      <c r="N665" s="2007">
        <f t="shared" si="32"/>
        <v>0</v>
      </c>
      <c r="O665" s="2113"/>
      <c r="P665" s="2113"/>
      <c r="Q665" s="2113">
        <f t="shared" si="34"/>
        <v>0</v>
      </c>
      <c r="R665" s="2422"/>
    </row>
    <row r="666" spans="3:18" ht="40.5" customHeight="1">
      <c r="C666" s="2001">
        <v>55</v>
      </c>
      <c r="D666" s="2002" t="s">
        <v>7935</v>
      </c>
      <c r="E666" s="2003">
        <v>5</v>
      </c>
      <c r="F666" s="2004" t="s">
        <v>508</v>
      </c>
      <c r="G666" s="2005">
        <v>4</v>
      </c>
      <c r="H666" s="2004">
        <v>2024</v>
      </c>
      <c r="I666" s="2006">
        <v>1886.4</v>
      </c>
      <c r="J666" s="2004">
        <v>40</v>
      </c>
      <c r="K666" s="2006">
        <f t="shared" si="31"/>
        <v>1131.8400000000001</v>
      </c>
      <c r="L666" s="2004"/>
      <c r="M666" s="2004"/>
      <c r="N666" s="2007">
        <f t="shared" si="32"/>
        <v>0</v>
      </c>
      <c r="O666" s="2113"/>
      <c r="P666" s="2113"/>
      <c r="Q666" s="2113">
        <f t="shared" si="34"/>
        <v>0</v>
      </c>
      <c r="R666" s="2422"/>
    </row>
    <row r="667" spans="3:18" ht="27" customHeight="1">
      <c r="C667" s="2001">
        <v>56</v>
      </c>
      <c r="D667" s="2002" t="s">
        <v>7926</v>
      </c>
      <c r="E667" s="2003">
        <v>5</v>
      </c>
      <c r="F667" s="2004" t="s">
        <v>508</v>
      </c>
      <c r="G667" s="2005">
        <v>1</v>
      </c>
      <c r="H667" s="2004">
        <v>2024</v>
      </c>
      <c r="I667" s="2006">
        <v>750</v>
      </c>
      <c r="J667" s="2004">
        <v>40</v>
      </c>
      <c r="K667" s="2006">
        <f t="shared" si="31"/>
        <v>450</v>
      </c>
      <c r="L667" s="2004"/>
      <c r="M667" s="2004"/>
      <c r="N667" s="2007">
        <f t="shared" si="32"/>
        <v>0</v>
      </c>
      <c r="O667" s="2113"/>
      <c r="P667" s="2113"/>
      <c r="Q667" s="2113">
        <f t="shared" si="34"/>
        <v>0</v>
      </c>
      <c r="R667" s="2423"/>
    </row>
    <row r="668" spans="3:18" ht="14.25" customHeight="1">
      <c r="C668" s="1644">
        <v>1</v>
      </c>
      <c r="D668" s="1890" t="s">
        <v>1996</v>
      </c>
      <c r="E668" s="1645">
        <v>5</v>
      </c>
      <c r="F668" s="1646" t="s">
        <v>508</v>
      </c>
      <c r="G668" s="1647">
        <v>3</v>
      </c>
      <c r="H668" s="1646">
        <v>2006</v>
      </c>
      <c r="I668" s="1648">
        <v>749.1</v>
      </c>
      <c r="J668" s="1646">
        <f t="shared" si="33"/>
        <v>100</v>
      </c>
      <c r="K668" s="1648">
        <f t="shared" si="31"/>
        <v>0</v>
      </c>
      <c r="L668" s="1646"/>
      <c r="M668" s="1646"/>
      <c r="N668" s="1649">
        <f t="shared" si="32"/>
        <v>0</v>
      </c>
      <c r="O668" s="2114"/>
      <c r="P668" s="2114"/>
      <c r="Q668" s="2114">
        <f t="shared" si="34"/>
        <v>0</v>
      </c>
      <c r="R668" s="2442" t="s">
        <v>7956</v>
      </c>
    </row>
    <row r="669" spans="3:18" ht="14.25" customHeight="1">
      <c r="C669" s="1650">
        <v>2</v>
      </c>
      <c r="D669" s="1891" t="s">
        <v>3336</v>
      </c>
      <c r="E669" s="1651">
        <v>5</v>
      </c>
      <c r="F669" s="1652" t="s">
        <v>508</v>
      </c>
      <c r="G669" s="1653">
        <v>1</v>
      </c>
      <c r="H669" s="1652">
        <v>2006</v>
      </c>
      <c r="I669" s="1654">
        <v>255</v>
      </c>
      <c r="J669" s="1652">
        <f t="shared" si="33"/>
        <v>100</v>
      </c>
      <c r="K669" s="1654">
        <f t="shared" si="31"/>
        <v>0</v>
      </c>
      <c r="L669" s="1652"/>
      <c r="M669" s="1652"/>
      <c r="N669" s="1655">
        <f t="shared" si="32"/>
        <v>0</v>
      </c>
      <c r="O669" s="2115"/>
      <c r="P669" s="2115"/>
      <c r="Q669" s="2115">
        <f t="shared" si="34"/>
        <v>0</v>
      </c>
      <c r="R669" s="2443"/>
    </row>
    <row r="670" spans="3:18" ht="14.25" customHeight="1">
      <c r="C670" s="1650">
        <v>3</v>
      </c>
      <c r="D670" s="1891" t="s">
        <v>3336</v>
      </c>
      <c r="E670" s="1651">
        <v>5</v>
      </c>
      <c r="F670" s="1652" t="s">
        <v>508</v>
      </c>
      <c r="G670" s="1653">
        <v>1</v>
      </c>
      <c r="H670" s="1652">
        <v>2007</v>
      </c>
      <c r="I670" s="1654">
        <v>293.7</v>
      </c>
      <c r="J670" s="1652">
        <f t="shared" si="33"/>
        <v>100</v>
      </c>
      <c r="K670" s="1654">
        <f t="shared" si="31"/>
        <v>0</v>
      </c>
      <c r="L670" s="1652"/>
      <c r="M670" s="1652"/>
      <c r="N670" s="1655">
        <f t="shared" si="32"/>
        <v>0</v>
      </c>
      <c r="O670" s="2115"/>
      <c r="P670" s="2115"/>
      <c r="Q670" s="2115">
        <f t="shared" si="34"/>
        <v>0</v>
      </c>
      <c r="R670" s="2443"/>
    </row>
    <row r="671" spans="3:18" ht="14.25" customHeight="1">
      <c r="C671" s="1644">
        <v>4</v>
      </c>
      <c r="D671" s="1891" t="s">
        <v>3336</v>
      </c>
      <c r="E671" s="1651">
        <v>5</v>
      </c>
      <c r="F671" s="1652" t="s">
        <v>508</v>
      </c>
      <c r="G671" s="1653">
        <v>2</v>
      </c>
      <c r="H671" s="1652">
        <v>2007</v>
      </c>
      <c r="I671" s="1654">
        <v>587.4</v>
      </c>
      <c r="J671" s="1652">
        <f t="shared" si="33"/>
        <v>100</v>
      </c>
      <c r="K671" s="1654">
        <f t="shared" si="31"/>
        <v>0</v>
      </c>
      <c r="L671" s="1652"/>
      <c r="M671" s="1652"/>
      <c r="N671" s="1655">
        <f t="shared" si="32"/>
        <v>0</v>
      </c>
      <c r="O671" s="2115"/>
      <c r="P671" s="2115"/>
      <c r="Q671" s="2115">
        <f t="shared" si="34"/>
        <v>0</v>
      </c>
      <c r="R671" s="2443"/>
    </row>
    <row r="672" spans="3:18" ht="14.25" customHeight="1">
      <c r="C672" s="1650">
        <v>5</v>
      </c>
      <c r="D672" s="1891" t="s">
        <v>3336</v>
      </c>
      <c r="E672" s="1651">
        <v>5</v>
      </c>
      <c r="F672" s="1652" t="s">
        <v>508</v>
      </c>
      <c r="G672" s="1653">
        <v>8</v>
      </c>
      <c r="H672" s="1652">
        <v>2007</v>
      </c>
      <c r="I672" s="1654">
        <v>2349.6</v>
      </c>
      <c r="J672" s="1652">
        <f t="shared" si="33"/>
        <v>100</v>
      </c>
      <c r="K672" s="1654">
        <f t="shared" si="31"/>
        <v>0</v>
      </c>
      <c r="L672" s="1652"/>
      <c r="M672" s="1652"/>
      <c r="N672" s="1655">
        <f t="shared" si="32"/>
        <v>0</v>
      </c>
      <c r="O672" s="2115"/>
      <c r="P672" s="2115"/>
      <c r="Q672" s="2115">
        <f t="shared" si="34"/>
        <v>0</v>
      </c>
      <c r="R672" s="2443"/>
    </row>
    <row r="673" spans="3:18" ht="14.25" customHeight="1">
      <c r="C673" s="1644">
        <v>6</v>
      </c>
      <c r="D673" s="1891" t="s">
        <v>3336</v>
      </c>
      <c r="E673" s="1651">
        <v>5</v>
      </c>
      <c r="F673" s="1652" t="s">
        <v>508</v>
      </c>
      <c r="G673" s="1653">
        <v>2</v>
      </c>
      <c r="H673" s="1652">
        <v>2007</v>
      </c>
      <c r="I673" s="1654">
        <v>587.4</v>
      </c>
      <c r="J673" s="1652">
        <f t="shared" si="33"/>
        <v>100</v>
      </c>
      <c r="K673" s="1654">
        <f t="shared" si="31"/>
        <v>0</v>
      </c>
      <c r="L673" s="1652"/>
      <c r="M673" s="1652"/>
      <c r="N673" s="1655">
        <f t="shared" si="32"/>
        <v>0</v>
      </c>
      <c r="O673" s="2115"/>
      <c r="P673" s="2115"/>
      <c r="Q673" s="2115">
        <f t="shared" si="34"/>
        <v>0</v>
      </c>
      <c r="R673" s="2443"/>
    </row>
    <row r="674" spans="3:18" ht="14.25" customHeight="1">
      <c r="C674" s="1650">
        <v>7</v>
      </c>
      <c r="D674" s="1891" t="s">
        <v>2213</v>
      </c>
      <c r="E674" s="1651">
        <v>5</v>
      </c>
      <c r="F674" s="1652" t="s">
        <v>508</v>
      </c>
      <c r="G674" s="1653">
        <v>8</v>
      </c>
      <c r="H674" s="1652">
        <v>2008</v>
      </c>
      <c r="I674" s="1654">
        <v>2138.4</v>
      </c>
      <c r="J674" s="1652">
        <f t="shared" si="33"/>
        <v>100</v>
      </c>
      <c r="K674" s="1654">
        <f t="shared" si="31"/>
        <v>0</v>
      </c>
      <c r="L674" s="1652"/>
      <c r="M674" s="1652"/>
      <c r="N674" s="1655">
        <f t="shared" si="32"/>
        <v>0</v>
      </c>
      <c r="O674" s="2115"/>
      <c r="P674" s="2115"/>
      <c r="Q674" s="2115">
        <f t="shared" si="34"/>
        <v>0</v>
      </c>
      <c r="R674" s="2443"/>
    </row>
    <row r="675" spans="3:18" ht="14.25" customHeight="1">
      <c r="C675" s="1650">
        <v>8</v>
      </c>
      <c r="D675" s="1891" t="s">
        <v>3336</v>
      </c>
      <c r="E675" s="1651">
        <v>5</v>
      </c>
      <c r="F675" s="1652" t="s">
        <v>508</v>
      </c>
      <c r="G675" s="1653">
        <v>10</v>
      </c>
      <c r="H675" s="1652">
        <v>2008</v>
      </c>
      <c r="I675" s="1654">
        <v>3842.4</v>
      </c>
      <c r="J675" s="1652">
        <f t="shared" si="33"/>
        <v>100</v>
      </c>
      <c r="K675" s="1654">
        <f t="shared" si="31"/>
        <v>0</v>
      </c>
      <c r="L675" s="1652"/>
      <c r="M675" s="1652"/>
      <c r="N675" s="1655">
        <f t="shared" si="32"/>
        <v>0</v>
      </c>
      <c r="O675" s="2115"/>
      <c r="P675" s="2115"/>
      <c r="Q675" s="2115">
        <f t="shared" si="34"/>
        <v>0</v>
      </c>
      <c r="R675" s="2443"/>
    </row>
    <row r="676" spans="3:18" ht="14.25" customHeight="1">
      <c r="C676" s="1644">
        <v>9</v>
      </c>
      <c r="D676" s="1891" t="s">
        <v>3337</v>
      </c>
      <c r="E676" s="1651">
        <v>5</v>
      </c>
      <c r="F676" s="1652" t="s">
        <v>508</v>
      </c>
      <c r="G676" s="1653">
        <v>3</v>
      </c>
      <c r="H676" s="1652">
        <v>2008</v>
      </c>
      <c r="I676" s="1654">
        <v>1626</v>
      </c>
      <c r="J676" s="1652">
        <f t="shared" si="33"/>
        <v>100</v>
      </c>
      <c r="K676" s="1654">
        <f t="shared" ref="K676:K739" si="35">IF(J676=100,0,I676-I676*J676%)</f>
        <v>0</v>
      </c>
      <c r="L676" s="1652"/>
      <c r="M676" s="1652"/>
      <c r="N676" s="1655">
        <f t="shared" ref="N676:N739" si="36">+L676*M676</f>
        <v>0</v>
      </c>
      <c r="O676" s="2115"/>
      <c r="P676" s="2115"/>
      <c r="Q676" s="2115">
        <f t="shared" si="34"/>
        <v>0</v>
      </c>
      <c r="R676" s="2443"/>
    </row>
    <row r="677" spans="3:18" ht="14.25" customHeight="1">
      <c r="C677" s="1650">
        <v>10</v>
      </c>
      <c r="D677" s="1891" t="s">
        <v>2484</v>
      </c>
      <c r="E677" s="1651">
        <v>5</v>
      </c>
      <c r="F677" s="1652" t="s">
        <v>508</v>
      </c>
      <c r="G677" s="1653">
        <v>1</v>
      </c>
      <c r="H677" s="1652">
        <v>2008</v>
      </c>
      <c r="I677" s="1654">
        <v>404.685</v>
      </c>
      <c r="J677" s="1652">
        <f t="shared" si="33"/>
        <v>100</v>
      </c>
      <c r="K677" s="1654">
        <f t="shared" si="35"/>
        <v>0</v>
      </c>
      <c r="L677" s="1652"/>
      <c r="M677" s="1652"/>
      <c r="N677" s="1655">
        <f t="shared" si="36"/>
        <v>0</v>
      </c>
      <c r="O677" s="2115"/>
      <c r="P677" s="2115"/>
      <c r="Q677" s="2115">
        <f t="shared" si="34"/>
        <v>0</v>
      </c>
      <c r="R677" s="2443"/>
    </row>
    <row r="678" spans="3:18" ht="14.25" customHeight="1">
      <c r="C678" s="1644">
        <v>11</v>
      </c>
      <c r="D678" s="1891" t="s">
        <v>3338</v>
      </c>
      <c r="E678" s="1651">
        <v>5</v>
      </c>
      <c r="F678" s="1652" t="s">
        <v>508</v>
      </c>
      <c r="G678" s="1653">
        <v>2</v>
      </c>
      <c r="H678" s="1652">
        <v>2008</v>
      </c>
      <c r="I678" s="1654">
        <v>534.6</v>
      </c>
      <c r="J678" s="1652">
        <f t="shared" si="33"/>
        <v>100</v>
      </c>
      <c r="K678" s="1654">
        <f t="shared" si="35"/>
        <v>0</v>
      </c>
      <c r="L678" s="1652"/>
      <c r="M678" s="1652"/>
      <c r="N678" s="1655">
        <f t="shared" si="36"/>
        <v>0</v>
      </c>
      <c r="O678" s="2115"/>
      <c r="P678" s="2115"/>
      <c r="Q678" s="2115">
        <f t="shared" si="34"/>
        <v>0</v>
      </c>
      <c r="R678" s="2443"/>
    </row>
    <row r="679" spans="3:18" ht="14.25" customHeight="1">
      <c r="C679" s="1650">
        <v>12</v>
      </c>
      <c r="D679" s="1891" t="s">
        <v>3339</v>
      </c>
      <c r="E679" s="1651">
        <v>5</v>
      </c>
      <c r="F679" s="1652" t="s">
        <v>508</v>
      </c>
      <c r="G679" s="1653">
        <v>2</v>
      </c>
      <c r="H679" s="1652">
        <v>2008</v>
      </c>
      <c r="I679" s="1654">
        <v>809.37</v>
      </c>
      <c r="J679" s="1652">
        <f t="shared" si="33"/>
        <v>100</v>
      </c>
      <c r="K679" s="1654">
        <f t="shared" si="35"/>
        <v>0</v>
      </c>
      <c r="L679" s="1652"/>
      <c r="M679" s="1652"/>
      <c r="N679" s="1655">
        <f t="shared" si="36"/>
        <v>0</v>
      </c>
      <c r="O679" s="2115"/>
      <c r="P679" s="2115"/>
      <c r="Q679" s="2115">
        <f t="shared" si="34"/>
        <v>0</v>
      </c>
      <c r="R679" s="2443"/>
    </row>
    <row r="680" spans="3:18" ht="14.25" customHeight="1">
      <c r="C680" s="1650">
        <v>13</v>
      </c>
      <c r="D680" s="1891" t="s">
        <v>3340</v>
      </c>
      <c r="E680" s="1651">
        <v>5</v>
      </c>
      <c r="F680" s="1652" t="s">
        <v>508</v>
      </c>
      <c r="G680" s="1653">
        <v>1</v>
      </c>
      <c r="H680" s="1652">
        <v>2008</v>
      </c>
      <c r="I680" s="1654">
        <v>267.3</v>
      </c>
      <c r="J680" s="1652">
        <f t="shared" ref="J680:J743" si="37">IF(($J$14-H680)*J$19&gt;100,100,($J$14-H680)*J$19)</f>
        <v>100</v>
      </c>
      <c r="K680" s="1654">
        <f t="shared" si="35"/>
        <v>0</v>
      </c>
      <c r="L680" s="1652"/>
      <c r="M680" s="1652"/>
      <c r="N680" s="1655">
        <f t="shared" si="36"/>
        <v>0</v>
      </c>
      <c r="O680" s="2115"/>
      <c r="P680" s="2115"/>
      <c r="Q680" s="2115">
        <f t="shared" si="34"/>
        <v>0</v>
      </c>
      <c r="R680" s="2443"/>
    </row>
    <row r="681" spans="3:18" ht="14.25" customHeight="1">
      <c r="C681" s="1644">
        <v>14</v>
      </c>
      <c r="D681" s="1891" t="s">
        <v>3340</v>
      </c>
      <c r="E681" s="1651">
        <v>5</v>
      </c>
      <c r="F681" s="1652" t="s">
        <v>508</v>
      </c>
      <c r="G681" s="1653">
        <v>1</v>
      </c>
      <c r="H681" s="1652">
        <v>2008</v>
      </c>
      <c r="I681" s="1654">
        <v>493.3</v>
      </c>
      <c r="J681" s="1652">
        <f t="shared" si="37"/>
        <v>100</v>
      </c>
      <c r="K681" s="1654">
        <f t="shared" si="35"/>
        <v>0</v>
      </c>
      <c r="L681" s="1652"/>
      <c r="M681" s="1652"/>
      <c r="N681" s="1655">
        <f t="shared" si="36"/>
        <v>0</v>
      </c>
      <c r="O681" s="2115"/>
      <c r="P681" s="2115"/>
      <c r="Q681" s="2115">
        <f t="shared" si="34"/>
        <v>0</v>
      </c>
      <c r="R681" s="2443"/>
    </row>
    <row r="682" spans="3:18" ht="14.25" customHeight="1">
      <c r="C682" s="1650">
        <v>15</v>
      </c>
      <c r="D682" s="1891" t="s">
        <v>3341</v>
      </c>
      <c r="E682" s="1651">
        <v>5</v>
      </c>
      <c r="F682" s="1652" t="s">
        <v>508</v>
      </c>
      <c r="G682" s="1653">
        <v>4</v>
      </c>
      <c r="H682" s="1652">
        <v>2011</v>
      </c>
      <c r="I682" s="1654">
        <v>7629.3256799999999</v>
      </c>
      <c r="J682" s="1652">
        <f t="shared" si="37"/>
        <v>100</v>
      </c>
      <c r="K682" s="1654">
        <f t="shared" si="35"/>
        <v>0</v>
      </c>
      <c r="L682" s="1652"/>
      <c r="M682" s="1652"/>
      <c r="N682" s="1655">
        <f t="shared" si="36"/>
        <v>0</v>
      </c>
      <c r="O682" s="2115"/>
      <c r="P682" s="2115"/>
      <c r="Q682" s="2115">
        <f t="shared" si="34"/>
        <v>0</v>
      </c>
      <c r="R682" s="2443"/>
    </row>
    <row r="683" spans="3:18" ht="14.25" customHeight="1">
      <c r="C683" s="1644">
        <v>16</v>
      </c>
      <c r="D683" s="1891" t="s">
        <v>3340</v>
      </c>
      <c r="E683" s="1651">
        <v>5</v>
      </c>
      <c r="F683" s="1652" t="s">
        <v>508</v>
      </c>
      <c r="G683" s="1653">
        <v>4</v>
      </c>
      <c r="H683" s="1652">
        <v>2011</v>
      </c>
      <c r="I683" s="1654">
        <v>1745.28</v>
      </c>
      <c r="J683" s="1652">
        <f t="shared" si="37"/>
        <v>100</v>
      </c>
      <c r="K683" s="1654">
        <f t="shared" si="35"/>
        <v>0</v>
      </c>
      <c r="L683" s="1652"/>
      <c r="M683" s="1652"/>
      <c r="N683" s="1655">
        <f t="shared" si="36"/>
        <v>0</v>
      </c>
      <c r="O683" s="2115"/>
      <c r="P683" s="2115"/>
      <c r="Q683" s="2115">
        <f t="shared" si="34"/>
        <v>0</v>
      </c>
      <c r="R683" s="2443"/>
    </row>
    <row r="684" spans="3:18" ht="14.25" customHeight="1">
      <c r="C684" s="1650">
        <v>17</v>
      </c>
      <c r="D684" s="1891" t="s">
        <v>3340</v>
      </c>
      <c r="E684" s="1651">
        <v>5</v>
      </c>
      <c r="F684" s="1652" t="s">
        <v>508</v>
      </c>
      <c r="G684" s="1653">
        <v>2</v>
      </c>
      <c r="H684" s="1652">
        <v>2011</v>
      </c>
      <c r="I684" s="1654">
        <v>872.64</v>
      </c>
      <c r="J684" s="1652">
        <f t="shared" si="37"/>
        <v>100</v>
      </c>
      <c r="K684" s="1654">
        <f t="shared" si="35"/>
        <v>0</v>
      </c>
      <c r="L684" s="1652"/>
      <c r="M684" s="1652"/>
      <c r="N684" s="1655">
        <f t="shared" si="36"/>
        <v>0</v>
      </c>
      <c r="O684" s="2115"/>
      <c r="P684" s="2115"/>
      <c r="Q684" s="2115">
        <f t="shared" si="34"/>
        <v>0</v>
      </c>
      <c r="R684" s="2443"/>
    </row>
    <row r="685" spans="3:18" ht="14.25" customHeight="1">
      <c r="C685" s="1650">
        <v>18</v>
      </c>
      <c r="D685" s="1891" t="s">
        <v>3342</v>
      </c>
      <c r="E685" s="1651">
        <v>5</v>
      </c>
      <c r="F685" s="1652" t="s">
        <v>508</v>
      </c>
      <c r="G685" s="1653">
        <v>3</v>
      </c>
      <c r="H685" s="1652">
        <v>2011</v>
      </c>
      <c r="I685" s="1654">
        <v>3549.24</v>
      </c>
      <c r="J685" s="1652">
        <f t="shared" si="37"/>
        <v>100</v>
      </c>
      <c r="K685" s="1654">
        <f t="shared" si="35"/>
        <v>0</v>
      </c>
      <c r="L685" s="1652"/>
      <c r="M685" s="1652"/>
      <c r="N685" s="1655">
        <f t="shared" si="36"/>
        <v>0</v>
      </c>
      <c r="O685" s="2115"/>
      <c r="P685" s="2115"/>
      <c r="Q685" s="2115">
        <f t="shared" si="34"/>
        <v>0</v>
      </c>
      <c r="R685" s="2443"/>
    </row>
    <row r="686" spans="3:18" ht="14.25" customHeight="1">
      <c r="C686" s="1644">
        <v>19</v>
      </c>
      <c r="D686" s="1891" t="s">
        <v>3343</v>
      </c>
      <c r="E686" s="1651">
        <v>5</v>
      </c>
      <c r="F686" s="1652" t="s">
        <v>508</v>
      </c>
      <c r="G686" s="1653">
        <v>1</v>
      </c>
      <c r="H686" s="1652">
        <v>2011</v>
      </c>
      <c r="I686" s="1654">
        <v>1218.3599999999999</v>
      </c>
      <c r="J686" s="1652">
        <f t="shared" si="37"/>
        <v>100</v>
      </c>
      <c r="K686" s="1654">
        <f t="shared" si="35"/>
        <v>0</v>
      </c>
      <c r="L686" s="1652"/>
      <c r="M686" s="1652"/>
      <c r="N686" s="1655">
        <f t="shared" si="36"/>
        <v>0</v>
      </c>
      <c r="O686" s="2115"/>
      <c r="P686" s="2115"/>
      <c r="Q686" s="2115">
        <f t="shared" si="34"/>
        <v>0</v>
      </c>
      <c r="R686" s="2443"/>
    </row>
    <row r="687" spans="3:18" ht="14.25" customHeight="1">
      <c r="C687" s="1650">
        <v>20</v>
      </c>
      <c r="D687" s="1891" t="s">
        <v>3344</v>
      </c>
      <c r="E687" s="1651">
        <v>5</v>
      </c>
      <c r="F687" s="1652" t="s">
        <v>508</v>
      </c>
      <c r="G687" s="1653">
        <v>1</v>
      </c>
      <c r="H687" s="1652">
        <v>2012</v>
      </c>
      <c r="I687" s="1654">
        <v>468.36</v>
      </c>
      <c r="J687" s="1652">
        <f t="shared" si="37"/>
        <v>100</v>
      </c>
      <c r="K687" s="1654">
        <f t="shared" si="35"/>
        <v>0</v>
      </c>
      <c r="L687" s="1652"/>
      <c r="M687" s="1652"/>
      <c r="N687" s="1655">
        <f t="shared" si="36"/>
        <v>0</v>
      </c>
      <c r="O687" s="2115"/>
      <c r="P687" s="2115"/>
      <c r="Q687" s="2115">
        <f t="shared" si="34"/>
        <v>0</v>
      </c>
      <c r="R687" s="2443"/>
    </row>
    <row r="688" spans="3:18" ht="14.25" customHeight="1">
      <c r="C688" s="1644">
        <v>21</v>
      </c>
      <c r="D688" s="1891" t="s">
        <v>3345</v>
      </c>
      <c r="E688" s="1651">
        <v>5</v>
      </c>
      <c r="F688" s="1652" t="s">
        <v>508</v>
      </c>
      <c r="G688" s="1653">
        <v>9</v>
      </c>
      <c r="H688" s="1652">
        <v>2013</v>
      </c>
      <c r="I688" s="1654">
        <v>4705.6808700000001</v>
      </c>
      <c r="J688" s="1652">
        <f t="shared" si="37"/>
        <v>100</v>
      </c>
      <c r="K688" s="1654">
        <f t="shared" si="35"/>
        <v>0</v>
      </c>
      <c r="L688" s="1652"/>
      <c r="M688" s="1652"/>
      <c r="N688" s="1655">
        <f t="shared" si="36"/>
        <v>0</v>
      </c>
      <c r="O688" s="2115"/>
      <c r="P688" s="2115"/>
      <c r="Q688" s="2115">
        <f t="shared" si="34"/>
        <v>0</v>
      </c>
      <c r="R688" s="2443"/>
    </row>
    <row r="689" spans="3:18" ht="14.25" customHeight="1">
      <c r="C689" s="1650">
        <v>22</v>
      </c>
      <c r="D689" s="1891" t="s">
        <v>3341</v>
      </c>
      <c r="E689" s="1651">
        <v>5</v>
      </c>
      <c r="F689" s="1652" t="s">
        <v>508</v>
      </c>
      <c r="G689" s="1653">
        <v>4</v>
      </c>
      <c r="H689" s="1652">
        <v>2013</v>
      </c>
      <c r="I689" s="1654">
        <v>10223.9692</v>
      </c>
      <c r="J689" s="1652">
        <f t="shared" si="37"/>
        <v>100</v>
      </c>
      <c r="K689" s="1654">
        <f t="shared" si="35"/>
        <v>0</v>
      </c>
      <c r="L689" s="1652"/>
      <c r="M689" s="1652"/>
      <c r="N689" s="1655">
        <f t="shared" si="36"/>
        <v>0</v>
      </c>
      <c r="O689" s="2115"/>
      <c r="P689" s="2115"/>
      <c r="Q689" s="2115">
        <f t="shared" si="34"/>
        <v>0</v>
      </c>
      <c r="R689" s="2443"/>
    </row>
    <row r="690" spans="3:18" ht="14.25" customHeight="1">
      <c r="C690" s="1650">
        <v>23</v>
      </c>
      <c r="D690" s="1891" t="s">
        <v>3346</v>
      </c>
      <c r="E690" s="1651">
        <v>5</v>
      </c>
      <c r="F690" s="1652" t="s">
        <v>508</v>
      </c>
      <c r="G690" s="1653">
        <v>2</v>
      </c>
      <c r="H690" s="1652">
        <v>2015</v>
      </c>
      <c r="I690" s="1654">
        <v>918</v>
      </c>
      <c r="J690" s="1652">
        <f t="shared" si="37"/>
        <v>100</v>
      </c>
      <c r="K690" s="1654">
        <f t="shared" si="35"/>
        <v>0</v>
      </c>
      <c r="L690" s="1652"/>
      <c r="M690" s="1652"/>
      <c r="N690" s="1655">
        <f t="shared" si="36"/>
        <v>0</v>
      </c>
      <c r="O690" s="2115"/>
      <c r="P690" s="2115"/>
      <c r="Q690" s="2115">
        <f t="shared" si="34"/>
        <v>0</v>
      </c>
      <c r="R690" s="2443"/>
    </row>
    <row r="691" spans="3:18" ht="14.25" customHeight="1">
      <c r="C691" s="1644">
        <v>24</v>
      </c>
      <c r="D691" s="1891" t="s">
        <v>3347</v>
      </c>
      <c r="E691" s="1651">
        <v>5</v>
      </c>
      <c r="F691" s="1652" t="s">
        <v>508</v>
      </c>
      <c r="G691" s="1653">
        <v>2</v>
      </c>
      <c r="H691" s="1652">
        <v>2015</v>
      </c>
      <c r="I691" s="1654">
        <v>689.23077999999998</v>
      </c>
      <c r="J691" s="1652">
        <f t="shared" si="37"/>
        <v>100</v>
      </c>
      <c r="K691" s="1654">
        <f t="shared" si="35"/>
        <v>0</v>
      </c>
      <c r="L691" s="1652"/>
      <c r="M691" s="1652"/>
      <c r="N691" s="1655">
        <f t="shared" si="36"/>
        <v>0</v>
      </c>
      <c r="O691" s="2115"/>
      <c r="P691" s="2115"/>
      <c r="Q691" s="2115">
        <f t="shared" si="34"/>
        <v>0</v>
      </c>
      <c r="R691" s="2443"/>
    </row>
    <row r="692" spans="3:18" ht="14.25" customHeight="1">
      <c r="C692" s="1650">
        <v>25</v>
      </c>
      <c r="D692" s="1891" t="s">
        <v>2728</v>
      </c>
      <c r="E692" s="1651">
        <v>5</v>
      </c>
      <c r="F692" s="1652" t="s">
        <v>508</v>
      </c>
      <c r="G692" s="1653">
        <v>1</v>
      </c>
      <c r="H692" s="1652">
        <v>2016</v>
      </c>
      <c r="I692" s="1654">
        <v>2397</v>
      </c>
      <c r="J692" s="1652">
        <f t="shared" si="37"/>
        <v>100</v>
      </c>
      <c r="K692" s="1654">
        <f t="shared" si="35"/>
        <v>0</v>
      </c>
      <c r="L692" s="1652"/>
      <c r="M692" s="1652"/>
      <c r="N692" s="1655">
        <f t="shared" si="36"/>
        <v>0</v>
      </c>
      <c r="O692" s="2115"/>
      <c r="P692" s="2115"/>
      <c r="Q692" s="2115">
        <f t="shared" si="34"/>
        <v>0</v>
      </c>
      <c r="R692" s="2443"/>
    </row>
    <row r="693" spans="3:18" ht="14.25" customHeight="1">
      <c r="C693" s="1644">
        <v>26</v>
      </c>
      <c r="D693" s="1891" t="s">
        <v>3348</v>
      </c>
      <c r="E693" s="1651">
        <v>5</v>
      </c>
      <c r="F693" s="1652" t="s">
        <v>508</v>
      </c>
      <c r="G693" s="1653">
        <v>1</v>
      </c>
      <c r="H693" s="1652">
        <v>2016</v>
      </c>
      <c r="I693" s="1654">
        <v>732.27</v>
      </c>
      <c r="J693" s="1652">
        <f t="shared" si="37"/>
        <v>100</v>
      </c>
      <c r="K693" s="1654">
        <f t="shared" si="35"/>
        <v>0</v>
      </c>
      <c r="L693" s="1652"/>
      <c r="M693" s="1652"/>
      <c r="N693" s="1655">
        <f t="shared" si="36"/>
        <v>0</v>
      </c>
      <c r="O693" s="2115"/>
      <c r="P693" s="2115"/>
      <c r="Q693" s="2115">
        <f t="shared" si="34"/>
        <v>0</v>
      </c>
      <c r="R693" s="2443"/>
    </row>
    <row r="694" spans="3:18" ht="14.25" customHeight="1">
      <c r="C694" s="1650">
        <v>27</v>
      </c>
      <c r="D694" s="1891" t="s">
        <v>3349</v>
      </c>
      <c r="E694" s="1651">
        <v>5</v>
      </c>
      <c r="F694" s="1652" t="s">
        <v>508</v>
      </c>
      <c r="G694" s="1653">
        <v>3</v>
      </c>
      <c r="H694" s="1652">
        <v>2017</v>
      </c>
      <c r="I694" s="1654">
        <v>2250</v>
      </c>
      <c r="J694" s="1652">
        <f t="shared" si="37"/>
        <v>100</v>
      </c>
      <c r="K694" s="1654">
        <f t="shared" si="35"/>
        <v>0</v>
      </c>
      <c r="L694" s="1652"/>
      <c r="M694" s="1652"/>
      <c r="N694" s="1655">
        <f t="shared" si="36"/>
        <v>0</v>
      </c>
      <c r="O694" s="2115"/>
      <c r="P694" s="2115"/>
      <c r="Q694" s="2115">
        <f t="shared" si="34"/>
        <v>0</v>
      </c>
      <c r="R694" s="2443"/>
    </row>
    <row r="695" spans="3:18" ht="14.25" customHeight="1">
      <c r="C695" s="1650">
        <v>28</v>
      </c>
      <c r="D695" s="1891" t="s">
        <v>3350</v>
      </c>
      <c r="E695" s="1651">
        <v>5</v>
      </c>
      <c r="F695" s="1652" t="s">
        <v>508</v>
      </c>
      <c r="G695" s="1653">
        <v>2</v>
      </c>
      <c r="H695" s="1652">
        <v>2017</v>
      </c>
      <c r="I695" s="1654">
        <v>872.64</v>
      </c>
      <c r="J695" s="1652">
        <f t="shared" si="37"/>
        <v>100</v>
      </c>
      <c r="K695" s="1654">
        <f t="shared" si="35"/>
        <v>0</v>
      </c>
      <c r="L695" s="1652"/>
      <c r="M695" s="1652"/>
      <c r="N695" s="1655">
        <f t="shared" si="36"/>
        <v>0</v>
      </c>
      <c r="O695" s="2115"/>
      <c r="P695" s="2115"/>
      <c r="Q695" s="2115">
        <f t="shared" si="34"/>
        <v>0</v>
      </c>
      <c r="R695" s="2443"/>
    </row>
    <row r="696" spans="3:18" ht="14.25" customHeight="1">
      <c r="C696" s="1644">
        <v>29</v>
      </c>
      <c r="D696" s="1891" t="s">
        <v>3351</v>
      </c>
      <c r="E696" s="1651">
        <v>5</v>
      </c>
      <c r="F696" s="1652" t="s">
        <v>508</v>
      </c>
      <c r="G696" s="1653">
        <v>2</v>
      </c>
      <c r="H696" s="1652">
        <v>2019</v>
      </c>
      <c r="I696" s="1654">
        <v>892.8</v>
      </c>
      <c r="J696" s="1652">
        <f t="shared" si="37"/>
        <v>100</v>
      </c>
      <c r="K696" s="1654">
        <f t="shared" si="35"/>
        <v>0</v>
      </c>
      <c r="L696" s="1652"/>
      <c r="M696" s="1652"/>
      <c r="N696" s="1655">
        <f t="shared" si="36"/>
        <v>0</v>
      </c>
      <c r="O696" s="2115"/>
      <c r="P696" s="2115"/>
      <c r="Q696" s="2115">
        <f t="shared" si="34"/>
        <v>0</v>
      </c>
      <c r="R696" s="2443"/>
    </row>
    <row r="697" spans="3:18" ht="14.25" customHeight="1">
      <c r="C697" s="1650">
        <v>30</v>
      </c>
      <c r="D697" s="1891" t="s">
        <v>3352</v>
      </c>
      <c r="E697" s="1651">
        <v>5</v>
      </c>
      <c r="F697" s="1652" t="s">
        <v>508</v>
      </c>
      <c r="G697" s="1653">
        <v>7</v>
      </c>
      <c r="H697" s="1652">
        <v>2020</v>
      </c>
      <c r="I697" s="1654">
        <v>2996</v>
      </c>
      <c r="J697" s="1652">
        <f t="shared" si="37"/>
        <v>100</v>
      </c>
      <c r="K697" s="1654">
        <f t="shared" si="35"/>
        <v>0</v>
      </c>
      <c r="L697" s="1652"/>
      <c r="M697" s="1652"/>
      <c r="N697" s="1655">
        <f t="shared" si="36"/>
        <v>0</v>
      </c>
      <c r="O697" s="2115"/>
      <c r="P697" s="2115"/>
      <c r="Q697" s="2115">
        <f t="shared" si="34"/>
        <v>0</v>
      </c>
      <c r="R697" s="2443"/>
    </row>
    <row r="698" spans="3:18" ht="27" customHeight="1">
      <c r="C698" s="1644">
        <v>31</v>
      </c>
      <c r="D698" s="1891" t="s">
        <v>3353</v>
      </c>
      <c r="E698" s="1651">
        <v>5</v>
      </c>
      <c r="F698" s="1652" t="s">
        <v>508</v>
      </c>
      <c r="G698" s="1653">
        <v>1</v>
      </c>
      <c r="H698" s="1652">
        <v>2020</v>
      </c>
      <c r="I698" s="1654">
        <v>2464.1999999999998</v>
      </c>
      <c r="J698" s="1652">
        <f t="shared" si="37"/>
        <v>100</v>
      </c>
      <c r="K698" s="1654">
        <f t="shared" si="35"/>
        <v>0</v>
      </c>
      <c r="L698" s="1652"/>
      <c r="M698" s="1652"/>
      <c r="N698" s="1655">
        <f t="shared" si="36"/>
        <v>0</v>
      </c>
      <c r="O698" s="2115"/>
      <c r="P698" s="2115"/>
      <c r="Q698" s="2115">
        <f t="shared" si="34"/>
        <v>0</v>
      </c>
      <c r="R698" s="2443"/>
    </row>
    <row r="699" spans="3:18" ht="27" customHeight="1">
      <c r="C699" s="1650">
        <v>32</v>
      </c>
      <c r="D699" s="1891" t="s">
        <v>3354</v>
      </c>
      <c r="E699" s="1651">
        <v>5</v>
      </c>
      <c r="F699" s="1652" t="s">
        <v>508</v>
      </c>
      <c r="G699" s="1653">
        <v>15</v>
      </c>
      <c r="H699" s="1652">
        <v>2021</v>
      </c>
      <c r="I699" s="1654">
        <v>6547.5</v>
      </c>
      <c r="J699" s="1652">
        <f t="shared" si="37"/>
        <v>100</v>
      </c>
      <c r="K699" s="1654">
        <f t="shared" si="35"/>
        <v>0</v>
      </c>
      <c r="L699" s="1652"/>
      <c r="M699" s="1652"/>
      <c r="N699" s="1655">
        <f t="shared" si="36"/>
        <v>0</v>
      </c>
      <c r="O699" s="2115"/>
      <c r="P699" s="2115"/>
      <c r="Q699" s="2115">
        <f t="shared" si="34"/>
        <v>0</v>
      </c>
      <c r="R699" s="2443"/>
    </row>
    <row r="700" spans="3:18" ht="27" customHeight="1">
      <c r="C700" s="1650">
        <v>33</v>
      </c>
      <c r="D700" s="1891" t="s">
        <v>3353</v>
      </c>
      <c r="E700" s="1651">
        <v>5</v>
      </c>
      <c r="F700" s="1652" t="s">
        <v>508</v>
      </c>
      <c r="G700" s="1653">
        <v>1</v>
      </c>
      <c r="H700" s="1652">
        <v>2021</v>
      </c>
      <c r="I700" s="1654">
        <v>2464.1999999999998</v>
      </c>
      <c r="J700" s="1652">
        <f t="shared" si="37"/>
        <v>100</v>
      </c>
      <c r="K700" s="1654">
        <f t="shared" si="35"/>
        <v>0</v>
      </c>
      <c r="L700" s="1652"/>
      <c r="M700" s="1652"/>
      <c r="N700" s="1655">
        <f t="shared" si="36"/>
        <v>0</v>
      </c>
      <c r="O700" s="2115"/>
      <c r="P700" s="2115"/>
      <c r="Q700" s="2115">
        <f t="shared" si="34"/>
        <v>0</v>
      </c>
      <c r="R700" s="2443"/>
    </row>
    <row r="701" spans="3:18" ht="27" customHeight="1">
      <c r="C701" s="1644">
        <v>34</v>
      </c>
      <c r="D701" s="1891" t="s">
        <v>3354</v>
      </c>
      <c r="E701" s="1651">
        <v>5</v>
      </c>
      <c r="F701" s="1652" t="s">
        <v>508</v>
      </c>
      <c r="G701" s="1653">
        <v>5</v>
      </c>
      <c r="H701" s="1652">
        <v>2022</v>
      </c>
      <c r="I701" s="1654">
        <v>2182.5</v>
      </c>
      <c r="J701" s="1652">
        <f t="shared" si="37"/>
        <v>80</v>
      </c>
      <c r="K701" s="1654">
        <f t="shared" si="35"/>
        <v>436.5</v>
      </c>
      <c r="L701" s="1652"/>
      <c r="M701" s="1652"/>
      <c r="N701" s="1655">
        <f t="shared" si="36"/>
        <v>0</v>
      </c>
      <c r="O701" s="2115"/>
      <c r="P701" s="2115"/>
      <c r="Q701" s="2115">
        <f t="shared" si="34"/>
        <v>0</v>
      </c>
      <c r="R701" s="2443"/>
    </row>
    <row r="702" spans="3:18" ht="27" customHeight="1">
      <c r="C702" s="1650">
        <v>35</v>
      </c>
      <c r="D702" s="1891" t="s">
        <v>4902</v>
      </c>
      <c r="E702" s="1651">
        <v>5</v>
      </c>
      <c r="F702" s="1652" t="s">
        <v>508</v>
      </c>
      <c r="G702" s="1653">
        <v>9</v>
      </c>
      <c r="H702" s="1652">
        <v>2022</v>
      </c>
      <c r="I702" s="1654">
        <v>6750</v>
      </c>
      <c r="J702" s="1652">
        <f t="shared" si="37"/>
        <v>80</v>
      </c>
      <c r="K702" s="1654">
        <f t="shared" si="35"/>
        <v>1350</v>
      </c>
      <c r="L702" s="1652"/>
      <c r="M702" s="1652"/>
      <c r="N702" s="1655">
        <f t="shared" si="36"/>
        <v>0</v>
      </c>
      <c r="O702" s="2115"/>
      <c r="P702" s="2115"/>
      <c r="Q702" s="2115">
        <f t="shared" ref="Q702:Q765" si="38">+O702*P702</f>
        <v>0</v>
      </c>
      <c r="R702" s="2443"/>
    </row>
    <row r="703" spans="3:18" ht="14.25" customHeight="1">
      <c r="C703" s="1644">
        <v>36</v>
      </c>
      <c r="D703" s="1891" t="s">
        <v>3351</v>
      </c>
      <c r="E703" s="1651">
        <v>5</v>
      </c>
      <c r="F703" s="1652" t="s">
        <v>508</v>
      </c>
      <c r="G703" s="1653">
        <v>1</v>
      </c>
      <c r="H703" s="1652">
        <v>2022</v>
      </c>
      <c r="I703" s="1654">
        <v>446.4</v>
      </c>
      <c r="J703" s="1652">
        <f t="shared" si="37"/>
        <v>80</v>
      </c>
      <c r="K703" s="1654">
        <f t="shared" si="35"/>
        <v>89.279999999999973</v>
      </c>
      <c r="L703" s="1652"/>
      <c r="M703" s="1652"/>
      <c r="N703" s="1655">
        <f t="shared" si="36"/>
        <v>0</v>
      </c>
      <c r="O703" s="2115"/>
      <c r="P703" s="2115"/>
      <c r="Q703" s="2115">
        <f t="shared" si="38"/>
        <v>0</v>
      </c>
      <c r="R703" s="2443"/>
    </row>
    <row r="704" spans="3:18" ht="27" customHeight="1">
      <c r="C704" s="1650">
        <v>37</v>
      </c>
      <c r="D704" s="1891" t="s">
        <v>3354</v>
      </c>
      <c r="E704" s="1651">
        <v>5</v>
      </c>
      <c r="F704" s="1652" t="s">
        <v>508</v>
      </c>
      <c r="G704" s="1653">
        <v>2</v>
      </c>
      <c r="H704" s="1652">
        <v>2022</v>
      </c>
      <c r="I704" s="1654">
        <v>873</v>
      </c>
      <c r="J704" s="1652">
        <f t="shared" si="37"/>
        <v>80</v>
      </c>
      <c r="K704" s="1654">
        <f t="shared" si="35"/>
        <v>174.59999999999991</v>
      </c>
      <c r="L704" s="1652"/>
      <c r="M704" s="1652"/>
      <c r="N704" s="1655">
        <f t="shared" si="36"/>
        <v>0</v>
      </c>
      <c r="O704" s="2115"/>
      <c r="P704" s="2115"/>
      <c r="Q704" s="2115">
        <f t="shared" si="38"/>
        <v>0</v>
      </c>
      <c r="R704" s="2443"/>
    </row>
    <row r="705" spans="3:18" ht="14.25" customHeight="1">
      <c r="C705" s="1650">
        <v>38</v>
      </c>
      <c r="D705" s="1891" t="s">
        <v>4903</v>
      </c>
      <c r="E705" s="1651">
        <v>5</v>
      </c>
      <c r="F705" s="1652" t="s">
        <v>508</v>
      </c>
      <c r="G705" s="1653">
        <v>9</v>
      </c>
      <c r="H705" s="1652">
        <v>2022</v>
      </c>
      <c r="I705" s="1654">
        <v>4516.3599999999997</v>
      </c>
      <c r="J705" s="1652">
        <f t="shared" si="37"/>
        <v>80</v>
      </c>
      <c r="K705" s="1654">
        <f t="shared" si="35"/>
        <v>903.27199999999993</v>
      </c>
      <c r="L705" s="1652"/>
      <c r="M705" s="1652"/>
      <c r="N705" s="1655">
        <f t="shared" si="36"/>
        <v>0</v>
      </c>
      <c r="O705" s="2115"/>
      <c r="P705" s="2115"/>
      <c r="Q705" s="2115">
        <f t="shared" si="38"/>
        <v>0</v>
      </c>
      <c r="R705" s="2443"/>
    </row>
    <row r="706" spans="3:18" ht="14.25" customHeight="1">
      <c r="C706" s="1644">
        <v>39</v>
      </c>
      <c r="D706" s="1891" t="s">
        <v>4904</v>
      </c>
      <c r="E706" s="1651">
        <v>5</v>
      </c>
      <c r="F706" s="1652" t="s">
        <v>508</v>
      </c>
      <c r="G706" s="1653">
        <v>2</v>
      </c>
      <c r="H706" s="1652">
        <v>2022</v>
      </c>
      <c r="I706" s="1654">
        <v>702.7</v>
      </c>
      <c r="J706" s="1652">
        <f t="shared" si="37"/>
        <v>80</v>
      </c>
      <c r="K706" s="1654">
        <f t="shared" si="35"/>
        <v>140.53999999999996</v>
      </c>
      <c r="L706" s="1652"/>
      <c r="M706" s="1652"/>
      <c r="N706" s="1655">
        <f t="shared" si="36"/>
        <v>0</v>
      </c>
      <c r="O706" s="2115"/>
      <c r="P706" s="2115"/>
      <c r="Q706" s="2115">
        <f t="shared" si="38"/>
        <v>0</v>
      </c>
      <c r="R706" s="2443"/>
    </row>
    <row r="707" spans="3:18" ht="14.25" customHeight="1">
      <c r="C707" s="1650">
        <v>40</v>
      </c>
      <c r="D707" s="1891" t="s">
        <v>4905</v>
      </c>
      <c r="E707" s="1651">
        <v>5</v>
      </c>
      <c r="F707" s="1652" t="s">
        <v>508</v>
      </c>
      <c r="G707" s="1653">
        <v>1</v>
      </c>
      <c r="H707" s="1652">
        <v>2022</v>
      </c>
      <c r="I707" s="1654">
        <v>2470</v>
      </c>
      <c r="J707" s="1652">
        <f t="shared" si="37"/>
        <v>80</v>
      </c>
      <c r="K707" s="1654">
        <f t="shared" si="35"/>
        <v>494</v>
      </c>
      <c r="L707" s="1652"/>
      <c r="M707" s="1652"/>
      <c r="N707" s="1655">
        <f t="shared" si="36"/>
        <v>0</v>
      </c>
      <c r="O707" s="2115"/>
      <c r="P707" s="2115"/>
      <c r="Q707" s="2115">
        <f t="shared" si="38"/>
        <v>0</v>
      </c>
      <c r="R707" s="2443"/>
    </row>
    <row r="708" spans="3:18" ht="27" customHeight="1">
      <c r="C708" s="1644">
        <v>41</v>
      </c>
      <c r="D708" s="1891" t="s">
        <v>4906</v>
      </c>
      <c r="E708" s="1651">
        <v>5</v>
      </c>
      <c r="F708" s="1652" t="s">
        <v>508</v>
      </c>
      <c r="G708" s="1653">
        <v>4</v>
      </c>
      <c r="H708" s="1652">
        <v>2022</v>
      </c>
      <c r="I708" s="1654">
        <v>15912</v>
      </c>
      <c r="J708" s="1652">
        <f t="shared" si="37"/>
        <v>80</v>
      </c>
      <c r="K708" s="1654">
        <f t="shared" si="35"/>
        <v>3182.3999999999996</v>
      </c>
      <c r="L708" s="1652"/>
      <c r="M708" s="1652"/>
      <c r="N708" s="1655">
        <f t="shared" si="36"/>
        <v>0</v>
      </c>
      <c r="O708" s="2115"/>
      <c r="P708" s="2115"/>
      <c r="Q708" s="2115">
        <f t="shared" si="38"/>
        <v>0</v>
      </c>
      <c r="R708" s="2443"/>
    </row>
    <row r="709" spans="3:18" ht="27" customHeight="1">
      <c r="C709" s="1650">
        <v>42</v>
      </c>
      <c r="D709" s="1891" t="s">
        <v>7299</v>
      </c>
      <c r="E709" s="1651">
        <v>5</v>
      </c>
      <c r="F709" s="1652" t="s">
        <v>508</v>
      </c>
      <c r="G709" s="1653">
        <v>5</v>
      </c>
      <c r="H709" s="1652">
        <v>2024</v>
      </c>
      <c r="I709" s="1654">
        <v>2358</v>
      </c>
      <c r="J709" s="1652">
        <f t="shared" si="37"/>
        <v>40</v>
      </c>
      <c r="K709" s="1654">
        <f t="shared" si="35"/>
        <v>1414.8</v>
      </c>
      <c r="L709" s="1652"/>
      <c r="M709" s="1652"/>
      <c r="N709" s="1655">
        <f t="shared" si="36"/>
        <v>0</v>
      </c>
      <c r="O709" s="2115"/>
      <c r="P709" s="2115"/>
      <c r="Q709" s="2115">
        <f t="shared" si="38"/>
        <v>0</v>
      </c>
      <c r="R709" s="2443"/>
    </row>
    <row r="710" spans="3:18" ht="27" customHeight="1">
      <c r="C710" s="1650">
        <v>43</v>
      </c>
      <c r="D710" s="1891" t="s">
        <v>5920</v>
      </c>
      <c r="E710" s="1651">
        <v>5</v>
      </c>
      <c r="F710" s="1652" t="s">
        <v>508</v>
      </c>
      <c r="G710" s="1653">
        <v>1</v>
      </c>
      <c r="H710" s="1652">
        <v>2024</v>
      </c>
      <c r="I710" s="1654">
        <v>501.8</v>
      </c>
      <c r="J710" s="1652">
        <f t="shared" si="37"/>
        <v>40</v>
      </c>
      <c r="K710" s="1654">
        <f t="shared" si="35"/>
        <v>301.08</v>
      </c>
      <c r="L710" s="1652"/>
      <c r="M710" s="1652"/>
      <c r="N710" s="1655">
        <f t="shared" si="36"/>
        <v>0</v>
      </c>
      <c r="O710" s="2115"/>
      <c r="P710" s="2115"/>
      <c r="Q710" s="2115">
        <f t="shared" si="38"/>
        <v>0</v>
      </c>
      <c r="R710" s="2444"/>
    </row>
    <row r="711" spans="3:18" ht="14.25" customHeight="1">
      <c r="C711" s="1662">
        <v>1</v>
      </c>
      <c r="D711" s="1892" t="s">
        <v>3411</v>
      </c>
      <c r="E711" s="1663">
        <v>5</v>
      </c>
      <c r="F711" s="1664" t="s">
        <v>508</v>
      </c>
      <c r="G711" s="1665">
        <v>5</v>
      </c>
      <c r="H711" s="1664">
        <v>2007</v>
      </c>
      <c r="I711" s="1666">
        <v>1330</v>
      </c>
      <c r="J711" s="1664">
        <f t="shared" si="37"/>
        <v>100</v>
      </c>
      <c r="K711" s="1666">
        <f t="shared" si="35"/>
        <v>0</v>
      </c>
      <c r="L711" s="1664"/>
      <c r="M711" s="1664"/>
      <c r="N711" s="1667">
        <f t="shared" si="36"/>
        <v>0</v>
      </c>
      <c r="O711" s="2116"/>
      <c r="P711" s="2116"/>
      <c r="Q711" s="2116">
        <f t="shared" si="38"/>
        <v>0</v>
      </c>
      <c r="R711" s="2415" t="s">
        <v>7957</v>
      </c>
    </row>
    <row r="712" spans="3:18" ht="14.25" customHeight="1">
      <c r="C712" s="1630">
        <v>2</v>
      </c>
      <c r="D712" s="1887" t="s">
        <v>3412</v>
      </c>
      <c r="E712" s="1631">
        <v>5</v>
      </c>
      <c r="F712" s="1632" t="s">
        <v>508</v>
      </c>
      <c r="G712" s="1633">
        <v>3</v>
      </c>
      <c r="H712" s="1632">
        <v>2008</v>
      </c>
      <c r="I712" s="1634">
        <v>1214.06</v>
      </c>
      <c r="J712" s="1632">
        <f t="shared" si="37"/>
        <v>100</v>
      </c>
      <c r="K712" s="1634">
        <f t="shared" si="35"/>
        <v>0</v>
      </c>
      <c r="L712" s="1632"/>
      <c r="M712" s="1632"/>
      <c r="N712" s="1635">
        <f t="shared" si="36"/>
        <v>0</v>
      </c>
      <c r="O712" s="2111"/>
      <c r="P712" s="2111"/>
      <c r="Q712" s="2111">
        <f t="shared" si="38"/>
        <v>0</v>
      </c>
      <c r="R712" s="2416"/>
    </row>
    <row r="713" spans="3:18" ht="14.25" customHeight="1">
      <c r="C713" s="1630">
        <v>3</v>
      </c>
      <c r="D713" s="1887" t="s">
        <v>1996</v>
      </c>
      <c r="E713" s="1631">
        <v>5</v>
      </c>
      <c r="F713" s="1632" t="s">
        <v>508</v>
      </c>
      <c r="G713" s="1633">
        <v>1</v>
      </c>
      <c r="H713" s="1632">
        <v>2007</v>
      </c>
      <c r="I713" s="1634">
        <v>241.7</v>
      </c>
      <c r="J713" s="1632">
        <f t="shared" si="37"/>
        <v>100</v>
      </c>
      <c r="K713" s="1634">
        <f t="shared" si="35"/>
        <v>0</v>
      </c>
      <c r="L713" s="1632"/>
      <c r="M713" s="1632"/>
      <c r="N713" s="1635">
        <f t="shared" si="36"/>
        <v>0</v>
      </c>
      <c r="O713" s="2111"/>
      <c r="P713" s="2111"/>
      <c r="Q713" s="2111">
        <f t="shared" si="38"/>
        <v>0</v>
      </c>
      <c r="R713" s="2416"/>
    </row>
    <row r="714" spans="3:18" ht="14.25" customHeight="1">
      <c r="C714" s="1662">
        <v>4</v>
      </c>
      <c r="D714" s="1887" t="s">
        <v>1996</v>
      </c>
      <c r="E714" s="1631">
        <v>5</v>
      </c>
      <c r="F714" s="1632" t="s">
        <v>508</v>
      </c>
      <c r="G714" s="1633">
        <v>1</v>
      </c>
      <c r="H714" s="1632">
        <v>2008</v>
      </c>
      <c r="I714" s="1634">
        <v>267.3</v>
      </c>
      <c r="J714" s="1632">
        <f t="shared" si="37"/>
        <v>100</v>
      </c>
      <c r="K714" s="1634">
        <f t="shared" si="35"/>
        <v>0</v>
      </c>
      <c r="L714" s="1632"/>
      <c r="M714" s="1632"/>
      <c r="N714" s="1635">
        <f t="shared" si="36"/>
        <v>0</v>
      </c>
      <c r="O714" s="2111"/>
      <c r="P714" s="2111"/>
      <c r="Q714" s="2111">
        <f t="shared" si="38"/>
        <v>0</v>
      </c>
      <c r="R714" s="2416"/>
    </row>
    <row r="715" spans="3:18" ht="14.25" customHeight="1">
      <c r="C715" s="1662">
        <v>5</v>
      </c>
      <c r="D715" s="1887" t="s">
        <v>3413</v>
      </c>
      <c r="E715" s="1631">
        <v>5</v>
      </c>
      <c r="F715" s="1632" t="s">
        <v>508</v>
      </c>
      <c r="G715" s="1633">
        <v>2</v>
      </c>
      <c r="H715" s="1632">
        <v>2008</v>
      </c>
      <c r="I715" s="1634">
        <v>986.6</v>
      </c>
      <c r="J715" s="1632">
        <f t="shared" si="37"/>
        <v>100</v>
      </c>
      <c r="K715" s="1634">
        <f t="shared" si="35"/>
        <v>0</v>
      </c>
      <c r="L715" s="1632"/>
      <c r="M715" s="1632"/>
      <c r="N715" s="1635">
        <f t="shared" si="36"/>
        <v>0</v>
      </c>
      <c r="O715" s="2111"/>
      <c r="P715" s="2111"/>
      <c r="Q715" s="2111">
        <f t="shared" si="38"/>
        <v>0</v>
      </c>
      <c r="R715" s="2416"/>
    </row>
    <row r="716" spans="3:18" ht="14.25" customHeight="1">
      <c r="C716" s="1630">
        <v>6</v>
      </c>
      <c r="D716" s="1887" t="s">
        <v>3414</v>
      </c>
      <c r="E716" s="1631">
        <v>5</v>
      </c>
      <c r="F716" s="1632" t="s">
        <v>508</v>
      </c>
      <c r="G716" s="1633">
        <v>2</v>
      </c>
      <c r="H716" s="1632">
        <v>2009</v>
      </c>
      <c r="I716" s="1634">
        <v>809.37</v>
      </c>
      <c r="J716" s="1632">
        <f t="shared" si="37"/>
        <v>100</v>
      </c>
      <c r="K716" s="1634">
        <f t="shared" si="35"/>
        <v>0</v>
      </c>
      <c r="L716" s="1632"/>
      <c r="M716" s="1632"/>
      <c r="N716" s="1635">
        <f t="shared" si="36"/>
        <v>0</v>
      </c>
      <c r="O716" s="2111"/>
      <c r="P716" s="2111"/>
      <c r="Q716" s="2111">
        <f t="shared" si="38"/>
        <v>0</v>
      </c>
      <c r="R716" s="2416"/>
    </row>
    <row r="717" spans="3:18" ht="14.25" customHeight="1">
      <c r="C717" s="1630">
        <v>7</v>
      </c>
      <c r="D717" s="1887" t="s">
        <v>3415</v>
      </c>
      <c r="E717" s="1631">
        <v>5</v>
      </c>
      <c r="F717" s="1632" t="s">
        <v>508</v>
      </c>
      <c r="G717" s="1633">
        <v>1</v>
      </c>
      <c r="H717" s="1632">
        <v>2007</v>
      </c>
      <c r="I717" s="1634">
        <v>255</v>
      </c>
      <c r="J717" s="1632">
        <f t="shared" si="37"/>
        <v>100</v>
      </c>
      <c r="K717" s="1634">
        <f t="shared" si="35"/>
        <v>0</v>
      </c>
      <c r="L717" s="1632"/>
      <c r="M717" s="1632"/>
      <c r="N717" s="1635">
        <f t="shared" si="36"/>
        <v>0</v>
      </c>
      <c r="O717" s="2111"/>
      <c r="P717" s="2111"/>
      <c r="Q717" s="2111">
        <f t="shared" si="38"/>
        <v>0</v>
      </c>
      <c r="R717" s="2416"/>
    </row>
    <row r="718" spans="3:18" ht="14.25" customHeight="1">
      <c r="C718" s="1662">
        <v>8</v>
      </c>
      <c r="D718" s="1887" t="s">
        <v>3416</v>
      </c>
      <c r="E718" s="1631">
        <v>5</v>
      </c>
      <c r="F718" s="1632" t="s">
        <v>508</v>
      </c>
      <c r="G718" s="1633">
        <v>4</v>
      </c>
      <c r="H718" s="1632">
        <v>2010</v>
      </c>
      <c r="I718" s="1634">
        <v>2633.28</v>
      </c>
      <c r="J718" s="1632">
        <f t="shared" si="37"/>
        <v>100</v>
      </c>
      <c r="K718" s="1634">
        <f t="shared" si="35"/>
        <v>0</v>
      </c>
      <c r="L718" s="1632"/>
      <c r="M718" s="1632"/>
      <c r="N718" s="1635">
        <f t="shared" si="36"/>
        <v>0</v>
      </c>
      <c r="O718" s="2111"/>
      <c r="P718" s="2111"/>
      <c r="Q718" s="2111">
        <f t="shared" si="38"/>
        <v>0</v>
      </c>
      <c r="R718" s="2416"/>
    </row>
    <row r="719" spans="3:18" ht="14.25" customHeight="1">
      <c r="C719" s="1662">
        <v>9</v>
      </c>
      <c r="D719" s="1887" t="s">
        <v>3417</v>
      </c>
      <c r="E719" s="1631">
        <v>5</v>
      </c>
      <c r="F719" s="1632" t="s">
        <v>508</v>
      </c>
      <c r="G719" s="1633">
        <v>2</v>
      </c>
      <c r="H719" s="1632">
        <v>2010</v>
      </c>
      <c r="I719" s="1634">
        <v>898.47130000000004</v>
      </c>
      <c r="J719" s="1632">
        <f t="shared" si="37"/>
        <v>100</v>
      </c>
      <c r="K719" s="1634">
        <f t="shared" si="35"/>
        <v>0</v>
      </c>
      <c r="L719" s="1632"/>
      <c r="M719" s="1632"/>
      <c r="N719" s="1635">
        <f t="shared" si="36"/>
        <v>0</v>
      </c>
      <c r="O719" s="2111"/>
      <c r="P719" s="2111"/>
      <c r="Q719" s="2111">
        <f t="shared" si="38"/>
        <v>0</v>
      </c>
      <c r="R719" s="2416"/>
    </row>
    <row r="720" spans="3:18" ht="14.25" customHeight="1">
      <c r="C720" s="1630">
        <v>10</v>
      </c>
      <c r="D720" s="1887" t="s">
        <v>2633</v>
      </c>
      <c r="E720" s="1631">
        <v>5</v>
      </c>
      <c r="F720" s="1632" t="s">
        <v>508</v>
      </c>
      <c r="G720" s="1633">
        <v>3</v>
      </c>
      <c r="H720" s="1632">
        <v>2013</v>
      </c>
      <c r="I720" s="1634">
        <v>1568.5602899999999</v>
      </c>
      <c r="J720" s="1632">
        <f t="shared" si="37"/>
        <v>100</v>
      </c>
      <c r="K720" s="1634">
        <f t="shared" si="35"/>
        <v>0</v>
      </c>
      <c r="L720" s="1632"/>
      <c r="M720" s="1632"/>
      <c r="N720" s="1635">
        <f t="shared" si="36"/>
        <v>0</v>
      </c>
      <c r="O720" s="2111"/>
      <c r="P720" s="2111"/>
      <c r="Q720" s="2111">
        <f t="shared" si="38"/>
        <v>0</v>
      </c>
      <c r="R720" s="2416"/>
    </row>
    <row r="721" spans="3:18" ht="14.25" customHeight="1">
      <c r="C721" s="1630">
        <v>11</v>
      </c>
      <c r="D721" s="1887" t="s">
        <v>3418</v>
      </c>
      <c r="E721" s="1631">
        <v>5</v>
      </c>
      <c r="F721" s="1632" t="s">
        <v>508</v>
      </c>
      <c r="G721" s="1633">
        <v>1</v>
      </c>
      <c r="H721" s="1632">
        <v>2008</v>
      </c>
      <c r="I721" s="1634">
        <v>542</v>
      </c>
      <c r="J721" s="1632">
        <f t="shared" si="37"/>
        <v>100</v>
      </c>
      <c r="K721" s="1634">
        <f t="shared" si="35"/>
        <v>0</v>
      </c>
      <c r="L721" s="1632"/>
      <c r="M721" s="1632"/>
      <c r="N721" s="1635">
        <f t="shared" si="36"/>
        <v>0</v>
      </c>
      <c r="O721" s="2111"/>
      <c r="P721" s="2111"/>
      <c r="Q721" s="2111">
        <f t="shared" si="38"/>
        <v>0</v>
      </c>
      <c r="R721" s="2416"/>
    </row>
    <row r="722" spans="3:18" ht="14.25" customHeight="1">
      <c r="C722" s="1662">
        <v>12</v>
      </c>
      <c r="D722" s="1887" t="s">
        <v>3419</v>
      </c>
      <c r="E722" s="1631">
        <v>5</v>
      </c>
      <c r="F722" s="1632" t="s">
        <v>508</v>
      </c>
      <c r="G722" s="1633">
        <v>1</v>
      </c>
      <c r="H722" s="1632">
        <v>2012</v>
      </c>
      <c r="I722" s="1634">
        <v>468.36</v>
      </c>
      <c r="J722" s="1632">
        <f t="shared" si="37"/>
        <v>100</v>
      </c>
      <c r="K722" s="1634">
        <f t="shared" si="35"/>
        <v>0</v>
      </c>
      <c r="L722" s="1632"/>
      <c r="M722" s="1632"/>
      <c r="N722" s="1635">
        <f t="shared" si="36"/>
        <v>0</v>
      </c>
      <c r="O722" s="2111"/>
      <c r="P722" s="2111"/>
      <c r="Q722" s="2111">
        <f t="shared" si="38"/>
        <v>0</v>
      </c>
      <c r="R722" s="2416"/>
    </row>
    <row r="723" spans="3:18" ht="40.5" customHeight="1">
      <c r="C723" s="1662">
        <v>13</v>
      </c>
      <c r="D723" s="1887" t="s">
        <v>3420</v>
      </c>
      <c r="E723" s="1631">
        <v>5</v>
      </c>
      <c r="F723" s="1632" t="s">
        <v>508</v>
      </c>
      <c r="G723" s="1633">
        <v>3</v>
      </c>
      <c r="H723" s="1632">
        <v>2012</v>
      </c>
      <c r="I723" s="1634">
        <v>7667.98</v>
      </c>
      <c r="J723" s="1632">
        <f t="shared" si="37"/>
        <v>100</v>
      </c>
      <c r="K723" s="1634">
        <f t="shared" si="35"/>
        <v>0</v>
      </c>
      <c r="L723" s="1632"/>
      <c r="M723" s="1632"/>
      <c r="N723" s="1635">
        <f t="shared" si="36"/>
        <v>0</v>
      </c>
      <c r="O723" s="2111"/>
      <c r="P723" s="2111"/>
      <c r="Q723" s="2111">
        <f t="shared" si="38"/>
        <v>0</v>
      </c>
      <c r="R723" s="2416"/>
    </row>
    <row r="724" spans="3:18" ht="14.25" customHeight="1">
      <c r="C724" s="1630">
        <v>14</v>
      </c>
      <c r="D724" s="1887" t="s">
        <v>3421</v>
      </c>
      <c r="E724" s="1631">
        <v>5</v>
      </c>
      <c r="F724" s="1632" t="s">
        <v>508</v>
      </c>
      <c r="G724" s="1633">
        <v>2</v>
      </c>
      <c r="H724" s="1632">
        <v>2015</v>
      </c>
      <c r="I724" s="1634">
        <v>918</v>
      </c>
      <c r="J724" s="1632">
        <f t="shared" si="37"/>
        <v>100</v>
      </c>
      <c r="K724" s="1634">
        <f t="shared" si="35"/>
        <v>0</v>
      </c>
      <c r="L724" s="1632"/>
      <c r="M724" s="1632"/>
      <c r="N724" s="1635">
        <f t="shared" si="36"/>
        <v>0</v>
      </c>
      <c r="O724" s="2111"/>
      <c r="P724" s="2111"/>
      <c r="Q724" s="2111">
        <f t="shared" si="38"/>
        <v>0</v>
      </c>
      <c r="R724" s="2416"/>
    </row>
    <row r="725" spans="3:18" ht="14.25" customHeight="1">
      <c r="C725" s="1630">
        <v>15</v>
      </c>
      <c r="D725" s="1887" t="s">
        <v>3422</v>
      </c>
      <c r="E725" s="1631">
        <v>5</v>
      </c>
      <c r="F725" s="1632" t="s">
        <v>508</v>
      </c>
      <c r="G725" s="1633">
        <v>3</v>
      </c>
      <c r="H725" s="1632">
        <v>2015</v>
      </c>
      <c r="I725" s="1634">
        <v>1033.84617</v>
      </c>
      <c r="J725" s="1632">
        <f t="shared" si="37"/>
        <v>100</v>
      </c>
      <c r="K725" s="1634">
        <f t="shared" si="35"/>
        <v>0</v>
      </c>
      <c r="L725" s="1632"/>
      <c r="M725" s="1632"/>
      <c r="N725" s="1635">
        <f t="shared" si="36"/>
        <v>0</v>
      </c>
      <c r="O725" s="2111"/>
      <c r="P725" s="2111"/>
      <c r="Q725" s="2111">
        <f t="shared" si="38"/>
        <v>0</v>
      </c>
      <c r="R725" s="2416"/>
    </row>
    <row r="726" spans="3:18" ht="67.5" customHeight="1">
      <c r="C726" s="1662">
        <v>16</v>
      </c>
      <c r="D726" s="1887" t="s">
        <v>3423</v>
      </c>
      <c r="E726" s="1631">
        <v>5</v>
      </c>
      <c r="F726" s="1632" t="s">
        <v>508</v>
      </c>
      <c r="G726" s="1633">
        <v>1</v>
      </c>
      <c r="H726" s="1632">
        <v>2015</v>
      </c>
      <c r="I726" s="1634">
        <v>2350</v>
      </c>
      <c r="J726" s="1632">
        <f t="shared" si="37"/>
        <v>100</v>
      </c>
      <c r="K726" s="1634">
        <f t="shared" si="35"/>
        <v>0</v>
      </c>
      <c r="L726" s="1632"/>
      <c r="M726" s="1632"/>
      <c r="N726" s="1635">
        <f t="shared" si="36"/>
        <v>0</v>
      </c>
      <c r="O726" s="2111"/>
      <c r="P726" s="2111"/>
      <c r="Q726" s="2111">
        <f t="shared" si="38"/>
        <v>0</v>
      </c>
      <c r="R726" s="2416"/>
    </row>
    <row r="727" spans="3:18" ht="67.5" customHeight="1">
      <c r="C727" s="1662">
        <v>17</v>
      </c>
      <c r="D727" s="1887" t="s">
        <v>3424</v>
      </c>
      <c r="E727" s="1631">
        <v>5</v>
      </c>
      <c r="F727" s="1632" t="s">
        <v>508</v>
      </c>
      <c r="G727" s="1633">
        <v>1</v>
      </c>
      <c r="H727" s="1632">
        <v>2016</v>
      </c>
      <c r="I727" s="1634">
        <v>2397</v>
      </c>
      <c r="J727" s="1632">
        <f t="shared" si="37"/>
        <v>100</v>
      </c>
      <c r="K727" s="1634">
        <f t="shared" si="35"/>
        <v>0</v>
      </c>
      <c r="L727" s="1632"/>
      <c r="M727" s="1632"/>
      <c r="N727" s="1635">
        <f t="shared" si="36"/>
        <v>0</v>
      </c>
      <c r="O727" s="2111"/>
      <c r="P727" s="2111"/>
      <c r="Q727" s="2111">
        <f t="shared" si="38"/>
        <v>0</v>
      </c>
      <c r="R727" s="2416"/>
    </row>
    <row r="728" spans="3:18" ht="14.25" customHeight="1">
      <c r="C728" s="1630">
        <v>18</v>
      </c>
      <c r="D728" s="1887" t="s">
        <v>3425</v>
      </c>
      <c r="E728" s="1631">
        <v>5</v>
      </c>
      <c r="F728" s="1632" t="s">
        <v>508</v>
      </c>
      <c r="G728" s="1633">
        <v>1</v>
      </c>
      <c r="H728" s="1632">
        <v>2016</v>
      </c>
      <c r="I728" s="1634">
        <v>510</v>
      </c>
      <c r="J728" s="1632">
        <f t="shared" si="37"/>
        <v>100</v>
      </c>
      <c r="K728" s="1634">
        <f t="shared" si="35"/>
        <v>0</v>
      </c>
      <c r="L728" s="1632"/>
      <c r="M728" s="1632"/>
      <c r="N728" s="1635">
        <f t="shared" si="36"/>
        <v>0</v>
      </c>
      <c r="O728" s="2111"/>
      <c r="P728" s="2111"/>
      <c r="Q728" s="2111">
        <f t="shared" si="38"/>
        <v>0</v>
      </c>
      <c r="R728" s="2416"/>
    </row>
    <row r="729" spans="3:18" ht="14.25" customHeight="1">
      <c r="C729" s="1630">
        <v>19</v>
      </c>
      <c r="D729" s="1887" t="s">
        <v>3426</v>
      </c>
      <c r="E729" s="1631">
        <v>5</v>
      </c>
      <c r="F729" s="1632" t="s">
        <v>508</v>
      </c>
      <c r="G729" s="1633">
        <v>1</v>
      </c>
      <c r="H729" s="1632">
        <v>2016</v>
      </c>
      <c r="I729" s="1634">
        <v>732.27</v>
      </c>
      <c r="J729" s="1632">
        <f t="shared" si="37"/>
        <v>100</v>
      </c>
      <c r="K729" s="1634">
        <f t="shared" si="35"/>
        <v>0</v>
      </c>
      <c r="L729" s="1632"/>
      <c r="M729" s="1632"/>
      <c r="N729" s="1635">
        <f t="shared" si="36"/>
        <v>0</v>
      </c>
      <c r="O729" s="2111"/>
      <c r="P729" s="2111"/>
      <c r="Q729" s="2111">
        <f t="shared" si="38"/>
        <v>0</v>
      </c>
      <c r="R729" s="2416"/>
    </row>
    <row r="730" spans="3:18" ht="14.25" customHeight="1">
      <c r="C730" s="1662">
        <v>20</v>
      </c>
      <c r="D730" s="1887" t="s">
        <v>3427</v>
      </c>
      <c r="E730" s="1631">
        <v>5</v>
      </c>
      <c r="F730" s="1632" t="s">
        <v>508</v>
      </c>
      <c r="G730" s="1633">
        <v>1</v>
      </c>
      <c r="H730" s="1632">
        <v>2017</v>
      </c>
      <c r="I730" s="1634">
        <v>729</v>
      </c>
      <c r="J730" s="1632">
        <f t="shared" si="37"/>
        <v>100</v>
      </c>
      <c r="K730" s="1634">
        <f t="shared" si="35"/>
        <v>0</v>
      </c>
      <c r="L730" s="1632"/>
      <c r="M730" s="1632"/>
      <c r="N730" s="1635">
        <f t="shared" si="36"/>
        <v>0</v>
      </c>
      <c r="O730" s="2111"/>
      <c r="P730" s="2111"/>
      <c r="Q730" s="2111">
        <f t="shared" si="38"/>
        <v>0</v>
      </c>
      <c r="R730" s="2416"/>
    </row>
    <row r="731" spans="3:18" ht="14.25" customHeight="1">
      <c r="C731" s="1662">
        <v>21</v>
      </c>
      <c r="D731" s="1887" t="s">
        <v>3427</v>
      </c>
      <c r="E731" s="1631">
        <v>5</v>
      </c>
      <c r="F731" s="1632" t="s">
        <v>508</v>
      </c>
      <c r="G731" s="1633">
        <v>5</v>
      </c>
      <c r="H731" s="1632">
        <v>2017</v>
      </c>
      <c r="I731" s="1634">
        <v>2694</v>
      </c>
      <c r="J731" s="1632">
        <f t="shared" si="37"/>
        <v>100</v>
      </c>
      <c r="K731" s="1634">
        <f t="shared" si="35"/>
        <v>0</v>
      </c>
      <c r="L731" s="1632"/>
      <c r="M731" s="1632"/>
      <c r="N731" s="1635">
        <f t="shared" si="36"/>
        <v>0</v>
      </c>
      <c r="O731" s="2111"/>
      <c r="P731" s="2111"/>
      <c r="Q731" s="2111">
        <f t="shared" si="38"/>
        <v>0</v>
      </c>
      <c r="R731" s="2416"/>
    </row>
    <row r="732" spans="3:18" ht="14.25" customHeight="1">
      <c r="C732" s="1630">
        <v>22</v>
      </c>
      <c r="D732" s="1887" t="s">
        <v>3427</v>
      </c>
      <c r="E732" s="1631">
        <v>5</v>
      </c>
      <c r="F732" s="1632" t="s">
        <v>508</v>
      </c>
      <c r="G732" s="1633">
        <v>4</v>
      </c>
      <c r="H732" s="1632">
        <v>2017</v>
      </c>
      <c r="I732" s="1634">
        <v>2916</v>
      </c>
      <c r="J732" s="1632">
        <f t="shared" si="37"/>
        <v>100</v>
      </c>
      <c r="K732" s="1634">
        <f t="shared" si="35"/>
        <v>0</v>
      </c>
      <c r="L732" s="1632"/>
      <c r="M732" s="1632"/>
      <c r="N732" s="1635">
        <f t="shared" si="36"/>
        <v>0</v>
      </c>
      <c r="O732" s="2111"/>
      <c r="P732" s="2111"/>
      <c r="Q732" s="2111">
        <f t="shared" si="38"/>
        <v>0</v>
      </c>
      <c r="R732" s="2416"/>
    </row>
    <row r="733" spans="3:18" ht="14.25" customHeight="1">
      <c r="C733" s="1630">
        <v>23</v>
      </c>
      <c r="D733" s="1887" t="s">
        <v>3428</v>
      </c>
      <c r="E733" s="1631">
        <v>5</v>
      </c>
      <c r="F733" s="1632" t="s">
        <v>508</v>
      </c>
      <c r="G733" s="1633">
        <v>1</v>
      </c>
      <c r="H733" s="1632">
        <v>2005</v>
      </c>
      <c r="I733" s="1634">
        <v>497.084</v>
      </c>
      <c r="J733" s="1632">
        <f t="shared" si="37"/>
        <v>100</v>
      </c>
      <c r="K733" s="1634">
        <f t="shared" si="35"/>
        <v>0</v>
      </c>
      <c r="L733" s="1632"/>
      <c r="M733" s="1632"/>
      <c r="N733" s="1635">
        <f t="shared" si="36"/>
        <v>0</v>
      </c>
      <c r="O733" s="2111"/>
      <c r="P733" s="2111"/>
      <c r="Q733" s="2111">
        <f t="shared" si="38"/>
        <v>0</v>
      </c>
      <c r="R733" s="2416"/>
    </row>
    <row r="734" spans="3:18" ht="14.25" customHeight="1">
      <c r="C734" s="1662">
        <v>24</v>
      </c>
      <c r="D734" s="1887" t="s">
        <v>3411</v>
      </c>
      <c r="E734" s="1631">
        <v>5</v>
      </c>
      <c r="F734" s="1632" t="s">
        <v>508</v>
      </c>
      <c r="G734" s="1633">
        <v>1</v>
      </c>
      <c r="H734" s="1632">
        <v>2007</v>
      </c>
      <c r="I734" s="1634">
        <v>266</v>
      </c>
      <c r="J734" s="1632">
        <f t="shared" si="37"/>
        <v>100</v>
      </c>
      <c r="K734" s="1634">
        <f t="shared" si="35"/>
        <v>0</v>
      </c>
      <c r="L734" s="1632"/>
      <c r="M734" s="1632"/>
      <c r="N734" s="1635">
        <f t="shared" si="36"/>
        <v>0</v>
      </c>
      <c r="O734" s="2111"/>
      <c r="P734" s="2111"/>
      <c r="Q734" s="2111">
        <f t="shared" si="38"/>
        <v>0</v>
      </c>
      <c r="R734" s="2416"/>
    </row>
    <row r="735" spans="3:18" ht="14.25" customHeight="1">
      <c r="C735" s="1662">
        <v>25</v>
      </c>
      <c r="D735" s="1887" t="s">
        <v>3429</v>
      </c>
      <c r="E735" s="1631">
        <v>5</v>
      </c>
      <c r="F735" s="1632" t="s">
        <v>508</v>
      </c>
      <c r="G735" s="1633">
        <v>5</v>
      </c>
      <c r="H735" s="1632">
        <v>2009</v>
      </c>
      <c r="I735" s="1634">
        <v>2023.425</v>
      </c>
      <c r="J735" s="1632">
        <f t="shared" si="37"/>
        <v>100</v>
      </c>
      <c r="K735" s="1634">
        <f t="shared" si="35"/>
        <v>0</v>
      </c>
      <c r="L735" s="1632"/>
      <c r="M735" s="1632"/>
      <c r="N735" s="1635">
        <f t="shared" si="36"/>
        <v>0</v>
      </c>
      <c r="O735" s="2111"/>
      <c r="P735" s="2111"/>
      <c r="Q735" s="2111">
        <f t="shared" si="38"/>
        <v>0</v>
      </c>
      <c r="R735" s="2416"/>
    </row>
    <row r="736" spans="3:18" ht="14.25" customHeight="1">
      <c r="C736" s="1630">
        <v>26</v>
      </c>
      <c r="D736" s="1887" t="s">
        <v>1996</v>
      </c>
      <c r="E736" s="1631">
        <v>5</v>
      </c>
      <c r="F736" s="1632" t="s">
        <v>508</v>
      </c>
      <c r="G736" s="1633">
        <v>4</v>
      </c>
      <c r="H736" s="1632">
        <v>2008</v>
      </c>
      <c r="I736" s="1634">
        <v>1069.2</v>
      </c>
      <c r="J736" s="1632">
        <f t="shared" si="37"/>
        <v>100</v>
      </c>
      <c r="K736" s="1634">
        <f t="shared" si="35"/>
        <v>0</v>
      </c>
      <c r="L736" s="1632"/>
      <c r="M736" s="1632"/>
      <c r="N736" s="1635">
        <f t="shared" si="36"/>
        <v>0</v>
      </c>
      <c r="O736" s="2111"/>
      <c r="P736" s="2111"/>
      <c r="Q736" s="2111">
        <f t="shared" si="38"/>
        <v>0</v>
      </c>
      <c r="R736" s="2416"/>
    </row>
    <row r="737" spans="3:18" ht="14.25" customHeight="1">
      <c r="C737" s="1630">
        <v>27</v>
      </c>
      <c r="D737" s="1887" t="s">
        <v>3418</v>
      </c>
      <c r="E737" s="1631">
        <v>5</v>
      </c>
      <c r="F737" s="1632" t="s">
        <v>508</v>
      </c>
      <c r="G737" s="1633">
        <v>1</v>
      </c>
      <c r="H737" s="1632">
        <v>2008</v>
      </c>
      <c r="I737" s="1634">
        <v>542</v>
      </c>
      <c r="J737" s="1632">
        <f t="shared" si="37"/>
        <v>100</v>
      </c>
      <c r="K737" s="1634">
        <f t="shared" si="35"/>
        <v>0</v>
      </c>
      <c r="L737" s="1632"/>
      <c r="M737" s="1632"/>
      <c r="N737" s="1635">
        <f t="shared" si="36"/>
        <v>0</v>
      </c>
      <c r="O737" s="2111"/>
      <c r="P737" s="2111"/>
      <c r="Q737" s="2111">
        <f t="shared" si="38"/>
        <v>0</v>
      </c>
      <c r="R737" s="2416"/>
    </row>
    <row r="738" spans="3:18" ht="27" customHeight="1">
      <c r="C738" s="1662">
        <v>28</v>
      </c>
      <c r="D738" s="1887" t="s">
        <v>3430</v>
      </c>
      <c r="E738" s="1631">
        <v>5</v>
      </c>
      <c r="F738" s="1632" t="s">
        <v>508</v>
      </c>
      <c r="G738" s="1633">
        <v>1</v>
      </c>
      <c r="H738" s="1632">
        <v>2010</v>
      </c>
      <c r="I738" s="1634">
        <v>2431.5</v>
      </c>
      <c r="J738" s="1632">
        <f t="shared" si="37"/>
        <v>100</v>
      </c>
      <c r="K738" s="1634">
        <f t="shared" si="35"/>
        <v>0</v>
      </c>
      <c r="L738" s="1632"/>
      <c r="M738" s="1632"/>
      <c r="N738" s="1635">
        <f t="shared" si="36"/>
        <v>0</v>
      </c>
      <c r="O738" s="2111"/>
      <c r="P738" s="2111"/>
      <c r="Q738" s="2111">
        <f t="shared" si="38"/>
        <v>0</v>
      </c>
      <c r="R738" s="2416"/>
    </row>
    <row r="739" spans="3:18" ht="14.25" customHeight="1">
      <c r="C739" s="1662">
        <v>29</v>
      </c>
      <c r="D739" s="1887" t="s">
        <v>2867</v>
      </c>
      <c r="E739" s="1631">
        <v>5</v>
      </c>
      <c r="F739" s="1632" t="s">
        <v>508</v>
      </c>
      <c r="G739" s="1633">
        <v>1</v>
      </c>
      <c r="H739" s="1632">
        <v>2008</v>
      </c>
      <c r="I739" s="1634">
        <v>622.5</v>
      </c>
      <c r="J739" s="1632">
        <f t="shared" si="37"/>
        <v>100</v>
      </c>
      <c r="K739" s="1634">
        <f t="shared" si="35"/>
        <v>0</v>
      </c>
      <c r="L739" s="1632"/>
      <c r="M739" s="1632"/>
      <c r="N739" s="1635">
        <f t="shared" si="36"/>
        <v>0</v>
      </c>
      <c r="O739" s="2111"/>
      <c r="P739" s="2111"/>
      <c r="Q739" s="2111">
        <f t="shared" si="38"/>
        <v>0</v>
      </c>
      <c r="R739" s="2416"/>
    </row>
    <row r="740" spans="3:18" ht="14.25" customHeight="1">
      <c r="C740" s="1630">
        <v>30</v>
      </c>
      <c r="D740" s="1887" t="s">
        <v>3412</v>
      </c>
      <c r="E740" s="1631">
        <v>5</v>
      </c>
      <c r="F740" s="1632" t="s">
        <v>508</v>
      </c>
      <c r="G740" s="1633">
        <v>1</v>
      </c>
      <c r="H740" s="1632">
        <v>2008</v>
      </c>
      <c r="I740" s="1634">
        <v>404.685</v>
      </c>
      <c r="J740" s="1632">
        <f t="shared" si="37"/>
        <v>100</v>
      </c>
      <c r="K740" s="1634">
        <f t="shared" ref="K740:K803" si="39">IF(J740=100,0,I740-I740*J740%)</f>
        <v>0</v>
      </c>
      <c r="L740" s="1632"/>
      <c r="M740" s="1632"/>
      <c r="N740" s="1635">
        <f t="shared" ref="N740:N803" si="40">+L740*M740</f>
        <v>0</v>
      </c>
      <c r="O740" s="2111"/>
      <c r="P740" s="2111"/>
      <c r="Q740" s="2111">
        <f t="shared" si="38"/>
        <v>0</v>
      </c>
      <c r="R740" s="2416"/>
    </row>
    <row r="741" spans="3:18" ht="14.25" customHeight="1">
      <c r="C741" s="1630">
        <v>31</v>
      </c>
      <c r="D741" s="1887" t="s">
        <v>3411</v>
      </c>
      <c r="E741" s="1631">
        <v>5</v>
      </c>
      <c r="F741" s="1632" t="s">
        <v>508</v>
      </c>
      <c r="G741" s="1633">
        <v>1</v>
      </c>
      <c r="H741" s="1632">
        <v>2007</v>
      </c>
      <c r="I741" s="1634">
        <v>266</v>
      </c>
      <c r="J741" s="1632">
        <f t="shared" si="37"/>
        <v>100</v>
      </c>
      <c r="K741" s="1634">
        <f t="shared" si="39"/>
        <v>0</v>
      </c>
      <c r="L741" s="1632"/>
      <c r="M741" s="1632"/>
      <c r="N741" s="1635">
        <f t="shared" si="40"/>
        <v>0</v>
      </c>
      <c r="O741" s="2111"/>
      <c r="P741" s="2111"/>
      <c r="Q741" s="2111">
        <f t="shared" si="38"/>
        <v>0</v>
      </c>
      <c r="R741" s="2416"/>
    </row>
    <row r="742" spans="3:18" ht="14.25" customHeight="1">
      <c r="C742" s="1662">
        <v>32</v>
      </c>
      <c r="D742" s="1887" t="s">
        <v>3431</v>
      </c>
      <c r="E742" s="1631">
        <v>5</v>
      </c>
      <c r="F742" s="1632" t="s">
        <v>508</v>
      </c>
      <c r="G742" s="1633">
        <v>1</v>
      </c>
      <c r="H742" s="1632">
        <v>2007</v>
      </c>
      <c r="I742" s="1634">
        <v>255</v>
      </c>
      <c r="J742" s="1632">
        <f t="shared" si="37"/>
        <v>100</v>
      </c>
      <c r="K742" s="1634">
        <f t="shared" si="39"/>
        <v>0</v>
      </c>
      <c r="L742" s="1632"/>
      <c r="M742" s="1632"/>
      <c r="N742" s="1635">
        <f t="shared" si="40"/>
        <v>0</v>
      </c>
      <c r="O742" s="2111"/>
      <c r="P742" s="2111"/>
      <c r="Q742" s="2111">
        <f t="shared" si="38"/>
        <v>0</v>
      </c>
      <c r="R742" s="2416"/>
    </row>
    <row r="743" spans="3:18" ht="14.25" customHeight="1">
      <c r="C743" s="1662">
        <v>33</v>
      </c>
      <c r="D743" s="1887" t="s">
        <v>3432</v>
      </c>
      <c r="E743" s="1631">
        <v>5</v>
      </c>
      <c r="F743" s="1632" t="s">
        <v>508</v>
      </c>
      <c r="G743" s="1633">
        <v>1</v>
      </c>
      <c r="H743" s="1632">
        <v>2011</v>
      </c>
      <c r="I743" s="1634">
        <v>266</v>
      </c>
      <c r="J743" s="1632">
        <f t="shared" si="37"/>
        <v>100</v>
      </c>
      <c r="K743" s="1634">
        <f t="shared" si="39"/>
        <v>0</v>
      </c>
      <c r="L743" s="1632"/>
      <c r="M743" s="1632"/>
      <c r="N743" s="1635">
        <f t="shared" si="40"/>
        <v>0</v>
      </c>
      <c r="O743" s="2111"/>
      <c r="P743" s="2111"/>
      <c r="Q743" s="2111">
        <f t="shared" si="38"/>
        <v>0</v>
      </c>
      <c r="R743" s="2416"/>
    </row>
    <row r="744" spans="3:18" ht="14.25" customHeight="1">
      <c r="C744" s="1630">
        <v>34</v>
      </c>
      <c r="D744" s="1887" t="s">
        <v>3433</v>
      </c>
      <c r="E744" s="1631">
        <v>5</v>
      </c>
      <c r="F744" s="1632" t="s">
        <v>508</v>
      </c>
      <c r="G744" s="1633">
        <v>1</v>
      </c>
      <c r="H744" s="1632">
        <v>2008</v>
      </c>
      <c r="I744" s="1634">
        <v>493.3</v>
      </c>
      <c r="J744" s="1632">
        <f t="shared" ref="J744:J807" si="41">IF(($J$14-H744)*J$19&gt;100,100,($J$14-H744)*J$19)</f>
        <v>100</v>
      </c>
      <c r="K744" s="1634">
        <f t="shared" si="39"/>
        <v>0</v>
      </c>
      <c r="L744" s="1632"/>
      <c r="M744" s="1632"/>
      <c r="N744" s="1635">
        <f t="shared" si="40"/>
        <v>0</v>
      </c>
      <c r="O744" s="2111"/>
      <c r="P744" s="2111"/>
      <c r="Q744" s="2111">
        <f t="shared" si="38"/>
        <v>0</v>
      </c>
      <c r="R744" s="2416"/>
    </row>
    <row r="745" spans="3:18" ht="14.25" customHeight="1">
      <c r="C745" s="1630">
        <v>35</v>
      </c>
      <c r="D745" s="1887" t="s">
        <v>3418</v>
      </c>
      <c r="E745" s="1631">
        <v>5</v>
      </c>
      <c r="F745" s="1632" t="s">
        <v>508</v>
      </c>
      <c r="G745" s="1633">
        <v>1</v>
      </c>
      <c r="H745" s="1632">
        <v>2008</v>
      </c>
      <c r="I745" s="1634">
        <v>542</v>
      </c>
      <c r="J745" s="1632">
        <f t="shared" si="41"/>
        <v>100</v>
      </c>
      <c r="K745" s="1634">
        <f t="shared" si="39"/>
        <v>0</v>
      </c>
      <c r="L745" s="1632"/>
      <c r="M745" s="1632"/>
      <c r="N745" s="1635">
        <f t="shared" si="40"/>
        <v>0</v>
      </c>
      <c r="O745" s="2111"/>
      <c r="P745" s="2111"/>
      <c r="Q745" s="2111">
        <f t="shared" si="38"/>
        <v>0</v>
      </c>
      <c r="R745" s="2416"/>
    </row>
    <row r="746" spans="3:18" ht="14.25" customHeight="1">
      <c r="C746" s="1662">
        <v>36</v>
      </c>
      <c r="D746" s="1887" t="s">
        <v>3434</v>
      </c>
      <c r="E746" s="1631">
        <v>5</v>
      </c>
      <c r="F746" s="1632" t="s">
        <v>508</v>
      </c>
      <c r="G746" s="1633">
        <v>2</v>
      </c>
      <c r="H746" s="1632">
        <v>2010</v>
      </c>
      <c r="I746" s="1634">
        <v>1995.12</v>
      </c>
      <c r="J746" s="1632">
        <f t="shared" si="41"/>
        <v>100</v>
      </c>
      <c r="K746" s="1634">
        <f t="shared" si="39"/>
        <v>0</v>
      </c>
      <c r="L746" s="1632"/>
      <c r="M746" s="1632"/>
      <c r="N746" s="1635">
        <f t="shared" si="40"/>
        <v>0</v>
      </c>
      <c r="O746" s="2111"/>
      <c r="P746" s="2111"/>
      <c r="Q746" s="2111">
        <f t="shared" si="38"/>
        <v>0</v>
      </c>
      <c r="R746" s="2416"/>
    </row>
    <row r="747" spans="3:18" ht="14.25" customHeight="1">
      <c r="C747" s="1662">
        <v>37</v>
      </c>
      <c r="D747" s="1887" t="s">
        <v>2672</v>
      </c>
      <c r="E747" s="1631">
        <v>5</v>
      </c>
      <c r="F747" s="1632" t="s">
        <v>508</v>
      </c>
      <c r="G747" s="1633">
        <v>1</v>
      </c>
      <c r="H747" s="1632">
        <v>2008</v>
      </c>
      <c r="I747" s="1634">
        <v>314.2</v>
      </c>
      <c r="J747" s="1632">
        <f t="shared" si="41"/>
        <v>100</v>
      </c>
      <c r="K747" s="1634">
        <f t="shared" si="39"/>
        <v>0</v>
      </c>
      <c r="L747" s="1632"/>
      <c r="M747" s="1632"/>
      <c r="N747" s="1635">
        <f t="shared" si="40"/>
        <v>0</v>
      </c>
      <c r="O747" s="2111"/>
      <c r="P747" s="2111"/>
      <c r="Q747" s="2111">
        <f t="shared" si="38"/>
        <v>0</v>
      </c>
      <c r="R747" s="2416"/>
    </row>
    <row r="748" spans="3:18" ht="27" customHeight="1">
      <c r="C748" s="1630">
        <v>38</v>
      </c>
      <c r="D748" s="1887" t="s">
        <v>3430</v>
      </c>
      <c r="E748" s="1631">
        <v>5</v>
      </c>
      <c r="F748" s="1632" t="s">
        <v>508</v>
      </c>
      <c r="G748" s="1633">
        <v>1</v>
      </c>
      <c r="H748" s="1632">
        <v>2010</v>
      </c>
      <c r="I748" s="1634">
        <v>2431.5</v>
      </c>
      <c r="J748" s="1632">
        <f t="shared" si="41"/>
        <v>100</v>
      </c>
      <c r="K748" s="1634">
        <f t="shared" si="39"/>
        <v>0</v>
      </c>
      <c r="L748" s="1632"/>
      <c r="M748" s="1632"/>
      <c r="N748" s="1635">
        <f t="shared" si="40"/>
        <v>0</v>
      </c>
      <c r="O748" s="2111"/>
      <c r="P748" s="2111"/>
      <c r="Q748" s="2111">
        <f t="shared" si="38"/>
        <v>0</v>
      </c>
      <c r="R748" s="2416"/>
    </row>
    <row r="749" spans="3:18" ht="14.25" customHeight="1">
      <c r="C749" s="1630">
        <v>39</v>
      </c>
      <c r="D749" s="1887" t="s">
        <v>3411</v>
      </c>
      <c r="E749" s="1631">
        <v>5</v>
      </c>
      <c r="F749" s="1632" t="s">
        <v>508</v>
      </c>
      <c r="G749" s="1633">
        <v>1</v>
      </c>
      <c r="H749" s="1632">
        <v>2007</v>
      </c>
      <c r="I749" s="1634">
        <v>266</v>
      </c>
      <c r="J749" s="1632">
        <f t="shared" si="41"/>
        <v>100</v>
      </c>
      <c r="K749" s="1634">
        <f t="shared" si="39"/>
        <v>0</v>
      </c>
      <c r="L749" s="1632"/>
      <c r="M749" s="1632"/>
      <c r="N749" s="1635">
        <f t="shared" si="40"/>
        <v>0</v>
      </c>
      <c r="O749" s="2111"/>
      <c r="P749" s="2111"/>
      <c r="Q749" s="2111">
        <f t="shared" si="38"/>
        <v>0</v>
      </c>
      <c r="R749" s="2416"/>
    </row>
    <row r="750" spans="3:18" ht="14.25" customHeight="1">
      <c r="C750" s="1662">
        <v>40</v>
      </c>
      <c r="D750" s="1887" t="s">
        <v>3435</v>
      </c>
      <c r="E750" s="1631">
        <v>5</v>
      </c>
      <c r="F750" s="1632" t="s">
        <v>508</v>
      </c>
      <c r="G750" s="1633">
        <v>2</v>
      </c>
      <c r="H750" s="1632">
        <v>2008</v>
      </c>
      <c r="I750" s="1634">
        <v>986.6</v>
      </c>
      <c r="J750" s="1632">
        <f t="shared" si="41"/>
        <v>100</v>
      </c>
      <c r="K750" s="1634">
        <f t="shared" si="39"/>
        <v>0</v>
      </c>
      <c r="L750" s="1632"/>
      <c r="M750" s="1632"/>
      <c r="N750" s="1635">
        <f t="shared" si="40"/>
        <v>0</v>
      </c>
      <c r="O750" s="2111"/>
      <c r="P750" s="2111"/>
      <c r="Q750" s="2111">
        <f t="shared" si="38"/>
        <v>0</v>
      </c>
      <c r="R750" s="2416"/>
    </row>
    <row r="751" spans="3:18" ht="14.25" customHeight="1">
      <c r="C751" s="1662">
        <v>41</v>
      </c>
      <c r="D751" s="1887" t="s">
        <v>3436</v>
      </c>
      <c r="E751" s="1631">
        <v>5</v>
      </c>
      <c r="F751" s="1632" t="s">
        <v>508</v>
      </c>
      <c r="G751" s="1633">
        <v>1</v>
      </c>
      <c r="H751" s="1632">
        <v>2009</v>
      </c>
      <c r="I751" s="1634">
        <v>493.3</v>
      </c>
      <c r="J751" s="1632">
        <f t="shared" si="41"/>
        <v>100</v>
      </c>
      <c r="K751" s="1634">
        <f t="shared" si="39"/>
        <v>0</v>
      </c>
      <c r="L751" s="1632"/>
      <c r="M751" s="1632"/>
      <c r="N751" s="1635">
        <f t="shared" si="40"/>
        <v>0</v>
      </c>
      <c r="O751" s="2111"/>
      <c r="P751" s="2111"/>
      <c r="Q751" s="2111">
        <f t="shared" si="38"/>
        <v>0</v>
      </c>
      <c r="R751" s="2416"/>
    </row>
    <row r="752" spans="3:18" ht="14.25" customHeight="1">
      <c r="C752" s="1630">
        <v>42</v>
      </c>
      <c r="D752" s="1887" t="s">
        <v>3417</v>
      </c>
      <c r="E752" s="1631">
        <v>5</v>
      </c>
      <c r="F752" s="1632" t="s">
        <v>508</v>
      </c>
      <c r="G752" s="1633">
        <v>3</v>
      </c>
      <c r="H752" s="1632">
        <v>2010</v>
      </c>
      <c r="I752" s="1634">
        <v>1347.70695</v>
      </c>
      <c r="J752" s="1632">
        <f t="shared" si="41"/>
        <v>100</v>
      </c>
      <c r="K752" s="1634">
        <f t="shared" si="39"/>
        <v>0</v>
      </c>
      <c r="L752" s="1632"/>
      <c r="M752" s="1632"/>
      <c r="N752" s="1635">
        <f t="shared" si="40"/>
        <v>0</v>
      </c>
      <c r="O752" s="2111"/>
      <c r="P752" s="2111"/>
      <c r="Q752" s="2111">
        <f t="shared" si="38"/>
        <v>0</v>
      </c>
      <c r="R752" s="2416"/>
    </row>
    <row r="753" spans="3:18" ht="14.25" customHeight="1">
      <c r="C753" s="1630">
        <v>43</v>
      </c>
      <c r="D753" s="1887" t="s">
        <v>3418</v>
      </c>
      <c r="E753" s="1631">
        <v>5</v>
      </c>
      <c r="F753" s="1632" t="s">
        <v>508</v>
      </c>
      <c r="G753" s="1633">
        <v>1</v>
      </c>
      <c r="H753" s="1632">
        <v>2008</v>
      </c>
      <c r="I753" s="1634">
        <v>542</v>
      </c>
      <c r="J753" s="1632">
        <f t="shared" si="41"/>
        <v>100</v>
      </c>
      <c r="K753" s="1634">
        <f t="shared" si="39"/>
        <v>0</v>
      </c>
      <c r="L753" s="1632"/>
      <c r="M753" s="1632"/>
      <c r="N753" s="1635">
        <f t="shared" si="40"/>
        <v>0</v>
      </c>
      <c r="O753" s="2111"/>
      <c r="P753" s="2111"/>
      <c r="Q753" s="2111">
        <f t="shared" si="38"/>
        <v>0</v>
      </c>
      <c r="R753" s="2416"/>
    </row>
    <row r="754" spans="3:18" ht="14.25" customHeight="1">
      <c r="C754" s="1662">
        <v>44</v>
      </c>
      <c r="D754" s="1887" t="s">
        <v>3437</v>
      </c>
      <c r="E754" s="1631">
        <v>5</v>
      </c>
      <c r="F754" s="1632" t="s">
        <v>508</v>
      </c>
      <c r="G754" s="1633">
        <v>1</v>
      </c>
      <c r="H754" s="1632">
        <v>2009</v>
      </c>
      <c r="I754" s="1634">
        <v>1297.5777</v>
      </c>
      <c r="J754" s="1632">
        <f t="shared" si="41"/>
        <v>100</v>
      </c>
      <c r="K754" s="1634">
        <f t="shared" si="39"/>
        <v>0</v>
      </c>
      <c r="L754" s="1632"/>
      <c r="M754" s="1632"/>
      <c r="N754" s="1635">
        <f t="shared" si="40"/>
        <v>0</v>
      </c>
      <c r="O754" s="2111"/>
      <c r="P754" s="2111"/>
      <c r="Q754" s="2111">
        <f t="shared" si="38"/>
        <v>0</v>
      </c>
      <c r="R754" s="2416"/>
    </row>
    <row r="755" spans="3:18" ht="14.25" customHeight="1">
      <c r="C755" s="1662">
        <v>45</v>
      </c>
      <c r="D755" s="1887" t="s">
        <v>3438</v>
      </c>
      <c r="E755" s="1631">
        <v>5</v>
      </c>
      <c r="F755" s="1632" t="s">
        <v>508</v>
      </c>
      <c r="G755" s="1633">
        <v>1</v>
      </c>
      <c r="H755" s="1632">
        <v>2010</v>
      </c>
      <c r="I755" s="1634">
        <v>1262.404</v>
      </c>
      <c r="J755" s="1632">
        <f t="shared" si="41"/>
        <v>100</v>
      </c>
      <c r="K755" s="1634">
        <f t="shared" si="39"/>
        <v>0</v>
      </c>
      <c r="L755" s="1632"/>
      <c r="M755" s="1632"/>
      <c r="N755" s="1635">
        <f t="shared" si="40"/>
        <v>0</v>
      </c>
      <c r="O755" s="2111"/>
      <c r="P755" s="2111"/>
      <c r="Q755" s="2111">
        <f t="shared" si="38"/>
        <v>0</v>
      </c>
      <c r="R755" s="2416"/>
    </row>
    <row r="756" spans="3:18" ht="27" customHeight="1">
      <c r="C756" s="1630">
        <v>46</v>
      </c>
      <c r="D756" s="1887" t="s">
        <v>3439</v>
      </c>
      <c r="E756" s="1631">
        <v>5</v>
      </c>
      <c r="F756" s="1632" t="s">
        <v>508</v>
      </c>
      <c r="G756" s="1633">
        <v>1</v>
      </c>
      <c r="H756" s="1632">
        <v>2011</v>
      </c>
      <c r="I756" s="1634">
        <v>1907.33142</v>
      </c>
      <c r="J756" s="1632">
        <f t="shared" si="41"/>
        <v>100</v>
      </c>
      <c r="K756" s="1634">
        <f t="shared" si="39"/>
        <v>0</v>
      </c>
      <c r="L756" s="1632"/>
      <c r="M756" s="1632"/>
      <c r="N756" s="1635">
        <f t="shared" si="40"/>
        <v>0</v>
      </c>
      <c r="O756" s="2111"/>
      <c r="P756" s="2111"/>
      <c r="Q756" s="2111">
        <f t="shared" si="38"/>
        <v>0</v>
      </c>
      <c r="R756" s="2416"/>
    </row>
    <row r="757" spans="3:18" ht="14.25" customHeight="1">
      <c r="C757" s="1630">
        <v>47</v>
      </c>
      <c r="D757" s="1887" t="s">
        <v>3440</v>
      </c>
      <c r="E757" s="1631">
        <v>5</v>
      </c>
      <c r="F757" s="1632" t="s">
        <v>508</v>
      </c>
      <c r="G757" s="1633">
        <v>7</v>
      </c>
      <c r="H757" s="1632">
        <v>2019</v>
      </c>
      <c r="I757" s="1634">
        <v>2996</v>
      </c>
      <c r="J757" s="1632">
        <f t="shared" si="41"/>
        <v>100</v>
      </c>
      <c r="K757" s="1634">
        <f t="shared" si="39"/>
        <v>0</v>
      </c>
      <c r="L757" s="1632"/>
      <c r="M757" s="1632"/>
      <c r="N757" s="1635">
        <f t="shared" si="40"/>
        <v>0</v>
      </c>
      <c r="O757" s="2111"/>
      <c r="P757" s="2111"/>
      <c r="Q757" s="2111">
        <f t="shared" si="38"/>
        <v>0</v>
      </c>
      <c r="R757" s="2416"/>
    </row>
    <row r="758" spans="3:18" ht="27" customHeight="1">
      <c r="C758" s="1662">
        <v>48</v>
      </c>
      <c r="D758" s="1887" t="s">
        <v>3441</v>
      </c>
      <c r="E758" s="1631">
        <v>5</v>
      </c>
      <c r="F758" s="1632" t="s">
        <v>508</v>
      </c>
      <c r="G758" s="1633">
        <v>1</v>
      </c>
      <c r="H758" s="1632">
        <v>2020</v>
      </c>
      <c r="I758" s="1634">
        <v>2464.1999999999998</v>
      </c>
      <c r="J758" s="1632">
        <f t="shared" si="41"/>
        <v>100</v>
      </c>
      <c r="K758" s="1634">
        <f t="shared" si="39"/>
        <v>0</v>
      </c>
      <c r="L758" s="1632"/>
      <c r="M758" s="1632"/>
      <c r="N758" s="1635">
        <f t="shared" si="40"/>
        <v>0</v>
      </c>
      <c r="O758" s="2111"/>
      <c r="P758" s="2111"/>
      <c r="Q758" s="2111">
        <f t="shared" si="38"/>
        <v>0</v>
      </c>
      <c r="R758" s="2416"/>
    </row>
    <row r="759" spans="3:18" ht="40.5" customHeight="1">
      <c r="C759" s="1662">
        <v>49</v>
      </c>
      <c r="D759" s="1887" t="s">
        <v>3442</v>
      </c>
      <c r="E759" s="1631">
        <v>5</v>
      </c>
      <c r="F759" s="1632" t="s">
        <v>508</v>
      </c>
      <c r="G759" s="1633">
        <v>3</v>
      </c>
      <c r="H759" s="1632">
        <v>2019</v>
      </c>
      <c r="I759" s="1634">
        <v>1349.7</v>
      </c>
      <c r="J759" s="1632">
        <f t="shared" si="41"/>
        <v>100</v>
      </c>
      <c r="K759" s="1634">
        <f t="shared" si="39"/>
        <v>0</v>
      </c>
      <c r="L759" s="1632"/>
      <c r="M759" s="1632"/>
      <c r="N759" s="1635">
        <f t="shared" si="40"/>
        <v>0</v>
      </c>
      <c r="O759" s="2111"/>
      <c r="P759" s="2111"/>
      <c r="Q759" s="2111">
        <f t="shared" si="38"/>
        <v>0</v>
      </c>
      <c r="R759" s="2416"/>
    </row>
    <row r="760" spans="3:18" ht="27" customHeight="1">
      <c r="C760" s="1630">
        <v>50</v>
      </c>
      <c r="D760" s="1887" t="s">
        <v>3443</v>
      </c>
      <c r="E760" s="1631">
        <v>5</v>
      </c>
      <c r="F760" s="1632" t="s">
        <v>508</v>
      </c>
      <c r="G760" s="1633">
        <v>10</v>
      </c>
      <c r="H760" s="1632">
        <v>2020</v>
      </c>
      <c r="I760" s="1634">
        <v>4365</v>
      </c>
      <c r="J760" s="1632">
        <f t="shared" si="41"/>
        <v>100</v>
      </c>
      <c r="K760" s="1634">
        <f t="shared" si="39"/>
        <v>0</v>
      </c>
      <c r="L760" s="1632"/>
      <c r="M760" s="1632"/>
      <c r="N760" s="1635">
        <f t="shared" si="40"/>
        <v>0</v>
      </c>
      <c r="O760" s="2111"/>
      <c r="P760" s="2111"/>
      <c r="Q760" s="2111">
        <f t="shared" si="38"/>
        <v>0</v>
      </c>
      <c r="R760" s="2416"/>
    </row>
    <row r="761" spans="3:18" ht="14.25" customHeight="1">
      <c r="C761" s="1630">
        <v>51</v>
      </c>
      <c r="D761" s="1887" t="s">
        <v>4816</v>
      </c>
      <c r="E761" s="1631">
        <v>5</v>
      </c>
      <c r="F761" s="1632" t="s">
        <v>508</v>
      </c>
      <c r="G761" s="1633">
        <v>3</v>
      </c>
      <c r="H761" s="1632">
        <v>2020</v>
      </c>
      <c r="I761" s="1634">
        <v>1054.05</v>
      </c>
      <c r="J761" s="1632">
        <f t="shared" si="41"/>
        <v>100</v>
      </c>
      <c r="K761" s="1634">
        <f t="shared" si="39"/>
        <v>0</v>
      </c>
      <c r="L761" s="1632"/>
      <c r="M761" s="1632"/>
      <c r="N761" s="1635">
        <f t="shared" si="40"/>
        <v>0</v>
      </c>
      <c r="O761" s="2111"/>
      <c r="P761" s="2111"/>
      <c r="Q761" s="2111">
        <f t="shared" si="38"/>
        <v>0</v>
      </c>
      <c r="R761" s="2416"/>
    </row>
    <row r="762" spans="3:18" ht="27" customHeight="1">
      <c r="C762" s="1662">
        <v>52</v>
      </c>
      <c r="D762" s="1887" t="s">
        <v>4898</v>
      </c>
      <c r="E762" s="1631">
        <v>5</v>
      </c>
      <c r="F762" s="1632" t="s">
        <v>508</v>
      </c>
      <c r="G762" s="1633">
        <v>2</v>
      </c>
      <c r="H762" s="1632">
        <v>2022</v>
      </c>
      <c r="I762" s="1634">
        <v>7956</v>
      </c>
      <c r="J762" s="1632">
        <f t="shared" si="41"/>
        <v>80</v>
      </c>
      <c r="K762" s="1634">
        <f t="shared" si="39"/>
        <v>1591.1999999999998</v>
      </c>
      <c r="L762" s="1632"/>
      <c r="M762" s="1632"/>
      <c r="N762" s="1635">
        <f t="shared" si="40"/>
        <v>0</v>
      </c>
      <c r="O762" s="2111"/>
      <c r="P762" s="2111"/>
      <c r="Q762" s="2111">
        <f t="shared" si="38"/>
        <v>0</v>
      </c>
      <c r="R762" s="2416"/>
    </row>
    <row r="763" spans="3:18" ht="27" customHeight="1">
      <c r="C763" s="1662">
        <v>53</v>
      </c>
      <c r="D763" s="1887" t="s">
        <v>4899</v>
      </c>
      <c r="E763" s="1631">
        <v>5</v>
      </c>
      <c r="F763" s="1632" t="s">
        <v>508</v>
      </c>
      <c r="G763" s="1633">
        <v>5</v>
      </c>
      <c r="H763" s="1632">
        <v>2022</v>
      </c>
      <c r="I763" s="1634">
        <v>2509.09</v>
      </c>
      <c r="J763" s="1632">
        <f t="shared" si="41"/>
        <v>80</v>
      </c>
      <c r="K763" s="1634">
        <f t="shared" si="39"/>
        <v>501.81799999999998</v>
      </c>
      <c r="L763" s="1632"/>
      <c r="M763" s="1632"/>
      <c r="N763" s="1635">
        <f t="shared" si="40"/>
        <v>0</v>
      </c>
      <c r="O763" s="2111"/>
      <c r="P763" s="2111"/>
      <c r="Q763" s="2111">
        <f t="shared" si="38"/>
        <v>0</v>
      </c>
      <c r="R763" s="2416"/>
    </row>
    <row r="764" spans="3:18" ht="27" customHeight="1">
      <c r="C764" s="1630">
        <v>54</v>
      </c>
      <c r="D764" s="1887" t="s">
        <v>4900</v>
      </c>
      <c r="E764" s="1631">
        <v>5</v>
      </c>
      <c r="F764" s="1632" t="s">
        <v>508</v>
      </c>
      <c r="G764" s="1633">
        <v>3</v>
      </c>
      <c r="H764" s="1632">
        <v>2022</v>
      </c>
      <c r="I764" s="1634">
        <v>1505.45</v>
      </c>
      <c r="J764" s="1632">
        <f t="shared" si="41"/>
        <v>80</v>
      </c>
      <c r="K764" s="1634">
        <f t="shared" si="39"/>
        <v>301.08999999999992</v>
      </c>
      <c r="L764" s="1632"/>
      <c r="M764" s="1632"/>
      <c r="N764" s="1635">
        <f t="shared" si="40"/>
        <v>0</v>
      </c>
      <c r="O764" s="2111"/>
      <c r="P764" s="2111"/>
      <c r="Q764" s="2111">
        <f t="shared" si="38"/>
        <v>0</v>
      </c>
      <c r="R764" s="2416"/>
    </row>
    <row r="765" spans="3:18" ht="14.25" customHeight="1">
      <c r="C765" s="1630">
        <v>55</v>
      </c>
      <c r="D765" s="1887" t="s">
        <v>4901</v>
      </c>
      <c r="E765" s="1631">
        <v>5</v>
      </c>
      <c r="F765" s="1632" t="s">
        <v>508</v>
      </c>
      <c r="G765" s="1633">
        <v>1</v>
      </c>
      <c r="H765" s="1632">
        <v>2021</v>
      </c>
      <c r="I765" s="1634">
        <v>2470</v>
      </c>
      <c r="J765" s="1632">
        <f t="shared" si="41"/>
        <v>100</v>
      </c>
      <c r="K765" s="1634">
        <f t="shared" si="39"/>
        <v>0</v>
      </c>
      <c r="L765" s="1632"/>
      <c r="M765" s="1632"/>
      <c r="N765" s="1635">
        <f t="shared" si="40"/>
        <v>0</v>
      </c>
      <c r="O765" s="2111"/>
      <c r="P765" s="2111"/>
      <c r="Q765" s="2111">
        <f t="shared" si="38"/>
        <v>0</v>
      </c>
      <c r="R765" s="2416"/>
    </row>
    <row r="766" spans="3:18" ht="40.5" customHeight="1">
      <c r="C766" s="1662">
        <v>56</v>
      </c>
      <c r="D766" s="1887" t="s">
        <v>6021</v>
      </c>
      <c r="E766" s="1631">
        <v>5</v>
      </c>
      <c r="F766" s="1632" t="s">
        <v>508</v>
      </c>
      <c r="G766" s="1633">
        <v>1</v>
      </c>
      <c r="H766" s="1632">
        <v>2023</v>
      </c>
      <c r="I766" s="1634">
        <v>3978</v>
      </c>
      <c r="J766" s="1632">
        <f t="shared" si="41"/>
        <v>60</v>
      </c>
      <c r="K766" s="1634">
        <f t="shared" si="39"/>
        <v>1591.2000000000003</v>
      </c>
      <c r="L766" s="1632"/>
      <c r="M766" s="1632"/>
      <c r="N766" s="1635">
        <f t="shared" si="40"/>
        <v>0</v>
      </c>
      <c r="O766" s="2111"/>
      <c r="P766" s="2111"/>
      <c r="Q766" s="2111">
        <f t="shared" ref="Q766:Q837" si="42">+O766*P766</f>
        <v>0</v>
      </c>
      <c r="R766" s="2416"/>
    </row>
    <row r="767" spans="3:18" ht="27" customHeight="1">
      <c r="C767" s="1662">
        <v>57</v>
      </c>
      <c r="D767" s="1887" t="s">
        <v>4899</v>
      </c>
      <c r="E767" s="1631">
        <v>5</v>
      </c>
      <c r="F767" s="1632" t="s">
        <v>508</v>
      </c>
      <c r="G767" s="1633">
        <v>2</v>
      </c>
      <c r="H767" s="1632">
        <v>2024</v>
      </c>
      <c r="I767" s="1634">
        <v>1003.6</v>
      </c>
      <c r="J767" s="1632">
        <f t="shared" si="41"/>
        <v>40</v>
      </c>
      <c r="K767" s="1634">
        <f t="shared" si="39"/>
        <v>602.16</v>
      </c>
      <c r="L767" s="1632"/>
      <c r="M767" s="1632"/>
      <c r="N767" s="1635">
        <f t="shared" si="40"/>
        <v>0</v>
      </c>
      <c r="O767" s="2111"/>
      <c r="P767" s="2111"/>
      <c r="Q767" s="2111">
        <f t="shared" si="42"/>
        <v>0</v>
      </c>
      <c r="R767" s="2416"/>
    </row>
    <row r="768" spans="3:18" ht="40.5" customHeight="1">
      <c r="C768" s="1630">
        <v>58</v>
      </c>
      <c r="D768" s="1887" t="s">
        <v>7301</v>
      </c>
      <c r="E768" s="1631">
        <v>5</v>
      </c>
      <c r="F768" s="1632" t="s">
        <v>508</v>
      </c>
      <c r="G768" s="1633">
        <v>5</v>
      </c>
      <c r="H768" s="1632">
        <v>2024</v>
      </c>
      <c r="I768" s="1634">
        <v>2358</v>
      </c>
      <c r="J768" s="1632">
        <f t="shared" si="41"/>
        <v>40</v>
      </c>
      <c r="K768" s="1634">
        <f t="shared" si="39"/>
        <v>1414.8</v>
      </c>
      <c r="L768" s="1632"/>
      <c r="M768" s="1632"/>
      <c r="N768" s="1635">
        <f t="shared" si="40"/>
        <v>0</v>
      </c>
      <c r="O768" s="2111"/>
      <c r="P768" s="2111"/>
      <c r="Q768" s="2111">
        <f t="shared" si="42"/>
        <v>0</v>
      </c>
      <c r="R768" s="2416"/>
    </row>
    <row r="769" spans="3:18" ht="27" customHeight="1">
      <c r="C769" s="1630">
        <v>59</v>
      </c>
      <c r="D769" s="1887" t="s">
        <v>7302</v>
      </c>
      <c r="E769" s="1631">
        <v>5</v>
      </c>
      <c r="F769" s="1632" t="s">
        <v>508</v>
      </c>
      <c r="G769" s="1633">
        <v>7</v>
      </c>
      <c r="H769" s="1632">
        <v>2024</v>
      </c>
      <c r="I769" s="1634">
        <v>2001.97</v>
      </c>
      <c r="J769" s="1632">
        <f t="shared" si="41"/>
        <v>40</v>
      </c>
      <c r="K769" s="1634">
        <f t="shared" si="39"/>
        <v>1201.182</v>
      </c>
      <c r="L769" s="1632"/>
      <c r="M769" s="1632"/>
      <c r="N769" s="1635">
        <f t="shared" si="40"/>
        <v>0</v>
      </c>
      <c r="O769" s="2111"/>
      <c r="P769" s="2111"/>
      <c r="Q769" s="2111">
        <f t="shared" si="42"/>
        <v>0</v>
      </c>
      <c r="R769" s="2416"/>
    </row>
    <row r="770" spans="3:18" ht="14.25" customHeight="1">
      <c r="C770" s="1662">
        <v>60</v>
      </c>
      <c r="D770" s="1887" t="s">
        <v>7303</v>
      </c>
      <c r="E770" s="1631">
        <v>5</v>
      </c>
      <c r="F770" s="1632" t="s">
        <v>508</v>
      </c>
      <c r="G770" s="1633">
        <v>1</v>
      </c>
      <c r="H770" s="1632">
        <v>2024</v>
      </c>
      <c r="I770" s="1634">
        <v>438</v>
      </c>
      <c r="J770" s="1632">
        <f t="shared" si="41"/>
        <v>40</v>
      </c>
      <c r="K770" s="1634">
        <f t="shared" si="39"/>
        <v>262.79999999999995</v>
      </c>
      <c r="L770" s="1632"/>
      <c r="M770" s="1632"/>
      <c r="N770" s="1635">
        <f t="shared" si="40"/>
        <v>0</v>
      </c>
      <c r="O770" s="2111"/>
      <c r="P770" s="2111"/>
      <c r="Q770" s="2111">
        <f t="shared" si="42"/>
        <v>0</v>
      </c>
      <c r="R770" s="2416"/>
    </row>
    <row r="771" spans="3:18" ht="27" customHeight="1">
      <c r="C771" s="1662">
        <v>61</v>
      </c>
      <c r="D771" s="1887" t="s">
        <v>7304</v>
      </c>
      <c r="E771" s="1631">
        <v>5</v>
      </c>
      <c r="F771" s="1632" t="s">
        <v>508</v>
      </c>
      <c r="G771" s="1633">
        <v>2</v>
      </c>
      <c r="H771" s="1632">
        <v>2024</v>
      </c>
      <c r="I771" s="1634">
        <v>550.79999999999995</v>
      </c>
      <c r="J771" s="1632">
        <f t="shared" si="41"/>
        <v>40</v>
      </c>
      <c r="K771" s="1634">
        <f t="shared" si="39"/>
        <v>330.47999999999996</v>
      </c>
      <c r="L771" s="1632"/>
      <c r="M771" s="1632"/>
      <c r="N771" s="1635">
        <f t="shared" si="40"/>
        <v>0</v>
      </c>
      <c r="O771" s="2111"/>
      <c r="P771" s="2111"/>
      <c r="Q771" s="2111">
        <f t="shared" si="42"/>
        <v>0</v>
      </c>
      <c r="R771" s="2416"/>
    </row>
    <row r="772" spans="3:18" ht="27" customHeight="1">
      <c r="C772" s="1630">
        <v>62</v>
      </c>
      <c r="D772" s="1887" t="s">
        <v>7305</v>
      </c>
      <c r="E772" s="1631">
        <v>5</v>
      </c>
      <c r="F772" s="1632" t="s">
        <v>508</v>
      </c>
      <c r="G772" s="1633">
        <v>2</v>
      </c>
      <c r="H772" s="1632">
        <v>2024</v>
      </c>
      <c r="I772" s="1634">
        <v>550.79</v>
      </c>
      <c r="J772" s="1632">
        <f t="shared" si="41"/>
        <v>40</v>
      </c>
      <c r="K772" s="1634">
        <f t="shared" si="39"/>
        <v>330.47399999999993</v>
      </c>
      <c r="L772" s="1632"/>
      <c r="M772" s="1632"/>
      <c r="N772" s="1635">
        <f t="shared" si="40"/>
        <v>0</v>
      </c>
      <c r="O772" s="2111"/>
      <c r="P772" s="2111"/>
      <c r="Q772" s="2111">
        <f t="shared" si="42"/>
        <v>0</v>
      </c>
      <c r="R772" s="2416"/>
    </row>
    <row r="773" spans="3:18" ht="14.25" customHeight="1">
      <c r="C773" s="1630">
        <v>63</v>
      </c>
      <c r="D773" s="1887" t="s">
        <v>7306</v>
      </c>
      <c r="E773" s="1631">
        <v>5</v>
      </c>
      <c r="F773" s="1632" t="s">
        <v>508</v>
      </c>
      <c r="G773" s="1633">
        <v>1</v>
      </c>
      <c r="H773" s="1632">
        <v>2024</v>
      </c>
      <c r="I773" s="1634">
        <v>351.35</v>
      </c>
      <c r="J773" s="1632">
        <f t="shared" si="41"/>
        <v>40</v>
      </c>
      <c r="K773" s="1634">
        <f t="shared" si="39"/>
        <v>210.81</v>
      </c>
      <c r="L773" s="1632"/>
      <c r="M773" s="1632"/>
      <c r="N773" s="1635">
        <f t="shared" si="40"/>
        <v>0</v>
      </c>
      <c r="O773" s="2111"/>
      <c r="P773" s="2111"/>
      <c r="Q773" s="2111">
        <f t="shared" si="42"/>
        <v>0</v>
      </c>
      <c r="R773" s="2416"/>
    </row>
    <row r="774" spans="3:18" ht="14.25" customHeight="1">
      <c r="C774" s="1662">
        <v>64</v>
      </c>
      <c r="D774" s="1887" t="s">
        <v>3425</v>
      </c>
      <c r="E774" s="1631">
        <v>5</v>
      </c>
      <c r="F774" s="1632" t="s">
        <v>508</v>
      </c>
      <c r="G774" s="1633">
        <v>1</v>
      </c>
      <c r="H774" s="1632">
        <v>2024</v>
      </c>
      <c r="I774" s="1634">
        <v>510</v>
      </c>
      <c r="J774" s="1632">
        <f t="shared" si="41"/>
        <v>40</v>
      </c>
      <c r="K774" s="1634">
        <f t="shared" si="39"/>
        <v>306</v>
      </c>
      <c r="L774" s="1632"/>
      <c r="M774" s="1632"/>
      <c r="N774" s="1635">
        <f t="shared" si="40"/>
        <v>0</v>
      </c>
      <c r="O774" s="2111"/>
      <c r="P774" s="2111"/>
      <c r="Q774" s="2111">
        <f t="shared" si="42"/>
        <v>0</v>
      </c>
      <c r="R774" s="2417"/>
    </row>
    <row r="775" spans="3:18" ht="27" customHeight="1">
      <c r="C775" s="1656">
        <v>1</v>
      </c>
      <c r="D775" s="1893" t="s">
        <v>2214</v>
      </c>
      <c r="E775" s="1657">
        <v>5</v>
      </c>
      <c r="F775" s="1658" t="s">
        <v>3489</v>
      </c>
      <c r="G775" s="1659">
        <v>1</v>
      </c>
      <c r="H775" s="1658">
        <v>2019</v>
      </c>
      <c r="I775" s="1660">
        <v>446.4</v>
      </c>
      <c r="J775" s="1658">
        <f t="shared" si="41"/>
        <v>100</v>
      </c>
      <c r="K775" s="1660">
        <f t="shared" si="39"/>
        <v>0</v>
      </c>
      <c r="L775" s="1658"/>
      <c r="M775" s="1658"/>
      <c r="N775" s="1661">
        <f t="shared" si="40"/>
        <v>0</v>
      </c>
      <c r="O775" s="2117"/>
      <c r="P775" s="2117"/>
      <c r="Q775" s="2117">
        <f t="shared" si="42"/>
        <v>0</v>
      </c>
      <c r="R775" s="2445" t="s">
        <v>7300</v>
      </c>
    </row>
    <row r="776" spans="3:18" ht="14.25" customHeight="1">
      <c r="C776" s="1656">
        <v>2</v>
      </c>
      <c r="D776" s="1893" t="s">
        <v>3490</v>
      </c>
      <c r="E776" s="1657">
        <v>5</v>
      </c>
      <c r="F776" s="1658" t="s">
        <v>3489</v>
      </c>
      <c r="G776" s="1659">
        <v>1</v>
      </c>
      <c r="H776" s="1658">
        <v>2010</v>
      </c>
      <c r="I776" s="1660">
        <v>658.32</v>
      </c>
      <c r="J776" s="1658">
        <f t="shared" si="41"/>
        <v>100</v>
      </c>
      <c r="K776" s="1660">
        <f t="shared" si="39"/>
        <v>0</v>
      </c>
      <c r="L776" s="1658"/>
      <c r="M776" s="1658"/>
      <c r="N776" s="1661">
        <f t="shared" si="40"/>
        <v>0</v>
      </c>
      <c r="O776" s="2117"/>
      <c r="P776" s="2117"/>
      <c r="Q776" s="2117">
        <f t="shared" si="42"/>
        <v>0</v>
      </c>
      <c r="R776" s="2446"/>
    </row>
    <row r="777" spans="3:18" ht="27" customHeight="1">
      <c r="C777" s="1656">
        <v>3</v>
      </c>
      <c r="D777" s="1893" t="s">
        <v>2214</v>
      </c>
      <c r="E777" s="1657">
        <v>5</v>
      </c>
      <c r="F777" s="1658" t="s">
        <v>3489</v>
      </c>
      <c r="G777" s="1659">
        <v>1</v>
      </c>
      <c r="H777" s="1658">
        <v>2019</v>
      </c>
      <c r="I777" s="1660">
        <v>446.4</v>
      </c>
      <c r="J777" s="1658">
        <f t="shared" si="41"/>
        <v>100</v>
      </c>
      <c r="K777" s="1660">
        <f t="shared" si="39"/>
        <v>0</v>
      </c>
      <c r="L777" s="1658"/>
      <c r="M777" s="1658"/>
      <c r="N777" s="1661">
        <f t="shared" si="40"/>
        <v>0</v>
      </c>
      <c r="O777" s="2117"/>
      <c r="P777" s="2117"/>
      <c r="Q777" s="2117">
        <f t="shared" si="42"/>
        <v>0</v>
      </c>
      <c r="R777" s="2446"/>
    </row>
    <row r="778" spans="3:18" ht="27" customHeight="1">
      <c r="C778" s="1656">
        <v>4</v>
      </c>
      <c r="D778" s="1893" t="s">
        <v>2216</v>
      </c>
      <c r="E778" s="1657">
        <v>5</v>
      </c>
      <c r="F778" s="1658" t="s">
        <v>3489</v>
      </c>
      <c r="G778" s="1659">
        <v>10</v>
      </c>
      <c r="H778" s="1658">
        <v>2019</v>
      </c>
      <c r="I778" s="1660">
        <v>4280</v>
      </c>
      <c r="J778" s="1658">
        <f t="shared" si="41"/>
        <v>100</v>
      </c>
      <c r="K778" s="1660">
        <f t="shared" si="39"/>
        <v>0</v>
      </c>
      <c r="L778" s="1658"/>
      <c r="M778" s="1658"/>
      <c r="N778" s="1661">
        <f t="shared" si="40"/>
        <v>0</v>
      </c>
      <c r="O778" s="2117"/>
      <c r="P778" s="2117"/>
      <c r="Q778" s="2117">
        <f t="shared" si="42"/>
        <v>0</v>
      </c>
      <c r="R778" s="2446"/>
    </row>
    <row r="779" spans="3:18" ht="27" customHeight="1">
      <c r="C779" s="1656">
        <v>5</v>
      </c>
      <c r="D779" s="1893" t="s">
        <v>2673</v>
      </c>
      <c r="E779" s="1657">
        <v>5</v>
      </c>
      <c r="F779" s="1658" t="s">
        <v>3489</v>
      </c>
      <c r="G779" s="1659">
        <v>1</v>
      </c>
      <c r="H779" s="1658">
        <v>2019</v>
      </c>
      <c r="I779" s="1660">
        <v>449.9</v>
      </c>
      <c r="J779" s="1658">
        <f t="shared" si="41"/>
        <v>100</v>
      </c>
      <c r="K779" s="1660">
        <f t="shared" si="39"/>
        <v>0</v>
      </c>
      <c r="L779" s="1658"/>
      <c r="M779" s="1658"/>
      <c r="N779" s="1661">
        <f t="shared" si="40"/>
        <v>0</v>
      </c>
      <c r="O779" s="2117"/>
      <c r="P779" s="2117"/>
      <c r="Q779" s="2117">
        <f t="shared" si="42"/>
        <v>0</v>
      </c>
      <c r="R779" s="2446"/>
    </row>
    <row r="780" spans="3:18" ht="27" customHeight="1">
      <c r="C780" s="1656">
        <v>6</v>
      </c>
      <c r="D780" s="1893" t="s">
        <v>2673</v>
      </c>
      <c r="E780" s="1657">
        <v>5</v>
      </c>
      <c r="F780" s="1658" t="s">
        <v>3489</v>
      </c>
      <c r="G780" s="1659">
        <v>1</v>
      </c>
      <c r="H780" s="1658">
        <v>2019</v>
      </c>
      <c r="I780" s="1660">
        <v>449.9</v>
      </c>
      <c r="J780" s="1658">
        <f t="shared" si="41"/>
        <v>100</v>
      </c>
      <c r="K780" s="1660">
        <f t="shared" si="39"/>
        <v>0</v>
      </c>
      <c r="L780" s="1658"/>
      <c r="M780" s="1658"/>
      <c r="N780" s="1661">
        <f t="shared" si="40"/>
        <v>0</v>
      </c>
      <c r="O780" s="2117"/>
      <c r="P780" s="2117"/>
      <c r="Q780" s="2117">
        <f t="shared" si="42"/>
        <v>0</v>
      </c>
      <c r="R780" s="2446"/>
    </row>
    <row r="781" spans="3:18" ht="40.5" customHeight="1">
      <c r="C781" s="1656">
        <v>7</v>
      </c>
      <c r="D781" s="1893" t="s">
        <v>2217</v>
      </c>
      <c r="E781" s="1657">
        <v>5</v>
      </c>
      <c r="F781" s="1658" t="s">
        <v>3489</v>
      </c>
      <c r="G781" s="1659">
        <v>19</v>
      </c>
      <c r="H781" s="1658">
        <v>2020</v>
      </c>
      <c r="I781" s="1660">
        <v>8293.5</v>
      </c>
      <c r="J781" s="1658">
        <f t="shared" si="41"/>
        <v>100</v>
      </c>
      <c r="K781" s="1660">
        <f t="shared" si="39"/>
        <v>0</v>
      </c>
      <c r="L781" s="1658"/>
      <c r="M781" s="1658"/>
      <c r="N781" s="1661">
        <f t="shared" si="40"/>
        <v>0</v>
      </c>
      <c r="O781" s="2117"/>
      <c r="P781" s="2117"/>
      <c r="Q781" s="2117">
        <f t="shared" si="42"/>
        <v>0</v>
      </c>
      <c r="R781" s="2446"/>
    </row>
    <row r="782" spans="3:18" ht="40.5" customHeight="1">
      <c r="C782" s="1656">
        <v>8</v>
      </c>
      <c r="D782" s="1893" t="s">
        <v>2217</v>
      </c>
      <c r="E782" s="1657">
        <v>5</v>
      </c>
      <c r="F782" s="1658" t="s">
        <v>3489</v>
      </c>
      <c r="G782" s="1659">
        <v>1</v>
      </c>
      <c r="H782" s="1658">
        <v>2020</v>
      </c>
      <c r="I782" s="1660">
        <v>436.5</v>
      </c>
      <c r="J782" s="1658">
        <f t="shared" si="41"/>
        <v>100</v>
      </c>
      <c r="K782" s="1660">
        <f t="shared" si="39"/>
        <v>0</v>
      </c>
      <c r="L782" s="1658"/>
      <c r="M782" s="1658"/>
      <c r="N782" s="1661">
        <f t="shared" si="40"/>
        <v>0</v>
      </c>
      <c r="O782" s="2117"/>
      <c r="P782" s="2117"/>
      <c r="Q782" s="2117">
        <f t="shared" si="42"/>
        <v>0</v>
      </c>
      <c r="R782" s="2446"/>
    </row>
    <row r="783" spans="3:18" ht="27" customHeight="1">
      <c r="C783" s="1656">
        <v>9</v>
      </c>
      <c r="D783" s="1893" t="s">
        <v>3491</v>
      </c>
      <c r="E783" s="1657">
        <v>5</v>
      </c>
      <c r="F783" s="1658" t="s">
        <v>3492</v>
      </c>
      <c r="G783" s="1659">
        <v>3</v>
      </c>
      <c r="H783" s="1658">
        <v>2017</v>
      </c>
      <c r="I783" s="1660">
        <v>2250</v>
      </c>
      <c r="J783" s="1658">
        <f t="shared" si="41"/>
        <v>100</v>
      </c>
      <c r="K783" s="1660">
        <f t="shared" si="39"/>
        <v>0</v>
      </c>
      <c r="L783" s="1658"/>
      <c r="M783" s="1658"/>
      <c r="N783" s="1661">
        <f t="shared" si="40"/>
        <v>0</v>
      </c>
      <c r="O783" s="2117"/>
      <c r="P783" s="2117"/>
      <c r="Q783" s="2117">
        <f t="shared" si="42"/>
        <v>0</v>
      </c>
      <c r="R783" s="2446"/>
    </row>
    <row r="784" spans="3:18" ht="14.25" customHeight="1">
      <c r="C784" s="1656">
        <v>10</v>
      </c>
      <c r="D784" s="1893" t="s">
        <v>2010</v>
      </c>
      <c r="E784" s="1657">
        <v>5</v>
      </c>
      <c r="F784" s="1658" t="s">
        <v>3489</v>
      </c>
      <c r="G784" s="1659">
        <v>1</v>
      </c>
      <c r="H784" s="1658">
        <v>2015</v>
      </c>
      <c r="I784" s="1660">
        <v>459</v>
      </c>
      <c r="J784" s="1658">
        <f t="shared" si="41"/>
        <v>100</v>
      </c>
      <c r="K784" s="1660">
        <f t="shared" si="39"/>
        <v>0</v>
      </c>
      <c r="L784" s="1658"/>
      <c r="M784" s="1658"/>
      <c r="N784" s="1661">
        <f t="shared" si="40"/>
        <v>0</v>
      </c>
      <c r="O784" s="2117"/>
      <c r="P784" s="2117"/>
      <c r="Q784" s="2117">
        <f t="shared" si="42"/>
        <v>0</v>
      </c>
      <c r="R784" s="2446"/>
    </row>
    <row r="785" spans="3:18" ht="14.25" customHeight="1">
      <c r="C785" s="1656">
        <v>11</v>
      </c>
      <c r="D785" s="1893" t="s">
        <v>2012</v>
      </c>
      <c r="E785" s="1657">
        <v>5</v>
      </c>
      <c r="F785" s="1658" t="s">
        <v>2269</v>
      </c>
      <c r="G785" s="1659">
        <v>1</v>
      </c>
      <c r="H785" s="1658">
        <v>2017</v>
      </c>
      <c r="I785" s="1660">
        <v>729</v>
      </c>
      <c r="J785" s="1658">
        <f t="shared" si="41"/>
        <v>100</v>
      </c>
      <c r="K785" s="1660">
        <f t="shared" si="39"/>
        <v>0</v>
      </c>
      <c r="L785" s="1658"/>
      <c r="M785" s="1658"/>
      <c r="N785" s="1661">
        <f t="shared" si="40"/>
        <v>0</v>
      </c>
      <c r="O785" s="2117"/>
      <c r="P785" s="2117"/>
      <c r="Q785" s="2117">
        <f t="shared" si="42"/>
        <v>0</v>
      </c>
      <c r="R785" s="2446"/>
    </row>
    <row r="786" spans="3:18" ht="14.25" customHeight="1">
      <c r="C786" s="1656">
        <v>12</v>
      </c>
      <c r="D786" s="1893" t="s">
        <v>2001</v>
      </c>
      <c r="E786" s="1657">
        <v>5</v>
      </c>
      <c r="F786" s="1658" t="s">
        <v>3489</v>
      </c>
      <c r="G786" s="1659">
        <v>1</v>
      </c>
      <c r="H786" s="1658">
        <v>2010</v>
      </c>
      <c r="I786" s="1660">
        <v>641.5</v>
      </c>
      <c r="J786" s="1658">
        <f t="shared" si="41"/>
        <v>100</v>
      </c>
      <c r="K786" s="1660">
        <f t="shared" si="39"/>
        <v>0</v>
      </c>
      <c r="L786" s="1658"/>
      <c r="M786" s="1658"/>
      <c r="N786" s="1661">
        <f t="shared" si="40"/>
        <v>0</v>
      </c>
      <c r="O786" s="2117"/>
      <c r="P786" s="2117"/>
      <c r="Q786" s="2117">
        <f t="shared" si="42"/>
        <v>0</v>
      </c>
      <c r="R786" s="2446"/>
    </row>
    <row r="787" spans="3:18" ht="14.25" customHeight="1">
      <c r="C787" s="1656">
        <v>13</v>
      </c>
      <c r="D787" s="1893" t="s">
        <v>1987</v>
      </c>
      <c r="E787" s="1657">
        <v>5</v>
      </c>
      <c r="F787" s="1658" t="s">
        <v>3489</v>
      </c>
      <c r="G787" s="1659">
        <v>1</v>
      </c>
      <c r="H787" s="1658">
        <v>2006</v>
      </c>
      <c r="I787" s="1660">
        <v>510</v>
      </c>
      <c r="J787" s="1658">
        <f t="shared" si="41"/>
        <v>100</v>
      </c>
      <c r="K787" s="1660">
        <f t="shared" si="39"/>
        <v>0</v>
      </c>
      <c r="L787" s="1658"/>
      <c r="M787" s="1658"/>
      <c r="N787" s="1661">
        <f t="shared" si="40"/>
        <v>0</v>
      </c>
      <c r="O787" s="2117"/>
      <c r="P787" s="2117"/>
      <c r="Q787" s="2117">
        <f t="shared" si="42"/>
        <v>0</v>
      </c>
      <c r="R787" s="2446"/>
    </row>
    <row r="788" spans="3:18" ht="40.5" customHeight="1">
      <c r="C788" s="1656">
        <v>14</v>
      </c>
      <c r="D788" s="1893" t="s">
        <v>2268</v>
      </c>
      <c r="E788" s="1657">
        <v>5</v>
      </c>
      <c r="F788" s="1658" t="s">
        <v>2269</v>
      </c>
      <c r="G788" s="1659">
        <v>2</v>
      </c>
      <c r="H788" s="1658">
        <v>2017</v>
      </c>
      <c r="I788" s="1660">
        <v>1458</v>
      </c>
      <c r="J788" s="1658">
        <f t="shared" si="41"/>
        <v>100</v>
      </c>
      <c r="K788" s="1660">
        <f t="shared" si="39"/>
        <v>0</v>
      </c>
      <c r="L788" s="1658"/>
      <c r="M788" s="1658"/>
      <c r="N788" s="1661">
        <f t="shared" si="40"/>
        <v>0</v>
      </c>
      <c r="O788" s="2117"/>
      <c r="P788" s="2117"/>
      <c r="Q788" s="2117">
        <f t="shared" si="42"/>
        <v>0</v>
      </c>
      <c r="R788" s="2446"/>
    </row>
    <row r="789" spans="3:18" ht="14.25" customHeight="1">
      <c r="C789" s="1656">
        <v>15</v>
      </c>
      <c r="D789" s="1893" t="s">
        <v>3493</v>
      </c>
      <c r="E789" s="1657">
        <v>5</v>
      </c>
      <c r="F789" s="1658" t="s">
        <v>508</v>
      </c>
      <c r="G789" s="1659">
        <v>3</v>
      </c>
      <c r="H789" s="1658">
        <v>2010</v>
      </c>
      <c r="I789" s="1660">
        <v>1974.96</v>
      </c>
      <c r="J789" s="1658">
        <f t="shared" si="41"/>
        <v>100</v>
      </c>
      <c r="K789" s="1660">
        <f t="shared" si="39"/>
        <v>0</v>
      </c>
      <c r="L789" s="1658"/>
      <c r="M789" s="1658"/>
      <c r="N789" s="1661">
        <f t="shared" si="40"/>
        <v>0</v>
      </c>
      <c r="O789" s="2117"/>
      <c r="P789" s="2117"/>
      <c r="Q789" s="2117">
        <f t="shared" si="42"/>
        <v>0</v>
      </c>
      <c r="R789" s="2446"/>
    </row>
    <row r="790" spans="3:18" ht="27" customHeight="1">
      <c r="C790" s="1656">
        <v>16</v>
      </c>
      <c r="D790" s="1893" t="s">
        <v>3494</v>
      </c>
      <c r="E790" s="1657">
        <v>5</v>
      </c>
      <c r="F790" s="1658" t="s">
        <v>508</v>
      </c>
      <c r="G790" s="1659">
        <v>1</v>
      </c>
      <c r="H790" s="1658">
        <v>2002</v>
      </c>
      <c r="I790" s="1660">
        <v>384.97</v>
      </c>
      <c r="J790" s="1658">
        <f t="shared" si="41"/>
        <v>100</v>
      </c>
      <c r="K790" s="1660">
        <f t="shared" si="39"/>
        <v>0</v>
      </c>
      <c r="L790" s="1658"/>
      <c r="M790" s="1658"/>
      <c r="N790" s="1661">
        <f t="shared" si="40"/>
        <v>0</v>
      </c>
      <c r="O790" s="2117"/>
      <c r="P790" s="2117"/>
      <c r="Q790" s="2117">
        <f t="shared" si="42"/>
        <v>0</v>
      </c>
      <c r="R790" s="2446"/>
    </row>
    <row r="791" spans="3:18" ht="14.25" customHeight="1">
      <c r="C791" s="1656">
        <v>17</v>
      </c>
      <c r="D791" s="1893" t="s">
        <v>3495</v>
      </c>
      <c r="E791" s="1657">
        <v>5</v>
      </c>
      <c r="F791" s="1658" t="s">
        <v>508</v>
      </c>
      <c r="G791" s="1659">
        <v>5</v>
      </c>
      <c r="H791" s="1658">
        <v>2005</v>
      </c>
      <c r="I791" s="1660">
        <v>1618.8420000000001</v>
      </c>
      <c r="J791" s="1658">
        <f t="shared" si="41"/>
        <v>100</v>
      </c>
      <c r="K791" s="1660">
        <f t="shared" si="39"/>
        <v>0</v>
      </c>
      <c r="L791" s="1658"/>
      <c r="M791" s="1658"/>
      <c r="N791" s="1661">
        <f t="shared" si="40"/>
        <v>0</v>
      </c>
      <c r="O791" s="2117"/>
      <c r="P791" s="2117"/>
      <c r="Q791" s="2117">
        <f t="shared" si="42"/>
        <v>0</v>
      </c>
      <c r="R791" s="2446"/>
    </row>
    <row r="792" spans="3:18" ht="14.25" customHeight="1">
      <c r="C792" s="1656">
        <v>18</v>
      </c>
      <c r="D792" s="1893" t="s">
        <v>3496</v>
      </c>
      <c r="E792" s="1657">
        <v>5</v>
      </c>
      <c r="F792" s="1658" t="s">
        <v>508</v>
      </c>
      <c r="G792" s="1659">
        <v>2</v>
      </c>
      <c r="H792" s="1658">
        <v>2005</v>
      </c>
      <c r="I792" s="1660">
        <v>1093.6655600000001</v>
      </c>
      <c r="J792" s="1658">
        <f t="shared" si="41"/>
        <v>100</v>
      </c>
      <c r="K792" s="1660">
        <f t="shared" si="39"/>
        <v>0</v>
      </c>
      <c r="L792" s="1658"/>
      <c r="M792" s="1658"/>
      <c r="N792" s="1661">
        <f t="shared" si="40"/>
        <v>0</v>
      </c>
      <c r="O792" s="2117"/>
      <c r="P792" s="2117"/>
      <c r="Q792" s="2117">
        <f t="shared" si="42"/>
        <v>0</v>
      </c>
      <c r="R792" s="2446"/>
    </row>
    <row r="793" spans="3:18" ht="14.25" customHeight="1">
      <c r="C793" s="1656">
        <v>19</v>
      </c>
      <c r="D793" s="1893" t="s">
        <v>3497</v>
      </c>
      <c r="E793" s="1657">
        <v>5</v>
      </c>
      <c r="F793" s="1658" t="s">
        <v>508</v>
      </c>
      <c r="G793" s="1659">
        <v>6</v>
      </c>
      <c r="H793" s="1658">
        <v>2005</v>
      </c>
      <c r="I793" s="1660">
        <v>3187.0237800000004</v>
      </c>
      <c r="J793" s="1658">
        <f t="shared" si="41"/>
        <v>100</v>
      </c>
      <c r="K793" s="1660">
        <f t="shared" si="39"/>
        <v>0</v>
      </c>
      <c r="L793" s="1658"/>
      <c r="M793" s="1658"/>
      <c r="N793" s="1661">
        <f t="shared" si="40"/>
        <v>0</v>
      </c>
      <c r="O793" s="2117"/>
      <c r="P793" s="2117"/>
      <c r="Q793" s="2117">
        <f t="shared" si="42"/>
        <v>0</v>
      </c>
      <c r="R793" s="2446"/>
    </row>
    <row r="794" spans="3:18" ht="40.5" customHeight="1">
      <c r="C794" s="1656">
        <v>20</v>
      </c>
      <c r="D794" s="1893" t="s">
        <v>2733</v>
      </c>
      <c r="E794" s="1657">
        <v>5</v>
      </c>
      <c r="F794" s="1658" t="s">
        <v>508</v>
      </c>
      <c r="G794" s="1659">
        <v>2</v>
      </c>
      <c r="H794" s="1658">
        <v>2007</v>
      </c>
      <c r="I794" s="1660">
        <v>518.20000000000005</v>
      </c>
      <c r="J794" s="1658">
        <f t="shared" si="41"/>
        <v>100</v>
      </c>
      <c r="K794" s="1660">
        <f t="shared" si="39"/>
        <v>0</v>
      </c>
      <c r="L794" s="1658"/>
      <c r="M794" s="1658"/>
      <c r="N794" s="1661">
        <f t="shared" si="40"/>
        <v>0</v>
      </c>
      <c r="O794" s="2117"/>
      <c r="P794" s="2117"/>
      <c r="Q794" s="2117">
        <f t="shared" si="42"/>
        <v>0</v>
      </c>
      <c r="R794" s="2446"/>
    </row>
    <row r="795" spans="3:18" ht="14.25" customHeight="1">
      <c r="C795" s="1656">
        <v>21</v>
      </c>
      <c r="D795" s="1893" t="s">
        <v>3498</v>
      </c>
      <c r="E795" s="1657">
        <v>5</v>
      </c>
      <c r="F795" s="1658" t="s">
        <v>508</v>
      </c>
      <c r="G795" s="1659">
        <v>2</v>
      </c>
      <c r="H795" s="1658">
        <v>2007</v>
      </c>
      <c r="I795" s="1660">
        <v>510</v>
      </c>
      <c r="J795" s="1658">
        <f t="shared" si="41"/>
        <v>100</v>
      </c>
      <c r="K795" s="1660">
        <f t="shared" si="39"/>
        <v>0</v>
      </c>
      <c r="L795" s="1658"/>
      <c r="M795" s="1658"/>
      <c r="N795" s="1661">
        <f t="shared" si="40"/>
        <v>0</v>
      </c>
      <c r="O795" s="2117"/>
      <c r="P795" s="2117"/>
      <c r="Q795" s="2117">
        <f t="shared" si="42"/>
        <v>0</v>
      </c>
      <c r="R795" s="2446"/>
    </row>
    <row r="796" spans="3:18" ht="27" customHeight="1">
      <c r="C796" s="1656">
        <v>22</v>
      </c>
      <c r="D796" s="1893" t="s">
        <v>2734</v>
      </c>
      <c r="E796" s="1657">
        <v>5</v>
      </c>
      <c r="F796" s="1658" t="s">
        <v>508</v>
      </c>
      <c r="G796" s="1659">
        <v>1</v>
      </c>
      <c r="H796" s="1658">
        <v>2008</v>
      </c>
      <c r="I796" s="1660">
        <v>267.3</v>
      </c>
      <c r="J796" s="1658">
        <f t="shared" si="41"/>
        <v>100</v>
      </c>
      <c r="K796" s="1660">
        <f t="shared" si="39"/>
        <v>0</v>
      </c>
      <c r="L796" s="1658"/>
      <c r="M796" s="1658"/>
      <c r="N796" s="1661">
        <f t="shared" si="40"/>
        <v>0</v>
      </c>
      <c r="O796" s="2117"/>
      <c r="P796" s="2117"/>
      <c r="Q796" s="2117">
        <f t="shared" si="42"/>
        <v>0</v>
      </c>
      <c r="R796" s="2446"/>
    </row>
    <row r="797" spans="3:18" ht="27" customHeight="1">
      <c r="C797" s="1656">
        <v>23</v>
      </c>
      <c r="D797" s="1893" t="s">
        <v>2734</v>
      </c>
      <c r="E797" s="1657">
        <v>5</v>
      </c>
      <c r="F797" s="1658" t="s">
        <v>508</v>
      </c>
      <c r="G797" s="1659">
        <v>1</v>
      </c>
      <c r="H797" s="1658">
        <v>2008</v>
      </c>
      <c r="I797" s="1660">
        <v>267.3</v>
      </c>
      <c r="J797" s="1658">
        <f t="shared" si="41"/>
        <v>100</v>
      </c>
      <c r="K797" s="1660">
        <f t="shared" si="39"/>
        <v>0</v>
      </c>
      <c r="L797" s="1658"/>
      <c r="M797" s="1658"/>
      <c r="N797" s="1661">
        <f t="shared" si="40"/>
        <v>0</v>
      </c>
      <c r="O797" s="2117"/>
      <c r="P797" s="2117"/>
      <c r="Q797" s="2117">
        <f t="shared" si="42"/>
        <v>0</v>
      </c>
      <c r="R797" s="2446"/>
    </row>
    <row r="798" spans="3:18" ht="27" customHeight="1">
      <c r="C798" s="1656">
        <v>24</v>
      </c>
      <c r="D798" s="1893" t="s">
        <v>3499</v>
      </c>
      <c r="E798" s="1657">
        <v>5</v>
      </c>
      <c r="F798" s="1658" t="s">
        <v>508</v>
      </c>
      <c r="G798" s="1659">
        <v>1</v>
      </c>
      <c r="H798" s="1658">
        <v>2007</v>
      </c>
      <c r="I798" s="1660">
        <v>241.7</v>
      </c>
      <c r="J798" s="1658">
        <f t="shared" si="41"/>
        <v>100</v>
      </c>
      <c r="K798" s="1660">
        <f t="shared" si="39"/>
        <v>0</v>
      </c>
      <c r="L798" s="1658"/>
      <c r="M798" s="1658"/>
      <c r="N798" s="1661">
        <f t="shared" si="40"/>
        <v>0</v>
      </c>
      <c r="O798" s="2117"/>
      <c r="P798" s="2117"/>
      <c r="Q798" s="2117">
        <f t="shared" si="42"/>
        <v>0</v>
      </c>
      <c r="R798" s="2446"/>
    </row>
    <row r="799" spans="3:18" ht="14.25" customHeight="1">
      <c r="C799" s="1656">
        <v>25</v>
      </c>
      <c r="D799" s="1893" t="s">
        <v>3500</v>
      </c>
      <c r="E799" s="1657">
        <v>5</v>
      </c>
      <c r="F799" s="1658" t="s">
        <v>508</v>
      </c>
      <c r="G799" s="1659">
        <v>1</v>
      </c>
      <c r="H799" s="1658">
        <v>2008</v>
      </c>
      <c r="I799" s="1660">
        <v>404.685</v>
      </c>
      <c r="J799" s="1658">
        <f t="shared" si="41"/>
        <v>100</v>
      </c>
      <c r="K799" s="1660">
        <f t="shared" si="39"/>
        <v>0</v>
      </c>
      <c r="L799" s="1658"/>
      <c r="M799" s="1658"/>
      <c r="N799" s="1661">
        <f t="shared" si="40"/>
        <v>0</v>
      </c>
      <c r="O799" s="2117"/>
      <c r="P799" s="2117"/>
      <c r="Q799" s="2117">
        <f t="shared" si="42"/>
        <v>0</v>
      </c>
      <c r="R799" s="2446"/>
    </row>
    <row r="800" spans="3:18" ht="40.5" customHeight="1">
      <c r="C800" s="1656">
        <v>26</v>
      </c>
      <c r="D800" s="1893" t="s">
        <v>3501</v>
      </c>
      <c r="E800" s="1657">
        <v>5</v>
      </c>
      <c r="F800" s="1658" t="s">
        <v>508</v>
      </c>
      <c r="G800" s="1659">
        <v>2</v>
      </c>
      <c r="H800" s="1658">
        <v>2011</v>
      </c>
      <c r="I800" s="1660">
        <v>872.64</v>
      </c>
      <c r="J800" s="1658">
        <f t="shared" si="41"/>
        <v>100</v>
      </c>
      <c r="K800" s="1660">
        <f t="shared" si="39"/>
        <v>0</v>
      </c>
      <c r="L800" s="1658"/>
      <c r="M800" s="1658"/>
      <c r="N800" s="1661">
        <f t="shared" si="40"/>
        <v>0</v>
      </c>
      <c r="O800" s="2117"/>
      <c r="P800" s="2117"/>
      <c r="Q800" s="2117">
        <f t="shared" si="42"/>
        <v>0</v>
      </c>
      <c r="R800" s="2446"/>
    </row>
    <row r="801" spans="3:18" ht="54" customHeight="1">
      <c r="C801" s="1656">
        <v>27</v>
      </c>
      <c r="D801" s="1893" t="s">
        <v>3502</v>
      </c>
      <c r="E801" s="1657">
        <v>5</v>
      </c>
      <c r="F801" s="1658" t="s">
        <v>508</v>
      </c>
      <c r="G801" s="1659">
        <v>1</v>
      </c>
      <c r="H801" s="1658">
        <v>2011</v>
      </c>
      <c r="I801" s="1660">
        <v>1218.3599999999999</v>
      </c>
      <c r="J801" s="1658">
        <f t="shared" si="41"/>
        <v>100</v>
      </c>
      <c r="K801" s="1660">
        <f t="shared" si="39"/>
        <v>0</v>
      </c>
      <c r="L801" s="1658"/>
      <c r="M801" s="1658"/>
      <c r="N801" s="1661">
        <f t="shared" si="40"/>
        <v>0</v>
      </c>
      <c r="O801" s="2117"/>
      <c r="P801" s="2117"/>
      <c r="Q801" s="2117">
        <f t="shared" si="42"/>
        <v>0</v>
      </c>
      <c r="R801" s="2446"/>
    </row>
    <row r="802" spans="3:18" ht="27" customHeight="1">
      <c r="C802" s="1656">
        <v>28</v>
      </c>
      <c r="D802" s="1893" t="s">
        <v>3503</v>
      </c>
      <c r="E802" s="1657">
        <v>5</v>
      </c>
      <c r="F802" s="1658" t="s">
        <v>508</v>
      </c>
      <c r="G802" s="1659">
        <v>1</v>
      </c>
      <c r="H802" s="1658">
        <v>2008</v>
      </c>
      <c r="I802" s="1660">
        <v>641.5</v>
      </c>
      <c r="J802" s="1658">
        <f t="shared" si="41"/>
        <v>100</v>
      </c>
      <c r="K802" s="1660">
        <f t="shared" si="39"/>
        <v>0</v>
      </c>
      <c r="L802" s="1658"/>
      <c r="M802" s="1658"/>
      <c r="N802" s="1661">
        <f t="shared" si="40"/>
        <v>0</v>
      </c>
      <c r="O802" s="2117"/>
      <c r="P802" s="2117"/>
      <c r="Q802" s="2117">
        <f t="shared" si="42"/>
        <v>0</v>
      </c>
      <c r="R802" s="2446"/>
    </row>
    <row r="803" spans="3:18" ht="14.25" customHeight="1">
      <c r="C803" s="1656">
        <v>29</v>
      </c>
      <c r="D803" s="1893" t="s">
        <v>3504</v>
      </c>
      <c r="E803" s="1657">
        <v>5</v>
      </c>
      <c r="F803" s="1658" t="s">
        <v>508</v>
      </c>
      <c r="G803" s="1659">
        <v>1</v>
      </c>
      <c r="H803" s="1658">
        <v>2012</v>
      </c>
      <c r="I803" s="1660">
        <v>468.36</v>
      </c>
      <c r="J803" s="1658">
        <f t="shared" si="41"/>
        <v>100</v>
      </c>
      <c r="K803" s="1660">
        <f t="shared" si="39"/>
        <v>0</v>
      </c>
      <c r="L803" s="1658"/>
      <c r="M803" s="1658"/>
      <c r="N803" s="1661">
        <f t="shared" si="40"/>
        <v>0</v>
      </c>
      <c r="O803" s="2117"/>
      <c r="P803" s="2117"/>
      <c r="Q803" s="2117">
        <f t="shared" si="42"/>
        <v>0</v>
      </c>
      <c r="R803" s="2446"/>
    </row>
    <row r="804" spans="3:18" ht="14.25" customHeight="1">
      <c r="C804" s="1656">
        <v>30</v>
      </c>
      <c r="D804" s="1893" t="s">
        <v>3505</v>
      </c>
      <c r="E804" s="1657">
        <v>5</v>
      </c>
      <c r="F804" s="1658" t="s">
        <v>508</v>
      </c>
      <c r="G804" s="1659">
        <v>1</v>
      </c>
      <c r="H804" s="1658">
        <v>2013</v>
      </c>
      <c r="I804" s="1660">
        <v>512.01487999999995</v>
      </c>
      <c r="J804" s="1658">
        <f t="shared" si="41"/>
        <v>100</v>
      </c>
      <c r="K804" s="1660">
        <f t="shared" ref="K804:K837" si="43">IF(J804=100,0,I804-I804*J804%)</f>
        <v>0</v>
      </c>
      <c r="L804" s="1658"/>
      <c r="M804" s="1658"/>
      <c r="N804" s="1661">
        <f t="shared" ref="N804:N837" si="44">+L804*M804</f>
        <v>0</v>
      </c>
      <c r="O804" s="2117"/>
      <c r="P804" s="2117"/>
      <c r="Q804" s="2117">
        <f t="shared" si="42"/>
        <v>0</v>
      </c>
      <c r="R804" s="2446"/>
    </row>
    <row r="805" spans="3:18" ht="14.25" customHeight="1">
      <c r="C805" s="1656">
        <v>31</v>
      </c>
      <c r="D805" s="1893" t="s">
        <v>3506</v>
      </c>
      <c r="E805" s="1657">
        <v>5</v>
      </c>
      <c r="F805" s="1658" t="s">
        <v>508</v>
      </c>
      <c r="G805" s="1659">
        <v>1</v>
      </c>
      <c r="H805" s="1658">
        <v>2011</v>
      </c>
      <c r="I805" s="1660">
        <v>1183.08</v>
      </c>
      <c r="J805" s="1658">
        <f t="shared" si="41"/>
        <v>100</v>
      </c>
      <c r="K805" s="1660">
        <f t="shared" si="43"/>
        <v>0</v>
      </c>
      <c r="L805" s="1658"/>
      <c r="M805" s="1658"/>
      <c r="N805" s="1661">
        <f t="shared" si="44"/>
        <v>0</v>
      </c>
      <c r="O805" s="2117"/>
      <c r="P805" s="2117"/>
      <c r="Q805" s="2117">
        <f t="shared" si="42"/>
        <v>0</v>
      </c>
      <c r="R805" s="2446"/>
    </row>
    <row r="806" spans="3:18" ht="14.25" customHeight="1">
      <c r="C806" s="1656">
        <v>32</v>
      </c>
      <c r="D806" s="1893" t="s">
        <v>2490</v>
      </c>
      <c r="E806" s="1657">
        <v>5</v>
      </c>
      <c r="F806" s="1658" t="s">
        <v>508</v>
      </c>
      <c r="G806" s="1659">
        <v>2</v>
      </c>
      <c r="H806" s="1658">
        <v>2015</v>
      </c>
      <c r="I806" s="1660">
        <v>689.23076000000003</v>
      </c>
      <c r="J806" s="1658">
        <f t="shared" si="41"/>
        <v>100</v>
      </c>
      <c r="K806" s="1660">
        <f t="shared" si="43"/>
        <v>0</v>
      </c>
      <c r="L806" s="1658"/>
      <c r="M806" s="1658"/>
      <c r="N806" s="1661">
        <f t="shared" si="44"/>
        <v>0</v>
      </c>
      <c r="O806" s="2117"/>
      <c r="P806" s="2117"/>
      <c r="Q806" s="2117">
        <f t="shared" si="42"/>
        <v>0</v>
      </c>
      <c r="R806" s="2446"/>
    </row>
    <row r="807" spans="3:18" ht="40.5" customHeight="1">
      <c r="C807" s="1656">
        <v>33</v>
      </c>
      <c r="D807" s="1893" t="s">
        <v>3507</v>
      </c>
      <c r="E807" s="1657">
        <v>5</v>
      </c>
      <c r="F807" s="1658" t="s">
        <v>508</v>
      </c>
      <c r="G807" s="1659">
        <v>4</v>
      </c>
      <c r="H807" s="1658">
        <v>2017</v>
      </c>
      <c r="I807" s="1660">
        <v>2155.1999999999998</v>
      </c>
      <c r="J807" s="1658">
        <f t="shared" si="41"/>
        <v>100</v>
      </c>
      <c r="K807" s="1660">
        <f t="shared" si="43"/>
        <v>0</v>
      </c>
      <c r="L807" s="1658"/>
      <c r="M807" s="1658"/>
      <c r="N807" s="1661">
        <f t="shared" si="44"/>
        <v>0</v>
      </c>
      <c r="O807" s="2117"/>
      <c r="P807" s="2117"/>
      <c r="Q807" s="2117">
        <f t="shared" si="42"/>
        <v>0</v>
      </c>
      <c r="R807" s="2446"/>
    </row>
    <row r="808" spans="3:18" ht="14.25" customHeight="1">
      <c r="C808" s="1656">
        <v>34</v>
      </c>
      <c r="D808" s="1893" t="s">
        <v>3508</v>
      </c>
      <c r="E808" s="1657">
        <v>5</v>
      </c>
      <c r="F808" s="1658" t="s">
        <v>508</v>
      </c>
      <c r="G808" s="1659">
        <v>4</v>
      </c>
      <c r="H808" s="1658">
        <v>2007</v>
      </c>
      <c r="I808" s="1660">
        <v>1882.12</v>
      </c>
      <c r="J808" s="1658">
        <f t="shared" ref="J808:J837" si="45">IF(($J$14-H808)*J$19&gt;100,100,($J$14-H808)*J$19)</f>
        <v>100</v>
      </c>
      <c r="K808" s="1660">
        <f t="shared" si="43"/>
        <v>0</v>
      </c>
      <c r="L808" s="1658"/>
      <c r="M808" s="1658"/>
      <c r="N808" s="1661">
        <f t="shared" si="44"/>
        <v>0</v>
      </c>
      <c r="O808" s="2117"/>
      <c r="P808" s="2117"/>
      <c r="Q808" s="2117">
        <f t="shared" si="42"/>
        <v>0</v>
      </c>
      <c r="R808" s="2446"/>
    </row>
    <row r="809" spans="3:18" ht="14.25" customHeight="1">
      <c r="C809" s="1656">
        <v>35</v>
      </c>
      <c r="D809" s="1893" t="s">
        <v>3508</v>
      </c>
      <c r="E809" s="1657">
        <v>5</v>
      </c>
      <c r="F809" s="1658" t="s">
        <v>508</v>
      </c>
      <c r="G809" s="1659">
        <v>3</v>
      </c>
      <c r="H809" s="1658">
        <v>2007</v>
      </c>
      <c r="I809" s="1660">
        <v>1411.59</v>
      </c>
      <c r="J809" s="1658">
        <f t="shared" si="45"/>
        <v>100</v>
      </c>
      <c r="K809" s="1660">
        <f t="shared" si="43"/>
        <v>0</v>
      </c>
      <c r="L809" s="1658"/>
      <c r="M809" s="1658"/>
      <c r="N809" s="1661">
        <f t="shared" si="44"/>
        <v>0</v>
      </c>
      <c r="O809" s="2117"/>
      <c r="P809" s="2117"/>
      <c r="Q809" s="2117">
        <f t="shared" si="42"/>
        <v>0</v>
      </c>
      <c r="R809" s="2446"/>
    </row>
    <row r="810" spans="3:18" ht="14.25" customHeight="1">
      <c r="C810" s="1656">
        <v>36</v>
      </c>
      <c r="D810" s="1893" t="s">
        <v>3509</v>
      </c>
      <c r="E810" s="1657">
        <v>5</v>
      </c>
      <c r="F810" s="1658" t="s">
        <v>508</v>
      </c>
      <c r="G810" s="1659">
        <v>1</v>
      </c>
      <c r="H810" s="1658">
        <v>2007</v>
      </c>
      <c r="I810" s="1660">
        <v>481.44</v>
      </c>
      <c r="J810" s="1658">
        <f t="shared" si="45"/>
        <v>100</v>
      </c>
      <c r="K810" s="1660">
        <f t="shared" si="43"/>
        <v>0</v>
      </c>
      <c r="L810" s="1658"/>
      <c r="M810" s="1658"/>
      <c r="N810" s="1661">
        <f t="shared" si="44"/>
        <v>0</v>
      </c>
      <c r="O810" s="2117"/>
      <c r="P810" s="2117"/>
      <c r="Q810" s="2117">
        <f t="shared" si="42"/>
        <v>0</v>
      </c>
      <c r="R810" s="2446"/>
    </row>
    <row r="811" spans="3:18" ht="14.25" customHeight="1">
      <c r="C811" s="1656">
        <v>37</v>
      </c>
      <c r="D811" s="1893" t="s">
        <v>3510</v>
      </c>
      <c r="E811" s="1657">
        <v>5</v>
      </c>
      <c r="F811" s="1658" t="s">
        <v>508</v>
      </c>
      <c r="G811" s="1659">
        <v>1</v>
      </c>
      <c r="H811" s="1658">
        <v>2005</v>
      </c>
      <c r="I811" s="1660">
        <v>240.5</v>
      </c>
      <c r="J811" s="1658">
        <f t="shared" si="45"/>
        <v>100</v>
      </c>
      <c r="K811" s="1660">
        <f t="shared" si="43"/>
        <v>0</v>
      </c>
      <c r="L811" s="1658"/>
      <c r="M811" s="1658"/>
      <c r="N811" s="1661">
        <f t="shared" si="44"/>
        <v>0</v>
      </c>
      <c r="O811" s="2117"/>
      <c r="P811" s="2117"/>
      <c r="Q811" s="2117">
        <f t="shared" si="42"/>
        <v>0</v>
      </c>
      <c r="R811" s="2446"/>
    </row>
    <row r="812" spans="3:18" ht="14.25" customHeight="1">
      <c r="C812" s="1656">
        <v>38</v>
      </c>
      <c r="D812" s="1893" t="s">
        <v>3511</v>
      </c>
      <c r="E812" s="1657">
        <v>5</v>
      </c>
      <c r="F812" s="1658" t="s">
        <v>508</v>
      </c>
      <c r="G812" s="1659">
        <v>1</v>
      </c>
      <c r="H812" s="1658">
        <v>2005</v>
      </c>
      <c r="I812" s="1660">
        <v>240.5</v>
      </c>
      <c r="J812" s="1658">
        <f t="shared" si="45"/>
        <v>100</v>
      </c>
      <c r="K812" s="1660">
        <f t="shared" si="43"/>
        <v>0</v>
      </c>
      <c r="L812" s="1658"/>
      <c r="M812" s="1658"/>
      <c r="N812" s="1661">
        <f t="shared" si="44"/>
        <v>0</v>
      </c>
      <c r="O812" s="2117"/>
      <c r="P812" s="2117"/>
      <c r="Q812" s="2117">
        <f t="shared" si="42"/>
        <v>0</v>
      </c>
      <c r="R812" s="2446"/>
    </row>
    <row r="813" spans="3:18" ht="14.25" customHeight="1">
      <c r="C813" s="1656">
        <v>39</v>
      </c>
      <c r="D813" s="1893" t="s">
        <v>3512</v>
      </c>
      <c r="E813" s="1657">
        <v>5</v>
      </c>
      <c r="F813" s="1658" t="s">
        <v>508</v>
      </c>
      <c r="G813" s="1659">
        <v>1</v>
      </c>
      <c r="H813" s="1658">
        <v>2008</v>
      </c>
      <c r="I813" s="1660">
        <v>404.685</v>
      </c>
      <c r="J813" s="1658">
        <f t="shared" si="45"/>
        <v>100</v>
      </c>
      <c r="K813" s="1660">
        <f t="shared" si="43"/>
        <v>0</v>
      </c>
      <c r="L813" s="1658"/>
      <c r="M813" s="1658"/>
      <c r="N813" s="1661">
        <f t="shared" si="44"/>
        <v>0</v>
      </c>
      <c r="O813" s="2117"/>
      <c r="P813" s="2117"/>
      <c r="Q813" s="2117">
        <f t="shared" si="42"/>
        <v>0</v>
      </c>
      <c r="R813" s="2446"/>
    </row>
    <row r="814" spans="3:18" ht="14.25" customHeight="1">
      <c r="C814" s="1656">
        <v>40</v>
      </c>
      <c r="D814" s="1893" t="s">
        <v>3513</v>
      </c>
      <c r="E814" s="1657">
        <v>5</v>
      </c>
      <c r="F814" s="1658" t="s">
        <v>508</v>
      </c>
      <c r="G814" s="1659">
        <v>1</v>
      </c>
      <c r="H814" s="1658">
        <v>2005</v>
      </c>
      <c r="I814" s="1660">
        <v>255</v>
      </c>
      <c r="J814" s="1658">
        <f t="shared" si="45"/>
        <v>100</v>
      </c>
      <c r="K814" s="1660">
        <f t="shared" si="43"/>
        <v>0</v>
      </c>
      <c r="L814" s="1658"/>
      <c r="M814" s="1658"/>
      <c r="N814" s="1661">
        <f t="shared" si="44"/>
        <v>0</v>
      </c>
      <c r="O814" s="2117"/>
      <c r="P814" s="2117"/>
      <c r="Q814" s="2117">
        <f t="shared" si="42"/>
        <v>0</v>
      </c>
      <c r="R814" s="2446"/>
    </row>
    <row r="815" spans="3:18" ht="14.25" customHeight="1">
      <c r="C815" s="1656">
        <v>41</v>
      </c>
      <c r="D815" s="1893" t="s">
        <v>3513</v>
      </c>
      <c r="E815" s="1657">
        <v>5</v>
      </c>
      <c r="F815" s="1658" t="s">
        <v>508</v>
      </c>
      <c r="G815" s="1659">
        <v>1</v>
      </c>
      <c r="H815" s="1658">
        <v>2007</v>
      </c>
      <c r="I815" s="1660">
        <v>259.10039999999998</v>
      </c>
      <c r="J815" s="1658">
        <f t="shared" si="45"/>
        <v>100</v>
      </c>
      <c r="K815" s="1660">
        <f t="shared" si="43"/>
        <v>0</v>
      </c>
      <c r="L815" s="1658"/>
      <c r="M815" s="1658"/>
      <c r="N815" s="1661">
        <f t="shared" si="44"/>
        <v>0</v>
      </c>
      <c r="O815" s="2117"/>
      <c r="P815" s="2117"/>
      <c r="Q815" s="2117">
        <f t="shared" si="42"/>
        <v>0</v>
      </c>
      <c r="R815" s="2446"/>
    </row>
    <row r="816" spans="3:18" ht="14.25" customHeight="1">
      <c r="C816" s="1656">
        <v>42</v>
      </c>
      <c r="D816" s="1893" t="s">
        <v>3513</v>
      </c>
      <c r="E816" s="1657">
        <v>5</v>
      </c>
      <c r="F816" s="1658" t="s">
        <v>508</v>
      </c>
      <c r="G816" s="1659">
        <v>1</v>
      </c>
      <c r="H816" s="1658">
        <v>2015</v>
      </c>
      <c r="I816" s="1660">
        <v>344.61538000000002</v>
      </c>
      <c r="J816" s="1658">
        <f t="shared" si="45"/>
        <v>100</v>
      </c>
      <c r="K816" s="1660">
        <f t="shared" si="43"/>
        <v>0</v>
      </c>
      <c r="L816" s="1658"/>
      <c r="M816" s="1658"/>
      <c r="N816" s="1661">
        <f t="shared" si="44"/>
        <v>0</v>
      </c>
      <c r="O816" s="2117"/>
      <c r="P816" s="2117"/>
      <c r="Q816" s="2117">
        <f t="shared" si="42"/>
        <v>0</v>
      </c>
      <c r="R816" s="2446"/>
    </row>
    <row r="817" spans="3:18" ht="14.25" customHeight="1">
      <c r="C817" s="1656">
        <v>43</v>
      </c>
      <c r="D817" s="1893" t="s">
        <v>3514</v>
      </c>
      <c r="E817" s="1657">
        <v>5</v>
      </c>
      <c r="F817" s="1658" t="s">
        <v>508</v>
      </c>
      <c r="G817" s="1659">
        <v>1</v>
      </c>
      <c r="H817" s="1658">
        <v>2006</v>
      </c>
      <c r="I817" s="1660">
        <v>255</v>
      </c>
      <c r="J817" s="1658">
        <f t="shared" si="45"/>
        <v>100</v>
      </c>
      <c r="K817" s="1660">
        <f t="shared" si="43"/>
        <v>0</v>
      </c>
      <c r="L817" s="1658"/>
      <c r="M817" s="1658"/>
      <c r="N817" s="1661">
        <f t="shared" si="44"/>
        <v>0</v>
      </c>
      <c r="O817" s="2117"/>
      <c r="P817" s="2117"/>
      <c r="Q817" s="2117">
        <f t="shared" si="42"/>
        <v>0</v>
      </c>
      <c r="R817" s="2446"/>
    </row>
    <row r="818" spans="3:18" ht="14.25" customHeight="1">
      <c r="C818" s="1656">
        <v>44</v>
      </c>
      <c r="D818" s="1893" t="s">
        <v>3514</v>
      </c>
      <c r="E818" s="1657">
        <v>5</v>
      </c>
      <c r="F818" s="1658" t="s">
        <v>508</v>
      </c>
      <c r="G818" s="1659">
        <v>1</v>
      </c>
      <c r="H818" s="1658">
        <v>2006</v>
      </c>
      <c r="I818" s="1660">
        <v>271.86900000000003</v>
      </c>
      <c r="J818" s="1658">
        <f t="shared" si="45"/>
        <v>100</v>
      </c>
      <c r="K818" s="1660">
        <f t="shared" si="43"/>
        <v>0</v>
      </c>
      <c r="L818" s="1658"/>
      <c r="M818" s="1658"/>
      <c r="N818" s="1661">
        <f t="shared" si="44"/>
        <v>0</v>
      </c>
      <c r="O818" s="2117"/>
      <c r="P818" s="2117"/>
      <c r="Q818" s="2117">
        <f t="shared" si="42"/>
        <v>0</v>
      </c>
      <c r="R818" s="2446"/>
    </row>
    <row r="819" spans="3:18" ht="14.25" customHeight="1">
      <c r="C819" s="1656">
        <v>45</v>
      </c>
      <c r="D819" s="1893" t="s">
        <v>3515</v>
      </c>
      <c r="E819" s="1657">
        <v>5</v>
      </c>
      <c r="F819" s="1658" t="s">
        <v>508</v>
      </c>
      <c r="G819" s="1659">
        <v>1</v>
      </c>
      <c r="H819" s="1658">
        <v>2005</v>
      </c>
      <c r="I819" s="1660">
        <v>548.678</v>
      </c>
      <c r="J819" s="1658">
        <f t="shared" si="45"/>
        <v>100</v>
      </c>
      <c r="K819" s="1660">
        <f t="shared" si="43"/>
        <v>0</v>
      </c>
      <c r="L819" s="1658"/>
      <c r="M819" s="1658"/>
      <c r="N819" s="1661">
        <f t="shared" si="44"/>
        <v>0</v>
      </c>
      <c r="O819" s="2117"/>
      <c r="P819" s="2117"/>
      <c r="Q819" s="2117">
        <f t="shared" si="42"/>
        <v>0</v>
      </c>
      <c r="R819" s="2446"/>
    </row>
    <row r="820" spans="3:18" ht="14.25" customHeight="1">
      <c r="C820" s="1656">
        <v>46</v>
      </c>
      <c r="D820" s="1893" t="s">
        <v>4907</v>
      </c>
      <c r="E820" s="1657">
        <v>5</v>
      </c>
      <c r="F820" s="1658" t="s">
        <v>3489</v>
      </c>
      <c r="G820" s="1659">
        <v>2</v>
      </c>
      <c r="H820" s="1658">
        <v>2013</v>
      </c>
      <c r="I820" s="1660">
        <v>1024.0297599999999</v>
      </c>
      <c r="J820" s="1658">
        <f t="shared" si="45"/>
        <v>100</v>
      </c>
      <c r="K820" s="1660">
        <f t="shared" si="43"/>
        <v>0</v>
      </c>
      <c r="L820" s="1658"/>
      <c r="M820" s="1658"/>
      <c r="N820" s="1661">
        <f t="shared" si="44"/>
        <v>0</v>
      </c>
      <c r="O820" s="2117"/>
      <c r="P820" s="2117"/>
      <c r="Q820" s="2117">
        <f t="shared" si="42"/>
        <v>0</v>
      </c>
      <c r="R820" s="2446"/>
    </row>
    <row r="821" spans="3:18" ht="40.5" customHeight="1">
      <c r="C821" s="1656">
        <v>47</v>
      </c>
      <c r="D821" s="1893" t="s">
        <v>4908</v>
      </c>
      <c r="E821" s="1657">
        <v>5</v>
      </c>
      <c r="F821" s="1658" t="s">
        <v>2269</v>
      </c>
      <c r="G821" s="1659">
        <v>1</v>
      </c>
      <c r="H821" s="1658">
        <v>2017</v>
      </c>
      <c r="I821" s="1660">
        <v>729</v>
      </c>
      <c r="J821" s="1658">
        <f t="shared" si="45"/>
        <v>100</v>
      </c>
      <c r="K821" s="1660">
        <f t="shared" si="43"/>
        <v>0</v>
      </c>
      <c r="L821" s="1658"/>
      <c r="M821" s="1658"/>
      <c r="N821" s="1661">
        <f t="shared" si="44"/>
        <v>0</v>
      </c>
      <c r="O821" s="2117"/>
      <c r="P821" s="2117"/>
      <c r="Q821" s="2117">
        <f t="shared" si="42"/>
        <v>0</v>
      </c>
      <c r="R821" s="2446"/>
    </row>
    <row r="822" spans="3:18" ht="14.25" customHeight="1">
      <c r="C822" s="1656">
        <v>48</v>
      </c>
      <c r="D822" s="1893" t="s">
        <v>4909</v>
      </c>
      <c r="E822" s="1657">
        <v>5</v>
      </c>
      <c r="F822" s="1658" t="s">
        <v>3489</v>
      </c>
      <c r="G822" s="1659">
        <v>6</v>
      </c>
      <c r="H822" s="1658">
        <v>2021</v>
      </c>
      <c r="I822" s="1660">
        <v>2108.1060000000002</v>
      </c>
      <c r="J822" s="1658">
        <f t="shared" si="45"/>
        <v>100</v>
      </c>
      <c r="K822" s="1660">
        <f t="shared" si="43"/>
        <v>0</v>
      </c>
      <c r="L822" s="1658"/>
      <c r="M822" s="1658"/>
      <c r="N822" s="1661">
        <f t="shared" si="44"/>
        <v>0</v>
      </c>
      <c r="O822" s="2117"/>
      <c r="P822" s="2117"/>
      <c r="Q822" s="2117">
        <f t="shared" si="42"/>
        <v>0</v>
      </c>
      <c r="R822" s="2446"/>
    </row>
    <row r="823" spans="3:18" ht="14.25" customHeight="1">
      <c r="C823" s="1656">
        <v>49</v>
      </c>
      <c r="D823" s="1893" t="s">
        <v>4910</v>
      </c>
      <c r="E823" s="1657">
        <v>5</v>
      </c>
      <c r="F823" s="1658" t="s">
        <v>2269</v>
      </c>
      <c r="G823" s="1659">
        <v>1</v>
      </c>
      <c r="H823" s="1658">
        <v>2017</v>
      </c>
      <c r="I823" s="1660">
        <v>750</v>
      </c>
      <c r="J823" s="1658">
        <f t="shared" si="45"/>
        <v>100</v>
      </c>
      <c r="K823" s="1660">
        <f t="shared" si="43"/>
        <v>0</v>
      </c>
      <c r="L823" s="1658"/>
      <c r="M823" s="1658"/>
      <c r="N823" s="1661">
        <f t="shared" si="44"/>
        <v>0</v>
      </c>
      <c r="O823" s="2117"/>
      <c r="P823" s="2117"/>
      <c r="Q823" s="2117">
        <f t="shared" si="42"/>
        <v>0</v>
      </c>
      <c r="R823" s="2446"/>
    </row>
    <row r="824" spans="3:18" ht="14.25" customHeight="1">
      <c r="C824" s="1656">
        <v>50</v>
      </c>
      <c r="D824" s="1893" t="s">
        <v>4910</v>
      </c>
      <c r="E824" s="1657">
        <v>5</v>
      </c>
      <c r="F824" s="1658" t="s">
        <v>2269</v>
      </c>
      <c r="G824" s="1659">
        <v>1</v>
      </c>
      <c r="H824" s="1658">
        <v>2017</v>
      </c>
      <c r="I824" s="1660">
        <v>750</v>
      </c>
      <c r="J824" s="1658">
        <f t="shared" si="45"/>
        <v>100</v>
      </c>
      <c r="K824" s="1660">
        <f t="shared" si="43"/>
        <v>0</v>
      </c>
      <c r="L824" s="1658"/>
      <c r="M824" s="1658"/>
      <c r="N824" s="1661">
        <f t="shared" si="44"/>
        <v>0</v>
      </c>
      <c r="O824" s="2117"/>
      <c r="P824" s="2117"/>
      <c r="Q824" s="2117">
        <f t="shared" si="42"/>
        <v>0</v>
      </c>
      <c r="R824" s="2446"/>
    </row>
    <row r="825" spans="3:18" ht="27" customHeight="1">
      <c r="C825" s="1656">
        <v>51</v>
      </c>
      <c r="D825" s="1893" t="s">
        <v>6022</v>
      </c>
      <c r="E825" s="1657">
        <v>5</v>
      </c>
      <c r="F825" s="1658" t="s">
        <v>2269</v>
      </c>
      <c r="G825" s="1659">
        <v>3</v>
      </c>
      <c r="H825" s="1658">
        <v>2023</v>
      </c>
      <c r="I825" s="1660">
        <v>1505.45</v>
      </c>
      <c r="J825" s="1658">
        <f t="shared" si="45"/>
        <v>60</v>
      </c>
      <c r="K825" s="1660">
        <f t="shared" si="43"/>
        <v>602.18000000000006</v>
      </c>
      <c r="L825" s="1658"/>
      <c r="M825" s="1658"/>
      <c r="N825" s="1661">
        <f t="shared" si="44"/>
        <v>0</v>
      </c>
      <c r="O825" s="2117"/>
      <c r="P825" s="2117"/>
      <c r="Q825" s="2117">
        <f t="shared" si="42"/>
        <v>0</v>
      </c>
      <c r="R825" s="2446"/>
    </row>
    <row r="826" spans="3:18" ht="27" customHeight="1">
      <c r="C826" s="1656">
        <v>52</v>
      </c>
      <c r="D826" s="1893" t="s">
        <v>6023</v>
      </c>
      <c r="E826" s="1657">
        <v>5</v>
      </c>
      <c r="F826" s="1658" t="s">
        <v>2269</v>
      </c>
      <c r="G826" s="1659">
        <v>5</v>
      </c>
      <c r="H826" s="1658">
        <v>2023</v>
      </c>
      <c r="I826" s="1660">
        <v>2509.09</v>
      </c>
      <c r="J826" s="1658">
        <f t="shared" si="45"/>
        <v>60</v>
      </c>
      <c r="K826" s="1660">
        <f t="shared" si="43"/>
        <v>1003.6360000000002</v>
      </c>
      <c r="L826" s="1658"/>
      <c r="M826" s="1658"/>
      <c r="N826" s="1661">
        <f t="shared" si="44"/>
        <v>0</v>
      </c>
      <c r="O826" s="2117"/>
      <c r="P826" s="2117"/>
      <c r="Q826" s="2117">
        <f t="shared" si="42"/>
        <v>0</v>
      </c>
      <c r="R826" s="2447"/>
    </row>
    <row r="827" spans="3:18" ht="27" customHeight="1">
      <c r="C827" s="1668">
        <v>1</v>
      </c>
      <c r="D827" s="1894" t="s">
        <v>4817</v>
      </c>
      <c r="E827" s="1669">
        <v>5</v>
      </c>
      <c r="F827" s="1670" t="s">
        <v>508</v>
      </c>
      <c r="G827" s="1671">
        <v>48</v>
      </c>
      <c r="H827" s="1670">
        <v>2022</v>
      </c>
      <c r="I827" s="1672">
        <v>24087.27</v>
      </c>
      <c r="J827" s="1670">
        <f t="shared" si="45"/>
        <v>80</v>
      </c>
      <c r="K827" s="1672">
        <f t="shared" si="43"/>
        <v>4817.4539999999979</v>
      </c>
      <c r="L827" s="1670"/>
      <c r="M827" s="1670"/>
      <c r="N827" s="1673">
        <f t="shared" si="44"/>
        <v>0</v>
      </c>
      <c r="O827" s="2118"/>
      <c r="P827" s="2118"/>
      <c r="Q827" s="2118">
        <f t="shared" si="42"/>
        <v>0</v>
      </c>
      <c r="R827" s="2448" t="s">
        <v>7307</v>
      </c>
    </row>
    <row r="828" spans="3:18" ht="14.25" customHeight="1">
      <c r="C828" s="1668">
        <v>2</v>
      </c>
      <c r="D828" s="1894" t="s">
        <v>4816</v>
      </c>
      <c r="E828" s="1669">
        <v>5</v>
      </c>
      <c r="F828" s="1670" t="s">
        <v>508</v>
      </c>
      <c r="G828" s="1671">
        <v>2</v>
      </c>
      <c r="H828" s="1670">
        <v>2021</v>
      </c>
      <c r="I828" s="1672">
        <v>702.7</v>
      </c>
      <c r="J828" s="1670">
        <f t="shared" si="45"/>
        <v>100</v>
      </c>
      <c r="K828" s="1672">
        <f t="shared" si="43"/>
        <v>0</v>
      </c>
      <c r="L828" s="1670"/>
      <c r="M828" s="1670"/>
      <c r="N828" s="1673">
        <f t="shared" si="44"/>
        <v>0</v>
      </c>
      <c r="O828" s="2118"/>
      <c r="P828" s="2118"/>
      <c r="Q828" s="2118">
        <f t="shared" si="42"/>
        <v>0</v>
      </c>
      <c r="R828" s="2449"/>
    </row>
    <row r="829" spans="3:18" ht="14.25" customHeight="1">
      <c r="C829" s="1668">
        <v>3</v>
      </c>
      <c r="D829" s="1894" t="s">
        <v>4901</v>
      </c>
      <c r="E829" s="1669">
        <v>5</v>
      </c>
      <c r="F829" s="1670" t="s">
        <v>2269</v>
      </c>
      <c r="G829" s="1671">
        <v>1</v>
      </c>
      <c r="H829" s="1670">
        <v>2021</v>
      </c>
      <c r="I829" s="1672">
        <v>2470</v>
      </c>
      <c r="J829" s="1670">
        <f t="shared" si="45"/>
        <v>100</v>
      </c>
      <c r="K829" s="1672">
        <f t="shared" si="43"/>
        <v>0</v>
      </c>
      <c r="L829" s="1670"/>
      <c r="M829" s="1670"/>
      <c r="N829" s="1673">
        <f t="shared" si="44"/>
        <v>0</v>
      </c>
      <c r="O829" s="2118"/>
      <c r="P829" s="2118"/>
      <c r="Q829" s="2118">
        <f t="shared" si="42"/>
        <v>0</v>
      </c>
      <c r="R829" s="2449"/>
    </row>
    <row r="830" spans="3:18" ht="27" customHeight="1">
      <c r="C830" s="1668">
        <v>4</v>
      </c>
      <c r="D830" s="1894" t="s">
        <v>4911</v>
      </c>
      <c r="E830" s="1669">
        <v>5</v>
      </c>
      <c r="F830" s="1670" t="s">
        <v>2269</v>
      </c>
      <c r="G830" s="1671">
        <v>8</v>
      </c>
      <c r="H830" s="1670">
        <v>2022</v>
      </c>
      <c r="I830" s="1672">
        <v>31824</v>
      </c>
      <c r="J830" s="1670">
        <f t="shared" si="45"/>
        <v>80</v>
      </c>
      <c r="K830" s="1672">
        <f t="shared" si="43"/>
        <v>6364.7999999999993</v>
      </c>
      <c r="L830" s="1670"/>
      <c r="M830" s="1670"/>
      <c r="N830" s="1673">
        <f t="shared" si="44"/>
        <v>0</v>
      </c>
      <c r="O830" s="2118"/>
      <c r="P830" s="2118"/>
      <c r="Q830" s="2118">
        <f t="shared" si="42"/>
        <v>0</v>
      </c>
      <c r="R830" s="2449"/>
    </row>
    <row r="831" spans="3:18" ht="40.5" customHeight="1">
      <c r="C831" s="1668">
        <v>5</v>
      </c>
      <c r="D831" s="1894" t="s">
        <v>6024</v>
      </c>
      <c r="E831" s="1669">
        <v>5</v>
      </c>
      <c r="F831" s="1670" t="s">
        <v>2269</v>
      </c>
      <c r="G831" s="1671">
        <v>3</v>
      </c>
      <c r="H831" s="1670">
        <v>2023</v>
      </c>
      <c r="I831" s="1672">
        <v>11934</v>
      </c>
      <c r="J831" s="1670">
        <f t="shared" si="45"/>
        <v>60</v>
      </c>
      <c r="K831" s="1672">
        <f t="shared" si="43"/>
        <v>4773.6000000000004</v>
      </c>
      <c r="L831" s="1670"/>
      <c r="M831" s="1670"/>
      <c r="N831" s="1673">
        <f t="shared" si="44"/>
        <v>0</v>
      </c>
      <c r="O831" s="2118"/>
      <c r="P831" s="2118"/>
      <c r="Q831" s="2118">
        <f t="shared" si="42"/>
        <v>0</v>
      </c>
      <c r="R831" s="2449"/>
    </row>
    <row r="832" spans="3:18" ht="27" customHeight="1">
      <c r="C832" s="1668">
        <v>6</v>
      </c>
      <c r="D832" s="1894" t="s">
        <v>5926</v>
      </c>
      <c r="E832" s="1669">
        <v>5</v>
      </c>
      <c r="F832" s="1670" t="s">
        <v>508</v>
      </c>
      <c r="G832" s="1671">
        <v>6</v>
      </c>
      <c r="H832" s="1670">
        <v>2023</v>
      </c>
      <c r="I832" s="1672">
        <v>3010.9</v>
      </c>
      <c r="J832" s="1670">
        <f t="shared" si="45"/>
        <v>60</v>
      </c>
      <c r="K832" s="1672">
        <f t="shared" si="43"/>
        <v>1204.3600000000001</v>
      </c>
      <c r="L832" s="1670"/>
      <c r="M832" s="1670"/>
      <c r="N832" s="1673">
        <f t="shared" si="44"/>
        <v>0</v>
      </c>
      <c r="O832" s="2118"/>
      <c r="P832" s="2118"/>
      <c r="Q832" s="2118">
        <f t="shared" si="42"/>
        <v>0</v>
      </c>
      <c r="R832" s="2449"/>
    </row>
    <row r="833" spans="3:18" ht="27" customHeight="1">
      <c r="C833" s="1668">
        <v>7</v>
      </c>
      <c r="D833" s="1894" t="s">
        <v>6025</v>
      </c>
      <c r="E833" s="1669">
        <v>5</v>
      </c>
      <c r="F833" s="1670" t="s">
        <v>508</v>
      </c>
      <c r="G833" s="1671">
        <v>4</v>
      </c>
      <c r="H833" s="1670">
        <v>2023</v>
      </c>
      <c r="I833" s="1672">
        <v>2007.27</v>
      </c>
      <c r="J833" s="1670">
        <f t="shared" si="45"/>
        <v>60</v>
      </c>
      <c r="K833" s="1672">
        <f t="shared" si="43"/>
        <v>802.90800000000013</v>
      </c>
      <c r="L833" s="1670"/>
      <c r="M833" s="1670"/>
      <c r="N833" s="1673">
        <f t="shared" si="44"/>
        <v>0</v>
      </c>
      <c r="O833" s="2118"/>
      <c r="P833" s="2118"/>
      <c r="Q833" s="2118">
        <f t="shared" si="42"/>
        <v>0</v>
      </c>
      <c r="R833" s="2449"/>
    </row>
    <row r="834" spans="3:18" ht="14.25" customHeight="1">
      <c r="C834" s="1668">
        <v>8</v>
      </c>
      <c r="D834" s="1894" t="s">
        <v>6026</v>
      </c>
      <c r="E834" s="1669">
        <v>5</v>
      </c>
      <c r="F834" s="1670" t="s">
        <v>508</v>
      </c>
      <c r="G834" s="1671">
        <v>5</v>
      </c>
      <c r="H834" s="1670">
        <v>2022</v>
      </c>
      <c r="I834" s="1672">
        <v>2081.25</v>
      </c>
      <c r="J834" s="1670">
        <f t="shared" si="45"/>
        <v>80</v>
      </c>
      <c r="K834" s="1672">
        <f t="shared" si="43"/>
        <v>416.25</v>
      </c>
      <c r="L834" s="1670"/>
      <c r="M834" s="1670"/>
      <c r="N834" s="1673">
        <f t="shared" si="44"/>
        <v>0</v>
      </c>
      <c r="O834" s="2118"/>
      <c r="P834" s="2118"/>
      <c r="Q834" s="2118">
        <f t="shared" si="42"/>
        <v>0</v>
      </c>
      <c r="R834" s="2449"/>
    </row>
    <row r="835" spans="3:18" ht="14.25" customHeight="1">
      <c r="C835" s="1668">
        <v>9</v>
      </c>
      <c r="D835" s="1894" t="s">
        <v>6027</v>
      </c>
      <c r="E835" s="1669">
        <v>5</v>
      </c>
      <c r="F835" s="1670" t="s">
        <v>508</v>
      </c>
      <c r="G835" s="1671">
        <v>9</v>
      </c>
      <c r="H835" s="1670">
        <v>2022</v>
      </c>
      <c r="I835" s="1672">
        <v>3599.1</v>
      </c>
      <c r="J835" s="1670">
        <f t="shared" si="45"/>
        <v>80</v>
      </c>
      <c r="K835" s="1672">
        <f t="shared" si="43"/>
        <v>719.81999999999971</v>
      </c>
      <c r="L835" s="1670"/>
      <c r="M835" s="1670"/>
      <c r="N835" s="1673">
        <f t="shared" si="44"/>
        <v>0</v>
      </c>
      <c r="O835" s="2118"/>
      <c r="P835" s="2118"/>
      <c r="Q835" s="2118">
        <f t="shared" si="42"/>
        <v>0</v>
      </c>
      <c r="R835" s="2449"/>
    </row>
    <row r="836" spans="3:18" ht="14.25" customHeight="1">
      <c r="C836" s="1668">
        <v>10</v>
      </c>
      <c r="D836" s="1894" t="s">
        <v>6028</v>
      </c>
      <c r="E836" s="1669">
        <v>5</v>
      </c>
      <c r="F836" s="1670" t="s">
        <v>508</v>
      </c>
      <c r="G836" s="1671">
        <v>7</v>
      </c>
      <c r="H836" s="1670">
        <v>2022</v>
      </c>
      <c r="I836" s="1672">
        <v>2520</v>
      </c>
      <c r="J836" s="1670">
        <f t="shared" si="45"/>
        <v>80</v>
      </c>
      <c r="K836" s="1672">
        <f t="shared" si="43"/>
        <v>504</v>
      </c>
      <c r="L836" s="1670"/>
      <c r="M836" s="1670"/>
      <c r="N836" s="1673">
        <f t="shared" si="44"/>
        <v>0</v>
      </c>
      <c r="O836" s="2118"/>
      <c r="P836" s="2118"/>
      <c r="Q836" s="2118">
        <f t="shared" si="42"/>
        <v>0</v>
      </c>
      <c r="R836" s="2449"/>
    </row>
    <row r="837" spans="3:18" ht="27" customHeight="1">
      <c r="C837" s="1668">
        <v>11</v>
      </c>
      <c r="D837" s="1894" t="s">
        <v>4818</v>
      </c>
      <c r="E837" s="1669">
        <v>5</v>
      </c>
      <c r="F837" s="1670" t="s">
        <v>508</v>
      </c>
      <c r="G837" s="1671">
        <v>1</v>
      </c>
      <c r="H837" s="1670">
        <v>2022</v>
      </c>
      <c r="I837" s="1672">
        <v>501.81</v>
      </c>
      <c r="J837" s="1670">
        <f t="shared" si="45"/>
        <v>80</v>
      </c>
      <c r="K837" s="1672">
        <f t="shared" si="43"/>
        <v>100.36199999999997</v>
      </c>
      <c r="L837" s="1670"/>
      <c r="M837" s="1670"/>
      <c r="N837" s="1673">
        <f t="shared" si="44"/>
        <v>0</v>
      </c>
      <c r="O837" s="2118"/>
      <c r="P837" s="2118"/>
      <c r="Q837" s="2118">
        <f t="shared" si="42"/>
        <v>0</v>
      </c>
      <c r="R837" s="2450"/>
    </row>
    <row r="838" spans="3:18" ht="14.25" customHeight="1">
      <c r="C838" s="1674">
        <v>1</v>
      </c>
      <c r="D838" s="1895" t="s">
        <v>5928</v>
      </c>
      <c r="E838" s="1675">
        <v>5</v>
      </c>
      <c r="F838" s="1676" t="s">
        <v>3489</v>
      </c>
      <c r="G838" s="1677">
        <v>1</v>
      </c>
      <c r="H838" s="1678" t="s">
        <v>4881</v>
      </c>
      <c r="I838" s="1679">
        <v>399.9</v>
      </c>
      <c r="J838" s="1676">
        <v>80</v>
      </c>
      <c r="K838" s="1680">
        <v>79980</v>
      </c>
      <c r="L838" s="1676"/>
      <c r="M838" s="1676"/>
      <c r="N838" s="1681">
        <v>0</v>
      </c>
      <c r="O838" s="2119"/>
      <c r="P838" s="2119"/>
      <c r="Q838" s="2119">
        <v>0</v>
      </c>
      <c r="R838" s="2451" t="s">
        <v>4791</v>
      </c>
    </row>
    <row r="839" spans="3:18" ht="40.5" customHeight="1">
      <c r="C839" s="1682">
        <v>2</v>
      </c>
      <c r="D839" s="1896" t="s">
        <v>7248</v>
      </c>
      <c r="E839" s="1683">
        <v>5</v>
      </c>
      <c r="F839" s="1684" t="s">
        <v>3489</v>
      </c>
      <c r="G839" s="1685">
        <v>3</v>
      </c>
      <c r="H839" s="1686" t="s">
        <v>7278</v>
      </c>
      <c r="I839" s="1687">
        <v>436.5</v>
      </c>
      <c r="J839" s="1684">
        <v>100</v>
      </c>
      <c r="K839" s="1688">
        <v>0</v>
      </c>
      <c r="L839" s="1684"/>
      <c r="M839" s="1684"/>
      <c r="N839" s="1689">
        <v>0</v>
      </c>
      <c r="O839" s="2120"/>
      <c r="P839" s="2120"/>
      <c r="Q839" s="2120">
        <v>0</v>
      </c>
      <c r="R839" s="2452"/>
    </row>
    <row r="840" spans="3:18" ht="14.25" customHeight="1">
      <c r="C840" s="1682">
        <v>3</v>
      </c>
      <c r="D840" s="1896" t="s">
        <v>5927</v>
      </c>
      <c r="E840" s="1683">
        <v>5</v>
      </c>
      <c r="F840" s="1684" t="s">
        <v>3489</v>
      </c>
      <c r="G840" s="1685" t="s">
        <v>7308</v>
      </c>
      <c r="H840" s="1686" t="s">
        <v>4881</v>
      </c>
      <c r="I840" s="1687">
        <v>416.25</v>
      </c>
      <c r="J840" s="1684">
        <v>80</v>
      </c>
      <c r="K840" s="1688">
        <v>83250</v>
      </c>
      <c r="L840" s="1684"/>
      <c r="M840" s="1684"/>
      <c r="N840" s="1689">
        <v>0</v>
      </c>
      <c r="O840" s="2120"/>
      <c r="P840" s="2120"/>
      <c r="Q840" s="2120">
        <v>0</v>
      </c>
      <c r="R840" s="2452"/>
    </row>
    <row r="841" spans="3:18" ht="27" customHeight="1">
      <c r="C841" s="1682">
        <v>4</v>
      </c>
      <c r="D841" s="1896" t="s">
        <v>4823</v>
      </c>
      <c r="E841" s="1683">
        <v>5</v>
      </c>
      <c r="F841" s="1684" t="s">
        <v>2269</v>
      </c>
      <c r="G841" s="1685">
        <v>4</v>
      </c>
      <c r="H841" s="1686" t="s">
        <v>4881</v>
      </c>
      <c r="I841" s="1687">
        <v>501.81817999999998</v>
      </c>
      <c r="J841" s="1684">
        <v>80</v>
      </c>
      <c r="K841" s="1688">
        <v>100363.636</v>
      </c>
      <c r="L841" s="1684"/>
      <c r="M841" s="1684"/>
      <c r="N841" s="1689">
        <v>0</v>
      </c>
      <c r="O841" s="2120"/>
      <c r="P841" s="2120"/>
      <c r="Q841" s="2120">
        <v>0</v>
      </c>
      <c r="R841" s="2452"/>
    </row>
    <row r="842" spans="3:18" ht="27" customHeight="1">
      <c r="C842" s="1682">
        <v>5</v>
      </c>
      <c r="D842" s="1896" t="s">
        <v>4823</v>
      </c>
      <c r="E842" s="1683">
        <v>5</v>
      </c>
      <c r="F842" s="1684" t="s">
        <v>3489</v>
      </c>
      <c r="G842" s="1685">
        <v>3</v>
      </c>
      <c r="H842" s="1686" t="s">
        <v>7287</v>
      </c>
      <c r="I842" s="1687">
        <v>501.81817999999998</v>
      </c>
      <c r="J842" s="1684">
        <v>60</v>
      </c>
      <c r="K842" s="1688">
        <v>200727.272</v>
      </c>
      <c r="L842" s="1684"/>
      <c r="M842" s="1684"/>
      <c r="N842" s="1689">
        <v>0</v>
      </c>
      <c r="O842" s="2120"/>
      <c r="P842" s="2120"/>
      <c r="Q842" s="2120">
        <v>0</v>
      </c>
      <c r="R842" s="2452"/>
    </row>
    <row r="843" spans="3:18" ht="27" customHeight="1">
      <c r="C843" s="1674">
        <v>6</v>
      </c>
      <c r="D843" s="1896" t="s">
        <v>7309</v>
      </c>
      <c r="E843" s="1683">
        <v>5</v>
      </c>
      <c r="F843" s="1684" t="s">
        <v>3489</v>
      </c>
      <c r="G843" s="1685" t="s">
        <v>7310</v>
      </c>
      <c r="H843" s="1686" t="s">
        <v>7287</v>
      </c>
      <c r="I843" s="1687">
        <v>501.81817999999998</v>
      </c>
      <c r="J843" s="1684">
        <v>60</v>
      </c>
      <c r="K843" s="1688">
        <v>200727.272</v>
      </c>
      <c r="L843" s="1684"/>
      <c r="M843" s="1684"/>
      <c r="N843" s="1689">
        <v>0</v>
      </c>
      <c r="O843" s="2120"/>
      <c r="P843" s="2120"/>
      <c r="Q843" s="2120">
        <v>0</v>
      </c>
      <c r="R843" s="2452"/>
    </row>
    <row r="844" spans="3:18" ht="27" customHeight="1">
      <c r="C844" s="1682">
        <v>7</v>
      </c>
      <c r="D844" s="1896" t="s">
        <v>7309</v>
      </c>
      <c r="E844" s="1683">
        <v>5</v>
      </c>
      <c r="F844" s="1684" t="s">
        <v>508</v>
      </c>
      <c r="G844" s="1685" t="s">
        <v>7310</v>
      </c>
      <c r="H844" s="1686" t="s">
        <v>7283</v>
      </c>
      <c r="I844" s="1687">
        <v>501.81817999999998</v>
      </c>
      <c r="J844" s="1684">
        <v>40</v>
      </c>
      <c r="K844" s="1688">
        <v>301090.908</v>
      </c>
      <c r="L844" s="1684"/>
      <c r="M844" s="1684"/>
      <c r="N844" s="1689">
        <v>0</v>
      </c>
      <c r="O844" s="2120"/>
      <c r="P844" s="2120"/>
      <c r="Q844" s="2120">
        <v>0</v>
      </c>
      <c r="R844" s="2452"/>
    </row>
    <row r="845" spans="3:18" ht="27" customHeight="1">
      <c r="C845" s="1682">
        <v>8</v>
      </c>
      <c r="D845" s="1896" t="s">
        <v>7245</v>
      </c>
      <c r="E845" s="1683">
        <v>5</v>
      </c>
      <c r="F845" s="1684" t="s">
        <v>508</v>
      </c>
      <c r="G845" s="1685">
        <v>5</v>
      </c>
      <c r="H845" s="1686" t="s">
        <v>7287</v>
      </c>
      <c r="I845" s="1687">
        <v>285.99599999999998</v>
      </c>
      <c r="J845" s="1684">
        <v>60</v>
      </c>
      <c r="K845" s="1688">
        <v>114398.39999999999</v>
      </c>
      <c r="L845" s="1684"/>
      <c r="M845" s="1684"/>
      <c r="N845" s="1689">
        <v>0</v>
      </c>
      <c r="O845" s="2120"/>
      <c r="P845" s="2120"/>
      <c r="Q845" s="2120">
        <v>0</v>
      </c>
      <c r="R845" s="2452"/>
    </row>
    <row r="846" spans="3:18" ht="14.25" customHeight="1">
      <c r="C846" s="1682">
        <v>9</v>
      </c>
      <c r="D846" s="1896" t="s">
        <v>2735</v>
      </c>
      <c r="E846" s="1683">
        <v>5</v>
      </c>
      <c r="F846" s="1684" t="s">
        <v>508</v>
      </c>
      <c r="G846" s="1685" t="s">
        <v>7310</v>
      </c>
      <c r="H846" s="1686" t="s">
        <v>7285</v>
      </c>
      <c r="I846" s="1687">
        <v>468.36</v>
      </c>
      <c r="J846" s="1684">
        <v>100</v>
      </c>
      <c r="K846" s="1688">
        <v>0</v>
      </c>
      <c r="L846" s="1684"/>
      <c r="M846" s="1684"/>
      <c r="N846" s="1689">
        <v>0</v>
      </c>
      <c r="O846" s="2120"/>
      <c r="P846" s="2120"/>
      <c r="Q846" s="2120">
        <v>0</v>
      </c>
      <c r="R846" s="2452"/>
    </row>
    <row r="847" spans="3:18" ht="14.25" customHeight="1">
      <c r="C847" s="1682">
        <v>10</v>
      </c>
      <c r="D847" s="1896" t="s">
        <v>7311</v>
      </c>
      <c r="E847" s="1683">
        <v>5</v>
      </c>
      <c r="F847" s="1684" t="s">
        <v>508</v>
      </c>
      <c r="G847" s="1685" t="s">
        <v>7310</v>
      </c>
      <c r="H847" s="1686">
        <v>2013</v>
      </c>
      <c r="I847" s="1687">
        <v>512.01499999999999</v>
      </c>
      <c r="J847" s="1684">
        <v>100</v>
      </c>
      <c r="K847" s="1688">
        <v>0</v>
      </c>
      <c r="L847" s="1684"/>
      <c r="M847" s="1684"/>
      <c r="N847" s="1689">
        <v>0</v>
      </c>
      <c r="O847" s="2120"/>
      <c r="P847" s="2120"/>
      <c r="Q847" s="2120">
        <v>0</v>
      </c>
      <c r="R847" s="2452"/>
    </row>
    <row r="848" spans="3:18" ht="27" customHeight="1">
      <c r="C848" s="1674">
        <v>11</v>
      </c>
      <c r="D848" s="1896" t="s">
        <v>4817</v>
      </c>
      <c r="E848" s="1683">
        <v>5</v>
      </c>
      <c r="F848" s="1684" t="s">
        <v>508</v>
      </c>
      <c r="G848" s="1685">
        <v>5</v>
      </c>
      <c r="H848" s="1686">
        <v>2022</v>
      </c>
      <c r="I848" s="1687">
        <v>501.81817999999998</v>
      </c>
      <c r="J848" s="1684">
        <v>80</v>
      </c>
      <c r="K848" s="1688">
        <v>100363.636</v>
      </c>
      <c r="L848" s="1684"/>
      <c r="M848" s="1684"/>
      <c r="N848" s="1689">
        <v>0</v>
      </c>
      <c r="O848" s="2120"/>
      <c r="P848" s="2120"/>
      <c r="Q848" s="2120">
        <v>0</v>
      </c>
      <c r="R848" s="2452"/>
    </row>
    <row r="849" spans="3:18" ht="14.25" customHeight="1">
      <c r="C849" s="1682">
        <v>12</v>
      </c>
      <c r="D849" s="1896" t="s">
        <v>5923</v>
      </c>
      <c r="E849" s="1683">
        <v>5</v>
      </c>
      <c r="F849" s="1684" t="s">
        <v>508</v>
      </c>
      <c r="G849" s="1685">
        <v>10</v>
      </c>
      <c r="H849" s="1686">
        <v>2022</v>
      </c>
      <c r="I849" s="1687">
        <v>416.25</v>
      </c>
      <c r="J849" s="1684">
        <v>80</v>
      </c>
      <c r="K849" s="1688">
        <v>83250</v>
      </c>
      <c r="L849" s="1684"/>
      <c r="M849" s="1684"/>
      <c r="N849" s="1689">
        <v>0</v>
      </c>
      <c r="O849" s="2120"/>
      <c r="P849" s="2120"/>
      <c r="Q849" s="2120">
        <v>0</v>
      </c>
      <c r="R849" s="2452"/>
    </row>
    <row r="850" spans="3:18" ht="14.25" customHeight="1">
      <c r="C850" s="1682">
        <v>13</v>
      </c>
      <c r="D850" s="1896" t="s">
        <v>5924</v>
      </c>
      <c r="E850" s="1683">
        <v>5</v>
      </c>
      <c r="F850" s="1684" t="s">
        <v>508</v>
      </c>
      <c r="G850" s="1685">
        <v>1</v>
      </c>
      <c r="H850" s="1686">
        <v>2022</v>
      </c>
      <c r="I850" s="1687">
        <v>399.9</v>
      </c>
      <c r="J850" s="1684">
        <v>80</v>
      </c>
      <c r="K850" s="1688">
        <v>79980</v>
      </c>
      <c r="L850" s="1684"/>
      <c r="M850" s="1684"/>
      <c r="N850" s="1689">
        <v>0</v>
      </c>
      <c r="O850" s="2120"/>
      <c r="P850" s="2120"/>
      <c r="Q850" s="2120">
        <v>0</v>
      </c>
      <c r="R850" s="2452"/>
    </row>
    <row r="851" spans="3:18" ht="27" customHeight="1">
      <c r="C851" s="1682">
        <v>14</v>
      </c>
      <c r="D851" s="1896" t="s">
        <v>4823</v>
      </c>
      <c r="E851" s="1683">
        <v>5</v>
      </c>
      <c r="F851" s="1684" t="s">
        <v>508</v>
      </c>
      <c r="G851" s="1685">
        <v>6</v>
      </c>
      <c r="H851" s="1686" t="s">
        <v>7287</v>
      </c>
      <c r="I851" s="1687">
        <v>501.81817999999998</v>
      </c>
      <c r="J851" s="1684">
        <v>60</v>
      </c>
      <c r="K851" s="1688">
        <v>200727.272</v>
      </c>
      <c r="L851" s="1684"/>
      <c r="M851" s="1684"/>
      <c r="N851" s="1689">
        <v>0</v>
      </c>
      <c r="O851" s="2120"/>
      <c r="P851" s="2120"/>
      <c r="Q851" s="2120">
        <v>0</v>
      </c>
      <c r="R851" s="2452"/>
    </row>
    <row r="852" spans="3:18" ht="14.25" customHeight="1">
      <c r="C852" s="1682">
        <v>15</v>
      </c>
      <c r="D852" s="1896" t="s">
        <v>4822</v>
      </c>
      <c r="E852" s="1683">
        <v>5</v>
      </c>
      <c r="F852" s="1684" t="s">
        <v>508</v>
      </c>
      <c r="G852" s="1685" t="s">
        <v>7310</v>
      </c>
      <c r="H852" s="1686" t="s">
        <v>4881</v>
      </c>
      <c r="I852" s="1687">
        <v>351.351</v>
      </c>
      <c r="J852" s="1684">
        <v>80</v>
      </c>
      <c r="K852" s="1688">
        <v>70270.200000000012</v>
      </c>
      <c r="L852" s="1684"/>
      <c r="M852" s="1684"/>
      <c r="N852" s="1689">
        <v>0</v>
      </c>
      <c r="O852" s="2120"/>
      <c r="P852" s="2120"/>
      <c r="Q852" s="2120">
        <v>0</v>
      </c>
      <c r="R852" s="2452"/>
    </row>
    <row r="853" spans="3:18" ht="27" customHeight="1">
      <c r="C853" s="1674">
        <v>16</v>
      </c>
      <c r="D853" s="1896" t="s">
        <v>7312</v>
      </c>
      <c r="E853" s="1683">
        <v>5</v>
      </c>
      <c r="F853" s="1684" t="s">
        <v>508</v>
      </c>
      <c r="G853" s="1685" t="s">
        <v>7313</v>
      </c>
      <c r="H853" s="1686" t="s">
        <v>7283</v>
      </c>
      <c r="I853" s="1687">
        <v>471.6</v>
      </c>
      <c r="J853" s="1684">
        <v>40</v>
      </c>
      <c r="K853" s="1688">
        <v>282960</v>
      </c>
      <c r="L853" s="1684"/>
      <c r="M853" s="1684"/>
      <c r="N853" s="1689">
        <v>0</v>
      </c>
      <c r="O853" s="2120"/>
      <c r="P853" s="2120"/>
      <c r="Q853" s="2120">
        <v>0</v>
      </c>
      <c r="R853" s="2453"/>
    </row>
    <row r="854" spans="3:18" ht="14.25" customHeight="1">
      <c r="C854" s="1562">
        <v>1</v>
      </c>
      <c r="D854" s="1877" t="s">
        <v>7186</v>
      </c>
      <c r="E854" s="1563">
        <v>5</v>
      </c>
      <c r="F854" s="1564" t="s">
        <v>508</v>
      </c>
      <c r="G854" s="1565">
        <v>3</v>
      </c>
      <c r="H854" s="1564">
        <v>2001</v>
      </c>
      <c r="I854" s="1566">
        <v>686.1</v>
      </c>
      <c r="J854" s="1564">
        <v>100</v>
      </c>
      <c r="K854" s="1566">
        <f t="shared" ref="K854:K917" si="46">IF(J854=100,0,I854-I854*J854%)</f>
        <v>0</v>
      </c>
      <c r="L854" s="1564"/>
      <c r="M854" s="1564"/>
      <c r="N854" s="1567">
        <f t="shared" ref="N854:N917" si="47">+L854*M854</f>
        <v>0</v>
      </c>
      <c r="O854" s="2102"/>
      <c r="P854" s="2102"/>
      <c r="Q854" s="2102">
        <f t="shared" ref="Q854:Q917" si="48">+O854*P854</f>
        <v>0</v>
      </c>
      <c r="R854" s="2385" t="s">
        <v>8025</v>
      </c>
    </row>
    <row r="855" spans="3:18" ht="14.25" customHeight="1">
      <c r="C855" s="1562">
        <v>2</v>
      </c>
      <c r="D855" s="1877" t="s">
        <v>7187</v>
      </c>
      <c r="E855" s="1563">
        <v>5</v>
      </c>
      <c r="F855" s="1564" t="s">
        <v>508</v>
      </c>
      <c r="G855" s="1565">
        <v>12</v>
      </c>
      <c r="H855" s="1564">
        <v>2006</v>
      </c>
      <c r="I855" s="1566">
        <v>6060.9636</v>
      </c>
      <c r="J855" s="1564">
        <v>100</v>
      </c>
      <c r="K855" s="1566">
        <f t="shared" si="46"/>
        <v>0</v>
      </c>
      <c r="L855" s="1564"/>
      <c r="M855" s="1564"/>
      <c r="N855" s="1567">
        <f t="shared" si="47"/>
        <v>0</v>
      </c>
      <c r="O855" s="2102"/>
      <c r="P855" s="2102"/>
      <c r="Q855" s="2102">
        <f t="shared" si="48"/>
        <v>0</v>
      </c>
      <c r="R855" s="2386"/>
    </row>
    <row r="856" spans="3:18" ht="14.25" customHeight="1">
      <c r="C856" s="1562">
        <v>3</v>
      </c>
      <c r="D856" s="1877" t="s">
        <v>7188</v>
      </c>
      <c r="E856" s="1563">
        <v>5</v>
      </c>
      <c r="F856" s="1564" t="s">
        <v>508</v>
      </c>
      <c r="G856" s="1565">
        <v>1</v>
      </c>
      <c r="H856" s="1564">
        <v>2006</v>
      </c>
      <c r="I856" s="1566">
        <v>1474.55</v>
      </c>
      <c r="J856" s="1564">
        <v>100</v>
      </c>
      <c r="K856" s="1566">
        <f t="shared" si="46"/>
        <v>0</v>
      </c>
      <c r="L856" s="1564"/>
      <c r="M856" s="1564"/>
      <c r="N856" s="1567">
        <f t="shared" si="47"/>
        <v>0</v>
      </c>
      <c r="O856" s="2102"/>
      <c r="P856" s="2102"/>
      <c r="Q856" s="2102">
        <f t="shared" si="48"/>
        <v>0</v>
      </c>
      <c r="R856" s="2386"/>
    </row>
    <row r="857" spans="3:18" ht="40.5" customHeight="1">
      <c r="C857" s="1562">
        <v>4</v>
      </c>
      <c r="D857" s="1877" t="s">
        <v>2727</v>
      </c>
      <c r="E857" s="1563">
        <v>5</v>
      </c>
      <c r="F857" s="1564" t="s">
        <v>508</v>
      </c>
      <c r="G857" s="1565">
        <v>12</v>
      </c>
      <c r="H857" s="1564">
        <v>2007</v>
      </c>
      <c r="I857" s="1566">
        <v>3109.2</v>
      </c>
      <c r="J857" s="1564">
        <v>100</v>
      </c>
      <c r="K857" s="1566">
        <f t="shared" si="46"/>
        <v>0</v>
      </c>
      <c r="L857" s="1564"/>
      <c r="M857" s="1564"/>
      <c r="N857" s="1567">
        <f t="shared" si="47"/>
        <v>0</v>
      </c>
      <c r="O857" s="2102"/>
      <c r="P857" s="2102"/>
      <c r="Q857" s="2102">
        <f t="shared" si="48"/>
        <v>0</v>
      </c>
      <c r="R857" s="2386"/>
    </row>
    <row r="858" spans="3:18" ht="40.5" customHeight="1">
      <c r="C858" s="1562">
        <v>5</v>
      </c>
      <c r="D858" s="1877" t="s">
        <v>2727</v>
      </c>
      <c r="E858" s="1563">
        <v>5</v>
      </c>
      <c r="F858" s="1564" t="s">
        <v>508</v>
      </c>
      <c r="G858" s="1565">
        <v>1</v>
      </c>
      <c r="H858" s="1564">
        <v>2007</v>
      </c>
      <c r="I858" s="1566">
        <v>259.10000000000002</v>
      </c>
      <c r="J858" s="1564">
        <v>100</v>
      </c>
      <c r="K858" s="1566">
        <f t="shared" si="46"/>
        <v>0</v>
      </c>
      <c r="L858" s="1564"/>
      <c r="M858" s="1564"/>
      <c r="N858" s="1567">
        <f t="shared" si="47"/>
        <v>0</v>
      </c>
      <c r="O858" s="2102"/>
      <c r="P858" s="2102"/>
      <c r="Q858" s="2102">
        <f t="shared" si="48"/>
        <v>0</v>
      </c>
      <c r="R858" s="2386"/>
    </row>
    <row r="859" spans="3:18" ht="27" customHeight="1">
      <c r="C859" s="1562">
        <v>6</v>
      </c>
      <c r="D859" s="1877" t="s">
        <v>7189</v>
      </c>
      <c r="E859" s="1563">
        <v>5</v>
      </c>
      <c r="F859" s="1564" t="s">
        <v>508</v>
      </c>
      <c r="G859" s="1565">
        <v>5</v>
      </c>
      <c r="H859" s="1564">
        <v>2007</v>
      </c>
      <c r="I859" s="1566">
        <v>1958.79</v>
      </c>
      <c r="J859" s="1564">
        <v>100</v>
      </c>
      <c r="K859" s="1566">
        <f t="shared" si="46"/>
        <v>0</v>
      </c>
      <c r="L859" s="1564"/>
      <c r="M859" s="1564"/>
      <c r="N859" s="1567">
        <f t="shared" si="47"/>
        <v>0</v>
      </c>
      <c r="O859" s="2102"/>
      <c r="P859" s="2102"/>
      <c r="Q859" s="2102">
        <f t="shared" si="48"/>
        <v>0</v>
      </c>
      <c r="R859" s="2386"/>
    </row>
    <row r="860" spans="3:18" ht="40.5" customHeight="1">
      <c r="C860" s="1562">
        <v>7</v>
      </c>
      <c r="D860" s="1877" t="s">
        <v>7190</v>
      </c>
      <c r="E860" s="1563">
        <v>5</v>
      </c>
      <c r="F860" s="1564" t="s">
        <v>508</v>
      </c>
      <c r="G860" s="1565">
        <v>1</v>
      </c>
      <c r="H860" s="1564">
        <v>2008</v>
      </c>
      <c r="I860" s="1566">
        <v>267.3</v>
      </c>
      <c r="J860" s="1564">
        <v>100</v>
      </c>
      <c r="K860" s="1566">
        <f t="shared" si="46"/>
        <v>0</v>
      </c>
      <c r="L860" s="1564"/>
      <c r="M860" s="1564"/>
      <c r="N860" s="1567">
        <f t="shared" si="47"/>
        <v>0</v>
      </c>
      <c r="O860" s="2102"/>
      <c r="P860" s="2102"/>
      <c r="Q860" s="2102">
        <f t="shared" si="48"/>
        <v>0</v>
      </c>
      <c r="R860" s="2386"/>
    </row>
    <row r="861" spans="3:18" ht="27" customHeight="1">
      <c r="C861" s="1562">
        <v>8</v>
      </c>
      <c r="D861" s="1877" t="s">
        <v>7191</v>
      </c>
      <c r="E861" s="1563">
        <v>5</v>
      </c>
      <c r="F861" s="1564" t="s">
        <v>508</v>
      </c>
      <c r="G861" s="1565">
        <v>4</v>
      </c>
      <c r="H861" s="1564">
        <v>2008</v>
      </c>
      <c r="I861" s="1566">
        <v>1069.2</v>
      </c>
      <c r="J861" s="1564">
        <v>100</v>
      </c>
      <c r="K861" s="1566">
        <f t="shared" si="46"/>
        <v>0</v>
      </c>
      <c r="L861" s="1564"/>
      <c r="M861" s="1564"/>
      <c r="N861" s="1567">
        <f t="shared" si="47"/>
        <v>0</v>
      </c>
      <c r="O861" s="2102"/>
      <c r="P861" s="2102"/>
      <c r="Q861" s="2102">
        <f t="shared" si="48"/>
        <v>0</v>
      </c>
      <c r="R861" s="2386"/>
    </row>
    <row r="862" spans="3:18" ht="40.5" customHeight="1">
      <c r="C862" s="1562">
        <v>9</v>
      </c>
      <c r="D862" s="1877" t="s">
        <v>7192</v>
      </c>
      <c r="E862" s="1563">
        <v>5</v>
      </c>
      <c r="F862" s="1564" t="s">
        <v>508</v>
      </c>
      <c r="G862" s="1565">
        <v>4</v>
      </c>
      <c r="H862" s="1564">
        <v>2008</v>
      </c>
      <c r="I862" s="1566">
        <v>1256.8</v>
      </c>
      <c r="J862" s="1564">
        <v>100</v>
      </c>
      <c r="K862" s="1566">
        <f t="shared" si="46"/>
        <v>0</v>
      </c>
      <c r="L862" s="1564"/>
      <c r="M862" s="1564"/>
      <c r="N862" s="1567">
        <f t="shared" si="47"/>
        <v>0</v>
      </c>
      <c r="O862" s="2102"/>
      <c r="P862" s="2102"/>
      <c r="Q862" s="2102">
        <f t="shared" si="48"/>
        <v>0</v>
      </c>
      <c r="R862" s="2386"/>
    </row>
    <row r="863" spans="3:18" ht="14.25" customHeight="1">
      <c r="C863" s="1562">
        <v>10</v>
      </c>
      <c r="D863" s="1877" t="s">
        <v>7193</v>
      </c>
      <c r="E863" s="1563">
        <v>5</v>
      </c>
      <c r="F863" s="1564" t="s">
        <v>508</v>
      </c>
      <c r="G863" s="1565">
        <v>3</v>
      </c>
      <c r="H863" s="1564">
        <v>2008</v>
      </c>
      <c r="I863" s="1566">
        <v>1214.0550000000001</v>
      </c>
      <c r="J863" s="1564">
        <v>100</v>
      </c>
      <c r="K863" s="1566">
        <f t="shared" si="46"/>
        <v>0</v>
      </c>
      <c r="L863" s="1564"/>
      <c r="M863" s="1564"/>
      <c r="N863" s="1567">
        <f t="shared" si="47"/>
        <v>0</v>
      </c>
      <c r="O863" s="2102"/>
      <c r="P863" s="2102"/>
      <c r="Q863" s="2102">
        <f t="shared" si="48"/>
        <v>0</v>
      </c>
      <c r="R863" s="2386"/>
    </row>
    <row r="864" spans="3:18" ht="14.25" customHeight="1">
      <c r="C864" s="1562">
        <v>11</v>
      </c>
      <c r="D864" s="1877" t="s">
        <v>7194</v>
      </c>
      <c r="E864" s="1563">
        <v>5</v>
      </c>
      <c r="F864" s="1564" t="s">
        <v>508</v>
      </c>
      <c r="G864" s="1565">
        <v>2</v>
      </c>
      <c r="H864" s="1564">
        <v>2008</v>
      </c>
      <c r="I864" s="1566">
        <v>809.37</v>
      </c>
      <c r="J864" s="1564">
        <v>100</v>
      </c>
      <c r="K864" s="1566">
        <f t="shared" si="46"/>
        <v>0</v>
      </c>
      <c r="L864" s="1564"/>
      <c r="M864" s="1564"/>
      <c r="N864" s="1567">
        <f t="shared" si="47"/>
        <v>0</v>
      </c>
      <c r="O864" s="2102"/>
      <c r="P864" s="2102"/>
      <c r="Q864" s="2102">
        <f t="shared" si="48"/>
        <v>0</v>
      </c>
      <c r="R864" s="2386"/>
    </row>
    <row r="865" spans="3:18" ht="14.25" customHeight="1">
      <c r="C865" s="1562">
        <v>12</v>
      </c>
      <c r="D865" s="1877" t="s">
        <v>7195</v>
      </c>
      <c r="E865" s="1563">
        <v>5</v>
      </c>
      <c r="F865" s="1564" t="s">
        <v>508</v>
      </c>
      <c r="G865" s="1565">
        <v>2</v>
      </c>
      <c r="H865" s="1564">
        <v>2008</v>
      </c>
      <c r="I865" s="1566">
        <v>534.6</v>
      </c>
      <c r="J865" s="1564">
        <v>100</v>
      </c>
      <c r="K865" s="1566">
        <f t="shared" si="46"/>
        <v>0</v>
      </c>
      <c r="L865" s="1564"/>
      <c r="M865" s="1564"/>
      <c r="N865" s="1567">
        <f t="shared" si="47"/>
        <v>0</v>
      </c>
      <c r="O865" s="2102"/>
      <c r="P865" s="2102"/>
      <c r="Q865" s="2102">
        <f t="shared" si="48"/>
        <v>0</v>
      </c>
      <c r="R865" s="2386"/>
    </row>
    <row r="866" spans="3:18" ht="40.5" customHeight="1">
      <c r="C866" s="1562">
        <v>13</v>
      </c>
      <c r="D866" s="1877" t="s">
        <v>7196</v>
      </c>
      <c r="E866" s="1563">
        <v>5</v>
      </c>
      <c r="F866" s="1564" t="s">
        <v>508</v>
      </c>
      <c r="G866" s="1565">
        <v>1</v>
      </c>
      <c r="H866" s="1564">
        <v>2006</v>
      </c>
      <c r="I866" s="1566">
        <v>452.84</v>
      </c>
      <c r="J866" s="1564">
        <v>100</v>
      </c>
      <c r="K866" s="1566">
        <f t="shared" si="46"/>
        <v>0</v>
      </c>
      <c r="L866" s="1564"/>
      <c r="M866" s="1564"/>
      <c r="N866" s="1567">
        <f t="shared" si="47"/>
        <v>0</v>
      </c>
      <c r="O866" s="2102"/>
      <c r="P866" s="2102"/>
      <c r="Q866" s="2102">
        <f t="shared" si="48"/>
        <v>0</v>
      </c>
      <c r="R866" s="2386"/>
    </row>
    <row r="867" spans="3:18" ht="14.25" customHeight="1">
      <c r="C867" s="1562">
        <v>14</v>
      </c>
      <c r="D867" s="1877" t="s">
        <v>7197</v>
      </c>
      <c r="E867" s="1563">
        <v>5</v>
      </c>
      <c r="F867" s="1564" t="s">
        <v>508</v>
      </c>
      <c r="G867" s="1565">
        <v>2</v>
      </c>
      <c r="H867" s="1564">
        <v>2008</v>
      </c>
      <c r="I867" s="1566">
        <v>809.37</v>
      </c>
      <c r="J867" s="1564">
        <v>100</v>
      </c>
      <c r="K867" s="1566">
        <f t="shared" si="46"/>
        <v>0</v>
      </c>
      <c r="L867" s="1564"/>
      <c r="M867" s="1564"/>
      <c r="N867" s="1567">
        <f t="shared" si="47"/>
        <v>0</v>
      </c>
      <c r="O867" s="2102"/>
      <c r="P867" s="2102"/>
      <c r="Q867" s="2102">
        <f t="shared" si="48"/>
        <v>0</v>
      </c>
      <c r="R867" s="2386"/>
    </row>
    <row r="868" spans="3:18" ht="27" customHeight="1">
      <c r="C868" s="1562">
        <v>15</v>
      </c>
      <c r="D868" s="1877" t="s">
        <v>7198</v>
      </c>
      <c r="E868" s="1563">
        <v>5</v>
      </c>
      <c r="F868" s="1564" t="s">
        <v>508</v>
      </c>
      <c r="G868" s="1565">
        <v>1</v>
      </c>
      <c r="H868" s="1564">
        <v>2005</v>
      </c>
      <c r="I868" s="1566">
        <v>255</v>
      </c>
      <c r="J868" s="1564">
        <v>100</v>
      </c>
      <c r="K868" s="1566">
        <f t="shared" si="46"/>
        <v>0</v>
      </c>
      <c r="L868" s="1564"/>
      <c r="M868" s="1564"/>
      <c r="N868" s="1567">
        <f t="shared" si="47"/>
        <v>0</v>
      </c>
      <c r="O868" s="2102"/>
      <c r="P868" s="2102"/>
      <c r="Q868" s="2102">
        <f t="shared" si="48"/>
        <v>0</v>
      </c>
      <c r="R868" s="2386"/>
    </row>
    <row r="869" spans="3:18" ht="27" customHeight="1">
      <c r="C869" s="1562">
        <v>16</v>
      </c>
      <c r="D869" s="1877" t="s">
        <v>7199</v>
      </c>
      <c r="E869" s="1563">
        <v>5</v>
      </c>
      <c r="F869" s="1564" t="s">
        <v>508</v>
      </c>
      <c r="G869" s="1565">
        <v>1</v>
      </c>
      <c r="H869" s="1564">
        <v>2008</v>
      </c>
      <c r="I869" s="1566">
        <v>267.3</v>
      </c>
      <c r="J869" s="1564">
        <v>100</v>
      </c>
      <c r="K869" s="1566">
        <f t="shared" si="46"/>
        <v>0</v>
      </c>
      <c r="L869" s="1564"/>
      <c r="M869" s="1564"/>
      <c r="N869" s="1567">
        <f t="shared" si="47"/>
        <v>0</v>
      </c>
      <c r="O869" s="2102"/>
      <c r="P869" s="2102"/>
      <c r="Q869" s="2102">
        <f t="shared" si="48"/>
        <v>0</v>
      </c>
      <c r="R869" s="2386"/>
    </row>
    <row r="870" spans="3:18" ht="14.25" customHeight="1">
      <c r="C870" s="1562">
        <v>17</v>
      </c>
      <c r="D870" s="1877" t="s">
        <v>7200</v>
      </c>
      <c r="E870" s="1563">
        <v>5</v>
      </c>
      <c r="F870" s="1564" t="s">
        <v>508</v>
      </c>
      <c r="G870" s="1565">
        <v>1</v>
      </c>
      <c r="H870" s="1564">
        <v>2007</v>
      </c>
      <c r="I870" s="1566">
        <v>241.7</v>
      </c>
      <c r="J870" s="1564">
        <v>100</v>
      </c>
      <c r="K870" s="1566">
        <f t="shared" si="46"/>
        <v>0</v>
      </c>
      <c r="L870" s="1564"/>
      <c r="M870" s="1564"/>
      <c r="N870" s="1567">
        <f t="shared" si="47"/>
        <v>0</v>
      </c>
      <c r="O870" s="2102"/>
      <c r="P870" s="2102"/>
      <c r="Q870" s="2102">
        <f t="shared" si="48"/>
        <v>0</v>
      </c>
      <c r="R870" s="2386"/>
    </row>
    <row r="871" spans="3:18" ht="14.25" customHeight="1">
      <c r="C871" s="1562">
        <v>18</v>
      </c>
      <c r="D871" s="1877" t="s">
        <v>7201</v>
      </c>
      <c r="E871" s="1563">
        <v>5</v>
      </c>
      <c r="F871" s="1564" t="s">
        <v>508</v>
      </c>
      <c r="G871" s="1565">
        <v>1</v>
      </c>
      <c r="H871" s="1564">
        <v>2008</v>
      </c>
      <c r="I871" s="1566">
        <v>404.685</v>
      </c>
      <c r="J871" s="1564">
        <v>100</v>
      </c>
      <c r="K871" s="1566">
        <f t="shared" si="46"/>
        <v>0</v>
      </c>
      <c r="L871" s="1564"/>
      <c r="M871" s="1564"/>
      <c r="N871" s="1567">
        <f t="shared" si="47"/>
        <v>0</v>
      </c>
      <c r="O871" s="2102"/>
      <c r="P871" s="2102"/>
      <c r="Q871" s="2102">
        <f t="shared" si="48"/>
        <v>0</v>
      </c>
      <c r="R871" s="2386"/>
    </row>
    <row r="872" spans="3:18" ht="14.25" customHeight="1">
      <c r="C872" s="1562">
        <v>19</v>
      </c>
      <c r="D872" s="1877" t="s">
        <v>7202</v>
      </c>
      <c r="E872" s="1563">
        <v>5</v>
      </c>
      <c r="F872" s="1564" t="s">
        <v>508</v>
      </c>
      <c r="G872" s="1565">
        <v>1</v>
      </c>
      <c r="H872" s="1564">
        <v>2011</v>
      </c>
      <c r="I872" s="1566">
        <v>436.32</v>
      </c>
      <c r="J872" s="1564">
        <v>100</v>
      </c>
      <c r="K872" s="1566">
        <f t="shared" si="46"/>
        <v>0</v>
      </c>
      <c r="L872" s="1564"/>
      <c r="M872" s="1564"/>
      <c r="N872" s="1567">
        <f t="shared" si="47"/>
        <v>0</v>
      </c>
      <c r="O872" s="2102"/>
      <c r="P872" s="2102"/>
      <c r="Q872" s="2102">
        <f t="shared" si="48"/>
        <v>0</v>
      </c>
      <c r="R872" s="2386"/>
    </row>
    <row r="873" spans="3:18" ht="14.25" customHeight="1">
      <c r="C873" s="1562">
        <v>20</v>
      </c>
      <c r="D873" s="1877" t="s">
        <v>7203</v>
      </c>
      <c r="E873" s="1563">
        <v>5</v>
      </c>
      <c r="F873" s="1564" t="s">
        <v>508</v>
      </c>
      <c r="G873" s="1565">
        <v>1</v>
      </c>
      <c r="H873" s="1564">
        <v>2012</v>
      </c>
      <c r="I873" s="1566">
        <v>468.36</v>
      </c>
      <c r="J873" s="1564">
        <v>100</v>
      </c>
      <c r="K873" s="1566">
        <f t="shared" si="46"/>
        <v>0</v>
      </c>
      <c r="L873" s="1564"/>
      <c r="M873" s="1564"/>
      <c r="N873" s="1567">
        <f t="shared" si="47"/>
        <v>0</v>
      </c>
      <c r="O873" s="2102"/>
      <c r="P873" s="2102"/>
      <c r="Q873" s="2102">
        <f t="shared" si="48"/>
        <v>0</v>
      </c>
      <c r="R873" s="2386"/>
    </row>
    <row r="874" spans="3:18" ht="14.25" customHeight="1">
      <c r="C874" s="1562">
        <v>21</v>
      </c>
      <c r="D874" s="1877" t="s">
        <v>7204</v>
      </c>
      <c r="E874" s="1563">
        <v>5</v>
      </c>
      <c r="F874" s="1564" t="s">
        <v>508</v>
      </c>
      <c r="G874" s="1565">
        <v>1</v>
      </c>
      <c r="H874" s="1564">
        <v>2013</v>
      </c>
      <c r="I874" s="1566">
        <v>512.01499999999999</v>
      </c>
      <c r="J874" s="1564">
        <v>100</v>
      </c>
      <c r="K874" s="1566">
        <f t="shared" si="46"/>
        <v>0</v>
      </c>
      <c r="L874" s="1564"/>
      <c r="M874" s="1564"/>
      <c r="N874" s="1567">
        <f t="shared" si="47"/>
        <v>0</v>
      </c>
      <c r="O874" s="2102"/>
      <c r="P874" s="2102"/>
      <c r="Q874" s="2102">
        <f t="shared" si="48"/>
        <v>0</v>
      </c>
      <c r="R874" s="2386"/>
    </row>
    <row r="875" spans="3:18" ht="14.25" customHeight="1">
      <c r="C875" s="1562">
        <v>22</v>
      </c>
      <c r="D875" s="1877" t="s">
        <v>7205</v>
      </c>
      <c r="E875" s="1563">
        <v>5</v>
      </c>
      <c r="F875" s="1564" t="s">
        <v>508</v>
      </c>
      <c r="G875" s="1565">
        <v>1</v>
      </c>
      <c r="H875" s="1564">
        <v>2013</v>
      </c>
      <c r="I875" s="1566">
        <v>290.2</v>
      </c>
      <c r="J875" s="1564">
        <v>100</v>
      </c>
      <c r="K875" s="1566">
        <f t="shared" si="46"/>
        <v>0</v>
      </c>
      <c r="L875" s="1564"/>
      <c r="M875" s="1564"/>
      <c r="N875" s="1567">
        <f t="shared" si="47"/>
        <v>0</v>
      </c>
      <c r="O875" s="2102"/>
      <c r="P875" s="2102"/>
      <c r="Q875" s="2102">
        <f t="shared" si="48"/>
        <v>0</v>
      </c>
      <c r="R875" s="2386"/>
    </row>
    <row r="876" spans="3:18" ht="14.25" customHeight="1">
      <c r="C876" s="1562">
        <v>23</v>
      </c>
      <c r="D876" s="1877" t="s">
        <v>2724</v>
      </c>
      <c r="E876" s="1563">
        <v>5</v>
      </c>
      <c r="F876" s="1564" t="s">
        <v>508</v>
      </c>
      <c r="G876" s="1565">
        <v>2</v>
      </c>
      <c r="H876" s="1564">
        <v>2013</v>
      </c>
      <c r="I876" s="1566">
        <v>1024.03</v>
      </c>
      <c r="J876" s="1564">
        <v>100</v>
      </c>
      <c r="K876" s="1566">
        <f t="shared" si="46"/>
        <v>0</v>
      </c>
      <c r="L876" s="1564"/>
      <c r="M876" s="1564"/>
      <c r="N876" s="1567">
        <f t="shared" si="47"/>
        <v>0</v>
      </c>
      <c r="O876" s="2102"/>
      <c r="P876" s="2102"/>
      <c r="Q876" s="2102">
        <f t="shared" si="48"/>
        <v>0</v>
      </c>
      <c r="R876" s="2386"/>
    </row>
    <row r="877" spans="3:18" ht="14.25" customHeight="1">
      <c r="C877" s="1562">
        <v>24</v>
      </c>
      <c r="D877" s="1877" t="s">
        <v>7206</v>
      </c>
      <c r="E877" s="1563">
        <v>5</v>
      </c>
      <c r="F877" s="1564" t="s">
        <v>508</v>
      </c>
      <c r="G877" s="1565">
        <v>1</v>
      </c>
      <c r="H877" s="1564">
        <v>2013</v>
      </c>
      <c r="I877" s="1566">
        <v>414.233</v>
      </c>
      <c r="J877" s="1564">
        <v>100</v>
      </c>
      <c r="K877" s="1566">
        <f t="shared" si="46"/>
        <v>0</v>
      </c>
      <c r="L877" s="1564"/>
      <c r="M877" s="1564"/>
      <c r="N877" s="1567">
        <f t="shared" si="47"/>
        <v>0</v>
      </c>
      <c r="O877" s="2102"/>
      <c r="P877" s="2102"/>
      <c r="Q877" s="2102">
        <f t="shared" si="48"/>
        <v>0</v>
      </c>
      <c r="R877" s="2386"/>
    </row>
    <row r="878" spans="3:18" ht="14.25" customHeight="1">
      <c r="C878" s="1562">
        <v>25</v>
      </c>
      <c r="D878" s="1877" t="s">
        <v>7207</v>
      </c>
      <c r="E878" s="1563">
        <v>5</v>
      </c>
      <c r="F878" s="1564" t="s">
        <v>508</v>
      </c>
      <c r="G878" s="1565">
        <v>1</v>
      </c>
      <c r="H878" s="1564">
        <v>2006</v>
      </c>
      <c r="I878" s="1566">
        <v>150</v>
      </c>
      <c r="J878" s="1564">
        <v>100</v>
      </c>
      <c r="K878" s="1566">
        <f t="shared" si="46"/>
        <v>0</v>
      </c>
      <c r="L878" s="1564"/>
      <c r="M878" s="1564"/>
      <c r="N878" s="1567">
        <f t="shared" si="47"/>
        <v>0</v>
      </c>
      <c r="O878" s="2102"/>
      <c r="P878" s="2102"/>
      <c r="Q878" s="2102">
        <f t="shared" si="48"/>
        <v>0</v>
      </c>
      <c r="R878" s="2386"/>
    </row>
    <row r="879" spans="3:18" ht="14.25" customHeight="1">
      <c r="C879" s="1562">
        <v>26</v>
      </c>
      <c r="D879" s="1877" t="s">
        <v>1996</v>
      </c>
      <c r="E879" s="1563">
        <v>5</v>
      </c>
      <c r="F879" s="1564" t="s">
        <v>508</v>
      </c>
      <c r="G879" s="1565">
        <v>5</v>
      </c>
      <c r="H879" s="1564">
        <v>2015</v>
      </c>
      <c r="I879" s="1566">
        <v>2295</v>
      </c>
      <c r="J879" s="1564">
        <v>100</v>
      </c>
      <c r="K879" s="1566">
        <f t="shared" si="46"/>
        <v>0</v>
      </c>
      <c r="L879" s="1564"/>
      <c r="M879" s="1564"/>
      <c r="N879" s="1567">
        <f t="shared" si="47"/>
        <v>0</v>
      </c>
      <c r="O879" s="2102"/>
      <c r="P879" s="2102"/>
      <c r="Q879" s="2102">
        <f t="shared" si="48"/>
        <v>0</v>
      </c>
      <c r="R879" s="2386"/>
    </row>
    <row r="880" spans="3:18" ht="14.25" customHeight="1">
      <c r="C880" s="1562">
        <v>27</v>
      </c>
      <c r="D880" s="1877" t="s">
        <v>1996</v>
      </c>
      <c r="E880" s="1563">
        <v>5</v>
      </c>
      <c r="F880" s="1564" t="s">
        <v>508</v>
      </c>
      <c r="G880" s="1565">
        <v>4</v>
      </c>
      <c r="H880" s="1564">
        <v>2015</v>
      </c>
      <c r="I880" s="1566">
        <v>1378.46</v>
      </c>
      <c r="J880" s="1564">
        <v>100</v>
      </c>
      <c r="K880" s="1566">
        <f t="shared" si="46"/>
        <v>0</v>
      </c>
      <c r="L880" s="1564"/>
      <c r="M880" s="1564"/>
      <c r="N880" s="1567">
        <f t="shared" si="47"/>
        <v>0</v>
      </c>
      <c r="O880" s="2102"/>
      <c r="P880" s="2102"/>
      <c r="Q880" s="2102">
        <f t="shared" si="48"/>
        <v>0</v>
      </c>
      <c r="R880" s="2386"/>
    </row>
    <row r="881" spans="3:18" ht="14.25" customHeight="1">
      <c r="C881" s="1562">
        <v>28</v>
      </c>
      <c r="D881" s="1877" t="s">
        <v>2729</v>
      </c>
      <c r="E881" s="1563">
        <v>5</v>
      </c>
      <c r="F881" s="1564" t="s">
        <v>508</v>
      </c>
      <c r="G881" s="1565">
        <v>2</v>
      </c>
      <c r="H881" s="1564">
        <v>2016</v>
      </c>
      <c r="I881" s="1566">
        <v>918</v>
      </c>
      <c r="J881" s="1564">
        <v>100</v>
      </c>
      <c r="K881" s="1566">
        <f t="shared" si="46"/>
        <v>0</v>
      </c>
      <c r="L881" s="1564"/>
      <c r="M881" s="1564"/>
      <c r="N881" s="1567">
        <f t="shared" si="47"/>
        <v>0</v>
      </c>
      <c r="O881" s="2102"/>
      <c r="P881" s="2102"/>
      <c r="Q881" s="2102">
        <f t="shared" si="48"/>
        <v>0</v>
      </c>
      <c r="R881" s="2386"/>
    </row>
    <row r="882" spans="3:18" ht="14.25" customHeight="1">
      <c r="C882" s="1562">
        <v>29</v>
      </c>
      <c r="D882" s="1877" t="s">
        <v>7208</v>
      </c>
      <c r="E882" s="1563">
        <v>5</v>
      </c>
      <c r="F882" s="1564" t="s">
        <v>508</v>
      </c>
      <c r="G882" s="1565">
        <v>2</v>
      </c>
      <c r="H882" s="1564">
        <v>2016</v>
      </c>
      <c r="I882" s="1566">
        <v>1020</v>
      </c>
      <c r="J882" s="1564">
        <v>100</v>
      </c>
      <c r="K882" s="1566">
        <f t="shared" si="46"/>
        <v>0</v>
      </c>
      <c r="L882" s="1564"/>
      <c r="M882" s="1564"/>
      <c r="N882" s="1567">
        <f t="shared" si="47"/>
        <v>0</v>
      </c>
      <c r="O882" s="2102"/>
      <c r="P882" s="2102"/>
      <c r="Q882" s="2102">
        <f t="shared" si="48"/>
        <v>0</v>
      </c>
      <c r="R882" s="2386"/>
    </row>
    <row r="883" spans="3:18" ht="14.25" customHeight="1">
      <c r="C883" s="1562">
        <v>30</v>
      </c>
      <c r="D883" s="1877" t="s">
        <v>2724</v>
      </c>
      <c r="E883" s="1563">
        <v>5</v>
      </c>
      <c r="F883" s="1564" t="s">
        <v>508</v>
      </c>
      <c r="G883" s="1565">
        <v>2</v>
      </c>
      <c r="H883" s="1564">
        <v>2016</v>
      </c>
      <c r="I883" s="1566">
        <v>1024.03</v>
      </c>
      <c r="J883" s="1564">
        <v>100</v>
      </c>
      <c r="K883" s="1566">
        <f t="shared" si="46"/>
        <v>0</v>
      </c>
      <c r="L883" s="1564"/>
      <c r="M883" s="1564"/>
      <c r="N883" s="1567">
        <f t="shared" si="47"/>
        <v>0</v>
      </c>
      <c r="O883" s="2102"/>
      <c r="P883" s="2102"/>
      <c r="Q883" s="2102">
        <f t="shared" si="48"/>
        <v>0</v>
      </c>
      <c r="R883" s="2386"/>
    </row>
    <row r="884" spans="3:18" ht="40.5" customHeight="1">
      <c r="C884" s="1562">
        <v>31</v>
      </c>
      <c r="D884" s="1877" t="s">
        <v>7209</v>
      </c>
      <c r="E884" s="1563">
        <v>5</v>
      </c>
      <c r="F884" s="1564" t="s">
        <v>508</v>
      </c>
      <c r="G884" s="1565">
        <v>6</v>
      </c>
      <c r="H884" s="1564">
        <v>2017</v>
      </c>
      <c r="I884" s="1566">
        <v>3232.8</v>
      </c>
      <c r="J884" s="1564">
        <v>100</v>
      </c>
      <c r="K884" s="1566">
        <f t="shared" si="46"/>
        <v>0</v>
      </c>
      <c r="L884" s="1564"/>
      <c r="M884" s="1564"/>
      <c r="N884" s="1567">
        <f t="shared" si="47"/>
        <v>0</v>
      </c>
      <c r="O884" s="2102"/>
      <c r="P884" s="2102"/>
      <c r="Q884" s="2102">
        <f t="shared" si="48"/>
        <v>0</v>
      </c>
      <c r="R884" s="2386"/>
    </row>
    <row r="885" spans="3:18" ht="27" customHeight="1">
      <c r="C885" s="1562">
        <v>32</v>
      </c>
      <c r="D885" s="1877" t="s">
        <v>7210</v>
      </c>
      <c r="E885" s="1563">
        <v>5</v>
      </c>
      <c r="F885" s="1564" t="s">
        <v>508</v>
      </c>
      <c r="G885" s="1565">
        <v>4</v>
      </c>
      <c r="H885" s="1564">
        <v>2006</v>
      </c>
      <c r="I885" s="1566">
        <v>1020</v>
      </c>
      <c r="J885" s="1564">
        <v>100</v>
      </c>
      <c r="K885" s="1566">
        <f t="shared" si="46"/>
        <v>0</v>
      </c>
      <c r="L885" s="1564"/>
      <c r="M885" s="1564"/>
      <c r="N885" s="1567">
        <f t="shared" si="47"/>
        <v>0</v>
      </c>
      <c r="O885" s="2102"/>
      <c r="P885" s="2102"/>
      <c r="Q885" s="2102">
        <f t="shared" si="48"/>
        <v>0</v>
      </c>
      <c r="R885" s="2386"/>
    </row>
    <row r="886" spans="3:18" ht="27" customHeight="1">
      <c r="C886" s="1562">
        <v>33</v>
      </c>
      <c r="D886" s="1877" t="s">
        <v>2731</v>
      </c>
      <c r="E886" s="1563">
        <v>5</v>
      </c>
      <c r="F886" s="1564" t="s">
        <v>508</v>
      </c>
      <c r="G886" s="1565">
        <v>10</v>
      </c>
      <c r="H886" s="1564">
        <v>2007</v>
      </c>
      <c r="I886" s="1566">
        <v>2417</v>
      </c>
      <c r="J886" s="1564">
        <v>100</v>
      </c>
      <c r="K886" s="1566">
        <f t="shared" si="46"/>
        <v>0</v>
      </c>
      <c r="L886" s="1564"/>
      <c r="M886" s="1564"/>
      <c r="N886" s="1567">
        <f t="shared" si="47"/>
        <v>0</v>
      </c>
      <c r="O886" s="2102"/>
      <c r="P886" s="2102"/>
      <c r="Q886" s="2102">
        <f t="shared" si="48"/>
        <v>0</v>
      </c>
      <c r="R886" s="2386"/>
    </row>
    <row r="887" spans="3:18" ht="27" customHeight="1">
      <c r="C887" s="1562">
        <v>34</v>
      </c>
      <c r="D887" s="1877" t="s">
        <v>2731</v>
      </c>
      <c r="E887" s="1563">
        <v>5</v>
      </c>
      <c r="F887" s="1564" t="s">
        <v>508</v>
      </c>
      <c r="G887" s="1565">
        <v>1</v>
      </c>
      <c r="H887" s="1564">
        <v>2008</v>
      </c>
      <c r="I887" s="1566">
        <v>267.3</v>
      </c>
      <c r="J887" s="1564">
        <v>100</v>
      </c>
      <c r="K887" s="1566">
        <f t="shared" si="46"/>
        <v>0</v>
      </c>
      <c r="L887" s="1564"/>
      <c r="M887" s="1564"/>
      <c r="N887" s="1567">
        <f t="shared" si="47"/>
        <v>0</v>
      </c>
      <c r="O887" s="2102"/>
      <c r="P887" s="2102"/>
      <c r="Q887" s="2102">
        <f t="shared" si="48"/>
        <v>0</v>
      </c>
      <c r="R887" s="2386"/>
    </row>
    <row r="888" spans="3:18" ht="14.25" customHeight="1">
      <c r="C888" s="1562">
        <v>35</v>
      </c>
      <c r="D888" s="1877" t="s">
        <v>7211</v>
      </c>
      <c r="E888" s="1563">
        <v>5</v>
      </c>
      <c r="F888" s="1564" t="s">
        <v>508</v>
      </c>
      <c r="G888" s="1565">
        <v>6</v>
      </c>
      <c r="H888" s="1564">
        <v>2008</v>
      </c>
      <c r="I888" s="1566">
        <v>691.60799999999995</v>
      </c>
      <c r="J888" s="1564">
        <v>100</v>
      </c>
      <c r="K888" s="1566">
        <f t="shared" si="46"/>
        <v>0</v>
      </c>
      <c r="L888" s="1564"/>
      <c r="M888" s="1564"/>
      <c r="N888" s="1567">
        <f t="shared" si="47"/>
        <v>0</v>
      </c>
      <c r="O888" s="2102"/>
      <c r="P888" s="2102"/>
      <c r="Q888" s="2102">
        <f t="shared" si="48"/>
        <v>0</v>
      </c>
      <c r="R888" s="2386"/>
    </row>
    <row r="889" spans="3:18" ht="14.25" customHeight="1">
      <c r="C889" s="1562">
        <v>36</v>
      </c>
      <c r="D889" s="1877" t="s">
        <v>2732</v>
      </c>
      <c r="E889" s="1563">
        <v>5</v>
      </c>
      <c r="F889" s="1564" t="s">
        <v>508</v>
      </c>
      <c r="G889" s="1565">
        <v>6</v>
      </c>
      <c r="H889" s="1564">
        <v>2008</v>
      </c>
      <c r="I889" s="1566">
        <v>2350.5479999999998</v>
      </c>
      <c r="J889" s="1564">
        <v>100</v>
      </c>
      <c r="K889" s="1566">
        <f t="shared" si="46"/>
        <v>0</v>
      </c>
      <c r="L889" s="1564"/>
      <c r="M889" s="1564"/>
      <c r="N889" s="1567">
        <f t="shared" si="47"/>
        <v>0</v>
      </c>
      <c r="O889" s="2102"/>
      <c r="P889" s="2102"/>
      <c r="Q889" s="2102">
        <f t="shared" si="48"/>
        <v>0</v>
      </c>
      <c r="R889" s="2386"/>
    </row>
    <row r="890" spans="3:18" ht="27" customHeight="1">
      <c r="C890" s="1562">
        <v>37</v>
      </c>
      <c r="D890" s="1877" t="s">
        <v>7212</v>
      </c>
      <c r="E890" s="1563">
        <v>5</v>
      </c>
      <c r="F890" s="1564" t="s">
        <v>508</v>
      </c>
      <c r="G890" s="1565">
        <v>30</v>
      </c>
      <c r="H890" s="1564">
        <v>2008</v>
      </c>
      <c r="I890" s="1566">
        <v>12438</v>
      </c>
      <c r="J890" s="1564">
        <v>100</v>
      </c>
      <c r="K890" s="1566">
        <f t="shared" si="46"/>
        <v>0</v>
      </c>
      <c r="L890" s="1564"/>
      <c r="M890" s="1564"/>
      <c r="N890" s="1567">
        <f t="shared" si="47"/>
        <v>0</v>
      </c>
      <c r="O890" s="2102"/>
      <c r="P890" s="2102"/>
      <c r="Q890" s="2102">
        <f t="shared" si="48"/>
        <v>0</v>
      </c>
      <c r="R890" s="2386"/>
    </row>
    <row r="891" spans="3:18" ht="27" customHeight="1">
      <c r="C891" s="1562">
        <v>38</v>
      </c>
      <c r="D891" s="1877" t="s">
        <v>7213</v>
      </c>
      <c r="E891" s="1563">
        <v>5</v>
      </c>
      <c r="F891" s="1564" t="s">
        <v>508</v>
      </c>
      <c r="G891" s="1565">
        <v>1</v>
      </c>
      <c r="H891" s="1564">
        <v>2008</v>
      </c>
      <c r="I891" s="1566">
        <v>267.3</v>
      </c>
      <c r="J891" s="1564">
        <v>100</v>
      </c>
      <c r="K891" s="1566">
        <f t="shared" si="46"/>
        <v>0</v>
      </c>
      <c r="L891" s="1564"/>
      <c r="M891" s="1564"/>
      <c r="N891" s="1567">
        <f t="shared" si="47"/>
        <v>0</v>
      </c>
      <c r="O891" s="2102"/>
      <c r="P891" s="2102"/>
      <c r="Q891" s="2102">
        <f t="shared" si="48"/>
        <v>0</v>
      </c>
      <c r="R891" s="2386"/>
    </row>
    <row r="892" spans="3:18" ht="27" customHeight="1">
      <c r="C892" s="1562">
        <v>39</v>
      </c>
      <c r="D892" s="1877" t="s">
        <v>7214</v>
      </c>
      <c r="E892" s="1563">
        <v>5</v>
      </c>
      <c r="F892" s="1564" t="s">
        <v>508</v>
      </c>
      <c r="G892" s="1565">
        <v>1</v>
      </c>
      <c r="H892" s="1564">
        <v>2008</v>
      </c>
      <c r="I892" s="1566">
        <v>404.685</v>
      </c>
      <c r="J892" s="1564">
        <v>100</v>
      </c>
      <c r="K892" s="1566">
        <f t="shared" si="46"/>
        <v>0</v>
      </c>
      <c r="L892" s="1564"/>
      <c r="M892" s="1564"/>
      <c r="N892" s="1567">
        <f t="shared" si="47"/>
        <v>0</v>
      </c>
      <c r="O892" s="2102"/>
      <c r="P892" s="2102"/>
      <c r="Q892" s="2102">
        <f t="shared" si="48"/>
        <v>0</v>
      </c>
      <c r="R892" s="2386"/>
    </row>
    <row r="893" spans="3:18" ht="14.25" customHeight="1">
      <c r="C893" s="1562">
        <v>40</v>
      </c>
      <c r="D893" s="1877" t="s">
        <v>7215</v>
      </c>
      <c r="E893" s="1563">
        <v>5</v>
      </c>
      <c r="F893" s="1564" t="s">
        <v>508</v>
      </c>
      <c r="G893" s="1565">
        <v>1</v>
      </c>
      <c r="H893" s="1564">
        <v>2010</v>
      </c>
      <c r="I893" s="1566">
        <v>658.32</v>
      </c>
      <c r="J893" s="1564">
        <v>100</v>
      </c>
      <c r="K893" s="1566">
        <f t="shared" si="46"/>
        <v>0</v>
      </c>
      <c r="L893" s="1564"/>
      <c r="M893" s="1564"/>
      <c r="N893" s="1567">
        <f t="shared" si="47"/>
        <v>0</v>
      </c>
      <c r="O893" s="2102"/>
      <c r="P893" s="2102"/>
      <c r="Q893" s="2102">
        <f t="shared" si="48"/>
        <v>0</v>
      </c>
      <c r="R893" s="2386"/>
    </row>
    <row r="894" spans="3:18" ht="27" customHeight="1">
      <c r="C894" s="1562">
        <v>41</v>
      </c>
      <c r="D894" s="1877" t="s">
        <v>7216</v>
      </c>
      <c r="E894" s="1563">
        <v>5</v>
      </c>
      <c r="F894" s="1564" t="s">
        <v>508</v>
      </c>
      <c r="G894" s="1565">
        <v>2</v>
      </c>
      <c r="H894" s="1564">
        <v>2011</v>
      </c>
      <c r="I894" s="1566">
        <v>872.64</v>
      </c>
      <c r="J894" s="1564">
        <v>100</v>
      </c>
      <c r="K894" s="1566">
        <f t="shared" si="46"/>
        <v>0</v>
      </c>
      <c r="L894" s="1564"/>
      <c r="M894" s="1564"/>
      <c r="N894" s="1567">
        <f t="shared" si="47"/>
        <v>0</v>
      </c>
      <c r="O894" s="2102"/>
      <c r="P894" s="2102"/>
      <c r="Q894" s="2102">
        <f t="shared" si="48"/>
        <v>0</v>
      </c>
      <c r="R894" s="2386"/>
    </row>
    <row r="895" spans="3:18" ht="14.25" customHeight="1">
      <c r="C895" s="1562">
        <v>42</v>
      </c>
      <c r="D895" s="1877" t="s">
        <v>7217</v>
      </c>
      <c r="E895" s="1563">
        <v>5</v>
      </c>
      <c r="F895" s="1564" t="s">
        <v>508</v>
      </c>
      <c r="G895" s="1565">
        <v>1</v>
      </c>
      <c r="H895" s="1564">
        <v>2012</v>
      </c>
      <c r="I895" s="1566">
        <v>468.36</v>
      </c>
      <c r="J895" s="1564">
        <v>100</v>
      </c>
      <c r="K895" s="1566">
        <f t="shared" si="46"/>
        <v>0</v>
      </c>
      <c r="L895" s="1564"/>
      <c r="M895" s="1564"/>
      <c r="N895" s="1567">
        <f t="shared" si="47"/>
        <v>0</v>
      </c>
      <c r="O895" s="2102"/>
      <c r="P895" s="2102"/>
      <c r="Q895" s="2102">
        <f t="shared" si="48"/>
        <v>0</v>
      </c>
      <c r="R895" s="2386"/>
    </row>
    <row r="896" spans="3:18" ht="14.25" customHeight="1">
      <c r="C896" s="1562">
        <v>43</v>
      </c>
      <c r="D896" s="1877" t="s">
        <v>2729</v>
      </c>
      <c r="E896" s="1563">
        <v>5</v>
      </c>
      <c r="F896" s="1564" t="s">
        <v>508</v>
      </c>
      <c r="G896" s="1565">
        <v>3</v>
      </c>
      <c r="H896" s="1564">
        <v>2015</v>
      </c>
      <c r="I896" s="1566">
        <v>1377</v>
      </c>
      <c r="J896" s="1564">
        <v>100</v>
      </c>
      <c r="K896" s="1566">
        <f t="shared" si="46"/>
        <v>0</v>
      </c>
      <c r="L896" s="1564"/>
      <c r="M896" s="1564"/>
      <c r="N896" s="1567">
        <f t="shared" si="47"/>
        <v>0</v>
      </c>
      <c r="O896" s="2102"/>
      <c r="P896" s="2102"/>
      <c r="Q896" s="2102">
        <f t="shared" si="48"/>
        <v>0</v>
      </c>
      <c r="R896" s="2386"/>
    </row>
    <row r="897" spans="3:18" ht="14.25" customHeight="1">
      <c r="C897" s="1562">
        <v>44</v>
      </c>
      <c r="D897" s="1877" t="s">
        <v>7218</v>
      </c>
      <c r="E897" s="1563">
        <v>5</v>
      </c>
      <c r="F897" s="1564" t="s">
        <v>508</v>
      </c>
      <c r="G897" s="1565">
        <v>2</v>
      </c>
      <c r="H897" s="1564">
        <v>2015</v>
      </c>
      <c r="I897" s="1566">
        <v>918</v>
      </c>
      <c r="J897" s="1564">
        <v>100</v>
      </c>
      <c r="K897" s="1566">
        <f t="shared" si="46"/>
        <v>0</v>
      </c>
      <c r="L897" s="1564"/>
      <c r="M897" s="1564"/>
      <c r="N897" s="1567">
        <f t="shared" si="47"/>
        <v>0</v>
      </c>
      <c r="O897" s="2102"/>
      <c r="P897" s="2102"/>
      <c r="Q897" s="2102">
        <f t="shared" si="48"/>
        <v>0</v>
      </c>
      <c r="R897" s="2386"/>
    </row>
    <row r="898" spans="3:18" ht="14.25" customHeight="1">
      <c r="C898" s="1562">
        <v>45</v>
      </c>
      <c r="D898" s="1877" t="s">
        <v>7219</v>
      </c>
      <c r="E898" s="1563">
        <v>5</v>
      </c>
      <c r="F898" s="1564" t="s">
        <v>508</v>
      </c>
      <c r="G898" s="1565">
        <v>1</v>
      </c>
      <c r="H898" s="1564">
        <v>2015</v>
      </c>
      <c r="I898" s="1566">
        <v>459</v>
      </c>
      <c r="J898" s="1564">
        <v>100</v>
      </c>
      <c r="K898" s="1566">
        <f t="shared" si="46"/>
        <v>0</v>
      </c>
      <c r="L898" s="1564"/>
      <c r="M898" s="1564"/>
      <c r="N898" s="1567">
        <f t="shared" si="47"/>
        <v>0</v>
      </c>
      <c r="O898" s="2102"/>
      <c r="P898" s="2102"/>
      <c r="Q898" s="2102">
        <f t="shared" si="48"/>
        <v>0</v>
      </c>
      <c r="R898" s="2386"/>
    </row>
    <row r="899" spans="3:18" ht="27" customHeight="1">
      <c r="C899" s="1562">
        <v>46</v>
      </c>
      <c r="D899" s="1877" t="s">
        <v>7220</v>
      </c>
      <c r="E899" s="1563">
        <v>5</v>
      </c>
      <c r="F899" s="1564" t="s">
        <v>508</v>
      </c>
      <c r="G899" s="1565">
        <v>1</v>
      </c>
      <c r="H899" s="1564">
        <v>2018</v>
      </c>
      <c r="I899" s="1566">
        <v>750</v>
      </c>
      <c r="J899" s="1564">
        <v>100</v>
      </c>
      <c r="K899" s="1566">
        <f t="shared" si="46"/>
        <v>0</v>
      </c>
      <c r="L899" s="1564"/>
      <c r="M899" s="1564"/>
      <c r="N899" s="1567">
        <f t="shared" si="47"/>
        <v>0</v>
      </c>
      <c r="O899" s="2102"/>
      <c r="P899" s="2102"/>
      <c r="Q899" s="2102">
        <f t="shared" si="48"/>
        <v>0</v>
      </c>
      <c r="R899" s="2386"/>
    </row>
    <row r="900" spans="3:18" ht="14.25" customHeight="1">
      <c r="C900" s="1562">
        <v>47</v>
      </c>
      <c r="D900" s="1877" t="s">
        <v>7221</v>
      </c>
      <c r="E900" s="1563">
        <v>5</v>
      </c>
      <c r="F900" s="1564" t="s">
        <v>508</v>
      </c>
      <c r="G900" s="1565">
        <v>1</v>
      </c>
      <c r="H900" s="1564">
        <v>2018</v>
      </c>
      <c r="I900" s="1566">
        <v>512.01487999999995</v>
      </c>
      <c r="J900" s="1564">
        <v>100</v>
      </c>
      <c r="K900" s="1566">
        <f t="shared" si="46"/>
        <v>0</v>
      </c>
      <c r="L900" s="1564"/>
      <c r="M900" s="1564"/>
      <c r="N900" s="1567">
        <f t="shared" si="47"/>
        <v>0</v>
      </c>
      <c r="O900" s="2102"/>
      <c r="P900" s="2102"/>
      <c r="Q900" s="2102">
        <f t="shared" si="48"/>
        <v>0</v>
      </c>
      <c r="R900" s="2386"/>
    </row>
    <row r="901" spans="3:18" ht="14.25" customHeight="1">
      <c r="C901" s="1562">
        <v>48</v>
      </c>
      <c r="D901" s="1877" t="s">
        <v>2729</v>
      </c>
      <c r="E901" s="1563">
        <v>5</v>
      </c>
      <c r="F901" s="1564" t="s">
        <v>508</v>
      </c>
      <c r="G901" s="1565">
        <v>1</v>
      </c>
      <c r="H901" s="1564">
        <v>2018</v>
      </c>
      <c r="I901" s="1566">
        <v>459</v>
      </c>
      <c r="J901" s="1564">
        <v>100</v>
      </c>
      <c r="K901" s="1566">
        <f t="shared" si="46"/>
        <v>0</v>
      </c>
      <c r="L901" s="1564"/>
      <c r="M901" s="1564"/>
      <c r="N901" s="1567">
        <f t="shared" si="47"/>
        <v>0</v>
      </c>
      <c r="O901" s="2102"/>
      <c r="P901" s="2102"/>
      <c r="Q901" s="2102">
        <f t="shared" si="48"/>
        <v>0</v>
      </c>
      <c r="R901" s="2386"/>
    </row>
    <row r="902" spans="3:18" ht="14.25" customHeight="1">
      <c r="C902" s="1562">
        <v>49</v>
      </c>
      <c r="D902" s="1877" t="s">
        <v>7222</v>
      </c>
      <c r="E902" s="1563">
        <v>5</v>
      </c>
      <c r="F902" s="1564" t="s">
        <v>508</v>
      </c>
      <c r="G902" s="1565">
        <v>1</v>
      </c>
      <c r="H902" s="1564">
        <v>2018</v>
      </c>
      <c r="I902" s="1566">
        <v>436.32</v>
      </c>
      <c r="J902" s="1564">
        <v>100</v>
      </c>
      <c r="K902" s="1566">
        <f t="shared" si="46"/>
        <v>0</v>
      </c>
      <c r="L902" s="1564"/>
      <c r="M902" s="1564"/>
      <c r="N902" s="1567">
        <f t="shared" si="47"/>
        <v>0</v>
      </c>
      <c r="O902" s="2102"/>
      <c r="P902" s="2102"/>
      <c r="Q902" s="2102">
        <f t="shared" si="48"/>
        <v>0</v>
      </c>
      <c r="R902" s="2386"/>
    </row>
    <row r="903" spans="3:18" ht="14.25" customHeight="1">
      <c r="C903" s="1562">
        <v>50</v>
      </c>
      <c r="D903" s="1877" t="s">
        <v>7223</v>
      </c>
      <c r="E903" s="1563">
        <v>5</v>
      </c>
      <c r="F903" s="1564" t="s">
        <v>508</v>
      </c>
      <c r="G903" s="1565">
        <v>1</v>
      </c>
      <c r="H903" s="1564">
        <v>2018</v>
      </c>
      <c r="I903" s="1566">
        <v>414.23250000000002</v>
      </c>
      <c r="J903" s="1564">
        <v>100</v>
      </c>
      <c r="K903" s="1566">
        <f t="shared" si="46"/>
        <v>0</v>
      </c>
      <c r="L903" s="1564"/>
      <c r="M903" s="1564"/>
      <c r="N903" s="1567">
        <f t="shared" si="47"/>
        <v>0</v>
      </c>
      <c r="O903" s="2102"/>
      <c r="P903" s="2102"/>
      <c r="Q903" s="2102">
        <f t="shared" si="48"/>
        <v>0</v>
      </c>
      <c r="R903" s="2386"/>
    </row>
    <row r="904" spans="3:18" ht="27" customHeight="1">
      <c r="C904" s="1562">
        <v>51</v>
      </c>
      <c r="D904" s="1877" t="s">
        <v>2749</v>
      </c>
      <c r="E904" s="1563">
        <v>5</v>
      </c>
      <c r="F904" s="1564" t="s">
        <v>508</v>
      </c>
      <c r="G904" s="1565">
        <v>1</v>
      </c>
      <c r="H904" s="1564">
        <v>2019</v>
      </c>
      <c r="I904" s="1566">
        <v>450</v>
      </c>
      <c r="J904" s="1564">
        <v>100</v>
      </c>
      <c r="K904" s="1566">
        <f t="shared" si="46"/>
        <v>0</v>
      </c>
      <c r="L904" s="1564"/>
      <c r="M904" s="1564"/>
      <c r="N904" s="1567">
        <f t="shared" si="47"/>
        <v>0</v>
      </c>
      <c r="O904" s="2102"/>
      <c r="P904" s="2102"/>
      <c r="Q904" s="2102">
        <f t="shared" si="48"/>
        <v>0</v>
      </c>
      <c r="R904" s="2386"/>
    </row>
    <row r="905" spans="3:18" ht="14.25" customHeight="1">
      <c r="C905" s="1562">
        <v>52</v>
      </c>
      <c r="D905" s="1877" t="s">
        <v>7224</v>
      </c>
      <c r="E905" s="1563">
        <v>5</v>
      </c>
      <c r="F905" s="1564" t="s">
        <v>508</v>
      </c>
      <c r="G905" s="1565">
        <v>1</v>
      </c>
      <c r="H905" s="1564">
        <v>2019</v>
      </c>
      <c r="I905" s="1566">
        <v>658.32</v>
      </c>
      <c r="J905" s="1564">
        <v>100</v>
      </c>
      <c r="K905" s="1566">
        <f t="shared" si="46"/>
        <v>0</v>
      </c>
      <c r="L905" s="1564"/>
      <c r="M905" s="1564"/>
      <c r="N905" s="1567">
        <f t="shared" si="47"/>
        <v>0</v>
      </c>
      <c r="O905" s="2102"/>
      <c r="P905" s="2102"/>
      <c r="Q905" s="2102">
        <f t="shared" si="48"/>
        <v>0</v>
      </c>
      <c r="R905" s="2386"/>
    </row>
    <row r="906" spans="3:18" ht="14.25" customHeight="1">
      <c r="C906" s="1562">
        <v>53</v>
      </c>
      <c r="D906" s="1877" t="s">
        <v>7225</v>
      </c>
      <c r="E906" s="1563">
        <v>5</v>
      </c>
      <c r="F906" s="1564" t="s">
        <v>508</v>
      </c>
      <c r="G906" s="1565">
        <v>1</v>
      </c>
      <c r="H906" s="1564">
        <v>2019</v>
      </c>
      <c r="I906" s="1566">
        <v>436.32</v>
      </c>
      <c r="J906" s="1564">
        <v>100</v>
      </c>
      <c r="K906" s="1566">
        <f t="shared" si="46"/>
        <v>0</v>
      </c>
      <c r="L906" s="1564"/>
      <c r="M906" s="1564"/>
      <c r="N906" s="1567">
        <f t="shared" si="47"/>
        <v>0</v>
      </c>
      <c r="O906" s="2102"/>
      <c r="P906" s="2102"/>
      <c r="Q906" s="2102">
        <f t="shared" si="48"/>
        <v>0</v>
      </c>
      <c r="R906" s="2386"/>
    </row>
    <row r="907" spans="3:18" ht="27" customHeight="1">
      <c r="C907" s="1562">
        <v>54</v>
      </c>
      <c r="D907" s="1877" t="s">
        <v>2749</v>
      </c>
      <c r="E907" s="1563">
        <v>5</v>
      </c>
      <c r="F907" s="1564" t="s">
        <v>508</v>
      </c>
      <c r="G907" s="1565">
        <v>1</v>
      </c>
      <c r="H907" s="1564">
        <v>2019</v>
      </c>
      <c r="I907" s="1566">
        <v>450</v>
      </c>
      <c r="J907" s="1564">
        <v>100</v>
      </c>
      <c r="K907" s="1566">
        <f t="shared" si="46"/>
        <v>0</v>
      </c>
      <c r="L907" s="1564"/>
      <c r="M907" s="1564"/>
      <c r="N907" s="1567">
        <f t="shared" si="47"/>
        <v>0</v>
      </c>
      <c r="O907" s="2102"/>
      <c r="P907" s="2102"/>
      <c r="Q907" s="2102">
        <f t="shared" si="48"/>
        <v>0</v>
      </c>
      <c r="R907" s="2386"/>
    </row>
    <row r="908" spans="3:18" ht="27" customHeight="1">
      <c r="C908" s="1562">
        <v>55</v>
      </c>
      <c r="D908" s="1877" t="s">
        <v>7226</v>
      </c>
      <c r="E908" s="1563">
        <v>5</v>
      </c>
      <c r="F908" s="1564" t="s">
        <v>508</v>
      </c>
      <c r="G908" s="1565">
        <v>1</v>
      </c>
      <c r="H908" s="1564">
        <v>2019</v>
      </c>
      <c r="I908" s="1566">
        <v>446.4</v>
      </c>
      <c r="J908" s="1564">
        <v>100</v>
      </c>
      <c r="K908" s="1566">
        <f t="shared" si="46"/>
        <v>0</v>
      </c>
      <c r="L908" s="1564"/>
      <c r="M908" s="1564"/>
      <c r="N908" s="1567">
        <f t="shared" si="47"/>
        <v>0</v>
      </c>
      <c r="O908" s="2102"/>
      <c r="P908" s="2102"/>
      <c r="Q908" s="2102">
        <f t="shared" si="48"/>
        <v>0</v>
      </c>
      <c r="R908" s="2386"/>
    </row>
    <row r="909" spans="3:18" ht="27" customHeight="1">
      <c r="C909" s="1562">
        <v>56</v>
      </c>
      <c r="D909" s="1877" t="s">
        <v>7226</v>
      </c>
      <c r="E909" s="1563">
        <v>5</v>
      </c>
      <c r="F909" s="1564" t="s">
        <v>508</v>
      </c>
      <c r="G909" s="1565">
        <v>1</v>
      </c>
      <c r="H909" s="1564">
        <v>2019</v>
      </c>
      <c r="I909" s="1566">
        <v>446.4</v>
      </c>
      <c r="J909" s="1564">
        <v>100</v>
      </c>
      <c r="K909" s="1566">
        <f t="shared" si="46"/>
        <v>0</v>
      </c>
      <c r="L909" s="1564"/>
      <c r="M909" s="1564"/>
      <c r="N909" s="1567">
        <f t="shared" si="47"/>
        <v>0</v>
      </c>
      <c r="O909" s="2102"/>
      <c r="P909" s="2102"/>
      <c r="Q909" s="2102">
        <f t="shared" si="48"/>
        <v>0</v>
      </c>
      <c r="R909" s="2386"/>
    </row>
    <row r="910" spans="3:18" ht="27" customHeight="1">
      <c r="C910" s="1562">
        <v>57</v>
      </c>
      <c r="D910" s="1877" t="s">
        <v>7226</v>
      </c>
      <c r="E910" s="1563">
        <v>5</v>
      </c>
      <c r="F910" s="1564" t="s">
        <v>508</v>
      </c>
      <c r="G910" s="1565">
        <v>1</v>
      </c>
      <c r="H910" s="1564">
        <v>2019</v>
      </c>
      <c r="I910" s="1566">
        <v>446.4</v>
      </c>
      <c r="J910" s="1564">
        <v>100</v>
      </c>
      <c r="K910" s="1566">
        <f t="shared" si="46"/>
        <v>0</v>
      </c>
      <c r="L910" s="1564"/>
      <c r="M910" s="1564"/>
      <c r="N910" s="1567">
        <f t="shared" si="47"/>
        <v>0</v>
      </c>
      <c r="O910" s="2102"/>
      <c r="P910" s="2102"/>
      <c r="Q910" s="2102">
        <f t="shared" si="48"/>
        <v>0</v>
      </c>
      <c r="R910" s="2386"/>
    </row>
    <row r="911" spans="3:18" ht="27" customHeight="1">
      <c r="C911" s="1562">
        <v>58</v>
      </c>
      <c r="D911" s="1877" t="s">
        <v>7226</v>
      </c>
      <c r="E911" s="1563">
        <v>5</v>
      </c>
      <c r="F911" s="1564" t="s">
        <v>508</v>
      </c>
      <c r="G911" s="1565">
        <v>1</v>
      </c>
      <c r="H911" s="1564">
        <v>2019</v>
      </c>
      <c r="I911" s="1566">
        <v>446.4</v>
      </c>
      <c r="J911" s="1564">
        <v>100</v>
      </c>
      <c r="K911" s="1566">
        <f t="shared" si="46"/>
        <v>0</v>
      </c>
      <c r="L911" s="1564"/>
      <c r="M911" s="1564"/>
      <c r="N911" s="1567">
        <f t="shared" si="47"/>
        <v>0</v>
      </c>
      <c r="O911" s="2102"/>
      <c r="P911" s="2102"/>
      <c r="Q911" s="2102">
        <f t="shared" si="48"/>
        <v>0</v>
      </c>
      <c r="R911" s="2386"/>
    </row>
    <row r="912" spans="3:18" ht="14.25" customHeight="1">
      <c r="C912" s="1562">
        <v>59</v>
      </c>
      <c r="D912" s="1877" t="s">
        <v>7227</v>
      </c>
      <c r="E912" s="1563">
        <v>5</v>
      </c>
      <c r="F912" s="1564" t="s">
        <v>508</v>
      </c>
      <c r="G912" s="1565">
        <v>1</v>
      </c>
      <c r="H912" s="1564">
        <v>2020</v>
      </c>
      <c r="I912" s="1566">
        <v>450</v>
      </c>
      <c r="J912" s="1564">
        <v>100</v>
      </c>
      <c r="K912" s="1566">
        <f t="shared" si="46"/>
        <v>0</v>
      </c>
      <c r="L912" s="1564"/>
      <c r="M912" s="1564"/>
      <c r="N912" s="1567">
        <f t="shared" si="47"/>
        <v>0</v>
      </c>
      <c r="O912" s="2102"/>
      <c r="P912" s="2102"/>
      <c r="Q912" s="2102">
        <f t="shared" si="48"/>
        <v>0</v>
      </c>
      <c r="R912" s="2386"/>
    </row>
    <row r="913" spans="3:18" ht="27" customHeight="1">
      <c r="C913" s="1562">
        <v>60</v>
      </c>
      <c r="D913" s="1877" t="s">
        <v>7228</v>
      </c>
      <c r="E913" s="1563">
        <v>5</v>
      </c>
      <c r="F913" s="1564" t="s">
        <v>508</v>
      </c>
      <c r="G913" s="1565">
        <v>1</v>
      </c>
      <c r="H913" s="1564">
        <v>2020</v>
      </c>
      <c r="I913" s="1566">
        <v>449.9</v>
      </c>
      <c r="J913" s="1564">
        <v>100</v>
      </c>
      <c r="K913" s="1566">
        <f t="shared" si="46"/>
        <v>0</v>
      </c>
      <c r="L913" s="1564"/>
      <c r="M913" s="1564"/>
      <c r="N913" s="1567">
        <f t="shared" si="47"/>
        <v>0</v>
      </c>
      <c r="O913" s="2102"/>
      <c r="P913" s="2102"/>
      <c r="Q913" s="2102">
        <f t="shared" si="48"/>
        <v>0</v>
      </c>
      <c r="R913" s="2386"/>
    </row>
    <row r="914" spans="3:18" ht="40.5" customHeight="1">
      <c r="C914" s="1562">
        <v>61</v>
      </c>
      <c r="D914" s="1877" t="s">
        <v>2752</v>
      </c>
      <c r="E914" s="1563">
        <v>5</v>
      </c>
      <c r="F914" s="1564" t="s">
        <v>508</v>
      </c>
      <c r="G914" s="1565">
        <v>1</v>
      </c>
      <c r="H914" s="1564">
        <v>2020</v>
      </c>
      <c r="I914" s="1566">
        <v>449.9</v>
      </c>
      <c r="J914" s="1564">
        <v>100</v>
      </c>
      <c r="K914" s="1566">
        <f t="shared" si="46"/>
        <v>0</v>
      </c>
      <c r="L914" s="1564"/>
      <c r="M914" s="1564"/>
      <c r="N914" s="1567">
        <f t="shared" si="47"/>
        <v>0</v>
      </c>
      <c r="O914" s="2102"/>
      <c r="P914" s="2102"/>
      <c r="Q914" s="2102">
        <f t="shared" si="48"/>
        <v>0</v>
      </c>
      <c r="R914" s="2386"/>
    </row>
    <row r="915" spans="3:18" ht="27" customHeight="1">
      <c r="C915" s="1562">
        <v>62</v>
      </c>
      <c r="D915" s="1877" t="s">
        <v>7228</v>
      </c>
      <c r="E915" s="1563">
        <v>5</v>
      </c>
      <c r="F915" s="1564" t="s">
        <v>508</v>
      </c>
      <c r="G915" s="1565">
        <v>1</v>
      </c>
      <c r="H915" s="1564">
        <v>2020</v>
      </c>
      <c r="I915" s="1566">
        <v>449.9</v>
      </c>
      <c r="J915" s="1564">
        <v>100</v>
      </c>
      <c r="K915" s="1566">
        <f t="shared" si="46"/>
        <v>0</v>
      </c>
      <c r="L915" s="1564"/>
      <c r="M915" s="1564"/>
      <c r="N915" s="1567">
        <f t="shared" si="47"/>
        <v>0</v>
      </c>
      <c r="O915" s="2102"/>
      <c r="P915" s="2102"/>
      <c r="Q915" s="2102">
        <f t="shared" si="48"/>
        <v>0</v>
      </c>
      <c r="R915" s="2386"/>
    </row>
    <row r="916" spans="3:18" ht="40.5" customHeight="1">
      <c r="C916" s="1562">
        <v>63</v>
      </c>
      <c r="D916" s="1877" t="s">
        <v>2752</v>
      </c>
      <c r="E916" s="1563">
        <v>5</v>
      </c>
      <c r="F916" s="1564" t="s">
        <v>508</v>
      </c>
      <c r="G916" s="1565">
        <v>3</v>
      </c>
      <c r="H916" s="1564">
        <v>2020</v>
      </c>
      <c r="I916" s="1566">
        <v>1309.5</v>
      </c>
      <c r="J916" s="1564">
        <v>100</v>
      </c>
      <c r="K916" s="1566">
        <f t="shared" si="46"/>
        <v>0</v>
      </c>
      <c r="L916" s="1564"/>
      <c r="M916" s="1564"/>
      <c r="N916" s="1567">
        <f t="shared" si="47"/>
        <v>0</v>
      </c>
      <c r="O916" s="2102"/>
      <c r="P916" s="2102"/>
      <c r="Q916" s="2102">
        <f t="shared" si="48"/>
        <v>0</v>
      </c>
      <c r="R916" s="2386"/>
    </row>
    <row r="917" spans="3:18" ht="40.5" customHeight="1">
      <c r="C917" s="1562">
        <v>64</v>
      </c>
      <c r="D917" s="1877" t="s">
        <v>2752</v>
      </c>
      <c r="E917" s="1563">
        <v>5</v>
      </c>
      <c r="F917" s="1564" t="s">
        <v>508</v>
      </c>
      <c r="G917" s="1565">
        <v>11</v>
      </c>
      <c r="H917" s="1564">
        <v>2021</v>
      </c>
      <c r="I917" s="1566">
        <v>4801.5</v>
      </c>
      <c r="J917" s="1564">
        <v>100</v>
      </c>
      <c r="K917" s="1566">
        <f t="shared" si="46"/>
        <v>0</v>
      </c>
      <c r="L917" s="1564"/>
      <c r="M917" s="1564"/>
      <c r="N917" s="1567">
        <f t="shared" si="47"/>
        <v>0</v>
      </c>
      <c r="O917" s="2102"/>
      <c r="P917" s="2102"/>
      <c r="Q917" s="2102">
        <f t="shared" si="48"/>
        <v>0</v>
      </c>
      <c r="R917" s="2386"/>
    </row>
    <row r="918" spans="3:18" ht="40.5" customHeight="1">
      <c r="C918" s="1562">
        <v>65</v>
      </c>
      <c r="D918" s="1877" t="s">
        <v>2752</v>
      </c>
      <c r="E918" s="1563">
        <v>5</v>
      </c>
      <c r="F918" s="1564" t="s">
        <v>508</v>
      </c>
      <c r="G918" s="1565">
        <v>1</v>
      </c>
      <c r="H918" s="1564">
        <v>2021</v>
      </c>
      <c r="I918" s="1566">
        <v>436.5</v>
      </c>
      <c r="J918" s="1564">
        <v>100</v>
      </c>
      <c r="K918" s="1566">
        <f t="shared" ref="K918:K981" si="49">IF(J918=100,0,I918-I918*J918%)</f>
        <v>0</v>
      </c>
      <c r="L918" s="1564"/>
      <c r="M918" s="1564"/>
      <c r="N918" s="1567">
        <f t="shared" ref="N918:N981" si="50">+L918*M918</f>
        <v>0</v>
      </c>
      <c r="O918" s="2102"/>
      <c r="P918" s="2102"/>
      <c r="Q918" s="2102">
        <f t="shared" ref="Q918:Q981" si="51">+O918*P918</f>
        <v>0</v>
      </c>
      <c r="R918" s="2386"/>
    </row>
    <row r="919" spans="3:18" ht="14.25" customHeight="1">
      <c r="C919" s="1562">
        <v>66</v>
      </c>
      <c r="D919" s="1877" t="s">
        <v>2495</v>
      </c>
      <c r="E919" s="1563">
        <v>5</v>
      </c>
      <c r="F919" s="1564" t="s">
        <v>508</v>
      </c>
      <c r="G919" s="1565">
        <v>1</v>
      </c>
      <c r="H919" s="1564">
        <v>2021</v>
      </c>
      <c r="I919" s="1566">
        <v>436.32</v>
      </c>
      <c r="J919" s="1564">
        <v>100</v>
      </c>
      <c r="K919" s="1566">
        <f t="shared" si="49"/>
        <v>0</v>
      </c>
      <c r="L919" s="1564"/>
      <c r="M919" s="1564"/>
      <c r="N919" s="1567">
        <f t="shared" si="50"/>
        <v>0</v>
      </c>
      <c r="O919" s="2102"/>
      <c r="P919" s="2102"/>
      <c r="Q919" s="2102">
        <f t="shared" si="51"/>
        <v>0</v>
      </c>
      <c r="R919" s="2386"/>
    </row>
    <row r="920" spans="3:18" ht="40.5" customHeight="1">
      <c r="C920" s="1562">
        <v>67</v>
      </c>
      <c r="D920" s="1877" t="s">
        <v>2752</v>
      </c>
      <c r="E920" s="1563">
        <v>5</v>
      </c>
      <c r="F920" s="1564" t="s">
        <v>508</v>
      </c>
      <c r="G920" s="1565">
        <v>4</v>
      </c>
      <c r="H920" s="1564">
        <v>2020</v>
      </c>
      <c r="I920" s="1566">
        <v>1746</v>
      </c>
      <c r="J920" s="1564">
        <v>100</v>
      </c>
      <c r="K920" s="1566">
        <f t="shared" si="49"/>
        <v>0</v>
      </c>
      <c r="L920" s="1564"/>
      <c r="M920" s="1564"/>
      <c r="N920" s="1567">
        <f t="shared" si="50"/>
        <v>0</v>
      </c>
      <c r="O920" s="2102"/>
      <c r="P920" s="2102"/>
      <c r="Q920" s="2102">
        <f t="shared" si="51"/>
        <v>0</v>
      </c>
      <c r="R920" s="2386"/>
    </row>
    <row r="921" spans="3:18" ht="40.5" customHeight="1">
      <c r="C921" s="1562">
        <v>68</v>
      </c>
      <c r="D921" s="1877" t="s">
        <v>2752</v>
      </c>
      <c r="E921" s="1563">
        <v>5</v>
      </c>
      <c r="F921" s="1564" t="s">
        <v>508</v>
      </c>
      <c r="G921" s="1565">
        <v>1</v>
      </c>
      <c r="H921" s="1564">
        <v>2020</v>
      </c>
      <c r="I921" s="1566">
        <v>436.5</v>
      </c>
      <c r="J921" s="1564">
        <v>100</v>
      </c>
      <c r="K921" s="1566">
        <f t="shared" si="49"/>
        <v>0</v>
      </c>
      <c r="L921" s="1564"/>
      <c r="M921" s="1564"/>
      <c r="N921" s="1567">
        <f t="shared" si="50"/>
        <v>0</v>
      </c>
      <c r="O921" s="2102"/>
      <c r="P921" s="2102"/>
      <c r="Q921" s="2102">
        <f t="shared" si="51"/>
        <v>0</v>
      </c>
      <c r="R921" s="2386"/>
    </row>
    <row r="922" spans="3:18" ht="40.5" customHeight="1">
      <c r="C922" s="1562">
        <v>69</v>
      </c>
      <c r="D922" s="1877" t="s">
        <v>2752</v>
      </c>
      <c r="E922" s="1563">
        <v>5</v>
      </c>
      <c r="F922" s="1564" t="s">
        <v>508</v>
      </c>
      <c r="G922" s="1565">
        <v>4</v>
      </c>
      <c r="H922" s="1564">
        <v>2021</v>
      </c>
      <c r="I922" s="1566">
        <v>1746</v>
      </c>
      <c r="J922" s="1564">
        <v>100</v>
      </c>
      <c r="K922" s="1566">
        <f t="shared" si="49"/>
        <v>0</v>
      </c>
      <c r="L922" s="1564"/>
      <c r="M922" s="1564"/>
      <c r="N922" s="1567">
        <f t="shared" si="50"/>
        <v>0</v>
      </c>
      <c r="O922" s="2102"/>
      <c r="P922" s="2102"/>
      <c r="Q922" s="2102">
        <f t="shared" si="51"/>
        <v>0</v>
      </c>
      <c r="R922" s="2386"/>
    </row>
    <row r="923" spans="3:18" ht="14.25" customHeight="1">
      <c r="C923" s="1562">
        <v>70</v>
      </c>
      <c r="D923" s="1877" t="s">
        <v>4904</v>
      </c>
      <c r="E923" s="1563">
        <v>5</v>
      </c>
      <c r="F923" s="1564" t="s">
        <v>508</v>
      </c>
      <c r="G923" s="1565">
        <v>1</v>
      </c>
      <c r="H923" s="1564">
        <v>2022</v>
      </c>
      <c r="I923" s="1566">
        <v>351.351</v>
      </c>
      <c r="J923" s="1564">
        <v>80</v>
      </c>
      <c r="K923" s="1566">
        <f t="shared" si="49"/>
        <v>70.270199999999988</v>
      </c>
      <c r="L923" s="1564"/>
      <c r="M923" s="1564"/>
      <c r="N923" s="1567">
        <f t="shared" si="50"/>
        <v>0</v>
      </c>
      <c r="O923" s="2102"/>
      <c r="P923" s="2102"/>
      <c r="Q923" s="2102">
        <f t="shared" si="51"/>
        <v>0</v>
      </c>
      <c r="R923" s="2386"/>
    </row>
    <row r="924" spans="3:18" ht="14.25" customHeight="1">
      <c r="C924" s="1562">
        <v>71</v>
      </c>
      <c r="D924" s="1877" t="s">
        <v>4904</v>
      </c>
      <c r="E924" s="1563">
        <v>5</v>
      </c>
      <c r="F924" s="1564" t="s">
        <v>508</v>
      </c>
      <c r="G924" s="1565">
        <v>1</v>
      </c>
      <c r="H924" s="1564">
        <v>2022</v>
      </c>
      <c r="I924" s="1566">
        <v>351.351</v>
      </c>
      <c r="J924" s="1564">
        <v>80</v>
      </c>
      <c r="K924" s="1566">
        <f t="shared" si="49"/>
        <v>70.270199999999988</v>
      </c>
      <c r="L924" s="1564"/>
      <c r="M924" s="1564"/>
      <c r="N924" s="1567">
        <f t="shared" si="50"/>
        <v>0</v>
      </c>
      <c r="O924" s="2102"/>
      <c r="P924" s="2102"/>
      <c r="Q924" s="2102">
        <f t="shared" si="51"/>
        <v>0</v>
      </c>
      <c r="R924" s="2386"/>
    </row>
    <row r="925" spans="3:18" ht="14.25" customHeight="1">
      <c r="C925" s="1562">
        <v>72</v>
      </c>
      <c r="D925" s="1877" t="s">
        <v>4904</v>
      </c>
      <c r="E925" s="1563">
        <v>5</v>
      </c>
      <c r="F925" s="1564" t="s">
        <v>508</v>
      </c>
      <c r="G925" s="1565">
        <v>6</v>
      </c>
      <c r="H925" s="1564">
        <v>2022</v>
      </c>
      <c r="I925" s="1566">
        <v>2108.1060000000002</v>
      </c>
      <c r="J925" s="1564">
        <v>80</v>
      </c>
      <c r="K925" s="1566">
        <f t="shared" si="49"/>
        <v>421.62120000000004</v>
      </c>
      <c r="L925" s="1564"/>
      <c r="M925" s="1564"/>
      <c r="N925" s="1567">
        <f t="shared" si="50"/>
        <v>0</v>
      </c>
      <c r="O925" s="2102"/>
      <c r="P925" s="2102"/>
      <c r="Q925" s="2102">
        <f t="shared" si="51"/>
        <v>0</v>
      </c>
      <c r="R925" s="2386"/>
    </row>
    <row r="926" spans="3:18" ht="14.25" customHeight="1">
      <c r="C926" s="1562">
        <v>73</v>
      </c>
      <c r="D926" s="1877" t="s">
        <v>4904</v>
      </c>
      <c r="E926" s="1563">
        <v>5</v>
      </c>
      <c r="F926" s="1564" t="s">
        <v>508</v>
      </c>
      <c r="G926" s="1565">
        <v>4</v>
      </c>
      <c r="H926" s="1564">
        <v>2022</v>
      </c>
      <c r="I926" s="1566">
        <v>1405.404</v>
      </c>
      <c r="J926" s="1564">
        <v>80</v>
      </c>
      <c r="K926" s="1566">
        <f t="shared" si="49"/>
        <v>281.08079999999995</v>
      </c>
      <c r="L926" s="1564"/>
      <c r="M926" s="1564"/>
      <c r="N926" s="1567">
        <f t="shared" si="50"/>
        <v>0</v>
      </c>
      <c r="O926" s="2102"/>
      <c r="P926" s="2102"/>
      <c r="Q926" s="2102">
        <f t="shared" si="51"/>
        <v>0</v>
      </c>
      <c r="R926" s="2386"/>
    </row>
    <row r="927" spans="3:18" ht="14.25" customHeight="1">
      <c r="C927" s="1562">
        <v>74</v>
      </c>
      <c r="D927" s="1877" t="s">
        <v>4904</v>
      </c>
      <c r="E927" s="1563">
        <v>5</v>
      </c>
      <c r="F927" s="1564" t="s">
        <v>508</v>
      </c>
      <c r="G927" s="1565">
        <v>4</v>
      </c>
      <c r="H927" s="1564">
        <v>2022</v>
      </c>
      <c r="I927" s="1566">
        <v>1405.404</v>
      </c>
      <c r="J927" s="1564">
        <v>80</v>
      </c>
      <c r="K927" s="1566">
        <f t="shared" si="49"/>
        <v>281.08079999999995</v>
      </c>
      <c r="L927" s="1564"/>
      <c r="M927" s="1564"/>
      <c r="N927" s="1567">
        <f t="shared" si="50"/>
        <v>0</v>
      </c>
      <c r="O927" s="2102"/>
      <c r="P927" s="2102"/>
      <c r="Q927" s="2102">
        <f t="shared" si="51"/>
        <v>0</v>
      </c>
      <c r="R927" s="2386"/>
    </row>
    <row r="928" spans="3:18" ht="27" customHeight="1">
      <c r="C928" s="1562">
        <v>75</v>
      </c>
      <c r="D928" s="1877" t="s">
        <v>4817</v>
      </c>
      <c r="E928" s="1563">
        <v>5</v>
      </c>
      <c r="F928" s="1564" t="s">
        <v>508</v>
      </c>
      <c r="G928" s="1565">
        <v>4</v>
      </c>
      <c r="H928" s="1564">
        <v>2022</v>
      </c>
      <c r="I928" s="1566">
        <v>2007.2727199999999</v>
      </c>
      <c r="J928" s="1564">
        <v>80</v>
      </c>
      <c r="K928" s="1566">
        <f t="shared" si="49"/>
        <v>401.45454399999994</v>
      </c>
      <c r="L928" s="1564"/>
      <c r="M928" s="1564"/>
      <c r="N928" s="1567">
        <f t="shared" si="50"/>
        <v>0</v>
      </c>
      <c r="O928" s="2102"/>
      <c r="P928" s="2102"/>
      <c r="Q928" s="2102">
        <f t="shared" si="51"/>
        <v>0</v>
      </c>
      <c r="R928" s="2386"/>
    </row>
    <row r="929" spans="3:18" ht="27" customHeight="1">
      <c r="C929" s="1562">
        <v>76</v>
      </c>
      <c r="D929" s="1877" t="s">
        <v>4817</v>
      </c>
      <c r="E929" s="1563">
        <v>5</v>
      </c>
      <c r="F929" s="1564" t="s">
        <v>508</v>
      </c>
      <c r="G929" s="1565">
        <v>3</v>
      </c>
      <c r="H929" s="1564">
        <v>2022</v>
      </c>
      <c r="I929" s="1566">
        <v>1505.45454</v>
      </c>
      <c r="J929" s="1564">
        <v>80</v>
      </c>
      <c r="K929" s="1566">
        <f t="shared" si="49"/>
        <v>301.0909079999999</v>
      </c>
      <c r="L929" s="1564"/>
      <c r="M929" s="1564"/>
      <c r="N929" s="1567">
        <f t="shared" si="50"/>
        <v>0</v>
      </c>
      <c r="O929" s="2102"/>
      <c r="P929" s="2102"/>
      <c r="Q929" s="2102">
        <f t="shared" si="51"/>
        <v>0</v>
      </c>
      <c r="R929" s="2386"/>
    </row>
    <row r="930" spans="3:18" ht="27" customHeight="1">
      <c r="C930" s="1562">
        <v>77</v>
      </c>
      <c r="D930" s="1877" t="s">
        <v>4817</v>
      </c>
      <c r="E930" s="1563">
        <v>5</v>
      </c>
      <c r="F930" s="1564" t="s">
        <v>508</v>
      </c>
      <c r="G930" s="1565">
        <v>3</v>
      </c>
      <c r="H930" s="1564">
        <v>2022</v>
      </c>
      <c r="I930" s="1566">
        <v>1505.45454</v>
      </c>
      <c r="J930" s="1564">
        <v>80</v>
      </c>
      <c r="K930" s="1566">
        <f t="shared" si="49"/>
        <v>301.0909079999999</v>
      </c>
      <c r="L930" s="1564"/>
      <c r="M930" s="1564"/>
      <c r="N930" s="1567">
        <f t="shared" si="50"/>
        <v>0</v>
      </c>
      <c r="O930" s="2102"/>
      <c r="P930" s="2102"/>
      <c r="Q930" s="2102">
        <f t="shared" si="51"/>
        <v>0</v>
      </c>
      <c r="R930" s="2386"/>
    </row>
    <row r="931" spans="3:18" ht="27" customHeight="1">
      <c r="C931" s="1562">
        <v>78</v>
      </c>
      <c r="D931" s="1877" t="s">
        <v>4817</v>
      </c>
      <c r="E931" s="1563">
        <v>5</v>
      </c>
      <c r="F931" s="1564" t="s">
        <v>508</v>
      </c>
      <c r="G931" s="1565">
        <v>1</v>
      </c>
      <c r="H931" s="1564">
        <v>2022</v>
      </c>
      <c r="I931" s="1566">
        <v>501.81817999999998</v>
      </c>
      <c r="J931" s="1564">
        <v>80</v>
      </c>
      <c r="K931" s="1566">
        <f t="shared" si="49"/>
        <v>100.36363599999999</v>
      </c>
      <c r="L931" s="1564"/>
      <c r="M931" s="1564"/>
      <c r="N931" s="1567">
        <f t="shared" si="50"/>
        <v>0</v>
      </c>
      <c r="O931" s="2102"/>
      <c r="P931" s="2102"/>
      <c r="Q931" s="2102">
        <f t="shared" si="51"/>
        <v>0</v>
      </c>
      <c r="R931" s="2386"/>
    </row>
    <row r="932" spans="3:18" ht="27" customHeight="1">
      <c r="C932" s="1562">
        <v>79</v>
      </c>
      <c r="D932" s="1877" t="s">
        <v>4817</v>
      </c>
      <c r="E932" s="1563">
        <v>5</v>
      </c>
      <c r="F932" s="1564" t="s">
        <v>508</v>
      </c>
      <c r="G932" s="1565">
        <v>1</v>
      </c>
      <c r="H932" s="1564">
        <v>2022</v>
      </c>
      <c r="I932" s="1566">
        <v>501.81817999999998</v>
      </c>
      <c r="J932" s="1564">
        <v>80</v>
      </c>
      <c r="K932" s="1566">
        <f t="shared" si="49"/>
        <v>100.36363599999999</v>
      </c>
      <c r="L932" s="1564"/>
      <c r="M932" s="1564"/>
      <c r="N932" s="1567">
        <f t="shared" si="50"/>
        <v>0</v>
      </c>
      <c r="O932" s="2102"/>
      <c r="P932" s="2102"/>
      <c r="Q932" s="2102">
        <f t="shared" si="51"/>
        <v>0</v>
      </c>
      <c r="R932" s="2386"/>
    </row>
    <row r="933" spans="3:18" ht="27" customHeight="1">
      <c r="C933" s="1562">
        <v>80</v>
      </c>
      <c r="D933" s="1877" t="s">
        <v>4817</v>
      </c>
      <c r="E933" s="1563">
        <v>5</v>
      </c>
      <c r="F933" s="1564" t="s">
        <v>508</v>
      </c>
      <c r="G933" s="1565">
        <v>1</v>
      </c>
      <c r="H933" s="1564">
        <v>2022</v>
      </c>
      <c r="I933" s="1566">
        <v>501.81817999999998</v>
      </c>
      <c r="J933" s="1564">
        <v>80</v>
      </c>
      <c r="K933" s="1566">
        <f t="shared" si="49"/>
        <v>100.36363599999999</v>
      </c>
      <c r="L933" s="1564"/>
      <c r="M933" s="1564"/>
      <c r="N933" s="1567">
        <f t="shared" si="50"/>
        <v>0</v>
      </c>
      <c r="O933" s="2102"/>
      <c r="P933" s="2102"/>
      <c r="Q933" s="2102">
        <f t="shared" si="51"/>
        <v>0</v>
      </c>
      <c r="R933" s="2386"/>
    </row>
    <row r="934" spans="3:18" ht="27" customHeight="1">
      <c r="C934" s="1562">
        <v>81</v>
      </c>
      <c r="D934" s="1877" t="s">
        <v>4817</v>
      </c>
      <c r="E934" s="1563">
        <v>5</v>
      </c>
      <c r="F934" s="1564" t="s">
        <v>508</v>
      </c>
      <c r="G934" s="1565">
        <v>2</v>
      </c>
      <c r="H934" s="1564">
        <v>2022</v>
      </c>
      <c r="I934" s="1566">
        <v>1003.63636</v>
      </c>
      <c r="J934" s="1564">
        <v>80</v>
      </c>
      <c r="K934" s="1566">
        <f t="shared" si="49"/>
        <v>200.72727199999997</v>
      </c>
      <c r="L934" s="1564"/>
      <c r="M934" s="1564"/>
      <c r="N934" s="1567">
        <f t="shared" si="50"/>
        <v>0</v>
      </c>
      <c r="O934" s="2102"/>
      <c r="P934" s="2102"/>
      <c r="Q934" s="2102">
        <f t="shared" si="51"/>
        <v>0</v>
      </c>
      <c r="R934" s="2386"/>
    </row>
    <row r="935" spans="3:18" ht="14.25" customHeight="1">
      <c r="C935" s="1562">
        <v>82</v>
      </c>
      <c r="D935" s="1877" t="s">
        <v>5924</v>
      </c>
      <c r="E935" s="1563">
        <v>5</v>
      </c>
      <c r="F935" s="1564" t="s">
        <v>508</v>
      </c>
      <c r="G935" s="1565">
        <v>2</v>
      </c>
      <c r="H935" s="1564">
        <v>2022</v>
      </c>
      <c r="I935" s="1566">
        <v>799.8</v>
      </c>
      <c r="J935" s="1564">
        <v>80</v>
      </c>
      <c r="K935" s="1566">
        <f t="shared" si="49"/>
        <v>159.95999999999992</v>
      </c>
      <c r="L935" s="1564"/>
      <c r="M935" s="1564"/>
      <c r="N935" s="1567">
        <f t="shared" si="50"/>
        <v>0</v>
      </c>
      <c r="O935" s="2102"/>
      <c r="P935" s="2102"/>
      <c r="Q935" s="2102">
        <f t="shared" si="51"/>
        <v>0</v>
      </c>
      <c r="R935" s="2386"/>
    </row>
    <row r="936" spans="3:18" ht="14.25" customHeight="1">
      <c r="C936" s="1562">
        <v>83</v>
      </c>
      <c r="D936" s="1877" t="s">
        <v>5924</v>
      </c>
      <c r="E936" s="1563">
        <v>5</v>
      </c>
      <c r="F936" s="1564" t="s">
        <v>508</v>
      </c>
      <c r="G936" s="1565">
        <v>1</v>
      </c>
      <c r="H936" s="1564">
        <v>2022</v>
      </c>
      <c r="I936" s="1566">
        <v>399.9</v>
      </c>
      <c r="J936" s="1564">
        <v>80</v>
      </c>
      <c r="K936" s="1566">
        <f t="shared" si="49"/>
        <v>79.979999999999961</v>
      </c>
      <c r="L936" s="1564"/>
      <c r="M936" s="1564"/>
      <c r="N936" s="1567">
        <f t="shared" si="50"/>
        <v>0</v>
      </c>
      <c r="O936" s="2102"/>
      <c r="P936" s="2102"/>
      <c r="Q936" s="2102">
        <f t="shared" si="51"/>
        <v>0</v>
      </c>
      <c r="R936" s="2386"/>
    </row>
    <row r="937" spans="3:18" ht="14.25" customHeight="1">
      <c r="C937" s="1562">
        <v>84</v>
      </c>
      <c r="D937" s="1877" t="s">
        <v>7229</v>
      </c>
      <c r="E937" s="1563">
        <v>5</v>
      </c>
      <c r="F937" s="1564" t="s">
        <v>508</v>
      </c>
      <c r="G937" s="1565">
        <v>1</v>
      </c>
      <c r="H937" s="1564">
        <v>2023</v>
      </c>
      <c r="I937" s="1566">
        <v>416.25</v>
      </c>
      <c r="J937" s="1564">
        <v>60</v>
      </c>
      <c r="K937" s="1566">
        <f t="shared" si="49"/>
        <v>166.5</v>
      </c>
      <c r="L937" s="1564"/>
      <c r="M937" s="1564"/>
      <c r="N937" s="1567">
        <f t="shared" si="50"/>
        <v>0</v>
      </c>
      <c r="O937" s="2102"/>
      <c r="P937" s="2102"/>
      <c r="Q937" s="2102">
        <f t="shared" si="51"/>
        <v>0</v>
      </c>
      <c r="R937" s="2386"/>
    </row>
    <row r="938" spans="3:18" ht="14.25" customHeight="1">
      <c r="C938" s="1562">
        <v>85</v>
      </c>
      <c r="D938" s="1877" t="s">
        <v>7229</v>
      </c>
      <c r="E938" s="1563">
        <v>5</v>
      </c>
      <c r="F938" s="1564" t="s">
        <v>508</v>
      </c>
      <c r="G938" s="1565">
        <v>1</v>
      </c>
      <c r="H938" s="1564">
        <v>2023</v>
      </c>
      <c r="I938" s="1566">
        <v>416.25</v>
      </c>
      <c r="J938" s="1564">
        <v>60</v>
      </c>
      <c r="K938" s="1566">
        <f t="shared" si="49"/>
        <v>166.5</v>
      </c>
      <c r="L938" s="1564"/>
      <c r="M938" s="1564"/>
      <c r="N938" s="1567">
        <f t="shared" si="50"/>
        <v>0</v>
      </c>
      <c r="O938" s="2102"/>
      <c r="P938" s="2102"/>
      <c r="Q938" s="2102">
        <f t="shared" si="51"/>
        <v>0</v>
      </c>
      <c r="R938" s="2386"/>
    </row>
    <row r="939" spans="3:18" ht="14.25" customHeight="1">
      <c r="C939" s="1562">
        <v>86</v>
      </c>
      <c r="D939" s="1877" t="s">
        <v>5924</v>
      </c>
      <c r="E939" s="1563">
        <v>5</v>
      </c>
      <c r="F939" s="1564" t="s">
        <v>508</v>
      </c>
      <c r="G939" s="1565">
        <v>1</v>
      </c>
      <c r="H939" s="1564">
        <v>2023</v>
      </c>
      <c r="I939" s="1566">
        <v>399.9</v>
      </c>
      <c r="J939" s="1564">
        <v>60</v>
      </c>
      <c r="K939" s="1566">
        <f t="shared" si="49"/>
        <v>159.96</v>
      </c>
      <c r="L939" s="1564"/>
      <c r="M939" s="1564"/>
      <c r="N939" s="1567">
        <f t="shared" si="50"/>
        <v>0</v>
      </c>
      <c r="O939" s="2102"/>
      <c r="P939" s="2102"/>
      <c r="Q939" s="2102">
        <f t="shared" si="51"/>
        <v>0</v>
      </c>
      <c r="R939" s="2386"/>
    </row>
    <row r="940" spans="3:18" ht="27" customHeight="1">
      <c r="C940" s="1562">
        <v>87</v>
      </c>
      <c r="D940" s="1877" t="s">
        <v>4817</v>
      </c>
      <c r="E940" s="1563">
        <v>5</v>
      </c>
      <c r="F940" s="1564" t="s">
        <v>508</v>
      </c>
      <c r="G940" s="1565">
        <v>1</v>
      </c>
      <c r="H940" s="1564">
        <v>2023</v>
      </c>
      <c r="I940" s="1566">
        <v>501.81817999999998</v>
      </c>
      <c r="J940" s="1564">
        <v>60</v>
      </c>
      <c r="K940" s="1566">
        <f t="shared" si="49"/>
        <v>200.72727200000003</v>
      </c>
      <c r="L940" s="1564"/>
      <c r="M940" s="1564"/>
      <c r="N940" s="1567">
        <f t="shared" si="50"/>
        <v>0</v>
      </c>
      <c r="O940" s="2102"/>
      <c r="P940" s="2102"/>
      <c r="Q940" s="2102">
        <f t="shared" si="51"/>
        <v>0</v>
      </c>
      <c r="R940" s="2386"/>
    </row>
    <row r="941" spans="3:18" ht="40.5" customHeight="1">
      <c r="C941" s="1562">
        <v>88</v>
      </c>
      <c r="D941" s="1877" t="s">
        <v>2217</v>
      </c>
      <c r="E941" s="1563">
        <v>5</v>
      </c>
      <c r="F941" s="1564" t="s">
        <v>508</v>
      </c>
      <c r="G941" s="1565">
        <v>4</v>
      </c>
      <c r="H941" s="1564">
        <v>2021</v>
      </c>
      <c r="I941" s="1566">
        <v>1746</v>
      </c>
      <c r="J941" s="1564">
        <v>100</v>
      </c>
      <c r="K941" s="1566">
        <f t="shared" si="49"/>
        <v>0</v>
      </c>
      <c r="L941" s="1564"/>
      <c r="M941" s="1564"/>
      <c r="N941" s="1567">
        <f t="shared" si="50"/>
        <v>0</v>
      </c>
      <c r="O941" s="2102"/>
      <c r="P941" s="2102"/>
      <c r="Q941" s="2102">
        <f t="shared" si="51"/>
        <v>0</v>
      </c>
      <c r="R941" s="2386"/>
    </row>
    <row r="942" spans="3:18" ht="40.5" customHeight="1">
      <c r="C942" s="1562">
        <v>89</v>
      </c>
      <c r="D942" s="1877" t="s">
        <v>7230</v>
      </c>
      <c r="E942" s="1563">
        <v>5</v>
      </c>
      <c r="F942" s="1564" t="s">
        <v>508</v>
      </c>
      <c r="G942" s="1565">
        <v>1</v>
      </c>
      <c r="H942" s="1564">
        <v>2022</v>
      </c>
      <c r="I942" s="1566">
        <v>538.79999999999995</v>
      </c>
      <c r="J942" s="1564">
        <v>80</v>
      </c>
      <c r="K942" s="1566">
        <f t="shared" si="49"/>
        <v>107.75999999999999</v>
      </c>
      <c r="L942" s="1564"/>
      <c r="M942" s="1564"/>
      <c r="N942" s="1567">
        <f t="shared" si="50"/>
        <v>0</v>
      </c>
      <c r="O942" s="2102"/>
      <c r="P942" s="2102"/>
      <c r="Q942" s="2102">
        <f t="shared" si="51"/>
        <v>0</v>
      </c>
      <c r="R942" s="2386"/>
    </row>
    <row r="943" spans="3:18" ht="27" customHeight="1">
      <c r="C943" s="1562">
        <v>90</v>
      </c>
      <c r="D943" s="1877" t="s">
        <v>6022</v>
      </c>
      <c r="E943" s="1563">
        <v>5</v>
      </c>
      <c r="F943" s="1564" t="s">
        <v>508</v>
      </c>
      <c r="G943" s="1565">
        <v>2</v>
      </c>
      <c r="H943" s="1564">
        <v>2023</v>
      </c>
      <c r="I943" s="1566">
        <v>1003.63636</v>
      </c>
      <c r="J943" s="1564">
        <v>60</v>
      </c>
      <c r="K943" s="1566">
        <f t="shared" si="49"/>
        <v>401.45454400000006</v>
      </c>
      <c r="L943" s="1564"/>
      <c r="M943" s="1564"/>
      <c r="N943" s="1567">
        <f t="shared" si="50"/>
        <v>0</v>
      </c>
      <c r="O943" s="2102"/>
      <c r="P943" s="2102"/>
      <c r="Q943" s="2102">
        <f t="shared" si="51"/>
        <v>0</v>
      </c>
      <c r="R943" s="2386"/>
    </row>
    <row r="944" spans="3:18" ht="14.25" customHeight="1">
      <c r="C944" s="1562">
        <v>91</v>
      </c>
      <c r="D944" s="1877" t="s">
        <v>4910</v>
      </c>
      <c r="E944" s="1563">
        <v>5</v>
      </c>
      <c r="F944" s="1564" t="s">
        <v>508</v>
      </c>
      <c r="G944" s="1565">
        <v>1</v>
      </c>
      <c r="H944" s="1564">
        <v>2021</v>
      </c>
      <c r="I944" s="1566">
        <v>750</v>
      </c>
      <c r="J944" s="1564">
        <v>100</v>
      </c>
      <c r="K944" s="1566">
        <f t="shared" si="49"/>
        <v>0</v>
      </c>
      <c r="L944" s="1564"/>
      <c r="M944" s="1564"/>
      <c r="N944" s="1567">
        <f t="shared" si="50"/>
        <v>0</v>
      </c>
      <c r="O944" s="2102"/>
      <c r="P944" s="2102"/>
      <c r="Q944" s="2102">
        <f t="shared" si="51"/>
        <v>0</v>
      </c>
      <c r="R944" s="2386"/>
    </row>
    <row r="945" spans="3:18" ht="14.25" customHeight="1">
      <c r="C945" s="1562">
        <v>92</v>
      </c>
      <c r="D945" s="1877" t="s">
        <v>4910</v>
      </c>
      <c r="E945" s="1563">
        <v>5</v>
      </c>
      <c r="F945" s="1564" t="s">
        <v>508</v>
      </c>
      <c r="G945" s="1565">
        <v>1</v>
      </c>
      <c r="H945" s="1564">
        <v>2022</v>
      </c>
      <c r="I945" s="1566">
        <v>750</v>
      </c>
      <c r="J945" s="1564">
        <v>80</v>
      </c>
      <c r="K945" s="1566">
        <f t="shared" si="49"/>
        <v>150</v>
      </c>
      <c r="L945" s="1564"/>
      <c r="M945" s="1564"/>
      <c r="N945" s="1567">
        <f t="shared" si="50"/>
        <v>0</v>
      </c>
      <c r="O945" s="2102"/>
      <c r="P945" s="2102"/>
      <c r="Q945" s="2102">
        <f t="shared" si="51"/>
        <v>0</v>
      </c>
      <c r="R945" s="2386"/>
    </row>
    <row r="946" spans="3:18" ht="27" customHeight="1">
      <c r="C946" s="1562">
        <v>93</v>
      </c>
      <c r="D946" s="1877" t="s">
        <v>7231</v>
      </c>
      <c r="E946" s="1563">
        <v>5</v>
      </c>
      <c r="F946" s="1564" t="s">
        <v>508</v>
      </c>
      <c r="G946" s="1565">
        <v>4</v>
      </c>
      <c r="H946" s="1564">
        <v>2023</v>
      </c>
      <c r="I946" s="1566">
        <v>2007.2727199999999</v>
      </c>
      <c r="J946" s="1564">
        <v>60</v>
      </c>
      <c r="K946" s="1566">
        <f t="shared" si="49"/>
        <v>802.90908800000011</v>
      </c>
      <c r="L946" s="1564"/>
      <c r="M946" s="1564"/>
      <c r="N946" s="1567">
        <f t="shared" si="50"/>
        <v>0</v>
      </c>
      <c r="O946" s="2102"/>
      <c r="P946" s="2102"/>
      <c r="Q946" s="2102">
        <f t="shared" si="51"/>
        <v>0</v>
      </c>
      <c r="R946" s="2386"/>
    </row>
    <row r="947" spans="3:18" ht="27" customHeight="1">
      <c r="C947" s="1562">
        <v>94</v>
      </c>
      <c r="D947" s="1877" t="s">
        <v>7232</v>
      </c>
      <c r="E947" s="1563">
        <v>5</v>
      </c>
      <c r="F947" s="1564" t="s">
        <v>508</v>
      </c>
      <c r="G947" s="1565">
        <v>15</v>
      </c>
      <c r="H947" s="1564">
        <v>2023</v>
      </c>
      <c r="I947" s="1566">
        <v>7527.2727000000004</v>
      </c>
      <c r="J947" s="1564">
        <v>60</v>
      </c>
      <c r="K947" s="1566">
        <f t="shared" si="49"/>
        <v>3010.9090800000004</v>
      </c>
      <c r="L947" s="1564"/>
      <c r="M947" s="1564"/>
      <c r="N947" s="1567">
        <f t="shared" si="50"/>
        <v>0</v>
      </c>
      <c r="O947" s="2102"/>
      <c r="P947" s="2102"/>
      <c r="Q947" s="2102">
        <f t="shared" si="51"/>
        <v>0</v>
      </c>
      <c r="R947" s="2386"/>
    </row>
    <row r="948" spans="3:18" ht="27" customHeight="1">
      <c r="C948" s="1562">
        <v>95</v>
      </c>
      <c r="D948" s="1877" t="s">
        <v>7233</v>
      </c>
      <c r="E948" s="1563">
        <v>5</v>
      </c>
      <c r="F948" s="1564" t="s">
        <v>508</v>
      </c>
      <c r="G948" s="1565">
        <v>1</v>
      </c>
      <c r="H948" s="1564">
        <v>2023</v>
      </c>
      <c r="I948" s="1566">
        <v>501.81817999999998</v>
      </c>
      <c r="J948" s="1564">
        <v>60</v>
      </c>
      <c r="K948" s="1566">
        <f t="shared" si="49"/>
        <v>200.72727200000003</v>
      </c>
      <c r="L948" s="1564"/>
      <c r="M948" s="1564"/>
      <c r="N948" s="1567">
        <f t="shared" si="50"/>
        <v>0</v>
      </c>
      <c r="O948" s="2102"/>
      <c r="P948" s="2102"/>
      <c r="Q948" s="2102">
        <f t="shared" si="51"/>
        <v>0</v>
      </c>
      <c r="R948" s="2386"/>
    </row>
    <row r="949" spans="3:18" ht="27" customHeight="1">
      <c r="C949" s="1562">
        <v>96</v>
      </c>
      <c r="D949" s="1877" t="s">
        <v>4817</v>
      </c>
      <c r="E949" s="1563">
        <v>5</v>
      </c>
      <c r="F949" s="1564" t="s">
        <v>508</v>
      </c>
      <c r="G949" s="1565">
        <v>1</v>
      </c>
      <c r="H949" s="1564">
        <v>2023</v>
      </c>
      <c r="I949" s="1566">
        <v>501.81817999999998</v>
      </c>
      <c r="J949" s="1564">
        <v>60</v>
      </c>
      <c r="K949" s="1566">
        <f t="shared" si="49"/>
        <v>200.72727200000003</v>
      </c>
      <c r="L949" s="1564"/>
      <c r="M949" s="1564"/>
      <c r="N949" s="1567">
        <f t="shared" si="50"/>
        <v>0</v>
      </c>
      <c r="O949" s="2102"/>
      <c r="P949" s="2102"/>
      <c r="Q949" s="2102">
        <f t="shared" si="51"/>
        <v>0</v>
      </c>
      <c r="R949" s="2386"/>
    </row>
    <row r="950" spans="3:18" ht="27" customHeight="1">
      <c r="C950" s="1562">
        <v>97</v>
      </c>
      <c r="D950" s="1877" t="s">
        <v>7234</v>
      </c>
      <c r="E950" s="1563">
        <v>5</v>
      </c>
      <c r="F950" s="1564" t="s">
        <v>508</v>
      </c>
      <c r="G950" s="1565">
        <v>1</v>
      </c>
      <c r="H950" s="1564">
        <v>2019</v>
      </c>
      <c r="I950" s="1566">
        <v>449.9</v>
      </c>
      <c r="J950" s="1564">
        <v>100</v>
      </c>
      <c r="K950" s="1566">
        <f t="shared" si="49"/>
        <v>0</v>
      </c>
      <c r="L950" s="1564"/>
      <c r="M950" s="1564"/>
      <c r="N950" s="1567">
        <f t="shared" si="50"/>
        <v>0</v>
      </c>
      <c r="O950" s="2102"/>
      <c r="P950" s="2102"/>
      <c r="Q950" s="2102">
        <f t="shared" si="51"/>
        <v>0</v>
      </c>
      <c r="R950" s="2386"/>
    </row>
    <row r="951" spans="3:18" ht="27" customHeight="1">
      <c r="C951" s="1562">
        <v>98</v>
      </c>
      <c r="D951" s="1877" t="s">
        <v>7235</v>
      </c>
      <c r="E951" s="1563">
        <v>5</v>
      </c>
      <c r="F951" s="1564" t="s">
        <v>508</v>
      </c>
      <c r="G951" s="1565">
        <v>1</v>
      </c>
      <c r="H951" s="1564">
        <v>2017</v>
      </c>
      <c r="I951" s="1566">
        <v>750</v>
      </c>
      <c r="J951" s="1564">
        <v>100</v>
      </c>
      <c r="K951" s="1566">
        <f t="shared" si="49"/>
        <v>0</v>
      </c>
      <c r="L951" s="1564"/>
      <c r="M951" s="1564"/>
      <c r="N951" s="1567">
        <f t="shared" si="50"/>
        <v>0</v>
      </c>
      <c r="O951" s="2102"/>
      <c r="P951" s="2102"/>
      <c r="Q951" s="2102">
        <f t="shared" si="51"/>
        <v>0</v>
      </c>
      <c r="R951" s="2386"/>
    </row>
    <row r="952" spans="3:18" ht="27" customHeight="1">
      <c r="C952" s="1562">
        <v>99</v>
      </c>
      <c r="D952" s="1877" t="s">
        <v>7236</v>
      </c>
      <c r="E952" s="1563">
        <v>5</v>
      </c>
      <c r="F952" s="1564" t="s">
        <v>508</v>
      </c>
      <c r="G952" s="1565">
        <v>15</v>
      </c>
      <c r="H952" s="1564">
        <v>2023</v>
      </c>
      <c r="I952" s="1566">
        <v>7527.2727000000004</v>
      </c>
      <c r="J952" s="1564">
        <v>60</v>
      </c>
      <c r="K952" s="1566">
        <f t="shared" si="49"/>
        <v>3010.9090800000004</v>
      </c>
      <c r="L952" s="1564"/>
      <c r="M952" s="1564"/>
      <c r="N952" s="1567">
        <f t="shared" si="50"/>
        <v>0</v>
      </c>
      <c r="O952" s="2102"/>
      <c r="P952" s="2102"/>
      <c r="Q952" s="2102">
        <f t="shared" si="51"/>
        <v>0</v>
      </c>
      <c r="R952" s="2386"/>
    </row>
    <row r="953" spans="3:18" ht="27" customHeight="1">
      <c r="C953" s="1562">
        <v>100</v>
      </c>
      <c r="D953" s="1877" t="s">
        <v>7235</v>
      </c>
      <c r="E953" s="1563">
        <v>5</v>
      </c>
      <c r="F953" s="1564" t="s">
        <v>508</v>
      </c>
      <c r="G953" s="1565">
        <v>1</v>
      </c>
      <c r="H953" s="1564">
        <v>2017</v>
      </c>
      <c r="I953" s="1566">
        <v>750</v>
      </c>
      <c r="J953" s="1564">
        <v>100</v>
      </c>
      <c r="K953" s="1566">
        <f t="shared" si="49"/>
        <v>0</v>
      </c>
      <c r="L953" s="1564"/>
      <c r="M953" s="1564"/>
      <c r="N953" s="1567">
        <f t="shared" si="50"/>
        <v>0</v>
      </c>
      <c r="O953" s="2102"/>
      <c r="P953" s="2102"/>
      <c r="Q953" s="2102">
        <f t="shared" si="51"/>
        <v>0</v>
      </c>
      <c r="R953" s="2386"/>
    </row>
    <row r="954" spans="3:18" ht="40.5" customHeight="1">
      <c r="C954" s="1562">
        <v>101</v>
      </c>
      <c r="D954" s="1877" t="s">
        <v>2752</v>
      </c>
      <c r="E954" s="1563">
        <v>5</v>
      </c>
      <c r="F954" s="1564" t="s">
        <v>508</v>
      </c>
      <c r="G954" s="1565">
        <v>1</v>
      </c>
      <c r="H954" s="1564">
        <v>2020</v>
      </c>
      <c r="I954" s="1566">
        <v>436.5</v>
      </c>
      <c r="J954" s="1564">
        <v>100</v>
      </c>
      <c r="K954" s="1566">
        <f t="shared" si="49"/>
        <v>0</v>
      </c>
      <c r="L954" s="1564"/>
      <c r="M954" s="1564"/>
      <c r="N954" s="1567">
        <f t="shared" si="50"/>
        <v>0</v>
      </c>
      <c r="O954" s="2102"/>
      <c r="P954" s="2102"/>
      <c r="Q954" s="2102">
        <f t="shared" si="51"/>
        <v>0</v>
      </c>
      <c r="R954" s="2386"/>
    </row>
    <row r="955" spans="3:18" ht="27" customHeight="1">
      <c r="C955" s="1562">
        <v>102</v>
      </c>
      <c r="D955" s="1877" t="s">
        <v>7236</v>
      </c>
      <c r="E955" s="1563">
        <v>5</v>
      </c>
      <c r="F955" s="1564" t="s">
        <v>508</v>
      </c>
      <c r="G955" s="1565">
        <v>13</v>
      </c>
      <c r="H955" s="1564">
        <v>2023</v>
      </c>
      <c r="I955" s="1566">
        <v>6523.63634</v>
      </c>
      <c r="J955" s="1564">
        <v>60</v>
      </c>
      <c r="K955" s="1566">
        <f t="shared" si="49"/>
        <v>2609.4545360000002</v>
      </c>
      <c r="L955" s="1564"/>
      <c r="M955" s="1564"/>
      <c r="N955" s="1567">
        <f t="shared" si="50"/>
        <v>0</v>
      </c>
      <c r="O955" s="2102"/>
      <c r="P955" s="2102"/>
      <c r="Q955" s="2102">
        <f t="shared" si="51"/>
        <v>0</v>
      </c>
      <c r="R955" s="2386"/>
    </row>
    <row r="956" spans="3:18" ht="14.25" customHeight="1">
      <c r="C956" s="1562">
        <v>103</v>
      </c>
      <c r="D956" s="1877" t="s">
        <v>7237</v>
      </c>
      <c r="E956" s="1563">
        <v>5</v>
      </c>
      <c r="F956" s="1564" t="s">
        <v>508</v>
      </c>
      <c r="G956" s="1565">
        <v>1</v>
      </c>
      <c r="H956" s="1564">
        <v>2023</v>
      </c>
      <c r="I956" s="1566">
        <v>501.87819999999999</v>
      </c>
      <c r="J956" s="1564">
        <v>60</v>
      </c>
      <c r="K956" s="1566">
        <f t="shared" si="49"/>
        <v>200.75128000000001</v>
      </c>
      <c r="L956" s="1564"/>
      <c r="M956" s="1564"/>
      <c r="N956" s="1567">
        <f t="shared" si="50"/>
        <v>0</v>
      </c>
      <c r="O956" s="2102"/>
      <c r="P956" s="2102"/>
      <c r="Q956" s="2102">
        <f t="shared" si="51"/>
        <v>0</v>
      </c>
      <c r="R956" s="2386"/>
    </row>
    <row r="957" spans="3:18" ht="27" customHeight="1">
      <c r="C957" s="1562">
        <v>104</v>
      </c>
      <c r="D957" s="1877" t="s">
        <v>7238</v>
      </c>
      <c r="E957" s="1563">
        <v>5</v>
      </c>
      <c r="F957" s="1564" t="s">
        <v>508</v>
      </c>
      <c r="G957" s="1565">
        <v>2</v>
      </c>
      <c r="H957" s="1564">
        <v>2023</v>
      </c>
      <c r="I957" s="1566">
        <v>1500</v>
      </c>
      <c r="J957" s="1564">
        <v>60</v>
      </c>
      <c r="K957" s="1566">
        <f t="shared" si="49"/>
        <v>600</v>
      </c>
      <c r="L957" s="1564"/>
      <c r="M957" s="1564"/>
      <c r="N957" s="1567">
        <f t="shared" si="50"/>
        <v>0</v>
      </c>
      <c r="O957" s="2102"/>
      <c r="P957" s="2102"/>
      <c r="Q957" s="2102">
        <f t="shared" si="51"/>
        <v>0</v>
      </c>
      <c r="R957" s="2386"/>
    </row>
    <row r="958" spans="3:18" ht="27" customHeight="1">
      <c r="C958" s="1562">
        <v>105</v>
      </c>
      <c r="D958" s="1877" t="s">
        <v>7239</v>
      </c>
      <c r="E958" s="1563">
        <v>5</v>
      </c>
      <c r="F958" s="1564" t="s">
        <v>508</v>
      </c>
      <c r="G958" s="1565">
        <v>3</v>
      </c>
      <c r="H958" s="1564">
        <v>2023</v>
      </c>
      <c r="I958" s="1566">
        <v>1350</v>
      </c>
      <c r="J958" s="1564">
        <v>60</v>
      </c>
      <c r="K958" s="1566">
        <f t="shared" si="49"/>
        <v>540</v>
      </c>
      <c r="L958" s="1564"/>
      <c r="M958" s="1564"/>
      <c r="N958" s="1567">
        <f t="shared" si="50"/>
        <v>0</v>
      </c>
      <c r="O958" s="2102"/>
      <c r="P958" s="2102"/>
      <c r="Q958" s="2102">
        <f t="shared" si="51"/>
        <v>0</v>
      </c>
      <c r="R958" s="2386"/>
    </row>
    <row r="959" spans="3:18" ht="27" customHeight="1">
      <c r="C959" s="1562">
        <v>106</v>
      </c>
      <c r="D959" s="1877" t="s">
        <v>7236</v>
      </c>
      <c r="E959" s="1563">
        <v>5</v>
      </c>
      <c r="F959" s="1564" t="s">
        <v>508</v>
      </c>
      <c r="G959" s="1565">
        <v>3</v>
      </c>
      <c r="H959" s="1564">
        <v>2024</v>
      </c>
      <c r="I959" s="1566">
        <v>1505.45454</v>
      </c>
      <c r="J959" s="1564">
        <v>40</v>
      </c>
      <c r="K959" s="1566">
        <f t="shared" si="49"/>
        <v>903.27272399999993</v>
      </c>
      <c r="L959" s="1564"/>
      <c r="M959" s="1564"/>
      <c r="N959" s="1567">
        <f t="shared" si="50"/>
        <v>0</v>
      </c>
      <c r="O959" s="2102"/>
      <c r="P959" s="2102"/>
      <c r="Q959" s="2102">
        <f t="shared" si="51"/>
        <v>0</v>
      </c>
      <c r="R959" s="2386"/>
    </row>
    <row r="960" spans="3:18" ht="27" customHeight="1">
      <c r="C960" s="1562">
        <v>107</v>
      </c>
      <c r="D960" s="1877" t="s">
        <v>7240</v>
      </c>
      <c r="E960" s="1563">
        <v>5</v>
      </c>
      <c r="F960" s="1564" t="s">
        <v>508</v>
      </c>
      <c r="G960" s="1565">
        <v>5</v>
      </c>
      <c r="H960" s="1564">
        <v>2024</v>
      </c>
      <c r="I960" s="1566">
        <v>2358</v>
      </c>
      <c r="J960" s="1564">
        <v>40</v>
      </c>
      <c r="K960" s="1566">
        <f t="shared" si="49"/>
        <v>1414.8</v>
      </c>
      <c r="L960" s="1564"/>
      <c r="M960" s="1564"/>
      <c r="N960" s="1567">
        <f t="shared" si="50"/>
        <v>0</v>
      </c>
      <c r="O960" s="2102"/>
      <c r="P960" s="2102"/>
      <c r="Q960" s="2102">
        <f t="shared" si="51"/>
        <v>0</v>
      </c>
      <c r="R960" s="2386"/>
    </row>
    <row r="961" spans="3:18" ht="14.25" customHeight="1">
      <c r="C961" s="1562">
        <v>108</v>
      </c>
      <c r="D961" s="1877" t="s">
        <v>4816</v>
      </c>
      <c r="E961" s="1563">
        <v>5</v>
      </c>
      <c r="F961" s="1564" t="s">
        <v>508</v>
      </c>
      <c r="G961" s="1565">
        <v>1</v>
      </c>
      <c r="H961" s="1564">
        <v>2021</v>
      </c>
      <c r="I961" s="1566">
        <v>351.351</v>
      </c>
      <c r="J961" s="1564">
        <v>100</v>
      </c>
      <c r="K961" s="1566">
        <f t="shared" si="49"/>
        <v>0</v>
      </c>
      <c r="L961" s="1564"/>
      <c r="M961" s="1564"/>
      <c r="N961" s="1567">
        <f t="shared" si="50"/>
        <v>0</v>
      </c>
      <c r="O961" s="2102"/>
      <c r="P961" s="2102"/>
      <c r="Q961" s="2102">
        <f t="shared" si="51"/>
        <v>0</v>
      </c>
      <c r="R961" s="2386"/>
    </row>
    <row r="962" spans="3:18" ht="40.5" customHeight="1">
      <c r="C962" s="1562">
        <v>109</v>
      </c>
      <c r="D962" s="1877" t="s">
        <v>3442</v>
      </c>
      <c r="E962" s="1563">
        <v>5</v>
      </c>
      <c r="F962" s="1564" t="s">
        <v>508</v>
      </c>
      <c r="G962" s="1565">
        <v>1</v>
      </c>
      <c r="H962" s="1564">
        <v>2019</v>
      </c>
      <c r="I962" s="1566">
        <v>449.9</v>
      </c>
      <c r="J962" s="1564">
        <v>100</v>
      </c>
      <c r="K962" s="1566">
        <f t="shared" si="49"/>
        <v>0</v>
      </c>
      <c r="L962" s="1564"/>
      <c r="M962" s="1564"/>
      <c r="N962" s="1567">
        <f t="shared" si="50"/>
        <v>0</v>
      </c>
      <c r="O962" s="2102"/>
      <c r="P962" s="2102"/>
      <c r="Q962" s="2102">
        <f t="shared" si="51"/>
        <v>0</v>
      </c>
      <c r="R962" s="2386"/>
    </row>
    <row r="963" spans="3:18" ht="14.25" customHeight="1">
      <c r="C963" s="1562">
        <v>110</v>
      </c>
      <c r="D963" s="1877" t="s">
        <v>3440</v>
      </c>
      <c r="E963" s="1563">
        <v>5</v>
      </c>
      <c r="F963" s="1564" t="s">
        <v>508</v>
      </c>
      <c r="G963" s="1565">
        <v>1</v>
      </c>
      <c r="H963" s="1564">
        <v>2019</v>
      </c>
      <c r="I963" s="1566">
        <v>428</v>
      </c>
      <c r="J963" s="1564">
        <v>100</v>
      </c>
      <c r="K963" s="1566">
        <f t="shared" si="49"/>
        <v>0</v>
      </c>
      <c r="L963" s="1564"/>
      <c r="M963" s="1564"/>
      <c r="N963" s="1567">
        <f t="shared" si="50"/>
        <v>0</v>
      </c>
      <c r="O963" s="2102"/>
      <c r="P963" s="2102"/>
      <c r="Q963" s="2102">
        <f t="shared" si="51"/>
        <v>0</v>
      </c>
      <c r="R963" s="2386"/>
    </row>
    <row r="964" spans="3:18" ht="14.25" customHeight="1">
      <c r="C964" s="1562">
        <v>111</v>
      </c>
      <c r="D964" s="1877" t="s">
        <v>4861</v>
      </c>
      <c r="E964" s="1563">
        <v>5</v>
      </c>
      <c r="F964" s="1564" t="s">
        <v>508</v>
      </c>
      <c r="G964" s="1565">
        <v>2</v>
      </c>
      <c r="H964" s="1564">
        <v>2014</v>
      </c>
      <c r="I964" s="1566">
        <v>328.74</v>
      </c>
      <c r="J964" s="1564">
        <v>100</v>
      </c>
      <c r="K964" s="1566">
        <f t="shared" si="49"/>
        <v>0</v>
      </c>
      <c r="L964" s="1564"/>
      <c r="M964" s="1564"/>
      <c r="N964" s="1567">
        <f t="shared" si="50"/>
        <v>0</v>
      </c>
      <c r="O964" s="2102"/>
      <c r="P964" s="2102"/>
      <c r="Q964" s="2102">
        <f t="shared" si="51"/>
        <v>0</v>
      </c>
      <c r="R964" s="2386"/>
    </row>
    <row r="965" spans="3:18" ht="27" customHeight="1">
      <c r="C965" s="1562">
        <v>112</v>
      </c>
      <c r="D965" s="1877" t="s">
        <v>2740</v>
      </c>
      <c r="E965" s="1563">
        <v>5</v>
      </c>
      <c r="F965" s="1564" t="s">
        <v>508</v>
      </c>
      <c r="G965" s="1565">
        <v>1</v>
      </c>
      <c r="H965" s="1564">
        <v>2006</v>
      </c>
      <c r="I965" s="1566">
        <v>255</v>
      </c>
      <c r="J965" s="1564">
        <v>100</v>
      </c>
      <c r="K965" s="1566">
        <f t="shared" si="49"/>
        <v>0</v>
      </c>
      <c r="L965" s="1564"/>
      <c r="M965" s="1564"/>
      <c r="N965" s="1567">
        <f t="shared" si="50"/>
        <v>0</v>
      </c>
      <c r="O965" s="2102"/>
      <c r="P965" s="2102"/>
      <c r="Q965" s="2102">
        <f t="shared" si="51"/>
        <v>0</v>
      </c>
      <c r="R965" s="2386"/>
    </row>
    <row r="966" spans="3:18" ht="14.25" customHeight="1">
      <c r="C966" s="1562">
        <v>113</v>
      </c>
      <c r="D966" s="1877" t="s">
        <v>4864</v>
      </c>
      <c r="E966" s="1563">
        <v>5</v>
      </c>
      <c r="F966" s="1564" t="s">
        <v>508</v>
      </c>
      <c r="G966" s="1565">
        <v>3</v>
      </c>
      <c r="H966" s="1564">
        <v>2008</v>
      </c>
      <c r="I966" s="1566">
        <v>801.9</v>
      </c>
      <c r="J966" s="1564">
        <v>100</v>
      </c>
      <c r="K966" s="1566">
        <f t="shared" si="49"/>
        <v>0</v>
      </c>
      <c r="L966" s="1564"/>
      <c r="M966" s="1564"/>
      <c r="N966" s="1567">
        <f t="shared" si="50"/>
        <v>0</v>
      </c>
      <c r="O966" s="2102"/>
      <c r="P966" s="2102"/>
      <c r="Q966" s="2102">
        <f t="shared" si="51"/>
        <v>0</v>
      </c>
      <c r="R966" s="2386"/>
    </row>
    <row r="967" spans="3:18" ht="14.25" customHeight="1">
      <c r="C967" s="1562">
        <v>114</v>
      </c>
      <c r="D967" s="1877" t="s">
        <v>2490</v>
      </c>
      <c r="E967" s="1563">
        <v>5</v>
      </c>
      <c r="F967" s="1564" t="s">
        <v>508</v>
      </c>
      <c r="G967" s="1565">
        <v>5</v>
      </c>
      <c r="H967" s="1564">
        <v>2015</v>
      </c>
      <c r="I967" s="1566">
        <v>1723.0768999999998</v>
      </c>
      <c r="J967" s="1564">
        <v>100</v>
      </c>
      <c r="K967" s="1566">
        <f t="shared" si="49"/>
        <v>0</v>
      </c>
      <c r="L967" s="1564"/>
      <c r="M967" s="1564"/>
      <c r="N967" s="1567">
        <f t="shared" si="50"/>
        <v>0</v>
      </c>
      <c r="O967" s="2102"/>
      <c r="P967" s="2102"/>
      <c r="Q967" s="2102">
        <f t="shared" si="51"/>
        <v>0</v>
      </c>
      <c r="R967" s="2386"/>
    </row>
    <row r="968" spans="3:18" ht="14.25" customHeight="1">
      <c r="C968" s="1562">
        <v>115</v>
      </c>
      <c r="D968" s="1877" t="s">
        <v>2742</v>
      </c>
      <c r="E968" s="1563">
        <v>5</v>
      </c>
      <c r="F968" s="1564" t="s">
        <v>508</v>
      </c>
      <c r="G968" s="1565">
        <v>1</v>
      </c>
      <c r="H968" s="1564">
        <v>2007</v>
      </c>
      <c r="I968" s="1566">
        <v>384.24</v>
      </c>
      <c r="J968" s="1564">
        <v>100</v>
      </c>
      <c r="K968" s="1566">
        <f t="shared" si="49"/>
        <v>0</v>
      </c>
      <c r="L968" s="1564"/>
      <c r="M968" s="1564"/>
      <c r="N968" s="1567">
        <f t="shared" si="50"/>
        <v>0</v>
      </c>
      <c r="O968" s="2102"/>
      <c r="P968" s="2102"/>
      <c r="Q968" s="2102">
        <f t="shared" si="51"/>
        <v>0</v>
      </c>
      <c r="R968" s="2386"/>
    </row>
    <row r="969" spans="3:18" ht="14.25" customHeight="1">
      <c r="C969" s="1562">
        <v>116</v>
      </c>
      <c r="D969" s="1877" t="s">
        <v>2213</v>
      </c>
      <c r="E969" s="1563">
        <v>5</v>
      </c>
      <c r="F969" s="1564" t="s">
        <v>508</v>
      </c>
      <c r="G969" s="1565">
        <v>9</v>
      </c>
      <c r="H969" s="1564">
        <v>2008</v>
      </c>
      <c r="I969" s="1566">
        <v>3642.165</v>
      </c>
      <c r="J969" s="1564">
        <v>100</v>
      </c>
      <c r="K969" s="1566">
        <f t="shared" si="49"/>
        <v>0</v>
      </c>
      <c r="L969" s="1564"/>
      <c r="M969" s="1564"/>
      <c r="N969" s="1567">
        <f t="shared" si="50"/>
        <v>0</v>
      </c>
      <c r="O969" s="2102"/>
      <c r="P969" s="2102"/>
      <c r="Q969" s="2102">
        <f t="shared" si="51"/>
        <v>0</v>
      </c>
      <c r="R969" s="2386"/>
    </row>
    <row r="970" spans="3:18" ht="27" customHeight="1">
      <c r="C970" s="1562">
        <v>117</v>
      </c>
      <c r="D970" s="1877" t="s">
        <v>2016</v>
      </c>
      <c r="E970" s="1563">
        <v>5</v>
      </c>
      <c r="F970" s="1564" t="s">
        <v>508</v>
      </c>
      <c r="G970" s="1565">
        <v>1</v>
      </c>
      <c r="H970" s="1564">
        <v>2019</v>
      </c>
      <c r="I970" s="1566">
        <v>428</v>
      </c>
      <c r="J970" s="1564">
        <v>100</v>
      </c>
      <c r="K970" s="1566">
        <f t="shared" si="49"/>
        <v>0</v>
      </c>
      <c r="L970" s="1564"/>
      <c r="M970" s="1564"/>
      <c r="N970" s="1567">
        <f t="shared" si="50"/>
        <v>0</v>
      </c>
      <c r="O970" s="2102"/>
      <c r="P970" s="2102"/>
      <c r="Q970" s="2102">
        <f t="shared" si="51"/>
        <v>0</v>
      </c>
      <c r="R970" s="2386"/>
    </row>
    <row r="971" spans="3:18" ht="40.5" customHeight="1">
      <c r="C971" s="1562">
        <v>118</v>
      </c>
      <c r="D971" s="1877" t="s">
        <v>7241</v>
      </c>
      <c r="E971" s="1563">
        <v>5</v>
      </c>
      <c r="F971" s="1564" t="s">
        <v>508</v>
      </c>
      <c r="G971" s="1565">
        <v>17</v>
      </c>
      <c r="H971" s="1564">
        <v>2021</v>
      </c>
      <c r="I971" s="1566">
        <v>7420.5</v>
      </c>
      <c r="J971" s="1564">
        <v>100</v>
      </c>
      <c r="K971" s="1566">
        <f t="shared" si="49"/>
        <v>0</v>
      </c>
      <c r="L971" s="1564"/>
      <c r="M971" s="1564"/>
      <c r="N971" s="1567">
        <f t="shared" si="50"/>
        <v>0</v>
      </c>
      <c r="O971" s="2102"/>
      <c r="P971" s="2102"/>
      <c r="Q971" s="2102">
        <f t="shared" si="51"/>
        <v>0</v>
      </c>
      <c r="R971" s="2386"/>
    </row>
    <row r="972" spans="3:18" ht="27" customHeight="1">
      <c r="C972" s="1562">
        <v>119</v>
      </c>
      <c r="D972" s="1877" t="s">
        <v>7242</v>
      </c>
      <c r="E972" s="1563">
        <v>5</v>
      </c>
      <c r="F972" s="1564" t="s">
        <v>508</v>
      </c>
      <c r="G972" s="1565">
        <v>30</v>
      </c>
      <c r="H972" s="1564">
        <v>2020</v>
      </c>
      <c r="I972" s="1566">
        <v>13497</v>
      </c>
      <c r="J972" s="1564">
        <v>100</v>
      </c>
      <c r="K972" s="1566">
        <f t="shared" si="49"/>
        <v>0</v>
      </c>
      <c r="L972" s="1564"/>
      <c r="M972" s="1564"/>
      <c r="N972" s="1567">
        <f t="shared" si="50"/>
        <v>0</v>
      </c>
      <c r="O972" s="2102"/>
      <c r="P972" s="2102"/>
      <c r="Q972" s="2102">
        <f t="shared" si="51"/>
        <v>0</v>
      </c>
      <c r="R972" s="2386"/>
    </row>
    <row r="973" spans="3:18" ht="27" customHeight="1">
      <c r="C973" s="1562">
        <v>120</v>
      </c>
      <c r="D973" s="1877" t="s">
        <v>2749</v>
      </c>
      <c r="E973" s="1563">
        <v>5</v>
      </c>
      <c r="F973" s="1564" t="s">
        <v>508</v>
      </c>
      <c r="G973" s="1565">
        <v>2</v>
      </c>
      <c r="H973" s="1564">
        <v>2019</v>
      </c>
      <c r="I973" s="1566">
        <v>892.8</v>
      </c>
      <c r="J973" s="1564">
        <v>100</v>
      </c>
      <c r="K973" s="1566">
        <f t="shared" si="49"/>
        <v>0</v>
      </c>
      <c r="L973" s="1564"/>
      <c r="M973" s="1564"/>
      <c r="N973" s="1567">
        <f t="shared" si="50"/>
        <v>0</v>
      </c>
      <c r="O973" s="2102"/>
      <c r="P973" s="2102"/>
      <c r="Q973" s="2102">
        <f t="shared" si="51"/>
        <v>0</v>
      </c>
      <c r="R973" s="2386"/>
    </row>
    <row r="974" spans="3:18" ht="27" customHeight="1">
      <c r="C974" s="1562">
        <v>121</v>
      </c>
      <c r="D974" s="1877" t="s">
        <v>2749</v>
      </c>
      <c r="E974" s="1563">
        <v>5</v>
      </c>
      <c r="F974" s="1564" t="s">
        <v>508</v>
      </c>
      <c r="G974" s="1565">
        <v>8</v>
      </c>
      <c r="H974" s="1564">
        <v>2019</v>
      </c>
      <c r="I974" s="1566">
        <v>3600</v>
      </c>
      <c r="J974" s="1564">
        <v>100</v>
      </c>
      <c r="K974" s="1566">
        <f t="shared" si="49"/>
        <v>0</v>
      </c>
      <c r="L974" s="1564"/>
      <c r="M974" s="1564"/>
      <c r="N974" s="1567">
        <f t="shared" si="50"/>
        <v>0</v>
      </c>
      <c r="O974" s="2102"/>
      <c r="P974" s="2102"/>
      <c r="Q974" s="2102">
        <f t="shared" si="51"/>
        <v>0</v>
      </c>
      <c r="R974" s="2386"/>
    </row>
    <row r="975" spans="3:18" ht="14.25" customHeight="1">
      <c r="C975" s="1562">
        <v>122</v>
      </c>
      <c r="D975" s="1877" t="s">
        <v>2716</v>
      </c>
      <c r="E975" s="1563">
        <v>5</v>
      </c>
      <c r="F975" s="1564" t="s">
        <v>508</v>
      </c>
      <c r="G975" s="1565">
        <v>2</v>
      </c>
      <c r="H975" s="1564">
        <v>2006</v>
      </c>
      <c r="I975" s="1566">
        <v>905.68100000000004</v>
      </c>
      <c r="J975" s="1564">
        <v>100</v>
      </c>
      <c r="K975" s="1566">
        <f t="shared" si="49"/>
        <v>0</v>
      </c>
      <c r="L975" s="1564"/>
      <c r="M975" s="1564"/>
      <c r="N975" s="1567">
        <f t="shared" si="50"/>
        <v>0</v>
      </c>
      <c r="O975" s="2102"/>
      <c r="P975" s="2102"/>
      <c r="Q975" s="2102">
        <f t="shared" si="51"/>
        <v>0</v>
      </c>
      <c r="R975" s="2386"/>
    </row>
    <row r="976" spans="3:18" ht="14.25" customHeight="1">
      <c r="C976" s="1562">
        <v>123</v>
      </c>
      <c r="D976" s="1877" t="s">
        <v>2735</v>
      </c>
      <c r="E976" s="1563">
        <v>5</v>
      </c>
      <c r="F976" s="1564" t="s">
        <v>508</v>
      </c>
      <c r="G976" s="1565">
        <v>1</v>
      </c>
      <c r="H976" s="1564">
        <v>2012</v>
      </c>
      <c r="I976" s="1566">
        <v>468.36</v>
      </c>
      <c r="J976" s="1564">
        <v>100</v>
      </c>
      <c r="K976" s="1566">
        <f t="shared" si="49"/>
        <v>0</v>
      </c>
      <c r="L976" s="1564"/>
      <c r="M976" s="1564"/>
      <c r="N976" s="1567">
        <f t="shared" si="50"/>
        <v>0</v>
      </c>
      <c r="O976" s="2102"/>
      <c r="P976" s="2102"/>
      <c r="Q976" s="2102">
        <f t="shared" si="51"/>
        <v>0</v>
      </c>
      <c r="R976" s="2386"/>
    </row>
    <row r="977" spans="3:18" ht="27" customHeight="1">
      <c r="C977" s="1562">
        <v>124</v>
      </c>
      <c r="D977" s="1877" t="s">
        <v>7243</v>
      </c>
      <c r="E977" s="1563">
        <v>5</v>
      </c>
      <c r="F977" s="1564" t="s">
        <v>508</v>
      </c>
      <c r="G977" s="1565">
        <v>2</v>
      </c>
      <c r="H977" s="1564">
        <v>2007</v>
      </c>
      <c r="I977" s="1566">
        <v>962.88</v>
      </c>
      <c r="J977" s="1564">
        <v>100</v>
      </c>
      <c r="K977" s="1566">
        <f t="shared" si="49"/>
        <v>0</v>
      </c>
      <c r="L977" s="1564"/>
      <c r="M977" s="1564"/>
      <c r="N977" s="1567">
        <f t="shared" si="50"/>
        <v>0</v>
      </c>
      <c r="O977" s="2102"/>
      <c r="P977" s="2102"/>
      <c r="Q977" s="2102">
        <f t="shared" si="51"/>
        <v>0</v>
      </c>
      <c r="R977" s="2386"/>
    </row>
    <row r="978" spans="3:18" ht="27" customHeight="1">
      <c r="C978" s="1562">
        <v>125</v>
      </c>
      <c r="D978" s="1877" t="s">
        <v>4855</v>
      </c>
      <c r="E978" s="1563">
        <v>5</v>
      </c>
      <c r="F978" s="1564" t="s">
        <v>508</v>
      </c>
      <c r="G978" s="1565">
        <v>4</v>
      </c>
      <c r="H978" s="1564">
        <v>2022</v>
      </c>
      <c r="I978" s="1566">
        <v>2007.2727199999999</v>
      </c>
      <c r="J978" s="1564">
        <v>80</v>
      </c>
      <c r="K978" s="1566">
        <f t="shared" si="49"/>
        <v>401.45454399999994</v>
      </c>
      <c r="L978" s="1564"/>
      <c r="M978" s="1564"/>
      <c r="N978" s="1567">
        <f t="shared" si="50"/>
        <v>0</v>
      </c>
      <c r="O978" s="2102"/>
      <c r="P978" s="2102"/>
      <c r="Q978" s="2102">
        <f t="shared" si="51"/>
        <v>0</v>
      </c>
      <c r="R978" s="2386"/>
    </row>
    <row r="979" spans="3:18" ht="14.25" customHeight="1">
      <c r="C979" s="1562">
        <v>126</v>
      </c>
      <c r="D979" s="1877" t="s">
        <v>2212</v>
      </c>
      <c r="E979" s="1563">
        <v>5</v>
      </c>
      <c r="F979" s="1564" t="s">
        <v>508</v>
      </c>
      <c r="G979" s="1565">
        <v>2</v>
      </c>
      <c r="H979" s="1564">
        <v>2016</v>
      </c>
      <c r="I979" s="1566">
        <v>1020</v>
      </c>
      <c r="J979" s="1564">
        <v>100</v>
      </c>
      <c r="K979" s="1566">
        <f t="shared" si="49"/>
        <v>0</v>
      </c>
      <c r="L979" s="1564"/>
      <c r="M979" s="1564"/>
      <c r="N979" s="1567">
        <f t="shared" si="50"/>
        <v>0</v>
      </c>
      <c r="O979" s="2102"/>
      <c r="P979" s="2102"/>
      <c r="Q979" s="2102">
        <f t="shared" si="51"/>
        <v>0</v>
      </c>
      <c r="R979" s="2386"/>
    </row>
    <row r="980" spans="3:18" ht="14.25" customHeight="1">
      <c r="C980" s="1562">
        <v>127</v>
      </c>
      <c r="D980" s="1877" t="s">
        <v>2724</v>
      </c>
      <c r="E980" s="1563">
        <v>5</v>
      </c>
      <c r="F980" s="1564" t="s">
        <v>508</v>
      </c>
      <c r="G980" s="1565">
        <v>2</v>
      </c>
      <c r="H980" s="1564">
        <v>2013</v>
      </c>
      <c r="I980" s="1566">
        <v>1024.0297599999999</v>
      </c>
      <c r="J980" s="1564">
        <v>100</v>
      </c>
      <c r="K980" s="1566">
        <f t="shared" si="49"/>
        <v>0</v>
      </c>
      <c r="L980" s="1564"/>
      <c r="M980" s="1564"/>
      <c r="N980" s="1567">
        <f t="shared" si="50"/>
        <v>0</v>
      </c>
      <c r="O980" s="2102"/>
      <c r="P980" s="2102"/>
      <c r="Q980" s="2102">
        <f t="shared" si="51"/>
        <v>0</v>
      </c>
      <c r="R980" s="2386"/>
    </row>
    <row r="981" spans="3:18" ht="40.5" customHeight="1">
      <c r="C981" s="1562">
        <v>128</v>
      </c>
      <c r="D981" s="1877" t="s">
        <v>2730</v>
      </c>
      <c r="E981" s="1563">
        <v>5</v>
      </c>
      <c r="F981" s="1564" t="s">
        <v>508</v>
      </c>
      <c r="G981" s="1565">
        <v>1</v>
      </c>
      <c r="H981" s="1564">
        <v>2017</v>
      </c>
      <c r="I981" s="1566">
        <v>538.79999999999995</v>
      </c>
      <c r="J981" s="1564">
        <v>100</v>
      </c>
      <c r="K981" s="1566">
        <f t="shared" si="49"/>
        <v>0</v>
      </c>
      <c r="L981" s="1564"/>
      <c r="M981" s="1564"/>
      <c r="N981" s="1567">
        <f t="shared" si="50"/>
        <v>0</v>
      </c>
      <c r="O981" s="2102"/>
      <c r="P981" s="2102"/>
      <c r="Q981" s="2102">
        <f t="shared" si="51"/>
        <v>0</v>
      </c>
      <c r="R981" s="2386"/>
    </row>
    <row r="982" spans="3:18" ht="40.5" customHeight="1">
      <c r="C982" s="1562">
        <v>129</v>
      </c>
      <c r="D982" s="1877" t="s">
        <v>2727</v>
      </c>
      <c r="E982" s="1563">
        <v>5</v>
      </c>
      <c r="F982" s="1564" t="s">
        <v>508</v>
      </c>
      <c r="G982" s="1565">
        <v>1</v>
      </c>
      <c r="H982" s="1564">
        <v>2007</v>
      </c>
      <c r="I982" s="1566">
        <v>259.10000000000002</v>
      </c>
      <c r="J982" s="1564">
        <v>100</v>
      </c>
      <c r="K982" s="1566">
        <f t="shared" ref="K982:K1045" si="52">IF(J982=100,0,I982-I982*J982%)</f>
        <v>0</v>
      </c>
      <c r="L982" s="1564"/>
      <c r="M982" s="1564"/>
      <c r="N982" s="1567">
        <f t="shared" ref="N982:N1045" si="53">+L982*M982</f>
        <v>0</v>
      </c>
      <c r="O982" s="2102"/>
      <c r="P982" s="2102"/>
      <c r="Q982" s="2102">
        <f t="shared" ref="Q982:Q1045" si="54">+O982*P982</f>
        <v>0</v>
      </c>
      <c r="R982" s="2386"/>
    </row>
    <row r="983" spans="3:18" ht="14.25" customHeight="1">
      <c r="C983" s="1562">
        <v>130</v>
      </c>
      <c r="D983" s="1877" t="s">
        <v>4865</v>
      </c>
      <c r="E983" s="1563">
        <v>5</v>
      </c>
      <c r="F983" s="1564" t="s">
        <v>508</v>
      </c>
      <c r="G983" s="1565">
        <v>2</v>
      </c>
      <c r="H983" s="1564">
        <v>2017</v>
      </c>
      <c r="I983" s="1566">
        <v>1077.5999999999999</v>
      </c>
      <c r="J983" s="1564">
        <v>100</v>
      </c>
      <c r="K983" s="1566">
        <f t="shared" si="52"/>
        <v>0</v>
      </c>
      <c r="L983" s="1564"/>
      <c r="M983" s="1564"/>
      <c r="N983" s="1567">
        <f t="shared" si="53"/>
        <v>0</v>
      </c>
      <c r="O983" s="2102"/>
      <c r="P983" s="2102"/>
      <c r="Q983" s="2102">
        <f t="shared" si="54"/>
        <v>0</v>
      </c>
      <c r="R983" s="2386"/>
    </row>
    <row r="984" spans="3:18" ht="27" customHeight="1">
      <c r="C984" s="1562">
        <v>131</v>
      </c>
      <c r="D984" s="1877" t="s">
        <v>7238</v>
      </c>
      <c r="E984" s="1563">
        <v>5</v>
      </c>
      <c r="F984" s="1564" t="s">
        <v>508</v>
      </c>
      <c r="G984" s="1565">
        <v>2</v>
      </c>
      <c r="H984" s="1564">
        <v>2017</v>
      </c>
      <c r="I984" s="1566">
        <v>1500</v>
      </c>
      <c r="J984" s="1564">
        <v>100</v>
      </c>
      <c r="K984" s="1566">
        <f t="shared" si="52"/>
        <v>0</v>
      </c>
      <c r="L984" s="1564"/>
      <c r="M984" s="1564"/>
      <c r="N984" s="1567">
        <f t="shared" si="53"/>
        <v>0</v>
      </c>
      <c r="O984" s="2102"/>
      <c r="P984" s="2102"/>
      <c r="Q984" s="2102">
        <f t="shared" si="54"/>
        <v>0</v>
      </c>
      <c r="R984" s="2386"/>
    </row>
    <row r="985" spans="3:18" ht="27" customHeight="1">
      <c r="C985" s="1562">
        <v>132</v>
      </c>
      <c r="D985" s="1877" t="s">
        <v>7238</v>
      </c>
      <c r="E985" s="1563">
        <v>5</v>
      </c>
      <c r="F985" s="1564" t="s">
        <v>508</v>
      </c>
      <c r="G985" s="1565">
        <v>1</v>
      </c>
      <c r="H985" s="1564">
        <v>2017</v>
      </c>
      <c r="I985" s="1566">
        <v>750</v>
      </c>
      <c r="J985" s="1564">
        <v>100</v>
      </c>
      <c r="K985" s="1566">
        <f t="shared" si="52"/>
        <v>0</v>
      </c>
      <c r="L985" s="1564"/>
      <c r="M985" s="1564"/>
      <c r="N985" s="1567">
        <f t="shared" si="53"/>
        <v>0</v>
      </c>
      <c r="O985" s="2102"/>
      <c r="P985" s="2102"/>
      <c r="Q985" s="2102">
        <f t="shared" si="54"/>
        <v>0</v>
      </c>
      <c r="R985" s="2386"/>
    </row>
    <row r="986" spans="3:18" ht="27" customHeight="1">
      <c r="C986" s="1562">
        <v>133</v>
      </c>
      <c r="D986" s="1877" t="s">
        <v>7239</v>
      </c>
      <c r="E986" s="1563">
        <v>5</v>
      </c>
      <c r="F986" s="1564" t="s">
        <v>508</v>
      </c>
      <c r="G986" s="1565">
        <v>2</v>
      </c>
      <c r="H986" s="1564">
        <v>2019</v>
      </c>
      <c r="I986" s="1566">
        <v>892.8</v>
      </c>
      <c r="J986" s="1564">
        <v>100</v>
      </c>
      <c r="K986" s="1566">
        <f t="shared" si="52"/>
        <v>0</v>
      </c>
      <c r="L986" s="1564"/>
      <c r="M986" s="1564"/>
      <c r="N986" s="1567">
        <f t="shared" si="53"/>
        <v>0</v>
      </c>
      <c r="O986" s="2102"/>
      <c r="P986" s="2102"/>
      <c r="Q986" s="2102">
        <f t="shared" si="54"/>
        <v>0</v>
      </c>
      <c r="R986" s="2386"/>
    </row>
    <row r="987" spans="3:18" ht="27" customHeight="1">
      <c r="C987" s="1562">
        <v>134</v>
      </c>
      <c r="D987" s="1877" t="s">
        <v>7244</v>
      </c>
      <c r="E987" s="1563">
        <v>5</v>
      </c>
      <c r="F987" s="1564" t="s">
        <v>508</v>
      </c>
      <c r="G987" s="1565">
        <v>5</v>
      </c>
      <c r="H987" s="1564">
        <v>2023</v>
      </c>
      <c r="I987" s="1566">
        <v>2509.0908999999997</v>
      </c>
      <c r="J987" s="1564">
        <v>60</v>
      </c>
      <c r="K987" s="1566">
        <f t="shared" si="52"/>
        <v>1003.63636</v>
      </c>
      <c r="L987" s="1564"/>
      <c r="M987" s="1564"/>
      <c r="N987" s="1567">
        <f t="shared" si="53"/>
        <v>0</v>
      </c>
      <c r="O987" s="2102"/>
      <c r="P987" s="2102"/>
      <c r="Q987" s="2102">
        <f t="shared" si="54"/>
        <v>0</v>
      </c>
      <c r="R987" s="2438"/>
    </row>
    <row r="988" spans="3:18" ht="14.25" customHeight="1">
      <c r="C988" s="1690">
        <v>1</v>
      </c>
      <c r="D988" s="1897" t="s">
        <v>4862</v>
      </c>
      <c r="E988" s="1691">
        <v>5</v>
      </c>
      <c r="F988" s="1692" t="s">
        <v>508</v>
      </c>
      <c r="G988" s="1693">
        <v>1</v>
      </c>
      <c r="H988" s="1692">
        <v>1995</v>
      </c>
      <c r="I988" s="1694">
        <v>25</v>
      </c>
      <c r="J988" s="1692">
        <f t="shared" ref="J988:J1051" si="55">IF(($J$14-H988)*J$19&gt;100,100,($J$14-H988)*J$19)</f>
        <v>100</v>
      </c>
      <c r="K988" s="1694">
        <f t="shared" si="52"/>
        <v>0</v>
      </c>
      <c r="L988" s="1692"/>
      <c r="M988" s="1692"/>
      <c r="N988" s="1695">
        <f t="shared" si="53"/>
        <v>0</v>
      </c>
      <c r="O988" s="2121"/>
      <c r="P988" s="2121"/>
      <c r="Q988" s="2121">
        <f t="shared" si="54"/>
        <v>0</v>
      </c>
      <c r="R988" s="2427" t="s">
        <v>8026</v>
      </c>
    </row>
    <row r="989" spans="3:18" ht="14.25" customHeight="1">
      <c r="C989" s="1696">
        <v>2</v>
      </c>
      <c r="D989" s="1898" t="s">
        <v>4863</v>
      </c>
      <c r="E989" s="1697">
        <v>5</v>
      </c>
      <c r="F989" s="1698" t="s">
        <v>508</v>
      </c>
      <c r="G989" s="1699">
        <v>1</v>
      </c>
      <c r="H989" s="1698">
        <v>1995</v>
      </c>
      <c r="I989" s="1700">
        <v>40</v>
      </c>
      <c r="J989" s="1698">
        <f t="shared" si="55"/>
        <v>100</v>
      </c>
      <c r="K989" s="1700">
        <f t="shared" si="52"/>
        <v>0</v>
      </c>
      <c r="L989" s="1698"/>
      <c r="M989" s="1698"/>
      <c r="N989" s="1701">
        <f t="shared" si="53"/>
        <v>0</v>
      </c>
      <c r="O989" s="2122"/>
      <c r="P989" s="2122"/>
      <c r="Q989" s="2122">
        <f t="shared" si="54"/>
        <v>0</v>
      </c>
      <c r="R989" s="2428"/>
    </row>
    <row r="990" spans="3:18" ht="14.25" customHeight="1">
      <c r="C990" s="1696">
        <v>3</v>
      </c>
      <c r="D990" s="1898" t="s">
        <v>2736</v>
      </c>
      <c r="E990" s="1697">
        <v>5</v>
      </c>
      <c r="F990" s="1698" t="s">
        <v>508</v>
      </c>
      <c r="G990" s="1699">
        <v>4</v>
      </c>
      <c r="H990" s="1698">
        <v>1997</v>
      </c>
      <c r="I990" s="1700">
        <v>273.21600000000001</v>
      </c>
      <c r="J990" s="1698">
        <f t="shared" si="55"/>
        <v>100</v>
      </c>
      <c r="K990" s="1700">
        <f t="shared" si="52"/>
        <v>0</v>
      </c>
      <c r="L990" s="1698"/>
      <c r="M990" s="1698"/>
      <c r="N990" s="1701">
        <f t="shared" si="53"/>
        <v>0</v>
      </c>
      <c r="O990" s="2122"/>
      <c r="P990" s="2122"/>
      <c r="Q990" s="2122">
        <f t="shared" si="54"/>
        <v>0</v>
      </c>
      <c r="R990" s="2428"/>
    </row>
    <row r="991" spans="3:18" ht="27" customHeight="1">
      <c r="C991" s="1690">
        <v>4</v>
      </c>
      <c r="D991" s="1898" t="s">
        <v>2711</v>
      </c>
      <c r="E991" s="1697">
        <v>5</v>
      </c>
      <c r="F991" s="1698" t="s">
        <v>508</v>
      </c>
      <c r="G991" s="1699">
        <v>1</v>
      </c>
      <c r="H991" s="1698">
        <v>2002</v>
      </c>
      <c r="I991" s="1700">
        <v>359.68</v>
      </c>
      <c r="J991" s="1698">
        <f t="shared" si="55"/>
        <v>100</v>
      </c>
      <c r="K991" s="1700">
        <f t="shared" si="52"/>
        <v>0</v>
      </c>
      <c r="L991" s="1698"/>
      <c r="M991" s="1698"/>
      <c r="N991" s="1701">
        <f t="shared" si="53"/>
        <v>0</v>
      </c>
      <c r="O991" s="2122"/>
      <c r="P991" s="2122"/>
      <c r="Q991" s="2122">
        <f t="shared" si="54"/>
        <v>0</v>
      </c>
      <c r="R991" s="2428"/>
    </row>
    <row r="992" spans="3:18" ht="14.25" customHeight="1">
      <c r="C992" s="1696">
        <v>5</v>
      </c>
      <c r="D992" s="1898" t="s">
        <v>3514</v>
      </c>
      <c r="E992" s="1697">
        <v>5</v>
      </c>
      <c r="F992" s="1698" t="s">
        <v>508</v>
      </c>
      <c r="G992" s="1699">
        <v>1</v>
      </c>
      <c r="H992" s="1698">
        <v>2003</v>
      </c>
      <c r="I992" s="1700">
        <v>359.68</v>
      </c>
      <c r="J992" s="1698">
        <f t="shared" si="55"/>
        <v>100</v>
      </c>
      <c r="K992" s="1700">
        <f t="shared" si="52"/>
        <v>0</v>
      </c>
      <c r="L992" s="1698"/>
      <c r="M992" s="1698"/>
      <c r="N992" s="1701">
        <f t="shared" si="53"/>
        <v>0</v>
      </c>
      <c r="O992" s="2122"/>
      <c r="P992" s="2122"/>
      <c r="Q992" s="2122">
        <f t="shared" si="54"/>
        <v>0</v>
      </c>
      <c r="R992" s="2428"/>
    </row>
    <row r="993" spans="3:18" ht="14.25" customHeight="1">
      <c r="C993" s="1696">
        <v>6</v>
      </c>
      <c r="D993" s="1898" t="s">
        <v>2713</v>
      </c>
      <c r="E993" s="1697">
        <v>5</v>
      </c>
      <c r="F993" s="1698" t="s">
        <v>508</v>
      </c>
      <c r="G993" s="1699">
        <v>3</v>
      </c>
      <c r="H993" s="1698">
        <v>2005</v>
      </c>
      <c r="I993" s="1700">
        <v>748.5</v>
      </c>
      <c r="J993" s="1698">
        <f t="shared" si="55"/>
        <v>100</v>
      </c>
      <c r="K993" s="1700">
        <f t="shared" si="52"/>
        <v>0</v>
      </c>
      <c r="L993" s="1698"/>
      <c r="M993" s="1698"/>
      <c r="N993" s="1701">
        <f t="shared" si="53"/>
        <v>0</v>
      </c>
      <c r="O993" s="2122"/>
      <c r="P993" s="2122"/>
      <c r="Q993" s="2122">
        <f t="shared" si="54"/>
        <v>0</v>
      </c>
      <c r="R993" s="2428"/>
    </row>
    <row r="994" spans="3:18" ht="14.25" customHeight="1">
      <c r="C994" s="1690">
        <v>7</v>
      </c>
      <c r="D994" s="1898" t="s">
        <v>2714</v>
      </c>
      <c r="E994" s="1697">
        <v>5</v>
      </c>
      <c r="F994" s="1698" t="s">
        <v>508</v>
      </c>
      <c r="G994" s="1699">
        <v>2</v>
      </c>
      <c r="H994" s="1698">
        <v>2005</v>
      </c>
      <c r="I994" s="1700">
        <v>458.8</v>
      </c>
      <c r="J994" s="1698">
        <f t="shared" si="55"/>
        <v>100</v>
      </c>
      <c r="K994" s="1700">
        <f t="shared" si="52"/>
        <v>0</v>
      </c>
      <c r="L994" s="1698"/>
      <c r="M994" s="1698"/>
      <c r="N994" s="1701">
        <f t="shared" si="53"/>
        <v>0</v>
      </c>
      <c r="O994" s="2122"/>
      <c r="P994" s="2122"/>
      <c r="Q994" s="2122">
        <f t="shared" si="54"/>
        <v>0</v>
      </c>
      <c r="R994" s="2428"/>
    </row>
    <row r="995" spans="3:18" ht="14.25" customHeight="1">
      <c r="C995" s="1696">
        <v>8</v>
      </c>
      <c r="D995" s="1898" t="s">
        <v>4866</v>
      </c>
      <c r="E995" s="1697">
        <v>5</v>
      </c>
      <c r="F995" s="1698" t="s">
        <v>508</v>
      </c>
      <c r="G995" s="1699">
        <v>4</v>
      </c>
      <c r="H995" s="1698">
        <v>2005</v>
      </c>
      <c r="I995" s="1700">
        <v>2187.3311200000003</v>
      </c>
      <c r="J995" s="1698">
        <f t="shared" si="55"/>
        <v>100</v>
      </c>
      <c r="K995" s="1700">
        <f t="shared" si="52"/>
        <v>0</v>
      </c>
      <c r="L995" s="1698"/>
      <c r="M995" s="1698"/>
      <c r="N995" s="1701">
        <f t="shared" si="53"/>
        <v>0</v>
      </c>
      <c r="O995" s="2122"/>
      <c r="P995" s="2122"/>
      <c r="Q995" s="2122">
        <f t="shared" si="54"/>
        <v>0</v>
      </c>
      <c r="R995" s="2428"/>
    </row>
    <row r="996" spans="3:18" ht="14.25" customHeight="1">
      <c r="C996" s="1696">
        <v>9</v>
      </c>
      <c r="D996" s="1898" t="s">
        <v>4867</v>
      </c>
      <c r="E996" s="1697">
        <v>5</v>
      </c>
      <c r="F996" s="1698" t="s">
        <v>508</v>
      </c>
      <c r="G996" s="1699">
        <v>5</v>
      </c>
      <c r="H996" s="1698">
        <v>2005</v>
      </c>
      <c r="I996" s="1700">
        <v>1667.34</v>
      </c>
      <c r="J996" s="1698">
        <f t="shared" si="55"/>
        <v>100</v>
      </c>
      <c r="K996" s="1700">
        <f t="shared" si="52"/>
        <v>0</v>
      </c>
      <c r="L996" s="1698"/>
      <c r="M996" s="1698"/>
      <c r="N996" s="1701">
        <f t="shared" si="53"/>
        <v>0</v>
      </c>
      <c r="O996" s="2122"/>
      <c r="P996" s="2122"/>
      <c r="Q996" s="2122">
        <f t="shared" si="54"/>
        <v>0</v>
      </c>
      <c r="R996" s="2428"/>
    </row>
    <row r="997" spans="3:18" ht="14.25" customHeight="1">
      <c r="C997" s="1690">
        <v>10</v>
      </c>
      <c r="D997" s="1898" t="s">
        <v>4864</v>
      </c>
      <c r="E997" s="1697">
        <v>5</v>
      </c>
      <c r="F997" s="1698" t="s">
        <v>508</v>
      </c>
      <c r="G997" s="1699">
        <v>2</v>
      </c>
      <c r="H997" s="1698">
        <v>2005</v>
      </c>
      <c r="I997" s="1700">
        <v>481</v>
      </c>
      <c r="J997" s="1698">
        <f t="shared" si="55"/>
        <v>100</v>
      </c>
      <c r="K997" s="1700">
        <f t="shared" si="52"/>
        <v>0</v>
      </c>
      <c r="L997" s="1698"/>
      <c r="M997" s="1698"/>
      <c r="N997" s="1701">
        <f t="shared" si="53"/>
        <v>0</v>
      </c>
      <c r="O997" s="2122"/>
      <c r="P997" s="2122"/>
      <c r="Q997" s="2122">
        <f t="shared" si="54"/>
        <v>0</v>
      </c>
      <c r="R997" s="2428"/>
    </row>
    <row r="998" spans="3:18" ht="14.25" customHeight="1">
      <c r="C998" s="1696">
        <v>11</v>
      </c>
      <c r="D998" s="1898" t="s">
        <v>2712</v>
      </c>
      <c r="E998" s="1697">
        <v>5</v>
      </c>
      <c r="F998" s="1698" t="s">
        <v>508</v>
      </c>
      <c r="G998" s="1699">
        <v>1</v>
      </c>
      <c r="H998" s="1698">
        <v>2006</v>
      </c>
      <c r="I998" s="1700">
        <v>255</v>
      </c>
      <c r="J998" s="1698">
        <f t="shared" si="55"/>
        <v>100</v>
      </c>
      <c r="K998" s="1700">
        <f t="shared" si="52"/>
        <v>0</v>
      </c>
      <c r="L998" s="1698"/>
      <c r="M998" s="1698"/>
      <c r="N998" s="1701">
        <f t="shared" si="53"/>
        <v>0</v>
      </c>
      <c r="O998" s="2122"/>
      <c r="P998" s="2122"/>
      <c r="Q998" s="2122">
        <f t="shared" si="54"/>
        <v>0</v>
      </c>
      <c r="R998" s="2428"/>
    </row>
    <row r="999" spans="3:18" ht="27" customHeight="1">
      <c r="C999" s="1696">
        <v>12</v>
      </c>
      <c r="D999" s="1898" t="s">
        <v>7314</v>
      </c>
      <c r="E999" s="1697">
        <v>5</v>
      </c>
      <c r="F999" s="1698" t="s">
        <v>508</v>
      </c>
      <c r="G999" s="1699">
        <v>1</v>
      </c>
      <c r="H999" s="1698">
        <v>2006</v>
      </c>
      <c r="I999" s="1700">
        <v>1793.972</v>
      </c>
      <c r="J999" s="1698">
        <f t="shared" si="55"/>
        <v>100</v>
      </c>
      <c r="K999" s="1700">
        <f t="shared" si="52"/>
        <v>0</v>
      </c>
      <c r="L999" s="1698"/>
      <c r="M999" s="1698"/>
      <c r="N999" s="1701">
        <f t="shared" si="53"/>
        <v>0</v>
      </c>
      <c r="O999" s="2122"/>
      <c r="P999" s="2122"/>
      <c r="Q999" s="2122">
        <f t="shared" si="54"/>
        <v>0</v>
      </c>
      <c r="R999" s="2428"/>
    </row>
    <row r="1000" spans="3:18" ht="14.25" customHeight="1">
      <c r="C1000" s="1690">
        <v>13</v>
      </c>
      <c r="D1000" s="1898" t="s">
        <v>2715</v>
      </c>
      <c r="E1000" s="1697">
        <v>5</v>
      </c>
      <c r="F1000" s="1698" t="s">
        <v>508</v>
      </c>
      <c r="G1000" s="1699">
        <v>6</v>
      </c>
      <c r="H1000" s="1698">
        <v>2006</v>
      </c>
      <c r="I1000" s="1700">
        <v>2797.1579999999999</v>
      </c>
      <c r="J1000" s="1698">
        <f t="shared" si="55"/>
        <v>100</v>
      </c>
      <c r="K1000" s="1700">
        <f t="shared" si="52"/>
        <v>0</v>
      </c>
      <c r="L1000" s="1698"/>
      <c r="M1000" s="1698"/>
      <c r="N1000" s="1701">
        <f t="shared" si="53"/>
        <v>0</v>
      </c>
      <c r="O1000" s="2122"/>
      <c r="P1000" s="2122"/>
      <c r="Q1000" s="2122">
        <f t="shared" si="54"/>
        <v>0</v>
      </c>
      <c r="R1000" s="2428"/>
    </row>
    <row r="1001" spans="3:18" ht="14.25" customHeight="1">
      <c r="C1001" s="1696">
        <v>14</v>
      </c>
      <c r="D1001" s="1898" t="s">
        <v>2716</v>
      </c>
      <c r="E1001" s="1697">
        <v>5</v>
      </c>
      <c r="F1001" s="1698" t="s">
        <v>508</v>
      </c>
      <c r="G1001" s="1699">
        <v>6</v>
      </c>
      <c r="H1001" s="1698">
        <v>2006</v>
      </c>
      <c r="I1001" s="1700">
        <v>2717.0430000000001</v>
      </c>
      <c r="J1001" s="1698">
        <f t="shared" si="55"/>
        <v>100</v>
      </c>
      <c r="K1001" s="1700">
        <f t="shared" si="52"/>
        <v>0</v>
      </c>
      <c r="L1001" s="1698"/>
      <c r="M1001" s="1698"/>
      <c r="N1001" s="1701">
        <f t="shared" si="53"/>
        <v>0</v>
      </c>
      <c r="O1001" s="2122"/>
      <c r="P1001" s="2122"/>
      <c r="Q1001" s="2122">
        <f t="shared" si="54"/>
        <v>0</v>
      </c>
      <c r="R1001" s="2428"/>
    </row>
    <row r="1002" spans="3:18" ht="14.25" customHeight="1">
      <c r="C1002" s="1696">
        <v>15</v>
      </c>
      <c r="D1002" s="1898" t="s">
        <v>2717</v>
      </c>
      <c r="E1002" s="1697">
        <v>5</v>
      </c>
      <c r="F1002" s="1698" t="s">
        <v>508</v>
      </c>
      <c r="G1002" s="1699">
        <v>1</v>
      </c>
      <c r="H1002" s="1698">
        <v>2006</v>
      </c>
      <c r="I1002" s="1700">
        <v>538.29700000000003</v>
      </c>
      <c r="J1002" s="1698">
        <f t="shared" si="55"/>
        <v>100</v>
      </c>
      <c r="K1002" s="1700">
        <f t="shared" si="52"/>
        <v>0</v>
      </c>
      <c r="L1002" s="1698"/>
      <c r="M1002" s="1698"/>
      <c r="N1002" s="1701">
        <f t="shared" si="53"/>
        <v>0</v>
      </c>
      <c r="O1002" s="2122"/>
      <c r="P1002" s="2122"/>
      <c r="Q1002" s="2122">
        <f t="shared" si="54"/>
        <v>0</v>
      </c>
      <c r="R1002" s="2428"/>
    </row>
    <row r="1003" spans="3:18" ht="14.25" customHeight="1">
      <c r="C1003" s="1690">
        <v>16</v>
      </c>
      <c r="D1003" s="1898" t="s">
        <v>2718</v>
      </c>
      <c r="E1003" s="1697">
        <v>5</v>
      </c>
      <c r="F1003" s="1698" t="s">
        <v>508</v>
      </c>
      <c r="G1003" s="1699">
        <v>2</v>
      </c>
      <c r="H1003" s="1698">
        <v>2006</v>
      </c>
      <c r="I1003" s="1700">
        <v>283.2</v>
      </c>
      <c r="J1003" s="1698">
        <f t="shared" si="55"/>
        <v>100</v>
      </c>
      <c r="K1003" s="1700">
        <f t="shared" si="52"/>
        <v>0</v>
      </c>
      <c r="L1003" s="1698"/>
      <c r="M1003" s="1698"/>
      <c r="N1003" s="1701">
        <f t="shared" si="53"/>
        <v>0</v>
      </c>
      <c r="O1003" s="2122"/>
      <c r="P1003" s="2122"/>
      <c r="Q1003" s="2122">
        <f t="shared" si="54"/>
        <v>0</v>
      </c>
      <c r="R1003" s="2428"/>
    </row>
    <row r="1004" spans="3:18" ht="14.25" customHeight="1">
      <c r="C1004" s="1696">
        <v>17</v>
      </c>
      <c r="D1004" s="1898" t="s">
        <v>2719</v>
      </c>
      <c r="E1004" s="1697">
        <v>5</v>
      </c>
      <c r="F1004" s="1698" t="s">
        <v>508</v>
      </c>
      <c r="G1004" s="1699">
        <v>1</v>
      </c>
      <c r="H1004" s="1698">
        <v>2006</v>
      </c>
      <c r="I1004" s="1700">
        <v>73</v>
      </c>
      <c r="J1004" s="1698">
        <f t="shared" si="55"/>
        <v>100</v>
      </c>
      <c r="K1004" s="1700">
        <f t="shared" si="52"/>
        <v>0</v>
      </c>
      <c r="L1004" s="1698"/>
      <c r="M1004" s="1698"/>
      <c r="N1004" s="1701">
        <f t="shared" si="53"/>
        <v>0</v>
      </c>
      <c r="O1004" s="2122"/>
      <c r="P1004" s="2122"/>
      <c r="Q1004" s="2122">
        <f t="shared" si="54"/>
        <v>0</v>
      </c>
      <c r="R1004" s="2428"/>
    </row>
    <row r="1005" spans="3:18" ht="14.25" customHeight="1">
      <c r="C1005" s="1696">
        <v>18</v>
      </c>
      <c r="D1005" s="1898" t="s">
        <v>4858</v>
      </c>
      <c r="E1005" s="1697">
        <v>5</v>
      </c>
      <c r="F1005" s="1698" t="s">
        <v>508</v>
      </c>
      <c r="G1005" s="1699">
        <v>2</v>
      </c>
      <c r="H1005" s="1698">
        <v>2006</v>
      </c>
      <c r="I1005" s="1700">
        <v>510</v>
      </c>
      <c r="J1005" s="1698">
        <f t="shared" si="55"/>
        <v>100</v>
      </c>
      <c r="K1005" s="1700">
        <f t="shared" si="52"/>
        <v>0</v>
      </c>
      <c r="L1005" s="1698"/>
      <c r="M1005" s="1698"/>
      <c r="N1005" s="1701">
        <f t="shared" si="53"/>
        <v>0</v>
      </c>
      <c r="O1005" s="2122"/>
      <c r="P1005" s="2122"/>
      <c r="Q1005" s="2122">
        <f t="shared" si="54"/>
        <v>0</v>
      </c>
      <c r="R1005" s="2428"/>
    </row>
    <row r="1006" spans="3:18" ht="14.25" customHeight="1">
      <c r="C1006" s="1690">
        <v>19</v>
      </c>
      <c r="D1006" s="1898" t="s">
        <v>2737</v>
      </c>
      <c r="E1006" s="1697">
        <v>5</v>
      </c>
      <c r="F1006" s="1698" t="s">
        <v>508</v>
      </c>
      <c r="G1006" s="1699">
        <v>12</v>
      </c>
      <c r="H1006" s="1698">
        <v>2006</v>
      </c>
      <c r="I1006" s="1700">
        <v>6082.2089999999998</v>
      </c>
      <c r="J1006" s="1698">
        <f t="shared" si="55"/>
        <v>100</v>
      </c>
      <c r="K1006" s="1700">
        <f t="shared" si="52"/>
        <v>0</v>
      </c>
      <c r="L1006" s="1698"/>
      <c r="M1006" s="1698"/>
      <c r="N1006" s="1701">
        <f t="shared" si="53"/>
        <v>0</v>
      </c>
      <c r="O1006" s="2122"/>
      <c r="P1006" s="2122"/>
      <c r="Q1006" s="2122">
        <f t="shared" si="54"/>
        <v>0</v>
      </c>
      <c r="R1006" s="2428"/>
    </row>
    <row r="1007" spans="3:18" ht="14.25" customHeight="1">
      <c r="C1007" s="1696">
        <v>20</v>
      </c>
      <c r="D1007" s="1898" t="s">
        <v>4871</v>
      </c>
      <c r="E1007" s="1697">
        <v>5</v>
      </c>
      <c r="F1007" s="1698" t="s">
        <v>508</v>
      </c>
      <c r="G1007" s="1699">
        <v>3</v>
      </c>
      <c r="H1007" s="1698">
        <v>2006</v>
      </c>
      <c r="I1007" s="1700">
        <v>749.1</v>
      </c>
      <c r="J1007" s="1698">
        <f t="shared" si="55"/>
        <v>100</v>
      </c>
      <c r="K1007" s="1700">
        <f t="shared" si="52"/>
        <v>0</v>
      </c>
      <c r="L1007" s="1698"/>
      <c r="M1007" s="1698"/>
      <c r="N1007" s="1701">
        <f t="shared" si="53"/>
        <v>0</v>
      </c>
      <c r="O1007" s="2122"/>
      <c r="P1007" s="2122"/>
      <c r="Q1007" s="2122">
        <f t="shared" si="54"/>
        <v>0</v>
      </c>
      <c r="R1007" s="2428"/>
    </row>
    <row r="1008" spans="3:18" ht="14.25" customHeight="1">
      <c r="C1008" s="1696">
        <v>21</v>
      </c>
      <c r="D1008" s="1898" t="s">
        <v>4870</v>
      </c>
      <c r="E1008" s="1697">
        <v>5</v>
      </c>
      <c r="F1008" s="1698" t="s">
        <v>508</v>
      </c>
      <c r="G1008" s="1699">
        <v>2</v>
      </c>
      <c r="H1008" s="1698">
        <v>2006</v>
      </c>
      <c r="I1008" s="1700">
        <v>932.38599999999997</v>
      </c>
      <c r="J1008" s="1698">
        <f t="shared" si="55"/>
        <v>100</v>
      </c>
      <c r="K1008" s="1700">
        <f t="shared" si="52"/>
        <v>0</v>
      </c>
      <c r="L1008" s="1698"/>
      <c r="M1008" s="1698"/>
      <c r="N1008" s="1701">
        <f t="shared" si="53"/>
        <v>0</v>
      </c>
      <c r="O1008" s="2122"/>
      <c r="P1008" s="2122"/>
      <c r="Q1008" s="2122">
        <f t="shared" si="54"/>
        <v>0</v>
      </c>
      <c r="R1008" s="2428"/>
    </row>
    <row r="1009" spans="3:18" ht="14.25" customHeight="1">
      <c r="C1009" s="1690">
        <v>22</v>
      </c>
      <c r="D1009" s="1898" t="s">
        <v>2739</v>
      </c>
      <c r="E1009" s="1697">
        <v>5</v>
      </c>
      <c r="F1009" s="1698" t="s">
        <v>508</v>
      </c>
      <c r="G1009" s="1699">
        <v>8</v>
      </c>
      <c r="H1009" s="1698">
        <v>2006</v>
      </c>
      <c r="I1009" s="1700">
        <v>4048.9920000000002</v>
      </c>
      <c r="J1009" s="1698">
        <f t="shared" si="55"/>
        <v>100</v>
      </c>
      <c r="K1009" s="1700">
        <f t="shared" si="52"/>
        <v>0</v>
      </c>
      <c r="L1009" s="1698"/>
      <c r="M1009" s="1698"/>
      <c r="N1009" s="1701">
        <f t="shared" si="53"/>
        <v>0</v>
      </c>
      <c r="O1009" s="2122"/>
      <c r="P1009" s="2122"/>
      <c r="Q1009" s="2122">
        <f t="shared" si="54"/>
        <v>0</v>
      </c>
      <c r="R1009" s="2428"/>
    </row>
    <row r="1010" spans="3:18" ht="14.25" customHeight="1">
      <c r="C1010" s="1696">
        <v>23</v>
      </c>
      <c r="D1010" s="1898" t="s">
        <v>6029</v>
      </c>
      <c r="E1010" s="1697">
        <v>5</v>
      </c>
      <c r="F1010" s="1698" t="s">
        <v>508</v>
      </c>
      <c r="G1010" s="1699">
        <v>2</v>
      </c>
      <c r="H1010" s="1698">
        <v>2006</v>
      </c>
      <c r="I1010" s="1700">
        <v>468.4</v>
      </c>
      <c r="J1010" s="1698">
        <f t="shared" si="55"/>
        <v>100</v>
      </c>
      <c r="K1010" s="1700">
        <f t="shared" si="52"/>
        <v>0</v>
      </c>
      <c r="L1010" s="1698"/>
      <c r="M1010" s="1698"/>
      <c r="N1010" s="1701">
        <f t="shared" si="53"/>
        <v>0</v>
      </c>
      <c r="O1010" s="2122"/>
      <c r="P1010" s="2122"/>
      <c r="Q1010" s="2122">
        <f t="shared" si="54"/>
        <v>0</v>
      </c>
      <c r="R1010" s="2428"/>
    </row>
    <row r="1011" spans="3:18" ht="14.25" customHeight="1">
      <c r="C1011" s="1696">
        <v>24</v>
      </c>
      <c r="D1011" s="1898" t="s">
        <v>2720</v>
      </c>
      <c r="E1011" s="1697">
        <v>5</v>
      </c>
      <c r="F1011" s="1698" t="s">
        <v>508</v>
      </c>
      <c r="G1011" s="1699">
        <v>2</v>
      </c>
      <c r="H1011" s="1698">
        <v>2007</v>
      </c>
      <c r="I1011" s="1700">
        <v>518.20000000000005</v>
      </c>
      <c r="J1011" s="1698">
        <f t="shared" si="55"/>
        <v>100</v>
      </c>
      <c r="K1011" s="1700">
        <f t="shared" si="52"/>
        <v>0</v>
      </c>
      <c r="L1011" s="1698"/>
      <c r="M1011" s="1698"/>
      <c r="N1011" s="1701">
        <f t="shared" si="53"/>
        <v>0</v>
      </c>
      <c r="O1011" s="2122"/>
      <c r="P1011" s="2122"/>
      <c r="Q1011" s="2122">
        <f t="shared" si="54"/>
        <v>0</v>
      </c>
      <c r="R1011" s="2428"/>
    </row>
    <row r="1012" spans="3:18" ht="27" customHeight="1">
      <c r="C1012" s="1690">
        <v>25</v>
      </c>
      <c r="D1012" s="1898" t="s">
        <v>7315</v>
      </c>
      <c r="E1012" s="1697">
        <v>5</v>
      </c>
      <c r="F1012" s="1698" t="s">
        <v>508</v>
      </c>
      <c r="G1012" s="1699">
        <v>6</v>
      </c>
      <c r="H1012" s="1698">
        <v>2007</v>
      </c>
      <c r="I1012" s="1700">
        <v>2350.5479999999998</v>
      </c>
      <c r="J1012" s="1698">
        <f t="shared" si="55"/>
        <v>100</v>
      </c>
      <c r="K1012" s="1700">
        <f t="shared" si="52"/>
        <v>0</v>
      </c>
      <c r="L1012" s="1698"/>
      <c r="M1012" s="1698"/>
      <c r="N1012" s="1701">
        <f t="shared" si="53"/>
        <v>0</v>
      </c>
      <c r="O1012" s="2122"/>
      <c r="P1012" s="2122"/>
      <c r="Q1012" s="2122">
        <f t="shared" si="54"/>
        <v>0</v>
      </c>
      <c r="R1012" s="2428"/>
    </row>
    <row r="1013" spans="3:18" ht="14.25" customHeight="1">
      <c r="C1013" s="1696">
        <v>26</v>
      </c>
      <c r="D1013" s="1898" t="s">
        <v>2720</v>
      </c>
      <c r="E1013" s="1697">
        <v>5</v>
      </c>
      <c r="F1013" s="1698" t="s">
        <v>508</v>
      </c>
      <c r="G1013" s="1699">
        <v>1</v>
      </c>
      <c r="H1013" s="1698">
        <v>2007</v>
      </c>
      <c r="I1013" s="1700">
        <v>259.10000000000002</v>
      </c>
      <c r="J1013" s="1698">
        <f t="shared" si="55"/>
        <v>100</v>
      </c>
      <c r="K1013" s="1700">
        <f t="shared" si="52"/>
        <v>0</v>
      </c>
      <c r="L1013" s="1698"/>
      <c r="M1013" s="1698"/>
      <c r="N1013" s="1701">
        <f t="shared" si="53"/>
        <v>0</v>
      </c>
      <c r="O1013" s="2122"/>
      <c r="P1013" s="2122"/>
      <c r="Q1013" s="2122">
        <f t="shared" si="54"/>
        <v>0</v>
      </c>
      <c r="R1013" s="2428"/>
    </row>
    <row r="1014" spans="3:18" ht="14.25" customHeight="1">
      <c r="C1014" s="1696">
        <v>27</v>
      </c>
      <c r="D1014" s="1898" t="s">
        <v>2721</v>
      </c>
      <c r="E1014" s="1697">
        <v>5</v>
      </c>
      <c r="F1014" s="1698" t="s">
        <v>508</v>
      </c>
      <c r="G1014" s="1699">
        <v>10</v>
      </c>
      <c r="H1014" s="1698">
        <v>2007</v>
      </c>
      <c r="I1014" s="1700">
        <v>2417</v>
      </c>
      <c r="J1014" s="1698">
        <f t="shared" si="55"/>
        <v>100</v>
      </c>
      <c r="K1014" s="1700">
        <f t="shared" si="52"/>
        <v>0</v>
      </c>
      <c r="L1014" s="1698"/>
      <c r="M1014" s="1698"/>
      <c r="N1014" s="1701">
        <f t="shared" si="53"/>
        <v>0</v>
      </c>
      <c r="O1014" s="2122"/>
      <c r="P1014" s="2122"/>
      <c r="Q1014" s="2122">
        <f t="shared" si="54"/>
        <v>0</v>
      </c>
      <c r="R1014" s="2428"/>
    </row>
    <row r="1015" spans="3:18" ht="14.25" customHeight="1">
      <c r="C1015" s="1690">
        <v>28</v>
      </c>
      <c r="D1015" s="1898" t="s">
        <v>4859</v>
      </c>
      <c r="E1015" s="1697">
        <v>5</v>
      </c>
      <c r="F1015" s="1698" t="s">
        <v>508</v>
      </c>
      <c r="G1015" s="1699">
        <v>1</v>
      </c>
      <c r="H1015" s="1698">
        <v>2007</v>
      </c>
      <c r="I1015" s="1700">
        <v>290.2</v>
      </c>
      <c r="J1015" s="1698">
        <f t="shared" si="55"/>
        <v>100</v>
      </c>
      <c r="K1015" s="1700">
        <f t="shared" si="52"/>
        <v>0</v>
      </c>
      <c r="L1015" s="1698"/>
      <c r="M1015" s="1698"/>
      <c r="N1015" s="1701">
        <f t="shared" si="53"/>
        <v>0</v>
      </c>
      <c r="O1015" s="2122"/>
      <c r="P1015" s="2122"/>
      <c r="Q1015" s="2122">
        <f t="shared" si="54"/>
        <v>0</v>
      </c>
      <c r="R1015" s="2428"/>
    </row>
    <row r="1016" spans="3:18" ht="14.25" customHeight="1">
      <c r="C1016" s="1696">
        <v>29</v>
      </c>
      <c r="D1016" s="1898" t="s">
        <v>4860</v>
      </c>
      <c r="E1016" s="1697">
        <v>5</v>
      </c>
      <c r="F1016" s="1698" t="s">
        <v>508</v>
      </c>
      <c r="G1016" s="1699">
        <v>1</v>
      </c>
      <c r="H1016" s="1698">
        <v>2007</v>
      </c>
      <c r="I1016" s="1700">
        <v>283.3</v>
      </c>
      <c r="J1016" s="1698">
        <f t="shared" si="55"/>
        <v>100</v>
      </c>
      <c r="K1016" s="1700">
        <f t="shared" si="52"/>
        <v>0</v>
      </c>
      <c r="L1016" s="1698"/>
      <c r="M1016" s="1698"/>
      <c r="N1016" s="1701">
        <f t="shared" si="53"/>
        <v>0</v>
      </c>
      <c r="O1016" s="2122"/>
      <c r="P1016" s="2122"/>
      <c r="Q1016" s="2122">
        <f t="shared" si="54"/>
        <v>0</v>
      </c>
      <c r="R1016" s="2428"/>
    </row>
    <row r="1017" spans="3:18" ht="40.5" customHeight="1">
      <c r="C1017" s="1696">
        <v>30</v>
      </c>
      <c r="D1017" s="1898" t="s">
        <v>2727</v>
      </c>
      <c r="E1017" s="1697">
        <v>5</v>
      </c>
      <c r="F1017" s="1698" t="s">
        <v>508</v>
      </c>
      <c r="G1017" s="1699">
        <v>6</v>
      </c>
      <c r="H1017" s="1698">
        <v>2007</v>
      </c>
      <c r="I1017" s="1700">
        <v>1554.6</v>
      </c>
      <c r="J1017" s="1698">
        <f t="shared" si="55"/>
        <v>100</v>
      </c>
      <c r="K1017" s="1700">
        <f t="shared" si="52"/>
        <v>0</v>
      </c>
      <c r="L1017" s="1698"/>
      <c r="M1017" s="1698"/>
      <c r="N1017" s="1701">
        <f t="shared" si="53"/>
        <v>0</v>
      </c>
      <c r="O1017" s="2122"/>
      <c r="P1017" s="2122"/>
      <c r="Q1017" s="2122">
        <f t="shared" si="54"/>
        <v>0</v>
      </c>
      <c r="R1017" s="2428"/>
    </row>
    <row r="1018" spans="3:18" ht="27" customHeight="1">
      <c r="C1018" s="1690">
        <v>31</v>
      </c>
      <c r="D1018" s="1898" t="s">
        <v>2731</v>
      </c>
      <c r="E1018" s="1697">
        <v>5</v>
      </c>
      <c r="F1018" s="1698" t="s">
        <v>508</v>
      </c>
      <c r="G1018" s="1699">
        <v>1</v>
      </c>
      <c r="H1018" s="1698">
        <v>2007</v>
      </c>
      <c r="I1018" s="1700">
        <v>241.7</v>
      </c>
      <c r="J1018" s="1698">
        <f t="shared" si="55"/>
        <v>100</v>
      </c>
      <c r="K1018" s="1700">
        <f t="shared" si="52"/>
        <v>0</v>
      </c>
      <c r="L1018" s="1698"/>
      <c r="M1018" s="1698"/>
      <c r="N1018" s="1701">
        <f t="shared" si="53"/>
        <v>0</v>
      </c>
      <c r="O1018" s="2122"/>
      <c r="P1018" s="2122"/>
      <c r="Q1018" s="2122">
        <f t="shared" si="54"/>
        <v>0</v>
      </c>
      <c r="R1018" s="2428"/>
    </row>
    <row r="1019" spans="3:18" ht="14.25" customHeight="1">
      <c r="C1019" s="1696">
        <v>32</v>
      </c>
      <c r="D1019" s="1898" t="s">
        <v>4873</v>
      </c>
      <c r="E1019" s="1697">
        <v>5</v>
      </c>
      <c r="F1019" s="1698" t="s">
        <v>508</v>
      </c>
      <c r="G1019" s="1699">
        <v>1</v>
      </c>
      <c r="H1019" s="1698">
        <v>2007</v>
      </c>
      <c r="I1019" s="1700">
        <v>241.7</v>
      </c>
      <c r="J1019" s="1698">
        <f t="shared" si="55"/>
        <v>100</v>
      </c>
      <c r="K1019" s="1700">
        <f t="shared" si="52"/>
        <v>0</v>
      </c>
      <c r="L1019" s="1698"/>
      <c r="M1019" s="1698"/>
      <c r="N1019" s="1701">
        <f t="shared" si="53"/>
        <v>0</v>
      </c>
      <c r="O1019" s="2122"/>
      <c r="P1019" s="2122"/>
      <c r="Q1019" s="2122">
        <f t="shared" si="54"/>
        <v>0</v>
      </c>
      <c r="R1019" s="2428"/>
    </row>
    <row r="1020" spans="3:18" ht="14.25" customHeight="1">
      <c r="C1020" s="1696">
        <v>33</v>
      </c>
      <c r="D1020" s="1898" t="s">
        <v>2741</v>
      </c>
      <c r="E1020" s="1697">
        <v>5</v>
      </c>
      <c r="F1020" s="1698" t="s">
        <v>508</v>
      </c>
      <c r="G1020" s="1699">
        <v>10</v>
      </c>
      <c r="H1020" s="1698">
        <v>2007</v>
      </c>
      <c r="I1020" s="1700">
        <v>2340</v>
      </c>
      <c r="J1020" s="1698">
        <f t="shared" si="55"/>
        <v>100</v>
      </c>
      <c r="K1020" s="1700">
        <f t="shared" si="52"/>
        <v>0</v>
      </c>
      <c r="L1020" s="1698"/>
      <c r="M1020" s="1698"/>
      <c r="N1020" s="1701">
        <f t="shared" si="53"/>
        <v>0</v>
      </c>
      <c r="O1020" s="2122"/>
      <c r="P1020" s="2122"/>
      <c r="Q1020" s="2122">
        <f t="shared" si="54"/>
        <v>0</v>
      </c>
      <c r="R1020" s="2428"/>
    </row>
    <row r="1021" spans="3:18" ht="14.25" customHeight="1">
      <c r="C1021" s="1690">
        <v>34</v>
      </c>
      <c r="D1021" s="1898" t="s">
        <v>4872</v>
      </c>
      <c r="E1021" s="1697">
        <v>5</v>
      </c>
      <c r="F1021" s="1698" t="s">
        <v>508</v>
      </c>
      <c r="G1021" s="1699">
        <v>1</v>
      </c>
      <c r="H1021" s="1698">
        <v>2007</v>
      </c>
      <c r="I1021" s="1700">
        <v>267.3</v>
      </c>
      <c r="J1021" s="1698">
        <f t="shared" si="55"/>
        <v>100</v>
      </c>
      <c r="K1021" s="1700">
        <f t="shared" si="52"/>
        <v>0</v>
      </c>
      <c r="L1021" s="1698"/>
      <c r="M1021" s="1698"/>
      <c r="N1021" s="1701">
        <f t="shared" si="53"/>
        <v>0</v>
      </c>
      <c r="O1021" s="2122"/>
      <c r="P1021" s="2122"/>
      <c r="Q1021" s="2122">
        <f t="shared" si="54"/>
        <v>0</v>
      </c>
      <c r="R1021" s="2428"/>
    </row>
    <row r="1022" spans="3:18" ht="14.25" customHeight="1">
      <c r="C1022" s="1696">
        <v>35</v>
      </c>
      <c r="D1022" s="1898" t="s">
        <v>3514</v>
      </c>
      <c r="E1022" s="1697">
        <v>5</v>
      </c>
      <c r="F1022" s="1698" t="s">
        <v>508</v>
      </c>
      <c r="G1022" s="1699">
        <v>2</v>
      </c>
      <c r="H1022" s="1698">
        <v>2007</v>
      </c>
      <c r="I1022" s="1700">
        <v>483.4</v>
      </c>
      <c r="J1022" s="1698">
        <f t="shared" si="55"/>
        <v>100</v>
      </c>
      <c r="K1022" s="1700">
        <f t="shared" si="52"/>
        <v>0</v>
      </c>
      <c r="L1022" s="1698"/>
      <c r="M1022" s="1698"/>
      <c r="N1022" s="1701">
        <f t="shared" si="53"/>
        <v>0</v>
      </c>
      <c r="O1022" s="2122"/>
      <c r="P1022" s="2122"/>
      <c r="Q1022" s="2122">
        <f t="shared" si="54"/>
        <v>0</v>
      </c>
      <c r="R1022" s="2428"/>
    </row>
    <row r="1023" spans="3:18" ht="14.25" customHeight="1">
      <c r="C1023" s="1696">
        <v>36</v>
      </c>
      <c r="D1023" s="1898" t="s">
        <v>2743</v>
      </c>
      <c r="E1023" s="1697">
        <v>5</v>
      </c>
      <c r="F1023" s="1698" t="s">
        <v>508</v>
      </c>
      <c r="G1023" s="1699">
        <v>1</v>
      </c>
      <c r="H1023" s="1698">
        <v>2007</v>
      </c>
      <c r="I1023" s="1700">
        <v>484.6</v>
      </c>
      <c r="J1023" s="1698">
        <f t="shared" si="55"/>
        <v>100</v>
      </c>
      <c r="K1023" s="1700">
        <f t="shared" si="52"/>
        <v>0</v>
      </c>
      <c r="L1023" s="1698"/>
      <c r="M1023" s="1698"/>
      <c r="N1023" s="1701">
        <f t="shared" si="53"/>
        <v>0</v>
      </c>
      <c r="O1023" s="2122"/>
      <c r="P1023" s="2122"/>
      <c r="Q1023" s="2122">
        <f t="shared" si="54"/>
        <v>0</v>
      </c>
      <c r="R1023" s="2428"/>
    </row>
    <row r="1024" spans="3:18" ht="27" customHeight="1">
      <c r="C1024" s="1690">
        <v>37</v>
      </c>
      <c r="D1024" s="1898" t="s">
        <v>7316</v>
      </c>
      <c r="E1024" s="1697">
        <v>5</v>
      </c>
      <c r="F1024" s="1698" t="s">
        <v>508</v>
      </c>
      <c r="G1024" s="1699">
        <v>5</v>
      </c>
      <c r="H1024" s="1698">
        <v>2007</v>
      </c>
      <c r="I1024" s="1700">
        <v>2352.65</v>
      </c>
      <c r="J1024" s="1698">
        <f t="shared" si="55"/>
        <v>100</v>
      </c>
      <c r="K1024" s="1700">
        <f t="shared" si="52"/>
        <v>0</v>
      </c>
      <c r="L1024" s="1698"/>
      <c r="M1024" s="1698"/>
      <c r="N1024" s="1701">
        <f t="shared" si="53"/>
        <v>0</v>
      </c>
      <c r="O1024" s="2122"/>
      <c r="P1024" s="2122"/>
      <c r="Q1024" s="2122">
        <f t="shared" si="54"/>
        <v>0</v>
      </c>
      <c r="R1024" s="2428"/>
    </row>
    <row r="1025" spans="3:18" ht="14.25" customHeight="1">
      <c r="C1025" s="1696">
        <v>38</v>
      </c>
      <c r="D1025" s="1898" t="s">
        <v>7317</v>
      </c>
      <c r="E1025" s="1697">
        <v>5</v>
      </c>
      <c r="F1025" s="1698" t="s">
        <v>508</v>
      </c>
      <c r="G1025" s="1699">
        <v>10</v>
      </c>
      <c r="H1025" s="1698">
        <v>2007</v>
      </c>
      <c r="I1025" s="1700">
        <v>4814.3999999999996</v>
      </c>
      <c r="J1025" s="1698">
        <f t="shared" si="55"/>
        <v>100</v>
      </c>
      <c r="K1025" s="1700">
        <f t="shared" si="52"/>
        <v>0</v>
      </c>
      <c r="L1025" s="1698"/>
      <c r="M1025" s="1698"/>
      <c r="N1025" s="1701">
        <f t="shared" si="53"/>
        <v>0</v>
      </c>
      <c r="O1025" s="2122"/>
      <c r="P1025" s="2122"/>
      <c r="Q1025" s="2122">
        <f t="shared" si="54"/>
        <v>0</v>
      </c>
      <c r="R1025" s="2428"/>
    </row>
    <row r="1026" spans="3:18" ht="27" customHeight="1">
      <c r="C1026" s="1696">
        <v>39</v>
      </c>
      <c r="D1026" s="1898" t="s">
        <v>7318</v>
      </c>
      <c r="E1026" s="1697">
        <v>5</v>
      </c>
      <c r="F1026" s="1698" t="s">
        <v>508</v>
      </c>
      <c r="G1026" s="1699">
        <v>6</v>
      </c>
      <c r="H1026" s="1698">
        <v>2007</v>
      </c>
      <c r="I1026" s="1700">
        <v>2350.5479999999998</v>
      </c>
      <c r="J1026" s="1698">
        <f t="shared" si="55"/>
        <v>100</v>
      </c>
      <c r="K1026" s="1700">
        <f t="shared" si="52"/>
        <v>0</v>
      </c>
      <c r="L1026" s="1698"/>
      <c r="M1026" s="1698"/>
      <c r="N1026" s="1701">
        <f t="shared" si="53"/>
        <v>0</v>
      </c>
      <c r="O1026" s="2122"/>
      <c r="P1026" s="2122"/>
      <c r="Q1026" s="2122">
        <f t="shared" si="54"/>
        <v>0</v>
      </c>
      <c r="R1026" s="2428"/>
    </row>
    <row r="1027" spans="3:18" ht="14.25" customHeight="1">
      <c r="C1027" s="1690">
        <v>40</v>
      </c>
      <c r="D1027" s="1898" t="s">
        <v>1993</v>
      </c>
      <c r="E1027" s="1697">
        <v>5</v>
      </c>
      <c r="F1027" s="1698" t="s">
        <v>508</v>
      </c>
      <c r="G1027" s="1699">
        <v>2</v>
      </c>
      <c r="H1027" s="1698">
        <v>2008</v>
      </c>
      <c r="I1027" s="1700">
        <v>534.6</v>
      </c>
      <c r="J1027" s="1698">
        <f t="shared" si="55"/>
        <v>100</v>
      </c>
      <c r="K1027" s="1700">
        <f t="shared" si="52"/>
        <v>0</v>
      </c>
      <c r="L1027" s="1698"/>
      <c r="M1027" s="1698"/>
      <c r="N1027" s="1701">
        <f t="shared" si="53"/>
        <v>0</v>
      </c>
      <c r="O1027" s="2122"/>
      <c r="P1027" s="2122"/>
      <c r="Q1027" s="2122">
        <f t="shared" si="54"/>
        <v>0</v>
      </c>
      <c r="R1027" s="2428"/>
    </row>
    <row r="1028" spans="3:18" ht="14.25" customHeight="1">
      <c r="C1028" s="1696">
        <v>41</v>
      </c>
      <c r="D1028" s="1898" t="s">
        <v>4856</v>
      </c>
      <c r="E1028" s="1697">
        <v>5</v>
      </c>
      <c r="F1028" s="1698" t="s">
        <v>508</v>
      </c>
      <c r="G1028" s="1699">
        <v>9</v>
      </c>
      <c r="H1028" s="1698">
        <v>2008</v>
      </c>
      <c r="I1028" s="1700">
        <v>2405.6999999999998</v>
      </c>
      <c r="J1028" s="1698">
        <f t="shared" si="55"/>
        <v>100</v>
      </c>
      <c r="K1028" s="1700">
        <f t="shared" si="52"/>
        <v>0</v>
      </c>
      <c r="L1028" s="1698"/>
      <c r="M1028" s="1698"/>
      <c r="N1028" s="1701">
        <f t="shared" si="53"/>
        <v>0</v>
      </c>
      <c r="O1028" s="2122"/>
      <c r="P1028" s="2122"/>
      <c r="Q1028" s="2122">
        <f t="shared" si="54"/>
        <v>0</v>
      </c>
      <c r="R1028" s="2428"/>
    </row>
    <row r="1029" spans="3:18" ht="14.25" customHeight="1">
      <c r="C1029" s="1696">
        <v>42</v>
      </c>
      <c r="D1029" s="1898" t="s">
        <v>4857</v>
      </c>
      <c r="E1029" s="1697">
        <v>5</v>
      </c>
      <c r="F1029" s="1698" t="s">
        <v>508</v>
      </c>
      <c r="G1029" s="1699">
        <v>1</v>
      </c>
      <c r="H1029" s="1698">
        <v>2008</v>
      </c>
      <c r="I1029" s="1700">
        <v>493.3</v>
      </c>
      <c r="J1029" s="1698">
        <f t="shared" si="55"/>
        <v>100</v>
      </c>
      <c r="K1029" s="1700">
        <f t="shared" si="52"/>
        <v>0</v>
      </c>
      <c r="L1029" s="1698"/>
      <c r="M1029" s="1698"/>
      <c r="N1029" s="1701">
        <f t="shared" si="53"/>
        <v>0</v>
      </c>
      <c r="O1029" s="2122"/>
      <c r="P1029" s="2122"/>
      <c r="Q1029" s="2122">
        <f t="shared" si="54"/>
        <v>0</v>
      </c>
      <c r="R1029" s="2428"/>
    </row>
    <row r="1030" spans="3:18" ht="14.25" customHeight="1">
      <c r="C1030" s="1690">
        <v>43</v>
      </c>
      <c r="D1030" s="1898" t="s">
        <v>2722</v>
      </c>
      <c r="E1030" s="1697">
        <v>5</v>
      </c>
      <c r="F1030" s="1698" t="s">
        <v>508</v>
      </c>
      <c r="G1030" s="1699">
        <v>5</v>
      </c>
      <c r="H1030" s="1698">
        <v>2008</v>
      </c>
      <c r="I1030" s="1700">
        <v>1571</v>
      </c>
      <c r="J1030" s="1698">
        <f t="shared" si="55"/>
        <v>100</v>
      </c>
      <c r="K1030" s="1700">
        <f t="shared" si="52"/>
        <v>0</v>
      </c>
      <c r="L1030" s="1698"/>
      <c r="M1030" s="1698"/>
      <c r="N1030" s="1701">
        <f t="shared" si="53"/>
        <v>0</v>
      </c>
      <c r="O1030" s="2122"/>
      <c r="P1030" s="2122"/>
      <c r="Q1030" s="2122">
        <f t="shared" si="54"/>
        <v>0</v>
      </c>
      <c r="R1030" s="2428"/>
    </row>
    <row r="1031" spans="3:18" ht="14.25" customHeight="1">
      <c r="C1031" s="1696">
        <v>44</v>
      </c>
      <c r="D1031" s="1898" t="s">
        <v>2015</v>
      </c>
      <c r="E1031" s="1697">
        <v>5</v>
      </c>
      <c r="F1031" s="1698" t="s">
        <v>508</v>
      </c>
      <c r="G1031" s="1699">
        <v>10</v>
      </c>
      <c r="H1031" s="1698">
        <v>2008</v>
      </c>
      <c r="I1031" s="1700">
        <v>4046.85</v>
      </c>
      <c r="J1031" s="1698">
        <f t="shared" si="55"/>
        <v>100</v>
      </c>
      <c r="K1031" s="1700">
        <f t="shared" si="52"/>
        <v>0</v>
      </c>
      <c r="L1031" s="1698"/>
      <c r="M1031" s="1698"/>
      <c r="N1031" s="1701">
        <f t="shared" si="53"/>
        <v>0</v>
      </c>
      <c r="O1031" s="2122"/>
      <c r="P1031" s="2122"/>
      <c r="Q1031" s="2122">
        <f t="shared" si="54"/>
        <v>0</v>
      </c>
      <c r="R1031" s="2428"/>
    </row>
    <row r="1032" spans="3:18" ht="14.25" customHeight="1">
      <c r="C1032" s="1696">
        <v>45</v>
      </c>
      <c r="D1032" s="1898" t="s">
        <v>2738</v>
      </c>
      <c r="E1032" s="1697">
        <v>5</v>
      </c>
      <c r="F1032" s="1698" t="s">
        <v>508</v>
      </c>
      <c r="G1032" s="1699">
        <v>1</v>
      </c>
      <c r="H1032" s="1698">
        <v>2008</v>
      </c>
      <c r="I1032" s="1700">
        <v>531.58600000000001</v>
      </c>
      <c r="J1032" s="1698">
        <f t="shared" si="55"/>
        <v>100</v>
      </c>
      <c r="K1032" s="1700">
        <f t="shared" si="52"/>
        <v>0</v>
      </c>
      <c r="L1032" s="1698"/>
      <c r="M1032" s="1698"/>
      <c r="N1032" s="1701">
        <f t="shared" si="53"/>
        <v>0</v>
      </c>
      <c r="O1032" s="2122"/>
      <c r="P1032" s="2122"/>
      <c r="Q1032" s="2122">
        <f t="shared" si="54"/>
        <v>0</v>
      </c>
      <c r="R1032" s="2428"/>
    </row>
    <row r="1033" spans="3:18" ht="14.25" customHeight="1">
      <c r="C1033" s="1690">
        <v>46</v>
      </c>
      <c r="D1033" s="1898" t="s">
        <v>2723</v>
      </c>
      <c r="E1033" s="1697">
        <v>5</v>
      </c>
      <c r="F1033" s="1698" t="s">
        <v>508</v>
      </c>
      <c r="G1033" s="1699">
        <v>1</v>
      </c>
      <c r="H1033" s="1698">
        <v>2008</v>
      </c>
      <c r="I1033" s="1700">
        <v>314.2</v>
      </c>
      <c r="J1033" s="1698">
        <f t="shared" si="55"/>
        <v>100</v>
      </c>
      <c r="K1033" s="1700">
        <f t="shared" si="52"/>
        <v>0</v>
      </c>
      <c r="L1033" s="1698"/>
      <c r="M1033" s="1698"/>
      <c r="N1033" s="1701">
        <f t="shared" si="53"/>
        <v>0</v>
      </c>
      <c r="O1033" s="2122"/>
      <c r="P1033" s="2122"/>
      <c r="Q1033" s="2122">
        <f t="shared" si="54"/>
        <v>0</v>
      </c>
      <c r="R1033" s="2428"/>
    </row>
    <row r="1034" spans="3:18" ht="14.25" customHeight="1">
      <c r="C1034" s="1696">
        <v>47</v>
      </c>
      <c r="D1034" s="1898" t="s">
        <v>2723</v>
      </c>
      <c r="E1034" s="1697">
        <v>5</v>
      </c>
      <c r="F1034" s="1698" t="s">
        <v>508</v>
      </c>
      <c r="G1034" s="1699">
        <v>3</v>
      </c>
      <c r="H1034" s="1698">
        <v>2008</v>
      </c>
      <c r="I1034" s="1700">
        <v>942.6</v>
      </c>
      <c r="J1034" s="1698">
        <f t="shared" si="55"/>
        <v>100</v>
      </c>
      <c r="K1034" s="1700">
        <f t="shared" si="52"/>
        <v>0</v>
      </c>
      <c r="L1034" s="1698"/>
      <c r="M1034" s="1698"/>
      <c r="N1034" s="1701">
        <f t="shared" si="53"/>
        <v>0</v>
      </c>
      <c r="O1034" s="2122"/>
      <c r="P1034" s="2122"/>
      <c r="Q1034" s="2122">
        <f t="shared" si="54"/>
        <v>0</v>
      </c>
      <c r="R1034" s="2428"/>
    </row>
    <row r="1035" spans="3:18" ht="14.25" customHeight="1">
      <c r="C1035" s="1696">
        <v>48</v>
      </c>
      <c r="D1035" s="1898" t="s">
        <v>4872</v>
      </c>
      <c r="E1035" s="1697">
        <v>5</v>
      </c>
      <c r="F1035" s="1698" t="s">
        <v>508</v>
      </c>
      <c r="G1035" s="1699">
        <v>11</v>
      </c>
      <c r="H1035" s="1698">
        <v>2008</v>
      </c>
      <c r="I1035" s="1700">
        <v>2940.3</v>
      </c>
      <c r="J1035" s="1698">
        <f t="shared" si="55"/>
        <v>100</v>
      </c>
      <c r="K1035" s="1700">
        <f t="shared" si="52"/>
        <v>0</v>
      </c>
      <c r="L1035" s="1698"/>
      <c r="M1035" s="1698"/>
      <c r="N1035" s="1701">
        <f t="shared" si="53"/>
        <v>0</v>
      </c>
      <c r="O1035" s="2122"/>
      <c r="P1035" s="2122"/>
      <c r="Q1035" s="2122">
        <f t="shared" si="54"/>
        <v>0</v>
      </c>
      <c r="R1035" s="2428"/>
    </row>
    <row r="1036" spans="3:18" ht="14.25" customHeight="1">
      <c r="C1036" s="1690">
        <v>49</v>
      </c>
      <c r="D1036" s="1898" t="s">
        <v>2744</v>
      </c>
      <c r="E1036" s="1697">
        <v>5</v>
      </c>
      <c r="F1036" s="1698" t="s">
        <v>508</v>
      </c>
      <c r="G1036" s="1699">
        <v>35</v>
      </c>
      <c r="H1036" s="1698">
        <v>2008</v>
      </c>
      <c r="I1036" s="1700">
        <v>14163.975</v>
      </c>
      <c r="J1036" s="1698">
        <f t="shared" si="55"/>
        <v>100</v>
      </c>
      <c r="K1036" s="1700">
        <f t="shared" si="52"/>
        <v>0</v>
      </c>
      <c r="L1036" s="1698"/>
      <c r="M1036" s="1698"/>
      <c r="N1036" s="1701">
        <f t="shared" si="53"/>
        <v>0</v>
      </c>
      <c r="O1036" s="2122"/>
      <c r="P1036" s="2122"/>
      <c r="Q1036" s="2122">
        <f t="shared" si="54"/>
        <v>0</v>
      </c>
      <c r="R1036" s="2428"/>
    </row>
    <row r="1037" spans="3:18" ht="27" customHeight="1">
      <c r="C1037" s="1696">
        <v>50</v>
      </c>
      <c r="D1037" s="1898" t="s">
        <v>2745</v>
      </c>
      <c r="E1037" s="1697">
        <v>5</v>
      </c>
      <c r="F1037" s="1698" t="s">
        <v>508</v>
      </c>
      <c r="G1037" s="1699">
        <v>3</v>
      </c>
      <c r="H1037" s="1698">
        <v>2009</v>
      </c>
      <c r="I1037" s="1700">
        <v>725.1</v>
      </c>
      <c r="J1037" s="1698">
        <f t="shared" si="55"/>
        <v>100</v>
      </c>
      <c r="K1037" s="1700">
        <f t="shared" si="52"/>
        <v>0</v>
      </c>
      <c r="L1037" s="1698"/>
      <c r="M1037" s="1698"/>
      <c r="N1037" s="1701">
        <f t="shared" si="53"/>
        <v>0</v>
      </c>
      <c r="O1037" s="2122"/>
      <c r="P1037" s="2122"/>
      <c r="Q1037" s="2122">
        <f t="shared" si="54"/>
        <v>0</v>
      </c>
      <c r="R1037" s="2428"/>
    </row>
    <row r="1038" spans="3:18" ht="27" customHeight="1">
      <c r="C1038" s="1696">
        <v>51</v>
      </c>
      <c r="D1038" s="1898" t="s">
        <v>2746</v>
      </c>
      <c r="E1038" s="1697">
        <v>5</v>
      </c>
      <c r="F1038" s="1698" t="s">
        <v>508</v>
      </c>
      <c r="G1038" s="1699">
        <v>2</v>
      </c>
      <c r="H1038" s="1698">
        <v>2010</v>
      </c>
      <c r="I1038" s="1700">
        <v>566.6</v>
      </c>
      <c r="J1038" s="1698">
        <f t="shared" si="55"/>
        <v>100</v>
      </c>
      <c r="K1038" s="1700">
        <f t="shared" si="52"/>
        <v>0</v>
      </c>
      <c r="L1038" s="1698"/>
      <c r="M1038" s="1698"/>
      <c r="N1038" s="1701">
        <f t="shared" si="53"/>
        <v>0</v>
      </c>
      <c r="O1038" s="2122"/>
      <c r="P1038" s="2122"/>
      <c r="Q1038" s="2122">
        <f t="shared" si="54"/>
        <v>0</v>
      </c>
      <c r="R1038" s="2428"/>
    </row>
    <row r="1039" spans="3:18" ht="14.25" customHeight="1">
      <c r="C1039" s="1690">
        <v>52</v>
      </c>
      <c r="D1039" s="1898" t="s">
        <v>4874</v>
      </c>
      <c r="E1039" s="1697">
        <v>5</v>
      </c>
      <c r="F1039" s="1698" t="s">
        <v>508</v>
      </c>
      <c r="G1039" s="1699">
        <v>1</v>
      </c>
      <c r="H1039" s="1698">
        <v>2011</v>
      </c>
      <c r="I1039" s="1700">
        <v>436.32</v>
      </c>
      <c r="J1039" s="1698">
        <f t="shared" si="55"/>
        <v>100</v>
      </c>
      <c r="K1039" s="1700">
        <f t="shared" si="52"/>
        <v>0</v>
      </c>
      <c r="L1039" s="1698"/>
      <c r="M1039" s="1698"/>
      <c r="N1039" s="1701">
        <f t="shared" si="53"/>
        <v>0</v>
      </c>
      <c r="O1039" s="2122"/>
      <c r="P1039" s="2122"/>
      <c r="Q1039" s="2122">
        <f t="shared" si="54"/>
        <v>0</v>
      </c>
      <c r="R1039" s="2428"/>
    </row>
    <row r="1040" spans="3:18" ht="14.25" customHeight="1">
      <c r="C1040" s="1696">
        <v>53</v>
      </c>
      <c r="D1040" s="1898" t="s">
        <v>4868</v>
      </c>
      <c r="E1040" s="1697">
        <v>5</v>
      </c>
      <c r="F1040" s="1698" t="s">
        <v>508</v>
      </c>
      <c r="G1040" s="1699">
        <v>1</v>
      </c>
      <c r="H1040" s="1698">
        <v>2012</v>
      </c>
      <c r="I1040" s="1700">
        <v>436.32</v>
      </c>
      <c r="J1040" s="1698">
        <f t="shared" si="55"/>
        <v>100</v>
      </c>
      <c r="K1040" s="1700">
        <f t="shared" si="52"/>
        <v>0</v>
      </c>
      <c r="L1040" s="1698"/>
      <c r="M1040" s="1698"/>
      <c r="N1040" s="1701">
        <f t="shared" si="53"/>
        <v>0</v>
      </c>
      <c r="O1040" s="2122"/>
      <c r="P1040" s="2122"/>
      <c r="Q1040" s="2122">
        <f t="shared" si="54"/>
        <v>0</v>
      </c>
      <c r="R1040" s="2428"/>
    </row>
    <row r="1041" spans="3:18" ht="14.25" customHeight="1">
      <c r="C1041" s="1696">
        <v>54</v>
      </c>
      <c r="D1041" s="1898" t="s">
        <v>2735</v>
      </c>
      <c r="E1041" s="1697">
        <v>5</v>
      </c>
      <c r="F1041" s="1698" t="s">
        <v>508</v>
      </c>
      <c r="G1041" s="1699">
        <v>4</v>
      </c>
      <c r="H1041" s="1698">
        <v>2012</v>
      </c>
      <c r="I1041" s="1700">
        <v>1873.44</v>
      </c>
      <c r="J1041" s="1698">
        <f t="shared" si="55"/>
        <v>100</v>
      </c>
      <c r="K1041" s="1700">
        <f t="shared" si="52"/>
        <v>0</v>
      </c>
      <c r="L1041" s="1698"/>
      <c r="M1041" s="1698"/>
      <c r="N1041" s="1701">
        <f t="shared" si="53"/>
        <v>0</v>
      </c>
      <c r="O1041" s="2122"/>
      <c r="P1041" s="2122"/>
      <c r="Q1041" s="2122">
        <f t="shared" si="54"/>
        <v>0</v>
      </c>
      <c r="R1041" s="2428"/>
    </row>
    <row r="1042" spans="3:18" ht="14.25" customHeight="1">
      <c r="C1042" s="1690">
        <v>55</v>
      </c>
      <c r="D1042" s="1898" t="s">
        <v>7319</v>
      </c>
      <c r="E1042" s="1697">
        <v>5</v>
      </c>
      <c r="F1042" s="1698" t="s">
        <v>508</v>
      </c>
      <c r="G1042" s="1699">
        <v>6</v>
      </c>
      <c r="H1042" s="1698">
        <v>2013</v>
      </c>
      <c r="I1042" s="1700">
        <v>3072.0893999999998</v>
      </c>
      <c r="J1042" s="1698">
        <f t="shared" si="55"/>
        <v>100</v>
      </c>
      <c r="K1042" s="1700">
        <f t="shared" si="52"/>
        <v>0</v>
      </c>
      <c r="L1042" s="1698"/>
      <c r="M1042" s="1698"/>
      <c r="N1042" s="1701">
        <f t="shared" si="53"/>
        <v>0</v>
      </c>
      <c r="O1042" s="2122"/>
      <c r="P1042" s="2122"/>
      <c r="Q1042" s="2122">
        <f t="shared" si="54"/>
        <v>0</v>
      </c>
      <c r="R1042" s="2428"/>
    </row>
    <row r="1043" spans="3:18" ht="14.25" customHeight="1">
      <c r="C1043" s="1696">
        <v>56</v>
      </c>
      <c r="D1043" s="1898" t="s">
        <v>4861</v>
      </c>
      <c r="E1043" s="1697">
        <v>5</v>
      </c>
      <c r="F1043" s="1698" t="s">
        <v>508</v>
      </c>
      <c r="G1043" s="1699">
        <v>1</v>
      </c>
      <c r="H1043" s="1698">
        <v>2014</v>
      </c>
      <c r="I1043" s="1700">
        <v>164.37</v>
      </c>
      <c r="J1043" s="1698">
        <f t="shared" si="55"/>
        <v>100</v>
      </c>
      <c r="K1043" s="1700">
        <f t="shared" si="52"/>
        <v>0</v>
      </c>
      <c r="L1043" s="1698"/>
      <c r="M1043" s="1698"/>
      <c r="N1043" s="1701">
        <f t="shared" si="53"/>
        <v>0</v>
      </c>
      <c r="O1043" s="2122"/>
      <c r="P1043" s="2122"/>
      <c r="Q1043" s="2122">
        <f t="shared" si="54"/>
        <v>0</v>
      </c>
      <c r="R1043" s="2428"/>
    </row>
    <row r="1044" spans="3:18" ht="14.25" customHeight="1">
      <c r="C1044" s="1696">
        <v>57</v>
      </c>
      <c r="D1044" s="1898" t="s">
        <v>7320</v>
      </c>
      <c r="E1044" s="1697">
        <v>5</v>
      </c>
      <c r="F1044" s="1698" t="s">
        <v>508</v>
      </c>
      <c r="G1044" s="1699">
        <v>8</v>
      </c>
      <c r="H1044" s="1698">
        <v>2015</v>
      </c>
      <c r="I1044" s="1700">
        <v>3672</v>
      </c>
      <c r="J1044" s="1698">
        <f t="shared" si="55"/>
        <v>100</v>
      </c>
      <c r="K1044" s="1700">
        <f t="shared" si="52"/>
        <v>0</v>
      </c>
      <c r="L1044" s="1698"/>
      <c r="M1044" s="1698"/>
      <c r="N1044" s="1701">
        <f t="shared" si="53"/>
        <v>0</v>
      </c>
      <c r="O1044" s="2122"/>
      <c r="P1044" s="2122"/>
      <c r="Q1044" s="2122">
        <f t="shared" si="54"/>
        <v>0</v>
      </c>
      <c r="R1044" s="2428"/>
    </row>
    <row r="1045" spans="3:18" ht="14.25" customHeight="1">
      <c r="C1045" s="1690">
        <v>58</v>
      </c>
      <c r="D1045" s="1898" t="s">
        <v>2490</v>
      </c>
      <c r="E1045" s="1697">
        <v>5</v>
      </c>
      <c r="F1045" s="1698" t="s">
        <v>508</v>
      </c>
      <c r="G1045" s="1699">
        <v>6</v>
      </c>
      <c r="H1045" s="1698">
        <v>2015</v>
      </c>
      <c r="I1045" s="1700">
        <v>2067.69038</v>
      </c>
      <c r="J1045" s="1698">
        <f t="shared" si="55"/>
        <v>100</v>
      </c>
      <c r="K1045" s="1700">
        <f t="shared" si="52"/>
        <v>0</v>
      </c>
      <c r="L1045" s="1698"/>
      <c r="M1045" s="1698"/>
      <c r="N1045" s="1701">
        <f t="shared" si="53"/>
        <v>0</v>
      </c>
      <c r="O1045" s="2122"/>
      <c r="P1045" s="2122"/>
      <c r="Q1045" s="2122">
        <f t="shared" si="54"/>
        <v>0</v>
      </c>
      <c r="R1045" s="2428"/>
    </row>
    <row r="1046" spans="3:18" ht="14.25" customHeight="1">
      <c r="C1046" s="1696">
        <v>59</v>
      </c>
      <c r="D1046" s="1898" t="s">
        <v>2729</v>
      </c>
      <c r="E1046" s="1697">
        <v>5</v>
      </c>
      <c r="F1046" s="1698" t="s">
        <v>508</v>
      </c>
      <c r="G1046" s="1699">
        <v>2</v>
      </c>
      <c r="H1046" s="1698">
        <v>2016</v>
      </c>
      <c r="I1046" s="1700">
        <v>918</v>
      </c>
      <c r="J1046" s="1698">
        <f t="shared" si="55"/>
        <v>100</v>
      </c>
      <c r="K1046" s="1700">
        <f t="shared" ref="K1046:K1109" si="56">IF(J1046=100,0,I1046-I1046*J1046%)</f>
        <v>0</v>
      </c>
      <c r="L1046" s="1698"/>
      <c r="M1046" s="1698"/>
      <c r="N1046" s="1701">
        <f t="shared" ref="N1046:N1109" si="57">+L1046*M1046</f>
        <v>0</v>
      </c>
      <c r="O1046" s="2122"/>
      <c r="P1046" s="2122"/>
      <c r="Q1046" s="2122">
        <f t="shared" ref="Q1046:Q1109" si="58">+O1046*P1046</f>
        <v>0</v>
      </c>
      <c r="R1046" s="2428"/>
    </row>
    <row r="1047" spans="3:18" ht="40.5" customHeight="1">
      <c r="C1047" s="1696">
        <v>60</v>
      </c>
      <c r="D1047" s="1898" t="s">
        <v>7321</v>
      </c>
      <c r="E1047" s="1697">
        <v>5</v>
      </c>
      <c r="F1047" s="1698" t="s">
        <v>508</v>
      </c>
      <c r="G1047" s="1699">
        <v>7</v>
      </c>
      <c r="H1047" s="1698">
        <v>2017</v>
      </c>
      <c r="I1047" s="1700">
        <v>3771.6</v>
      </c>
      <c r="J1047" s="1698">
        <f t="shared" si="55"/>
        <v>100</v>
      </c>
      <c r="K1047" s="1700">
        <f t="shared" si="56"/>
        <v>0</v>
      </c>
      <c r="L1047" s="1698"/>
      <c r="M1047" s="1698"/>
      <c r="N1047" s="1701">
        <f t="shared" si="57"/>
        <v>0</v>
      </c>
      <c r="O1047" s="2122"/>
      <c r="P1047" s="2122"/>
      <c r="Q1047" s="2122">
        <f t="shared" si="58"/>
        <v>0</v>
      </c>
      <c r="R1047" s="2428"/>
    </row>
    <row r="1048" spans="3:18" ht="40.5" customHeight="1">
      <c r="C1048" s="1690">
        <v>61</v>
      </c>
      <c r="D1048" s="1898" t="s">
        <v>2747</v>
      </c>
      <c r="E1048" s="1697">
        <v>5</v>
      </c>
      <c r="F1048" s="1698" t="s">
        <v>508</v>
      </c>
      <c r="G1048" s="1699">
        <v>3</v>
      </c>
      <c r="H1048" s="1698">
        <v>2017</v>
      </c>
      <c r="I1048" s="1700">
        <v>2187</v>
      </c>
      <c r="J1048" s="1698">
        <f t="shared" si="55"/>
        <v>100</v>
      </c>
      <c r="K1048" s="1700">
        <f t="shared" si="56"/>
        <v>0</v>
      </c>
      <c r="L1048" s="1698"/>
      <c r="M1048" s="1698"/>
      <c r="N1048" s="1701">
        <f t="shared" si="57"/>
        <v>0</v>
      </c>
      <c r="O1048" s="2122"/>
      <c r="P1048" s="2122"/>
      <c r="Q1048" s="2122">
        <f t="shared" si="58"/>
        <v>0</v>
      </c>
      <c r="R1048" s="2428"/>
    </row>
    <row r="1049" spans="3:18" ht="14.25" customHeight="1">
      <c r="C1049" s="1696">
        <v>62</v>
      </c>
      <c r="D1049" s="1898" t="s">
        <v>2744</v>
      </c>
      <c r="E1049" s="1697">
        <v>5</v>
      </c>
      <c r="F1049" s="1698" t="s">
        <v>508</v>
      </c>
      <c r="G1049" s="1699">
        <v>1</v>
      </c>
      <c r="H1049" s="1698">
        <v>2018</v>
      </c>
      <c r="I1049" s="1700">
        <v>404.685</v>
      </c>
      <c r="J1049" s="1698">
        <f t="shared" si="55"/>
        <v>100</v>
      </c>
      <c r="K1049" s="1700">
        <f t="shared" si="56"/>
        <v>0</v>
      </c>
      <c r="L1049" s="1698"/>
      <c r="M1049" s="1698"/>
      <c r="N1049" s="1701">
        <f t="shared" si="57"/>
        <v>0</v>
      </c>
      <c r="O1049" s="2122"/>
      <c r="P1049" s="2122"/>
      <c r="Q1049" s="2122">
        <f t="shared" si="58"/>
        <v>0</v>
      </c>
      <c r="R1049" s="2428"/>
    </row>
    <row r="1050" spans="3:18" ht="27" customHeight="1">
      <c r="C1050" s="1696">
        <v>63</v>
      </c>
      <c r="D1050" s="1898" t="s">
        <v>2493</v>
      </c>
      <c r="E1050" s="1697">
        <v>5</v>
      </c>
      <c r="F1050" s="1698" t="s">
        <v>508</v>
      </c>
      <c r="G1050" s="1699">
        <v>3</v>
      </c>
      <c r="H1050" s="1698">
        <v>2018</v>
      </c>
      <c r="I1050" s="1700">
        <v>2250</v>
      </c>
      <c r="J1050" s="1698">
        <f t="shared" si="55"/>
        <v>100</v>
      </c>
      <c r="K1050" s="1700">
        <f t="shared" si="56"/>
        <v>0</v>
      </c>
      <c r="L1050" s="1698"/>
      <c r="M1050" s="1698"/>
      <c r="N1050" s="1701">
        <f t="shared" si="57"/>
        <v>0</v>
      </c>
      <c r="O1050" s="2122"/>
      <c r="P1050" s="2122"/>
      <c r="Q1050" s="2122">
        <f t="shared" si="58"/>
        <v>0</v>
      </c>
      <c r="R1050" s="2428"/>
    </row>
    <row r="1051" spans="3:18" ht="27" customHeight="1">
      <c r="C1051" s="1690">
        <v>64</v>
      </c>
      <c r="D1051" s="1898" t="s">
        <v>2749</v>
      </c>
      <c r="E1051" s="1697">
        <v>5</v>
      </c>
      <c r="F1051" s="1698" t="s">
        <v>508</v>
      </c>
      <c r="G1051" s="1699">
        <v>2</v>
      </c>
      <c r="H1051" s="1698">
        <v>2019</v>
      </c>
      <c r="I1051" s="1700">
        <v>900</v>
      </c>
      <c r="J1051" s="1698">
        <f t="shared" si="55"/>
        <v>100</v>
      </c>
      <c r="K1051" s="1700">
        <f t="shared" si="56"/>
        <v>0</v>
      </c>
      <c r="L1051" s="1698"/>
      <c r="M1051" s="1698"/>
      <c r="N1051" s="1701">
        <f t="shared" si="57"/>
        <v>0</v>
      </c>
      <c r="O1051" s="2122"/>
      <c r="P1051" s="2122"/>
      <c r="Q1051" s="2122">
        <f t="shared" si="58"/>
        <v>0</v>
      </c>
      <c r="R1051" s="2428"/>
    </row>
    <row r="1052" spans="3:18" ht="27" customHeight="1">
      <c r="C1052" s="1696">
        <v>65</v>
      </c>
      <c r="D1052" s="1898" t="s">
        <v>2749</v>
      </c>
      <c r="E1052" s="1697">
        <v>5</v>
      </c>
      <c r="F1052" s="1698" t="s">
        <v>508</v>
      </c>
      <c r="G1052" s="1699">
        <v>1</v>
      </c>
      <c r="H1052" s="1698">
        <v>2019</v>
      </c>
      <c r="I1052" s="1700">
        <v>446.4</v>
      </c>
      <c r="J1052" s="1698">
        <f t="shared" ref="J1052:J1115" si="59">IF(($J$14-H1052)*J$19&gt;100,100,($J$14-H1052)*J$19)</f>
        <v>100</v>
      </c>
      <c r="K1052" s="1700">
        <f t="shared" si="56"/>
        <v>0</v>
      </c>
      <c r="L1052" s="1698"/>
      <c r="M1052" s="1698"/>
      <c r="N1052" s="1701">
        <f t="shared" si="57"/>
        <v>0</v>
      </c>
      <c r="O1052" s="2122"/>
      <c r="P1052" s="2122"/>
      <c r="Q1052" s="2122">
        <f t="shared" si="58"/>
        <v>0</v>
      </c>
      <c r="R1052" s="2428"/>
    </row>
    <row r="1053" spans="3:18" ht="27" customHeight="1">
      <c r="C1053" s="1696">
        <v>66</v>
      </c>
      <c r="D1053" s="1898" t="s">
        <v>2750</v>
      </c>
      <c r="E1053" s="1697">
        <v>5</v>
      </c>
      <c r="F1053" s="1698" t="s">
        <v>508</v>
      </c>
      <c r="G1053" s="1699">
        <v>30</v>
      </c>
      <c r="H1053" s="1698">
        <v>2020</v>
      </c>
      <c r="I1053" s="1700">
        <v>13497</v>
      </c>
      <c r="J1053" s="1698">
        <f t="shared" si="59"/>
        <v>100</v>
      </c>
      <c r="K1053" s="1700">
        <f t="shared" si="56"/>
        <v>0</v>
      </c>
      <c r="L1053" s="1698"/>
      <c r="M1053" s="1698"/>
      <c r="N1053" s="1701">
        <f t="shared" si="57"/>
        <v>0</v>
      </c>
      <c r="O1053" s="2122"/>
      <c r="P1053" s="2122"/>
      <c r="Q1053" s="2122">
        <f t="shared" si="58"/>
        <v>0</v>
      </c>
      <c r="R1053" s="2428"/>
    </row>
    <row r="1054" spans="3:18" ht="14.25" customHeight="1">
      <c r="C1054" s="1690">
        <v>67</v>
      </c>
      <c r="D1054" s="1898" t="s">
        <v>2751</v>
      </c>
      <c r="E1054" s="1697">
        <v>5</v>
      </c>
      <c r="F1054" s="1698" t="s">
        <v>508</v>
      </c>
      <c r="G1054" s="1699">
        <v>1</v>
      </c>
      <c r="H1054" s="1698">
        <v>2020</v>
      </c>
      <c r="I1054" s="1700">
        <v>436.32</v>
      </c>
      <c r="J1054" s="1698">
        <f t="shared" si="59"/>
        <v>100</v>
      </c>
      <c r="K1054" s="1700">
        <f t="shared" si="56"/>
        <v>0</v>
      </c>
      <c r="L1054" s="1698"/>
      <c r="M1054" s="1698"/>
      <c r="N1054" s="1701">
        <f t="shared" si="57"/>
        <v>0</v>
      </c>
      <c r="O1054" s="2122"/>
      <c r="P1054" s="2122"/>
      <c r="Q1054" s="2122">
        <f t="shared" si="58"/>
        <v>0</v>
      </c>
      <c r="R1054" s="2428"/>
    </row>
    <row r="1055" spans="3:18" ht="14.25" customHeight="1">
      <c r="C1055" s="1696">
        <v>68</v>
      </c>
      <c r="D1055" s="1898" t="s">
        <v>3030</v>
      </c>
      <c r="E1055" s="1697"/>
      <c r="F1055" s="1698"/>
      <c r="G1055" s="1699">
        <v>5</v>
      </c>
      <c r="H1055" s="1698">
        <v>2020</v>
      </c>
      <c r="I1055" s="1700">
        <v>1442.1</v>
      </c>
      <c r="J1055" s="1698">
        <f t="shared" si="59"/>
        <v>100</v>
      </c>
      <c r="K1055" s="1700">
        <f t="shared" si="56"/>
        <v>0</v>
      </c>
      <c r="L1055" s="1698"/>
      <c r="M1055" s="1698"/>
      <c r="N1055" s="1701">
        <f t="shared" si="57"/>
        <v>0</v>
      </c>
      <c r="O1055" s="2122"/>
      <c r="P1055" s="2122"/>
      <c r="Q1055" s="2122">
        <f t="shared" si="58"/>
        <v>0</v>
      </c>
      <c r="R1055" s="2428"/>
    </row>
    <row r="1056" spans="3:18" ht="40.5" customHeight="1">
      <c r="C1056" s="1696">
        <v>69</v>
      </c>
      <c r="D1056" s="1898" t="s">
        <v>2752</v>
      </c>
      <c r="E1056" s="1697">
        <v>5</v>
      </c>
      <c r="F1056" s="1698" t="s">
        <v>508</v>
      </c>
      <c r="G1056" s="1699">
        <v>36</v>
      </c>
      <c r="H1056" s="1698">
        <v>2022</v>
      </c>
      <c r="I1056" s="1700">
        <v>15713.82</v>
      </c>
      <c r="J1056" s="1698">
        <f t="shared" si="59"/>
        <v>80</v>
      </c>
      <c r="K1056" s="1700">
        <f t="shared" si="56"/>
        <v>3142.7639999999992</v>
      </c>
      <c r="L1056" s="1698"/>
      <c r="M1056" s="1698"/>
      <c r="N1056" s="1701">
        <f t="shared" si="57"/>
        <v>0</v>
      </c>
      <c r="O1056" s="2122"/>
      <c r="P1056" s="2122"/>
      <c r="Q1056" s="2122">
        <f t="shared" si="58"/>
        <v>0</v>
      </c>
      <c r="R1056" s="2428"/>
    </row>
    <row r="1057" spans="3:18" ht="14.25" customHeight="1">
      <c r="C1057" s="1690">
        <v>70</v>
      </c>
      <c r="D1057" s="1898" t="s">
        <v>4827</v>
      </c>
      <c r="E1057" s="1697">
        <v>5</v>
      </c>
      <c r="F1057" s="1698" t="s">
        <v>508</v>
      </c>
      <c r="G1057" s="1699">
        <v>29</v>
      </c>
      <c r="H1057" s="1698">
        <v>2022</v>
      </c>
      <c r="I1057" s="1700">
        <v>10189.179</v>
      </c>
      <c r="J1057" s="1698">
        <f t="shared" si="59"/>
        <v>80</v>
      </c>
      <c r="K1057" s="1700">
        <f t="shared" si="56"/>
        <v>2037.8357999999998</v>
      </c>
      <c r="L1057" s="1698"/>
      <c r="M1057" s="1698"/>
      <c r="N1057" s="1701">
        <f t="shared" si="57"/>
        <v>0</v>
      </c>
      <c r="O1057" s="2122"/>
      <c r="P1057" s="2122"/>
      <c r="Q1057" s="2122">
        <f t="shared" si="58"/>
        <v>0</v>
      </c>
      <c r="R1057" s="2428"/>
    </row>
    <row r="1058" spans="3:18" ht="27" customHeight="1">
      <c r="C1058" s="1696">
        <v>71</v>
      </c>
      <c r="D1058" s="1898" t="s">
        <v>4855</v>
      </c>
      <c r="E1058" s="1697">
        <v>5</v>
      </c>
      <c r="F1058" s="1698" t="s">
        <v>508</v>
      </c>
      <c r="G1058" s="1699">
        <v>22</v>
      </c>
      <c r="H1058" s="1698">
        <v>2022</v>
      </c>
      <c r="I1058" s="1700">
        <v>11039.999959999997</v>
      </c>
      <c r="J1058" s="1698">
        <f t="shared" si="59"/>
        <v>80</v>
      </c>
      <c r="K1058" s="1700">
        <f t="shared" si="56"/>
        <v>2207.9999919999991</v>
      </c>
      <c r="L1058" s="1698"/>
      <c r="M1058" s="1698"/>
      <c r="N1058" s="1701">
        <f t="shared" si="57"/>
        <v>0</v>
      </c>
      <c r="O1058" s="2122"/>
      <c r="P1058" s="2122"/>
      <c r="Q1058" s="2122">
        <f t="shared" si="58"/>
        <v>0</v>
      </c>
      <c r="R1058" s="2428"/>
    </row>
    <row r="1059" spans="3:18" ht="14.25" customHeight="1">
      <c r="C1059" s="1696">
        <v>72</v>
      </c>
      <c r="D1059" s="1898" t="s">
        <v>6030</v>
      </c>
      <c r="E1059" s="1697">
        <v>5</v>
      </c>
      <c r="F1059" s="1698" t="s">
        <v>508</v>
      </c>
      <c r="G1059" s="1699">
        <v>6</v>
      </c>
      <c r="H1059" s="1698">
        <v>2022</v>
      </c>
      <c r="I1059" s="1700">
        <v>2399.4</v>
      </c>
      <c r="J1059" s="1698">
        <f t="shared" si="59"/>
        <v>80</v>
      </c>
      <c r="K1059" s="1700">
        <f t="shared" si="56"/>
        <v>479.87999999999988</v>
      </c>
      <c r="L1059" s="1698"/>
      <c r="M1059" s="1698"/>
      <c r="N1059" s="1701">
        <f t="shared" si="57"/>
        <v>0</v>
      </c>
      <c r="O1059" s="2122"/>
      <c r="P1059" s="2122"/>
      <c r="Q1059" s="2122">
        <f t="shared" si="58"/>
        <v>0</v>
      </c>
      <c r="R1059" s="2428"/>
    </row>
    <row r="1060" spans="3:18" ht="27" customHeight="1">
      <c r="C1060" s="1690">
        <v>73</v>
      </c>
      <c r="D1060" s="1898" t="s">
        <v>4869</v>
      </c>
      <c r="E1060" s="1697">
        <v>5</v>
      </c>
      <c r="F1060" s="1698" t="s">
        <v>508</v>
      </c>
      <c r="G1060" s="1699">
        <v>1</v>
      </c>
      <c r="H1060" s="1698">
        <v>2022</v>
      </c>
      <c r="I1060" s="1700">
        <v>446.4</v>
      </c>
      <c r="J1060" s="1698">
        <f t="shared" si="59"/>
        <v>80</v>
      </c>
      <c r="K1060" s="1700">
        <f t="shared" si="56"/>
        <v>89.279999999999973</v>
      </c>
      <c r="L1060" s="1698"/>
      <c r="M1060" s="1698"/>
      <c r="N1060" s="1701">
        <f t="shared" si="57"/>
        <v>0</v>
      </c>
      <c r="O1060" s="2122"/>
      <c r="P1060" s="2122"/>
      <c r="Q1060" s="2122">
        <f t="shared" si="58"/>
        <v>0</v>
      </c>
      <c r="R1060" s="2428"/>
    </row>
    <row r="1061" spans="3:18" ht="27" customHeight="1">
      <c r="C1061" s="1696">
        <v>74</v>
      </c>
      <c r="D1061" s="1898" t="s">
        <v>6031</v>
      </c>
      <c r="E1061" s="1697">
        <v>5</v>
      </c>
      <c r="F1061" s="1698" t="s">
        <v>508</v>
      </c>
      <c r="G1061" s="1699">
        <v>37</v>
      </c>
      <c r="H1061" s="1698">
        <v>2023</v>
      </c>
      <c r="I1061" s="1700">
        <v>18567.272659999991</v>
      </c>
      <c r="J1061" s="1698">
        <f t="shared" si="59"/>
        <v>60</v>
      </c>
      <c r="K1061" s="1700">
        <f t="shared" si="56"/>
        <v>7426.9090639999977</v>
      </c>
      <c r="L1061" s="1698"/>
      <c r="M1061" s="1698"/>
      <c r="N1061" s="1701">
        <f t="shared" si="57"/>
        <v>0</v>
      </c>
      <c r="O1061" s="2122"/>
      <c r="P1061" s="2122"/>
      <c r="Q1061" s="2122">
        <f t="shared" si="58"/>
        <v>0</v>
      </c>
      <c r="R1061" s="2428"/>
    </row>
    <row r="1062" spans="3:18" ht="40.5" customHeight="1">
      <c r="C1062" s="1696">
        <v>75</v>
      </c>
      <c r="D1062" s="1898" t="s">
        <v>7322</v>
      </c>
      <c r="E1062" s="1697">
        <v>5</v>
      </c>
      <c r="F1062" s="1698" t="s">
        <v>508</v>
      </c>
      <c r="G1062" s="1699">
        <v>9</v>
      </c>
      <c r="H1062" s="1698">
        <v>2024</v>
      </c>
      <c r="I1062" s="1700">
        <v>4244.3999999999996</v>
      </c>
      <c r="J1062" s="1698">
        <f t="shared" si="59"/>
        <v>40</v>
      </c>
      <c r="K1062" s="1700">
        <f t="shared" si="56"/>
        <v>2546.6399999999994</v>
      </c>
      <c r="L1062" s="1698"/>
      <c r="M1062" s="1698"/>
      <c r="N1062" s="1701">
        <f t="shared" si="57"/>
        <v>0</v>
      </c>
      <c r="O1062" s="2122"/>
      <c r="P1062" s="2122"/>
      <c r="Q1062" s="2122">
        <f t="shared" si="58"/>
        <v>0</v>
      </c>
      <c r="R1062" s="2428"/>
    </row>
    <row r="1063" spans="3:18" ht="27" customHeight="1">
      <c r="C1063" s="1690">
        <v>76</v>
      </c>
      <c r="D1063" s="1898" t="s">
        <v>7323</v>
      </c>
      <c r="E1063" s="1697">
        <v>5</v>
      </c>
      <c r="F1063" s="1698" t="s">
        <v>508</v>
      </c>
      <c r="G1063" s="1699">
        <v>10</v>
      </c>
      <c r="H1063" s="1698">
        <v>2024</v>
      </c>
      <c r="I1063" s="1700">
        <v>2754</v>
      </c>
      <c r="J1063" s="1698">
        <f t="shared" si="59"/>
        <v>40</v>
      </c>
      <c r="K1063" s="1700">
        <f t="shared" si="56"/>
        <v>1652.3999999999999</v>
      </c>
      <c r="L1063" s="1698"/>
      <c r="M1063" s="1698"/>
      <c r="N1063" s="1701">
        <f t="shared" si="57"/>
        <v>0</v>
      </c>
      <c r="O1063" s="2122"/>
      <c r="P1063" s="2122"/>
      <c r="Q1063" s="2122">
        <f t="shared" si="58"/>
        <v>0</v>
      </c>
      <c r="R1063" s="2428"/>
    </row>
    <row r="1064" spans="3:18" ht="14.25" customHeight="1">
      <c r="C1064" s="1696">
        <v>77</v>
      </c>
      <c r="D1064" s="1898" t="s">
        <v>7324</v>
      </c>
      <c r="E1064" s="1697">
        <v>5</v>
      </c>
      <c r="F1064" s="1698" t="s">
        <v>508</v>
      </c>
      <c r="G1064" s="1699">
        <v>6</v>
      </c>
      <c r="H1064" s="1698">
        <v>2024</v>
      </c>
      <c r="I1064" s="1700">
        <v>3010.9090799999999</v>
      </c>
      <c r="J1064" s="1698">
        <f t="shared" si="59"/>
        <v>40</v>
      </c>
      <c r="K1064" s="1700">
        <f t="shared" si="56"/>
        <v>1806.5454479999999</v>
      </c>
      <c r="L1064" s="1698"/>
      <c r="M1064" s="1698"/>
      <c r="N1064" s="1701">
        <f t="shared" si="57"/>
        <v>0</v>
      </c>
      <c r="O1064" s="2122"/>
      <c r="P1064" s="2122"/>
      <c r="Q1064" s="2122">
        <f t="shared" si="58"/>
        <v>0</v>
      </c>
      <c r="R1064" s="2429"/>
    </row>
    <row r="1065" spans="3:18" ht="27" customHeight="1">
      <c r="C1065" s="1702">
        <v>1</v>
      </c>
      <c r="D1065" s="1899" t="s">
        <v>3741</v>
      </c>
      <c r="E1065" s="1703">
        <v>5</v>
      </c>
      <c r="F1065" s="1704" t="s">
        <v>508</v>
      </c>
      <c r="G1065" s="1705">
        <v>1</v>
      </c>
      <c r="H1065" s="1704">
        <v>2010</v>
      </c>
      <c r="I1065" s="1706">
        <v>267.3</v>
      </c>
      <c r="J1065" s="1704">
        <f t="shared" si="59"/>
        <v>100</v>
      </c>
      <c r="K1065" s="1706">
        <f t="shared" si="56"/>
        <v>0</v>
      </c>
      <c r="L1065" s="1704"/>
      <c r="M1065" s="1704"/>
      <c r="N1065" s="1707">
        <f t="shared" si="57"/>
        <v>0</v>
      </c>
      <c r="O1065" s="2123"/>
      <c r="P1065" s="2123"/>
      <c r="Q1065" s="2123">
        <f t="shared" si="58"/>
        <v>0</v>
      </c>
      <c r="R1065" s="2454" t="s">
        <v>7325</v>
      </c>
    </row>
    <row r="1066" spans="3:18" ht="27" customHeight="1">
      <c r="C1066" s="1702">
        <v>2</v>
      </c>
      <c r="D1066" s="1899" t="s">
        <v>3742</v>
      </c>
      <c r="E1066" s="1703">
        <v>5</v>
      </c>
      <c r="F1066" s="1704" t="s">
        <v>508</v>
      </c>
      <c r="G1066" s="1705">
        <v>1</v>
      </c>
      <c r="H1066" s="1704">
        <v>2010</v>
      </c>
      <c r="I1066" s="1706">
        <v>241.7</v>
      </c>
      <c r="J1066" s="1704">
        <f t="shared" si="59"/>
        <v>100</v>
      </c>
      <c r="K1066" s="1706">
        <f t="shared" si="56"/>
        <v>0</v>
      </c>
      <c r="L1066" s="1704"/>
      <c r="M1066" s="1704"/>
      <c r="N1066" s="1707">
        <f t="shared" si="57"/>
        <v>0</v>
      </c>
      <c r="O1066" s="2123"/>
      <c r="P1066" s="2123"/>
      <c r="Q1066" s="2123">
        <f t="shared" si="58"/>
        <v>0</v>
      </c>
      <c r="R1066" s="2455"/>
    </row>
    <row r="1067" spans="3:18" ht="27" customHeight="1">
      <c r="C1067" s="1702">
        <v>3</v>
      </c>
      <c r="D1067" s="1899" t="s">
        <v>3742</v>
      </c>
      <c r="E1067" s="1703">
        <v>5</v>
      </c>
      <c r="F1067" s="1704" t="s">
        <v>508</v>
      </c>
      <c r="G1067" s="1705">
        <v>1</v>
      </c>
      <c r="H1067" s="1704">
        <v>2010</v>
      </c>
      <c r="I1067" s="1706">
        <v>241.7</v>
      </c>
      <c r="J1067" s="1704">
        <f t="shared" si="59"/>
        <v>100</v>
      </c>
      <c r="K1067" s="1706">
        <f t="shared" si="56"/>
        <v>0</v>
      </c>
      <c r="L1067" s="1704"/>
      <c r="M1067" s="1704"/>
      <c r="N1067" s="1707">
        <f t="shared" si="57"/>
        <v>0</v>
      </c>
      <c r="O1067" s="2123"/>
      <c r="P1067" s="2123"/>
      <c r="Q1067" s="2123">
        <f t="shared" si="58"/>
        <v>0</v>
      </c>
      <c r="R1067" s="2455"/>
    </row>
    <row r="1068" spans="3:18" ht="14.25" customHeight="1">
      <c r="C1068" s="1702">
        <v>4</v>
      </c>
      <c r="D1068" s="1899" t="s">
        <v>3743</v>
      </c>
      <c r="E1068" s="1703">
        <v>5</v>
      </c>
      <c r="F1068" s="1704" t="s">
        <v>508</v>
      </c>
      <c r="G1068" s="1705">
        <v>1</v>
      </c>
      <c r="H1068" s="1704">
        <v>2008</v>
      </c>
      <c r="I1068" s="1706">
        <v>641.5</v>
      </c>
      <c r="J1068" s="1704">
        <f t="shared" si="59"/>
        <v>100</v>
      </c>
      <c r="K1068" s="1706">
        <f t="shared" si="56"/>
        <v>0</v>
      </c>
      <c r="L1068" s="1704"/>
      <c r="M1068" s="1704"/>
      <c r="N1068" s="1707">
        <f t="shared" si="57"/>
        <v>0</v>
      </c>
      <c r="O1068" s="2123"/>
      <c r="P1068" s="2123"/>
      <c r="Q1068" s="2123">
        <f t="shared" si="58"/>
        <v>0</v>
      </c>
      <c r="R1068" s="2455"/>
    </row>
    <row r="1069" spans="3:18" ht="14.25" customHeight="1">
      <c r="C1069" s="1702">
        <v>5</v>
      </c>
      <c r="D1069" s="1899" t="s">
        <v>3743</v>
      </c>
      <c r="E1069" s="1703">
        <v>5</v>
      </c>
      <c r="F1069" s="1704" t="s">
        <v>508</v>
      </c>
      <c r="G1069" s="1705">
        <v>1</v>
      </c>
      <c r="H1069" s="1704">
        <v>2008</v>
      </c>
      <c r="I1069" s="1706">
        <v>641.5</v>
      </c>
      <c r="J1069" s="1704">
        <f t="shared" si="59"/>
        <v>100</v>
      </c>
      <c r="K1069" s="1706">
        <f t="shared" si="56"/>
        <v>0</v>
      </c>
      <c r="L1069" s="1704"/>
      <c r="M1069" s="1704"/>
      <c r="N1069" s="1707">
        <f t="shared" si="57"/>
        <v>0</v>
      </c>
      <c r="O1069" s="2123"/>
      <c r="P1069" s="2123"/>
      <c r="Q1069" s="2123">
        <f t="shared" si="58"/>
        <v>0</v>
      </c>
      <c r="R1069" s="2455"/>
    </row>
    <row r="1070" spans="3:18" ht="14.25" customHeight="1">
      <c r="C1070" s="1702">
        <v>6</v>
      </c>
      <c r="D1070" s="1899" t="s">
        <v>3744</v>
      </c>
      <c r="E1070" s="1703">
        <v>5</v>
      </c>
      <c r="F1070" s="1704" t="s">
        <v>508</v>
      </c>
      <c r="G1070" s="1705">
        <v>1</v>
      </c>
      <c r="H1070" s="1704">
        <v>2011</v>
      </c>
      <c r="I1070" s="1706">
        <v>436.32</v>
      </c>
      <c r="J1070" s="1704">
        <f t="shared" si="59"/>
        <v>100</v>
      </c>
      <c r="K1070" s="1706">
        <f t="shared" si="56"/>
        <v>0</v>
      </c>
      <c r="L1070" s="1704"/>
      <c r="M1070" s="1704"/>
      <c r="N1070" s="1707">
        <f t="shared" si="57"/>
        <v>0</v>
      </c>
      <c r="O1070" s="2123"/>
      <c r="P1070" s="2123"/>
      <c r="Q1070" s="2123">
        <f t="shared" si="58"/>
        <v>0</v>
      </c>
      <c r="R1070" s="2455"/>
    </row>
    <row r="1071" spans="3:18" ht="14.25" customHeight="1">
      <c r="C1071" s="1702">
        <v>7</v>
      </c>
      <c r="D1071" s="1899" t="s">
        <v>3744</v>
      </c>
      <c r="E1071" s="1703">
        <v>5</v>
      </c>
      <c r="F1071" s="1704" t="s">
        <v>508</v>
      </c>
      <c r="G1071" s="1705">
        <v>1</v>
      </c>
      <c r="H1071" s="1704">
        <v>2011</v>
      </c>
      <c r="I1071" s="1706">
        <v>436.32</v>
      </c>
      <c r="J1071" s="1704">
        <f t="shared" si="59"/>
        <v>100</v>
      </c>
      <c r="K1071" s="1706">
        <f t="shared" si="56"/>
        <v>0</v>
      </c>
      <c r="L1071" s="1704"/>
      <c r="M1071" s="1704"/>
      <c r="N1071" s="1707">
        <f t="shared" si="57"/>
        <v>0</v>
      </c>
      <c r="O1071" s="2123"/>
      <c r="P1071" s="2123"/>
      <c r="Q1071" s="2123">
        <f t="shared" si="58"/>
        <v>0</v>
      </c>
      <c r="R1071" s="2455"/>
    </row>
    <row r="1072" spans="3:18" ht="14.25" customHeight="1">
      <c r="C1072" s="1702">
        <v>8</v>
      </c>
      <c r="D1072" s="1899" t="s">
        <v>3744</v>
      </c>
      <c r="E1072" s="1703">
        <v>5</v>
      </c>
      <c r="F1072" s="1704" t="s">
        <v>508</v>
      </c>
      <c r="G1072" s="1705">
        <v>1</v>
      </c>
      <c r="H1072" s="1704">
        <v>2011</v>
      </c>
      <c r="I1072" s="1706">
        <v>436.32</v>
      </c>
      <c r="J1072" s="1704">
        <f t="shared" si="59"/>
        <v>100</v>
      </c>
      <c r="K1072" s="1706">
        <f t="shared" si="56"/>
        <v>0</v>
      </c>
      <c r="L1072" s="1704"/>
      <c r="M1072" s="1704"/>
      <c r="N1072" s="1707">
        <f t="shared" si="57"/>
        <v>0</v>
      </c>
      <c r="O1072" s="2123"/>
      <c r="P1072" s="2123"/>
      <c r="Q1072" s="2123">
        <f t="shared" si="58"/>
        <v>0</v>
      </c>
      <c r="R1072" s="2455"/>
    </row>
    <row r="1073" spans="3:18" ht="14.25" customHeight="1">
      <c r="C1073" s="1702">
        <v>9</v>
      </c>
      <c r="D1073" s="1899" t="s">
        <v>3745</v>
      </c>
      <c r="E1073" s="1703">
        <v>5</v>
      </c>
      <c r="F1073" s="1704" t="s">
        <v>508</v>
      </c>
      <c r="G1073" s="1705">
        <v>1</v>
      </c>
      <c r="H1073" s="1704">
        <v>2010</v>
      </c>
      <c r="I1073" s="1706">
        <v>404.685</v>
      </c>
      <c r="J1073" s="1704">
        <f t="shared" si="59"/>
        <v>100</v>
      </c>
      <c r="K1073" s="1706">
        <f t="shared" si="56"/>
        <v>0</v>
      </c>
      <c r="L1073" s="1704"/>
      <c r="M1073" s="1704"/>
      <c r="N1073" s="1707">
        <f t="shared" si="57"/>
        <v>0</v>
      </c>
      <c r="O1073" s="2123"/>
      <c r="P1073" s="2123"/>
      <c r="Q1073" s="2123">
        <f t="shared" si="58"/>
        <v>0</v>
      </c>
      <c r="R1073" s="2455"/>
    </row>
    <row r="1074" spans="3:18" ht="14.25" customHeight="1">
      <c r="C1074" s="1702">
        <v>10</v>
      </c>
      <c r="D1074" s="1899" t="s">
        <v>3746</v>
      </c>
      <c r="E1074" s="1703">
        <v>5</v>
      </c>
      <c r="F1074" s="1704" t="s">
        <v>508</v>
      </c>
      <c r="G1074" s="1705">
        <v>1</v>
      </c>
      <c r="H1074" s="1704">
        <v>2008</v>
      </c>
      <c r="I1074" s="1706">
        <v>493.3</v>
      </c>
      <c r="J1074" s="1704">
        <f t="shared" si="59"/>
        <v>100</v>
      </c>
      <c r="K1074" s="1706">
        <f t="shared" si="56"/>
        <v>0</v>
      </c>
      <c r="L1074" s="1704"/>
      <c r="M1074" s="1704"/>
      <c r="N1074" s="1707">
        <f t="shared" si="57"/>
        <v>0</v>
      </c>
      <c r="O1074" s="2123"/>
      <c r="P1074" s="2123"/>
      <c r="Q1074" s="2123">
        <f t="shared" si="58"/>
        <v>0</v>
      </c>
      <c r="R1074" s="2455"/>
    </row>
    <row r="1075" spans="3:18" ht="14.25" customHeight="1">
      <c r="C1075" s="1702">
        <v>11</v>
      </c>
      <c r="D1075" s="1899" t="s">
        <v>3747</v>
      </c>
      <c r="E1075" s="1703">
        <v>5</v>
      </c>
      <c r="F1075" s="1704" t="s">
        <v>508</v>
      </c>
      <c r="G1075" s="1705">
        <v>1</v>
      </c>
      <c r="H1075" s="1704">
        <v>2012</v>
      </c>
      <c r="I1075" s="1706">
        <v>270</v>
      </c>
      <c r="J1075" s="1704">
        <f t="shared" si="59"/>
        <v>100</v>
      </c>
      <c r="K1075" s="1706">
        <f t="shared" si="56"/>
        <v>0</v>
      </c>
      <c r="L1075" s="1704"/>
      <c r="M1075" s="1704"/>
      <c r="N1075" s="1707">
        <f t="shared" si="57"/>
        <v>0</v>
      </c>
      <c r="O1075" s="2123"/>
      <c r="P1075" s="2123"/>
      <c r="Q1075" s="2123">
        <f t="shared" si="58"/>
        <v>0</v>
      </c>
      <c r="R1075" s="2455"/>
    </row>
    <row r="1076" spans="3:18" ht="14.25" customHeight="1">
      <c r="C1076" s="1702">
        <v>12</v>
      </c>
      <c r="D1076" s="1899" t="s">
        <v>3748</v>
      </c>
      <c r="E1076" s="1703">
        <v>5</v>
      </c>
      <c r="F1076" s="1704" t="s">
        <v>508</v>
      </c>
      <c r="G1076" s="1705">
        <v>1</v>
      </c>
      <c r="H1076" s="1704">
        <v>2007</v>
      </c>
      <c r="I1076" s="1706">
        <v>259.10000000000002</v>
      </c>
      <c r="J1076" s="1704">
        <f t="shared" si="59"/>
        <v>100</v>
      </c>
      <c r="K1076" s="1706">
        <f t="shared" si="56"/>
        <v>0</v>
      </c>
      <c r="L1076" s="1704"/>
      <c r="M1076" s="1704"/>
      <c r="N1076" s="1707">
        <f t="shared" si="57"/>
        <v>0</v>
      </c>
      <c r="O1076" s="2123"/>
      <c r="P1076" s="2123"/>
      <c r="Q1076" s="2123">
        <f t="shared" si="58"/>
        <v>0</v>
      </c>
      <c r="R1076" s="2455"/>
    </row>
    <row r="1077" spans="3:18" ht="14.25" customHeight="1">
      <c r="C1077" s="1702">
        <v>13</v>
      </c>
      <c r="D1077" s="1899" t="s">
        <v>3749</v>
      </c>
      <c r="E1077" s="1703">
        <v>5</v>
      </c>
      <c r="F1077" s="1704" t="s">
        <v>508</v>
      </c>
      <c r="G1077" s="1705">
        <v>1</v>
      </c>
      <c r="H1077" s="1704">
        <v>2014</v>
      </c>
      <c r="I1077" s="1706">
        <v>150</v>
      </c>
      <c r="J1077" s="1704">
        <f t="shared" si="59"/>
        <v>100</v>
      </c>
      <c r="K1077" s="1706">
        <f t="shared" si="56"/>
        <v>0</v>
      </c>
      <c r="L1077" s="1704"/>
      <c r="M1077" s="1704"/>
      <c r="N1077" s="1707">
        <f t="shared" si="57"/>
        <v>0</v>
      </c>
      <c r="O1077" s="2123"/>
      <c r="P1077" s="2123"/>
      <c r="Q1077" s="2123">
        <f t="shared" si="58"/>
        <v>0</v>
      </c>
      <c r="R1077" s="2455"/>
    </row>
    <row r="1078" spans="3:18" ht="14.25" customHeight="1">
      <c r="C1078" s="1702">
        <v>14</v>
      </c>
      <c r="D1078" s="1899" t="s">
        <v>3750</v>
      </c>
      <c r="E1078" s="1703">
        <v>5</v>
      </c>
      <c r="F1078" s="1704" t="s">
        <v>508</v>
      </c>
      <c r="G1078" s="1705">
        <v>1</v>
      </c>
      <c r="H1078" s="1704">
        <v>2014</v>
      </c>
      <c r="I1078" s="1706">
        <v>384.24</v>
      </c>
      <c r="J1078" s="1704">
        <f t="shared" si="59"/>
        <v>100</v>
      </c>
      <c r="K1078" s="1706">
        <f t="shared" si="56"/>
        <v>0</v>
      </c>
      <c r="L1078" s="1704"/>
      <c r="M1078" s="1704"/>
      <c r="N1078" s="1707">
        <f t="shared" si="57"/>
        <v>0</v>
      </c>
      <c r="O1078" s="2123"/>
      <c r="P1078" s="2123"/>
      <c r="Q1078" s="2123">
        <f t="shared" si="58"/>
        <v>0</v>
      </c>
      <c r="R1078" s="2455"/>
    </row>
    <row r="1079" spans="3:18" ht="14.25" customHeight="1">
      <c r="C1079" s="1702">
        <v>15</v>
      </c>
      <c r="D1079" s="1899" t="s">
        <v>3751</v>
      </c>
      <c r="E1079" s="1703">
        <v>5</v>
      </c>
      <c r="F1079" s="1704" t="s">
        <v>508</v>
      </c>
      <c r="G1079" s="1705">
        <v>1</v>
      </c>
      <c r="H1079" s="1704">
        <v>2014</v>
      </c>
      <c r="I1079" s="1706">
        <v>290.2</v>
      </c>
      <c r="J1079" s="1704">
        <f t="shared" si="59"/>
        <v>100</v>
      </c>
      <c r="K1079" s="1706">
        <f t="shared" si="56"/>
        <v>0</v>
      </c>
      <c r="L1079" s="1704"/>
      <c r="M1079" s="1704"/>
      <c r="N1079" s="1707">
        <f t="shared" si="57"/>
        <v>0</v>
      </c>
      <c r="O1079" s="2123"/>
      <c r="P1079" s="2123"/>
      <c r="Q1079" s="2123">
        <f t="shared" si="58"/>
        <v>0</v>
      </c>
      <c r="R1079" s="2455"/>
    </row>
    <row r="1080" spans="3:18" ht="14.25" customHeight="1">
      <c r="C1080" s="1702">
        <v>16</v>
      </c>
      <c r="D1080" s="1899" t="s">
        <v>3752</v>
      </c>
      <c r="E1080" s="1703">
        <v>5</v>
      </c>
      <c r="F1080" s="1704" t="s">
        <v>508</v>
      </c>
      <c r="G1080" s="1705">
        <v>1</v>
      </c>
      <c r="H1080" s="1704">
        <v>2014</v>
      </c>
      <c r="I1080" s="1706">
        <v>493.3</v>
      </c>
      <c r="J1080" s="1704">
        <f t="shared" si="59"/>
        <v>100</v>
      </c>
      <c r="K1080" s="1706">
        <f t="shared" si="56"/>
        <v>0</v>
      </c>
      <c r="L1080" s="1704"/>
      <c r="M1080" s="1704"/>
      <c r="N1080" s="1707">
        <f t="shared" si="57"/>
        <v>0</v>
      </c>
      <c r="O1080" s="2123"/>
      <c r="P1080" s="2123"/>
      <c r="Q1080" s="2123">
        <f t="shared" si="58"/>
        <v>0</v>
      </c>
      <c r="R1080" s="2455"/>
    </row>
    <row r="1081" spans="3:18" ht="14.25" customHeight="1">
      <c r="C1081" s="1702">
        <v>17</v>
      </c>
      <c r="D1081" s="1899" t="s">
        <v>3753</v>
      </c>
      <c r="E1081" s="1703">
        <v>5</v>
      </c>
      <c r="F1081" s="1704" t="s">
        <v>508</v>
      </c>
      <c r="G1081" s="1705">
        <v>1</v>
      </c>
      <c r="H1081" s="1704">
        <v>2014</v>
      </c>
      <c r="I1081" s="1706">
        <v>485.83879999999999</v>
      </c>
      <c r="J1081" s="1704">
        <f t="shared" si="59"/>
        <v>100</v>
      </c>
      <c r="K1081" s="1706">
        <f t="shared" si="56"/>
        <v>0</v>
      </c>
      <c r="L1081" s="1704"/>
      <c r="M1081" s="1704"/>
      <c r="N1081" s="1707">
        <f t="shared" si="57"/>
        <v>0</v>
      </c>
      <c r="O1081" s="2123"/>
      <c r="P1081" s="2123"/>
      <c r="Q1081" s="2123">
        <f t="shared" si="58"/>
        <v>0</v>
      </c>
      <c r="R1081" s="2455"/>
    </row>
    <row r="1082" spans="3:18" ht="14.25" customHeight="1">
      <c r="C1082" s="1702">
        <v>18</v>
      </c>
      <c r="D1082" s="1899" t="s">
        <v>3753</v>
      </c>
      <c r="E1082" s="1703">
        <v>5</v>
      </c>
      <c r="F1082" s="1704" t="s">
        <v>508</v>
      </c>
      <c r="G1082" s="1705">
        <v>1</v>
      </c>
      <c r="H1082" s="1704">
        <v>2014</v>
      </c>
      <c r="I1082" s="1706">
        <v>485.83879999999999</v>
      </c>
      <c r="J1082" s="1704">
        <f t="shared" si="59"/>
        <v>100</v>
      </c>
      <c r="K1082" s="1706">
        <f t="shared" si="56"/>
        <v>0</v>
      </c>
      <c r="L1082" s="1704"/>
      <c r="M1082" s="1704"/>
      <c r="N1082" s="1707">
        <f t="shared" si="57"/>
        <v>0</v>
      </c>
      <c r="O1082" s="2123"/>
      <c r="P1082" s="2123"/>
      <c r="Q1082" s="2123">
        <f t="shared" si="58"/>
        <v>0</v>
      </c>
      <c r="R1082" s="2455"/>
    </row>
    <row r="1083" spans="3:18" ht="14.25" customHeight="1">
      <c r="C1083" s="1702">
        <v>19</v>
      </c>
      <c r="D1083" s="1899" t="s">
        <v>3753</v>
      </c>
      <c r="E1083" s="1703">
        <v>5</v>
      </c>
      <c r="F1083" s="1704" t="s">
        <v>508</v>
      </c>
      <c r="G1083" s="1705">
        <v>1</v>
      </c>
      <c r="H1083" s="1704">
        <v>2014</v>
      </c>
      <c r="I1083" s="1706">
        <v>485.83879999999999</v>
      </c>
      <c r="J1083" s="1704">
        <f t="shared" si="59"/>
        <v>100</v>
      </c>
      <c r="K1083" s="1706">
        <f t="shared" si="56"/>
        <v>0</v>
      </c>
      <c r="L1083" s="1704"/>
      <c r="M1083" s="1704"/>
      <c r="N1083" s="1707">
        <f t="shared" si="57"/>
        <v>0</v>
      </c>
      <c r="O1083" s="2123"/>
      <c r="P1083" s="2123"/>
      <c r="Q1083" s="2123">
        <f t="shared" si="58"/>
        <v>0</v>
      </c>
      <c r="R1083" s="2455"/>
    </row>
    <row r="1084" spans="3:18" ht="14.25" customHeight="1">
      <c r="C1084" s="1702">
        <v>20</v>
      </c>
      <c r="D1084" s="1899" t="s">
        <v>3753</v>
      </c>
      <c r="E1084" s="1703">
        <v>5</v>
      </c>
      <c r="F1084" s="1704" t="s">
        <v>508</v>
      </c>
      <c r="G1084" s="1705">
        <v>1</v>
      </c>
      <c r="H1084" s="1704">
        <v>2014</v>
      </c>
      <c r="I1084" s="1706">
        <v>485.83879999999999</v>
      </c>
      <c r="J1084" s="1704">
        <f t="shared" si="59"/>
        <v>100</v>
      </c>
      <c r="K1084" s="1706">
        <f t="shared" si="56"/>
        <v>0</v>
      </c>
      <c r="L1084" s="1704"/>
      <c r="M1084" s="1704"/>
      <c r="N1084" s="1707">
        <f t="shared" si="57"/>
        <v>0</v>
      </c>
      <c r="O1084" s="2123"/>
      <c r="P1084" s="2123"/>
      <c r="Q1084" s="2123">
        <f t="shared" si="58"/>
        <v>0</v>
      </c>
      <c r="R1084" s="2455"/>
    </row>
    <row r="1085" spans="3:18" ht="14.25" customHeight="1">
      <c r="C1085" s="1702">
        <v>21</v>
      </c>
      <c r="D1085" s="1899" t="s">
        <v>3754</v>
      </c>
      <c r="E1085" s="1703">
        <v>5</v>
      </c>
      <c r="F1085" s="1704" t="s">
        <v>508</v>
      </c>
      <c r="G1085" s="1705">
        <v>1</v>
      </c>
      <c r="H1085" s="1704">
        <v>2013</v>
      </c>
      <c r="I1085" s="1706">
        <v>512.01487999999995</v>
      </c>
      <c r="J1085" s="1704">
        <f t="shared" si="59"/>
        <v>100</v>
      </c>
      <c r="K1085" s="1706">
        <f t="shared" si="56"/>
        <v>0</v>
      </c>
      <c r="L1085" s="1704"/>
      <c r="M1085" s="1704"/>
      <c r="N1085" s="1707">
        <f t="shared" si="57"/>
        <v>0</v>
      </c>
      <c r="O1085" s="2123"/>
      <c r="P1085" s="2123"/>
      <c r="Q1085" s="2123">
        <f t="shared" si="58"/>
        <v>0</v>
      </c>
      <c r="R1085" s="2455"/>
    </row>
    <row r="1086" spans="3:18" ht="14.25" customHeight="1">
      <c r="C1086" s="1702">
        <v>22</v>
      </c>
      <c r="D1086" s="1899" t="s">
        <v>3755</v>
      </c>
      <c r="E1086" s="1703">
        <v>5</v>
      </c>
      <c r="F1086" s="1704" t="s">
        <v>508</v>
      </c>
      <c r="G1086" s="1705">
        <v>1</v>
      </c>
      <c r="H1086" s="1704">
        <v>2014</v>
      </c>
      <c r="I1086" s="1706">
        <v>501.87819999999999</v>
      </c>
      <c r="J1086" s="1704">
        <f t="shared" si="59"/>
        <v>100</v>
      </c>
      <c r="K1086" s="1706">
        <f t="shared" si="56"/>
        <v>0</v>
      </c>
      <c r="L1086" s="1704"/>
      <c r="M1086" s="1704"/>
      <c r="N1086" s="1707">
        <f t="shared" si="57"/>
        <v>0</v>
      </c>
      <c r="O1086" s="2123"/>
      <c r="P1086" s="2123"/>
      <c r="Q1086" s="2123">
        <f t="shared" si="58"/>
        <v>0</v>
      </c>
      <c r="R1086" s="2455"/>
    </row>
    <row r="1087" spans="3:18" ht="14.25" customHeight="1">
      <c r="C1087" s="1702">
        <v>23</v>
      </c>
      <c r="D1087" s="1899" t="s">
        <v>3756</v>
      </c>
      <c r="E1087" s="1703">
        <v>5</v>
      </c>
      <c r="F1087" s="1704" t="s">
        <v>508</v>
      </c>
      <c r="G1087" s="1705">
        <v>1</v>
      </c>
      <c r="H1087" s="1704">
        <v>2015</v>
      </c>
      <c r="I1087" s="1706">
        <v>459</v>
      </c>
      <c r="J1087" s="1704">
        <f t="shared" si="59"/>
        <v>100</v>
      </c>
      <c r="K1087" s="1706">
        <f t="shared" si="56"/>
        <v>0</v>
      </c>
      <c r="L1087" s="1704"/>
      <c r="M1087" s="1704"/>
      <c r="N1087" s="1707">
        <f t="shared" si="57"/>
        <v>0</v>
      </c>
      <c r="O1087" s="2123"/>
      <c r="P1087" s="2123"/>
      <c r="Q1087" s="2123">
        <f t="shared" si="58"/>
        <v>0</v>
      </c>
      <c r="R1087" s="2455"/>
    </row>
    <row r="1088" spans="3:18" ht="27" customHeight="1">
      <c r="C1088" s="1702">
        <v>24</v>
      </c>
      <c r="D1088" s="1899" t="s">
        <v>3757</v>
      </c>
      <c r="E1088" s="1703">
        <v>5</v>
      </c>
      <c r="F1088" s="1704" t="s">
        <v>2251</v>
      </c>
      <c r="G1088" s="1705">
        <v>1</v>
      </c>
      <c r="H1088" s="1704">
        <v>2017</v>
      </c>
      <c r="I1088" s="1706">
        <v>750</v>
      </c>
      <c r="J1088" s="1704">
        <f t="shared" si="59"/>
        <v>100</v>
      </c>
      <c r="K1088" s="1706">
        <f t="shared" si="56"/>
        <v>0</v>
      </c>
      <c r="L1088" s="1704"/>
      <c r="M1088" s="1704"/>
      <c r="N1088" s="1707">
        <f t="shared" si="57"/>
        <v>0</v>
      </c>
      <c r="O1088" s="2123"/>
      <c r="P1088" s="2123"/>
      <c r="Q1088" s="2123">
        <f t="shared" si="58"/>
        <v>0</v>
      </c>
      <c r="R1088" s="2455"/>
    </row>
    <row r="1089" spans="3:18" ht="27" customHeight="1">
      <c r="C1089" s="1702">
        <v>25</v>
      </c>
      <c r="D1089" s="1899" t="s">
        <v>3757</v>
      </c>
      <c r="E1089" s="1703">
        <v>5</v>
      </c>
      <c r="F1089" s="1704" t="s">
        <v>2251</v>
      </c>
      <c r="G1089" s="1705">
        <v>1</v>
      </c>
      <c r="H1089" s="1704">
        <v>2017</v>
      </c>
      <c r="I1089" s="1706">
        <v>750</v>
      </c>
      <c r="J1089" s="1704">
        <f t="shared" si="59"/>
        <v>100</v>
      </c>
      <c r="K1089" s="1706">
        <f t="shared" si="56"/>
        <v>0</v>
      </c>
      <c r="L1089" s="1704"/>
      <c r="M1089" s="1704"/>
      <c r="N1089" s="1707">
        <f t="shared" si="57"/>
        <v>0</v>
      </c>
      <c r="O1089" s="2123"/>
      <c r="P1089" s="2123"/>
      <c r="Q1089" s="2123">
        <f t="shared" si="58"/>
        <v>0</v>
      </c>
      <c r="R1089" s="2455"/>
    </row>
    <row r="1090" spans="3:18" ht="14.25" customHeight="1">
      <c r="C1090" s="1702">
        <v>26</v>
      </c>
      <c r="D1090" s="1899" t="s">
        <v>3758</v>
      </c>
      <c r="E1090" s="1703">
        <v>5</v>
      </c>
      <c r="F1090" s="1704" t="s">
        <v>508</v>
      </c>
      <c r="G1090" s="1705">
        <v>1</v>
      </c>
      <c r="H1090" s="1704">
        <v>2010</v>
      </c>
      <c r="I1090" s="1706">
        <v>658.32</v>
      </c>
      <c r="J1090" s="1704">
        <f t="shared" si="59"/>
        <v>100</v>
      </c>
      <c r="K1090" s="1706">
        <f t="shared" si="56"/>
        <v>0</v>
      </c>
      <c r="L1090" s="1704"/>
      <c r="M1090" s="1704"/>
      <c r="N1090" s="1707">
        <f t="shared" si="57"/>
        <v>0</v>
      </c>
      <c r="O1090" s="2123"/>
      <c r="P1090" s="2123"/>
      <c r="Q1090" s="2123">
        <f t="shared" si="58"/>
        <v>0</v>
      </c>
      <c r="R1090" s="2455"/>
    </row>
    <row r="1091" spans="3:18" ht="14.25" customHeight="1">
      <c r="C1091" s="1702">
        <v>27</v>
      </c>
      <c r="D1091" s="1899" t="s">
        <v>3759</v>
      </c>
      <c r="E1091" s="1703">
        <v>5</v>
      </c>
      <c r="F1091" s="1704" t="s">
        <v>508</v>
      </c>
      <c r="G1091" s="1705">
        <v>1</v>
      </c>
      <c r="H1091" s="1704">
        <v>2011</v>
      </c>
      <c r="I1091" s="1706">
        <v>436.32</v>
      </c>
      <c r="J1091" s="1704">
        <f t="shared" si="59"/>
        <v>100</v>
      </c>
      <c r="K1091" s="1706">
        <f t="shared" si="56"/>
        <v>0</v>
      </c>
      <c r="L1091" s="1704"/>
      <c r="M1091" s="1704"/>
      <c r="N1091" s="1707">
        <f t="shared" si="57"/>
        <v>0</v>
      </c>
      <c r="O1091" s="2123"/>
      <c r="P1091" s="2123"/>
      <c r="Q1091" s="2123">
        <f t="shared" si="58"/>
        <v>0</v>
      </c>
      <c r="R1091" s="2455"/>
    </row>
    <row r="1092" spans="3:18" ht="14.25" customHeight="1">
      <c r="C1092" s="1702">
        <v>28</v>
      </c>
      <c r="D1092" s="1899" t="s">
        <v>2748</v>
      </c>
      <c r="E1092" s="1703">
        <v>5</v>
      </c>
      <c r="F1092" s="1704" t="s">
        <v>508</v>
      </c>
      <c r="G1092" s="1705">
        <v>1</v>
      </c>
      <c r="H1092" s="1704">
        <v>2008</v>
      </c>
      <c r="I1092" s="1706">
        <v>404.685</v>
      </c>
      <c r="J1092" s="1704">
        <f t="shared" si="59"/>
        <v>100</v>
      </c>
      <c r="K1092" s="1706">
        <f t="shared" si="56"/>
        <v>0</v>
      </c>
      <c r="L1092" s="1704"/>
      <c r="M1092" s="1704"/>
      <c r="N1092" s="1707">
        <f t="shared" si="57"/>
        <v>0</v>
      </c>
      <c r="O1092" s="2123"/>
      <c r="P1092" s="2123"/>
      <c r="Q1092" s="2123">
        <f t="shared" si="58"/>
        <v>0</v>
      </c>
      <c r="R1092" s="2455"/>
    </row>
    <row r="1093" spans="3:18" ht="14.25" customHeight="1">
      <c r="C1093" s="1702">
        <v>29</v>
      </c>
      <c r="D1093" s="1899" t="s">
        <v>3760</v>
      </c>
      <c r="E1093" s="1703">
        <v>5</v>
      </c>
      <c r="F1093" s="1704" t="s">
        <v>508</v>
      </c>
      <c r="G1093" s="1705">
        <v>1</v>
      </c>
      <c r="H1093" s="1704">
        <v>2008</v>
      </c>
      <c r="I1093" s="1706">
        <v>493.3</v>
      </c>
      <c r="J1093" s="1704">
        <f t="shared" si="59"/>
        <v>100</v>
      </c>
      <c r="K1093" s="1706">
        <f t="shared" si="56"/>
        <v>0</v>
      </c>
      <c r="L1093" s="1704"/>
      <c r="M1093" s="1704"/>
      <c r="N1093" s="1707">
        <f t="shared" si="57"/>
        <v>0</v>
      </c>
      <c r="O1093" s="2123"/>
      <c r="P1093" s="2123"/>
      <c r="Q1093" s="2123">
        <f t="shared" si="58"/>
        <v>0</v>
      </c>
      <c r="R1093" s="2455"/>
    </row>
    <row r="1094" spans="3:18" ht="40.5" customHeight="1">
      <c r="C1094" s="1702">
        <v>30</v>
      </c>
      <c r="D1094" s="1899" t="s">
        <v>3761</v>
      </c>
      <c r="E1094" s="1703">
        <v>5</v>
      </c>
      <c r="F1094" s="1704" t="s">
        <v>2251</v>
      </c>
      <c r="G1094" s="1705">
        <v>1</v>
      </c>
      <c r="H1094" s="1704">
        <v>2017</v>
      </c>
      <c r="I1094" s="1706">
        <v>538.79999999999995</v>
      </c>
      <c r="J1094" s="1704">
        <f t="shared" si="59"/>
        <v>100</v>
      </c>
      <c r="K1094" s="1706">
        <f t="shared" si="56"/>
        <v>0</v>
      </c>
      <c r="L1094" s="1704"/>
      <c r="M1094" s="1704"/>
      <c r="N1094" s="1707">
        <f t="shared" si="57"/>
        <v>0</v>
      </c>
      <c r="O1094" s="2123"/>
      <c r="P1094" s="2123"/>
      <c r="Q1094" s="2123">
        <f t="shared" si="58"/>
        <v>0</v>
      </c>
      <c r="R1094" s="2455"/>
    </row>
    <row r="1095" spans="3:18" ht="14.25" customHeight="1">
      <c r="C1095" s="1702">
        <v>31</v>
      </c>
      <c r="D1095" s="1899" t="s">
        <v>3762</v>
      </c>
      <c r="E1095" s="1703">
        <v>5</v>
      </c>
      <c r="F1095" s="1704" t="s">
        <v>508</v>
      </c>
      <c r="G1095" s="1705">
        <v>1</v>
      </c>
      <c r="H1095" s="1704">
        <v>2007</v>
      </c>
      <c r="I1095" s="1706">
        <v>414.23250000000002</v>
      </c>
      <c r="J1095" s="1704">
        <f t="shared" si="59"/>
        <v>100</v>
      </c>
      <c r="K1095" s="1706">
        <f t="shared" si="56"/>
        <v>0</v>
      </c>
      <c r="L1095" s="1704"/>
      <c r="M1095" s="1704"/>
      <c r="N1095" s="1707">
        <f t="shared" si="57"/>
        <v>0</v>
      </c>
      <c r="O1095" s="2123"/>
      <c r="P1095" s="2123"/>
      <c r="Q1095" s="2123">
        <f t="shared" si="58"/>
        <v>0</v>
      </c>
      <c r="R1095" s="2455"/>
    </row>
    <row r="1096" spans="3:18" ht="14.25" customHeight="1">
      <c r="C1096" s="1702">
        <v>32</v>
      </c>
      <c r="D1096" s="1899" t="s">
        <v>3762</v>
      </c>
      <c r="E1096" s="1703">
        <v>5</v>
      </c>
      <c r="F1096" s="1704" t="s">
        <v>508</v>
      </c>
      <c r="G1096" s="1705">
        <v>1</v>
      </c>
      <c r="H1096" s="1704">
        <v>2007</v>
      </c>
      <c r="I1096" s="1706">
        <v>414.23250000000002</v>
      </c>
      <c r="J1096" s="1704">
        <f t="shared" si="59"/>
        <v>100</v>
      </c>
      <c r="K1096" s="1706">
        <f t="shared" si="56"/>
        <v>0</v>
      </c>
      <c r="L1096" s="1704"/>
      <c r="M1096" s="1704"/>
      <c r="N1096" s="1707">
        <f t="shared" si="57"/>
        <v>0</v>
      </c>
      <c r="O1096" s="2123"/>
      <c r="P1096" s="2123"/>
      <c r="Q1096" s="2123">
        <f t="shared" si="58"/>
        <v>0</v>
      </c>
      <c r="R1096" s="2455"/>
    </row>
    <row r="1097" spans="3:18" ht="14.25" customHeight="1">
      <c r="C1097" s="1702">
        <v>33</v>
      </c>
      <c r="D1097" s="1899" t="s">
        <v>3762</v>
      </c>
      <c r="E1097" s="1703">
        <v>5</v>
      </c>
      <c r="F1097" s="1704" t="s">
        <v>508</v>
      </c>
      <c r="G1097" s="1705">
        <v>1</v>
      </c>
      <c r="H1097" s="1704">
        <v>2007</v>
      </c>
      <c r="I1097" s="1706">
        <v>414.23250000000002</v>
      </c>
      <c r="J1097" s="1704">
        <f t="shared" si="59"/>
        <v>100</v>
      </c>
      <c r="K1097" s="1706">
        <f t="shared" si="56"/>
        <v>0</v>
      </c>
      <c r="L1097" s="1704"/>
      <c r="M1097" s="1704"/>
      <c r="N1097" s="1707">
        <f t="shared" si="57"/>
        <v>0</v>
      </c>
      <c r="O1097" s="2123"/>
      <c r="P1097" s="2123"/>
      <c r="Q1097" s="2123">
        <f t="shared" si="58"/>
        <v>0</v>
      </c>
      <c r="R1097" s="2455"/>
    </row>
    <row r="1098" spans="3:18" ht="14.25" customHeight="1">
      <c r="C1098" s="1702">
        <v>34</v>
      </c>
      <c r="D1098" s="1899" t="s">
        <v>3762</v>
      </c>
      <c r="E1098" s="1703">
        <v>5</v>
      </c>
      <c r="F1098" s="1704" t="s">
        <v>508</v>
      </c>
      <c r="G1098" s="1705">
        <v>1</v>
      </c>
      <c r="H1098" s="1704">
        <v>2007</v>
      </c>
      <c r="I1098" s="1706">
        <v>414.23250000000002</v>
      </c>
      <c r="J1098" s="1704">
        <f t="shared" si="59"/>
        <v>100</v>
      </c>
      <c r="K1098" s="1706">
        <f t="shared" si="56"/>
        <v>0</v>
      </c>
      <c r="L1098" s="1704"/>
      <c r="M1098" s="1704"/>
      <c r="N1098" s="1707">
        <f t="shared" si="57"/>
        <v>0</v>
      </c>
      <c r="O1098" s="2123"/>
      <c r="P1098" s="2123"/>
      <c r="Q1098" s="2123">
        <f t="shared" si="58"/>
        <v>0</v>
      </c>
      <c r="R1098" s="2455"/>
    </row>
    <row r="1099" spans="3:18" ht="14.25" customHeight="1">
      <c r="C1099" s="1702">
        <v>35</v>
      </c>
      <c r="D1099" s="1899" t="s">
        <v>3762</v>
      </c>
      <c r="E1099" s="1703">
        <v>5</v>
      </c>
      <c r="F1099" s="1704" t="s">
        <v>508</v>
      </c>
      <c r="G1099" s="1705">
        <v>1</v>
      </c>
      <c r="H1099" s="1704">
        <v>2007</v>
      </c>
      <c r="I1099" s="1706">
        <v>414.23250000000002</v>
      </c>
      <c r="J1099" s="1704">
        <f t="shared" si="59"/>
        <v>100</v>
      </c>
      <c r="K1099" s="1706">
        <f t="shared" si="56"/>
        <v>0</v>
      </c>
      <c r="L1099" s="1704"/>
      <c r="M1099" s="1704"/>
      <c r="N1099" s="1707">
        <f t="shared" si="57"/>
        <v>0</v>
      </c>
      <c r="O1099" s="2123"/>
      <c r="P1099" s="2123"/>
      <c r="Q1099" s="2123">
        <f t="shared" si="58"/>
        <v>0</v>
      </c>
      <c r="R1099" s="2455"/>
    </row>
    <row r="1100" spans="3:18" ht="14.25" customHeight="1">
      <c r="C1100" s="1702">
        <v>36</v>
      </c>
      <c r="D1100" s="1899" t="s">
        <v>3763</v>
      </c>
      <c r="E1100" s="1703">
        <v>5</v>
      </c>
      <c r="F1100" s="1704" t="s">
        <v>508</v>
      </c>
      <c r="G1100" s="1705">
        <v>1</v>
      </c>
      <c r="H1100" s="1704">
        <v>2007</v>
      </c>
      <c r="I1100" s="1706">
        <v>384.24</v>
      </c>
      <c r="J1100" s="1704">
        <f t="shared" si="59"/>
        <v>100</v>
      </c>
      <c r="K1100" s="1706">
        <f t="shared" si="56"/>
        <v>0</v>
      </c>
      <c r="L1100" s="1704"/>
      <c r="M1100" s="1704"/>
      <c r="N1100" s="1707">
        <f t="shared" si="57"/>
        <v>0</v>
      </c>
      <c r="O1100" s="2123"/>
      <c r="P1100" s="2123"/>
      <c r="Q1100" s="2123">
        <f t="shared" si="58"/>
        <v>0</v>
      </c>
      <c r="R1100" s="2455"/>
    </row>
    <row r="1101" spans="3:18" ht="14.25" customHeight="1">
      <c r="C1101" s="1702">
        <v>37</v>
      </c>
      <c r="D1101" s="1899" t="s">
        <v>3764</v>
      </c>
      <c r="E1101" s="1703">
        <v>5</v>
      </c>
      <c r="F1101" s="1704" t="s">
        <v>508</v>
      </c>
      <c r="G1101" s="1705">
        <v>1</v>
      </c>
      <c r="H1101" s="1708" t="s">
        <v>7293</v>
      </c>
      <c r="I1101" s="1706">
        <v>384.24</v>
      </c>
      <c r="J1101" s="1704">
        <f t="shared" si="59"/>
        <v>100</v>
      </c>
      <c r="K1101" s="1706">
        <f t="shared" si="56"/>
        <v>0</v>
      </c>
      <c r="L1101" s="1704"/>
      <c r="M1101" s="1704"/>
      <c r="N1101" s="1707">
        <f t="shared" si="57"/>
        <v>0</v>
      </c>
      <c r="O1101" s="2123"/>
      <c r="P1101" s="2123"/>
      <c r="Q1101" s="2123">
        <f t="shared" si="58"/>
        <v>0</v>
      </c>
      <c r="R1101" s="2455"/>
    </row>
    <row r="1102" spans="3:18" ht="27" customHeight="1">
      <c r="C1102" s="1702">
        <v>38</v>
      </c>
      <c r="D1102" s="1899" t="s">
        <v>2214</v>
      </c>
      <c r="E1102" s="1703">
        <v>5</v>
      </c>
      <c r="F1102" s="1704" t="s">
        <v>508</v>
      </c>
      <c r="G1102" s="1705">
        <v>1</v>
      </c>
      <c r="H1102" s="1708" t="s">
        <v>7289</v>
      </c>
      <c r="I1102" s="1706">
        <v>446.4</v>
      </c>
      <c r="J1102" s="1704">
        <f t="shared" si="59"/>
        <v>100</v>
      </c>
      <c r="K1102" s="1706">
        <f t="shared" si="56"/>
        <v>0</v>
      </c>
      <c r="L1102" s="1704"/>
      <c r="M1102" s="1704"/>
      <c r="N1102" s="1707">
        <f t="shared" si="57"/>
        <v>0</v>
      </c>
      <c r="O1102" s="2123"/>
      <c r="P1102" s="2123"/>
      <c r="Q1102" s="2123">
        <f t="shared" si="58"/>
        <v>0</v>
      </c>
      <c r="R1102" s="2455"/>
    </row>
    <row r="1103" spans="3:18" ht="27" customHeight="1">
      <c r="C1103" s="1702">
        <v>39</v>
      </c>
      <c r="D1103" s="1899" t="s">
        <v>2214</v>
      </c>
      <c r="E1103" s="1703">
        <v>5</v>
      </c>
      <c r="F1103" s="1704" t="s">
        <v>508</v>
      </c>
      <c r="G1103" s="1705">
        <v>1</v>
      </c>
      <c r="H1103" s="1708" t="s">
        <v>7289</v>
      </c>
      <c r="I1103" s="1706">
        <v>446.4</v>
      </c>
      <c r="J1103" s="1704">
        <f t="shared" si="59"/>
        <v>100</v>
      </c>
      <c r="K1103" s="1706">
        <f t="shared" si="56"/>
        <v>0</v>
      </c>
      <c r="L1103" s="1704"/>
      <c r="M1103" s="1704"/>
      <c r="N1103" s="1707">
        <f t="shared" si="57"/>
        <v>0</v>
      </c>
      <c r="O1103" s="2123"/>
      <c r="P1103" s="2123"/>
      <c r="Q1103" s="2123">
        <f t="shared" si="58"/>
        <v>0</v>
      </c>
      <c r="R1103" s="2455"/>
    </row>
    <row r="1104" spans="3:18" ht="27" customHeight="1">
      <c r="C1104" s="1702">
        <v>40</v>
      </c>
      <c r="D1104" s="1899" t="s">
        <v>2216</v>
      </c>
      <c r="E1104" s="1703">
        <v>5</v>
      </c>
      <c r="F1104" s="1704" t="s">
        <v>508</v>
      </c>
      <c r="G1104" s="1705">
        <v>1</v>
      </c>
      <c r="H1104" s="1708" t="s">
        <v>7289</v>
      </c>
      <c r="I1104" s="1706">
        <v>428</v>
      </c>
      <c r="J1104" s="1704">
        <f t="shared" si="59"/>
        <v>100</v>
      </c>
      <c r="K1104" s="1706">
        <f t="shared" si="56"/>
        <v>0</v>
      </c>
      <c r="L1104" s="1704"/>
      <c r="M1104" s="1704"/>
      <c r="N1104" s="1707">
        <f t="shared" si="57"/>
        <v>0</v>
      </c>
      <c r="O1104" s="2123"/>
      <c r="P1104" s="2123"/>
      <c r="Q1104" s="2123">
        <f t="shared" si="58"/>
        <v>0</v>
      </c>
      <c r="R1104" s="2455"/>
    </row>
    <row r="1105" spans="3:18" ht="27" customHeight="1">
      <c r="C1105" s="1702">
        <v>41</v>
      </c>
      <c r="D1105" s="1899" t="s">
        <v>2216</v>
      </c>
      <c r="E1105" s="1703">
        <v>5</v>
      </c>
      <c r="F1105" s="1704" t="s">
        <v>508</v>
      </c>
      <c r="G1105" s="1705">
        <v>1</v>
      </c>
      <c r="H1105" s="1708" t="s">
        <v>7289</v>
      </c>
      <c r="I1105" s="1706">
        <v>428</v>
      </c>
      <c r="J1105" s="1704">
        <f t="shared" si="59"/>
        <v>100</v>
      </c>
      <c r="K1105" s="1706">
        <f t="shared" si="56"/>
        <v>0</v>
      </c>
      <c r="L1105" s="1704"/>
      <c r="M1105" s="1704"/>
      <c r="N1105" s="1707">
        <f t="shared" si="57"/>
        <v>0</v>
      </c>
      <c r="O1105" s="2123"/>
      <c r="P1105" s="2123"/>
      <c r="Q1105" s="2123">
        <f t="shared" si="58"/>
        <v>0</v>
      </c>
      <c r="R1105" s="2455"/>
    </row>
    <row r="1106" spans="3:18" ht="27" customHeight="1">
      <c r="C1106" s="1702">
        <v>42</v>
      </c>
      <c r="D1106" s="1899" t="s">
        <v>2216</v>
      </c>
      <c r="E1106" s="1703">
        <v>5</v>
      </c>
      <c r="F1106" s="1704" t="s">
        <v>508</v>
      </c>
      <c r="G1106" s="1705">
        <v>1</v>
      </c>
      <c r="H1106" s="1708" t="s">
        <v>7289</v>
      </c>
      <c r="I1106" s="1706">
        <v>428</v>
      </c>
      <c r="J1106" s="1704">
        <f t="shared" si="59"/>
        <v>100</v>
      </c>
      <c r="K1106" s="1706">
        <f t="shared" si="56"/>
        <v>0</v>
      </c>
      <c r="L1106" s="1704"/>
      <c r="M1106" s="1704"/>
      <c r="N1106" s="1707">
        <f t="shared" si="57"/>
        <v>0</v>
      </c>
      <c r="O1106" s="2123"/>
      <c r="P1106" s="2123"/>
      <c r="Q1106" s="2123">
        <f t="shared" si="58"/>
        <v>0</v>
      </c>
      <c r="R1106" s="2455"/>
    </row>
    <row r="1107" spans="3:18" ht="27" customHeight="1">
      <c r="C1107" s="1702">
        <v>43</v>
      </c>
      <c r="D1107" s="1899" t="s">
        <v>2216</v>
      </c>
      <c r="E1107" s="1703">
        <v>5</v>
      </c>
      <c r="F1107" s="1704" t="s">
        <v>508</v>
      </c>
      <c r="G1107" s="1705">
        <v>1</v>
      </c>
      <c r="H1107" s="1708" t="s">
        <v>7289</v>
      </c>
      <c r="I1107" s="1706">
        <v>428</v>
      </c>
      <c r="J1107" s="1704">
        <f t="shared" si="59"/>
        <v>100</v>
      </c>
      <c r="K1107" s="1706">
        <f t="shared" si="56"/>
        <v>0</v>
      </c>
      <c r="L1107" s="1704"/>
      <c r="M1107" s="1704"/>
      <c r="N1107" s="1707">
        <f t="shared" si="57"/>
        <v>0</v>
      </c>
      <c r="O1107" s="2123"/>
      <c r="P1107" s="2123"/>
      <c r="Q1107" s="2123">
        <f t="shared" si="58"/>
        <v>0</v>
      </c>
      <c r="R1107" s="2455"/>
    </row>
    <row r="1108" spans="3:18" ht="27" customHeight="1">
      <c r="C1108" s="1702">
        <v>44</v>
      </c>
      <c r="D1108" s="1899" t="s">
        <v>2216</v>
      </c>
      <c r="E1108" s="1703">
        <v>5</v>
      </c>
      <c r="F1108" s="1704" t="s">
        <v>508</v>
      </c>
      <c r="G1108" s="1705">
        <v>1</v>
      </c>
      <c r="H1108" s="1708" t="s">
        <v>7289</v>
      </c>
      <c r="I1108" s="1706">
        <v>428</v>
      </c>
      <c r="J1108" s="1704">
        <f t="shared" si="59"/>
        <v>100</v>
      </c>
      <c r="K1108" s="1706">
        <f t="shared" si="56"/>
        <v>0</v>
      </c>
      <c r="L1108" s="1704"/>
      <c r="M1108" s="1704"/>
      <c r="N1108" s="1707">
        <f t="shared" si="57"/>
        <v>0</v>
      </c>
      <c r="O1108" s="2123"/>
      <c r="P1108" s="2123"/>
      <c r="Q1108" s="2123">
        <f t="shared" si="58"/>
        <v>0</v>
      </c>
      <c r="R1108" s="2455"/>
    </row>
    <row r="1109" spans="3:18" ht="27" customHeight="1">
      <c r="C1109" s="1702">
        <v>45</v>
      </c>
      <c r="D1109" s="1899" t="s">
        <v>2216</v>
      </c>
      <c r="E1109" s="1703">
        <v>5</v>
      </c>
      <c r="F1109" s="1704" t="s">
        <v>508</v>
      </c>
      <c r="G1109" s="1705">
        <v>1</v>
      </c>
      <c r="H1109" s="1708" t="s">
        <v>7289</v>
      </c>
      <c r="I1109" s="1706">
        <v>428</v>
      </c>
      <c r="J1109" s="1704">
        <f t="shared" si="59"/>
        <v>100</v>
      </c>
      <c r="K1109" s="1706">
        <f t="shared" si="56"/>
        <v>0</v>
      </c>
      <c r="L1109" s="1704"/>
      <c r="M1109" s="1704"/>
      <c r="N1109" s="1707">
        <f t="shared" si="57"/>
        <v>0</v>
      </c>
      <c r="O1109" s="2123"/>
      <c r="P1109" s="2123"/>
      <c r="Q1109" s="2123">
        <f t="shared" si="58"/>
        <v>0</v>
      </c>
      <c r="R1109" s="2455"/>
    </row>
    <row r="1110" spans="3:18" ht="27" customHeight="1">
      <c r="C1110" s="1702">
        <v>46</v>
      </c>
      <c r="D1110" s="1899" t="s">
        <v>2216</v>
      </c>
      <c r="E1110" s="1703">
        <v>5</v>
      </c>
      <c r="F1110" s="1704" t="s">
        <v>508</v>
      </c>
      <c r="G1110" s="1705">
        <v>1</v>
      </c>
      <c r="H1110" s="1708" t="s">
        <v>7289</v>
      </c>
      <c r="I1110" s="1706">
        <v>428</v>
      </c>
      <c r="J1110" s="1704">
        <f t="shared" si="59"/>
        <v>100</v>
      </c>
      <c r="K1110" s="1706">
        <f t="shared" ref="K1110:K1138" si="60">IF(J1110=100,0,I1110-I1110*J1110%)</f>
        <v>0</v>
      </c>
      <c r="L1110" s="1704"/>
      <c r="M1110" s="1704"/>
      <c r="N1110" s="1707">
        <f t="shared" ref="N1110:N1138" si="61">+L1110*M1110</f>
        <v>0</v>
      </c>
      <c r="O1110" s="2123"/>
      <c r="P1110" s="2123"/>
      <c r="Q1110" s="2123">
        <f t="shared" ref="Q1110:Q1138" si="62">+O1110*P1110</f>
        <v>0</v>
      </c>
      <c r="R1110" s="2455"/>
    </row>
    <row r="1111" spans="3:18" ht="27" customHeight="1">
      <c r="C1111" s="1702">
        <v>47</v>
      </c>
      <c r="D1111" s="1899" t="s">
        <v>2216</v>
      </c>
      <c r="E1111" s="1703">
        <v>5</v>
      </c>
      <c r="F1111" s="1704" t="s">
        <v>508</v>
      </c>
      <c r="G1111" s="1705">
        <v>1</v>
      </c>
      <c r="H1111" s="1708" t="s">
        <v>7289</v>
      </c>
      <c r="I1111" s="1706">
        <v>428</v>
      </c>
      <c r="J1111" s="1704">
        <f t="shared" si="59"/>
        <v>100</v>
      </c>
      <c r="K1111" s="1706">
        <f t="shared" si="60"/>
        <v>0</v>
      </c>
      <c r="L1111" s="1704"/>
      <c r="M1111" s="1704"/>
      <c r="N1111" s="1707">
        <f t="shared" si="61"/>
        <v>0</v>
      </c>
      <c r="O1111" s="2123"/>
      <c r="P1111" s="2123"/>
      <c r="Q1111" s="2123">
        <f t="shared" si="62"/>
        <v>0</v>
      </c>
      <c r="R1111" s="2455"/>
    </row>
    <row r="1112" spans="3:18" ht="27" customHeight="1">
      <c r="C1112" s="1702">
        <v>48</v>
      </c>
      <c r="D1112" s="1899" t="s">
        <v>2216</v>
      </c>
      <c r="E1112" s="1703">
        <v>5</v>
      </c>
      <c r="F1112" s="1704" t="s">
        <v>508</v>
      </c>
      <c r="G1112" s="1705">
        <v>1</v>
      </c>
      <c r="H1112" s="1708" t="s">
        <v>7289</v>
      </c>
      <c r="I1112" s="1706">
        <v>428</v>
      </c>
      <c r="J1112" s="1704">
        <f t="shared" si="59"/>
        <v>100</v>
      </c>
      <c r="K1112" s="1706">
        <f t="shared" si="60"/>
        <v>0</v>
      </c>
      <c r="L1112" s="1704"/>
      <c r="M1112" s="1704"/>
      <c r="N1112" s="1707">
        <f t="shared" si="61"/>
        <v>0</v>
      </c>
      <c r="O1112" s="2123"/>
      <c r="P1112" s="2123"/>
      <c r="Q1112" s="2123">
        <f t="shared" si="62"/>
        <v>0</v>
      </c>
      <c r="R1112" s="2455"/>
    </row>
    <row r="1113" spans="3:18" ht="27" customHeight="1">
      <c r="C1113" s="1702">
        <v>49</v>
      </c>
      <c r="D1113" s="1899" t="s">
        <v>2216</v>
      </c>
      <c r="E1113" s="1703">
        <v>5</v>
      </c>
      <c r="F1113" s="1704" t="s">
        <v>508</v>
      </c>
      <c r="G1113" s="1705">
        <v>1</v>
      </c>
      <c r="H1113" s="1708" t="s">
        <v>7289</v>
      </c>
      <c r="I1113" s="1706">
        <v>428</v>
      </c>
      <c r="J1113" s="1704">
        <f t="shared" si="59"/>
        <v>100</v>
      </c>
      <c r="K1113" s="1706">
        <f t="shared" si="60"/>
        <v>0</v>
      </c>
      <c r="L1113" s="1704"/>
      <c r="M1113" s="1704"/>
      <c r="N1113" s="1707">
        <f t="shared" si="61"/>
        <v>0</v>
      </c>
      <c r="O1113" s="2123"/>
      <c r="P1113" s="2123"/>
      <c r="Q1113" s="2123">
        <f t="shared" si="62"/>
        <v>0</v>
      </c>
      <c r="R1113" s="2455"/>
    </row>
    <row r="1114" spans="3:18" ht="27" customHeight="1">
      <c r="C1114" s="1702">
        <v>50</v>
      </c>
      <c r="D1114" s="1899" t="s">
        <v>2673</v>
      </c>
      <c r="E1114" s="1703">
        <v>5</v>
      </c>
      <c r="F1114" s="1704" t="s">
        <v>508</v>
      </c>
      <c r="G1114" s="1705">
        <v>1</v>
      </c>
      <c r="H1114" s="1708" t="s">
        <v>7289</v>
      </c>
      <c r="I1114" s="1706">
        <v>449.9</v>
      </c>
      <c r="J1114" s="1704">
        <f t="shared" si="59"/>
        <v>100</v>
      </c>
      <c r="K1114" s="1706">
        <f t="shared" si="60"/>
        <v>0</v>
      </c>
      <c r="L1114" s="1704"/>
      <c r="M1114" s="1704"/>
      <c r="N1114" s="1707">
        <f t="shared" si="61"/>
        <v>0</v>
      </c>
      <c r="O1114" s="2123"/>
      <c r="P1114" s="2123"/>
      <c r="Q1114" s="2123">
        <f t="shared" si="62"/>
        <v>0</v>
      </c>
      <c r="R1114" s="2455"/>
    </row>
    <row r="1115" spans="3:18" ht="27" customHeight="1">
      <c r="C1115" s="1702">
        <v>51</v>
      </c>
      <c r="D1115" s="1899" t="s">
        <v>2673</v>
      </c>
      <c r="E1115" s="1703">
        <v>5</v>
      </c>
      <c r="F1115" s="1704" t="s">
        <v>508</v>
      </c>
      <c r="G1115" s="1705">
        <v>1</v>
      </c>
      <c r="H1115" s="1708" t="s">
        <v>7289</v>
      </c>
      <c r="I1115" s="1706">
        <v>449.9</v>
      </c>
      <c r="J1115" s="1704">
        <f t="shared" si="59"/>
        <v>100</v>
      </c>
      <c r="K1115" s="1706">
        <f t="shared" si="60"/>
        <v>0</v>
      </c>
      <c r="L1115" s="1704"/>
      <c r="M1115" s="1704"/>
      <c r="N1115" s="1707">
        <f t="shared" si="61"/>
        <v>0</v>
      </c>
      <c r="O1115" s="2123"/>
      <c r="P1115" s="2123"/>
      <c r="Q1115" s="2123">
        <f t="shared" si="62"/>
        <v>0</v>
      </c>
      <c r="R1115" s="2455"/>
    </row>
    <row r="1116" spans="3:18" ht="27" customHeight="1">
      <c r="C1116" s="1702">
        <v>52</v>
      </c>
      <c r="D1116" s="1899" t="s">
        <v>2673</v>
      </c>
      <c r="E1116" s="1703">
        <v>5</v>
      </c>
      <c r="F1116" s="1704" t="s">
        <v>508</v>
      </c>
      <c r="G1116" s="1705">
        <v>1</v>
      </c>
      <c r="H1116" s="1708" t="s">
        <v>7289</v>
      </c>
      <c r="I1116" s="1706">
        <v>449.9</v>
      </c>
      <c r="J1116" s="1704">
        <f t="shared" ref="J1116:J1138" si="63">IF(($J$14-H1116)*J$19&gt;100,100,($J$14-H1116)*J$19)</f>
        <v>100</v>
      </c>
      <c r="K1116" s="1706">
        <f t="shared" si="60"/>
        <v>0</v>
      </c>
      <c r="L1116" s="1704"/>
      <c r="M1116" s="1704"/>
      <c r="N1116" s="1707">
        <f t="shared" si="61"/>
        <v>0</v>
      </c>
      <c r="O1116" s="2123"/>
      <c r="P1116" s="2123"/>
      <c r="Q1116" s="2123">
        <f t="shared" si="62"/>
        <v>0</v>
      </c>
      <c r="R1116" s="2455"/>
    </row>
    <row r="1117" spans="3:18" ht="27" customHeight="1">
      <c r="C1117" s="1702">
        <v>53</v>
      </c>
      <c r="D1117" s="1899" t="s">
        <v>2673</v>
      </c>
      <c r="E1117" s="1703">
        <v>5</v>
      </c>
      <c r="F1117" s="1704" t="s">
        <v>508</v>
      </c>
      <c r="G1117" s="1705">
        <v>1</v>
      </c>
      <c r="H1117" s="1708" t="s">
        <v>7289</v>
      </c>
      <c r="I1117" s="1706">
        <v>449.9</v>
      </c>
      <c r="J1117" s="1704">
        <f t="shared" si="63"/>
        <v>100</v>
      </c>
      <c r="K1117" s="1706">
        <f t="shared" si="60"/>
        <v>0</v>
      </c>
      <c r="L1117" s="1704"/>
      <c r="M1117" s="1704"/>
      <c r="N1117" s="1707">
        <f t="shared" si="61"/>
        <v>0</v>
      </c>
      <c r="O1117" s="2123"/>
      <c r="P1117" s="2123"/>
      <c r="Q1117" s="2123">
        <f t="shared" si="62"/>
        <v>0</v>
      </c>
      <c r="R1117" s="2455"/>
    </row>
    <row r="1118" spans="3:18" ht="27" customHeight="1">
      <c r="C1118" s="1702">
        <v>54</v>
      </c>
      <c r="D1118" s="1899" t="s">
        <v>2673</v>
      </c>
      <c r="E1118" s="1703">
        <v>5</v>
      </c>
      <c r="F1118" s="1704" t="s">
        <v>508</v>
      </c>
      <c r="G1118" s="1705">
        <v>1</v>
      </c>
      <c r="H1118" s="1708" t="s">
        <v>7289</v>
      </c>
      <c r="I1118" s="1706">
        <v>449.9</v>
      </c>
      <c r="J1118" s="1704">
        <f t="shared" si="63"/>
        <v>100</v>
      </c>
      <c r="K1118" s="1706">
        <f t="shared" si="60"/>
        <v>0</v>
      </c>
      <c r="L1118" s="1704"/>
      <c r="M1118" s="1704"/>
      <c r="N1118" s="1707">
        <f t="shared" si="61"/>
        <v>0</v>
      </c>
      <c r="O1118" s="2123"/>
      <c r="P1118" s="2123"/>
      <c r="Q1118" s="2123">
        <f t="shared" si="62"/>
        <v>0</v>
      </c>
      <c r="R1118" s="2455"/>
    </row>
    <row r="1119" spans="3:18" ht="27" customHeight="1">
      <c r="C1119" s="1702">
        <v>55</v>
      </c>
      <c r="D1119" s="1899" t="s">
        <v>2673</v>
      </c>
      <c r="E1119" s="1703">
        <v>5</v>
      </c>
      <c r="F1119" s="1704" t="s">
        <v>508</v>
      </c>
      <c r="G1119" s="1705">
        <v>1</v>
      </c>
      <c r="H1119" s="1708" t="s">
        <v>7289</v>
      </c>
      <c r="I1119" s="1706">
        <v>449.9</v>
      </c>
      <c r="J1119" s="1704">
        <f t="shared" si="63"/>
        <v>100</v>
      </c>
      <c r="K1119" s="1706">
        <f t="shared" si="60"/>
        <v>0</v>
      </c>
      <c r="L1119" s="1704"/>
      <c r="M1119" s="1704"/>
      <c r="N1119" s="1707">
        <f t="shared" si="61"/>
        <v>0</v>
      </c>
      <c r="O1119" s="2123"/>
      <c r="P1119" s="2123"/>
      <c r="Q1119" s="2123">
        <f t="shared" si="62"/>
        <v>0</v>
      </c>
      <c r="R1119" s="2455"/>
    </row>
    <row r="1120" spans="3:18" ht="27" customHeight="1">
      <c r="C1120" s="1702">
        <v>56</v>
      </c>
      <c r="D1120" s="1899" t="s">
        <v>2673</v>
      </c>
      <c r="E1120" s="1703">
        <v>5</v>
      </c>
      <c r="F1120" s="1704" t="s">
        <v>508</v>
      </c>
      <c r="G1120" s="1705">
        <v>1</v>
      </c>
      <c r="H1120" s="1708" t="s">
        <v>7289</v>
      </c>
      <c r="I1120" s="1706">
        <v>449.9</v>
      </c>
      <c r="J1120" s="1704">
        <f t="shared" si="63"/>
        <v>100</v>
      </c>
      <c r="K1120" s="1706">
        <f t="shared" si="60"/>
        <v>0</v>
      </c>
      <c r="L1120" s="1704"/>
      <c r="M1120" s="1704"/>
      <c r="N1120" s="1707">
        <f t="shared" si="61"/>
        <v>0</v>
      </c>
      <c r="O1120" s="2123"/>
      <c r="P1120" s="2123"/>
      <c r="Q1120" s="2123">
        <f t="shared" si="62"/>
        <v>0</v>
      </c>
      <c r="R1120" s="2455"/>
    </row>
    <row r="1121" spans="3:18" ht="27" customHeight="1">
      <c r="C1121" s="1702">
        <v>57</v>
      </c>
      <c r="D1121" s="1899" t="s">
        <v>2673</v>
      </c>
      <c r="E1121" s="1703">
        <v>5</v>
      </c>
      <c r="F1121" s="1704" t="s">
        <v>508</v>
      </c>
      <c r="G1121" s="1705">
        <v>1</v>
      </c>
      <c r="H1121" s="1708" t="s">
        <v>7289</v>
      </c>
      <c r="I1121" s="1706">
        <v>449.9</v>
      </c>
      <c r="J1121" s="1704">
        <f t="shared" si="63"/>
        <v>100</v>
      </c>
      <c r="K1121" s="1706">
        <f t="shared" si="60"/>
        <v>0</v>
      </c>
      <c r="L1121" s="1704"/>
      <c r="M1121" s="1704"/>
      <c r="N1121" s="1707">
        <f t="shared" si="61"/>
        <v>0</v>
      </c>
      <c r="O1121" s="2123"/>
      <c r="P1121" s="2123"/>
      <c r="Q1121" s="2123">
        <f t="shared" si="62"/>
        <v>0</v>
      </c>
      <c r="R1121" s="2455"/>
    </row>
    <row r="1122" spans="3:18" ht="27" customHeight="1">
      <c r="C1122" s="1702">
        <v>58</v>
      </c>
      <c r="D1122" s="1899" t="s">
        <v>2673</v>
      </c>
      <c r="E1122" s="1703">
        <v>5</v>
      </c>
      <c r="F1122" s="1704" t="s">
        <v>508</v>
      </c>
      <c r="G1122" s="1705">
        <v>1</v>
      </c>
      <c r="H1122" s="1708" t="s">
        <v>7289</v>
      </c>
      <c r="I1122" s="1706">
        <v>449.9</v>
      </c>
      <c r="J1122" s="1704">
        <f t="shared" si="63"/>
        <v>100</v>
      </c>
      <c r="K1122" s="1706">
        <f t="shared" si="60"/>
        <v>0</v>
      </c>
      <c r="L1122" s="1704"/>
      <c r="M1122" s="1704"/>
      <c r="N1122" s="1707">
        <f t="shared" si="61"/>
        <v>0</v>
      </c>
      <c r="O1122" s="2123"/>
      <c r="P1122" s="2123"/>
      <c r="Q1122" s="2123">
        <f t="shared" si="62"/>
        <v>0</v>
      </c>
      <c r="R1122" s="2455"/>
    </row>
    <row r="1123" spans="3:18" ht="40.5" customHeight="1">
      <c r="C1123" s="1702">
        <v>59</v>
      </c>
      <c r="D1123" s="1899" t="s">
        <v>2217</v>
      </c>
      <c r="E1123" s="1703">
        <v>5</v>
      </c>
      <c r="F1123" s="1704" t="s">
        <v>508</v>
      </c>
      <c r="G1123" s="1705">
        <v>1</v>
      </c>
      <c r="H1123" s="1708" t="s">
        <v>7278</v>
      </c>
      <c r="I1123" s="1706">
        <v>436.5</v>
      </c>
      <c r="J1123" s="1704">
        <f t="shared" si="63"/>
        <v>100</v>
      </c>
      <c r="K1123" s="1706">
        <f t="shared" si="60"/>
        <v>0</v>
      </c>
      <c r="L1123" s="1704"/>
      <c r="M1123" s="1704"/>
      <c r="N1123" s="1707">
        <f t="shared" si="61"/>
        <v>0</v>
      </c>
      <c r="O1123" s="2123"/>
      <c r="P1123" s="2123"/>
      <c r="Q1123" s="2123">
        <f t="shared" si="62"/>
        <v>0</v>
      </c>
      <c r="R1123" s="2455"/>
    </row>
    <row r="1124" spans="3:18" ht="40.5" customHeight="1">
      <c r="C1124" s="1702">
        <v>60</v>
      </c>
      <c r="D1124" s="1899" t="s">
        <v>2217</v>
      </c>
      <c r="E1124" s="1703">
        <v>5</v>
      </c>
      <c r="F1124" s="1704" t="s">
        <v>508</v>
      </c>
      <c r="G1124" s="1705">
        <v>1</v>
      </c>
      <c r="H1124" s="1708" t="s">
        <v>7278</v>
      </c>
      <c r="I1124" s="1706">
        <v>436.5</v>
      </c>
      <c r="J1124" s="1704">
        <f t="shared" si="63"/>
        <v>100</v>
      </c>
      <c r="K1124" s="1706">
        <f t="shared" si="60"/>
        <v>0</v>
      </c>
      <c r="L1124" s="1704"/>
      <c r="M1124" s="1704"/>
      <c r="N1124" s="1707">
        <f t="shared" si="61"/>
        <v>0</v>
      </c>
      <c r="O1124" s="2123"/>
      <c r="P1124" s="2123"/>
      <c r="Q1124" s="2123">
        <f t="shared" si="62"/>
        <v>0</v>
      </c>
      <c r="R1124" s="2455"/>
    </row>
    <row r="1125" spans="3:18" ht="40.5" customHeight="1">
      <c r="C1125" s="1702">
        <v>61</v>
      </c>
      <c r="D1125" s="1899" t="s">
        <v>2217</v>
      </c>
      <c r="E1125" s="1703">
        <v>5</v>
      </c>
      <c r="F1125" s="1704" t="s">
        <v>508</v>
      </c>
      <c r="G1125" s="1705">
        <v>1</v>
      </c>
      <c r="H1125" s="1708" t="s">
        <v>7278</v>
      </c>
      <c r="I1125" s="1706">
        <v>436.5</v>
      </c>
      <c r="J1125" s="1704">
        <f t="shared" si="63"/>
        <v>100</v>
      </c>
      <c r="K1125" s="1706">
        <f t="shared" si="60"/>
        <v>0</v>
      </c>
      <c r="L1125" s="1704"/>
      <c r="M1125" s="1704"/>
      <c r="N1125" s="1707">
        <f t="shared" si="61"/>
        <v>0</v>
      </c>
      <c r="O1125" s="2123"/>
      <c r="P1125" s="2123"/>
      <c r="Q1125" s="2123">
        <f t="shared" si="62"/>
        <v>0</v>
      </c>
      <c r="R1125" s="2455"/>
    </row>
    <row r="1126" spans="3:18" ht="40.5" customHeight="1">
      <c r="C1126" s="1702">
        <v>62</v>
      </c>
      <c r="D1126" s="1899" t="s">
        <v>2217</v>
      </c>
      <c r="E1126" s="1703">
        <v>5</v>
      </c>
      <c r="F1126" s="1704" t="s">
        <v>508</v>
      </c>
      <c r="G1126" s="1705">
        <v>1</v>
      </c>
      <c r="H1126" s="1708" t="s">
        <v>7278</v>
      </c>
      <c r="I1126" s="1706">
        <v>436.5</v>
      </c>
      <c r="J1126" s="1704">
        <f t="shared" si="63"/>
        <v>100</v>
      </c>
      <c r="K1126" s="1706">
        <f t="shared" si="60"/>
        <v>0</v>
      </c>
      <c r="L1126" s="1704"/>
      <c r="M1126" s="1704"/>
      <c r="N1126" s="1707">
        <f t="shared" si="61"/>
        <v>0</v>
      </c>
      <c r="O1126" s="2123"/>
      <c r="P1126" s="2123"/>
      <c r="Q1126" s="2123">
        <f t="shared" si="62"/>
        <v>0</v>
      </c>
      <c r="R1126" s="2455"/>
    </row>
    <row r="1127" spans="3:18" ht="40.5" customHeight="1">
      <c r="C1127" s="1702">
        <v>63</v>
      </c>
      <c r="D1127" s="1899" t="s">
        <v>2217</v>
      </c>
      <c r="E1127" s="1703">
        <v>5</v>
      </c>
      <c r="F1127" s="1704" t="s">
        <v>508</v>
      </c>
      <c r="G1127" s="1705">
        <v>1</v>
      </c>
      <c r="H1127" s="1708" t="s">
        <v>7278</v>
      </c>
      <c r="I1127" s="1706">
        <v>436.5</v>
      </c>
      <c r="J1127" s="1704">
        <f t="shared" si="63"/>
        <v>100</v>
      </c>
      <c r="K1127" s="1706">
        <f t="shared" si="60"/>
        <v>0</v>
      </c>
      <c r="L1127" s="1704"/>
      <c r="M1127" s="1704"/>
      <c r="N1127" s="1707">
        <f t="shared" si="61"/>
        <v>0</v>
      </c>
      <c r="O1127" s="2123"/>
      <c r="P1127" s="2123"/>
      <c r="Q1127" s="2123">
        <f t="shared" si="62"/>
        <v>0</v>
      </c>
      <c r="R1127" s="2455"/>
    </row>
    <row r="1128" spans="3:18" ht="40.5" customHeight="1">
      <c r="C1128" s="1702">
        <v>64</v>
      </c>
      <c r="D1128" s="1899" t="s">
        <v>2217</v>
      </c>
      <c r="E1128" s="1703">
        <v>5</v>
      </c>
      <c r="F1128" s="1704" t="s">
        <v>508</v>
      </c>
      <c r="G1128" s="1705">
        <v>1</v>
      </c>
      <c r="H1128" s="1708" t="s">
        <v>7278</v>
      </c>
      <c r="I1128" s="1706">
        <v>436.5</v>
      </c>
      <c r="J1128" s="1704">
        <f t="shared" si="63"/>
        <v>100</v>
      </c>
      <c r="K1128" s="1706">
        <f t="shared" si="60"/>
        <v>0</v>
      </c>
      <c r="L1128" s="1704"/>
      <c r="M1128" s="1704"/>
      <c r="N1128" s="1707">
        <f t="shared" si="61"/>
        <v>0</v>
      </c>
      <c r="O1128" s="2123"/>
      <c r="P1128" s="2123"/>
      <c r="Q1128" s="2123">
        <f t="shared" si="62"/>
        <v>0</v>
      </c>
      <c r="R1128" s="2455"/>
    </row>
    <row r="1129" spans="3:18" ht="40.5" customHeight="1">
      <c r="C1129" s="1702">
        <v>65</v>
      </c>
      <c r="D1129" s="1899" t="s">
        <v>2217</v>
      </c>
      <c r="E1129" s="1703">
        <v>5</v>
      </c>
      <c r="F1129" s="1704" t="s">
        <v>508</v>
      </c>
      <c r="G1129" s="1705">
        <v>1</v>
      </c>
      <c r="H1129" s="1708" t="s">
        <v>7278</v>
      </c>
      <c r="I1129" s="1706">
        <v>436.5</v>
      </c>
      <c r="J1129" s="1704">
        <f t="shared" si="63"/>
        <v>100</v>
      </c>
      <c r="K1129" s="1706">
        <f t="shared" si="60"/>
        <v>0</v>
      </c>
      <c r="L1129" s="1704"/>
      <c r="M1129" s="1704"/>
      <c r="N1129" s="1707">
        <f t="shared" si="61"/>
        <v>0</v>
      </c>
      <c r="O1129" s="2123"/>
      <c r="P1129" s="2123"/>
      <c r="Q1129" s="2123">
        <f t="shared" si="62"/>
        <v>0</v>
      </c>
      <c r="R1129" s="2455"/>
    </row>
    <row r="1130" spans="3:18" ht="40.5" customHeight="1">
      <c r="C1130" s="1702">
        <v>66</v>
      </c>
      <c r="D1130" s="1899" t="s">
        <v>2217</v>
      </c>
      <c r="E1130" s="1703">
        <v>5</v>
      </c>
      <c r="F1130" s="1704" t="s">
        <v>508</v>
      </c>
      <c r="G1130" s="1705">
        <v>1</v>
      </c>
      <c r="H1130" s="1708" t="s">
        <v>7278</v>
      </c>
      <c r="I1130" s="1706">
        <v>436.5</v>
      </c>
      <c r="J1130" s="1704">
        <f t="shared" si="63"/>
        <v>100</v>
      </c>
      <c r="K1130" s="1706">
        <f t="shared" si="60"/>
        <v>0</v>
      </c>
      <c r="L1130" s="1704"/>
      <c r="M1130" s="1704"/>
      <c r="N1130" s="1707">
        <f t="shared" si="61"/>
        <v>0</v>
      </c>
      <c r="O1130" s="2123"/>
      <c r="P1130" s="2123"/>
      <c r="Q1130" s="2123">
        <f t="shared" si="62"/>
        <v>0</v>
      </c>
      <c r="R1130" s="2455"/>
    </row>
    <row r="1131" spans="3:18" ht="27" customHeight="1">
      <c r="C1131" s="1702">
        <v>67</v>
      </c>
      <c r="D1131" s="1899" t="s">
        <v>3757</v>
      </c>
      <c r="E1131" s="1703">
        <v>5</v>
      </c>
      <c r="F1131" s="1704" t="s">
        <v>2251</v>
      </c>
      <c r="G1131" s="1705">
        <v>1</v>
      </c>
      <c r="H1131" s="1704">
        <v>2017</v>
      </c>
      <c r="I1131" s="1706">
        <v>750</v>
      </c>
      <c r="J1131" s="1704">
        <f t="shared" si="63"/>
        <v>100</v>
      </c>
      <c r="K1131" s="1706">
        <f t="shared" si="60"/>
        <v>0</v>
      </c>
      <c r="L1131" s="1704"/>
      <c r="M1131" s="1704"/>
      <c r="N1131" s="1707">
        <f t="shared" si="61"/>
        <v>0</v>
      </c>
      <c r="O1131" s="2123"/>
      <c r="P1131" s="2123"/>
      <c r="Q1131" s="2123">
        <f t="shared" si="62"/>
        <v>0</v>
      </c>
      <c r="R1131" s="2455"/>
    </row>
    <row r="1132" spans="3:18" ht="27" customHeight="1">
      <c r="C1132" s="1702">
        <v>68</v>
      </c>
      <c r="D1132" s="1899" t="s">
        <v>4817</v>
      </c>
      <c r="E1132" s="1703">
        <v>5</v>
      </c>
      <c r="F1132" s="1704" t="s">
        <v>508</v>
      </c>
      <c r="G1132" s="1705">
        <v>1</v>
      </c>
      <c r="H1132" s="1704">
        <v>2022</v>
      </c>
      <c r="I1132" s="1706">
        <v>501.81817999999998</v>
      </c>
      <c r="J1132" s="1704">
        <f t="shared" si="63"/>
        <v>80</v>
      </c>
      <c r="K1132" s="1706">
        <f t="shared" si="60"/>
        <v>100.36363599999999</v>
      </c>
      <c r="L1132" s="1704"/>
      <c r="M1132" s="1704"/>
      <c r="N1132" s="1707">
        <f t="shared" si="61"/>
        <v>0</v>
      </c>
      <c r="O1132" s="2123"/>
      <c r="P1132" s="2123"/>
      <c r="Q1132" s="2123">
        <f t="shared" si="62"/>
        <v>0</v>
      </c>
      <c r="R1132" s="2455"/>
    </row>
    <row r="1133" spans="3:18" ht="27" customHeight="1">
      <c r="C1133" s="1702">
        <v>69</v>
      </c>
      <c r="D1133" s="1899" t="s">
        <v>4817</v>
      </c>
      <c r="E1133" s="1703">
        <v>5</v>
      </c>
      <c r="F1133" s="1704" t="s">
        <v>508</v>
      </c>
      <c r="G1133" s="1705">
        <v>1</v>
      </c>
      <c r="H1133" s="1704">
        <v>2022</v>
      </c>
      <c r="I1133" s="1706">
        <v>501.81817999999998</v>
      </c>
      <c r="J1133" s="1704">
        <f t="shared" si="63"/>
        <v>80</v>
      </c>
      <c r="K1133" s="1706">
        <f t="shared" si="60"/>
        <v>100.36363599999999</v>
      </c>
      <c r="L1133" s="1704"/>
      <c r="M1133" s="1704"/>
      <c r="N1133" s="1707">
        <f t="shared" si="61"/>
        <v>0</v>
      </c>
      <c r="O1133" s="2123"/>
      <c r="P1133" s="2123"/>
      <c r="Q1133" s="2123">
        <f t="shared" si="62"/>
        <v>0</v>
      </c>
      <c r="R1133" s="2455"/>
    </row>
    <row r="1134" spans="3:18" ht="27" customHeight="1">
      <c r="C1134" s="1702">
        <v>70</v>
      </c>
      <c r="D1134" s="1899" t="s">
        <v>4819</v>
      </c>
      <c r="E1134" s="1703">
        <v>5</v>
      </c>
      <c r="F1134" s="1704" t="s">
        <v>508</v>
      </c>
      <c r="G1134" s="1705">
        <v>1</v>
      </c>
      <c r="H1134" s="1704">
        <v>2022</v>
      </c>
      <c r="I1134" s="1706">
        <v>501.81817999999998</v>
      </c>
      <c r="J1134" s="1704">
        <f t="shared" si="63"/>
        <v>80</v>
      </c>
      <c r="K1134" s="1706">
        <f t="shared" si="60"/>
        <v>100.36363599999999</v>
      </c>
      <c r="L1134" s="1704"/>
      <c r="M1134" s="1704"/>
      <c r="N1134" s="1707">
        <f t="shared" si="61"/>
        <v>0</v>
      </c>
      <c r="O1134" s="2123"/>
      <c r="P1134" s="2123"/>
      <c r="Q1134" s="2123">
        <f t="shared" si="62"/>
        <v>0</v>
      </c>
      <c r="R1134" s="2455"/>
    </row>
    <row r="1135" spans="3:18" ht="27" customHeight="1">
      <c r="C1135" s="1702">
        <v>71</v>
      </c>
      <c r="D1135" s="1899" t="s">
        <v>4819</v>
      </c>
      <c r="E1135" s="1703">
        <v>5</v>
      </c>
      <c r="F1135" s="1704" t="s">
        <v>508</v>
      </c>
      <c r="G1135" s="1705">
        <v>1</v>
      </c>
      <c r="H1135" s="1704">
        <v>2022</v>
      </c>
      <c r="I1135" s="1706">
        <v>501.81817999999998</v>
      </c>
      <c r="J1135" s="1704">
        <f t="shared" si="63"/>
        <v>80</v>
      </c>
      <c r="K1135" s="1706">
        <f t="shared" si="60"/>
        <v>100.36363599999999</v>
      </c>
      <c r="L1135" s="1704"/>
      <c r="M1135" s="1704"/>
      <c r="N1135" s="1707">
        <f t="shared" si="61"/>
        <v>0</v>
      </c>
      <c r="O1135" s="2123"/>
      <c r="P1135" s="2123"/>
      <c r="Q1135" s="2123">
        <f t="shared" si="62"/>
        <v>0</v>
      </c>
      <c r="R1135" s="2455"/>
    </row>
    <row r="1136" spans="3:18" ht="27" customHeight="1">
      <c r="C1136" s="1702">
        <v>72</v>
      </c>
      <c r="D1136" s="1899" t="s">
        <v>3757</v>
      </c>
      <c r="E1136" s="1703">
        <v>5</v>
      </c>
      <c r="F1136" s="1704" t="s">
        <v>2251</v>
      </c>
      <c r="G1136" s="1705">
        <v>1</v>
      </c>
      <c r="H1136" s="1704">
        <v>2017</v>
      </c>
      <c r="I1136" s="1706">
        <v>750</v>
      </c>
      <c r="J1136" s="1704">
        <f t="shared" si="63"/>
        <v>100</v>
      </c>
      <c r="K1136" s="1706">
        <f t="shared" si="60"/>
        <v>0</v>
      </c>
      <c r="L1136" s="1704"/>
      <c r="M1136" s="1704"/>
      <c r="N1136" s="1707">
        <f t="shared" si="61"/>
        <v>0</v>
      </c>
      <c r="O1136" s="2123"/>
      <c r="P1136" s="2123"/>
      <c r="Q1136" s="2123">
        <f t="shared" si="62"/>
        <v>0</v>
      </c>
      <c r="R1136" s="2455"/>
    </row>
    <row r="1137" spans="1:18" ht="27" customHeight="1">
      <c r="C1137" s="1702">
        <v>73</v>
      </c>
      <c r="D1137" s="1899" t="s">
        <v>6032</v>
      </c>
      <c r="E1137" s="1703">
        <v>5</v>
      </c>
      <c r="F1137" s="1704" t="s">
        <v>508</v>
      </c>
      <c r="G1137" s="1705">
        <v>1</v>
      </c>
      <c r="H1137" s="1704">
        <v>2023</v>
      </c>
      <c r="I1137" s="1706">
        <v>501.8</v>
      </c>
      <c r="J1137" s="1704">
        <f t="shared" si="63"/>
        <v>60</v>
      </c>
      <c r="K1137" s="1706">
        <f t="shared" si="60"/>
        <v>200.72000000000003</v>
      </c>
      <c r="L1137" s="1704"/>
      <c r="M1137" s="1704"/>
      <c r="N1137" s="1707">
        <f t="shared" si="61"/>
        <v>0</v>
      </c>
      <c r="O1137" s="2123"/>
      <c r="P1137" s="2123"/>
      <c r="Q1137" s="2123">
        <f t="shared" si="62"/>
        <v>0</v>
      </c>
      <c r="R1137" s="2456"/>
    </row>
    <row r="1138" spans="1:18">
      <c r="C1138" s="138"/>
      <c r="D1138" s="1900"/>
      <c r="E1138" s="2153"/>
      <c r="F1138" s="106"/>
      <c r="G1138" s="1709"/>
      <c r="H1138" s="106"/>
      <c r="I1138" s="1710"/>
      <c r="J1138" s="106">
        <f t="shared" si="63"/>
        <v>100</v>
      </c>
      <c r="K1138" s="1710">
        <f t="shared" si="60"/>
        <v>0</v>
      </c>
      <c r="L1138" s="106"/>
      <c r="M1138" s="106"/>
      <c r="N1138" s="74">
        <f t="shared" si="61"/>
        <v>0</v>
      </c>
      <c r="O1138" s="1997"/>
      <c r="P1138" s="1997"/>
      <c r="Q1138" s="1997">
        <f t="shared" si="62"/>
        <v>0</v>
      </c>
    </row>
    <row r="1139" spans="1:18" ht="42.75">
      <c r="A1139" s="1556"/>
      <c r="B1139" s="1556"/>
      <c r="C1139" s="1557">
        <v>2</v>
      </c>
      <c r="D1139" s="1875" t="s">
        <v>1946</v>
      </c>
      <c r="E1139" s="1558"/>
      <c r="F1139" s="1559"/>
      <c r="G1139" s="1560">
        <f>SUM(G1152:G1176)</f>
        <v>187</v>
      </c>
      <c r="H1139" s="1556"/>
      <c r="I1139" s="1711"/>
      <c r="J1139" s="1556"/>
      <c r="K1139" s="1711"/>
      <c r="L1139" s="1560">
        <f>SUM(L1152:L1176)</f>
        <v>0</v>
      </c>
      <c r="M1139" s="1556"/>
      <c r="N1139" s="1560">
        <f>SUM(N1152:N1176)</f>
        <v>0</v>
      </c>
      <c r="O1139" s="2100">
        <f>SUM(O1141:O1176)</f>
        <v>25</v>
      </c>
      <c r="P1139" s="2101"/>
      <c r="Q1139" s="2100">
        <f>SUM(Q1141:Q1176)</f>
        <v>6900</v>
      </c>
    </row>
    <row r="1140" spans="1:18" ht="27">
      <c r="C1140" s="138"/>
      <c r="D1140" s="1876" t="s">
        <v>6033</v>
      </c>
      <c r="E1140" s="2153"/>
      <c r="F1140" s="106"/>
      <c r="G1140" s="1561">
        <f>SUMIF(J1141:J1175,"&lt;100",G1141:G1175)</f>
        <v>345</v>
      </c>
      <c r="H1140" s="106"/>
      <c r="I1140" s="1710"/>
      <c r="K1140" s="1710"/>
      <c r="L1140" s="106"/>
      <c r="M1140" s="106"/>
      <c r="N1140" s="74"/>
      <c r="O1140" s="1997"/>
      <c r="P1140" s="1997"/>
      <c r="Q1140" s="1997"/>
    </row>
    <row r="1141" spans="1:18" ht="14.25" customHeight="1">
      <c r="C1141" s="1562">
        <v>1</v>
      </c>
      <c r="D1141" s="1877" t="s">
        <v>4023</v>
      </c>
      <c r="E1141" s="1563">
        <v>5</v>
      </c>
      <c r="F1141" s="1564" t="s">
        <v>508</v>
      </c>
      <c r="G1141" s="1565">
        <v>1</v>
      </c>
      <c r="H1141" s="1564">
        <v>2010</v>
      </c>
      <c r="I1141" s="1566">
        <v>624</v>
      </c>
      <c r="J1141" s="1564">
        <f t="shared" ref="J1141:J1169" si="64">IF(($J$14-H1141)*J$19&gt;100,100,($J$14-H1141)*J$19)</f>
        <v>100</v>
      </c>
      <c r="K1141" s="1566">
        <f t="shared" ref="K1141:K1169" si="65">IF(J1141=100,0,I1141-I1141*J1141%)</f>
        <v>0</v>
      </c>
      <c r="L1141" s="1564"/>
      <c r="M1141" s="1564"/>
      <c r="N1141" s="1567">
        <f t="shared" ref="N1141:N1176" si="66">+L1141*M1141</f>
        <v>0</v>
      </c>
      <c r="O1141" s="2102"/>
      <c r="P1141" s="2102"/>
      <c r="Q1141" s="2102">
        <f t="shared" ref="Q1141:Q1176" si="67">+O1141*P1141</f>
        <v>0</v>
      </c>
      <c r="R1141" s="2457" t="s">
        <v>4815</v>
      </c>
    </row>
    <row r="1142" spans="1:18" ht="27" customHeight="1">
      <c r="C1142" s="1562">
        <v>2</v>
      </c>
      <c r="D1142" s="1877" t="s">
        <v>4022</v>
      </c>
      <c r="E1142" s="1563">
        <v>5</v>
      </c>
      <c r="F1142" s="1564" t="s">
        <v>508</v>
      </c>
      <c r="G1142" s="1565">
        <v>2</v>
      </c>
      <c r="H1142" s="1564">
        <v>2019</v>
      </c>
      <c r="I1142" s="1566">
        <v>1418</v>
      </c>
      <c r="J1142" s="1564">
        <f t="shared" si="64"/>
        <v>100</v>
      </c>
      <c r="K1142" s="1566">
        <f t="shared" si="65"/>
        <v>0</v>
      </c>
      <c r="L1142" s="1564"/>
      <c r="M1142" s="1564"/>
      <c r="N1142" s="1567">
        <f t="shared" si="66"/>
        <v>0</v>
      </c>
      <c r="O1142" s="2102"/>
      <c r="P1142" s="2102"/>
      <c r="Q1142" s="2102">
        <f t="shared" si="67"/>
        <v>0</v>
      </c>
      <c r="R1142" s="2458"/>
    </row>
    <row r="1143" spans="1:18" ht="14.25" customHeight="1">
      <c r="C1143" s="1562">
        <v>3</v>
      </c>
      <c r="D1143" s="1877" t="s">
        <v>4024</v>
      </c>
      <c r="E1143" s="1563">
        <v>5</v>
      </c>
      <c r="F1143" s="1564" t="s">
        <v>3489</v>
      </c>
      <c r="G1143" s="1565">
        <v>11</v>
      </c>
      <c r="H1143" s="1564">
        <v>2020</v>
      </c>
      <c r="I1143" s="1566">
        <v>4818</v>
      </c>
      <c r="J1143" s="1564">
        <f t="shared" si="64"/>
        <v>100</v>
      </c>
      <c r="K1143" s="1566">
        <f t="shared" si="65"/>
        <v>0</v>
      </c>
      <c r="L1143" s="1564"/>
      <c r="M1143" s="1564"/>
      <c r="N1143" s="1567">
        <f t="shared" si="66"/>
        <v>0</v>
      </c>
      <c r="O1143" s="2102"/>
      <c r="P1143" s="2102"/>
      <c r="Q1143" s="2102">
        <f t="shared" si="67"/>
        <v>0</v>
      </c>
      <c r="R1143" s="2458"/>
    </row>
    <row r="1144" spans="1:18" ht="27" customHeight="1">
      <c r="C1144" s="1562">
        <v>4</v>
      </c>
      <c r="D1144" s="1877" t="s">
        <v>6038</v>
      </c>
      <c r="E1144" s="1563">
        <v>5</v>
      </c>
      <c r="F1144" s="1564" t="s">
        <v>3489</v>
      </c>
      <c r="G1144" s="1565">
        <v>3</v>
      </c>
      <c r="H1144" s="1564">
        <v>2022</v>
      </c>
      <c r="I1144" s="1566">
        <v>485.65980000000002</v>
      </c>
      <c r="J1144" s="1564">
        <f t="shared" si="64"/>
        <v>80</v>
      </c>
      <c r="K1144" s="1566">
        <f t="shared" si="65"/>
        <v>97.131959999999992</v>
      </c>
      <c r="L1144" s="1564"/>
      <c r="M1144" s="1564"/>
      <c r="N1144" s="1567">
        <f t="shared" si="66"/>
        <v>0</v>
      </c>
      <c r="O1144" s="2102"/>
      <c r="P1144" s="2102"/>
      <c r="Q1144" s="2102">
        <f t="shared" si="67"/>
        <v>0</v>
      </c>
      <c r="R1144" s="2458"/>
    </row>
    <row r="1145" spans="1:18" ht="27" customHeight="1">
      <c r="C1145" s="1562">
        <v>5</v>
      </c>
      <c r="D1145" s="1877" t="s">
        <v>6037</v>
      </c>
      <c r="E1145" s="1563">
        <v>5</v>
      </c>
      <c r="F1145" s="1564" t="s">
        <v>3489</v>
      </c>
      <c r="G1145" s="1565">
        <v>6</v>
      </c>
      <c r="H1145" s="1564">
        <v>2023</v>
      </c>
      <c r="I1145" s="1566">
        <v>1715.9760000000001</v>
      </c>
      <c r="J1145" s="1564">
        <f t="shared" si="64"/>
        <v>60</v>
      </c>
      <c r="K1145" s="1566">
        <f t="shared" si="65"/>
        <v>686.3904</v>
      </c>
      <c r="L1145" s="1564"/>
      <c r="M1145" s="1564"/>
      <c r="N1145" s="1567">
        <f t="shared" si="66"/>
        <v>0</v>
      </c>
      <c r="O1145" s="2102"/>
      <c r="P1145" s="2102"/>
      <c r="Q1145" s="2102">
        <f t="shared" si="67"/>
        <v>0</v>
      </c>
      <c r="R1145" s="2458"/>
    </row>
    <row r="1146" spans="1:18" ht="27" customHeight="1">
      <c r="C1146" s="1562">
        <v>6</v>
      </c>
      <c r="D1146" s="1877" t="s">
        <v>7326</v>
      </c>
      <c r="E1146" s="1563">
        <v>5</v>
      </c>
      <c r="F1146" s="1564" t="s">
        <v>3489</v>
      </c>
      <c r="G1146" s="1565">
        <v>13</v>
      </c>
      <c r="H1146" s="1564">
        <v>2024</v>
      </c>
      <c r="I1146" s="1566">
        <v>3580.2</v>
      </c>
      <c r="J1146" s="1564">
        <f t="shared" si="64"/>
        <v>40</v>
      </c>
      <c r="K1146" s="1566">
        <f t="shared" si="65"/>
        <v>2148.12</v>
      </c>
      <c r="L1146" s="1564"/>
      <c r="M1146" s="1564"/>
      <c r="N1146" s="1567">
        <f t="shared" si="66"/>
        <v>0</v>
      </c>
      <c r="O1146" s="2102"/>
      <c r="P1146" s="2102"/>
      <c r="Q1146" s="2102">
        <f t="shared" si="67"/>
        <v>0</v>
      </c>
      <c r="R1146" s="2458"/>
    </row>
    <row r="1147" spans="1:18" ht="27" customHeight="1">
      <c r="C1147" s="1562">
        <v>7</v>
      </c>
      <c r="D1147" s="1877" t="s">
        <v>7327</v>
      </c>
      <c r="E1147" s="1563">
        <v>5</v>
      </c>
      <c r="F1147" s="1564" t="s">
        <v>3489</v>
      </c>
      <c r="G1147" s="1565">
        <v>141</v>
      </c>
      <c r="H1147" s="1564">
        <v>2024</v>
      </c>
      <c r="I1147" s="1566">
        <v>38830.553999999996</v>
      </c>
      <c r="J1147" s="1564">
        <f t="shared" si="64"/>
        <v>40</v>
      </c>
      <c r="K1147" s="1566">
        <f t="shared" si="65"/>
        <v>23298.332399999999</v>
      </c>
      <c r="L1147" s="1564"/>
      <c r="M1147" s="1564"/>
      <c r="N1147" s="1567">
        <f t="shared" si="66"/>
        <v>0</v>
      </c>
      <c r="O1147" s="2102"/>
      <c r="P1147" s="2102"/>
      <c r="Q1147" s="2102">
        <f t="shared" si="67"/>
        <v>0</v>
      </c>
      <c r="R1147" s="2458"/>
    </row>
    <row r="1148" spans="1:18" ht="14.25" customHeight="1">
      <c r="C1148" s="1562">
        <v>8</v>
      </c>
      <c r="D1148" s="1877" t="s">
        <v>4023</v>
      </c>
      <c r="E1148" s="1563">
        <v>5</v>
      </c>
      <c r="F1148" s="1564" t="s">
        <v>508</v>
      </c>
      <c r="G1148" s="1565">
        <v>1</v>
      </c>
      <c r="H1148" s="1564">
        <v>2010</v>
      </c>
      <c r="I1148" s="1566">
        <v>624000</v>
      </c>
      <c r="J1148" s="1564">
        <f t="shared" si="64"/>
        <v>100</v>
      </c>
      <c r="K1148" s="1566">
        <f t="shared" si="65"/>
        <v>0</v>
      </c>
      <c r="L1148" s="1564"/>
      <c r="M1148" s="1564"/>
      <c r="N1148" s="1567">
        <f t="shared" si="66"/>
        <v>0</v>
      </c>
      <c r="O1148" s="2102"/>
      <c r="P1148" s="2102"/>
      <c r="Q1148" s="2102">
        <f t="shared" si="67"/>
        <v>0</v>
      </c>
      <c r="R1148" s="2458"/>
    </row>
    <row r="1149" spans="1:18" ht="14.25" customHeight="1">
      <c r="C1149" s="1562">
        <v>9</v>
      </c>
      <c r="D1149" s="1877" t="s">
        <v>4131</v>
      </c>
      <c r="E1149" s="1563">
        <v>5</v>
      </c>
      <c r="F1149" s="1564" t="s">
        <v>508</v>
      </c>
      <c r="G1149" s="1565">
        <v>11</v>
      </c>
      <c r="H1149" s="1564">
        <v>2013</v>
      </c>
      <c r="I1149" s="1566">
        <v>1455676.4</v>
      </c>
      <c r="J1149" s="1564">
        <f t="shared" si="64"/>
        <v>100</v>
      </c>
      <c r="K1149" s="1566">
        <f t="shared" si="65"/>
        <v>0</v>
      </c>
      <c r="L1149" s="1564"/>
      <c r="M1149" s="1564"/>
      <c r="N1149" s="1567">
        <f t="shared" si="66"/>
        <v>0</v>
      </c>
      <c r="O1149" s="2102"/>
      <c r="P1149" s="2102"/>
      <c r="Q1149" s="2102">
        <f t="shared" si="67"/>
        <v>0</v>
      </c>
      <c r="R1149" s="2458"/>
    </row>
    <row r="1150" spans="1:18" ht="14.25" customHeight="1">
      <c r="C1150" s="1562">
        <v>10</v>
      </c>
      <c r="D1150" s="1877" t="s">
        <v>7328</v>
      </c>
      <c r="E1150" s="1563">
        <v>5</v>
      </c>
      <c r="F1150" s="1564" t="s">
        <v>508</v>
      </c>
      <c r="G1150" s="1565">
        <v>1</v>
      </c>
      <c r="H1150" s="1564">
        <v>2007</v>
      </c>
      <c r="I1150" s="1566">
        <v>1292700</v>
      </c>
      <c r="J1150" s="1564">
        <f t="shared" si="64"/>
        <v>100</v>
      </c>
      <c r="K1150" s="1566">
        <f t="shared" si="65"/>
        <v>0</v>
      </c>
      <c r="L1150" s="1564"/>
      <c r="M1150" s="1564"/>
      <c r="N1150" s="1567">
        <f t="shared" si="66"/>
        <v>0</v>
      </c>
      <c r="O1150" s="2102"/>
      <c r="P1150" s="2102"/>
      <c r="Q1150" s="2102">
        <f t="shared" si="67"/>
        <v>0</v>
      </c>
      <c r="R1150" s="2458"/>
    </row>
    <row r="1151" spans="1:18" ht="14.25">
      <c r="C1151" s="1562">
        <v>11</v>
      </c>
      <c r="D1151" s="1877" t="s">
        <v>8038</v>
      </c>
      <c r="E1151" s="1563">
        <v>5</v>
      </c>
      <c r="F1151" s="1564" t="s">
        <v>3489</v>
      </c>
      <c r="G1151" s="1565"/>
      <c r="H1151" s="1564"/>
      <c r="I1151" s="1566"/>
      <c r="J1151" s="1564">
        <f t="shared" si="64"/>
        <v>100</v>
      </c>
      <c r="K1151" s="1566">
        <f t="shared" si="65"/>
        <v>0</v>
      </c>
      <c r="L1151" s="1564"/>
      <c r="M1151" s="1564"/>
      <c r="N1151" s="1567">
        <f t="shared" si="66"/>
        <v>0</v>
      </c>
      <c r="O1151" s="2102">
        <v>25</v>
      </c>
      <c r="P1151" s="2102">
        <v>276</v>
      </c>
      <c r="Q1151" s="2102">
        <f t="shared" si="67"/>
        <v>6900</v>
      </c>
      <c r="R1151" s="2458"/>
    </row>
    <row r="1152" spans="1:18" ht="66" customHeight="1">
      <c r="C1152" s="1871">
        <v>1</v>
      </c>
      <c r="D1152" s="1870" t="s">
        <v>7329</v>
      </c>
      <c r="E1152" s="1569">
        <v>5</v>
      </c>
      <c r="F1152" s="1552" t="s">
        <v>508</v>
      </c>
      <c r="G1152" s="1570">
        <v>27</v>
      </c>
      <c r="H1152" s="1552">
        <v>2024</v>
      </c>
      <c r="I1152" s="1571">
        <v>7435.6</v>
      </c>
      <c r="J1152" s="1552">
        <f t="shared" si="64"/>
        <v>40</v>
      </c>
      <c r="K1152" s="1552">
        <f t="shared" si="65"/>
        <v>4461.3600000000006</v>
      </c>
      <c r="L1152" s="1552"/>
      <c r="M1152" s="1552"/>
      <c r="N1152" s="1578">
        <f t="shared" si="66"/>
        <v>0</v>
      </c>
      <c r="O1152" s="2098"/>
      <c r="P1152" s="2098"/>
      <c r="Q1152" s="2124">
        <f t="shared" si="67"/>
        <v>0</v>
      </c>
      <c r="R1152" s="2008" t="s">
        <v>480</v>
      </c>
    </row>
    <row r="1153" spans="3:19" ht="87" customHeight="1">
      <c r="C1153" s="1579">
        <v>1</v>
      </c>
      <c r="D1153" s="1878" t="s">
        <v>7247</v>
      </c>
      <c r="E1153" s="1580">
        <v>5</v>
      </c>
      <c r="F1153" s="1581" t="s">
        <v>508</v>
      </c>
      <c r="G1153" s="1582">
        <v>12</v>
      </c>
      <c r="H1153" s="1581">
        <v>2024</v>
      </c>
      <c r="I1153" s="1583">
        <v>3304.8</v>
      </c>
      <c r="J1153" s="1581">
        <f t="shared" si="64"/>
        <v>40</v>
      </c>
      <c r="K1153" s="1583">
        <f t="shared" si="65"/>
        <v>1982.88</v>
      </c>
      <c r="L1153" s="1581"/>
      <c r="M1153" s="1581"/>
      <c r="N1153" s="1584">
        <f t="shared" si="66"/>
        <v>0</v>
      </c>
      <c r="O1153" s="2103"/>
      <c r="P1153" s="2103"/>
      <c r="Q1153" s="2103">
        <f t="shared" si="67"/>
        <v>0</v>
      </c>
      <c r="R1153" s="2009" t="s">
        <v>478</v>
      </c>
    </row>
    <row r="1154" spans="3:19" ht="14.25" customHeight="1">
      <c r="C1154" s="1562">
        <v>1</v>
      </c>
      <c r="D1154" s="1877" t="s">
        <v>6035</v>
      </c>
      <c r="E1154" s="1563">
        <v>5</v>
      </c>
      <c r="F1154" s="1564" t="s">
        <v>508</v>
      </c>
      <c r="G1154" s="1565">
        <v>3</v>
      </c>
      <c r="H1154" s="1564">
        <v>2023</v>
      </c>
      <c r="I1154" s="1566">
        <v>857.98800000000006</v>
      </c>
      <c r="J1154" s="1564">
        <v>60</v>
      </c>
      <c r="K1154" s="1566">
        <f t="shared" si="65"/>
        <v>343.1952</v>
      </c>
      <c r="L1154" s="1564"/>
      <c r="M1154" s="1564"/>
      <c r="N1154" s="1567">
        <f t="shared" si="66"/>
        <v>0</v>
      </c>
      <c r="O1154" s="2102"/>
      <c r="P1154" s="2102"/>
      <c r="Q1154" s="2102">
        <f t="shared" si="67"/>
        <v>0</v>
      </c>
      <c r="R1154" s="2457" t="s">
        <v>483</v>
      </c>
    </row>
    <row r="1155" spans="3:19" ht="14.25" customHeight="1">
      <c r="C1155" s="1562">
        <v>2</v>
      </c>
      <c r="D1155" s="1877" t="s">
        <v>2262</v>
      </c>
      <c r="E1155" s="1563">
        <v>5</v>
      </c>
      <c r="F1155" s="1564" t="s">
        <v>508</v>
      </c>
      <c r="G1155" s="1565">
        <v>2</v>
      </c>
      <c r="H1155" s="1564">
        <v>2020</v>
      </c>
      <c r="I1155" s="1566">
        <v>876</v>
      </c>
      <c r="J1155" s="1564">
        <v>100</v>
      </c>
      <c r="K1155" s="1566">
        <f t="shared" si="65"/>
        <v>0</v>
      </c>
      <c r="L1155" s="1564"/>
      <c r="M1155" s="1564"/>
      <c r="N1155" s="1567">
        <f t="shared" si="66"/>
        <v>0</v>
      </c>
      <c r="O1155" s="2102"/>
      <c r="P1155" s="2102"/>
      <c r="Q1155" s="2102">
        <f t="shared" si="67"/>
        <v>0</v>
      </c>
      <c r="R1155" s="2458"/>
      <c r="S1155" s="2156"/>
    </row>
    <row r="1156" spans="3:19" ht="14.25" customHeight="1">
      <c r="C1156" s="1562">
        <v>3</v>
      </c>
      <c r="D1156" s="1877" t="s">
        <v>2263</v>
      </c>
      <c r="E1156" s="1563">
        <v>5</v>
      </c>
      <c r="F1156" s="1564" t="s">
        <v>508</v>
      </c>
      <c r="G1156" s="1565">
        <v>3</v>
      </c>
      <c r="H1156" s="1564">
        <v>2013</v>
      </c>
      <c r="I1156" s="1566">
        <v>4367.0291999999999</v>
      </c>
      <c r="J1156" s="1564">
        <v>100</v>
      </c>
      <c r="K1156" s="1566">
        <f t="shared" si="65"/>
        <v>0</v>
      </c>
      <c r="L1156" s="1564"/>
      <c r="M1156" s="1564"/>
      <c r="N1156" s="1567">
        <f t="shared" si="66"/>
        <v>0</v>
      </c>
      <c r="O1156" s="2102"/>
      <c r="P1156" s="2102"/>
      <c r="Q1156" s="2102">
        <f t="shared" si="67"/>
        <v>0</v>
      </c>
      <c r="R1156" s="2458"/>
    </row>
    <row r="1157" spans="3:19" ht="14.25" customHeight="1">
      <c r="C1157" s="1562">
        <v>4</v>
      </c>
      <c r="D1157" s="1877" t="s">
        <v>6035</v>
      </c>
      <c r="E1157" s="1563">
        <v>5</v>
      </c>
      <c r="F1157" s="1564" t="s">
        <v>508</v>
      </c>
      <c r="G1157" s="1565">
        <v>4</v>
      </c>
      <c r="H1157" s="1564">
        <v>2023</v>
      </c>
      <c r="I1157" s="1566">
        <v>1143.98</v>
      </c>
      <c r="J1157" s="1564">
        <v>60</v>
      </c>
      <c r="K1157" s="1566">
        <f t="shared" si="65"/>
        <v>457.59199999999998</v>
      </c>
      <c r="L1157" s="1564"/>
      <c r="M1157" s="1564"/>
      <c r="N1157" s="1567">
        <f t="shared" si="66"/>
        <v>0</v>
      </c>
      <c r="O1157" s="2102"/>
      <c r="P1157" s="2102"/>
      <c r="Q1157" s="2102">
        <f t="shared" si="67"/>
        <v>0</v>
      </c>
      <c r="R1157" s="2458"/>
    </row>
    <row r="1158" spans="3:19" ht="14.25" customHeight="1">
      <c r="C1158" s="1562">
        <v>5</v>
      </c>
      <c r="D1158" s="1877" t="s">
        <v>7332</v>
      </c>
      <c r="E1158" s="1563">
        <v>5</v>
      </c>
      <c r="F1158" s="1564" t="s">
        <v>508</v>
      </c>
      <c r="G1158" s="1565">
        <v>17</v>
      </c>
      <c r="H1158" s="1564">
        <v>2024</v>
      </c>
      <c r="I1158" s="1566">
        <v>4681.8</v>
      </c>
      <c r="J1158" s="1564">
        <v>40</v>
      </c>
      <c r="K1158" s="1566">
        <f t="shared" si="65"/>
        <v>2809.08</v>
      </c>
      <c r="L1158" s="1564"/>
      <c r="M1158" s="1564"/>
      <c r="N1158" s="1567">
        <f t="shared" si="66"/>
        <v>0</v>
      </c>
      <c r="O1158" s="2102"/>
      <c r="P1158" s="2102"/>
      <c r="Q1158" s="2102">
        <f t="shared" si="67"/>
        <v>0</v>
      </c>
      <c r="R1158" s="2459"/>
    </row>
    <row r="1159" spans="3:19" ht="14.25" customHeight="1">
      <c r="C1159" s="1613">
        <v>1</v>
      </c>
      <c r="D1159" s="1882" t="s">
        <v>6034</v>
      </c>
      <c r="E1159" s="1614">
        <v>5</v>
      </c>
      <c r="F1159" s="1615" t="s">
        <v>508</v>
      </c>
      <c r="G1159" s="1616">
        <v>4</v>
      </c>
      <c r="H1159" s="1615">
        <v>2023</v>
      </c>
      <c r="I1159" s="1617">
        <v>1144</v>
      </c>
      <c r="J1159" s="1615">
        <v>60</v>
      </c>
      <c r="K1159" s="1617">
        <f t="shared" si="65"/>
        <v>457.6</v>
      </c>
      <c r="L1159" s="1615"/>
      <c r="M1159" s="1615"/>
      <c r="N1159" s="1618">
        <f t="shared" si="66"/>
        <v>0</v>
      </c>
      <c r="O1159" s="2107"/>
      <c r="P1159" s="2107"/>
      <c r="Q1159" s="2107">
        <f t="shared" si="67"/>
        <v>0</v>
      </c>
      <c r="R1159" s="2460" t="s">
        <v>7936</v>
      </c>
    </row>
    <row r="1160" spans="3:19" ht="27" customHeight="1">
      <c r="C1160" s="1613">
        <v>2</v>
      </c>
      <c r="D1160" s="1882" t="s">
        <v>7333</v>
      </c>
      <c r="E1160" s="1614">
        <v>5</v>
      </c>
      <c r="F1160" s="1615" t="s">
        <v>508</v>
      </c>
      <c r="G1160" s="1616">
        <v>4</v>
      </c>
      <c r="H1160" s="1615">
        <v>2023</v>
      </c>
      <c r="I1160" s="1617">
        <v>1143.9839999999999</v>
      </c>
      <c r="J1160" s="1615">
        <v>60</v>
      </c>
      <c r="K1160" s="1617">
        <f t="shared" si="65"/>
        <v>457.59360000000004</v>
      </c>
      <c r="L1160" s="1615"/>
      <c r="M1160" s="1615"/>
      <c r="N1160" s="1618">
        <f t="shared" si="66"/>
        <v>0</v>
      </c>
      <c r="O1160" s="2107"/>
      <c r="P1160" s="2107"/>
      <c r="Q1160" s="2107">
        <f t="shared" si="67"/>
        <v>0</v>
      </c>
      <c r="R1160" s="2461"/>
    </row>
    <row r="1161" spans="3:19" ht="27" customHeight="1">
      <c r="C1161" s="1613">
        <v>3</v>
      </c>
      <c r="D1161" s="1882" t="s">
        <v>7334</v>
      </c>
      <c r="E1161" s="1614">
        <v>5</v>
      </c>
      <c r="F1161" s="1615" t="s">
        <v>508</v>
      </c>
      <c r="G1161" s="1616">
        <v>1</v>
      </c>
      <c r="H1161" s="1615">
        <v>2024</v>
      </c>
      <c r="I1161" s="1617">
        <v>275.39999999999998</v>
      </c>
      <c r="J1161" s="1615">
        <v>40</v>
      </c>
      <c r="K1161" s="1617">
        <f t="shared" si="65"/>
        <v>165.23999999999998</v>
      </c>
      <c r="L1161" s="1615"/>
      <c r="M1161" s="1615"/>
      <c r="N1161" s="1618">
        <f t="shared" si="66"/>
        <v>0</v>
      </c>
      <c r="O1161" s="2107"/>
      <c r="P1161" s="2107"/>
      <c r="Q1161" s="2107">
        <f t="shared" si="67"/>
        <v>0</v>
      </c>
      <c r="R1161" s="2462"/>
    </row>
    <row r="1162" spans="3:19" ht="14.25" customHeight="1">
      <c r="C1162" s="1636">
        <v>1</v>
      </c>
      <c r="D1162" s="1888" t="s">
        <v>4912</v>
      </c>
      <c r="E1162" s="1637">
        <v>5</v>
      </c>
      <c r="F1162" s="1638" t="s">
        <v>508</v>
      </c>
      <c r="G1162" s="1639">
        <v>1</v>
      </c>
      <c r="H1162" s="1638">
        <v>2022</v>
      </c>
      <c r="I1162" s="1640">
        <v>438</v>
      </c>
      <c r="J1162" s="1638">
        <v>80</v>
      </c>
      <c r="K1162" s="1640">
        <v>87.599999999999966</v>
      </c>
      <c r="L1162" s="1638"/>
      <c r="M1162" s="1638"/>
      <c r="N1162" s="1641">
        <f t="shared" si="66"/>
        <v>0</v>
      </c>
      <c r="O1162" s="2112"/>
      <c r="P1162" s="2112"/>
      <c r="Q1162" s="2112">
        <f t="shared" si="67"/>
        <v>0</v>
      </c>
      <c r="R1162" s="2463" t="s">
        <v>7938</v>
      </c>
    </row>
    <row r="1163" spans="3:19" ht="27" customHeight="1">
      <c r="C1163" s="1636">
        <v>2</v>
      </c>
      <c r="D1163" s="1888" t="s">
        <v>7335</v>
      </c>
      <c r="E1163" s="1637">
        <v>5</v>
      </c>
      <c r="F1163" s="1638" t="s">
        <v>508</v>
      </c>
      <c r="G1163" s="1639">
        <v>8</v>
      </c>
      <c r="H1163" s="1638">
        <v>2024</v>
      </c>
      <c r="I1163" s="1640">
        <v>2287.9679999999998</v>
      </c>
      <c r="J1163" s="1638">
        <v>40</v>
      </c>
      <c r="K1163" s="1640">
        <v>1372.7808</v>
      </c>
      <c r="L1163" s="1638"/>
      <c r="M1163" s="1638"/>
      <c r="N1163" s="1641">
        <f t="shared" si="66"/>
        <v>0</v>
      </c>
      <c r="O1163" s="2112"/>
      <c r="P1163" s="2112"/>
      <c r="Q1163" s="2112">
        <f t="shared" si="67"/>
        <v>0</v>
      </c>
      <c r="R1163" s="2464"/>
    </row>
    <row r="1164" spans="3:19" ht="27" customHeight="1">
      <c r="C1164" s="1636">
        <v>3</v>
      </c>
      <c r="D1164" s="1888" t="s">
        <v>7335</v>
      </c>
      <c r="E1164" s="1637">
        <v>5</v>
      </c>
      <c r="F1164" s="1638" t="s">
        <v>508</v>
      </c>
      <c r="G1164" s="1639">
        <v>9</v>
      </c>
      <c r="H1164" s="1638">
        <v>2024</v>
      </c>
      <c r="I1164" s="1640">
        <v>2573.9639999999999</v>
      </c>
      <c r="J1164" s="1638">
        <v>40</v>
      </c>
      <c r="K1164" s="1640">
        <v>1544.3783999999998</v>
      </c>
      <c r="L1164" s="1638"/>
      <c r="M1164" s="1638"/>
      <c r="N1164" s="1641">
        <f t="shared" si="66"/>
        <v>0</v>
      </c>
      <c r="O1164" s="2112"/>
      <c r="P1164" s="2112"/>
      <c r="Q1164" s="2112">
        <f t="shared" si="67"/>
        <v>0</v>
      </c>
      <c r="R1164" s="2465"/>
    </row>
    <row r="1165" spans="3:19" ht="27" customHeight="1">
      <c r="C1165" s="1601">
        <v>1</v>
      </c>
      <c r="D1165" s="1889" t="s">
        <v>7336</v>
      </c>
      <c r="E1165" s="1602">
        <v>5</v>
      </c>
      <c r="F1165" s="1603" t="s">
        <v>508</v>
      </c>
      <c r="G1165" s="1604">
        <v>5</v>
      </c>
      <c r="H1165" s="1603">
        <v>2023</v>
      </c>
      <c r="I1165" s="1605">
        <v>1429.98</v>
      </c>
      <c r="J1165" s="1603">
        <f t="shared" si="64"/>
        <v>60</v>
      </c>
      <c r="K1165" s="1605">
        <f t="shared" si="65"/>
        <v>571.99200000000008</v>
      </c>
      <c r="L1165" s="1603"/>
      <c r="M1165" s="1603"/>
      <c r="N1165" s="1606">
        <f t="shared" si="66"/>
        <v>0</v>
      </c>
      <c r="O1165" s="2108"/>
      <c r="P1165" s="2108"/>
      <c r="Q1165" s="2108">
        <f t="shared" si="67"/>
        <v>0</v>
      </c>
      <c r="R1165" s="2466" t="s">
        <v>7959</v>
      </c>
    </row>
    <row r="1166" spans="3:19" ht="27" customHeight="1">
      <c r="C1166" s="1601">
        <v>2</v>
      </c>
      <c r="D1166" s="1889" t="s">
        <v>7336</v>
      </c>
      <c r="E1166" s="1602">
        <v>5</v>
      </c>
      <c r="F1166" s="1603" t="s">
        <v>508</v>
      </c>
      <c r="G1166" s="1604">
        <v>8</v>
      </c>
      <c r="H1166" s="1603">
        <v>2023</v>
      </c>
      <c r="I1166" s="1605">
        <v>2287.9699999999998</v>
      </c>
      <c r="J1166" s="1603">
        <f t="shared" si="64"/>
        <v>60</v>
      </c>
      <c r="K1166" s="1605">
        <f t="shared" si="65"/>
        <v>915.18799999999987</v>
      </c>
      <c r="L1166" s="1603"/>
      <c r="M1166" s="1603"/>
      <c r="N1166" s="1606">
        <f t="shared" si="66"/>
        <v>0</v>
      </c>
      <c r="O1166" s="2108"/>
      <c r="P1166" s="2108"/>
      <c r="Q1166" s="2108">
        <f t="shared" si="67"/>
        <v>0</v>
      </c>
      <c r="R1166" s="2467"/>
    </row>
    <row r="1167" spans="3:19" ht="27" customHeight="1">
      <c r="C1167" s="1601">
        <v>3</v>
      </c>
      <c r="D1167" s="1889" t="s">
        <v>7337</v>
      </c>
      <c r="E1167" s="1602">
        <v>5</v>
      </c>
      <c r="F1167" s="1603" t="s">
        <v>508</v>
      </c>
      <c r="G1167" s="1604">
        <v>1</v>
      </c>
      <c r="H1167" s="1603">
        <v>2024</v>
      </c>
      <c r="I1167" s="1605">
        <v>275.39400000000001</v>
      </c>
      <c r="J1167" s="1603">
        <f t="shared" si="64"/>
        <v>40</v>
      </c>
      <c r="K1167" s="1605">
        <f t="shared" si="65"/>
        <v>165.2364</v>
      </c>
      <c r="L1167" s="1603"/>
      <c r="M1167" s="1603"/>
      <c r="N1167" s="1606">
        <f t="shared" si="66"/>
        <v>0</v>
      </c>
      <c r="O1167" s="2108"/>
      <c r="P1167" s="2108"/>
      <c r="Q1167" s="2108">
        <f t="shared" si="67"/>
        <v>0</v>
      </c>
      <c r="R1167" s="2468"/>
    </row>
    <row r="1168" spans="3:19" ht="27" customHeight="1">
      <c r="C1168" s="1712">
        <v>1</v>
      </c>
      <c r="D1168" s="1901" t="s">
        <v>7338</v>
      </c>
      <c r="E1168" s="1713">
        <v>5</v>
      </c>
      <c r="F1168" s="1714" t="s">
        <v>508</v>
      </c>
      <c r="G1168" s="1715">
        <v>8</v>
      </c>
      <c r="H1168" s="1714">
        <v>2023</v>
      </c>
      <c r="I1168" s="1716">
        <v>2287.9699999999998</v>
      </c>
      <c r="J1168" s="1714">
        <f t="shared" si="64"/>
        <v>60</v>
      </c>
      <c r="K1168" s="1716">
        <f t="shared" si="65"/>
        <v>915.18799999999987</v>
      </c>
      <c r="L1168" s="1714"/>
      <c r="M1168" s="1714"/>
      <c r="N1168" s="1717">
        <f t="shared" si="66"/>
        <v>0</v>
      </c>
      <c r="O1168" s="2125"/>
      <c r="P1168" s="2125"/>
      <c r="Q1168" s="2125">
        <f t="shared" si="67"/>
        <v>0</v>
      </c>
      <c r="R1168" s="2469" t="s">
        <v>486</v>
      </c>
    </row>
    <row r="1169" spans="1:18" ht="14.25" customHeight="1">
      <c r="C1169" s="1656">
        <v>2</v>
      </c>
      <c r="D1169" s="1893" t="s">
        <v>7339</v>
      </c>
      <c r="E1169" s="1657">
        <v>5</v>
      </c>
      <c r="F1169" s="1658" t="s">
        <v>508</v>
      </c>
      <c r="G1169" s="1659">
        <v>4</v>
      </c>
      <c r="H1169" s="1658">
        <v>2024</v>
      </c>
      <c r="I1169" s="1660">
        <v>1101.576</v>
      </c>
      <c r="J1169" s="1658">
        <f t="shared" si="64"/>
        <v>40</v>
      </c>
      <c r="K1169" s="1660">
        <f t="shared" si="65"/>
        <v>660.94560000000001</v>
      </c>
      <c r="L1169" s="1658"/>
      <c r="M1169" s="1658"/>
      <c r="N1169" s="1661">
        <f t="shared" si="66"/>
        <v>0</v>
      </c>
      <c r="O1169" s="2117"/>
      <c r="P1169" s="2117"/>
      <c r="Q1169" s="2117">
        <f t="shared" si="67"/>
        <v>0</v>
      </c>
      <c r="R1169" s="2470"/>
    </row>
    <row r="1170" spans="1:18" ht="27" customHeight="1">
      <c r="C1170" s="1573">
        <v>1</v>
      </c>
      <c r="D1170" s="1902" t="s">
        <v>7330</v>
      </c>
      <c r="E1170" s="1574">
        <v>5</v>
      </c>
      <c r="F1170" s="1575" t="s">
        <v>508</v>
      </c>
      <c r="G1170" s="1576">
        <v>2</v>
      </c>
      <c r="H1170" s="1575">
        <v>2024</v>
      </c>
      <c r="I1170" s="1577">
        <v>571992</v>
      </c>
      <c r="J1170" s="1575">
        <v>40</v>
      </c>
      <c r="K1170" s="1577">
        <f>IF(J1170=100,0,I1170-I1170*J1170%)</f>
        <v>343195.19999999995</v>
      </c>
      <c r="L1170" s="1575"/>
      <c r="M1170" s="1575"/>
      <c r="N1170" s="1578">
        <f>+L1170*M1170</f>
        <v>0</v>
      </c>
      <c r="O1170" s="2124"/>
      <c r="P1170" s="2124"/>
      <c r="Q1170" s="2124">
        <f>+O1170*P1170</f>
        <v>0</v>
      </c>
      <c r="R1170" s="2471" t="s">
        <v>8027</v>
      </c>
    </row>
    <row r="1171" spans="1:18" ht="27" customHeight="1">
      <c r="C1171" s="1573">
        <v>2</v>
      </c>
      <c r="D1171" s="1902" t="s">
        <v>7330</v>
      </c>
      <c r="E1171" s="1574">
        <v>5</v>
      </c>
      <c r="F1171" s="1575" t="s">
        <v>508</v>
      </c>
      <c r="G1171" s="1576">
        <v>2</v>
      </c>
      <c r="H1171" s="1575">
        <v>2024</v>
      </c>
      <c r="I1171" s="1577">
        <v>571992</v>
      </c>
      <c r="J1171" s="1575">
        <v>40</v>
      </c>
      <c r="K1171" s="1577">
        <f>IF(J1171=100,0,I1171-I1171*J1171%)</f>
        <v>343195.19999999995</v>
      </c>
      <c r="L1171" s="1575"/>
      <c r="M1171" s="1575"/>
      <c r="N1171" s="1578">
        <f>+L1171*M1171</f>
        <v>0</v>
      </c>
      <c r="O1171" s="2124"/>
      <c r="P1171" s="2124"/>
      <c r="Q1171" s="2124">
        <f>+O1171*P1171</f>
        <v>0</v>
      </c>
      <c r="R1171" s="2472"/>
    </row>
    <row r="1172" spans="1:18" ht="27" customHeight="1">
      <c r="C1172" s="1573">
        <v>3</v>
      </c>
      <c r="D1172" s="1902" t="s">
        <v>7330</v>
      </c>
      <c r="E1172" s="1574">
        <v>5</v>
      </c>
      <c r="F1172" s="1575" t="s">
        <v>508</v>
      </c>
      <c r="G1172" s="1576">
        <v>25</v>
      </c>
      <c r="H1172" s="1575">
        <v>2024</v>
      </c>
      <c r="I1172" s="1577">
        <v>7149900</v>
      </c>
      <c r="J1172" s="1575">
        <v>40</v>
      </c>
      <c r="K1172" s="1577">
        <f>IF(J1172=100,0,I1172-I1172*J1172%)</f>
        <v>4289940</v>
      </c>
      <c r="L1172" s="1575"/>
      <c r="M1172" s="1575"/>
      <c r="N1172" s="1578">
        <f>+L1172*M1172</f>
        <v>0</v>
      </c>
      <c r="O1172" s="2124"/>
      <c r="P1172" s="2124"/>
      <c r="Q1172" s="2124">
        <f>+O1172*P1172</f>
        <v>0</v>
      </c>
      <c r="R1172" s="2472"/>
    </row>
    <row r="1173" spans="1:18" ht="27" customHeight="1">
      <c r="C1173" s="1573">
        <v>4</v>
      </c>
      <c r="D1173" s="1902" t="s">
        <v>7302</v>
      </c>
      <c r="E1173" s="1574">
        <v>5</v>
      </c>
      <c r="F1173" s="1575" t="s">
        <v>508</v>
      </c>
      <c r="G1173" s="1576">
        <v>1</v>
      </c>
      <c r="H1173" s="1575">
        <v>2024</v>
      </c>
      <c r="I1173" s="1577">
        <v>285996</v>
      </c>
      <c r="J1173" s="1575">
        <v>40</v>
      </c>
      <c r="K1173" s="1577">
        <f>IF(J1173=100,0,I1173-I1173*J1173%)</f>
        <v>171597.59999999998</v>
      </c>
      <c r="L1173" s="1575"/>
      <c r="M1173" s="1575"/>
      <c r="N1173" s="1578">
        <f>+L1173*M1173</f>
        <v>0</v>
      </c>
      <c r="O1173" s="2124"/>
      <c r="P1173" s="2124"/>
      <c r="Q1173" s="2124">
        <f>+O1173*P1173</f>
        <v>0</v>
      </c>
      <c r="R1173" s="2472"/>
    </row>
    <row r="1174" spans="1:18" ht="27" customHeight="1">
      <c r="C1174" s="1573">
        <v>5</v>
      </c>
      <c r="D1174" s="1902" t="s">
        <v>7331</v>
      </c>
      <c r="E1174" s="1574">
        <v>5</v>
      </c>
      <c r="F1174" s="1575" t="s">
        <v>508</v>
      </c>
      <c r="G1174" s="1576">
        <v>11</v>
      </c>
      <c r="H1174" s="1575">
        <v>2024</v>
      </c>
      <c r="I1174" s="1577">
        <v>3029334</v>
      </c>
      <c r="J1174" s="1575">
        <v>40</v>
      </c>
      <c r="K1174" s="1577">
        <f>IF(J1174=100,0,I1174-I1174*J1174%)</f>
        <v>1817600.4</v>
      </c>
      <c r="L1174" s="1575"/>
      <c r="M1174" s="1575"/>
      <c r="N1174" s="1578">
        <f>+L1174*M1174</f>
        <v>0</v>
      </c>
      <c r="O1174" s="2124"/>
      <c r="P1174" s="2124"/>
      <c r="Q1174" s="2124">
        <f>+O1174*P1174</f>
        <v>0</v>
      </c>
      <c r="R1174" s="2473"/>
    </row>
    <row r="1175" spans="1:18" ht="60" customHeight="1">
      <c r="C1175" s="1696">
        <v>1</v>
      </c>
      <c r="D1175" s="1898" t="s">
        <v>6036</v>
      </c>
      <c r="E1175" s="1697">
        <v>5</v>
      </c>
      <c r="F1175" s="1698" t="s">
        <v>508</v>
      </c>
      <c r="G1175" s="1699">
        <v>25</v>
      </c>
      <c r="H1175" s="1698">
        <v>2023</v>
      </c>
      <c r="I1175" s="1700">
        <v>7149.9</v>
      </c>
      <c r="J1175" s="1698">
        <v>60</v>
      </c>
      <c r="K1175" s="1700">
        <v>2859.96</v>
      </c>
      <c r="L1175" s="1698"/>
      <c r="M1175" s="1698"/>
      <c r="N1175" s="1701">
        <f t="shared" si="66"/>
        <v>0</v>
      </c>
      <c r="O1175" s="2122"/>
      <c r="P1175" s="2122"/>
      <c r="Q1175" s="2122">
        <f t="shared" si="67"/>
        <v>0</v>
      </c>
      <c r="R1175" s="2010" t="s">
        <v>8028</v>
      </c>
    </row>
    <row r="1176" spans="1:18">
      <c r="C1176" s="138"/>
      <c r="D1176" s="1900"/>
      <c r="E1176" s="1563">
        <v>5</v>
      </c>
      <c r="F1176" s="106"/>
      <c r="G1176" s="1709"/>
      <c r="H1176" s="106"/>
      <c r="I1176" s="1710"/>
      <c r="J1176" s="106">
        <f t="shared" ref="J1176" si="68">IF(($J$14-H1176)*J$19&gt;100,100,($J$14-H1176)*J$19)</f>
        <v>100</v>
      </c>
      <c r="K1176" s="1710">
        <f t="shared" ref="K1176" si="69">IF(J1176=100,0,I1176-I1176*J1176%)</f>
        <v>0</v>
      </c>
      <c r="L1176" s="106"/>
      <c r="M1176" s="106"/>
      <c r="N1176" s="74">
        <f t="shared" si="66"/>
        <v>0</v>
      </c>
      <c r="O1176" s="1997"/>
      <c r="P1176" s="1997"/>
      <c r="Q1176" s="1997">
        <f t="shared" si="67"/>
        <v>0</v>
      </c>
    </row>
    <row r="1177" spans="1:18" ht="148.5">
      <c r="A1177" s="1553"/>
      <c r="B1177" s="1553"/>
      <c r="C1177" s="1554">
        <v>611</v>
      </c>
      <c r="D1177" s="1086" t="s">
        <v>1947</v>
      </c>
      <c r="E1177" s="966">
        <v>7</v>
      </c>
      <c r="F1177" s="106"/>
      <c r="G1177" s="1555">
        <f>+G1178+G1852+G3068</f>
        <v>9402</v>
      </c>
      <c r="H1177" s="106"/>
      <c r="I1177" s="1710"/>
      <c r="J1177" s="966">
        <v>14.3</v>
      </c>
      <c r="K1177" s="1710">
        <f>IF(J1177=100,0,I1177-I1177*J1177%)</f>
        <v>0</v>
      </c>
      <c r="L1177" s="1555">
        <f>+L1178+L1852+L3068</f>
        <v>0</v>
      </c>
      <c r="M1177" s="106"/>
      <c r="N1177" s="1555">
        <f>+N1178+N1852+N3068</f>
        <v>0</v>
      </c>
      <c r="O1177" s="2099"/>
      <c r="P1177" s="1997"/>
      <c r="Q1177" s="2099">
        <f>+Q1178+Q1852+Q3068</f>
        <v>214332.5</v>
      </c>
    </row>
    <row r="1178" spans="1:18" ht="14.25">
      <c r="A1178" s="1556"/>
      <c r="B1178" s="1556"/>
      <c r="C1178" s="1557">
        <v>1</v>
      </c>
      <c r="D1178" s="1875" t="s">
        <v>1948</v>
      </c>
      <c r="E1178" s="1224"/>
      <c r="F1178" s="1559"/>
      <c r="G1178" s="1560">
        <f>SUM(G1204:G1851)</f>
        <v>2197</v>
      </c>
      <c r="H1178" s="1556"/>
      <c r="I1178" s="1711"/>
      <c r="J1178" s="1556"/>
      <c r="K1178" s="1711"/>
      <c r="L1178" s="1560">
        <f>SUM(L1204:L1851)</f>
        <v>0</v>
      </c>
      <c r="M1178" s="1556"/>
      <c r="N1178" s="1560">
        <f>SUM(N1204:N1851)</f>
        <v>0</v>
      </c>
      <c r="O1178" s="2100">
        <f>SUM(O1180:O1851)</f>
        <v>0</v>
      </c>
      <c r="P1178" s="2101"/>
      <c r="Q1178" s="2100">
        <f>SUM(Q1180:Q1851)</f>
        <v>0</v>
      </c>
    </row>
    <row r="1179" spans="1:18" ht="27">
      <c r="C1179" s="138"/>
      <c r="D1179" s="1876" t="s">
        <v>6033</v>
      </c>
      <c r="E1179" s="2153"/>
      <c r="F1179" s="106"/>
      <c r="G1179" s="1561">
        <f>SUMIF(J1180:J1851,"&lt;100",G1180:G1851)</f>
        <v>272</v>
      </c>
      <c r="H1179" s="106"/>
      <c r="I1179" s="1710"/>
      <c r="K1179" s="1710"/>
      <c r="L1179" s="106"/>
      <c r="M1179" s="106"/>
      <c r="N1179" s="74"/>
      <c r="O1179" s="1997"/>
      <c r="P1179" s="1997"/>
      <c r="Q1179" s="1997"/>
    </row>
    <row r="1180" spans="1:18" ht="14.25" customHeight="1">
      <c r="C1180" s="1562">
        <v>1</v>
      </c>
      <c r="D1180" s="1903" t="s">
        <v>4025</v>
      </c>
      <c r="E1180" s="1563">
        <v>7</v>
      </c>
      <c r="F1180" s="1564" t="s">
        <v>508</v>
      </c>
      <c r="G1180" s="1718">
        <v>12</v>
      </c>
      <c r="H1180" s="1564">
        <v>2007</v>
      </c>
      <c r="I1180" s="1566">
        <v>1353.6</v>
      </c>
      <c r="J1180" s="1564">
        <f t="shared" ref="J1180:J1203" si="70">IF(($J$14-H1180)*J$19&gt;100,100,($J$14-H1180)*J$19)</f>
        <v>100</v>
      </c>
      <c r="K1180" s="1566">
        <f t="shared" ref="K1180:K1243" si="71">IF(J1180=100,0,I1180-I1180*J1180%)</f>
        <v>0</v>
      </c>
      <c r="L1180" s="1564"/>
      <c r="M1180" s="1564"/>
      <c r="N1180" s="1567">
        <f t="shared" ref="N1180:N1243" si="72">+L1180*M1180</f>
        <v>0</v>
      </c>
      <c r="O1180" s="2102"/>
      <c r="P1180" s="2102"/>
      <c r="Q1180" s="2102">
        <f t="shared" ref="Q1180:Q1243" si="73">+O1180*P1180</f>
        <v>0</v>
      </c>
      <c r="R1180" s="2386"/>
    </row>
    <row r="1181" spans="1:18" ht="14.25" customHeight="1">
      <c r="C1181" s="1562">
        <v>2</v>
      </c>
      <c r="D1181" s="1903" t="s">
        <v>4026</v>
      </c>
      <c r="E1181" s="1563">
        <v>7</v>
      </c>
      <c r="F1181" s="1564" t="s">
        <v>508</v>
      </c>
      <c r="G1181" s="1718">
        <v>5</v>
      </c>
      <c r="H1181" s="1564">
        <v>2007</v>
      </c>
      <c r="I1181" s="1566">
        <v>498.85500000000002</v>
      </c>
      <c r="J1181" s="1564">
        <f t="shared" si="70"/>
        <v>100</v>
      </c>
      <c r="K1181" s="1566">
        <f t="shared" si="71"/>
        <v>0</v>
      </c>
      <c r="L1181" s="1564"/>
      <c r="M1181" s="1564"/>
      <c r="N1181" s="1567">
        <f t="shared" si="72"/>
        <v>0</v>
      </c>
      <c r="O1181" s="2102"/>
      <c r="P1181" s="2102"/>
      <c r="Q1181" s="2102">
        <f t="shared" si="73"/>
        <v>0</v>
      </c>
      <c r="R1181" s="2386"/>
    </row>
    <row r="1182" spans="1:18" ht="14.25" customHeight="1">
      <c r="C1182" s="1562">
        <v>3</v>
      </c>
      <c r="D1182" s="1903" t="s">
        <v>4027</v>
      </c>
      <c r="E1182" s="1563">
        <v>7</v>
      </c>
      <c r="F1182" s="1564" t="s">
        <v>508</v>
      </c>
      <c r="G1182" s="1718">
        <v>1</v>
      </c>
      <c r="H1182" s="1564">
        <v>2006</v>
      </c>
      <c r="I1182" s="1566">
        <v>132.2244</v>
      </c>
      <c r="J1182" s="1564">
        <f t="shared" si="70"/>
        <v>100</v>
      </c>
      <c r="K1182" s="1566">
        <f t="shared" si="71"/>
        <v>0</v>
      </c>
      <c r="L1182" s="1564"/>
      <c r="M1182" s="1564"/>
      <c r="N1182" s="1567">
        <f t="shared" si="72"/>
        <v>0</v>
      </c>
      <c r="O1182" s="2102"/>
      <c r="P1182" s="2102"/>
      <c r="Q1182" s="2102">
        <f t="shared" si="73"/>
        <v>0</v>
      </c>
      <c r="R1182" s="2386"/>
    </row>
    <row r="1183" spans="1:18" ht="14.25" customHeight="1">
      <c r="C1183" s="1562">
        <v>4</v>
      </c>
      <c r="D1183" s="1903" t="s">
        <v>3810</v>
      </c>
      <c r="E1183" s="1563">
        <v>7</v>
      </c>
      <c r="F1183" s="1564" t="s">
        <v>508</v>
      </c>
      <c r="G1183" s="1718">
        <v>1</v>
      </c>
      <c r="H1183" s="1564">
        <v>2006</v>
      </c>
      <c r="I1183" s="1566">
        <v>140.48500000000001</v>
      </c>
      <c r="J1183" s="1564">
        <f t="shared" si="70"/>
        <v>100</v>
      </c>
      <c r="K1183" s="1566">
        <f t="shared" si="71"/>
        <v>0</v>
      </c>
      <c r="L1183" s="1564"/>
      <c r="M1183" s="1564"/>
      <c r="N1183" s="1567">
        <f t="shared" si="72"/>
        <v>0</v>
      </c>
      <c r="O1183" s="2102"/>
      <c r="P1183" s="2102"/>
      <c r="Q1183" s="2102">
        <f t="shared" si="73"/>
        <v>0</v>
      </c>
      <c r="R1183" s="2386"/>
    </row>
    <row r="1184" spans="1:18" ht="14.25" customHeight="1">
      <c r="C1184" s="1562">
        <v>5</v>
      </c>
      <c r="D1184" s="1903" t="s">
        <v>3776</v>
      </c>
      <c r="E1184" s="1563">
        <v>7</v>
      </c>
      <c r="F1184" s="1564" t="s">
        <v>508</v>
      </c>
      <c r="G1184" s="1718">
        <v>5</v>
      </c>
      <c r="H1184" s="1564">
        <v>2008</v>
      </c>
      <c r="I1184" s="1566">
        <v>504</v>
      </c>
      <c r="J1184" s="1564">
        <f t="shared" si="70"/>
        <v>100</v>
      </c>
      <c r="K1184" s="1566">
        <f t="shared" si="71"/>
        <v>0</v>
      </c>
      <c r="L1184" s="1564"/>
      <c r="M1184" s="1564"/>
      <c r="N1184" s="1567">
        <f t="shared" si="72"/>
        <v>0</v>
      </c>
      <c r="O1184" s="2102"/>
      <c r="P1184" s="2102"/>
      <c r="Q1184" s="2102">
        <f t="shared" si="73"/>
        <v>0</v>
      </c>
      <c r="R1184" s="2386"/>
    </row>
    <row r="1185" spans="3:18" ht="14.25" customHeight="1">
      <c r="C1185" s="1562">
        <v>6</v>
      </c>
      <c r="D1185" s="1903" t="s">
        <v>7340</v>
      </c>
      <c r="E1185" s="1563">
        <v>7</v>
      </c>
      <c r="F1185" s="1564" t="s">
        <v>508</v>
      </c>
      <c r="G1185" s="1718">
        <v>1</v>
      </c>
      <c r="H1185" s="1564">
        <v>2008</v>
      </c>
      <c r="I1185" s="1566">
        <v>551.29999999999995</v>
      </c>
      <c r="J1185" s="1564">
        <f t="shared" si="70"/>
        <v>100</v>
      </c>
      <c r="K1185" s="1566">
        <f t="shared" si="71"/>
        <v>0</v>
      </c>
      <c r="L1185" s="1564"/>
      <c r="M1185" s="1564"/>
      <c r="N1185" s="1567">
        <f t="shared" si="72"/>
        <v>0</v>
      </c>
      <c r="O1185" s="2102"/>
      <c r="P1185" s="2102"/>
      <c r="Q1185" s="2102">
        <f t="shared" si="73"/>
        <v>0</v>
      </c>
      <c r="R1185" s="2386"/>
    </row>
    <row r="1186" spans="3:18" ht="14.25" customHeight="1">
      <c r="C1186" s="1562">
        <v>7</v>
      </c>
      <c r="D1186" s="1903" t="s">
        <v>4028</v>
      </c>
      <c r="E1186" s="1563">
        <v>7</v>
      </c>
      <c r="F1186" s="1564" t="s">
        <v>508</v>
      </c>
      <c r="G1186" s="1718">
        <v>1</v>
      </c>
      <c r="H1186" s="1564">
        <v>2007</v>
      </c>
      <c r="I1186" s="1566">
        <v>110</v>
      </c>
      <c r="J1186" s="1564">
        <f t="shared" si="70"/>
        <v>100</v>
      </c>
      <c r="K1186" s="1566">
        <f t="shared" si="71"/>
        <v>0</v>
      </c>
      <c r="L1186" s="1564"/>
      <c r="M1186" s="1564"/>
      <c r="N1186" s="1567">
        <f t="shared" si="72"/>
        <v>0</v>
      </c>
      <c r="O1186" s="2102"/>
      <c r="P1186" s="2102"/>
      <c r="Q1186" s="2102">
        <f t="shared" si="73"/>
        <v>0</v>
      </c>
      <c r="R1186" s="2386"/>
    </row>
    <row r="1187" spans="3:18" ht="14.25" customHeight="1">
      <c r="C1187" s="1562">
        <v>8</v>
      </c>
      <c r="D1187" s="1903" t="s">
        <v>4029</v>
      </c>
      <c r="E1187" s="1563">
        <v>7</v>
      </c>
      <c r="F1187" s="1564" t="s">
        <v>508</v>
      </c>
      <c r="G1187" s="1718">
        <v>4</v>
      </c>
      <c r="H1187" s="1564">
        <v>2008</v>
      </c>
      <c r="I1187" s="1566">
        <v>330</v>
      </c>
      <c r="J1187" s="1564">
        <f t="shared" si="70"/>
        <v>100</v>
      </c>
      <c r="K1187" s="1566">
        <f t="shared" si="71"/>
        <v>0</v>
      </c>
      <c r="L1187" s="1564"/>
      <c r="M1187" s="1564"/>
      <c r="N1187" s="1567">
        <f t="shared" si="72"/>
        <v>0</v>
      </c>
      <c r="O1187" s="2102"/>
      <c r="P1187" s="2102"/>
      <c r="Q1187" s="2102">
        <f t="shared" si="73"/>
        <v>0</v>
      </c>
      <c r="R1187" s="2386"/>
    </row>
    <row r="1188" spans="3:18" ht="14.25" customHeight="1">
      <c r="C1188" s="1562">
        <v>9</v>
      </c>
      <c r="D1188" s="1903" t="s">
        <v>4026</v>
      </c>
      <c r="E1188" s="1563">
        <v>7</v>
      </c>
      <c r="F1188" s="1564" t="s">
        <v>508</v>
      </c>
      <c r="G1188" s="1718">
        <v>2</v>
      </c>
      <c r="H1188" s="1564">
        <v>2008</v>
      </c>
      <c r="I1188" s="1566">
        <v>199.542</v>
      </c>
      <c r="J1188" s="1564">
        <f t="shared" si="70"/>
        <v>100</v>
      </c>
      <c r="K1188" s="1566">
        <f t="shared" si="71"/>
        <v>0</v>
      </c>
      <c r="L1188" s="1564"/>
      <c r="M1188" s="1564"/>
      <c r="N1188" s="1567">
        <f t="shared" si="72"/>
        <v>0</v>
      </c>
      <c r="O1188" s="2102"/>
      <c r="P1188" s="2102"/>
      <c r="Q1188" s="2102">
        <f t="shared" si="73"/>
        <v>0</v>
      </c>
      <c r="R1188" s="2386"/>
    </row>
    <row r="1189" spans="3:18" ht="14.25" customHeight="1">
      <c r="C1189" s="1562">
        <v>10</v>
      </c>
      <c r="D1189" s="1903" t="s">
        <v>4030</v>
      </c>
      <c r="E1189" s="1563">
        <v>7</v>
      </c>
      <c r="F1189" s="1564" t="s">
        <v>508</v>
      </c>
      <c r="G1189" s="1718">
        <v>2</v>
      </c>
      <c r="H1189" s="1564">
        <v>2008</v>
      </c>
      <c r="I1189" s="1566">
        <v>201.6</v>
      </c>
      <c r="J1189" s="1564">
        <f t="shared" si="70"/>
        <v>100</v>
      </c>
      <c r="K1189" s="1566">
        <f t="shared" si="71"/>
        <v>0</v>
      </c>
      <c r="L1189" s="1564"/>
      <c r="M1189" s="1564"/>
      <c r="N1189" s="1567">
        <f t="shared" si="72"/>
        <v>0</v>
      </c>
      <c r="O1189" s="2102"/>
      <c r="P1189" s="2102"/>
      <c r="Q1189" s="2102">
        <f t="shared" si="73"/>
        <v>0</v>
      </c>
      <c r="R1189" s="2386"/>
    </row>
    <row r="1190" spans="3:18" ht="14.25" customHeight="1">
      <c r="C1190" s="1562">
        <v>11</v>
      </c>
      <c r="D1190" s="1903" t="s">
        <v>4031</v>
      </c>
      <c r="E1190" s="1563">
        <v>7</v>
      </c>
      <c r="F1190" s="1564" t="s">
        <v>508</v>
      </c>
      <c r="G1190" s="1718">
        <v>4</v>
      </c>
      <c r="H1190" s="1564">
        <v>2010</v>
      </c>
      <c r="I1190" s="1566">
        <v>307.68</v>
      </c>
      <c r="J1190" s="1564">
        <f t="shared" si="70"/>
        <v>100</v>
      </c>
      <c r="K1190" s="1566">
        <f t="shared" si="71"/>
        <v>0</v>
      </c>
      <c r="L1190" s="1564"/>
      <c r="M1190" s="1564"/>
      <c r="N1190" s="1567">
        <f t="shared" si="72"/>
        <v>0</v>
      </c>
      <c r="O1190" s="2102"/>
      <c r="P1190" s="2102"/>
      <c r="Q1190" s="2102">
        <f t="shared" si="73"/>
        <v>0</v>
      </c>
      <c r="R1190" s="2386"/>
    </row>
    <row r="1191" spans="3:18" ht="14.25" customHeight="1">
      <c r="C1191" s="1562">
        <v>12</v>
      </c>
      <c r="D1191" s="1903" t="s">
        <v>4035</v>
      </c>
      <c r="E1191" s="1563">
        <v>7</v>
      </c>
      <c r="F1191" s="1564" t="s">
        <v>508</v>
      </c>
      <c r="G1191" s="1718">
        <v>1</v>
      </c>
      <c r="H1191" s="1564">
        <v>2010</v>
      </c>
      <c r="I1191" s="1566">
        <v>57</v>
      </c>
      <c r="J1191" s="1564">
        <f t="shared" si="70"/>
        <v>100</v>
      </c>
      <c r="K1191" s="1566">
        <f t="shared" si="71"/>
        <v>0</v>
      </c>
      <c r="L1191" s="1564"/>
      <c r="M1191" s="1564"/>
      <c r="N1191" s="1567">
        <f t="shared" si="72"/>
        <v>0</v>
      </c>
      <c r="O1191" s="2102"/>
      <c r="P1191" s="2102"/>
      <c r="Q1191" s="2102">
        <f t="shared" si="73"/>
        <v>0</v>
      </c>
      <c r="R1191" s="2386"/>
    </row>
    <row r="1192" spans="3:18" ht="14.25" customHeight="1">
      <c r="C1192" s="1562">
        <v>13</v>
      </c>
      <c r="D1192" s="1903" t="s">
        <v>4032</v>
      </c>
      <c r="E1192" s="1563">
        <v>7</v>
      </c>
      <c r="F1192" s="1564" t="s">
        <v>508</v>
      </c>
      <c r="G1192" s="1718">
        <v>4</v>
      </c>
      <c r="H1192" s="1564">
        <v>2011</v>
      </c>
      <c r="I1192" s="1566">
        <v>334.56</v>
      </c>
      <c r="J1192" s="1564">
        <f t="shared" si="70"/>
        <v>100</v>
      </c>
      <c r="K1192" s="1566">
        <f t="shared" si="71"/>
        <v>0</v>
      </c>
      <c r="L1192" s="1564"/>
      <c r="M1192" s="1564"/>
      <c r="N1192" s="1567">
        <f t="shared" si="72"/>
        <v>0</v>
      </c>
      <c r="O1192" s="2102"/>
      <c r="P1192" s="2102"/>
      <c r="Q1192" s="2102">
        <f t="shared" si="73"/>
        <v>0</v>
      </c>
      <c r="R1192" s="2386"/>
    </row>
    <row r="1193" spans="3:18" ht="14.25" customHeight="1">
      <c r="C1193" s="1562">
        <v>14</v>
      </c>
      <c r="D1193" s="1903" t="s">
        <v>4033</v>
      </c>
      <c r="E1193" s="1563">
        <v>7</v>
      </c>
      <c r="F1193" s="1564" t="s">
        <v>508</v>
      </c>
      <c r="G1193" s="1718">
        <v>11</v>
      </c>
      <c r="H1193" s="1564">
        <v>2012</v>
      </c>
      <c r="I1193" s="1566">
        <v>885.72</v>
      </c>
      <c r="J1193" s="1564">
        <f t="shared" si="70"/>
        <v>100</v>
      </c>
      <c r="K1193" s="1566">
        <f t="shared" si="71"/>
        <v>0</v>
      </c>
      <c r="L1193" s="1564"/>
      <c r="M1193" s="1564"/>
      <c r="N1193" s="1567">
        <f t="shared" si="72"/>
        <v>0</v>
      </c>
      <c r="O1193" s="2102"/>
      <c r="P1193" s="2102"/>
      <c r="Q1193" s="2102">
        <f t="shared" si="73"/>
        <v>0</v>
      </c>
      <c r="R1193" s="2386"/>
    </row>
    <row r="1194" spans="3:18" ht="14.25" customHeight="1">
      <c r="C1194" s="1562">
        <v>15</v>
      </c>
      <c r="D1194" s="1903" t="s">
        <v>2288</v>
      </c>
      <c r="E1194" s="1563">
        <v>7</v>
      </c>
      <c r="F1194" s="1564" t="s">
        <v>508</v>
      </c>
      <c r="G1194" s="1718">
        <v>1</v>
      </c>
      <c r="H1194" s="1564">
        <v>2013</v>
      </c>
      <c r="I1194" s="1566">
        <v>58.8</v>
      </c>
      <c r="J1194" s="1564">
        <f t="shared" si="70"/>
        <v>100</v>
      </c>
      <c r="K1194" s="1566">
        <f t="shared" si="71"/>
        <v>0</v>
      </c>
      <c r="L1194" s="1564"/>
      <c r="M1194" s="1564"/>
      <c r="N1194" s="1567">
        <f t="shared" si="72"/>
        <v>0</v>
      </c>
      <c r="O1194" s="2102"/>
      <c r="P1194" s="2102"/>
      <c r="Q1194" s="2102">
        <f t="shared" si="73"/>
        <v>0</v>
      </c>
      <c r="R1194" s="2386"/>
    </row>
    <row r="1195" spans="3:18" ht="14.25" customHeight="1">
      <c r="C1195" s="1562">
        <v>16</v>
      </c>
      <c r="D1195" s="1903" t="s">
        <v>2296</v>
      </c>
      <c r="E1195" s="1563">
        <v>7</v>
      </c>
      <c r="F1195" s="1564" t="s">
        <v>508</v>
      </c>
      <c r="G1195" s="1718">
        <v>20</v>
      </c>
      <c r="H1195" s="1564">
        <v>2019</v>
      </c>
      <c r="I1195" s="1566">
        <v>1858.8</v>
      </c>
      <c r="J1195" s="1564">
        <f t="shared" si="70"/>
        <v>100</v>
      </c>
      <c r="K1195" s="1566">
        <f t="shared" si="71"/>
        <v>0</v>
      </c>
      <c r="L1195" s="1564"/>
      <c r="M1195" s="1564"/>
      <c r="N1195" s="1567">
        <f t="shared" si="72"/>
        <v>0</v>
      </c>
      <c r="O1195" s="2102"/>
      <c r="P1195" s="2102"/>
      <c r="Q1195" s="2102">
        <f t="shared" si="73"/>
        <v>0</v>
      </c>
      <c r="R1195" s="2386"/>
    </row>
    <row r="1196" spans="3:18" ht="40.5" customHeight="1">
      <c r="C1196" s="1562">
        <v>17</v>
      </c>
      <c r="D1196" s="1904" t="s">
        <v>2674</v>
      </c>
      <c r="E1196" s="1563">
        <v>7</v>
      </c>
      <c r="F1196" s="1564" t="s">
        <v>2269</v>
      </c>
      <c r="G1196" s="1718">
        <v>1</v>
      </c>
      <c r="H1196" s="1564">
        <v>2019</v>
      </c>
      <c r="I1196" s="1566">
        <v>2384.826</v>
      </c>
      <c r="J1196" s="1564">
        <f t="shared" si="70"/>
        <v>100</v>
      </c>
      <c r="K1196" s="1566">
        <f t="shared" si="71"/>
        <v>0</v>
      </c>
      <c r="L1196" s="1564"/>
      <c r="M1196" s="1564"/>
      <c r="N1196" s="1567">
        <f t="shared" si="72"/>
        <v>0</v>
      </c>
      <c r="O1196" s="2102"/>
      <c r="P1196" s="2102"/>
      <c r="Q1196" s="2102">
        <f t="shared" si="73"/>
        <v>0</v>
      </c>
      <c r="R1196" s="2386"/>
    </row>
    <row r="1197" spans="3:18" ht="40.5">
      <c r="C1197" s="1562">
        <v>18</v>
      </c>
      <c r="D1197" s="1904" t="s">
        <v>6176</v>
      </c>
      <c r="E1197" s="1563">
        <v>7</v>
      </c>
      <c r="F1197" s="1564" t="s">
        <v>3492</v>
      </c>
      <c r="G1197" s="1718">
        <v>4</v>
      </c>
      <c r="H1197" s="1564">
        <v>2023</v>
      </c>
      <c r="I1197" s="1566">
        <v>15912</v>
      </c>
      <c r="J1197" s="1564">
        <f t="shared" si="70"/>
        <v>60</v>
      </c>
      <c r="K1197" s="1566">
        <f t="shared" si="71"/>
        <v>6364.8000000000011</v>
      </c>
      <c r="L1197" s="1564"/>
      <c r="M1197" s="1564"/>
      <c r="N1197" s="1567">
        <f t="shared" si="72"/>
        <v>0</v>
      </c>
      <c r="O1197" s="2102"/>
      <c r="P1197" s="2102"/>
      <c r="Q1197" s="2102">
        <f t="shared" si="73"/>
        <v>0</v>
      </c>
      <c r="R1197" s="2386"/>
    </row>
    <row r="1198" spans="3:18" ht="40.5" customHeight="1">
      <c r="C1198" s="1562">
        <v>19</v>
      </c>
      <c r="D1198" s="1904" t="s">
        <v>6176</v>
      </c>
      <c r="E1198" s="1563">
        <v>7</v>
      </c>
      <c r="F1198" s="1564" t="s">
        <v>3492</v>
      </c>
      <c r="G1198" s="1718">
        <v>12</v>
      </c>
      <c r="H1198" s="1564">
        <v>2023</v>
      </c>
      <c r="I1198" s="1566">
        <v>47736</v>
      </c>
      <c r="J1198" s="1564">
        <f t="shared" si="70"/>
        <v>60</v>
      </c>
      <c r="K1198" s="1566">
        <f t="shared" si="71"/>
        <v>19094.400000000001</v>
      </c>
      <c r="L1198" s="1564"/>
      <c r="M1198" s="1564"/>
      <c r="N1198" s="1567">
        <f t="shared" si="72"/>
        <v>0</v>
      </c>
      <c r="O1198" s="2102"/>
      <c r="P1198" s="2102"/>
      <c r="Q1198" s="2102">
        <f t="shared" si="73"/>
        <v>0</v>
      </c>
      <c r="R1198" s="2386"/>
    </row>
    <row r="1199" spans="3:18" ht="14.25" customHeight="1">
      <c r="C1199" s="1562">
        <v>20</v>
      </c>
      <c r="D1199" s="1903" t="s">
        <v>7341</v>
      </c>
      <c r="E1199" s="1563">
        <v>7</v>
      </c>
      <c r="F1199" s="1564" t="s">
        <v>3489</v>
      </c>
      <c r="G1199" s="1718">
        <v>10</v>
      </c>
      <c r="H1199" s="1564">
        <v>2024</v>
      </c>
      <c r="I1199" s="1566">
        <v>3261</v>
      </c>
      <c r="J1199" s="1564">
        <f t="shared" si="70"/>
        <v>40</v>
      </c>
      <c r="K1199" s="1566">
        <f t="shared" si="71"/>
        <v>1956.6</v>
      </c>
      <c r="L1199" s="1564"/>
      <c r="M1199" s="1564"/>
      <c r="N1199" s="1567">
        <f t="shared" si="72"/>
        <v>0</v>
      </c>
      <c r="O1199" s="2102"/>
      <c r="P1199" s="2102"/>
      <c r="Q1199" s="2102">
        <f t="shared" si="73"/>
        <v>0</v>
      </c>
      <c r="R1199" s="2386"/>
    </row>
    <row r="1200" spans="3:18" ht="14.25" customHeight="1">
      <c r="C1200" s="1562">
        <v>21</v>
      </c>
      <c r="D1200" s="1903" t="s">
        <v>4034</v>
      </c>
      <c r="E1200" s="1563">
        <v>7</v>
      </c>
      <c r="F1200" s="1564" t="s">
        <v>508</v>
      </c>
      <c r="G1200" s="1718">
        <v>1</v>
      </c>
      <c r="H1200" s="1564">
        <v>2008</v>
      </c>
      <c r="I1200" s="1566">
        <v>82.2</v>
      </c>
      <c r="J1200" s="1564">
        <f t="shared" si="70"/>
        <v>100</v>
      </c>
      <c r="K1200" s="1566">
        <f t="shared" si="71"/>
        <v>0</v>
      </c>
      <c r="L1200" s="1564"/>
      <c r="M1200" s="1564"/>
      <c r="N1200" s="1567">
        <f t="shared" si="72"/>
        <v>0</v>
      </c>
      <c r="O1200" s="2102"/>
      <c r="P1200" s="2102"/>
      <c r="Q1200" s="2102">
        <f t="shared" si="73"/>
        <v>0</v>
      </c>
      <c r="R1200" s="2386"/>
    </row>
    <row r="1201" spans="3:18" ht="14.25" customHeight="1">
      <c r="C1201" s="1562">
        <v>22</v>
      </c>
      <c r="D1201" s="1903" t="s">
        <v>3233</v>
      </c>
      <c r="E1201" s="1563">
        <v>7</v>
      </c>
      <c r="F1201" s="1564" t="s">
        <v>508</v>
      </c>
      <c r="G1201" s="1718">
        <v>3</v>
      </c>
      <c r="H1201" s="1564">
        <v>2009</v>
      </c>
      <c r="I1201" s="1566">
        <v>241.7775</v>
      </c>
      <c r="J1201" s="1564">
        <f t="shared" si="70"/>
        <v>100</v>
      </c>
      <c r="K1201" s="1566">
        <f t="shared" si="71"/>
        <v>0</v>
      </c>
      <c r="L1201" s="1564"/>
      <c r="M1201" s="1564"/>
      <c r="N1201" s="1567">
        <f t="shared" si="72"/>
        <v>0</v>
      </c>
      <c r="O1201" s="2102"/>
      <c r="P1201" s="2102"/>
      <c r="Q1201" s="2102">
        <f t="shared" si="73"/>
        <v>0</v>
      </c>
      <c r="R1201" s="2386"/>
    </row>
    <row r="1202" spans="3:18" ht="14.25" customHeight="1">
      <c r="C1202" s="1562">
        <v>23</v>
      </c>
      <c r="D1202" s="1903" t="s">
        <v>2676</v>
      </c>
      <c r="E1202" s="1563">
        <v>7</v>
      </c>
      <c r="F1202" s="1564" t="s">
        <v>508</v>
      </c>
      <c r="G1202" s="1718">
        <v>6</v>
      </c>
      <c r="H1202" s="1564">
        <v>2013</v>
      </c>
      <c r="I1202" s="1566">
        <v>463.04880000000003</v>
      </c>
      <c r="J1202" s="1564">
        <f t="shared" si="70"/>
        <v>100</v>
      </c>
      <c r="K1202" s="1566">
        <f t="shared" si="71"/>
        <v>0</v>
      </c>
      <c r="L1202" s="1564"/>
      <c r="M1202" s="1564"/>
      <c r="N1202" s="1567">
        <f t="shared" si="72"/>
        <v>0</v>
      </c>
      <c r="O1202" s="2102"/>
      <c r="P1202" s="2102"/>
      <c r="Q1202" s="2102">
        <f t="shared" si="73"/>
        <v>0</v>
      </c>
      <c r="R1202" s="2386"/>
    </row>
    <row r="1203" spans="3:18" ht="14.25" customHeight="1">
      <c r="C1203" s="1562">
        <v>24</v>
      </c>
      <c r="D1203" s="1903" t="s">
        <v>4161</v>
      </c>
      <c r="E1203" s="1563">
        <v>7</v>
      </c>
      <c r="F1203" s="1564" t="s">
        <v>508</v>
      </c>
      <c r="G1203" s="1718">
        <v>2</v>
      </c>
      <c r="H1203" s="1564">
        <v>2019</v>
      </c>
      <c r="I1203" s="1566">
        <v>430</v>
      </c>
      <c r="J1203" s="1564">
        <f t="shared" si="70"/>
        <v>100</v>
      </c>
      <c r="K1203" s="1566">
        <f>IF(J1203=100,0,I1203-I1203*J1203%)</f>
        <v>0</v>
      </c>
      <c r="L1203" s="1564"/>
      <c r="M1203" s="1564"/>
      <c r="N1203" s="1567">
        <f t="shared" si="72"/>
        <v>0</v>
      </c>
      <c r="O1203" s="2102"/>
      <c r="P1203" s="2102"/>
      <c r="Q1203" s="2102">
        <f t="shared" si="73"/>
        <v>0</v>
      </c>
      <c r="R1203" s="2386"/>
    </row>
    <row r="1204" spans="3:18" ht="14.25" customHeight="1">
      <c r="C1204" s="1719">
        <v>1</v>
      </c>
      <c r="D1204" s="1905" t="s">
        <v>2022</v>
      </c>
      <c r="E1204" s="1720">
        <v>7</v>
      </c>
      <c r="F1204" s="1721" t="s">
        <v>508</v>
      </c>
      <c r="G1204" s="1722">
        <v>1</v>
      </c>
      <c r="H1204" s="1721">
        <v>2000</v>
      </c>
      <c r="I1204" s="1723">
        <v>107.3</v>
      </c>
      <c r="J1204" s="1721">
        <f t="shared" ref="J1204:J1244" si="74">IF(($J$14-H1204)*J$1177&gt;100,100,($J$14-H1204)*J$1177)</f>
        <v>100</v>
      </c>
      <c r="K1204" s="1723">
        <f t="shared" si="71"/>
        <v>0</v>
      </c>
      <c r="L1204" s="1721"/>
      <c r="M1204" s="1721"/>
      <c r="N1204" s="1724">
        <f t="shared" si="72"/>
        <v>0</v>
      </c>
      <c r="O1204" s="2126"/>
      <c r="P1204" s="2126"/>
      <c r="Q1204" s="2126">
        <f t="shared" si="73"/>
        <v>0</v>
      </c>
      <c r="R1204" s="2435" t="s">
        <v>480</v>
      </c>
    </row>
    <row r="1205" spans="3:18" ht="14.25" customHeight="1">
      <c r="C1205" s="1719">
        <v>2</v>
      </c>
      <c r="D1205" s="1905" t="s">
        <v>2641</v>
      </c>
      <c r="E1205" s="1720">
        <v>7</v>
      </c>
      <c r="F1205" s="1721" t="s">
        <v>508</v>
      </c>
      <c r="G1205" s="1722">
        <v>1</v>
      </c>
      <c r="H1205" s="1721">
        <v>2001</v>
      </c>
      <c r="I1205" s="1723">
        <v>194.6</v>
      </c>
      <c r="J1205" s="1721">
        <f t="shared" si="74"/>
        <v>100</v>
      </c>
      <c r="K1205" s="1723">
        <f t="shared" si="71"/>
        <v>0</v>
      </c>
      <c r="L1205" s="1721"/>
      <c r="M1205" s="1721"/>
      <c r="N1205" s="1724">
        <f t="shared" si="72"/>
        <v>0</v>
      </c>
      <c r="O1205" s="2126"/>
      <c r="P1205" s="2126"/>
      <c r="Q1205" s="2126">
        <f t="shared" si="73"/>
        <v>0</v>
      </c>
      <c r="R1205" s="2436"/>
    </row>
    <row r="1206" spans="3:18" ht="14.25" customHeight="1">
      <c r="C1206" s="1719">
        <v>3</v>
      </c>
      <c r="D1206" s="1905" t="s">
        <v>3789</v>
      </c>
      <c r="E1206" s="1720">
        <v>7</v>
      </c>
      <c r="F1206" s="1721" t="s">
        <v>508</v>
      </c>
      <c r="G1206" s="1722">
        <v>2</v>
      </c>
      <c r="H1206" s="1721">
        <v>2006</v>
      </c>
      <c r="I1206" s="1723">
        <v>322.8</v>
      </c>
      <c r="J1206" s="1721">
        <f t="shared" si="74"/>
        <v>100</v>
      </c>
      <c r="K1206" s="1723">
        <f t="shared" si="71"/>
        <v>0</v>
      </c>
      <c r="L1206" s="1721"/>
      <c r="M1206" s="1721"/>
      <c r="N1206" s="1724">
        <f t="shared" si="72"/>
        <v>0</v>
      </c>
      <c r="O1206" s="2126"/>
      <c r="P1206" s="2126"/>
      <c r="Q1206" s="2126">
        <f t="shared" si="73"/>
        <v>0</v>
      </c>
      <c r="R1206" s="2436"/>
    </row>
    <row r="1207" spans="3:18" ht="14.25" customHeight="1">
      <c r="C1207" s="1719">
        <v>4</v>
      </c>
      <c r="D1207" s="1905" t="s">
        <v>3790</v>
      </c>
      <c r="E1207" s="1720">
        <v>7</v>
      </c>
      <c r="F1207" s="1721" t="s">
        <v>508</v>
      </c>
      <c r="G1207" s="1722">
        <v>2</v>
      </c>
      <c r="H1207" s="1721">
        <v>2005</v>
      </c>
      <c r="I1207" s="1723">
        <v>340.4</v>
      </c>
      <c r="J1207" s="1721">
        <f t="shared" si="74"/>
        <v>100</v>
      </c>
      <c r="K1207" s="1723">
        <f t="shared" si="71"/>
        <v>0</v>
      </c>
      <c r="L1207" s="1721"/>
      <c r="M1207" s="1721"/>
      <c r="N1207" s="1724">
        <f t="shared" si="72"/>
        <v>0</v>
      </c>
      <c r="O1207" s="2126"/>
      <c r="P1207" s="2126"/>
      <c r="Q1207" s="2126">
        <f t="shared" si="73"/>
        <v>0</v>
      </c>
      <c r="R1207" s="2436"/>
    </row>
    <row r="1208" spans="3:18" ht="14.25" customHeight="1">
      <c r="C1208" s="1719">
        <v>5</v>
      </c>
      <c r="D1208" s="1905" t="s">
        <v>2022</v>
      </c>
      <c r="E1208" s="1720">
        <v>7</v>
      </c>
      <c r="F1208" s="1721" t="s">
        <v>508</v>
      </c>
      <c r="G1208" s="1722">
        <v>2</v>
      </c>
      <c r="H1208" s="1721">
        <v>2006</v>
      </c>
      <c r="I1208" s="1723">
        <v>283.2</v>
      </c>
      <c r="J1208" s="1721">
        <f t="shared" si="74"/>
        <v>100</v>
      </c>
      <c r="K1208" s="1723">
        <f t="shared" si="71"/>
        <v>0</v>
      </c>
      <c r="L1208" s="1721"/>
      <c r="M1208" s="1721"/>
      <c r="N1208" s="1724">
        <f t="shared" si="72"/>
        <v>0</v>
      </c>
      <c r="O1208" s="2126"/>
      <c r="P1208" s="2126"/>
      <c r="Q1208" s="2126">
        <f t="shared" si="73"/>
        <v>0</v>
      </c>
      <c r="R1208" s="2436"/>
    </row>
    <row r="1209" spans="3:18" ht="14.25" customHeight="1">
      <c r="C1209" s="1719">
        <v>6</v>
      </c>
      <c r="D1209" s="1905" t="s">
        <v>2634</v>
      </c>
      <c r="E1209" s="1720">
        <v>7</v>
      </c>
      <c r="F1209" s="1721" t="s">
        <v>508</v>
      </c>
      <c r="G1209" s="1722">
        <v>1</v>
      </c>
      <c r="H1209" s="1721">
        <v>2006</v>
      </c>
      <c r="I1209" s="1723">
        <v>2412.8000000000002</v>
      </c>
      <c r="J1209" s="1721">
        <f t="shared" si="74"/>
        <v>100</v>
      </c>
      <c r="K1209" s="1723">
        <f t="shared" si="71"/>
        <v>0</v>
      </c>
      <c r="L1209" s="1721"/>
      <c r="M1209" s="1721"/>
      <c r="N1209" s="1724">
        <f t="shared" si="72"/>
        <v>0</v>
      </c>
      <c r="O1209" s="2126"/>
      <c r="P1209" s="2126"/>
      <c r="Q1209" s="2126">
        <f t="shared" si="73"/>
        <v>0</v>
      </c>
      <c r="R1209" s="2436"/>
    </row>
    <row r="1210" spans="3:18" ht="14.25" customHeight="1">
      <c r="C1210" s="1719">
        <v>7</v>
      </c>
      <c r="D1210" s="1905" t="s">
        <v>3791</v>
      </c>
      <c r="E1210" s="1720">
        <v>7</v>
      </c>
      <c r="F1210" s="1721" t="s">
        <v>508</v>
      </c>
      <c r="G1210" s="1722">
        <v>29</v>
      </c>
      <c r="H1210" s="1721">
        <v>2006</v>
      </c>
      <c r="I1210" s="1723">
        <v>4074</v>
      </c>
      <c r="J1210" s="1721">
        <f t="shared" si="74"/>
        <v>100</v>
      </c>
      <c r="K1210" s="1723">
        <f t="shared" si="71"/>
        <v>0</v>
      </c>
      <c r="L1210" s="1721"/>
      <c r="M1210" s="1721"/>
      <c r="N1210" s="1724">
        <f t="shared" si="72"/>
        <v>0</v>
      </c>
      <c r="O1210" s="2126"/>
      <c r="P1210" s="2126"/>
      <c r="Q1210" s="2126">
        <f t="shared" si="73"/>
        <v>0</v>
      </c>
      <c r="R1210" s="2436"/>
    </row>
    <row r="1211" spans="3:18" ht="14.25" customHeight="1">
      <c r="C1211" s="1719">
        <v>8</v>
      </c>
      <c r="D1211" s="1905" t="s">
        <v>3792</v>
      </c>
      <c r="E1211" s="1720">
        <v>7</v>
      </c>
      <c r="F1211" s="1721" t="s">
        <v>508</v>
      </c>
      <c r="G1211" s="1722">
        <v>14</v>
      </c>
      <c r="H1211" s="1721">
        <v>2007</v>
      </c>
      <c r="I1211" s="1723">
        <v>1579.2</v>
      </c>
      <c r="J1211" s="1721">
        <f t="shared" si="74"/>
        <v>100</v>
      </c>
      <c r="K1211" s="1723">
        <f t="shared" si="71"/>
        <v>0</v>
      </c>
      <c r="L1211" s="1721"/>
      <c r="M1211" s="1721"/>
      <c r="N1211" s="1724">
        <f t="shared" si="72"/>
        <v>0</v>
      </c>
      <c r="O1211" s="2126"/>
      <c r="P1211" s="2126"/>
      <c r="Q1211" s="2126">
        <f t="shared" si="73"/>
        <v>0</v>
      </c>
      <c r="R1211" s="2436"/>
    </row>
    <row r="1212" spans="3:18" ht="14.25" customHeight="1">
      <c r="C1212" s="1719">
        <v>9</v>
      </c>
      <c r="D1212" s="1905" t="s">
        <v>3793</v>
      </c>
      <c r="E1212" s="1720">
        <v>7</v>
      </c>
      <c r="F1212" s="1721" t="s">
        <v>508</v>
      </c>
      <c r="G1212" s="1722">
        <v>4</v>
      </c>
      <c r="H1212" s="1721">
        <v>2007</v>
      </c>
      <c r="I1212" s="1723">
        <v>680.8</v>
      </c>
      <c r="J1212" s="1721">
        <f t="shared" si="74"/>
        <v>100</v>
      </c>
      <c r="K1212" s="1723">
        <f t="shared" si="71"/>
        <v>0</v>
      </c>
      <c r="L1212" s="1721"/>
      <c r="M1212" s="1721"/>
      <c r="N1212" s="1724">
        <f t="shared" si="72"/>
        <v>0</v>
      </c>
      <c r="O1212" s="2126"/>
      <c r="P1212" s="2126"/>
      <c r="Q1212" s="2126">
        <f t="shared" si="73"/>
        <v>0</v>
      </c>
      <c r="R1212" s="2436"/>
    </row>
    <row r="1213" spans="3:18" ht="14.25" customHeight="1">
      <c r="C1213" s="1719">
        <v>10</v>
      </c>
      <c r="D1213" s="1905" t="s">
        <v>3794</v>
      </c>
      <c r="E1213" s="1720">
        <v>7</v>
      </c>
      <c r="F1213" s="1721" t="s">
        <v>508</v>
      </c>
      <c r="G1213" s="1722">
        <v>10</v>
      </c>
      <c r="H1213" s="1721">
        <v>2007</v>
      </c>
      <c r="I1213" s="1723">
        <v>1128</v>
      </c>
      <c r="J1213" s="1721">
        <f t="shared" si="74"/>
        <v>100</v>
      </c>
      <c r="K1213" s="1723">
        <f t="shared" si="71"/>
        <v>0</v>
      </c>
      <c r="L1213" s="1721"/>
      <c r="M1213" s="1721"/>
      <c r="N1213" s="1724">
        <f t="shared" si="72"/>
        <v>0</v>
      </c>
      <c r="O1213" s="2126"/>
      <c r="P1213" s="2126"/>
      <c r="Q1213" s="2126">
        <f t="shared" si="73"/>
        <v>0</v>
      </c>
      <c r="R1213" s="2436"/>
    </row>
    <row r="1214" spans="3:18" ht="14.25" customHeight="1">
      <c r="C1214" s="1719">
        <v>11</v>
      </c>
      <c r="D1214" s="1905" t="s">
        <v>3794</v>
      </c>
      <c r="E1214" s="1720">
        <v>7</v>
      </c>
      <c r="F1214" s="1721" t="s">
        <v>508</v>
      </c>
      <c r="G1214" s="1722">
        <v>1</v>
      </c>
      <c r="H1214" s="1721">
        <v>2007</v>
      </c>
      <c r="I1214" s="1723">
        <v>112.7</v>
      </c>
      <c r="J1214" s="1721">
        <f t="shared" si="74"/>
        <v>100</v>
      </c>
      <c r="K1214" s="1723">
        <f t="shared" si="71"/>
        <v>0</v>
      </c>
      <c r="L1214" s="1721"/>
      <c r="M1214" s="1721"/>
      <c r="N1214" s="1724">
        <f t="shared" si="72"/>
        <v>0</v>
      </c>
      <c r="O1214" s="2126"/>
      <c r="P1214" s="2126"/>
      <c r="Q1214" s="2126">
        <f t="shared" si="73"/>
        <v>0</v>
      </c>
      <c r="R1214" s="2436"/>
    </row>
    <row r="1215" spans="3:18" ht="14.25" customHeight="1">
      <c r="C1215" s="1719">
        <v>12</v>
      </c>
      <c r="D1215" s="1905" t="s">
        <v>3795</v>
      </c>
      <c r="E1215" s="1720">
        <v>7</v>
      </c>
      <c r="F1215" s="1721" t="s">
        <v>508</v>
      </c>
      <c r="G1215" s="1722">
        <v>1</v>
      </c>
      <c r="H1215" s="1721">
        <v>2008</v>
      </c>
      <c r="I1215" s="1723">
        <v>206.4</v>
      </c>
      <c r="J1215" s="1721">
        <f t="shared" si="74"/>
        <v>100</v>
      </c>
      <c r="K1215" s="1723">
        <f t="shared" si="71"/>
        <v>0</v>
      </c>
      <c r="L1215" s="1721"/>
      <c r="M1215" s="1721"/>
      <c r="N1215" s="1724">
        <f t="shared" si="72"/>
        <v>0</v>
      </c>
      <c r="O1215" s="2126"/>
      <c r="P1215" s="2126"/>
      <c r="Q1215" s="2126">
        <f t="shared" si="73"/>
        <v>0</v>
      </c>
      <c r="R1215" s="2436"/>
    </row>
    <row r="1216" spans="3:18" ht="14.25" customHeight="1">
      <c r="C1216" s="1719">
        <v>13</v>
      </c>
      <c r="D1216" s="1905" t="s">
        <v>3796</v>
      </c>
      <c r="E1216" s="1720">
        <v>7</v>
      </c>
      <c r="F1216" s="1721" t="s">
        <v>508</v>
      </c>
      <c r="G1216" s="1722">
        <v>3</v>
      </c>
      <c r="H1216" s="1721">
        <v>2008</v>
      </c>
      <c r="I1216" s="1723">
        <v>299.3</v>
      </c>
      <c r="J1216" s="1721">
        <f t="shared" si="74"/>
        <v>100</v>
      </c>
      <c r="K1216" s="1723">
        <f t="shared" si="71"/>
        <v>0</v>
      </c>
      <c r="L1216" s="1721"/>
      <c r="M1216" s="1721"/>
      <c r="N1216" s="1724">
        <f t="shared" si="72"/>
        <v>0</v>
      </c>
      <c r="O1216" s="2126"/>
      <c r="P1216" s="2126"/>
      <c r="Q1216" s="2126">
        <f t="shared" si="73"/>
        <v>0</v>
      </c>
      <c r="R1216" s="2436"/>
    </row>
    <row r="1217" spans="3:18" ht="14.25" customHeight="1">
      <c r="C1217" s="1719">
        <v>14</v>
      </c>
      <c r="D1217" s="1905" t="s">
        <v>3797</v>
      </c>
      <c r="E1217" s="1720">
        <v>7</v>
      </c>
      <c r="F1217" s="1721" t="s">
        <v>508</v>
      </c>
      <c r="G1217" s="1722">
        <v>4</v>
      </c>
      <c r="H1217" s="1721">
        <v>2008</v>
      </c>
      <c r="I1217" s="1723">
        <v>414.6</v>
      </c>
      <c r="J1217" s="1721">
        <f t="shared" si="74"/>
        <v>100</v>
      </c>
      <c r="K1217" s="1723">
        <f t="shared" si="71"/>
        <v>0</v>
      </c>
      <c r="L1217" s="1721"/>
      <c r="M1217" s="1721"/>
      <c r="N1217" s="1724">
        <f t="shared" si="72"/>
        <v>0</v>
      </c>
      <c r="O1217" s="2126"/>
      <c r="P1217" s="2126"/>
      <c r="Q1217" s="2126">
        <f t="shared" si="73"/>
        <v>0</v>
      </c>
      <c r="R1217" s="2436"/>
    </row>
    <row r="1218" spans="3:18" ht="14.25" customHeight="1">
      <c r="C1218" s="1719">
        <v>15</v>
      </c>
      <c r="D1218" s="1905" t="s">
        <v>3797</v>
      </c>
      <c r="E1218" s="1720">
        <v>7</v>
      </c>
      <c r="F1218" s="1721" t="s">
        <v>508</v>
      </c>
      <c r="G1218" s="1722">
        <v>7</v>
      </c>
      <c r="H1218" s="1721">
        <v>2008</v>
      </c>
      <c r="I1218" s="1723">
        <v>725.6</v>
      </c>
      <c r="J1218" s="1721">
        <f t="shared" si="74"/>
        <v>100</v>
      </c>
      <c r="K1218" s="1723">
        <f t="shared" si="71"/>
        <v>0</v>
      </c>
      <c r="L1218" s="1721"/>
      <c r="M1218" s="1721"/>
      <c r="N1218" s="1724">
        <f t="shared" si="72"/>
        <v>0</v>
      </c>
      <c r="O1218" s="2126"/>
      <c r="P1218" s="2126"/>
      <c r="Q1218" s="2126">
        <f t="shared" si="73"/>
        <v>0</v>
      </c>
      <c r="R1218" s="2436"/>
    </row>
    <row r="1219" spans="3:18" ht="14.25" customHeight="1">
      <c r="C1219" s="1719">
        <v>16</v>
      </c>
      <c r="D1219" s="1905" t="s">
        <v>3798</v>
      </c>
      <c r="E1219" s="1720">
        <v>7</v>
      </c>
      <c r="F1219" s="1721" t="s">
        <v>508</v>
      </c>
      <c r="G1219" s="1722">
        <v>6</v>
      </c>
      <c r="H1219" s="1721">
        <v>2009</v>
      </c>
      <c r="I1219" s="1723">
        <v>604.79999999999995</v>
      </c>
      <c r="J1219" s="1721">
        <f t="shared" si="74"/>
        <v>100</v>
      </c>
      <c r="K1219" s="1723">
        <f t="shared" si="71"/>
        <v>0</v>
      </c>
      <c r="L1219" s="1721"/>
      <c r="M1219" s="1721"/>
      <c r="N1219" s="1724">
        <f t="shared" si="72"/>
        <v>0</v>
      </c>
      <c r="O1219" s="2126"/>
      <c r="P1219" s="2126"/>
      <c r="Q1219" s="2126">
        <f t="shared" si="73"/>
        <v>0</v>
      </c>
      <c r="R1219" s="2436"/>
    </row>
    <row r="1220" spans="3:18" ht="14.25" customHeight="1">
      <c r="C1220" s="1719">
        <v>17</v>
      </c>
      <c r="D1220" s="1905" t="s">
        <v>3799</v>
      </c>
      <c r="E1220" s="1720">
        <v>7</v>
      </c>
      <c r="F1220" s="1721" t="s">
        <v>508</v>
      </c>
      <c r="G1220" s="1722">
        <v>5</v>
      </c>
      <c r="H1220" s="1721">
        <v>2009</v>
      </c>
      <c r="I1220" s="1723">
        <v>518.29999999999995</v>
      </c>
      <c r="J1220" s="1721">
        <f t="shared" si="74"/>
        <v>100</v>
      </c>
      <c r="K1220" s="1723">
        <f t="shared" si="71"/>
        <v>0</v>
      </c>
      <c r="L1220" s="1721"/>
      <c r="M1220" s="1721"/>
      <c r="N1220" s="1724">
        <f t="shared" si="72"/>
        <v>0</v>
      </c>
      <c r="O1220" s="2126"/>
      <c r="P1220" s="2126"/>
      <c r="Q1220" s="2126">
        <f t="shared" si="73"/>
        <v>0</v>
      </c>
      <c r="R1220" s="2436"/>
    </row>
    <row r="1221" spans="3:18" ht="14.25" customHeight="1">
      <c r="C1221" s="1719">
        <v>18</v>
      </c>
      <c r="D1221" s="1905" t="s">
        <v>3800</v>
      </c>
      <c r="E1221" s="1720">
        <v>7</v>
      </c>
      <c r="F1221" s="1721" t="s">
        <v>508</v>
      </c>
      <c r="G1221" s="1722">
        <v>2</v>
      </c>
      <c r="H1221" s="1721">
        <v>2009</v>
      </c>
      <c r="I1221" s="1723">
        <v>231.9</v>
      </c>
      <c r="J1221" s="1721">
        <f t="shared" si="74"/>
        <v>100</v>
      </c>
      <c r="K1221" s="1723">
        <f t="shared" si="71"/>
        <v>0</v>
      </c>
      <c r="L1221" s="1721"/>
      <c r="M1221" s="1721"/>
      <c r="N1221" s="1724">
        <f t="shared" si="72"/>
        <v>0</v>
      </c>
      <c r="O1221" s="2126"/>
      <c r="P1221" s="2126"/>
      <c r="Q1221" s="2126">
        <f t="shared" si="73"/>
        <v>0</v>
      </c>
      <c r="R1221" s="2436"/>
    </row>
    <row r="1222" spans="3:18" ht="14.25" customHeight="1">
      <c r="C1222" s="1719">
        <v>19</v>
      </c>
      <c r="D1222" s="1905" t="s">
        <v>2026</v>
      </c>
      <c r="E1222" s="1720">
        <v>7</v>
      </c>
      <c r="F1222" s="1721" t="s">
        <v>508</v>
      </c>
      <c r="G1222" s="1722">
        <v>1</v>
      </c>
      <c r="H1222" s="1721">
        <v>2009</v>
      </c>
      <c r="I1222" s="1723">
        <v>99.8</v>
      </c>
      <c r="J1222" s="1721">
        <f t="shared" si="74"/>
        <v>100</v>
      </c>
      <c r="K1222" s="1723">
        <f t="shared" si="71"/>
        <v>0</v>
      </c>
      <c r="L1222" s="1721"/>
      <c r="M1222" s="1721"/>
      <c r="N1222" s="1724">
        <f t="shared" si="72"/>
        <v>0</v>
      </c>
      <c r="O1222" s="2126"/>
      <c r="P1222" s="2126"/>
      <c r="Q1222" s="2126">
        <f t="shared" si="73"/>
        <v>0</v>
      </c>
      <c r="R1222" s="2436"/>
    </row>
    <row r="1223" spans="3:18" ht="14.25" customHeight="1">
      <c r="C1223" s="1719">
        <v>20</v>
      </c>
      <c r="D1223" s="1905" t="s">
        <v>3801</v>
      </c>
      <c r="E1223" s="1720">
        <v>7</v>
      </c>
      <c r="F1223" s="1721" t="s">
        <v>508</v>
      </c>
      <c r="G1223" s="1722">
        <v>1</v>
      </c>
      <c r="H1223" s="1721">
        <v>2009</v>
      </c>
      <c r="I1223" s="1723">
        <v>112.8</v>
      </c>
      <c r="J1223" s="1721">
        <f t="shared" si="74"/>
        <v>100</v>
      </c>
      <c r="K1223" s="1723">
        <f t="shared" si="71"/>
        <v>0</v>
      </c>
      <c r="L1223" s="1721"/>
      <c r="M1223" s="1721"/>
      <c r="N1223" s="1724">
        <f t="shared" si="72"/>
        <v>0</v>
      </c>
      <c r="O1223" s="2126"/>
      <c r="P1223" s="2126"/>
      <c r="Q1223" s="2126">
        <f t="shared" si="73"/>
        <v>0</v>
      </c>
      <c r="R1223" s="2436"/>
    </row>
    <row r="1224" spans="3:18" ht="14.25" customHeight="1">
      <c r="C1224" s="1719">
        <v>21</v>
      </c>
      <c r="D1224" s="1905" t="s">
        <v>3802</v>
      </c>
      <c r="E1224" s="1720">
        <v>7</v>
      </c>
      <c r="F1224" s="1721" t="s">
        <v>508</v>
      </c>
      <c r="G1224" s="1722">
        <v>4</v>
      </c>
      <c r="H1224" s="1721">
        <v>2009</v>
      </c>
      <c r="I1224" s="1723">
        <v>468.7</v>
      </c>
      <c r="J1224" s="1721">
        <f t="shared" si="74"/>
        <v>100</v>
      </c>
      <c r="K1224" s="1723">
        <f t="shared" si="71"/>
        <v>0</v>
      </c>
      <c r="L1224" s="1721"/>
      <c r="M1224" s="1721"/>
      <c r="N1224" s="1724">
        <f t="shared" si="72"/>
        <v>0</v>
      </c>
      <c r="O1224" s="2126"/>
      <c r="P1224" s="2126"/>
      <c r="Q1224" s="2126">
        <f t="shared" si="73"/>
        <v>0</v>
      </c>
      <c r="R1224" s="2436"/>
    </row>
    <row r="1225" spans="3:18" ht="14.25" customHeight="1">
      <c r="C1225" s="1719">
        <v>22</v>
      </c>
      <c r="D1225" s="1905" t="s">
        <v>3803</v>
      </c>
      <c r="E1225" s="1720">
        <v>7</v>
      </c>
      <c r="F1225" s="1721" t="s">
        <v>508</v>
      </c>
      <c r="G1225" s="1722">
        <v>2</v>
      </c>
      <c r="H1225" s="1721">
        <v>2009</v>
      </c>
      <c r="I1225" s="1723">
        <v>207.3</v>
      </c>
      <c r="J1225" s="1721">
        <f t="shared" si="74"/>
        <v>100</v>
      </c>
      <c r="K1225" s="1723">
        <f t="shared" si="71"/>
        <v>0</v>
      </c>
      <c r="L1225" s="1721"/>
      <c r="M1225" s="1721"/>
      <c r="N1225" s="1724">
        <f t="shared" si="72"/>
        <v>0</v>
      </c>
      <c r="O1225" s="2126"/>
      <c r="P1225" s="2126"/>
      <c r="Q1225" s="2126">
        <f t="shared" si="73"/>
        <v>0</v>
      </c>
      <c r="R1225" s="2436"/>
    </row>
    <row r="1226" spans="3:18" ht="14.25" customHeight="1">
      <c r="C1226" s="1719">
        <v>23</v>
      </c>
      <c r="D1226" s="1905" t="s">
        <v>3240</v>
      </c>
      <c r="E1226" s="1720">
        <v>7</v>
      </c>
      <c r="F1226" s="1721" t="s">
        <v>508</v>
      </c>
      <c r="G1226" s="1722">
        <v>1</v>
      </c>
      <c r="H1226" s="1721">
        <v>2009</v>
      </c>
      <c r="I1226" s="1723">
        <v>100.8</v>
      </c>
      <c r="J1226" s="1721">
        <f t="shared" si="74"/>
        <v>100</v>
      </c>
      <c r="K1226" s="1723">
        <f t="shared" si="71"/>
        <v>0</v>
      </c>
      <c r="L1226" s="1721"/>
      <c r="M1226" s="1721"/>
      <c r="N1226" s="1724">
        <f t="shared" si="72"/>
        <v>0</v>
      </c>
      <c r="O1226" s="2126"/>
      <c r="P1226" s="2126"/>
      <c r="Q1226" s="2126">
        <f t="shared" si="73"/>
        <v>0</v>
      </c>
      <c r="R1226" s="2436"/>
    </row>
    <row r="1227" spans="3:18" ht="14.25" customHeight="1">
      <c r="C1227" s="1719">
        <v>24</v>
      </c>
      <c r="D1227" s="1905" t="s">
        <v>3799</v>
      </c>
      <c r="E1227" s="1720">
        <v>7</v>
      </c>
      <c r="F1227" s="1721" t="s">
        <v>508</v>
      </c>
      <c r="G1227" s="1722">
        <v>2</v>
      </c>
      <c r="H1227" s="1721">
        <v>2009</v>
      </c>
      <c r="I1227" s="1723">
        <v>207.3</v>
      </c>
      <c r="J1227" s="1721">
        <f t="shared" si="74"/>
        <v>100</v>
      </c>
      <c r="K1227" s="1723">
        <f t="shared" si="71"/>
        <v>0</v>
      </c>
      <c r="L1227" s="1721"/>
      <c r="M1227" s="1721"/>
      <c r="N1227" s="1724">
        <f t="shared" si="72"/>
        <v>0</v>
      </c>
      <c r="O1227" s="2126"/>
      <c r="P1227" s="2126"/>
      <c r="Q1227" s="2126">
        <f t="shared" si="73"/>
        <v>0</v>
      </c>
      <c r="R1227" s="2436"/>
    </row>
    <row r="1228" spans="3:18" ht="14.25" customHeight="1">
      <c r="C1228" s="1719">
        <v>25</v>
      </c>
      <c r="D1228" s="1905" t="s">
        <v>3804</v>
      </c>
      <c r="E1228" s="1720">
        <v>7</v>
      </c>
      <c r="F1228" s="1721" t="s">
        <v>508</v>
      </c>
      <c r="G1228" s="1722">
        <v>1</v>
      </c>
      <c r="H1228" s="1721">
        <v>2009</v>
      </c>
      <c r="I1228" s="1723">
        <v>103.7</v>
      </c>
      <c r="J1228" s="1721">
        <f t="shared" si="74"/>
        <v>100</v>
      </c>
      <c r="K1228" s="1723">
        <f t="shared" si="71"/>
        <v>0</v>
      </c>
      <c r="L1228" s="1721"/>
      <c r="M1228" s="1721"/>
      <c r="N1228" s="1724">
        <f t="shared" si="72"/>
        <v>0</v>
      </c>
      <c r="O1228" s="2126"/>
      <c r="P1228" s="2126"/>
      <c r="Q1228" s="2126">
        <f t="shared" si="73"/>
        <v>0</v>
      </c>
      <c r="R1228" s="2436"/>
    </row>
    <row r="1229" spans="3:18" ht="14.25" customHeight="1">
      <c r="C1229" s="1719">
        <v>26</v>
      </c>
      <c r="D1229" s="1905" t="s">
        <v>3804</v>
      </c>
      <c r="E1229" s="1720">
        <v>7</v>
      </c>
      <c r="F1229" s="1721" t="s">
        <v>508</v>
      </c>
      <c r="G1229" s="1722">
        <v>2</v>
      </c>
      <c r="H1229" s="1721">
        <v>2009</v>
      </c>
      <c r="I1229" s="1723">
        <v>207.3</v>
      </c>
      <c r="J1229" s="1721">
        <f t="shared" si="74"/>
        <v>100</v>
      </c>
      <c r="K1229" s="1723">
        <f t="shared" si="71"/>
        <v>0</v>
      </c>
      <c r="L1229" s="1721"/>
      <c r="M1229" s="1721"/>
      <c r="N1229" s="1724">
        <f t="shared" si="72"/>
        <v>0</v>
      </c>
      <c r="O1229" s="2126"/>
      <c r="P1229" s="2126"/>
      <c r="Q1229" s="2126">
        <f t="shared" si="73"/>
        <v>0</v>
      </c>
      <c r="R1229" s="2436"/>
    </row>
    <row r="1230" spans="3:18" ht="14.25" customHeight="1">
      <c r="C1230" s="1719">
        <v>27</v>
      </c>
      <c r="D1230" s="1905" t="s">
        <v>3805</v>
      </c>
      <c r="E1230" s="1720">
        <v>7</v>
      </c>
      <c r="F1230" s="1721" t="s">
        <v>508</v>
      </c>
      <c r="G1230" s="1722">
        <v>1</v>
      </c>
      <c r="H1230" s="1721">
        <v>2005</v>
      </c>
      <c r="I1230" s="1723">
        <v>133.69999999999999</v>
      </c>
      <c r="J1230" s="1721">
        <f t="shared" si="74"/>
        <v>100</v>
      </c>
      <c r="K1230" s="1723">
        <f t="shared" si="71"/>
        <v>0</v>
      </c>
      <c r="L1230" s="1721"/>
      <c r="M1230" s="1721"/>
      <c r="N1230" s="1724">
        <f t="shared" si="72"/>
        <v>0</v>
      </c>
      <c r="O1230" s="2126"/>
      <c r="P1230" s="2126"/>
      <c r="Q1230" s="2126">
        <f t="shared" si="73"/>
        <v>0</v>
      </c>
      <c r="R1230" s="2436"/>
    </row>
    <row r="1231" spans="3:18" ht="14.25" customHeight="1">
      <c r="C1231" s="1719">
        <v>28</v>
      </c>
      <c r="D1231" s="1905" t="s">
        <v>3806</v>
      </c>
      <c r="E1231" s="1720">
        <v>7</v>
      </c>
      <c r="F1231" s="1721" t="s">
        <v>508</v>
      </c>
      <c r="G1231" s="1722">
        <v>2</v>
      </c>
      <c r="H1231" s="1721">
        <v>2007</v>
      </c>
      <c r="I1231" s="1723">
        <v>225.6</v>
      </c>
      <c r="J1231" s="1721">
        <f t="shared" si="74"/>
        <v>100</v>
      </c>
      <c r="K1231" s="1723">
        <f t="shared" si="71"/>
        <v>0</v>
      </c>
      <c r="L1231" s="1721"/>
      <c r="M1231" s="1721"/>
      <c r="N1231" s="1724">
        <f t="shared" si="72"/>
        <v>0</v>
      </c>
      <c r="O1231" s="2126"/>
      <c r="P1231" s="2126"/>
      <c r="Q1231" s="2126">
        <f t="shared" si="73"/>
        <v>0</v>
      </c>
      <c r="R1231" s="2436"/>
    </row>
    <row r="1232" spans="3:18" ht="14.25" customHeight="1">
      <c r="C1232" s="1719">
        <v>29</v>
      </c>
      <c r="D1232" s="1905" t="s">
        <v>3807</v>
      </c>
      <c r="E1232" s="1720">
        <v>7</v>
      </c>
      <c r="F1232" s="1721" t="s">
        <v>508</v>
      </c>
      <c r="G1232" s="1722">
        <v>6</v>
      </c>
      <c r="H1232" s="1721">
        <v>2010</v>
      </c>
      <c r="I1232" s="1723">
        <v>461.5</v>
      </c>
      <c r="J1232" s="1721">
        <f t="shared" si="74"/>
        <v>100</v>
      </c>
      <c r="K1232" s="1723">
        <f t="shared" si="71"/>
        <v>0</v>
      </c>
      <c r="L1232" s="1721"/>
      <c r="M1232" s="1721"/>
      <c r="N1232" s="1724">
        <f t="shared" si="72"/>
        <v>0</v>
      </c>
      <c r="O1232" s="2126"/>
      <c r="P1232" s="2126"/>
      <c r="Q1232" s="2126">
        <f t="shared" si="73"/>
        <v>0</v>
      </c>
      <c r="R1232" s="2436"/>
    </row>
    <row r="1233" spans="3:18" ht="14.25" customHeight="1">
      <c r="C1233" s="1719">
        <v>30</v>
      </c>
      <c r="D1233" s="1905" t="s">
        <v>3808</v>
      </c>
      <c r="E1233" s="1720">
        <v>7</v>
      </c>
      <c r="F1233" s="1721" t="s">
        <v>508</v>
      </c>
      <c r="G1233" s="1722">
        <v>1</v>
      </c>
      <c r="H1233" s="1721">
        <v>2008</v>
      </c>
      <c r="I1233" s="1723">
        <v>103.6</v>
      </c>
      <c r="J1233" s="1721">
        <f t="shared" si="74"/>
        <v>100</v>
      </c>
      <c r="K1233" s="1723">
        <f t="shared" si="71"/>
        <v>0</v>
      </c>
      <c r="L1233" s="1721"/>
      <c r="M1233" s="1721"/>
      <c r="N1233" s="1724">
        <f t="shared" si="72"/>
        <v>0</v>
      </c>
      <c r="O1233" s="2126"/>
      <c r="P1233" s="2126"/>
      <c r="Q1233" s="2126">
        <f t="shared" si="73"/>
        <v>0</v>
      </c>
      <c r="R1233" s="2436"/>
    </row>
    <row r="1234" spans="3:18" ht="40.5" customHeight="1">
      <c r="C1234" s="1719">
        <v>31</v>
      </c>
      <c r="D1234" s="1905" t="s">
        <v>3809</v>
      </c>
      <c r="E1234" s="1720">
        <v>7</v>
      </c>
      <c r="F1234" s="1721" t="s">
        <v>508</v>
      </c>
      <c r="G1234" s="1722">
        <v>1</v>
      </c>
      <c r="H1234" s="1721">
        <v>2009</v>
      </c>
      <c r="I1234" s="1723">
        <v>3446.3</v>
      </c>
      <c r="J1234" s="1721">
        <f t="shared" si="74"/>
        <v>100</v>
      </c>
      <c r="K1234" s="1723">
        <f t="shared" si="71"/>
        <v>0</v>
      </c>
      <c r="L1234" s="1721"/>
      <c r="M1234" s="1721"/>
      <c r="N1234" s="1724">
        <f t="shared" si="72"/>
        <v>0</v>
      </c>
      <c r="O1234" s="2126"/>
      <c r="P1234" s="2126"/>
      <c r="Q1234" s="2126">
        <f t="shared" si="73"/>
        <v>0</v>
      </c>
      <c r="R1234" s="2436"/>
    </row>
    <row r="1235" spans="3:18" ht="14.25" customHeight="1">
      <c r="C1235" s="1719">
        <v>32</v>
      </c>
      <c r="D1235" s="1905" t="s">
        <v>2639</v>
      </c>
      <c r="E1235" s="1720">
        <v>7</v>
      </c>
      <c r="F1235" s="1721" t="s">
        <v>508</v>
      </c>
      <c r="G1235" s="1722">
        <v>7</v>
      </c>
      <c r="H1235" s="1721">
        <v>2011</v>
      </c>
      <c r="I1235" s="1723">
        <v>585.5</v>
      </c>
      <c r="J1235" s="1721">
        <f t="shared" si="74"/>
        <v>100</v>
      </c>
      <c r="K1235" s="1723">
        <f t="shared" si="71"/>
        <v>0</v>
      </c>
      <c r="L1235" s="1721"/>
      <c r="M1235" s="1721"/>
      <c r="N1235" s="1724">
        <f t="shared" si="72"/>
        <v>0</v>
      </c>
      <c r="O1235" s="2126"/>
      <c r="P1235" s="2126"/>
      <c r="Q1235" s="2126">
        <f t="shared" si="73"/>
        <v>0</v>
      </c>
      <c r="R1235" s="2436"/>
    </row>
    <row r="1236" spans="3:18" ht="14.25" customHeight="1">
      <c r="C1236" s="1719">
        <v>33</v>
      </c>
      <c r="D1236" s="1905" t="s">
        <v>3810</v>
      </c>
      <c r="E1236" s="1720">
        <v>7</v>
      </c>
      <c r="F1236" s="1721" t="s">
        <v>508</v>
      </c>
      <c r="G1236" s="1722">
        <v>1</v>
      </c>
      <c r="H1236" s="1721">
        <v>2007</v>
      </c>
      <c r="I1236" s="1723">
        <v>112.8</v>
      </c>
      <c r="J1236" s="1721">
        <f t="shared" si="74"/>
        <v>100</v>
      </c>
      <c r="K1236" s="1723">
        <f t="shared" si="71"/>
        <v>0</v>
      </c>
      <c r="L1236" s="1721"/>
      <c r="M1236" s="1721"/>
      <c r="N1236" s="1724">
        <f t="shared" si="72"/>
        <v>0</v>
      </c>
      <c r="O1236" s="2126"/>
      <c r="P1236" s="2126"/>
      <c r="Q1236" s="2126">
        <f t="shared" si="73"/>
        <v>0</v>
      </c>
      <c r="R1236" s="2436"/>
    </row>
    <row r="1237" spans="3:18" ht="14.25" customHeight="1">
      <c r="C1237" s="1719">
        <v>34</v>
      </c>
      <c r="D1237" s="1905" t="s">
        <v>3811</v>
      </c>
      <c r="E1237" s="1720">
        <v>7</v>
      </c>
      <c r="F1237" s="1721" t="s">
        <v>508</v>
      </c>
      <c r="G1237" s="1722">
        <v>1</v>
      </c>
      <c r="H1237" s="1721">
        <v>2012</v>
      </c>
      <c r="I1237" s="1723">
        <v>83.6</v>
      </c>
      <c r="J1237" s="1721">
        <f t="shared" si="74"/>
        <v>100</v>
      </c>
      <c r="K1237" s="1723">
        <f t="shared" si="71"/>
        <v>0</v>
      </c>
      <c r="L1237" s="1721"/>
      <c r="M1237" s="1721"/>
      <c r="N1237" s="1724">
        <f t="shared" si="72"/>
        <v>0</v>
      </c>
      <c r="O1237" s="2126"/>
      <c r="P1237" s="2126"/>
      <c r="Q1237" s="2126">
        <f t="shared" si="73"/>
        <v>0</v>
      </c>
      <c r="R1237" s="2436"/>
    </row>
    <row r="1238" spans="3:18" ht="14.25" customHeight="1">
      <c r="C1238" s="1719">
        <v>35</v>
      </c>
      <c r="D1238" s="1905" t="s">
        <v>3812</v>
      </c>
      <c r="E1238" s="1720">
        <v>7</v>
      </c>
      <c r="F1238" s="1721" t="s">
        <v>508</v>
      </c>
      <c r="G1238" s="1722">
        <v>1</v>
      </c>
      <c r="H1238" s="1721">
        <v>2012</v>
      </c>
      <c r="I1238" s="1723">
        <v>80.5</v>
      </c>
      <c r="J1238" s="1721">
        <f t="shared" si="74"/>
        <v>100</v>
      </c>
      <c r="K1238" s="1723">
        <f t="shared" si="71"/>
        <v>0</v>
      </c>
      <c r="L1238" s="1721"/>
      <c r="M1238" s="1721"/>
      <c r="N1238" s="1724">
        <f t="shared" si="72"/>
        <v>0</v>
      </c>
      <c r="O1238" s="2126"/>
      <c r="P1238" s="2126"/>
      <c r="Q1238" s="2126">
        <f t="shared" si="73"/>
        <v>0</v>
      </c>
      <c r="R1238" s="2436"/>
    </row>
    <row r="1239" spans="3:18" ht="14.25" customHeight="1">
      <c r="C1239" s="1719">
        <v>36</v>
      </c>
      <c r="D1239" s="1905" t="s">
        <v>3813</v>
      </c>
      <c r="E1239" s="1720">
        <v>7</v>
      </c>
      <c r="F1239" s="1721" t="s">
        <v>508</v>
      </c>
      <c r="G1239" s="1722">
        <v>5</v>
      </c>
      <c r="H1239" s="1721">
        <v>2012</v>
      </c>
      <c r="I1239" s="1723">
        <v>475.4</v>
      </c>
      <c r="J1239" s="1721">
        <f t="shared" si="74"/>
        <v>100</v>
      </c>
      <c r="K1239" s="1723">
        <f t="shared" si="71"/>
        <v>0</v>
      </c>
      <c r="L1239" s="1721"/>
      <c r="M1239" s="1721"/>
      <c r="N1239" s="1724">
        <f t="shared" si="72"/>
        <v>0</v>
      </c>
      <c r="O1239" s="2126"/>
      <c r="P1239" s="2126"/>
      <c r="Q1239" s="2126">
        <f t="shared" si="73"/>
        <v>0</v>
      </c>
      <c r="R1239" s="2436"/>
    </row>
    <row r="1240" spans="3:18" ht="14.25" customHeight="1">
      <c r="C1240" s="1719">
        <v>37</v>
      </c>
      <c r="D1240" s="1905" t="s">
        <v>3812</v>
      </c>
      <c r="E1240" s="1720">
        <v>7</v>
      </c>
      <c r="F1240" s="1721" t="s">
        <v>508</v>
      </c>
      <c r="G1240" s="1722">
        <v>1</v>
      </c>
      <c r="H1240" s="1721">
        <v>2012</v>
      </c>
      <c r="I1240" s="1723">
        <v>80.5</v>
      </c>
      <c r="J1240" s="1721">
        <f t="shared" si="74"/>
        <v>100</v>
      </c>
      <c r="K1240" s="1723">
        <f t="shared" si="71"/>
        <v>0</v>
      </c>
      <c r="L1240" s="1721"/>
      <c r="M1240" s="1721"/>
      <c r="N1240" s="1724">
        <f t="shared" si="72"/>
        <v>0</v>
      </c>
      <c r="O1240" s="2126"/>
      <c r="P1240" s="2126"/>
      <c r="Q1240" s="2126">
        <f t="shared" si="73"/>
        <v>0</v>
      </c>
      <c r="R1240" s="2436"/>
    </row>
    <row r="1241" spans="3:18" ht="14.25" customHeight="1">
      <c r="C1241" s="1719">
        <v>38</v>
      </c>
      <c r="D1241" s="1905" t="s">
        <v>2296</v>
      </c>
      <c r="E1241" s="1720">
        <v>7</v>
      </c>
      <c r="F1241" s="1721" t="s">
        <v>508</v>
      </c>
      <c r="G1241" s="1722">
        <v>17</v>
      </c>
      <c r="H1241" s="1721">
        <v>2019</v>
      </c>
      <c r="I1241" s="1723">
        <v>1579.98</v>
      </c>
      <c r="J1241" s="1721">
        <f t="shared" si="74"/>
        <v>100</v>
      </c>
      <c r="K1241" s="1723">
        <f t="shared" si="71"/>
        <v>0</v>
      </c>
      <c r="L1241" s="1721"/>
      <c r="M1241" s="1721"/>
      <c r="N1241" s="1724">
        <f t="shared" si="72"/>
        <v>0</v>
      </c>
      <c r="O1241" s="2126"/>
      <c r="P1241" s="2126"/>
      <c r="Q1241" s="2126">
        <f t="shared" si="73"/>
        <v>0</v>
      </c>
      <c r="R1241" s="2436"/>
    </row>
    <row r="1242" spans="3:18" ht="14.25" customHeight="1">
      <c r="C1242" s="1719">
        <v>39</v>
      </c>
      <c r="D1242" s="1905" t="s">
        <v>2296</v>
      </c>
      <c r="E1242" s="1720">
        <v>7</v>
      </c>
      <c r="F1242" s="1721" t="s">
        <v>508</v>
      </c>
      <c r="G1242" s="1722">
        <v>1</v>
      </c>
      <c r="H1242" s="1721">
        <v>2019</v>
      </c>
      <c r="I1242" s="1723">
        <v>92.94</v>
      </c>
      <c r="J1242" s="1721">
        <f t="shared" si="74"/>
        <v>100</v>
      </c>
      <c r="K1242" s="1723">
        <f t="shared" si="71"/>
        <v>0</v>
      </c>
      <c r="L1242" s="1721"/>
      <c r="M1242" s="1721"/>
      <c r="N1242" s="1724">
        <f t="shared" si="72"/>
        <v>0</v>
      </c>
      <c r="O1242" s="2126"/>
      <c r="P1242" s="2126"/>
      <c r="Q1242" s="2126">
        <f t="shared" si="73"/>
        <v>0</v>
      </c>
      <c r="R1242" s="2436"/>
    </row>
    <row r="1243" spans="3:18" ht="14.25" customHeight="1">
      <c r="C1243" s="1719">
        <v>40</v>
      </c>
      <c r="D1243" s="1905" t="s">
        <v>2296</v>
      </c>
      <c r="E1243" s="1720">
        <v>7</v>
      </c>
      <c r="F1243" s="1721" t="s">
        <v>508</v>
      </c>
      <c r="G1243" s="1722">
        <v>2</v>
      </c>
      <c r="H1243" s="1721">
        <v>2019</v>
      </c>
      <c r="I1243" s="1723">
        <v>92.9</v>
      </c>
      <c r="J1243" s="1721">
        <f t="shared" si="74"/>
        <v>100</v>
      </c>
      <c r="K1243" s="1723">
        <f t="shared" si="71"/>
        <v>0</v>
      </c>
      <c r="L1243" s="1721"/>
      <c r="M1243" s="1721"/>
      <c r="N1243" s="1724">
        <f t="shared" si="72"/>
        <v>0</v>
      </c>
      <c r="O1243" s="2126"/>
      <c r="P1243" s="2126"/>
      <c r="Q1243" s="2126">
        <f t="shared" si="73"/>
        <v>0</v>
      </c>
      <c r="R1243" s="2436"/>
    </row>
    <row r="1244" spans="3:18" ht="14.25" customHeight="1">
      <c r="C1244" s="1719">
        <v>41</v>
      </c>
      <c r="D1244" s="1905" t="s">
        <v>6039</v>
      </c>
      <c r="E1244" s="1720">
        <v>7</v>
      </c>
      <c r="F1244" s="1721" t="s">
        <v>508</v>
      </c>
      <c r="G1244" s="1722">
        <v>18</v>
      </c>
      <c r="H1244" s="1721">
        <v>2022</v>
      </c>
      <c r="I1244" s="1723">
        <v>1094.4000000000001</v>
      </c>
      <c r="J1244" s="1721">
        <f t="shared" si="74"/>
        <v>57.2</v>
      </c>
      <c r="K1244" s="1723">
        <f t="shared" ref="K1244:K1307" si="75">IF(J1244=100,0,I1244-I1244*J1244%)</f>
        <v>468.40319999999997</v>
      </c>
      <c r="L1244" s="1721"/>
      <c r="M1244" s="1721"/>
      <c r="N1244" s="1724">
        <f t="shared" ref="N1244:N1307" si="76">+L1244*M1244</f>
        <v>0</v>
      </c>
      <c r="O1244" s="2126"/>
      <c r="P1244" s="2126"/>
      <c r="Q1244" s="2126">
        <f t="shared" ref="Q1244:Q1307" si="77">+O1244*P1244</f>
        <v>0</v>
      </c>
      <c r="R1244" s="2436"/>
    </row>
    <row r="1245" spans="3:18" ht="14.25" customHeight="1">
      <c r="C1245" s="1579">
        <v>1</v>
      </c>
      <c r="D1245" s="1906" t="s">
        <v>2271</v>
      </c>
      <c r="E1245" s="1580">
        <v>7</v>
      </c>
      <c r="F1245" s="1581" t="s">
        <v>508</v>
      </c>
      <c r="G1245" s="1726">
        <v>6</v>
      </c>
      <c r="H1245" s="1581">
        <v>2005</v>
      </c>
      <c r="I1245" s="1583">
        <v>917.1</v>
      </c>
      <c r="J1245" s="1581">
        <f t="shared" ref="J1245:J1308" si="78">IF(($J$14-H1245)*J$19&gt;100,100,($J$14-H1245)*J$19)</f>
        <v>100</v>
      </c>
      <c r="K1245" s="1583">
        <f t="shared" si="75"/>
        <v>0</v>
      </c>
      <c r="L1245" s="1581"/>
      <c r="M1245" s="1581"/>
      <c r="N1245" s="1584">
        <f t="shared" si="76"/>
        <v>0</v>
      </c>
      <c r="O1245" s="2103"/>
      <c r="P1245" s="2103"/>
      <c r="Q1245" s="2103">
        <f t="shared" si="77"/>
        <v>0</v>
      </c>
      <c r="R1245" s="2399" t="s">
        <v>478</v>
      </c>
    </row>
    <row r="1246" spans="3:18" ht="14.25" customHeight="1">
      <c r="C1246" s="1579">
        <v>2</v>
      </c>
      <c r="D1246" s="1906" t="s">
        <v>2272</v>
      </c>
      <c r="E1246" s="1580">
        <v>7</v>
      </c>
      <c r="F1246" s="1581" t="s">
        <v>508</v>
      </c>
      <c r="G1246" s="1726">
        <v>3</v>
      </c>
      <c r="H1246" s="1581">
        <v>2005</v>
      </c>
      <c r="I1246" s="1583">
        <v>510.6</v>
      </c>
      <c r="J1246" s="1581">
        <f t="shared" si="78"/>
        <v>100</v>
      </c>
      <c r="K1246" s="1583">
        <f t="shared" si="75"/>
        <v>0</v>
      </c>
      <c r="L1246" s="1581"/>
      <c r="M1246" s="1581"/>
      <c r="N1246" s="1584">
        <f t="shared" si="76"/>
        <v>0</v>
      </c>
      <c r="O1246" s="2103"/>
      <c r="P1246" s="2103"/>
      <c r="Q1246" s="2103">
        <f t="shared" si="77"/>
        <v>0</v>
      </c>
      <c r="R1246" s="2400"/>
    </row>
    <row r="1247" spans="3:18" ht="14.25" customHeight="1">
      <c r="C1247" s="1579">
        <v>3</v>
      </c>
      <c r="D1247" s="1906" t="s">
        <v>2273</v>
      </c>
      <c r="E1247" s="1580">
        <v>7</v>
      </c>
      <c r="F1247" s="1581" t="s">
        <v>508</v>
      </c>
      <c r="G1247" s="1726">
        <v>39</v>
      </c>
      <c r="H1247" s="1581">
        <v>2005</v>
      </c>
      <c r="I1247" s="1583">
        <v>4558.55</v>
      </c>
      <c r="J1247" s="1581">
        <f t="shared" si="78"/>
        <v>100</v>
      </c>
      <c r="K1247" s="1583">
        <f t="shared" si="75"/>
        <v>0</v>
      </c>
      <c r="L1247" s="1581"/>
      <c r="M1247" s="1581"/>
      <c r="N1247" s="1584">
        <f t="shared" si="76"/>
        <v>0</v>
      </c>
      <c r="O1247" s="2103"/>
      <c r="P1247" s="2103"/>
      <c r="Q1247" s="2103">
        <f t="shared" si="77"/>
        <v>0</v>
      </c>
      <c r="R1247" s="2400"/>
    </row>
    <row r="1248" spans="3:18" ht="14.25" customHeight="1">
      <c r="C1248" s="1579">
        <v>4</v>
      </c>
      <c r="D1248" s="1906" t="s">
        <v>2274</v>
      </c>
      <c r="E1248" s="1580">
        <v>7</v>
      </c>
      <c r="F1248" s="1581" t="s">
        <v>508</v>
      </c>
      <c r="G1248" s="1726">
        <v>3</v>
      </c>
      <c r="H1248" s="1581">
        <v>2005</v>
      </c>
      <c r="I1248" s="1583">
        <v>424.8</v>
      </c>
      <c r="J1248" s="1581">
        <f t="shared" si="78"/>
        <v>100</v>
      </c>
      <c r="K1248" s="1583">
        <f t="shared" si="75"/>
        <v>0</v>
      </c>
      <c r="L1248" s="1581"/>
      <c r="M1248" s="1581"/>
      <c r="N1248" s="1584">
        <f t="shared" si="76"/>
        <v>0</v>
      </c>
      <c r="O1248" s="2103"/>
      <c r="P1248" s="2103"/>
      <c r="Q1248" s="2103">
        <f t="shared" si="77"/>
        <v>0</v>
      </c>
      <c r="R1248" s="2400"/>
    </row>
    <row r="1249" spans="3:18" ht="14.25" customHeight="1">
      <c r="C1249" s="1579">
        <v>5</v>
      </c>
      <c r="D1249" s="1906" t="s">
        <v>2275</v>
      </c>
      <c r="E1249" s="1580">
        <v>7</v>
      </c>
      <c r="F1249" s="1581" t="s">
        <v>508</v>
      </c>
      <c r="G1249" s="1726">
        <v>10</v>
      </c>
      <c r="H1249" s="1581">
        <v>2008</v>
      </c>
      <c r="I1249" s="1583">
        <v>1008</v>
      </c>
      <c r="J1249" s="1581">
        <f t="shared" si="78"/>
        <v>100</v>
      </c>
      <c r="K1249" s="1583">
        <f t="shared" si="75"/>
        <v>0</v>
      </c>
      <c r="L1249" s="1581"/>
      <c r="M1249" s="1581"/>
      <c r="N1249" s="1584">
        <f t="shared" si="76"/>
        <v>0</v>
      </c>
      <c r="O1249" s="2103"/>
      <c r="P1249" s="2103"/>
      <c r="Q1249" s="2103">
        <f t="shared" si="77"/>
        <v>0</v>
      </c>
      <c r="R1249" s="2400"/>
    </row>
    <row r="1250" spans="3:18" ht="14.25" customHeight="1">
      <c r="C1250" s="1579">
        <v>6</v>
      </c>
      <c r="D1250" s="1906" t="s">
        <v>2276</v>
      </c>
      <c r="E1250" s="1580">
        <v>7</v>
      </c>
      <c r="F1250" s="1581" t="s">
        <v>508</v>
      </c>
      <c r="G1250" s="1726">
        <v>7</v>
      </c>
      <c r="H1250" s="1581">
        <v>2008</v>
      </c>
      <c r="I1250" s="1583">
        <v>725.63400000000001</v>
      </c>
      <c r="J1250" s="1581">
        <f t="shared" si="78"/>
        <v>100</v>
      </c>
      <c r="K1250" s="1583">
        <f t="shared" si="75"/>
        <v>0</v>
      </c>
      <c r="L1250" s="1581"/>
      <c r="M1250" s="1581"/>
      <c r="N1250" s="1584">
        <f t="shared" si="76"/>
        <v>0</v>
      </c>
      <c r="O1250" s="2103"/>
      <c r="P1250" s="2103"/>
      <c r="Q1250" s="2103">
        <f t="shared" si="77"/>
        <v>0</v>
      </c>
      <c r="R1250" s="2400"/>
    </row>
    <row r="1251" spans="3:18" ht="14.25" customHeight="1">
      <c r="C1251" s="1579">
        <v>7</v>
      </c>
      <c r="D1251" s="1906" t="s">
        <v>2277</v>
      </c>
      <c r="E1251" s="1580">
        <v>7</v>
      </c>
      <c r="F1251" s="1581" t="s">
        <v>508</v>
      </c>
      <c r="G1251" s="1726">
        <v>8</v>
      </c>
      <c r="H1251" s="1581">
        <v>2008</v>
      </c>
      <c r="I1251" s="1583">
        <v>660</v>
      </c>
      <c r="J1251" s="1581">
        <f t="shared" si="78"/>
        <v>100</v>
      </c>
      <c r="K1251" s="1583">
        <f t="shared" si="75"/>
        <v>0</v>
      </c>
      <c r="L1251" s="1581"/>
      <c r="M1251" s="1581"/>
      <c r="N1251" s="1584">
        <f t="shared" si="76"/>
        <v>0</v>
      </c>
      <c r="O1251" s="2103"/>
      <c r="P1251" s="2103"/>
      <c r="Q1251" s="2103">
        <f t="shared" si="77"/>
        <v>0</v>
      </c>
      <c r="R1251" s="2400"/>
    </row>
    <row r="1252" spans="3:18" ht="14.25" customHeight="1">
      <c r="C1252" s="1579">
        <v>8</v>
      </c>
      <c r="D1252" s="1906" t="s">
        <v>2278</v>
      </c>
      <c r="E1252" s="1580">
        <v>7</v>
      </c>
      <c r="F1252" s="1581" t="s">
        <v>508</v>
      </c>
      <c r="G1252" s="1726">
        <v>1</v>
      </c>
      <c r="H1252" s="1581">
        <v>2008</v>
      </c>
      <c r="I1252" s="1583">
        <v>104.99</v>
      </c>
      <c r="J1252" s="1581">
        <f t="shared" si="78"/>
        <v>100</v>
      </c>
      <c r="K1252" s="1583">
        <f t="shared" si="75"/>
        <v>0</v>
      </c>
      <c r="L1252" s="1581"/>
      <c r="M1252" s="1581"/>
      <c r="N1252" s="1584">
        <f t="shared" si="76"/>
        <v>0</v>
      </c>
      <c r="O1252" s="2103"/>
      <c r="P1252" s="2103"/>
      <c r="Q1252" s="2103">
        <f t="shared" si="77"/>
        <v>0</v>
      </c>
      <c r="R1252" s="2400"/>
    </row>
    <row r="1253" spans="3:18" ht="14.25" customHeight="1">
      <c r="C1253" s="1579">
        <v>9</v>
      </c>
      <c r="D1253" s="1906" t="s">
        <v>2279</v>
      </c>
      <c r="E1253" s="1580">
        <v>7</v>
      </c>
      <c r="F1253" s="1581" t="s">
        <v>508</v>
      </c>
      <c r="G1253" s="1726">
        <v>2</v>
      </c>
      <c r="H1253" s="1581">
        <v>2008</v>
      </c>
      <c r="I1253" s="1583">
        <v>201.6</v>
      </c>
      <c r="J1253" s="1581">
        <f t="shared" si="78"/>
        <v>100</v>
      </c>
      <c r="K1253" s="1583">
        <f t="shared" si="75"/>
        <v>0</v>
      </c>
      <c r="L1253" s="1581"/>
      <c r="M1253" s="1581"/>
      <c r="N1253" s="1584">
        <f t="shared" si="76"/>
        <v>0</v>
      </c>
      <c r="O1253" s="2103"/>
      <c r="P1253" s="2103"/>
      <c r="Q1253" s="2103">
        <f t="shared" si="77"/>
        <v>0</v>
      </c>
      <c r="R1253" s="2400"/>
    </row>
    <row r="1254" spans="3:18" ht="14.25" customHeight="1">
      <c r="C1254" s="1579">
        <v>10</v>
      </c>
      <c r="D1254" s="1906" t="s">
        <v>2281</v>
      </c>
      <c r="E1254" s="1580">
        <v>7</v>
      </c>
      <c r="F1254" s="1581" t="s">
        <v>508</v>
      </c>
      <c r="G1254" s="1726">
        <v>1</v>
      </c>
      <c r="H1254" s="1581">
        <v>2010</v>
      </c>
      <c r="I1254" s="1583">
        <v>3446.2510000000002</v>
      </c>
      <c r="J1254" s="1581">
        <f t="shared" si="78"/>
        <v>100</v>
      </c>
      <c r="K1254" s="1583">
        <f t="shared" si="75"/>
        <v>0</v>
      </c>
      <c r="L1254" s="1581"/>
      <c r="M1254" s="1581"/>
      <c r="N1254" s="1584">
        <f t="shared" si="76"/>
        <v>0</v>
      </c>
      <c r="O1254" s="2103"/>
      <c r="P1254" s="2103"/>
      <c r="Q1254" s="2103">
        <f t="shared" si="77"/>
        <v>0</v>
      </c>
      <c r="R1254" s="2400"/>
    </row>
    <row r="1255" spans="3:18" ht="14.25" customHeight="1">
      <c r="C1255" s="1579">
        <v>11</v>
      </c>
      <c r="D1255" s="1906" t="s">
        <v>2282</v>
      </c>
      <c r="E1255" s="1580">
        <v>7</v>
      </c>
      <c r="F1255" s="1581" t="s">
        <v>508</v>
      </c>
      <c r="G1255" s="1726">
        <v>1</v>
      </c>
      <c r="H1255" s="1581">
        <v>2012</v>
      </c>
      <c r="I1255" s="1583">
        <v>80.52</v>
      </c>
      <c r="J1255" s="1581">
        <f t="shared" si="78"/>
        <v>100</v>
      </c>
      <c r="K1255" s="1583">
        <f t="shared" si="75"/>
        <v>0</v>
      </c>
      <c r="L1255" s="1581"/>
      <c r="M1255" s="1581"/>
      <c r="N1255" s="1584">
        <f t="shared" si="76"/>
        <v>0</v>
      </c>
      <c r="O1255" s="2103"/>
      <c r="P1255" s="2103"/>
      <c r="Q1255" s="2103">
        <f t="shared" si="77"/>
        <v>0</v>
      </c>
      <c r="R1255" s="2400"/>
    </row>
    <row r="1256" spans="3:18" ht="14.25" customHeight="1">
      <c r="C1256" s="1579">
        <v>12</v>
      </c>
      <c r="D1256" s="1906" t="s">
        <v>2283</v>
      </c>
      <c r="E1256" s="1580">
        <v>7</v>
      </c>
      <c r="F1256" s="1581" t="s">
        <v>508</v>
      </c>
      <c r="G1256" s="1726">
        <v>3</v>
      </c>
      <c r="H1256" s="1581">
        <v>2013</v>
      </c>
      <c r="I1256" s="1583">
        <v>285.26400000000001</v>
      </c>
      <c r="J1256" s="1581">
        <f t="shared" si="78"/>
        <v>100</v>
      </c>
      <c r="K1256" s="1583">
        <f t="shared" si="75"/>
        <v>0</v>
      </c>
      <c r="L1256" s="1581"/>
      <c r="M1256" s="1581"/>
      <c r="N1256" s="1584">
        <f t="shared" si="76"/>
        <v>0</v>
      </c>
      <c r="O1256" s="2103"/>
      <c r="P1256" s="2103"/>
      <c r="Q1256" s="2103">
        <f t="shared" si="77"/>
        <v>0</v>
      </c>
      <c r="R1256" s="2400"/>
    </row>
    <row r="1257" spans="3:18" ht="14.25" customHeight="1">
      <c r="C1257" s="1579">
        <v>13</v>
      </c>
      <c r="D1257" s="1906" t="s">
        <v>2284</v>
      </c>
      <c r="E1257" s="1580">
        <v>7</v>
      </c>
      <c r="F1257" s="1581" t="s">
        <v>508</v>
      </c>
      <c r="G1257" s="1726">
        <v>1</v>
      </c>
      <c r="H1257" s="1581">
        <v>2013</v>
      </c>
      <c r="I1257" s="1583">
        <v>77.174999999999997</v>
      </c>
      <c r="J1257" s="1581">
        <f t="shared" si="78"/>
        <v>100</v>
      </c>
      <c r="K1257" s="1583">
        <f t="shared" si="75"/>
        <v>0</v>
      </c>
      <c r="L1257" s="1581"/>
      <c r="M1257" s="1581"/>
      <c r="N1257" s="1584">
        <f t="shared" si="76"/>
        <v>0</v>
      </c>
      <c r="O1257" s="2103"/>
      <c r="P1257" s="2103"/>
      <c r="Q1257" s="2103">
        <f t="shared" si="77"/>
        <v>0</v>
      </c>
      <c r="R1257" s="2400"/>
    </row>
    <row r="1258" spans="3:18" ht="14.25" customHeight="1">
      <c r="C1258" s="1579">
        <v>14</v>
      </c>
      <c r="D1258" s="1906" t="s">
        <v>2286</v>
      </c>
      <c r="E1258" s="1580">
        <v>7</v>
      </c>
      <c r="F1258" s="1581" t="s">
        <v>508</v>
      </c>
      <c r="G1258" s="1726">
        <v>3</v>
      </c>
      <c r="H1258" s="1581">
        <v>2013</v>
      </c>
      <c r="I1258" s="1583">
        <v>241.56</v>
      </c>
      <c r="J1258" s="1581">
        <f t="shared" si="78"/>
        <v>100</v>
      </c>
      <c r="K1258" s="1583">
        <f t="shared" si="75"/>
        <v>0</v>
      </c>
      <c r="L1258" s="1581"/>
      <c r="M1258" s="1581"/>
      <c r="N1258" s="1584">
        <f t="shared" si="76"/>
        <v>0</v>
      </c>
      <c r="O1258" s="2103"/>
      <c r="P1258" s="2103"/>
      <c r="Q1258" s="2103">
        <f t="shared" si="77"/>
        <v>0</v>
      </c>
      <c r="R1258" s="2400"/>
    </row>
    <row r="1259" spans="3:18" ht="14.25" customHeight="1">
      <c r="C1259" s="1579">
        <v>15</v>
      </c>
      <c r="D1259" s="1906" t="s">
        <v>2287</v>
      </c>
      <c r="E1259" s="1580">
        <v>7</v>
      </c>
      <c r="F1259" s="1581" t="s">
        <v>508</v>
      </c>
      <c r="G1259" s="1726">
        <v>1</v>
      </c>
      <c r="H1259" s="1581">
        <v>2013</v>
      </c>
      <c r="I1259" s="1583">
        <v>95.087999999999994</v>
      </c>
      <c r="J1259" s="1581">
        <f t="shared" si="78"/>
        <v>100</v>
      </c>
      <c r="K1259" s="1583">
        <f t="shared" si="75"/>
        <v>0</v>
      </c>
      <c r="L1259" s="1581"/>
      <c r="M1259" s="1581"/>
      <c r="N1259" s="1584">
        <f t="shared" si="76"/>
        <v>0</v>
      </c>
      <c r="O1259" s="2103"/>
      <c r="P1259" s="2103"/>
      <c r="Q1259" s="2103">
        <f t="shared" si="77"/>
        <v>0</v>
      </c>
      <c r="R1259" s="2400"/>
    </row>
    <row r="1260" spans="3:18" ht="14.25" customHeight="1">
      <c r="C1260" s="1579">
        <v>16</v>
      </c>
      <c r="D1260" s="1906" t="s">
        <v>2288</v>
      </c>
      <c r="E1260" s="1580">
        <v>7</v>
      </c>
      <c r="F1260" s="1581" t="s">
        <v>508</v>
      </c>
      <c r="G1260" s="1726">
        <v>2</v>
      </c>
      <c r="H1260" s="1581">
        <v>2014</v>
      </c>
      <c r="I1260" s="1583">
        <v>117.6</v>
      </c>
      <c r="J1260" s="1581">
        <f t="shared" si="78"/>
        <v>100</v>
      </c>
      <c r="K1260" s="1583">
        <f t="shared" si="75"/>
        <v>0</v>
      </c>
      <c r="L1260" s="1581"/>
      <c r="M1260" s="1581"/>
      <c r="N1260" s="1584">
        <f t="shared" si="76"/>
        <v>0</v>
      </c>
      <c r="O1260" s="2103"/>
      <c r="P1260" s="2103"/>
      <c r="Q1260" s="2103">
        <f t="shared" si="77"/>
        <v>0</v>
      </c>
      <c r="R1260" s="2400"/>
    </row>
    <row r="1261" spans="3:18" ht="14.25" customHeight="1">
      <c r="C1261" s="1579">
        <v>17</v>
      </c>
      <c r="D1261" s="1906" t="s">
        <v>2289</v>
      </c>
      <c r="E1261" s="1580">
        <v>7</v>
      </c>
      <c r="F1261" s="1581" t="s">
        <v>508</v>
      </c>
      <c r="G1261" s="1726">
        <v>15</v>
      </c>
      <c r="H1261" s="1581">
        <v>2015</v>
      </c>
      <c r="I1261" s="1583">
        <v>885</v>
      </c>
      <c r="J1261" s="1581">
        <f t="shared" si="78"/>
        <v>100</v>
      </c>
      <c r="K1261" s="1583">
        <f t="shared" si="75"/>
        <v>0</v>
      </c>
      <c r="L1261" s="1581"/>
      <c r="M1261" s="1581"/>
      <c r="N1261" s="1584">
        <f t="shared" si="76"/>
        <v>0</v>
      </c>
      <c r="O1261" s="2103"/>
      <c r="P1261" s="2103"/>
      <c r="Q1261" s="2103">
        <f t="shared" si="77"/>
        <v>0</v>
      </c>
      <c r="R1261" s="2400"/>
    </row>
    <row r="1262" spans="3:18" ht="14.25" customHeight="1">
      <c r="C1262" s="1579">
        <v>18</v>
      </c>
      <c r="D1262" s="1906" t="s">
        <v>2290</v>
      </c>
      <c r="E1262" s="1580">
        <v>7</v>
      </c>
      <c r="F1262" s="1581" t="s">
        <v>508</v>
      </c>
      <c r="G1262" s="1726">
        <v>1</v>
      </c>
      <c r="H1262" s="1581">
        <v>2015</v>
      </c>
      <c r="I1262" s="1583">
        <v>132.22399999999999</v>
      </c>
      <c r="J1262" s="1581">
        <f t="shared" si="78"/>
        <v>100</v>
      </c>
      <c r="K1262" s="1583">
        <f t="shared" si="75"/>
        <v>0</v>
      </c>
      <c r="L1262" s="1581"/>
      <c r="M1262" s="1581"/>
      <c r="N1262" s="1584">
        <f t="shared" si="76"/>
        <v>0</v>
      </c>
      <c r="O1262" s="2103"/>
      <c r="P1262" s="2103"/>
      <c r="Q1262" s="2103">
        <f t="shared" si="77"/>
        <v>0</v>
      </c>
      <c r="R1262" s="2400"/>
    </row>
    <row r="1263" spans="3:18" ht="14.25" customHeight="1">
      <c r="C1263" s="1579">
        <v>19</v>
      </c>
      <c r="D1263" s="1906" t="s">
        <v>2291</v>
      </c>
      <c r="E1263" s="1580">
        <v>7</v>
      </c>
      <c r="F1263" s="1581" t="s">
        <v>508</v>
      </c>
      <c r="G1263" s="1726">
        <v>1</v>
      </c>
      <c r="H1263" s="1581">
        <v>2012</v>
      </c>
      <c r="I1263" s="1583">
        <v>95.09</v>
      </c>
      <c r="J1263" s="1581">
        <f t="shared" si="78"/>
        <v>100</v>
      </c>
      <c r="K1263" s="1583">
        <f t="shared" si="75"/>
        <v>0</v>
      </c>
      <c r="L1263" s="1581"/>
      <c r="M1263" s="1581"/>
      <c r="N1263" s="1584">
        <f t="shared" si="76"/>
        <v>0</v>
      </c>
      <c r="O1263" s="2103"/>
      <c r="P1263" s="2103"/>
      <c r="Q1263" s="2103">
        <f t="shared" si="77"/>
        <v>0</v>
      </c>
      <c r="R1263" s="2400"/>
    </row>
    <row r="1264" spans="3:18" ht="14.25" customHeight="1">
      <c r="C1264" s="1579">
        <v>20</v>
      </c>
      <c r="D1264" s="1906" t="s">
        <v>2292</v>
      </c>
      <c r="E1264" s="1580">
        <v>7</v>
      </c>
      <c r="F1264" s="1581" t="s">
        <v>508</v>
      </c>
      <c r="G1264" s="1726">
        <v>2</v>
      </c>
      <c r="H1264" s="1581">
        <v>2011</v>
      </c>
      <c r="I1264" s="1583">
        <v>167.28</v>
      </c>
      <c r="J1264" s="1581">
        <f t="shared" si="78"/>
        <v>100</v>
      </c>
      <c r="K1264" s="1583">
        <f t="shared" si="75"/>
        <v>0</v>
      </c>
      <c r="L1264" s="1581"/>
      <c r="M1264" s="1581"/>
      <c r="N1264" s="1584">
        <f t="shared" si="76"/>
        <v>0</v>
      </c>
      <c r="O1264" s="2103"/>
      <c r="P1264" s="2103"/>
      <c r="Q1264" s="2103">
        <f t="shared" si="77"/>
        <v>0</v>
      </c>
      <c r="R1264" s="2400"/>
    </row>
    <row r="1265" spans="3:18" ht="14.25" customHeight="1">
      <c r="C1265" s="1579">
        <v>21</v>
      </c>
      <c r="D1265" s="1906" t="s">
        <v>2293</v>
      </c>
      <c r="E1265" s="1580">
        <v>7</v>
      </c>
      <c r="F1265" s="1581" t="s">
        <v>508</v>
      </c>
      <c r="G1265" s="1726">
        <v>16</v>
      </c>
      <c r="H1265" s="1581">
        <v>2019</v>
      </c>
      <c r="I1265" s="1583">
        <v>1487.04</v>
      </c>
      <c r="J1265" s="1581">
        <f t="shared" si="78"/>
        <v>100</v>
      </c>
      <c r="K1265" s="1583">
        <f t="shared" si="75"/>
        <v>0</v>
      </c>
      <c r="L1265" s="1581"/>
      <c r="M1265" s="1581"/>
      <c r="N1265" s="1584">
        <f t="shared" si="76"/>
        <v>0</v>
      </c>
      <c r="O1265" s="2103"/>
      <c r="P1265" s="2103"/>
      <c r="Q1265" s="2103">
        <f t="shared" si="77"/>
        <v>0</v>
      </c>
      <c r="R1265" s="2400"/>
    </row>
    <row r="1266" spans="3:18" ht="14.25" customHeight="1">
      <c r="C1266" s="1579">
        <v>22</v>
      </c>
      <c r="D1266" s="1906" t="s">
        <v>2294</v>
      </c>
      <c r="E1266" s="1580">
        <v>7</v>
      </c>
      <c r="F1266" s="1581" t="s">
        <v>508</v>
      </c>
      <c r="G1266" s="1726">
        <v>1</v>
      </c>
      <c r="H1266" s="1581">
        <v>2019</v>
      </c>
      <c r="I1266" s="1583">
        <v>288.42</v>
      </c>
      <c r="J1266" s="1581">
        <f t="shared" si="78"/>
        <v>100</v>
      </c>
      <c r="K1266" s="1583">
        <f t="shared" si="75"/>
        <v>0</v>
      </c>
      <c r="L1266" s="1581"/>
      <c r="M1266" s="1581"/>
      <c r="N1266" s="1584">
        <f t="shared" si="76"/>
        <v>0</v>
      </c>
      <c r="O1266" s="2103"/>
      <c r="P1266" s="2103"/>
      <c r="Q1266" s="2103">
        <f t="shared" si="77"/>
        <v>0</v>
      </c>
      <c r="R1266" s="2400"/>
    </row>
    <row r="1267" spans="3:18" ht="14.25" customHeight="1">
      <c r="C1267" s="1579">
        <v>23</v>
      </c>
      <c r="D1267" s="1906" t="s">
        <v>2295</v>
      </c>
      <c r="E1267" s="1580">
        <v>7</v>
      </c>
      <c r="F1267" s="1581" t="s">
        <v>508</v>
      </c>
      <c r="G1267" s="1726">
        <v>5</v>
      </c>
      <c r="H1267" s="1581">
        <v>2019</v>
      </c>
      <c r="I1267" s="1583">
        <v>464.7</v>
      </c>
      <c r="J1267" s="1581">
        <f t="shared" si="78"/>
        <v>100</v>
      </c>
      <c r="K1267" s="1583">
        <f t="shared" si="75"/>
        <v>0</v>
      </c>
      <c r="L1267" s="1581"/>
      <c r="M1267" s="1581"/>
      <c r="N1267" s="1584">
        <f t="shared" si="76"/>
        <v>0</v>
      </c>
      <c r="O1267" s="2103"/>
      <c r="P1267" s="2103"/>
      <c r="Q1267" s="2103">
        <f t="shared" si="77"/>
        <v>0</v>
      </c>
      <c r="R1267" s="2400"/>
    </row>
    <row r="1268" spans="3:18" ht="14.25" customHeight="1">
      <c r="C1268" s="1579">
        <v>24</v>
      </c>
      <c r="D1268" s="1906" t="s">
        <v>2296</v>
      </c>
      <c r="E1268" s="1580">
        <v>7</v>
      </c>
      <c r="F1268" s="1581" t="s">
        <v>508</v>
      </c>
      <c r="G1268" s="1726">
        <v>2</v>
      </c>
      <c r="H1268" s="1581">
        <v>2019</v>
      </c>
      <c r="I1268" s="1583">
        <v>185.88</v>
      </c>
      <c r="J1268" s="1581">
        <f t="shared" si="78"/>
        <v>100</v>
      </c>
      <c r="K1268" s="1583">
        <f t="shared" si="75"/>
        <v>0</v>
      </c>
      <c r="L1268" s="1581"/>
      <c r="M1268" s="1581"/>
      <c r="N1268" s="1584">
        <f t="shared" si="76"/>
        <v>0</v>
      </c>
      <c r="O1268" s="2103"/>
      <c r="P1268" s="2103"/>
      <c r="Q1268" s="2103">
        <f t="shared" si="77"/>
        <v>0</v>
      </c>
      <c r="R1268" s="2400"/>
    </row>
    <row r="1269" spans="3:18" ht="14.25" customHeight="1">
      <c r="C1269" s="1579">
        <v>25</v>
      </c>
      <c r="D1269" s="1906" t="s">
        <v>2295</v>
      </c>
      <c r="E1269" s="1580">
        <v>7</v>
      </c>
      <c r="F1269" s="1581" t="s">
        <v>508</v>
      </c>
      <c r="G1269" s="1726">
        <v>1</v>
      </c>
      <c r="H1269" s="1581">
        <v>2019</v>
      </c>
      <c r="I1269" s="1583">
        <v>92.94</v>
      </c>
      <c r="J1269" s="1581">
        <f t="shared" si="78"/>
        <v>100</v>
      </c>
      <c r="K1269" s="1583">
        <f t="shared" si="75"/>
        <v>0</v>
      </c>
      <c r="L1269" s="1581"/>
      <c r="M1269" s="1581"/>
      <c r="N1269" s="1584">
        <f t="shared" si="76"/>
        <v>0</v>
      </c>
      <c r="O1269" s="2103"/>
      <c r="P1269" s="2103"/>
      <c r="Q1269" s="2103">
        <f t="shared" si="77"/>
        <v>0</v>
      </c>
      <c r="R1269" s="2400"/>
    </row>
    <row r="1270" spans="3:18" ht="14.25" customHeight="1">
      <c r="C1270" s="1579">
        <v>26</v>
      </c>
      <c r="D1270" s="1906" t="s">
        <v>2284</v>
      </c>
      <c r="E1270" s="1580">
        <v>7</v>
      </c>
      <c r="F1270" s="1581" t="s">
        <v>508</v>
      </c>
      <c r="G1270" s="1726">
        <v>2</v>
      </c>
      <c r="H1270" s="1581">
        <v>2013</v>
      </c>
      <c r="I1270" s="1583">
        <v>154.34960000000001</v>
      </c>
      <c r="J1270" s="1581">
        <f t="shared" si="78"/>
        <v>100</v>
      </c>
      <c r="K1270" s="1583">
        <f t="shared" si="75"/>
        <v>0</v>
      </c>
      <c r="L1270" s="1581"/>
      <c r="M1270" s="1581"/>
      <c r="N1270" s="1584">
        <f t="shared" si="76"/>
        <v>0</v>
      </c>
      <c r="O1270" s="2103"/>
      <c r="P1270" s="2103"/>
      <c r="Q1270" s="2103">
        <f t="shared" si="77"/>
        <v>0</v>
      </c>
      <c r="R1270" s="2400"/>
    </row>
    <row r="1271" spans="3:18" ht="14.25" customHeight="1">
      <c r="C1271" s="1579">
        <v>27</v>
      </c>
      <c r="D1271" s="1906" t="s">
        <v>2297</v>
      </c>
      <c r="E1271" s="1580">
        <v>7</v>
      </c>
      <c r="F1271" s="1581" t="s">
        <v>508</v>
      </c>
      <c r="G1271" s="1726">
        <v>1</v>
      </c>
      <c r="H1271" s="1581">
        <v>2007</v>
      </c>
      <c r="I1271" s="1583">
        <v>112.8</v>
      </c>
      <c r="J1271" s="1581">
        <f t="shared" si="78"/>
        <v>100</v>
      </c>
      <c r="K1271" s="1583">
        <f t="shared" si="75"/>
        <v>0</v>
      </c>
      <c r="L1271" s="1581"/>
      <c r="M1271" s="1581"/>
      <c r="N1271" s="1584">
        <f t="shared" si="76"/>
        <v>0</v>
      </c>
      <c r="O1271" s="2103"/>
      <c r="P1271" s="2103"/>
      <c r="Q1271" s="2103">
        <f t="shared" si="77"/>
        <v>0</v>
      </c>
      <c r="R1271" s="2400"/>
    </row>
    <row r="1272" spans="3:18" ht="14.25" customHeight="1">
      <c r="C1272" s="1579">
        <v>28</v>
      </c>
      <c r="D1272" s="1906" t="s">
        <v>6042</v>
      </c>
      <c r="E1272" s="1580">
        <v>7</v>
      </c>
      <c r="F1272" s="1581" t="s">
        <v>508</v>
      </c>
      <c r="G1272" s="1726">
        <v>1</v>
      </c>
      <c r="H1272" s="1581">
        <v>2022</v>
      </c>
      <c r="I1272" s="1583">
        <v>60.8</v>
      </c>
      <c r="J1272" s="1581">
        <f t="shared" si="78"/>
        <v>80</v>
      </c>
      <c r="K1272" s="1583">
        <f t="shared" si="75"/>
        <v>12.159999999999997</v>
      </c>
      <c r="L1272" s="1581"/>
      <c r="M1272" s="1581"/>
      <c r="N1272" s="1584">
        <f t="shared" si="76"/>
        <v>0</v>
      </c>
      <c r="O1272" s="2103"/>
      <c r="P1272" s="2103"/>
      <c r="Q1272" s="2103">
        <f t="shared" si="77"/>
        <v>0</v>
      </c>
      <c r="R1272" s="2401"/>
    </row>
    <row r="1273" spans="3:18" ht="14.25" customHeight="1">
      <c r="C1273" s="1585">
        <v>1</v>
      </c>
      <c r="D1273" s="1907" t="s">
        <v>2271</v>
      </c>
      <c r="E1273" s="1586">
        <v>7</v>
      </c>
      <c r="F1273" s="1587" t="s">
        <v>508</v>
      </c>
      <c r="G1273" s="1727">
        <v>5</v>
      </c>
      <c r="H1273" s="1587">
        <v>2005</v>
      </c>
      <c r="I1273" s="1589">
        <v>764.2</v>
      </c>
      <c r="J1273" s="1587">
        <f t="shared" si="78"/>
        <v>100</v>
      </c>
      <c r="K1273" s="1589">
        <f t="shared" si="75"/>
        <v>0</v>
      </c>
      <c r="L1273" s="1587"/>
      <c r="M1273" s="1587"/>
      <c r="N1273" s="1590">
        <f t="shared" si="76"/>
        <v>0</v>
      </c>
      <c r="O1273" s="2104"/>
      <c r="P1273" s="2104"/>
      <c r="Q1273" s="2104">
        <f t="shared" si="77"/>
        <v>0</v>
      </c>
      <c r="R1273" s="2402" t="s">
        <v>482</v>
      </c>
    </row>
    <row r="1274" spans="3:18" ht="14.25" customHeight="1">
      <c r="C1274" s="1585">
        <v>2</v>
      </c>
      <c r="D1274" s="1907" t="s">
        <v>2504</v>
      </c>
      <c r="E1274" s="1586">
        <v>7</v>
      </c>
      <c r="F1274" s="1587" t="s">
        <v>508</v>
      </c>
      <c r="G1274" s="1727">
        <v>30</v>
      </c>
      <c r="H1274" s="1587">
        <v>2005</v>
      </c>
      <c r="I1274" s="1589">
        <v>3515.5</v>
      </c>
      <c r="J1274" s="1587">
        <f t="shared" si="78"/>
        <v>100</v>
      </c>
      <c r="K1274" s="1589">
        <f t="shared" si="75"/>
        <v>0</v>
      </c>
      <c r="L1274" s="1587"/>
      <c r="M1274" s="1587"/>
      <c r="N1274" s="1590">
        <f t="shared" si="76"/>
        <v>0</v>
      </c>
      <c r="O1274" s="2104"/>
      <c r="P1274" s="2104"/>
      <c r="Q1274" s="2104">
        <f t="shared" si="77"/>
        <v>0</v>
      </c>
      <c r="R1274" s="2403"/>
    </row>
    <row r="1275" spans="3:18" ht="14.25" customHeight="1">
      <c r="C1275" s="1585">
        <v>3</v>
      </c>
      <c r="D1275" s="1907" t="s">
        <v>2505</v>
      </c>
      <c r="E1275" s="1586">
        <v>7</v>
      </c>
      <c r="F1275" s="1587" t="s">
        <v>508</v>
      </c>
      <c r="G1275" s="1727">
        <v>4</v>
      </c>
      <c r="H1275" s="1587">
        <v>2005</v>
      </c>
      <c r="I1275" s="1589">
        <v>680.8</v>
      </c>
      <c r="J1275" s="1587">
        <f t="shared" si="78"/>
        <v>100</v>
      </c>
      <c r="K1275" s="1589">
        <f t="shared" si="75"/>
        <v>0</v>
      </c>
      <c r="L1275" s="1587"/>
      <c r="M1275" s="1587"/>
      <c r="N1275" s="1590">
        <f t="shared" si="76"/>
        <v>0</v>
      </c>
      <c r="O1275" s="2104"/>
      <c r="P1275" s="2104"/>
      <c r="Q1275" s="2104">
        <f t="shared" si="77"/>
        <v>0</v>
      </c>
      <c r="R1275" s="2403"/>
    </row>
    <row r="1276" spans="3:18" ht="14.25" customHeight="1">
      <c r="C1276" s="1585">
        <v>4</v>
      </c>
      <c r="D1276" s="1907" t="s">
        <v>2506</v>
      </c>
      <c r="E1276" s="1586">
        <v>7</v>
      </c>
      <c r="F1276" s="1587" t="s">
        <v>508</v>
      </c>
      <c r="G1276" s="1727">
        <v>2</v>
      </c>
      <c r="H1276" s="1587">
        <v>2006</v>
      </c>
      <c r="I1276" s="1589">
        <v>283.2</v>
      </c>
      <c r="J1276" s="1587">
        <f t="shared" si="78"/>
        <v>100</v>
      </c>
      <c r="K1276" s="1589">
        <f t="shared" si="75"/>
        <v>0</v>
      </c>
      <c r="L1276" s="1587"/>
      <c r="M1276" s="1587"/>
      <c r="N1276" s="1590">
        <f t="shared" si="76"/>
        <v>0</v>
      </c>
      <c r="O1276" s="2104"/>
      <c r="P1276" s="2104"/>
      <c r="Q1276" s="2104">
        <f t="shared" si="77"/>
        <v>0</v>
      </c>
      <c r="R1276" s="2403"/>
    </row>
    <row r="1277" spans="3:18" ht="14.25" customHeight="1">
      <c r="C1277" s="1585">
        <v>5</v>
      </c>
      <c r="D1277" s="1907" t="s">
        <v>2507</v>
      </c>
      <c r="E1277" s="1586">
        <v>7</v>
      </c>
      <c r="F1277" s="1587" t="s">
        <v>508</v>
      </c>
      <c r="G1277" s="1727">
        <v>3</v>
      </c>
      <c r="H1277" s="1587">
        <v>2007</v>
      </c>
      <c r="I1277" s="1589">
        <v>376.2</v>
      </c>
      <c r="J1277" s="1587">
        <f t="shared" si="78"/>
        <v>100</v>
      </c>
      <c r="K1277" s="1589">
        <f t="shared" si="75"/>
        <v>0</v>
      </c>
      <c r="L1277" s="1587"/>
      <c r="M1277" s="1587"/>
      <c r="N1277" s="1590">
        <f t="shared" si="76"/>
        <v>0</v>
      </c>
      <c r="O1277" s="2104"/>
      <c r="P1277" s="2104"/>
      <c r="Q1277" s="2104">
        <f t="shared" si="77"/>
        <v>0</v>
      </c>
      <c r="R1277" s="2403"/>
    </row>
    <row r="1278" spans="3:18" ht="14.25" customHeight="1">
      <c r="C1278" s="1585">
        <v>6</v>
      </c>
      <c r="D1278" s="1907" t="s">
        <v>2508</v>
      </c>
      <c r="E1278" s="1586">
        <v>7</v>
      </c>
      <c r="F1278" s="1587" t="s">
        <v>508</v>
      </c>
      <c r="G1278" s="1727">
        <v>3</v>
      </c>
      <c r="H1278" s="1587">
        <v>2008</v>
      </c>
      <c r="I1278" s="1589">
        <v>302.39999999999998</v>
      </c>
      <c r="J1278" s="1587">
        <f t="shared" si="78"/>
        <v>100</v>
      </c>
      <c r="K1278" s="1589">
        <f t="shared" si="75"/>
        <v>0</v>
      </c>
      <c r="L1278" s="1587"/>
      <c r="M1278" s="1587"/>
      <c r="N1278" s="1590">
        <f t="shared" si="76"/>
        <v>0</v>
      </c>
      <c r="O1278" s="2104"/>
      <c r="P1278" s="2104"/>
      <c r="Q1278" s="2104">
        <f t="shared" si="77"/>
        <v>0</v>
      </c>
      <c r="R1278" s="2403"/>
    </row>
    <row r="1279" spans="3:18" ht="14.25" customHeight="1">
      <c r="C1279" s="1585">
        <v>7</v>
      </c>
      <c r="D1279" s="1907" t="s">
        <v>2509</v>
      </c>
      <c r="E1279" s="1586">
        <v>7</v>
      </c>
      <c r="F1279" s="1587" t="s">
        <v>508</v>
      </c>
      <c r="G1279" s="1727">
        <v>1</v>
      </c>
      <c r="H1279" s="1587">
        <v>2008</v>
      </c>
      <c r="I1279" s="1589">
        <v>99.8</v>
      </c>
      <c r="J1279" s="1587">
        <f t="shared" si="78"/>
        <v>100</v>
      </c>
      <c r="K1279" s="1589">
        <f t="shared" si="75"/>
        <v>0</v>
      </c>
      <c r="L1279" s="1587"/>
      <c r="M1279" s="1587"/>
      <c r="N1279" s="1590">
        <f t="shared" si="76"/>
        <v>0</v>
      </c>
      <c r="O1279" s="2104"/>
      <c r="P1279" s="2104"/>
      <c r="Q1279" s="2104">
        <f t="shared" si="77"/>
        <v>0</v>
      </c>
      <c r="R1279" s="2403"/>
    </row>
    <row r="1280" spans="3:18" ht="14.25" customHeight="1">
      <c r="C1280" s="1585">
        <v>8</v>
      </c>
      <c r="D1280" s="1907" t="s">
        <v>2510</v>
      </c>
      <c r="E1280" s="1586">
        <v>7</v>
      </c>
      <c r="F1280" s="1587" t="s">
        <v>508</v>
      </c>
      <c r="G1280" s="1727">
        <v>14</v>
      </c>
      <c r="H1280" s="1587">
        <v>2008</v>
      </c>
      <c r="I1280" s="1589">
        <v>1451.3</v>
      </c>
      <c r="J1280" s="1587">
        <f t="shared" si="78"/>
        <v>100</v>
      </c>
      <c r="K1280" s="1589">
        <f t="shared" si="75"/>
        <v>0</v>
      </c>
      <c r="L1280" s="1587"/>
      <c r="M1280" s="1587"/>
      <c r="N1280" s="1590">
        <f t="shared" si="76"/>
        <v>0</v>
      </c>
      <c r="O1280" s="2104"/>
      <c r="P1280" s="2104"/>
      <c r="Q1280" s="2104">
        <f t="shared" si="77"/>
        <v>0</v>
      </c>
      <c r="R1280" s="2403"/>
    </row>
    <row r="1281" spans="3:18" ht="14.25" customHeight="1">
      <c r="C1281" s="1585">
        <v>9</v>
      </c>
      <c r="D1281" s="1907" t="s">
        <v>2508</v>
      </c>
      <c r="E1281" s="1586">
        <v>7</v>
      </c>
      <c r="F1281" s="1587" t="s">
        <v>508</v>
      </c>
      <c r="G1281" s="1727">
        <v>1</v>
      </c>
      <c r="H1281" s="1587">
        <v>2008</v>
      </c>
      <c r="I1281" s="1589">
        <v>100.8</v>
      </c>
      <c r="J1281" s="1587">
        <f t="shared" si="78"/>
        <v>100</v>
      </c>
      <c r="K1281" s="1589">
        <f t="shared" si="75"/>
        <v>0</v>
      </c>
      <c r="L1281" s="1587"/>
      <c r="M1281" s="1587"/>
      <c r="N1281" s="1590">
        <f t="shared" si="76"/>
        <v>0</v>
      </c>
      <c r="O1281" s="2104"/>
      <c r="P1281" s="2104"/>
      <c r="Q1281" s="2104">
        <f t="shared" si="77"/>
        <v>0</v>
      </c>
      <c r="R1281" s="2403"/>
    </row>
    <row r="1282" spans="3:18" ht="14.25" customHeight="1">
      <c r="C1282" s="1585">
        <v>10</v>
      </c>
      <c r="D1282" s="1907" t="s">
        <v>2510</v>
      </c>
      <c r="E1282" s="1586">
        <v>7</v>
      </c>
      <c r="F1282" s="1587" t="s">
        <v>508</v>
      </c>
      <c r="G1282" s="1727">
        <v>2</v>
      </c>
      <c r="H1282" s="1587">
        <v>2008</v>
      </c>
      <c r="I1282" s="1589">
        <v>207.3</v>
      </c>
      <c r="J1282" s="1587">
        <f t="shared" si="78"/>
        <v>100</v>
      </c>
      <c r="K1282" s="1589">
        <f t="shared" si="75"/>
        <v>0</v>
      </c>
      <c r="L1282" s="1587"/>
      <c r="M1282" s="1587"/>
      <c r="N1282" s="1590">
        <f t="shared" si="76"/>
        <v>0</v>
      </c>
      <c r="O1282" s="2104"/>
      <c r="P1282" s="2104"/>
      <c r="Q1282" s="2104">
        <f t="shared" si="77"/>
        <v>0</v>
      </c>
      <c r="R1282" s="2403"/>
    </row>
    <row r="1283" spans="3:18" ht="14.25" customHeight="1">
      <c r="C1283" s="1585">
        <v>11</v>
      </c>
      <c r="D1283" s="1907" t="s">
        <v>2508</v>
      </c>
      <c r="E1283" s="1586">
        <v>7</v>
      </c>
      <c r="F1283" s="1587" t="s">
        <v>508</v>
      </c>
      <c r="G1283" s="1727">
        <v>1</v>
      </c>
      <c r="H1283" s="1587">
        <v>2008</v>
      </c>
      <c r="I1283" s="1589">
        <v>100.8</v>
      </c>
      <c r="J1283" s="1587">
        <f t="shared" si="78"/>
        <v>100</v>
      </c>
      <c r="K1283" s="1589">
        <f t="shared" si="75"/>
        <v>0</v>
      </c>
      <c r="L1283" s="1587"/>
      <c r="M1283" s="1587"/>
      <c r="N1283" s="1590">
        <f t="shared" si="76"/>
        <v>0</v>
      </c>
      <c r="O1283" s="2104"/>
      <c r="P1283" s="2104"/>
      <c r="Q1283" s="2104">
        <f t="shared" si="77"/>
        <v>0</v>
      </c>
      <c r="R1283" s="2403"/>
    </row>
    <row r="1284" spans="3:18" ht="14.25" customHeight="1">
      <c r="C1284" s="1585">
        <v>12</v>
      </c>
      <c r="D1284" s="1907" t="s">
        <v>2511</v>
      </c>
      <c r="E1284" s="1586">
        <v>7</v>
      </c>
      <c r="F1284" s="1587" t="s">
        <v>508</v>
      </c>
      <c r="G1284" s="1727">
        <v>1</v>
      </c>
      <c r="H1284" s="1587">
        <v>2007</v>
      </c>
      <c r="I1284" s="1589">
        <v>112.8</v>
      </c>
      <c r="J1284" s="1587">
        <f t="shared" si="78"/>
        <v>100</v>
      </c>
      <c r="K1284" s="1589">
        <f t="shared" si="75"/>
        <v>0</v>
      </c>
      <c r="L1284" s="1587"/>
      <c r="M1284" s="1587"/>
      <c r="N1284" s="1590">
        <f t="shared" si="76"/>
        <v>0</v>
      </c>
      <c r="O1284" s="2104"/>
      <c r="P1284" s="2104"/>
      <c r="Q1284" s="2104">
        <f t="shared" si="77"/>
        <v>0</v>
      </c>
      <c r="R1284" s="2403"/>
    </row>
    <row r="1285" spans="3:18" ht="14.25" customHeight="1">
      <c r="C1285" s="1585">
        <v>13</v>
      </c>
      <c r="D1285" s="1907" t="s">
        <v>2512</v>
      </c>
      <c r="E1285" s="1586">
        <v>7</v>
      </c>
      <c r="F1285" s="1587" t="s">
        <v>508</v>
      </c>
      <c r="G1285" s="1727">
        <v>1</v>
      </c>
      <c r="H1285" s="1587">
        <v>2008</v>
      </c>
      <c r="I1285" s="1589">
        <v>103.7</v>
      </c>
      <c r="J1285" s="1587">
        <f t="shared" si="78"/>
        <v>100</v>
      </c>
      <c r="K1285" s="1589">
        <f t="shared" si="75"/>
        <v>0</v>
      </c>
      <c r="L1285" s="1587"/>
      <c r="M1285" s="1587"/>
      <c r="N1285" s="1590">
        <f t="shared" si="76"/>
        <v>0</v>
      </c>
      <c r="O1285" s="2104"/>
      <c r="P1285" s="2104"/>
      <c r="Q1285" s="2104">
        <f t="shared" si="77"/>
        <v>0</v>
      </c>
      <c r="R1285" s="2403"/>
    </row>
    <row r="1286" spans="3:18" ht="14.25" customHeight="1">
      <c r="C1286" s="1585">
        <v>14</v>
      </c>
      <c r="D1286" s="1907" t="s">
        <v>2513</v>
      </c>
      <c r="E1286" s="1586">
        <v>7</v>
      </c>
      <c r="F1286" s="1587" t="s">
        <v>508</v>
      </c>
      <c r="G1286" s="1727">
        <v>1</v>
      </c>
      <c r="H1286" s="1587">
        <v>2008</v>
      </c>
      <c r="I1286" s="1589">
        <v>100.8</v>
      </c>
      <c r="J1286" s="1587">
        <f t="shared" si="78"/>
        <v>100</v>
      </c>
      <c r="K1286" s="1589">
        <f t="shared" si="75"/>
        <v>0</v>
      </c>
      <c r="L1286" s="1587"/>
      <c r="M1286" s="1587"/>
      <c r="N1286" s="1590">
        <f t="shared" si="76"/>
        <v>0</v>
      </c>
      <c r="O1286" s="2104"/>
      <c r="P1286" s="2104"/>
      <c r="Q1286" s="2104">
        <f t="shared" si="77"/>
        <v>0</v>
      </c>
      <c r="R1286" s="2403"/>
    </row>
    <row r="1287" spans="3:18" ht="14.25" customHeight="1">
      <c r="C1287" s="1585">
        <v>15</v>
      </c>
      <c r="D1287" s="1907" t="s">
        <v>2514</v>
      </c>
      <c r="E1287" s="1586">
        <v>7</v>
      </c>
      <c r="F1287" s="1587" t="s">
        <v>508</v>
      </c>
      <c r="G1287" s="1727">
        <v>1</v>
      </c>
      <c r="H1287" s="1587">
        <v>2012</v>
      </c>
      <c r="I1287" s="1589">
        <v>80.5</v>
      </c>
      <c r="J1287" s="1587">
        <f t="shared" si="78"/>
        <v>100</v>
      </c>
      <c r="K1287" s="1589">
        <f t="shared" si="75"/>
        <v>0</v>
      </c>
      <c r="L1287" s="1587"/>
      <c r="M1287" s="1587"/>
      <c r="N1287" s="1590">
        <f t="shared" si="76"/>
        <v>0</v>
      </c>
      <c r="O1287" s="2104"/>
      <c r="P1287" s="2104"/>
      <c r="Q1287" s="2104">
        <f t="shared" si="77"/>
        <v>0</v>
      </c>
      <c r="R1287" s="2403"/>
    </row>
    <row r="1288" spans="3:18" ht="14.25" customHeight="1">
      <c r="C1288" s="1585">
        <v>16</v>
      </c>
      <c r="D1288" s="1907" t="s">
        <v>2515</v>
      </c>
      <c r="E1288" s="1586">
        <v>7</v>
      </c>
      <c r="F1288" s="1587" t="s">
        <v>508</v>
      </c>
      <c r="G1288" s="1727">
        <v>1</v>
      </c>
      <c r="H1288" s="1587">
        <v>2014</v>
      </c>
      <c r="I1288" s="1589">
        <v>58.8</v>
      </c>
      <c r="J1288" s="1587">
        <f t="shared" si="78"/>
        <v>100</v>
      </c>
      <c r="K1288" s="1589">
        <f t="shared" si="75"/>
        <v>0</v>
      </c>
      <c r="L1288" s="1587"/>
      <c r="M1288" s="1587"/>
      <c r="N1288" s="1590">
        <f t="shared" si="76"/>
        <v>0</v>
      </c>
      <c r="O1288" s="2104"/>
      <c r="P1288" s="2104"/>
      <c r="Q1288" s="2104">
        <f t="shared" si="77"/>
        <v>0</v>
      </c>
      <c r="R1288" s="2403"/>
    </row>
    <row r="1289" spans="3:18" ht="14.25" customHeight="1">
      <c r="C1289" s="1585">
        <v>17</v>
      </c>
      <c r="D1289" s="1907" t="s">
        <v>2515</v>
      </c>
      <c r="E1289" s="1586">
        <v>7</v>
      </c>
      <c r="F1289" s="1587" t="s">
        <v>508</v>
      </c>
      <c r="G1289" s="1727">
        <v>1</v>
      </c>
      <c r="H1289" s="1587">
        <v>2013</v>
      </c>
      <c r="I1289" s="1589">
        <v>58.8</v>
      </c>
      <c r="J1289" s="1587">
        <f t="shared" si="78"/>
        <v>100</v>
      </c>
      <c r="K1289" s="1589">
        <f t="shared" si="75"/>
        <v>0</v>
      </c>
      <c r="L1289" s="1587"/>
      <c r="M1289" s="1587"/>
      <c r="N1289" s="1590">
        <f t="shared" si="76"/>
        <v>0</v>
      </c>
      <c r="O1289" s="2104"/>
      <c r="P1289" s="2104"/>
      <c r="Q1289" s="2104">
        <f t="shared" si="77"/>
        <v>0</v>
      </c>
      <c r="R1289" s="2403"/>
    </row>
    <row r="1290" spans="3:18" ht="14.25" customHeight="1">
      <c r="C1290" s="1585">
        <v>18</v>
      </c>
      <c r="D1290" s="1907" t="s">
        <v>2514</v>
      </c>
      <c r="E1290" s="1586">
        <v>7</v>
      </c>
      <c r="F1290" s="1587" t="s">
        <v>508</v>
      </c>
      <c r="G1290" s="1727">
        <v>1</v>
      </c>
      <c r="H1290" s="1587">
        <v>2011</v>
      </c>
      <c r="I1290" s="1589">
        <v>112.8</v>
      </c>
      <c r="J1290" s="1587">
        <f t="shared" si="78"/>
        <v>100</v>
      </c>
      <c r="K1290" s="1589">
        <f t="shared" si="75"/>
        <v>0</v>
      </c>
      <c r="L1290" s="1587"/>
      <c r="M1290" s="1587"/>
      <c r="N1290" s="1590">
        <f t="shared" si="76"/>
        <v>0</v>
      </c>
      <c r="O1290" s="2104"/>
      <c r="P1290" s="2104"/>
      <c r="Q1290" s="2104">
        <f t="shared" si="77"/>
        <v>0</v>
      </c>
      <c r="R1290" s="2403"/>
    </row>
    <row r="1291" spans="3:18" ht="14.25" customHeight="1">
      <c r="C1291" s="1585">
        <v>19</v>
      </c>
      <c r="D1291" s="1907" t="s">
        <v>2516</v>
      </c>
      <c r="E1291" s="1586">
        <v>7</v>
      </c>
      <c r="F1291" s="1587" t="s">
        <v>508</v>
      </c>
      <c r="G1291" s="1727">
        <v>1</v>
      </c>
      <c r="H1291" s="1587">
        <v>2011</v>
      </c>
      <c r="I1291" s="1589">
        <v>83.64</v>
      </c>
      <c r="J1291" s="1587">
        <f t="shared" si="78"/>
        <v>100</v>
      </c>
      <c r="K1291" s="1589">
        <f t="shared" si="75"/>
        <v>0</v>
      </c>
      <c r="L1291" s="1587"/>
      <c r="M1291" s="1587"/>
      <c r="N1291" s="1590">
        <f t="shared" si="76"/>
        <v>0</v>
      </c>
      <c r="O1291" s="2104"/>
      <c r="P1291" s="2104"/>
      <c r="Q1291" s="2104">
        <f t="shared" si="77"/>
        <v>0</v>
      </c>
      <c r="R1291" s="2403"/>
    </row>
    <row r="1292" spans="3:18" ht="14.25" customHeight="1">
      <c r="C1292" s="1585">
        <v>20</v>
      </c>
      <c r="D1292" s="1907" t="s">
        <v>2517</v>
      </c>
      <c r="E1292" s="1586">
        <v>7</v>
      </c>
      <c r="F1292" s="1587" t="s">
        <v>508</v>
      </c>
      <c r="G1292" s="1727">
        <v>15</v>
      </c>
      <c r="H1292" s="1587">
        <v>2019</v>
      </c>
      <c r="I1292" s="1589">
        <v>1394.1</v>
      </c>
      <c r="J1292" s="1587">
        <f t="shared" si="78"/>
        <v>100</v>
      </c>
      <c r="K1292" s="1589">
        <f t="shared" si="75"/>
        <v>0</v>
      </c>
      <c r="L1292" s="1587"/>
      <c r="M1292" s="1587"/>
      <c r="N1292" s="1590">
        <f t="shared" si="76"/>
        <v>0</v>
      </c>
      <c r="O1292" s="2104"/>
      <c r="P1292" s="2104"/>
      <c r="Q1292" s="2104">
        <f t="shared" si="77"/>
        <v>0</v>
      </c>
      <c r="R1292" s="2403"/>
    </row>
    <row r="1293" spans="3:18" ht="14.25" customHeight="1">
      <c r="C1293" s="1585">
        <v>21</v>
      </c>
      <c r="D1293" s="1907" t="s">
        <v>2518</v>
      </c>
      <c r="E1293" s="1586">
        <v>7</v>
      </c>
      <c r="F1293" s="1587" t="s">
        <v>508</v>
      </c>
      <c r="G1293" s="1727">
        <v>1</v>
      </c>
      <c r="H1293" s="1587">
        <v>2019</v>
      </c>
      <c r="I1293" s="1589">
        <v>288.39999999999998</v>
      </c>
      <c r="J1293" s="1587">
        <f t="shared" si="78"/>
        <v>100</v>
      </c>
      <c r="K1293" s="1589">
        <f t="shared" si="75"/>
        <v>0</v>
      </c>
      <c r="L1293" s="1587"/>
      <c r="M1293" s="1587"/>
      <c r="N1293" s="1590">
        <f t="shared" si="76"/>
        <v>0</v>
      </c>
      <c r="O1293" s="2104"/>
      <c r="P1293" s="2104"/>
      <c r="Q1293" s="2104">
        <f t="shared" si="77"/>
        <v>0</v>
      </c>
      <c r="R1293" s="2403"/>
    </row>
    <row r="1294" spans="3:18" ht="14.25" customHeight="1">
      <c r="C1294" s="1585">
        <v>22</v>
      </c>
      <c r="D1294" s="1907" t="s">
        <v>2296</v>
      </c>
      <c r="E1294" s="1586">
        <v>7</v>
      </c>
      <c r="F1294" s="1587" t="s">
        <v>508</v>
      </c>
      <c r="G1294" s="1727">
        <v>1</v>
      </c>
      <c r="H1294" s="1587">
        <v>2019</v>
      </c>
      <c r="I1294" s="1589">
        <v>92.9</v>
      </c>
      <c r="J1294" s="1587">
        <f t="shared" si="78"/>
        <v>100</v>
      </c>
      <c r="K1294" s="1589">
        <f t="shared" si="75"/>
        <v>0</v>
      </c>
      <c r="L1294" s="1587"/>
      <c r="M1294" s="1587"/>
      <c r="N1294" s="1590">
        <f t="shared" si="76"/>
        <v>0</v>
      </c>
      <c r="O1294" s="2104"/>
      <c r="P1294" s="2104"/>
      <c r="Q1294" s="2104">
        <f t="shared" si="77"/>
        <v>0</v>
      </c>
      <c r="R1294" s="2403"/>
    </row>
    <row r="1295" spans="3:18" ht="14.25" customHeight="1">
      <c r="C1295" s="1585">
        <v>23</v>
      </c>
      <c r="D1295" s="1907" t="s">
        <v>2296</v>
      </c>
      <c r="E1295" s="1586">
        <v>7</v>
      </c>
      <c r="F1295" s="1587" t="s">
        <v>508</v>
      </c>
      <c r="G1295" s="1727">
        <v>1</v>
      </c>
      <c r="H1295" s="1587">
        <v>2019</v>
      </c>
      <c r="I1295" s="1589">
        <v>92.9</v>
      </c>
      <c r="J1295" s="1587">
        <f t="shared" si="78"/>
        <v>100</v>
      </c>
      <c r="K1295" s="1589">
        <f t="shared" si="75"/>
        <v>0</v>
      </c>
      <c r="L1295" s="1587"/>
      <c r="M1295" s="1587"/>
      <c r="N1295" s="1590">
        <f t="shared" si="76"/>
        <v>0</v>
      </c>
      <c r="O1295" s="2104"/>
      <c r="P1295" s="2104"/>
      <c r="Q1295" s="2104">
        <f t="shared" si="77"/>
        <v>0</v>
      </c>
      <c r="R1295" s="2403"/>
    </row>
    <row r="1296" spans="3:18" ht="14.25" customHeight="1">
      <c r="C1296" s="1585">
        <v>24</v>
      </c>
      <c r="D1296" s="1907" t="s">
        <v>6040</v>
      </c>
      <c r="E1296" s="1586">
        <v>7</v>
      </c>
      <c r="F1296" s="1587" t="s">
        <v>508</v>
      </c>
      <c r="G1296" s="1727">
        <v>1</v>
      </c>
      <c r="H1296" s="1587">
        <v>2022</v>
      </c>
      <c r="I1296" s="1589">
        <v>60.8</v>
      </c>
      <c r="J1296" s="1587">
        <f t="shared" si="78"/>
        <v>80</v>
      </c>
      <c r="K1296" s="1589">
        <f t="shared" si="75"/>
        <v>12.159999999999997</v>
      </c>
      <c r="L1296" s="1587"/>
      <c r="M1296" s="1587"/>
      <c r="N1296" s="1590">
        <f t="shared" si="76"/>
        <v>0</v>
      </c>
      <c r="O1296" s="2104"/>
      <c r="P1296" s="2104"/>
      <c r="Q1296" s="2104">
        <f t="shared" si="77"/>
        <v>0</v>
      </c>
      <c r="R1296" s="2403"/>
    </row>
    <row r="1297" spans="3:18" ht="14.25" customHeight="1">
      <c r="C1297" s="1585">
        <v>25</v>
      </c>
      <c r="D1297" s="1907" t="s">
        <v>6041</v>
      </c>
      <c r="E1297" s="1586">
        <v>7</v>
      </c>
      <c r="F1297" s="1587" t="s">
        <v>508</v>
      </c>
      <c r="G1297" s="1727">
        <v>1</v>
      </c>
      <c r="H1297" s="1587">
        <v>2023</v>
      </c>
      <c r="I1297" s="1589">
        <v>49</v>
      </c>
      <c r="J1297" s="1587">
        <f t="shared" si="78"/>
        <v>60</v>
      </c>
      <c r="K1297" s="1589">
        <f t="shared" si="75"/>
        <v>19.600000000000001</v>
      </c>
      <c r="L1297" s="1587"/>
      <c r="M1297" s="1587"/>
      <c r="N1297" s="1590">
        <f t="shared" si="76"/>
        <v>0</v>
      </c>
      <c r="O1297" s="2104"/>
      <c r="P1297" s="2104"/>
      <c r="Q1297" s="2104">
        <f t="shared" si="77"/>
        <v>0</v>
      </c>
      <c r="R1297" s="2403"/>
    </row>
    <row r="1298" spans="3:18" ht="14.25" customHeight="1">
      <c r="C1298" s="1585">
        <v>26</v>
      </c>
      <c r="D1298" s="1907" t="s">
        <v>2686</v>
      </c>
      <c r="E1298" s="1586">
        <v>7</v>
      </c>
      <c r="F1298" s="1587" t="s">
        <v>508</v>
      </c>
      <c r="G1298" s="1727">
        <v>1</v>
      </c>
      <c r="H1298" s="1587">
        <v>2023</v>
      </c>
      <c r="I1298" s="1589">
        <v>140.9</v>
      </c>
      <c r="J1298" s="1587">
        <f t="shared" si="78"/>
        <v>60</v>
      </c>
      <c r="K1298" s="1589">
        <f t="shared" si="75"/>
        <v>56.36</v>
      </c>
      <c r="L1298" s="1587"/>
      <c r="M1298" s="1587"/>
      <c r="N1298" s="1590">
        <f t="shared" si="76"/>
        <v>0</v>
      </c>
      <c r="O1298" s="2104"/>
      <c r="P1298" s="2104"/>
      <c r="Q1298" s="2104">
        <f t="shared" si="77"/>
        <v>0</v>
      </c>
      <c r="R1298" s="2403"/>
    </row>
    <row r="1299" spans="3:18" ht="14.25" customHeight="1">
      <c r="C1299" s="1585">
        <v>27</v>
      </c>
      <c r="D1299" s="1907" t="s">
        <v>7341</v>
      </c>
      <c r="E1299" s="1586">
        <v>7</v>
      </c>
      <c r="F1299" s="1587" t="s">
        <v>508</v>
      </c>
      <c r="G1299" s="1727">
        <v>6</v>
      </c>
      <c r="H1299" s="1587">
        <v>2024</v>
      </c>
      <c r="I1299" s="1589">
        <v>1956.6</v>
      </c>
      <c r="J1299" s="1587">
        <f t="shared" si="78"/>
        <v>40</v>
      </c>
      <c r="K1299" s="1589">
        <f t="shared" si="75"/>
        <v>1173.96</v>
      </c>
      <c r="L1299" s="1587"/>
      <c r="M1299" s="1587"/>
      <c r="N1299" s="1590">
        <f t="shared" si="76"/>
        <v>0</v>
      </c>
      <c r="O1299" s="2104"/>
      <c r="P1299" s="2104"/>
      <c r="Q1299" s="2104">
        <f t="shared" si="77"/>
        <v>0</v>
      </c>
      <c r="R1299" s="2404"/>
    </row>
    <row r="1300" spans="3:18" ht="14.25" customHeight="1">
      <c r="C1300" s="1562">
        <v>1</v>
      </c>
      <c r="D1300" s="1903" t="s">
        <v>2271</v>
      </c>
      <c r="E1300" s="1563">
        <v>7</v>
      </c>
      <c r="F1300" s="1564" t="s">
        <v>508</v>
      </c>
      <c r="G1300" s="1718">
        <v>6</v>
      </c>
      <c r="H1300" s="1564">
        <v>2005</v>
      </c>
      <c r="I1300" s="1566">
        <v>917.1</v>
      </c>
      <c r="J1300" s="1564">
        <f t="shared" si="78"/>
        <v>100</v>
      </c>
      <c r="K1300" s="1566">
        <f t="shared" si="75"/>
        <v>0</v>
      </c>
      <c r="L1300" s="1564"/>
      <c r="M1300" s="1564"/>
      <c r="N1300" s="1567">
        <f t="shared" si="76"/>
        <v>0</v>
      </c>
      <c r="O1300" s="2102"/>
      <c r="P1300" s="2102"/>
      <c r="Q1300" s="2102">
        <f t="shared" si="77"/>
        <v>0</v>
      </c>
      <c r="R1300" s="2385" t="s">
        <v>483</v>
      </c>
    </row>
    <row r="1301" spans="3:18" ht="14.25" customHeight="1">
      <c r="C1301" s="1562">
        <v>2</v>
      </c>
      <c r="D1301" s="1903" t="s">
        <v>2272</v>
      </c>
      <c r="E1301" s="1563">
        <v>7</v>
      </c>
      <c r="F1301" s="1564" t="s">
        <v>508</v>
      </c>
      <c r="G1301" s="1718">
        <v>3</v>
      </c>
      <c r="H1301" s="1564">
        <v>2005</v>
      </c>
      <c r="I1301" s="1566">
        <v>510.6</v>
      </c>
      <c r="J1301" s="1564">
        <f t="shared" si="78"/>
        <v>100</v>
      </c>
      <c r="K1301" s="1566">
        <f t="shared" si="75"/>
        <v>0</v>
      </c>
      <c r="L1301" s="1564"/>
      <c r="M1301" s="1564"/>
      <c r="N1301" s="1567">
        <f t="shared" si="76"/>
        <v>0</v>
      </c>
      <c r="O1301" s="2102"/>
      <c r="P1301" s="2102"/>
      <c r="Q1301" s="2102">
        <f t="shared" si="77"/>
        <v>0</v>
      </c>
      <c r="R1301" s="2386"/>
    </row>
    <row r="1302" spans="3:18" ht="14.25" customHeight="1">
      <c r="C1302" s="1562">
        <v>3</v>
      </c>
      <c r="D1302" s="1903" t="s">
        <v>2273</v>
      </c>
      <c r="E1302" s="1563">
        <v>7</v>
      </c>
      <c r="F1302" s="1564" t="s">
        <v>508</v>
      </c>
      <c r="G1302" s="1718">
        <v>39</v>
      </c>
      <c r="H1302" s="1564">
        <v>2005</v>
      </c>
      <c r="I1302" s="1566">
        <v>4558.55</v>
      </c>
      <c r="J1302" s="1564">
        <f t="shared" si="78"/>
        <v>100</v>
      </c>
      <c r="K1302" s="1566">
        <f t="shared" si="75"/>
        <v>0</v>
      </c>
      <c r="L1302" s="1564"/>
      <c r="M1302" s="1564"/>
      <c r="N1302" s="1567">
        <f t="shared" si="76"/>
        <v>0</v>
      </c>
      <c r="O1302" s="2102"/>
      <c r="P1302" s="2102"/>
      <c r="Q1302" s="2102">
        <f t="shared" si="77"/>
        <v>0</v>
      </c>
      <c r="R1302" s="2386"/>
    </row>
    <row r="1303" spans="3:18" ht="14.25" customHeight="1">
      <c r="C1303" s="1562">
        <v>4</v>
      </c>
      <c r="D1303" s="1903" t="s">
        <v>2274</v>
      </c>
      <c r="E1303" s="1563">
        <v>7</v>
      </c>
      <c r="F1303" s="1564" t="s">
        <v>508</v>
      </c>
      <c r="G1303" s="1718">
        <v>3</v>
      </c>
      <c r="H1303" s="1564">
        <v>2005</v>
      </c>
      <c r="I1303" s="1566">
        <v>424.8</v>
      </c>
      <c r="J1303" s="1564">
        <f t="shared" si="78"/>
        <v>100</v>
      </c>
      <c r="K1303" s="1566">
        <f t="shared" si="75"/>
        <v>0</v>
      </c>
      <c r="L1303" s="1564"/>
      <c r="M1303" s="1564"/>
      <c r="N1303" s="1567">
        <f t="shared" si="76"/>
        <v>0</v>
      </c>
      <c r="O1303" s="2102"/>
      <c r="P1303" s="2102"/>
      <c r="Q1303" s="2102">
        <f t="shared" si="77"/>
        <v>0</v>
      </c>
      <c r="R1303" s="2386"/>
    </row>
    <row r="1304" spans="3:18" ht="14.25" customHeight="1">
      <c r="C1304" s="1562">
        <v>5</v>
      </c>
      <c r="D1304" s="1903" t="s">
        <v>2275</v>
      </c>
      <c r="E1304" s="1563">
        <v>7</v>
      </c>
      <c r="F1304" s="1564" t="s">
        <v>508</v>
      </c>
      <c r="G1304" s="1718">
        <v>10</v>
      </c>
      <c r="H1304" s="1564">
        <v>2008</v>
      </c>
      <c r="I1304" s="1566">
        <v>1008</v>
      </c>
      <c r="J1304" s="1564">
        <f t="shared" si="78"/>
        <v>100</v>
      </c>
      <c r="K1304" s="1566">
        <f t="shared" si="75"/>
        <v>0</v>
      </c>
      <c r="L1304" s="1564"/>
      <c r="M1304" s="1564"/>
      <c r="N1304" s="1567">
        <f t="shared" si="76"/>
        <v>0</v>
      </c>
      <c r="O1304" s="2102"/>
      <c r="P1304" s="2102"/>
      <c r="Q1304" s="2102">
        <f t="shared" si="77"/>
        <v>0</v>
      </c>
      <c r="R1304" s="2386"/>
    </row>
    <row r="1305" spans="3:18" ht="14.25" customHeight="1">
      <c r="C1305" s="1562">
        <v>6</v>
      </c>
      <c r="D1305" s="1903" t="s">
        <v>2276</v>
      </c>
      <c r="E1305" s="1563">
        <v>7</v>
      </c>
      <c r="F1305" s="1564" t="s">
        <v>508</v>
      </c>
      <c r="G1305" s="1718">
        <v>7</v>
      </c>
      <c r="H1305" s="1564">
        <v>2008</v>
      </c>
      <c r="I1305" s="1566">
        <v>725.63400000000001</v>
      </c>
      <c r="J1305" s="1564">
        <f t="shared" si="78"/>
        <v>100</v>
      </c>
      <c r="K1305" s="1566">
        <f t="shared" si="75"/>
        <v>0</v>
      </c>
      <c r="L1305" s="1564"/>
      <c r="M1305" s="1564"/>
      <c r="N1305" s="1567">
        <f t="shared" si="76"/>
        <v>0</v>
      </c>
      <c r="O1305" s="2102"/>
      <c r="P1305" s="2102"/>
      <c r="Q1305" s="2102">
        <f t="shared" si="77"/>
        <v>0</v>
      </c>
      <c r="R1305" s="2386"/>
    </row>
    <row r="1306" spans="3:18" ht="14.25" customHeight="1">
      <c r="C1306" s="1562">
        <v>7</v>
      </c>
      <c r="D1306" s="1903" t="s">
        <v>2277</v>
      </c>
      <c r="E1306" s="1563">
        <v>7</v>
      </c>
      <c r="F1306" s="1564" t="s">
        <v>508</v>
      </c>
      <c r="G1306" s="1718">
        <v>8</v>
      </c>
      <c r="H1306" s="1564">
        <v>2008</v>
      </c>
      <c r="I1306" s="1566">
        <v>660</v>
      </c>
      <c r="J1306" s="1564">
        <f t="shared" si="78"/>
        <v>100</v>
      </c>
      <c r="K1306" s="1566">
        <f t="shared" si="75"/>
        <v>0</v>
      </c>
      <c r="L1306" s="1564"/>
      <c r="M1306" s="1564"/>
      <c r="N1306" s="1567">
        <f t="shared" si="76"/>
        <v>0</v>
      </c>
      <c r="O1306" s="2102"/>
      <c r="P1306" s="2102"/>
      <c r="Q1306" s="2102">
        <f t="shared" si="77"/>
        <v>0</v>
      </c>
      <c r="R1306" s="2386"/>
    </row>
    <row r="1307" spans="3:18" ht="14.25" customHeight="1">
      <c r="C1307" s="1562">
        <v>8</v>
      </c>
      <c r="D1307" s="1903" t="s">
        <v>2278</v>
      </c>
      <c r="E1307" s="1563">
        <v>7</v>
      </c>
      <c r="F1307" s="1564" t="s">
        <v>508</v>
      </c>
      <c r="G1307" s="1718">
        <v>1</v>
      </c>
      <c r="H1307" s="1564">
        <v>2008</v>
      </c>
      <c r="I1307" s="1566">
        <v>104.99</v>
      </c>
      <c r="J1307" s="1564">
        <f t="shared" si="78"/>
        <v>100</v>
      </c>
      <c r="K1307" s="1566">
        <f t="shared" si="75"/>
        <v>0</v>
      </c>
      <c r="L1307" s="1564"/>
      <c r="M1307" s="1564"/>
      <c r="N1307" s="1567">
        <f t="shared" si="76"/>
        <v>0</v>
      </c>
      <c r="O1307" s="2102"/>
      <c r="P1307" s="2102"/>
      <c r="Q1307" s="2102">
        <f t="shared" si="77"/>
        <v>0</v>
      </c>
      <c r="R1307" s="2386"/>
    </row>
    <row r="1308" spans="3:18" ht="14.25" customHeight="1">
      <c r="C1308" s="1562">
        <v>9</v>
      </c>
      <c r="D1308" s="1903" t="s">
        <v>2279</v>
      </c>
      <c r="E1308" s="1563">
        <v>7</v>
      </c>
      <c r="F1308" s="1564" t="s">
        <v>508</v>
      </c>
      <c r="G1308" s="1718">
        <v>2</v>
      </c>
      <c r="H1308" s="1564">
        <v>2008</v>
      </c>
      <c r="I1308" s="1566">
        <v>201.6</v>
      </c>
      <c r="J1308" s="1564">
        <f t="shared" si="78"/>
        <v>100</v>
      </c>
      <c r="K1308" s="1566">
        <f t="shared" ref="K1308:K1371" si="79">IF(J1308=100,0,I1308-I1308*J1308%)</f>
        <v>0</v>
      </c>
      <c r="L1308" s="1564"/>
      <c r="M1308" s="1564"/>
      <c r="N1308" s="1567">
        <f t="shared" ref="N1308:N1371" si="80">+L1308*M1308</f>
        <v>0</v>
      </c>
      <c r="O1308" s="2102"/>
      <c r="P1308" s="2102"/>
      <c r="Q1308" s="2102">
        <f t="shared" ref="Q1308:Q1371" si="81">+O1308*P1308</f>
        <v>0</v>
      </c>
      <c r="R1308" s="2386"/>
    </row>
    <row r="1309" spans="3:18" ht="14.25" customHeight="1">
      <c r="C1309" s="1562">
        <v>10</v>
      </c>
      <c r="D1309" s="1903" t="s">
        <v>2280</v>
      </c>
      <c r="E1309" s="1563">
        <v>7</v>
      </c>
      <c r="F1309" s="1564" t="s">
        <v>508</v>
      </c>
      <c r="G1309" s="1718">
        <v>1</v>
      </c>
      <c r="H1309" s="1564">
        <v>2008</v>
      </c>
      <c r="I1309" s="1566">
        <v>103.66200000000001</v>
      </c>
      <c r="J1309" s="1564">
        <f t="shared" ref="J1309:J1372" si="82">IF(($J$14-H1309)*J$19&gt;100,100,($J$14-H1309)*J$19)</f>
        <v>100</v>
      </c>
      <c r="K1309" s="1566">
        <f t="shared" si="79"/>
        <v>0</v>
      </c>
      <c r="L1309" s="1564"/>
      <c r="M1309" s="1564"/>
      <c r="N1309" s="1567">
        <f t="shared" si="80"/>
        <v>0</v>
      </c>
      <c r="O1309" s="2102"/>
      <c r="P1309" s="2102"/>
      <c r="Q1309" s="2102">
        <f t="shared" si="81"/>
        <v>0</v>
      </c>
      <c r="R1309" s="2386"/>
    </row>
    <row r="1310" spans="3:18" ht="14.25" customHeight="1">
      <c r="C1310" s="1562">
        <v>11</v>
      </c>
      <c r="D1310" s="1903" t="s">
        <v>2281</v>
      </c>
      <c r="E1310" s="1563">
        <v>7</v>
      </c>
      <c r="F1310" s="1564" t="s">
        <v>508</v>
      </c>
      <c r="G1310" s="1718">
        <v>1</v>
      </c>
      <c r="H1310" s="1564">
        <v>2010</v>
      </c>
      <c r="I1310" s="1566">
        <v>3446.2510000000002</v>
      </c>
      <c r="J1310" s="1564">
        <f t="shared" si="82"/>
        <v>100</v>
      </c>
      <c r="K1310" s="1566">
        <f t="shared" si="79"/>
        <v>0</v>
      </c>
      <c r="L1310" s="1564"/>
      <c r="M1310" s="1564"/>
      <c r="N1310" s="1567">
        <f t="shared" si="80"/>
        <v>0</v>
      </c>
      <c r="O1310" s="2102"/>
      <c r="P1310" s="2102"/>
      <c r="Q1310" s="2102">
        <f t="shared" si="81"/>
        <v>0</v>
      </c>
      <c r="R1310" s="2386"/>
    </row>
    <row r="1311" spans="3:18" ht="14.25" customHeight="1">
      <c r="C1311" s="1562">
        <v>12</v>
      </c>
      <c r="D1311" s="1903" t="s">
        <v>2282</v>
      </c>
      <c r="E1311" s="1563">
        <v>7</v>
      </c>
      <c r="F1311" s="1564" t="s">
        <v>508</v>
      </c>
      <c r="G1311" s="1718">
        <v>1</v>
      </c>
      <c r="H1311" s="1564">
        <v>2012</v>
      </c>
      <c r="I1311" s="1566">
        <v>80.52</v>
      </c>
      <c r="J1311" s="1564">
        <f t="shared" si="82"/>
        <v>100</v>
      </c>
      <c r="K1311" s="1566">
        <f t="shared" si="79"/>
        <v>0</v>
      </c>
      <c r="L1311" s="1564"/>
      <c r="M1311" s="1564"/>
      <c r="N1311" s="1567">
        <f t="shared" si="80"/>
        <v>0</v>
      </c>
      <c r="O1311" s="2102"/>
      <c r="P1311" s="2102"/>
      <c r="Q1311" s="2102">
        <f t="shared" si="81"/>
        <v>0</v>
      </c>
      <c r="R1311" s="2386"/>
    </row>
    <row r="1312" spans="3:18" ht="14.25" customHeight="1">
      <c r="C1312" s="1562">
        <v>13</v>
      </c>
      <c r="D1312" s="1903" t="s">
        <v>2283</v>
      </c>
      <c r="E1312" s="1563">
        <v>7</v>
      </c>
      <c r="F1312" s="1564" t="s">
        <v>508</v>
      </c>
      <c r="G1312" s="1718">
        <v>3</v>
      </c>
      <c r="H1312" s="1564">
        <v>2013</v>
      </c>
      <c r="I1312" s="1566">
        <v>285.26400000000001</v>
      </c>
      <c r="J1312" s="1564">
        <f t="shared" si="82"/>
        <v>100</v>
      </c>
      <c r="K1312" s="1566">
        <f t="shared" si="79"/>
        <v>0</v>
      </c>
      <c r="L1312" s="1564"/>
      <c r="M1312" s="1564"/>
      <c r="N1312" s="1567">
        <f t="shared" si="80"/>
        <v>0</v>
      </c>
      <c r="O1312" s="2102"/>
      <c r="P1312" s="2102"/>
      <c r="Q1312" s="2102">
        <f t="shared" si="81"/>
        <v>0</v>
      </c>
      <c r="R1312" s="2386"/>
    </row>
    <row r="1313" spans="3:18" ht="14.25" customHeight="1">
      <c r="C1313" s="1562">
        <v>14</v>
      </c>
      <c r="D1313" s="1903" t="s">
        <v>2284</v>
      </c>
      <c r="E1313" s="1563">
        <v>7</v>
      </c>
      <c r="F1313" s="1564" t="s">
        <v>508</v>
      </c>
      <c r="G1313" s="1718">
        <v>1</v>
      </c>
      <c r="H1313" s="1564">
        <v>2013</v>
      </c>
      <c r="I1313" s="1566">
        <v>77.174999999999997</v>
      </c>
      <c r="J1313" s="1564">
        <f t="shared" si="82"/>
        <v>100</v>
      </c>
      <c r="K1313" s="1566">
        <f t="shared" si="79"/>
        <v>0</v>
      </c>
      <c r="L1313" s="1564"/>
      <c r="M1313" s="1564"/>
      <c r="N1313" s="1567">
        <f t="shared" si="80"/>
        <v>0</v>
      </c>
      <c r="O1313" s="2102"/>
      <c r="P1313" s="2102"/>
      <c r="Q1313" s="2102">
        <f t="shared" si="81"/>
        <v>0</v>
      </c>
      <c r="R1313" s="2386"/>
    </row>
    <row r="1314" spans="3:18" ht="14.25" customHeight="1">
      <c r="C1314" s="1562">
        <v>15</v>
      </c>
      <c r="D1314" s="1903" t="s">
        <v>2285</v>
      </c>
      <c r="E1314" s="1563">
        <v>7</v>
      </c>
      <c r="F1314" s="1564" t="s">
        <v>508</v>
      </c>
      <c r="G1314" s="1718">
        <v>1</v>
      </c>
      <c r="H1314" s="1564">
        <v>2013</v>
      </c>
      <c r="I1314" s="1566">
        <v>83.64</v>
      </c>
      <c r="J1314" s="1564">
        <f t="shared" si="82"/>
        <v>100</v>
      </c>
      <c r="K1314" s="1566">
        <f t="shared" si="79"/>
        <v>0</v>
      </c>
      <c r="L1314" s="1564"/>
      <c r="M1314" s="1564"/>
      <c r="N1314" s="1567">
        <f t="shared" si="80"/>
        <v>0</v>
      </c>
      <c r="O1314" s="2102"/>
      <c r="P1314" s="2102"/>
      <c r="Q1314" s="2102">
        <f t="shared" si="81"/>
        <v>0</v>
      </c>
      <c r="R1314" s="2386"/>
    </row>
    <row r="1315" spans="3:18" ht="14.25" customHeight="1">
      <c r="C1315" s="1562">
        <v>16</v>
      </c>
      <c r="D1315" s="1903" t="s">
        <v>2286</v>
      </c>
      <c r="E1315" s="1563">
        <v>7</v>
      </c>
      <c r="F1315" s="1564" t="s">
        <v>508</v>
      </c>
      <c r="G1315" s="1718">
        <v>3</v>
      </c>
      <c r="H1315" s="1564">
        <v>2013</v>
      </c>
      <c r="I1315" s="1566">
        <v>241.56</v>
      </c>
      <c r="J1315" s="1564">
        <f t="shared" si="82"/>
        <v>100</v>
      </c>
      <c r="K1315" s="1566">
        <f t="shared" si="79"/>
        <v>0</v>
      </c>
      <c r="L1315" s="1564"/>
      <c r="M1315" s="1564"/>
      <c r="N1315" s="1567">
        <f t="shared" si="80"/>
        <v>0</v>
      </c>
      <c r="O1315" s="2102"/>
      <c r="P1315" s="2102"/>
      <c r="Q1315" s="2102">
        <f t="shared" si="81"/>
        <v>0</v>
      </c>
      <c r="R1315" s="2386"/>
    </row>
    <row r="1316" spans="3:18" ht="14.25" customHeight="1">
      <c r="C1316" s="1562">
        <v>17</v>
      </c>
      <c r="D1316" s="1903" t="s">
        <v>2287</v>
      </c>
      <c r="E1316" s="1563">
        <v>7</v>
      </c>
      <c r="F1316" s="1564" t="s">
        <v>508</v>
      </c>
      <c r="G1316" s="1718">
        <v>1</v>
      </c>
      <c r="H1316" s="1564">
        <v>2013</v>
      </c>
      <c r="I1316" s="1566">
        <v>95.087999999999994</v>
      </c>
      <c r="J1316" s="1564">
        <f t="shared" si="82"/>
        <v>100</v>
      </c>
      <c r="K1316" s="1566">
        <f t="shared" si="79"/>
        <v>0</v>
      </c>
      <c r="L1316" s="1564"/>
      <c r="M1316" s="1564"/>
      <c r="N1316" s="1567">
        <f t="shared" si="80"/>
        <v>0</v>
      </c>
      <c r="O1316" s="2102"/>
      <c r="P1316" s="2102"/>
      <c r="Q1316" s="2102">
        <f t="shared" si="81"/>
        <v>0</v>
      </c>
      <c r="R1316" s="2386"/>
    </row>
    <row r="1317" spans="3:18" ht="14.25" customHeight="1">
      <c r="C1317" s="1562">
        <v>18</v>
      </c>
      <c r="D1317" s="1903" t="s">
        <v>2288</v>
      </c>
      <c r="E1317" s="1563">
        <v>7</v>
      </c>
      <c r="F1317" s="1564" t="s">
        <v>508</v>
      </c>
      <c r="G1317" s="1718">
        <v>2</v>
      </c>
      <c r="H1317" s="1564">
        <v>2014</v>
      </c>
      <c r="I1317" s="1566">
        <v>117.6</v>
      </c>
      <c r="J1317" s="1564">
        <f t="shared" si="82"/>
        <v>100</v>
      </c>
      <c r="K1317" s="1566">
        <f t="shared" si="79"/>
        <v>0</v>
      </c>
      <c r="L1317" s="1564"/>
      <c r="M1317" s="1564"/>
      <c r="N1317" s="1567">
        <f t="shared" si="80"/>
        <v>0</v>
      </c>
      <c r="O1317" s="2102"/>
      <c r="P1317" s="2102"/>
      <c r="Q1317" s="2102">
        <f t="shared" si="81"/>
        <v>0</v>
      </c>
      <c r="R1317" s="2386"/>
    </row>
    <row r="1318" spans="3:18" ht="14.25" customHeight="1">
      <c r="C1318" s="1562">
        <v>19</v>
      </c>
      <c r="D1318" s="1903" t="s">
        <v>2289</v>
      </c>
      <c r="E1318" s="1563">
        <v>7</v>
      </c>
      <c r="F1318" s="1564" t="s">
        <v>508</v>
      </c>
      <c r="G1318" s="1718">
        <v>15</v>
      </c>
      <c r="H1318" s="1564">
        <v>2015</v>
      </c>
      <c r="I1318" s="1566">
        <v>885</v>
      </c>
      <c r="J1318" s="1564">
        <f t="shared" si="82"/>
        <v>100</v>
      </c>
      <c r="K1318" s="1566">
        <f t="shared" si="79"/>
        <v>0</v>
      </c>
      <c r="L1318" s="1564"/>
      <c r="M1318" s="1564"/>
      <c r="N1318" s="1567">
        <f t="shared" si="80"/>
        <v>0</v>
      </c>
      <c r="O1318" s="2102"/>
      <c r="P1318" s="2102"/>
      <c r="Q1318" s="2102">
        <f t="shared" si="81"/>
        <v>0</v>
      </c>
      <c r="R1318" s="2386"/>
    </row>
    <row r="1319" spans="3:18" ht="14.25" customHeight="1">
      <c r="C1319" s="1562">
        <v>20</v>
      </c>
      <c r="D1319" s="1903" t="s">
        <v>2290</v>
      </c>
      <c r="E1319" s="1563">
        <v>7</v>
      </c>
      <c r="F1319" s="1564" t="s">
        <v>508</v>
      </c>
      <c r="G1319" s="1718">
        <v>1</v>
      </c>
      <c r="H1319" s="1564">
        <v>2015</v>
      </c>
      <c r="I1319" s="1566">
        <v>132.22399999999999</v>
      </c>
      <c r="J1319" s="1564">
        <f t="shared" si="82"/>
        <v>100</v>
      </c>
      <c r="K1319" s="1566">
        <f t="shared" si="79"/>
        <v>0</v>
      </c>
      <c r="L1319" s="1564"/>
      <c r="M1319" s="1564"/>
      <c r="N1319" s="1567">
        <f t="shared" si="80"/>
        <v>0</v>
      </c>
      <c r="O1319" s="2102"/>
      <c r="P1319" s="2102"/>
      <c r="Q1319" s="2102">
        <f t="shared" si="81"/>
        <v>0</v>
      </c>
      <c r="R1319" s="2386"/>
    </row>
    <row r="1320" spans="3:18" ht="14.25" customHeight="1">
      <c r="C1320" s="1562">
        <v>21</v>
      </c>
      <c r="D1320" s="1903" t="s">
        <v>2291</v>
      </c>
      <c r="E1320" s="1563">
        <v>7</v>
      </c>
      <c r="F1320" s="1564" t="s">
        <v>508</v>
      </c>
      <c r="G1320" s="1718">
        <v>1</v>
      </c>
      <c r="H1320" s="1564">
        <v>2012</v>
      </c>
      <c r="I1320" s="1566">
        <v>95.09</v>
      </c>
      <c r="J1320" s="1564">
        <f t="shared" si="82"/>
        <v>100</v>
      </c>
      <c r="K1320" s="1566">
        <f t="shared" si="79"/>
        <v>0</v>
      </c>
      <c r="L1320" s="1564"/>
      <c r="M1320" s="1564"/>
      <c r="N1320" s="1567">
        <f t="shared" si="80"/>
        <v>0</v>
      </c>
      <c r="O1320" s="2102"/>
      <c r="P1320" s="2102"/>
      <c r="Q1320" s="2102">
        <f t="shared" si="81"/>
        <v>0</v>
      </c>
      <c r="R1320" s="2386"/>
    </row>
    <row r="1321" spans="3:18" ht="14.25" customHeight="1">
      <c r="C1321" s="1562">
        <v>22</v>
      </c>
      <c r="D1321" s="1903" t="s">
        <v>2292</v>
      </c>
      <c r="E1321" s="1563">
        <v>7</v>
      </c>
      <c r="F1321" s="1564" t="s">
        <v>508</v>
      </c>
      <c r="G1321" s="1718">
        <v>2</v>
      </c>
      <c r="H1321" s="1564">
        <v>2011</v>
      </c>
      <c r="I1321" s="1566">
        <v>167.28</v>
      </c>
      <c r="J1321" s="1564">
        <f t="shared" si="82"/>
        <v>100</v>
      </c>
      <c r="K1321" s="1566">
        <f t="shared" si="79"/>
        <v>0</v>
      </c>
      <c r="L1321" s="1564"/>
      <c r="M1321" s="1564"/>
      <c r="N1321" s="1567">
        <f t="shared" si="80"/>
        <v>0</v>
      </c>
      <c r="O1321" s="2102"/>
      <c r="P1321" s="2102"/>
      <c r="Q1321" s="2102">
        <f t="shared" si="81"/>
        <v>0</v>
      </c>
      <c r="R1321" s="2386"/>
    </row>
    <row r="1322" spans="3:18" ht="14.25" customHeight="1">
      <c r="C1322" s="1562">
        <v>23</v>
      </c>
      <c r="D1322" s="1903" t="s">
        <v>2293</v>
      </c>
      <c r="E1322" s="1563">
        <v>7</v>
      </c>
      <c r="F1322" s="1564" t="s">
        <v>508</v>
      </c>
      <c r="G1322" s="1718">
        <v>16</v>
      </c>
      <c r="H1322" s="1564">
        <v>2019</v>
      </c>
      <c r="I1322" s="1566">
        <v>1487.04</v>
      </c>
      <c r="J1322" s="1564">
        <f t="shared" si="82"/>
        <v>100</v>
      </c>
      <c r="K1322" s="1566">
        <f t="shared" si="79"/>
        <v>0</v>
      </c>
      <c r="L1322" s="1564"/>
      <c r="M1322" s="1564"/>
      <c r="N1322" s="1567">
        <f t="shared" si="80"/>
        <v>0</v>
      </c>
      <c r="O1322" s="2102"/>
      <c r="P1322" s="2102"/>
      <c r="Q1322" s="2102">
        <f t="shared" si="81"/>
        <v>0</v>
      </c>
      <c r="R1322" s="2386"/>
    </row>
    <row r="1323" spans="3:18" ht="14.25" customHeight="1">
      <c r="C1323" s="1562">
        <v>24</v>
      </c>
      <c r="D1323" s="1903" t="s">
        <v>2294</v>
      </c>
      <c r="E1323" s="1563">
        <v>7</v>
      </c>
      <c r="F1323" s="1564" t="s">
        <v>508</v>
      </c>
      <c r="G1323" s="1718">
        <v>1</v>
      </c>
      <c r="H1323" s="1564">
        <v>2019</v>
      </c>
      <c r="I1323" s="1566">
        <v>288.42</v>
      </c>
      <c r="J1323" s="1564">
        <f t="shared" si="82"/>
        <v>100</v>
      </c>
      <c r="K1323" s="1566">
        <f t="shared" si="79"/>
        <v>0</v>
      </c>
      <c r="L1323" s="1564"/>
      <c r="M1323" s="1564"/>
      <c r="N1323" s="1567">
        <f t="shared" si="80"/>
        <v>0</v>
      </c>
      <c r="O1323" s="2102"/>
      <c r="P1323" s="2102"/>
      <c r="Q1323" s="2102">
        <f t="shared" si="81"/>
        <v>0</v>
      </c>
      <c r="R1323" s="2386"/>
    </row>
    <row r="1324" spans="3:18" ht="14.25" customHeight="1">
      <c r="C1324" s="1562">
        <v>25</v>
      </c>
      <c r="D1324" s="1903" t="s">
        <v>2295</v>
      </c>
      <c r="E1324" s="1563">
        <v>7</v>
      </c>
      <c r="F1324" s="1564" t="s">
        <v>508</v>
      </c>
      <c r="G1324" s="1718">
        <v>5</v>
      </c>
      <c r="H1324" s="1564">
        <v>2019</v>
      </c>
      <c r="I1324" s="1566">
        <v>464.7</v>
      </c>
      <c r="J1324" s="1564">
        <f t="shared" si="82"/>
        <v>100</v>
      </c>
      <c r="K1324" s="1566">
        <f t="shared" si="79"/>
        <v>0</v>
      </c>
      <c r="L1324" s="1564"/>
      <c r="M1324" s="1564"/>
      <c r="N1324" s="1567">
        <f t="shared" si="80"/>
        <v>0</v>
      </c>
      <c r="O1324" s="2102"/>
      <c r="P1324" s="2102"/>
      <c r="Q1324" s="2102">
        <f t="shared" si="81"/>
        <v>0</v>
      </c>
      <c r="R1324" s="2386"/>
    </row>
    <row r="1325" spans="3:18" ht="14.25" customHeight="1">
      <c r="C1325" s="1562">
        <v>26</v>
      </c>
      <c r="D1325" s="1903" t="s">
        <v>2296</v>
      </c>
      <c r="E1325" s="1563">
        <v>7</v>
      </c>
      <c r="F1325" s="1564" t="s">
        <v>508</v>
      </c>
      <c r="G1325" s="1718">
        <v>2</v>
      </c>
      <c r="H1325" s="1564">
        <v>2019</v>
      </c>
      <c r="I1325" s="1566">
        <v>185.88</v>
      </c>
      <c r="J1325" s="1564">
        <f t="shared" si="82"/>
        <v>100</v>
      </c>
      <c r="K1325" s="1566">
        <f t="shared" si="79"/>
        <v>0</v>
      </c>
      <c r="L1325" s="1564"/>
      <c r="M1325" s="1564"/>
      <c r="N1325" s="1567">
        <f t="shared" si="80"/>
        <v>0</v>
      </c>
      <c r="O1325" s="2102"/>
      <c r="P1325" s="2102"/>
      <c r="Q1325" s="2102">
        <f t="shared" si="81"/>
        <v>0</v>
      </c>
      <c r="R1325" s="2386"/>
    </row>
    <row r="1326" spans="3:18" ht="14.25" customHeight="1">
      <c r="C1326" s="1562">
        <v>27</v>
      </c>
      <c r="D1326" s="1903" t="s">
        <v>2295</v>
      </c>
      <c r="E1326" s="1563">
        <v>7</v>
      </c>
      <c r="F1326" s="1564" t="s">
        <v>508</v>
      </c>
      <c r="G1326" s="1718">
        <v>1</v>
      </c>
      <c r="H1326" s="1564">
        <v>2019</v>
      </c>
      <c r="I1326" s="1566">
        <v>92.94</v>
      </c>
      <c r="J1326" s="1564">
        <f t="shared" si="82"/>
        <v>100</v>
      </c>
      <c r="K1326" s="1566">
        <f t="shared" si="79"/>
        <v>0</v>
      </c>
      <c r="L1326" s="1564"/>
      <c r="M1326" s="1564"/>
      <c r="N1326" s="1567">
        <f t="shared" si="80"/>
        <v>0</v>
      </c>
      <c r="O1326" s="2102"/>
      <c r="P1326" s="2102"/>
      <c r="Q1326" s="2102">
        <f t="shared" si="81"/>
        <v>0</v>
      </c>
      <c r="R1326" s="2386"/>
    </row>
    <row r="1327" spans="3:18" ht="14.25" customHeight="1">
      <c r="C1327" s="1562">
        <v>28</v>
      </c>
      <c r="D1327" s="1903" t="s">
        <v>2284</v>
      </c>
      <c r="E1327" s="1563">
        <v>7</v>
      </c>
      <c r="F1327" s="1564" t="s">
        <v>508</v>
      </c>
      <c r="G1327" s="1718">
        <v>2</v>
      </c>
      <c r="H1327" s="1564">
        <v>2013</v>
      </c>
      <c r="I1327" s="1566">
        <v>154.34960000000001</v>
      </c>
      <c r="J1327" s="1564">
        <f t="shared" si="82"/>
        <v>100</v>
      </c>
      <c r="K1327" s="1566">
        <f t="shared" si="79"/>
        <v>0</v>
      </c>
      <c r="L1327" s="1564"/>
      <c r="M1327" s="1564"/>
      <c r="N1327" s="1567">
        <f t="shared" si="80"/>
        <v>0</v>
      </c>
      <c r="O1327" s="2102"/>
      <c r="P1327" s="2102"/>
      <c r="Q1327" s="2102">
        <f t="shared" si="81"/>
        <v>0</v>
      </c>
      <c r="R1327" s="2386"/>
    </row>
    <row r="1328" spans="3:18" ht="14.25" customHeight="1">
      <c r="C1328" s="1562">
        <v>29</v>
      </c>
      <c r="D1328" s="1903" t="s">
        <v>2297</v>
      </c>
      <c r="E1328" s="1563">
        <v>7</v>
      </c>
      <c r="F1328" s="1564" t="s">
        <v>508</v>
      </c>
      <c r="G1328" s="1718">
        <v>1</v>
      </c>
      <c r="H1328" s="1564">
        <v>2007</v>
      </c>
      <c r="I1328" s="1566">
        <v>112.8</v>
      </c>
      <c r="J1328" s="1564">
        <f t="shared" si="82"/>
        <v>100</v>
      </c>
      <c r="K1328" s="1566">
        <f t="shared" si="79"/>
        <v>0</v>
      </c>
      <c r="L1328" s="1564"/>
      <c r="M1328" s="1564"/>
      <c r="N1328" s="1567">
        <f t="shared" si="80"/>
        <v>0</v>
      </c>
      <c r="O1328" s="2102"/>
      <c r="P1328" s="2102"/>
      <c r="Q1328" s="2102">
        <f t="shared" si="81"/>
        <v>0</v>
      </c>
      <c r="R1328" s="2386"/>
    </row>
    <row r="1329" spans="3:18" ht="14.25" customHeight="1">
      <c r="C1329" s="1562">
        <v>30</v>
      </c>
      <c r="D1329" s="1903" t="s">
        <v>6042</v>
      </c>
      <c r="E1329" s="1563">
        <v>7</v>
      </c>
      <c r="F1329" s="1564" t="s">
        <v>508</v>
      </c>
      <c r="G1329" s="1718">
        <v>12</v>
      </c>
      <c r="H1329" s="1564">
        <v>2022</v>
      </c>
      <c r="I1329" s="1566">
        <v>729.6</v>
      </c>
      <c r="J1329" s="1564">
        <f t="shared" si="82"/>
        <v>80</v>
      </c>
      <c r="K1329" s="1566">
        <f t="shared" si="79"/>
        <v>145.91999999999996</v>
      </c>
      <c r="L1329" s="1564"/>
      <c r="M1329" s="1564"/>
      <c r="N1329" s="1567">
        <f t="shared" si="80"/>
        <v>0</v>
      </c>
      <c r="O1329" s="2102"/>
      <c r="P1329" s="2102"/>
      <c r="Q1329" s="2102">
        <f t="shared" si="81"/>
        <v>0</v>
      </c>
      <c r="R1329" s="2438"/>
    </row>
    <row r="1330" spans="3:18" ht="14.25" customHeight="1">
      <c r="C1330" s="1591">
        <v>1</v>
      </c>
      <c r="D1330" s="1908" t="s">
        <v>6043</v>
      </c>
      <c r="E1330" s="1592">
        <v>7</v>
      </c>
      <c r="F1330" s="1593" t="s">
        <v>508</v>
      </c>
      <c r="G1330" s="1728">
        <v>27</v>
      </c>
      <c r="H1330" s="1593">
        <v>2013</v>
      </c>
      <c r="I1330" s="1595">
        <v>1458</v>
      </c>
      <c r="J1330" s="1593">
        <f t="shared" si="82"/>
        <v>100</v>
      </c>
      <c r="K1330" s="1595">
        <f t="shared" si="79"/>
        <v>0</v>
      </c>
      <c r="L1330" s="1593"/>
      <c r="M1330" s="1593"/>
      <c r="N1330" s="1596">
        <f t="shared" si="80"/>
        <v>0</v>
      </c>
      <c r="O1330" s="2105"/>
      <c r="P1330" s="2105"/>
      <c r="Q1330" s="2105">
        <f t="shared" si="81"/>
        <v>0</v>
      </c>
      <c r="R1330" s="2474" t="s">
        <v>7371</v>
      </c>
    </row>
    <row r="1331" spans="3:18" ht="14.25" customHeight="1">
      <c r="C1331" s="1591">
        <v>2</v>
      </c>
      <c r="D1331" s="1908" t="s">
        <v>6044</v>
      </c>
      <c r="E1331" s="1592">
        <v>7</v>
      </c>
      <c r="F1331" s="1593" t="s">
        <v>508</v>
      </c>
      <c r="G1331" s="1728">
        <v>4</v>
      </c>
      <c r="H1331" s="1593">
        <v>2000</v>
      </c>
      <c r="I1331" s="1595">
        <v>322.24</v>
      </c>
      <c r="J1331" s="1593">
        <f t="shared" si="82"/>
        <v>100</v>
      </c>
      <c r="K1331" s="1595">
        <f t="shared" si="79"/>
        <v>0</v>
      </c>
      <c r="L1331" s="1593"/>
      <c r="M1331" s="1593"/>
      <c r="N1331" s="1596">
        <f t="shared" si="80"/>
        <v>0</v>
      </c>
      <c r="O1331" s="2105"/>
      <c r="P1331" s="2105"/>
      <c r="Q1331" s="2105">
        <f t="shared" si="81"/>
        <v>0</v>
      </c>
      <c r="R1331" s="2475"/>
    </row>
    <row r="1332" spans="3:18" ht="14.25" customHeight="1">
      <c r="C1332" s="1591">
        <v>3</v>
      </c>
      <c r="D1332" s="1908" t="s">
        <v>6045</v>
      </c>
      <c r="E1332" s="1592">
        <v>7</v>
      </c>
      <c r="F1332" s="1593" t="s">
        <v>508</v>
      </c>
      <c r="G1332" s="1728">
        <v>4</v>
      </c>
      <c r="H1332" s="1593">
        <v>2005</v>
      </c>
      <c r="I1332" s="1595">
        <v>625.78</v>
      </c>
      <c r="J1332" s="1593">
        <f t="shared" si="82"/>
        <v>100</v>
      </c>
      <c r="K1332" s="1595">
        <f t="shared" si="79"/>
        <v>0</v>
      </c>
      <c r="L1332" s="1593"/>
      <c r="M1332" s="1593"/>
      <c r="N1332" s="1596">
        <f t="shared" si="80"/>
        <v>0</v>
      </c>
      <c r="O1332" s="2105"/>
      <c r="P1332" s="2105"/>
      <c r="Q1332" s="2105">
        <f t="shared" si="81"/>
        <v>0</v>
      </c>
      <c r="R1332" s="2475"/>
    </row>
    <row r="1333" spans="3:18" ht="14.25" customHeight="1">
      <c r="C1333" s="1591">
        <v>4</v>
      </c>
      <c r="D1333" s="1908" t="s">
        <v>6046</v>
      </c>
      <c r="E1333" s="1592">
        <v>7</v>
      </c>
      <c r="F1333" s="1593" t="s">
        <v>508</v>
      </c>
      <c r="G1333" s="1728">
        <v>2</v>
      </c>
      <c r="H1333" s="1593">
        <v>2005</v>
      </c>
      <c r="I1333" s="1595">
        <v>340.4</v>
      </c>
      <c r="J1333" s="1593">
        <f t="shared" si="82"/>
        <v>100</v>
      </c>
      <c r="K1333" s="1595">
        <f t="shared" si="79"/>
        <v>0</v>
      </c>
      <c r="L1333" s="1593"/>
      <c r="M1333" s="1593"/>
      <c r="N1333" s="1596">
        <f t="shared" si="80"/>
        <v>0</v>
      </c>
      <c r="O1333" s="2105"/>
      <c r="P1333" s="2105"/>
      <c r="Q1333" s="2105">
        <f t="shared" si="81"/>
        <v>0</v>
      </c>
      <c r="R1333" s="2475"/>
    </row>
    <row r="1334" spans="3:18" ht="14.25" customHeight="1">
      <c r="C1334" s="1591">
        <v>5</v>
      </c>
      <c r="D1334" s="1908" t="s">
        <v>2022</v>
      </c>
      <c r="E1334" s="1592">
        <v>7</v>
      </c>
      <c r="F1334" s="1593" t="s">
        <v>508</v>
      </c>
      <c r="G1334" s="1728">
        <v>10</v>
      </c>
      <c r="H1334" s="1593">
        <v>2005</v>
      </c>
      <c r="I1334" s="1595">
        <v>1159.3900000000001</v>
      </c>
      <c r="J1334" s="1593">
        <f t="shared" si="82"/>
        <v>100</v>
      </c>
      <c r="K1334" s="1595">
        <f t="shared" si="79"/>
        <v>0</v>
      </c>
      <c r="L1334" s="1593"/>
      <c r="M1334" s="1593"/>
      <c r="N1334" s="1596">
        <f t="shared" si="80"/>
        <v>0</v>
      </c>
      <c r="O1334" s="2105"/>
      <c r="P1334" s="2105"/>
      <c r="Q1334" s="2105">
        <f t="shared" si="81"/>
        <v>0</v>
      </c>
      <c r="R1334" s="2475"/>
    </row>
    <row r="1335" spans="3:18" ht="14.25" customHeight="1">
      <c r="C1335" s="1591">
        <v>6</v>
      </c>
      <c r="D1335" s="1908" t="s">
        <v>6047</v>
      </c>
      <c r="E1335" s="1592">
        <v>7</v>
      </c>
      <c r="F1335" s="1593" t="s">
        <v>508</v>
      </c>
      <c r="G1335" s="1728">
        <v>1</v>
      </c>
      <c r="H1335" s="1593">
        <v>2007</v>
      </c>
      <c r="I1335" s="1595">
        <v>96.1</v>
      </c>
      <c r="J1335" s="1593">
        <f t="shared" si="82"/>
        <v>100</v>
      </c>
      <c r="K1335" s="1595">
        <f t="shared" si="79"/>
        <v>0</v>
      </c>
      <c r="L1335" s="1593"/>
      <c r="M1335" s="1593"/>
      <c r="N1335" s="1596">
        <f t="shared" si="80"/>
        <v>0</v>
      </c>
      <c r="O1335" s="2105"/>
      <c r="P1335" s="2105"/>
      <c r="Q1335" s="2105">
        <f t="shared" si="81"/>
        <v>0</v>
      </c>
      <c r="R1335" s="2475"/>
    </row>
    <row r="1336" spans="3:18" ht="14.25" customHeight="1">
      <c r="C1336" s="1591">
        <v>7</v>
      </c>
      <c r="D1336" s="1908" t="s">
        <v>2635</v>
      </c>
      <c r="E1336" s="1592">
        <v>7</v>
      </c>
      <c r="F1336" s="1593" t="s">
        <v>508</v>
      </c>
      <c r="G1336" s="1728">
        <v>1</v>
      </c>
      <c r="H1336" s="1593">
        <v>2007</v>
      </c>
      <c r="I1336" s="1595">
        <v>169.2</v>
      </c>
      <c r="J1336" s="1593">
        <f t="shared" si="82"/>
        <v>100</v>
      </c>
      <c r="K1336" s="1595">
        <f t="shared" si="79"/>
        <v>0</v>
      </c>
      <c r="L1336" s="1593"/>
      <c r="M1336" s="1593"/>
      <c r="N1336" s="1596">
        <f t="shared" si="80"/>
        <v>0</v>
      </c>
      <c r="O1336" s="2105"/>
      <c r="P1336" s="2105"/>
      <c r="Q1336" s="2105">
        <f t="shared" si="81"/>
        <v>0</v>
      </c>
      <c r="R1336" s="2475"/>
    </row>
    <row r="1337" spans="3:18" ht="14.25" customHeight="1">
      <c r="C1337" s="1591">
        <v>8</v>
      </c>
      <c r="D1337" s="1908" t="s">
        <v>6048</v>
      </c>
      <c r="E1337" s="1592">
        <v>7</v>
      </c>
      <c r="F1337" s="1593" t="s">
        <v>508</v>
      </c>
      <c r="G1337" s="1728">
        <v>8</v>
      </c>
      <c r="H1337" s="1593">
        <v>2005</v>
      </c>
      <c r="I1337" s="1595">
        <v>1222.796</v>
      </c>
      <c r="J1337" s="1593">
        <f t="shared" si="82"/>
        <v>100</v>
      </c>
      <c r="K1337" s="1595">
        <f t="shared" si="79"/>
        <v>0</v>
      </c>
      <c r="L1337" s="1593"/>
      <c r="M1337" s="1593"/>
      <c r="N1337" s="1596">
        <f t="shared" si="80"/>
        <v>0</v>
      </c>
      <c r="O1337" s="2105"/>
      <c r="P1337" s="2105"/>
      <c r="Q1337" s="2105">
        <f t="shared" si="81"/>
        <v>0</v>
      </c>
      <c r="R1337" s="2475"/>
    </row>
    <row r="1338" spans="3:18" ht="14.25" customHeight="1">
      <c r="C1338" s="1591">
        <v>9</v>
      </c>
      <c r="D1338" s="1908" t="s">
        <v>2636</v>
      </c>
      <c r="E1338" s="1592">
        <v>7</v>
      </c>
      <c r="F1338" s="1593" t="s">
        <v>508</v>
      </c>
      <c r="G1338" s="1728">
        <v>1</v>
      </c>
      <c r="H1338" s="1593">
        <v>2005</v>
      </c>
      <c r="I1338" s="1595">
        <v>116.886</v>
      </c>
      <c r="J1338" s="1593">
        <f t="shared" si="82"/>
        <v>100</v>
      </c>
      <c r="K1338" s="1595">
        <f t="shared" si="79"/>
        <v>0</v>
      </c>
      <c r="L1338" s="1593"/>
      <c r="M1338" s="1593"/>
      <c r="N1338" s="1596">
        <f t="shared" si="80"/>
        <v>0</v>
      </c>
      <c r="O1338" s="2105"/>
      <c r="P1338" s="2105"/>
      <c r="Q1338" s="2105">
        <f t="shared" si="81"/>
        <v>0</v>
      </c>
      <c r="R1338" s="2475"/>
    </row>
    <row r="1339" spans="3:18" ht="14.25" customHeight="1">
      <c r="C1339" s="1591">
        <v>10</v>
      </c>
      <c r="D1339" s="1908" t="s">
        <v>6049</v>
      </c>
      <c r="E1339" s="1592">
        <v>7</v>
      </c>
      <c r="F1339" s="1593" t="s">
        <v>508</v>
      </c>
      <c r="G1339" s="1728">
        <v>1</v>
      </c>
      <c r="H1339" s="1593">
        <v>2006</v>
      </c>
      <c r="I1339" s="1595">
        <v>145.55199999999999</v>
      </c>
      <c r="J1339" s="1593">
        <f t="shared" si="82"/>
        <v>100</v>
      </c>
      <c r="K1339" s="1595">
        <f t="shared" si="79"/>
        <v>0</v>
      </c>
      <c r="L1339" s="1593"/>
      <c r="M1339" s="1593"/>
      <c r="N1339" s="1596">
        <f t="shared" si="80"/>
        <v>0</v>
      </c>
      <c r="O1339" s="2105"/>
      <c r="P1339" s="2105"/>
      <c r="Q1339" s="2105">
        <f t="shared" si="81"/>
        <v>0</v>
      </c>
      <c r="R1339" s="2475"/>
    </row>
    <row r="1340" spans="3:18" ht="14.25" customHeight="1">
      <c r="C1340" s="1591">
        <v>11</v>
      </c>
      <c r="D1340" s="1908" t="s">
        <v>2675</v>
      </c>
      <c r="E1340" s="1592">
        <v>7</v>
      </c>
      <c r="F1340" s="1593" t="s">
        <v>508</v>
      </c>
      <c r="G1340" s="1728">
        <v>1</v>
      </c>
      <c r="H1340" s="1593">
        <v>2006</v>
      </c>
      <c r="I1340" s="1595">
        <v>140.48500000000001</v>
      </c>
      <c r="J1340" s="1593">
        <f t="shared" si="82"/>
        <v>100</v>
      </c>
      <c r="K1340" s="1595">
        <f t="shared" si="79"/>
        <v>0</v>
      </c>
      <c r="L1340" s="1593"/>
      <c r="M1340" s="1593"/>
      <c r="N1340" s="1596">
        <f t="shared" si="80"/>
        <v>0</v>
      </c>
      <c r="O1340" s="2105"/>
      <c r="P1340" s="2105"/>
      <c r="Q1340" s="2105">
        <f t="shared" si="81"/>
        <v>0</v>
      </c>
      <c r="R1340" s="2475"/>
    </row>
    <row r="1341" spans="3:18" ht="14.25" customHeight="1">
      <c r="C1341" s="1591">
        <v>12</v>
      </c>
      <c r="D1341" s="1908" t="s">
        <v>2637</v>
      </c>
      <c r="E1341" s="1592">
        <v>7</v>
      </c>
      <c r="F1341" s="1593" t="s">
        <v>508</v>
      </c>
      <c r="G1341" s="1728">
        <v>11</v>
      </c>
      <c r="H1341" s="1593">
        <v>2008</v>
      </c>
      <c r="I1341" s="1595">
        <v>1108.8</v>
      </c>
      <c r="J1341" s="1593">
        <f t="shared" si="82"/>
        <v>100</v>
      </c>
      <c r="K1341" s="1595">
        <f t="shared" si="79"/>
        <v>0</v>
      </c>
      <c r="L1341" s="1593"/>
      <c r="M1341" s="1593"/>
      <c r="N1341" s="1596">
        <f t="shared" si="80"/>
        <v>0</v>
      </c>
      <c r="O1341" s="2105"/>
      <c r="P1341" s="2105"/>
      <c r="Q1341" s="2105">
        <f t="shared" si="81"/>
        <v>0</v>
      </c>
      <c r="R1341" s="2475"/>
    </row>
    <row r="1342" spans="3:18" ht="14.25" customHeight="1">
      <c r="C1342" s="1591">
        <v>13</v>
      </c>
      <c r="D1342" s="1908" t="s">
        <v>2637</v>
      </c>
      <c r="E1342" s="1592">
        <v>7</v>
      </c>
      <c r="F1342" s="1593" t="s">
        <v>508</v>
      </c>
      <c r="G1342" s="1728">
        <v>2</v>
      </c>
      <c r="H1342" s="1593">
        <v>2008</v>
      </c>
      <c r="I1342" s="1595">
        <v>201.6</v>
      </c>
      <c r="J1342" s="1593">
        <f t="shared" si="82"/>
        <v>100</v>
      </c>
      <c r="K1342" s="1595">
        <f t="shared" si="79"/>
        <v>0</v>
      </c>
      <c r="L1342" s="1593"/>
      <c r="M1342" s="1593"/>
      <c r="N1342" s="1596">
        <f t="shared" si="80"/>
        <v>0</v>
      </c>
      <c r="O1342" s="2105"/>
      <c r="P1342" s="2105"/>
      <c r="Q1342" s="2105">
        <f t="shared" si="81"/>
        <v>0</v>
      </c>
      <c r="R1342" s="2475"/>
    </row>
    <row r="1343" spans="3:18" ht="14.25" customHeight="1">
      <c r="C1343" s="1591">
        <v>14</v>
      </c>
      <c r="D1343" s="1908" t="s">
        <v>6050</v>
      </c>
      <c r="E1343" s="1592">
        <v>7</v>
      </c>
      <c r="F1343" s="1593" t="s">
        <v>508</v>
      </c>
      <c r="G1343" s="1728">
        <v>2</v>
      </c>
      <c r="H1343" s="1593">
        <v>2008</v>
      </c>
      <c r="I1343" s="1595">
        <v>199.542</v>
      </c>
      <c r="J1343" s="1593">
        <f t="shared" si="82"/>
        <v>100</v>
      </c>
      <c r="K1343" s="1595">
        <f t="shared" si="79"/>
        <v>0</v>
      </c>
      <c r="L1343" s="1593"/>
      <c r="M1343" s="1593"/>
      <c r="N1343" s="1596">
        <f t="shared" si="80"/>
        <v>0</v>
      </c>
      <c r="O1343" s="2105"/>
      <c r="P1343" s="2105"/>
      <c r="Q1343" s="2105">
        <f t="shared" si="81"/>
        <v>0</v>
      </c>
      <c r="R1343" s="2475"/>
    </row>
    <row r="1344" spans="3:18" ht="14.25" customHeight="1">
      <c r="C1344" s="1591">
        <v>15</v>
      </c>
      <c r="D1344" s="1908" t="s">
        <v>6051</v>
      </c>
      <c r="E1344" s="1592">
        <v>7</v>
      </c>
      <c r="F1344" s="1593" t="s">
        <v>508</v>
      </c>
      <c r="G1344" s="1728">
        <v>1</v>
      </c>
      <c r="H1344" s="1593">
        <v>2005</v>
      </c>
      <c r="I1344" s="1595">
        <v>116.886</v>
      </c>
      <c r="J1344" s="1593">
        <f t="shared" si="82"/>
        <v>100</v>
      </c>
      <c r="K1344" s="1595">
        <f t="shared" si="79"/>
        <v>0</v>
      </c>
      <c r="L1344" s="1593"/>
      <c r="M1344" s="1593"/>
      <c r="N1344" s="1596">
        <f t="shared" si="80"/>
        <v>0</v>
      </c>
      <c r="O1344" s="2105"/>
      <c r="P1344" s="2105"/>
      <c r="Q1344" s="2105">
        <f t="shared" si="81"/>
        <v>0</v>
      </c>
      <c r="R1344" s="2475"/>
    </row>
    <row r="1345" spans="3:18" ht="14.25" customHeight="1">
      <c r="C1345" s="1591">
        <v>16</v>
      </c>
      <c r="D1345" s="1908" t="s">
        <v>2638</v>
      </c>
      <c r="E1345" s="1592">
        <v>7</v>
      </c>
      <c r="F1345" s="1593" t="s">
        <v>508</v>
      </c>
      <c r="G1345" s="1728">
        <v>12</v>
      </c>
      <c r="H1345" s="1593">
        <v>2008</v>
      </c>
      <c r="I1345" s="1595">
        <v>990</v>
      </c>
      <c r="J1345" s="1593">
        <f t="shared" si="82"/>
        <v>100</v>
      </c>
      <c r="K1345" s="1595">
        <f t="shared" si="79"/>
        <v>0</v>
      </c>
      <c r="L1345" s="1593"/>
      <c r="M1345" s="1593"/>
      <c r="N1345" s="1596">
        <f t="shared" si="80"/>
        <v>0</v>
      </c>
      <c r="O1345" s="2105"/>
      <c r="P1345" s="2105"/>
      <c r="Q1345" s="2105">
        <f t="shared" si="81"/>
        <v>0</v>
      </c>
      <c r="R1345" s="2475"/>
    </row>
    <row r="1346" spans="3:18" ht="14.25" customHeight="1">
      <c r="C1346" s="1591">
        <v>17</v>
      </c>
      <c r="D1346" s="1908" t="s">
        <v>6052</v>
      </c>
      <c r="E1346" s="1592">
        <v>7</v>
      </c>
      <c r="F1346" s="1593" t="s">
        <v>508</v>
      </c>
      <c r="G1346" s="1728">
        <v>2</v>
      </c>
      <c r="H1346" s="1593">
        <v>2007</v>
      </c>
      <c r="I1346" s="1595">
        <v>220</v>
      </c>
      <c r="J1346" s="1593">
        <f t="shared" si="82"/>
        <v>100</v>
      </c>
      <c r="K1346" s="1595">
        <f t="shared" si="79"/>
        <v>0</v>
      </c>
      <c r="L1346" s="1593"/>
      <c r="M1346" s="1593"/>
      <c r="N1346" s="1596">
        <f t="shared" si="80"/>
        <v>0</v>
      </c>
      <c r="O1346" s="2105"/>
      <c r="P1346" s="2105"/>
      <c r="Q1346" s="2105">
        <f t="shared" si="81"/>
        <v>0</v>
      </c>
      <c r="R1346" s="2475"/>
    </row>
    <row r="1347" spans="3:18" ht="14.25" customHeight="1">
      <c r="C1347" s="1591">
        <v>18</v>
      </c>
      <c r="D1347" s="1908" t="s">
        <v>2634</v>
      </c>
      <c r="E1347" s="1592">
        <v>7</v>
      </c>
      <c r="F1347" s="1593" t="s">
        <v>508</v>
      </c>
      <c r="G1347" s="1728">
        <v>1</v>
      </c>
      <c r="H1347" s="1593">
        <v>2009</v>
      </c>
      <c r="I1347" s="1595">
        <v>96.503</v>
      </c>
      <c r="J1347" s="1593">
        <f t="shared" si="82"/>
        <v>100</v>
      </c>
      <c r="K1347" s="1595">
        <f t="shared" si="79"/>
        <v>0</v>
      </c>
      <c r="L1347" s="1593"/>
      <c r="M1347" s="1593"/>
      <c r="N1347" s="1596">
        <f t="shared" si="80"/>
        <v>0</v>
      </c>
      <c r="O1347" s="2105"/>
      <c r="P1347" s="2105"/>
      <c r="Q1347" s="2105">
        <f t="shared" si="81"/>
        <v>0</v>
      </c>
      <c r="R1347" s="2475"/>
    </row>
    <row r="1348" spans="3:18" ht="14.25" customHeight="1">
      <c r="C1348" s="1591">
        <v>19</v>
      </c>
      <c r="D1348" s="1908" t="s">
        <v>2634</v>
      </c>
      <c r="E1348" s="1592">
        <v>7</v>
      </c>
      <c r="F1348" s="1593" t="s">
        <v>508</v>
      </c>
      <c r="G1348" s="1728">
        <v>3</v>
      </c>
      <c r="H1348" s="1593">
        <v>2008</v>
      </c>
      <c r="I1348" s="1595">
        <v>302.39999999999998</v>
      </c>
      <c r="J1348" s="1593">
        <f t="shared" si="82"/>
        <v>100</v>
      </c>
      <c r="K1348" s="1595">
        <f t="shared" si="79"/>
        <v>0</v>
      </c>
      <c r="L1348" s="1593"/>
      <c r="M1348" s="1593"/>
      <c r="N1348" s="1596">
        <f t="shared" si="80"/>
        <v>0</v>
      </c>
      <c r="O1348" s="2105"/>
      <c r="P1348" s="2105"/>
      <c r="Q1348" s="2105">
        <f t="shared" si="81"/>
        <v>0</v>
      </c>
      <c r="R1348" s="2475"/>
    </row>
    <row r="1349" spans="3:18" ht="14.25" customHeight="1">
      <c r="C1349" s="1591">
        <v>20</v>
      </c>
      <c r="D1349" s="1908" t="s">
        <v>6053</v>
      </c>
      <c r="E1349" s="1592">
        <v>7</v>
      </c>
      <c r="F1349" s="1593" t="s">
        <v>508</v>
      </c>
      <c r="G1349" s="1728">
        <v>1</v>
      </c>
      <c r="H1349" s="1593">
        <v>2008</v>
      </c>
      <c r="I1349" s="1595">
        <v>112.8</v>
      </c>
      <c r="J1349" s="1593">
        <f t="shared" si="82"/>
        <v>100</v>
      </c>
      <c r="K1349" s="1595">
        <f t="shared" si="79"/>
        <v>0</v>
      </c>
      <c r="L1349" s="1593"/>
      <c r="M1349" s="1593"/>
      <c r="N1349" s="1596">
        <f t="shared" si="80"/>
        <v>0</v>
      </c>
      <c r="O1349" s="2105"/>
      <c r="P1349" s="2105"/>
      <c r="Q1349" s="2105">
        <f t="shared" si="81"/>
        <v>0</v>
      </c>
      <c r="R1349" s="2475"/>
    </row>
    <row r="1350" spans="3:18" ht="14.25" customHeight="1">
      <c r="C1350" s="1591">
        <v>21</v>
      </c>
      <c r="D1350" s="1908" t="s">
        <v>6054</v>
      </c>
      <c r="E1350" s="1592">
        <v>7</v>
      </c>
      <c r="F1350" s="1593" t="s">
        <v>508</v>
      </c>
      <c r="G1350" s="1728">
        <v>2</v>
      </c>
      <c r="H1350" s="1593">
        <v>2008</v>
      </c>
      <c r="I1350" s="1595">
        <v>164.4</v>
      </c>
      <c r="J1350" s="1593">
        <f t="shared" si="82"/>
        <v>100</v>
      </c>
      <c r="K1350" s="1595">
        <f t="shared" si="79"/>
        <v>0</v>
      </c>
      <c r="L1350" s="1593"/>
      <c r="M1350" s="1593"/>
      <c r="N1350" s="1596">
        <f t="shared" si="80"/>
        <v>0</v>
      </c>
      <c r="O1350" s="2105"/>
      <c r="P1350" s="2105"/>
      <c r="Q1350" s="2105">
        <f t="shared" si="81"/>
        <v>0</v>
      </c>
      <c r="R1350" s="2475"/>
    </row>
    <row r="1351" spans="3:18" ht="14.25" customHeight="1">
      <c r="C1351" s="1591">
        <v>22</v>
      </c>
      <c r="D1351" s="1908" t="s">
        <v>2638</v>
      </c>
      <c r="E1351" s="1592">
        <v>7</v>
      </c>
      <c r="F1351" s="1593" t="s">
        <v>508</v>
      </c>
      <c r="G1351" s="1728">
        <v>4</v>
      </c>
      <c r="H1351" s="1593">
        <v>2008</v>
      </c>
      <c r="I1351" s="1595">
        <v>414.64800000000002</v>
      </c>
      <c r="J1351" s="1593">
        <f t="shared" si="82"/>
        <v>100</v>
      </c>
      <c r="K1351" s="1595">
        <f t="shared" si="79"/>
        <v>0</v>
      </c>
      <c r="L1351" s="1593"/>
      <c r="M1351" s="1593"/>
      <c r="N1351" s="1596">
        <f t="shared" si="80"/>
        <v>0</v>
      </c>
      <c r="O1351" s="2105"/>
      <c r="P1351" s="2105"/>
      <c r="Q1351" s="2105">
        <f t="shared" si="81"/>
        <v>0</v>
      </c>
      <c r="R1351" s="2475"/>
    </row>
    <row r="1352" spans="3:18" ht="14.25" customHeight="1">
      <c r="C1352" s="1591">
        <v>23</v>
      </c>
      <c r="D1352" s="1908" t="s">
        <v>2638</v>
      </c>
      <c r="E1352" s="1592">
        <v>7</v>
      </c>
      <c r="F1352" s="1593" t="s">
        <v>508</v>
      </c>
      <c r="G1352" s="1728">
        <v>1</v>
      </c>
      <c r="H1352" s="1593">
        <v>2008</v>
      </c>
      <c r="I1352" s="1595">
        <v>103.66200000000001</v>
      </c>
      <c r="J1352" s="1593">
        <f t="shared" si="82"/>
        <v>100</v>
      </c>
      <c r="K1352" s="1595">
        <f t="shared" si="79"/>
        <v>0</v>
      </c>
      <c r="L1352" s="1593"/>
      <c r="M1352" s="1593"/>
      <c r="N1352" s="1596">
        <f t="shared" si="80"/>
        <v>0</v>
      </c>
      <c r="O1352" s="2105"/>
      <c r="P1352" s="2105"/>
      <c r="Q1352" s="2105">
        <f t="shared" si="81"/>
        <v>0</v>
      </c>
      <c r="R1352" s="2475"/>
    </row>
    <row r="1353" spans="3:18" ht="14.25" customHeight="1">
      <c r="C1353" s="1591">
        <v>24</v>
      </c>
      <c r="D1353" s="1908" t="s">
        <v>6055</v>
      </c>
      <c r="E1353" s="1592">
        <v>7</v>
      </c>
      <c r="F1353" s="1593" t="s">
        <v>508</v>
      </c>
      <c r="G1353" s="1728">
        <v>2</v>
      </c>
      <c r="H1353" s="1593">
        <v>2008</v>
      </c>
      <c r="I1353" s="1595">
        <v>201.6</v>
      </c>
      <c r="J1353" s="1593">
        <f t="shared" si="82"/>
        <v>100</v>
      </c>
      <c r="K1353" s="1595">
        <f t="shared" si="79"/>
        <v>0</v>
      </c>
      <c r="L1353" s="1593"/>
      <c r="M1353" s="1593"/>
      <c r="N1353" s="1596">
        <f t="shared" si="80"/>
        <v>0</v>
      </c>
      <c r="O1353" s="2105"/>
      <c r="P1353" s="2105"/>
      <c r="Q1353" s="2105">
        <f t="shared" si="81"/>
        <v>0</v>
      </c>
      <c r="R1353" s="2475"/>
    </row>
    <row r="1354" spans="3:18" ht="14.25" customHeight="1">
      <c r="C1354" s="1591">
        <v>25</v>
      </c>
      <c r="D1354" s="1908" t="s">
        <v>6056</v>
      </c>
      <c r="E1354" s="1592">
        <v>7</v>
      </c>
      <c r="F1354" s="1593" t="s">
        <v>508</v>
      </c>
      <c r="G1354" s="1728">
        <v>2</v>
      </c>
      <c r="H1354" s="1593">
        <v>2007</v>
      </c>
      <c r="I1354" s="1595">
        <v>225.6</v>
      </c>
      <c r="J1354" s="1593">
        <f t="shared" si="82"/>
        <v>100</v>
      </c>
      <c r="K1354" s="1595">
        <f t="shared" si="79"/>
        <v>0</v>
      </c>
      <c r="L1354" s="1593"/>
      <c r="M1354" s="1593"/>
      <c r="N1354" s="1596">
        <f t="shared" si="80"/>
        <v>0</v>
      </c>
      <c r="O1354" s="2105"/>
      <c r="P1354" s="2105"/>
      <c r="Q1354" s="2105">
        <f t="shared" si="81"/>
        <v>0</v>
      </c>
      <c r="R1354" s="2475"/>
    </row>
    <row r="1355" spans="3:18" ht="14.25" customHeight="1">
      <c r="C1355" s="1591">
        <v>26</v>
      </c>
      <c r="D1355" s="1908" t="s">
        <v>6057</v>
      </c>
      <c r="E1355" s="1592">
        <v>7</v>
      </c>
      <c r="F1355" s="1593" t="s">
        <v>508</v>
      </c>
      <c r="G1355" s="1728">
        <v>1</v>
      </c>
      <c r="H1355" s="1593">
        <v>2008</v>
      </c>
      <c r="I1355" s="1595">
        <v>100.8</v>
      </c>
      <c r="J1355" s="1593">
        <f t="shared" si="82"/>
        <v>100</v>
      </c>
      <c r="K1355" s="1595">
        <f t="shared" si="79"/>
        <v>0</v>
      </c>
      <c r="L1355" s="1593"/>
      <c r="M1355" s="1593"/>
      <c r="N1355" s="1596">
        <f t="shared" si="80"/>
        <v>0</v>
      </c>
      <c r="O1355" s="2105"/>
      <c r="P1355" s="2105"/>
      <c r="Q1355" s="2105">
        <f t="shared" si="81"/>
        <v>0</v>
      </c>
      <c r="R1355" s="2475"/>
    </row>
    <row r="1356" spans="3:18" ht="14.25" customHeight="1">
      <c r="C1356" s="1591">
        <v>27</v>
      </c>
      <c r="D1356" s="1908" t="s">
        <v>2022</v>
      </c>
      <c r="E1356" s="1592">
        <v>7</v>
      </c>
      <c r="F1356" s="1593" t="s">
        <v>508</v>
      </c>
      <c r="G1356" s="1728">
        <v>2</v>
      </c>
      <c r="H1356" s="1593">
        <v>2005</v>
      </c>
      <c r="I1356" s="1595">
        <v>233.77199999999999</v>
      </c>
      <c r="J1356" s="1593">
        <f t="shared" si="82"/>
        <v>100</v>
      </c>
      <c r="K1356" s="1595">
        <f t="shared" si="79"/>
        <v>0</v>
      </c>
      <c r="L1356" s="1593"/>
      <c r="M1356" s="1593"/>
      <c r="N1356" s="1596">
        <f t="shared" si="80"/>
        <v>0</v>
      </c>
      <c r="O1356" s="2105"/>
      <c r="P1356" s="2105"/>
      <c r="Q1356" s="2105">
        <f t="shared" si="81"/>
        <v>0</v>
      </c>
      <c r="R1356" s="2475"/>
    </row>
    <row r="1357" spans="3:18" ht="14.25" customHeight="1">
      <c r="C1357" s="1591">
        <v>28</v>
      </c>
      <c r="D1357" s="1908" t="s">
        <v>6058</v>
      </c>
      <c r="E1357" s="1592">
        <v>7</v>
      </c>
      <c r="F1357" s="1593" t="s">
        <v>508</v>
      </c>
      <c r="G1357" s="1728">
        <v>1</v>
      </c>
      <c r="H1357" s="1593">
        <v>2009</v>
      </c>
      <c r="I1357" s="1595">
        <v>3446.2510000000002</v>
      </c>
      <c r="J1357" s="1593">
        <f t="shared" si="82"/>
        <v>100</v>
      </c>
      <c r="K1357" s="1595">
        <f t="shared" si="79"/>
        <v>0</v>
      </c>
      <c r="L1357" s="1593"/>
      <c r="M1357" s="1593"/>
      <c r="N1357" s="1596">
        <f t="shared" si="80"/>
        <v>0</v>
      </c>
      <c r="O1357" s="2105"/>
      <c r="P1357" s="2105"/>
      <c r="Q1357" s="2105">
        <f t="shared" si="81"/>
        <v>0</v>
      </c>
      <c r="R1357" s="2475"/>
    </row>
    <row r="1358" spans="3:18" ht="14.25" customHeight="1">
      <c r="C1358" s="1591">
        <v>29</v>
      </c>
      <c r="D1358" s="1908" t="s">
        <v>6059</v>
      </c>
      <c r="E1358" s="1592">
        <v>7</v>
      </c>
      <c r="F1358" s="1593" t="s">
        <v>508</v>
      </c>
      <c r="G1358" s="1728">
        <v>2</v>
      </c>
      <c r="H1358" s="1593">
        <v>2005</v>
      </c>
      <c r="I1358" s="1595">
        <v>234.36600000000001</v>
      </c>
      <c r="J1358" s="1593">
        <f t="shared" si="82"/>
        <v>100</v>
      </c>
      <c r="K1358" s="1595">
        <f t="shared" si="79"/>
        <v>0</v>
      </c>
      <c r="L1358" s="1593"/>
      <c r="M1358" s="1593"/>
      <c r="N1358" s="1596">
        <f t="shared" si="80"/>
        <v>0</v>
      </c>
      <c r="O1358" s="2105"/>
      <c r="P1358" s="2105"/>
      <c r="Q1358" s="2105">
        <f t="shared" si="81"/>
        <v>0</v>
      </c>
      <c r="R1358" s="2475"/>
    </row>
    <row r="1359" spans="3:18" ht="14.25" customHeight="1">
      <c r="C1359" s="1591">
        <v>30</v>
      </c>
      <c r="D1359" s="1908" t="s">
        <v>6060</v>
      </c>
      <c r="E1359" s="1592">
        <v>7</v>
      </c>
      <c r="F1359" s="1593" t="s">
        <v>508</v>
      </c>
      <c r="G1359" s="1728">
        <v>1</v>
      </c>
      <c r="H1359" s="1593">
        <v>2007</v>
      </c>
      <c r="I1359" s="1595">
        <v>112.8</v>
      </c>
      <c r="J1359" s="1593">
        <f t="shared" si="82"/>
        <v>100</v>
      </c>
      <c r="K1359" s="1595">
        <f t="shared" si="79"/>
        <v>0</v>
      </c>
      <c r="L1359" s="1593"/>
      <c r="M1359" s="1593"/>
      <c r="N1359" s="1596">
        <f t="shared" si="80"/>
        <v>0</v>
      </c>
      <c r="O1359" s="2105"/>
      <c r="P1359" s="2105"/>
      <c r="Q1359" s="2105">
        <f t="shared" si="81"/>
        <v>0</v>
      </c>
      <c r="R1359" s="2475"/>
    </row>
    <row r="1360" spans="3:18" ht="14.25" customHeight="1">
      <c r="C1360" s="1591">
        <v>31</v>
      </c>
      <c r="D1360" s="1908" t="s">
        <v>6061</v>
      </c>
      <c r="E1360" s="1592">
        <v>7</v>
      </c>
      <c r="F1360" s="1593" t="s">
        <v>508</v>
      </c>
      <c r="G1360" s="1728">
        <v>1</v>
      </c>
      <c r="H1360" s="1593">
        <v>2008</v>
      </c>
      <c r="I1360" s="1595">
        <v>112.8</v>
      </c>
      <c r="J1360" s="1593">
        <f t="shared" si="82"/>
        <v>100</v>
      </c>
      <c r="K1360" s="1595">
        <f t="shared" si="79"/>
        <v>0</v>
      </c>
      <c r="L1360" s="1593"/>
      <c r="M1360" s="1593"/>
      <c r="N1360" s="1596">
        <f t="shared" si="80"/>
        <v>0</v>
      </c>
      <c r="O1360" s="2105"/>
      <c r="P1360" s="2105"/>
      <c r="Q1360" s="2105">
        <f t="shared" si="81"/>
        <v>0</v>
      </c>
      <c r="R1360" s="2475"/>
    </row>
    <row r="1361" spans="3:18" ht="14.25" customHeight="1">
      <c r="C1361" s="1591">
        <v>32</v>
      </c>
      <c r="D1361" s="1908" t="s">
        <v>6062</v>
      </c>
      <c r="E1361" s="1592">
        <v>7</v>
      </c>
      <c r="F1361" s="1593" t="s">
        <v>508</v>
      </c>
      <c r="G1361" s="1728">
        <v>5</v>
      </c>
      <c r="H1361" s="1593">
        <v>2010</v>
      </c>
      <c r="I1361" s="1595">
        <v>285</v>
      </c>
      <c r="J1361" s="1593">
        <f t="shared" si="82"/>
        <v>100</v>
      </c>
      <c r="K1361" s="1595">
        <f t="shared" si="79"/>
        <v>0</v>
      </c>
      <c r="L1361" s="1593"/>
      <c r="M1361" s="1593"/>
      <c r="N1361" s="1596">
        <f t="shared" si="80"/>
        <v>0</v>
      </c>
      <c r="O1361" s="2105"/>
      <c r="P1361" s="2105"/>
      <c r="Q1361" s="2105">
        <f t="shared" si="81"/>
        <v>0</v>
      </c>
      <c r="R1361" s="2475"/>
    </row>
    <row r="1362" spans="3:18" ht="14.25" customHeight="1">
      <c r="C1362" s="1591">
        <v>33</v>
      </c>
      <c r="D1362" s="1908" t="s">
        <v>6063</v>
      </c>
      <c r="E1362" s="1592">
        <v>7</v>
      </c>
      <c r="F1362" s="1593" t="s">
        <v>508</v>
      </c>
      <c r="G1362" s="1728">
        <v>3</v>
      </c>
      <c r="H1362" s="1593">
        <v>2008</v>
      </c>
      <c r="I1362" s="1595">
        <v>310.98599999999999</v>
      </c>
      <c r="J1362" s="1593">
        <f t="shared" si="82"/>
        <v>100</v>
      </c>
      <c r="K1362" s="1595">
        <f t="shared" si="79"/>
        <v>0</v>
      </c>
      <c r="L1362" s="1593"/>
      <c r="M1362" s="1593"/>
      <c r="N1362" s="1596">
        <f t="shared" si="80"/>
        <v>0</v>
      </c>
      <c r="O1362" s="2105"/>
      <c r="P1362" s="2105"/>
      <c r="Q1362" s="2105">
        <f t="shared" si="81"/>
        <v>0</v>
      </c>
      <c r="R1362" s="2475"/>
    </row>
    <row r="1363" spans="3:18" ht="14.25" customHeight="1">
      <c r="C1363" s="1591">
        <v>34</v>
      </c>
      <c r="D1363" s="1908" t="s">
        <v>2027</v>
      </c>
      <c r="E1363" s="1592">
        <v>7</v>
      </c>
      <c r="F1363" s="1593" t="s">
        <v>508</v>
      </c>
      <c r="G1363" s="1728">
        <v>2</v>
      </c>
      <c r="H1363" s="1593">
        <v>2008</v>
      </c>
      <c r="I1363" s="1595">
        <v>201.6</v>
      </c>
      <c r="J1363" s="1593">
        <f t="shared" si="82"/>
        <v>100</v>
      </c>
      <c r="K1363" s="1595">
        <f t="shared" si="79"/>
        <v>0</v>
      </c>
      <c r="L1363" s="1593"/>
      <c r="M1363" s="1593"/>
      <c r="N1363" s="1596">
        <f t="shared" si="80"/>
        <v>0</v>
      </c>
      <c r="O1363" s="2105"/>
      <c r="P1363" s="2105"/>
      <c r="Q1363" s="2105">
        <f t="shared" si="81"/>
        <v>0</v>
      </c>
      <c r="R1363" s="2475"/>
    </row>
    <row r="1364" spans="3:18" ht="14.25" customHeight="1">
      <c r="C1364" s="1591">
        <v>35</v>
      </c>
      <c r="D1364" s="1908" t="s">
        <v>6064</v>
      </c>
      <c r="E1364" s="1592">
        <v>7</v>
      </c>
      <c r="F1364" s="1593" t="s">
        <v>508</v>
      </c>
      <c r="G1364" s="1728">
        <v>1</v>
      </c>
      <c r="H1364" s="1593">
        <v>2008</v>
      </c>
      <c r="I1364" s="1595">
        <v>85.1</v>
      </c>
      <c r="J1364" s="1593">
        <f t="shared" si="82"/>
        <v>100</v>
      </c>
      <c r="K1364" s="1595">
        <f t="shared" si="79"/>
        <v>0</v>
      </c>
      <c r="L1364" s="1593"/>
      <c r="M1364" s="1593"/>
      <c r="N1364" s="1596">
        <f t="shared" si="80"/>
        <v>0</v>
      </c>
      <c r="O1364" s="2105"/>
      <c r="P1364" s="2105"/>
      <c r="Q1364" s="2105">
        <f t="shared" si="81"/>
        <v>0</v>
      </c>
      <c r="R1364" s="2475"/>
    </row>
    <row r="1365" spans="3:18" ht="14.25" customHeight="1">
      <c r="C1365" s="1591">
        <v>36</v>
      </c>
      <c r="D1365" s="1908" t="s">
        <v>6065</v>
      </c>
      <c r="E1365" s="1592">
        <v>7</v>
      </c>
      <c r="F1365" s="1593" t="s">
        <v>508</v>
      </c>
      <c r="G1365" s="1728">
        <v>1</v>
      </c>
      <c r="H1365" s="1593">
        <v>2008</v>
      </c>
      <c r="I1365" s="1595">
        <v>112.8</v>
      </c>
      <c r="J1365" s="1593">
        <f t="shared" si="82"/>
        <v>100</v>
      </c>
      <c r="K1365" s="1595">
        <f t="shared" si="79"/>
        <v>0</v>
      </c>
      <c r="L1365" s="1593"/>
      <c r="M1365" s="1593"/>
      <c r="N1365" s="1596">
        <f t="shared" si="80"/>
        <v>0</v>
      </c>
      <c r="O1365" s="2105"/>
      <c r="P1365" s="2105"/>
      <c r="Q1365" s="2105">
        <f t="shared" si="81"/>
        <v>0</v>
      </c>
      <c r="R1365" s="2475"/>
    </row>
    <row r="1366" spans="3:18" ht="14.25" customHeight="1">
      <c r="C1366" s="1591">
        <v>37</v>
      </c>
      <c r="D1366" s="1908" t="s">
        <v>6066</v>
      </c>
      <c r="E1366" s="1592">
        <v>7</v>
      </c>
      <c r="F1366" s="1593" t="s">
        <v>508</v>
      </c>
      <c r="G1366" s="1728">
        <v>4</v>
      </c>
      <c r="H1366" s="1593">
        <v>2007</v>
      </c>
      <c r="I1366" s="1595">
        <v>440</v>
      </c>
      <c r="J1366" s="1593">
        <f t="shared" si="82"/>
        <v>100</v>
      </c>
      <c r="K1366" s="1595">
        <f t="shared" si="79"/>
        <v>0</v>
      </c>
      <c r="L1366" s="1593"/>
      <c r="M1366" s="1593"/>
      <c r="N1366" s="1596">
        <f t="shared" si="80"/>
        <v>0</v>
      </c>
      <c r="O1366" s="2105"/>
      <c r="P1366" s="2105"/>
      <c r="Q1366" s="2105">
        <f t="shared" si="81"/>
        <v>0</v>
      </c>
      <c r="R1366" s="2475"/>
    </row>
    <row r="1367" spans="3:18" ht="14.25" customHeight="1">
      <c r="C1367" s="1591">
        <v>38</v>
      </c>
      <c r="D1367" s="1908" t="s">
        <v>6066</v>
      </c>
      <c r="E1367" s="1592">
        <v>7</v>
      </c>
      <c r="F1367" s="1593" t="s">
        <v>508</v>
      </c>
      <c r="G1367" s="1728">
        <v>1</v>
      </c>
      <c r="H1367" s="1593">
        <v>2008</v>
      </c>
      <c r="I1367" s="1595">
        <v>110</v>
      </c>
      <c r="J1367" s="1593">
        <f t="shared" si="82"/>
        <v>100</v>
      </c>
      <c r="K1367" s="1595">
        <f t="shared" si="79"/>
        <v>0</v>
      </c>
      <c r="L1367" s="1593"/>
      <c r="M1367" s="1593"/>
      <c r="N1367" s="1596">
        <f t="shared" si="80"/>
        <v>0</v>
      </c>
      <c r="O1367" s="2105"/>
      <c r="P1367" s="2105"/>
      <c r="Q1367" s="2105">
        <f t="shared" si="81"/>
        <v>0</v>
      </c>
      <c r="R1367" s="2475"/>
    </row>
    <row r="1368" spans="3:18" ht="14.25" customHeight="1">
      <c r="C1368" s="1591">
        <v>39</v>
      </c>
      <c r="D1368" s="1908" t="s">
        <v>6067</v>
      </c>
      <c r="E1368" s="1592">
        <v>7</v>
      </c>
      <c r="F1368" s="1593" t="s">
        <v>508</v>
      </c>
      <c r="G1368" s="1728">
        <v>2</v>
      </c>
      <c r="H1368" s="1593">
        <v>2008</v>
      </c>
      <c r="I1368" s="1595">
        <v>225.6</v>
      </c>
      <c r="J1368" s="1593">
        <f t="shared" si="82"/>
        <v>100</v>
      </c>
      <c r="K1368" s="1595">
        <f t="shared" si="79"/>
        <v>0</v>
      </c>
      <c r="L1368" s="1593"/>
      <c r="M1368" s="1593"/>
      <c r="N1368" s="1596">
        <f t="shared" si="80"/>
        <v>0</v>
      </c>
      <c r="O1368" s="2105"/>
      <c r="P1368" s="2105"/>
      <c r="Q1368" s="2105">
        <f t="shared" si="81"/>
        <v>0</v>
      </c>
      <c r="R1368" s="2475"/>
    </row>
    <row r="1369" spans="3:18" ht="14.25" customHeight="1">
      <c r="C1369" s="1591">
        <v>40</v>
      </c>
      <c r="D1369" s="1908" t="s">
        <v>6068</v>
      </c>
      <c r="E1369" s="1592">
        <v>7</v>
      </c>
      <c r="F1369" s="1593" t="s">
        <v>508</v>
      </c>
      <c r="G1369" s="1728">
        <v>1</v>
      </c>
      <c r="H1369" s="1593">
        <v>2012</v>
      </c>
      <c r="I1369" s="1595">
        <v>80.52</v>
      </c>
      <c r="J1369" s="1593">
        <f t="shared" si="82"/>
        <v>100</v>
      </c>
      <c r="K1369" s="1595">
        <f t="shared" si="79"/>
        <v>0</v>
      </c>
      <c r="L1369" s="1593"/>
      <c r="M1369" s="1593"/>
      <c r="N1369" s="1596">
        <f t="shared" si="80"/>
        <v>0</v>
      </c>
      <c r="O1369" s="2105"/>
      <c r="P1369" s="2105"/>
      <c r="Q1369" s="2105">
        <f t="shared" si="81"/>
        <v>0</v>
      </c>
      <c r="R1369" s="2475"/>
    </row>
    <row r="1370" spans="3:18" ht="14.25" customHeight="1">
      <c r="C1370" s="1591">
        <v>41</v>
      </c>
      <c r="D1370" s="1908" t="s">
        <v>6069</v>
      </c>
      <c r="E1370" s="1592">
        <v>7</v>
      </c>
      <c r="F1370" s="1593" t="s">
        <v>508</v>
      </c>
      <c r="G1370" s="1728">
        <v>2</v>
      </c>
      <c r="H1370" s="1593">
        <v>2008</v>
      </c>
      <c r="I1370" s="1595">
        <v>170.2</v>
      </c>
      <c r="J1370" s="1593">
        <f t="shared" si="82"/>
        <v>100</v>
      </c>
      <c r="K1370" s="1595">
        <f t="shared" si="79"/>
        <v>0</v>
      </c>
      <c r="L1370" s="1593"/>
      <c r="M1370" s="1593"/>
      <c r="N1370" s="1596">
        <f t="shared" si="80"/>
        <v>0</v>
      </c>
      <c r="O1370" s="2105"/>
      <c r="P1370" s="2105"/>
      <c r="Q1370" s="2105">
        <f t="shared" si="81"/>
        <v>0</v>
      </c>
      <c r="R1370" s="2475"/>
    </row>
    <row r="1371" spans="3:18" ht="14.25" customHeight="1">
      <c r="C1371" s="1591">
        <v>42</v>
      </c>
      <c r="D1371" s="1908" t="s">
        <v>6070</v>
      </c>
      <c r="E1371" s="1592">
        <v>7</v>
      </c>
      <c r="F1371" s="1593" t="s">
        <v>508</v>
      </c>
      <c r="G1371" s="1728">
        <v>4</v>
      </c>
      <c r="H1371" s="1593">
        <v>2011</v>
      </c>
      <c r="I1371" s="1595">
        <v>334.56</v>
      </c>
      <c r="J1371" s="1593">
        <f t="shared" si="82"/>
        <v>100</v>
      </c>
      <c r="K1371" s="1595">
        <f t="shared" si="79"/>
        <v>0</v>
      </c>
      <c r="L1371" s="1593"/>
      <c r="M1371" s="1593"/>
      <c r="N1371" s="1596">
        <f t="shared" si="80"/>
        <v>0</v>
      </c>
      <c r="O1371" s="2105"/>
      <c r="P1371" s="2105"/>
      <c r="Q1371" s="2105">
        <f t="shared" si="81"/>
        <v>0</v>
      </c>
      <c r="R1371" s="2475"/>
    </row>
    <row r="1372" spans="3:18" ht="14.25" customHeight="1">
      <c r="C1372" s="1591">
        <v>43</v>
      </c>
      <c r="D1372" s="1908" t="s">
        <v>2640</v>
      </c>
      <c r="E1372" s="1592">
        <v>7</v>
      </c>
      <c r="F1372" s="1593" t="s">
        <v>508</v>
      </c>
      <c r="G1372" s="1728">
        <v>12</v>
      </c>
      <c r="H1372" s="1593">
        <v>2012</v>
      </c>
      <c r="I1372" s="1595">
        <v>1141.056</v>
      </c>
      <c r="J1372" s="1593">
        <f t="shared" si="82"/>
        <v>100</v>
      </c>
      <c r="K1372" s="1595">
        <f t="shared" ref="K1372:K1435" si="83">IF(J1372=100,0,I1372-I1372*J1372%)</f>
        <v>0</v>
      </c>
      <c r="L1372" s="1593"/>
      <c r="M1372" s="1593"/>
      <c r="N1372" s="1596">
        <f t="shared" ref="N1372:N1435" si="84">+L1372*M1372</f>
        <v>0</v>
      </c>
      <c r="O1372" s="2105"/>
      <c r="P1372" s="2105"/>
      <c r="Q1372" s="2105">
        <f t="shared" ref="Q1372:Q1435" si="85">+O1372*P1372</f>
        <v>0</v>
      </c>
      <c r="R1372" s="2475"/>
    </row>
    <row r="1373" spans="3:18" ht="14.25" customHeight="1">
      <c r="C1373" s="1591">
        <v>44</v>
      </c>
      <c r="D1373" s="1908" t="s">
        <v>2027</v>
      </c>
      <c r="E1373" s="1592">
        <v>7</v>
      </c>
      <c r="F1373" s="1593" t="s">
        <v>508</v>
      </c>
      <c r="G1373" s="1728">
        <v>1</v>
      </c>
      <c r="H1373" s="1593">
        <v>2009</v>
      </c>
      <c r="I1373" s="1595">
        <v>100.8</v>
      </c>
      <c r="J1373" s="1593">
        <f t="shared" ref="J1373:J1450" si="86">IF(($J$14-H1373)*J$19&gt;100,100,($J$14-H1373)*J$19)</f>
        <v>100</v>
      </c>
      <c r="K1373" s="1595">
        <f t="shared" si="83"/>
        <v>0</v>
      </c>
      <c r="L1373" s="1593"/>
      <c r="M1373" s="1593"/>
      <c r="N1373" s="1596">
        <f t="shared" si="84"/>
        <v>0</v>
      </c>
      <c r="O1373" s="2105"/>
      <c r="P1373" s="2105"/>
      <c r="Q1373" s="2105">
        <f t="shared" si="85"/>
        <v>0</v>
      </c>
      <c r="R1373" s="2475"/>
    </row>
    <row r="1374" spans="3:18" ht="14.25" customHeight="1">
      <c r="C1374" s="1591">
        <v>45</v>
      </c>
      <c r="D1374" s="1908" t="s">
        <v>2676</v>
      </c>
      <c r="E1374" s="1592">
        <v>7</v>
      </c>
      <c r="F1374" s="1593" t="s">
        <v>508</v>
      </c>
      <c r="G1374" s="1728">
        <v>1</v>
      </c>
      <c r="H1374" s="1593">
        <v>2013</v>
      </c>
      <c r="I1374" s="1595">
        <v>77.174800000000005</v>
      </c>
      <c r="J1374" s="1593">
        <f t="shared" si="86"/>
        <v>100</v>
      </c>
      <c r="K1374" s="1595">
        <f t="shared" si="83"/>
        <v>0</v>
      </c>
      <c r="L1374" s="1593"/>
      <c r="M1374" s="1593"/>
      <c r="N1374" s="1596">
        <f t="shared" si="84"/>
        <v>0</v>
      </c>
      <c r="O1374" s="2105"/>
      <c r="P1374" s="2105"/>
      <c r="Q1374" s="2105">
        <f t="shared" si="85"/>
        <v>0</v>
      </c>
      <c r="R1374" s="2475"/>
    </row>
    <row r="1375" spans="3:18" ht="14.25" customHeight="1">
      <c r="C1375" s="1591">
        <v>46</v>
      </c>
      <c r="D1375" s="1908" t="s">
        <v>6071</v>
      </c>
      <c r="E1375" s="1592">
        <v>7</v>
      </c>
      <c r="F1375" s="1593" t="s">
        <v>508</v>
      </c>
      <c r="G1375" s="1728">
        <v>9</v>
      </c>
      <c r="H1375" s="1593">
        <v>2015</v>
      </c>
      <c r="I1375" s="1595">
        <v>531</v>
      </c>
      <c r="J1375" s="1593">
        <f t="shared" si="86"/>
        <v>100</v>
      </c>
      <c r="K1375" s="1595">
        <f t="shared" si="83"/>
        <v>0</v>
      </c>
      <c r="L1375" s="1593"/>
      <c r="M1375" s="1593"/>
      <c r="N1375" s="1596">
        <f t="shared" si="84"/>
        <v>0</v>
      </c>
      <c r="O1375" s="2105"/>
      <c r="P1375" s="2105"/>
      <c r="Q1375" s="2105">
        <f t="shared" si="85"/>
        <v>0</v>
      </c>
      <c r="R1375" s="2475"/>
    </row>
    <row r="1376" spans="3:18" ht="14.25" customHeight="1">
      <c r="C1376" s="1591">
        <v>47</v>
      </c>
      <c r="D1376" s="1908" t="s">
        <v>2518</v>
      </c>
      <c r="E1376" s="1592">
        <v>7</v>
      </c>
      <c r="F1376" s="1593" t="s">
        <v>508</v>
      </c>
      <c r="G1376" s="1728">
        <v>1</v>
      </c>
      <c r="H1376" s="1593">
        <v>2019</v>
      </c>
      <c r="I1376" s="1595">
        <v>288.42</v>
      </c>
      <c r="J1376" s="1593">
        <f t="shared" si="86"/>
        <v>100</v>
      </c>
      <c r="K1376" s="1595">
        <f t="shared" si="83"/>
        <v>0</v>
      </c>
      <c r="L1376" s="1593"/>
      <c r="M1376" s="1593"/>
      <c r="N1376" s="1596">
        <f t="shared" si="84"/>
        <v>0</v>
      </c>
      <c r="O1376" s="2105"/>
      <c r="P1376" s="2105"/>
      <c r="Q1376" s="2105">
        <f t="shared" si="85"/>
        <v>0</v>
      </c>
      <c r="R1376" s="2475"/>
    </row>
    <row r="1377" spans="3:18" ht="14.25" customHeight="1">
      <c r="C1377" s="1591">
        <v>48</v>
      </c>
      <c r="D1377" s="1908" t="s">
        <v>2296</v>
      </c>
      <c r="E1377" s="1592">
        <v>7</v>
      </c>
      <c r="F1377" s="1593" t="s">
        <v>508</v>
      </c>
      <c r="G1377" s="1728">
        <v>20</v>
      </c>
      <c r="H1377" s="1593">
        <v>2019</v>
      </c>
      <c r="I1377" s="1595">
        <v>1858.8</v>
      </c>
      <c r="J1377" s="1593">
        <f t="shared" si="86"/>
        <v>100</v>
      </c>
      <c r="K1377" s="1595">
        <f t="shared" si="83"/>
        <v>0</v>
      </c>
      <c r="L1377" s="1593"/>
      <c r="M1377" s="1593"/>
      <c r="N1377" s="1596">
        <f t="shared" si="84"/>
        <v>0</v>
      </c>
      <c r="O1377" s="2105"/>
      <c r="P1377" s="2105"/>
      <c r="Q1377" s="2105">
        <f t="shared" si="85"/>
        <v>0</v>
      </c>
      <c r="R1377" s="2476"/>
    </row>
    <row r="1378" spans="3:18" ht="14.25" customHeight="1">
      <c r="C1378" s="1613">
        <v>1</v>
      </c>
      <c r="D1378" s="1911" t="s">
        <v>2022</v>
      </c>
      <c r="E1378" s="1614">
        <v>7</v>
      </c>
      <c r="F1378" s="1615" t="s">
        <v>508</v>
      </c>
      <c r="G1378" s="1741">
        <v>1</v>
      </c>
      <c r="H1378" s="1615">
        <v>2005</v>
      </c>
      <c r="I1378" s="1617">
        <v>142.6</v>
      </c>
      <c r="J1378" s="1615">
        <f t="shared" si="86"/>
        <v>100</v>
      </c>
      <c r="K1378" s="1617">
        <f t="shared" si="83"/>
        <v>0</v>
      </c>
      <c r="L1378" s="1615"/>
      <c r="M1378" s="1615"/>
      <c r="N1378" s="1618">
        <f t="shared" si="84"/>
        <v>0</v>
      </c>
      <c r="O1378" s="2107"/>
      <c r="P1378" s="2107"/>
      <c r="Q1378" s="2107">
        <f t="shared" si="85"/>
        <v>0</v>
      </c>
      <c r="R1378" s="2387" t="s">
        <v>7936</v>
      </c>
    </row>
    <row r="1379" spans="3:18" ht="14.25" customHeight="1">
      <c r="C1379" s="1613">
        <v>2</v>
      </c>
      <c r="D1379" s="1911" t="s">
        <v>2023</v>
      </c>
      <c r="E1379" s="1614">
        <v>7</v>
      </c>
      <c r="F1379" s="1615" t="s">
        <v>508</v>
      </c>
      <c r="G1379" s="1741">
        <v>7</v>
      </c>
      <c r="H1379" s="1615">
        <v>2006</v>
      </c>
      <c r="I1379" s="1617">
        <v>943.6</v>
      </c>
      <c r="J1379" s="1615">
        <f t="shared" si="86"/>
        <v>100</v>
      </c>
      <c r="K1379" s="1617">
        <f t="shared" si="83"/>
        <v>0</v>
      </c>
      <c r="L1379" s="1615"/>
      <c r="M1379" s="1615"/>
      <c r="N1379" s="1618">
        <f t="shared" si="84"/>
        <v>0</v>
      </c>
      <c r="O1379" s="2107"/>
      <c r="P1379" s="2107"/>
      <c r="Q1379" s="2107">
        <f t="shared" si="85"/>
        <v>0</v>
      </c>
      <c r="R1379" s="2388"/>
    </row>
    <row r="1380" spans="3:18" ht="14.25" customHeight="1">
      <c r="C1380" s="1613">
        <v>3</v>
      </c>
      <c r="D1380" s="1911" t="s">
        <v>2022</v>
      </c>
      <c r="E1380" s="1614">
        <v>7</v>
      </c>
      <c r="F1380" s="1615" t="s">
        <v>508</v>
      </c>
      <c r="G1380" s="1741">
        <v>2</v>
      </c>
      <c r="H1380" s="1615">
        <v>2006</v>
      </c>
      <c r="I1380" s="1617">
        <v>283.2</v>
      </c>
      <c r="J1380" s="1615">
        <f t="shared" si="86"/>
        <v>100</v>
      </c>
      <c r="K1380" s="1617">
        <f t="shared" si="83"/>
        <v>0</v>
      </c>
      <c r="L1380" s="1615"/>
      <c r="M1380" s="1615"/>
      <c r="N1380" s="1618">
        <f t="shared" si="84"/>
        <v>0</v>
      </c>
      <c r="O1380" s="2107"/>
      <c r="P1380" s="2107"/>
      <c r="Q1380" s="2107">
        <f t="shared" si="85"/>
        <v>0</v>
      </c>
      <c r="R1380" s="2388"/>
    </row>
    <row r="1381" spans="3:18" ht="14.25" customHeight="1">
      <c r="C1381" s="1613">
        <v>4</v>
      </c>
      <c r="D1381" s="1911" t="s">
        <v>2024</v>
      </c>
      <c r="E1381" s="1614">
        <v>7</v>
      </c>
      <c r="F1381" s="1615" t="s">
        <v>508</v>
      </c>
      <c r="G1381" s="1741">
        <v>2</v>
      </c>
      <c r="H1381" s="1615">
        <v>2007</v>
      </c>
      <c r="I1381" s="1617">
        <v>250.8</v>
      </c>
      <c r="J1381" s="1615">
        <f t="shared" si="86"/>
        <v>100</v>
      </c>
      <c r="K1381" s="1617">
        <f t="shared" si="83"/>
        <v>0</v>
      </c>
      <c r="L1381" s="1615"/>
      <c r="M1381" s="1615"/>
      <c r="N1381" s="1618">
        <f t="shared" si="84"/>
        <v>0</v>
      </c>
      <c r="O1381" s="2107"/>
      <c r="P1381" s="2107"/>
      <c r="Q1381" s="2107">
        <f t="shared" si="85"/>
        <v>0</v>
      </c>
      <c r="R1381" s="2388"/>
    </row>
    <row r="1382" spans="3:18" ht="14.25" customHeight="1">
      <c r="C1382" s="1613">
        <v>5</v>
      </c>
      <c r="D1382" s="1911" t="s">
        <v>2025</v>
      </c>
      <c r="E1382" s="1614">
        <v>7</v>
      </c>
      <c r="F1382" s="1615" t="s">
        <v>508</v>
      </c>
      <c r="G1382" s="1741">
        <v>2</v>
      </c>
      <c r="H1382" s="1615">
        <v>2007</v>
      </c>
      <c r="I1382" s="1617">
        <v>250.8</v>
      </c>
      <c r="J1382" s="1615">
        <f t="shared" si="86"/>
        <v>100</v>
      </c>
      <c r="K1382" s="1617">
        <f t="shared" si="83"/>
        <v>0</v>
      </c>
      <c r="L1382" s="1615"/>
      <c r="M1382" s="1615"/>
      <c r="N1382" s="1618">
        <f t="shared" si="84"/>
        <v>0</v>
      </c>
      <c r="O1382" s="2107"/>
      <c r="P1382" s="2107"/>
      <c r="Q1382" s="2107">
        <f t="shared" si="85"/>
        <v>0</v>
      </c>
      <c r="R1382" s="2388"/>
    </row>
    <row r="1383" spans="3:18" ht="14.25" customHeight="1">
      <c r="C1383" s="1613">
        <v>6</v>
      </c>
      <c r="D1383" s="1911" t="s">
        <v>2026</v>
      </c>
      <c r="E1383" s="1614">
        <v>7</v>
      </c>
      <c r="F1383" s="1615" t="s">
        <v>508</v>
      </c>
      <c r="G1383" s="1741">
        <v>2</v>
      </c>
      <c r="H1383" s="1615">
        <v>2007</v>
      </c>
      <c r="I1383" s="1617">
        <v>242.4</v>
      </c>
      <c r="J1383" s="1615">
        <f t="shared" si="86"/>
        <v>100</v>
      </c>
      <c r="K1383" s="1617">
        <f t="shared" si="83"/>
        <v>0</v>
      </c>
      <c r="L1383" s="1615"/>
      <c r="M1383" s="1615"/>
      <c r="N1383" s="1618">
        <f t="shared" si="84"/>
        <v>0</v>
      </c>
      <c r="O1383" s="2107"/>
      <c r="P1383" s="2107"/>
      <c r="Q1383" s="2107">
        <f t="shared" si="85"/>
        <v>0</v>
      </c>
      <c r="R1383" s="2388"/>
    </row>
    <row r="1384" spans="3:18" ht="14.25" customHeight="1">
      <c r="C1384" s="1613">
        <v>7</v>
      </c>
      <c r="D1384" s="1911" t="s">
        <v>2027</v>
      </c>
      <c r="E1384" s="1614">
        <v>7</v>
      </c>
      <c r="F1384" s="1615" t="s">
        <v>508</v>
      </c>
      <c r="G1384" s="1741">
        <v>2</v>
      </c>
      <c r="H1384" s="1615">
        <v>2008</v>
      </c>
      <c r="I1384" s="1617">
        <v>201.6</v>
      </c>
      <c r="J1384" s="1615">
        <f t="shared" si="86"/>
        <v>100</v>
      </c>
      <c r="K1384" s="1617">
        <f t="shared" si="83"/>
        <v>0</v>
      </c>
      <c r="L1384" s="1615"/>
      <c r="M1384" s="1615"/>
      <c r="N1384" s="1618">
        <f t="shared" si="84"/>
        <v>0</v>
      </c>
      <c r="O1384" s="2107"/>
      <c r="P1384" s="2107"/>
      <c r="Q1384" s="2107">
        <f t="shared" si="85"/>
        <v>0</v>
      </c>
      <c r="R1384" s="2388"/>
    </row>
    <row r="1385" spans="3:18" ht="14.25" customHeight="1">
      <c r="C1385" s="1613">
        <v>8</v>
      </c>
      <c r="D1385" s="1911" t="s">
        <v>2028</v>
      </c>
      <c r="E1385" s="1614">
        <v>7</v>
      </c>
      <c r="F1385" s="1615" t="s">
        <v>508</v>
      </c>
      <c r="G1385" s="1741">
        <v>1</v>
      </c>
      <c r="H1385" s="1615">
        <v>2008</v>
      </c>
      <c r="I1385" s="1617">
        <v>99.771000000000001</v>
      </c>
      <c r="J1385" s="1615">
        <f t="shared" si="86"/>
        <v>100</v>
      </c>
      <c r="K1385" s="1617">
        <f t="shared" si="83"/>
        <v>0</v>
      </c>
      <c r="L1385" s="1615"/>
      <c r="M1385" s="1615"/>
      <c r="N1385" s="1618">
        <f t="shared" si="84"/>
        <v>0</v>
      </c>
      <c r="O1385" s="2107"/>
      <c r="P1385" s="2107"/>
      <c r="Q1385" s="2107">
        <f t="shared" si="85"/>
        <v>0</v>
      </c>
      <c r="R1385" s="2388"/>
    </row>
    <row r="1386" spans="3:18" ht="14.25" customHeight="1">
      <c r="C1386" s="1613">
        <v>9</v>
      </c>
      <c r="D1386" s="1911" t="s">
        <v>2029</v>
      </c>
      <c r="E1386" s="1614">
        <v>7</v>
      </c>
      <c r="F1386" s="1615" t="s">
        <v>508</v>
      </c>
      <c r="G1386" s="1741">
        <v>5</v>
      </c>
      <c r="H1386" s="1615">
        <v>2008</v>
      </c>
      <c r="I1386" s="1617">
        <v>498.85500000000002</v>
      </c>
      <c r="J1386" s="1615">
        <f t="shared" si="86"/>
        <v>100</v>
      </c>
      <c r="K1386" s="1617">
        <f t="shared" si="83"/>
        <v>0</v>
      </c>
      <c r="L1386" s="1615"/>
      <c r="M1386" s="1615"/>
      <c r="N1386" s="1618">
        <f t="shared" si="84"/>
        <v>0</v>
      </c>
      <c r="O1386" s="2107"/>
      <c r="P1386" s="2107"/>
      <c r="Q1386" s="2107">
        <f t="shared" si="85"/>
        <v>0</v>
      </c>
      <c r="R1386" s="2388"/>
    </row>
    <row r="1387" spans="3:18" ht="14.25" customHeight="1">
      <c r="C1387" s="1613">
        <v>10</v>
      </c>
      <c r="D1387" s="1911" t="s">
        <v>2030</v>
      </c>
      <c r="E1387" s="1614">
        <v>7</v>
      </c>
      <c r="F1387" s="1615" t="s">
        <v>508</v>
      </c>
      <c r="G1387" s="1741">
        <v>2</v>
      </c>
      <c r="H1387" s="1615">
        <v>2007</v>
      </c>
      <c r="I1387" s="1617">
        <v>220</v>
      </c>
      <c r="J1387" s="1615">
        <f t="shared" si="86"/>
        <v>100</v>
      </c>
      <c r="K1387" s="1617">
        <f t="shared" si="83"/>
        <v>0</v>
      </c>
      <c r="L1387" s="1615"/>
      <c r="M1387" s="1615"/>
      <c r="N1387" s="1618">
        <f t="shared" si="84"/>
        <v>0</v>
      </c>
      <c r="O1387" s="2107"/>
      <c r="P1387" s="2107"/>
      <c r="Q1387" s="2107">
        <f t="shared" si="85"/>
        <v>0</v>
      </c>
      <c r="R1387" s="2388"/>
    </row>
    <row r="1388" spans="3:18" ht="14.25" customHeight="1">
      <c r="C1388" s="1613">
        <v>11</v>
      </c>
      <c r="D1388" s="1911" t="s">
        <v>2031</v>
      </c>
      <c r="E1388" s="1614">
        <v>7</v>
      </c>
      <c r="F1388" s="1615" t="s">
        <v>508</v>
      </c>
      <c r="G1388" s="1741">
        <v>2</v>
      </c>
      <c r="H1388" s="1615">
        <v>2008</v>
      </c>
      <c r="I1388" s="1617">
        <v>201.6</v>
      </c>
      <c r="J1388" s="1615">
        <f t="shared" si="86"/>
        <v>100</v>
      </c>
      <c r="K1388" s="1617">
        <f t="shared" si="83"/>
        <v>0</v>
      </c>
      <c r="L1388" s="1615"/>
      <c r="M1388" s="1615"/>
      <c r="N1388" s="1618">
        <f t="shared" si="84"/>
        <v>0</v>
      </c>
      <c r="O1388" s="2107"/>
      <c r="P1388" s="2107"/>
      <c r="Q1388" s="2107">
        <f t="shared" si="85"/>
        <v>0</v>
      </c>
      <c r="R1388" s="2388"/>
    </row>
    <row r="1389" spans="3:18" ht="14.25" customHeight="1">
      <c r="C1389" s="1613">
        <v>12</v>
      </c>
      <c r="D1389" s="1911" t="s">
        <v>2032</v>
      </c>
      <c r="E1389" s="1614">
        <v>7</v>
      </c>
      <c r="F1389" s="1615" t="s">
        <v>508</v>
      </c>
      <c r="G1389" s="1741">
        <v>2</v>
      </c>
      <c r="H1389" s="1615">
        <v>2008</v>
      </c>
      <c r="I1389" s="1617">
        <v>207.32400000000001</v>
      </c>
      <c r="J1389" s="1615">
        <f t="shared" si="86"/>
        <v>100</v>
      </c>
      <c r="K1389" s="1617">
        <f t="shared" si="83"/>
        <v>0</v>
      </c>
      <c r="L1389" s="1615"/>
      <c r="M1389" s="1615"/>
      <c r="N1389" s="1618">
        <f t="shared" si="84"/>
        <v>0</v>
      </c>
      <c r="O1389" s="2107"/>
      <c r="P1389" s="2107"/>
      <c r="Q1389" s="2107">
        <f t="shared" si="85"/>
        <v>0</v>
      </c>
      <c r="R1389" s="2388"/>
    </row>
    <row r="1390" spans="3:18" ht="14.25" customHeight="1">
      <c r="C1390" s="1613">
        <v>13</v>
      </c>
      <c r="D1390" s="1911" t="s">
        <v>2027</v>
      </c>
      <c r="E1390" s="1614">
        <v>7</v>
      </c>
      <c r="F1390" s="1615" t="s">
        <v>508</v>
      </c>
      <c r="G1390" s="1741">
        <v>1</v>
      </c>
      <c r="H1390" s="1615">
        <v>2008</v>
      </c>
      <c r="I1390" s="1617">
        <v>100.8</v>
      </c>
      <c r="J1390" s="1615">
        <f t="shared" si="86"/>
        <v>100</v>
      </c>
      <c r="K1390" s="1617">
        <f t="shared" si="83"/>
        <v>0</v>
      </c>
      <c r="L1390" s="1615"/>
      <c r="M1390" s="1615"/>
      <c r="N1390" s="1618">
        <f t="shared" si="84"/>
        <v>0</v>
      </c>
      <c r="O1390" s="2107"/>
      <c r="P1390" s="2107"/>
      <c r="Q1390" s="2107">
        <f t="shared" si="85"/>
        <v>0</v>
      </c>
      <c r="R1390" s="2388"/>
    </row>
    <row r="1391" spans="3:18" ht="14.25" customHeight="1">
      <c r="C1391" s="1613">
        <v>14</v>
      </c>
      <c r="D1391" s="1911" t="s">
        <v>2033</v>
      </c>
      <c r="E1391" s="1614">
        <v>7</v>
      </c>
      <c r="F1391" s="1615" t="s">
        <v>508</v>
      </c>
      <c r="G1391" s="1741">
        <v>1</v>
      </c>
      <c r="H1391" s="1615">
        <v>2008</v>
      </c>
      <c r="I1391" s="1617">
        <v>100.8</v>
      </c>
      <c r="J1391" s="1615">
        <f t="shared" si="86"/>
        <v>100</v>
      </c>
      <c r="K1391" s="1617">
        <f t="shared" si="83"/>
        <v>0</v>
      </c>
      <c r="L1391" s="1615"/>
      <c r="M1391" s="1615"/>
      <c r="N1391" s="1618">
        <f t="shared" si="84"/>
        <v>0</v>
      </c>
      <c r="O1391" s="2107"/>
      <c r="P1391" s="2107"/>
      <c r="Q1391" s="2107">
        <f t="shared" si="85"/>
        <v>0</v>
      </c>
      <c r="R1391" s="2388"/>
    </row>
    <row r="1392" spans="3:18" ht="14.25" customHeight="1">
      <c r="C1392" s="1613">
        <v>15</v>
      </c>
      <c r="D1392" s="1911" t="s">
        <v>2034</v>
      </c>
      <c r="E1392" s="1614">
        <v>7</v>
      </c>
      <c r="F1392" s="1615" t="s">
        <v>508</v>
      </c>
      <c r="G1392" s="1741">
        <v>1</v>
      </c>
      <c r="H1392" s="1615">
        <v>2009</v>
      </c>
      <c r="I1392" s="1617">
        <v>103.66200000000001</v>
      </c>
      <c r="J1392" s="1615">
        <f t="shared" si="86"/>
        <v>100</v>
      </c>
      <c r="K1392" s="1617">
        <f t="shared" si="83"/>
        <v>0</v>
      </c>
      <c r="L1392" s="1615"/>
      <c r="M1392" s="1615"/>
      <c r="N1392" s="1618">
        <f t="shared" si="84"/>
        <v>0</v>
      </c>
      <c r="O1392" s="2107"/>
      <c r="P1392" s="2107"/>
      <c r="Q1392" s="2107">
        <f t="shared" si="85"/>
        <v>0</v>
      </c>
      <c r="R1392" s="2388"/>
    </row>
    <row r="1393" spans="3:18" ht="14.25" customHeight="1">
      <c r="C1393" s="1613">
        <v>16</v>
      </c>
      <c r="D1393" s="1911" t="s">
        <v>2022</v>
      </c>
      <c r="E1393" s="1614">
        <v>7</v>
      </c>
      <c r="F1393" s="1615" t="s">
        <v>508</v>
      </c>
      <c r="G1393" s="1741">
        <v>1</v>
      </c>
      <c r="H1393" s="1615">
        <v>2009</v>
      </c>
      <c r="I1393" s="1617">
        <v>80.592500000000001</v>
      </c>
      <c r="J1393" s="1615">
        <f t="shared" si="86"/>
        <v>100</v>
      </c>
      <c r="K1393" s="1617">
        <f t="shared" si="83"/>
        <v>0</v>
      </c>
      <c r="L1393" s="1615"/>
      <c r="M1393" s="1615"/>
      <c r="N1393" s="1618">
        <f t="shared" si="84"/>
        <v>0</v>
      </c>
      <c r="O1393" s="2107"/>
      <c r="P1393" s="2107"/>
      <c r="Q1393" s="2107">
        <f t="shared" si="85"/>
        <v>0</v>
      </c>
      <c r="R1393" s="2388"/>
    </row>
    <row r="1394" spans="3:18" ht="14.25" customHeight="1">
      <c r="C1394" s="1613">
        <v>17</v>
      </c>
      <c r="D1394" s="1911" t="s">
        <v>2027</v>
      </c>
      <c r="E1394" s="1614">
        <v>7</v>
      </c>
      <c r="F1394" s="1615" t="s">
        <v>508</v>
      </c>
      <c r="G1394" s="1741">
        <v>2</v>
      </c>
      <c r="H1394" s="1615">
        <v>2008</v>
      </c>
      <c r="I1394" s="1617">
        <v>201.6</v>
      </c>
      <c r="J1394" s="1615">
        <f t="shared" si="86"/>
        <v>100</v>
      </c>
      <c r="K1394" s="1617">
        <f t="shared" si="83"/>
        <v>0</v>
      </c>
      <c r="L1394" s="1615"/>
      <c r="M1394" s="1615"/>
      <c r="N1394" s="1618">
        <f t="shared" si="84"/>
        <v>0</v>
      </c>
      <c r="O1394" s="2107"/>
      <c r="P1394" s="2107"/>
      <c r="Q1394" s="2107">
        <f t="shared" si="85"/>
        <v>0</v>
      </c>
      <c r="R1394" s="2388"/>
    </row>
    <row r="1395" spans="3:18" ht="14.25" customHeight="1">
      <c r="C1395" s="1613">
        <v>18</v>
      </c>
      <c r="D1395" s="1911" t="s">
        <v>2035</v>
      </c>
      <c r="E1395" s="1614">
        <v>7</v>
      </c>
      <c r="F1395" s="1615" t="s">
        <v>508</v>
      </c>
      <c r="G1395" s="1741">
        <v>4</v>
      </c>
      <c r="H1395" s="1615">
        <v>2011</v>
      </c>
      <c r="I1395" s="1617">
        <v>334.56</v>
      </c>
      <c r="J1395" s="1615">
        <f t="shared" si="86"/>
        <v>100</v>
      </c>
      <c r="K1395" s="1617">
        <f t="shared" si="83"/>
        <v>0</v>
      </c>
      <c r="L1395" s="1615"/>
      <c r="M1395" s="1615"/>
      <c r="N1395" s="1618">
        <f t="shared" si="84"/>
        <v>0</v>
      </c>
      <c r="O1395" s="2107"/>
      <c r="P1395" s="2107"/>
      <c r="Q1395" s="2107">
        <f t="shared" si="85"/>
        <v>0</v>
      </c>
      <c r="R1395" s="2388"/>
    </row>
    <row r="1396" spans="3:18" ht="14.25" customHeight="1">
      <c r="C1396" s="1613">
        <v>19</v>
      </c>
      <c r="D1396" s="1911" t="s">
        <v>2036</v>
      </c>
      <c r="E1396" s="1614">
        <v>7</v>
      </c>
      <c r="F1396" s="1615" t="s">
        <v>508</v>
      </c>
      <c r="G1396" s="1741">
        <v>1</v>
      </c>
      <c r="H1396" s="1615">
        <v>2012</v>
      </c>
      <c r="I1396" s="1617">
        <v>80.52</v>
      </c>
      <c r="J1396" s="1615">
        <f t="shared" si="86"/>
        <v>100</v>
      </c>
      <c r="K1396" s="1617">
        <f t="shared" si="83"/>
        <v>0</v>
      </c>
      <c r="L1396" s="1615"/>
      <c r="M1396" s="1615"/>
      <c r="N1396" s="1618">
        <f t="shared" si="84"/>
        <v>0</v>
      </c>
      <c r="O1396" s="2107"/>
      <c r="P1396" s="2107"/>
      <c r="Q1396" s="2107">
        <f t="shared" si="85"/>
        <v>0</v>
      </c>
      <c r="R1396" s="2388"/>
    </row>
    <row r="1397" spans="3:18" ht="14.25" customHeight="1">
      <c r="C1397" s="1613">
        <v>20</v>
      </c>
      <c r="D1397" s="1911" t="s">
        <v>2037</v>
      </c>
      <c r="E1397" s="1614">
        <v>7</v>
      </c>
      <c r="F1397" s="1615" t="s">
        <v>508</v>
      </c>
      <c r="G1397" s="1741">
        <v>2</v>
      </c>
      <c r="H1397" s="1615">
        <v>2013</v>
      </c>
      <c r="I1397" s="1617">
        <v>154.34960000000001</v>
      </c>
      <c r="J1397" s="1615">
        <f t="shared" si="86"/>
        <v>100</v>
      </c>
      <c r="K1397" s="1617">
        <f t="shared" si="83"/>
        <v>0</v>
      </c>
      <c r="L1397" s="1615"/>
      <c r="M1397" s="1615"/>
      <c r="N1397" s="1618">
        <f t="shared" si="84"/>
        <v>0</v>
      </c>
      <c r="O1397" s="2107"/>
      <c r="P1397" s="2107"/>
      <c r="Q1397" s="2107">
        <f t="shared" si="85"/>
        <v>0</v>
      </c>
      <c r="R1397" s="2388"/>
    </row>
    <row r="1398" spans="3:18" ht="14.25" customHeight="1">
      <c r="C1398" s="1613">
        <v>21</v>
      </c>
      <c r="D1398" s="1911" t="s">
        <v>2038</v>
      </c>
      <c r="E1398" s="1614">
        <v>7</v>
      </c>
      <c r="F1398" s="1615" t="s">
        <v>508</v>
      </c>
      <c r="G1398" s="1741">
        <v>1</v>
      </c>
      <c r="H1398" s="1615">
        <v>2014</v>
      </c>
      <c r="I1398" s="1617">
        <v>80.52</v>
      </c>
      <c r="J1398" s="1615">
        <f t="shared" si="86"/>
        <v>100</v>
      </c>
      <c r="K1398" s="1617">
        <f t="shared" si="83"/>
        <v>0</v>
      </c>
      <c r="L1398" s="1615"/>
      <c r="M1398" s="1615"/>
      <c r="N1398" s="1618">
        <f t="shared" si="84"/>
        <v>0</v>
      </c>
      <c r="O1398" s="2107"/>
      <c r="P1398" s="2107"/>
      <c r="Q1398" s="2107">
        <f t="shared" si="85"/>
        <v>0</v>
      </c>
      <c r="R1398" s="2388"/>
    </row>
    <row r="1399" spans="3:18" ht="14.25" customHeight="1">
      <c r="C1399" s="1613">
        <v>22</v>
      </c>
      <c r="D1399" s="1911" t="s">
        <v>2039</v>
      </c>
      <c r="E1399" s="1614">
        <v>7</v>
      </c>
      <c r="F1399" s="1615" t="s">
        <v>508</v>
      </c>
      <c r="G1399" s="1741">
        <v>1</v>
      </c>
      <c r="H1399" s="1615">
        <v>2018</v>
      </c>
      <c r="I1399" s="1617">
        <v>103.66200000000001</v>
      </c>
      <c r="J1399" s="1615">
        <f t="shared" si="86"/>
        <v>100</v>
      </c>
      <c r="K1399" s="1617">
        <f t="shared" si="83"/>
        <v>0</v>
      </c>
      <c r="L1399" s="1615"/>
      <c r="M1399" s="1615"/>
      <c r="N1399" s="1618">
        <f t="shared" si="84"/>
        <v>0</v>
      </c>
      <c r="O1399" s="2107"/>
      <c r="P1399" s="2107"/>
      <c r="Q1399" s="2107">
        <f t="shared" si="85"/>
        <v>0</v>
      </c>
      <c r="R1399" s="2388"/>
    </row>
    <row r="1400" spans="3:18" ht="14.25" customHeight="1">
      <c r="C1400" s="1613">
        <v>23</v>
      </c>
      <c r="D1400" s="1911" t="s">
        <v>2040</v>
      </c>
      <c r="E1400" s="1614">
        <v>7</v>
      </c>
      <c r="F1400" s="1615" t="s">
        <v>508</v>
      </c>
      <c r="G1400" s="1741">
        <v>3</v>
      </c>
      <c r="H1400" s="1615">
        <v>2020</v>
      </c>
      <c r="I1400" s="1617">
        <v>278.82</v>
      </c>
      <c r="J1400" s="1615">
        <f t="shared" si="86"/>
        <v>100</v>
      </c>
      <c r="K1400" s="1617">
        <f t="shared" si="83"/>
        <v>0</v>
      </c>
      <c r="L1400" s="1615"/>
      <c r="M1400" s="1615"/>
      <c r="N1400" s="1618">
        <f t="shared" si="84"/>
        <v>0</v>
      </c>
      <c r="O1400" s="2107"/>
      <c r="P1400" s="2107"/>
      <c r="Q1400" s="2107">
        <f t="shared" si="85"/>
        <v>0</v>
      </c>
      <c r="R1400" s="2388"/>
    </row>
    <row r="1401" spans="3:18" ht="14.25" customHeight="1">
      <c r="C1401" s="1613">
        <v>24</v>
      </c>
      <c r="D1401" s="1911" t="s">
        <v>2041</v>
      </c>
      <c r="E1401" s="1614">
        <v>7</v>
      </c>
      <c r="F1401" s="1615" t="s">
        <v>508</v>
      </c>
      <c r="G1401" s="1741">
        <v>1</v>
      </c>
      <c r="H1401" s="1615">
        <v>2020</v>
      </c>
      <c r="I1401" s="1617">
        <v>92.94</v>
      </c>
      <c r="J1401" s="1615">
        <f t="shared" si="86"/>
        <v>100</v>
      </c>
      <c r="K1401" s="1617">
        <f t="shared" si="83"/>
        <v>0</v>
      </c>
      <c r="L1401" s="1615"/>
      <c r="M1401" s="1615"/>
      <c r="N1401" s="1618">
        <f t="shared" si="84"/>
        <v>0</v>
      </c>
      <c r="O1401" s="2107"/>
      <c r="P1401" s="2107"/>
      <c r="Q1401" s="2107">
        <f t="shared" si="85"/>
        <v>0</v>
      </c>
      <c r="R1401" s="2388"/>
    </row>
    <row r="1402" spans="3:18" ht="14.25" customHeight="1">
      <c r="C1402" s="1613">
        <v>25</v>
      </c>
      <c r="D1402" s="1911" t="s">
        <v>2042</v>
      </c>
      <c r="E1402" s="1614">
        <v>7</v>
      </c>
      <c r="F1402" s="1615" t="s">
        <v>508</v>
      </c>
      <c r="G1402" s="1741">
        <v>1</v>
      </c>
      <c r="H1402" s="1615">
        <v>2020</v>
      </c>
      <c r="I1402" s="1617">
        <v>85.1</v>
      </c>
      <c r="J1402" s="1615">
        <f t="shared" si="86"/>
        <v>100</v>
      </c>
      <c r="K1402" s="1617">
        <f t="shared" si="83"/>
        <v>0</v>
      </c>
      <c r="L1402" s="1615"/>
      <c r="M1402" s="1615"/>
      <c r="N1402" s="1618">
        <f t="shared" si="84"/>
        <v>0</v>
      </c>
      <c r="O1402" s="2107"/>
      <c r="P1402" s="2107"/>
      <c r="Q1402" s="2107">
        <f t="shared" si="85"/>
        <v>0</v>
      </c>
      <c r="R1402" s="2388"/>
    </row>
    <row r="1403" spans="3:18" ht="14.25" customHeight="1">
      <c r="C1403" s="1613">
        <v>26</v>
      </c>
      <c r="D1403" s="1911" t="s">
        <v>2043</v>
      </c>
      <c r="E1403" s="1614">
        <v>7</v>
      </c>
      <c r="F1403" s="1615" t="s">
        <v>508</v>
      </c>
      <c r="G1403" s="1741">
        <v>2</v>
      </c>
      <c r="H1403" s="1615">
        <v>2020</v>
      </c>
      <c r="I1403" s="1617">
        <v>185.88</v>
      </c>
      <c r="J1403" s="1615">
        <f t="shared" si="86"/>
        <v>100</v>
      </c>
      <c r="K1403" s="1617">
        <f t="shared" si="83"/>
        <v>0</v>
      </c>
      <c r="L1403" s="1615"/>
      <c r="M1403" s="1615"/>
      <c r="N1403" s="1618">
        <f t="shared" si="84"/>
        <v>0</v>
      </c>
      <c r="O1403" s="2107"/>
      <c r="P1403" s="2107"/>
      <c r="Q1403" s="2107">
        <f t="shared" si="85"/>
        <v>0</v>
      </c>
      <c r="R1403" s="2388"/>
    </row>
    <row r="1404" spans="3:18" ht="14.25" customHeight="1">
      <c r="C1404" s="1613">
        <v>27</v>
      </c>
      <c r="D1404" s="1911" t="s">
        <v>2044</v>
      </c>
      <c r="E1404" s="1614">
        <v>7</v>
      </c>
      <c r="F1404" s="1615" t="s">
        <v>508</v>
      </c>
      <c r="G1404" s="1741">
        <v>1</v>
      </c>
      <c r="H1404" s="1615">
        <v>2020</v>
      </c>
      <c r="I1404" s="1617">
        <v>288.42</v>
      </c>
      <c r="J1404" s="1615">
        <f t="shared" si="86"/>
        <v>100</v>
      </c>
      <c r="K1404" s="1617">
        <f t="shared" si="83"/>
        <v>0</v>
      </c>
      <c r="L1404" s="1615"/>
      <c r="M1404" s="1615"/>
      <c r="N1404" s="1618">
        <f t="shared" si="84"/>
        <v>0</v>
      </c>
      <c r="O1404" s="2107"/>
      <c r="P1404" s="2107"/>
      <c r="Q1404" s="2107">
        <f t="shared" si="85"/>
        <v>0</v>
      </c>
      <c r="R1404" s="2388"/>
    </row>
    <row r="1405" spans="3:18" ht="14.25" customHeight="1">
      <c r="C1405" s="1613">
        <v>28</v>
      </c>
      <c r="D1405" s="1911" t="s">
        <v>7372</v>
      </c>
      <c r="E1405" s="1614">
        <v>7</v>
      </c>
      <c r="F1405" s="1615" t="s">
        <v>508</v>
      </c>
      <c r="G1405" s="1741">
        <v>3</v>
      </c>
      <c r="H1405" s="1615">
        <v>2024</v>
      </c>
      <c r="I1405" s="1617">
        <v>978.3</v>
      </c>
      <c r="J1405" s="1615">
        <f t="shared" si="86"/>
        <v>40</v>
      </c>
      <c r="K1405" s="1617">
        <f t="shared" si="83"/>
        <v>586.98</v>
      </c>
      <c r="L1405" s="1615"/>
      <c r="M1405" s="1615"/>
      <c r="N1405" s="1618">
        <f t="shared" si="84"/>
        <v>0</v>
      </c>
      <c r="O1405" s="2107"/>
      <c r="P1405" s="2107"/>
      <c r="Q1405" s="2107">
        <f t="shared" si="85"/>
        <v>0</v>
      </c>
      <c r="R1405" s="2388"/>
    </row>
    <row r="1406" spans="3:18" ht="14.25" customHeight="1">
      <c r="C1406" s="1613">
        <v>29</v>
      </c>
      <c r="D1406" s="1911" t="s">
        <v>7374</v>
      </c>
      <c r="E1406" s="1614">
        <v>7</v>
      </c>
      <c r="F1406" s="1615" t="s">
        <v>508</v>
      </c>
      <c r="G1406" s="1741">
        <v>1</v>
      </c>
      <c r="H1406" s="1615">
        <v>2019</v>
      </c>
      <c r="I1406" s="1617">
        <v>92.94</v>
      </c>
      <c r="J1406" s="1615">
        <f t="shared" si="86"/>
        <v>100</v>
      </c>
      <c r="K1406" s="1617">
        <f t="shared" si="83"/>
        <v>0</v>
      </c>
      <c r="L1406" s="1615"/>
      <c r="M1406" s="1615"/>
      <c r="N1406" s="1618">
        <f t="shared" si="84"/>
        <v>0</v>
      </c>
      <c r="O1406" s="2107"/>
      <c r="P1406" s="2107"/>
      <c r="Q1406" s="2107">
        <f t="shared" si="85"/>
        <v>0</v>
      </c>
      <c r="R1406" s="2389"/>
    </row>
    <row r="1407" spans="3:18" ht="14.25" customHeight="1">
      <c r="C1407" s="1729">
        <v>1</v>
      </c>
      <c r="D1407" s="1909" t="s">
        <v>6072</v>
      </c>
      <c r="E1407" s="1730">
        <v>7</v>
      </c>
      <c r="F1407" s="1731" t="s">
        <v>508</v>
      </c>
      <c r="G1407" s="1732">
        <v>1</v>
      </c>
      <c r="H1407" s="1731">
        <v>2004</v>
      </c>
      <c r="I1407" s="1733">
        <v>107.5</v>
      </c>
      <c r="J1407" s="1731">
        <f t="shared" si="86"/>
        <v>100</v>
      </c>
      <c r="K1407" s="1733">
        <f t="shared" si="83"/>
        <v>0</v>
      </c>
      <c r="L1407" s="1731"/>
      <c r="M1407" s="1731"/>
      <c r="N1407" s="1734">
        <f t="shared" si="84"/>
        <v>0</v>
      </c>
      <c r="O1407" s="2127"/>
      <c r="P1407" s="2127"/>
      <c r="Q1407" s="2127">
        <f t="shared" si="85"/>
        <v>0</v>
      </c>
      <c r="R1407" s="2390" t="s">
        <v>8017</v>
      </c>
    </row>
    <row r="1408" spans="3:18" ht="14.25" customHeight="1">
      <c r="C1408" s="1735">
        <v>2</v>
      </c>
      <c r="D1408" s="1910" t="s">
        <v>6073</v>
      </c>
      <c r="E1408" s="1736">
        <v>7</v>
      </c>
      <c r="F1408" s="1737" t="s">
        <v>508</v>
      </c>
      <c r="G1408" s="1738">
        <v>1</v>
      </c>
      <c r="H1408" s="1737">
        <v>2005</v>
      </c>
      <c r="I1408" s="1739">
        <v>147.86000000000001</v>
      </c>
      <c r="J1408" s="1737">
        <f t="shared" si="86"/>
        <v>100</v>
      </c>
      <c r="K1408" s="1739">
        <f t="shared" si="83"/>
        <v>0</v>
      </c>
      <c r="L1408" s="1737"/>
      <c r="M1408" s="1737"/>
      <c r="N1408" s="1740">
        <f t="shared" si="84"/>
        <v>0</v>
      </c>
      <c r="O1408" s="2128"/>
      <c r="P1408" s="2128"/>
      <c r="Q1408" s="2128">
        <f t="shared" si="85"/>
        <v>0</v>
      </c>
      <c r="R1408" s="2391"/>
    </row>
    <row r="1409" spans="3:18" ht="14.25" customHeight="1">
      <c r="C1409" s="1735">
        <v>3</v>
      </c>
      <c r="D1409" s="1910" t="s">
        <v>6074</v>
      </c>
      <c r="E1409" s="1736">
        <v>7</v>
      </c>
      <c r="F1409" s="1737" t="s">
        <v>508</v>
      </c>
      <c r="G1409" s="1738">
        <v>1</v>
      </c>
      <c r="H1409" s="1737">
        <v>2005</v>
      </c>
      <c r="I1409" s="1739">
        <v>147.86000000000001</v>
      </c>
      <c r="J1409" s="1737">
        <f t="shared" si="86"/>
        <v>100</v>
      </c>
      <c r="K1409" s="1739">
        <f t="shared" si="83"/>
        <v>0</v>
      </c>
      <c r="L1409" s="1737"/>
      <c r="M1409" s="1737"/>
      <c r="N1409" s="1740">
        <f t="shared" si="84"/>
        <v>0</v>
      </c>
      <c r="O1409" s="2128"/>
      <c r="P1409" s="2128"/>
      <c r="Q1409" s="2128">
        <f t="shared" si="85"/>
        <v>0</v>
      </c>
      <c r="R1409" s="2391"/>
    </row>
    <row r="1410" spans="3:18" ht="14.25" customHeight="1">
      <c r="C1410" s="1735">
        <v>4</v>
      </c>
      <c r="D1410" s="1910" t="s">
        <v>6075</v>
      </c>
      <c r="E1410" s="1736">
        <v>7</v>
      </c>
      <c r="F1410" s="1737" t="s">
        <v>508</v>
      </c>
      <c r="G1410" s="1738">
        <v>1</v>
      </c>
      <c r="H1410" s="1737">
        <v>2005</v>
      </c>
      <c r="I1410" s="1739">
        <v>147.86000000000001</v>
      </c>
      <c r="J1410" s="1737">
        <f t="shared" si="86"/>
        <v>100</v>
      </c>
      <c r="K1410" s="1739">
        <f t="shared" si="83"/>
        <v>0</v>
      </c>
      <c r="L1410" s="1737"/>
      <c r="M1410" s="1737"/>
      <c r="N1410" s="1740">
        <f t="shared" si="84"/>
        <v>0</v>
      </c>
      <c r="O1410" s="2128"/>
      <c r="P1410" s="2128"/>
      <c r="Q1410" s="2128">
        <f t="shared" si="85"/>
        <v>0</v>
      </c>
      <c r="R1410" s="2391"/>
    </row>
    <row r="1411" spans="3:18" ht="14.25" customHeight="1">
      <c r="C1411" s="1729">
        <v>5</v>
      </c>
      <c r="D1411" s="1910" t="s">
        <v>6076</v>
      </c>
      <c r="E1411" s="1736">
        <v>7</v>
      </c>
      <c r="F1411" s="1737" t="s">
        <v>508</v>
      </c>
      <c r="G1411" s="1738">
        <v>1</v>
      </c>
      <c r="H1411" s="1737">
        <v>2005</v>
      </c>
      <c r="I1411" s="1739">
        <v>170.2</v>
      </c>
      <c r="J1411" s="1737">
        <f t="shared" si="86"/>
        <v>100</v>
      </c>
      <c r="K1411" s="1739">
        <f t="shared" si="83"/>
        <v>0</v>
      </c>
      <c r="L1411" s="1737"/>
      <c r="M1411" s="1737"/>
      <c r="N1411" s="1740">
        <f t="shared" si="84"/>
        <v>0</v>
      </c>
      <c r="O1411" s="2128"/>
      <c r="P1411" s="2128"/>
      <c r="Q1411" s="2128">
        <f t="shared" si="85"/>
        <v>0</v>
      </c>
      <c r="R1411" s="2391"/>
    </row>
    <row r="1412" spans="3:18" ht="14.25" customHeight="1">
      <c r="C1412" s="1735">
        <v>6</v>
      </c>
      <c r="D1412" s="1910" t="s">
        <v>3045</v>
      </c>
      <c r="E1412" s="1736">
        <v>7</v>
      </c>
      <c r="F1412" s="1737" t="s">
        <v>508</v>
      </c>
      <c r="G1412" s="1738">
        <v>1</v>
      </c>
      <c r="H1412" s="1737">
        <v>2006</v>
      </c>
      <c r="I1412" s="1739">
        <v>132.65</v>
      </c>
      <c r="J1412" s="1737">
        <f t="shared" si="86"/>
        <v>100</v>
      </c>
      <c r="K1412" s="1739">
        <f t="shared" si="83"/>
        <v>0</v>
      </c>
      <c r="L1412" s="1737"/>
      <c r="M1412" s="1737"/>
      <c r="N1412" s="1740">
        <f t="shared" si="84"/>
        <v>0</v>
      </c>
      <c r="O1412" s="2128"/>
      <c r="P1412" s="2128"/>
      <c r="Q1412" s="2128">
        <f t="shared" si="85"/>
        <v>0</v>
      </c>
      <c r="R1412" s="2391"/>
    </row>
    <row r="1413" spans="3:18" ht="14.25" customHeight="1">
      <c r="C1413" s="1735">
        <v>7</v>
      </c>
      <c r="D1413" s="1910" t="s">
        <v>3046</v>
      </c>
      <c r="E1413" s="1736">
        <v>7</v>
      </c>
      <c r="F1413" s="1737" t="s">
        <v>508</v>
      </c>
      <c r="G1413" s="1738">
        <v>1</v>
      </c>
      <c r="H1413" s="1737">
        <v>2006</v>
      </c>
      <c r="I1413" s="1739">
        <v>132.65</v>
      </c>
      <c r="J1413" s="1737">
        <f t="shared" si="86"/>
        <v>100</v>
      </c>
      <c r="K1413" s="1739">
        <f t="shared" si="83"/>
        <v>0</v>
      </c>
      <c r="L1413" s="1737"/>
      <c r="M1413" s="1737"/>
      <c r="N1413" s="1740">
        <f t="shared" si="84"/>
        <v>0</v>
      </c>
      <c r="O1413" s="2128"/>
      <c r="P1413" s="2128"/>
      <c r="Q1413" s="2128">
        <f t="shared" si="85"/>
        <v>0</v>
      </c>
      <c r="R1413" s="2391"/>
    </row>
    <row r="1414" spans="3:18" ht="14.25" customHeight="1">
      <c r="C1414" s="1735">
        <v>8</v>
      </c>
      <c r="D1414" s="1910" t="s">
        <v>3047</v>
      </c>
      <c r="E1414" s="1736">
        <v>7</v>
      </c>
      <c r="F1414" s="1737" t="s">
        <v>508</v>
      </c>
      <c r="G1414" s="1738">
        <v>1</v>
      </c>
      <c r="H1414" s="1737">
        <v>2006</v>
      </c>
      <c r="I1414" s="1739">
        <v>132.65</v>
      </c>
      <c r="J1414" s="1737">
        <f t="shared" si="86"/>
        <v>100</v>
      </c>
      <c r="K1414" s="1739">
        <f t="shared" si="83"/>
        <v>0</v>
      </c>
      <c r="L1414" s="1737"/>
      <c r="M1414" s="1737"/>
      <c r="N1414" s="1740">
        <f t="shared" si="84"/>
        <v>0</v>
      </c>
      <c r="O1414" s="2128"/>
      <c r="P1414" s="2128"/>
      <c r="Q1414" s="2128">
        <f t="shared" si="85"/>
        <v>0</v>
      </c>
      <c r="R1414" s="2391"/>
    </row>
    <row r="1415" spans="3:18" ht="14.25" customHeight="1">
      <c r="C1415" s="1729">
        <v>9</v>
      </c>
      <c r="D1415" s="1910" t="s">
        <v>3048</v>
      </c>
      <c r="E1415" s="1736">
        <v>7</v>
      </c>
      <c r="F1415" s="1737" t="s">
        <v>508</v>
      </c>
      <c r="G1415" s="1738">
        <v>1</v>
      </c>
      <c r="H1415" s="1737">
        <v>2006</v>
      </c>
      <c r="I1415" s="1739">
        <v>132.65</v>
      </c>
      <c r="J1415" s="1737">
        <f t="shared" si="86"/>
        <v>100</v>
      </c>
      <c r="K1415" s="1739">
        <f t="shared" si="83"/>
        <v>0</v>
      </c>
      <c r="L1415" s="1737"/>
      <c r="M1415" s="1737"/>
      <c r="N1415" s="1740">
        <f t="shared" si="84"/>
        <v>0</v>
      </c>
      <c r="O1415" s="2128"/>
      <c r="P1415" s="2128"/>
      <c r="Q1415" s="2128">
        <f t="shared" si="85"/>
        <v>0</v>
      </c>
      <c r="R1415" s="2391"/>
    </row>
    <row r="1416" spans="3:18" ht="14.25" customHeight="1">
      <c r="C1416" s="1735">
        <v>10</v>
      </c>
      <c r="D1416" s="1910" t="s">
        <v>3049</v>
      </c>
      <c r="E1416" s="1736">
        <v>7</v>
      </c>
      <c r="F1416" s="1737" t="s">
        <v>508</v>
      </c>
      <c r="G1416" s="1738">
        <v>1</v>
      </c>
      <c r="H1416" s="1737">
        <v>2006</v>
      </c>
      <c r="I1416" s="1739">
        <v>132.65</v>
      </c>
      <c r="J1416" s="1737">
        <f t="shared" si="86"/>
        <v>100</v>
      </c>
      <c r="K1416" s="1739">
        <f t="shared" si="83"/>
        <v>0</v>
      </c>
      <c r="L1416" s="1737"/>
      <c r="M1416" s="1737"/>
      <c r="N1416" s="1740">
        <f t="shared" si="84"/>
        <v>0</v>
      </c>
      <c r="O1416" s="2128"/>
      <c r="P1416" s="2128"/>
      <c r="Q1416" s="2128">
        <f t="shared" si="85"/>
        <v>0</v>
      </c>
      <c r="R1416" s="2391"/>
    </row>
    <row r="1417" spans="3:18" ht="14.25" customHeight="1">
      <c r="C1417" s="1735">
        <v>11</v>
      </c>
      <c r="D1417" s="1910" t="s">
        <v>3050</v>
      </c>
      <c r="E1417" s="1736">
        <v>7</v>
      </c>
      <c r="F1417" s="1737" t="s">
        <v>508</v>
      </c>
      <c r="G1417" s="1738">
        <v>1</v>
      </c>
      <c r="H1417" s="1737">
        <v>2006</v>
      </c>
      <c r="I1417" s="1739">
        <v>132.65</v>
      </c>
      <c r="J1417" s="1737">
        <f t="shared" si="86"/>
        <v>100</v>
      </c>
      <c r="K1417" s="1739">
        <f t="shared" si="83"/>
        <v>0</v>
      </c>
      <c r="L1417" s="1737"/>
      <c r="M1417" s="1737"/>
      <c r="N1417" s="1740">
        <f t="shared" si="84"/>
        <v>0</v>
      </c>
      <c r="O1417" s="2128"/>
      <c r="P1417" s="2128"/>
      <c r="Q1417" s="2128">
        <f t="shared" si="85"/>
        <v>0</v>
      </c>
      <c r="R1417" s="2391"/>
    </row>
    <row r="1418" spans="3:18" ht="14.25" customHeight="1">
      <c r="C1418" s="1735">
        <v>12</v>
      </c>
      <c r="D1418" s="1910" t="s">
        <v>3051</v>
      </c>
      <c r="E1418" s="1736">
        <v>7</v>
      </c>
      <c r="F1418" s="1737" t="s">
        <v>508</v>
      </c>
      <c r="G1418" s="1738">
        <v>1</v>
      </c>
      <c r="H1418" s="1737">
        <v>2006</v>
      </c>
      <c r="I1418" s="1739">
        <v>132.66</v>
      </c>
      <c r="J1418" s="1737">
        <f t="shared" si="86"/>
        <v>100</v>
      </c>
      <c r="K1418" s="1739">
        <f t="shared" si="83"/>
        <v>0</v>
      </c>
      <c r="L1418" s="1737"/>
      <c r="M1418" s="1737"/>
      <c r="N1418" s="1740">
        <f t="shared" si="84"/>
        <v>0</v>
      </c>
      <c r="O1418" s="2128"/>
      <c r="P1418" s="2128"/>
      <c r="Q1418" s="2128">
        <f t="shared" si="85"/>
        <v>0</v>
      </c>
      <c r="R1418" s="2391"/>
    </row>
    <row r="1419" spans="3:18" ht="14.25" customHeight="1">
      <c r="C1419" s="1729">
        <v>13</v>
      </c>
      <c r="D1419" s="1910" t="s">
        <v>3052</v>
      </c>
      <c r="E1419" s="1736">
        <v>7</v>
      </c>
      <c r="F1419" s="1737" t="s">
        <v>508</v>
      </c>
      <c r="G1419" s="1738">
        <v>1</v>
      </c>
      <c r="H1419" s="1737">
        <v>2006</v>
      </c>
      <c r="I1419" s="1739">
        <v>132.66</v>
      </c>
      <c r="J1419" s="1737">
        <f t="shared" si="86"/>
        <v>100</v>
      </c>
      <c r="K1419" s="1739">
        <f t="shared" si="83"/>
        <v>0</v>
      </c>
      <c r="L1419" s="1737"/>
      <c r="M1419" s="1737"/>
      <c r="N1419" s="1740">
        <f t="shared" si="84"/>
        <v>0</v>
      </c>
      <c r="O1419" s="2128"/>
      <c r="P1419" s="2128"/>
      <c r="Q1419" s="2128">
        <f t="shared" si="85"/>
        <v>0</v>
      </c>
      <c r="R1419" s="2391"/>
    </row>
    <row r="1420" spans="3:18" ht="14.25" customHeight="1">
      <c r="C1420" s="1735">
        <v>14</v>
      </c>
      <c r="D1420" s="1910" t="s">
        <v>3053</v>
      </c>
      <c r="E1420" s="1736">
        <v>7</v>
      </c>
      <c r="F1420" s="1737" t="s">
        <v>508</v>
      </c>
      <c r="G1420" s="1738">
        <v>1</v>
      </c>
      <c r="H1420" s="1737">
        <v>2006</v>
      </c>
      <c r="I1420" s="1739">
        <v>132.66</v>
      </c>
      <c r="J1420" s="1737">
        <f t="shared" si="86"/>
        <v>100</v>
      </c>
      <c r="K1420" s="1739">
        <f t="shared" si="83"/>
        <v>0</v>
      </c>
      <c r="L1420" s="1737"/>
      <c r="M1420" s="1737"/>
      <c r="N1420" s="1740">
        <f t="shared" si="84"/>
        <v>0</v>
      </c>
      <c r="O1420" s="2128"/>
      <c r="P1420" s="2128"/>
      <c r="Q1420" s="2128">
        <f t="shared" si="85"/>
        <v>0</v>
      </c>
      <c r="R1420" s="2391"/>
    </row>
    <row r="1421" spans="3:18" ht="14.25" customHeight="1">
      <c r="C1421" s="1735">
        <v>15</v>
      </c>
      <c r="D1421" s="1910" t="s">
        <v>3236</v>
      </c>
      <c r="E1421" s="1736">
        <v>7</v>
      </c>
      <c r="F1421" s="1737" t="s">
        <v>508</v>
      </c>
      <c r="G1421" s="1738">
        <v>15</v>
      </c>
      <c r="H1421" s="1737">
        <v>2007</v>
      </c>
      <c r="I1421" s="1739">
        <v>1881</v>
      </c>
      <c r="J1421" s="1737">
        <f t="shared" si="86"/>
        <v>100</v>
      </c>
      <c r="K1421" s="1739">
        <f t="shared" si="83"/>
        <v>0</v>
      </c>
      <c r="L1421" s="1737"/>
      <c r="M1421" s="1737"/>
      <c r="N1421" s="1740">
        <f t="shared" si="84"/>
        <v>0</v>
      </c>
      <c r="O1421" s="2128"/>
      <c r="P1421" s="2128"/>
      <c r="Q1421" s="2128">
        <f t="shared" si="85"/>
        <v>0</v>
      </c>
      <c r="R1421" s="2391"/>
    </row>
    <row r="1422" spans="3:18" ht="14.25" customHeight="1">
      <c r="C1422" s="1735">
        <v>16</v>
      </c>
      <c r="D1422" s="1910" t="s">
        <v>3054</v>
      </c>
      <c r="E1422" s="1736">
        <v>7</v>
      </c>
      <c r="F1422" s="1737" t="s">
        <v>508</v>
      </c>
      <c r="G1422" s="1738">
        <v>2</v>
      </c>
      <c r="H1422" s="1737">
        <v>2007</v>
      </c>
      <c r="I1422" s="1739">
        <v>283.2</v>
      </c>
      <c r="J1422" s="1737">
        <f t="shared" si="86"/>
        <v>100</v>
      </c>
      <c r="K1422" s="1739">
        <f t="shared" si="83"/>
        <v>0</v>
      </c>
      <c r="L1422" s="1737"/>
      <c r="M1422" s="1737"/>
      <c r="N1422" s="1740">
        <f t="shared" si="84"/>
        <v>0</v>
      </c>
      <c r="O1422" s="2128"/>
      <c r="P1422" s="2128"/>
      <c r="Q1422" s="2128">
        <f t="shared" si="85"/>
        <v>0</v>
      </c>
      <c r="R1422" s="2391"/>
    </row>
    <row r="1423" spans="3:18" ht="14.25" customHeight="1">
      <c r="C1423" s="1729">
        <v>17</v>
      </c>
      <c r="D1423" s="1910" t="s">
        <v>3237</v>
      </c>
      <c r="E1423" s="1736">
        <v>7</v>
      </c>
      <c r="F1423" s="1737" t="s">
        <v>508</v>
      </c>
      <c r="G1423" s="1738">
        <v>1</v>
      </c>
      <c r="H1423" s="1737">
        <v>2007</v>
      </c>
      <c r="I1423" s="1739">
        <v>110</v>
      </c>
      <c r="J1423" s="1737">
        <f t="shared" si="86"/>
        <v>100</v>
      </c>
      <c r="K1423" s="1739">
        <f t="shared" si="83"/>
        <v>0</v>
      </c>
      <c r="L1423" s="1737"/>
      <c r="M1423" s="1737"/>
      <c r="N1423" s="1740">
        <f t="shared" si="84"/>
        <v>0</v>
      </c>
      <c r="O1423" s="2128"/>
      <c r="P1423" s="2128"/>
      <c r="Q1423" s="2128">
        <f t="shared" si="85"/>
        <v>0</v>
      </c>
      <c r="R1423" s="2391"/>
    </row>
    <row r="1424" spans="3:18" ht="14.25" customHeight="1">
      <c r="C1424" s="1735">
        <v>18</v>
      </c>
      <c r="D1424" s="1910" t="s">
        <v>3237</v>
      </c>
      <c r="E1424" s="1736">
        <v>7</v>
      </c>
      <c r="F1424" s="1737" t="s">
        <v>508</v>
      </c>
      <c r="G1424" s="1738">
        <v>1</v>
      </c>
      <c r="H1424" s="1737">
        <v>2007</v>
      </c>
      <c r="I1424" s="1739">
        <v>110</v>
      </c>
      <c r="J1424" s="1737">
        <f t="shared" si="86"/>
        <v>100</v>
      </c>
      <c r="K1424" s="1739">
        <f t="shared" si="83"/>
        <v>0</v>
      </c>
      <c r="L1424" s="1737"/>
      <c r="M1424" s="1737"/>
      <c r="N1424" s="1740">
        <f t="shared" si="84"/>
        <v>0</v>
      </c>
      <c r="O1424" s="2128"/>
      <c r="P1424" s="2128"/>
      <c r="Q1424" s="2128">
        <f t="shared" si="85"/>
        <v>0</v>
      </c>
      <c r="R1424" s="2391"/>
    </row>
    <row r="1425" spans="3:18" ht="14.25" customHeight="1">
      <c r="C1425" s="1735">
        <v>19</v>
      </c>
      <c r="D1425" s="1910" t="s">
        <v>2022</v>
      </c>
      <c r="E1425" s="1736">
        <v>7</v>
      </c>
      <c r="F1425" s="1737" t="s">
        <v>508</v>
      </c>
      <c r="G1425" s="1738">
        <v>1</v>
      </c>
      <c r="H1425" s="1737">
        <v>2007</v>
      </c>
      <c r="I1425" s="1739">
        <v>125.4</v>
      </c>
      <c r="J1425" s="1737">
        <f t="shared" si="86"/>
        <v>100</v>
      </c>
      <c r="K1425" s="1739">
        <f t="shared" si="83"/>
        <v>0</v>
      </c>
      <c r="L1425" s="1737"/>
      <c r="M1425" s="1737"/>
      <c r="N1425" s="1740">
        <f t="shared" si="84"/>
        <v>0</v>
      </c>
      <c r="O1425" s="2128"/>
      <c r="P1425" s="2128"/>
      <c r="Q1425" s="2128">
        <f t="shared" si="85"/>
        <v>0</v>
      </c>
      <c r="R1425" s="2391"/>
    </row>
    <row r="1426" spans="3:18" ht="14.25" customHeight="1">
      <c r="C1426" s="1735">
        <v>20</v>
      </c>
      <c r="D1426" s="1910" t="s">
        <v>3237</v>
      </c>
      <c r="E1426" s="1736">
        <v>7</v>
      </c>
      <c r="F1426" s="1737" t="s">
        <v>508</v>
      </c>
      <c r="G1426" s="1738">
        <v>2</v>
      </c>
      <c r="H1426" s="1737">
        <v>2007</v>
      </c>
      <c r="I1426" s="1739">
        <v>220</v>
      </c>
      <c r="J1426" s="1737">
        <f t="shared" si="86"/>
        <v>100</v>
      </c>
      <c r="K1426" s="1739">
        <f t="shared" si="83"/>
        <v>0</v>
      </c>
      <c r="L1426" s="1737"/>
      <c r="M1426" s="1737"/>
      <c r="N1426" s="1740">
        <f t="shared" si="84"/>
        <v>0</v>
      </c>
      <c r="O1426" s="2128"/>
      <c r="P1426" s="2128"/>
      <c r="Q1426" s="2128">
        <f t="shared" si="85"/>
        <v>0</v>
      </c>
      <c r="R1426" s="2391"/>
    </row>
    <row r="1427" spans="3:18" ht="14.25" customHeight="1">
      <c r="C1427" s="1729">
        <v>21</v>
      </c>
      <c r="D1427" s="1910" t="s">
        <v>3238</v>
      </c>
      <c r="E1427" s="1736">
        <v>7</v>
      </c>
      <c r="F1427" s="1737" t="s">
        <v>508</v>
      </c>
      <c r="G1427" s="1738">
        <v>2</v>
      </c>
      <c r="H1427" s="1737">
        <v>2008</v>
      </c>
      <c r="I1427" s="1739">
        <v>201.6</v>
      </c>
      <c r="J1427" s="1737">
        <f t="shared" si="86"/>
        <v>100</v>
      </c>
      <c r="K1427" s="1739">
        <f t="shared" si="83"/>
        <v>0</v>
      </c>
      <c r="L1427" s="1737"/>
      <c r="M1427" s="1737"/>
      <c r="N1427" s="1740">
        <f t="shared" si="84"/>
        <v>0</v>
      </c>
      <c r="O1427" s="2128"/>
      <c r="P1427" s="2128"/>
      <c r="Q1427" s="2128">
        <f t="shared" si="85"/>
        <v>0</v>
      </c>
      <c r="R1427" s="2391"/>
    </row>
    <row r="1428" spans="3:18" ht="14.25" customHeight="1">
      <c r="C1428" s="1735">
        <v>22</v>
      </c>
      <c r="D1428" s="1910" t="s">
        <v>3239</v>
      </c>
      <c r="E1428" s="1736">
        <v>7</v>
      </c>
      <c r="F1428" s="1737" t="s">
        <v>508</v>
      </c>
      <c r="G1428" s="1738">
        <v>1</v>
      </c>
      <c r="H1428" s="1737">
        <v>2008</v>
      </c>
      <c r="I1428" s="1739">
        <v>103.66</v>
      </c>
      <c r="J1428" s="1737">
        <f t="shared" si="86"/>
        <v>100</v>
      </c>
      <c r="K1428" s="1739">
        <f t="shared" si="83"/>
        <v>0</v>
      </c>
      <c r="L1428" s="1737"/>
      <c r="M1428" s="1737"/>
      <c r="N1428" s="1740">
        <f t="shared" si="84"/>
        <v>0</v>
      </c>
      <c r="O1428" s="2128"/>
      <c r="P1428" s="2128"/>
      <c r="Q1428" s="2128">
        <f t="shared" si="85"/>
        <v>0</v>
      </c>
      <c r="R1428" s="2391"/>
    </row>
    <row r="1429" spans="3:18" ht="14.25" customHeight="1">
      <c r="C1429" s="1735">
        <v>23</v>
      </c>
      <c r="D1429" s="1910" t="s">
        <v>3240</v>
      </c>
      <c r="E1429" s="1736">
        <v>7</v>
      </c>
      <c r="F1429" s="1737" t="s">
        <v>508</v>
      </c>
      <c r="G1429" s="1738">
        <v>2</v>
      </c>
      <c r="H1429" s="1737">
        <v>2008</v>
      </c>
      <c r="I1429" s="1739">
        <v>201.6</v>
      </c>
      <c r="J1429" s="1737">
        <f t="shared" si="86"/>
        <v>100</v>
      </c>
      <c r="K1429" s="1739">
        <f t="shared" si="83"/>
        <v>0</v>
      </c>
      <c r="L1429" s="1737"/>
      <c r="M1429" s="1737"/>
      <c r="N1429" s="1740">
        <f t="shared" si="84"/>
        <v>0</v>
      </c>
      <c r="O1429" s="2128"/>
      <c r="P1429" s="2128"/>
      <c r="Q1429" s="2128">
        <f t="shared" si="85"/>
        <v>0</v>
      </c>
      <c r="R1429" s="2391"/>
    </row>
    <row r="1430" spans="3:18" ht="14.25" customHeight="1">
      <c r="C1430" s="1735">
        <v>24</v>
      </c>
      <c r="D1430" s="1910" t="s">
        <v>3241</v>
      </c>
      <c r="E1430" s="1736">
        <v>7</v>
      </c>
      <c r="F1430" s="1737" t="s">
        <v>508</v>
      </c>
      <c r="G1430" s="1738">
        <v>2</v>
      </c>
      <c r="H1430" s="1737">
        <v>2008</v>
      </c>
      <c r="I1430" s="1739">
        <v>201.6</v>
      </c>
      <c r="J1430" s="1737">
        <f t="shared" si="86"/>
        <v>100</v>
      </c>
      <c r="K1430" s="1739">
        <f t="shared" si="83"/>
        <v>0</v>
      </c>
      <c r="L1430" s="1737"/>
      <c r="M1430" s="1737"/>
      <c r="N1430" s="1740">
        <f t="shared" si="84"/>
        <v>0</v>
      </c>
      <c r="O1430" s="2128"/>
      <c r="P1430" s="2128"/>
      <c r="Q1430" s="2128">
        <f t="shared" si="85"/>
        <v>0</v>
      </c>
      <c r="R1430" s="2391"/>
    </row>
    <row r="1431" spans="3:18" ht="14.25" customHeight="1">
      <c r="C1431" s="1729">
        <v>25</v>
      </c>
      <c r="D1431" s="1910" t="s">
        <v>2512</v>
      </c>
      <c r="E1431" s="1736">
        <v>7</v>
      </c>
      <c r="F1431" s="1737" t="s">
        <v>508</v>
      </c>
      <c r="G1431" s="1738">
        <v>2</v>
      </c>
      <c r="H1431" s="1737">
        <v>2008</v>
      </c>
      <c r="I1431" s="1739">
        <v>207.32</v>
      </c>
      <c r="J1431" s="1737">
        <f t="shared" si="86"/>
        <v>100</v>
      </c>
      <c r="K1431" s="1739">
        <f t="shared" si="83"/>
        <v>0</v>
      </c>
      <c r="L1431" s="1737"/>
      <c r="M1431" s="1737"/>
      <c r="N1431" s="1740">
        <f t="shared" si="84"/>
        <v>0</v>
      </c>
      <c r="O1431" s="2128"/>
      <c r="P1431" s="2128"/>
      <c r="Q1431" s="2128">
        <f t="shared" si="85"/>
        <v>0</v>
      </c>
      <c r="R1431" s="2391"/>
    </row>
    <row r="1432" spans="3:18" ht="14.25" customHeight="1">
      <c r="C1432" s="1735">
        <v>26</v>
      </c>
      <c r="D1432" s="1910" t="s">
        <v>3242</v>
      </c>
      <c r="E1432" s="1736">
        <v>7</v>
      </c>
      <c r="F1432" s="1737" t="s">
        <v>508</v>
      </c>
      <c r="G1432" s="1738">
        <v>2</v>
      </c>
      <c r="H1432" s="1737">
        <v>2009</v>
      </c>
      <c r="I1432" s="1739">
        <v>161.19</v>
      </c>
      <c r="J1432" s="1737">
        <f t="shared" si="86"/>
        <v>100</v>
      </c>
      <c r="K1432" s="1739">
        <f t="shared" si="83"/>
        <v>0</v>
      </c>
      <c r="L1432" s="1737"/>
      <c r="M1432" s="1737"/>
      <c r="N1432" s="1740">
        <f t="shared" si="84"/>
        <v>0</v>
      </c>
      <c r="O1432" s="2128"/>
      <c r="P1432" s="2128"/>
      <c r="Q1432" s="2128">
        <f t="shared" si="85"/>
        <v>0</v>
      </c>
      <c r="R1432" s="2391"/>
    </row>
    <row r="1433" spans="3:18" ht="14.25" customHeight="1">
      <c r="C1433" s="1735">
        <v>27</v>
      </c>
      <c r="D1433" s="1910" t="s">
        <v>3055</v>
      </c>
      <c r="E1433" s="1736">
        <v>7</v>
      </c>
      <c r="F1433" s="1737" t="s">
        <v>508</v>
      </c>
      <c r="G1433" s="1738">
        <v>6</v>
      </c>
      <c r="H1433" s="1737">
        <v>2010</v>
      </c>
      <c r="I1433" s="1739">
        <v>461.52</v>
      </c>
      <c r="J1433" s="1737">
        <f t="shared" si="86"/>
        <v>100</v>
      </c>
      <c r="K1433" s="1739">
        <f t="shared" si="83"/>
        <v>0</v>
      </c>
      <c r="L1433" s="1737"/>
      <c r="M1433" s="1737"/>
      <c r="N1433" s="1740">
        <f t="shared" si="84"/>
        <v>0</v>
      </c>
      <c r="O1433" s="2128"/>
      <c r="P1433" s="2128"/>
      <c r="Q1433" s="2128">
        <f t="shared" si="85"/>
        <v>0</v>
      </c>
      <c r="R1433" s="2391"/>
    </row>
    <row r="1434" spans="3:18" ht="14.25" customHeight="1">
      <c r="C1434" s="1735">
        <v>28</v>
      </c>
      <c r="D1434" s="1910" t="s">
        <v>3056</v>
      </c>
      <c r="E1434" s="1736">
        <v>7</v>
      </c>
      <c r="F1434" s="1737" t="s">
        <v>508</v>
      </c>
      <c r="G1434" s="1738">
        <v>6</v>
      </c>
      <c r="H1434" s="1737">
        <v>2009</v>
      </c>
      <c r="I1434" s="1739">
        <v>483.56</v>
      </c>
      <c r="J1434" s="1737">
        <f t="shared" si="86"/>
        <v>100</v>
      </c>
      <c r="K1434" s="1739">
        <f t="shared" si="83"/>
        <v>0</v>
      </c>
      <c r="L1434" s="1737"/>
      <c r="M1434" s="1737"/>
      <c r="N1434" s="1740">
        <f t="shared" si="84"/>
        <v>0</v>
      </c>
      <c r="O1434" s="2128"/>
      <c r="P1434" s="2128"/>
      <c r="Q1434" s="2128">
        <f t="shared" si="85"/>
        <v>0</v>
      </c>
      <c r="R1434" s="2391"/>
    </row>
    <row r="1435" spans="3:18" ht="14.25" customHeight="1">
      <c r="C1435" s="1729">
        <v>29</v>
      </c>
      <c r="D1435" s="1910" t="s">
        <v>3057</v>
      </c>
      <c r="E1435" s="1736">
        <v>7</v>
      </c>
      <c r="F1435" s="1737" t="s">
        <v>508</v>
      </c>
      <c r="G1435" s="1738">
        <v>2</v>
      </c>
      <c r="H1435" s="1737">
        <v>2010</v>
      </c>
      <c r="I1435" s="1739">
        <v>153.84</v>
      </c>
      <c r="J1435" s="1737">
        <f t="shared" si="86"/>
        <v>100</v>
      </c>
      <c r="K1435" s="1739">
        <f t="shared" si="83"/>
        <v>0</v>
      </c>
      <c r="L1435" s="1737"/>
      <c r="M1435" s="1737"/>
      <c r="N1435" s="1740">
        <f t="shared" si="84"/>
        <v>0</v>
      </c>
      <c r="O1435" s="2128"/>
      <c r="P1435" s="2128"/>
      <c r="Q1435" s="2128">
        <f t="shared" si="85"/>
        <v>0</v>
      </c>
      <c r="R1435" s="2391"/>
    </row>
    <row r="1436" spans="3:18" ht="14.25" customHeight="1">
      <c r="C1436" s="1735">
        <v>30</v>
      </c>
      <c r="D1436" s="1910" t="s">
        <v>3058</v>
      </c>
      <c r="E1436" s="1736">
        <v>7</v>
      </c>
      <c r="F1436" s="1737" t="s">
        <v>508</v>
      </c>
      <c r="G1436" s="1738">
        <v>1</v>
      </c>
      <c r="H1436" s="1737">
        <v>2012</v>
      </c>
      <c r="I1436" s="1739">
        <v>80.52</v>
      </c>
      <c r="J1436" s="1737">
        <f t="shared" si="86"/>
        <v>100</v>
      </c>
      <c r="K1436" s="1739">
        <f t="shared" ref="K1436:K1489" si="87">IF(J1436=100,0,I1436-I1436*J1436%)</f>
        <v>0</v>
      </c>
      <c r="L1436" s="1737"/>
      <c r="M1436" s="1737"/>
      <c r="N1436" s="1740">
        <f t="shared" ref="N1436:N1511" si="88">+L1436*M1436</f>
        <v>0</v>
      </c>
      <c r="O1436" s="2128"/>
      <c r="P1436" s="2128"/>
      <c r="Q1436" s="2128">
        <f t="shared" ref="Q1436:Q1511" si="89">+O1436*P1436</f>
        <v>0</v>
      </c>
      <c r="R1436" s="2391"/>
    </row>
    <row r="1437" spans="3:18" ht="14.25" customHeight="1">
      <c r="C1437" s="1735">
        <v>31</v>
      </c>
      <c r="D1437" s="1910" t="s">
        <v>3243</v>
      </c>
      <c r="E1437" s="1736">
        <v>7</v>
      </c>
      <c r="F1437" s="1737" t="s">
        <v>508</v>
      </c>
      <c r="G1437" s="1738">
        <v>1</v>
      </c>
      <c r="H1437" s="1737">
        <v>2008</v>
      </c>
      <c r="I1437" s="1739">
        <v>103.66</v>
      </c>
      <c r="J1437" s="1737">
        <f t="shared" si="86"/>
        <v>100</v>
      </c>
      <c r="K1437" s="1739">
        <f t="shared" si="87"/>
        <v>0</v>
      </c>
      <c r="L1437" s="1737"/>
      <c r="M1437" s="1737"/>
      <c r="N1437" s="1740">
        <f t="shared" si="88"/>
        <v>0</v>
      </c>
      <c r="O1437" s="2128"/>
      <c r="P1437" s="2128"/>
      <c r="Q1437" s="2128">
        <f t="shared" si="89"/>
        <v>0</v>
      </c>
      <c r="R1437" s="2391"/>
    </row>
    <row r="1438" spans="3:18" ht="14.25" customHeight="1">
      <c r="C1438" s="1735">
        <v>32</v>
      </c>
      <c r="D1438" s="1910" t="s">
        <v>3059</v>
      </c>
      <c r="E1438" s="1736">
        <v>7</v>
      </c>
      <c r="F1438" s="1737" t="s">
        <v>508</v>
      </c>
      <c r="G1438" s="1738">
        <v>1</v>
      </c>
      <c r="H1438" s="1737">
        <v>2013</v>
      </c>
      <c r="I1438" s="1739">
        <v>77.17</v>
      </c>
      <c r="J1438" s="1737">
        <f t="shared" si="86"/>
        <v>100</v>
      </c>
      <c r="K1438" s="1739">
        <f t="shared" si="87"/>
        <v>0</v>
      </c>
      <c r="L1438" s="1737"/>
      <c r="M1438" s="1737"/>
      <c r="N1438" s="1740">
        <f t="shared" si="88"/>
        <v>0</v>
      </c>
      <c r="O1438" s="2128"/>
      <c r="P1438" s="2128"/>
      <c r="Q1438" s="2128">
        <f t="shared" si="89"/>
        <v>0</v>
      </c>
      <c r="R1438" s="2391"/>
    </row>
    <row r="1439" spans="3:18" ht="14.25" customHeight="1">
      <c r="C1439" s="1729">
        <v>33</v>
      </c>
      <c r="D1439" s="1910" t="s">
        <v>2640</v>
      </c>
      <c r="E1439" s="1736">
        <v>7</v>
      </c>
      <c r="F1439" s="1737" t="s">
        <v>508</v>
      </c>
      <c r="G1439" s="1738">
        <v>3</v>
      </c>
      <c r="H1439" s="1737">
        <v>2012</v>
      </c>
      <c r="I1439" s="1739">
        <v>285.26</v>
      </c>
      <c r="J1439" s="1737">
        <f t="shared" si="86"/>
        <v>100</v>
      </c>
      <c r="K1439" s="1739">
        <f t="shared" si="87"/>
        <v>0</v>
      </c>
      <c r="L1439" s="1737"/>
      <c r="M1439" s="1737"/>
      <c r="N1439" s="1740">
        <f t="shared" si="88"/>
        <v>0</v>
      </c>
      <c r="O1439" s="2128"/>
      <c r="P1439" s="2128"/>
      <c r="Q1439" s="2128">
        <f t="shared" si="89"/>
        <v>0</v>
      </c>
      <c r="R1439" s="2391"/>
    </row>
    <row r="1440" spans="3:18" ht="14.25" customHeight="1">
      <c r="C1440" s="1735">
        <v>34</v>
      </c>
      <c r="D1440" s="1910" t="s">
        <v>2649</v>
      </c>
      <c r="E1440" s="1736">
        <v>7</v>
      </c>
      <c r="F1440" s="1737" t="s">
        <v>508</v>
      </c>
      <c r="G1440" s="1738">
        <v>3</v>
      </c>
      <c r="H1440" s="1737">
        <v>2015</v>
      </c>
      <c r="I1440" s="1739">
        <v>177</v>
      </c>
      <c r="J1440" s="1737">
        <f t="shared" si="86"/>
        <v>100</v>
      </c>
      <c r="K1440" s="1739">
        <f t="shared" si="87"/>
        <v>0</v>
      </c>
      <c r="L1440" s="1737"/>
      <c r="M1440" s="1737"/>
      <c r="N1440" s="1740">
        <f t="shared" si="88"/>
        <v>0</v>
      </c>
      <c r="O1440" s="2128"/>
      <c r="P1440" s="2128"/>
      <c r="Q1440" s="2128">
        <f t="shared" si="89"/>
        <v>0</v>
      </c>
      <c r="R1440" s="2391"/>
    </row>
    <row r="1441" spans="3:18" ht="14.25" customHeight="1">
      <c r="C1441" s="1735">
        <v>35</v>
      </c>
      <c r="D1441" s="1910" t="s">
        <v>2649</v>
      </c>
      <c r="E1441" s="1736">
        <v>7</v>
      </c>
      <c r="F1441" s="1737" t="s">
        <v>508</v>
      </c>
      <c r="G1441" s="1738">
        <v>1</v>
      </c>
      <c r="H1441" s="1737">
        <v>2015</v>
      </c>
      <c r="I1441" s="1739">
        <v>59</v>
      </c>
      <c r="J1441" s="1737">
        <f t="shared" si="86"/>
        <v>100</v>
      </c>
      <c r="K1441" s="1739">
        <f t="shared" si="87"/>
        <v>0</v>
      </c>
      <c r="L1441" s="1737"/>
      <c r="M1441" s="1737"/>
      <c r="N1441" s="1740">
        <f t="shared" si="88"/>
        <v>0</v>
      </c>
      <c r="O1441" s="2128"/>
      <c r="P1441" s="2128"/>
      <c r="Q1441" s="2128">
        <f t="shared" si="89"/>
        <v>0</v>
      </c>
      <c r="R1441" s="2391"/>
    </row>
    <row r="1442" spans="3:18" ht="14.25" customHeight="1">
      <c r="C1442" s="1735">
        <v>36</v>
      </c>
      <c r="D1442" s="1910" t="s">
        <v>3244</v>
      </c>
      <c r="E1442" s="1736">
        <v>7</v>
      </c>
      <c r="F1442" s="1737" t="s">
        <v>508</v>
      </c>
      <c r="G1442" s="1738">
        <v>9</v>
      </c>
      <c r="H1442" s="1737">
        <v>2019</v>
      </c>
      <c r="I1442" s="1739">
        <v>836.46</v>
      </c>
      <c r="J1442" s="1737">
        <f t="shared" si="86"/>
        <v>100</v>
      </c>
      <c r="K1442" s="1739">
        <f t="shared" si="87"/>
        <v>0</v>
      </c>
      <c r="L1442" s="1737"/>
      <c r="M1442" s="1737"/>
      <c r="N1442" s="1740">
        <f t="shared" si="88"/>
        <v>0</v>
      </c>
      <c r="O1442" s="2128"/>
      <c r="P1442" s="2128"/>
      <c r="Q1442" s="2128">
        <f t="shared" si="89"/>
        <v>0</v>
      </c>
      <c r="R1442" s="2391"/>
    </row>
    <row r="1443" spans="3:18" ht="14.25" customHeight="1">
      <c r="C1443" s="1729">
        <v>37</v>
      </c>
      <c r="D1443" s="1910" t="s">
        <v>3030</v>
      </c>
      <c r="E1443" s="1736">
        <v>7</v>
      </c>
      <c r="F1443" s="1737" t="s">
        <v>508</v>
      </c>
      <c r="G1443" s="1738">
        <v>1</v>
      </c>
      <c r="H1443" s="1737">
        <v>2019</v>
      </c>
      <c r="I1443" s="1739">
        <v>288.42</v>
      </c>
      <c r="J1443" s="1737">
        <f t="shared" si="86"/>
        <v>100</v>
      </c>
      <c r="K1443" s="1739">
        <f t="shared" si="87"/>
        <v>0</v>
      </c>
      <c r="L1443" s="1737"/>
      <c r="M1443" s="1737"/>
      <c r="N1443" s="1740">
        <f t="shared" si="88"/>
        <v>0</v>
      </c>
      <c r="O1443" s="2128"/>
      <c r="P1443" s="2128"/>
      <c r="Q1443" s="2128">
        <f t="shared" si="89"/>
        <v>0</v>
      </c>
      <c r="R1443" s="2391"/>
    </row>
    <row r="1444" spans="3:18" ht="14.25" customHeight="1">
      <c r="C1444" s="1735">
        <v>38</v>
      </c>
      <c r="D1444" s="1910" t="s">
        <v>3060</v>
      </c>
      <c r="E1444" s="1736">
        <v>7</v>
      </c>
      <c r="F1444" s="1737" t="s">
        <v>508</v>
      </c>
      <c r="G1444" s="1738">
        <v>1</v>
      </c>
      <c r="H1444" s="1737">
        <v>2006</v>
      </c>
      <c r="I1444" s="1739">
        <v>1131.72</v>
      </c>
      <c r="J1444" s="1737">
        <f t="shared" si="86"/>
        <v>100</v>
      </c>
      <c r="K1444" s="1739">
        <f t="shared" si="87"/>
        <v>0</v>
      </c>
      <c r="L1444" s="1737"/>
      <c r="M1444" s="1737"/>
      <c r="N1444" s="1740">
        <f t="shared" si="88"/>
        <v>0</v>
      </c>
      <c r="O1444" s="2128"/>
      <c r="P1444" s="2128"/>
      <c r="Q1444" s="2128">
        <f t="shared" si="89"/>
        <v>0</v>
      </c>
      <c r="R1444" s="2391"/>
    </row>
    <row r="1445" spans="3:18" ht="14.25" customHeight="1">
      <c r="C1445" s="1735">
        <v>39</v>
      </c>
      <c r="D1445" s="1910" t="s">
        <v>3244</v>
      </c>
      <c r="E1445" s="1736">
        <v>7</v>
      </c>
      <c r="F1445" s="1737" t="s">
        <v>508</v>
      </c>
      <c r="G1445" s="1738">
        <v>1</v>
      </c>
      <c r="H1445" s="1737">
        <v>2019</v>
      </c>
      <c r="I1445" s="1739">
        <v>92.94</v>
      </c>
      <c r="J1445" s="1737">
        <f t="shared" si="86"/>
        <v>100</v>
      </c>
      <c r="K1445" s="1739">
        <f t="shared" si="87"/>
        <v>0</v>
      </c>
      <c r="L1445" s="1737"/>
      <c r="M1445" s="1737"/>
      <c r="N1445" s="1740">
        <f t="shared" si="88"/>
        <v>0</v>
      </c>
      <c r="O1445" s="2128"/>
      <c r="P1445" s="2128"/>
      <c r="Q1445" s="2128">
        <f t="shared" si="89"/>
        <v>0</v>
      </c>
      <c r="R1445" s="2391"/>
    </row>
    <row r="1446" spans="3:18" ht="14.25" customHeight="1">
      <c r="C1446" s="1735">
        <v>40</v>
      </c>
      <c r="D1446" s="1910" t="s">
        <v>3244</v>
      </c>
      <c r="E1446" s="1736">
        <v>7</v>
      </c>
      <c r="F1446" s="1737" t="s">
        <v>508</v>
      </c>
      <c r="G1446" s="1738">
        <v>1</v>
      </c>
      <c r="H1446" s="1737">
        <v>2019</v>
      </c>
      <c r="I1446" s="1739">
        <v>92.94</v>
      </c>
      <c r="J1446" s="1737">
        <f t="shared" si="86"/>
        <v>100</v>
      </c>
      <c r="K1446" s="1739">
        <f t="shared" si="87"/>
        <v>0</v>
      </c>
      <c r="L1446" s="1737"/>
      <c r="M1446" s="1737"/>
      <c r="N1446" s="1740">
        <f t="shared" si="88"/>
        <v>0</v>
      </c>
      <c r="O1446" s="2128"/>
      <c r="P1446" s="2128"/>
      <c r="Q1446" s="2128">
        <f t="shared" si="89"/>
        <v>0</v>
      </c>
      <c r="R1446" s="2391"/>
    </row>
    <row r="1447" spans="3:18" ht="14.25" customHeight="1">
      <c r="C1447" s="1729">
        <v>41</v>
      </c>
      <c r="D1447" s="1910" t="s">
        <v>3244</v>
      </c>
      <c r="E1447" s="1736">
        <v>7</v>
      </c>
      <c r="F1447" s="1737" t="s">
        <v>508</v>
      </c>
      <c r="G1447" s="1738">
        <v>3</v>
      </c>
      <c r="H1447" s="1737">
        <v>2019</v>
      </c>
      <c r="I1447" s="1739">
        <v>278.82</v>
      </c>
      <c r="J1447" s="1737">
        <f t="shared" si="86"/>
        <v>100</v>
      </c>
      <c r="K1447" s="1739">
        <f t="shared" si="87"/>
        <v>0</v>
      </c>
      <c r="L1447" s="1737"/>
      <c r="M1447" s="1737"/>
      <c r="N1447" s="1740">
        <f t="shared" si="88"/>
        <v>0</v>
      </c>
      <c r="O1447" s="2128"/>
      <c r="P1447" s="2128"/>
      <c r="Q1447" s="2128">
        <f t="shared" si="89"/>
        <v>0</v>
      </c>
      <c r="R1447" s="2391"/>
    </row>
    <row r="1448" spans="3:18" ht="14.25" customHeight="1">
      <c r="C1448" s="1735">
        <v>42</v>
      </c>
      <c r="D1448" s="1910" t="s">
        <v>7372</v>
      </c>
      <c r="E1448" s="1736">
        <v>7</v>
      </c>
      <c r="F1448" s="1737" t="s">
        <v>508</v>
      </c>
      <c r="G1448" s="1738">
        <v>6</v>
      </c>
      <c r="H1448" s="1737">
        <v>2024</v>
      </c>
      <c r="I1448" s="1739">
        <v>1956.6</v>
      </c>
      <c r="J1448" s="1737">
        <f t="shared" si="86"/>
        <v>40</v>
      </c>
      <c r="K1448" s="1739">
        <f t="shared" si="87"/>
        <v>1173.96</v>
      </c>
      <c r="L1448" s="1737"/>
      <c r="M1448" s="1737"/>
      <c r="N1448" s="1740">
        <f t="shared" si="88"/>
        <v>0</v>
      </c>
      <c r="O1448" s="2128"/>
      <c r="P1448" s="2128"/>
      <c r="Q1448" s="2128">
        <f t="shared" si="89"/>
        <v>0</v>
      </c>
      <c r="R1448" s="2391"/>
    </row>
    <row r="1449" spans="3:18" ht="14.25" customHeight="1">
      <c r="C1449" s="1735">
        <v>43</v>
      </c>
      <c r="D1449" s="1910" t="s">
        <v>7372</v>
      </c>
      <c r="E1449" s="1736">
        <v>7</v>
      </c>
      <c r="F1449" s="1737" t="s">
        <v>508</v>
      </c>
      <c r="G1449" s="1738">
        <v>1</v>
      </c>
      <c r="H1449" s="1737">
        <v>2024</v>
      </c>
      <c r="I1449" s="1739">
        <v>326.10000000000002</v>
      </c>
      <c r="J1449" s="1737">
        <f t="shared" si="86"/>
        <v>40</v>
      </c>
      <c r="K1449" s="1739">
        <f t="shared" si="87"/>
        <v>195.66</v>
      </c>
      <c r="L1449" s="1737"/>
      <c r="M1449" s="1737"/>
      <c r="N1449" s="1740">
        <f t="shared" si="88"/>
        <v>0</v>
      </c>
      <c r="O1449" s="2128"/>
      <c r="P1449" s="2128"/>
      <c r="Q1449" s="2128">
        <f t="shared" si="89"/>
        <v>0</v>
      </c>
      <c r="R1449" s="2391"/>
    </row>
    <row r="1450" spans="3:18" ht="14.25" customHeight="1">
      <c r="C1450" s="1735">
        <v>44</v>
      </c>
      <c r="D1450" s="1910" t="s">
        <v>7373</v>
      </c>
      <c r="E1450" s="1736">
        <v>7</v>
      </c>
      <c r="F1450" s="1737" t="s">
        <v>508</v>
      </c>
      <c r="G1450" s="1738">
        <v>3</v>
      </c>
      <c r="H1450" s="1737">
        <v>2024</v>
      </c>
      <c r="I1450" s="1739">
        <v>333.7</v>
      </c>
      <c r="J1450" s="1737">
        <f t="shared" si="86"/>
        <v>40</v>
      </c>
      <c r="K1450" s="1739">
        <f t="shared" si="87"/>
        <v>200.22</v>
      </c>
      <c r="L1450" s="1737"/>
      <c r="M1450" s="1737"/>
      <c r="N1450" s="1740">
        <f t="shared" si="88"/>
        <v>0</v>
      </c>
      <c r="O1450" s="2128"/>
      <c r="P1450" s="2128"/>
      <c r="Q1450" s="2128">
        <f t="shared" si="89"/>
        <v>0</v>
      </c>
      <c r="R1450" s="2392"/>
    </row>
    <row r="1451" spans="3:18" ht="14.25" customHeight="1">
      <c r="C1451" s="1742">
        <v>1</v>
      </c>
      <c r="D1451" s="1912" t="s">
        <v>6080</v>
      </c>
      <c r="E1451" s="1743">
        <v>7</v>
      </c>
      <c r="F1451" s="1744" t="s">
        <v>508</v>
      </c>
      <c r="G1451" s="2011">
        <v>1</v>
      </c>
      <c r="H1451" s="1744">
        <v>2012</v>
      </c>
      <c r="I1451" s="1745">
        <v>80.52</v>
      </c>
      <c r="J1451" s="1744">
        <v>100</v>
      </c>
      <c r="K1451" s="1745">
        <f t="shared" si="87"/>
        <v>0</v>
      </c>
      <c r="L1451" s="1744"/>
      <c r="M1451" s="1744"/>
      <c r="N1451" s="1746">
        <f t="shared" si="88"/>
        <v>0</v>
      </c>
      <c r="O1451" s="2129"/>
      <c r="P1451" s="2129"/>
      <c r="Q1451" s="2129">
        <f t="shared" si="89"/>
        <v>0</v>
      </c>
      <c r="R1451" s="2393" t="s">
        <v>7958</v>
      </c>
    </row>
    <row r="1452" spans="3:18" ht="14.25" customHeight="1">
      <c r="C1452" s="1619">
        <v>2</v>
      </c>
      <c r="D1452" s="1913" t="s">
        <v>7375</v>
      </c>
      <c r="E1452" s="1620">
        <v>7</v>
      </c>
      <c r="F1452" s="1621" t="s">
        <v>508</v>
      </c>
      <c r="G1452" s="2012">
        <v>1</v>
      </c>
      <c r="H1452" s="1621">
        <v>2013</v>
      </c>
      <c r="I1452" s="1623">
        <v>77.174999999999997</v>
      </c>
      <c r="J1452" s="1621">
        <v>100</v>
      </c>
      <c r="K1452" s="1623">
        <f t="shared" si="87"/>
        <v>0</v>
      </c>
      <c r="L1452" s="1621"/>
      <c r="M1452" s="1621"/>
      <c r="N1452" s="1624">
        <f t="shared" si="88"/>
        <v>0</v>
      </c>
      <c r="O1452" s="2109"/>
      <c r="P1452" s="2109"/>
      <c r="Q1452" s="2109">
        <f t="shared" si="89"/>
        <v>0</v>
      </c>
      <c r="R1452" s="2394"/>
    </row>
    <row r="1453" spans="3:18" ht="14.25" customHeight="1">
      <c r="C1453" s="1619">
        <v>3</v>
      </c>
      <c r="D1453" s="1913" t="s">
        <v>6082</v>
      </c>
      <c r="E1453" s="1620">
        <v>7</v>
      </c>
      <c r="F1453" s="1621" t="s">
        <v>508</v>
      </c>
      <c r="G1453" s="2012">
        <v>1</v>
      </c>
      <c r="H1453" s="1621">
        <v>2013</v>
      </c>
      <c r="I1453" s="1623">
        <v>112.8</v>
      </c>
      <c r="J1453" s="1621">
        <v>100</v>
      </c>
      <c r="K1453" s="1623">
        <f t="shared" si="87"/>
        <v>0</v>
      </c>
      <c r="L1453" s="1621"/>
      <c r="M1453" s="1621"/>
      <c r="N1453" s="1624">
        <f t="shared" si="88"/>
        <v>0</v>
      </c>
      <c r="O1453" s="2109"/>
      <c r="P1453" s="2109"/>
      <c r="Q1453" s="2109">
        <f t="shared" si="89"/>
        <v>0</v>
      </c>
      <c r="R1453" s="2394"/>
    </row>
    <row r="1454" spans="3:18" ht="14.25" customHeight="1">
      <c r="C1454" s="1742">
        <v>4</v>
      </c>
      <c r="D1454" s="1913" t="s">
        <v>6081</v>
      </c>
      <c r="E1454" s="1620">
        <v>7</v>
      </c>
      <c r="F1454" s="1621" t="s">
        <v>508</v>
      </c>
      <c r="G1454" s="2012">
        <v>1</v>
      </c>
      <c r="H1454" s="1621">
        <v>2012</v>
      </c>
      <c r="I1454" s="1623">
        <v>83.64</v>
      </c>
      <c r="J1454" s="1621">
        <v>100</v>
      </c>
      <c r="K1454" s="1623">
        <f t="shared" si="87"/>
        <v>0</v>
      </c>
      <c r="L1454" s="1621"/>
      <c r="M1454" s="1621"/>
      <c r="N1454" s="1624">
        <f t="shared" si="88"/>
        <v>0</v>
      </c>
      <c r="O1454" s="2109"/>
      <c r="P1454" s="2109"/>
      <c r="Q1454" s="2109">
        <f t="shared" si="89"/>
        <v>0</v>
      </c>
      <c r="R1454" s="2394"/>
    </row>
    <row r="1455" spans="3:18" ht="14.25" customHeight="1">
      <c r="C1455" s="1619">
        <v>5</v>
      </c>
      <c r="D1455" s="1913" t="s">
        <v>4929</v>
      </c>
      <c r="E1455" s="1620">
        <v>7</v>
      </c>
      <c r="F1455" s="1621" t="s">
        <v>508</v>
      </c>
      <c r="G1455" s="2012">
        <v>1</v>
      </c>
      <c r="H1455" s="1621">
        <v>2011</v>
      </c>
      <c r="I1455" s="1623">
        <v>112.8</v>
      </c>
      <c r="J1455" s="1621">
        <v>100</v>
      </c>
      <c r="K1455" s="1623">
        <f t="shared" si="87"/>
        <v>0</v>
      </c>
      <c r="L1455" s="1621"/>
      <c r="M1455" s="1621"/>
      <c r="N1455" s="1624">
        <f t="shared" si="88"/>
        <v>0</v>
      </c>
      <c r="O1455" s="2109"/>
      <c r="P1455" s="2109"/>
      <c r="Q1455" s="2109">
        <f t="shared" si="89"/>
        <v>0</v>
      </c>
      <c r="R1455" s="2394"/>
    </row>
    <row r="1456" spans="3:18" ht="14.25" customHeight="1">
      <c r="C1456" s="1619">
        <v>6</v>
      </c>
      <c r="D1456" s="1913" t="s">
        <v>4930</v>
      </c>
      <c r="E1456" s="1620">
        <v>7</v>
      </c>
      <c r="F1456" s="1621" t="s">
        <v>508</v>
      </c>
      <c r="G1456" s="2012">
        <v>1</v>
      </c>
      <c r="H1456" s="1621">
        <v>2011</v>
      </c>
      <c r="I1456" s="1623">
        <v>83.64</v>
      </c>
      <c r="J1456" s="1621">
        <v>100</v>
      </c>
      <c r="K1456" s="1623">
        <f t="shared" si="87"/>
        <v>0</v>
      </c>
      <c r="L1456" s="1621"/>
      <c r="M1456" s="1621"/>
      <c r="N1456" s="1624">
        <f t="shared" si="88"/>
        <v>0</v>
      </c>
      <c r="O1456" s="2109"/>
      <c r="P1456" s="2109"/>
      <c r="Q1456" s="2109">
        <f t="shared" si="89"/>
        <v>0</v>
      </c>
      <c r="R1456" s="2394"/>
    </row>
    <row r="1457" spans="3:18" ht="14.25" customHeight="1">
      <c r="C1457" s="1742">
        <v>7</v>
      </c>
      <c r="D1457" s="1913" t="s">
        <v>4932</v>
      </c>
      <c r="E1457" s="1620">
        <v>7</v>
      </c>
      <c r="F1457" s="1621" t="s">
        <v>508</v>
      </c>
      <c r="G1457" s="2012">
        <v>19</v>
      </c>
      <c r="H1457" s="1621">
        <v>2019</v>
      </c>
      <c r="I1457" s="1623">
        <v>1765.86</v>
      </c>
      <c r="J1457" s="1621">
        <v>85.800000000000011</v>
      </c>
      <c r="K1457" s="1623">
        <f t="shared" si="87"/>
        <v>250.75211999999988</v>
      </c>
      <c r="L1457" s="1621"/>
      <c r="M1457" s="1621"/>
      <c r="N1457" s="1624">
        <f t="shared" si="88"/>
        <v>0</v>
      </c>
      <c r="O1457" s="2109"/>
      <c r="P1457" s="2109"/>
      <c r="Q1457" s="2109">
        <f t="shared" si="89"/>
        <v>0</v>
      </c>
      <c r="R1457" s="2394"/>
    </row>
    <row r="1458" spans="3:18" ht="14.25" customHeight="1">
      <c r="C1458" s="1619">
        <v>8</v>
      </c>
      <c r="D1458" s="1913" t="s">
        <v>6079</v>
      </c>
      <c r="E1458" s="1620">
        <v>7</v>
      </c>
      <c r="F1458" s="1621" t="s">
        <v>508</v>
      </c>
      <c r="G1458" s="2012">
        <v>8</v>
      </c>
      <c r="H1458" s="1621">
        <v>2007</v>
      </c>
      <c r="I1458" s="1623">
        <v>1003.2</v>
      </c>
      <c r="J1458" s="1621">
        <v>100</v>
      </c>
      <c r="K1458" s="1623">
        <f t="shared" si="87"/>
        <v>0</v>
      </c>
      <c r="L1458" s="1621"/>
      <c r="M1458" s="1621"/>
      <c r="N1458" s="1624">
        <f t="shared" si="88"/>
        <v>0</v>
      </c>
      <c r="O1458" s="2109"/>
      <c r="P1458" s="2109"/>
      <c r="Q1458" s="2109">
        <f t="shared" si="89"/>
        <v>0</v>
      </c>
      <c r="R1458" s="2394"/>
    </row>
    <row r="1459" spans="3:18" ht="14.25" customHeight="1">
      <c r="C1459" s="1619">
        <v>9</v>
      </c>
      <c r="D1459" s="1913" t="s">
        <v>2027</v>
      </c>
      <c r="E1459" s="1620">
        <v>7</v>
      </c>
      <c r="F1459" s="1621" t="s">
        <v>508</v>
      </c>
      <c r="G1459" s="2012">
        <v>4</v>
      </c>
      <c r="H1459" s="1621">
        <v>2008</v>
      </c>
      <c r="I1459" s="1623">
        <v>403.2</v>
      </c>
      <c r="J1459" s="1621">
        <v>100</v>
      </c>
      <c r="K1459" s="1623">
        <f t="shared" si="87"/>
        <v>0</v>
      </c>
      <c r="L1459" s="1621"/>
      <c r="M1459" s="1621"/>
      <c r="N1459" s="1624">
        <f t="shared" si="88"/>
        <v>0</v>
      </c>
      <c r="O1459" s="2109"/>
      <c r="P1459" s="2109"/>
      <c r="Q1459" s="2109">
        <f t="shared" si="89"/>
        <v>0</v>
      </c>
      <c r="R1459" s="2394"/>
    </row>
    <row r="1460" spans="3:18" ht="14.25" customHeight="1">
      <c r="C1460" s="1742">
        <v>10</v>
      </c>
      <c r="D1460" s="1913" t="s">
        <v>6077</v>
      </c>
      <c r="E1460" s="1620">
        <v>7</v>
      </c>
      <c r="F1460" s="1621" t="s">
        <v>508</v>
      </c>
      <c r="G1460" s="2012">
        <v>6</v>
      </c>
      <c r="H1460" s="1621">
        <v>2006</v>
      </c>
      <c r="I1460" s="1623">
        <v>791.57220000000007</v>
      </c>
      <c r="J1460" s="1621">
        <v>100</v>
      </c>
      <c r="K1460" s="1623">
        <f t="shared" si="87"/>
        <v>0</v>
      </c>
      <c r="L1460" s="1621"/>
      <c r="M1460" s="1621"/>
      <c r="N1460" s="1624">
        <f t="shared" si="88"/>
        <v>0</v>
      </c>
      <c r="O1460" s="2109"/>
      <c r="P1460" s="2109"/>
      <c r="Q1460" s="2109">
        <f t="shared" si="89"/>
        <v>0</v>
      </c>
      <c r="R1460" s="2394"/>
    </row>
    <row r="1461" spans="3:18" ht="14.25" customHeight="1">
      <c r="C1461" s="1619">
        <v>11</v>
      </c>
      <c r="D1461" s="1913" t="s">
        <v>3107</v>
      </c>
      <c r="E1461" s="1620">
        <v>7</v>
      </c>
      <c r="F1461" s="1621" t="s">
        <v>508</v>
      </c>
      <c r="G1461" s="2012">
        <v>14</v>
      </c>
      <c r="H1461" s="1621">
        <v>2008</v>
      </c>
      <c r="I1461" s="1623">
        <v>1451.268</v>
      </c>
      <c r="J1461" s="1621">
        <v>100</v>
      </c>
      <c r="K1461" s="1623">
        <f t="shared" si="87"/>
        <v>0</v>
      </c>
      <c r="L1461" s="1621"/>
      <c r="M1461" s="1621"/>
      <c r="N1461" s="1624">
        <f t="shared" si="88"/>
        <v>0</v>
      </c>
      <c r="O1461" s="2109"/>
      <c r="P1461" s="2109"/>
      <c r="Q1461" s="2109">
        <f t="shared" si="89"/>
        <v>0</v>
      </c>
      <c r="R1461" s="2394"/>
    </row>
    <row r="1462" spans="3:18" ht="14.25" customHeight="1">
      <c r="C1462" s="1619">
        <v>12</v>
      </c>
      <c r="D1462" s="1913" t="s">
        <v>6078</v>
      </c>
      <c r="E1462" s="1620">
        <v>7</v>
      </c>
      <c r="F1462" s="1621" t="s">
        <v>508</v>
      </c>
      <c r="G1462" s="2012">
        <v>1</v>
      </c>
      <c r="H1462" s="1621">
        <v>2007</v>
      </c>
      <c r="I1462" s="1623">
        <v>110</v>
      </c>
      <c r="J1462" s="1621">
        <v>100</v>
      </c>
      <c r="K1462" s="1623">
        <f t="shared" si="87"/>
        <v>0</v>
      </c>
      <c r="L1462" s="1621"/>
      <c r="M1462" s="1621"/>
      <c r="N1462" s="1624">
        <f t="shared" si="88"/>
        <v>0</v>
      </c>
      <c r="O1462" s="2109"/>
      <c r="P1462" s="2109"/>
      <c r="Q1462" s="2109">
        <f t="shared" si="89"/>
        <v>0</v>
      </c>
      <c r="R1462" s="2394"/>
    </row>
    <row r="1463" spans="3:18" ht="14.25" customHeight="1">
      <c r="C1463" s="1742">
        <v>13</v>
      </c>
      <c r="D1463" s="1913" t="s">
        <v>4931</v>
      </c>
      <c r="E1463" s="1620">
        <v>7</v>
      </c>
      <c r="F1463" s="1621" t="s">
        <v>508</v>
      </c>
      <c r="G1463" s="2012">
        <v>2</v>
      </c>
      <c r="H1463" s="1621">
        <v>2010</v>
      </c>
      <c r="I1463" s="1623">
        <v>153.84</v>
      </c>
      <c r="J1463" s="1621">
        <v>100</v>
      </c>
      <c r="K1463" s="1623">
        <f t="shared" si="87"/>
        <v>0</v>
      </c>
      <c r="L1463" s="1621"/>
      <c r="M1463" s="1621"/>
      <c r="N1463" s="1624">
        <f t="shared" si="88"/>
        <v>0</v>
      </c>
      <c r="O1463" s="2109"/>
      <c r="P1463" s="2109"/>
      <c r="Q1463" s="2109">
        <f t="shared" si="89"/>
        <v>0</v>
      </c>
      <c r="R1463" s="2394"/>
    </row>
    <row r="1464" spans="3:18" ht="14.25" customHeight="1">
      <c r="C1464" s="1619">
        <v>14</v>
      </c>
      <c r="D1464" s="1913" t="s">
        <v>7380</v>
      </c>
      <c r="E1464" s="1620">
        <v>7</v>
      </c>
      <c r="F1464" s="1621" t="s">
        <v>508</v>
      </c>
      <c r="G1464" s="2012">
        <v>1</v>
      </c>
      <c r="H1464" s="1621">
        <v>2012</v>
      </c>
      <c r="I1464" s="1623">
        <v>95.087999999999994</v>
      </c>
      <c r="J1464" s="1621">
        <v>100</v>
      </c>
      <c r="K1464" s="1623">
        <f t="shared" si="87"/>
        <v>0</v>
      </c>
      <c r="L1464" s="1621"/>
      <c r="M1464" s="1621"/>
      <c r="N1464" s="1624">
        <f t="shared" si="88"/>
        <v>0</v>
      </c>
      <c r="O1464" s="2109"/>
      <c r="P1464" s="2109"/>
      <c r="Q1464" s="2109">
        <f t="shared" si="89"/>
        <v>0</v>
      </c>
      <c r="R1464" s="2394"/>
    </row>
    <row r="1465" spans="3:18" ht="14.25" customHeight="1">
      <c r="C1465" s="1619">
        <v>15</v>
      </c>
      <c r="D1465" s="1913" t="s">
        <v>7381</v>
      </c>
      <c r="E1465" s="1620">
        <v>7</v>
      </c>
      <c r="F1465" s="1621" t="s">
        <v>508</v>
      </c>
      <c r="G1465" s="2012">
        <v>1</v>
      </c>
      <c r="H1465" s="1621">
        <v>2013</v>
      </c>
      <c r="I1465" s="1623">
        <v>58.8</v>
      </c>
      <c r="J1465" s="1621">
        <v>100</v>
      </c>
      <c r="K1465" s="1623">
        <f t="shared" si="87"/>
        <v>0</v>
      </c>
      <c r="L1465" s="1621"/>
      <c r="M1465" s="1621"/>
      <c r="N1465" s="1624">
        <f t="shared" si="88"/>
        <v>0</v>
      </c>
      <c r="O1465" s="2109"/>
      <c r="P1465" s="2109"/>
      <c r="Q1465" s="2109">
        <f t="shared" si="89"/>
        <v>0</v>
      </c>
      <c r="R1465" s="2395"/>
    </row>
    <row r="1466" spans="3:18" ht="14.25" customHeight="1">
      <c r="C1466" s="1630">
        <v>1</v>
      </c>
      <c r="D1466" s="1914" t="s">
        <v>2022</v>
      </c>
      <c r="E1466" s="1631">
        <v>7</v>
      </c>
      <c r="F1466" s="1632" t="s">
        <v>508</v>
      </c>
      <c r="G1466" s="1748">
        <v>1</v>
      </c>
      <c r="H1466" s="1632">
        <v>2006</v>
      </c>
      <c r="I1466" s="1634">
        <v>141.6</v>
      </c>
      <c r="J1466" s="1632">
        <f t="shared" ref="J1466:J1489" si="90">IF(($J$14-H1466)*J$19&gt;100,100,($J$14-H1466)*J$19)</f>
        <v>100</v>
      </c>
      <c r="K1466" s="1634">
        <f t="shared" si="87"/>
        <v>0</v>
      </c>
      <c r="L1466" s="1632"/>
      <c r="M1466" s="1632"/>
      <c r="N1466" s="1635">
        <f t="shared" si="88"/>
        <v>0</v>
      </c>
      <c r="O1466" s="2111"/>
      <c r="P1466" s="2111"/>
      <c r="Q1466" s="2111">
        <f t="shared" si="89"/>
        <v>0</v>
      </c>
      <c r="R1466" s="2415" t="s">
        <v>7937</v>
      </c>
    </row>
    <row r="1467" spans="3:18" ht="14.25" customHeight="1">
      <c r="C1467" s="1630">
        <v>2</v>
      </c>
      <c r="D1467" s="1914" t="s">
        <v>2022</v>
      </c>
      <c r="E1467" s="1631">
        <v>7</v>
      </c>
      <c r="F1467" s="1632" t="s">
        <v>508</v>
      </c>
      <c r="G1467" s="1748">
        <v>1</v>
      </c>
      <c r="H1467" s="1632">
        <v>2006</v>
      </c>
      <c r="I1467" s="1634">
        <v>128.69999999999999</v>
      </c>
      <c r="J1467" s="1632">
        <f t="shared" si="90"/>
        <v>100</v>
      </c>
      <c r="K1467" s="1634">
        <f t="shared" si="87"/>
        <v>0</v>
      </c>
      <c r="L1467" s="1632"/>
      <c r="M1467" s="1632"/>
      <c r="N1467" s="1635">
        <f t="shared" si="88"/>
        <v>0</v>
      </c>
      <c r="O1467" s="2111"/>
      <c r="P1467" s="2111"/>
      <c r="Q1467" s="2111">
        <f t="shared" si="89"/>
        <v>0</v>
      </c>
      <c r="R1467" s="2416"/>
    </row>
    <row r="1468" spans="3:18" ht="14.25" customHeight="1">
      <c r="C1468" s="1630">
        <v>3</v>
      </c>
      <c r="D1468" s="1914" t="s">
        <v>2022</v>
      </c>
      <c r="E1468" s="1631">
        <v>7</v>
      </c>
      <c r="F1468" s="1632" t="s">
        <v>508</v>
      </c>
      <c r="G1468" s="1748">
        <v>1</v>
      </c>
      <c r="H1468" s="1632">
        <v>2006</v>
      </c>
      <c r="I1468" s="1634">
        <v>141.6</v>
      </c>
      <c r="J1468" s="1632">
        <f t="shared" si="90"/>
        <v>100</v>
      </c>
      <c r="K1468" s="1634">
        <f t="shared" si="87"/>
        <v>0</v>
      </c>
      <c r="L1468" s="1632"/>
      <c r="M1468" s="1632"/>
      <c r="N1468" s="1635">
        <f t="shared" si="88"/>
        <v>0</v>
      </c>
      <c r="O1468" s="2111"/>
      <c r="P1468" s="2111"/>
      <c r="Q1468" s="2111">
        <f t="shared" si="89"/>
        <v>0</v>
      </c>
      <c r="R1468" s="2416"/>
    </row>
    <row r="1469" spans="3:18" ht="14.25" customHeight="1">
      <c r="C1469" s="1630">
        <v>4</v>
      </c>
      <c r="D1469" s="1914" t="s">
        <v>2022</v>
      </c>
      <c r="E1469" s="1631">
        <v>7</v>
      </c>
      <c r="F1469" s="1632" t="s">
        <v>508</v>
      </c>
      <c r="G1469" s="1748">
        <v>1</v>
      </c>
      <c r="H1469" s="1632">
        <v>2006</v>
      </c>
      <c r="I1469" s="1634">
        <v>141.6</v>
      </c>
      <c r="J1469" s="1632">
        <f t="shared" si="90"/>
        <v>100</v>
      </c>
      <c r="K1469" s="1634">
        <f t="shared" si="87"/>
        <v>0</v>
      </c>
      <c r="L1469" s="1632"/>
      <c r="M1469" s="1632"/>
      <c r="N1469" s="1635">
        <f t="shared" si="88"/>
        <v>0</v>
      </c>
      <c r="O1469" s="2111"/>
      <c r="P1469" s="2111"/>
      <c r="Q1469" s="2111">
        <f t="shared" si="89"/>
        <v>0</v>
      </c>
      <c r="R1469" s="2416"/>
    </row>
    <row r="1470" spans="3:18" ht="14.25" customHeight="1">
      <c r="C1470" s="1630">
        <v>5</v>
      </c>
      <c r="D1470" s="1914" t="s">
        <v>2022</v>
      </c>
      <c r="E1470" s="1631">
        <v>7</v>
      </c>
      <c r="F1470" s="1632" t="s">
        <v>508</v>
      </c>
      <c r="G1470" s="1748">
        <v>1</v>
      </c>
      <c r="H1470" s="1632">
        <v>2007</v>
      </c>
      <c r="I1470" s="1634">
        <v>128.69999999999999</v>
      </c>
      <c r="J1470" s="1632">
        <f t="shared" si="90"/>
        <v>100</v>
      </c>
      <c r="K1470" s="1634">
        <f t="shared" si="87"/>
        <v>0</v>
      </c>
      <c r="L1470" s="1632"/>
      <c r="M1470" s="1632"/>
      <c r="N1470" s="1635">
        <f t="shared" si="88"/>
        <v>0</v>
      </c>
      <c r="O1470" s="2111"/>
      <c r="P1470" s="2111"/>
      <c r="Q1470" s="2111">
        <f t="shared" si="89"/>
        <v>0</v>
      </c>
      <c r="R1470" s="2416"/>
    </row>
    <row r="1471" spans="3:18" ht="14.25" customHeight="1">
      <c r="C1471" s="1630">
        <v>6</v>
      </c>
      <c r="D1471" s="1914" t="s">
        <v>2022</v>
      </c>
      <c r="E1471" s="1631">
        <v>7</v>
      </c>
      <c r="F1471" s="1632" t="s">
        <v>508</v>
      </c>
      <c r="G1471" s="1748">
        <v>1</v>
      </c>
      <c r="H1471" s="1632">
        <v>2007</v>
      </c>
      <c r="I1471" s="1634">
        <v>128.69999999999999</v>
      </c>
      <c r="J1471" s="1632">
        <f t="shared" si="90"/>
        <v>100</v>
      </c>
      <c r="K1471" s="1634">
        <f t="shared" si="87"/>
        <v>0</v>
      </c>
      <c r="L1471" s="1632"/>
      <c r="M1471" s="1632"/>
      <c r="N1471" s="1635">
        <f t="shared" si="88"/>
        <v>0</v>
      </c>
      <c r="O1471" s="2111"/>
      <c r="P1471" s="2111"/>
      <c r="Q1471" s="2111">
        <f t="shared" si="89"/>
        <v>0</v>
      </c>
      <c r="R1471" s="2416"/>
    </row>
    <row r="1472" spans="3:18" ht="14.25" customHeight="1">
      <c r="C1472" s="1630">
        <v>7</v>
      </c>
      <c r="D1472" s="1914" t="s">
        <v>2022</v>
      </c>
      <c r="E1472" s="1631">
        <v>7</v>
      </c>
      <c r="F1472" s="1632" t="s">
        <v>508</v>
      </c>
      <c r="G1472" s="1748">
        <v>1</v>
      </c>
      <c r="H1472" s="1632">
        <v>2007</v>
      </c>
      <c r="I1472" s="1634">
        <v>128.69999999999999</v>
      </c>
      <c r="J1472" s="1632">
        <f t="shared" si="90"/>
        <v>100</v>
      </c>
      <c r="K1472" s="1634">
        <f t="shared" si="87"/>
        <v>0</v>
      </c>
      <c r="L1472" s="1632"/>
      <c r="M1472" s="1632"/>
      <c r="N1472" s="1635">
        <f t="shared" si="88"/>
        <v>0</v>
      </c>
      <c r="O1472" s="2111"/>
      <c r="P1472" s="2111"/>
      <c r="Q1472" s="2111">
        <f t="shared" si="89"/>
        <v>0</v>
      </c>
      <c r="R1472" s="2416"/>
    </row>
    <row r="1473" spans="3:18" ht="14.25" customHeight="1">
      <c r="C1473" s="1630">
        <v>8</v>
      </c>
      <c r="D1473" s="1914" t="s">
        <v>4934</v>
      </c>
      <c r="E1473" s="1631">
        <v>7</v>
      </c>
      <c r="F1473" s="1632" t="s">
        <v>508</v>
      </c>
      <c r="G1473" s="1748">
        <v>1</v>
      </c>
      <c r="H1473" s="1632">
        <v>2007</v>
      </c>
      <c r="I1473" s="1634">
        <v>169.4</v>
      </c>
      <c r="J1473" s="1632">
        <f t="shared" si="90"/>
        <v>100</v>
      </c>
      <c r="K1473" s="1634">
        <f t="shared" si="87"/>
        <v>0</v>
      </c>
      <c r="L1473" s="1632"/>
      <c r="M1473" s="1632"/>
      <c r="N1473" s="1635">
        <f t="shared" si="88"/>
        <v>0</v>
      </c>
      <c r="O1473" s="2111"/>
      <c r="P1473" s="2111"/>
      <c r="Q1473" s="2111">
        <f t="shared" si="89"/>
        <v>0</v>
      </c>
      <c r="R1473" s="2416"/>
    </row>
    <row r="1474" spans="3:18" ht="14.25" customHeight="1">
      <c r="C1474" s="1630">
        <v>9</v>
      </c>
      <c r="D1474" s="1914" t="s">
        <v>4935</v>
      </c>
      <c r="E1474" s="1631">
        <v>7</v>
      </c>
      <c r="F1474" s="1632" t="s">
        <v>508</v>
      </c>
      <c r="G1474" s="1748">
        <v>4</v>
      </c>
      <c r="H1474" s="1632">
        <v>2007</v>
      </c>
      <c r="I1474" s="1634">
        <v>514.79999999999995</v>
      </c>
      <c r="J1474" s="1632">
        <f t="shared" si="90"/>
        <v>100</v>
      </c>
      <c r="K1474" s="1634">
        <f t="shared" si="87"/>
        <v>0</v>
      </c>
      <c r="L1474" s="1632"/>
      <c r="M1474" s="1632"/>
      <c r="N1474" s="1635">
        <f t="shared" si="88"/>
        <v>0</v>
      </c>
      <c r="O1474" s="2111"/>
      <c r="P1474" s="2111"/>
      <c r="Q1474" s="2111">
        <f t="shared" si="89"/>
        <v>0</v>
      </c>
      <c r="R1474" s="2416"/>
    </row>
    <row r="1475" spans="3:18" ht="14.25" customHeight="1">
      <c r="C1475" s="1630">
        <v>10</v>
      </c>
      <c r="D1475" s="1914" t="s">
        <v>4936</v>
      </c>
      <c r="E1475" s="1631">
        <v>7</v>
      </c>
      <c r="F1475" s="1632" t="s">
        <v>508</v>
      </c>
      <c r="G1475" s="1748">
        <v>10</v>
      </c>
      <c r="H1475" s="1632">
        <v>2008</v>
      </c>
      <c r="I1475" s="1634">
        <v>1008</v>
      </c>
      <c r="J1475" s="1632">
        <f t="shared" si="90"/>
        <v>100</v>
      </c>
      <c r="K1475" s="1634">
        <f t="shared" si="87"/>
        <v>0</v>
      </c>
      <c r="L1475" s="1632"/>
      <c r="M1475" s="1632"/>
      <c r="N1475" s="1635">
        <f t="shared" si="88"/>
        <v>0</v>
      </c>
      <c r="O1475" s="2111"/>
      <c r="P1475" s="2111"/>
      <c r="Q1475" s="2111">
        <f t="shared" si="89"/>
        <v>0</v>
      </c>
      <c r="R1475" s="2416"/>
    </row>
    <row r="1476" spans="3:18" ht="14.25" customHeight="1">
      <c r="C1476" s="1630">
        <v>11</v>
      </c>
      <c r="D1476" s="1914" t="s">
        <v>4937</v>
      </c>
      <c r="E1476" s="1631">
        <v>7</v>
      </c>
      <c r="F1476" s="1632" t="s">
        <v>508</v>
      </c>
      <c r="G1476" s="1748">
        <v>1</v>
      </c>
      <c r="H1476" s="1632">
        <v>2008</v>
      </c>
      <c r="I1476" s="1634">
        <v>72.5</v>
      </c>
      <c r="J1476" s="1632">
        <f t="shared" si="90"/>
        <v>100</v>
      </c>
      <c r="K1476" s="1634">
        <f t="shared" si="87"/>
        <v>0</v>
      </c>
      <c r="L1476" s="1632"/>
      <c r="M1476" s="1632"/>
      <c r="N1476" s="1635">
        <f t="shared" si="88"/>
        <v>0</v>
      </c>
      <c r="O1476" s="2111"/>
      <c r="P1476" s="2111"/>
      <c r="Q1476" s="2111">
        <f t="shared" si="89"/>
        <v>0</v>
      </c>
      <c r="R1476" s="2416"/>
    </row>
    <row r="1477" spans="3:18" ht="14.25" customHeight="1">
      <c r="C1477" s="1630">
        <v>12</v>
      </c>
      <c r="D1477" s="1914" t="s">
        <v>4938</v>
      </c>
      <c r="E1477" s="1631">
        <v>7</v>
      </c>
      <c r="F1477" s="1632" t="s">
        <v>508</v>
      </c>
      <c r="G1477" s="1748">
        <v>13</v>
      </c>
      <c r="H1477" s="1632">
        <v>2008</v>
      </c>
      <c r="I1477" s="1634">
        <v>1347.606</v>
      </c>
      <c r="J1477" s="1632">
        <f t="shared" si="90"/>
        <v>100</v>
      </c>
      <c r="K1477" s="1634">
        <f t="shared" si="87"/>
        <v>0</v>
      </c>
      <c r="L1477" s="1632"/>
      <c r="M1477" s="1632"/>
      <c r="N1477" s="1635">
        <f t="shared" si="88"/>
        <v>0</v>
      </c>
      <c r="O1477" s="2111"/>
      <c r="P1477" s="2111"/>
      <c r="Q1477" s="2111">
        <f t="shared" si="89"/>
        <v>0</v>
      </c>
      <c r="R1477" s="2416"/>
    </row>
    <row r="1478" spans="3:18" ht="14.25" customHeight="1">
      <c r="C1478" s="1630">
        <v>13</v>
      </c>
      <c r="D1478" s="1914" t="s">
        <v>4939</v>
      </c>
      <c r="E1478" s="1631">
        <v>7</v>
      </c>
      <c r="F1478" s="1632" t="s">
        <v>508</v>
      </c>
      <c r="G1478" s="1748">
        <v>1</v>
      </c>
      <c r="H1478" s="1632">
        <v>2009</v>
      </c>
      <c r="I1478" s="1634">
        <v>112.8</v>
      </c>
      <c r="J1478" s="1632">
        <f t="shared" si="90"/>
        <v>100</v>
      </c>
      <c r="K1478" s="1634">
        <f t="shared" si="87"/>
        <v>0</v>
      </c>
      <c r="L1478" s="1632"/>
      <c r="M1478" s="1632"/>
      <c r="N1478" s="1635">
        <f t="shared" si="88"/>
        <v>0</v>
      </c>
      <c r="O1478" s="2111"/>
      <c r="P1478" s="2111"/>
      <c r="Q1478" s="2111">
        <f t="shared" si="89"/>
        <v>0</v>
      </c>
      <c r="R1478" s="2416"/>
    </row>
    <row r="1479" spans="3:18" ht="14.25" customHeight="1">
      <c r="C1479" s="1630">
        <v>14</v>
      </c>
      <c r="D1479" s="1914" t="s">
        <v>2027</v>
      </c>
      <c r="E1479" s="1631">
        <v>7</v>
      </c>
      <c r="F1479" s="1632" t="s">
        <v>508</v>
      </c>
      <c r="G1479" s="1748">
        <v>2</v>
      </c>
      <c r="H1479" s="1632">
        <v>2009</v>
      </c>
      <c r="I1479" s="1634">
        <v>201.6</v>
      </c>
      <c r="J1479" s="1632">
        <f t="shared" si="90"/>
        <v>100</v>
      </c>
      <c r="K1479" s="1634">
        <f t="shared" si="87"/>
        <v>0</v>
      </c>
      <c r="L1479" s="1632"/>
      <c r="M1479" s="1632"/>
      <c r="N1479" s="1635">
        <f t="shared" si="88"/>
        <v>0</v>
      </c>
      <c r="O1479" s="2111"/>
      <c r="P1479" s="2111"/>
      <c r="Q1479" s="2111">
        <f t="shared" si="89"/>
        <v>0</v>
      </c>
      <c r="R1479" s="2416"/>
    </row>
    <row r="1480" spans="3:18" ht="14.25" customHeight="1">
      <c r="C1480" s="1630">
        <v>15</v>
      </c>
      <c r="D1480" s="1914" t="s">
        <v>4939</v>
      </c>
      <c r="E1480" s="1631">
        <v>7</v>
      </c>
      <c r="F1480" s="1632" t="s">
        <v>508</v>
      </c>
      <c r="G1480" s="1748">
        <v>1</v>
      </c>
      <c r="H1480" s="1632">
        <v>2009</v>
      </c>
      <c r="I1480" s="1634">
        <v>141.6</v>
      </c>
      <c r="J1480" s="1632">
        <f t="shared" si="90"/>
        <v>100</v>
      </c>
      <c r="K1480" s="1634">
        <f t="shared" si="87"/>
        <v>0</v>
      </c>
      <c r="L1480" s="1632"/>
      <c r="M1480" s="1632"/>
      <c r="N1480" s="1635">
        <f t="shared" si="88"/>
        <v>0</v>
      </c>
      <c r="O1480" s="2111"/>
      <c r="P1480" s="2111"/>
      <c r="Q1480" s="2111">
        <f t="shared" si="89"/>
        <v>0</v>
      </c>
      <c r="R1480" s="2416"/>
    </row>
    <row r="1481" spans="3:18" ht="14.25" customHeight="1">
      <c r="C1481" s="1630">
        <v>16</v>
      </c>
      <c r="D1481" s="1914" t="s">
        <v>2027</v>
      </c>
      <c r="E1481" s="1631">
        <v>7</v>
      </c>
      <c r="F1481" s="1632" t="s">
        <v>508</v>
      </c>
      <c r="G1481" s="1748">
        <v>4</v>
      </c>
      <c r="H1481" s="1632">
        <v>2009</v>
      </c>
      <c r="I1481" s="1634">
        <v>403.2</v>
      </c>
      <c r="J1481" s="1632">
        <f t="shared" si="90"/>
        <v>100</v>
      </c>
      <c r="K1481" s="1634">
        <f t="shared" si="87"/>
        <v>0</v>
      </c>
      <c r="L1481" s="1632"/>
      <c r="M1481" s="1632"/>
      <c r="N1481" s="1635">
        <f t="shared" si="88"/>
        <v>0</v>
      </c>
      <c r="O1481" s="2111"/>
      <c r="P1481" s="2111"/>
      <c r="Q1481" s="2111">
        <f t="shared" si="89"/>
        <v>0</v>
      </c>
      <c r="R1481" s="2416"/>
    </row>
    <row r="1482" spans="3:18" ht="14.25" customHeight="1">
      <c r="C1482" s="1630">
        <v>17</v>
      </c>
      <c r="D1482" s="1914" t="s">
        <v>4940</v>
      </c>
      <c r="E1482" s="1631">
        <v>7</v>
      </c>
      <c r="F1482" s="1632" t="s">
        <v>508</v>
      </c>
      <c r="G1482" s="1748">
        <v>1</v>
      </c>
      <c r="H1482" s="1632">
        <v>2009</v>
      </c>
      <c r="I1482" s="1634">
        <v>141.6</v>
      </c>
      <c r="J1482" s="1632">
        <f t="shared" si="90"/>
        <v>100</v>
      </c>
      <c r="K1482" s="1634">
        <f t="shared" si="87"/>
        <v>0</v>
      </c>
      <c r="L1482" s="1632"/>
      <c r="M1482" s="1632"/>
      <c r="N1482" s="1635">
        <f t="shared" si="88"/>
        <v>0</v>
      </c>
      <c r="O1482" s="2111"/>
      <c r="P1482" s="2111"/>
      <c r="Q1482" s="2111">
        <f t="shared" si="89"/>
        <v>0</v>
      </c>
      <c r="R1482" s="2416"/>
    </row>
    <row r="1483" spans="3:18" ht="14.25" customHeight="1">
      <c r="C1483" s="1630">
        <v>18</v>
      </c>
      <c r="D1483" s="1914" t="s">
        <v>4941</v>
      </c>
      <c r="E1483" s="1631">
        <v>7</v>
      </c>
      <c r="F1483" s="1632" t="s">
        <v>508</v>
      </c>
      <c r="G1483" s="1748">
        <v>4</v>
      </c>
      <c r="H1483" s="1632">
        <v>2010</v>
      </c>
      <c r="I1483" s="1634">
        <v>322.37</v>
      </c>
      <c r="J1483" s="1632">
        <f t="shared" si="90"/>
        <v>100</v>
      </c>
      <c r="K1483" s="1634">
        <f t="shared" si="87"/>
        <v>0</v>
      </c>
      <c r="L1483" s="1632"/>
      <c r="M1483" s="1632"/>
      <c r="N1483" s="1635">
        <f t="shared" si="88"/>
        <v>0</v>
      </c>
      <c r="O1483" s="2111"/>
      <c r="P1483" s="2111"/>
      <c r="Q1483" s="2111">
        <f t="shared" si="89"/>
        <v>0</v>
      </c>
      <c r="R1483" s="2416"/>
    </row>
    <row r="1484" spans="3:18" ht="14.25" customHeight="1">
      <c r="C1484" s="1630">
        <v>19</v>
      </c>
      <c r="D1484" s="1914" t="s">
        <v>4942</v>
      </c>
      <c r="E1484" s="1631">
        <v>7</v>
      </c>
      <c r="F1484" s="1632" t="s">
        <v>508</v>
      </c>
      <c r="G1484" s="1748">
        <v>1</v>
      </c>
      <c r="H1484" s="1632">
        <v>2011</v>
      </c>
      <c r="I1484" s="1634">
        <v>112.8</v>
      </c>
      <c r="J1484" s="1632">
        <f t="shared" si="90"/>
        <v>100</v>
      </c>
      <c r="K1484" s="1634">
        <f t="shared" si="87"/>
        <v>0</v>
      </c>
      <c r="L1484" s="1632"/>
      <c r="M1484" s="1632"/>
      <c r="N1484" s="1635">
        <f t="shared" si="88"/>
        <v>0</v>
      </c>
      <c r="O1484" s="2111"/>
      <c r="P1484" s="2111"/>
      <c r="Q1484" s="2111">
        <f t="shared" si="89"/>
        <v>0</v>
      </c>
      <c r="R1484" s="2416"/>
    </row>
    <row r="1485" spans="3:18" ht="14.25" customHeight="1">
      <c r="C1485" s="1630">
        <v>20</v>
      </c>
      <c r="D1485" s="1914" t="s">
        <v>4943</v>
      </c>
      <c r="E1485" s="1631">
        <v>7</v>
      </c>
      <c r="F1485" s="1632" t="s">
        <v>508</v>
      </c>
      <c r="G1485" s="1748">
        <v>1</v>
      </c>
      <c r="H1485" s="1632">
        <v>2011</v>
      </c>
      <c r="I1485" s="1634">
        <v>124.032</v>
      </c>
      <c r="J1485" s="1632">
        <f t="shared" si="90"/>
        <v>100</v>
      </c>
      <c r="K1485" s="1634">
        <f t="shared" si="87"/>
        <v>0</v>
      </c>
      <c r="L1485" s="1632"/>
      <c r="M1485" s="1632"/>
      <c r="N1485" s="1635">
        <f t="shared" si="88"/>
        <v>0</v>
      </c>
      <c r="O1485" s="2111"/>
      <c r="P1485" s="2111"/>
      <c r="Q1485" s="2111">
        <f t="shared" si="89"/>
        <v>0</v>
      </c>
      <c r="R1485" s="2416"/>
    </row>
    <row r="1486" spans="3:18" ht="14.25" customHeight="1">
      <c r="C1486" s="1630">
        <v>21</v>
      </c>
      <c r="D1486" s="1914" t="s">
        <v>4944</v>
      </c>
      <c r="E1486" s="1631">
        <v>7</v>
      </c>
      <c r="F1486" s="1632" t="s">
        <v>508</v>
      </c>
      <c r="G1486" s="1748">
        <v>2</v>
      </c>
      <c r="H1486" s="1632">
        <v>2011</v>
      </c>
      <c r="I1486" s="1634">
        <v>167.28</v>
      </c>
      <c r="J1486" s="1632">
        <f t="shared" si="90"/>
        <v>100</v>
      </c>
      <c r="K1486" s="1634">
        <f t="shared" si="87"/>
        <v>0</v>
      </c>
      <c r="L1486" s="1632"/>
      <c r="M1486" s="1632"/>
      <c r="N1486" s="1635">
        <f t="shared" si="88"/>
        <v>0</v>
      </c>
      <c r="O1486" s="2111"/>
      <c r="P1486" s="2111"/>
      <c r="Q1486" s="2111">
        <f t="shared" si="89"/>
        <v>0</v>
      </c>
      <c r="R1486" s="2416"/>
    </row>
    <row r="1487" spans="3:18" ht="14.25" customHeight="1">
      <c r="C1487" s="1630">
        <v>22</v>
      </c>
      <c r="D1487" s="1914" t="s">
        <v>4945</v>
      </c>
      <c r="E1487" s="1631">
        <v>7</v>
      </c>
      <c r="F1487" s="1632" t="s">
        <v>508</v>
      </c>
      <c r="G1487" s="1748">
        <v>1</v>
      </c>
      <c r="H1487" s="1632">
        <v>2011</v>
      </c>
      <c r="I1487" s="1634">
        <v>83.64</v>
      </c>
      <c r="J1487" s="1632">
        <f t="shared" si="90"/>
        <v>100</v>
      </c>
      <c r="K1487" s="1634">
        <f t="shared" si="87"/>
        <v>0</v>
      </c>
      <c r="L1487" s="1632"/>
      <c r="M1487" s="1632"/>
      <c r="N1487" s="1635">
        <f t="shared" si="88"/>
        <v>0</v>
      </c>
      <c r="O1487" s="2111"/>
      <c r="P1487" s="2111"/>
      <c r="Q1487" s="2111">
        <f t="shared" si="89"/>
        <v>0</v>
      </c>
      <c r="R1487" s="2416"/>
    </row>
    <row r="1488" spans="3:18" ht="14.25" customHeight="1">
      <c r="C1488" s="1630">
        <v>23</v>
      </c>
      <c r="D1488" s="1914" t="s">
        <v>4946</v>
      </c>
      <c r="E1488" s="1631">
        <v>7</v>
      </c>
      <c r="F1488" s="1632" t="s">
        <v>508</v>
      </c>
      <c r="G1488" s="1748">
        <v>1</v>
      </c>
      <c r="H1488" s="1632">
        <v>2012</v>
      </c>
      <c r="I1488" s="1634">
        <v>80.52</v>
      </c>
      <c r="J1488" s="1632">
        <f t="shared" si="90"/>
        <v>100</v>
      </c>
      <c r="K1488" s="1634">
        <f t="shared" si="87"/>
        <v>0</v>
      </c>
      <c r="L1488" s="1632"/>
      <c r="M1488" s="1632"/>
      <c r="N1488" s="1635">
        <f t="shared" si="88"/>
        <v>0</v>
      </c>
      <c r="O1488" s="2111"/>
      <c r="P1488" s="2111"/>
      <c r="Q1488" s="2111">
        <f t="shared" si="89"/>
        <v>0</v>
      </c>
      <c r="R1488" s="2416"/>
    </row>
    <row r="1489" spans="3:18" ht="14.25" customHeight="1">
      <c r="C1489" s="1630">
        <v>24</v>
      </c>
      <c r="D1489" s="1914" t="s">
        <v>4947</v>
      </c>
      <c r="E1489" s="1631">
        <v>7</v>
      </c>
      <c r="F1489" s="1632" t="s">
        <v>508</v>
      </c>
      <c r="G1489" s="1748">
        <v>7</v>
      </c>
      <c r="H1489" s="1632">
        <v>2013</v>
      </c>
      <c r="I1489" s="1634">
        <v>665.61599999999999</v>
      </c>
      <c r="J1489" s="1632">
        <f t="shared" si="90"/>
        <v>100</v>
      </c>
      <c r="K1489" s="1634">
        <f t="shared" si="87"/>
        <v>0</v>
      </c>
      <c r="L1489" s="1632"/>
      <c r="M1489" s="1632"/>
      <c r="N1489" s="1635">
        <f t="shared" si="88"/>
        <v>0</v>
      </c>
      <c r="O1489" s="2111"/>
      <c r="P1489" s="2111"/>
      <c r="Q1489" s="2111">
        <f t="shared" si="89"/>
        <v>0</v>
      </c>
      <c r="R1489" s="2417"/>
    </row>
    <row r="1490" spans="3:18" ht="14.25" customHeight="1">
      <c r="C1490" s="1636">
        <v>1</v>
      </c>
      <c r="D1490" s="1915" t="s">
        <v>2022</v>
      </c>
      <c r="E1490" s="1637">
        <v>7</v>
      </c>
      <c r="F1490" s="1638" t="s">
        <v>508</v>
      </c>
      <c r="G1490" s="1749">
        <v>3</v>
      </c>
      <c r="H1490" s="1638">
        <v>2005</v>
      </c>
      <c r="I1490" s="1640">
        <v>498</v>
      </c>
      <c r="J1490" s="1638">
        <v>100</v>
      </c>
      <c r="K1490" s="1640">
        <v>0</v>
      </c>
      <c r="L1490" s="1638"/>
      <c r="M1490" s="1638"/>
      <c r="N1490" s="1641">
        <f t="shared" si="88"/>
        <v>0</v>
      </c>
      <c r="O1490" s="2112"/>
      <c r="P1490" s="2112"/>
      <c r="Q1490" s="2112">
        <f t="shared" si="89"/>
        <v>0</v>
      </c>
      <c r="R1490" s="2418" t="s">
        <v>7938</v>
      </c>
    </row>
    <row r="1491" spans="3:18" ht="14.25" customHeight="1">
      <c r="C1491" s="1636">
        <v>2</v>
      </c>
      <c r="D1491" s="1915" t="s">
        <v>2022</v>
      </c>
      <c r="E1491" s="1637">
        <v>7</v>
      </c>
      <c r="F1491" s="1638" t="s">
        <v>508</v>
      </c>
      <c r="G1491" s="1749">
        <v>10</v>
      </c>
      <c r="H1491" s="1638">
        <v>2005</v>
      </c>
      <c r="I1491" s="1640">
        <v>1171.8</v>
      </c>
      <c r="J1491" s="1638">
        <v>100</v>
      </c>
      <c r="K1491" s="1640">
        <v>0</v>
      </c>
      <c r="L1491" s="1638"/>
      <c r="M1491" s="1638"/>
      <c r="N1491" s="1641">
        <f t="shared" si="88"/>
        <v>0</v>
      </c>
      <c r="O1491" s="2112"/>
      <c r="P1491" s="2112"/>
      <c r="Q1491" s="2112">
        <f t="shared" si="89"/>
        <v>0</v>
      </c>
      <c r="R1491" s="2419"/>
    </row>
    <row r="1492" spans="3:18" ht="14.25" customHeight="1">
      <c r="C1492" s="1636">
        <v>3</v>
      </c>
      <c r="D1492" s="1915" t="s">
        <v>3091</v>
      </c>
      <c r="E1492" s="1637">
        <v>7</v>
      </c>
      <c r="F1492" s="1638" t="s">
        <v>508</v>
      </c>
      <c r="G1492" s="1749">
        <v>1</v>
      </c>
      <c r="H1492" s="1638">
        <v>2005</v>
      </c>
      <c r="I1492" s="1640">
        <v>170.2</v>
      </c>
      <c r="J1492" s="1638">
        <v>100</v>
      </c>
      <c r="K1492" s="1640">
        <v>0</v>
      </c>
      <c r="L1492" s="1638"/>
      <c r="M1492" s="1638"/>
      <c r="N1492" s="1641">
        <f t="shared" si="88"/>
        <v>0</v>
      </c>
      <c r="O1492" s="2112"/>
      <c r="P1492" s="2112"/>
      <c r="Q1492" s="2112">
        <f t="shared" si="89"/>
        <v>0</v>
      </c>
      <c r="R1492" s="2419"/>
    </row>
    <row r="1493" spans="3:18" ht="14.25" customHeight="1">
      <c r="C1493" s="1636">
        <v>4</v>
      </c>
      <c r="D1493" s="1915" t="s">
        <v>3091</v>
      </c>
      <c r="E1493" s="1637">
        <v>7</v>
      </c>
      <c r="F1493" s="1638" t="s">
        <v>508</v>
      </c>
      <c r="G1493" s="1749">
        <v>1</v>
      </c>
      <c r="H1493" s="1638">
        <v>2005</v>
      </c>
      <c r="I1493" s="1640">
        <v>170.2</v>
      </c>
      <c r="J1493" s="1638">
        <v>100</v>
      </c>
      <c r="K1493" s="1640">
        <v>0</v>
      </c>
      <c r="L1493" s="1638"/>
      <c r="M1493" s="1638"/>
      <c r="N1493" s="1641">
        <f t="shared" si="88"/>
        <v>0</v>
      </c>
      <c r="O1493" s="2112"/>
      <c r="P1493" s="2112"/>
      <c r="Q1493" s="2112">
        <f t="shared" si="89"/>
        <v>0</v>
      </c>
      <c r="R1493" s="2419"/>
    </row>
    <row r="1494" spans="3:18" ht="14.25" customHeight="1">
      <c r="C1494" s="1636">
        <v>5</v>
      </c>
      <c r="D1494" s="1915" t="s">
        <v>3092</v>
      </c>
      <c r="E1494" s="1637">
        <v>7</v>
      </c>
      <c r="F1494" s="1638" t="s">
        <v>508</v>
      </c>
      <c r="G1494" s="1749">
        <v>2</v>
      </c>
      <c r="H1494" s="1638">
        <v>2005</v>
      </c>
      <c r="I1494" s="1640">
        <v>234.4</v>
      </c>
      <c r="J1494" s="1638">
        <v>100</v>
      </c>
      <c r="K1494" s="1640">
        <v>0</v>
      </c>
      <c r="L1494" s="1638"/>
      <c r="M1494" s="1638"/>
      <c r="N1494" s="1641">
        <f t="shared" si="88"/>
        <v>0</v>
      </c>
      <c r="O1494" s="2112"/>
      <c r="P1494" s="2112"/>
      <c r="Q1494" s="2112">
        <f t="shared" si="89"/>
        <v>0</v>
      </c>
      <c r="R1494" s="2419"/>
    </row>
    <row r="1495" spans="3:18" ht="14.25" customHeight="1">
      <c r="C1495" s="1636">
        <v>6</v>
      </c>
      <c r="D1495" s="1915" t="s">
        <v>3093</v>
      </c>
      <c r="E1495" s="1637">
        <v>7</v>
      </c>
      <c r="F1495" s="1638" t="s">
        <v>508</v>
      </c>
      <c r="G1495" s="1749">
        <v>1</v>
      </c>
      <c r="H1495" s="1638">
        <v>2007</v>
      </c>
      <c r="I1495" s="1640">
        <v>112.8</v>
      </c>
      <c r="J1495" s="1638">
        <v>100</v>
      </c>
      <c r="K1495" s="1640">
        <v>0</v>
      </c>
      <c r="L1495" s="1638"/>
      <c r="M1495" s="1638"/>
      <c r="N1495" s="1641">
        <f t="shared" si="88"/>
        <v>0</v>
      </c>
      <c r="O1495" s="2112"/>
      <c r="P1495" s="2112"/>
      <c r="Q1495" s="2112">
        <f t="shared" si="89"/>
        <v>0</v>
      </c>
      <c r="R1495" s="2419"/>
    </row>
    <row r="1496" spans="3:18" ht="14.25" customHeight="1">
      <c r="C1496" s="1636">
        <v>7</v>
      </c>
      <c r="D1496" s="1915" t="s">
        <v>3094</v>
      </c>
      <c r="E1496" s="1637">
        <v>7</v>
      </c>
      <c r="F1496" s="1638" t="s">
        <v>508</v>
      </c>
      <c r="G1496" s="1749">
        <v>15</v>
      </c>
      <c r="H1496" s="1638">
        <v>2007</v>
      </c>
      <c r="I1496" s="1640">
        <v>1692</v>
      </c>
      <c r="J1496" s="1638">
        <v>100</v>
      </c>
      <c r="K1496" s="1640">
        <v>0</v>
      </c>
      <c r="L1496" s="1638"/>
      <c r="M1496" s="1638"/>
      <c r="N1496" s="1641">
        <f t="shared" si="88"/>
        <v>0</v>
      </c>
      <c r="O1496" s="2112"/>
      <c r="P1496" s="2112"/>
      <c r="Q1496" s="2112">
        <f t="shared" si="89"/>
        <v>0</v>
      </c>
      <c r="R1496" s="2419"/>
    </row>
    <row r="1497" spans="3:18" ht="14.25" customHeight="1">
      <c r="C1497" s="1636">
        <v>8</v>
      </c>
      <c r="D1497" s="1915" t="s">
        <v>3095</v>
      </c>
      <c r="E1497" s="1637">
        <v>7</v>
      </c>
      <c r="F1497" s="1638" t="s">
        <v>508</v>
      </c>
      <c r="G1497" s="1749">
        <v>1</v>
      </c>
      <c r="H1497" s="1638">
        <v>2007</v>
      </c>
      <c r="I1497" s="1640">
        <v>261.89999999999998</v>
      </c>
      <c r="J1497" s="1638">
        <v>100</v>
      </c>
      <c r="K1497" s="1640">
        <v>0</v>
      </c>
      <c r="L1497" s="1638"/>
      <c r="M1497" s="1638"/>
      <c r="N1497" s="1641">
        <f t="shared" si="88"/>
        <v>0</v>
      </c>
      <c r="O1497" s="2112"/>
      <c r="P1497" s="2112"/>
      <c r="Q1497" s="2112">
        <f t="shared" si="89"/>
        <v>0</v>
      </c>
      <c r="R1497" s="2419"/>
    </row>
    <row r="1498" spans="3:18" ht="14.25" customHeight="1">
      <c r="C1498" s="1636">
        <v>9</v>
      </c>
      <c r="D1498" s="1915" t="s">
        <v>3096</v>
      </c>
      <c r="E1498" s="1637">
        <v>7</v>
      </c>
      <c r="F1498" s="1638" t="s">
        <v>508</v>
      </c>
      <c r="G1498" s="1749">
        <v>6</v>
      </c>
      <c r="H1498" s="1638">
        <v>2008</v>
      </c>
      <c r="I1498" s="1640">
        <v>604.79999999999995</v>
      </c>
      <c r="J1498" s="1638">
        <v>100</v>
      </c>
      <c r="K1498" s="1640">
        <v>0</v>
      </c>
      <c r="L1498" s="1638"/>
      <c r="M1498" s="1638"/>
      <c r="N1498" s="1641">
        <f t="shared" si="88"/>
        <v>0</v>
      </c>
      <c r="O1498" s="2112"/>
      <c r="P1498" s="2112"/>
      <c r="Q1498" s="2112">
        <f t="shared" si="89"/>
        <v>0</v>
      </c>
      <c r="R1498" s="2419"/>
    </row>
    <row r="1499" spans="3:18" ht="14.25" customHeight="1">
      <c r="C1499" s="1636">
        <v>10</v>
      </c>
      <c r="D1499" s="1915" t="s">
        <v>3097</v>
      </c>
      <c r="E1499" s="1637">
        <v>7</v>
      </c>
      <c r="F1499" s="1638" t="s">
        <v>508</v>
      </c>
      <c r="G1499" s="1749">
        <v>6</v>
      </c>
      <c r="H1499" s="1638">
        <v>2008</v>
      </c>
      <c r="I1499" s="1640">
        <v>622</v>
      </c>
      <c r="J1499" s="1638">
        <v>100</v>
      </c>
      <c r="K1499" s="1640">
        <v>0</v>
      </c>
      <c r="L1499" s="1638"/>
      <c r="M1499" s="1638"/>
      <c r="N1499" s="1641">
        <f t="shared" si="88"/>
        <v>0</v>
      </c>
      <c r="O1499" s="2112"/>
      <c r="P1499" s="2112"/>
      <c r="Q1499" s="2112">
        <f t="shared" si="89"/>
        <v>0</v>
      </c>
      <c r="R1499" s="2419"/>
    </row>
    <row r="1500" spans="3:18" ht="14.25" customHeight="1">
      <c r="C1500" s="1636">
        <v>11</v>
      </c>
      <c r="D1500" s="1915" t="s">
        <v>3098</v>
      </c>
      <c r="E1500" s="1637">
        <v>7</v>
      </c>
      <c r="F1500" s="1638" t="s">
        <v>508</v>
      </c>
      <c r="G1500" s="1749">
        <v>4</v>
      </c>
      <c r="H1500" s="1638">
        <v>2008</v>
      </c>
      <c r="I1500" s="1640">
        <v>440</v>
      </c>
      <c r="J1500" s="1638">
        <v>100</v>
      </c>
      <c r="K1500" s="1640">
        <v>0</v>
      </c>
      <c r="L1500" s="1638"/>
      <c r="M1500" s="1638"/>
      <c r="N1500" s="1641">
        <f t="shared" si="88"/>
        <v>0</v>
      </c>
      <c r="O1500" s="2112"/>
      <c r="P1500" s="2112"/>
      <c r="Q1500" s="2112">
        <f t="shared" si="89"/>
        <v>0</v>
      </c>
      <c r="R1500" s="2419"/>
    </row>
    <row r="1501" spans="3:18" ht="14.25" customHeight="1">
      <c r="C1501" s="1636">
        <v>12</v>
      </c>
      <c r="D1501" s="1915" t="s">
        <v>3099</v>
      </c>
      <c r="E1501" s="1637">
        <v>7</v>
      </c>
      <c r="F1501" s="1638" t="s">
        <v>508</v>
      </c>
      <c r="G1501" s="1749">
        <v>2</v>
      </c>
      <c r="H1501" s="1638">
        <v>2009</v>
      </c>
      <c r="I1501" s="1640">
        <v>201.6</v>
      </c>
      <c r="J1501" s="1638">
        <v>100</v>
      </c>
      <c r="K1501" s="1640">
        <v>0</v>
      </c>
      <c r="L1501" s="1638"/>
      <c r="M1501" s="1638"/>
      <c r="N1501" s="1641">
        <f t="shared" si="88"/>
        <v>0</v>
      </c>
      <c r="O1501" s="2112"/>
      <c r="P1501" s="2112"/>
      <c r="Q1501" s="2112">
        <f t="shared" si="89"/>
        <v>0</v>
      </c>
      <c r="R1501" s="2419"/>
    </row>
    <row r="1502" spans="3:18" ht="14.25" customHeight="1">
      <c r="C1502" s="1636">
        <v>13</v>
      </c>
      <c r="D1502" s="1915" t="s">
        <v>3100</v>
      </c>
      <c r="E1502" s="1637">
        <v>7</v>
      </c>
      <c r="F1502" s="1638" t="s">
        <v>508</v>
      </c>
      <c r="G1502" s="1749">
        <v>5</v>
      </c>
      <c r="H1502" s="1638">
        <v>2009</v>
      </c>
      <c r="I1502" s="1640">
        <v>518.29999999999995</v>
      </c>
      <c r="J1502" s="1638">
        <v>100</v>
      </c>
      <c r="K1502" s="1640">
        <v>0</v>
      </c>
      <c r="L1502" s="1638"/>
      <c r="M1502" s="1638"/>
      <c r="N1502" s="1641">
        <f t="shared" si="88"/>
        <v>0</v>
      </c>
      <c r="O1502" s="2112"/>
      <c r="P1502" s="2112"/>
      <c r="Q1502" s="2112">
        <f t="shared" si="89"/>
        <v>0</v>
      </c>
      <c r="R1502" s="2419"/>
    </row>
    <row r="1503" spans="3:18" ht="14.25" customHeight="1">
      <c r="C1503" s="1636">
        <v>14</v>
      </c>
      <c r="D1503" s="1915" t="s">
        <v>2031</v>
      </c>
      <c r="E1503" s="1637">
        <v>7</v>
      </c>
      <c r="F1503" s="1638" t="s">
        <v>508</v>
      </c>
      <c r="G1503" s="1749">
        <v>2</v>
      </c>
      <c r="H1503" s="1638">
        <v>2009</v>
      </c>
      <c r="I1503" s="1640">
        <v>201.6</v>
      </c>
      <c r="J1503" s="1638">
        <v>100</v>
      </c>
      <c r="K1503" s="1640">
        <v>0</v>
      </c>
      <c r="L1503" s="1638"/>
      <c r="M1503" s="1638"/>
      <c r="N1503" s="1641">
        <f t="shared" si="88"/>
        <v>0</v>
      </c>
      <c r="O1503" s="2112"/>
      <c r="P1503" s="2112"/>
      <c r="Q1503" s="2112">
        <f t="shared" si="89"/>
        <v>0</v>
      </c>
      <c r="R1503" s="2419"/>
    </row>
    <row r="1504" spans="3:18" ht="14.25" customHeight="1">
      <c r="C1504" s="1636">
        <v>15</v>
      </c>
      <c r="D1504" s="1915" t="s">
        <v>2775</v>
      </c>
      <c r="E1504" s="1637">
        <v>7</v>
      </c>
      <c r="F1504" s="1638" t="s">
        <v>508</v>
      </c>
      <c r="G1504" s="1749">
        <v>1</v>
      </c>
      <c r="H1504" s="1638">
        <v>2009</v>
      </c>
      <c r="I1504" s="1640">
        <v>82.2</v>
      </c>
      <c r="J1504" s="1638">
        <v>100</v>
      </c>
      <c r="K1504" s="1640">
        <v>0</v>
      </c>
      <c r="L1504" s="1638"/>
      <c r="M1504" s="1638"/>
      <c r="N1504" s="1641">
        <f t="shared" si="88"/>
        <v>0</v>
      </c>
      <c r="O1504" s="2112"/>
      <c r="P1504" s="2112"/>
      <c r="Q1504" s="2112">
        <f t="shared" si="89"/>
        <v>0</v>
      </c>
      <c r="R1504" s="2419"/>
    </row>
    <row r="1505" spans="3:18" ht="14.25" customHeight="1">
      <c r="C1505" s="1636">
        <v>16</v>
      </c>
      <c r="D1505" s="1915" t="s">
        <v>3101</v>
      </c>
      <c r="E1505" s="1637">
        <v>7</v>
      </c>
      <c r="F1505" s="1638" t="s">
        <v>508</v>
      </c>
      <c r="G1505" s="1749">
        <v>4</v>
      </c>
      <c r="H1505" s="1638">
        <v>2009</v>
      </c>
      <c r="I1505" s="1640">
        <v>322.39999999999998</v>
      </c>
      <c r="J1505" s="1638">
        <v>100</v>
      </c>
      <c r="K1505" s="1640">
        <v>0</v>
      </c>
      <c r="L1505" s="1638"/>
      <c r="M1505" s="1638"/>
      <c r="N1505" s="1641">
        <f t="shared" si="88"/>
        <v>0</v>
      </c>
      <c r="O1505" s="2112"/>
      <c r="P1505" s="2112"/>
      <c r="Q1505" s="2112">
        <f t="shared" si="89"/>
        <v>0</v>
      </c>
      <c r="R1505" s="2419"/>
    </row>
    <row r="1506" spans="3:18" ht="14.25" customHeight="1">
      <c r="C1506" s="1636">
        <v>17</v>
      </c>
      <c r="D1506" s="1915" t="s">
        <v>3102</v>
      </c>
      <c r="E1506" s="1637">
        <v>7</v>
      </c>
      <c r="F1506" s="1638" t="s">
        <v>508</v>
      </c>
      <c r="G1506" s="1749">
        <v>8</v>
      </c>
      <c r="H1506" s="1638">
        <v>2010</v>
      </c>
      <c r="I1506" s="1640">
        <v>644.70000000000005</v>
      </c>
      <c r="J1506" s="1638">
        <v>100</v>
      </c>
      <c r="K1506" s="1640">
        <v>0</v>
      </c>
      <c r="L1506" s="1638"/>
      <c r="M1506" s="1638"/>
      <c r="N1506" s="1641">
        <f t="shared" si="88"/>
        <v>0</v>
      </c>
      <c r="O1506" s="2112"/>
      <c r="P1506" s="2112"/>
      <c r="Q1506" s="2112">
        <f t="shared" si="89"/>
        <v>0</v>
      </c>
      <c r="R1506" s="2419"/>
    </row>
    <row r="1507" spans="3:18" ht="14.25" customHeight="1">
      <c r="C1507" s="1636">
        <v>18</v>
      </c>
      <c r="D1507" s="1915" t="s">
        <v>3103</v>
      </c>
      <c r="E1507" s="1637">
        <v>7</v>
      </c>
      <c r="F1507" s="1638" t="s">
        <v>508</v>
      </c>
      <c r="G1507" s="1749">
        <v>6</v>
      </c>
      <c r="H1507" s="1638">
        <v>2010</v>
      </c>
      <c r="I1507" s="1640">
        <v>461.5</v>
      </c>
      <c r="J1507" s="1638">
        <v>100</v>
      </c>
      <c r="K1507" s="1640">
        <v>0</v>
      </c>
      <c r="L1507" s="1638"/>
      <c r="M1507" s="1638"/>
      <c r="N1507" s="1641">
        <f t="shared" si="88"/>
        <v>0</v>
      </c>
      <c r="O1507" s="2112"/>
      <c r="P1507" s="2112"/>
      <c r="Q1507" s="2112">
        <f t="shared" si="89"/>
        <v>0</v>
      </c>
      <c r="R1507" s="2419"/>
    </row>
    <row r="1508" spans="3:18" ht="14.25" customHeight="1">
      <c r="C1508" s="1636">
        <v>19</v>
      </c>
      <c r="D1508" s="1915" t="s">
        <v>3104</v>
      </c>
      <c r="E1508" s="1637">
        <v>7</v>
      </c>
      <c r="F1508" s="1638" t="s">
        <v>508</v>
      </c>
      <c r="G1508" s="1749">
        <v>3</v>
      </c>
      <c r="H1508" s="1638">
        <v>2010</v>
      </c>
      <c r="I1508" s="1640">
        <v>230.76</v>
      </c>
      <c r="J1508" s="1638">
        <v>100</v>
      </c>
      <c r="K1508" s="1640">
        <v>0</v>
      </c>
      <c r="L1508" s="1638"/>
      <c r="M1508" s="1638"/>
      <c r="N1508" s="1641">
        <f t="shared" si="88"/>
        <v>0</v>
      </c>
      <c r="O1508" s="2112"/>
      <c r="P1508" s="2112"/>
      <c r="Q1508" s="2112">
        <f t="shared" si="89"/>
        <v>0</v>
      </c>
      <c r="R1508" s="2419"/>
    </row>
    <row r="1509" spans="3:18" ht="14.25" customHeight="1">
      <c r="C1509" s="1636">
        <v>20</v>
      </c>
      <c r="D1509" s="1915" t="s">
        <v>2776</v>
      </c>
      <c r="E1509" s="1637">
        <v>7</v>
      </c>
      <c r="F1509" s="1638" t="s">
        <v>508</v>
      </c>
      <c r="G1509" s="1749">
        <v>1</v>
      </c>
      <c r="H1509" s="1638">
        <v>2010</v>
      </c>
      <c r="I1509" s="1640">
        <v>110</v>
      </c>
      <c r="J1509" s="1638">
        <v>100</v>
      </c>
      <c r="K1509" s="1640">
        <v>0</v>
      </c>
      <c r="L1509" s="1638"/>
      <c r="M1509" s="1638"/>
      <c r="N1509" s="1641">
        <f t="shared" si="88"/>
        <v>0</v>
      </c>
      <c r="O1509" s="2112"/>
      <c r="P1509" s="2112"/>
      <c r="Q1509" s="2112">
        <f t="shared" si="89"/>
        <v>0</v>
      </c>
      <c r="R1509" s="2419"/>
    </row>
    <row r="1510" spans="3:18" ht="14.25" customHeight="1">
      <c r="C1510" s="1636">
        <v>21</v>
      </c>
      <c r="D1510" s="1915" t="s">
        <v>3105</v>
      </c>
      <c r="E1510" s="1637">
        <v>7</v>
      </c>
      <c r="F1510" s="1638" t="s">
        <v>508</v>
      </c>
      <c r="G1510" s="1749">
        <v>1</v>
      </c>
      <c r="H1510" s="1638">
        <v>2012</v>
      </c>
      <c r="I1510" s="1640">
        <v>112.8</v>
      </c>
      <c r="J1510" s="1638">
        <v>100</v>
      </c>
      <c r="K1510" s="1640">
        <v>0</v>
      </c>
      <c r="L1510" s="1638"/>
      <c r="M1510" s="1638"/>
      <c r="N1510" s="1641">
        <f t="shared" si="88"/>
        <v>0</v>
      </c>
      <c r="O1510" s="2112"/>
      <c r="P1510" s="2112"/>
      <c r="Q1510" s="2112">
        <f t="shared" si="89"/>
        <v>0</v>
      </c>
      <c r="R1510" s="2419"/>
    </row>
    <row r="1511" spans="3:18" ht="14.25" customHeight="1">
      <c r="C1511" s="1636">
        <v>22</v>
      </c>
      <c r="D1511" s="1915" t="s">
        <v>3106</v>
      </c>
      <c r="E1511" s="1637">
        <v>7</v>
      </c>
      <c r="F1511" s="1638" t="s">
        <v>508</v>
      </c>
      <c r="G1511" s="1749">
        <v>1</v>
      </c>
      <c r="H1511" s="1638">
        <v>2013</v>
      </c>
      <c r="I1511" s="1640">
        <v>95.1</v>
      </c>
      <c r="J1511" s="1638">
        <v>100</v>
      </c>
      <c r="K1511" s="1640">
        <v>0</v>
      </c>
      <c r="L1511" s="1638"/>
      <c r="M1511" s="1638"/>
      <c r="N1511" s="1641">
        <f t="shared" si="88"/>
        <v>0</v>
      </c>
      <c r="O1511" s="2112"/>
      <c r="P1511" s="2112"/>
      <c r="Q1511" s="2112">
        <f t="shared" si="89"/>
        <v>0</v>
      </c>
      <c r="R1511" s="2419"/>
    </row>
    <row r="1512" spans="3:18" ht="14.25" customHeight="1">
      <c r="C1512" s="1636">
        <v>23</v>
      </c>
      <c r="D1512" s="1915" t="s">
        <v>3107</v>
      </c>
      <c r="E1512" s="1637">
        <v>7</v>
      </c>
      <c r="F1512" s="1638" t="s">
        <v>508</v>
      </c>
      <c r="G1512" s="1749">
        <v>1</v>
      </c>
      <c r="H1512" s="1638">
        <v>2013</v>
      </c>
      <c r="I1512" s="1640">
        <v>103.7</v>
      </c>
      <c r="J1512" s="1638">
        <v>100</v>
      </c>
      <c r="K1512" s="1640">
        <v>0</v>
      </c>
      <c r="L1512" s="1638"/>
      <c r="M1512" s="1638"/>
      <c r="N1512" s="1641">
        <f t="shared" ref="N1512:N1594" si="91">+L1512*M1512</f>
        <v>0</v>
      </c>
      <c r="O1512" s="2112"/>
      <c r="P1512" s="2112"/>
      <c r="Q1512" s="2112">
        <f t="shared" ref="Q1512:Q1594" si="92">+O1512*P1512</f>
        <v>0</v>
      </c>
      <c r="R1512" s="2419"/>
    </row>
    <row r="1513" spans="3:18" ht="14.25" customHeight="1">
      <c r="C1513" s="1636">
        <v>24</v>
      </c>
      <c r="D1513" s="1915" t="s">
        <v>3108</v>
      </c>
      <c r="E1513" s="1637">
        <v>7</v>
      </c>
      <c r="F1513" s="1638" t="s">
        <v>508</v>
      </c>
      <c r="G1513" s="1749">
        <v>1</v>
      </c>
      <c r="H1513" s="1638">
        <v>2013</v>
      </c>
      <c r="I1513" s="1640">
        <v>83.6</v>
      </c>
      <c r="J1513" s="1638">
        <v>100</v>
      </c>
      <c r="K1513" s="1640">
        <v>0</v>
      </c>
      <c r="L1513" s="1638"/>
      <c r="M1513" s="1638"/>
      <c r="N1513" s="1641">
        <f t="shared" si="91"/>
        <v>0</v>
      </c>
      <c r="O1513" s="2112"/>
      <c r="P1513" s="2112"/>
      <c r="Q1513" s="2112">
        <f t="shared" si="92"/>
        <v>0</v>
      </c>
      <c r="R1513" s="2419"/>
    </row>
    <row r="1514" spans="3:18" ht="14.25" customHeight="1">
      <c r="C1514" s="1636">
        <v>25</v>
      </c>
      <c r="D1514" s="1915" t="s">
        <v>3109</v>
      </c>
      <c r="E1514" s="1637">
        <v>7</v>
      </c>
      <c r="F1514" s="1638" t="s">
        <v>508</v>
      </c>
      <c r="G1514" s="1749">
        <v>4</v>
      </c>
      <c r="H1514" s="1638">
        <v>2015</v>
      </c>
      <c r="I1514" s="1640">
        <v>236</v>
      </c>
      <c r="J1514" s="1638">
        <v>100</v>
      </c>
      <c r="K1514" s="1640">
        <v>0</v>
      </c>
      <c r="L1514" s="1638"/>
      <c r="M1514" s="1638"/>
      <c r="N1514" s="1641">
        <f t="shared" si="91"/>
        <v>0</v>
      </c>
      <c r="O1514" s="2112"/>
      <c r="P1514" s="2112"/>
      <c r="Q1514" s="2112">
        <f t="shared" si="92"/>
        <v>0</v>
      </c>
      <c r="R1514" s="2419"/>
    </row>
    <row r="1515" spans="3:18" ht="14.25" customHeight="1">
      <c r="C1515" s="1636">
        <v>26</v>
      </c>
      <c r="D1515" s="1915" t="s">
        <v>3110</v>
      </c>
      <c r="E1515" s="1637">
        <v>7</v>
      </c>
      <c r="F1515" s="1638" t="s">
        <v>508</v>
      </c>
      <c r="G1515" s="1749">
        <v>12</v>
      </c>
      <c r="H1515" s="1638">
        <v>2020</v>
      </c>
      <c r="I1515" s="1640">
        <v>1115.28</v>
      </c>
      <c r="J1515" s="1638">
        <v>85.7</v>
      </c>
      <c r="K1515" s="1640">
        <v>159.48504000000003</v>
      </c>
      <c r="L1515" s="1638"/>
      <c r="M1515" s="1638"/>
      <c r="N1515" s="1641">
        <f t="shared" si="91"/>
        <v>0</v>
      </c>
      <c r="O1515" s="2112"/>
      <c r="P1515" s="2112"/>
      <c r="Q1515" s="2112">
        <f t="shared" si="92"/>
        <v>0</v>
      </c>
      <c r="R1515" s="2419"/>
    </row>
    <row r="1516" spans="3:18" ht="14.25" customHeight="1">
      <c r="C1516" s="1636">
        <v>27</v>
      </c>
      <c r="D1516" s="1915" t="s">
        <v>3111</v>
      </c>
      <c r="E1516" s="1637">
        <v>7</v>
      </c>
      <c r="F1516" s="1638" t="s">
        <v>508</v>
      </c>
      <c r="G1516" s="1749">
        <v>2</v>
      </c>
      <c r="H1516" s="1638">
        <v>2020</v>
      </c>
      <c r="I1516" s="1640">
        <v>576.84</v>
      </c>
      <c r="J1516" s="1638">
        <v>85.7</v>
      </c>
      <c r="K1516" s="1640">
        <v>82.488120000000038</v>
      </c>
      <c r="L1516" s="1638"/>
      <c r="M1516" s="1638"/>
      <c r="N1516" s="1641">
        <f t="shared" si="91"/>
        <v>0</v>
      </c>
      <c r="O1516" s="2112"/>
      <c r="P1516" s="2112"/>
      <c r="Q1516" s="2112">
        <f t="shared" si="92"/>
        <v>0</v>
      </c>
      <c r="R1516" s="2419"/>
    </row>
    <row r="1517" spans="3:18" ht="14.25" customHeight="1">
      <c r="C1517" s="1636">
        <v>28</v>
      </c>
      <c r="D1517" s="1915" t="s">
        <v>3112</v>
      </c>
      <c r="E1517" s="1637">
        <v>7</v>
      </c>
      <c r="F1517" s="1638" t="s">
        <v>508</v>
      </c>
      <c r="G1517" s="1749">
        <v>5</v>
      </c>
      <c r="H1517" s="1638">
        <v>2020</v>
      </c>
      <c r="I1517" s="1640">
        <v>464.7</v>
      </c>
      <c r="J1517" s="1638">
        <v>85.7</v>
      </c>
      <c r="K1517" s="1640">
        <v>66.45210000000003</v>
      </c>
      <c r="L1517" s="1638"/>
      <c r="M1517" s="1638"/>
      <c r="N1517" s="1641">
        <f t="shared" si="91"/>
        <v>0</v>
      </c>
      <c r="O1517" s="2112"/>
      <c r="P1517" s="2112"/>
      <c r="Q1517" s="2112">
        <f t="shared" si="92"/>
        <v>0</v>
      </c>
      <c r="R1517" s="2419"/>
    </row>
    <row r="1518" spans="3:18" ht="14.25" customHeight="1">
      <c r="C1518" s="1636">
        <v>29</v>
      </c>
      <c r="D1518" s="1915" t="s">
        <v>3112</v>
      </c>
      <c r="E1518" s="1637">
        <v>7</v>
      </c>
      <c r="F1518" s="1638" t="s">
        <v>508</v>
      </c>
      <c r="G1518" s="1749">
        <v>2</v>
      </c>
      <c r="H1518" s="1638">
        <v>2020</v>
      </c>
      <c r="I1518" s="1640">
        <v>185.88</v>
      </c>
      <c r="J1518" s="1638">
        <v>85.7</v>
      </c>
      <c r="K1518" s="1640">
        <v>26.580839999999995</v>
      </c>
      <c r="L1518" s="1638"/>
      <c r="M1518" s="1638"/>
      <c r="N1518" s="1641">
        <f t="shared" si="91"/>
        <v>0</v>
      </c>
      <c r="O1518" s="2112"/>
      <c r="P1518" s="2112"/>
      <c r="Q1518" s="2112">
        <f t="shared" si="92"/>
        <v>0</v>
      </c>
      <c r="R1518" s="2419"/>
    </row>
    <row r="1519" spans="3:18" ht="14.25" customHeight="1">
      <c r="C1519" s="1636">
        <v>30</v>
      </c>
      <c r="D1519" s="1915" t="s">
        <v>6084</v>
      </c>
      <c r="E1519" s="1637">
        <v>7</v>
      </c>
      <c r="F1519" s="1638" t="s">
        <v>508</v>
      </c>
      <c r="G1519" s="1749">
        <v>1</v>
      </c>
      <c r="H1519" s="1638">
        <v>2023</v>
      </c>
      <c r="I1519" s="1640">
        <v>288.39999999999998</v>
      </c>
      <c r="J1519" s="1638">
        <v>57.1</v>
      </c>
      <c r="K1519" s="1640">
        <v>123.72359999999998</v>
      </c>
      <c r="L1519" s="1638"/>
      <c r="M1519" s="1638"/>
      <c r="N1519" s="1641">
        <f t="shared" si="91"/>
        <v>0</v>
      </c>
      <c r="O1519" s="2112"/>
      <c r="P1519" s="2112"/>
      <c r="Q1519" s="2112">
        <f t="shared" si="92"/>
        <v>0</v>
      </c>
      <c r="R1519" s="2419"/>
    </row>
    <row r="1520" spans="3:18" ht="14.25" customHeight="1">
      <c r="C1520" s="1636">
        <v>31</v>
      </c>
      <c r="D1520" s="1915" t="s">
        <v>6084</v>
      </c>
      <c r="E1520" s="1637">
        <v>7</v>
      </c>
      <c r="F1520" s="1638" t="s">
        <v>508</v>
      </c>
      <c r="G1520" s="1749">
        <v>3</v>
      </c>
      <c r="H1520" s="1638">
        <v>2024</v>
      </c>
      <c r="I1520" s="1640">
        <v>865.26</v>
      </c>
      <c r="J1520" s="1638">
        <v>42.8</v>
      </c>
      <c r="K1520" s="1640">
        <v>494.92872</v>
      </c>
      <c r="L1520" s="1638"/>
      <c r="M1520" s="1638"/>
      <c r="N1520" s="1641">
        <f t="shared" si="91"/>
        <v>0</v>
      </c>
      <c r="O1520" s="2112"/>
      <c r="P1520" s="2112"/>
      <c r="Q1520" s="2112">
        <f t="shared" si="92"/>
        <v>0</v>
      </c>
      <c r="R1520" s="2419"/>
    </row>
    <row r="1521" spans="3:18" ht="14.25" customHeight="1">
      <c r="C1521" s="1636">
        <v>32</v>
      </c>
      <c r="D1521" s="1915" t="s">
        <v>7382</v>
      </c>
      <c r="E1521" s="1637">
        <v>7</v>
      </c>
      <c r="F1521" s="1638" t="s">
        <v>508</v>
      </c>
      <c r="G1521" s="1749">
        <v>5</v>
      </c>
      <c r="H1521" s="1638">
        <v>2024</v>
      </c>
      <c r="I1521" s="1640">
        <v>1630.5</v>
      </c>
      <c r="J1521" s="1638">
        <v>42.8</v>
      </c>
      <c r="K1521" s="1640">
        <v>932.64599999999996</v>
      </c>
      <c r="L1521" s="1638"/>
      <c r="M1521" s="1638"/>
      <c r="N1521" s="1641">
        <f t="shared" si="91"/>
        <v>0</v>
      </c>
      <c r="O1521" s="2112"/>
      <c r="P1521" s="2112"/>
      <c r="Q1521" s="2112">
        <f t="shared" si="92"/>
        <v>0</v>
      </c>
      <c r="R1521" s="2420"/>
    </row>
    <row r="1522" spans="3:18" ht="14.25" customHeight="1">
      <c r="C1522" s="1619">
        <v>1</v>
      </c>
      <c r="D1522" s="1913" t="s">
        <v>7939</v>
      </c>
      <c r="E1522" s="1620">
        <v>7</v>
      </c>
      <c r="F1522" s="1621" t="s">
        <v>508</v>
      </c>
      <c r="G1522" s="1812">
        <v>1</v>
      </c>
      <c r="H1522" s="1621">
        <v>2011</v>
      </c>
      <c r="I1522" s="1623">
        <v>83.64</v>
      </c>
      <c r="J1522" s="1621">
        <v>100</v>
      </c>
      <c r="K1522" s="1623">
        <v>0</v>
      </c>
      <c r="L1522" s="1621"/>
      <c r="M1522" s="1621"/>
      <c r="N1522" s="1624">
        <f t="shared" si="91"/>
        <v>0</v>
      </c>
      <c r="O1522" s="2109"/>
      <c r="P1522" s="2109"/>
      <c r="Q1522" s="2109">
        <f t="shared" si="92"/>
        <v>0</v>
      </c>
      <c r="R1522" s="2477" t="s">
        <v>7959</v>
      </c>
    </row>
    <row r="1523" spans="3:18" ht="14.25" customHeight="1">
      <c r="C1523" s="1619">
        <v>2</v>
      </c>
      <c r="D1523" s="1913" t="s">
        <v>7940</v>
      </c>
      <c r="E1523" s="1620">
        <v>7</v>
      </c>
      <c r="F1523" s="1621" t="s">
        <v>508</v>
      </c>
      <c r="G1523" s="1812">
        <v>2</v>
      </c>
      <c r="H1523" s="1621">
        <v>2005</v>
      </c>
      <c r="I1523" s="1623">
        <v>347.3</v>
      </c>
      <c r="J1523" s="1621">
        <v>100</v>
      </c>
      <c r="K1523" s="1623">
        <v>0</v>
      </c>
      <c r="L1523" s="1621"/>
      <c r="M1523" s="1621"/>
      <c r="N1523" s="1624">
        <f t="shared" si="91"/>
        <v>0</v>
      </c>
      <c r="O1523" s="2109"/>
      <c r="P1523" s="2109"/>
      <c r="Q1523" s="2109">
        <f t="shared" si="92"/>
        <v>0</v>
      </c>
      <c r="R1523" s="2478"/>
    </row>
    <row r="1524" spans="3:18" ht="14.25" customHeight="1">
      <c r="C1524" s="1619">
        <v>3</v>
      </c>
      <c r="D1524" s="1913" t="s">
        <v>7941</v>
      </c>
      <c r="E1524" s="1620">
        <v>7</v>
      </c>
      <c r="F1524" s="1621" t="s">
        <v>508</v>
      </c>
      <c r="G1524" s="1812">
        <v>1</v>
      </c>
      <c r="H1524" s="1621">
        <v>2006</v>
      </c>
      <c r="I1524" s="1623">
        <v>141.6</v>
      </c>
      <c r="J1524" s="1621">
        <v>100</v>
      </c>
      <c r="K1524" s="1623">
        <v>0</v>
      </c>
      <c r="L1524" s="1621"/>
      <c r="M1524" s="1621"/>
      <c r="N1524" s="1624">
        <f t="shared" si="91"/>
        <v>0</v>
      </c>
      <c r="O1524" s="2109"/>
      <c r="P1524" s="2109"/>
      <c r="Q1524" s="2109">
        <f t="shared" si="92"/>
        <v>0</v>
      </c>
      <c r="R1524" s="2478"/>
    </row>
    <row r="1525" spans="3:18" ht="14.25" customHeight="1">
      <c r="C1525" s="1619">
        <v>4</v>
      </c>
      <c r="D1525" s="1913" t="s">
        <v>7942</v>
      </c>
      <c r="E1525" s="1620">
        <v>7</v>
      </c>
      <c r="F1525" s="1621" t="s">
        <v>508</v>
      </c>
      <c r="G1525" s="1812">
        <v>20</v>
      </c>
      <c r="H1525" s="1621">
        <v>2008</v>
      </c>
      <c r="I1525" s="1623">
        <v>2016</v>
      </c>
      <c r="J1525" s="1621">
        <v>100</v>
      </c>
      <c r="K1525" s="1623">
        <v>0</v>
      </c>
      <c r="L1525" s="1621"/>
      <c r="M1525" s="1621"/>
      <c r="N1525" s="1624">
        <f t="shared" si="91"/>
        <v>0</v>
      </c>
      <c r="O1525" s="2109"/>
      <c r="P1525" s="2109"/>
      <c r="Q1525" s="2109">
        <f t="shared" si="92"/>
        <v>0</v>
      </c>
      <c r="R1525" s="2478"/>
    </row>
    <row r="1526" spans="3:18" ht="14.25" customHeight="1">
      <c r="C1526" s="1619">
        <v>5</v>
      </c>
      <c r="D1526" s="1913" t="s">
        <v>2764</v>
      </c>
      <c r="E1526" s="1620">
        <v>7</v>
      </c>
      <c r="F1526" s="1621" t="s">
        <v>508</v>
      </c>
      <c r="G1526" s="1812">
        <v>1</v>
      </c>
      <c r="H1526" s="1621">
        <v>2011</v>
      </c>
      <c r="I1526" s="1623">
        <v>83.64</v>
      </c>
      <c r="J1526" s="1621">
        <v>100</v>
      </c>
      <c r="K1526" s="1623">
        <v>0</v>
      </c>
      <c r="L1526" s="1621"/>
      <c r="M1526" s="1621"/>
      <c r="N1526" s="1624">
        <f t="shared" si="91"/>
        <v>0</v>
      </c>
      <c r="O1526" s="2109"/>
      <c r="P1526" s="2109"/>
      <c r="Q1526" s="2109">
        <f t="shared" si="92"/>
        <v>0</v>
      </c>
      <c r="R1526" s="2478"/>
    </row>
    <row r="1527" spans="3:18" ht="14.25" customHeight="1">
      <c r="C1527" s="1619">
        <v>6</v>
      </c>
      <c r="D1527" s="1913" t="s">
        <v>7943</v>
      </c>
      <c r="E1527" s="1620">
        <v>7</v>
      </c>
      <c r="F1527" s="1621" t="s">
        <v>508</v>
      </c>
      <c r="G1527" s="1812">
        <v>1</v>
      </c>
      <c r="H1527" s="1621">
        <v>2011</v>
      </c>
      <c r="I1527" s="1623">
        <v>83.64</v>
      </c>
      <c r="J1527" s="1621">
        <v>100</v>
      </c>
      <c r="K1527" s="1623">
        <v>0</v>
      </c>
      <c r="L1527" s="1621"/>
      <c r="M1527" s="1621"/>
      <c r="N1527" s="1624">
        <f t="shared" si="91"/>
        <v>0</v>
      </c>
      <c r="O1527" s="2109"/>
      <c r="P1527" s="2109"/>
      <c r="Q1527" s="2109">
        <f t="shared" si="92"/>
        <v>0</v>
      </c>
      <c r="R1527" s="2478"/>
    </row>
    <row r="1528" spans="3:18" ht="14.25" customHeight="1">
      <c r="C1528" s="1619">
        <v>7</v>
      </c>
      <c r="D1528" s="1913" t="s">
        <v>7944</v>
      </c>
      <c r="E1528" s="1620">
        <v>7</v>
      </c>
      <c r="F1528" s="1621" t="s">
        <v>508</v>
      </c>
      <c r="G1528" s="1812">
        <v>1</v>
      </c>
      <c r="H1528" s="1621">
        <v>2012</v>
      </c>
      <c r="I1528" s="1623">
        <v>80.52</v>
      </c>
      <c r="J1528" s="1621">
        <v>100</v>
      </c>
      <c r="K1528" s="1623">
        <v>0</v>
      </c>
      <c r="L1528" s="1621"/>
      <c r="M1528" s="1621"/>
      <c r="N1528" s="1624">
        <f t="shared" si="91"/>
        <v>0</v>
      </c>
      <c r="O1528" s="2109"/>
      <c r="P1528" s="2109"/>
      <c r="Q1528" s="2109">
        <f t="shared" si="92"/>
        <v>0</v>
      </c>
      <c r="R1528" s="2478"/>
    </row>
    <row r="1529" spans="3:18" ht="14.25" customHeight="1">
      <c r="C1529" s="1619">
        <v>8</v>
      </c>
      <c r="D1529" s="1913" t="s">
        <v>7945</v>
      </c>
      <c r="E1529" s="1620">
        <v>7</v>
      </c>
      <c r="F1529" s="1621" t="s">
        <v>508</v>
      </c>
      <c r="G1529" s="1812">
        <v>1</v>
      </c>
      <c r="H1529" s="1621">
        <v>2009</v>
      </c>
      <c r="I1529" s="1623">
        <v>103.66200000000001</v>
      </c>
      <c r="J1529" s="1621">
        <v>100</v>
      </c>
      <c r="K1529" s="1623">
        <v>0</v>
      </c>
      <c r="L1529" s="1621"/>
      <c r="M1529" s="1621"/>
      <c r="N1529" s="1624">
        <f t="shared" si="91"/>
        <v>0</v>
      </c>
      <c r="O1529" s="2109"/>
      <c r="P1529" s="2109"/>
      <c r="Q1529" s="2109">
        <f t="shared" si="92"/>
        <v>0</v>
      </c>
      <c r="R1529" s="2478"/>
    </row>
    <row r="1530" spans="3:18" ht="14.25" customHeight="1">
      <c r="C1530" s="1619">
        <v>9</v>
      </c>
      <c r="D1530" s="1913" t="s">
        <v>7946</v>
      </c>
      <c r="E1530" s="1620">
        <v>7</v>
      </c>
      <c r="F1530" s="1621" t="s">
        <v>508</v>
      </c>
      <c r="G1530" s="1812">
        <v>4</v>
      </c>
      <c r="H1530" s="1621">
        <v>2007</v>
      </c>
      <c r="I1530" s="1623">
        <v>501.6</v>
      </c>
      <c r="J1530" s="1621">
        <v>100</v>
      </c>
      <c r="K1530" s="1623">
        <v>0</v>
      </c>
      <c r="L1530" s="1621"/>
      <c r="M1530" s="1621"/>
      <c r="N1530" s="1624">
        <f t="shared" si="91"/>
        <v>0</v>
      </c>
      <c r="O1530" s="2109"/>
      <c r="P1530" s="2109"/>
      <c r="Q1530" s="2109">
        <f t="shared" si="92"/>
        <v>0</v>
      </c>
      <c r="R1530" s="2478"/>
    </row>
    <row r="1531" spans="3:18" ht="14.25" customHeight="1">
      <c r="C1531" s="1619">
        <v>10</v>
      </c>
      <c r="D1531" s="1913" t="s">
        <v>7947</v>
      </c>
      <c r="E1531" s="1620">
        <v>7</v>
      </c>
      <c r="F1531" s="1621" t="s">
        <v>508</v>
      </c>
      <c r="G1531" s="1812">
        <v>1</v>
      </c>
      <c r="H1531" s="1621">
        <v>2020</v>
      </c>
      <c r="I1531" s="1623">
        <v>92.94</v>
      </c>
      <c r="J1531" s="1621">
        <v>71.5</v>
      </c>
      <c r="K1531" s="1623">
        <v>26.487899999999996</v>
      </c>
      <c r="L1531" s="1621"/>
      <c r="M1531" s="1621"/>
      <c r="N1531" s="1624">
        <f t="shared" si="91"/>
        <v>0</v>
      </c>
      <c r="O1531" s="2109"/>
      <c r="P1531" s="2109"/>
      <c r="Q1531" s="2109">
        <f t="shared" si="92"/>
        <v>0</v>
      </c>
      <c r="R1531" s="2478"/>
    </row>
    <row r="1532" spans="3:18" ht="14.25" customHeight="1">
      <c r="C1532" s="1619">
        <v>11</v>
      </c>
      <c r="D1532" s="1913" t="s">
        <v>7948</v>
      </c>
      <c r="E1532" s="1620">
        <v>7</v>
      </c>
      <c r="F1532" s="1621" t="s">
        <v>508</v>
      </c>
      <c r="G1532" s="1812">
        <v>10</v>
      </c>
      <c r="H1532" s="1621">
        <v>2020</v>
      </c>
      <c r="I1532" s="1623">
        <v>929.4</v>
      </c>
      <c r="J1532" s="1621">
        <v>71.5</v>
      </c>
      <c r="K1532" s="1623">
        <v>264.87900000000002</v>
      </c>
      <c r="L1532" s="1621"/>
      <c r="M1532" s="1621"/>
      <c r="N1532" s="1624">
        <f t="shared" si="91"/>
        <v>0</v>
      </c>
      <c r="O1532" s="2109"/>
      <c r="P1532" s="2109"/>
      <c r="Q1532" s="2109">
        <f t="shared" si="92"/>
        <v>0</v>
      </c>
      <c r="R1532" s="2478"/>
    </row>
    <row r="1533" spans="3:18" ht="14.25" customHeight="1">
      <c r="C1533" s="1619">
        <v>12</v>
      </c>
      <c r="D1533" s="1913" t="s">
        <v>7949</v>
      </c>
      <c r="E1533" s="1620">
        <v>7</v>
      </c>
      <c r="F1533" s="1621" t="s">
        <v>508</v>
      </c>
      <c r="G1533" s="1812">
        <v>2</v>
      </c>
      <c r="H1533" s="1621">
        <v>2007</v>
      </c>
      <c r="I1533" s="1623">
        <v>250.8</v>
      </c>
      <c r="J1533" s="1621">
        <v>100</v>
      </c>
      <c r="K1533" s="1623">
        <v>0</v>
      </c>
      <c r="L1533" s="1621"/>
      <c r="M1533" s="1621"/>
      <c r="N1533" s="1624">
        <f t="shared" si="91"/>
        <v>0</v>
      </c>
      <c r="O1533" s="2109"/>
      <c r="P1533" s="2109"/>
      <c r="Q1533" s="2109">
        <f t="shared" si="92"/>
        <v>0</v>
      </c>
      <c r="R1533" s="2478"/>
    </row>
    <row r="1534" spans="3:18" ht="14.25" customHeight="1">
      <c r="C1534" s="1619">
        <v>13</v>
      </c>
      <c r="D1534" s="1913" t="s">
        <v>7950</v>
      </c>
      <c r="E1534" s="1620">
        <v>7</v>
      </c>
      <c r="F1534" s="1621" t="s">
        <v>508</v>
      </c>
      <c r="G1534" s="1812">
        <v>1</v>
      </c>
      <c r="H1534" s="1621">
        <v>2007</v>
      </c>
      <c r="I1534" s="1623">
        <v>125.4</v>
      </c>
      <c r="J1534" s="1621">
        <v>100</v>
      </c>
      <c r="K1534" s="1623">
        <v>0</v>
      </c>
      <c r="L1534" s="1621"/>
      <c r="M1534" s="1621"/>
      <c r="N1534" s="1624">
        <f t="shared" si="91"/>
        <v>0</v>
      </c>
      <c r="O1534" s="2109"/>
      <c r="P1534" s="2109"/>
      <c r="Q1534" s="2109">
        <f t="shared" si="92"/>
        <v>0</v>
      </c>
      <c r="R1534" s="2478"/>
    </row>
    <row r="1535" spans="3:18" ht="14.25" customHeight="1">
      <c r="C1535" s="1619">
        <v>14</v>
      </c>
      <c r="D1535" s="1913" t="s">
        <v>7951</v>
      </c>
      <c r="E1535" s="1620">
        <v>7</v>
      </c>
      <c r="F1535" s="1621" t="s">
        <v>508</v>
      </c>
      <c r="G1535" s="1812">
        <v>4</v>
      </c>
      <c r="H1535" s="1621">
        <v>2007</v>
      </c>
      <c r="I1535" s="1623">
        <v>440</v>
      </c>
      <c r="J1535" s="1621">
        <v>100</v>
      </c>
      <c r="K1535" s="1623">
        <v>0</v>
      </c>
      <c r="L1535" s="1621"/>
      <c r="M1535" s="1621"/>
      <c r="N1535" s="1624">
        <f t="shared" si="91"/>
        <v>0</v>
      </c>
      <c r="O1535" s="2109"/>
      <c r="P1535" s="2109"/>
      <c r="Q1535" s="2109">
        <f t="shared" si="92"/>
        <v>0</v>
      </c>
      <c r="R1535" s="2478"/>
    </row>
    <row r="1536" spans="3:18" ht="14.25" customHeight="1">
      <c r="C1536" s="1619">
        <v>15</v>
      </c>
      <c r="D1536" s="1913" t="s">
        <v>7952</v>
      </c>
      <c r="E1536" s="1620">
        <v>7</v>
      </c>
      <c r="F1536" s="1621" t="s">
        <v>508</v>
      </c>
      <c r="G1536" s="1812">
        <v>3</v>
      </c>
      <c r="H1536" s="1621">
        <v>2006</v>
      </c>
      <c r="I1536" s="1623">
        <v>424.8</v>
      </c>
      <c r="J1536" s="1621">
        <v>100</v>
      </c>
      <c r="K1536" s="1623">
        <v>0</v>
      </c>
      <c r="L1536" s="1621"/>
      <c r="M1536" s="1621"/>
      <c r="N1536" s="1624">
        <f t="shared" si="91"/>
        <v>0</v>
      </c>
      <c r="O1536" s="2109"/>
      <c r="P1536" s="2109"/>
      <c r="Q1536" s="2109">
        <f t="shared" si="92"/>
        <v>0</v>
      </c>
      <c r="R1536" s="2478"/>
    </row>
    <row r="1537" spans="3:18" ht="14.25" customHeight="1">
      <c r="C1537" s="1619">
        <v>16</v>
      </c>
      <c r="D1537" s="1913" t="s">
        <v>7953</v>
      </c>
      <c r="E1537" s="1620">
        <v>7</v>
      </c>
      <c r="F1537" s="1621" t="s">
        <v>508</v>
      </c>
      <c r="G1537" s="1812">
        <v>10</v>
      </c>
      <c r="H1537" s="1621">
        <v>2008</v>
      </c>
      <c r="I1537" s="1623">
        <v>1036.6199999999999</v>
      </c>
      <c r="J1537" s="1621">
        <v>100</v>
      </c>
      <c r="K1537" s="1623">
        <v>0</v>
      </c>
      <c r="L1537" s="1621"/>
      <c r="M1537" s="1621"/>
      <c r="N1537" s="1624">
        <f t="shared" si="91"/>
        <v>0</v>
      </c>
      <c r="O1537" s="2109"/>
      <c r="P1537" s="2109"/>
      <c r="Q1537" s="2109">
        <f t="shared" si="92"/>
        <v>0</v>
      </c>
      <c r="R1537" s="2478"/>
    </row>
    <row r="1538" spans="3:18" ht="14.25" customHeight="1">
      <c r="C1538" s="1619">
        <v>17</v>
      </c>
      <c r="D1538" s="1913" t="s">
        <v>2518</v>
      </c>
      <c r="E1538" s="1620">
        <v>7</v>
      </c>
      <c r="F1538" s="1621" t="s">
        <v>508</v>
      </c>
      <c r="G1538" s="1812">
        <v>2</v>
      </c>
      <c r="H1538" s="1621">
        <v>2020</v>
      </c>
      <c r="I1538" s="1623">
        <v>576.84</v>
      </c>
      <c r="J1538" s="1621">
        <v>71.5</v>
      </c>
      <c r="K1538" s="1623">
        <v>164.39940000000001</v>
      </c>
      <c r="L1538" s="1621"/>
      <c r="M1538" s="1621"/>
      <c r="N1538" s="1624">
        <f t="shared" si="91"/>
        <v>0</v>
      </c>
      <c r="O1538" s="2109"/>
      <c r="P1538" s="2109"/>
      <c r="Q1538" s="2109">
        <f t="shared" si="92"/>
        <v>0</v>
      </c>
      <c r="R1538" s="2478"/>
    </row>
    <row r="1539" spans="3:18" ht="14.25" customHeight="1">
      <c r="C1539" s="1619">
        <v>18</v>
      </c>
      <c r="D1539" s="1913" t="s">
        <v>7372</v>
      </c>
      <c r="E1539" s="1620">
        <v>7</v>
      </c>
      <c r="F1539" s="1621" t="s">
        <v>508</v>
      </c>
      <c r="G1539" s="1812">
        <v>6</v>
      </c>
      <c r="H1539" s="1621">
        <v>2024</v>
      </c>
      <c r="I1539" s="1623">
        <v>1956.6</v>
      </c>
      <c r="J1539" s="1621">
        <v>14.3</v>
      </c>
      <c r="K1539" s="1623">
        <v>1676.8062</v>
      </c>
      <c r="L1539" s="1621"/>
      <c r="M1539" s="1621"/>
      <c r="N1539" s="1624">
        <f t="shared" si="91"/>
        <v>0</v>
      </c>
      <c r="O1539" s="2109"/>
      <c r="P1539" s="2109"/>
      <c r="Q1539" s="2109">
        <f t="shared" si="92"/>
        <v>0</v>
      </c>
      <c r="R1539" s="2478"/>
    </row>
    <row r="1540" spans="3:18" ht="14.25" customHeight="1">
      <c r="C1540" s="1619">
        <v>19</v>
      </c>
      <c r="D1540" s="1913" t="s">
        <v>7954</v>
      </c>
      <c r="E1540" s="1620">
        <v>7</v>
      </c>
      <c r="F1540" s="1621" t="s">
        <v>508</v>
      </c>
      <c r="G1540" s="1812">
        <v>6</v>
      </c>
      <c r="H1540" s="1621">
        <v>2015</v>
      </c>
      <c r="I1540" s="1623">
        <v>354</v>
      </c>
      <c r="J1540" s="1621">
        <v>100</v>
      </c>
      <c r="K1540" s="1623">
        <v>0</v>
      </c>
      <c r="L1540" s="1621"/>
      <c r="M1540" s="1621"/>
      <c r="N1540" s="1624">
        <f t="shared" si="91"/>
        <v>0</v>
      </c>
      <c r="O1540" s="2109"/>
      <c r="P1540" s="2109"/>
      <c r="Q1540" s="2109">
        <f t="shared" si="92"/>
        <v>0</v>
      </c>
      <c r="R1540" s="2478"/>
    </row>
    <row r="1541" spans="3:18" ht="14.25" customHeight="1">
      <c r="C1541" s="1601">
        <v>1</v>
      </c>
      <c r="D1541" s="1916" t="s">
        <v>3250</v>
      </c>
      <c r="E1541" s="1602">
        <v>7</v>
      </c>
      <c r="F1541" s="1603" t="s">
        <v>508</v>
      </c>
      <c r="G1541" s="1750">
        <v>1</v>
      </c>
      <c r="H1541" s="1603">
        <v>2005</v>
      </c>
      <c r="I1541" s="1605">
        <v>98.912000000000006</v>
      </c>
      <c r="J1541" s="1603">
        <f t="shared" ref="J1541:J1636" si="93">IF(($J$14-H1541)*J$19&gt;100,100,($J$14-H1541)*J$19)</f>
        <v>100</v>
      </c>
      <c r="K1541" s="1605">
        <f t="shared" ref="K1541:K1636" si="94">IF(J1541=100,0,I1541-I1541*J1541%)</f>
        <v>0</v>
      </c>
      <c r="L1541" s="1603"/>
      <c r="M1541" s="1603"/>
      <c r="N1541" s="1606">
        <f t="shared" si="91"/>
        <v>0</v>
      </c>
      <c r="O1541" s="2108"/>
      <c r="P1541" s="2108"/>
      <c r="Q1541" s="2108">
        <f t="shared" si="92"/>
        <v>0</v>
      </c>
      <c r="R1541" s="2410" t="s">
        <v>7955</v>
      </c>
    </row>
    <row r="1542" spans="3:18" ht="14.25" customHeight="1">
      <c r="C1542" s="1601">
        <v>2</v>
      </c>
      <c r="D1542" s="1916" t="s">
        <v>3251</v>
      </c>
      <c r="E1542" s="1602">
        <v>7</v>
      </c>
      <c r="F1542" s="1603" t="s">
        <v>508</v>
      </c>
      <c r="G1542" s="1750">
        <v>1</v>
      </c>
      <c r="H1542" s="1603">
        <v>2002</v>
      </c>
      <c r="I1542" s="1605">
        <v>98.912000000000006</v>
      </c>
      <c r="J1542" s="1603">
        <f t="shared" si="93"/>
        <v>100</v>
      </c>
      <c r="K1542" s="1605">
        <f t="shared" si="94"/>
        <v>0</v>
      </c>
      <c r="L1542" s="1603"/>
      <c r="M1542" s="1603"/>
      <c r="N1542" s="1606">
        <f t="shared" si="91"/>
        <v>0</v>
      </c>
      <c r="O1542" s="2108"/>
      <c r="P1542" s="2108"/>
      <c r="Q1542" s="2108">
        <f t="shared" si="92"/>
        <v>0</v>
      </c>
      <c r="R1542" s="2411"/>
    </row>
    <row r="1543" spans="3:18" ht="14.25" customHeight="1">
      <c r="C1543" s="1601">
        <v>3</v>
      </c>
      <c r="D1543" s="1916" t="s">
        <v>3252</v>
      </c>
      <c r="E1543" s="1602">
        <v>7</v>
      </c>
      <c r="F1543" s="1603" t="s">
        <v>508</v>
      </c>
      <c r="G1543" s="1750">
        <v>22</v>
      </c>
      <c r="H1543" s="1603">
        <v>2005</v>
      </c>
      <c r="I1543" s="1605">
        <v>2578.1579999999999</v>
      </c>
      <c r="J1543" s="1603">
        <f t="shared" si="93"/>
        <v>100</v>
      </c>
      <c r="K1543" s="1605">
        <f t="shared" si="94"/>
        <v>0</v>
      </c>
      <c r="L1543" s="1603"/>
      <c r="M1543" s="1603"/>
      <c r="N1543" s="1606">
        <f t="shared" si="91"/>
        <v>0</v>
      </c>
      <c r="O1543" s="2108"/>
      <c r="P1543" s="2108"/>
      <c r="Q1543" s="2108">
        <f t="shared" si="92"/>
        <v>0</v>
      </c>
      <c r="R1543" s="2411"/>
    </row>
    <row r="1544" spans="3:18" ht="14.25" customHeight="1">
      <c r="C1544" s="1601">
        <v>4</v>
      </c>
      <c r="D1544" s="1916" t="s">
        <v>3253</v>
      </c>
      <c r="E1544" s="1602">
        <v>7</v>
      </c>
      <c r="F1544" s="1603" t="s">
        <v>508</v>
      </c>
      <c r="G1544" s="1750">
        <v>3</v>
      </c>
      <c r="H1544" s="1603">
        <v>2008</v>
      </c>
      <c r="I1544" s="1605">
        <v>330</v>
      </c>
      <c r="J1544" s="1603">
        <f t="shared" si="93"/>
        <v>100</v>
      </c>
      <c r="K1544" s="1605">
        <f t="shared" si="94"/>
        <v>0</v>
      </c>
      <c r="L1544" s="1603"/>
      <c r="M1544" s="1603"/>
      <c r="N1544" s="1606">
        <f t="shared" si="91"/>
        <v>0</v>
      </c>
      <c r="O1544" s="2108"/>
      <c r="P1544" s="2108"/>
      <c r="Q1544" s="2108">
        <f t="shared" si="92"/>
        <v>0</v>
      </c>
      <c r="R1544" s="2411"/>
    </row>
    <row r="1545" spans="3:18" ht="14.25" customHeight="1">
      <c r="C1545" s="1601">
        <v>5</v>
      </c>
      <c r="D1545" s="1916" t="s">
        <v>3091</v>
      </c>
      <c r="E1545" s="1602">
        <v>7</v>
      </c>
      <c r="F1545" s="1603" t="s">
        <v>508</v>
      </c>
      <c r="G1545" s="1750">
        <v>3</v>
      </c>
      <c r="H1545" s="1603">
        <v>2005</v>
      </c>
      <c r="I1545" s="1605">
        <v>510.6</v>
      </c>
      <c r="J1545" s="1603">
        <f t="shared" si="93"/>
        <v>100</v>
      </c>
      <c r="K1545" s="1605">
        <f t="shared" si="94"/>
        <v>0</v>
      </c>
      <c r="L1545" s="1603"/>
      <c r="M1545" s="1603"/>
      <c r="N1545" s="1606">
        <f t="shared" si="91"/>
        <v>0</v>
      </c>
      <c r="O1545" s="2108"/>
      <c r="P1545" s="2108"/>
      <c r="Q1545" s="2108">
        <f t="shared" si="92"/>
        <v>0</v>
      </c>
      <c r="R1545" s="2411"/>
    </row>
    <row r="1546" spans="3:18" ht="14.25" customHeight="1">
      <c r="C1546" s="1601">
        <v>6</v>
      </c>
      <c r="D1546" s="1916" t="s">
        <v>3254</v>
      </c>
      <c r="E1546" s="1602">
        <v>7</v>
      </c>
      <c r="F1546" s="1603" t="s">
        <v>508</v>
      </c>
      <c r="G1546" s="1750">
        <v>11</v>
      </c>
      <c r="H1546" s="1603">
        <v>2006</v>
      </c>
      <c r="I1546" s="1605">
        <v>1402.3679999999999</v>
      </c>
      <c r="J1546" s="1603">
        <f t="shared" si="93"/>
        <v>100</v>
      </c>
      <c r="K1546" s="1605">
        <f t="shared" si="94"/>
        <v>0</v>
      </c>
      <c r="L1546" s="1603"/>
      <c r="M1546" s="1603"/>
      <c r="N1546" s="1606">
        <f t="shared" si="91"/>
        <v>0</v>
      </c>
      <c r="O1546" s="2108"/>
      <c r="P1546" s="2108"/>
      <c r="Q1546" s="2108">
        <f t="shared" si="92"/>
        <v>0</v>
      </c>
      <c r="R1546" s="2411"/>
    </row>
    <row r="1547" spans="3:18" ht="14.25" customHeight="1">
      <c r="C1547" s="1601">
        <v>7</v>
      </c>
      <c r="D1547" s="1916" t="s">
        <v>3255</v>
      </c>
      <c r="E1547" s="1602">
        <v>7</v>
      </c>
      <c r="F1547" s="1603" t="s">
        <v>508</v>
      </c>
      <c r="G1547" s="1750">
        <v>2</v>
      </c>
      <c r="H1547" s="1603">
        <v>2009</v>
      </c>
      <c r="I1547" s="1605">
        <v>161.185</v>
      </c>
      <c r="J1547" s="1603">
        <f t="shared" si="93"/>
        <v>100</v>
      </c>
      <c r="K1547" s="1605">
        <f t="shared" si="94"/>
        <v>0</v>
      </c>
      <c r="L1547" s="1603"/>
      <c r="M1547" s="1603"/>
      <c r="N1547" s="1606">
        <f t="shared" si="91"/>
        <v>0</v>
      </c>
      <c r="O1547" s="2108"/>
      <c r="P1547" s="2108"/>
      <c r="Q1547" s="2108">
        <f t="shared" si="92"/>
        <v>0</v>
      </c>
      <c r="R1547" s="2411"/>
    </row>
    <row r="1548" spans="3:18" ht="14.25" customHeight="1">
      <c r="C1548" s="1601">
        <v>8</v>
      </c>
      <c r="D1548" s="1916" t="s">
        <v>3256</v>
      </c>
      <c r="E1548" s="1602">
        <v>7</v>
      </c>
      <c r="F1548" s="1603" t="s">
        <v>508</v>
      </c>
      <c r="G1548" s="1750">
        <v>1</v>
      </c>
      <c r="H1548" s="1603">
        <v>2007</v>
      </c>
      <c r="I1548" s="1605">
        <v>125.4</v>
      </c>
      <c r="J1548" s="1603">
        <f t="shared" si="93"/>
        <v>100</v>
      </c>
      <c r="K1548" s="1605">
        <f t="shared" si="94"/>
        <v>0</v>
      </c>
      <c r="L1548" s="1603"/>
      <c r="M1548" s="1603"/>
      <c r="N1548" s="1606">
        <f t="shared" si="91"/>
        <v>0</v>
      </c>
      <c r="O1548" s="2108"/>
      <c r="P1548" s="2108"/>
      <c r="Q1548" s="2108">
        <f t="shared" si="92"/>
        <v>0</v>
      </c>
      <c r="R1548" s="2411"/>
    </row>
    <row r="1549" spans="3:18" ht="14.25" customHeight="1">
      <c r="C1549" s="1601">
        <v>9</v>
      </c>
      <c r="D1549" s="1916" t="s">
        <v>3257</v>
      </c>
      <c r="E1549" s="1602">
        <v>7</v>
      </c>
      <c r="F1549" s="1603" t="s">
        <v>508</v>
      </c>
      <c r="G1549" s="1750">
        <v>2</v>
      </c>
      <c r="H1549" s="1603">
        <v>2006</v>
      </c>
      <c r="I1549" s="1605">
        <v>283.2</v>
      </c>
      <c r="J1549" s="1603">
        <f t="shared" si="93"/>
        <v>100</v>
      </c>
      <c r="K1549" s="1605">
        <f t="shared" si="94"/>
        <v>0</v>
      </c>
      <c r="L1549" s="1603"/>
      <c r="M1549" s="1603"/>
      <c r="N1549" s="1606">
        <f t="shared" si="91"/>
        <v>0</v>
      </c>
      <c r="O1549" s="2108"/>
      <c r="P1549" s="2108"/>
      <c r="Q1549" s="2108">
        <f t="shared" si="92"/>
        <v>0</v>
      </c>
      <c r="R1549" s="2411"/>
    </row>
    <row r="1550" spans="3:18" ht="14.25" customHeight="1">
      <c r="C1550" s="1601">
        <v>10</v>
      </c>
      <c r="D1550" s="1916" t="s">
        <v>3258</v>
      </c>
      <c r="E1550" s="1602">
        <v>7</v>
      </c>
      <c r="F1550" s="1603" t="s">
        <v>508</v>
      </c>
      <c r="G1550" s="1750">
        <v>8</v>
      </c>
      <c r="H1550" s="1603">
        <v>2007</v>
      </c>
      <c r="I1550" s="1605">
        <v>936</v>
      </c>
      <c r="J1550" s="1603">
        <f t="shared" si="93"/>
        <v>100</v>
      </c>
      <c r="K1550" s="1605">
        <f t="shared" si="94"/>
        <v>0</v>
      </c>
      <c r="L1550" s="1603"/>
      <c r="M1550" s="1603"/>
      <c r="N1550" s="1606">
        <f t="shared" si="91"/>
        <v>0</v>
      </c>
      <c r="O1550" s="2108"/>
      <c r="P1550" s="2108"/>
      <c r="Q1550" s="2108">
        <f t="shared" si="92"/>
        <v>0</v>
      </c>
      <c r="R1550" s="2411"/>
    </row>
    <row r="1551" spans="3:18" ht="14.25" customHeight="1">
      <c r="C1551" s="1601">
        <v>11</v>
      </c>
      <c r="D1551" s="1916" t="s">
        <v>3259</v>
      </c>
      <c r="E1551" s="1602">
        <v>7</v>
      </c>
      <c r="F1551" s="1603" t="s">
        <v>508</v>
      </c>
      <c r="G1551" s="1750">
        <v>2</v>
      </c>
      <c r="H1551" s="1603">
        <v>2008</v>
      </c>
      <c r="I1551" s="1605">
        <v>201.6</v>
      </c>
      <c r="J1551" s="1603">
        <f t="shared" si="93"/>
        <v>100</v>
      </c>
      <c r="K1551" s="1605">
        <f t="shared" si="94"/>
        <v>0</v>
      </c>
      <c r="L1551" s="1603"/>
      <c r="M1551" s="1603"/>
      <c r="N1551" s="1606">
        <f t="shared" si="91"/>
        <v>0</v>
      </c>
      <c r="O1551" s="2108"/>
      <c r="P1551" s="2108"/>
      <c r="Q1551" s="2108">
        <f t="shared" si="92"/>
        <v>0</v>
      </c>
      <c r="R1551" s="2411"/>
    </row>
    <row r="1552" spans="3:18" ht="14.25" customHeight="1">
      <c r="C1552" s="1601">
        <v>12</v>
      </c>
      <c r="D1552" s="1916" t="s">
        <v>3260</v>
      </c>
      <c r="E1552" s="1602">
        <v>7</v>
      </c>
      <c r="F1552" s="1603" t="s">
        <v>508</v>
      </c>
      <c r="G1552" s="1750">
        <v>9</v>
      </c>
      <c r="H1552" s="1603">
        <v>2008</v>
      </c>
      <c r="I1552" s="1605">
        <v>932.95799999999997</v>
      </c>
      <c r="J1552" s="1603">
        <f t="shared" si="93"/>
        <v>100</v>
      </c>
      <c r="K1552" s="1605">
        <f t="shared" si="94"/>
        <v>0</v>
      </c>
      <c r="L1552" s="1603"/>
      <c r="M1552" s="1603"/>
      <c r="N1552" s="1606">
        <f t="shared" si="91"/>
        <v>0</v>
      </c>
      <c r="O1552" s="2108"/>
      <c r="P1552" s="2108"/>
      <c r="Q1552" s="2108">
        <f t="shared" si="92"/>
        <v>0</v>
      </c>
      <c r="R1552" s="2411"/>
    </row>
    <row r="1553" spans="3:18" ht="14.25" customHeight="1">
      <c r="C1553" s="1601">
        <v>13</v>
      </c>
      <c r="D1553" s="1916" t="s">
        <v>3261</v>
      </c>
      <c r="E1553" s="1602">
        <v>7</v>
      </c>
      <c r="F1553" s="1603" t="s">
        <v>508</v>
      </c>
      <c r="G1553" s="1750">
        <v>2</v>
      </c>
      <c r="H1553" s="1603">
        <v>2008</v>
      </c>
      <c r="I1553" s="1605">
        <v>201.6</v>
      </c>
      <c r="J1553" s="1603">
        <f t="shared" si="93"/>
        <v>100</v>
      </c>
      <c r="K1553" s="1605">
        <f t="shared" si="94"/>
        <v>0</v>
      </c>
      <c r="L1553" s="1603"/>
      <c r="M1553" s="1603"/>
      <c r="N1553" s="1606">
        <f t="shared" si="91"/>
        <v>0</v>
      </c>
      <c r="O1553" s="2108"/>
      <c r="P1553" s="2108"/>
      <c r="Q1553" s="2108">
        <f t="shared" si="92"/>
        <v>0</v>
      </c>
      <c r="R1553" s="2411"/>
    </row>
    <row r="1554" spans="3:18" ht="14.25" customHeight="1">
      <c r="C1554" s="1601">
        <v>14</v>
      </c>
      <c r="D1554" s="1916" t="s">
        <v>3261</v>
      </c>
      <c r="E1554" s="1602">
        <v>7</v>
      </c>
      <c r="F1554" s="1603" t="s">
        <v>508</v>
      </c>
      <c r="G1554" s="1750">
        <v>2</v>
      </c>
      <c r="H1554" s="1603">
        <v>2008</v>
      </c>
      <c r="I1554" s="1605">
        <v>201.6</v>
      </c>
      <c r="J1554" s="1603">
        <f t="shared" si="93"/>
        <v>100</v>
      </c>
      <c r="K1554" s="1605">
        <f t="shared" si="94"/>
        <v>0</v>
      </c>
      <c r="L1554" s="1603"/>
      <c r="M1554" s="1603"/>
      <c r="N1554" s="1606">
        <f t="shared" si="91"/>
        <v>0</v>
      </c>
      <c r="O1554" s="2108"/>
      <c r="P1554" s="2108"/>
      <c r="Q1554" s="2108">
        <f t="shared" si="92"/>
        <v>0</v>
      </c>
      <c r="R1554" s="2411"/>
    </row>
    <row r="1555" spans="3:18" ht="14.25" customHeight="1">
      <c r="C1555" s="1601">
        <v>15</v>
      </c>
      <c r="D1555" s="1916" t="s">
        <v>3262</v>
      </c>
      <c r="E1555" s="1602">
        <v>7</v>
      </c>
      <c r="F1555" s="1603" t="s">
        <v>508</v>
      </c>
      <c r="G1555" s="1750">
        <v>1</v>
      </c>
      <c r="H1555" s="1603">
        <v>2008</v>
      </c>
      <c r="I1555" s="1605">
        <v>103.66200000000001</v>
      </c>
      <c r="J1555" s="1603">
        <f t="shared" si="93"/>
        <v>100</v>
      </c>
      <c r="K1555" s="1605">
        <f t="shared" si="94"/>
        <v>0</v>
      </c>
      <c r="L1555" s="1603"/>
      <c r="M1555" s="1603"/>
      <c r="N1555" s="1606">
        <f t="shared" si="91"/>
        <v>0</v>
      </c>
      <c r="O1555" s="2108"/>
      <c r="P1555" s="2108"/>
      <c r="Q1555" s="2108">
        <f t="shared" si="92"/>
        <v>0</v>
      </c>
      <c r="R1555" s="2411"/>
    </row>
    <row r="1556" spans="3:18" ht="14.25" customHeight="1">
      <c r="C1556" s="1601">
        <v>16</v>
      </c>
      <c r="D1556" s="1916" t="s">
        <v>3263</v>
      </c>
      <c r="E1556" s="1602">
        <v>7</v>
      </c>
      <c r="F1556" s="1603" t="s">
        <v>508</v>
      </c>
      <c r="G1556" s="1750">
        <v>1</v>
      </c>
      <c r="H1556" s="1603">
        <v>2007</v>
      </c>
      <c r="I1556" s="1605">
        <v>116.886</v>
      </c>
      <c r="J1556" s="1603">
        <f t="shared" si="93"/>
        <v>100</v>
      </c>
      <c r="K1556" s="1605">
        <f t="shared" si="94"/>
        <v>0</v>
      </c>
      <c r="L1556" s="1603"/>
      <c r="M1556" s="1603"/>
      <c r="N1556" s="1606">
        <f t="shared" si="91"/>
        <v>0</v>
      </c>
      <c r="O1556" s="2108"/>
      <c r="P1556" s="2108"/>
      <c r="Q1556" s="2108">
        <f t="shared" si="92"/>
        <v>0</v>
      </c>
      <c r="R1556" s="2411"/>
    </row>
    <row r="1557" spans="3:18" ht="14.25" customHeight="1">
      <c r="C1557" s="1601">
        <v>17</v>
      </c>
      <c r="D1557" s="1916" t="s">
        <v>2022</v>
      </c>
      <c r="E1557" s="1602">
        <v>7</v>
      </c>
      <c r="F1557" s="1603" t="s">
        <v>508</v>
      </c>
      <c r="G1557" s="1750">
        <v>2</v>
      </c>
      <c r="H1557" s="1603">
        <v>2007</v>
      </c>
      <c r="I1557" s="1605">
        <v>225.6</v>
      </c>
      <c r="J1557" s="1603">
        <f t="shared" si="93"/>
        <v>100</v>
      </c>
      <c r="K1557" s="1605">
        <f t="shared" si="94"/>
        <v>0</v>
      </c>
      <c r="L1557" s="1603"/>
      <c r="M1557" s="1603"/>
      <c r="N1557" s="1606">
        <f t="shared" si="91"/>
        <v>0</v>
      </c>
      <c r="O1557" s="2108"/>
      <c r="P1557" s="2108"/>
      <c r="Q1557" s="2108">
        <f t="shared" si="92"/>
        <v>0</v>
      </c>
      <c r="R1557" s="2411"/>
    </row>
    <row r="1558" spans="3:18" ht="14.25" customHeight="1">
      <c r="C1558" s="1601">
        <v>18</v>
      </c>
      <c r="D1558" s="1916" t="s">
        <v>3264</v>
      </c>
      <c r="E1558" s="1602">
        <v>7</v>
      </c>
      <c r="F1558" s="1603" t="s">
        <v>508</v>
      </c>
      <c r="G1558" s="1750">
        <v>4</v>
      </c>
      <c r="H1558" s="1603">
        <v>2010</v>
      </c>
      <c r="I1558" s="1605">
        <v>322.37</v>
      </c>
      <c r="J1558" s="1603">
        <f t="shared" si="93"/>
        <v>100</v>
      </c>
      <c r="K1558" s="1605">
        <f t="shared" si="94"/>
        <v>0</v>
      </c>
      <c r="L1558" s="1603"/>
      <c r="M1558" s="1603"/>
      <c r="N1558" s="1606">
        <f t="shared" si="91"/>
        <v>0</v>
      </c>
      <c r="O1558" s="2108"/>
      <c r="P1558" s="2108"/>
      <c r="Q1558" s="2108">
        <f t="shared" si="92"/>
        <v>0</v>
      </c>
      <c r="R1558" s="2411"/>
    </row>
    <row r="1559" spans="3:18" ht="14.25" customHeight="1">
      <c r="C1559" s="1601">
        <v>19</v>
      </c>
      <c r="D1559" s="1916" t="s">
        <v>3265</v>
      </c>
      <c r="E1559" s="1602">
        <v>7</v>
      </c>
      <c r="F1559" s="1603" t="s">
        <v>508</v>
      </c>
      <c r="G1559" s="1750">
        <v>1</v>
      </c>
      <c r="H1559" s="1603">
        <v>2005</v>
      </c>
      <c r="I1559" s="1605">
        <v>116.886</v>
      </c>
      <c r="J1559" s="1603">
        <f t="shared" si="93"/>
        <v>100</v>
      </c>
      <c r="K1559" s="1605">
        <f t="shared" si="94"/>
        <v>0</v>
      </c>
      <c r="L1559" s="1603"/>
      <c r="M1559" s="1603"/>
      <c r="N1559" s="1606">
        <f t="shared" si="91"/>
        <v>0</v>
      </c>
      <c r="O1559" s="2108"/>
      <c r="P1559" s="2108"/>
      <c r="Q1559" s="2108">
        <f t="shared" si="92"/>
        <v>0</v>
      </c>
      <c r="R1559" s="2411"/>
    </row>
    <row r="1560" spans="3:18" ht="14.25" customHeight="1">
      <c r="C1560" s="1601">
        <v>20</v>
      </c>
      <c r="D1560" s="1916" t="s">
        <v>3266</v>
      </c>
      <c r="E1560" s="1602">
        <v>7</v>
      </c>
      <c r="F1560" s="1603" t="s">
        <v>508</v>
      </c>
      <c r="G1560" s="1750">
        <v>1</v>
      </c>
      <c r="H1560" s="1603">
        <v>2012</v>
      </c>
      <c r="I1560" s="1605">
        <v>80.52</v>
      </c>
      <c r="J1560" s="1603">
        <f t="shared" si="93"/>
        <v>100</v>
      </c>
      <c r="K1560" s="1605">
        <f t="shared" si="94"/>
        <v>0</v>
      </c>
      <c r="L1560" s="1603"/>
      <c r="M1560" s="1603"/>
      <c r="N1560" s="1606">
        <f t="shared" si="91"/>
        <v>0</v>
      </c>
      <c r="O1560" s="2108"/>
      <c r="P1560" s="2108"/>
      <c r="Q1560" s="2108">
        <f t="shared" si="92"/>
        <v>0</v>
      </c>
      <c r="R1560" s="2411"/>
    </row>
    <row r="1561" spans="3:18" ht="14.25" customHeight="1">
      <c r="C1561" s="1601">
        <v>21</v>
      </c>
      <c r="D1561" s="1916" t="s">
        <v>2634</v>
      </c>
      <c r="E1561" s="1602">
        <v>7</v>
      </c>
      <c r="F1561" s="1603" t="s">
        <v>508</v>
      </c>
      <c r="G1561" s="1750">
        <v>10</v>
      </c>
      <c r="H1561" s="1603">
        <v>2015</v>
      </c>
      <c r="I1561" s="1605">
        <v>590</v>
      </c>
      <c r="J1561" s="1603">
        <f t="shared" si="93"/>
        <v>100</v>
      </c>
      <c r="K1561" s="1605">
        <f t="shared" si="94"/>
        <v>0</v>
      </c>
      <c r="L1561" s="1603"/>
      <c r="M1561" s="1603"/>
      <c r="N1561" s="1606">
        <f t="shared" si="91"/>
        <v>0</v>
      </c>
      <c r="O1561" s="2108"/>
      <c r="P1561" s="2108"/>
      <c r="Q1561" s="2108">
        <f t="shared" si="92"/>
        <v>0</v>
      </c>
      <c r="R1561" s="2411"/>
    </row>
    <row r="1562" spans="3:18" ht="14.25" customHeight="1">
      <c r="C1562" s="1601">
        <v>22</v>
      </c>
      <c r="D1562" s="1916" t="s">
        <v>3267</v>
      </c>
      <c r="E1562" s="1602">
        <v>7</v>
      </c>
      <c r="F1562" s="1603" t="s">
        <v>508</v>
      </c>
      <c r="G1562" s="1750">
        <v>1</v>
      </c>
      <c r="H1562" s="1603">
        <v>2011</v>
      </c>
      <c r="I1562" s="1605">
        <v>83.64</v>
      </c>
      <c r="J1562" s="1603">
        <f t="shared" si="93"/>
        <v>100</v>
      </c>
      <c r="K1562" s="1605">
        <f t="shared" si="94"/>
        <v>0</v>
      </c>
      <c r="L1562" s="1603"/>
      <c r="M1562" s="1603"/>
      <c r="N1562" s="1606">
        <f t="shared" si="91"/>
        <v>0</v>
      </c>
      <c r="O1562" s="2108"/>
      <c r="P1562" s="2108"/>
      <c r="Q1562" s="2108">
        <f t="shared" si="92"/>
        <v>0</v>
      </c>
      <c r="R1562" s="2411"/>
    </row>
    <row r="1563" spans="3:18" ht="14.25" customHeight="1">
      <c r="C1563" s="1601">
        <v>23</v>
      </c>
      <c r="D1563" s="1916" t="s">
        <v>3268</v>
      </c>
      <c r="E1563" s="1602">
        <v>7</v>
      </c>
      <c r="F1563" s="1603" t="s">
        <v>508</v>
      </c>
      <c r="G1563" s="1750">
        <v>1</v>
      </c>
      <c r="H1563" s="1603">
        <v>2009</v>
      </c>
      <c r="I1563" s="1605">
        <v>103.66200000000001</v>
      </c>
      <c r="J1563" s="1603">
        <f t="shared" si="93"/>
        <v>100</v>
      </c>
      <c r="K1563" s="1605">
        <f t="shared" si="94"/>
        <v>0</v>
      </c>
      <c r="L1563" s="1603"/>
      <c r="M1563" s="1603"/>
      <c r="N1563" s="1606">
        <f t="shared" si="91"/>
        <v>0</v>
      </c>
      <c r="O1563" s="2108"/>
      <c r="P1563" s="2108"/>
      <c r="Q1563" s="2108">
        <f t="shared" si="92"/>
        <v>0</v>
      </c>
      <c r="R1563" s="2411"/>
    </row>
    <row r="1564" spans="3:18" ht="14.25" customHeight="1">
      <c r="C1564" s="1601">
        <v>24</v>
      </c>
      <c r="D1564" s="1916" t="s">
        <v>3269</v>
      </c>
      <c r="E1564" s="1602">
        <v>7</v>
      </c>
      <c r="F1564" s="1603" t="s">
        <v>508</v>
      </c>
      <c r="G1564" s="1750">
        <v>1</v>
      </c>
      <c r="H1564" s="1603">
        <v>2010</v>
      </c>
      <c r="I1564" s="1605">
        <v>76.92</v>
      </c>
      <c r="J1564" s="1603">
        <f t="shared" si="93"/>
        <v>100</v>
      </c>
      <c r="K1564" s="1605">
        <f t="shared" si="94"/>
        <v>0</v>
      </c>
      <c r="L1564" s="1603"/>
      <c r="M1564" s="1603"/>
      <c r="N1564" s="1606">
        <f t="shared" si="91"/>
        <v>0</v>
      </c>
      <c r="O1564" s="2108"/>
      <c r="P1564" s="2108"/>
      <c r="Q1564" s="2108">
        <f t="shared" si="92"/>
        <v>0</v>
      </c>
      <c r="R1564" s="2411"/>
    </row>
    <row r="1565" spans="3:18" ht="14.25" customHeight="1">
      <c r="C1565" s="1601">
        <v>25</v>
      </c>
      <c r="D1565" s="1916" t="s">
        <v>2296</v>
      </c>
      <c r="E1565" s="1602">
        <v>7</v>
      </c>
      <c r="F1565" s="1603" t="s">
        <v>508</v>
      </c>
      <c r="G1565" s="1750">
        <v>9</v>
      </c>
      <c r="H1565" s="1603">
        <v>2019</v>
      </c>
      <c r="I1565" s="1605">
        <v>836.46</v>
      </c>
      <c r="J1565" s="1603">
        <f t="shared" si="93"/>
        <v>100</v>
      </c>
      <c r="K1565" s="1605">
        <f t="shared" si="94"/>
        <v>0</v>
      </c>
      <c r="L1565" s="1603"/>
      <c r="M1565" s="1603"/>
      <c r="N1565" s="1606">
        <f t="shared" si="91"/>
        <v>0</v>
      </c>
      <c r="O1565" s="2108"/>
      <c r="P1565" s="2108"/>
      <c r="Q1565" s="2108">
        <f t="shared" si="92"/>
        <v>0</v>
      </c>
      <c r="R1565" s="2411"/>
    </row>
    <row r="1566" spans="3:18" ht="14.25" customHeight="1">
      <c r="C1566" s="1601">
        <v>26</v>
      </c>
      <c r="D1566" s="1916" t="s">
        <v>7372</v>
      </c>
      <c r="E1566" s="1602">
        <v>7</v>
      </c>
      <c r="F1566" s="1603" t="s">
        <v>508</v>
      </c>
      <c r="G1566" s="1750">
        <v>4</v>
      </c>
      <c r="H1566" s="1603">
        <v>2024</v>
      </c>
      <c r="I1566" s="1605">
        <v>1304.4000000000001</v>
      </c>
      <c r="J1566" s="1603">
        <f t="shared" si="93"/>
        <v>40</v>
      </c>
      <c r="K1566" s="1605">
        <f t="shared" si="94"/>
        <v>782.64</v>
      </c>
      <c r="L1566" s="1603"/>
      <c r="M1566" s="1603"/>
      <c r="N1566" s="1606">
        <f t="shared" si="91"/>
        <v>0</v>
      </c>
      <c r="O1566" s="2108"/>
      <c r="P1566" s="2108"/>
      <c r="Q1566" s="2108">
        <f t="shared" si="92"/>
        <v>0</v>
      </c>
      <c r="R1566" s="2411"/>
    </row>
    <row r="1567" spans="3:18" ht="14.25" customHeight="1">
      <c r="C1567" s="1601">
        <v>27</v>
      </c>
      <c r="D1567" s="1916" t="s">
        <v>7372</v>
      </c>
      <c r="E1567" s="1602">
        <v>7</v>
      </c>
      <c r="F1567" s="1603" t="s">
        <v>508</v>
      </c>
      <c r="G1567" s="1750">
        <v>5</v>
      </c>
      <c r="H1567" s="1603">
        <v>2024</v>
      </c>
      <c r="I1567" s="1605">
        <v>1630.5</v>
      </c>
      <c r="J1567" s="1603">
        <f t="shared" si="93"/>
        <v>40</v>
      </c>
      <c r="K1567" s="1605">
        <f t="shared" si="94"/>
        <v>978.3</v>
      </c>
      <c r="L1567" s="1603"/>
      <c r="M1567" s="1603"/>
      <c r="N1567" s="1606">
        <f t="shared" si="91"/>
        <v>0</v>
      </c>
      <c r="O1567" s="2108"/>
      <c r="P1567" s="2108"/>
      <c r="Q1567" s="2108">
        <f t="shared" si="92"/>
        <v>0</v>
      </c>
      <c r="R1567" s="2411"/>
    </row>
    <row r="1568" spans="3:18" ht="14.25" customHeight="1">
      <c r="C1568" s="1601">
        <v>28</v>
      </c>
      <c r="D1568" s="1916" t="s">
        <v>2518</v>
      </c>
      <c r="E1568" s="1602">
        <v>7</v>
      </c>
      <c r="F1568" s="1603" t="s">
        <v>508</v>
      </c>
      <c r="G1568" s="1750">
        <v>2</v>
      </c>
      <c r="H1568" s="1603">
        <v>2019</v>
      </c>
      <c r="I1568" s="1605">
        <v>576.84</v>
      </c>
      <c r="J1568" s="1603">
        <f t="shared" si="93"/>
        <v>100</v>
      </c>
      <c r="K1568" s="1605">
        <f t="shared" si="94"/>
        <v>0</v>
      </c>
      <c r="L1568" s="1603"/>
      <c r="M1568" s="1603"/>
      <c r="N1568" s="1606">
        <f t="shared" si="91"/>
        <v>0</v>
      </c>
      <c r="O1568" s="2108"/>
      <c r="P1568" s="2108"/>
      <c r="Q1568" s="2108">
        <f t="shared" si="92"/>
        <v>0</v>
      </c>
      <c r="R1568" s="2412"/>
    </row>
    <row r="1569" spans="3:18" ht="14.25" customHeight="1">
      <c r="C1569" s="1644">
        <v>1</v>
      </c>
      <c r="D1569" s="1917" t="s">
        <v>2022</v>
      </c>
      <c r="E1569" s="1645">
        <v>7</v>
      </c>
      <c r="F1569" s="1646" t="s">
        <v>508</v>
      </c>
      <c r="G1569" s="1751">
        <v>3</v>
      </c>
      <c r="H1569" s="1646">
        <v>2006</v>
      </c>
      <c r="I1569" s="1648">
        <v>424.8</v>
      </c>
      <c r="J1569" s="1646">
        <f t="shared" si="93"/>
        <v>100</v>
      </c>
      <c r="K1569" s="1648">
        <f t="shared" si="94"/>
        <v>0</v>
      </c>
      <c r="L1569" s="1646"/>
      <c r="M1569" s="1646"/>
      <c r="N1569" s="1649">
        <f t="shared" si="91"/>
        <v>0</v>
      </c>
      <c r="O1569" s="2114"/>
      <c r="P1569" s="2114"/>
      <c r="Q1569" s="2114">
        <f t="shared" si="92"/>
        <v>0</v>
      </c>
      <c r="R1569" s="2442" t="s">
        <v>7956</v>
      </c>
    </row>
    <row r="1570" spans="3:18" ht="14.25" customHeight="1">
      <c r="C1570" s="1650">
        <v>2</v>
      </c>
      <c r="D1570" s="1918" t="s">
        <v>2030</v>
      </c>
      <c r="E1570" s="1651">
        <v>7</v>
      </c>
      <c r="F1570" s="1652" t="s">
        <v>508</v>
      </c>
      <c r="G1570" s="1752">
        <v>1</v>
      </c>
      <c r="H1570" s="1652">
        <v>2006</v>
      </c>
      <c r="I1570" s="1654">
        <v>141.6</v>
      </c>
      <c r="J1570" s="1652">
        <f t="shared" si="93"/>
        <v>100</v>
      </c>
      <c r="K1570" s="1654">
        <f t="shared" si="94"/>
        <v>0</v>
      </c>
      <c r="L1570" s="1652"/>
      <c r="M1570" s="1652"/>
      <c r="N1570" s="1655">
        <f t="shared" si="91"/>
        <v>0</v>
      </c>
      <c r="O1570" s="2115"/>
      <c r="P1570" s="2115"/>
      <c r="Q1570" s="2115">
        <f t="shared" si="92"/>
        <v>0</v>
      </c>
      <c r="R1570" s="2443"/>
    </row>
    <row r="1571" spans="3:18" ht="14.25" customHeight="1">
      <c r="C1571" s="1650">
        <v>3</v>
      </c>
      <c r="D1571" s="1918" t="s">
        <v>3355</v>
      </c>
      <c r="E1571" s="1651">
        <v>7</v>
      </c>
      <c r="F1571" s="1652" t="s">
        <v>508</v>
      </c>
      <c r="G1571" s="1752">
        <v>1</v>
      </c>
      <c r="H1571" s="1652">
        <v>2007</v>
      </c>
      <c r="I1571" s="1654">
        <v>112.8</v>
      </c>
      <c r="J1571" s="1652">
        <f t="shared" si="93"/>
        <v>100</v>
      </c>
      <c r="K1571" s="1654">
        <f t="shared" si="94"/>
        <v>0</v>
      </c>
      <c r="L1571" s="1652"/>
      <c r="M1571" s="1652"/>
      <c r="N1571" s="1655">
        <f t="shared" si="91"/>
        <v>0</v>
      </c>
      <c r="O1571" s="2115"/>
      <c r="P1571" s="2115"/>
      <c r="Q1571" s="2115">
        <f t="shared" si="92"/>
        <v>0</v>
      </c>
      <c r="R1571" s="2443"/>
    </row>
    <row r="1572" spans="3:18" ht="14.25" customHeight="1">
      <c r="C1572" s="1644">
        <v>4</v>
      </c>
      <c r="D1572" s="1918" t="s">
        <v>3356</v>
      </c>
      <c r="E1572" s="1651">
        <v>7</v>
      </c>
      <c r="F1572" s="1652" t="s">
        <v>508</v>
      </c>
      <c r="G1572" s="1752">
        <v>2</v>
      </c>
      <c r="H1572" s="1652">
        <v>2007</v>
      </c>
      <c r="I1572" s="1654">
        <v>225.6</v>
      </c>
      <c r="J1572" s="1652">
        <f t="shared" si="93"/>
        <v>100</v>
      </c>
      <c r="K1572" s="1654">
        <f t="shared" si="94"/>
        <v>0</v>
      </c>
      <c r="L1572" s="1652"/>
      <c r="M1572" s="1652"/>
      <c r="N1572" s="1655">
        <f t="shared" si="91"/>
        <v>0</v>
      </c>
      <c r="O1572" s="2115"/>
      <c r="P1572" s="2115"/>
      <c r="Q1572" s="2115">
        <f t="shared" si="92"/>
        <v>0</v>
      </c>
      <c r="R1572" s="2443"/>
    </row>
    <row r="1573" spans="3:18" ht="14.25" customHeight="1">
      <c r="C1573" s="1650">
        <v>5</v>
      </c>
      <c r="D1573" s="1918" t="s">
        <v>3355</v>
      </c>
      <c r="E1573" s="1651">
        <v>7</v>
      </c>
      <c r="F1573" s="1652" t="s">
        <v>508</v>
      </c>
      <c r="G1573" s="1752">
        <v>2</v>
      </c>
      <c r="H1573" s="1652">
        <v>2007</v>
      </c>
      <c r="I1573" s="1654">
        <v>225.6</v>
      </c>
      <c r="J1573" s="1652">
        <f t="shared" si="93"/>
        <v>100</v>
      </c>
      <c r="K1573" s="1654">
        <f t="shared" si="94"/>
        <v>0</v>
      </c>
      <c r="L1573" s="1652"/>
      <c r="M1573" s="1652"/>
      <c r="N1573" s="1655">
        <f t="shared" si="91"/>
        <v>0</v>
      </c>
      <c r="O1573" s="2115"/>
      <c r="P1573" s="2115"/>
      <c r="Q1573" s="2115">
        <f t="shared" si="92"/>
        <v>0</v>
      </c>
      <c r="R1573" s="2443"/>
    </row>
    <row r="1574" spans="3:18" ht="14.25" customHeight="1">
      <c r="C1574" s="1650">
        <v>6</v>
      </c>
      <c r="D1574" s="1918" t="s">
        <v>3355</v>
      </c>
      <c r="E1574" s="1651">
        <v>7</v>
      </c>
      <c r="F1574" s="1652" t="s">
        <v>508</v>
      </c>
      <c r="G1574" s="1752">
        <v>6</v>
      </c>
      <c r="H1574" s="1652">
        <v>2007</v>
      </c>
      <c r="I1574" s="1654">
        <v>676.8</v>
      </c>
      <c r="J1574" s="1652">
        <f t="shared" si="93"/>
        <v>100</v>
      </c>
      <c r="K1574" s="1654">
        <f t="shared" si="94"/>
        <v>0</v>
      </c>
      <c r="L1574" s="1652"/>
      <c r="M1574" s="1652"/>
      <c r="N1574" s="1655">
        <f t="shared" si="91"/>
        <v>0</v>
      </c>
      <c r="O1574" s="2115"/>
      <c r="P1574" s="2115"/>
      <c r="Q1574" s="2115">
        <f t="shared" si="92"/>
        <v>0</v>
      </c>
      <c r="R1574" s="2443"/>
    </row>
    <row r="1575" spans="3:18" ht="14.25" customHeight="1">
      <c r="C1575" s="1644">
        <v>7</v>
      </c>
      <c r="D1575" s="1918" t="s">
        <v>2030</v>
      </c>
      <c r="E1575" s="1651">
        <v>7</v>
      </c>
      <c r="F1575" s="1652" t="s">
        <v>508</v>
      </c>
      <c r="G1575" s="1752">
        <v>2</v>
      </c>
      <c r="H1575" s="1652">
        <v>2007</v>
      </c>
      <c r="I1575" s="1654">
        <v>330.2</v>
      </c>
      <c r="J1575" s="1652">
        <f t="shared" si="93"/>
        <v>100</v>
      </c>
      <c r="K1575" s="1654">
        <f t="shared" si="94"/>
        <v>0</v>
      </c>
      <c r="L1575" s="1652"/>
      <c r="M1575" s="1652"/>
      <c r="N1575" s="1655">
        <f t="shared" si="91"/>
        <v>0</v>
      </c>
      <c r="O1575" s="2115"/>
      <c r="P1575" s="2115"/>
      <c r="Q1575" s="2115">
        <f t="shared" si="92"/>
        <v>0</v>
      </c>
      <c r="R1575" s="2443"/>
    </row>
    <row r="1576" spans="3:18" ht="14.25" customHeight="1">
      <c r="C1576" s="1650">
        <v>8</v>
      </c>
      <c r="D1576" s="1918" t="s">
        <v>2022</v>
      </c>
      <c r="E1576" s="1651">
        <v>7</v>
      </c>
      <c r="F1576" s="1652" t="s">
        <v>508</v>
      </c>
      <c r="G1576" s="1752">
        <v>8</v>
      </c>
      <c r="H1576" s="1652">
        <v>2008</v>
      </c>
      <c r="I1576" s="1654">
        <v>806.4</v>
      </c>
      <c r="J1576" s="1652">
        <f t="shared" si="93"/>
        <v>100</v>
      </c>
      <c r="K1576" s="1654">
        <f t="shared" si="94"/>
        <v>0</v>
      </c>
      <c r="L1576" s="1652"/>
      <c r="M1576" s="1652"/>
      <c r="N1576" s="1655">
        <f t="shared" si="91"/>
        <v>0</v>
      </c>
      <c r="O1576" s="2115"/>
      <c r="P1576" s="2115"/>
      <c r="Q1576" s="2115">
        <f t="shared" si="92"/>
        <v>0</v>
      </c>
      <c r="R1576" s="2443"/>
    </row>
    <row r="1577" spans="3:18" ht="14.25" customHeight="1">
      <c r="C1577" s="1650">
        <v>9</v>
      </c>
      <c r="D1577" s="1918" t="s">
        <v>3357</v>
      </c>
      <c r="E1577" s="1651">
        <v>7</v>
      </c>
      <c r="F1577" s="1652" t="s">
        <v>508</v>
      </c>
      <c r="G1577" s="1752">
        <v>10</v>
      </c>
      <c r="H1577" s="1652">
        <v>2008</v>
      </c>
      <c r="I1577" s="1654">
        <v>997.71</v>
      </c>
      <c r="J1577" s="1652">
        <f t="shared" si="93"/>
        <v>100</v>
      </c>
      <c r="K1577" s="1654">
        <f t="shared" si="94"/>
        <v>0</v>
      </c>
      <c r="L1577" s="1652"/>
      <c r="M1577" s="1652"/>
      <c r="N1577" s="1655">
        <f t="shared" si="91"/>
        <v>0</v>
      </c>
      <c r="O1577" s="2115"/>
      <c r="P1577" s="2115"/>
      <c r="Q1577" s="2115">
        <f t="shared" si="92"/>
        <v>0</v>
      </c>
      <c r="R1577" s="2443"/>
    </row>
    <row r="1578" spans="3:18" ht="14.25" customHeight="1">
      <c r="C1578" s="1644">
        <v>10</v>
      </c>
      <c r="D1578" s="1918" t="s">
        <v>3358</v>
      </c>
      <c r="E1578" s="1651">
        <v>7</v>
      </c>
      <c r="F1578" s="1652" t="s">
        <v>508</v>
      </c>
      <c r="G1578" s="1752">
        <v>3</v>
      </c>
      <c r="H1578" s="1652">
        <v>2008</v>
      </c>
      <c r="I1578" s="1654">
        <v>330</v>
      </c>
      <c r="J1578" s="1652">
        <f t="shared" si="93"/>
        <v>100</v>
      </c>
      <c r="K1578" s="1654">
        <f t="shared" si="94"/>
        <v>0</v>
      </c>
      <c r="L1578" s="1652"/>
      <c r="M1578" s="1652"/>
      <c r="N1578" s="1655">
        <f t="shared" si="91"/>
        <v>0</v>
      </c>
      <c r="O1578" s="2115"/>
      <c r="P1578" s="2115"/>
      <c r="Q1578" s="2115">
        <f t="shared" si="92"/>
        <v>0</v>
      </c>
      <c r="R1578" s="2443"/>
    </row>
    <row r="1579" spans="3:18" ht="14.25" customHeight="1">
      <c r="C1579" s="1650">
        <v>11</v>
      </c>
      <c r="D1579" s="1918" t="s">
        <v>3359</v>
      </c>
      <c r="E1579" s="1651">
        <v>7</v>
      </c>
      <c r="F1579" s="1652" t="s">
        <v>508</v>
      </c>
      <c r="G1579" s="1752">
        <v>1</v>
      </c>
      <c r="H1579" s="1652">
        <v>2008</v>
      </c>
      <c r="I1579" s="1654">
        <v>103.66200000000001</v>
      </c>
      <c r="J1579" s="1652">
        <f t="shared" si="93"/>
        <v>100</v>
      </c>
      <c r="K1579" s="1654">
        <f t="shared" si="94"/>
        <v>0</v>
      </c>
      <c r="L1579" s="1652"/>
      <c r="M1579" s="1652"/>
      <c r="N1579" s="1655">
        <f t="shared" si="91"/>
        <v>0</v>
      </c>
      <c r="O1579" s="2115"/>
      <c r="P1579" s="2115"/>
      <c r="Q1579" s="2115">
        <f t="shared" si="92"/>
        <v>0</v>
      </c>
      <c r="R1579" s="2443"/>
    </row>
    <row r="1580" spans="3:18" ht="14.25" customHeight="1">
      <c r="C1580" s="1650">
        <v>12</v>
      </c>
      <c r="D1580" s="1918" t="s">
        <v>2027</v>
      </c>
      <c r="E1580" s="1651">
        <v>7</v>
      </c>
      <c r="F1580" s="1652" t="s">
        <v>508</v>
      </c>
      <c r="G1580" s="1752">
        <v>2</v>
      </c>
      <c r="H1580" s="1652">
        <v>2008</v>
      </c>
      <c r="I1580" s="1654">
        <v>201.6</v>
      </c>
      <c r="J1580" s="1652">
        <f t="shared" si="93"/>
        <v>100</v>
      </c>
      <c r="K1580" s="1654">
        <f t="shared" si="94"/>
        <v>0</v>
      </c>
      <c r="L1580" s="1652"/>
      <c r="M1580" s="1652"/>
      <c r="N1580" s="1655">
        <f t="shared" si="91"/>
        <v>0</v>
      </c>
      <c r="O1580" s="2115"/>
      <c r="P1580" s="2115"/>
      <c r="Q1580" s="2115">
        <f t="shared" si="92"/>
        <v>0</v>
      </c>
      <c r="R1580" s="2443"/>
    </row>
    <row r="1581" spans="3:18" ht="14.25" customHeight="1">
      <c r="C1581" s="1644">
        <v>13</v>
      </c>
      <c r="D1581" s="1918" t="s">
        <v>2027</v>
      </c>
      <c r="E1581" s="1651">
        <v>7</v>
      </c>
      <c r="F1581" s="1652" t="s">
        <v>508</v>
      </c>
      <c r="G1581" s="1752">
        <v>2</v>
      </c>
      <c r="H1581" s="1652">
        <v>2008</v>
      </c>
      <c r="I1581" s="1654">
        <v>201.6</v>
      </c>
      <c r="J1581" s="1652">
        <f t="shared" si="93"/>
        <v>100</v>
      </c>
      <c r="K1581" s="1654">
        <f t="shared" si="94"/>
        <v>0</v>
      </c>
      <c r="L1581" s="1652"/>
      <c r="M1581" s="1652"/>
      <c r="N1581" s="1655">
        <f t="shared" si="91"/>
        <v>0</v>
      </c>
      <c r="O1581" s="2115"/>
      <c r="P1581" s="2115"/>
      <c r="Q1581" s="2115">
        <f t="shared" si="92"/>
        <v>0</v>
      </c>
      <c r="R1581" s="2443"/>
    </row>
    <row r="1582" spans="3:18" ht="14.25" customHeight="1">
      <c r="C1582" s="1650">
        <v>14</v>
      </c>
      <c r="D1582" s="1918" t="s">
        <v>2027</v>
      </c>
      <c r="E1582" s="1651">
        <v>7</v>
      </c>
      <c r="F1582" s="1652" t="s">
        <v>508</v>
      </c>
      <c r="G1582" s="1752">
        <v>2</v>
      </c>
      <c r="H1582" s="1652">
        <v>2008</v>
      </c>
      <c r="I1582" s="1654">
        <v>207.32400000000001</v>
      </c>
      <c r="J1582" s="1652">
        <f t="shared" si="93"/>
        <v>100</v>
      </c>
      <c r="K1582" s="1654">
        <f t="shared" si="94"/>
        <v>0</v>
      </c>
      <c r="L1582" s="1652"/>
      <c r="M1582" s="1652"/>
      <c r="N1582" s="1655">
        <f t="shared" si="91"/>
        <v>0</v>
      </c>
      <c r="O1582" s="2115"/>
      <c r="P1582" s="2115"/>
      <c r="Q1582" s="2115">
        <f t="shared" si="92"/>
        <v>0</v>
      </c>
      <c r="R1582" s="2443"/>
    </row>
    <row r="1583" spans="3:18" ht="14.25" customHeight="1">
      <c r="C1583" s="1650">
        <v>15</v>
      </c>
      <c r="D1583" s="1918" t="s">
        <v>3360</v>
      </c>
      <c r="E1583" s="1651">
        <v>7</v>
      </c>
      <c r="F1583" s="1652" t="s">
        <v>508</v>
      </c>
      <c r="G1583" s="1752">
        <v>4</v>
      </c>
      <c r="H1583" s="1652">
        <v>2011</v>
      </c>
      <c r="I1583" s="1654">
        <v>334.56</v>
      </c>
      <c r="J1583" s="1652">
        <f t="shared" si="93"/>
        <v>100</v>
      </c>
      <c r="K1583" s="1654">
        <f t="shared" si="94"/>
        <v>0</v>
      </c>
      <c r="L1583" s="1652"/>
      <c r="M1583" s="1652"/>
      <c r="N1583" s="1655">
        <f t="shared" si="91"/>
        <v>0</v>
      </c>
      <c r="O1583" s="2115"/>
      <c r="P1583" s="2115"/>
      <c r="Q1583" s="2115">
        <f t="shared" si="92"/>
        <v>0</v>
      </c>
      <c r="R1583" s="2443"/>
    </row>
    <row r="1584" spans="3:18" ht="14.25" customHeight="1">
      <c r="C1584" s="1644">
        <v>16</v>
      </c>
      <c r="D1584" s="1918" t="s">
        <v>3360</v>
      </c>
      <c r="E1584" s="1651">
        <v>7</v>
      </c>
      <c r="F1584" s="1652" t="s">
        <v>508</v>
      </c>
      <c r="G1584" s="1752">
        <v>2</v>
      </c>
      <c r="H1584" s="1652">
        <v>2011</v>
      </c>
      <c r="I1584" s="1654">
        <v>167.28</v>
      </c>
      <c r="J1584" s="1652">
        <f t="shared" si="93"/>
        <v>100</v>
      </c>
      <c r="K1584" s="1654">
        <f t="shared" si="94"/>
        <v>0</v>
      </c>
      <c r="L1584" s="1652"/>
      <c r="M1584" s="1652"/>
      <c r="N1584" s="1655">
        <f t="shared" si="91"/>
        <v>0</v>
      </c>
      <c r="O1584" s="2115"/>
      <c r="P1584" s="2115"/>
      <c r="Q1584" s="2115">
        <f t="shared" si="92"/>
        <v>0</v>
      </c>
      <c r="R1584" s="2443"/>
    </row>
    <row r="1585" spans="3:18" ht="14.25" customHeight="1">
      <c r="C1585" s="1650">
        <v>17</v>
      </c>
      <c r="D1585" s="1918" t="s">
        <v>3360</v>
      </c>
      <c r="E1585" s="1651">
        <v>7</v>
      </c>
      <c r="F1585" s="1652" t="s">
        <v>508</v>
      </c>
      <c r="G1585" s="1752">
        <v>4</v>
      </c>
      <c r="H1585" s="1652">
        <v>2011</v>
      </c>
      <c r="I1585" s="1654">
        <v>334.56</v>
      </c>
      <c r="J1585" s="1652">
        <f t="shared" si="93"/>
        <v>100</v>
      </c>
      <c r="K1585" s="1654">
        <f t="shared" si="94"/>
        <v>0</v>
      </c>
      <c r="L1585" s="1652"/>
      <c r="M1585" s="1652"/>
      <c r="N1585" s="1655">
        <f t="shared" si="91"/>
        <v>0</v>
      </c>
      <c r="O1585" s="2115"/>
      <c r="P1585" s="2115"/>
      <c r="Q1585" s="2115">
        <f t="shared" si="92"/>
        <v>0</v>
      </c>
      <c r="R1585" s="2443"/>
    </row>
    <row r="1586" spans="3:18" ht="14.25" customHeight="1">
      <c r="C1586" s="1650">
        <v>18</v>
      </c>
      <c r="D1586" s="1918" t="s">
        <v>3361</v>
      </c>
      <c r="E1586" s="1651">
        <v>7</v>
      </c>
      <c r="F1586" s="1652" t="s">
        <v>508</v>
      </c>
      <c r="G1586" s="1752">
        <v>1</v>
      </c>
      <c r="H1586" s="1652">
        <v>2012</v>
      </c>
      <c r="I1586" s="1654">
        <v>80.52</v>
      </c>
      <c r="J1586" s="1652">
        <f t="shared" si="93"/>
        <v>100</v>
      </c>
      <c r="K1586" s="1654">
        <f t="shared" si="94"/>
        <v>0</v>
      </c>
      <c r="L1586" s="1652"/>
      <c r="M1586" s="1652"/>
      <c r="N1586" s="1655">
        <f t="shared" si="91"/>
        <v>0</v>
      </c>
      <c r="O1586" s="2115"/>
      <c r="P1586" s="2115"/>
      <c r="Q1586" s="2115">
        <f t="shared" si="92"/>
        <v>0</v>
      </c>
      <c r="R1586" s="2443"/>
    </row>
    <row r="1587" spans="3:18" ht="14.25" customHeight="1">
      <c r="C1587" s="1644">
        <v>19</v>
      </c>
      <c r="D1587" s="1918" t="s">
        <v>2640</v>
      </c>
      <c r="E1587" s="1651">
        <v>7</v>
      </c>
      <c r="F1587" s="1652" t="s">
        <v>508</v>
      </c>
      <c r="G1587" s="1752">
        <v>9</v>
      </c>
      <c r="H1587" s="1652">
        <v>2013</v>
      </c>
      <c r="I1587" s="1654">
        <v>855.79200000000003</v>
      </c>
      <c r="J1587" s="1652">
        <f t="shared" si="93"/>
        <v>100</v>
      </c>
      <c r="K1587" s="1654">
        <f t="shared" si="94"/>
        <v>0</v>
      </c>
      <c r="L1587" s="1652"/>
      <c r="M1587" s="1652"/>
      <c r="N1587" s="1655">
        <f t="shared" si="91"/>
        <v>0</v>
      </c>
      <c r="O1587" s="2115"/>
      <c r="P1587" s="2115"/>
      <c r="Q1587" s="2115">
        <f t="shared" si="92"/>
        <v>0</v>
      </c>
      <c r="R1587" s="2443"/>
    </row>
    <row r="1588" spans="3:18" ht="14.25" customHeight="1">
      <c r="C1588" s="1650">
        <v>20</v>
      </c>
      <c r="D1588" s="1918" t="s">
        <v>3362</v>
      </c>
      <c r="E1588" s="1651">
        <v>7</v>
      </c>
      <c r="F1588" s="1652" t="s">
        <v>508</v>
      </c>
      <c r="G1588" s="1752">
        <v>4</v>
      </c>
      <c r="H1588" s="1652">
        <v>2015</v>
      </c>
      <c r="I1588" s="1654">
        <v>236</v>
      </c>
      <c r="J1588" s="1652">
        <f t="shared" si="93"/>
        <v>100</v>
      </c>
      <c r="K1588" s="1654">
        <f t="shared" si="94"/>
        <v>0</v>
      </c>
      <c r="L1588" s="1652"/>
      <c r="M1588" s="1652"/>
      <c r="N1588" s="1655">
        <f t="shared" si="91"/>
        <v>0</v>
      </c>
      <c r="O1588" s="2115"/>
      <c r="P1588" s="2115"/>
      <c r="Q1588" s="2115">
        <f t="shared" si="92"/>
        <v>0</v>
      </c>
      <c r="R1588" s="2443"/>
    </row>
    <row r="1589" spans="3:18" ht="14.25" customHeight="1">
      <c r="C1589" s="1650">
        <v>21</v>
      </c>
      <c r="D1589" s="1918" t="s">
        <v>3360</v>
      </c>
      <c r="E1589" s="1651">
        <v>7</v>
      </c>
      <c r="F1589" s="1652" t="s">
        <v>508</v>
      </c>
      <c r="G1589" s="1752">
        <v>2</v>
      </c>
      <c r="H1589" s="1652">
        <v>2017</v>
      </c>
      <c r="I1589" s="1654">
        <v>167.28</v>
      </c>
      <c r="J1589" s="1652">
        <f t="shared" si="93"/>
        <v>100</v>
      </c>
      <c r="K1589" s="1654">
        <f t="shared" si="94"/>
        <v>0</v>
      </c>
      <c r="L1589" s="1652"/>
      <c r="M1589" s="1652"/>
      <c r="N1589" s="1655">
        <f t="shared" si="91"/>
        <v>0</v>
      </c>
      <c r="O1589" s="2115"/>
      <c r="P1589" s="2115"/>
      <c r="Q1589" s="2115">
        <f t="shared" si="92"/>
        <v>0</v>
      </c>
      <c r="R1589" s="2443"/>
    </row>
    <row r="1590" spans="3:18" ht="14.25" customHeight="1">
      <c r="C1590" s="1644">
        <v>22</v>
      </c>
      <c r="D1590" s="1918" t="s">
        <v>3363</v>
      </c>
      <c r="E1590" s="1651">
        <v>7</v>
      </c>
      <c r="F1590" s="1652" t="s">
        <v>508</v>
      </c>
      <c r="G1590" s="1752">
        <v>1</v>
      </c>
      <c r="H1590" s="1652">
        <v>2020</v>
      </c>
      <c r="I1590" s="1654">
        <v>1131.7190000000001</v>
      </c>
      <c r="J1590" s="1652">
        <f t="shared" si="93"/>
        <v>100</v>
      </c>
      <c r="K1590" s="1654">
        <f t="shared" si="94"/>
        <v>0</v>
      </c>
      <c r="L1590" s="1652"/>
      <c r="M1590" s="1652"/>
      <c r="N1590" s="1655">
        <f t="shared" si="91"/>
        <v>0</v>
      </c>
      <c r="O1590" s="2115"/>
      <c r="P1590" s="2115"/>
      <c r="Q1590" s="2115">
        <f t="shared" si="92"/>
        <v>0</v>
      </c>
      <c r="R1590" s="2443"/>
    </row>
    <row r="1591" spans="3:18" ht="14.25" customHeight="1">
      <c r="C1591" s="1650">
        <v>23</v>
      </c>
      <c r="D1591" s="1918" t="s">
        <v>3364</v>
      </c>
      <c r="E1591" s="1651">
        <v>7</v>
      </c>
      <c r="F1591" s="1652" t="s">
        <v>508</v>
      </c>
      <c r="G1591" s="1752">
        <v>7</v>
      </c>
      <c r="H1591" s="1652">
        <v>2020</v>
      </c>
      <c r="I1591" s="1654">
        <v>650.58000000000004</v>
      </c>
      <c r="J1591" s="1652">
        <f t="shared" si="93"/>
        <v>100</v>
      </c>
      <c r="K1591" s="1654">
        <f t="shared" si="94"/>
        <v>0</v>
      </c>
      <c r="L1591" s="1652"/>
      <c r="M1591" s="1652"/>
      <c r="N1591" s="1655">
        <f t="shared" si="91"/>
        <v>0</v>
      </c>
      <c r="O1591" s="2115"/>
      <c r="P1591" s="2115"/>
      <c r="Q1591" s="2115">
        <f t="shared" si="92"/>
        <v>0</v>
      </c>
      <c r="R1591" s="2443"/>
    </row>
    <row r="1592" spans="3:18" ht="14.25" customHeight="1">
      <c r="C1592" s="1650">
        <v>24</v>
      </c>
      <c r="D1592" s="1918" t="s">
        <v>3365</v>
      </c>
      <c r="E1592" s="1651">
        <v>7</v>
      </c>
      <c r="F1592" s="1652" t="s">
        <v>508</v>
      </c>
      <c r="G1592" s="1752">
        <v>1</v>
      </c>
      <c r="H1592" s="1652">
        <v>2020</v>
      </c>
      <c r="I1592" s="1654">
        <v>288.42</v>
      </c>
      <c r="J1592" s="1652">
        <f t="shared" si="93"/>
        <v>100</v>
      </c>
      <c r="K1592" s="1654">
        <f t="shared" si="94"/>
        <v>0</v>
      </c>
      <c r="L1592" s="1652"/>
      <c r="M1592" s="1652"/>
      <c r="N1592" s="1655">
        <f t="shared" si="91"/>
        <v>0</v>
      </c>
      <c r="O1592" s="2115"/>
      <c r="P1592" s="2115"/>
      <c r="Q1592" s="2115">
        <f t="shared" si="92"/>
        <v>0</v>
      </c>
      <c r="R1592" s="2443"/>
    </row>
    <row r="1593" spans="3:18" ht="14.25" customHeight="1">
      <c r="C1593" s="1644">
        <v>25</v>
      </c>
      <c r="D1593" s="1918" t="s">
        <v>4948</v>
      </c>
      <c r="E1593" s="1651">
        <v>7</v>
      </c>
      <c r="F1593" s="1652" t="s">
        <v>508</v>
      </c>
      <c r="G1593" s="1752">
        <v>1</v>
      </c>
      <c r="H1593" s="1652">
        <v>2022</v>
      </c>
      <c r="I1593" s="1654">
        <v>28.43</v>
      </c>
      <c r="J1593" s="1652">
        <f t="shared" si="93"/>
        <v>80</v>
      </c>
      <c r="K1593" s="1654">
        <f t="shared" si="94"/>
        <v>5.6859999999999999</v>
      </c>
      <c r="L1593" s="1652"/>
      <c r="M1593" s="1652"/>
      <c r="N1593" s="1655">
        <f t="shared" si="91"/>
        <v>0</v>
      </c>
      <c r="O1593" s="2115"/>
      <c r="P1593" s="2115"/>
      <c r="Q1593" s="2115">
        <f t="shared" si="92"/>
        <v>0</v>
      </c>
      <c r="R1593" s="2443"/>
    </row>
    <row r="1594" spans="3:18" ht="14.25" customHeight="1">
      <c r="C1594" s="1650">
        <v>26</v>
      </c>
      <c r="D1594" s="1918" t="s">
        <v>7372</v>
      </c>
      <c r="E1594" s="1651">
        <v>7</v>
      </c>
      <c r="F1594" s="1652" t="s">
        <v>508</v>
      </c>
      <c r="G1594" s="1752">
        <v>5</v>
      </c>
      <c r="H1594" s="1652">
        <v>2024</v>
      </c>
      <c r="I1594" s="1654">
        <v>1630.5</v>
      </c>
      <c r="J1594" s="1652">
        <f t="shared" si="93"/>
        <v>40</v>
      </c>
      <c r="K1594" s="1654">
        <f t="shared" si="94"/>
        <v>978.3</v>
      </c>
      <c r="L1594" s="1652"/>
      <c r="M1594" s="1652"/>
      <c r="N1594" s="1655">
        <f t="shared" si="91"/>
        <v>0</v>
      </c>
      <c r="O1594" s="2115"/>
      <c r="P1594" s="2115"/>
      <c r="Q1594" s="2115">
        <f t="shared" si="92"/>
        <v>0</v>
      </c>
      <c r="R1594" s="2443"/>
    </row>
    <row r="1595" spans="3:18" ht="14.25" customHeight="1">
      <c r="C1595" s="1650">
        <v>27</v>
      </c>
      <c r="D1595" s="1918" t="s">
        <v>5042</v>
      </c>
      <c r="E1595" s="1651">
        <v>7</v>
      </c>
      <c r="F1595" s="1652" t="s">
        <v>508</v>
      </c>
      <c r="G1595" s="1752">
        <v>1</v>
      </c>
      <c r="H1595" s="1652">
        <v>2024</v>
      </c>
      <c r="I1595" s="1654">
        <v>22.56</v>
      </c>
      <c r="J1595" s="1652">
        <f t="shared" si="93"/>
        <v>40</v>
      </c>
      <c r="K1595" s="1654">
        <f t="shared" si="94"/>
        <v>13.536</v>
      </c>
      <c r="L1595" s="1652"/>
      <c r="M1595" s="1652"/>
      <c r="N1595" s="1655">
        <f t="shared" ref="N1595:N1669" si="95">+L1595*M1595</f>
        <v>0</v>
      </c>
      <c r="O1595" s="2115"/>
      <c r="P1595" s="2115"/>
      <c r="Q1595" s="2115">
        <f t="shared" ref="Q1595:Q1669" si="96">+O1595*P1595</f>
        <v>0</v>
      </c>
      <c r="R1595" s="2443"/>
    </row>
    <row r="1596" spans="3:18" ht="14.25" customHeight="1">
      <c r="C1596" s="1644">
        <v>28</v>
      </c>
      <c r="D1596" s="1918" t="s">
        <v>7383</v>
      </c>
      <c r="E1596" s="1651">
        <v>7</v>
      </c>
      <c r="F1596" s="1652" t="s">
        <v>508</v>
      </c>
      <c r="G1596" s="1752">
        <v>4</v>
      </c>
      <c r="H1596" s="1652">
        <v>2024</v>
      </c>
      <c r="I1596" s="1654">
        <v>556.16</v>
      </c>
      <c r="J1596" s="1652">
        <f t="shared" si="93"/>
        <v>40</v>
      </c>
      <c r="K1596" s="1654">
        <f t="shared" si="94"/>
        <v>333.69599999999997</v>
      </c>
      <c r="L1596" s="1652"/>
      <c r="M1596" s="1652"/>
      <c r="N1596" s="1655">
        <f t="shared" si="95"/>
        <v>0</v>
      </c>
      <c r="O1596" s="2115"/>
      <c r="P1596" s="2115"/>
      <c r="Q1596" s="2115">
        <f t="shared" si="96"/>
        <v>0</v>
      </c>
      <c r="R1596" s="2443"/>
    </row>
    <row r="1597" spans="3:18" ht="14.25" customHeight="1">
      <c r="C1597" s="1650">
        <v>29</v>
      </c>
      <c r="D1597" s="1918" t="s">
        <v>7383</v>
      </c>
      <c r="E1597" s="1651">
        <v>7</v>
      </c>
      <c r="F1597" s="1652" t="s">
        <v>508</v>
      </c>
      <c r="G1597" s="1752">
        <v>3</v>
      </c>
      <c r="H1597" s="1652">
        <v>2024</v>
      </c>
      <c r="I1597" s="1654">
        <v>417.12</v>
      </c>
      <c r="J1597" s="1652">
        <f t="shared" si="93"/>
        <v>40</v>
      </c>
      <c r="K1597" s="1654">
        <f t="shared" si="94"/>
        <v>250.27199999999999</v>
      </c>
      <c r="L1597" s="1652"/>
      <c r="M1597" s="1652"/>
      <c r="N1597" s="1655">
        <f t="shared" si="95"/>
        <v>0</v>
      </c>
      <c r="O1597" s="2115"/>
      <c r="P1597" s="2115"/>
      <c r="Q1597" s="2115">
        <f t="shared" si="96"/>
        <v>0</v>
      </c>
      <c r="R1597" s="2444"/>
    </row>
    <row r="1598" spans="3:18" ht="14.25" customHeight="1">
      <c r="C1598" s="1630">
        <v>1</v>
      </c>
      <c r="D1598" s="1914" t="s">
        <v>2640</v>
      </c>
      <c r="E1598" s="1631">
        <v>7</v>
      </c>
      <c r="F1598" s="1632" t="s">
        <v>508</v>
      </c>
      <c r="G1598" s="1748">
        <v>3</v>
      </c>
      <c r="H1598" s="1632">
        <v>2013</v>
      </c>
      <c r="I1598" s="1634">
        <v>285.26400000000001</v>
      </c>
      <c r="J1598" s="1632">
        <f t="shared" si="93"/>
        <v>100</v>
      </c>
      <c r="K1598" s="1634">
        <f t="shared" si="94"/>
        <v>0</v>
      </c>
      <c r="L1598" s="1632"/>
      <c r="M1598" s="1632"/>
      <c r="N1598" s="1635">
        <f t="shared" si="95"/>
        <v>0</v>
      </c>
      <c r="O1598" s="2111"/>
      <c r="P1598" s="2111"/>
      <c r="Q1598" s="2111">
        <f t="shared" si="96"/>
        <v>0</v>
      </c>
      <c r="R1598" s="2479" t="s">
        <v>7957</v>
      </c>
    </row>
    <row r="1599" spans="3:18" ht="14.25" customHeight="1">
      <c r="C1599" s="1630">
        <v>2</v>
      </c>
      <c r="D1599" s="1914" t="s">
        <v>3444</v>
      </c>
      <c r="E1599" s="1631">
        <v>7</v>
      </c>
      <c r="F1599" s="1632" t="s">
        <v>508</v>
      </c>
      <c r="G1599" s="1748">
        <v>2</v>
      </c>
      <c r="H1599" s="1632">
        <v>2009</v>
      </c>
      <c r="I1599" s="1634">
        <v>207.32400000000001</v>
      </c>
      <c r="J1599" s="1632">
        <f t="shared" si="93"/>
        <v>100</v>
      </c>
      <c r="K1599" s="1634">
        <f t="shared" si="94"/>
        <v>0</v>
      </c>
      <c r="L1599" s="1632"/>
      <c r="M1599" s="1632"/>
      <c r="N1599" s="1635">
        <f t="shared" si="95"/>
        <v>0</v>
      </c>
      <c r="O1599" s="2111"/>
      <c r="P1599" s="2111"/>
      <c r="Q1599" s="2111">
        <f t="shared" si="96"/>
        <v>0</v>
      </c>
      <c r="R1599" s="2480"/>
    </row>
    <row r="1600" spans="3:18" ht="14.25" customHeight="1">
      <c r="C1600" s="1630">
        <v>3</v>
      </c>
      <c r="D1600" s="1914" t="s">
        <v>3445</v>
      </c>
      <c r="E1600" s="1631">
        <v>7</v>
      </c>
      <c r="F1600" s="1632" t="s">
        <v>508</v>
      </c>
      <c r="G1600" s="1748">
        <v>1</v>
      </c>
      <c r="H1600" s="1632">
        <v>2007</v>
      </c>
      <c r="I1600" s="1634">
        <v>112.8</v>
      </c>
      <c r="J1600" s="1632">
        <f t="shared" si="93"/>
        <v>100</v>
      </c>
      <c r="K1600" s="1634">
        <f t="shared" si="94"/>
        <v>0</v>
      </c>
      <c r="L1600" s="1632"/>
      <c r="M1600" s="1632"/>
      <c r="N1600" s="1635">
        <f t="shared" si="95"/>
        <v>0</v>
      </c>
      <c r="O1600" s="2111"/>
      <c r="P1600" s="2111"/>
      <c r="Q1600" s="2111">
        <f t="shared" si="96"/>
        <v>0</v>
      </c>
      <c r="R1600" s="2480"/>
    </row>
    <row r="1601" spans="3:18" ht="14.25" customHeight="1">
      <c r="C1601" s="1630">
        <v>4</v>
      </c>
      <c r="D1601" s="1914" t="s">
        <v>3446</v>
      </c>
      <c r="E1601" s="1631">
        <v>7</v>
      </c>
      <c r="F1601" s="1632" t="s">
        <v>508</v>
      </c>
      <c r="G1601" s="1748">
        <v>1</v>
      </c>
      <c r="H1601" s="1632">
        <v>2010</v>
      </c>
      <c r="I1601" s="1634">
        <v>76.92</v>
      </c>
      <c r="J1601" s="1632">
        <f t="shared" si="93"/>
        <v>100</v>
      </c>
      <c r="K1601" s="1634">
        <f t="shared" si="94"/>
        <v>0</v>
      </c>
      <c r="L1601" s="1632"/>
      <c r="M1601" s="1632"/>
      <c r="N1601" s="1635">
        <f t="shared" si="95"/>
        <v>0</v>
      </c>
      <c r="O1601" s="2111"/>
      <c r="P1601" s="2111"/>
      <c r="Q1601" s="2111">
        <f t="shared" si="96"/>
        <v>0</v>
      </c>
      <c r="R1601" s="2480"/>
    </row>
    <row r="1602" spans="3:18" ht="14.25" customHeight="1">
      <c r="C1602" s="1630">
        <v>5</v>
      </c>
      <c r="D1602" s="1914" t="s">
        <v>2022</v>
      </c>
      <c r="E1602" s="1631">
        <v>7</v>
      </c>
      <c r="F1602" s="1632" t="s">
        <v>508</v>
      </c>
      <c r="G1602" s="1748">
        <v>1</v>
      </c>
      <c r="H1602" s="1632">
        <v>2008</v>
      </c>
      <c r="I1602" s="1634">
        <v>100.8</v>
      </c>
      <c r="J1602" s="1632">
        <f t="shared" si="93"/>
        <v>100</v>
      </c>
      <c r="K1602" s="1634">
        <f t="shared" si="94"/>
        <v>0</v>
      </c>
      <c r="L1602" s="1632"/>
      <c r="M1602" s="1632"/>
      <c r="N1602" s="1635">
        <f t="shared" si="95"/>
        <v>0</v>
      </c>
      <c r="O1602" s="2111"/>
      <c r="P1602" s="2111"/>
      <c r="Q1602" s="2111">
        <f t="shared" si="96"/>
        <v>0</v>
      </c>
      <c r="R1602" s="2480"/>
    </row>
    <row r="1603" spans="3:18" ht="14.25" customHeight="1">
      <c r="C1603" s="1630">
        <v>6</v>
      </c>
      <c r="D1603" s="1914" t="s">
        <v>2776</v>
      </c>
      <c r="E1603" s="1631">
        <v>7</v>
      </c>
      <c r="F1603" s="1632" t="s">
        <v>508</v>
      </c>
      <c r="G1603" s="1748">
        <v>2</v>
      </c>
      <c r="H1603" s="1632">
        <v>2007</v>
      </c>
      <c r="I1603" s="1634">
        <v>283.2</v>
      </c>
      <c r="J1603" s="1632">
        <f t="shared" si="93"/>
        <v>100</v>
      </c>
      <c r="K1603" s="1634">
        <f t="shared" si="94"/>
        <v>0</v>
      </c>
      <c r="L1603" s="1632"/>
      <c r="M1603" s="1632"/>
      <c r="N1603" s="1635">
        <f t="shared" si="95"/>
        <v>0</v>
      </c>
      <c r="O1603" s="2111"/>
      <c r="P1603" s="2111"/>
      <c r="Q1603" s="2111">
        <f t="shared" si="96"/>
        <v>0</v>
      </c>
      <c r="R1603" s="2480"/>
    </row>
    <row r="1604" spans="3:18" ht="14.25" customHeight="1">
      <c r="C1604" s="1630">
        <v>7</v>
      </c>
      <c r="D1604" s="1914" t="s">
        <v>3447</v>
      </c>
      <c r="E1604" s="1631">
        <v>7</v>
      </c>
      <c r="F1604" s="1632" t="s">
        <v>508</v>
      </c>
      <c r="G1604" s="1748">
        <v>1</v>
      </c>
      <c r="H1604" s="1632">
        <v>2007</v>
      </c>
      <c r="I1604" s="1634">
        <v>165.1</v>
      </c>
      <c r="J1604" s="1632">
        <f t="shared" si="93"/>
        <v>100</v>
      </c>
      <c r="K1604" s="1634">
        <f t="shared" si="94"/>
        <v>0</v>
      </c>
      <c r="L1604" s="1632"/>
      <c r="M1604" s="1632"/>
      <c r="N1604" s="1635">
        <f t="shared" si="95"/>
        <v>0</v>
      </c>
      <c r="O1604" s="2111"/>
      <c r="P1604" s="2111"/>
      <c r="Q1604" s="2111">
        <f t="shared" si="96"/>
        <v>0</v>
      </c>
      <c r="R1604" s="2480"/>
    </row>
    <row r="1605" spans="3:18" ht="14.25" customHeight="1">
      <c r="C1605" s="1630">
        <v>8</v>
      </c>
      <c r="D1605" s="1914" t="s">
        <v>3448</v>
      </c>
      <c r="E1605" s="1631">
        <v>7</v>
      </c>
      <c r="F1605" s="1632" t="s">
        <v>508</v>
      </c>
      <c r="G1605" s="1748">
        <v>4</v>
      </c>
      <c r="H1605" s="1632">
        <v>2007</v>
      </c>
      <c r="I1605" s="1634">
        <v>501.6</v>
      </c>
      <c r="J1605" s="1632">
        <f t="shared" si="93"/>
        <v>100</v>
      </c>
      <c r="K1605" s="1634">
        <f t="shared" si="94"/>
        <v>0</v>
      </c>
      <c r="L1605" s="1632"/>
      <c r="M1605" s="1632"/>
      <c r="N1605" s="1635">
        <f t="shared" si="95"/>
        <v>0</v>
      </c>
      <c r="O1605" s="2111"/>
      <c r="P1605" s="2111"/>
      <c r="Q1605" s="2111">
        <f t="shared" si="96"/>
        <v>0</v>
      </c>
      <c r="R1605" s="2480"/>
    </row>
    <row r="1606" spans="3:18" ht="14.25" customHeight="1">
      <c r="C1606" s="1630">
        <v>9</v>
      </c>
      <c r="D1606" s="1914" t="s">
        <v>3450</v>
      </c>
      <c r="E1606" s="1631">
        <v>7</v>
      </c>
      <c r="F1606" s="1632" t="s">
        <v>508</v>
      </c>
      <c r="G1606" s="1748">
        <v>3</v>
      </c>
      <c r="H1606" s="1632">
        <v>2008</v>
      </c>
      <c r="I1606" s="1634">
        <v>330</v>
      </c>
      <c r="J1606" s="1632">
        <f t="shared" si="93"/>
        <v>100</v>
      </c>
      <c r="K1606" s="1634">
        <f t="shared" si="94"/>
        <v>0</v>
      </c>
      <c r="L1606" s="1632"/>
      <c r="M1606" s="1632"/>
      <c r="N1606" s="1635">
        <f t="shared" si="95"/>
        <v>0</v>
      </c>
      <c r="O1606" s="2111"/>
      <c r="P1606" s="2111"/>
      <c r="Q1606" s="2111">
        <f t="shared" si="96"/>
        <v>0</v>
      </c>
      <c r="R1606" s="2480"/>
    </row>
    <row r="1607" spans="3:18" ht="14.25" customHeight="1">
      <c r="C1607" s="1630">
        <v>10</v>
      </c>
      <c r="D1607" s="1914" t="s">
        <v>3451</v>
      </c>
      <c r="E1607" s="1631">
        <v>7</v>
      </c>
      <c r="F1607" s="1632" t="s">
        <v>508</v>
      </c>
      <c r="G1607" s="1748">
        <v>2</v>
      </c>
      <c r="H1607" s="1632">
        <v>2010</v>
      </c>
      <c r="I1607" s="1634">
        <v>161.185</v>
      </c>
      <c r="J1607" s="1632">
        <f t="shared" si="93"/>
        <v>100</v>
      </c>
      <c r="K1607" s="1634">
        <f t="shared" si="94"/>
        <v>0</v>
      </c>
      <c r="L1607" s="1632"/>
      <c r="M1607" s="1632"/>
      <c r="N1607" s="1635">
        <f t="shared" si="95"/>
        <v>0</v>
      </c>
      <c r="O1607" s="2111"/>
      <c r="P1607" s="2111"/>
      <c r="Q1607" s="2111">
        <f t="shared" si="96"/>
        <v>0</v>
      </c>
      <c r="R1607" s="2480"/>
    </row>
    <row r="1608" spans="3:18" ht="14.25" customHeight="1">
      <c r="C1608" s="1630">
        <v>11</v>
      </c>
      <c r="D1608" s="1914" t="s">
        <v>3444</v>
      </c>
      <c r="E1608" s="1631">
        <v>7</v>
      </c>
      <c r="F1608" s="1632" t="s">
        <v>508</v>
      </c>
      <c r="G1608" s="1748">
        <v>4</v>
      </c>
      <c r="H1608" s="1632">
        <v>2008</v>
      </c>
      <c r="I1608" s="1634">
        <v>414.64800000000002</v>
      </c>
      <c r="J1608" s="1632">
        <f t="shared" si="93"/>
        <v>100</v>
      </c>
      <c r="K1608" s="1634">
        <f t="shared" si="94"/>
        <v>0</v>
      </c>
      <c r="L1608" s="1632"/>
      <c r="M1608" s="1632"/>
      <c r="N1608" s="1635">
        <f t="shared" si="95"/>
        <v>0</v>
      </c>
      <c r="O1608" s="2111"/>
      <c r="P1608" s="2111"/>
      <c r="Q1608" s="2111">
        <f t="shared" si="96"/>
        <v>0</v>
      </c>
      <c r="R1608" s="2480"/>
    </row>
    <row r="1609" spans="3:18" ht="14.25" customHeight="1">
      <c r="C1609" s="1630">
        <v>12</v>
      </c>
      <c r="D1609" s="1914" t="s">
        <v>3452</v>
      </c>
      <c r="E1609" s="1631">
        <v>7</v>
      </c>
      <c r="F1609" s="1632" t="s">
        <v>508</v>
      </c>
      <c r="G1609" s="1748">
        <v>3</v>
      </c>
      <c r="H1609" s="1632">
        <v>2010</v>
      </c>
      <c r="I1609" s="1634">
        <v>230.76</v>
      </c>
      <c r="J1609" s="1632">
        <f t="shared" si="93"/>
        <v>100</v>
      </c>
      <c r="K1609" s="1634">
        <f t="shared" si="94"/>
        <v>0</v>
      </c>
      <c r="L1609" s="1632"/>
      <c r="M1609" s="1632"/>
      <c r="N1609" s="1635">
        <f t="shared" si="95"/>
        <v>0</v>
      </c>
      <c r="O1609" s="2111"/>
      <c r="P1609" s="2111"/>
      <c r="Q1609" s="2111">
        <f t="shared" si="96"/>
        <v>0</v>
      </c>
      <c r="R1609" s="2480"/>
    </row>
    <row r="1610" spans="3:18" ht="14.25" customHeight="1">
      <c r="C1610" s="1630">
        <v>13</v>
      </c>
      <c r="D1610" s="1914" t="s">
        <v>3453</v>
      </c>
      <c r="E1610" s="1631">
        <v>7</v>
      </c>
      <c r="F1610" s="1632" t="s">
        <v>508</v>
      </c>
      <c r="G1610" s="1748">
        <v>7</v>
      </c>
      <c r="H1610" s="1632">
        <v>2008</v>
      </c>
      <c r="I1610" s="1634">
        <v>705.6</v>
      </c>
      <c r="J1610" s="1632">
        <f t="shared" si="93"/>
        <v>100</v>
      </c>
      <c r="K1610" s="1634">
        <f t="shared" si="94"/>
        <v>0</v>
      </c>
      <c r="L1610" s="1632"/>
      <c r="M1610" s="1632"/>
      <c r="N1610" s="1635">
        <f t="shared" si="95"/>
        <v>0</v>
      </c>
      <c r="O1610" s="2111"/>
      <c r="P1610" s="2111"/>
      <c r="Q1610" s="2111">
        <f t="shared" si="96"/>
        <v>0</v>
      </c>
      <c r="R1610" s="2480"/>
    </row>
    <row r="1611" spans="3:18" ht="14.25" customHeight="1">
      <c r="C1611" s="1630">
        <v>14</v>
      </c>
      <c r="D1611" s="1914" t="s">
        <v>3449</v>
      </c>
      <c r="E1611" s="1631">
        <v>7</v>
      </c>
      <c r="F1611" s="1632" t="s">
        <v>508</v>
      </c>
      <c r="G1611" s="1748">
        <v>1</v>
      </c>
      <c r="H1611" s="1632">
        <v>2007</v>
      </c>
      <c r="I1611" s="1634">
        <v>125.4</v>
      </c>
      <c r="J1611" s="1632">
        <f t="shared" si="93"/>
        <v>100</v>
      </c>
      <c r="K1611" s="1634">
        <f t="shared" si="94"/>
        <v>0</v>
      </c>
      <c r="L1611" s="1632"/>
      <c r="M1611" s="1632"/>
      <c r="N1611" s="1635">
        <f t="shared" si="95"/>
        <v>0</v>
      </c>
      <c r="O1611" s="2111"/>
      <c r="P1611" s="2111"/>
      <c r="Q1611" s="2111">
        <f t="shared" si="96"/>
        <v>0</v>
      </c>
      <c r="R1611" s="2480"/>
    </row>
    <row r="1612" spans="3:18" ht="14.25" customHeight="1">
      <c r="C1612" s="1630">
        <v>15</v>
      </c>
      <c r="D1612" s="1914" t="s">
        <v>3454</v>
      </c>
      <c r="E1612" s="1631">
        <v>7</v>
      </c>
      <c r="F1612" s="1632" t="s">
        <v>508</v>
      </c>
      <c r="G1612" s="1748">
        <v>1</v>
      </c>
      <c r="H1612" s="1632">
        <v>2007</v>
      </c>
      <c r="I1612" s="1634">
        <v>165.1</v>
      </c>
      <c r="J1612" s="1632">
        <f t="shared" si="93"/>
        <v>100</v>
      </c>
      <c r="K1612" s="1634">
        <f t="shared" si="94"/>
        <v>0</v>
      </c>
      <c r="L1612" s="1632"/>
      <c r="M1612" s="1632"/>
      <c r="N1612" s="1635">
        <f t="shared" si="95"/>
        <v>0</v>
      </c>
      <c r="O1612" s="2111"/>
      <c r="P1612" s="2111"/>
      <c r="Q1612" s="2111">
        <f t="shared" si="96"/>
        <v>0</v>
      </c>
      <c r="R1612" s="2480"/>
    </row>
    <row r="1613" spans="3:18" ht="14.25" customHeight="1">
      <c r="C1613" s="1630">
        <v>16</v>
      </c>
      <c r="D1613" s="1914" t="s">
        <v>2649</v>
      </c>
      <c r="E1613" s="1631">
        <v>7</v>
      </c>
      <c r="F1613" s="1632" t="s">
        <v>508</v>
      </c>
      <c r="G1613" s="1748">
        <v>5</v>
      </c>
      <c r="H1613" s="1632">
        <v>2015</v>
      </c>
      <c r="I1613" s="1634">
        <v>295</v>
      </c>
      <c r="J1613" s="1632">
        <f t="shared" si="93"/>
        <v>100</v>
      </c>
      <c r="K1613" s="1634">
        <f t="shared" si="94"/>
        <v>0</v>
      </c>
      <c r="L1613" s="1632"/>
      <c r="M1613" s="1632"/>
      <c r="N1613" s="1635">
        <f t="shared" si="95"/>
        <v>0</v>
      </c>
      <c r="O1613" s="2111"/>
      <c r="P1613" s="2111"/>
      <c r="Q1613" s="2111">
        <f t="shared" si="96"/>
        <v>0</v>
      </c>
      <c r="R1613" s="2480"/>
    </row>
    <row r="1614" spans="3:18" ht="14.25" customHeight="1">
      <c r="C1614" s="1630">
        <v>17</v>
      </c>
      <c r="D1614" s="1914" t="s">
        <v>3455</v>
      </c>
      <c r="E1614" s="1631">
        <v>7</v>
      </c>
      <c r="F1614" s="1632" t="s">
        <v>508</v>
      </c>
      <c r="G1614" s="1748">
        <v>1</v>
      </c>
      <c r="H1614" s="1632">
        <v>2012</v>
      </c>
      <c r="I1614" s="1634">
        <v>80.52</v>
      </c>
      <c r="J1614" s="1632">
        <f t="shared" si="93"/>
        <v>100</v>
      </c>
      <c r="K1614" s="1634">
        <f t="shared" si="94"/>
        <v>0</v>
      </c>
      <c r="L1614" s="1632"/>
      <c r="M1614" s="1632"/>
      <c r="N1614" s="1635">
        <f t="shared" si="95"/>
        <v>0</v>
      </c>
      <c r="O1614" s="2111"/>
      <c r="P1614" s="2111"/>
      <c r="Q1614" s="2111">
        <f t="shared" si="96"/>
        <v>0</v>
      </c>
      <c r="R1614" s="2480"/>
    </row>
    <row r="1615" spans="3:18" ht="14.25" customHeight="1">
      <c r="C1615" s="1630">
        <v>18</v>
      </c>
      <c r="D1615" s="1914" t="s">
        <v>3456</v>
      </c>
      <c r="E1615" s="1631">
        <v>7</v>
      </c>
      <c r="F1615" s="1632" t="s">
        <v>508</v>
      </c>
      <c r="G1615" s="1748">
        <v>1</v>
      </c>
      <c r="H1615" s="1632">
        <v>2007</v>
      </c>
      <c r="I1615" s="1634">
        <v>125.4</v>
      </c>
      <c r="J1615" s="1632">
        <f t="shared" si="93"/>
        <v>100</v>
      </c>
      <c r="K1615" s="1634">
        <f t="shared" si="94"/>
        <v>0</v>
      </c>
      <c r="L1615" s="1632"/>
      <c r="M1615" s="1632"/>
      <c r="N1615" s="1635">
        <f t="shared" si="95"/>
        <v>0</v>
      </c>
      <c r="O1615" s="2111"/>
      <c r="P1615" s="2111"/>
      <c r="Q1615" s="2111">
        <f t="shared" si="96"/>
        <v>0</v>
      </c>
      <c r="R1615" s="2480"/>
    </row>
    <row r="1616" spans="3:18" ht="14.25" customHeight="1">
      <c r="C1616" s="1630">
        <v>19</v>
      </c>
      <c r="D1616" s="1914" t="s">
        <v>3444</v>
      </c>
      <c r="E1616" s="1631">
        <v>7</v>
      </c>
      <c r="F1616" s="1632" t="s">
        <v>508</v>
      </c>
      <c r="G1616" s="1748">
        <v>5</v>
      </c>
      <c r="H1616" s="1632">
        <v>2009</v>
      </c>
      <c r="I1616" s="1634">
        <v>518.31000000000006</v>
      </c>
      <c r="J1616" s="1632">
        <f t="shared" si="93"/>
        <v>100</v>
      </c>
      <c r="K1616" s="1634">
        <f t="shared" si="94"/>
        <v>0</v>
      </c>
      <c r="L1616" s="1632"/>
      <c r="M1616" s="1632"/>
      <c r="N1616" s="1635">
        <f t="shared" si="95"/>
        <v>0</v>
      </c>
      <c r="O1616" s="2111"/>
      <c r="P1616" s="2111"/>
      <c r="Q1616" s="2111">
        <f t="shared" si="96"/>
        <v>0</v>
      </c>
      <c r="R1616" s="2480"/>
    </row>
    <row r="1617" spans="3:18" ht="14.25" customHeight="1">
      <c r="C1617" s="1630">
        <v>20</v>
      </c>
      <c r="D1617" s="1914" t="s">
        <v>2022</v>
      </c>
      <c r="E1617" s="1631">
        <v>7</v>
      </c>
      <c r="F1617" s="1632" t="s">
        <v>508</v>
      </c>
      <c r="G1617" s="1748">
        <v>1</v>
      </c>
      <c r="H1617" s="1632">
        <v>2007</v>
      </c>
      <c r="I1617" s="1634">
        <v>112.8</v>
      </c>
      <c r="J1617" s="1632">
        <f t="shared" si="93"/>
        <v>100</v>
      </c>
      <c r="K1617" s="1634">
        <f t="shared" si="94"/>
        <v>0</v>
      </c>
      <c r="L1617" s="1632"/>
      <c r="M1617" s="1632"/>
      <c r="N1617" s="1635">
        <f t="shared" si="95"/>
        <v>0</v>
      </c>
      <c r="O1617" s="2111"/>
      <c r="P1617" s="2111"/>
      <c r="Q1617" s="2111">
        <f t="shared" si="96"/>
        <v>0</v>
      </c>
      <c r="R1617" s="2480"/>
    </row>
    <row r="1618" spans="3:18" ht="14.25" customHeight="1">
      <c r="C1618" s="1630">
        <v>21</v>
      </c>
      <c r="D1618" s="1914" t="s">
        <v>2022</v>
      </c>
      <c r="E1618" s="1631">
        <v>7</v>
      </c>
      <c r="F1618" s="1632" t="s">
        <v>508</v>
      </c>
      <c r="G1618" s="1748">
        <v>3</v>
      </c>
      <c r="H1618" s="1632">
        <v>2008</v>
      </c>
      <c r="I1618" s="1634">
        <v>302.39999999999998</v>
      </c>
      <c r="J1618" s="1632">
        <f t="shared" si="93"/>
        <v>100</v>
      </c>
      <c r="K1618" s="1634">
        <f t="shared" si="94"/>
        <v>0</v>
      </c>
      <c r="L1618" s="1632"/>
      <c r="M1618" s="1632"/>
      <c r="N1618" s="1635">
        <f t="shared" si="95"/>
        <v>0</v>
      </c>
      <c r="O1618" s="2111"/>
      <c r="P1618" s="2111"/>
      <c r="Q1618" s="2111">
        <f t="shared" si="96"/>
        <v>0</v>
      </c>
      <c r="R1618" s="2480"/>
    </row>
    <row r="1619" spans="3:18" ht="14.25" customHeight="1">
      <c r="C1619" s="1630">
        <v>22</v>
      </c>
      <c r="D1619" s="1914" t="s">
        <v>3449</v>
      </c>
      <c r="E1619" s="1631">
        <v>7</v>
      </c>
      <c r="F1619" s="1632" t="s">
        <v>508</v>
      </c>
      <c r="G1619" s="1748">
        <v>1</v>
      </c>
      <c r="H1619" s="1632">
        <v>2007</v>
      </c>
      <c r="I1619" s="1634">
        <v>125.4</v>
      </c>
      <c r="J1619" s="1632">
        <f t="shared" si="93"/>
        <v>100</v>
      </c>
      <c r="K1619" s="1634">
        <f t="shared" si="94"/>
        <v>0</v>
      </c>
      <c r="L1619" s="1632"/>
      <c r="M1619" s="1632"/>
      <c r="N1619" s="1635">
        <f t="shared" si="95"/>
        <v>0</v>
      </c>
      <c r="O1619" s="2111"/>
      <c r="P1619" s="2111"/>
      <c r="Q1619" s="2111">
        <f t="shared" si="96"/>
        <v>0</v>
      </c>
      <c r="R1619" s="2480"/>
    </row>
    <row r="1620" spans="3:18" ht="14.25" customHeight="1">
      <c r="C1620" s="1630">
        <v>23</v>
      </c>
      <c r="D1620" s="1914" t="s">
        <v>3457</v>
      </c>
      <c r="E1620" s="1631">
        <v>7</v>
      </c>
      <c r="F1620" s="1632" t="s">
        <v>508</v>
      </c>
      <c r="G1620" s="1748">
        <v>1</v>
      </c>
      <c r="H1620" s="1632">
        <v>2008</v>
      </c>
      <c r="I1620" s="1634">
        <v>82.2</v>
      </c>
      <c r="J1620" s="1632">
        <f t="shared" si="93"/>
        <v>100</v>
      </c>
      <c r="K1620" s="1634">
        <f t="shared" si="94"/>
        <v>0</v>
      </c>
      <c r="L1620" s="1632"/>
      <c r="M1620" s="1632"/>
      <c r="N1620" s="1635">
        <f t="shared" si="95"/>
        <v>0</v>
      </c>
      <c r="O1620" s="2111"/>
      <c r="P1620" s="2111"/>
      <c r="Q1620" s="2111">
        <f t="shared" si="96"/>
        <v>0</v>
      </c>
      <c r="R1620" s="2480"/>
    </row>
    <row r="1621" spans="3:18" ht="14.25" customHeight="1">
      <c r="C1621" s="1630">
        <v>24</v>
      </c>
      <c r="D1621" s="1914" t="s">
        <v>3458</v>
      </c>
      <c r="E1621" s="1631">
        <v>7</v>
      </c>
      <c r="F1621" s="1632" t="s">
        <v>508</v>
      </c>
      <c r="G1621" s="1748">
        <v>1</v>
      </c>
      <c r="H1621" s="1632">
        <v>2007</v>
      </c>
      <c r="I1621" s="1634">
        <v>146.30000000000001</v>
      </c>
      <c r="J1621" s="1632">
        <f t="shared" si="93"/>
        <v>100</v>
      </c>
      <c r="K1621" s="1634">
        <f t="shared" si="94"/>
        <v>0</v>
      </c>
      <c r="L1621" s="1632"/>
      <c r="M1621" s="1632"/>
      <c r="N1621" s="1635">
        <f t="shared" si="95"/>
        <v>0</v>
      </c>
      <c r="O1621" s="2111"/>
      <c r="P1621" s="2111"/>
      <c r="Q1621" s="2111">
        <f t="shared" si="96"/>
        <v>0</v>
      </c>
      <c r="R1621" s="2480"/>
    </row>
    <row r="1622" spans="3:18" ht="14.25" customHeight="1">
      <c r="C1622" s="1630">
        <v>25</v>
      </c>
      <c r="D1622" s="1914" t="s">
        <v>3452</v>
      </c>
      <c r="E1622" s="1631">
        <v>7</v>
      </c>
      <c r="F1622" s="1632" t="s">
        <v>508</v>
      </c>
      <c r="G1622" s="1748">
        <v>2</v>
      </c>
      <c r="H1622" s="1632">
        <v>2010</v>
      </c>
      <c r="I1622" s="1634">
        <v>153.84</v>
      </c>
      <c r="J1622" s="1632">
        <f t="shared" si="93"/>
        <v>100</v>
      </c>
      <c r="K1622" s="1634">
        <f t="shared" si="94"/>
        <v>0</v>
      </c>
      <c r="L1622" s="1632"/>
      <c r="M1622" s="1632"/>
      <c r="N1622" s="1635">
        <f t="shared" si="95"/>
        <v>0</v>
      </c>
      <c r="O1622" s="2111"/>
      <c r="P1622" s="2111"/>
      <c r="Q1622" s="2111">
        <f t="shared" si="96"/>
        <v>0</v>
      </c>
      <c r="R1622" s="2480"/>
    </row>
    <row r="1623" spans="3:18" ht="14.25" customHeight="1">
      <c r="C1623" s="1630">
        <v>26</v>
      </c>
      <c r="D1623" s="1914" t="s">
        <v>3448</v>
      </c>
      <c r="E1623" s="1631">
        <v>7</v>
      </c>
      <c r="F1623" s="1632" t="s">
        <v>508</v>
      </c>
      <c r="G1623" s="1748">
        <v>1</v>
      </c>
      <c r="H1623" s="1632">
        <v>2007</v>
      </c>
      <c r="I1623" s="1634">
        <v>125.4</v>
      </c>
      <c r="J1623" s="1632">
        <f t="shared" si="93"/>
        <v>100</v>
      </c>
      <c r="K1623" s="1634">
        <f t="shared" si="94"/>
        <v>0</v>
      </c>
      <c r="L1623" s="1632"/>
      <c r="M1623" s="1632"/>
      <c r="N1623" s="1635">
        <f t="shared" si="95"/>
        <v>0</v>
      </c>
      <c r="O1623" s="2111"/>
      <c r="P1623" s="2111"/>
      <c r="Q1623" s="2111">
        <f t="shared" si="96"/>
        <v>0</v>
      </c>
      <c r="R1623" s="2480"/>
    </row>
    <row r="1624" spans="3:18" ht="14.25" customHeight="1">
      <c r="C1624" s="1630">
        <v>27</v>
      </c>
      <c r="D1624" s="1914" t="s">
        <v>3459</v>
      </c>
      <c r="E1624" s="1631">
        <v>7</v>
      </c>
      <c r="F1624" s="1632" t="s">
        <v>508</v>
      </c>
      <c r="G1624" s="1748">
        <v>1</v>
      </c>
      <c r="H1624" s="1632">
        <v>2009</v>
      </c>
      <c r="I1624" s="1634">
        <v>100.8</v>
      </c>
      <c r="J1624" s="1632">
        <f t="shared" si="93"/>
        <v>100</v>
      </c>
      <c r="K1624" s="1634">
        <f t="shared" si="94"/>
        <v>0</v>
      </c>
      <c r="L1624" s="1632"/>
      <c r="M1624" s="1632"/>
      <c r="N1624" s="1635">
        <f t="shared" si="95"/>
        <v>0</v>
      </c>
      <c r="O1624" s="2111"/>
      <c r="P1624" s="2111"/>
      <c r="Q1624" s="2111">
        <f t="shared" si="96"/>
        <v>0</v>
      </c>
      <c r="R1624" s="2480"/>
    </row>
    <row r="1625" spans="3:18" ht="14.25" customHeight="1">
      <c r="C1625" s="1630">
        <v>28</v>
      </c>
      <c r="D1625" s="1914" t="s">
        <v>3255</v>
      </c>
      <c r="E1625" s="1631">
        <v>7</v>
      </c>
      <c r="F1625" s="1632" t="s">
        <v>508</v>
      </c>
      <c r="G1625" s="1748">
        <v>3</v>
      </c>
      <c r="H1625" s="1632">
        <v>2010</v>
      </c>
      <c r="I1625" s="1634">
        <v>241.7775</v>
      </c>
      <c r="J1625" s="1632">
        <f t="shared" si="93"/>
        <v>100</v>
      </c>
      <c r="K1625" s="1634">
        <f t="shared" si="94"/>
        <v>0</v>
      </c>
      <c r="L1625" s="1632"/>
      <c r="M1625" s="1632"/>
      <c r="N1625" s="1635">
        <f t="shared" si="95"/>
        <v>0</v>
      </c>
      <c r="O1625" s="2111"/>
      <c r="P1625" s="2111"/>
      <c r="Q1625" s="2111">
        <f t="shared" si="96"/>
        <v>0</v>
      </c>
      <c r="R1625" s="2480"/>
    </row>
    <row r="1626" spans="3:18" ht="14.25" customHeight="1">
      <c r="C1626" s="1630">
        <v>29</v>
      </c>
      <c r="D1626" s="1914" t="s">
        <v>3460</v>
      </c>
      <c r="E1626" s="1631">
        <v>7</v>
      </c>
      <c r="F1626" s="1632" t="s">
        <v>508</v>
      </c>
      <c r="G1626" s="1748">
        <v>7</v>
      </c>
      <c r="H1626" s="1632">
        <v>2019</v>
      </c>
      <c r="I1626" s="1634">
        <v>650.58000000000004</v>
      </c>
      <c r="J1626" s="1632">
        <f t="shared" si="93"/>
        <v>100</v>
      </c>
      <c r="K1626" s="1634">
        <f t="shared" si="94"/>
        <v>0</v>
      </c>
      <c r="L1626" s="1632"/>
      <c r="M1626" s="1632"/>
      <c r="N1626" s="1635">
        <f t="shared" si="95"/>
        <v>0</v>
      </c>
      <c r="O1626" s="2111"/>
      <c r="P1626" s="2111"/>
      <c r="Q1626" s="2111">
        <f t="shared" si="96"/>
        <v>0</v>
      </c>
      <c r="R1626" s="2480"/>
    </row>
    <row r="1627" spans="3:18" ht="14.25" customHeight="1">
      <c r="C1627" s="1630">
        <v>30</v>
      </c>
      <c r="D1627" s="1914" t="s">
        <v>2518</v>
      </c>
      <c r="E1627" s="1631">
        <v>7</v>
      </c>
      <c r="F1627" s="1632" t="s">
        <v>508</v>
      </c>
      <c r="G1627" s="1748">
        <v>2</v>
      </c>
      <c r="H1627" s="1632">
        <v>2019</v>
      </c>
      <c r="I1627" s="1634">
        <v>576.84</v>
      </c>
      <c r="J1627" s="1632">
        <f t="shared" si="93"/>
        <v>100</v>
      </c>
      <c r="K1627" s="1634">
        <f t="shared" si="94"/>
        <v>0</v>
      </c>
      <c r="L1627" s="1632"/>
      <c r="M1627" s="1632"/>
      <c r="N1627" s="1635">
        <f t="shared" si="95"/>
        <v>0</v>
      </c>
      <c r="O1627" s="2111"/>
      <c r="P1627" s="2111"/>
      <c r="Q1627" s="2111">
        <f t="shared" si="96"/>
        <v>0</v>
      </c>
      <c r="R1627" s="2480"/>
    </row>
    <row r="1628" spans="3:18" ht="14.25" customHeight="1">
      <c r="C1628" s="1630">
        <v>31</v>
      </c>
      <c r="D1628" s="1914" t="s">
        <v>3460</v>
      </c>
      <c r="E1628" s="1631">
        <v>7</v>
      </c>
      <c r="F1628" s="1632" t="s">
        <v>508</v>
      </c>
      <c r="G1628" s="1748">
        <v>3</v>
      </c>
      <c r="H1628" s="1632">
        <v>2019</v>
      </c>
      <c r="I1628" s="1634">
        <v>278.82</v>
      </c>
      <c r="J1628" s="1632">
        <f t="shared" si="93"/>
        <v>100</v>
      </c>
      <c r="K1628" s="1634">
        <f t="shared" si="94"/>
        <v>0</v>
      </c>
      <c r="L1628" s="1632"/>
      <c r="M1628" s="1632"/>
      <c r="N1628" s="1635">
        <f t="shared" si="95"/>
        <v>0</v>
      </c>
      <c r="O1628" s="2111"/>
      <c r="P1628" s="2111"/>
      <c r="Q1628" s="2111">
        <f t="shared" si="96"/>
        <v>0</v>
      </c>
      <c r="R1628" s="2480"/>
    </row>
    <row r="1629" spans="3:18" ht="14.25" customHeight="1">
      <c r="C1629" s="1630">
        <v>32</v>
      </c>
      <c r="D1629" s="1914" t="s">
        <v>7382</v>
      </c>
      <c r="E1629" s="1631">
        <v>7</v>
      </c>
      <c r="F1629" s="1632" t="s">
        <v>508</v>
      </c>
      <c r="G1629" s="1748">
        <v>4</v>
      </c>
      <c r="H1629" s="1632">
        <v>2024</v>
      </c>
      <c r="I1629" s="1634">
        <v>1304.4000000000001</v>
      </c>
      <c r="J1629" s="1632">
        <f t="shared" si="93"/>
        <v>40</v>
      </c>
      <c r="K1629" s="1634">
        <f t="shared" si="94"/>
        <v>782.64</v>
      </c>
      <c r="L1629" s="1632"/>
      <c r="M1629" s="1632"/>
      <c r="N1629" s="1635">
        <f t="shared" si="95"/>
        <v>0</v>
      </c>
      <c r="O1629" s="2111"/>
      <c r="P1629" s="2111"/>
      <c r="Q1629" s="2111">
        <f t="shared" si="96"/>
        <v>0</v>
      </c>
      <c r="R1629" s="2481"/>
    </row>
    <row r="1630" spans="3:18" ht="14.25" customHeight="1">
      <c r="C1630" s="1656">
        <v>1</v>
      </c>
      <c r="D1630" s="1919" t="s">
        <v>3516</v>
      </c>
      <c r="E1630" s="1657">
        <v>7</v>
      </c>
      <c r="F1630" s="1658" t="s">
        <v>3489</v>
      </c>
      <c r="G1630" s="1753">
        <v>1</v>
      </c>
      <c r="H1630" s="1658">
        <v>2011</v>
      </c>
      <c r="I1630" s="1660">
        <v>83.64</v>
      </c>
      <c r="J1630" s="1658">
        <f t="shared" si="93"/>
        <v>100</v>
      </c>
      <c r="K1630" s="1660">
        <f t="shared" si="94"/>
        <v>0</v>
      </c>
      <c r="L1630" s="1658"/>
      <c r="M1630" s="1658"/>
      <c r="N1630" s="1661">
        <f t="shared" si="95"/>
        <v>0</v>
      </c>
      <c r="O1630" s="2117"/>
      <c r="P1630" s="2117"/>
      <c r="Q1630" s="2117">
        <f t="shared" si="96"/>
        <v>0</v>
      </c>
      <c r="R1630" s="2445" t="s">
        <v>7384</v>
      </c>
    </row>
    <row r="1631" spans="3:18" ht="14.25" customHeight="1">
      <c r="C1631" s="1656">
        <v>2</v>
      </c>
      <c r="D1631" s="1919" t="s">
        <v>2296</v>
      </c>
      <c r="E1631" s="1657">
        <v>7</v>
      </c>
      <c r="F1631" s="1658" t="s">
        <v>3489</v>
      </c>
      <c r="G1631" s="1753">
        <v>10</v>
      </c>
      <c r="H1631" s="1658">
        <v>2019</v>
      </c>
      <c r="I1631" s="1660">
        <v>929.4</v>
      </c>
      <c r="J1631" s="1658">
        <f t="shared" si="93"/>
        <v>100</v>
      </c>
      <c r="K1631" s="1660">
        <f t="shared" si="94"/>
        <v>0</v>
      </c>
      <c r="L1631" s="1658"/>
      <c r="M1631" s="1658"/>
      <c r="N1631" s="1661">
        <f t="shared" si="95"/>
        <v>0</v>
      </c>
      <c r="O1631" s="2117"/>
      <c r="P1631" s="2117"/>
      <c r="Q1631" s="2117">
        <f t="shared" si="96"/>
        <v>0</v>
      </c>
      <c r="R1631" s="2446"/>
    </row>
    <row r="1632" spans="3:18" ht="14.25" customHeight="1">
      <c r="C1632" s="1656">
        <v>3</v>
      </c>
      <c r="D1632" s="1919" t="s">
        <v>2518</v>
      </c>
      <c r="E1632" s="1657">
        <v>7</v>
      </c>
      <c r="F1632" s="1658" t="s">
        <v>3489</v>
      </c>
      <c r="G1632" s="1753">
        <v>1</v>
      </c>
      <c r="H1632" s="1658">
        <v>2019</v>
      </c>
      <c r="I1632" s="1660">
        <v>288.42</v>
      </c>
      <c r="J1632" s="1658">
        <f t="shared" si="93"/>
        <v>100</v>
      </c>
      <c r="K1632" s="1660">
        <f t="shared" si="94"/>
        <v>0</v>
      </c>
      <c r="L1632" s="1658"/>
      <c r="M1632" s="1658"/>
      <c r="N1632" s="1661">
        <f t="shared" si="95"/>
        <v>0</v>
      </c>
      <c r="O1632" s="2117"/>
      <c r="P1632" s="2117"/>
      <c r="Q1632" s="2117">
        <f t="shared" si="96"/>
        <v>0</v>
      </c>
      <c r="R1632" s="2446"/>
    </row>
    <row r="1633" spans="3:18" ht="14.25" customHeight="1">
      <c r="C1633" s="1656">
        <v>4</v>
      </c>
      <c r="D1633" s="1919" t="s">
        <v>2296</v>
      </c>
      <c r="E1633" s="1657">
        <v>7</v>
      </c>
      <c r="F1633" s="1658" t="s">
        <v>3489</v>
      </c>
      <c r="G1633" s="1753">
        <v>1</v>
      </c>
      <c r="H1633" s="1658">
        <v>2019</v>
      </c>
      <c r="I1633" s="1660">
        <v>92.94</v>
      </c>
      <c r="J1633" s="1658">
        <f t="shared" si="93"/>
        <v>100</v>
      </c>
      <c r="K1633" s="1660">
        <f t="shared" si="94"/>
        <v>0</v>
      </c>
      <c r="L1633" s="1658"/>
      <c r="M1633" s="1658"/>
      <c r="N1633" s="1661">
        <f t="shared" si="95"/>
        <v>0</v>
      </c>
      <c r="O1633" s="2117"/>
      <c r="P1633" s="2117"/>
      <c r="Q1633" s="2117">
        <f t="shared" si="96"/>
        <v>0</v>
      </c>
      <c r="R1633" s="2446"/>
    </row>
    <row r="1634" spans="3:18" ht="14.25" customHeight="1">
      <c r="C1634" s="1656">
        <v>5</v>
      </c>
      <c r="D1634" s="1919" t="s">
        <v>2296</v>
      </c>
      <c r="E1634" s="1657">
        <v>7</v>
      </c>
      <c r="F1634" s="1658" t="s">
        <v>3489</v>
      </c>
      <c r="G1634" s="1753">
        <v>1</v>
      </c>
      <c r="H1634" s="1658">
        <v>2019</v>
      </c>
      <c r="I1634" s="1660">
        <v>92.94</v>
      </c>
      <c r="J1634" s="1658">
        <f t="shared" si="93"/>
        <v>100</v>
      </c>
      <c r="K1634" s="1660">
        <f t="shared" si="94"/>
        <v>0</v>
      </c>
      <c r="L1634" s="1658"/>
      <c r="M1634" s="1658"/>
      <c r="N1634" s="1661">
        <f t="shared" si="95"/>
        <v>0</v>
      </c>
      <c r="O1634" s="2117"/>
      <c r="P1634" s="2117"/>
      <c r="Q1634" s="2117">
        <f t="shared" si="96"/>
        <v>0</v>
      </c>
      <c r="R1634" s="2446"/>
    </row>
    <row r="1635" spans="3:18" ht="14.25" customHeight="1">
      <c r="C1635" s="1656">
        <v>6</v>
      </c>
      <c r="D1635" s="1919" t="s">
        <v>3517</v>
      </c>
      <c r="E1635" s="1657">
        <v>7</v>
      </c>
      <c r="F1635" s="1658" t="s">
        <v>3489</v>
      </c>
      <c r="G1635" s="1753">
        <v>1</v>
      </c>
      <c r="H1635" s="1658">
        <v>2015</v>
      </c>
      <c r="I1635" s="1660">
        <v>59</v>
      </c>
      <c r="J1635" s="1658">
        <f t="shared" si="93"/>
        <v>100</v>
      </c>
      <c r="K1635" s="1660">
        <f t="shared" si="94"/>
        <v>0</v>
      </c>
      <c r="L1635" s="1658"/>
      <c r="M1635" s="1658"/>
      <c r="N1635" s="1661">
        <f t="shared" si="95"/>
        <v>0</v>
      </c>
      <c r="O1635" s="2117"/>
      <c r="P1635" s="2117"/>
      <c r="Q1635" s="2117">
        <f t="shared" si="96"/>
        <v>0</v>
      </c>
      <c r="R1635" s="2446"/>
    </row>
    <row r="1636" spans="3:18" ht="14.25" customHeight="1">
      <c r="C1636" s="1656">
        <v>7</v>
      </c>
      <c r="D1636" s="1919" t="s">
        <v>2023</v>
      </c>
      <c r="E1636" s="1657">
        <v>7</v>
      </c>
      <c r="F1636" s="1658" t="s">
        <v>3489</v>
      </c>
      <c r="G1636" s="1753">
        <v>2</v>
      </c>
      <c r="H1636" s="1658">
        <v>2006</v>
      </c>
      <c r="I1636" s="1660">
        <v>269.60000000000002</v>
      </c>
      <c r="J1636" s="1658">
        <f t="shared" si="93"/>
        <v>100</v>
      </c>
      <c r="K1636" s="1660">
        <f t="shared" si="94"/>
        <v>0</v>
      </c>
      <c r="L1636" s="1658"/>
      <c r="M1636" s="1658"/>
      <c r="N1636" s="1661">
        <f t="shared" si="95"/>
        <v>0</v>
      </c>
      <c r="O1636" s="2117"/>
      <c r="P1636" s="2117"/>
      <c r="Q1636" s="2117">
        <f t="shared" si="96"/>
        <v>0</v>
      </c>
      <c r="R1636" s="2446"/>
    </row>
    <row r="1637" spans="3:18" ht="14.25" customHeight="1">
      <c r="C1637" s="1656">
        <v>8</v>
      </c>
      <c r="D1637" s="1919" t="s">
        <v>3518</v>
      </c>
      <c r="E1637" s="1657">
        <v>7</v>
      </c>
      <c r="F1637" s="1658" t="s">
        <v>508</v>
      </c>
      <c r="G1637" s="1753">
        <v>1</v>
      </c>
      <c r="H1637" s="1658">
        <v>2010</v>
      </c>
      <c r="I1637" s="1660">
        <v>76.92</v>
      </c>
      <c r="J1637" s="1658">
        <f t="shared" ref="J1637:J1669" si="97">IF(($J$14-H1637)*J$19&gt;100,100,($J$14-H1637)*J$19)</f>
        <v>100</v>
      </c>
      <c r="K1637" s="1660">
        <f t="shared" ref="K1637:K1669" si="98">IF(J1637=100,0,I1637-I1637*J1637%)</f>
        <v>0</v>
      </c>
      <c r="L1637" s="1658"/>
      <c r="M1637" s="1658"/>
      <c r="N1637" s="1661">
        <f t="shared" si="95"/>
        <v>0</v>
      </c>
      <c r="O1637" s="2117"/>
      <c r="P1637" s="2117"/>
      <c r="Q1637" s="2117">
        <f t="shared" si="96"/>
        <v>0</v>
      </c>
      <c r="R1637" s="2446"/>
    </row>
    <row r="1638" spans="3:18" ht="14.25" customHeight="1">
      <c r="C1638" s="1656">
        <v>9</v>
      </c>
      <c r="D1638" s="1919" t="s">
        <v>3519</v>
      </c>
      <c r="E1638" s="1657">
        <v>7</v>
      </c>
      <c r="F1638" s="1658" t="s">
        <v>508</v>
      </c>
      <c r="G1638" s="1753">
        <v>1</v>
      </c>
      <c r="H1638" s="1658">
        <v>2012</v>
      </c>
      <c r="I1638" s="1660">
        <v>80.52</v>
      </c>
      <c r="J1638" s="1658">
        <f t="shared" si="97"/>
        <v>100</v>
      </c>
      <c r="K1638" s="1660">
        <f t="shared" si="98"/>
        <v>0</v>
      </c>
      <c r="L1638" s="1658"/>
      <c r="M1638" s="1658"/>
      <c r="N1638" s="1661">
        <f t="shared" si="95"/>
        <v>0</v>
      </c>
      <c r="O1638" s="2117"/>
      <c r="P1638" s="2117"/>
      <c r="Q1638" s="2117">
        <f t="shared" si="96"/>
        <v>0</v>
      </c>
      <c r="R1638" s="2446"/>
    </row>
    <row r="1639" spans="3:18" ht="14.25" customHeight="1">
      <c r="C1639" s="1656">
        <v>10</v>
      </c>
      <c r="D1639" s="1919" t="s">
        <v>3520</v>
      </c>
      <c r="E1639" s="1657">
        <v>7</v>
      </c>
      <c r="F1639" s="1658" t="s">
        <v>508</v>
      </c>
      <c r="G1639" s="1753">
        <v>1</v>
      </c>
      <c r="H1639" s="1658">
        <v>2002</v>
      </c>
      <c r="I1639" s="1660">
        <v>98.912000000000006</v>
      </c>
      <c r="J1639" s="1658">
        <f t="shared" si="97"/>
        <v>100</v>
      </c>
      <c r="K1639" s="1660">
        <f t="shared" si="98"/>
        <v>0</v>
      </c>
      <c r="L1639" s="1658"/>
      <c r="M1639" s="1658"/>
      <c r="N1639" s="1661">
        <f t="shared" si="95"/>
        <v>0</v>
      </c>
      <c r="O1639" s="2117"/>
      <c r="P1639" s="2117"/>
      <c r="Q1639" s="2117">
        <f t="shared" si="96"/>
        <v>0</v>
      </c>
      <c r="R1639" s="2446"/>
    </row>
    <row r="1640" spans="3:18" ht="14.25" customHeight="1">
      <c r="C1640" s="1656">
        <v>11</v>
      </c>
      <c r="D1640" s="1919" t="s">
        <v>3521</v>
      </c>
      <c r="E1640" s="1657">
        <v>7</v>
      </c>
      <c r="F1640" s="1658" t="s">
        <v>508</v>
      </c>
      <c r="G1640" s="1753">
        <v>5</v>
      </c>
      <c r="H1640" s="1658">
        <v>2005</v>
      </c>
      <c r="I1640" s="1660">
        <v>759.11800000000005</v>
      </c>
      <c r="J1640" s="1658">
        <f t="shared" si="97"/>
        <v>100</v>
      </c>
      <c r="K1640" s="1660">
        <f t="shared" si="98"/>
        <v>0</v>
      </c>
      <c r="L1640" s="1658"/>
      <c r="M1640" s="1658"/>
      <c r="N1640" s="1661">
        <f t="shared" si="95"/>
        <v>0</v>
      </c>
      <c r="O1640" s="2117"/>
      <c r="P1640" s="2117"/>
      <c r="Q1640" s="2117">
        <f t="shared" si="96"/>
        <v>0</v>
      </c>
      <c r="R1640" s="2446"/>
    </row>
    <row r="1641" spans="3:18" ht="14.25" customHeight="1">
      <c r="C1641" s="1656">
        <v>12</v>
      </c>
      <c r="D1641" s="1919" t="s">
        <v>2767</v>
      </c>
      <c r="E1641" s="1657">
        <v>7</v>
      </c>
      <c r="F1641" s="1658" t="s">
        <v>508</v>
      </c>
      <c r="G1641" s="1753">
        <v>8</v>
      </c>
      <c r="H1641" s="1658">
        <v>2005</v>
      </c>
      <c r="I1641" s="1660">
        <v>934.35911999999985</v>
      </c>
      <c r="J1641" s="1658">
        <f t="shared" si="97"/>
        <v>100</v>
      </c>
      <c r="K1641" s="1660">
        <f t="shared" si="98"/>
        <v>0</v>
      </c>
      <c r="L1641" s="1658"/>
      <c r="M1641" s="1658"/>
      <c r="N1641" s="1661">
        <f t="shared" si="95"/>
        <v>0</v>
      </c>
      <c r="O1641" s="2117"/>
      <c r="P1641" s="2117"/>
      <c r="Q1641" s="2117">
        <f t="shared" si="96"/>
        <v>0</v>
      </c>
      <c r="R1641" s="2446"/>
    </row>
    <row r="1642" spans="3:18" ht="14.25" customHeight="1">
      <c r="C1642" s="1656">
        <v>13</v>
      </c>
      <c r="D1642" s="1919" t="s">
        <v>2768</v>
      </c>
      <c r="E1642" s="1657">
        <v>7</v>
      </c>
      <c r="F1642" s="1658" t="s">
        <v>508</v>
      </c>
      <c r="G1642" s="1753">
        <v>1</v>
      </c>
      <c r="H1642" s="1658">
        <v>2007</v>
      </c>
      <c r="I1642" s="1660">
        <v>112.8</v>
      </c>
      <c r="J1642" s="1658">
        <f t="shared" si="97"/>
        <v>100</v>
      </c>
      <c r="K1642" s="1660">
        <f t="shared" si="98"/>
        <v>0</v>
      </c>
      <c r="L1642" s="1658"/>
      <c r="M1642" s="1658"/>
      <c r="N1642" s="1661">
        <f t="shared" si="95"/>
        <v>0</v>
      </c>
      <c r="O1642" s="2117"/>
      <c r="P1642" s="2117"/>
      <c r="Q1642" s="2117">
        <f t="shared" si="96"/>
        <v>0</v>
      </c>
      <c r="R1642" s="2446"/>
    </row>
    <row r="1643" spans="3:18" ht="14.25" customHeight="1">
      <c r="C1643" s="1656">
        <v>14</v>
      </c>
      <c r="D1643" s="1919" t="s">
        <v>3522</v>
      </c>
      <c r="E1643" s="1657">
        <v>7</v>
      </c>
      <c r="F1643" s="1658" t="s">
        <v>508</v>
      </c>
      <c r="G1643" s="1753">
        <v>2</v>
      </c>
      <c r="H1643" s="1658">
        <v>2007</v>
      </c>
      <c r="I1643" s="1660">
        <v>283.2</v>
      </c>
      <c r="J1643" s="1658">
        <f t="shared" si="97"/>
        <v>100</v>
      </c>
      <c r="K1643" s="1660">
        <f t="shared" si="98"/>
        <v>0</v>
      </c>
      <c r="L1643" s="1658"/>
      <c r="M1643" s="1658"/>
      <c r="N1643" s="1661">
        <f t="shared" si="95"/>
        <v>0</v>
      </c>
      <c r="O1643" s="2117"/>
      <c r="P1643" s="2117"/>
      <c r="Q1643" s="2117">
        <f t="shared" si="96"/>
        <v>0</v>
      </c>
      <c r="R1643" s="2446"/>
    </row>
    <row r="1644" spans="3:18" ht="14.25" customHeight="1">
      <c r="C1644" s="1656">
        <v>15</v>
      </c>
      <c r="D1644" s="1919" t="s">
        <v>3523</v>
      </c>
      <c r="E1644" s="1657">
        <v>7</v>
      </c>
      <c r="F1644" s="1658" t="s">
        <v>508</v>
      </c>
      <c r="G1644" s="1753">
        <v>1</v>
      </c>
      <c r="H1644" s="1658">
        <v>2007</v>
      </c>
      <c r="I1644" s="1660">
        <v>112.8</v>
      </c>
      <c r="J1644" s="1658">
        <f t="shared" si="97"/>
        <v>100</v>
      </c>
      <c r="K1644" s="1660">
        <f t="shared" si="98"/>
        <v>0</v>
      </c>
      <c r="L1644" s="1658"/>
      <c r="M1644" s="1658"/>
      <c r="N1644" s="1661">
        <f t="shared" si="95"/>
        <v>0</v>
      </c>
      <c r="O1644" s="2117"/>
      <c r="P1644" s="2117"/>
      <c r="Q1644" s="2117">
        <f t="shared" si="96"/>
        <v>0</v>
      </c>
      <c r="R1644" s="2446"/>
    </row>
    <row r="1645" spans="3:18" ht="14.25" customHeight="1">
      <c r="C1645" s="1656">
        <v>16</v>
      </c>
      <c r="D1645" s="1919" t="s">
        <v>3524</v>
      </c>
      <c r="E1645" s="1657">
        <v>7</v>
      </c>
      <c r="F1645" s="1658" t="s">
        <v>508</v>
      </c>
      <c r="G1645" s="1753">
        <v>1</v>
      </c>
      <c r="H1645" s="1658">
        <v>2008</v>
      </c>
      <c r="I1645" s="1660">
        <v>100.8</v>
      </c>
      <c r="J1645" s="1658">
        <f t="shared" si="97"/>
        <v>100</v>
      </c>
      <c r="K1645" s="1660">
        <f t="shared" si="98"/>
        <v>0</v>
      </c>
      <c r="L1645" s="1658"/>
      <c r="M1645" s="1658"/>
      <c r="N1645" s="1661">
        <f t="shared" si="95"/>
        <v>0</v>
      </c>
      <c r="O1645" s="2117"/>
      <c r="P1645" s="2117"/>
      <c r="Q1645" s="2117">
        <f t="shared" si="96"/>
        <v>0</v>
      </c>
      <c r="R1645" s="2446"/>
    </row>
    <row r="1646" spans="3:18" ht="14.25" customHeight="1">
      <c r="C1646" s="1656">
        <v>17</v>
      </c>
      <c r="D1646" s="1919" t="s">
        <v>2769</v>
      </c>
      <c r="E1646" s="1657">
        <v>7</v>
      </c>
      <c r="F1646" s="1658" t="s">
        <v>508</v>
      </c>
      <c r="G1646" s="1753">
        <v>1</v>
      </c>
      <c r="H1646" s="1658">
        <v>2008</v>
      </c>
      <c r="I1646" s="1660">
        <v>103.66200000000001</v>
      </c>
      <c r="J1646" s="1658">
        <f t="shared" si="97"/>
        <v>100</v>
      </c>
      <c r="K1646" s="1660">
        <f t="shared" si="98"/>
        <v>0</v>
      </c>
      <c r="L1646" s="1658"/>
      <c r="M1646" s="1658"/>
      <c r="N1646" s="1661">
        <f t="shared" si="95"/>
        <v>0</v>
      </c>
      <c r="O1646" s="2117"/>
      <c r="P1646" s="2117"/>
      <c r="Q1646" s="2117">
        <f t="shared" si="96"/>
        <v>0</v>
      </c>
      <c r="R1646" s="2446"/>
    </row>
    <row r="1647" spans="3:18" ht="14.25" customHeight="1">
      <c r="C1647" s="1656">
        <v>18</v>
      </c>
      <c r="D1647" s="1919" t="s">
        <v>3524</v>
      </c>
      <c r="E1647" s="1657">
        <v>7</v>
      </c>
      <c r="F1647" s="1658" t="s">
        <v>508</v>
      </c>
      <c r="G1647" s="1753">
        <v>1</v>
      </c>
      <c r="H1647" s="1658">
        <v>2008</v>
      </c>
      <c r="I1647" s="1660">
        <v>100.8</v>
      </c>
      <c r="J1647" s="1658">
        <f t="shared" si="97"/>
        <v>100</v>
      </c>
      <c r="K1647" s="1660">
        <f t="shared" si="98"/>
        <v>0</v>
      </c>
      <c r="L1647" s="1658"/>
      <c r="M1647" s="1658"/>
      <c r="N1647" s="1661">
        <f t="shared" si="95"/>
        <v>0</v>
      </c>
      <c r="O1647" s="2117"/>
      <c r="P1647" s="2117"/>
      <c r="Q1647" s="2117">
        <f t="shared" si="96"/>
        <v>0</v>
      </c>
      <c r="R1647" s="2446"/>
    </row>
    <row r="1648" spans="3:18" ht="14.25" customHeight="1">
      <c r="C1648" s="1656">
        <v>19</v>
      </c>
      <c r="D1648" s="1919" t="s">
        <v>2769</v>
      </c>
      <c r="E1648" s="1657">
        <v>7</v>
      </c>
      <c r="F1648" s="1658" t="s">
        <v>508</v>
      </c>
      <c r="G1648" s="1753">
        <v>1</v>
      </c>
      <c r="H1648" s="1658">
        <v>2008</v>
      </c>
      <c r="I1648" s="1660">
        <v>103.66200000000001</v>
      </c>
      <c r="J1648" s="1658">
        <f t="shared" si="97"/>
        <v>100</v>
      </c>
      <c r="K1648" s="1660">
        <f t="shared" si="98"/>
        <v>0</v>
      </c>
      <c r="L1648" s="1658"/>
      <c r="M1648" s="1658"/>
      <c r="N1648" s="1661">
        <f t="shared" si="95"/>
        <v>0</v>
      </c>
      <c r="O1648" s="2117"/>
      <c r="P1648" s="2117"/>
      <c r="Q1648" s="2117">
        <f t="shared" si="96"/>
        <v>0</v>
      </c>
      <c r="R1648" s="2446"/>
    </row>
    <row r="1649" spans="3:18" ht="14.25" customHeight="1">
      <c r="C1649" s="1656">
        <v>20</v>
      </c>
      <c r="D1649" s="1919" t="s">
        <v>2770</v>
      </c>
      <c r="E1649" s="1657">
        <v>7</v>
      </c>
      <c r="F1649" s="1658" t="s">
        <v>508</v>
      </c>
      <c r="G1649" s="1753">
        <v>1</v>
      </c>
      <c r="H1649" s="1658">
        <v>2010</v>
      </c>
      <c r="I1649" s="1660">
        <v>3446.25108</v>
      </c>
      <c r="J1649" s="1658">
        <f t="shared" si="97"/>
        <v>100</v>
      </c>
      <c r="K1649" s="1660">
        <f t="shared" si="98"/>
        <v>0</v>
      </c>
      <c r="L1649" s="1658"/>
      <c r="M1649" s="1658"/>
      <c r="N1649" s="1661">
        <f t="shared" si="95"/>
        <v>0</v>
      </c>
      <c r="O1649" s="2117"/>
      <c r="P1649" s="2117"/>
      <c r="Q1649" s="2117">
        <f t="shared" si="96"/>
        <v>0</v>
      </c>
      <c r="R1649" s="2446"/>
    </row>
    <row r="1650" spans="3:18" ht="14.25" customHeight="1">
      <c r="C1650" s="1656">
        <v>21</v>
      </c>
      <c r="D1650" s="1919" t="s">
        <v>3525</v>
      </c>
      <c r="E1650" s="1657">
        <v>7</v>
      </c>
      <c r="F1650" s="1658" t="s">
        <v>508</v>
      </c>
      <c r="G1650" s="1753">
        <v>3</v>
      </c>
      <c r="H1650" s="1658">
        <v>2011</v>
      </c>
      <c r="I1650" s="1660">
        <v>250.92</v>
      </c>
      <c r="J1650" s="1658">
        <f t="shared" si="97"/>
        <v>100</v>
      </c>
      <c r="K1650" s="1660">
        <f t="shared" si="98"/>
        <v>0</v>
      </c>
      <c r="L1650" s="1658"/>
      <c r="M1650" s="1658"/>
      <c r="N1650" s="1661">
        <f t="shared" si="95"/>
        <v>0</v>
      </c>
      <c r="O1650" s="2117"/>
      <c r="P1650" s="2117"/>
      <c r="Q1650" s="2117">
        <f t="shared" si="96"/>
        <v>0</v>
      </c>
      <c r="R1650" s="2446"/>
    </row>
    <row r="1651" spans="3:18" ht="14.25" customHeight="1">
      <c r="C1651" s="1656">
        <v>22</v>
      </c>
      <c r="D1651" s="1919" t="s">
        <v>3526</v>
      </c>
      <c r="E1651" s="1657">
        <v>7</v>
      </c>
      <c r="F1651" s="1658" t="s">
        <v>508</v>
      </c>
      <c r="G1651" s="1753">
        <v>1</v>
      </c>
      <c r="H1651" s="1658">
        <v>2008</v>
      </c>
      <c r="I1651" s="1660">
        <v>100.8</v>
      </c>
      <c r="J1651" s="1658">
        <f t="shared" si="97"/>
        <v>100</v>
      </c>
      <c r="K1651" s="1660">
        <f t="shared" si="98"/>
        <v>0</v>
      </c>
      <c r="L1651" s="1658"/>
      <c r="M1651" s="1658"/>
      <c r="N1651" s="1661">
        <f t="shared" si="95"/>
        <v>0</v>
      </c>
      <c r="O1651" s="2117"/>
      <c r="P1651" s="2117"/>
      <c r="Q1651" s="2117">
        <f t="shared" si="96"/>
        <v>0</v>
      </c>
      <c r="R1651" s="2446"/>
    </row>
    <row r="1652" spans="3:18" ht="14.25" customHeight="1">
      <c r="C1652" s="1656">
        <v>23</v>
      </c>
      <c r="D1652" s="1919" t="s">
        <v>2771</v>
      </c>
      <c r="E1652" s="1657">
        <v>7</v>
      </c>
      <c r="F1652" s="1658" t="s">
        <v>508</v>
      </c>
      <c r="G1652" s="1753">
        <v>1</v>
      </c>
      <c r="H1652" s="1658">
        <v>2012</v>
      </c>
      <c r="I1652" s="1660">
        <v>80.52</v>
      </c>
      <c r="J1652" s="1658">
        <f t="shared" si="97"/>
        <v>100</v>
      </c>
      <c r="K1652" s="1660">
        <f t="shared" si="98"/>
        <v>0</v>
      </c>
      <c r="L1652" s="1658"/>
      <c r="M1652" s="1658"/>
      <c r="N1652" s="1661">
        <f t="shared" si="95"/>
        <v>0</v>
      </c>
      <c r="O1652" s="2117"/>
      <c r="P1652" s="2117"/>
      <c r="Q1652" s="2117">
        <f t="shared" si="96"/>
        <v>0</v>
      </c>
      <c r="R1652" s="2446"/>
    </row>
    <row r="1653" spans="3:18" ht="14.25" customHeight="1">
      <c r="C1653" s="1656">
        <v>24</v>
      </c>
      <c r="D1653" s="1919" t="s">
        <v>3527</v>
      </c>
      <c r="E1653" s="1657">
        <v>7</v>
      </c>
      <c r="F1653" s="1658" t="s">
        <v>508</v>
      </c>
      <c r="G1653" s="1753">
        <v>1</v>
      </c>
      <c r="H1653" s="1658">
        <v>2013</v>
      </c>
      <c r="I1653" s="1660">
        <v>77.174800000000005</v>
      </c>
      <c r="J1653" s="1658">
        <f t="shared" si="97"/>
        <v>100</v>
      </c>
      <c r="K1653" s="1660">
        <f t="shared" si="98"/>
        <v>0</v>
      </c>
      <c r="L1653" s="1658"/>
      <c r="M1653" s="1658"/>
      <c r="N1653" s="1661">
        <f t="shared" si="95"/>
        <v>0</v>
      </c>
      <c r="O1653" s="2117"/>
      <c r="P1653" s="2117"/>
      <c r="Q1653" s="2117">
        <f t="shared" si="96"/>
        <v>0</v>
      </c>
      <c r="R1653" s="2446"/>
    </row>
    <row r="1654" spans="3:18" ht="14.25" customHeight="1">
      <c r="C1654" s="1656">
        <v>25</v>
      </c>
      <c r="D1654" s="1919" t="s">
        <v>3528</v>
      </c>
      <c r="E1654" s="1657">
        <v>7</v>
      </c>
      <c r="F1654" s="1658" t="s">
        <v>508</v>
      </c>
      <c r="G1654" s="1753">
        <v>1</v>
      </c>
      <c r="H1654" s="1658">
        <v>2014</v>
      </c>
      <c r="I1654" s="1660">
        <v>58.8</v>
      </c>
      <c r="J1654" s="1658">
        <f t="shared" si="97"/>
        <v>100</v>
      </c>
      <c r="K1654" s="1660">
        <f t="shared" si="98"/>
        <v>0</v>
      </c>
      <c r="L1654" s="1658"/>
      <c r="M1654" s="1658"/>
      <c r="N1654" s="1661">
        <f t="shared" si="95"/>
        <v>0</v>
      </c>
      <c r="O1654" s="2117"/>
      <c r="P1654" s="2117"/>
      <c r="Q1654" s="2117">
        <f t="shared" si="96"/>
        <v>0</v>
      </c>
      <c r="R1654" s="2446"/>
    </row>
    <row r="1655" spans="3:18" ht="14.25" customHeight="1">
      <c r="C1655" s="1656">
        <v>26</v>
      </c>
      <c r="D1655" s="1919" t="s">
        <v>3013</v>
      </c>
      <c r="E1655" s="1657">
        <v>7</v>
      </c>
      <c r="F1655" s="1658" t="s">
        <v>508</v>
      </c>
      <c r="G1655" s="1753">
        <v>3</v>
      </c>
      <c r="H1655" s="1658">
        <v>2015</v>
      </c>
      <c r="I1655" s="1660">
        <v>177</v>
      </c>
      <c r="J1655" s="1658">
        <f t="shared" si="97"/>
        <v>100</v>
      </c>
      <c r="K1655" s="1660">
        <f t="shared" si="98"/>
        <v>0</v>
      </c>
      <c r="L1655" s="1658"/>
      <c r="M1655" s="1658"/>
      <c r="N1655" s="1661">
        <f t="shared" si="95"/>
        <v>0</v>
      </c>
      <c r="O1655" s="2117"/>
      <c r="P1655" s="2117"/>
      <c r="Q1655" s="2117">
        <f t="shared" si="96"/>
        <v>0</v>
      </c>
      <c r="R1655" s="2446"/>
    </row>
    <row r="1656" spans="3:18" ht="14.25" customHeight="1">
      <c r="C1656" s="1656">
        <v>27</v>
      </c>
      <c r="D1656" s="1919" t="s">
        <v>3529</v>
      </c>
      <c r="E1656" s="1657">
        <v>7</v>
      </c>
      <c r="F1656" s="1658" t="s">
        <v>508</v>
      </c>
      <c r="G1656" s="1753">
        <v>3</v>
      </c>
      <c r="H1656" s="1658">
        <v>2007</v>
      </c>
      <c r="I1656" s="1660">
        <v>314.97000000000003</v>
      </c>
      <c r="J1656" s="1658">
        <f t="shared" si="97"/>
        <v>100</v>
      </c>
      <c r="K1656" s="1660">
        <f t="shared" si="98"/>
        <v>0</v>
      </c>
      <c r="L1656" s="1658"/>
      <c r="M1656" s="1658"/>
      <c r="N1656" s="1661">
        <f t="shared" si="95"/>
        <v>0</v>
      </c>
      <c r="O1656" s="2117"/>
      <c r="P1656" s="2117"/>
      <c r="Q1656" s="2117">
        <f t="shared" si="96"/>
        <v>0</v>
      </c>
      <c r="R1656" s="2446"/>
    </row>
    <row r="1657" spans="3:18" ht="14.25" customHeight="1">
      <c r="C1657" s="1656">
        <v>28</v>
      </c>
      <c r="D1657" s="1919" t="s">
        <v>3530</v>
      </c>
      <c r="E1657" s="1657">
        <v>7</v>
      </c>
      <c r="F1657" s="1658" t="s">
        <v>508</v>
      </c>
      <c r="G1657" s="1753">
        <v>1</v>
      </c>
      <c r="H1657" s="1658">
        <v>2007</v>
      </c>
      <c r="I1657" s="1660">
        <v>96.503</v>
      </c>
      <c r="J1657" s="1658">
        <f t="shared" si="97"/>
        <v>100</v>
      </c>
      <c r="K1657" s="1660">
        <f t="shared" si="98"/>
        <v>0</v>
      </c>
      <c r="L1657" s="1658"/>
      <c r="M1657" s="1658"/>
      <c r="N1657" s="1661">
        <f t="shared" si="95"/>
        <v>0</v>
      </c>
      <c r="O1657" s="2117"/>
      <c r="P1657" s="2117"/>
      <c r="Q1657" s="2117">
        <f t="shared" si="96"/>
        <v>0</v>
      </c>
      <c r="R1657" s="2446"/>
    </row>
    <row r="1658" spans="3:18" ht="14.25" customHeight="1">
      <c r="C1658" s="1656">
        <v>29</v>
      </c>
      <c r="D1658" s="1919" t="s">
        <v>3529</v>
      </c>
      <c r="E1658" s="1657">
        <v>7</v>
      </c>
      <c r="F1658" s="1658" t="s">
        <v>508</v>
      </c>
      <c r="G1658" s="1753">
        <v>4</v>
      </c>
      <c r="H1658" s="1658">
        <v>2007</v>
      </c>
      <c r="I1658" s="1660">
        <v>419.96</v>
      </c>
      <c r="J1658" s="1658">
        <f t="shared" si="97"/>
        <v>100</v>
      </c>
      <c r="K1658" s="1660">
        <f t="shared" si="98"/>
        <v>0</v>
      </c>
      <c r="L1658" s="1658"/>
      <c r="M1658" s="1658"/>
      <c r="N1658" s="1661">
        <f t="shared" si="95"/>
        <v>0</v>
      </c>
      <c r="O1658" s="2117"/>
      <c r="P1658" s="2117"/>
      <c r="Q1658" s="2117">
        <f t="shared" si="96"/>
        <v>0</v>
      </c>
      <c r="R1658" s="2446"/>
    </row>
    <row r="1659" spans="3:18" ht="14.25" customHeight="1">
      <c r="C1659" s="1656">
        <v>30</v>
      </c>
      <c r="D1659" s="1919" t="s">
        <v>3531</v>
      </c>
      <c r="E1659" s="1657">
        <v>7</v>
      </c>
      <c r="F1659" s="1658" t="s">
        <v>508</v>
      </c>
      <c r="G1659" s="1753">
        <v>1</v>
      </c>
      <c r="H1659" s="1658">
        <v>2006</v>
      </c>
      <c r="I1659" s="1660">
        <v>133.96764000000002</v>
      </c>
      <c r="J1659" s="1658">
        <f t="shared" si="97"/>
        <v>100</v>
      </c>
      <c r="K1659" s="1660">
        <f t="shared" si="98"/>
        <v>0</v>
      </c>
      <c r="L1659" s="1658"/>
      <c r="M1659" s="1658"/>
      <c r="N1659" s="1661">
        <f t="shared" si="95"/>
        <v>0</v>
      </c>
      <c r="O1659" s="2117"/>
      <c r="P1659" s="2117"/>
      <c r="Q1659" s="2117">
        <f t="shared" si="96"/>
        <v>0</v>
      </c>
      <c r="R1659" s="2446"/>
    </row>
    <row r="1660" spans="3:18" ht="14.25" customHeight="1">
      <c r="C1660" s="1656">
        <v>31</v>
      </c>
      <c r="D1660" s="1919" t="s">
        <v>3531</v>
      </c>
      <c r="E1660" s="1657">
        <v>7</v>
      </c>
      <c r="F1660" s="1658" t="s">
        <v>508</v>
      </c>
      <c r="G1660" s="1753">
        <v>1</v>
      </c>
      <c r="H1660" s="1658">
        <v>2006</v>
      </c>
      <c r="I1660" s="1660">
        <v>133.96764000000002</v>
      </c>
      <c r="J1660" s="1658">
        <f t="shared" si="97"/>
        <v>100</v>
      </c>
      <c r="K1660" s="1660">
        <f t="shared" si="98"/>
        <v>0</v>
      </c>
      <c r="L1660" s="1658"/>
      <c r="M1660" s="1658"/>
      <c r="N1660" s="1661">
        <f t="shared" si="95"/>
        <v>0</v>
      </c>
      <c r="O1660" s="2117"/>
      <c r="P1660" s="2117"/>
      <c r="Q1660" s="2117">
        <f t="shared" si="96"/>
        <v>0</v>
      </c>
      <c r="R1660" s="2446"/>
    </row>
    <row r="1661" spans="3:18" ht="14.25" customHeight="1">
      <c r="C1661" s="1656">
        <v>32</v>
      </c>
      <c r="D1661" s="1919" t="s">
        <v>3532</v>
      </c>
      <c r="E1661" s="1657">
        <v>7</v>
      </c>
      <c r="F1661" s="1658" t="s">
        <v>508</v>
      </c>
      <c r="G1661" s="1753">
        <v>1</v>
      </c>
      <c r="H1661" s="1658">
        <v>2008</v>
      </c>
      <c r="I1661" s="1660">
        <v>103.66200000000001</v>
      </c>
      <c r="J1661" s="1658">
        <f t="shared" si="97"/>
        <v>100</v>
      </c>
      <c r="K1661" s="1660">
        <f t="shared" si="98"/>
        <v>0</v>
      </c>
      <c r="L1661" s="1658"/>
      <c r="M1661" s="1658"/>
      <c r="N1661" s="1661">
        <f t="shared" si="95"/>
        <v>0</v>
      </c>
      <c r="O1661" s="2117"/>
      <c r="P1661" s="2117"/>
      <c r="Q1661" s="2117">
        <f t="shared" si="96"/>
        <v>0</v>
      </c>
      <c r="R1661" s="2446"/>
    </row>
    <row r="1662" spans="3:18" ht="14.25" customHeight="1">
      <c r="C1662" s="1656">
        <v>33</v>
      </c>
      <c r="D1662" s="1919" t="s">
        <v>3533</v>
      </c>
      <c r="E1662" s="1657">
        <v>7</v>
      </c>
      <c r="F1662" s="1658" t="s">
        <v>508</v>
      </c>
      <c r="G1662" s="1753">
        <v>1</v>
      </c>
      <c r="H1662" s="1658">
        <v>2008</v>
      </c>
      <c r="I1662" s="1660">
        <v>103.66200000000001</v>
      </c>
      <c r="J1662" s="1658">
        <f t="shared" si="97"/>
        <v>100</v>
      </c>
      <c r="K1662" s="1660">
        <f t="shared" si="98"/>
        <v>0</v>
      </c>
      <c r="L1662" s="1658"/>
      <c r="M1662" s="1658"/>
      <c r="N1662" s="1661">
        <f t="shared" si="95"/>
        <v>0</v>
      </c>
      <c r="O1662" s="2117"/>
      <c r="P1662" s="2117"/>
      <c r="Q1662" s="2117">
        <f t="shared" si="96"/>
        <v>0</v>
      </c>
      <c r="R1662" s="2446"/>
    </row>
    <row r="1663" spans="3:18" ht="14.25" customHeight="1">
      <c r="C1663" s="1656">
        <v>34</v>
      </c>
      <c r="D1663" s="1919" t="s">
        <v>2641</v>
      </c>
      <c r="E1663" s="1657">
        <v>7</v>
      </c>
      <c r="F1663" s="1658" t="s">
        <v>508</v>
      </c>
      <c r="G1663" s="1753">
        <v>1</v>
      </c>
      <c r="H1663" s="1658">
        <v>2007</v>
      </c>
      <c r="I1663" s="1660">
        <v>121.2</v>
      </c>
      <c r="J1663" s="1658">
        <f t="shared" si="97"/>
        <v>100</v>
      </c>
      <c r="K1663" s="1660">
        <f t="shared" si="98"/>
        <v>0</v>
      </c>
      <c r="L1663" s="1658"/>
      <c r="M1663" s="1658"/>
      <c r="N1663" s="1661">
        <f t="shared" si="95"/>
        <v>0</v>
      </c>
      <c r="O1663" s="2117"/>
      <c r="P1663" s="2117"/>
      <c r="Q1663" s="2117">
        <f t="shared" si="96"/>
        <v>0</v>
      </c>
      <c r="R1663" s="2446"/>
    </row>
    <row r="1664" spans="3:18" ht="14.25" customHeight="1">
      <c r="C1664" s="1656">
        <v>35</v>
      </c>
      <c r="D1664" s="1919" t="s">
        <v>3534</v>
      </c>
      <c r="E1664" s="1657">
        <v>7</v>
      </c>
      <c r="F1664" s="1658" t="s">
        <v>508</v>
      </c>
      <c r="G1664" s="1753">
        <v>1</v>
      </c>
      <c r="H1664" s="1658">
        <v>2015</v>
      </c>
      <c r="I1664" s="1660">
        <v>59</v>
      </c>
      <c r="J1664" s="1658">
        <f t="shared" si="97"/>
        <v>100</v>
      </c>
      <c r="K1664" s="1660">
        <f t="shared" si="98"/>
        <v>0</v>
      </c>
      <c r="L1664" s="1658"/>
      <c r="M1664" s="1658"/>
      <c r="N1664" s="1661">
        <f t="shared" si="95"/>
        <v>0</v>
      </c>
      <c r="O1664" s="2117"/>
      <c r="P1664" s="2117"/>
      <c r="Q1664" s="2117">
        <f t="shared" si="96"/>
        <v>0</v>
      </c>
      <c r="R1664" s="2446"/>
    </row>
    <row r="1665" spans="3:18" ht="14.25" customHeight="1">
      <c r="C1665" s="1656">
        <v>36</v>
      </c>
      <c r="D1665" s="1919" t="s">
        <v>3535</v>
      </c>
      <c r="E1665" s="1657">
        <v>7</v>
      </c>
      <c r="F1665" s="1658" t="s">
        <v>508</v>
      </c>
      <c r="G1665" s="1753">
        <v>1</v>
      </c>
      <c r="H1665" s="1658">
        <v>2007</v>
      </c>
      <c r="I1665" s="1660">
        <v>117</v>
      </c>
      <c r="J1665" s="1658">
        <f t="shared" si="97"/>
        <v>100</v>
      </c>
      <c r="K1665" s="1660">
        <f t="shared" si="98"/>
        <v>0</v>
      </c>
      <c r="L1665" s="1658"/>
      <c r="M1665" s="1658"/>
      <c r="N1665" s="1661">
        <f t="shared" si="95"/>
        <v>0</v>
      </c>
      <c r="O1665" s="2117"/>
      <c r="P1665" s="2117"/>
      <c r="Q1665" s="2117">
        <f t="shared" si="96"/>
        <v>0</v>
      </c>
      <c r="R1665" s="2446"/>
    </row>
    <row r="1666" spans="3:18" ht="14.25" customHeight="1">
      <c r="C1666" s="1656">
        <v>37</v>
      </c>
      <c r="D1666" s="1919" t="s">
        <v>2774</v>
      </c>
      <c r="E1666" s="1657">
        <v>7</v>
      </c>
      <c r="F1666" s="1658" t="s">
        <v>508</v>
      </c>
      <c r="G1666" s="1753">
        <v>1</v>
      </c>
      <c r="H1666" s="1658">
        <v>2008</v>
      </c>
      <c r="I1666" s="1660">
        <v>100.8</v>
      </c>
      <c r="J1666" s="1658">
        <f t="shared" si="97"/>
        <v>100</v>
      </c>
      <c r="K1666" s="1660">
        <f t="shared" si="98"/>
        <v>0</v>
      </c>
      <c r="L1666" s="1658"/>
      <c r="M1666" s="1658"/>
      <c r="N1666" s="1661">
        <f t="shared" si="95"/>
        <v>0</v>
      </c>
      <c r="O1666" s="2117"/>
      <c r="P1666" s="2117"/>
      <c r="Q1666" s="2117">
        <f t="shared" si="96"/>
        <v>0</v>
      </c>
      <c r="R1666" s="2446"/>
    </row>
    <row r="1667" spans="3:18" ht="14.25" customHeight="1">
      <c r="C1667" s="1656">
        <v>38</v>
      </c>
      <c r="D1667" s="1919" t="s">
        <v>3536</v>
      </c>
      <c r="E1667" s="1657">
        <v>7</v>
      </c>
      <c r="F1667" s="1658" t="s">
        <v>508</v>
      </c>
      <c r="G1667" s="1753">
        <v>1</v>
      </c>
      <c r="H1667" s="1658">
        <v>2008</v>
      </c>
      <c r="I1667" s="1660">
        <v>103.66200000000001</v>
      </c>
      <c r="J1667" s="1658">
        <f t="shared" si="97"/>
        <v>100</v>
      </c>
      <c r="K1667" s="1660">
        <f t="shared" si="98"/>
        <v>0</v>
      </c>
      <c r="L1667" s="1658"/>
      <c r="M1667" s="1658"/>
      <c r="N1667" s="1661">
        <f t="shared" si="95"/>
        <v>0</v>
      </c>
      <c r="O1667" s="2117"/>
      <c r="P1667" s="2117"/>
      <c r="Q1667" s="2117">
        <f t="shared" si="96"/>
        <v>0</v>
      </c>
      <c r="R1667" s="2446"/>
    </row>
    <row r="1668" spans="3:18" ht="14.25" customHeight="1">
      <c r="C1668" s="1656">
        <v>39</v>
      </c>
      <c r="D1668" s="1919" t="s">
        <v>4949</v>
      </c>
      <c r="E1668" s="1657">
        <v>7</v>
      </c>
      <c r="F1668" s="1658" t="s">
        <v>3489</v>
      </c>
      <c r="G1668" s="1753">
        <v>1</v>
      </c>
      <c r="H1668" s="1658">
        <v>2013</v>
      </c>
      <c r="I1668" s="1660">
        <v>77.174800000000005</v>
      </c>
      <c r="J1668" s="1658">
        <f t="shared" si="97"/>
        <v>100</v>
      </c>
      <c r="K1668" s="1660">
        <f t="shared" si="98"/>
        <v>0</v>
      </c>
      <c r="L1668" s="1658"/>
      <c r="M1668" s="1658"/>
      <c r="N1668" s="1661">
        <f t="shared" si="95"/>
        <v>0</v>
      </c>
      <c r="O1668" s="2117"/>
      <c r="P1668" s="2117"/>
      <c r="Q1668" s="2117">
        <f t="shared" si="96"/>
        <v>0</v>
      </c>
      <c r="R1668" s="2446"/>
    </row>
    <row r="1669" spans="3:18" ht="14.25" customHeight="1">
      <c r="C1669" s="1656">
        <v>40</v>
      </c>
      <c r="D1669" s="1919" t="s">
        <v>4950</v>
      </c>
      <c r="E1669" s="1657">
        <v>7</v>
      </c>
      <c r="F1669" s="1658" t="s">
        <v>3489</v>
      </c>
      <c r="G1669" s="1753">
        <v>1</v>
      </c>
      <c r="H1669" s="1658">
        <v>2008</v>
      </c>
      <c r="I1669" s="1660">
        <v>103.66200000000001</v>
      </c>
      <c r="J1669" s="1658">
        <f t="shared" si="97"/>
        <v>100</v>
      </c>
      <c r="K1669" s="1660">
        <f t="shared" si="98"/>
        <v>0</v>
      </c>
      <c r="L1669" s="1658"/>
      <c r="M1669" s="1658"/>
      <c r="N1669" s="1661">
        <f t="shared" si="95"/>
        <v>0</v>
      </c>
      <c r="O1669" s="2117"/>
      <c r="P1669" s="2117"/>
      <c r="Q1669" s="2117">
        <f t="shared" si="96"/>
        <v>0</v>
      </c>
      <c r="R1669" s="2447"/>
    </row>
    <row r="1670" spans="3:18" ht="14.25" customHeight="1">
      <c r="C1670" s="1668">
        <v>1</v>
      </c>
      <c r="D1670" s="1920" t="s">
        <v>4951</v>
      </c>
      <c r="E1670" s="1669">
        <v>7</v>
      </c>
      <c r="F1670" s="1670" t="s">
        <v>508</v>
      </c>
      <c r="G1670" s="1754">
        <v>9</v>
      </c>
      <c r="H1670" s="1670">
        <v>2019</v>
      </c>
      <c r="I1670" s="1672">
        <v>2595.7800000000002</v>
      </c>
      <c r="J1670" s="1670">
        <v>85.800000000000011</v>
      </c>
      <c r="K1670" s="1672">
        <v>368.60075999999981</v>
      </c>
      <c r="L1670" s="1670"/>
      <c r="M1670" s="1670"/>
      <c r="N1670" s="1673">
        <v>0</v>
      </c>
      <c r="O1670" s="2118"/>
      <c r="P1670" s="2118"/>
      <c r="Q1670" s="2118">
        <v>0</v>
      </c>
      <c r="R1670" s="2482" t="s">
        <v>1980</v>
      </c>
    </row>
    <row r="1671" spans="3:18" ht="14.25" customHeight="1">
      <c r="C1671" s="1668">
        <v>2</v>
      </c>
      <c r="D1671" s="1920" t="s">
        <v>2765</v>
      </c>
      <c r="E1671" s="1669">
        <v>7</v>
      </c>
      <c r="F1671" s="1670" t="s">
        <v>508</v>
      </c>
      <c r="G1671" s="1754">
        <v>3</v>
      </c>
      <c r="H1671" s="1670">
        <v>2013</v>
      </c>
      <c r="I1671" s="1672">
        <v>231.52</v>
      </c>
      <c r="J1671" s="1670">
        <v>100</v>
      </c>
      <c r="K1671" s="1672">
        <v>0</v>
      </c>
      <c r="L1671" s="1670"/>
      <c r="M1671" s="1670"/>
      <c r="N1671" s="1673">
        <v>0</v>
      </c>
      <c r="O1671" s="2118"/>
      <c r="P1671" s="2118"/>
      <c r="Q1671" s="2118">
        <v>0</v>
      </c>
      <c r="R1671" s="2483"/>
    </row>
    <row r="1672" spans="3:18" ht="14.25" customHeight="1">
      <c r="C1672" s="1668">
        <v>3</v>
      </c>
      <c r="D1672" s="1920" t="s">
        <v>6085</v>
      </c>
      <c r="E1672" s="1669">
        <v>7</v>
      </c>
      <c r="F1672" s="1670" t="s">
        <v>508</v>
      </c>
      <c r="G1672" s="1754">
        <v>5</v>
      </c>
      <c r="H1672" s="1670">
        <v>2022</v>
      </c>
      <c r="I1672" s="1672">
        <v>304</v>
      </c>
      <c r="J1672" s="1670">
        <v>42.900000000000006</v>
      </c>
      <c r="K1672" s="1672">
        <v>173.58399999999997</v>
      </c>
      <c r="L1672" s="1670"/>
      <c r="M1672" s="1670"/>
      <c r="N1672" s="1673">
        <v>0</v>
      </c>
      <c r="O1672" s="2118"/>
      <c r="P1672" s="2118"/>
      <c r="Q1672" s="2118">
        <v>0</v>
      </c>
      <c r="R1672" s="2483"/>
    </row>
    <row r="1673" spans="3:18" ht="14.25" customHeight="1">
      <c r="C1673" s="1668">
        <v>4</v>
      </c>
      <c r="D1673" s="1920" t="s">
        <v>7341</v>
      </c>
      <c r="E1673" s="1669">
        <v>7</v>
      </c>
      <c r="F1673" s="1670" t="s">
        <v>508</v>
      </c>
      <c r="G1673" s="1754">
        <v>8</v>
      </c>
      <c r="H1673" s="1670">
        <v>2024</v>
      </c>
      <c r="I1673" s="1672">
        <v>2608.8000000000002</v>
      </c>
      <c r="J1673" s="1670">
        <v>14.3</v>
      </c>
      <c r="K1673" s="1672">
        <v>2235.7416000000003</v>
      </c>
      <c r="L1673" s="1670"/>
      <c r="M1673" s="1670"/>
      <c r="N1673" s="1673">
        <v>0</v>
      </c>
      <c r="O1673" s="2118"/>
      <c r="P1673" s="2118"/>
      <c r="Q1673" s="2118">
        <v>0</v>
      </c>
      <c r="R1673" s="2483"/>
    </row>
    <row r="1674" spans="3:18" ht="14.25" customHeight="1">
      <c r="C1674" s="1668">
        <v>5</v>
      </c>
      <c r="D1674" s="1920" t="s">
        <v>5042</v>
      </c>
      <c r="E1674" s="1669">
        <v>7</v>
      </c>
      <c r="F1674" s="1670" t="s">
        <v>508</v>
      </c>
      <c r="G1674" s="1754">
        <v>3</v>
      </c>
      <c r="H1674" s="1670">
        <v>2021</v>
      </c>
      <c r="I1674" s="1672">
        <v>85.3</v>
      </c>
      <c r="J1674" s="1670">
        <v>57.2</v>
      </c>
      <c r="K1674" s="1672">
        <v>36.508399999999995</v>
      </c>
      <c r="L1674" s="1670"/>
      <c r="M1674" s="1670"/>
      <c r="N1674" s="1673">
        <v>0</v>
      </c>
      <c r="O1674" s="2118"/>
      <c r="P1674" s="2118"/>
      <c r="Q1674" s="2118">
        <v>0</v>
      </c>
      <c r="R1674" s="2483"/>
    </row>
    <row r="1675" spans="3:18" ht="14.25" customHeight="1">
      <c r="C1675" s="1668">
        <v>6</v>
      </c>
      <c r="D1675" s="1920" t="s">
        <v>5042</v>
      </c>
      <c r="E1675" s="1669">
        <v>7</v>
      </c>
      <c r="F1675" s="1670" t="s">
        <v>508</v>
      </c>
      <c r="G1675" s="1754">
        <v>6</v>
      </c>
      <c r="H1675" s="1670">
        <v>2022</v>
      </c>
      <c r="I1675" s="1672">
        <v>140.4</v>
      </c>
      <c r="J1675" s="1670">
        <v>42.900000000000006</v>
      </c>
      <c r="K1675" s="1672">
        <v>80.168399999999991</v>
      </c>
      <c r="L1675" s="1670"/>
      <c r="M1675" s="1670"/>
      <c r="N1675" s="1673">
        <v>0</v>
      </c>
      <c r="O1675" s="2118"/>
      <c r="P1675" s="2118"/>
      <c r="Q1675" s="2118">
        <v>0</v>
      </c>
      <c r="R1675" s="2483"/>
    </row>
    <row r="1676" spans="3:18" ht="14.25" customHeight="1">
      <c r="C1676" s="1668">
        <v>7</v>
      </c>
      <c r="D1676" s="1920" t="s">
        <v>5042</v>
      </c>
      <c r="E1676" s="1669">
        <v>7</v>
      </c>
      <c r="F1676" s="1670" t="s">
        <v>508</v>
      </c>
      <c r="G1676" s="1754">
        <v>3</v>
      </c>
      <c r="H1676" s="1670">
        <v>2022</v>
      </c>
      <c r="I1676" s="1672">
        <v>67.680000000000007</v>
      </c>
      <c r="J1676" s="1670">
        <v>42.900000000000006</v>
      </c>
      <c r="K1676" s="1672">
        <v>38.64528</v>
      </c>
      <c r="L1676" s="1670"/>
      <c r="M1676" s="1670"/>
      <c r="N1676" s="1673">
        <v>0</v>
      </c>
      <c r="O1676" s="2118"/>
      <c r="P1676" s="2118"/>
      <c r="Q1676" s="2118">
        <v>0</v>
      </c>
      <c r="R1676" s="2484"/>
    </row>
    <row r="1677" spans="3:18" ht="14.25" customHeight="1">
      <c r="C1677" s="1674">
        <v>1</v>
      </c>
      <c r="D1677" s="1921" t="s">
        <v>6042</v>
      </c>
      <c r="E1677" s="1675">
        <v>7</v>
      </c>
      <c r="F1677" s="1676" t="s">
        <v>508</v>
      </c>
      <c r="G1677" s="1755">
        <v>9</v>
      </c>
      <c r="H1677" s="1678" t="s">
        <v>4881</v>
      </c>
      <c r="I1677" s="1679">
        <v>60.8</v>
      </c>
      <c r="J1677" s="1676">
        <v>57.2</v>
      </c>
      <c r="K1677" s="1680">
        <v>26.022399999999998</v>
      </c>
      <c r="L1677" s="1676"/>
      <c r="M1677" s="1676"/>
      <c r="N1677" s="1681">
        <v>0</v>
      </c>
      <c r="O1677" s="2119"/>
      <c r="P1677" s="2119"/>
      <c r="Q1677" s="2119">
        <v>0</v>
      </c>
      <c r="R1677" s="2485" t="s">
        <v>4791</v>
      </c>
    </row>
    <row r="1678" spans="3:18" ht="14.25" customHeight="1">
      <c r="C1678" s="1682">
        <v>2</v>
      </c>
      <c r="D1678" s="1922" t="s">
        <v>2280</v>
      </c>
      <c r="E1678" s="1683">
        <v>7</v>
      </c>
      <c r="F1678" s="1684" t="s">
        <v>508</v>
      </c>
      <c r="G1678" s="1756">
        <v>1</v>
      </c>
      <c r="H1678" s="1686">
        <v>2008</v>
      </c>
      <c r="I1678" s="1687">
        <v>103662</v>
      </c>
      <c r="J1678" s="1684">
        <v>100</v>
      </c>
      <c r="K1678" s="1688">
        <v>0</v>
      </c>
      <c r="L1678" s="1684"/>
      <c r="M1678" s="1684"/>
      <c r="N1678" s="1689">
        <v>0</v>
      </c>
      <c r="O1678" s="2120"/>
      <c r="P1678" s="2120"/>
      <c r="Q1678" s="2120">
        <v>0</v>
      </c>
      <c r="R1678" s="2486"/>
    </row>
    <row r="1679" spans="3:18" ht="14.25" customHeight="1">
      <c r="C1679" s="1682">
        <v>3</v>
      </c>
      <c r="D1679" s="1922" t="s">
        <v>3811</v>
      </c>
      <c r="E1679" s="1683">
        <v>7</v>
      </c>
      <c r="F1679" s="1684" t="s">
        <v>508</v>
      </c>
      <c r="G1679" s="1756">
        <v>1</v>
      </c>
      <c r="H1679" s="1686">
        <v>2013</v>
      </c>
      <c r="I1679" s="1687">
        <v>83640</v>
      </c>
      <c r="J1679" s="1684">
        <v>100</v>
      </c>
      <c r="K1679" s="1688">
        <v>0</v>
      </c>
      <c r="L1679" s="1684"/>
      <c r="M1679" s="1684"/>
      <c r="N1679" s="1689">
        <v>0</v>
      </c>
      <c r="O1679" s="2120"/>
      <c r="P1679" s="2120"/>
      <c r="Q1679" s="2120">
        <v>0</v>
      </c>
      <c r="R1679" s="2486"/>
    </row>
    <row r="1680" spans="3:18" ht="14.25" customHeight="1">
      <c r="C1680" s="1682">
        <v>4</v>
      </c>
      <c r="D1680" s="1922" t="s">
        <v>6040</v>
      </c>
      <c r="E1680" s="1683">
        <v>7</v>
      </c>
      <c r="F1680" s="1684" t="s">
        <v>508</v>
      </c>
      <c r="G1680" s="1756">
        <v>10</v>
      </c>
      <c r="H1680" s="1686" t="s">
        <v>4881</v>
      </c>
      <c r="I1680" s="1687">
        <v>60.8</v>
      </c>
      <c r="J1680" s="1684">
        <v>57.2</v>
      </c>
      <c r="K1680" s="1688">
        <v>26.022399999999998</v>
      </c>
      <c r="L1680" s="1684"/>
      <c r="M1680" s="1684"/>
      <c r="N1680" s="1689">
        <v>0</v>
      </c>
      <c r="O1680" s="2120"/>
      <c r="P1680" s="2120"/>
      <c r="Q1680" s="2120">
        <v>0</v>
      </c>
      <c r="R1680" s="2486"/>
    </row>
    <row r="1681" spans="3:18" ht="14.25" customHeight="1">
      <c r="C1681" s="1682">
        <v>5</v>
      </c>
      <c r="D1681" s="1922" t="s">
        <v>7385</v>
      </c>
      <c r="E1681" s="1683">
        <v>7</v>
      </c>
      <c r="F1681" s="1684" t="s">
        <v>508</v>
      </c>
      <c r="G1681" s="1756">
        <v>2</v>
      </c>
      <c r="H1681" s="1686" t="s">
        <v>7283</v>
      </c>
      <c r="I1681" s="1687" t="s">
        <v>7386</v>
      </c>
      <c r="J1681" s="1684">
        <v>85.800000000000011</v>
      </c>
      <c r="K1681" s="1688">
        <v>46306.199999999953</v>
      </c>
      <c r="L1681" s="1684"/>
      <c r="M1681" s="1684"/>
      <c r="N1681" s="1689">
        <v>0</v>
      </c>
      <c r="O1681" s="2120"/>
      <c r="P1681" s="2120"/>
      <c r="Q1681" s="2120">
        <v>0</v>
      </c>
      <c r="R1681" s="2487"/>
    </row>
    <row r="1682" spans="3:18" ht="14.25" customHeight="1">
      <c r="C1682" s="1562">
        <v>1</v>
      </c>
      <c r="D1682" s="1903" t="s">
        <v>2022</v>
      </c>
      <c r="E1682" s="1563">
        <v>7</v>
      </c>
      <c r="F1682" s="1564" t="s">
        <v>508</v>
      </c>
      <c r="G1682" s="1718">
        <v>14</v>
      </c>
      <c r="H1682" s="1564">
        <v>2006</v>
      </c>
      <c r="I1682" s="1566">
        <v>1867.768</v>
      </c>
      <c r="J1682" s="1564">
        <v>100</v>
      </c>
      <c r="K1682" s="1566">
        <v>0</v>
      </c>
      <c r="L1682" s="1564"/>
      <c r="M1682" s="1564"/>
      <c r="N1682" s="1567">
        <v>0</v>
      </c>
      <c r="O1682" s="2102"/>
      <c r="P1682" s="2102"/>
      <c r="Q1682" s="2102">
        <v>0</v>
      </c>
      <c r="R1682" s="2488" t="s">
        <v>8029</v>
      </c>
    </row>
    <row r="1683" spans="3:18" ht="14.25" customHeight="1">
      <c r="C1683" s="1562">
        <v>2</v>
      </c>
      <c r="D1683" s="1903" t="s">
        <v>7342</v>
      </c>
      <c r="E1683" s="1563">
        <v>7</v>
      </c>
      <c r="F1683" s="1564" t="s">
        <v>508</v>
      </c>
      <c r="G1683" s="1718">
        <v>1</v>
      </c>
      <c r="H1683" s="1564">
        <v>2006</v>
      </c>
      <c r="I1683" s="1566">
        <v>141.6</v>
      </c>
      <c r="J1683" s="1564">
        <v>100</v>
      </c>
      <c r="K1683" s="1566">
        <v>0</v>
      </c>
      <c r="L1683" s="1564"/>
      <c r="M1683" s="1564"/>
      <c r="N1683" s="1567">
        <v>0</v>
      </c>
      <c r="O1683" s="2102"/>
      <c r="P1683" s="2102"/>
      <c r="Q1683" s="2102">
        <v>0</v>
      </c>
      <c r="R1683" s="2489"/>
    </row>
    <row r="1684" spans="3:18" ht="14.25" customHeight="1">
      <c r="C1684" s="1562">
        <v>3</v>
      </c>
      <c r="D1684" s="1903" t="s">
        <v>2762</v>
      </c>
      <c r="E1684" s="1563">
        <v>7</v>
      </c>
      <c r="F1684" s="1564" t="s">
        <v>508</v>
      </c>
      <c r="G1684" s="1718">
        <v>11</v>
      </c>
      <c r="H1684" s="1564">
        <v>2007</v>
      </c>
      <c r="I1684" s="1566">
        <v>1333.2</v>
      </c>
      <c r="J1684" s="1564">
        <v>100</v>
      </c>
      <c r="K1684" s="1566">
        <v>0</v>
      </c>
      <c r="L1684" s="1564"/>
      <c r="M1684" s="1564"/>
      <c r="N1684" s="1567">
        <v>0</v>
      </c>
      <c r="O1684" s="2102"/>
      <c r="P1684" s="2102"/>
      <c r="Q1684" s="2102">
        <v>0</v>
      </c>
      <c r="R1684" s="2489"/>
    </row>
    <row r="1685" spans="3:18" ht="14.25" customHeight="1">
      <c r="C1685" s="1562">
        <v>4</v>
      </c>
      <c r="D1685" s="1903" t="s">
        <v>2762</v>
      </c>
      <c r="E1685" s="1563">
        <v>7</v>
      </c>
      <c r="F1685" s="1564" t="s">
        <v>508</v>
      </c>
      <c r="G1685" s="1718">
        <v>1</v>
      </c>
      <c r="H1685" s="1564">
        <v>2007</v>
      </c>
      <c r="I1685" s="1566">
        <v>121.2</v>
      </c>
      <c r="J1685" s="1564">
        <v>100</v>
      </c>
      <c r="K1685" s="1566">
        <v>0</v>
      </c>
      <c r="L1685" s="1564"/>
      <c r="M1685" s="1564"/>
      <c r="N1685" s="1567">
        <v>0</v>
      </c>
      <c r="O1685" s="2102"/>
      <c r="P1685" s="2102"/>
      <c r="Q1685" s="2102">
        <v>0</v>
      </c>
      <c r="R1685" s="2489"/>
    </row>
    <row r="1686" spans="3:18" ht="14.25" customHeight="1">
      <c r="C1686" s="1562">
        <v>5</v>
      </c>
      <c r="D1686" s="1903" t="s">
        <v>7343</v>
      </c>
      <c r="E1686" s="1563">
        <v>7</v>
      </c>
      <c r="F1686" s="1564" t="s">
        <v>508</v>
      </c>
      <c r="G1686" s="1718">
        <v>6</v>
      </c>
      <c r="H1686" s="1564">
        <v>2007</v>
      </c>
      <c r="I1686" s="1566">
        <v>579.01800000000003</v>
      </c>
      <c r="J1686" s="1564">
        <v>100</v>
      </c>
      <c r="K1686" s="1566">
        <v>0</v>
      </c>
      <c r="L1686" s="1564"/>
      <c r="M1686" s="1564"/>
      <c r="N1686" s="1567">
        <v>0</v>
      </c>
      <c r="O1686" s="2102"/>
      <c r="P1686" s="2102"/>
      <c r="Q1686" s="2102">
        <v>0</v>
      </c>
      <c r="R1686" s="2489"/>
    </row>
    <row r="1687" spans="3:18" ht="14.25" customHeight="1">
      <c r="C1687" s="1562">
        <v>6</v>
      </c>
      <c r="D1687" s="1903" t="s">
        <v>2027</v>
      </c>
      <c r="E1687" s="1563">
        <v>7</v>
      </c>
      <c r="F1687" s="1564" t="s">
        <v>508</v>
      </c>
      <c r="G1687" s="1718">
        <v>1</v>
      </c>
      <c r="H1687" s="1564">
        <v>2008</v>
      </c>
      <c r="I1687" s="1566">
        <v>100.8</v>
      </c>
      <c r="J1687" s="1564">
        <v>100</v>
      </c>
      <c r="K1687" s="1566">
        <v>0</v>
      </c>
      <c r="L1687" s="1564"/>
      <c r="M1687" s="1564"/>
      <c r="N1687" s="1567">
        <v>0</v>
      </c>
      <c r="O1687" s="2102"/>
      <c r="P1687" s="2102"/>
      <c r="Q1687" s="2102">
        <v>0</v>
      </c>
      <c r="R1687" s="2489"/>
    </row>
    <row r="1688" spans="3:18" ht="14.25" customHeight="1">
      <c r="C1688" s="1562">
        <v>7</v>
      </c>
      <c r="D1688" s="1903" t="s">
        <v>2763</v>
      </c>
      <c r="E1688" s="1563">
        <v>7</v>
      </c>
      <c r="F1688" s="1564" t="s">
        <v>508</v>
      </c>
      <c r="G1688" s="1718">
        <v>3</v>
      </c>
      <c r="H1688" s="1564">
        <v>2008</v>
      </c>
      <c r="I1688" s="1566">
        <v>302.39999999999998</v>
      </c>
      <c r="J1688" s="1564">
        <v>100</v>
      </c>
      <c r="K1688" s="1566">
        <v>0</v>
      </c>
      <c r="L1688" s="1564"/>
      <c r="M1688" s="1564"/>
      <c r="N1688" s="1567">
        <v>0</v>
      </c>
      <c r="O1688" s="2102"/>
      <c r="P1688" s="2102"/>
      <c r="Q1688" s="2102">
        <v>0</v>
      </c>
      <c r="R1688" s="2489"/>
    </row>
    <row r="1689" spans="3:18" ht="14.25" customHeight="1">
      <c r="C1689" s="1562">
        <v>8</v>
      </c>
      <c r="D1689" s="1903" t="s">
        <v>7344</v>
      </c>
      <c r="E1689" s="1563">
        <v>7</v>
      </c>
      <c r="F1689" s="1564" t="s">
        <v>508</v>
      </c>
      <c r="G1689" s="1718">
        <v>4</v>
      </c>
      <c r="H1689" s="1564">
        <v>2008</v>
      </c>
      <c r="I1689" s="1566">
        <v>328.8</v>
      </c>
      <c r="J1689" s="1564">
        <v>100</v>
      </c>
      <c r="K1689" s="1566">
        <v>0</v>
      </c>
      <c r="L1689" s="1564"/>
      <c r="M1689" s="1564"/>
      <c r="N1689" s="1567">
        <v>0</v>
      </c>
      <c r="O1689" s="2102"/>
      <c r="P1689" s="2102"/>
      <c r="Q1689" s="2102">
        <v>0</v>
      </c>
      <c r="R1689" s="2489"/>
    </row>
    <row r="1690" spans="3:18" ht="14.25" customHeight="1">
      <c r="C1690" s="1562">
        <v>9</v>
      </c>
      <c r="D1690" s="1903" t="s">
        <v>2510</v>
      </c>
      <c r="E1690" s="1563">
        <v>7</v>
      </c>
      <c r="F1690" s="1564" t="s">
        <v>508</v>
      </c>
      <c r="G1690" s="1718">
        <v>3</v>
      </c>
      <c r="H1690" s="1564">
        <v>2008</v>
      </c>
      <c r="I1690" s="1566">
        <v>310.98599999999999</v>
      </c>
      <c r="J1690" s="1564">
        <v>100</v>
      </c>
      <c r="K1690" s="1566">
        <v>0</v>
      </c>
      <c r="L1690" s="1564"/>
      <c r="M1690" s="1564"/>
      <c r="N1690" s="1567">
        <v>0</v>
      </c>
      <c r="O1690" s="2102"/>
      <c r="P1690" s="2102"/>
      <c r="Q1690" s="2102">
        <v>0</v>
      </c>
      <c r="R1690" s="2489"/>
    </row>
    <row r="1691" spans="3:18" ht="14.25" customHeight="1">
      <c r="C1691" s="1562">
        <v>10</v>
      </c>
      <c r="D1691" s="1903" t="s">
        <v>2510</v>
      </c>
      <c r="E1691" s="1563">
        <v>7</v>
      </c>
      <c r="F1691" s="1564" t="s">
        <v>508</v>
      </c>
      <c r="G1691" s="1718">
        <v>3</v>
      </c>
      <c r="H1691" s="1564">
        <v>2008</v>
      </c>
      <c r="I1691" s="1566">
        <v>310.98599999999999</v>
      </c>
      <c r="J1691" s="1564">
        <v>100</v>
      </c>
      <c r="K1691" s="1566">
        <v>0</v>
      </c>
      <c r="L1691" s="1564"/>
      <c r="M1691" s="1564"/>
      <c r="N1691" s="1567">
        <v>0</v>
      </c>
      <c r="O1691" s="2102"/>
      <c r="P1691" s="2102"/>
      <c r="Q1691" s="2102">
        <v>0</v>
      </c>
      <c r="R1691" s="2489"/>
    </row>
    <row r="1692" spans="3:18" ht="14.25" customHeight="1">
      <c r="C1692" s="1562">
        <v>11</v>
      </c>
      <c r="D1692" s="1903" t="s">
        <v>2510</v>
      </c>
      <c r="E1692" s="1563">
        <v>7</v>
      </c>
      <c r="F1692" s="1564" t="s">
        <v>508</v>
      </c>
      <c r="G1692" s="1718">
        <v>2</v>
      </c>
      <c r="H1692" s="1564">
        <v>2008</v>
      </c>
      <c r="I1692" s="1566">
        <v>207.32400000000001</v>
      </c>
      <c r="J1692" s="1564">
        <v>100</v>
      </c>
      <c r="K1692" s="1566">
        <v>0</v>
      </c>
      <c r="L1692" s="1564"/>
      <c r="M1692" s="1564"/>
      <c r="N1692" s="1567">
        <v>0</v>
      </c>
      <c r="O1692" s="2102"/>
      <c r="P1692" s="2102"/>
      <c r="Q1692" s="2102">
        <v>0</v>
      </c>
      <c r="R1692" s="2489"/>
    </row>
    <row r="1693" spans="3:18" ht="14.25" customHeight="1">
      <c r="C1693" s="1562">
        <v>12</v>
      </c>
      <c r="D1693" s="1903" t="s">
        <v>2027</v>
      </c>
      <c r="E1693" s="1563">
        <v>7</v>
      </c>
      <c r="F1693" s="1564" t="s">
        <v>508</v>
      </c>
      <c r="G1693" s="1718">
        <v>2</v>
      </c>
      <c r="H1693" s="1564">
        <v>2008</v>
      </c>
      <c r="I1693" s="1566">
        <v>201.6</v>
      </c>
      <c r="J1693" s="1564">
        <v>100</v>
      </c>
      <c r="K1693" s="1566">
        <v>0</v>
      </c>
      <c r="L1693" s="1564"/>
      <c r="M1693" s="1564"/>
      <c r="N1693" s="1567">
        <v>0</v>
      </c>
      <c r="O1693" s="2102"/>
      <c r="P1693" s="2102"/>
      <c r="Q1693" s="2102">
        <v>0</v>
      </c>
      <c r="R1693" s="2489"/>
    </row>
    <row r="1694" spans="3:18" ht="14.25" customHeight="1">
      <c r="C1694" s="1562">
        <v>13</v>
      </c>
      <c r="D1694" s="1903" t="s">
        <v>7345</v>
      </c>
      <c r="E1694" s="1563">
        <v>7</v>
      </c>
      <c r="F1694" s="1564" t="s">
        <v>508</v>
      </c>
      <c r="G1694" s="1718">
        <v>2</v>
      </c>
      <c r="H1694" s="1564">
        <v>2008</v>
      </c>
      <c r="I1694" s="1566">
        <v>207.32400000000001</v>
      </c>
      <c r="J1694" s="1564">
        <v>100</v>
      </c>
      <c r="K1694" s="1566">
        <v>0</v>
      </c>
      <c r="L1694" s="1564"/>
      <c r="M1694" s="1564"/>
      <c r="N1694" s="1567">
        <v>0</v>
      </c>
      <c r="O1694" s="2102"/>
      <c r="P1694" s="2102"/>
      <c r="Q1694" s="2102">
        <v>0</v>
      </c>
      <c r="R1694" s="2489"/>
    </row>
    <row r="1695" spans="3:18" ht="14.25" customHeight="1">
      <c r="C1695" s="1562">
        <v>14</v>
      </c>
      <c r="D1695" s="1903" t="s">
        <v>7346</v>
      </c>
      <c r="E1695" s="1563">
        <v>7</v>
      </c>
      <c r="F1695" s="1564" t="s">
        <v>508</v>
      </c>
      <c r="G1695" s="1718">
        <v>1</v>
      </c>
      <c r="H1695" s="1564">
        <v>2007</v>
      </c>
      <c r="I1695" s="1566">
        <v>125.4</v>
      </c>
      <c r="J1695" s="1564">
        <v>100</v>
      </c>
      <c r="K1695" s="1566">
        <v>0</v>
      </c>
      <c r="L1695" s="1564"/>
      <c r="M1695" s="1564"/>
      <c r="N1695" s="1567">
        <v>0</v>
      </c>
      <c r="O1695" s="2102"/>
      <c r="P1695" s="2102"/>
      <c r="Q1695" s="2102">
        <v>0</v>
      </c>
      <c r="R1695" s="2489"/>
    </row>
    <row r="1696" spans="3:18" ht="14.25" customHeight="1">
      <c r="C1696" s="1562">
        <v>15</v>
      </c>
      <c r="D1696" s="1903" t="s">
        <v>7347</v>
      </c>
      <c r="E1696" s="1563">
        <v>7</v>
      </c>
      <c r="F1696" s="1564" t="s">
        <v>508</v>
      </c>
      <c r="G1696" s="1718">
        <v>1</v>
      </c>
      <c r="H1696" s="1564">
        <v>2008</v>
      </c>
      <c r="I1696" s="1566">
        <v>100.8</v>
      </c>
      <c r="J1696" s="1564">
        <v>100</v>
      </c>
      <c r="K1696" s="1566">
        <v>0</v>
      </c>
      <c r="L1696" s="1564"/>
      <c r="M1696" s="1564"/>
      <c r="N1696" s="1567">
        <v>0</v>
      </c>
      <c r="O1696" s="2102"/>
      <c r="P1696" s="2102"/>
      <c r="Q1696" s="2102">
        <v>0</v>
      </c>
      <c r="R1696" s="2489"/>
    </row>
    <row r="1697" spans="3:18" ht="14.25" customHeight="1">
      <c r="C1697" s="1562">
        <v>16</v>
      </c>
      <c r="D1697" s="1903" t="s">
        <v>7348</v>
      </c>
      <c r="E1697" s="1563">
        <v>7</v>
      </c>
      <c r="F1697" s="1564" t="s">
        <v>508</v>
      </c>
      <c r="G1697" s="1718">
        <v>1</v>
      </c>
      <c r="H1697" s="1564">
        <v>2007</v>
      </c>
      <c r="I1697" s="1566">
        <v>112.8</v>
      </c>
      <c r="J1697" s="1564">
        <v>100</v>
      </c>
      <c r="K1697" s="1566">
        <v>0</v>
      </c>
      <c r="L1697" s="1564"/>
      <c r="M1697" s="1564"/>
      <c r="N1697" s="1567">
        <v>0</v>
      </c>
      <c r="O1697" s="2102"/>
      <c r="P1697" s="2102"/>
      <c r="Q1697" s="2102">
        <v>0</v>
      </c>
      <c r="R1697" s="2489"/>
    </row>
    <row r="1698" spans="3:18" ht="14.25" customHeight="1">
      <c r="C1698" s="1562">
        <v>17</v>
      </c>
      <c r="D1698" s="1903" t="s">
        <v>7349</v>
      </c>
      <c r="E1698" s="1563">
        <v>7</v>
      </c>
      <c r="F1698" s="1564" t="s">
        <v>508</v>
      </c>
      <c r="G1698" s="1718">
        <v>1</v>
      </c>
      <c r="H1698" s="1564">
        <v>2008</v>
      </c>
      <c r="I1698" s="1566">
        <v>103.66200000000001</v>
      </c>
      <c r="J1698" s="1564">
        <v>100</v>
      </c>
      <c r="K1698" s="1566">
        <v>0</v>
      </c>
      <c r="L1698" s="1564"/>
      <c r="M1698" s="1564"/>
      <c r="N1698" s="1567">
        <v>0</v>
      </c>
      <c r="O1698" s="2102"/>
      <c r="P1698" s="2102"/>
      <c r="Q1698" s="2102">
        <v>0</v>
      </c>
      <c r="R1698" s="2489"/>
    </row>
    <row r="1699" spans="3:18" ht="14.25" customHeight="1">
      <c r="C1699" s="1562">
        <v>18</v>
      </c>
      <c r="D1699" s="1903" t="s">
        <v>2764</v>
      </c>
      <c r="E1699" s="1563">
        <v>7</v>
      </c>
      <c r="F1699" s="1564" t="s">
        <v>508</v>
      </c>
      <c r="G1699" s="1718">
        <v>1</v>
      </c>
      <c r="H1699" s="1564">
        <v>2011</v>
      </c>
      <c r="I1699" s="1566">
        <v>83.64</v>
      </c>
      <c r="J1699" s="1564">
        <v>100</v>
      </c>
      <c r="K1699" s="1566">
        <v>0</v>
      </c>
      <c r="L1699" s="1564"/>
      <c r="M1699" s="1564"/>
      <c r="N1699" s="1567">
        <v>0</v>
      </c>
      <c r="O1699" s="2102"/>
      <c r="P1699" s="2102"/>
      <c r="Q1699" s="2102">
        <v>0</v>
      </c>
      <c r="R1699" s="2489"/>
    </row>
    <row r="1700" spans="3:18" ht="14.25" customHeight="1">
      <c r="C1700" s="1562">
        <v>19</v>
      </c>
      <c r="D1700" s="1903" t="s">
        <v>7350</v>
      </c>
      <c r="E1700" s="1563">
        <v>7</v>
      </c>
      <c r="F1700" s="1564" t="s">
        <v>508</v>
      </c>
      <c r="G1700" s="1718">
        <v>1</v>
      </c>
      <c r="H1700" s="1564">
        <v>2012</v>
      </c>
      <c r="I1700" s="1566">
        <v>80.52</v>
      </c>
      <c r="J1700" s="1564">
        <v>100</v>
      </c>
      <c r="K1700" s="1566">
        <v>0</v>
      </c>
      <c r="L1700" s="1564"/>
      <c r="M1700" s="1564"/>
      <c r="N1700" s="1567">
        <v>0</v>
      </c>
      <c r="O1700" s="2102"/>
      <c r="P1700" s="2102"/>
      <c r="Q1700" s="2102">
        <v>0</v>
      </c>
      <c r="R1700" s="2489"/>
    </row>
    <row r="1701" spans="3:18" ht="14.25" customHeight="1">
      <c r="C1701" s="1562">
        <v>20</v>
      </c>
      <c r="D1701" s="1903" t="s">
        <v>7351</v>
      </c>
      <c r="E1701" s="1563">
        <v>7</v>
      </c>
      <c r="F1701" s="1564" t="s">
        <v>508</v>
      </c>
      <c r="G1701" s="1718">
        <v>1</v>
      </c>
      <c r="H1701" s="1564">
        <v>2013</v>
      </c>
      <c r="I1701" s="1566">
        <v>77.174999999999997</v>
      </c>
      <c r="J1701" s="1564">
        <v>100</v>
      </c>
      <c r="K1701" s="1566">
        <v>0</v>
      </c>
      <c r="L1701" s="1564"/>
      <c r="M1701" s="1564"/>
      <c r="N1701" s="1567">
        <v>0</v>
      </c>
      <c r="O1701" s="2102"/>
      <c r="P1701" s="2102"/>
      <c r="Q1701" s="2102">
        <v>0</v>
      </c>
      <c r="R1701" s="2489"/>
    </row>
    <row r="1702" spans="3:18" ht="14.25" customHeight="1">
      <c r="C1702" s="1562">
        <v>21</v>
      </c>
      <c r="D1702" s="1903" t="s">
        <v>7352</v>
      </c>
      <c r="E1702" s="1563">
        <v>7</v>
      </c>
      <c r="F1702" s="1564" t="s">
        <v>508</v>
      </c>
      <c r="G1702" s="1718">
        <v>1</v>
      </c>
      <c r="H1702" s="1564">
        <v>2013</v>
      </c>
      <c r="I1702" s="1566">
        <v>112.8</v>
      </c>
      <c r="J1702" s="1564">
        <v>100</v>
      </c>
      <c r="K1702" s="1566">
        <v>0</v>
      </c>
      <c r="L1702" s="1564"/>
      <c r="M1702" s="1564"/>
      <c r="N1702" s="1567">
        <v>0</v>
      </c>
      <c r="O1702" s="2102"/>
      <c r="P1702" s="2102"/>
      <c r="Q1702" s="2102">
        <v>0</v>
      </c>
      <c r="R1702" s="2489"/>
    </row>
    <row r="1703" spans="3:18" ht="14.25" customHeight="1">
      <c r="C1703" s="1562">
        <v>22</v>
      </c>
      <c r="D1703" s="1903" t="s">
        <v>2765</v>
      </c>
      <c r="E1703" s="1563">
        <v>7</v>
      </c>
      <c r="F1703" s="1564" t="s">
        <v>508</v>
      </c>
      <c r="G1703" s="1718">
        <v>2</v>
      </c>
      <c r="H1703" s="1564">
        <v>2013</v>
      </c>
      <c r="I1703" s="1566">
        <v>154.35</v>
      </c>
      <c r="J1703" s="1564">
        <v>100</v>
      </c>
      <c r="K1703" s="1566">
        <v>0</v>
      </c>
      <c r="L1703" s="1564"/>
      <c r="M1703" s="1564"/>
      <c r="N1703" s="1567">
        <v>0</v>
      </c>
      <c r="O1703" s="2102"/>
      <c r="P1703" s="2102"/>
      <c r="Q1703" s="2102">
        <v>0</v>
      </c>
      <c r="R1703" s="2489"/>
    </row>
    <row r="1704" spans="3:18" ht="14.25" customHeight="1">
      <c r="C1704" s="1562">
        <v>23</v>
      </c>
      <c r="D1704" s="1903" t="s">
        <v>7353</v>
      </c>
      <c r="E1704" s="1563">
        <v>7</v>
      </c>
      <c r="F1704" s="1564" t="s">
        <v>508</v>
      </c>
      <c r="G1704" s="1718">
        <v>1</v>
      </c>
      <c r="H1704" s="1564">
        <v>2007</v>
      </c>
      <c r="I1704" s="1566">
        <v>116.886</v>
      </c>
      <c r="J1704" s="1564">
        <v>100</v>
      </c>
      <c r="K1704" s="1566">
        <v>0</v>
      </c>
      <c r="L1704" s="1564"/>
      <c r="M1704" s="1564"/>
      <c r="N1704" s="1567">
        <v>0</v>
      </c>
      <c r="O1704" s="2102"/>
      <c r="P1704" s="2102"/>
      <c r="Q1704" s="2102">
        <v>0</v>
      </c>
      <c r="R1704" s="2489"/>
    </row>
    <row r="1705" spans="3:18" ht="14.25" customHeight="1">
      <c r="C1705" s="1562">
        <v>24</v>
      </c>
      <c r="D1705" s="1903" t="s">
        <v>2765</v>
      </c>
      <c r="E1705" s="1563">
        <v>7</v>
      </c>
      <c r="F1705" s="1564" t="s">
        <v>508</v>
      </c>
      <c r="G1705" s="1718">
        <v>2</v>
      </c>
      <c r="H1705" s="1564">
        <v>2016</v>
      </c>
      <c r="I1705" s="1566">
        <v>154.35</v>
      </c>
      <c r="J1705" s="1564">
        <v>100</v>
      </c>
      <c r="K1705" s="1566">
        <v>0</v>
      </c>
      <c r="L1705" s="1564"/>
      <c r="M1705" s="1564"/>
      <c r="N1705" s="1567">
        <v>0</v>
      </c>
      <c r="O1705" s="2102"/>
      <c r="P1705" s="2102"/>
      <c r="Q1705" s="2102">
        <v>0</v>
      </c>
      <c r="R1705" s="2489"/>
    </row>
    <row r="1706" spans="3:18" ht="14.25" customHeight="1">
      <c r="C1706" s="1562">
        <v>25</v>
      </c>
      <c r="D1706" s="1903" t="s">
        <v>7354</v>
      </c>
      <c r="E1706" s="1563">
        <v>7</v>
      </c>
      <c r="F1706" s="1564" t="s">
        <v>508</v>
      </c>
      <c r="G1706" s="1718">
        <v>4</v>
      </c>
      <c r="H1706" s="1564">
        <v>2006</v>
      </c>
      <c r="I1706" s="1566">
        <v>566.4</v>
      </c>
      <c r="J1706" s="1564">
        <v>100</v>
      </c>
      <c r="K1706" s="1566">
        <v>0</v>
      </c>
      <c r="L1706" s="1564"/>
      <c r="M1706" s="1564"/>
      <c r="N1706" s="1567">
        <v>0</v>
      </c>
      <c r="O1706" s="2102"/>
      <c r="P1706" s="2102"/>
      <c r="Q1706" s="2102">
        <v>0</v>
      </c>
      <c r="R1706" s="2489"/>
    </row>
    <row r="1707" spans="3:18" ht="14.25" customHeight="1">
      <c r="C1707" s="1562">
        <v>26</v>
      </c>
      <c r="D1707" s="1903" t="s">
        <v>7355</v>
      </c>
      <c r="E1707" s="1563">
        <v>7</v>
      </c>
      <c r="F1707" s="1564" t="s">
        <v>508</v>
      </c>
      <c r="G1707" s="1718">
        <v>5</v>
      </c>
      <c r="H1707" s="1564">
        <v>2007</v>
      </c>
      <c r="I1707" s="1566">
        <v>627</v>
      </c>
      <c r="J1707" s="1564">
        <v>100</v>
      </c>
      <c r="K1707" s="1566">
        <v>0</v>
      </c>
      <c r="L1707" s="1564"/>
      <c r="M1707" s="1564"/>
      <c r="N1707" s="1567">
        <v>0</v>
      </c>
      <c r="O1707" s="2102"/>
      <c r="P1707" s="2102"/>
      <c r="Q1707" s="2102">
        <v>0</v>
      </c>
      <c r="R1707" s="2489"/>
    </row>
    <row r="1708" spans="3:18" ht="14.25" customHeight="1">
      <c r="C1708" s="1562">
        <v>27</v>
      </c>
      <c r="D1708" s="1903" t="s">
        <v>7356</v>
      </c>
      <c r="E1708" s="1563">
        <v>7</v>
      </c>
      <c r="F1708" s="1564" t="s">
        <v>508</v>
      </c>
      <c r="G1708" s="1718">
        <v>5</v>
      </c>
      <c r="H1708" s="1564">
        <v>2007</v>
      </c>
      <c r="I1708" s="1566">
        <v>627</v>
      </c>
      <c r="J1708" s="1564">
        <v>100</v>
      </c>
      <c r="K1708" s="1566">
        <v>0</v>
      </c>
      <c r="L1708" s="1564"/>
      <c r="M1708" s="1564"/>
      <c r="N1708" s="1567">
        <v>0</v>
      </c>
      <c r="O1708" s="2102"/>
      <c r="P1708" s="2102"/>
      <c r="Q1708" s="2102">
        <v>0</v>
      </c>
      <c r="R1708" s="2489"/>
    </row>
    <row r="1709" spans="3:18" ht="14.25" customHeight="1">
      <c r="C1709" s="1562">
        <v>28</v>
      </c>
      <c r="D1709" s="1903" t="s">
        <v>2027</v>
      </c>
      <c r="E1709" s="1563">
        <v>7</v>
      </c>
      <c r="F1709" s="1564" t="s">
        <v>508</v>
      </c>
      <c r="G1709" s="1718">
        <v>1</v>
      </c>
      <c r="H1709" s="1564">
        <v>2008</v>
      </c>
      <c r="I1709" s="1566">
        <v>100.8</v>
      </c>
      <c r="J1709" s="1564">
        <v>100</v>
      </c>
      <c r="K1709" s="1566">
        <v>0</v>
      </c>
      <c r="L1709" s="1564"/>
      <c r="M1709" s="1564"/>
      <c r="N1709" s="1567">
        <v>0</v>
      </c>
      <c r="O1709" s="2102"/>
      <c r="P1709" s="2102"/>
      <c r="Q1709" s="2102">
        <v>0</v>
      </c>
      <c r="R1709" s="2489"/>
    </row>
    <row r="1710" spans="3:18" ht="14.25" customHeight="1">
      <c r="C1710" s="1562">
        <v>29</v>
      </c>
      <c r="D1710" s="1903" t="s">
        <v>7357</v>
      </c>
      <c r="E1710" s="1563">
        <v>7</v>
      </c>
      <c r="F1710" s="1564" t="s">
        <v>508</v>
      </c>
      <c r="G1710" s="1718">
        <v>6</v>
      </c>
      <c r="H1710" s="1564">
        <v>2008</v>
      </c>
      <c r="I1710" s="1566">
        <v>579.01800000000003</v>
      </c>
      <c r="J1710" s="1564">
        <v>100</v>
      </c>
      <c r="K1710" s="1566">
        <v>0</v>
      </c>
      <c r="L1710" s="1564"/>
      <c r="M1710" s="1564"/>
      <c r="N1710" s="1567">
        <v>0</v>
      </c>
      <c r="O1710" s="2102"/>
      <c r="P1710" s="2102"/>
      <c r="Q1710" s="2102">
        <v>0</v>
      </c>
      <c r="R1710" s="2489"/>
    </row>
    <row r="1711" spans="3:18" ht="14.25" customHeight="1">
      <c r="C1711" s="1562">
        <v>30</v>
      </c>
      <c r="D1711" s="1903" t="s">
        <v>7358</v>
      </c>
      <c r="E1711" s="1563">
        <v>7</v>
      </c>
      <c r="F1711" s="1564" t="s">
        <v>508</v>
      </c>
      <c r="G1711" s="1718">
        <v>33</v>
      </c>
      <c r="H1711" s="1564">
        <v>2008</v>
      </c>
      <c r="I1711" s="1566">
        <v>100.8</v>
      </c>
      <c r="J1711" s="1564">
        <v>100</v>
      </c>
      <c r="K1711" s="1566">
        <v>0</v>
      </c>
      <c r="L1711" s="1564"/>
      <c r="M1711" s="1564"/>
      <c r="N1711" s="1567">
        <v>0</v>
      </c>
      <c r="O1711" s="2102"/>
      <c r="P1711" s="2102"/>
      <c r="Q1711" s="2102">
        <v>0</v>
      </c>
      <c r="R1711" s="2489"/>
    </row>
    <row r="1712" spans="3:18" ht="14.25" customHeight="1">
      <c r="C1712" s="1562">
        <v>31</v>
      </c>
      <c r="D1712" s="1903" t="s">
        <v>7359</v>
      </c>
      <c r="E1712" s="1563">
        <v>7</v>
      </c>
      <c r="F1712" s="1564" t="s">
        <v>508</v>
      </c>
      <c r="G1712" s="1718">
        <v>1</v>
      </c>
      <c r="H1712" s="1564">
        <v>2008</v>
      </c>
      <c r="I1712" s="1566">
        <v>3409.56</v>
      </c>
      <c r="J1712" s="1564">
        <v>100</v>
      </c>
      <c r="K1712" s="1566">
        <v>0</v>
      </c>
      <c r="L1712" s="1564"/>
      <c r="M1712" s="1564"/>
      <c r="N1712" s="1567">
        <v>0</v>
      </c>
      <c r="O1712" s="2102"/>
      <c r="P1712" s="2102"/>
      <c r="Q1712" s="2102">
        <v>0</v>
      </c>
      <c r="R1712" s="2489"/>
    </row>
    <row r="1713" spans="3:18" ht="14.25" customHeight="1">
      <c r="C1713" s="1562">
        <v>32</v>
      </c>
      <c r="D1713" s="1903" t="s">
        <v>7360</v>
      </c>
      <c r="E1713" s="1563">
        <v>7</v>
      </c>
      <c r="F1713" s="1564" t="s">
        <v>508</v>
      </c>
      <c r="G1713" s="1718">
        <v>1</v>
      </c>
      <c r="H1713" s="1564">
        <v>2008</v>
      </c>
      <c r="I1713" s="1566">
        <v>103.66200000000001</v>
      </c>
      <c r="J1713" s="1564">
        <v>100</v>
      </c>
      <c r="K1713" s="1566">
        <v>0</v>
      </c>
      <c r="L1713" s="1564"/>
      <c r="M1713" s="1564"/>
      <c r="N1713" s="1567">
        <v>0</v>
      </c>
      <c r="O1713" s="2102"/>
      <c r="P1713" s="2102"/>
      <c r="Q1713" s="2102">
        <v>0</v>
      </c>
      <c r="R1713" s="2489"/>
    </row>
    <row r="1714" spans="3:18" ht="14.25" customHeight="1">
      <c r="C1714" s="1562">
        <v>33</v>
      </c>
      <c r="D1714" s="1903" t="s">
        <v>7361</v>
      </c>
      <c r="E1714" s="1563">
        <v>7</v>
      </c>
      <c r="F1714" s="1564" t="s">
        <v>508</v>
      </c>
      <c r="G1714" s="1718">
        <v>1</v>
      </c>
      <c r="H1714" s="1564">
        <v>2010</v>
      </c>
      <c r="I1714" s="1566">
        <v>76.92</v>
      </c>
      <c r="J1714" s="1564">
        <v>100</v>
      </c>
      <c r="K1714" s="1566">
        <v>0</v>
      </c>
      <c r="L1714" s="1564"/>
      <c r="M1714" s="1564"/>
      <c r="N1714" s="1567">
        <v>0</v>
      </c>
      <c r="O1714" s="2102"/>
      <c r="P1714" s="2102"/>
      <c r="Q1714" s="2102">
        <v>0</v>
      </c>
      <c r="R1714" s="2489"/>
    </row>
    <row r="1715" spans="3:18" ht="14.25" customHeight="1">
      <c r="C1715" s="1562">
        <v>34</v>
      </c>
      <c r="D1715" s="1903" t="s">
        <v>7362</v>
      </c>
      <c r="E1715" s="1563">
        <v>7</v>
      </c>
      <c r="F1715" s="1564" t="s">
        <v>508</v>
      </c>
      <c r="G1715" s="1718">
        <v>2</v>
      </c>
      <c r="H1715" s="1564">
        <v>2011</v>
      </c>
      <c r="I1715" s="1566">
        <v>167.28</v>
      </c>
      <c r="J1715" s="1564">
        <v>100</v>
      </c>
      <c r="K1715" s="1566">
        <v>0</v>
      </c>
      <c r="L1715" s="1564"/>
      <c r="M1715" s="1564"/>
      <c r="N1715" s="1567">
        <v>0</v>
      </c>
      <c r="O1715" s="2102"/>
      <c r="P1715" s="2102"/>
      <c r="Q1715" s="2102">
        <v>0</v>
      </c>
      <c r="R1715" s="2489"/>
    </row>
    <row r="1716" spans="3:18" ht="14.25" customHeight="1">
      <c r="C1716" s="1562">
        <v>35</v>
      </c>
      <c r="D1716" s="1903" t="s">
        <v>2514</v>
      </c>
      <c r="E1716" s="1563">
        <v>7</v>
      </c>
      <c r="F1716" s="1564" t="s">
        <v>508</v>
      </c>
      <c r="G1716" s="1718">
        <v>1</v>
      </c>
      <c r="H1716" s="1564">
        <v>2011</v>
      </c>
      <c r="I1716" s="1566">
        <v>80.52</v>
      </c>
      <c r="J1716" s="1564">
        <v>100</v>
      </c>
      <c r="K1716" s="1566">
        <v>0</v>
      </c>
      <c r="L1716" s="1564"/>
      <c r="M1716" s="1564"/>
      <c r="N1716" s="1567">
        <v>0</v>
      </c>
      <c r="O1716" s="2102"/>
      <c r="P1716" s="2102"/>
      <c r="Q1716" s="2102">
        <v>0</v>
      </c>
      <c r="R1716" s="2489"/>
    </row>
    <row r="1717" spans="3:18" ht="14.25" customHeight="1">
      <c r="C1717" s="1562">
        <v>36</v>
      </c>
      <c r="D1717" s="1903" t="s">
        <v>7363</v>
      </c>
      <c r="E1717" s="1563">
        <v>7</v>
      </c>
      <c r="F1717" s="1564" t="s">
        <v>508</v>
      </c>
      <c r="G1717" s="1718">
        <v>1</v>
      </c>
      <c r="H1717" s="1564">
        <v>2018</v>
      </c>
      <c r="I1717" s="1566">
        <v>77.174800000000005</v>
      </c>
      <c r="J1717" s="1564">
        <v>100</v>
      </c>
      <c r="K1717" s="1566">
        <v>0</v>
      </c>
      <c r="L1717" s="1564"/>
      <c r="M1717" s="1564"/>
      <c r="N1717" s="1567">
        <v>0</v>
      </c>
      <c r="O1717" s="2102"/>
      <c r="P1717" s="2102"/>
      <c r="Q1717" s="2102">
        <v>0</v>
      </c>
      <c r="R1717" s="2489"/>
    </row>
    <row r="1718" spans="3:18" ht="14.25" customHeight="1">
      <c r="C1718" s="1562">
        <v>37</v>
      </c>
      <c r="D1718" s="1903" t="s">
        <v>7364</v>
      </c>
      <c r="E1718" s="1563">
        <v>7</v>
      </c>
      <c r="F1718" s="1564" t="s">
        <v>508</v>
      </c>
      <c r="G1718" s="1718">
        <v>1</v>
      </c>
      <c r="H1718" s="1564">
        <v>2018</v>
      </c>
      <c r="I1718" s="1566">
        <v>83.64</v>
      </c>
      <c r="J1718" s="1564">
        <v>100</v>
      </c>
      <c r="K1718" s="1566">
        <v>0</v>
      </c>
      <c r="L1718" s="1564"/>
      <c r="M1718" s="1564"/>
      <c r="N1718" s="1567">
        <v>0</v>
      </c>
      <c r="O1718" s="2102"/>
      <c r="P1718" s="2102"/>
      <c r="Q1718" s="2102">
        <v>0</v>
      </c>
      <c r="R1718" s="2489"/>
    </row>
    <row r="1719" spans="3:18" ht="14.25" customHeight="1">
      <c r="C1719" s="1562">
        <v>38</v>
      </c>
      <c r="D1719" s="1903" t="s">
        <v>7365</v>
      </c>
      <c r="E1719" s="1563">
        <v>7</v>
      </c>
      <c r="F1719" s="1564" t="s">
        <v>508</v>
      </c>
      <c r="G1719" s="1718">
        <v>2</v>
      </c>
      <c r="H1719" s="1564">
        <v>2019</v>
      </c>
      <c r="I1719" s="1566">
        <v>207.32400000000001</v>
      </c>
      <c r="J1719" s="1564">
        <v>100</v>
      </c>
      <c r="K1719" s="1566">
        <v>0</v>
      </c>
      <c r="L1719" s="1564"/>
      <c r="M1719" s="1564"/>
      <c r="N1719" s="1567">
        <v>0</v>
      </c>
      <c r="O1719" s="2102"/>
      <c r="P1719" s="2102"/>
      <c r="Q1719" s="2102">
        <v>0</v>
      </c>
      <c r="R1719" s="2489"/>
    </row>
    <row r="1720" spans="3:18" ht="14.25" customHeight="1">
      <c r="C1720" s="1562">
        <v>39</v>
      </c>
      <c r="D1720" s="1903" t="s">
        <v>2785</v>
      </c>
      <c r="E1720" s="1563">
        <v>7</v>
      </c>
      <c r="F1720" s="1564" t="s">
        <v>508</v>
      </c>
      <c r="G1720" s="1718">
        <v>1</v>
      </c>
      <c r="H1720" s="1564">
        <v>2020</v>
      </c>
      <c r="I1720" s="1566">
        <v>92.94</v>
      </c>
      <c r="J1720" s="1564">
        <v>85.800000000000011</v>
      </c>
      <c r="K1720" s="1566">
        <v>13197.479999999996</v>
      </c>
      <c r="L1720" s="1564"/>
      <c r="M1720" s="1564"/>
      <c r="N1720" s="1567">
        <v>0</v>
      </c>
      <c r="O1720" s="2102"/>
      <c r="P1720" s="2102"/>
      <c r="Q1720" s="2102">
        <v>0</v>
      </c>
      <c r="R1720" s="2489"/>
    </row>
    <row r="1721" spans="3:18" ht="14.25" customHeight="1">
      <c r="C1721" s="1562">
        <v>40</v>
      </c>
      <c r="D1721" s="1903" t="s">
        <v>2785</v>
      </c>
      <c r="E1721" s="1563">
        <v>7</v>
      </c>
      <c r="F1721" s="1564" t="s">
        <v>508</v>
      </c>
      <c r="G1721" s="1718">
        <v>1</v>
      </c>
      <c r="H1721" s="1564">
        <v>2020</v>
      </c>
      <c r="I1721" s="1566">
        <v>92.94</v>
      </c>
      <c r="J1721" s="1564">
        <v>85.800000000000011</v>
      </c>
      <c r="K1721" s="1566">
        <v>13197.479999999996</v>
      </c>
      <c r="L1721" s="1564"/>
      <c r="M1721" s="1564"/>
      <c r="N1721" s="1567">
        <v>0</v>
      </c>
      <c r="O1721" s="2102"/>
      <c r="P1721" s="2102"/>
      <c r="Q1721" s="2102">
        <v>0</v>
      </c>
      <c r="R1721" s="2489"/>
    </row>
    <row r="1722" spans="3:18" ht="14.25" customHeight="1">
      <c r="C1722" s="1562">
        <v>41</v>
      </c>
      <c r="D1722" s="1903" t="s">
        <v>2785</v>
      </c>
      <c r="E1722" s="1563">
        <v>7</v>
      </c>
      <c r="F1722" s="1564" t="s">
        <v>508</v>
      </c>
      <c r="G1722" s="1718">
        <v>1</v>
      </c>
      <c r="H1722" s="1564">
        <v>2020</v>
      </c>
      <c r="I1722" s="1566">
        <v>92.94</v>
      </c>
      <c r="J1722" s="1564">
        <v>85.800000000000011</v>
      </c>
      <c r="K1722" s="1566">
        <v>13197.479999999996</v>
      </c>
      <c r="L1722" s="1564"/>
      <c r="M1722" s="1564"/>
      <c r="N1722" s="1567">
        <v>0</v>
      </c>
      <c r="O1722" s="2102"/>
      <c r="P1722" s="2102"/>
      <c r="Q1722" s="2102">
        <v>0</v>
      </c>
      <c r="R1722" s="2489"/>
    </row>
    <row r="1723" spans="3:18" ht="14.25" customHeight="1">
      <c r="C1723" s="1562">
        <v>42</v>
      </c>
      <c r="D1723" s="1903" t="s">
        <v>2785</v>
      </c>
      <c r="E1723" s="1563">
        <v>7</v>
      </c>
      <c r="F1723" s="1564" t="s">
        <v>508</v>
      </c>
      <c r="G1723" s="1718">
        <v>1</v>
      </c>
      <c r="H1723" s="1564">
        <v>2020</v>
      </c>
      <c r="I1723" s="1566">
        <v>92.94</v>
      </c>
      <c r="J1723" s="1564">
        <v>85.800000000000011</v>
      </c>
      <c r="K1723" s="1566">
        <v>13197.479999999996</v>
      </c>
      <c r="L1723" s="1564"/>
      <c r="M1723" s="1564"/>
      <c r="N1723" s="1567">
        <v>0</v>
      </c>
      <c r="O1723" s="2102"/>
      <c r="P1723" s="2102"/>
      <c r="Q1723" s="2102">
        <v>0</v>
      </c>
      <c r="R1723" s="2489"/>
    </row>
    <row r="1724" spans="3:18" ht="14.25" customHeight="1">
      <c r="C1724" s="1562">
        <v>43</v>
      </c>
      <c r="D1724" s="1903" t="s">
        <v>2786</v>
      </c>
      <c r="E1724" s="1563">
        <v>7</v>
      </c>
      <c r="F1724" s="1564" t="s">
        <v>508</v>
      </c>
      <c r="G1724" s="1718">
        <v>1</v>
      </c>
      <c r="H1724" s="1564">
        <v>2021</v>
      </c>
      <c r="I1724" s="1566">
        <v>83.64</v>
      </c>
      <c r="J1724" s="1564">
        <v>71.5</v>
      </c>
      <c r="K1724" s="1566">
        <v>23837.4</v>
      </c>
      <c r="L1724" s="1564"/>
      <c r="M1724" s="1564"/>
      <c r="N1724" s="1567">
        <v>0</v>
      </c>
      <c r="O1724" s="2102"/>
      <c r="P1724" s="2102"/>
      <c r="Q1724" s="2102">
        <v>0</v>
      </c>
      <c r="R1724" s="2489"/>
    </row>
    <row r="1725" spans="3:18" ht="14.25" customHeight="1">
      <c r="C1725" s="1562">
        <v>44</v>
      </c>
      <c r="D1725" s="1903" t="s">
        <v>7366</v>
      </c>
      <c r="E1725" s="1563">
        <v>7</v>
      </c>
      <c r="F1725" s="1564" t="s">
        <v>508</v>
      </c>
      <c r="G1725" s="1718">
        <v>1</v>
      </c>
      <c r="H1725" s="1564">
        <v>2019</v>
      </c>
      <c r="I1725" s="1566">
        <v>92.94</v>
      </c>
      <c r="J1725" s="1564">
        <v>100</v>
      </c>
      <c r="K1725" s="1566">
        <v>0</v>
      </c>
      <c r="L1725" s="1564"/>
      <c r="M1725" s="1564"/>
      <c r="N1725" s="1567">
        <v>0</v>
      </c>
      <c r="O1725" s="2102"/>
      <c r="P1725" s="2102"/>
      <c r="Q1725" s="2102">
        <v>0</v>
      </c>
      <c r="R1725" s="2489"/>
    </row>
    <row r="1726" spans="3:18" ht="14.25" customHeight="1">
      <c r="C1726" s="1562">
        <v>45</v>
      </c>
      <c r="D1726" s="1903" t="s">
        <v>7367</v>
      </c>
      <c r="E1726" s="1563">
        <v>7</v>
      </c>
      <c r="F1726" s="1564" t="s">
        <v>508</v>
      </c>
      <c r="G1726" s="1718">
        <v>1</v>
      </c>
      <c r="H1726" s="1564">
        <v>2023</v>
      </c>
      <c r="I1726" s="1566">
        <v>110</v>
      </c>
      <c r="J1726" s="1564">
        <v>42.900000000000006</v>
      </c>
      <c r="K1726" s="1566">
        <v>62809.999999999993</v>
      </c>
      <c r="L1726" s="1564"/>
      <c r="M1726" s="1564"/>
      <c r="N1726" s="1567">
        <v>0</v>
      </c>
      <c r="O1726" s="2102"/>
      <c r="P1726" s="2102"/>
      <c r="Q1726" s="2102">
        <v>0</v>
      </c>
      <c r="R1726" s="2489"/>
    </row>
    <row r="1727" spans="3:18" ht="14.25" customHeight="1">
      <c r="C1727" s="1562">
        <v>46</v>
      </c>
      <c r="D1727" s="1903" t="s">
        <v>3460</v>
      </c>
      <c r="E1727" s="1563">
        <v>7</v>
      </c>
      <c r="F1727" s="1564" t="s">
        <v>508</v>
      </c>
      <c r="G1727" s="1718">
        <v>2</v>
      </c>
      <c r="H1727" s="1564">
        <v>2019</v>
      </c>
      <c r="I1727" s="1566">
        <v>185.88</v>
      </c>
      <c r="J1727" s="1564">
        <v>100</v>
      </c>
      <c r="K1727" s="1566">
        <v>0</v>
      </c>
      <c r="L1727" s="1564"/>
      <c r="M1727" s="1564"/>
      <c r="N1727" s="1567">
        <v>0</v>
      </c>
      <c r="O1727" s="2102"/>
      <c r="P1727" s="2102"/>
      <c r="Q1727" s="2102">
        <v>0</v>
      </c>
      <c r="R1727" s="2489"/>
    </row>
    <row r="1728" spans="3:18" ht="14.25" customHeight="1">
      <c r="C1728" s="1562">
        <v>47</v>
      </c>
      <c r="D1728" s="1903" t="s">
        <v>4927</v>
      </c>
      <c r="E1728" s="1563">
        <v>7</v>
      </c>
      <c r="F1728" s="1564" t="s">
        <v>508</v>
      </c>
      <c r="G1728" s="1718">
        <v>2</v>
      </c>
      <c r="H1728" s="1564">
        <v>2014</v>
      </c>
      <c r="I1728" s="1566">
        <v>117.6</v>
      </c>
      <c r="J1728" s="1564">
        <v>100</v>
      </c>
      <c r="K1728" s="1566">
        <v>0</v>
      </c>
      <c r="L1728" s="1564"/>
      <c r="M1728" s="1564"/>
      <c r="N1728" s="1567">
        <v>0</v>
      </c>
      <c r="O1728" s="2102"/>
      <c r="P1728" s="2102"/>
      <c r="Q1728" s="2102">
        <v>0</v>
      </c>
      <c r="R1728" s="2489"/>
    </row>
    <row r="1729" spans="3:18" ht="14.25" customHeight="1">
      <c r="C1729" s="1562">
        <v>48</v>
      </c>
      <c r="D1729" s="1903" t="s">
        <v>7368</v>
      </c>
      <c r="E1729" s="1563">
        <v>7</v>
      </c>
      <c r="F1729" s="1564" t="s">
        <v>508</v>
      </c>
      <c r="G1729" s="1718">
        <v>3</v>
      </c>
      <c r="H1729" s="1564">
        <v>2013</v>
      </c>
      <c r="I1729" s="1566">
        <v>231.52440000000001</v>
      </c>
      <c r="J1729" s="1564">
        <v>100</v>
      </c>
      <c r="K1729" s="1566">
        <v>0</v>
      </c>
      <c r="L1729" s="1564"/>
      <c r="M1729" s="1564"/>
      <c r="N1729" s="1567">
        <v>0</v>
      </c>
      <c r="O1729" s="2102"/>
      <c r="P1729" s="2102"/>
      <c r="Q1729" s="2102">
        <v>0</v>
      </c>
      <c r="R1729" s="2489"/>
    </row>
    <row r="1730" spans="3:18" ht="14.25" customHeight="1">
      <c r="C1730" s="1562">
        <v>49</v>
      </c>
      <c r="D1730" s="1903" t="s">
        <v>7369</v>
      </c>
      <c r="E1730" s="1563">
        <v>7</v>
      </c>
      <c r="F1730" s="1564" t="s">
        <v>508</v>
      </c>
      <c r="G1730" s="1718">
        <v>1</v>
      </c>
      <c r="H1730" s="1564">
        <v>2020</v>
      </c>
      <c r="I1730" s="1566">
        <v>2137.62</v>
      </c>
      <c r="J1730" s="1564">
        <v>85.800000000000011</v>
      </c>
      <c r="K1730" s="1566">
        <v>303542.0399999998</v>
      </c>
      <c r="L1730" s="1564"/>
      <c r="M1730" s="1564"/>
      <c r="N1730" s="1567">
        <v>0</v>
      </c>
      <c r="O1730" s="2102"/>
      <c r="P1730" s="2102"/>
      <c r="Q1730" s="2102">
        <v>0</v>
      </c>
      <c r="R1730" s="2489"/>
    </row>
    <row r="1731" spans="3:18" ht="14.25" customHeight="1">
      <c r="C1731" s="1562">
        <v>50</v>
      </c>
      <c r="D1731" s="1903" t="s">
        <v>2785</v>
      </c>
      <c r="E1731" s="1563">
        <v>7</v>
      </c>
      <c r="F1731" s="1564" t="s">
        <v>508</v>
      </c>
      <c r="G1731" s="1718">
        <v>23</v>
      </c>
      <c r="H1731" s="1564">
        <v>2019</v>
      </c>
      <c r="I1731" s="1566">
        <v>92.94</v>
      </c>
      <c r="J1731" s="1564">
        <v>100</v>
      </c>
      <c r="K1731" s="1566">
        <v>0</v>
      </c>
      <c r="L1731" s="1564"/>
      <c r="M1731" s="1564"/>
      <c r="N1731" s="1567">
        <v>0</v>
      </c>
      <c r="O1731" s="2102"/>
      <c r="P1731" s="2102"/>
      <c r="Q1731" s="2102">
        <v>0</v>
      </c>
      <c r="R1731" s="2489"/>
    </row>
    <row r="1732" spans="3:18" ht="14.25" customHeight="1">
      <c r="C1732" s="1562">
        <v>51</v>
      </c>
      <c r="D1732" s="1903" t="s">
        <v>2753</v>
      </c>
      <c r="E1732" s="1563">
        <v>7</v>
      </c>
      <c r="F1732" s="1564" t="s">
        <v>508</v>
      </c>
      <c r="G1732" s="1718">
        <v>1</v>
      </c>
      <c r="H1732" s="1564">
        <v>2002</v>
      </c>
      <c r="I1732" s="1566">
        <v>98.912000000000006</v>
      </c>
      <c r="J1732" s="1564">
        <v>100</v>
      </c>
      <c r="K1732" s="1566">
        <v>0</v>
      </c>
      <c r="L1732" s="1564"/>
      <c r="M1732" s="1564"/>
      <c r="N1732" s="1567">
        <v>0</v>
      </c>
      <c r="O1732" s="2102"/>
      <c r="P1732" s="2102"/>
      <c r="Q1732" s="2102">
        <v>0</v>
      </c>
      <c r="R1732" s="2489"/>
    </row>
    <row r="1733" spans="3:18" ht="14.25" customHeight="1">
      <c r="C1733" s="1562">
        <v>52</v>
      </c>
      <c r="D1733" s="1903" t="s">
        <v>2763</v>
      </c>
      <c r="E1733" s="1563">
        <v>7</v>
      </c>
      <c r="F1733" s="1564" t="s">
        <v>508</v>
      </c>
      <c r="G1733" s="1718">
        <v>1</v>
      </c>
      <c r="H1733" s="1564">
        <v>2008</v>
      </c>
      <c r="I1733" s="1566">
        <v>201.6</v>
      </c>
      <c r="J1733" s="1564">
        <v>100</v>
      </c>
      <c r="K1733" s="1566">
        <v>0</v>
      </c>
      <c r="L1733" s="1564"/>
      <c r="M1733" s="1564"/>
      <c r="N1733" s="1567">
        <v>0</v>
      </c>
      <c r="O1733" s="2102"/>
      <c r="P1733" s="2102"/>
      <c r="Q1733" s="2102">
        <v>0</v>
      </c>
      <c r="R1733" s="2489"/>
    </row>
    <row r="1734" spans="3:18" ht="14.25" customHeight="1">
      <c r="C1734" s="1562">
        <v>53</v>
      </c>
      <c r="D1734" s="1903" t="s">
        <v>4921</v>
      </c>
      <c r="E1734" s="1563">
        <v>7</v>
      </c>
      <c r="F1734" s="1564" t="s">
        <v>508</v>
      </c>
      <c r="G1734" s="1718">
        <v>2</v>
      </c>
      <c r="H1734" s="1564">
        <v>2008</v>
      </c>
      <c r="I1734" s="1566">
        <v>621.97199999999998</v>
      </c>
      <c r="J1734" s="1564">
        <v>100</v>
      </c>
      <c r="K1734" s="1566">
        <v>0</v>
      </c>
      <c r="L1734" s="1564"/>
      <c r="M1734" s="1564"/>
      <c r="N1734" s="1567">
        <v>0</v>
      </c>
      <c r="O1734" s="2102"/>
      <c r="P1734" s="2102"/>
      <c r="Q1734" s="2102">
        <v>0</v>
      </c>
      <c r="R1734" s="2489"/>
    </row>
    <row r="1735" spans="3:18" ht="14.25" customHeight="1">
      <c r="C1735" s="1562">
        <v>54</v>
      </c>
      <c r="D1735" s="1903" t="s">
        <v>2782</v>
      </c>
      <c r="E1735" s="1563">
        <v>7</v>
      </c>
      <c r="F1735" s="1564" t="s">
        <v>508</v>
      </c>
      <c r="G1735" s="1718">
        <v>6</v>
      </c>
      <c r="H1735" s="1564">
        <v>2007</v>
      </c>
      <c r="I1735" s="1566">
        <v>104.99</v>
      </c>
      <c r="J1735" s="1564">
        <v>100</v>
      </c>
      <c r="K1735" s="1566">
        <v>0</v>
      </c>
      <c r="L1735" s="1564"/>
      <c r="M1735" s="1564"/>
      <c r="N1735" s="1567">
        <v>0</v>
      </c>
      <c r="O1735" s="2102"/>
      <c r="P1735" s="2102"/>
      <c r="Q1735" s="2102">
        <v>0</v>
      </c>
      <c r="R1735" s="2489"/>
    </row>
    <row r="1736" spans="3:18" ht="14.25" customHeight="1">
      <c r="C1736" s="1562">
        <v>55</v>
      </c>
      <c r="D1736" s="1903" t="s">
        <v>4917</v>
      </c>
      <c r="E1736" s="1563">
        <v>7</v>
      </c>
      <c r="F1736" s="1564" t="s">
        <v>508</v>
      </c>
      <c r="G1736" s="1718">
        <v>1</v>
      </c>
      <c r="H1736" s="1564">
        <v>2007</v>
      </c>
      <c r="I1736" s="1566">
        <v>1015.2</v>
      </c>
      <c r="J1736" s="1564">
        <v>100</v>
      </c>
      <c r="K1736" s="1566">
        <v>0</v>
      </c>
      <c r="L1736" s="1564"/>
      <c r="M1736" s="1564"/>
      <c r="N1736" s="1567">
        <v>0</v>
      </c>
      <c r="O1736" s="2102"/>
      <c r="P1736" s="2102"/>
      <c r="Q1736" s="2102">
        <v>0</v>
      </c>
      <c r="R1736" s="2489"/>
    </row>
    <row r="1737" spans="3:18" ht="14.25" customHeight="1">
      <c r="C1737" s="1562">
        <v>56</v>
      </c>
      <c r="D1737" s="1903" t="s">
        <v>7370</v>
      </c>
      <c r="E1737" s="1563">
        <v>7</v>
      </c>
      <c r="F1737" s="1564" t="s">
        <v>508</v>
      </c>
      <c r="G1737" s="1718">
        <v>1</v>
      </c>
      <c r="H1737" s="1564">
        <v>2005</v>
      </c>
      <c r="I1737" s="1566">
        <v>116.79489</v>
      </c>
      <c r="J1737" s="1564">
        <v>100</v>
      </c>
      <c r="K1737" s="1566">
        <v>0</v>
      </c>
      <c r="L1737" s="1564"/>
      <c r="M1737" s="1564"/>
      <c r="N1737" s="1567">
        <v>0</v>
      </c>
      <c r="O1737" s="2102"/>
      <c r="P1737" s="2102"/>
      <c r="Q1737" s="2102">
        <v>0</v>
      </c>
      <c r="R1737" s="2489"/>
    </row>
    <row r="1738" spans="3:18" ht="14.25" customHeight="1">
      <c r="C1738" s="1562">
        <v>57</v>
      </c>
      <c r="D1738" s="1903" t="s">
        <v>2762</v>
      </c>
      <c r="E1738" s="1563">
        <v>7</v>
      </c>
      <c r="F1738" s="1564" t="s">
        <v>508</v>
      </c>
      <c r="G1738" s="1718">
        <v>1</v>
      </c>
      <c r="H1738" s="1564">
        <v>2007</v>
      </c>
      <c r="I1738" s="1566">
        <v>121.2</v>
      </c>
      <c r="J1738" s="1564">
        <v>100</v>
      </c>
      <c r="K1738" s="1566">
        <v>0</v>
      </c>
      <c r="L1738" s="1564"/>
      <c r="M1738" s="1564"/>
      <c r="N1738" s="1567">
        <v>0</v>
      </c>
      <c r="O1738" s="2102"/>
      <c r="P1738" s="2102"/>
      <c r="Q1738" s="2102">
        <v>0</v>
      </c>
      <c r="R1738" s="2489"/>
    </row>
    <row r="1739" spans="3:18" ht="14.25" customHeight="1">
      <c r="C1739" s="1562">
        <v>58</v>
      </c>
      <c r="D1739" s="1903" t="s">
        <v>2779</v>
      </c>
      <c r="E1739" s="1563">
        <v>7</v>
      </c>
      <c r="F1739" s="1564" t="s">
        <v>508</v>
      </c>
      <c r="G1739" s="1718">
        <v>4</v>
      </c>
      <c r="H1739" s="1564">
        <v>2006</v>
      </c>
      <c r="I1739" s="1566">
        <v>535.10208</v>
      </c>
      <c r="J1739" s="1564">
        <v>100</v>
      </c>
      <c r="K1739" s="1566">
        <v>0</v>
      </c>
      <c r="L1739" s="1564"/>
      <c r="M1739" s="1564"/>
      <c r="N1739" s="1567">
        <v>0</v>
      </c>
      <c r="O1739" s="2102"/>
      <c r="P1739" s="2102"/>
      <c r="Q1739" s="2102">
        <v>0</v>
      </c>
      <c r="R1739" s="2489"/>
    </row>
    <row r="1740" spans="3:18" ht="14.25" customHeight="1">
      <c r="C1740" s="1562">
        <v>59</v>
      </c>
      <c r="D1740" s="1903" t="s">
        <v>4916</v>
      </c>
      <c r="E1740" s="1563">
        <v>7</v>
      </c>
      <c r="F1740" s="1564" t="s">
        <v>508</v>
      </c>
      <c r="G1740" s="1718">
        <v>4</v>
      </c>
      <c r="H1740" s="1564">
        <v>2012</v>
      </c>
      <c r="I1740" s="1566">
        <v>80.52</v>
      </c>
      <c r="J1740" s="1564">
        <v>100</v>
      </c>
      <c r="K1740" s="1566">
        <v>0</v>
      </c>
      <c r="L1740" s="1564"/>
      <c r="M1740" s="1564"/>
      <c r="N1740" s="1567">
        <v>0</v>
      </c>
      <c r="O1740" s="2102"/>
      <c r="P1740" s="2102"/>
      <c r="Q1740" s="2102">
        <v>0</v>
      </c>
      <c r="R1740" s="2490"/>
    </row>
    <row r="1741" spans="3:18" ht="14.25" customHeight="1">
      <c r="C1741" s="1696">
        <v>1</v>
      </c>
      <c r="D1741" s="1923" t="s">
        <v>4922</v>
      </c>
      <c r="E1741" s="1697">
        <v>7</v>
      </c>
      <c r="F1741" s="1698" t="s">
        <v>508</v>
      </c>
      <c r="G1741" s="1757">
        <v>1</v>
      </c>
      <c r="H1741" s="1698">
        <v>2003</v>
      </c>
      <c r="I1741" s="1700">
        <v>98.912000000000006</v>
      </c>
      <c r="J1741" s="1698">
        <f t="shared" ref="J1741:J1803" si="99">IF(($J$14-H1741)*J$19&gt;100,100,($J$14-H1741)*J$19)</f>
        <v>100</v>
      </c>
      <c r="K1741" s="1700">
        <f t="shared" ref="K1741:K1803" si="100">IF(J1741=100,0,I1741-I1741*J1741%)</f>
        <v>0</v>
      </c>
      <c r="L1741" s="1698"/>
      <c r="M1741" s="1698"/>
      <c r="N1741" s="1701">
        <f t="shared" ref="N1741:N1804" si="101">+L1741*M1741</f>
        <v>0</v>
      </c>
      <c r="O1741" s="2122"/>
      <c r="P1741" s="2122"/>
      <c r="Q1741" s="2122">
        <f t="shared" ref="Q1741:Q1804" si="102">+O1741*P1741</f>
        <v>0</v>
      </c>
      <c r="R1741" s="2427" t="s">
        <v>8030</v>
      </c>
    </row>
    <row r="1742" spans="3:18" ht="14.25" customHeight="1">
      <c r="C1742" s="1696">
        <v>2</v>
      </c>
      <c r="D1742" s="1923" t="s">
        <v>2754</v>
      </c>
      <c r="E1742" s="1697">
        <v>7</v>
      </c>
      <c r="F1742" s="1698" t="s">
        <v>508</v>
      </c>
      <c r="G1742" s="1757">
        <v>3</v>
      </c>
      <c r="H1742" s="1698">
        <v>2005</v>
      </c>
      <c r="I1742" s="1700">
        <v>510.6</v>
      </c>
      <c r="J1742" s="1698">
        <f t="shared" si="99"/>
        <v>100</v>
      </c>
      <c r="K1742" s="1700">
        <f t="shared" si="100"/>
        <v>0</v>
      </c>
      <c r="L1742" s="1698"/>
      <c r="M1742" s="1698"/>
      <c r="N1742" s="1701">
        <f t="shared" si="101"/>
        <v>0</v>
      </c>
      <c r="O1742" s="2122"/>
      <c r="P1742" s="2122"/>
      <c r="Q1742" s="2122">
        <f t="shared" si="102"/>
        <v>0</v>
      </c>
      <c r="R1742" s="2428"/>
    </row>
    <row r="1743" spans="3:18" ht="14.25" customHeight="1">
      <c r="C1743" s="1696">
        <v>3</v>
      </c>
      <c r="D1743" s="1923" t="s">
        <v>4918</v>
      </c>
      <c r="E1743" s="1697">
        <v>7</v>
      </c>
      <c r="F1743" s="1698" t="s">
        <v>508</v>
      </c>
      <c r="G1743" s="1757">
        <v>2</v>
      </c>
      <c r="H1743" s="1698">
        <v>2005</v>
      </c>
      <c r="I1743" s="1700">
        <v>234.36760000000001</v>
      </c>
      <c r="J1743" s="1698">
        <f t="shared" si="99"/>
        <v>100</v>
      </c>
      <c r="K1743" s="1700">
        <f t="shared" si="100"/>
        <v>0</v>
      </c>
      <c r="L1743" s="1698"/>
      <c r="M1743" s="1698"/>
      <c r="N1743" s="1701">
        <f t="shared" si="101"/>
        <v>0</v>
      </c>
      <c r="O1743" s="2122"/>
      <c r="P1743" s="2122"/>
      <c r="Q1743" s="2122">
        <f t="shared" si="102"/>
        <v>0</v>
      </c>
      <c r="R1743" s="2428"/>
    </row>
    <row r="1744" spans="3:18" ht="14.25" customHeight="1">
      <c r="C1744" s="1696">
        <v>4</v>
      </c>
      <c r="D1744" s="1923" t="s">
        <v>4918</v>
      </c>
      <c r="E1744" s="1697">
        <v>7</v>
      </c>
      <c r="F1744" s="1698" t="s">
        <v>508</v>
      </c>
      <c r="G1744" s="1757">
        <v>1</v>
      </c>
      <c r="H1744" s="1698">
        <v>2005</v>
      </c>
      <c r="I1744" s="1700">
        <v>166</v>
      </c>
      <c r="J1744" s="1698">
        <f t="shared" si="99"/>
        <v>100</v>
      </c>
      <c r="K1744" s="1700">
        <f t="shared" si="100"/>
        <v>0</v>
      </c>
      <c r="L1744" s="1698"/>
      <c r="M1744" s="1698"/>
      <c r="N1744" s="1701">
        <f t="shared" si="101"/>
        <v>0</v>
      </c>
      <c r="O1744" s="2122"/>
      <c r="P1744" s="2122"/>
      <c r="Q1744" s="2122">
        <f t="shared" si="102"/>
        <v>0</v>
      </c>
      <c r="R1744" s="2428"/>
    </row>
    <row r="1745" spans="3:18" ht="14.25" customHeight="1">
      <c r="C1745" s="1696">
        <v>5</v>
      </c>
      <c r="D1745" s="1923" t="s">
        <v>4923</v>
      </c>
      <c r="E1745" s="1697">
        <v>7</v>
      </c>
      <c r="F1745" s="1698" t="s">
        <v>508</v>
      </c>
      <c r="G1745" s="1757">
        <v>5</v>
      </c>
      <c r="H1745" s="1698">
        <v>2005</v>
      </c>
      <c r="I1745" s="1700">
        <v>583.97444999999993</v>
      </c>
      <c r="J1745" s="1698">
        <f t="shared" si="99"/>
        <v>100</v>
      </c>
      <c r="K1745" s="1700">
        <f t="shared" si="100"/>
        <v>0</v>
      </c>
      <c r="L1745" s="1698"/>
      <c r="M1745" s="1698"/>
      <c r="N1745" s="1701">
        <f t="shared" si="101"/>
        <v>0</v>
      </c>
      <c r="O1745" s="2122"/>
      <c r="P1745" s="2122"/>
      <c r="Q1745" s="2122">
        <f t="shared" si="102"/>
        <v>0</v>
      </c>
      <c r="R1745" s="2428"/>
    </row>
    <row r="1746" spans="3:18" ht="14.25" customHeight="1">
      <c r="C1746" s="1696">
        <v>6</v>
      </c>
      <c r="D1746" s="1923" t="s">
        <v>2772</v>
      </c>
      <c r="E1746" s="1697">
        <v>7</v>
      </c>
      <c r="F1746" s="1698" t="s">
        <v>508</v>
      </c>
      <c r="G1746" s="1757">
        <v>5</v>
      </c>
      <c r="H1746" s="1698">
        <v>2005</v>
      </c>
      <c r="I1746" s="1700">
        <v>781.86</v>
      </c>
      <c r="J1746" s="1698">
        <f t="shared" si="99"/>
        <v>100</v>
      </c>
      <c r="K1746" s="1700">
        <f t="shared" si="100"/>
        <v>0</v>
      </c>
      <c r="L1746" s="1698"/>
      <c r="M1746" s="1698"/>
      <c r="N1746" s="1701">
        <f t="shared" si="101"/>
        <v>0</v>
      </c>
      <c r="O1746" s="2122"/>
      <c r="P1746" s="2122"/>
      <c r="Q1746" s="2122">
        <f t="shared" si="102"/>
        <v>0</v>
      </c>
      <c r="R1746" s="2428"/>
    </row>
    <row r="1747" spans="3:18" ht="14.25" customHeight="1">
      <c r="C1747" s="1696">
        <v>7</v>
      </c>
      <c r="D1747" s="1923" t="s">
        <v>2754</v>
      </c>
      <c r="E1747" s="1697">
        <v>7</v>
      </c>
      <c r="F1747" s="1698" t="s">
        <v>508</v>
      </c>
      <c r="G1747" s="1757">
        <v>4</v>
      </c>
      <c r="H1747" s="1698">
        <v>2005</v>
      </c>
      <c r="I1747" s="1700">
        <v>680.8</v>
      </c>
      <c r="J1747" s="1698">
        <f t="shared" si="99"/>
        <v>100</v>
      </c>
      <c r="K1747" s="1700">
        <f t="shared" si="100"/>
        <v>0</v>
      </c>
      <c r="L1747" s="1698"/>
      <c r="M1747" s="1698"/>
      <c r="N1747" s="1701">
        <f t="shared" si="101"/>
        <v>0</v>
      </c>
      <c r="O1747" s="2122"/>
      <c r="P1747" s="2122"/>
      <c r="Q1747" s="2122">
        <f t="shared" si="102"/>
        <v>0</v>
      </c>
      <c r="R1747" s="2428"/>
    </row>
    <row r="1748" spans="3:18" ht="14.25" customHeight="1">
      <c r="C1748" s="1696">
        <v>8</v>
      </c>
      <c r="D1748" s="1923" t="s">
        <v>2778</v>
      </c>
      <c r="E1748" s="1697">
        <v>7</v>
      </c>
      <c r="F1748" s="1698" t="s">
        <v>508</v>
      </c>
      <c r="G1748" s="1757">
        <v>3</v>
      </c>
      <c r="H1748" s="1698">
        <v>2005</v>
      </c>
      <c r="I1748" s="1700">
        <v>927.95435999999995</v>
      </c>
      <c r="J1748" s="1698">
        <f t="shared" si="99"/>
        <v>100</v>
      </c>
      <c r="K1748" s="1700">
        <f t="shared" si="100"/>
        <v>0</v>
      </c>
      <c r="L1748" s="1698"/>
      <c r="M1748" s="1698"/>
      <c r="N1748" s="1701">
        <f t="shared" si="101"/>
        <v>0</v>
      </c>
      <c r="O1748" s="2122"/>
      <c r="P1748" s="2122"/>
      <c r="Q1748" s="2122">
        <f t="shared" si="102"/>
        <v>0</v>
      </c>
      <c r="R1748" s="2428"/>
    </row>
    <row r="1749" spans="3:18" ht="14.25" customHeight="1">
      <c r="C1749" s="1696">
        <v>9</v>
      </c>
      <c r="D1749" s="1923" t="s">
        <v>2755</v>
      </c>
      <c r="E1749" s="1697">
        <v>7</v>
      </c>
      <c r="F1749" s="1698" t="s">
        <v>508</v>
      </c>
      <c r="G1749" s="1757">
        <v>3</v>
      </c>
      <c r="H1749" s="1698">
        <v>2005</v>
      </c>
      <c r="I1749" s="1700">
        <v>435.14414999999997</v>
      </c>
      <c r="J1749" s="1698">
        <f t="shared" si="99"/>
        <v>100</v>
      </c>
      <c r="K1749" s="1700">
        <f t="shared" si="100"/>
        <v>0</v>
      </c>
      <c r="L1749" s="1698"/>
      <c r="M1749" s="1698"/>
      <c r="N1749" s="1701">
        <f t="shared" si="101"/>
        <v>0</v>
      </c>
      <c r="O1749" s="2122"/>
      <c r="P1749" s="2122"/>
      <c r="Q1749" s="2122">
        <f t="shared" si="102"/>
        <v>0</v>
      </c>
      <c r="R1749" s="2428"/>
    </row>
    <row r="1750" spans="3:18" ht="14.25" customHeight="1">
      <c r="C1750" s="1696">
        <v>10</v>
      </c>
      <c r="D1750" s="1923" t="s">
        <v>2756</v>
      </c>
      <c r="E1750" s="1697">
        <v>7</v>
      </c>
      <c r="F1750" s="1698" t="s">
        <v>508</v>
      </c>
      <c r="G1750" s="1757">
        <v>14</v>
      </c>
      <c r="H1750" s="1698">
        <v>2006</v>
      </c>
      <c r="I1750" s="1700">
        <v>1393.9995999999999</v>
      </c>
      <c r="J1750" s="1698">
        <f t="shared" si="99"/>
        <v>100</v>
      </c>
      <c r="K1750" s="1700">
        <f t="shared" si="100"/>
        <v>0</v>
      </c>
      <c r="L1750" s="1698"/>
      <c r="M1750" s="1698"/>
      <c r="N1750" s="1701">
        <f t="shared" si="101"/>
        <v>0</v>
      </c>
      <c r="O1750" s="2122"/>
      <c r="P1750" s="2122"/>
      <c r="Q1750" s="2122">
        <f t="shared" si="102"/>
        <v>0</v>
      </c>
      <c r="R1750" s="2428"/>
    </row>
    <row r="1751" spans="3:18" ht="14.25" customHeight="1">
      <c r="C1751" s="1696">
        <v>11</v>
      </c>
      <c r="D1751" s="1923" t="s">
        <v>2757</v>
      </c>
      <c r="E1751" s="1697">
        <v>7</v>
      </c>
      <c r="F1751" s="1698" t="s">
        <v>508</v>
      </c>
      <c r="G1751" s="1757">
        <v>1</v>
      </c>
      <c r="H1751" s="1698">
        <v>2006</v>
      </c>
      <c r="I1751" s="1700">
        <v>141.6</v>
      </c>
      <c r="J1751" s="1698">
        <f t="shared" si="99"/>
        <v>100</v>
      </c>
      <c r="K1751" s="1700">
        <f t="shared" si="100"/>
        <v>0</v>
      </c>
      <c r="L1751" s="1698"/>
      <c r="M1751" s="1698"/>
      <c r="N1751" s="1701">
        <f t="shared" si="101"/>
        <v>0</v>
      </c>
      <c r="O1751" s="2122"/>
      <c r="P1751" s="2122"/>
      <c r="Q1751" s="2122">
        <f t="shared" si="102"/>
        <v>0</v>
      </c>
      <c r="R1751" s="2428"/>
    </row>
    <row r="1752" spans="3:18" ht="14.25" customHeight="1">
      <c r="C1752" s="1696">
        <v>12</v>
      </c>
      <c r="D1752" s="1923" t="s">
        <v>2758</v>
      </c>
      <c r="E1752" s="1697">
        <v>7</v>
      </c>
      <c r="F1752" s="1698" t="s">
        <v>508</v>
      </c>
      <c r="G1752" s="1757">
        <v>1</v>
      </c>
      <c r="H1752" s="1698">
        <v>2006</v>
      </c>
      <c r="I1752" s="1700">
        <v>124.032</v>
      </c>
      <c r="J1752" s="1698">
        <f t="shared" si="99"/>
        <v>100</v>
      </c>
      <c r="K1752" s="1700">
        <f t="shared" si="100"/>
        <v>0</v>
      </c>
      <c r="L1752" s="1698"/>
      <c r="M1752" s="1698"/>
      <c r="N1752" s="1701">
        <f t="shared" si="101"/>
        <v>0</v>
      </c>
      <c r="O1752" s="2122"/>
      <c r="P1752" s="2122"/>
      <c r="Q1752" s="2122">
        <f t="shared" si="102"/>
        <v>0</v>
      </c>
      <c r="R1752" s="2428"/>
    </row>
    <row r="1753" spans="3:18" ht="14.25" customHeight="1">
      <c r="C1753" s="1696">
        <v>13</v>
      </c>
      <c r="D1753" s="1923" t="s">
        <v>4919</v>
      </c>
      <c r="E1753" s="1697">
        <v>7</v>
      </c>
      <c r="F1753" s="1698" t="s">
        <v>508</v>
      </c>
      <c r="G1753" s="1757">
        <v>1</v>
      </c>
      <c r="H1753" s="1698">
        <v>2006</v>
      </c>
      <c r="I1753" s="1700">
        <v>165.1</v>
      </c>
      <c r="J1753" s="1698">
        <f t="shared" si="99"/>
        <v>100</v>
      </c>
      <c r="K1753" s="1700">
        <f t="shared" si="100"/>
        <v>0</v>
      </c>
      <c r="L1753" s="1698"/>
      <c r="M1753" s="1698"/>
      <c r="N1753" s="1701">
        <f t="shared" si="101"/>
        <v>0</v>
      </c>
      <c r="O1753" s="2122"/>
      <c r="P1753" s="2122"/>
      <c r="Q1753" s="2122">
        <f t="shared" si="102"/>
        <v>0</v>
      </c>
      <c r="R1753" s="2428"/>
    </row>
    <row r="1754" spans="3:18" ht="14.25" customHeight="1">
      <c r="C1754" s="1696">
        <v>14</v>
      </c>
      <c r="D1754" s="1923" t="s">
        <v>4923</v>
      </c>
      <c r="E1754" s="1697">
        <v>7</v>
      </c>
      <c r="F1754" s="1698" t="s">
        <v>508</v>
      </c>
      <c r="G1754" s="1757">
        <v>12</v>
      </c>
      <c r="H1754" s="1698">
        <v>2006</v>
      </c>
      <c r="I1754" s="1700">
        <v>1607.6116800000007</v>
      </c>
      <c r="J1754" s="1698">
        <f t="shared" si="99"/>
        <v>100</v>
      </c>
      <c r="K1754" s="1700">
        <f t="shared" si="100"/>
        <v>0</v>
      </c>
      <c r="L1754" s="1698"/>
      <c r="M1754" s="1698"/>
      <c r="N1754" s="1701">
        <f t="shared" si="101"/>
        <v>0</v>
      </c>
      <c r="O1754" s="2122"/>
      <c r="P1754" s="2122"/>
      <c r="Q1754" s="2122">
        <f t="shared" si="102"/>
        <v>0</v>
      </c>
      <c r="R1754" s="2428"/>
    </row>
    <row r="1755" spans="3:18" ht="14.25" customHeight="1">
      <c r="C1755" s="1696">
        <v>15</v>
      </c>
      <c r="D1755" s="1923" t="s">
        <v>2274</v>
      </c>
      <c r="E1755" s="1697">
        <v>7</v>
      </c>
      <c r="F1755" s="1698" t="s">
        <v>508</v>
      </c>
      <c r="G1755" s="1757">
        <v>2</v>
      </c>
      <c r="H1755" s="1698">
        <v>2006</v>
      </c>
      <c r="I1755" s="1700">
        <v>283.2</v>
      </c>
      <c r="J1755" s="1698">
        <f t="shared" si="99"/>
        <v>100</v>
      </c>
      <c r="K1755" s="1700">
        <f t="shared" si="100"/>
        <v>0</v>
      </c>
      <c r="L1755" s="1698"/>
      <c r="M1755" s="1698"/>
      <c r="N1755" s="1701">
        <f t="shared" si="101"/>
        <v>0</v>
      </c>
      <c r="O1755" s="2122"/>
      <c r="P1755" s="2122"/>
      <c r="Q1755" s="2122">
        <f t="shared" si="102"/>
        <v>0</v>
      </c>
      <c r="R1755" s="2428"/>
    </row>
    <row r="1756" spans="3:18" ht="14.25" customHeight="1">
      <c r="C1756" s="1696">
        <v>16</v>
      </c>
      <c r="D1756" s="1923" t="s">
        <v>2756</v>
      </c>
      <c r="E1756" s="1697">
        <v>7</v>
      </c>
      <c r="F1756" s="1698" t="s">
        <v>508</v>
      </c>
      <c r="G1756" s="1757">
        <v>2</v>
      </c>
      <c r="H1756" s="1698">
        <v>2006</v>
      </c>
      <c r="I1756" s="1700">
        <v>199.1429</v>
      </c>
      <c r="J1756" s="1698">
        <f t="shared" si="99"/>
        <v>100</v>
      </c>
      <c r="K1756" s="1700">
        <f t="shared" si="100"/>
        <v>0</v>
      </c>
      <c r="L1756" s="1698"/>
      <c r="M1756" s="1698"/>
      <c r="N1756" s="1701">
        <f t="shared" si="101"/>
        <v>0</v>
      </c>
      <c r="O1756" s="2122"/>
      <c r="P1756" s="2122"/>
      <c r="Q1756" s="2122">
        <f t="shared" si="102"/>
        <v>0</v>
      </c>
      <c r="R1756" s="2428"/>
    </row>
    <row r="1757" spans="3:18" ht="14.25" customHeight="1">
      <c r="C1757" s="1696">
        <v>17</v>
      </c>
      <c r="D1757" s="1923" t="s">
        <v>2779</v>
      </c>
      <c r="E1757" s="1697">
        <v>7</v>
      </c>
      <c r="F1757" s="1698" t="s">
        <v>508</v>
      </c>
      <c r="G1757" s="1757">
        <v>6</v>
      </c>
      <c r="H1757" s="1698">
        <v>2006</v>
      </c>
      <c r="I1757" s="1700">
        <v>802.65311999999994</v>
      </c>
      <c r="J1757" s="1698">
        <f t="shared" si="99"/>
        <v>100</v>
      </c>
      <c r="K1757" s="1700">
        <f t="shared" si="100"/>
        <v>0</v>
      </c>
      <c r="L1757" s="1698"/>
      <c r="M1757" s="1698"/>
      <c r="N1757" s="1701">
        <f t="shared" si="101"/>
        <v>0</v>
      </c>
      <c r="O1757" s="2122"/>
      <c r="P1757" s="2122"/>
      <c r="Q1757" s="2122">
        <f t="shared" si="102"/>
        <v>0</v>
      </c>
      <c r="R1757" s="2428"/>
    </row>
    <row r="1758" spans="3:18" ht="14.25" customHeight="1">
      <c r="C1758" s="1696">
        <v>18</v>
      </c>
      <c r="D1758" s="1923" t="s">
        <v>2780</v>
      </c>
      <c r="E1758" s="1697">
        <v>7</v>
      </c>
      <c r="F1758" s="1698" t="s">
        <v>508</v>
      </c>
      <c r="G1758" s="1757">
        <v>2</v>
      </c>
      <c r="H1758" s="1698">
        <v>2006</v>
      </c>
      <c r="I1758" s="1700">
        <v>273.39999999999998</v>
      </c>
      <c r="J1758" s="1698">
        <f t="shared" si="99"/>
        <v>100</v>
      </c>
      <c r="K1758" s="1700">
        <f t="shared" si="100"/>
        <v>0</v>
      </c>
      <c r="L1758" s="1698"/>
      <c r="M1758" s="1698"/>
      <c r="N1758" s="1701">
        <f t="shared" si="101"/>
        <v>0</v>
      </c>
      <c r="O1758" s="2122"/>
      <c r="P1758" s="2122"/>
      <c r="Q1758" s="2122">
        <f t="shared" si="102"/>
        <v>0</v>
      </c>
      <c r="R1758" s="2428"/>
    </row>
    <row r="1759" spans="3:18" ht="14.25" customHeight="1">
      <c r="C1759" s="1696">
        <v>19</v>
      </c>
      <c r="D1759" s="1923" t="s">
        <v>2777</v>
      </c>
      <c r="E1759" s="1697">
        <v>7</v>
      </c>
      <c r="F1759" s="1698" t="s">
        <v>508</v>
      </c>
      <c r="G1759" s="1757">
        <v>9</v>
      </c>
      <c r="H1759" s="1698">
        <v>2006</v>
      </c>
      <c r="I1759" s="1700">
        <v>1015.2</v>
      </c>
      <c r="J1759" s="1698">
        <f t="shared" si="99"/>
        <v>100</v>
      </c>
      <c r="K1759" s="1700">
        <f t="shared" si="100"/>
        <v>0</v>
      </c>
      <c r="L1759" s="1698"/>
      <c r="M1759" s="1698"/>
      <c r="N1759" s="1701">
        <f t="shared" si="101"/>
        <v>0</v>
      </c>
      <c r="O1759" s="2122"/>
      <c r="P1759" s="2122"/>
      <c r="Q1759" s="2122">
        <f t="shared" si="102"/>
        <v>0</v>
      </c>
      <c r="R1759" s="2428"/>
    </row>
    <row r="1760" spans="3:18" ht="14.25" customHeight="1">
      <c r="C1760" s="1696">
        <v>20</v>
      </c>
      <c r="D1760" s="1923" t="s">
        <v>2274</v>
      </c>
      <c r="E1760" s="1697">
        <v>7</v>
      </c>
      <c r="F1760" s="1698" t="s">
        <v>508</v>
      </c>
      <c r="G1760" s="1757">
        <v>1</v>
      </c>
      <c r="H1760" s="1698">
        <v>2006</v>
      </c>
      <c r="I1760" s="1700">
        <v>141.6</v>
      </c>
      <c r="J1760" s="1698">
        <f t="shared" si="99"/>
        <v>100</v>
      </c>
      <c r="K1760" s="1700">
        <f t="shared" si="100"/>
        <v>0</v>
      </c>
      <c r="L1760" s="1698"/>
      <c r="M1760" s="1698"/>
      <c r="N1760" s="1701">
        <f t="shared" si="101"/>
        <v>0</v>
      </c>
      <c r="O1760" s="2122"/>
      <c r="P1760" s="2122"/>
      <c r="Q1760" s="2122">
        <f t="shared" si="102"/>
        <v>0</v>
      </c>
      <c r="R1760" s="2428"/>
    </row>
    <row r="1761" spans="3:18" ht="14.25" customHeight="1">
      <c r="C1761" s="1696">
        <v>21</v>
      </c>
      <c r="D1761" s="1923" t="s">
        <v>2756</v>
      </c>
      <c r="E1761" s="1697">
        <v>7</v>
      </c>
      <c r="F1761" s="1698" t="s">
        <v>508</v>
      </c>
      <c r="G1761" s="1757">
        <v>1</v>
      </c>
      <c r="H1761" s="1698">
        <v>2006</v>
      </c>
      <c r="I1761" s="1700">
        <v>99.571399999999997</v>
      </c>
      <c r="J1761" s="1698">
        <f t="shared" si="99"/>
        <v>100</v>
      </c>
      <c r="K1761" s="1700">
        <f t="shared" si="100"/>
        <v>0</v>
      </c>
      <c r="L1761" s="1698"/>
      <c r="M1761" s="1698"/>
      <c r="N1761" s="1701">
        <f t="shared" si="101"/>
        <v>0</v>
      </c>
      <c r="O1761" s="2122"/>
      <c r="P1761" s="2122"/>
      <c r="Q1761" s="2122">
        <f t="shared" si="102"/>
        <v>0</v>
      </c>
      <c r="R1761" s="2428"/>
    </row>
    <row r="1762" spans="3:18" ht="14.25" customHeight="1">
      <c r="C1762" s="1696">
        <v>22</v>
      </c>
      <c r="D1762" s="1923" t="s">
        <v>2757</v>
      </c>
      <c r="E1762" s="1697">
        <v>7</v>
      </c>
      <c r="F1762" s="1698" t="s">
        <v>508</v>
      </c>
      <c r="G1762" s="1757">
        <v>1</v>
      </c>
      <c r="H1762" s="1698">
        <v>2007</v>
      </c>
      <c r="I1762" s="1700">
        <v>125.4</v>
      </c>
      <c r="J1762" s="1698">
        <f t="shared" si="99"/>
        <v>100</v>
      </c>
      <c r="K1762" s="1700">
        <f t="shared" si="100"/>
        <v>0</v>
      </c>
      <c r="L1762" s="1698"/>
      <c r="M1762" s="1698"/>
      <c r="N1762" s="1701">
        <f t="shared" si="101"/>
        <v>0</v>
      </c>
      <c r="O1762" s="2122"/>
      <c r="P1762" s="2122"/>
      <c r="Q1762" s="2122">
        <f t="shared" si="102"/>
        <v>0</v>
      </c>
      <c r="R1762" s="2428"/>
    </row>
    <row r="1763" spans="3:18" ht="14.25" customHeight="1">
      <c r="C1763" s="1696">
        <v>23</v>
      </c>
      <c r="D1763" s="1923" t="s">
        <v>7387</v>
      </c>
      <c r="E1763" s="1697">
        <v>7</v>
      </c>
      <c r="F1763" s="1698" t="s">
        <v>508</v>
      </c>
      <c r="G1763" s="1757">
        <v>5</v>
      </c>
      <c r="H1763" s="1698">
        <v>2007</v>
      </c>
      <c r="I1763" s="1700">
        <v>482.51499999999999</v>
      </c>
      <c r="J1763" s="1698">
        <f t="shared" si="99"/>
        <v>100</v>
      </c>
      <c r="K1763" s="1700">
        <f t="shared" si="100"/>
        <v>0</v>
      </c>
      <c r="L1763" s="1698"/>
      <c r="M1763" s="1698"/>
      <c r="N1763" s="1701">
        <f t="shared" si="101"/>
        <v>0</v>
      </c>
      <c r="O1763" s="2122"/>
      <c r="P1763" s="2122"/>
      <c r="Q1763" s="2122">
        <f t="shared" si="102"/>
        <v>0</v>
      </c>
      <c r="R1763" s="2428"/>
    </row>
    <row r="1764" spans="3:18" ht="14.25" customHeight="1">
      <c r="C1764" s="1696">
        <v>24</v>
      </c>
      <c r="D1764" s="1923" t="s">
        <v>2757</v>
      </c>
      <c r="E1764" s="1697">
        <v>7</v>
      </c>
      <c r="F1764" s="1698" t="s">
        <v>508</v>
      </c>
      <c r="G1764" s="1757">
        <v>1</v>
      </c>
      <c r="H1764" s="1698">
        <v>2007</v>
      </c>
      <c r="I1764" s="1700">
        <v>125.4</v>
      </c>
      <c r="J1764" s="1698">
        <f t="shared" si="99"/>
        <v>100</v>
      </c>
      <c r="K1764" s="1700">
        <f t="shared" si="100"/>
        <v>0</v>
      </c>
      <c r="L1764" s="1698"/>
      <c r="M1764" s="1698"/>
      <c r="N1764" s="1701">
        <f t="shared" si="101"/>
        <v>0</v>
      </c>
      <c r="O1764" s="2122"/>
      <c r="P1764" s="2122"/>
      <c r="Q1764" s="2122">
        <f t="shared" si="102"/>
        <v>0</v>
      </c>
      <c r="R1764" s="2428"/>
    </row>
    <row r="1765" spans="3:18" ht="14.25" customHeight="1">
      <c r="C1765" s="1696">
        <v>25</v>
      </c>
      <c r="D1765" s="1923" t="s">
        <v>2777</v>
      </c>
      <c r="E1765" s="1697">
        <v>7</v>
      </c>
      <c r="F1765" s="1698" t="s">
        <v>508</v>
      </c>
      <c r="G1765" s="1757">
        <v>8</v>
      </c>
      <c r="H1765" s="1698">
        <v>2007</v>
      </c>
      <c r="I1765" s="1700">
        <v>902.4</v>
      </c>
      <c r="J1765" s="1698">
        <f t="shared" si="99"/>
        <v>100</v>
      </c>
      <c r="K1765" s="1700">
        <f t="shared" si="100"/>
        <v>0</v>
      </c>
      <c r="L1765" s="1698"/>
      <c r="M1765" s="1698"/>
      <c r="N1765" s="1701">
        <f t="shared" si="101"/>
        <v>0</v>
      </c>
      <c r="O1765" s="2122"/>
      <c r="P1765" s="2122"/>
      <c r="Q1765" s="2122">
        <f t="shared" si="102"/>
        <v>0</v>
      </c>
      <c r="R1765" s="2428"/>
    </row>
    <row r="1766" spans="3:18" ht="14.25" customHeight="1">
      <c r="C1766" s="1696">
        <v>26</v>
      </c>
      <c r="D1766" s="1923" t="s">
        <v>2761</v>
      </c>
      <c r="E1766" s="1697">
        <v>7</v>
      </c>
      <c r="F1766" s="1698" t="s">
        <v>508</v>
      </c>
      <c r="G1766" s="1757">
        <v>1</v>
      </c>
      <c r="H1766" s="1698">
        <v>2007</v>
      </c>
      <c r="I1766" s="1700">
        <v>132.2244</v>
      </c>
      <c r="J1766" s="1698">
        <f t="shared" si="99"/>
        <v>100</v>
      </c>
      <c r="K1766" s="1700">
        <f t="shared" si="100"/>
        <v>0</v>
      </c>
      <c r="L1766" s="1698"/>
      <c r="M1766" s="1698"/>
      <c r="N1766" s="1701">
        <f t="shared" si="101"/>
        <v>0</v>
      </c>
      <c r="O1766" s="2122"/>
      <c r="P1766" s="2122"/>
      <c r="Q1766" s="2122">
        <f t="shared" si="102"/>
        <v>0</v>
      </c>
      <c r="R1766" s="2428"/>
    </row>
    <row r="1767" spans="3:18" ht="14.25" customHeight="1">
      <c r="C1767" s="1696">
        <v>27</v>
      </c>
      <c r="D1767" s="1923" t="s">
        <v>4928</v>
      </c>
      <c r="E1767" s="1697">
        <v>7</v>
      </c>
      <c r="F1767" s="1698" t="s">
        <v>508</v>
      </c>
      <c r="G1767" s="1757">
        <v>1</v>
      </c>
      <c r="H1767" s="1698">
        <v>2007</v>
      </c>
      <c r="I1767" s="1700">
        <v>265.39999999999998</v>
      </c>
      <c r="J1767" s="1698">
        <f t="shared" si="99"/>
        <v>100</v>
      </c>
      <c r="K1767" s="1700">
        <f t="shared" si="100"/>
        <v>0</v>
      </c>
      <c r="L1767" s="1698"/>
      <c r="M1767" s="1698"/>
      <c r="N1767" s="1701">
        <f t="shared" si="101"/>
        <v>0</v>
      </c>
      <c r="O1767" s="2122"/>
      <c r="P1767" s="2122"/>
      <c r="Q1767" s="2122">
        <f t="shared" si="102"/>
        <v>0</v>
      </c>
      <c r="R1767" s="2428"/>
    </row>
    <row r="1768" spans="3:18" ht="14.25" customHeight="1">
      <c r="C1768" s="1696">
        <v>28</v>
      </c>
      <c r="D1768" s="1923" t="s">
        <v>2773</v>
      </c>
      <c r="E1768" s="1697">
        <v>7</v>
      </c>
      <c r="F1768" s="1698" t="s">
        <v>508</v>
      </c>
      <c r="G1768" s="1757">
        <v>1</v>
      </c>
      <c r="H1768" s="1698">
        <v>2007</v>
      </c>
      <c r="I1768" s="1700">
        <v>133.69999999999999</v>
      </c>
      <c r="J1768" s="1698">
        <f t="shared" si="99"/>
        <v>100</v>
      </c>
      <c r="K1768" s="1700">
        <f t="shared" si="100"/>
        <v>0</v>
      </c>
      <c r="L1768" s="1698"/>
      <c r="M1768" s="1698"/>
      <c r="N1768" s="1701">
        <f t="shared" si="101"/>
        <v>0</v>
      </c>
      <c r="O1768" s="2122"/>
      <c r="P1768" s="2122"/>
      <c r="Q1768" s="2122">
        <f t="shared" si="102"/>
        <v>0</v>
      </c>
      <c r="R1768" s="2428"/>
    </row>
    <row r="1769" spans="3:18" ht="14.25" customHeight="1">
      <c r="C1769" s="1696">
        <v>29</v>
      </c>
      <c r="D1769" s="1923" t="s">
        <v>2762</v>
      </c>
      <c r="E1769" s="1697">
        <v>7</v>
      </c>
      <c r="F1769" s="1698" t="s">
        <v>508</v>
      </c>
      <c r="G1769" s="1757">
        <v>3</v>
      </c>
      <c r="H1769" s="1698">
        <v>2007</v>
      </c>
      <c r="I1769" s="1700">
        <v>363.6</v>
      </c>
      <c r="J1769" s="1698">
        <f t="shared" si="99"/>
        <v>100</v>
      </c>
      <c r="K1769" s="1700">
        <f t="shared" si="100"/>
        <v>0</v>
      </c>
      <c r="L1769" s="1698"/>
      <c r="M1769" s="1698"/>
      <c r="N1769" s="1701">
        <f t="shared" si="101"/>
        <v>0</v>
      </c>
      <c r="O1769" s="2122"/>
      <c r="P1769" s="2122"/>
      <c r="Q1769" s="2122">
        <f t="shared" si="102"/>
        <v>0</v>
      </c>
      <c r="R1769" s="2428"/>
    </row>
    <row r="1770" spans="3:18" ht="14.25" customHeight="1">
      <c r="C1770" s="1696">
        <v>30</v>
      </c>
      <c r="D1770" s="1923" t="s">
        <v>4925</v>
      </c>
      <c r="E1770" s="1697">
        <v>7</v>
      </c>
      <c r="F1770" s="1698" t="s">
        <v>508</v>
      </c>
      <c r="G1770" s="1757">
        <v>1</v>
      </c>
      <c r="H1770" s="1698">
        <v>2007</v>
      </c>
      <c r="I1770" s="1700">
        <v>116.886</v>
      </c>
      <c r="J1770" s="1698">
        <f t="shared" si="99"/>
        <v>100</v>
      </c>
      <c r="K1770" s="1700">
        <f t="shared" si="100"/>
        <v>0</v>
      </c>
      <c r="L1770" s="1698"/>
      <c r="M1770" s="1698"/>
      <c r="N1770" s="1701">
        <f t="shared" si="101"/>
        <v>0</v>
      </c>
      <c r="O1770" s="2122"/>
      <c r="P1770" s="2122"/>
      <c r="Q1770" s="2122">
        <f t="shared" si="102"/>
        <v>0</v>
      </c>
      <c r="R1770" s="2428"/>
    </row>
    <row r="1771" spans="3:18" ht="14.25" customHeight="1">
      <c r="C1771" s="1696">
        <v>31</v>
      </c>
      <c r="D1771" s="1923" t="s">
        <v>4924</v>
      </c>
      <c r="E1771" s="1697">
        <v>7</v>
      </c>
      <c r="F1771" s="1698" t="s">
        <v>508</v>
      </c>
      <c r="G1771" s="1757">
        <v>2</v>
      </c>
      <c r="H1771" s="1698">
        <v>2007</v>
      </c>
      <c r="I1771" s="1700">
        <v>220</v>
      </c>
      <c r="J1771" s="1698">
        <f t="shared" si="99"/>
        <v>100</v>
      </c>
      <c r="K1771" s="1700">
        <f t="shared" si="100"/>
        <v>0</v>
      </c>
      <c r="L1771" s="1698"/>
      <c r="M1771" s="1698"/>
      <c r="N1771" s="1701">
        <f t="shared" si="101"/>
        <v>0</v>
      </c>
      <c r="O1771" s="2122"/>
      <c r="P1771" s="2122"/>
      <c r="Q1771" s="2122">
        <f t="shared" si="102"/>
        <v>0</v>
      </c>
      <c r="R1771" s="2428"/>
    </row>
    <row r="1772" spans="3:18" ht="14.25" customHeight="1">
      <c r="C1772" s="1696">
        <v>32</v>
      </c>
      <c r="D1772" s="1923" t="s">
        <v>2781</v>
      </c>
      <c r="E1772" s="1697">
        <v>7</v>
      </c>
      <c r="F1772" s="1698" t="s">
        <v>508</v>
      </c>
      <c r="G1772" s="1757">
        <v>1</v>
      </c>
      <c r="H1772" s="1698">
        <v>2007</v>
      </c>
      <c r="I1772" s="1700">
        <v>99.771000000000001</v>
      </c>
      <c r="J1772" s="1698">
        <f t="shared" si="99"/>
        <v>100</v>
      </c>
      <c r="K1772" s="1700">
        <f t="shared" si="100"/>
        <v>0</v>
      </c>
      <c r="L1772" s="1698"/>
      <c r="M1772" s="1698"/>
      <c r="N1772" s="1701">
        <f t="shared" si="101"/>
        <v>0</v>
      </c>
      <c r="O1772" s="2122"/>
      <c r="P1772" s="2122"/>
      <c r="Q1772" s="2122">
        <f t="shared" si="102"/>
        <v>0</v>
      </c>
      <c r="R1772" s="2428"/>
    </row>
    <row r="1773" spans="3:18" ht="14.25" customHeight="1">
      <c r="C1773" s="1696">
        <v>33</v>
      </c>
      <c r="D1773" s="1923" t="s">
        <v>4926</v>
      </c>
      <c r="E1773" s="1697">
        <v>7</v>
      </c>
      <c r="F1773" s="1698" t="s">
        <v>508</v>
      </c>
      <c r="G1773" s="1757">
        <v>1</v>
      </c>
      <c r="H1773" s="1698">
        <v>2007</v>
      </c>
      <c r="I1773" s="1700">
        <v>103.66200000000001</v>
      </c>
      <c r="J1773" s="1698">
        <f t="shared" si="99"/>
        <v>100</v>
      </c>
      <c r="K1773" s="1700">
        <f t="shared" si="100"/>
        <v>0</v>
      </c>
      <c r="L1773" s="1698"/>
      <c r="M1773" s="1698"/>
      <c r="N1773" s="1701">
        <f t="shared" si="101"/>
        <v>0</v>
      </c>
      <c r="O1773" s="2122"/>
      <c r="P1773" s="2122"/>
      <c r="Q1773" s="2122">
        <f t="shared" si="102"/>
        <v>0</v>
      </c>
      <c r="R1773" s="2428"/>
    </row>
    <row r="1774" spans="3:18" ht="14.25" customHeight="1">
      <c r="C1774" s="1696">
        <v>34</v>
      </c>
      <c r="D1774" s="1923" t="s">
        <v>2274</v>
      </c>
      <c r="E1774" s="1697">
        <v>7</v>
      </c>
      <c r="F1774" s="1698" t="s">
        <v>508</v>
      </c>
      <c r="G1774" s="1757">
        <v>2</v>
      </c>
      <c r="H1774" s="1698">
        <v>2007</v>
      </c>
      <c r="I1774" s="1700">
        <v>283.2</v>
      </c>
      <c r="J1774" s="1698">
        <f t="shared" si="99"/>
        <v>100</v>
      </c>
      <c r="K1774" s="1700">
        <f t="shared" si="100"/>
        <v>0</v>
      </c>
      <c r="L1774" s="1698"/>
      <c r="M1774" s="1698"/>
      <c r="N1774" s="1701">
        <f t="shared" si="101"/>
        <v>0</v>
      </c>
      <c r="O1774" s="2122"/>
      <c r="P1774" s="2122"/>
      <c r="Q1774" s="2122">
        <f t="shared" si="102"/>
        <v>0</v>
      </c>
      <c r="R1774" s="2428"/>
    </row>
    <row r="1775" spans="3:18" ht="14.25" customHeight="1">
      <c r="C1775" s="1696">
        <v>35</v>
      </c>
      <c r="D1775" s="1923" t="s">
        <v>2782</v>
      </c>
      <c r="E1775" s="1697">
        <v>7</v>
      </c>
      <c r="F1775" s="1698" t="s">
        <v>508</v>
      </c>
      <c r="G1775" s="1757">
        <v>19</v>
      </c>
      <c r="H1775" s="1698">
        <v>2007</v>
      </c>
      <c r="I1775" s="1700">
        <v>1994.81</v>
      </c>
      <c r="J1775" s="1698">
        <f t="shared" si="99"/>
        <v>100</v>
      </c>
      <c r="K1775" s="1700">
        <f t="shared" si="100"/>
        <v>0</v>
      </c>
      <c r="L1775" s="1698"/>
      <c r="M1775" s="1698"/>
      <c r="N1775" s="1701">
        <f t="shared" si="101"/>
        <v>0</v>
      </c>
      <c r="O1775" s="2122"/>
      <c r="P1775" s="2122"/>
      <c r="Q1775" s="2122">
        <f t="shared" si="102"/>
        <v>0</v>
      </c>
      <c r="R1775" s="2428"/>
    </row>
    <row r="1776" spans="3:18" ht="14.25" customHeight="1">
      <c r="C1776" s="1696">
        <v>36</v>
      </c>
      <c r="D1776" s="1923" t="s">
        <v>7388</v>
      </c>
      <c r="E1776" s="1697">
        <v>7</v>
      </c>
      <c r="F1776" s="1698" t="s">
        <v>508</v>
      </c>
      <c r="G1776" s="1757">
        <v>6</v>
      </c>
      <c r="H1776" s="1698">
        <v>2007</v>
      </c>
      <c r="I1776" s="1700">
        <v>579.01800000000003</v>
      </c>
      <c r="J1776" s="1698">
        <f t="shared" si="99"/>
        <v>100</v>
      </c>
      <c r="K1776" s="1700">
        <f t="shared" si="100"/>
        <v>0</v>
      </c>
      <c r="L1776" s="1698"/>
      <c r="M1776" s="1698"/>
      <c r="N1776" s="1701">
        <f t="shared" si="101"/>
        <v>0</v>
      </c>
      <c r="O1776" s="2122"/>
      <c r="P1776" s="2122"/>
      <c r="Q1776" s="2122">
        <f t="shared" si="102"/>
        <v>0</v>
      </c>
      <c r="R1776" s="2428"/>
    </row>
    <row r="1777" spans="3:18" ht="14.25" customHeight="1">
      <c r="C1777" s="1696">
        <v>37</v>
      </c>
      <c r="D1777" s="1923" t="s">
        <v>4913</v>
      </c>
      <c r="E1777" s="1697">
        <v>7</v>
      </c>
      <c r="F1777" s="1698" t="s">
        <v>508</v>
      </c>
      <c r="G1777" s="1757">
        <v>2</v>
      </c>
      <c r="H1777" s="1698">
        <v>2008</v>
      </c>
      <c r="I1777" s="1700">
        <v>201.6</v>
      </c>
      <c r="J1777" s="1698">
        <f t="shared" si="99"/>
        <v>100</v>
      </c>
      <c r="K1777" s="1700">
        <f t="shared" si="100"/>
        <v>0</v>
      </c>
      <c r="L1777" s="1698"/>
      <c r="M1777" s="1698"/>
      <c r="N1777" s="1701">
        <f t="shared" si="101"/>
        <v>0</v>
      </c>
      <c r="O1777" s="2122"/>
      <c r="P1777" s="2122"/>
      <c r="Q1777" s="2122">
        <f t="shared" si="102"/>
        <v>0</v>
      </c>
      <c r="R1777" s="2428"/>
    </row>
    <row r="1778" spans="3:18" ht="14.25" customHeight="1">
      <c r="C1778" s="1696">
        <v>38</v>
      </c>
      <c r="D1778" s="1923" t="s">
        <v>2634</v>
      </c>
      <c r="E1778" s="1697">
        <v>7</v>
      </c>
      <c r="F1778" s="1698" t="s">
        <v>508</v>
      </c>
      <c r="G1778" s="1757">
        <v>10</v>
      </c>
      <c r="H1778" s="1698">
        <v>2008</v>
      </c>
      <c r="I1778" s="1700">
        <v>1036.6199999999999</v>
      </c>
      <c r="J1778" s="1698">
        <f t="shared" si="99"/>
        <v>100</v>
      </c>
      <c r="K1778" s="1700">
        <f t="shared" si="100"/>
        <v>0</v>
      </c>
      <c r="L1778" s="1698"/>
      <c r="M1778" s="1698"/>
      <c r="N1778" s="1701">
        <f t="shared" si="101"/>
        <v>0</v>
      </c>
      <c r="O1778" s="2122"/>
      <c r="P1778" s="2122"/>
      <c r="Q1778" s="2122">
        <f t="shared" si="102"/>
        <v>0</v>
      </c>
      <c r="R1778" s="2428"/>
    </row>
    <row r="1779" spans="3:18" ht="14.25" customHeight="1">
      <c r="C1779" s="1696">
        <v>39</v>
      </c>
      <c r="D1779" s="1923" t="s">
        <v>4913</v>
      </c>
      <c r="E1779" s="1697">
        <v>7</v>
      </c>
      <c r="F1779" s="1698" t="s">
        <v>508</v>
      </c>
      <c r="G1779" s="1757">
        <v>11</v>
      </c>
      <c r="H1779" s="1698">
        <v>2008</v>
      </c>
      <c r="I1779" s="1700">
        <v>1108.8</v>
      </c>
      <c r="J1779" s="1698">
        <f t="shared" si="99"/>
        <v>100</v>
      </c>
      <c r="K1779" s="1700">
        <f t="shared" si="100"/>
        <v>0</v>
      </c>
      <c r="L1779" s="1698"/>
      <c r="M1779" s="1698"/>
      <c r="N1779" s="1701">
        <f t="shared" si="101"/>
        <v>0</v>
      </c>
      <c r="O1779" s="2122"/>
      <c r="P1779" s="2122"/>
      <c r="Q1779" s="2122">
        <f t="shared" si="102"/>
        <v>0</v>
      </c>
      <c r="R1779" s="2428"/>
    </row>
    <row r="1780" spans="3:18" ht="14.25" customHeight="1">
      <c r="C1780" s="1696">
        <v>40</v>
      </c>
      <c r="D1780" s="1923" t="s">
        <v>2759</v>
      </c>
      <c r="E1780" s="1697">
        <v>7</v>
      </c>
      <c r="F1780" s="1698" t="s">
        <v>508</v>
      </c>
      <c r="G1780" s="1757">
        <v>5</v>
      </c>
      <c r="H1780" s="1698">
        <v>2008</v>
      </c>
      <c r="I1780" s="1700">
        <v>411</v>
      </c>
      <c r="J1780" s="1698">
        <f t="shared" si="99"/>
        <v>100</v>
      </c>
      <c r="K1780" s="1700">
        <f t="shared" si="100"/>
        <v>0</v>
      </c>
      <c r="L1780" s="1698"/>
      <c r="M1780" s="1698"/>
      <c r="N1780" s="1701">
        <f t="shared" si="101"/>
        <v>0</v>
      </c>
      <c r="O1780" s="2122"/>
      <c r="P1780" s="2122"/>
      <c r="Q1780" s="2122">
        <f t="shared" si="102"/>
        <v>0</v>
      </c>
      <c r="R1780" s="2428"/>
    </row>
    <row r="1781" spans="3:18" ht="14.25" customHeight="1">
      <c r="C1781" s="1696">
        <v>41</v>
      </c>
      <c r="D1781" s="1923" t="s">
        <v>4915</v>
      </c>
      <c r="E1781" s="1697">
        <v>7</v>
      </c>
      <c r="F1781" s="1698" t="s">
        <v>508</v>
      </c>
      <c r="G1781" s="1757">
        <v>5</v>
      </c>
      <c r="H1781" s="1698">
        <v>2008</v>
      </c>
      <c r="I1781" s="1700">
        <v>518.30999999999995</v>
      </c>
      <c r="J1781" s="1698">
        <f t="shared" si="99"/>
        <v>100</v>
      </c>
      <c r="K1781" s="1700">
        <f t="shared" si="100"/>
        <v>0</v>
      </c>
      <c r="L1781" s="1698"/>
      <c r="M1781" s="1698"/>
      <c r="N1781" s="1701">
        <f t="shared" si="101"/>
        <v>0</v>
      </c>
      <c r="O1781" s="2122"/>
      <c r="P1781" s="2122"/>
      <c r="Q1781" s="2122">
        <f t="shared" si="102"/>
        <v>0</v>
      </c>
      <c r="R1781" s="2428"/>
    </row>
    <row r="1782" spans="3:18" ht="14.25" customHeight="1">
      <c r="C1782" s="1696">
        <v>42</v>
      </c>
      <c r="D1782" s="1923" t="s">
        <v>7389</v>
      </c>
      <c r="E1782" s="1697">
        <v>7</v>
      </c>
      <c r="F1782" s="1698" t="s">
        <v>508</v>
      </c>
      <c r="G1782" s="1757">
        <v>2</v>
      </c>
      <c r="H1782" s="1698">
        <v>2008</v>
      </c>
      <c r="I1782" s="1700">
        <v>201.6</v>
      </c>
      <c r="J1782" s="1698">
        <f t="shared" si="99"/>
        <v>100</v>
      </c>
      <c r="K1782" s="1700">
        <f t="shared" si="100"/>
        <v>0</v>
      </c>
      <c r="L1782" s="1698"/>
      <c r="M1782" s="1698"/>
      <c r="N1782" s="1701">
        <f t="shared" si="101"/>
        <v>0</v>
      </c>
      <c r="O1782" s="2122"/>
      <c r="P1782" s="2122"/>
      <c r="Q1782" s="2122">
        <f t="shared" si="102"/>
        <v>0</v>
      </c>
      <c r="R1782" s="2428"/>
    </row>
    <row r="1783" spans="3:18" ht="14.25" customHeight="1">
      <c r="C1783" s="1696">
        <v>43</v>
      </c>
      <c r="D1783" s="1923" t="s">
        <v>4914</v>
      </c>
      <c r="E1783" s="1697">
        <v>7</v>
      </c>
      <c r="F1783" s="1698" t="s">
        <v>508</v>
      </c>
      <c r="G1783" s="1757">
        <v>2</v>
      </c>
      <c r="H1783" s="1698">
        <v>2008</v>
      </c>
      <c r="I1783" s="1700">
        <v>164.4</v>
      </c>
      <c r="J1783" s="1698">
        <f t="shared" si="99"/>
        <v>100</v>
      </c>
      <c r="K1783" s="1700">
        <f t="shared" si="100"/>
        <v>0</v>
      </c>
      <c r="L1783" s="1698"/>
      <c r="M1783" s="1698"/>
      <c r="N1783" s="1701">
        <f t="shared" si="101"/>
        <v>0</v>
      </c>
      <c r="O1783" s="2122"/>
      <c r="P1783" s="2122"/>
      <c r="Q1783" s="2122">
        <f t="shared" si="102"/>
        <v>0</v>
      </c>
      <c r="R1783" s="2428"/>
    </row>
    <row r="1784" spans="3:18" ht="14.25" customHeight="1">
      <c r="C1784" s="1696">
        <v>44</v>
      </c>
      <c r="D1784" s="1923" t="s">
        <v>4913</v>
      </c>
      <c r="E1784" s="1697">
        <v>7</v>
      </c>
      <c r="F1784" s="1698" t="s">
        <v>508</v>
      </c>
      <c r="G1784" s="1757">
        <v>13</v>
      </c>
      <c r="H1784" s="1698">
        <v>2008</v>
      </c>
      <c r="I1784" s="1700">
        <v>1310.4000000000001</v>
      </c>
      <c r="J1784" s="1698">
        <f t="shared" si="99"/>
        <v>100</v>
      </c>
      <c r="K1784" s="1700">
        <f t="shared" si="100"/>
        <v>0</v>
      </c>
      <c r="L1784" s="1698"/>
      <c r="M1784" s="1698"/>
      <c r="N1784" s="1701">
        <f t="shared" si="101"/>
        <v>0</v>
      </c>
      <c r="O1784" s="2122"/>
      <c r="P1784" s="2122"/>
      <c r="Q1784" s="2122">
        <f t="shared" si="102"/>
        <v>0</v>
      </c>
      <c r="R1784" s="2428"/>
    </row>
    <row r="1785" spans="3:18" ht="14.25" customHeight="1">
      <c r="C1785" s="1696">
        <v>45</v>
      </c>
      <c r="D1785" s="1923" t="s">
        <v>2510</v>
      </c>
      <c r="E1785" s="1697">
        <v>7</v>
      </c>
      <c r="F1785" s="1698" t="s">
        <v>508</v>
      </c>
      <c r="G1785" s="1757">
        <v>27</v>
      </c>
      <c r="H1785" s="1698">
        <v>2008</v>
      </c>
      <c r="I1785" s="1700">
        <v>2798.8739999999998</v>
      </c>
      <c r="J1785" s="1698">
        <f t="shared" si="99"/>
        <v>100</v>
      </c>
      <c r="K1785" s="1700">
        <f t="shared" si="100"/>
        <v>0</v>
      </c>
      <c r="L1785" s="1698"/>
      <c r="M1785" s="1698"/>
      <c r="N1785" s="1701">
        <f t="shared" si="101"/>
        <v>0</v>
      </c>
      <c r="O1785" s="2122"/>
      <c r="P1785" s="2122"/>
      <c r="Q1785" s="2122">
        <f t="shared" si="102"/>
        <v>0</v>
      </c>
      <c r="R1785" s="2428"/>
    </row>
    <row r="1786" spans="3:18" ht="14.25" customHeight="1">
      <c r="C1786" s="1696">
        <v>46</v>
      </c>
      <c r="D1786" s="1923" t="s">
        <v>4914</v>
      </c>
      <c r="E1786" s="1697">
        <v>7</v>
      </c>
      <c r="F1786" s="1698" t="s">
        <v>508</v>
      </c>
      <c r="G1786" s="1757">
        <v>2</v>
      </c>
      <c r="H1786" s="1698">
        <v>2008</v>
      </c>
      <c r="I1786" s="1700">
        <v>164.4</v>
      </c>
      <c r="J1786" s="1698">
        <f t="shared" si="99"/>
        <v>100</v>
      </c>
      <c r="K1786" s="1700">
        <f t="shared" si="100"/>
        <v>0</v>
      </c>
      <c r="L1786" s="1698"/>
      <c r="M1786" s="1698"/>
      <c r="N1786" s="1701">
        <f t="shared" si="101"/>
        <v>0</v>
      </c>
      <c r="O1786" s="2122"/>
      <c r="P1786" s="2122"/>
      <c r="Q1786" s="2122">
        <f t="shared" si="102"/>
        <v>0</v>
      </c>
      <c r="R1786" s="2428"/>
    </row>
    <row r="1787" spans="3:18" ht="14.25" customHeight="1">
      <c r="C1787" s="1696">
        <v>47</v>
      </c>
      <c r="D1787" s="1923" t="s">
        <v>2777</v>
      </c>
      <c r="E1787" s="1697">
        <v>7</v>
      </c>
      <c r="F1787" s="1698" t="s">
        <v>508</v>
      </c>
      <c r="G1787" s="1757">
        <v>4</v>
      </c>
      <c r="H1787" s="1698">
        <v>2008</v>
      </c>
      <c r="I1787" s="1700">
        <v>451.2</v>
      </c>
      <c r="J1787" s="1698">
        <f t="shared" si="99"/>
        <v>100</v>
      </c>
      <c r="K1787" s="1700">
        <f t="shared" si="100"/>
        <v>0</v>
      </c>
      <c r="L1787" s="1698"/>
      <c r="M1787" s="1698"/>
      <c r="N1787" s="1701">
        <f t="shared" si="101"/>
        <v>0</v>
      </c>
      <c r="O1787" s="2122"/>
      <c r="P1787" s="2122"/>
      <c r="Q1787" s="2122">
        <f t="shared" si="102"/>
        <v>0</v>
      </c>
      <c r="R1787" s="2428"/>
    </row>
    <row r="1788" spans="3:18" ht="14.25" customHeight="1">
      <c r="C1788" s="1696">
        <v>48</v>
      </c>
      <c r="D1788" s="1923" t="s">
        <v>2783</v>
      </c>
      <c r="E1788" s="1697">
        <v>7</v>
      </c>
      <c r="F1788" s="1698" t="s">
        <v>508</v>
      </c>
      <c r="G1788" s="1757">
        <v>1</v>
      </c>
      <c r="H1788" s="1698">
        <v>2009</v>
      </c>
      <c r="I1788" s="1700">
        <v>112.8</v>
      </c>
      <c r="J1788" s="1698">
        <f t="shared" si="99"/>
        <v>100</v>
      </c>
      <c r="K1788" s="1700">
        <f t="shared" si="100"/>
        <v>0</v>
      </c>
      <c r="L1788" s="1698"/>
      <c r="M1788" s="1698"/>
      <c r="N1788" s="1701">
        <f t="shared" si="101"/>
        <v>0</v>
      </c>
      <c r="O1788" s="2122"/>
      <c r="P1788" s="2122"/>
      <c r="Q1788" s="2122">
        <f t="shared" si="102"/>
        <v>0</v>
      </c>
      <c r="R1788" s="2428"/>
    </row>
    <row r="1789" spans="3:18" ht="14.25" customHeight="1">
      <c r="C1789" s="1696">
        <v>49</v>
      </c>
      <c r="D1789" s="1923" t="s">
        <v>2766</v>
      </c>
      <c r="E1789" s="1697">
        <v>7</v>
      </c>
      <c r="F1789" s="1698" t="s">
        <v>508</v>
      </c>
      <c r="G1789" s="1757">
        <v>1</v>
      </c>
      <c r="H1789" s="1698">
        <v>2009</v>
      </c>
      <c r="I1789" s="1700">
        <v>3446.25108</v>
      </c>
      <c r="J1789" s="1698">
        <f t="shared" si="99"/>
        <v>100</v>
      </c>
      <c r="K1789" s="1700">
        <f t="shared" si="100"/>
        <v>0</v>
      </c>
      <c r="L1789" s="1698"/>
      <c r="M1789" s="1698"/>
      <c r="N1789" s="1701">
        <f t="shared" si="101"/>
        <v>0</v>
      </c>
      <c r="O1789" s="2122"/>
      <c r="P1789" s="2122"/>
      <c r="Q1789" s="2122">
        <f t="shared" si="102"/>
        <v>0</v>
      </c>
      <c r="R1789" s="2428"/>
    </row>
    <row r="1790" spans="3:18" ht="14.25" customHeight="1">
      <c r="C1790" s="1696">
        <v>50</v>
      </c>
      <c r="D1790" s="1923" t="s">
        <v>2784</v>
      </c>
      <c r="E1790" s="1697">
        <v>7</v>
      </c>
      <c r="F1790" s="1698" t="s">
        <v>508</v>
      </c>
      <c r="G1790" s="1757">
        <v>3</v>
      </c>
      <c r="H1790" s="1698">
        <v>2010</v>
      </c>
      <c r="I1790" s="1700">
        <v>10338.7531</v>
      </c>
      <c r="J1790" s="1698">
        <f t="shared" si="99"/>
        <v>100</v>
      </c>
      <c r="K1790" s="1700">
        <f t="shared" si="100"/>
        <v>0</v>
      </c>
      <c r="L1790" s="1698"/>
      <c r="M1790" s="1698"/>
      <c r="N1790" s="1701">
        <f t="shared" si="101"/>
        <v>0</v>
      </c>
      <c r="O1790" s="2122"/>
      <c r="P1790" s="2122"/>
      <c r="Q1790" s="2122">
        <f t="shared" si="102"/>
        <v>0</v>
      </c>
      <c r="R1790" s="2428"/>
    </row>
    <row r="1791" spans="3:18" ht="14.25" customHeight="1">
      <c r="C1791" s="1696">
        <v>51</v>
      </c>
      <c r="D1791" s="1923" t="s">
        <v>2764</v>
      </c>
      <c r="E1791" s="1697">
        <v>7</v>
      </c>
      <c r="F1791" s="1698" t="s">
        <v>508</v>
      </c>
      <c r="G1791" s="1757">
        <v>1</v>
      </c>
      <c r="H1791" s="1698">
        <v>2011</v>
      </c>
      <c r="I1791" s="1700">
        <v>83.64</v>
      </c>
      <c r="J1791" s="1698">
        <f t="shared" si="99"/>
        <v>100</v>
      </c>
      <c r="K1791" s="1700">
        <f t="shared" si="100"/>
        <v>0</v>
      </c>
      <c r="L1791" s="1698"/>
      <c r="M1791" s="1698"/>
      <c r="N1791" s="1701">
        <f t="shared" si="101"/>
        <v>0</v>
      </c>
      <c r="O1791" s="2122"/>
      <c r="P1791" s="2122"/>
      <c r="Q1791" s="2122">
        <f t="shared" si="102"/>
        <v>0</v>
      </c>
      <c r="R1791" s="2428"/>
    </row>
    <row r="1792" spans="3:18" ht="14.25" customHeight="1">
      <c r="C1792" s="1696">
        <v>52</v>
      </c>
      <c r="D1792" s="1923" t="s">
        <v>2760</v>
      </c>
      <c r="E1792" s="1697">
        <v>7</v>
      </c>
      <c r="F1792" s="1698" t="s">
        <v>508</v>
      </c>
      <c r="G1792" s="1757">
        <v>1</v>
      </c>
      <c r="H1792" s="1698">
        <v>2012</v>
      </c>
      <c r="I1792" s="1700">
        <v>95.087999999999994</v>
      </c>
      <c r="J1792" s="1698">
        <f t="shared" si="99"/>
        <v>100</v>
      </c>
      <c r="K1792" s="1700">
        <f t="shared" si="100"/>
        <v>0</v>
      </c>
      <c r="L1792" s="1698"/>
      <c r="M1792" s="1698"/>
      <c r="N1792" s="1701">
        <f t="shared" si="101"/>
        <v>0</v>
      </c>
      <c r="O1792" s="2122"/>
      <c r="P1792" s="2122"/>
      <c r="Q1792" s="2122">
        <f t="shared" si="102"/>
        <v>0</v>
      </c>
      <c r="R1792" s="2428"/>
    </row>
    <row r="1793" spans="3:18" ht="14.25" customHeight="1">
      <c r="C1793" s="1696">
        <v>53</v>
      </c>
      <c r="D1793" s="1923" t="s">
        <v>4920</v>
      </c>
      <c r="E1793" s="1697">
        <v>7</v>
      </c>
      <c r="F1793" s="1698" t="s">
        <v>508</v>
      </c>
      <c r="G1793" s="1757">
        <v>3</v>
      </c>
      <c r="H1793" s="1698">
        <v>2012</v>
      </c>
      <c r="I1793" s="1700">
        <v>241.56</v>
      </c>
      <c r="J1793" s="1698">
        <f t="shared" si="99"/>
        <v>100</v>
      </c>
      <c r="K1793" s="1700">
        <f t="shared" si="100"/>
        <v>0</v>
      </c>
      <c r="L1793" s="1698"/>
      <c r="M1793" s="1698"/>
      <c r="N1793" s="1701">
        <f t="shared" si="101"/>
        <v>0</v>
      </c>
      <c r="O1793" s="2122"/>
      <c r="P1793" s="2122"/>
      <c r="Q1793" s="2122">
        <f t="shared" si="102"/>
        <v>0</v>
      </c>
      <c r="R1793" s="2428"/>
    </row>
    <row r="1794" spans="3:18" ht="14.25" customHeight="1">
      <c r="C1794" s="1696">
        <v>54</v>
      </c>
      <c r="D1794" s="1923" t="s">
        <v>2764</v>
      </c>
      <c r="E1794" s="1697">
        <v>7</v>
      </c>
      <c r="F1794" s="1698" t="s">
        <v>508</v>
      </c>
      <c r="G1794" s="1757">
        <v>1</v>
      </c>
      <c r="H1794" s="1698">
        <v>2012</v>
      </c>
      <c r="I1794" s="1700">
        <v>83.64</v>
      </c>
      <c r="J1794" s="1698">
        <f t="shared" si="99"/>
        <v>100</v>
      </c>
      <c r="K1794" s="1700">
        <f t="shared" si="100"/>
        <v>0</v>
      </c>
      <c r="L1794" s="1698"/>
      <c r="M1794" s="1698"/>
      <c r="N1794" s="1701">
        <f t="shared" si="101"/>
        <v>0</v>
      </c>
      <c r="O1794" s="2122"/>
      <c r="P1794" s="2122"/>
      <c r="Q1794" s="2122">
        <f t="shared" si="102"/>
        <v>0</v>
      </c>
      <c r="R1794" s="2428"/>
    </row>
    <row r="1795" spans="3:18" ht="14.25" customHeight="1">
      <c r="C1795" s="1696">
        <v>55</v>
      </c>
      <c r="D1795" s="1923" t="s">
        <v>7390</v>
      </c>
      <c r="E1795" s="1697">
        <v>7</v>
      </c>
      <c r="F1795" s="1698" t="s">
        <v>508</v>
      </c>
      <c r="G1795" s="1757">
        <v>4</v>
      </c>
      <c r="H1795" s="1698">
        <v>2013</v>
      </c>
      <c r="I1795" s="1700">
        <v>308.69920000000002</v>
      </c>
      <c r="J1795" s="1698">
        <f t="shared" si="99"/>
        <v>100</v>
      </c>
      <c r="K1795" s="1700">
        <f t="shared" si="100"/>
        <v>0</v>
      </c>
      <c r="L1795" s="1698"/>
      <c r="M1795" s="1698"/>
      <c r="N1795" s="1701">
        <f t="shared" si="101"/>
        <v>0</v>
      </c>
      <c r="O1795" s="2122"/>
      <c r="P1795" s="2122"/>
      <c r="Q1795" s="2122">
        <f t="shared" si="102"/>
        <v>0</v>
      </c>
      <c r="R1795" s="2428"/>
    </row>
    <row r="1796" spans="3:18" ht="14.25" customHeight="1">
      <c r="C1796" s="1696">
        <v>56</v>
      </c>
      <c r="D1796" s="1923" t="s">
        <v>2765</v>
      </c>
      <c r="E1796" s="1697">
        <v>7</v>
      </c>
      <c r="F1796" s="1698" t="s">
        <v>508</v>
      </c>
      <c r="G1796" s="1757">
        <v>1</v>
      </c>
      <c r="H1796" s="1698">
        <v>2013</v>
      </c>
      <c r="I1796" s="1700">
        <v>77.174999999999997</v>
      </c>
      <c r="J1796" s="1698">
        <f t="shared" si="99"/>
        <v>100</v>
      </c>
      <c r="K1796" s="1700">
        <f t="shared" si="100"/>
        <v>0</v>
      </c>
      <c r="L1796" s="1698"/>
      <c r="M1796" s="1698"/>
      <c r="N1796" s="1701">
        <f t="shared" si="101"/>
        <v>0</v>
      </c>
      <c r="O1796" s="2122"/>
      <c r="P1796" s="2122"/>
      <c r="Q1796" s="2122">
        <f t="shared" si="102"/>
        <v>0</v>
      </c>
      <c r="R1796" s="2428"/>
    </row>
    <row r="1797" spans="3:18" ht="14.25" customHeight="1">
      <c r="C1797" s="1696">
        <v>57</v>
      </c>
      <c r="D1797" s="1923" t="s">
        <v>2999</v>
      </c>
      <c r="E1797" s="1697">
        <v>7</v>
      </c>
      <c r="F1797" s="1698" t="s">
        <v>508</v>
      </c>
      <c r="G1797" s="1757">
        <v>14</v>
      </c>
      <c r="H1797" s="1698">
        <v>2015</v>
      </c>
      <c r="I1797" s="1700">
        <v>826</v>
      </c>
      <c r="J1797" s="1698">
        <f t="shared" si="99"/>
        <v>100</v>
      </c>
      <c r="K1797" s="1700">
        <f t="shared" si="100"/>
        <v>0</v>
      </c>
      <c r="L1797" s="1698"/>
      <c r="M1797" s="1698"/>
      <c r="N1797" s="1701">
        <f t="shared" si="101"/>
        <v>0</v>
      </c>
      <c r="O1797" s="2122"/>
      <c r="P1797" s="2122"/>
      <c r="Q1797" s="2122">
        <f t="shared" si="102"/>
        <v>0</v>
      </c>
      <c r="R1797" s="2428"/>
    </row>
    <row r="1798" spans="3:18" ht="14.25" customHeight="1">
      <c r="C1798" s="1696">
        <v>58</v>
      </c>
      <c r="D1798" s="1923" t="s">
        <v>2999</v>
      </c>
      <c r="E1798" s="1697">
        <v>7</v>
      </c>
      <c r="F1798" s="1698" t="s">
        <v>508</v>
      </c>
      <c r="G1798" s="1757">
        <v>1</v>
      </c>
      <c r="H1798" s="1698">
        <v>2015</v>
      </c>
      <c r="I1798" s="1700">
        <v>59</v>
      </c>
      <c r="J1798" s="1698">
        <f t="shared" si="99"/>
        <v>100</v>
      </c>
      <c r="K1798" s="1700">
        <f t="shared" si="100"/>
        <v>0</v>
      </c>
      <c r="L1798" s="1698"/>
      <c r="M1798" s="1698"/>
      <c r="N1798" s="1701">
        <f t="shared" si="101"/>
        <v>0</v>
      </c>
      <c r="O1798" s="2122"/>
      <c r="P1798" s="2122"/>
      <c r="Q1798" s="2122">
        <f t="shared" si="102"/>
        <v>0</v>
      </c>
      <c r="R1798" s="2428"/>
    </row>
    <row r="1799" spans="3:18" ht="14.25" customHeight="1">
      <c r="C1799" s="1696">
        <v>59</v>
      </c>
      <c r="D1799" s="1923" t="s">
        <v>2765</v>
      </c>
      <c r="E1799" s="1697">
        <v>7</v>
      </c>
      <c r="F1799" s="1698" t="s">
        <v>508</v>
      </c>
      <c r="G1799" s="1757">
        <v>1</v>
      </c>
      <c r="H1799" s="1698">
        <v>2018</v>
      </c>
      <c r="I1799" s="1700">
        <v>77.174800000000005</v>
      </c>
      <c r="J1799" s="1698">
        <f t="shared" si="99"/>
        <v>100</v>
      </c>
      <c r="K1799" s="1700">
        <f t="shared" si="100"/>
        <v>0</v>
      </c>
      <c r="L1799" s="1698"/>
      <c r="M1799" s="1698"/>
      <c r="N1799" s="1701">
        <f t="shared" si="101"/>
        <v>0</v>
      </c>
      <c r="O1799" s="2122"/>
      <c r="P1799" s="2122"/>
      <c r="Q1799" s="2122">
        <f t="shared" si="102"/>
        <v>0</v>
      </c>
      <c r="R1799" s="2428"/>
    </row>
    <row r="1800" spans="3:18" ht="14.25" customHeight="1">
      <c r="C1800" s="1696">
        <v>60</v>
      </c>
      <c r="D1800" s="1923" t="s">
        <v>2785</v>
      </c>
      <c r="E1800" s="1697">
        <v>7</v>
      </c>
      <c r="F1800" s="1698" t="s">
        <v>508</v>
      </c>
      <c r="G1800" s="1757">
        <v>34</v>
      </c>
      <c r="H1800" s="1698">
        <v>2020</v>
      </c>
      <c r="I1800" s="1700">
        <v>3159.96</v>
      </c>
      <c r="J1800" s="1698">
        <f t="shared" si="99"/>
        <v>100</v>
      </c>
      <c r="K1800" s="1700">
        <f t="shared" si="100"/>
        <v>0</v>
      </c>
      <c r="L1800" s="1698"/>
      <c r="M1800" s="1698"/>
      <c r="N1800" s="1701">
        <f t="shared" si="101"/>
        <v>0</v>
      </c>
      <c r="O1800" s="2122"/>
      <c r="P1800" s="2122"/>
      <c r="Q1800" s="2122">
        <f t="shared" si="102"/>
        <v>0</v>
      </c>
      <c r="R1800" s="2428"/>
    </row>
    <row r="1801" spans="3:18" ht="14.25" customHeight="1">
      <c r="C1801" s="1696">
        <v>61</v>
      </c>
      <c r="D1801" s="1923" t="s">
        <v>2786</v>
      </c>
      <c r="E1801" s="1697">
        <v>7</v>
      </c>
      <c r="F1801" s="1698" t="s">
        <v>508</v>
      </c>
      <c r="G1801" s="1757">
        <v>3</v>
      </c>
      <c r="H1801" s="1698">
        <v>2021</v>
      </c>
      <c r="I1801" s="1700">
        <v>250.92</v>
      </c>
      <c r="J1801" s="1698">
        <f t="shared" si="99"/>
        <v>100</v>
      </c>
      <c r="K1801" s="1700">
        <f t="shared" si="100"/>
        <v>0</v>
      </c>
      <c r="L1801" s="1698"/>
      <c r="M1801" s="1698"/>
      <c r="N1801" s="1701">
        <f t="shared" si="101"/>
        <v>0</v>
      </c>
      <c r="O1801" s="2122"/>
      <c r="P1801" s="2122"/>
      <c r="Q1801" s="2122">
        <f t="shared" si="102"/>
        <v>0</v>
      </c>
      <c r="R1801" s="2428"/>
    </row>
    <row r="1802" spans="3:18" ht="14.25" customHeight="1">
      <c r="C1802" s="1696">
        <v>62</v>
      </c>
      <c r="D1802" s="1923" t="s">
        <v>6086</v>
      </c>
      <c r="E1802" s="1697">
        <v>7</v>
      </c>
      <c r="F1802" s="1698" t="s">
        <v>508</v>
      </c>
      <c r="G1802" s="1757">
        <v>2</v>
      </c>
      <c r="H1802" s="1698">
        <v>2022</v>
      </c>
      <c r="I1802" s="1700">
        <v>121.6</v>
      </c>
      <c r="J1802" s="1698">
        <f t="shared" si="99"/>
        <v>80</v>
      </c>
      <c r="K1802" s="1700">
        <f t="shared" si="100"/>
        <v>24.319999999999993</v>
      </c>
      <c r="L1802" s="1698"/>
      <c r="M1802" s="1698"/>
      <c r="N1802" s="1701">
        <f t="shared" si="101"/>
        <v>0</v>
      </c>
      <c r="O1802" s="2122"/>
      <c r="P1802" s="2122"/>
      <c r="Q1802" s="2122">
        <f t="shared" si="102"/>
        <v>0</v>
      </c>
      <c r="R1802" s="2428"/>
    </row>
    <row r="1803" spans="3:18" ht="14.25" customHeight="1">
      <c r="C1803" s="1696">
        <v>63</v>
      </c>
      <c r="D1803" s="1923" t="s">
        <v>7372</v>
      </c>
      <c r="E1803" s="1697">
        <v>7</v>
      </c>
      <c r="F1803" s="1698" t="s">
        <v>508</v>
      </c>
      <c r="G1803" s="1757">
        <v>34</v>
      </c>
      <c r="H1803" s="1698">
        <v>2024</v>
      </c>
      <c r="I1803" s="1700">
        <v>11087.4</v>
      </c>
      <c r="J1803" s="1698">
        <f t="shared" si="99"/>
        <v>40</v>
      </c>
      <c r="K1803" s="1700">
        <f t="shared" si="100"/>
        <v>6652.44</v>
      </c>
      <c r="L1803" s="1698"/>
      <c r="M1803" s="1698"/>
      <c r="N1803" s="1701">
        <f t="shared" si="101"/>
        <v>0</v>
      </c>
      <c r="O1803" s="2122"/>
      <c r="P1803" s="2122"/>
      <c r="Q1803" s="2122">
        <f t="shared" si="102"/>
        <v>0</v>
      </c>
      <c r="R1803" s="2429"/>
    </row>
    <row r="1804" spans="3:18" ht="14.25" customHeight="1">
      <c r="C1804" s="1758">
        <v>1</v>
      </c>
      <c r="D1804" s="1924" t="s">
        <v>2675</v>
      </c>
      <c r="E1804" s="1759">
        <v>7</v>
      </c>
      <c r="F1804" s="1760" t="s">
        <v>508</v>
      </c>
      <c r="G1804" s="1761">
        <v>1</v>
      </c>
      <c r="H1804" s="1760">
        <v>2014</v>
      </c>
      <c r="I1804" s="1762">
        <v>140.48500000000001</v>
      </c>
      <c r="J1804" s="1760">
        <v>100</v>
      </c>
      <c r="K1804" s="1762">
        <v>0</v>
      </c>
      <c r="L1804" s="1760"/>
      <c r="M1804" s="1760"/>
      <c r="N1804" s="1763">
        <f t="shared" si="101"/>
        <v>0</v>
      </c>
      <c r="O1804" s="2130"/>
      <c r="P1804" s="2130"/>
      <c r="Q1804" s="2130">
        <f t="shared" si="102"/>
        <v>0</v>
      </c>
      <c r="R1804" s="2454" t="s">
        <v>8018</v>
      </c>
    </row>
    <row r="1805" spans="3:18" ht="14.25" customHeight="1">
      <c r="C1805" s="1702">
        <v>2</v>
      </c>
      <c r="D1805" s="1925" t="s">
        <v>3765</v>
      </c>
      <c r="E1805" s="1703">
        <v>7</v>
      </c>
      <c r="F1805" s="1704" t="s">
        <v>508</v>
      </c>
      <c r="G1805" s="1764">
        <v>1</v>
      </c>
      <c r="H1805" s="1704">
        <v>2014</v>
      </c>
      <c r="I1805" s="1706">
        <v>107.5</v>
      </c>
      <c r="J1805" s="1704">
        <v>100</v>
      </c>
      <c r="K1805" s="1706">
        <v>0</v>
      </c>
      <c r="L1805" s="1704"/>
      <c r="M1805" s="1704"/>
      <c r="N1805" s="1707">
        <f t="shared" ref="N1805:N1851" si="103">+L1805*M1805</f>
        <v>0</v>
      </c>
      <c r="O1805" s="2123"/>
      <c r="P1805" s="2123"/>
      <c r="Q1805" s="2123">
        <f t="shared" ref="Q1805:Q1851" si="104">+O1805*P1805</f>
        <v>0</v>
      </c>
      <c r="R1805" s="2455"/>
    </row>
    <row r="1806" spans="3:18" ht="14.25" customHeight="1">
      <c r="C1806" s="1702">
        <v>3</v>
      </c>
      <c r="D1806" s="1925" t="s">
        <v>3766</v>
      </c>
      <c r="E1806" s="1759">
        <v>7</v>
      </c>
      <c r="F1806" s="1704" t="s">
        <v>508</v>
      </c>
      <c r="G1806" s="1764">
        <v>1</v>
      </c>
      <c r="H1806" s="1704">
        <v>2013</v>
      </c>
      <c r="I1806" s="1706">
        <v>83.64</v>
      </c>
      <c r="J1806" s="1704">
        <v>100</v>
      </c>
      <c r="K1806" s="1706">
        <v>0</v>
      </c>
      <c r="L1806" s="1704"/>
      <c r="M1806" s="1704"/>
      <c r="N1806" s="1707">
        <f t="shared" si="103"/>
        <v>0</v>
      </c>
      <c r="O1806" s="2123"/>
      <c r="P1806" s="2123"/>
      <c r="Q1806" s="2123">
        <f t="shared" si="104"/>
        <v>0</v>
      </c>
      <c r="R1806" s="2455"/>
    </row>
    <row r="1807" spans="3:18" ht="14.25" customHeight="1">
      <c r="C1807" s="1758">
        <v>4</v>
      </c>
      <c r="D1807" s="1925" t="s">
        <v>3767</v>
      </c>
      <c r="E1807" s="1703">
        <v>7</v>
      </c>
      <c r="F1807" s="1704" t="s">
        <v>508</v>
      </c>
      <c r="G1807" s="1764">
        <v>1</v>
      </c>
      <c r="H1807" s="1704">
        <v>2010</v>
      </c>
      <c r="I1807" s="1706">
        <v>100.8</v>
      </c>
      <c r="J1807" s="1704">
        <v>100</v>
      </c>
      <c r="K1807" s="1706">
        <v>0</v>
      </c>
      <c r="L1807" s="1704"/>
      <c r="M1807" s="1704"/>
      <c r="N1807" s="1707">
        <f t="shared" si="103"/>
        <v>0</v>
      </c>
      <c r="O1807" s="2123"/>
      <c r="P1807" s="2123"/>
      <c r="Q1807" s="2123">
        <f t="shared" si="104"/>
        <v>0</v>
      </c>
      <c r="R1807" s="2455"/>
    </row>
    <row r="1808" spans="3:18" ht="14.25" customHeight="1">
      <c r="C1808" s="1702">
        <v>5</v>
      </c>
      <c r="D1808" s="1925" t="s">
        <v>3767</v>
      </c>
      <c r="E1808" s="1759">
        <v>7</v>
      </c>
      <c r="F1808" s="1704" t="s">
        <v>508</v>
      </c>
      <c r="G1808" s="1764">
        <v>1</v>
      </c>
      <c r="H1808" s="1704">
        <v>2010</v>
      </c>
      <c r="I1808" s="1706">
        <v>100.8</v>
      </c>
      <c r="J1808" s="1704">
        <v>100</v>
      </c>
      <c r="K1808" s="1706">
        <v>0</v>
      </c>
      <c r="L1808" s="1704"/>
      <c r="M1808" s="1704"/>
      <c r="N1808" s="1707">
        <f t="shared" si="103"/>
        <v>0</v>
      </c>
      <c r="O1808" s="2123"/>
      <c r="P1808" s="2123"/>
      <c r="Q1808" s="2123">
        <f t="shared" si="104"/>
        <v>0</v>
      </c>
      <c r="R1808" s="2455"/>
    </row>
    <row r="1809" spans="3:18" ht="14.25" customHeight="1">
      <c r="C1809" s="1702">
        <v>6</v>
      </c>
      <c r="D1809" s="1925" t="s">
        <v>3768</v>
      </c>
      <c r="E1809" s="1703">
        <v>7</v>
      </c>
      <c r="F1809" s="1704" t="s">
        <v>508</v>
      </c>
      <c r="G1809" s="1764">
        <v>1</v>
      </c>
      <c r="H1809" s="1704">
        <v>2010</v>
      </c>
      <c r="I1809" s="1706">
        <v>112.8</v>
      </c>
      <c r="J1809" s="1704">
        <v>100</v>
      </c>
      <c r="K1809" s="1706">
        <v>0</v>
      </c>
      <c r="L1809" s="1704"/>
      <c r="M1809" s="1704"/>
      <c r="N1809" s="1707">
        <f t="shared" si="103"/>
        <v>0</v>
      </c>
      <c r="O1809" s="2123"/>
      <c r="P1809" s="2123"/>
      <c r="Q1809" s="2123">
        <f t="shared" si="104"/>
        <v>0</v>
      </c>
      <c r="R1809" s="2455"/>
    </row>
    <row r="1810" spans="3:18" ht="14.25" customHeight="1">
      <c r="C1810" s="1758">
        <v>7</v>
      </c>
      <c r="D1810" s="1925" t="s">
        <v>3768</v>
      </c>
      <c r="E1810" s="1759">
        <v>7</v>
      </c>
      <c r="F1810" s="1704" t="s">
        <v>508</v>
      </c>
      <c r="G1810" s="1764">
        <v>1</v>
      </c>
      <c r="H1810" s="1704">
        <v>2010</v>
      </c>
      <c r="I1810" s="1706">
        <v>112.8</v>
      </c>
      <c r="J1810" s="1704">
        <v>100</v>
      </c>
      <c r="K1810" s="1706">
        <v>0</v>
      </c>
      <c r="L1810" s="1704"/>
      <c r="M1810" s="1704"/>
      <c r="N1810" s="1707">
        <f t="shared" si="103"/>
        <v>0</v>
      </c>
      <c r="O1810" s="2123"/>
      <c r="P1810" s="2123"/>
      <c r="Q1810" s="2123">
        <f t="shared" si="104"/>
        <v>0</v>
      </c>
      <c r="R1810" s="2455"/>
    </row>
    <row r="1811" spans="3:18" ht="14.25" customHeight="1">
      <c r="C1811" s="1702">
        <v>8</v>
      </c>
      <c r="D1811" s="1925" t="s">
        <v>3768</v>
      </c>
      <c r="E1811" s="1703">
        <v>7</v>
      </c>
      <c r="F1811" s="1704" t="s">
        <v>508</v>
      </c>
      <c r="G1811" s="1764">
        <v>1</v>
      </c>
      <c r="H1811" s="1704">
        <v>2010</v>
      </c>
      <c r="I1811" s="1706">
        <v>112.8</v>
      </c>
      <c r="J1811" s="1704">
        <v>100</v>
      </c>
      <c r="K1811" s="1706">
        <v>0</v>
      </c>
      <c r="L1811" s="1704"/>
      <c r="M1811" s="1704"/>
      <c r="N1811" s="1707">
        <f t="shared" si="103"/>
        <v>0</v>
      </c>
      <c r="O1811" s="2123"/>
      <c r="P1811" s="2123"/>
      <c r="Q1811" s="2123">
        <f t="shared" si="104"/>
        <v>0</v>
      </c>
      <c r="R1811" s="2455"/>
    </row>
    <row r="1812" spans="3:18" ht="14.25" customHeight="1">
      <c r="C1812" s="1702">
        <v>9</v>
      </c>
      <c r="D1812" s="1925" t="s">
        <v>3769</v>
      </c>
      <c r="E1812" s="1759">
        <v>7</v>
      </c>
      <c r="F1812" s="1704" t="s">
        <v>508</v>
      </c>
      <c r="G1812" s="1764">
        <v>1</v>
      </c>
      <c r="H1812" s="1704">
        <v>2010</v>
      </c>
      <c r="I1812" s="1706">
        <v>103.66200000000001</v>
      </c>
      <c r="J1812" s="1704">
        <v>100</v>
      </c>
      <c r="K1812" s="1706">
        <v>0</v>
      </c>
      <c r="L1812" s="1704"/>
      <c r="M1812" s="1704"/>
      <c r="N1812" s="1707">
        <f t="shared" si="103"/>
        <v>0</v>
      </c>
      <c r="O1812" s="2123"/>
      <c r="P1812" s="2123"/>
      <c r="Q1812" s="2123">
        <f t="shared" si="104"/>
        <v>0</v>
      </c>
      <c r="R1812" s="2455"/>
    </row>
    <row r="1813" spans="3:18" ht="14.25" customHeight="1">
      <c r="C1813" s="1758">
        <v>10</v>
      </c>
      <c r="D1813" s="1925" t="s">
        <v>3770</v>
      </c>
      <c r="E1813" s="1703">
        <v>7</v>
      </c>
      <c r="F1813" s="1704" t="s">
        <v>508</v>
      </c>
      <c r="G1813" s="1764">
        <v>1</v>
      </c>
      <c r="H1813" s="1704">
        <v>2014</v>
      </c>
      <c r="I1813" s="1706">
        <v>103.66200000000001</v>
      </c>
      <c r="J1813" s="1704">
        <v>100</v>
      </c>
      <c r="K1813" s="1706">
        <v>0</v>
      </c>
      <c r="L1813" s="1704"/>
      <c r="M1813" s="1704"/>
      <c r="N1813" s="1707">
        <f t="shared" si="103"/>
        <v>0</v>
      </c>
      <c r="O1813" s="2123"/>
      <c r="P1813" s="2123"/>
      <c r="Q1813" s="2123">
        <f t="shared" si="104"/>
        <v>0</v>
      </c>
      <c r="R1813" s="2455"/>
    </row>
    <row r="1814" spans="3:18" ht="14.25" customHeight="1">
      <c r="C1814" s="1702">
        <v>11</v>
      </c>
      <c r="D1814" s="1925" t="s">
        <v>3771</v>
      </c>
      <c r="E1814" s="1759">
        <v>7</v>
      </c>
      <c r="F1814" s="1704" t="s">
        <v>508</v>
      </c>
      <c r="G1814" s="1764">
        <v>1</v>
      </c>
      <c r="H1814" s="1704">
        <v>2007</v>
      </c>
      <c r="I1814" s="1706">
        <v>125.4</v>
      </c>
      <c r="J1814" s="1704">
        <v>100</v>
      </c>
      <c r="K1814" s="1706">
        <v>0</v>
      </c>
      <c r="L1814" s="1704"/>
      <c r="M1814" s="1704"/>
      <c r="N1814" s="1707">
        <f t="shared" si="103"/>
        <v>0</v>
      </c>
      <c r="O1814" s="2123"/>
      <c r="P1814" s="2123"/>
      <c r="Q1814" s="2123">
        <f t="shared" si="104"/>
        <v>0</v>
      </c>
      <c r="R1814" s="2455"/>
    </row>
    <row r="1815" spans="3:18" ht="14.25" customHeight="1">
      <c r="C1815" s="1702">
        <v>12</v>
      </c>
      <c r="D1815" s="1925" t="s">
        <v>3766</v>
      </c>
      <c r="E1815" s="1703">
        <v>7</v>
      </c>
      <c r="F1815" s="1704" t="s">
        <v>508</v>
      </c>
      <c r="G1815" s="1764">
        <v>1</v>
      </c>
      <c r="H1815" s="1704">
        <v>2010</v>
      </c>
      <c r="I1815" s="1706">
        <v>83.64</v>
      </c>
      <c r="J1815" s="1704">
        <v>100</v>
      </c>
      <c r="K1815" s="1706">
        <v>0</v>
      </c>
      <c r="L1815" s="1704"/>
      <c r="M1815" s="1704"/>
      <c r="N1815" s="1707">
        <f t="shared" si="103"/>
        <v>0</v>
      </c>
      <c r="O1815" s="2123"/>
      <c r="P1815" s="2123"/>
      <c r="Q1815" s="2123">
        <f t="shared" si="104"/>
        <v>0</v>
      </c>
      <c r="R1815" s="2455"/>
    </row>
    <row r="1816" spans="3:18" ht="14.25" customHeight="1">
      <c r="C1816" s="1758">
        <v>13</v>
      </c>
      <c r="D1816" s="1925" t="s">
        <v>3766</v>
      </c>
      <c r="E1816" s="1759">
        <v>7</v>
      </c>
      <c r="F1816" s="1704" t="s">
        <v>508</v>
      </c>
      <c r="G1816" s="1764">
        <v>1</v>
      </c>
      <c r="H1816" s="1704">
        <v>2010</v>
      </c>
      <c r="I1816" s="1706">
        <v>83.64</v>
      </c>
      <c r="J1816" s="1704">
        <v>100</v>
      </c>
      <c r="K1816" s="1706">
        <v>0</v>
      </c>
      <c r="L1816" s="1704"/>
      <c r="M1816" s="1704"/>
      <c r="N1816" s="1707">
        <f t="shared" si="103"/>
        <v>0</v>
      </c>
      <c r="O1816" s="2123"/>
      <c r="P1816" s="2123"/>
      <c r="Q1816" s="2123">
        <f t="shared" si="104"/>
        <v>0</v>
      </c>
      <c r="R1816" s="2455"/>
    </row>
    <row r="1817" spans="3:18" ht="14.25" customHeight="1">
      <c r="C1817" s="1702">
        <v>14</v>
      </c>
      <c r="D1817" s="1925" t="s">
        <v>3766</v>
      </c>
      <c r="E1817" s="1703">
        <v>7</v>
      </c>
      <c r="F1817" s="1704" t="s">
        <v>508</v>
      </c>
      <c r="G1817" s="1764">
        <v>1</v>
      </c>
      <c r="H1817" s="1704">
        <v>2010</v>
      </c>
      <c r="I1817" s="1706">
        <v>83.64</v>
      </c>
      <c r="J1817" s="1704">
        <v>100</v>
      </c>
      <c r="K1817" s="1706">
        <v>0</v>
      </c>
      <c r="L1817" s="1704"/>
      <c r="M1817" s="1704"/>
      <c r="N1817" s="1707">
        <f t="shared" si="103"/>
        <v>0</v>
      </c>
      <c r="O1817" s="2123"/>
      <c r="P1817" s="2123"/>
      <c r="Q1817" s="2123">
        <f t="shared" si="104"/>
        <v>0</v>
      </c>
      <c r="R1817" s="2455"/>
    </row>
    <row r="1818" spans="3:18" ht="14.25" customHeight="1">
      <c r="C1818" s="1702">
        <v>15</v>
      </c>
      <c r="D1818" s="1925" t="s">
        <v>3772</v>
      </c>
      <c r="E1818" s="1759">
        <v>7</v>
      </c>
      <c r="F1818" s="1704" t="s">
        <v>508</v>
      </c>
      <c r="G1818" s="1764">
        <v>1</v>
      </c>
      <c r="H1818" s="1704">
        <v>2014</v>
      </c>
      <c r="I1818" s="1706">
        <v>132.2244</v>
      </c>
      <c r="J1818" s="1704">
        <v>100</v>
      </c>
      <c r="K1818" s="1706">
        <v>0</v>
      </c>
      <c r="L1818" s="1704"/>
      <c r="M1818" s="1704"/>
      <c r="N1818" s="1707">
        <f t="shared" si="103"/>
        <v>0</v>
      </c>
      <c r="O1818" s="2123"/>
      <c r="P1818" s="2123"/>
      <c r="Q1818" s="2123">
        <f t="shared" si="104"/>
        <v>0</v>
      </c>
      <c r="R1818" s="2455"/>
    </row>
    <row r="1819" spans="3:18" ht="14.25" customHeight="1">
      <c r="C1819" s="1758">
        <v>16</v>
      </c>
      <c r="D1819" s="1925" t="s">
        <v>3772</v>
      </c>
      <c r="E1819" s="1703">
        <v>7</v>
      </c>
      <c r="F1819" s="1704" t="s">
        <v>508</v>
      </c>
      <c r="G1819" s="1764">
        <v>1</v>
      </c>
      <c r="H1819" s="1704">
        <v>2014</v>
      </c>
      <c r="I1819" s="1706">
        <v>132.2244</v>
      </c>
      <c r="J1819" s="1704">
        <v>100</v>
      </c>
      <c r="K1819" s="1706">
        <v>0</v>
      </c>
      <c r="L1819" s="1704"/>
      <c r="M1819" s="1704"/>
      <c r="N1819" s="1707">
        <f t="shared" si="103"/>
        <v>0</v>
      </c>
      <c r="O1819" s="2123"/>
      <c r="P1819" s="2123"/>
      <c r="Q1819" s="2123">
        <f t="shared" si="104"/>
        <v>0</v>
      </c>
      <c r="R1819" s="2455"/>
    </row>
    <row r="1820" spans="3:18" ht="14.25" customHeight="1">
      <c r="C1820" s="1702">
        <v>17</v>
      </c>
      <c r="D1820" s="1925" t="s">
        <v>3772</v>
      </c>
      <c r="E1820" s="1759">
        <v>7</v>
      </c>
      <c r="F1820" s="1704" t="s">
        <v>508</v>
      </c>
      <c r="G1820" s="1764">
        <v>1</v>
      </c>
      <c r="H1820" s="1704">
        <v>2014</v>
      </c>
      <c r="I1820" s="1706">
        <v>132.2244</v>
      </c>
      <c r="J1820" s="1704">
        <v>100</v>
      </c>
      <c r="K1820" s="1706">
        <v>0</v>
      </c>
      <c r="L1820" s="1704"/>
      <c r="M1820" s="1704"/>
      <c r="N1820" s="1707">
        <f t="shared" si="103"/>
        <v>0</v>
      </c>
      <c r="O1820" s="2123"/>
      <c r="P1820" s="2123"/>
      <c r="Q1820" s="2123">
        <f t="shared" si="104"/>
        <v>0</v>
      </c>
      <c r="R1820" s="2455"/>
    </row>
    <row r="1821" spans="3:18" ht="14.25" customHeight="1">
      <c r="C1821" s="1702">
        <v>18</v>
      </c>
      <c r="D1821" s="1925" t="s">
        <v>3772</v>
      </c>
      <c r="E1821" s="1703">
        <v>7</v>
      </c>
      <c r="F1821" s="1704" t="s">
        <v>508</v>
      </c>
      <c r="G1821" s="1764">
        <v>1</v>
      </c>
      <c r="H1821" s="1704">
        <v>2014</v>
      </c>
      <c r="I1821" s="1706">
        <v>132.2244</v>
      </c>
      <c r="J1821" s="1704">
        <v>100</v>
      </c>
      <c r="K1821" s="1706">
        <v>0</v>
      </c>
      <c r="L1821" s="1704"/>
      <c r="M1821" s="1704"/>
      <c r="N1821" s="1707">
        <f t="shared" si="103"/>
        <v>0</v>
      </c>
      <c r="O1821" s="2123"/>
      <c r="P1821" s="2123"/>
      <c r="Q1821" s="2123">
        <f t="shared" si="104"/>
        <v>0</v>
      </c>
      <c r="R1821" s="2455"/>
    </row>
    <row r="1822" spans="3:18" ht="14.25" customHeight="1">
      <c r="C1822" s="1758">
        <v>19</v>
      </c>
      <c r="D1822" s="1925" t="s">
        <v>3772</v>
      </c>
      <c r="E1822" s="1759">
        <v>7</v>
      </c>
      <c r="F1822" s="1704" t="s">
        <v>508</v>
      </c>
      <c r="G1822" s="1764">
        <v>1</v>
      </c>
      <c r="H1822" s="1704">
        <v>2014</v>
      </c>
      <c r="I1822" s="1706">
        <v>132.2244</v>
      </c>
      <c r="J1822" s="1704">
        <v>100</v>
      </c>
      <c r="K1822" s="1706">
        <v>0</v>
      </c>
      <c r="L1822" s="1704"/>
      <c r="M1822" s="1704"/>
      <c r="N1822" s="1707">
        <f t="shared" si="103"/>
        <v>0</v>
      </c>
      <c r="O1822" s="2123"/>
      <c r="P1822" s="2123"/>
      <c r="Q1822" s="2123">
        <f t="shared" si="104"/>
        <v>0</v>
      </c>
      <c r="R1822" s="2455"/>
    </row>
    <row r="1823" spans="3:18" ht="14.25" customHeight="1">
      <c r="C1823" s="1702">
        <v>20</v>
      </c>
      <c r="D1823" s="1925" t="s">
        <v>3772</v>
      </c>
      <c r="E1823" s="1703">
        <v>7</v>
      </c>
      <c r="F1823" s="1704" t="s">
        <v>508</v>
      </c>
      <c r="G1823" s="1764">
        <v>1</v>
      </c>
      <c r="H1823" s="1704">
        <v>2014</v>
      </c>
      <c r="I1823" s="1706">
        <v>132.2244</v>
      </c>
      <c r="J1823" s="1704">
        <v>100</v>
      </c>
      <c r="K1823" s="1706">
        <v>0</v>
      </c>
      <c r="L1823" s="1704"/>
      <c r="M1823" s="1704"/>
      <c r="N1823" s="1707">
        <f t="shared" si="103"/>
        <v>0</v>
      </c>
      <c r="O1823" s="2123"/>
      <c r="P1823" s="2123"/>
      <c r="Q1823" s="2123">
        <f t="shared" si="104"/>
        <v>0</v>
      </c>
      <c r="R1823" s="2455"/>
    </row>
    <row r="1824" spans="3:18" ht="14.25" customHeight="1">
      <c r="C1824" s="1702">
        <v>21</v>
      </c>
      <c r="D1824" s="1925" t="s">
        <v>3772</v>
      </c>
      <c r="E1824" s="1759">
        <v>7</v>
      </c>
      <c r="F1824" s="1704" t="s">
        <v>508</v>
      </c>
      <c r="G1824" s="1764">
        <v>1</v>
      </c>
      <c r="H1824" s="1704">
        <v>2014</v>
      </c>
      <c r="I1824" s="1706">
        <v>132.2244</v>
      </c>
      <c r="J1824" s="1704">
        <v>100</v>
      </c>
      <c r="K1824" s="1706">
        <v>0</v>
      </c>
      <c r="L1824" s="1704"/>
      <c r="M1824" s="1704"/>
      <c r="N1824" s="1707">
        <f t="shared" si="103"/>
        <v>0</v>
      </c>
      <c r="O1824" s="2123"/>
      <c r="P1824" s="2123"/>
      <c r="Q1824" s="2123">
        <f t="shared" si="104"/>
        <v>0</v>
      </c>
      <c r="R1824" s="2455"/>
    </row>
    <row r="1825" spans="3:18" ht="14.25" customHeight="1">
      <c r="C1825" s="1758">
        <v>22</v>
      </c>
      <c r="D1825" s="1925" t="s">
        <v>2649</v>
      </c>
      <c r="E1825" s="1703">
        <v>7</v>
      </c>
      <c r="F1825" s="1704" t="s">
        <v>508</v>
      </c>
      <c r="G1825" s="1764">
        <v>1</v>
      </c>
      <c r="H1825" s="1704">
        <v>2015</v>
      </c>
      <c r="I1825" s="1706">
        <v>59</v>
      </c>
      <c r="J1825" s="1704">
        <v>100</v>
      </c>
      <c r="K1825" s="1706">
        <v>0</v>
      </c>
      <c r="L1825" s="1704"/>
      <c r="M1825" s="1704"/>
      <c r="N1825" s="1707">
        <f t="shared" si="103"/>
        <v>0</v>
      </c>
      <c r="O1825" s="2123"/>
      <c r="P1825" s="2123"/>
      <c r="Q1825" s="2123">
        <f t="shared" si="104"/>
        <v>0</v>
      </c>
      <c r="R1825" s="2455"/>
    </row>
    <row r="1826" spans="3:18" ht="14.25" customHeight="1">
      <c r="C1826" s="1702">
        <v>23</v>
      </c>
      <c r="D1826" s="1925" t="s">
        <v>2039</v>
      </c>
      <c r="E1826" s="1759">
        <v>7</v>
      </c>
      <c r="F1826" s="1704" t="s">
        <v>508</v>
      </c>
      <c r="G1826" s="1764">
        <v>1</v>
      </c>
      <c r="H1826" s="1704">
        <v>2009</v>
      </c>
      <c r="I1826" s="1706">
        <v>103.66200000000001</v>
      </c>
      <c r="J1826" s="1704">
        <v>100</v>
      </c>
      <c r="K1826" s="1706">
        <v>0</v>
      </c>
      <c r="L1826" s="1704"/>
      <c r="M1826" s="1704"/>
      <c r="N1826" s="1707">
        <f t="shared" si="103"/>
        <v>0</v>
      </c>
      <c r="O1826" s="2123"/>
      <c r="P1826" s="2123"/>
      <c r="Q1826" s="2123">
        <f t="shared" si="104"/>
        <v>0</v>
      </c>
      <c r="R1826" s="2455"/>
    </row>
    <row r="1827" spans="3:18" ht="14.25" customHeight="1">
      <c r="C1827" s="1702">
        <v>24</v>
      </c>
      <c r="D1827" s="1925" t="s">
        <v>3773</v>
      </c>
      <c r="E1827" s="1703">
        <v>7</v>
      </c>
      <c r="F1827" s="1704" t="s">
        <v>508</v>
      </c>
      <c r="G1827" s="1764">
        <v>1</v>
      </c>
      <c r="H1827" s="1704">
        <v>2011</v>
      </c>
      <c r="I1827" s="1706">
        <v>112.8</v>
      </c>
      <c r="J1827" s="1704">
        <v>100</v>
      </c>
      <c r="K1827" s="1706">
        <v>0</v>
      </c>
      <c r="L1827" s="1704"/>
      <c r="M1827" s="1704"/>
      <c r="N1827" s="1707">
        <f t="shared" si="103"/>
        <v>0</v>
      </c>
      <c r="O1827" s="2123"/>
      <c r="P1827" s="2123"/>
      <c r="Q1827" s="2123">
        <f t="shared" si="104"/>
        <v>0</v>
      </c>
      <c r="R1827" s="2455"/>
    </row>
    <row r="1828" spans="3:18" ht="14.25" customHeight="1">
      <c r="C1828" s="1758">
        <v>25</v>
      </c>
      <c r="D1828" s="1925" t="s">
        <v>3774</v>
      </c>
      <c r="E1828" s="1759">
        <v>7</v>
      </c>
      <c r="F1828" s="1704" t="s">
        <v>508</v>
      </c>
      <c r="G1828" s="1764">
        <v>1</v>
      </c>
      <c r="H1828" s="1704">
        <v>2013</v>
      </c>
      <c r="I1828" s="1706">
        <v>77.147800000000004</v>
      </c>
      <c r="J1828" s="1704">
        <v>100</v>
      </c>
      <c r="K1828" s="1706">
        <v>0</v>
      </c>
      <c r="L1828" s="1704"/>
      <c r="M1828" s="1704"/>
      <c r="N1828" s="1707">
        <f t="shared" si="103"/>
        <v>0</v>
      </c>
      <c r="O1828" s="2123"/>
      <c r="P1828" s="2123"/>
      <c r="Q1828" s="2123">
        <f t="shared" si="104"/>
        <v>0</v>
      </c>
      <c r="R1828" s="2455"/>
    </row>
    <row r="1829" spans="3:18" ht="14.25" customHeight="1">
      <c r="C1829" s="1702">
        <v>26</v>
      </c>
      <c r="D1829" s="1925" t="s">
        <v>3774</v>
      </c>
      <c r="E1829" s="1703">
        <v>7</v>
      </c>
      <c r="F1829" s="1704" t="s">
        <v>508</v>
      </c>
      <c r="G1829" s="1764">
        <v>1</v>
      </c>
      <c r="H1829" s="1704">
        <v>2013</v>
      </c>
      <c r="I1829" s="1706">
        <v>77.147800000000004</v>
      </c>
      <c r="J1829" s="1704">
        <v>100</v>
      </c>
      <c r="K1829" s="1706">
        <v>0</v>
      </c>
      <c r="L1829" s="1704"/>
      <c r="M1829" s="1704"/>
      <c r="N1829" s="1707">
        <f t="shared" si="103"/>
        <v>0</v>
      </c>
      <c r="O1829" s="2123"/>
      <c r="P1829" s="2123"/>
      <c r="Q1829" s="2123">
        <f t="shared" si="104"/>
        <v>0</v>
      </c>
      <c r="R1829" s="2455"/>
    </row>
    <row r="1830" spans="3:18" ht="14.25" customHeight="1">
      <c r="C1830" s="1702">
        <v>27</v>
      </c>
      <c r="D1830" s="1925" t="s">
        <v>3775</v>
      </c>
      <c r="E1830" s="1759">
        <v>7</v>
      </c>
      <c r="F1830" s="1704" t="s">
        <v>508</v>
      </c>
      <c r="G1830" s="1764">
        <v>1</v>
      </c>
      <c r="H1830" s="1704">
        <v>2008</v>
      </c>
      <c r="I1830" s="1706">
        <v>103.66200000000001</v>
      </c>
      <c r="J1830" s="1704">
        <v>100</v>
      </c>
      <c r="K1830" s="1706">
        <v>0</v>
      </c>
      <c r="L1830" s="1704"/>
      <c r="M1830" s="1704"/>
      <c r="N1830" s="1707">
        <f t="shared" si="103"/>
        <v>0</v>
      </c>
      <c r="O1830" s="2123"/>
      <c r="P1830" s="2123"/>
      <c r="Q1830" s="2123">
        <f t="shared" si="104"/>
        <v>0</v>
      </c>
      <c r="R1830" s="2455"/>
    </row>
    <row r="1831" spans="3:18" ht="14.25" customHeight="1">
      <c r="C1831" s="1758">
        <v>28</v>
      </c>
      <c r="D1831" s="1925" t="s">
        <v>3776</v>
      </c>
      <c r="E1831" s="1703">
        <v>7</v>
      </c>
      <c r="F1831" s="1704" t="s">
        <v>508</v>
      </c>
      <c r="G1831" s="1764">
        <v>1</v>
      </c>
      <c r="H1831" s="1704">
        <v>2008</v>
      </c>
      <c r="I1831" s="1706">
        <v>100.8</v>
      </c>
      <c r="J1831" s="1704">
        <v>100</v>
      </c>
      <c r="K1831" s="1706">
        <v>0</v>
      </c>
      <c r="L1831" s="1704"/>
      <c r="M1831" s="1704"/>
      <c r="N1831" s="1707">
        <f t="shared" si="103"/>
        <v>0</v>
      </c>
      <c r="O1831" s="2123"/>
      <c r="P1831" s="2123"/>
      <c r="Q1831" s="2123">
        <f t="shared" si="104"/>
        <v>0</v>
      </c>
      <c r="R1831" s="2455"/>
    </row>
    <row r="1832" spans="3:18" ht="14.25" customHeight="1">
      <c r="C1832" s="1702">
        <v>29</v>
      </c>
      <c r="D1832" s="1925" t="s">
        <v>3777</v>
      </c>
      <c r="E1832" s="1759">
        <v>7</v>
      </c>
      <c r="F1832" s="1704" t="s">
        <v>508</v>
      </c>
      <c r="G1832" s="1764">
        <v>1</v>
      </c>
      <c r="H1832" s="1704">
        <v>2007</v>
      </c>
      <c r="I1832" s="1706">
        <v>112.8</v>
      </c>
      <c r="J1832" s="1704">
        <v>100</v>
      </c>
      <c r="K1832" s="1706">
        <v>0</v>
      </c>
      <c r="L1832" s="1704"/>
      <c r="M1832" s="1704"/>
      <c r="N1832" s="1707">
        <f t="shared" si="103"/>
        <v>0</v>
      </c>
      <c r="O1832" s="2123"/>
      <c r="P1832" s="2123"/>
      <c r="Q1832" s="2123">
        <f t="shared" si="104"/>
        <v>0</v>
      </c>
      <c r="R1832" s="2455"/>
    </row>
    <row r="1833" spans="3:18" ht="14.25" customHeight="1">
      <c r="C1833" s="1702">
        <v>30</v>
      </c>
      <c r="D1833" s="1925" t="s">
        <v>2296</v>
      </c>
      <c r="E1833" s="1703">
        <v>7</v>
      </c>
      <c r="F1833" s="1704" t="s">
        <v>508</v>
      </c>
      <c r="G1833" s="1764">
        <v>1</v>
      </c>
      <c r="H1833" s="1704">
        <v>2019</v>
      </c>
      <c r="I1833" s="1706">
        <v>92.94</v>
      </c>
      <c r="J1833" s="1704">
        <v>100</v>
      </c>
      <c r="K1833" s="1706">
        <v>0</v>
      </c>
      <c r="L1833" s="1704"/>
      <c r="M1833" s="1704"/>
      <c r="N1833" s="1707">
        <f t="shared" si="103"/>
        <v>0</v>
      </c>
      <c r="O1833" s="2123"/>
      <c r="P1833" s="2123"/>
      <c r="Q1833" s="2123">
        <f t="shared" si="104"/>
        <v>0</v>
      </c>
      <c r="R1833" s="2455"/>
    </row>
    <row r="1834" spans="3:18" ht="14.25" customHeight="1">
      <c r="C1834" s="1758">
        <v>31</v>
      </c>
      <c r="D1834" s="1925" t="s">
        <v>2296</v>
      </c>
      <c r="E1834" s="1759">
        <v>7</v>
      </c>
      <c r="F1834" s="1704" t="s">
        <v>508</v>
      </c>
      <c r="G1834" s="1764">
        <v>1</v>
      </c>
      <c r="H1834" s="1704">
        <v>2019</v>
      </c>
      <c r="I1834" s="1706">
        <v>92.94</v>
      </c>
      <c r="J1834" s="1704">
        <v>100</v>
      </c>
      <c r="K1834" s="1706">
        <v>0</v>
      </c>
      <c r="L1834" s="1704"/>
      <c r="M1834" s="1704"/>
      <c r="N1834" s="1707">
        <f t="shared" si="103"/>
        <v>0</v>
      </c>
      <c r="O1834" s="2123"/>
      <c r="P1834" s="2123"/>
      <c r="Q1834" s="2123">
        <f t="shared" si="104"/>
        <v>0</v>
      </c>
      <c r="R1834" s="2455"/>
    </row>
    <row r="1835" spans="3:18" ht="14.25" customHeight="1">
      <c r="C1835" s="1702">
        <v>32</v>
      </c>
      <c r="D1835" s="1925" t="s">
        <v>2296</v>
      </c>
      <c r="E1835" s="1703">
        <v>7</v>
      </c>
      <c r="F1835" s="1704" t="s">
        <v>508</v>
      </c>
      <c r="G1835" s="1764">
        <v>1</v>
      </c>
      <c r="H1835" s="1704">
        <v>2019</v>
      </c>
      <c r="I1835" s="1706">
        <v>92.94</v>
      </c>
      <c r="J1835" s="1704">
        <v>100</v>
      </c>
      <c r="K1835" s="1706">
        <v>0</v>
      </c>
      <c r="L1835" s="1704"/>
      <c r="M1835" s="1704"/>
      <c r="N1835" s="1707">
        <f t="shared" si="103"/>
        <v>0</v>
      </c>
      <c r="O1835" s="2123"/>
      <c r="P1835" s="2123"/>
      <c r="Q1835" s="2123">
        <f t="shared" si="104"/>
        <v>0</v>
      </c>
      <c r="R1835" s="2455"/>
    </row>
    <row r="1836" spans="3:18" ht="14.25" customHeight="1">
      <c r="C1836" s="1702">
        <v>33</v>
      </c>
      <c r="D1836" s="1925" t="s">
        <v>2296</v>
      </c>
      <c r="E1836" s="1759">
        <v>7</v>
      </c>
      <c r="F1836" s="1704" t="s">
        <v>508</v>
      </c>
      <c r="G1836" s="1764">
        <v>1</v>
      </c>
      <c r="H1836" s="1704">
        <v>2019</v>
      </c>
      <c r="I1836" s="1706">
        <v>92.94</v>
      </c>
      <c r="J1836" s="1704">
        <v>100</v>
      </c>
      <c r="K1836" s="1706">
        <v>0</v>
      </c>
      <c r="L1836" s="1704"/>
      <c r="M1836" s="1704"/>
      <c r="N1836" s="1707">
        <f t="shared" si="103"/>
        <v>0</v>
      </c>
      <c r="O1836" s="2123"/>
      <c r="P1836" s="2123"/>
      <c r="Q1836" s="2123">
        <f t="shared" si="104"/>
        <v>0</v>
      </c>
      <c r="R1836" s="2455"/>
    </row>
    <row r="1837" spans="3:18" ht="14.25" customHeight="1">
      <c r="C1837" s="1758">
        <v>34</v>
      </c>
      <c r="D1837" s="1925" t="s">
        <v>2296</v>
      </c>
      <c r="E1837" s="1703">
        <v>7</v>
      </c>
      <c r="F1837" s="1704" t="s">
        <v>508</v>
      </c>
      <c r="G1837" s="1764">
        <v>1</v>
      </c>
      <c r="H1837" s="1704">
        <v>2019</v>
      </c>
      <c r="I1837" s="1706">
        <v>92.94</v>
      </c>
      <c r="J1837" s="1704">
        <v>100</v>
      </c>
      <c r="K1837" s="1706">
        <v>0</v>
      </c>
      <c r="L1837" s="1704"/>
      <c r="M1837" s="1704"/>
      <c r="N1837" s="1707">
        <f t="shared" si="103"/>
        <v>0</v>
      </c>
      <c r="O1837" s="2123"/>
      <c r="P1837" s="2123"/>
      <c r="Q1837" s="2123">
        <f t="shared" si="104"/>
        <v>0</v>
      </c>
      <c r="R1837" s="2455"/>
    </row>
    <row r="1838" spans="3:18" ht="14.25" customHeight="1">
      <c r="C1838" s="1702">
        <v>35</v>
      </c>
      <c r="D1838" s="1925" t="s">
        <v>2296</v>
      </c>
      <c r="E1838" s="1759">
        <v>7</v>
      </c>
      <c r="F1838" s="1704" t="s">
        <v>508</v>
      </c>
      <c r="G1838" s="1764">
        <v>1</v>
      </c>
      <c r="H1838" s="1704">
        <v>2019</v>
      </c>
      <c r="I1838" s="1706">
        <v>92.94</v>
      </c>
      <c r="J1838" s="1704">
        <v>100</v>
      </c>
      <c r="K1838" s="1706">
        <v>0</v>
      </c>
      <c r="L1838" s="1704"/>
      <c r="M1838" s="1704"/>
      <c r="N1838" s="1707">
        <f t="shared" si="103"/>
        <v>0</v>
      </c>
      <c r="O1838" s="2123"/>
      <c r="P1838" s="2123"/>
      <c r="Q1838" s="2123">
        <f t="shared" si="104"/>
        <v>0</v>
      </c>
      <c r="R1838" s="2455"/>
    </row>
    <row r="1839" spans="3:18" ht="14.25" customHeight="1">
      <c r="C1839" s="1702">
        <v>36</v>
      </c>
      <c r="D1839" s="1925" t="s">
        <v>2296</v>
      </c>
      <c r="E1839" s="1703">
        <v>7</v>
      </c>
      <c r="F1839" s="1704" t="s">
        <v>508</v>
      </c>
      <c r="G1839" s="1764">
        <v>1</v>
      </c>
      <c r="H1839" s="1704">
        <v>2019</v>
      </c>
      <c r="I1839" s="1706">
        <v>92.94</v>
      </c>
      <c r="J1839" s="1704">
        <v>100</v>
      </c>
      <c r="K1839" s="1706">
        <v>0</v>
      </c>
      <c r="L1839" s="1704"/>
      <c r="M1839" s="1704"/>
      <c r="N1839" s="1707">
        <f t="shared" si="103"/>
        <v>0</v>
      </c>
      <c r="O1839" s="2123"/>
      <c r="P1839" s="2123"/>
      <c r="Q1839" s="2123">
        <f t="shared" si="104"/>
        <v>0</v>
      </c>
      <c r="R1839" s="2455"/>
    </row>
    <row r="1840" spans="3:18" ht="14.25" customHeight="1">
      <c r="C1840" s="1758">
        <v>37</v>
      </c>
      <c r="D1840" s="1925" t="s">
        <v>2296</v>
      </c>
      <c r="E1840" s="1759">
        <v>7</v>
      </c>
      <c r="F1840" s="1704" t="s">
        <v>508</v>
      </c>
      <c r="G1840" s="1764">
        <v>1</v>
      </c>
      <c r="H1840" s="1704">
        <v>2019</v>
      </c>
      <c r="I1840" s="1706">
        <v>92.94</v>
      </c>
      <c r="J1840" s="1704">
        <v>100</v>
      </c>
      <c r="K1840" s="1706">
        <v>0</v>
      </c>
      <c r="L1840" s="1704"/>
      <c r="M1840" s="1704"/>
      <c r="N1840" s="1707">
        <f t="shared" si="103"/>
        <v>0</v>
      </c>
      <c r="O1840" s="2123"/>
      <c r="P1840" s="2123"/>
      <c r="Q1840" s="2123">
        <f t="shared" si="104"/>
        <v>0</v>
      </c>
      <c r="R1840" s="2455"/>
    </row>
    <row r="1841" spans="1:18" ht="14.25" customHeight="1">
      <c r="C1841" s="1702">
        <v>38</v>
      </c>
      <c r="D1841" s="1925" t="s">
        <v>2296</v>
      </c>
      <c r="E1841" s="1703">
        <v>7</v>
      </c>
      <c r="F1841" s="1704" t="s">
        <v>508</v>
      </c>
      <c r="G1841" s="1764">
        <v>1</v>
      </c>
      <c r="H1841" s="1704">
        <v>2019</v>
      </c>
      <c r="I1841" s="1706">
        <v>92.94</v>
      </c>
      <c r="J1841" s="1704">
        <v>100</v>
      </c>
      <c r="K1841" s="1706">
        <v>0</v>
      </c>
      <c r="L1841" s="1704"/>
      <c r="M1841" s="1704"/>
      <c r="N1841" s="1707">
        <f t="shared" si="103"/>
        <v>0</v>
      </c>
      <c r="O1841" s="2123"/>
      <c r="P1841" s="2123"/>
      <c r="Q1841" s="2123">
        <f t="shared" si="104"/>
        <v>0</v>
      </c>
      <c r="R1841" s="2455"/>
    </row>
    <row r="1842" spans="1:18" ht="14.25" customHeight="1">
      <c r="C1842" s="1702">
        <v>39</v>
      </c>
      <c r="D1842" s="1925" t="s">
        <v>2296</v>
      </c>
      <c r="E1842" s="1759">
        <v>7</v>
      </c>
      <c r="F1842" s="1704" t="s">
        <v>508</v>
      </c>
      <c r="G1842" s="1764">
        <v>1</v>
      </c>
      <c r="H1842" s="1704">
        <v>2019</v>
      </c>
      <c r="I1842" s="1706">
        <v>92.94</v>
      </c>
      <c r="J1842" s="1704">
        <v>100</v>
      </c>
      <c r="K1842" s="1706">
        <v>0</v>
      </c>
      <c r="L1842" s="1704"/>
      <c r="M1842" s="1704"/>
      <c r="N1842" s="1707">
        <f t="shared" si="103"/>
        <v>0</v>
      </c>
      <c r="O1842" s="2123"/>
      <c r="P1842" s="2123"/>
      <c r="Q1842" s="2123">
        <f t="shared" si="104"/>
        <v>0</v>
      </c>
      <c r="R1842" s="2455"/>
    </row>
    <row r="1843" spans="1:18" ht="14.25" customHeight="1">
      <c r="C1843" s="1758">
        <v>40</v>
      </c>
      <c r="D1843" s="1925" t="s">
        <v>2296</v>
      </c>
      <c r="E1843" s="1703">
        <v>7</v>
      </c>
      <c r="F1843" s="1704" t="s">
        <v>508</v>
      </c>
      <c r="G1843" s="1764">
        <v>1</v>
      </c>
      <c r="H1843" s="1704">
        <v>2019</v>
      </c>
      <c r="I1843" s="1706">
        <v>92.94</v>
      </c>
      <c r="J1843" s="1704">
        <v>100</v>
      </c>
      <c r="K1843" s="1706">
        <v>0</v>
      </c>
      <c r="L1843" s="1704"/>
      <c r="M1843" s="1704"/>
      <c r="N1843" s="1707">
        <f t="shared" si="103"/>
        <v>0</v>
      </c>
      <c r="O1843" s="2123"/>
      <c r="P1843" s="2123"/>
      <c r="Q1843" s="2123">
        <f t="shared" si="104"/>
        <v>0</v>
      </c>
      <c r="R1843" s="2455"/>
    </row>
    <row r="1844" spans="1:18" ht="14.25" customHeight="1">
      <c r="C1844" s="1702">
        <v>41</v>
      </c>
      <c r="D1844" s="1925" t="s">
        <v>2296</v>
      </c>
      <c r="E1844" s="1759">
        <v>7</v>
      </c>
      <c r="F1844" s="1704" t="s">
        <v>508</v>
      </c>
      <c r="G1844" s="1764">
        <v>1</v>
      </c>
      <c r="H1844" s="1704">
        <v>2019</v>
      </c>
      <c r="I1844" s="1706">
        <v>92.94</v>
      </c>
      <c r="J1844" s="1704">
        <v>100</v>
      </c>
      <c r="K1844" s="1706">
        <v>0</v>
      </c>
      <c r="L1844" s="1704"/>
      <c r="M1844" s="1704"/>
      <c r="N1844" s="1707">
        <f t="shared" si="103"/>
        <v>0</v>
      </c>
      <c r="O1844" s="2123"/>
      <c r="P1844" s="2123"/>
      <c r="Q1844" s="2123">
        <f t="shared" si="104"/>
        <v>0</v>
      </c>
      <c r="R1844" s="2455"/>
    </row>
    <row r="1845" spans="1:18" ht="14.25" customHeight="1">
      <c r="C1845" s="1702">
        <v>42</v>
      </c>
      <c r="D1845" s="1925" t="s">
        <v>2296</v>
      </c>
      <c r="E1845" s="1703">
        <v>7</v>
      </c>
      <c r="F1845" s="1704" t="s">
        <v>508</v>
      </c>
      <c r="G1845" s="1764">
        <v>1</v>
      </c>
      <c r="H1845" s="1704">
        <v>2019</v>
      </c>
      <c r="I1845" s="1706">
        <v>92.94</v>
      </c>
      <c r="J1845" s="1704">
        <v>100</v>
      </c>
      <c r="K1845" s="1706">
        <v>0</v>
      </c>
      <c r="L1845" s="1704"/>
      <c r="M1845" s="1704"/>
      <c r="N1845" s="1707">
        <f t="shared" si="103"/>
        <v>0</v>
      </c>
      <c r="O1845" s="2123"/>
      <c r="P1845" s="2123"/>
      <c r="Q1845" s="2123">
        <f t="shared" si="104"/>
        <v>0</v>
      </c>
      <c r="R1845" s="2455"/>
    </row>
    <row r="1846" spans="1:18" ht="14.25" customHeight="1">
      <c r="C1846" s="1758">
        <v>43</v>
      </c>
      <c r="D1846" s="1925" t="s">
        <v>2296</v>
      </c>
      <c r="E1846" s="1759">
        <v>7</v>
      </c>
      <c r="F1846" s="1704" t="s">
        <v>508</v>
      </c>
      <c r="G1846" s="1764">
        <v>1</v>
      </c>
      <c r="H1846" s="1704">
        <v>2019</v>
      </c>
      <c r="I1846" s="1706">
        <v>92.94</v>
      </c>
      <c r="J1846" s="1704">
        <v>100</v>
      </c>
      <c r="K1846" s="1706">
        <v>0</v>
      </c>
      <c r="L1846" s="1704"/>
      <c r="M1846" s="1704"/>
      <c r="N1846" s="1707">
        <f t="shared" si="103"/>
        <v>0</v>
      </c>
      <c r="O1846" s="2123"/>
      <c r="P1846" s="2123"/>
      <c r="Q1846" s="2123">
        <f t="shared" si="104"/>
        <v>0</v>
      </c>
      <c r="R1846" s="2455"/>
    </row>
    <row r="1847" spans="1:18" ht="14.25" customHeight="1">
      <c r="C1847" s="1702">
        <v>44</v>
      </c>
      <c r="D1847" s="1925" t="s">
        <v>2296</v>
      </c>
      <c r="E1847" s="1703">
        <v>7</v>
      </c>
      <c r="F1847" s="1704" t="s">
        <v>508</v>
      </c>
      <c r="G1847" s="1764">
        <v>1</v>
      </c>
      <c r="H1847" s="1704">
        <v>2019</v>
      </c>
      <c r="I1847" s="1706">
        <v>92.94</v>
      </c>
      <c r="J1847" s="1704">
        <v>100</v>
      </c>
      <c r="K1847" s="1706">
        <v>0</v>
      </c>
      <c r="L1847" s="1704"/>
      <c r="M1847" s="1704"/>
      <c r="N1847" s="1707">
        <f t="shared" si="103"/>
        <v>0</v>
      </c>
      <c r="O1847" s="2123"/>
      <c r="P1847" s="2123"/>
      <c r="Q1847" s="2123">
        <f t="shared" si="104"/>
        <v>0</v>
      </c>
      <c r="R1847" s="2455"/>
    </row>
    <row r="1848" spans="1:18" ht="14.25" customHeight="1">
      <c r="C1848" s="1702">
        <v>45</v>
      </c>
      <c r="D1848" s="1925" t="s">
        <v>2296</v>
      </c>
      <c r="E1848" s="1759">
        <v>7</v>
      </c>
      <c r="F1848" s="1704" t="s">
        <v>508</v>
      </c>
      <c r="G1848" s="1764">
        <v>1</v>
      </c>
      <c r="H1848" s="1704">
        <v>2019</v>
      </c>
      <c r="I1848" s="1706">
        <v>92.94</v>
      </c>
      <c r="J1848" s="1704">
        <v>100</v>
      </c>
      <c r="K1848" s="1706">
        <v>0</v>
      </c>
      <c r="L1848" s="1704"/>
      <c r="M1848" s="1704"/>
      <c r="N1848" s="1707">
        <f t="shared" si="103"/>
        <v>0</v>
      </c>
      <c r="O1848" s="2123"/>
      <c r="P1848" s="2123"/>
      <c r="Q1848" s="2123">
        <f t="shared" si="104"/>
        <v>0</v>
      </c>
      <c r="R1848" s="2455"/>
    </row>
    <row r="1849" spans="1:18" ht="14.25" customHeight="1">
      <c r="C1849" s="1758">
        <v>46</v>
      </c>
      <c r="D1849" s="1925" t="s">
        <v>2296</v>
      </c>
      <c r="E1849" s="1703">
        <v>7</v>
      </c>
      <c r="F1849" s="1704" t="s">
        <v>508</v>
      </c>
      <c r="G1849" s="1764">
        <v>1</v>
      </c>
      <c r="H1849" s="1704">
        <v>2019</v>
      </c>
      <c r="I1849" s="1706">
        <v>92.94</v>
      </c>
      <c r="J1849" s="1704">
        <v>100</v>
      </c>
      <c r="K1849" s="1706">
        <v>0</v>
      </c>
      <c r="L1849" s="1704"/>
      <c r="M1849" s="1704"/>
      <c r="N1849" s="1707">
        <f t="shared" si="103"/>
        <v>0</v>
      </c>
      <c r="O1849" s="2123"/>
      <c r="P1849" s="2123"/>
      <c r="Q1849" s="2123">
        <f t="shared" si="104"/>
        <v>0</v>
      </c>
      <c r="R1849" s="2455"/>
    </row>
    <row r="1850" spans="1:18" ht="14.25" customHeight="1">
      <c r="C1850" s="1702">
        <v>47</v>
      </c>
      <c r="D1850" s="1925" t="s">
        <v>2296</v>
      </c>
      <c r="E1850" s="1759">
        <v>7</v>
      </c>
      <c r="F1850" s="1704" t="s">
        <v>508</v>
      </c>
      <c r="G1850" s="1764">
        <v>1</v>
      </c>
      <c r="H1850" s="1704">
        <v>2019</v>
      </c>
      <c r="I1850" s="1706">
        <v>92.94</v>
      </c>
      <c r="J1850" s="1704">
        <v>100</v>
      </c>
      <c r="K1850" s="1706">
        <v>0</v>
      </c>
      <c r="L1850" s="1704"/>
      <c r="M1850" s="1704"/>
      <c r="N1850" s="1707">
        <f t="shared" si="103"/>
        <v>0</v>
      </c>
      <c r="O1850" s="2123"/>
      <c r="P1850" s="2123"/>
      <c r="Q1850" s="2123">
        <f t="shared" si="104"/>
        <v>0</v>
      </c>
      <c r="R1850" s="2455"/>
    </row>
    <row r="1851" spans="1:18" ht="14.25" customHeight="1">
      <c r="C1851" s="1702">
        <v>48</v>
      </c>
      <c r="D1851" s="1925" t="s">
        <v>2296</v>
      </c>
      <c r="E1851" s="1703">
        <v>7</v>
      </c>
      <c r="F1851" s="1704" t="s">
        <v>508</v>
      </c>
      <c r="G1851" s="1764">
        <v>1</v>
      </c>
      <c r="H1851" s="1704">
        <v>2019</v>
      </c>
      <c r="I1851" s="1706">
        <v>92.94</v>
      </c>
      <c r="J1851" s="1704">
        <v>100</v>
      </c>
      <c r="K1851" s="1706">
        <v>0</v>
      </c>
      <c r="L1851" s="1704"/>
      <c r="M1851" s="1704"/>
      <c r="N1851" s="1707">
        <f t="shared" si="103"/>
        <v>0</v>
      </c>
      <c r="O1851" s="2123"/>
      <c r="P1851" s="2123"/>
      <c r="Q1851" s="2123">
        <f t="shared" si="104"/>
        <v>0</v>
      </c>
      <c r="R1851" s="2456"/>
    </row>
    <row r="1852" spans="1:18" ht="42.75">
      <c r="A1852" s="1556"/>
      <c r="B1852" s="1556"/>
      <c r="C1852" s="1765">
        <v>2</v>
      </c>
      <c r="D1852" s="1926" t="s">
        <v>1949</v>
      </c>
      <c r="E1852" s="1766"/>
      <c r="F1852" s="1767"/>
      <c r="G1852" s="1768">
        <f>SUM(G1965:G3066)</f>
        <v>3259</v>
      </c>
      <c r="H1852" s="1769"/>
      <c r="I1852" s="1770"/>
      <c r="J1852" s="1769"/>
      <c r="K1852" s="1770"/>
      <c r="L1852" s="1768">
        <f>SUM(L1965:L3066)</f>
        <v>0</v>
      </c>
      <c r="M1852" s="1769"/>
      <c r="N1852" s="1768">
        <f>SUM(N1965:N3066)</f>
        <v>0</v>
      </c>
      <c r="O1852" s="2131">
        <f>SUM(O1854:O3066)</f>
        <v>280</v>
      </c>
      <c r="P1852" s="2132"/>
      <c r="Q1852" s="2131">
        <f>SUM(Q1854:Q3066)</f>
        <v>60399.5</v>
      </c>
    </row>
    <row r="1853" spans="1:18" ht="14.25">
      <c r="A1853" s="1771"/>
      <c r="B1853" s="1771"/>
      <c r="C1853" s="1765"/>
      <c r="D1853" s="1926"/>
      <c r="E1853" s="1766"/>
      <c r="F1853" s="1767"/>
      <c r="G1853" s="1772">
        <f>SUMIF(J1854:J3066,"&lt;100",G1854:G3066)</f>
        <v>1284</v>
      </c>
      <c r="H1853" s="1769"/>
      <c r="I1853" s="1770"/>
      <c r="J1853" s="1769"/>
      <c r="K1853" s="1770"/>
      <c r="L1853" s="1768"/>
      <c r="M1853" s="1769"/>
      <c r="N1853" s="1768"/>
      <c r="O1853" s="2131"/>
      <c r="P1853" s="2132"/>
      <c r="Q1853" s="2131"/>
    </row>
    <row r="1854" spans="1:18" ht="27" customHeight="1">
      <c r="B1854" s="407"/>
      <c r="C1854" s="1562">
        <v>1</v>
      </c>
      <c r="D1854" s="1927" t="s">
        <v>4064</v>
      </c>
      <c r="E1854" s="1229">
        <v>7</v>
      </c>
      <c r="F1854" s="1564" t="s">
        <v>508</v>
      </c>
      <c r="G1854" s="1718">
        <v>1</v>
      </c>
      <c r="H1854" s="1564">
        <v>2006</v>
      </c>
      <c r="I1854" s="1566">
        <v>4219.0640400000002</v>
      </c>
      <c r="J1854" s="1564">
        <f t="shared" ref="J1854:J1917" si="105">IF(($J$14-H1854)*J$19&gt;100,100,($J$14-H1854)*J$19)</f>
        <v>100</v>
      </c>
      <c r="K1854" s="1566">
        <f t="shared" ref="K1854:K1917" si="106">IF(J1854=100,0,I1854-I1854*J1854%)</f>
        <v>0</v>
      </c>
      <c r="L1854" s="1564"/>
      <c r="M1854" s="1564"/>
      <c r="N1854" s="1567">
        <f t="shared" ref="N1854:N1917" si="107">+L1854*M1854</f>
        <v>0</v>
      </c>
      <c r="O1854" s="2102"/>
      <c r="P1854" s="2102"/>
      <c r="Q1854" s="2102">
        <f t="shared" ref="Q1854:Q1917" si="108">+O1854*P1854</f>
        <v>0</v>
      </c>
      <c r="R1854" s="2385" t="s">
        <v>4815</v>
      </c>
    </row>
    <row r="1855" spans="1:18" ht="14.25" customHeight="1">
      <c r="B1855" s="407"/>
      <c r="C1855" s="1562">
        <v>2</v>
      </c>
      <c r="D1855" s="1927" t="s">
        <v>4075</v>
      </c>
      <c r="E1855" s="1229">
        <v>7</v>
      </c>
      <c r="F1855" s="1564" t="s">
        <v>508</v>
      </c>
      <c r="G1855" s="1718">
        <v>20</v>
      </c>
      <c r="H1855" s="1564">
        <v>2007</v>
      </c>
      <c r="I1855" s="1566">
        <v>1080.1600000000001</v>
      </c>
      <c r="J1855" s="1564">
        <f t="shared" si="105"/>
        <v>100</v>
      </c>
      <c r="K1855" s="1566">
        <f t="shared" si="106"/>
        <v>0</v>
      </c>
      <c r="L1855" s="1564"/>
      <c r="M1855" s="1564"/>
      <c r="N1855" s="1567">
        <f t="shared" si="107"/>
        <v>0</v>
      </c>
      <c r="O1855" s="2102"/>
      <c r="P1855" s="2102"/>
      <c r="Q1855" s="2102">
        <f t="shared" si="108"/>
        <v>0</v>
      </c>
      <c r="R1855" s="2386"/>
    </row>
    <row r="1856" spans="1:18" ht="14.25" customHeight="1">
      <c r="B1856" s="407"/>
      <c r="C1856" s="1773">
        <v>3</v>
      </c>
      <c r="D1856" s="1927" t="s">
        <v>4036</v>
      </c>
      <c r="E1856" s="1229">
        <v>7</v>
      </c>
      <c r="F1856" s="1564" t="s">
        <v>508</v>
      </c>
      <c r="G1856" s="1718">
        <v>7</v>
      </c>
      <c r="H1856" s="1564">
        <v>2007</v>
      </c>
      <c r="I1856" s="1566">
        <v>412.3</v>
      </c>
      <c r="J1856" s="1564">
        <f t="shared" si="105"/>
        <v>100</v>
      </c>
      <c r="K1856" s="1566">
        <f t="shared" si="106"/>
        <v>0</v>
      </c>
      <c r="L1856" s="1564"/>
      <c r="M1856" s="1564"/>
      <c r="N1856" s="1567">
        <f t="shared" si="107"/>
        <v>0</v>
      </c>
      <c r="O1856" s="2102"/>
      <c r="P1856" s="2102"/>
      <c r="Q1856" s="2102">
        <f t="shared" si="108"/>
        <v>0</v>
      </c>
      <c r="R1856" s="2386"/>
    </row>
    <row r="1857" spans="2:18" ht="14.25" customHeight="1">
      <c r="B1857" s="407"/>
      <c r="C1857" s="1562">
        <v>4</v>
      </c>
      <c r="D1857" s="1927" t="s">
        <v>6105</v>
      </c>
      <c r="E1857" s="1229">
        <v>7</v>
      </c>
      <c r="F1857" s="1564" t="s">
        <v>508</v>
      </c>
      <c r="G1857" s="1718">
        <v>1</v>
      </c>
      <c r="H1857" s="1564">
        <v>2007</v>
      </c>
      <c r="I1857" s="1566">
        <v>92</v>
      </c>
      <c r="J1857" s="1564">
        <f t="shared" si="105"/>
        <v>100</v>
      </c>
      <c r="K1857" s="1566">
        <f t="shared" si="106"/>
        <v>0</v>
      </c>
      <c r="L1857" s="1564"/>
      <c r="M1857" s="1564"/>
      <c r="N1857" s="1567">
        <f t="shared" si="107"/>
        <v>0</v>
      </c>
      <c r="O1857" s="2102"/>
      <c r="P1857" s="2102"/>
      <c r="Q1857" s="2102">
        <f t="shared" si="108"/>
        <v>0</v>
      </c>
      <c r="R1857" s="2386"/>
    </row>
    <row r="1858" spans="2:18" ht="14.25" customHeight="1">
      <c r="B1858" s="407"/>
      <c r="C1858" s="1562">
        <v>5</v>
      </c>
      <c r="D1858" s="1927" t="s">
        <v>2802</v>
      </c>
      <c r="E1858" s="1229">
        <v>7</v>
      </c>
      <c r="F1858" s="1564" t="s">
        <v>508</v>
      </c>
      <c r="G1858" s="1718">
        <v>1</v>
      </c>
      <c r="H1858" s="1564">
        <v>2007</v>
      </c>
      <c r="I1858" s="1566">
        <v>635.4</v>
      </c>
      <c r="J1858" s="1564">
        <f t="shared" si="105"/>
        <v>100</v>
      </c>
      <c r="K1858" s="1566">
        <f t="shared" si="106"/>
        <v>0</v>
      </c>
      <c r="L1858" s="1564"/>
      <c r="M1858" s="1564"/>
      <c r="N1858" s="1567">
        <f t="shared" si="107"/>
        <v>0</v>
      </c>
      <c r="O1858" s="2102"/>
      <c r="P1858" s="2102"/>
      <c r="Q1858" s="2102">
        <f t="shared" si="108"/>
        <v>0</v>
      </c>
      <c r="R1858" s="2386"/>
    </row>
    <row r="1859" spans="2:18" ht="14.25" customHeight="1">
      <c r="B1859" s="407"/>
      <c r="C1859" s="1773">
        <v>6</v>
      </c>
      <c r="D1859" s="1927" t="s">
        <v>4037</v>
      </c>
      <c r="E1859" s="1229">
        <v>7</v>
      </c>
      <c r="F1859" s="1564" t="s">
        <v>508</v>
      </c>
      <c r="G1859" s="1718">
        <v>5</v>
      </c>
      <c r="H1859" s="1564">
        <v>2007</v>
      </c>
      <c r="I1859" s="1566">
        <v>294.5</v>
      </c>
      <c r="J1859" s="1564">
        <f t="shared" si="105"/>
        <v>100</v>
      </c>
      <c r="K1859" s="1566">
        <f t="shared" si="106"/>
        <v>0</v>
      </c>
      <c r="L1859" s="1564"/>
      <c r="M1859" s="1564"/>
      <c r="N1859" s="1567">
        <f t="shared" si="107"/>
        <v>0</v>
      </c>
      <c r="O1859" s="2102"/>
      <c r="P1859" s="2102"/>
      <c r="Q1859" s="2102">
        <f t="shared" si="108"/>
        <v>0</v>
      </c>
      <c r="R1859" s="2386"/>
    </row>
    <row r="1860" spans="2:18" ht="14.25" customHeight="1">
      <c r="B1860" s="407"/>
      <c r="C1860" s="1562">
        <v>7</v>
      </c>
      <c r="D1860" s="1927" t="s">
        <v>7391</v>
      </c>
      <c r="E1860" s="1229">
        <v>7</v>
      </c>
      <c r="F1860" s="1564" t="s">
        <v>508</v>
      </c>
      <c r="G1860" s="1718">
        <v>1</v>
      </c>
      <c r="H1860" s="1564">
        <v>2006</v>
      </c>
      <c r="I1860" s="1566">
        <v>85.417199999999994</v>
      </c>
      <c r="J1860" s="1564">
        <f t="shared" si="105"/>
        <v>100</v>
      </c>
      <c r="K1860" s="1566">
        <f t="shared" si="106"/>
        <v>0</v>
      </c>
      <c r="L1860" s="1564"/>
      <c r="M1860" s="1564"/>
      <c r="N1860" s="1567">
        <f t="shared" si="107"/>
        <v>0</v>
      </c>
      <c r="O1860" s="2102"/>
      <c r="P1860" s="2102"/>
      <c r="Q1860" s="2102">
        <f t="shared" si="108"/>
        <v>0</v>
      </c>
      <c r="R1860" s="2386"/>
    </row>
    <row r="1861" spans="2:18" ht="14.25" customHeight="1">
      <c r="B1861" s="407"/>
      <c r="C1861" s="1562">
        <v>8</v>
      </c>
      <c r="D1861" s="1927" t="s">
        <v>4038</v>
      </c>
      <c r="E1861" s="1229">
        <v>7</v>
      </c>
      <c r="F1861" s="1564" t="s">
        <v>508</v>
      </c>
      <c r="G1861" s="1718">
        <v>4</v>
      </c>
      <c r="H1861" s="1564">
        <v>2008</v>
      </c>
      <c r="I1861" s="1566">
        <v>200.4</v>
      </c>
      <c r="J1861" s="1564">
        <f t="shared" si="105"/>
        <v>100</v>
      </c>
      <c r="K1861" s="1566">
        <f t="shared" si="106"/>
        <v>0</v>
      </c>
      <c r="L1861" s="1564"/>
      <c r="M1861" s="1564"/>
      <c r="N1861" s="1567">
        <f t="shared" si="107"/>
        <v>0</v>
      </c>
      <c r="O1861" s="2102"/>
      <c r="P1861" s="2102"/>
      <c r="Q1861" s="2102">
        <f t="shared" si="108"/>
        <v>0</v>
      </c>
      <c r="R1861" s="2386"/>
    </row>
    <row r="1862" spans="2:18" ht="14.25" customHeight="1">
      <c r="B1862" s="407"/>
      <c r="C1862" s="1773">
        <v>9</v>
      </c>
      <c r="D1862" s="1927" t="s">
        <v>4057</v>
      </c>
      <c r="E1862" s="1229">
        <v>7</v>
      </c>
      <c r="F1862" s="1564" t="s">
        <v>508</v>
      </c>
      <c r="G1862" s="1718">
        <v>1</v>
      </c>
      <c r="H1862" s="1564">
        <v>2008</v>
      </c>
      <c r="I1862" s="1566">
        <v>2200.13</v>
      </c>
      <c r="J1862" s="1564">
        <f t="shared" si="105"/>
        <v>100</v>
      </c>
      <c r="K1862" s="1566">
        <f t="shared" si="106"/>
        <v>0</v>
      </c>
      <c r="L1862" s="1564"/>
      <c r="M1862" s="1564"/>
      <c r="N1862" s="1567">
        <f t="shared" si="107"/>
        <v>0</v>
      </c>
      <c r="O1862" s="2102"/>
      <c r="P1862" s="2102"/>
      <c r="Q1862" s="2102">
        <f t="shared" si="108"/>
        <v>0</v>
      </c>
      <c r="R1862" s="2386"/>
    </row>
    <row r="1863" spans="2:18" ht="14.25" customHeight="1">
      <c r="B1863" s="407"/>
      <c r="C1863" s="1562">
        <v>10</v>
      </c>
      <c r="D1863" s="1927" t="s">
        <v>2077</v>
      </c>
      <c r="E1863" s="1229">
        <v>7</v>
      </c>
      <c r="F1863" s="1564" t="s">
        <v>508</v>
      </c>
      <c r="G1863" s="1718">
        <v>2</v>
      </c>
      <c r="H1863" s="1564">
        <v>2008</v>
      </c>
      <c r="I1863" s="1566">
        <v>145</v>
      </c>
      <c r="J1863" s="1564">
        <f t="shared" si="105"/>
        <v>100</v>
      </c>
      <c r="K1863" s="1566">
        <f t="shared" si="106"/>
        <v>0</v>
      </c>
      <c r="L1863" s="1564"/>
      <c r="M1863" s="1564"/>
      <c r="N1863" s="1567">
        <f t="shared" si="107"/>
        <v>0</v>
      </c>
      <c r="O1863" s="2102"/>
      <c r="P1863" s="2102"/>
      <c r="Q1863" s="2102">
        <f t="shared" si="108"/>
        <v>0</v>
      </c>
      <c r="R1863" s="2386"/>
    </row>
    <row r="1864" spans="2:18" ht="14.25" customHeight="1">
      <c r="B1864" s="407"/>
      <c r="C1864" s="1562">
        <v>11</v>
      </c>
      <c r="D1864" s="1927" t="s">
        <v>4052</v>
      </c>
      <c r="E1864" s="1229">
        <v>7</v>
      </c>
      <c r="F1864" s="1564" t="s">
        <v>508</v>
      </c>
      <c r="G1864" s="1718">
        <v>1</v>
      </c>
      <c r="H1864" s="1564">
        <v>2008</v>
      </c>
      <c r="I1864" s="1566">
        <v>651.70000000000005</v>
      </c>
      <c r="J1864" s="1564">
        <f t="shared" si="105"/>
        <v>100</v>
      </c>
      <c r="K1864" s="1566">
        <f t="shared" si="106"/>
        <v>0</v>
      </c>
      <c r="L1864" s="1564"/>
      <c r="M1864" s="1564"/>
      <c r="N1864" s="1567">
        <f t="shared" si="107"/>
        <v>0</v>
      </c>
      <c r="O1864" s="2102"/>
      <c r="P1864" s="2102"/>
      <c r="Q1864" s="2102">
        <f t="shared" si="108"/>
        <v>0</v>
      </c>
      <c r="R1864" s="2386"/>
    </row>
    <row r="1865" spans="2:18" ht="14.25" customHeight="1">
      <c r="B1865" s="407"/>
      <c r="C1865" s="1773">
        <v>12</v>
      </c>
      <c r="D1865" s="1927" t="s">
        <v>4052</v>
      </c>
      <c r="E1865" s="1229">
        <v>7</v>
      </c>
      <c r="F1865" s="1564" t="s">
        <v>508</v>
      </c>
      <c r="G1865" s="1718">
        <v>1</v>
      </c>
      <c r="H1865" s="1564">
        <v>2008</v>
      </c>
      <c r="I1865" s="1566">
        <v>456.8</v>
      </c>
      <c r="J1865" s="1564">
        <f t="shared" si="105"/>
        <v>100</v>
      </c>
      <c r="K1865" s="1566">
        <f t="shared" si="106"/>
        <v>0</v>
      </c>
      <c r="L1865" s="1564"/>
      <c r="M1865" s="1564"/>
      <c r="N1865" s="1567">
        <f t="shared" si="107"/>
        <v>0</v>
      </c>
      <c r="O1865" s="2102"/>
      <c r="P1865" s="2102"/>
      <c r="Q1865" s="2102">
        <f t="shared" si="108"/>
        <v>0</v>
      </c>
      <c r="R1865" s="2386"/>
    </row>
    <row r="1866" spans="2:18" ht="14.25" customHeight="1">
      <c r="B1866" s="407"/>
      <c r="C1866" s="1562">
        <v>13</v>
      </c>
      <c r="D1866" s="1927" t="s">
        <v>2045</v>
      </c>
      <c r="E1866" s="1229">
        <v>7</v>
      </c>
      <c r="F1866" s="1564" t="s">
        <v>508</v>
      </c>
      <c r="G1866" s="1718">
        <v>1</v>
      </c>
      <c r="H1866" s="1564">
        <v>2001</v>
      </c>
      <c r="I1866" s="1566">
        <v>2515.3420000000001</v>
      </c>
      <c r="J1866" s="1564">
        <f t="shared" si="105"/>
        <v>100</v>
      </c>
      <c r="K1866" s="1566">
        <f t="shared" si="106"/>
        <v>0</v>
      </c>
      <c r="L1866" s="1564"/>
      <c r="M1866" s="1564"/>
      <c r="N1866" s="1567">
        <f t="shared" si="107"/>
        <v>0</v>
      </c>
      <c r="O1866" s="2102"/>
      <c r="P1866" s="2102"/>
      <c r="Q1866" s="2102">
        <f t="shared" si="108"/>
        <v>0</v>
      </c>
      <c r="R1866" s="2386"/>
    </row>
    <row r="1867" spans="2:18" ht="14.25" customHeight="1">
      <c r="B1867" s="407"/>
      <c r="C1867" s="1562">
        <v>14</v>
      </c>
      <c r="D1867" s="1927" t="s">
        <v>4039</v>
      </c>
      <c r="E1867" s="1229">
        <v>7</v>
      </c>
      <c r="F1867" s="1564" t="s">
        <v>508</v>
      </c>
      <c r="G1867" s="1718">
        <v>3</v>
      </c>
      <c r="H1867" s="1564">
        <v>2011</v>
      </c>
      <c r="I1867" s="1566">
        <v>265.30583999999999</v>
      </c>
      <c r="J1867" s="1564">
        <f t="shared" si="105"/>
        <v>100</v>
      </c>
      <c r="K1867" s="1566">
        <f t="shared" si="106"/>
        <v>0</v>
      </c>
      <c r="L1867" s="1564"/>
      <c r="M1867" s="1564"/>
      <c r="N1867" s="1567">
        <f t="shared" si="107"/>
        <v>0</v>
      </c>
      <c r="O1867" s="2102"/>
      <c r="P1867" s="2102"/>
      <c r="Q1867" s="2102">
        <f t="shared" si="108"/>
        <v>0</v>
      </c>
      <c r="R1867" s="2386"/>
    </row>
    <row r="1868" spans="2:18" ht="27" customHeight="1">
      <c r="B1868" s="407"/>
      <c r="C1868" s="1773">
        <v>15</v>
      </c>
      <c r="D1868" s="1927" t="s">
        <v>4051</v>
      </c>
      <c r="E1868" s="1229">
        <v>7</v>
      </c>
      <c r="F1868" s="1564" t="s">
        <v>508</v>
      </c>
      <c r="G1868" s="1718">
        <v>3</v>
      </c>
      <c r="H1868" s="1564">
        <v>2011</v>
      </c>
      <c r="I1868" s="1566">
        <v>7975.8</v>
      </c>
      <c r="J1868" s="1564">
        <f t="shared" si="105"/>
        <v>100</v>
      </c>
      <c r="K1868" s="1566">
        <f t="shared" si="106"/>
        <v>0</v>
      </c>
      <c r="L1868" s="1564"/>
      <c r="M1868" s="1564"/>
      <c r="N1868" s="1567">
        <f t="shared" si="107"/>
        <v>0</v>
      </c>
      <c r="O1868" s="2102"/>
      <c r="P1868" s="2102"/>
      <c r="Q1868" s="2102">
        <f t="shared" si="108"/>
        <v>0</v>
      </c>
      <c r="R1868" s="2386"/>
    </row>
    <row r="1869" spans="2:18" ht="14.25" customHeight="1">
      <c r="B1869" s="407"/>
      <c r="C1869" s="1562">
        <v>16</v>
      </c>
      <c r="D1869" s="1927" t="s">
        <v>4054</v>
      </c>
      <c r="E1869" s="1229">
        <v>7</v>
      </c>
      <c r="F1869" s="1564" t="s">
        <v>508</v>
      </c>
      <c r="G1869" s="1718">
        <v>5</v>
      </c>
      <c r="H1869" s="1564">
        <v>2011</v>
      </c>
      <c r="I1869" s="1566">
        <v>286.92</v>
      </c>
      <c r="J1869" s="1564">
        <f t="shared" si="105"/>
        <v>100</v>
      </c>
      <c r="K1869" s="1566">
        <f t="shared" si="106"/>
        <v>0</v>
      </c>
      <c r="L1869" s="1564"/>
      <c r="M1869" s="1564"/>
      <c r="N1869" s="1567">
        <f t="shared" si="107"/>
        <v>0</v>
      </c>
      <c r="O1869" s="2102"/>
      <c r="P1869" s="2102"/>
      <c r="Q1869" s="2102">
        <f t="shared" si="108"/>
        <v>0</v>
      </c>
      <c r="R1869" s="2386"/>
    </row>
    <row r="1870" spans="2:18" ht="14.25" customHeight="1">
      <c r="B1870" s="407"/>
      <c r="C1870" s="1562">
        <v>17</v>
      </c>
      <c r="D1870" s="1927" t="s">
        <v>4050</v>
      </c>
      <c r="E1870" s="1229">
        <v>7</v>
      </c>
      <c r="F1870" s="1564" t="s">
        <v>508</v>
      </c>
      <c r="G1870" s="1718">
        <v>1</v>
      </c>
      <c r="H1870" s="1564">
        <v>2012</v>
      </c>
      <c r="I1870" s="1566">
        <v>82.77</v>
      </c>
      <c r="J1870" s="1564">
        <f t="shared" si="105"/>
        <v>100</v>
      </c>
      <c r="K1870" s="1566">
        <f t="shared" si="106"/>
        <v>0</v>
      </c>
      <c r="L1870" s="1564"/>
      <c r="M1870" s="1564"/>
      <c r="N1870" s="1567">
        <f t="shared" si="107"/>
        <v>0</v>
      </c>
      <c r="O1870" s="2102"/>
      <c r="P1870" s="2102"/>
      <c r="Q1870" s="2102">
        <f t="shared" si="108"/>
        <v>0</v>
      </c>
      <c r="R1870" s="2386"/>
    </row>
    <row r="1871" spans="2:18" ht="14.25" customHeight="1">
      <c r="B1871" s="407"/>
      <c r="C1871" s="1773">
        <v>18</v>
      </c>
      <c r="D1871" s="1927" t="s">
        <v>4055</v>
      </c>
      <c r="E1871" s="1229">
        <v>7</v>
      </c>
      <c r="F1871" s="1564" t="s">
        <v>508</v>
      </c>
      <c r="G1871" s="1718">
        <v>1</v>
      </c>
      <c r="H1871" s="1564">
        <v>2012</v>
      </c>
      <c r="I1871" s="1566">
        <v>226.68</v>
      </c>
      <c r="J1871" s="1564">
        <f t="shared" si="105"/>
        <v>100</v>
      </c>
      <c r="K1871" s="1566">
        <f t="shared" si="106"/>
        <v>0</v>
      </c>
      <c r="L1871" s="1564"/>
      <c r="M1871" s="1564"/>
      <c r="N1871" s="1567">
        <f t="shared" si="107"/>
        <v>0</v>
      </c>
      <c r="O1871" s="2102"/>
      <c r="P1871" s="2102"/>
      <c r="Q1871" s="2102">
        <f t="shared" si="108"/>
        <v>0</v>
      </c>
      <c r="R1871" s="2386"/>
    </row>
    <row r="1872" spans="2:18" ht="14.25" customHeight="1">
      <c r="B1872" s="407"/>
      <c r="C1872" s="1562">
        <v>19</v>
      </c>
      <c r="D1872" s="1927" t="s">
        <v>7392</v>
      </c>
      <c r="E1872" s="1229">
        <v>7</v>
      </c>
      <c r="F1872" s="1564" t="s">
        <v>508</v>
      </c>
      <c r="G1872" s="1718">
        <v>1</v>
      </c>
      <c r="H1872" s="1564">
        <v>2012</v>
      </c>
      <c r="I1872" s="1566">
        <v>83.984350000000006</v>
      </c>
      <c r="J1872" s="1564">
        <f t="shared" si="105"/>
        <v>100</v>
      </c>
      <c r="K1872" s="1566">
        <f t="shared" si="106"/>
        <v>0</v>
      </c>
      <c r="L1872" s="1564"/>
      <c r="M1872" s="1564"/>
      <c r="N1872" s="1567">
        <f t="shared" si="107"/>
        <v>0</v>
      </c>
      <c r="O1872" s="2102"/>
      <c r="P1872" s="2102"/>
      <c r="Q1872" s="2102">
        <f t="shared" si="108"/>
        <v>0</v>
      </c>
      <c r="R1872" s="2386"/>
    </row>
    <row r="1873" spans="2:18" ht="14.25" customHeight="1">
      <c r="B1873" s="407"/>
      <c r="C1873" s="1562">
        <v>20</v>
      </c>
      <c r="D1873" s="1927" t="s">
        <v>3814</v>
      </c>
      <c r="E1873" s="1229">
        <v>7</v>
      </c>
      <c r="F1873" s="1564" t="s">
        <v>508</v>
      </c>
      <c r="G1873" s="1718">
        <v>1</v>
      </c>
      <c r="H1873" s="1564">
        <v>2012</v>
      </c>
      <c r="I1873" s="1566">
        <v>105.51</v>
      </c>
      <c r="J1873" s="1564">
        <f t="shared" si="105"/>
        <v>100</v>
      </c>
      <c r="K1873" s="1566">
        <f t="shared" si="106"/>
        <v>0</v>
      </c>
      <c r="L1873" s="1564"/>
      <c r="M1873" s="1564"/>
      <c r="N1873" s="1567">
        <f t="shared" si="107"/>
        <v>0</v>
      </c>
      <c r="O1873" s="2102"/>
      <c r="P1873" s="2102"/>
      <c r="Q1873" s="2102">
        <f t="shared" si="108"/>
        <v>0</v>
      </c>
      <c r="R1873" s="2386"/>
    </row>
    <row r="1874" spans="2:18" ht="14.25" customHeight="1">
      <c r="B1874" s="407"/>
      <c r="C1874" s="1773">
        <v>21</v>
      </c>
      <c r="D1874" s="1927" t="s">
        <v>2685</v>
      </c>
      <c r="E1874" s="1229">
        <v>7</v>
      </c>
      <c r="F1874" s="1564" t="s">
        <v>508</v>
      </c>
      <c r="G1874" s="1718">
        <v>2</v>
      </c>
      <c r="H1874" s="1564">
        <v>2013</v>
      </c>
      <c r="I1874" s="1566">
        <v>103.25456</v>
      </c>
      <c r="J1874" s="1564">
        <f t="shared" si="105"/>
        <v>100</v>
      </c>
      <c r="K1874" s="1566">
        <f t="shared" si="106"/>
        <v>0</v>
      </c>
      <c r="L1874" s="1564"/>
      <c r="M1874" s="1564"/>
      <c r="N1874" s="1567">
        <f t="shared" si="107"/>
        <v>0</v>
      </c>
      <c r="O1874" s="2102"/>
      <c r="P1874" s="2102"/>
      <c r="Q1874" s="2102">
        <f t="shared" si="108"/>
        <v>0</v>
      </c>
      <c r="R1874" s="2386"/>
    </row>
    <row r="1875" spans="2:18" ht="14.25" customHeight="1">
      <c r="B1875" s="407"/>
      <c r="C1875" s="1562">
        <v>22</v>
      </c>
      <c r="D1875" s="1927" t="s">
        <v>4053</v>
      </c>
      <c r="E1875" s="1229">
        <v>7</v>
      </c>
      <c r="F1875" s="1564" t="s">
        <v>508</v>
      </c>
      <c r="G1875" s="1718">
        <v>6</v>
      </c>
      <c r="H1875" s="1564">
        <v>2013</v>
      </c>
      <c r="I1875" s="1566">
        <v>293.79647999999997</v>
      </c>
      <c r="J1875" s="1564">
        <f t="shared" si="105"/>
        <v>100</v>
      </c>
      <c r="K1875" s="1566">
        <f t="shared" si="106"/>
        <v>0</v>
      </c>
      <c r="L1875" s="1564"/>
      <c r="M1875" s="1564"/>
      <c r="N1875" s="1567">
        <f t="shared" si="107"/>
        <v>0</v>
      </c>
      <c r="O1875" s="2102"/>
      <c r="P1875" s="2102"/>
      <c r="Q1875" s="2102">
        <f t="shared" si="108"/>
        <v>0</v>
      </c>
      <c r="R1875" s="2386"/>
    </row>
    <row r="1876" spans="2:18" ht="14.25" customHeight="1">
      <c r="B1876" s="407"/>
      <c r="C1876" s="1562">
        <v>23</v>
      </c>
      <c r="D1876" s="1927" t="s">
        <v>4040</v>
      </c>
      <c r="E1876" s="1229">
        <v>7</v>
      </c>
      <c r="F1876" s="1564" t="s">
        <v>508</v>
      </c>
      <c r="G1876" s="1718">
        <v>2</v>
      </c>
      <c r="H1876" s="1564">
        <v>2013</v>
      </c>
      <c r="I1876" s="1566">
        <v>372.56799999999998</v>
      </c>
      <c r="J1876" s="1564">
        <f t="shared" si="105"/>
        <v>100</v>
      </c>
      <c r="K1876" s="1566">
        <f t="shared" si="106"/>
        <v>0</v>
      </c>
      <c r="L1876" s="1564"/>
      <c r="M1876" s="1564"/>
      <c r="N1876" s="1567">
        <f t="shared" si="107"/>
        <v>0</v>
      </c>
      <c r="O1876" s="2102"/>
      <c r="P1876" s="2102"/>
      <c r="Q1876" s="2102">
        <f t="shared" si="108"/>
        <v>0</v>
      </c>
      <c r="R1876" s="2386"/>
    </row>
    <row r="1877" spans="2:18" ht="14.25" customHeight="1">
      <c r="B1877" s="407"/>
      <c r="C1877" s="1773">
        <v>24</v>
      </c>
      <c r="D1877" s="1927" t="s">
        <v>4041</v>
      </c>
      <c r="E1877" s="1229">
        <v>7</v>
      </c>
      <c r="F1877" s="1564" t="s">
        <v>508</v>
      </c>
      <c r="G1877" s="1718">
        <v>3</v>
      </c>
      <c r="H1877" s="1564">
        <v>2013</v>
      </c>
      <c r="I1877" s="1566">
        <v>136.65</v>
      </c>
      <c r="J1877" s="1564">
        <f t="shared" si="105"/>
        <v>100</v>
      </c>
      <c r="K1877" s="1566">
        <f t="shared" si="106"/>
        <v>0</v>
      </c>
      <c r="L1877" s="1564"/>
      <c r="M1877" s="1564"/>
      <c r="N1877" s="1567">
        <f t="shared" si="107"/>
        <v>0</v>
      </c>
      <c r="O1877" s="2102"/>
      <c r="P1877" s="2102"/>
      <c r="Q1877" s="2102">
        <f t="shared" si="108"/>
        <v>0</v>
      </c>
      <c r="R1877" s="2386"/>
    </row>
    <row r="1878" spans="2:18" ht="14.25" customHeight="1">
      <c r="B1878" s="407"/>
      <c r="C1878" s="1562">
        <v>25</v>
      </c>
      <c r="D1878" s="1927" t="s">
        <v>2679</v>
      </c>
      <c r="E1878" s="1229">
        <v>7</v>
      </c>
      <c r="F1878" s="1564" t="s">
        <v>508</v>
      </c>
      <c r="G1878" s="1718">
        <v>7</v>
      </c>
      <c r="H1878" s="1564">
        <v>2013</v>
      </c>
      <c r="I1878" s="1566">
        <v>308</v>
      </c>
      <c r="J1878" s="1564">
        <f t="shared" si="105"/>
        <v>100</v>
      </c>
      <c r="K1878" s="1566">
        <f t="shared" si="106"/>
        <v>0</v>
      </c>
      <c r="L1878" s="1564"/>
      <c r="M1878" s="1564"/>
      <c r="N1878" s="1567">
        <f t="shared" si="107"/>
        <v>0</v>
      </c>
      <c r="O1878" s="2102"/>
      <c r="P1878" s="2102"/>
      <c r="Q1878" s="2102">
        <f t="shared" si="108"/>
        <v>0</v>
      </c>
      <c r="R1878" s="2386"/>
    </row>
    <row r="1879" spans="2:18" ht="14.25" customHeight="1">
      <c r="B1879" s="407"/>
      <c r="C1879" s="1562">
        <v>26</v>
      </c>
      <c r="D1879" s="1927" t="s">
        <v>6091</v>
      </c>
      <c r="E1879" s="1229">
        <v>7</v>
      </c>
      <c r="F1879" s="1564" t="s">
        <v>508</v>
      </c>
      <c r="G1879" s="1718">
        <v>1</v>
      </c>
      <c r="H1879" s="1564">
        <v>2014</v>
      </c>
      <c r="I1879" s="1566">
        <v>283</v>
      </c>
      <c r="J1879" s="1564">
        <f t="shared" si="105"/>
        <v>100</v>
      </c>
      <c r="K1879" s="1566">
        <f t="shared" si="106"/>
        <v>0</v>
      </c>
      <c r="L1879" s="1564"/>
      <c r="M1879" s="1564"/>
      <c r="N1879" s="1567">
        <f t="shared" si="107"/>
        <v>0</v>
      </c>
      <c r="O1879" s="2102"/>
      <c r="P1879" s="2102"/>
      <c r="Q1879" s="2102">
        <f t="shared" si="108"/>
        <v>0</v>
      </c>
      <c r="R1879" s="2386"/>
    </row>
    <row r="1880" spans="2:18" ht="14.25" customHeight="1">
      <c r="B1880" s="407"/>
      <c r="C1880" s="1773">
        <v>27</v>
      </c>
      <c r="D1880" s="1927" t="s">
        <v>4042</v>
      </c>
      <c r="E1880" s="1229">
        <v>7</v>
      </c>
      <c r="F1880" s="1564" t="s">
        <v>508</v>
      </c>
      <c r="G1880" s="1718">
        <v>1</v>
      </c>
      <c r="H1880" s="1564">
        <v>2015</v>
      </c>
      <c r="I1880" s="1566">
        <v>74.97</v>
      </c>
      <c r="J1880" s="1564">
        <f t="shared" si="105"/>
        <v>100</v>
      </c>
      <c r="K1880" s="1566">
        <f t="shared" si="106"/>
        <v>0</v>
      </c>
      <c r="L1880" s="1564"/>
      <c r="M1880" s="1564"/>
      <c r="N1880" s="1567">
        <f t="shared" si="107"/>
        <v>0</v>
      </c>
      <c r="O1880" s="2102"/>
      <c r="P1880" s="2102"/>
      <c r="Q1880" s="2102">
        <f t="shared" si="108"/>
        <v>0</v>
      </c>
      <c r="R1880" s="2386"/>
    </row>
    <row r="1881" spans="2:18" ht="14.25" customHeight="1">
      <c r="B1881" s="407"/>
      <c r="C1881" s="1562">
        <v>28</v>
      </c>
      <c r="D1881" s="1927" t="s">
        <v>2321</v>
      </c>
      <c r="E1881" s="1229">
        <v>7</v>
      </c>
      <c r="F1881" s="1564" t="s">
        <v>508</v>
      </c>
      <c r="G1881" s="1718">
        <v>1</v>
      </c>
      <c r="H1881" s="1564">
        <v>2015</v>
      </c>
      <c r="I1881" s="1566">
        <v>28.74</v>
      </c>
      <c r="J1881" s="1564">
        <f t="shared" si="105"/>
        <v>100</v>
      </c>
      <c r="K1881" s="1566">
        <f t="shared" si="106"/>
        <v>0</v>
      </c>
      <c r="L1881" s="1564"/>
      <c r="M1881" s="1564"/>
      <c r="N1881" s="1567">
        <f t="shared" si="107"/>
        <v>0</v>
      </c>
      <c r="O1881" s="2102"/>
      <c r="P1881" s="2102"/>
      <c r="Q1881" s="2102">
        <f t="shared" si="108"/>
        <v>0</v>
      </c>
      <c r="R1881" s="2386"/>
    </row>
    <row r="1882" spans="2:18" ht="14.25" customHeight="1">
      <c r="B1882" s="407"/>
      <c r="C1882" s="1562">
        <v>29</v>
      </c>
      <c r="D1882" s="1927" t="s">
        <v>4043</v>
      </c>
      <c r="E1882" s="1229">
        <v>7</v>
      </c>
      <c r="F1882" s="1564" t="s">
        <v>508</v>
      </c>
      <c r="G1882" s="1718">
        <v>6</v>
      </c>
      <c r="H1882" s="1564">
        <v>2015</v>
      </c>
      <c r="I1882" s="1566">
        <v>159.12</v>
      </c>
      <c r="J1882" s="1564">
        <f t="shared" si="105"/>
        <v>100</v>
      </c>
      <c r="K1882" s="1566">
        <f t="shared" si="106"/>
        <v>0</v>
      </c>
      <c r="L1882" s="1564"/>
      <c r="M1882" s="1564"/>
      <c r="N1882" s="1567">
        <f t="shared" si="107"/>
        <v>0</v>
      </c>
      <c r="O1882" s="2102"/>
      <c r="P1882" s="2102"/>
      <c r="Q1882" s="2102">
        <f t="shared" si="108"/>
        <v>0</v>
      </c>
      <c r="R1882" s="2386"/>
    </row>
    <row r="1883" spans="2:18" ht="14.25" customHeight="1">
      <c r="B1883" s="407"/>
      <c r="C1883" s="1773">
        <v>30</v>
      </c>
      <c r="D1883" s="1927" t="s">
        <v>2317</v>
      </c>
      <c r="E1883" s="1229">
        <v>7</v>
      </c>
      <c r="F1883" s="1564" t="s">
        <v>508</v>
      </c>
      <c r="G1883" s="1718">
        <v>2</v>
      </c>
      <c r="H1883" s="1564">
        <v>2015</v>
      </c>
      <c r="I1883" s="1566">
        <v>57</v>
      </c>
      <c r="J1883" s="1564">
        <f t="shared" si="105"/>
        <v>100</v>
      </c>
      <c r="K1883" s="1566">
        <f t="shared" si="106"/>
        <v>0</v>
      </c>
      <c r="L1883" s="1564"/>
      <c r="M1883" s="1564"/>
      <c r="N1883" s="1567">
        <f t="shared" si="107"/>
        <v>0</v>
      </c>
      <c r="O1883" s="2102"/>
      <c r="P1883" s="2102"/>
      <c r="Q1883" s="2102">
        <f t="shared" si="108"/>
        <v>0</v>
      </c>
      <c r="R1883" s="2386"/>
    </row>
    <row r="1884" spans="2:18" ht="14.25" customHeight="1">
      <c r="B1884" s="407"/>
      <c r="C1884" s="1562">
        <v>31</v>
      </c>
      <c r="D1884" s="1927" t="s">
        <v>2318</v>
      </c>
      <c r="E1884" s="1229">
        <v>7</v>
      </c>
      <c r="F1884" s="1564" t="s">
        <v>508</v>
      </c>
      <c r="G1884" s="1718">
        <v>4</v>
      </c>
      <c r="H1884" s="1564">
        <v>2015</v>
      </c>
      <c r="I1884" s="1566">
        <v>168</v>
      </c>
      <c r="J1884" s="1564">
        <f t="shared" si="105"/>
        <v>100</v>
      </c>
      <c r="K1884" s="1566">
        <f t="shared" si="106"/>
        <v>0</v>
      </c>
      <c r="L1884" s="1564"/>
      <c r="M1884" s="1564"/>
      <c r="N1884" s="1567">
        <f t="shared" si="107"/>
        <v>0</v>
      </c>
      <c r="O1884" s="2102"/>
      <c r="P1884" s="2102"/>
      <c r="Q1884" s="2102">
        <f t="shared" si="108"/>
        <v>0</v>
      </c>
      <c r="R1884" s="2386"/>
    </row>
    <row r="1885" spans="2:18" ht="14.25" customHeight="1">
      <c r="B1885" s="407"/>
      <c r="C1885" s="1562">
        <v>32</v>
      </c>
      <c r="D1885" s="1927" t="s">
        <v>3474</v>
      </c>
      <c r="E1885" s="1229">
        <v>7</v>
      </c>
      <c r="F1885" s="1564" t="s">
        <v>508</v>
      </c>
      <c r="G1885" s="1718">
        <v>2</v>
      </c>
      <c r="H1885" s="1564">
        <v>2015</v>
      </c>
      <c r="I1885" s="1566">
        <v>299.76</v>
      </c>
      <c r="J1885" s="1564">
        <f t="shared" si="105"/>
        <v>100</v>
      </c>
      <c r="K1885" s="1566">
        <f t="shared" si="106"/>
        <v>0</v>
      </c>
      <c r="L1885" s="1564"/>
      <c r="M1885" s="1564"/>
      <c r="N1885" s="1567">
        <f t="shared" si="107"/>
        <v>0</v>
      </c>
      <c r="O1885" s="2102"/>
      <c r="P1885" s="2102"/>
      <c r="Q1885" s="2102">
        <f t="shared" si="108"/>
        <v>0</v>
      </c>
      <c r="R1885" s="2386"/>
    </row>
    <row r="1886" spans="2:18" ht="14.25" customHeight="1">
      <c r="B1886" s="407"/>
      <c r="C1886" s="1773">
        <v>33</v>
      </c>
      <c r="D1886" s="1927" t="s">
        <v>4044</v>
      </c>
      <c r="E1886" s="1229">
        <v>7</v>
      </c>
      <c r="F1886" s="1564" t="s">
        <v>508</v>
      </c>
      <c r="G1886" s="1718">
        <v>1</v>
      </c>
      <c r="H1886" s="1564">
        <v>2016</v>
      </c>
      <c r="I1886" s="1566">
        <v>208.65</v>
      </c>
      <c r="J1886" s="1564">
        <f t="shared" si="105"/>
        <v>100</v>
      </c>
      <c r="K1886" s="1566">
        <f t="shared" si="106"/>
        <v>0</v>
      </c>
      <c r="L1886" s="1564"/>
      <c r="M1886" s="1564"/>
      <c r="N1886" s="1567">
        <f t="shared" si="107"/>
        <v>0</v>
      </c>
      <c r="O1886" s="2102"/>
      <c r="P1886" s="2102"/>
      <c r="Q1886" s="2102">
        <f t="shared" si="108"/>
        <v>0</v>
      </c>
      <c r="R1886" s="2386"/>
    </row>
    <row r="1887" spans="2:18" ht="14.25" customHeight="1">
      <c r="B1887" s="407"/>
      <c r="C1887" s="1562">
        <v>34</v>
      </c>
      <c r="D1887" s="1927" t="s">
        <v>2808</v>
      </c>
      <c r="E1887" s="1229">
        <v>7</v>
      </c>
      <c r="F1887" s="1564" t="s">
        <v>508</v>
      </c>
      <c r="G1887" s="1718">
        <v>1</v>
      </c>
      <c r="H1887" s="1564">
        <v>2016</v>
      </c>
      <c r="I1887" s="1566">
        <v>112.3</v>
      </c>
      <c r="J1887" s="1564">
        <f t="shared" si="105"/>
        <v>100</v>
      </c>
      <c r="K1887" s="1566">
        <f t="shared" si="106"/>
        <v>0</v>
      </c>
      <c r="L1887" s="1564"/>
      <c r="M1887" s="1564"/>
      <c r="N1887" s="1567">
        <f t="shared" si="107"/>
        <v>0</v>
      </c>
      <c r="O1887" s="2102"/>
      <c r="P1887" s="2102"/>
      <c r="Q1887" s="2102">
        <f t="shared" si="108"/>
        <v>0</v>
      </c>
      <c r="R1887" s="2386"/>
    </row>
    <row r="1888" spans="2:18" ht="14.25" customHeight="1">
      <c r="B1888" s="407"/>
      <c r="C1888" s="1562">
        <v>35</v>
      </c>
      <c r="D1888" s="1927" t="s">
        <v>4045</v>
      </c>
      <c r="E1888" s="1229">
        <v>7</v>
      </c>
      <c r="F1888" s="1564" t="s">
        <v>508</v>
      </c>
      <c r="G1888" s="1718">
        <v>7</v>
      </c>
      <c r="H1888" s="1564">
        <v>2017</v>
      </c>
      <c r="I1888" s="1566">
        <v>684.6</v>
      </c>
      <c r="J1888" s="1564">
        <f t="shared" si="105"/>
        <v>100</v>
      </c>
      <c r="K1888" s="1566">
        <f t="shared" si="106"/>
        <v>0</v>
      </c>
      <c r="L1888" s="1564"/>
      <c r="M1888" s="1564"/>
      <c r="N1888" s="1567">
        <f t="shared" si="107"/>
        <v>0</v>
      </c>
      <c r="O1888" s="2102"/>
      <c r="P1888" s="2102"/>
      <c r="Q1888" s="2102">
        <f t="shared" si="108"/>
        <v>0</v>
      </c>
      <c r="R1888" s="2386"/>
    </row>
    <row r="1889" spans="2:18" ht="14.25" customHeight="1">
      <c r="B1889" s="407"/>
      <c r="C1889" s="1773">
        <v>36</v>
      </c>
      <c r="D1889" s="1927" t="s">
        <v>3245</v>
      </c>
      <c r="E1889" s="1229">
        <v>7</v>
      </c>
      <c r="F1889" s="1564" t="s">
        <v>508</v>
      </c>
      <c r="G1889" s="1718">
        <v>3</v>
      </c>
      <c r="H1889" s="1564">
        <v>2017</v>
      </c>
      <c r="I1889" s="1566">
        <v>89.1</v>
      </c>
      <c r="J1889" s="1564">
        <f t="shared" si="105"/>
        <v>100</v>
      </c>
      <c r="K1889" s="1566">
        <f t="shared" si="106"/>
        <v>0</v>
      </c>
      <c r="L1889" s="1564"/>
      <c r="M1889" s="1564"/>
      <c r="N1889" s="1567">
        <f t="shared" si="107"/>
        <v>0</v>
      </c>
      <c r="O1889" s="2102"/>
      <c r="P1889" s="2102"/>
      <c r="Q1889" s="2102">
        <f t="shared" si="108"/>
        <v>0</v>
      </c>
      <c r="R1889" s="2386"/>
    </row>
    <row r="1890" spans="2:18" ht="14.25" customHeight="1">
      <c r="B1890" s="407"/>
      <c r="C1890" s="1562">
        <v>37</v>
      </c>
      <c r="D1890" s="1927" t="s">
        <v>4046</v>
      </c>
      <c r="E1890" s="1229">
        <v>7</v>
      </c>
      <c r="F1890" s="1564" t="s">
        <v>508</v>
      </c>
      <c r="G1890" s="1718">
        <v>4</v>
      </c>
      <c r="H1890" s="1564">
        <v>2018</v>
      </c>
      <c r="I1890" s="1566">
        <v>388</v>
      </c>
      <c r="J1890" s="1564">
        <f t="shared" si="105"/>
        <v>100</v>
      </c>
      <c r="K1890" s="1566">
        <f t="shared" si="106"/>
        <v>0</v>
      </c>
      <c r="L1890" s="1564"/>
      <c r="M1890" s="1564"/>
      <c r="N1890" s="1567">
        <f t="shared" si="107"/>
        <v>0</v>
      </c>
      <c r="O1890" s="2102"/>
      <c r="P1890" s="2102"/>
      <c r="Q1890" s="2102">
        <f t="shared" si="108"/>
        <v>0</v>
      </c>
      <c r="R1890" s="2386"/>
    </row>
    <row r="1891" spans="2:18" ht="14.25" customHeight="1">
      <c r="B1891" s="407"/>
      <c r="C1891" s="1562">
        <v>38</v>
      </c>
      <c r="D1891" s="1927" t="s">
        <v>4047</v>
      </c>
      <c r="E1891" s="1229">
        <v>7</v>
      </c>
      <c r="F1891" s="1564" t="s">
        <v>508</v>
      </c>
      <c r="G1891" s="1718">
        <v>2</v>
      </c>
      <c r="H1891" s="1564">
        <v>2018</v>
      </c>
      <c r="I1891" s="1566">
        <v>412.92</v>
      </c>
      <c r="J1891" s="1564">
        <f t="shared" si="105"/>
        <v>100</v>
      </c>
      <c r="K1891" s="1566">
        <f t="shared" si="106"/>
        <v>0</v>
      </c>
      <c r="L1891" s="1564"/>
      <c r="M1891" s="1564"/>
      <c r="N1891" s="1567">
        <f t="shared" si="107"/>
        <v>0</v>
      </c>
      <c r="O1891" s="2102"/>
      <c r="P1891" s="2102"/>
      <c r="Q1891" s="2102">
        <f t="shared" si="108"/>
        <v>0</v>
      </c>
      <c r="R1891" s="2386"/>
    </row>
    <row r="1892" spans="2:18" ht="14.25" customHeight="1">
      <c r="B1892" s="407"/>
      <c r="C1892" s="1773">
        <v>39</v>
      </c>
      <c r="D1892" s="1927" t="s">
        <v>4049</v>
      </c>
      <c r="E1892" s="1229">
        <v>7</v>
      </c>
      <c r="F1892" s="1564" t="s">
        <v>508</v>
      </c>
      <c r="G1892" s="1718">
        <v>5</v>
      </c>
      <c r="H1892" s="1564">
        <v>2018</v>
      </c>
      <c r="I1892" s="1566">
        <v>298.95</v>
      </c>
      <c r="J1892" s="1564">
        <f t="shared" si="105"/>
        <v>100</v>
      </c>
      <c r="K1892" s="1566">
        <f t="shared" si="106"/>
        <v>0</v>
      </c>
      <c r="L1892" s="1564"/>
      <c r="M1892" s="1564"/>
      <c r="N1892" s="1567">
        <f t="shared" si="107"/>
        <v>0</v>
      </c>
      <c r="O1892" s="2102"/>
      <c r="P1892" s="2102"/>
      <c r="Q1892" s="2102">
        <f t="shared" si="108"/>
        <v>0</v>
      </c>
      <c r="R1892" s="2386"/>
    </row>
    <row r="1893" spans="2:18" ht="14.25" customHeight="1">
      <c r="B1893" s="407"/>
      <c r="C1893" s="1562">
        <v>40</v>
      </c>
      <c r="D1893" s="1927" t="s">
        <v>4153</v>
      </c>
      <c r="E1893" s="1229">
        <v>7</v>
      </c>
      <c r="F1893" s="1564" t="s">
        <v>508</v>
      </c>
      <c r="G1893" s="1718">
        <v>100</v>
      </c>
      <c r="H1893" s="1564">
        <v>2018</v>
      </c>
      <c r="I1893" s="1566">
        <v>4986</v>
      </c>
      <c r="J1893" s="1564">
        <f t="shared" si="105"/>
        <v>100</v>
      </c>
      <c r="K1893" s="1566">
        <f t="shared" si="106"/>
        <v>0</v>
      </c>
      <c r="L1893" s="1564"/>
      <c r="M1893" s="1564"/>
      <c r="N1893" s="1567">
        <f t="shared" si="107"/>
        <v>0</v>
      </c>
      <c r="O1893" s="2102"/>
      <c r="P1893" s="2102"/>
      <c r="Q1893" s="2102">
        <f t="shared" si="108"/>
        <v>0</v>
      </c>
      <c r="R1893" s="2386"/>
    </row>
    <row r="1894" spans="2:18" ht="14.25" customHeight="1">
      <c r="B1894" s="407"/>
      <c r="C1894" s="1562">
        <v>41</v>
      </c>
      <c r="D1894" s="1927" t="s">
        <v>2066</v>
      </c>
      <c r="E1894" s="1229">
        <v>7</v>
      </c>
      <c r="F1894" s="1564" t="s">
        <v>508</v>
      </c>
      <c r="G1894" s="1718">
        <v>39</v>
      </c>
      <c r="H1894" s="1564">
        <v>2019</v>
      </c>
      <c r="I1894" s="1566">
        <v>3884.4</v>
      </c>
      <c r="J1894" s="1564">
        <f t="shared" si="105"/>
        <v>100</v>
      </c>
      <c r="K1894" s="1566">
        <f t="shared" si="106"/>
        <v>0</v>
      </c>
      <c r="L1894" s="1564"/>
      <c r="M1894" s="1564"/>
      <c r="N1894" s="1567">
        <f t="shared" si="107"/>
        <v>0</v>
      </c>
      <c r="O1894" s="2102"/>
      <c r="P1894" s="2102"/>
      <c r="Q1894" s="2102">
        <f t="shared" si="108"/>
        <v>0</v>
      </c>
      <c r="R1894" s="2386"/>
    </row>
    <row r="1895" spans="2:18" ht="14.25" customHeight="1">
      <c r="B1895" s="407"/>
      <c r="C1895" s="1773">
        <v>42</v>
      </c>
      <c r="D1895" s="1927" t="s">
        <v>2100</v>
      </c>
      <c r="E1895" s="1229">
        <v>7</v>
      </c>
      <c r="F1895" s="1564" t="s">
        <v>508</v>
      </c>
      <c r="G1895" s="1718">
        <v>10</v>
      </c>
      <c r="H1895" s="1564">
        <v>2019</v>
      </c>
      <c r="I1895" s="1566">
        <v>378</v>
      </c>
      <c r="J1895" s="1564">
        <f t="shared" si="105"/>
        <v>100</v>
      </c>
      <c r="K1895" s="1566">
        <f t="shared" si="106"/>
        <v>0</v>
      </c>
      <c r="L1895" s="1564"/>
      <c r="M1895" s="1564"/>
      <c r="N1895" s="1567">
        <f t="shared" si="107"/>
        <v>0</v>
      </c>
      <c r="O1895" s="2102"/>
      <c r="P1895" s="2102"/>
      <c r="Q1895" s="2102">
        <f t="shared" si="108"/>
        <v>0</v>
      </c>
      <c r="R1895" s="2386"/>
    </row>
    <row r="1896" spans="2:18" ht="14.25" customHeight="1">
      <c r="B1896" s="407"/>
      <c r="C1896" s="1562">
        <v>43</v>
      </c>
      <c r="D1896" s="1927" t="s">
        <v>2535</v>
      </c>
      <c r="E1896" s="1229">
        <v>7</v>
      </c>
      <c r="F1896" s="1564" t="s">
        <v>508</v>
      </c>
      <c r="G1896" s="1718">
        <v>2</v>
      </c>
      <c r="H1896" s="1564">
        <v>2019</v>
      </c>
      <c r="I1896" s="1566">
        <v>772.96799999999996</v>
      </c>
      <c r="J1896" s="1564">
        <f t="shared" si="105"/>
        <v>100</v>
      </c>
      <c r="K1896" s="1566">
        <f t="shared" si="106"/>
        <v>0</v>
      </c>
      <c r="L1896" s="1564"/>
      <c r="M1896" s="1564"/>
      <c r="N1896" s="1567">
        <f t="shared" si="107"/>
        <v>0</v>
      </c>
      <c r="O1896" s="2102"/>
      <c r="P1896" s="2102"/>
      <c r="Q1896" s="2102">
        <f t="shared" si="108"/>
        <v>0</v>
      </c>
      <c r="R1896" s="2386"/>
    </row>
    <row r="1897" spans="2:18" ht="14.25" customHeight="1">
      <c r="B1897" s="407"/>
      <c r="C1897" s="1562">
        <v>44</v>
      </c>
      <c r="D1897" s="1927" t="s">
        <v>4056</v>
      </c>
      <c r="E1897" s="1229">
        <v>7</v>
      </c>
      <c r="F1897" s="1564" t="s">
        <v>508</v>
      </c>
      <c r="G1897" s="1718">
        <v>1</v>
      </c>
      <c r="H1897" s="1564">
        <v>2019</v>
      </c>
      <c r="I1897" s="1566">
        <v>3680.7040000000002</v>
      </c>
      <c r="J1897" s="1564">
        <f t="shared" si="105"/>
        <v>100</v>
      </c>
      <c r="K1897" s="1566">
        <f t="shared" si="106"/>
        <v>0</v>
      </c>
      <c r="L1897" s="1564"/>
      <c r="M1897" s="1564"/>
      <c r="N1897" s="1567">
        <f t="shared" si="107"/>
        <v>0</v>
      </c>
      <c r="O1897" s="2102"/>
      <c r="P1897" s="2102"/>
      <c r="Q1897" s="2102">
        <f t="shared" si="108"/>
        <v>0</v>
      </c>
      <c r="R1897" s="2386"/>
    </row>
    <row r="1898" spans="2:18" ht="14.25" customHeight="1">
      <c r="B1898" s="407"/>
      <c r="C1898" s="1773">
        <v>45</v>
      </c>
      <c r="D1898" s="1927" t="s">
        <v>2535</v>
      </c>
      <c r="E1898" s="1229">
        <v>7</v>
      </c>
      <c r="F1898" s="1564" t="s">
        <v>508</v>
      </c>
      <c r="G1898" s="1718">
        <v>1</v>
      </c>
      <c r="H1898" s="1564">
        <v>2019</v>
      </c>
      <c r="I1898" s="1566">
        <v>365.7</v>
      </c>
      <c r="J1898" s="1564">
        <f t="shared" si="105"/>
        <v>100</v>
      </c>
      <c r="K1898" s="1566">
        <f t="shared" si="106"/>
        <v>0</v>
      </c>
      <c r="L1898" s="1564"/>
      <c r="M1898" s="1564"/>
      <c r="N1898" s="1567">
        <f t="shared" si="107"/>
        <v>0</v>
      </c>
      <c r="O1898" s="2102"/>
      <c r="P1898" s="2102"/>
      <c r="Q1898" s="2102">
        <f t="shared" si="108"/>
        <v>0</v>
      </c>
      <c r="R1898" s="2386"/>
    </row>
    <row r="1899" spans="2:18" ht="14.25" customHeight="1">
      <c r="B1899" s="407"/>
      <c r="C1899" s="1562">
        <v>46</v>
      </c>
      <c r="D1899" s="1927" t="s">
        <v>2073</v>
      </c>
      <c r="E1899" s="1229">
        <v>7</v>
      </c>
      <c r="F1899" s="1564" t="s">
        <v>508</v>
      </c>
      <c r="G1899" s="1718">
        <v>1</v>
      </c>
      <c r="H1899" s="1564">
        <v>2019</v>
      </c>
      <c r="I1899" s="1566">
        <v>136</v>
      </c>
      <c r="J1899" s="1564">
        <f t="shared" si="105"/>
        <v>100</v>
      </c>
      <c r="K1899" s="1566">
        <f t="shared" si="106"/>
        <v>0</v>
      </c>
      <c r="L1899" s="1564"/>
      <c r="M1899" s="1564"/>
      <c r="N1899" s="1567">
        <f t="shared" si="107"/>
        <v>0</v>
      </c>
      <c r="O1899" s="2102"/>
      <c r="P1899" s="2102"/>
      <c r="Q1899" s="2102">
        <f t="shared" si="108"/>
        <v>0</v>
      </c>
      <c r="R1899" s="2386"/>
    </row>
    <row r="1900" spans="2:18" ht="14.25" customHeight="1">
      <c r="B1900" s="407"/>
      <c r="C1900" s="1562">
        <v>47</v>
      </c>
      <c r="D1900" s="1927" t="s">
        <v>2681</v>
      </c>
      <c r="E1900" s="1229">
        <v>7</v>
      </c>
      <c r="F1900" s="1564" t="s">
        <v>508</v>
      </c>
      <c r="G1900" s="1718">
        <v>5</v>
      </c>
      <c r="H1900" s="1564">
        <v>2019</v>
      </c>
      <c r="I1900" s="1566">
        <v>972.45</v>
      </c>
      <c r="J1900" s="1564">
        <f t="shared" si="105"/>
        <v>100</v>
      </c>
      <c r="K1900" s="1566">
        <f t="shared" si="106"/>
        <v>0</v>
      </c>
      <c r="L1900" s="1564"/>
      <c r="M1900" s="1564"/>
      <c r="N1900" s="1567">
        <f t="shared" si="107"/>
        <v>0</v>
      </c>
      <c r="O1900" s="2102"/>
      <c r="P1900" s="2102"/>
      <c r="Q1900" s="2102">
        <f t="shared" si="108"/>
        <v>0</v>
      </c>
      <c r="R1900" s="2386"/>
    </row>
    <row r="1901" spans="2:18" ht="14.25" customHeight="1">
      <c r="B1901" s="407"/>
      <c r="C1901" s="1773">
        <v>48</v>
      </c>
      <c r="D1901" s="1927" t="s">
        <v>4165</v>
      </c>
      <c r="E1901" s="1229">
        <v>7</v>
      </c>
      <c r="F1901" s="1564" t="s">
        <v>508</v>
      </c>
      <c r="G1901" s="1718">
        <v>3</v>
      </c>
      <c r="H1901" s="1564">
        <v>2019</v>
      </c>
      <c r="I1901" s="1566">
        <v>795</v>
      </c>
      <c r="J1901" s="1564">
        <f t="shared" si="105"/>
        <v>100</v>
      </c>
      <c r="K1901" s="1566">
        <f t="shared" si="106"/>
        <v>0</v>
      </c>
      <c r="L1901" s="1564"/>
      <c r="M1901" s="1564"/>
      <c r="N1901" s="1567">
        <f t="shared" si="107"/>
        <v>0</v>
      </c>
      <c r="O1901" s="2102"/>
      <c r="P1901" s="2102"/>
      <c r="Q1901" s="2102">
        <f t="shared" si="108"/>
        <v>0</v>
      </c>
      <c r="R1901" s="2386"/>
    </row>
    <row r="1902" spans="2:18" ht="14.25" customHeight="1">
      <c r="B1902" s="407"/>
      <c r="C1902" s="1562">
        <v>49</v>
      </c>
      <c r="D1902" s="1927" t="s">
        <v>2680</v>
      </c>
      <c r="E1902" s="1229">
        <v>7</v>
      </c>
      <c r="F1902" s="1564" t="s">
        <v>508</v>
      </c>
      <c r="G1902" s="1718">
        <v>4</v>
      </c>
      <c r="H1902" s="1564">
        <v>2019</v>
      </c>
      <c r="I1902" s="1566">
        <v>1372</v>
      </c>
      <c r="J1902" s="1564">
        <f t="shared" si="105"/>
        <v>100</v>
      </c>
      <c r="K1902" s="1566">
        <f t="shared" si="106"/>
        <v>0</v>
      </c>
      <c r="L1902" s="1564"/>
      <c r="M1902" s="1564"/>
      <c r="N1902" s="1567">
        <f t="shared" si="107"/>
        <v>0</v>
      </c>
      <c r="O1902" s="2102"/>
      <c r="P1902" s="2102"/>
      <c r="Q1902" s="2102">
        <f t="shared" si="108"/>
        <v>0</v>
      </c>
      <c r="R1902" s="2386"/>
    </row>
    <row r="1903" spans="2:18" ht="14.25" customHeight="1">
      <c r="B1903" s="407"/>
      <c r="C1903" s="1562">
        <v>50</v>
      </c>
      <c r="D1903" s="1927" t="s">
        <v>2063</v>
      </c>
      <c r="E1903" s="1229">
        <v>7</v>
      </c>
      <c r="F1903" s="1564" t="s">
        <v>3489</v>
      </c>
      <c r="G1903" s="1718">
        <v>1</v>
      </c>
      <c r="H1903" s="1564">
        <v>2020</v>
      </c>
      <c r="I1903" s="1566">
        <v>380</v>
      </c>
      <c r="J1903" s="1564">
        <f t="shared" si="105"/>
        <v>100</v>
      </c>
      <c r="K1903" s="1566">
        <f t="shared" si="106"/>
        <v>0</v>
      </c>
      <c r="L1903" s="1564"/>
      <c r="M1903" s="1564"/>
      <c r="N1903" s="1567">
        <f t="shared" si="107"/>
        <v>0</v>
      </c>
      <c r="O1903" s="2102"/>
      <c r="P1903" s="2102"/>
      <c r="Q1903" s="2102">
        <f t="shared" si="108"/>
        <v>0</v>
      </c>
      <c r="R1903" s="2386"/>
    </row>
    <row r="1904" spans="2:18" ht="14.25" customHeight="1">
      <c r="B1904" s="407"/>
      <c r="C1904" s="1773">
        <v>51</v>
      </c>
      <c r="D1904" s="1927" t="s">
        <v>2107</v>
      </c>
      <c r="E1904" s="1229">
        <v>7</v>
      </c>
      <c r="F1904" s="1564" t="s">
        <v>3489</v>
      </c>
      <c r="G1904" s="1718">
        <v>5</v>
      </c>
      <c r="H1904" s="1564">
        <v>2020</v>
      </c>
      <c r="I1904" s="1566">
        <v>194.80500000000001</v>
      </c>
      <c r="J1904" s="1564">
        <f t="shared" si="105"/>
        <v>100</v>
      </c>
      <c r="K1904" s="1566">
        <f t="shared" si="106"/>
        <v>0</v>
      </c>
      <c r="L1904" s="1564"/>
      <c r="M1904" s="1564"/>
      <c r="N1904" s="1567">
        <f t="shared" si="107"/>
        <v>0</v>
      </c>
      <c r="O1904" s="2102"/>
      <c r="P1904" s="2102"/>
      <c r="Q1904" s="2102">
        <f t="shared" si="108"/>
        <v>0</v>
      </c>
      <c r="R1904" s="2386"/>
    </row>
    <row r="1905" spans="2:18" ht="14.25" customHeight="1">
      <c r="B1905" s="407"/>
      <c r="C1905" s="1562">
        <v>52</v>
      </c>
      <c r="D1905" s="1927" t="s">
        <v>2073</v>
      </c>
      <c r="E1905" s="1229">
        <v>7</v>
      </c>
      <c r="F1905" s="1564" t="s">
        <v>3489</v>
      </c>
      <c r="G1905" s="1718">
        <v>32</v>
      </c>
      <c r="H1905" s="1564">
        <v>2020</v>
      </c>
      <c r="I1905" s="1566">
        <v>4128</v>
      </c>
      <c r="J1905" s="1564">
        <f t="shared" si="105"/>
        <v>100</v>
      </c>
      <c r="K1905" s="1566">
        <f t="shared" si="106"/>
        <v>0</v>
      </c>
      <c r="L1905" s="1564"/>
      <c r="M1905" s="1564"/>
      <c r="N1905" s="1567">
        <f t="shared" si="107"/>
        <v>0</v>
      </c>
      <c r="O1905" s="2102"/>
      <c r="P1905" s="2102"/>
      <c r="Q1905" s="2102">
        <f t="shared" si="108"/>
        <v>0</v>
      </c>
      <c r="R1905" s="2386"/>
    </row>
    <row r="1906" spans="2:18" ht="14.25" customHeight="1">
      <c r="B1906" s="407"/>
      <c r="C1906" s="1562">
        <v>53</v>
      </c>
      <c r="D1906" s="1927" t="s">
        <v>2681</v>
      </c>
      <c r="E1906" s="1229">
        <v>7</v>
      </c>
      <c r="F1906" s="1564" t="s">
        <v>3489</v>
      </c>
      <c r="G1906" s="1718">
        <v>12</v>
      </c>
      <c r="H1906" s="1564">
        <v>2020</v>
      </c>
      <c r="I1906" s="1566">
        <v>2328.48</v>
      </c>
      <c r="J1906" s="1564">
        <f t="shared" si="105"/>
        <v>100</v>
      </c>
      <c r="K1906" s="1566">
        <f t="shared" si="106"/>
        <v>0</v>
      </c>
      <c r="L1906" s="1564"/>
      <c r="M1906" s="1564"/>
      <c r="N1906" s="1567">
        <f t="shared" si="107"/>
        <v>0</v>
      </c>
      <c r="O1906" s="2102"/>
      <c r="P1906" s="2102"/>
      <c r="Q1906" s="2102">
        <f t="shared" si="108"/>
        <v>0</v>
      </c>
      <c r="R1906" s="2386"/>
    </row>
    <row r="1907" spans="2:18" ht="14.25" customHeight="1">
      <c r="B1907" s="407"/>
      <c r="C1907" s="1773">
        <v>54</v>
      </c>
      <c r="D1907" s="1927" t="s">
        <v>4048</v>
      </c>
      <c r="E1907" s="1229">
        <v>7</v>
      </c>
      <c r="F1907" s="1564" t="s">
        <v>3489</v>
      </c>
      <c r="G1907" s="1718">
        <v>11</v>
      </c>
      <c r="H1907" s="1564">
        <v>2020</v>
      </c>
      <c r="I1907" s="1566">
        <v>1774.3836000000001</v>
      </c>
      <c r="J1907" s="1564">
        <f t="shared" si="105"/>
        <v>100</v>
      </c>
      <c r="K1907" s="1566">
        <f t="shared" si="106"/>
        <v>0</v>
      </c>
      <c r="L1907" s="1564"/>
      <c r="M1907" s="1564"/>
      <c r="N1907" s="1567">
        <f t="shared" si="107"/>
        <v>0</v>
      </c>
      <c r="O1907" s="2102"/>
      <c r="P1907" s="2102"/>
      <c r="Q1907" s="2102">
        <f t="shared" si="108"/>
        <v>0</v>
      </c>
      <c r="R1907" s="2386"/>
    </row>
    <row r="1908" spans="2:18" ht="14.25" customHeight="1">
      <c r="B1908" s="407"/>
      <c r="C1908" s="1562">
        <v>55</v>
      </c>
      <c r="D1908" s="1927" t="s">
        <v>4952</v>
      </c>
      <c r="E1908" s="1229">
        <v>7</v>
      </c>
      <c r="F1908" s="1564" t="s">
        <v>3489</v>
      </c>
      <c r="G1908" s="1718">
        <v>1</v>
      </c>
      <c r="H1908" s="1564">
        <v>2021</v>
      </c>
      <c r="I1908" s="1566">
        <v>74.114999999999995</v>
      </c>
      <c r="J1908" s="1564">
        <f t="shared" si="105"/>
        <v>100</v>
      </c>
      <c r="K1908" s="1566">
        <f t="shared" si="106"/>
        <v>0</v>
      </c>
      <c r="L1908" s="1564"/>
      <c r="M1908" s="1564"/>
      <c r="N1908" s="1567">
        <f t="shared" si="107"/>
        <v>0</v>
      </c>
      <c r="O1908" s="2102"/>
      <c r="P1908" s="2102"/>
      <c r="Q1908" s="2102">
        <f t="shared" si="108"/>
        <v>0</v>
      </c>
      <c r="R1908" s="2386"/>
    </row>
    <row r="1909" spans="2:18" ht="14.25" customHeight="1">
      <c r="B1909" s="407"/>
      <c r="C1909" s="1562">
        <v>56</v>
      </c>
      <c r="D1909" s="1927" t="s">
        <v>5037</v>
      </c>
      <c r="E1909" s="1229">
        <v>7</v>
      </c>
      <c r="F1909" s="1564" t="s">
        <v>3489</v>
      </c>
      <c r="G1909" s="1718">
        <v>14</v>
      </c>
      <c r="H1909" s="1564">
        <v>2022</v>
      </c>
      <c r="I1909" s="1566">
        <v>2835</v>
      </c>
      <c r="J1909" s="1564">
        <f t="shared" si="105"/>
        <v>80</v>
      </c>
      <c r="K1909" s="1566">
        <f t="shared" si="106"/>
        <v>567</v>
      </c>
      <c r="L1909" s="1564"/>
      <c r="M1909" s="1564"/>
      <c r="N1909" s="1567">
        <f t="shared" si="107"/>
        <v>0</v>
      </c>
      <c r="O1909" s="2102"/>
      <c r="P1909" s="2102"/>
      <c r="Q1909" s="2102">
        <f t="shared" si="108"/>
        <v>0</v>
      </c>
      <c r="R1909" s="2386"/>
    </row>
    <row r="1910" spans="2:18" ht="14.25" customHeight="1">
      <c r="B1910" s="407"/>
      <c r="C1910" s="1773">
        <v>57</v>
      </c>
      <c r="D1910" s="1927" t="s">
        <v>5037</v>
      </c>
      <c r="E1910" s="1229">
        <v>7</v>
      </c>
      <c r="F1910" s="1564" t="s">
        <v>3489</v>
      </c>
      <c r="G1910" s="1718">
        <v>10</v>
      </c>
      <c r="H1910" s="1564">
        <v>2023</v>
      </c>
      <c r="I1910" s="1566">
        <v>2025</v>
      </c>
      <c r="J1910" s="1564">
        <f t="shared" si="105"/>
        <v>60</v>
      </c>
      <c r="K1910" s="1566">
        <f t="shared" si="106"/>
        <v>810</v>
      </c>
      <c r="L1910" s="1564"/>
      <c r="M1910" s="1564"/>
      <c r="N1910" s="1567">
        <f t="shared" si="107"/>
        <v>0</v>
      </c>
      <c r="O1910" s="2102"/>
      <c r="P1910" s="2102"/>
      <c r="Q1910" s="2102">
        <f t="shared" si="108"/>
        <v>0</v>
      </c>
      <c r="R1910" s="2386"/>
    </row>
    <row r="1911" spans="2:18" ht="27" customHeight="1">
      <c r="B1911" s="407"/>
      <c r="C1911" s="1562">
        <v>58</v>
      </c>
      <c r="D1911" s="1927" t="s">
        <v>6088</v>
      </c>
      <c r="E1911" s="1229">
        <v>7</v>
      </c>
      <c r="F1911" s="1564" t="s">
        <v>3489</v>
      </c>
      <c r="G1911" s="1718">
        <v>11</v>
      </c>
      <c r="H1911" s="1564">
        <v>2023</v>
      </c>
      <c r="I1911" s="1566">
        <v>3009.6</v>
      </c>
      <c r="J1911" s="1564">
        <f t="shared" si="105"/>
        <v>60</v>
      </c>
      <c r="K1911" s="1566">
        <f t="shared" si="106"/>
        <v>1203.8399999999999</v>
      </c>
      <c r="L1911" s="1564"/>
      <c r="M1911" s="1564"/>
      <c r="N1911" s="1567">
        <f t="shared" si="107"/>
        <v>0</v>
      </c>
      <c r="O1911" s="2102"/>
      <c r="P1911" s="2102"/>
      <c r="Q1911" s="2102">
        <f t="shared" si="108"/>
        <v>0</v>
      </c>
      <c r="R1911" s="2386"/>
    </row>
    <row r="1912" spans="2:18" ht="14.25" customHeight="1">
      <c r="B1912" s="407"/>
      <c r="C1912" s="1562">
        <v>59</v>
      </c>
      <c r="D1912" s="1927" t="s">
        <v>6089</v>
      </c>
      <c r="E1912" s="1229">
        <v>7</v>
      </c>
      <c r="F1912" s="1564" t="s">
        <v>3489</v>
      </c>
      <c r="G1912" s="1718">
        <v>14</v>
      </c>
      <c r="H1912" s="1564">
        <v>2023</v>
      </c>
      <c r="I1912" s="1566">
        <v>10336.200000000001</v>
      </c>
      <c r="J1912" s="1564">
        <f t="shared" si="105"/>
        <v>60</v>
      </c>
      <c r="K1912" s="1566">
        <f t="shared" si="106"/>
        <v>4134.4800000000005</v>
      </c>
      <c r="L1912" s="1564"/>
      <c r="M1912" s="1564"/>
      <c r="N1912" s="1567">
        <f t="shared" si="107"/>
        <v>0</v>
      </c>
      <c r="O1912" s="2102"/>
      <c r="P1912" s="2102"/>
      <c r="Q1912" s="2102">
        <f t="shared" si="108"/>
        <v>0</v>
      </c>
      <c r="R1912" s="2386"/>
    </row>
    <row r="1913" spans="2:18" ht="14.25" customHeight="1">
      <c r="B1913" s="407"/>
      <c r="C1913" s="1773">
        <v>60</v>
      </c>
      <c r="D1913" s="1927" t="s">
        <v>6090</v>
      </c>
      <c r="E1913" s="1229">
        <v>7</v>
      </c>
      <c r="F1913" s="1564" t="s">
        <v>3489</v>
      </c>
      <c r="G1913" s="1718">
        <v>10</v>
      </c>
      <c r="H1913" s="1564">
        <v>2023</v>
      </c>
      <c r="I1913" s="1566">
        <v>2449.8000000000002</v>
      </c>
      <c r="J1913" s="1564">
        <f t="shared" si="105"/>
        <v>60</v>
      </c>
      <c r="K1913" s="1566">
        <f t="shared" si="106"/>
        <v>979.92000000000007</v>
      </c>
      <c r="L1913" s="1564"/>
      <c r="M1913" s="1564"/>
      <c r="N1913" s="1567">
        <f t="shared" si="107"/>
        <v>0</v>
      </c>
      <c r="O1913" s="2102"/>
      <c r="P1913" s="2102"/>
      <c r="Q1913" s="2102">
        <f t="shared" si="108"/>
        <v>0</v>
      </c>
      <c r="R1913" s="2386"/>
    </row>
    <row r="1914" spans="2:18" ht="14.25" customHeight="1">
      <c r="B1914" s="407"/>
      <c r="C1914" s="1562">
        <v>61</v>
      </c>
      <c r="D1914" s="1927" t="s">
        <v>5037</v>
      </c>
      <c r="E1914" s="1229">
        <v>7</v>
      </c>
      <c r="F1914" s="1564" t="s">
        <v>3489</v>
      </c>
      <c r="G1914" s="1718">
        <v>100</v>
      </c>
      <c r="H1914" s="1564">
        <v>2024</v>
      </c>
      <c r="I1914" s="1566">
        <v>20250</v>
      </c>
      <c r="J1914" s="1564">
        <f t="shared" si="105"/>
        <v>40</v>
      </c>
      <c r="K1914" s="1566">
        <f t="shared" si="106"/>
        <v>12150</v>
      </c>
      <c r="L1914" s="1564"/>
      <c r="M1914" s="1564"/>
      <c r="N1914" s="1567">
        <f t="shared" si="107"/>
        <v>0</v>
      </c>
      <c r="O1914" s="2102"/>
      <c r="P1914" s="2102"/>
      <c r="Q1914" s="2102">
        <f t="shared" si="108"/>
        <v>0</v>
      </c>
      <c r="R1914" s="2386"/>
    </row>
    <row r="1915" spans="2:18" ht="14.25" customHeight="1">
      <c r="B1915" s="407"/>
      <c r="C1915" s="1562">
        <v>62</v>
      </c>
      <c r="D1915" s="1927" t="s">
        <v>7393</v>
      </c>
      <c r="E1915" s="1229">
        <v>7</v>
      </c>
      <c r="F1915" s="1564" t="s">
        <v>3489</v>
      </c>
      <c r="G1915" s="1718">
        <v>79</v>
      </c>
      <c r="H1915" s="1564">
        <v>2024</v>
      </c>
      <c r="I1915" s="1566">
        <v>19452.96</v>
      </c>
      <c r="J1915" s="1564">
        <f t="shared" si="105"/>
        <v>40</v>
      </c>
      <c r="K1915" s="1566">
        <f t="shared" si="106"/>
        <v>11671.775999999998</v>
      </c>
      <c r="L1915" s="1564"/>
      <c r="M1915" s="1564"/>
      <c r="N1915" s="1567">
        <f t="shared" si="107"/>
        <v>0</v>
      </c>
      <c r="O1915" s="2102"/>
      <c r="P1915" s="2102"/>
      <c r="Q1915" s="2102">
        <f t="shared" si="108"/>
        <v>0</v>
      </c>
      <c r="R1915" s="2386"/>
    </row>
    <row r="1916" spans="2:18" ht="14.25" customHeight="1">
      <c r="B1916" s="407"/>
      <c r="C1916" s="1773">
        <v>63</v>
      </c>
      <c r="D1916" s="1927" t="s">
        <v>5037</v>
      </c>
      <c r="E1916" s="1229">
        <v>7</v>
      </c>
      <c r="F1916" s="1564" t="s">
        <v>3489</v>
      </c>
      <c r="G1916" s="1718">
        <v>22</v>
      </c>
      <c r="H1916" s="1564">
        <v>2024</v>
      </c>
      <c r="I1916" s="1566">
        <v>4455</v>
      </c>
      <c r="J1916" s="1564">
        <f t="shared" si="105"/>
        <v>40</v>
      </c>
      <c r="K1916" s="1566">
        <f t="shared" si="106"/>
        <v>2673</v>
      </c>
      <c r="L1916" s="1564"/>
      <c r="M1916" s="1564"/>
      <c r="N1916" s="1567">
        <f t="shared" si="107"/>
        <v>0</v>
      </c>
      <c r="O1916" s="2102"/>
      <c r="P1916" s="2102"/>
      <c r="Q1916" s="2102">
        <f t="shared" si="108"/>
        <v>0</v>
      </c>
      <c r="R1916" s="2386"/>
    </row>
    <row r="1917" spans="2:18" ht="14.25">
      <c r="B1917" s="407"/>
      <c r="C1917" s="1562">
        <v>64</v>
      </c>
      <c r="D1917" s="1927" t="s">
        <v>8039</v>
      </c>
      <c r="E1917" s="1229">
        <v>7</v>
      </c>
      <c r="F1917" s="1564" t="s">
        <v>3489</v>
      </c>
      <c r="G1917" s="1718"/>
      <c r="H1917" s="1564"/>
      <c r="I1917" s="1566"/>
      <c r="J1917" s="1564">
        <f t="shared" si="105"/>
        <v>100</v>
      </c>
      <c r="K1917" s="1566">
        <f t="shared" si="106"/>
        <v>0</v>
      </c>
      <c r="L1917" s="1564"/>
      <c r="M1917" s="1564"/>
      <c r="N1917" s="1567">
        <f t="shared" si="107"/>
        <v>0</v>
      </c>
      <c r="O1917" s="2102">
        <v>119</v>
      </c>
      <c r="P1917" s="2102">
        <v>202.5</v>
      </c>
      <c r="Q1917" s="2102">
        <f t="shared" si="108"/>
        <v>24097.5</v>
      </c>
      <c r="R1917" s="2386"/>
    </row>
    <row r="1918" spans="2:18" ht="14.25">
      <c r="B1918" s="407"/>
      <c r="C1918" s="1562">
        <v>65</v>
      </c>
      <c r="D1918" s="1927" t="s">
        <v>6644</v>
      </c>
      <c r="E1918" s="1229">
        <v>7</v>
      </c>
      <c r="F1918" s="1564" t="s">
        <v>3489</v>
      </c>
      <c r="G1918" s="1718"/>
      <c r="H1918" s="1564"/>
      <c r="I1918" s="1566"/>
      <c r="J1918" s="1564">
        <f t="shared" ref="J1918:J1921" si="109">IF(($J$14-H1918)*J$19&gt;100,100,($J$14-H1918)*J$19)</f>
        <v>100</v>
      </c>
      <c r="K1918" s="1566">
        <f t="shared" ref="K1918:K1982" si="110">IF(J1918=100,0,I1918-I1918*J1918%)</f>
        <v>0</v>
      </c>
      <c r="L1918" s="1564"/>
      <c r="M1918" s="1564"/>
      <c r="N1918" s="1567">
        <f t="shared" ref="N1918:N1982" si="111">+L1918*M1918</f>
        <v>0</v>
      </c>
      <c r="O1918" s="2102">
        <v>12</v>
      </c>
      <c r="P1918" s="2102">
        <v>171</v>
      </c>
      <c r="Q1918" s="2102">
        <f t="shared" ref="Q1918:Q1982" si="112">+O1918*P1918</f>
        <v>2052</v>
      </c>
      <c r="R1918" s="2386"/>
    </row>
    <row r="1919" spans="2:18" ht="14.25">
      <c r="B1919" s="407"/>
      <c r="C1919" s="1773">
        <v>66</v>
      </c>
      <c r="D1919" s="1927" t="s">
        <v>8041</v>
      </c>
      <c r="E1919" s="1229">
        <v>7</v>
      </c>
      <c r="F1919" s="1564" t="s">
        <v>3489</v>
      </c>
      <c r="G1919" s="1718"/>
      <c r="H1919" s="1564"/>
      <c r="I1919" s="1566"/>
      <c r="J1919" s="1564">
        <f t="shared" si="109"/>
        <v>100</v>
      </c>
      <c r="K1919" s="1566">
        <f t="shared" si="110"/>
        <v>0</v>
      </c>
      <c r="L1919" s="1564"/>
      <c r="M1919" s="1564"/>
      <c r="N1919" s="1567">
        <f t="shared" si="111"/>
        <v>0</v>
      </c>
      <c r="O1919" s="2102">
        <v>20</v>
      </c>
      <c r="P1919" s="2102">
        <v>675</v>
      </c>
      <c r="Q1919" s="2102">
        <f t="shared" si="112"/>
        <v>13500</v>
      </c>
      <c r="R1919" s="2386"/>
    </row>
    <row r="1920" spans="2:18" ht="14.25">
      <c r="B1920" s="407"/>
      <c r="C1920" s="1562">
        <v>67</v>
      </c>
      <c r="D1920" s="1927" t="s">
        <v>8040</v>
      </c>
      <c r="E1920" s="1229">
        <v>7</v>
      </c>
      <c r="F1920" s="1564" t="s">
        <v>3489</v>
      </c>
      <c r="G1920" s="1718"/>
      <c r="H1920" s="1564"/>
      <c r="I1920" s="1566"/>
      <c r="J1920" s="1564">
        <f t="shared" si="109"/>
        <v>100</v>
      </c>
      <c r="K1920" s="1566">
        <f t="shared" si="110"/>
        <v>0</v>
      </c>
      <c r="L1920" s="1564"/>
      <c r="M1920" s="1564"/>
      <c r="N1920" s="1567">
        <f t="shared" si="111"/>
        <v>0</v>
      </c>
      <c r="O1920" s="2102">
        <v>65</v>
      </c>
      <c r="P1920" s="2102">
        <v>270</v>
      </c>
      <c r="Q1920" s="2102">
        <f t="shared" si="112"/>
        <v>17550</v>
      </c>
      <c r="R1920" s="2386"/>
    </row>
    <row r="1921" spans="2:18" ht="14.25">
      <c r="B1921" s="407"/>
      <c r="C1921" s="1562">
        <v>68</v>
      </c>
      <c r="D1921" s="1927" t="s">
        <v>8044</v>
      </c>
      <c r="E1921" s="1229">
        <v>7</v>
      </c>
      <c r="F1921" s="1564" t="s">
        <v>3489</v>
      </c>
      <c r="G1921" s="1718"/>
      <c r="H1921" s="1564"/>
      <c r="I1921" s="1566"/>
      <c r="J1921" s="1564">
        <f t="shared" si="109"/>
        <v>100</v>
      </c>
      <c r="K1921" s="1566">
        <f t="shared" si="110"/>
        <v>0</v>
      </c>
      <c r="L1921" s="1564"/>
      <c r="M1921" s="1564"/>
      <c r="N1921" s="1567">
        <f t="shared" si="111"/>
        <v>0</v>
      </c>
      <c r="O1921" s="2102">
        <v>64</v>
      </c>
      <c r="P1921" s="2102">
        <v>50</v>
      </c>
      <c r="Q1921" s="2102">
        <f t="shared" si="112"/>
        <v>3200</v>
      </c>
      <c r="R1921" s="2438"/>
    </row>
    <row r="1922" spans="2:18" ht="14.25" customHeight="1">
      <c r="C1922" s="1719">
        <v>1</v>
      </c>
      <c r="D1922" s="1929" t="s">
        <v>3680</v>
      </c>
      <c r="E1922" s="1779">
        <v>7</v>
      </c>
      <c r="F1922" s="1721" t="s">
        <v>508</v>
      </c>
      <c r="G1922" s="1780">
        <v>2</v>
      </c>
      <c r="H1922" s="1721">
        <v>2007</v>
      </c>
      <c r="I1922" s="1723">
        <v>171.2</v>
      </c>
      <c r="J1922" s="1721">
        <f t="shared" ref="J1922:J1964" si="113">IF(($J$14-H1922)*J$1177&gt;100,100,($J$14-H1922)*J$1177)</f>
        <v>100</v>
      </c>
      <c r="K1922" s="1723">
        <f t="shared" si="110"/>
        <v>0</v>
      </c>
      <c r="L1922" s="1721"/>
      <c r="M1922" s="1721"/>
      <c r="N1922" s="1724">
        <f t="shared" si="111"/>
        <v>0</v>
      </c>
      <c r="O1922" s="2126"/>
      <c r="P1922" s="2126"/>
      <c r="Q1922" s="2126">
        <f t="shared" si="112"/>
        <v>0</v>
      </c>
      <c r="R1922" s="2435" t="s">
        <v>480</v>
      </c>
    </row>
    <row r="1923" spans="2:18" ht="14.25" customHeight="1">
      <c r="C1923" s="1719">
        <v>2</v>
      </c>
      <c r="D1923" s="1929" t="s">
        <v>3815</v>
      </c>
      <c r="E1923" s="1779">
        <v>7</v>
      </c>
      <c r="F1923" s="1721" t="s">
        <v>508</v>
      </c>
      <c r="G1923" s="1780">
        <v>5</v>
      </c>
      <c r="H1923" s="1721">
        <v>2007</v>
      </c>
      <c r="I1923" s="1723">
        <v>145</v>
      </c>
      <c r="J1923" s="1721">
        <f t="shared" si="113"/>
        <v>100</v>
      </c>
      <c r="K1923" s="1723">
        <f t="shared" si="110"/>
        <v>0</v>
      </c>
      <c r="L1923" s="1721"/>
      <c r="M1923" s="1721"/>
      <c r="N1923" s="1724">
        <f t="shared" si="111"/>
        <v>0</v>
      </c>
      <c r="O1923" s="2126"/>
      <c r="P1923" s="2126"/>
      <c r="Q1923" s="2126">
        <f t="shared" si="112"/>
        <v>0</v>
      </c>
      <c r="R1923" s="2436"/>
    </row>
    <row r="1924" spans="2:18" ht="14.25" customHeight="1">
      <c r="C1924" s="1719">
        <v>3</v>
      </c>
      <c r="D1924" s="1929" t="s">
        <v>2689</v>
      </c>
      <c r="E1924" s="1779">
        <v>7</v>
      </c>
      <c r="F1924" s="1721" t="s">
        <v>508</v>
      </c>
      <c r="G1924" s="1780">
        <v>2</v>
      </c>
      <c r="H1924" s="1721">
        <v>2007</v>
      </c>
      <c r="I1924" s="1723">
        <v>120</v>
      </c>
      <c r="J1924" s="1721">
        <f t="shared" si="113"/>
        <v>100</v>
      </c>
      <c r="K1924" s="1723">
        <f t="shared" si="110"/>
        <v>0</v>
      </c>
      <c r="L1924" s="1721"/>
      <c r="M1924" s="1721"/>
      <c r="N1924" s="1724">
        <f t="shared" si="111"/>
        <v>0</v>
      </c>
      <c r="O1924" s="2126"/>
      <c r="P1924" s="2126"/>
      <c r="Q1924" s="2126">
        <f t="shared" si="112"/>
        <v>0</v>
      </c>
      <c r="R1924" s="2436"/>
    </row>
    <row r="1925" spans="2:18" ht="14.25" customHeight="1">
      <c r="C1925" s="1719">
        <v>4</v>
      </c>
      <c r="D1925" s="1929" t="s">
        <v>2689</v>
      </c>
      <c r="E1925" s="1779">
        <v>7</v>
      </c>
      <c r="F1925" s="1721" t="s">
        <v>508</v>
      </c>
      <c r="G1925" s="1780">
        <v>1</v>
      </c>
      <c r="H1925" s="1721">
        <v>2007</v>
      </c>
      <c r="I1925" s="1723">
        <v>60</v>
      </c>
      <c r="J1925" s="1721">
        <f t="shared" si="113"/>
        <v>100</v>
      </c>
      <c r="K1925" s="1723">
        <f t="shared" si="110"/>
        <v>0</v>
      </c>
      <c r="L1925" s="1721"/>
      <c r="M1925" s="1721"/>
      <c r="N1925" s="1724">
        <f t="shared" si="111"/>
        <v>0</v>
      </c>
      <c r="O1925" s="2126"/>
      <c r="P1925" s="2126"/>
      <c r="Q1925" s="2126">
        <f t="shared" si="112"/>
        <v>0</v>
      </c>
      <c r="R1925" s="2436"/>
    </row>
    <row r="1926" spans="2:18" ht="14.25" customHeight="1">
      <c r="C1926" s="1719">
        <v>5</v>
      </c>
      <c r="D1926" s="1929" t="s">
        <v>3816</v>
      </c>
      <c r="E1926" s="1779">
        <v>7</v>
      </c>
      <c r="F1926" s="1721" t="s">
        <v>508</v>
      </c>
      <c r="G1926" s="1780">
        <v>1</v>
      </c>
      <c r="H1926" s="1721">
        <v>2001</v>
      </c>
      <c r="I1926" s="1723">
        <v>60</v>
      </c>
      <c r="J1926" s="1721">
        <f t="shared" si="113"/>
        <v>100</v>
      </c>
      <c r="K1926" s="1723">
        <f t="shared" si="110"/>
        <v>0</v>
      </c>
      <c r="L1926" s="1721"/>
      <c r="M1926" s="1721"/>
      <c r="N1926" s="1724">
        <f t="shared" si="111"/>
        <v>0</v>
      </c>
      <c r="O1926" s="2126"/>
      <c r="P1926" s="2126"/>
      <c r="Q1926" s="2126">
        <f t="shared" si="112"/>
        <v>0</v>
      </c>
      <c r="R1926" s="2436"/>
    </row>
    <row r="1927" spans="2:18" ht="14.25" customHeight="1">
      <c r="C1927" s="1719">
        <v>6</v>
      </c>
      <c r="D1927" s="1929" t="s">
        <v>2682</v>
      </c>
      <c r="E1927" s="1779">
        <v>7</v>
      </c>
      <c r="F1927" s="1721" t="s">
        <v>508</v>
      </c>
      <c r="G1927" s="1780">
        <v>1</v>
      </c>
      <c r="H1927" s="1721">
        <v>2006</v>
      </c>
      <c r="I1927" s="1723">
        <v>38.4</v>
      </c>
      <c r="J1927" s="1721">
        <f t="shared" si="113"/>
        <v>100</v>
      </c>
      <c r="K1927" s="1723">
        <f t="shared" si="110"/>
        <v>0</v>
      </c>
      <c r="L1927" s="1721"/>
      <c r="M1927" s="1721"/>
      <c r="N1927" s="1724">
        <f t="shared" si="111"/>
        <v>0</v>
      </c>
      <c r="O1927" s="2126"/>
      <c r="P1927" s="2126"/>
      <c r="Q1927" s="2126">
        <f t="shared" si="112"/>
        <v>0</v>
      </c>
      <c r="R1927" s="2436"/>
    </row>
    <row r="1928" spans="2:18" ht="14.25" customHeight="1">
      <c r="C1928" s="1719">
        <v>7</v>
      </c>
      <c r="D1928" s="1929" t="s">
        <v>3817</v>
      </c>
      <c r="E1928" s="1779">
        <v>7</v>
      </c>
      <c r="F1928" s="1721" t="s">
        <v>508</v>
      </c>
      <c r="G1928" s="1780">
        <v>1</v>
      </c>
      <c r="H1928" s="1721">
        <v>2006</v>
      </c>
      <c r="I1928" s="1723">
        <v>6232.9</v>
      </c>
      <c r="J1928" s="1721">
        <f t="shared" si="113"/>
        <v>100</v>
      </c>
      <c r="K1928" s="1723">
        <f t="shared" si="110"/>
        <v>0</v>
      </c>
      <c r="L1928" s="1721"/>
      <c r="M1928" s="1721"/>
      <c r="N1928" s="1724">
        <f t="shared" si="111"/>
        <v>0</v>
      </c>
      <c r="O1928" s="2126"/>
      <c r="P1928" s="2126"/>
      <c r="Q1928" s="2126">
        <f t="shared" si="112"/>
        <v>0</v>
      </c>
      <c r="R1928" s="2436"/>
    </row>
    <row r="1929" spans="2:18" ht="14.25" customHeight="1">
      <c r="C1929" s="1719">
        <v>8</v>
      </c>
      <c r="D1929" s="1929" t="s">
        <v>3818</v>
      </c>
      <c r="E1929" s="1779">
        <v>7</v>
      </c>
      <c r="F1929" s="1721" t="s">
        <v>508</v>
      </c>
      <c r="G1929" s="1780">
        <v>1</v>
      </c>
      <c r="H1929" s="1721">
        <v>2006</v>
      </c>
      <c r="I1929" s="1723">
        <v>9345.4</v>
      </c>
      <c r="J1929" s="1721">
        <f t="shared" si="113"/>
        <v>100</v>
      </c>
      <c r="K1929" s="1723">
        <f t="shared" si="110"/>
        <v>0</v>
      </c>
      <c r="L1929" s="1721"/>
      <c r="M1929" s="1721"/>
      <c r="N1929" s="1724">
        <f t="shared" si="111"/>
        <v>0</v>
      </c>
      <c r="O1929" s="2126"/>
      <c r="P1929" s="2126"/>
      <c r="Q1929" s="2126">
        <f t="shared" si="112"/>
        <v>0</v>
      </c>
      <c r="R1929" s="2436"/>
    </row>
    <row r="1930" spans="2:18" ht="14.25" customHeight="1">
      <c r="C1930" s="1719">
        <v>9</v>
      </c>
      <c r="D1930" s="1929" t="s">
        <v>3819</v>
      </c>
      <c r="E1930" s="1779">
        <v>7</v>
      </c>
      <c r="F1930" s="1721" t="s">
        <v>508</v>
      </c>
      <c r="G1930" s="1780">
        <v>50</v>
      </c>
      <c r="H1930" s="1721">
        <v>2006</v>
      </c>
      <c r="I1930" s="1723">
        <v>5117.2</v>
      </c>
      <c r="J1930" s="1721">
        <f t="shared" si="113"/>
        <v>100</v>
      </c>
      <c r="K1930" s="1723">
        <f t="shared" si="110"/>
        <v>0</v>
      </c>
      <c r="L1930" s="1721"/>
      <c r="M1930" s="1721"/>
      <c r="N1930" s="1724">
        <f t="shared" si="111"/>
        <v>0</v>
      </c>
      <c r="O1930" s="2126"/>
      <c r="P1930" s="2126"/>
      <c r="Q1930" s="2126">
        <f t="shared" si="112"/>
        <v>0</v>
      </c>
      <c r="R1930" s="2436"/>
    </row>
    <row r="1931" spans="2:18" ht="14.25" customHeight="1">
      <c r="C1931" s="1719">
        <v>10</v>
      </c>
      <c r="D1931" s="1929" t="s">
        <v>3820</v>
      </c>
      <c r="E1931" s="1779">
        <v>7</v>
      </c>
      <c r="F1931" s="1721" t="s">
        <v>508</v>
      </c>
      <c r="G1931" s="1780">
        <v>1</v>
      </c>
      <c r="H1931" s="1721">
        <v>2006</v>
      </c>
      <c r="I1931" s="1723">
        <v>1235.8</v>
      </c>
      <c r="J1931" s="1721">
        <f t="shared" si="113"/>
        <v>100</v>
      </c>
      <c r="K1931" s="1723">
        <f t="shared" si="110"/>
        <v>0</v>
      </c>
      <c r="L1931" s="1721"/>
      <c r="M1931" s="1721"/>
      <c r="N1931" s="1724">
        <f t="shared" si="111"/>
        <v>0</v>
      </c>
      <c r="O1931" s="2126"/>
      <c r="P1931" s="2126"/>
      <c r="Q1931" s="2126">
        <f t="shared" si="112"/>
        <v>0</v>
      </c>
      <c r="R1931" s="2436"/>
    </row>
    <row r="1932" spans="2:18" ht="14.25" customHeight="1">
      <c r="C1932" s="1719">
        <v>11</v>
      </c>
      <c r="D1932" s="1929" t="s">
        <v>3821</v>
      </c>
      <c r="E1932" s="1779">
        <v>7</v>
      </c>
      <c r="F1932" s="1721" t="s">
        <v>508</v>
      </c>
      <c r="G1932" s="1780">
        <v>2</v>
      </c>
      <c r="H1932" s="1721">
        <v>2006</v>
      </c>
      <c r="I1932" s="1723">
        <v>2471.6999999999998</v>
      </c>
      <c r="J1932" s="1721">
        <f t="shared" si="113"/>
        <v>100</v>
      </c>
      <c r="K1932" s="1723">
        <f t="shared" si="110"/>
        <v>0</v>
      </c>
      <c r="L1932" s="1721"/>
      <c r="M1932" s="1721"/>
      <c r="N1932" s="1724">
        <f t="shared" si="111"/>
        <v>0</v>
      </c>
      <c r="O1932" s="2126"/>
      <c r="P1932" s="2126"/>
      <c r="Q1932" s="2126">
        <f t="shared" si="112"/>
        <v>0</v>
      </c>
      <c r="R1932" s="2436"/>
    </row>
    <row r="1933" spans="2:18" ht="14.25" customHeight="1">
      <c r="C1933" s="1719">
        <v>12</v>
      </c>
      <c r="D1933" s="1929" t="s">
        <v>3247</v>
      </c>
      <c r="E1933" s="1779">
        <v>7</v>
      </c>
      <c r="F1933" s="1721" t="s">
        <v>508</v>
      </c>
      <c r="G1933" s="1780">
        <v>1</v>
      </c>
      <c r="H1933" s="1721">
        <v>2006</v>
      </c>
      <c r="I1933" s="1723">
        <v>1268.5</v>
      </c>
      <c r="J1933" s="1721">
        <f t="shared" si="113"/>
        <v>100</v>
      </c>
      <c r="K1933" s="1723">
        <f t="shared" si="110"/>
        <v>0</v>
      </c>
      <c r="L1933" s="1721"/>
      <c r="M1933" s="1721"/>
      <c r="N1933" s="1724">
        <f t="shared" si="111"/>
        <v>0</v>
      </c>
      <c r="O1933" s="2126"/>
      <c r="P1933" s="2126"/>
      <c r="Q1933" s="2126">
        <f t="shared" si="112"/>
        <v>0</v>
      </c>
      <c r="R1933" s="2436"/>
    </row>
    <row r="1934" spans="2:18" ht="14.25" customHeight="1">
      <c r="C1934" s="1719">
        <v>13</v>
      </c>
      <c r="D1934" s="1929" t="s">
        <v>3822</v>
      </c>
      <c r="E1934" s="1779">
        <v>7</v>
      </c>
      <c r="F1934" s="1721" t="s">
        <v>508</v>
      </c>
      <c r="G1934" s="1780">
        <v>15</v>
      </c>
      <c r="H1934" s="1721">
        <v>2007</v>
      </c>
      <c r="I1934" s="1723">
        <v>684</v>
      </c>
      <c r="J1934" s="1721">
        <f t="shared" si="113"/>
        <v>100</v>
      </c>
      <c r="K1934" s="1723">
        <f t="shared" si="110"/>
        <v>0</v>
      </c>
      <c r="L1934" s="1721"/>
      <c r="M1934" s="1721"/>
      <c r="N1934" s="1724">
        <f t="shared" si="111"/>
        <v>0</v>
      </c>
      <c r="O1934" s="2126"/>
      <c r="P1934" s="2126"/>
      <c r="Q1934" s="2126">
        <f t="shared" si="112"/>
        <v>0</v>
      </c>
      <c r="R1934" s="2436"/>
    </row>
    <row r="1935" spans="2:18" ht="14.25" customHeight="1">
      <c r="C1935" s="1719">
        <v>14</v>
      </c>
      <c r="D1935" s="1929" t="s">
        <v>3822</v>
      </c>
      <c r="E1935" s="1779">
        <v>7</v>
      </c>
      <c r="F1935" s="1721" t="s">
        <v>508</v>
      </c>
      <c r="G1935" s="1780">
        <v>16</v>
      </c>
      <c r="H1935" s="1721">
        <v>2007</v>
      </c>
      <c r="I1935" s="1723">
        <v>729.6</v>
      </c>
      <c r="J1935" s="1721">
        <f t="shared" si="113"/>
        <v>100</v>
      </c>
      <c r="K1935" s="1723">
        <f t="shared" si="110"/>
        <v>0</v>
      </c>
      <c r="L1935" s="1721"/>
      <c r="M1935" s="1721"/>
      <c r="N1935" s="1724">
        <f t="shared" si="111"/>
        <v>0</v>
      </c>
      <c r="O1935" s="2126"/>
      <c r="P1935" s="2126"/>
      <c r="Q1935" s="2126">
        <f t="shared" si="112"/>
        <v>0</v>
      </c>
      <c r="R1935" s="2436"/>
    </row>
    <row r="1936" spans="2:18" ht="14.25" customHeight="1">
      <c r="C1936" s="1719">
        <v>15</v>
      </c>
      <c r="D1936" s="1929" t="s">
        <v>3823</v>
      </c>
      <c r="E1936" s="1779">
        <v>7</v>
      </c>
      <c r="F1936" s="1721" t="s">
        <v>508</v>
      </c>
      <c r="G1936" s="1780">
        <v>1</v>
      </c>
      <c r="H1936" s="1721">
        <v>2007</v>
      </c>
      <c r="I1936" s="1723">
        <v>2790</v>
      </c>
      <c r="J1936" s="1721">
        <f t="shared" si="113"/>
        <v>100</v>
      </c>
      <c r="K1936" s="1723">
        <f t="shared" si="110"/>
        <v>0</v>
      </c>
      <c r="L1936" s="1721"/>
      <c r="M1936" s="1721"/>
      <c r="N1936" s="1724">
        <f t="shared" si="111"/>
        <v>0</v>
      </c>
      <c r="O1936" s="2126"/>
      <c r="P1936" s="2126"/>
      <c r="Q1936" s="2126">
        <f t="shared" si="112"/>
        <v>0</v>
      </c>
      <c r="R1936" s="2436"/>
    </row>
    <row r="1937" spans="3:18" ht="14.25" customHeight="1">
      <c r="C1937" s="1719">
        <v>16</v>
      </c>
      <c r="D1937" s="1929" t="s">
        <v>3824</v>
      </c>
      <c r="E1937" s="1779">
        <v>7</v>
      </c>
      <c r="F1937" s="1721" t="s">
        <v>508</v>
      </c>
      <c r="G1937" s="1780">
        <v>1</v>
      </c>
      <c r="H1937" s="1721">
        <v>2007</v>
      </c>
      <c r="I1937" s="1723">
        <v>2790</v>
      </c>
      <c r="J1937" s="1721">
        <f t="shared" si="113"/>
        <v>100</v>
      </c>
      <c r="K1937" s="1723">
        <f t="shared" si="110"/>
        <v>0</v>
      </c>
      <c r="L1937" s="1721"/>
      <c r="M1937" s="1721"/>
      <c r="N1937" s="1724">
        <f t="shared" si="111"/>
        <v>0</v>
      </c>
      <c r="O1937" s="2126"/>
      <c r="P1937" s="2126"/>
      <c r="Q1937" s="2126">
        <f t="shared" si="112"/>
        <v>0</v>
      </c>
      <c r="R1937" s="2436"/>
    </row>
    <row r="1938" spans="3:18" ht="14.25" customHeight="1">
      <c r="C1938" s="1719">
        <v>17</v>
      </c>
      <c r="D1938" s="1929" t="s">
        <v>3825</v>
      </c>
      <c r="E1938" s="1779">
        <v>7</v>
      </c>
      <c r="F1938" s="1721" t="s">
        <v>508</v>
      </c>
      <c r="G1938" s="1780">
        <v>1</v>
      </c>
      <c r="H1938" s="1721">
        <v>2007</v>
      </c>
      <c r="I1938" s="1723">
        <v>619</v>
      </c>
      <c r="J1938" s="1721">
        <f t="shared" si="113"/>
        <v>100</v>
      </c>
      <c r="K1938" s="1723">
        <f t="shared" si="110"/>
        <v>0</v>
      </c>
      <c r="L1938" s="1721"/>
      <c r="M1938" s="1721"/>
      <c r="N1938" s="1724">
        <f t="shared" si="111"/>
        <v>0</v>
      </c>
      <c r="O1938" s="2126"/>
      <c r="P1938" s="2126"/>
      <c r="Q1938" s="2126">
        <f t="shared" si="112"/>
        <v>0</v>
      </c>
      <c r="R1938" s="2436"/>
    </row>
    <row r="1939" spans="3:18" ht="14.25" customHeight="1">
      <c r="C1939" s="1719">
        <v>18</v>
      </c>
      <c r="D1939" s="1929" t="s">
        <v>3826</v>
      </c>
      <c r="E1939" s="1779">
        <v>7</v>
      </c>
      <c r="F1939" s="1721" t="s">
        <v>508</v>
      </c>
      <c r="G1939" s="1780">
        <v>1</v>
      </c>
      <c r="H1939" s="1721">
        <v>2008</v>
      </c>
      <c r="I1939" s="1723">
        <v>193.6</v>
      </c>
      <c r="J1939" s="1721">
        <f t="shared" si="113"/>
        <v>100</v>
      </c>
      <c r="K1939" s="1723">
        <f t="shared" si="110"/>
        <v>0</v>
      </c>
      <c r="L1939" s="1721"/>
      <c r="M1939" s="1721"/>
      <c r="N1939" s="1724">
        <f t="shared" si="111"/>
        <v>0</v>
      </c>
      <c r="O1939" s="2126"/>
      <c r="P1939" s="2126"/>
      <c r="Q1939" s="2126">
        <f t="shared" si="112"/>
        <v>0</v>
      </c>
      <c r="R1939" s="2436"/>
    </row>
    <row r="1940" spans="3:18" ht="14.25" customHeight="1">
      <c r="C1940" s="1719">
        <v>19</v>
      </c>
      <c r="D1940" s="1929" t="s">
        <v>3827</v>
      </c>
      <c r="E1940" s="1779">
        <v>7</v>
      </c>
      <c r="F1940" s="1721" t="s">
        <v>508</v>
      </c>
      <c r="G1940" s="1780">
        <v>1</v>
      </c>
      <c r="H1940" s="1721">
        <v>2008</v>
      </c>
      <c r="I1940" s="1723">
        <v>2212.8000000000002</v>
      </c>
      <c r="J1940" s="1721">
        <f t="shared" si="113"/>
        <v>100</v>
      </c>
      <c r="K1940" s="1723">
        <f t="shared" si="110"/>
        <v>0</v>
      </c>
      <c r="L1940" s="1721"/>
      <c r="M1940" s="1721"/>
      <c r="N1940" s="1724">
        <f t="shared" si="111"/>
        <v>0</v>
      </c>
      <c r="O1940" s="2126"/>
      <c r="P1940" s="2126"/>
      <c r="Q1940" s="2126">
        <f t="shared" si="112"/>
        <v>0</v>
      </c>
      <c r="R1940" s="2436"/>
    </row>
    <row r="1941" spans="3:18" ht="14.25" customHeight="1">
      <c r="C1941" s="1719">
        <v>20</v>
      </c>
      <c r="D1941" s="1929" t="s">
        <v>2079</v>
      </c>
      <c r="E1941" s="1779">
        <v>7</v>
      </c>
      <c r="F1941" s="1721" t="s">
        <v>508</v>
      </c>
      <c r="G1941" s="1780">
        <v>4</v>
      </c>
      <c r="H1941" s="1721">
        <v>2008</v>
      </c>
      <c r="I1941" s="1723">
        <v>119.1</v>
      </c>
      <c r="J1941" s="1721">
        <f t="shared" si="113"/>
        <v>100</v>
      </c>
      <c r="K1941" s="1723">
        <f t="shared" si="110"/>
        <v>0</v>
      </c>
      <c r="L1941" s="1721"/>
      <c r="M1941" s="1721"/>
      <c r="N1941" s="1724">
        <f t="shared" si="111"/>
        <v>0</v>
      </c>
      <c r="O1941" s="2126"/>
      <c r="P1941" s="2126"/>
      <c r="Q1941" s="2126">
        <f t="shared" si="112"/>
        <v>0</v>
      </c>
      <c r="R1941" s="2436"/>
    </row>
    <row r="1942" spans="3:18" ht="14.25" customHeight="1">
      <c r="C1942" s="1719">
        <v>21</v>
      </c>
      <c r="D1942" s="1929" t="s">
        <v>3828</v>
      </c>
      <c r="E1942" s="1779">
        <v>7</v>
      </c>
      <c r="F1942" s="1721" t="s">
        <v>508</v>
      </c>
      <c r="G1942" s="1780">
        <v>2</v>
      </c>
      <c r="H1942" s="1721">
        <v>2009</v>
      </c>
      <c r="I1942" s="1723">
        <v>88.6</v>
      </c>
      <c r="J1942" s="1721">
        <f t="shared" si="113"/>
        <v>100</v>
      </c>
      <c r="K1942" s="1723">
        <f t="shared" si="110"/>
        <v>0</v>
      </c>
      <c r="L1942" s="1721"/>
      <c r="M1942" s="1721"/>
      <c r="N1942" s="1724">
        <f t="shared" si="111"/>
        <v>0</v>
      </c>
      <c r="O1942" s="2126"/>
      <c r="P1942" s="2126"/>
      <c r="Q1942" s="2126">
        <f t="shared" si="112"/>
        <v>0</v>
      </c>
      <c r="R1942" s="2436"/>
    </row>
    <row r="1943" spans="3:18" ht="14.25" customHeight="1">
      <c r="C1943" s="1719">
        <v>22</v>
      </c>
      <c r="D1943" s="1929" t="s">
        <v>3829</v>
      </c>
      <c r="E1943" s="1779">
        <v>7</v>
      </c>
      <c r="F1943" s="1721" t="s">
        <v>508</v>
      </c>
      <c r="G1943" s="1780">
        <v>8</v>
      </c>
      <c r="H1943" s="1721">
        <v>2009</v>
      </c>
      <c r="I1943" s="1723">
        <v>238.2</v>
      </c>
      <c r="J1943" s="1721">
        <f t="shared" si="113"/>
        <v>100</v>
      </c>
      <c r="K1943" s="1723">
        <f t="shared" si="110"/>
        <v>0</v>
      </c>
      <c r="L1943" s="1721"/>
      <c r="M1943" s="1721"/>
      <c r="N1943" s="1724">
        <f t="shared" si="111"/>
        <v>0</v>
      </c>
      <c r="O1943" s="2126"/>
      <c r="P1943" s="2126"/>
      <c r="Q1943" s="2126">
        <f t="shared" si="112"/>
        <v>0</v>
      </c>
      <c r="R1943" s="2436"/>
    </row>
    <row r="1944" spans="3:18" ht="14.25" customHeight="1">
      <c r="C1944" s="1719">
        <v>23</v>
      </c>
      <c r="D1944" s="1929" t="s">
        <v>2550</v>
      </c>
      <c r="E1944" s="1779">
        <v>7</v>
      </c>
      <c r="F1944" s="1721" t="s">
        <v>508</v>
      </c>
      <c r="G1944" s="1780">
        <v>4</v>
      </c>
      <c r="H1944" s="1721">
        <v>2009</v>
      </c>
      <c r="I1944" s="1723">
        <v>119.6</v>
      </c>
      <c r="J1944" s="1721">
        <f t="shared" si="113"/>
        <v>100</v>
      </c>
      <c r="K1944" s="1723">
        <f t="shared" si="110"/>
        <v>0</v>
      </c>
      <c r="L1944" s="1721"/>
      <c r="M1944" s="1721"/>
      <c r="N1944" s="1724">
        <f t="shared" si="111"/>
        <v>0</v>
      </c>
      <c r="O1944" s="2126"/>
      <c r="P1944" s="2126"/>
      <c r="Q1944" s="2126">
        <f t="shared" si="112"/>
        <v>0</v>
      </c>
      <c r="R1944" s="2436"/>
    </row>
    <row r="1945" spans="3:18" ht="14.25" customHeight="1">
      <c r="C1945" s="1719">
        <v>24</v>
      </c>
      <c r="D1945" s="1929" t="s">
        <v>3830</v>
      </c>
      <c r="E1945" s="1779">
        <v>7</v>
      </c>
      <c r="F1945" s="1721" t="s">
        <v>508</v>
      </c>
      <c r="G1945" s="1780">
        <v>1</v>
      </c>
      <c r="H1945" s="1721">
        <v>2009</v>
      </c>
      <c r="I1945" s="1723">
        <v>29.8</v>
      </c>
      <c r="J1945" s="1721">
        <f t="shared" si="113"/>
        <v>100</v>
      </c>
      <c r="K1945" s="1723">
        <f t="shared" si="110"/>
        <v>0</v>
      </c>
      <c r="L1945" s="1721"/>
      <c r="M1945" s="1721"/>
      <c r="N1945" s="1724">
        <f t="shared" si="111"/>
        <v>0</v>
      </c>
      <c r="O1945" s="2126"/>
      <c r="P1945" s="2126"/>
      <c r="Q1945" s="2126">
        <f t="shared" si="112"/>
        <v>0</v>
      </c>
      <c r="R1945" s="2436"/>
    </row>
    <row r="1946" spans="3:18" ht="14.25" customHeight="1">
      <c r="C1946" s="1719">
        <v>25</v>
      </c>
      <c r="D1946" s="1929" t="s">
        <v>3831</v>
      </c>
      <c r="E1946" s="1779">
        <v>7</v>
      </c>
      <c r="F1946" s="1721" t="s">
        <v>508</v>
      </c>
      <c r="G1946" s="1780">
        <v>2</v>
      </c>
      <c r="H1946" s="1721">
        <v>2009</v>
      </c>
      <c r="I1946" s="1723">
        <v>59.6</v>
      </c>
      <c r="J1946" s="1721">
        <f t="shared" si="113"/>
        <v>100</v>
      </c>
      <c r="K1946" s="1723">
        <f t="shared" si="110"/>
        <v>0</v>
      </c>
      <c r="L1946" s="1721"/>
      <c r="M1946" s="1721"/>
      <c r="N1946" s="1724">
        <f t="shared" si="111"/>
        <v>0</v>
      </c>
      <c r="O1946" s="2126"/>
      <c r="P1946" s="2126"/>
      <c r="Q1946" s="2126">
        <f t="shared" si="112"/>
        <v>0</v>
      </c>
      <c r="R1946" s="2436"/>
    </row>
    <row r="1947" spans="3:18" ht="14.25" customHeight="1">
      <c r="C1947" s="1719">
        <v>26</v>
      </c>
      <c r="D1947" s="1929" t="s">
        <v>3832</v>
      </c>
      <c r="E1947" s="1779">
        <v>7</v>
      </c>
      <c r="F1947" s="1721" t="s">
        <v>508</v>
      </c>
      <c r="G1947" s="1780">
        <v>1</v>
      </c>
      <c r="H1947" s="1721">
        <v>2009</v>
      </c>
      <c r="I1947" s="1723">
        <v>29.9</v>
      </c>
      <c r="J1947" s="1721">
        <f t="shared" si="113"/>
        <v>100</v>
      </c>
      <c r="K1947" s="1723">
        <f t="shared" si="110"/>
        <v>0</v>
      </c>
      <c r="L1947" s="1721"/>
      <c r="M1947" s="1721"/>
      <c r="N1947" s="1724">
        <f t="shared" si="111"/>
        <v>0</v>
      </c>
      <c r="O1947" s="2126"/>
      <c r="P1947" s="2126"/>
      <c r="Q1947" s="2126">
        <f t="shared" si="112"/>
        <v>0</v>
      </c>
      <c r="R1947" s="2436"/>
    </row>
    <row r="1948" spans="3:18" ht="14.25" customHeight="1">
      <c r="C1948" s="1719">
        <v>27</v>
      </c>
      <c r="D1948" s="1929" t="s">
        <v>3833</v>
      </c>
      <c r="E1948" s="1779">
        <v>7</v>
      </c>
      <c r="F1948" s="1721" t="s">
        <v>508</v>
      </c>
      <c r="G1948" s="1780">
        <v>1</v>
      </c>
      <c r="H1948" s="1721">
        <v>2009</v>
      </c>
      <c r="I1948" s="1723">
        <v>29.8</v>
      </c>
      <c r="J1948" s="1721">
        <f t="shared" si="113"/>
        <v>100</v>
      </c>
      <c r="K1948" s="1723">
        <f t="shared" si="110"/>
        <v>0</v>
      </c>
      <c r="L1948" s="1721"/>
      <c r="M1948" s="1721"/>
      <c r="N1948" s="1724">
        <f t="shared" si="111"/>
        <v>0</v>
      </c>
      <c r="O1948" s="2126"/>
      <c r="P1948" s="2126"/>
      <c r="Q1948" s="2126">
        <f t="shared" si="112"/>
        <v>0</v>
      </c>
      <c r="R1948" s="2436"/>
    </row>
    <row r="1949" spans="3:18" ht="14.25" customHeight="1">
      <c r="C1949" s="1719">
        <v>28</v>
      </c>
      <c r="D1949" s="1929" t="s">
        <v>3833</v>
      </c>
      <c r="E1949" s="1779">
        <v>7</v>
      </c>
      <c r="F1949" s="1721" t="s">
        <v>508</v>
      </c>
      <c r="G1949" s="1780">
        <v>2</v>
      </c>
      <c r="H1949" s="1721">
        <v>2009</v>
      </c>
      <c r="I1949" s="1723">
        <v>59.6</v>
      </c>
      <c r="J1949" s="1721">
        <f t="shared" si="113"/>
        <v>100</v>
      </c>
      <c r="K1949" s="1723">
        <f t="shared" si="110"/>
        <v>0</v>
      </c>
      <c r="L1949" s="1721"/>
      <c r="M1949" s="1721"/>
      <c r="N1949" s="1724">
        <f t="shared" si="111"/>
        <v>0</v>
      </c>
      <c r="O1949" s="2126"/>
      <c r="P1949" s="2126"/>
      <c r="Q1949" s="2126">
        <f t="shared" si="112"/>
        <v>0</v>
      </c>
      <c r="R1949" s="2436"/>
    </row>
    <row r="1950" spans="3:18" ht="14.25" customHeight="1">
      <c r="C1950" s="1719">
        <v>29</v>
      </c>
      <c r="D1950" s="1929" t="s">
        <v>3834</v>
      </c>
      <c r="E1950" s="1779">
        <v>7</v>
      </c>
      <c r="F1950" s="1721" t="s">
        <v>508</v>
      </c>
      <c r="G1950" s="1780">
        <v>1</v>
      </c>
      <c r="H1950" s="1721">
        <v>2009</v>
      </c>
      <c r="I1950" s="1723">
        <v>29.8</v>
      </c>
      <c r="J1950" s="1721">
        <f t="shared" si="113"/>
        <v>100</v>
      </c>
      <c r="K1950" s="1723">
        <f t="shared" si="110"/>
        <v>0</v>
      </c>
      <c r="L1950" s="1721"/>
      <c r="M1950" s="1721"/>
      <c r="N1950" s="1724">
        <f t="shared" si="111"/>
        <v>0</v>
      </c>
      <c r="O1950" s="2126"/>
      <c r="P1950" s="2126"/>
      <c r="Q1950" s="2126">
        <f t="shared" si="112"/>
        <v>0</v>
      </c>
      <c r="R1950" s="2436"/>
    </row>
    <row r="1951" spans="3:18" ht="14.25" customHeight="1">
      <c r="C1951" s="1719">
        <v>30</v>
      </c>
      <c r="D1951" s="1929" t="s">
        <v>2349</v>
      </c>
      <c r="E1951" s="1779">
        <v>7</v>
      </c>
      <c r="F1951" s="1721" t="s">
        <v>508</v>
      </c>
      <c r="G1951" s="1780">
        <v>6</v>
      </c>
      <c r="H1951" s="1721">
        <v>2010</v>
      </c>
      <c r="I1951" s="1723">
        <v>2700.7</v>
      </c>
      <c r="J1951" s="1721">
        <f t="shared" si="113"/>
        <v>100</v>
      </c>
      <c r="K1951" s="1723">
        <f t="shared" si="110"/>
        <v>0</v>
      </c>
      <c r="L1951" s="1721"/>
      <c r="M1951" s="1721"/>
      <c r="N1951" s="1724">
        <f t="shared" si="111"/>
        <v>0</v>
      </c>
      <c r="O1951" s="2126"/>
      <c r="P1951" s="2126"/>
      <c r="Q1951" s="2126">
        <f t="shared" si="112"/>
        <v>0</v>
      </c>
      <c r="R1951" s="2436"/>
    </row>
    <row r="1952" spans="3:18" ht="14.25" customHeight="1">
      <c r="C1952" s="1719">
        <v>31</v>
      </c>
      <c r="D1952" s="1929" t="s">
        <v>2558</v>
      </c>
      <c r="E1952" s="1779">
        <v>7</v>
      </c>
      <c r="F1952" s="1721" t="s">
        <v>508</v>
      </c>
      <c r="G1952" s="1780">
        <v>49</v>
      </c>
      <c r="H1952" s="1721">
        <v>2010</v>
      </c>
      <c r="I1952" s="1723">
        <v>3698.5</v>
      </c>
      <c r="J1952" s="1721">
        <f t="shared" si="113"/>
        <v>100</v>
      </c>
      <c r="K1952" s="1723">
        <f t="shared" si="110"/>
        <v>0</v>
      </c>
      <c r="L1952" s="1721"/>
      <c r="M1952" s="1721"/>
      <c r="N1952" s="1724">
        <f t="shared" si="111"/>
        <v>0</v>
      </c>
      <c r="O1952" s="2126"/>
      <c r="P1952" s="2126"/>
      <c r="Q1952" s="2126">
        <f t="shared" si="112"/>
        <v>0</v>
      </c>
      <c r="R1952" s="2436"/>
    </row>
    <row r="1953" spans="2:18" ht="14.25" customHeight="1">
      <c r="C1953" s="1719">
        <v>32</v>
      </c>
      <c r="D1953" s="1929" t="s">
        <v>3835</v>
      </c>
      <c r="E1953" s="1779">
        <v>7</v>
      </c>
      <c r="F1953" s="1721" t="s">
        <v>508</v>
      </c>
      <c r="G1953" s="1780">
        <v>2</v>
      </c>
      <c r="H1953" s="1721">
        <v>2009</v>
      </c>
      <c r="I1953" s="1723">
        <v>74</v>
      </c>
      <c r="J1953" s="1721">
        <f t="shared" si="113"/>
        <v>100</v>
      </c>
      <c r="K1953" s="1723">
        <f t="shared" si="110"/>
        <v>0</v>
      </c>
      <c r="L1953" s="1721"/>
      <c r="M1953" s="1721"/>
      <c r="N1953" s="1724">
        <f t="shared" si="111"/>
        <v>0</v>
      </c>
      <c r="O1953" s="2126"/>
      <c r="P1953" s="2126"/>
      <c r="Q1953" s="2126">
        <f t="shared" si="112"/>
        <v>0</v>
      </c>
      <c r="R1953" s="2436"/>
    </row>
    <row r="1954" spans="2:18" ht="14.25" customHeight="1">
      <c r="C1954" s="1719">
        <v>33</v>
      </c>
      <c r="D1954" s="1929" t="s">
        <v>2648</v>
      </c>
      <c r="E1954" s="1779">
        <v>7</v>
      </c>
      <c r="F1954" s="1721" t="s">
        <v>508</v>
      </c>
      <c r="G1954" s="1780">
        <v>1</v>
      </c>
      <c r="H1954" s="1721">
        <v>2008</v>
      </c>
      <c r="I1954" s="1723">
        <v>60</v>
      </c>
      <c r="J1954" s="1721">
        <f t="shared" si="113"/>
        <v>100</v>
      </c>
      <c r="K1954" s="1723">
        <f t="shared" si="110"/>
        <v>0</v>
      </c>
      <c r="L1954" s="1721"/>
      <c r="M1954" s="1721"/>
      <c r="N1954" s="1724">
        <f t="shared" si="111"/>
        <v>0</v>
      </c>
      <c r="O1954" s="2126"/>
      <c r="P1954" s="2126"/>
      <c r="Q1954" s="2126">
        <f t="shared" si="112"/>
        <v>0</v>
      </c>
      <c r="R1954" s="2436"/>
    </row>
    <row r="1955" spans="2:18" ht="14.25" customHeight="1">
      <c r="C1955" s="1719">
        <v>34</v>
      </c>
      <c r="D1955" s="1929" t="s">
        <v>3836</v>
      </c>
      <c r="E1955" s="1779">
        <v>7</v>
      </c>
      <c r="F1955" s="1721" t="s">
        <v>508</v>
      </c>
      <c r="G1955" s="1780">
        <v>1</v>
      </c>
      <c r="H1955" s="1721">
        <v>2008</v>
      </c>
      <c r="I1955" s="1723">
        <v>44.3</v>
      </c>
      <c r="J1955" s="1721">
        <f t="shared" si="113"/>
        <v>100</v>
      </c>
      <c r="K1955" s="1723">
        <f t="shared" si="110"/>
        <v>0</v>
      </c>
      <c r="L1955" s="1721"/>
      <c r="M1955" s="1721"/>
      <c r="N1955" s="1724">
        <f t="shared" si="111"/>
        <v>0</v>
      </c>
      <c r="O1955" s="2126"/>
      <c r="P1955" s="2126"/>
      <c r="Q1955" s="2126">
        <f t="shared" si="112"/>
        <v>0</v>
      </c>
      <c r="R1955" s="2436"/>
    </row>
    <row r="1956" spans="2:18" ht="14.25" customHeight="1">
      <c r="C1956" s="1719">
        <v>35</v>
      </c>
      <c r="D1956" s="1929" t="s">
        <v>2088</v>
      </c>
      <c r="E1956" s="1779">
        <v>7</v>
      </c>
      <c r="F1956" s="1721" t="s">
        <v>508</v>
      </c>
      <c r="G1956" s="1780">
        <v>1</v>
      </c>
      <c r="H1956" s="1721">
        <v>2012</v>
      </c>
      <c r="I1956" s="1723">
        <v>37.1</v>
      </c>
      <c r="J1956" s="1721">
        <f t="shared" si="113"/>
        <v>100</v>
      </c>
      <c r="K1956" s="1723">
        <f t="shared" si="110"/>
        <v>0</v>
      </c>
      <c r="L1956" s="1721"/>
      <c r="M1956" s="1721"/>
      <c r="N1956" s="1724">
        <f t="shared" si="111"/>
        <v>0</v>
      </c>
      <c r="O1956" s="2126"/>
      <c r="P1956" s="2126"/>
      <c r="Q1956" s="2126">
        <f t="shared" si="112"/>
        <v>0</v>
      </c>
      <c r="R1956" s="2436"/>
    </row>
    <row r="1957" spans="2:18" ht="14.25" customHeight="1">
      <c r="C1957" s="1719">
        <v>36</v>
      </c>
      <c r="D1957" s="1929" t="s">
        <v>3837</v>
      </c>
      <c r="E1957" s="1779">
        <v>7</v>
      </c>
      <c r="F1957" s="1721" t="s">
        <v>508</v>
      </c>
      <c r="G1957" s="1780">
        <v>1</v>
      </c>
      <c r="H1957" s="1721">
        <v>2013</v>
      </c>
      <c r="I1957" s="1723">
        <v>211.6</v>
      </c>
      <c r="J1957" s="1721">
        <f t="shared" si="113"/>
        <v>100</v>
      </c>
      <c r="K1957" s="1723">
        <f t="shared" si="110"/>
        <v>0</v>
      </c>
      <c r="L1957" s="1721"/>
      <c r="M1957" s="1721"/>
      <c r="N1957" s="1724">
        <f t="shared" si="111"/>
        <v>0</v>
      </c>
      <c r="O1957" s="2126"/>
      <c r="P1957" s="2126"/>
      <c r="Q1957" s="2126">
        <f t="shared" si="112"/>
        <v>0</v>
      </c>
      <c r="R1957" s="2436"/>
    </row>
    <row r="1958" spans="2:18" ht="14.25" customHeight="1">
      <c r="C1958" s="1719">
        <v>37</v>
      </c>
      <c r="D1958" s="1929" t="s">
        <v>3838</v>
      </c>
      <c r="E1958" s="1779">
        <v>7</v>
      </c>
      <c r="F1958" s="1721" t="s">
        <v>508</v>
      </c>
      <c r="G1958" s="1780">
        <v>5</v>
      </c>
      <c r="H1958" s="1721">
        <v>2011</v>
      </c>
      <c r="I1958" s="1723">
        <v>269.39999999999998</v>
      </c>
      <c r="J1958" s="1721">
        <f t="shared" si="113"/>
        <v>100</v>
      </c>
      <c r="K1958" s="1723">
        <f t="shared" si="110"/>
        <v>0</v>
      </c>
      <c r="L1958" s="1721"/>
      <c r="M1958" s="1721"/>
      <c r="N1958" s="1724">
        <f t="shared" si="111"/>
        <v>0</v>
      </c>
      <c r="O1958" s="2126"/>
      <c r="P1958" s="2126"/>
      <c r="Q1958" s="2126">
        <f t="shared" si="112"/>
        <v>0</v>
      </c>
      <c r="R1958" s="2436"/>
    </row>
    <row r="1959" spans="2:18" ht="14.25" customHeight="1">
      <c r="C1959" s="1719">
        <v>38</v>
      </c>
      <c r="D1959" s="1929" t="s">
        <v>3839</v>
      </c>
      <c r="E1959" s="1779">
        <v>7</v>
      </c>
      <c r="F1959" s="1721" t="s">
        <v>508</v>
      </c>
      <c r="G1959" s="1780">
        <v>2</v>
      </c>
      <c r="H1959" s="1721">
        <v>2011</v>
      </c>
      <c r="I1959" s="1723">
        <v>3814.7</v>
      </c>
      <c r="J1959" s="1721">
        <f t="shared" si="113"/>
        <v>100</v>
      </c>
      <c r="K1959" s="1723">
        <f t="shared" si="110"/>
        <v>0</v>
      </c>
      <c r="L1959" s="1721"/>
      <c r="M1959" s="1721"/>
      <c r="N1959" s="1724">
        <f t="shared" si="111"/>
        <v>0</v>
      </c>
      <c r="O1959" s="2126"/>
      <c r="P1959" s="2126"/>
      <c r="Q1959" s="2126">
        <f t="shared" si="112"/>
        <v>0</v>
      </c>
      <c r="R1959" s="2436"/>
    </row>
    <row r="1960" spans="2:18" ht="14.25" customHeight="1">
      <c r="C1960" s="1719">
        <v>39</v>
      </c>
      <c r="D1960" s="1929" t="s">
        <v>3840</v>
      </c>
      <c r="E1960" s="1779">
        <v>7</v>
      </c>
      <c r="F1960" s="1721" t="s">
        <v>508</v>
      </c>
      <c r="G1960" s="1780">
        <v>10</v>
      </c>
      <c r="H1960" s="1721">
        <v>2015</v>
      </c>
      <c r="I1960" s="1723">
        <v>590</v>
      </c>
      <c r="J1960" s="1721">
        <f t="shared" si="113"/>
        <v>100</v>
      </c>
      <c r="K1960" s="1723">
        <f t="shared" si="110"/>
        <v>0</v>
      </c>
      <c r="L1960" s="1721"/>
      <c r="M1960" s="1721"/>
      <c r="N1960" s="1724">
        <f t="shared" si="111"/>
        <v>0</v>
      </c>
      <c r="O1960" s="2126"/>
      <c r="P1960" s="2126"/>
      <c r="Q1960" s="2126">
        <f t="shared" si="112"/>
        <v>0</v>
      </c>
      <c r="R1960" s="2436"/>
    </row>
    <row r="1961" spans="2:18" ht="14.25" customHeight="1">
      <c r="C1961" s="1719">
        <v>40</v>
      </c>
      <c r="D1961" s="1929" t="s">
        <v>3841</v>
      </c>
      <c r="E1961" s="1779">
        <v>7</v>
      </c>
      <c r="F1961" s="1721" t="s">
        <v>508</v>
      </c>
      <c r="G1961" s="1780">
        <v>1</v>
      </c>
      <c r="H1961" s="1721">
        <v>2015</v>
      </c>
      <c r="I1961" s="1723">
        <v>378</v>
      </c>
      <c r="J1961" s="1721">
        <f t="shared" si="113"/>
        <v>100</v>
      </c>
      <c r="K1961" s="1723">
        <f t="shared" si="110"/>
        <v>0</v>
      </c>
      <c r="L1961" s="1721"/>
      <c r="M1961" s="1721"/>
      <c r="N1961" s="1724">
        <f t="shared" si="111"/>
        <v>0</v>
      </c>
      <c r="O1961" s="2126"/>
      <c r="P1961" s="2126"/>
      <c r="Q1961" s="2126">
        <f t="shared" si="112"/>
        <v>0</v>
      </c>
      <c r="R1961" s="2436"/>
    </row>
    <row r="1962" spans="2:18" ht="14.25" customHeight="1">
      <c r="C1962" s="1719">
        <v>41</v>
      </c>
      <c r="D1962" s="1929" t="s">
        <v>3842</v>
      </c>
      <c r="E1962" s="1779">
        <v>7</v>
      </c>
      <c r="F1962" s="1721" t="s">
        <v>508</v>
      </c>
      <c r="G1962" s="1780">
        <v>1</v>
      </c>
      <c r="H1962" s="1721">
        <v>2019</v>
      </c>
      <c r="I1962" s="1723">
        <v>19000</v>
      </c>
      <c r="J1962" s="1721">
        <f t="shared" si="113"/>
        <v>100</v>
      </c>
      <c r="K1962" s="1723">
        <f t="shared" si="110"/>
        <v>0</v>
      </c>
      <c r="L1962" s="1721"/>
      <c r="M1962" s="1721"/>
      <c r="N1962" s="1724">
        <f t="shared" si="111"/>
        <v>0</v>
      </c>
      <c r="O1962" s="2126"/>
      <c r="P1962" s="2126"/>
      <c r="Q1962" s="2126">
        <f t="shared" si="112"/>
        <v>0</v>
      </c>
      <c r="R1962" s="2436"/>
    </row>
    <row r="1963" spans="2:18" ht="14.25" customHeight="1">
      <c r="C1963" s="1719">
        <v>42</v>
      </c>
      <c r="D1963" s="1929" t="s">
        <v>2106</v>
      </c>
      <c r="E1963" s="1779">
        <v>7</v>
      </c>
      <c r="F1963" s="1721" t="s">
        <v>508</v>
      </c>
      <c r="G1963" s="1780">
        <v>3</v>
      </c>
      <c r="H1963" s="1721">
        <v>2020</v>
      </c>
      <c r="I1963" s="1723">
        <v>161.69999999999999</v>
      </c>
      <c r="J1963" s="1721">
        <f t="shared" si="113"/>
        <v>85.800000000000011</v>
      </c>
      <c r="K1963" s="1723">
        <f t="shared" si="110"/>
        <v>22.961399999999969</v>
      </c>
      <c r="L1963" s="1721"/>
      <c r="M1963" s="1721"/>
      <c r="N1963" s="1724">
        <f t="shared" si="111"/>
        <v>0</v>
      </c>
      <c r="O1963" s="2126"/>
      <c r="P1963" s="2126"/>
      <c r="Q1963" s="2126">
        <f t="shared" si="112"/>
        <v>0</v>
      </c>
      <c r="R1963" s="2436"/>
    </row>
    <row r="1964" spans="2:18" ht="14.25" customHeight="1">
      <c r="C1964" s="1719">
        <v>43</v>
      </c>
      <c r="D1964" s="1929" t="s">
        <v>2725</v>
      </c>
      <c r="E1964" s="1779">
        <v>7</v>
      </c>
      <c r="F1964" s="1721" t="s">
        <v>508</v>
      </c>
      <c r="G1964" s="1780">
        <v>2</v>
      </c>
      <c r="H1964" s="1721">
        <v>2013</v>
      </c>
      <c r="I1964" s="1723">
        <v>119.8</v>
      </c>
      <c r="J1964" s="1721">
        <f t="shared" si="113"/>
        <v>100</v>
      </c>
      <c r="K1964" s="1723">
        <f t="shared" si="110"/>
        <v>0</v>
      </c>
      <c r="L1964" s="1721"/>
      <c r="M1964" s="1721"/>
      <c r="N1964" s="1724">
        <f t="shared" si="111"/>
        <v>0</v>
      </c>
      <c r="O1964" s="2126"/>
      <c r="P1964" s="2126"/>
      <c r="Q1964" s="2126">
        <f t="shared" si="112"/>
        <v>0</v>
      </c>
      <c r="R1964" s="2437"/>
    </row>
    <row r="1965" spans="2:18" ht="14.25" customHeight="1">
      <c r="B1965" s="407"/>
      <c r="C1965" s="1579">
        <v>1</v>
      </c>
      <c r="D1965" s="1931" t="s">
        <v>2298</v>
      </c>
      <c r="E1965" s="1781">
        <v>7</v>
      </c>
      <c r="F1965" s="1581" t="s">
        <v>508</v>
      </c>
      <c r="G1965" s="1726">
        <v>19</v>
      </c>
      <c r="H1965" s="1581">
        <v>2005</v>
      </c>
      <c r="I1965" s="1583">
        <v>37.799999999999997</v>
      </c>
      <c r="J1965" s="1581">
        <f t="shared" ref="J1965:J2028" si="114">IF(($J$14-H1965)*J$19&gt;100,100,($J$14-H1965)*J$19)</f>
        <v>100</v>
      </c>
      <c r="K1965" s="1583">
        <f t="shared" si="110"/>
        <v>0</v>
      </c>
      <c r="L1965" s="1581"/>
      <c r="M1965" s="1581"/>
      <c r="N1965" s="1584">
        <f t="shared" si="111"/>
        <v>0</v>
      </c>
      <c r="O1965" s="2103"/>
      <c r="P1965" s="2103"/>
      <c r="Q1965" s="2103">
        <f t="shared" si="112"/>
        <v>0</v>
      </c>
      <c r="R1965" s="2399" t="s">
        <v>478</v>
      </c>
    </row>
    <row r="1966" spans="2:18" ht="14.25" customHeight="1">
      <c r="B1966" s="407"/>
      <c r="C1966" s="1579">
        <v>2</v>
      </c>
      <c r="D1966" s="1931" t="s">
        <v>2299</v>
      </c>
      <c r="E1966" s="1781">
        <v>7</v>
      </c>
      <c r="F1966" s="1581" t="s">
        <v>508</v>
      </c>
      <c r="G1966" s="1726">
        <v>1</v>
      </c>
      <c r="H1966" s="1581">
        <v>2005</v>
      </c>
      <c r="I1966" s="1583">
        <v>1715</v>
      </c>
      <c r="J1966" s="1581">
        <f t="shared" si="114"/>
        <v>100</v>
      </c>
      <c r="K1966" s="1583">
        <f t="shared" si="110"/>
        <v>0</v>
      </c>
      <c r="L1966" s="1581"/>
      <c r="M1966" s="1581"/>
      <c r="N1966" s="1584">
        <f t="shared" si="111"/>
        <v>0</v>
      </c>
      <c r="O1966" s="2103"/>
      <c r="P1966" s="2103"/>
      <c r="Q1966" s="2103">
        <f t="shared" si="112"/>
        <v>0</v>
      </c>
      <c r="R1966" s="2400"/>
    </row>
    <row r="1967" spans="2:18" ht="14.25" customHeight="1">
      <c r="B1967" s="407"/>
      <c r="C1967" s="1579">
        <v>3</v>
      </c>
      <c r="D1967" s="1931" t="s">
        <v>2300</v>
      </c>
      <c r="E1967" s="1781">
        <v>7</v>
      </c>
      <c r="F1967" s="1581" t="s">
        <v>508</v>
      </c>
      <c r="G1967" s="1726">
        <v>1</v>
      </c>
      <c r="H1967" s="1581">
        <v>2005</v>
      </c>
      <c r="I1967" s="1583">
        <v>645</v>
      </c>
      <c r="J1967" s="1581">
        <f t="shared" si="114"/>
        <v>100</v>
      </c>
      <c r="K1967" s="1583">
        <f t="shared" si="110"/>
        <v>0</v>
      </c>
      <c r="L1967" s="1581"/>
      <c r="M1967" s="1581"/>
      <c r="N1967" s="1584">
        <f t="shared" si="111"/>
        <v>0</v>
      </c>
      <c r="O1967" s="2103"/>
      <c r="P1967" s="2103"/>
      <c r="Q1967" s="2103">
        <f t="shared" si="112"/>
        <v>0</v>
      </c>
      <c r="R1967" s="2400"/>
    </row>
    <row r="1968" spans="2:18" ht="14.25" customHeight="1">
      <c r="B1968" s="407"/>
      <c r="C1968" s="1579">
        <v>4</v>
      </c>
      <c r="D1968" s="1931" t="s">
        <v>2045</v>
      </c>
      <c r="E1968" s="1781">
        <v>7</v>
      </c>
      <c r="F1968" s="1581" t="s">
        <v>508</v>
      </c>
      <c r="G1968" s="1726">
        <v>1</v>
      </c>
      <c r="H1968" s="1581">
        <v>2005</v>
      </c>
      <c r="I1968" s="1583">
        <v>194.80500000000001</v>
      </c>
      <c r="J1968" s="1581">
        <f t="shared" si="114"/>
        <v>100</v>
      </c>
      <c r="K1968" s="1583">
        <f t="shared" si="110"/>
        <v>0</v>
      </c>
      <c r="L1968" s="1581"/>
      <c r="M1968" s="1581"/>
      <c r="N1968" s="1584">
        <f t="shared" si="111"/>
        <v>0</v>
      </c>
      <c r="O1968" s="2103"/>
      <c r="P1968" s="2103"/>
      <c r="Q1968" s="2103">
        <f t="shared" si="112"/>
        <v>0</v>
      </c>
      <c r="R1968" s="2400"/>
    </row>
    <row r="1969" spans="2:18" ht="14.25" customHeight="1">
      <c r="B1969" s="407"/>
      <c r="C1969" s="1579">
        <v>5</v>
      </c>
      <c r="D1969" s="1931" t="s">
        <v>2301</v>
      </c>
      <c r="E1969" s="1781">
        <v>7</v>
      </c>
      <c r="F1969" s="1581" t="s">
        <v>508</v>
      </c>
      <c r="G1969" s="1726">
        <v>1</v>
      </c>
      <c r="H1969" s="1581">
        <v>2005</v>
      </c>
      <c r="I1969" s="1583">
        <v>777.96</v>
      </c>
      <c r="J1969" s="1581">
        <f t="shared" si="114"/>
        <v>100</v>
      </c>
      <c r="K1969" s="1583">
        <f t="shared" si="110"/>
        <v>0</v>
      </c>
      <c r="L1969" s="1581"/>
      <c r="M1969" s="1581"/>
      <c r="N1969" s="1584">
        <f t="shared" si="111"/>
        <v>0</v>
      </c>
      <c r="O1969" s="2103"/>
      <c r="P1969" s="2103"/>
      <c r="Q1969" s="2103">
        <f t="shared" si="112"/>
        <v>0</v>
      </c>
      <c r="R1969" s="2400"/>
    </row>
    <row r="1970" spans="2:18" ht="14.25" customHeight="1">
      <c r="B1970" s="407"/>
      <c r="C1970" s="1579">
        <v>6</v>
      </c>
      <c r="D1970" s="1931" t="s">
        <v>2302</v>
      </c>
      <c r="E1970" s="1781">
        <v>7</v>
      </c>
      <c r="F1970" s="1581" t="s">
        <v>508</v>
      </c>
      <c r="G1970" s="1726">
        <v>8</v>
      </c>
      <c r="H1970" s="1581">
        <v>2008</v>
      </c>
      <c r="I1970" s="1583">
        <v>583.47</v>
      </c>
      <c r="J1970" s="1581">
        <f t="shared" si="114"/>
        <v>100</v>
      </c>
      <c r="K1970" s="1583">
        <f t="shared" si="110"/>
        <v>0</v>
      </c>
      <c r="L1970" s="1581"/>
      <c r="M1970" s="1581"/>
      <c r="N1970" s="1584">
        <f t="shared" si="111"/>
        <v>0</v>
      </c>
      <c r="O1970" s="2103"/>
      <c r="P1970" s="2103"/>
      <c r="Q1970" s="2103">
        <f t="shared" si="112"/>
        <v>0</v>
      </c>
      <c r="R1970" s="2400"/>
    </row>
    <row r="1971" spans="2:18" ht="14.25" customHeight="1">
      <c r="B1971" s="407"/>
      <c r="C1971" s="1579">
        <v>7</v>
      </c>
      <c r="D1971" s="1931" t="s">
        <v>2303</v>
      </c>
      <c r="E1971" s="1781">
        <v>7</v>
      </c>
      <c r="F1971" s="1581" t="s">
        <v>508</v>
      </c>
      <c r="G1971" s="1726">
        <v>1</v>
      </c>
      <c r="H1971" s="1581">
        <v>2008</v>
      </c>
      <c r="I1971" s="1583">
        <v>645</v>
      </c>
      <c r="J1971" s="1581">
        <f t="shared" si="114"/>
        <v>100</v>
      </c>
      <c r="K1971" s="1583">
        <f t="shared" si="110"/>
        <v>0</v>
      </c>
      <c r="L1971" s="1581"/>
      <c r="M1971" s="1581"/>
      <c r="N1971" s="1584">
        <f t="shared" si="111"/>
        <v>0</v>
      </c>
      <c r="O1971" s="2103"/>
      <c r="P1971" s="2103"/>
      <c r="Q1971" s="2103">
        <f t="shared" si="112"/>
        <v>0</v>
      </c>
      <c r="R1971" s="2400"/>
    </row>
    <row r="1972" spans="2:18" ht="14.25" customHeight="1">
      <c r="B1972" s="407"/>
      <c r="C1972" s="1579">
        <v>8</v>
      </c>
      <c r="D1972" s="1931" t="s">
        <v>2304</v>
      </c>
      <c r="E1972" s="1781">
        <v>7</v>
      </c>
      <c r="F1972" s="1581" t="s">
        <v>508</v>
      </c>
      <c r="G1972" s="1726">
        <v>5</v>
      </c>
      <c r="H1972" s="1581">
        <v>2008</v>
      </c>
      <c r="I1972" s="1583">
        <v>116.883</v>
      </c>
      <c r="J1972" s="1581">
        <f t="shared" si="114"/>
        <v>100</v>
      </c>
      <c r="K1972" s="1583">
        <f t="shared" si="110"/>
        <v>0</v>
      </c>
      <c r="L1972" s="1581"/>
      <c r="M1972" s="1581"/>
      <c r="N1972" s="1584">
        <f t="shared" si="111"/>
        <v>0</v>
      </c>
      <c r="O1972" s="2103"/>
      <c r="P1972" s="2103"/>
      <c r="Q1972" s="2103">
        <f t="shared" si="112"/>
        <v>0</v>
      </c>
      <c r="R1972" s="2400"/>
    </row>
    <row r="1973" spans="2:18" ht="14.25" customHeight="1">
      <c r="B1973" s="407"/>
      <c r="C1973" s="1579">
        <v>9</v>
      </c>
      <c r="D1973" s="1931" t="s">
        <v>2305</v>
      </c>
      <c r="E1973" s="1781">
        <v>7</v>
      </c>
      <c r="F1973" s="1581" t="s">
        <v>508</v>
      </c>
      <c r="G1973" s="1726">
        <v>3</v>
      </c>
      <c r="H1973" s="1581">
        <v>2008</v>
      </c>
      <c r="I1973" s="1583">
        <v>161.30760000000001</v>
      </c>
      <c r="J1973" s="1581">
        <f t="shared" si="114"/>
        <v>100</v>
      </c>
      <c r="K1973" s="1583">
        <f t="shared" si="110"/>
        <v>0</v>
      </c>
      <c r="L1973" s="1581"/>
      <c r="M1973" s="1581"/>
      <c r="N1973" s="1584">
        <f t="shared" si="111"/>
        <v>0</v>
      </c>
      <c r="O1973" s="2103"/>
      <c r="P1973" s="2103"/>
      <c r="Q1973" s="2103">
        <f t="shared" si="112"/>
        <v>0</v>
      </c>
      <c r="R1973" s="2400"/>
    </row>
    <row r="1974" spans="2:18" ht="14.25" customHeight="1">
      <c r="B1974" s="407"/>
      <c r="C1974" s="1579">
        <v>10</v>
      </c>
      <c r="D1974" s="1931" t="s">
        <v>2306</v>
      </c>
      <c r="E1974" s="1781">
        <v>7</v>
      </c>
      <c r="F1974" s="1581" t="s">
        <v>508</v>
      </c>
      <c r="G1974" s="1726">
        <v>1</v>
      </c>
      <c r="H1974" s="1581">
        <v>2008</v>
      </c>
      <c r="I1974" s="1583">
        <v>388.08</v>
      </c>
      <c r="J1974" s="1581">
        <f t="shared" si="114"/>
        <v>100</v>
      </c>
      <c r="K1974" s="1583">
        <f t="shared" si="110"/>
        <v>0</v>
      </c>
      <c r="L1974" s="1581"/>
      <c r="M1974" s="1581"/>
      <c r="N1974" s="1584">
        <f t="shared" si="111"/>
        <v>0</v>
      </c>
      <c r="O1974" s="2103"/>
      <c r="P1974" s="2103"/>
      <c r="Q1974" s="2103">
        <f t="shared" si="112"/>
        <v>0</v>
      </c>
      <c r="R1974" s="2400"/>
    </row>
    <row r="1975" spans="2:18" ht="14.25" customHeight="1">
      <c r="B1975" s="407"/>
      <c r="C1975" s="1579">
        <v>11</v>
      </c>
      <c r="D1975" s="1931" t="s">
        <v>2307</v>
      </c>
      <c r="E1975" s="1781">
        <v>7</v>
      </c>
      <c r="F1975" s="1581" t="s">
        <v>508</v>
      </c>
      <c r="G1975" s="1726">
        <v>1</v>
      </c>
      <c r="H1975" s="1581">
        <v>2008</v>
      </c>
      <c r="I1975" s="1583">
        <v>194.04</v>
      </c>
      <c r="J1975" s="1581">
        <f t="shared" si="114"/>
        <v>100</v>
      </c>
      <c r="K1975" s="1583">
        <f t="shared" si="110"/>
        <v>0</v>
      </c>
      <c r="L1975" s="1581"/>
      <c r="M1975" s="1581"/>
      <c r="N1975" s="1584">
        <f t="shared" si="111"/>
        <v>0</v>
      </c>
      <c r="O1975" s="2103"/>
      <c r="P1975" s="2103"/>
      <c r="Q1975" s="2103">
        <f t="shared" si="112"/>
        <v>0</v>
      </c>
      <c r="R1975" s="2400"/>
    </row>
    <row r="1976" spans="2:18" ht="14.25" customHeight="1">
      <c r="B1976" s="407"/>
      <c r="C1976" s="1579">
        <v>12</v>
      </c>
      <c r="D1976" s="1931" t="s">
        <v>2308</v>
      </c>
      <c r="E1976" s="1781">
        <v>7</v>
      </c>
      <c r="F1976" s="1581" t="s">
        <v>508</v>
      </c>
      <c r="G1976" s="1726">
        <v>1</v>
      </c>
      <c r="H1976" s="1581">
        <v>2008</v>
      </c>
      <c r="I1976" s="1583">
        <v>1161</v>
      </c>
      <c r="J1976" s="1581">
        <f t="shared" si="114"/>
        <v>100</v>
      </c>
      <c r="K1976" s="1583">
        <f t="shared" si="110"/>
        <v>0</v>
      </c>
      <c r="L1976" s="1581"/>
      <c r="M1976" s="1581"/>
      <c r="N1976" s="1584">
        <f t="shared" si="111"/>
        <v>0</v>
      </c>
      <c r="O1976" s="2103"/>
      <c r="P1976" s="2103"/>
      <c r="Q1976" s="2103">
        <f t="shared" si="112"/>
        <v>0</v>
      </c>
      <c r="R1976" s="2400"/>
    </row>
    <row r="1977" spans="2:18" ht="14.25" customHeight="1">
      <c r="B1977" s="407"/>
      <c r="C1977" s="1579">
        <v>13</v>
      </c>
      <c r="D1977" s="1931" t="s">
        <v>2309</v>
      </c>
      <c r="E1977" s="1781">
        <v>7</v>
      </c>
      <c r="F1977" s="1581" t="s">
        <v>508</v>
      </c>
      <c r="G1977" s="1726">
        <v>1</v>
      </c>
      <c r="H1977" s="1581">
        <v>2008</v>
      </c>
      <c r="I1977" s="1583">
        <v>50.1</v>
      </c>
      <c r="J1977" s="1581">
        <f t="shared" si="114"/>
        <v>100</v>
      </c>
      <c r="K1977" s="1583">
        <f t="shared" si="110"/>
        <v>0</v>
      </c>
      <c r="L1977" s="1581"/>
      <c r="M1977" s="1581"/>
      <c r="N1977" s="1584">
        <f t="shared" si="111"/>
        <v>0</v>
      </c>
      <c r="O1977" s="2103"/>
      <c r="P1977" s="2103"/>
      <c r="Q1977" s="2103">
        <f t="shared" si="112"/>
        <v>0</v>
      </c>
      <c r="R1977" s="2400"/>
    </row>
    <row r="1978" spans="2:18" ht="14.25" customHeight="1">
      <c r="B1978" s="407"/>
      <c r="C1978" s="1579">
        <v>14</v>
      </c>
      <c r="D1978" s="1931" t="s">
        <v>2310</v>
      </c>
      <c r="E1978" s="1781">
        <v>7</v>
      </c>
      <c r="F1978" s="1581" t="s">
        <v>508</v>
      </c>
      <c r="G1978" s="1726">
        <v>5</v>
      </c>
      <c r="H1978" s="1581">
        <v>2011</v>
      </c>
      <c r="I1978" s="1583">
        <v>58.9</v>
      </c>
      <c r="J1978" s="1581">
        <f t="shared" si="114"/>
        <v>100</v>
      </c>
      <c r="K1978" s="1583">
        <f t="shared" si="110"/>
        <v>0</v>
      </c>
      <c r="L1978" s="1581"/>
      <c r="M1978" s="1581"/>
      <c r="N1978" s="1584">
        <f t="shared" si="111"/>
        <v>0</v>
      </c>
      <c r="O1978" s="2103"/>
      <c r="P1978" s="2103"/>
      <c r="Q1978" s="2103">
        <f t="shared" si="112"/>
        <v>0</v>
      </c>
      <c r="R1978" s="2400"/>
    </row>
    <row r="1979" spans="2:18" ht="14.25" customHeight="1">
      <c r="B1979" s="407"/>
      <c r="C1979" s="1579">
        <v>15</v>
      </c>
      <c r="D1979" s="1931" t="s">
        <v>2311</v>
      </c>
      <c r="E1979" s="1781">
        <v>7</v>
      </c>
      <c r="F1979" s="1581" t="s">
        <v>508</v>
      </c>
      <c r="G1979" s="1726">
        <v>1</v>
      </c>
      <c r="H1979" s="1581">
        <v>2012</v>
      </c>
      <c r="I1979" s="1583">
        <v>30.7</v>
      </c>
      <c r="J1979" s="1581">
        <f t="shared" si="114"/>
        <v>100</v>
      </c>
      <c r="K1979" s="1583">
        <f t="shared" si="110"/>
        <v>0</v>
      </c>
      <c r="L1979" s="1581"/>
      <c r="M1979" s="1581"/>
      <c r="N1979" s="1584">
        <f t="shared" si="111"/>
        <v>0</v>
      </c>
      <c r="O1979" s="2103"/>
      <c r="P1979" s="2103"/>
      <c r="Q1979" s="2103">
        <f t="shared" si="112"/>
        <v>0</v>
      </c>
      <c r="R1979" s="2400"/>
    </row>
    <row r="1980" spans="2:18" ht="14.25" customHeight="1">
      <c r="B1980" s="407"/>
      <c r="C1980" s="1579">
        <v>16</v>
      </c>
      <c r="D1980" s="1931" t="s">
        <v>2312</v>
      </c>
      <c r="E1980" s="1781">
        <v>7</v>
      </c>
      <c r="F1980" s="1581" t="s">
        <v>508</v>
      </c>
      <c r="G1980" s="1726">
        <v>1</v>
      </c>
      <c r="H1980" s="1581">
        <v>2013</v>
      </c>
      <c r="I1980" s="1583">
        <v>129</v>
      </c>
      <c r="J1980" s="1581">
        <f t="shared" si="114"/>
        <v>100</v>
      </c>
      <c r="K1980" s="1583">
        <f t="shared" si="110"/>
        <v>0</v>
      </c>
      <c r="L1980" s="1581"/>
      <c r="M1980" s="1581"/>
      <c r="N1980" s="1584">
        <f t="shared" si="111"/>
        <v>0</v>
      </c>
      <c r="O1980" s="2103"/>
      <c r="P1980" s="2103"/>
      <c r="Q1980" s="2103">
        <f t="shared" si="112"/>
        <v>0</v>
      </c>
      <c r="R1980" s="2400"/>
    </row>
    <row r="1981" spans="2:18" ht="14.25" customHeight="1">
      <c r="B1981" s="407"/>
      <c r="C1981" s="1579">
        <v>17</v>
      </c>
      <c r="D1981" s="1931" t="s">
        <v>2313</v>
      </c>
      <c r="E1981" s="1781">
        <v>7</v>
      </c>
      <c r="F1981" s="1581" t="s">
        <v>508</v>
      </c>
      <c r="G1981" s="1726">
        <v>3</v>
      </c>
      <c r="H1981" s="1581">
        <v>2013</v>
      </c>
      <c r="I1981" s="1583">
        <v>1140</v>
      </c>
      <c r="J1981" s="1581">
        <f t="shared" si="114"/>
        <v>100</v>
      </c>
      <c r="K1981" s="1583">
        <f t="shared" si="110"/>
        <v>0</v>
      </c>
      <c r="L1981" s="1581"/>
      <c r="M1981" s="1581"/>
      <c r="N1981" s="1584">
        <f t="shared" si="111"/>
        <v>0</v>
      </c>
      <c r="O1981" s="2103"/>
      <c r="P1981" s="2103"/>
      <c r="Q1981" s="2103">
        <f t="shared" si="112"/>
        <v>0</v>
      </c>
      <c r="R1981" s="2400"/>
    </row>
    <row r="1982" spans="2:18" ht="14.25" customHeight="1">
      <c r="B1982" s="407"/>
      <c r="C1982" s="1579">
        <v>18</v>
      </c>
      <c r="D1982" s="1931" t="s">
        <v>2314</v>
      </c>
      <c r="E1982" s="1781">
        <v>7</v>
      </c>
      <c r="F1982" s="1581" t="s">
        <v>508</v>
      </c>
      <c r="G1982" s="1726">
        <v>1</v>
      </c>
      <c r="H1982" s="1581">
        <v>2013</v>
      </c>
      <c r="I1982" s="1583">
        <v>2321.86</v>
      </c>
      <c r="J1982" s="1581">
        <f t="shared" si="114"/>
        <v>100</v>
      </c>
      <c r="K1982" s="1583">
        <f t="shared" si="110"/>
        <v>0</v>
      </c>
      <c r="L1982" s="1581"/>
      <c r="M1982" s="1581"/>
      <c r="N1982" s="1584">
        <f t="shared" si="111"/>
        <v>0</v>
      </c>
      <c r="O1982" s="2103"/>
      <c r="P1982" s="2103"/>
      <c r="Q1982" s="2103">
        <f t="shared" si="112"/>
        <v>0</v>
      </c>
      <c r="R1982" s="2400"/>
    </row>
    <row r="1983" spans="2:18" ht="14.25" customHeight="1">
      <c r="B1983" s="407"/>
      <c r="C1983" s="1579">
        <v>19</v>
      </c>
      <c r="D1983" s="1931" t="s">
        <v>2315</v>
      </c>
      <c r="E1983" s="1781">
        <v>7</v>
      </c>
      <c r="F1983" s="1581" t="s">
        <v>508</v>
      </c>
      <c r="G1983" s="1726">
        <v>3</v>
      </c>
      <c r="H1983" s="1581">
        <v>2014</v>
      </c>
      <c r="I1983" s="1583">
        <v>810</v>
      </c>
      <c r="J1983" s="1581">
        <f t="shared" si="114"/>
        <v>100</v>
      </c>
      <c r="K1983" s="1583">
        <f t="shared" ref="K1983:K2046" si="115">IF(J1983=100,0,I1983-I1983*J1983%)</f>
        <v>0</v>
      </c>
      <c r="L1983" s="1581"/>
      <c r="M1983" s="1581"/>
      <c r="N1983" s="1584">
        <f t="shared" ref="N1983:N2046" si="116">+L1983*M1983</f>
        <v>0</v>
      </c>
      <c r="O1983" s="2103"/>
      <c r="P1983" s="2103"/>
      <c r="Q1983" s="2103">
        <f t="shared" ref="Q1983:Q2046" si="117">+O1983*P1983</f>
        <v>0</v>
      </c>
      <c r="R1983" s="2400"/>
    </row>
    <row r="1984" spans="2:18" ht="14.25" customHeight="1">
      <c r="B1984" s="407"/>
      <c r="C1984" s="1579">
        <v>20</v>
      </c>
      <c r="D1984" s="1931" t="s">
        <v>2316</v>
      </c>
      <c r="E1984" s="1781">
        <v>7</v>
      </c>
      <c r="F1984" s="1581" t="s">
        <v>508</v>
      </c>
      <c r="G1984" s="1726">
        <v>1</v>
      </c>
      <c r="H1984" s="1581">
        <v>2015</v>
      </c>
      <c r="I1984" s="1583">
        <v>1215</v>
      </c>
      <c r="J1984" s="1581">
        <f t="shared" si="114"/>
        <v>100</v>
      </c>
      <c r="K1984" s="1583">
        <f t="shared" si="115"/>
        <v>0</v>
      </c>
      <c r="L1984" s="1581"/>
      <c r="M1984" s="1581"/>
      <c r="N1984" s="1584">
        <f t="shared" si="116"/>
        <v>0</v>
      </c>
      <c r="O1984" s="2103"/>
      <c r="P1984" s="2103"/>
      <c r="Q1984" s="2103">
        <f t="shared" si="117"/>
        <v>0</v>
      </c>
      <c r="R1984" s="2400"/>
    </row>
    <row r="1985" spans="2:18" ht="14.25" customHeight="1">
      <c r="B1985" s="407"/>
      <c r="C1985" s="1579">
        <v>21</v>
      </c>
      <c r="D1985" s="1931" t="s">
        <v>2317</v>
      </c>
      <c r="E1985" s="1781">
        <v>7</v>
      </c>
      <c r="F1985" s="1581" t="s">
        <v>508</v>
      </c>
      <c r="G1985" s="1726">
        <v>3</v>
      </c>
      <c r="H1985" s="1581">
        <v>2016</v>
      </c>
      <c r="I1985" s="1583">
        <v>2736</v>
      </c>
      <c r="J1985" s="1581">
        <f t="shared" si="114"/>
        <v>100</v>
      </c>
      <c r="K1985" s="1583">
        <f t="shared" si="115"/>
        <v>0</v>
      </c>
      <c r="L1985" s="1581"/>
      <c r="M1985" s="1581"/>
      <c r="N1985" s="1584">
        <f t="shared" si="116"/>
        <v>0</v>
      </c>
      <c r="O1985" s="2103"/>
      <c r="P1985" s="2103"/>
      <c r="Q1985" s="2103">
        <f t="shared" si="117"/>
        <v>0</v>
      </c>
      <c r="R1985" s="2400"/>
    </row>
    <row r="1986" spans="2:18" ht="14.25" customHeight="1">
      <c r="B1986" s="407"/>
      <c r="C1986" s="1579">
        <v>22</v>
      </c>
      <c r="D1986" s="1931" t="s">
        <v>2318</v>
      </c>
      <c r="E1986" s="1781">
        <v>7</v>
      </c>
      <c r="F1986" s="1581" t="s">
        <v>508</v>
      </c>
      <c r="G1986" s="1726">
        <v>4</v>
      </c>
      <c r="H1986" s="1581">
        <v>2016</v>
      </c>
      <c r="I1986" s="1583">
        <v>810</v>
      </c>
      <c r="J1986" s="1581">
        <f t="shared" si="114"/>
        <v>100</v>
      </c>
      <c r="K1986" s="1583">
        <f t="shared" si="115"/>
        <v>0</v>
      </c>
      <c r="L1986" s="1581"/>
      <c r="M1986" s="1581"/>
      <c r="N1986" s="1584">
        <f t="shared" si="116"/>
        <v>0</v>
      </c>
      <c r="O1986" s="2103"/>
      <c r="P1986" s="2103"/>
      <c r="Q1986" s="2103">
        <f t="shared" si="117"/>
        <v>0</v>
      </c>
      <c r="R1986" s="2400"/>
    </row>
    <row r="1987" spans="2:18" ht="14.25" customHeight="1">
      <c r="B1987" s="407"/>
      <c r="C1987" s="1579">
        <v>23</v>
      </c>
      <c r="D1987" s="1931" t="s">
        <v>2319</v>
      </c>
      <c r="E1987" s="1781">
        <v>7</v>
      </c>
      <c r="F1987" s="1581" t="s">
        <v>508</v>
      </c>
      <c r="G1987" s="1726">
        <v>1</v>
      </c>
      <c r="H1987" s="1581">
        <v>2016</v>
      </c>
      <c r="I1987" s="1583">
        <v>547.20000000000005</v>
      </c>
      <c r="J1987" s="1581">
        <f t="shared" si="114"/>
        <v>100</v>
      </c>
      <c r="K1987" s="1583">
        <f t="shared" si="115"/>
        <v>0</v>
      </c>
      <c r="L1987" s="1581"/>
      <c r="M1987" s="1581"/>
      <c r="N1987" s="1584">
        <f t="shared" si="116"/>
        <v>0</v>
      </c>
      <c r="O1987" s="2103"/>
      <c r="P1987" s="2103"/>
      <c r="Q1987" s="2103">
        <f t="shared" si="117"/>
        <v>0</v>
      </c>
      <c r="R1987" s="2400"/>
    </row>
    <row r="1988" spans="2:18" ht="14.25" customHeight="1">
      <c r="B1988" s="407"/>
      <c r="C1988" s="1579">
        <v>24</v>
      </c>
      <c r="D1988" s="1931" t="s">
        <v>2320</v>
      </c>
      <c r="E1988" s="1781">
        <v>7</v>
      </c>
      <c r="F1988" s="1581" t="s">
        <v>508</v>
      </c>
      <c r="G1988" s="1726">
        <v>1</v>
      </c>
      <c r="H1988" s="1581">
        <v>2016</v>
      </c>
      <c r="I1988" s="1583">
        <v>760</v>
      </c>
      <c r="J1988" s="1581">
        <f t="shared" si="114"/>
        <v>100</v>
      </c>
      <c r="K1988" s="1583">
        <f t="shared" si="115"/>
        <v>0</v>
      </c>
      <c r="L1988" s="1581"/>
      <c r="M1988" s="1581"/>
      <c r="N1988" s="1584">
        <f t="shared" si="116"/>
        <v>0</v>
      </c>
      <c r="O1988" s="2103"/>
      <c r="P1988" s="2103"/>
      <c r="Q1988" s="2103">
        <f t="shared" si="117"/>
        <v>0</v>
      </c>
      <c r="R1988" s="2400"/>
    </row>
    <row r="1989" spans="2:18" ht="14.25" customHeight="1">
      <c r="B1989" s="407"/>
      <c r="C1989" s="1579">
        <v>25</v>
      </c>
      <c r="D1989" s="1931" t="s">
        <v>2321</v>
      </c>
      <c r="E1989" s="1781">
        <v>7</v>
      </c>
      <c r="F1989" s="1581" t="s">
        <v>508</v>
      </c>
      <c r="G1989" s="1726">
        <v>3</v>
      </c>
      <c r="H1989" s="1581">
        <v>2016</v>
      </c>
      <c r="I1989" s="1583">
        <v>700.072</v>
      </c>
      <c r="J1989" s="1581">
        <f t="shared" si="114"/>
        <v>100</v>
      </c>
      <c r="K1989" s="1583">
        <f t="shared" si="115"/>
        <v>0</v>
      </c>
      <c r="L1989" s="1581"/>
      <c r="M1989" s="1581"/>
      <c r="N1989" s="1584">
        <f t="shared" si="116"/>
        <v>0</v>
      </c>
      <c r="O1989" s="2103"/>
      <c r="P1989" s="2103"/>
      <c r="Q1989" s="2103">
        <f t="shared" si="117"/>
        <v>0</v>
      </c>
      <c r="R1989" s="2400"/>
    </row>
    <row r="1990" spans="2:18" ht="14.25" customHeight="1">
      <c r="B1990" s="407"/>
      <c r="C1990" s="1579">
        <v>26</v>
      </c>
      <c r="D1990" s="1931" t="s">
        <v>2317</v>
      </c>
      <c r="E1990" s="1781">
        <v>7</v>
      </c>
      <c r="F1990" s="1581" t="s">
        <v>508</v>
      </c>
      <c r="G1990" s="1726">
        <v>1</v>
      </c>
      <c r="H1990" s="1581">
        <v>2017</v>
      </c>
      <c r="I1990" s="1583">
        <v>276</v>
      </c>
      <c r="J1990" s="1581">
        <f t="shared" si="114"/>
        <v>100</v>
      </c>
      <c r="K1990" s="1583">
        <f t="shared" si="115"/>
        <v>0</v>
      </c>
      <c r="L1990" s="1581"/>
      <c r="M1990" s="1581"/>
      <c r="N1990" s="1584">
        <f t="shared" si="116"/>
        <v>0</v>
      </c>
      <c r="O1990" s="2103"/>
      <c r="P1990" s="2103"/>
      <c r="Q1990" s="2103">
        <f t="shared" si="117"/>
        <v>0</v>
      </c>
      <c r="R1990" s="2400"/>
    </row>
    <row r="1991" spans="2:18" ht="14.25" customHeight="1">
      <c r="B1991" s="407"/>
      <c r="C1991" s="1579">
        <v>27</v>
      </c>
      <c r="D1991" s="1931" t="s">
        <v>2317</v>
      </c>
      <c r="E1991" s="1781">
        <v>7</v>
      </c>
      <c r="F1991" s="1581" t="s">
        <v>508</v>
      </c>
      <c r="G1991" s="1726">
        <v>2</v>
      </c>
      <c r="H1991" s="1581">
        <v>2017</v>
      </c>
      <c r="I1991" s="1583">
        <v>928.14599999999996</v>
      </c>
      <c r="J1991" s="1581">
        <f t="shared" si="114"/>
        <v>100</v>
      </c>
      <c r="K1991" s="1583">
        <f t="shared" si="115"/>
        <v>0</v>
      </c>
      <c r="L1991" s="1581"/>
      <c r="M1991" s="1581"/>
      <c r="N1991" s="1584">
        <f t="shared" si="116"/>
        <v>0</v>
      </c>
      <c r="O1991" s="2103"/>
      <c r="P1991" s="2103"/>
      <c r="Q1991" s="2103">
        <f t="shared" si="117"/>
        <v>0</v>
      </c>
      <c r="R1991" s="2400"/>
    </row>
    <row r="1992" spans="2:18" ht="14.25" customHeight="1">
      <c r="B1992" s="407"/>
      <c r="C1992" s="1579">
        <v>28</v>
      </c>
      <c r="D1992" s="1931" t="s">
        <v>2063</v>
      </c>
      <c r="E1992" s="1781">
        <v>7</v>
      </c>
      <c r="F1992" s="1581" t="s">
        <v>508</v>
      </c>
      <c r="G1992" s="1726">
        <v>1</v>
      </c>
      <c r="H1992" s="1581">
        <v>2018</v>
      </c>
      <c r="I1992" s="1583">
        <v>264.67200000000003</v>
      </c>
      <c r="J1992" s="1581">
        <f t="shared" si="114"/>
        <v>100</v>
      </c>
      <c r="K1992" s="1583">
        <f t="shared" si="115"/>
        <v>0</v>
      </c>
      <c r="L1992" s="1581"/>
      <c r="M1992" s="1581"/>
      <c r="N1992" s="1584">
        <f t="shared" si="116"/>
        <v>0</v>
      </c>
      <c r="O1992" s="2103"/>
      <c r="P1992" s="2103"/>
      <c r="Q1992" s="2103">
        <f t="shared" si="117"/>
        <v>0</v>
      </c>
      <c r="R1992" s="2400"/>
    </row>
    <row r="1993" spans="2:18" ht="14.25" customHeight="1">
      <c r="B1993" s="407"/>
      <c r="C1993" s="1579">
        <v>29</v>
      </c>
      <c r="D1993" s="1931" t="s">
        <v>2063</v>
      </c>
      <c r="E1993" s="1781">
        <v>7</v>
      </c>
      <c r="F1993" s="1581" t="s">
        <v>508</v>
      </c>
      <c r="G1993" s="1726">
        <v>1</v>
      </c>
      <c r="H1993" s="1581">
        <v>2018</v>
      </c>
      <c r="I1993" s="1583">
        <v>147.30600000000001</v>
      </c>
      <c r="J1993" s="1581">
        <f t="shared" si="114"/>
        <v>100</v>
      </c>
      <c r="K1993" s="1583">
        <f t="shared" si="115"/>
        <v>0</v>
      </c>
      <c r="L1993" s="1581"/>
      <c r="M1993" s="1581"/>
      <c r="N1993" s="1584">
        <f t="shared" si="116"/>
        <v>0</v>
      </c>
      <c r="O1993" s="2103"/>
      <c r="P1993" s="2103"/>
      <c r="Q1993" s="2103">
        <f t="shared" si="117"/>
        <v>0</v>
      </c>
      <c r="R1993" s="2400"/>
    </row>
    <row r="1994" spans="2:18" ht="14.25" customHeight="1">
      <c r="B1994" s="407"/>
      <c r="C1994" s="1579">
        <v>30</v>
      </c>
      <c r="D1994" s="1931" t="s">
        <v>2322</v>
      </c>
      <c r="E1994" s="1781">
        <v>7</v>
      </c>
      <c r="F1994" s="1581" t="s">
        <v>508</v>
      </c>
      <c r="G1994" s="1726">
        <v>2</v>
      </c>
      <c r="H1994" s="1581">
        <v>2018</v>
      </c>
      <c r="I1994" s="1583">
        <v>450.9</v>
      </c>
      <c r="J1994" s="1581">
        <f t="shared" si="114"/>
        <v>100</v>
      </c>
      <c r="K1994" s="1583">
        <f t="shared" si="115"/>
        <v>0</v>
      </c>
      <c r="L1994" s="1581"/>
      <c r="M1994" s="1581"/>
      <c r="N1994" s="1584">
        <f t="shared" si="116"/>
        <v>0</v>
      </c>
      <c r="O1994" s="2103"/>
      <c r="P1994" s="2103"/>
      <c r="Q1994" s="2103">
        <f t="shared" si="117"/>
        <v>0</v>
      </c>
      <c r="R1994" s="2400"/>
    </row>
    <row r="1995" spans="2:18" ht="14.25" customHeight="1">
      <c r="B1995" s="407"/>
      <c r="C1995" s="1579">
        <v>31</v>
      </c>
      <c r="D1995" s="1931" t="s">
        <v>2322</v>
      </c>
      <c r="E1995" s="1781">
        <v>7</v>
      </c>
      <c r="F1995" s="1581" t="s">
        <v>508</v>
      </c>
      <c r="G1995" s="1726">
        <v>1</v>
      </c>
      <c r="H1995" s="1581">
        <v>2018</v>
      </c>
      <c r="I1995" s="1583">
        <v>280.8</v>
      </c>
      <c r="J1995" s="1581">
        <f t="shared" si="114"/>
        <v>100</v>
      </c>
      <c r="K1995" s="1583">
        <f t="shared" si="115"/>
        <v>0</v>
      </c>
      <c r="L1995" s="1581"/>
      <c r="M1995" s="1581"/>
      <c r="N1995" s="1584">
        <f t="shared" si="116"/>
        <v>0</v>
      </c>
      <c r="O1995" s="2103"/>
      <c r="P1995" s="2103"/>
      <c r="Q1995" s="2103">
        <f t="shared" si="117"/>
        <v>0</v>
      </c>
      <c r="R1995" s="2400"/>
    </row>
    <row r="1996" spans="2:18" ht="14.25" customHeight="1">
      <c r="B1996" s="407"/>
      <c r="C1996" s="1579">
        <v>32</v>
      </c>
      <c r="D1996" s="1931" t="s">
        <v>2100</v>
      </c>
      <c r="E1996" s="1781">
        <v>7</v>
      </c>
      <c r="F1996" s="1581" t="s">
        <v>508</v>
      </c>
      <c r="G1996" s="1726">
        <v>3</v>
      </c>
      <c r="H1996" s="1581">
        <v>2019</v>
      </c>
      <c r="I1996" s="1583">
        <v>65</v>
      </c>
      <c r="J1996" s="1581">
        <f t="shared" si="114"/>
        <v>100</v>
      </c>
      <c r="K1996" s="1583">
        <f t="shared" si="115"/>
        <v>0</v>
      </c>
      <c r="L1996" s="1581"/>
      <c r="M1996" s="1581"/>
      <c r="N1996" s="1584">
        <f t="shared" si="116"/>
        <v>0</v>
      </c>
      <c r="O1996" s="2103"/>
      <c r="P1996" s="2103"/>
      <c r="Q1996" s="2103">
        <f t="shared" si="117"/>
        <v>0</v>
      </c>
      <c r="R1996" s="2400"/>
    </row>
    <row r="1997" spans="2:18" ht="14.25" customHeight="1">
      <c r="B1997" s="407"/>
      <c r="C1997" s="1579">
        <v>33</v>
      </c>
      <c r="D1997" s="1931" t="s">
        <v>2323</v>
      </c>
      <c r="E1997" s="1781">
        <v>7</v>
      </c>
      <c r="F1997" s="1581" t="s">
        <v>508</v>
      </c>
      <c r="G1997" s="1726">
        <v>1</v>
      </c>
      <c r="H1997" s="1581">
        <v>2019</v>
      </c>
      <c r="I1997" s="1583">
        <v>52.463999999999999</v>
      </c>
      <c r="J1997" s="1581">
        <f t="shared" si="114"/>
        <v>100</v>
      </c>
      <c r="K1997" s="1583">
        <f t="shared" si="115"/>
        <v>0</v>
      </c>
      <c r="L1997" s="1581"/>
      <c r="M1997" s="1581"/>
      <c r="N1997" s="1584">
        <f t="shared" si="116"/>
        <v>0</v>
      </c>
      <c r="O1997" s="2103"/>
      <c r="P1997" s="2103"/>
      <c r="Q1997" s="2103">
        <f t="shared" si="117"/>
        <v>0</v>
      </c>
      <c r="R1997" s="2400"/>
    </row>
    <row r="1998" spans="2:18" ht="14.25" customHeight="1">
      <c r="B1998" s="407"/>
      <c r="C1998" s="1579">
        <v>34</v>
      </c>
      <c r="D1998" s="1931" t="s">
        <v>2323</v>
      </c>
      <c r="E1998" s="1781">
        <v>7</v>
      </c>
      <c r="F1998" s="1581" t="s">
        <v>508</v>
      </c>
      <c r="G1998" s="1726">
        <v>2</v>
      </c>
      <c r="H1998" s="1581">
        <v>2019</v>
      </c>
      <c r="I1998" s="1583">
        <v>100.2</v>
      </c>
      <c r="J1998" s="1581">
        <f t="shared" si="114"/>
        <v>100</v>
      </c>
      <c r="K1998" s="1583">
        <f t="shared" si="115"/>
        <v>0</v>
      </c>
      <c r="L1998" s="1581"/>
      <c r="M1998" s="1581"/>
      <c r="N1998" s="1584">
        <f t="shared" si="116"/>
        <v>0</v>
      </c>
      <c r="O1998" s="2103"/>
      <c r="P1998" s="2103"/>
      <c r="Q1998" s="2103">
        <f t="shared" si="117"/>
        <v>0</v>
      </c>
      <c r="R1998" s="2400"/>
    </row>
    <row r="1999" spans="2:18" ht="14.25" customHeight="1">
      <c r="B1999" s="407"/>
      <c r="C1999" s="1579">
        <v>35</v>
      </c>
      <c r="D1999" s="1931" t="s">
        <v>2324</v>
      </c>
      <c r="E1999" s="1781">
        <v>7</v>
      </c>
      <c r="F1999" s="1581" t="s">
        <v>508</v>
      </c>
      <c r="G1999" s="1726">
        <v>1</v>
      </c>
      <c r="H1999" s="1581">
        <v>2019</v>
      </c>
      <c r="I1999" s="1583">
        <v>91.9</v>
      </c>
      <c r="J1999" s="1581">
        <f t="shared" si="114"/>
        <v>100</v>
      </c>
      <c r="K1999" s="1583">
        <f t="shared" si="115"/>
        <v>0</v>
      </c>
      <c r="L1999" s="1581"/>
      <c r="M1999" s="1581"/>
      <c r="N1999" s="1584">
        <f t="shared" si="116"/>
        <v>0</v>
      </c>
      <c r="O1999" s="2103"/>
      <c r="P1999" s="2103"/>
      <c r="Q1999" s="2103">
        <f t="shared" si="117"/>
        <v>0</v>
      </c>
      <c r="R1999" s="2400"/>
    </row>
    <row r="2000" spans="2:18" ht="14.25" customHeight="1">
      <c r="B2000" s="407"/>
      <c r="C2000" s="1579">
        <v>36</v>
      </c>
      <c r="D2000" s="1931" t="s">
        <v>2323</v>
      </c>
      <c r="E2000" s="1781">
        <v>7</v>
      </c>
      <c r="F2000" s="1581" t="s">
        <v>508</v>
      </c>
      <c r="G2000" s="1726">
        <v>1</v>
      </c>
      <c r="H2000" s="1581">
        <v>2019</v>
      </c>
      <c r="I2000" s="1583">
        <v>211.012</v>
      </c>
      <c r="J2000" s="1581">
        <f t="shared" si="114"/>
        <v>100</v>
      </c>
      <c r="K2000" s="1583">
        <f t="shared" si="115"/>
        <v>0</v>
      </c>
      <c r="L2000" s="1581"/>
      <c r="M2000" s="1581"/>
      <c r="N2000" s="1584">
        <f t="shared" si="116"/>
        <v>0</v>
      </c>
      <c r="O2000" s="2103"/>
      <c r="P2000" s="2103"/>
      <c r="Q2000" s="2103">
        <f t="shared" si="117"/>
        <v>0</v>
      </c>
      <c r="R2000" s="2400"/>
    </row>
    <row r="2001" spans="2:18" ht="14.25" customHeight="1">
      <c r="B2001" s="407"/>
      <c r="C2001" s="1579">
        <v>37</v>
      </c>
      <c r="D2001" s="1931" t="s">
        <v>2100</v>
      </c>
      <c r="E2001" s="1781">
        <v>7</v>
      </c>
      <c r="F2001" s="1581" t="s">
        <v>508</v>
      </c>
      <c r="G2001" s="1726">
        <v>1</v>
      </c>
      <c r="H2001" s="1581">
        <v>2019</v>
      </c>
      <c r="I2001" s="1583">
        <v>50.1</v>
      </c>
      <c r="J2001" s="1581">
        <f t="shared" si="114"/>
        <v>100</v>
      </c>
      <c r="K2001" s="1583">
        <f t="shared" si="115"/>
        <v>0</v>
      </c>
      <c r="L2001" s="1581"/>
      <c r="M2001" s="1581"/>
      <c r="N2001" s="1584">
        <f t="shared" si="116"/>
        <v>0</v>
      </c>
      <c r="O2001" s="2103"/>
      <c r="P2001" s="2103"/>
      <c r="Q2001" s="2103">
        <f t="shared" si="117"/>
        <v>0</v>
      </c>
      <c r="R2001" s="2400"/>
    </row>
    <row r="2002" spans="2:18" ht="14.25" customHeight="1">
      <c r="B2002" s="407"/>
      <c r="C2002" s="1579">
        <v>38</v>
      </c>
      <c r="D2002" s="1931" t="s">
        <v>2325</v>
      </c>
      <c r="E2002" s="1781">
        <v>7</v>
      </c>
      <c r="F2002" s="1581" t="s">
        <v>508</v>
      </c>
      <c r="G2002" s="1726">
        <v>20</v>
      </c>
      <c r="H2002" s="1581">
        <v>2019</v>
      </c>
      <c r="I2002" s="1583">
        <v>88.224000000000004</v>
      </c>
      <c r="J2002" s="1581">
        <f t="shared" si="114"/>
        <v>100</v>
      </c>
      <c r="K2002" s="1583">
        <f t="shared" si="115"/>
        <v>0</v>
      </c>
      <c r="L2002" s="1581"/>
      <c r="M2002" s="1581"/>
      <c r="N2002" s="1584">
        <f t="shared" si="116"/>
        <v>0</v>
      </c>
      <c r="O2002" s="2103"/>
      <c r="P2002" s="2103"/>
      <c r="Q2002" s="2103">
        <f t="shared" si="117"/>
        <v>0</v>
      </c>
      <c r="R2002" s="2400"/>
    </row>
    <row r="2003" spans="2:18" ht="14.25" customHeight="1">
      <c r="B2003" s="407"/>
      <c r="C2003" s="1579">
        <v>39</v>
      </c>
      <c r="D2003" s="1931" t="s">
        <v>2326</v>
      </c>
      <c r="E2003" s="1781">
        <v>7</v>
      </c>
      <c r="F2003" s="1581" t="s">
        <v>508</v>
      </c>
      <c r="G2003" s="1726">
        <v>1</v>
      </c>
      <c r="H2003" s="1581">
        <v>2019</v>
      </c>
      <c r="I2003" s="1583">
        <v>158.33000000000001</v>
      </c>
      <c r="J2003" s="1581">
        <f t="shared" si="114"/>
        <v>100</v>
      </c>
      <c r="K2003" s="1583">
        <f t="shared" si="115"/>
        <v>0</v>
      </c>
      <c r="L2003" s="1581"/>
      <c r="M2003" s="1581"/>
      <c r="N2003" s="1584">
        <f t="shared" si="116"/>
        <v>0</v>
      </c>
      <c r="O2003" s="2103"/>
      <c r="P2003" s="2103"/>
      <c r="Q2003" s="2103">
        <f t="shared" si="117"/>
        <v>0</v>
      </c>
      <c r="R2003" s="2400"/>
    </row>
    <row r="2004" spans="2:18" ht="14.25" customHeight="1">
      <c r="B2004" s="407"/>
      <c r="C2004" s="1579">
        <v>40</v>
      </c>
      <c r="D2004" s="1931" t="s">
        <v>2327</v>
      </c>
      <c r="E2004" s="1781">
        <v>7</v>
      </c>
      <c r="F2004" s="1581" t="s">
        <v>508</v>
      </c>
      <c r="G2004" s="1726">
        <v>1</v>
      </c>
      <c r="H2004" s="1581">
        <v>2019</v>
      </c>
      <c r="I2004" s="1583">
        <v>225.77199999999999</v>
      </c>
      <c r="J2004" s="1581">
        <f t="shared" si="114"/>
        <v>100</v>
      </c>
      <c r="K2004" s="1583">
        <f t="shared" si="115"/>
        <v>0</v>
      </c>
      <c r="L2004" s="1581"/>
      <c r="M2004" s="1581"/>
      <c r="N2004" s="1584">
        <f t="shared" si="116"/>
        <v>0</v>
      </c>
      <c r="O2004" s="2103"/>
      <c r="P2004" s="2103"/>
      <c r="Q2004" s="2103">
        <f t="shared" si="117"/>
        <v>0</v>
      </c>
      <c r="R2004" s="2400"/>
    </row>
    <row r="2005" spans="2:18" ht="14.25" customHeight="1">
      <c r="B2005" s="407"/>
      <c r="C2005" s="1579">
        <v>41</v>
      </c>
      <c r="D2005" s="1931" t="s">
        <v>2328</v>
      </c>
      <c r="E2005" s="1781">
        <v>7</v>
      </c>
      <c r="F2005" s="1581" t="s">
        <v>508</v>
      </c>
      <c r="G2005" s="1726">
        <v>5</v>
      </c>
      <c r="H2005" s="1581">
        <v>2020</v>
      </c>
      <c r="I2005" s="1583">
        <v>105.506</v>
      </c>
      <c r="J2005" s="1581">
        <f t="shared" si="114"/>
        <v>100</v>
      </c>
      <c r="K2005" s="1583">
        <f t="shared" si="115"/>
        <v>0</v>
      </c>
      <c r="L2005" s="1581"/>
      <c r="M2005" s="1581"/>
      <c r="N2005" s="1584">
        <f t="shared" si="116"/>
        <v>0</v>
      </c>
      <c r="O2005" s="2103"/>
      <c r="P2005" s="2103"/>
      <c r="Q2005" s="2103">
        <f t="shared" si="117"/>
        <v>0</v>
      </c>
      <c r="R2005" s="2400"/>
    </row>
    <row r="2006" spans="2:18" ht="14.25" customHeight="1">
      <c r="B2006" s="407"/>
      <c r="C2006" s="1579">
        <v>42</v>
      </c>
      <c r="D2006" s="1931" t="s">
        <v>2329</v>
      </c>
      <c r="E2006" s="1781">
        <v>7</v>
      </c>
      <c r="F2006" s="1581" t="s">
        <v>508</v>
      </c>
      <c r="G2006" s="1726">
        <v>3</v>
      </c>
      <c r="H2006" s="1581">
        <v>2020</v>
      </c>
      <c r="I2006" s="1583">
        <v>1007.8122000000001</v>
      </c>
      <c r="J2006" s="1581">
        <f t="shared" si="114"/>
        <v>100</v>
      </c>
      <c r="K2006" s="1583">
        <f t="shared" si="115"/>
        <v>0</v>
      </c>
      <c r="L2006" s="1581"/>
      <c r="M2006" s="1581"/>
      <c r="N2006" s="1584">
        <f t="shared" si="116"/>
        <v>0</v>
      </c>
      <c r="O2006" s="2103"/>
      <c r="P2006" s="2103"/>
      <c r="Q2006" s="2103">
        <f t="shared" si="117"/>
        <v>0</v>
      </c>
      <c r="R2006" s="2400"/>
    </row>
    <row r="2007" spans="2:18" ht="14.25" customHeight="1">
      <c r="B2007" s="407"/>
      <c r="C2007" s="1579">
        <v>43</v>
      </c>
      <c r="D2007" s="1931" t="s">
        <v>2330</v>
      </c>
      <c r="E2007" s="1781">
        <v>7</v>
      </c>
      <c r="F2007" s="1581" t="s">
        <v>508</v>
      </c>
      <c r="G2007" s="1726">
        <v>4</v>
      </c>
      <c r="H2007" s="1581">
        <v>2020</v>
      </c>
      <c r="I2007" s="1583">
        <v>83.984350000000006</v>
      </c>
      <c r="J2007" s="1581">
        <f t="shared" si="114"/>
        <v>100</v>
      </c>
      <c r="K2007" s="1583">
        <f t="shared" si="115"/>
        <v>0</v>
      </c>
      <c r="L2007" s="1581"/>
      <c r="M2007" s="1581"/>
      <c r="N2007" s="1584">
        <f t="shared" si="116"/>
        <v>0</v>
      </c>
      <c r="O2007" s="2103"/>
      <c r="P2007" s="2103"/>
      <c r="Q2007" s="2103">
        <f t="shared" si="117"/>
        <v>0</v>
      </c>
      <c r="R2007" s="2400"/>
    </row>
    <row r="2008" spans="2:18" ht="14.25" customHeight="1">
      <c r="B2008" s="407"/>
      <c r="C2008" s="1579">
        <v>44</v>
      </c>
      <c r="D2008" s="1931" t="s">
        <v>2331</v>
      </c>
      <c r="E2008" s="1781">
        <v>7</v>
      </c>
      <c r="F2008" s="1581" t="s">
        <v>508</v>
      </c>
      <c r="G2008" s="1726">
        <v>4</v>
      </c>
      <c r="H2008" s="1581">
        <v>2019</v>
      </c>
      <c r="I2008" s="1583">
        <v>451.54508000000004</v>
      </c>
      <c r="J2008" s="1581">
        <f t="shared" si="114"/>
        <v>100</v>
      </c>
      <c r="K2008" s="1583">
        <f t="shared" si="115"/>
        <v>0</v>
      </c>
      <c r="L2008" s="1581"/>
      <c r="M2008" s="1581"/>
      <c r="N2008" s="1584">
        <f t="shared" si="116"/>
        <v>0</v>
      </c>
      <c r="O2008" s="2103"/>
      <c r="P2008" s="2103"/>
      <c r="Q2008" s="2103">
        <f t="shared" si="117"/>
        <v>0</v>
      </c>
      <c r="R2008" s="2400"/>
    </row>
    <row r="2009" spans="2:18" ht="27" customHeight="1">
      <c r="B2009" s="407"/>
      <c r="C2009" s="1579">
        <v>45</v>
      </c>
      <c r="D2009" s="1931" t="s">
        <v>2332</v>
      </c>
      <c r="E2009" s="1781">
        <v>7</v>
      </c>
      <c r="F2009" s="1581" t="s">
        <v>508</v>
      </c>
      <c r="G2009" s="1726">
        <v>3</v>
      </c>
      <c r="H2009" s="1581">
        <v>2019</v>
      </c>
      <c r="I2009" s="1583">
        <v>451.536</v>
      </c>
      <c r="J2009" s="1581">
        <f t="shared" si="114"/>
        <v>100</v>
      </c>
      <c r="K2009" s="1583">
        <f t="shared" si="115"/>
        <v>0</v>
      </c>
      <c r="L2009" s="1581"/>
      <c r="M2009" s="1581"/>
      <c r="N2009" s="1584">
        <f t="shared" si="116"/>
        <v>0</v>
      </c>
      <c r="O2009" s="2103"/>
      <c r="P2009" s="2103"/>
      <c r="Q2009" s="2103">
        <f t="shared" si="117"/>
        <v>0</v>
      </c>
      <c r="R2009" s="2400"/>
    </row>
    <row r="2010" spans="2:18" ht="14.25" customHeight="1">
      <c r="B2010" s="407"/>
      <c r="C2010" s="1579">
        <v>46</v>
      </c>
      <c r="D2010" s="1931" t="s">
        <v>2333</v>
      </c>
      <c r="E2010" s="1781">
        <v>7</v>
      </c>
      <c r="F2010" s="1581" t="s">
        <v>508</v>
      </c>
      <c r="G2010" s="1726">
        <v>5</v>
      </c>
      <c r="H2010" s="1581">
        <v>2020</v>
      </c>
      <c r="I2010" s="1583">
        <v>211.012</v>
      </c>
      <c r="J2010" s="1581">
        <f t="shared" si="114"/>
        <v>100</v>
      </c>
      <c r="K2010" s="1583">
        <f t="shared" si="115"/>
        <v>0</v>
      </c>
      <c r="L2010" s="1581"/>
      <c r="M2010" s="1581"/>
      <c r="N2010" s="1584">
        <f t="shared" si="116"/>
        <v>0</v>
      </c>
      <c r="O2010" s="2103"/>
      <c r="P2010" s="2103"/>
      <c r="Q2010" s="2103">
        <f t="shared" si="117"/>
        <v>0</v>
      </c>
      <c r="R2010" s="2400"/>
    </row>
    <row r="2011" spans="2:18" ht="14.25" customHeight="1">
      <c r="B2011" s="407"/>
      <c r="C2011" s="1579">
        <v>47</v>
      </c>
      <c r="D2011" s="1931" t="s">
        <v>2334</v>
      </c>
      <c r="E2011" s="1781">
        <v>7</v>
      </c>
      <c r="F2011" s="1581" t="s">
        <v>508</v>
      </c>
      <c r="G2011" s="1726">
        <v>3</v>
      </c>
      <c r="H2011" s="1581">
        <v>2020</v>
      </c>
      <c r="I2011" s="1583">
        <v>58.9</v>
      </c>
      <c r="J2011" s="1581">
        <f t="shared" si="114"/>
        <v>100</v>
      </c>
      <c r="K2011" s="1583">
        <f t="shared" si="115"/>
        <v>0</v>
      </c>
      <c r="L2011" s="1581"/>
      <c r="M2011" s="1581"/>
      <c r="N2011" s="1584">
        <f t="shared" si="116"/>
        <v>0</v>
      </c>
      <c r="O2011" s="2103"/>
      <c r="P2011" s="2103"/>
      <c r="Q2011" s="2103">
        <f t="shared" si="117"/>
        <v>0</v>
      </c>
      <c r="R2011" s="2400"/>
    </row>
    <row r="2012" spans="2:18" ht="14.25" customHeight="1">
      <c r="B2012" s="407"/>
      <c r="C2012" s="1579">
        <v>48</v>
      </c>
      <c r="D2012" s="1931" t="s">
        <v>2335</v>
      </c>
      <c r="E2012" s="1781">
        <v>7</v>
      </c>
      <c r="F2012" s="1581" t="s">
        <v>508</v>
      </c>
      <c r="G2012" s="1726">
        <v>1</v>
      </c>
      <c r="H2012" s="1581">
        <v>2020</v>
      </c>
      <c r="I2012" s="1583">
        <v>5317.2</v>
      </c>
      <c r="J2012" s="1581">
        <f t="shared" si="114"/>
        <v>100</v>
      </c>
      <c r="K2012" s="1583">
        <f t="shared" si="115"/>
        <v>0</v>
      </c>
      <c r="L2012" s="1581"/>
      <c r="M2012" s="1581"/>
      <c r="N2012" s="1584">
        <f t="shared" si="116"/>
        <v>0</v>
      </c>
      <c r="O2012" s="2103"/>
      <c r="P2012" s="2103"/>
      <c r="Q2012" s="2103">
        <f t="shared" si="117"/>
        <v>0</v>
      </c>
      <c r="R2012" s="2400"/>
    </row>
    <row r="2013" spans="2:18" ht="27" customHeight="1">
      <c r="B2013" s="407"/>
      <c r="C2013" s="1579">
        <v>49</v>
      </c>
      <c r="D2013" s="1931" t="s">
        <v>2332</v>
      </c>
      <c r="E2013" s="1781">
        <v>7</v>
      </c>
      <c r="F2013" s="1581" t="s">
        <v>508</v>
      </c>
      <c r="G2013" s="1726">
        <v>2</v>
      </c>
      <c r="H2013" s="1581">
        <v>2020</v>
      </c>
      <c r="I2013" s="1583">
        <v>2658.6</v>
      </c>
      <c r="J2013" s="1581">
        <f t="shared" si="114"/>
        <v>100</v>
      </c>
      <c r="K2013" s="1583">
        <f t="shared" si="115"/>
        <v>0</v>
      </c>
      <c r="L2013" s="1581"/>
      <c r="M2013" s="1581"/>
      <c r="N2013" s="1584">
        <f t="shared" si="116"/>
        <v>0</v>
      </c>
      <c r="O2013" s="2103"/>
      <c r="P2013" s="2103"/>
      <c r="Q2013" s="2103">
        <f t="shared" si="117"/>
        <v>0</v>
      </c>
      <c r="R2013" s="2400"/>
    </row>
    <row r="2014" spans="2:18" ht="27" customHeight="1">
      <c r="B2014" s="407"/>
      <c r="C2014" s="1579">
        <v>50</v>
      </c>
      <c r="D2014" s="1931" t="s">
        <v>2332</v>
      </c>
      <c r="E2014" s="1781">
        <v>7</v>
      </c>
      <c r="F2014" s="1581" t="s">
        <v>508</v>
      </c>
      <c r="G2014" s="1726">
        <v>1</v>
      </c>
      <c r="H2014" s="1581">
        <v>2020</v>
      </c>
      <c r="I2014" s="1583">
        <v>50.1</v>
      </c>
      <c r="J2014" s="1581">
        <f t="shared" si="114"/>
        <v>100</v>
      </c>
      <c r="K2014" s="1583">
        <f t="shared" si="115"/>
        <v>0</v>
      </c>
      <c r="L2014" s="1581"/>
      <c r="M2014" s="1581"/>
      <c r="N2014" s="1584">
        <f t="shared" si="116"/>
        <v>0</v>
      </c>
      <c r="O2014" s="2103"/>
      <c r="P2014" s="2103"/>
      <c r="Q2014" s="2103">
        <f t="shared" si="117"/>
        <v>0</v>
      </c>
      <c r="R2014" s="2400"/>
    </row>
    <row r="2015" spans="2:18" ht="14.25" customHeight="1">
      <c r="B2015" s="407"/>
      <c r="C2015" s="1579">
        <v>51</v>
      </c>
      <c r="D2015" s="1931" t="s">
        <v>2333</v>
      </c>
      <c r="E2015" s="1781">
        <v>7</v>
      </c>
      <c r="F2015" s="1581" t="s">
        <v>508</v>
      </c>
      <c r="G2015" s="1726">
        <v>9</v>
      </c>
      <c r="H2015" s="1581">
        <v>2020</v>
      </c>
      <c r="I2015" s="1583">
        <v>201.6</v>
      </c>
      <c r="J2015" s="1581">
        <f t="shared" si="114"/>
        <v>100</v>
      </c>
      <c r="K2015" s="1583">
        <f t="shared" si="115"/>
        <v>0</v>
      </c>
      <c r="L2015" s="1581"/>
      <c r="M2015" s="1581"/>
      <c r="N2015" s="1584">
        <f t="shared" si="116"/>
        <v>0</v>
      </c>
      <c r="O2015" s="2103"/>
      <c r="P2015" s="2103"/>
      <c r="Q2015" s="2103">
        <f t="shared" si="117"/>
        <v>0</v>
      </c>
      <c r="R2015" s="2400"/>
    </row>
    <row r="2016" spans="2:18" ht="14.25" customHeight="1">
      <c r="B2016" s="407"/>
      <c r="C2016" s="1579">
        <v>52</v>
      </c>
      <c r="D2016" s="1931" t="s">
        <v>2336</v>
      </c>
      <c r="E2016" s="1781">
        <v>7</v>
      </c>
      <c r="F2016" s="1581" t="s">
        <v>508</v>
      </c>
      <c r="G2016" s="1726">
        <v>1</v>
      </c>
      <c r="H2016" s="1581">
        <v>2008</v>
      </c>
      <c r="I2016" s="1583">
        <v>704</v>
      </c>
      <c r="J2016" s="1581">
        <f t="shared" si="114"/>
        <v>100</v>
      </c>
      <c r="K2016" s="1583">
        <f t="shared" si="115"/>
        <v>0</v>
      </c>
      <c r="L2016" s="1581"/>
      <c r="M2016" s="1581"/>
      <c r="N2016" s="1584">
        <f t="shared" si="116"/>
        <v>0</v>
      </c>
      <c r="O2016" s="2103"/>
      <c r="P2016" s="2103"/>
      <c r="Q2016" s="2103">
        <f t="shared" si="117"/>
        <v>0</v>
      </c>
      <c r="R2016" s="2400"/>
    </row>
    <row r="2017" spans="2:18" ht="14.25" customHeight="1">
      <c r="B2017" s="407"/>
      <c r="C2017" s="1579">
        <v>53</v>
      </c>
      <c r="D2017" s="1931" t="s">
        <v>2337</v>
      </c>
      <c r="E2017" s="1781">
        <v>7</v>
      </c>
      <c r="F2017" s="1581" t="s">
        <v>508</v>
      </c>
      <c r="G2017" s="1726">
        <v>1</v>
      </c>
      <c r="H2017" s="1581">
        <v>2007</v>
      </c>
      <c r="I2017" s="1583">
        <v>500.4</v>
      </c>
      <c r="J2017" s="1581">
        <f t="shared" si="114"/>
        <v>100</v>
      </c>
      <c r="K2017" s="1583">
        <f t="shared" si="115"/>
        <v>0</v>
      </c>
      <c r="L2017" s="1581"/>
      <c r="M2017" s="1581"/>
      <c r="N2017" s="1584">
        <f t="shared" si="116"/>
        <v>0</v>
      </c>
      <c r="O2017" s="2103"/>
      <c r="P2017" s="2103"/>
      <c r="Q2017" s="2103">
        <f t="shared" si="117"/>
        <v>0</v>
      </c>
      <c r="R2017" s="2400"/>
    </row>
    <row r="2018" spans="2:18" ht="14.25" customHeight="1">
      <c r="B2018" s="407"/>
      <c r="C2018" s="1579">
        <v>54</v>
      </c>
      <c r="D2018" s="1931" t="s">
        <v>2338</v>
      </c>
      <c r="E2018" s="1781">
        <v>7</v>
      </c>
      <c r="F2018" s="1581" t="s">
        <v>508</v>
      </c>
      <c r="G2018" s="1726">
        <v>1</v>
      </c>
      <c r="H2018" s="1581">
        <v>2010</v>
      </c>
      <c r="I2018" s="1583">
        <v>176.87039999999996</v>
      </c>
      <c r="J2018" s="1581">
        <f t="shared" si="114"/>
        <v>100</v>
      </c>
      <c r="K2018" s="1583">
        <f t="shared" si="115"/>
        <v>0</v>
      </c>
      <c r="L2018" s="1581"/>
      <c r="M2018" s="1581"/>
      <c r="N2018" s="1584">
        <f t="shared" si="116"/>
        <v>0</v>
      </c>
      <c r="O2018" s="2103"/>
      <c r="P2018" s="2103"/>
      <c r="Q2018" s="2103">
        <f t="shared" si="117"/>
        <v>0</v>
      </c>
      <c r="R2018" s="2400"/>
    </row>
    <row r="2019" spans="2:18" ht="14.25" customHeight="1">
      <c r="B2019" s="407"/>
      <c r="C2019" s="1579">
        <v>55</v>
      </c>
      <c r="D2019" s="1931" t="s">
        <v>2073</v>
      </c>
      <c r="E2019" s="1781">
        <v>7</v>
      </c>
      <c r="F2019" s="1581" t="s">
        <v>508</v>
      </c>
      <c r="G2019" s="1726">
        <v>1</v>
      </c>
      <c r="H2019" s="1581">
        <v>2020</v>
      </c>
      <c r="I2019" s="1583">
        <v>550.49400000000003</v>
      </c>
      <c r="J2019" s="1581">
        <f t="shared" si="114"/>
        <v>100</v>
      </c>
      <c r="K2019" s="1583">
        <f t="shared" si="115"/>
        <v>0</v>
      </c>
      <c r="L2019" s="1581"/>
      <c r="M2019" s="1581"/>
      <c r="N2019" s="1584">
        <f t="shared" si="116"/>
        <v>0</v>
      </c>
      <c r="O2019" s="2103"/>
      <c r="P2019" s="2103"/>
      <c r="Q2019" s="2103">
        <f t="shared" si="117"/>
        <v>0</v>
      </c>
      <c r="R2019" s="2400"/>
    </row>
    <row r="2020" spans="2:18" ht="14.25" customHeight="1">
      <c r="B2020" s="407"/>
      <c r="C2020" s="1579">
        <v>56</v>
      </c>
      <c r="D2020" s="1931" t="s">
        <v>4956</v>
      </c>
      <c r="E2020" s="1781">
        <v>7</v>
      </c>
      <c r="F2020" s="1581" t="s">
        <v>508</v>
      </c>
      <c r="G2020" s="1726">
        <v>1</v>
      </c>
      <c r="H2020" s="1581">
        <v>2020</v>
      </c>
      <c r="I2020" s="1583">
        <v>388</v>
      </c>
      <c r="J2020" s="1581">
        <f t="shared" si="114"/>
        <v>100</v>
      </c>
      <c r="K2020" s="1583">
        <f t="shared" si="115"/>
        <v>0</v>
      </c>
      <c r="L2020" s="1581"/>
      <c r="M2020" s="1581"/>
      <c r="N2020" s="1584">
        <f t="shared" si="116"/>
        <v>0</v>
      </c>
      <c r="O2020" s="2103"/>
      <c r="P2020" s="2103"/>
      <c r="Q2020" s="2103">
        <f t="shared" si="117"/>
        <v>0</v>
      </c>
      <c r="R2020" s="2400"/>
    </row>
    <row r="2021" spans="2:18" ht="14.25" customHeight="1">
      <c r="B2021" s="407"/>
      <c r="C2021" s="1579">
        <v>57</v>
      </c>
      <c r="D2021" s="1931" t="s">
        <v>5037</v>
      </c>
      <c r="E2021" s="1781">
        <v>7</v>
      </c>
      <c r="F2021" s="1581" t="s">
        <v>508</v>
      </c>
      <c r="G2021" s="1726">
        <v>4</v>
      </c>
      <c r="H2021" s="1581">
        <v>2022</v>
      </c>
      <c r="I2021" s="1583">
        <v>498</v>
      </c>
      <c r="J2021" s="1581">
        <f t="shared" si="114"/>
        <v>80</v>
      </c>
      <c r="K2021" s="1583">
        <f t="shared" si="115"/>
        <v>99.599999999999966</v>
      </c>
      <c r="L2021" s="1581"/>
      <c r="M2021" s="1581"/>
      <c r="N2021" s="1584">
        <f t="shared" si="116"/>
        <v>0</v>
      </c>
      <c r="O2021" s="2103"/>
      <c r="P2021" s="2103"/>
      <c r="Q2021" s="2103">
        <f t="shared" si="117"/>
        <v>0</v>
      </c>
      <c r="R2021" s="2400"/>
    </row>
    <row r="2022" spans="2:18" ht="27" customHeight="1">
      <c r="B2022" s="407"/>
      <c r="C2022" s="1579">
        <v>58</v>
      </c>
      <c r="D2022" s="1931" t="s">
        <v>6094</v>
      </c>
      <c r="E2022" s="1781">
        <v>7</v>
      </c>
      <c r="F2022" s="1581" t="s">
        <v>508</v>
      </c>
      <c r="G2022" s="1726">
        <v>10</v>
      </c>
      <c r="H2022" s="1581">
        <v>2023</v>
      </c>
      <c r="I2022" s="1583">
        <v>2448</v>
      </c>
      <c r="J2022" s="1581">
        <f t="shared" si="114"/>
        <v>60</v>
      </c>
      <c r="K2022" s="1583">
        <f t="shared" si="115"/>
        <v>979.2</v>
      </c>
      <c r="L2022" s="1581"/>
      <c r="M2022" s="1581"/>
      <c r="N2022" s="1584">
        <f t="shared" si="116"/>
        <v>0</v>
      </c>
      <c r="O2022" s="2103"/>
      <c r="P2022" s="2103"/>
      <c r="Q2022" s="2103">
        <f t="shared" si="117"/>
        <v>0</v>
      </c>
      <c r="R2022" s="2400"/>
    </row>
    <row r="2023" spans="2:18" ht="14.25" customHeight="1">
      <c r="B2023" s="407"/>
      <c r="C2023" s="1579">
        <v>59</v>
      </c>
      <c r="D2023" s="1931" t="s">
        <v>5037</v>
      </c>
      <c r="E2023" s="1781">
        <v>7</v>
      </c>
      <c r="F2023" s="1581" t="s">
        <v>508</v>
      </c>
      <c r="G2023" s="1726">
        <v>4</v>
      </c>
      <c r="H2023" s="1581">
        <v>2023</v>
      </c>
      <c r="I2023" s="1583">
        <v>3430</v>
      </c>
      <c r="J2023" s="1581">
        <f t="shared" si="114"/>
        <v>60</v>
      </c>
      <c r="K2023" s="1583">
        <f t="shared" si="115"/>
        <v>1372</v>
      </c>
      <c r="L2023" s="1581"/>
      <c r="M2023" s="1581"/>
      <c r="N2023" s="1584">
        <f t="shared" si="116"/>
        <v>0</v>
      </c>
      <c r="O2023" s="2103"/>
      <c r="P2023" s="2103"/>
      <c r="Q2023" s="2103">
        <f t="shared" si="117"/>
        <v>0</v>
      </c>
      <c r="R2023" s="2400"/>
    </row>
    <row r="2024" spans="2:18" ht="27" customHeight="1">
      <c r="B2024" s="407"/>
      <c r="C2024" s="1579">
        <v>60</v>
      </c>
      <c r="D2024" s="1931" t="s">
        <v>6094</v>
      </c>
      <c r="E2024" s="1781">
        <v>7</v>
      </c>
      <c r="F2024" s="1581" t="s">
        <v>508</v>
      </c>
      <c r="G2024" s="1726">
        <v>1</v>
      </c>
      <c r="H2024" s="1581">
        <v>2024</v>
      </c>
      <c r="I2024" s="1583">
        <v>365.7</v>
      </c>
      <c r="J2024" s="1581">
        <f t="shared" si="114"/>
        <v>40</v>
      </c>
      <c r="K2024" s="1583">
        <f t="shared" si="115"/>
        <v>219.42</v>
      </c>
      <c r="L2024" s="1581"/>
      <c r="M2024" s="1581"/>
      <c r="N2024" s="1584">
        <f t="shared" si="116"/>
        <v>0</v>
      </c>
      <c r="O2024" s="2103"/>
      <c r="P2024" s="2103"/>
      <c r="Q2024" s="2103">
        <f t="shared" si="117"/>
        <v>0</v>
      </c>
      <c r="R2024" s="2400"/>
    </row>
    <row r="2025" spans="2:18" ht="14.25" customHeight="1">
      <c r="B2025" s="407"/>
      <c r="C2025" s="1579">
        <v>61</v>
      </c>
      <c r="D2025" s="1931" t="s">
        <v>7425</v>
      </c>
      <c r="E2025" s="1781">
        <v>7</v>
      </c>
      <c r="F2025" s="1581" t="s">
        <v>508</v>
      </c>
      <c r="G2025" s="1726">
        <v>1</v>
      </c>
      <c r="H2025" s="1581">
        <v>2024</v>
      </c>
      <c r="I2025" s="1583">
        <v>386.48399999999998</v>
      </c>
      <c r="J2025" s="1581">
        <f t="shared" si="114"/>
        <v>40</v>
      </c>
      <c r="K2025" s="1583">
        <f t="shared" si="115"/>
        <v>231.89039999999997</v>
      </c>
      <c r="L2025" s="1581"/>
      <c r="M2025" s="1581"/>
      <c r="N2025" s="1584">
        <f t="shared" si="116"/>
        <v>0</v>
      </c>
      <c r="O2025" s="2103"/>
      <c r="P2025" s="2103"/>
      <c r="Q2025" s="2103">
        <f t="shared" si="117"/>
        <v>0</v>
      </c>
      <c r="R2025" s="2400"/>
    </row>
    <row r="2026" spans="2:18" ht="14.25" customHeight="1">
      <c r="B2026" s="407"/>
      <c r="C2026" s="1579">
        <v>62</v>
      </c>
      <c r="D2026" s="1931" t="s">
        <v>6090</v>
      </c>
      <c r="E2026" s="1781">
        <v>7</v>
      </c>
      <c r="F2026" s="1581" t="s">
        <v>508</v>
      </c>
      <c r="G2026" s="1726">
        <v>1</v>
      </c>
      <c r="H2026" s="1581">
        <v>2024</v>
      </c>
      <c r="I2026" s="1583">
        <v>972.45</v>
      </c>
      <c r="J2026" s="1581">
        <f t="shared" si="114"/>
        <v>40</v>
      </c>
      <c r="K2026" s="1583">
        <f t="shared" si="115"/>
        <v>583.47</v>
      </c>
      <c r="L2026" s="1581"/>
      <c r="M2026" s="1581"/>
      <c r="N2026" s="1584">
        <f t="shared" si="116"/>
        <v>0</v>
      </c>
      <c r="O2026" s="2103"/>
      <c r="P2026" s="2103"/>
      <c r="Q2026" s="2103">
        <f t="shared" si="117"/>
        <v>0</v>
      </c>
      <c r="R2026" s="2400"/>
    </row>
    <row r="2027" spans="2:18" ht="27" customHeight="1">
      <c r="B2027" s="407"/>
      <c r="C2027" s="1579">
        <v>63</v>
      </c>
      <c r="D2027" s="1931" t="s">
        <v>6094</v>
      </c>
      <c r="E2027" s="1781">
        <v>7</v>
      </c>
      <c r="F2027" s="1581" t="s">
        <v>508</v>
      </c>
      <c r="G2027" s="1726">
        <v>7</v>
      </c>
      <c r="H2027" s="1581">
        <v>2024</v>
      </c>
      <c r="I2027" s="1583">
        <v>4644</v>
      </c>
      <c r="J2027" s="1581">
        <f t="shared" si="114"/>
        <v>40</v>
      </c>
      <c r="K2027" s="1583">
        <f t="shared" si="115"/>
        <v>2786.3999999999996</v>
      </c>
      <c r="L2027" s="1581"/>
      <c r="M2027" s="1581"/>
      <c r="N2027" s="1584">
        <f t="shared" si="116"/>
        <v>0</v>
      </c>
      <c r="O2027" s="2103"/>
      <c r="P2027" s="2103"/>
      <c r="Q2027" s="2103">
        <f t="shared" si="117"/>
        <v>0</v>
      </c>
      <c r="R2027" s="2400"/>
    </row>
    <row r="2028" spans="2:18" ht="14.25" customHeight="1">
      <c r="B2028" s="407"/>
      <c r="C2028" s="1579">
        <v>64</v>
      </c>
      <c r="D2028" s="1931" t="s">
        <v>2339</v>
      </c>
      <c r="E2028" s="1781">
        <v>7</v>
      </c>
      <c r="F2028" s="1581" t="s">
        <v>508</v>
      </c>
      <c r="G2028" s="1726">
        <v>3</v>
      </c>
      <c r="H2028" s="1581">
        <v>2005</v>
      </c>
      <c r="I2028" s="1583">
        <v>669.24</v>
      </c>
      <c r="J2028" s="1581">
        <f t="shared" si="114"/>
        <v>100</v>
      </c>
      <c r="K2028" s="1583">
        <f t="shared" si="115"/>
        <v>0</v>
      </c>
      <c r="L2028" s="1581"/>
      <c r="M2028" s="1581"/>
      <c r="N2028" s="1584">
        <f t="shared" si="116"/>
        <v>0</v>
      </c>
      <c r="O2028" s="2103"/>
      <c r="P2028" s="2103"/>
      <c r="Q2028" s="2103">
        <f t="shared" si="117"/>
        <v>0</v>
      </c>
      <c r="R2028" s="2400"/>
    </row>
    <row r="2029" spans="2:18" ht="14.25" customHeight="1">
      <c r="B2029" s="407"/>
      <c r="C2029" s="1579">
        <v>65</v>
      </c>
      <c r="D2029" s="1931" t="s">
        <v>2340</v>
      </c>
      <c r="E2029" s="1781">
        <v>7</v>
      </c>
      <c r="F2029" s="1581" t="s">
        <v>508</v>
      </c>
      <c r="G2029" s="1726">
        <v>2</v>
      </c>
      <c r="H2029" s="1581">
        <v>2005</v>
      </c>
      <c r="I2029" s="1583">
        <v>829.23405000000002</v>
      </c>
      <c r="J2029" s="1581">
        <f t="shared" ref="J2029:J2092" si="118">IF(($J$14-H2029)*J$19&gt;100,100,($J$14-H2029)*J$19)</f>
        <v>100</v>
      </c>
      <c r="K2029" s="1583">
        <f t="shared" si="115"/>
        <v>0</v>
      </c>
      <c r="L2029" s="1581"/>
      <c r="M2029" s="1581"/>
      <c r="N2029" s="1584">
        <f t="shared" si="116"/>
        <v>0</v>
      </c>
      <c r="O2029" s="2103"/>
      <c r="P2029" s="2103"/>
      <c r="Q2029" s="2103">
        <f t="shared" si="117"/>
        <v>0</v>
      </c>
      <c r="R2029" s="2400"/>
    </row>
    <row r="2030" spans="2:18" ht="14.25" customHeight="1">
      <c r="B2030" s="407"/>
      <c r="C2030" s="1579">
        <v>66</v>
      </c>
      <c r="D2030" s="1931" t="s">
        <v>2341</v>
      </c>
      <c r="E2030" s="1781">
        <v>7</v>
      </c>
      <c r="F2030" s="1581" t="s">
        <v>508</v>
      </c>
      <c r="G2030" s="1726">
        <v>1</v>
      </c>
      <c r="H2030" s="1581">
        <v>2005</v>
      </c>
      <c r="I2030" s="1583">
        <v>3645</v>
      </c>
      <c r="J2030" s="1581">
        <f t="shared" si="118"/>
        <v>100</v>
      </c>
      <c r="K2030" s="1583">
        <f t="shared" si="115"/>
        <v>0</v>
      </c>
      <c r="L2030" s="1581"/>
      <c r="M2030" s="1581"/>
      <c r="N2030" s="1584">
        <f t="shared" si="116"/>
        <v>0</v>
      </c>
      <c r="O2030" s="2103"/>
      <c r="P2030" s="2103"/>
      <c r="Q2030" s="2103">
        <f t="shared" si="117"/>
        <v>0</v>
      </c>
      <c r="R2030" s="2400"/>
    </row>
    <row r="2031" spans="2:18" ht="14.25" customHeight="1">
      <c r="B2031" s="407"/>
      <c r="C2031" s="1579">
        <v>67</v>
      </c>
      <c r="D2031" s="1931" t="s">
        <v>2342</v>
      </c>
      <c r="E2031" s="1781">
        <v>7</v>
      </c>
      <c r="F2031" s="1581" t="s">
        <v>508</v>
      </c>
      <c r="G2031" s="1726">
        <v>3</v>
      </c>
      <c r="H2031" s="1581">
        <v>2005</v>
      </c>
      <c r="I2031" s="1583">
        <v>1368</v>
      </c>
      <c r="J2031" s="1581">
        <f t="shared" si="118"/>
        <v>100</v>
      </c>
      <c r="K2031" s="1583">
        <f t="shared" si="115"/>
        <v>0</v>
      </c>
      <c r="L2031" s="1581"/>
      <c r="M2031" s="1581"/>
      <c r="N2031" s="1584">
        <f t="shared" si="116"/>
        <v>0</v>
      </c>
      <c r="O2031" s="2103"/>
      <c r="P2031" s="2103"/>
      <c r="Q2031" s="2103">
        <f t="shared" si="117"/>
        <v>0</v>
      </c>
      <c r="R2031" s="2400"/>
    </row>
    <row r="2032" spans="2:18" ht="14.25" customHeight="1">
      <c r="B2032" s="407"/>
      <c r="C2032" s="1579">
        <v>68</v>
      </c>
      <c r="D2032" s="1931" t="s">
        <v>2343</v>
      </c>
      <c r="E2032" s="1781">
        <v>7</v>
      </c>
      <c r="F2032" s="1581" t="s">
        <v>508</v>
      </c>
      <c r="G2032" s="1726">
        <v>6</v>
      </c>
      <c r="H2032" s="1581">
        <v>2008</v>
      </c>
      <c r="I2032" s="1583">
        <v>10</v>
      </c>
      <c r="J2032" s="1581">
        <f t="shared" si="118"/>
        <v>100</v>
      </c>
      <c r="K2032" s="1583">
        <f t="shared" si="115"/>
        <v>0</v>
      </c>
      <c r="L2032" s="1581"/>
      <c r="M2032" s="1581"/>
      <c r="N2032" s="1584">
        <f t="shared" si="116"/>
        <v>0</v>
      </c>
      <c r="O2032" s="2103"/>
      <c r="P2032" s="2103"/>
      <c r="Q2032" s="2103">
        <f t="shared" si="117"/>
        <v>0</v>
      </c>
      <c r="R2032" s="2400"/>
    </row>
    <row r="2033" spans="2:18" ht="14.25" customHeight="1">
      <c r="B2033" s="407"/>
      <c r="C2033" s="1579">
        <v>69</v>
      </c>
      <c r="D2033" s="1931" t="s">
        <v>2344</v>
      </c>
      <c r="E2033" s="1781">
        <v>7</v>
      </c>
      <c r="F2033" s="1581" t="s">
        <v>508</v>
      </c>
      <c r="G2033" s="1726">
        <v>7</v>
      </c>
      <c r="H2033" s="1581">
        <v>2008</v>
      </c>
      <c r="I2033" s="1583">
        <v>347.2</v>
      </c>
      <c r="J2033" s="1581">
        <f t="shared" si="118"/>
        <v>100</v>
      </c>
      <c r="K2033" s="1583">
        <f t="shared" si="115"/>
        <v>0</v>
      </c>
      <c r="L2033" s="1581"/>
      <c r="M2033" s="1581"/>
      <c r="N2033" s="1584">
        <f t="shared" si="116"/>
        <v>0</v>
      </c>
      <c r="O2033" s="2103"/>
      <c r="P2033" s="2103"/>
      <c r="Q2033" s="2103">
        <f t="shared" si="117"/>
        <v>0</v>
      </c>
      <c r="R2033" s="2400"/>
    </row>
    <row r="2034" spans="2:18" ht="14.25" customHeight="1">
      <c r="B2034" s="407"/>
      <c r="C2034" s="1579">
        <v>70</v>
      </c>
      <c r="D2034" s="1931" t="s">
        <v>2345</v>
      </c>
      <c r="E2034" s="1781">
        <v>7</v>
      </c>
      <c r="F2034" s="1581" t="s">
        <v>508</v>
      </c>
      <c r="G2034" s="1726">
        <v>1</v>
      </c>
      <c r="H2034" s="1581">
        <v>2008</v>
      </c>
      <c r="I2034" s="1583">
        <v>1675.6</v>
      </c>
      <c r="J2034" s="1581">
        <f t="shared" si="118"/>
        <v>100</v>
      </c>
      <c r="K2034" s="1583">
        <f t="shared" si="115"/>
        <v>0</v>
      </c>
      <c r="L2034" s="1581"/>
      <c r="M2034" s="1581"/>
      <c r="N2034" s="1584">
        <f t="shared" si="116"/>
        <v>0</v>
      </c>
      <c r="O2034" s="2103"/>
      <c r="P2034" s="2103"/>
      <c r="Q2034" s="2103">
        <f t="shared" si="117"/>
        <v>0</v>
      </c>
      <c r="R2034" s="2400"/>
    </row>
    <row r="2035" spans="2:18" ht="14.25" customHeight="1">
      <c r="B2035" s="407"/>
      <c r="C2035" s="1579">
        <v>71</v>
      </c>
      <c r="D2035" s="1931" t="s">
        <v>2346</v>
      </c>
      <c r="E2035" s="1781">
        <v>7</v>
      </c>
      <c r="F2035" s="1581" t="s">
        <v>508</v>
      </c>
      <c r="G2035" s="1726">
        <v>1</v>
      </c>
      <c r="H2035" s="1581">
        <v>2008</v>
      </c>
      <c r="I2035" s="1583">
        <v>20</v>
      </c>
      <c r="J2035" s="1581">
        <f t="shared" si="118"/>
        <v>100</v>
      </c>
      <c r="K2035" s="1583">
        <f t="shared" si="115"/>
        <v>0</v>
      </c>
      <c r="L2035" s="1581"/>
      <c r="M2035" s="1581"/>
      <c r="N2035" s="1584">
        <f t="shared" si="116"/>
        <v>0</v>
      </c>
      <c r="O2035" s="2103"/>
      <c r="P2035" s="2103"/>
      <c r="Q2035" s="2103">
        <f t="shared" si="117"/>
        <v>0</v>
      </c>
      <c r="R2035" s="2400"/>
    </row>
    <row r="2036" spans="2:18" ht="14.25" customHeight="1">
      <c r="B2036" s="407"/>
      <c r="C2036" s="1579">
        <v>72</v>
      </c>
      <c r="D2036" s="1931" t="s">
        <v>2344</v>
      </c>
      <c r="E2036" s="1781">
        <v>7</v>
      </c>
      <c r="F2036" s="1581" t="s">
        <v>508</v>
      </c>
      <c r="G2036" s="1726">
        <v>4</v>
      </c>
      <c r="H2036" s="1581">
        <v>2008</v>
      </c>
      <c r="I2036" s="1583">
        <v>20</v>
      </c>
      <c r="J2036" s="1581">
        <f t="shared" si="118"/>
        <v>100</v>
      </c>
      <c r="K2036" s="1583">
        <f t="shared" si="115"/>
        <v>0</v>
      </c>
      <c r="L2036" s="1581"/>
      <c r="M2036" s="1581"/>
      <c r="N2036" s="1584">
        <f t="shared" si="116"/>
        <v>0</v>
      </c>
      <c r="O2036" s="2103"/>
      <c r="P2036" s="2103"/>
      <c r="Q2036" s="2103">
        <f t="shared" si="117"/>
        <v>0</v>
      </c>
      <c r="R2036" s="2400"/>
    </row>
    <row r="2037" spans="2:18" ht="14.25" customHeight="1">
      <c r="B2037" s="407"/>
      <c r="C2037" s="1579">
        <v>73</v>
      </c>
      <c r="D2037" s="1931" t="s">
        <v>2347</v>
      </c>
      <c r="E2037" s="1781">
        <v>7</v>
      </c>
      <c r="F2037" s="1581" t="s">
        <v>508</v>
      </c>
      <c r="G2037" s="1726">
        <v>2</v>
      </c>
      <c r="H2037" s="1581">
        <v>2008</v>
      </c>
      <c r="I2037" s="1583">
        <v>86.9</v>
      </c>
      <c r="J2037" s="1581">
        <f t="shared" si="118"/>
        <v>100</v>
      </c>
      <c r="K2037" s="1583">
        <f t="shared" si="115"/>
        <v>0</v>
      </c>
      <c r="L2037" s="1581"/>
      <c r="M2037" s="1581"/>
      <c r="N2037" s="1584">
        <f t="shared" si="116"/>
        <v>0</v>
      </c>
      <c r="O2037" s="2103"/>
      <c r="P2037" s="2103"/>
      <c r="Q2037" s="2103">
        <f t="shared" si="117"/>
        <v>0</v>
      </c>
      <c r="R2037" s="2400"/>
    </row>
    <row r="2038" spans="2:18" ht="14.25" customHeight="1">
      <c r="B2038" s="407"/>
      <c r="C2038" s="1579">
        <v>74</v>
      </c>
      <c r="D2038" s="1931" t="s">
        <v>2348</v>
      </c>
      <c r="E2038" s="1781">
        <v>7</v>
      </c>
      <c r="F2038" s="1581" t="s">
        <v>508</v>
      </c>
      <c r="G2038" s="1726">
        <v>1</v>
      </c>
      <c r="H2038" s="1581">
        <v>2008</v>
      </c>
      <c r="I2038" s="1583">
        <v>146</v>
      </c>
      <c r="J2038" s="1581">
        <f t="shared" si="118"/>
        <v>100</v>
      </c>
      <c r="K2038" s="1583">
        <f t="shared" si="115"/>
        <v>0</v>
      </c>
      <c r="L2038" s="1581"/>
      <c r="M2038" s="1581"/>
      <c r="N2038" s="1584">
        <f t="shared" si="116"/>
        <v>0</v>
      </c>
      <c r="O2038" s="2103"/>
      <c r="P2038" s="2103"/>
      <c r="Q2038" s="2103">
        <f t="shared" si="117"/>
        <v>0</v>
      </c>
      <c r="R2038" s="2400"/>
    </row>
    <row r="2039" spans="2:18" ht="14.25" customHeight="1">
      <c r="B2039" s="407"/>
      <c r="C2039" s="1579">
        <v>75</v>
      </c>
      <c r="D2039" s="1931" t="s">
        <v>2348</v>
      </c>
      <c r="E2039" s="1781">
        <v>7</v>
      </c>
      <c r="F2039" s="1581" t="s">
        <v>508</v>
      </c>
      <c r="G2039" s="1726">
        <v>1</v>
      </c>
      <c r="H2039" s="1581">
        <v>2008</v>
      </c>
      <c r="I2039" s="1583">
        <v>144.80000000000001</v>
      </c>
      <c r="J2039" s="1581">
        <f t="shared" si="118"/>
        <v>100</v>
      </c>
      <c r="K2039" s="1583">
        <f t="shared" si="115"/>
        <v>0</v>
      </c>
      <c r="L2039" s="1581"/>
      <c r="M2039" s="1581"/>
      <c r="N2039" s="1584">
        <f t="shared" si="116"/>
        <v>0</v>
      </c>
      <c r="O2039" s="2103"/>
      <c r="P2039" s="2103"/>
      <c r="Q2039" s="2103">
        <f t="shared" si="117"/>
        <v>0</v>
      </c>
      <c r="R2039" s="2400"/>
    </row>
    <row r="2040" spans="2:18" ht="14.25" customHeight="1">
      <c r="B2040" s="407"/>
      <c r="C2040" s="1579">
        <v>76</v>
      </c>
      <c r="D2040" s="1931" t="s">
        <v>2349</v>
      </c>
      <c r="E2040" s="1781">
        <v>7</v>
      </c>
      <c r="F2040" s="1581" t="s">
        <v>508</v>
      </c>
      <c r="G2040" s="1726">
        <v>1</v>
      </c>
      <c r="H2040" s="1581">
        <v>2010</v>
      </c>
      <c r="I2040" s="1583">
        <v>144.80000000000001</v>
      </c>
      <c r="J2040" s="1581">
        <f t="shared" si="118"/>
        <v>100</v>
      </c>
      <c r="K2040" s="1583">
        <f t="shared" si="115"/>
        <v>0</v>
      </c>
      <c r="L2040" s="1581"/>
      <c r="M2040" s="1581"/>
      <c r="N2040" s="1584">
        <f t="shared" si="116"/>
        <v>0</v>
      </c>
      <c r="O2040" s="2103"/>
      <c r="P2040" s="2103"/>
      <c r="Q2040" s="2103">
        <f t="shared" si="117"/>
        <v>0</v>
      </c>
      <c r="R2040" s="2400"/>
    </row>
    <row r="2041" spans="2:18" ht="14.25" customHeight="1">
      <c r="B2041" s="407"/>
      <c r="C2041" s="1579">
        <v>77</v>
      </c>
      <c r="D2041" s="1931" t="s">
        <v>2350</v>
      </c>
      <c r="E2041" s="1781">
        <v>7</v>
      </c>
      <c r="F2041" s="1581" t="s">
        <v>508</v>
      </c>
      <c r="G2041" s="1726">
        <v>29</v>
      </c>
      <c r="H2041" s="1581">
        <v>2010</v>
      </c>
      <c r="I2041" s="1583">
        <v>152</v>
      </c>
      <c r="J2041" s="1581">
        <f t="shared" si="118"/>
        <v>100</v>
      </c>
      <c r="K2041" s="1583">
        <f t="shared" si="115"/>
        <v>0</v>
      </c>
      <c r="L2041" s="1581"/>
      <c r="M2041" s="1581"/>
      <c r="N2041" s="1584">
        <f t="shared" si="116"/>
        <v>0</v>
      </c>
      <c r="O2041" s="2103"/>
      <c r="P2041" s="2103"/>
      <c r="Q2041" s="2103">
        <f t="shared" si="117"/>
        <v>0</v>
      </c>
      <c r="R2041" s="2400"/>
    </row>
    <row r="2042" spans="2:18" ht="14.25" customHeight="1">
      <c r="B2042" s="407"/>
      <c r="C2042" s="1579">
        <v>78</v>
      </c>
      <c r="D2042" s="1931" t="s">
        <v>2351</v>
      </c>
      <c r="E2042" s="1781">
        <v>7</v>
      </c>
      <c r="F2042" s="1581" t="s">
        <v>508</v>
      </c>
      <c r="G2042" s="1726">
        <v>1</v>
      </c>
      <c r="H2042" s="1581">
        <v>2010</v>
      </c>
      <c r="I2042" s="1583">
        <v>651.70000000000005</v>
      </c>
      <c r="J2042" s="1581">
        <f t="shared" si="118"/>
        <v>100</v>
      </c>
      <c r="K2042" s="1583">
        <f t="shared" si="115"/>
        <v>0</v>
      </c>
      <c r="L2042" s="1581"/>
      <c r="M2042" s="1581"/>
      <c r="N2042" s="1584">
        <f t="shared" si="116"/>
        <v>0</v>
      </c>
      <c r="O2042" s="2103"/>
      <c r="P2042" s="2103"/>
      <c r="Q2042" s="2103">
        <f t="shared" si="117"/>
        <v>0</v>
      </c>
      <c r="R2042" s="2400"/>
    </row>
    <row r="2043" spans="2:18" ht="14.25" customHeight="1">
      <c r="B2043" s="407"/>
      <c r="C2043" s="1579">
        <v>79</v>
      </c>
      <c r="D2043" s="1931" t="s">
        <v>2352</v>
      </c>
      <c r="E2043" s="1781">
        <v>7</v>
      </c>
      <c r="F2043" s="1581" t="s">
        <v>508</v>
      </c>
      <c r="G2043" s="1726">
        <v>1</v>
      </c>
      <c r="H2043" s="1581">
        <v>2012</v>
      </c>
      <c r="I2043" s="1583">
        <v>152</v>
      </c>
      <c r="J2043" s="1581">
        <f t="shared" si="118"/>
        <v>100</v>
      </c>
      <c r="K2043" s="1583">
        <f t="shared" si="115"/>
        <v>0</v>
      </c>
      <c r="L2043" s="1581"/>
      <c r="M2043" s="1581"/>
      <c r="N2043" s="1584">
        <f t="shared" si="116"/>
        <v>0</v>
      </c>
      <c r="O2043" s="2103"/>
      <c r="P2043" s="2103"/>
      <c r="Q2043" s="2103">
        <f t="shared" si="117"/>
        <v>0</v>
      </c>
      <c r="R2043" s="2400"/>
    </row>
    <row r="2044" spans="2:18" ht="14.25" customHeight="1">
      <c r="B2044" s="407"/>
      <c r="C2044" s="1579">
        <v>80</v>
      </c>
      <c r="D2044" s="1931" t="s">
        <v>2353</v>
      </c>
      <c r="E2044" s="1781">
        <v>7</v>
      </c>
      <c r="F2044" s="1581" t="s">
        <v>508</v>
      </c>
      <c r="G2044" s="1726">
        <v>1</v>
      </c>
      <c r="H2044" s="1581">
        <v>2019</v>
      </c>
      <c r="I2044" s="1583">
        <v>50.1</v>
      </c>
      <c r="J2044" s="1581">
        <f t="shared" si="118"/>
        <v>100</v>
      </c>
      <c r="K2044" s="1583">
        <f t="shared" si="115"/>
        <v>0</v>
      </c>
      <c r="L2044" s="1581"/>
      <c r="M2044" s="1581"/>
      <c r="N2044" s="1584">
        <f t="shared" si="116"/>
        <v>0</v>
      </c>
      <c r="O2044" s="2103"/>
      <c r="P2044" s="2103"/>
      <c r="Q2044" s="2103">
        <f t="shared" si="117"/>
        <v>0</v>
      </c>
      <c r="R2044" s="2400"/>
    </row>
    <row r="2045" spans="2:18" ht="14.25" customHeight="1">
      <c r="B2045" s="407"/>
      <c r="C2045" s="1579">
        <v>81</v>
      </c>
      <c r="D2045" s="1931" t="s">
        <v>2354</v>
      </c>
      <c r="E2045" s="1781">
        <v>7</v>
      </c>
      <c r="F2045" s="1581" t="s">
        <v>508</v>
      </c>
      <c r="G2045" s="1726">
        <v>8</v>
      </c>
      <c r="H2045" s="1581">
        <v>2020</v>
      </c>
      <c r="I2045" s="1583">
        <v>162.024</v>
      </c>
      <c r="J2045" s="1581">
        <f t="shared" si="118"/>
        <v>100</v>
      </c>
      <c r="K2045" s="1583">
        <f t="shared" si="115"/>
        <v>0</v>
      </c>
      <c r="L2045" s="1581"/>
      <c r="M2045" s="1581"/>
      <c r="N2045" s="1584">
        <f t="shared" si="116"/>
        <v>0</v>
      </c>
      <c r="O2045" s="2103"/>
      <c r="P2045" s="2103"/>
      <c r="Q2045" s="2103">
        <f t="shared" si="117"/>
        <v>0</v>
      </c>
      <c r="R2045" s="2400"/>
    </row>
    <row r="2046" spans="2:18" ht="14.25" customHeight="1">
      <c r="B2046" s="407"/>
      <c r="C2046" s="1579">
        <v>82</v>
      </c>
      <c r="D2046" s="1931" t="s">
        <v>2106</v>
      </c>
      <c r="E2046" s="1781">
        <v>7</v>
      </c>
      <c r="F2046" s="1581" t="s">
        <v>508</v>
      </c>
      <c r="G2046" s="1726">
        <v>15</v>
      </c>
      <c r="H2046" s="1581">
        <v>2020</v>
      </c>
      <c r="I2046" s="1583">
        <v>50.1</v>
      </c>
      <c r="J2046" s="1581">
        <f t="shared" si="118"/>
        <v>100</v>
      </c>
      <c r="K2046" s="1583">
        <f t="shared" si="115"/>
        <v>0</v>
      </c>
      <c r="L2046" s="1581"/>
      <c r="M2046" s="1581"/>
      <c r="N2046" s="1584">
        <f t="shared" si="116"/>
        <v>0</v>
      </c>
      <c r="O2046" s="2103"/>
      <c r="P2046" s="2103"/>
      <c r="Q2046" s="2103">
        <f t="shared" si="117"/>
        <v>0</v>
      </c>
      <c r="R2046" s="2400"/>
    </row>
    <row r="2047" spans="2:18" ht="14.25" customHeight="1">
      <c r="B2047" s="407"/>
      <c r="C2047" s="1579">
        <v>83</v>
      </c>
      <c r="D2047" s="1931" t="s">
        <v>2106</v>
      </c>
      <c r="E2047" s="1781">
        <v>7</v>
      </c>
      <c r="F2047" s="1581" t="s">
        <v>508</v>
      </c>
      <c r="G2047" s="1726">
        <v>3</v>
      </c>
      <c r="H2047" s="1581">
        <v>2020</v>
      </c>
      <c r="I2047" s="1583">
        <v>50.1</v>
      </c>
      <c r="J2047" s="1581">
        <f t="shared" si="118"/>
        <v>100</v>
      </c>
      <c r="K2047" s="1583">
        <f t="shared" ref="K2047:K2110" si="119">IF(J2047=100,0,I2047-I2047*J2047%)</f>
        <v>0</v>
      </c>
      <c r="L2047" s="1581"/>
      <c r="M2047" s="1581"/>
      <c r="N2047" s="1584">
        <f t="shared" ref="N2047:N2110" si="120">+L2047*M2047</f>
        <v>0</v>
      </c>
      <c r="O2047" s="2103"/>
      <c r="P2047" s="2103"/>
      <c r="Q2047" s="2103">
        <f t="shared" ref="Q2047:Q2110" si="121">+O2047*P2047</f>
        <v>0</v>
      </c>
      <c r="R2047" s="2400"/>
    </row>
    <row r="2048" spans="2:18" ht="14.25" customHeight="1">
      <c r="B2048" s="407"/>
      <c r="C2048" s="1579">
        <v>84</v>
      </c>
      <c r="D2048" s="1931" t="s">
        <v>2106</v>
      </c>
      <c r="E2048" s="1781">
        <v>7</v>
      </c>
      <c r="F2048" s="1581" t="s">
        <v>508</v>
      </c>
      <c r="G2048" s="1726">
        <v>9</v>
      </c>
      <c r="H2048" s="1581">
        <v>2020</v>
      </c>
      <c r="I2048" s="1583">
        <v>211.012</v>
      </c>
      <c r="J2048" s="1581">
        <f t="shared" si="118"/>
        <v>100</v>
      </c>
      <c r="K2048" s="1583">
        <f t="shared" si="119"/>
        <v>0</v>
      </c>
      <c r="L2048" s="1581"/>
      <c r="M2048" s="1581"/>
      <c r="N2048" s="1584">
        <f t="shared" si="120"/>
        <v>0</v>
      </c>
      <c r="O2048" s="2103"/>
      <c r="P2048" s="2103"/>
      <c r="Q2048" s="2103">
        <f t="shared" si="121"/>
        <v>0</v>
      </c>
      <c r="R2048" s="2400"/>
    </row>
    <row r="2049" spans="2:18" ht="14.25" customHeight="1">
      <c r="B2049" s="407"/>
      <c r="C2049" s="1579">
        <v>85</v>
      </c>
      <c r="D2049" s="1931" t="s">
        <v>5055</v>
      </c>
      <c r="E2049" s="1781">
        <v>7</v>
      </c>
      <c r="F2049" s="1581" t="s">
        <v>508</v>
      </c>
      <c r="G2049" s="1726">
        <v>6</v>
      </c>
      <c r="H2049" s="1581">
        <v>2022</v>
      </c>
      <c r="I2049" s="1583">
        <v>50.1</v>
      </c>
      <c r="J2049" s="1581">
        <f t="shared" si="118"/>
        <v>80</v>
      </c>
      <c r="K2049" s="1583">
        <f t="shared" si="119"/>
        <v>10.019999999999996</v>
      </c>
      <c r="L2049" s="1581"/>
      <c r="M2049" s="1581"/>
      <c r="N2049" s="1584">
        <f t="shared" si="120"/>
        <v>0</v>
      </c>
      <c r="O2049" s="2103"/>
      <c r="P2049" s="2103"/>
      <c r="Q2049" s="2103">
        <f t="shared" si="121"/>
        <v>0</v>
      </c>
      <c r="R2049" s="2401"/>
    </row>
    <row r="2050" spans="2:18" ht="14.25" customHeight="1">
      <c r="B2050" s="407"/>
      <c r="C2050" s="1782">
        <v>1</v>
      </c>
      <c r="D2050" s="1932" t="s">
        <v>2519</v>
      </c>
      <c r="E2050" s="1234">
        <v>7</v>
      </c>
      <c r="F2050" s="1783" t="s">
        <v>508</v>
      </c>
      <c r="G2050" s="1784">
        <v>16</v>
      </c>
      <c r="H2050" s="1783">
        <v>2005</v>
      </c>
      <c r="I2050" s="1785">
        <v>2658.6</v>
      </c>
      <c r="J2050" s="1783">
        <f t="shared" si="118"/>
        <v>100</v>
      </c>
      <c r="K2050" s="1785">
        <f t="shared" si="119"/>
        <v>0</v>
      </c>
      <c r="L2050" s="1783"/>
      <c r="M2050" s="1783"/>
      <c r="N2050" s="1786">
        <f t="shared" si="120"/>
        <v>0</v>
      </c>
      <c r="O2050" s="2133"/>
      <c r="P2050" s="2133"/>
      <c r="Q2050" s="2133">
        <f t="shared" si="121"/>
        <v>0</v>
      </c>
      <c r="R2050" s="2402" t="s">
        <v>482</v>
      </c>
    </row>
    <row r="2051" spans="2:18" ht="14.25" customHeight="1">
      <c r="B2051" s="407"/>
      <c r="C2051" s="1585">
        <v>2</v>
      </c>
      <c r="D2051" s="1933" t="s">
        <v>2520</v>
      </c>
      <c r="E2051" s="1228">
        <v>7</v>
      </c>
      <c r="F2051" s="1587" t="s">
        <v>508</v>
      </c>
      <c r="G2051" s="1727">
        <v>1</v>
      </c>
      <c r="H2051" s="1587">
        <v>2005</v>
      </c>
      <c r="I2051" s="1589">
        <v>442.2</v>
      </c>
      <c r="J2051" s="1587">
        <f t="shared" si="118"/>
        <v>100</v>
      </c>
      <c r="K2051" s="1589">
        <f t="shared" si="119"/>
        <v>0</v>
      </c>
      <c r="L2051" s="1587"/>
      <c r="M2051" s="1587"/>
      <c r="N2051" s="1590">
        <f t="shared" si="120"/>
        <v>0</v>
      </c>
      <c r="O2051" s="2104"/>
      <c r="P2051" s="2104"/>
      <c r="Q2051" s="2104">
        <f t="shared" si="121"/>
        <v>0</v>
      </c>
      <c r="R2051" s="2403"/>
    </row>
    <row r="2052" spans="2:18" ht="14.25" customHeight="1">
      <c r="B2052" s="407"/>
      <c r="C2052" s="1585">
        <v>3</v>
      </c>
      <c r="D2052" s="1933" t="s">
        <v>2521</v>
      </c>
      <c r="E2052" s="1228">
        <v>7</v>
      </c>
      <c r="F2052" s="1587" t="s">
        <v>508</v>
      </c>
      <c r="G2052" s="1727">
        <v>4</v>
      </c>
      <c r="H2052" s="1587">
        <v>2005</v>
      </c>
      <c r="I2052" s="1589">
        <v>637.09136000000001</v>
      </c>
      <c r="J2052" s="1587">
        <f t="shared" si="118"/>
        <v>100</v>
      </c>
      <c r="K2052" s="1589">
        <f t="shared" si="119"/>
        <v>0</v>
      </c>
      <c r="L2052" s="1587"/>
      <c r="M2052" s="1587"/>
      <c r="N2052" s="1590">
        <f t="shared" si="120"/>
        <v>0</v>
      </c>
      <c r="O2052" s="2104"/>
      <c r="P2052" s="2104"/>
      <c r="Q2052" s="2104">
        <f t="shared" si="121"/>
        <v>0</v>
      </c>
      <c r="R2052" s="2403"/>
    </row>
    <row r="2053" spans="2:18" ht="14.25" customHeight="1">
      <c r="B2053" s="407"/>
      <c r="C2053" s="1585">
        <v>5</v>
      </c>
      <c r="D2053" s="1933" t="s">
        <v>2522</v>
      </c>
      <c r="E2053" s="1228">
        <v>7</v>
      </c>
      <c r="F2053" s="1587" t="s">
        <v>508</v>
      </c>
      <c r="G2053" s="1727">
        <v>1</v>
      </c>
      <c r="H2053" s="1587">
        <v>2005</v>
      </c>
      <c r="I2053" s="1589">
        <v>194</v>
      </c>
      <c r="J2053" s="1587">
        <f t="shared" si="118"/>
        <v>100</v>
      </c>
      <c r="K2053" s="1589">
        <f t="shared" si="119"/>
        <v>0</v>
      </c>
      <c r="L2053" s="1587"/>
      <c r="M2053" s="1587"/>
      <c r="N2053" s="1590">
        <f t="shared" si="120"/>
        <v>0</v>
      </c>
      <c r="O2053" s="2104"/>
      <c r="P2053" s="2104"/>
      <c r="Q2053" s="2104">
        <f t="shared" si="121"/>
        <v>0</v>
      </c>
      <c r="R2053" s="2403"/>
    </row>
    <row r="2054" spans="2:18" ht="14.25" customHeight="1">
      <c r="B2054" s="407"/>
      <c r="C2054" s="1782">
        <v>6</v>
      </c>
      <c r="D2054" s="1933" t="s">
        <v>2523</v>
      </c>
      <c r="E2054" s="1228">
        <v>7</v>
      </c>
      <c r="F2054" s="1587" t="s">
        <v>508</v>
      </c>
      <c r="G2054" s="1727">
        <v>1</v>
      </c>
      <c r="H2054" s="1587">
        <v>2005</v>
      </c>
      <c r="I2054" s="1589">
        <v>432</v>
      </c>
      <c r="J2054" s="1587">
        <f t="shared" si="118"/>
        <v>100</v>
      </c>
      <c r="K2054" s="1589">
        <f t="shared" si="119"/>
        <v>0</v>
      </c>
      <c r="L2054" s="1587"/>
      <c r="M2054" s="1587"/>
      <c r="N2054" s="1590">
        <f t="shared" si="120"/>
        <v>0</v>
      </c>
      <c r="O2054" s="2104"/>
      <c r="P2054" s="2104"/>
      <c r="Q2054" s="2104">
        <f t="shared" si="121"/>
        <v>0</v>
      </c>
      <c r="R2054" s="2403"/>
    </row>
    <row r="2055" spans="2:18" ht="14.25" customHeight="1">
      <c r="B2055" s="407"/>
      <c r="C2055" s="1585">
        <v>7.3</v>
      </c>
      <c r="D2055" s="1933" t="s">
        <v>2524</v>
      </c>
      <c r="E2055" s="1228">
        <v>7</v>
      </c>
      <c r="F2055" s="1587" t="s">
        <v>508</v>
      </c>
      <c r="G2055" s="1727">
        <v>1</v>
      </c>
      <c r="H2055" s="1587">
        <v>2005</v>
      </c>
      <c r="I2055" s="1589">
        <v>398.4</v>
      </c>
      <c r="J2055" s="1587">
        <f t="shared" si="118"/>
        <v>100</v>
      </c>
      <c r="K2055" s="1589">
        <f t="shared" si="119"/>
        <v>0</v>
      </c>
      <c r="L2055" s="1587"/>
      <c r="M2055" s="1587"/>
      <c r="N2055" s="1590">
        <f t="shared" si="120"/>
        <v>0</v>
      </c>
      <c r="O2055" s="2104"/>
      <c r="P2055" s="2104"/>
      <c r="Q2055" s="2104">
        <f t="shared" si="121"/>
        <v>0</v>
      </c>
      <c r="R2055" s="2403"/>
    </row>
    <row r="2056" spans="2:18" ht="14.25" customHeight="1">
      <c r="B2056" s="407"/>
      <c r="C2056" s="1585">
        <v>8.6</v>
      </c>
      <c r="D2056" s="1933" t="s">
        <v>2055</v>
      </c>
      <c r="E2056" s="1228">
        <v>7</v>
      </c>
      <c r="F2056" s="1587" t="s">
        <v>508</v>
      </c>
      <c r="G2056" s="1727">
        <v>2</v>
      </c>
      <c r="H2056" s="1587">
        <v>2008</v>
      </c>
      <c r="I2056" s="1589">
        <v>386.48399999999998</v>
      </c>
      <c r="J2056" s="1587">
        <f t="shared" si="118"/>
        <v>100</v>
      </c>
      <c r="K2056" s="1589">
        <f t="shared" si="119"/>
        <v>0</v>
      </c>
      <c r="L2056" s="1587"/>
      <c r="M2056" s="1587"/>
      <c r="N2056" s="1590">
        <f t="shared" si="120"/>
        <v>0</v>
      </c>
      <c r="O2056" s="2104"/>
      <c r="P2056" s="2104"/>
      <c r="Q2056" s="2104">
        <f t="shared" si="121"/>
        <v>0</v>
      </c>
      <c r="R2056" s="2403"/>
    </row>
    <row r="2057" spans="2:18" ht="14.25" customHeight="1">
      <c r="B2057" s="407"/>
      <c r="C2057" s="1585">
        <v>9.9</v>
      </c>
      <c r="D2057" s="1933" t="s">
        <v>2525</v>
      </c>
      <c r="E2057" s="1228">
        <v>7</v>
      </c>
      <c r="F2057" s="1587" t="s">
        <v>508</v>
      </c>
      <c r="G2057" s="1727">
        <v>7</v>
      </c>
      <c r="H2057" s="1587">
        <v>2008</v>
      </c>
      <c r="I2057" s="1589">
        <v>298.8</v>
      </c>
      <c r="J2057" s="1587">
        <f t="shared" si="118"/>
        <v>100</v>
      </c>
      <c r="K2057" s="1589">
        <f t="shared" si="119"/>
        <v>0</v>
      </c>
      <c r="L2057" s="1587"/>
      <c r="M2057" s="1587"/>
      <c r="N2057" s="1590">
        <f t="shared" si="120"/>
        <v>0</v>
      </c>
      <c r="O2057" s="2104"/>
      <c r="P2057" s="2104"/>
      <c r="Q2057" s="2104">
        <f t="shared" si="121"/>
        <v>0</v>
      </c>
      <c r="R2057" s="2403"/>
    </row>
    <row r="2058" spans="2:18" ht="14.25" customHeight="1">
      <c r="B2058" s="407"/>
      <c r="C2058" s="1782">
        <v>11.2</v>
      </c>
      <c r="D2058" s="1933" t="s">
        <v>2526</v>
      </c>
      <c r="E2058" s="1228">
        <v>7</v>
      </c>
      <c r="F2058" s="1587" t="s">
        <v>508</v>
      </c>
      <c r="G2058" s="1727">
        <v>1</v>
      </c>
      <c r="H2058" s="1587">
        <v>2008</v>
      </c>
      <c r="I2058" s="1589">
        <v>1029</v>
      </c>
      <c r="J2058" s="1587">
        <f t="shared" si="118"/>
        <v>100</v>
      </c>
      <c r="K2058" s="1589">
        <f t="shared" si="119"/>
        <v>0</v>
      </c>
      <c r="L2058" s="1587"/>
      <c r="M2058" s="1587"/>
      <c r="N2058" s="1590">
        <f t="shared" si="120"/>
        <v>0</v>
      </c>
      <c r="O2058" s="2104"/>
      <c r="P2058" s="2104"/>
      <c r="Q2058" s="2104">
        <f t="shared" si="121"/>
        <v>0</v>
      </c>
      <c r="R2058" s="2403"/>
    </row>
    <row r="2059" spans="2:18" ht="14.25" customHeight="1">
      <c r="B2059" s="407"/>
      <c r="C2059" s="1585">
        <v>12.5</v>
      </c>
      <c r="D2059" s="1933" t="s">
        <v>2055</v>
      </c>
      <c r="E2059" s="1228">
        <v>7</v>
      </c>
      <c r="F2059" s="1587" t="s">
        <v>508</v>
      </c>
      <c r="G2059" s="1727">
        <v>1</v>
      </c>
      <c r="H2059" s="1587">
        <v>2008</v>
      </c>
      <c r="I2059" s="1589">
        <v>59.79</v>
      </c>
      <c r="J2059" s="1587">
        <f t="shared" si="118"/>
        <v>100</v>
      </c>
      <c r="K2059" s="1589">
        <f t="shared" si="119"/>
        <v>0</v>
      </c>
      <c r="L2059" s="1587"/>
      <c r="M2059" s="1587"/>
      <c r="N2059" s="1590">
        <f t="shared" si="120"/>
        <v>0</v>
      </c>
      <c r="O2059" s="2104"/>
      <c r="P2059" s="2104"/>
      <c r="Q2059" s="2104">
        <f t="shared" si="121"/>
        <v>0</v>
      </c>
      <c r="R2059" s="2403"/>
    </row>
    <row r="2060" spans="2:18" ht="14.25" customHeight="1">
      <c r="B2060" s="407"/>
      <c r="C2060" s="1585">
        <v>13.8</v>
      </c>
      <c r="D2060" s="1933" t="s">
        <v>2527</v>
      </c>
      <c r="E2060" s="1228">
        <v>7</v>
      </c>
      <c r="F2060" s="1587" t="s">
        <v>508</v>
      </c>
      <c r="G2060" s="1727">
        <v>1</v>
      </c>
      <c r="H2060" s="1587">
        <v>2008</v>
      </c>
      <c r="I2060" s="1589">
        <v>731.4</v>
      </c>
      <c r="J2060" s="1587">
        <f t="shared" si="118"/>
        <v>100</v>
      </c>
      <c r="K2060" s="1589">
        <f t="shared" si="119"/>
        <v>0</v>
      </c>
      <c r="L2060" s="1587"/>
      <c r="M2060" s="1587"/>
      <c r="N2060" s="1590">
        <f t="shared" si="120"/>
        <v>0</v>
      </c>
      <c r="O2060" s="2104"/>
      <c r="P2060" s="2104"/>
      <c r="Q2060" s="2104">
        <f t="shared" si="121"/>
        <v>0</v>
      </c>
      <c r="R2060" s="2403"/>
    </row>
    <row r="2061" spans="2:18" ht="14.25" customHeight="1">
      <c r="B2061" s="407"/>
      <c r="C2061" s="1585">
        <v>15.1</v>
      </c>
      <c r="D2061" s="1933" t="s">
        <v>2528</v>
      </c>
      <c r="E2061" s="1228">
        <v>7</v>
      </c>
      <c r="F2061" s="1587" t="s">
        <v>508</v>
      </c>
      <c r="G2061" s="1727">
        <v>1</v>
      </c>
      <c r="H2061" s="1587">
        <v>2007</v>
      </c>
      <c r="I2061" s="1589">
        <v>686</v>
      </c>
      <c r="J2061" s="1587">
        <f t="shared" si="118"/>
        <v>100</v>
      </c>
      <c r="K2061" s="1589">
        <f t="shared" si="119"/>
        <v>0</v>
      </c>
      <c r="L2061" s="1587"/>
      <c r="M2061" s="1587"/>
      <c r="N2061" s="1590">
        <f t="shared" si="120"/>
        <v>0</v>
      </c>
      <c r="O2061" s="2104"/>
      <c r="P2061" s="2104"/>
      <c r="Q2061" s="2104">
        <f t="shared" si="121"/>
        <v>0</v>
      </c>
      <c r="R2061" s="2403"/>
    </row>
    <row r="2062" spans="2:18" ht="14.25" customHeight="1">
      <c r="B2062" s="407"/>
      <c r="C2062" s="1782">
        <v>16.399999999999999</v>
      </c>
      <c r="D2062" s="1933" t="s">
        <v>2525</v>
      </c>
      <c r="E2062" s="1228">
        <v>7</v>
      </c>
      <c r="F2062" s="1587" t="s">
        <v>508</v>
      </c>
      <c r="G2062" s="1727">
        <v>1</v>
      </c>
      <c r="H2062" s="1587">
        <v>2008</v>
      </c>
      <c r="I2062" s="1589">
        <v>387</v>
      </c>
      <c r="J2062" s="1587">
        <f t="shared" si="118"/>
        <v>100</v>
      </c>
      <c r="K2062" s="1589">
        <f t="shared" si="119"/>
        <v>0</v>
      </c>
      <c r="L2062" s="1587"/>
      <c r="M2062" s="1587"/>
      <c r="N2062" s="1590">
        <f t="shared" si="120"/>
        <v>0</v>
      </c>
      <c r="O2062" s="2104"/>
      <c r="P2062" s="2104"/>
      <c r="Q2062" s="2104">
        <f t="shared" si="121"/>
        <v>0</v>
      </c>
      <c r="R2062" s="2403"/>
    </row>
    <row r="2063" spans="2:18" ht="14.25" customHeight="1">
      <c r="B2063" s="407"/>
      <c r="C2063" s="1585">
        <v>17.7</v>
      </c>
      <c r="D2063" s="1933" t="s">
        <v>2529</v>
      </c>
      <c r="E2063" s="1228">
        <v>7</v>
      </c>
      <c r="F2063" s="1587" t="s">
        <v>508</v>
      </c>
      <c r="G2063" s="1727">
        <v>1</v>
      </c>
      <c r="H2063" s="1587">
        <v>2015</v>
      </c>
      <c r="I2063" s="1589">
        <v>388.08</v>
      </c>
      <c r="J2063" s="1587">
        <f t="shared" si="118"/>
        <v>100</v>
      </c>
      <c r="K2063" s="1589">
        <f t="shared" si="119"/>
        <v>0</v>
      </c>
      <c r="L2063" s="1587"/>
      <c r="M2063" s="1587"/>
      <c r="N2063" s="1590">
        <f t="shared" si="120"/>
        <v>0</v>
      </c>
      <c r="O2063" s="2104"/>
      <c r="P2063" s="2104"/>
      <c r="Q2063" s="2104">
        <f t="shared" si="121"/>
        <v>0</v>
      </c>
      <c r="R2063" s="2403"/>
    </row>
    <row r="2064" spans="2:18" ht="14.25" customHeight="1">
      <c r="B2064" s="407"/>
      <c r="C2064" s="1585">
        <v>19</v>
      </c>
      <c r="D2064" s="1933" t="s">
        <v>2530</v>
      </c>
      <c r="E2064" s="1228">
        <v>7</v>
      </c>
      <c r="F2064" s="1587" t="s">
        <v>508</v>
      </c>
      <c r="G2064" s="1727">
        <v>5</v>
      </c>
      <c r="H2064" s="1587">
        <v>2017</v>
      </c>
      <c r="I2064" s="1589">
        <v>129</v>
      </c>
      <c r="J2064" s="1587">
        <f t="shared" si="118"/>
        <v>100</v>
      </c>
      <c r="K2064" s="1589">
        <f t="shared" si="119"/>
        <v>0</v>
      </c>
      <c r="L2064" s="1587"/>
      <c r="M2064" s="1587"/>
      <c r="N2064" s="1590">
        <f t="shared" si="120"/>
        <v>0</v>
      </c>
      <c r="O2064" s="2104"/>
      <c r="P2064" s="2104"/>
      <c r="Q2064" s="2104">
        <f t="shared" si="121"/>
        <v>0</v>
      </c>
      <c r="R2064" s="2403"/>
    </row>
    <row r="2065" spans="2:18" ht="14.25" customHeight="1">
      <c r="B2065" s="407"/>
      <c r="C2065" s="1585">
        <v>20.3</v>
      </c>
      <c r="D2065" s="1933" t="s">
        <v>2531</v>
      </c>
      <c r="E2065" s="1228">
        <v>7</v>
      </c>
      <c r="F2065" s="1587" t="s">
        <v>508</v>
      </c>
      <c r="G2065" s="1727">
        <v>1</v>
      </c>
      <c r="H2065" s="1587">
        <v>2016</v>
      </c>
      <c r="I2065" s="1589">
        <v>224.88</v>
      </c>
      <c r="J2065" s="1587">
        <f t="shared" si="118"/>
        <v>100</v>
      </c>
      <c r="K2065" s="1589">
        <f t="shared" si="119"/>
        <v>0</v>
      </c>
      <c r="L2065" s="1587"/>
      <c r="M2065" s="1587"/>
      <c r="N2065" s="1590">
        <f t="shared" si="120"/>
        <v>0</v>
      </c>
      <c r="O2065" s="2104"/>
      <c r="P2065" s="2104"/>
      <c r="Q2065" s="2104">
        <f t="shared" si="121"/>
        <v>0</v>
      </c>
      <c r="R2065" s="2403"/>
    </row>
    <row r="2066" spans="2:18" ht="14.25" customHeight="1">
      <c r="B2066" s="407"/>
      <c r="C2066" s="1782">
        <v>21.6</v>
      </c>
      <c r="D2066" s="1933" t="s">
        <v>2530</v>
      </c>
      <c r="E2066" s="1228">
        <v>7</v>
      </c>
      <c r="F2066" s="1587" t="s">
        <v>508</v>
      </c>
      <c r="G2066" s="1727">
        <v>1</v>
      </c>
      <c r="H2066" s="1587">
        <v>2017</v>
      </c>
      <c r="I2066" s="1589">
        <v>74.11</v>
      </c>
      <c r="J2066" s="1587">
        <f t="shared" si="118"/>
        <v>100</v>
      </c>
      <c r="K2066" s="1589">
        <f t="shared" si="119"/>
        <v>0</v>
      </c>
      <c r="L2066" s="1587"/>
      <c r="M2066" s="1587"/>
      <c r="N2066" s="1590">
        <f t="shared" si="120"/>
        <v>0</v>
      </c>
      <c r="O2066" s="2104"/>
      <c r="P2066" s="2104"/>
      <c r="Q2066" s="2104">
        <f t="shared" si="121"/>
        <v>0</v>
      </c>
      <c r="R2066" s="2403"/>
    </row>
    <row r="2067" spans="2:18" ht="14.25" customHeight="1">
      <c r="B2067" s="407"/>
      <c r="C2067" s="1585">
        <v>22.9</v>
      </c>
      <c r="D2067" s="1933" t="s">
        <v>2532</v>
      </c>
      <c r="E2067" s="1228">
        <v>7</v>
      </c>
      <c r="F2067" s="1587" t="s">
        <v>508</v>
      </c>
      <c r="G2067" s="1727">
        <v>1</v>
      </c>
      <c r="H2067" s="1587">
        <v>2018</v>
      </c>
      <c r="I2067" s="1589">
        <v>405</v>
      </c>
      <c r="J2067" s="1587">
        <f t="shared" si="118"/>
        <v>100</v>
      </c>
      <c r="K2067" s="1589">
        <f t="shared" si="119"/>
        <v>0</v>
      </c>
      <c r="L2067" s="1587"/>
      <c r="M2067" s="1587"/>
      <c r="N2067" s="1590">
        <f t="shared" si="120"/>
        <v>0</v>
      </c>
      <c r="O2067" s="2104"/>
      <c r="P2067" s="2104"/>
      <c r="Q2067" s="2104">
        <f t="shared" si="121"/>
        <v>0</v>
      </c>
      <c r="R2067" s="2403"/>
    </row>
    <row r="2068" spans="2:18" ht="14.25" customHeight="1">
      <c r="B2068" s="407"/>
      <c r="C2068" s="1585">
        <v>24.2</v>
      </c>
      <c r="D2068" s="1933" t="s">
        <v>2533</v>
      </c>
      <c r="E2068" s="1228">
        <v>7</v>
      </c>
      <c r="F2068" s="1587" t="s">
        <v>508</v>
      </c>
      <c r="G2068" s="1727">
        <v>1</v>
      </c>
      <c r="H2068" s="1587">
        <v>2019</v>
      </c>
      <c r="I2068" s="1589">
        <v>547.20000000000005</v>
      </c>
      <c r="J2068" s="1587">
        <f t="shared" si="118"/>
        <v>100</v>
      </c>
      <c r="K2068" s="1589">
        <f t="shared" si="119"/>
        <v>0</v>
      </c>
      <c r="L2068" s="1587"/>
      <c r="M2068" s="1587"/>
      <c r="N2068" s="1590">
        <f t="shared" si="120"/>
        <v>0</v>
      </c>
      <c r="O2068" s="2104"/>
      <c r="P2068" s="2104"/>
      <c r="Q2068" s="2104">
        <f t="shared" si="121"/>
        <v>0</v>
      </c>
      <c r="R2068" s="2403"/>
    </row>
    <row r="2069" spans="2:18" ht="14.25" customHeight="1">
      <c r="B2069" s="407"/>
      <c r="C2069" s="1585">
        <v>25.5</v>
      </c>
      <c r="D2069" s="1933" t="s">
        <v>2533</v>
      </c>
      <c r="E2069" s="1228">
        <v>7</v>
      </c>
      <c r="F2069" s="1587" t="s">
        <v>508</v>
      </c>
      <c r="G2069" s="1727">
        <v>2</v>
      </c>
      <c r="H2069" s="1587">
        <v>2019</v>
      </c>
      <c r="I2069" s="1589">
        <v>244.35</v>
      </c>
      <c r="J2069" s="1587">
        <f t="shared" si="118"/>
        <v>100</v>
      </c>
      <c r="K2069" s="1589">
        <f t="shared" si="119"/>
        <v>0</v>
      </c>
      <c r="L2069" s="1587"/>
      <c r="M2069" s="1587"/>
      <c r="N2069" s="1590">
        <f t="shared" si="120"/>
        <v>0</v>
      </c>
      <c r="O2069" s="2104"/>
      <c r="P2069" s="2104"/>
      <c r="Q2069" s="2104">
        <f t="shared" si="121"/>
        <v>0</v>
      </c>
      <c r="R2069" s="2403"/>
    </row>
    <row r="2070" spans="2:18" ht="14.25" customHeight="1">
      <c r="B2070" s="407"/>
      <c r="C2070" s="1782">
        <v>26.8</v>
      </c>
      <c r="D2070" s="1933" t="s">
        <v>2534</v>
      </c>
      <c r="E2070" s="1228">
        <v>7</v>
      </c>
      <c r="F2070" s="1587" t="s">
        <v>508</v>
      </c>
      <c r="G2070" s="1727">
        <v>18</v>
      </c>
      <c r="H2070" s="1587">
        <v>2019</v>
      </c>
      <c r="I2070" s="1589">
        <v>17.489999999999998</v>
      </c>
      <c r="J2070" s="1587">
        <f t="shared" si="118"/>
        <v>100</v>
      </c>
      <c r="K2070" s="1589">
        <f t="shared" si="119"/>
        <v>0</v>
      </c>
      <c r="L2070" s="1587"/>
      <c r="M2070" s="1587"/>
      <c r="N2070" s="1590">
        <f t="shared" si="120"/>
        <v>0</v>
      </c>
      <c r="O2070" s="2104"/>
      <c r="P2070" s="2104"/>
      <c r="Q2070" s="2104">
        <f t="shared" si="121"/>
        <v>0</v>
      </c>
      <c r="R2070" s="2403"/>
    </row>
    <row r="2071" spans="2:18" ht="14.25" customHeight="1">
      <c r="B2071" s="407"/>
      <c r="C2071" s="1585">
        <v>28.1</v>
      </c>
      <c r="D2071" s="1933" t="s">
        <v>2535</v>
      </c>
      <c r="E2071" s="1228">
        <v>7</v>
      </c>
      <c r="F2071" s="1587" t="s">
        <v>508</v>
      </c>
      <c r="G2071" s="1727">
        <v>1</v>
      </c>
      <c r="H2071" s="1587">
        <v>2019</v>
      </c>
      <c r="I2071" s="1589">
        <v>17.489999999999998</v>
      </c>
      <c r="J2071" s="1587">
        <f t="shared" si="118"/>
        <v>100</v>
      </c>
      <c r="K2071" s="1589">
        <f t="shared" si="119"/>
        <v>0</v>
      </c>
      <c r="L2071" s="1587"/>
      <c r="M2071" s="1587"/>
      <c r="N2071" s="1590">
        <f t="shared" si="120"/>
        <v>0</v>
      </c>
      <c r="O2071" s="2104"/>
      <c r="P2071" s="2104"/>
      <c r="Q2071" s="2104">
        <f t="shared" si="121"/>
        <v>0</v>
      </c>
      <c r="R2071" s="2403"/>
    </row>
    <row r="2072" spans="2:18" ht="14.25" customHeight="1">
      <c r="B2072" s="407"/>
      <c r="C2072" s="1585">
        <v>29.4</v>
      </c>
      <c r="D2072" s="1933" t="s">
        <v>2536</v>
      </c>
      <c r="E2072" s="1228">
        <v>7</v>
      </c>
      <c r="F2072" s="1587" t="s">
        <v>508</v>
      </c>
      <c r="G2072" s="1727">
        <v>2</v>
      </c>
      <c r="H2072" s="1587">
        <v>2020</v>
      </c>
      <c r="I2072" s="1589">
        <v>149.63999999999999</v>
      </c>
      <c r="J2072" s="1587">
        <f t="shared" si="118"/>
        <v>100</v>
      </c>
      <c r="K2072" s="1589">
        <f t="shared" si="119"/>
        <v>0</v>
      </c>
      <c r="L2072" s="1587"/>
      <c r="M2072" s="1587"/>
      <c r="N2072" s="1590">
        <f t="shared" si="120"/>
        <v>0</v>
      </c>
      <c r="O2072" s="2104"/>
      <c r="P2072" s="2104"/>
      <c r="Q2072" s="2104">
        <f t="shared" si="121"/>
        <v>0</v>
      </c>
      <c r="R2072" s="2403"/>
    </row>
    <row r="2073" spans="2:18" ht="14.25" customHeight="1">
      <c r="B2073" s="407"/>
      <c r="C2073" s="1585">
        <v>30.7</v>
      </c>
      <c r="D2073" s="1933" t="s">
        <v>2073</v>
      </c>
      <c r="E2073" s="1228">
        <v>7</v>
      </c>
      <c r="F2073" s="1587" t="s">
        <v>508</v>
      </c>
      <c r="G2073" s="1727">
        <v>1</v>
      </c>
      <c r="H2073" s="1587">
        <v>2020</v>
      </c>
      <c r="I2073" s="1589">
        <v>184</v>
      </c>
      <c r="J2073" s="1587">
        <f t="shared" si="118"/>
        <v>100</v>
      </c>
      <c r="K2073" s="1589">
        <f t="shared" si="119"/>
        <v>0</v>
      </c>
      <c r="L2073" s="1587"/>
      <c r="M2073" s="1587"/>
      <c r="N2073" s="1590">
        <f t="shared" si="120"/>
        <v>0</v>
      </c>
      <c r="O2073" s="2104"/>
      <c r="P2073" s="2104"/>
      <c r="Q2073" s="2104">
        <f t="shared" si="121"/>
        <v>0</v>
      </c>
      <c r="R2073" s="2403"/>
    </row>
    <row r="2074" spans="2:18" ht="14.25" customHeight="1">
      <c r="B2074" s="407"/>
      <c r="C2074" s="1782">
        <v>32</v>
      </c>
      <c r="D2074" s="1933" t="s">
        <v>2073</v>
      </c>
      <c r="E2074" s="1228">
        <v>7</v>
      </c>
      <c r="F2074" s="1587" t="s">
        <v>508</v>
      </c>
      <c r="G2074" s="1727">
        <v>2</v>
      </c>
      <c r="H2074" s="1587">
        <v>2020</v>
      </c>
      <c r="I2074" s="1589">
        <v>85.42</v>
      </c>
      <c r="J2074" s="1587">
        <f t="shared" si="118"/>
        <v>100</v>
      </c>
      <c r="K2074" s="1589">
        <f t="shared" si="119"/>
        <v>0</v>
      </c>
      <c r="L2074" s="1587"/>
      <c r="M2074" s="1587"/>
      <c r="N2074" s="1590">
        <f t="shared" si="120"/>
        <v>0</v>
      </c>
      <c r="O2074" s="2104"/>
      <c r="P2074" s="2104"/>
      <c r="Q2074" s="2104">
        <f t="shared" si="121"/>
        <v>0</v>
      </c>
      <c r="R2074" s="2403"/>
    </row>
    <row r="2075" spans="2:18" ht="14.25" customHeight="1">
      <c r="B2075" s="407"/>
      <c r="C2075" s="1585">
        <v>33.299999999999997</v>
      </c>
      <c r="D2075" s="1933" t="s">
        <v>2073</v>
      </c>
      <c r="E2075" s="1228">
        <v>7</v>
      </c>
      <c r="F2075" s="1587" t="s">
        <v>508</v>
      </c>
      <c r="G2075" s="1727">
        <v>6</v>
      </c>
      <c r="H2075" s="1587">
        <v>2020</v>
      </c>
      <c r="I2075" s="1589">
        <v>85.42</v>
      </c>
      <c r="J2075" s="1587">
        <f t="shared" si="118"/>
        <v>100</v>
      </c>
      <c r="K2075" s="1589">
        <f t="shared" si="119"/>
        <v>0</v>
      </c>
      <c r="L2075" s="1587"/>
      <c r="M2075" s="1587"/>
      <c r="N2075" s="1590">
        <f t="shared" si="120"/>
        <v>0</v>
      </c>
      <c r="O2075" s="2104"/>
      <c r="P2075" s="2104"/>
      <c r="Q2075" s="2104">
        <f t="shared" si="121"/>
        <v>0</v>
      </c>
      <c r="R2075" s="2403"/>
    </row>
    <row r="2076" spans="2:18" ht="14.25" customHeight="1">
      <c r="B2076" s="407"/>
      <c r="C2076" s="1585">
        <v>34.6</v>
      </c>
      <c r="D2076" s="1933" t="s">
        <v>4958</v>
      </c>
      <c r="E2076" s="1228">
        <v>7</v>
      </c>
      <c r="F2076" s="1587" t="s">
        <v>508</v>
      </c>
      <c r="G2076" s="1727">
        <v>1</v>
      </c>
      <c r="H2076" s="1587">
        <v>2019</v>
      </c>
      <c r="I2076" s="1589">
        <v>85.42</v>
      </c>
      <c r="J2076" s="1587">
        <f t="shared" si="118"/>
        <v>100</v>
      </c>
      <c r="K2076" s="1589">
        <f t="shared" si="119"/>
        <v>0</v>
      </c>
      <c r="L2076" s="1587"/>
      <c r="M2076" s="1587"/>
      <c r="N2076" s="1590">
        <f t="shared" si="120"/>
        <v>0</v>
      </c>
      <c r="O2076" s="2104"/>
      <c r="P2076" s="2104"/>
      <c r="Q2076" s="2104">
        <f t="shared" si="121"/>
        <v>0</v>
      </c>
      <c r="R2076" s="2403"/>
    </row>
    <row r="2077" spans="2:18" ht="14.25" customHeight="1">
      <c r="B2077" s="407"/>
      <c r="C2077" s="1585">
        <v>35.9</v>
      </c>
      <c r="D2077" s="1933" t="s">
        <v>4960</v>
      </c>
      <c r="E2077" s="1228">
        <v>7</v>
      </c>
      <c r="F2077" s="1587" t="s">
        <v>508</v>
      </c>
      <c r="G2077" s="1727">
        <v>2</v>
      </c>
      <c r="H2077" s="1587">
        <v>2021</v>
      </c>
      <c r="I2077" s="1589">
        <v>85.42</v>
      </c>
      <c r="J2077" s="1587">
        <f t="shared" si="118"/>
        <v>100</v>
      </c>
      <c r="K2077" s="1589">
        <f t="shared" si="119"/>
        <v>0</v>
      </c>
      <c r="L2077" s="1587"/>
      <c r="M2077" s="1587"/>
      <c r="N2077" s="1590">
        <f t="shared" si="120"/>
        <v>0</v>
      </c>
      <c r="O2077" s="2104"/>
      <c r="P2077" s="2104"/>
      <c r="Q2077" s="2104">
        <f t="shared" si="121"/>
        <v>0</v>
      </c>
      <c r="R2077" s="2403"/>
    </row>
    <row r="2078" spans="2:18" ht="14.25" customHeight="1">
      <c r="B2078" s="407"/>
      <c r="C2078" s="1782">
        <v>37.200000000000003</v>
      </c>
      <c r="D2078" s="1933" t="s">
        <v>2537</v>
      </c>
      <c r="E2078" s="1228">
        <v>7</v>
      </c>
      <c r="F2078" s="1587" t="s">
        <v>508</v>
      </c>
      <c r="G2078" s="1727">
        <v>2</v>
      </c>
      <c r="H2078" s="1587">
        <v>2021</v>
      </c>
      <c r="I2078" s="1589">
        <v>85.42</v>
      </c>
      <c r="J2078" s="1587">
        <f t="shared" si="118"/>
        <v>100</v>
      </c>
      <c r="K2078" s="1589">
        <f t="shared" si="119"/>
        <v>0</v>
      </c>
      <c r="L2078" s="1587"/>
      <c r="M2078" s="1587"/>
      <c r="N2078" s="1590">
        <f t="shared" si="120"/>
        <v>0</v>
      </c>
      <c r="O2078" s="2104"/>
      <c r="P2078" s="2104"/>
      <c r="Q2078" s="2104">
        <f t="shared" si="121"/>
        <v>0</v>
      </c>
      <c r="R2078" s="2403"/>
    </row>
    <row r="2079" spans="2:18" ht="14.25" customHeight="1">
      <c r="B2079" s="407"/>
      <c r="C2079" s="1585">
        <v>38.5</v>
      </c>
      <c r="D2079" s="1933" t="s">
        <v>4959</v>
      </c>
      <c r="E2079" s="1228">
        <v>7</v>
      </c>
      <c r="F2079" s="1587" t="s">
        <v>508</v>
      </c>
      <c r="G2079" s="1727">
        <v>4</v>
      </c>
      <c r="H2079" s="1587">
        <v>2022</v>
      </c>
      <c r="I2079" s="1589">
        <v>706.8</v>
      </c>
      <c r="J2079" s="1587">
        <f t="shared" si="118"/>
        <v>80</v>
      </c>
      <c r="K2079" s="1589">
        <f t="shared" si="119"/>
        <v>141.36000000000001</v>
      </c>
      <c r="L2079" s="1587"/>
      <c r="M2079" s="1587"/>
      <c r="N2079" s="1590">
        <f t="shared" si="120"/>
        <v>0</v>
      </c>
      <c r="O2079" s="2104"/>
      <c r="P2079" s="2104"/>
      <c r="Q2079" s="2104">
        <f t="shared" si="121"/>
        <v>0</v>
      </c>
      <c r="R2079" s="2403"/>
    </row>
    <row r="2080" spans="2:18" ht="14.25" customHeight="1">
      <c r="B2080" s="407"/>
      <c r="C2080" s="1585">
        <v>39.799999999999997</v>
      </c>
      <c r="D2080" s="1933" t="s">
        <v>4959</v>
      </c>
      <c r="E2080" s="1228">
        <v>7</v>
      </c>
      <c r="F2080" s="1587" t="s">
        <v>508</v>
      </c>
      <c r="G2080" s="1727">
        <v>2</v>
      </c>
      <c r="H2080" s="1587">
        <v>2022</v>
      </c>
      <c r="I2080" s="1589">
        <v>146</v>
      </c>
      <c r="J2080" s="1587">
        <f t="shared" si="118"/>
        <v>80</v>
      </c>
      <c r="K2080" s="1589">
        <f t="shared" si="119"/>
        <v>29.199999999999989</v>
      </c>
      <c r="L2080" s="1587"/>
      <c r="M2080" s="1587"/>
      <c r="N2080" s="1590">
        <f t="shared" si="120"/>
        <v>0</v>
      </c>
      <c r="O2080" s="2104"/>
      <c r="P2080" s="2104"/>
      <c r="Q2080" s="2104">
        <f t="shared" si="121"/>
        <v>0</v>
      </c>
      <c r="R2080" s="2403"/>
    </row>
    <row r="2081" spans="2:18" ht="14.25" customHeight="1">
      <c r="B2081" s="407"/>
      <c r="C2081" s="1585">
        <v>41.1</v>
      </c>
      <c r="D2081" s="1933" t="s">
        <v>5037</v>
      </c>
      <c r="E2081" s="1228">
        <v>7</v>
      </c>
      <c r="F2081" s="1587" t="s">
        <v>508</v>
      </c>
      <c r="G2081" s="1727">
        <v>2</v>
      </c>
      <c r="H2081" s="1587">
        <v>2022</v>
      </c>
      <c r="I2081" s="1589">
        <v>651.70000000000005</v>
      </c>
      <c r="J2081" s="1587">
        <f t="shared" si="118"/>
        <v>80</v>
      </c>
      <c r="K2081" s="1589">
        <f t="shared" si="119"/>
        <v>130.34000000000003</v>
      </c>
      <c r="L2081" s="1587"/>
      <c r="M2081" s="1587"/>
      <c r="N2081" s="1590">
        <f t="shared" si="120"/>
        <v>0</v>
      </c>
      <c r="O2081" s="2104"/>
      <c r="P2081" s="2104"/>
      <c r="Q2081" s="2104">
        <f t="shared" si="121"/>
        <v>0</v>
      </c>
      <c r="R2081" s="2403"/>
    </row>
    <row r="2082" spans="2:18" ht="14.25" customHeight="1">
      <c r="B2082" s="407"/>
      <c r="C2082" s="1782">
        <v>42.4</v>
      </c>
      <c r="D2082" s="1933" t="s">
        <v>5037</v>
      </c>
      <c r="E2082" s="1228">
        <v>7</v>
      </c>
      <c r="F2082" s="1587" t="s">
        <v>508</v>
      </c>
      <c r="G2082" s="1727">
        <v>10</v>
      </c>
      <c r="H2082" s="1587">
        <v>2022</v>
      </c>
      <c r="I2082" s="1589">
        <v>244.27</v>
      </c>
      <c r="J2082" s="1587">
        <f t="shared" si="118"/>
        <v>80</v>
      </c>
      <c r="K2082" s="1589">
        <f t="shared" si="119"/>
        <v>48.853999999999985</v>
      </c>
      <c r="L2082" s="1587"/>
      <c r="M2082" s="1587"/>
      <c r="N2082" s="1590">
        <f t="shared" si="120"/>
        <v>0</v>
      </c>
      <c r="O2082" s="2104"/>
      <c r="P2082" s="2104"/>
      <c r="Q2082" s="2104">
        <f t="shared" si="121"/>
        <v>0</v>
      </c>
      <c r="R2082" s="2403"/>
    </row>
    <row r="2083" spans="2:18" ht="27" customHeight="1">
      <c r="B2083" s="407"/>
      <c r="C2083" s="1585">
        <v>43.7</v>
      </c>
      <c r="D2083" s="1933" t="s">
        <v>6093</v>
      </c>
      <c r="E2083" s="1228">
        <v>7</v>
      </c>
      <c r="F2083" s="1587" t="s">
        <v>508</v>
      </c>
      <c r="G2083" s="1727">
        <v>6</v>
      </c>
      <c r="H2083" s="1587">
        <v>2023</v>
      </c>
      <c r="I2083" s="1589">
        <v>58.21</v>
      </c>
      <c r="J2083" s="1587">
        <f t="shared" si="118"/>
        <v>60</v>
      </c>
      <c r="K2083" s="1589">
        <f t="shared" si="119"/>
        <v>23.283999999999999</v>
      </c>
      <c r="L2083" s="1587"/>
      <c r="M2083" s="1587"/>
      <c r="N2083" s="1590">
        <f t="shared" si="120"/>
        <v>0</v>
      </c>
      <c r="O2083" s="2104"/>
      <c r="P2083" s="2104"/>
      <c r="Q2083" s="2104">
        <f t="shared" si="121"/>
        <v>0</v>
      </c>
      <c r="R2083" s="2403"/>
    </row>
    <row r="2084" spans="2:18" ht="14.25" customHeight="1">
      <c r="B2084" s="407"/>
      <c r="C2084" s="1585">
        <v>45</v>
      </c>
      <c r="D2084" s="1933" t="s">
        <v>5037</v>
      </c>
      <c r="E2084" s="1228">
        <v>7</v>
      </c>
      <c r="F2084" s="1587" t="s">
        <v>508</v>
      </c>
      <c r="G2084" s="1727">
        <v>7</v>
      </c>
      <c r="H2084" s="1587">
        <v>2023</v>
      </c>
      <c r="I2084" s="1589">
        <v>58.9</v>
      </c>
      <c r="J2084" s="1587">
        <f t="shared" si="118"/>
        <v>60</v>
      </c>
      <c r="K2084" s="1589">
        <f t="shared" si="119"/>
        <v>23.560000000000002</v>
      </c>
      <c r="L2084" s="1587"/>
      <c r="M2084" s="1587"/>
      <c r="N2084" s="1590">
        <f t="shared" si="120"/>
        <v>0</v>
      </c>
      <c r="O2084" s="2104"/>
      <c r="P2084" s="2104"/>
      <c r="Q2084" s="2104">
        <f t="shared" si="121"/>
        <v>0</v>
      </c>
      <c r="R2084" s="2403"/>
    </row>
    <row r="2085" spans="2:18" ht="14.25" customHeight="1">
      <c r="B2085" s="407"/>
      <c r="C2085" s="1585">
        <v>46.3</v>
      </c>
      <c r="D2085" s="1933" t="s">
        <v>6092</v>
      </c>
      <c r="E2085" s="1228">
        <v>7</v>
      </c>
      <c r="F2085" s="1587" t="s">
        <v>508</v>
      </c>
      <c r="G2085" s="1727">
        <v>3</v>
      </c>
      <c r="H2085" s="1587">
        <v>2023</v>
      </c>
      <c r="I2085" s="1589">
        <v>651.70000000000005</v>
      </c>
      <c r="J2085" s="1587">
        <f t="shared" si="118"/>
        <v>60</v>
      </c>
      <c r="K2085" s="1589">
        <f t="shared" si="119"/>
        <v>260.68</v>
      </c>
      <c r="L2085" s="1587"/>
      <c r="M2085" s="1587"/>
      <c r="N2085" s="1590">
        <f t="shared" si="120"/>
        <v>0</v>
      </c>
      <c r="O2085" s="2104"/>
      <c r="P2085" s="2104"/>
      <c r="Q2085" s="2104">
        <f t="shared" si="121"/>
        <v>0</v>
      </c>
      <c r="R2085" s="2403"/>
    </row>
    <row r="2086" spans="2:18" ht="14.25" customHeight="1">
      <c r="B2086" s="407"/>
      <c r="C2086" s="1782">
        <v>47.6</v>
      </c>
      <c r="D2086" s="1933" t="s">
        <v>7426</v>
      </c>
      <c r="E2086" s="1228">
        <v>7</v>
      </c>
      <c r="F2086" s="1587" t="s">
        <v>508</v>
      </c>
      <c r="G2086" s="1727">
        <v>2</v>
      </c>
      <c r="H2086" s="1587">
        <v>2022</v>
      </c>
      <c r="I2086" s="1589">
        <v>93.6</v>
      </c>
      <c r="J2086" s="1587">
        <f t="shared" si="118"/>
        <v>80</v>
      </c>
      <c r="K2086" s="1589">
        <f t="shared" si="119"/>
        <v>18.72</v>
      </c>
      <c r="L2086" s="1587"/>
      <c r="M2086" s="1587"/>
      <c r="N2086" s="1590">
        <f t="shared" si="120"/>
        <v>0</v>
      </c>
      <c r="O2086" s="2104"/>
      <c r="P2086" s="2104"/>
      <c r="Q2086" s="2104">
        <f t="shared" si="121"/>
        <v>0</v>
      </c>
      <c r="R2086" s="2403"/>
    </row>
    <row r="2087" spans="2:18" ht="14.25" customHeight="1">
      <c r="B2087" s="407"/>
      <c r="C2087" s="1585">
        <v>48.9</v>
      </c>
      <c r="D2087" s="1933" t="s">
        <v>5037</v>
      </c>
      <c r="E2087" s="1228">
        <v>7</v>
      </c>
      <c r="F2087" s="1587" t="s">
        <v>508</v>
      </c>
      <c r="G2087" s="1727">
        <v>10</v>
      </c>
      <c r="H2087" s="1587">
        <v>2023</v>
      </c>
      <c r="I2087" s="1589">
        <v>60.8</v>
      </c>
      <c r="J2087" s="1587">
        <f t="shared" si="118"/>
        <v>60</v>
      </c>
      <c r="K2087" s="1589">
        <f t="shared" si="119"/>
        <v>24.32</v>
      </c>
      <c r="L2087" s="1587"/>
      <c r="M2087" s="1587"/>
      <c r="N2087" s="1590">
        <f t="shared" si="120"/>
        <v>0</v>
      </c>
      <c r="O2087" s="2104"/>
      <c r="P2087" s="2104"/>
      <c r="Q2087" s="2104">
        <f t="shared" si="121"/>
        <v>0</v>
      </c>
      <c r="R2087" s="2403"/>
    </row>
    <row r="2088" spans="2:18" ht="27" customHeight="1">
      <c r="B2088" s="407"/>
      <c r="C2088" s="1585">
        <v>50.2</v>
      </c>
      <c r="D2088" s="1933" t="s">
        <v>7427</v>
      </c>
      <c r="E2088" s="1228">
        <v>7</v>
      </c>
      <c r="F2088" s="1587" t="s">
        <v>508</v>
      </c>
      <c r="G2088" s="1727">
        <v>3</v>
      </c>
      <c r="H2088" s="1587">
        <v>2023</v>
      </c>
      <c r="I2088" s="1589">
        <v>50.1</v>
      </c>
      <c r="J2088" s="1587">
        <f t="shared" si="118"/>
        <v>60</v>
      </c>
      <c r="K2088" s="1589">
        <f t="shared" si="119"/>
        <v>20.040000000000003</v>
      </c>
      <c r="L2088" s="1587"/>
      <c r="M2088" s="1587"/>
      <c r="N2088" s="1590">
        <f t="shared" si="120"/>
        <v>0</v>
      </c>
      <c r="O2088" s="2104"/>
      <c r="P2088" s="2104"/>
      <c r="Q2088" s="2104">
        <f t="shared" si="121"/>
        <v>0</v>
      </c>
      <c r="R2088" s="2403"/>
    </row>
    <row r="2089" spans="2:18" ht="14.25" customHeight="1">
      <c r="B2089" s="407"/>
      <c r="C2089" s="1585">
        <v>51.5</v>
      </c>
      <c r="D2089" s="1933" t="s">
        <v>7428</v>
      </c>
      <c r="E2089" s="1228">
        <v>7</v>
      </c>
      <c r="F2089" s="1587" t="s">
        <v>508</v>
      </c>
      <c r="G2089" s="1727">
        <v>1</v>
      </c>
      <c r="H2089" s="1587">
        <v>2023</v>
      </c>
      <c r="I2089" s="1589">
        <v>100.2</v>
      </c>
      <c r="J2089" s="1587">
        <f t="shared" si="118"/>
        <v>60</v>
      </c>
      <c r="K2089" s="1589">
        <f t="shared" si="119"/>
        <v>40.080000000000005</v>
      </c>
      <c r="L2089" s="1587"/>
      <c r="M2089" s="1587"/>
      <c r="N2089" s="1590">
        <f t="shared" si="120"/>
        <v>0</v>
      </c>
      <c r="O2089" s="2104"/>
      <c r="P2089" s="2104"/>
      <c r="Q2089" s="2104">
        <f t="shared" si="121"/>
        <v>0</v>
      </c>
      <c r="R2089" s="2403"/>
    </row>
    <row r="2090" spans="2:18" ht="14.25" customHeight="1">
      <c r="B2090" s="407"/>
      <c r="C2090" s="1782">
        <v>52.8</v>
      </c>
      <c r="D2090" s="1933" t="s">
        <v>7429</v>
      </c>
      <c r="E2090" s="1228">
        <v>7</v>
      </c>
      <c r="F2090" s="1587" t="s">
        <v>508</v>
      </c>
      <c r="G2090" s="1727">
        <v>2</v>
      </c>
      <c r="H2090" s="1587">
        <v>2024</v>
      </c>
      <c r="I2090" s="1589">
        <v>200.4</v>
      </c>
      <c r="J2090" s="1587">
        <f t="shared" si="118"/>
        <v>40</v>
      </c>
      <c r="K2090" s="1589">
        <f t="shared" si="119"/>
        <v>120.24</v>
      </c>
      <c r="L2090" s="1587"/>
      <c r="M2090" s="1587"/>
      <c r="N2090" s="1590">
        <f t="shared" si="120"/>
        <v>0</v>
      </c>
      <c r="O2090" s="2104"/>
      <c r="P2090" s="2104"/>
      <c r="Q2090" s="2104">
        <f t="shared" si="121"/>
        <v>0</v>
      </c>
      <c r="R2090" s="2403"/>
    </row>
    <row r="2091" spans="2:18" ht="14.25" customHeight="1">
      <c r="B2091" s="407"/>
      <c r="C2091" s="1585">
        <v>54.1</v>
      </c>
      <c r="D2091" s="1933" t="s">
        <v>7429</v>
      </c>
      <c r="E2091" s="1228">
        <v>7</v>
      </c>
      <c r="F2091" s="1587" t="s">
        <v>508</v>
      </c>
      <c r="G2091" s="1727">
        <v>2</v>
      </c>
      <c r="H2091" s="1587">
        <v>2024</v>
      </c>
      <c r="I2091" s="1589">
        <v>2533.56</v>
      </c>
      <c r="J2091" s="1587">
        <f t="shared" si="118"/>
        <v>40</v>
      </c>
      <c r="K2091" s="1589">
        <f t="shared" si="119"/>
        <v>1520.136</v>
      </c>
      <c r="L2091" s="1587"/>
      <c r="M2091" s="1587"/>
      <c r="N2091" s="1590">
        <f t="shared" si="120"/>
        <v>0</v>
      </c>
      <c r="O2091" s="2104"/>
      <c r="P2091" s="2104"/>
      <c r="Q2091" s="2104">
        <f t="shared" si="121"/>
        <v>0</v>
      </c>
      <c r="R2091" s="2404"/>
    </row>
    <row r="2092" spans="2:18" ht="14.25" customHeight="1">
      <c r="B2092" s="407"/>
      <c r="C2092" s="1562">
        <v>1</v>
      </c>
      <c r="D2092" s="1927" t="s">
        <v>2298</v>
      </c>
      <c r="E2092" s="1229">
        <v>7</v>
      </c>
      <c r="F2092" s="1564" t="s">
        <v>508</v>
      </c>
      <c r="G2092" s="1718">
        <v>19</v>
      </c>
      <c r="H2092" s="1564">
        <v>2005</v>
      </c>
      <c r="I2092" s="1566">
        <v>300.60000000000002</v>
      </c>
      <c r="J2092" s="1564">
        <f t="shared" si="118"/>
        <v>100</v>
      </c>
      <c r="K2092" s="1566">
        <f t="shared" si="119"/>
        <v>0</v>
      </c>
      <c r="L2092" s="1564"/>
      <c r="M2092" s="1564"/>
      <c r="N2092" s="1567">
        <f t="shared" si="120"/>
        <v>0</v>
      </c>
      <c r="O2092" s="2102"/>
      <c r="P2092" s="2102"/>
      <c r="Q2092" s="2102">
        <f t="shared" si="121"/>
        <v>0</v>
      </c>
      <c r="R2092" s="2385" t="s">
        <v>6643</v>
      </c>
    </row>
    <row r="2093" spans="2:18" ht="14.25" customHeight="1">
      <c r="B2093" s="407"/>
      <c r="C2093" s="1562">
        <v>2</v>
      </c>
      <c r="D2093" s="1927" t="s">
        <v>2299</v>
      </c>
      <c r="E2093" s="1229">
        <v>7</v>
      </c>
      <c r="F2093" s="1564" t="s">
        <v>508</v>
      </c>
      <c r="G2093" s="1718">
        <v>1</v>
      </c>
      <c r="H2093" s="1564">
        <v>2005</v>
      </c>
      <c r="I2093" s="1566">
        <v>2892</v>
      </c>
      <c r="J2093" s="1564">
        <f t="shared" ref="J2093:J2156" si="122">IF(($J$14-H2093)*J$19&gt;100,100,($J$14-H2093)*J$19)</f>
        <v>100</v>
      </c>
      <c r="K2093" s="1566">
        <f t="shared" si="119"/>
        <v>0</v>
      </c>
      <c r="L2093" s="1564"/>
      <c r="M2093" s="1564"/>
      <c r="N2093" s="1567">
        <f t="shared" si="120"/>
        <v>0</v>
      </c>
      <c r="O2093" s="2102"/>
      <c r="P2093" s="2102"/>
      <c r="Q2093" s="2102">
        <f t="shared" si="121"/>
        <v>0</v>
      </c>
      <c r="R2093" s="2386"/>
    </row>
    <row r="2094" spans="2:18" ht="14.25" customHeight="1">
      <c r="B2094" s="407"/>
      <c r="C2094" s="1562">
        <v>3</v>
      </c>
      <c r="D2094" s="1927" t="s">
        <v>2300</v>
      </c>
      <c r="E2094" s="1229">
        <v>7</v>
      </c>
      <c r="F2094" s="1564" t="s">
        <v>508</v>
      </c>
      <c r="G2094" s="1718">
        <v>1</v>
      </c>
      <c r="H2094" s="1564">
        <v>2005</v>
      </c>
      <c r="I2094" s="1566">
        <v>57.38</v>
      </c>
      <c r="J2094" s="1564">
        <f t="shared" si="122"/>
        <v>100</v>
      </c>
      <c r="K2094" s="1566">
        <f t="shared" si="119"/>
        <v>0</v>
      </c>
      <c r="L2094" s="1564"/>
      <c r="M2094" s="1564"/>
      <c r="N2094" s="1567">
        <f t="shared" si="120"/>
        <v>0</v>
      </c>
      <c r="O2094" s="2102"/>
      <c r="P2094" s="2102"/>
      <c r="Q2094" s="2102">
        <f t="shared" si="121"/>
        <v>0</v>
      </c>
      <c r="R2094" s="2386"/>
    </row>
    <row r="2095" spans="2:18" ht="14.25" customHeight="1">
      <c r="B2095" s="407"/>
      <c r="C2095" s="1562">
        <v>4</v>
      </c>
      <c r="D2095" s="1927" t="s">
        <v>2045</v>
      </c>
      <c r="E2095" s="1229">
        <v>7</v>
      </c>
      <c r="F2095" s="1564" t="s">
        <v>508</v>
      </c>
      <c r="G2095" s="1718">
        <v>1</v>
      </c>
      <c r="H2095" s="1564">
        <v>2005</v>
      </c>
      <c r="I2095" s="1566">
        <v>106</v>
      </c>
      <c r="J2095" s="1564">
        <f t="shared" si="122"/>
        <v>100</v>
      </c>
      <c r="K2095" s="1566">
        <f t="shared" si="119"/>
        <v>0</v>
      </c>
      <c r="L2095" s="1564"/>
      <c r="M2095" s="1564"/>
      <c r="N2095" s="1567">
        <f t="shared" si="120"/>
        <v>0</v>
      </c>
      <c r="O2095" s="2102"/>
      <c r="P2095" s="2102"/>
      <c r="Q2095" s="2102">
        <f t="shared" si="121"/>
        <v>0</v>
      </c>
      <c r="R2095" s="2386"/>
    </row>
    <row r="2096" spans="2:18" ht="14.25" customHeight="1">
      <c r="B2096" s="407"/>
      <c r="C2096" s="1562">
        <v>5</v>
      </c>
      <c r="D2096" s="1927" t="s">
        <v>2301</v>
      </c>
      <c r="E2096" s="1229">
        <v>7</v>
      </c>
      <c r="F2096" s="1564" t="s">
        <v>508</v>
      </c>
      <c r="G2096" s="1718">
        <v>1</v>
      </c>
      <c r="H2096" s="1564">
        <v>2005</v>
      </c>
      <c r="I2096" s="1566">
        <v>176.87</v>
      </c>
      <c r="J2096" s="1564">
        <f t="shared" si="122"/>
        <v>100</v>
      </c>
      <c r="K2096" s="1566">
        <f t="shared" si="119"/>
        <v>0</v>
      </c>
      <c r="L2096" s="1564"/>
      <c r="M2096" s="1564"/>
      <c r="N2096" s="1567">
        <f t="shared" si="120"/>
        <v>0</v>
      </c>
      <c r="O2096" s="2102"/>
      <c r="P2096" s="2102"/>
      <c r="Q2096" s="2102">
        <f t="shared" si="121"/>
        <v>0</v>
      </c>
      <c r="R2096" s="2386"/>
    </row>
    <row r="2097" spans="2:18" ht="14.25" customHeight="1">
      <c r="B2097" s="407"/>
      <c r="C2097" s="1562">
        <v>6</v>
      </c>
      <c r="D2097" s="1927" t="s">
        <v>2302</v>
      </c>
      <c r="E2097" s="1229">
        <v>7</v>
      </c>
      <c r="F2097" s="1564" t="s">
        <v>508</v>
      </c>
      <c r="G2097" s="1718">
        <v>8</v>
      </c>
      <c r="H2097" s="1564">
        <v>2008</v>
      </c>
      <c r="I2097" s="1566">
        <v>2200.13</v>
      </c>
      <c r="J2097" s="1564">
        <f t="shared" si="122"/>
        <v>100</v>
      </c>
      <c r="K2097" s="1566">
        <f t="shared" si="119"/>
        <v>0</v>
      </c>
      <c r="L2097" s="1564"/>
      <c r="M2097" s="1564"/>
      <c r="N2097" s="1567">
        <f t="shared" si="120"/>
        <v>0</v>
      </c>
      <c r="O2097" s="2102"/>
      <c r="P2097" s="2102"/>
      <c r="Q2097" s="2102">
        <f t="shared" si="121"/>
        <v>0</v>
      </c>
      <c r="R2097" s="2386"/>
    </row>
    <row r="2098" spans="2:18" ht="14.25" customHeight="1">
      <c r="B2098" s="407"/>
      <c r="C2098" s="1562">
        <v>7</v>
      </c>
      <c r="D2098" s="1927" t="s">
        <v>2303</v>
      </c>
      <c r="E2098" s="1229">
        <v>7</v>
      </c>
      <c r="F2098" s="1564" t="s">
        <v>508</v>
      </c>
      <c r="G2098" s="1718">
        <v>1</v>
      </c>
      <c r="H2098" s="1564">
        <v>2008</v>
      </c>
      <c r="I2098" s="1566">
        <v>488.76</v>
      </c>
      <c r="J2098" s="1564">
        <f t="shared" si="122"/>
        <v>100</v>
      </c>
      <c r="K2098" s="1566">
        <f t="shared" si="119"/>
        <v>0</v>
      </c>
      <c r="L2098" s="1564"/>
      <c r="M2098" s="1564"/>
      <c r="N2098" s="1567">
        <f t="shared" si="120"/>
        <v>0</v>
      </c>
      <c r="O2098" s="2102"/>
      <c r="P2098" s="2102"/>
      <c r="Q2098" s="2102">
        <f t="shared" si="121"/>
        <v>0</v>
      </c>
      <c r="R2098" s="2386"/>
    </row>
    <row r="2099" spans="2:18" ht="14.25" customHeight="1">
      <c r="B2099" s="407"/>
      <c r="C2099" s="1562">
        <v>8</v>
      </c>
      <c r="D2099" s="1927" t="s">
        <v>2304</v>
      </c>
      <c r="E2099" s="1229">
        <v>7</v>
      </c>
      <c r="F2099" s="1564" t="s">
        <v>508</v>
      </c>
      <c r="G2099" s="1718">
        <v>5</v>
      </c>
      <c r="H2099" s="1564">
        <v>2008</v>
      </c>
      <c r="I2099" s="1566">
        <v>335.94</v>
      </c>
      <c r="J2099" s="1564">
        <f t="shared" si="122"/>
        <v>100</v>
      </c>
      <c r="K2099" s="1566">
        <f t="shared" si="119"/>
        <v>0</v>
      </c>
      <c r="L2099" s="1564"/>
      <c r="M2099" s="1564"/>
      <c r="N2099" s="1567">
        <f t="shared" si="120"/>
        <v>0</v>
      </c>
      <c r="O2099" s="2102"/>
      <c r="P2099" s="2102"/>
      <c r="Q2099" s="2102">
        <f t="shared" si="121"/>
        <v>0</v>
      </c>
      <c r="R2099" s="2386"/>
    </row>
    <row r="2100" spans="2:18" ht="14.25" customHeight="1">
      <c r="B2100" s="407"/>
      <c r="C2100" s="1562">
        <v>9</v>
      </c>
      <c r="D2100" s="1927" t="s">
        <v>2305</v>
      </c>
      <c r="E2100" s="1229">
        <v>7</v>
      </c>
      <c r="F2100" s="1564" t="s">
        <v>508</v>
      </c>
      <c r="G2100" s="1718">
        <v>3</v>
      </c>
      <c r="H2100" s="1564">
        <v>2008</v>
      </c>
      <c r="I2100" s="1566">
        <v>53.04</v>
      </c>
      <c r="J2100" s="1564">
        <f t="shared" si="122"/>
        <v>100</v>
      </c>
      <c r="K2100" s="1566">
        <f t="shared" si="119"/>
        <v>0</v>
      </c>
      <c r="L2100" s="1564"/>
      <c r="M2100" s="1564"/>
      <c r="N2100" s="1567">
        <f t="shared" si="120"/>
        <v>0</v>
      </c>
      <c r="O2100" s="2102"/>
      <c r="P2100" s="2102"/>
      <c r="Q2100" s="2102">
        <f t="shared" si="121"/>
        <v>0</v>
      </c>
      <c r="R2100" s="2386"/>
    </row>
    <row r="2101" spans="2:18" ht="14.25" customHeight="1">
      <c r="B2101" s="407"/>
      <c r="C2101" s="1562">
        <v>10</v>
      </c>
      <c r="D2101" s="1927" t="s">
        <v>2306</v>
      </c>
      <c r="E2101" s="1229">
        <v>7</v>
      </c>
      <c r="F2101" s="1564" t="s">
        <v>508</v>
      </c>
      <c r="G2101" s="1718">
        <v>1</v>
      </c>
      <c r="H2101" s="1564">
        <v>2008</v>
      </c>
      <c r="I2101" s="1566">
        <v>28.5</v>
      </c>
      <c r="J2101" s="1564">
        <f t="shared" si="122"/>
        <v>100</v>
      </c>
      <c r="K2101" s="1566">
        <f t="shared" si="119"/>
        <v>0</v>
      </c>
      <c r="L2101" s="1564"/>
      <c r="M2101" s="1564"/>
      <c r="N2101" s="1567">
        <f t="shared" si="120"/>
        <v>0</v>
      </c>
      <c r="O2101" s="2102"/>
      <c r="P2101" s="2102"/>
      <c r="Q2101" s="2102">
        <f t="shared" si="121"/>
        <v>0</v>
      </c>
      <c r="R2101" s="2386"/>
    </row>
    <row r="2102" spans="2:18" ht="14.25" customHeight="1">
      <c r="B2102" s="407"/>
      <c r="C2102" s="1562">
        <v>11</v>
      </c>
      <c r="D2102" s="1927" t="s">
        <v>2307</v>
      </c>
      <c r="E2102" s="1229">
        <v>7</v>
      </c>
      <c r="F2102" s="1564" t="s">
        <v>508</v>
      </c>
      <c r="G2102" s="1718">
        <v>1</v>
      </c>
      <c r="H2102" s="1564">
        <v>2008</v>
      </c>
      <c r="I2102" s="1566">
        <v>57.48</v>
      </c>
      <c r="J2102" s="1564">
        <f t="shared" si="122"/>
        <v>100</v>
      </c>
      <c r="K2102" s="1566">
        <f t="shared" si="119"/>
        <v>0</v>
      </c>
      <c r="L2102" s="1564"/>
      <c r="M2102" s="1564"/>
      <c r="N2102" s="1567">
        <f t="shared" si="120"/>
        <v>0</v>
      </c>
      <c r="O2102" s="2102"/>
      <c r="P2102" s="2102"/>
      <c r="Q2102" s="2102">
        <f t="shared" si="121"/>
        <v>0</v>
      </c>
      <c r="R2102" s="2386"/>
    </row>
    <row r="2103" spans="2:18" ht="14.25" customHeight="1">
      <c r="B2103" s="407"/>
      <c r="C2103" s="1562">
        <v>12</v>
      </c>
      <c r="D2103" s="1927" t="s">
        <v>2308</v>
      </c>
      <c r="E2103" s="1229">
        <v>7</v>
      </c>
      <c r="F2103" s="1564" t="s">
        <v>508</v>
      </c>
      <c r="G2103" s="1718">
        <v>1</v>
      </c>
      <c r="H2103" s="1564">
        <v>2008</v>
      </c>
      <c r="I2103" s="1566">
        <v>97.8</v>
      </c>
      <c r="J2103" s="1564">
        <f t="shared" si="122"/>
        <v>100</v>
      </c>
      <c r="K2103" s="1566">
        <f t="shared" si="119"/>
        <v>0</v>
      </c>
      <c r="L2103" s="1564"/>
      <c r="M2103" s="1564"/>
      <c r="N2103" s="1567">
        <f t="shared" si="120"/>
        <v>0</v>
      </c>
      <c r="O2103" s="2102"/>
      <c r="P2103" s="2102"/>
      <c r="Q2103" s="2102">
        <f t="shared" si="121"/>
        <v>0</v>
      </c>
      <c r="R2103" s="2386"/>
    </row>
    <row r="2104" spans="2:18" ht="14.25" customHeight="1">
      <c r="B2104" s="407"/>
      <c r="C2104" s="1562">
        <v>13</v>
      </c>
      <c r="D2104" s="1927" t="s">
        <v>2309</v>
      </c>
      <c r="E2104" s="1229">
        <v>7</v>
      </c>
      <c r="F2104" s="1564" t="s">
        <v>508</v>
      </c>
      <c r="G2104" s="1718">
        <v>1</v>
      </c>
      <c r="H2104" s="1564">
        <v>2008</v>
      </c>
      <c r="I2104" s="1566">
        <v>550.49</v>
      </c>
      <c r="J2104" s="1564">
        <f t="shared" si="122"/>
        <v>100</v>
      </c>
      <c r="K2104" s="1566">
        <f t="shared" si="119"/>
        <v>0</v>
      </c>
      <c r="L2104" s="1564"/>
      <c r="M2104" s="1564"/>
      <c r="N2104" s="1567">
        <f t="shared" si="120"/>
        <v>0</v>
      </c>
      <c r="O2104" s="2102"/>
      <c r="P2104" s="2102"/>
      <c r="Q2104" s="2102">
        <f t="shared" si="121"/>
        <v>0</v>
      </c>
      <c r="R2104" s="2386"/>
    </row>
    <row r="2105" spans="2:18" ht="14.25" customHeight="1">
      <c r="B2105" s="407"/>
      <c r="C2105" s="1562">
        <v>14</v>
      </c>
      <c r="D2105" s="1927" t="s">
        <v>2310</v>
      </c>
      <c r="E2105" s="1229">
        <v>7</v>
      </c>
      <c r="F2105" s="1564" t="s">
        <v>508</v>
      </c>
      <c r="G2105" s="1718">
        <v>5</v>
      </c>
      <c r="H2105" s="1564">
        <v>2011</v>
      </c>
      <c r="I2105" s="1566">
        <v>432</v>
      </c>
      <c r="J2105" s="1564">
        <f t="shared" si="122"/>
        <v>100</v>
      </c>
      <c r="K2105" s="1566">
        <f t="shared" si="119"/>
        <v>0</v>
      </c>
      <c r="L2105" s="1564"/>
      <c r="M2105" s="1564"/>
      <c r="N2105" s="1567">
        <f t="shared" si="120"/>
        <v>0</v>
      </c>
      <c r="O2105" s="2102"/>
      <c r="P2105" s="2102"/>
      <c r="Q2105" s="2102">
        <f t="shared" si="121"/>
        <v>0</v>
      </c>
      <c r="R2105" s="2386"/>
    </row>
    <row r="2106" spans="2:18" ht="14.25" customHeight="1">
      <c r="B2106" s="407"/>
      <c r="C2106" s="1562">
        <v>15</v>
      </c>
      <c r="D2106" s="1927" t="s">
        <v>2311</v>
      </c>
      <c r="E2106" s="1229">
        <v>7</v>
      </c>
      <c r="F2106" s="1564" t="s">
        <v>508</v>
      </c>
      <c r="G2106" s="1718">
        <v>1</v>
      </c>
      <c r="H2106" s="1564">
        <v>2012</v>
      </c>
      <c r="I2106" s="1566">
        <v>97</v>
      </c>
      <c r="J2106" s="1564">
        <f t="shared" si="122"/>
        <v>100</v>
      </c>
      <c r="K2106" s="1566">
        <f t="shared" si="119"/>
        <v>0</v>
      </c>
      <c r="L2106" s="1564"/>
      <c r="M2106" s="1564"/>
      <c r="N2106" s="1567">
        <f t="shared" si="120"/>
        <v>0</v>
      </c>
      <c r="O2106" s="2102"/>
      <c r="P2106" s="2102"/>
      <c r="Q2106" s="2102">
        <f t="shared" si="121"/>
        <v>0</v>
      </c>
      <c r="R2106" s="2386"/>
    </row>
    <row r="2107" spans="2:18" ht="14.25" customHeight="1">
      <c r="B2107" s="407"/>
      <c r="C2107" s="1562">
        <v>16</v>
      </c>
      <c r="D2107" s="1927" t="s">
        <v>2312</v>
      </c>
      <c r="E2107" s="1229">
        <v>7</v>
      </c>
      <c r="F2107" s="1564" t="s">
        <v>508</v>
      </c>
      <c r="G2107" s="1718">
        <v>1</v>
      </c>
      <c r="H2107" s="1564">
        <v>2013</v>
      </c>
      <c r="I2107" s="1566">
        <v>99.6</v>
      </c>
      <c r="J2107" s="1564">
        <f t="shared" si="122"/>
        <v>100</v>
      </c>
      <c r="K2107" s="1566">
        <f t="shared" si="119"/>
        <v>0</v>
      </c>
      <c r="L2107" s="1564"/>
      <c r="M2107" s="1564"/>
      <c r="N2107" s="1567">
        <f t="shared" si="120"/>
        <v>0</v>
      </c>
      <c r="O2107" s="2102"/>
      <c r="P2107" s="2102"/>
      <c r="Q2107" s="2102">
        <f t="shared" si="121"/>
        <v>0</v>
      </c>
      <c r="R2107" s="2386"/>
    </row>
    <row r="2108" spans="2:18" ht="14.25" customHeight="1">
      <c r="B2108" s="407"/>
      <c r="C2108" s="1562">
        <v>17</v>
      </c>
      <c r="D2108" s="1927" t="s">
        <v>2313</v>
      </c>
      <c r="E2108" s="1229">
        <v>7</v>
      </c>
      <c r="F2108" s="1564" t="s">
        <v>508</v>
      </c>
      <c r="G2108" s="1718">
        <v>3</v>
      </c>
      <c r="H2108" s="1564">
        <v>2013</v>
      </c>
      <c r="I2108" s="1566">
        <v>59.79</v>
      </c>
      <c r="J2108" s="1564">
        <f t="shared" si="122"/>
        <v>100</v>
      </c>
      <c r="K2108" s="1566">
        <f t="shared" si="119"/>
        <v>0</v>
      </c>
      <c r="L2108" s="1564"/>
      <c r="M2108" s="1564"/>
      <c r="N2108" s="1567">
        <f t="shared" si="120"/>
        <v>0</v>
      </c>
      <c r="O2108" s="2102"/>
      <c r="P2108" s="2102"/>
      <c r="Q2108" s="2102">
        <f t="shared" si="121"/>
        <v>0</v>
      </c>
      <c r="R2108" s="2386"/>
    </row>
    <row r="2109" spans="2:18" ht="14.25" customHeight="1">
      <c r="B2109" s="407"/>
      <c r="C2109" s="1562">
        <v>18</v>
      </c>
      <c r="D2109" s="1927" t="s">
        <v>2314</v>
      </c>
      <c r="E2109" s="1229">
        <v>7</v>
      </c>
      <c r="F2109" s="1564" t="s">
        <v>508</v>
      </c>
      <c r="G2109" s="1718">
        <v>1</v>
      </c>
      <c r="H2109" s="1564">
        <v>2013</v>
      </c>
      <c r="I2109" s="1566">
        <v>99.6</v>
      </c>
      <c r="J2109" s="1564">
        <f t="shared" si="122"/>
        <v>100</v>
      </c>
      <c r="K2109" s="1566">
        <f t="shared" si="119"/>
        <v>0</v>
      </c>
      <c r="L2109" s="1564"/>
      <c r="M2109" s="1564"/>
      <c r="N2109" s="1567">
        <f t="shared" si="120"/>
        <v>0</v>
      </c>
      <c r="O2109" s="2102"/>
      <c r="P2109" s="2102"/>
      <c r="Q2109" s="2102">
        <f t="shared" si="121"/>
        <v>0</v>
      </c>
      <c r="R2109" s="2386"/>
    </row>
    <row r="2110" spans="2:18" ht="14.25" customHeight="1">
      <c r="B2110" s="407"/>
      <c r="C2110" s="1562">
        <v>19</v>
      </c>
      <c r="D2110" s="1927" t="s">
        <v>2315</v>
      </c>
      <c r="E2110" s="1229">
        <v>7</v>
      </c>
      <c r="F2110" s="1564" t="s">
        <v>508</v>
      </c>
      <c r="G2110" s="1718">
        <v>3</v>
      </c>
      <c r="H2110" s="1564">
        <v>2014</v>
      </c>
      <c r="I2110" s="1566">
        <v>99.6</v>
      </c>
      <c r="J2110" s="1564">
        <f t="shared" si="122"/>
        <v>100</v>
      </c>
      <c r="K2110" s="1566">
        <f t="shared" si="119"/>
        <v>0</v>
      </c>
      <c r="L2110" s="1564"/>
      <c r="M2110" s="1564"/>
      <c r="N2110" s="1567">
        <f t="shared" si="120"/>
        <v>0</v>
      </c>
      <c r="O2110" s="2102"/>
      <c r="P2110" s="2102"/>
      <c r="Q2110" s="2102">
        <f t="shared" si="121"/>
        <v>0</v>
      </c>
      <c r="R2110" s="2386"/>
    </row>
    <row r="2111" spans="2:18" ht="14.25" customHeight="1">
      <c r="B2111" s="407"/>
      <c r="C2111" s="1562">
        <v>20</v>
      </c>
      <c r="D2111" s="1927" t="s">
        <v>2316</v>
      </c>
      <c r="E2111" s="1229">
        <v>7</v>
      </c>
      <c r="F2111" s="1564" t="s">
        <v>508</v>
      </c>
      <c r="G2111" s="1718">
        <v>1</v>
      </c>
      <c r="H2111" s="1564">
        <v>2015</v>
      </c>
      <c r="I2111" s="1566">
        <v>37.799999999999997</v>
      </c>
      <c r="J2111" s="1564">
        <f t="shared" si="122"/>
        <v>100</v>
      </c>
      <c r="K2111" s="1566">
        <f t="shared" ref="K2111:K2174" si="123">IF(J2111=100,0,I2111-I2111*J2111%)</f>
        <v>0</v>
      </c>
      <c r="L2111" s="1564"/>
      <c r="M2111" s="1564"/>
      <c r="N2111" s="1567">
        <f t="shared" ref="N2111:N2174" si="124">+L2111*M2111</f>
        <v>0</v>
      </c>
      <c r="O2111" s="2102"/>
      <c r="P2111" s="2102"/>
      <c r="Q2111" s="2102">
        <f t="shared" ref="Q2111:Q2174" si="125">+O2111*P2111</f>
        <v>0</v>
      </c>
      <c r="R2111" s="2386"/>
    </row>
    <row r="2112" spans="2:18" ht="14.25" customHeight="1">
      <c r="B2112" s="407"/>
      <c r="C2112" s="1562">
        <v>21</v>
      </c>
      <c r="D2112" s="1927" t="s">
        <v>2317</v>
      </c>
      <c r="E2112" s="1229">
        <v>7</v>
      </c>
      <c r="F2112" s="1564" t="s">
        <v>508</v>
      </c>
      <c r="G2112" s="1718">
        <v>3</v>
      </c>
      <c r="H2112" s="1564">
        <v>2016</v>
      </c>
      <c r="I2112" s="1566">
        <v>37.799999999999997</v>
      </c>
      <c r="J2112" s="1564">
        <f t="shared" si="122"/>
        <v>100</v>
      </c>
      <c r="K2112" s="1566">
        <f t="shared" si="123"/>
        <v>0</v>
      </c>
      <c r="L2112" s="1564"/>
      <c r="M2112" s="1564"/>
      <c r="N2112" s="1567">
        <f t="shared" si="124"/>
        <v>0</v>
      </c>
      <c r="O2112" s="2102"/>
      <c r="P2112" s="2102"/>
      <c r="Q2112" s="2102">
        <f t="shared" si="125"/>
        <v>0</v>
      </c>
      <c r="R2112" s="2386"/>
    </row>
    <row r="2113" spans="2:18" ht="14.25" customHeight="1">
      <c r="B2113" s="407"/>
      <c r="C2113" s="1562">
        <v>22</v>
      </c>
      <c r="D2113" s="1927" t="s">
        <v>2318</v>
      </c>
      <c r="E2113" s="1229">
        <v>7</v>
      </c>
      <c r="F2113" s="1564" t="s">
        <v>508</v>
      </c>
      <c r="G2113" s="1718">
        <v>4</v>
      </c>
      <c r="H2113" s="1564">
        <v>2016</v>
      </c>
      <c r="I2113" s="1566">
        <v>99.6</v>
      </c>
      <c r="J2113" s="1564">
        <f t="shared" si="122"/>
        <v>100</v>
      </c>
      <c r="K2113" s="1566">
        <f t="shared" si="123"/>
        <v>0</v>
      </c>
      <c r="L2113" s="1564"/>
      <c r="M2113" s="1564"/>
      <c r="N2113" s="1567">
        <f t="shared" si="124"/>
        <v>0</v>
      </c>
      <c r="O2113" s="2102"/>
      <c r="P2113" s="2102"/>
      <c r="Q2113" s="2102">
        <f t="shared" si="125"/>
        <v>0</v>
      </c>
      <c r="R2113" s="2386"/>
    </row>
    <row r="2114" spans="2:18" ht="14.25" customHeight="1">
      <c r="B2114" s="407"/>
      <c r="C2114" s="1562">
        <v>23</v>
      </c>
      <c r="D2114" s="1927" t="s">
        <v>2319</v>
      </c>
      <c r="E2114" s="1229">
        <v>7</v>
      </c>
      <c r="F2114" s="1564" t="s">
        <v>508</v>
      </c>
      <c r="G2114" s="1718">
        <v>1</v>
      </c>
      <c r="H2114" s="1564">
        <v>2016</v>
      </c>
      <c r="I2114" s="1566">
        <v>1632</v>
      </c>
      <c r="J2114" s="1564">
        <f t="shared" si="122"/>
        <v>100</v>
      </c>
      <c r="K2114" s="1566">
        <f t="shared" si="123"/>
        <v>0</v>
      </c>
      <c r="L2114" s="1564"/>
      <c r="M2114" s="1564"/>
      <c r="N2114" s="1567">
        <f t="shared" si="124"/>
        <v>0</v>
      </c>
      <c r="O2114" s="2102"/>
      <c r="P2114" s="2102"/>
      <c r="Q2114" s="2102">
        <f t="shared" si="125"/>
        <v>0</v>
      </c>
      <c r="R2114" s="2386"/>
    </row>
    <row r="2115" spans="2:18" ht="14.25" customHeight="1">
      <c r="B2115" s="407"/>
      <c r="C2115" s="1562">
        <v>24</v>
      </c>
      <c r="D2115" s="1927" t="s">
        <v>2320</v>
      </c>
      <c r="E2115" s="1229">
        <v>7</v>
      </c>
      <c r="F2115" s="1564" t="s">
        <v>508</v>
      </c>
      <c r="G2115" s="1718">
        <v>1</v>
      </c>
      <c r="H2115" s="1564">
        <v>2016</v>
      </c>
      <c r="I2115" s="1566">
        <v>365.7</v>
      </c>
      <c r="J2115" s="1564">
        <f t="shared" si="122"/>
        <v>100</v>
      </c>
      <c r="K2115" s="1566">
        <f t="shared" si="123"/>
        <v>0</v>
      </c>
      <c r="L2115" s="1564"/>
      <c r="M2115" s="1564"/>
      <c r="N2115" s="1567">
        <f t="shared" si="124"/>
        <v>0</v>
      </c>
      <c r="O2115" s="2102"/>
      <c r="P2115" s="2102"/>
      <c r="Q2115" s="2102">
        <f t="shared" si="125"/>
        <v>0</v>
      </c>
      <c r="R2115" s="2386"/>
    </row>
    <row r="2116" spans="2:18" ht="14.25" customHeight="1">
      <c r="B2116" s="407"/>
      <c r="C2116" s="1562">
        <v>25</v>
      </c>
      <c r="D2116" s="1927" t="s">
        <v>2321</v>
      </c>
      <c r="E2116" s="1229">
        <v>7</v>
      </c>
      <c r="F2116" s="1564" t="s">
        <v>508</v>
      </c>
      <c r="G2116" s="1718">
        <v>3</v>
      </c>
      <c r="H2116" s="1564">
        <v>2016</v>
      </c>
      <c r="I2116" s="1566">
        <v>365.7</v>
      </c>
      <c r="J2116" s="1564">
        <f t="shared" si="122"/>
        <v>100</v>
      </c>
      <c r="K2116" s="1566">
        <f t="shared" si="123"/>
        <v>0</v>
      </c>
      <c r="L2116" s="1564"/>
      <c r="M2116" s="1564"/>
      <c r="N2116" s="1567">
        <f t="shared" si="124"/>
        <v>0</v>
      </c>
      <c r="O2116" s="2102"/>
      <c r="P2116" s="2102"/>
      <c r="Q2116" s="2102">
        <f t="shared" si="125"/>
        <v>0</v>
      </c>
      <c r="R2116" s="2386"/>
    </row>
    <row r="2117" spans="2:18" ht="14.25" customHeight="1">
      <c r="B2117" s="407"/>
      <c r="C2117" s="1562">
        <v>26</v>
      </c>
      <c r="D2117" s="1927" t="s">
        <v>2317</v>
      </c>
      <c r="E2117" s="1229">
        <v>7</v>
      </c>
      <c r="F2117" s="1564" t="s">
        <v>508</v>
      </c>
      <c r="G2117" s="1718">
        <v>1</v>
      </c>
      <c r="H2117" s="1564">
        <v>2017</v>
      </c>
      <c r="I2117" s="1566">
        <v>343</v>
      </c>
      <c r="J2117" s="1564">
        <f t="shared" si="122"/>
        <v>100</v>
      </c>
      <c r="K2117" s="1566">
        <f t="shared" si="123"/>
        <v>0</v>
      </c>
      <c r="L2117" s="1564"/>
      <c r="M2117" s="1564"/>
      <c r="N2117" s="1567">
        <f t="shared" si="124"/>
        <v>0</v>
      </c>
      <c r="O2117" s="2102"/>
      <c r="P2117" s="2102"/>
      <c r="Q2117" s="2102">
        <f t="shared" si="125"/>
        <v>0</v>
      </c>
      <c r="R2117" s="2386"/>
    </row>
    <row r="2118" spans="2:18" ht="14.25" customHeight="1">
      <c r="B2118" s="407"/>
      <c r="C2118" s="1562">
        <v>27</v>
      </c>
      <c r="D2118" s="1927" t="s">
        <v>2317</v>
      </c>
      <c r="E2118" s="1229">
        <v>7</v>
      </c>
      <c r="F2118" s="1564" t="s">
        <v>508</v>
      </c>
      <c r="G2118" s="1718">
        <v>2</v>
      </c>
      <c r="H2118" s="1564">
        <v>2017</v>
      </c>
      <c r="I2118" s="1566">
        <v>38.96</v>
      </c>
      <c r="J2118" s="1564">
        <f t="shared" si="122"/>
        <v>100</v>
      </c>
      <c r="K2118" s="1566">
        <f t="shared" si="123"/>
        <v>0</v>
      </c>
      <c r="L2118" s="1564"/>
      <c r="M2118" s="1564"/>
      <c r="N2118" s="1567">
        <f t="shared" si="124"/>
        <v>0</v>
      </c>
      <c r="O2118" s="2102"/>
      <c r="P2118" s="2102"/>
      <c r="Q2118" s="2102">
        <f t="shared" si="125"/>
        <v>0</v>
      </c>
      <c r="R2118" s="2386"/>
    </row>
    <row r="2119" spans="2:18" ht="14.25" customHeight="1">
      <c r="B2119" s="407"/>
      <c r="C2119" s="1562">
        <v>28</v>
      </c>
      <c r="D2119" s="1927" t="s">
        <v>2063</v>
      </c>
      <c r="E2119" s="1229">
        <v>7</v>
      </c>
      <c r="F2119" s="1564" t="s">
        <v>508</v>
      </c>
      <c r="G2119" s="1718">
        <v>1</v>
      </c>
      <c r="H2119" s="1564">
        <v>2018</v>
      </c>
      <c r="I2119" s="1566">
        <v>779.22</v>
      </c>
      <c r="J2119" s="1564">
        <f t="shared" si="122"/>
        <v>100</v>
      </c>
      <c r="K2119" s="1566">
        <f t="shared" si="123"/>
        <v>0</v>
      </c>
      <c r="L2119" s="1564"/>
      <c r="M2119" s="1564"/>
      <c r="N2119" s="1567">
        <f t="shared" si="124"/>
        <v>0</v>
      </c>
      <c r="O2119" s="2102"/>
      <c r="P2119" s="2102"/>
      <c r="Q2119" s="2102">
        <f t="shared" si="125"/>
        <v>0</v>
      </c>
      <c r="R2119" s="2386"/>
    </row>
    <row r="2120" spans="2:18" ht="14.25" customHeight="1">
      <c r="B2120" s="407"/>
      <c r="C2120" s="1562">
        <v>29</v>
      </c>
      <c r="D2120" s="1927" t="s">
        <v>2063</v>
      </c>
      <c r="E2120" s="1229">
        <v>7</v>
      </c>
      <c r="F2120" s="1564" t="s">
        <v>508</v>
      </c>
      <c r="G2120" s="1718">
        <v>1</v>
      </c>
      <c r="H2120" s="1564">
        <v>2018</v>
      </c>
      <c r="I2120" s="1566">
        <v>380</v>
      </c>
      <c r="J2120" s="1564">
        <f t="shared" si="122"/>
        <v>100</v>
      </c>
      <c r="K2120" s="1566">
        <f t="shared" si="123"/>
        <v>0</v>
      </c>
      <c r="L2120" s="1564"/>
      <c r="M2120" s="1564"/>
      <c r="N2120" s="1567">
        <f t="shared" si="124"/>
        <v>0</v>
      </c>
      <c r="O2120" s="2102"/>
      <c r="P2120" s="2102"/>
      <c r="Q2120" s="2102">
        <f t="shared" si="125"/>
        <v>0</v>
      </c>
      <c r="R2120" s="2386"/>
    </row>
    <row r="2121" spans="2:18" ht="14.25" customHeight="1">
      <c r="B2121" s="407"/>
      <c r="C2121" s="1562">
        <v>30</v>
      </c>
      <c r="D2121" s="1927" t="s">
        <v>2322</v>
      </c>
      <c r="E2121" s="1229">
        <v>7</v>
      </c>
      <c r="F2121" s="1564" t="s">
        <v>508</v>
      </c>
      <c r="G2121" s="1718">
        <v>2</v>
      </c>
      <c r="H2121" s="1564">
        <v>2018</v>
      </c>
      <c r="I2121" s="1566">
        <v>129</v>
      </c>
      <c r="J2121" s="1564">
        <f t="shared" si="122"/>
        <v>100</v>
      </c>
      <c r="K2121" s="1566">
        <f t="shared" si="123"/>
        <v>0</v>
      </c>
      <c r="L2121" s="1564"/>
      <c r="M2121" s="1564"/>
      <c r="N2121" s="1567">
        <f t="shared" si="124"/>
        <v>0</v>
      </c>
      <c r="O2121" s="2102"/>
      <c r="P2121" s="2102"/>
      <c r="Q2121" s="2102">
        <f t="shared" si="125"/>
        <v>0</v>
      </c>
      <c r="R2121" s="2386"/>
    </row>
    <row r="2122" spans="2:18" ht="14.25" customHeight="1">
      <c r="B2122" s="407"/>
      <c r="C2122" s="1562">
        <v>31</v>
      </c>
      <c r="D2122" s="1927" t="s">
        <v>2322</v>
      </c>
      <c r="E2122" s="1229">
        <v>7</v>
      </c>
      <c r="F2122" s="1564" t="s">
        <v>508</v>
      </c>
      <c r="G2122" s="1718">
        <v>1</v>
      </c>
      <c r="H2122" s="1564">
        <v>2018</v>
      </c>
      <c r="I2122" s="1566">
        <v>258</v>
      </c>
      <c r="J2122" s="1564">
        <f t="shared" si="122"/>
        <v>100</v>
      </c>
      <c r="K2122" s="1566">
        <f t="shared" si="123"/>
        <v>0</v>
      </c>
      <c r="L2122" s="1564"/>
      <c r="M2122" s="1564"/>
      <c r="N2122" s="1567">
        <f t="shared" si="124"/>
        <v>0</v>
      </c>
      <c r="O2122" s="2102"/>
      <c r="P2122" s="2102"/>
      <c r="Q2122" s="2102">
        <f t="shared" si="125"/>
        <v>0</v>
      </c>
      <c r="R2122" s="2386"/>
    </row>
    <row r="2123" spans="2:18" ht="14.25" customHeight="1">
      <c r="B2123" s="407"/>
      <c r="C2123" s="1562">
        <v>32</v>
      </c>
      <c r="D2123" s="1927" t="s">
        <v>2323</v>
      </c>
      <c r="E2123" s="1229">
        <v>7</v>
      </c>
      <c r="F2123" s="1564" t="s">
        <v>508</v>
      </c>
      <c r="G2123" s="1718">
        <v>1</v>
      </c>
      <c r="H2123" s="1564">
        <v>2019</v>
      </c>
      <c r="I2123" s="1566">
        <v>38.96</v>
      </c>
      <c r="J2123" s="1564">
        <f t="shared" si="122"/>
        <v>100</v>
      </c>
      <c r="K2123" s="1566">
        <f t="shared" si="123"/>
        <v>0</v>
      </c>
      <c r="L2123" s="1564"/>
      <c r="M2123" s="1564"/>
      <c r="N2123" s="1567">
        <f t="shared" si="124"/>
        <v>0</v>
      </c>
      <c r="O2123" s="2102"/>
      <c r="P2123" s="2102"/>
      <c r="Q2123" s="2102">
        <f t="shared" si="125"/>
        <v>0</v>
      </c>
      <c r="R2123" s="2386"/>
    </row>
    <row r="2124" spans="2:18" ht="14.25" customHeight="1">
      <c r="B2124" s="407"/>
      <c r="C2124" s="1562">
        <v>33</v>
      </c>
      <c r="D2124" s="1927" t="s">
        <v>2100</v>
      </c>
      <c r="E2124" s="1229">
        <v>7</v>
      </c>
      <c r="F2124" s="1564" t="s">
        <v>508</v>
      </c>
      <c r="G2124" s="1718">
        <v>3</v>
      </c>
      <c r="H2124" s="1564">
        <v>2019</v>
      </c>
      <c r="I2124" s="1566">
        <v>194.49</v>
      </c>
      <c r="J2124" s="1564">
        <f t="shared" si="122"/>
        <v>100</v>
      </c>
      <c r="K2124" s="1566">
        <f t="shared" si="123"/>
        <v>0</v>
      </c>
      <c r="L2124" s="1564"/>
      <c r="M2124" s="1564"/>
      <c r="N2124" s="1567">
        <f t="shared" si="124"/>
        <v>0</v>
      </c>
      <c r="O2124" s="2102"/>
      <c r="P2124" s="2102"/>
      <c r="Q2124" s="2102">
        <f t="shared" si="125"/>
        <v>0</v>
      </c>
      <c r="R2124" s="2386"/>
    </row>
    <row r="2125" spans="2:18" ht="14.25" customHeight="1">
      <c r="B2125" s="407"/>
      <c r="C2125" s="1562">
        <v>34</v>
      </c>
      <c r="D2125" s="1927" t="s">
        <v>2323</v>
      </c>
      <c r="E2125" s="1229">
        <v>7</v>
      </c>
      <c r="F2125" s="1564" t="s">
        <v>508</v>
      </c>
      <c r="G2125" s="1718">
        <v>1</v>
      </c>
      <c r="H2125" s="1564">
        <v>2019</v>
      </c>
      <c r="I2125" s="1566">
        <v>129</v>
      </c>
      <c r="J2125" s="1564">
        <f t="shared" si="122"/>
        <v>100</v>
      </c>
      <c r="K2125" s="1566">
        <f t="shared" si="123"/>
        <v>0</v>
      </c>
      <c r="L2125" s="1564"/>
      <c r="M2125" s="1564"/>
      <c r="N2125" s="1567">
        <f t="shared" si="124"/>
        <v>0</v>
      </c>
      <c r="O2125" s="2102"/>
      <c r="P2125" s="2102"/>
      <c r="Q2125" s="2102">
        <f t="shared" si="125"/>
        <v>0</v>
      </c>
      <c r="R2125" s="2386"/>
    </row>
    <row r="2126" spans="2:18" ht="14.25" customHeight="1">
      <c r="B2126" s="407"/>
      <c r="C2126" s="1562">
        <v>35</v>
      </c>
      <c r="D2126" s="1927" t="s">
        <v>2323</v>
      </c>
      <c r="E2126" s="1229">
        <v>7</v>
      </c>
      <c r="F2126" s="1564" t="s">
        <v>508</v>
      </c>
      <c r="G2126" s="1718">
        <v>2</v>
      </c>
      <c r="H2126" s="1564">
        <v>2019</v>
      </c>
      <c r="I2126" s="1566">
        <v>129</v>
      </c>
      <c r="J2126" s="1564">
        <f t="shared" si="122"/>
        <v>100</v>
      </c>
      <c r="K2126" s="1566">
        <f t="shared" si="123"/>
        <v>0</v>
      </c>
      <c r="L2126" s="1564"/>
      <c r="M2126" s="1564"/>
      <c r="N2126" s="1567">
        <f t="shared" si="124"/>
        <v>0</v>
      </c>
      <c r="O2126" s="2102"/>
      <c r="P2126" s="2102"/>
      <c r="Q2126" s="2102">
        <f t="shared" si="125"/>
        <v>0</v>
      </c>
      <c r="R2126" s="2386"/>
    </row>
    <row r="2127" spans="2:18" ht="14.25" customHeight="1">
      <c r="B2127" s="407"/>
      <c r="C2127" s="1562">
        <v>36</v>
      </c>
      <c r="D2127" s="1927" t="s">
        <v>2324</v>
      </c>
      <c r="E2127" s="1229">
        <v>7</v>
      </c>
      <c r="F2127" s="1564" t="s">
        <v>508</v>
      </c>
      <c r="G2127" s="1718">
        <v>1</v>
      </c>
      <c r="H2127" s="1564">
        <v>2019</v>
      </c>
      <c r="I2127" s="1566">
        <v>645</v>
      </c>
      <c r="J2127" s="1564">
        <f t="shared" si="122"/>
        <v>100</v>
      </c>
      <c r="K2127" s="1566">
        <f t="shared" si="123"/>
        <v>0</v>
      </c>
      <c r="L2127" s="1564"/>
      <c r="M2127" s="1564"/>
      <c r="N2127" s="1567">
        <f t="shared" si="124"/>
        <v>0</v>
      </c>
      <c r="O2127" s="2102"/>
      <c r="P2127" s="2102"/>
      <c r="Q2127" s="2102">
        <f t="shared" si="125"/>
        <v>0</v>
      </c>
      <c r="R2127" s="2386"/>
    </row>
    <row r="2128" spans="2:18" ht="14.25" customHeight="1">
      <c r="B2128" s="407"/>
      <c r="C2128" s="1562">
        <v>37</v>
      </c>
      <c r="D2128" s="1927" t="s">
        <v>2323</v>
      </c>
      <c r="E2128" s="1229">
        <v>7</v>
      </c>
      <c r="F2128" s="1564" t="s">
        <v>508</v>
      </c>
      <c r="G2128" s="1718">
        <v>1</v>
      </c>
      <c r="H2128" s="1564">
        <v>2019</v>
      </c>
      <c r="I2128" s="1566">
        <v>113.7</v>
      </c>
      <c r="J2128" s="1564">
        <f t="shared" si="122"/>
        <v>100</v>
      </c>
      <c r="K2128" s="1566">
        <f t="shared" si="123"/>
        <v>0</v>
      </c>
      <c r="L2128" s="1564"/>
      <c r="M2128" s="1564"/>
      <c r="N2128" s="1567">
        <f t="shared" si="124"/>
        <v>0</v>
      </c>
      <c r="O2128" s="2102"/>
      <c r="P2128" s="2102"/>
      <c r="Q2128" s="2102">
        <f t="shared" si="125"/>
        <v>0</v>
      </c>
      <c r="R2128" s="2386"/>
    </row>
    <row r="2129" spans="2:18" ht="14.25" customHeight="1">
      <c r="B2129" s="407"/>
      <c r="C2129" s="1562">
        <v>38</v>
      </c>
      <c r="D2129" s="1927" t="s">
        <v>2100</v>
      </c>
      <c r="E2129" s="1229">
        <v>7</v>
      </c>
      <c r="F2129" s="1564" t="s">
        <v>508</v>
      </c>
      <c r="G2129" s="1718">
        <v>1</v>
      </c>
      <c r="H2129" s="1564">
        <v>2019</v>
      </c>
      <c r="I2129" s="1566">
        <v>156</v>
      </c>
      <c r="J2129" s="1564">
        <f t="shared" si="122"/>
        <v>100</v>
      </c>
      <c r="K2129" s="1566">
        <f t="shared" si="123"/>
        <v>0</v>
      </c>
      <c r="L2129" s="1564"/>
      <c r="M2129" s="1564"/>
      <c r="N2129" s="1567">
        <f t="shared" si="124"/>
        <v>0</v>
      </c>
      <c r="O2129" s="2102"/>
      <c r="P2129" s="2102"/>
      <c r="Q2129" s="2102">
        <f t="shared" si="125"/>
        <v>0</v>
      </c>
      <c r="R2129" s="2386"/>
    </row>
    <row r="2130" spans="2:18" ht="14.25" customHeight="1">
      <c r="B2130" s="407"/>
      <c r="C2130" s="1562">
        <v>39</v>
      </c>
      <c r="D2130" s="1927" t="s">
        <v>2325</v>
      </c>
      <c r="E2130" s="1229">
        <v>7</v>
      </c>
      <c r="F2130" s="1564" t="s">
        <v>508</v>
      </c>
      <c r="G2130" s="1718">
        <v>20</v>
      </c>
      <c r="H2130" s="1564">
        <v>2019</v>
      </c>
      <c r="I2130" s="1566">
        <v>74.12</v>
      </c>
      <c r="J2130" s="1564">
        <f t="shared" si="122"/>
        <v>100</v>
      </c>
      <c r="K2130" s="1566">
        <f t="shared" si="123"/>
        <v>0</v>
      </c>
      <c r="L2130" s="1564"/>
      <c r="M2130" s="1564"/>
      <c r="N2130" s="1567">
        <f t="shared" si="124"/>
        <v>0</v>
      </c>
      <c r="O2130" s="2102"/>
      <c r="P2130" s="2102"/>
      <c r="Q2130" s="2102">
        <f t="shared" si="125"/>
        <v>0</v>
      </c>
      <c r="R2130" s="2386"/>
    </row>
    <row r="2131" spans="2:18" ht="14.25" customHeight="1">
      <c r="B2131" s="407"/>
      <c r="C2131" s="1562">
        <v>40</v>
      </c>
      <c r="D2131" s="1927" t="s">
        <v>2326</v>
      </c>
      <c r="E2131" s="1229">
        <v>7</v>
      </c>
      <c r="F2131" s="1564" t="s">
        <v>508</v>
      </c>
      <c r="G2131" s="1718">
        <v>1</v>
      </c>
      <c r="H2131" s="1564">
        <v>2019</v>
      </c>
      <c r="I2131" s="1566">
        <v>224.88</v>
      </c>
      <c r="J2131" s="1564">
        <f t="shared" si="122"/>
        <v>100</v>
      </c>
      <c r="K2131" s="1566">
        <f t="shared" si="123"/>
        <v>0</v>
      </c>
      <c r="L2131" s="1564"/>
      <c r="M2131" s="1564"/>
      <c r="N2131" s="1567">
        <f t="shared" si="124"/>
        <v>0</v>
      </c>
      <c r="O2131" s="2102"/>
      <c r="P2131" s="2102"/>
      <c r="Q2131" s="2102">
        <f t="shared" si="125"/>
        <v>0</v>
      </c>
      <c r="R2131" s="2386"/>
    </row>
    <row r="2132" spans="2:18" ht="14.25" customHeight="1">
      <c r="B2132" s="407"/>
      <c r="C2132" s="1562">
        <v>41</v>
      </c>
      <c r="D2132" s="1927" t="s">
        <v>2327</v>
      </c>
      <c r="E2132" s="1229">
        <v>7</v>
      </c>
      <c r="F2132" s="1564" t="s">
        <v>508</v>
      </c>
      <c r="G2132" s="1718">
        <v>1</v>
      </c>
      <c r="H2132" s="1564">
        <v>2019</v>
      </c>
      <c r="I2132" s="1566">
        <v>1326.77</v>
      </c>
      <c r="J2132" s="1564">
        <f t="shared" si="122"/>
        <v>100</v>
      </c>
      <c r="K2132" s="1566">
        <f t="shared" si="123"/>
        <v>0</v>
      </c>
      <c r="L2132" s="1564"/>
      <c r="M2132" s="1564"/>
      <c r="N2132" s="1567">
        <f t="shared" si="124"/>
        <v>0</v>
      </c>
      <c r="O2132" s="2102"/>
      <c r="P2132" s="2102"/>
      <c r="Q2132" s="2102">
        <f t="shared" si="125"/>
        <v>0</v>
      </c>
      <c r="R2132" s="2386"/>
    </row>
    <row r="2133" spans="2:18" ht="14.25" customHeight="1">
      <c r="B2133" s="407"/>
      <c r="C2133" s="1562">
        <v>42</v>
      </c>
      <c r="D2133" s="1927" t="s">
        <v>2328</v>
      </c>
      <c r="E2133" s="1229">
        <v>7</v>
      </c>
      <c r="F2133" s="1564" t="s">
        <v>508</v>
      </c>
      <c r="G2133" s="1718">
        <v>5</v>
      </c>
      <c r="H2133" s="1564">
        <v>2020</v>
      </c>
      <c r="I2133" s="1566">
        <v>1215</v>
      </c>
      <c r="J2133" s="1564">
        <f t="shared" si="122"/>
        <v>100</v>
      </c>
      <c r="K2133" s="1566">
        <f t="shared" si="123"/>
        <v>0</v>
      </c>
      <c r="L2133" s="1564"/>
      <c r="M2133" s="1564"/>
      <c r="N2133" s="1567">
        <f t="shared" si="124"/>
        <v>0</v>
      </c>
      <c r="O2133" s="2102"/>
      <c r="P2133" s="2102"/>
      <c r="Q2133" s="2102">
        <f t="shared" si="125"/>
        <v>0</v>
      </c>
      <c r="R2133" s="2386"/>
    </row>
    <row r="2134" spans="2:18" ht="14.25" customHeight="1">
      <c r="B2134" s="407"/>
      <c r="C2134" s="1562">
        <v>43</v>
      </c>
      <c r="D2134" s="1927" t="s">
        <v>2329</v>
      </c>
      <c r="E2134" s="1229">
        <v>7</v>
      </c>
      <c r="F2134" s="1564" t="s">
        <v>508</v>
      </c>
      <c r="G2134" s="1718">
        <v>5</v>
      </c>
      <c r="H2134" s="1564">
        <v>2020</v>
      </c>
      <c r="I2134" s="1566">
        <v>2430</v>
      </c>
      <c r="J2134" s="1564">
        <f t="shared" si="122"/>
        <v>100</v>
      </c>
      <c r="K2134" s="1566">
        <f t="shared" si="123"/>
        <v>0</v>
      </c>
      <c r="L2134" s="1564"/>
      <c r="M2134" s="1564"/>
      <c r="N2134" s="1567">
        <f t="shared" si="124"/>
        <v>0</v>
      </c>
      <c r="O2134" s="2102"/>
      <c r="P2134" s="2102"/>
      <c r="Q2134" s="2102">
        <f t="shared" si="125"/>
        <v>0</v>
      </c>
      <c r="R2134" s="2386"/>
    </row>
    <row r="2135" spans="2:18" ht="14.25" customHeight="1">
      <c r="B2135" s="407"/>
      <c r="C2135" s="1562">
        <v>44</v>
      </c>
      <c r="D2135" s="1927" t="s">
        <v>2330</v>
      </c>
      <c r="E2135" s="1229">
        <v>7</v>
      </c>
      <c r="F2135" s="1564" t="s">
        <v>508</v>
      </c>
      <c r="G2135" s="1718">
        <v>5</v>
      </c>
      <c r="H2135" s="1564">
        <v>2020</v>
      </c>
      <c r="I2135" s="1566">
        <v>1215</v>
      </c>
      <c r="J2135" s="1564">
        <f t="shared" si="122"/>
        <v>100</v>
      </c>
      <c r="K2135" s="1566">
        <f t="shared" si="123"/>
        <v>0</v>
      </c>
      <c r="L2135" s="1564"/>
      <c r="M2135" s="1564"/>
      <c r="N2135" s="1567">
        <f t="shared" si="124"/>
        <v>0</v>
      </c>
      <c r="O2135" s="2102"/>
      <c r="P2135" s="2102"/>
      <c r="Q2135" s="2102">
        <f t="shared" si="125"/>
        <v>0</v>
      </c>
      <c r="R2135" s="2386"/>
    </row>
    <row r="2136" spans="2:18" ht="14.25" customHeight="1">
      <c r="B2136" s="407"/>
      <c r="C2136" s="1562">
        <v>45</v>
      </c>
      <c r="D2136" s="1927" t="s">
        <v>2331</v>
      </c>
      <c r="E2136" s="1229">
        <v>7</v>
      </c>
      <c r="F2136" s="1564" t="s">
        <v>508</v>
      </c>
      <c r="G2136" s="1718">
        <v>4</v>
      </c>
      <c r="H2136" s="1564">
        <v>2019</v>
      </c>
      <c r="I2136" s="1566">
        <v>2736</v>
      </c>
      <c r="J2136" s="1564">
        <f t="shared" si="122"/>
        <v>100</v>
      </c>
      <c r="K2136" s="1566">
        <f t="shared" si="123"/>
        <v>0</v>
      </c>
      <c r="L2136" s="1564"/>
      <c r="M2136" s="1564"/>
      <c r="N2136" s="1567">
        <f t="shared" si="124"/>
        <v>0</v>
      </c>
      <c r="O2136" s="2102"/>
      <c r="P2136" s="2102"/>
      <c r="Q2136" s="2102">
        <f t="shared" si="125"/>
        <v>0</v>
      </c>
      <c r="R2136" s="2386"/>
    </row>
    <row r="2137" spans="2:18" ht="27" customHeight="1">
      <c r="B2137" s="407"/>
      <c r="C2137" s="1562">
        <v>46</v>
      </c>
      <c r="D2137" s="1927" t="s">
        <v>2332</v>
      </c>
      <c r="E2137" s="1229">
        <v>7</v>
      </c>
      <c r="F2137" s="1564" t="s">
        <v>508</v>
      </c>
      <c r="G2137" s="1718">
        <v>3</v>
      </c>
      <c r="H2137" s="1564">
        <v>2019</v>
      </c>
      <c r="I2137" s="1566">
        <v>424.75580000000002</v>
      </c>
      <c r="J2137" s="1564">
        <f t="shared" si="122"/>
        <v>100</v>
      </c>
      <c r="K2137" s="1566">
        <f t="shared" si="123"/>
        <v>0</v>
      </c>
      <c r="L2137" s="1564"/>
      <c r="M2137" s="1564"/>
      <c r="N2137" s="1567">
        <f t="shared" si="124"/>
        <v>0</v>
      </c>
      <c r="O2137" s="2102"/>
      <c r="P2137" s="2102"/>
      <c r="Q2137" s="2102">
        <f t="shared" si="125"/>
        <v>0</v>
      </c>
      <c r="R2137" s="2386"/>
    </row>
    <row r="2138" spans="2:18" ht="14.25" customHeight="1">
      <c r="B2138" s="407"/>
      <c r="C2138" s="1562">
        <v>47</v>
      </c>
      <c r="D2138" s="1927" t="s">
        <v>2333</v>
      </c>
      <c r="E2138" s="1229">
        <v>7</v>
      </c>
      <c r="F2138" s="1564" t="s">
        <v>508</v>
      </c>
      <c r="G2138" s="1718">
        <v>5</v>
      </c>
      <c r="H2138" s="1564">
        <v>2020</v>
      </c>
      <c r="I2138" s="1566">
        <v>148.45699999999999</v>
      </c>
      <c r="J2138" s="1564">
        <f t="shared" si="122"/>
        <v>100</v>
      </c>
      <c r="K2138" s="1566">
        <f t="shared" si="123"/>
        <v>0</v>
      </c>
      <c r="L2138" s="1564"/>
      <c r="M2138" s="1564"/>
      <c r="N2138" s="1567">
        <f t="shared" si="124"/>
        <v>0</v>
      </c>
      <c r="O2138" s="2102"/>
      <c r="P2138" s="2102"/>
      <c r="Q2138" s="2102">
        <f t="shared" si="125"/>
        <v>0</v>
      </c>
      <c r="R2138" s="2386"/>
    </row>
    <row r="2139" spans="2:18" ht="14.25" customHeight="1">
      <c r="B2139" s="407"/>
      <c r="C2139" s="1562">
        <v>48</v>
      </c>
      <c r="D2139" s="1927" t="s">
        <v>2334</v>
      </c>
      <c r="E2139" s="1229">
        <v>7</v>
      </c>
      <c r="F2139" s="1564" t="s">
        <v>508</v>
      </c>
      <c r="G2139" s="1718">
        <v>3</v>
      </c>
      <c r="H2139" s="1564">
        <v>2020</v>
      </c>
      <c r="I2139" s="1566">
        <v>294.5</v>
      </c>
      <c r="J2139" s="1564">
        <f t="shared" si="122"/>
        <v>100</v>
      </c>
      <c r="K2139" s="1566">
        <f t="shared" si="123"/>
        <v>0</v>
      </c>
      <c r="L2139" s="1564"/>
      <c r="M2139" s="1564"/>
      <c r="N2139" s="1567">
        <f t="shared" si="124"/>
        <v>0</v>
      </c>
      <c r="O2139" s="2102"/>
      <c r="P2139" s="2102"/>
      <c r="Q2139" s="2102">
        <f t="shared" si="125"/>
        <v>0</v>
      </c>
      <c r="R2139" s="2386"/>
    </row>
    <row r="2140" spans="2:18" ht="14.25" customHeight="1">
      <c r="B2140" s="407"/>
      <c r="C2140" s="1562">
        <v>49</v>
      </c>
      <c r="D2140" s="1927" t="s">
        <v>2335</v>
      </c>
      <c r="E2140" s="1229">
        <v>7</v>
      </c>
      <c r="F2140" s="1564" t="s">
        <v>508</v>
      </c>
      <c r="G2140" s="1718">
        <v>1</v>
      </c>
      <c r="H2140" s="1564">
        <v>2020</v>
      </c>
      <c r="I2140" s="1566">
        <v>651.70000000000005</v>
      </c>
      <c r="J2140" s="1564">
        <f t="shared" si="122"/>
        <v>100</v>
      </c>
      <c r="K2140" s="1566">
        <f t="shared" si="123"/>
        <v>0</v>
      </c>
      <c r="L2140" s="1564"/>
      <c r="M2140" s="1564"/>
      <c r="N2140" s="1567">
        <f t="shared" si="124"/>
        <v>0</v>
      </c>
      <c r="O2140" s="2102"/>
      <c r="P2140" s="2102"/>
      <c r="Q2140" s="2102">
        <f t="shared" si="125"/>
        <v>0</v>
      </c>
      <c r="R2140" s="2386"/>
    </row>
    <row r="2141" spans="2:18" ht="27" customHeight="1">
      <c r="B2141" s="407"/>
      <c r="C2141" s="1562">
        <v>50</v>
      </c>
      <c r="D2141" s="1927" t="s">
        <v>2332</v>
      </c>
      <c r="E2141" s="1229">
        <v>7</v>
      </c>
      <c r="F2141" s="1564" t="s">
        <v>508</v>
      </c>
      <c r="G2141" s="1718">
        <v>2</v>
      </c>
      <c r="H2141" s="1564">
        <v>2020</v>
      </c>
      <c r="I2141" s="1566">
        <v>208.46700000000001</v>
      </c>
      <c r="J2141" s="1564">
        <f t="shared" si="122"/>
        <v>100</v>
      </c>
      <c r="K2141" s="1566">
        <f t="shared" si="123"/>
        <v>0</v>
      </c>
      <c r="L2141" s="1564"/>
      <c r="M2141" s="1564"/>
      <c r="N2141" s="1567">
        <f t="shared" si="124"/>
        <v>0</v>
      </c>
      <c r="O2141" s="2102"/>
      <c r="P2141" s="2102"/>
      <c r="Q2141" s="2102">
        <f t="shared" si="125"/>
        <v>0</v>
      </c>
      <c r="R2141" s="2386"/>
    </row>
    <row r="2142" spans="2:18" ht="27" customHeight="1">
      <c r="B2142" s="407"/>
      <c r="C2142" s="1562">
        <v>51</v>
      </c>
      <c r="D2142" s="1927" t="s">
        <v>2332</v>
      </c>
      <c r="E2142" s="1229">
        <v>7</v>
      </c>
      <c r="F2142" s="1564" t="s">
        <v>508</v>
      </c>
      <c r="G2142" s="1718">
        <v>1</v>
      </c>
      <c r="H2142" s="1564">
        <v>2020</v>
      </c>
      <c r="I2142" s="1566">
        <v>59.741999999999997</v>
      </c>
      <c r="J2142" s="1564">
        <f t="shared" si="122"/>
        <v>100</v>
      </c>
      <c r="K2142" s="1566">
        <f t="shared" si="123"/>
        <v>0</v>
      </c>
      <c r="L2142" s="1564"/>
      <c r="M2142" s="1564"/>
      <c r="N2142" s="1567">
        <f t="shared" si="124"/>
        <v>0</v>
      </c>
      <c r="O2142" s="2102"/>
      <c r="P2142" s="2102"/>
      <c r="Q2142" s="2102">
        <f t="shared" si="125"/>
        <v>0</v>
      </c>
      <c r="R2142" s="2386"/>
    </row>
    <row r="2143" spans="2:18" ht="14.25" customHeight="1">
      <c r="B2143" s="407"/>
      <c r="C2143" s="1562">
        <v>52</v>
      </c>
      <c r="D2143" s="1927" t="s">
        <v>2333</v>
      </c>
      <c r="E2143" s="1229">
        <v>7</v>
      </c>
      <c r="F2143" s="1564" t="s">
        <v>508</v>
      </c>
      <c r="G2143" s="1718">
        <v>9</v>
      </c>
      <c r="H2143" s="1564">
        <v>2020</v>
      </c>
      <c r="I2143" s="1566">
        <v>88.6</v>
      </c>
      <c r="J2143" s="1564">
        <f t="shared" si="122"/>
        <v>100</v>
      </c>
      <c r="K2143" s="1566">
        <f t="shared" si="123"/>
        <v>0</v>
      </c>
      <c r="L2143" s="1564"/>
      <c r="M2143" s="1564"/>
      <c r="N2143" s="1567">
        <f t="shared" si="124"/>
        <v>0</v>
      </c>
      <c r="O2143" s="2102"/>
      <c r="P2143" s="2102"/>
      <c r="Q2143" s="2102">
        <f t="shared" si="125"/>
        <v>0</v>
      </c>
      <c r="R2143" s="2386"/>
    </row>
    <row r="2144" spans="2:18" ht="14.25" customHeight="1">
      <c r="B2144" s="407"/>
      <c r="C2144" s="1562">
        <v>53</v>
      </c>
      <c r="D2144" s="1927" t="s">
        <v>2336</v>
      </c>
      <c r="E2144" s="1229">
        <v>7</v>
      </c>
      <c r="F2144" s="1564" t="s">
        <v>508</v>
      </c>
      <c r="G2144" s="1718">
        <v>1</v>
      </c>
      <c r="H2144" s="1564">
        <v>2008</v>
      </c>
      <c r="I2144" s="1566">
        <v>350.7</v>
      </c>
      <c r="J2144" s="1564">
        <f t="shared" si="122"/>
        <v>100</v>
      </c>
      <c r="K2144" s="1566">
        <f t="shared" si="123"/>
        <v>0</v>
      </c>
      <c r="L2144" s="1564"/>
      <c r="M2144" s="1564"/>
      <c r="N2144" s="1567">
        <f t="shared" si="124"/>
        <v>0</v>
      </c>
      <c r="O2144" s="2102"/>
      <c r="P2144" s="2102"/>
      <c r="Q2144" s="2102">
        <f t="shared" si="125"/>
        <v>0</v>
      </c>
      <c r="R2144" s="2386"/>
    </row>
    <row r="2145" spans="2:18" ht="14.25" customHeight="1">
      <c r="B2145" s="407"/>
      <c r="C2145" s="1562">
        <v>54</v>
      </c>
      <c r="D2145" s="1927" t="s">
        <v>2337</v>
      </c>
      <c r="E2145" s="1229">
        <v>7</v>
      </c>
      <c r="F2145" s="1564" t="s">
        <v>508</v>
      </c>
      <c r="G2145" s="1718">
        <v>1</v>
      </c>
      <c r="H2145" s="1564">
        <v>2007</v>
      </c>
      <c r="I2145" s="1566">
        <v>72.5</v>
      </c>
      <c r="J2145" s="1564">
        <f t="shared" si="122"/>
        <v>100</v>
      </c>
      <c r="K2145" s="1566">
        <f t="shared" si="123"/>
        <v>0</v>
      </c>
      <c r="L2145" s="1564"/>
      <c r="M2145" s="1564"/>
      <c r="N2145" s="1567">
        <f t="shared" si="124"/>
        <v>0</v>
      </c>
      <c r="O2145" s="2102"/>
      <c r="P2145" s="2102"/>
      <c r="Q2145" s="2102">
        <f t="shared" si="125"/>
        <v>0</v>
      </c>
      <c r="R2145" s="2386"/>
    </row>
    <row r="2146" spans="2:18" ht="14.25" customHeight="1">
      <c r="B2146" s="407"/>
      <c r="C2146" s="1562">
        <v>55</v>
      </c>
      <c r="D2146" s="1927" t="s">
        <v>2338</v>
      </c>
      <c r="E2146" s="1229">
        <v>7</v>
      </c>
      <c r="F2146" s="1564" t="s">
        <v>508</v>
      </c>
      <c r="G2146" s="1718">
        <v>1</v>
      </c>
      <c r="H2146" s="1564">
        <v>2010</v>
      </c>
      <c r="I2146" s="1566">
        <v>633.03599999999994</v>
      </c>
      <c r="J2146" s="1564">
        <f t="shared" si="122"/>
        <v>100</v>
      </c>
      <c r="K2146" s="1566">
        <f t="shared" si="123"/>
        <v>0</v>
      </c>
      <c r="L2146" s="1564"/>
      <c r="M2146" s="1564"/>
      <c r="N2146" s="1567">
        <f t="shared" si="124"/>
        <v>0</v>
      </c>
      <c r="O2146" s="2102"/>
      <c r="P2146" s="2102"/>
      <c r="Q2146" s="2102">
        <f t="shared" si="125"/>
        <v>0</v>
      </c>
      <c r="R2146" s="2386"/>
    </row>
    <row r="2147" spans="2:18" ht="14.25" customHeight="1">
      <c r="B2147" s="407"/>
      <c r="C2147" s="1562">
        <v>56</v>
      </c>
      <c r="D2147" s="1927" t="s">
        <v>2073</v>
      </c>
      <c r="E2147" s="1229">
        <v>7</v>
      </c>
      <c r="F2147" s="1564" t="s">
        <v>508</v>
      </c>
      <c r="G2147" s="1718">
        <v>1</v>
      </c>
      <c r="H2147" s="1564">
        <v>2020</v>
      </c>
      <c r="I2147" s="1566">
        <v>225.768</v>
      </c>
      <c r="J2147" s="1564">
        <f t="shared" si="122"/>
        <v>100</v>
      </c>
      <c r="K2147" s="1566">
        <f t="shared" si="123"/>
        <v>0</v>
      </c>
      <c r="L2147" s="1564"/>
      <c r="M2147" s="1564"/>
      <c r="N2147" s="1567">
        <f t="shared" si="124"/>
        <v>0</v>
      </c>
      <c r="O2147" s="2102"/>
      <c r="P2147" s="2102"/>
      <c r="Q2147" s="2102">
        <f t="shared" si="125"/>
        <v>0</v>
      </c>
      <c r="R2147" s="2386"/>
    </row>
    <row r="2148" spans="2:18" ht="14.25" customHeight="1">
      <c r="B2148" s="407"/>
      <c r="C2148" s="1562">
        <v>57</v>
      </c>
      <c r="D2148" s="1927" t="s">
        <v>4956</v>
      </c>
      <c r="E2148" s="1229">
        <v>7</v>
      </c>
      <c r="F2148" s="1564" t="s">
        <v>508</v>
      </c>
      <c r="G2148" s="1718">
        <v>3</v>
      </c>
      <c r="H2148" s="1564">
        <v>2020</v>
      </c>
      <c r="I2148" s="1566">
        <v>456.8</v>
      </c>
      <c r="J2148" s="1564">
        <f t="shared" si="122"/>
        <v>100</v>
      </c>
      <c r="K2148" s="1566">
        <f t="shared" si="123"/>
        <v>0</v>
      </c>
      <c r="L2148" s="1564"/>
      <c r="M2148" s="1564"/>
      <c r="N2148" s="1567">
        <f t="shared" si="124"/>
        <v>0</v>
      </c>
      <c r="O2148" s="2102"/>
      <c r="P2148" s="2102"/>
      <c r="Q2148" s="2102">
        <f t="shared" si="125"/>
        <v>0</v>
      </c>
      <c r="R2148" s="2386"/>
    </row>
    <row r="2149" spans="2:18" ht="14.25" customHeight="1">
      <c r="B2149" s="407"/>
      <c r="C2149" s="1562">
        <v>58</v>
      </c>
      <c r="D2149" s="1927" t="s">
        <v>4957</v>
      </c>
      <c r="E2149" s="1229">
        <v>7</v>
      </c>
      <c r="F2149" s="1564" t="s">
        <v>508</v>
      </c>
      <c r="G2149" s="1718">
        <v>14</v>
      </c>
      <c r="H2149" s="1564">
        <v>2022</v>
      </c>
      <c r="I2149" s="1566">
        <v>100.2</v>
      </c>
      <c r="J2149" s="1564">
        <f t="shared" si="122"/>
        <v>80</v>
      </c>
      <c r="K2149" s="1566">
        <f t="shared" si="123"/>
        <v>20.039999999999992</v>
      </c>
      <c r="L2149" s="1564"/>
      <c r="M2149" s="1564"/>
      <c r="N2149" s="1567">
        <f t="shared" si="124"/>
        <v>0</v>
      </c>
      <c r="O2149" s="2102"/>
      <c r="P2149" s="2102"/>
      <c r="Q2149" s="2102">
        <f t="shared" si="125"/>
        <v>0</v>
      </c>
      <c r="R2149" s="2386"/>
    </row>
    <row r="2150" spans="2:18" ht="14.25" customHeight="1">
      <c r="B2150" s="407"/>
      <c r="C2150" s="1562">
        <v>59</v>
      </c>
      <c r="D2150" s="1927" t="s">
        <v>5037</v>
      </c>
      <c r="E2150" s="1229">
        <v>7</v>
      </c>
      <c r="F2150" s="1564" t="s">
        <v>508</v>
      </c>
      <c r="G2150" s="1718">
        <v>4</v>
      </c>
      <c r="H2150" s="1564">
        <v>2022</v>
      </c>
      <c r="I2150" s="1566">
        <v>1350.36</v>
      </c>
      <c r="J2150" s="1564">
        <f t="shared" si="122"/>
        <v>80</v>
      </c>
      <c r="K2150" s="1566">
        <f t="shared" si="123"/>
        <v>270.07199999999989</v>
      </c>
      <c r="L2150" s="1564"/>
      <c r="M2150" s="1564"/>
      <c r="N2150" s="1567">
        <f t="shared" si="124"/>
        <v>0</v>
      </c>
      <c r="O2150" s="2102"/>
      <c r="P2150" s="2102"/>
      <c r="Q2150" s="2102">
        <f t="shared" si="125"/>
        <v>0</v>
      </c>
      <c r="R2150" s="2386"/>
    </row>
    <row r="2151" spans="2:18" ht="14.25" customHeight="1">
      <c r="B2151" s="407"/>
      <c r="C2151" s="1562">
        <v>60</v>
      </c>
      <c r="D2151" s="1927" t="s">
        <v>5037</v>
      </c>
      <c r="E2151" s="1229">
        <v>7</v>
      </c>
      <c r="F2151" s="1564" t="s">
        <v>508</v>
      </c>
      <c r="G2151" s="1718">
        <v>6</v>
      </c>
      <c r="H2151" s="1564">
        <v>2023</v>
      </c>
      <c r="I2151" s="1566">
        <v>603.84</v>
      </c>
      <c r="J2151" s="1564">
        <f t="shared" si="122"/>
        <v>60</v>
      </c>
      <c r="K2151" s="1566">
        <f t="shared" si="123"/>
        <v>241.536</v>
      </c>
      <c r="L2151" s="1564"/>
      <c r="M2151" s="1564"/>
      <c r="N2151" s="1567">
        <f t="shared" si="124"/>
        <v>0</v>
      </c>
      <c r="O2151" s="2102"/>
      <c r="P2151" s="2102"/>
      <c r="Q2151" s="2102">
        <f t="shared" si="125"/>
        <v>0</v>
      </c>
      <c r="R2151" s="2386"/>
    </row>
    <row r="2152" spans="2:18" ht="27" customHeight="1">
      <c r="B2152" s="407"/>
      <c r="C2152" s="1562">
        <v>61</v>
      </c>
      <c r="D2152" s="1927" t="s">
        <v>6094</v>
      </c>
      <c r="E2152" s="1229">
        <v>7</v>
      </c>
      <c r="F2152" s="1564" t="s">
        <v>508</v>
      </c>
      <c r="G2152" s="1718">
        <v>10</v>
      </c>
      <c r="H2152" s="1564">
        <v>2023</v>
      </c>
      <c r="I2152" s="1566">
        <v>431.04</v>
      </c>
      <c r="J2152" s="1564">
        <f t="shared" si="122"/>
        <v>60</v>
      </c>
      <c r="K2152" s="1566">
        <f t="shared" si="123"/>
        <v>172.416</v>
      </c>
      <c r="L2152" s="1564"/>
      <c r="M2152" s="1564"/>
      <c r="N2152" s="1567">
        <f t="shared" si="124"/>
        <v>0</v>
      </c>
      <c r="O2152" s="2102"/>
      <c r="P2152" s="2102"/>
      <c r="Q2152" s="2102">
        <f t="shared" si="125"/>
        <v>0</v>
      </c>
      <c r="R2152" s="2386"/>
    </row>
    <row r="2153" spans="2:18" ht="14.25" customHeight="1">
      <c r="B2153" s="407"/>
      <c r="C2153" s="1562">
        <v>62</v>
      </c>
      <c r="D2153" s="1927" t="s">
        <v>5037</v>
      </c>
      <c r="E2153" s="1229">
        <v>7</v>
      </c>
      <c r="F2153" s="1564" t="s">
        <v>508</v>
      </c>
      <c r="G2153" s="1718">
        <v>4</v>
      </c>
      <c r="H2153" s="1564">
        <v>2023</v>
      </c>
      <c r="I2153" s="1566">
        <v>57.384</v>
      </c>
      <c r="J2153" s="1564">
        <f t="shared" si="122"/>
        <v>60</v>
      </c>
      <c r="K2153" s="1566">
        <f t="shared" si="123"/>
        <v>22.953600000000002</v>
      </c>
      <c r="L2153" s="1564"/>
      <c r="M2153" s="1564"/>
      <c r="N2153" s="1567">
        <f t="shared" si="124"/>
        <v>0</v>
      </c>
      <c r="O2153" s="2102"/>
      <c r="P2153" s="2102"/>
      <c r="Q2153" s="2102">
        <f t="shared" si="125"/>
        <v>0</v>
      </c>
      <c r="R2153" s="2386"/>
    </row>
    <row r="2154" spans="2:18" ht="27" customHeight="1">
      <c r="B2154" s="407"/>
      <c r="C2154" s="1562">
        <v>63</v>
      </c>
      <c r="D2154" s="1927" t="s">
        <v>6094</v>
      </c>
      <c r="E2154" s="1229">
        <v>7</v>
      </c>
      <c r="F2154" s="1564" t="s">
        <v>508</v>
      </c>
      <c r="G2154" s="1718">
        <v>2</v>
      </c>
      <c r="H2154" s="1564">
        <v>2023</v>
      </c>
      <c r="I2154" s="1566">
        <v>37.085000000000001</v>
      </c>
      <c r="J2154" s="1564">
        <f t="shared" si="122"/>
        <v>60</v>
      </c>
      <c r="K2154" s="1566">
        <f t="shared" si="123"/>
        <v>14.834</v>
      </c>
      <c r="L2154" s="1564"/>
      <c r="M2154" s="1564"/>
      <c r="N2154" s="1567">
        <f t="shared" si="124"/>
        <v>0</v>
      </c>
      <c r="O2154" s="2102"/>
      <c r="P2154" s="2102"/>
      <c r="Q2154" s="2102">
        <f t="shared" si="125"/>
        <v>0</v>
      </c>
      <c r="R2154" s="2386"/>
    </row>
    <row r="2155" spans="2:18" ht="14.25" customHeight="1">
      <c r="B2155" s="407"/>
      <c r="C2155" s="1562">
        <v>64</v>
      </c>
      <c r="D2155" s="1927" t="s">
        <v>5037</v>
      </c>
      <c r="E2155" s="1229">
        <v>7</v>
      </c>
      <c r="F2155" s="1564" t="s">
        <v>508</v>
      </c>
      <c r="G2155" s="1718">
        <v>7</v>
      </c>
      <c r="H2155" s="1564">
        <v>2023</v>
      </c>
      <c r="I2155" s="1566">
        <v>488.76</v>
      </c>
      <c r="J2155" s="1564">
        <f t="shared" si="122"/>
        <v>60</v>
      </c>
      <c r="K2155" s="1566">
        <f t="shared" si="123"/>
        <v>195.50400000000002</v>
      </c>
      <c r="L2155" s="1564"/>
      <c r="M2155" s="1564"/>
      <c r="N2155" s="1567">
        <f t="shared" si="124"/>
        <v>0</v>
      </c>
      <c r="O2155" s="2102"/>
      <c r="P2155" s="2102"/>
      <c r="Q2155" s="2102">
        <f t="shared" si="125"/>
        <v>0</v>
      </c>
      <c r="R2155" s="2386"/>
    </row>
    <row r="2156" spans="2:18" ht="27" customHeight="1">
      <c r="B2156" s="407"/>
      <c r="C2156" s="1562">
        <v>65</v>
      </c>
      <c r="D2156" s="1927" t="s">
        <v>6094</v>
      </c>
      <c r="E2156" s="1229">
        <v>7</v>
      </c>
      <c r="F2156" s="1564" t="s">
        <v>508</v>
      </c>
      <c r="G2156" s="1718">
        <v>3</v>
      </c>
      <c r="H2156" s="1564">
        <v>2023</v>
      </c>
      <c r="I2156" s="1566">
        <v>45.55</v>
      </c>
      <c r="J2156" s="1564">
        <f t="shared" si="122"/>
        <v>60</v>
      </c>
      <c r="K2156" s="1566">
        <f t="shared" si="123"/>
        <v>18.22</v>
      </c>
      <c r="L2156" s="1564"/>
      <c r="M2156" s="1564"/>
      <c r="N2156" s="1567">
        <f t="shared" si="124"/>
        <v>0</v>
      </c>
      <c r="O2156" s="2102"/>
      <c r="P2156" s="2102"/>
      <c r="Q2156" s="2102">
        <f t="shared" si="125"/>
        <v>0</v>
      </c>
      <c r="R2156" s="2438"/>
    </row>
    <row r="2157" spans="2:18" ht="14.25" customHeight="1">
      <c r="B2157" s="407"/>
      <c r="C2157" s="1591">
        <v>1</v>
      </c>
      <c r="D2157" s="1934" t="s">
        <v>6095</v>
      </c>
      <c r="E2157" s="1787">
        <v>7</v>
      </c>
      <c r="F2157" s="1593" t="s">
        <v>508</v>
      </c>
      <c r="G2157" s="1728">
        <v>4</v>
      </c>
      <c r="H2157" s="1593">
        <v>2000</v>
      </c>
      <c r="I2157" s="1595">
        <v>47.3</v>
      </c>
      <c r="J2157" s="1593">
        <f t="shared" ref="J2157:J2203" si="126">IF(($J$14-H2157)*J$19&gt;100,100,($J$14-H2157)*J$19)</f>
        <v>100</v>
      </c>
      <c r="K2157" s="1595">
        <f t="shared" si="123"/>
        <v>0</v>
      </c>
      <c r="L2157" s="1593"/>
      <c r="M2157" s="1593"/>
      <c r="N2157" s="1596">
        <f t="shared" si="124"/>
        <v>0</v>
      </c>
      <c r="O2157" s="2105"/>
      <c r="P2157" s="2105"/>
      <c r="Q2157" s="2105">
        <f t="shared" si="125"/>
        <v>0</v>
      </c>
      <c r="R2157" s="2407" t="s">
        <v>484</v>
      </c>
    </row>
    <row r="2158" spans="2:18" ht="14.25" customHeight="1">
      <c r="B2158" s="407"/>
      <c r="C2158" s="1591">
        <v>2</v>
      </c>
      <c r="D2158" s="1934" t="s">
        <v>2642</v>
      </c>
      <c r="E2158" s="1787">
        <v>7</v>
      </c>
      <c r="F2158" s="1593" t="s">
        <v>508</v>
      </c>
      <c r="G2158" s="1728">
        <v>8</v>
      </c>
      <c r="H2158" s="1593">
        <v>2005</v>
      </c>
      <c r="I2158" s="1595">
        <v>767.28</v>
      </c>
      <c r="J2158" s="1593">
        <f t="shared" si="126"/>
        <v>100</v>
      </c>
      <c r="K2158" s="1595">
        <f t="shared" si="123"/>
        <v>0</v>
      </c>
      <c r="L2158" s="1593"/>
      <c r="M2158" s="1593"/>
      <c r="N2158" s="1596">
        <f t="shared" si="124"/>
        <v>0</v>
      </c>
      <c r="O2158" s="2105"/>
      <c r="P2158" s="2105"/>
      <c r="Q2158" s="2105">
        <f t="shared" si="125"/>
        <v>0</v>
      </c>
      <c r="R2158" s="2408"/>
    </row>
    <row r="2159" spans="2:18" ht="14.25" customHeight="1">
      <c r="B2159" s="407"/>
      <c r="C2159" s="1591">
        <v>3</v>
      </c>
      <c r="D2159" s="1934" t="s">
        <v>6096</v>
      </c>
      <c r="E2159" s="1787">
        <v>7</v>
      </c>
      <c r="F2159" s="1593" t="s">
        <v>508</v>
      </c>
      <c r="G2159" s="1728">
        <v>3</v>
      </c>
      <c r="H2159" s="1593">
        <v>2005</v>
      </c>
      <c r="I2159" s="1595">
        <v>42</v>
      </c>
      <c r="J2159" s="1593">
        <f t="shared" si="126"/>
        <v>100</v>
      </c>
      <c r="K2159" s="1595">
        <f t="shared" si="123"/>
        <v>0</v>
      </c>
      <c r="L2159" s="1593"/>
      <c r="M2159" s="1593"/>
      <c r="N2159" s="1596">
        <f t="shared" si="124"/>
        <v>0</v>
      </c>
      <c r="O2159" s="2105"/>
      <c r="P2159" s="2105"/>
      <c r="Q2159" s="2105">
        <f t="shared" si="125"/>
        <v>0</v>
      </c>
      <c r="R2159" s="2408"/>
    </row>
    <row r="2160" spans="2:18" ht="14.25" customHeight="1">
      <c r="B2160" s="407"/>
      <c r="C2160" s="1591">
        <v>4</v>
      </c>
      <c r="D2160" s="1934" t="s">
        <v>6097</v>
      </c>
      <c r="E2160" s="1787">
        <v>7</v>
      </c>
      <c r="F2160" s="1593" t="s">
        <v>508</v>
      </c>
      <c r="G2160" s="1728">
        <v>6</v>
      </c>
      <c r="H2160" s="1593">
        <v>2005</v>
      </c>
      <c r="I2160" s="1595">
        <v>149.88</v>
      </c>
      <c r="J2160" s="1593">
        <f t="shared" si="126"/>
        <v>100</v>
      </c>
      <c r="K2160" s="1595">
        <f t="shared" si="123"/>
        <v>0</v>
      </c>
      <c r="L2160" s="1593"/>
      <c r="M2160" s="1593"/>
      <c r="N2160" s="1596">
        <f t="shared" si="124"/>
        <v>0</v>
      </c>
      <c r="O2160" s="2105"/>
      <c r="P2160" s="2105"/>
      <c r="Q2160" s="2105">
        <f t="shared" si="125"/>
        <v>0</v>
      </c>
      <c r="R2160" s="2408"/>
    </row>
    <row r="2161" spans="2:18" ht="14.25" customHeight="1">
      <c r="B2161" s="407"/>
      <c r="C2161" s="1591">
        <v>5</v>
      </c>
      <c r="D2161" s="1934" t="s">
        <v>6098</v>
      </c>
      <c r="E2161" s="1787">
        <v>7</v>
      </c>
      <c r="F2161" s="1593" t="s">
        <v>508</v>
      </c>
      <c r="G2161" s="1728">
        <v>3</v>
      </c>
      <c r="H2161" s="1593">
        <v>2005</v>
      </c>
      <c r="I2161" s="1595">
        <v>26.52</v>
      </c>
      <c r="J2161" s="1593">
        <f t="shared" si="126"/>
        <v>100</v>
      </c>
      <c r="K2161" s="1595">
        <f t="shared" si="123"/>
        <v>0</v>
      </c>
      <c r="L2161" s="1593"/>
      <c r="M2161" s="1593"/>
      <c r="N2161" s="1596">
        <f t="shared" si="124"/>
        <v>0</v>
      </c>
      <c r="O2161" s="2105"/>
      <c r="P2161" s="2105"/>
      <c r="Q2161" s="2105">
        <f t="shared" si="125"/>
        <v>0</v>
      </c>
      <c r="R2161" s="2408"/>
    </row>
    <row r="2162" spans="2:18" ht="14.25" customHeight="1">
      <c r="B2162" s="407"/>
      <c r="C2162" s="1591">
        <v>6</v>
      </c>
      <c r="D2162" s="1934" t="s">
        <v>6099</v>
      </c>
      <c r="E2162" s="1787">
        <v>7</v>
      </c>
      <c r="F2162" s="1593" t="s">
        <v>508</v>
      </c>
      <c r="G2162" s="1728">
        <v>1</v>
      </c>
      <c r="H2162" s="1593">
        <v>2006</v>
      </c>
      <c r="I2162" s="1595">
        <v>126</v>
      </c>
      <c r="J2162" s="1593">
        <f t="shared" si="126"/>
        <v>100</v>
      </c>
      <c r="K2162" s="1595">
        <f t="shared" si="123"/>
        <v>0</v>
      </c>
      <c r="L2162" s="1593"/>
      <c r="M2162" s="1593"/>
      <c r="N2162" s="1596">
        <f t="shared" si="124"/>
        <v>0</v>
      </c>
      <c r="O2162" s="2105"/>
      <c r="P2162" s="2105"/>
      <c r="Q2162" s="2105">
        <f t="shared" si="125"/>
        <v>0</v>
      </c>
      <c r="R2162" s="2408"/>
    </row>
    <row r="2163" spans="2:18" ht="14.25" customHeight="1">
      <c r="B2163" s="407"/>
      <c r="C2163" s="1591">
        <v>7</v>
      </c>
      <c r="D2163" s="1934" t="s">
        <v>2646</v>
      </c>
      <c r="E2163" s="1787">
        <v>7</v>
      </c>
      <c r="F2163" s="1593" t="s">
        <v>508</v>
      </c>
      <c r="G2163" s="1728">
        <v>9</v>
      </c>
      <c r="H2163" s="1593">
        <v>2008</v>
      </c>
      <c r="I2163" s="1595">
        <v>149.88</v>
      </c>
      <c r="J2163" s="1593">
        <f t="shared" si="126"/>
        <v>100</v>
      </c>
      <c r="K2163" s="1595">
        <f t="shared" si="123"/>
        <v>0</v>
      </c>
      <c r="L2163" s="1593"/>
      <c r="M2163" s="1593"/>
      <c r="N2163" s="1596">
        <f t="shared" si="124"/>
        <v>0</v>
      </c>
      <c r="O2163" s="2105"/>
      <c r="P2163" s="2105"/>
      <c r="Q2163" s="2105">
        <f t="shared" si="125"/>
        <v>0</v>
      </c>
      <c r="R2163" s="2408"/>
    </row>
    <row r="2164" spans="2:18" ht="14.25" customHeight="1">
      <c r="B2164" s="407"/>
      <c r="C2164" s="1591">
        <v>8</v>
      </c>
      <c r="D2164" s="1934" t="s">
        <v>6100</v>
      </c>
      <c r="E2164" s="1787">
        <v>7</v>
      </c>
      <c r="F2164" s="1593" t="s">
        <v>508</v>
      </c>
      <c r="G2164" s="1728">
        <v>3</v>
      </c>
      <c r="H2164" s="1593">
        <v>2008</v>
      </c>
      <c r="I2164" s="1595">
        <v>550.49400000000003</v>
      </c>
      <c r="J2164" s="1593">
        <f t="shared" si="126"/>
        <v>100</v>
      </c>
      <c r="K2164" s="1595">
        <f t="shared" si="123"/>
        <v>0</v>
      </c>
      <c r="L2164" s="1593"/>
      <c r="M2164" s="1593"/>
      <c r="N2164" s="1596">
        <f t="shared" si="124"/>
        <v>0</v>
      </c>
      <c r="O2164" s="2105"/>
      <c r="P2164" s="2105"/>
      <c r="Q2164" s="2105">
        <f t="shared" si="125"/>
        <v>0</v>
      </c>
      <c r="R2164" s="2408"/>
    </row>
    <row r="2165" spans="2:18" ht="14.25" customHeight="1">
      <c r="B2165" s="407"/>
      <c r="C2165" s="1591">
        <v>9</v>
      </c>
      <c r="D2165" s="1934" t="s">
        <v>2644</v>
      </c>
      <c r="E2165" s="1787">
        <v>7</v>
      </c>
      <c r="F2165" s="1593" t="s">
        <v>508</v>
      </c>
      <c r="G2165" s="1728">
        <v>1</v>
      </c>
      <c r="H2165" s="1593">
        <v>2008</v>
      </c>
      <c r="I2165" s="1595">
        <v>194</v>
      </c>
      <c r="J2165" s="1593">
        <f t="shared" si="126"/>
        <v>100</v>
      </c>
      <c r="K2165" s="1595">
        <f t="shared" si="123"/>
        <v>0</v>
      </c>
      <c r="L2165" s="1593"/>
      <c r="M2165" s="1593"/>
      <c r="N2165" s="1596">
        <f t="shared" si="124"/>
        <v>0</v>
      </c>
      <c r="O2165" s="2105"/>
      <c r="P2165" s="2105"/>
      <c r="Q2165" s="2105">
        <f t="shared" si="125"/>
        <v>0</v>
      </c>
      <c r="R2165" s="2408"/>
    </row>
    <row r="2166" spans="2:18" ht="14.25" customHeight="1">
      <c r="B2166" s="407"/>
      <c r="C2166" s="1591">
        <v>10</v>
      </c>
      <c r="D2166" s="1934" t="s">
        <v>2045</v>
      </c>
      <c r="E2166" s="1787">
        <v>7</v>
      </c>
      <c r="F2166" s="1593" t="s">
        <v>508</v>
      </c>
      <c r="G2166" s="1728">
        <v>1</v>
      </c>
      <c r="H2166" s="1593">
        <v>2009</v>
      </c>
      <c r="I2166" s="1595">
        <v>1511.277</v>
      </c>
      <c r="J2166" s="1593">
        <f t="shared" si="126"/>
        <v>100</v>
      </c>
      <c r="K2166" s="1595">
        <f t="shared" si="123"/>
        <v>0</v>
      </c>
      <c r="L2166" s="1593"/>
      <c r="M2166" s="1593"/>
      <c r="N2166" s="1596">
        <f t="shared" si="124"/>
        <v>0</v>
      </c>
      <c r="O2166" s="2105"/>
      <c r="P2166" s="2105"/>
      <c r="Q2166" s="2105">
        <f t="shared" si="125"/>
        <v>0</v>
      </c>
      <c r="R2166" s="2408"/>
    </row>
    <row r="2167" spans="2:18" ht="14.25" customHeight="1">
      <c r="B2167" s="407"/>
      <c r="C2167" s="1591">
        <v>11</v>
      </c>
      <c r="D2167" s="1934" t="s">
        <v>6101</v>
      </c>
      <c r="E2167" s="1787">
        <v>7</v>
      </c>
      <c r="F2167" s="1593" t="s">
        <v>508</v>
      </c>
      <c r="G2167" s="1728">
        <v>2</v>
      </c>
      <c r="H2167" s="1593">
        <v>2008</v>
      </c>
      <c r="I2167" s="1595">
        <v>99.6</v>
      </c>
      <c r="J2167" s="1593">
        <f t="shared" si="126"/>
        <v>100</v>
      </c>
      <c r="K2167" s="1595">
        <f t="shared" si="123"/>
        <v>0</v>
      </c>
      <c r="L2167" s="1593"/>
      <c r="M2167" s="1593"/>
      <c r="N2167" s="1596">
        <f t="shared" si="124"/>
        <v>0</v>
      </c>
      <c r="O2167" s="2105"/>
      <c r="P2167" s="2105"/>
      <c r="Q2167" s="2105">
        <f t="shared" si="125"/>
        <v>0</v>
      </c>
      <c r="R2167" s="2408"/>
    </row>
    <row r="2168" spans="2:18" ht="14.25" customHeight="1">
      <c r="B2168" s="407"/>
      <c r="C2168" s="1591">
        <v>12</v>
      </c>
      <c r="D2168" s="1934" t="s">
        <v>6102</v>
      </c>
      <c r="E2168" s="1787">
        <v>7</v>
      </c>
      <c r="F2168" s="1593" t="s">
        <v>508</v>
      </c>
      <c r="G2168" s="1728">
        <v>2</v>
      </c>
      <c r="H2168" s="1593">
        <v>2008</v>
      </c>
      <c r="I2168" s="1595">
        <v>1224</v>
      </c>
      <c r="J2168" s="1593">
        <f t="shared" si="126"/>
        <v>100</v>
      </c>
      <c r="K2168" s="1595">
        <f t="shared" si="123"/>
        <v>0</v>
      </c>
      <c r="L2168" s="1593"/>
      <c r="M2168" s="1593"/>
      <c r="N2168" s="1596">
        <f t="shared" si="124"/>
        <v>0</v>
      </c>
      <c r="O2168" s="2105"/>
      <c r="P2168" s="2105"/>
      <c r="Q2168" s="2105">
        <f t="shared" si="125"/>
        <v>0</v>
      </c>
      <c r="R2168" s="2408"/>
    </row>
    <row r="2169" spans="2:18" ht="14.25" customHeight="1">
      <c r="B2169" s="407"/>
      <c r="C2169" s="1591">
        <v>13</v>
      </c>
      <c r="D2169" s="1934" t="s">
        <v>6103</v>
      </c>
      <c r="E2169" s="1787">
        <v>7</v>
      </c>
      <c r="F2169" s="1593" t="s">
        <v>508</v>
      </c>
      <c r="G2169" s="1728">
        <v>2</v>
      </c>
      <c r="H2169" s="1593">
        <v>2008</v>
      </c>
      <c r="I2169" s="1595">
        <v>891</v>
      </c>
      <c r="J2169" s="1593">
        <f t="shared" si="126"/>
        <v>100</v>
      </c>
      <c r="K2169" s="1595">
        <f t="shared" si="123"/>
        <v>0</v>
      </c>
      <c r="L2169" s="1593"/>
      <c r="M2169" s="1593"/>
      <c r="N2169" s="1596">
        <f t="shared" si="124"/>
        <v>0</v>
      </c>
      <c r="O2169" s="2105"/>
      <c r="P2169" s="2105"/>
      <c r="Q2169" s="2105">
        <f t="shared" si="125"/>
        <v>0</v>
      </c>
      <c r="R2169" s="2408"/>
    </row>
    <row r="2170" spans="2:18" ht="14.25" customHeight="1">
      <c r="B2170" s="407"/>
      <c r="C2170" s="1591">
        <v>14</v>
      </c>
      <c r="D2170" s="1934" t="s">
        <v>6104</v>
      </c>
      <c r="E2170" s="1787">
        <v>7</v>
      </c>
      <c r="F2170" s="1593" t="s">
        <v>508</v>
      </c>
      <c r="G2170" s="1728">
        <v>1</v>
      </c>
      <c r="H2170" s="1593">
        <v>2008</v>
      </c>
      <c r="I2170" s="1595">
        <v>2744</v>
      </c>
      <c r="J2170" s="1593">
        <f t="shared" si="126"/>
        <v>100</v>
      </c>
      <c r="K2170" s="1595">
        <f t="shared" si="123"/>
        <v>0</v>
      </c>
      <c r="L2170" s="1593"/>
      <c r="M2170" s="1593"/>
      <c r="N2170" s="1596">
        <f t="shared" si="124"/>
        <v>0</v>
      </c>
      <c r="O2170" s="2105"/>
      <c r="P2170" s="2105"/>
      <c r="Q2170" s="2105">
        <f t="shared" si="125"/>
        <v>0</v>
      </c>
      <c r="R2170" s="2408"/>
    </row>
    <row r="2171" spans="2:18" ht="14.25" customHeight="1">
      <c r="B2171" s="407"/>
      <c r="C2171" s="1591">
        <v>15</v>
      </c>
      <c r="D2171" s="1934" t="s">
        <v>6105</v>
      </c>
      <c r="E2171" s="1787">
        <v>7</v>
      </c>
      <c r="F2171" s="1593" t="s">
        <v>508</v>
      </c>
      <c r="G2171" s="1728">
        <v>1</v>
      </c>
      <c r="H2171" s="1593">
        <v>2007</v>
      </c>
      <c r="I2171" s="1595">
        <v>365.7</v>
      </c>
      <c r="J2171" s="1593">
        <f t="shared" si="126"/>
        <v>100</v>
      </c>
      <c r="K2171" s="1595">
        <f t="shared" si="123"/>
        <v>0</v>
      </c>
      <c r="L2171" s="1593"/>
      <c r="M2171" s="1593"/>
      <c r="N2171" s="1596">
        <f t="shared" si="124"/>
        <v>0</v>
      </c>
      <c r="O2171" s="2105"/>
      <c r="P2171" s="2105"/>
      <c r="Q2171" s="2105">
        <f t="shared" si="125"/>
        <v>0</v>
      </c>
      <c r="R2171" s="2408"/>
    </row>
    <row r="2172" spans="2:18" ht="14.25" customHeight="1">
      <c r="B2172" s="407"/>
      <c r="C2172" s="1591">
        <v>16</v>
      </c>
      <c r="D2172" s="1934" t="s">
        <v>6106</v>
      </c>
      <c r="E2172" s="1787">
        <v>7</v>
      </c>
      <c r="F2172" s="1593" t="s">
        <v>508</v>
      </c>
      <c r="G2172" s="1728">
        <v>1</v>
      </c>
      <c r="H2172" s="1593">
        <v>2005</v>
      </c>
      <c r="I2172" s="1595">
        <v>389.61</v>
      </c>
      <c r="J2172" s="1593">
        <f t="shared" si="126"/>
        <v>100</v>
      </c>
      <c r="K2172" s="1595">
        <f t="shared" si="123"/>
        <v>0</v>
      </c>
      <c r="L2172" s="1593"/>
      <c r="M2172" s="1593"/>
      <c r="N2172" s="1596">
        <f t="shared" si="124"/>
        <v>0</v>
      </c>
      <c r="O2172" s="2105"/>
      <c r="P2172" s="2105"/>
      <c r="Q2172" s="2105">
        <f t="shared" si="125"/>
        <v>0</v>
      </c>
      <c r="R2172" s="2408"/>
    </row>
    <row r="2173" spans="2:18" ht="14.25" customHeight="1">
      <c r="B2173" s="407"/>
      <c r="C2173" s="1591">
        <v>17</v>
      </c>
      <c r="D2173" s="1934" t="s">
        <v>6107</v>
      </c>
      <c r="E2173" s="1787">
        <v>7</v>
      </c>
      <c r="F2173" s="1593" t="s">
        <v>508</v>
      </c>
      <c r="G2173" s="1728">
        <v>1</v>
      </c>
      <c r="H2173" s="1593">
        <v>2008</v>
      </c>
      <c r="I2173" s="1595">
        <v>1077.9000000000001</v>
      </c>
      <c r="J2173" s="1593">
        <f t="shared" si="126"/>
        <v>100</v>
      </c>
      <c r="K2173" s="1595">
        <f t="shared" si="123"/>
        <v>0</v>
      </c>
      <c r="L2173" s="1593"/>
      <c r="M2173" s="1593"/>
      <c r="N2173" s="1596">
        <f t="shared" si="124"/>
        <v>0</v>
      </c>
      <c r="O2173" s="2105"/>
      <c r="P2173" s="2105"/>
      <c r="Q2173" s="2105">
        <f t="shared" si="125"/>
        <v>0</v>
      </c>
      <c r="R2173" s="2408"/>
    </row>
    <row r="2174" spans="2:18" ht="14.25" customHeight="1">
      <c r="B2174" s="407"/>
      <c r="C2174" s="1591">
        <v>18</v>
      </c>
      <c r="D2174" s="1934" t="s">
        <v>6108</v>
      </c>
      <c r="E2174" s="1787">
        <v>7</v>
      </c>
      <c r="F2174" s="1593" t="s">
        <v>508</v>
      </c>
      <c r="G2174" s="1728">
        <v>1</v>
      </c>
      <c r="H2174" s="1593">
        <v>2008</v>
      </c>
      <c r="I2174" s="1595">
        <v>2709</v>
      </c>
      <c r="J2174" s="1593">
        <f t="shared" si="126"/>
        <v>100</v>
      </c>
      <c r="K2174" s="1595">
        <f t="shared" si="123"/>
        <v>0</v>
      </c>
      <c r="L2174" s="1593"/>
      <c r="M2174" s="1593"/>
      <c r="N2174" s="1596">
        <f t="shared" si="124"/>
        <v>0</v>
      </c>
      <c r="O2174" s="2105"/>
      <c r="P2174" s="2105"/>
      <c r="Q2174" s="2105">
        <f t="shared" si="125"/>
        <v>0</v>
      </c>
      <c r="R2174" s="2408"/>
    </row>
    <row r="2175" spans="2:18" ht="14.25" customHeight="1">
      <c r="B2175" s="407"/>
      <c r="C2175" s="1591">
        <v>19</v>
      </c>
      <c r="D2175" s="1934" t="s">
        <v>2677</v>
      </c>
      <c r="E2175" s="1787">
        <v>7</v>
      </c>
      <c r="F2175" s="1593" t="s">
        <v>508</v>
      </c>
      <c r="G2175" s="1728">
        <v>12</v>
      </c>
      <c r="H2175" s="1593">
        <v>2012</v>
      </c>
      <c r="I2175" s="1595">
        <v>280.8</v>
      </c>
      <c r="J2175" s="1593">
        <f t="shared" si="126"/>
        <v>100</v>
      </c>
      <c r="K2175" s="1595">
        <f t="shared" ref="K2175:K2238" si="127">IF(J2175=100,0,I2175-I2175*J2175%)</f>
        <v>0</v>
      </c>
      <c r="L2175" s="1593"/>
      <c r="M2175" s="1593"/>
      <c r="N2175" s="1596">
        <f t="shared" ref="N2175:N2238" si="128">+L2175*M2175</f>
        <v>0</v>
      </c>
      <c r="O2175" s="2105"/>
      <c r="P2175" s="2105"/>
      <c r="Q2175" s="2105">
        <f t="shared" ref="Q2175:Q2238" si="129">+O2175*P2175</f>
        <v>0</v>
      </c>
      <c r="R2175" s="2408"/>
    </row>
    <row r="2176" spans="2:18" ht="14.25" customHeight="1">
      <c r="B2176" s="407"/>
      <c r="C2176" s="1591">
        <v>20</v>
      </c>
      <c r="D2176" s="1934" t="s">
        <v>6109</v>
      </c>
      <c r="E2176" s="1787">
        <v>7</v>
      </c>
      <c r="F2176" s="1593" t="s">
        <v>508</v>
      </c>
      <c r="G2176" s="1728">
        <v>1</v>
      </c>
      <c r="H2176" s="1593">
        <v>2012</v>
      </c>
      <c r="I2176" s="1595">
        <v>760</v>
      </c>
      <c r="J2176" s="1593">
        <f t="shared" si="126"/>
        <v>100</v>
      </c>
      <c r="K2176" s="1595">
        <f t="shared" si="127"/>
        <v>0</v>
      </c>
      <c r="L2176" s="1593"/>
      <c r="M2176" s="1593"/>
      <c r="N2176" s="1596">
        <f t="shared" si="128"/>
        <v>0</v>
      </c>
      <c r="O2176" s="2105"/>
      <c r="P2176" s="2105"/>
      <c r="Q2176" s="2105">
        <f t="shared" si="129"/>
        <v>0</v>
      </c>
      <c r="R2176" s="2408"/>
    </row>
    <row r="2177" spans="2:18" ht="14.25" customHeight="1">
      <c r="B2177" s="407"/>
      <c r="C2177" s="1591">
        <v>21</v>
      </c>
      <c r="D2177" s="1934" t="s">
        <v>6110</v>
      </c>
      <c r="E2177" s="1787">
        <v>7</v>
      </c>
      <c r="F2177" s="1593" t="s">
        <v>508</v>
      </c>
      <c r="G2177" s="1728">
        <v>2</v>
      </c>
      <c r="H2177" s="1593">
        <v>2008</v>
      </c>
      <c r="I2177" s="1595">
        <v>87.6</v>
      </c>
      <c r="J2177" s="1593">
        <f t="shared" si="126"/>
        <v>100</v>
      </c>
      <c r="K2177" s="1595">
        <f t="shared" si="127"/>
        <v>0</v>
      </c>
      <c r="L2177" s="1593"/>
      <c r="M2177" s="1593"/>
      <c r="N2177" s="1596">
        <f t="shared" si="128"/>
        <v>0</v>
      </c>
      <c r="O2177" s="2105"/>
      <c r="P2177" s="2105"/>
      <c r="Q2177" s="2105">
        <f t="shared" si="129"/>
        <v>0</v>
      </c>
      <c r="R2177" s="2408"/>
    </row>
    <row r="2178" spans="2:18" ht="14.25" customHeight="1">
      <c r="B2178" s="407"/>
      <c r="C2178" s="1591">
        <v>22</v>
      </c>
      <c r="D2178" s="1934" t="s">
        <v>6110</v>
      </c>
      <c r="E2178" s="1787">
        <v>7</v>
      </c>
      <c r="F2178" s="1593" t="s">
        <v>508</v>
      </c>
      <c r="G2178" s="1728">
        <v>2</v>
      </c>
      <c r="H2178" s="1593">
        <v>2008</v>
      </c>
      <c r="I2178" s="1595">
        <v>148.22999999999999</v>
      </c>
      <c r="J2178" s="1593">
        <f t="shared" si="126"/>
        <v>100</v>
      </c>
      <c r="K2178" s="1595">
        <f t="shared" si="127"/>
        <v>0</v>
      </c>
      <c r="L2178" s="1593"/>
      <c r="M2178" s="1593"/>
      <c r="N2178" s="1596">
        <f t="shared" si="128"/>
        <v>0</v>
      </c>
      <c r="O2178" s="2105"/>
      <c r="P2178" s="2105"/>
      <c r="Q2178" s="2105">
        <f t="shared" si="129"/>
        <v>0</v>
      </c>
      <c r="R2178" s="2408"/>
    </row>
    <row r="2179" spans="2:18" ht="14.25" customHeight="1">
      <c r="B2179" s="407"/>
      <c r="C2179" s="1591">
        <v>23</v>
      </c>
      <c r="D2179" s="1934" t="s">
        <v>6111</v>
      </c>
      <c r="E2179" s="1787">
        <v>7</v>
      </c>
      <c r="F2179" s="1593" t="s">
        <v>508</v>
      </c>
      <c r="G2179" s="1728">
        <v>2</v>
      </c>
      <c r="H2179" s="1593">
        <v>2008</v>
      </c>
      <c r="I2179" s="1595">
        <v>224.88</v>
      </c>
      <c r="J2179" s="1593">
        <f t="shared" si="126"/>
        <v>100</v>
      </c>
      <c r="K2179" s="1595">
        <f t="shared" si="127"/>
        <v>0</v>
      </c>
      <c r="L2179" s="1593"/>
      <c r="M2179" s="1593"/>
      <c r="N2179" s="1596">
        <f t="shared" si="128"/>
        <v>0</v>
      </c>
      <c r="O2179" s="2105"/>
      <c r="P2179" s="2105"/>
      <c r="Q2179" s="2105">
        <f t="shared" si="129"/>
        <v>0</v>
      </c>
      <c r="R2179" s="2408"/>
    </row>
    <row r="2180" spans="2:18" ht="14.25" customHeight="1">
      <c r="B2180" s="407"/>
      <c r="C2180" s="1591">
        <v>24</v>
      </c>
      <c r="D2180" s="1934" t="s">
        <v>6112</v>
      </c>
      <c r="E2180" s="1787">
        <v>7</v>
      </c>
      <c r="F2180" s="1593" t="s">
        <v>508</v>
      </c>
      <c r="G2180" s="1728">
        <v>1</v>
      </c>
      <c r="H2180" s="1593">
        <v>2008</v>
      </c>
      <c r="I2180" s="1595">
        <v>1053.8140000000001</v>
      </c>
      <c r="J2180" s="1593">
        <f t="shared" si="126"/>
        <v>100</v>
      </c>
      <c r="K2180" s="1595">
        <f t="shared" si="127"/>
        <v>0</v>
      </c>
      <c r="L2180" s="1593"/>
      <c r="M2180" s="1593"/>
      <c r="N2180" s="1596">
        <f t="shared" si="128"/>
        <v>0</v>
      </c>
      <c r="O2180" s="2105"/>
      <c r="P2180" s="2105"/>
      <c r="Q2180" s="2105">
        <f t="shared" si="129"/>
        <v>0</v>
      </c>
      <c r="R2180" s="2408"/>
    </row>
    <row r="2181" spans="2:18" ht="14.25" customHeight="1">
      <c r="B2181" s="407"/>
      <c r="C2181" s="1591">
        <v>25</v>
      </c>
      <c r="D2181" s="1934" t="s">
        <v>6113</v>
      </c>
      <c r="E2181" s="1787">
        <v>7</v>
      </c>
      <c r="F2181" s="1593" t="s">
        <v>508</v>
      </c>
      <c r="G2181" s="1728">
        <v>2</v>
      </c>
      <c r="H2181" s="1593">
        <v>2011</v>
      </c>
      <c r="I2181" s="1595">
        <v>2025</v>
      </c>
      <c r="J2181" s="1593">
        <f t="shared" si="126"/>
        <v>100</v>
      </c>
      <c r="K2181" s="1595">
        <f t="shared" si="127"/>
        <v>0</v>
      </c>
      <c r="L2181" s="1593"/>
      <c r="M2181" s="1593"/>
      <c r="N2181" s="1596">
        <f t="shared" si="128"/>
        <v>0</v>
      </c>
      <c r="O2181" s="2105"/>
      <c r="P2181" s="2105"/>
      <c r="Q2181" s="2105">
        <f t="shared" si="129"/>
        <v>0</v>
      </c>
      <c r="R2181" s="2408"/>
    </row>
    <row r="2182" spans="2:18" ht="14.25" customHeight="1">
      <c r="B2182" s="407"/>
      <c r="C2182" s="1591">
        <v>26</v>
      </c>
      <c r="D2182" s="1934" t="s">
        <v>6114</v>
      </c>
      <c r="E2182" s="1787">
        <v>7</v>
      </c>
      <c r="F2182" s="1593" t="s">
        <v>508</v>
      </c>
      <c r="G2182" s="1728">
        <v>1</v>
      </c>
      <c r="H2182" s="1593">
        <v>2011</v>
      </c>
      <c r="I2182" s="1595">
        <v>405</v>
      </c>
      <c r="J2182" s="1593">
        <f t="shared" si="126"/>
        <v>100</v>
      </c>
      <c r="K2182" s="1595">
        <f t="shared" si="127"/>
        <v>0</v>
      </c>
      <c r="L2182" s="1593"/>
      <c r="M2182" s="1593"/>
      <c r="N2182" s="1596">
        <f t="shared" si="128"/>
        <v>0</v>
      </c>
      <c r="O2182" s="2105"/>
      <c r="P2182" s="2105"/>
      <c r="Q2182" s="2105">
        <f t="shared" si="129"/>
        <v>0</v>
      </c>
      <c r="R2182" s="2408"/>
    </row>
    <row r="2183" spans="2:18" ht="14.25" customHeight="1">
      <c r="B2183" s="407"/>
      <c r="C2183" s="1591">
        <v>27</v>
      </c>
      <c r="D2183" s="1934" t="s">
        <v>2678</v>
      </c>
      <c r="E2183" s="1787">
        <v>7</v>
      </c>
      <c r="F2183" s="1593" t="s">
        <v>508</v>
      </c>
      <c r="G2183" s="1728">
        <v>1</v>
      </c>
      <c r="H2183" s="1593">
        <v>2011</v>
      </c>
      <c r="I2183" s="1595">
        <v>2736</v>
      </c>
      <c r="J2183" s="1593">
        <f t="shared" si="126"/>
        <v>100</v>
      </c>
      <c r="K2183" s="1595">
        <f t="shared" si="127"/>
        <v>0</v>
      </c>
      <c r="L2183" s="1593"/>
      <c r="M2183" s="1593"/>
      <c r="N2183" s="1596">
        <f t="shared" si="128"/>
        <v>0</v>
      </c>
      <c r="O2183" s="2105"/>
      <c r="P2183" s="2105"/>
      <c r="Q2183" s="2105">
        <f t="shared" si="129"/>
        <v>0</v>
      </c>
      <c r="R2183" s="2408"/>
    </row>
    <row r="2184" spans="2:18" ht="14.25" customHeight="1">
      <c r="B2184" s="407"/>
      <c r="C2184" s="1591">
        <v>28</v>
      </c>
      <c r="D2184" s="1934" t="s">
        <v>6115</v>
      </c>
      <c r="E2184" s="1787">
        <v>7</v>
      </c>
      <c r="F2184" s="1593" t="s">
        <v>508</v>
      </c>
      <c r="G2184" s="1728">
        <v>3</v>
      </c>
      <c r="H2184" s="1593">
        <v>2011</v>
      </c>
      <c r="I2184" s="1595">
        <v>159.9</v>
      </c>
      <c r="J2184" s="1593">
        <f t="shared" si="126"/>
        <v>100</v>
      </c>
      <c r="K2184" s="1595">
        <f t="shared" si="127"/>
        <v>0</v>
      </c>
      <c r="L2184" s="1593"/>
      <c r="M2184" s="1593"/>
      <c r="N2184" s="1596">
        <f t="shared" si="128"/>
        <v>0</v>
      </c>
      <c r="O2184" s="2105"/>
      <c r="P2184" s="2105"/>
      <c r="Q2184" s="2105">
        <f t="shared" si="129"/>
        <v>0</v>
      </c>
      <c r="R2184" s="2408"/>
    </row>
    <row r="2185" spans="2:18" ht="14.25" customHeight="1">
      <c r="B2185" s="407"/>
      <c r="C2185" s="1591">
        <v>29</v>
      </c>
      <c r="D2185" s="1934" t="s">
        <v>2679</v>
      </c>
      <c r="E2185" s="1787">
        <v>7</v>
      </c>
      <c r="F2185" s="1593" t="s">
        <v>508</v>
      </c>
      <c r="G2185" s="1728">
        <v>16</v>
      </c>
      <c r="H2185" s="1593">
        <v>2013</v>
      </c>
      <c r="I2185" s="1595">
        <v>181.2</v>
      </c>
      <c r="J2185" s="1593">
        <f t="shared" si="126"/>
        <v>100</v>
      </c>
      <c r="K2185" s="1595">
        <f t="shared" si="127"/>
        <v>0</v>
      </c>
      <c r="L2185" s="1593"/>
      <c r="M2185" s="1593"/>
      <c r="N2185" s="1596">
        <f t="shared" si="128"/>
        <v>0</v>
      </c>
      <c r="O2185" s="2105"/>
      <c r="P2185" s="2105"/>
      <c r="Q2185" s="2105">
        <f t="shared" si="129"/>
        <v>0</v>
      </c>
      <c r="R2185" s="2408"/>
    </row>
    <row r="2186" spans="2:18" ht="14.25" customHeight="1">
      <c r="B2186" s="407"/>
      <c r="C2186" s="1591">
        <v>30</v>
      </c>
      <c r="D2186" s="1934" t="s">
        <v>6116</v>
      </c>
      <c r="E2186" s="1787">
        <v>7</v>
      </c>
      <c r="F2186" s="1593" t="s">
        <v>508</v>
      </c>
      <c r="G2186" s="1728">
        <v>6</v>
      </c>
      <c r="H2186" s="1593">
        <v>2013</v>
      </c>
      <c r="I2186" s="1595">
        <v>319.8</v>
      </c>
      <c r="J2186" s="1593">
        <f t="shared" si="126"/>
        <v>100</v>
      </c>
      <c r="K2186" s="1595">
        <f t="shared" si="127"/>
        <v>0</v>
      </c>
      <c r="L2186" s="1593"/>
      <c r="M2186" s="1593"/>
      <c r="N2186" s="1596">
        <f t="shared" si="128"/>
        <v>0</v>
      </c>
      <c r="O2186" s="2105"/>
      <c r="P2186" s="2105"/>
      <c r="Q2186" s="2105">
        <f t="shared" si="129"/>
        <v>0</v>
      </c>
      <c r="R2186" s="2408"/>
    </row>
    <row r="2187" spans="2:18" ht="14.25" customHeight="1">
      <c r="B2187" s="407"/>
      <c r="C2187" s="1591">
        <v>31</v>
      </c>
      <c r="D2187" s="1934" t="s">
        <v>6117</v>
      </c>
      <c r="E2187" s="1787">
        <v>7</v>
      </c>
      <c r="F2187" s="1593" t="s">
        <v>508</v>
      </c>
      <c r="G2187" s="1728">
        <v>2</v>
      </c>
      <c r="H2187" s="1593">
        <v>2011</v>
      </c>
      <c r="I2187" s="1595">
        <v>319.8</v>
      </c>
      <c r="J2187" s="1593">
        <f t="shared" si="126"/>
        <v>100</v>
      </c>
      <c r="K2187" s="1595">
        <f t="shared" si="127"/>
        <v>0</v>
      </c>
      <c r="L2187" s="1593"/>
      <c r="M2187" s="1593"/>
      <c r="N2187" s="1596">
        <f t="shared" si="128"/>
        <v>0</v>
      </c>
      <c r="O2187" s="2105"/>
      <c r="P2187" s="2105"/>
      <c r="Q2187" s="2105">
        <f t="shared" si="129"/>
        <v>0</v>
      </c>
      <c r="R2187" s="2408"/>
    </row>
    <row r="2188" spans="2:18" ht="14.25" customHeight="1">
      <c r="B2188" s="407"/>
      <c r="C2188" s="1591">
        <v>32</v>
      </c>
      <c r="D2188" s="1934" t="s">
        <v>6118</v>
      </c>
      <c r="E2188" s="1787">
        <v>7</v>
      </c>
      <c r="F2188" s="1593" t="s">
        <v>508</v>
      </c>
      <c r="G2188" s="1728">
        <v>1</v>
      </c>
      <c r="H2188" s="1593">
        <v>2016</v>
      </c>
      <c r="I2188" s="1595">
        <v>450.9</v>
      </c>
      <c r="J2188" s="1593">
        <f t="shared" si="126"/>
        <v>100</v>
      </c>
      <c r="K2188" s="1595">
        <f t="shared" si="127"/>
        <v>0</v>
      </c>
      <c r="L2188" s="1593"/>
      <c r="M2188" s="1593"/>
      <c r="N2188" s="1596">
        <f t="shared" si="128"/>
        <v>0</v>
      </c>
      <c r="O2188" s="2105"/>
      <c r="P2188" s="2105"/>
      <c r="Q2188" s="2105">
        <f t="shared" si="129"/>
        <v>0</v>
      </c>
      <c r="R2188" s="2408"/>
    </row>
    <row r="2189" spans="2:18" ht="14.25" customHeight="1">
      <c r="B2189" s="407"/>
      <c r="C2189" s="1591">
        <v>33</v>
      </c>
      <c r="D2189" s="1934" t="s">
        <v>2532</v>
      </c>
      <c r="E2189" s="1787">
        <v>7</v>
      </c>
      <c r="F2189" s="1593" t="s">
        <v>508</v>
      </c>
      <c r="G2189" s="1728">
        <v>4</v>
      </c>
      <c r="H2189" s="1593">
        <v>2018</v>
      </c>
      <c r="I2189" s="1595">
        <v>422.024</v>
      </c>
      <c r="J2189" s="1593">
        <f t="shared" si="126"/>
        <v>100</v>
      </c>
      <c r="K2189" s="1595">
        <f t="shared" si="127"/>
        <v>0</v>
      </c>
      <c r="L2189" s="1593"/>
      <c r="M2189" s="1593"/>
      <c r="N2189" s="1596">
        <f t="shared" si="128"/>
        <v>0</v>
      </c>
      <c r="O2189" s="2105"/>
      <c r="P2189" s="2105"/>
      <c r="Q2189" s="2105">
        <f t="shared" si="129"/>
        <v>0</v>
      </c>
      <c r="R2189" s="2408"/>
    </row>
    <row r="2190" spans="2:18" ht="14.25" customHeight="1">
      <c r="B2190" s="407"/>
      <c r="C2190" s="1591">
        <v>34</v>
      </c>
      <c r="D2190" s="1934" t="s">
        <v>2066</v>
      </c>
      <c r="E2190" s="1787">
        <v>7</v>
      </c>
      <c r="F2190" s="1593" t="s">
        <v>508</v>
      </c>
      <c r="G2190" s="1728">
        <v>5</v>
      </c>
      <c r="H2190" s="1593">
        <v>2019</v>
      </c>
      <c r="I2190" s="1595">
        <v>2710</v>
      </c>
      <c r="J2190" s="1593">
        <f t="shared" si="126"/>
        <v>100</v>
      </c>
      <c r="K2190" s="1595">
        <f t="shared" si="127"/>
        <v>0</v>
      </c>
      <c r="L2190" s="1593"/>
      <c r="M2190" s="1593"/>
      <c r="N2190" s="1596">
        <f t="shared" si="128"/>
        <v>0</v>
      </c>
      <c r="O2190" s="2105"/>
      <c r="P2190" s="2105"/>
      <c r="Q2190" s="2105">
        <f t="shared" si="129"/>
        <v>0</v>
      </c>
      <c r="R2190" s="2408"/>
    </row>
    <row r="2191" spans="2:18" ht="14.25" customHeight="1">
      <c r="B2191" s="407"/>
      <c r="C2191" s="1591">
        <v>35</v>
      </c>
      <c r="D2191" s="1934" t="s">
        <v>2073</v>
      </c>
      <c r="E2191" s="1787">
        <v>7</v>
      </c>
      <c r="F2191" s="1593" t="s">
        <v>508</v>
      </c>
      <c r="G2191" s="1728">
        <v>18</v>
      </c>
      <c r="H2191" s="1593">
        <v>2019</v>
      </c>
      <c r="I2191" s="1595">
        <v>550</v>
      </c>
      <c r="J2191" s="1593">
        <f t="shared" si="126"/>
        <v>100</v>
      </c>
      <c r="K2191" s="1595">
        <f t="shared" si="127"/>
        <v>0</v>
      </c>
      <c r="L2191" s="1593"/>
      <c r="M2191" s="1593"/>
      <c r="N2191" s="1596">
        <f t="shared" si="128"/>
        <v>0</v>
      </c>
      <c r="O2191" s="2105"/>
      <c r="P2191" s="2105"/>
      <c r="Q2191" s="2105">
        <f t="shared" si="129"/>
        <v>0</v>
      </c>
      <c r="R2191" s="2408"/>
    </row>
    <row r="2192" spans="2:18" ht="14.25" customHeight="1">
      <c r="B2192" s="407"/>
      <c r="C2192" s="1591">
        <v>36</v>
      </c>
      <c r="D2192" s="1934" t="s">
        <v>2680</v>
      </c>
      <c r="E2192" s="1787">
        <v>7</v>
      </c>
      <c r="F2192" s="1593" t="s">
        <v>508</v>
      </c>
      <c r="G2192" s="1728">
        <v>10</v>
      </c>
      <c r="H2192" s="1593">
        <v>2019</v>
      </c>
      <c r="I2192" s="1595">
        <v>100.2</v>
      </c>
      <c r="J2192" s="1593">
        <f t="shared" si="126"/>
        <v>100</v>
      </c>
      <c r="K2192" s="1595">
        <f t="shared" si="127"/>
        <v>0</v>
      </c>
      <c r="L2192" s="1593"/>
      <c r="M2192" s="1593"/>
      <c r="N2192" s="1596">
        <f t="shared" si="128"/>
        <v>0</v>
      </c>
      <c r="O2192" s="2105"/>
      <c r="P2192" s="2105"/>
      <c r="Q2192" s="2105">
        <f t="shared" si="129"/>
        <v>0</v>
      </c>
      <c r="R2192" s="2408"/>
    </row>
    <row r="2193" spans="2:18" ht="14.25" customHeight="1">
      <c r="B2193" s="407"/>
      <c r="C2193" s="1591">
        <v>37</v>
      </c>
      <c r="D2193" s="1934" t="s">
        <v>2535</v>
      </c>
      <c r="E2193" s="1787">
        <v>7</v>
      </c>
      <c r="F2193" s="1593" t="s">
        <v>508</v>
      </c>
      <c r="G2193" s="1728">
        <v>1</v>
      </c>
      <c r="H2193" s="1593">
        <v>2019</v>
      </c>
      <c r="I2193" s="1595">
        <v>2533.56</v>
      </c>
      <c r="J2193" s="1593">
        <f t="shared" si="126"/>
        <v>100</v>
      </c>
      <c r="K2193" s="1595">
        <f t="shared" si="127"/>
        <v>0</v>
      </c>
      <c r="L2193" s="1593"/>
      <c r="M2193" s="1593"/>
      <c r="N2193" s="1596">
        <f t="shared" si="128"/>
        <v>0</v>
      </c>
      <c r="O2193" s="2105"/>
      <c r="P2193" s="2105"/>
      <c r="Q2193" s="2105">
        <f t="shared" si="129"/>
        <v>0</v>
      </c>
      <c r="R2193" s="2408"/>
    </row>
    <row r="2194" spans="2:18" ht="14.25" customHeight="1">
      <c r="B2194" s="407"/>
      <c r="C2194" s="1591">
        <v>38</v>
      </c>
      <c r="D2194" s="1934" t="s">
        <v>2535</v>
      </c>
      <c r="E2194" s="1787">
        <v>7</v>
      </c>
      <c r="F2194" s="1593" t="s">
        <v>508</v>
      </c>
      <c r="G2194" s="1728">
        <v>1</v>
      </c>
      <c r="H2194" s="1593">
        <v>2019</v>
      </c>
      <c r="I2194" s="1595">
        <v>1297.5777</v>
      </c>
      <c r="J2194" s="1593">
        <f t="shared" si="126"/>
        <v>100</v>
      </c>
      <c r="K2194" s="1595">
        <f t="shared" si="127"/>
        <v>0</v>
      </c>
      <c r="L2194" s="1593"/>
      <c r="M2194" s="1593"/>
      <c r="N2194" s="1596">
        <f t="shared" si="128"/>
        <v>0</v>
      </c>
      <c r="O2194" s="2105"/>
      <c r="P2194" s="2105"/>
      <c r="Q2194" s="2105">
        <f t="shared" si="129"/>
        <v>0</v>
      </c>
      <c r="R2194" s="2408"/>
    </row>
    <row r="2195" spans="2:18" ht="14.25" customHeight="1">
      <c r="B2195" s="407"/>
      <c r="C2195" s="1591">
        <v>39</v>
      </c>
      <c r="D2195" s="1934" t="s">
        <v>2681</v>
      </c>
      <c r="E2195" s="1787">
        <v>7</v>
      </c>
      <c r="F2195" s="1593" t="s">
        <v>508</v>
      </c>
      <c r="G2195" s="1728">
        <v>5</v>
      </c>
      <c r="H2195" s="1593">
        <v>2019</v>
      </c>
      <c r="I2195" s="1595">
        <v>1297.5777</v>
      </c>
      <c r="J2195" s="1593">
        <f t="shared" si="126"/>
        <v>100</v>
      </c>
      <c r="K2195" s="1595">
        <f t="shared" si="127"/>
        <v>0</v>
      </c>
      <c r="L2195" s="1593"/>
      <c r="M2195" s="1593"/>
      <c r="N2195" s="1596">
        <f t="shared" si="128"/>
        <v>0</v>
      </c>
      <c r="O2195" s="2105"/>
      <c r="P2195" s="2105"/>
      <c r="Q2195" s="2105">
        <f t="shared" si="129"/>
        <v>0</v>
      </c>
      <c r="R2195" s="2408"/>
    </row>
    <row r="2196" spans="2:18" ht="14.25" customHeight="1">
      <c r="B2196" s="407"/>
      <c r="C2196" s="1591">
        <v>40</v>
      </c>
      <c r="D2196" s="1934" t="s">
        <v>2073</v>
      </c>
      <c r="E2196" s="1787">
        <v>7</v>
      </c>
      <c r="F2196" s="1593" t="s">
        <v>508</v>
      </c>
      <c r="G2196" s="1728">
        <v>36</v>
      </c>
      <c r="H2196" s="1593">
        <v>2020</v>
      </c>
      <c r="I2196" s="1595">
        <v>185.09299999999999</v>
      </c>
      <c r="J2196" s="1593">
        <f t="shared" si="126"/>
        <v>100</v>
      </c>
      <c r="K2196" s="1595">
        <f t="shared" si="127"/>
        <v>0</v>
      </c>
      <c r="L2196" s="1593"/>
      <c r="M2196" s="1593"/>
      <c r="N2196" s="1596">
        <f t="shared" si="128"/>
        <v>0</v>
      </c>
      <c r="O2196" s="2105"/>
      <c r="P2196" s="2105"/>
      <c r="Q2196" s="2105">
        <f t="shared" si="129"/>
        <v>0</v>
      </c>
      <c r="R2196" s="2408"/>
    </row>
    <row r="2197" spans="2:18" ht="14.25" customHeight="1">
      <c r="B2197" s="407"/>
      <c r="C2197" s="1591">
        <v>41</v>
      </c>
      <c r="D2197" s="1934" t="s">
        <v>2681</v>
      </c>
      <c r="E2197" s="1787">
        <v>7</v>
      </c>
      <c r="F2197" s="1593" t="s">
        <v>508</v>
      </c>
      <c r="G2197" s="1728">
        <v>3</v>
      </c>
      <c r="H2197" s="1593">
        <v>2021</v>
      </c>
      <c r="I2197" s="1595">
        <v>107.848</v>
      </c>
      <c r="J2197" s="1593">
        <f t="shared" si="126"/>
        <v>100</v>
      </c>
      <c r="K2197" s="1595">
        <f t="shared" si="127"/>
        <v>0</v>
      </c>
      <c r="L2197" s="1593"/>
      <c r="M2197" s="1593"/>
      <c r="N2197" s="1596">
        <f t="shared" si="128"/>
        <v>0</v>
      </c>
      <c r="O2197" s="2105"/>
      <c r="P2197" s="2105"/>
      <c r="Q2197" s="2105">
        <f t="shared" si="129"/>
        <v>0</v>
      </c>
      <c r="R2197" s="2408"/>
    </row>
    <row r="2198" spans="2:18" ht="14.25" customHeight="1">
      <c r="B2198" s="407"/>
      <c r="C2198" s="1591">
        <v>42</v>
      </c>
      <c r="D2198" s="1934" t="s">
        <v>6119</v>
      </c>
      <c r="E2198" s="1787">
        <v>7</v>
      </c>
      <c r="F2198" s="1593" t="s">
        <v>508</v>
      </c>
      <c r="G2198" s="1728">
        <v>5</v>
      </c>
      <c r="H2198" s="1593">
        <v>2021</v>
      </c>
      <c r="I2198" s="1595">
        <v>200.4</v>
      </c>
      <c r="J2198" s="1593">
        <f t="shared" si="126"/>
        <v>100</v>
      </c>
      <c r="K2198" s="1595">
        <f t="shared" si="127"/>
        <v>0</v>
      </c>
      <c r="L2198" s="1593"/>
      <c r="M2198" s="1593"/>
      <c r="N2198" s="1596">
        <f t="shared" si="128"/>
        <v>0</v>
      </c>
      <c r="O2198" s="2105"/>
      <c r="P2198" s="2105"/>
      <c r="Q2198" s="2105">
        <f t="shared" si="129"/>
        <v>0</v>
      </c>
      <c r="R2198" s="2408"/>
    </row>
    <row r="2199" spans="2:18" ht="27" customHeight="1">
      <c r="B2199" s="407"/>
      <c r="C2199" s="1591">
        <v>43</v>
      </c>
      <c r="D2199" s="1934" t="s">
        <v>6120</v>
      </c>
      <c r="E2199" s="1787">
        <v>7</v>
      </c>
      <c r="F2199" s="1593" t="s">
        <v>508</v>
      </c>
      <c r="G2199" s="1728">
        <v>18</v>
      </c>
      <c r="H2199" s="1593">
        <v>2022</v>
      </c>
      <c r="I2199" s="1595">
        <v>1800.48</v>
      </c>
      <c r="J2199" s="1593">
        <f t="shared" si="126"/>
        <v>80</v>
      </c>
      <c r="K2199" s="1595">
        <f t="shared" si="127"/>
        <v>360.096</v>
      </c>
      <c r="L2199" s="1593"/>
      <c r="M2199" s="1593"/>
      <c r="N2199" s="1596">
        <f t="shared" si="128"/>
        <v>0</v>
      </c>
      <c r="O2199" s="2105"/>
      <c r="P2199" s="2105"/>
      <c r="Q2199" s="2105">
        <f t="shared" si="129"/>
        <v>0</v>
      </c>
      <c r="R2199" s="2408"/>
    </row>
    <row r="2200" spans="2:18" ht="27" customHeight="1">
      <c r="B2200" s="407"/>
      <c r="C2200" s="1591">
        <v>44</v>
      </c>
      <c r="D2200" s="1934" t="s">
        <v>6121</v>
      </c>
      <c r="E2200" s="1787">
        <v>7</v>
      </c>
      <c r="F2200" s="1593" t="s">
        <v>508</v>
      </c>
      <c r="G2200" s="1728">
        <v>5</v>
      </c>
      <c r="H2200" s="1593">
        <v>2023</v>
      </c>
      <c r="I2200" s="1595">
        <v>528.36</v>
      </c>
      <c r="J2200" s="1593">
        <f t="shared" si="126"/>
        <v>60</v>
      </c>
      <c r="K2200" s="1595">
        <f t="shared" si="127"/>
        <v>211.34399999999999</v>
      </c>
      <c r="L2200" s="1593"/>
      <c r="M2200" s="1593"/>
      <c r="N2200" s="1596">
        <f t="shared" si="128"/>
        <v>0</v>
      </c>
      <c r="O2200" s="2105"/>
      <c r="P2200" s="2105"/>
      <c r="Q2200" s="2105">
        <f t="shared" si="129"/>
        <v>0</v>
      </c>
      <c r="R2200" s="2408"/>
    </row>
    <row r="2201" spans="2:18" ht="27" customHeight="1">
      <c r="B2201" s="407"/>
      <c r="C2201" s="1591">
        <v>45</v>
      </c>
      <c r="D2201" s="1934" t="s">
        <v>6120</v>
      </c>
      <c r="E2201" s="1787">
        <v>7</v>
      </c>
      <c r="F2201" s="1593" t="s">
        <v>508</v>
      </c>
      <c r="G2201" s="1728">
        <v>5</v>
      </c>
      <c r="H2201" s="1593">
        <v>2023</v>
      </c>
      <c r="I2201" s="1595">
        <v>57.384</v>
      </c>
      <c r="J2201" s="1593">
        <f t="shared" si="126"/>
        <v>60</v>
      </c>
      <c r="K2201" s="1595">
        <f t="shared" si="127"/>
        <v>22.953600000000002</v>
      </c>
      <c r="L2201" s="1593"/>
      <c r="M2201" s="1593"/>
      <c r="N2201" s="1596">
        <f t="shared" si="128"/>
        <v>0</v>
      </c>
      <c r="O2201" s="2105"/>
      <c r="P2201" s="2105"/>
      <c r="Q2201" s="2105">
        <f t="shared" si="129"/>
        <v>0</v>
      </c>
      <c r="R2201" s="2408"/>
    </row>
    <row r="2202" spans="2:18" ht="14.25" customHeight="1">
      <c r="B2202" s="407"/>
      <c r="C2202" s="1591">
        <v>46</v>
      </c>
      <c r="D2202" s="1934" t="s">
        <v>6090</v>
      </c>
      <c r="E2202" s="1787">
        <v>7</v>
      </c>
      <c r="F2202" s="1593" t="s">
        <v>508</v>
      </c>
      <c r="G2202" s="1728">
        <v>1</v>
      </c>
      <c r="H2202" s="1593">
        <v>2023</v>
      </c>
      <c r="I2202" s="1595">
        <v>431.04</v>
      </c>
      <c r="J2202" s="1593">
        <f t="shared" si="126"/>
        <v>60</v>
      </c>
      <c r="K2202" s="1595">
        <f t="shared" si="127"/>
        <v>172.416</v>
      </c>
      <c r="L2202" s="1593"/>
      <c r="M2202" s="1593"/>
      <c r="N2202" s="1596">
        <f t="shared" si="128"/>
        <v>0</v>
      </c>
      <c r="O2202" s="2105"/>
      <c r="P2202" s="2105"/>
      <c r="Q2202" s="2105">
        <f t="shared" si="129"/>
        <v>0</v>
      </c>
      <c r="R2202" s="2408"/>
    </row>
    <row r="2203" spans="2:18" ht="27" customHeight="1">
      <c r="B2203" s="407"/>
      <c r="C2203" s="1591">
        <v>47</v>
      </c>
      <c r="D2203" s="1934" t="s">
        <v>6121</v>
      </c>
      <c r="E2203" s="1787">
        <v>7</v>
      </c>
      <c r="F2203" s="1593" t="s">
        <v>508</v>
      </c>
      <c r="G2203" s="1728">
        <v>3</v>
      </c>
      <c r="H2203" s="1593">
        <v>2024</v>
      </c>
      <c r="I2203" s="1595">
        <v>619.04702999999995</v>
      </c>
      <c r="J2203" s="1593">
        <f t="shared" si="126"/>
        <v>40</v>
      </c>
      <c r="K2203" s="1595">
        <f t="shared" si="127"/>
        <v>371.42821799999996</v>
      </c>
      <c r="L2203" s="1593"/>
      <c r="M2203" s="1593"/>
      <c r="N2203" s="1596">
        <f t="shared" si="128"/>
        <v>0</v>
      </c>
      <c r="O2203" s="2105"/>
      <c r="P2203" s="2105"/>
      <c r="Q2203" s="2105">
        <f t="shared" si="129"/>
        <v>0</v>
      </c>
      <c r="R2203" s="2409"/>
    </row>
    <row r="2204" spans="2:18" ht="14.25" customHeight="1">
      <c r="B2204" s="407"/>
      <c r="C2204" s="1613">
        <v>1</v>
      </c>
      <c r="D2204" s="1936" t="s">
        <v>2045</v>
      </c>
      <c r="E2204" s="1789">
        <v>7</v>
      </c>
      <c r="F2204" s="1615" t="s">
        <v>508</v>
      </c>
      <c r="G2204" s="1741">
        <v>1</v>
      </c>
      <c r="H2204" s="1615">
        <v>2003</v>
      </c>
      <c r="I2204" s="1617">
        <v>405</v>
      </c>
      <c r="J2204" s="1615">
        <v>100</v>
      </c>
      <c r="K2204" s="1617">
        <f t="shared" si="127"/>
        <v>0</v>
      </c>
      <c r="L2204" s="1615"/>
      <c r="M2204" s="1615"/>
      <c r="N2204" s="1618">
        <f t="shared" si="128"/>
        <v>0</v>
      </c>
      <c r="O2204" s="2107"/>
      <c r="P2204" s="2107"/>
      <c r="Q2204" s="2107">
        <f t="shared" si="129"/>
        <v>0</v>
      </c>
      <c r="R2204" s="2387" t="s">
        <v>7936</v>
      </c>
    </row>
    <row r="2205" spans="2:18" ht="14.25" customHeight="1">
      <c r="B2205" s="407"/>
      <c r="C2205" s="1613">
        <v>2</v>
      </c>
      <c r="D2205" s="1936" t="s">
        <v>2046</v>
      </c>
      <c r="E2205" s="1789">
        <v>7</v>
      </c>
      <c r="F2205" s="1615" t="s">
        <v>508</v>
      </c>
      <c r="G2205" s="1741">
        <v>4</v>
      </c>
      <c r="H2205" s="1615">
        <v>2006</v>
      </c>
      <c r="I2205" s="1617">
        <v>1012.5</v>
      </c>
      <c r="J2205" s="1615">
        <v>100</v>
      </c>
      <c r="K2205" s="1617">
        <f t="shared" si="127"/>
        <v>0</v>
      </c>
      <c r="L2205" s="1615"/>
      <c r="M2205" s="1615"/>
      <c r="N2205" s="1618">
        <f t="shared" si="128"/>
        <v>0</v>
      </c>
      <c r="O2205" s="2107"/>
      <c r="P2205" s="2107"/>
      <c r="Q2205" s="2107">
        <f t="shared" si="129"/>
        <v>0</v>
      </c>
      <c r="R2205" s="2388"/>
    </row>
    <row r="2206" spans="2:18" ht="14.25" customHeight="1">
      <c r="B2206" s="407"/>
      <c r="C2206" s="1613">
        <v>3</v>
      </c>
      <c r="D2206" s="1936" t="s">
        <v>2047</v>
      </c>
      <c r="E2206" s="1789">
        <v>7</v>
      </c>
      <c r="F2206" s="1615" t="s">
        <v>508</v>
      </c>
      <c r="G2206" s="1741">
        <v>1</v>
      </c>
      <c r="H2206" s="1615">
        <v>2006</v>
      </c>
      <c r="I2206" s="1617">
        <v>1368</v>
      </c>
      <c r="J2206" s="1615">
        <v>100</v>
      </c>
      <c r="K2206" s="1617">
        <f t="shared" si="127"/>
        <v>0</v>
      </c>
      <c r="L2206" s="1615"/>
      <c r="M2206" s="1615"/>
      <c r="N2206" s="1618">
        <f t="shared" si="128"/>
        <v>0</v>
      </c>
      <c r="O2206" s="2107"/>
      <c r="P2206" s="2107"/>
      <c r="Q2206" s="2107">
        <f t="shared" si="129"/>
        <v>0</v>
      </c>
      <c r="R2206" s="2388"/>
    </row>
    <row r="2207" spans="2:18" ht="14.25" customHeight="1">
      <c r="B2207" s="407"/>
      <c r="C2207" s="1613">
        <v>4</v>
      </c>
      <c r="D2207" s="1936" t="s">
        <v>2048</v>
      </c>
      <c r="E2207" s="1789">
        <v>7</v>
      </c>
      <c r="F2207" s="1615" t="s">
        <v>508</v>
      </c>
      <c r="G2207" s="1741">
        <v>1</v>
      </c>
      <c r="H2207" s="1615">
        <v>2003</v>
      </c>
      <c r="I2207" s="1617">
        <v>195.8</v>
      </c>
      <c r="J2207" s="1615">
        <v>100</v>
      </c>
      <c r="K2207" s="1617">
        <f t="shared" si="127"/>
        <v>0</v>
      </c>
      <c r="L2207" s="1615"/>
      <c r="M2207" s="1615"/>
      <c r="N2207" s="1618">
        <f t="shared" si="128"/>
        <v>0</v>
      </c>
      <c r="O2207" s="2107"/>
      <c r="P2207" s="2107"/>
      <c r="Q2207" s="2107">
        <f t="shared" si="129"/>
        <v>0</v>
      </c>
      <c r="R2207" s="2388"/>
    </row>
    <row r="2208" spans="2:18" ht="14.25" customHeight="1">
      <c r="B2208" s="407"/>
      <c r="C2208" s="1613">
        <v>5</v>
      </c>
      <c r="D2208" s="1936" t="s">
        <v>2048</v>
      </c>
      <c r="E2208" s="1789">
        <v>7</v>
      </c>
      <c r="F2208" s="1615" t="s">
        <v>508</v>
      </c>
      <c r="G2208" s="1741">
        <v>1</v>
      </c>
      <c r="H2208" s="1615">
        <v>2003</v>
      </c>
      <c r="I2208" s="1617">
        <v>1368</v>
      </c>
      <c r="J2208" s="1615">
        <v>100</v>
      </c>
      <c r="K2208" s="1617">
        <f t="shared" si="127"/>
        <v>0</v>
      </c>
      <c r="L2208" s="1615"/>
      <c r="M2208" s="1615"/>
      <c r="N2208" s="1618">
        <f t="shared" si="128"/>
        <v>0</v>
      </c>
      <c r="O2208" s="2107"/>
      <c r="P2208" s="2107"/>
      <c r="Q2208" s="2107">
        <f t="shared" si="129"/>
        <v>0</v>
      </c>
      <c r="R2208" s="2388"/>
    </row>
    <row r="2209" spans="2:18" ht="14.25" customHeight="1">
      <c r="B2209" s="407"/>
      <c r="C2209" s="1613">
        <v>6</v>
      </c>
      <c r="D2209" s="1936" t="s">
        <v>2049</v>
      </c>
      <c r="E2209" s="1789">
        <v>7</v>
      </c>
      <c r="F2209" s="1615" t="s">
        <v>508</v>
      </c>
      <c r="G2209" s="1741">
        <v>1</v>
      </c>
      <c r="H2209" s="1615">
        <v>2006</v>
      </c>
      <c r="I2209" s="1617">
        <v>772.96799999999996</v>
      </c>
      <c r="J2209" s="1615">
        <v>100</v>
      </c>
      <c r="K2209" s="1617">
        <f t="shared" si="127"/>
        <v>0</v>
      </c>
      <c r="L2209" s="1615"/>
      <c r="M2209" s="1615"/>
      <c r="N2209" s="1618">
        <f t="shared" si="128"/>
        <v>0</v>
      </c>
      <c r="O2209" s="2107"/>
      <c r="P2209" s="2107"/>
      <c r="Q2209" s="2107">
        <f t="shared" si="129"/>
        <v>0</v>
      </c>
      <c r="R2209" s="2388"/>
    </row>
    <row r="2210" spans="2:18" ht="14.25" customHeight="1">
      <c r="B2210" s="407"/>
      <c r="C2210" s="1613">
        <v>7</v>
      </c>
      <c r="D2210" s="1936" t="s">
        <v>2045</v>
      </c>
      <c r="E2210" s="1789">
        <v>7</v>
      </c>
      <c r="F2210" s="1615" t="s">
        <v>508</v>
      </c>
      <c r="G2210" s="1741">
        <v>2</v>
      </c>
      <c r="H2210" s="1615">
        <v>2006</v>
      </c>
      <c r="I2210" s="1617">
        <v>59.79</v>
      </c>
      <c r="J2210" s="1615">
        <v>100</v>
      </c>
      <c r="K2210" s="1617">
        <f t="shared" si="127"/>
        <v>0</v>
      </c>
      <c r="L2210" s="1615"/>
      <c r="M2210" s="1615"/>
      <c r="N2210" s="1618">
        <f t="shared" si="128"/>
        <v>0</v>
      </c>
      <c r="O2210" s="2107"/>
      <c r="P2210" s="2107"/>
      <c r="Q2210" s="2107">
        <f t="shared" si="129"/>
        <v>0</v>
      </c>
      <c r="R2210" s="2388"/>
    </row>
    <row r="2211" spans="2:18" ht="14.25" customHeight="1">
      <c r="B2211" s="407"/>
      <c r="C2211" s="1613">
        <v>8</v>
      </c>
      <c r="D2211" s="1936" t="s">
        <v>2050</v>
      </c>
      <c r="E2211" s="1789">
        <v>7</v>
      </c>
      <c r="F2211" s="1615" t="s">
        <v>508</v>
      </c>
      <c r="G2211" s="1741">
        <v>1</v>
      </c>
      <c r="H2211" s="1615">
        <v>2006</v>
      </c>
      <c r="I2211" s="1617">
        <v>398.4</v>
      </c>
      <c r="J2211" s="1615">
        <v>100</v>
      </c>
      <c r="K2211" s="1617">
        <f t="shared" si="127"/>
        <v>0</v>
      </c>
      <c r="L2211" s="1615"/>
      <c r="M2211" s="1615"/>
      <c r="N2211" s="1618">
        <f t="shared" si="128"/>
        <v>0</v>
      </c>
      <c r="O2211" s="2107"/>
      <c r="P2211" s="2107"/>
      <c r="Q2211" s="2107">
        <f t="shared" si="129"/>
        <v>0</v>
      </c>
      <c r="R2211" s="2388"/>
    </row>
    <row r="2212" spans="2:18" ht="14.25" customHeight="1">
      <c r="B2212" s="407"/>
      <c r="C2212" s="1613">
        <v>9</v>
      </c>
      <c r="D2212" s="1936" t="s">
        <v>2050</v>
      </c>
      <c r="E2212" s="1789">
        <v>7</v>
      </c>
      <c r="F2212" s="1615" t="s">
        <v>508</v>
      </c>
      <c r="G2212" s="1741">
        <v>1</v>
      </c>
      <c r="H2212" s="1615">
        <v>2006</v>
      </c>
      <c r="I2212" s="1617">
        <v>37.799999999999997</v>
      </c>
      <c r="J2212" s="1615">
        <v>100</v>
      </c>
      <c r="K2212" s="1617">
        <f t="shared" si="127"/>
        <v>0</v>
      </c>
      <c r="L2212" s="1615"/>
      <c r="M2212" s="1615"/>
      <c r="N2212" s="1618">
        <f t="shared" si="128"/>
        <v>0</v>
      </c>
      <c r="O2212" s="2107"/>
      <c r="P2212" s="2107"/>
      <c r="Q2212" s="2107">
        <f t="shared" si="129"/>
        <v>0</v>
      </c>
      <c r="R2212" s="2388"/>
    </row>
    <row r="2213" spans="2:18" ht="14.25" customHeight="1">
      <c r="B2213" s="407"/>
      <c r="C2213" s="1613">
        <v>10</v>
      </c>
      <c r="D2213" s="1936" t="s">
        <v>2051</v>
      </c>
      <c r="E2213" s="1789">
        <v>7</v>
      </c>
      <c r="F2213" s="1615" t="s">
        <v>508</v>
      </c>
      <c r="G2213" s="1741">
        <v>2</v>
      </c>
      <c r="H2213" s="1615">
        <v>2007</v>
      </c>
      <c r="I2213" s="1617">
        <v>92</v>
      </c>
      <c r="J2213" s="1615">
        <v>100</v>
      </c>
      <c r="K2213" s="1617">
        <f t="shared" si="127"/>
        <v>0</v>
      </c>
      <c r="L2213" s="1615"/>
      <c r="M2213" s="1615"/>
      <c r="N2213" s="1618">
        <f t="shared" si="128"/>
        <v>0</v>
      </c>
      <c r="O2213" s="2107"/>
      <c r="P2213" s="2107"/>
      <c r="Q2213" s="2107">
        <f t="shared" si="129"/>
        <v>0</v>
      </c>
      <c r="R2213" s="2388"/>
    </row>
    <row r="2214" spans="2:18" ht="14.25" customHeight="1">
      <c r="B2214" s="407"/>
      <c r="C2214" s="1613">
        <v>11</v>
      </c>
      <c r="D2214" s="1936" t="s">
        <v>2052</v>
      </c>
      <c r="E2214" s="1789">
        <v>7</v>
      </c>
      <c r="F2214" s="1615" t="s">
        <v>508</v>
      </c>
      <c r="G2214" s="1741">
        <v>1</v>
      </c>
      <c r="H2214" s="1615">
        <v>2007</v>
      </c>
      <c r="I2214" s="1617">
        <v>752.18399999999997</v>
      </c>
      <c r="J2214" s="1615">
        <v>100</v>
      </c>
      <c r="K2214" s="1617">
        <f t="shared" si="127"/>
        <v>0</v>
      </c>
      <c r="L2214" s="1615"/>
      <c r="M2214" s="1615"/>
      <c r="N2214" s="1618">
        <f t="shared" si="128"/>
        <v>0</v>
      </c>
      <c r="O2214" s="2107"/>
      <c r="P2214" s="2107"/>
      <c r="Q2214" s="2107">
        <f t="shared" si="129"/>
        <v>0</v>
      </c>
      <c r="R2214" s="2388"/>
    </row>
    <row r="2215" spans="2:18" ht="14.25" customHeight="1">
      <c r="B2215" s="407"/>
      <c r="C2215" s="1613">
        <v>12</v>
      </c>
      <c r="D2215" s="1936" t="s">
        <v>2051</v>
      </c>
      <c r="E2215" s="1789">
        <v>7</v>
      </c>
      <c r="F2215" s="1615" t="s">
        <v>508</v>
      </c>
      <c r="G2215" s="1741">
        <v>2</v>
      </c>
      <c r="H2215" s="1615">
        <v>2007</v>
      </c>
      <c r="I2215" s="1617">
        <v>3940</v>
      </c>
      <c r="J2215" s="1615">
        <v>100</v>
      </c>
      <c r="K2215" s="1617">
        <f t="shared" si="127"/>
        <v>0</v>
      </c>
      <c r="L2215" s="1615"/>
      <c r="M2215" s="1615"/>
      <c r="N2215" s="1618">
        <f t="shared" si="128"/>
        <v>0</v>
      </c>
      <c r="O2215" s="2107"/>
      <c r="P2215" s="2107"/>
      <c r="Q2215" s="2107">
        <f t="shared" si="129"/>
        <v>0</v>
      </c>
      <c r="R2215" s="2388"/>
    </row>
    <row r="2216" spans="2:18" ht="14.25" customHeight="1">
      <c r="B2216" s="407"/>
      <c r="C2216" s="1613">
        <v>13</v>
      </c>
      <c r="D2216" s="1936" t="s">
        <v>2053</v>
      </c>
      <c r="E2216" s="1789">
        <v>7</v>
      </c>
      <c r="F2216" s="1615" t="s">
        <v>508</v>
      </c>
      <c r="G2216" s="1741">
        <v>1</v>
      </c>
      <c r="H2216" s="1615">
        <v>2008</v>
      </c>
      <c r="I2216" s="1617">
        <v>343</v>
      </c>
      <c r="J2216" s="1615">
        <v>100</v>
      </c>
      <c r="K2216" s="1617">
        <f t="shared" si="127"/>
        <v>0</v>
      </c>
      <c r="L2216" s="1615"/>
      <c r="M2216" s="1615"/>
      <c r="N2216" s="1618">
        <f t="shared" si="128"/>
        <v>0</v>
      </c>
      <c r="O2216" s="2107"/>
      <c r="P2216" s="2107"/>
      <c r="Q2216" s="2107">
        <f t="shared" si="129"/>
        <v>0</v>
      </c>
      <c r="R2216" s="2388"/>
    </row>
    <row r="2217" spans="2:18" ht="14.25" customHeight="1">
      <c r="B2217" s="407"/>
      <c r="C2217" s="1613">
        <v>14</v>
      </c>
      <c r="D2217" s="1936" t="s">
        <v>2054</v>
      </c>
      <c r="E2217" s="1789">
        <v>7</v>
      </c>
      <c r="F2217" s="1615" t="s">
        <v>508</v>
      </c>
      <c r="G2217" s="1741">
        <v>3</v>
      </c>
      <c r="H2217" s="1615">
        <v>2008</v>
      </c>
      <c r="I2217" s="1617">
        <v>389.61</v>
      </c>
      <c r="J2217" s="1615">
        <v>100</v>
      </c>
      <c r="K2217" s="1617">
        <f t="shared" si="127"/>
        <v>0</v>
      </c>
      <c r="L2217" s="1615"/>
      <c r="M2217" s="1615"/>
      <c r="N2217" s="1618">
        <f t="shared" si="128"/>
        <v>0</v>
      </c>
      <c r="O2217" s="2107"/>
      <c r="P2217" s="2107"/>
      <c r="Q2217" s="2107">
        <f t="shared" si="129"/>
        <v>0</v>
      </c>
      <c r="R2217" s="2388"/>
    </row>
    <row r="2218" spans="2:18" ht="14.25" customHeight="1">
      <c r="B2218" s="407"/>
      <c r="C2218" s="1613">
        <v>15</v>
      </c>
      <c r="D2218" s="1936" t="s">
        <v>2055</v>
      </c>
      <c r="E2218" s="1789">
        <v>7</v>
      </c>
      <c r="F2218" s="1615" t="s">
        <v>508</v>
      </c>
      <c r="G2218" s="1741">
        <v>1</v>
      </c>
      <c r="H2218" s="1615">
        <v>2008</v>
      </c>
      <c r="I2218" s="1617">
        <v>387</v>
      </c>
      <c r="J2218" s="1615">
        <v>100</v>
      </c>
      <c r="K2218" s="1617">
        <f t="shared" si="127"/>
        <v>0</v>
      </c>
      <c r="L2218" s="1615"/>
      <c r="M2218" s="1615"/>
      <c r="N2218" s="1618">
        <f t="shared" si="128"/>
        <v>0</v>
      </c>
      <c r="O2218" s="2107"/>
      <c r="P2218" s="2107"/>
      <c r="Q2218" s="2107">
        <f t="shared" si="129"/>
        <v>0</v>
      </c>
      <c r="R2218" s="2388"/>
    </row>
    <row r="2219" spans="2:18" ht="14.25" customHeight="1">
      <c r="B2219" s="407"/>
      <c r="C2219" s="1613">
        <v>16</v>
      </c>
      <c r="D2219" s="1936" t="s">
        <v>2053</v>
      </c>
      <c r="E2219" s="1789">
        <v>7</v>
      </c>
      <c r="F2219" s="1615" t="s">
        <v>508</v>
      </c>
      <c r="G2219" s="1741">
        <v>1</v>
      </c>
      <c r="H2219" s="1615">
        <v>2008</v>
      </c>
      <c r="I2219" s="1617">
        <v>258</v>
      </c>
      <c r="J2219" s="1615">
        <v>100</v>
      </c>
      <c r="K2219" s="1617">
        <f t="shared" si="127"/>
        <v>0</v>
      </c>
      <c r="L2219" s="1615"/>
      <c r="M2219" s="1615"/>
      <c r="N2219" s="1618">
        <f t="shared" si="128"/>
        <v>0</v>
      </c>
      <c r="O2219" s="2107"/>
      <c r="P2219" s="2107"/>
      <c r="Q2219" s="2107">
        <f t="shared" si="129"/>
        <v>0</v>
      </c>
      <c r="R2219" s="2388"/>
    </row>
    <row r="2220" spans="2:18" ht="14.25" customHeight="1">
      <c r="B2220" s="407"/>
      <c r="C2220" s="1613">
        <v>17</v>
      </c>
      <c r="D2220" s="1936" t="s">
        <v>2056</v>
      </c>
      <c r="E2220" s="1789">
        <v>7</v>
      </c>
      <c r="F2220" s="1615" t="s">
        <v>508</v>
      </c>
      <c r="G2220" s="1741">
        <v>2</v>
      </c>
      <c r="H2220" s="1615">
        <v>2008</v>
      </c>
      <c r="I2220" s="1617">
        <v>74.114999999999995</v>
      </c>
      <c r="J2220" s="1615">
        <v>100</v>
      </c>
      <c r="K2220" s="1617">
        <f t="shared" si="127"/>
        <v>0</v>
      </c>
      <c r="L2220" s="1615"/>
      <c r="M2220" s="1615"/>
      <c r="N2220" s="1618">
        <f t="shared" si="128"/>
        <v>0</v>
      </c>
      <c r="O2220" s="2107"/>
      <c r="P2220" s="2107"/>
      <c r="Q2220" s="2107">
        <f t="shared" si="129"/>
        <v>0</v>
      </c>
      <c r="R2220" s="2388"/>
    </row>
    <row r="2221" spans="2:18" ht="14.25" customHeight="1">
      <c r="B2221" s="407"/>
      <c r="C2221" s="1613">
        <v>18</v>
      </c>
      <c r="D2221" s="1936" t="s">
        <v>2057</v>
      </c>
      <c r="E2221" s="1789">
        <v>7</v>
      </c>
      <c r="F2221" s="1615" t="s">
        <v>508</v>
      </c>
      <c r="G2221" s="1741">
        <v>1</v>
      </c>
      <c r="H2221" s="1615">
        <v>2008</v>
      </c>
      <c r="I2221" s="1617">
        <v>54.514000000000003</v>
      </c>
      <c r="J2221" s="1615">
        <v>100</v>
      </c>
      <c r="K2221" s="1617">
        <f t="shared" si="127"/>
        <v>0</v>
      </c>
      <c r="L2221" s="1615"/>
      <c r="M2221" s="1615"/>
      <c r="N2221" s="1618">
        <f t="shared" si="128"/>
        <v>0</v>
      </c>
      <c r="O2221" s="2107"/>
      <c r="P2221" s="2107"/>
      <c r="Q2221" s="2107">
        <f t="shared" si="129"/>
        <v>0</v>
      </c>
      <c r="R2221" s="2388"/>
    </row>
    <row r="2222" spans="2:18" ht="14.25" customHeight="1">
      <c r="B2222" s="407"/>
      <c r="C2222" s="1613">
        <v>19</v>
      </c>
      <c r="D2222" s="1936" t="s">
        <v>2058</v>
      </c>
      <c r="E2222" s="1789">
        <v>7</v>
      </c>
      <c r="F2222" s="1615" t="s">
        <v>508</v>
      </c>
      <c r="G2222" s="1741">
        <v>1</v>
      </c>
      <c r="H2222" s="1615">
        <v>2011</v>
      </c>
      <c r="I2222" s="1617">
        <v>1061.4359999999999</v>
      </c>
      <c r="J2222" s="1615">
        <v>100</v>
      </c>
      <c r="K2222" s="1617">
        <f t="shared" si="127"/>
        <v>0</v>
      </c>
      <c r="L2222" s="1615"/>
      <c r="M2222" s="1615"/>
      <c r="N2222" s="1618">
        <f t="shared" si="128"/>
        <v>0</v>
      </c>
      <c r="O2222" s="2107"/>
      <c r="P2222" s="2107"/>
      <c r="Q2222" s="2107">
        <f t="shared" si="129"/>
        <v>0</v>
      </c>
      <c r="R2222" s="2388"/>
    </row>
    <row r="2223" spans="2:18" ht="14.25" customHeight="1">
      <c r="B2223" s="407"/>
      <c r="C2223" s="1613">
        <v>20</v>
      </c>
      <c r="D2223" s="1936" t="s">
        <v>2059</v>
      </c>
      <c r="E2223" s="1789">
        <v>7</v>
      </c>
      <c r="F2223" s="1615" t="s">
        <v>508</v>
      </c>
      <c r="G2223" s="1741">
        <v>5</v>
      </c>
      <c r="H2223" s="1615">
        <v>2011</v>
      </c>
      <c r="I2223" s="1617">
        <v>276</v>
      </c>
      <c r="J2223" s="1615">
        <v>100</v>
      </c>
      <c r="K2223" s="1617">
        <f t="shared" si="127"/>
        <v>0</v>
      </c>
      <c r="L2223" s="1615"/>
      <c r="M2223" s="1615"/>
      <c r="N2223" s="1618">
        <f t="shared" si="128"/>
        <v>0</v>
      </c>
      <c r="O2223" s="2107"/>
      <c r="P2223" s="2107"/>
      <c r="Q2223" s="2107">
        <f t="shared" si="129"/>
        <v>0</v>
      </c>
      <c r="R2223" s="2388"/>
    </row>
    <row r="2224" spans="2:18" ht="27" customHeight="1">
      <c r="B2224" s="407"/>
      <c r="C2224" s="1613">
        <v>21</v>
      </c>
      <c r="D2224" s="1936" t="s">
        <v>2060</v>
      </c>
      <c r="E2224" s="1789">
        <v>7</v>
      </c>
      <c r="F2224" s="1615" t="s">
        <v>508</v>
      </c>
      <c r="G2224" s="1741">
        <v>1</v>
      </c>
      <c r="H2224" s="1615">
        <v>2013</v>
      </c>
      <c r="I2224" s="1617">
        <v>74.599999999999994</v>
      </c>
      <c r="J2224" s="1615">
        <v>100</v>
      </c>
      <c r="K2224" s="1617">
        <f t="shared" si="127"/>
        <v>0</v>
      </c>
      <c r="L2224" s="1615"/>
      <c r="M2224" s="1615"/>
      <c r="N2224" s="1618">
        <f t="shared" si="128"/>
        <v>0</v>
      </c>
      <c r="O2224" s="2107"/>
      <c r="P2224" s="2107"/>
      <c r="Q2224" s="2107">
        <f t="shared" si="129"/>
        <v>0</v>
      </c>
      <c r="R2224" s="2388"/>
    </row>
    <row r="2225" spans="2:18" ht="14.25" customHeight="1">
      <c r="B2225" s="407"/>
      <c r="C2225" s="1613">
        <v>22</v>
      </c>
      <c r="D2225" s="1936" t="s">
        <v>2061</v>
      </c>
      <c r="E2225" s="1789">
        <v>7</v>
      </c>
      <c r="F2225" s="1615" t="s">
        <v>508</v>
      </c>
      <c r="G2225" s="1741">
        <v>1</v>
      </c>
      <c r="H2225" s="1615">
        <v>2016</v>
      </c>
      <c r="I2225" s="1617">
        <v>1419.2639999999999</v>
      </c>
      <c r="J2225" s="1615">
        <v>100</v>
      </c>
      <c r="K2225" s="1617">
        <f t="shared" si="127"/>
        <v>0</v>
      </c>
      <c r="L2225" s="1615"/>
      <c r="M2225" s="1615"/>
      <c r="N2225" s="1618">
        <f t="shared" si="128"/>
        <v>0</v>
      </c>
      <c r="O2225" s="2107"/>
      <c r="P2225" s="2107"/>
      <c r="Q2225" s="2107">
        <f t="shared" si="129"/>
        <v>0</v>
      </c>
      <c r="R2225" s="2388"/>
    </row>
    <row r="2226" spans="2:18" ht="14.25" customHeight="1">
      <c r="B2226" s="407"/>
      <c r="C2226" s="1613">
        <v>23</v>
      </c>
      <c r="D2226" s="1936" t="s">
        <v>2062</v>
      </c>
      <c r="E2226" s="1789">
        <v>7</v>
      </c>
      <c r="F2226" s="1615" t="s">
        <v>508</v>
      </c>
      <c r="G2226" s="1741">
        <v>2</v>
      </c>
      <c r="H2226" s="1615">
        <v>2018</v>
      </c>
      <c r="I2226" s="1617">
        <v>146</v>
      </c>
      <c r="J2226" s="1615">
        <v>100</v>
      </c>
      <c r="K2226" s="1617">
        <f t="shared" si="127"/>
        <v>0</v>
      </c>
      <c r="L2226" s="1615"/>
      <c r="M2226" s="1615"/>
      <c r="N2226" s="1618">
        <f t="shared" si="128"/>
        <v>0</v>
      </c>
      <c r="O2226" s="2107"/>
      <c r="P2226" s="2107"/>
      <c r="Q2226" s="2107">
        <f t="shared" si="129"/>
        <v>0</v>
      </c>
      <c r="R2226" s="2388"/>
    </row>
    <row r="2227" spans="2:18" ht="14.25" customHeight="1">
      <c r="B2227" s="407"/>
      <c r="C2227" s="1613">
        <v>24</v>
      </c>
      <c r="D2227" s="1936" t="s">
        <v>2063</v>
      </c>
      <c r="E2227" s="1789">
        <v>7</v>
      </c>
      <c r="F2227" s="1615" t="s">
        <v>508</v>
      </c>
      <c r="G2227" s="1741">
        <v>1</v>
      </c>
      <c r="H2227" s="1615">
        <v>2019</v>
      </c>
      <c r="I2227" s="1617">
        <v>228</v>
      </c>
      <c r="J2227" s="1615">
        <v>100</v>
      </c>
      <c r="K2227" s="1617">
        <f t="shared" si="127"/>
        <v>0</v>
      </c>
      <c r="L2227" s="1615"/>
      <c r="M2227" s="1615"/>
      <c r="N2227" s="1618">
        <f t="shared" si="128"/>
        <v>0</v>
      </c>
      <c r="O2227" s="2107"/>
      <c r="P2227" s="2107"/>
      <c r="Q2227" s="2107">
        <f t="shared" si="129"/>
        <v>0</v>
      </c>
      <c r="R2227" s="2388"/>
    </row>
    <row r="2228" spans="2:18" ht="14.25" customHeight="1">
      <c r="B2228" s="407"/>
      <c r="C2228" s="1613">
        <v>25</v>
      </c>
      <c r="D2228" s="1936" t="s">
        <v>2064</v>
      </c>
      <c r="E2228" s="1789">
        <v>7</v>
      </c>
      <c r="F2228" s="1615" t="s">
        <v>508</v>
      </c>
      <c r="G2228" s="1741">
        <v>4</v>
      </c>
      <c r="H2228" s="1615">
        <v>2019</v>
      </c>
      <c r="I2228" s="1617">
        <v>58.9</v>
      </c>
      <c r="J2228" s="1615">
        <v>100</v>
      </c>
      <c r="K2228" s="1617">
        <f t="shared" si="127"/>
        <v>0</v>
      </c>
      <c r="L2228" s="1615"/>
      <c r="M2228" s="1615"/>
      <c r="N2228" s="1618">
        <f t="shared" si="128"/>
        <v>0</v>
      </c>
      <c r="O2228" s="2107"/>
      <c r="P2228" s="2107"/>
      <c r="Q2228" s="2107">
        <f t="shared" si="129"/>
        <v>0</v>
      </c>
      <c r="R2228" s="2388"/>
    </row>
    <row r="2229" spans="2:18" ht="14.25" customHeight="1">
      <c r="B2229" s="407"/>
      <c r="C2229" s="1613">
        <v>26</v>
      </c>
      <c r="D2229" s="1936" t="s">
        <v>2065</v>
      </c>
      <c r="E2229" s="1789">
        <v>7</v>
      </c>
      <c r="F2229" s="1615" t="s">
        <v>508</v>
      </c>
      <c r="G2229" s="1741">
        <v>1</v>
      </c>
      <c r="H2229" s="1615">
        <v>2019</v>
      </c>
      <c r="I2229" s="1617">
        <v>532</v>
      </c>
      <c r="J2229" s="1615">
        <v>100</v>
      </c>
      <c r="K2229" s="1617">
        <f t="shared" si="127"/>
        <v>0</v>
      </c>
      <c r="L2229" s="1615"/>
      <c r="M2229" s="1615"/>
      <c r="N2229" s="1618">
        <f t="shared" si="128"/>
        <v>0</v>
      </c>
      <c r="O2229" s="2107"/>
      <c r="P2229" s="2107"/>
      <c r="Q2229" s="2107">
        <f t="shared" si="129"/>
        <v>0</v>
      </c>
      <c r="R2229" s="2388"/>
    </row>
    <row r="2230" spans="2:18" ht="14.25" customHeight="1">
      <c r="B2230" s="407"/>
      <c r="C2230" s="1613">
        <v>27</v>
      </c>
      <c r="D2230" s="1936" t="s">
        <v>2066</v>
      </c>
      <c r="E2230" s="1789">
        <v>7</v>
      </c>
      <c r="F2230" s="1615" t="s">
        <v>508</v>
      </c>
      <c r="G2230" s="1741">
        <v>3</v>
      </c>
      <c r="H2230" s="1615">
        <v>2020</v>
      </c>
      <c r="I2230" s="1617">
        <v>527.53</v>
      </c>
      <c r="J2230" s="1615">
        <v>85.800000000000011</v>
      </c>
      <c r="K2230" s="1617">
        <f t="shared" si="127"/>
        <v>74.909259999999961</v>
      </c>
      <c r="L2230" s="1615"/>
      <c r="M2230" s="1615"/>
      <c r="N2230" s="1618">
        <f t="shared" si="128"/>
        <v>0</v>
      </c>
      <c r="O2230" s="2107"/>
      <c r="P2230" s="2107"/>
      <c r="Q2230" s="2107">
        <f t="shared" si="129"/>
        <v>0</v>
      </c>
      <c r="R2230" s="2388"/>
    </row>
    <row r="2231" spans="2:18" ht="14.25" customHeight="1">
      <c r="B2231" s="407"/>
      <c r="C2231" s="1613">
        <v>28</v>
      </c>
      <c r="D2231" s="1936" t="s">
        <v>2067</v>
      </c>
      <c r="E2231" s="1789">
        <v>7</v>
      </c>
      <c r="F2231" s="1615" t="s">
        <v>508</v>
      </c>
      <c r="G2231" s="1741">
        <v>3</v>
      </c>
      <c r="H2231" s="1615">
        <v>2020</v>
      </c>
      <c r="I2231" s="1617">
        <v>50.1</v>
      </c>
      <c r="J2231" s="1615">
        <v>85.800000000000011</v>
      </c>
      <c r="K2231" s="1617">
        <f t="shared" si="127"/>
        <v>7.1141999999999967</v>
      </c>
      <c r="L2231" s="1615"/>
      <c r="M2231" s="1615"/>
      <c r="N2231" s="1618">
        <f t="shared" si="128"/>
        <v>0</v>
      </c>
      <c r="O2231" s="2107"/>
      <c r="P2231" s="2107"/>
      <c r="Q2231" s="2107">
        <f t="shared" si="129"/>
        <v>0</v>
      </c>
      <c r="R2231" s="2388"/>
    </row>
    <row r="2232" spans="2:18" ht="14.25" customHeight="1">
      <c r="B2232" s="407"/>
      <c r="C2232" s="1613">
        <v>29</v>
      </c>
      <c r="D2232" s="1936" t="s">
        <v>2068</v>
      </c>
      <c r="E2232" s="1789">
        <v>7</v>
      </c>
      <c r="F2232" s="1615" t="s">
        <v>508</v>
      </c>
      <c r="G2232" s="1741">
        <v>1</v>
      </c>
      <c r="H2232" s="1615">
        <v>2020</v>
      </c>
      <c r="I2232" s="1617">
        <v>50.1</v>
      </c>
      <c r="J2232" s="1615">
        <v>85.800000000000011</v>
      </c>
      <c r="K2232" s="1617">
        <f t="shared" si="127"/>
        <v>7.1141999999999967</v>
      </c>
      <c r="L2232" s="1615"/>
      <c r="M2232" s="1615"/>
      <c r="N2232" s="1618">
        <f t="shared" si="128"/>
        <v>0</v>
      </c>
      <c r="O2232" s="2107"/>
      <c r="P2232" s="2107"/>
      <c r="Q2232" s="2107">
        <f t="shared" si="129"/>
        <v>0</v>
      </c>
      <c r="R2232" s="2388"/>
    </row>
    <row r="2233" spans="2:18" ht="14.25" customHeight="1">
      <c r="B2233" s="407"/>
      <c r="C2233" s="1613">
        <v>30</v>
      </c>
      <c r="D2233" s="1936" t="s">
        <v>2069</v>
      </c>
      <c r="E2233" s="1789">
        <v>7</v>
      </c>
      <c r="F2233" s="1615" t="s">
        <v>508</v>
      </c>
      <c r="G2233" s="1741">
        <v>2</v>
      </c>
      <c r="H2233" s="1615">
        <v>2020</v>
      </c>
      <c r="I2233" s="1617">
        <v>88.224000000000004</v>
      </c>
      <c r="J2233" s="1615">
        <v>85.800000000000011</v>
      </c>
      <c r="K2233" s="1617">
        <f t="shared" si="127"/>
        <v>12.527807999999993</v>
      </c>
      <c r="L2233" s="1615"/>
      <c r="M2233" s="1615"/>
      <c r="N2233" s="1618">
        <f t="shared" si="128"/>
        <v>0</v>
      </c>
      <c r="O2233" s="2107"/>
      <c r="P2233" s="2107"/>
      <c r="Q2233" s="2107">
        <f t="shared" si="129"/>
        <v>0</v>
      </c>
      <c r="R2233" s="2388"/>
    </row>
    <row r="2234" spans="2:18" ht="14.25" customHeight="1">
      <c r="B2234" s="407"/>
      <c r="C2234" s="1613">
        <v>31</v>
      </c>
      <c r="D2234" s="1936" t="s">
        <v>2070</v>
      </c>
      <c r="E2234" s="1789">
        <v>7</v>
      </c>
      <c r="F2234" s="1615" t="s">
        <v>508</v>
      </c>
      <c r="G2234" s="1741">
        <v>2</v>
      </c>
      <c r="H2234" s="1615">
        <v>2020</v>
      </c>
      <c r="I2234" s="1617">
        <v>58.9</v>
      </c>
      <c r="J2234" s="1615">
        <v>85.800000000000011</v>
      </c>
      <c r="K2234" s="1617">
        <f t="shared" si="127"/>
        <v>8.3637999999999977</v>
      </c>
      <c r="L2234" s="1615"/>
      <c r="M2234" s="1615"/>
      <c r="N2234" s="1618">
        <f t="shared" si="128"/>
        <v>0</v>
      </c>
      <c r="O2234" s="2107"/>
      <c r="P2234" s="2107"/>
      <c r="Q2234" s="2107">
        <f t="shared" si="129"/>
        <v>0</v>
      </c>
      <c r="R2234" s="2388"/>
    </row>
    <row r="2235" spans="2:18" ht="14.25" customHeight="1">
      <c r="B2235" s="407"/>
      <c r="C2235" s="1613">
        <v>32</v>
      </c>
      <c r="D2235" s="1936" t="s">
        <v>2071</v>
      </c>
      <c r="E2235" s="1789">
        <v>7</v>
      </c>
      <c r="F2235" s="1615" t="s">
        <v>508</v>
      </c>
      <c r="G2235" s="1741">
        <v>3</v>
      </c>
      <c r="H2235" s="1615">
        <v>2021</v>
      </c>
      <c r="I2235" s="1617">
        <v>200.4</v>
      </c>
      <c r="J2235" s="1615">
        <v>71.5</v>
      </c>
      <c r="K2235" s="1617">
        <f t="shared" si="127"/>
        <v>57.114000000000004</v>
      </c>
      <c r="L2235" s="1615"/>
      <c r="M2235" s="1615"/>
      <c r="N2235" s="1618">
        <f t="shared" si="128"/>
        <v>0</v>
      </c>
      <c r="O2235" s="2107"/>
      <c r="P2235" s="2107"/>
      <c r="Q2235" s="2107">
        <f t="shared" si="129"/>
        <v>0</v>
      </c>
      <c r="R2235" s="2388"/>
    </row>
    <row r="2236" spans="2:18" ht="14.25" customHeight="1">
      <c r="B2236" s="407"/>
      <c r="C2236" s="1613">
        <v>33</v>
      </c>
      <c r="D2236" s="1936" t="s">
        <v>2072</v>
      </c>
      <c r="E2236" s="1789">
        <v>7</v>
      </c>
      <c r="F2236" s="1615" t="s">
        <v>508</v>
      </c>
      <c r="G2236" s="1741">
        <v>2</v>
      </c>
      <c r="H2236" s="1615">
        <v>2021</v>
      </c>
      <c r="I2236" s="1617">
        <v>88.224000000000004</v>
      </c>
      <c r="J2236" s="1615">
        <v>71.5</v>
      </c>
      <c r="K2236" s="1617">
        <f t="shared" si="127"/>
        <v>25.143840000000004</v>
      </c>
      <c r="L2236" s="1615"/>
      <c r="M2236" s="1615"/>
      <c r="N2236" s="1618">
        <f t="shared" si="128"/>
        <v>0</v>
      </c>
      <c r="O2236" s="2107"/>
      <c r="P2236" s="2107"/>
      <c r="Q2236" s="2107">
        <f t="shared" si="129"/>
        <v>0</v>
      </c>
      <c r="R2236" s="2388"/>
    </row>
    <row r="2237" spans="2:18" ht="14.25" customHeight="1">
      <c r="B2237" s="407"/>
      <c r="C2237" s="1613">
        <v>34</v>
      </c>
      <c r="D2237" s="1936" t="s">
        <v>2045</v>
      </c>
      <c r="E2237" s="1789">
        <v>7</v>
      </c>
      <c r="F2237" s="1615" t="s">
        <v>508</v>
      </c>
      <c r="G2237" s="1741">
        <v>1</v>
      </c>
      <c r="H2237" s="1615">
        <v>2022</v>
      </c>
      <c r="I2237" s="1617">
        <v>45.55</v>
      </c>
      <c r="J2237" s="1615">
        <v>57.2</v>
      </c>
      <c r="K2237" s="1617">
        <f t="shared" si="127"/>
        <v>19.495399999999997</v>
      </c>
      <c r="L2237" s="1615"/>
      <c r="M2237" s="1615"/>
      <c r="N2237" s="1618">
        <f t="shared" si="128"/>
        <v>0</v>
      </c>
      <c r="O2237" s="2107"/>
      <c r="P2237" s="2107"/>
      <c r="Q2237" s="2107">
        <f t="shared" si="129"/>
        <v>0</v>
      </c>
      <c r="R2237" s="2388"/>
    </row>
    <row r="2238" spans="2:18" ht="14.25" customHeight="1">
      <c r="B2238" s="407"/>
      <c r="C2238" s="1613">
        <v>35</v>
      </c>
      <c r="D2238" s="1936" t="s">
        <v>4961</v>
      </c>
      <c r="E2238" s="1789">
        <v>7</v>
      </c>
      <c r="F2238" s="1615" t="s">
        <v>508</v>
      </c>
      <c r="G2238" s="1741">
        <v>1</v>
      </c>
      <c r="H2238" s="1615">
        <v>2022</v>
      </c>
      <c r="I2238" s="1617">
        <v>210</v>
      </c>
      <c r="J2238" s="1615">
        <v>57.2</v>
      </c>
      <c r="K2238" s="1617">
        <f t="shared" si="127"/>
        <v>89.879999999999981</v>
      </c>
      <c r="L2238" s="1615"/>
      <c r="M2238" s="1615"/>
      <c r="N2238" s="1618">
        <f t="shared" si="128"/>
        <v>0</v>
      </c>
      <c r="O2238" s="2107"/>
      <c r="P2238" s="2107"/>
      <c r="Q2238" s="2107">
        <f t="shared" si="129"/>
        <v>0</v>
      </c>
      <c r="R2238" s="2388"/>
    </row>
    <row r="2239" spans="2:18" ht="14.25" customHeight="1">
      <c r="B2239" s="407"/>
      <c r="C2239" s="1613">
        <v>36</v>
      </c>
      <c r="D2239" s="1936" t="s">
        <v>4962</v>
      </c>
      <c r="E2239" s="1789">
        <v>7</v>
      </c>
      <c r="F2239" s="1615" t="s">
        <v>508</v>
      </c>
      <c r="G2239" s="1741">
        <v>1</v>
      </c>
      <c r="H2239" s="1615">
        <v>2022</v>
      </c>
      <c r="I2239" s="1617">
        <v>283</v>
      </c>
      <c r="J2239" s="1615">
        <v>57.2</v>
      </c>
      <c r="K2239" s="1617">
        <f t="shared" ref="K2239:K2371" si="130">IF(J2239=100,0,I2239-I2239*J2239%)</f>
        <v>121.124</v>
      </c>
      <c r="L2239" s="1615"/>
      <c r="M2239" s="1615"/>
      <c r="N2239" s="1618">
        <f t="shared" ref="N2239:N2371" si="131">+L2239*M2239</f>
        <v>0</v>
      </c>
      <c r="O2239" s="2107"/>
      <c r="P2239" s="2107"/>
      <c r="Q2239" s="2107">
        <f t="shared" ref="Q2239:Q2371" si="132">+O2239*P2239</f>
        <v>0</v>
      </c>
      <c r="R2239" s="2388"/>
    </row>
    <row r="2240" spans="2:18" ht="14.25" customHeight="1">
      <c r="B2240" s="407"/>
      <c r="C2240" s="1613">
        <v>37</v>
      </c>
      <c r="D2240" s="1936" t="s">
        <v>5037</v>
      </c>
      <c r="E2240" s="1789">
        <v>7</v>
      </c>
      <c r="F2240" s="1615" t="s">
        <v>508</v>
      </c>
      <c r="G2240" s="1741">
        <v>2</v>
      </c>
      <c r="H2240" s="1615">
        <v>2023</v>
      </c>
      <c r="I2240" s="1617">
        <v>224.6</v>
      </c>
      <c r="J2240" s="1615">
        <v>42.900000000000006</v>
      </c>
      <c r="K2240" s="1617">
        <f t="shared" si="130"/>
        <v>128.2466</v>
      </c>
      <c r="L2240" s="1615"/>
      <c r="M2240" s="1615"/>
      <c r="N2240" s="1618">
        <f t="shared" si="131"/>
        <v>0</v>
      </c>
      <c r="O2240" s="2107"/>
      <c r="P2240" s="2107"/>
      <c r="Q2240" s="2107">
        <f t="shared" si="132"/>
        <v>0</v>
      </c>
      <c r="R2240" s="2388"/>
    </row>
    <row r="2241" spans="2:18" ht="27" customHeight="1">
      <c r="B2241" s="407"/>
      <c r="C2241" s="1613">
        <v>38</v>
      </c>
      <c r="D2241" s="1936" t="s">
        <v>6122</v>
      </c>
      <c r="E2241" s="1789">
        <v>7</v>
      </c>
      <c r="F2241" s="1615" t="s">
        <v>508</v>
      </c>
      <c r="G2241" s="1741">
        <v>2</v>
      </c>
      <c r="H2241" s="1615">
        <v>2023</v>
      </c>
      <c r="I2241" s="1617">
        <v>195.6</v>
      </c>
      <c r="J2241" s="1615">
        <v>42.900000000000006</v>
      </c>
      <c r="K2241" s="1617">
        <f t="shared" si="130"/>
        <v>111.68759999999999</v>
      </c>
      <c r="L2241" s="1615"/>
      <c r="M2241" s="1615"/>
      <c r="N2241" s="1618">
        <f t="shared" si="131"/>
        <v>0</v>
      </c>
      <c r="O2241" s="2107"/>
      <c r="P2241" s="2107"/>
      <c r="Q2241" s="2107">
        <f t="shared" si="132"/>
        <v>0</v>
      </c>
      <c r="R2241" s="2388"/>
    </row>
    <row r="2242" spans="2:18" ht="14.25" customHeight="1">
      <c r="B2242" s="407"/>
      <c r="C2242" s="1613">
        <v>39</v>
      </c>
      <c r="D2242" s="1936" t="s">
        <v>5037</v>
      </c>
      <c r="E2242" s="1789">
        <v>7</v>
      </c>
      <c r="F2242" s="1615" t="s">
        <v>508</v>
      </c>
      <c r="G2242" s="1741">
        <v>3</v>
      </c>
      <c r="H2242" s="1615">
        <v>2023</v>
      </c>
      <c r="I2242" s="1617">
        <v>53.04</v>
      </c>
      <c r="J2242" s="1615">
        <v>42.900000000000006</v>
      </c>
      <c r="K2242" s="1617">
        <f t="shared" si="130"/>
        <v>30.285839999999997</v>
      </c>
      <c r="L2242" s="1615"/>
      <c r="M2242" s="1615"/>
      <c r="N2242" s="1618">
        <f t="shared" si="131"/>
        <v>0</v>
      </c>
      <c r="O2242" s="2107"/>
      <c r="P2242" s="2107"/>
      <c r="Q2242" s="2107">
        <f t="shared" si="132"/>
        <v>0</v>
      </c>
      <c r="R2242" s="2388"/>
    </row>
    <row r="2243" spans="2:18" ht="27" customHeight="1">
      <c r="B2243" s="407"/>
      <c r="C2243" s="1613">
        <v>40</v>
      </c>
      <c r="D2243" s="1936" t="s">
        <v>6122</v>
      </c>
      <c r="E2243" s="1789">
        <v>7</v>
      </c>
      <c r="F2243" s="1615" t="s">
        <v>508</v>
      </c>
      <c r="G2243" s="1741">
        <v>1</v>
      </c>
      <c r="H2243" s="1615">
        <v>2023</v>
      </c>
      <c r="I2243" s="1617">
        <v>194</v>
      </c>
      <c r="J2243" s="1615">
        <v>42.900000000000006</v>
      </c>
      <c r="K2243" s="1617">
        <f t="shared" si="130"/>
        <v>110.77399999999999</v>
      </c>
      <c r="L2243" s="1615"/>
      <c r="M2243" s="1615"/>
      <c r="N2243" s="1618">
        <f t="shared" si="131"/>
        <v>0</v>
      </c>
      <c r="O2243" s="2107"/>
      <c r="P2243" s="2107"/>
      <c r="Q2243" s="2107">
        <f t="shared" si="132"/>
        <v>0</v>
      </c>
      <c r="R2243" s="2388"/>
    </row>
    <row r="2244" spans="2:18" ht="14.25" customHeight="1">
      <c r="B2244" s="407"/>
      <c r="C2244" s="1613">
        <v>41</v>
      </c>
      <c r="D2244" s="1936" t="s">
        <v>7431</v>
      </c>
      <c r="E2244" s="1789">
        <v>7</v>
      </c>
      <c r="F2244" s="1615" t="s">
        <v>508</v>
      </c>
      <c r="G2244" s="1741">
        <v>1</v>
      </c>
      <c r="H2244" s="1615">
        <v>2022</v>
      </c>
      <c r="I2244" s="1617">
        <v>597.6</v>
      </c>
      <c r="J2244" s="1615">
        <v>57.2</v>
      </c>
      <c r="K2244" s="1617">
        <f t="shared" si="130"/>
        <v>255.77279999999996</v>
      </c>
      <c r="L2244" s="1615"/>
      <c r="M2244" s="1615"/>
      <c r="N2244" s="1618">
        <f t="shared" si="131"/>
        <v>0</v>
      </c>
      <c r="O2244" s="2107"/>
      <c r="P2244" s="2107"/>
      <c r="Q2244" s="2107">
        <f t="shared" si="132"/>
        <v>0</v>
      </c>
      <c r="R2244" s="2388"/>
    </row>
    <row r="2245" spans="2:18" ht="27" customHeight="1">
      <c r="B2245" s="407"/>
      <c r="C2245" s="1613">
        <v>42</v>
      </c>
      <c r="D2245" s="1936" t="s">
        <v>6122</v>
      </c>
      <c r="E2245" s="1789">
        <v>7</v>
      </c>
      <c r="F2245" s="1615" t="s">
        <v>508</v>
      </c>
      <c r="G2245" s="1741">
        <v>1</v>
      </c>
      <c r="H2245" s="1615">
        <v>2023</v>
      </c>
      <c r="I2245" s="1617">
        <v>1632</v>
      </c>
      <c r="J2245" s="1615">
        <v>42.900000000000006</v>
      </c>
      <c r="K2245" s="1617">
        <f t="shared" si="130"/>
        <v>931.87199999999996</v>
      </c>
      <c r="L2245" s="1615"/>
      <c r="M2245" s="1615"/>
      <c r="N2245" s="1618">
        <f t="shared" si="131"/>
        <v>0</v>
      </c>
      <c r="O2245" s="2107"/>
      <c r="P2245" s="2107"/>
      <c r="Q2245" s="2107">
        <f t="shared" si="132"/>
        <v>0</v>
      </c>
      <c r="R2245" s="2388"/>
    </row>
    <row r="2246" spans="2:18" ht="14.25" customHeight="1">
      <c r="B2246" s="407"/>
      <c r="C2246" s="1613">
        <v>43</v>
      </c>
      <c r="D2246" s="1936" t="s">
        <v>5037</v>
      </c>
      <c r="E2246" s="1789">
        <v>7</v>
      </c>
      <c r="F2246" s="1615" t="s">
        <v>508</v>
      </c>
      <c r="G2246" s="1741">
        <v>2</v>
      </c>
      <c r="H2246" s="1615">
        <v>2024</v>
      </c>
      <c r="I2246" s="1617">
        <v>2193</v>
      </c>
      <c r="J2246" s="1615">
        <v>28.6</v>
      </c>
      <c r="K2246" s="1617">
        <f t="shared" si="130"/>
        <v>1565.8019999999999</v>
      </c>
      <c r="L2246" s="1615"/>
      <c r="M2246" s="1615"/>
      <c r="N2246" s="1618">
        <f t="shared" si="131"/>
        <v>0</v>
      </c>
      <c r="O2246" s="2107"/>
      <c r="P2246" s="2107"/>
      <c r="Q2246" s="2107">
        <f t="shared" si="132"/>
        <v>0</v>
      </c>
      <c r="R2246" s="2388"/>
    </row>
    <row r="2247" spans="2:18" ht="27" customHeight="1">
      <c r="B2247" s="407"/>
      <c r="C2247" s="1613">
        <v>44</v>
      </c>
      <c r="D2247" s="1936" t="s">
        <v>6122</v>
      </c>
      <c r="E2247" s="1789">
        <v>7</v>
      </c>
      <c r="F2247" s="1615" t="s">
        <v>508</v>
      </c>
      <c r="G2247" s="1741">
        <v>1</v>
      </c>
      <c r="H2247" s="1615">
        <v>2024</v>
      </c>
      <c r="I2247" s="1617">
        <v>258</v>
      </c>
      <c r="J2247" s="1615">
        <v>28.6</v>
      </c>
      <c r="K2247" s="1617">
        <f t="shared" si="130"/>
        <v>184.21199999999999</v>
      </c>
      <c r="L2247" s="1615"/>
      <c r="M2247" s="1615"/>
      <c r="N2247" s="1618">
        <f t="shared" si="131"/>
        <v>0</v>
      </c>
      <c r="O2247" s="2107"/>
      <c r="P2247" s="2107"/>
      <c r="Q2247" s="2107">
        <f t="shared" si="132"/>
        <v>0</v>
      </c>
      <c r="R2247" s="2389"/>
    </row>
    <row r="2248" spans="2:18" ht="14.25" customHeight="1">
      <c r="B2248" s="407"/>
      <c r="C2248" s="1735">
        <v>1</v>
      </c>
      <c r="D2248" s="1935" t="s">
        <v>3628</v>
      </c>
      <c r="E2248" s="1788">
        <v>7</v>
      </c>
      <c r="F2248" s="1737" t="s">
        <v>508</v>
      </c>
      <c r="G2248" s="1738">
        <v>1</v>
      </c>
      <c r="H2248" s="1737">
        <v>1999</v>
      </c>
      <c r="I2248" s="1739">
        <v>2658.6</v>
      </c>
      <c r="J2248" s="1737">
        <f t="shared" ref="J2248:J2311" si="133">IF(($J$14-H2248)*J$19&gt;100,100,($J$14-H2248)*J$19)</f>
        <v>100</v>
      </c>
      <c r="K2248" s="1739">
        <f t="shared" si="130"/>
        <v>0</v>
      </c>
      <c r="L2248" s="1737"/>
      <c r="M2248" s="1737"/>
      <c r="N2248" s="1740">
        <f t="shared" si="131"/>
        <v>0</v>
      </c>
      <c r="O2248" s="2128"/>
      <c r="P2248" s="2128"/>
      <c r="Q2248" s="2128">
        <f t="shared" si="132"/>
        <v>0</v>
      </c>
      <c r="R2248" s="2390" t="s">
        <v>8019</v>
      </c>
    </row>
    <row r="2249" spans="2:18" ht="14.25" customHeight="1">
      <c r="B2249" s="407"/>
      <c r="C2249" s="1735">
        <v>2</v>
      </c>
      <c r="D2249" s="1935" t="s">
        <v>2048</v>
      </c>
      <c r="E2249" s="1788">
        <v>7</v>
      </c>
      <c r="F2249" s="1737" t="s">
        <v>508</v>
      </c>
      <c r="G2249" s="1738">
        <v>1</v>
      </c>
      <c r="H2249" s="1737">
        <v>2003</v>
      </c>
      <c r="I2249" s="1739">
        <v>267.95999999999998</v>
      </c>
      <c r="J2249" s="1737">
        <f t="shared" si="133"/>
        <v>100</v>
      </c>
      <c r="K2249" s="1739">
        <f t="shared" si="130"/>
        <v>0</v>
      </c>
      <c r="L2249" s="1737"/>
      <c r="M2249" s="1737"/>
      <c r="N2249" s="1740">
        <f t="shared" si="131"/>
        <v>0</v>
      </c>
      <c r="O2249" s="2128"/>
      <c r="P2249" s="2128"/>
      <c r="Q2249" s="2128">
        <f t="shared" si="132"/>
        <v>0</v>
      </c>
      <c r="R2249" s="2391"/>
    </row>
    <row r="2250" spans="2:18" ht="14.25" customHeight="1">
      <c r="B2250" s="407"/>
      <c r="C2250" s="1735">
        <v>3</v>
      </c>
      <c r="D2250" s="1935" t="s">
        <v>2048</v>
      </c>
      <c r="E2250" s="1788">
        <v>7</v>
      </c>
      <c r="F2250" s="1737" t="s">
        <v>508</v>
      </c>
      <c r="G2250" s="1738">
        <v>1</v>
      </c>
      <c r="H2250" s="1737">
        <v>2003</v>
      </c>
      <c r="I2250" s="1739">
        <v>57.384</v>
      </c>
      <c r="J2250" s="1737">
        <f t="shared" si="133"/>
        <v>100</v>
      </c>
      <c r="K2250" s="1739">
        <f t="shared" si="130"/>
        <v>0</v>
      </c>
      <c r="L2250" s="1737"/>
      <c r="M2250" s="1737"/>
      <c r="N2250" s="1740">
        <f t="shared" si="131"/>
        <v>0</v>
      </c>
      <c r="O2250" s="2128"/>
      <c r="P2250" s="2128"/>
      <c r="Q2250" s="2128">
        <f t="shared" si="132"/>
        <v>0</v>
      </c>
      <c r="R2250" s="2391"/>
    </row>
    <row r="2251" spans="2:18" ht="14.25" customHeight="1">
      <c r="B2251" s="407"/>
      <c r="C2251" s="1735">
        <v>4</v>
      </c>
      <c r="D2251" s="1935" t="s">
        <v>3061</v>
      </c>
      <c r="E2251" s="1788">
        <v>7</v>
      </c>
      <c r="F2251" s="1737" t="s">
        <v>508</v>
      </c>
      <c r="G2251" s="1738">
        <v>1</v>
      </c>
      <c r="H2251" s="1737">
        <v>2005</v>
      </c>
      <c r="I2251" s="1739">
        <v>1183.08</v>
      </c>
      <c r="J2251" s="1737">
        <f t="shared" si="133"/>
        <v>100</v>
      </c>
      <c r="K2251" s="1739">
        <f t="shared" si="130"/>
        <v>0</v>
      </c>
      <c r="L2251" s="1737"/>
      <c r="M2251" s="1737"/>
      <c r="N2251" s="1740">
        <f t="shared" si="131"/>
        <v>0</v>
      </c>
      <c r="O2251" s="2128"/>
      <c r="P2251" s="2128"/>
      <c r="Q2251" s="2128">
        <f t="shared" si="132"/>
        <v>0</v>
      </c>
      <c r="R2251" s="2391"/>
    </row>
    <row r="2252" spans="2:18" ht="14.25" customHeight="1">
      <c r="B2252" s="407"/>
      <c r="C2252" s="1735">
        <v>5</v>
      </c>
      <c r="D2252" s="1935" t="s">
        <v>3629</v>
      </c>
      <c r="E2252" s="1788">
        <v>7</v>
      </c>
      <c r="F2252" s="1737" t="s">
        <v>508</v>
      </c>
      <c r="G2252" s="1738">
        <v>2</v>
      </c>
      <c r="H2252" s="1737">
        <v>2005</v>
      </c>
      <c r="I2252" s="1739">
        <v>2658.6</v>
      </c>
      <c r="J2252" s="1737">
        <f t="shared" si="133"/>
        <v>100</v>
      </c>
      <c r="K2252" s="1739">
        <f t="shared" si="130"/>
        <v>0</v>
      </c>
      <c r="L2252" s="1737"/>
      <c r="M2252" s="1737"/>
      <c r="N2252" s="1740">
        <f t="shared" si="131"/>
        <v>0</v>
      </c>
      <c r="O2252" s="2128"/>
      <c r="P2252" s="2128"/>
      <c r="Q2252" s="2128">
        <f t="shared" si="132"/>
        <v>0</v>
      </c>
      <c r="R2252" s="2391"/>
    </row>
    <row r="2253" spans="2:18" ht="27" customHeight="1">
      <c r="B2253" s="407"/>
      <c r="C2253" s="1735">
        <v>6</v>
      </c>
      <c r="D2253" s="1935" t="s">
        <v>3062</v>
      </c>
      <c r="E2253" s="1788">
        <v>7</v>
      </c>
      <c r="F2253" s="1737" t="s">
        <v>508</v>
      </c>
      <c r="G2253" s="1738">
        <v>1</v>
      </c>
      <c r="H2253" s="1737">
        <v>2006</v>
      </c>
      <c r="I2253" s="1739">
        <v>37.08</v>
      </c>
      <c r="J2253" s="1737">
        <f t="shared" si="133"/>
        <v>100</v>
      </c>
      <c r="K2253" s="1739">
        <f t="shared" si="130"/>
        <v>0</v>
      </c>
      <c r="L2253" s="1737"/>
      <c r="M2253" s="1737"/>
      <c r="N2253" s="1740">
        <f t="shared" si="131"/>
        <v>0</v>
      </c>
      <c r="O2253" s="2128"/>
      <c r="P2253" s="2128"/>
      <c r="Q2253" s="2128">
        <f t="shared" si="132"/>
        <v>0</v>
      </c>
      <c r="R2253" s="2391"/>
    </row>
    <row r="2254" spans="2:18" ht="27" customHeight="1">
      <c r="B2254" s="407"/>
      <c r="C2254" s="1735">
        <v>7</v>
      </c>
      <c r="D2254" s="1935" t="s">
        <v>3063</v>
      </c>
      <c r="E2254" s="1788">
        <v>7</v>
      </c>
      <c r="F2254" s="1737" t="s">
        <v>508</v>
      </c>
      <c r="G2254" s="1738">
        <v>1</v>
      </c>
      <c r="H2254" s="1737">
        <v>2006</v>
      </c>
      <c r="I2254" s="1739">
        <v>488.76</v>
      </c>
      <c r="J2254" s="1737">
        <f t="shared" si="133"/>
        <v>100</v>
      </c>
      <c r="K2254" s="1739">
        <f t="shared" si="130"/>
        <v>0</v>
      </c>
      <c r="L2254" s="1737"/>
      <c r="M2254" s="1737"/>
      <c r="N2254" s="1740">
        <f t="shared" si="131"/>
        <v>0</v>
      </c>
      <c r="O2254" s="2128"/>
      <c r="P2254" s="2128"/>
      <c r="Q2254" s="2128">
        <f t="shared" si="132"/>
        <v>0</v>
      </c>
      <c r="R2254" s="2391"/>
    </row>
    <row r="2255" spans="2:18" ht="27" customHeight="1">
      <c r="B2255" s="407"/>
      <c r="C2255" s="1735">
        <v>8</v>
      </c>
      <c r="D2255" s="1935" t="s">
        <v>3064</v>
      </c>
      <c r="E2255" s="1788">
        <v>7</v>
      </c>
      <c r="F2255" s="1737" t="s">
        <v>508</v>
      </c>
      <c r="G2255" s="1738">
        <v>1</v>
      </c>
      <c r="H2255" s="1737">
        <v>2006</v>
      </c>
      <c r="I2255" s="1739">
        <v>1951.8</v>
      </c>
      <c r="J2255" s="1737">
        <f t="shared" si="133"/>
        <v>100</v>
      </c>
      <c r="K2255" s="1739">
        <f t="shared" si="130"/>
        <v>0</v>
      </c>
      <c r="L2255" s="1737"/>
      <c r="M2255" s="1737"/>
      <c r="N2255" s="1740">
        <f t="shared" si="131"/>
        <v>0</v>
      </c>
      <c r="O2255" s="2128"/>
      <c r="P2255" s="2128"/>
      <c r="Q2255" s="2128">
        <f t="shared" si="132"/>
        <v>0</v>
      </c>
      <c r="R2255" s="2391"/>
    </row>
    <row r="2256" spans="2:18" ht="27" customHeight="1">
      <c r="B2256" s="407"/>
      <c r="C2256" s="1735">
        <v>9</v>
      </c>
      <c r="D2256" s="1935" t="s">
        <v>3065</v>
      </c>
      <c r="E2256" s="1788">
        <v>7</v>
      </c>
      <c r="F2256" s="1737" t="s">
        <v>508</v>
      </c>
      <c r="G2256" s="1738">
        <v>1</v>
      </c>
      <c r="H2256" s="1737">
        <v>2006</v>
      </c>
      <c r="I2256" s="1739">
        <v>587.889995</v>
      </c>
      <c r="J2256" s="1737">
        <f t="shared" si="133"/>
        <v>100</v>
      </c>
      <c r="K2256" s="1739">
        <f t="shared" si="130"/>
        <v>0</v>
      </c>
      <c r="L2256" s="1737"/>
      <c r="M2256" s="1737"/>
      <c r="N2256" s="1740">
        <f t="shared" si="131"/>
        <v>0</v>
      </c>
      <c r="O2256" s="2128"/>
      <c r="P2256" s="2128"/>
      <c r="Q2256" s="2128">
        <f t="shared" si="132"/>
        <v>0</v>
      </c>
      <c r="R2256" s="2391"/>
    </row>
    <row r="2257" spans="2:18" ht="27" customHeight="1">
      <c r="B2257" s="407"/>
      <c r="C2257" s="1735">
        <v>10</v>
      </c>
      <c r="D2257" s="1935" t="s">
        <v>3066</v>
      </c>
      <c r="E2257" s="1788">
        <v>7</v>
      </c>
      <c r="F2257" s="1737" t="s">
        <v>508</v>
      </c>
      <c r="G2257" s="1738">
        <v>1</v>
      </c>
      <c r="H2257" s="1737">
        <v>2006</v>
      </c>
      <c r="I2257" s="1739">
        <v>637.09100000000001</v>
      </c>
      <c r="J2257" s="1737">
        <f t="shared" si="133"/>
        <v>100</v>
      </c>
      <c r="K2257" s="1739">
        <f t="shared" si="130"/>
        <v>0</v>
      </c>
      <c r="L2257" s="1737"/>
      <c r="M2257" s="1737"/>
      <c r="N2257" s="1740">
        <f t="shared" si="131"/>
        <v>0</v>
      </c>
      <c r="O2257" s="2128"/>
      <c r="P2257" s="2128"/>
      <c r="Q2257" s="2128">
        <f t="shared" si="132"/>
        <v>0</v>
      </c>
      <c r="R2257" s="2391"/>
    </row>
    <row r="2258" spans="2:18" ht="14.25" customHeight="1">
      <c r="B2258" s="407"/>
      <c r="C2258" s="1735">
        <v>11</v>
      </c>
      <c r="D2258" s="1935" t="s">
        <v>3067</v>
      </c>
      <c r="E2258" s="1788">
        <v>7</v>
      </c>
      <c r="F2258" s="1737" t="s">
        <v>508</v>
      </c>
      <c r="G2258" s="1738">
        <v>12</v>
      </c>
      <c r="H2258" s="1737">
        <v>2007</v>
      </c>
      <c r="I2258" s="1739">
        <v>177.96</v>
      </c>
      <c r="J2258" s="1737">
        <f t="shared" si="133"/>
        <v>100</v>
      </c>
      <c r="K2258" s="1739">
        <f t="shared" si="130"/>
        <v>0</v>
      </c>
      <c r="L2258" s="1737"/>
      <c r="M2258" s="1737"/>
      <c r="N2258" s="1740">
        <f t="shared" si="131"/>
        <v>0</v>
      </c>
      <c r="O2258" s="2128"/>
      <c r="P2258" s="2128"/>
      <c r="Q2258" s="2128">
        <f t="shared" si="132"/>
        <v>0</v>
      </c>
      <c r="R2258" s="2391"/>
    </row>
    <row r="2259" spans="2:18" ht="14.25" customHeight="1">
      <c r="B2259" s="407"/>
      <c r="C2259" s="1735">
        <v>12</v>
      </c>
      <c r="D2259" s="1935" t="s">
        <v>3068</v>
      </c>
      <c r="E2259" s="1788">
        <v>7</v>
      </c>
      <c r="F2259" s="1737" t="s">
        <v>508</v>
      </c>
      <c r="G2259" s="1738">
        <v>2</v>
      </c>
      <c r="H2259" s="1737">
        <v>2007</v>
      </c>
      <c r="I2259" s="1739">
        <v>295</v>
      </c>
      <c r="J2259" s="1737">
        <f t="shared" si="133"/>
        <v>100</v>
      </c>
      <c r="K2259" s="1739">
        <f t="shared" si="130"/>
        <v>0</v>
      </c>
      <c r="L2259" s="1737"/>
      <c r="M2259" s="1737"/>
      <c r="N2259" s="1740">
        <f t="shared" si="131"/>
        <v>0</v>
      </c>
      <c r="O2259" s="2128"/>
      <c r="P2259" s="2128"/>
      <c r="Q2259" s="2128">
        <f t="shared" si="132"/>
        <v>0</v>
      </c>
      <c r="R2259" s="2391"/>
    </row>
    <row r="2260" spans="2:18" ht="14.25" customHeight="1">
      <c r="B2260" s="407"/>
      <c r="C2260" s="1735">
        <v>13</v>
      </c>
      <c r="D2260" s="1935" t="s">
        <v>3630</v>
      </c>
      <c r="E2260" s="1788">
        <v>7</v>
      </c>
      <c r="F2260" s="1737" t="s">
        <v>508</v>
      </c>
      <c r="G2260" s="1738">
        <v>1</v>
      </c>
      <c r="H2260" s="1737">
        <v>2007</v>
      </c>
      <c r="I2260" s="1739">
        <v>283</v>
      </c>
      <c r="J2260" s="1737">
        <f t="shared" si="133"/>
        <v>100</v>
      </c>
      <c r="K2260" s="1739">
        <f t="shared" si="130"/>
        <v>0</v>
      </c>
      <c r="L2260" s="1737"/>
      <c r="M2260" s="1737"/>
      <c r="N2260" s="1740">
        <f t="shared" si="131"/>
        <v>0</v>
      </c>
      <c r="O2260" s="2128"/>
      <c r="P2260" s="2128"/>
      <c r="Q2260" s="2128">
        <f t="shared" si="132"/>
        <v>0</v>
      </c>
      <c r="R2260" s="2391"/>
    </row>
    <row r="2261" spans="2:18" ht="14.25" customHeight="1">
      <c r="B2261" s="407"/>
      <c r="C2261" s="1735">
        <v>14</v>
      </c>
      <c r="D2261" s="1935" t="s">
        <v>3631</v>
      </c>
      <c r="E2261" s="1788">
        <v>7</v>
      </c>
      <c r="F2261" s="1737" t="s">
        <v>508</v>
      </c>
      <c r="G2261" s="1738">
        <v>1</v>
      </c>
      <c r="H2261" s="1737">
        <v>1999</v>
      </c>
      <c r="I2261" s="1739">
        <v>149.88</v>
      </c>
      <c r="J2261" s="1737">
        <f t="shared" si="133"/>
        <v>100</v>
      </c>
      <c r="K2261" s="1739">
        <f t="shared" si="130"/>
        <v>0</v>
      </c>
      <c r="L2261" s="1737"/>
      <c r="M2261" s="1737"/>
      <c r="N2261" s="1740">
        <f t="shared" si="131"/>
        <v>0</v>
      </c>
      <c r="O2261" s="2128"/>
      <c r="P2261" s="2128"/>
      <c r="Q2261" s="2128">
        <f t="shared" si="132"/>
        <v>0</v>
      </c>
      <c r="R2261" s="2391"/>
    </row>
    <row r="2262" spans="2:18" ht="14.25" customHeight="1">
      <c r="B2262" s="407"/>
      <c r="C2262" s="1735">
        <v>15</v>
      </c>
      <c r="D2262" s="1935" t="s">
        <v>2524</v>
      </c>
      <c r="E2262" s="1788">
        <v>7</v>
      </c>
      <c r="F2262" s="1737" t="s">
        <v>508</v>
      </c>
      <c r="G2262" s="1738">
        <v>1</v>
      </c>
      <c r="H2262" s="1737">
        <v>2002</v>
      </c>
      <c r="I2262" s="1739">
        <v>85.5</v>
      </c>
      <c r="J2262" s="1737">
        <f t="shared" si="133"/>
        <v>100</v>
      </c>
      <c r="K2262" s="1739">
        <f t="shared" si="130"/>
        <v>0</v>
      </c>
      <c r="L2262" s="1737"/>
      <c r="M2262" s="1737"/>
      <c r="N2262" s="1740">
        <f t="shared" si="131"/>
        <v>0</v>
      </c>
      <c r="O2262" s="2128"/>
      <c r="P2262" s="2128"/>
      <c r="Q2262" s="2128">
        <f t="shared" si="132"/>
        <v>0</v>
      </c>
      <c r="R2262" s="2391"/>
    </row>
    <row r="2263" spans="2:18" ht="14.25" customHeight="1">
      <c r="B2263" s="407"/>
      <c r="C2263" s="1735">
        <v>16</v>
      </c>
      <c r="D2263" s="1935" t="s">
        <v>2045</v>
      </c>
      <c r="E2263" s="1788">
        <v>7</v>
      </c>
      <c r="F2263" s="1737" t="s">
        <v>508</v>
      </c>
      <c r="G2263" s="1738">
        <v>1</v>
      </c>
      <c r="H2263" s="1737">
        <v>2007</v>
      </c>
      <c r="I2263" s="1739">
        <v>126</v>
      </c>
      <c r="J2263" s="1737">
        <f t="shared" si="133"/>
        <v>100</v>
      </c>
      <c r="K2263" s="1739">
        <f t="shared" si="130"/>
        <v>0</v>
      </c>
      <c r="L2263" s="1737"/>
      <c r="M2263" s="1737"/>
      <c r="N2263" s="1740">
        <f t="shared" si="131"/>
        <v>0</v>
      </c>
      <c r="O2263" s="2128"/>
      <c r="P2263" s="2128"/>
      <c r="Q2263" s="2128">
        <f t="shared" si="132"/>
        <v>0</v>
      </c>
      <c r="R2263" s="2391"/>
    </row>
    <row r="2264" spans="2:18" ht="14.25" customHeight="1">
      <c r="B2264" s="407"/>
      <c r="C2264" s="1735">
        <v>17</v>
      </c>
      <c r="D2264" s="1935" t="s">
        <v>3632</v>
      </c>
      <c r="E2264" s="1788">
        <v>7</v>
      </c>
      <c r="F2264" s="1737" t="s">
        <v>508</v>
      </c>
      <c r="G2264" s="1738">
        <v>1</v>
      </c>
      <c r="H2264" s="1737">
        <v>2007</v>
      </c>
      <c r="I2264" s="1739">
        <v>53.04</v>
      </c>
      <c r="J2264" s="1737">
        <f t="shared" si="133"/>
        <v>100</v>
      </c>
      <c r="K2264" s="1739">
        <f t="shared" si="130"/>
        <v>0</v>
      </c>
      <c r="L2264" s="1737"/>
      <c r="M2264" s="1737"/>
      <c r="N2264" s="1740">
        <f t="shared" si="131"/>
        <v>0</v>
      </c>
      <c r="O2264" s="2128"/>
      <c r="P2264" s="2128"/>
      <c r="Q2264" s="2128">
        <f t="shared" si="132"/>
        <v>0</v>
      </c>
      <c r="R2264" s="2391"/>
    </row>
    <row r="2265" spans="2:18" ht="14.25" customHeight="1">
      <c r="B2265" s="407"/>
      <c r="C2265" s="1735">
        <v>18</v>
      </c>
      <c r="D2265" s="1935" t="s">
        <v>6123</v>
      </c>
      <c r="E2265" s="1788">
        <v>7</v>
      </c>
      <c r="F2265" s="1737" t="s">
        <v>508</v>
      </c>
      <c r="G2265" s="1738">
        <v>1</v>
      </c>
      <c r="H2265" s="1737">
        <v>2008</v>
      </c>
      <c r="I2265" s="1739">
        <v>202500</v>
      </c>
      <c r="J2265" s="1737">
        <f t="shared" si="133"/>
        <v>100</v>
      </c>
      <c r="K2265" s="1739">
        <f t="shared" si="130"/>
        <v>0</v>
      </c>
      <c r="L2265" s="1737"/>
      <c r="M2265" s="1737"/>
      <c r="N2265" s="1740">
        <f t="shared" si="131"/>
        <v>0</v>
      </c>
      <c r="O2265" s="2128"/>
      <c r="P2265" s="2128"/>
      <c r="Q2265" s="2128">
        <f t="shared" si="132"/>
        <v>0</v>
      </c>
      <c r="R2265" s="2391"/>
    </row>
    <row r="2266" spans="2:18" ht="14.25" customHeight="1">
      <c r="B2266" s="407"/>
      <c r="C2266" s="1735">
        <v>19</v>
      </c>
      <c r="D2266" s="1935" t="s">
        <v>2443</v>
      </c>
      <c r="E2266" s="1788">
        <v>7</v>
      </c>
      <c r="F2266" s="1737" t="s">
        <v>508</v>
      </c>
      <c r="G2266" s="1738">
        <v>1</v>
      </c>
      <c r="H2266" s="1737">
        <v>2008</v>
      </c>
      <c r="I2266" s="1739">
        <v>202500</v>
      </c>
      <c r="J2266" s="1737">
        <f t="shared" si="133"/>
        <v>100</v>
      </c>
      <c r="K2266" s="1739">
        <f t="shared" si="130"/>
        <v>0</v>
      </c>
      <c r="L2266" s="1737"/>
      <c r="M2266" s="1737"/>
      <c r="N2266" s="1740">
        <f t="shared" si="131"/>
        <v>0</v>
      </c>
      <c r="O2266" s="2128"/>
      <c r="P2266" s="2128"/>
      <c r="Q2266" s="2128">
        <f t="shared" si="132"/>
        <v>0</v>
      </c>
      <c r="R2266" s="2391"/>
    </row>
    <row r="2267" spans="2:18" ht="14.25" customHeight="1">
      <c r="B2267" s="407"/>
      <c r="C2267" s="1735">
        <v>20</v>
      </c>
      <c r="D2267" s="1935" t="s">
        <v>6124</v>
      </c>
      <c r="E2267" s="1788">
        <v>7</v>
      </c>
      <c r="F2267" s="1737" t="s">
        <v>508</v>
      </c>
      <c r="G2267" s="1738">
        <v>1</v>
      </c>
      <c r="H2267" s="1737">
        <v>2008</v>
      </c>
      <c r="I2267" s="1739">
        <v>273600</v>
      </c>
      <c r="J2267" s="1737">
        <f t="shared" si="133"/>
        <v>100</v>
      </c>
      <c r="K2267" s="1739">
        <f t="shared" si="130"/>
        <v>0</v>
      </c>
      <c r="L2267" s="1737"/>
      <c r="M2267" s="1737"/>
      <c r="N2267" s="1740">
        <f t="shared" si="131"/>
        <v>0</v>
      </c>
      <c r="O2267" s="2128"/>
      <c r="P2267" s="2128"/>
      <c r="Q2267" s="2128">
        <f t="shared" si="132"/>
        <v>0</v>
      </c>
      <c r="R2267" s="2391"/>
    </row>
    <row r="2268" spans="2:18" ht="14.25" customHeight="1">
      <c r="B2268" s="407"/>
      <c r="C2268" s="1735">
        <v>21</v>
      </c>
      <c r="D2268" s="1935" t="s">
        <v>3633</v>
      </c>
      <c r="E2268" s="1788">
        <v>7</v>
      </c>
      <c r="F2268" s="1737" t="s">
        <v>508</v>
      </c>
      <c r="G2268" s="1738">
        <v>2</v>
      </c>
      <c r="H2268" s="1737">
        <v>2008</v>
      </c>
      <c r="I2268" s="1739">
        <v>672</v>
      </c>
      <c r="J2268" s="1737">
        <f t="shared" si="133"/>
        <v>100</v>
      </c>
      <c r="K2268" s="1739">
        <f t="shared" si="130"/>
        <v>0</v>
      </c>
      <c r="L2268" s="1737"/>
      <c r="M2268" s="1737"/>
      <c r="N2268" s="1740">
        <f t="shared" si="131"/>
        <v>0</v>
      </c>
      <c r="O2268" s="2128"/>
      <c r="P2268" s="2128"/>
      <c r="Q2268" s="2128">
        <f t="shared" si="132"/>
        <v>0</v>
      </c>
      <c r="R2268" s="2391"/>
    </row>
    <row r="2269" spans="2:18" ht="14.25" customHeight="1">
      <c r="B2269" s="407"/>
      <c r="C2269" s="1735">
        <v>22</v>
      </c>
      <c r="D2269" s="1935" t="s">
        <v>3069</v>
      </c>
      <c r="E2269" s="1788">
        <v>7</v>
      </c>
      <c r="F2269" s="1737" t="s">
        <v>508</v>
      </c>
      <c r="G2269" s="1738">
        <v>4</v>
      </c>
      <c r="H2269" s="1737">
        <v>2009</v>
      </c>
      <c r="I2269" s="1739">
        <v>707.6</v>
      </c>
      <c r="J2269" s="1737">
        <f t="shared" si="133"/>
        <v>100</v>
      </c>
      <c r="K2269" s="1739">
        <f t="shared" si="130"/>
        <v>0</v>
      </c>
      <c r="L2269" s="1737"/>
      <c r="M2269" s="1737"/>
      <c r="N2269" s="1740">
        <f t="shared" si="131"/>
        <v>0</v>
      </c>
      <c r="O2269" s="2128"/>
      <c r="P2269" s="2128"/>
      <c r="Q2269" s="2128">
        <f t="shared" si="132"/>
        <v>0</v>
      </c>
      <c r="R2269" s="2391"/>
    </row>
    <row r="2270" spans="2:18" ht="14.25" customHeight="1">
      <c r="B2270" s="407"/>
      <c r="C2270" s="1735">
        <v>23</v>
      </c>
      <c r="D2270" s="1935" t="s">
        <v>3070</v>
      </c>
      <c r="E2270" s="1788">
        <v>7</v>
      </c>
      <c r="F2270" s="1737" t="s">
        <v>508</v>
      </c>
      <c r="G2270" s="1738">
        <v>1</v>
      </c>
      <c r="H2270" s="1737">
        <v>2010</v>
      </c>
      <c r="I2270" s="1739">
        <v>409.5</v>
      </c>
      <c r="J2270" s="1737">
        <f t="shared" si="133"/>
        <v>100</v>
      </c>
      <c r="K2270" s="1739">
        <f t="shared" si="130"/>
        <v>0</v>
      </c>
      <c r="L2270" s="1737"/>
      <c r="M2270" s="1737"/>
      <c r="N2270" s="1740">
        <f t="shared" si="131"/>
        <v>0</v>
      </c>
      <c r="O2270" s="2128"/>
      <c r="P2270" s="2128"/>
      <c r="Q2270" s="2128">
        <f t="shared" si="132"/>
        <v>0</v>
      </c>
      <c r="R2270" s="2391"/>
    </row>
    <row r="2271" spans="2:18" ht="14.25" customHeight="1">
      <c r="B2271" s="407"/>
      <c r="C2271" s="1735">
        <v>24</v>
      </c>
      <c r="D2271" s="1935" t="s">
        <v>3069</v>
      </c>
      <c r="E2271" s="1788">
        <v>7</v>
      </c>
      <c r="F2271" s="1737" t="s">
        <v>508</v>
      </c>
      <c r="G2271" s="1738">
        <v>6</v>
      </c>
      <c r="H2271" s="1737">
        <v>2009</v>
      </c>
      <c r="I2271" s="1739">
        <v>1736.6</v>
      </c>
      <c r="J2271" s="1737">
        <f t="shared" si="133"/>
        <v>100</v>
      </c>
      <c r="K2271" s="1739">
        <f t="shared" si="130"/>
        <v>0</v>
      </c>
      <c r="L2271" s="1737"/>
      <c r="M2271" s="1737"/>
      <c r="N2271" s="1740">
        <f t="shared" si="131"/>
        <v>0</v>
      </c>
      <c r="O2271" s="2128"/>
      <c r="P2271" s="2128"/>
      <c r="Q2271" s="2128">
        <f t="shared" si="132"/>
        <v>0</v>
      </c>
      <c r="R2271" s="2391"/>
    </row>
    <row r="2272" spans="2:18" ht="27" customHeight="1">
      <c r="B2272" s="407"/>
      <c r="C2272" s="1735">
        <v>25</v>
      </c>
      <c r="D2272" s="1935" t="s">
        <v>3071</v>
      </c>
      <c r="E2272" s="1788">
        <v>7</v>
      </c>
      <c r="F2272" s="1737" t="s">
        <v>508</v>
      </c>
      <c r="G2272" s="1738">
        <v>1</v>
      </c>
      <c r="H2272" s="1737">
        <v>2009</v>
      </c>
      <c r="I2272" s="1739">
        <v>633.5</v>
      </c>
      <c r="J2272" s="1737">
        <f t="shared" si="133"/>
        <v>100</v>
      </c>
      <c r="K2272" s="1739">
        <f t="shared" si="130"/>
        <v>0</v>
      </c>
      <c r="L2272" s="1737"/>
      <c r="M2272" s="1737"/>
      <c r="N2272" s="1740">
        <f t="shared" si="131"/>
        <v>0</v>
      </c>
      <c r="O2272" s="2128"/>
      <c r="P2272" s="2128"/>
      <c r="Q2272" s="2128">
        <f t="shared" si="132"/>
        <v>0</v>
      </c>
      <c r="R2272" s="2391"/>
    </row>
    <row r="2273" spans="2:18" ht="14.25" customHeight="1">
      <c r="B2273" s="407"/>
      <c r="C2273" s="1735">
        <v>26</v>
      </c>
      <c r="D2273" s="1935" t="s">
        <v>3374</v>
      </c>
      <c r="E2273" s="1788">
        <v>7</v>
      </c>
      <c r="F2273" s="1737" t="s">
        <v>508</v>
      </c>
      <c r="G2273" s="1738">
        <v>1</v>
      </c>
      <c r="H2273" s="1737">
        <v>2011</v>
      </c>
      <c r="I2273" s="1739">
        <v>73</v>
      </c>
      <c r="J2273" s="1737">
        <f t="shared" si="133"/>
        <v>100</v>
      </c>
      <c r="K2273" s="1739">
        <f t="shared" si="130"/>
        <v>0</v>
      </c>
      <c r="L2273" s="1737"/>
      <c r="M2273" s="1737"/>
      <c r="N2273" s="1740">
        <f t="shared" si="131"/>
        <v>0</v>
      </c>
      <c r="O2273" s="2128"/>
      <c r="P2273" s="2128"/>
      <c r="Q2273" s="2128">
        <f t="shared" si="132"/>
        <v>0</v>
      </c>
      <c r="R2273" s="2391"/>
    </row>
    <row r="2274" spans="2:18" ht="14.25" customHeight="1">
      <c r="B2274" s="407"/>
      <c r="C2274" s="1735">
        <v>27</v>
      </c>
      <c r="D2274" s="1935" t="s">
        <v>6125</v>
      </c>
      <c r="E2274" s="1788">
        <v>7</v>
      </c>
      <c r="F2274" s="1737" t="s">
        <v>508</v>
      </c>
      <c r="G2274" s="1738">
        <v>1</v>
      </c>
      <c r="H2274" s="1737">
        <v>2011</v>
      </c>
      <c r="I2274" s="1739">
        <v>471.2</v>
      </c>
      <c r="J2274" s="1737">
        <f t="shared" si="133"/>
        <v>100</v>
      </c>
      <c r="K2274" s="1739">
        <f t="shared" si="130"/>
        <v>0</v>
      </c>
      <c r="L2274" s="1737"/>
      <c r="M2274" s="1737"/>
      <c r="N2274" s="1740">
        <f t="shared" si="131"/>
        <v>0</v>
      </c>
      <c r="O2274" s="2128"/>
      <c r="P2274" s="2128"/>
      <c r="Q2274" s="2128">
        <f t="shared" si="132"/>
        <v>0</v>
      </c>
      <c r="R2274" s="2391"/>
    </row>
    <row r="2275" spans="2:18" ht="14.25" customHeight="1">
      <c r="B2275" s="407"/>
      <c r="C2275" s="1735">
        <v>28</v>
      </c>
      <c r="D2275" s="1935" t="s">
        <v>6126</v>
      </c>
      <c r="E2275" s="1788">
        <v>7</v>
      </c>
      <c r="F2275" s="1737" t="s">
        <v>508</v>
      </c>
      <c r="G2275" s="1738">
        <v>2</v>
      </c>
      <c r="H2275" s="1737">
        <v>2011</v>
      </c>
      <c r="I2275" s="1739">
        <v>58.9</v>
      </c>
      <c r="J2275" s="1737">
        <f t="shared" si="133"/>
        <v>100</v>
      </c>
      <c r="K2275" s="1739">
        <f t="shared" si="130"/>
        <v>0</v>
      </c>
      <c r="L2275" s="1737"/>
      <c r="M2275" s="1737"/>
      <c r="N2275" s="1740">
        <f t="shared" si="131"/>
        <v>0</v>
      </c>
      <c r="O2275" s="2128"/>
      <c r="P2275" s="2128"/>
      <c r="Q2275" s="2128">
        <f t="shared" si="132"/>
        <v>0</v>
      </c>
      <c r="R2275" s="2391"/>
    </row>
    <row r="2276" spans="2:18" ht="27" customHeight="1">
      <c r="B2276" s="407"/>
      <c r="C2276" s="1735">
        <v>29</v>
      </c>
      <c r="D2276" s="1935" t="s">
        <v>6127</v>
      </c>
      <c r="E2276" s="1788">
        <v>7</v>
      </c>
      <c r="F2276" s="1737" t="s">
        <v>508</v>
      </c>
      <c r="G2276" s="1738">
        <v>1</v>
      </c>
      <c r="H2276" s="1737">
        <v>2008</v>
      </c>
      <c r="I2276" s="1739">
        <v>651.70000000000005</v>
      </c>
      <c r="J2276" s="1737">
        <f t="shared" si="133"/>
        <v>100</v>
      </c>
      <c r="K2276" s="1739">
        <f t="shared" si="130"/>
        <v>0</v>
      </c>
      <c r="L2276" s="1737"/>
      <c r="M2276" s="1737"/>
      <c r="N2276" s="1740">
        <f t="shared" si="131"/>
        <v>0</v>
      </c>
      <c r="O2276" s="2128"/>
      <c r="P2276" s="2128"/>
      <c r="Q2276" s="2128">
        <f t="shared" si="132"/>
        <v>0</v>
      </c>
      <c r="R2276" s="2391"/>
    </row>
    <row r="2277" spans="2:18" ht="14.25" customHeight="1">
      <c r="B2277" s="407"/>
      <c r="C2277" s="1735">
        <v>30</v>
      </c>
      <c r="D2277" s="1935" t="s">
        <v>2561</v>
      </c>
      <c r="E2277" s="1788">
        <v>7</v>
      </c>
      <c r="F2277" s="1737" t="s">
        <v>508</v>
      </c>
      <c r="G2277" s="1738">
        <v>1</v>
      </c>
      <c r="H2277" s="1737">
        <v>2012</v>
      </c>
      <c r="I2277" s="1739">
        <v>300.60000000000002</v>
      </c>
      <c r="J2277" s="1737">
        <f t="shared" si="133"/>
        <v>100</v>
      </c>
      <c r="K2277" s="1739">
        <f t="shared" si="130"/>
        <v>0</v>
      </c>
      <c r="L2277" s="1737"/>
      <c r="M2277" s="1737"/>
      <c r="N2277" s="1740">
        <f t="shared" si="131"/>
        <v>0</v>
      </c>
      <c r="O2277" s="2128"/>
      <c r="P2277" s="2128"/>
      <c r="Q2277" s="2128">
        <f t="shared" si="132"/>
        <v>0</v>
      </c>
      <c r="R2277" s="2391"/>
    </row>
    <row r="2278" spans="2:18" ht="14.25" customHeight="1">
      <c r="B2278" s="407"/>
      <c r="C2278" s="1735">
        <v>31</v>
      </c>
      <c r="D2278" s="1935" t="s">
        <v>2677</v>
      </c>
      <c r="E2278" s="1788">
        <v>7</v>
      </c>
      <c r="F2278" s="1737" t="s">
        <v>508</v>
      </c>
      <c r="G2278" s="1738">
        <v>4</v>
      </c>
      <c r="H2278" s="1737">
        <v>2012</v>
      </c>
      <c r="I2278" s="1739">
        <v>145</v>
      </c>
      <c r="J2278" s="1737">
        <f t="shared" si="133"/>
        <v>100</v>
      </c>
      <c r="K2278" s="1739">
        <f t="shared" si="130"/>
        <v>0</v>
      </c>
      <c r="L2278" s="1737"/>
      <c r="M2278" s="1737"/>
      <c r="N2278" s="1740">
        <f t="shared" si="131"/>
        <v>0</v>
      </c>
      <c r="O2278" s="2128"/>
      <c r="P2278" s="2128"/>
      <c r="Q2278" s="2128">
        <f t="shared" si="132"/>
        <v>0</v>
      </c>
      <c r="R2278" s="2391"/>
    </row>
    <row r="2279" spans="2:18" ht="14.25" customHeight="1">
      <c r="B2279" s="407"/>
      <c r="C2279" s="1735">
        <v>32</v>
      </c>
      <c r="D2279" s="1935" t="s">
        <v>2319</v>
      </c>
      <c r="E2279" s="1788">
        <v>7</v>
      </c>
      <c r="F2279" s="1737" t="s">
        <v>508</v>
      </c>
      <c r="G2279" s="1738">
        <v>2</v>
      </c>
      <c r="H2279" s="1737">
        <v>2016</v>
      </c>
      <c r="I2279" s="1739">
        <v>456.8</v>
      </c>
      <c r="J2279" s="1737">
        <f t="shared" si="133"/>
        <v>100</v>
      </c>
      <c r="K2279" s="1739">
        <f t="shared" si="130"/>
        <v>0</v>
      </c>
      <c r="L2279" s="1737"/>
      <c r="M2279" s="1737"/>
      <c r="N2279" s="1740">
        <f t="shared" si="131"/>
        <v>0</v>
      </c>
      <c r="O2279" s="2128"/>
      <c r="P2279" s="2128"/>
      <c r="Q2279" s="2128">
        <f t="shared" si="132"/>
        <v>0</v>
      </c>
      <c r="R2279" s="2391"/>
    </row>
    <row r="2280" spans="2:18" ht="14.25" customHeight="1">
      <c r="B2280" s="407"/>
      <c r="C2280" s="1735">
        <v>33</v>
      </c>
      <c r="D2280" s="1935" t="s">
        <v>3245</v>
      </c>
      <c r="E2280" s="1788">
        <v>7</v>
      </c>
      <c r="F2280" s="1737" t="s">
        <v>508</v>
      </c>
      <c r="G2280" s="1738">
        <v>1</v>
      </c>
      <c r="H2280" s="1737">
        <v>2016</v>
      </c>
      <c r="I2280" s="1739">
        <v>93.6</v>
      </c>
      <c r="J2280" s="1737">
        <f t="shared" si="133"/>
        <v>100</v>
      </c>
      <c r="K2280" s="1739">
        <f t="shared" si="130"/>
        <v>0</v>
      </c>
      <c r="L2280" s="1737"/>
      <c r="M2280" s="1737"/>
      <c r="N2280" s="1740">
        <f t="shared" si="131"/>
        <v>0</v>
      </c>
      <c r="O2280" s="2128"/>
      <c r="P2280" s="2128"/>
      <c r="Q2280" s="2128">
        <f t="shared" si="132"/>
        <v>0</v>
      </c>
      <c r="R2280" s="2391"/>
    </row>
    <row r="2281" spans="2:18" ht="14.25" customHeight="1">
      <c r="B2281" s="407"/>
      <c r="C2281" s="1735">
        <v>34</v>
      </c>
      <c r="D2281" s="1935" t="s">
        <v>2321</v>
      </c>
      <c r="E2281" s="1788">
        <v>7</v>
      </c>
      <c r="F2281" s="1737" t="s">
        <v>508</v>
      </c>
      <c r="G2281" s="1738">
        <v>2</v>
      </c>
      <c r="H2281" s="1737">
        <v>2015</v>
      </c>
      <c r="I2281" s="1739">
        <v>316.5</v>
      </c>
      <c r="J2281" s="1737">
        <f t="shared" si="133"/>
        <v>100</v>
      </c>
      <c r="K2281" s="1739">
        <f t="shared" si="130"/>
        <v>0</v>
      </c>
      <c r="L2281" s="1737"/>
      <c r="M2281" s="1737"/>
      <c r="N2281" s="1740">
        <f t="shared" si="131"/>
        <v>0</v>
      </c>
      <c r="O2281" s="2128"/>
      <c r="P2281" s="2128"/>
      <c r="Q2281" s="2128">
        <f t="shared" si="132"/>
        <v>0</v>
      </c>
      <c r="R2281" s="2391"/>
    </row>
    <row r="2282" spans="2:18" ht="14.25" customHeight="1">
      <c r="B2282" s="407"/>
      <c r="C2282" s="1735">
        <v>35</v>
      </c>
      <c r="D2282" s="1935" t="s">
        <v>3072</v>
      </c>
      <c r="E2282" s="1788">
        <v>7</v>
      </c>
      <c r="F2282" s="1737" t="s">
        <v>508</v>
      </c>
      <c r="G2282" s="1738">
        <v>1</v>
      </c>
      <c r="H2282" s="1737">
        <v>2017</v>
      </c>
      <c r="I2282" s="1739">
        <v>100.2</v>
      </c>
      <c r="J2282" s="1737">
        <f t="shared" si="133"/>
        <v>100</v>
      </c>
      <c r="K2282" s="1739">
        <f t="shared" si="130"/>
        <v>0</v>
      </c>
      <c r="L2282" s="1737"/>
      <c r="M2282" s="1737"/>
      <c r="N2282" s="1740">
        <f t="shared" si="131"/>
        <v>0</v>
      </c>
      <c r="O2282" s="2128"/>
      <c r="P2282" s="2128"/>
      <c r="Q2282" s="2128">
        <f t="shared" si="132"/>
        <v>0</v>
      </c>
      <c r="R2282" s="2391"/>
    </row>
    <row r="2283" spans="2:18" ht="14.25" customHeight="1">
      <c r="B2283" s="407"/>
      <c r="C2283" s="1735">
        <v>36</v>
      </c>
      <c r="D2283" s="1935" t="s">
        <v>2531</v>
      </c>
      <c r="E2283" s="1788">
        <v>7</v>
      </c>
      <c r="F2283" s="1737" t="s">
        <v>508</v>
      </c>
      <c r="G2283" s="1738">
        <v>1</v>
      </c>
      <c r="H2283" s="1737">
        <v>2016</v>
      </c>
      <c r="I2283" s="1739">
        <v>105.5</v>
      </c>
      <c r="J2283" s="1737">
        <f t="shared" si="133"/>
        <v>100</v>
      </c>
      <c r="K2283" s="1739">
        <f t="shared" si="130"/>
        <v>0</v>
      </c>
      <c r="L2283" s="1737"/>
      <c r="M2283" s="1737"/>
      <c r="N2283" s="1740">
        <f t="shared" si="131"/>
        <v>0</v>
      </c>
      <c r="O2283" s="2128"/>
      <c r="P2283" s="2128"/>
      <c r="Q2283" s="2128">
        <f t="shared" si="132"/>
        <v>0</v>
      </c>
      <c r="R2283" s="2391"/>
    </row>
    <row r="2284" spans="2:18" ht="14.25" customHeight="1">
      <c r="B2284" s="407"/>
      <c r="C2284" s="1735">
        <v>37</v>
      </c>
      <c r="D2284" s="1935" t="s">
        <v>6128</v>
      </c>
      <c r="E2284" s="1788">
        <v>7</v>
      </c>
      <c r="F2284" s="1737" t="s">
        <v>508</v>
      </c>
      <c r="G2284" s="1738">
        <v>1</v>
      </c>
      <c r="H2284" s="1737">
        <v>2018</v>
      </c>
      <c r="I2284" s="1739">
        <v>58.9</v>
      </c>
      <c r="J2284" s="1737">
        <f t="shared" si="133"/>
        <v>100</v>
      </c>
      <c r="K2284" s="1739">
        <f t="shared" si="130"/>
        <v>0</v>
      </c>
      <c r="L2284" s="1737"/>
      <c r="M2284" s="1737"/>
      <c r="N2284" s="1740">
        <f t="shared" si="131"/>
        <v>0</v>
      </c>
      <c r="O2284" s="2128"/>
      <c r="P2284" s="2128"/>
      <c r="Q2284" s="2128">
        <f t="shared" si="132"/>
        <v>0</v>
      </c>
      <c r="R2284" s="2391"/>
    </row>
    <row r="2285" spans="2:18" ht="14.25" customHeight="1">
      <c r="B2285" s="407"/>
      <c r="C2285" s="1735">
        <v>38</v>
      </c>
      <c r="D2285" s="1935" t="s">
        <v>6129</v>
      </c>
      <c r="E2285" s="1788">
        <v>7</v>
      </c>
      <c r="F2285" s="1737" t="s">
        <v>508</v>
      </c>
      <c r="G2285" s="1738">
        <v>1</v>
      </c>
      <c r="H2285" s="1737">
        <v>2018</v>
      </c>
      <c r="I2285" s="1739">
        <v>46</v>
      </c>
      <c r="J2285" s="1737">
        <f t="shared" si="133"/>
        <v>100</v>
      </c>
      <c r="K2285" s="1739">
        <f t="shared" si="130"/>
        <v>0</v>
      </c>
      <c r="L2285" s="1737"/>
      <c r="M2285" s="1737"/>
      <c r="N2285" s="1740">
        <f t="shared" si="131"/>
        <v>0</v>
      </c>
      <c r="O2285" s="2128"/>
      <c r="P2285" s="2128"/>
      <c r="Q2285" s="2128">
        <f t="shared" si="132"/>
        <v>0</v>
      </c>
      <c r="R2285" s="2391"/>
    </row>
    <row r="2286" spans="2:18" ht="14.25" customHeight="1">
      <c r="B2286" s="407"/>
      <c r="C2286" s="1735">
        <v>39</v>
      </c>
      <c r="D2286" s="1935" t="s">
        <v>6130</v>
      </c>
      <c r="E2286" s="1788">
        <v>7</v>
      </c>
      <c r="F2286" s="1737" t="s">
        <v>508</v>
      </c>
      <c r="G2286" s="1738">
        <v>1</v>
      </c>
      <c r="H2286" s="1737">
        <v>2019</v>
      </c>
      <c r="I2286" s="1739">
        <v>2533.56</v>
      </c>
      <c r="J2286" s="1737">
        <f t="shared" si="133"/>
        <v>100</v>
      </c>
      <c r="K2286" s="1739">
        <f t="shared" si="130"/>
        <v>0</v>
      </c>
      <c r="L2286" s="1737"/>
      <c r="M2286" s="1737"/>
      <c r="N2286" s="1740">
        <f t="shared" si="131"/>
        <v>0</v>
      </c>
      <c r="O2286" s="2128"/>
      <c r="P2286" s="2128"/>
      <c r="Q2286" s="2128">
        <f t="shared" si="132"/>
        <v>0</v>
      </c>
      <c r="R2286" s="2391"/>
    </row>
    <row r="2287" spans="2:18" ht="14.25" customHeight="1">
      <c r="B2287" s="407"/>
      <c r="C2287" s="1735">
        <v>40</v>
      </c>
      <c r="D2287" s="1935" t="s">
        <v>6131</v>
      </c>
      <c r="E2287" s="1788">
        <v>7</v>
      </c>
      <c r="F2287" s="1737" t="s">
        <v>508</v>
      </c>
      <c r="G2287" s="1738">
        <v>1</v>
      </c>
      <c r="H2287" s="1737">
        <v>2018</v>
      </c>
      <c r="I2287" s="1739">
        <v>601.20000000000005</v>
      </c>
      <c r="J2287" s="1737">
        <f t="shared" si="133"/>
        <v>100</v>
      </c>
      <c r="K2287" s="1739">
        <f t="shared" si="130"/>
        <v>0</v>
      </c>
      <c r="L2287" s="1737"/>
      <c r="M2287" s="1737"/>
      <c r="N2287" s="1740">
        <f t="shared" si="131"/>
        <v>0</v>
      </c>
      <c r="O2287" s="2128"/>
      <c r="P2287" s="2128"/>
      <c r="Q2287" s="2128">
        <f t="shared" si="132"/>
        <v>0</v>
      </c>
      <c r="R2287" s="2391"/>
    </row>
    <row r="2288" spans="2:18" ht="14.25" customHeight="1">
      <c r="B2288" s="407"/>
      <c r="C2288" s="1735">
        <v>41</v>
      </c>
      <c r="D2288" s="1935" t="s">
        <v>6130</v>
      </c>
      <c r="E2288" s="1788">
        <v>7</v>
      </c>
      <c r="F2288" s="1737" t="s">
        <v>508</v>
      </c>
      <c r="G2288" s="1738">
        <v>1</v>
      </c>
      <c r="H2288" s="1737">
        <v>2019</v>
      </c>
      <c r="I2288" s="1739">
        <v>150.30000000000001</v>
      </c>
      <c r="J2288" s="1737">
        <f t="shared" si="133"/>
        <v>100</v>
      </c>
      <c r="K2288" s="1739">
        <f t="shared" si="130"/>
        <v>0</v>
      </c>
      <c r="L2288" s="1737"/>
      <c r="M2288" s="1737"/>
      <c r="N2288" s="1740">
        <f t="shared" si="131"/>
        <v>0</v>
      </c>
      <c r="O2288" s="2128"/>
      <c r="P2288" s="2128"/>
      <c r="Q2288" s="2128">
        <f t="shared" si="132"/>
        <v>0</v>
      </c>
      <c r="R2288" s="2391"/>
    </row>
    <row r="2289" spans="2:18" ht="14.25" customHeight="1">
      <c r="B2289" s="407"/>
      <c r="C2289" s="1735">
        <v>42</v>
      </c>
      <c r="D2289" s="1935" t="s">
        <v>6130</v>
      </c>
      <c r="E2289" s="1788">
        <v>7</v>
      </c>
      <c r="F2289" s="1737" t="s">
        <v>508</v>
      </c>
      <c r="G2289" s="1738">
        <v>1</v>
      </c>
      <c r="H2289" s="1737">
        <v>2019</v>
      </c>
      <c r="I2289" s="1739">
        <v>176.9</v>
      </c>
      <c r="J2289" s="1737">
        <f t="shared" si="133"/>
        <v>100</v>
      </c>
      <c r="K2289" s="1739">
        <f t="shared" si="130"/>
        <v>0</v>
      </c>
      <c r="L2289" s="1737"/>
      <c r="M2289" s="1737"/>
      <c r="N2289" s="1740">
        <f t="shared" si="131"/>
        <v>0</v>
      </c>
      <c r="O2289" s="2128"/>
      <c r="P2289" s="2128"/>
      <c r="Q2289" s="2128">
        <f t="shared" si="132"/>
        <v>0</v>
      </c>
      <c r="R2289" s="2391"/>
    </row>
    <row r="2290" spans="2:18" ht="14.25" customHeight="1">
      <c r="B2290" s="407"/>
      <c r="C2290" s="1735">
        <v>43</v>
      </c>
      <c r="D2290" s="1935" t="s">
        <v>3634</v>
      </c>
      <c r="E2290" s="1788">
        <v>7</v>
      </c>
      <c r="F2290" s="1737" t="s">
        <v>508</v>
      </c>
      <c r="G2290" s="1738">
        <v>1</v>
      </c>
      <c r="H2290" s="1737">
        <v>2019</v>
      </c>
      <c r="I2290" s="1739">
        <v>57.4</v>
      </c>
      <c r="J2290" s="1737">
        <f t="shared" si="133"/>
        <v>100</v>
      </c>
      <c r="K2290" s="1739">
        <f t="shared" si="130"/>
        <v>0</v>
      </c>
      <c r="L2290" s="1737"/>
      <c r="M2290" s="1737"/>
      <c r="N2290" s="1740">
        <f t="shared" si="131"/>
        <v>0</v>
      </c>
      <c r="O2290" s="2128"/>
      <c r="P2290" s="2128"/>
      <c r="Q2290" s="2128">
        <f t="shared" si="132"/>
        <v>0</v>
      </c>
      <c r="R2290" s="2391"/>
    </row>
    <row r="2291" spans="2:18" ht="14.25" customHeight="1">
      <c r="B2291" s="407"/>
      <c r="C2291" s="1735">
        <v>44</v>
      </c>
      <c r="D2291" s="1935" t="s">
        <v>3634</v>
      </c>
      <c r="E2291" s="1788">
        <v>7</v>
      </c>
      <c r="F2291" s="1737" t="s">
        <v>508</v>
      </c>
      <c r="G2291" s="1738">
        <v>1</v>
      </c>
      <c r="H2291" s="1737">
        <v>2019</v>
      </c>
      <c r="I2291" s="1739">
        <v>488.8</v>
      </c>
      <c r="J2291" s="1737">
        <f t="shared" si="133"/>
        <v>100</v>
      </c>
      <c r="K2291" s="1739">
        <f t="shared" si="130"/>
        <v>0</v>
      </c>
      <c r="L2291" s="1737"/>
      <c r="M2291" s="1737"/>
      <c r="N2291" s="1740">
        <f t="shared" si="131"/>
        <v>0</v>
      </c>
      <c r="O2291" s="2128"/>
      <c r="P2291" s="2128"/>
      <c r="Q2291" s="2128">
        <f t="shared" si="132"/>
        <v>0</v>
      </c>
      <c r="R2291" s="2391"/>
    </row>
    <row r="2292" spans="2:18" ht="14.25" customHeight="1">
      <c r="B2292" s="407"/>
      <c r="C2292" s="1735">
        <v>45</v>
      </c>
      <c r="D2292" s="1935" t="s">
        <v>6130</v>
      </c>
      <c r="E2292" s="1788">
        <v>7</v>
      </c>
      <c r="F2292" s="1737" t="s">
        <v>508</v>
      </c>
      <c r="G2292" s="1738">
        <v>1</v>
      </c>
      <c r="H2292" s="1737">
        <v>2019</v>
      </c>
      <c r="I2292" s="1739">
        <v>47.3</v>
      </c>
      <c r="J2292" s="1737">
        <f t="shared" si="133"/>
        <v>100</v>
      </c>
      <c r="K2292" s="1739">
        <f t="shared" si="130"/>
        <v>0</v>
      </c>
      <c r="L2292" s="1737"/>
      <c r="M2292" s="1737"/>
      <c r="N2292" s="1740">
        <f t="shared" si="131"/>
        <v>0</v>
      </c>
      <c r="O2292" s="2128"/>
      <c r="P2292" s="2128"/>
      <c r="Q2292" s="2128">
        <f t="shared" si="132"/>
        <v>0</v>
      </c>
      <c r="R2292" s="2391"/>
    </row>
    <row r="2293" spans="2:18" ht="14.25" customHeight="1">
      <c r="B2293" s="407"/>
      <c r="C2293" s="1735">
        <v>46</v>
      </c>
      <c r="D2293" s="1935" t="s">
        <v>6132</v>
      </c>
      <c r="E2293" s="1788">
        <v>7</v>
      </c>
      <c r="F2293" s="1737" t="s">
        <v>508</v>
      </c>
      <c r="G2293" s="1738">
        <v>12</v>
      </c>
      <c r="H2293" s="1737">
        <v>2019</v>
      </c>
      <c r="I2293" s="1739">
        <v>168</v>
      </c>
      <c r="J2293" s="1737">
        <f t="shared" si="133"/>
        <v>100</v>
      </c>
      <c r="K2293" s="1739">
        <f t="shared" si="130"/>
        <v>0</v>
      </c>
      <c r="L2293" s="1737"/>
      <c r="M2293" s="1737"/>
      <c r="N2293" s="1740">
        <f t="shared" si="131"/>
        <v>0</v>
      </c>
      <c r="O2293" s="2128"/>
      <c r="P2293" s="2128"/>
      <c r="Q2293" s="2128">
        <f t="shared" si="132"/>
        <v>0</v>
      </c>
      <c r="R2293" s="2391"/>
    </row>
    <row r="2294" spans="2:18" ht="14.25" customHeight="1">
      <c r="B2294" s="407"/>
      <c r="C2294" s="1735">
        <v>47</v>
      </c>
      <c r="D2294" s="1935" t="s">
        <v>2065</v>
      </c>
      <c r="E2294" s="1788">
        <v>7</v>
      </c>
      <c r="F2294" s="1737" t="s">
        <v>508</v>
      </c>
      <c r="G2294" s="1738">
        <v>1</v>
      </c>
      <c r="H2294" s="1737">
        <v>2019</v>
      </c>
      <c r="I2294" s="1739">
        <v>51.6</v>
      </c>
      <c r="J2294" s="1737">
        <f t="shared" si="133"/>
        <v>100</v>
      </c>
      <c r="K2294" s="1739">
        <f t="shared" si="130"/>
        <v>0</v>
      </c>
      <c r="L2294" s="1737"/>
      <c r="M2294" s="1737"/>
      <c r="N2294" s="1740">
        <f t="shared" si="131"/>
        <v>0</v>
      </c>
      <c r="O2294" s="2128"/>
      <c r="P2294" s="2128"/>
      <c r="Q2294" s="2128">
        <f t="shared" si="132"/>
        <v>0</v>
      </c>
      <c r="R2294" s="2391"/>
    </row>
    <row r="2295" spans="2:18" ht="14.25" customHeight="1">
      <c r="B2295" s="407"/>
      <c r="C2295" s="1735">
        <v>48</v>
      </c>
      <c r="D2295" s="1935" t="s">
        <v>2065</v>
      </c>
      <c r="E2295" s="1788">
        <v>7</v>
      </c>
      <c r="F2295" s="1737" t="s">
        <v>508</v>
      </c>
      <c r="G2295" s="1738">
        <v>1</v>
      </c>
      <c r="H2295" s="1737">
        <v>2019</v>
      </c>
      <c r="I2295" s="1739">
        <v>195.6</v>
      </c>
      <c r="J2295" s="1737">
        <f t="shared" si="133"/>
        <v>100</v>
      </c>
      <c r="K2295" s="1739">
        <f t="shared" si="130"/>
        <v>0</v>
      </c>
      <c r="L2295" s="1737"/>
      <c r="M2295" s="1737"/>
      <c r="N2295" s="1740">
        <f t="shared" si="131"/>
        <v>0</v>
      </c>
      <c r="O2295" s="2128"/>
      <c r="P2295" s="2128"/>
      <c r="Q2295" s="2128">
        <f t="shared" si="132"/>
        <v>0</v>
      </c>
      <c r="R2295" s="2391"/>
    </row>
    <row r="2296" spans="2:18" ht="14.25" customHeight="1">
      <c r="B2296" s="407"/>
      <c r="C2296" s="1735">
        <v>49</v>
      </c>
      <c r="D2296" s="1935" t="s">
        <v>4975</v>
      </c>
      <c r="E2296" s="1788">
        <v>7</v>
      </c>
      <c r="F2296" s="1737" t="s">
        <v>508</v>
      </c>
      <c r="G2296" s="1738">
        <v>1</v>
      </c>
      <c r="H2296" s="1737">
        <v>2019</v>
      </c>
      <c r="I2296" s="1739">
        <v>97.8</v>
      </c>
      <c r="J2296" s="1737">
        <f t="shared" si="133"/>
        <v>100</v>
      </c>
      <c r="K2296" s="1739">
        <f t="shared" si="130"/>
        <v>0</v>
      </c>
      <c r="L2296" s="1737"/>
      <c r="M2296" s="1737"/>
      <c r="N2296" s="1740">
        <f t="shared" si="131"/>
        <v>0</v>
      </c>
      <c r="O2296" s="2128"/>
      <c r="P2296" s="2128"/>
      <c r="Q2296" s="2128">
        <f t="shared" si="132"/>
        <v>0</v>
      </c>
      <c r="R2296" s="2391"/>
    </row>
    <row r="2297" spans="2:18" ht="14.25" customHeight="1">
      <c r="B2297" s="407"/>
      <c r="C2297" s="1735">
        <v>50</v>
      </c>
      <c r="D2297" s="1935" t="s">
        <v>3635</v>
      </c>
      <c r="E2297" s="1788">
        <v>7</v>
      </c>
      <c r="F2297" s="1737" t="s">
        <v>508</v>
      </c>
      <c r="G2297" s="1738">
        <v>1</v>
      </c>
      <c r="H2297" s="1737">
        <v>2020</v>
      </c>
      <c r="I2297" s="1739">
        <v>432</v>
      </c>
      <c r="J2297" s="1737">
        <f t="shared" si="133"/>
        <v>100</v>
      </c>
      <c r="K2297" s="1739">
        <f t="shared" si="130"/>
        <v>0</v>
      </c>
      <c r="L2297" s="1737"/>
      <c r="M2297" s="1737"/>
      <c r="N2297" s="1740">
        <f t="shared" si="131"/>
        <v>0</v>
      </c>
      <c r="O2297" s="2128"/>
      <c r="P2297" s="2128"/>
      <c r="Q2297" s="2128">
        <f t="shared" si="132"/>
        <v>0</v>
      </c>
      <c r="R2297" s="2391"/>
    </row>
    <row r="2298" spans="2:18" ht="14.25" customHeight="1">
      <c r="B2298" s="407"/>
      <c r="C2298" s="1735">
        <v>51</v>
      </c>
      <c r="D2298" s="1935" t="s">
        <v>3635</v>
      </c>
      <c r="E2298" s="1788">
        <v>7</v>
      </c>
      <c r="F2298" s="1737" t="s">
        <v>508</v>
      </c>
      <c r="G2298" s="1738">
        <v>20</v>
      </c>
      <c r="H2298" s="1737">
        <v>2020</v>
      </c>
      <c r="I2298" s="1739">
        <v>386.48</v>
      </c>
      <c r="J2298" s="1737">
        <f t="shared" si="133"/>
        <v>100</v>
      </c>
      <c r="K2298" s="1739">
        <f t="shared" si="130"/>
        <v>0</v>
      </c>
      <c r="L2298" s="1737"/>
      <c r="M2298" s="1737"/>
      <c r="N2298" s="1740">
        <f t="shared" si="131"/>
        <v>0</v>
      </c>
      <c r="O2298" s="2128"/>
      <c r="P2298" s="2128"/>
      <c r="Q2298" s="2128">
        <f t="shared" si="132"/>
        <v>0</v>
      </c>
      <c r="R2298" s="2391"/>
    </row>
    <row r="2299" spans="2:18" ht="14.25" customHeight="1">
      <c r="B2299" s="407"/>
      <c r="C2299" s="1735">
        <v>52</v>
      </c>
      <c r="D2299" s="1935" t="s">
        <v>6133</v>
      </c>
      <c r="E2299" s="1788">
        <v>7</v>
      </c>
      <c r="F2299" s="1737" t="s">
        <v>508</v>
      </c>
      <c r="G2299" s="1738">
        <v>1</v>
      </c>
      <c r="H2299" s="1737">
        <v>2020</v>
      </c>
      <c r="I2299" s="1739">
        <v>151.19999999999999</v>
      </c>
      <c r="J2299" s="1737">
        <f t="shared" si="133"/>
        <v>100</v>
      </c>
      <c r="K2299" s="1739">
        <f t="shared" si="130"/>
        <v>0</v>
      </c>
      <c r="L2299" s="1737"/>
      <c r="M2299" s="1737"/>
      <c r="N2299" s="1740">
        <f t="shared" si="131"/>
        <v>0</v>
      </c>
      <c r="O2299" s="2128"/>
      <c r="P2299" s="2128"/>
      <c r="Q2299" s="2128">
        <f t="shared" si="132"/>
        <v>0</v>
      </c>
      <c r="R2299" s="2391"/>
    </row>
    <row r="2300" spans="2:18" ht="14.25" customHeight="1">
      <c r="B2300" s="407"/>
      <c r="C2300" s="1735">
        <v>53</v>
      </c>
      <c r="D2300" s="1935" t="s">
        <v>2073</v>
      </c>
      <c r="E2300" s="1788">
        <v>7</v>
      </c>
      <c r="F2300" s="1737" t="s">
        <v>508</v>
      </c>
      <c r="G2300" s="1738">
        <v>1</v>
      </c>
      <c r="H2300" s="1737">
        <v>2020</v>
      </c>
      <c r="I2300" s="1739">
        <v>386.48</v>
      </c>
      <c r="J2300" s="1737">
        <f t="shared" si="133"/>
        <v>100</v>
      </c>
      <c r="K2300" s="1739">
        <f t="shared" si="130"/>
        <v>0</v>
      </c>
      <c r="L2300" s="1737"/>
      <c r="M2300" s="1737"/>
      <c r="N2300" s="1740">
        <f t="shared" si="131"/>
        <v>0</v>
      </c>
      <c r="O2300" s="2128"/>
      <c r="P2300" s="2128"/>
      <c r="Q2300" s="2128">
        <f t="shared" si="132"/>
        <v>0</v>
      </c>
      <c r="R2300" s="2391"/>
    </row>
    <row r="2301" spans="2:18" ht="14.25" customHeight="1">
      <c r="B2301" s="407"/>
      <c r="C2301" s="1735">
        <v>54</v>
      </c>
      <c r="D2301" s="1935" t="s">
        <v>2073</v>
      </c>
      <c r="E2301" s="1788">
        <v>7</v>
      </c>
      <c r="F2301" s="1737" t="s">
        <v>508</v>
      </c>
      <c r="G2301" s="1738">
        <v>2</v>
      </c>
      <c r="H2301" s="1737">
        <v>2020</v>
      </c>
      <c r="I2301" s="1739">
        <v>1632</v>
      </c>
      <c r="J2301" s="1737">
        <f t="shared" si="133"/>
        <v>100</v>
      </c>
      <c r="K2301" s="1739">
        <f t="shared" si="130"/>
        <v>0</v>
      </c>
      <c r="L2301" s="1737"/>
      <c r="M2301" s="1737"/>
      <c r="N2301" s="1740">
        <f t="shared" si="131"/>
        <v>0</v>
      </c>
      <c r="O2301" s="2128"/>
      <c r="P2301" s="2128"/>
      <c r="Q2301" s="2128">
        <f t="shared" si="132"/>
        <v>0</v>
      </c>
      <c r="R2301" s="2391"/>
    </row>
    <row r="2302" spans="2:18" ht="14.25" customHeight="1">
      <c r="B2302" s="407"/>
      <c r="C2302" s="1735">
        <v>55</v>
      </c>
      <c r="D2302" s="1935" t="s">
        <v>3635</v>
      </c>
      <c r="E2302" s="1788">
        <v>7</v>
      </c>
      <c r="F2302" s="1737" t="s">
        <v>508</v>
      </c>
      <c r="G2302" s="1738">
        <v>1</v>
      </c>
      <c r="H2302" s="1737">
        <v>2020</v>
      </c>
      <c r="I2302" s="1739">
        <v>365.7</v>
      </c>
      <c r="J2302" s="1737">
        <f t="shared" si="133"/>
        <v>100</v>
      </c>
      <c r="K2302" s="1739">
        <f t="shared" si="130"/>
        <v>0</v>
      </c>
      <c r="L2302" s="1737"/>
      <c r="M2302" s="1737"/>
      <c r="N2302" s="1740">
        <f t="shared" si="131"/>
        <v>0</v>
      </c>
      <c r="O2302" s="2128"/>
      <c r="P2302" s="2128"/>
      <c r="Q2302" s="2128">
        <f t="shared" si="132"/>
        <v>0</v>
      </c>
      <c r="R2302" s="2391"/>
    </row>
    <row r="2303" spans="2:18" ht="14.25" customHeight="1">
      <c r="B2303" s="407"/>
      <c r="C2303" s="1735">
        <v>56</v>
      </c>
      <c r="D2303" s="1935" t="s">
        <v>3073</v>
      </c>
      <c r="E2303" s="1788">
        <v>7</v>
      </c>
      <c r="F2303" s="1737" t="s">
        <v>508</v>
      </c>
      <c r="G2303" s="1738">
        <v>1</v>
      </c>
      <c r="H2303" s="1737">
        <v>2019</v>
      </c>
      <c r="I2303" s="1739">
        <v>1372</v>
      </c>
      <c r="J2303" s="1737">
        <f t="shared" si="133"/>
        <v>100</v>
      </c>
      <c r="K2303" s="1739">
        <f t="shared" si="130"/>
        <v>0</v>
      </c>
      <c r="L2303" s="1737"/>
      <c r="M2303" s="1737"/>
      <c r="N2303" s="1740">
        <f t="shared" si="131"/>
        <v>0</v>
      </c>
      <c r="O2303" s="2128"/>
      <c r="P2303" s="2128"/>
      <c r="Q2303" s="2128">
        <f t="shared" si="132"/>
        <v>0</v>
      </c>
      <c r="R2303" s="2391"/>
    </row>
    <row r="2304" spans="2:18" ht="14.25" customHeight="1">
      <c r="B2304" s="407"/>
      <c r="C2304" s="1735">
        <v>57</v>
      </c>
      <c r="D2304" s="1935" t="s">
        <v>2073</v>
      </c>
      <c r="E2304" s="1788">
        <v>7</v>
      </c>
      <c r="F2304" s="1737" t="s">
        <v>508</v>
      </c>
      <c r="G2304" s="1738">
        <v>1</v>
      </c>
      <c r="H2304" s="1737">
        <v>2020</v>
      </c>
      <c r="I2304" s="1739">
        <v>297</v>
      </c>
      <c r="J2304" s="1737">
        <f t="shared" si="133"/>
        <v>100</v>
      </c>
      <c r="K2304" s="1739">
        <f t="shared" si="130"/>
        <v>0</v>
      </c>
      <c r="L2304" s="1737"/>
      <c r="M2304" s="1737"/>
      <c r="N2304" s="1740">
        <f t="shared" si="131"/>
        <v>0</v>
      </c>
      <c r="O2304" s="2128"/>
      <c r="P2304" s="2128"/>
      <c r="Q2304" s="2128">
        <f t="shared" si="132"/>
        <v>0</v>
      </c>
      <c r="R2304" s="2391"/>
    </row>
    <row r="2305" spans="2:18" ht="14.25" customHeight="1">
      <c r="B2305" s="407"/>
      <c r="C2305" s="1735">
        <v>58</v>
      </c>
      <c r="D2305" s="1935" t="s">
        <v>2073</v>
      </c>
      <c r="E2305" s="1788">
        <v>7</v>
      </c>
      <c r="F2305" s="1737" t="s">
        <v>508</v>
      </c>
      <c r="G2305" s="1738">
        <v>1</v>
      </c>
      <c r="H2305" s="1737">
        <v>2020</v>
      </c>
      <c r="I2305" s="1739">
        <v>686</v>
      </c>
      <c r="J2305" s="1737">
        <f t="shared" si="133"/>
        <v>100</v>
      </c>
      <c r="K2305" s="1739">
        <f t="shared" si="130"/>
        <v>0</v>
      </c>
      <c r="L2305" s="1737"/>
      <c r="M2305" s="1737"/>
      <c r="N2305" s="1740">
        <f t="shared" si="131"/>
        <v>0</v>
      </c>
      <c r="O2305" s="2128"/>
      <c r="P2305" s="2128"/>
      <c r="Q2305" s="2128">
        <f t="shared" si="132"/>
        <v>0</v>
      </c>
      <c r="R2305" s="2391"/>
    </row>
    <row r="2306" spans="2:18" ht="14.25" customHeight="1">
      <c r="B2306" s="407"/>
      <c r="C2306" s="1735">
        <v>59</v>
      </c>
      <c r="D2306" s="1935" t="s">
        <v>2073</v>
      </c>
      <c r="E2306" s="1788">
        <v>7</v>
      </c>
      <c r="F2306" s="1737" t="s">
        <v>508</v>
      </c>
      <c r="G2306" s="1738">
        <v>5</v>
      </c>
      <c r="H2306" s="1737">
        <v>2020</v>
      </c>
      <c r="I2306" s="1739">
        <v>52.11</v>
      </c>
      <c r="J2306" s="1737">
        <f t="shared" si="133"/>
        <v>100</v>
      </c>
      <c r="K2306" s="1739">
        <f t="shared" si="130"/>
        <v>0</v>
      </c>
      <c r="L2306" s="1737"/>
      <c r="M2306" s="1737"/>
      <c r="N2306" s="1740">
        <f t="shared" si="131"/>
        <v>0</v>
      </c>
      <c r="O2306" s="2128"/>
      <c r="P2306" s="2128"/>
      <c r="Q2306" s="2128">
        <f t="shared" si="132"/>
        <v>0</v>
      </c>
      <c r="R2306" s="2391"/>
    </row>
    <row r="2307" spans="2:18" ht="14.25" customHeight="1">
      <c r="B2307" s="407"/>
      <c r="C2307" s="1735">
        <v>60</v>
      </c>
      <c r="D2307" s="1935" t="s">
        <v>4171</v>
      </c>
      <c r="E2307" s="1788">
        <v>7</v>
      </c>
      <c r="F2307" s="1737" t="s">
        <v>508</v>
      </c>
      <c r="G2307" s="1738">
        <v>1</v>
      </c>
      <c r="H2307" s="1737">
        <v>2021</v>
      </c>
      <c r="I2307" s="1739">
        <v>2425.2800000000002</v>
      </c>
      <c r="J2307" s="1737">
        <f t="shared" si="133"/>
        <v>100</v>
      </c>
      <c r="K2307" s="1739">
        <f t="shared" si="130"/>
        <v>0</v>
      </c>
      <c r="L2307" s="1737"/>
      <c r="M2307" s="1737"/>
      <c r="N2307" s="1740">
        <f t="shared" si="131"/>
        <v>0</v>
      </c>
      <c r="O2307" s="2128"/>
      <c r="P2307" s="2128"/>
      <c r="Q2307" s="2128">
        <f t="shared" si="132"/>
        <v>0</v>
      </c>
      <c r="R2307" s="2391"/>
    </row>
    <row r="2308" spans="2:18" ht="14.25" customHeight="1">
      <c r="B2308" s="407"/>
      <c r="C2308" s="1735">
        <v>61</v>
      </c>
      <c r="D2308" s="1935" t="s">
        <v>4963</v>
      </c>
      <c r="E2308" s="1788">
        <v>7</v>
      </c>
      <c r="F2308" s="1737" t="s">
        <v>508</v>
      </c>
      <c r="G2308" s="1738">
        <v>4</v>
      </c>
      <c r="H2308" s="1737">
        <v>2021</v>
      </c>
      <c r="I2308" s="1739">
        <v>53.9</v>
      </c>
      <c r="J2308" s="1737">
        <f t="shared" si="133"/>
        <v>100</v>
      </c>
      <c r="K2308" s="1739">
        <f t="shared" si="130"/>
        <v>0</v>
      </c>
      <c r="L2308" s="1737"/>
      <c r="M2308" s="1737"/>
      <c r="N2308" s="1740">
        <f t="shared" si="131"/>
        <v>0</v>
      </c>
      <c r="O2308" s="2128"/>
      <c r="P2308" s="2128"/>
      <c r="Q2308" s="2128">
        <f t="shared" si="132"/>
        <v>0</v>
      </c>
      <c r="R2308" s="2391"/>
    </row>
    <row r="2309" spans="2:18" ht="14.25" customHeight="1">
      <c r="B2309" s="407"/>
      <c r="C2309" s="1735">
        <v>62</v>
      </c>
      <c r="D2309" s="1935" t="s">
        <v>5016</v>
      </c>
      <c r="E2309" s="1788">
        <v>7</v>
      </c>
      <c r="F2309" s="1737" t="s">
        <v>508</v>
      </c>
      <c r="G2309" s="1738">
        <v>1</v>
      </c>
      <c r="H2309" s="1737">
        <v>2021</v>
      </c>
      <c r="I2309" s="1739">
        <v>592.85</v>
      </c>
      <c r="J2309" s="1737">
        <f t="shared" si="133"/>
        <v>100</v>
      </c>
      <c r="K2309" s="1739">
        <f t="shared" si="130"/>
        <v>0</v>
      </c>
      <c r="L2309" s="1737"/>
      <c r="M2309" s="1737"/>
      <c r="N2309" s="1740">
        <f t="shared" si="131"/>
        <v>0</v>
      </c>
      <c r="O2309" s="2128"/>
      <c r="P2309" s="2128"/>
      <c r="Q2309" s="2128">
        <f t="shared" si="132"/>
        <v>0</v>
      </c>
      <c r="R2309" s="2391"/>
    </row>
    <row r="2310" spans="2:18" ht="14.25" customHeight="1">
      <c r="B2310" s="407"/>
      <c r="C2310" s="1735">
        <v>63</v>
      </c>
      <c r="D2310" s="1935" t="s">
        <v>6134</v>
      </c>
      <c r="E2310" s="1788">
        <v>7</v>
      </c>
      <c r="F2310" s="1737" t="s">
        <v>508</v>
      </c>
      <c r="G2310" s="1738">
        <v>1</v>
      </c>
      <c r="H2310" s="1737">
        <v>2021</v>
      </c>
      <c r="I2310" s="1739">
        <v>280.8</v>
      </c>
      <c r="J2310" s="1737">
        <f t="shared" si="133"/>
        <v>100</v>
      </c>
      <c r="K2310" s="1739">
        <f t="shared" si="130"/>
        <v>0</v>
      </c>
      <c r="L2310" s="1737"/>
      <c r="M2310" s="1737"/>
      <c r="N2310" s="1740">
        <f t="shared" si="131"/>
        <v>0</v>
      </c>
      <c r="O2310" s="2128"/>
      <c r="P2310" s="2128"/>
      <c r="Q2310" s="2128">
        <f t="shared" si="132"/>
        <v>0</v>
      </c>
      <c r="R2310" s="2391"/>
    </row>
    <row r="2311" spans="2:18" ht="14.25" customHeight="1">
      <c r="B2311" s="407"/>
      <c r="C2311" s="1735">
        <v>64</v>
      </c>
      <c r="D2311" s="1935" t="s">
        <v>4964</v>
      </c>
      <c r="E2311" s="1788">
        <v>7</v>
      </c>
      <c r="F2311" s="1737" t="s">
        <v>508</v>
      </c>
      <c r="G2311" s="1738">
        <v>8</v>
      </c>
      <c r="H2311" s="1737">
        <v>2022</v>
      </c>
      <c r="I2311" s="1739">
        <v>1419</v>
      </c>
      <c r="J2311" s="1737">
        <f t="shared" si="133"/>
        <v>80</v>
      </c>
      <c r="K2311" s="1739">
        <f t="shared" si="130"/>
        <v>283.79999999999995</v>
      </c>
      <c r="L2311" s="1737"/>
      <c r="M2311" s="1737"/>
      <c r="N2311" s="1740">
        <f t="shared" si="131"/>
        <v>0</v>
      </c>
      <c r="O2311" s="2128"/>
      <c r="P2311" s="2128"/>
      <c r="Q2311" s="2128">
        <f t="shared" si="132"/>
        <v>0</v>
      </c>
      <c r="R2311" s="2391"/>
    </row>
    <row r="2312" spans="2:18" ht="14.25" customHeight="1">
      <c r="B2312" s="407"/>
      <c r="C2312" s="1735">
        <v>65</v>
      </c>
      <c r="D2312" s="1935" t="s">
        <v>5037</v>
      </c>
      <c r="E2312" s="1788">
        <v>7</v>
      </c>
      <c r="F2312" s="1737" t="s">
        <v>508</v>
      </c>
      <c r="G2312" s="1738">
        <v>6</v>
      </c>
      <c r="H2312" s="1737">
        <v>2022</v>
      </c>
      <c r="I2312" s="1739">
        <v>280.8</v>
      </c>
      <c r="J2312" s="1737">
        <f t="shared" ref="J2312:J2315" si="134">IF(($J$14-H2312)*J$19&gt;100,100,($J$14-H2312)*J$19)</f>
        <v>80</v>
      </c>
      <c r="K2312" s="1739">
        <f t="shared" si="130"/>
        <v>56.16</v>
      </c>
      <c r="L2312" s="1737"/>
      <c r="M2312" s="1737"/>
      <c r="N2312" s="1740">
        <f t="shared" si="131"/>
        <v>0</v>
      </c>
      <c r="O2312" s="2128"/>
      <c r="P2312" s="2128"/>
      <c r="Q2312" s="2128">
        <f t="shared" si="132"/>
        <v>0</v>
      </c>
      <c r="R2312" s="2391"/>
    </row>
    <row r="2313" spans="2:18" ht="14.25" customHeight="1">
      <c r="B2313" s="407"/>
      <c r="C2313" s="1735">
        <v>66</v>
      </c>
      <c r="D2313" s="1935" t="s">
        <v>5037</v>
      </c>
      <c r="E2313" s="1788">
        <v>7</v>
      </c>
      <c r="F2313" s="1737" t="s">
        <v>508</v>
      </c>
      <c r="G2313" s="1738">
        <v>12</v>
      </c>
      <c r="H2313" s="1737">
        <v>2022</v>
      </c>
      <c r="I2313" s="1739">
        <v>297</v>
      </c>
      <c r="J2313" s="1737">
        <f t="shared" si="134"/>
        <v>80</v>
      </c>
      <c r="K2313" s="1739">
        <f t="shared" si="130"/>
        <v>59.399999999999977</v>
      </c>
      <c r="L2313" s="1737"/>
      <c r="M2313" s="1737"/>
      <c r="N2313" s="1740">
        <f t="shared" si="131"/>
        <v>0</v>
      </c>
      <c r="O2313" s="2128"/>
      <c r="P2313" s="2128"/>
      <c r="Q2313" s="2128">
        <f t="shared" si="132"/>
        <v>0</v>
      </c>
      <c r="R2313" s="2391"/>
    </row>
    <row r="2314" spans="2:18" ht="14.25" customHeight="1">
      <c r="B2314" s="407"/>
      <c r="C2314" s="1735">
        <v>67</v>
      </c>
      <c r="D2314" s="1935" t="s">
        <v>5037</v>
      </c>
      <c r="E2314" s="1788">
        <v>7</v>
      </c>
      <c r="F2314" s="1737" t="s">
        <v>508</v>
      </c>
      <c r="G2314" s="1738">
        <v>6</v>
      </c>
      <c r="H2314" s="1737">
        <v>2023</v>
      </c>
      <c r="I2314" s="1739">
        <v>219</v>
      </c>
      <c r="J2314" s="1737">
        <f t="shared" si="134"/>
        <v>60</v>
      </c>
      <c r="K2314" s="1739">
        <f t="shared" si="130"/>
        <v>87.6</v>
      </c>
      <c r="L2314" s="1737"/>
      <c r="M2314" s="1737"/>
      <c r="N2314" s="1740">
        <f t="shared" si="131"/>
        <v>0</v>
      </c>
      <c r="O2314" s="2128"/>
      <c r="P2314" s="2128"/>
      <c r="Q2314" s="2128">
        <f t="shared" si="132"/>
        <v>0</v>
      </c>
      <c r="R2314" s="2391"/>
    </row>
    <row r="2315" spans="2:18" ht="27" customHeight="1">
      <c r="B2315" s="407"/>
      <c r="C2315" s="1735">
        <v>68</v>
      </c>
      <c r="D2315" s="1935" t="s">
        <v>6135</v>
      </c>
      <c r="E2315" s="1788">
        <v>7</v>
      </c>
      <c r="F2315" s="1737" t="s">
        <v>508</v>
      </c>
      <c r="G2315" s="1738">
        <v>10</v>
      </c>
      <c r="H2315" s="1737">
        <v>2023</v>
      </c>
      <c r="I2315" s="1739">
        <v>449.76</v>
      </c>
      <c r="J2315" s="1737">
        <f t="shared" si="134"/>
        <v>60</v>
      </c>
      <c r="K2315" s="1739">
        <f t="shared" si="130"/>
        <v>179.904</v>
      </c>
      <c r="L2315" s="1737"/>
      <c r="M2315" s="1737"/>
      <c r="N2315" s="1740">
        <f t="shared" si="131"/>
        <v>0</v>
      </c>
      <c r="O2315" s="2128"/>
      <c r="P2315" s="2128"/>
      <c r="Q2315" s="2128">
        <f t="shared" si="132"/>
        <v>0</v>
      </c>
      <c r="R2315" s="2391"/>
    </row>
    <row r="2316" spans="2:18" ht="27" customHeight="1">
      <c r="B2316" s="407"/>
      <c r="C2316" s="1735">
        <v>69</v>
      </c>
      <c r="D2316" s="1935" t="s">
        <v>6135</v>
      </c>
      <c r="E2316" s="1788">
        <v>7</v>
      </c>
      <c r="F2316" s="1737" t="s">
        <v>508</v>
      </c>
      <c r="G2316" s="1738">
        <v>2</v>
      </c>
      <c r="H2316" s="1737">
        <v>2024</v>
      </c>
      <c r="I2316" s="1739">
        <v>113.7</v>
      </c>
      <c r="J2316" s="1737">
        <v>28.6</v>
      </c>
      <c r="K2316" s="1739">
        <v>351.64499999999998</v>
      </c>
      <c r="L2316" s="1737"/>
      <c r="M2316" s="1737"/>
      <c r="N2316" s="1740">
        <f t="shared" si="131"/>
        <v>0</v>
      </c>
      <c r="O2316" s="2128"/>
      <c r="P2316" s="2128"/>
      <c r="Q2316" s="2128">
        <f t="shared" si="132"/>
        <v>0</v>
      </c>
      <c r="R2316" s="2391"/>
    </row>
    <row r="2317" spans="2:18" ht="14.25" customHeight="1">
      <c r="B2317" s="407"/>
      <c r="C2317" s="1735">
        <v>70</v>
      </c>
      <c r="D2317" s="1935" t="s">
        <v>7430</v>
      </c>
      <c r="E2317" s="1788">
        <v>7</v>
      </c>
      <c r="F2317" s="1737" t="s">
        <v>508</v>
      </c>
      <c r="G2317" s="1738">
        <v>6</v>
      </c>
      <c r="H2317" s="1737">
        <v>2024</v>
      </c>
      <c r="I2317" s="1739">
        <v>387</v>
      </c>
      <c r="J2317" s="1737">
        <v>28.6</v>
      </c>
      <c r="K2317" s="1739">
        <v>867.51</v>
      </c>
      <c r="L2317" s="1737"/>
      <c r="M2317" s="1737"/>
      <c r="N2317" s="1740">
        <f t="shared" si="131"/>
        <v>0</v>
      </c>
      <c r="O2317" s="2128"/>
      <c r="P2317" s="2128"/>
      <c r="Q2317" s="2128">
        <f t="shared" si="132"/>
        <v>0</v>
      </c>
      <c r="R2317" s="2392"/>
    </row>
    <row r="2318" spans="2:18" ht="14.25" customHeight="1">
      <c r="B2318" s="407"/>
      <c r="C2318" s="1619">
        <v>1</v>
      </c>
      <c r="D2318" s="1937" t="s">
        <v>6142</v>
      </c>
      <c r="E2318" s="1790">
        <v>7</v>
      </c>
      <c r="F2318" s="1621" t="s">
        <v>508</v>
      </c>
      <c r="G2318" s="1747" t="s">
        <v>7376</v>
      </c>
      <c r="H2318" s="1621">
        <v>2011</v>
      </c>
      <c r="I2318" s="1623">
        <v>129</v>
      </c>
      <c r="J2318" s="1621">
        <v>100</v>
      </c>
      <c r="K2318" s="1623">
        <f t="shared" si="130"/>
        <v>0</v>
      </c>
      <c r="L2318" s="1621"/>
      <c r="M2318" s="1621"/>
      <c r="N2318" s="1624">
        <f t="shared" si="131"/>
        <v>0</v>
      </c>
      <c r="O2318" s="2109"/>
      <c r="P2318" s="2109"/>
      <c r="Q2318" s="2109">
        <f t="shared" si="132"/>
        <v>0</v>
      </c>
      <c r="R2318" s="2393" t="s">
        <v>7958</v>
      </c>
    </row>
    <row r="2319" spans="2:18" ht="14.25" customHeight="1">
      <c r="B2319" s="407"/>
      <c r="C2319" s="1619">
        <v>2</v>
      </c>
      <c r="D2319" s="1937" t="s">
        <v>4968</v>
      </c>
      <c r="E2319" s="1790">
        <v>7</v>
      </c>
      <c r="F2319" s="1621" t="s">
        <v>508</v>
      </c>
      <c r="G2319" s="1747" t="s">
        <v>7310</v>
      </c>
      <c r="H2319" s="1621">
        <v>2011</v>
      </c>
      <c r="I2319" s="1623">
        <v>516</v>
      </c>
      <c r="J2319" s="1621">
        <v>100</v>
      </c>
      <c r="K2319" s="1623">
        <f t="shared" si="130"/>
        <v>0</v>
      </c>
      <c r="L2319" s="1621"/>
      <c r="M2319" s="1621"/>
      <c r="N2319" s="1624">
        <f t="shared" si="131"/>
        <v>0</v>
      </c>
      <c r="O2319" s="2109"/>
      <c r="P2319" s="2109"/>
      <c r="Q2319" s="2109">
        <f t="shared" si="132"/>
        <v>0</v>
      </c>
      <c r="R2319" s="2394"/>
    </row>
    <row r="2320" spans="2:18" ht="14.25" customHeight="1">
      <c r="B2320" s="407"/>
      <c r="C2320" s="1619">
        <v>3</v>
      </c>
      <c r="D2320" s="1937" t="s">
        <v>2089</v>
      </c>
      <c r="E2320" s="1790">
        <v>7</v>
      </c>
      <c r="F2320" s="1621" t="s">
        <v>508</v>
      </c>
      <c r="G2320" s="1747" t="s">
        <v>7310</v>
      </c>
      <c r="H2320" s="1621">
        <v>2012</v>
      </c>
      <c r="I2320" s="1623">
        <v>516</v>
      </c>
      <c r="J2320" s="1621">
        <v>100</v>
      </c>
      <c r="K2320" s="1623">
        <f t="shared" si="130"/>
        <v>0</v>
      </c>
      <c r="L2320" s="1621"/>
      <c r="M2320" s="1621"/>
      <c r="N2320" s="1624">
        <f t="shared" si="131"/>
        <v>0</v>
      </c>
      <c r="O2320" s="2109"/>
      <c r="P2320" s="2109"/>
      <c r="Q2320" s="2109">
        <f t="shared" si="132"/>
        <v>0</v>
      </c>
      <c r="R2320" s="2394"/>
    </row>
    <row r="2321" spans="2:18" ht="14.25" customHeight="1">
      <c r="B2321" s="407"/>
      <c r="C2321" s="1619">
        <v>4</v>
      </c>
      <c r="D2321" s="1937" t="s">
        <v>6143</v>
      </c>
      <c r="E2321" s="1790">
        <v>7</v>
      </c>
      <c r="F2321" s="1621" t="s">
        <v>508</v>
      </c>
      <c r="G2321" s="1747" t="s">
        <v>7310</v>
      </c>
      <c r="H2321" s="1621">
        <v>2012</v>
      </c>
      <c r="I2321" s="1623">
        <v>74.12</v>
      </c>
      <c r="J2321" s="1621">
        <v>100</v>
      </c>
      <c r="K2321" s="1623">
        <f t="shared" si="130"/>
        <v>0</v>
      </c>
      <c r="L2321" s="1621"/>
      <c r="M2321" s="1621"/>
      <c r="N2321" s="1624">
        <f t="shared" si="131"/>
        <v>0</v>
      </c>
      <c r="O2321" s="2109"/>
      <c r="P2321" s="2109"/>
      <c r="Q2321" s="2109">
        <f t="shared" si="132"/>
        <v>0</v>
      </c>
      <c r="R2321" s="2394"/>
    </row>
    <row r="2322" spans="2:18" ht="14.25" customHeight="1">
      <c r="B2322" s="407"/>
      <c r="C2322" s="1619">
        <v>5</v>
      </c>
      <c r="D2322" s="1937" t="s">
        <v>6145</v>
      </c>
      <c r="E2322" s="1790">
        <v>7</v>
      </c>
      <c r="F2322" s="1621" t="s">
        <v>508</v>
      </c>
      <c r="G2322" s="1747" t="s">
        <v>7310</v>
      </c>
      <c r="H2322" s="1621">
        <v>2013</v>
      </c>
      <c r="I2322" s="1623">
        <v>449.76</v>
      </c>
      <c r="J2322" s="1621">
        <v>100</v>
      </c>
      <c r="K2322" s="1623">
        <f t="shared" si="130"/>
        <v>0</v>
      </c>
      <c r="L2322" s="1621"/>
      <c r="M2322" s="1621"/>
      <c r="N2322" s="1624">
        <f t="shared" si="131"/>
        <v>0</v>
      </c>
      <c r="O2322" s="2109"/>
      <c r="P2322" s="2109"/>
      <c r="Q2322" s="2109">
        <f t="shared" si="132"/>
        <v>0</v>
      </c>
      <c r="R2322" s="2394"/>
    </row>
    <row r="2323" spans="2:18" ht="14.25" customHeight="1">
      <c r="B2323" s="407"/>
      <c r="C2323" s="1619">
        <v>6</v>
      </c>
      <c r="D2323" s="1937" t="s">
        <v>6144</v>
      </c>
      <c r="E2323" s="1790">
        <v>7</v>
      </c>
      <c r="F2323" s="1621" t="s">
        <v>508</v>
      </c>
      <c r="G2323" s="1747" t="s">
        <v>7310</v>
      </c>
      <c r="H2323" s="1621">
        <v>2013</v>
      </c>
      <c r="I2323" s="1623">
        <v>93.6</v>
      </c>
      <c r="J2323" s="1621">
        <v>100</v>
      </c>
      <c r="K2323" s="1623">
        <f t="shared" si="130"/>
        <v>0</v>
      </c>
      <c r="L2323" s="1621"/>
      <c r="M2323" s="1621"/>
      <c r="N2323" s="1624">
        <f t="shared" si="131"/>
        <v>0</v>
      </c>
      <c r="O2323" s="2109"/>
      <c r="P2323" s="2109"/>
      <c r="Q2323" s="2109">
        <f t="shared" si="132"/>
        <v>0</v>
      </c>
      <c r="R2323" s="2394"/>
    </row>
    <row r="2324" spans="2:18" ht="14.25" customHeight="1">
      <c r="B2324" s="407"/>
      <c r="C2324" s="1619">
        <v>7</v>
      </c>
      <c r="D2324" s="1937" t="s">
        <v>6146</v>
      </c>
      <c r="E2324" s="1790">
        <v>7</v>
      </c>
      <c r="F2324" s="1621" t="s">
        <v>508</v>
      </c>
      <c r="G2324" s="1747" t="s">
        <v>7379</v>
      </c>
      <c r="H2324" s="1621">
        <v>2015</v>
      </c>
      <c r="I2324" s="1623">
        <v>2892.0034000000001</v>
      </c>
      <c r="J2324" s="1621">
        <v>100</v>
      </c>
      <c r="K2324" s="1623">
        <f t="shared" si="130"/>
        <v>0</v>
      </c>
      <c r="L2324" s="1621"/>
      <c r="M2324" s="1621"/>
      <c r="N2324" s="1624">
        <f t="shared" si="131"/>
        <v>0</v>
      </c>
      <c r="O2324" s="2109"/>
      <c r="P2324" s="2109"/>
      <c r="Q2324" s="2109">
        <f t="shared" si="132"/>
        <v>0</v>
      </c>
      <c r="R2324" s="2394"/>
    </row>
    <row r="2325" spans="2:18" ht="14.25" customHeight="1">
      <c r="B2325" s="407"/>
      <c r="C2325" s="1619">
        <v>8</v>
      </c>
      <c r="D2325" s="1937" t="s">
        <v>2728</v>
      </c>
      <c r="E2325" s="1790">
        <v>7</v>
      </c>
      <c r="F2325" s="1621" t="s">
        <v>508</v>
      </c>
      <c r="G2325" s="1747" t="s">
        <v>7310</v>
      </c>
      <c r="H2325" s="1621">
        <v>2015</v>
      </c>
      <c r="I2325" s="1623">
        <v>149.88</v>
      </c>
      <c r="J2325" s="1621">
        <v>100</v>
      </c>
      <c r="K2325" s="1623">
        <f t="shared" si="130"/>
        <v>0</v>
      </c>
      <c r="L2325" s="1621"/>
      <c r="M2325" s="1621"/>
      <c r="N2325" s="1624">
        <f t="shared" si="131"/>
        <v>0</v>
      </c>
      <c r="O2325" s="2109"/>
      <c r="P2325" s="2109"/>
      <c r="Q2325" s="2109">
        <f t="shared" si="132"/>
        <v>0</v>
      </c>
      <c r="R2325" s="2394"/>
    </row>
    <row r="2326" spans="2:18" ht="14.25" customHeight="1">
      <c r="B2326" s="407"/>
      <c r="C2326" s="1619">
        <v>9</v>
      </c>
      <c r="D2326" s="1937" t="s">
        <v>4969</v>
      </c>
      <c r="E2326" s="1790">
        <v>7</v>
      </c>
      <c r="F2326" s="1621" t="s">
        <v>508</v>
      </c>
      <c r="G2326" s="1747" t="s">
        <v>7310</v>
      </c>
      <c r="H2326" s="1621">
        <v>2015</v>
      </c>
      <c r="I2326" s="1623">
        <v>633.76199999999994</v>
      </c>
      <c r="J2326" s="1621">
        <v>100</v>
      </c>
      <c r="K2326" s="1623">
        <f t="shared" si="130"/>
        <v>0</v>
      </c>
      <c r="L2326" s="1621"/>
      <c r="M2326" s="1621"/>
      <c r="N2326" s="1624">
        <f t="shared" si="131"/>
        <v>0</v>
      </c>
      <c r="O2326" s="2109"/>
      <c r="P2326" s="2109"/>
      <c r="Q2326" s="2109">
        <f t="shared" si="132"/>
        <v>0</v>
      </c>
      <c r="R2326" s="2394"/>
    </row>
    <row r="2327" spans="2:18" ht="14.25" customHeight="1">
      <c r="B2327" s="407"/>
      <c r="C2327" s="1619">
        <v>10</v>
      </c>
      <c r="D2327" s="1937" t="s">
        <v>4970</v>
      </c>
      <c r="E2327" s="1790">
        <v>7</v>
      </c>
      <c r="F2327" s="1621" t="s">
        <v>508</v>
      </c>
      <c r="G2327" s="1747" t="s">
        <v>7310</v>
      </c>
      <c r="H2327" s="1621">
        <v>2015</v>
      </c>
      <c r="I2327" s="1623">
        <v>651.70000000000005</v>
      </c>
      <c r="J2327" s="1621">
        <v>100</v>
      </c>
      <c r="K2327" s="1623">
        <f t="shared" si="130"/>
        <v>0</v>
      </c>
      <c r="L2327" s="1621"/>
      <c r="M2327" s="1621"/>
      <c r="N2327" s="1624">
        <f t="shared" si="131"/>
        <v>0</v>
      </c>
      <c r="O2327" s="2109"/>
      <c r="P2327" s="2109"/>
      <c r="Q2327" s="2109">
        <f t="shared" si="132"/>
        <v>0</v>
      </c>
      <c r="R2327" s="2394"/>
    </row>
    <row r="2328" spans="2:18" ht="14.25" customHeight="1">
      <c r="B2328" s="407"/>
      <c r="C2328" s="1619">
        <v>11</v>
      </c>
      <c r="D2328" s="1937" t="s">
        <v>6083</v>
      </c>
      <c r="E2328" s="1790">
        <v>7</v>
      </c>
      <c r="F2328" s="1621" t="s">
        <v>508</v>
      </c>
      <c r="G2328" s="1747" t="s">
        <v>7313</v>
      </c>
      <c r="H2328" s="1621">
        <v>2016</v>
      </c>
      <c r="I2328" s="1623">
        <v>456.8</v>
      </c>
      <c r="J2328" s="1621">
        <v>100</v>
      </c>
      <c r="K2328" s="1623">
        <f t="shared" si="130"/>
        <v>0</v>
      </c>
      <c r="L2328" s="1621"/>
      <c r="M2328" s="1621"/>
      <c r="N2328" s="1624">
        <f t="shared" si="131"/>
        <v>0</v>
      </c>
      <c r="O2328" s="2109"/>
      <c r="P2328" s="2109"/>
      <c r="Q2328" s="2109">
        <f t="shared" si="132"/>
        <v>0</v>
      </c>
      <c r="R2328" s="2394"/>
    </row>
    <row r="2329" spans="2:18" ht="14.25" customHeight="1">
      <c r="B2329" s="407"/>
      <c r="C2329" s="1619">
        <v>12</v>
      </c>
      <c r="D2329" s="1937" t="s">
        <v>4831</v>
      </c>
      <c r="E2329" s="1790">
        <v>7</v>
      </c>
      <c r="F2329" s="1621" t="s">
        <v>508</v>
      </c>
      <c r="G2329" s="1747" t="s">
        <v>7310</v>
      </c>
      <c r="H2329" s="1621">
        <v>2016</v>
      </c>
      <c r="I2329" s="1623">
        <v>432</v>
      </c>
      <c r="J2329" s="1621">
        <v>100</v>
      </c>
      <c r="K2329" s="1623">
        <f t="shared" si="130"/>
        <v>0</v>
      </c>
      <c r="L2329" s="1621"/>
      <c r="M2329" s="1621"/>
      <c r="N2329" s="1624">
        <f t="shared" si="131"/>
        <v>0</v>
      </c>
      <c r="O2329" s="2109"/>
      <c r="P2329" s="2109"/>
      <c r="Q2329" s="2109">
        <f t="shared" si="132"/>
        <v>0</v>
      </c>
      <c r="R2329" s="2394"/>
    </row>
    <row r="2330" spans="2:18" ht="14.25" customHeight="1">
      <c r="B2330" s="407"/>
      <c r="C2330" s="1619">
        <v>13</v>
      </c>
      <c r="D2330" s="1937" t="s">
        <v>4969</v>
      </c>
      <c r="E2330" s="1790">
        <v>7</v>
      </c>
      <c r="F2330" s="1621" t="s">
        <v>508</v>
      </c>
      <c r="G2330" s="1747" t="s">
        <v>7432</v>
      </c>
      <c r="H2330" s="1621">
        <v>2016</v>
      </c>
      <c r="I2330" s="1623">
        <v>432</v>
      </c>
      <c r="J2330" s="1621">
        <v>100</v>
      </c>
      <c r="K2330" s="1623">
        <f t="shared" si="130"/>
        <v>0</v>
      </c>
      <c r="L2330" s="1621"/>
      <c r="M2330" s="1621"/>
      <c r="N2330" s="1624">
        <f t="shared" si="131"/>
        <v>0</v>
      </c>
      <c r="O2330" s="2109"/>
      <c r="P2330" s="2109"/>
      <c r="Q2330" s="2109">
        <f t="shared" si="132"/>
        <v>0</v>
      </c>
      <c r="R2330" s="2394"/>
    </row>
    <row r="2331" spans="2:18" ht="14.25" customHeight="1">
      <c r="B2331" s="407"/>
      <c r="C2331" s="1619">
        <v>14</v>
      </c>
      <c r="D2331" s="1937" t="s">
        <v>4970</v>
      </c>
      <c r="E2331" s="1790">
        <v>7</v>
      </c>
      <c r="F2331" s="1621" t="s">
        <v>508</v>
      </c>
      <c r="G2331" s="1747" t="s">
        <v>7310</v>
      </c>
      <c r="H2331" s="1621">
        <v>2016</v>
      </c>
      <c r="I2331" s="1623">
        <v>1736.732</v>
      </c>
      <c r="J2331" s="1621">
        <v>100</v>
      </c>
      <c r="K2331" s="1623">
        <f t="shared" si="130"/>
        <v>0</v>
      </c>
      <c r="L2331" s="1621"/>
      <c r="M2331" s="1621"/>
      <c r="N2331" s="1624">
        <f t="shared" si="131"/>
        <v>0</v>
      </c>
      <c r="O2331" s="2109"/>
      <c r="P2331" s="2109"/>
      <c r="Q2331" s="2109">
        <f t="shared" si="132"/>
        <v>0</v>
      </c>
      <c r="R2331" s="2394"/>
    </row>
    <row r="2332" spans="2:18" ht="14.25" customHeight="1">
      <c r="B2332" s="407"/>
      <c r="C2332" s="1619">
        <v>15</v>
      </c>
      <c r="D2332" s="1937" t="s">
        <v>5993</v>
      </c>
      <c r="E2332" s="1790">
        <v>7</v>
      </c>
      <c r="F2332" s="1621" t="s">
        <v>508</v>
      </c>
      <c r="G2332" s="1747" t="s">
        <v>7379</v>
      </c>
      <c r="H2332" s="1621">
        <v>2016</v>
      </c>
      <c r="I2332" s="1623">
        <v>36.799999999999997</v>
      </c>
      <c r="J2332" s="1621">
        <v>100</v>
      </c>
      <c r="K2332" s="1623">
        <f t="shared" si="130"/>
        <v>0</v>
      </c>
      <c r="L2332" s="1621"/>
      <c r="M2332" s="1621"/>
      <c r="N2332" s="1624">
        <f t="shared" si="131"/>
        <v>0</v>
      </c>
      <c r="O2332" s="2109"/>
      <c r="P2332" s="2109"/>
      <c r="Q2332" s="2109">
        <f t="shared" si="132"/>
        <v>0</v>
      </c>
      <c r="R2332" s="2394"/>
    </row>
    <row r="2333" spans="2:18" ht="14.25" customHeight="1">
      <c r="B2333" s="407"/>
      <c r="C2333" s="1619">
        <v>16</v>
      </c>
      <c r="D2333" s="1937" t="s">
        <v>5992</v>
      </c>
      <c r="E2333" s="1790">
        <v>7</v>
      </c>
      <c r="F2333" s="1621" t="s">
        <v>508</v>
      </c>
      <c r="G2333" s="1747" t="s">
        <v>7310</v>
      </c>
      <c r="H2333" s="1621">
        <v>2017</v>
      </c>
      <c r="I2333" s="1623">
        <v>145</v>
      </c>
      <c r="J2333" s="1621">
        <v>100</v>
      </c>
      <c r="K2333" s="1623">
        <f t="shared" si="130"/>
        <v>0</v>
      </c>
      <c r="L2333" s="1621"/>
      <c r="M2333" s="1621"/>
      <c r="N2333" s="1624">
        <f t="shared" si="131"/>
        <v>0</v>
      </c>
      <c r="O2333" s="2109"/>
      <c r="P2333" s="2109"/>
      <c r="Q2333" s="2109">
        <f t="shared" si="132"/>
        <v>0</v>
      </c>
      <c r="R2333" s="2394"/>
    </row>
    <row r="2334" spans="2:18" ht="14.25" customHeight="1">
      <c r="B2334" s="407"/>
      <c r="C2334" s="1619">
        <v>17</v>
      </c>
      <c r="D2334" s="1937" t="s">
        <v>4966</v>
      </c>
      <c r="E2334" s="1790">
        <v>7</v>
      </c>
      <c r="F2334" s="1621" t="s">
        <v>508</v>
      </c>
      <c r="G2334" s="1747" t="s">
        <v>7379</v>
      </c>
      <c r="H2334" s="1621">
        <v>2009</v>
      </c>
      <c r="I2334" s="1623">
        <v>57.384</v>
      </c>
      <c r="J2334" s="1621">
        <v>100</v>
      </c>
      <c r="K2334" s="1623">
        <f t="shared" si="130"/>
        <v>0</v>
      </c>
      <c r="L2334" s="1621"/>
      <c r="M2334" s="1621"/>
      <c r="N2334" s="1624">
        <f t="shared" si="131"/>
        <v>0</v>
      </c>
      <c r="O2334" s="2109"/>
      <c r="P2334" s="2109"/>
      <c r="Q2334" s="2109">
        <f t="shared" si="132"/>
        <v>0</v>
      </c>
      <c r="R2334" s="2394"/>
    </row>
    <row r="2335" spans="2:18" ht="14.25" customHeight="1">
      <c r="B2335" s="407"/>
      <c r="C2335" s="1619">
        <v>18</v>
      </c>
      <c r="D2335" s="1937" t="s">
        <v>6147</v>
      </c>
      <c r="E2335" s="1790">
        <v>7</v>
      </c>
      <c r="F2335" s="1621" t="s">
        <v>508</v>
      </c>
      <c r="G2335" s="1747" t="s">
        <v>7310</v>
      </c>
      <c r="H2335" s="1621">
        <v>2015</v>
      </c>
      <c r="I2335" s="1623">
        <v>488.76</v>
      </c>
      <c r="J2335" s="1621">
        <v>100</v>
      </c>
      <c r="K2335" s="1623">
        <f t="shared" si="130"/>
        <v>0</v>
      </c>
      <c r="L2335" s="1621"/>
      <c r="M2335" s="1621"/>
      <c r="N2335" s="1624">
        <f t="shared" si="131"/>
        <v>0</v>
      </c>
      <c r="O2335" s="2109"/>
      <c r="P2335" s="2109"/>
      <c r="Q2335" s="2109">
        <f t="shared" si="132"/>
        <v>0</v>
      </c>
      <c r="R2335" s="2394"/>
    </row>
    <row r="2336" spans="2:18" ht="14.25" customHeight="1">
      <c r="B2336" s="407"/>
      <c r="C2336" s="1619">
        <v>19</v>
      </c>
      <c r="D2336" s="1937" t="s">
        <v>4971</v>
      </c>
      <c r="E2336" s="1790">
        <v>7</v>
      </c>
      <c r="F2336" s="1621" t="s">
        <v>508</v>
      </c>
      <c r="G2336" s="1747" t="s">
        <v>7310</v>
      </c>
      <c r="H2336" s="1621">
        <v>2016</v>
      </c>
      <c r="I2336" s="1623">
        <v>142.5</v>
      </c>
      <c r="J2336" s="1621">
        <v>100</v>
      </c>
      <c r="K2336" s="1623">
        <f t="shared" si="130"/>
        <v>0</v>
      </c>
      <c r="L2336" s="1621"/>
      <c r="M2336" s="1621"/>
      <c r="N2336" s="1624">
        <f t="shared" si="131"/>
        <v>0</v>
      </c>
      <c r="O2336" s="2109"/>
      <c r="P2336" s="2109"/>
      <c r="Q2336" s="2109">
        <f t="shared" si="132"/>
        <v>0</v>
      </c>
      <c r="R2336" s="2394"/>
    </row>
    <row r="2337" spans="2:18" ht="14.25" customHeight="1">
      <c r="B2337" s="407"/>
      <c r="C2337" s="1619">
        <v>20</v>
      </c>
      <c r="D2337" s="1937" t="s">
        <v>4972</v>
      </c>
      <c r="E2337" s="1790">
        <v>7</v>
      </c>
      <c r="F2337" s="1621" t="s">
        <v>508</v>
      </c>
      <c r="G2337" s="1747" t="s">
        <v>7379</v>
      </c>
      <c r="H2337" s="1621">
        <v>2018</v>
      </c>
      <c r="I2337" s="1623">
        <v>29.7</v>
      </c>
      <c r="J2337" s="1621">
        <v>100</v>
      </c>
      <c r="K2337" s="1623">
        <f t="shared" si="130"/>
        <v>0</v>
      </c>
      <c r="L2337" s="1621"/>
      <c r="M2337" s="1621"/>
      <c r="N2337" s="1624">
        <f t="shared" si="131"/>
        <v>0</v>
      </c>
      <c r="O2337" s="2109"/>
      <c r="P2337" s="2109"/>
      <c r="Q2337" s="2109">
        <f t="shared" si="132"/>
        <v>0</v>
      </c>
      <c r="R2337" s="2394"/>
    </row>
    <row r="2338" spans="2:18" ht="27" customHeight="1">
      <c r="B2338" s="407"/>
      <c r="C2338" s="1619">
        <v>21</v>
      </c>
      <c r="D2338" s="1937" t="s">
        <v>7433</v>
      </c>
      <c r="E2338" s="1790">
        <v>7</v>
      </c>
      <c r="F2338" s="1621" t="s">
        <v>508</v>
      </c>
      <c r="G2338" s="1747" t="s">
        <v>7379</v>
      </c>
      <c r="H2338" s="1621">
        <v>2020</v>
      </c>
      <c r="I2338" s="1623">
        <v>194.80500000000001</v>
      </c>
      <c r="J2338" s="1621">
        <v>71.5</v>
      </c>
      <c r="K2338" s="1623">
        <f t="shared" si="130"/>
        <v>55.519425000000012</v>
      </c>
      <c r="L2338" s="1621"/>
      <c r="M2338" s="1621"/>
      <c r="N2338" s="1624">
        <f t="shared" si="131"/>
        <v>0</v>
      </c>
      <c r="O2338" s="2109"/>
      <c r="P2338" s="2109"/>
      <c r="Q2338" s="2109">
        <f t="shared" si="132"/>
        <v>0</v>
      </c>
      <c r="R2338" s="2394"/>
    </row>
    <row r="2339" spans="2:18" ht="14.25" customHeight="1">
      <c r="B2339" s="407"/>
      <c r="C2339" s="1619">
        <v>22</v>
      </c>
      <c r="D2339" s="1937" t="s">
        <v>6148</v>
      </c>
      <c r="E2339" s="1790">
        <v>7</v>
      </c>
      <c r="F2339" s="1621" t="s">
        <v>508</v>
      </c>
      <c r="G2339" s="1747" t="s">
        <v>7310</v>
      </c>
      <c r="H2339" s="1621">
        <v>2019</v>
      </c>
      <c r="I2339" s="1623">
        <v>1620</v>
      </c>
      <c r="J2339" s="1621">
        <v>85.800000000000011</v>
      </c>
      <c r="K2339" s="1623">
        <f t="shared" si="130"/>
        <v>230.03999999999974</v>
      </c>
      <c r="L2339" s="1621"/>
      <c r="M2339" s="1621"/>
      <c r="N2339" s="1624">
        <f t="shared" si="131"/>
        <v>0</v>
      </c>
      <c r="O2339" s="2109"/>
      <c r="P2339" s="2109"/>
      <c r="Q2339" s="2109">
        <f t="shared" si="132"/>
        <v>0</v>
      </c>
      <c r="R2339" s="2394"/>
    </row>
    <row r="2340" spans="2:18" ht="14.25" customHeight="1">
      <c r="B2340" s="407"/>
      <c r="C2340" s="1619">
        <v>23</v>
      </c>
      <c r="D2340" s="1937" t="s">
        <v>4973</v>
      </c>
      <c r="E2340" s="1790">
        <v>7</v>
      </c>
      <c r="F2340" s="1621" t="s">
        <v>508</v>
      </c>
      <c r="G2340" s="1747" t="s">
        <v>7310</v>
      </c>
      <c r="H2340" s="1621">
        <v>2019</v>
      </c>
      <c r="I2340" s="1623">
        <v>607.5</v>
      </c>
      <c r="J2340" s="1621">
        <v>85.800000000000011</v>
      </c>
      <c r="K2340" s="1623">
        <f t="shared" si="130"/>
        <v>86.264999999999986</v>
      </c>
      <c r="L2340" s="1621"/>
      <c r="M2340" s="1621"/>
      <c r="N2340" s="1624">
        <f t="shared" si="131"/>
        <v>0</v>
      </c>
      <c r="O2340" s="2109"/>
      <c r="P2340" s="2109"/>
      <c r="Q2340" s="2109">
        <f t="shared" si="132"/>
        <v>0</v>
      </c>
      <c r="R2340" s="2394"/>
    </row>
    <row r="2341" spans="2:18" ht="14.25" customHeight="1">
      <c r="B2341" s="407"/>
      <c r="C2341" s="1619">
        <v>24</v>
      </c>
      <c r="D2341" s="1937" t="s">
        <v>4933</v>
      </c>
      <c r="E2341" s="1790">
        <v>7</v>
      </c>
      <c r="F2341" s="1621" t="s">
        <v>508</v>
      </c>
      <c r="G2341" s="1747" t="s">
        <v>7432</v>
      </c>
      <c r="H2341" s="1621">
        <v>2019</v>
      </c>
      <c r="I2341" s="1623">
        <v>1012.5</v>
      </c>
      <c r="J2341" s="1621">
        <v>85.800000000000011</v>
      </c>
      <c r="K2341" s="1623">
        <f t="shared" si="130"/>
        <v>143.77499999999986</v>
      </c>
      <c r="L2341" s="1621"/>
      <c r="M2341" s="1621"/>
      <c r="N2341" s="1624">
        <f t="shared" si="131"/>
        <v>0</v>
      </c>
      <c r="O2341" s="2109"/>
      <c r="P2341" s="2109"/>
      <c r="Q2341" s="2109">
        <f t="shared" si="132"/>
        <v>0</v>
      </c>
      <c r="R2341" s="2394"/>
    </row>
    <row r="2342" spans="2:18" ht="14.25" customHeight="1">
      <c r="B2342" s="407"/>
      <c r="C2342" s="1619">
        <v>25</v>
      </c>
      <c r="D2342" s="1937" t="s">
        <v>4975</v>
      </c>
      <c r="E2342" s="1790">
        <v>7</v>
      </c>
      <c r="F2342" s="1621" t="s">
        <v>508</v>
      </c>
      <c r="G2342" s="1747" t="s">
        <v>7376</v>
      </c>
      <c r="H2342" s="1621">
        <v>2019</v>
      </c>
      <c r="I2342" s="1623">
        <v>4377.6000000000004</v>
      </c>
      <c r="J2342" s="1621">
        <v>85.800000000000011</v>
      </c>
      <c r="K2342" s="1623">
        <f t="shared" si="130"/>
        <v>621.61919999999964</v>
      </c>
      <c r="L2342" s="1621"/>
      <c r="M2342" s="1621"/>
      <c r="N2342" s="1624">
        <f t="shared" si="131"/>
        <v>0</v>
      </c>
      <c r="O2342" s="2109"/>
      <c r="P2342" s="2109"/>
      <c r="Q2342" s="2109">
        <f t="shared" si="132"/>
        <v>0</v>
      </c>
      <c r="R2342" s="2394"/>
    </row>
    <row r="2343" spans="2:18" ht="14.25" customHeight="1">
      <c r="B2343" s="407"/>
      <c r="C2343" s="1619">
        <v>26</v>
      </c>
      <c r="D2343" s="1937" t="s">
        <v>4974</v>
      </c>
      <c r="E2343" s="1790">
        <v>7</v>
      </c>
      <c r="F2343" s="1621" t="s">
        <v>508</v>
      </c>
      <c r="G2343" s="1747" t="s">
        <v>7308</v>
      </c>
      <c r="H2343" s="1621">
        <v>2019</v>
      </c>
      <c r="I2343" s="1623">
        <v>738.3</v>
      </c>
      <c r="J2343" s="1621">
        <v>85.800000000000011</v>
      </c>
      <c r="K2343" s="1623">
        <f t="shared" si="130"/>
        <v>104.83859999999993</v>
      </c>
      <c r="L2343" s="1621"/>
      <c r="M2343" s="1621"/>
      <c r="N2343" s="1624">
        <f t="shared" si="131"/>
        <v>0</v>
      </c>
      <c r="O2343" s="2109"/>
      <c r="P2343" s="2109"/>
      <c r="Q2343" s="2109">
        <f t="shared" si="132"/>
        <v>0</v>
      </c>
      <c r="R2343" s="2394"/>
    </row>
    <row r="2344" spans="2:18" ht="14.25" customHeight="1">
      <c r="B2344" s="407"/>
      <c r="C2344" s="1619">
        <v>27</v>
      </c>
      <c r="D2344" s="1937" t="s">
        <v>5056</v>
      </c>
      <c r="E2344" s="1790">
        <v>7</v>
      </c>
      <c r="F2344" s="1621" t="s">
        <v>508</v>
      </c>
      <c r="G2344" s="1747" t="s">
        <v>7434</v>
      </c>
      <c r="H2344" s="1621">
        <v>2019</v>
      </c>
      <c r="I2344" s="1623">
        <v>47.5</v>
      </c>
      <c r="J2344" s="1621">
        <v>85.800000000000011</v>
      </c>
      <c r="K2344" s="1623">
        <f t="shared" si="130"/>
        <v>6.7449999999999974</v>
      </c>
      <c r="L2344" s="1621"/>
      <c r="M2344" s="1621"/>
      <c r="N2344" s="1624">
        <f t="shared" si="131"/>
        <v>0</v>
      </c>
      <c r="O2344" s="2109"/>
      <c r="P2344" s="2109"/>
      <c r="Q2344" s="2109">
        <f t="shared" si="132"/>
        <v>0</v>
      </c>
      <c r="R2344" s="2394"/>
    </row>
    <row r="2345" spans="2:18" ht="14.25" customHeight="1">
      <c r="B2345" s="407"/>
      <c r="C2345" s="1619">
        <v>28</v>
      </c>
      <c r="D2345" s="1937" t="s">
        <v>4977</v>
      </c>
      <c r="E2345" s="1790">
        <v>7</v>
      </c>
      <c r="F2345" s="1621" t="s">
        <v>508</v>
      </c>
      <c r="G2345" s="1747" t="s">
        <v>7379</v>
      </c>
      <c r="H2345" s="1621">
        <v>2020</v>
      </c>
      <c r="I2345" s="1623">
        <v>706.8</v>
      </c>
      <c r="J2345" s="1621">
        <v>71.5</v>
      </c>
      <c r="K2345" s="1623">
        <f t="shared" si="130"/>
        <v>201.43799999999999</v>
      </c>
      <c r="L2345" s="1621"/>
      <c r="M2345" s="1621"/>
      <c r="N2345" s="1624">
        <f t="shared" si="131"/>
        <v>0</v>
      </c>
      <c r="O2345" s="2109"/>
      <c r="P2345" s="2109"/>
      <c r="Q2345" s="2109">
        <f t="shared" si="132"/>
        <v>0</v>
      </c>
      <c r="R2345" s="2394"/>
    </row>
    <row r="2346" spans="2:18" ht="14.25" customHeight="1">
      <c r="B2346" s="407"/>
      <c r="C2346" s="1619">
        <v>29</v>
      </c>
      <c r="D2346" s="1937" t="s">
        <v>2107</v>
      </c>
      <c r="E2346" s="1790">
        <v>7</v>
      </c>
      <c r="F2346" s="1621" t="s">
        <v>508</v>
      </c>
      <c r="G2346" s="1747" t="s">
        <v>7435</v>
      </c>
      <c r="H2346" s="1621">
        <v>2020</v>
      </c>
      <c r="I2346" s="1623">
        <v>142.5</v>
      </c>
      <c r="J2346" s="1621">
        <v>71.5</v>
      </c>
      <c r="K2346" s="1623">
        <f t="shared" si="130"/>
        <v>40.612500000000011</v>
      </c>
      <c r="L2346" s="1621"/>
      <c r="M2346" s="1621"/>
      <c r="N2346" s="1624">
        <f t="shared" si="131"/>
        <v>0</v>
      </c>
      <c r="O2346" s="2109"/>
      <c r="P2346" s="2109"/>
      <c r="Q2346" s="2109">
        <f t="shared" si="132"/>
        <v>0</v>
      </c>
      <c r="R2346" s="2394"/>
    </row>
    <row r="2347" spans="2:18" ht="14.25" customHeight="1">
      <c r="B2347" s="407"/>
      <c r="C2347" s="1619">
        <v>30</v>
      </c>
      <c r="D2347" s="1937" t="s">
        <v>4976</v>
      </c>
      <c r="E2347" s="1790">
        <v>7</v>
      </c>
      <c r="F2347" s="1621" t="s">
        <v>508</v>
      </c>
      <c r="G2347" s="1747" t="s">
        <v>7436</v>
      </c>
      <c r="H2347" s="1621">
        <v>2020</v>
      </c>
      <c r="I2347" s="1623">
        <v>250.5</v>
      </c>
      <c r="J2347" s="1621">
        <v>71.5</v>
      </c>
      <c r="K2347" s="1623">
        <f t="shared" si="130"/>
        <v>71.392500000000013</v>
      </c>
      <c r="L2347" s="1621"/>
      <c r="M2347" s="1621"/>
      <c r="N2347" s="1624">
        <f t="shared" si="131"/>
        <v>0</v>
      </c>
      <c r="O2347" s="2109"/>
      <c r="P2347" s="2109"/>
      <c r="Q2347" s="2109">
        <f t="shared" si="132"/>
        <v>0</v>
      </c>
      <c r="R2347" s="2394"/>
    </row>
    <row r="2348" spans="2:18" ht="14.25" customHeight="1">
      <c r="B2348" s="407"/>
      <c r="C2348" s="1619">
        <v>31</v>
      </c>
      <c r="D2348" s="1937" t="s">
        <v>2106</v>
      </c>
      <c r="E2348" s="1790">
        <v>7</v>
      </c>
      <c r="F2348" s="1621" t="s">
        <v>508</v>
      </c>
      <c r="G2348" s="1747" t="s">
        <v>7437</v>
      </c>
      <c r="H2348" s="1621">
        <v>2020</v>
      </c>
      <c r="I2348" s="1623">
        <v>270.04000000000002</v>
      </c>
      <c r="J2348" s="1621">
        <v>71.5</v>
      </c>
      <c r="K2348" s="1623">
        <f t="shared" si="130"/>
        <v>76.961400000000026</v>
      </c>
      <c r="L2348" s="1621"/>
      <c r="M2348" s="1621"/>
      <c r="N2348" s="1624">
        <f t="shared" si="131"/>
        <v>0</v>
      </c>
      <c r="O2348" s="2109"/>
      <c r="P2348" s="2109"/>
      <c r="Q2348" s="2109">
        <f t="shared" si="132"/>
        <v>0</v>
      </c>
      <c r="R2348" s="2394"/>
    </row>
    <row r="2349" spans="2:18" ht="27" customHeight="1">
      <c r="B2349" s="407"/>
      <c r="C2349" s="1619">
        <v>32</v>
      </c>
      <c r="D2349" s="1937" t="s">
        <v>7438</v>
      </c>
      <c r="E2349" s="1790">
        <v>7</v>
      </c>
      <c r="F2349" s="1621" t="s">
        <v>508</v>
      </c>
      <c r="G2349" s="1747" t="s">
        <v>7432</v>
      </c>
      <c r="H2349" s="1621">
        <v>2022</v>
      </c>
      <c r="I2349" s="1623">
        <v>273.60000000000002</v>
      </c>
      <c r="J2349" s="1621">
        <v>42.900000000000006</v>
      </c>
      <c r="K2349" s="1623">
        <f t="shared" si="130"/>
        <v>156.22559999999999</v>
      </c>
      <c r="L2349" s="1621"/>
      <c r="M2349" s="1621"/>
      <c r="N2349" s="1624">
        <f t="shared" si="131"/>
        <v>0</v>
      </c>
      <c r="O2349" s="2109"/>
      <c r="P2349" s="2109"/>
      <c r="Q2349" s="2109">
        <f t="shared" si="132"/>
        <v>0</v>
      </c>
      <c r="R2349" s="2394"/>
    </row>
    <row r="2350" spans="2:18" ht="14.25" customHeight="1">
      <c r="B2350" s="407"/>
      <c r="C2350" s="1619">
        <v>33</v>
      </c>
      <c r="D2350" s="1937" t="s">
        <v>6149</v>
      </c>
      <c r="E2350" s="1790">
        <v>7</v>
      </c>
      <c r="F2350" s="1621" t="s">
        <v>508</v>
      </c>
      <c r="G2350" s="1747" t="s">
        <v>7310</v>
      </c>
      <c r="H2350" s="1621">
        <v>2020</v>
      </c>
      <c r="I2350" s="1623">
        <v>29.780999999999999</v>
      </c>
      <c r="J2350" s="1621">
        <v>71.5</v>
      </c>
      <c r="K2350" s="1623">
        <f t="shared" si="130"/>
        <v>8.4875849999999993</v>
      </c>
      <c r="L2350" s="1621"/>
      <c r="M2350" s="1621"/>
      <c r="N2350" s="1624">
        <f t="shared" si="131"/>
        <v>0</v>
      </c>
      <c r="O2350" s="2109"/>
      <c r="P2350" s="2109"/>
      <c r="Q2350" s="2109">
        <f t="shared" si="132"/>
        <v>0</v>
      </c>
      <c r="R2350" s="2394"/>
    </row>
    <row r="2351" spans="2:18" ht="27" customHeight="1">
      <c r="B2351" s="407"/>
      <c r="C2351" s="1619">
        <v>34</v>
      </c>
      <c r="D2351" s="1937" t="s">
        <v>7433</v>
      </c>
      <c r="E2351" s="1790">
        <v>7</v>
      </c>
      <c r="F2351" s="1621" t="s">
        <v>508</v>
      </c>
      <c r="G2351" s="1747" t="s">
        <v>7310</v>
      </c>
      <c r="H2351" s="1621">
        <v>2021</v>
      </c>
      <c r="I2351" s="1623">
        <v>50.1</v>
      </c>
      <c r="J2351" s="1621">
        <v>57.2</v>
      </c>
      <c r="K2351" s="1623">
        <f t="shared" si="130"/>
        <v>21.442799999999998</v>
      </c>
      <c r="L2351" s="1621"/>
      <c r="M2351" s="1621"/>
      <c r="N2351" s="1624">
        <f t="shared" si="131"/>
        <v>0</v>
      </c>
      <c r="O2351" s="2109"/>
      <c r="P2351" s="2109"/>
      <c r="Q2351" s="2109">
        <f t="shared" si="132"/>
        <v>0</v>
      </c>
      <c r="R2351" s="2394"/>
    </row>
    <row r="2352" spans="2:18" ht="27" customHeight="1">
      <c r="B2352" s="407"/>
      <c r="C2352" s="1619">
        <v>35</v>
      </c>
      <c r="D2352" s="1937" t="s">
        <v>7439</v>
      </c>
      <c r="E2352" s="1790">
        <v>7</v>
      </c>
      <c r="F2352" s="1621" t="s">
        <v>508</v>
      </c>
      <c r="G2352" s="1747" t="s">
        <v>7432</v>
      </c>
      <c r="H2352" s="1621">
        <v>2023</v>
      </c>
      <c r="I2352" s="1623">
        <v>44.3</v>
      </c>
      <c r="J2352" s="1621">
        <v>28.6</v>
      </c>
      <c r="K2352" s="1623">
        <f t="shared" si="130"/>
        <v>31.630199999999995</v>
      </c>
      <c r="L2352" s="1621"/>
      <c r="M2352" s="1621"/>
      <c r="N2352" s="1624">
        <f t="shared" si="131"/>
        <v>0</v>
      </c>
      <c r="O2352" s="2109"/>
      <c r="P2352" s="2109"/>
      <c r="Q2352" s="2109">
        <f t="shared" si="132"/>
        <v>0</v>
      </c>
      <c r="R2352" s="2394"/>
    </row>
    <row r="2353" spans="2:18" ht="14.25" customHeight="1">
      <c r="B2353" s="407"/>
      <c r="C2353" s="1619">
        <v>36</v>
      </c>
      <c r="D2353" s="1937" t="s">
        <v>5990</v>
      </c>
      <c r="E2353" s="1790">
        <v>7</v>
      </c>
      <c r="F2353" s="1621" t="s">
        <v>508</v>
      </c>
      <c r="G2353" s="1747" t="s">
        <v>7310</v>
      </c>
      <c r="H2353" s="1621">
        <v>2008</v>
      </c>
      <c r="I2353" s="1623">
        <v>100.2</v>
      </c>
      <c r="J2353" s="1621">
        <v>100</v>
      </c>
      <c r="K2353" s="1623">
        <f t="shared" si="130"/>
        <v>0</v>
      </c>
      <c r="L2353" s="1621"/>
      <c r="M2353" s="1621"/>
      <c r="N2353" s="1624">
        <f t="shared" si="131"/>
        <v>0</v>
      </c>
      <c r="O2353" s="2109"/>
      <c r="P2353" s="2109"/>
      <c r="Q2353" s="2109">
        <f t="shared" si="132"/>
        <v>0</v>
      </c>
      <c r="R2353" s="2394"/>
    </row>
    <row r="2354" spans="2:18" ht="14.25" customHeight="1">
      <c r="B2354" s="407"/>
      <c r="C2354" s="1619">
        <v>37</v>
      </c>
      <c r="D2354" s="1937" t="s">
        <v>5057</v>
      </c>
      <c r="E2354" s="1790">
        <v>7</v>
      </c>
      <c r="F2354" s="1621" t="s">
        <v>508</v>
      </c>
      <c r="G2354" s="1747" t="s">
        <v>7377</v>
      </c>
      <c r="H2354" s="1621">
        <v>2021</v>
      </c>
      <c r="I2354" s="1623">
        <v>44.3</v>
      </c>
      <c r="J2354" s="1621">
        <v>57.2</v>
      </c>
      <c r="K2354" s="1623">
        <f t="shared" si="130"/>
        <v>18.960399999999996</v>
      </c>
      <c r="L2354" s="1621"/>
      <c r="M2354" s="1621"/>
      <c r="N2354" s="1624">
        <f t="shared" si="131"/>
        <v>0</v>
      </c>
      <c r="O2354" s="2109"/>
      <c r="P2354" s="2109"/>
      <c r="Q2354" s="2109">
        <f t="shared" si="132"/>
        <v>0</v>
      </c>
      <c r="R2354" s="2394"/>
    </row>
    <row r="2355" spans="2:18" ht="14.25" customHeight="1">
      <c r="B2355" s="407"/>
      <c r="C2355" s="1619">
        <v>38</v>
      </c>
      <c r="D2355" s="1937" t="s">
        <v>6150</v>
      </c>
      <c r="E2355" s="1790">
        <v>7</v>
      </c>
      <c r="F2355" s="1621" t="s">
        <v>508</v>
      </c>
      <c r="G2355" s="1747" t="s">
        <v>7379</v>
      </c>
      <c r="H2355" s="1621">
        <v>2021</v>
      </c>
      <c r="I2355" s="1623">
        <v>59.561999999999998</v>
      </c>
      <c r="J2355" s="1621">
        <v>57.2</v>
      </c>
      <c r="K2355" s="1623">
        <f t="shared" si="130"/>
        <v>25.492535999999994</v>
      </c>
      <c r="L2355" s="1621"/>
      <c r="M2355" s="1621"/>
      <c r="N2355" s="1624">
        <f t="shared" si="131"/>
        <v>0</v>
      </c>
      <c r="O2355" s="2109"/>
      <c r="P2355" s="2109"/>
      <c r="Q2355" s="2109">
        <f t="shared" si="132"/>
        <v>0</v>
      </c>
      <c r="R2355" s="2394"/>
    </row>
    <row r="2356" spans="2:18" ht="14.25" customHeight="1">
      <c r="B2356" s="407"/>
      <c r="C2356" s="1619">
        <v>39</v>
      </c>
      <c r="D2356" s="1937" t="s">
        <v>7440</v>
      </c>
      <c r="E2356" s="1790">
        <v>7</v>
      </c>
      <c r="F2356" s="1621" t="s">
        <v>508</v>
      </c>
      <c r="G2356" s="1747" t="s">
        <v>7310</v>
      </c>
      <c r="H2356" s="1621">
        <v>2021</v>
      </c>
      <c r="I2356" s="1623">
        <v>754.8</v>
      </c>
      <c r="J2356" s="1621">
        <v>57.2</v>
      </c>
      <c r="K2356" s="1623">
        <f t="shared" si="130"/>
        <v>323.05439999999993</v>
      </c>
      <c r="L2356" s="1621"/>
      <c r="M2356" s="1621"/>
      <c r="N2356" s="1624">
        <f t="shared" si="131"/>
        <v>0</v>
      </c>
      <c r="O2356" s="2109"/>
      <c r="P2356" s="2109"/>
      <c r="Q2356" s="2109">
        <f t="shared" si="132"/>
        <v>0</v>
      </c>
      <c r="R2356" s="2394"/>
    </row>
    <row r="2357" spans="2:18" ht="14.25" customHeight="1">
      <c r="B2357" s="407"/>
      <c r="C2357" s="1619">
        <v>40</v>
      </c>
      <c r="D2357" s="1937" t="s">
        <v>4955</v>
      </c>
      <c r="E2357" s="1790">
        <v>7</v>
      </c>
      <c r="F2357" s="1621" t="s">
        <v>508</v>
      </c>
      <c r="G2357" s="1747" t="s">
        <v>7441</v>
      </c>
      <c r="H2357" s="1621">
        <v>2022</v>
      </c>
      <c r="I2357" s="1623">
        <v>754.32</v>
      </c>
      <c r="J2357" s="1621">
        <v>42.900000000000006</v>
      </c>
      <c r="K2357" s="1623">
        <f t="shared" si="130"/>
        <v>430.71672000000001</v>
      </c>
      <c r="L2357" s="1621"/>
      <c r="M2357" s="1621"/>
      <c r="N2357" s="1624">
        <f t="shared" si="131"/>
        <v>0</v>
      </c>
      <c r="O2357" s="2109"/>
      <c r="P2357" s="2109"/>
      <c r="Q2357" s="2109">
        <f t="shared" si="132"/>
        <v>0</v>
      </c>
      <c r="R2357" s="2394"/>
    </row>
    <row r="2358" spans="2:18" ht="14.25" customHeight="1">
      <c r="B2358" s="407"/>
      <c r="C2358" s="1619">
        <v>41</v>
      </c>
      <c r="D2358" s="1937" t="s">
        <v>6151</v>
      </c>
      <c r="E2358" s="1790">
        <v>7</v>
      </c>
      <c r="F2358" s="1621" t="s">
        <v>508</v>
      </c>
      <c r="G2358" s="1747" t="s">
        <v>7435</v>
      </c>
      <c r="H2358" s="1621">
        <v>2022</v>
      </c>
      <c r="I2358" s="1623">
        <v>803.88</v>
      </c>
      <c r="J2358" s="1621">
        <v>42.900000000000006</v>
      </c>
      <c r="K2358" s="1623">
        <f t="shared" si="130"/>
        <v>459.01547999999997</v>
      </c>
      <c r="L2358" s="1621"/>
      <c r="M2358" s="1621"/>
      <c r="N2358" s="1624">
        <f t="shared" si="131"/>
        <v>0</v>
      </c>
      <c r="O2358" s="2109"/>
      <c r="P2358" s="2109"/>
      <c r="Q2358" s="2109">
        <f t="shared" si="132"/>
        <v>0</v>
      </c>
      <c r="R2358" s="2394"/>
    </row>
    <row r="2359" spans="2:18" ht="27" customHeight="1">
      <c r="B2359" s="407"/>
      <c r="C2359" s="1619">
        <v>42</v>
      </c>
      <c r="D2359" s="1937" t="s">
        <v>7442</v>
      </c>
      <c r="E2359" s="1790">
        <v>7</v>
      </c>
      <c r="F2359" s="1621" t="s">
        <v>508</v>
      </c>
      <c r="G2359" s="1747" t="s">
        <v>7443</v>
      </c>
      <c r="H2359" s="1621">
        <v>2023</v>
      </c>
      <c r="I2359" s="1623">
        <v>707.48239999999998</v>
      </c>
      <c r="J2359" s="1621">
        <v>28.6</v>
      </c>
      <c r="K2359" s="1623">
        <f t="shared" si="130"/>
        <v>505.1424336</v>
      </c>
      <c r="L2359" s="1621"/>
      <c r="M2359" s="1621"/>
      <c r="N2359" s="1624">
        <f t="shared" si="131"/>
        <v>0</v>
      </c>
      <c r="O2359" s="2109"/>
      <c r="P2359" s="2109"/>
      <c r="Q2359" s="2109">
        <f t="shared" si="132"/>
        <v>0</v>
      </c>
      <c r="R2359" s="2394"/>
    </row>
    <row r="2360" spans="2:18" ht="14.25" customHeight="1">
      <c r="B2360" s="407"/>
      <c r="C2360" s="1619">
        <v>43</v>
      </c>
      <c r="D2360" s="1937" t="s">
        <v>6151</v>
      </c>
      <c r="E2360" s="1790">
        <v>7</v>
      </c>
      <c r="F2360" s="1621" t="s">
        <v>508</v>
      </c>
      <c r="G2360" s="1747" t="s">
        <v>7308</v>
      </c>
      <c r="H2360" s="1621">
        <v>2023</v>
      </c>
      <c r="I2360" s="1623">
        <v>5317.2</v>
      </c>
      <c r="J2360" s="1621">
        <v>28.6</v>
      </c>
      <c r="K2360" s="1623">
        <f t="shared" si="130"/>
        <v>3796.4807999999994</v>
      </c>
      <c r="L2360" s="1621"/>
      <c r="M2360" s="1621"/>
      <c r="N2360" s="1624">
        <f t="shared" si="131"/>
        <v>0</v>
      </c>
      <c r="O2360" s="2109"/>
      <c r="P2360" s="2109"/>
      <c r="Q2360" s="2109">
        <f t="shared" si="132"/>
        <v>0</v>
      </c>
      <c r="R2360" s="2394"/>
    </row>
    <row r="2361" spans="2:18" ht="14.25" customHeight="1">
      <c r="B2361" s="407"/>
      <c r="C2361" s="1619">
        <v>44</v>
      </c>
      <c r="D2361" s="1937" t="s">
        <v>2823</v>
      </c>
      <c r="E2361" s="1790">
        <v>7</v>
      </c>
      <c r="F2361" s="1621" t="s">
        <v>508</v>
      </c>
      <c r="G2361" s="1747" t="s">
        <v>7310</v>
      </c>
      <c r="H2361" s="1621">
        <v>2006</v>
      </c>
      <c r="I2361" s="1623">
        <v>114.768</v>
      </c>
      <c r="J2361" s="1621">
        <v>100</v>
      </c>
      <c r="K2361" s="1623">
        <f t="shared" si="130"/>
        <v>0</v>
      </c>
      <c r="L2361" s="1621"/>
      <c r="M2361" s="1621"/>
      <c r="N2361" s="1624">
        <f t="shared" si="131"/>
        <v>0</v>
      </c>
      <c r="O2361" s="2109"/>
      <c r="P2361" s="2109"/>
      <c r="Q2361" s="2109">
        <f t="shared" si="132"/>
        <v>0</v>
      </c>
      <c r="R2361" s="2394"/>
    </row>
    <row r="2362" spans="2:18" ht="14.25" customHeight="1">
      <c r="B2362" s="407"/>
      <c r="C2362" s="1619">
        <v>45</v>
      </c>
      <c r="D2362" s="1937" t="s">
        <v>6137</v>
      </c>
      <c r="E2362" s="1790">
        <v>7</v>
      </c>
      <c r="F2362" s="1621" t="s">
        <v>508</v>
      </c>
      <c r="G2362" s="1747" t="s">
        <v>7444</v>
      </c>
      <c r="H2362" s="1621">
        <v>2007</v>
      </c>
      <c r="I2362" s="1623">
        <v>37.08</v>
      </c>
      <c r="J2362" s="1621">
        <v>100</v>
      </c>
      <c r="K2362" s="1623">
        <f t="shared" si="130"/>
        <v>0</v>
      </c>
      <c r="L2362" s="1621"/>
      <c r="M2362" s="1621"/>
      <c r="N2362" s="1624">
        <f t="shared" si="131"/>
        <v>0</v>
      </c>
      <c r="O2362" s="2109"/>
      <c r="P2362" s="2109"/>
      <c r="Q2362" s="2109">
        <f t="shared" si="132"/>
        <v>0</v>
      </c>
      <c r="R2362" s="2394"/>
    </row>
    <row r="2363" spans="2:18" ht="14.25" customHeight="1">
      <c r="B2363" s="407"/>
      <c r="C2363" s="1619">
        <v>46</v>
      </c>
      <c r="D2363" s="1937" t="s">
        <v>6138</v>
      </c>
      <c r="E2363" s="1790">
        <v>7</v>
      </c>
      <c r="F2363" s="1621" t="s">
        <v>508</v>
      </c>
      <c r="G2363" s="1747" t="s">
        <v>7310</v>
      </c>
      <c r="H2363" s="1621">
        <v>2007</v>
      </c>
      <c r="I2363" s="1623">
        <v>488.76</v>
      </c>
      <c r="J2363" s="1621">
        <v>100</v>
      </c>
      <c r="K2363" s="1623">
        <f t="shared" si="130"/>
        <v>0</v>
      </c>
      <c r="L2363" s="1621"/>
      <c r="M2363" s="1621"/>
      <c r="N2363" s="1624">
        <f t="shared" si="131"/>
        <v>0</v>
      </c>
      <c r="O2363" s="2109"/>
      <c r="P2363" s="2109"/>
      <c r="Q2363" s="2109">
        <f t="shared" si="132"/>
        <v>0</v>
      </c>
      <c r="R2363" s="2394"/>
    </row>
    <row r="2364" spans="2:18" ht="14.25" customHeight="1">
      <c r="B2364" s="407"/>
      <c r="C2364" s="1619">
        <v>47</v>
      </c>
      <c r="D2364" s="1937" t="s">
        <v>2678</v>
      </c>
      <c r="E2364" s="1790">
        <v>7</v>
      </c>
      <c r="F2364" s="1621" t="s">
        <v>508</v>
      </c>
      <c r="G2364" s="1747" t="s">
        <v>7445</v>
      </c>
      <c r="H2364" s="1621">
        <v>2008</v>
      </c>
      <c r="I2364" s="1623">
        <v>637.09127999999998</v>
      </c>
      <c r="J2364" s="1621">
        <v>100</v>
      </c>
      <c r="K2364" s="1623">
        <f t="shared" si="130"/>
        <v>0</v>
      </c>
      <c r="L2364" s="1621"/>
      <c r="M2364" s="1621"/>
      <c r="N2364" s="1624">
        <f t="shared" si="131"/>
        <v>0</v>
      </c>
      <c r="O2364" s="2109"/>
      <c r="P2364" s="2109"/>
      <c r="Q2364" s="2109">
        <f t="shared" si="132"/>
        <v>0</v>
      </c>
      <c r="R2364" s="2394"/>
    </row>
    <row r="2365" spans="2:18" ht="14.25" customHeight="1">
      <c r="B2365" s="407"/>
      <c r="C2365" s="1619">
        <v>48</v>
      </c>
      <c r="D2365" s="1937" t="s">
        <v>6139</v>
      </c>
      <c r="E2365" s="1790">
        <v>7</v>
      </c>
      <c r="F2365" s="1621" t="s">
        <v>508</v>
      </c>
      <c r="G2365" s="1747" t="s">
        <v>7310</v>
      </c>
      <c r="H2365" s="1621">
        <v>2008</v>
      </c>
      <c r="I2365" s="1623">
        <v>755.85915</v>
      </c>
      <c r="J2365" s="1621">
        <v>100</v>
      </c>
      <c r="K2365" s="1623">
        <f t="shared" si="130"/>
        <v>0</v>
      </c>
      <c r="L2365" s="1621"/>
      <c r="M2365" s="1621"/>
      <c r="N2365" s="1624">
        <f t="shared" si="131"/>
        <v>0</v>
      </c>
      <c r="O2365" s="2109"/>
      <c r="P2365" s="2109"/>
      <c r="Q2365" s="2109">
        <f t="shared" si="132"/>
        <v>0</v>
      </c>
      <c r="R2365" s="2394"/>
    </row>
    <row r="2366" spans="2:18" ht="14.25" customHeight="1">
      <c r="B2366" s="407"/>
      <c r="C2366" s="1619">
        <v>49</v>
      </c>
      <c r="D2366" s="1937" t="s">
        <v>4965</v>
      </c>
      <c r="E2366" s="1790">
        <v>7</v>
      </c>
      <c r="F2366" s="1621" t="s">
        <v>508</v>
      </c>
      <c r="G2366" s="1747" t="s">
        <v>7313</v>
      </c>
      <c r="H2366" s="1621">
        <v>2008</v>
      </c>
      <c r="I2366" s="1623">
        <v>208.65</v>
      </c>
      <c r="J2366" s="1621">
        <v>100</v>
      </c>
      <c r="K2366" s="1623">
        <f t="shared" si="130"/>
        <v>0</v>
      </c>
      <c r="L2366" s="1621"/>
      <c r="M2366" s="1621"/>
      <c r="N2366" s="1624">
        <f t="shared" si="131"/>
        <v>0</v>
      </c>
      <c r="O2366" s="2109"/>
      <c r="P2366" s="2109"/>
      <c r="Q2366" s="2109">
        <f t="shared" si="132"/>
        <v>0</v>
      </c>
      <c r="R2366" s="2394"/>
    </row>
    <row r="2367" spans="2:18" ht="14.25" customHeight="1">
      <c r="B2367" s="407"/>
      <c r="C2367" s="1619">
        <v>50</v>
      </c>
      <c r="D2367" s="1937" t="s">
        <v>2079</v>
      </c>
      <c r="E2367" s="1790">
        <v>7</v>
      </c>
      <c r="F2367" s="1621" t="s">
        <v>508</v>
      </c>
      <c r="G2367" s="1747" t="s">
        <v>7445</v>
      </c>
      <c r="H2367" s="1621">
        <v>2008</v>
      </c>
      <c r="I2367" s="1623">
        <v>550.49400000000003</v>
      </c>
      <c r="J2367" s="1621">
        <v>100</v>
      </c>
      <c r="K2367" s="1623">
        <f t="shared" si="130"/>
        <v>0</v>
      </c>
      <c r="L2367" s="1621"/>
      <c r="M2367" s="1621"/>
      <c r="N2367" s="1624">
        <f t="shared" si="131"/>
        <v>0</v>
      </c>
      <c r="O2367" s="2109"/>
      <c r="P2367" s="2109"/>
      <c r="Q2367" s="2109">
        <f t="shared" si="132"/>
        <v>0</v>
      </c>
      <c r="R2367" s="2394"/>
    </row>
    <row r="2368" spans="2:18" ht="14.25" customHeight="1">
      <c r="B2368" s="407"/>
      <c r="C2368" s="1619">
        <v>51</v>
      </c>
      <c r="D2368" s="1937" t="s">
        <v>5259</v>
      </c>
      <c r="E2368" s="1790">
        <v>7</v>
      </c>
      <c r="F2368" s="1621" t="s">
        <v>508</v>
      </c>
      <c r="G2368" s="1747" t="s">
        <v>7377</v>
      </c>
      <c r="H2368" s="1621">
        <v>2008</v>
      </c>
      <c r="I2368" s="1623">
        <v>59.4</v>
      </c>
      <c r="J2368" s="1621">
        <v>100</v>
      </c>
      <c r="K2368" s="1623">
        <f t="shared" si="130"/>
        <v>0</v>
      </c>
      <c r="L2368" s="1621"/>
      <c r="M2368" s="1621"/>
      <c r="N2368" s="1624">
        <f t="shared" si="131"/>
        <v>0</v>
      </c>
      <c r="O2368" s="2109"/>
      <c r="P2368" s="2109"/>
      <c r="Q2368" s="2109">
        <f t="shared" si="132"/>
        <v>0</v>
      </c>
      <c r="R2368" s="2394"/>
    </row>
    <row r="2369" spans="2:18" ht="14.25" customHeight="1">
      <c r="B2369" s="407"/>
      <c r="C2369" s="1619">
        <v>52</v>
      </c>
      <c r="D2369" s="1937" t="s">
        <v>5997</v>
      </c>
      <c r="E2369" s="1790">
        <v>7</v>
      </c>
      <c r="F2369" s="1621" t="s">
        <v>508</v>
      </c>
      <c r="G2369" s="1747" t="s">
        <v>7310</v>
      </c>
      <c r="H2369" s="1621">
        <v>2007</v>
      </c>
      <c r="I2369" s="1623">
        <v>432</v>
      </c>
      <c r="J2369" s="1621">
        <v>100</v>
      </c>
      <c r="K2369" s="1623">
        <f t="shared" si="130"/>
        <v>0</v>
      </c>
      <c r="L2369" s="1621"/>
      <c r="M2369" s="1621"/>
      <c r="N2369" s="1624">
        <f t="shared" si="131"/>
        <v>0</v>
      </c>
      <c r="O2369" s="2109"/>
      <c r="P2369" s="2109"/>
      <c r="Q2369" s="2109">
        <f t="shared" si="132"/>
        <v>0</v>
      </c>
      <c r="R2369" s="2394"/>
    </row>
    <row r="2370" spans="2:18" ht="14.25" customHeight="1">
      <c r="B2370" s="407"/>
      <c r="C2370" s="1619">
        <v>53</v>
      </c>
      <c r="D2370" s="1937" t="s">
        <v>6136</v>
      </c>
      <c r="E2370" s="1790">
        <v>7</v>
      </c>
      <c r="F2370" s="1621" t="s">
        <v>508</v>
      </c>
      <c r="G2370" s="1747" t="s">
        <v>7444</v>
      </c>
      <c r="H2370" s="1621">
        <v>2006</v>
      </c>
      <c r="I2370" s="1623">
        <v>386.48399999999998</v>
      </c>
      <c r="J2370" s="1621">
        <v>100</v>
      </c>
      <c r="K2370" s="1623">
        <f t="shared" si="130"/>
        <v>0</v>
      </c>
      <c r="L2370" s="1621"/>
      <c r="M2370" s="1621"/>
      <c r="N2370" s="1624">
        <f t="shared" si="131"/>
        <v>0</v>
      </c>
      <c r="O2370" s="2109"/>
      <c r="P2370" s="2109"/>
      <c r="Q2370" s="2109">
        <f t="shared" si="132"/>
        <v>0</v>
      </c>
      <c r="R2370" s="2394"/>
    </row>
    <row r="2371" spans="2:18" ht="14.25" customHeight="1">
      <c r="B2371" s="407"/>
      <c r="C2371" s="1619">
        <v>54</v>
      </c>
      <c r="D2371" s="1937" t="s">
        <v>6140</v>
      </c>
      <c r="E2371" s="1790">
        <v>7</v>
      </c>
      <c r="F2371" s="1621" t="s">
        <v>508</v>
      </c>
      <c r="G2371" s="1747" t="s">
        <v>7310</v>
      </c>
      <c r="H2371" s="1621">
        <v>2008</v>
      </c>
      <c r="I2371" s="1623">
        <v>199.2</v>
      </c>
      <c r="J2371" s="1621">
        <v>100</v>
      </c>
      <c r="K2371" s="1623">
        <f t="shared" si="130"/>
        <v>0</v>
      </c>
      <c r="L2371" s="1621"/>
      <c r="M2371" s="1621"/>
      <c r="N2371" s="1624">
        <f t="shared" si="131"/>
        <v>0</v>
      </c>
      <c r="O2371" s="2109"/>
      <c r="P2371" s="2109"/>
      <c r="Q2371" s="2109">
        <f t="shared" si="132"/>
        <v>0</v>
      </c>
      <c r="R2371" s="2394"/>
    </row>
    <row r="2372" spans="2:18" ht="14.25" customHeight="1">
      <c r="B2372" s="407"/>
      <c r="C2372" s="1619">
        <v>55</v>
      </c>
      <c r="D2372" s="1937" t="s">
        <v>4967</v>
      </c>
      <c r="E2372" s="1790">
        <v>7</v>
      </c>
      <c r="F2372" s="1621" t="s">
        <v>508</v>
      </c>
      <c r="G2372" s="1747" t="s">
        <v>7310</v>
      </c>
      <c r="H2372" s="1621">
        <v>2008</v>
      </c>
      <c r="I2372" s="1623">
        <v>571.41818000000001</v>
      </c>
      <c r="J2372" s="1621">
        <v>100</v>
      </c>
      <c r="K2372" s="1623">
        <f t="shared" ref="K2372:K2435" si="135">IF(J2372=100,0,I2372-I2372*J2372%)</f>
        <v>0</v>
      </c>
      <c r="L2372" s="1621"/>
      <c r="M2372" s="1621"/>
      <c r="N2372" s="1624">
        <f t="shared" ref="N2372:N2435" si="136">+L2372*M2372</f>
        <v>0</v>
      </c>
      <c r="O2372" s="2109"/>
      <c r="P2372" s="2109"/>
      <c r="Q2372" s="2109">
        <f t="shared" ref="Q2372:Q2435" si="137">+O2372*P2372</f>
        <v>0</v>
      </c>
      <c r="R2372" s="2394"/>
    </row>
    <row r="2373" spans="2:18" ht="14.25" customHeight="1">
      <c r="B2373" s="407"/>
      <c r="C2373" s="1619">
        <v>56</v>
      </c>
      <c r="D2373" s="1937" t="s">
        <v>5062</v>
      </c>
      <c r="E2373" s="1790">
        <v>7</v>
      </c>
      <c r="F2373" s="1621" t="s">
        <v>508</v>
      </c>
      <c r="G2373" s="1747" t="s">
        <v>7379</v>
      </c>
      <c r="H2373" s="1621">
        <v>2008</v>
      </c>
      <c r="I2373" s="1623">
        <v>386.48399999999998</v>
      </c>
      <c r="J2373" s="1621">
        <v>100</v>
      </c>
      <c r="K2373" s="1623">
        <f t="shared" si="135"/>
        <v>0</v>
      </c>
      <c r="L2373" s="1621"/>
      <c r="M2373" s="1621"/>
      <c r="N2373" s="1624">
        <f t="shared" si="136"/>
        <v>0</v>
      </c>
      <c r="O2373" s="2109"/>
      <c r="P2373" s="2109"/>
      <c r="Q2373" s="2109">
        <f t="shared" si="137"/>
        <v>0</v>
      </c>
      <c r="R2373" s="2394"/>
    </row>
    <row r="2374" spans="2:18" ht="14.25" customHeight="1">
      <c r="B2374" s="407"/>
      <c r="C2374" s="1619">
        <v>57</v>
      </c>
      <c r="D2374" s="1937" t="s">
        <v>2079</v>
      </c>
      <c r="E2374" s="1790">
        <v>7</v>
      </c>
      <c r="F2374" s="1621" t="s">
        <v>508</v>
      </c>
      <c r="G2374" s="1747" t="s">
        <v>7379</v>
      </c>
      <c r="H2374" s="1621">
        <v>2008</v>
      </c>
      <c r="I2374" s="1623">
        <v>285.70909</v>
      </c>
      <c r="J2374" s="1621">
        <v>100</v>
      </c>
      <c r="K2374" s="1623">
        <f t="shared" si="135"/>
        <v>0</v>
      </c>
      <c r="L2374" s="1621"/>
      <c r="M2374" s="1621"/>
      <c r="N2374" s="1624">
        <f t="shared" si="136"/>
        <v>0</v>
      </c>
      <c r="O2374" s="2109"/>
      <c r="P2374" s="2109"/>
      <c r="Q2374" s="2109">
        <f t="shared" si="137"/>
        <v>0</v>
      </c>
      <c r="R2374" s="2394"/>
    </row>
    <row r="2375" spans="2:18" ht="14.25" customHeight="1">
      <c r="B2375" s="407"/>
      <c r="C2375" s="1619">
        <v>58</v>
      </c>
      <c r="D2375" s="1937" t="s">
        <v>6141</v>
      </c>
      <c r="E2375" s="1790">
        <v>7</v>
      </c>
      <c r="F2375" s="1621" t="s">
        <v>508</v>
      </c>
      <c r="G2375" s="1747" t="s">
        <v>7432</v>
      </c>
      <c r="H2375" s="1621">
        <v>2010</v>
      </c>
      <c r="I2375" s="1623">
        <v>796.8</v>
      </c>
      <c r="J2375" s="1621">
        <v>100</v>
      </c>
      <c r="K2375" s="1623">
        <f t="shared" si="135"/>
        <v>0</v>
      </c>
      <c r="L2375" s="1621"/>
      <c r="M2375" s="1621"/>
      <c r="N2375" s="1624">
        <f t="shared" si="136"/>
        <v>0</v>
      </c>
      <c r="O2375" s="2109"/>
      <c r="P2375" s="2109"/>
      <c r="Q2375" s="2109">
        <f t="shared" si="137"/>
        <v>0</v>
      </c>
      <c r="R2375" s="2394"/>
    </row>
    <row r="2376" spans="2:18" ht="14.25" customHeight="1">
      <c r="B2376" s="407"/>
      <c r="C2376" s="1619">
        <v>59</v>
      </c>
      <c r="D2376" s="1937" t="s">
        <v>5093</v>
      </c>
      <c r="E2376" s="1790">
        <v>7</v>
      </c>
      <c r="F2376" s="1621" t="s">
        <v>508</v>
      </c>
      <c r="G2376" s="1747" t="s">
        <v>7376</v>
      </c>
      <c r="H2376" s="1621">
        <v>2010</v>
      </c>
      <c r="I2376" s="1623">
        <v>2322</v>
      </c>
      <c r="J2376" s="1621">
        <v>100</v>
      </c>
      <c r="K2376" s="1623">
        <f t="shared" si="135"/>
        <v>0</v>
      </c>
      <c r="L2376" s="1621"/>
      <c r="M2376" s="1621"/>
      <c r="N2376" s="1624">
        <f t="shared" si="136"/>
        <v>0</v>
      </c>
      <c r="O2376" s="2109"/>
      <c r="P2376" s="2109"/>
      <c r="Q2376" s="2109">
        <f t="shared" si="137"/>
        <v>0</v>
      </c>
      <c r="R2376" s="2394"/>
    </row>
    <row r="2377" spans="2:18" ht="14.25" customHeight="1">
      <c r="B2377" s="407"/>
      <c r="C2377" s="1619">
        <v>60</v>
      </c>
      <c r="D2377" s="1937" t="s">
        <v>2839</v>
      </c>
      <c r="E2377" s="1790">
        <v>7</v>
      </c>
      <c r="F2377" s="1621" t="s">
        <v>508</v>
      </c>
      <c r="G2377" s="1747" t="s">
        <v>7313</v>
      </c>
      <c r="H2377" s="1621">
        <v>2008</v>
      </c>
      <c r="I2377" s="1623">
        <v>1077.9000000000001</v>
      </c>
      <c r="J2377" s="1621">
        <v>100</v>
      </c>
      <c r="K2377" s="1623">
        <f t="shared" si="135"/>
        <v>0</v>
      </c>
      <c r="L2377" s="1621"/>
      <c r="M2377" s="1621"/>
      <c r="N2377" s="1624">
        <f t="shared" si="136"/>
        <v>0</v>
      </c>
      <c r="O2377" s="2109"/>
      <c r="P2377" s="2109"/>
      <c r="Q2377" s="2109">
        <f t="shared" si="137"/>
        <v>0</v>
      </c>
      <c r="R2377" s="2394"/>
    </row>
    <row r="2378" spans="2:18" ht="14.25" customHeight="1">
      <c r="B2378" s="407"/>
      <c r="C2378" s="1619">
        <v>61</v>
      </c>
      <c r="D2378" s="1937" t="s">
        <v>2105</v>
      </c>
      <c r="E2378" s="1790">
        <v>7</v>
      </c>
      <c r="F2378" s="1621" t="s">
        <v>508</v>
      </c>
      <c r="G2378" s="1747" t="s">
        <v>7432</v>
      </c>
      <c r="H2378" s="1621">
        <v>2019</v>
      </c>
      <c r="I2378" s="1623">
        <v>77.921999999999997</v>
      </c>
      <c r="J2378" s="1621">
        <v>85.800000000000011</v>
      </c>
      <c r="K2378" s="1623">
        <f t="shared" si="135"/>
        <v>11.064923999999991</v>
      </c>
      <c r="L2378" s="1621"/>
      <c r="M2378" s="1621"/>
      <c r="N2378" s="1624">
        <f t="shared" si="136"/>
        <v>0</v>
      </c>
      <c r="O2378" s="2109"/>
      <c r="P2378" s="2109"/>
      <c r="Q2378" s="2109">
        <f t="shared" si="137"/>
        <v>0</v>
      </c>
      <c r="R2378" s="2394"/>
    </row>
    <row r="2379" spans="2:18" ht="14.25" customHeight="1">
      <c r="B2379" s="407"/>
      <c r="C2379" s="1619">
        <v>62</v>
      </c>
      <c r="D2379" s="1937" t="s">
        <v>7446</v>
      </c>
      <c r="E2379" s="1790">
        <v>7</v>
      </c>
      <c r="F2379" s="1621" t="s">
        <v>508</v>
      </c>
      <c r="G2379" s="1747" t="s">
        <v>7377</v>
      </c>
      <c r="H2379" s="1621">
        <v>2024</v>
      </c>
      <c r="I2379" s="1623">
        <v>970.2</v>
      </c>
      <c r="J2379" s="1621">
        <v>14.3</v>
      </c>
      <c r="K2379" s="1623">
        <f t="shared" si="135"/>
        <v>831.46140000000003</v>
      </c>
      <c r="L2379" s="1621"/>
      <c r="M2379" s="1621"/>
      <c r="N2379" s="1624">
        <f t="shared" si="136"/>
        <v>0</v>
      </c>
      <c r="O2379" s="2109"/>
      <c r="P2379" s="2109"/>
      <c r="Q2379" s="2109">
        <f t="shared" si="137"/>
        <v>0</v>
      </c>
      <c r="R2379" s="2394"/>
    </row>
    <row r="2380" spans="2:18" ht="14.25" customHeight="1">
      <c r="B2380" s="407"/>
      <c r="C2380" s="1619">
        <v>63</v>
      </c>
      <c r="D2380" s="1937" t="s">
        <v>7383</v>
      </c>
      <c r="E2380" s="1790">
        <v>7</v>
      </c>
      <c r="F2380" s="1621" t="s">
        <v>508</v>
      </c>
      <c r="G2380" s="1747" t="s">
        <v>7432</v>
      </c>
      <c r="H2380" s="1621">
        <v>2024</v>
      </c>
      <c r="I2380" s="1623">
        <v>1290</v>
      </c>
      <c r="J2380" s="1621">
        <v>14.3</v>
      </c>
      <c r="K2380" s="1623">
        <f t="shared" si="135"/>
        <v>1105.53</v>
      </c>
      <c r="L2380" s="1621"/>
      <c r="M2380" s="1621"/>
      <c r="N2380" s="1624">
        <f t="shared" si="136"/>
        <v>0</v>
      </c>
      <c r="O2380" s="2109"/>
      <c r="P2380" s="2109"/>
      <c r="Q2380" s="2109">
        <f t="shared" si="137"/>
        <v>0</v>
      </c>
      <c r="R2380" s="2394"/>
    </row>
    <row r="2381" spans="2:18" ht="14.25" customHeight="1">
      <c r="B2381" s="407"/>
      <c r="C2381" s="1619">
        <v>64</v>
      </c>
      <c r="D2381" s="1937" t="s">
        <v>4169</v>
      </c>
      <c r="E2381" s="1790">
        <v>7</v>
      </c>
      <c r="F2381" s="1621" t="s">
        <v>508</v>
      </c>
      <c r="G2381" s="1747" t="s">
        <v>7310</v>
      </c>
      <c r="H2381" s="1621">
        <v>2023</v>
      </c>
      <c r="I2381" s="1623">
        <v>280.8</v>
      </c>
      <c r="J2381" s="1621">
        <v>28.6</v>
      </c>
      <c r="K2381" s="1623">
        <f t="shared" si="135"/>
        <v>200.49119999999999</v>
      </c>
      <c r="L2381" s="1621"/>
      <c r="M2381" s="1621"/>
      <c r="N2381" s="1624">
        <f t="shared" si="136"/>
        <v>0</v>
      </c>
      <c r="O2381" s="2109"/>
      <c r="P2381" s="2109"/>
      <c r="Q2381" s="2109">
        <f t="shared" si="137"/>
        <v>0</v>
      </c>
      <c r="R2381" s="2394"/>
    </row>
    <row r="2382" spans="2:18" ht="14.25" customHeight="1">
      <c r="B2382" s="407"/>
      <c r="C2382" s="1619">
        <v>65</v>
      </c>
      <c r="D2382" s="1937" t="s">
        <v>7447</v>
      </c>
      <c r="E2382" s="1790">
        <v>7</v>
      </c>
      <c r="F2382" s="1621" t="s">
        <v>508</v>
      </c>
      <c r="G2382" s="1747" t="s">
        <v>7310</v>
      </c>
      <c r="H2382" s="1621">
        <v>2023</v>
      </c>
      <c r="I2382" s="1623">
        <v>365.7</v>
      </c>
      <c r="J2382" s="1621">
        <v>28.6</v>
      </c>
      <c r="K2382" s="1623">
        <f t="shared" si="135"/>
        <v>261.10979999999995</v>
      </c>
      <c r="L2382" s="1621"/>
      <c r="M2382" s="1621"/>
      <c r="N2382" s="1624">
        <f t="shared" si="136"/>
        <v>0</v>
      </c>
      <c r="O2382" s="2109"/>
      <c r="P2382" s="2109"/>
      <c r="Q2382" s="2109">
        <f t="shared" si="137"/>
        <v>0</v>
      </c>
      <c r="R2382" s="2394"/>
    </row>
    <row r="2383" spans="2:18" ht="14.25" customHeight="1">
      <c r="B2383" s="407"/>
      <c r="C2383" s="1619">
        <v>66</v>
      </c>
      <c r="D2383" s="1937" t="s">
        <v>7448</v>
      </c>
      <c r="E2383" s="1790">
        <v>7</v>
      </c>
      <c r="F2383" s="1621" t="s">
        <v>508</v>
      </c>
      <c r="G2383" s="1747" t="s">
        <v>7310</v>
      </c>
      <c r="H2383" s="1621">
        <v>2023</v>
      </c>
      <c r="I2383" s="1623">
        <v>387</v>
      </c>
      <c r="J2383" s="1621">
        <v>28.6</v>
      </c>
      <c r="K2383" s="1623">
        <f t="shared" si="135"/>
        <v>276.31799999999998</v>
      </c>
      <c r="L2383" s="1621"/>
      <c r="M2383" s="1621"/>
      <c r="N2383" s="1624">
        <f t="shared" si="136"/>
        <v>0</v>
      </c>
      <c r="O2383" s="2109"/>
      <c r="P2383" s="2109"/>
      <c r="Q2383" s="2109">
        <f t="shared" si="137"/>
        <v>0</v>
      </c>
      <c r="R2383" s="2394"/>
    </row>
    <row r="2384" spans="2:18" ht="14.25" customHeight="1">
      <c r="B2384" s="407"/>
      <c r="C2384" s="1619">
        <v>67</v>
      </c>
      <c r="D2384" s="1937" t="s">
        <v>7372</v>
      </c>
      <c r="E2384" s="1790">
        <v>7</v>
      </c>
      <c r="F2384" s="1621" t="s">
        <v>508</v>
      </c>
      <c r="G2384" s="1747" t="s">
        <v>7435</v>
      </c>
      <c r="H2384" s="1621">
        <v>2024</v>
      </c>
      <c r="I2384" s="1623">
        <v>194.04</v>
      </c>
      <c r="J2384" s="1621">
        <v>14.3</v>
      </c>
      <c r="K2384" s="1623">
        <f t="shared" si="135"/>
        <v>166.29228000000001</v>
      </c>
      <c r="L2384" s="1621"/>
      <c r="M2384" s="1621"/>
      <c r="N2384" s="1624">
        <f t="shared" si="136"/>
        <v>0</v>
      </c>
      <c r="O2384" s="2109"/>
      <c r="P2384" s="2109"/>
      <c r="Q2384" s="2109">
        <f t="shared" si="137"/>
        <v>0</v>
      </c>
      <c r="R2384" s="2394"/>
    </row>
    <row r="2385" spans="2:18" ht="14.25" customHeight="1">
      <c r="B2385" s="407"/>
      <c r="C2385" s="1619">
        <v>68</v>
      </c>
      <c r="D2385" s="1937" t="s">
        <v>5042</v>
      </c>
      <c r="E2385" s="1790">
        <v>7</v>
      </c>
      <c r="F2385" s="1621" t="s">
        <v>508</v>
      </c>
      <c r="G2385" s="1747" t="s">
        <v>7379</v>
      </c>
      <c r="H2385" s="1621">
        <v>2022</v>
      </c>
      <c r="I2385" s="1623">
        <v>995.08</v>
      </c>
      <c r="J2385" s="1621">
        <v>42.900000000000006</v>
      </c>
      <c r="K2385" s="1623">
        <f t="shared" si="135"/>
        <v>568.19067999999993</v>
      </c>
      <c r="L2385" s="1621"/>
      <c r="M2385" s="1621"/>
      <c r="N2385" s="1624">
        <f t="shared" si="136"/>
        <v>0</v>
      </c>
      <c r="O2385" s="2109"/>
      <c r="P2385" s="2109"/>
      <c r="Q2385" s="2109">
        <f t="shared" si="137"/>
        <v>0</v>
      </c>
      <c r="R2385" s="2395"/>
    </row>
    <row r="2386" spans="2:18" ht="14.25" customHeight="1">
      <c r="B2386" s="407"/>
      <c r="C2386" s="1630">
        <v>1</v>
      </c>
      <c r="D2386" s="1938" t="s">
        <v>4978</v>
      </c>
      <c r="E2386" s="1791">
        <v>7</v>
      </c>
      <c r="F2386" s="1632" t="s">
        <v>508</v>
      </c>
      <c r="G2386" s="1748">
        <v>1</v>
      </c>
      <c r="H2386" s="1632">
        <v>2007</v>
      </c>
      <c r="I2386" s="1634">
        <v>297</v>
      </c>
      <c r="J2386" s="1632">
        <f t="shared" ref="J2386:J2449" si="138">IF(($J$14-H2386)*J$19&gt;100,100,($J$14-H2386)*J$19)</f>
        <v>100</v>
      </c>
      <c r="K2386" s="1634">
        <f t="shared" si="135"/>
        <v>0</v>
      </c>
      <c r="L2386" s="1632"/>
      <c r="M2386" s="1632"/>
      <c r="N2386" s="1635">
        <f t="shared" si="136"/>
        <v>0</v>
      </c>
      <c r="O2386" s="2111"/>
      <c r="P2386" s="2111"/>
      <c r="Q2386" s="2111">
        <f t="shared" si="137"/>
        <v>0</v>
      </c>
      <c r="R2386" s="2415" t="s">
        <v>7937</v>
      </c>
    </row>
    <row r="2387" spans="2:18" ht="14.25" customHeight="1">
      <c r="B2387" s="407"/>
      <c r="C2387" s="1630">
        <v>2</v>
      </c>
      <c r="D2387" s="1938" t="s">
        <v>4979</v>
      </c>
      <c r="E2387" s="1791">
        <v>7</v>
      </c>
      <c r="F2387" s="1632" t="s">
        <v>508</v>
      </c>
      <c r="G2387" s="1748">
        <v>3</v>
      </c>
      <c r="H2387" s="1632">
        <v>2007</v>
      </c>
      <c r="I2387" s="1634">
        <v>140.9</v>
      </c>
      <c r="J2387" s="1632">
        <f t="shared" si="138"/>
        <v>100</v>
      </c>
      <c r="K2387" s="1634">
        <f t="shared" si="135"/>
        <v>0</v>
      </c>
      <c r="L2387" s="1632"/>
      <c r="M2387" s="1632"/>
      <c r="N2387" s="1635">
        <f t="shared" si="136"/>
        <v>0</v>
      </c>
      <c r="O2387" s="2111"/>
      <c r="P2387" s="2111"/>
      <c r="Q2387" s="2111">
        <f t="shared" si="137"/>
        <v>0</v>
      </c>
      <c r="R2387" s="2416"/>
    </row>
    <row r="2388" spans="2:18" ht="14.25" customHeight="1">
      <c r="B2388" s="407"/>
      <c r="C2388" s="1630">
        <v>3</v>
      </c>
      <c r="D2388" s="1938" t="s">
        <v>4980</v>
      </c>
      <c r="E2388" s="1791">
        <v>7</v>
      </c>
      <c r="F2388" s="1632" t="s">
        <v>508</v>
      </c>
      <c r="G2388" s="1748">
        <v>2</v>
      </c>
      <c r="H2388" s="1632">
        <v>2007</v>
      </c>
      <c r="I2388" s="1634">
        <v>146.88</v>
      </c>
      <c r="J2388" s="1632">
        <f t="shared" si="138"/>
        <v>100</v>
      </c>
      <c r="K2388" s="1634">
        <f t="shared" si="135"/>
        <v>0</v>
      </c>
      <c r="L2388" s="1632"/>
      <c r="M2388" s="1632"/>
      <c r="N2388" s="1635">
        <f t="shared" si="136"/>
        <v>0</v>
      </c>
      <c r="O2388" s="2111"/>
      <c r="P2388" s="2111"/>
      <c r="Q2388" s="2111">
        <f t="shared" si="137"/>
        <v>0</v>
      </c>
      <c r="R2388" s="2416"/>
    </row>
    <row r="2389" spans="2:18" ht="14.25" customHeight="1">
      <c r="B2389" s="407"/>
      <c r="C2389" s="1630">
        <v>4</v>
      </c>
      <c r="D2389" s="1938" t="s">
        <v>4981</v>
      </c>
      <c r="E2389" s="1791">
        <v>7</v>
      </c>
      <c r="F2389" s="1632" t="s">
        <v>508</v>
      </c>
      <c r="G2389" s="1748">
        <v>2</v>
      </c>
      <c r="H2389" s="1632">
        <v>2007</v>
      </c>
      <c r="I2389" s="1634">
        <v>47.8</v>
      </c>
      <c r="J2389" s="1632">
        <f t="shared" si="138"/>
        <v>100</v>
      </c>
      <c r="K2389" s="1634">
        <f t="shared" si="135"/>
        <v>0</v>
      </c>
      <c r="L2389" s="1632"/>
      <c r="M2389" s="1632"/>
      <c r="N2389" s="1635">
        <f t="shared" si="136"/>
        <v>0</v>
      </c>
      <c r="O2389" s="2111"/>
      <c r="P2389" s="2111"/>
      <c r="Q2389" s="2111">
        <f t="shared" si="137"/>
        <v>0</v>
      </c>
      <c r="R2389" s="2416"/>
    </row>
    <row r="2390" spans="2:18" ht="14.25" customHeight="1">
      <c r="B2390" s="407"/>
      <c r="C2390" s="1630">
        <v>5</v>
      </c>
      <c r="D2390" s="1938" t="s">
        <v>2053</v>
      </c>
      <c r="E2390" s="1791">
        <v>7</v>
      </c>
      <c r="F2390" s="1632" t="s">
        <v>508</v>
      </c>
      <c r="G2390" s="1748">
        <v>9</v>
      </c>
      <c r="H2390" s="1632">
        <v>2008</v>
      </c>
      <c r="I2390" s="1634">
        <v>251.95305000000002</v>
      </c>
      <c r="J2390" s="1632">
        <f t="shared" si="138"/>
        <v>100</v>
      </c>
      <c r="K2390" s="1634">
        <f t="shared" si="135"/>
        <v>0</v>
      </c>
      <c r="L2390" s="1632"/>
      <c r="M2390" s="1632"/>
      <c r="N2390" s="1635">
        <f t="shared" si="136"/>
        <v>0</v>
      </c>
      <c r="O2390" s="2111"/>
      <c r="P2390" s="2111"/>
      <c r="Q2390" s="2111">
        <f t="shared" si="137"/>
        <v>0</v>
      </c>
      <c r="R2390" s="2416"/>
    </row>
    <row r="2391" spans="2:18" ht="14.25" customHeight="1">
      <c r="B2391" s="407"/>
      <c r="C2391" s="1630">
        <v>6</v>
      </c>
      <c r="D2391" s="1938" t="s">
        <v>4982</v>
      </c>
      <c r="E2391" s="1791">
        <v>7</v>
      </c>
      <c r="F2391" s="1632" t="s">
        <v>508</v>
      </c>
      <c r="G2391" s="1748">
        <v>4</v>
      </c>
      <c r="H2391" s="1632">
        <v>2008</v>
      </c>
      <c r="I2391" s="1634">
        <v>50.1</v>
      </c>
      <c r="J2391" s="1632">
        <f t="shared" si="138"/>
        <v>100</v>
      </c>
      <c r="K2391" s="1634">
        <f t="shared" si="135"/>
        <v>0</v>
      </c>
      <c r="L2391" s="1632"/>
      <c r="M2391" s="1632"/>
      <c r="N2391" s="1635">
        <f t="shared" si="136"/>
        <v>0</v>
      </c>
      <c r="O2391" s="2111"/>
      <c r="P2391" s="2111"/>
      <c r="Q2391" s="2111">
        <f t="shared" si="137"/>
        <v>0</v>
      </c>
      <c r="R2391" s="2416"/>
    </row>
    <row r="2392" spans="2:18" ht="14.25" customHeight="1">
      <c r="B2392" s="407"/>
      <c r="C2392" s="1630">
        <v>7</v>
      </c>
      <c r="D2392" s="1938" t="s">
        <v>4983</v>
      </c>
      <c r="E2392" s="1791">
        <v>7</v>
      </c>
      <c r="F2392" s="1632" t="s">
        <v>508</v>
      </c>
      <c r="G2392" s="1748">
        <v>5</v>
      </c>
      <c r="H2392" s="1632">
        <v>2008</v>
      </c>
      <c r="I2392" s="1634">
        <v>150.30000000000001</v>
      </c>
      <c r="J2392" s="1632">
        <f t="shared" si="138"/>
        <v>100</v>
      </c>
      <c r="K2392" s="1634">
        <f t="shared" si="135"/>
        <v>0</v>
      </c>
      <c r="L2392" s="1632"/>
      <c r="M2392" s="1632"/>
      <c r="N2392" s="1635">
        <f t="shared" si="136"/>
        <v>0</v>
      </c>
      <c r="O2392" s="2111"/>
      <c r="P2392" s="2111"/>
      <c r="Q2392" s="2111">
        <f t="shared" si="137"/>
        <v>0</v>
      </c>
      <c r="R2392" s="2416"/>
    </row>
    <row r="2393" spans="2:18" ht="14.25" customHeight="1">
      <c r="B2393" s="407"/>
      <c r="C2393" s="1630">
        <v>8</v>
      </c>
      <c r="D2393" s="1938" t="s">
        <v>4984</v>
      </c>
      <c r="E2393" s="1791">
        <v>7</v>
      </c>
      <c r="F2393" s="1632" t="s">
        <v>508</v>
      </c>
      <c r="G2393" s="1748">
        <v>5</v>
      </c>
      <c r="H2393" s="1632">
        <v>2008</v>
      </c>
      <c r="I2393" s="1634">
        <v>54.008000000000003</v>
      </c>
      <c r="J2393" s="1632">
        <f t="shared" si="138"/>
        <v>100</v>
      </c>
      <c r="K2393" s="1634">
        <f t="shared" si="135"/>
        <v>0</v>
      </c>
      <c r="L2393" s="1632"/>
      <c r="M2393" s="1632"/>
      <c r="N2393" s="1635">
        <f t="shared" si="136"/>
        <v>0</v>
      </c>
      <c r="O2393" s="2111"/>
      <c r="P2393" s="2111"/>
      <c r="Q2393" s="2111">
        <f t="shared" si="137"/>
        <v>0</v>
      </c>
      <c r="R2393" s="2416"/>
    </row>
    <row r="2394" spans="2:18" ht="14.25" customHeight="1">
      <c r="B2394" s="407"/>
      <c r="C2394" s="1630">
        <v>9</v>
      </c>
      <c r="D2394" s="1938" t="s">
        <v>2055</v>
      </c>
      <c r="E2394" s="1791">
        <v>7</v>
      </c>
      <c r="F2394" s="1632" t="s">
        <v>508</v>
      </c>
      <c r="G2394" s="1748">
        <v>2</v>
      </c>
      <c r="H2394" s="1632">
        <v>2009</v>
      </c>
      <c r="I2394" s="1634">
        <v>50.1</v>
      </c>
      <c r="J2394" s="1632">
        <f t="shared" si="138"/>
        <v>100</v>
      </c>
      <c r="K2394" s="1634">
        <f t="shared" si="135"/>
        <v>0</v>
      </c>
      <c r="L2394" s="1632"/>
      <c r="M2394" s="1632"/>
      <c r="N2394" s="1635">
        <f t="shared" si="136"/>
        <v>0</v>
      </c>
      <c r="O2394" s="2111"/>
      <c r="P2394" s="2111"/>
      <c r="Q2394" s="2111">
        <f t="shared" si="137"/>
        <v>0</v>
      </c>
      <c r="R2394" s="2416"/>
    </row>
    <row r="2395" spans="2:18" ht="14.25" customHeight="1">
      <c r="B2395" s="407"/>
      <c r="C2395" s="1630">
        <v>10</v>
      </c>
      <c r="D2395" s="1938" t="s">
        <v>4985</v>
      </c>
      <c r="E2395" s="1791">
        <v>7</v>
      </c>
      <c r="F2395" s="1632" t="s">
        <v>508</v>
      </c>
      <c r="G2395" s="1748">
        <v>1</v>
      </c>
      <c r="H2395" s="1632">
        <v>2010</v>
      </c>
      <c r="I2395" s="1634">
        <v>54.008000000000003</v>
      </c>
      <c r="J2395" s="1632">
        <f t="shared" si="138"/>
        <v>100</v>
      </c>
      <c r="K2395" s="1634">
        <f t="shared" si="135"/>
        <v>0</v>
      </c>
      <c r="L2395" s="1632"/>
      <c r="M2395" s="1632"/>
      <c r="N2395" s="1635">
        <f t="shared" si="136"/>
        <v>0</v>
      </c>
      <c r="O2395" s="2111"/>
      <c r="P2395" s="2111"/>
      <c r="Q2395" s="2111">
        <f t="shared" si="137"/>
        <v>0</v>
      </c>
      <c r="R2395" s="2416"/>
    </row>
    <row r="2396" spans="2:18" ht="14.25" customHeight="1">
      <c r="B2396" s="407"/>
      <c r="C2396" s="1630">
        <v>11</v>
      </c>
      <c r="D2396" s="1938" t="s">
        <v>4986</v>
      </c>
      <c r="E2396" s="1791">
        <v>7</v>
      </c>
      <c r="F2396" s="1632" t="s">
        <v>508</v>
      </c>
      <c r="G2396" s="1748">
        <v>1</v>
      </c>
      <c r="H2396" s="1632">
        <v>2010</v>
      </c>
      <c r="I2396" s="1634">
        <v>152</v>
      </c>
      <c r="J2396" s="1632">
        <f t="shared" si="138"/>
        <v>100</v>
      </c>
      <c r="K2396" s="1634">
        <f t="shared" si="135"/>
        <v>0</v>
      </c>
      <c r="L2396" s="1632"/>
      <c r="M2396" s="1632"/>
      <c r="N2396" s="1635">
        <f t="shared" si="136"/>
        <v>0</v>
      </c>
      <c r="O2396" s="2111"/>
      <c r="P2396" s="2111"/>
      <c r="Q2396" s="2111">
        <f t="shared" si="137"/>
        <v>0</v>
      </c>
      <c r="R2396" s="2416"/>
    </row>
    <row r="2397" spans="2:18" ht="14.25" customHeight="1">
      <c r="B2397" s="407"/>
      <c r="C2397" s="1630">
        <v>12</v>
      </c>
      <c r="D2397" s="1938" t="s">
        <v>4987</v>
      </c>
      <c r="E2397" s="1791">
        <v>7</v>
      </c>
      <c r="F2397" s="1632" t="s">
        <v>508</v>
      </c>
      <c r="G2397" s="1748">
        <v>1</v>
      </c>
      <c r="H2397" s="1632">
        <v>2010</v>
      </c>
      <c r="I2397" s="1634">
        <v>73</v>
      </c>
      <c r="J2397" s="1632">
        <f t="shared" si="138"/>
        <v>100</v>
      </c>
      <c r="K2397" s="1634">
        <f t="shared" si="135"/>
        <v>0</v>
      </c>
      <c r="L2397" s="1632"/>
      <c r="M2397" s="1632"/>
      <c r="N2397" s="1635">
        <f t="shared" si="136"/>
        <v>0</v>
      </c>
      <c r="O2397" s="2111"/>
      <c r="P2397" s="2111"/>
      <c r="Q2397" s="2111">
        <f t="shared" si="137"/>
        <v>0</v>
      </c>
      <c r="R2397" s="2416"/>
    </row>
    <row r="2398" spans="2:18" ht="14.25" customHeight="1">
      <c r="B2398" s="407"/>
      <c r="C2398" s="1630">
        <v>13</v>
      </c>
      <c r="D2398" s="1938" t="s">
        <v>4988</v>
      </c>
      <c r="E2398" s="1791">
        <v>7</v>
      </c>
      <c r="F2398" s="1632" t="s">
        <v>508</v>
      </c>
      <c r="G2398" s="1748">
        <v>4</v>
      </c>
      <c r="H2398" s="1632">
        <v>2010</v>
      </c>
      <c r="I2398" s="1634">
        <v>105.506</v>
      </c>
      <c r="J2398" s="1632">
        <f t="shared" si="138"/>
        <v>100</v>
      </c>
      <c r="K2398" s="1634">
        <f t="shared" si="135"/>
        <v>0</v>
      </c>
      <c r="L2398" s="1632"/>
      <c r="M2398" s="1632"/>
      <c r="N2398" s="1635">
        <f t="shared" si="136"/>
        <v>0</v>
      </c>
      <c r="O2398" s="2111"/>
      <c r="P2398" s="2111"/>
      <c r="Q2398" s="2111">
        <f t="shared" si="137"/>
        <v>0</v>
      </c>
      <c r="R2398" s="2416"/>
    </row>
    <row r="2399" spans="2:18" ht="14.25" customHeight="1">
      <c r="B2399" s="407"/>
      <c r="C2399" s="1630">
        <v>14</v>
      </c>
      <c r="D2399" s="1938" t="s">
        <v>4989</v>
      </c>
      <c r="E2399" s="1791">
        <v>7</v>
      </c>
      <c r="F2399" s="1632" t="s">
        <v>508</v>
      </c>
      <c r="G2399" s="1748">
        <v>2</v>
      </c>
      <c r="H2399" s="1632">
        <v>2010</v>
      </c>
      <c r="I2399" s="1634">
        <v>58.9</v>
      </c>
      <c r="J2399" s="1632">
        <f t="shared" si="138"/>
        <v>100</v>
      </c>
      <c r="K2399" s="1634">
        <f t="shared" si="135"/>
        <v>0</v>
      </c>
      <c r="L2399" s="1632"/>
      <c r="M2399" s="1632"/>
      <c r="N2399" s="1635">
        <f t="shared" si="136"/>
        <v>0</v>
      </c>
      <c r="O2399" s="2111"/>
      <c r="P2399" s="2111"/>
      <c r="Q2399" s="2111">
        <f t="shared" si="137"/>
        <v>0</v>
      </c>
      <c r="R2399" s="2416"/>
    </row>
    <row r="2400" spans="2:18" ht="14.25" customHeight="1">
      <c r="B2400" s="407"/>
      <c r="C2400" s="1630">
        <v>15</v>
      </c>
      <c r="D2400" s="1938" t="s">
        <v>4990</v>
      </c>
      <c r="E2400" s="1791">
        <v>7</v>
      </c>
      <c r="F2400" s="1632" t="s">
        <v>508</v>
      </c>
      <c r="G2400" s="1748">
        <v>4</v>
      </c>
      <c r="H2400" s="1632">
        <v>2010</v>
      </c>
      <c r="I2400" s="1634">
        <v>651.70000000000005</v>
      </c>
      <c r="J2400" s="1632">
        <f t="shared" si="138"/>
        <v>100</v>
      </c>
      <c r="K2400" s="1634">
        <f t="shared" si="135"/>
        <v>0</v>
      </c>
      <c r="L2400" s="1632"/>
      <c r="M2400" s="1632"/>
      <c r="N2400" s="1635">
        <f t="shared" si="136"/>
        <v>0</v>
      </c>
      <c r="O2400" s="2111"/>
      <c r="P2400" s="2111"/>
      <c r="Q2400" s="2111">
        <f t="shared" si="137"/>
        <v>0</v>
      </c>
      <c r="R2400" s="2416"/>
    </row>
    <row r="2401" spans="2:18" ht="14.25" customHeight="1">
      <c r="B2401" s="407"/>
      <c r="C2401" s="1630">
        <v>16</v>
      </c>
      <c r="D2401" s="1938" t="s">
        <v>4991</v>
      </c>
      <c r="E2401" s="1791">
        <v>7</v>
      </c>
      <c r="F2401" s="1632" t="s">
        <v>508</v>
      </c>
      <c r="G2401" s="1748">
        <v>4</v>
      </c>
      <c r="H2401" s="1632">
        <v>2010</v>
      </c>
      <c r="I2401" s="1634">
        <v>2533.56</v>
      </c>
      <c r="J2401" s="1632">
        <f t="shared" si="138"/>
        <v>100</v>
      </c>
      <c r="K2401" s="1634">
        <f t="shared" si="135"/>
        <v>0</v>
      </c>
      <c r="L2401" s="1632"/>
      <c r="M2401" s="1632"/>
      <c r="N2401" s="1635">
        <f t="shared" si="136"/>
        <v>0</v>
      </c>
      <c r="O2401" s="2111"/>
      <c r="P2401" s="2111"/>
      <c r="Q2401" s="2111">
        <f t="shared" si="137"/>
        <v>0</v>
      </c>
      <c r="R2401" s="2416"/>
    </row>
    <row r="2402" spans="2:18" ht="14.25" customHeight="1">
      <c r="B2402" s="407"/>
      <c r="C2402" s="1630">
        <v>17</v>
      </c>
      <c r="D2402" s="1938" t="s">
        <v>4992</v>
      </c>
      <c r="E2402" s="1791">
        <v>7</v>
      </c>
      <c r="F2402" s="1632" t="s">
        <v>508</v>
      </c>
      <c r="G2402" s="1748">
        <v>7</v>
      </c>
      <c r="H2402" s="1632">
        <v>2010</v>
      </c>
      <c r="I2402" s="1634">
        <v>72.5</v>
      </c>
      <c r="J2402" s="1632">
        <f t="shared" si="138"/>
        <v>100</v>
      </c>
      <c r="K2402" s="1634">
        <f t="shared" si="135"/>
        <v>0</v>
      </c>
      <c r="L2402" s="1632"/>
      <c r="M2402" s="1632"/>
      <c r="N2402" s="1635">
        <f t="shared" si="136"/>
        <v>0</v>
      </c>
      <c r="O2402" s="2111"/>
      <c r="P2402" s="2111"/>
      <c r="Q2402" s="2111">
        <f t="shared" si="137"/>
        <v>0</v>
      </c>
      <c r="R2402" s="2416"/>
    </row>
    <row r="2403" spans="2:18" ht="14.25" customHeight="1">
      <c r="B2403" s="407"/>
      <c r="C2403" s="1630">
        <v>18</v>
      </c>
      <c r="D2403" s="1938" t="s">
        <v>4993</v>
      </c>
      <c r="E2403" s="1791">
        <v>7</v>
      </c>
      <c r="F2403" s="1632" t="s">
        <v>508</v>
      </c>
      <c r="G2403" s="1748">
        <v>1</v>
      </c>
      <c r="H2403" s="1632">
        <v>2011</v>
      </c>
      <c r="I2403" s="1634">
        <v>47.8</v>
      </c>
      <c r="J2403" s="1632">
        <f t="shared" si="138"/>
        <v>100</v>
      </c>
      <c r="K2403" s="1634">
        <f t="shared" si="135"/>
        <v>0</v>
      </c>
      <c r="L2403" s="1632"/>
      <c r="M2403" s="1632"/>
      <c r="N2403" s="1635">
        <f t="shared" si="136"/>
        <v>0</v>
      </c>
      <c r="O2403" s="2111"/>
      <c r="P2403" s="2111"/>
      <c r="Q2403" s="2111">
        <f t="shared" si="137"/>
        <v>0</v>
      </c>
      <c r="R2403" s="2416"/>
    </row>
    <row r="2404" spans="2:18" ht="14.25" customHeight="1">
      <c r="B2404" s="407"/>
      <c r="C2404" s="1630">
        <v>19</v>
      </c>
      <c r="D2404" s="1938" t="s">
        <v>4994</v>
      </c>
      <c r="E2404" s="1791">
        <v>7</v>
      </c>
      <c r="F2404" s="1632" t="s">
        <v>508</v>
      </c>
      <c r="G2404" s="1748">
        <v>8</v>
      </c>
      <c r="H2404" s="1632">
        <v>2011</v>
      </c>
      <c r="I2404" s="1634">
        <v>307.5</v>
      </c>
      <c r="J2404" s="1632">
        <f t="shared" si="138"/>
        <v>100</v>
      </c>
      <c r="K2404" s="1634">
        <f t="shared" si="135"/>
        <v>0</v>
      </c>
      <c r="L2404" s="1632"/>
      <c r="M2404" s="1632"/>
      <c r="N2404" s="1635">
        <f t="shared" si="136"/>
        <v>0</v>
      </c>
      <c r="O2404" s="2111"/>
      <c r="P2404" s="2111"/>
      <c r="Q2404" s="2111">
        <f t="shared" si="137"/>
        <v>0</v>
      </c>
      <c r="R2404" s="2416"/>
    </row>
    <row r="2405" spans="2:18" ht="14.25" customHeight="1">
      <c r="B2405" s="407"/>
      <c r="C2405" s="1630">
        <v>20</v>
      </c>
      <c r="D2405" s="1938" t="s">
        <v>4995</v>
      </c>
      <c r="E2405" s="1791">
        <v>7</v>
      </c>
      <c r="F2405" s="1632" t="s">
        <v>508</v>
      </c>
      <c r="G2405" s="1748">
        <v>7</v>
      </c>
      <c r="H2405" s="1632">
        <v>2011</v>
      </c>
      <c r="I2405" s="1634">
        <v>2658.6</v>
      </c>
      <c r="J2405" s="1632">
        <f t="shared" si="138"/>
        <v>100</v>
      </c>
      <c r="K2405" s="1634">
        <f t="shared" si="135"/>
        <v>0</v>
      </c>
      <c r="L2405" s="1632"/>
      <c r="M2405" s="1632"/>
      <c r="N2405" s="1635">
        <f t="shared" si="136"/>
        <v>0</v>
      </c>
      <c r="O2405" s="2111"/>
      <c r="P2405" s="2111"/>
      <c r="Q2405" s="2111">
        <f t="shared" si="137"/>
        <v>0</v>
      </c>
      <c r="R2405" s="2416"/>
    </row>
    <row r="2406" spans="2:18" ht="14.25" customHeight="1">
      <c r="B2406" s="407"/>
      <c r="C2406" s="1630">
        <v>21</v>
      </c>
      <c r="D2406" s="1938" t="s">
        <v>4996</v>
      </c>
      <c r="E2406" s="1791">
        <v>7</v>
      </c>
      <c r="F2406" s="1632" t="s">
        <v>508</v>
      </c>
      <c r="G2406" s="1748">
        <v>1</v>
      </c>
      <c r="H2406" s="1632">
        <v>2011</v>
      </c>
      <c r="I2406" s="1634">
        <v>176.87056000000001</v>
      </c>
      <c r="J2406" s="1632">
        <f t="shared" si="138"/>
        <v>100</v>
      </c>
      <c r="K2406" s="1634">
        <f t="shared" si="135"/>
        <v>0</v>
      </c>
      <c r="L2406" s="1632"/>
      <c r="M2406" s="1632"/>
      <c r="N2406" s="1635">
        <f t="shared" si="136"/>
        <v>0</v>
      </c>
      <c r="O2406" s="2111"/>
      <c r="P2406" s="2111"/>
      <c r="Q2406" s="2111">
        <f t="shared" si="137"/>
        <v>0</v>
      </c>
      <c r="R2406" s="2416"/>
    </row>
    <row r="2407" spans="2:18" ht="14.25" customHeight="1">
      <c r="B2407" s="407"/>
      <c r="C2407" s="1630">
        <v>22</v>
      </c>
      <c r="D2407" s="1938" t="s">
        <v>4997</v>
      </c>
      <c r="E2407" s="1791">
        <v>7</v>
      </c>
      <c r="F2407" s="1632" t="s">
        <v>508</v>
      </c>
      <c r="G2407" s="1748">
        <v>1</v>
      </c>
      <c r="H2407" s="1632">
        <v>2011</v>
      </c>
      <c r="I2407" s="1634">
        <v>488.76</v>
      </c>
      <c r="J2407" s="1632">
        <f t="shared" si="138"/>
        <v>100</v>
      </c>
      <c r="K2407" s="1634">
        <f t="shared" si="135"/>
        <v>0</v>
      </c>
      <c r="L2407" s="1632"/>
      <c r="M2407" s="1632"/>
      <c r="N2407" s="1635">
        <f t="shared" si="136"/>
        <v>0</v>
      </c>
      <c r="O2407" s="2111"/>
      <c r="P2407" s="2111"/>
      <c r="Q2407" s="2111">
        <f t="shared" si="137"/>
        <v>0</v>
      </c>
      <c r="R2407" s="2416"/>
    </row>
    <row r="2408" spans="2:18" ht="14.25" customHeight="1">
      <c r="B2408" s="407"/>
      <c r="C2408" s="1630">
        <v>23</v>
      </c>
      <c r="D2408" s="1938" t="s">
        <v>4993</v>
      </c>
      <c r="E2408" s="1791">
        <v>7</v>
      </c>
      <c r="F2408" s="1632" t="s">
        <v>508</v>
      </c>
      <c r="G2408" s="1748">
        <v>1</v>
      </c>
      <c r="H2408" s="1632">
        <v>2011</v>
      </c>
      <c r="I2408" s="1634">
        <v>153.75</v>
      </c>
      <c r="J2408" s="1632">
        <f t="shared" si="138"/>
        <v>100</v>
      </c>
      <c r="K2408" s="1634">
        <f t="shared" si="135"/>
        <v>0</v>
      </c>
      <c r="L2408" s="1632"/>
      <c r="M2408" s="1632"/>
      <c r="N2408" s="1635">
        <f t="shared" si="136"/>
        <v>0</v>
      </c>
      <c r="O2408" s="2111"/>
      <c r="P2408" s="2111"/>
      <c r="Q2408" s="2111">
        <f t="shared" si="137"/>
        <v>0</v>
      </c>
      <c r="R2408" s="2416"/>
    </row>
    <row r="2409" spans="2:18" ht="54" customHeight="1">
      <c r="B2409" s="407"/>
      <c r="C2409" s="1630">
        <v>24</v>
      </c>
      <c r="D2409" s="1938" t="s">
        <v>4998</v>
      </c>
      <c r="E2409" s="1791">
        <v>7</v>
      </c>
      <c r="F2409" s="1632" t="s">
        <v>508</v>
      </c>
      <c r="G2409" s="1748">
        <v>1</v>
      </c>
      <c r="H2409" s="1632">
        <v>2011</v>
      </c>
      <c r="I2409" s="1634">
        <v>112.3</v>
      </c>
      <c r="J2409" s="1632">
        <f t="shared" si="138"/>
        <v>100</v>
      </c>
      <c r="K2409" s="1634">
        <f t="shared" si="135"/>
        <v>0</v>
      </c>
      <c r="L2409" s="1632"/>
      <c r="M2409" s="1632"/>
      <c r="N2409" s="1635">
        <f t="shared" si="136"/>
        <v>0</v>
      </c>
      <c r="O2409" s="2111"/>
      <c r="P2409" s="2111"/>
      <c r="Q2409" s="2111">
        <f t="shared" si="137"/>
        <v>0</v>
      </c>
      <c r="R2409" s="2416"/>
    </row>
    <row r="2410" spans="2:18" ht="14.25" customHeight="1">
      <c r="B2410" s="407"/>
      <c r="C2410" s="1630">
        <v>25</v>
      </c>
      <c r="D2410" s="1938" t="s">
        <v>4999</v>
      </c>
      <c r="E2410" s="1791">
        <v>7</v>
      </c>
      <c r="F2410" s="1632" t="s">
        <v>508</v>
      </c>
      <c r="G2410" s="1748">
        <v>1</v>
      </c>
      <c r="H2410" s="1632">
        <v>2012</v>
      </c>
      <c r="I2410" s="1634">
        <v>149.88</v>
      </c>
      <c r="J2410" s="1632">
        <f t="shared" si="138"/>
        <v>100</v>
      </c>
      <c r="K2410" s="1634">
        <f t="shared" si="135"/>
        <v>0</v>
      </c>
      <c r="L2410" s="1632"/>
      <c r="M2410" s="1632"/>
      <c r="N2410" s="1635">
        <f t="shared" si="136"/>
        <v>0</v>
      </c>
      <c r="O2410" s="2111"/>
      <c r="P2410" s="2111"/>
      <c r="Q2410" s="2111">
        <f t="shared" si="137"/>
        <v>0</v>
      </c>
      <c r="R2410" s="2416"/>
    </row>
    <row r="2411" spans="2:18" ht="14.25" customHeight="1">
      <c r="B2411" s="407"/>
      <c r="C2411" s="1630">
        <v>26</v>
      </c>
      <c r="D2411" s="1938" t="s">
        <v>5000</v>
      </c>
      <c r="E2411" s="1791">
        <v>7</v>
      </c>
      <c r="F2411" s="1632" t="s">
        <v>508</v>
      </c>
      <c r="G2411" s="1748">
        <v>1</v>
      </c>
      <c r="H2411" s="1632">
        <v>2012</v>
      </c>
      <c r="I2411" s="1634">
        <v>28.5</v>
      </c>
      <c r="J2411" s="1632">
        <f t="shared" si="138"/>
        <v>100</v>
      </c>
      <c r="K2411" s="1634">
        <f t="shared" si="135"/>
        <v>0</v>
      </c>
      <c r="L2411" s="1632"/>
      <c r="M2411" s="1632"/>
      <c r="N2411" s="1635">
        <f t="shared" si="136"/>
        <v>0</v>
      </c>
      <c r="O2411" s="2111"/>
      <c r="P2411" s="2111"/>
      <c r="Q2411" s="2111">
        <f t="shared" si="137"/>
        <v>0</v>
      </c>
      <c r="R2411" s="2416"/>
    </row>
    <row r="2412" spans="2:18" ht="14.25" customHeight="1">
      <c r="B2412" s="407"/>
      <c r="C2412" s="1630">
        <v>27</v>
      </c>
      <c r="D2412" s="1938" t="s">
        <v>5001</v>
      </c>
      <c r="E2412" s="1791">
        <v>7</v>
      </c>
      <c r="F2412" s="1632" t="s">
        <v>508</v>
      </c>
      <c r="G2412" s="1748">
        <v>1</v>
      </c>
      <c r="H2412" s="1632">
        <v>2012</v>
      </c>
      <c r="I2412" s="1634">
        <v>550.49400000000003</v>
      </c>
      <c r="J2412" s="1632">
        <f t="shared" si="138"/>
        <v>100</v>
      </c>
      <c r="K2412" s="1634">
        <f t="shared" si="135"/>
        <v>0</v>
      </c>
      <c r="L2412" s="1632"/>
      <c r="M2412" s="1632"/>
      <c r="N2412" s="1635">
        <f t="shared" si="136"/>
        <v>0</v>
      </c>
      <c r="O2412" s="2111"/>
      <c r="P2412" s="2111"/>
      <c r="Q2412" s="2111">
        <f t="shared" si="137"/>
        <v>0</v>
      </c>
      <c r="R2412" s="2416"/>
    </row>
    <row r="2413" spans="2:18" ht="14.25" customHeight="1">
      <c r="B2413" s="407"/>
      <c r="C2413" s="1630">
        <v>28</v>
      </c>
      <c r="D2413" s="1938" t="s">
        <v>5002</v>
      </c>
      <c r="E2413" s="1791">
        <v>7</v>
      </c>
      <c r="F2413" s="1632" t="s">
        <v>508</v>
      </c>
      <c r="G2413" s="1748">
        <v>1</v>
      </c>
      <c r="H2413" s="1632">
        <v>2012</v>
      </c>
      <c r="I2413" s="1634">
        <v>489</v>
      </c>
      <c r="J2413" s="1632">
        <f t="shared" si="138"/>
        <v>100</v>
      </c>
      <c r="K2413" s="1634">
        <f t="shared" si="135"/>
        <v>0</v>
      </c>
      <c r="L2413" s="1632"/>
      <c r="M2413" s="1632"/>
      <c r="N2413" s="1635">
        <f t="shared" si="136"/>
        <v>0</v>
      </c>
      <c r="O2413" s="2111"/>
      <c r="P2413" s="2111"/>
      <c r="Q2413" s="2111">
        <f t="shared" si="137"/>
        <v>0</v>
      </c>
      <c r="R2413" s="2416"/>
    </row>
    <row r="2414" spans="2:18" ht="14.25" customHeight="1">
      <c r="B2414" s="407"/>
      <c r="C2414" s="1630">
        <v>29</v>
      </c>
      <c r="D2414" s="1938" t="s">
        <v>5003</v>
      </c>
      <c r="E2414" s="1791">
        <v>7</v>
      </c>
      <c r="F2414" s="1632" t="s">
        <v>508</v>
      </c>
      <c r="G2414" s="1748">
        <v>7</v>
      </c>
      <c r="H2414" s="1632">
        <v>2013</v>
      </c>
      <c r="I2414" s="1634">
        <v>73</v>
      </c>
      <c r="J2414" s="1632">
        <f t="shared" si="138"/>
        <v>100</v>
      </c>
      <c r="K2414" s="1634">
        <f t="shared" si="135"/>
        <v>0</v>
      </c>
      <c r="L2414" s="1632"/>
      <c r="M2414" s="1632"/>
      <c r="N2414" s="1635">
        <f t="shared" si="136"/>
        <v>0</v>
      </c>
      <c r="O2414" s="2111"/>
      <c r="P2414" s="2111"/>
      <c r="Q2414" s="2111">
        <f t="shared" si="137"/>
        <v>0</v>
      </c>
      <c r="R2414" s="2416"/>
    </row>
    <row r="2415" spans="2:18" ht="14.25" customHeight="1">
      <c r="B2415" s="407"/>
      <c r="C2415" s="1630">
        <v>30</v>
      </c>
      <c r="D2415" s="1938" t="s">
        <v>5004</v>
      </c>
      <c r="E2415" s="1791">
        <v>7</v>
      </c>
      <c r="F2415" s="1632" t="s">
        <v>508</v>
      </c>
      <c r="G2415" s="1748">
        <v>1</v>
      </c>
      <c r="H2415" s="1632">
        <v>2013</v>
      </c>
      <c r="I2415" s="1634">
        <v>200.4</v>
      </c>
      <c r="J2415" s="1632">
        <f t="shared" si="138"/>
        <v>100</v>
      </c>
      <c r="K2415" s="1634">
        <f t="shared" si="135"/>
        <v>0</v>
      </c>
      <c r="L2415" s="1632"/>
      <c r="M2415" s="1632"/>
      <c r="N2415" s="1635">
        <f t="shared" si="136"/>
        <v>0</v>
      </c>
      <c r="O2415" s="2111"/>
      <c r="P2415" s="2111"/>
      <c r="Q2415" s="2111">
        <f t="shared" si="137"/>
        <v>0</v>
      </c>
      <c r="R2415" s="2416"/>
    </row>
    <row r="2416" spans="2:18" ht="14.25" customHeight="1">
      <c r="B2416" s="407"/>
      <c r="C2416" s="1630">
        <v>31</v>
      </c>
      <c r="D2416" s="1938" t="s">
        <v>5005</v>
      </c>
      <c r="E2416" s="1791">
        <v>7</v>
      </c>
      <c r="F2416" s="1632" t="s">
        <v>508</v>
      </c>
      <c r="G2416" s="1748">
        <v>1</v>
      </c>
      <c r="H2416" s="1632">
        <v>2013</v>
      </c>
      <c r="I2416" s="1634">
        <v>105.506</v>
      </c>
      <c r="J2416" s="1632">
        <f t="shared" si="138"/>
        <v>100</v>
      </c>
      <c r="K2416" s="1634">
        <f t="shared" si="135"/>
        <v>0</v>
      </c>
      <c r="L2416" s="1632"/>
      <c r="M2416" s="1632"/>
      <c r="N2416" s="1635">
        <f t="shared" si="136"/>
        <v>0</v>
      </c>
      <c r="O2416" s="2111"/>
      <c r="P2416" s="2111"/>
      <c r="Q2416" s="2111">
        <f t="shared" si="137"/>
        <v>0</v>
      </c>
      <c r="R2416" s="2416"/>
    </row>
    <row r="2417" spans="2:18" ht="14.25" customHeight="1">
      <c r="B2417" s="407"/>
      <c r="C2417" s="1630">
        <v>32</v>
      </c>
      <c r="D2417" s="1938" t="s">
        <v>5006</v>
      </c>
      <c r="E2417" s="1791">
        <v>7</v>
      </c>
      <c r="F2417" s="1632" t="s">
        <v>508</v>
      </c>
      <c r="G2417" s="1748">
        <v>5</v>
      </c>
      <c r="H2417" s="1632">
        <v>2015</v>
      </c>
      <c r="I2417" s="1634">
        <v>45.95</v>
      </c>
      <c r="J2417" s="1632">
        <f t="shared" si="138"/>
        <v>100</v>
      </c>
      <c r="K2417" s="1634">
        <f t="shared" si="135"/>
        <v>0</v>
      </c>
      <c r="L2417" s="1632"/>
      <c r="M2417" s="1632"/>
      <c r="N2417" s="1635">
        <f t="shared" si="136"/>
        <v>0</v>
      </c>
      <c r="O2417" s="2111"/>
      <c r="P2417" s="2111"/>
      <c r="Q2417" s="2111">
        <f t="shared" si="137"/>
        <v>0</v>
      </c>
      <c r="R2417" s="2416"/>
    </row>
    <row r="2418" spans="2:18" ht="14.25" customHeight="1">
      <c r="B2418" s="407"/>
      <c r="C2418" s="1630">
        <v>33</v>
      </c>
      <c r="D2418" s="1938" t="s">
        <v>5007</v>
      </c>
      <c r="E2418" s="1791">
        <v>7</v>
      </c>
      <c r="F2418" s="1632" t="s">
        <v>508</v>
      </c>
      <c r="G2418" s="1748">
        <v>1</v>
      </c>
      <c r="H2418" s="1632">
        <v>2016</v>
      </c>
      <c r="I2418" s="1634">
        <v>635.4</v>
      </c>
      <c r="J2418" s="1632">
        <f t="shared" si="138"/>
        <v>100</v>
      </c>
      <c r="K2418" s="1634">
        <f t="shared" si="135"/>
        <v>0</v>
      </c>
      <c r="L2418" s="1632"/>
      <c r="M2418" s="1632"/>
      <c r="N2418" s="1635">
        <f t="shared" si="136"/>
        <v>0</v>
      </c>
      <c r="O2418" s="2111"/>
      <c r="P2418" s="2111"/>
      <c r="Q2418" s="2111">
        <f t="shared" si="137"/>
        <v>0</v>
      </c>
      <c r="R2418" s="2416"/>
    </row>
    <row r="2419" spans="2:18" ht="14.25" customHeight="1">
      <c r="B2419" s="407"/>
      <c r="C2419" s="1630">
        <v>34</v>
      </c>
      <c r="D2419" s="1938" t="s">
        <v>5008</v>
      </c>
      <c r="E2419" s="1791">
        <v>7</v>
      </c>
      <c r="F2419" s="1632" t="s">
        <v>508</v>
      </c>
      <c r="G2419" s="1748">
        <v>1</v>
      </c>
      <c r="H2419" s="1632">
        <v>2016</v>
      </c>
      <c r="I2419" s="1634">
        <v>456.8</v>
      </c>
      <c r="J2419" s="1632">
        <f t="shared" si="138"/>
        <v>100</v>
      </c>
      <c r="K2419" s="1634">
        <f t="shared" si="135"/>
        <v>0</v>
      </c>
      <c r="L2419" s="1632"/>
      <c r="M2419" s="1632"/>
      <c r="N2419" s="1635">
        <f t="shared" si="136"/>
        <v>0</v>
      </c>
      <c r="O2419" s="2111"/>
      <c r="P2419" s="2111"/>
      <c r="Q2419" s="2111">
        <f t="shared" si="137"/>
        <v>0</v>
      </c>
      <c r="R2419" s="2416"/>
    </row>
    <row r="2420" spans="2:18" ht="14.25" customHeight="1">
      <c r="B2420" s="407"/>
      <c r="C2420" s="1630">
        <v>35</v>
      </c>
      <c r="D2420" s="1938" t="s">
        <v>5009</v>
      </c>
      <c r="E2420" s="1791">
        <v>7</v>
      </c>
      <c r="F2420" s="1632" t="s">
        <v>508</v>
      </c>
      <c r="G2420" s="1748">
        <v>3</v>
      </c>
      <c r="H2420" s="1632">
        <v>2016</v>
      </c>
      <c r="I2420" s="1634">
        <v>250.5</v>
      </c>
      <c r="J2420" s="1632">
        <f t="shared" si="138"/>
        <v>100</v>
      </c>
      <c r="K2420" s="1634">
        <f t="shared" si="135"/>
        <v>0</v>
      </c>
      <c r="L2420" s="1632"/>
      <c r="M2420" s="1632"/>
      <c r="N2420" s="1635">
        <f t="shared" si="136"/>
        <v>0</v>
      </c>
      <c r="O2420" s="2111"/>
      <c r="P2420" s="2111"/>
      <c r="Q2420" s="2111">
        <f t="shared" si="137"/>
        <v>0</v>
      </c>
      <c r="R2420" s="2416"/>
    </row>
    <row r="2421" spans="2:18" ht="14.25" customHeight="1">
      <c r="B2421" s="407"/>
      <c r="C2421" s="1630">
        <v>36</v>
      </c>
      <c r="D2421" s="1938" t="s">
        <v>5010</v>
      </c>
      <c r="E2421" s="1791">
        <v>7</v>
      </c>
      <c r="F2421" s="1632" t="s">
        <v>508</v>
      </c>
      <c r="G2421" s="1748">
        <v>3</v>
      </c>
      <c r="H2421" s="1632">
        <v>2016</v>
      </c>
      <c r="I2421" s="1634">
        <v>57.384</v>
      </c>
      <c r="J2421" s="1632">
        <f t="shared" si="138"/>
        <v>100</v>
      </c>
      <c r="K2421" s="1634">
        <f t="shared" si="135"/>
        <v>0</v>
      </c>
      <c r="L2421" s="1632"/>
      <c r="M2421" s="1632"/>
      <c r="N2421" s="1635">
        <f t="shared" si="136"/>
        <v>0</v>
      </c>
      <c r="O2421" s="2111"/>
      <c r="P2421" s="2111"/>
      <c r="Q2421" s="2111">
        <f t="shared" si="137"/>
        <v>0</v>
      </c>
      <c r="R2421" s="2416"/>
    </row>
    <row r="2422" spans="2:18" ht="14.25" customHeight="1">
      <c r="B2422" s="407"/>
      <c r="C2422" s="1630">
        <v>37</v>
      </c>
      <c r="D2422" s="1938" t="s">
        <v>5011</v>
      </c>
      <c r="E2422" s="1791">
        <v>7</v>
      </c>
      <c r="F2422" s="1632" t="s">
        <v>508</v>
      </c>
      <c r="G2422" s="1748">
        <v>2</v>
      </c>
      <c r="H2422" s="1632">
        <v>2015</v>
      </c>
      <c r="I2422" s="1634">
        <v>50.1</v>
      </c>
      <c r="J2422" s="1632">
        <f t="shared" si="138"/>
        <v>100</v>
      </c>
      <c r="K2422" s="1634">
        <f t="shared" si="135"/>
        <v>0</v>
      </c>
      <c r="L2422" s="1632"/>
      <c r="M2422" s="1632"/>
      <c r="N2422" s="1635">
        <f t="shared" si="136"/>
        <v>0</v>
      </c>
      <c r="O2422" s="2111"/>
      <c r="P2422" s="2111"/>
      <c r="Q2422" s="2111">
        <f t="shared" si="137"/>
        <v>0</v>
      </c>
      <c r="R2422" s="2416"/>
    </row>
    <row r="2423" spans="2:18" ht="14.25" customHeight="1">
      <c r="B2423" s="407"/>
      <c r="C2423" s="1630">
        <v>38</v>
      </c>
      <c r="D2423" s="1938" t="s">
        <v>5037</v>
      </c>
      <c r="E2423" s="1791">
        <v>7</v>
      </c>
      <c r="F2423" s="1632" t="s">
        <v>3489</v>
      </c>
      <c r="G2423" s="1748">
        <v>2</v>
      </c>
      <c r="H2423" s="1632">
        <v>2023</v>
      </c>
      <c r="I2423" s="1634">
        <v>54.008000000000003</v>
      </c>
      <c r="J2423" s="1632">
        <f t="shared" si="138"/>
        <v>60</v>
      </c>
      <c r="K2423" s="1634">
        <f t="shared" si="135"/>
        <v>21.603200000000001</v>
      </c>
      <c r="L2423" s="1632"/>
      <c r="M2423" s="1632"/>
      <c r="N2423" s="1635">
        <f t="shared" si="136"/>
        <v>0</v>
      </c>
      <c r="O2423" s="2111"/>
      <c r="P2423" s="2111"/>
      <c r="Q2423" s="2111">
        <f t="shared" si="137"/>
        <v>0</v>
      </c>
      <c r="R2423" s="2416"/>
    </row>
    <row r="2424" spans="2:18" ht="14.25" customHeight="1">
      <c r="B2424" s="407"/>
      <c r="C2424" s="1630">
        <v>39</v>
      </c>
      <c r="D2424" s="1938" t="s">
        <v>6152</v>
      </c>
      <c r="E2424" s="1791">
        <v>7</v>
      </c>
      <c r="F2424" s="1632" t="s">
        <v>508</v>
      </c>
      <c r="G2424" s="1748">
        <v>4</v>
      </c>
      <c r="H2424" s="1632">
        <v>2023</v>
      </c>
      <c r="I2424" s="1634">
        <v>88.435280000000006</v>
      </c>
      <c r="J2424" s="1632">
        <f t="shared" si="138"/>
        <v>60</v>
      </c>
      <c r="K2424" s="1634">
        <f t="shared" si="135"/>
        <v>35.374112000000004</v>
      </c>
      <c r="L2424" s="1632"/>
      <c r="M2424" s="1632"/>
      <c r="N2424" s="1635">
        <f t="shared" si="136"/>
        <v>0</v>
      </c>
      <c r="O2424" s="2111"/>
      <c r="P2424" s="2111"/>
      <c r="Q2424" s="2111">
        <f t="shared" si="137"/>
        <v>0</v>
      </c>
      <c r="R2424" s="2416"/>
    </row>
    <row r="2425" spans="2:18" ht="27" customHeight="1">
      <c r="B2425" s="407"/>
      <c r="C2425" s="1630">
        <v>40</v>
      </c>
      <c r="D2425" s="1938" t="s">
        <v>6153</v>
      </c>
      <c r="E2425" s="1791">
        <v>7</v>
      </c>
      <c r="F2425" s="1632" t="s">
        <v>508</v>
      </c>
      <c r="G2425" s="1748">
        <v>5</v>
      </c>
      <c r="H2425" s="1632">
        <v>2023</v>
      </c>
      <c r="I2425" s="1634">
        <v>2892.0034000000001</v>
      </c>
      <c r="J2425" s="1632">
        <f t="shared" si="138"/>
        <v>60</v>
      </c>
      <c r="K2425" s="1634">
        <f t="shared" si="135"/>
        <v>1156.8013600000002</v>
      </c>
      <c r="L2425" s="1632"/>
      <c r="M2425" s="1632"/>
      <c r="N2425" s="1635">
        <f t="shared" si="136"/>
        <v>0</v>
      </c>
      <c r="O2425" s="2111"/>
      <c r="P2425" s="2111"/>
      <c r="Q2425" s="2111">
        <f t="shared" si="137"/>
        <v>0</v>
      </c>
      <c r="R2425" s="2417"/>
    </row>
    <row r="2426" spans="2:18" ht="14.25" customHeight="1">
      <c r="B2426" s="407"/>
      <c r="C2426" s="1636">
        <v>1</v>
      </c>
      <c r="D2426" s="1939" t="s">
        <v>3113</v>
      </c>
      <c r="E2426" s="1792">
        <v>7</v>
      </c>
      <c r="F2426" s="1638" t="s">
        <v>508</v>
      </c>
      <c r="G2426" s="1749">
        <v>4</v>
      </c>
      <c r="H2426" s="1638">
        <v>2005</v>
      </c>
      <c r="I2426" s="1640">
        <v>47.8</v>
      </c>
      <c r="J2426" s="1638">
        <f t="shared" si="138"/>
        <v>100</v>
      </c>
      <c r="K2426" s="1640">
        <f t="shared" si="135"/>
        <v>0</v>
      </c>
      <c r="L2426" s="1638"/>
      <c r="M2426" s="1638"/>
      <c r="N2426" s="1641">
        <f t="shared" si="136"/>
        <v>0</v>
      </c>
      <c r="O2426" s="2112"/>
      <c r="P2426" s="2112"/>
      <c r="Q2426" s="2112">
        <f t="shared" si="137"/>
        <v>0</v>
      </c>
      <c r="R2426" s="2418" t="s">
        <v>7938</v>
      </c>
    </row>
    <row r="2427" spans="2:18" ht="14.25" customHeight="1">
      <c r="B2427" s="407"/>
      <c r="C2427" s="1636">
        <v>2</v>
      </c>
      <c r="D2427" s="1939" t="s">
        <v>3114</v>
      </c>
      <c r="E2427" s="1792">
        <v>7</v>
      </c>
      <c r="F2427" s="1638" t="s">
        <v>508</v>
      </c>
      <c r="G2427" s="1749">
        <v>8</v>
      </c>
      <c r="H2427" s="1638">
        <v>2005</v>
      </c>
      <c r="I2427" s="1640">
        <v>307.5</v>
      </c>
      <c r="J2427" s="1638">
        <f t="shared" si="138"/>
        <v>100</v>
      </c>
      <c r="K2427" s="1640">
        <f t="shared" si="135"/>
        <v>0</v>
      </c>
      <c r="L2427" s="1638"/>
      <c r="M2427" s="1638"/>
      <c r="N2427" s="1641">
        <f t="shared" si="136"/>
        <v>0</v>
      </c>
      <c r="O2427" s="2112"/>
      <c r="P2427" s="2112"/>
      <c r="Q2427" s="2112">
        <f t="shared" si="137"/>
        <v>0</v>
      </c>
      <c r="R2427" s="2419"/>
    </row>
    <row r="2428" spans="2:18" ht="14.25" customHeight="1">
      <c r="B2428" s="407"/>
      <c r="C2428" s="1642">
        <v>3</v>
      </c>
      <c r="D2428" s="1939" t="s">
        <v>3115</v>
      </c>
      <c r="E2428" s="1792">
        <v>7</v>
      </c>
      <c r="F2428" s="1638" t="s">
        <v>508</v>
      </c>
      <c r="G2428" s="1749">
        <v>1</v>
      </c>
      <c r="H2428" s="1638">
        <v>2005</v>
      </c>
      <c r="I2428" s="1640">
        <v>75.599999999999994</v>
      </c>
      <c r="J2428" s="1638">
        <f t="shared" si="138"/>
        <v>100</v>
      </c>
      <c r="K2428" s="1640">
        <f t="shared" si="135"/>
        <v>0</v>
      </c>
      <c r="L2428" s="1638"/>
      <c r="M2428" s="1638"/>
      <c r="N2428" s="1641">
        <f t="shared" si="136"/>
        <v>0</v>
      </c>
      <c r="O2428" s="2112"/>
      <c r="P2428" s="2112"/>
      <c r="Q2428" s="2112">
        <f t="shared" si="137"/>
        <v>0</v>
      </c>
      <c r="R2428" s="2419"/>
    </row>
    <row r="2429" spans="2:18" ht="14.25" customHeight="1">
      <c r="B2429" s="407"/>
      <c r="C2429" s="1636">
        <v>4</v>
      </c>
      <c r="D2429" s="1939" t="s">
        <v>3116</v>
      </c>
      <c r="E2429" s="1792">
        <v>7</v>
      </c>
      <c r="F2429" s="1638" t="s">
        <v>508</v>
      </c>
      <c r="G2429" s="1749">
        <v>1</v>
      </c>
      <c r="H2429" s="1638">
        <v>2005</v>
      </c>
      <c r="I2429" s="1640">
        <v>686</v>
      </c>
      <c r="J2429" s="1638">
        <f t="shared" si="138"/>
        <v>100</v>
      </c>
      <c r="K2429" s="1640">
        <f t="shared" si="135"/>
        <v>0</v>
      </c>
      <c r="L2429" s="1638"/>
      <c r="M2429" s="1638"/>
      <c r="N2429" s="1641">
        <f t="shared" si="136"/>
        <v>0</v>
      </c>
      <c r="O2429" s="2112"/>
      <c r="P2429" s="2112"/>
      <c r="Q2429" s="2112">
        <f t="shared" si="137"/>
        <v>0</v>
      </c>
      <c r="R2429" s="2419"/>
    </row>
    <row r="2430" spans="2:18" ht="14.25" customHeight="1">
      <c r="B2430" s="407"/>
      <c r="C2430" s="1642">
        <v>5</v>
      </c>
      <c r="D2430" s="1939" t="s">
        <v>3117</v>
      </c>
      <c r="E2430" s="1792">
        <v>7</v>
      </c>
      <c r="F2430" s="1638" t="s">
        <v>508</v>
      </c>
      <c r="G2430" s="1749">
        <v>1</v>
      </c>
      <c r="H2430" s="1638">
        <v>2005</v>
      </c>
      <c r="I2430" s="1640">
        <v>816</v>
      </c>
      <c r="J2430" s="1638">
        <f t="shared" si="138"/>
        <v>100</v>
      </c>
      <c r="K2430" s="1640">
        <f t="shared" si="135"/>
        <v>0</v>
      </c>
      <c r="L2430" s="1638"/>
      <c r="M2430" s="1638"/>
      <c r="N2430" s="1641">
        <f t="shared" si="136"/>
        <v>0</v>
      </c>
      <c r="O2430" s="2112"/>
      <c r="P2430" s="2112"/>
      <c r="Q2430" s="2112">
        <f t="shared" si="137"/>
        <v>0</v>
      </c>
      <c r="R2430" s="2419"/>
    </row>
    <row r="2431" spans="2:18" ht="14.25" customHeight="1">
      <c r="B2431" s="407"/>
      <c r="C2431" s="1636">
        <v>6</v>
      </c>
      <c r="D2431" s="1939" t="s">
        <v>3118</v>
      </c>
      <c r="E2431" s="1792">
        <v>7</v>
      </c>
      <c r="F2431" s="1638" t="s">
        <v>508</v>
      </c>
      <c r="G2431" s="1749">
        <v>1</v>
      </c>
      <c r="H2431" s="1638">
        <v>2006</v>
      </c>
      <c r="I2431" s="1640">
        <v>1462.8</v>
      </c>
      <c r="J2431" s="1638">
        <f t="shared" si="138"/>
        <v>100</v>
      </c>
      <c r="K2431" s="1640">
        <f t="shared" si="135"/>
        <v>0</v>
      </c>
      <c r="L2431" s="1638"/>
      <c r="M2431" s="1638"/>
      <c r="N2431" s="1641">
        <f t="shared" si="136"/>
        <v>0</v>
      </c>
      <c r="O2431" s="2112"/>
      <c r="P2431" s="2112"/>
      <c r="Q2431" s="2112">
        <f t="shared" si="137"/>
        <v>0</v>
      </c>
      <c r="R2431" s="2419"/>
    </row>
    <row r="2432" spans="2:18" ht="14.25" customHeight="1">
      <c r="B2432" s="407"/>
      <c r="C2432" s="1636">
        <v>7</v>
      </c>
      <c r="D2432" s="1939" t="s">
        <v>3119</v>
      </c>
      <c r="E2432" s="1792">
        <v>7</v>
      </c>
      <c r="F2432" s="1638" t="s">
        <v>508</v>
      </c>
      <c r="G2432" s="1749">
        <v>8</v>
      </c>
      <c r="H2432" s="1638">
        <v>2007</v>
      </c>
      <c r="I2432" s="1640">
        <v>343</v>
      </c>
      <c r="J2432" s="1638">
        <f t="shared" si="138"/>
        <v>100</v>
      </c>
      <c r="K2432" s="1640">
        <f t="shared" si="135"/>
        <v>0</v>
      </c>
      <c r="L2432" s="1638"/>
      <c r="M2432" s="1638"/>
      <c r="N2432" s="1641">
        <f t="shared" si="136"/>
        <v>0</v>
      </c>
      <c r="O2432" s="2112"/>
      <c r="P2432" s="2112"/>
      <c r="Q2432" s="2112">
        <f t="shared" si="137"/>
        <v>0</v>
      </c>
      <c r="R2432" s="2419"/>
    </row>
    <row r="2433" spans="2:18" ht="14.25" customHeight="1">
      <c r="B2433" s="407"/>
      <c r="C2433" s="1642">
        <v>8</v>
      </c>
      <c r="D2433" s="1939" t="s">
        <v>3120</v>
      </c>
      <c r="E2433" s="1792">
        <v>7</v>
      </c>
      <c r="F2433" s="1638" t="s">
        <v>508</v>
      </c>
      <c r="G2433" s="1749">
        <v>1</v>
      </c>
      <c r="H2433" s="1638">
        <v>2007</v>
      </c>
      <c r="I2433" s="1640">
        <v>77.921999999999997</v>
      </c>
      <c r="J2433" s="1638">
        <f t="shared" si="138"/>
        <v>100</v>
      </c>
      <c r="K2433" s="1640">
        <f t="shared" si="135"/>
        <v>0</v>
      </c>
      <c r="L2433" s="1638"/>
      <c r="M2433" s="1638"/>
      <c r="N2433" s="1641">
        <f t="shared" si="136"/>
        <v>0</v>
      </c>
      <c r="O2433" s="2112"/>
      <c r="P2433" s="2112"/>
      <c r="Q2433" s="2112">
        <f t="shared" si="137"/>
        <v>0</v>
      </c>
      <c r="R2433" s="2419"/>
    </row>
    <row r="2434" spans="2:18" ht="14.25" customHeight="1">
      <c r="B2434" s="407"/>
      <c r="C2434" s="1636">
        <v>9</v>
      </c>
      <c r="D2434" s="1939" t="s">
        <v>3121</v>
      </c>
      <c r="E2434" s="1792">
        <v>7</v>
      </c>
      <c r="F2434" s="1638" t="s">
        <v>508</v>
      </c>
      <c r="G2434" s="1749">
        <v>1</v>
      </c>
      <c r="H2434" s="1638">
        <v>2007</v>
      </c>
      <c r="I2434" s="1640">
        <v>194.04</v>
      </c>
      <c r="J2434" s="1638">
        <f t="shared" si="138"/>
        <v>100</v>
      </c>
      <c r="K2434" s="1640">
        <f t="shared" si="135"/>
        <v>0</v>
      </c>
      <c r="L2434" s="1638"/>
      <c r="M2434" s="1638"/>
      <c r="N2434" s="1641">
        <f t="shared" si="136"/>
        <v>0</v>
      </c>
      <c r="O2434" s="2112"/>
      <c r="P2434" s="2112"/>
      <c r="Q2434" s="2112">
        <f t="shared" si="137"/>
        <v>0</v>
      </c>
      <c r="R2434" s="2419"/>
    </row>
    <row r="2435" spans="2:18" ht="14.25" customHeight="1">
      <c r="B2435" s="407"/>
      <c r="C2435" s="1642">
        <v>10</v>
      </c>
      <c r="D2435" s="1939" t="s">
        <v>3120</v>
      </c>
      <c r="E2435" s="1792">
        <v>7</v>
      </c>
      <c r="F2435" s="1638" t="s">
        <v>508</v>
      </c>
      <c r="G2435" s="1749">
        <v>6</v>
      </c>
      <c r="H2435" s="1638">
        <v>2008</v>
      </c>
      <c r="I2435" s="1640">
        <v>645</v>
      </c>
      <c r="J2435" s="1638">
        <f t="shared" si="138"/>
        <v>100</v>
      </c>
      <c r="K2435" s="1640">
        <f t="shared" si="135"/>
        <v>0</v>
      </c>
      <c r="L2435" s="1638"/>
      <c r="M2435" s="1638"/>
      <c r="N2435" s="1641">
        <f t="shared" si="136"/>
        <v>0</v>
      </c>
      <c r="O2435" s="2112"/>
      <c r="P2435" s="2112"/>
      <c r="Q2435" s="2112">
        <f t="shared" si="137"/>
        <v>0</v>
      </c>
      <c r="R2435" s="2419"/>
    </row>
    <row r="2436" spans="2:18" ht="14.25" customHeight="1">
      <c r="B2436" s="407"/>
      <c r="C2436" s="1636">
        <v>11</v>
      </c>
      <c r="D2436" s="1939" t="s">
        <v>3122</v>
      </c>
      <c r="E2436" s="1792">
        <v>7</v>
      </c>
      <c r="F2436" s="1638" t="s">
        <v>508</v>
      </c>
      <c r="G2436" s="1749">
        <v>2</v>
      </c>
      <c r="H2436" s="1638">
        <v>2008</v>
      </c>
      <c r="I2436" s="1640">
        <v>516</v>
      </c>
      <c r="J2436" s="1638">
        <f t="shared" si="138"/>
        <v>100</v>
      </c>
      <c r="K2436" s="1640">
        <f t="shared" ref="K2436:K2543" si="139">IF(J2436=100,0,I2436-I2436*J2436%)</f>
        <v>0</v>
      </c>
      <c r="L2436" s="1638"/>
      <c r="M2436" s="1638"/>
      <c r="N2436" s="1641">
        <f t="shared" ref="N2436:N2543" si="140">+L2436*M2436</f>
        <v>0</v>
      </c>
      <c r="O2436" s="2112"/>
      <c r="P2436" s="2112"/>
      <c r="Q2436" s="2112">
        <f t="shared" ref="Q2436:Q2543" si="141">+O2436*P2436</f>
        <v>0</v>
      </c>
      <c r="R2436" s="2419"/>
    </row>
    <row r="2437" spans="2:18" ht="14.25" customHeight="1">
      <c r="B2437" s="407"/>
      <c r="C2437" s="1636">
        <v>12</v>
      </c>
      <c r="D2437" s="1939" t="s">
        <v>3123</v>
      </c>
      <c r="E2437" s="1792">
        <v>7</v>
      </c>
      <c r="F2437" s="1638" t="s">
        <v>508</v>
      </c>
      <c r="G2437" s="1749">
        <v>1</v>
      </c>
      <c r="H2437" s="1638">
        <v>2008</v>
      </c>
      <c r="I2437" s="1640">
        <v>74.819999999999993</v>
      </c>
      <c r="J2437" s="1638">
        <f t="shared" si="138"/>
        <v>100</v>
      </c>
      <c r="K2437" s="1640">
        <f t="shared" si="139"/>
        <v>0</v>
      </c>
      <c r="L2437" s="1638"/>
      <c r="M2437" s="1638"/>
      <c r="N2437" s="1641">
        <f t="shared" si="140"/>
        <v>0</v>
      </c>
      <c r="O2437" s="2112"/>
      <c r="P2437" s="2112"/>
      <c r="Q2437" s="2112">
        <f t="shared" si="141"/>
        <v>0</v>
      </c>
      <c r="R2437" s="2419"/>
    </row>
    <row r="2438" spans="2:18" ht="14.25" customHeight="1">
      <c r="B2438" s="407"/>
      <c r="C2438" s="1642">
        <v>13</v>
      </c>
      <c r="D2438" s="1939" t="s">
        <v>3124</v>
      </c>
      <c r="E2438" s="1792">
        <v>7</v>
      </c>
      <c r="F2438" s="1638" t="s">
        <v>508</v>
      </c>
      <c r="G2438" s="1749">
        <v>1</v>
      </c>
      <c r="H2438" s="1638">
        <v>2008</v>
      </c>
      <c r="I2438" s="1640">
        <v>607.5</v>
      </c>
      <c r="J2438" s="1638">
        <f t="shared" si="138"/>
        <v>100</v>
      </c>
      <c r="K2438" s="1640">
        <f t="shared" si="139"/>
        <v>0</v>
      </c>
      <c r="L2438" s="1638"/>
      <c r="M2438" s="1638"/>
      <c r="N2438" s="1641">
        <f t="shared" si="140"/>
        <v>0</v>
      </c>
      <c r="O2438" s="2112"/>
      <c r="P2438" s="2112"/>
      <c r="Q2438" s="2112">
        <f t="shared" si="141"/>
        <v>0</v>
      </c>
      <c r="R2438" s="2419"/>
    </row>
    <row r="2439" spans="2:18" ht="14.25" customHeight="1">
      <c r="B2439" s="407"/>
      <c r="C2439" s="1636">
        <v>14</v>
      </c>
      <c r="D2439" s="1939" t="s">
        <v>3125</v>
      </c>
      <c r="E2439" s="1792">
        <v>7</v>
      </c>
      <c r="F2439" s="1638" t="s">
        <v>508</v>
      </c>
      <c r="G2439" s="1749">
        <v>3</v>
      </c>
      <c r="H2439" s="1638">
        <v>2008</v>
      </c>
      <c r="I2439" s="1640">
        <v>446.16</v>
      </c>
      <c r="J2439" s="1638">
        <f t="shared" si="138"/>
        <v>100</v>
      </c>
      <c r="K2439" s="1640">
        <f t="shared" si="139"/>
        <v>0</v>
      </c>
      <c r="L2439" s="1638"/>
      <c r="M2439" s="1638"/>
      <c r="N2439" s="1641">
        <f t="shared" si="140"/>
        <v>0</v>
      </c>
      <c r="O2439" s="2112"/>
      <c r="P2439" s="2112"/>
      <c r="Q2439" s="2112">
        <f t="shared" si="141"/>
        <v>0</v>
      </c>
      <c r="R2439" s="2419"/>
    </row>
    <row r="2440" spans="2:18" ht="14.25" customHeight="1">
      <c r="B2440" s="407"/>
      <c r="C2440" s="1642">
        <v>15</v>
      </c>
      <c r="D2440" s="1939" t="s">
        <v>3126</v>
      </c>
      <c r="E2440" s="1792">
        <v>7</v>
      </c>
      <c r="F2440" s="1638" t="s">
        <v>508</v>
      </c>
      <c r="G2440" s="1749">
        <v>2</v>
      </c>
      <c r="H2440" s="1638">
        <v>2009</v>
      </c>
      <c r="I2440" s="1640">
        <v>273.60000000000002</v>
      </c>
      <c r="J2440" s="1638">
        <f t="shared" si="138"/>
        <v>100</v>
      </c>
      <c r="K2440" s="1640">
        <f t="shared" si="139"/>
        <v>0</v>
      </c>
      <c r="L2440" s="1638"/>
      <c r="M2440" s="1638"/>
      <c r="N2440" s="1641">
        <f t="shared" si="140"/>
        <v>0</v>
      </c>
      <c r="O2440" s="2112"/>
      <c r="P2440" s="2112"/>
      <c r="Q2440" s="2112">
        <f t="shared" si="141"/>
        <v>0</v>
      </c>
      <c r="R2440" s="2419"/>
    </row>
    <row r="2441" spans="2:18" ht="14.25" customHeight="1">
      <c r="B2441" s="407"/>
      <c r="C2441" s="1636">
        <v>16</v>
      </c>
      <c r="D2441" s="1939" t="s">
        <v>2806</v>
      </c>
      <c r="E2441" s="1792">
        <v>7</v>
      </c>
      <c r="F2441" s="1638" t="s">
        <v>508</v>
      </c>
      <c r="G2441" s="1749">
        <v>1</v>
      </c>
      <c r="H2441" s="1638">
        <v>2009</v>
      </c>
      <c r="I2441" s="1640">
        <v>37.799999999999997</v>
      </c>
      <c r="J2441" s="1638">
        <f t="shared" si="138"/>
        <v>100</v>
      </c>
      <c r="K2441" s="1640">
        <f t="shared" si="139"/>
        <v>0</v>
      </c>
      <c r="L2441" s="1638"/>
      <c r="M2441" s="1638"/>
      <c r="N2441" s="1641">
        <f t="shared" si="140"/>
        <v>0</v>
      </c>
      <c r="O2441" s="2112"/>
      <c r="P2441" s="2112"/>
      <c r="Q2441" s="2112">
        <f t="shared" si="141"/>
        <v>0</v>
      </c>
      <c r="R2441" s="2419"/>
    </row>
    <row r="2442" spans="2:18" ht="14.25" customHeight="1">
      <c r="B2442" s="407"/>
      <c r="C2442" s="1636">
        <v>17</v>
      </c>
      <c r="D2442" s="1939" t="s">
        <v>2045</v>
      </c>
      <c r="E2442" s="1792">
        <v>7</v>
      </c>
      <c r="F2442" s="1638" t="s">
        <v>508</v>
      </c>
      <c r="G2442" s="1749">
        <v>1</v>
      </c>
      <c r="H2442" s="1638">
        <v>2009</v>
      </c>
      <c r="I2442" s="1640">
        <v>37.799999999999997</v>
      </c>
      <c r="J2442" s="1638">
        <f t="shared" si="138"/>
        <v>100</v>
      </c>
      <c r="K2442" s="1640">
        <f t="shared" si="139"/>
        <v>0</v>
      </c>
      <c r="L2442" s="1638"/>
      <c r="M2442" s="1638"/>
      <c r="N2442" s="1641">
        <f t="shared" si="140"/>
        <v>0</v>
      </c>
      <c r="O2442" s="2112"/>
      <c r="P2442" s="2112"/>
      <c r="Q2442" s="2112">
        <f t="shared" si="141"/>
        <v>0</v>
      </c>
      <c r="R2442" s="2419"/>
    </row>
    <row r="2443" spans="2:18" ht="14.25" customHeight="1">
      <c r="B2443" s="407"/>
      <c r="C2443" s="1642">
        <v>18</v>
      </c>
      <c r="D2443" s="1939" t="s">
        <v>3127</v>
      </c>
      <c r="E2443" s="1792">
        <v>7</v>
      </c>
      <c r="F2443" s="1638" t="s">
        <v>508</v>
      </c>
      <c r="G2443" s="1749">
        <v>1</v>
      </c>
      <c r="H2443" s="1638">
        <v>2009</v>
      </c>
      <c r="I2443" s="1640">
        <v>99.6</v>
      </c>
      <c r="J2443" s="1638">
        <f t="shared" si="138"/>
        <v>100</v>
      </c>
      <c r="K2443" s="1640">
        <f t="shared" si="139"/>
        <v>0</v>
      </c>
      <c r="L2443" s="1638"/>
      <c r="M2443" s="1638"/>
      <c r="N2443" s="1641">
        <f t="shared" si="140"/>
        <v>0</v>
      </c>
      <c r="O2443" s="2112"/>
      <c r="P2443" s="2112"/>
      <c r="Q2443" s="2112">
        <f t="shared" si="141"/>
        <v>0</v>
      </c>
      <c r="R2443" s="2419"/>
    </row>
    <row r="2444" spans="2:18" ht="14.25" customHeight="1">
      <c r="B2444" s="407"/>
      <c r="C2444" s="1636">
        <v>19</v>
      </c>
      <c r="D2444" s="1939" t="s">
        <v>3128</v>
      </c>
      <c r="E2444" s="1792">
        <v>7</v>
      </c>
      <c r="F2444" s="1638" t="s">
        <v>508</v>
      </c>
      <c r="G2444" s="1749">
        <v>1</v>
      </c>
      <c r="H2444" s="1638">
        <v>2010</v>
      </c>
      <c r="I2444" s="1640">
        <v>432</v>
      </c>
      <c r="J2444" s="1638">
        <f t="shared" si="138"/>
        <v>100</v>
      </c>
      <c r="K2444" s="1640">
        <f t="shared" si="139"/>
        <v>0</v>
      </c>
      <c r="L2444" s="1638"/>
      <c r="M2444" s="1638"/>
      <c r="N2444" s="1641">
        <f t="shared" si="140"/>
        <v>0</v>
      </c>
      <c r="O2444" s="2112"/>
      <c r="P2444" s="2112"/>
      <c r="Q2444" s="2112">
        <f t="shared" si="141"/>
        <v>0</v>
      </c>
      <c r="R2444" s="2419"/>
    </row>
    <row r="2445" spans="2:18" ht="14.25" customHeight="1">
      <c r="B2445" s="407"/>
      <c r="C2445" s="1642">
        <v>20</v>
      </c>
      <c r="D2445" s="1939" t="s">
        <v>3129</v>
      </c>
      <c r="E2445" s="1792">
        <v>7</v>
      </c>
      <c r="F2445" s="1638" t="s">
        <v>508</v>
      </c>
      <c r="G2445" s="1749">
        <v>12</v>
      </c>
      <c r="H2445" s="1638">
        <v>2010</v>
      </c>
      <c r="I2445" s="1640">
        <v>177.96</v>
      </c>
      <c r="J2445" s="1638">
        <f t="shared" si="138"/>
        <v>100</v>
      </c>
      <c r="K2445" s="1640">
        <f t="shared" si="139"/>
        <v>0</v>
      </c>
      <c r="L2445" s="1638"/>
      <c r="M2445" s="1638"/>
      <c r="N2445" s="1641">
        <f t="shared" si="140"/>
        <v>0</v>
      </c>
      <c r="O2445" s="2112"/>
      <c r="P2445" s="2112"/>
      <c r="Q2445" s="2112">
        <f t="shared" si="141"/>
        <v>0</v>
      </c>
      <c r="R2445" s="2419"/>
    </row>
    <row r="2446" spans="2:18" ht="14.25" customHeight="1">
      <c r="B2446" s="407"/>
      <c r="C2446" s="1636">
        <v>21</v>
      </c>
      <c r="D2446" s="1939" t="s">
        <v>3130</v>
      </c>
      <c r="E2446" s="1792">
        <v>7</v>
      </c>
      <c r="F2446" s="1638" t="s">
        <v>508</v>
      </c>
      <c r="G2446" s="1749">
        <v>3</v>
      </c>
      <c r="H2446" s="1638">
        <v>2010</v>
      </c>
      <c r="I2446" s="1640">
        <v>772.96799999999996</v>
      </c>
      <c r="J2446" s="1638">
        <f t="shared" si="138"/>
        <v>100</v>
      </c>
      <c r="K2446" s="1640">
        <f t="shared" si="139"/>
        <v>0</v>
      </c>
      <c r="L2446" s="1638"/>
      <c r="M2446" s="1638"/>
      <c r="N2446" s="1641">
        <f t="shared" si="140"/>
        <v>0</v>
      </c>
      <c r="O2446" s="2112"/>
      <c r="P2446" s="2112"/>
      <c r="Q2446" s="2112">
        <f t="shared" si="141"/>
        <v>0</v>
      </c>
      <c r="R2446" s="2419"/>
    </row>
    <row r="2447" spans="2:18" ht="14.25" customHeight="1">
      <c r="B2447" s="407"/>
      <c r="C2447" s="1636">
        <v>22</v>
      </c>
      <c r="D2447" s="1939" t="s">
        <v>3131</v>
      </c>
      <c r="E2447" s="1792">
        <v>7</v>
      </c>
      <c r="F2447" s="1638" t="s">
        <v>508</v>
      </c>
      <c r="G2447" s="1749">
        <v>1</v>
      </c>
      <c r="H2447" s="1638">
        <v>2010</v>
      </c>
      <c r="I2447" s="1640">
        <v>4116</v>
      </c>
      <c r="J2447" s="1638">
        <f t="shared" si="138"/>
        <v>100</v>
      </c>
      <c r="K2447" s="1640">
        <f t="shared" si="139"/>
        <v>0</v>
      </c>
      <c r="L2447" s="1638"/>
      <c r="M2447" s="1638"/>
      <c r="N2447" s="1641">
        <f t="shared" si="140"/>
        <v>0</v>
      </c>
      <c r="O2447" s="2112"/>
      <c r="P2447" s="2112"/>
      <c r="Q2447" s="2112">
        <f t="shared" si="141"/>
        <v>0</v>
      </c>
      <c r="R2447" s="2419"/>
    </row>
    <row r="2448" spans="2:18" ht="14.25" customHeight="1">
      <c r="B2448" s="407"/>
      <c r="C2448" s="1642">
        <v>23</v>
      </c>
      <c r="D2448" s="1939" t="s">
        <v>3132</v>
      </c>
      <c r="E2448" s="1792">
        <v>7</v>
      </c>
      <c r="F2448" s="1638" t="s">
        <v>508</v>
      </c>
      <c r="G2448" s="1749">
        <v>1</v>
      </c>
      <c r="H2448" s="1638">
        <v>2011</v>
      </c>
      <c r="I2448" s="1640">
        <v>37.799999999999997</v>
      </c>
      <c r="J2448" s="1638">
        <f t="shared" si="138"/>
        <v>100</v>
      </c>
      <c r="K2448" s="1640">
        <f t="shared" si="139"/>
        <v>0</v>
      </c>
      <c r="L2448" s="1638"/>
      <c r="M2448" s="1638"/>
      <c r="N2448" s="1641">
        <f t="shared" si="140"/>
        <v>0</v>
      </c>
      <c r="O2448" s="2112"/>
      <c r="P2448" s="2112"/>
      <c r="Q2448" s="2112">
        <f t="shared" si="141"/>
        <v>0</v>
      </c>
      <c r="R2448" s="2419"/>
    </row>
    <row r="2449" spans="2:18" ht="14.25" customHeight="1">
      <c r="B2449" s="407"/>
      <c r="C2449" s="1636">
        <v>24</v>
      </c>
      <c r="D2449" s="1939" t="s">
        <v>2561</v>
      </c>
      <c r="E2449" s="1792">
        <v>7</v>
      </c>
      <c r="F2449" s="1638" t="s">
        <v>508</v>
      </c>
      <c r="G2449" s="1749">
        <v>1</v>
      </c>
      <c r="H2449" s="1638">
        <v>2012</v>
      </c>
      <c r="I2449" s="1640">
        <v>343</v>
      </c>
      <c r="J2449" s="1638">
        <f t="shared" si="138"/>
        <v>100</v>
      </c>
      <c r="K2449" s="1640">
        <f t="shared" si="139"/>
        <v>0</v>
      </c>
      <c r="L2449" s="1638"/>
      <c r="M2449" s="1638"/>
      <c r="N2449" s="1641">
        <f t="shared" si="140"/>
        <v>0</v>
      </c>
      <c r="O2449" s="2112"/>
      <c r="P2449" s="2112"/>
      <c r="Q2449" s="2112">
        <f t="shared" si="141"/>
        <v>0</v>
      </c>
      <c r="R2449" s="2419"/>
    </row>
    <row r="2450" spans="2:18" ht="14.25" customHeight="1">
      <c r="B2450" s="407"/>
      <c r="C2450" s="1642">
        <v>25</v>
      </c>
      <c r="D2450" s="1939" t="s">
        <v>3133</v>
      </c>
      <c r="E2450" s="1792">
        <v>7</v>
      </c>
      <c r="F2450" s="1638" t="s">
        <v>508</v>
      </c>
      <c r="G2450" s="1749">
        <v>1</v>
      </c>
      <c r="H2450" s="1638">
        <v>2012</v>
      </c>
      <c r="I2450" s="1640">
        <v>343</v>
      </c>
      <c r="J2450" s="1638">
        <f t="shared" ref="J2450:J2556" si="142">IF(($J$14-H2450)*J$19&gt;100,100,($J$14-H2450)*J$19)</f>
        <v>100</v>
      </c>
      <c r="K2450" s="1640">
        <f t="shared" si="139"/>
        <v>0</v>
      </c>
      <c r="L2450" s="1638"/>
      <c r="M2450" s="1638"/>
      <c r="N2450" s="1641">
        <f t="shared" si="140"/>
        <v>0</v>
      </c>
      <c r="O2450" s="2112"/>
      <c r="P2450" s="2112"/>
      <c r="Q2450" s="2112">
        <f t="shared" si="141"/>
        <v>0</v>
      </c>
      <c r="R2450" s="2419"/>
    </row>
    <row r="2451" spans="2:18" ht="14.25" customHeight="1">
      <c r="B2451" s="407"/>
      <c r="C2451" s="1636">
        <v>26</v>
      </c>
      <c r="D2451" s="1939" t="s">
        <v>2677</v>
      </c>
      <c r="E2451" s="1792">
        <v>7</v>
      </c>
      <c r="F2451" s="1638" t="s">
        <v>508</v>
      </c>
      <c r="G2451" s="1749">
        <v>2</v>
      </c>
      <c r="H2451" s="1638">
        <v>2013</v>
      </c>
      <c r="I2451" s="1640">
        <v>645</v>
      </c>
      <c r="J2451" s="1638">
        <f t="shared" si="142"/>
        <v>100</v>
      </c>
      <c r="K2451" s="1640">
        <f t="shared" si="139"/>
        <v>0</v>
      </c>
      <c r="L2451" s="1638"/>
      <c r="M2451" s="1638"/>
      <c r="N2451" s="1641">
        <f t="shared" si="140"/>
        <v>0</v>
      </c>
      <c r="O2451" s="2112"/>
      <c r="P2451" s="2112"/>
      <c r="Q2451" s="2112">
        <f t="shared" si="141"/>
        <v>0</v>
      </c>
      <c r="R2451" s="2419"/>
    </row>
    <row r="2452" spans="2:18" ht="14.25" customHeight="1">
      <c r="B2452" s="407"/>
      <c r="C2452" s="1636">
        <v>27</v>
      </c>
      <c r="D2452" s="1939" t="s">
        <v>2685</v>
      </c>
      <c r="E2452" s="1792">
        <v>7</v>
      </c>
      <c r="F2452" s="1638" t="s">
        <v>508</v>
      </c>
      <c r="G2452" s="1749">
        <v>1</v>
      </c>
      <c r="H2452" s="1638">
        <v>2013</v>
      </c>
      <c r="I2452" s="1640">
        <v>2522.52</v>
      </c>
      <c r="J2452" s="1638">
        <f t="shared" si="142"/>
        <v>100</v>
      </c>
      <c r="K2452" s="1640">
        <f t="shared" si="139"/>
        <v>0</v>
      </c>
      <c r="L2452" s="1638"/>
      <c r="M2452" s="1638"/>
      <c r="N2452" s="1641">
        <f t="shared" si="140"/>
        <v>0</v>
      </c>
      <c r="O2452" s="2112"/>
      <c r="P2452" s="2112"/>
      <c r="Q2452" s="2112">
        <f t="shared" si="141"/>
        <v>0</v>
      </c>
      <c r="R2452" s="2419"/>
    </row>
    <row r="2453" spans="2:18" ht="14.25" customHeight="1">
      <c r="B2453" s="407"/>
      <c r="C2453" s="1642">
        <v>28</v>
      </c>
      <c r="D2453" s="1939" t="s">
        <v>3134</v>
      </c>
      <c r="E2453" s="1792">
        <v>7</v>
      </c>
      <c r="F2453" s="1638" t="s">
        <v>508</v>
      </c>
      <c r="G2453" s="1749">
        <v>2</v>
      </c>
      <c r="H2453" s="1638">
        <v>2017</v>
      </c>
      <c r="I2453" s="1640">
        <v>194.04</v>
      </c>
      <c r="J2453" s="1638">
        <f t="shared" si="142"/>
        <v>100</v>
      </c>
      <c r="K2453" s="1640">
        <f t="shared" si="139"/>
        <v>0</v>
      </c>
      <c r="L2453" s="1638"/>
      <c r="M2453" s="1638"/>
      <c r="N2453" s="1641">
        <f t="shared" si="140"/>
        <v>0</v>
      </c>
      <c r="O2453" s="2112"/>
      <c r="P2453" s="2112"/>
      <c r="Q2453" s="2112">
        <f t="shared" si="141"/>
        <v>0</v>
      </c>
      <c r="R2453" s="2419"/>
    </row>
    <row r="2454" spans="2:18" ht="14.25" customHeight="1">
      <c r="B2454" s="407"/>
      <c r="C2454" s="1636">
        <v>29</v>
      </c>
      <c r="D2454" s="1939" t="s">
        <v>3135</v>
      </c>
      <c r="E2454" s="1792">
        <v>7</v>
      </c>
      <c r="F2454" s="1638" t="s">
        <v>508</v>
      </c>
      <c r="G2454" s="1749">
        <v>1</v>
      </c>
      <c r="H2454" s="1638">
        <v>2018</v>
      </c>
      <c r="I2454" s="1640">
        <v>112.3</v>
      </c>
      <c r="J2454" s="1638">
        <f t="shared" si="142"/>
        <v>100</v>
      </c>
      <c r="K2454" s="1640">
        <f t="shared" si="139"/>
        <v>0</v>
      </c>
      <c r="L2454" s="1638"/>
      <c r="M2454" s="1638"/>
      <c r="N2454" s="1641">
        <f t="shared" si="140"/>
        <v>0</v>
      </c>
      <c r="O2454" s="2112"/>
      <c r="P2454" s="2112"/>
      <c r="Q2454" s="2112">
        <f t="shared" si="141"/>
        <v>0</v>
      </c>
      <c r="R2454" s="2419"/>
    </row>
    <row r="2455" spans="2:18" ht="14.25" customHeight="1">
      <c r="B2455" s="407"/>
      <c r="C2455" s="1642">
        <v>30</v>
      </c>
      <c r="D2455" s="1939" t="s">
        <v>2063</v>
      </c>
      <c r="E2455" s="1792">
        <v>7</v>
      </c>
      <c r="F2455" s="1638" t="s">
        <v>508</v>
      </c>
      <c r="G2455" s="1749">
        <v>1</v>
      </c>
      <c r="H2455" s="1638">
        <v>2018</v>
      </c>
      <c r="I2455" s="1640">
        <v>88.435000000000002</v>
      </c>
      <c r="J2455" s="1638">
        <f t="shared" si="142"/>
        <v>100</v>
      </c>
      <c r="K2455" s="1640">
        <f t="shared" si="139"/>
        <v>0</v>
      </c>
      <c r="L2455" s="1638"/>
      <c r="M2455" s="1638"/>
      <c r="N2455" s="1641">
        <f t="shared" si="140"/>
        <v>0</v>
      </c>
      <c r="O2455" s="2112"/>
      <c r="P2455" s="2112"/>
      <c r="Q2455" s="2112">
        <f t="shared" si="141"/>
        <v>0</v>
      </c>
      <c r="R2455" s="2419"/>
    </row>
    <row r="2456" spans="2:18" ht="14.25" customHeight="1">
      <c r="B2456" s="407"/>
      <c r="C2456" s="1636">
        <v>31</v>
      </c>
      <c r="D2456" s="1939" t="s">
        <v>3136</v>
      </c>
      <c r="E2456" s="1792">
        <v>7</v>
      </c>
      <c r="F2456" s="1638" t="s">
        <v>508</v>
      </c>
      <c r="G2456" s="1749">
        <v>1</v>
      </c>
      <c r="H2456" s="1638">
        <v>2019</v>
      </c>
      <c r="I2456" s="1640">
        <v>50.1</v>
      </c>
      <c r="J2456" s="1638">
        <f t="shared" si="142"/>
        <v>100</v>
      </c>
      <c r="K2456" s="1640">
        <f t="shared" si="139"/>
        <v>0</v>
      </c>
      <c r="L2456" s="1638"/>
      <c r="M2456" s="1638"/>
      <c r="N2456" s="1641">
        <f t="shared" si="140"/>
        <v>0</v>
      </c>
      <c r="O2456" s="2112"/>
      <c r="P2456" s="2112"/>
      <c r="Q2456" s="2112">
        <f t="shared" si="141"/>
        <v>0</v>
      </c>
      <c r="R2456" s="2419"/>
    </row>
    <row r="2457" spans="2:18" ht="14.25" customHeight="1">
      <c r="B2457" s="407"/>
      <c r="C2457" s="1636">
        <v>32</v>
      </c>
      <c r="D2457" s="1939" t="s">
        <v>2100</v>
      </c>
      <c r="E2457" s="1792">
        <v>7</v>
      </c>
      <c r="F2457" s="1638" t="s">
        <v>508</v>
      </c>
      <c r="G2457" s="1749">
        <v>4</v>
      </c>
      <c r="H2457" s="1638">
        <v>2019</v>
      </c>
      <c r="I2457" s="1640">
        <v>83.984350000000006</v>
      </c>
      <c r="J2457" s="1638">
        <f t="shared" si="142"/>
        <v>100</v>
      </c>
      <c r="K2457" s="1640">
        <f t="shared" si="139"/>
        <v>0</v>
      </c>
      <c r="L2457" s="1638"/>
      <c r="M2457" s="1638"/>
      <c r="N2457" s="1641">
        <f t="shared" si="140"/>
        <v>0</v>
      </c>
      <c r="O2457" s="2112"/>
      <c r="P2457" s="2112"/>
      <c r="Q2457" s="2112">
        <f t="shared" si="141"/>
        <v>0</v>
      </c>
      <c r="R2457" s="2419"/>
    </row>
    <row r="2458" spans="2:18" ht="14.25" customHeight="1">
      <c r="B2458" s="407"/>
      <c r="C2458" s="1642">
        <v>33</v>
      </c>
      <c r="D2458" s="1939" t="s">
        <v>3136</v>
      </c>
      <c r="E2458" s="1792">
        <v>7</v>
      </c>
      <c r="F2458" s="1638" t="s">
        <v>508</v>
      </c>
      <c r="G2458" s="1749">
        <v>1</v>
      </c>
      <c r="H2458" s="1638">
        <v>2019</v>
      </c>
      <c r="I2458" s="1640">
        <v>149.88</v>
      </c>
      <c r="J2458" s="1638">
        <f t="shared" si="142"/>
        <v>100</v>
      </c>
      <c r="K2458" s="1640">
        <f t="shared" si="139"/>
        <v>0</v>
      </c>
      <c r="L2458" s="1638"/>
      <c r="M2458" s="1638"/>
      <c r="N2458" s="1641">
        <f t="shared" si="140"/>
        <v>0</v>
      </c>
      <c r="O2458" s="2112"/>
      <c r="P2458" s="2112"/>
      <c r="Q2458" s="2112">
        <f t="shared" si="141"/>
        <v>0</v>
      </c>
      <c r="R2458" s="2419"/>
    </row>
    <row r="2459" spans="2:18" ht="14.25" customHeight="1">
      <c r="B2459" s="407"/>
      <c r="C2459" s="1636">
        <v>34</v>
      </c>
      <c r="D2459" s="1939" t="s">
        <v>3137</v>
      </c>
      <c r="E2459" s="1792">
        <v>7</v>
      </c>
      <c r="F2459" s="1638" t="s">
        <v>508</v>
      </c>
      <c r="G2459" s="1749">
        <v>12</v>
      </c>
      <c r="H2459" s="1638">
        <v>2020</v>
      </c>
      <c r="I2459" s="1640">
        <v>50.1</v>
      </c>
      <c r="J2459" s="1638">
        <f t="shared" si="142"/>
        <v>100</v>
      </c>
      <c r="K2459" s="1640">
        <f t="shared" si="139"/>
        <v>0</v>
      </c>
      <c r="L2459" s="1638"/>
      <c r="M2459" s="1638"/>
      <c r="N2459" s="1641">
        <f t="shared" si="140"/>
        <v>0</v>
      </c>
      <c r="O2459" s="2112"/>
      <c r="P2459" s="2112"/>
      <c r="Q2459" s="2112">
        <f t="shared" si="141"/>
        <v>0</v>
      </c>
      <c r="R2459" s="2419"/>
    </row>
    <row r="2460" spans="2:18" ht="14.25" customHeight="1">
      <c r="B2460" s="407"/>
      <c r="C2460" s="1642">
        <v>35</v>
      </c>
      <c r="D2460" s="1939" t="s">
        <v>3136</v>
      </c>
      <c r="E2460" s="1792">
        <v>7</v>
      </c>
      <c r="F2460" s="1638" t="s">
        <v>508</v>
      </c>
      <c r="G2460" s="1749">
        <v>1</v>
      </c>
      <c r="H2460" s="1638">
        <v>2020</v>
      </c>
      <c r="I2460" s="1640">
        <v>88.435280000000006</v>
      </c>
      <c r="J2460" s="1638">
        <f t="shared" si="142"/>
        <v>100</v>
      </c>
      <c r="K2460" s="1640">
        <f t="shared" si="139"/>
        <v>0</v>
      </c>
      <c r="L2460" s="1638"/>
      <c r="M2460" s="1638"/>
      <c r="N2460" s="1641">
        <f t="shared" si="140"/>
        <v>0</v>
      </c>
      <c r="O2460" s="2112"/>
      <c r="P2460" s="2112"/>
      <c r="Q2460" s="2112">
        <f t="shared" si="141"/>
        <v>0</v>
      </c>
      <c r="R2460" s="2419"/>
    </row>
    <row r="2461" spans="2:18" ht="14.25" customHeight="1">
      <c r="B2461" s="407"/>
      <c r="C2461" s="1636">
        <v>36</v>
      </c>
      <c r="D2461" s="1939" t="s">
        <v>2680</v>
      </c>
      <c r="E2461" s="1792">
        <v>7</v>
      </c>
      <c r="F2461" s="1638" t="s">
        <v>508</v>
      </c>
      <c r="G2461" s="1749">
        <v>4</v>
      </c>
      <c r="H2461" s="1638">
        <v>2020</v>
      </c>
      <c r="I2461" s="1640">
        <v>244.35378</v>
      </c>
      <c r="J2461" s="1638">
        <f t="shared" si="142"/>
        <v>100</v>
      </c>
      <c r="K2461" s="1640">
        <f t="shared" si="139"/>
        <v>0</v>
      </c>
      <c r="L2461" s="1638"/>
      <c r="M2461" s="1638"/>
      <c r="N2461" s="1641">
        <f t="shared" si="140"/>
        <v>0</v>
      </c>
      <c r="O2461" s="2112"/>
      <c r="P2461" s="2112"/>
      <c r="Q2461" s="2112">
        <f t="shared" si="141"/>
        <v>0</v>
      </c>
      <c r="R2461" s="2419"/>
    </row>
    <row r="2462" spans="2:18" ht="14.25" customHeight="1">
      <c r="B2462" s="407"/>
      <c r="C2462" s="1636">
        <v>37</v>
      </c>
      <c r="D2462" s="1939" t="s">
        <v>2105</v>
      </c>
      <c r="E2462" s="1792">
        <v>7</v>
      </c>
      <c r="F2462" s="1638" t="s">
        <v>508</v>
      </c>
      <c r="G2462" s="1749">
        <v>1</v>
      </c>
      <c r="H2462" s="1638">
        <v>2020</v>
      </c>
      <c r="I2462" s="1640">
        <v>735.60400000000004</v>
      </c>
      <c r="J2462" s="1638">
        <f t="shared" si="142"/>
        <v>100</v>
      </c>
      <c r="K2462" s="1640">
        <f t="shared" si="139"/>
        <v>0</v>
      </c>
      <c r="L2462" s="1638"/>
      <c r="M2462" s="1638"/>
      <c r="N2462" s="1641">
        <f t="shared" si="140"/>
        <v>0</v>
      </c>
      <c r="O2462" s="2112"/>
      <c r="P2462" s="2112"/>
      <c r="Q2462" s="2112">
        <f t="shared" si="141"/>
        <v>0</v>
      </c>
      <c r="R2462" s="2419"/>
    </row>
    <row r="2463" spans="2:18" ht="14.25" customHeight="1">
      <c r="B2463" s="407"/>
      <c r="C2463" s="1642">
        <v>38</v>
      </c>
      <c r="D2463" s="1939" t="s">
        <v>2680</v>
      </c>
      <c r="E2463" s="1792">
        <v>7</v>
      </c>
      <c r="F2463" s="1638" t="s">
        <v>508</v>
      </c>
      <c r="G2463" s="1749">
        <v>2</v>
      </c>
      <c r="H2463" s="1638">
        <v>2020</v>
      </c>
      <c r="I2463" s="1640">
        <v>54.514000000000003</v>
      </c>
      <c r="J2463" s="1638">
        <f t="shared" si="142"/>
        <v>100</v>
      </c>
      <c r="K2463" s="1640">
        <f t="shared" si="139"/>
        <v>0</v>
      </c>
      <c r="L2463" s="1638"/>
      <c r="M2463" s="1638"/>
      <c r="N2463" s="1641">
        <f t="shared" si="140"/>
        <v>0</v>
      </c>
      <c r="O2463" s="2112"/>
      <c r="P2463" s="2112"/>
      <c r="Q2463" s="2112">
        <f t="shared" si="141"/>
        <v>0</v>
      </c>
      <c r="R2463" s="2419"/>
    </row>
    <row r="2464" spans="2:18" ht="14.25" customHeight="1">
      <c r="B2464" s="407"/>
      <c r="C2464" s="1636">
        <v>39</v>
      </c>
      <c r="D2464" s="1939" t="s">
        <v>2103</v>
      </c>
      <c r="E2464" s="1792">
        <v>7</v>
      </c>
      <c r="F2464" s="1638" t="s">
        <v>508</v>
      </c>
      <c r="G2464" s="1749">
        <v>1</v>
      </c>
      <c r="H2464" s="1638">
        <v>2020</v>
      </c>
      <c r="I2464" s="1640">
        <v>72.498000000000005</v>
      </c>
      <c r="J2464" s="1638">
        <f t="shared" si="142"/>
        <v>100</v>
      </c>
      <c r="K2464" s="1640">
        <f t="shared" si="139"/>
        <v>0</v>
      </c>
      <c r="L2464" s="1638"/>
      <c r="M2464" s="1638"/>
      <c r="N2464" s="1641">
        <f t="shared" si="140"/>
        <v>0</v>
      </c>
      <c r="O2464" s="2112"/>
      <c r="P2464" s="2112"/>
      <c r="Q2464" s="2112">
        <f t="shared" si="141"/>
        <v>0</v>
      </c>
      <c r="R2464" s="2419"/>
    </row>
    <row r="2465" spans="2:18" ht="14.25" customHeight="1">
      <c r="B2465" s="407"/>
      <c r="C2465" s="1642">
        <v>40</v>
      </c>
      <c r="D2465" s="1939" t="s">
        <v>2106</v>
      </c>
      <c r="E2465" s="1792">
        <v>7</v>
      </c>
      <c r="F2465" s="1638" t="s">
        <v>508</v>
      </c>
      <c r="G2465" s="1749">
        <v>45</v>
      </c>
      <c r="H2465" s="1638">
        <v>2020</v>
      </c>
      <c r="I2465" s="1640">
        <v>460.95839999999998</v>
      </c>
      <c r="J2465" s="1638">
        <f t="shared" si="142"/>
        <v>100</v>
      </c>
      <c r="K2465" s="1640">
        <f t="shared" si="139"/>
        <v>0</v>
      </c>
      <c r="L2465" s="1638"/>
      <c r="M2465" s="1638"/>
      <c r="N2465" s="1641">
        <f t="shared" si="140"/>
        <v>0</v>
      </c>
      <c r="O2465" s="2112"/>
      <c r="P2465" s="2112"/>
      <c r="Q2465" s="2112">
        <f t="shared" si="141"/>
        <v>0</v>
      </c>
      <c r="R2465" s="2419"/>
    </row>
    <row r="2466" spans="2:18" ht="14.25" customHeight="1">
      <c r="B2466" s="407"/>
      <c r="C2466" s="1636">
        <v>41</v>
      </c>
      <c r="D2466" s="1939" t="s">
        <v>2106</v>
      </c>
      <c r="E2466" s="1792">
        <v>7</v>
      </c>
      <c r="F2466" s="1638" t="s">
        <v>508</v>
      </c>
      <c r="G2466" s="1749">
        <v>1</v>
      </c>
      <c r="H2466" s="1638">
        <v>2020</v>
      </c>
      <c r="I2466" s="1640">
        <v>352.62212</v>
      </c>
      <c r="J2466" s="1638">
        <f t="shared" si="142"/>
        <v>100</v>
      </c>
      <c r="K2466" s="1640">
        <f t="shared" si="139"/>
        <v>0</v>
      </c>
      <c r="L2466" s="1638"/>
      <c r="M2466" s="1638"/>
      <c r="N2466" s="1641">
        <f t="shared" si="140"/>
        <v>0</v>
      </c>
      <c r="O2466" s="2112"/>
      <c r="P2466" s="2112"/>
      <c r="Q2466" s="2112">
        <f t="shared" si="141"/>
        <v>0</v>
      </c>
      <c r="R2466" s="2419"/>
    </row>
    <row r="2467" spans="2:18" ht="14.25" customHeight="1">
      <c r="B2467" s="407"/>
      <c r="C2467" s="1636">
        <v>42</v>
      </c>
      <c r="D2467" s="1939" t="s">
        <v>2106</v>
      </c>
      <c r="E2467" s="1792">
        <v>7</v>
      </c>
      <c r="F2467" s="1638" t="s">
        <v>508</v>
      </c>
      <c r="G2467" s="1749">
        <v>11</v>
      </c>
      <c r="H2467" s="1638">
        <v>2021</v>
      </c>
      <c r="I2467" s="1640">
        <v>408.11088000000001</v>
      </c>
      <c r="J2467" s="1638">
        <f t="shared" si="142"/>
        <v>100</v>
      </c>
      <c r="K2467" s="1640">
        <f t="shared" si="139"/>
        <v>0</v>
      </c>
      <c r="L2467" s="1638"/>
      <c r="M2467" s="1638"/>
      <c r="N2467" s="1641">
        <f t="shared" si="140"/>
        <v>0</v>
      </c>
      <c r="O2467" s="2112"/>
      <c r="P2467" s="2112"/>
      <c r="Q2467" s="2112">
        <f t="shared" si="141"/>
        <v>0</v>
      </c>
      <c r="R2467" s="2419"/>
    </row>
    <row r="2468" spans="2:18" ht="14.25" customHeight="1">
      <c r="B2468" s="407"/>
      <c r="C2468" s="1642">
        <v>43</v>
      </c>
      <c r="D2468" s="1939" t="s">
        <v>3138</v>
      </c>
      <c r="E2468" s="1792">
        <v>7</v>
      </c>
      <c r="F2468" s="1638" t="s">
        <v>508</v>
      </c>
      <c r="G2468" s="1749">
        <v>1</v>
      </c>
      <c r="H2468" s="1638">
        <v>2021</v>
      </c>
      <c r="I2468" s="1640">
        <v>1730.8913200000002</v>
      </c>
      <c r="J2468" s="1638">
        <f t="shared" si="142"/>
        <v>100</v>
      </c>
      <c r="K2468" s="1640">
        <f t="shared" si="139"/>
        <v>0</v>
      </c>
      <c r="L2468" s="1638"/>
      <c r="M2468" s="1638"/>
      <c r="N2468" s="1641">
        <f t="shared" si="140"/>
        <v>0</v>
      </c>
      <c r="O2468" s="2112"/>
      <c r="P2468" s="2112"/>
      <c r="Q2468" s="2112">
        <f t="shared" si="141"/>
        <v>0</v>
      </c>
      <c r="R2468" s="2419"/>
    </row>
    <row r="2469" spans="2:18" ht="14.25" customHeight="1">
      <c r="B2469" s="407"/>
      <c r="C2469" s="1636">
        <v>44</v>
      </c>
      <c r="D2469" s="1939" t="s">
        <v>3137</v>
      </c>
      <c r="E2469" s="1792">
        <v>7</v>
      </c>
      <c r="F2469" s="1638" t="s">
        <v>508</v>
      </c>
      <c r="G2469" s="1749">
        <v>11</v>
      </c>
      <c r="H2469" s="1638">
        <v>2022</v>
      </c>
      <c r="I2469" s="1640">
        <v>631.40839000000005</v>
      </c>
      <c r="J2469" s="1638">
        <f t="shared" si="142"/>
        <v>80</v>
      </c>
      <c r="K2469" s="1640">
        <f t="shared" si="139"/>
        <v>126.281678</v>
      </c>
      <c r="L2469" s="1638"/>
      <c r="M2469" s="1638"/>
      <c r="N2469" s="1641">
        <f t="shared" si="140"/>
        <v>0</v>
      </c>
      <c r="O2469" s="2112"/>
      <c r="P2469" s="2112"/>
      <c r="Q2469" s="2112">
        <f t="shared" si="141"/>
        <v>0</v>
      </c>
      <c r="R2469" s="2419"/>
    </row>
    <row r="2470" spans="2:18" ht="14.25" customHeight="1">
      <c r="B2470" s="407"/>
      <c r="C2470" s="1642">
        <v>45</v>
      </c>
      <c r="D2470" s="1939" t="s">
        <v>4167</v>
      </c>
      <c r="E2470" s="1792">
        <v>7</v>
      </c>
      <c r="F2470" s="1638" t="s">
        <v>508</v>
      </c>
      <c r="G2470" s="1749">
        <v>1</v>
      </c>
      <c r="H2470" s="1638">
        <v>2022</v>
      </c>
      <c r="I2470" s="1640">
        <v>146</v>
      </c>
      <c r="J2470" s="1638">
        <f t="shared" si="142"/>
        <v>80</v>
      </c>
      <c r="K2470" s="1640">
        <f t="shared" si="139"/>
        <v>29.199999999999989</v>
      </c>
      <c r="L2470" s="1638"/>
      <c r="M2470" s="1638"/>
      <c r="N2470" s="1641">
        <f t="shared" si="140"/>
        <v>0</v>
      </c>
      <c r="O2470" s="2112"/>
      <c r="P2470" s="2112"/>
      <c r="Q2470" s="2112">
        <f t="shared" si="141"/>
        <v>0</v>
      </c>
      <c r="R2470" s="2419"/>
    </row>
    <row r="2471" spans="2:18" ht="14.25" customHeight="1">
      <c r="B2471" s="407"/>
      <c r="C2471" s="1636">
        <v>46</v>
      </c>
      <c r="D2471" s="1939" t="s">
        <v>2105</v>
      </c>
      <c r="E2471" s="1792">
        <v>7</v>
      </c>
      <c r="F2471" s="1638" t="s">
        <v>508</v>
      </c>
      <c r="G2471" s="1749">
        <v>1</v>
      </c>
      <c r="H2471" s="1638">
        <v>2022</v>
      </c>
      <c r="I2471" s="1640">
        <v>58.9</v>
      </c>
      <c r="J2471" s="1638">
        <f t="shared" si="142"/>
        <v>80</v>
      </c>
      <c r="K2471" s="1640">
        <f t="shared" si="139"/>
        <v>11.779999999999994</v>
      </c>
      <c r="L2471" s="1638"/>
      <c r="M2471" s="1638"/>
      <c r="N2471" s="1641">
        <f t="shared" si="140"/>
        <v>0</v>
      </c>
      <c r="O2471" s="2112"/>
      <c r="P2471" s="2112"/>
      <c r="Q2471" s="2112">
        <f t="shared" si="141"/>
        <v>0</v>
      </c>
      <c r="R2471" s="2419"/>
    </row>
    <row r="2472" spans="2:18" ht="14.25" customHeight="1">
      <c r="B2472" s="407"/>
      <c r="C2472" s="1636">
        <v>47</v>
      </c>
      <c r="D2472" s="1939" t="s">
        <v>5034</v>
      </c>
      <c r="E2472" s="1792">
        <v>7</v>
      </c>
      <c r="F2472" s="1638" t="s">
        <v>508</v>
      </c>
      <c r="G2472" s="1749">
        <v>1</v>
      </c>
      <c r="H2472" s="1638">
        <v>2022</v>
      </c>
      <c r="I2472" s="1640">
        <v>651.70000000000005</v>
      </c>
      <c r="J2472" s="1638">
        <f t="shared" si="142"/>
        <v>80</v>
      </c>
      <c r="K2472" s="1640">
        <f t="shared" si="139"/>
        <v>130.34000000000003</v>
      </c>
      <c r="L2472" s="1638"/>
      <c r="M2472" s="1638"/>
      <c r="N2472" s="1641">
        <f t="shared" si="140"/>
        <v>0</v>
      </c>
      <c r="O2472" s="2112"/>
      <c r="P2472" s="2112"/>
      <c r="Q2472" s="2112">
        <f t="shared" si="141"/>
        <v>0</v>
      </c>
      <c r="R2472" s="2419"/>
    </row>
    <row r="2473" spans="2:18" ht="14.25" customHeight="1">
      <c r="B2473" s="407"/>
      <c r="C2473" s="1642">
        <v>48</v>
      </c>
      <c r="D2473" s="1939" t="s">
        <v>5035</v>
      </c>
      <c r="E2473" s="1792">
        <v>7</v>
      </c>
      <c r="F2473" s="1638" t="s">
        <v>508</v>
      </c>
      <c r="G2473" s="1749">
        <v>2</v>
      </c>
      <c r="H2473" s="1638">
        <v>2022</v>
      </c>
      <c r="I2473" s="1640">
        <v>72.5</v>
      </c>
      <c r="J2473" s="1638">
        <f t="shared" si="142"/>
        <v>80</v>
      </c>
      <c r="K2473" s="1640">
        <f t="shared" si="139"/>
        <v>14.5</v>
      </c>
      <c r="L2473" s="1638"/>
      <c r="M2473" s="1638"/>
      <c r="N2473" s="1641">
        <f t="shared" si="140"/>
        <v>0</v>
      </c>
      <c r="O2473" s="2112"/>
      <c r="P2473" s="2112"/>
      <c r="Q2473" s="2112">
        <f t="shared" si="141"/>
        <v>0</v>
      </c>
      <c r="R2473" s="2419"/>
    </row>
    <row r="2474" spans="2:18" ht="14.25" customHeight="1">
      <c r="B2474" s="407"/>
      <c r="C2474" s="1636">
        <v>49</v>
      </c>
      <c r="D2474" s="1939" t="s">
        <v>5036</v>
      </c>
      <c r="E2474" s="1792">
        <v>7</v>
      </c>
      <c r="F2474" s="1638" t="s">
        <v>508</v>
      </c>
      <c r="G2474" s="1749">
        <v>1</v>
      </c>
      <c r="H2474" s="1638">
        <v>2022</v>
      </c>
      <c r="I2474" s="1640">
        <v>105.506</v>
      </c>
      <c r="J2474" s="1638">
        <f t="shared" si="142"/>
        <v>80</v>
      </c>
      <c r="K2474" s="1640">
        <f t="shared" si="139"/>
        <v>21.101199999999992</v>
      </c>
      <c r="L2474" s="1638"/>
      <c r="M2474" s="1638"/>
      <c r="N2474" s="1641">
        <f t="shared" si="140"/>
        <v>0</v>
      </c>
      <c r="O2474" s="2112"/>
      <c r="P2474" s="2112"/>
      <c r="Q2474" s="2112">
        <f t="shared" si="141"/>
        <v>0</v>
      </c>
      <c r="R2474" s="2419"/>
    </row>
    <row r="2475" spans="2:18" ht="14.25" customHeight="1">
      <c r="B2475" s="407"/>
      <c r="C2475" s="1642">
        <v>50</v>
      </c>
      <c r="D2475" s="1939" t="s">
        <v>3137</v>
      </c>
      <c r="E2475" s="1792">
        <v>7</v>
      </c>
      <c r="F2475" s="1638" t="s">
        <v>508</v>
      </c>
      <c r="G2475" s="1749">
        <v>3</v>
      </c>
      <c r="H2475" s="1638">
        <v>2023</v>
      </c>
      <c r="I2475" s="1640">
        <v>50.1</v>
      </c>
      <c r="J2475" s="1638">
        <f t="shared" si="142"/>
        <v>60</v>
      </c>
      <c r="K2475" s="1640">
        <f t="shared" si="139"/>
        <v>20.040000000000003</v>
      </c>
      <c r="L2475" s="1638"/>
      <c r="M2475" s="1638"/>
      <c r="N2475" s="1641">
        <f t="shared" si="140"/>
        <v>0</v>
      </c>
      <c r="O2475" s="2112"/>
      <c r="P2475" s="2112"/>
      <c r="Q2475" s="2112">
        <f t="shared" si="141"/>
        <v>0</v>
      </c>
      <c r="R2475" s="2419"/>
    </row>
    <row r="2476" spans="2:18" ht="14.25" customHeight="1">
      <c r="B2476" s="407"/>
      <c r="C2476" s="1636">
        <v>51</v>
      </c>
      <c r="D2476" s="1939" t="s">
        <v>6154</v>
      </c>
      <c r="E2476" s="1792">
        <v>7</v>
      </c>
      <c r="F2476" s="1638" t="s">
        <v>508</v>
      </c>
      <c r="G2476" s="1749">
        <v>2</v>
      </c>
      <c r="H2476" s="1638">
        <v>2023</v>
      </c>
      <c r="I2476" s="1640">
        <v>105.506</v>
      </c>
      <c r="J2476" s="1638">
        <f t="shared" si="142"/>
        <v>60</v>
      </c>
      <c r="K2476" s="1640">
        <f t="shared" si="139"/>
        <v>42.202400000000004</v>
      </c>
      <c r="L2476" s="1638"/>
      <c r="M2476" s="1638"/>
      <c r="N2476" s="1641">
        <f t="shared" si="140"/>
        <v>0</v>
      </c>
      <c r="O2476" s="2112"/>
      <c r="P2476" s="2112"/>
      <c r="Q2476" s="2112">
        <f t="shared" si="141"/>
        <v>0</v>
      </c>
      <c r="R2476" s="2419"/>
    </row>
    <row r="2477" spans="2:18" ht="14.25" customHeight="1">
      <c r="B2477" s="407"/>
      <c r="C2477" s="1636">
        <v>52</v>
      </c>
      <c r="D2477" s="1939" t="s">
        <v>5037</v>
      </c>
      <c r="E2477" s="1792">
        <v>7</v>
      </c>
      <c r="F2477" s="1638" t="s">
        <v>508</v>
      </c>
      <c r="G2477" s="1749">
        <v>5</v>
      </c>
      <c r="H2477" s="1638">
        <v>2023</v>
      </c>
      <c r="I2477" s="1640">
        <v>57.384</v>
      </c>
      <c r="J2477" s="1638">
        <f t="shared" si="142"/>
        <v>60</v>
      </c>
      <c r="K2477" s="1640">
        <f t="shared" si="139"/>
        <v>22.953600000000002</v>
      </c>
      <c r="L2477" s="1638"/>
      <c r="M2477" s="1638"/>
      <c r="N2477" s="1641">
        <f t="shared" si="140"/>
        <v>0</v>
      </c>
      <c r="O2477" s="2112"/>
      <c r="P2477" s="2112"/>
      <c r="Q2477" s="2112">
        <f t="shared" si="141"/>
        <v>0</v>
      </c>
      <c r="R2477" s="2419"/>
    </row>
    <row r="2478" spans="2:18" ht="27" customHeight="1">
      <c r="B2478" s="407"/>
      <c r="C2478" s="1642">
        <v>53</v>
      </c>
      <c r="D2478" s="1939" t="s">
        <v>6088</v>
      </c>
      <c r="E2478" s="1792">
        <v>7</v>
      </c>
      <c r="F2478" s="1638" t="s">
        <v>508</v>
      </c>
      <c r="G2478" s="1749">
        <v>5</v>
      </c>
      <c r="H2478" s="1638">
        <v>2023</v>
      </c>
      <c r="I2478" s="1640">
        <v>88.435299999999998</v>
      </c>
      <c r="J2478" s="1638">
        <f t="shared" si="142"/>
        <v>60</v>
      </c>
      <c r="K2478" s="1640">
        <f t="shared" si="139"/>
        <v>35.374119999999998</v>
      </c>
      <c r="L2478" s="1638"/>
      <c r="M2478" s="1638"/>
      <c r="N2478" s="1641">
        <f t="shared" si="140"/>
        <v>0</v>
      </c>
      <c r="O2478" s="2112"/>
      <c r="P2478" s="2112"/>
      <c r="Q2478" s="2112">
        <f t="shared" si="141"/>
        <v>0</v>
      </c>
      <c r="R2478" s="2419"/>
    </row>
    <row r="2479" spans="2:18" ht="14.25" customHeight="1">
      <c r="B2479" s="407"/>
      <c r="C2479" s="1636">
        <v>54</v>
      </c>
      <c r="D2479" s="1939" t="s">
        <v>6155</v>
      </c>
      <c r="E2479" s="1792">
        <v>7</v>
      </c>
      <c r="F2479" s="1638" t="s">
        <v>508</v>
      </c>
      <c r="G2479" s="1749">
        <v>4</v>
      </c>
      <c r="H2479" s="1638">
        <v>2023</v>
      </c>
      <c r="I2479" s="1640">
        <v>30.7</v>
      </c>
      <c r="J2479" s="1638">
        <f t="shared" si="142"/>
        <v>60</v>
      </c>
      <c r="K2479" s="1640">
        <f t="shared" si="139"/>
        <v>12.280000000000001</v>
      </c>
      <c r="L2479" s="1638"/>
      <c r="M2479" s="1638"/>
      <c r="N2479" s="1641">
        <f t="shared" si="140"/>
        <v>0</v>
      </c>
      <c r="O2479" s="2112"/>
      <c r="P2479" s="2112"/>
      <c r="Q2479" s="2112">
        <f t="shared" si="141"/>
        <v>0</v>
      </c>
      <c r="R2479" s="2419"/>
    </row>
    <row r="2480" spans="2:18" ht="27" customHeight="1">
      <c r="B2480" s="407"/>
      <c r="C2480" s="1642">
        <v>55</v>
      </c>
      <c r="D2480" s="1939" t="s">
        <v>6156</v>
      </c>
      <c r="E2480" s="1792">
        <v>7</v>
      </c>
      <c r="F2480" s="1638" t="s">
        <v>508</v>
      </c>
      <c r="G2480" s="1749">
        <v>5</v>
      </c>
      <c r="H2480" s="1638">
        <v>2023</v>
      </c>
      <c r="I2480" s="1640">
        <v>488.76</v>
      </c>
      <c r="J2480" s="1638">
        <f t="shared" si="142"/>
        <v>60</v>
      </c>
      <c r="K2480" s="1640">
        <f t="shared" si="139"/>
        <v>195.50400000000002</v>
      </c>
      <c r="L2480" s="1638"/>
      <c r="M2480" s="1638"/>
      <c r="N2480" s="1641">
        <f t="shared" si="140"/>
        <v>0</v>
      </c>
      <c r="O2480" s="2112"/>
      <c r="P2480" s="2112"/>
      <c r="Q2480" s="2112">
        <f t="shared" si="141"/>
        <v>0</v>
      </c>
      <c r="R2480" s="2419"/>
    </row>
    <row r="2481" spans="2:18" ht="14.25" customHeight="1">
      <c r="B2481" s="407"/>
      <c r="C2481" s="1636">
        <v>56</v>
      </c>
      <c r="D2481" s="1939" t="s">
        <v>5037</v>
      </c>
      <c r="E2481" s="1792">
        <v>7</v>
      </c>
      <c r="F2481" s="1638" t="s">
        <v>508</v>
      </c>
      <c r="G2481" s="1749">
        <v>5</v>
      </c>
      <c r="H2481" s="1638">
        <v>2024</v>
      </c>
      <c r="I2481" s="1640">
        <v>51.627279999999999</v>
      </c>
      <c r="J2481" s="1638">
        <f t="shared" si="142"/>
        <v>40</v>
      </c>
      <c r="K2481" s="1640">
        <f t="shared" si="139"/>
        <v>30.976367999999997</v>
      </c>
      <c r="L2481" s="1638"/>
      <c r="M2481" s="1638"/>
      <c r="N2481" s="1641">
        <f t="shared" si="140"/>
        <v>0</v>
      </c>
      <c r="O2481" s="2112"/>
      <c r="P2481" s="2112"/>
      <c r="Q2481" s="2112">
        <f t="shared" si="141"/>
        <v>0</v>
      </c>
      <c r="R2481" s="2419"/>
    </row>
    <row r="2482" spans="2:18" ht="27" customHeight="1">
      <c r="B2482" s="407"/>
      <c r="C2482" s="1636">
        <v>57</v>
      </c>
      <c r="D2482" s="1939" t="s">
        <v>6088</v>
      </c>
      <c r="E2482" s="1792">
        <v>7</v>
      </c>
      <c r="F2482" s="1638" t="s">
        <v>508</v>
      </c>
      <c r="G2482" s="1749">
        <v>2</v>
      </c>
      <c r="H2482" s="1638">
        <v>2024</v>
      </c>
      <c r="I2482" s="1640">
        <v>83.984350000000006</v>
      </c>
      <c r="J2482" s="1638">
        <f t="shared" si="142"/>
        <v>40</v>
      </c>
      <c r="K2482" s="1640">
        <f t="shared" si="139"/>
        <v>50.390610000000002</v>
      </c>
      <c r="L2482" s="1638"/>
      <c r="M2482" s="1638"/>
      <c r="N2482" s="1641">
        <f t="shared" si="140"/>
        <v>0</v>
      </c>
      <c r="O2482" s="2112"/>
      <c r="P2482" s="2112"/>
      <c r="Q2482" s="2112">
        <f t="shared" si="141"/>
        <v>0</v>
      </c>
      <c r="R2482" s="2419"/>
    </row>
    <row r="2483" spans="2:18" ht="27" customHeight="1">
      <c r="B2483" s="407"/>
      <c r="C2483" s="1642">
        <v>58</v>
      </c>
      <c r="D2483" s="1939" t="s">
        <v>6088</v>
      </c>
      <c r="E2483" s="1792">
        <v>7</v>
      </c>
      <c r="F2483" s="1638" t="s">
        <v>508</v>
      </c>
      <c r="G2483" s="1749">
        <v>4</v>
      </c>
      <c r="H2483" s="1638">
        <v>2024</v>
      </c>
      <c r="I2483" s="1640">
        <v>26.52</v>
      </c>
      <c r="J2483" s="1638">
        <f t="shared" si="142"/>
        <v>40</v>
      </c>
      <c r="K2483" s="1640">
        <f t="shared" si="139"/>
        <v>15.911999999999999</v>
      </c>
      <c r="L2483" s="1638"/>
      <c r="M2483" s="1638"/>
      <c r="N2483" s="1641">
        <f t="shared" si="140"/>
        <v>0</v>
      </c>
      <c r="O2483" s="2112"/>
      <c r="P2483" s="2112"/>
      <c r="Q2483" s="2112">
        <f t="shared" si="141"/>
        <v>0</v>
      </c>
      <c r="R2483" s="2419"/>
    </row>
    <row r="2484" spans="2:18" ht="27" customHeight="1">
      <c r="B2484" s="407"/>
      <c r="C2484" s="1636">
        <v>59</v>
      </c>
      <c r="D2484" s="1939" t="s">
        <v>7449</v>
      </c>
      <c r="E2484" s="1792">
        <v>7</v>
      </c>
      <c r="F2484" s="1638" t="s">
        <v>508</v>
      </c>
      <c r="G2484" s="1749">
        <v>3</v>
      </c>
      <c r="H2484" s="1638">
        <v>2024</v>
      </c>
      <c r="I2484" s="1640">
        <v>208.65</v>
      </c>
      <c r="J2484" s="1638">
        <f t="shared" si="142"/>
        <v>40</v>
      </c>
      <c r="K2484" s="1640">
        <f t="shared" si="139"/>
        <v>125.19</v>
      </c>
      <c r="L2484" s="1638"/>
      <c r="M2484" s="1638"/>
      <c r="N2484" s="1641">
        <f t="shared" si="140"/>
        <v>0</v>
      </c>
      <c r="O2484" s="2112"/>
      <c r="P2484" s="2112"/>
      <c r="Q2484" s="2112">
        <f t="shared" si="141"/>
        <v>0</v>
      </c>
      <c r="R2484" s="2420"/>
    </row>
    <row r="2485" spans="2:18" ht="14.25" customHeight="1">
      <c r="B2485" s="407"/>
      <c r="C2485" s="2013">
        <v>1</v>
      </c>
      <c r="D2485" s="2014" t="s">
        <v>2561</v>
      </c>
      <c r="E2485" s="2015">
        <v>7</v>
      </c>
      <c r="F2485" s="2016" t="s">
        <v>508</v>
      </c>
      <c r="G2485" s="2017">
        <v>1</v>
      </c>
      <c r="H2485" s="2016">
        <v>2012</v>
      </c>
      <c r="I2485" s="2018">
        <v>488.76</v>
      </c>
      <c r="J2485" s="2016">
        <v>100</v>
      </c>
      <c r="K2485" s="2018">
        <f t="shared" si="139"/>
        <v>0</v>
      </c>
      <c r="L2485" s="2016"/>
      <c r="M2485" s="2016"/>
      <c r="N2485" s="2019">
        <f t="shared" si="140"/>
        <v>0</v>
      </c>
      <c r="O2485" s="2134"/>
      <c r="P2485" s="2134"/>
      <c r="Q2485" s="2134">
        <f t="shared" si="141"/>
        <v>0</v>
      </c>
      <c r="R2485" s="2491" t="s">
        <v>7959</v>
      </c>
    </row>
    <row r="2486" spans="2:18" ht="14.25" customHeight="1">
      <c r="B2486" s="407"/>
      <c r="C2486" s="2013">
        <v>2</v>
      </c>
      <c r="D2486" s="2014" t="s">
        <v>7960</v>
      </c>
      <c r="E2486" s="2015">
        <v>7</v>
      </c>
      <c r="F2486" s="2016" t="s">
        <v>508</v>
      </c>
      <c r="G2486" s="2017">
        <v>8</v>
      </c>
      <c r="H2486" s="2016">
        <v>2009</v>
      </c>
      <c r="I2486" s="2018">
        <v>400.8</v>
      </c>
      <c r="J2486" s="2016">
        <v>100</v>
      </c>
      <c r="K2486" s="2018">
        <f t="shared" si="139"/>
        <v>0</v>
      </c>
      <c r="L2486" s="2016"/>
      <c r="M2486" s="2016"/>
      <c r="N2486" s="2019">
        <f t="shared" si="140"/>
        <v>0</v>
      </c>
      <c r="O2486" s="2134"/>
      <c r="P2486" s="2134"/>
      <c r="Q2486" s="2134">
        <f t="shared" si="141"/>
        <v>0</v>
      </c>
      <c r="R2486" s="2492"/>
    </row>
    <row r="2487" spans="2:18" ht="14.25" customHeight="1">
      <c r="B2487" s="407"/>
      <c r="C2487" s="2013">
        <v>3</v>
      </c>
      <c r="D2487" s="2014" t="s">
        <v>7961</v>
      </c>
      <c r="E2487" s="2015">
        <v>7</v>
      </c>
      <c r="F2487" s="2016" t="s">
        <v>508</v>
      </c>
      <c r="G2487" s="2017">
        <v>1</v>
      </c>
      <c r="H2487" s="2016">
        <v>2015</v>
      </c>
      <c r="I2487" s="2018">
        <v>149.88</v>
      </c>
      <c r="J2487" s="2016">
        <v>100</v>
      </c>
      <c r="K2487" s="2018">
        <f t="shared" si="139"/>
        <v>0</v>
      </c>
      <c r="L2487" s="2016"/>
      <c r="M2487" s="2016"/>
      <c r="N2487" s="2019">
        <f t="shared" si="140"/>
        <v>0</v>
      </c>
      <c r="O2487" s="2134"/>
      <c r="P2487" s="2134"/>
      <c r="Q2487" s="2134">
        <f t="shared" si="141"/>
        <v>0</v>
      </c>
      <c r="R2487" s="2492"/>
    </row>
    <row r="2488" spans="2:18" ht="27" customHeight="1">
      <c r="B2488" s="407"/>
      <c r="C2488" s="2013">
        <v>4</v>
      </c>
      <c r="D2488" s="2014" t="s">
        <v>7962</v>
      </c>
      <c r="E2488" s="2015">
        <v>7</v>
      </c>
      <c r="F2488" s="2016" t="s">
        <v>508</v>
      </c>
      <c r="G2488" s="2017">
        <v>12</v>
      </c>
      <c r="H2488" s="2016">
        <v>2023</v>
      </c>
      <c r="I2488" s="2018">
        <v>3283.2</v>
      </c>
      <c r="J2488" s="2016">
        <v>28.6</v>
      </c>
      <c r="K2488" s="2018">
        <f t="shared" si="139"/>
        <v>2344.2047999999995</v>
      </c>
      <c r="L2488" s="2016"/>
      <c r="M2488" s="2016"/>
      <c r="N2488" s="2019">
        <f t="shared" si="140"/>
        <v>0</v>
      </c>
      <c r="O2488" s="2134"/>
      <c r="P2488" s="2134"/>
      <c r="Q2488" s="2134">
        <f t="shared" si="141"/>
        <v>0</v>
      </c>
      <c r="R2488" s="2492"/>
    </row>
    <row r="2489" spans="2:18" ht="14.25" customHeight="1">
      <c r="B2489" s="407"/>
      <c r="C2489" s="2013">
        <v>5</v>
      </c>
      <c r="D2489" s="2014" t="s">
        <v>7963</v>
      </c>
      <c r="E2489" s="2015">
        <v>7</v>
      </c>
      <c r="F2489" s="2016" t="s">
        <v>508</v>
      </c>
      <c r="G2489" s="2017">
        <v>2</v>
      </c>
      <c r="H2489" s="2016">
        <v>2019</v>
      </c>
      <c r="I2489" s="2018">
        <v>772.96799999999996</v>
      </c>
      <c r="J2489" s="2016">
        <v>85.800000000000011</v>
      </c>
      <c r="K2489" s="2018">
        <f t="shared" si="139"/>
        <v>109.76145599999995</v>
      </c>
      <c r="L2489" s="2016"/>
      <c r="M2489" s="2016"/>
      <c r="N2489" s="2019">
        <f t="shared" si="140"/>
        <v>0</v>
      </c>
      <c r="O2489" s="2134"/>
      <c r="P2489" s="2134"/>
      <c r="Q2489" s="2134">
        <f t="shared" si="141"/>
        <v>0</v>
      </c>
      <c r="R2489" s="2492"/>
    </row>
    <row r="2490" spans="2:18" ht="14.25" customHeight="1">
      <c r="B2490" s="407"/>
      <c r="C2490" s="2013">
        <v>6</v>
      </c>
      <c r="D2490" s="2014" t="s">
        <v>7963</v>
      </c>
      <c r="E2490" s="2015">
        <v>7</v>
      </c>
      <c r="F2490" s="2016" t="s">
        <v>508</v>
      </c>
      <c r="G2490" s="2017">
        <v>2</v>
      </c>
      <c r="H2490" s="2016">
        <v>2020</v>
      </c>
      <c r="I2490" s="2018">
        <v>752.18399999999997</v>
      </c>
      <c r="J2490" s="2016">
        <v>71.5</v>
      </c>
      <c r="K2490" s="2018">
        <f t="shared" si="139"/>
        <v>214.37243999999998</v>
      </c>
      <c r="L2490" s="2016"/>
      <c r="M2490" s="2016"/>
      <c r="N2490" s="2019">
        <f t="shared" si="140"/>
        <v>0</v>
      </c>
      <c r="O2490" s="2134"/>
      <c r="P2490" s="2134"/>
      <c r="Q2490" s="2134">
        <f t="shared" si="141"/>
        <v>0</v>
      </c>
      <c r="R2490" s="2492"/>
    </row>
    <row r="2491" spans="2:18" ht="27" customHeight="1">
      <c r="B2491" s="407"/>
      <c r="C2491" s="2013">
        <v>7</v>
      </c>
      <c r="D2491" s="2014" t="s">
        <v>7964</v>
      </c>
      <c r="E2491" s="2015">
        <v>7</v>
      </c>
      <c r="F2491" s="2016" t="s">
        <v>508</v>
      </c>
      <c r="G2491" s="2017">
        <v>4</v>
      </c>
      <c r="H2491" s="2016">
        <v>2023</v>
      </c>
      <c r="I2491" s="2018">
        <v>1094.4000000000001</v>
      </c>
      <c r="J2491" s="2016">
        <v>28.6</v>
      </c>
      <c r="K2491" s="2018">
        <f t="shared" si="139"/>
        <v>781.40160000000003</v>
      </c>
      <c r="L2491" s="2016"/>
      <c r="M2491" s="2016"/>
      <c r="N2491" s="2019">
        <f t="shared" si="140"/>
        <v>0</v>
      </c>
      <c r="O2491" s="2134"/>
      <c r="P2491" s="2134"/>
      <c r="Q2491" s="2134">
        <f t="shared" si="141"/>
        <v>0</v>
      </c>
      <c r="R2491" s="2492"/>
    </row>
    <row r="2492" spans="2:18" ht="14.25" customHeight="1">
      <c r="B2492" s="407"/>
      <c r="C2492" s="2013">
        <v>8</v>
      </c>
      <c r="D2492" s="2014" t="s">
        <v>7965</v>
      </c>
      <c r="E2492" s="2015">
        <v>7</v>
      </c>
      <c r="F2492" s="2016" t="s">
        <v>508</v>
      </c>
      <c r="G2492" s="2017">
        <v>1</v>
      </c>
      <c r="H2492" s="2016">
        <v>2010</v>
      </c>
      <c r="I2492" s="2018">
        <v>2533.56</v>
      </c>
      <c r="J2492" s="2016">
        <v>100</v>
      </c>
      <c r="K2492" s="2018">
        <f t="shared" si="139"/>
        <v>0</v>
      </c>
      <c r="L2492" s="2016"/>
      <c r="M2492" s="2016"/>
      <c r="N2492" s="2019">
        <f t="shared" si="140"/>
        <v>0</v>
      </c>
      <c r="O2492" s="2134"/>
      <c r="P2492" s="2134"/>
      <c r="Q2492" s="2134">
        <f t="shared" si="141"/>
        <v>0</v>
      </c>
      <c r="R2492" s="2492"/>
    </row>
    <row r="2493" spans="2:18" ht="14.25" customHeight="1">
      <c r="B2493" s="407"/>
      <c r="C2493" s="2013">
        <v>9</v>
      </c>
      <c r="D2493" s="2014" t="s">
        <v>7966</v>
      </c>
      <c r="E2493" s="2015">
        <v>7</v>
      </c>
      <c r="F2493" s="2016" t="s">
        <v>508</v>
      </c>
      <c r="G2493" s="2017">
        <v>1</v>
      </c>
      <c r="H2493" s="2016">
        <v>2011</v>
      </c>
      <c r="I2493" s="2018">
        <v>2658.6</v>
      </c>
      <c r="J2493" s="2016">
        <v>100</v>
      </c>
      <c r="K2493" s="2018">
        <f t="shared" si="139"/>
        <v>0</v>
      </c>
      <c r="L2493" s="2016"/>
      <c r="M2493" s="2016"/>
      <c r="N2493" s="2019">
        <f t="shared" si="140"/>
        <v>0</v>
      </c>
      <c r="O2493" s="2134"/>
      <c r="P2493" s="2134"/>
      <c r="Q2493" s="2134">
        <f t="shared" si="141"/>
        <v>0</v>
      </c>
      <c r="R2493" s="2492"/>
    </row>
    <row r="2494" spans="2:18" ht="14.25" customHeight="1">
      <c r="B2494" s="407"/>
      <c r="C2494" s="2013">
        <v>10</v>
      </c>
      <c r="D2494" s="2014" t="s">
        <v>7967</v>
      </c>
      <c r="E2494" s="2015">
        <v>7</v>
      </c>
      <c r="F2494" s="2016" t="s">
        <v>508</v>
      </c>
      <c r="G2494" s="2017">
        <v>2</v>
      </c>
      <c r="H2494" s="2016">
        <v>2006</v>
      </c>
      <c r="I2494" s="2018">
        <v>146</v>
      </c>
      <c r="J2494" s="2016">
        <v>100</v>
      </c>
      <c r="K2494" s="2018">
        <f t="shared" si="139"/>
        <v>0</v>
      </c>
      <c r="L2494" s="2016"/>
      <c r="M2494" s="2016"/>
      <c r="N2494" s="2019">
        <f t="shared" si="140"/>
        <v>0</v>
      </c>
      <c r="O2494" s="2134"/>
      <c r="P2494" s="2134"/>
      <c r="Q2494" s="2134">
        <f t="shared" si="141"/>
        <v>0</v>
      </c>
      <c r="R2494" s="2492"/>
    </row>
    <row r="2495" spans="2:18" ht="14.25" customHeight="1">
      <c r="B2495" s="407"/>
      <c r="C2495" s="2013">
        <v>11</v>
      </c>
      <c r="D2495" s="2014" t="s">
        <v>7967</v>
      </c>
      <c r="E2495" s="2015">
        <v>7</v>
      </c>
      <c r="F2495" s="2016" t="s">
        <v>508</v>
      </c>
      <c r="G2495" s="2017">
        <v>10</v>
      </c>
      <c r="H2495" s="2016">
        <v>2007</v>
      </c>
      <c r="I2495" s="2018">
        <v>589</v>
      </c>
      <c r="J2495" s="2016">
        <v>100</v>
      </c>
      <c r="K2495" s="2018">
        <f t="shared" si="139"/>
        <v>0</v>
      </c>
      <c r="L2495" s="2016"/>
      <c r="M2495" s="2016"/>
      <c r="N2495" s="2019">
        <f t="shared" si="140"/>
        <v>0</v>
      </c>
      <c r="O2495" s="2134"/>
      <c r="P2495" s="2134"/>
      <c r="Q2495" s="2134">
        <f t="shared" si="141"/>
        <v>0</v>
      </c>
      <c r="R2495" s="2492"/>
    </row>
    <row r="2496" spans="2:18" ht="14.25" customHeight="1">
      <c r="B2496" s="407"/>
      <c r="C2496" s="2013">
        <v>12</v>
      </c>
      <c r="D2496" s="2014" t="s">
        <v>7968</v>
      </c>
      <c r="E2496" s="2015">
        <v>7</v>
      </c>
      <c r="F2496" s="2016" t="s">
        <v>508</v>
      </c>
      <c r="G2496" s="2017">
        <v>8</v>
      </c>
      <c r="H2496" s="2016">
        <v>2023</v>
      </c>
      <c r="I2496" s="2018">
        <v>1620</v>
      </c>
      <c r="J2496" s="2016">
        <v>28.6</v>
      </c>
      <c r="K2496" s="2018">
        <f t="shared" si="139"/>
        <v>1156.6799999999998</v>
      </c>
      <c r="L2496" s="2016"/>
      <c r="M2496" s="2016"/>
      <c r="N2496" s="2019">
        <f t="shared" si="140"/>
        <v>0</v>
      </c>
      <c r="O2496" s="2134"/>
      <c r="P2496" s="2134"/>
      <c r="Q2496" s="2134">
        <f t="shared" si="141"/>
        <v>0</v>
      </c>
      <c r="R2496" s="2492"/>
    </row>
    <row r="2497" spans="2:18" ht="14.25" customHeight="1">
      <c r="B2497" s="407"/>
      <c r="C2497" s="2013">
        <v>13</v>
      </c>
      <c r="D2497" s="2014" t="s">
        <v>2053</v>
      </c>
      <c r="E2497" s="2015">
        <v>7</v>
      </c>
      <c r="F2497" s="2016" t="s">
        <v>508</v>
      </c>
      <c r="G2497" s="2017">
        <v>10</v>
      </c>
      <c r="H2497" s="2016">
        <v>2008</v>
      </c>
      <c r="I2497" s="2018">
        <v>501</v>
      </c>
      <c r="J2497" s="2016">
        <v>100</v>
      </c>
      <c r="K2497" s="2018">
        <f t="shared" si="139"/>
        <v>0</v>
      </c>
      <c r="L2497" s="2016"/>
      <c r="M2497" s="2016"/>
      <c r="N2497" s="2019">
        <f t="shared" si="140"/>
        <v>0</v>
      </c>
      <c r="O2497" s="2134"/>
      <c r="P2497" s="2134"/>
      <c r="Q2497" s="2134">
        <f t="shared" si="141"/>
        <v>0</v>
      </c>
      <c r="R2497" s="2492"/>
    </row>
    <row r="2498" spans="2:18" ht="14.25" customHeight="1">
      <c r="B2498" s="407"/>
      <c r="C2498" s="2013">
        <v>14</v>
      </c>
      <c r="D2498" s="2014" t="s">
        <v>2808</v>
      </c>
      <c r="E2498" s="2015">
        <v>7</v>
      </c>
      <c r="F2498" s="2016" t="s">
        <v>508</v>
      </c>
      <c r="G2498" s="2017">
        <v>1</v>
      </c>
      <c r="H2498" s="2016">
        <v>2016</v>
      </c>
      <c r="I2498" s="2018">
        <v>112.3</v>
      </c>
      <c r="J2498" s="2016">
        <v>100</v>
      </c>
      <c r="K2498" s="2018">
        <f t="shared" si="139"/>
        <v>0</v>
      </c>
      <c r="L2498" s="2016"/>
      <c r="M2498" s="2016"/>
      <c r="N2498" s="2019">
        <f t="shared" si="140"/>
        <v>0</v>
      </c>
      <c r="O2498" s="2134"/>
      <c r="P2498" s="2134"/>
      <c r="Q2498" s="2134">
        <f t="shared" si="141"/>
        <v>0</v>
      </c>
      <c r="R2498" s="2492"/>
    </row>
    <row r="2499" spans="2:18" ht="14.25" customHeight="1">
      <c r="B2499" s="407"/>
      <c r="C2499" s="2013">
        <v>15</v>
      </c>
      <c r="D2499" s="2014" t="s">
        <v>4049</v>
      </c>
      <c r="E2499" s="2015">
        <v>7</v>
      </c>
      <c r="F2499" s="2016" t="s">
        <v>508</v>
      </c>
      <c r="G2499" s="2017">
        <v>1</v>
      </c>
      <c r="H2499" s="2016">
        <v>2019</v>
      </c>
      <c r="I2499" s="2018">
        <v>59.79</v>
      </c>
      <c r="J2499" s="2016">
        <v>85.800000000000011</v>
      </c>
      <c r="K2499" s="2018">
        <f t="shared" si="139"/>
        <v>8.4901799999999952</v>
      </c>
      <c r="L2499" s="2016"/>
      <c r="M2499" s="2016"/>
      <c r="N2499" s="2019">
        <f t="shared" si="140"/>
        <v>0</v>
      </c>
      <c r="O2499" s="2134"/>
      <c r="P2499" s="2134"/>
      <c r="Q2499" s="2134">
        <f t="shared" si="141"/>
        <v>0</v>
      </c>
      <c r="R2499" s="2492"/>
    </row>
    <row r="2500" spans="2:18" ht="14.25" customHeight="1">
      <c r="B2500" s="407"/>
      <c r="C2500" s="2013">
        <v>16</v>
      </c>
      <c r="D2500" s="2014" t="s">
        <v>2066</v>
      </c>
      <c r="E2500" s="2015">
        <v>7</v>
      </c>
      <c r="F2500" s="2016" t="s">
        <v>508</v>
      </c>
      <c r="G2500" s="2017">
        <v>4</v>
      </c>
      <c r="H2500" s="2016">
        <v>2019</v>
      </c>
      <c r="I2500" s="2018">
        <v>398.4</v>
      </c>
      <c r="J2500" s="2016">
        <v>85.800000000000011</v>
      </c>
      <c r="K2500" s="2018">
        <f t="shared" si="139"/>
        <v>56.572799999999972</v>
      </c>
      <c r="L2500" s="2016"/>
      <c r="M2500" s="2016"/>
      <c r="N2500" s="2019">
        <f t="shared" si="140"/>
        <v>0</v>
      </c>
      <c r="O2500" s="2134"/>
      <c r="P2500" s="2134"/>
      <c r="Q2500" s="2134">
        <f t="shared" si="141"/>
        <v>0</v>
      </c>
      <c r="R2500" s="2492"/>
    </row>
    <row r="2501" spans="2:18" ht="14.25" customHeight="1">
      <c r="B2501" s="407"/>
      <c r="C2501" s="2013">
        <v>17</v>
      </c>
      <c r="D2501" s="2014" t="s">
        <v>2073</v>
      </c>
      <c r="E2501" s="2015">
        <v>7</v>
      </c>
      <c r="F2501" s="2016" t="s">
        <v>508</v>
      </c>
      <c r="G2501" s="2017">
        <v>30</v>
      </c>
      <c r="H2501" s="2016">
        <v>2020</v>
      </c>
      <c r="I2501" s="2018">
        <v>3940</v>
      </c>
      <c r="J2501" s="2016">
        <v>71.5</v>
      </c>
      <c r="K2501" s="2018">
        <f t="shared" si="139"/>
        <v>1122.9000000000001</v>
      </c>
      <c r="L2501" s="2016"/>
      <c r="M2501" s="2016"/>
      <c r="N2501" s="2019">
        <f t="shared" si="140"/>
        <v>0</v>
      </c>
      <c r="O2501" s="2134"/>
      <c r="P2501" s="2134"/>
      <c r="Q2501" s="2134">
        <f t="shared" si="141"/>
        <v>0</v>
      </c>
      <c r="R2501" s="2492"/>
    </row>
    <row r="2502" spans="2:18" ht="14.25" customHeight="1">
      <c r="B2502" s="407"/>
      <c r="C2502" s="2013">
        <v>18</v>
      </c>
      <c r="D2502" s="2014" t="s">
        <v>2073</v>
      </c>
      <c r="E2502" s="2015">
        <v>7</v>
      </c>
      <c r="F2502" s="2016" t="s">
        <v>508</v>
      </c>
      <c r="G2502" s="2017">
        <v>3</v>
      </c>
      <c r="H2502" s="2016">
        <v>2021</v>
      </c>
      <c r="I2502" s="2018">
        <v>387</v>
      </c>
      <c r="J2502" s="2016">
        <v>57.2</v>
      </c>
      <c r="K2502" s="2018">
        <f t="shared" si="139"/>
        <v>165.63599999999997</v>
      </c>
      <c r="L2502" s="2016"/>
      <c r="M2502" s="2016"/>
      <c r="N2502" s="2019">
        <f t="shared" si="140"/>
        <v>0</v>
      </c>
      <c r="O2502" s="2134"/>
      <c r="P2502" s="2134"/>
      <c r="Q2502" s="2134">
        <f t="shared" si="141"/>
        <v>0</v>
      </c>
      <c r="R2502" s="2492"/>
    </row>
    <row r="2503" spans="2:18" ht="14.25" customHeight="1">
      <c r="B2503" s="407"/>
      <c r="C2503" s="2013">
        <v>19</v>
      </c>
      <c r="D2503" s="2014" t="s">
        <v>2073</v>
      </c>
      <c r="E2503" s="2015">
        <v>7</v>
      </c>
      <c r="F2503" s="2016" t="s">
        <v>508</v>
      </c>
      <c r="G2503" s="2017">
        <v>2</v>
      </c>
      <c r="H2503" s="2016">
        <v>2022</v>
      </c>
      <c r="I2503" s="2018">
        <v>258</v>
      </c>
      <c r="J2503" s="2016">
        <v>42.900000000000006</v>
      </c>
      <c r="K2503" s="2018">
        <f t="shared" si="139"/>
        <v>147.31799999999998</v>
      </c>
      <c r="L2503" s="2016"/>
      <c r="M2503" s="2016"/>
      <c r="N2503" s="2019">
        <f t="shared" si="140"/>
        <v>0</v>
      </c>
      <c r="O2503" s="2134"/>
      <c r="P2503" s="2134"/>
      <c r="Q2503" s="2134">
        <f t="shared" si="141"/>
        <v>0</v>
      </c>
      <c r="R2503" s="2492"/>
    </row>
    <row r="2504" spans="2:18" ht="14.25" customHeight="1">
      <c r="B2504" s="407"/>
      <c r="C2504" s="2013">
        <v>20</v>
      </c>
      <c r="D2504" s="2014" t="s">
        <v>2680</v>
      </c>
      <c r="E2504" s="2015">
        <v>7</v>
      </c>
      <c r="F2504" s="2016" t="s">
        <v>508</v>
      </c>
      <c r="G2504" s="2017">
        <v>1</v>
      </c>
      <c r="H2504" s="2016">
        <v>2020</v>
      </c>
      <c r="I2504" s="2018">
        <v>343</v>
      </c>
      <c r="J2504" s="2016">
        <v>71.5</v>
      </c>
      <c r="K2504" s="2018">
        <f t="shared" si="139"/>
        <v>97.755000000000024</v>
      </c>
      <c r="L2504" s="2016"/>
      <c r="M2504" s="2016"/>
      <c r="N2504" s="2019">
        <f t="shared" si="140"/>
        <v>0</v>
      </c>
      <c r="O2504" s="2134"/>
      <c r="P2504" s="2134"/>
      <c r="Q2504" s="2134">
        <f t="shared" si="141"/>
        <v>0</v>
      </c>
      <c r="R2504" s="2492"/>
    </row>
    <row r="2505" spans="2:18" ht="14.25" customHeight="1">
      <c r="B2505" s="407"/>
      <c r="C2505" s="2013">
        <v>21</v>
      </c>
      <c r="D2505" s="2014" t="s">
        <v>7969</v>
      </c>
      <c r="E2505" s="2015">
        <v>7</v>
      </c>
      <c r="F2505" s="2016" t="s">
        <v>508</v>
      </c>
      <c r="G2505" s="2017">
        <v>1</v>
      </c>
      <c r="H2505" s="2016">
        <v>2022</v>
      </c>
      <c r="I2505" s="2018">
        <v>202.5</v>
      </c>
      <c r="J2505" s="2016">
        <v>42.900000000000006</v>
      </c>
      <c r="K2505" s="2018">
        <f t="shared" si="139"/>
        <v>115.62749999999998</v>
      </c>
      <c r="L2505" s="2016"/>
      <c r="M2505" s="2016"/>
      <c r="N2505" s="2019">
        <f t="shared" si="140"/>
        <v>0</v>
      </c>
      <c r="O2505" s="2134"/>
      <c r="P2505" s="2134"/>
      <c r="Q2505" s="2134">
        <f t="shared" si="141"/>
        <v>0</v>
      </c>
      <c r="R2505" s="2492"/>
    </row>
    <row r="2506" spans="2:18" ht="14.25" customHeight="1">
      <c r="B2506" s="407"/>
      <c r="C2506" s="2013">
        <v>22</v>
      </c>
      <c r="D2506" s="2014" t="s">
        <v>5037</v>
      </c>
      <c r="E2506" s="2015">
        <v>7</v>
      </c>
      <c r="F2506" s="2016" t="s">
        <v>508</v>
      </c>
      <c r="G2506" s="2017">
        <v>10</v>
      </c>
      <c r="H2506" s="2016">
        <v>2023</v>
      </c>
      <c r="I2506" s="2018">
        <v>2025</v>
      </c>
      <c r="J2506" s="2016">
        <v>28.6</v>
      </c>
      <c r="K2506" s="2018">
        <f t="shared" si="139"/>
        <v>1445.85</v>
      </c>
      <c r="L2506" s="2016"/>
      <c r="M2506" s="2016"/>
      <c r="N2506" s="2019">
        <f t="shared" si="140"/>
        <v>0</v>
      </c>
      <c r="O2506" s="2134"/>
      <c r="P2506" s="2134"/>
      <c r="Q2506" s="2134">
        <f t="shared" si="141"/>
        <v>0</v>
      </c>
      <c r="R2506" s="2492"/>
    </row>
    <row r="2507" spans="2:18" ht="14.25" customHeight="1">
      <c r="B2507" s="407"/>
      <c r="C2507" s="2013">
        <v>23</v>
      </c>
      <c r="D2507" s="2014" t="s">
        <v>5037</v>
      </c>
      <c r="E2507" s="2015">
        <v>7</v>
      </c>
      <c r="F2507" s="2016" t="s">
        <v>508</v>
      </c>
      <c r="G2507" s="2017">
        <v>3</v>
      </c>
      <c r="H2507" s="2016">
        <v>2024</v>
      </c>
      <c r="I2507" s="2018">
        <v>607.5</v>
      </c>
      <c r="J2507" s="2016">
        <v>14.3</v>
      </c>
      <c r="K2507" s="2018">
        <f t="shared" si="139"/>
        <v>520.62749999999994</v>
      </c>
      <c r="L2507" s="2016"/>
      <c r="M2507" s="2016"/>
      <c r="N2507" s="2019">
        <f t="shared" si="140"/>
        <v>0</v>
      </c>
      <c r="O2507" s="2134"/>
      <c r="P2507" s="2134"/>
      <c r="Q2507" s="2134">
        <f t="shared" si="141"/>
        <v>0</v>
      </c>
      <c r="R2507" s="2492"/>
    </row>
    <row r="2508" spans="2:18" ht="14.25" customHeight="1">
      <c r="B2508" s="407"/>
      <c r="C2508" s="2013">
        <v>24</v>
      </c>
      <c r="D2508" s="2014" t="s">
        <v>7970</v>
      </c>
      <c r="E2508" s="2015">
        <v>7</v>
      </c>
      <c r="F2508" s="2016" t="s">
        <v>508</v>
      </c>
      <c r="G2508" s="2017">
        <v>1</v>
      </c>
      <c r="H2508" s="2016">
        <v>2007</v>
      </c>
      <c r="I2508" s="2018">
        <v>76</v>
      </c>
      <c r="J2508" s="2016">
        <v>100</v>
      </c>
      <c r="K2508" s="2018">
        <f t="shared" si="139"/>
        <v>0</v>
      </c>
      <c r="L2508" s="2016"/>
      <c r="M2508" s="2016"/>
      <c r="N2508" s="2019">
        <f t="shared" si="140"/>
        <v>0</v>
      </c>
      <c r="O2508" s="2134"/>
      <c r="P2508" s="2134"/>
      <c r="Q2508" s="2134">
        <f t="shared" si="141"/>
        <v>0</v>
      </c>
      <c r="R2508" s="2492"/>
    </row>
    <row r="2509" spans="2:18" ht="14.25" customHeight="1">
      <c r="B2509" s="407"/>
      <c r="C2509" s="2013">
        <v>25</v>
      </c>
      <c r="D2509" s="2014" t="s">
        <v>4960</v>
      </c>
      <c r="E2509" s="2015">
        <v>7</v>
      </c>
      <c r="F2509" s="2016" t="s">
        <v>508</v>
      </c>
      <c r="G2509" s="2017">
        <v>1</v>
      </c>
      <c r="H2509" s="2016">
        <v>2022</v>
      </c>
      <c r="I2509" s="2018">
        <v>74.114999999999995</v>
      </c>
      <c r="J2509" s="2016">
        <v>42.900000000000006</v>
      </c>
      <c r="K2509" s="2018">
        <f t="shared" si="139"/>
        <v>42.319664999999993</v>
      </c>
      <c r="L2509" s="2016"/>
      <c r="M2509" s="2016"/>
      <c r="N2509" s="2019">
        <f t="shared" si="140"/>
        <v>0</v>
      </c>
      <c r="O2509" s="2134"/>
      <c r="P2509" s="2134"/>
      <c r="Q2509" s="2134">
        <f t="shared" si="141"/>
        <v>0</v>
      </c>
      <c r="R2509" s="2492"/>
    </row>
    <row r="2510" spans="2:18" ht="14.25" customHeight="1">
      <c r="B2510" s="407"/>
      <c r="C2510" s="2013">
        <v>26</v>
      </c>
      <c r="D2510" s="2014" t="s">
        <v>7971</v>
      </c>
      <c r="E2510" s="2015">
        <v>7</v>
      </c>
      <c r="F2510" s="2016" t="s">
        <v>508</v>
      </c>
      <c r="G2510" s="2017">
        <v>1</v>
      </c>
      <c r="H2510" s="2016">
        <v>2005</v>
      </c>
      <c r="I2510" s="2018">
        <v>197.8</v>
      </c>
      <c r="J2510" s="2016">
        <v>100</v>
      </c>
      <c r="K2510" s="2018">
        <f t="shared" si="139"/>
        <v>0</v>
      </c>
      <c r="L2510" s="2016"/>
      <c r="M2510" s="2016"/>
      <c r="N2510" s="2019">
        <f t="shared" si="140"/>
        <v>0</v>
      </c>
      <c r="O2510" s="2134"/>
      <c r="P2510" s="2134"/>
      <c r="Q2510" s="2134">
        <f t="shared" si="141"/>
        <v>0</v>
      </c>
      <c r="R2510" s="2492"/>
    </row>
    <row r="2511" spans="2:18" ht="14.25" customHeight="1">
      <c r="B2511" s="407"/>
      <c r="C2511" s="2013">
        <v>27</v>
      </c>
      <c r="D2511" s="2014" t="s">
        <v>7972</v>
      </c>
      <c r="E2511" s="2015">
        <v>7</v>
      </c>
      <c r="F2511" s="2016" t="s">
        <v>508</v>
      </c>
      <c r="G2511" s="2017">
        <v>1</v>
      </c>
      <c r="H2511" s="2016">
        <v>2007</v>
      </c>
      <c r="I2511" s="2018">
        <v>635.4</v>
      </c>
      <c r="J2511" s="2016">
        <v>100</v>
      </c>
      <c r="K2511" s="2018">
        <f t="shared" si="139"/>
        <v>0</v>
      </c>
      <c r="L2511" s="2016"/>
      <c r="M2511" s="2016"/>
      <c r="N2511" s="2019">
        <f t="shared" si="140"/>
        <v>0</v>
      </c>
      <c r="O2511" s="2134"/>
      <c r="P2511" s="2134"/>
      <c r="Q2511" s="2134">
        <f t="shared" si="141"/>
        <v>0</v>
      </c>
      <c r="R2511" s="2492"/>
    </row>
    <row r="2512" spans="2:18" ht="14.25" customHeight="1">
      <c r="B2512" s="407"/>
      <c r="C2512" s="2013">
        <v>28</v>
      </c>
      <c r="D2512" s="2014" t="s">
        <v>7972</v>
      </c>
      <c r="E2512" s="2015">
        <v>7</v>
      </c>
      <c r="F2512" s="2016" t="s">
        <v>508</v>
      </c>
      <c r="G2512" s="2017">
        <v>1</v>
      </c>
      <c r="H2512" s="2016">
        <v>2008</v>
      </c>
      <c r="I2512" s="2018">
        <v>456.8</v>
      </c>
      <c r="J2512" s="2016">
        <v>100</v>
      </c>
      <c r="K2512" s="2018">
        <f t="shared" si="139"/>
        <v>0</v>
      </c>
      <c r="L2512" s="2016"/>
      <c r="M2512" s="2016"/>
      <c r="N2512" s="2019">
        <f t="shared" si="140"/>
        <v>0</v>
      </c>
      <c r="O2512" s="2134"/>
      <c r="P2512" s="2134"/>
      <c r="Q2512" s="2134">
        <f t="shared" si="141"/>
        <v>0</v>
      </c>
      <c r="R2512" s="2492"/>
    </row>
    <row r="2513" spans="2:18" ht="14.25" customHeight="1">
      <c r="B2513" s="407"/>
      <c r="C2513" s="2013">
        <v>29</v>
      </c>
      <c r="D2513" s="2014" t="s">
        <v>3245</v>
      </c>
      <c r="E2513" s="2015">
        <v>7</v>
      </c>
      <c r="F2513" s="2016" t="s">
        <v>508</v>
      </c>
      <c r="G2513" s="2017">
        <v>1</v>
      </c>
      <c r="H2513" s="2016">
        <v>2015</v>
      </c>
      <c r="I2513" s="2018">
        <v>28.5</v>
      </c>
      <c r="J2513" s="2016">
        <v>100</v>
      </c>
      <c r="K2513" s="2018">
        <f t="shared" si="139"/>
        <v>0</v>
      </c>
      <c r="L2513" s="2016"/>
      <c r="M2513" s="2016"/>
      <c r="N2513" s="2019">
        <f t="shared" si="140"/>
        <v>0</v>
      </c>
      <c r="O2513" s="2134"/>
      <c r="P2513" s="2134"/>
      <c r="Q2513" s="2134">
        <f t="shared" si="141"/>
        <v>0</v>
      </c>
      <c r="R2513" s="2492"/>
    </row>
    <row r="2514" spans="2:18" ht="14.25" customHeight="1">
      <c r="B2514" s="407"/>
      <c r="C2514" s="2013">
        <v>30</v>
      </c>
      <c r="D2514" s="2014" t="s">
        <v>2107</v>
      </c>
      <c r="E2514" s="2015">
        <v>7</v>
      </c>
      <c r="F2514" s="2016" t="s">
        <v>508</v>
      </c>
      <c r="G2514" s="2017">
        <v>10</v>
      </c>
      <c r="H2514" s="2016">
        <v>2020</v>
      </c>
      <c r="I2514" s="2018">
        <v>389.61</v>
      </c>
      <c r="J2514" s="2016">
        <v>71.5</v>
      </c>
      <c r="K2514" s="2018">
        <f t="shared" si="139"/>
        <v>111.03885000000002</v>
      </c>
      <c r="L2514" s="2016"/>
      <c r="M2514" s="2016"/>
      <c r="N2514" s="2019">
        <f t="shared" si="140"/>
        <v>0</v>
      </c>
      <c r="O2514" s="2134"/>
      <c r="P2514" s="2134"/>
      <c r="Q2514" s="2134">
        <f t="shared" si="141"/>
        <v>0</v>
      </c>
      <c r="R2514" s="2492"/>
    </row>
    <row r="2515" spans="2:18" ht="14.25" customHeight="1">
      <c r="B2515" s="407"/>
      <c r="C2515" s="2013">
        <v>31</v>
      </c>
      <c r="D2515" s="2014" t="s">
        <v>2100</v>
      </c>
      <c r="E2515" s="2015">
        <v>7</v>
      </c>
      <c r="F2515" s="2016" t="s">
        <v>508</v>
      </c>
      <c r="G2515" s="2017">
        <v>1</v>
      </c>
      <c r="H2515" s="2016">
        <v>2019</v>
      </c>
      <c r="I2515" s="2018">
        <v>37.799999999999997</v>
      </c>
      <c r="J2515" s="2016">
        <v>85.800000000000011</v>
      </c>
      <c r="K2515" s="2018">
        <f t="shared" si="139"/>
        <v>5.3675999999999959</v>
      </c>
      <c r="L2515" s="2016"/>
      <c r="M2515" s="2016"/>
      <c r="N2515" s="2019">
        <f t="shared" si="140"/>
        <v>0</v>
      </c>
      <c r="O2515" s="2134"/>
      <c r="P2515" s="2134"/>
      <c r="Q2515" s="2134">
        <f t="shared" si="141"/>
        <v>0</v>
      </c>
      <c r="R2515" s="2492"/>
    </row>
    <row r="2516" spans="2:18" ht="14.25" customHeight="1">
      <c r="B2516" s="407"/>
      <c r="C2516" s="2013">
        <v>32</v>
      </c>
      <c r="D2516" s="2014" t="s">
        <v>2077</v>
      </c>
      <c r="E2516" s="2015">
        <v>7</v>
      </c>
      <c r="F2516" s="2016" t="s">
        <v>508</v>
      </c>
      <c r="G2516" s="2017">
        <v>3</v>
      </c>
      <c r="H2516" s="2016">
        <v>2008</v>
      </c>
      <c r="I2516" s="2018">
        <v>217.5</v>
      </c>
      <c r="J2516" s="2016">
        <v>100</v>
      </c>
      <c r="K2516" s="2018">
        <f t="shared" si="139"/>
        <v>0</v>
      </c>
      <c r="L2516" s="2016"/>
      <c r="M2516" s="2016"/>
      <c r="N2516" s="2019">
        <f t="shared" si="140"/>
        <v>0</v>
      </c>
      <c r="O2516" s="2134"/>
      <c r="P2516" s="2134"/>
      <c r="Q2516" s="2134">
        <f t="shared" si="141"/>
        <v>0</v>
      </c>
      <c r="R2516" s="2492"/>
    </row>
    <row r="2517" spans="2:18" ht="14.25" customHeight="1">
      <c r="B2517" s="407"/>
      <c r="C2517" s="2013">
        <v>33</v>
      </c>
      <c r="D2517" s="2014" t="s">
        <v>7973</v>
      </c>
      <c r="E2517" s="2015">
        <v>7</v>
      </c>
      <c r="F2517" s="2016" t="s">
        <v>508</v>
      </c>
      <c r="G2517" s="2017">
        <v>1</v>
      </c>
      <c r="H2517" s="2016">
        <v>2011</v>
      </c>
      <c r="I2517" s="2018">
        <v>57.384</v>
      </c>
      <c r="J2517" s="2016">
        <v>100</v>
      </c>
      <c r="K2517" s="2018">
        <f t="shared" si="139"/>
        <v>0</v>
      </c>
      <c r="L2517" s="2016"/>
      <c r="M2517" s="2016"/>
      <c r="N2517" s="2019">
        <f t="shared" si="140"/>
        <v>0</v>
      </c>
      <c r="O2517" s="2134"/>
      <c r="P2517" s="2134"/>
      <c r="Q2517" s="2134">
        <f t="shared" si="141"/>
        <v>0</v>
      </c>
      <c r="R2517" s="2492"/>
    </row>
    <row r="2518" spans="2:18" ht="14.25" customHeight="1">
      <c r="B2518" s="407"/>
      <c r="C2518" s="2013">
        <v>34</v>
      </c>
      <c r="D2518" s="2014" t="s">
        <v>7974</v>
      </c>
      <c r="E2518" s="2015">
        <v>7</v>
      </c>
      <c r="F2518" s="2016" t="s">
        <v>508</v>
      </c>
      <c r="G2518" s="2017">
        <v>2</v>
      </c>
      <c r="H2518" s="2016">
        <v>2011</v>
      </c>
      <c r="I2518" s="2018">
        <v>114.768</v>
      </c>
      <c r="J2518" s="2016">
        <v>100</v>
      </c>
      <c r="K2518" s="2018">
        <f t="shared" si="139"/>
        <v>0</v>
      </c>
      <c r="L2518" s="2016"/>
      <c r="M2518" s="2016"/>
      <c r="N2518" s="2019">
        <f t="shared" si="140"/>
        <v>0</v>
      </c>
      <c r="O2518" s="2134"/>
      <c r="P2518" s="2134"/>
      <c r="Q2518" s="2134">
        <f t="shared" si="141"/>
        <v>0</v>
      </c>
      <c r="R2518" s="2492"/>
    </row>
    <row r="2519" spans="2:18" ht="14.25" customHeight="1">
      <c r="B2519" s="407"/>
      <c r="C2519" s="2013">
        <v>35</v>
      </c>
      <c r="D2519" s="2014" t="s">
        <v>2338</v>
      </c>
      <c r="E2519" s="2015">
        <v>7</v>
      </c>
      <c r="F2519" s="2016" t="s">
        <v>508</v>
      </c>
      <c r="G2519" s="2017">
        <v>1</v>
      </c>
      <c r="H2519" s="2016">
        <v>2012</v>
      </c>
      <c r="I2519" s="2018">
        <v>30.7</v>
      </c>
      <c r="J2519" s="2016">
        <v>100</v>
      </c>
      <c r="K2519" s="2018">
        <f t="shared" si="139"/>
        <v>0</v>
      </c>
      <c r="L2519" s="2016"/>
      <c r="M2519" s="2016"/>
      <c r="N2519" s="2019">
        <f t="shared" si="140"/>
        <v>0</v>
      </c>
      <c r="O2519" s="2134"/>
      <c r="P2519" s="2134"/>
      <c r="Q2519" s="2134">
        <f t="shared" si="141"/>
        <v>0</v>
      </c>
      <c r="R2519" s="2492"/>
    </row>
    <row r="2520" spans="2:18" ht="14.25" customHeight="1">
      <c r="B2520" s="407"/>
      <c r="C2520" s="2013">
        <v>36</v>
      </c>
      <c r="D2520" s="2014" t="s">
        <v>7975</v>
      </c>
      <c r="E2520" s="2015">
        <v>7</v>
      </c>
      <c r="F2520" s="2016" t="s">
        <v>508</v>
      </c>
      <c r="G2520" s="2017">
        <v>3</v>
      </c>
      <c r="H2520" s="2016">
        <v>2008</v>
      </c>
      <c r="I2520" s="2018">
        <v>316.51799999999997</v>
      </c>
      <c r="J2520" s="2016">
        <v>100</v>
      </c>
      <c r="K2520" s="2018">
        <f t="shared" si="139"/>
        <v>0</v>
      </c>
      <c r="L2520" s="2016"/>
      <c r="M2520" s="2016"/>
      <c r="N2520" s="2019">
        <f t="shared" si="140"/>
        <v>0</v>
      </c>
      <c r="O2520" s="2134"/>
      <c r="P2520" s="2134"/>
      <c r="Q2520" s="2134">
        <f t="shared" si="141"/>
        <v>0</v>
      </c>
      <c r="R2520" s="2492"/>
    </row>
    <row r="2521" spans="2:18" ht="14.25" customHeight="1">
      <c r="B2521" s="407"/>
      <c r="C2521" s="2013">
        <v>37</v>
      </c>
      <c r="D2521" s="2014" t="s">
        <v>2315</v>
      </c>
      <c r="E2521" s="2015">
        <v>7</v>
      </c>
      <c r="F2521" s="2016" t="s">
        <v>508</v>
      </c>
      <c r="G2521" s="2017">
        <v>2</v>
      </c>
      <c r="H2521" s="2016">
        <v>2013</v>
      </c>
      <c r="I2521" s="2018">
        <v>88</v>
      </c>
      <c r="J2521" s="2016">
        <v>100</v>
      </c>
      <c r="K2521" s="2018">
        <f t="shared" si="139"/>
        <v>0</v>
      </c>
      <c r="L2521" s="2016"/>
      <c r="M2521" s="2016"/>
      <c r="N2521" s="2019">
        <f t="shared" si="140"/>
        <v>0</v>
      </c>
      <c r="O2521" s="2134"/>
      <c r="P2521" s="2134"/>
      <c r="Q2521" s="2134">
        <f t="shared" si="141"/>
        <v>0</v>
      </c>
      <c r="R2521" s="2492"/>
    </row>
    <row r="2522" spans="2:18" ht="14.25" customHeight="1">
      <c r="B2522" s="407"/>
      <c r="C2522" s="2013">
        <v>38</v>
      </c>
      <c r="D2522" s="2014" t="s">
        <v>7976</v>
      </c>
      <c r="E2522" s="2015">
        <v>7</v>
      </c>
      <c r="F2522" s="2016" t="s">
        <v>508</v>
      </c>
      <c r="G2522" s="2017">
        <v>4</v>
      </c>
      <c r="H2522" s="2016">
        <v>2011</v>
      </c>
      <c r="I2522" s="2018">
        <v>353.74119999999999</v>
      </c>
      <c r="J2522" s="2016">
        <v>100</v>
      </c>
      <c r="K2522" s="2018">
        <f t="shared" si="139"/>
        <v>0</v>
      </c>
      <c r="L2522" s="2016"/>
      <c r="M2522" s="2016"/>
      <c r="N2522" s="2019">
        <f t="shared" si="140"/>
        <v>0</v>
      </c>
      <c r="O2522" s="2134"/>
      <c r="P2522" s="2134"/>
      <c r="Q2522" s="2134">
        <f t="shared" si="141"/>
        <v>0</v>
      </c>
      <c r="R2522" s="2492"/>
    </row>
    <row r="2523" spans="2:18" ht="14.25" customHeight="1">
      <c r="B2523" s="407"/>
      <c r="C2523" s="2013">
        <v>39</v>
      </c>
      <c r="D2523" s="2014" t="s">
        <v>7976</v>
      </c>
      <c r="E2523" s="2015">
        <v>7</v>
      </c>
      <c r="F2523" s="2016" t="s">
        <v>508</v>
      </c>
      <c r="G2523" s="2017">
        <v>1</v>
      </c>
      <c r="H2523" s="2016">
        <v>2013</v>
      </c>
      <c r="I2523" s="2018">
        <v>83.984350000000006</v>
      </c>
      <c r="J2523" s="2016">
        <v>100</v>
      </c>
      <c r="K2523" s="2018">
        <f t="shared" si="139"/>
        <v>0</v>
      </c>
      <c r="L2523" s="2016"/>
      <c r="M2523" s="2016"/>
      <c r="N2523" s="2019">
        <f t="shared" si="140"/>
        <v>0</v>
      </c>
      <c r="O2523" s="2134"/>
      <c r="P2523" s="2134"/>
      <c r="Q2523" s="2134">
        <f t="shared" si="141"/>
        <v>0</v>
      </c>
      <c r="R2523" s="2492"/>
    </row>
    <row r="2524" spans="2:18" ht="14.25" customHeight="1">
      <c r="B2524" s="407"/>
      <c r="C2524" s="2013">
        <v>40</v>
      </c>
      <c r="D2524" s="2014" t="s">
        <v>7977</v>
      </c>
      <c r="E2524" s="2015">
        <v>7</v>
      </c>
      <c r="F2524" s="2016" t="s">
        <v>508</v>
      </c>
      <c r="G2524" s="2017">
        <v>1</v>
      </c>
      <c r="H2524" s="2016">
        <v>2019</v>
      </c>
      <c r="I2524" s="2018">
        <v>92</v>
      </c>
      <c r="J2524" s="2016">
        <v>85.800000000000011</v>
      </c>
      <c r="K2524" s="2018">
        <f t="shared" si="139"/>
        <v>13.063999999999993</v>
      </c>
      <c r="L2524" s="2016"/>
      <c r="M2524" s="2016"/>
      <c r="N2524" s="2019">
        <f t="shared" si="140"/>
        <v>0</v>
      </c>
      <c r="O2524" s="2134"/>
      <c r="P2524" s="2134"/>
      <c r="Q2524" s="2134">
        <f t="shared" si="141"/>
        <v>0</v>
      </c>
      <c r="R2524" s="2492"/>
    </row>
    <row r="2525" spans="2:18" ht="14.25" customHeight="1">
      <c r="B2525" s="407"/>
      <c r="C2525" s="2013">
        <v>41</v>
      </c>
      <c r="D2525" s="2014" t="s">
        <v>7978</v>
      </c>
      <c r="E2525" s="2015">
        <v>7</v>
      </c>
      <c r="F2525" s="2016" t="s">
        <v>508</v>
      </c>
      <c r="G2525" s="2017">
        <v>3</v>
      </c>
      <c r="H2525" s="2016">
        <v>2015</v>
      </c>
      <c r="I2525" s="2018">
        <v>79.56</v>
      </c>
      <c r="J2525" s="2016">
        <v>100</v>
      </c>
      <c r="K2525" s="2018">
        <f t="shared" si="139"/>
        <v>0</v>
      </c>
      <c r="L2525" s="2016"/>
      <c r="M2525" s="2016"/>
      <c r="N2525" s="2019">
        <f t="shared" si="140"/>
        <v>0</v>
      </c>
      <c r="O2525" s="2134"/>
      <c r="P2525" s="2134"/>
      <c r="Q2525" s="2134">
        <f t="shared" si="141"/>
        <v>0</v>
      </c>
      <c r="R2525" s="2492"/>
    </row>
    <row r="2526" spans="2:18" ht="14.25" customHeight="1">
      <c r="B2526" s="407"/>
      <c r="C2526" s="2013">
        <v>42</v>
      </c>
      <c r="D2526" s="2014" t="s">
        <v>7979</v>
      </c>
      <c r="E2526" s="2015">
        <v>7</v>
      </c>
      <c r="F2526" s="2016" t="s">
        <v>508</v>
      </c>
      <c r="G2526" s="2017">
        <v>3</v>
      </c>
      <c r="H2526" s="2016">
        <v>2017</v>
      </c>
      <c r="I2526" s="2018">
        <v>293.39999999999998</v>
      </c>
      <c r="J2526" s="2016">
        <v>100</v>
      </c>
      <c r="K2526" s="2018">
        <f t="shared" si="139"/>
        <v>0</v>
      </c>
      <c r="L2526" s="2016"/>
      <c r="M2526" s="2016"/>
      <c r="N2526" s="2019">
        <f t="shared" si="140"/>
        <v>0</v>
      </c>
      <c r="O2526" s="2134"/>
      <c r="P2526" s="2134"/>
      <c r="Q2526" s="2134">
        <f t="shared" si="141"/>
        <v>0</v>
      </c>
      <c r="R2526" s="2492"/>
    </row>
    <row r="2527" spans="2:18" ht="14.25" customHeight="1">
      <c r="B2527" s="407"/>
      <c r="C2527" s="2013">
        <v>43</v>
      </c>
      <c r="D2527" s="2014" t="s">
        <v>7980</v>
      </c>
      <c r="E2527" s="2015">
        <v>7</v>
      </c>
      <c r="F2527" s="2016" t="s">
        <v>508</v>
      </c>
      <c r="G2527" s="2017">
        <v>1</v>
      </c>
      <c r="H2527" s="2016">
        <v>2014</v>
      </c>
      <c r="I2527" s="2018">
        <v>283</v>
      </c>
      <c r="J2527" s="2016">
        <v>100</v>
      </c>
      <c r="K2527" s="2018">
        <f t="shared" si="139"/>
        <v>0</v>
      </c>
      <c r="L2527" s="2016"/>
      <c r="M2527" s="2016"/>
      <c r="N2527" s="2019">
        <f t="shared" si="140"/>
        <v>0</v>
      </c>
      <c r="O2527" s="2134"/>
      <c r="P2527" s="2134"/>
      <c r="Q2527" s="2134">
        <f t="shared" si="141"/>
        <v>0</v>
      </c>
      <c r="R2527" s="2492"/>
    </row>
    <row r="2528" spans="2:18" ht="14.25" customHeight="1">
      <c r="B2528" s="407"/>
      <c r="C2528" s="2013">
        <v>44</v>
      </c>
      <c r="D2528" s="2014" t="s">
        <v>7981</v>
      </c>
      <c r="E2528" s="2015">
        <v>7</v>
      </c>
      <c r="F2528" s="2016" t="s">
        <v>508</v>
      </c>
      <c r="G2528" s="2017">
        <v>1</v>
      </c>
      <c r="H2528" s="2016">
        <v>2008</v>
      </c>
      <c r="I2528" s="2018">
        <v>225.768</v>
      </c>
      <c r="J2528" s="2016">
        <v>100</v>
      </c>
      <c r="K2528" s="2018">
        <f t="shared" si="139"/>
        <v>0</v>
      </c>
      <c r="L2528" s="2016"/>
      <c r="M2528" s="2016"/>
      <c r="N2528" s="2019">
        <f t="shared" si="140"/>
        <v>0</v>
      </c>
      <c r="O2528" s="2134"/>
      <c r="P2528" s="2134"/>
      <c r="Q2528" s="2134">
        <f t="shared" si="141"/>
        <v>0</v>
      </c>
      <c r="R2528" s="2493"/>
    </row>
    <row r="2529" spans="2:18" ht="14.25" customHeight="1">
      <c r="B2529" s="407"/>
      <c r="C2529" s="1601">
        <v>1</v>
      </c>
      <c r="D2529" s="1940" t="s">
        <v>3270</v>
      </c>
      <c r="E2529" s="1231">
        <v>7</v>
      </c>
      <c r="F2529" s="1603" t="s">
        <v>508</v>
      </c>
      <c r="G2529" s="1750">
        <v>1</v>
      </c>
      <c r="H2529" s="1603">
        <v>2002</v>
      </c>
      <c r="I2529" s="1605">
        <v>149.88</v>
      </c>
      <c r="J2529" s="1603">
        <f t="shared" si="142"/>
        <v>100</v>
      </c>
      <c r="K2529" s="1605">
        <f t="shared" si="139"/>
        <v>0</v>
      </c>
      <c r="L2529" s="1603"/>
      <c r="M2529" s="1603"/>
      <c r="N2529" s="1606">
        <f t="shared" si="140"/>
        <v>0</v>
      </c>
      <c r="O2529" s="2108"/>
      <c r="P2529" s="2108"/>
      <c r="Q2529" s="2108">
        <f t="shared" si="141"/>
        <v>0</v>
      </c>
      <c r="R2529" s="2410" t="s">
        <v>7955</v>
      </c>
    </row>
    <row r="2530" spans="2:18" ht="14.25" customHeight="1">
      <c r="B2530" s="407"/>
      <c r="C2530" s="1601">
        <v>2</v>
      </c>
      <c r="D2530" s="1940" t="s">
        <v>3271</v>
      </c>
      <c r="E2530" s="1231">
        <v>7</v>
      </c>
      <c r="F2530" s="1603" t="s">
        <v>508</v>
      </c>
      <c r="G2530" s="1750">
        <v>12</v>
      </c>
      <c r="H2530" s="1603">
        <v>2005</v>
      </c>
      <c r="I2530" s="1605">
        <v>29.7</v>
      </c>
      <c r="J2530" s="1603">
        <f t="shared" si="142"/>
        <v>100</v>
      </c>
      <c r="K2530" s="1605">
        <f t="shared" si="139"/>
        <v>0</v>
      </c>
      <c r="L2530" s="1603"/>
      <c r="M2530" s="1603"/>
      <c r="N2530" s="1606">
        <f t="shared" si="140"/>
        <v>0</v>
      </c>
      <c r="O2530" s="2108"/>
      <c r="P2530" s="2108"/>
      <c r="Q2530" s="2108">
        <f t="shared" si="141"/>
        <v>0</v>
      </c>
      <c r="R2530" s="2411"/>
    </row>
    <row r="2531" spans="2:18" ht="14.25" customHeight="1">
      <c r="B2531" s="407"/>
      <c r="C2531" s="1601">
        <v>3</v>
      </c>
      <c r="D2531" s="1940" t="s">
        <v>3272</v>
      </c>
      <c r="E2531" s="1231">
        <v>7</v>
      </c>
      <c r="F2531" s="1603" t="s">
        <v>508</v>
      </c>
      <c r="G2531" s="1750">
        <v>3</v>
      </c>
      <c r="H2531" s="1603">
        <v>2005</v>
      </c>
      <c r="I2531" s="1605">
        <v>112.3</v>
      </c>
      <c r="J2531" s="1603">
        <f t="shared" si="142"/>
        <v>100</v>
      </c>
      <c r="K2531" s="1605">
        <f t="shared" si="139"/>
        <v>0</v>
      </c>
      <c r="L2531" s="1603"/>
      <c r="M2531" s="1603"/>
      <c r="N2531" s="1606">
        <f t="shared" si="140"/>
        <v>0</v>
      </c>
      <c r="O2531" s="2108"/>
      <c r="P2531" s="2108"/>
      <c r="Q2531" s="2108">
        <f t="shared" si="141"/>
        <v>0</v>
      </c>
      <c r="R2531" s="2411"/>
    </row>
    <row r="2532" spans="2:18" ht="14.25" customHeight="1">
      <c r="B2532" s="407"/>
      <c r="C2532" s="1601">
        <v>4</v>
      </c>
      <c r="D2532" s="1940" t="s">
        <v>3273</v>
      </c>
      <c r="E2532" s="1231">
        <v>7</v>
      </c>
      <c r="F2532" s="1603" t="s">
        <v>508</v>
      </c>
      <c r="G2532" s="1750">
        <v>2</v>
      </c>
      <c r="H2532" s="1603">
        <v>2005</v>
      </c>
      <c r="I2532" s="1605">
        <v>550.49400000000003</v>
      </c>
      <c r="J2532" s="1603">
        <f t="shared" si="142"/>
        <v>100</v>
      </c>
      <c r="K2532" s="1605">
        <f t="shared" si="139"/>
        <v>0</v>
      </c>
      <c r="L2532" s="1603"/>
      <c r="M2532" s="1603"/>
      <c r="N2532" s="1606">
        <f t="shared" si="140"/>
        <v>0</v>
      </c>
      <c r="O2532" s="2108"/>
      <c r="P2532" s="2108"/>
      <c r="Q2532" s="2108">
        <f t="shared" si="141"/>
        <v>0</v>
      </c>
      <c r="R2532" s="2411"/>
    </row>
    <row r="2533" spans="2:18" ht="14.25" customHeight="1">
      <c r="B2533" s="407"/>
      <c r="C2533" s="1601">
        <v>5</v>
      </c>
      <c r="D2533" s="1940" t="s">
        <v>3274</v>
      </c>
      <c r="E2533" s="1231">
        <v>7</v>
      </c>
      <c r="F2533" s="1603" t="s">
        <v>508</v>
      </c>
      <c r="G2533" s="1750">
        <v>11</v>
      </c>
      <c r="H2533" s="1603">
        <v>2006</v>
      </c>
      <c r="I2533" s="1605">
        <v>99.5</v>
      </c>
      <c r="J2533" s="1603">
        <f t="shared" si="142"/>
        <v>100</v>
      </c>
      <c r="K2533" s="1605">
        <f t="shared" si="139"/>
        <v>0</v>
      </c>
      <c r="L2533" s="1603"/>
      <c r="M2533" s="1603"/>
      <c r="N2533" s="1606">
        <f t="shared" si="140"/>
        <v>0</v>
      </c>
      <c r="O2533" s="2108"/>
      <c r="P2533" s="2108"/>
      <c r="Q2533" s="2108">
        <f t="shared" si="141"/>
        <v>0</v>
      </c>
      <c r="R2533" s="2411"/>
    </row>
    <row r="2534" spans="2:18" ht="14.25" customHeight="1">
      <c r="B2534" s="407"/>
      <c r="C2534" s="1601">
        <v>6</v>
      </c>
      <c r="D2534" s="1940" t="s">
        <v>3275</v>
      </c>
      <c r="E2534" s="1231">
        <v>7</v>
      </c>
      <c r="F2534" s="1603" t="s">
        <v>508</v>
      </c>
      <c r="G2534" s="1750">
        <v>2</v>
      </c>
      <c r="H2534" s="1603">
        <v>2006</v>
      </c>
      <c r="I2534" s="1605">
        <v>99.5</v>
      </c>
      <c r="J2534" s="1603">
        <f t="shared" si="142"/>
        <v>100</v>
      </c>
      <c r="K2534" s="1605">
        <f t="shared" si="139"/>
        <v>0</v>
      </c>
      <c r="L2534" s="1603"/>
      <c r="M2534" s="1603"/>
      <c r="N2534" s="1606">
        <f t="shared" si="140"/>
        <v>0</v>
      </c>
      <c r="O2534" s="2108"/>
      <c r="P2534" s="2108"/>
      <c r="Q2534" s="2108">
        <f t="shared" si="141"/>
        <v>0</v>
      </c>
      <c r="R2534" s="2411"/>
    </row>
    <row r="2535" spans="2:18" ht="14.25" customHeight="1">
      <c r="B2535" s="407"/>
      <c r="C2535" s="1601">
        <v>7</v>
      </c>
      <c r="D2535" s="1940" t="s">
        <v>3276</v>
      </c>
      <c r="E2535" s="1231">
        <v>7</v>
      </c>
      <c r="F2535" s="1603" t="s">
        <v>508</v>
      </c>
      <c r="G2535" s="1750">
        <v>3</v>
      </c>
      <c r="H2535" s="1603">
        <v>2007</v>
      </c>
      <c r="I2535" s="1605">
        <v>58.9</v>
      </c>
      <c r="J2535" s="1603">
        <f t="shared" si="142"/>
        <v>100</v>
      </c>
      <c r="K2535" s="1605">
        <f t="shared" si="139"/>
        <v>0</v>
      </c>
      <c r="L2535" s="1603"/>
      <c r="M2535" s="1603"/>
      <c r="N2535" s="1606">
        <f t="shared" si="140"/>
        <v>0</v>
      </c>
      <c r="O2535" s="2108"/>
      <c r="P2535" s="2108"/>
      <c r="Q2535" s="2108">
        <f t="shared" si="141"/>
        <v>0</v>
      </c>
      <c r="R2535" s="2411"/>
    </row>
    <row r="2536" spans="2:18" ht="14.25" customHeight="1">
      <c r="B2536" s="407"/>
      <c r="C2536" s="1601">
        <v>8</v>
      </c>
      <c r="D2536" s="1940" t="s">
        <v>2336</v>
      </c>
      <c r="E2536" s="1231">
        <v>7</v>
      </c>
      <c r="F2536" s="1603" t="s">
        <v>508</v>
      </c>
      <c r="G2536" s="1750">
        <v>1</v>
      </c>
      <c r="H2536" s="1603">
        <v>2007</v>
      </c>
      <c r="I2536" s="1605">
        <v>76</v>
      </c>
      <c r="J2536" s="1603">
        <f t="shared" si="142"/>
        <v>100</v>
      </c>
      <c r="K2536" s="1605">
        <f t="shared" si="139"/>
        <v>0</v>
      </c>
      <c r="L2536" s="1603"/>
      <c r="M2536" s="1603"/>
      <c r="N2536" s="1606">
        <f t="shared" si="140"/>
        <v>0</v>
      </c>
      <c r="O2536" s="2108"/>
      <c r="P2536" s="2108"/>
      <c r="Q2536" s="2108">
        <f t="shared" si="141"/>
        <v>0</v>
      </c>
      <c r="R2536" s="2411"/>
    </row>
    <row r="2537" spans="2:18" ht="14.25" customHeight="1">
      <c r="B2537" s="407"/>
      <c r="C2537" s="1601">
        <v>9</v>
      </c>
      <c r="D2537" s="1940" t="s">
        <v>3277</v>
      </c>
      <c r="E2537" s="1231">
        <v>7</v>
      </c>
      <c r="F2537" s="1603" t="s">
        <v>508</v>
      </c>
      <c r="G2537" s="1750">
        <v>7</v>
      </c>
      <c r="H2537" s="1603">
        <v>2007</v>
      </c>
      <c r="I2537" s="1605">
        <v>76</v>
      </c>
      <c r="J2537" s="1603">
        <f t="shared" si="142"/>
        <v>100</v>
      </c>
      <c r="K2537" s="1605">
        <f t="shared" si="139"/>
        <v>0</v>
      </c>
      <c r="L2537" s="1603"/>
      <c r="M2537" s="1603"/>
      <c r="N2537" s="1606">
        <f t="shared" si="140"/>
        <v>0</v>
      </c>
      <c r="O2537" s="2108"/>
      <c r="P2537" s="2108"/>
      <c r="Q2537" s="2108">
        <f t="shared" si="141"/>
        <v>0</v>
      </c>
      <c r="R2537" s="2411"/>
    </row>
    <row r="2538" spans="2:18" ht="14.25" customHeight="1">
      <c r="B2538" s="407"/>
      <c r="C2538" s="1601">
        <v>10</v>
      </c>
      <c r="D2538" s="1940" t="s">
        <v>3278</v>
      </c>
      <c r="E2538" s="1231">
        <v>7</v>
      </c>
      <c r="F2538" s="1603" t="s">
        <v>508</v>
      </c>
      <c r="G2538" s="1750">
        <v>5</v>
      </c>
      <c r="H2538" s="1603">
        <v>2008</v>
      </c>
      <c r="I2538" s="1605">
        <v>45.95</v>
      </c>
      <c r="J2538" s="1603">
        <f t="shared" si="142"/>
        <v>100</v>
      </c>
      <c r="K2538" s="1605">
        <f t="shared" si="139"/>
        <v>0</v>
      </c>
      <c r="L2538" s="1603"/>
      <c r="M2538" s="1603"/>
      <c r="N2538" s="1606">
        <f t="shared" si="140"/>
        <v>0</v>
      </c>
      <c r="O2538" s="2108"/>
      <c r="P2538" s="2108"/>
      <c r="Q2538" s="2108">
        <f t="shared" si="141"/>
        <v>0</v>
      </c>
      <c r="R2538" s="2411"/>
    </row>
    <row r="2539" spans="2:18" ht="14.25" customHeight="1">
      <c r="B2539" s="407"/>
      <c r="C2539" s="1601">
        <v>11</v>
      </c>
      <c r="D2539" s="1940" t="s">
        <v>2796</v>
      </c>
      <c r="E2539" s="1231">
        <v>7</v>
      </c>
      <c r="F2539" s="1603" t="s">
        <v>508</v>
      </c>
      <c r="G2539" s="1750">
        <v>1</v>
      </c>
      <c r="H2539" s="1603">
        <v>2008</v>
      </c>
      <c r="I2539" s="1605">
        <v>97.2</v>
      </c>
      <c r="J2539" s="1603">
        <f t="shared" si="142"/>
        <v>100</v>
      </c>
      <c r="K2539" s="1605">
        <f t="shared" si="139"/>
        <v>0</v>
      </c>
      <c r="L2539" s="1603"/>
      <c r="M2539" s="1603"/>
      <c r="N2539" s="1606">
        <f t="shared" si="140"/>
        <v>0</v>
      </c>
      <c r="O2539" s="2108"/>
      <c r="P2539" s="2108"/>
      <c r="Q2539" s="2108">
        <f t="shared" si="141"/>
        <v>0</v>
      </c>
      <c r="R2539" s="2411"/>
    </row>
    <row r="2540" spans="2:18" ht="14.25" customHeight="1">
      <c r="B2540" s="407"/>
      <c r="C2540" s="1601">
        <v>12</v>
      </c>
      <c r="D2540" s="1940" t="s">
        <v>2796</v>
      </c>
      <c r="E2540" s="1231">
        <v>7</v>
      </c>
      <c r="F2540" s="1603" t="s">
        <v>508</v>
      </c>
      <c r="G2540" s="1750">
        <v>1</v>
      </c>
      <c r="H2540" s="1603">
        <v>2008</v>
      </c>
      <c r="I2540" s="1605">
        <v>75.156000000000006</v>
      </c>
      <c r="J2540" s="1603">
        <f t="shared" si="142"/>
        <v>100</v>
      </c>
      <c r="K2540" s="1605">
        <f t="shared" si="139"/>
        <v>0</v>
      </c>
      <c r="L2540" s="1603"/>
      <c r="M2540" s="1603"/>
      <c r="N2540" s="1606">
        <f t="shared" si="140"/>
        <v>0</v>
      </c>
      <c r="O2540" s="2108"/>
      <c r="P2540" s="2108"/>
      <c r="Q2540" s="2108">
        <f t="shared" si="141"/>
        <v>0</v>
      </c>
      <c r="R2540" s="2411"/>
    </row>
    <row r="2541" spans="2:18" ht="14.25" customHeight="1">
      <c r="B2541" s="407"/>
      <c r="C2541" s="1601">
        <v>13</v>
      </c>
      <c r="D2541" s="1940" t="s">
        <v>3279</v>
      </c>
      <c r="E2541" s="1231">
        <v>7</v>
      </c>
      <c r="F2541" s="1603" t="s">
        <v>508</v>
      </c>
      <c r="G2541" s="1750">
        <v>1</v>
      </c>
      <c r="H2541" s="1603">
        <v>2007</v>
      </c>
      <c r="I2541" s="1605">
        <v>129.024</v>
      </c>
      <c r="J2541" s="1603">
        <f t="shared" si="142"/>
        <v>100</v>
      </c>
      <c r="K2541" s="1605">
        <f t="shared" si="139"/>
        <v>0</v>
      </c>
      <c r="L2541" s="1603"/>
      <c r="M2541" s="1603"/>
      <c r="N2541" s="1606">
        <f t="shared" si="140"/>
        <v>0</v>
      </c>
      <c r="O2541" s="2108"/>
      <c r="P2541" s="2108"/>
      <c r="Q2541" s="2108">
        <f t="shared" si="141"/>
        <v>0</v>
      </c>
      <c r="R2541" s="2411"/>
    </row>
    <row r="2542" spans="2:18" ht="14.25" customHeight="1">
      <c r="B2542" s="407"/>
      <c r="C2542" s="1601">
        <v>14</v>
      </c>
      <c r="D2542" s="1940" t="s">
        <v>2045</v>
      </c>
      <c r="E2542" s="1231">
        <v>7</v>
      </c>
      <c r="F2542" s="1603" t="s">
        <v>508</v>
      </c>
      <c r="G2542" s="1750">
        <v>1</v>
      </c>
      <c r="H2542" s="1603">
        <v>2007</v>
      </c>
      <c r="I2542" s="1605">
        <v>497.54043000000001</v>
      </c>
      <c r="J2542" s="1603">
        <f t="shared" si="142"/>
        <v>100</v>
      </c>
      <c r="K2542" s="1605">
        <f t="shared" si="139"/>
        <v>0</v>
      </c>
      <c r="L2542" s="1603"/>
      <c r="M2542" s="1603"/>
      <c r="N2542" s="1606">
        <f t="shared" si="140"/>
        <v>0</v>
      </c>
      <c r="O2542" s="2108"/>
      <c r="P2542" s="2108"/>
      <c r="Q2542" s="2108">
        <f t="shared" si="141"/>
        <v>0</v>
      </c>
      <c r="R2542" s="2411"/>
    </row>
    <row r="2543" spans="2:18" ht="14.25" customHeight="1">
      <c r="B2543" s="407"/>
      <c r="C2543" s="1601">
        <v>15</v>
      </c>
      <c r="D2543" s="1940" t="s">
        <v>3280</v>
      </c>
      <c r="E2543" s="1231">
        <v>7</v>
      </c>
      <c r="F2543" s="1603" t="s">
        <v>508</v>
      </c>
      <c r="G2543" s="1750">
        <v>4</v>
      </c>
      <c r="H2543" s="1603">
        <v>2010</v>
      </c>
      <c r="I2543" s="1605">
        <v>224.88</v>
      </c>
      <c r="J2543" s="1603">
        <f t="shared" si="142"/>
        <v>100</v>
      </c>
      <c r="K2543" s="1605">
        <f t="shared" si="139"/>
        <v>0</v>
      </c>
      <c r="L2543" s="1603"/>
      <c r="M2543" s="1603"/>
      <c r="N2543" s="1606">
        <f t="shared" si="140"/>
        <v>0</v>
      </c>
      <c r="O2543" s="2108"/>
      <c r="P2543" s="2108"/>
      <c r="Q2543" s="2108">
        <f t="shared" si="141"/>
        <v>0</v>
      </c>
      <c r="R2543" s="2411"/>
    </row>
    <row r="2544" spans="2:18" ht="14.25" customHeight="1">
      <c r="B2544" s="407"/>
      <c r="C2544" s="1601">
        <v>16</v>
      </c>
      <c r="D2544" s="1940" t="s">
        <v>3281</v>
      </c>
      <c r="E2544" s="1231">
        <v>7</v>
      </c>
      <c r="F2544" s="1603" t="s">
        <v>508</v>
      </c>
      <c r="G2544" s="1750">
        <v>1</v>
      </c>
      <c r="H2544" s="1603">
        <v>2005</v>
      </c>
      <c r="I2544" s="1605">
        <v>149.63999999999999</v>
      </c>
      <c r="J2544" s="1603">
        <f t="shared" si="142"/>
        <v>100</v>
      </c>
      <c r="K2544" s="1605">
        <f t="shared" ref="K2544:K2607" si="143">IF(J2544=100,0,I2544-I2544*J2544%)</f>
        <v>0</v>
      </c>
      <c r="L2544" s="1603"/>
      <c r="M2544" s="1603"/>
      <c r="N2544" s="1606">
        <f t="shared" ref="N2544:N2607" si="144">+L2544*M2544</f>
        <v>0</v>
      </c>
      <c r="O2544" s="2108"/>
      <c r="P2544" s="2108"/>
      <c r="Q2544" s="2108">
        <f t="shared" ref="Q2544:Q2607" si="145">+O2544*P2544</f>
        <v>0</v>
      </c>
      <c r="R2544" s="2411"/>
    </row>
    <row r="2545" spans="2:18" ht="14.25" customHeight="1">
      <c r="B2545" s="407"/>
      <c r="C2545" s="1601">
        <v>17</v>
      </c>
      <c r="D2545" s="1940" t="s">
        <v>3282</v>
      </c>
      <c r="E2545" s="1231">
        <v>7</v>
      </c>
      <c r="F2545" s="1603" t="s">
        <v>508</v>
      </c>
      <c r="G2545" s="1750">
        <v>1</v>
      </c>
      <c r="H2545" s="1603">
        <v>2013</v>
      </c>
      <c r="I2545" s="1605">
        <v>2632.5</v>
      </c>
      <c r="J2545" s="1603">
        <f t="shared" si="142"/>
        <v>100</v>
      </c>
      <c r="K2545" s="1605">
        <f t="shared" si="143"/>
        <v>0</v>
      </c>
      <c r="L2545" s="1603"/>
      <c r="M2545" s="1603"/>
      <c r="N2545" s="1606">
        <f t="shared" si="144"/>
        <v>0</v>
      </c>
      <c r="O2545" s="2108"/>
      <c r="P2545" s="2108"/>
      <c r="Q2545" s="2108">
        <f t="shared" si="145"/>
        <v>0</v>
      </c>
      <c r="R2545" s="2411"/>
    </row>
    <row r="2546" spans="2:18" ht="14.25" customHeight="1">
      <c r="B2546" s="407"/>
      <c r="C2546" s="1601">
        <v>18</v>
      </c>
      <c r="D2546" s="1940" t="s">
        <v>3283</v>
      </c>
      <c r="E2546" s="1231">
        <v>7</v>
      </c>
      <c r="F2546" s="1603" t="s">
        <v>508</v>
      </c>
      <c r="G2546" s="1750">
        <v>5</v>
      </c>
      <c r="H2546" s="1603">
        <v>2016</v>
      </c>
      <c r="I2546" s="1605">
        <v>380</v>
      </c>
      <c r="J2546" s="1603">
        <f t="shared" si="142"/>
        <v>100</v>
      </c>
      <c r="K2546" s="1605">
        <f t="shared" si="143"/>
        <v>0</v>
      </c>
      <c r="L2546" s="1603"/>
      <c r="M2546" s="1603"/>
      <c r="N2546" s="1606">
        <f t="shared" si="144"/>
        <v>0</v>
      </c>
      <c r="O2546" s="2108"/>
      <c r="P2546" s="2108"/>
      <c r="Q2546" s="2108">
        <f t="shared" si="145"/>
        <v>0</v>
      </c>
      <c r="R2546" s="2411"/>
    </row>
    <row r="2547" spans="2:18" ht="14.25" customHeight="1">
      <c r="B2547" s="407"/>
      <c r="C2547" s="1601">
        <v>19</v>
      </c>
      <c r="D2547" s="1940" t="s">
        <v>3284</v>
      </c>
      <c r="E2547" s="1231">
        <v>7</v>
      </c>
      <c r="F2547" s="1603" t="s">
        <v>508</v>
      </c>
      <c r="G2547" s="1750">
        <v>1</v>
      </c>
      <c r="H2547" s="1603">
        <v>2016</v>
      </c>
      <c r="I2547" s="1605">
        <v>140.9</v>
      </c>
      <c r="J2547" s="1603">
        <f t="shared" si="142"/>
        <v>100</v>
      </c>
      <c r="K2547" s="1605">
        <f t="shared" si="143"/>
        <v>0</v>
      </c>
      <c r="L2547" s="1603"/>
      <c r="M2547" s="1603"/>
      <c r="N2547" s="1606">
        <f t="shared" si="144"/>
        <v>0</v>
      </c>
      <c r="O2547" s="2108"/>
      <c r="P2547" s="2108"/>
      <c r="Q2547" s="2108">
        <f t="shared" si="145"/>
        <v>0</v>
      </c>
      <c r="R2547" s="2411"/>
    </row>
    <row r="2548" spans="2:18" ht="14.25" customHeight="1">
      <c r="B2548" s="407"/>
      <c r="C2548" s="1601">
        <v>20</v>
      </c>
      <c r="D2548" s="1940" t="s">
        <v>3285</v>
      </c>
      <c r="E2548" s="1231">
        <v>7</v>
      </c>
      <c r="F2548" s="1603" t="s">
        <v>508</v>
      </c>
      <c r="G2548" s="1750">
        <v>2</v>
      </c>
      <c r="H2548" s="1603">
        <v>2016</v>
      </c>
      <c r="I2548" s="1605">
        <v>1368</v>
      </c>
      <c r="J2548" s="1603">
        <f t="shared" si="142"/>
        <v>100</v>
      </c>
      <c r="K2548" s="1605">
        <f t="shared" si="143"/>
        <v>0</v>
      </c>
      <c r="L2548" s="1603"/>
      <c r="M2548" s="1603"/>
      <c r="N2548" s="1606">
        <f t="shared" si="144"/>
        <v>0</v>
      </c>
      <c r="O2548" s="2108"/>
      <c r="P2548" s="2108"/>
      <c r="Q2548" s="2108">
        <f t="shared" si="145"/>
        <v>0</v>
      </c>
      <c r="R2548" s="2411"/>
    </row>
    <row r="2549" spans="2:18" ht="14.25" customHeight="1">
      <c r="B2549" s="407"/>
      <c r="C2549" s="1601">
        <v>21</v>
      </c>
      <c r="D2549" s="1940" t="s">
        <v>3286</v>
      </c>
      <c r="E2549" s="1231">
        <v>7</v>
      </c>
      <c r="F2549" s="1603" t="s">
        <v>508</v>
      </c>
      <c r="G2549" s="1750">
        <v>2</v>
      </c>
      <c r="H2549" s="1603">
        <v>2017</v>
      </c>
      <c r="I2549" s="1605">
        <v>1237.0899999999999</v>
      </c>
      <c r="J2549" s="1603">
        <f t="shared" si="142"/>
        <v>100</v>
      </c>
      <c r="K2549" s="1605">
        <f t="shared" si="143"/>
        <v>0</v>
      </c>
      <c r="L2549" s="1603"/>
      <c r="M2549" s="1603"/>
      <c r="N2549" s="1606">
        <f t="shared" si="144"/>
        <v>0</v>
      </c>
      <c r="O2549" s="2108"/>
      <c r="P2549" s="2108"/>
      <c r="Q2549" s="2108">
        <f t="shared" si="145"/>
        <v>0</v>
      </c>
      <c r="R2549" s="2411"/>
    </row>
    <row r="2550" spans="2:18" ht="14.25" customHeight="1">
      <c r="B2550" s="407"/>
      <c r="C2550" s="1601">
        <v>22</v>
      </c>
      <c r="D2550" s="1940" t="s">
        <v>3287</v>
      </c>
      <c r="E2550" s="1231">
        <v>7</v>
      </c>
      <c r="F2550" s="1603" t="s">
        <v>508</v>
      </c>
      <c r="G2550" s="1750">
        <v>2</v>
      </c>
      <c r="H2550" s="1603">
        <v>2015</v>
      </c>
      <c r="I2550" s="1605">
        <v>2112</v>
      </c>
      <c r="J2550" s="1603">
        <f t="shared" si="142"/>
        <v>100</v>
      </c>
      <c r="K2550" s="1605">
        <f t="shared" si="143"/>
        <v>0</v>
      </c>
      <c r="L2550" s="1603"/>
      <c r="M2550" s="1603"/>
      <c r="N2550" s="1606">
        <f t="shared" si="144"/>
        <v>0</v>
      </c>
      <c r="O2550" s="2108"/>
      <c r="P2550" s="2108"/>
      <c r="Q2550" s="2108">
        <f t="shared" si="145"/>
        <v>0</v>
      </c>
      <c r="R2550" s="2411"/>
    </row>
    <row r="2551" spans="2:18" ht="14.25" customHeight="1">
      <c r="B2551" s="407"/>
      <c r="C2551" s="1601">
        <v>23</v>
      </c>
      <c r="D2551" s="1940" t="s">
        <v>2532</v>
      </c>
      <c r="E2551" s="1231">
        <v>7</v>
      </c>
      <c r="F2551" s="1603" t="s">
        <v>508</v>
      </c>
      <c r="G2551" s="1750">
        <v>2</v>
      </c>
      <c r="H2551" s="1603">
        <v>2018</v>
      </c>
      <c r="I2551" s="1605">
        <v>42.24</v>
      </c>
      <c r="J2551" s="1603">
        <f t="shared" si="142"/>
        <v>100</v>
      </c>
      <c r="K2551" s="1605">
        <f t="shared" si="143"/>
        <v>0</v>
      </c>
      <c r="L2551" s="1603"/>
      <c r="M2551" s="1603"/>
      <c r="N2551" s="1606">
        <f t="shared" si="144"/>
        <v>0</v>
      </c>
      <c r="O2551" s="2108"/>
      <c r="P2551" s="2108"/>
      <c r="Q2551" s="2108">
        <f t="shared" si="145"/>
        <v>0</v>
      </c>
      <c r="R2551" s="2411"/>
    </row>
    <row r="2552" spans="2:18" ht="14.25" customHeight="1">
      <c r="B2552" s="407"/>
      <c r="C2552" s="1601">
        <v>24</v>
      </c>
      <c r="D2552" s="1940" t="s">
        <v>2066</v>
      </c>
      <c r="E2552" s="1231">
        <v>7</v>
      </c>
      <c r="F2552" s="1603" t="s">
        <v>508</v>
      </c>
      <c r="G2552" s="1750">
        <v>6</v>
      </c>
      <c r="H2552" s="1603">
        <v>2019</v>
      </c>
      <c r="I2552" s="1605">
        <v>72.858000000000004</v>
      </c>
      <c r="J2552" s="1603">
        <f t="shared" si="142"/>
        <v>100</v>
      </c>
      <c r="K2552" s="1605">
        <f t="shared" si="143"/>
        <v>0</v>
      </c>
      <c r="L2552" s="1603"/>
      <c r="M2552" s="1603"/>
      <c r="N2552" s="1606">
        <f t="shared" si="144"/>
        <v>0</v>
      </c>
      <c r="O2552" s="2108"/>
      <c r="P2552" s="2108"/>
      <c r="Q2552" s="2108">
        <f t="shared" si="145"/>
        <v>0</v>
      </c>
      <c r="R2552" s="2411"/>
    </row>
    <row r="2553" spans="2:18" ht="14.25" customHeight="1">
      <c r="B2553" s="407"/>
      <c r="C2553" s="1601">
        <v>25</v>
      </c>
      <c r="D2553" s="1940" t="s">
        <v>2073</v>
      </c>
      <c r="E2553" s="1231">
        <v>7</v>
      </c>
      <c r="F2553" s="1603" t="s">
        <v>508</v>
      </c>
      <c r="G2553" s="1750">
        <v>17</v>
      </c>
      <c r="H2553" s="1603">
        <v>2020</v>
      </c>
      <c r="I2553" s="1605">
        <v>54.514000000000003</v>
      </c>
      <c r="J2553" s="1603">
        <f t="shared" si="142"/>
        <v>100</v>
      </c>
      <c r="K2553" s="1605">
        <f t="shared" si="143"/>
        <v>0</v>
      </c>
      <c r="L2553" s="1603"/>
      <c r="M2553" s="1603"/>
      <c r="N2553" s="1606">
        <f t="shared" si="144"/>
        <v>0</v>
      </c>
      <c r="O2553" s="2108"/>
      <c r="P2553" s="2108"/>
      <c r="Q2553" s="2108">
        <f t="shared" si="145"/>
        <v>0</v>
      </c>
      <c r="R2553" s="2411"/>
    </row>
    <row r="2554" spans="2:18" ht="14.25" customHeight="1">
      <c r="B2554" s="407"/>
      <c r="C2554" s="1601">
        <v>26</v>
      </c>
      <c r="D2554" s="1940" t="s">
        <v>2073</v>
      </c>
      <c r="E2554" s="1231">
        <v>7</v>
      </c>
      <c r="F2554" s="1603" t="s">
        <v>508</v>
      </c>
      <c r="G2554" s="1750">
        <v>2</v>
      </c>
      <c r="H2554" s="1603">
        <v>2020</v>
      </c>
      <c r="I2554" s="1605">
        <v>460</v>
      </c>
      <c r="J2554" s="1603">
        <f t="shared" si="142"/>
        <v>100</v>
      </c>
      <c r="K2554" s="1605">
        <f t="shared" si="143"/>
        <v>0</v>
      </c>
      <c r="L2554" s="1603"/>
      <c r="M2554" s="1603"/>
      <c r="N2554" s="1606">
        <f t="shared" si="144"/>
        <v>0</v>
      </c>
      <c r="O2554" s="2108"/>
      <c r="P2554" s="2108"/>
      <c r="Q2554" s="2108">
        <f t="shared" si="145"/>
        <v>0</v>
      </c>
      <c r="R2554" s="2411"/>
    </row>
    <row r="2555" spans="2:18" ht="14.25" customHeight="1">
      <c r="B2555" s="407"/>
      <c r="C2555" s="1601">
        <v>27</v>
      </c>
      <c r="D2555" s="1940" t="s">
        <v>2073</v>
      </c>
      <c r="E2555" s="1231">
        <v>7</v>
      </c>
      <c r="F2555" s="1603" t="s">
        <v>508</v>
      </c>
      <c r="G2555" s="1750">
        <v>1</v>
      </c>
      <c r="H2555" s="1603">
        <v>2020</v>
      </c>
      <c r="I2555" s="1605">
        <v>307.30559999999997</v>
      </c>
      <c r="J2555" s="1603">
        <f t="shared" si="142"/>
        <v>100</v>
      </c>
      <c r="K2555" s="1605">
        <f t="shared" si="143"/>
        <v>0</v>
      </c>
      <c r="L2555" s="1603"/>
      <c r="M2555" s="1603"/>
      <c r="N2555" s="1606">
        <f t="shared" si="144"/>
        <v>0</v>
      </c>
      <c r="O2555" s="2108"/>
      <c r="P2555" s="2108"/>
      <c r="Q2555" s="2108">
        <f t="shared" si="145"/>
        <v>0</v>
      </c>
      <c r="R2555" s="2411"/>
    </row>
    <row r="2556" spans="2:18" ht="14.25" customHeight="1">
      <c r="B2556" s="407"/>
      <c r="C2556" s="1601">
        <v>28</v>
      </c>
      <c r="D2556" s="1940" t="s">
        <v>2073</v>
      </c>
      <c r="E2556" s="1231">
        <v>7</v>
      </c>
      <c r="F2556" s="1603" t="s">
        <v>508</v>
      </c>
      <c r="G2556" s="1750">
        <v>1</v>
      </c>
      <c r="H2556" s="1603">
        <v>2020</v>
      </c>
      <c r="I2556" s="1605">
        <v>352.62212</v>
      </c>
      <c r="J2556" s="1603">
        <f t="shared" si="142"/>
        <v>100</v>
      </c>
      <c r="K2556" s="1605">
        <f t="shared" si="143"/>
        <v>0</v>
      </c>
      <c r="L2556" s="1603"/>
      <c r="M2556" s="1603"/>
      <c r="N2556" s="1606">
        <f t="shared" si="144"/>
        <v>0</v>
      </c>
      <c r="O2556" s="2108"/>
      <c r="P2556" s="2108"/>
      <c r="Q2556" s="2108">
        <f t="shared" si="145"/>
        <v>0</v>
      </c>
      <c r="R2556" s="2411"/>
    </row>
    <row r="2557" spans="2:18" ht="14.25" customHeight="1">
      <c r="B2557" s="407"/>
      <c r="C2557" s="1601">
        <v>29</v>
      </c>
      <c r="D2557" s="1940" t="s">
        <v>2073</v>
      </c>
      <c r="E2557" s="1231">
        <v>7</v>
      </c>
      <c r="F2557" s="1603" t="s">
        <v>508</v>
      </c>
      <c r="G2557" s="1750">
        <v>4</v>
      </c>
      <c r="H2557" s="1603">
        <v>2020</v>
      </c>
      <c r="I2557" s="1605">
        <v>791.28</v>
      </c>
      <c r="J2557" s="1603">
        <f t="shared" ref="J2557:J2620" si="146">IF(($J$14-H2557)*J$19&gt;100,100,($J$14-H2557)*J$19)</f>
        <v>100</v>
      </c>
      <c r="K2557" s="1605">
        <f t="shared" si="143"/>
        <v>0</v>
      </c>
      <c r="L2557" s="1603"/>
      <c r="M2557" s="1603"/>
      <c r="N2557" s="1606">
        <f t="shared" si="144"/>
        <v>0</v>
      </c>
      <c r="O2557" s="2108"/>
      <c r="P2557" s="2108"/>
      <c r="Q2557" s="2108">
        <f t="shared" si="145"/>
        <v>0</v>
      </c>
      <c r="R2557" s="2411"/>
    </row>
    <row r="2558" spans="2:18" ht="14.25" customHeight="1">
      <c r="B2558" s="407"/>
      <c r="C2558" s="1601">
        <v>30</v>
      </c>
      <c r="D2558" s="1940" t="s">
        <v>5038</v>
      </c>
      <c r="E2558" s="1231">
        <v>7</v>
      </c>
      <c r="F2558" s="1603" t="s">
        <v>508</v>
      </c>
      <c r="G2558" s="1750">
        <v>1</v>
      </c>
      <c r="H2558" s="1603">
        <v>2021</v>
      </c>
      <c r="I2558" s="1605">
        <v>184</v>
      </c>
      <c r="J2558" s="1603">
        <f t="shared" si="146"/>
        <v>100</v>
      </c>
      <c r="K2558" s="1605">
        <f t="shared" si="143"/>
        <v>0</v>
      </c>
      <c r="L2558" s="1603"/>
      <c r="M2558" s="1603"/>
      <c r="N2558" s="1606">
        <f t="shared" si="144"/>
        <v>0</v>
      </c>
      <c r="O2558" s="2108"/>
      <c r="P2558" s="2108"/>
      <c r="Q2558" s="2108">
        <f t="shared" si="145"/>
        <v>0</v>
      </c>
      <c r="R2558" s="2411"/>
    </row>
    <row r="2559" spans="2:18" ht="14.25" customHeight="1">
      <c r="B2559" s="407"/>
      <c r="C2559" s="1601">
        <v>31</v>
      </c>
      <c r="D2559" s="1940" t="s">
        <v>5039</v>
      </c>
      <c r="E2559" s="1231">
        <v>7</v>
      </c>
      <c r="F2559" s="1603" t="s">
        <v>508</v>
      </c>
      <c r="G2559" s="1750">
        <v>2</v>
      </c>
      <c r="H2559" s="1603">
        <v>2021</v>
      </c>
      <c r="I2559" s="1605">
        <v>440.38511999999997</v>
      </c>
      <c r="J2559" s="1603">
        <f t="shared" si="146"/>
        <v>100</v>
      </c>
      <c r="K2559" s="1605">
        <f t="shared" si="143"/>
        <v>0</v>
      </c>
      <c r="L2559" s="1603"/>
      <c r="M2559" s="1603"/>
      <c r="N2559" s="1606">
        <f t="shared" si="144"/>
        <v>0</v>
      </c>
      <c r="O2559" s="2108"/>
      <c r="P2559" s="2108"/>
      <c r="Q2559" s="2108">
        <f t="shared" si="145"/>
        <v>0</v>
      </c>
      <c r="R2559" s="2411"/>
    </row>
    <row r="2560" spans="2:18" ht="14.25" customHeight="1">
      <c r="B2560" s="407"/>
      <c r="C2560" s="1601">
        <v>32</v>
      </c>
      <c r="D2560" s="1940" t="s">
        <v>3288</v>
      </c>
      <c r="E2560" s="1231">
        <v>7</v>
      </c>
      <c r="F2560" s="1603" t="s">
        <v>508</v>
      </c>
      <c r="G2560" s="1750">
        <v>1</v>
      </c>
      <c r="H2560" s="1603">
        <v>2008</v>
      </c>
      <c r="I2560" s="1605">
        <v>88.224000000000004</v>
      </c>
      <c r="J2560" s="1603">
        <f t="shared" si="146"/>
        <v>100</v>
      </c>
      <c r="K2560" s="1605">
        <f t="shared" si="143"/>
        <v>0</v>
      </c>
      <c r="L2560" s="1603"/>
      <c r="M2560" s="1603"/>
      <c r="N2560" s="1606">
        <f t="shared" si="144"/>
        <v>0</v>
      </c>
      <c r="O2560" s="2108"/>
      <c r="P2560" s="2108"/>
      <c r="Q2560" s="2108">
        <f t="shared" si="145"/>
        <v>0</v>
      </c>
      <c r="R2560" s="2411"/>
    </row>
    <row r="2561" spans="2:18" ht="14.25" customHeight="1">
      <c r="B2561" s="407"/>
      <c r="C2561" s="1601">
        <v>33</v>
      </c>
      <c r="D2561" s="1940" t="s">
        <v>3289</v>
      </c>
      <c r="E2561" s="1231">
        <v>7</v>
      </c>
      <c r="F2561" s="1603" t="s">
        <v>508</v>
      </c>
      <c r="G2561" s="1750">
        <v>1</v>
      </c>
      <c r="H2561" s="1603">
        <v>2006</v>
      </c>
      <c r="I2561" s="1605">
        <v>526.08849999999995</v>
      </c>
      <c r="J2561" s="1603">
        <f t="shared" si="146"/>
        <v>100</v>
      </c>
      <c r="K2561" s="1605">
        <f t="shared" si="143"/>
        <v>0</v>
      </c>
      <c r="L2561" s="1603"/>
      <c r="M2561" s="1603"/>
      <c r="N2561" s="1606">
        <f t="shared" si="144"/>
        <v>0</v>
      </c>
      <c r="O2561" s="2108"/>
      <c r="P2561" s="2108"/>
      <c r="Q2561" s="2108">
        <f t="shared" si="145"/>
        <v>0</v>
      </c>
      <c r="R2561" s="2411"/>
    </row>
    <row r="2562" spans="2:18" ht="27" customHeight="1">
      <c r="B2562" s="407"/>
      <c r="C2562" s="1601">
        <v>34</v>
      </c>
      <c r="D2562" s="1940" t="s">
        <v>3290</v>
      </c>
      <c r="E2562" s="1231">
        <v>7</v>
      </c>
      <c r="F2562" s="1603" t="s">
        <v>508</v>
      </c>
      <c r="G2562" s="1750">
        <v>1</v>
      </c>
      <c r="H2562" s="1603">
        <v>2010</v>
      </c>
      <c r="I2562" s="1605">
        <v>347.928</v>
      </c>
      <c r="J2562" s="1603">
        <f t="shared" si="146"/>
        <v>100</v>
      </c>
      <c r="K2562" s="1605">
        <f t="shared" si="143"/>
        <v>0</v>
      </c>
      <c r="L2562" s="1603"/>
      <c r="M2562" s="1603"/>
      <c r="N2562" s="1606">
        <f t="shared" si="144"/>
        <v>0</v>
      </c>
      <c r="O2562" s="2108"/>
      <c r="P2562" s="2108"/>
      <c r="Q2562" s="2108">
        <f t="shared" si="145"/>
        <v>0</v>
      </c>
      <c r="R2562" s="2411"/>
    </row>
    <row r="2563" spans="2:18" ht="14.25" customHeight="1">
      <c r="B2563" s="407"/>
      <c r="C2563" s="1601">
        <v>35</v>
      </c>
      <c r="D2563" s="1940" t="s">
        <v>3291</v>
      </c>
      <c r="E2563" s="1231">
        <v>7</v>
      </c>
      <c r="F2563" s="1603" t="s">
        <v>508</v>
      </c>
      <c r="G2563" s="1750">
        <v>1</v>
      </c>
      <c r="H2563" s="1603">
        <v>2016</v>
      </c>
      <c r="I2563" s="1605">
        <v>1475.6420000000001</v>
      </c>
      <c r="J2563" s="1603">
        <f t="shared" si="146"/>
        <v>100</v>
      </c>
      <c r="K2563" s="1605">
        <f t="shared" si="143"/>
        <v>0</v>
      </c>
      <c r="L2563" s="1603"/>
      <c r="M2563" s="1603"/>
      <c r="N2563" s="1606">
        <f t="shared" si="144"/>
        <v>0</v>
      </c>
      <c r="O2563" s="2108"/>
      <c r="P2563" s="2108"/>
      <c r="Q2563" s="2108">
        <f t="shared" si="145"/>
        <v>0</v>
      </c>
      <c r="R2563" s="2411"/>
    </row>
    <row r="2564" spans="2:18" ht="14.25" customHeight="1">
      <c r="B2564" s="407"/>
      <c r="C2564" s="1601">
        <v>36</v>
      </c>
      <c r="D2564" s="1940" t="s">
        <v>3292</v>
      </c>
      <c r="E2564" s="1231">
        <v>7</v>
      </c>
      <c r="F2564" s="1603" t="s">
        <v>508</v>
      </c>
      <c r="G2564" s="1750">
        <v>1</v>
      </c>
      <c r="H2564" s="1603">
        <v>2005</v>
      </c>
      <c r="I2564" s="1605">
        <v>690.11199999999997</v>
      </c>
      <c r="J2564" s="1603">
        <f t="shared" si="146"/>
        <v>100</v>
      </c>
      <c r="K2564" s="1605">
        <f t="shared" si="143"/>
        <v>0</v>
      </c>
      <c r="L2564" s="1603"/>
      <c r="M2564" s="1603"/>
      <c r="N2564" s="1606">
        <f t="shared" si="144"/>
        <v>0</v>
      </c>
      <c r="O2564" s="2108"/>
      <c r="P2564" s="2108"/>
      <c r="Q2564" s="2108">
        <f t="shared" si="145"/>
        <v>0</v>
      </c>
      <c r="R2564" s="2411"/>
    </row>
    <row r="2565" spans="2:18" ht="14.25" customHeight="1">
      <c r="B2565" s="407"/>
      <c r="C2565" s="1601">
        <v>37</v>
      </c>
      <c r="D2565" s="1940" t="s">
        <v>3293</v>
      </c>
      <c r="E2565" s="1231">
        <v>7</v>
      </c>
      <c r="F2565" s="1603" t="s">
        <v>508</v>
      </c>
      <c r="G2565" s="1750">
        <v>1</v>
      </c>
      <c r="H2565" s="1603">
        <v>2007</v>
      </c>
      <c r="I2565" s="1605">
        <v>146</v>
      </c>
      <c r="J2565" s="1603">
        <f t="shared" si="146"/>
        <v>100</v>
      </c>
      <c r="K2565" s="1605">
        <f t="shared" si="143"/>
        <v>0</v>
      </c>
      <c r="L2565" s="1603"/>
      <c r="M2565" s="1603"/>
      <c r="N2565" s="1606">
        <f t="shared" si="144"/>
        <v>0</v>
      </c>
      <c r="O2565" s="2108"/>
      <c r="P2565" s="2108"/>
      <c r="Q2565" s="2108">
        <f t="shared" si="145"/>
        <v>0</v>
      </c>
      <c r="R2565" s="2411"/>
    </row>
    <row r="2566" spans="2:18" ht="14.25" customHeight="1">
      <c r="B2566" s="407"/>
      <c r="C2566" s="1601">
        <v>38</v>
      </c>
      <c r="D2566" s="1940" t="s">
        <v>3294</v>
      </c>
      <c r="E2566" s="1231">
        <v>7</v>
      </c>
      <c r="F2566" s="1603" t="s">
        <v>508</v>
      </c>
      <c r="G2566" s="1750">
        <v>1</v>
      </c>
      <c r="H2566" s="1603">
        <v>2008</v>
      </c>
      <c r="I2566" s="1605">
        <v>430.70160000000004</v>
      </c>
      <c r="J2566" s="1603">
        <f t="shared" si="146"/>
        <v>100</v>
      </c>
      <c r="K2566" s="1605">
        <f t="shared" si="143"/>
        <v>0</v>
      </c>
      <c r="L2566" s="1603"/>
      <c r="M2566" s="1603"/>
      <c r="N2566" s="1606">
        <f t="shared" si="144"/>
        <v>0</v>
      </c>
      <c r="O2566" s="2108"/>
      <c r="P2566" s="2108"/>
      <c r="Q2566" s="2108">
        <f t="shared" si="145"/>
        <v>0</v>
      </c>
      <c r="R2566" s="2411"/>
    </row>
    <row r="2567" spans="2:18" ht="14.25" customHeight="1">
      <c r="B2567" s="407"/>
      <c r="C2567" s="1601">
        <v>39</v>
      </c>
      <c r="D2567" s="1940" t="s">
        <v>2063</v>
      </c>
      <c r="E2567" s="1231">
        <v>7</v>
      </c>
      <c r="F2567" s="1603" t="s">
        <v>508</v>
      </c>
      <c r="G2567" s="1750">
        <v>1</v>
      </c>
      <c r="H2567" s="1603">
        <v>2018</v>
      </c>
      <c r="I2567" s="1605">
        <v>169.8</v>
      </c>
      <c r="J2567" s="1603">
        <f t="shared" si="146"/>
        <v>100</v>
      </c>
      <c r="K2567" s="1605">
        <f t="shared" si="143"/>
        <v>0</v>
      </c>
      <c r="L2567" s="1603"/>
      <c r="M2567" s="1603"/>
      <c r="N2567" s="1606">
        <f t="shared" si="144"/>
        <v>0</v>
      </c>
      <c r="O2567" s="2108"/>
      <c r="P2567" s="2108"/>
      <c r="Q2567" s="2108">
        <f t="shared" si="145"/>
        <v>0</v>
      </c>
      <c r="R2567" s="2411"/>
    </row>
    <row r="2568" spans="2:18" ht="14.25" customHeight="1">
      <c r="B2568" s="407"/>
      <c r="C2568" s="1601">
        <v>40</v>
      </c>
      <c r="D2568" s="1940" t="s">
        <v>2063</v>
      </c>
      <c r="E2568" s="1231">
        <v>7</v>
      </c>
      <c r="F2568" s="1603" t="s">
        <v>508</v>
      </c>
      <c r="G2568" s="1750">
        <v>1</v>
      </c>
      <c r="H2568" s="1603">
        <v>2018</v>
      </c>
      <c r="I2568" s="1605">
        <v>647.9</v>
      </c>
      <c r="J2568" s="1603">
        <f t="shared" si="146"/>
        <v>100</v>
      </c>
      <c r="K2568" s="1605">
        <f t="shared" si="143"/>
        <v>0</v>
      </c>
      <c r="L2568" s="1603"/>
      <c r="M2568" s="1603"/>
      <c r="N2568" s="1606">
        <f t="shared" si="144"/>
        <v>0</v>
      </c>
      <c r="O2568" s="2108"/>
      <c r="P2568" s="2108"/>
      <c r="Q2568" s="2108">
        <f t="shared" si="145"/>
        <v>0</v>
      </c>
      <c r="R2568" s="2411"/>
    </row>
    <row r="2569" spans="2:18" ht="14.25" customHeight="1">
      <c r="B2569" s="407"/>
      <c r="C2569" s="1601">
        <v>41</v>
      </c>
      <c r="D2569" s="1940" t="s">
        <v>3295</v>
      </c>
      <c r="E2569" s="1231">
        <v>7</v>
      </c>
      <c r="F2569" s="1603" t="s">
        <v>508</v>
      </c>
      <c r="G2569" s="1750">
        <v>1</v>
      </c>
      <c r="H2569" s="1603">
        <v>2005</v>
      </c>
      <c r="I2569" s="1605">
        <v>72.999960000000002</v>
      </c>
      <c r="J2569" s="1603">
        <f t="shared" si="146"/>
        <v>100</v>
      </c>
      <c r="K2569" s="1605">
        <f t="shared" si="143"/>
        <v>0</v>
      </c>
      <c r="L2569" s="1603"/>
      <c r="M2569" s="1603"/>
      <c r="N2569" s="1606">
        <f t="shared" si="144"/>
        <v>0</v>
      </c>
      <c r="O2569" s="2108"/>
      <c r="P2569" s="2108"/>
      <c r="Q2569" s="2108">
        <f t="shared" si="145"/>
        <v>0</v>
      </c>
      <c r="R2569" s="2411"/>
    </row>
    <row r="2570" spans="2:18" ht="14.25" customHeight="1">
      <c r="B2570" s="407"/>
      <c r="C2570" s="1601">
        <v>42</v>
      </c>
      <c r="D2570" s="1940" t="s">
        <v>3296</v>
      </c>
      <c r="E2570" s="1231">
        <v>7</v>
      </c>
      <c r="F2570" s="1603" t="s">
        <v>508</v>
      </c>
      <c r="G2570" s="1750">
        <v>1</v>
      </c>
      <c r="H2570" s="1603">
        <v>2007</v>
      </c>
      <c r="I2570" s="1605">
        <v>314.78399999999999</v>
      </c>
      <c r="J2570" s="1603">
        <f t="shared" si="146"/>
        <v>100</v>
      </c>
      <c r="K2570" s="1605">
        <f t="shared" si="143"/>
        <v>0</v>
      </c>
      <c r="L2570" s="1603"/>
      <c r="M2570" s="1603"/>
      <c r="N2570" s="1606">
        <f t="shared" si="144"/>
        <v>0</v>
      </c>
      <c r="O2570" s="2108"/>
      <c r="P2570" s="2108"/>
      <c r="Q2570" s="2108">
        <f t="shared" si="145"/>
        <v>0</v>
      </c>
      <c r="R2570" s="2411"/>
    </row>
    <row r="2571" spans="2:18" ht="14.25" customHeight="1">
      <c r="B2571" s="407"/>
      <c r="C2571" s="1601">
        <v>43</v>
      </c>
      <c r="D2571" s="1940" t="s">
        <v>3297</v>
      </c>
      <c r="E2571" s="1231">
        <v>7</v>
      </c>
      <c r="F2571" s="1603" t="s">
        <v>508</v>
      </c>
      <c r="G2571" s="1750">
        <v>2</v>
      </c>
      <c r="H2571" s="1603">
        <v>2008</v>
      </c>
      <c r="I2571" s="1605">
        <v>58.9</v>
      </c>
      <c r="J2571" s="1603">
        <f t="shared" si="146"/>
        <v>100</v>
      </c>
      <c r="K2571" s="1605">
        <f t="shared" si="143"/>
        <v>0</v>
      </c>
      <c r="L2571" s="1603"/>
      <c r="M2571" s="1603"/>
      <c r="N2571" s="1606">
        <f t="shared" si="144"/>
        <v>0</v>
      </c>
      <c r="O2571" s="2108"/>
      <c r="P2571" s="2108"/>
      <c r="Q2571" s="2108">
        <f t="shared" si="145"/>
        <v>0</v>
      </c>
      <c r="R2571" s="2411"/>
    </row>
    <row r="2572" spans="2:18" ht="14.25" customHeight="1">
      <c r="B2572" s="407"/>
      <c r="C2572" s="1601">
        <v>44</v>
      </c>
      <c r="D2572" s="1940" t="s">
        <v>3298</v>
      </c>
      <c r="E2572" s="1231">
        <v>7</v>
      </c>
      <c r="F2572" s="1603" t="s">
        <v>508</v>
      </c>
      <c r="G2572" s="1750">
        <v>1</v>
      </c>
      <c r="H2572" s="1603">
        <v>2011</v>
      </c>
      <c r="I2572" s="1605">
        <v>58.9</v>
      </c>
      <c r="J2572" s="1603">
        <f t="shared" si="146"/>
        <v>100</v>
      </c>
      <c r="K2572" s="1605">
        <f t="shared" si="143"/>
        <v>0</v>
      </c>
      <c r="L2572" s="1603"/>
      <c r="M2572" s="1603"/>
      <c r="N2572" s="1606">
        <f t="shared" si="144"/>
        <v>0</v>
      </c>
      <c r="O2572" s="2108"/>
      <c r="P2572" s="2108"/>
      <c r="Q2572" s="2108">
        <f t="shared" si="145"/>
        <v>0</v>
      </c>
      <c r="R2572" s="2411"/>
    </row>
    <row r="2573" spans="2:18" ht="14.25" customHeight="1">
      <c r="B2573" s="407"/>
      <c r="C2573" s="1601">
        <v>45</v>
      </c>
      <c r="D2573" s="1940" t="s">
        <v>3299</v>
      </c>
      <c r="E2573" s="1231">
        <v>7</v>
      </c>
      <c r="F2573" s="1603" t="s">
        <v>508</v>
      </c>
      <c r="G2573" s="1750">
        <v>1</v>
      </c>
      <c r="H2573" s="1603">
        <v>2012</v>
      </c>
      <c r="I2573" s="1605">
        <v>380</v>
      </c>
      <c r="J2573" s="1603">
        <f t="shared" si="146"/>
        <v>100</v>
      </c>
      <c r="K2573" s="1605">
        <f t="shared" si="143"/>
        <v>0</v>
      </c>
      <c r="L2573" s="1603"/>
      <c r="M2573" s="1603"/>
      <c r="N2573" s="1606">
        <f t="shared" si="144"/>
        <v>0</v>
      </c>
      <c r="O2573" s="2108"/>
      <c r="P2573" s="2108"/>
      <c r="Q2573" s="2108">
        <f t="shared" si="145"/>
        <v>0</v>
      </c>
      <c r="R2573" s="2411"/>
    </row>
    <row r="2574" spans="2:18" ht="14.25" customHeight="1">
      <c r="B2574" s="407"/>
      <c r="C2574" s="1601">
        <v>46</v>
      </c>
      <c r="D2574" s="1940" t="s">
        <v>3300</v>
      </c>
      <c r="E2574" s="1231">
        <v>7</v>
      </c>
      <c r="F2574" s="1603" t="s">
        <v>508</v>
      </c>
      <c r="G2574" s="1750">
        <v>5</v>
      </c>
      <c r="H2574" s="1603">
        <v>2016</v>
      </c>
      <c r="I2574" s="1605">
        <v>651.70000000000005</v>
      </c>
      <c r="J2574" s="1603">
        <f t="shared" si="146"/>
        <v>100</v>
      </c>
      <c r="K2574" s="1605">
        <f t="shared" si="143"/>
        <v>0</v>
      </c>
      <c r="L2574" s="1603"/>
      <c r="M2574" s="1603"/>
      <c r="N2574" s="1606">
        <f t="shared" si="144"/>
        <v>0</v>
      </c>
      <c r="O2574" s="2108"/>
      <c r="P2574" s="2108"/>
      <c r="Q2574" s="2108">
        <f t="shared" si="145"/>
        <v>0</v>
      </c>
      <c r="R2574" s="2411"/>
    </row>
    <row r="2575" spans="2:18" ht="14.25" customHeight="1">
      <c r="B2575" s="407"/>
      <c r="C2575" s="1601">
        <v>47</v>
      </c>
      <c r="D2575" s="1940" t="s">
        <v>3301</v>
      </c>
      <c r="E2575" s="1231">
        <v>7</v>
      </c>
      <c r="F2575" s="1603" t="s">
        <v>508</v>
      </c>
      <c r="G2575" s="1750">
        <v>1</v>
      </c>
      <c r="H2575" s="1603">
        <v>2017</v>
      </c>
      <c r="I2575" s="1605">
        <v>58.9</v>
      </c>
      <c r="J2575" s="1603">
        <f t="shared" si="146"/>
        <v>100</v>
      </c>
      <c r="K2575" s="1605">
        <f t="shared" si="143"/>
        <v>0</v>
      </c>
      <c r="L2575" s="1603"/>
      <c r="M2575" s="1603"/>
      <c r="N2575" s="1606">
        <f t="shared" si="144"/>
        <v>0</v>
      </c>
      <c r="O2575" s="2108"/>
      <c r="P2575" s="2108"/>
      <c r="Q2575" s="2108">
        <f t="shared" si="145"/>
        <v>0</v>
      </c>
      <c r="R2575" s="2411"/>
    </row>
    <row r="2576" spans="2:18" ht="14.25" customHeight="1">
      <c r="B2576" s="407"/>
      <c r="C2576" s="1601">
        <v>48</v>
      </c>
      <c r="D2576" s="1940" t="s">
        <v>2107</v>
      </c>
      <c r="E2576" s="1231">
        <v>7</v>
      </c>
      <c r="F2576" s="1603" t="s">
        <v>508</v>
      </c>
      <c r="G2576" s="1750">
        <v>5</v>
      </c>
      <c r="H2576" s="1603">
        <v>2020</v>
      </c>
      <c r="I2576" s="1605">
        <v>58.9</v>
      </c>
      <c r="J2576" s="1603">
        <f t="shared" si="146"/>
        <v>100</v>
      </c>
      <c r="K2576" s="1605">
        <f t="shared" si="143"/>
        <v>0</v>
      </c>
      <c r="L2576" s="1603"/>
      <c r="M2576" s="1603"/>
      <c r="N2576" s="1606">
        <f t="shared" si="144"/>
        <v>0</v>
      </c>
      <c r="O2576" s="2108"/>
      <c r="P2576" s="2108"/>
      <c r="Q2576" s="2108">
        <f t="shared" si="145"/>
        <v>0</v>
      </c>
      <c r="R2576" s="2411"/>
    </row>
    <row r="2577" spans="2:18" ht="14.25" customHeight="1">
      <c r="B2577" s="407"/>
      <c r="C2577" s="1601">
        <v>49</v>
      </c>
      <c r="D2577" s="1940" t="s">
        <v>5037</v>
      </c>
      <c r="E2577" s="1231">
        <v>7</v>
      </c>
      <c r="F2577" s="1603" t="s">
        <v>508</v>
      </c>
      <c r="G2577" s="1750">
        <v>8</v>
      </c>
      <c r="H2577" s="1603">
        <v>2022</v>
      </c>
      <c r="I2577" s="1605">
        <v>651.70000000000005</v>
      </c>
      <c r="J2577" s="1603">
        <f t="shared" si="146"/>
        <v>80</v>
      </c>
      <c r="K2577" s="1605">
        <f t="shared" si="143"/>
        <v>130.34000000000003</v>
      </c>
      <c r="L2577" s="1603"/>
      <c r="M2577" s="1603"/>
      <c r="N2577" s="1606">
        <f t="shared" si="144"/>
        <v>0</v>
      </c>
      <c r="O2577" s="2108"/>
      <c r="P2577" s="2108"/>
      <c r="Q2577" s="2108">
        <f t="shared" si="145"/>
        <v>0</v>
      </c>
      <c r="R2577" s="2411"/>
    </row>
    <row r="2578" spans="2:18" ht="14.25" customHeight="1">
      <c r="B2578" s="407"/>
      <c r="C2578" s="1601">
        <v>50</v>
      </c>
      <c r="D2578" s="1940" t="s">
        <v>5037</v>
      </c>
      <c r="E2578" s="1231">
        <v>7</v>
      </c>
      <c r="F2578" s="1603" t="s">
        <v>508</v>
      </c>
      <c r="G2578" s="1750">
        <v>3</v>
      </c>
      <c r="H2578" s="1603">
        <v>2023</v>
      </c>
      <c r="I2578" s="1605">
        <v>95</v>
      </c>
      <c r="J2578" s="1603">
        <f t="shared" si="146"/>
        <v>60</v>
      </c>
      <c r="K2578" s="1605">
        <f t="shared" si="143"/>
        <v>38</v>
      </c>
      <c r="L2578" s="1603"/>
      <c r="M2578" s="1603"/>
      <c r="N2578" s="1606">
        <f t="shared" si="144"/>
        <v>0</v>
      </c>
      <c r="O2578" s="2108"/>
      <c r="P2578" s="2108"/>
      <c r="Q2578" s="2108">
        <f t="shared" si="145"/>
        <v>0</v>
      </c>
      <c r="R2578" s="2411"/>
    </row>
    <row r="2579" spans="2:18" ht="14.25" customHeight="1">
      <c r="B2579" s="407"/>
      <c r="C2579" s="1601">
        <v>51</v>
      </c>
      <c r="D2579" s="1940" t="s">
        <v>5037</v>
      </c>
      <c r="E2579" s="1231">
        <v>7</v>
      </c>
      <c r="F2579" s="1603" t="s">
        <v>508</v>
      </c>
      <c r="G2579" s="1750">
        <v>5</v>
      </c>
      <c r="H2579" s="1603">
        <v>2023</v>
      </c>
      <c r="I2579" s="1605">
        <v>1755.444</v>
      </c>
      <c r="J2579" s="1603">
        <f t="shared" si="146"/>
        <v>60</v>
      </c>
      <c r="K2579" s="1605">
        <f t="shared" si="143"/>
        <v>702.17759999999998</v>
      </c>
      <c r="L2579" s="1603"/>
      <c r="M2579" s="1603"/>
      <c r="N2579" s="1606">
        <f t="shared" si="144"/>
        <v>0</v>
      </c>
      <c r="O2579" s="2108"/>
      <c r="P2579" s="2108"/>
      <c r="Q2579" s="2108">
        <f t="shared" si="145"/>
        <v>0</v>
      </c>
      <c r="R2579" s="2411"/>
    </row>
    <row r="2580" spans="2:18" ht="27" customHeight="1">
      <c r="B2580" s="407"/>
      <c r="C2580" s="1601">
        <v>52</v>
      </c>
      <c r="D2580" s="1940" t="s">
        <v>6157</v>
      </c>
      <c r="E2580" s="1231">
        <v>7</v>
      </c>
      <c r="F2580" s="1603" t="s">
        <v>508</v>
      </c>
      <c r="G2580" s="1750">
        <v>16</v>
      </c>
      <c r="H2580" s="1603">
        <v>2023</v>
      </c>
      <c r="I2580" s="1605">
        <v>105.506</v>
      </c>
      <c r="J2580" s="1603">
        <f t="shared" si="146"/>
        <v>60</v>
      </c>
      <c r="K2580" s="1605">
        <f t="shared" si="143"/>
        <v>42.202400000000004</v>
      </c>
      <c r="L2580" s="1603"/>
      <c r="M2580" s="1603"/>
      <c r="N2580" s="1606">
        <f t="shared" si="144"/>
        <v>0</v>
      </c>
      <c r="O2580" s="2108"/>
      <c r="P2580" s="2108"/>
      <c r="Q2580" s="2108">
        <f t="shared" si="145"/>
        <v>0</v>
      </c>
      <c r="R2580" s="2411"/>
    </row>
    <row r="2581" spans="2:18" ht="27" customHeight="1">
      <c r="B2581" s="407"/>
      <c r="C2581" s="1601">
        <v>53</v>
      </c>
      <c r="D2581" s="1940" t="s">
        <v>6157</v>
      </c>
      <c r="E2581" s="1231">
        <v>7</v>
      </c>
      <c r="F2581" s="1603" t="s">
        <v>508</v>
      </c>
      <c r="G2581" s="1750">
        <v>3</v>
      </c>
      <c r="H2581" s="1603">
        <v>2023</v>
      </c>
      <c r="I2581" s="1605">
        <v>58.9</v>
      </c>
      <c r="J2581" s="1603">
        <f t="shared" si="146"/>
        <v>60</v>
      </c>
      <c r="K2581" s="1605">
        <f t="shared" si="143"/>
        <v>23.560000000000002</v>
      </c>
      <c r="L2581" s="1603"/>
      <c r="M2581" s="1603"/>
      <c r="N2581" s="1606">
        <f t="shared" si="144"/>
        <v>0</v>
      </c>
      <c r="O2581" s="2108"/>
      <c r="P2581" s="2108"/>
      <c r="Q2581" s="2108">
        <f t="shared" si="145"/>
        <v>0</v>
      </c>
      <c r="R2581" s="2411"/>
    </row>
    <row r="2582" spans="2:18" ht="27" customHeight="1">
      <c r="B2582" s="407"/>
      <c r="C2582" s="1601">
        <v>54</v>
      </c>
      <c r="D2582" s="1940" t="s">
        <v>6157</v>
      </c>
      <c r="E2582" s="1231">
        <v>7</v>
      </c>
      <c r="F2582" s="1603" t="s">
        <v>508</v>
      </c>
      <c r="G2582" s="1750">
        <v>10</v>
      </c>
      <c r="H2582" s="1603">
        <v>2023</v>
      </c>
      <c r="I2582" s="1605">
        <v>651.70000000000005</v>
      </c>
      <c r="J2582" s="1603">
        <f t="shared" si="146"/>
        <v>60</v>
      </c>
      <c r="K2582" s="1605">
        <f t="shared" si="143"/>
        <v>260.68</v>
      </c>
      <c r="L2582" s="1603"/>
      <c r="M2582" s="1603"/>
      <c r="N2582" s="1606">
        <f t="shared" si="144"/>
        <v>0</v>
      </c>
      <c r="O2582" s="2108"/>
      <c r="P2582" s="2108"/>
      <c r="Q2582" s="2108">
        <f t="shared" si="145"/>
        <v>0</v>
      </c>
      <c r="R2582" s="2411"/>
    </row>
    <row r="2583" spans="2:18" ht="14.25" customHeight="1">
      <c r="B2583" s="407"/>
      <c r="C2583" s="1601">
        <v>55</v>
      </c>
      <c r="D2583" s="1940" t="s">
        <v>6158</v>
      </c>
      <c r="E2583" s="1231">
        <v>7</v>
      </c>
      <c r="F2583" s="1603" t="s">
        <v>508</v>
      </c>
      <c r="G2583" s="1750">
        <v>1</v>
      </c>
      <c r="H2583" s="1603">
        <v>2023</v>
      </c>
      <c r="I2583" s="1605">
        <v>597</v>
      </c>
      <c r="J2583" s="1603">
        <f t="shared" si="146"/>
        <v>60</v>
      </c>
      <c r="K2583" s="1605">
        <f t="shared" si="143"/>
        <v>238.8</v>
      </c>
      <c r="L2583" s="1603"/>
      <c r="M2583" s="1603"/>
      <c r="N2583" s="1606">
        <f t="shared" si="144"/>
        <v>0</v>
      </c>
      <c r="O2583" s="2108"/>
      <c r="P2583" s="2108"/>
      <c r="Q2583" s="2108">
        <f t="shared" si="145"/>
        <v>0</v>
      </c>
      <c r="R2583" s="2412"/>
    </row>
    <row r="2584" spans="2:18" ht="14.25" customHeight="1">
      <c r="B2584" s="407"/>
      <c r="C2584" s="1644">
        <v>1</v>
      </c>
      <c r="D2584" s="1941" t="s">
        <v>3246</v>
      </c>
      <c r="E2584" s="1233">
        <v>7</v>
      </c>
      <c r="F2584" s="1646" t="s">
        <v>508</v>
      </c>
      <c r="G2584" s="1751">
        <v>1</v>
      </c>
      <c r="H2584" s="1646">
        <v>2007</v>
      </c>
      <c r="I2584" s="1648">
        <v>2779.6</v>
      </c>
      <c r="J2584" s="1646">
        <f t="shared" si="146"/>
        <v>100</v>
      </c>
      <c r="K2584" s="1648">
        <f t="shared" si="143"/>
        <v>0</v>
      </c>
      <c r="L2584" s="1646"/>
      <c r="M2584" s="1646"/>
      <c r="N2584" s="1649">
        <f t="shared" si="144"/>
        <v>0</v>
      </c>
      <c r="O2584" s="2114"/>
      <c r="P2584" s="2114"/>
      <c r="Q2584" s="2114">
        <f t="shared" si="145"/>
        <v>0</v>
      </c>
      <c r="R2584" s="2442" t="s">
        <v>7956</v>
      </c>
    </row>
    <row r="2585" spans="2:18" ht="14.25" customHeight="1">
      <c r="B2585" s="407"/>
      <c r="C2585" s="1650">
        <v>2</v>
      </c>
      <c r="D2585" s="1942" t="s">
        <v>3366</v>
      </c>
      <c r="E2585" s="1227">
        <v>7</v>
      </c>
      <c r="F2585" s="1652" t="s">
        <v>508</v>
      </c>
      <c r="G2585" s="1752">
        <v>12</v>
      </c>
      <c r="H2585" s="1652">
        <v>2007</v>
      </c>
      <c r="I2585" s="1654">
        <v>1137.4000000000001</v>
      </c>
      <c r="J2585" s="1652">
        <f t="shared" si="146"/>
        <v>100</v>
      </c>
      <c r="K2585" s="1654">
        <f t="shared" si="143"/>
        <v>0</v>
      </c>
      <c r="L2585" s="1652"/>
      <c r="M2585" s="1652"/>
      <c r="N2585" s="1655">
        <f t="shared" si="144"/>
        <v>0</v>
      </c>
      <c r="O2585" s="2115"/>
      <c r="P2585" s="2115"/>
      <c r="Q2585" s="2115">
        <f t="shared" si="145"/>
        <v>0</v>
      </c>
      <c r="R2585" s="2443"/>
    </row>
    <row r="2586" spans="2:18" ht="14.25" customHeight="1">
      <c r="B2586" s="407"/>
      <c r="C2586" s="1650">
        <v>3</v>
      </c>
      <c r="D2586" s="1942" t="s">
        <v>3367</v>
      </c>
      <c r="E2586" s="1227">
        <v>7</v>
      </c>
      <c r="F2586" s="1652" t="s">
        <v>508</v>
      </c>
      <c r="G2586" s="1752">
        <v>3</v>
      </c>
      <c r="H2586" s="1652">
        <v>2007</v>
      </c>
      <c r="I2586" s="1654">
        <v>314.78399999999999</v>
      </c>
      <c r="J2586" s="1652">
        <f t="shared" si="146"/>
        <v>100</v>
      </c>
      <c r="K2586" s="1654">
        <f t="shared" si="143"/>
        <v>0</v>
      </c>
      <c r="L2586" s="1652"/>
      <c r="M2586" s="1652"/>
      <c r="N2586" s="1655">
        <f t="shared" si="144"/>
        <v>0</v>
      </c>
      <c r="O2586" s="2115"/>
      <c r="P2586" s="2115"/>
      <c r="Q2586" s="2115">
        <f t="shared" si="145"/>
        <v>0</v>
      </c>
      <c r="R2586" s="2443"/>
    </row>
    <row r="2587" spans="2:18" ht="14.25" customHeight="1">
      <c r="B2587" s="407"/>
      <c r="C2587" s="1644">
        <v>4</v>
      </c>
      <c r="D2587" s="1942" t="s">
        <v>2045</v>
      </c>
      <c r="E2587" s="1227">
        <v>7</v>
      </c>
      <c r="F2587" s="1652" t="s">
        <v>508</v>
      </c>
      <c r="G2587" s="1752">
        <v>5</v>
      </c>
      <c r="H2587" s="1652">
        <v>2008</v>
      </c>
      <c r="I2587" s="1654">
        <v>200.4</v>
      </c>
      <c r="J2587" s="1652">
        <f t="shared" si="146"/>
        <v>100</v>
      </c>
      <c r="K2587" s="1654">
        <f t="shared" si="143"/>
        <v>0</v>
      </c>
      <c r="L2587" s="1652"/>
      <c r="M2587" s="1652"/>
      <c r="N2587" s="1655">
        <f t="shared" si="144"/>
        <v>0</v>
      </c>
      <c r="O2587" s="2115"/>
      <c r="P2587" s="2115"/>
      <c r="Q2587" s="2115">
        <f t="shared" si="145"/>
        <v>0</v>
      </c>
      <c r="R2587" s="2443"/>
    </row>
    <row r="2588" spans="2:18" ht="14.25" customHeight="1">
      <c r="B2588" s="407"/>
      <c r="C2588" s="1650">
        <v>5</v>
      </c>
      <c r="D2588" s="1942" t="s">
        <v>2055</v>
      </c>
      <c r="E2588" s="1227">
        <v>7</v>
      </c>
      <c r="F2588" s="1652" t="s">
        <v>508</v>
      </c>
      <c r="G2588" s="1752">
        <v>5</v>
      </c>
      <c r="H2588" s="1652">
        <v>2008</v>
      </c>
      <c r="I2588" s="1654">
        <v>1266.0719999999999</v>
      </c>
      <c r="J2588" s="1652">
        <f t="shared" si="146"/>
        <v>100</v>
      </c>
      <c r="K2588" s="1654">
        <f t="shared" si="143"/>
        <v>0</v>
      </c>
      <c r="L2588" s="1652"/>
      <c r="M2588" s="1652"/>
      <c r="N2588" s="1655">
        <f t="shared" si="144"/>
        <v>0</v>
      </c>
      <c r="O2588" s="2115"/>
      <c r="P2588" s="2115"/>
      <c r="Q2588" s="2115">
        <f t="shared" si="145"/>
        <v>0</v>
      </c>
      <c r="R2588" s="2443"/>
    </row>
    <row r="2589" spans="2:18" ht="14.25" customHeight="1">
      <c r="B2589" s="407"/>
      <c r="C2589" s="1650">
        <v>6</v>
      </c>
      <c r="D2589" s="1942" t="s">
        <v>2838</v>
      </c>
      <c r="E2589" s="1227">
        <v>7</v>
      </c>
      <c r="F2589" s="1652" t="s">
        <v>508</v>
      </c>
      <c r="G2589" s="1752">
        <v>6</v>
      </c>
      <c r="H2589" s="1652">
        <v>2007</v>
      </c>
      <c r="I2589" s="1654">
        <v>225.768</v>
      </c>
      <c r="J2589" s="1652">
        <f t="shared" si="146"/>
        <v>100</v>
      </c>
      <c r="K2589" s="1654">
        <f t="shared" si="143"/>
        <v>0</v>
      </c>
      <c r="L2589" s="1652"/>
      <c r="M2589" s="1652"/>
      <c r="N2589" s="1655">
        <f t="shared" si="144"/>
        <v>0</v>
      </c>
      <c r="O2589" s="2115"/>
      <c r="P2589" s="2115"/>
      <c r="Q2589" s="2115">
        <f t="shared" si="145"/>
        <v>0</v>
      </c>
      <c r="R2589" s="2443"/>
    </row>
    <row r="2590" spans="2:18" ht="14.25" customHeight="1">
      <c r="B2590" s="407"/>
      <c r="C2590" s="1644">
        <v>7</v>
      </c>
      <c r="D2590" s="1942" t="s">
        <v>2838</v>
      </c>
      <c r="E2590" s="1227">
        <v>7</v>
      </c>
      <c r="F2590" s="1652" t="s">
        <v>508</v>
      </c>
      <c r="G2590" s="1752">
        <v>1</v>
      </c>
      <c r="H2590" s="1652">
        <v>2008</v>
      </c>
      <c r="I2590" s="1654">
        <v>300.60000000000002</v>
      </c>
      <c r="J2590" s="1652">
        <f t="shared" si="146"/>
        <v>100</v>
      </c>
      <c r="K2590" s="1654">
        <f t="shared" si="143"/>
        <v>0</v>
      </c>
      <c r="L2590" s="1652"/>
      <c r="M2590" s="1652"/>
      <c r="N2590" s="1655">
        <f t="shared" si="144"/>
        <v>0</v>
      </c>
      <c r="O2590" s="2115"/>
      <c r="P2590" s="2115"/>
      <c r="Q2590" s="2115">
        <f t="shared" si="145"/>
        <v>0</v>
      </c>
      <c r="R2590" s="2443"/>
    </row>
    <row r="2591" spans="2:18" ht="14.25" customHeight="1">
      <c r="B2591" s="407"/>
      <c r="C2591" s="1650">
        <v>8</v>
      </c>
      <c r="D2591" s="1942" t="s">
        <v>2055</v>
      </c>
      <c r="E2591" s="1227">
        <v>7</v>
      </c>
      <c r="F2591" s="1652" t="s">
        <v>508</v>
      </c>
      <c r="G2591" s="1752">
        <v>1</v>
      </c>
      <c r="H2591" s="1652">
        <v>2008</v>
      </c>
      <c r="I2591" s="1654">
        <v>229.75</v>
      </c>
      <c r="J2591" s="1652">
        <f t="shared" si="146"/>
        <v>100</v>
      </c>
      <c r="K2591" s="1654">
        <f t="shared" si="143"/>
        <v>0</v>
      </c>
      <c r="L2591" s="1652"/>
      <c r="M2591" s="1652"/>
      <c r="N2591" s="1655">
        <f t="shared" si="144"/>
        <v>0</v>
      </c>
      <c r="O2591" s="2115"/>
      <c r="P2591" s="2115"/>
      <c r="Q2591" s="2115">
        <f t="shared" si="145"/>
        <v>0</v>
      </c>
      <c r="R2591" s="2443"/>
    </row>
    <row r="2592" spans="2:18" ht="14.25" customHeight="1">
      <c r="B2592" s="407"/>
      <c r="C2592" s="1650">
        <v>9</v>
      </c>
      <c r="D2592" s="1942" t="s">
        <v>3368</v>
      </c>
      <c r="E2592" s="1227">
        <v>7</v>
      </c>
      <c r="F2592" s="1652" t="s">
        <v>508</v>
      </c>
      <c r="G2592" s="1752">
        <v>1</v>
      </c>
      <c r="H2592" s="1652">
        <v>2008</v>
      </c>
      <c r="I2592" s="1654">
        <v>422.024</v>
      </c>
      <c r="J2592" s="1652">
        <f t="shared" si="146"/>
        <v>100</v>
      </c>
      <c r="K2592" s="1654">
        <f t="shared" si="143"/>
        <v>0</v>
      </c>
      <c r="L2592" s="1652"/>
      <c r="M2592" s="1652"/>
      <c r="N2592" s="1655">
        <f t="shared" si="144"/>
        <v>0</v>
      </c>
      <c r="O2592" s="2115"/>
      <c r="P2592" s="2115"/>
      <c r="Q2592" s="2115">
        <f t="shared" si="145"/>
        <v>0</v>
      </c>
      <c r="R2592" s="2443"/>
    </row>
    <row r="2593" spans="2:18" ht="14.25" customHeight="1">
      <c r="B2593" s="407"/>
      <c r="C2593" s="1644">
        <v>10</v>
      </c>
      <c r="D2593" s="1942" t="s">
        <v>2055</v>
      </c>
      <c r="E2593" s="1227">
        <v>7</v>
      </c>
      <c r="F2593" s="1652" t="s">
        <v>508</v>
      </c>
      <c r="G2593" s="1752">
        <v>2</v>
      </c>
      <c r="H2593" s="1652">
        <v>2008</v>
      </c>
      <c r="I2593" s="1654">
        <v>100.2</v>
      </c>
      <c r="J2593" s="1652">
        <f t="shared" si="146"/>
        <v>100</v>
      </c>
      <c r="K2593" s="1654">
        <f t="shared" si="143"/>
        <v>0</v>
      </c>
      <c r="L2593" s="1652"/>
      <c r="M2593" s="1652"/>
      <c r="N2593" s="1655">
        <f t="shared" si="144"/>
        <v>0</v>
      </c>
      <c r="O2593" s="2115"/>
      <c r="P2593" s="2115"/>
      <c r="Q2593" s="2115">
        <f t="shared" si="145"/>
        <v>0</v>
      </c>
      <c r="R2593" s="2443"/>
    </row>
    <row r="2594" spans="2:18" ht="14.25" customHeight="1">
      <c r="B2594" s="407"/>
      <c r="C2594" s="1650">
        <v>11</v>
      </c>
      <c r="D2594" s="1942" t="s">
        <v>3369</v>
      </c>
      <c r="E2594" s="1227">
        <v>7</v>
      </c>
      <c r="F2594" s="1652" t="s">
        <v>508</v>
      </c>
      <c r="G2594" s="1752">
        <v>1</v>
      </c>
      <c r="H2594" s="1652">
        <v>2008</v>
      </c>
      <c r="I2594" s="1654">
        <v>211.012</v>
      </c>
      <c r="J2594" s="1652">
        <f t="shared" si="146"/>
        <v>100</v>
      </c>
      <c r="K2594" s="1654">
        <f t="shared" si="143"/>
        <v>0</v>
      </c>
      <c r="L2594" s="1652"/>
      <c r="M2594" s="1652"/>
      <c r="N2594" s="1655">
        <f t="shared" si="144"/>
        <v>0</v>
      </c>
      <c r="O2594" s="2115"/>
      <c r="P2594" s="2115"/>
      <c r="Q2594" s="2115">
        <f t="shared" si="145"/>
        <v>0</v>
      </c>
      <c r="R2594" s="2443"/>
    </row>
    <row r="2595" spans="2:18" ht="14.25" customHeight="1">
      <c r="B2595" s="407"/>
      <c r="C2595" s="1650">
        <v>12</v>
      </c>
      <c r="D2595" s="1942" t="s">
        <v>2079</v>
      </c>
      <c r="E2595" s="1227">
        <v>7</v>
      </c>
      <c r="F2595" s="1652" t="s">
        <v>508</v>
      </c>
      <c r="G2595" s="1752">
        <v>2</v>
      </c>
      <c r="H2595" s="1652">
        <v>2008</v>
      </c>
      <c r="I2595" s="1654">
        <v>50.1</v>
      </c>
      <c r="J2595" s="1652">
        <f t="shared" si="146"/>
        <v>100</v>
      </c>
      <c r="K2595" s="1654">
        <f t="shared" si="143"/>
        <v>0</v>
      </c>
      <c r="L2595" s="1652"/>
      <c r="M2595" s="1652"/>
      <c r="N2595" s="1655">
        <f t="shared" si="144"/>
        <v>0</v>
      </c>
      <c r="O2595" s="2115"/>
      <c r="P2595" s="2115"/>
      <c r="Q2595" s="2115">
        <f t="shared" si="145"/>
        <v>0</v>
      </c>
      <c r="R2595" s="2443"/>
    </row>
    <row r="2596" spans="2:18" ht="14.25" customHeight="1">
      <c r="B2596" s="407"/>
      <c r="C2596" s="1644">
        <v>13</v>
      </c>
      <c r="D2596" s="1942" t="s">
        <v>2838</v>
      </c>
      <c r="E2596" s="1227">
        <v>7</v>
      </c>
      <c r="F2596" s="1652" t="s">
        <v>508</v>
      </c>
      <c r="G2596" s="1752">
        <v>10</v>
      </c>
      <c r="H2596" s="1652">
        <v>2010</v>
      </c>
      <c r="I2596" s="1654">
        <v>105.506</v>
      </c>
      <c r="J2596" s="1652">
        <f t="shared" si="146"/>
        <v>100</v>
      </c>
      <c r="K2596" s="1654">
        <f t="shared" si="143"/>
        <v>0</v>
      </c>
      <c r="L2596" s="1652"/>
      <c r="M2596" s="1652"/>
      <c r="N2596" s="1655">
        <f t="shared" si="144"/>
        <v>0</v>
      </c>
      <c r="O2596" s="2115"/>
      <c r="P2596" s="2115"/>
      <c r="Q2596" s="2115">
        <f t="shared" si="145"/>
        <v>0</v>
      </c>
      <c r="R2596" s="2443"/>
    </row>
    <row r="2597" spans="2:18" ht="14.25" customHeight="1">
      <c r="B2597" s="407"/>
      <c r="C2597" s="1650">
        <v>14</v>
      </c>
      <c r="D2597" s="1942" t="s">
        <v>3370</v>
      </c>
      <c r="E2597" s="1227">
        <v>7</v>
      </c>
      <c r="F2597" s="1652" t="s">
        <v>508</v>
      </c>
      <c r="G2597" s="1752">
        <v>14</v>
      </c>
      <c r="H2597" s="1652">
        <v>2011</v>
      </c>
      <c r="I2597" s="1654">
        <v>72.5</v>
      </c>
      <c r="J2597" s="1652">
        <f t="shared" si="146"/>
        <v>100</v>
      </c>
      <c r="K2597" s="1654">
        <f t="shared" si="143"/>
        <v>0</v>
      </c>
      <c r="L2597" s="1652"/>
      <c r="M2597" s="1652"/>
      <c r="N2597" s="1655">
        <f t="shared" si="144"/>
        <v>0</v>
      </c>
      <c r="O2597" s="2115"/>
      <c r="P2597" s="2115"/>
      <c r="Q2597" s="2115">
        <f t="shared" si="145"/>
        <v>0</v>
      </c>
      <c r="R2597" s="2443"/>
    </row>
    <row r="2598" spans="2:18" ht="14.25" customHeight="1">
      <c r="B2598" s="407"/>
      <c r="C2598" s="1650">
        <v>15</v>
      </c>
      <c r="D2598" s="1942" t="s">
        <v>3371</v>
      </c>
      <c r="E2598" s="1227">
        <v>7</v>
      </c>
      <c r="F2598" s="1652" t="s">
        <v>508</v>
      </c>
      <c r="G2598" s="1752">
        <v>3</v>
      </c>
      <c r="H2598" s="1652">
        <v>2011</v>
      </c>
      <c r="I2598" s="1654">
        <v>527.53</v>
      </c>
      <c r="J2598" s="1652">
        <f t="shared" si="146"/>
        <v>100</v>
      </c>
      <c r="K2598" s="1654">
        <f t="shared" si="143"/>
        <v>0</v>
      </c>
      <c r="L2598" s="1652"/>
      <c r="M2598" s="1652"/>
      <c r="N2598" s="1655">
        <f t="shared" si="144"/>
        <v>0</v>
      </c>
      <c r="O2598" s="2115"/>
      <c r="P2598" s="2115"/>
      <c r="Q2598" s="2115">
        <f t="shared" si="145"/>
        <v>0</v>
      </c>
      <c r="R2598" s="2443"/>
    </row>
    <row r="2599" spans="2:18" ht="14.25" customHeight="1">
      <c r="B2599" s="407"/>
      <c r="C2599" s="1644">
        <v>16</v>
      </c>
      <c r="D2599" s="1942" t="s">
        <v>3372</v>
      </c>
      <c r="E2599" s="1227">
        <v>7</v>
      </c>
      <c r="F2599" s="1652" t="s">
        <v>508</v>
      </c>
      <c r="G2599" s="1752">
        <v>8</v>
      </c>
      <c r="H2599" s="1652">
        <v>2011</v>
      </c>
      <c r="I2599" s="1654">
        <v>300.60000000000002</v>
      </c>
      <c r="J2599" s="1652">
        <f t="shared" si="146"/>
        <v>100</v>
      </c>
      <c r="K2599" s="1654">
        <f t="shared" si="143"/>
        <v>0</v>
      </c>
      <c r="L2599" s="1652"/>
      <c r="M2599" s="1652"/>
      <c r="N2599" s="1655">
        <f t="shared" si="144"/>
        <v>0</v>
      </c>
      <c r="O2599" s="2115"/>
      <c r="P2599" s="2115"/>
      <c r="Q2599" s="2115">
        <f t="shared" si="145"/>
        <v>0</v>
      </c>
      <c r="R2599" s="2443"/>
    </row>
    <row r="2600" spans="2:18" ht="14.25" customHeight="1">
      <c r="B2600" s="407"/>
      <c r="C2600" s="1650">
        <v>17</v>
      </c>
      <c r="D2600" s="1942" t="s">
        <v>3373</v>
      </c>
      <c r="E2600" s="1227">
        <v>7</v>
      </c>
      <c r="F2600" s="1652" t="s">
        <v>508</v>
      </c>
      <c r="G2600" s="1752">
        <v>2</v>
      </c>
      <c r="H2600" s="1652">
        <v>2011</v>
      </c>
      <c r="I2600" s="1654">
        <v>316.51799999999997</v>
      </c>
      <c r="J2600" s="1652">
        <f t="shared" si="146"/>
        <v>100</v>
      </c>
      <c r="K2600" s="1654">
        <f t="shared" si="143"/>
        <v>0</v>
      </c>
      <c r="L2600" s="1652"/>
      <c r="M2600" s="1652"/>
      <c r="N2600" s="1655">
        <f t="shared" si="144"/>
        <v>0</v>
      </c>
      <c r="O2600" s="2115"/>
      <c r="P2600" s="2115"/>
      <c r="Q2600" s="2115">
        <f t="shared" si="145"/>
        <v>0</v>
      </c>
      <c r="R2600" s="2443"/>
    </row>
    <row r="2601" spans="2:18" ht="14.25" customHeight="1">
      <c r="B2601" s="407"/>
      <c r="C2601" s="1650">
        <v>18</v>
      </c>
      <c r="D2601" s="1942" t="s">
        <v>3374</v>
      </c>
      <c r="E2601" s="1227">
        <v>7</v>
      </c>
      <c r="F2601" s="1652" t="s">
        <v>508</v>
      </c>
      <c r="G2601" s="1752">
        <v>2</v>
      </c>
      <c r="H2601" s="1652">
        <v>2011</v>
      </c>
      <c r="I2601" s="1654">
        <v>72.5</v>
      </c>
      <c r="J2601" s="1652">
        <f t="shared" si="146"/>
        <v>100</v>
      </c>
      <c r="K2601" s="1654">
        <f t="shared" si="143"/>
        <v>0</v>
      </c>
      <c r="L2601" s="1652"/>
      <c r="M2601" s="1652"/>
      <c r="N2601" s="1655">
        <f t="shared" si="144"/>
        <v>0</v>
      </c>
      <c r="O2601" s="2115"/>
      <c r="P2601" s="2115"/>
      <c r="Q2601" s="2115">
        <f t="shared" si="145"/>
        <v>0</v>
      </c>
      <c r="R2601" s="2443"/>
    </row>
    <row r="2602" spans="2:18" ht="14.25" customHeight="1">
      <c r="B2602" s="407"/>
      <c r="C2602" s="1644">
        <v>19</v>
      </c>
      <c r="D2602" s="1942" t="s">
        <v>3375</v>
      </c>
      <c r="E2602" s="1227">
        <v>7</v>
      </c>
      <c r="F2602" s="1652" t="s">
        <v>508</v>
      </c>
      <c r="G2602" s="1752">
        <v>1</v>
      </c>
      <c r="H2602" s="1652">
        <v>2012</v>
      </c>
      <c r="I2602" s="1654">
        <v>58.9</v>
      </c>
      <c r="J2602" s="1652">
        <f t="shared" si="146"/>
        <v>100</v>
      </c>
      <c r="K2602" s="1654">
        <f t="shared" si="143"/>
        <v>0</v>
      </c>
      <c r="L2602" s="1652"/>
      <c r="M2602" s="1652"/>
      <c r="N2602" s="1655">
        <f t="shared" si="144"/>
        <v>0</v>
      </c>
      <c r="O2602" s="2115"/>
      <c r="P2602" s="2115"/>
      <c r="Q2602" s="2115">
        <f t="shared" si="145"/>
        <v>0</v>
      </c>
      <c r="R2602" s="2443"/>
    </row>
    <row r="2603" spans="2:18" ht="14.25" customHeight="1">
      <c r="B2603" s="407"/>
      <c r="C2603" s="1650">
        <v>20</v>
      </c>
      <c r="D2603" s="1942" t="s">
        <v>3376</v>
      </c>
      <c r="E2603" s="1227">
        <v>7</v>
      </c>
      <c r="F2603" s="1652" t="s">
        <v>508</v>
      </c>
      <c r="G2603" s="1752">
        <v>1</v>
      </c>
      <c r="H2603" s="1652">
        <v>2012</v>
      </c>
      <c r="I2603" s="1654">
        <v>50.1</v>
      </c>
      <c r="J2603" s="1652">
        <f t="shared" si="146"/>
        <v>100</v>
      </c>
      <c r="K2603" s="1654">
        <f t="shared" si="143"/>
        <v>0</v>
      </c>
      <c r="L2603" s="1652"/>
      <c r="M2603" s="1652"/>
      <c r="N2603" s="1655">
        <f t="shared" si="144"/>
        <v>0</v>
      </c>
      <c r="O2603" s="2115"/>
      <c r="P2603" s="2115"/>
      <c r="Q2603" s="2115">
        <f t="shared" si="145"/>
        <v>0</v>
      </c>
      <c r="R2603" s="2443"/>
    </row>
    <row r="2604" spans="2:18" ht="14.25" customHeight="1">
      <c r="B2604" s="407"/>
      <c r="C2604" s="1650">
        <v>21</v>
      </c>
      <c r="D2604" s="1942" t="s">
        <v>3377</v>
      </c>
      <c r="E2604" s="1227">
        <v>7</v>
      </c>
      <c r="F2604" s="1652" t="s">
        <v>508</v>
      </c>
      <c r="G2604" s="1752">
        <v>1</v>
      </c>
      <c r="H2604" s="1652">
        <v>2013</v>
      </c>
      <c r="I2604" s="1654">
        <v>105.506</v>
      </c>
      <c r="J2604" s="1652">
        <f t="shared" si="146"/>
        <v>100</v>
      </c>
      <c r="K2604" s="1654">
        <f t="shared" si="143"/>
        <v>0</v>
      </c>
      <c r="L2604" s="1652"/>
      <c r="M2604" s="1652"/>
      <c r="N2604" s="1655">
        <f t="shared" si="144"/>
        <v>0</v>
      </c>
      <c r="O2604" s="2115"/>
      <c r="P2604" s="2115"/>
      <c r="Q2604" s="2115">
        <f t="shared" si="145"/>
        <v>0</v>
      </c>
      <c r="R2604" s="2443"/>
    </row>
    <row r="2605" spans="2:18" ht="14.25" customHeight="1">
      <c r="B2605" s="407"/>
      <c r="C2605" s="1644">
        <v>22</v>
      </c>
      <c r="D2605" s="1942" t="s">
        <v>3378</v>
      </c>
      <c r="E2605" s="1227">
        <v>7</v>
      </c>
      <c r="F2605" s="1652" t="s">
        <v>508</v>
      </c>
      <c r="G2605" s="1752">
        <v>9</v>
      </c>
      <c r="H2605" s="1652">
        <v>2013</v>
      </c>
      <c r="I2605" s="1654">
        <v>150.30000000000001</v>
      </c>
      <c r="J2605" s="1652">
        <f t="shared" si="146"/>
        <v>100</v>
      </c>
      <c r="K2605" s="1654">
        <f t="shared" si="143"/>
        <v>0</v>
      </c>
      <c r="L2605" s="1652"/>
      <c r="M2605" s="1652"/>
      <c r="N2605" s="1655">
        <f t="shared" si="144"/>
        <v>0</v>
      </c>
      <c r="O2605" s="2115"/>
      <c r="P2605" s="2115"/>
      <c r="Q2605" s="2115">
        <f t="shared" si="145"/>
        <v>0</v>
      </c>
      <c r="R2605" s="2443"/>
    </row>
    <row r="2606" spans="2:18" ht="14.25" customHeight="1">
      <c r="B2606" s="407"/>
      <c r="C2606" s="1650">
        <v>23</v>
      </c>
      <c r="D2606" s="1942" t="s">
        <v>3379</v>
      </c>
      <c r="E2606" s="1227">
        <v>7</v>
      </c>
      <c r="F2606" s="1652" t="s">
        <v>508</v>
      </c>
      <c r="G2606" s="1752">
        <v>1</v>
      </c>
      <c r="H2606" s="1652">
        <v>2016</v>
      </c>
      <c r="I2606" s="1654">
        <v>316.51799999999997</v>
      </c>
      <c r="J2606" s="1652">
        <f t="shared" si="146"/>
        <v>100</v>
      </c>
      <c r="K2606" s="1654">
        <f t="shared" si="143"/>
        <v>0</v>
      </c>
      <c r="L2606" s="1652"/>
      <c r="M2606" s="1652"/>
      <c r="N2606" s="1655">
        <f t="shared" si="144"/>
        <v>0</v>
      </c>
      <c r="O2606" s="2115"/>
      <c r="P2606" s="2115"/>
      <c r="Q2606" s="2115">
        <f t="shared" si="145"/>
        <v>0</v>
      </c>
      <c r="R2606" s="2443"/>
    </row>
    <row r="2607" spans="2:18" ht="14.25" customHeight="1">
      <c r="B2607" s="407"/>
      <c r="C2607" s="1650">
        <v>24</v>
      </c>
      <c r="D2607" s="1942" t="s">
        <v>3380</v>
      </c>
      <c r="E2607" s="1227">
        <v>7</v>
      </c>
      <c r="F2607" s="1652" t="s">
        <v>508</v>
      </c>
      <c r="G2607" s="1752">
        <v>1</v>
      </c>
      <c r="H2607" s="1652">
        <v>2017</v>
      </c>
      <c r="I2607" s="1654">
        <v>225.768</v>
      </c>
      <c r="J2607" s="1652">
        <f t="shared" si="146"/>
        <v>100</v>
      </c>
      <c r="K2607" s="1654">
        <f t="shared" si="143"/>
        <v>0</v>
      </c>
      <c r="L2607" s="1652"/>
      <c r="M2607" s="1652"/>
      <c r="N2607" s="1655">
        <f t="shared" si="144"/>
        <v>0</v>
      </c>
      <c r="O2607" s="2115"/>
      <c r="P2607" s="2115"/>
      <c r="Q2607" s="2115">
        <f t="shared" si="145"/>
        <v>0</v>
      </c>
      <c r="R2607" s="2443"/>
    </row>
    <row r="2608" spans="2:18" ht="14.25" customHeight="1">
      <c r="B2608" s="407"/>
      <c r="C2608" s="1644">
        <v>25</v>
      </c>
      <c r="D2608" s="1942" t="s">
        <v>3381</v>
      </c>
      <c r="E2608" s="1227">
        <v>7</v>
      </c>
      <c r="F2608" s="1652" t="s">
        <v>508</v>
      </c>
      <c r="G2608" s="1752">
        <v>2</v>
      </c>
      <c r="H2608" s="1652">
        <v>2017</v>
      </c>
      <c r="I2608" s="1654">
        <v>72.5</v>
      </c>
      <c r="J2608" s="1652">
        <f t="shared" si="146"/>
        <v>100</v>
      </c>
      <c r="K2608" s="1654">
        <f t="shared" ref="K2608:K2671" si="147">IF(J2608=100,0,I2608-I2608*J2608%)</f>
        <v>0</v>
      </c>
      <c r="L2608" s="1652"/>
      <c r="M2608" s="1652"/>
      <c r="N2608" s="1655">
        <f t="shared" ref="N2608:N2671" si="148">+L2608*M2608</f>
        <v>0</v>
      </c>
      <c r="O2608" s="2115"/>
      <c r="P2608" s="2115"/>
      <c r="Q2608" s="2115">
        <f t="shared" ref="Q2608:Q2671" si="149">+O2608*P2608</f>
        <v>0</v>
      </c>
      <c r="R2608" s="2443"/>
    </row>
    <row r="2609" spans="2:18" ht="14.25" customHeight="1">
      <c r="B2609" s="407"/>
      <c r="C2609" s="1650">
        <v>26</v>
      </c>
      <c r="D2609" s="1942" t="s">
        <v>3380</v>
      </c>
      <c r="E2609" s="1227">
        <v>7</v>
      </c>
      <c r="F2609" s="1652" t="s">
        <v>508</v>
      </c>
      <c r="G2609" s="1752">
        <v>1</v>
      </c>
      <c r="H2609" s="1652">
        <v>2018</v>
      </c>
      <c r="I2609" s="1654">
        <v>456.8</v>
      </c>
      <c r="J2609" s="1652">
        <f t="shared" si="146"/>
        <v>100</v>
      </c>
      <c r="K2609" s="1654">
        <f t="shared" si="147"/>
        <v>0</v>
      </c>
      <c r="L2609" s="1652"/>
      <c r="M2609" s="1652"/>
      <c r="N2609" s="1655">
        <f t="shared" si="148"/>
        <v>0</v>
      </c>
      <c r="O2609" s="2115"/>
      <c r="P2609" s="2115"/>
      <c r="Q2609" s="2115">
        <f t="shared" si="149"/>
        <v>0</v>
      </c>
      <c r="R2609" s="2443"/>
    </row>
    <row r="2610" spans="2:18" ht="14.25" customHeight="1">
      <c r="B2610" s="407"/>
      <c r="C2610" s="1650">
        <v>27</v>
      </c>
      <c r="D2610" s="1942" t="s">
        <v>3380</v>
      </c>
      <c r="E2610" s="1227">
        <v>7</v>
      </c>
      <c r="F2610" s="1652" t="s">
        <v>508</v>
      </c>
      <c r="G2610" s="1752">
        <v>1</v>
      </c>
      <c r="H2610" s="1652">
        <v>2019</v>
      </c>
      <c r="I2610" s="1654">
        <v>72.5</v>
      </c>
      <c r="J2610" s="1652">
        <f t="shared" si="146"/>
        <v>100</v>
      </c>
      <c r="K2610" s="1654">
        <f t="shared" si="147"/>
        <v>0</v>
      </c>
      <c r="L2610" s="1652"/>
      <c r="M2610" s="1652"/>
      <c r="N2610" s="1655">
        <f t="shared" si="148"/>
        <v>0</v>
      </c>
      <c r="O2610" s="2115"/>
      <c r="P2610" s="2115"/>
      <c r="Q2610" s="2115">
        <f t="shared" si="149"/>
        <v>0</v>
      </c>
      <c r="R2610" s="2443"/>
    </row>
    <row r="2611" spans="2:18" ht="14.25" customHeight="1">
      <c r="B2611" s="407"/>
      <c r="C2611" s="1644">
        <v>28</v>
      </c>
      <c r="D2611" s="1942" t="s">
        <v>2066</v>
      </c>
      <c r="E2611" s="1227">
        <v>7</v>
      </c>
      <c r="F2611" s="1652" t="s">
        <v>508</v>
      </c>
      <c r="G2611" s="1752">
        <v>2</v>
      </c>
      <c r="H2611" s="1652">
        <v>2019</v>
      </c>
      <c r="I2611" s="1654">
        <v>316.51799999999997</v>
      </c>
      <c r="J2611" s="1652">
        <f t="shared" si="146"/>
        <v>100</v>
      </c>
      <c r="K2611" s="1654">
        <f t="shared" si="147"/>
        <v>0</v>
      </c>
      <c r="L2611" s="1652"/>
      <c r="M2611" s="1652"/>
      <c r="N2611" s="1655">
        <f t="shared" si="148"/>
        <v>0</v>
      </c>
      <c r="O2611" s="2115"/>
      <c r="P2611" s="2115"/>
      <c r="Q2611" s="2115">
        <f t="shared" si="149"/>
        <v>0</v>
      </c>
      <c r="R2611" s="2443"/>
    </row>
    <row r="2612" spans="2:18" ht="14.25" customHeight="1">
      <c r="B2612" s="407"/>
      <c r="C2612" s="1650">
        <v>29</v>
      </c>
      <c r="D2612" s="1942" t="s">
        <v>2353</v>
      </c>
      <c r="E2612" s="1227">
        <v>7</v>
      </c>
      <c r="F2612" s="1652" t="s">
        <v>508</v>
      </c>
      <c r="G2612" s="1752">
        <v>2</v>
      </c>
      <c r="H2612" s="1652">
        <v>2019</v>
      </c>
      <c r="I2612" s="1654">
        <v>58.9</v>
      </c>
      <c r="J2612" s="1652">
        <f t="shared" si="146"/>
        <v>100</v>
      </c>
      <c r="K2612" s="1654">
        <f t="shared" si="147"/>
        <v>0</v>
      </c>
      <c r="L2612" s="1652"/>
      <c r="M2612" s="1652"/>
      <c r="N2612" s="1655">
        <f t="shared" si="148"/>
        <v>0</v>
      </c>
      <c r="O2612" s="2115"/>
      <c r="P2612" s="2115"/>
      <c r="Q2612" s="2115">
        <f t="shared" si="149"/>
        <v>0</v>
      </c>
      <c r="R2612" s="2443"/>
    </row>
    <row r="2613" spans="2:18" ht="14.25" customHeight="1">
      <c r="B2613" s="407"/>
      <c r="C2613" s="1650">
        <v>30</v>
      </c>
      <c r="D2613" s="1942" t="s">
        <v>3380</v>
      </c>
      <c r="E2613" s="1227">
        <v>7</v>
      </c>
      <c r="F2613" s="1652" t="s">
        <v>508</v>
      </c>
      <c r="G2613" s="1752">
        <v>1</v>
      </c>
      <c r="H2613" s="1652">
        <v>2019</v>
      </c>
      <c r="I2613" s="1654">
        <v>31</v>
      </c>
      <c r="J2613" s="1652">
        <f t="shared" si="146"/>
        <v>100</v>
      </c>
      <c r="K2613" s="1654">
        <f t="shared" si="147"/>
        <v>0</v>
      </c>
      <c r="L2613" s="1652"/>
      <c r="M2613" s="1652"/>
      <c r="N2613" s="1655">
        <f t="shared" si="148"/>
        <v>0</v>
      </c>
      <c r="O2613" s="2115"/>
      <c r="P2613" s="2115"/>
      <c r="Q2613" s="2115">
        <f t="shared" si="149"/>
        <v>0</v>
      </c>
      <c r="R2613" s="2443"/>
    </row>
    <row r="2614" spans="2:18" ht="14.25" customHeight="1">
      <c r="B2614" s="407"/>
      <c r="C2614" s="1644">
        <v>31</v>
      </c>
      <c r="D2614" s="1942" t="s">
        <v>2353</v>
      </c>
      <c r="E2614" s="1227">
        <v>7</v>
      </c>
      <c r="F2614" s="1652" t="s">
        <v>508</v>
      </c>
      <c r="G2614" s="1752">
        <v>1</v>
      </c>
      <c r="H2614" s="1652">
        <v>2019</v>
      </c>
      <c r="I2614" s="1654">
        <v>30.7</v>
      </c>
      <c r="J2614" s="1652">
        <f t="shared" si="146"/>
        <v>100</v>
      </c>
      <c r="K2614" s="1654">
        <f t="shared" si="147"/>
        <v>0</v>
      </c>
      <c r="L2614" s="1652"/>
      <c r="M2614" s="1652"/>
      <c r="N2614" s="1655">
        <f t="shared" si="148"/>
        <v>0</v>
      </c>
      <c r="O2614" s="2115"/>
      <c r="P2614" s="2115"/>
      <c r="Q2614" s="2115">
        <f t="shared" si="149"/>
        <v>0</v>
      </c>
      <c r="R2614" s="2443"/>
    </row>
    <row r="2615" spans="2:18" ht="14.25" customHeight="1">
      <c r="B2615" s="407"/>
      <c r="C2615" s="1650">
        <v>32</v>
      </c>
      <c r="D2615" s="1942" t="s">
        <v>2066</v>
      </c>
      <c r="E2615" s="1227">
        <v>7</v>
      </c>
      <c r="F2615" s="1652" t="s">
        <v>508</v>
      </c>
      <c r="G2615" s="1752">
        <v>8</v>
      </c>
      <c r="H2615" s="1652">
        <v>2020</v>
      </c>
      <c r="I2615" s="1654">
        <v>57.384</v>
      </c>
      <c r="J2615" s="1652">
        <f t="shared" si="146"/>
        <v>100</v>
      </c>
      <c r="K2615" s="1654">
        <f t="shared" si="147"/>
        <v>0</v>
      </c>
      <c r="L2615" s="1652"/>
      <c r="M2615" s="1652"/>
      <c r="N2615" s="1655">
        <f t="shared" si="148"/>
        <v>0</v>
      </c>
      <c r="O2615" s="2115"/>
      <c r="P2615" s="2115"/>
      <c r="Q2615" s="2115">
        <f t="shared" si="149"/>
        <v>0</v>
      </c>
      <c r="R2615" s="2443"/>
    </row>
    <row r="2616" spans="2:18" ht="14.25" customHeight="1">
      <c r="B2616" s="407"/>
      <c r="C2616" s="1650">
        <v>33</v>
      </c>
      <c r="D2616" s="1942" t="s">
        <v>3382</v>
      </c>
      <c r="E2616" s="1227">
        <v>7</v>
      </c>
      <c r="F2616" s="1652" t="s">
        <v>508</v>
      </c>
      <c r="G2616" s="1752">
        <v>18</v>
      </c>
      <c r="H2616" s="1652">
        <v>2021</v>
      </c>
      <c r="I2616" s="1654">
        <v>265.30590000000001</v>
      </c>
      <c r="J2616" s="1652">
        <f t="shared" si="146"/>
        <v>100</v>
      </c>
      <c r="K2616" s="1654">
        <f t="shared" si="147"/>
        <v>0</v>
      </c>
      <c r="L2616" s="1652"/>
      <c r="M2616" s="1652"/>
      <c r="N2616" s="1655">
        <f t="shared" si="148"/>
        <v>0</v>
      </c>
      <c r="O2616" s="2115"/>
      <c r="P2616" s="2115"/>
      <c r="Q2616" s="2115">
        <f t="shared" si="149"/>
        <v>0</v>
      </c>
      <c r="R2616" s="2443"/>
    </row>
    <row r="2617" spans="2:18" ht="14.25" customHeight="1">
      <c r="B2617" s="407"/>
      <c r="C2617" s="1644">
        <v>34</v>
      </c>
      <c r="D2617" s="1942" t="s">
        <v>2106</v>
      </c>
      <c r="E2617" s="1227">
        <v>7</v>
      </c>
      <c r="F2617" s="1652" t="s">
        <v>508</v>
      </c>
      <c r="G2617" s="1752">
        <v>20</v>
      </c>
      <c r="H2617" s="1652">
        <v>2021</v>
      </c>
      <c r="I2617" s="1654">
        <v>456.8</v>
      </c>
      <c r="J2617" s="1652">
        <f t="shared" si="146"/>
        <v>100</v>
      </c>
      <c r="K2617" s="1654">
        <f t="shared" si="147"/>
        <v>0</v>
      </c>
      <c r="L2617" s="1652"/>
      <c r="M2617" s="1652"/>
      <c r="N2617" s="1655">
        <f t="shared" si="148"/>
        <v>0</v>
      </c>
      <c r="O2617" s="2115"/>
      <c r="P2617" s="2115"/>
      <c r="Q2617" s="2115">
        <f t="shared" si="149"/>
        <v>0</v>
      </c>
      <c r="R2617" s="2443"/>
    </row>
    <row r="2618" spans="2:18" ht="14.25" customHeight="1">
      <c r="B2618" s="407"/>
      <c r="C2618" s="1650">
        <v>35</v>
      </c>
      <c r="D2618" s="1942" t="s">
        <v>3383</v>
      </c>
      <c r="E2618" s="1227">
        <v>7</v>
      </c>
      <c r="F2618" s="1652" t="s">
        <v>508</v>
      </c>
      <c r="G2618" s="1752">
        <v>2</v>
      </c>
      <c r="H2618" s="1652">
        <v>2021</v>
      </c>
      <c r="I2618" s="1654">
        <v>1955.04</v>
      </c>
      <c r="J2618" s="1652">
        <f t="shared" si="146"/>
        <v>100</v>
      </c>
      <c r="K2618" s="1654">
        <f t="shared" si="147"/>
        <v>0</v>
      </c>
      <c r="L2618" s="1652"/>
      <c r="M2618" s="1652"/>
      <c r="N2618" s="1655">
        <f t="shared" si="148"/>
        <v>0</v>
      </c>
      <c r="O2618" s="2115"/>
      <c r="P2618" s="2115"/>
      <c r="Q2618" s="2115">
        <f t="shared" si="149"/>
        <v>0</v>
      </c>
      <c r="R2618" s="2443"/>
    </row>
    <row r="2619" spans="2:18" ht="14.25" customHeight="1">
      <c r="B2619" s="407"/>
      <c r="C2619" s="1650">
        <v>36</v>
      </c>
      <c r="D2619" s="1942" t="s">
        <v>3384</v>
      </c>
      <c r="E2619" s="1227">
        <v>7</v>
      </c>
      <c r="F2619" s="1652" t="s">
        <v>508</v>
      </c>
      <c r="G2619" s="1752">
        <v>5</v>
      </c>
      <c r="H2619" s="1652">
        <v>2021</v>
      </c>
      <c r="I2619" s="1654">
        <v>44</v>
      </c>
      <c r="J2619" s="1652">
        <f t="shared" si="146"/>
        <v>100</v>
      </c>
      <c r="K2619" s="1654">
        <f t="shared" si="147"/>
        <v>0</v>
      </c>
      <c r="L2619" s="1652"/>
      <c r="M2619" s="1652"/>
      <c r="N2619" s="1655">
        <f t="shared" si="148"/>
        <v>0</v>
      </c>
      <c r="O2619" s="2115"/>
      <c r="P2619" s="2115"/>
      <c r="Q2619" s="2115">
        <f t="shared" si="149"/>
        <v>0</v>
      </c>
      <c r="R2619" s="2443"/>
    </row>
    <row r="2620" spans="2:18" ht="14.25" customHeight="1">
      <c r="B2620" s="407"/>
      <c r="C2620" s="1644">
        <v>37</v>
      </c>
      <c r="D2620" s="1942" t="s">
        <v>3382</v>
      </c>
      <c r="E2620" s="1227">
        <v>7</v>
      </c>
      <c r="F2620" s="1652" t="s">
        <v>508</v>
      </c>
      <c r="G2620" s="1752">
        <v>10</v>
      </c>
      <c r="H2620" s="1652">
        <v>2022</v>
      </c>
      <c r="I2620" s="1654">
        <v>51.627279999999999</v>
      </c>
      <c r="J2620" s="1652">
        <f t="shared" si="146"/>
        <v>80</v>
      </c>
      <c r="K2620" s="1654">
        <f t="shared" si="147"/>
        <v>10.325455999999996</v>
      </c>
      <c r="L2620" s="1652"/>
      <c r="M2620" s="1652"/>
      <c r="N2620" s="1655">
        <f t="shared" si="148"/>
        <v>0</v>
      </c>
      <c r="O2620" s="2115"/>
      <c r="P2620" s="2115"/>
      <c r="Q2620" s="2115">
        <f t="shared" si="149"/>
        <v>0</v>
      </c>
      <c r="R2620" s="2443"/>
    </row>
    <row r="2621" spans="2:18" ht="14.25" customHeight="1">
      <c r="B2621" s="407"/>
      <c r="C2621" s="1650">
        <v>38</v>
      </c>
      <c r="D2621" s="1942" t="s">
        <v>5043</v>
      </c>
      <c r="E2621" s="1227">
        <v>7</v>
      </c>
      <c r="F2621" s="1652" t="s">
        <v>508</v>
      </c>
      <c r="G2621" s="1752">
        <v>1</v>
      </c>
      <c r="H2621" s="1652">
        <v>2022</v>
      </c>
      <c r="I2621" s="1654">
        <v>83.995380000000011</v>
      </c>
      <c r="J2621" s="1652">
        <f t="shared" ref="J2621:J2684" si="150">IF(($J$14-H2621)*J$19&gt;100,100,($J$14-H2621)*J$19)</f>
        <v>80</v>
      </c>
      <c r="K2621" s="1654">
        <f t="shared" si="147"/>
        <v>16.799075999999999</v>
      </c>
      <c r="L2621" s="1652"/>
      <c r="M2621" s="1652"/>
      <c r="N2621" s="1655">
        <f t="shared" si="148"/>
        <v>0</v>
      </c>
      <c r="O2621" s="2115"/>
      <c r="P2621" s="2115"/>
      <c r="Q2621" s="2115">
        <f t="shared" si="149"/>
        <v>0</v>
      </c>
      <c r="R2621" s="2443"/>
    </row>
    <row r="2622" spans="2:18" ht="14.25" customHeight="1">
      <c r="B2622" s="407"/>
      <c r="C2622" s="1650">
        <v>39</v>
      </c>
      <c r="D2622" s="1942" t="s">
        <v>3380</v>
      </c>
      <c r="E2622" s="1227">
        <v>7</v>
      </c>
      <c r="F2622" s="1652" t="s">
        <v>508</v>
      </c>
      <c r="G2622" s="1752">
        <v>1</v>
      </c>
      <c r="H2622" s="1652">
        <v>2022</v>
      </c>
      <c r="I2622" s="1654">
        <v>283</v>
      </c>
      <c r="J2622" s="1652">
        <f t="shared" si="150"/>
        <v>80</v>
      </c>
      <c r="K2622" s="1654">
        <f t="shared" si="147"/>
        <v>56.599999999999994</v>
      </c>
      <c r="L2622" s="1652"/>
      <c r="M2622" s="1652"/>
      <c r="N2622" s="1655">
        <f t="shared" si="148"/>
        <v>0</v>
      </c>
      <c r="O2622" s="2115"/>
      <c r="P2622" s="2115"/>
      <c r="Q2622" s="2115">
        <f t="shared" si="149"/>
        <v>0</v>
      </c>
      <c r="R2622" s="2443"/>
    </row>
    <row r="2623" spans="2:18" ht="14.25" customHeight="1">
      <c r="B2623" s="407"/>
      <c r="C2623" s="1644">
        <v>40</v>
      </c>
      <c r="D2623" s="1942" t="s">
        <v>2073</v>
      </c>
      <c r="E2623" s="1227">
        <v>7</v>
      </c>
      <c r="F2623" s="1652" t="s">
        <v>508</v>
      </c>
      <c r="G2623" s="1752">
        <v>3</v>
      </c>
      <c r="H2623" s="1652">
        <v>2022</v>
      </c>
      <c r="I2623" s="1654">
        <v>84</v>
      </c>
      <c r="J2623" s="1652">
        <f t="shared" si="150"/>
        <v>80</v>
      </c>
      <c r="K2623" s="1654">
        <f t="shared" si="147"/>
        <v>16.799999999999997</v>
      </c>
      <c r="L2623" s="1652"/>
      <c r="M2623" s="1652"/>
      <c r="N2623" s="1655">
        <f t="shared" si="148"/>
        <v>0</v>
      </c>
      <c r="O2623" s="2115"/>
      <c r="P2623" s="2115"/>
      <c r="Q2623" s="2115">
        <f t="shared" si="149"/>
        <v>0</v>
      </c>
      <c r="R2623" s="2443"/>
    </row>
    <row r="2624" spans="2:18" ht="14.25" customHeight="1">
      <c r="B2624" s="407"/>
      <c r="C2624" s="1650">
        <v>41</v>
      </c>
      <c r="D2624" s="1942" t="s">
        <v>3384</v>
      </c>
      <c r="E2624" s="1227">
        <v>7</v>
      </c>
      <c r="F2624" s="1652" t="s">
        <v>508</v>
      </c>
      <c r="G2624" s="1752">
        <v>1</v>
      </c>
      <c r="H2624" s="1652">
        <v>2022</v>
      </c>
      <c r="I2624" s="1654">
        <v>54.008000000000003</v>
      </c>
      <c r="J2624" s="1652">
        <f t="shared" si="150"/>
        <v>80</v>
      </c>
      <c r="K2624" s="1654">
        <f t="shared" si="147"/>
        <v>10.801600000000001</v>
      </c>
      <c r="L2624" s="1652"/>
      <c r="M2624" s="1652"/>
      <c r="N2624" s="1655">
        <f t="shared" si="148"/>
        <v>0</v>
      </c>
      <c r="O2624" s="2115"/>
      <c r="P2624" s="2115"/>
      <c r="Q2624" s="2115">
        <f t="shared" si="149"/>
        <v>0</v>
      </c>
      <c r="R2624" s="2443"/>
    </row>
    <row r="2625" spans="2:18" ht="14.25" customHeight="1">
      <c r="B2625" s="407"/>
      <c r="C2625" s="1650">
        <v>42</v>
      </c>
      <c r="D2625" s="1942" t="s">
        <v>5044</v>
      </c>
      <c r="E2625" s="1227">
        <v>7</v>
      </c>
      <c r="F2625" s="1652" t="s">
        <v>508</v>
      </c>
      <c r="G2625" s="1752">
        <v>6</v>
      </c>
      <c r="H2625" s="1652">
        <v>2022</v>
      </c>
      <c r="I2625" s="1654">
        <v>28.5</v>
      </c>
      <c r="J2625" s="1652">
        <f t="shared" si="150"/>
        <v>80</v>
      </c>
      <c r="K2625" s="1654">
        <f t="shared" si="147"/>
        <v>5.6999999999999993</v>
      </c>
      <c r="L2625" s="1652"/>
      <c r="M2625" s="1652"/>
      <c r="N2625" s="1655">
        <f t="shared" si="148"/>
        <v>0</v>
      </c>
      <c r="O2625" s="2115"/>
      <c r="P2625" s="2115"/>
      <c r="Q2625" s="2115">
        <f t="shared" si="149"/>
        <v>0</v>
      </c>
      <c r="R2625" s="2443"/>
    </row>
    <row r="2626" spans="2:18" ht="14.25" customHeight="1">
      <c r="B2626" s="407"/>
      <c r="C2626" s="1644">
        <v>43</v>
      </c>
      <c r="D2626" s="1942" t="s">
        <v>2105</v>
      </c>
      <c r="E2626" s="1227">
        <v>7</v>
      </c>
      <c r="F2626" s="1652" t="s">
        <v>508</v>
      </c>
      <c r="G2626" s="1752">
        <v>1</v>
      </c>
      <c r="H2626" s="1652">
        <v>2023</v>
      </c>
      <c r="I2626" s="1654">
        <v>26.52</v>
      </c>
      <c r="J2626" s="1652">
        <f t="shared" si="150"/>
        <v>60</v>
      </c>
      <c r="K2626" s="1654">
        <f t="shared" si="147"/>
        <v>10.608000000000001</v>
      </c>
      <c r="L2626" s="1652"/>
      <c r="M2626" s="1652"/>
      <c r="N2626" s="1655">
        <f t="shared" si="148"/>
        <v>0</v>
      </c>
      <c r="O2626" s="2115"/>
      <c r="P2626" s="2115"/>
      <c r="Q2626" s="2115">
        <f t="shared" si="149"/>
        <v>0</v>
      </c>
      <c r="R2626" s="2443"/>
    </row>
    <row r="2627" spans="2:18" ht="14.25" customHeight="1">
      <c r="B2627" s="407"/>
      <c r="C2627" s="1650">
        <v>44</v>
      </c>
      <c r="D2627" s="1942" t="s">
        <v>6159</v>
      </c>
      <c r="E2627" s="1227">
        <v>7</v>
      </c>
      <c r="F2627" s="1652" t="s">
        <v>508</v>
      </c>
      <c r="G2627" s="1752">
        <v>1</v>
      </c>
      <c r="H2627" s="1652">
        <v>2023</v>
      </c>
      <c r="I2627" s="1654">
        <v>28.5</v>
      </c>
      <c r="J2627" s="1652">
        <f t="shared" si="150"/>
        <v>60</v>
      </c>
      <c r="K2627" s="1654">
        <f t="shared" si="147"/>
        <v>11.400000000000002</v>
      </c>
      <c r="L2627" s="1652"/>
      <c r="M2627" s="1652"/>
      <c r="N2627" s="1655">
        <f t="shared" si="148"/>
        <v>0</v>
      </c>
      <c r="O2627" s="2115"/>
      <c r="P2627" s="2115"/>
      <c r="Q2627" s="2115">
        <f t="shared" si="149"/>
        <v>0</v>
      </c>
      <c r="R2627" s="2443"/>
    </row>
    <row r="2628" spans="2:18" ht="14.25" customHeight="1">
      <c r="B2628" s="407"/>
      <c r="C2628" s="1650">
        <v>45</v>
      </c>
      <c r="D2628" s="1942" t="s">
        <v>6160</v>
      </c>
      <c r="E2628" s="1227">
        <v>7</v>
      </c>
      <c r="F2628" s="1652" t="s">
        <v>508</v>
      </c>
      <c r="G2628" s="1752">
        <v>3</v>
      </c>
      <c r="H2628" s="1652">
        <v>2023</v>
      </c>
      <c r="I2628" s="1654">
        <v>149.88</v>
      </c>
      <c r="J2628" s="1652">
        <f t="shared" si="150"/>
        <v>60</v>
      </c>
      <c r="K2628" s="1654">
        <f t="shared" si="147"/>
        <v>59.951999999999998</v>
      </c>
      <c r="L2628" s="1652"/>
      <c r="M2628" s="1652"/>
      <c r="N2628" s="1655">
        <f t="shared" si="148"/>
        <v>0</v>
      </c>
      <c r="O2628" s="2115"/>
      <c r="P2628" s="2115"/>
      <c r="Q2628" s="2115">
        <f t="shared" si="149"/>
        <v>0</v>
      </c>
      <c r="R2628" s="2443"/>
    </row>
    <row r="2629" spans="2:18" ht="14.25" customHeight="1">
      <c r="B2629" s="407"/>
      <c r="C2629" s="1644">
        <v>46</v>
      </c>
      <c r="D2629" s="1942" t="s">
        <v>7450</v>
      </c>
      <c r="E2629" s="1227">
        <v>7</v>
      </c>
      <c r="F2629" s="1652" t="s">
        <v>508</v>
      </c>
      <c r="G2629" s="1752">
        <v>2</v>
      </c>
      <c r="H2629" s="1652">
        <v>2024</v>
      </c>
      <c r="I2629" s="1654">
        <v>449.2</v>
      </c>
      <c r="J2629" s="1652">
        <f t="shared" si="150"/>
        <v>40</v>
      </c>
      <c r="K2629" s="1654">
        <f t="shared" si="147"/>
        <v>269.52</v>
      </c>
      <c r="L2629" s="1652"/>
      <c r="M2629" s="1652"/>
      <c r="N2629" s="1655">
        <f t="shared" si="148"/>
        <v>0</v>
      </c>
      <c r="O2629" s="2115"/>
      <c r="P2629" s="2115"/>
      <c r="Q2629" s="2115">
        <f t="shared" si="149"/>
        <v>0</v>
      </c>
      <c r="R2629" s="2443"/>
    </row>
    <row r="2630" spans="2:18" ht="14.25" customHeight="1">
      <c r="B2630" s="407"/>
      <c r="C2630" s="1650">
        <v>47</v>
      </c>
      <c r="D2630" s="1942" t="s">
        <v>7451</v>
      </c>
      <c r="E2630" s="1227">
        <v>7</v>
      </c>
      <c r="F2630" s="1652" t="s">
        <v>508</v>
      </c>
      <c r="G2630" s="1752">
        <v>6</v>
      </c>
      <c r="H2630" s="1652">
        <v>2024</v>
      </c>
      <c r="I2630" s="1654">
        <v>550.49400000000003</v>
      </c>
      <c r="J2630" s="1652">
        <f t="shared" si="150"/>
        <v>40</v>
      </c>
      <c r="K2630" s="1654">
        <f t="shared" si="147"/>
        <v>330.29640000000001</v>
      </c>
      <c r="L2630" s="1652"/>
      <c r="M2630" s="1652"/>
      <c r="N2630" s="1655">
        <f t="shared" si="148"/>
        <v>0</v>
      </c>
      <c r="O2630" s="2115"/>
      <c r="P2630" s="2115"/>
      <c r="Q2630" s="2115">
        <f t="shared" si="149"/>
        <v>0</v>
      </c>
      <c r="R2630" s="2443"/>
    </row>
    <row r="2631" spans="2:18" ht="14.25" customHeight="1">
      <c r="B2631" s="407"/>
      <c r="C2631" s="1650">
        <v>48</v>
      </c>
      <c r="D2631" s="1942" t="s">
        <v>7452</v>
      </c>
      <c r="E2631" s="1227">
        <v>7</v>
      </c>
      <c r="F2631" s="1652" t="s">
        <v>508</v>
      </c>
      <c r="G2631" s="1752">
        <v>2</v>
      </c>
      <c r="H2631" s="1652">
        <v>2024</v>
      </c>
      <c r="I2631" s="1654">
        <v>42</v>
      </c>
      <c r="J2631" s="1652">
        <f t="shared" si="150"/>
        <v>40</v>
      </c>
      <c r="K2631" s="1654">
        <f t="shared" si="147"/>
        <v>25.2</v>
      </c>
      <c r="L2631" s="1652"/>
      <c r="M2631" s="1652"/>
      <c r="N2631" s="1655">
        <f t="shared" si="148"/>
        <v>0</v>
      </c>
      <c r="O2631" s="2115"/>
      <c r="P2631" s="2115"/>
      <c r="Q2631" s="2115">
        <f t="shared" si="149"/>
        <v>0</v>
      </c>
      <c r="R2631" s="2443"/>
    </row>
    <row r="2632" spans="2:18" ht="14.25" customHeight="1">
      <c r="B2632" s="407"/>
      <c r="C2632" s="1644">
        <v>49</v>
      </c>
      <c r="D2632" s="1942" t="s">
        <v>7450</v>
      </c>
      <c r="E2632" s="1227">
        <v>7</v>
      </c>
      <c r="F2632" s="1652" t="s">
        <v>508</v>
      </c>
      <c r="G2632" s="1752">
        <v>1</v>
      </c>
      <c r="H2632" s="1652">
        <v>2024</v>
      </c>
      <c r="I2632" s="1654">
        <v>112.3</v>
      </c>
      <c r="J2632" s="1652">
        <f t="shared" si="150"/>
        <v>40</v>
      </c>
      <c r="K2632" s="1654">
        <f t="shared" si="147"/>
        <v>67.38</v>
      </c>
      <c r="L2632" s="1652"/>
      <c r="M2632" s="1652"/>
      <c r="N2632" s="1655">
        <f t="shared" si="148"/>
        <v>0</v>
      </c>
      <c r="O2632" s="2115"/>
      <c r="P2632" s="2115"/>
      <c r="Q2632" s="2115">
        <f t="shared" si="149"/>
        <v>0</v>
      </c>
      <c r="R2632" s="2443"/>
    </row>
    <row r="2633" spans="2:18" ht="14.25" customHeight="1">
      <c r="B2633" s="407"/>
      <c r="C2633" s="1650">
        <v>50</v>
      </c>
      <c r="D2633" s="1942" t="s">
        <v>7453</v>
      </c>
      <c r="E2633" s="1227">
        <v>7</v>
      </c>
      <c r="F2633" s="1652" t="s">
        <v>508</v>
      </c>
      <c r="G2633" s="1752">
        <v>1</v>
      </c>
      <c r="H2633" s="1652">
        <v>2024</v>
      </c>
      <c r="I2633" s="1654">
        <v>57.48</v>
      </c>
      <c r="J2633" s="1652">
        <f t="shared" si="150"/>
        <v>40</v>
      </c>
      <c r="K2633" s="1654">
        <f t="shared" si="147"/>
        <v>34.488</v>
      </c>
      <c r="L2633" s="1652"/>
      <c r="M2633" s="1652"/>
      <c r="N2633" s="1655">
        <f t="shared" si="148"/>
        <v>0</v>
      </c>
      <c r="O2633" s="2115"/>
      <c r="P2633" s="2115"/>
      <c r="Q2633" s="2115">
        <f t="shared" si="149"/>
        <v>0</v>
      </c>
      <c r="R2633" s="2444"/>
    </row>
    <row r="2634" spans="2:18" ht="14.25" customHeight="1">
      <c r="B2634" s="407"/>
      <c r="C2634" s="1630">
        <v>1</v>
      </c>
      <c r="D2634" s="1938" t="s">
        <v>3461</v>
      </c>
      <c r="E2634" s="1791">
        <v>7</v>
      </c>
      <c r="F2634" s="1632" t="s">
        <v>508</v>
      </c>
      <c r="G2634" s="1748">
        <v>1</v>
      </c>
      <c r="H2634" s="1632">
        <v>2011</v>
      </c>
      <c r="I2634" s="1634">
        <v>93.6</v>
      </c>
      <c r="J2634" s="1632">
        <f t="shared" si="150"/>
        <v>100</v>
      </c>
      <c r="K2634" s="1634">
        <f t="shared" si="147"/>
        <v>0</v>
      </c>
      <c r="L2634" s="1632"/>
      <c r="M2634" s="1632"/>
      <c r="N2634" s="1635">
        <f t="shared" si="148"/>
        <v>0</v>
      </c>
      <c r="O2634" s="2111"/>
      <c r="P2634" s="2111"/>
      <c r="Q2634" s="2111">
        <f t="shared" si="149"/>
        <v>0</v>
      </c>
      <c r="R2634" s="2415" t="s">
        <v>7957</v>
      </c>
    </row>
    <row r="2635" spans="2:18" ht="14.25" customHeight="1">
      <c r="B2635" s="407"/>
      <c r="C2635" s="1630">
        <v>2</v>
      </c>
      <c r="D2635" s="1938" t="s">
        <v>3462</v>
      </c>
      <c r="E2635" s="1791">
        <v>7</v>
      </c>
      <c r="F2635" s="1632" t="s">
        <v>508</v>
      </c>
      <c r="G2635" s="1748">
        <v>3</v>
      </c>
      <c r="H2635" s="1632">
        <v>2013</v>
      </c>
      <c r="I2635" s="1634">
        <v>72.5</v>
      </c>
      <c r="J2635" s="1632">
        <f t="shared" si="150"/>
        <v>100</v>
      </c>
      <c r="K2635" s="1634">
        <f t="shared" si="147"/>
        <v>0</v>
      </c>
      <c r="L2635" s="1632"/>
      <c r="M2635" s="1632"/>
      <c r="N2635" s="1635">
        <f t="shared" si="148"/>
        <v>0</v>
      </c>
      <c r="O2635" s="2111"/>
      <c r="P2635" s="2111"/>
      <c r="Q2635" s="2111">
        <f t="shared" si="149"/>
        <v>0</v>
      </c>
      <c r="R2635" s="2416"/>
    </row>
    <row r="2636" spans="2:18" ht="14.25" customHeight="1">
      <c r="B2636" s="407"/>
      <c r="C2636" s="1630">
        <v>3</v>
      </c>
      <c r="D2636" s="1938" t="s">
        <v>3463</v>
      </c>
      <c r="E2636" s="1791">
        <v>7</v>
      </c>
      <c r="F2636" s="1632" t="s">
        <v>508</v>
      </c>
      <c r="G2636" s="1748">
        <v>1</v>
      </c>
      <c r="H2636" s="1632">
        <v>2010</v>
      </c>
      <c r="I2636" s="1634">
        <v>50.1</v>
      </c>
      <c r="J2636" s="1632">
        <f t="shared" si="150"/>
        <v>100</v>
      </c>
      <c r="K2636" s="1634">
        <f t="shared" si="147"/>
        <v>0</v>
      </c>
      <c r="L2636" s="1632"/>
      <c r="M2636" s="1632"/>
      <c r="N2636" s="1635">
        <f t="shared" si="148"/>
        <v>0</v>
      </c>
      <c r="O2636" s="2111"/>
      <c r="P2636" s="2111"/>
      <c r="Q2636" s="2111">
        <f t="shared" si="149"/>
        <v>0</v>
      </c>
      <c r="R2636" s="2416"/>
    </row>
    <row r="2637" spans="2:18" ht="14.25" customHeight="1">
      <c r="B2637" s="407"/>
      <c r="C2637" s="1630">
        <v>4</v>
      </c>
      <c r="D2637" s="1938" t="s">
        <v>3464</v>
      </c>
      <c r="E2637" s="1791">
        <v>7</v>
      </c>
      <c r="F2637" s="1632" t="s">
        <v>508</v>
      </c>
      <c r="G2637" s="1748">
        <v>3</v>
      </c>
      <c r="H2637" s="1632">
        <v>2007</v>
      </c>
      <c r="I2637" s="1634">
        <v>105.506</v>
      </c>
      <c r="J2637" s="1632">
        <f t="shared" si="150"/>
        <v>100</v>
      </c>
      <c r="K2637" s="1634">
        <f t="shared" si="147"/>
        <v>0</v>
      </c>
      <c r="L2637" s="1632"/>
      <c r="M2637" s="1632"/>
      <c r="N2637" s="1635">
        <f t="shared" si="148"/>
        <v>0</v>
      </c>
      <c r="O2637" s="2111"/>
      <c r="P2637" s="2111"/>
      <c r="Q2637" s="2111">
        <f t="shared" si="149"/>
        <v>0</v>
      </c>
      <c r="R2637" s="2416"/>
    </row>
    <row r="2638" spans="2:18" ht="14.25" customHeight="1">
      <c r="B2638" s="407"/>
      <c r="C2638" s="1630">
        <v>5</v>
      </c>
      <c r="D2638" s="1938" t="s">
        <v>3464</v>
      </c>
      <c r="E2638" s="1791">
        <v>7</v>
      </c>
      <c r="F2638" s="1632" t="s">
        <v>508</v>
      </c>
      <c r="G2638" s="1748">
        <v>1</v>
      </c>
      <c r="H2638" s="1632">
        <v>2008</v>
      </c>
      <c r="I2638" s="1634">
        <v>442.17649999999998</v>
      </c>
      <c r="J2638" s="1632">
        <f t="shared" si="150"/>
        <v>100</v>
      </c>
      <c r="K2638" s="1634">
        <f t="shared" si="147"/>
        <v>0</v>
      </c>
      <c r="L2638" s="1632"/>
      <c r="M2638" s="1632"/>
      <c r="N2638" s="1635">
        <f t="shared" si="148"/>
        <v>0</v>
      </c>
      <c r="O2638" s="2111"/>
      <c r="P2638" s="2111"/>
      <c r="Q2638" s="2111">
        <f t="shared" si="149"/>
        <v>0</v>
      </c>
      <c r="R2638" s="2416"/>
    </row>
    <row r="2639" spans="2:18" ht="14.25" customHeight="1">
      <c r="B2639" s="407"/>
      <c r="C2639" s="1630">
        <v>6</v>
      </c>
      <c r="D2639" s="1938" t="s">
        <v>3464</v>
      </c>
      <c r="E2639" s="1791">
        <v>7</v>
      </c>
      <c r="F2639" s="1632" t="s">
        <v>508</v>
      </c>
      <c r="G2639" s="1748">
        <v>1</v>
      </c>
      <c r="H2639" s="1632">
        <v>2008</v>
      </c>
      <c r="I2639" s="1634">
        <v>488.76</v>
      </c>
      <c r="J2639" s="1632">
        <f t="shared" si="150"/>
        <v>100</v>
      </c>
      <c r="K2639" s="1634">
        <f t="shared" si="147"/>
        <v>0</v>
      </c>
      <c r="L2639" s="1632"/>
      <c r="M2639" s="1632"/>
      <c r="N2639" s="1635">
        <f t="shared" si="148"/>
        <v>0</v>
      </c>
      <c r="O2639" s="2111"/>
      <c r="P2639" s="2111"/>
      <c r="Q2639" s="2111">
        <f t="shared" si="149"/>
        <v>0</v>
      </c>
      <c r="R2639" s="2416"/>
    </row>
    <row r="2640" spans="2:18" ht="14.25" customHeight="1">
      <c r="B2640" s="407"/>
      <c r="C2640" s="1630">
        <v>7</v>
      </c>
      <c r="D2640" s="1938" t="s">
        <v>3464</v>
      </c>
      <c r="E2640" s="1791">
        <v>7</v>
      </c>
      <c r="F2640" s="1632" t="s">
        <v>508</v>
      </c>
      <c r="G2640" s="1748">
        <v>1</v>
      </c>
      <c r="H2640" s="1632">
        <v>2011</v>
      </c>
      <c r="I2640" s="1634">
        <v>637.09130000000005</v>
      </c>
      <c r="J2640" s="1632">
        <f t="shared" si="150"/>
        <v>100</v>
      </c>
      <c r="K2640" s="1634">
        <f t="shared" si="147"/>
        <v>0</v>
      </c>
      <c r="L2640" s="1632"/>
      <c r="M2640" s="1632"/>
      <c r="N2640" s="1635">
        <f t="shared" si="148"/>
        <v>0</v>
      </c>
      <c r="O2640" s="2111"/>
      <c r="P2640" s="2111"/>
      <c r="Q2640" s="2111">
        <f t="shared" si="149"/>
        <v>0</v>
      </c>
      <c r="R2640" s="2416"/>
    </row>
    <row r="2641" spans="2:18" ht="14.25" customHeight="1">
      <c r="B2641" s="407"/>
      <c r="C2641" s="1630">
        <v>8</v>
      </c>
      <c r="D2641" s="1938" t="s">
        <v>3465</v>
      </c>
      <c r="E2641" s="1791">
        <v>7</v>
      </c>
      <c r="F2641" s="1632" t="s">
        <v>508</v>
      </c>
      <c r="G2641" s="1748">
        <v>2</v>
      </c>
      <c r="H2641" s="1632">
        <v>2007</v>
      </c>
      <c r="I2641" s="1634">
        <v>251.95320000000001</v>
      </c>
      <c r="J2641" s="1632">
        <f t="shared" si="150"/>
        <v>100</v>
      </c>
      <c r="K2641" s="1634">
        <f t="shared" si="147"/>
        <v>0</v>
      </c>
      <c r="L2641" s="1632"/>
      <c r="M2641" s="1632"/>
      <c r="N2641" s="1635">
        <f t="shared" si="148"/>
        <v>0</v>
      </c>
      <c r="O2641" s="2111"/>
      <c r="P2641" s="2111"/>
      <c r="Q2641" s="2111">
        <f t="shared" si="149"/>
        <v>0</v>
      </c>
      <c r="R2641" s="2416"/>
    </row>
    <row r="2642" spans="2:18" ht="14.25" customHeight="1">
      <c r="B2642" s="407"/>
      <c r="C2642" s="1630">
        <v>9</v>
      </c>
      <c r="D2642" s="1938" t="s">
        <v>3466</v>
      </c>
      <c r="E2642" s="1791">
        <v>7</v>
      </c>
      <c r="F2642" s="1632" t="s">
        <v>508</v>
      </c>
      <c r="G2642" s="1748">
        <v>1</v>
      </c>
      <c r="H2642" s="1632">
        <v>2007</v>
      </c>
      <c r="I2642" s="1634">
        <v>51.627279999999999</v>
      </c>
      <c r="J2642" s="1632">
        <f t="shared" si="150"/>
        <v>100</v>
      </c>
      <c r="K2642" s="1634">
        <f t="shared" si="147"/>
        <v>0</v>
      </c>
      <c r="L2642" s="1632"/>
      <c r="M2642" s="1632"/>
      <c r="N2642" s="1635">
        <f t="shared" si="148"/>
        <v>0</v>
      </c>
      <c r="O2642" s="2111"/>
      <c r="P2642" s="2111"/>
      <c r="Q2642" s="2111">
        <f t="shared" si="149"/>
        <v>0</v>
      </c>
      <c r="R2642" s="2416"/>
    </row>
    <row r="2643" spans="2:18" ht="14.25" customHeight="1">
      <c r="B2643" s="407"/>
      <c r="C2643" s="1630">
        <v>10</v>
      </c>
      <c r="D2643" s="1938" t="s">
        <v>3467</v>
      </c>
      <c r="E2643" s="1791">
        <v>7</v>
      </c>
      <c r="F2643" s="1632" t="s">
        <v>508</v>
      </c>
      <c r="G2643" s="1748">
        <v>1</v>
      </c>
      <c r="H2643" s="1632">
        <v>2008</v>
      </c>
      <c r="I2643" s="1634">
        <v>132</v>
      </c>
      <c r="J2643" s="1632">
        <f t="shared" si="150"/>
        <v>100</v>
      </c>
      <c r="K2643" s="1634">
        <f t="shared" si="147"/>
        <v>0</v>
      </c>
      <c r="L2643" s="1632"/>
      <c r="M2643" s="1632"/>
      <c r="N2643" s="1635">
        <f t="shared" si="148"/>
        <v>0</v>
      </c>
      <c r="O2643" s="2111"/>
      <c r="P2643" s="2111"/>
      <c r="Q2643" s="2111">
        <f t="shared" si="149"/>
        <v>0</v>
      </c>
      <c r="R2643" s="2416"/>
    </row>
    <row r="2644" spans="2:18" ht="14.25" customHeight="1">
      <c r="B2644" s="407"/>
      <c r="C2644" s="1630">
        <v>11</v>
      </c>
      <c r="D2644" s="1938" t="s">
        <v>3468</v>
      </c>
      <c r="E2644" s="1791">
        <v>7</v>
      </c>
      <c r="F2644" s="1632" t="s">
        <v>508</v>
      </c>
      <c r="G2644" s="1748">
        <v>1</v>
      </c>
      <c r="H2644" s="1632">
        <v>2007</v>
      </c>
      <c r="I2644" s="1634">
        <v>283</v>
      </c>
      <c r="J2644" s="1632">
        <f t="shared" si="150"/>
        <v>100</v>
      </c>
      <c r="K2644" s="1634">
        <f t="shared" si="147"/>
        <v>0</v>
      </c>
      <c r="L2644" s="1632"/>
      <c r="M2644" s="1632"/>
      <c r="N2644" s="1635">
        <f t="shared" si="148"/>
        <v>0</v>
      </c>
      <c r="O2644" s="2111"/>
      <c r="P2644" s="2111"/>
      <c r="Q2644" s="2111">
        <f t="shared" si="149"/>
        <v>0</v>
      </c>
      <c r="R2644" s="2416"/>
    </row>
    <row r="2645" spans="2:18" ht="14.25" customHeight="1">
      <c r="B2645" s="407"/>
      <c r="C2645" s="1630">
        <v>12</v>
      </c>
      <c r="D2645" s="1938" t="s">
        <v>3469</v>
      </c>
      <c r="E2645" s="1791">
        <v>7</v>
      </c>
      <c r="F2645" s="1632" t="s">
        <v>508</v>
      </c>
      <c r="G2645" s="1748">
        <v>1</v>
      </c>
      <c r="H2645" s="1632">
        <v>2007</v>
      </c>
      <c r="I2645" s="1634">
        <v>85.5</v>
      </c>
      <c r="J2645" s="1632">
        <f t="shared" si="150"/>
        <v>100</v>
      </c>
      <c r="K2645" s="1634">
        <f t="shared" si="147"/>
        <v>0</v>
      </c>
      <c r="L2645" s="1632"/>
      <c r="M2645" s="1632"/>
      <c r="N2645" s="1635">
        <f t="shared" si="148"/>
        <v>0</v>
      </c>
      <c r="O2645" s="2111"/>
      <c r="P2645" s="2111"/>
      <c r="Q2645" s="2111">
        <f t="shared" si="149"/>
        <v>0</v>
      </c>
      <c r="R2645" s="2416"/>
    </row>
    <row r="2646" spans="2:18" ht="14.25" customHeight="1">
      <c r="B2646" s="407"/>
      <c r="C2646" s="1630">
        <v>13</v>
      </c>
      <c r="D2646" s="1938" t="s">
        <v>3128</v>
      </c>
      <c r="E2646" s="1791">
        <v>7</v>
      </c>
      <c r="F2646" s="1632" t="s">
        <v>508</v>
      </c>
      <c r="G2646" s="1748">
        <v>1</v>
      </c>
      <c r="H2646" s="1632">
        <v>2010</v>
      </c>
      <c r="I2646" s="1634">
        <v>168</v>
      </c>
      <c r="J2646" s="1632">
        <f t="shared" si="150"/>
        <v>100</v>
      </c>
      <c r="K2646" s="1634">
        <f t="shared" si="147"/>
        <v>0</v>
      </c>
      <c r="L2646" s="1632"/>
      <c r="M2646" s="1632"/>
      <c r="N2646" s="1635">
        <f t="shared" si="148"/>
        <v>0</v>
      </c>
      <c r="O2646" s="2111"/>
      <c r="P2646" s="2111"/>
      <c r="Q2646" s="2111">
        <f t="shared" si="149"/>
        <v>0</v>
      </c>
      <c r="R2646" s="2416"/>
    </row>
    <row r="2647" spans="2:18" ht="14.25" customHeight="1">
      <c r="B2647" s="407"/>
      <c r="C2647" s="1630">
        <v>14</v>
      </c>
      <c r="D2647" s="1938" t="s">
        <v>2077</v>
      </c>
      <c r="E2647" s="1791">
        <v>7</v>
      </c>
      <c r="F2647" s="1632" t="s">
        <v>508</v>
      </c>
      <c r="G2647" s="1748">
        <v>1</v>
      </c>
      <c r="H2647" s="1632">
        <v>2008</v>
      </c>
      <c r="I2647" s="1634">
        <v>26.52</v>
      </c>
      <c r="J2647" s="1632">
        <f t="shared" si="150"/>
        <v>100</v>
      </c>
      <c r="K2647" s="1634">
        <f t="shared" si="147"/>
        <v>0</v>
      </c>
      <c r="L2647" s="1632"/>
      <c r="M2647" s="1632"/>
      <c r="N2647" s="1635">
        <f t="shared" si="148"/>
        <v>0</v>
      </c>
      <c r="O2647" s="2111"/>
      <c r="P2647" s="2111"/>
      <c r="Q2647" s="2111">
        <f t="shared" si="149"/>
        <v>0</v>
      </c>
      <c r="R2647" s="2416"/>
    </row>
    <row r="2648" spans="2:18" ht="14.25" customHeight="1">
      <c r="B2648" s="407"/>
      <c r="C2648" s="1630">
        <v>15</v>
      </c>
      <c r="D2648" s="1938" t="s">
        <v>3461</v>
      </c>
      <c r="E2648" s="1791">
        <v>7</v>
      </c>
      <c r="F2648" s="1632" t="s">
        <v>508</v>
      </c>
      <c r="G2648" s="1748">
        <v>1</v>
      </c>
      <c r="H2648" s="1632">
        <v>2011</v>
      </c>
      <c r="I2648" s="1634">
        <v>149.88</v>
      </c>
      <c r="J2648" s="1632">
        <f t="shared" si="150"/>
        <v>100</v>
      </c>
      <c r="K2648" s="1634">
        <f t="shared" si="147"/>
        <v>0</v>
      </c>
      <c r="L2648" s="1632"/>
      <c r="M2648" s="1632"/>
      <c r="N2648" s="1635">
        <f t="shared" si="148"/>
        <v>0</v>
      </c>
      <c r="O2648" s="2111"/>
      <c r="P2648" s="2111"/>
      <c r="Q2648" s="2111">
        <f t="shared" si="149"/>
        <v>0</v>
      </c>
      <c r="R2648" s="2416"/>
    </row>
    <row r="2649" spans="2:18" ht="14.25" customHeight="1">
      <c r="B2649" s="407"/>
      <c r="C2649" s="1630">
        <v>16</v>
      </c>
      <c r="D2649" s="1938" t="s">
        <v>3470</v>
      </c>
      <c r="E2649" s="1791">
        <v>7</v>
      </c>
      <c r="F2649" s="1632" t="s">
        <v>508</v>
      </c>
      <c r="G2649" s="1748">
        <v>2</v>
      </c>
      <c r="H2649" s="1632">
        <v>2007</v>
      </c>
      <c r="I2649" s="1634">
        <v>86.22</v>
      </c>
      <c r="J2649" s="1632">
        <f t="shared" si="150"/>
        <v>100</v>
      </c>
      <c r="K2649" s="1634">
        <f t="shared" si="147"/>
        <v>0</v>
      </c>
      <c r="L2649" s="1632"/>
      <c r="M2649" s="1632"/>
      <c r="N2649" s="1635">
        <f t="shared" si="148"/>
        <v>0</v>
      </c>
      <c r="O2649" s="2111"/>
      <c r="P2649" s="2111"/>
      <c r="Q2649" s="2111">
        <f t="shared" si="149"/>
        <v>0</v>
      </c>
      <c r="R2649" s="2416"/>
    </row>
    <row r="2650" spans="2:18" ht="14.25" customHeight="1">
      <c r="B2650" s="407"/>
      <c r="C2650" s="1630">
        <v>17</v>
      </c>
      <c r="D2650" s="1938" t="s">
        <v>3471</v>
      </c>
      <c r="E2650" s="1791">
        <v>7</v>
      </c>
      <c r="F2650" s="1632" t="s">
        <v>508</v>
      </c>
      <c r="G2650" s="1748">
        <v>1</v>
      </c>
      <c r="H2650" s="1632">
        <v>2012</v>
      </c>
      <c r="I2650" s="1634">
        <v>29.7</v>
      </c>
      <c r="J2650" s="1632">
        <f t="shared" si="150"/>
        <v>100</v>
      </c>
      <c r="K2650" s="1634">
        <f t="shared" si="147"/>
        <v>0</v>
      </c>
      <c r="L2650" s="1632"/>
      <c r="M2650" s="1632"/>
      <c r="N2650" s="1635">
        <f t="shared" si="148"/>
        <v>0</v>
      </c>
      <c r="O2650" s="2111"/>
      <c r="P2650" s="2111"/>
      <c r="Q2650" s="2111">
        <f t="shared" si="149"/>
        <v>0</v>
      </c>
      <c r="R2650" s="2416"/>
    </row>
    <row r="2651" spans="2:18" ht="14.25" customHeight="1">
      <c r="B2651" s="407"/>
      <c r="C2651" s="1630">
        <v>18</v>
      </c>
      <c r="D2651" s="1938" t="s">
        <v>3472</v>
      </c>
      <c r="E2651" s="1791">
        <v>7</v>
      </c>
      <c r="F2651" s="1632" t="s">
        <v>508</v>
      </c>
      <c r="G2651" s="1748">
        <v>2</v>
      </c>
      <c r="H2651" s="1632">
        <v>2012</v>
      </c>
      <c r="I2651" s="1634">
        <v>59.4</v>
      </c>
      <c r="J2651" s="1632">
        <f t="shared" si="150"/>
        <v>100</v>
      </c>
      <c r="K2651" s="1634">
        <f t="shared" si="147"/>
        <v>0</v>
      </c>
      <c r="L2651" s="1632"/>
      <c r="M2651" s="1632"/>
      <c r="N2651" s="1635">
        <f t="shared" si="148"/>
        <v>0</v>
      </c>
      <c r="O2651" s="2111"/>
      <c r="P2651" s="2111"/>
      <c r="Q2651" s="2111">
        <f t="shared" si="149"/>
        <v>0</v>
      </c>
      <c r="R2651" s="2416"/>
    </row>
    <row r="2652" spans="2:18" ht="14.25" customHeight="1">
      <c r="B2652" s="407"/>
      <c r="C2652" s="1630">
        <v>19</v>
      </c>
      <c r="D2652" s="1938" t="s">
        <v>3473</v>
      </c>
      <c r="E2652" s="1791">
        <v>7</v>
      </c>
      <c r="F2652" s="1632" t="s">
        <v>508</v>
      </c>
      <c r="G2652" s="1748">
        <v>1</v>
      </c>
      <c r="H2652" s="1632">
        <v>2012</v>
      </c>
      <c r="I2652" s="1634">
        <v>432</v>
      </c>
      <c r="J2652" s="1632">
        <f t="shared" si="150"/>
        <v>100</v>
      </c>
      <c r="K2652" s="1634">
        <f t="shared" si="147"/>
        <v>0</v>
      </c>
      <c r="L2652" s="1632"/>
      <c r="M2652" s="1632"/>
      <c r="N2652" s="1635">
        <f t="shared" si="148"/>
        <v>0</v>
      </c>
      <c r="O2652" s="2111"/>
      <c r="P2652" s="2111"/>
      <c r="Q2652" s="2111">
        <f t="shared" si="149"/>
        <v>0</v>
      </c>
      <c r="R2652" s="2416"/>
    </row>
    <row r="2653" spans="2:18" ht="14.25" customHeight="1">
      <c r="B2653" s="407"/>
      <c r="C2653" s="1630">
        <v>20</v>
      </c>
      <c r="D2653" s="1938" t="s">
        <v>3470</v>
      </c>
      <c r="E2653" s="1791">
        <v>7</v>
      </c>
      <c r="F2653" s="1632" t="s">
        <v>508</v>
      </c>
      <c r="G2653" s="1748">
        <v>1</v>
      </c>
      <c r="H2653" s="1632">
        <v>2007</v>
      </c>
      <c r="I2653" s="1634">
        <v>432</v>
      </c>
      <c r="J2653" s="1632">
        <f t="shared" si="150"/>
        <v>100</v>
      </c>
      <c r="K2653" s="1634">
        <f t="shared" si="147"/>
        <v>0</v>
      </c>
      <c r="L2653" s="1632"/>
      <c r="M2653" s="1632"/>
      <c r="N2653" s="1635">
        <f t="shared" si="148"/>
        <v>0</v>
      </c>
      <c r="O2653" s="2111"/>
      <c r="P2653" s="2111"/>
      <c r="Q2653" s="2111">
        <f t="shared" si="149"/>
        <v>0</v>
      </c>
      <c r="R2653" s="2416"/>
    </row>
    <row r="2654" spans="2:18" ht="14.25" customHeight="1">
      <c r="B2654" s="407"/>
      <c r="C2654" s="1630">
        <v>21</v>
      </c>
      <c r="D2654" s="1938" t="s">
        <v>2808</v>
      </c>
      <c r="E2654" s="1791">
        <v>7</v>
      </c>
      <c r="F2654" s="1632" t="s">
        <v>508</v>
      </c>
      <c r="G2654" s="1748">
        <v>1</v>
      </c>
      <c r="H2654" s="1632">
        <v>2016</v>
      </c>
      <c r="I2654" s="1634">
        <v>194</v>
      </c>
      <c r="J2654" s="1632">
        <f t="shared" si="150"/>
        <v>100</v>
      </c>
      <c r="K2654" s="1634">
        <f t="shared" si="147"/>
        <v>0</v>
      </c>
      <c r="L2654" s="1632"/>
      <c r="M2654" s="1632"/>
      <c r="N2654" s="1635">
        <f t="shared" si="148"/>
        <v>0</v>
      </c>
      <c r="O2654" s="2111"/>
      <c r="P2654" s="2111"/>
      <c r="Q2654" s="2111">
        <f t="shared" si="149"/>
        <v>0</v>
      </c>
      <c r="R2654" s="2416"/>
    </row>
    <row r="2655" spans="2:18" ht="14.25" customHeight="1">
      <c r="B2655" s="407"/>
      <c r="C2655" s="1630">
        <v>22</v>
      </c>
      <c r="D2655" s="1938" t="s">
        <v>3474</v>
      </c>
      <c r="E2655" s="1791">
        <v>7</v>
      </c>
      <c r="F2655" s="1632" t="s">
        <v>508</v>
      </c>
      <c r="G2655" s="1748">
        <v>1</v>
      </c>
      <c r="H2655" s="1632">
        <v>2016</v>
      </c>
      <c r="I2655" s="1634">
        <v>97</v>
      </c>
      <c r="J2655" s="1632">
        <f t="shared" si="150"/>
        <v>100</v>
      </c>
      <c r="K2655" s="1634">
        <f t="shared" si="147"/>
        <v>0</v>
      </c>
      <c r="L2655" s="1632"/>
      <c r="M2655" s="1632"/>
      <c r="N2655" s="1635">
        <f t="shared" si="148"/>
        <v>0</v>
      </c>
      <c r="O2655" s="2111"/>
      <c r="P2655" s="2111"/>
      <c r="Q2655" s="2111">
        <f t="shared" si="149"/>
        <v>0</v>
      </c>
      <c r="R2655" s="2416"/>
    </row>
    <row r="2656" spans="2:18" ht="14.25" customHeight="1">
      <c r="B2656" s="407"/>
      <c r="C2656" s="1630">
        <v>23</v>
      </c>
      <c r="D2656" s="1938" t="s">
        <v>2317</v>
      </c>
      <c r="E2656" s="1791">
        <v>7</v>
      </c>
      <c r="F2656" s="1632" t="s">
        <v>508</v>
      </c>
      <c r="G2656" s="1748">
        <v>1</v>
      </c>
      <c r="H2656" s="1632">
        <v>2016</v>
      </c>
      <c r="I2656" s="1634">
        <v>99.6</v>
      </c>
      <c r="J2656" s="1632">
        <f t="shared" si="150"/>
        <v>100</v>
      </c>
      <c r="K2656" s="1634">
        <f t="shared" si="147"/>
        <v>0</v>
      </c>
      <c r="L2656" s="1632"/>
      <c r="M2656" s="1632"/>
      <c r="N2656" s="1635">
        <f t="shared" si="148"/>
        <v>0</v>
      </c>
      <c r="O2656" s="2111"/>
      <c r="P2656" s="2111"/>
      <c r="Q2656" s="2111">
        <f t="shared" si="149"/>
        <v>0</v>
      </c>
      <c r="R2656" s="2416"/>
    </row>
    <row r="2657" spans="2:18" ht="14.25" customHeight="1">
      <c r="B2657" s="407"/>
      <c r="C2657" s="1630">
        <v>24</v>
      </c>
      <c r="D2657" s="1938" t="s">
        <v>3475</v>
      </c>
      <c r="E2657" s="1791">
        <v>7</v>
      </c>
      <c r="F2657" s="1632" t="s">
        <v>508</v>
      </c>
      <c r="G2657" s="1748">
        <v>1</v>
      </c>
      <c r="H2657" s="1632">
        <v>2016</v>
      </c>
      <c r="I2657" s="1634">
        <v>113.4</v>
      </c>
      <c r="J2657" s="1632">
        <f t="shared" si="150"/>
        <v>100</v>
      </c>
      <c r="K2657" s="1634">
        <f t="shared" si="147"/>
        <v>0</v>
      </c>
      <c r="L2657" s="1632"/>
      <c r="M2657" s="1632"/>
      <c r="N2657" s="1635">
        <f t="shared" si="148"/>
        <v>0</v>
      </c>
      <c r="O2657" s="2111"/>
      <c r="P2657" s="2111"/>
      <c r="Q2657" s="2111">
        <f t="shared" si="149"/>
        <v>0</v>
      </c>
      <c r="R2657" s="2416"/>
    </row>
    <row r="2658" spans="2:18" ht="14.25" customHeight="1">
      <c r="B2658" s="407"/>
      <c r="C2658" s="1630">
        <v>25</v>
      </c>
      <c r="D2658" s="1938" t="s">
        <v>2530</v>
      </c>
      <c r="E2658" s="1791">
        <v>7</v>
      </c>
      <c r="F2658" s="1632" t="s">
        <v>508</v>
      </c>
      <c r="G2658" s="1748">
        <v>5</v>
      </c>
      <c r="H2658" s="1632">
        <v>2017</v>
      </c>
      <c r="I2658" s="1634">
        <v>99.6</v>
      </c>
      <c r="J2658" s="1632">
        <f t="shared" si="150"/>
        <v>100</v>
      </c>
      <c r="K2658" s="1634">
        <f t="shared" si="147"/>
        <v>0</v>
      </c>
      <c r="L2658" s="1632"/>
      <c r="M2658" s="1632"/>
      <c r="N2658" s="1635">
        <f t="shared" si="148"/>
        <v>0</v>
      </c>
      <c r="O2658" s="2111"/>
      <c r="P2658" s="2111"/>
      <c r="Q2658" s="2111">
        <f t="shared" si="149"/>
        <v>0</v>
      </c>
      <c r="R2658" s="2416"/>
    </row>
    <row r="2659" spans="2:18" ht="14.25" customHeight="1">
      <c r="B2659" s="407"/>
      <c r="C2659" s="1630">
        <v>26</v>
      </c>
      <c r="D2659" s="1938" t="s">
        <v>3476</v>
      </c>
      <c r="E2659" s="1791">
        <v>7</v>
      </c>
      <c r="F2659" s="1632" t="s">
        <v>508</v>
      </c>
      <c r="G2659" s="1748">
        <v>1</v>
      </c>
      <c r="H2659" s="1632">
        <v>2007</v>
      </c>
      <c r="I2659" s="1634">
        <v>199.2</v>
      </c>
      <c r="J2659" s="1632">
        <f t="shared" si="150"/>
        <v>100</v>
      </c>
      <c r="K2659" s="1634">
        <f t="shared" si="147"/>
        <v>0</v>
      </c>
      <c r="L2659" s="1632"/>
      <c r="M2659" s="1632"/>
      <c r="N2659" s="1635">
        <f t="shared" si="148"/>
        <v>0</v>
      </c>
      <c r="O2659" s="2111"/>
      <c r="P2659" s="2111"/>
      <c r="Q2659" s="2111">
        <f t="shared" si="149"/>
        <v>0</v>
      </c>
      <c r="R2659" s="2416"/>
    </row>
    <row r="2660" spans="2:18" ht="14.25" customHeight="1">
      <c r="B2660" s="407"/>
      <c r="C2660" s="1630">
        <v>27</v>
      </c>
      <c r="D2660" s="1938" t="s">
        <v>3477</v>
      </c>
      <c r="E2660" s="1791">
        <v>7</v>
      </c>
      <c r="F2660" s="1632" t="s">
        <v>508</v>
      </c>
      <c r="G2660" s="1748">
        <v>4</v>
      </c>
      <c r="H2660" s="1632">
        <v>2008</v>
      </c>
      <c r="I2660" s="1634">
        <v>386.48399999999998</v>
      </c>
      <c r="J2660" s="1632">
        <f t="shared" si="150"/>
        <v>100</v>
      </c>
      <c r="K2660" s="1634">
        <f t="shared" si="147"/>
        <v>0</v>
      </c>
      <c r="L2660" s="1632"/>
      <c r="M2660" s="1632"/>
      <c r="N2660" s="1635">
        <f t="shared" si="148"/>
        <v>0</v>
      </c>
      <c r="O2660" s="2111"/>
      <c r="P2660" s="2111"/>
      <c r="Q2660" s="2111">
        <f t="shared" si="149"/>
        <v>0</v>
      </c>
      <c r="R2660" s="2416"/>
    </row>
    <row r="2661" spans="2:18" ht="14.25" customHeight="1">
      <c r="B2661" s="407"/>
      <c r="C2661" s="1630">
        <v>28</v>
      </c>
      <c r="D2661" s="1938" t="s">
        <v>3479</v>
      </c>
      <c r="E2661" s="1791">
        <v>7</v>
      </c>
      <c r="F2661" s="1632" t="s">
        <v>508</v>
      </c>
      <c r="G2661" s="1748">
        <v>1</v>
      </c>
      <c r="H2661" s="1632">
        <v>2008</v>
      </c>
      <c r="I2661" s="1634">
        <v>99.6</v>
      </c>
      <c r="J2661" s="1632">
        <f t="shared" si="150"/>
        <v>100</v>
      </c>
      <c r="K2661" s="1634">
        <f t="shared" si="147"/>
        <v>0</v>
      </c>
      <c r="L2661" s="1632"/>
      <c r="M2661" s="1632"/>
      <c r="N2661" s="1635">
        <f t="shared" si="148"/>
        <v>0</v>
      </c>
      <c r="O2661" s="2111"/>
      <c r="P2661" s="2111"/>
      <c r="Q2661" s="2111">
        <f t="shared" si="149"/>
        <v>0</v>
      </c>
      <c r="R2661" s="2416"/>
    </row>
    <row r="2662" spans="2:18" ht="14.25" customHeight="1">
      <c r="B2662" s="407"/>
      <c r="C2662" s="1630">
        <v>29</v>
      </c>
      <c r="D2662" s="1938" t="s">
        <v>3480</v>
      </c>
      <c r="E2662" s="1791">
        <v>7</v>
      </c>
      <c r="F2662" s="1632" t="s">
        <v>508</v>
      </c>
      <c r="G2662" s="1748">
        <v>1</v>
      </c>
      <c r="H2662" s="1632">
        <v>2008</v>
      </c>
      <c r="I2662" s="1634">
        <v>37.799999999999997</v>
      </c>
      <c r="J2662" s="1632">
        <f t="shared" si="150"/>
        <v>100</v>
      </c>
      <c r="K2662" s="1634">
        <f t="shared" si="147"/>
        <v>0</v>
      </c>
      <c r="L2662" s="1632"/>
      <c r="M2662" s="1632"/>
      <c r="N2662" s="1635">
        <f t="shared" si="148"/>
        <v>0</v>
      </c>
      <c r="O2662" s="2111"/>
      <c r="P2662" s="2111"/>
      <c r="Q2662" s="2111">
        <f t="shared" si="149"/>
        <v>0</v>
      </c>
      <c r="R2662" s="2416"/>
    </row>
    <row r="2663" spans="2:18" ht="14.25" customHeight="1">
      <c r="B2663" s="407"/>
      <c r="C2663" s="1630">
        <v>30</v>
      </c>
      <c r="D2663" s="1938" t="s">
        <v>3481</v>
      </c>
      <c r="E2663" s="1791">
        <v>7</v>
      </c>
      <c r="F2663" s="1632" t="s">
        <v>508</v>
      </c>
      <c r="G2663" s="1748">
        <v>1</v>
      </c>
      <c r="H2663" s="1632">
        <v>2006</v>
      </c>
      <c r="I2663" s="1634">
        <v>2720</v>
      </c>
      <c r="J2663" s="1632">
        <f t="shared" si="150"/>
        <v>100</v>
      </c>
      <c r="K2663" s="1634">
        <f t="shared" si="147"/>
        <v>0</v>
      </c>
      <c r="L2663" s="1632"/>
      <c r="M2663" s="1632"/>
      <c r="N2663" s="1635">
        <f t="shared" si="148"/>
        <v>0</v>
      </c>
      <c r="O2663" s="2111"/>
      <c r="P2663" s="2111"/>
      <c r="Q2663" s="2111">
        <f t="shared" si="149"/>
        <v>0</v>
      </c>
      <c r="R2663" s="2416"/>
    </row>
    <row r="2664" spans="2:18" ht="14.25" customHeight="1">
      <c r="B2664" s="407"/>
      <c r="C2664" s="1630">
        <v>31</v>
      </c>
      <c r="D2664" s="1938" t="s">
        <v>3482</v>
      </c>
      <c r="E2664" s="1791">
        <v>7</v>
      </c>
      <c r="F2664" s="1632" t="s">
        <v>508</v>
      </c>
      <c r="G2664" s="1748">
        <v>1</v>
      </c>
      <c r="H2664" s="1632">
        <v>2008</v>
      </c>
      <c r="I2664" s="1634">
        <v>343</v>
      </c>
      <c r="J2664" s="1632">
        <f t="shared" si="150"/>
        <v>100</v>
      </c>
      <c r="K2664" s="1634">
        <f t="shared" si="147"/>
        <v>0</v>
      </c>
      <c r="L2664" s="1632"/>
      <c r="M2664" s="1632"/>
      <c r="N2664" s="1635">
        <f t="shared" si="148"/>
        <v>0</v>
      </c>
      <c r="O2664" s="2111"/>
      <c r="P2664" s="2111"/>
      <c r="Q2664" s="2111">
        <f t="shared" si="149"/>
        <v>0</v>
      </c>
      <c r="R2664" s="2416"/>
    </row>
    <row r="2665" spans="2:18" ht="14.25" customHeight="1">
      <c r="B2665" s="407"/>
      <c r="C2665" s="1630">
        <v>32</v>
      </c>
      <c r="D2665" s="1938" t="s">
        <v>3483</v>
      </c>
      <c r="E2665" s="1791">
        <v>7</v>
      </c>
      <c r="F2665" s="1632" t="s">
        <v>508</v>
      </c>
      <c r="G2665" s="1748">
        <v>5</v>
      </c>
      <c r="H2665" s="1632">
        <v>2010</v>
      </c>
      <c r="I2665" s="1634">
        <v>37.799999999999997</v>
      </c>
      <c r="J2665" s="1632">
        <f t="shared" si="150"/>
        <v>100</v>
      </c>
      <c r="K2665" s="1634">
        <f t="shared" si="147"/>
        <v>0</v>
      </c>
      <c r="L2665" s="1632"/>
      <c r="M2665" s="1632"/>
      <c r="N2665" s="1635">
        <f t="shared" si="148"/>
        <v>0</v>
      </c>
      <c r="O2665" s="2111"/>
      <c r="P2665" s="2111"/>
      <c r="Q2665" s="2111">
        <f t="shared" si="149"/>
        <v>0</v>
      </c>
      <c r="R2665" s="2416"/>
    </row>
    <row r="2666" spans="2:18" ht="14.25" customHeight="1">
      <c r="B2666" s="407"/>
      <c r="C2666" s="1630">
        <v>33</v>
      </c>
      <c r="D2666" s="1938" t="s">
        <v>3484</v>
      </c>
      <c r="E2666" s="1791">
        <v>7</v>
      </c>
      <c r="F2666" s="1632" t="s">
        <v>508</v>
      </c>
      <c r="G2666" s="1748">
        <v>1</v>
      </c>
      <c r="H2666" s="1632">
        <v>2011</v>
      </c>
      <c r="I2666" s="1634">
        <v>1715</v>
      </c>
      <c r="J2666" s="1632">
        <f t="shared" si="150"/>
        <v>100</v>
      </c>
      <c r="K2666" s="1634">
        <f t="shared" si="147"/>
        <v>0</v>
      </c>
      <c r="L2666" s="1632"/>
      <c r="M2666" s="1632"/>
      <c r="N2666" s="1635">
        <f t="shared" si="148"/>
        <v>0</v>
      </c>
      <c r="O2666" s="2111"/>
      <c r="P2666" s="2111"/>
      <c r="Q2666" s="2111">
        <f t="shared" si="149"/>
        <v>0</v>
      </c>
      <c r="R2666" s="2416"/>
    </row>
    <row r="2667" spans="2:18" ht="14.25" customHeight="1">
      <c r="B2667" s="407"/>
      <c r="C2667" s="1630">
        <v>34</v>
      </c>
      <c r="D2667" s="1938" t="s">
        <v>3478</v>
      </c>
      <c r="E2667" s="1791">
        <v>7</v>
      </c>
      <c r="F2667" s="1632" t="s">
        <v>508</v>
      </c>
      <c r="G2667" s="1748">
        <v>1</v>
      </c>
      <c r="H2667" s="1632">
        <v>2008</v>
      </c>
      <c r="I2667" s="1634">
        <v>645</v>
      </c>
      <c r="J2667" s="1632">
        <f t="shared" si="150"/>
        <v>100</v>
      </c>
      <c r="K2667" s="1634">
        <f t="shared" si="147"/>
        <v>0</v>
      </c>
      <c r="L2667" s="1632"/>
      <c r="M2667" s="1632"/>
      <c r="N2667" s="1635">
        <f t="shared" si="148"/>
        <v>0</v>
      </c>
      <c r="O2667" s="2111"/>
      <c r="P2667" s="2111"/>
      <c r="Q2667" s="2111">
        <f t="shared" si="149"/>
        <v>0</v>
      </c>
      <c r="R2667" s="2416"/>
    </row>
    <row r="2668" spans="2:18" ht="14.25" customHeight="1">
      <c r="B2668" s="407"/>
      <c r="C2668" s="1630">
        <v>35</v>
      </c>
      <c r="D2668" s="1938" t="s">
        <v>3478</v>
      </c>
      <c r="E2668" s="1791">
        <v>7</v>
      </c>
      <c r="F2668" s="1632" t="s">
        <v>508</v>
      </c>
      <c r="G2668" s="1748">
        <v>1</v>
      </c>
      <c r="H2668" s="1632">
        <v>2009</v>
      </c>
      <c r="I2668" s="1634">
        <v>194.80500000000001</v>
      </c>
      <c r="J2668" s="1632">
        <f t="shared" si="150"/>
        <v>100</v>
      </c>
      <c r="K2668" s="1634">
        <f t="shared" si="147"/>
        <v>0</v>
      </c>
      <c r="L2668" s="1632"/>
      <c r="M2668" s="1632"/>
      <c r="N2668" s="1635">
        <f t="shared" si="148"/>
        <v>0</v>
      </c>
      <c r="O2668" s="2111"/>
      <c r="P2668" s="2111"/>
      <c r="Q2668" s="2111">
        <f t="shared" si="149"/>
        <v>0</v>
      </c>
      <c r="R2668" s="2416"/>
    </row>
    <row r="2669" spans="2:18" ht="14.25" customHeight="1">
      <c r="B2669" s="407"/>
      <c r="C2669" s="1630">
        <v>36</v>
      </c>
      <c r="D2669" s="1938" t="s">
        <v>3485</v>
      </c>
      <c r="E2669" s="1791">
        <v>7</v>
      </c>
      <c r="F2669" s="1632" t="s">
        <v>508</v>
      </c>
      <c r="G2669" s="1748">
        <v>1</v>
      </c>
      <c r="H2669" s="1632">
        <v>2010</v>
      </c>
      <c r="I2669" s="1634">
        <v>777.96</v>
      </c>
      <c r="J2669" s="1632">
        <f t="shared" si="150"/>
        <v>100</v>
      </c>
      <c r="K2669" s="1634">
        <f t="shared" si="147"/>
        <v>0</v>
      </c>
      <c r="L2669" s="1632"/>
      <c r="M2669" s="1632"/>
      <c r="N2669" s="1635">
        <f t="shared" si="148"/>
        <v>0</v>
      </c>
      <c r="O2669" s="2111"/>
      <c r="P2669" s="2111"/>
      <c r="Q2669" s="2111">
        <f t="shared" si="149"/>
        <v>0</v>
      </c>
      <c r="R2669" s="2416"/>
    </row>
    <row r="2670" spans="2:18" ht="14.25" customHeight="1">
      <c r="B2670" s="407"/>
      <c r="C2670" s="1630">
        <v>37</v>
      </c>
      <c r="D2670" s="1938" t="s">
        <v>3486</v>
      </c>
      <c r="E2670" s="1791">
        <v>7</v>
      </c>
      <c r="F2670" s="1632" t="s">
        <v>508</v>
      </c>
      <c r="G2670" s="1748">
        <v>1</v>
      </c>
      <c r="H2670" s="1632">
        <v>2010</v>
      </c>
      <c r="I2670" s="1634">
        <v>583.47</v>
      </c>
      <c r="J2670" s="1632">
        <f t="shared" si="150"/>
        <v>100</v>
      </c>
      <c r="K2670" s="1634">
        <f t="shared" si="147"/>
        <v>0</v>
      </c>
      <c r="L2670" s="1632"/>
      <c r="M2670" s="1632"/>
      <c r="N2670" s="1635">
        <f t="shared" si="148"/>
        <v>0</v>
      </c>
      <c r="O2670" s="2111"/>
      <c r="P2670" s="2111"/>
      <c r="Q2670" s="2111">
        <f t="shared" si="149"/>
        <v>0</v>
      </c>
      <c r="R2670" s="2416"/>
    </row>
    <row r="2671" spans="2:18" ht="14.25" customHeight="1">
      <c r="B2671" s="407"/>
      <c r="C2671" s="1630">
        <v>38</v>
      </c>
      <c r="D2671" s="1938" t="s">
        <v>3461</v>
      </c>
      <c r="E2671" s="1791">
        <v>7</v>
      </c>
      <c r="F2671" s="1632" t="s">
        <v>508</v>
      </c>
      <c r="G2671" s="1748">
        <v>1</v>
      </c>
      <c r="H2671" s="1632">
        <v>2011</v>
      </c>
      <c r="I2671" s="1634">
        <v>645</v>
      </c>
      <c r="J2671" s="1632">
        <f t="shared" si="150"/>
        <v>100</v>
      </c>
      <c r="K2671" s="1634">
        <f t="shared" si="147"/>
        <v>0</v>
      </c>
      <c r="L2671" s="1632"/>
      <c r="M2671" s="1632"/>
      <c r="N2671" s="1635">
        <f t="shared" si="148"/>
        <v>0</v>
      </c>
      <c r="O2671" s="2111"/>
      <c r="P2671" s="2111"/>
      <c r="Q2671" s="2111">
        <f t="shared" si="149"/>
        <v>0</v>
      </c>
      <c r="R2671" s="2416"/>
    </row>
    <row r="2672" spans="2:18" ht="14.25" customHeight="1">
      <c r="B2672" s="407"/>
      <c r="C2672" s="1630">
        <v>39</v>
      </c>
      <c r="D2672" s="1938" t="s">
        <v>3470</v>
      </c>
      <c r="E2672" s="1791">
        <v>7</v>
      </c>
      <c r="F2672" s="1632" t="s">
        <v>508</v>
      </c>
      <c r="G2672" s="1748">
        <v>2</v>
      </c>
      <c r="H2672" s="1632">
        <v>2007</v>
      </c>
      <c r="I2672" s="1634">
        <v>116.883</v>
      </c>
      <c r="J2672" s="1632">
        <f t="shared" si="150"/>
        <v>100</v>
      </c>
      <c r="K2672" s="1634">
        <f t="shared" ref="K2672:K2735" si="151">IF(J2672=100,0,I2672-I2672*J2672%)</f>
        <v>0</v>
      </c>
      <c r="L2672" s="1632"/>
      <c r="M2672" s="1632"/>
      <c r="N2672" s="1635">
        <f t="shared" ref="N2672:N2735" si="152">+L2672*M2672</f>
        <v>0</v>
      </c>
      <c r="O2672" s="2111"/>
      <c r="P2672" s="2111"/>
      <c r="Q2672" s="2111">
        <f t="shared" ref="Q2672:Q2735" si="153">+O2672*P2672</f>
        <v>0</v>
      </c>
      <c r="R2672" s="2416"/>
    </row>
    <row r="2673" spans="2:18" ht="14.25" customHeight="1">
      <c r="B2673" s="407"/>
      <c r="C2673" s="1630">
        <v>40</v>
      </c>
      <c r="D2673" s="1938" t="s">
        <v>2100</v>
      </c>
      <c r="E2673" s="1791">
        <v>7</v>
      </c>
      <c r="F2673" s="1632" t="s">
        <v>508</v>
      </c>
      <c r="G2673" s="1748">
        <v>2</v>
      </c>
      <c r="H2673" s="1632">
        <v>2019</v>
      </c>
      <c r="I2673" s="1634">
        <v>161.30760000000001</v>
      </c>
      <c r="J2673" s="1632">
        <f t="shared" si="150"/>
        <v>100</v>
      </c>
      <c r="K2673" s="1634">
        <f t="shared" si="151"/>
        <v>0</v>
      </c>
      <c r="L2673" s="1632"/>
      <c r="M2673" s="1632"/>
      <c r="N2673" s="1635">
        <f t="shared" si="152"/>
        <v>0</v>
      </c>
      <c r="O2673" s="2111"/>
      <c r="P2673" s="2111"/>
      <c r="Q2673" s="2111">
        <f t="shared" si="153"/>
        <v>0</v>
      </c>
      <c r="R2673" s="2416"/>
    </row>
    <row r="2674" spans="2:18" ht="14.25" customHeight="1">
      <c r="B2674" s="407"/>
      <c r="C2674" s="1630">
        <v>41</v>
      </c>
      <c r="D2674" s="1938" t="s">
        <v>3487</v>
      </c>
      <c r="E2674" s="1791">
        <v>7</v>
      </c>
      <c r="F2674" s="1632" t="s">
        <v>508</v>
      </c>
      <c r="G2674" s="1748">
        <v>2</v>
      </c>
      <c r="H2674" s="1632">
        <v>2019</v>
      </c>
      <c r="I2674" s="1634">
        <v>388.08</v>
      </c>
      <c r="J2674" s="1632">
        <f t="shared" si="150"/>
        <v>100</v>
      </c>
      <c r="K2674" s="1634">
        <f t="shared" si="151"/>
        <v>0</v>
      </c>
      <c r="L2674" s="1632"/>
      <c r="M2674" s="1632"/>
      <c r="N2674" s="1635">
        <f t="shared" si="152"/>
        <v>0</v>
      </c>
      <c r="O2674" s="2111"/>
      <c r="P2674" s="2111"/>
      <c r="Q2674" s="2111">
        <f t="shared" si="153"/>
        <v>0</v>
      </c>
      <c r="R2674" s="2416"/>
    </row>
    <row r="2675" spans="2:18" ht="14.25" customHeight="1">
      <c r="B2675" s="407"/>
      <c r="C2675" s="1630">
        <v>42</v>
      </c>
      <c r="D2675" s="1938" t="s">
        <v>2073</v>
      </c>
      <c r="E2675" s="1791">
        <v>7</v>
      </c>
      <c r="F2675" s="1632" t="s">
        <v>508</v>
      </c>
      <c r="G2675" s="1748">
        <v>6</v>
      </c>
      <c r="H2675" s="1632">
        <v>2019</v>
      </c>
      <c r="I2675" s="1634">
        <v>194.04</v>
      </c>
      <c r="J2675" s="1632">
        <f t="shared" si="150"/>
        <v>100</v>
      </c>
      <c r="K2675" s="1634">
        <f t="shared" si="151"/>
        <v>0</v>
      </c>
      <c r="L2675" s="1632"/>
      <c r="M2675" s="1632"/>
      <c r="N2675" s="1635">
        <f t="shared" si="152"/>
        <v>0</v>
      </c>
      <c r="O2675" s="2111"/>
      <c r="P2675" s="2111"/>
      <c r="Q2675" s="2111">
        <f t="shared" si="153"/>
        <v>0</v>
      </c>
      <c r="R2675" s="2416"/>
    </row>
    <row r="2676" spans="2:18" ht="14.25" customHeight="1">
      <c r="B2676" s="407"/>
      <c r="C2676" s="1630">
        <v>43</v>
      </c>
      <c r="D2676" s="1938" t="s">
        <v>2065</v>
      </c>
      <c r="E2676" s="1791">
        <v>7</v>
      </c>
      <c r="F2676" s="1632" t="s">
        <v>508</v>
      </c>
      <c r="G2676" s="1748">
        <v>4</v>
      </c>
      <c r="H2676" s="1632">
        <v>2019</v>
      </c>
      <c r="I2676" s="1634">
        <v>1161</v>
      </c>
      <c r="J2676" s="1632">
        <f t="shared" si="150"/>
        <v>100</v>
      </c>
      <c r="K2676" s="1634">
        <f t="shared" si="151"/>
        <v>0</v>
      </c>
      <c r="L2676" s="1632"/>
      <c r="M2676" s="1632"/>
      <c r="N2676" s="1635">
        <f t="shared" si="152"/>
        <v>0</v>
      </c>
      <c r="O2676" s="2111"/>
      <c r="P2676" s="2111"/>
      <c r="Q2676" s="2111">
        <f t="shared" si="153"/>
        <v>0</v>
      </c>
      <c r="R2676" s="2416"/>
    </row>
    <row r="2677" spans="2:18" ht="14.25" customHeight="1">
      <c r="B2677" s="407"/>
      <c r="C2677" s="1630">
        <v>44</v>
      </c>
      <c r="D2677" s="1938" t="s">
        <v>3487</v>
      </c>
      <c r="E2677" s="1791">
        <v>7</v>
      </c>
      <c r="F2677" s="1632" t="s">
        <v>508</v>
      </c>
      <c r="G2677" s="1748">
        <v>1</v>
      </c>
      <c r="H2677" s="1632">
        <v>2019</v>
      </c>
      <c r="I2677" s="1634">
        <v>50.1</v>
      </c>
      <c r="J2677" s="1632">
        <f t="shared" si="150"/>
        <v>100</v>
      </c>
      <c r="K2677" s="1634">
        <f t="shared" si="151"/>
        <v>0</v>
      </c>
      <c r="L2677" s="1632"/>
      <c r="M2677" s="1632"/>
      <c r="N2677" s="1635">
        <f t="shared" si="152"/>
        <v>0</v>
      </c>
      <c r="O2677" s="2111"/>
      <c r="P2677" s="2111"/>
      <c r="Q2677" s="2111">
        <f t="shared" si="153"/>
        <v>0</v>
      </c>
      <c r="R2677" s="2416"/>
    </row>
    <row r="2678" spans="2:18" ht="14.25" customHeight="1">
      <c r="B2678" s="407"/>
      <c r="C2678" s="1630">
        <v>45</v>
      </c>
      <c r="D2678" s="1938" t="s">
        <v>2107</v>
      </c>
      <c r="E2678" s="1791">
        <v>7</v>
      </c>
      <c r="F2678" s="1632" t="s">
        <v>508</v>
      </c>
      <c r="G2678" s="1748">
        <v>2</v>
      </c>
      <c r="H2678" s="1632">
        <v>2020</v>
      </c>
      <c r="I2678" s="1634">
        <v>58.9</v>
      </c>
      <c r="J2678" s="1632">
        <f t="shared" si="150"/>
        <v>100</v>
      </c>
      <c r="K2678" s="1634">
        <f t="shared" si="151"/>
        <v>0</v>
      </c>
      <c r="L2678" s="1632"/>
      <c r="M2678" s="1632"/>
      <c r="N2678" s="1635">
        <f t="shared" si="152"/>
        <v>0</v>
      </c>
      <c r="O2678" s="2111"/>
      <c r="P2678" s="2111"/>
      <c r="Q2678" s="2111">
        <f t="shared" si="153"/>
        <v>0</v>
      </c>
      <c r="R2678" s="2416"/>
    </row>
    <row r="2679" spans="2:18" ht="14.25" customHeight="1">
      <c r="B2679" s="407"/>
      <c r="C2679" s="1630">
        <v>46</v>
      </c>
      <c r="D2679" s="1938" t="s">
        <v>3488</v>
      </c>
      <c r="E2679" s="1791">
        <v>7</v>
      </c>
      <c r="F2679" s="1632" t="s">
        <v>508</v>
      </c>
      <c r="G2679" s="1748">
        <v>1</v>
      </c>
      <c r="H2679" s="1632">
        <v>2020</v>
      </c>
      <c r="I2679" s="1634">
        <v>30.7</v>
      </c>
      <c r="J2679" s="1632">
        <f t="shared" si="150"/>
        <v>100</v>
      </c>
      <c r="K2679" s="1634">
        <f t="shared" si="151"/>
        <v>0</v>
      </c>
      <c r="L2679" s="1632"/>
      <c r="M2679" s="1632"/>
      <c r="N2679" s="1635">
        <f t="shared" si="152"/>
        <v>0</v>
      </c>
      <c r="O2679" s="2111"/>
      <c r="P2679" s="2111"/>
      <c r="Q2679" s="2111">
        <f t="shared" si="153"/>
        <v>0</v>
      </c>
      <c r="R2679" s="2416"/>
    </row>
    <row r="2680" spans="2:18" ht="14.25" customHeight="1">
      <c r="B2680" s="407"/>
      <c r="C2680" s="1630">
        <v>47</v>
      </c>
      <c r="D2680" s="1938" t="s">
        <v>5040</v>
      </c>
      <c r="E2680" s="1791">
        <v>7</v>
      </c>
      <c r="F2680" s="1632" t="s">
        <v>508</v>
      </c>
      <c r="G2680" s="1748">
        <v>5</v>
      </c>
      <c r="H2680" s="1632">
        <v>2020</v>
      </c>
      <c r="I2680" s="1634">
        <v>129</v>
      </c>
      <c r="J2680" s="1632">
        <f t="shared" si="150"/>
        <v>100</v>
      </c>
      <c r="K2680" s="1634">
        <f t="shared" si="151"/>
        <v>0</v>
      </c>
      <c r="L2680" s="1632"/>
      <c r="M2680" s="1632"/>
      <c r="N2680" s="1635">
        <f t="shared" si="152"/>
        <v>0</v>
      </c>
      <c r="O2680" s="2111"/>
      <c r="P2680" s="2111"/>
      <c r="Q2680" s="2111">
        <f t="shared" si="153"/>
        <v>0</v>
      </c>
      <c r="R2680" s="2416"/>
    </row>
    <row r="2681" spans="2:18" ht="14.25" customHeight="1">
      <c r="B2681" s="407"/>
      <c r="C2681" s="1630">
        <v>48</v>
      </c>
      <c r="D2681" s="1938" t="s">
        <v>2073</v>
      </c>
      <c r="E2681" s="1791">
        <v>7</v>
      </c>
      <c r="F2681" s="1632" t="s">
        <v>508</v>
      </c>
      <c r="G2681" s="1748">
        <v>4</v>
      </c>
      <c r="H2681" s="1632">
        <v>2020</v>
      </c>
      <c r="I2681" s="1634">
        <v>1140</v>
      </c>
      <c r="J2681" s="1632">
        <f t="shared" si="150"/>
        <v>100</v>
      </c>
      <c r="K2681" s="1634">
        <f t="shared" si="151"/>
        <v>0</v>
      </c>
      <c r="L2681" s="1632"/>
      <c r="M2681" s="1632"/>
      <c r="N2681" s="1635">
        <f t="shared" si="152"/>
        <v>0</v>
      </c>
      <c r="O2681" s="2111"/>
      <c r="P2681" s="2111"/>
      <c r="Q2681" s="2111">
        <f t="shared" si="153"/>
        <v>0</v>
      </c>
      <c r="R2681" s="2416"/>
    </row>
    <row r="2682" spans="2:18" ht="14.25" customHeight="1">
      <c r="B2682" s="407"/>
      <c r="C2682" s="1630">
        <v>49</v>
      </c>
      <c r="D2682" s="1938" t="s">
        <v>4960</v>
      </c>
      <c r="E2682" s="1791">
        <v>7</v>
      </c>
      <c r="F2682" s="1632" t="s">
        <v>508</v>
      </c>
      <c r="G2682" s="1748">
        <v>1</v>
      </c>
      <c r="H2682" s="1632">
        <v>2021</v>
      </c>
      <c r="I2682" s="1634">
        <v>2321.86</v>
      </c>
      <c r="J2682" s="1632">
        <f t="shared" si="150"/>
        <v>100</v>
      </c>
      <c r="K2682" s="1634">
        <f t="shared" si="151"/>
        <v>0</v>
      </c>
      <c r="L2682" s="1632"/>
      <c r="M2682" s="1632"/>
      <c r="N2682" s="1635">
        <f t="shared" si="152"/>
        <v>0</v>
      </c>
      <c r="O2682" s="2111"/>
      <c r="P2682" s="2111"/>
      <c r="Q2682" s="2111">
        <f t="shared" si="153"/>
        <v>0</v>
      </c>
      <c r="R2682" s="2416"/>
    </row>
    <row r="2683" spans="2:18" ht="14.25" customHeight="1">
      <c r="B2683" s="407"/>
      <c r="C2683" s="1630">
        <v>50</v>
      </c>
      <c r="D2683" s="1938" t="s">
        <v>5041</v>
      </c>
      <c r="E2683" s="1791">
        <v>7</v>
      </c>
      <c r="F2683" s="1632" t="s">
        <v>508</v>
      </c>
      <c r="G2683" s="1748">
        <v>3</v>
      </c>
      <c r="H2683" s="1632">
        <v>2022</v>
      </c>
      <c r="I2683" s="1634">
        <v>810</v>
      </c>
      <c r="J2683" s="1632">
        <f t="shared" si="150"/>
        <v>80</v>
      </c>
      <c r="K2683" s="1634">
        <f t="shared" si="151"/>
        <v>162</v>
      </c>
      <c r="L2683" s="1632"/>
      <c r="M2683" s="1632"/>
      <c r="N2683" s="1635">
        <f t="shared" si="152"/>
        <v>0</v>
      </c>
      <c r="O2683" s="2111"/>
      <c r="P2683" s="2111"/>
      <c r="Q2683" s="2111">
        <f t="shared" si="153"/>
        <v>0</v>
      </c>
      <c r="R2683" s="2416"/>
    </row>
    <row r="2684" spans="2:18" ht="14.25" customHeight="1">
      <c r="B2684" s="407"/>
      <c r="C2684" s="1630">
        <v>51</v>
      </c>
      <c r="D2684" s="1938" t="s">
        <v>2681</v>
      </c>
      <c r="E2684" s="1791">
        <v>7</v>
      </c>
      <c r="F2684" s="1632" t="s">
        <v>508</v>
      </c>
      <c r="G2684" s="1748">
        <v>2</v>
      </c>
      <c r="H2684" s="1632">
        <v>2021</v>
      </c>
      <c r="I2684" s="1634">
        <v>1215</v>
      </c>
      <c r="J2684" s="1632">
        <f t="shared" si="150"/>
        <v>100</v>
      </c>
      <c r="K2684" s="1634">
        <f t="shared" si="151"/>
        <v>0</v>
      </c>
      <c r="L2684" s="1632"/>
      <c r="M2684" s="1632"/>
      <c r="N2684" s="1635">
        <f t="shared" si="152"/>
        <v>0</v>
      </c>
      <c r="O2684" s="2111"/>
      <c r="P2684" s="2111"/>
      <c r="Q2684" s="2111">
        <f t="shared" si="153"/>
        <v>0</v>
      </c>
      <c r="R2684" s="2416"/>
    </row>
    <row r="2685" spans="2:18" ht="27" customHeight="1">
      <c r="B2685" s="407"/>
      <c r="C2685" s="1630">
        <v>52</v>
      </c>
      <c r="D2685" s="1938" t="s">
        <v>6161</v>
      </c>
      <c r="E2685" s="1791">
        <v>7</v>
      </c>
      <c r="F2685" s="1632" t="s">
        <v>508</v>
      </c>
      <c r="G2685" s="1748">
        <v>5</v>
      </c>
      <c r="H2685" s="1632">
        <v>2023</v>
      </c>
      <c r="I2685" s="1634">
        <v>2736</v>
      </c>
      <c r="J2685" s="1632">
        <f t="shared" ref="J2685:J2748" si="154">IF(($J$14-H2685)*J$19&gt;100,100,($J$14-H2685)*J$19)</f>
        <v>60</v>
      </c>
      <c r="K2685" s="1634">
        <f t="shared" si="151"/>
        <v>1094.4000000000001</v>
      </c>
      <c r="L2685" s="1632"/>
      <c r="M2685" s="1632"/>
      <c r="N2685" s="1635">
        <f t="shared" si="152"/>
        <v>0</v>
      </c>
      <c r="O2685" s="2111"/>
      <c r="P2685" s="2111"/>
      <c r="Q2685" s="2111">
        <f t="shared" si="153"/>
        <v>0</v>
      </c>
      <c r="R2685" s="2416"/>
    </row>
    <row r="2686" spans="2:18" ht="27" customHeight="1">
      <c r="B2686" s="407"/>
      <c r="C2686" s="1630">
        <v>53</v>
      </c>
      <c r="D2686" s="1938" t="s">
        <v>6161</v>
      </c>
      <c r="E2686" s="1791">
        <v>7</v>
      </c>
      <c r="F2686" s="1632" t="s">
        <v>508</v>
      </c>
      <c r="G2686" s="1748">
        <v>4</v>
      </c>
      <c r="H2686" s="1632">
        <v>2024</v>
      </c>
      <c r="I2686" s="1634">
        <v>810</v>
      </c>
      <c r="J2686" s="1632">
        <f t="shared" si="154"/>
        <v>40</v>
      </c>
      <c r="K2686" s="1634">
        <f t="shared" si="151"/>
        <v>486</v>
      </c>
      <c r="L2686" s="1632"/>
      <c r="M2686" s="1632"/>
      <c r="N2686" s="1635">
        <f t="shared" si="152"/>
        <v>0</v>
      </c>
      <c r="O2686" s="2111"/>
      <c r="P2686" s="2111"/>
      <c r="Q2686" s="2111">
        <f t="shared" si="153"/>
        <v>0</v>
      </c>
      <c r="R2686" s="2416"/>
    </row>
    <row r="2687" spans="2:18" ht="14.25" customHeight="1">
      <c r="B2687" s="407"/>
      <c r="C2687" s="1630">
        <v>54</v>
      </c>
      <c r="D2687" s="1938" t="s">
        <v>5041</v>
      </c>
      <c r="E2687" s="1791">
        <v>7</v>
      </c>
      <c r="F2687" s="1632" t="s">
        <v>508</v>
      </c>
      <c r="G2687" s="1748">
        <v>7</v>
      </c>
      <c r="H2687" s="1632">
        <v>2024</v>
      </c>
      <c r="I2687" s="1634">
        <v>547.20000000000005</v>
      </c>
      <c r="J2687" s="1632">
        <f t="shared" si="154"/>
        <v>40</v>
      </c>
      <c r="K2687" s="1634">
        <f t="shared" si="151"/>
        <v>328.32000000000005</v>
      </c>
      <c r="L2687" s="1632"/>
      <c r="M2687" s="1632"/>
      <c r="N2687" s="1635">
        <f t="shared" si="152"/>
        <v>0</v>
      </c>
      <c r="O2687" s="2111"/>
      <c r="P2687" s="2111"/>
      <c r="Q2687" s="2111">
        <f t="shared" si="153"/>
        <v>0</v>
      </c>
      <c r="R2687" s="2416"/>
    </row>
    <row r="2688" spans="2:18" ht="14.25" customHeight="1">
      <c r="B2688" s="407"/>
      <c r="C2688" s="1630">
        <v>55</v>
      </c>
      <c r="D2688" s="1938" t="s">
        <v>6090</v>
      </c>
      <c r="E2688" s="1791">
        <v>7</v>
      </c>
      <c r="F2688" s="1632" t="s">
        <v>508</v>
      </c>
      <c r="G2688" s="1748">
        <v>1</v>
      </c>
      <c r="H2688" s="1632">
        <v>2024</v>
      </c>
      <c r="I2688" s="1634">
        <v>97.8</v>
      </c>
      <c r="J2688" s="1632">
        <f t="shared" si="154"/>
        <v>40</v>
      </c>
      <c r="K2688" s="1634">
        <f t="shared" si="151"/>
        <v>58.679999999999993</v>
      </c>
      <c r="L2688" s="1632"/>
      <c r="M2688" s="1632"/>
      <c r="N2688" s="1635">
        <f t="shared" si="152"/>
        <v>0</v>
      </c>
      <c r="O2688" s="2111"/>
      <c r="P2688" s="2111"/>
      <c r="Q2688" s="2111">
        <f t="shared" si="153"/>
        <v>0</v>
      </c>
      <c r="R2688" s="2416"/>
    </row>
    <row r="2689" spans="2:18" ht="14.25" customHeight="1">
      <c r="B2689" s="407"/>
      <c r="C2689" s="1630">
        <v>56</v>
      </c>
      <c r="D2689" s="1938" t="s">
        <v>7454</v>
      </c>
      <c r="E2689" s="1791">
        <v>7</v>
      </c>
      <c r="F2689" s="1632" t="s">
        <v>508</v>
      </c>
      <c r="G2689" s="1748">
        <v>5</v>
      </c>
      <c r="H2689" s="1632">
        <v>2024</v>
      </c>
      <c r="I2689" s="1634">
        <v>54</v>
      </c>
      <c r="J2689" s="1632">
        <f t="shared" si="154"/>
        <v>40</v>
      </c>
      <c r="K2689" s="1634">
        <f t="shared" si="151"/>
        <v>32.4</v>
      </c>
      <c r="L2689" s="1632"/>
      <c r="M2689" s="1632"/>
      <c r="N2689" s="1635">
        <f t="shared" si="152"/>
        <v>0</v>
      </c>
      <c r="O2689" s="2111"/>
      <c r="P2689" s="2111"/>
      <c r="Q2689" s="2111">
        <f t="shared" si="153"/>
        <v>0</v>
      </c>
      <c r="R2689" s="2416"/>
    </row>
    <row r="2690" spans="2:18" ht="14.25" customHeight="1">
      <c r="B2690" s="407"/>
      <c r="C2690" s="1630">
        <v>57</v>
      </c>
      <c r="D2690" s="1938" t="s">
        <v>7455</v>
      </c>
      <c r="E2690" s="1791">
        <v>7</v>
      </c>
      <c r="F2690" s="1632" t="s">
        <v>508</v>
      </c>
      <c r="G2690" s="1748">
        <v>5</v>
      </c>
      <c r="H2690" s="1632">
        <v>2024</v>
      </c>
      <c r="I2690" s="1634">
        <v>105.506</v>
      </c>
      <c r="J2690" s="1632">
        <f t="shared" si="154"/>
        <v>40</v>
      </c>
      <c r="K2690" s="1634">
        <f t="shared" si="151"/>
        <v>63.303599999999996</v>
      </c>
      <c r="L2690" s="1632"/>
      <c r="M2690" s="1632"/>
      <c r="N2690" s="1635">
        <f t="shared" si="152"/>
        <v>0</v>
      </c>
      <c r="O2690" s="2111"/>
      <c r="P2690" s="2111"/>
      <c r="Q2690" s="2111">
        <f t="shared" si="153"/>
        <v>0</v>
      </c>
      <c r="R2690" s="2417"/>
    </row>
    <row r="2691" spans="2:18" ht="14.25" customHeight="1">
      <c r="B2691" s="407"/>
      <c r="C2691" s="1656">
        <v>1</v>
      </c>
      <c r="D2691" s="1943" t="s">
        <v>2100</v>
      </c>
      <c r="E2691" s="1793">
        <v>7</v>
      </c>
      <c r="F2691" s="1658" t="s">
        <v>3489</v>
      </c>
      <c r="G2691" s="1753">
        <v>1</v>
      </c>
      <c r="H2691" s="1658">
        <v>2019</v>
      </c>
      <c r="I2691" s="1660">
        <v>97.8</v>
      </c>
      <c r="J2691" s="1658">
        <f t="shared" si="154"/>
        <v>100</v>
      </c>
      <c r="K2691" s="1660">
        <f t="shared" si="151"/>
        <v>0</v>
      </c>
      <c r="L2691" s="1658"/>
      <c r="M2691" s="1658"/>
      <c r="N2691" s="1661">
        <f t="shared" si="152"/>
        <v>0</v>
      </c>
      <c r="O2691" s="2117"/>
      <c r="P2691" s="2117"/>
      <c r="Q2691" s="2117">
        <f t="shared" si="153"/>
        <v>0</v>
      </c>
      <c r="R2691" s="2445" t="s">
        <v>486</v>
      </c>
    </row>
    <row r="2692" spans="2:18" ht="14.25" customHeight="1">
      <c r="B2692" s="407"/>
      <c r="C2692" s="1656">
        <v>2</v>
      </c>
      <c r="D2692" s="1943" t="s">
        <v>2100</v>
      </c>
      <c r="E2692" s="1793">
        <v>7</v>
      </c>
      <c r="F2692" s="1658" t="s">
        <v>3489</v>
      </c>
      <c r="G2692" s="1753">
        <v>1</v>
      </c>
      <c r="H2692" s="1658">
        <v>2019</v>
      </c>
      <c r="I2692" s="1660">
        <v>59.4</v>
      </c>
      <c r="J2692" s="1658">
        <f t="shared" si="154"/>
        <v>100</v>
      </c>
      <c r="K2692" s="1660">
        <f t="shared" si="151"/>
        <v>0</v>
      </c>
      <c r="L2692" s="1658"/>
      <c r="M2692" s="1658"/>
      <c r="N2692" s="1661">
        <f t="shared" si="152"/>
        <v>0</v>
      </c>
      <c r="O2692" s="2117"/>
      <c r="P2692" s="2117"/>
      <c r="Q2692" s="2117">
        <f t="shared" si="153"/>
        <v>0</v>
      </c>
      <c r="R2692" s="2446"/>
    </row>
    <row r="2693" spans="2:18" ht="14.25" customHeight="1">
      <c r="B2693" s="407"/>
      <c r="C2693" s="1656">
        <v>3</v>
      </c>
      <c r="D2693" s="1943" t="s">
        <v>2066</v>
      </c>
      <c r="E2693" s="1793">
        <v>7</v>
      </c>
      <c r="F2693" s="1658" t="s">
        <v>3489</v>
      </c>
      <c r="G2693" s="1753">
        <v>1</v>
      </c>
      <c r="H2693" s="1658">
        <v>2019</v>
      </c>
      <c r="I2693" s="1660">
        <v>226.68</v>
      </c>
      <c r="J2693" s="1658">
        <f t="shared" si="154"/>
        <v>100</v>
      </c>
      <c r="K2693" s="1660">
        <f t="shared" si="151"/>
        <v>0</v>
      </c>
      <c r="L2693" s="1658"/>
      <c r="M2693" s="1658"/>
      <c r="N2693" s="1661">
        <f t="shared" si="152"/>
        <v>0</v>
      </c>
      <c r="O2693" s="2117"/>
      <c r="P2693" s="2117"/>
      <c r="Q2693" s="2117">
        <f t="shared" si="153"/>
        <v>0</v>
      </c>
      <c r="R2693" s="2446"/>
    </row>
    <row r="2694" spans="2:18" ht="14.25" customHeight="1">
      <c r="B2694" s="407"/>
      <c r="C2694" s="1656">
        <v>4</v>
      </c>
      <c r="D2694" s="1943" t="s">
        <v>2063</v>
      </c>
      <c r="E2694" s="1793">
        <v>7</v>
      </c>
      <c r="F2694" s="1658" t="s">
        <v>3489</v>
      </c>
      <c r="G2694" s="1753">
        <v>1</v>
      </c>
      <c r="H2694" s="1658">
        <v>2018</v>
      </c>
      <c r="I2694" s="1660">
        <v>386.48399999999998</v>
      </c>
      <c r="J2694" s="1658">
        <f t="shared" si="154"/>
        <v>100</v>
      </c>
      <c r="K2694" s="1660">
        <f t="shared" si="151"/>
        <v>0</v>
      </c>
      <c r="L2694" s="1658"/>
      <c r="M2694" s="1658"/>
      <c r="N2694" s="1661">
        <f t="shared" si="152"/>
        <v>0</v>
      </c>
      <c r="O2694" s="2117"/>
      <c r="P2694" s="2117"/>
      <c r="Q2694" s="2117">
        <f t="shared" si="153"/>
        <v>0</v>
      </c>
      <c r="R2694" s="2446"/>
    </row>
    <row r="2695" spans="2:18" ht="14.25" customHeight="1">
      <c r="B2695" s="407"/>
      <c r="C2695" s="1656">
        <v>5</v>
      </c>
      <c r="D2695" s="1943" t="s">
        <v>3537</v>
      </c>
      <c r="E2695" s="1793">
        <v>7</v>
      </c>
      <c r="F2695" s="1658" t="s">
        <v>3489</v>
      </c>
      <c r="G2695" s="1753">
        <v>1</v>
      </c>
      <c r="H2695" s="1658">
        <v>2012</v>
      </c>
      <c r="I2695" s="1660">
        <v>119.58</v>
      </c>
      <c r="J2695" s="1658">
        <f t="shared" si="154"/>
        <v>100</v>
      </c>
      <c r="K2695" s="1660">
        <f t="shared" si="151"/>
        <v>0</v>
      </c>
      <c r="L2695" s="1658"/>
      <c r="M2695" s="1658"/>
      <c r="N2695" s="1661">
        <f t="shared" si="152"/>
        <v>0</v>
      </c>
      <c r="O2695" s="2117"/>
      <c r="P2695" s="2117"/>
      <c r="Q2695" s="2117">
        <f t="shared" si="153"/>
        <v>0</v>
      </c>
      <c r="R2695" s="2446"/>
    </row>
    <row r="2696" spans="2:18" ht="14.25" customHeight="1">
      <c r="B2696" s="407"/>
      <c r="C2696" s="1656">
        <v>6</v>
      </c>
      <c r="D2696" s="1943" t="s">
        <v>2535</v>
      </c>
      <c r="E2696" s="1793">
        <v>7</v>
      </c>
      <c r="F2696" s="1658" t="s">
        <v>3489</v>
      </c>
      <c r="G2696" s="1753">
        <v>2</v>
      </c>
      <c r="H2696" s="1658">
        <v>2019</v>
      </c>
      <c r="I2696" s="1660">
        <v>99.6</v>
      </c>
      <c r="J2696" s="1658">
        <f t="shared" si="154"/>
        <v>100</v>
      </c>
      <c r="K2696" s="1660">
        <f t="shared" si="151"/>
        <v>0</v>
      </c>
      <c r="L2696" s="1658"/>
      <c r="M2696" s="1658"/>
      <c r="N2696" s="1661">
        <f t="shared" si="152"/>
        <v>0</v>
      </c>
      <c r="O2696" s="2117"/>
      <c r="P2696" s="2117"/>
      <c r="Q2696" s="2117">
        <f t="shared" si="153"/>
        <v>0</v>
      </c>
      <c r="R2696" s="2446"/>
    </row>
    <row r="2697" spans="2:18" ht="14.25" customHeight="1">
      <c r="B2697" s="407"/>
      <c r="C2697" s="1656">
        <v>7</v>
      </c>
      <c r="D2697" s="1943" t="s">
        <v>2680</v>
      </c>
      <c r="E2697" s="1793">
        <v>7</v>
      </c>
      <c r="F2697" s="1658" t="s">
        <v>3489</v>
      </c>
      <c r="G2697" s="1753">
        <v>12</v>
      </c>
      <c r="H2697" s="1658">
        <v>2019</v>
      </c>
      <c r="I2697" s="1660">
        <v>37.799999999999997</v>
      </c>
      <c r="J2697" s="1658">
        <f t="shared" si="154"/>
        <v>100</v>
      </c>
      <c r="K2697" s="1660">
        <f t="shared" si="151"/>
        <v>0</v>
      </c>
      <c r="L2697" s="1658"/>
      <c r="M2697" s="1658"/>
      <c r="N2697" s="1661">
        <f t="shared" si="152"/>
        <v>0</v>
      </c>
      <c r="O2697" s="2117"/>
      <c r="P2697" s="2117"/>
      <c r="Q2697" s="2117">
        <f t="shared" si="153"/>
        <v>0</v>
      </c>
      <c r="R2697" s="2446"/>
    </row>
    <row r="2698" spans="2:18" ht="14.25" customHeight="1">
      <c r="B2698" s="407"/>
      <c r="C2698" s="1656">
        <v>8</v>
      </c>
      <c r="D2698" s="1943" t="s">
        <v>2100</v>
      </c>
      <c r="E2698" s="1793">
        <v>7</v>
      </c>
      <c r="F2698" s="1658" t="s">
        <v>3489</v>
      </c>
      <c r="G2698" s="1753">
        <v>1</v>
      </c>
      <c r="H2698" s="1658">
        <v>2019</v>
      </c>
      <c r="I2698" s="1660">
        <v>99.6</v>
      </c>
      <c r="J2698" s="1658">
        <f t="shared" si="154"/>
        <v>100</v>
      </c>
      <c r="K2698" s="1660">
        <f t="shared" si="151"/>
        <v>0</v>
      </c>
      <c r="L2698" s="1658"/>
      <c r="M2698" s="1658"/>
      <c r="N2698" s="1661">
        <f t="shared" si="152"/>
        <v>0</v>
      </c>
      <c r="O2698" s="2117"/>
      <c r="P2698" s="2117"/>
      <c r="Q2698" s="2117">
        <f t="shared" si="153"/>
        <v>0</v>
      </c>
      <c r="R2698" s="2446"/>
    </row>
    <row r="2699" spans="2:18" ht="14.25" customHeight="1">
      <c r="B2699" s="407"/>
      <c r="C2699" s="1656">
        <v>9</v>
      </c>
      <c r="D2699" s="1943" t="s">
        <v>2680</v>
      </c>
      <c r="E2699" s="1793">
        <v>7</v>
      </c>
      <c r="F2699" s="1658" t="s">
        <v>3489</v>
      </c>
      <c r="G2699" s="1753">
        <v>1</v>
      </c>
      <c r="H2699" s="1658">
        <v>2019</v>
      </c>
      <c r="I2699" s="1660">
        <v>432</v>
      </c>
      <c r="J2699" s="1658">
        <f t="shared" si="154"/>
        <v>100</v>
      </c>
      <c r="K2699" s="1660">
        <f t="shared" si="151"/>
        <v>0</v>
      </c>
      <c r="L2699" s="1658"/>
      <c r="M2699" s="1658"/>
      <c r="N2699" s="1661">
        <f t="shared" si="152"/>
        <v>0</v>
      </c>
      <c r="O2699" s="2117"/>
      <c r="P2699" s="2117"/>
      <c r="Q2699" s="2117">
        <f t="shared" si="153"/>
        <v>0</v>
      </c>
      <c r="R2699" s="2446"/>
    </row>
    <row r="2700" spans="2:18" ht="14.25" customHeight="1">
      <c r="B2700" s="407"/>
      <c r="C2700" s="1656">
        <v>10</v>
      </c>
      <c r="D2700" s="1943" t="s">
        <v>2680</v>
      </c>
      <c r="E2700" s="1793">
        <v>7</v>
      </c>
      <c r="F2700" s="1658" t="s">
        <v>3489</v>
      </c>
      <c r="G2700" s="1753">
        <v>1</v>
      </c>
      <c r="H2700" s="1658">
        <v>2019</v>
      </c>
      <c r="I2700" s="1660">
        <v>37.799999999999997</v>
      </c>
      <c r="J2700" s="1658">
        <f t="shared" si="154"/>
        <v>100</v>
      </c>
      <c r="K2700" s="1660">
        <f t="shared" si="151"/>
        <v>0</v>
      </c>
      <c r="L2700" s="1658"/>
      <c r="M2700" s="1658"/>
      <c r="N2700" s="1661">
        <f t="shared" si="152"/>
        <v>0</v>
      </c>
      <c r="O2700" s="2117"/>
      <c r="P2700" s="2117"/>
      <c r="Q2700" s="2117">
        <f t="shared" si="153"/>
        <v>0</v>
      </c>
      <c r="R2700" s="2446"/>
    </row>
    <row r="2701" spans="2:18" ht="14.25" customHeight="1">
      <c r="B2701" s="407"/>
      <c r="C2701" s="1656">
        <v>11</v>
      </c>
      <c r="D2701" s="1943" t="s">
        <v>2073</v>
      </c>
      <c r="E2701" s="1793">
        <v>7</v>
      </c>
      <c r="F2701" s="1658" t="s">
        <v>3489</v>
      </c>
      <c r="G2701" s="1753">
        <v>5</v>
      </c>
      <c r="H2701" s="1658">
        <v>2020</v>
      </c>
      <c r="I2701" s="1660">
        <v>194</v>
      </c>
      <c r="J2701" s="1658">
        <f t="shared" si="154"/>
        <v>100</v>
      </c>
      <c r="K2701" s="1660">
        <f t="shared" si="151"/>
        <v>0</v>
      </c>
      <c r="L2701" s="1658"/>
      <c r="M2701" s="1658"/>
      <c r="N2701" s="1661">
        <f t="shared" si="152"/>
        <v>0</v>
      </c>
      <c r="O2701" s="2117"/>
      <c r="P2701" s="2117"/>
      <c r="Q2701" s="2117">
        <f t="shared" si="153"/>
        <v>0</v>
      </c>
      <c r="R2701" s="2446"/>
    </row>
    <row r="2702" spans="2:18" ht="14.25" customHeight="1">
      <c r="B2702" s="407"/>
      <c r="C2702" s="1656">
        <v>12</v>
      </c>
      <c r="D2702" s="1943" t="s">
        <v>2681</v>
      </c>
      <c r="E2702" s="1793">
        <v>7</v>
      </c>
      <c r="F2702" s="1658" t="s">
        <v>3489</v>
      </c>
      <c r="G2702" s="1753">
        <v>13</v>
      </c>
      <c r="H2702" s="1658">
        <v>2020</v>
      </c>
      <c r="I2702" s="1660">
        <v>99.6</v>
      </c>
      <c r="J2702" s="1658">
        <f t="shared" si="154"/>
        <v>100</v>
      </c>
      <c r="K2702" s="1660">
        <f t="shared" si="151"/>
        <v>0</v>
      </c>
      <c r="L2702" s="1658"/>
      <c r="M2702" s="1658"/>
      <c r="N2702" s="1661">
        <f t="shared" si="152"/>
        <v>0</v>
      </c>
      <c r="O2702" s="2117"/>
      <c r="P2702" s="2117"/>
      <c r="Q2702" s="2117">
        <f t="shared" si="153"/>
        <v>0</v>
      </c>
      <c r="R2702" s="2446"/>
    </row>
    <row r="2703" spans="2:18" ht="14.25" customHeight="1">
      <c r="B2703" s="407"/>
      <c r="C2703" s="1656">
        <v>13</v>
      </c>
      <c r="D2703" s="1943" t="s">
        <v>2681</v>
      </c>
      <c r="E2703" s="1793">
        <v>7</v>
      </c>
      <c r="F2703" s="1658" t="s">
        <v>3489</v>
      </c>
      <c r="G2703" s="1753">
        <v>1</v>
      </c>
      <c r="H2703" s="1658">
        <v>2020</v>
      </c>
      <c r="I2703" s="1660">
        <v>37.799999999999997</v>
      </c>
      <c r="J2703" s="1658">
        <f t="shared" si="154"/>
        <v>100</v>
      </c>
      <c r="K2703" s="1660">
        <f t="shared" si="151"/>
        <v>0</v>
      </c>
      <c r="L2703" s="1658"/>
      <c r="M2703" s="1658"/>
      <c r="N2703" s="1661">
        <f t="shared" si="152"/>
        <v>0</v>
      </c>
      <c r="O2703" s="2117"/>
      <c r="P2703" s="2117"/>
      <c r="Q2703" s="2117">
        <f t="shared" si="153"/>
        <v>0</v>
      </c>
      <c r="R2703" s="2446"/>
    </row>
    <row r="2704" spans="2:18" ht="14.25" customHeight="1">
      <c r="B2704" s="407"/>
      <c r="C2704" s="1656">
        <v>14</v>
      </c>
      <c r="D2704" s="1943" t="s">
        <v>2061</v>
      </c>
      <c r="E2704" s="1793">
        <v>7</v>
      </c>
      <c r="F2704" s="1658" t="s">
        <v>3489</v>
      </c>
      <c r="G2704" s="1753">
        <v>1</v>
      </c>
      <c r="H2704" s="1658">
        <v>2017</v>
      </c>
      <c r="I2704" s="1660">
        <v>1159.452</v>
      </c>
      <c r="J2704" s="1658">
        <f t="shared" si="154"/>
        <v>100</v>
      </c>
      <c r="K2704" s="1660">
        <f t="shared" si="151"/>
        <v>0</v>
      </c>
      <c r="L2704" s="1658"/>
      <c r="M2704" s="1658"/>
      <c r="N2704" s="1661">
        <f t="shared" si="152"/>
        <v>0</v>
      </c>
      <c r="O2704" s="2117"/>
      <c r="P2704" s="2117"/>
      <c r="Q2704" s="2117">
        <f t="shared" si="153"/>
        <v>0</v>
      </c>
      <c r="R2704" s="2446"/>
    </row>
    <row r="2705" spans="2:18" ht="14.25" customHeight="1">
      <c r="B2705" s="407"/>
      <c r="C2705" s="1656">
        <v>15</v>
      </c>
      <c r="D2705" s="1943" t="s">
        <v>2053</v>
      </c>
      <c r="E2705" s="1793">
        <v>7</v>
      </c>
      <c r="F2705" s="1658" t="s">
        <v>3489</v>
      </c>
      <c r="G2705" s="1753">
        <v>1</v>
      </c>
      <c r="H2705" s="1658">
        <v>2008</v>
      </c>
      <c r="I2705" s="1660">
        <v>37.799999999999997</v>
      </c>
      <c r="J2705" s="1658">
        <f t="shared" si="154"/>
        <v>100</v>
      </c>
      <c r="K2705" s="1660">
        <f t="shared" si="151"/>
        <v>0</v>
      </c>
      <c r="L2705" s="1658"/>
      <c r="M2705" s="1658"/>
      <c r="N2705" s="1661">
        <f t="shared" si="152"/>
        <v>0</v>
      </c>
      <c r="O2705" s="2117"/>
      <c r="P2705" s="2117"/>
      <c r="Q2705" s="2117">
        <f t="shared" si="153"/>
        <v>0</v>
      </c>
      <c r="R2705" s="2446"/>
    </row>
    <row r="2706" spans="2:18" ht="14.25" customHeight="1">
      <c r="B2706" s="407"/>
      <c r="C2706" s="1656">
        <v>16</v>
      </c>
      <c r="D2706" s="1943" t="s">
        <v>3538</v>
      </c>
      <c r="E2706" s="1793">
        <v>7</v>
      </c>
      <c r="F2706" s="1658" t="s">
        <v>508</v>
      </c>
      <c r="G2706" s="1753">
        <v>1</v>
      </c>
      <c r="H2706" s="1658">
        <v>2010</v>
      </c>
      <c r="I2706" s="1660">
        <v>21266</v>
      </c>
      <c r="J2706" s="1658">
        <f t="shared" si="154"/>
        <v>100</v>
      </c>
      <c r="K2706" s="1660">
        <f t="shared" si="151"/>
        <v>0</v>
      </c>
      <c r="L2706" s="1658"/>
      <c r="M2706" s="1658"/>
      <c r="N2706" s="1661">
        <f t="shared" si="152"/>
        <v>0</v>
      </c>
      <c r="O2706" s="2117"/>
      <c r="P2706" s="2117"/>
      <c r="Q2706" s="2117">
        <f t="shared" si="153"/>
        <v>0</v>
      </c>
      <c r="R2706" s="2446"/>
    </row>
    <row r="2707" spans="2:18" ht="14.25" customHeight="1">
      <c r="B2707" s="407"/>
      <c r="C2707" s="1656">
        <v>17</v>
      </c>
      <c r="D2707" s="1943" t="s">
        <v>3539</v>
      </c>
      <c r="E2707" s="1793">
        <v>7</v>
      </c>
      <c r="F2707" s="1658" t="s">
        <v>508</v>
      </c>
      <c r="G2707" s="1753">
        <v>1</v>
      </c>
      <c r="H2707" s="1658">
        <v>2015</v>
      </c>
      <c r="I2707" s="1660">
        <v>1097.0999999999999</v>
      </c>
      <c r="J2707" s="1658">
        <f t="shared" si="154"/>
        <v>100</v>
      </c>
      <c r="K2707" s="1660">
        <f t="shared" si="151"/>
        <v>0</v>
      </c>
      <c r="L2707" s="1658"/>
      <c r="M2707" s="1658"/>
      <c r="N2707" s="1661">
        <f t="shared" si="152"/>
        <v>0</v>
      </c>
      <c r="O2707" s="2117"/>
      <c r="P2707" s="2117"/>
      <c r="Q2707" s="2117">
        <f t="shared" si="153"/>
        <v>0</v>
      </c>
      <c r="R2707" s="2446"/>
    </row>
    <row r="2708" spans="2:18" ht="14.25" customHeight="1">
      <c r="B2708" s="407"/>
      <c r="C2708" s="1656">
        <v>18</v>
      </c>
      <c r="D2708" s="1943" t="s">
        <v>2055</v>
      </c>
      <c r="E2708" s="1793">
        <v>7</v>
      </c>
      <c r="F2708" s="1658" t="s">
        <v>508</v>
      </c>
      <c r="G2708" s="1753">
        <v>1</v>
      </c>
      <c r="H2708" s="1658">
        <v>2010</v>
      </c>
      <c r="I2708" s="1660">
        <v>75.599999999999994</v>
      </c>
      <c r="J2708" s="1658">
        <f t="shared" si="154"/>
        <v>100</v>
      </c>
      <c r="K2708" s="1660">
        <f t="shared" si="151"/>
        <v>0</v>
      </c>
      <c r="L2708" s="1658"/>
      <c r="M2708" s="1658"/>
      <c r="N2708" s="1661">
        <f t="shared" si="152"/>
        <v>0</v>
      </c>
      <c r="O2708" s="2117"/>
      <c r="P2708" s="2117"/>
      <c r="Q2708" s="2117">
        <f t="shared" si="153"/>
        <v>0</v>
      </c>
      <c r="R2708" s="2446"/>
    </row>
    <row r="2709" spans="2:18" ht="14.25" customHeight="1">
      <c r="B2709" s="407"/>
      <c r="C2709" s="1656">
        <v>19</v>
      </c>
      <c r="D2709" s="1943" t="s">
        <v>3540</v>
      </c>
      <c r="E2709" s="1793">
        <v>7</v>
      </c>
      <c r="F2709" s="1658" t="s">
        <v>508</v>
      </c>
      <c r="G2709" s="1753">
        <v>1</v>
      </c>
      <c r="H2709" s="1658">
        <v>2010</v>
      </c>
      <c r="I2709" s="1660">
        <v>343</v>
      </c>
      <c r="J2709" s="1658">
        <f t="shared" si="154"/>
        <v>100</v>
      </c>
      <c r="K2709" s="1660">
        <f t="shared" si="151"/>
        <v>0</v>
      </c>
      <c r="L2709" s="1658"/>
      <c r="M2709" s="1658"/>
      <c r="N2709" s="1661">
        <f t="shared" si="152"/>
        <v>0</v>
      </c>
      <c r="O2709" s="2117"/>
      <c r="P2709" s="2117"/>
      <c r="Q2709" s="2117">
        <f t="shared" si="153"/>
        <v>0</v>
      </c>
      <c r="R2709" s="2446"/>
    </row>
    <row r="2710" spans="2:18" ht="14.25" customHeight="1">
      <c r="B2710" s="407"/>
      <c r="C2710" s="1656">
        <v>20</v>
      </c>
      <c r="D2710" s="1943" t="s">
        <v>2443</v>
      </c>
      <c r="E2710" s="1793">
        <v>7</v>
      </c>
      <c r="F2710" s="1658" t="s">
        <v>508</v>
      </c>
      <c r="G2710" s="1753">
        <v>1</v>
      </c>
      <c r="H2710" s="1658">
        <v>1999</v>
      </c>
      <c r="I2710" s="1660">
        <v>389.61</v>
      </c>
      <c r="J2710" s="1658">
        <f t="shared" si="154"/>
        <v>100</v>
      </c>
      <c r="K2710" s="1660">
        <f t="shared" si="151"/>
        <v>0</v>
      </c>
      <c r="L2710" s="1658"/>
      <c r="M2710" s="1658"/>
      <c r="N2710" s="1661">
        <f t="shared" si="152"/>
        <v>0</v>
      </c>
      <c r="O2710" s="2117"/>
      <c r="P2710" s="2117"/>
      <c r="Q2710" s="2117">
        <f t="shared" si="153"/>
        <v>0</v>
      </c>
      <c r="R2710" s="2446"/>
    </row>
    <row r="2711" spans="2:18" ht="14.25" customHeight="1">
      <c r="B2711" s="407"/>
      <c r="C2711" s="1656">
        <v>21</v>
      </c>
      <c r="D2711" s="1943" t="s">
        <v>3541</v>
      </c>
      <c r="E2711" s="1793">
        <v>7</v>
      </c>
      <c r="F2711" s="1658" t="s">
        <v>508</v>
      </c>
      <c r="G2711" s="1753">
        <v>1</v>
      </c>
      <c r="H2711" s="1658">
        <v>1997</v>
      </c>
      <c r="I2711" s="1660">
        <v>1161</v>
      </c>
      <c r="J2711" s="1658">
        <f t="shared" si="154"/>
        <v>100</v>
      </c>
      <c r="K2711" s="1660">
        <f t="shared" si="151"/>
        <v>0</v>
      </c>
      <c r="L2711" s="1658"/>
      <c r="M2711" s="1658"/>
      <c r="N2711" s="1661">
        <f t="shared" si="152"/>
        <v>0</v>
      </c>
      <c r="O2711" s="2117"/>
      <c r="P2711" s="2117"/>
      <c r="Q2711" s="2117">
        <f t="shared" si="153"/>
        <v>0</v>
      </c>
      <c r="R2711" s="2446"/>
    </row>
    <row r="2712" spans="2:18" ht="14.25" customHeight="1">
      <c r="B2712" s="407"/>
      <c r="C2712" s="1656">
        <v>22</v>
      </c>
      <c r="D2712" s="1943" t="s">
        <v>3542</v>
      </c>
      <c r="E2712" s="1793">
        <v>7</v>
      </c>
      <c r="F2712" s="1658" t="s">
        <v>508</v>
      </c>
      <c r="G2712" s="1753">
        <v>1</v>
      </c>
      <c r="H2712" s="1658">
        <v>2002</v>
      </c>
      <c r="I2712" s="1660">
        <v>731.4</v>
      </c>
      <c r="J2712" s="1658">
        <f t="shared" si="154"/>
        <v>100</v>
      </c>
      <c r="K2712" s="1660">
        <f t="shared" si="151"/>
        <v>0</v>
      </c>
      <c r="L2712" s="1658"/>
      <c r="M2712" s="1658"/>
      <c r="N2712" s="1661">
        <f t="shared" si="152"/>
        <v>0</v>
      </c>
      <c r="O2712" s="2117"/>
      <c r="P2712" s="2117"/>
      <c r="Q2712" s="2117">
        <f t="shared" si="153"/>
        <v>0</v>
      </c>
      <c r="R2712" s="2446"/>
    </row>
    <row r="2713" spans="2:18" ht="14.25" customHeight="1">
      <c r="B2713" s="407"/>
      <c r="C2713" s="1656">
        <v>23</v>
      </c>
      <c r="D2713" s="1943" t="s">
        <v>3543</v>
      </c>
      <c r="E2713" s="1793">
        <v>7</v>
      </c>
      <c r="F2713" s="1658" t="s">
        <v>508</v>
      </c>
      <c r="G2713" s="1753">
        <v>1</v>
      </c>
      <c r="H2713" s="1658">
        <v>2002</v>
      </c>
      <c r="I2713" s="1660">
        <v>311.68799999999999</v>
      </c>
      <c r="J2713" s="1658">
        <f t="shared" si="154"/>
        <v>100</v>
      </c>
      <c r="K2713" s="1660">
        <f t="shared" si="151"/>
        <v>0</v>
      </c>
      <c r="L2713" s="1658"/>
      <c r="M2713" s="1658"/>
      <c r="N2713" s="1661">
        <f t="shared" si="152"/>
        <v>0</v>
      </c>
      <c r="O2713" s="2117"/>
      <c r="P2713" s="2117"/>
      <c r="Q2713" s="2117">
        <f t="shared" si="153"/>
        <v>0</v>
      </c>
      <c r="R2713" s="2446"/>
    </row>
    <row r="2714" spans="2:18" ht="14.25" customHeight="1">
      <c r="B2714" s="407"/>
      <c r="C2714" s="1656">
        <v>24</v>
      </c>
      <c r="D2714" s="1943" t="s">
        <v>2803</v>
      </c>
      <c r="E2714" s="1793">
        <v>7</v>
      </c>
      <c r="F2714" s="1658" t="s">
        <v>508</v>
      </c>
      <c r="G2714" s="1753">
        <v>3</v>
      </c>
      <c r="H2714" s="1658">
        <v>2005</v>
      </c>
      <c r="I2714" s="1660">
        <v>1161</v>
      </c>
      <c r="J2714" s="1658">
        <f t="shared" si="154"/>
        <v>100</v>
      </c>
      <c r="K2714" s="1660">
        <f t="shared" si="151"/>
        <v>0</v>
      </c>
      <c r="L2714" s="1658"/>
      <c r="M2714" s="1658"/>
      <c r="N2714" s="1661">
        <f t="shared" si="152"/>
        <v>0</v>
      </c>
      <c r="O2714" s="2117"/>
      <c r="P2714" s="2117"/>
      <c r="Q2714" s="2117">
        <f t="shared" si="153"/>
        <v>0</v>
      </c>
      <c r="R2714" s="2446"/>
    </row>
    <row r="2715" spans="2:18" ht="14.25" customHeight="1">
      <c r="B2715" s="407"/>
      <c r="C2715" s="1656">
        <v>25</v>
      </c>
      <c r="D2715" s="1943" t="s">
        <v>3544</v>
      </c>
      <c r="E2715" s="1793">
        <v>7</v>
      </c>
      <c r="F2715" s="1658" t="s">
        <v>508</v>
      </c>
      <c r="G2715" s="1753">
        <v>4</v>
      </c>
      <c r="H2715" s="1658">
        <v>2005</v>
      </c>
      <c r="I2715" s="1660">
        <v>233.76599999999999</v>
      </c>
      <c r="J2715" s="1658">
        <f t="shared" si="154"/>
        <v>100</v>
      </c>
      <c r="K2715" s="1660">
        <f t="shared" si="151"/>
        <v>0</v>
      </c>
      <c r="L2715" s="1658"/>
      <c r="M2715" s="1658"/>
      <c r="N2715" s="1661">
        <f t="shared" si="152"/>
        <v>0</v>
      </c>
      <c r="O2715" s="2117"/>
      <c r="P2715" s="2117"/>
      <c r="Q2715" s="2117">
        <f t="shared" si="153"/>
        <v>0</v>
      </c>
      <c r="R2715" s="2446"/>
    </row>
    <row r="2716" spans="2:18" ht="14.25" customHeight="1">
      <c r="B2716" s="407"/>
      <c r="C2716" s="1656">
        <v>26</v>
      </c>
      <c r="D2716" s="1943" t="s">
        <v>3545</v>
      </c>
      <c r="E2716" s="1793">
        <v>7</v>
      </c>
      <c r="F2716" s="1658" t="s">
        <v>508</v>
      </c>
      <c r="G2716" s="1753">
        <v>1</v>
      </c>
      <c r="H2716" s="1658">
        <v>2005</v>
      </c>
      <c r="I2716" s="1660">
        <v>645</v>
      </c>
      <c r="J2716" s="1658">
        <f t="shared" si="154"/>
        <v>100</v>
      </c>
      <c r="K2716" s="1660">
        <f t="shared" si="151"/>
        <v>0</v>
      </c>
      <c r="L2716" s="1658"/>
      <c r="M2716" s="1658"/>
      <c r="N2716" s="1661">
        <f t="shared" si="152"/>
        <v>0</v>
      </c>
      <c r="O2716" s="2117"/>
      <c r="P2716" s="2117"/>
      <c r="Q2716" s="2117">
        <f t="shared" si="153"/>
        <v>0</v>
      </c>
      <c r="R2716" s="2446"/>
    </row>
    <row r="2717" spans="2:18" ht="14.25" customHeight="1">
      <c r="B2717" s="407"/>
      <c r="C2717" s="1656">
        <v>27</v>
      </c>
      <c r="D2717" s="1943" t="s">
        <v>3546</v>
      </c>
      <c r="E2717" s="1793">
        <v>7</v>
      </c>
      <c r="F2717" s="1658" t="s">
        <v>508</v>
      </c>
      <c r="G2717" s="1753">
        <v>1</v>
      </c>
      <c r="H2717" s="1658">
        <v>2005</v>
      </c>
      <c r="I2717" s="1660">
        <v>233.76599999999999</v>
      </c>
      <c r="J2717" s="1658">
        <f t="shared" si="154"/>
        <v>100</v>
      </c>
      <c r="K2717" s="1660">
        <f t="shared" si="151"/>
        <v>0</v>
      </c>
      <c r="L2717" s="1658"/>
      <c r="M2717" s="1658"/>
      <c r="N2717" s="1661">
        <f t="shared" si="152"/>
        <v>0</v>
      </c>
      <c r="O2717" s="2117"/>
      <c r="P2717" s="2117"/>
      <c r="Q2717" s="2117">
        <f t="shared" si="153"/>
        <v>0</v>
      </c>
      <c r="R2717" s="2446"/>
    </row>
    <row r="2718" spans="2:18" ht="14.25" customHeight="1">
      <c r="B2718" s="407"/>
      <c r="C2718" s="1656">
        <v>28</v>
      </c>
      <c r="D2718" s="1943" t="s">
        <v>3547</v>
      </c>
      <c r="E2718" s="1793">
        <v>7</v>
      </c>
      <c r="F2718" s="1658" t="s">
        <v>508</v>
      </c>
      <c r="G2718" s="1753">
        <v>1</v>
      </c>
      <c r="H2718" s="1658">
        <v>2005</v>
      </c>
      <c r="I2718" s="1660">
        <v>645</v>
      </c>
      <c r="J2718" s="1658">
        <f t="shared" si="154"/>
        <v>100</v>
      </c>
      <c r="K2718" s="1660">
        <f t="shared" si="151"/>
        <v>0</v>
      </c>
      <c r="L2718" s="1658"/>
      <c r="M2718" s="1658"/>
      <c r="N2718" s="1661">
        <f t="shared" si="152"/>
        <v>0</v>
      </c>
      <c r="O2718" s="2117"/>
      <c r="P2718" s="2117"/>
      <c r="Q2718" s="2117">
        <f t="shared" si="153"/>
        <v>0</v>
      </c>
      <c r="R2718" s="2446"/>
    </row>
    <row r="2719" spans="2:18" ht="14.25" customHeight="1">
      <c r="B2719" s="407"/>
      <c r="C2719" s="1656">
        <v>29</v>
      </c>
      <c r="D2719" s="1943" t="s">
        <v>3548</v>
      </c>
      <c r="E2719" s="1793">
        <v>7</v>
      </c>
      <c r="F2719" s="1658" t="s">
        <v>508</v>
      </c>
      <c r="G2719" s="1753">
        <v>2</v>
      </c>
      <c r="H2719" s="1658">
        <v>2007</v>
      </c>
      <c r="I2719" s="1660">
        <v>365.7</v>
      </c>
      <c r="J2719" s="1658">
        <f t="shared" si="154"/>
        <v>100</v>
      </c>
      <c r="K2719" s="1660">
        <f t="shared" si="151"/>
        <v>0</v>
      </c>
      <c r="L2719" s="1658"/>
      <c r="M2719" s="1658"/>
      <c r="N2719" s="1661">
        <f t="shared" si="152"/>
        <v>0</v>
      </c>
      <c r="O2719" s="2117"/>
      <c r="P2719" s="2117"/>
      <c r="Q2719" s="2117">
        <f t="shared" si="153"/>
        <v>0</v>
      </c>
      <c r="R2719" s="2446"/>
    </row>
    <row r="2720" spans="2:18" ht="14.25" customHeight="1">
      <c r="B2720" s="407"/>
      <c r="C2720" s="1656">
        <v>30</v>
      </c>
      <c r="D2720" s="1943" t="s">
        <v>2805</v>
      </c>
      <c r="E2720" s="1793">
        <v>7</v>
      </c>
      <c r="F2720" s="1658" t="s">
        <v>508</v>
      </c>
      <c r="G2720" s="1753">
        <v>1</v>
      </c>
      <c r="H2720" s="1658">
        <v>2007</v>
      </c>
      <c r="I2720" s="1660">
        <v>645</v>
      </c>
      <c r="J2720" s="1658">
        <f t="shared" si="154"/>
        <v>100</v>
      </c>
      <c r="K2720" s="1660">
        <f t="shared" si="151"/>
        <v>0</v>
      </c>
      <c r="L2720" s="1658"/>
      <c r="M2720" s="1658"/>
      <c r="N2720" s="1661">
        <f t="shared" si="152"/>
        <v>0</v>
      </c>
      <c r="O2720" s="2117"/>
      <c r="P2720" s="2117"/>
      <c r="Q2720" s="2117">
        <f t="shared" si="153"/>
        <v>0</v>
      </c>
      <c r="R2720" s="2446"/>
    </row>
    <row r="2721" spans="2:18" ht="14.25" customHeight="1">
      <c r="B2721" s="407"/>
      <c r="C2721" s="1656">
        <v>31</v>
      </c>
      <c r="D2721" s="1943" t="s">
        <v>3549</v>
      </c>
      <c r="E2721" s="1793">
        <v>7</v>
      </c>
      <c r="F2721" s="1658" t="s">
        <v>508</v>
      </c>
      <c r="G2721" s="1753">
        <v>1</v>
      </c>
      <c r="H2721" s="1658">
        <v>2007</v>
      </c>
      <c r="I2721" s="1660">
        <v>380</v>
      </c>
      <c r="J2721" s="1658">
        <f t="shared" si="154"/>
        <v>100</v>
      </c>
      <c r="K2721" s="1660">
        <f t="shared" si="151"/>
        <v>0</v>
      </c>
      <c r="L2721" s="1658"/>
      <c r="M2721" s="1658"/>
      <c r="N2721" s="1661">
        <f t="shared" si="152"/>
        <v>0</v>
      </c>
      <c r="O2721" s="2117"/>
      <c r="P2721" s="2117"/>
      <c r="Q2721" s="2117">
        <f t="shared" si="153"/>
        <v>0</v>
      </c>
      <c r="R2721" s="2446"/>
    </row>
    <row r="2722" spans="2:18" ht="14.25" customHeight="1">
      <c r="B2722" s="407"/>
      <c r="C2722" s="1656">
        <v>32</v>
      </c>
      <c r="D2722" s="1943" t="s">
        <v>2077</v>
      </c>
      <c r="E2722" s="1793">
        <v>7</v>
      </c>
      <c r="F2722" s="1658" t="s">
        <v>508</v>
      </c>
      <c r="G2722" s="1753">
        <v>1</v>
      </c>
      <c r="H2722" s="1658">
        <v>2008</v>
      </c>
      <c r="I2722" s="1660">
        <v>582.12</v>
      </c>
      <c r="J2722" s="1658">
        <f t="shared" si="154"/>
        <v>100</v>
      </c>
      <c r="K2722" s="1660">
        <f t="shared" si="151"/>
        <v>0</v>
      </c>
      <c r="L2722" s="1658"/>
      <c r="M2722" s="1658"/>
      <c r="N2722" s="1661">
        <f t="shared" si="152"/>
        <v>0</v>
      </c>
      <c r="O2722" s="2117"/>
      <c r="P2722" s="2117"/>
      <c r="Q2722" s="2117">
        <f t="shared" si="153"/>
        <v>0</v>
      </c>
      <c r="R2722" s="2446"/>
    </row>
    <row r="2723" spans="2:18" ht="14.25" customHeight="1">
      <c r="B2723" s="407"/>
      <c r="C2723" s="1656">
        <v>33</v>
      </c>
      <c r="D2723" s="1943" t="s">
        <v>2806</v>
      </c>
      <c r="E2723" s="1793">
        <v>7</v>
      </c>
      <c r="F2723" s="1658" t="s">
        <v>508</v>
      </c>
      <c r="G2723" s="1753">
        <v>1</v>
      </c>
      <c r="H2723" s="1658">
        <v>2008</v>
      </c>
      <c r="I2723" s="1660">
        <v>1140</v>
      </c>
      <c r="J2723" s="1658">
        <f t="shared" si="154"/>
        <v>100</v>
      </c>
      <c r="K2723" s="1660">
        <f t="shared" si="151"/>
        <v>0</v>
      </c>
      <c r="L2723" s="1658"/>
      <c r="M2723" s="1658"/>
      <c r="N2723" s="1661">
        <f t="shared" si="152"/>
        <v>0</v>
      </c>
      <c r="O2723" s="2117"/>
      <c r="P2723" s="2117"/>
      <c r="Q2723" s="2117">
        <f t="shared" si="153"/>
        <v>0</v>
      </c>
      <c r="R2723" s="2446"/>
    </row>
    <row r="2724" spans="2:18" ht="14.25" customHeight="1">
      <c r="B2724" s="407"/>
      <c r="C2724" s="1656">
        <v>34</v>
      </c>
      <c r="D2724" s="1943" t="s">
        <v>2796</v>
      </c>
      <c r="E2724" s="1793">
        <v>7</v>
      </c>
      <c r="F2724" s="1658" t="s">
        <v>508</v>
      </c>
      <c r="G2724" s="1753">
        <v>1</v>
      </c>
      <c r="H2724" s="1658">
        <v>2008</v>
      </c>
      <c r="I2724" s="1660">
        <v>365.7</v>
      </c>
      <c r="J2724" s="1658">
        <f t="shared" si="154"/>
        <v>100</v>
      </c>
      <c r="K2724" s="1660">
        <f t="shared" si="151"/>
        <v>0</v>
      </c>
      <c r="L2724" s="1658"/>
      <c r="M2724" s="1658"/>
      <c r="N2724" s="1661">
        <f t="shared" si="152"/>
        <v>0</v>
      </c>
      <c r="O2724" s="2117"/>
      <c r="P2724" s="2117"/>
      <c r="Q2724" s="2117">
        <f t="shared" si="153"/>
        <v>0</v>
      </c>
      <c r="R2724" s="2446"/>
    </row>
    <row r="2725" spans="2:18" ht="14.25" customHeight="1">
      <c r="B2725" s="407"/>
      <c r="C2725" s="1656">
        <v>35</v>
      </c>
      <c r="D2725" s="1943" t="s">
        <v>2806</v>
      </c>
      <c r="E2725" s="1793">
        <v>7</v>
      </c>
      <c r="F2725" s="1658" t="s">
        <v>508</v>
      </c>
      <c r="G2725" s="1753">
        <v>1</v>
      </c>
      <c r="H2725" s="1658">
        <v>2008</v>
      </c>
      <c r="I2725" s="1660">
        <v>3354</v>
      </c>
      <c r="J2725" s="1658">
        <f t="shared" si="154"/>
        <v>100</v>
      </c>
      <c r="K2725" s="1660">
        <f t="shared" si="151"/>
        <v>0</v>
      </c>
      <c r="L2725" s="1658"/>
      <c r="M2725" s="1658"/>
      <c r="N2725" s="1661">
        <f t="shared" si="152"/>
        <v>0</v>
      </c>
      <c r="O2725" s="2117"/>
      <c r="P2725" s="2117"/>
      <c r="Q2725" s="2117">
        <f t="shared" si="153"/>
        <v>0</v>
      </c>
      <c r="R2725" s="2446"/>
    </row>
    <row r="2726" spans="2:18" ht="14.25" customHeight="1">
      <c r="B2726" s="407"/>
      <c r="C2726" s="1656">
        <v>36</v>
      </c>
      <c r="D2726" s="1943" t="s">
        <v>3298</v>
      </c>
      <c r="E2726" s="1793">
        <v>7</v>
      </c>
      <c r="F2726" s="1658" t="s">
        <v>508</v>
      </c>
      <c r="G2726" s="1753">
        <v>1</v>
      </c>
      <c r="H2726" s="1658">
        <v>2011</v>
      </c>
      <c r="I2726" s="1660">
        <v>74.819999999999993</v>
      </c>
      <c r="J2726" s="1658">
        <f t="shared" si="154"/>
        <v>100</v>
      </c>
      <c r="K2726" s="1660">
        <f t="shared" si="151"/>
        <v>0</v>
      </c>
      <c r="L2726" s="1658"/>
      <c r="M2726" s="1658"/>
      <c r="N2726" s="1661">
        <f t="shared" si="152"/>
        <v>0</v>
      </c>
      <c r="O2726" s="2117"/>
      <c r="P2726" s="2117"/>
      <c r="Q2726" s="2117">
        <f t="shared" si="153"/>
        <v>0</v>
      </c>
      <c r="R2726" s="2446"/>
    </row>
    <row r="2727" spans="2:18" ht="14.25" customHeight="1">
      <c r="B2727" s="407"/>
      <c r="C2727" s="1656">
        <v>37</v>
      </c>
      <c r="D2727" s="1943" t="s">
        <v>2807</v>
      </c>
      <c r="E2727" s="1793">
        <v>7</v>
      </c>
      <c r="F2727" s="1658" t="s">
        <v>508</v>
      </c>
      <c r="G2727" s="1753">
        <v>1</v>
      </c>
      <c r="H2727" s="1658">
        <v>2011</v>
      </c>
      <c r="I2727" s="1660">
        <v>2025</v>
      </c>
      <c r="J2727" s="1658">
        <f t="shared" si="154"/>
        <v>100</v>
      </c>
      <c r="K2727" s="1660">
        <f t="shared" si="151"/>
        <v>0</v>
      </c>
      <c r="L2727" s="1658"/>
      <c r="M2727" s="1658"/>
      <c r="N2727" s="1661">
        <f t="shared" si="152"/>
        <v>0</v>
      </c>
      <c r="O2727" s="2117"/>
      <c r="P2727" s="2117"/>
      <c r="Q2727" s="2117">
        <f t="shared" si="153"/>
        <v>0</v>
      </c>
      <c r="R2727" s="2446"/>
    </row>
    <row r="2728" spans="2:18" ht="14.25" customHeight="1">
      <c r="B2728" s="407"/>
      <c r="C2728" s="1656">
        <v>38</v>
      </c>
      <c r="D2728" s="1943" t="s">
        <v>3550</v>
      </c>
      <c r="E2728" s="1793">
        <v>7</v>
      </c>
      <c r="F2728" s="1658" t="s">
        <v>508</v>
      </c>
      <c r="G2728" s="1753">
        <v>1</v>
      </c>
      <c r="H2728" s="1658">
        <v>2012</v>
      </c>
      <c r="I2728" s="1660">
        <v>149.63999999999999</v>
      </c>
      <c r="J2728" s="1658">
        <f t="shared" si="154"/>
        <v>100</v>
      </c>
      <c r="K2728" s="1660">
        <f t="shared" si="151"/>
        <v>0</v>
      </c>
      <c r="L2728" s="1658"/>
      <c r="M2728" s="1658"/>
      <c r="N2728" s="1661">
        <f t="shared" si="152"/>
        <v>0</v>
      </c>
      <c r="O2728" s="2117"/>
      <c r="P2728" s="2117"/>
      <c r="Q2728" s="2117">
        <f t="shared" si="153"/>
        <v>0</v>
      </c>
      <c r="R2728" s="2446"/>
    </row>
    <row r="2729" spans="2:18" ht="14.25" customHeight="1">
      <c r="B2729" s="407"/>
      <c r="C2729" s="1656">
        <v>39</v>
      </c>
      <c r="D2729" s="1943" t="s">
        <v>5045</v>
      </c>
      <c r="E2729" s="1793">
        <v>7</v>
      </c>
      <c r="F2729" s="1658" t="s">
        <v>508</v>
      </c>
      <c r="G2729" s="1753">
        <v>1</v>
      </c>
      <c r="H2729" s="1658">
        <v>2012</v>
      </c>
      <c r="I2729" s="1660">
        <v>1032</v>
      </c>
      <c r="J2729" s="1658">
        <f t="shared" si="154"/>
        <v>100</v>
      </c>
      <c r="K2729" s="1660">
        <f t="shared" si="151"/>
        <v>0</v>
      </c>
      <c r="L2729" s="1658"/>
      <c r="M2729" s="1658"/>
      <c r="N2729" s="1661">
        <f t="shared" si="152"/>
        <v>0</v>
      </c>
      <c r="O2729" s="2117"/>
      <c r="P2729" s="2117"/>
      <c r="Q2729" s="2117">
        <f t="shared" si="153"/>
        <v>0</v>
      </c>
      <c r="R2729" s="2446"/>
    </row>
    <row r="2730" spans="2:18" ht="14.25" customHeight="1">
      <c r="B2730" s="407"/>
      <c r="C2730" s="1656">
        <v>40</v>
      </c>
      <c r="D2730" s="1943" t="s">
        <v>3551</v>
      </c>
      <c r="E2730" s="1793">
        <v>7</v>
      </c>
      <c r="F2730" s="1658" t="s">
        <v>508</v>
      </c>
      <c r="G2730" s="1753">
        <v>1</v>
      </c>
      <c r="H2730" s="1658">
        <v>2013</v>
      </c>
      <c r="I2730" s="1660">
        <v>365.7</v>
      </c>
      <c r="J2730" s="1658">
        <f t="shared" si="154"/>
        <v>100</v>
      </c>
      <c r="K2730" s="1660">
        <f t="shared" si="151"/>
        <v>0</v>
      </c>
      <c r="L2730" s="1658"/>
      <c r="M2730" s="1658"/>
      <c r="N2730" s="1661">
        <f t="shared" si="152"/>
        <v>0</v>
      </c>
      <c r="O2730" s="2117"/>
      <c r="P2730" s="2117"/>
      <c r="Q2730" s="2117">
        <f t="shared" si="153"/>
        <v>0</v>
      </c>
      <c r="R2730" s="2446"/>
    </row>
    <row r="2731" spans="2:18" ht="14.25" customHeight="1">
      <c r="B2731" s="407"/>
      <c r="C2731" s="1656">
        <v>41</v>
      </c>
      <c r="D2731" s="1943" t="s">
        <v>3552</v>
      </c>
      <c r="E2731" s="1793">
        <v>7</v>
      </c>
      <c r="F2731" s="1658" t="s">
        <v>508</v>
      </c>
      <c r="G2731" s="1753">
        <v>1</v>
      </c>
      <c r="H2731" s="1658">
        <v>2013</v>
      </c>
      <c r="I2731" s="1660">
        <v>1799.04</v>
      </c>
      <c r="J2731" s="1658">
        <f t="shared" si="154"/>
        <v>100</v>
      </c>
      <c r="K2731" s="1660">
        <f t="shared" si="151"/>
        <v>0</v>
      </c>
      <c r="L2731" s="1658"/>
      <c r="M2731" s="1658"/>
      <c r="N2731" s="1661">
        <f t="shared" si="152"/>
        <v>0</v>
      </c>
      <c r="O2731" s="2117"/>
      <c r="P2731" s="2117"/>
      <c r="Q2731" s="2117">
        <f t="shared" si="153"/>
        <v>0</v>
      </c>
      <c r="R2731" s="2446"/>
    </row>
    <row r="2732" spans="2:18" ht="14.25" customHeight="1">
      <c r="B2732" s="407"/>
      <c r="C2732" s="1656">
        <v>42</v>
      </c>
      <c r="D2732" s="1943" t="s">
        <v>2319</v>
      </c>
      <c r="E2732" s="1793">
        <v>7</v>
      </c>
      <c r="F2732" s="1658" t="s">
        <v>508</v>
      </c>
      <c r="G2732" s="1753">
        <v>1</v>
      </c>
      <c r="H2732" s="1658">
        <v>2016</v>
      </c>
      <c r="I2732" s="1660">
        <v>598.55999999999995</v>
      </c>
      <c r="J2732" s="1658">
        <f t="shared" si="154"/>
        <v>100</v>
      </c>
      <c r="K2732" s="1660">
        <f t="shared" si="151"/>
        <v>0</v>
      </c>
      <c r="L2732" s="1658"/>
      <c r="M2732" s="1658"/>
      <c r="N2732" s="1661">
        <f t="shared" si="152"/>
        <v>0</v>
      </c>
      <c r="O2732" s="2117"/>
      <c r="P2732" s="2117"/>
      <c r="Q2732" s="2117">
        <f t="shared" si="153"/>
        <v>0</v>
      </c>
      <c r="R2732" s="2446"/>
    </row>
    <row r="2733" spans="2:18" ht="14.25" customHeight="1">
      <c r="B2733" s="407"/>
      <c r="C2733" s="1656">
        <v>43</v>
      </c>
      <c r="D2733" s="1943" t="s">
        <v>3553</v>
      </c>
      <c r="E2733" s="1793">
        <v>7</v>
      </c>
      <c r="F2733" s="1658" t="s">
        <v>508</v>
      </c>
      <c r="G2733" s="1753">
        <v>1</v>
      </c>
      <c r="H2733" s="1658">
        <v>2016</v>
      </c>
      <c r="I2733" s="1660">
        <v>2430</v>
      </c>
      <c r="J2733" s="1658">
        <f t="shared" si="154"/>
        <v>100</v>
      </c>
      <c r="K2733" s="1660">
        <f t="shared" si="151"/>
        <v>0</v>
      </c>
      <c r="L2733" s="1658"/>
      <c r="M2733" s="1658"/>
      <c r="N2733" s="1661">
        <f t="shared" si="152"/>
        <v>0</v>
      </c>
      <c r="O2733" s="2117"/>
      <c r="P2733" s="2117"/>
      <c r="Q2733" s="2117">
        <f t="shared" si="153"/>
        <v>0</v>
      </c>
      <c r="R2733" s="2446"/>
    </row>
    <row r="2734" spans="2:18" ht="14.25" customHeight="1">
      <c r="B2734" s="407"/>
      <c r="C2734" s="1656">
        <v>44</v>
      </c>
      <c r="D2734" s="1943" t="s">
        <v>3554</v>
      </c>
      <c r="E2734" s="1793">
        <v>7</v>
      </c>
      <c r="F2734" s="1658" t="s">
        <v>508</v>
      </c>
      <c r="G2734" s="1753">
        <v>1</v>
      </c>
      <c r="H2734" s="1658">
        <v>2016</v>
      </c>
      <c r="I2734" s="1660">
        <v>165.84681</v>
      </c>
      <c r="J2734" s="1658">
        <f t="shared" si="154"/>
        <v>100</v>
      </c>
      <c r="K2734" s="1660">
        <f t="shared" si="151"/>
        <v>0</v>
      </c>
      <c r="L2734" s="1658"/>
      <c r="M2734" s="1658"/>
      <c r="N2734" s="1661">
        <f t="shared" si="152"/>
        <v>0</v>
      </c>
      <c r="O2734" s="2117"/>
      <c r="P2734" s="2117"/>
      <c r="Q2734" s="2117">
        <f t="shared" si="153"/>
        <v>0</v>
      </c>
      <c r="R2734" s="2446"/>
    </row>
    <row r="2735" spans="2:18" ht="14.25" customHeight="1">
      <c r="B2735" s="407"/>
      <c r="C2735" s="1656">
        <v>45</v>
      </c>
      <c r="D2735" s="1943" t="s">
        <v>2317</v>
      </c>
      <c r="E2735" s="1793">
        <v>7</v>
      </c>
      <c r="F2735" s="1658" t="s">
        <v>508</v>
      </c>
      <c r="G2735" s="1753">
        <v>1</v>
      </c>
      <c r="H2735" s="1658">
        <v>2017</v>
      </c>
      <c r="I2735" s="1660">
        <v>4455</v>
      </c>
      <c r="J2735" s="1658">
        <f t="shared" si="154"/>
        <v>100</v>
      </c>
      <c r="K2735" s="1660">
        <f t="shared" si="151"/>
        <v>0</v>
      </c>
      <c r="L2735" s="1658"/>
      <c r="M2735" s="1658"/>
      <c r="N2735" s="1661">
        <f t="shared" si="152"/>
        <v>0</v>
      </c>
      <c r="O2735" s="2117"/>
      <c r="P2735" s="2117"/>
      <c r="Q2735" s="2117">
        <f t="shared" si="153"/>
        <v>0</v>
      </c>
      <c r="R2735" s="2446"/>
    </row>
    <row r="2736" spans="2:18" ht="14.25" customHeight="1">
      <c r="B2736" s="407"/>
      <c r="C2736" s="1656">
        <v>46</v>
      </c>
      <c r="D2736" s="1943" t="s">
        <v>2808</v>
      </c>
      <c r="E2736" s="1793">
        <v>7</v>
      </c>
      <c r="F2736" s="1658" t="s">
        <v>508</v>
      </c>
      <c r="G2736" s="1753">
        <v>1</v>
      </c>
      <c r="H2736" s="1658">
        <v>2017</v>
      </c>
      <c r="I2736" s="1660">
        <v>140.9</v>
      </c>
      <c r="J2736" s="1658">
        <f t="shared" si="154"/>
        <v>100</v>
      </c>
      <c r="K2736" s="1660">
        <f t="shared" ref="K2736:K2752" si="155">IF(J2736=100,0,I2736-I2736*J2736%)</f>
        <v>0</v>
      </c>
      <c r="L2736" s="1658"/>
      <c r="M2736" s="1658"/>
      <c r="N2736" s="1661">
        <f t="shared" ref="N2736:N2752" si="156">+L2736*M2736</f>
        <v>0</v>
      </c>
      <c r="O2736" s="2117"/>
      <c r="P2736" s="2117"/>
      <c r="Q2736" s="2117">
        <f t="shared" ref="Q2736:Q2752" si="157">+O2736*P2736</f>
        <v>0</v>
      </c>
      <c r="R2736" s="2446"/>
    </row>
    <row r="2737" spans="2:18" ht="14.25" customHeight="1">
      <c r="B2737" s="407"/>
      <c r="C2737" s="1656">
        <v>47</v>
      </c>
      <c r="D2737" s="1943" t="s">
        <v>3555</v>
      </c>
      <c r="E2737" s="1793">
        <v>7</v>
      </c>
      <c r="F2737" s="1658" t="s">
        <v>508</v>
      </c>
      <c r="G2737" s="1753">
        <v>1</v>
      </c>
      <c r="H2737" s="1658">
        <v>2017</v>
      </c>
      <c r="I2737" s="1660">
        <v>8208</v>
      </c>
      <c r="J2737" s="1658">
        <f t="shared" si="154"/>
        <v>100</v>
      </c>
      <c r="K2737" s="1660">
        <f t="shared" si="155"/>
        <v>0</v>
      </c>
      <c r="L2737" s="1658"/>
      <c r="M2737" s="1658"/>
      <c r="N2737" s="1661">
        <f t="shared" si="156"/>
        <v>0</v>
      </c>
      <c r="O2737" s="2117"/>
      <c r="P2737" s="2117"/>
      <c r="Q2737" s="2117">
        <f t="shared" si="157"/>
        <v>0</v>
      </c>
      <c r="R2737" s="2446"/>
    </row>
    <row r="2738" spans="2:18" ht="14.25" customHeight="1">
      <c r="B2738" s="407"/>
      <c r="C2738" s="1656">
        <v>48</v>
      </c>
      <c r="D2738" s="1943" t="s">
        <v>3556</v>
      </c>
      <c r="E2738" s="1793">
        <v>7</v>
      </c>
      <c r="F2738" s="1658" t="s">
        <v>508</v>
      </c>
      <c r="G2738" s="1753">
        <v>2</v>
      </c>
      <c r="H2738" s="1658">
        <v>2007</v>
      </c>
      <c r="I2738" s="1660">
        <v>140.9</v>
      </c>
      <c r="J2738" s="1658">
        <f t="shared" si="154"/>
        <v>100</v>
      </c>
      <c r="K2738" s="1660">
        <f t="shared" si="155"/>
        <v>0</v>
      </c>
      <c r="L2738" s="1658"/>
      <c r="M2738" s="1658"/>
      <c r="N2738" s="1661">
        <f t="shared" si="156"/>
        <v>0</v>
      </c>
      <c r="O2738" s="2117"/>
      <c r="P2738" s="2117"/>
      <c r="Q2738" s="2117">
        <f t="shared" si="157"/>
        <v>0</v>
      </c>
      <c r="R2738" s="2446"/>
    </row>
    <row r="2739" spans="2:18" ht="14.25" customHeight="1">
      <c r="B2739" s="407"/>
      <c r="C2739" s="1656">
        <v>49</v>
      </c>
      <c r="D2739" s="1943" t="s">
        <v>3556</v>
      </c>
      <c r="E2739" s="1793">
        <v>7</v>
      </c>
      <c r="F2739" s="1658" t="s">
        <v>508</v>
      </c>
      <c r="G2739" s="1753">
        <v>2</v>
      </c>
      <c r="H2739" s="1658">
        <v>2007</v>
      </c>
      <c r="I2739" s="1660">
        <v>405</v>
      </c>
      <c r="J2739" s="1658">
        <f t="shared" si="154"/>
        <v>100</v>
      </c>
      <c r="K2739" s="1660">
        <f t="shared" si="155"/>
        <v>0</v>
      </c>
      <c r="L2739" s="1658"/>
      <c r="M2739" s="1658"/>
      <c r="N2739" s="1661">
        <f t="shared" si="156"/>
        <v>0</v>
      </c>
      <c r="O2739" s="2117"/>
      <c r="P2739" s="2117"/>
      <c r="Q2739" s="2117">
        <f t="shared" si="157"/>
        <v>0</v>
      </c>
      <c r="R2739" s="2446"/>
    </row>
    <row r="2740" spans="2:18" ht="14.25" customHeight="1">
      <c r="B2740" s="407"/>
      <c r="C2740" s="1656">
        <v>50</v>
      </c>
      <c r="D2740" s="1943" t="s">
        <v>3557</v>
      </c>
      <c r="E2740" s="1793">
        <v>7</v>
      </c>
      <c r="F2740" s="1658" t="s">
        <v>508</v>
      </c>
      <c r="G2740" s="1753">
        <v>1</v>
      </c>
      <c r="H2740" s="1658">
        <v>2009</v>
      </c>
      <c r="I2740" s="1660">
        <v>155.80000000000001</v>
      </c>
      <c r="J2740" s="1658">
        <f t="shared" si="154"/>
        <v>100</v>
      </c>
      <c r="K2740" s="1660">
        <f t="shared" si="155"/>
        <v>0</v>
      </c>
      <c r="L2740" s="1658"/>
      <c r="M2740" s="1658"/>
      <c r="N2740" s="1661">
        <f t="shared" si="156"/>
        <v>0</v>
      </c>
      <c r="O2740" s="2117"/>
      <c r="P2740" s="2117"/>
      <c r="Q2740" s="2117">
        <f t="shared" si="157"/>
        <v>0</v>
      </c>
      <c r="R2740" s="2446"/>
    </row>
    <row r="2741" spans="2:18" ht="14.25" customHeight="1">
      <c r="B2741" s="407"/>
      <c r="C2741" s="1656">
        <v>51</v>
      </c>
      <c r="D2741" s="1943" t="s">
        <v>3558</v>
      </c>
      <c r="E2741" s="1793">
        <v>7</v>
      </c>
      <c r="F2741" s="1658" t="s">
        <v>508</v>
      </c>
      <c r="G2741" s="1753">
        <v>1</v>
      </c>
      <c r="H2741" s="1658">
        <v>2007</v>
      </c>
      <c r="I2741" s="1660">
        <v>114.8</v>
      </c>
      <c r="J2741" s="1658">
        <f t="shared" si="154"/>
        <v>100</v>
      </c>
      <c r="K2741" s="1660">
        <f t="shared" si="155"/>
        <v>0</v>
      </c>
      <c r="L2741" s="1658"/>
      <c r="M2741" s="1658"/>
      <c r="N2741" s="1661">
        <f t="shared" si="156"/>
        <v>0</v>
      </c>
      <c r="O2741" s="2117"/>
      <c r="P2741" s="2117"/>
      <c r="Q2741" s="2117">
        <f t="shared" si="157"/>
        <v>0</v>
      </c>
      <c r="R2741" s="2446"/>
    </row>
    <row r="2742" spans="2:18" ht="14.25" customHeight="1">
      <c r="B2742" s="407"/>
      <c r="C2742" s="1656">
        <v>52</v>
      </c>
      <c r="D2742" s="1943" t="s">
        <v>3559</v>
      </c>
      <c r="E2742" s="1793">
        <v>7</v>
      </c>
      <c r="F2742" s="1658" t="s">
        <v>508</v>
      </c>
      <c r="G2742" s="1753">
        <v>1</v>
      </c>
      <c r="H2742" s="1658">
        <v>2007</v>
      </c>
      <c r="I2742" s="1660">
        <v>368.64</v>
      </c>
      <c r="J2742" s="1658">
        <f t="shared" si="154"/>
        <v>100</v>
      </c>
      <c r="K2742" s="1660">
        <f t="shared" si="155"/>
        <v>0</v>
      </c>
      <c r="L2742" s="1658"/>
      <c r="M2742" s="1658"/>
      <c r="N2742" s="1661">
        <f t="shared" si="156"/>
        <v>0</v>
      </c>
      <c r="O2742" s="2117"/>
      <c r="P2742" s="2117"/>
      <c r="Q2742" s="2117">
        <f t="shared" si="157"/>
        <v>0</v>
      </c>
      <c r="R2742" s="2446"/>
    </row>
    <row r="2743" spans="2:18" ht="14.25" customHeight="1">
      <c r="B2743" s="407"/>
      <c r="C2743" s="1656">
        <v>53</v>
      </c>
      <c r="D2743" s="1943" t="s">
        <v>2796</v>
      </c>
      <c r="E2743" s="1793">
        <v>7</v>
      </c>
      <c r="F2743" s="1658" t="s">
        <v>508</v>
      </c>
      <c r="G2743" s="1753">
        <v>1</v>
      </c>
      <c r="H2743" s="1658">
        <v>2008</v>
      </c>
      <c r="I2743" s="1660">
        <v>1665.2529999999999</v>
      </c>
      <c r="J2743" s="1658">
        <f t="shared" si="154"/>
        <v>100</v>
      </c>
      <c r="K2743" s="1660">
        <f t="shared" si="155"/>
        <v>0</v>
      </c>
      <c r="L2743" s="1658"/>
      <c r="M2743" s="1658"/>
      <c r="N2743" s="1661">
        <f t="shared" si="156"/>
        <v>0</v>
      </c>
      <c r="O2743" s="2117"/>
      <c r="P2743" s="2117"/>
      <c r="Q2743" s="2117">
        <f t="shared" si="157"/>
        <v>0</v>
      </c>
      <c r="R2743" s="2446"/>
    </row>
    <row r="2744" spans="2:18" ht="14.25" customHeight="1">
      <c r="B2744" s="407"/>
      <c r="C2744" s="1656">
        <v>54</v>
      </c>
      <c r="D2744" s="1943" t="s">
        <v>2796</v>
      </c>
      <c r="E2744" s="1793">
        <v>7</v>
      </c>
      <c r="F2744" s="1658" t="s">
        <v>508</v>
      </c>
      <c r="G2744" s="1753">
        <v>1</v>
      </c>
      <c r="H2744" s="1658">
        <v>2008</v>
      </c>
      <c r="I2744" s="1660">
        <v>1676.2560000000001</v>
      </c>
      <c r="J2744" s="1658">
        <f t="shared" si="154"/>
        <v>100</v>
      </c>
      <c r="K2744" s="1660">
        <f t="shared" si="155"/>
        <v>0</v>
      </c>
      <c r="L2744" s="1658"/>
      <c r="M2744" s="1658"/>
      <c r="N2744" s="1661">
        <f t="shared" si="156"/>
        <v>0</v>
      </c>
      <c r="O2744" s="2117"/>
      <c r="P2744" s="2117"/>
      <c r="Q2744" s="2117">
        <f t="shared" si="157"/>
        <v>0</v>
      </c>
      <c r="R2744" s="2446"/>
    </row>
    <row r="2745" spans="2:18" ht="14.25" customHeight="1">
      <c r="B2745" s="407"/>
      <c r="C2745" s="1656">
        <v>55</v>
      </c>
      <c r="D2745" s="1943" t="s">
        <v>3279</v>
      </c>
      <c r="E2745" s="1793">
        <v>7</v>
      </c>
      <c r="F2745" s="1658" t="s">
        <v>508</v>
      </c>
      <c r="G2745" s="1753">
        <v>1</v>
      </c>
      <c r="H2745" s="1658">
        <v>2007</v>
      </c>
      <c r="I2745" s="1660">
        <v>408.43</v>
      </c>
      <c r="J2745" s="1658">
        <f t="shared" si="154"/>
        <v>100</v>
      </c>
      <c r="K2745" s="1660">
        <f t="shared" si="155"/>
        <v>0</v>
      </c>
      <c r="L2745" s="1658"/>
      <c r="M2745" s="1658"/>
      <c r="N2745" s="1661">
        <f t="shared" si="156"/>
        <v>0</v>
      </c>
      <c r="O2745" s="2117"/>
      <c r="P2745" s="2117"/>
      <c r="Q2745" s="2117">
        <f t="shared" si="157"/>
        <v>0</v>
      </c>
      <c r="R2745" s="2446"/>
    </row>
    <row r="2746" spans="2:18" ht="14.25" customHeight="1">
      <c r="B2746" s="407"/>
      <c r="C2746" s="1656">
        <v>56</v>
      </c>
      <c r="D2746" s="1943" t="s">
        <v>3560</v>
      </c>
      <c r="E2746" s="1793">
        <v>7</v>
      </c>
      <c r="F2746" s="1658" t="s">
        <v>508</v>
      </c>
      <c r="G2746" s="1753">
        <v>1</v>
      </c>
      <c r="H2746" s="1658">
        <v>2006</v>
      </c>
      <c r="I2746" s="1660">
        <v>1732.2449999999999</v>
      </c>
      <c r="J2746" s="1658">
        <f t="shared" si="154"/>
        <v>100</v>
      </c>
      <c r="K2746" s="1660">
        <f t="shared" si="155"/>
        <v>0</v>
      </c>
      <c r="L2746" s="1658"/>
      <c r="M2746" s="1658"/>
      <c r="N2746" s="1661">
        <f t="shared" si="156"/>
        <v>0</v>
      </c>
      <c r="O2746" s="2117"/>
      <c r="P2746" s="2117"/>
      <c r="Q2746" s="2117">
        <f t="shared" si="157"/>
        <v>0</v>
      </c>
      <c r="R2746" s="2446"/>
    </row>
    <row r="2747" spans="2:18" ht="14.25" customHeight="1">
      <c r="B2747" s="407"/>
      <c r="C2747" s="1656">
        <v>57</v>
      </c>
      <c r="D2747" s="1943" t="s">
        <v>5046</v>
      </c>
      <c r="E2747" s="1793">
        <v>7</v>
      </c>
      <c r="F2747" s="1658" t="s">
        <v>3489</v>
      </c>
      <c r="G2747" s="1753">
        <v>3</v>
      </c>
      <c r="H2747" s="1658">
        <v>2022</v>
      </c>
      <c r="I2747" s="1660">
        <v>73</v>
      </c>
      <c r="J2747" s="1658">
        <f t="shared" si="154"/>
        <v>80</v>
      </c>
      <c r="K2747" s="1660">
        <f t="shared" si="155"/>
        <v>14.599999999999994</v>
      </c>
      <c r="L2747" s="1658"/>
      <c r="M2747" s="1658"/>
      <c r="N2747" s="1661">
        <f t="shared" si="156"/>
        <v>0</v>
      </c>
      <c r="O2747" s="2117"/>
      <c r="P2747" s="2117"/>
      <c r="Q2747" s="2117">
        <f t="shared" si="157"/>
        <v>0</v>
      </c>
      <c r="R2747" s="2446"/>
    </row>
    <row r="2748" spans="2:18" ht="14.25" customHeight="1">
      <c r="B2748" s="407"/>
      <c r="C2748" s="1656">
        <v>58</v>
      </c>
      <c r="D2748" s="1943" t="s">
        <v>5047</v>
      </c>
      <c r="E2748" s="1793">
        <v>7</v>
      </c>
      <c r="F2748" s="1658" t="s">
        <v>3489</v>
      </c>
      <c r="G2748" s="1753">
        <v>1</v>
      </c>
      <c r="H2748" s="1658">
        <v>2021</v>
      </c>
      <c r="I2748" s="1660">
        <v>40.1</v>
      </c>
      <c r="J2748" s="1658">
        <f t="shared" si="154"/>
        <v>100</v>
      </c>
      <c r="K2748" s="1660">
        <f t="shared" si="155"/>
        <v>0</v>
      </c>
      <c r="L2748" s="1658"/>
      <c r="M2748" s="1658"/>
      <c r="N2748" s="1661">
        <f t="shared" si="156"/>
        <v>0</v>
      </c>
      <c r="O2748" s="2117"/>
      <c r="P2748" s="2117"/>
      <c r="Q2748" s="2117">
        <f t="shared" si="157"/>
        <v>0</v>
      </c>
      <c r="R2748" s="2446"/>
    </row>
    <row r="2749" spans="2:18" ht="14.25" customHeight="1">
      <c r="B2749" s="407"/>
      <c r="C2749" s="1656">
        <v>59</v>
      </c>
      <c r="D2749" s="1943" t="s">
        <v>5048</v>
      </c>
      <c r="E2749" s="1793">
        <v>7</v>
      </c>
      <c r="F2749" s="1658" t="s">
        <v>3489</v>
      </c>
      <c r="G2749" s="1753">
        <v>2</v>
      </c>
      <c r="H2749" s="1658">
        <v>2021</v>
      </c>
      <c r="I2749" s="1660">
        <v>400.8</v>
      </c>
      <c r="J2749" s="1658">
        <f t="shared" ref="J2749:J2752" si="158">IF(($J$14-H2749)*J$19&gt;100,100,($J$14-H2749)*J$19)</f>
        <v>100</v>
      </c>
      <c r="K2749" s="1660">
        <f t="shared" si="155"/>
        <v>0</v>
      </c>
      <c r="L2749" s="1658"/>
      <c r="M2749" s="1658"/>
      <c r="N2749" s="1661">
        <f t="shared" si="156"/>
        <v>0</v>
      </c>
      <c r="O2749" s="2117"/>
      <c r="P2749" s="2117"/>
      <c r="Q2749" s="2117">
        <f t="shared" si="157"/>
        <v>0</v>
      </c>
      <c r="R2749" s="2446"/>
    </row>
    <row r="2750" spans="2:18" ht="14.25" customHeight="1">
      <c r="B2750" s="407"/>
      <c r="C2750" s="1656">
        <v>60</v>
      </c>
      <c r="D2750" s="1943" t="s">
        <v>5049</v>
      </c>
      <c r="E2750" s="1793">
        <v>7</v>
      </c>
      <c r="F2750" s="1658" t="s">
        <v>3489</v>
      </c>
      <c r="G2750" s="1753">
        <v>13</v>
      </c>
      <c r="H2750" s="1658">
        <v>2022</v>
      </c>
      <c r="I2750" s="1660">
        <v>72.5</v>
      </c>
      <c r="J2750" s="1658">
        <f t="shared" si="158"/>
        <v>80</v>
      </c>
      <c r="K2750" s="1660">
        <f t="shared" si="155"/>
        <v>14.5</v>
      </c>
      <c r="L2750" s="1658"/>
      <c r="M2750" s="1658"/>
      <c r="N2750" s="1661">
        <f t="shared" si="156"/>
        <v>0</v>
      </c>
      <c r="O2750" s="2117"/>
      <c r="P2750" s="2117"/>
      <c r="Q2750" s="2117">
        <f t="shared" si="157"/>
        <v>0</v>
      </c>
      <c r="R2750" s="2446"/>
    </row>
    <row r="2751" spans="2:18" ht="14.25" customHeight="1">
      <c r="B2751" s="407"/>
      <c r="C2751" s="1656">
        <v>61</v>
      </c>
      <c r="D2751" s="1943" t="s">
        <v>2063</v>
      </c>
      <c r="E2751" s="1793">
        <v>7</v>
      </c>
      <c r="F2751" s="1658" t="s">
        <v>3489</v>
      </c>
      <c r="G2751" s="1753">
        <v>1</v>
      </c>
      <c r="H2751" s="1658">
        <v>2020</v>
      </c>
      <c r="I2751" s="1660">
        <v>527.53</v>
      </c>
      <c r="J2751" s="1658">
        <f t="shared" si="158"/>
        <v>100</v>
      </c>
      <c r="K2751" s="1660">
        <f t="shared" si="155"/>
        <v>0</v>
      </c>
      <c r="L2751" s="1658"/>
      <c r="M2751" s="1658"/>
      <c r="N2751" s="1661">
        <f t="shared" si="156"/>
        <v>0</v>
      </c>
      <c r="O2751" s="2117"/>
      <c r="P2751" s="2117"/>
      <c r="Q2751" s="2117">
        <f t="shared" si="157"/>
        <v>0</v>
      </c>
      <c r="R2751" s="2446"/>
    </row>
    <row r="2752" spans="2:18" ht="14.25" customHeight="1">
      <c r="B2752" s="407"/>
      <c r="C2752" s="1656">
        <v>62</v>
      </c>
      <c r="D2752" s="1943" t="s">
        <v>6162</v>
      </c>
      <c r="E2752" s="1793">
        <v>7</v>
      </c>
      <c r="F2752" s="1658" t="s">
        <v>3489</v>
      </c>
      <c r="G2752" s="1753">
        <v>1</v>
      </c>
      <c r="H2752" s="1658">
        <v>2023</v>
      </c>
      <c r="I2752" s="1660">
        <v>150.30000000000001</v>
      </c>
      <c r="J2752" s="1658">
        <f t="shared" si="158"/>
        <v>60</v>
      </c>
      <c r="K2752" s="1660">
        <f t="shared" si="155"/>
        <v>60.120000000000005</v>
      </c>
      <c r="L2752" s="1658"/>
      <c r="M2752" s="1658"/>
      <c r="N2752" s="1661">
        <f t="shared" si="156"/>
        <v>0</v>
      </c>
      <c r="O2752" s="2117"/>
      <c r="P2752" s="2117"/>
      <c r="Q2752" s="2117">
        <f t="shared" si="157"/>
        <v>0</v>
      </c>
      <c r="R2752" s="2447"/>
    </row>
    <row r="2753" spans="2:18" ht="14.25" customHeight="1">
      <c r="B2753" s="407"/>
      <c r="C2753" s="1794">
        <v>1</v>
      </c>
      <c r="D2753" s="1944" t="s">
        <v>2063</v>
      </c>
      <c r="E2753" s="1795">
        <v>7</v>
      </c>
      <c r="F2753" s="1796" t="s">
        <v>508</v>
      </c>
      <c r="G2753" s="1797">
        <v>4</v>
      </c>
      <c r="H2753" s="1796">
        <v>2020</v>
      </c>
      <c r="I2753" s="1798">
        <v>45.95</v>
      </c>
      <c r="J2753" s="1796">
        <v>100</v>
      </c>
      <c r="K2753" s="1798">
        <v>0</v>
      </c>
      <c r="L2753" s="1796"/>
      <c r="M2753" s="1796"/>
      <c r="N2753" s="1799">
        <v>0</v>
      </c>
      <c r="O2753" s="2135"/>
      <c r="P2753" s="2135"/>
      <c r="Q2753" s="2135">
        <v>0</v>
      </c>
      <c r="R2753" s="2494" t="s">
        <v>1980</v>
      </c>
    </row>
    <row r="2754" spans="2:18" ht="14.25" customHeight="1">
      <c r="B2754" s="407"/>
      <c r="C2754" s="1668">
        <v>2</v>
      </c>
      <c r="D2754" s="1945" t="s">
        <v>7456</v>
      </c>
      <c r="E2754" s="1800">
        <v>7</v>
      </c>
      <c r="F2754" s="1670" t="s">
        <v>508</v>
      </c>
      <c r="G2754" s="1754">
        <v>16</v>
      </c>
      <c r="H2754" s="1670">
        <v>2022</v>
      </c>
      <c r="I2754" s="1672">
        <v>50.1</v>
      </c>
      <c r="J2754" s="1670">
        <v>80</v>
      </c>
      <c r="K2754" s="1672">
        <v>530.71</v>
      </c>
      <c r="L2754" s="1670"/>
      <c r="M2754" s="1670"/>
      <c r="N2754" s="1673">
        <v>0</v>
      </c>
      <c r="O2754" s="2118"/>
      <c r="P2754" s="2118"/>
      <c r="Q2754" s="2118">
        <v>0</v>
      </c>
      <c r="R2754" s="2495"/>
    </row>
    <row r="2755" spans="2:18" ht="14.25" customHeight="1">
      <c r="B2755" s="407"/>
      <c r="C2755" s="1668">
        <v>3</v>
      </c>
      <c r="D2755" s="1945" t="s">
        <v>7457</v>
      </c>
      <c r="E2755" s="1800">
        <v>7</v>
      </c>
      <c r="F2755" s="1670" t="s">
        <v>508</v>
      </c>
      <c r="G2755" s="1754">
        <v>17</v>
      </c>
      <c r="H2755" s="1670">
        <v>2022</v>
      </c>
      <c r="I2755" s="1672">
        <v>50.1</v>
      </c>
      <c r="J2755" s="1670">
        <v>80</v>
      </c>
      <c r="K2755" s="1672">
        <v>388.09799999999996</v>
      </c>
      <c r="L2755" s="1670"/>
      <c r="M2755" s="1670"/>
      <c r="N2755" s="1673">
        <v>0</v>
      </c>
      <c r="O2755" s="2118"/>
      <c r="P2755" s="2118"/>
      <c r="Q2755" s="2118">
        <v>0</v>
      </c>
      <c r="R2755" s="2495"/>
    </row>
    <row r="2756" spans="2:18" ht="14.25" customHeight="1">
      <c r="B2756" s="407"/>
      <c r="C2756" s="1668">
        <v>4</v>
      </c>
      <c r="D2756" s="1945" t="s">
        <v>5037</v>
      </c>
      <c r="E2756" s="1800">
        <v>7</v>
      </c>
      <c r="F2756" s="1670" t="s">
        <v>508</v>
      </c>
      <c r="G2756" s="1754">
        <v>24</v>
      </c>
      <c r="H2756" s="1670">
        <v>2022</v>
      </c>
      <c r="I2756" s="1672">
        <v>88.435280000000006</v>
      </c>
      <c r="J2756" s="1670">
        <v>80</v>
      </c>
      <c r="K2756" s="1672">
        <v>972</v>
      </c>
      <c r="L2756" s="1670"/>
      <c r="M2756" s="1670"/>
      <c r="N2756" s="1673">
        <v>0</v>
      </c>
      <c r="O2756" s="2118"/>
      <c r="P2756" s="2118"/>
      <c r="Q2756" s="2118">
        <v>0</v>
      </c>
      <c r="R2756" s="2495"/>
    </row>
    <row r="2757" spans="2:18" ht="27" customHeight="1">
      <c r="B2757" s="407"/>
      <c r="C2757" s="1794">
        <v>5</v>
      </c>
      <c r="D2757" s="1945" t="s">
        <v>6088</v>
      </c>
      <c r="E2757" s="1800">
        <v>7</v>
      </c>
      <c r="F2757" s="1670" t="s">
        <v>508</v>
      </c>
      <c r="G2757" s="1754">
        <v>17</v>
      </c>
      <c r="H2757" s="1670">
        <v>2023</v>
      </c>
      <c r="I2757" s="1672">
        <v>106</v>
      </c>
      <c r="J2757" s="1670">
        <v>60</v>
      </c>
      <c r="K2757" s="1672">
        <v>1860.48</v>
      </c>
      <c r="L2757" s="1670"/>
      <c r="M2757" s="1670"/>
      <c r="N2757" s="1673">
        <v>0</v>
      </c>
      <c r="O2757" s="2118"/>
      <c r="P2757" s="2118"/>
      <c r="Q2757" s="2118">
        <v>0</v>
      </c>
      <c r="R2757" s="2495"/>
    </row>
    <row r="2758" spans="2:18" ht="14.25" customHeight="1">
      <c r="B2758" s="407"/>
      <c r="C2758" s="1668">
        <v>6</v>
      </c>
      <c r="D2758" s="1945" t="s">
        <v>7458</v>
      </c>
      <c r="E2758" s="1800">
        <v>7</v>
      </c>
      <c r="F2758" s="1670" t="s">
        <v>508</v>
      </c>
      <c r="G2758" s="1754">
        <v>13</v>
      </c>
      <c r="H2758" s="1670">
        <v>2022</v>
      </c>
      <c r="I2758" s="1672">
        <v>84.9</v>
      </c>
      <c r="J2758" s="1670">
        <v>80</v>
      </c>
      <c r="K2758" s="1672">
        <v>702</v>
      </c>
      <c r="L2758" s="1670"/>
      <c r="M2758" s="1670"/>
      <c r="N2758" s="1673">
        <v>0</v>
      </c>
      <c r="O2758" s="2118"/>
      <c r="P2758" s="2118"/>
      <c r="Q2758" s="2118">
        <v>0</v>
      </c>
      <c r="R2758" s="2495"/>
    </row>
    <row r="2759" spans="2:18" ht="14.25" customHeight="1">
      <c r="B2759" s="407"/>
      <c r="C2759" s="1668">
        <v>7</v>
      </c>
      <c r="D2759" s="1945" t="s">
        <v>6644</v>
      </c>
      <c r="E2759" s="1800">
        <v>7</v>
      </c>
      <c r="F2759" s="1670" t="s">
        <v>508</v>
      </c>
      <c r="G2759" s="1754">
        <v>1</v>
      </c>
      <c r="H2759" s="1670">
        <v>2023</v>
      </c>
      <c r="I2759" s="1672">
        <v>114.14</v>
      </c>
      <c r="J2759" s="1670">
        <v>60</v>
      </c>
      <c r="K2759" s="1672">
        <v>97.99199999999999</v>
      </c>
      <c r="L2759" s="1670"/>
      <c r="M2759" s="1670"/>
      <c r="N2759" s="1673">
        <v>0</v>
      </c>
      <c r="O2759" s="2118"/>
      <c r="P2759" s="2118"/>
      <c r="Q2759" s="2118">
        <v>0</v>
      </c>
      <c r="R2759" s="2495"/>
    </row>
    <row r="2760" spans="2:18" ht="14.25" customHeight="1">
      <c r="B2760" s="407"/>
      <c r="C2760" s="1682">
        <v>1</v>
      </c>
      <c r="D2760" s="1946" t="s">
        <v>4956</v>
      </c>
      <c r="E2760" s="1230">
        <v>7</v>
      </c>
      <c r="F2760" s="1684" t="s">
        <v>508</v>
      </c>
      <c r="G2760" s="1756">
        <v>2</v>
      </c>
      <c r="H2760" s="1686" t="s">
        <v>7278</v>
      </c>
      <c r="I2760" s="1687">
        <v>44</v>
      </c>
      <c r="J2760" s="1684">
        <v>85.800000000000011</v>
      </c>
      <c r="K2760" s="1688">
        <v>53.959999999999944</v>
      </c>
      <c r="L2760" s="1684"/>
      <c r="M2760" s="1684"/>
      <c r="N2760" s="1689">
        <v>0</v>
      </c>
      <c r="O2760" s="2120"/>
      <c r="P2760" s="2120"/>
      <c r="Q2760" s="2120">
        <v>0</v>
      </c>
      <c r="R2760" s="2496" t="s">
        <v>7892</v>
      </c>
    </row>
    <row r="2761" spans="2:18" ht="14.25" customHeight="1">
      <c r="B2761" s="407"/>
      <c r="C2761" s="1682">
        <v>2</v>
      </c>
      <c r="D2761" s="1946" t="s">
        <v>2073</v>
      </c>
      <c r="E2761" s="1230">
        <v>7</v>
      </c>
      <c r="F2761" s="1684" t="s">
        <v>508</v>
      </c>
      <c r="G2761" s="1756">
        <v>2</v>
      </c>
      <c r="H2761" s="1686" t="s">
        <v>7278</v>
      </c>
      <c r="I2761" s="1687">
        <v>44</v>
      </c>
      <c r="J2761" s="1684">
        <v>85.800000000000011</v>
      </c>
      <c r="K2761" s="1688">
        <v>18.317999999999987</v>
      </c>
      <c r="L2761" s="1684"/>
      <c r="M2761" s="1684"/>
      <c r="N2761" s="1689">
        <v>0</v>
      </c>
      <c r="O2761" s="2120"/>
      <c r="P2761" s="2120"/>
      <c r="Q2761" s="2120">
        <v>0</v>
      </c>
      <c r="R2761" s="2496"/>
    </row>
    <row r="2762" spans="2:18" ht="14.25" customHeight="1">
      <c r="B2762" s="407"/>
      <c r="C2762" s="1682">
        <v>3</v>
      </c>
      <c r="D2762" s="1946" t="s">
        <v>4957</v>
      </c>
      <c r="E2762" s="1230">
        <v>7</v>
      </c>
      <c r="F2762" s="1684" t="s">
        <v>508</v>
      </c>
      <c r="G2762" s="1756" t="s">
        <v>7459</v>
      </c>
      <c r="H2762" s="1686" t="s">
        <v>4881</v>
      </c>
      <c r="I2762" s="1687">
        <v>97</v>
      </c>
      <c r="J2762" s="1684">
        <v>57.2</v>
      </c>
      <c r="K2762" s="1688">
        <v>70.982434679999997</v>
      </c>
      <c r="L2762" s="1684"/>
      <c r="M2762" s="1684"/>
      <c r="N2762" s="1689">
        <v>0</v>
      </c>
      <c r="O2762" s="2120"/>
      <c r="P2762" s="2120"/>
      <c r="Q2762" s="2120">
        <v>0</v>
      </c>
      <c r="R2762" s="2496"/>
    </row>
    <row r="2763" spans="2:18" ht="14.25" customHeight="1">
      <c r="B2763" s="407"/>
      <c r="C2763" s="1682">
        <v>4</v>
      </c>
      <c r="D2763" s="1946" t="s">
        <v>5037</v>
      </c>
      <c r="E2763" s="1230">
        <v>7</v>
      </c>
      <c r="F2763" s="1684" t="s">
        <v>508</v>
      </c>
      <c r="G2763" s="1756">
        <v>4</v>
      </c>
      <c r="H2763" s="1686" t="s">
        <v>4881</v>
      </c>
      <c r="I2763" s="1687">
        <v>343</v>
      </c>
      <c r="J2763" s="1684">
        <v>57.2</v>
      </c>
      <c r="K2763" s="1688">
        <v>86.669999999999987</v>
      </c>
      <c r="L2763" s="1684"/>
      <c r="M2763" s="1684"/>
      <c r="N2763" s="1689">
        <v>0</v>
      </c>
      <c r="O2763" s="2120"/>
      <c r="P2763" s="2120"/>
      <c r="Q2763" s="2120">
        <v>0</v>
      </c>
      <c r="R2763" s="2496"/>
    </row>
    <row r="2764" spans="2:18" ht="14.25" customHeight="1">
      <c r="B2764" s="407"/>
      <c r="C2764" s="1682">
        <v>5</v>
      </c>
      <c r="D2764" s="1946" t="s">
        <v>5037</v>
      </c>
      <c r="E2764" s="1230">
        <v>7</v>
      </c>
      <c r="F2764" s="1684" t="s">
        <v>508</v>
      </c>
      <c r="G2764" s="1756">
        <v>2</v>
      </c>
      <c r="H2764" s="1686" t="s">
        <v>7287</v>
      </c>
      <c r="I2764" s="1687">
        <v>343</v>
      </c>
      <c r="J2764" s="1684">
        <v>42.900000000000006</v>
      </c>
      <c r="K2764" s="1688">
        <v>115.62749999999998</v>
      </c>
      <c r="L2764" s="1684"/>
      <c r="M2764" s="1684"/>
      <c r="N2764" s="1689">
        <v>0</v>
      </c>
      <c r="O2764" s="2120"/>
      <c r="P2764" s="2120"/>
      <c r="Q2764" s="2120">
        <v>0</v>
      </c>
      <c r="R2764" s="2496"/>
    </row>
    <row r="2765" spans="2:18" ht="27" customHeight="1">
      <c r="B2765" s="407"/>
      <c r="C2765" s="1682">
        <v>6</v>
      </c>
      <c r="D2765" s="1946" t="s">
        <v>6094</v>
      </c>
      <c r="E2765" s="1230">
        <v>7</v>
      </c>
      <c r="F2765" s="1684" t="s">
        <v>508</v>
      </c>
      <c r="G2765" s="1756">
        <v>2</v>
      </c>
      <c r="H2765" s="1686" t="s">
        <v>7287</v>
      </c>
      <c r="I2765" s="1687">
        <v>343</v>
      </c>
      <c r="J2765" s="1684">
        <v>42.900000000000006</v>
      </c>
      <c r="K2765" s="1688">
        <v>156.22559999999999</v>
      </c>
      <c r="L2765" s="1684"/>
      <c r="M2765" s="1684"/>
      <c r="N2765" s="1689">
        <v>0</v>
      </c>
      <c r="O2765" s="2120"/>
      <c r="P2765" s="2120"/>
      <c r="Q2765" s="2120">
        <v>0</v>
      </c>
      <c r="R2765" s="2496"/>
    </row>
    <row r="2766" spans="2:18" ht="14.25" customHeight="1">
      <c r="B2766" s="407"/>
      <c r="C2766" s="1682">
        <v>7</v>
      </c>
      <c r="D2766" s="1946" t="s">
        <v>2537</v>
      </c>
      <c r="E2766" s="1230">
        <v>7</v>
      </c>
      <c r="F2766" s="1684" t="s">
        <v>508</v>
      </c>
      <c r="G2766" s="1756">
        <v>1</v>
      </c>
      <c r="H2766" s="1686">
        <v>2020</v>
      </c>
      <c r="I2766" s="1687">
        <v>343</v>
      </c>
      <c r="J2766" s="1684">
        <v>85.800000000000011</v>
      </c>
      <c r="K2766" s="1688">
        <v>27.553679999999993</v>
      </c>
      <c r="L2766" s="1684"/>
      <c r="M2766" s="1684"/>
      <c r="N2766" s="1689">
        <v>0</v>
      </c>
      <c r="O2766" s="2120"/>
      <c r="P2766" s="2120"/>
      <c r="Q2766" s="2120">
        <v>0</v>
      </c>
      <c r="R2766" s="2496"/>
    </row>
    <row r="2767" spans="2:18" ht="14.25" customHeight="1">
      <c r="B2767" s="407"/>
      <c r="C2767" s="1682">
        <v>8</v>
      </c>
      <c r="D2767" s="1946" t="s">
        <v>4959</v>
      </c>
      <c r="E2767" s="1230">
        <v>7</v>
      </c>
      <c r="F2767" s="1684" t="s">
        <v>508</v>
      </c>
      <c r="G2767" s="1756">
        <v>7</v>
      </c>
      <c r="H2767" s="1686">
        <v>2022</v>
      </c>
      <c r="I2767" s="1687">
        <v>343</v>
      </c>
      <c r="J2767" s="1684">
        <v>57.2</v>
      </c>
      <c r="K2767" s="1688">
        <v>70.982434679999997</v>
      </c>
      <c r="L2767" s="1684"/>
      <c r="M2767" s="1684"/>
      <c r="N2767" s="1689">
        <v>0</v>
      </c>
      <c r="O2767" s="2120"/>
      <c r="P2767" s="2120"/>
      <c r="Q2767" s="2120">
        <v>0</v>
      </c>
      <c r="R2767" s="2496"/>
    </row>
    <row r="2768" spans="2:18" ht="14.25" customHeight="1">
      <c r="B2768" s="407"/>
      <c r="C2768" s="1682">
        <v>9</v>
      </c>
      <c r="D2768" s="1946" t="s">
        <v>6092</v>
      </c>
      <c r="E2768" s="1230">
        <v>7</v>
      </c>
      <c r="F2768" s="1684" t="s">
        <v>508</v>
      </c>
      <c r="G2768" s="1756">
        <v>3</v>
      </c>
      <c r="H2768" s="1686">
        <v>2022</v>
      </c>
      <c r="I2768" s="1687">
        <v>343</v>
      </c>
      <c r="J2768" s="1684">
        <v>57.2</v>
      </c>
      <c r="K2768" s="1688">
        <v>86.669999999999987</v>
      </c>
      <c r="L2768" s="1684"/>
      <c r="M2768" s="1684"/>
      <c r="N2768" s="1689">
        <v>0</v>
      </c>
      <c r="O2768" s="2120"/>
      <c r="P2768" s="2120"/>
      <c r="Q2768" s="2120">
        <v>0</v>
      </c>
      <c r="R2768" s="2496"/>
    </row>
    <row r="2769" spans="2:18" ht="14.25" customHeight="1">
      <c r="B2769" s="407"/>
      <c r="C2769" s="1682">
        <v>10</v>
      </c>
      <c r="D2769" s="1946" t="s">
        <v>5037</v>
      </c>
      <c r="E2769" s="1230">
        <v>7</v>
      </c>
      <c r="F2769" s="1684" t="s">
        <v>508</v>
      </c>
      <c r="G2769" s="1756">
        <v>6</v>
      </c>
      <c r="H2769" s="1686" t="s">
        <v>7287</v>
      </c>
      <c r="I2769" s="1687">
        <v>343</v>
      </c>
      <c r="J2769" s="1684">
        <v>42.900000000000006</v>
      </c>
      <c r="K2769" s="1688">
        <v>115.62749999999998</v>
      </c>
      <c r="L2769" s="1684"/>
      <c r="M2769" s="1684"/>
      <c r="N2769" s="1689">
        <v>0</v>
      </c>
      <c r="O2769" s="2120"/>
      <c r="P2769" s="2120"/>
      <c r="Q2769" s="2120">
        <v>0</v>
      </c>
      <c r="R2769" s="2496"/>
    </row>
    <row r="2770" spans="2:18" ht="14.25" customHeight="1">
      <c r="B2770" s="407"/>
      <c r="C2770" s="1682">
        <v>11</v>
      </c>
      <c r="D2770" s="1946" t="s">
        <v>7460</v>
      </c>
      <c r="E2770" s="1230">
        <v>7</v>
      </c>
      <c r="F2770" s="1684" t="s">
        <v>508</v>
      </c>
      <c r="G2770" s="1756">
        <v>1</v>
      </c>
      <c r="H2770" s="1686" t="s">
        <v>7287</v>
      </c>
      <c r="I2770" s="1687">
        <v>343</v>
      </c>
      <c r="J2770" s="1684">
        <v>42.900000000000006</v>
      </c>
      <c r="K2770" s="1688">
        <v>139.88357999999999</v>
      </c>
      <c r="L2770" s="1684"/>
      <c r="M2770" s="1684"/>
      <c r="N2770" s="1689">
        <v>0</v>
      </c>
      <c r="O2770" s="2120"/>
      <c r="P2770" s="2120"/>
      <c r="Q2770" s="2120">
        <v>0</v>
      </c>
      <c r="R2770" s="2496"/>
    </row>
    <row r="2771" spans="2:18" ht="14.25" customHeight="1">
      <c r="B2771" s="407"/>
      <c r="C2771" s="1682">
        <v>12</v>
      </c>
      <c r="D2771" s="1947" t="s">
        <v>7461</v>
      </c>
      <c r="E2771" s="1235">
        <v>7</v>
      </c>
      <c r="F2771" s="1801" t="s">
        <v>508</v>
      </c>
      <c r="G2771" s="1802">
        <v>5</v>
      </c>
      <c r="H2771" s="1803" t="s">
        <v>7283</v>
      </c>
      <c r="I2771" s="1804">
        <v>343</v>
      </c>
      <c r="J2771" s="1801">
        <v>28.6</v>
      </c>
      <c r="K2771" s="1805">
        <v>175.81536</v>
      </c>
      <c r="L2771" s="1801"/>
      <c r="M2771" s="1801"/>
      <c r="N2771" s="1806">
        <v>0</v>
      </c>
      <c r="O2771" s="2136"/>
      <c r="P2771" s="2136"/>
      <c r="Q2771" s="2136">
        <v>0</v>
      </c>
      <c r="R2771" s="2496"/>
    </row>
    <row r="2772" spans="2:18" ht="14.25" customHeight="1">
      <c r="B2772" s="407"/>
      <c r="C2772" s="1573">
        <v>1</v>
      </c>
      <c r="D2772" s="1930" t="s">
        <v>7394</v>
      </c>
      <c r="E2772" s="1226">
        <v>7</v>
      </c>
      <c r="F2772" s="1575" t="s">
        <v>508</v>
      </c>
      <c r="G2772" s="1725">
        <v>8</v>
      </c>
      <c r="H2772" s="1575">
        <v>2006</v>
      </c>
      <c r="I2772" s="1577">
        <v>179.4</v>
      </c>
      <c r="J2772" s="1575">
        <v>100</v>
      </c>
      <c r="K2772" s="1577">
        <f t="shared" ref="K2772:K2835" si="159">IF(J2772=100,0,I2772-I2772*J2772%)</f>
        <v>0</v>
      </c>
      <c r="L2772" s="1575"/>
      <c r="M2772" s="1575"/>
      <c r="N2772" s="1578">
        <f t="shared" ref="N2772:N2835" si="160">+L2772*M2772</f>
        <v>0</v>
      </c>
      <c r="O2772" s="2124"/>
      <c r="P2772" s="2124"/>
      <c r="Q2772" s="2124">
        <f t="shared" ref="Q2772:Q2835" si="161">+O2772*P2772</f>
        <v>0</v>
      </c>
      <c r="R2772" s="2424" t="s">
        <v>8031</v>
      </c>
    </row>
    <row r="2773" spans="2:18" ht="14.25" customHeight="1">
      <c r="B2773" s="407"/>
      <c r="C2773" s="1573">
        <v>2</v>
      </c>
      <c r="D2773" s="1930" t="s">
        <v>7395</v>
      </c>
      <c r="E2773" s="1226">
        <v>7</v>
      </c>
      <c r="F2773" s="1575" t="s">
        <v>508</v>
      </c>
      <c r="G2773" s="1725">
        <v>1</v>
      </c>
      <c r="H2773" s="1575">
        <v>2006</v>
      </c>
      <c r="I2773" s="1577">
        <v>144.80000000000001</v>
      </c>
      <c r="J2773" s="1575">
        <v>100</v>
      </c>
      <c r="K2773" s="1577">
        <f t="shared" si="159"/>
        <v>0</v>
      </c>
      <c r="L2773" s="1575"/>
      <c r="M2773" s="1575"/>
      <c r="N2773" s="1578">
        <f t="shared" si="160"/>
        <v>0</v>
      </c>
      <c r="O2773" s="2124"/>
      <c r="P2773" s="2124"/>
      <c r="Q2773" s="2124">
        <f t="shared" si="161"/>
        <v>0</v>
      </c>
      <c r="R2773" s="2425"/>
    </row>
    <row r="2774" spans="2:18" ht="14.25" customHeight="1">
      <c r="B2774" s="407"/>
      <c r="C2774" s="1573">
        <v>3</v>
      </c>
      <c r="D2774" s="1930" t="s">
        <v>4036</v>
      </c>
      <c r="E2774" s="1226">
        <v>7</v>
      </c>
      <c r="F2774" s="1575" t="s">
        <v>508</v>
      </c>
      <c r="G2774" s="1725">
        <v>1</v>
      </c>
      <c r="H2774" s="1575">
        <v>2006</v>
      </c>
      <c r="I2774" s="1577">
        <v>73</v>
      </c>
      <c r="J2774" s="1575">
        <v>100</v>
      </c>
      <c r="K2774" s="1577">
        <f t="shared" si="159"/>
        <v>0</v>
      </c>
      <c r="L2774" s="1575"/>
      <c r="M2774" s="1575"/>
      <c r="N2774" s="1578">
        <f t="shared" si="160"/>
        <v>0</v>
      </c>
      <c r="O2774" s="2124"/>
      <c r="P2774" s="2124"/>
      <c r="Q2774" s="2124">
        <f t="shared" si="161"/>
        <v>0</v>
      </c>
      <c r="R2774" s="2425"/>
    </row>
    <row r="2775" spans="2:18" ht="14.25" customHeight="1">
      <c r="B2775" s="407"/>
      <c r="C2775" s="1573">
        <v>4</v>
      </c>
      <c r="D2775" s="1930" t="s">
        <v>5019</v>
      </c>
      <c r="E2775" s="1226">
        <v>7</v>
      </c>
      <c r="F2775" s="1575" t="s">
        <v>508</v>
      </c>
      <c r="G2775" s="1725">
        <v>8</v>
      </c>
      <c r="H2775" s="1575">
        <v>2007</v>
      </c>
      <c r="I2775" s="1577">
        <v>100.2</v>
      </c>
      <c r="J2775" s="1575">
        <v>100</v>
      </c>
      <c r="K2775" s="1577">
        <f t="shared" si="159"/>
        <v>0</v>
      </c>
      <c r="L2775" s="1575"/>
      <c r="M2775" s="1575"/>
      <c r="N2775" s="1578">
        <f t="shared" si="160"/>
        <v>0</v>
      </c>
      <c r="O2775" s="2124"/>
      <c r="P2775" s="2124"/>
      <c r="Q2775" s="2124">
        <f t="shared" si="161"/>
        <v>0</v>
      </c>
      <c r="R2775" s="2425"/>
    </row>
    <row r="2776" spans="2:18" ht="14.25" customHeight="1">
      <c r="B2776" s="407"/>
      <c r="C2776" s="1573">
        <v>5</v>
      </c>
      <c r="D2776" s="1930" t="s">
        <v>7396</v>
      </c>
      <c r="E2776" s="1226">
        <v>7</v>
      </c>
      <c r="F2776" s="1575" t="s">
        <v>508</v>
      </c>
      <c r="G2776" s="1725">
        <v>1</v>
      </c>
      <c r="H2776" s="1575">
        <v>2007</v>
      </c>
      <c r="I2776" s="1577">
        <v>738.5</v>
      </c>
      <c r="J2776" s="1575">
        <v>100</v>
      </c>
      <c r="K2776" s="1577">
        <f t="shared" si="159"/>
        <v>0</v>
      </c>
      <c r="L2776" s="1575"/>
      <c r="M2776" s="1575"/>
      <c r="N2776" s="1578">
        <f t="shared" si="160"/>
        <v>0</v>
      </c>
      <c r="O2776" s="2124"/>
      <c r="P2776" s="2124"/>
      <c r="Q2776" s="2124">
        <f t="shared" si="161"/>
        <v>0</v>
      </c>
      <c r="R2776" s="2425"/>
    </row>
    <row r="2777" spans="2:18" ht="14.25" customHeight="1">
      <c r="B2777" s="407"/>
      <c r="C2777" s="1573">
        <v>6</v>
      </c>
      <c r="D2777" s="1930" t="s">
        <v>5019</v>
      </c>
      <c r="E2777" s="1226">
        <v>7</v>
      </c>
      <c r="F2777" s="1575" t="s">
        <v>508</v>
      </c>
      <c r="G2777" s="1725">
        <v>1</v>
      </c>
      <c r="H2777" s="1575">
        <v>2007</v>
      </c>
      <c r="I2777" s="1577">
        <v>2200.1</v>
      </c>
      <c r="J2777" s="1575">
        <v>100</v>
      </c>
      <c r="K2777" s="1577">
        <f t="shared" si="159"/>
        <v>0</v>
      </c>
      <c r="L2777" s="1575"/>
      <c r="M2777" s="1575"/>
      <c r="N2777" s="1578">
        <f t="shared" si="160"/>
        <v>0</v>
      </c>
      <c r="O2777" s="2124"/>
      <c r="P2777" s="2124"/>
      <c r="Q2777" s="2124">
        <f t="shared" si="161"/>
        <v>0</v>
      </c>
      <c r="R2777" s="2425"/>
    </row>
    <row r="2778" spans="2:18" ht="14.25" customHeight="1">
      <c r="B2778" s="407"/>
      <c r="C2778" s="1573">
        <v>7</v>
      </c>
      <c r="D2778" s="1930" t="s">
        <v>7397</v>
      </c>
      <c r="E2778" s="1226">
        <v>7</v>
      </c>
      <c r="F2778" s="1575" t="s">
        <v>508</v>
      </c>
      <c r="G2778" s="1725">
        <v>6</v>
      </c>
      <c r="H2778" s="1575">
        <v>2007</v>
      </c>
      <c r="I2778" s="1577">
        <v>50.1</v>
      </c>
      <c r="J2778" s="1575">
        <v>100</v>
      </c>
      <c r="K2778" s="1577">
        <f t="shared" si="159"/>
        <v>0</v>
      </c>
      <c r="L2778" s="1575"/>
      <c r="M2778" s="1575"/>
      <c r="N2778" s="1578">
        <f t="shared" si="160"/>
        <v>0</v>
      </c>
      <c r="O2778" s="2124"/>
      <c r="P2778" s="2124"/>
      <c r="Q2778" s="2124">
        <f t="shared" si="161"/>
        <v>0</v>
      </c>
      <c r="R2778" s="2425"/>
    </row>
    <row r="2779" spans="2:18" ht="14.25" customHeight="1">
      <c r="B2779" s="407"/>
      <c r="C2779" s="1573">
        <v>8</v>
      </c>
      <c r="D2779" s="1930" t="s">
        <v>2053</v>
      </c>
      <c r="E2779" s="1226">
        <v>7</v>
      </c>
      <c r="F2779" s="1575" t="s">
        <v>508</v>
      </c>
      <c r="G2779" s="1725">
        <v>1</v>
      </c>
      <c r="H2779" s="1575">
        <v>2008</v>
      </c>
      <c r="I2779" s="1577">
        <v>50.1</v>
      </c>
      <c r="J2779" s="1575">
        <v>100</v>
      </c>
      <c r="K2779" s="1577">
        <f t="shared" si="159"/>
        <v>0</v>
      </c>
      <c r="L2779" s="1575"/>
      <c r="M2779" s="1575"/>
      <c r="N2779" s="1578">
        <f t="shared" si="160"/>
        <v>0</v>
      </c>
      <c r="O2779" s="2124"/>
      <c r="P2779" s="2124"/>
      <c r="Q2779" s="2124">
        <f t="shared" si="161"/>
        <v>0</v>
      </c>
      <c r="R2779" s="2425"/>
    </row>
    <row r="2780" spans="2:18" ht="14.25" customHeight="1">
      <c r="B2780" s="407"/>
      <c r="C2780" s="1573">
        <v>9</v>
      </c>
      <c r="D2780" s="1930" t="s">
        <v>2077</v>
      </c>
      <c r="E2780" s="1226">
        <v>7</v>
      </c>
      <c r="F2780" s="1575" t="s">
        <v>508</v>
      </c>
      <c r="G2780" s="1725">
        <v>1</v>
      </c>
      <c r="H2780" s="1575">
        <v>2008</v>
      </c>
      <c r="I2780" s="1577">
        <v>58.9</v>
      </c>
      <c r="J2780" s="1575">
        <v>100</v>
      </c>
      <c r="K2780" s="1577">
        <f t="shared" si="159"/>
        <v>0</v>
      </c>
      <c r="L2780" s="1575"/>
      <c r="M2780" s="1575"/>
      <c r="N2780" s="1578">
        <f t="shared" si="160"/>
        <v>0</v>
      </c>
      <c r="O2780" s="2124"/>
      <c r="P2780" s="2124"/>
      <c r="Q2780" s="2124">
        <f t="shared" si="161"/>
        <v>0</v>
      </c>
      <c r="R2780" s="2425"/>
    </row>
    <row r="2781" spans="2:18" ht="14.25" customHeight="1">
      <c r="B2781" s="407"/>
      <c r="C2781" s="1573">
        <v>10</v>
      </c>
      <c r="D2781" s="1930" t="s">
        <v>4966</v>
      </c>
      <c r="E2781" s="1226">
        <v>7</v>
      </c>
      <c r="F2781" s="1575" t="s">
        <v>508</v>
      </c>
      <c r="G2781" s="1725">
        <v>3</v>
      </c>
      <c r="H2781" s="1575">
        <v>2008</v>
      </c>
      <c r="I2781" s="1577">
        <v>105.5</v>
      </c>
      <c r="J2781" s="1575">
        <v>100</v>
      </c>
      <c r="K2781" s="1577">
        <f t="shared" si="159"/>
        <v>0</v>
      </c>
      <c r="L2781" s="1575"/>
      <c r="M2781" s="1575"/>
      <c r="N2781" s="1578">
        <f t="shared" si="160"/>
        <v>0</v>
      </c>
      <c r="O2781" s="2124"/>
      <c r="P2781" s="2124"/>
      <c r="Q2781" s="2124">
        <f t="shared" si="161"/>
        <v>0</v>
      </c>
      <c r="R2781" s="2425"/>
    </row>
    <row r="2782" spans="2:18" ht="14.25" customHeight="1">
      <c r="B2782" s="407"/>
      <c r="C2782" s="1573">
        <v>11</v>
      </c>
      <c r="D2782" s="1930" t="s">
        <v>2796</v>
      </c>
      <c r="E2782" s="1226">
        <v>7</v>
      </c>
      <c r="F2782" s="1575" t="s">
        <v>508</v>
      </c>
      <c r="G2782" s="1725">
        <v>4</v>
      </c>
      <c r="H2782" s="1575">
        <v>2008</v>
      </c>
      <c r="I2782" s="1577">
        <v>149.9</v>
      </c>
      <c r="J2782" s="1575">
        <v>100</v>
      </c>
      <c r="K2782" s="1577">
        <f t="shared" si="159"/>
        <v>0</v>
      </c>
      <c r="L2782" s="1575"/>
      <c r="M2782" s="1575"/>
      <c r="N2782" s="1578">
        <f t="shared" si="160"/>
        <v>0</v>
      </c>
      <c r="O2782" s="2124"/>
      <c r="P2782" s="2124"/>
      <c r="Q2782" s="2124">
        <f t="shared" si="161"/>
        <v>0</v>
      </c>
      <c r="R2782" s="2425"/>
    </row>
    <row r="2783" spans="2:18" ht="14.25" customHeight="1">
      <c r="B2783" s="407"/>
      <c r="C2783" s="1573">
        <v>12</v>
      </c>
      <c r="D2783" s="1930" t="s">
        <v>2525</v>
      </c>
      <c r="E2783" s="1226">
        <v>7</v>
      </c>
      <c r="F2783" s="1575" t="s">
        <v>508</v>
      </c>
      <c r="G2783" s="1725">
        <v>2</v>
      </c>
      <c r="H2783" s="1575">
        <v>2008</v>
      </c>
      <c r="I2783" s="1577">
        <v>489</v>
      </c>
      <c r="J2783" s="1575">
        <v>100</v>
      </c>
      <c r="K2783" s="1577">
        <f t="shared" si="159"/>
        <v>0</v>
      </c>
      <c r="L2783" s="1575"/>
      <c r="M2783" s="1575"/>
      <c r="N2783" s="1578">
        <f t="shared" si="160"/>
        <v>0</v>
      </c>
      <c r="O2783" s="2124"/>
      <c r="P2783" s="2124"/>
      <c r="Q2783" s="2124">
        <f t="shared" si="161"/>
        <v>0</v>
      </c>
      <c r="R2783" s="2425"/>
    </row>
    <row r="2784" spans="2:18" ht="14.25" customHeight="1">
      <c r="B2784" s="407"/>
      <c r="C2784" s="1573">
        <v>13</v>
      </c>
      <c r="D2784" s="1930" t="s">
        <v>7398</v>
      </c>
      <c r="E2784" s="1226">
        <v>7</v>
      </c>
      <c r="F2784" s="1575" t="s">
        <v>508</v>
      </c>
      <c r="G2784" s="1725">
        <v>1</v>
      </c>
      <c r="H2784" s="1575">
        <v>2008</v>
      </c>
      <c r="I2784" s="1577">
        <v>550.5</v>
      </c>
      <c r="J2784" s="1575">
        <v>100</v>
      </c>
      <c r="K2784" s="1577">
        <f t="shared" si="159"/>
        <v>0</v>
      </c>
      <c r="L2784" s="1575"/>
      <c r="M2784" s="1575"/>
      <c r="N2784" s="1578">
        <f t="shared" si="160"/>
        <v>0</v>
      </c>
      <c r="O2784" s="2124"/>
      <c r="P2784" s="2124"/>
      <c r="Q2784" s="2124">
        <f t="shared" si="161"/>
        <v>0</v>
      </c>
      <c r="R2784" s="2425"/>
    </row>
    <row r="2785" spans="2:18" ht="14.25" customHeight="1">
      <c r="B2785" s="407"/>
      <c r="C2785" s="1573">
        <v>14</v>
      </c>
      <c r="D2785" s="1930" t="s">
        <v>7399</v>
      </c>
      <c r="E2785" s="1226">
        <v>7</v>
      </c>
      <c r="F2785" s="1575" t="s">
        <v>508</v>
      </c>
      <c r="G2785" s="1725">
        <v>2</v>
      </c>
      <c r="H2785" s="1575">
        <v>2010</v>
      </c>
      <c r="I2785" s="1577">
        <v>97.8</v>
      </c>
      <c r="J2785" s="1575">
        <v>100</v>
      </c>
      <c r="K2785" s="1577">
        <f t="shared" si="159"/>
        <v>0</v>
      </c>
      <c r="L2785" s="1575"/>
      <c r="M2785" s="1575"/>
      <c r="N2785" s="1578">
        <f t="shared" si="160"/>
        <v>0</v>
      </c>
      <c r="O2785" s="2124"/>
      <c r="P2785" s="2124"/>
      <c r="Q2785" s="2124">
        <f t="shared" si="161"/>
        <v>0</v>
      </c>
      <c r="R2785" s="2425"/>
    </row>
    <row r="2786" spans="2:18" ht="14.25" customHeight="1">
      <c r="B2786" s="407"/>
      <c r="C2786" s="1573">
        <v>15</v>
      </c>
      <c r="D2786" s="1930" t="s">
        <v>7400</v>
      </c>
      <c r="E2786" s="1226">
        <v>7</v>
      </c>
      <c r="F2786" s="1575" t="s">
        <v>508</v>
      </c>
      <c r="G2786" s="1725">
        <v>1</v>
      </c>
      <c r="H2786" s="1575">
        <v>2010</v>
      </c>
      <c r="I2786" s="1577">
        <v>97</v>
      </c>
      <c r="J2786" s="1575">
        <v>100</v>
      </c>
      <c r="K2786" s="1577">
        <f t="shared" si="159"/>
        <v>0</v>
      </c>
      <c r="L2786" s="1575"/>
      <c r="M2786" s="1575"/>
      <c r="N2786" s="1578">
        <f t="shared" si="160"/>
        <v>0</v>
      </c>
      <c r="O2786" s="2124"/>
      <c r="P2786" s="2124"/>
      <c r="Q2786" s="2124">
        <f t="shared" si="161"/>
        <v>0</v>
      </c>
      <c r="R2786" s="2425"/>
    </row>
    <row r="2787" spans="2:18" ht="14.25" customHeight="1">
      <c r="B2787" s="407"/>
      <c r="C2787" s="1573">
        <v>16</v>
      </c>
      <c r="D2787" s="1930" t="s">
        <v>7401</v>
      </c>
      <c r="E2787" s="1226">
        <v>7</v>
      </c>
      <c r="F2787" s="1575" t="s">
        <v>508</v>
      </c>
      <c r="G2787" s="1725">
        <v>1</v>
      </c>
      <c r="H2787" s="1575">
        <v>2011</v>
      </c>
      <c r="I2787" s="1577">
        <v>99.6</v>
      </c>
      <c r="J2787" s="1575">
        <v>100</v>
      </c>
      <c r="K2787" s="1577">
        <f t="shared" si="159"/>
        <v>0</v>
      </c>
      <c r="L2787" s="1575"/>
      <c r="M2787" s="1575"/>
      <c r="N2787" s="1578">
        <f t="shared" si="160"/>
        <v>0</v>
      </c>
      <c r="O2787" s="2124"/>
      <c r="P2787" s="2124"/>
      <c r="Q2787" s="2124">
        <f t="shared" si="161"/>
        <v>0</v>
      </c>
      <c r="R2787" s="2425"/>
    </row>
    <row r="2788" spans="2:18" ht="14.25" customHeight="1">
      <c r="B2788" s="407"/>
      <c r="C2788" s="1573">
        <v>17</v>
      </c>
      <c r="D2788" s="1930" t="s">
        <v>2797</v>
      </c>
      <c r="E2788" s="1226">
        <v>7</v>
      </c>
      <c r="F2788" s="1575" t="s">
        <v>508</v>
      </c>
      <c r="G2788" s="1725">
        <v>1</v>
      </c>
      <c r="H2788" s="1575">
        <v>2011</v>
      </c>
      <c r="I2788" s="1577">
        <v>199.2</v>
      </c>
      <c r="J2788" s="1575">
        <v>100</v>
      </c>
      <c r="K2788" s="1577">
        <f t="shared" si="159"/>
        <v>0</v>
      </c>
      <c r="L2788" s="1575"/>
      <c r="M2788" s="1575"/>
      <c r="N2788" s="1578">
        <f t="shared" si="160"/>
        <v>0</v>
      </c>
      <c r="O2788" s="2124"/>
      <c r="P2788" s="2124"/>
      <c r="Q2788" s="2124">
        <f t="shared" si="161"/>
        <v>0</v>
      </c>
      <c r="R2788" s="2425"/>
    </row>
    <row r="2789" spans="2:18" ht="14.25" customHeight="1">
      <c r="B2789" s="407"/>
      <c r="C2789" s="1573">
        <v>18</v>
      </c>
      <c r="D2789" s="1930" t="s">
        <v>7402</v>
      </c>
      <c r="E2789" s="1226">
        <v>7</v>
      </c>
      <c r="F2789" s="1575" t="s">
        <v>508</v>
      </c>
      <c r="G2789" s="1725">
        <v>1</v>
      </c>
      <c r="H2789" s="1575">
        <v>2006</v>
      </c>
      <c r="I2789" s="1577">
        <v>6174</v>
      </c>
      <c r="J2789" s="1575">
        <v>100</v>
      </c>
      <c r="K2789" s="1577">
        <f t="shared" si="159"/>
        <v>0</v>
      </c>
      <c r="L2789" s="1575"/>
      <c r="M2789" s="1575"/>
      <c r="N2789" s="1578">
        <f t="shared" si="160"/>
        <v>0</v>
      </c>
      <c r="O2789" s="2124"/>
      <c r="P2789" s="2124"/>
      <c r="Q2789" s="2124">
        <f t="shared" si="161"/>
        <v>0</v>
      </c>
      <c r="R2789" s="2425"/>
    </row>
    <row r="2790" spans="2:18" ht="14.25" customHeight="1">
      <c r="B2790" s="407"/>
      <c r="C2790" s="1573">
        <v>19</v>
      </c>
      <c r="D2790" s="1930" t="s">
        <v>7403</v>
      </c>
      <c r="E2790" s="1226">
        <v>7</v>
      </c>
      <c r="F2790" s="1575" t="s">
        <v>508</v>
      </c>
      <c r="G2790" s="1725">
        <v>1</v>
      </c>
      <c r="H2790" s="1575">
        <v>2011</v>
      </c>
      <c r="I2790" s="1577">
        <v>386.5</v>
      </c>
      <c r="J2790" s="1575">
        <v>100</v>
      </c>
      <c r="K2790" s="1577">
        <f t="shared" si="159"/>
        <v>0</v>
      </c>
      <c r="L2790" s="1575"/>
      <c r="M2790" s="1575"/>
      <c r="N2790" s="1578">
        <f t="shared" si="160"/>
        <v>0</v>
      </c>
      <c r="O2790" s="2124"/>
      <c r="P2790" s="2124"/>
      <c r="Q2790" s="2124">
        <f t="shared" si="161"/>
        <v>0</v>
      </c>
      <c r="R2790" s="2425"/>
    </row>
    <row r="2791" spans="2:18" ht="14.25" customHeight="1">
      <c r="B2791" s="407"/>
      <c r="C2791" s="1573">
        <v>20</v>
      </c>
      <c r="D2791" s="1930" t="s">
        <v>7402</v>
      </c>
      <c r="E2791" s="1226">
        <v>7</v>
      </c>
      <c r="F2791" s="1575" t="s">
        <v>508</v>
      </c>
      <c r="G2791" s="1725">
        <v>1</v>
      </c>
      <c r="H2791" s="1575">
        <v>2013</v>
      </c>
      <c r="I2791" s="1577">
        <v>389</v>
      </c>
      <c r="J2791" s="1575">
        <v>100</v>
      </c>
      <c r="K2791" s="1577">
        <f t="shared" si="159"/>
        <v>0</v>
      </c>
      <c r="L2791" s="1575"/>
      <c r="M2791" s="1575"/>
      <c r="N2791" s="1578">
        <f t="shared" si="160"/>
        <v>0</v>
      </c>
      <c r="O2791" s="2124"/>
      <c r="P2791" s="2124"/>
      <c r="Q2791" s="2124">
        <f t="shared" si="161"/>
        <v>0</v>
      </c>
      <c r="R2791" s="2425"/>
    </row>
    <row r="2792" spans="2:18" ht="14.25" customHeight="1">
      <c r="B2792" s="407"/>
      <c r="C2792" s="1573">
        <v>21</v>
      </c>
      <c r="D2792" s="1930" t="s">
        <v>7404</v>
      </c>
      <c r="E2792" s="1226">
        <v>7</v>
      </c>
      <c r="F2792" s="1575" t="s">
        <v>508</v>
      </c>
      <c r="G2792" s="1725">
        <v>1</v>
      </c>
      <c r="H2792" s="1575">
        <v>2013</v>
      </c>
      <c r="I2792" s="1577">
        <v>129</v>
      </c>
      <c r="J2792" s="1575">
        <v>100</v>
      </c>
      <c r="K2792" s="1577">
        <f t="shared" si="159"/>
        <v>0</v>
      </c>
      <c r="L2792" s="1575"/>
      <c r="M2792" s="1575"/>
      <c r="N2792" s="1578">
        <f t="shared" si="160"/>
        <v>0</v>
      </c>
      <c r="O2792" s="2124"/>
      <c r="P2792" s="2124"/>
      <c r="Q2792" s="2124">
        <f t="shared" si="161"/>
        <v>0</v>
      </c>
      <c r="R2792" s="2425"/>
    </row>
    <row r="2793" spans="2:18" ht="14.25" customHeight="1">
      <c r="B2793" s="407"/>
      <c r="C2793" s="1573">
        <v>22</v>
      </c>
      <c r="D2793" s="1930" t="s">
        <v>7405</v>
      </c>
      <c r="E2793" s="1226">
        <v>7</v>
      </c>
      <c r="F2793" s="1575" t="s">
        <v>508</v>
      </c>
      <c r="G2793" s="1725">
        <v>1</v>
      </c>
      <c r="H2793" s="1575">
        <v>2013</v>
      </c>
      <c r="I2793" s="1577">
        <v>194</v>
      </c>
      <c r="J2793" s="1575">
        <v>100</v>
      </c>
      <c r="K2793" s="1577">
        <f t="shared" si="159"/>
        <v>0</v>
      </c>
      <c r="L2793" s="1575"/>
      <c r="M2793" s="1575"/>
      <c r="N2793" s="1578">
        <f t="shared" si="160"/>
        <v>0</v>
      </c>
      <c r="O2793" s="2124"/>
      <c r="P2793" s="2124"/>
      <c r="Q2793" s="2124">
        <f t="shared" si="161"/>
        <v>0</v>
      </c>
      <c r="R2793" s="2425"/>
    </row>
    <row r="2794" spans="2:18" ht="14.25" customHeight="1">
      <c r="B2794" s="407"/>
      <c r="C2794" s="1573">
        <v>23</v>
      </c>
      <c r="D2794" s="1930" t="s">
        <v>2687</v>
      </c>
      <c r="E2794" s="1226">
        <v>7</v>
      </c>
      <c r="F2794" s="1575" t="s">
        <v>508</v>
      </c>
      <c r="G2794" s="1725">
        <v>1</v>
      </c>
      <c r="H2794" s="1575">
        <v>2006</v>
      </c>
      <c r="I2794" s="1577">
        <v>258</v>
      </c>
      <c r="J2794" s="1575">
        <v>100</v>
      </c>
      <c r="K2794" s="1577">
        <f t="shared" si="159"/>
        <v>0</v>
      </c>
      <c r="L2794" s="1575"/>
      <c r="M2794" s="1575"/>
      <c r="N2794" s="1578">
        <f t="shared" si="160"/>
        <v>0</v>
      </c>
      <c r="O2794" s="2124"/>
      <c r="P2794" s="2124"/>
      <c r="Q2794" s="2124">
        <f t="shared" si="161"/>
        <v>0</v>
      </c>
      <c r="R2794" s="2425"/>
    </row>
    <row r="2795" spans="2:18" ht="14.25" customHeight="1">
      <c r="B2795" s="407"/>
      <c r="C2795" s="1573">
        <v>24</v>
      </c>
      <c r="D2795" s="1930" t="s">
        <v>2524</v>
      </c>
      <c r="E2795" s="1226">
        <v>7</v>
      </c>
      <c r="F2795" s="1575" t="s">
        <v>508</v>
      </c>
      <c r="G2795" s="1725">
        <v>2</v>
      </c>
      <c r="H2795" s="1575">
        <v>2007</v>
      </c>
      <c r="I2795" s="1577">
        <v>774</v>
      </c>
      <c r="J2795" s="1575">
        <v>100</v>
      </c>
      <c r="K2795" s="1577">
        <f t="shared" si="159"/>
        <v>0</v>
      </c>
      <c r="L2795" s="1575"/>
      <c r="M2795" s="1575"/>
      <c r="N2795" s="1578">
        <f t="shared" si="160"/>
        <v>0</v>
      </c>
      <c r="O2795" s="2124"/>
      <c r="P2795" s="2124"/>
      <c r="Q2795" s="2124">
        <f t="shared" si="161"/>
        <v>0</v>
      </c>
      <c r="R2795" s="2425"/>
    </row>
    <row r="2796" spans="2:18" ht="14.25" customHeight="1">
      <c r="B2796" s="407"/>
      <c r="C2796" s="1573">
        <v>25</v>
      </c>
      <c r="D2796" s="1930" t="s">
        <v>7406</v>
      </c>
      <c r="E2796" s="1226">
        <v>7</v>
      </c>
      <c r="F2796" s="1575" t="s">
        <v>508</v>
      </c>
      <c r="G2796" s="1725">
        <v>1</v>
      </c>
      <c r="H2796" s="1575">
        <v>2014</v>
      </c>
      <c r="I2796" s="1577">
        <v>365.7</v>
      </c>
      <c r="J2796" s="1575">
        <v>100</v>
      </c>
      <c r="K2796" s="1577">
        <f t="shared" si="159"/>
        <v>0</v>
      </c>
      <c r="L2796" s="1575"/>
      <c r="M2796" s="1575"/>
      <c r="N2796" s="1578">
        <f t="shared" si="160"/>
        <v>0</v>
      </c>
      <c r="O2796" s="2124"/>
      <c r="P2796" s="2124"/>
      <c r="Q2796" s="2124">
        <f t="shared" si="161"/>
        <v>0</v>
      </c>
      <c r="R2796" s="2425"/>
    </row>
    <row r="2797" spans="2:18" ht="14.25" customHeight="1">
      <c r="B2797" s="407"/>
      <c r="C2797" s="1573">
        <v>26</v>
      </c>
      <c r="D2797" s="1930" t="s">
        <v>7407</v>
      </c>
      <c r="E2797" s="1226">
        <v>7</v>
      </c>
      <c r="F2797" s="1575" t="s">
        <v>508</v>
      </c>
      <c r="G2797" s="1725">
        <v>1</v>
      </c>
      <c r="H2797" s="1575">
        <v>2015</v>
      </c>
      <c r="I2797" s="1577">
        <v>1160.9000000000001</v>
      </c>
      <c r="J2797" s="1575">
        <v>100</v>
      </c>
      <c r="K2797" s="1577">
        <f t="shared" si="159"/>
        <v>0</v>
      </c>
      <c r="L2797" s="1575"/>
      <c r="M2797" s="1575"/>
      <c r="N2797" s="1578">
        <f t="shared" si="160"/>
        <v>0</v>
      </c>
      <c r="O2797" s="2124"/>
      <c r="P2797" s="2124"/>
      <c r="Q2797" s="2124">
        <f t="shared" si="161"/>
        <v>0</v>
      </c>
      <c r="R2797" s="2425"/>
    </row>
    <row r="2798" spans="2:18" ht="14.25" customHeight="1">
      <c r="B2798" s="407"/>
      <c r="C2798" s="1573">
        <v>27</v>
      </c>
      <c r="D2798" s="1930" t="s">
        <v>2798</v>
      </c>
      <c r="E2798" s="1226">
        <v>7</v>
      </c>
      <c r="F2798" s="1575" t="s">
        <v>508</v>
      </c>
      <c r="G2798" s="1725">
        <v>4</v>
      </c>
      <c r="H2798" s="1575">
        <v>2016</v>
      </c>
      <c r="I2798" s="1577">
        <v>149.6</v>
      </c>
      <c r="J2798" s="1575">
        <v>100</v>
      </c>
      <c r="K2798" s="1577">
        <f t="shared" si="159"/>
        <v>0</v>
      </c>
      <c r="L2798" s="1575"/>
      <c r="M2798" s="1575"/>
      <c r="N2798" s="1578">
        <f t="shared" si="160"/>
        <v>0</v>
      </c>
      <c r="O2798" s="2124"/>
      <c r="P2798" s="2124"/>
      <c r="Q2798" s="2124">
        <f t="shared" si="161"/>
        <v>0</v>
      </c>
      <c r="R2798" s="2425"/>
    </row>
    <row r="2799" spans="2:18" ht="14.25" customHeight="1">
      <c r="B2799" s="407"/>
      <c r="C2799" s="1573">
        <v>28</v>
      </c>
      <c r="D2799" s="1930" t="s">
        <v>7408</v>
      </c>
      <c r="E2799" s="1226">
        <v>7</v>
      </c>
      <c r="F2799" s="1575" t="s">
        <v>508</v>
      </c>
      <c r="G2799" s="1725">
        <v>2</v>
      </c>
      <c r="H2799" s="1575">
        <v>2016</v>
      </c>
      <c r="I2799" s="1577">
        <v>446.2</v>
      </c>
      <c r="J2799" s="1575">
        <v>100</v>
      </c>
      <c r="K2799" s="1577">
        <f t="shared" si="159"/>
        <v>0</v>
      </c>
      <c r="L2799" s="1575"/>
      <c r="M2799" s="1575"/>
      <c r="N2799" s="1578">
        <f t="shared" si="160"/>
        <v>0</v>
      </c>
      <c r="O2799" s="2124"/>
      <c r="P2799" s="2124"/>
      <c r="Q2799" s="2124">
        <f t="shared" si="161"/>
        <v>0</v>
      </c>
      <c r="R2799" s="2425"/>
    </row>
    <row r="2800" spans="2:18" ht="14.25" customHeight="1">
      <c r="B2800" s="407"/>
      <c r="C2800" s="1573">
        <v>29</v>
      </c>
      <c r="D2800" s="1930" t="s">
        <v>2799</v>
      </c>
      <c r="E2800" s="1226">
        <v>7</v>
      </c>
      <c r="F2800" s="1575" t="s">
        <v>508</v>
      </c>
      <c r="G2800" s="1725">
        <v>1</v>
      </c>
      <c r="H2800" s="1575">
        <v>2016</v>
      </c>
      <c r="I2800" s="1577">
        <v>663.4</v>
      </c>
      <c r="J2800" s="1575">
        <v>100</v>
      </c>
      <c r="K2800" s="1577">
        <f t="shared" si="159"/>
        <v>0</v>
      </c>
      <c r="L2800" s="1575"/>
      <c r="M2800" s="1575"/>
      <c r="N2800" s="1578">
        <f t="shared" si="160"/>
        <v>0</v>
      </c>
      <c r="O2800" s="2124"/>
      <c r="P2800" s="2124"/>
      <c r="Q2800" s="2124">
        <f t="shared" si="161"/>
        <v>0</v>
      </c>
      <c r="R2800" s="2425"/>
    </row>
    <row r="2801" spans="2:18" ht="14.25" customHeight="1">
      <c r="B2801" s="407"/>
      <c r="C2801" s="1573">
        <v>30</v>
      </c>
      <c r="D2801" s="1930" t="s">
        <v>2800</v>
      </c>
      <c r="E2801" s="1226">
        <v>7</v>
      </c>
      <c r="F2801" s="1575" t="s">
        <v>508</v>
      </c>
      <c r="G2801" s="1725">
        <v>1</v>
      </c>
      <c r="H2801" s="1575">
        <v>2016</v>
      </c>
      <c r="I2801" s="1577">
        <v>331.7</v>
      </c>
      <c r="J2801" s="1575">
        <v>100</v>
      </c>
      <c r="K2801" s="1577">
        <f t="shared" si="159"/>
        <v>0</v>
      </c>
      <c r="L2801" s="1575"/>
      <c r="M2801" s="1575"/>
      <c r="N2801" s="1578">
        <f t="shared" si="160"/>
        <v>0</v>
      </c>
      <c r="O2801" s="2124"/>
      <c r="P2801" s="2124"/>
      <c r="Q2801" s="2124">
        <f t="shared" si="161"/>
        <v>0</v>
      </c>
      <c r="R2801" s="2425"/>
    </row>
    <row r="2802" spans="2:18" ht="14.25" customHeight="1">
      <c r="B2802" s="407"/>
      <c r="C2802" s="1573">
        <v>31</v>
      </c>
      <c r="D2802" s="1930" t="s">
        <v>7409</v>
      </c>
      <c r="E2802" s="1226">
        <v>7</v>
      </c>
      <c r="F2802" s="1575" t="s">
        <v>508</v>
      </c>
      <c r="G2802" s="1725">
        <v>1</v>
      </c>
      <c r="H2802" s="1575">
        <v>2016</v>
      </c>
      <c r="I2802" s="1577">
        <v>405</v>
      </c>
      <c r="J2802" s="1575">
        <v>100</v>
      </c>
      <c r="K2802" s="1577">
        <f t="shared" si="159"/>
        <v>0</v>
      </c>
      <c r="L2802" s="1575"/>
      <c r="M2802" s="1575"/>
      <c r="N2802" s="1578">
        <f t="shared" si="160"/>
        <v>0</v>
      </c>
      <c r="O2802" s="2124"/>
      <c r="P2802" s="2124"/>
      <c r="Q2802" s="2124">
        <f t="shared" si="161"/>
        <v>0</v>
      </c>
      <c r="R2802" s="2425"/>
    </row>
    <row r="2803" spans="2:18" ht="14.25" customHeight="1">
      <c r="B2803" s="407"/>
      <c r="C2803" s="1573">
        <v>32</v>
      </c>
      <c r="D2803" s="1930" t="s">
        <v>2801</v>
      </c>
      <c r="E2803" s="1226">
        <v>7</v>
      </c>
      <c r="F2803" s="1575" t="s">
        <v>508</v>
      </c>
      <c r="G2803" s="1725">
        <v>1</v>
      </c>
      <c r="H2803" s="1575">
        <v>2017</v>
      </c>
      <c r="I2803" s="1577">
        <v>2025</v>
      </c>
      <c r="J2803" s="1575">
        <v>100</v>
      </c>
      <c r="K2803" s="1577">
        <f t="shared" si="159"/>
        <v>0</v>
      </c>
      <c r="L2803" s="1575"/>
      <c r="M2803" s="1575"/>
      <c r="N2803" s="1578">
        <f t="shared" si="160"/>
        <v>0</v>
      </c>
      <c r="O2803" s="2124"/>
      <c r="P2803" s="2124"/>
      <c r="Q2803" s="2124">
        <f t="shared" si="161"/>
        <v>0</v>
      </c>
      <c r="R2803" s="2425"/>
    </row>
    <row r="2804" spans="2:18" ht="14.25" customHeight="1">
      <c r="B2804" s="407"/>
      <c r="C2804" s="1573">
        <v>33</v>
      </c>
      <c r="D2804" s="1930" t="s">
        <v>7410</v>
      </c>
      <c r="E2804" s="1226">
        <v>7</v>
      </c>
      <c r="F2804" s="1575" t="s">
        <v>508</v>
      </c>
      <c r="G2804" s="1725">
        <v>1</v>
      </c>
      <c r="H2804" s="1575">
        <v>2017</v>
      </c>
      <c r="I2804" s="1577">
        <v>607.5</v>
      </c>
      <c r="J2804" s="1575">
        <v>100</v>
      </c>
      <c r="K2804" s="1577">
        <f t="shared" si="159"/>
        <v>0</v>
      </c>
      <c r="L2804" s="1575"/>
      <c r="M2804" s="1575"/>
      <c r="N2804" s="1578">
        <f t="shared" si="160"/>
        <v>0</v>
      </c>
      <c r="O2804" s="2124"/>
      <c r="P2804" s="2124"/>
      <c r="Q2804" s="2124">
        <f t="shared" si="161"/>
        <v>0</v>
      </c>
      <c r="R2804" s="2425"/>
    </row>
    <row r="2805" spans="2:18" ht="14.25" customHeight="1">
      <c r="B2805" s="407"/>
      <c r="C2805" s="1573">
        <v>34</v>
      </c>
      <c r="D2805" s="1930" t="s">
        <v>7411</v>
      </c>
      <c r="E2805" s="1226">
        <v>7</v>
      </c>
      <c r="F2805" s="1575" t="s">
        <v>508</v>
      </c>
      <c r="G2805" s="1725">
        <v>3</v>
      </c>
      <c r="H2805" s="1575">
        <v>2006</v>
      </c>
      <c r="I2805" s="1577">
        <v>1641.6</v>
      </c>
      <c r="J2805" s="1575">
        <v>100</v>
      </c>
      <c r="K2805" s="1577">
        <f t="shared" si="159"/>
        <v>0</v>
      </c>
      <c r="L2805" s="1575"/>
      <c r="M2805" s="1575"/>
      <c r="N2805" s="1578">
        <f t="shared" si="160"/>
        <v>0</v>
      </c>
      <c r="O2805" s="2124"/>
      <c r="P2805" s="2124"/>
      <c r="Q2805" s="2124">
        <f t="shared" si="161"/>
        <v>0</v>
      </c>
      <c r="R2805" s="2425"/>
    </row>
    <row r="2806" spans="2:18" ht="14.25" customHeight="1">
      <c r="B2806" s="407"/>
      <c r="C2806" s="1573">
        <v>35</v>
      </c>
      <c r="D2806" s="1930" t="s">
        <v>5022</v>
      </c>
      <c r="E2806" s="1226">
        <v>7</v>
      </c>
      <c r="F2806" s="1575" t="s">
        <v>508</v>
      </c>
      <c r="G2806" s="1725">
        <v>7</v>
      </c>
      <c r="H2806" s="1575">
        <v>2007</v>
      </c>
      <c r="I2806" s="1577">
        <v>1417.5</v>
      </c>
      <c r="J2806" s="1575">
        <v>100</v>
      </c>
      <c r="K2806" s="1577">
        <f t="shared" si="159"/>
        <v>0</v>
      </c>
      <c r="L2806" s="1575"/>
      <c r="M2806" s="1575"/>
      <c r="N2806" s="1578">
        <f t="shared" si="160"/>
        <v>0</v>
      </c>
      <c r="O2806" s="2124"/>
      <c r="P2806" s="2124"/>
      <c r="Q2806" s="2124">
        <f t="shared" si="161"/>
        <v>0</v>
      </c>
      <c r="R2806" s="2425"/>
    </row>
    <row r="2807" spans="2:18" ht="14.25" customHeight="1">
      <c r="B2807" s="407"/>
      <c r="C2807" s="1573">
        <v>36</v>
      </c>
      <c r="D2807" s="1930" t="s">
        <v>3478</v>
      </c>
      <c r="E2807" s="1226">
        <v>7</v>
      </c>
      <c r="F2807" s="1575" t="s">
        <v>508</v>
      </c>
      <c r="G2807" s="1725">
        <v>1</v>
      </c>
      <c r="H2807" s="1575">
        <v>2008</v>
      </c>
      <c r="I2807" s="1577">
        <v>1676.2560000000001</v>
      </c>
      <c r="J2807" s="1575">
        <v>100</v>
      </c>
      <c r="K2807" s="1577">
        <f t="shared" si="159"/>
        <v>0</v>
      </c>
      <c r="L2807" s="1575"/>
      <c r="M2807" s="1575"/>
      <c r="N2807" s="1578">
        <f t="shared" si="160"/>
        <v>0</v>
      </c>
      <c r="O2807" s="2124"/>
      <c r="P2807" s="2124"/>
      <c r="Q2807" s="2124">
        <f t="shared" si="161"/>
        <v>0</v>
      </c>
      <c r="R2807" s="2425"/>
    </row>
    <row r="2808" spans="2:18" ht="14.25" customHeight="1">
      <c r="B2808" s="407"/>
      <c r="C2808" s="1573">
        <v>37</v>
      </c>
      <c r="D2808" s="1930" t="s">
        <v>2077</v>
      </c>
      <c r="E2808" s="1226">
        <v>7</v>
      </c>
      <c r="F2808" s="1575" t="s">
        <v>508</v>
      </c>
      <c r="G2808" s="1725">
        <v>1</v>
      </c>
      <c r="H2808" s="1575">
        <v>2008</v>
      </c>
      <c r="I2808" s="1577">
        <v>408.43</v>
      </c>
      <c r="J2808" s="1575">
        <v>100</v>
      </c>
      <c r="K2808" s="1577">
        <f t="shared" si="159"/>
        <v>0</v>
      </c>
      <c r="L2808" s="1575"/>
      <c r="M2808" s="1575"/>
      <c r="N2808" s="1578">
        <f t="shared" si="160"/>
        <v>0</v>
      </c>
      <c r="O2808" s="2124"/>
      <c r="P2808" s="2124"/>
      <c r="Q2808" s="2124">
        <f t="shared" si="161"/>
        <v>0</v>
      </c>
      <c r="R2808" s="2425"/>
    </row>
    <row r="2809" spans="2:18" ht="14.25" customHeight="1">
      <c r="B2809" s="407"/>
      <c r="C2809" s="1573">
        <v>38</v>
      </c>
      <c r="D2809" s="1930" t="s">
        <v>2055</v>
      </c>
      <c r="E2809" s="1226">
        <v>7</v>
      </c>
      <c r="F2809" s="1575" t="s">
        <v>508</v>
      </c>
      <c r="G2809" s="1725">
        <v>6</v>
      </c>
      <c r="H2809" s="1575">
        <v>2008</v>
      </c>
      <c r="I2809" s="1577">
        <v>1732.2449999999999</v>
      </c>
      <c r="J2809" s="1575">
        <v>100</v>
      </c>
      <c r="K2809" s="1577">
        <f t="shared" si="159"/>
        <v>0</v>
      </c>
      <c r="L2809" s="1575"/>
      <c r="M2809" s="1575"/>
      <c r="N2809" s="1578">
        <f t="shared" si="160"/>
        <v>0</v>
      </c>
      <c r="O2809" s="2124"/>
      <c r="P2809" s="2124"/>
      <c r="Q2809" s="2124">
        <f t="shared" si="161"/>
        <v>0</v>
      </c>
      <c r="R2809" s="2425"/>
    </row>
    <row r="2810" spans="2:18" ht="14.25" customHeight="1">
      <c r="B2810" s="407"/>
      <c r="C2810" s="1573">
        <v>39</v>
      </c>
      <c r="D2810" s="1930" t="s">
        <v>7412</v>
      </c>
      <c r="E2810" s="1226">
        <v>7</v>
      </c>
      <c r="F2810" s="1575" t="s">
        <v>508</v>
      </c>
      <c r="G2810" s="1725">
        <v>8</v>
      </c>
      <c r="H2810" s="1575">
        <v>2008</v>
      </c>
      <c r="I2810" s="1577">
        <v>73</v>
      </c>
      <c r="J2810" s="1575">
        <v>100</v>
      </c>
      <c r="K2810" s="1577">
        <f t="shared" si="159"/>
        <v>0</v>
      </c>
      <c r="L2810" s="1575"/>
      <c r="M2810" s="1575"/>
      <c r="N2810" s="1578">
        <f t="shared" si="160"/>
        <v>0</v>
      </c>
      <c r="O2810" s="2124"/>
      <c r="P2810" s="2124"/>
      <c r="Q2810" s="2124">
        <f t="shared" si="161"/>
        <v>0</v>
      </c>
      <c r="R2810" s="2425"/>
    </row>
    <row r="2811" spans="2:18" ht="14.25" customHeight="1">
      <c r="B2811" s="407"/>
      <c r="C2811" s="1573">
        <v>40</v>
      </c>
      <c r="D2811" s="1930" t="s">
        <v>7413</v>
      </c>
      <c r="E2811" s="1226">
        <v>7</v>
      </c>
      <c r="F2811" s="1575" t="s">
        <v>508</v>
      </c>
      <c r="G2811" s="1725">
        <v>1</v>
      </c>
      <c r="H2811" s="1575">
        <v>2008</v>
      </c>
      <c r="I2811" s="1577">
        <v>40.1</v>
      </c>
      <c r="J2811" s="1575">
        <v>100</v>
      </c>
      <c r="K2811" s="1577">
        <f t="shared" si="159"/>
        <v>0</v>
      </c>
      <c r="L2811" s="1575"/>
      <c r="M2811" s="1575"/>
      <c r="N2811" s="1578">
        <f t="shared" si="160"/>
        <v>0</v>
      </c>
      <c r="O2811" s="2124"/>
      <c r="P2811" s="2124"/>
      <c r="Q2811" s="2124">
        <f t="shared" si="161"/>
        <v>0</v>
      </c>
      <c r="R2811" s="2425"/>
    </row>
    <row r="2812" spans="2:18" ht="14.25" customHeight="1">
      <c r="B2812" s="407"/>
      <c r="C2812" s="1573">
        <v>41</v>
      </c>
      <c r="D2812" s="1930" t="s">
        <v>7414</v>
      </c>
      <c r="E2812" s="1226">
        <v>7</v>
      </c>
      <c r="F2812" s="1575" t="s">
        <v>508</v>
      </c>
      <c r="G2812" s="1725">
        <v>1</v>
      </c>
      <c r="H2812" s="1575">
        <v>2008</v>
      </c>
      <c r="I2812" s="1577">
        <v>400.8</v>
      </c>
      <c r="J2812" s="1575">
        <v>100</v>
      </c>
      <c r="K2812" s="1577">
        <f t="shared" si="159"/>
        <v>0</v>
      </c>
      <c r="L2812" s="1575"/>
      <c r="M2812" s="1575"/>
      <c r="N2812" s="1578">
        <f t="shared" si="160"/>
        <v>0</v>
      </c>
      <c r="O2812" s="2124"/>
      <c r="P2812" s="2124"/>
      <c r="Q2812" s="2124">
        <f t="shared" si="161"/>
        <v>0</v>
      </c>
      <c r="R2812" s="2425"/>
    </row>
    <row r="2813" spans="2:18" ht="14.25" customHeight="1">
      <c r="B2813" s="407"/>
      <c r="C2813" s="1573">
        <v>42</v>
      </c>
      <c r="D2813" s="1930" t="s">
        <v>2055</v>
      </c>
      <c r="E2813" s="1226">
        <v>7</v>
      </c>
      <c r="F2813" s="1575" t="s">
        <v>508</v>
      </c>
      <c r="G2813" s="1725">
        <v>3</v>
      </c>
      <c r="H2813" s="1575">
        <v>2008</v>
      </c>
      <c r="I2813" s="1577">
        <v>72.5</v>
      </c>
      <c r="J2813" s="1575">
        <v>100</v>
      </c>
      <c r="K2813" s="1577">
        <f t="shared" si="159"/>
        <v>0</v>
      </c>
      <c r="L2813" s="1575"/>
      <c r="M2813" s="1575"/>
      <c r="N2813" s="1578">
        <f t="shared" si="160"/>
        <v>0</v>
      </c>
      <c r="O2813" s="2124"/>
      <c r="P2813" s="2124"/>
      <c r="Q2813" s="2124">
        <f t="shared" si="161"/>
        <v>0</v>
      </c>
      <c r="R2813" s="2425"/>
    </row>
    <row r="2814" spans="2:18" ht="14.25" customHeight="1">
      <c r="B2814" s="407"/>
      <c r="C2814" s="1573">
        <v>43</v>
      </c>
      <c r="D2814" s="1930" t="s">
        <v>7415</v>
      </c>
      <c r="E2814" s="1226">
        <v>7</v>
      </c>
      <c r="F2814" s="1575" t="s">
        <v>508</v>
      </c>
      <c r="G2814" s="1725">
        <v>1</v>
      </c>
      <c r="H2814" s="1575">
        <v>2011</v>
      </c>
      <c r="I2814" s="1577">
        <v>527.53</v>
      </c>
      <c r="J2814" s="1575">
        <v>100</v>
      </c>
      <c r="K2814" s="1577">
        <f t="shared" si="159"/>
        <v>0</v>
      </c>
      <c r="L2814" s="1575"/>
      <c r="M2814" s="1575"/>
      <c r="N2814" s="1578">
        <f t="shared" si="160"/>
        <v>0</v>
      </c>
      <c r="O2814" s="2124"/>
      <c r="P2814" s="2124"/>
      <c r="Q2814" s="2124">
        <f t="shared" si="161"/>
        <v>0</v>
      </c>
      <c r="R2814" s="2425"/>
    </row>
    <row r="2815" spans="2:18" ht="14.25" customHeight="1">
      <c r="B2815" s="407"/>
      <c r="C2815" s="1573">
        <v>44</v>
      </c>
      <c r="D2815" s="1930" t="s">
        <v>2318</v>
      </c>
      <c r="E2815" s="1226">
        <v>7</v>
      </c>
      <c r="F2815" s="1575" t="s">
        <v>508</v>
      </c>
      <c r="G2815" s="1725">
        <v>2</v>
      </c>
      <c r="H2815" s="1575">
        <v>2016</v>
      </c>
      <c r="I2815" s="1577">
        <v>150.30000000000001</v>
      </c>
      <c r="J2815" s="1575">
        <v>100</v>
      </c>
      <c r="K2815" s="1577">
        <f t="shared" si="159"/>
        <v>0</v>
      </c>
      <c r="L2815" s="1575"/>
      <c r="M2815" s="1575"/>
      <c r="N2815" s="1578">
        <f t="shared" si="160"/>
        <v>0</v>
      </c>
      <c r="O2815" s="2124"/>
      <c r="P2815" s="2124"/>
      <c r="Q2815" s="2124">
        <f t="shared" si="161"/>
        <v>0</v>
      </c>
      <c r="R2815" s="2425"/>
    </row>
    <row r="2816" spans="2:18" ht="14.25" customHeight="1">
      <c r="B2816" s="407"/>
      <c r="C2816" s="1573">
        <v>45</v>
      </c>
      <c r="D2816" s="1930" t="s">
        <v>2319</v>
      </c>
      <c r="E2816" s="1226">
        <v>7</v>
      </c>
      <c r="F2816" s="1575" t="s">
        <v>508</v>
      </c>
      <c r="G2816" s="1725">
        <v>1</v>
      </c>
      <c r="H2816" s="1575">
        <v>2016</v>
      </c>
      <c r="I2816" s="1577">
        <v>93.6</v>
      </c>
      <c r="J2816" s="1575">
        <v>100</v>
      </c>
      <c r="K2816" s="1577">
        <f t="shared" si="159"/>
        <v>0</v>
      </c>
      <c r="L2816" s="1575"/>
      <c r="M2816" s="1575"/>
      <c r="N2816" s="1578">
        <f t="shared" si="160"/>
        <v>0</v>
      </c>
      <c r="O2816" s="2124"/>
      <c r="P2816" s="2124"/>
      <c r="Q2816" s="2124">
        <f t="shared" si="161"/>
        <v>0</v>
      </c>
      <c r="R2816" s="2425"/>
    </row>
    <row r="2817" spans="2:18" ht="14.25" customHeight="1">
      <c r="B2817" s="407"/>
      <c r="C2817" s="1573">
        <v>46</v>
      </c>
      <c r="D2817" s="1930" t="s">
        <v>2321</v>
      </c>
      <c r="E2817" s="1226">
        <v>7</v>
      </c>
      <c r="F2817" s="1575" t="s">
        <v>508</v>
      </c>
      <c r="G2817" s="1725">
        <v>1</v>
      </c>
      <c r="H2817" s="1575">
        <v>2015</v>
      </c>
      <c r="I2817" s="1577">
        <v>72.5</v>
      </c>
      <c r="J2817" s="1575">
        <v>100</v>
      </c>
      <c r="K2817" s="1577">
        <f t="shared" si="159"/>
        <v>0</v>
      </c>
      <c r="L2817" s="1575"/>
      <c r="M2817" s="1575"/>
      <c r="N2817" s="1578">
        <f t="shared" si="160"/>
        <v>0</v>
      </c>
      <c r="O2817" s="2124"/>
      <c r="P2817" s="2124"/>
      <c r="Q2817" s="2124">
        <f t="shared" si="161"/>
        <v>0</v>
      </c>
      <c r="R2817" s="2425"/>
    </row>
    <row r="2818" spans="2:18" ht="14.25" customHeight="1">
      <c r="B2818" s="407"/>
      <c r="C2818" s="1573">
        <v>47</v>
      </c>
      <c r="D2818" s="1930" t="s">
        <v>2532</v>
      </c>
      <c r="E2818" s="1226">
        <v>7</v>
      </c>
      <c r="F2818" s="1575" t="s">
        <v>508</v>
      </c>
      <c r="G2818" s="1725">
        <v>2</v>
      </c>
      <c r="H2818" s="1575">
        <v>2018</v>
      </c>
      <c r="I2818" s="1577">
        <v>50.1</v>
      </c>
      <c r="J2818" s="1575">
        <v>100</v>
      </c>
      <c r="K2818" s="1577">
        <f t="shared" si="159"/>
        <v>0</v>
      </c>
      <c r="L2818" s="1575"/>
      <c r="M2818" s="1575"/>
      <c r="N2818" s="1578">
        <f t="shared" si="160"/>
        <v>0</v>
      </c>
      <c r="O2818" s="2124"/>
      <c r="P2818" s="2124"/>
      <c r="Q2818" s="2124">
        <f t="shared" si="161"/>
        <v>0</v>
      </c>
      <c r="R2818" s="2425"/>
    </row>
    <row r="2819" spans="2:18" ht="14.25" customHeight="1">
      <c r="B2819" s="407"/>
      <c r="C2819" s="1573">
        <v>48</v>
      </c>
      <c r="D2819" s="1930" t="s">
        <v>2532</v>
      </c>
      <c r="E2819" s="1226">
        <v>7</v>
      </c>
      <c r="F2819" s="1575" t="s">
        <v>508</v>
      </c>
      <c r="G2819" s="1725">
        <v>1</v>
      </c>
      <c r="H2819" s="1575">
        <v>2018</v>
      </c>
      <c r="I2819" s="1577">
        <v>105.506</v>
      </c>
      <c r="J2819" s="1575">
        <v>100</v>
      </c>
      <c r="K2819" s="1577">
        <f t="shared" si="159"/>
        <v>0</v>
      </c>
      <c r="L2819" s="1575"/>
      <c r="M2819" s="1575"/>
      <c r="N2819" s="1578">
        <f t="shared" si="160"/>
        <v>0</v>
      </c>
      <c r="O2819" s="2124"/>
      <c r="P2819" s="2124"/>
      <c r="Q2819" s="2124">
        <f t="shared" si="161"/>
        <v>0</v>
      </c>
      <c r="R2819" s="2425"/>
    </row>
    <row r="2820" spans="2:18" ht="14.25" customHeight="1">
      <c r="B2820" s="407"/>
      <c r="C2820" s="1573">
        <v>49</v>
      </c>
      <c r="D2820" s="1930" t="s">
        <v>2100</v>
      </c>
      <c r="E2820" s="1226">
        <v>7</v>
      </c>
      <c r="F2820" s="1575" t="s">
        <v>508</v>
      </c>
      <c r="G2820" s="1725">
        <v>1</v>
      </c>
      <c r="H2820" s="1575">
        <v>2019</v>
      </c>
      <c r="I2820" s="1577">
        <v>442.17649999999998</v>
      </c>
      <c r="J2820" s="1575">
        <v>100</v>
      </c>
      <c r="K2820" s="1577">
        <f t="shared" si="159"/>
        <v>0</v>
      </c>
      <c r="L2820" s="1575"/>
      <c r="M2820" s="1575"/>
      <c r="N2820" s="1578">
        <f t="shared" si="160"/>
        <v>0</v>
      </c>
      <c r="O2820" s="2124"/>
      <c r="P2820" s="2124"/>
      <c r="Q2820" s="2124">
        <f t="shared" si="161"/>
        <v>0</v>
      </c>
      <c r="R2820" s="2425"/>
    </row>
    <row r="2821" spans="2:18" ht="14.25" customHeight="1">
      <c r="B2821" s="407"/>
      <c r="C2821" s="1573">
        <v>50</v>
      </c>
      <c r="D2821" s="1930" t="s">
        <v>2532</v>
      </c>
      <c r="E2821" s="1226">
        <v>7</v>
      </c>
      <c r="F2821" s="1575" t="s">
        <v>508</v>
      </c>
      <c r="G2821" s="1725">
        <v>1</v>
      </c>
      <c r="H2821" s="1575">
        <v>2019</v>
      </c>
      <c r="I2821" s="1577">
        <v>488.76</v>
      </c>
      <c r="J2821" s="1575">
        <v>100</v>
      </c>
      <c r="K2821" s="1577">
        <f t="shared" si="159"/>
        <v>0</v>
      </c>
      <c r="L2821" s="1575"/>
      <c r="M2821" s="1575"/>
      <c r="N2821" s="1578">
        <f t="shared" si="160"/>
        <v>0</v>
      </c>
      <c r="O2821" s="2124"/>
      <c r="P2821" s="2124"/>
      <c r="Q2821" s="2124">
        <f t="shared" si="161"/>
        <v>0</v>
      </c>
      <c r="R2821" s="2425"/>
    </row>
    <row r="2822" spans="2:18" ht="14.25" customHeight="1">
      <c r="B2822" s="407"/>
      <c r="C2822" s="1573">
        <v>51</v>
      </c>
      <c r="D2822" s="1930" t="s">
        <v>2819</v>
      </c>
      <c r="E2822" s="1226">
        <v>7</v>
      </c>
      <c r="F2822" s="1575" t="s">
        <v>508</v>
      </c>
      <c r="G2822" s="1725">
        <v>1</v>
      </c>
      <c r="H2822" s="1575">
        <v>2019</v>
      </c>
      <c r="I2822" s="1577">
        <v>637.09130000000005</v>
      </c>
      <c r="J2822" s="1575">
        <v>100</v>
      </c>
      <c r="K2822" s="1577">
        <f t="shared" si="159"/>
        <v>0</v>
      </c>
      <c r="L2822" s="1575"/>
      <c r="M2822" s="1575"/>
      <c r="N2822" s="1578">
        <f t="shared" si="160"/>
        <v>0</v>
      </c>
      <c r="O2822" s="2124"/>
      <c r="P2822" s="2124"/>
      <c r="Q2822" s="2124">
        <f t="shared" si="161"/>
        <v>0</v>
      </c>
      <c r="R2822" s="2425"/>
    </row>
    <row r="2823" spans="2:18" ht="14.25" customHeight="1">
      <c r="B2823" s="407"/>
      <c r="C2823" s="1573">
        <v>52</v>
      </c>
      <c r="D2823" s="1930" t="s">
        <v>2819</v>
      </c>
      <c r="E2823" s="1226">
        <v>7</v>
      </c>
      <c r="F2823" s="1575" t="s">
        <v>508</v>
      </c>
      <c r="G2823" s="1725">
        <v>5</v>
      </c>
      <c r="H2823" s="1575">
        <v>2019</v>
      </c>
      <c r="I2823" s="1577">
        <v>251.95320000000001</v>
      </c>
      <c r="J2823" s="1575">
        <v>100</v>
      </c>
      <c r="K2823" s="1577">
        <f t="shared" si="159"/>
        <v>0</v>
      </c>
      <c r="L2823" s="1575"/>
      <c r="M2823" s="1575"/>
      <c r="N2823" s="1578">
        <f t="shared" si="160"/>
        <v>0</v>
      </c>
      <c r="O2823" s="2124"/>
      <c r="P2823" s="2124"/>
      <c r="Q2823" s="2124">
        <f t="shared" si="161"/>
        <v>0</v>
      </c>
      <c r="R2823" s="2425"/>
    </row>
    <row r="2824" spans="2:18" ht="14.25" customHeight="1">
      <c r="B2824" s="407"/>
      <c r="C2824" s="1573">
        <v>53</v>
      </c>
      <c r="D2824" s="1930" t="s">
        <v>2820</v>
      </c>
      <c r="E2824" s="1226">
        <v>7</v>
      </c>
      <c r="F2824" s="1575" t="s">
        <v>508</v>
      </c>
      <c r="G2824" s="1725">
        <v>1</v>
      </c>
      <c r="H2824" s="1575">
        <v>2020</v>
      </c>
      <c r="I2824" s="1577">
        <v>51.627279999999999</v>
      </c>
      <c r="J2824" s="1575">
        <v>85.800000000000011</v>
      </c>
      <c r="K2824" s="1577">
        <f t="shared" si="159"/>
        <v>7.3310737599999953</v>
      </c>
      <c r="L2824" s="1575"/>
      <c r="M2824" s="1575"/>
      <c r="N2824" s="1578">
        <f t="shared" si="160"/>
        <v>0</v>
      </c>
      <c r="O2824" s="2124"/>
      <c r="P2824" s="2124"/>
      <c r="Q2824" s="2124">
        <f t="shared" si="161"/>
        <v>0</v>
      </c>
      <c r="R2824" s="2425"/>
    </row>
    <row r="2825" spans="2:18" ht="14.25" customHeight="1">
      <c r="B2825" s="407"/>
      <c r="C2825" s="1573">
        <v>54</v>
      </c>
      <c r="D2825" s="1930" t="s">
        <v>2820</v>
      </c>
      <c r="E2825" s="1226">
        <v>7</v>
      </c>
      <c r="F2825" s="1575" t="s">
        <v>508</v>
      </c>
      <c r="G2825" s="1725">
        <v>1</v>
      </c>
      <c r="H2825" s="1575">
        <v>2020</v>
      </c>
      <c r="I2825" s="1577">
        <v>132</v>
      </c>
      <c r="J2825" s="1575">
        <v>85.800000000000011</v>
      </c>
      <c r="K2825" s="1577">
        <f t="shared" si="159"/>
        <v>18.743999999999986</v>
      </c>
      <c r="L2825" s="1575"/>
      <c r="M2825" s="1575"/>
      <c r="N2825" s="1578">
        <f t="shared" si="160"/>
        <v>0</v>
      </c>
      <c r="O2825" s="2124"/>
      <c r="P2825" s="2124"/>
      <c r="Q2825" s="2124">
        <f t="shared" si="161"/>
        <v>0</v>
      </c>
      <c r="R2825" s="2425"/>
    </row>
    <row r="2826" spans="2:18" ht="14.25" customHeight="1">
      <c r="B2826" s="407"/>
      <c r="C2826" s="1573">
        <v>55</v>
      </c>
      <c r="D2826" s="1930" t="s">
        <v>2820</v>
      </c>
      <c r="E2826" s="1226">
        <v>7</v>
      </c>
      <c r="F2826" s="1575" t="s">
        <v>508</v>
      </c>
      <c r="G2826" s="1725">
        <v>1</v>
      </c>
      <c r="H2826" s="1575">
        <v>2020</v>
      </c>
      <c r="I2826" s="1577">
        <v>283</v>
      </c>
      <c r="J2826" s="1575">
        <v>85.800000000000011</v>
      </c>
      <c r="K2826" s="1577">
        <f t="shared" si="159"/>
        <v>40.185999999999979</v>
      </c>
      <c r="L2826" s="1575"/>
      <c r="M2826" s="1575"/>
      <c r="N2826" s="1578">
        <f t="shared" si="160"/>
        <v>0</v>
      </c>
      <c r="O2826" s="2124"/>
      <c r="P2826" s="2124"/>
      <c r="Q2826" s="2124">
        <f t="shared" si="161"/>
        <v>0</v>
      </c>
      <c r="R2826" s="2425"/>
    </row>
    <row r="2827" spans="2:18" ht="14.25" customHeight="1">
      <c r="B2827" s="407"/>
      <c r="C2827" s="1573">
        <v>56</v>
      </c>
      <c r="D2827" s="1930" t="s">
        <v>2107</v>
      </c>
      <c r="E2827" s="1226">
        <v>7</v>
      </c>
      <c r="F2827" s="1575" t="s">
        <v>508</v>
      </c>
      <c r="G2827" s="1725">
        <v>1</v>
      </c>
      <c r="H2827" s="1575">
        <v>2020</v>
      </c>
      <c r="I2827" s="1577">
        <v>85.5</v>
      </c>
      <c r="J2827" s="1575">
        <v>85.800000000000011</v>
      </c>
      <c r="K2827" s="1577">
        <f t="shared" si="159"/>
        <v>12.140999999999991</v>
      </c>
      <c r="L2827" s="1575"/>
      <c r="M2827" s="1575"/>
      <c r="N2827" s="1578">
        <f t="shared" si="160"/>
        <v>0</v>
      </c>
      <c r="O2827" s="2124"/>
      <c r="P2827" s="2124"/>
      <c r="Q2827" s="2124">
        <f t="shared" si="161"/>
        <v>0</v>
      </c>
      <c r="R2827" s="2425"/>
    </row>
    <row r="2828" spans="2:18" ht="14.25" customHeight="1">
      <c r="B2828" s="407"/>
      <c r="C2828" s="1573">
        <v>57</v>
      </c>
      <c r="D2828" s="1930" t="s">
        <v>2107</v>
      </c>
      <c r="E2828" s="1226">
        <v>7</v>
      </c>
      <c r="F2828" s="1575" t="s">
        <v>508</v>
      </c>
      <c r="G2828" s="1725">
        <v>4</v>
      </c>
      <c r="H2828" s="1575">
        <v>2020</v>
      </c>
      <c r="I2828" s="1577">
        <v>168</v>
      </c>
      <c r="J2828" s="1575">
        <v>85.800000000000011</v>
      </c>
      <c r="K2828" s="1577">
        <f t="shared" si="159"/>
        <v>23.855999999999995</v>
      </c>
      <c r="L2828" s="1575"/>
      <c r="M2828" s="1575"/>
      <c r="N2828" s="1578">
        <f t="shared" si="160"/>
        <v>0</v>
      </c>
      <c r="O2828" s="2124"/>
      <c r="P2828" s="2124"/>
      <c r="Q2828" s="2124">
        <f t="shared" si="161"/>
        <v>0</v>
      </c>
      <c r="R2828" s="2425"/>
    </row>
    <row r="2829" spans="2:18" ht="14.25" customHeight="1">
      <c r="B2829" s="407"/>
      <c r="C2829" s="1573">
        <v>58</v>
      </c>
      <c r="D2829" s="1930" t="s">
        <v>2073</v>
      </c>
      <c r="E2829" s="1226">
        <v>7</v>
      </c>
      <c r="F2829" s="1575" t="s">
        <v>508</v>
      </c>
      <c r="G2829" s="1725">
        <v>1</v>
      </c>
      <c r="H2829" s="1575">
        <v>2021</v>
      </c>
      <c r="I2829" s="1577">
        <v>26.52</v>
      </c>
      <c r="J2829" s="1575">
        <v>71.5</v>
      </c>
      <c r="K2829" s="1577">
        <f t="shared" si="159"/>
        <v>7.5581999999999994</v>
      </c>
      <c r="L2829" s="1575"/>
      <c r="M2829" s="1575"/>
      <c r="N2829" s="1578">
        <f t="shared" si="160"/>
        <v>0</v>
      </c>
      <c r="O2829" s="2124"/>
      <c r="P2829" s="2124"/>
      <c r="Q2829" s="2124">
        <f t="shared" si="161"/>
        <v>0</v>
      </c>
      <c r="R2829" s="2425"/>
    </row>
    <row r="2830" spans="2:18" ht="14.25" customHeight="1">
      <c r="B2830" s="407"/>
      <c r="C2830" s="1573">
        <v>59</v>
      </c>
      <c r="D2830" s="1930" t="s">
        <v>2073</v>
      </c>
      <c r="E2830" s="1226">
        <v>7</v>
      </c>
      <c r="F2830" s="1575" t="s">
        <v>508</v>
      </c>
      <c r="G2830" s="1725">
        <v>4</v>
      </c>
      <c r="H2830" s="1575">
        <v>2021</v>
      </c>
      <c r="I2830" s="1577">
        <v>149.88</v>
      </c>
      <c r="J2830" s="1575">
        <v>71.5</v>
      </c>
      <c r="K2830" s="1577">
        <f t="shared" si="159"/>
        <v>42.715800000000002</v>
      </c>
      <c r="L2830" s="1575"/>
      <c r="M2830" s="1575"/>
      <c r="N2830" s="1578">
        <f t="shared" si="160"/>
        <v>0</v>
      </c>
      <c r="O2830" s="2124"/>
      <c r="P2830" s="2124"/>
      <c r="Q2830" s="2124">
        <f t="shared" si="161"/>
        <v>0</v>
      </c>
      <c r="R2830" s="2425"/>
    </row>
    <row r="2831" spans="2:18" ht="14.25" customHeight="1">
      <c r="B2831" s="407"/>
      <c r="C2831" s="1573">
        <v>60</v>
      </c>
      <c r="D2831" s="1930" t="s">
        <v>2073</v>
      </c>
      <c r="E2831" s="1226">
        <v>7</v>
      </c>
      <c r="F2831" s="1575" t="s">
        <v>508</v>
      </c>
      <c r="G2831" s="1725">
        <v>5</v>
      </c>
      <c r="H2831" s="1575">
        <v>2021</v>
      </c>
      <c r="I2831" s="1577">
        <v>86.22</v>
      </c>
      <c r="J2831" s="1575">
        <v>71.5</v>
      </c>
      <c r="K2831" s="1577">
        <f t="shared" si="159"/>
        <v>24.572700000000005</v>
      </c>
      <c r="L2831" s="1575"/>
      <c r="M2831" s="1575"/>
      <c r="N2831" s="1578">
        <f t="shared" si="160"/>
        <v>0</v>
      </c>
      <c r="O2831" s="2124"/>
      <c r="P2831" s="2124"/>
      <c r="Q2831" s="2124">
        <f t="shared" si="161"/>
        <v>0</v>
      </c>
      <c r="R2831" s="2425"/>
    </row>
    <row r="2832" spans="2:18" ht="14.25" customHeight="1">
      <c r="B2832" s="407"/>
      <c r="C2832" s="1573">
        <v>61</v>
      </c>
      <c r="D2832" s="1930" t="s">
        <v>2073</v>
      </c>
      <c r="E2832" s="1226">
        <v>7</v>
      </c>
      <c r="F2832" s="1575" t="s">
        <v>508</v>
      </c>
      <c r="G2832" s="1725">
        <v>5</v>
      </c>
      <c r="H2832" s="1575">
        <v>2021</v>
      </c>
      <c r="I2832" s="1577">
        <v>29.7</v>
      </c>
      <c r="J2832" s="1575">
        <v>71.5</v>
      </c>
      <c r="K2832" s="1577">
        <f t="shared" si="159"/>
        <v>8.464500000000001</v>
      </c>
      <c r="L2832" s="1575"/>
      <c r="M2832" s="1575"/>
      <c r="N2832" s="1578">
        <f t="shared" si="160"/>
        <v>0</v>
      </c>
      <c r="O2832" s="2124"/>
      <c r="P2832" s="2124"/>
      <c r="Q2832" s="2124">
        <f t="shared" si="161"/>
        <v>0</v>
      </c>
      <c r="R2832" s="2425"/>
    </row>
    <row r="2833" spans="2:18" ht="14.25" customHeight="1">
      <c r="B2833" s="407"/>
      <c r="C2833" s="1573">
        <v>62</v>
      </c>
      <c r="D2833" s="1930" t="s">
        <v>2073</v>
      </c>
      <c r="E2833" s="1226">
        <v>7</v>
      </c>
      <c r="F2833" s="1575" t="s">
        <v>508</v>
      </c>
      <c r="G2833" s="1725">
        <v>2</v>
      </c>
      <c r="H2833" s="1575">
        <v>2021</v>
      </c>
      <c r="I2833" s="1577">
        <v>59.4</v>
      </c>
      <c r="J2833" s="1575">
        <v>71.5</v>
      </c>
      <c r="K2833" s="1577">
        <f t="shared" si="159"/>
        <v>16.929000000000002</v>
      </c>
      <c r="L2833" s="1575"/>
      <c r="M2833" s="1575"/>
      <c r="N2833" s="1578">
        <f t="shared" si="160"/>
        <v>0</v>
      </c>
      <c r="O2833" s="2124"/>
      <c r="P2833" s="2124"/>
      <c r="Q2833" s="2124">
        <f t="shared" si="161"/>
        <v>0</v>
      </c>
      <c r="R2833" s="2425"/>
    </row>
    <row r="2834" spans="2:18" ht="14.25" customHeight="1">
      <c r="B2834" s="407"/>
      <c r="C2834" s="1573">
        <v>63</v>
      </c>
      <c r="D2834" s="1930" t="s">
        <v>2821</v>
      </c>
      <c r="E2834" s="1226">
        <v>7</v>
      </c>
      <c r="F2834" s="1575" t="s">
        <v>508</v>
      </c>
      <c r="G2834" s="1725">
        <v>1</v>
      </c>
      <c r="H2834" s="1575">
        <v>2020</v>
      </c>
      <c r="I2834" s="1577">
        <v>432</v>
      </c>
      <c r="J2834" s="1575">
        <v>85.800000000000011</v>
      </c>
      <c r="K2834" s="1577">
        <f t="shared" si="159"/>
        <v>61.343999999999937</v>
      </c>
      <c r="L2834" s="1575"/>
      <c r="M2834" s="1575"/>
      <c r="N2834" s="1578">
        <f t="shared" si="160"/>
        <v>0</v>
      </c>
      <c r="O2834" s="2124"/>
      <c r="P2834" s="2124"/>
      <c r="Q2834" s="2124">
        <f t="shared" si="161"/>
        <v>0</v>
      </c>
      <c r="R2834" s="2425"/>
    </row>
    <row r="2835" spans="2:18" ht="14.25" customHeight="1">
      <c r="B2835" s="407"/>
      <c r="C2835" s="1573">
        <v>64</v>
      </c>
      <c r="D2835" s="1930" t="s">
        <v>2107</v>
      </c>
      <c r="E2835" s="1226">
        <v>7</v>
      </c>
      <c r="F2835" s="1575" t="s">
        <v>508</v>
      </c>
      <c r="G2835" s="1725">
        <v>5</v>
      </c>
      <c r="H2835" s="1575">
        <v>2020</v>
      </c>
      <c r="I2835" s="1577">
        <v>432</v>
      </c>
      <c r="J2835" s="1575">
        <v>85.800000000000011</v>
      </c>
      <c r="K2835" s="1577">
        <f t="shared" si="159"/>
        <v>61.343999999999937</v>
      </c>
      <c r="L2835" s="1575"/>
      <c r="M2835" s="1575"/>
      <c r="N2835" s="1578">
        <f t="shared" si="160"/>
        <v>0</v>
      </c>
      <c r="O2835" s="2124"/>
      <c r="P2835" s="2124"/>
      <c r="Q2835" s="2124">
        <f t="shared" si="161"/>
        <v>0</v>
      </c>
      <c r="R2835" s="2425"/>
    </row>
    <row r="2836" spans="2:18" ht="14.25" customHeight="1">
      <c r="B2836" s="407"/>
      <c r="C2836" s="1573">
        <v>65</v>
      </c>
      <c r="D2836" s="1930" t="s">
        <v>2821</v>
      </c>
      <c r="E2836" s="1226">
        <v>7</v>
      </c>
      <c r="F2836" s="1575" t="s">
        <v>508</v>
      </c>
      <c r="G2836" s="1725">
        <v>5</v>
      </c>
      <c r="H2836" s="1575">
        <v>2020</v>
      </c>
      <c r="I2836" s="1577">
        <v>194</v>
      </c>
      <c r="J2836" s="1575">
        <v>85.800000000000011</v>
      </c>
      <c r="K2836" s="1577">
        <f t="shared" ref="K2836:K2899" si="162">IF(J2836=100,0,I2836-I2836*J2836%)</f>
        <v>27.547999999999973</v>
      </c>
      <c r="L2836" s="1575"/>
      <c r="M2836" s="1575"/>
      <c r="N2836" s="1578">
        <f t="shared" ref="N2836:N2899" si="163">+L2836*M2836</f>
        <v>0</v>
      </c>
      <c r="O2836" s="2124"/>
      <c r="P2836" s="2124"/>
      <c r="Q2836" s="2124">
        <f t="shared" ref="Q2836:Q2899" si="164">+O2836*P2836</f>
        <v>0</v>
      </c>
      <c r="R2836" s="2425"/>
    </row>
    <row r="2837" spans="2:18" ht="14.25" customHeight="1">
      <c r="B2837" s="407"/>
      <c r="C2837" s="1573">
        <v>66</v>
      </c>
      <c r="D2837" s="1930" t="s">
        <v>2107</v>
      </c>
      <c r="E2837" s="1226">
        <v>7</v>
      </c>
      <c r="F2837" s="1575" t="s">
        <v>508</v>
      </c>
      <c r="G2837" s="1725">
        <v>2</v>
      </c>
      <c r="H2837" s="1575">
        <v>2021</v>
      </c>
      <c r="I2837" s="1577">
        <v>97</v>
      </c>
      <c r="J2837" s="1575">
        <v>100</v>
      </c>
      <c r="K2837" s="1577">
        <f t="shared" si="162"/>
        <v>0</v>
      </c>
      <c r="L2837" s="1575"/>
      <c r="M2837" s="1575"/>
      <c r="N2837" s="1578">
        <f t="shared" si="163"/>
        <v>0</v>
      </c>
      <c r="O2837" s="2124"/>
      <c r="P2837" s="2124"/>
      <c r="Q2837" s="2124">
        <f t="shared" si="164"/>
        <v>0</v>
      </c>
      <c r="R2837" s="2425"/>
    </row>
    <row r="2838" spans="2:18" ht="14.25" customHeight="1">
      <c r="B2838" s="407"/>
      <c r="C2838" s="1573">
        <v>67</v>
      </c>
      <c r="D2838" s="1930" t="s">
        <v>2822</v>
      </c>
      <c r="E2838" s="1226">
        <v>7</v>
      </c>
      <c r="F2838" s="1575" t="s">
        <v>508</v>
      </c>
      <c r="G2838" s="1725">
        <v>3</v>
      </c>
      <c r="H2838" s="1575">
        <v>2021</v>
      </c>
      <c r="I2838" s="1577">
        <v>99.6</v>
      </c>
      <c r="J2838" s="1575">
        <v>100</v>
      </c>
      <c r="K2838" s="1577">
        <f t="shared" si="162"/>
        <v>0</v>
      </c>
      <c r="L2838" s="1575"/>
      <c r="M2838" s="1575"/>
      <c r="N2838" s="1578">
        <f t="shared" si="163"/>
        <v>0</v>
      </c>
      <c r="O2838" s="2124"/>
      <c r="P2838" s="2124"/>
      <c r="Q2838" s="2124">
        <f t="shared" si="164"/>
        <v>0</v>
      </c>
      <c r="R2838" s="2425"/>
    </row>
    <row r="2839" spans="2:18" ht="14.25" customHeight="1">
      <c r="B2839" s="407"/>
      <c r="C2839" s="1573">
        <v>68</v>
      </c>
      <c r="D2839" s="1930" t="s">
        <v>2822</v>
      </c>
      <c r="E2839" s="1226">
        <v>7</v>
      </c>
      <c r="F2839" s="1575" t="s">
        <v>508</v>
      </c>
      <c r="G2839" s="1725">
        <v>2</v>
      </c>
      <c r="H2839" s="1575">
        <v>2021</v>
      </c>
      <c r="I2839" s="1577">
        <v>113.4</v>
      </c>
      <c r="J2839" s="1575">
        <v>100</v>
      </c>
      <c r="K2839" s="1577">
        <f t="shared" si="162"/>
        <v>0</v>
      </c>
      <c r="L2839" s="1575"/>
      <c r="M2839" s="1575"/>
      <c r="N2839" s="1578">
        <f t="shared" si="163"/>
        <v>0</v>
      </c>
      <c r="O2839" s="2124"/>
      <c r="P2839" s="2124"/>
      <c r="Q2839" s="2124">
        <f t="shared" si="164"/>
        <v>0</v>
      </c>
      <c r="R2839" s="2425"/>
    </row>
    <row r="2840" spans="2:18" ht="14.25" customHeight="1">
      <c r="B2840" s="407"/>
      <c r="C2840" s="1573">
        <v>69</v>
      </c>
      <c r="D2840" s="1930" t="s">
        <v>2818</v>
      </c>
      <c r="E2840" s="1226">
        <v>7</v>
      </c>
      <c r="F2840" s="1575" t="s">
        <v>508</v>
      </c>
      <c r="G2840" s="1725">
        <v>1</v>
      </c>
      <c r="H2840" s="1575">
        <v>2021</v>
      </c>
      <c r="I2840" s="1577">
        <v>99.6</v>
      </c>
      <c r="J2840" s="1575">
        <v>100</v>
      </c>
      <c r="K2840" s="1577">
        <f t="shared" si="162"/>
        <v>0</v>
      </c>
      <c r="L2840" s="1575"/>
      <c r="M2840" s="1575"/>
      <c r="N2840" s="1578">
        <f t="shared" si="163"/>
        <v>0</v>
      </c>
      <c r="O2840" s="2124"/>
      <c r="P2840" s="2124"/>
      <c r="Q2840" s="2124">
        <f t="shared" si="164"/>
        <v>0</v>
      </c>
      <c r="R2840" s="2425"/>
    </row>
    <row r="2841" spans="2:18" ht="14.25" customHeight="1">
      <c r="B2841" s="407"/>
      <c r="C2841" s="1573">
        <v>70</v>
      </c>
      <c r="D2841" s="1930" t="s">
        <v>2821</v>
      </c>
      <c r="E2841" s="1226">
        <v>7</v>
      </c>
      <c r="F2841" s="1575" t="s">
        <v>508</v>
      </c>
      <c r="G2841" s="1725">
        <v>1</v>
      </c>
      <c r="H2841" s="1575">
        <v>2021</v>
      </c>
      <c r="I2841" s="1577">
        <v>199.2</v>
      </c>
      <c r="J2841" s="1575">
        <v>100</v>
      </c>
      <c r="K2841" s="1577">
        <f t="shared" si="162"/>
        <v>0</v>
      </c>
      <c r="L2841" s="1575"/>
      <c r="M2841" s="1575"/>
      <c r="N2841" s="1578">
        <f t="shared" si="163"/>
        <v>0</v>
      </c>
      <c r="O2841" s="2124"/>
      <c r="P2841" s="2124"/>
      <c r="Q2841" s="2124">
        <f t="shared" si="164"/>
        <v>0</v>
      </c>
      <c r="R2841" s="2425"/>
    </row>
    <row r="2842" spans="2:18" ht="14.25" customHeight="1">
      <c r="B2842" s="407"/>
      <c r="C2842" s="1573">
        <v>71</v>
      </c>
      <c r="D2842" s="1930" t="s">
        <v>2821</v>
      </c>
      <c r="E2842" s="1226">
        <v>7</v>
      </c>
      <c r="F2842" s="1575" t="s">
        <v>508</v>
      </c>
      <c r="G2842" s="1725">
        <v>1</v>
      </c>
      <c r="H2842" s="1575">
        <v>2021</v>
      </c>
      <c r="I2842" s="1577">
        <v>386.48399999999998</v>
      </c>
      <c r="J2842" s="1575">
        <v>100</v>
      </c>
      <c r="K2842" s="1577">
        <f t="shared" si="162"/>
        <v>0</v>
      </c>
      <c r="L2842" s="1575"/>
      <c r="M2842" s="1575"/>
      <c r="N2842" s="1578">
        <f t="shared" si="163"/>
        <v>0</v>
      </c>
      <c r="O2842" s="2124"/>
      <c r="P2842" s="2124"/>
      <c r="Q2842" s="2124">
        <f t="shared" si="164"/>
        <v>0</v>
      </c>
      <c r="R2842" s="2425"/>
    </row>
    <row r="2843" spans="2:18" ht="14.25" customHeight="1">
      <c r="B2843" s="407"/>
      <c r="C2843" s="1573">
        <v>72</v>
      </c>
      <c r="D2843" s="1930" t="s">
        <v>2821</v>
      </c>
      <c r="E2843" s="1226">
        <v>7</v>
      </c>
      <c r="F2843" s="1575" t="s">
        <v>508</v>
      </c>
      <c r="G2843" s="1725">
        <v>1</v>
      </c>
      <c r="H2843" s="1575">
        <v>2021</v>
      </c>
      <c r="I2843" s="1577">
        <v>99.6</v>
      </c>
      <c r="J2843" s="1575">
        <v>100</v>
      </c>
      <c r="K2843" s="1577">
        <f t="shared" si="162"/>
        <v>0</v>
      </c>
      <c r="L2843" s="1575"/>
      <c r="M2843" s="1575"/>
      <c r="N2843" s="1578">
        <f t="shared" si="163"/>
        <v>0</v>
      </c>
      <c r="O2843" s="2124"/>
      <c r="P2843" s="2124"/>
      <c r="Q2843" s="2124">
        <f t="shared" si="164"/>
        <v>0</v>
      </c>
      <c r="R2843" s="2425"/>
    </row>
    <row r="2844" spans="2:18" ht="14.25" customHeight="1">
      <c r="B2844" s="407"/>
      <c r="C2844" s="1573">
        <v>73</v>
      </c>
      <c r="D2844" s="1930" t="s">
        <v>2073</v>
      </c>
      <c r="E2844" s="1226">
        <v>7</v>
      </c>
      <c r="F2844" s="1575" t="s">
        <v>508</v>
      </c>
      <c r="G2844" s="1725">
        <v>3</v>
      </c>
      <c r="H2844" s="1575">
        <v>2022</v>
      </c>
      <c r="I2844" s="1577">
        <v>37.799999999999997</v>
      </c>
      <c r="J2844" s="1575">
        <v>80</v>
      </c>
      <c r="K2844" s="1577">
        <f t="shared" si="162"/>
        <v>7.5599999999999987</v>
      </c>
      <c r="L2844" s="1575"/>
      <c r="M2844" s="1575"/>
      <c r="N2844" s="1578">
        <f t="shared" si="163"/>
        <v>0</v>
      </c>
      <c r="O2844" s="2124"/>
      <c r="P2844" s="2124"/>
      <c r="Q2844" s="2124">
        <f t="shared" si="164"/>
        <v>0</v>
      </c>
      <c r="R2844" s="2425"/>
    </row>
    <row r="2845" spans="2:18" ht="14.25" customHeight="1">
      <c r="B2845" s="407"/>
      <c r="C2845" s="1573">
        <v>74</v>
      </c>
      <c r="D2845" s="1930" t="s">
        <v>7416</v>
      </c>
      <c r="E2845" s="1226">
        <v>7</v>
      </c>
      <c r="F2845" s="1575" t="s">
        <v>508</v>
      </c>
      <c r="G2845" s="1725">
        <v>3</v>
      </c>
      <c r="H2845" s="1575">
        <v>2022</v>
      </c>
      <c r="I2845" s="1577">
        <v>2720</v>
      </c>
      <c r="J2845" s="1575">
        <v>80</v>
      </c>
      <c r="K2845" s="1577">
        <f t="shared" si="162"/>
        <v>544</v>
      </c>
      <c r="L2845" s="1575"/>
      <c r="M2845" s="1575"/>
      <c r="N2845" s="1578">
        <f t="shared" si="163"/>
        <v>0</v>
      </c>
      <c r="O2845" s="2124"/>
      <c r="P2845" s="2124"/>
      <c r="Q2845" s="2124">
        <f t="shared" si="164"/>
        <v>0</v>
      </c>
      <c r="R2845" s="2425"/>
    </row>
    <row r="2846" spans="2:18" ht="14.25" customHeight="1">
      <c r="B2846" s="407"/>
      <c r="C2846" s="1573">
        <v>75</v>
      </c>
      <c r="D2846" s="1930" t="s">
        <v>7416</v>
      </c>
      <c r="E2846" s="1226">
        <v>7</v>
      </c>
      <c r="F2846" s="1575" t="s">
        <v>508</v>
      </c>
      <c r="G2846" s="1725">
        <v>1</v>
      </c>
      <c r="H2846" s="1575">
        <v>2022</v>
      </c>
      <c r="I2846" s="1577">
        <v>343</v>
      </c>
      <c r="J2846" s="1575">
        <v>80</v>
      </c>
      <c r="K2846" s="1577">
        <f t="shared" si="162"/>
        <v>68.599999999999966</v>
      </c>
      <c r="L2846" s="1575"/>
      <c r="M2846" s="1575"/>
      <c r="N2846" s="1578">
        <f t="shared" si="163"/>
        <v>0</v>
      </c>
      <c r="O2846" s="2124"/>
      <c r="P2846" s="2124"/>
      <c r="Q2846" s="2124">
        <f t="shared" si="164"/>
        <v>0</v>
      </c>
      <c r="R2846" s="2425"/>
    </row>
    <row r="2847" spans="2:18" ht="14.25" customHeight="1">
      <c r="B2847" s="407"/>
      <c r="C2847" s="1573">
        <v>76</v>
      </c>
      <c r="D2847" s="1930" t="s">
        <v>7416</v>
      </c>
      <c r="E2847" s="1226">
        <v>7</v>
      </c>
      <c r="F2847" s="1575" t="s">
        <v>508</v>
      </c>
      <c r="G2847" s="1725">
        <v>1</v>
      </c>
      <c r="H2847" s="1575">
        <v>2022</v>
      </c>
      <c r="I2847" s="1577">
        <v>37.799999999999997</v>
      </c>
      <c r="J2847" s="1575">
        <v>80</v>
      </c>
      <c r="K2847" s="1577">
        <f t="shared" si="162"/>
        <v>7.5599999999999987</v>
      </c>
      <c r="L2847" s="1575"/>
      <c r="M2847" s="1575"/>
      <c r="N2847" s="1578">
        <f t="shared" si="163"/>
        <v>0</v>
      </c>
      <c r="O2847" s="2124"/>
      <c r="P2847" s="2124"/>
      <c r="Q2847" s="2124">
        <f t="shared" si="164"/>
        <v>0</v>
      </c>
      <c r="R2847" s="2425"/>
    </row>
    <row r="2848" spans="2:18" ht="14.25" customHeight="1">
      <c r="B2848" s="407"/>
      <c r="C2848" s="1573">
        <v>77</v>
      </c>
      <c r="D2848" s="1930" t="s">
        <v>6165</v>
      </c>
      <c r="E2848" s="1226">
        <v>7</v>
      </c>
      <c r="F2848" s="1575" t="s">
        <v>508</v>
      </c>
      <c r="G2848" s="1725">
        <v>3</v>
      </c>
      <c r="H2848" s="1575">
        <v>2022</v>
      </c>
      <c r="I2848" s="1577">
        <v>1715</v>
      </c>
      <c r="J2848" s="1575">
        <v>80</v>
      </c>
      <c r="K2848" s="1577">
        <f t="shared" si="162"/>
        <v>343</v>
      </c>
      <c r="L2848" s="1575"/>
      <c r="M2848" s="1575"/>
      <c r="N2848" s="1578">
        <f t="shared" si="163"/>
        <v>0</v>
      </c>
      <c r="O2848" s="2124"/>
      <c r="P2848" s="2124"/>
      <c r="Q2848" s="2124">
        <f t="shared" si="164"/>
        <v>0</v>
      </c>
      <c r="R2848" s="2425"/>
    </row>
    <row r="2849" spans="2:18" ht="14.25" customHeight="1">
      <c r="B2849" s="407"/>
      <c r="C2849" s="1573">
        <v>78</v>
      </c>
      <c r="D2849" s="1930" t="s">
        <v>6165</v>
      </c>
      <c r="E2849" s="1226">
        <v>7</v>
      </c>
      <c r="F2849" s="1575" t="s">
        <v>508</v>
      </c>
      <c r="G2849" s="1725">
        <v>2</v>
      </c>
      <c r="H2849" s="1575">
        <v>2022</v>
      </c>
      <c r="I2849" s="1577">
        <v>645</v>
      </c>
      <c r="J2849" s="1575">
        <v>80</v>
      </c>
      <c r="K2849" s="1577">
        <f t="shared" si="162"/>
        <v>129</v>
      </c>
      <c r="L2849" s="1575"/>
      <c r="M2849" s="1575"/>
      <c r="N2849" s="1578">
        <f t="shared" si="163"/>
        <v>0</v>
      </c>
      <c r="O2849" s="2124"/>
      <c r="P2849" s="2124"/>
      <c r="Q2849" s="2124">
        <f t="shared" si="164"/>
        <v>0</v>
      </c>
      <c r="R2849" s="2425"/>
    </row>
    <row r="2850" spans="2:18" ht="14.25" customHeight="1">
      <c r="B2850" s="407"/>
      <c r="C2850" s="1573">
        <v>79</v>
      </c>
      <c r="D2850" s="1930" t="s">
        <v>6165</v>
      </c>
      <c r="E2850" s="1226">
        <v>7</v>
      </c>
      <c r="F2850" s="1575" t="s">
        <v>508</v>
      </c>
      <c r="G2850" s="1725">
        <v>2</v>
      </c>
      <c r="H2850" s="1575">
        <v>2022</v>
      </c>
      <c r="I2850" s="1577">
        <v>194.80500000000001</v>
      </c>
      <c r="J2850" s="1575">
        <v>80</v>
      </c>
      <c r="K2850" s="1577">
        <f t="shared" si="162"/>
        <v>38.960999999999984</v>
      </c>
      <c r="L2850" s="1575"/>
      <c r="M2850" s="1575"/>
      <c r="N2850" s="1578">
        <f t="shared" si="163"/>
        <v>0</v>
      </c>
      <c r="O2850" s="2124"/>
      <c r="P2850" s="2124"/>
      <c r="Q2850" s="2124">
        <f t="shared" si="164"/>
        <v>0</v>
      </c>
      <c r="R2850" s="2425"/>
    </row>
    <row r="2851" spans="2:18" ht="14.25" customHeight="1">
      <c r="B2851" s="407"/>
      <c r="C2851" s="1573">
        <v>80</v>
      </c>
      <c r="D2851" s="1930" t="s">
        <v>6165</v>
      </c>
      <c r="E2851" s="1226">
        <v>7</v>
      </c>
      <c r="F2851" s="1575" t="s">
        <v>508</v>
      </c>
      <c r="G2851" s="1725">
        <v>2</v>
      </c>
      <c r="H2851" s="1575">
        <v>2022</v>
      </c>
      <c r="I2851" s="1577">
        <v>777.96</v>
      </c>
      <c r="J2851" s="1575">
        <v>80</v>
      </c>
      <c r="K2851" s="1577">
        <f t="shared" si="162"/>
        <v>155.59199999999998</v>
      </c>
      <c r="L2851" s="1575"/>
      <c r="M2851" s="1575"/>
      <c r="N2851" s="1578">
        <f t="shared" si="163"/>
        <v>0</v>
      </c>
      <c r="O2851" s="2124"/>
      <c r="P2851" s="2124"/>
      <c r="Q2851" s="2124">
        <f t="shared" si="164"/>
        <v>0</v>
      </c>
      <c r="R2851" s="2425"/>
    </row>
    <row r="2852" spans="2:18" ht="14.25" customHeight="1">
      <c r="B2852" s="407"/>
      <c r="C2852" s="1573">
        <v>81</v>
      </c>
      <c r="D2852" s="1930" t="s">
        <v>6165</v>
      </c>
      <c r="E2852" s="1226">
        <v>7</v>
      </c>
      <c r="F2852" s="1575" t="s">
        <v>508</v>
      </c>
      <c r="G2852" s="1725">
        <v>1</v>
      </c>
      <c r="H2852" s="1575">
        <v>2022</v>
      </c>
      <c r="I2852" s="1577">
        <v>583.47</v>
      </c>
      <c r="J2852" s="1575">
        <v>80</v>
      </c>
      <c r="K2852" s="1577">
        <f t="shared" si="162"/>
        <v>116.69399999999996</v>
      </c>
      <c r="L2852" s="1575"/>
      <c r="M2852" s="1575"/>
      <c r="N2852" s="1578">
        <f t="shared" si="163"/>
        <v>0</v>
      </c>
      <c r="O2852" s="2124"/>
      <c r="P2852" s="2124"/>
      <c r="Q2852" s="2124">
        <f t="shared" si="164"/>
        <v>0</v>
      </c>
      <c r="R2852" s="2425"/>
    </row>
    <row r="2853" spans="2:18" ht="14.25" customHeight="1">
      <c r="B2853" s="407"/>
      <c r="C2853" s="1573">
        <v>82</v>
      </c>
      <c r="D2853" s="1930" t="s">
        <v>6165</v>
      </c>
      <c r="E2853" s="1226">
        <v>7</v>
      </c>
      <c r="F2853" s="1575" t="s">
        <v>508</v>
      </c>
      <c r="G2853" s="1725">
        <v>8</v>
      </c>
      <c r="H2853" s="1575">
        <v>2023</v>
      </c>
      <c r="I2853" s="1577">
        <v>645</v>
      </c>
      <c r="J2853" s="1575">
        <v>60</v>
      </c>
      <c r="K2853" s="1577">
        <f t="shared" si="162"/>
        <v>258</v>
      </c>
      <c r="L2853" s="1575"/>
      <c r="M2853" s="1575"/>
      <c r="N2853" s="1578">
        <f t="shared" si="163"/>
        <v>0</v>
      </c>
      <c r="O2853" s="2124"/>
      <c r="P2853" s="2124"/>
      <c r="Q2853" s="2124">
        <f t="shared" si="164"/>
        <v>0</v>
      </c>
      <c r="R2853" s="2425"/>
    </row>
    <row r="2854" spans="2:18" ht="14.25" customHeight="1">
      <c r="B2854" s="407"/>
      <c r="C2854" s="1573">
        <v>83</v>
      </c>
      <c r="D2854" s="1930" t="s">
        <v>5047</v>
      </c>
      <c r="E2854" s="1226">
        <v>7</v>
      </c>
      <c r="F2854" s="1575" t="s">
        <v>508</v>
      </c>
      <c r="G2854" s="1725">
        <v>4</v>
      </c>
      <c r="H2854" s="1575">
        <v>2022</v>
      </c>
      <c r="I2854" s="1577">
        <v>116.883</v>
      </c>
      <c r="J2854" s="1575">
        <v>80</v>
      </c>
      <c r="K2854" s="1577">
        <f t="shared" si="162"/>
        <v>23.376599999999996</v>
      </c>
      <c r="L2854" s="1575"/>
      <c r="M2854" s="1575"/>
      <c r="N2854" s="1578">
        <f t="shared" si="163"/>
        <v>0</v>
      </c>
      <c r="O2854" s="2124"/>
      <c r="P2854" s="2124"/>
      <c r="Q2854" s="2124">
        <f t="shared" si="164"/>
        <v>0</v>
      </c>
      <c r="R2854" s="2425"/>
    </row>
    <row r="2855" spans="2:18" ht="14.25" customHeight="1">
      <c r="B2855" s="407"/>
      <c r="C2855" s="1573">
        <v>84</v>
      </c>
      <c r="D2855" s="1930" t="s">
        <v>5049</v>
      </c>
      <c r="E2855" s="1226">
        <v>7</v>
      </c>
      <c r="F2855" s="1575" t="s">
        <v>508</v>
      </c>
      <c r="G2855" s="1725">
        <v>2</v>
      </c>
      <c r="H2855" s="1575">
        <v>2022</v>
      </c>
      <c r="I2855" s="1577">
        <v>161.30760000000001</v>
      </c>
      <c r="J2855" s="1575">
        <v>80</v>
      </c>
      <c r="K2855" s="1577">
        <f t="shared" si="162"/>
        <v>32.26151999999999</v>
      </c>
      <c r="L2855" s="1575"/>
      <c r="M2855" s="1575"/>
      <c r="N2855" s="1578">
        <f t="shared" si="163"/>
        <v>0</v>
      </c>
      <c r="O2855" s="2124"/>
      <c r="P2855" s="2124"/>
      <c r="Q2855" s="2124">
        <f t="shared" si="164"/>
        <v>0</v>
      </c>
      <c r="R2855" s="2425"/>
    </row>
    <row r="2856" spans="2:18" ht="14.25" customHeight="1">
      <c r="B2856" s="407"/>
      <c r="C2856" s="1573">
        <v>85</v>
      </c>
      <c r="D2856" s="1930" t="s">
        <v>5048</v>
      </c>
      <c r="E2856" s="1226">
        <v>7</v>
      </c>
      <c r="F2856" s="1575" t="s">
        <v>508</v>
      </c>
      <c r="G2856" s="1725">
        <v>2</v>
      </c>
      <c r="H2856" s="1575">
        <v>2022</v>
      </c>
      <c r="I2856" s="1577">
        <v>388.08</v>
      </c>
      <c r="J2856" s="1575">
        <v>80</v>
      </c>
      <c r="K2856" s="1577">
        <f t="shared" si="162"/>
        <v>77.615999999999985</v>
      </c>
      <c r="L2856" s="1575"/>
      <c r="M2856" s="1575"/>
      <c r="N2856" s="1578">
        <f t="shared" si="163"/>
        <v>0</v>
      </c>
      <c r="O2856" s="2124"/>
      <c r="P2856" s="2124"/>
      <c r="Q2856" s="2124">
        <f t="shared" si="164"/>
        <v>0</v>
      </c>
      <c r="R2856" s="2425"/>
    </row>
    <row r="2857" spans="2:18" ht="14.25" customHeight="1">
      <c r="B2857" s="407"/>
      <c r="C2857" s="1573">
        <v>86</v>
      </c>
      <c r="D2857" s="1930" t="s">
        <v>5018</v>
      </c>
      <c r="E2857" s="1226">
        <v>7</v>
      </c>
      <c r="F2857" s="1575" t="s">
        <v>508</v>
      </c>
      <c r="G2857" s="1725">
        <v>4</v>
      </c>
      <c r="H2857" s="1575">
        <v>2023</v>
      </c>
      <c r="I2857" s="1577">
        <v>194.04</v>
      </c>
      <c r="J2857" s="1575">
        <v>60</v>
      </c>
      <c r="K2857" s="1577">
        <f t="shared" si="162"/>
        <v>77.616</v>
      </c>
      <c r="L2857" s="1575"/>
      <c r="M2857" s="1575"/>
      <c r="N2857" s="1578">
        <f t="shared" si="163"/>
        <v>0</v>
      </c>
      <c r="O2857" s="2124"/>
      <c r="P2857" s="2124"/>
      <c r="Q2857" s="2124">
        <f t="shared" si="164"/>
        <v>0</v>
      </c>
      <c r="R2857" s="2425"/>
    </row>
    <row r="2858" spans="2:18" ht="14.25" customHeight="1">
      <c r="B2858" s="407"/>
      <c r="C2858" s="1573">
        <v>87</v>
      </c>
      <c r="D2858" s="1930" t="s">
        <v>5018</v>
      </c>
      <c r="E2858" s="1226">
        <v>7</v>
      </c>
      <c r="F2858" s="1575" t="s">
        <v>508</v>
      </c>
      <c r="G2858" s="1725">
        <v>1</v>
      </c>
      <c r="H2858" s="1575">
        <v>2023</v>
      </c>
      <c r="I2858" s="1577">
        <v>1161</v>
      </c>
      <c r="J2858" s="1575">
        <v>60</v>
      </c>
      <c r="K2858" s="1577">
        <f t="shared" si="162"/>
        <v>464.4</v>
      </c>
      <c r="L2858" s="1575"/>
      <c r="M2858" s="1575"/>
      <c r="N2858" s="1578">
        <f t="shared" si="163"/>
        <v>0</v>
      </c>
      <c r="O2858" s="2124"/>
      <c r="P2858" s="2124"/>
      <c r="Q2858" s="2124">
        <f t="shared" si="164"/>
        <v>0</v>
      </c>
      <c r="R2858" s="2425"/>
    </row>
    <row r="2859" spans="2:18" ht="14.25" customHeight="1">
      <c r="B2859" s="407"/>
      <c r="C2859" s="1573">
        <v>88</v>
      </c>
      <c r="D2859" s="1930" t="s">
        <v>7417</v>
      </c>
      <c r="E2859" s="1226">
        <v>7</v>
      </c>
      <c r="F2859" s="1575" t="s">
        <v>508</v>
      </c>
      <c r="G2859" s="1725">
        <v>1</v>
      </c>
      <c r="H2859" s="1575">
        <v>2019</v>
      </c>
      <c r="I2859" s="1577">
        <v>50.1</v>
      </c>
      <c r="J2859" s="1575">
        <v>100</v>
      </c>
      <c r="K2859" s="1577">
        <f t="shared" si="162"/>
        <v>0</v>
      </c>
      <c r="L2859" s="1575"/>
      <c r="M2859" s="1575"/>
      <c r="N2859" s="1578">
        <f t="shared" si="163"/>
        <v>0</v>
      </c>
      <c r="O2859" s="2124"/>
      <c r="P2859" s="2124"/>
      <c r="Q2859" s="2124">
        <f t="shared" si="164"/>
        <v>0</v>
      </c>
      <c r="R2859" s="2425"/>
    </row>
    <row r="2860" spans="2:18" ht="14.25" customHeight="1">
      <c r="B2860" s="407"/>
      <c r="C2860" s="1573">
        <v>89</v>
      </c>
      <c r="D2860" s="1930" t="s">
        <v>7418</v>
      </c>
      <c r="E2860" s="1226">
        <v>7</v>
      </c>
      <c r="F2860" s="1575" t="s">
        <v>508</v>
      </c>
      <c r="G2860" s="1725">
        <v>1</v>
      </c>
      <c r="H2860" s="1575">
        <v>2023</v>
      </c>
      <c r="I2860" s="1577">
        <v>58.9</v>
      </c>
      <c r="J2860" s="1575">
        <v>60</v>
      </c>
      <c r="K2860" s="1577">
        <f t="shared" si="162"/>
        <v>23.560000000000002</v>
      </c>
      <c r="L2860" s="1575"/>
      <c r="M2860" s="1575"/>
      <c r="N2860" s="1578">
        <f t="shared" si="163"/>
        <v>0</v>
      </c>
      <c r="O2860" s="2124"/>
      <c r="P2860" s="2124"/>
      <c r="Q2860" s="2124">
        <f t="shared" si="164"/>
        <v>0</v>
      </c>
      <c r="R2860" s="2425"/>
    </row>
    <row r="2861" spans="2:18" ht="14.25" customHeight="1">
      <c r="B2861" s="407"/>
      <c r="C2861" s="1573">
        <v>90</v>
      </c>
      <c r="D2861" s="1930" t="s">
        <v>6165</v>
      </c>
      <c r="E2861" s="1226">
        <v>7</v>
      </c>
      <c r="F2861" s="1575" t="s">
        <v>508</v>
      </c>
      <c r="G2861" s="1725">
        <v>10</v>
      </c>
      <c r="H2861" s="1575">
        <v>2023</v>
      </c>
      <c r="I2861" s="1577">
        <v>30.7</v>
      </c>
      <c r="J2861" s="1575">
        <v>60</v>
      </c>
      <c r="K2861" s="1577">
        <f t="shared" si="162"/>
        <v>12.280000000000001</v>
      </c>
      <c r="L2861" s="1575"/>
      <c r="M2861" s="1575"/>
      <c r="N2861" s="1578">
        <f t="shared" si="163"/>
        <v>0</v>
      </c>
      <c r="O2861" s="2124"/>
      <c r="P2861" s="2124"/>
      <c r="Q2861" s="2124">
        <f t="shared" si="164"/>
        <v>0</v>
      </c>
      <c r="R2861" s="2425"/>
    </row>
    <row r="2862" spans="2:18" ht="14.25" customHeight="1">
      <c r="B2862" s="407"/>
      <c r="C2862" s="1573">
        <v>91</v>
      </c>
      <c r="D2862" s="1930" t="s">
        <v>6165</v>
      </c>
      <c r="E2862" s="1226">
        <v>7</v>
      </c>
      <c r="F2862" s="1575" t="s">
        <v>508</v>
      </c>
      <c r="G2862" s="1725">
        <v>5</v>
      </c>
      <c r="H2862" s="1575">
        <v>2023</v>
      </c>
      <c r="I2862" s="1577">
        <v>129</v>
      </c>
      <c r="J2862" s="1575">
        <v>60</v>
      </c>
      <c r="K2862" s="1577">
        <f t="shared" si="162"/>
        <v>51.600000000000009</v>
      </c>
      <c r="L2862" s="1575"/>
      <c r="M2862" s="1575"/>
      <c r="N2862" s="1578">
        <f t="shared" si="163"/>
        <v>0</v>
      </c>
      <c r="O2862" s="2124"/>
      <c r="P2862" s="2124"/>
      <c r="Q2862" s="2124">
        <f t="shared" si="164"/>
        <v>0</v>
      </c>
      <c r="R2862" s="2425"/>
    </row>
    <row r="2863" spans="2:18" ht="27" customHeight="1">
      <c r="B2863" s="407"/>
      <c r="C2863" s="1573">
        <v>92</v>
      </c>
      <c r="D2863" s="1930" t="s">
        <v>7419</v>
      </c>
      <c r="E2863" s="1226">
        <v>7</v>
      </c>
      <c r="F2863" s="1575" t="s">
        <v>508</v>
      </c>
      <c r="G2863" s="1725">
        <v>30</v>
      </c>
      <c r="H2863" s="1575">
        <v>2023</v>
      </c>
      <c r="I2863" s="1577">
        <v>1140</v>
      </c>
      <c r="J2863" s="1575">
        <v>60</v>
      </c>
      <c r="K2863" s="1577">
        <f t="shared" si="162"/>
        <v>456</v>
      </c>
      <c r="L2863" s="1575"/>
      <c r="M2863" s="1575"/>
      <c r="N2863" s="1578">
        <f t="shared" si="163"/>
        <v>0</v>
      </c>
      <c r="O2863" s="2124"/>
      <c r="P2863" s="2124"/>
      <c r="Q2863" s="2124">
        <f t="shared" si="164"/>
        <v>0</v>
      </c>
      <c r="R2863" s="2425"/>
    </row>
    <row r="2864" spans="2:18" ht="27" customHeight="1">
      <c r="B2864" s="407"/>
      <c r="C2864" s="1573">
        <v>93</v>
      </c>
      <c r="D2864" s="1930" t="s">
        <v>7419</v>
      </c>
      <c r="E2864" s="1226">
        <v>7</v>
      </c>
      <c r="F2864" s="1575" t="s">
        <v>508</v>
      </c>
      <c r="G2864" s="1725">
        <v>3</v>
      </c>
      <c r="H2864" s="1575">
        <v>2023</v>
      </c>
      <c r="I2864" s="1577">
        <v>2321.86</v>
      </c>
      <c r="J2864" s="1575">
        <v>60</v>
      </c>
      <c r="K2864" s="1577">
        <f t="shared" si="162"/>
        <v>928.74400000000014</v>
      </c>
      <c r="L2864" s="1575"/>
      <c r="M2864" s="1575"/>
      <c r="N2864" s="1578">
        <f t="shared" si="163"/>
        <v>0</v>
      </c>
      <c r="O2864" s="2124"/>
      <c r="P2864" s="2124"/>
      <c r="Q2864" s="2124">
        <f t="shared" si="164"/>
        <v>0</v>
      </c>
      <c r="R2864" s="2425"/>
    </row>
    <row r="2865" spans="2:18" ht="14.25" customHeight="1">
      <c r="B2865" s="407"/>
      <c r="C2865" s="1573">
        <v>94</v>
      </c>
      <c r="D2865" s="1930" t="s">
        <v>6165</v>
      </c>
      <c r="E2865" s="1226">
        <v>7</v>
      </c>
      <c r="F2865" s="1575" t="s">
        <v>508</v>
      </c>
      <c r="G2865" s="1725">
        <v>6</v>
      </c>
      <c r="H2865" s="1575">
        <v>2023</v>
      </c>
      <c r="I2865" s="1577">
        <v>810</v>
      </c>
      <c r="J2865" s="1575">
        <v>60</v>
      </c>
      <c r="K2865" s="1577">
        <f t="shared" si="162"/>
        <v>324</v>
      </c>
      <c r="L2865" s="1575"/>
      <c r="M2865" s="1575"/>
      <c r="N2865" s="1578">
        <f t="shared" si="163"/>
        <v>0</v>
      </c>
      <c r="O2865" s="2124"/>
      <c r="P2865" s="2124"/>
      <c r="Q2865" s="2124">
        <f t="shared" si="164"/>
        <v>0</v>
      </c>
      <c r="R2865" s="2425"/>
    </row>
    <row r="2866" spans="2:18" ht="14.25" customHeight="1">
      <c r="B2866" s="407"/>
      <c r="C2866" s="1573">
        <v>95</v>
      </c>
      <c r="D2866" s="1930" t="s">
        <v>7420</v>
      </c>
      <c r="E2866" s="1226">
        <v>7</v>
      </c>
      <c r="F2866" s="1575" t="s">
        <v>508</v>
      </c>
      <c r="G2866" s="1725">
        <v>2</v>
      </c>
      <c r="H2866" s="1575">
        <v>2023</v>
      </c>
      <c r="I2866" s="1577">
        <v>1215</v>
      </c>
      <c r="J2866" s="1575">
        <v>60</v>
      </c>
      <c r="K2866" s="1577">
        <f t="shared" si="162"/>
        <v>486</v>
      </c>
      <c r="L2866" s="1575"/>
      <c r="M2866" s="1575"/>
      <c r="N2866" s="1578">
        <f t="shared" si="163"/>
        <v>0</v>
      </c>
      <c r="O2866" s="2124"/>
      <c r="P2866" s="2124"/>
      <c r="Q2866" s="2124">
        <f t="shared" si="164"/>
        <v>0</v>
      </c>
      <c r="R2866" s="2425"/>
    </row>
    <row r="2867" spans="2:18" ht="14.25" customHeight="1">
      <c r="B2867" s="407"/>
      <c r="C2867" s="1573">
        <v>96</v>
      </c>
      <c r="D2867" s="1930" t="s">
        <v>2065</v>
      </c>
      <c r="E2867" s="1226">
        <v>7</v>
      </c>
      <c r="F2867" s="1575" t="s">
        <v>508</v>
      </c>
      <c r="G2867" s="1725">
        <v>1</v>
      </c>
      <c r="H2867" s="1575">
        <v>2019</v>
      </c>
      <c r="I2867" s="1577">
        <v>2736</v>
      </c>
      <c r="J2867" s="1575">
        <v>100</v>
      </c>
      <c r="K2867" s="1577">
        <f t="shared" si="162"/>
        <v>0</v>
      </c>
      <c r="L2867" s="1575"/>
      <c r="M2867" s="1575"/>
      <c r="N2867" s="1578">
        <f t="shared" si="163"/>
        <v>0</v>
      </c>
      <c r="O2867" s="2124"/>
      <c r="P2867" s="2124"/>
      <c r="Q2867" s="2124">
        <f t="shared" si="164"/>
        <v>0</v>
      </c>
      <c r="R2867" s="2425"/>
    </row>
    <row r="2868" spans="2:18" ht="14.25" customHeight="1">
      <c r="B2868" s="407"/>
      <c r="C2868" s="1573">
        <v>97</v>
      </c>
      <c r="D2868" s="1930" t="s">
        <v>2073</v>
      </c>
      <c r="E2868" s="1226">
        <v>7</v>
      </c>
      <c r="F2868" s="1575" t="s">
        <v>508</v>
      </c>
      <c r="G2868" s="1725">
        <v>1</v>
      </c>
      <c r="H2868" s="1575">
        <v>2021</v>
      </c>
      <c r="I2868" s="1577">
        <v>810</v>
      </c>
      <c r="J2868" s="1575">
        <v>100</v>
      </c>
      <c r="K2868" s="1577">
        <f t="shared" si="162"/>
        <v>0</v>
      </c>
      <c r="L2868" s="1575"/>
      <c r="M2868" s="1575"/>
      <c r="N2868" s="1578">
        <f t="shared" si="163"/>
        <v>0</v>
      </c>
      <c r="O2868" s="2124"/>
      <c r="P2868" s="2124"/>
      <c r="Q2868" s="2124">
        <f t="shared" si="164"/>
        <v>0</v>
      </c>
      <c r="R2868" s="2425"/>
    </row>
    <row r="2869" spans="2:18" ht="14.25" customHeight="1">
      <c r="B2869" s="407"/>
      <c r="C2869" s="1573">
        <v>98</v>
      </c>
      <c r="D2869" s="1930" t="s">
        <v>6165</v>
      </c>
      <c r="E2869" s="1226">
        <v>7</v>
      </c>
      <c r="F2869" s="1575" t="s">
        <v>508</v>
      </c>
      <c r="G2869" s="1725">
        <v>4</v>
      </c>
      <c r="H2869" s="1575">
        <v>2024</v>
      </c>
      <c r="I2869" s="1577">
        <v>547.20000000000005</v>
      </c>
      <c r="J2869" s="1575">
        <v>40</v>
      </c>
      <c r="K2869" s="1577">
        <f t="shared" si="162"/>
        <v>328.32000000000005</v>
      </c>
      <c r="L2869" s="1575"/>
      <c r="M2869" s="1575"/>
      <c r="N2869" s="1578">
        <f t="shared" si="163"/>
        <v>0</v>
      </c>
      <c r="O2869" s="2124"/>
      <c r="P2869" s="2124"/>
      <c r="Q2869" s="2124">
        <f t="shared" si="164"/>
        <v>0</v>
      </c>
      <c r="R2869" s="2425"/>
    </row>
    <row r="2870" spans="2:18" ht="27" customHeight="1">
      <c r="B2870" s="407"/>
      <c r="C2870" s="1573">
        <v>99</v>
      </c>
      <c r="D2870" s="1930" t="s">
        <v>7419</v>
      </c>
      <c r="E2870" s="1226">
        <v>7</v>
      </c>
      <c r="F2870" s="1575" t="s">
        <v>508</v>
      </c>
      <c r="G2870" s="1725">
        <v>13</v>
      </c>
      <c r="H2870" s="1575">
        <v>2024</v>
      </c>
      <c r="I2870" s="1577">
        <v>1676.2560000000001</v>
      </c>
      <c r="J2870" s="1575">
        <v>40</v>
      </c>
      <c r="K2870" s="1577">
        <f t="shared" si="162"/>
        <v>1005.7536</v>
      </c>
      <c r="L2870" s="1575"/>
      <c r="M2870" s="1575"/>
      <c r="N2870" s="1578">
        <f t="shared" si="163"/>
        <v>0</v>
      </c>
      <c r="O2870" s="2124"/>
      <c r="P2870" s="2124"/>
      <c r="Q2870" s="2124">
        <f t="shared" si="164"/>
        <v>0</v>
      </c>
      <c r="R2870" s="2425"/>
    </row>
    <row r="2871" spans="2:18" ht="14.25" customHeight="1">
      <c r="B2871" s="407"/>
      <c r="C2871" s="1573">
        <v>100</v>
      </c>
      <c r="D2871" s="1930" t="s">
        <v>6165</v>
      </c>
      <c r="E2871" s="1226">
        <v>7</v>
      </c>
      <c r="F2871" s="1575" t="s">
        <v>508</v>
      </c>
      <c r="G2871" s="1725">
        <v>10</v>
      </c>
      <c r="H2871" s="1575">
        <v>2024</v>
      </c>
      <c r="I2871" s="1577">
        <v>408.43</v>
      </c>
      <c r="J2871" s="1575">
        <v>40</v>
      </c>
      <c r="K2871" s="1577">
        <f t="shared" si="162"/>
        <v>245.05799999999999</v>
      </c>
      <c r="L2871" s="1575"/>
      <c r="M2871" s="1575"/>
      <c r="N2871" s="1578">
        <f t="shared" si="163"/>
        <v>0</v>
      </c>
      <c r="O2871" s="2124"/>
      <c r="P2871" s="2124"/>
      <c r="Q2871" s="2124">
        <f t="shared" si="164"/>
        <v>0</v>
      </c>
      <c r="R2871" s="2425"/>
    </row>
    <row r="2872" spans="2:18" ht="14.25" customHeight="1">
      <c r="B2872" s="407"/>
      <c r="C2872" s="1573">
        <v>101</v>
      </c>
      <c r="D2872" s="1930" t="s">
        <v>6165</v>
      </c>
      <c r="E2872" s="1226">
        <v>7</v>
      </c>
      <c r="F2872" s="1575" t="s">
        <v>508</v>
      </c>
      <c r="G2872" s="1725">
        <v>10</v>
      </c>
      <c r="H2872" s="1575">
        <v>2024</v>
      </c>
      <c r="I2872" s="1577">
        <v>1732.2449999999999</v>
      </c>
      <c r="J2872" s="1575">
        <v>40</v>
      </c>
      <c r="K2872" s="1577">
        <f t="shared" si="162"/>
        <v>1039.3469999999998</v>
      </c>
      <c r="L2872" s="1575"/>
      <c r="M2872" s="1575"/>
      <c r="N2872" s="1578">
        <f t="shared" si="163"/>
        <v>0</v>
      </c>
      <c r="O2872" s="2124"/>
      <c r="P2872" s="2124"/>
      <c r="Q2872" s="2124">
        <f t="shared" si="164"/>
        <v>0</v>
      </c>
      <c r="R2872" s="2425"/>
    </row>
    <row r="2873" spans="2:18" ht="27" customHeight="1">
      <c r="B2873" s="407"/>
      <c r="C2873" s="1573">
        <v>102</v>
      </c>
      <c r="D2873" s="1930" t="s">
        <v>7419</v>
      </c>
      <c r="E2873" s="1226">
        <v>7</v>
      </c>
      <c r="F2873" s="1575" t="s">
        <v>508</v>
      </c>
      <c r="G2873" s="1725">
        <v>7</v>
      </c>
      <c r="H2873" s="1575">
        <v>2024</v>
      </c>
      <c r="I2873" s="1577">
        <v>73</v>
      </c>
      <c r="J2873" s="1575">
        <v>40</v>
      </c>
      <c r="K2873" s="1577">
        <f t="shared" si="162"/>
        <v>43.8</v>
      </c>
      <c r="L2873" s="1575"/>
      <c r="M2873" s="1575"/>
      <c r="N2873" s="1578">
        <f t="shared" si="163"/>
        <v>0</v>
      </c>
      <c r="O2873" s="2124"/>
      <c r="P2873" s="2124"/>
      <c r="Q2873" s="2124">
        <f t="shared" si="164"/>
        <v>0</v>
      </c>
      <c r="R2873" s="2425"/>
    </row>
    <row r="2874" spans="2:18" ht="14.25" customHeight="1">
      <c r="B2874" s="407"/>
      <c r="C2874" s="1573">
        <v>103</v>
      </c>
      <c r="D2874" s="1930" t="s">
        <v>6089</v>
      </c>
      <c r="E2874" s="1226">
        <v>7</v>
      </c>
      <c r="F2874" s="1575" t="s">
        <v>508</v>
      </c>
      <c r="G2874" s="1725">
        <v>1</v>
      </c>
      <c r="H2874" s="1575">
        <v>2024</v>
      </c>
      <c r="I2874" s="1577">
        <v>40.1</v>
      </c>
      <c r="J2874" s="1575">
        <v>40</v>
      </c>
      <c r="K2874" s="1577">
        <f t="shared" si="162"/>
        <v>24.06</v>
      </c>
      <c r="L2874" s="1575"/>
      <c r="M2874" s="1575"/>
      <c r="N2874" s="1578">
        <f t="shared" si="163"/>
        <v>0</v>
      </c>
      <c r="O2874" s="2124"/>
      <c r="P2874" s="2124"/>
      <c r="Q2874" s="2124">
        <f t="shared" si="164"/>
        <v>0</v>
      </c>
      <c r="R2874" s="2425"/>
    </row>
    <row r="2875" spans="2:18" ht="14.25" customHeight="1">
      <c r="B2875" s="407"/>
      <c r="C2875" s="1573">
        <v>104</v>
      </c>
      <c r="D2875" s="1930" t="s">
        <v>6165</v>
      </c>
      <c r="E2875" s="1226">
        <v>7</v>
      </c>
      <c r="F2875" s="1575" t="s">
        <v>508</v>
      </c>
      <c r="G2875" s="1725">
        <v>5</v>
      </c>
      <c r="H2875" s="1575">
        <v>2024</v>
      </c>
      <c r="I2875" s="1577">
        <v>400.8</v>
      </c>
      <c r="J2875" s="1575">
        <v>40</v>
      </c>
      <c r="K2875" s="1577">
        <f t="shared" si="162"/>
        <v>240.48</v>
      </c>
      <c r="L2875" s="1575"/>
      <c r="M2875" s="1575"/>
      <c r="N2875" s="1578">
        <f t="shared" si="163"/>
        <v>0</v>
      </c>
      <c r="O2875" s="2124"/>
      <c r="P2875" s="2124"/>
      <c r="Q2875" s="2124">
        <f t="shared" si="164"/>
        <v>0</v>
      </c>
      <c r="R2875" s="2425"/>
    </row>
    <row r="2876" spans="2:18" ht="27" customHeight="1">
      <c r="B2876" s="407"/>
      <c r="C2876" s="1573">
        <v>105</v>
      </c>
      <c r="D2876" s="1930" t="s">
        <v>7419</v>
      </c>
      <c r="E2876" s="1226">
        <v>7</v>
      </c>
      <c r="F2876" s="1575" t="s">
        <v>508</v>
      </c>
      <c r="G2876" s="1725">
        <v>3</v>
      </c>
      <c r="H2876" s="1575">
        <v>2024</v>
      </c>
      <c r="I2876" s="1577">
        <v>72.5</v>
      </c>
      <c r="J2876" s="1575">
        <v>40</v>
      </c>
      <c r="K2876" s="1577">
        <f t="shared" si="162"/>
        <v>43.5</v>
      </c>
      <c r="L2876" s="1575"/>
      <c r="M2876" s="1575"/>
      <c r="N2876" s="1578">
        <f t="shared" si="163"/>
        <v>0</v>
      </c>
      <c r="O2876" s="2124"/>
      <c r="P2876" s="2124"/>
      <c r="Q2876" s="2124">
        <f t="shared" si="164"/>
        <v>0</v>
      </c>
      <c r="R2876" s="2425"/>
    </row>
    <row r="2877" spans="2:18" ht="14.25" customHeight="1">
      <c r="B2877" s="407"/>
      <c r="C2877" s="1573">
        <v>106</v>
      </c>
      <c r="D2877" s="1930" t="s">
        <v>2073</v>
      </c>
      <c r="E2877" s="1226">
        <v>7</v>
      </c>
      <c r="F2877" s="1575" t="s">
        <v>508</v>
      </c>
      <c r="G2877" s="1725">
        <v>2</v>
      </c>
      <c r="H2877" s="1575">
        <v>2020</v>
      </c>
      <c r="I2877" s="1577">
        <v>527.53</v>
      </c>
      <c r="J2877" s="1575">
        <v>100</v>
      </c>
      <c r="K2877" s="1577">
        <f t="shared" si="162"/>
        <v>0</v>
      </c>
      <c r="L2877" s="1575"/>
      <c r="M2877" s="1575"/>
      <c r="N2877" s="1578">
        <f t="shared" si="163"/>
        <v>0</v>
      </c>
      <c r="O2877" s="2124"/>
      <c r="P2877" s="2124"/>
      <c r="Q2877" s="2124">
        <f t="shared" si="164"/>
        <v>0</v>
      </c>
      <c r="R2877" s="2425"/>
    </row>
    <row r="2878" spans="2:18" ht="14.25" customHeight="1">
      <c r="B2878" s="407"/>
      <c r="C2878" s="1573">
        <v>107</v>
      </c>
      <c r="D2878" s="1930" t="s">
        <v>3488</v>
      </c>
      <c r="E2878" s="1226">
        <v>7</v>
      </c>
      <c r="F2878" s="1575" t="s">
        <v>508</v>
      </c>
      <c r="G2878" s="1725">
        <v>1</v>
      </c>
      <c r="H2878" s="1575">
        <v>2020</v>
      </c>
      <c r="I2878" s="1577">
        <v>150.30000000000001</v>
      </c>
      <c r="J2878" s="1575">
        <v>100</v>
      </c>
      <c r="K2878" s="1577">
        <f t="shared" si="162"/>
        <v>0</v>
      </c>
      <c r="L2878" s="1575"/>
      <c r="M2878" s="1575"/>
      <c r="N2878" s="1578">
        <f t="shared" si="163"/>
        <v>0</v>
      </c>
      <c r="O2878" s="2124"/>
      <c r="P2878" s="2124"/>
      <c r="Q2878" s="2124">
        <f t="shared" si="164"/>
        <v>0</v>
      </c>
      <c r="R2878" s="2425"/>
    </row>
    <row r="2879" spans="2:18" ht="14.25" customHeight="1">
      <c r="B2879" s="407"/>
      <c r="C2879" s="1573">
        <v>108</v>
      </c>
      <c r="D2879" s="1930" t="s">
        <v>2073</v>
      </c>
      <c r="E2879" s="1226">
        <v>7</v>
      </c>
      <c r="F2879" s="1575" t="s">
        <v>508</v>
      </c>
      <c r="G2879" s="1725">
        <v>1</v>
      </c>
      <c r="H2879" s="1575">
        <v>2019</v>
      </c>
      <c r="I2879" s="1577">
        <v>93.6</v>
      </c>
      <c r="J2879" s="1575">
        <v>100</v>
      </c>
      <c r="K2879" s="1577">
        <f t="shared" si="162"/>
        <v>0</v>
      </c>
      <c r="L2879" s="1575"/>
      <c r="M2879" s="1575"/>
      <c r="N2879" s="1578">
        <f t="shared" si="163"/>
        <v>0</v>
      </c>
      <c r="O2879" s="2124"/>
      <c r="P2879" s="2124"/>
      <c r="Q2879" s="2124">
        <f t="shared" si="164"/>
        <v>0</v>
      </c>
      <c r="R2879" s="2425"/>
    </row>
    <row r="2880" spans="2:18" ht="14.25" customHeight="1">
      <c r="B2880" s="407"/>
      <c r="C2880" s="1573">
        <v>109</v>
      </c>
      <c r="D2880" s="1930" t="s">
        <v>2568</v>
      </c>
      <c r="E2880" s="1226">
        <v>7</v>
      </c>
      <c r="F2880" s="1575" t="s">
        <v>508</v>
      </c>
      <c r="G2880" s="1725">
        <v>1</v>
      </c>
      <c r="H2880" s="1575">
        <v>2020</v>
      </c>
      <c r="I2880" s="1577">
        <v>72.5</v>
      </c>
      <c r="J2880" s="1575">
        <v>100</v>
      </c>
      <c r="K2880" s="1577">
        <f t="shared" si="162"/>
        <v>0</v>
      </c>
      <c r="L2880" s="1575"/>
      <c r="M2880" s="1575"/>
      <c r="N2880" s="1578">
        <f t="shared" si="163"/>
        <v>0</v>
      </c>
      <c r="O2880" s="2124"/>
      <c r="P2880" s="2124"/>
      <c r="Q2880" s="2124">
        <f t="shared" si="164"/>
        <v>0</v>
      </c>
      <c r="R2880" s="2425"/>
    </row>
    <row r="2881" spans="2:18" ht="14.25" customHeight="1">
      <c r="B2881" s="407"/>
      <c r="C2881" s="1573">
        <v>110</v>
      </c>
      <c r="D2881" s="1930" t="s">
        <v>2100</v>
      </c>
      <c r="E2881" s="1226">
        <v>7</v>
      </c>
      <c r="F2881" s="1575" t="s">
        <v>508</v>
      </c>
      <c r="G2881" s="1725">
        <v>1</v>
      </c>
      <c r="H2881" s="1575">
        <v>2019</v>
      </c>
      <c r="I2881" s="1577">
        <v>50.1</v>
      </c>
      <c r="J2881" s="1575">
        <v>100</v>
      </c>
      <c r="K2881" s="1577">
        <f t="shared" si="162"/>
        <v>0</v>
      </c>
      <c r="L2881" s="1575"/>
      <c r="M2881" s="1575"/>
      <c r="N2881" s="1578">
        <f t="shared" si="163"/>
        <v>0</v>
      </c>
      <c r="O2881" s="2124"/>
      <c r="P2881" s="2124"/>
      <c r="Q2881" s="2124">
        <f t="shared" si="164"/>
        <v>0</v>
      </c>
      <c r="R2881" s="2425"/>
    </row>
    <row r="2882" spans="2:18" ht="14.25" customHeight="1">
      <c r="B2882" s="407"/>
      <c r="C2882" s="1573">
        <v>111</v>
      </c>
      <c r="D2882" s="1930" t="s">
        <v>2107</v>
      </c>
      <c r="E2882" s="1226">
        <v>7</v>
      </c>
      <c r="F2882" s="1575" t="s">
        <v>508</v>
      </c>
      <c r="G2882" s="1725">
        <v>9</v>
      </c>
      <c r="H2882" s="1575">
        <v>2020</v>
      </c>
      <c r="I2882" s="1577">
        <v>105.506</v>
      </c>
      <c r="J2882" s="1575">
        <v>100</v>
      </c>
      <c r="K2882" s="1577">
        <f t="shared" si="162"/>
        <v>0</v>
      </c>
      <c r="L2882" s="1575"/>
      <c r="M2882" s="1575"/>
      <c r="N2882" s="1578">
        <f t="shared" si="163"/>
        <v>0</v>
      </c>
      <c r="O2882" s="2124"/>
      <c r="P2882" s="2124"/>
      <c r="Q2882" s="2124">
        <f t="shared" si="164"/>
        <v>0</v>
      </c>
      <c r="R2882" s="2425"/>
    </row>
    <row r="2883" spans="2:18" ht="14.25" customHeight="1">
      <c r="B2883" s="407"/>
      <c r="C2883" s="1573">
        <v>112</v>
      </c>
      <c r="D2883" s="1930" t="s">
        <v>2792</v>
      </c>
      <c r="E2883" s="1226">
        <v>7</v>
      </c>
      <c r="F2883" s="1575" t="s">
        <v>508</v>
      </c>
      <c r="G2883" s="1725">
        <v>1</v>
      </c>
      <c r="H2883" s="1575">
        <v>2008</v>
      </c>
      <c r="I2883" s="1577">
        <v>442.17649999999998</v>
      </c>
      <c r="J2883" s="1575">
        <v>100</v>
      </c>
      <c r="K2883" s="1577">
        <f t="shared" si="162"/>
        <v>0</v>
      </c>
      <c r="L2883" s="1575"/>
      <c r="M2883" s="1575"/>
      <c r="N2883" s="1578">
        <f t="shared" si="163"/>
        <v>0</v>
      </c>
      <c r="O2883" s="2124"/>
      <c r="P2883" s="2124"/>
      <c r="Q2883" s="2124">
        <f t="shared" si="164"/>
        <v>0</v>
      </c>
      <c r="R2883" s="2425"/>
    </row>
    <row r="2884" spans="2:18" ht="14.25" customHeight="1">
      <c r="B2884" s="407"/>
      <c r="C2884" s="1573">
        <v>113</v>
      </c>
      <c r="D2884" s="1930" t="s">
        <v>2053</v>
      </c>
      <c r="E2884" s="1226">
        <v>7</v>
      </c>
      <c r="F2884" s="1575" t="s">
        <v>508</v>
      </c>
      <c r="G2884" s="1725">
        <v>2</v>
      </c>
      <c r="H2884" s="1575">
        <v>2008</v>
      </c>
      <c r="I2884" s="1577">
        <v>488.76</v>
      </c>
      <c r="J2884" s="1575">
        <v>100</v>
      </c>
      <c r="K2884" s="1577">
        <f t="shared" si="162"/>
        <v>0</v>
      </c>
      <c r="L2884" s="1575"/>
      <c r="M2884" s="1575"/>
      <c r="N2884" s="1578">
        <f t="shared" si="163"/>
        <v>0</v>
      </c>
      <c r="O2884" s="2124"/>
      <c r="P2884" s="2124"/>
      <c r="Q2884" s="2124">
        <f t="shared" si="164"/>
        <v>0</v>
      </c>
      <c r="R2884" s="2425"/>
    </row>
    <row r="2885" spans="2:18" ht="14.25" customHeight="1">
      <c r="B2885" s="407"/>
      <c r="C2885" s="1573">
        <v>114</v>
      </c>
      <c r="D2885" s="1930" t="s">
        <v>5033</v>
      </c>
      <c r="E2885" s="1226">
        <v>7</v>
      </c>
      <c r="F2885" s="1575" t="s">
        <v>508</v>
      </c>
      <c r="G2885" s="1725">
        <v>1</v>
      </c>
      <c r="H2885" s="1575">
        <v>2013</v>
      </c>
      <c r="I2885" s="1577">
        <v>637.09130000000005</v>
      </c>
      <c r="J2885" s="1575">
        <v>100</v>
      </c>
      <c r="K2885" s="1577">
        <f t="shared" si="162"/>
        <v>0</v>
      </c>
      <c r="L2885" s="1575"/>
      <c r="M2885" s="1575"/>
      <c r="N2885" s="1578">
        <f t="shared" si="163"/>
        <v>0</v>
      </c>
      <c r="O2885" s="2124"/>
      <c r="P2885" s="2124"/>
      <c r="Q2885" s="2124">
        <f t="shared" si="164"/>
        <v>0</v>
      </c>
      <c r="R2885" s="2425"/>
    </row>
    <row r="2886" spans="2:18" ht="14.25" customHeight="1">
      <c r="B2886" s="407"/>
      <c r="C2886" s="1573">
        <v>115</v>
      </c>
      <c r="D2886" s="1930" t="s">
        <v>2795</v>
      </c>
      <c r="E2886" s="1226">
        <v>7</v>
      </c>
      <c r="F2886" s="1575" t="s">
        <v>508</v>
      </c>
      <c r="G2886" s="1725">
        <v>9</v>
      </c>
      <c r="H2886" s="1575">
        <v>2006</v>
      </c>
      <c r="I2886" s="1577">
        <v>251.95320000000001</v>
      </c>
      <c r="J2886" s="1575">
        <v>100</v>
      </c>
      <c r="K2886" s="1577">
        <f t="shared" si="162"/>
        <v>0</v>
      </c>
      <c r="L2886" s="1575"/>
      <c r="M2886" s="1575"/>
      <c r="N2886" s="1578">
        <f t="shared" si="163"/>
        <v>0</v>
      </c>
      <c r="O2886" s="2124"/>
      <c r="P2886" s="2124"/>
      <c r="Q2886" s="2124">
        <f t="shared" si="164"/>
        <v>0</v>
      </c>
      <c r="R2886" s="2425"/>
    </row>
    <row r="2887" spans="2:18" ht="14.25" customHeight="1">
      <c r="B2887" s="407"/>
      <c r="C2887" s="1573">
        <v>116</v>
      </c>
      <c r="D2887" s="1930" t="s">
        <v>2051</v>
      </c>
      <c r="E2887" s="1226">
        <v>7</v>
      </c>
      <c r="F2887" s="1575" t="s">
        <v>508</v>
      </c>
      <c r="G2887" s="1725">
        <v>1</v>
      </c>
      <c r="H2887" s="1575">
        <v>2007</v>
      </c>
      <c r="I2887" s="1577">
        <v>51.627279999999999</v>
      </c>
      <c r="J2887" s="1575">
        <v>100</v>
      </c>
      <c r="K2887" s="1577">
        <f t="shared" si="162"/>
        <v>0</v>
      </c>
      <c r="L2887" s="1575"/>
      <c r="M2887" s="1575"/>
      <c r="N2887" s="1578">
        <f t="shared" si="163"/>
        <v>0</v>
      </c>
      <c r="O2887" s="2124"/>
      <c r="P2887" s="2124"/>
      <c r="Q2887" s="2124">
        <f t="shared" si="164"/>
        <v>0</v>
      </c>
      <c r="R2887" s="2425"/>
    </row>
    <row r="2888" spans="2:18" ht="14.25" customHeight="1">
      <c r="B2888" s="407"/>
      <c r="C2888" s="1573">
        <v>117</v>
      </c>
      <c r="D2888" s="1930" t="s">
        <v>7421</v>
      </c>
      <c r="E2888" s="1226">
        <v>7</v>
      </c>
      <c r="F2888" s="1575" t="s">
        <v>508</v>
      </c>
      <c r="G2888" s="1725">
        <v>8</v>
      </c>
      <c r="H2888" s="1575">
        <v>2015</v>
      </c>
      <c r="I2888" s="1577">
        <v>132</v>
      </c>
      <c r="J2888" s="1575">
        <v>100</v>
      </c>
      <c r="K2888" s="1577">
        <f t="shared" si="162"/>
        <v>0</v>
      </c>
      <c r="L2888" s="1575"/>
      <c r="M2888" s="1575"/>
      <c r="N2888" s="1578">
        <f t="shared" si="163"/>
        <v>0</v>
      </c>
      <c r="O2888" s="2124"/>
      <c r="P2888" s="2124"/>
      <c r="Q2888" s="2124">
        <f t="shared" si="164"/>
        <v>0</v>
      </c>
      <c r="R2888" s="2425"/>
    </row>
    <row r="2889" spans="2:18" ht="14.25" customHeight="1">
      <c r="B2889" s="407"/>
      <c r="C2889" s="1573">
        <v>118</v>
      </c>
      <c r="D2889" s="1930" t="s">
        <v>2077</v>
      </c>
      <c r="E2889" s="1226">
        <v>7</v>
      </c>
      <c r="F2889" s="1575" t="s">
        <v>508</v>
      </c>
      <c r="G2889" s="1725">
        <v>1</v>
      </c>
      <c r="H2889" s="1575">
        <v>2008</v>
      </c>
      <c r="I2889" s="1577">
        <v>283</v>
      </c>
      <c r="J2889" s="1575">
        <v>100</v>
      </c>
      <c r="K2889" s="1577">
        <f t="shared" si="162"/>
        <v>0</v>
      </c>
      <c r="L2889" s="1575"/>
      <c r="M2889" s="1575"/>
      <c r="N2889" s="1578">
        <f t="shared" si="163"/>
        <v>0</v>
      </c>
      <c r="O2889" s="2124"/>
      <c r="P2889" s="2124"/>
      <c r="Q2889" s="2124">
        <f t="shared" si="164"/>
        <v>0</v>
      </c>
      <c r="R2889" s="2425"/>
    </row>
    <row r="2890" spans="2:18" ht="14.25" customHeight="1">
      <c r="B2890" s="407"/>
      <c r="C2890" s="1573">
        <v>119</v>
      </c>
      <c r="D2890" s="1930" t="s">
        <v>2812</v>
      </c>
      <c r="E2890" s="1226">
        <v>7</v>
      </c>
      <c r="F2890" s="1575" t="s">
        <v>508</v>
      </c>
      <c r="G2890" s="1725">
        <v>2</v>
      </c>
      <c r="H2890" s="1575">
        <v>2006</v>
      </c>
      <c r="I2890" s="1577">
        <v>85.5</v>
      </c>
      <c r="J2890" s="1575">
        <v>100</v>
      </c>
      <c r="K2890" s="1577">
        <f t="shared" si="162"/>
        <v>0</v>
      </c>
      <c r="L2890" s="1575"/>
      <c r="M2890" s="1575"/>
      <c r="N2890" s="1578">
        <f t="shared" si="163"/>
        <v>0</v>
      </c>
      <c r="O2890" s="2124"/>
      <c r="P2890" s="2124"/>
      <c r="Q2890" s="2124">
        <f t="shared" si="164"/>
        <v>0</v>
      </c>
      <c r="R2890" s="2425"/>
    </row>
    <row r="2891" spans="2:18" ht="14.25" customHeight="1">
      <c r="B2891" s="407"/>
      <c r="C2891" s="1573">
        <v>120</v>
      </c>
      <c r="D2891" s="1930" t="s">
        <v>7422</v>
      </c>
      <c r="E2891" s="1226">
        <v>7</v>
      </c>
      <c r="F2891" s="1575" t="s">
        <v>508</v>
      </c>
      <c r="G2891" s="1725">
        <v>1</v>
      </c>
      <c r="H2891" s="1575">
        <v>2005</v>
      </c>
      <c r="I2891" s="1577">
        <v>168</v>
      </c>
      <c r="J2891" s="1575">
        <v>100</v>
      </c>
      <c r="K2891" s="1577">
        <f t="shared" si="162"/>
        <v>0</v>
      </c>
      <c r="L2891" s="1575"/>
      <c r="M2891" s="1575"/>
      <c r="N2891" s="1578">
        <f t="shared" si="163"/>
        <v>0</v>
      </c>
      <c r="O2891" s="2124"/>
      <c r="P2891" s="2124"/>
      <c r="Q2891" s="2124">
        <f t="shared" si="164"/>
        <v>0</v>
      </c>
      <c r="R2891" s="2425"/>
    </row>
    <row r="2892" spans="2:18" ht="14.25" customHeight="1">
      <c r="B2892" s="407"/>
      <c r="C2892" s="1573">
        <v>121</v>
      </c>
      <c r="D2892" s="1930" t="s">
        <v>2797</v>
      </c>
      <c r="E2892" s="1226">
        <v>7</v>
      </c>
      <c r="F2892" s="1575" t="s">
        <v>508</v>
      </c>
      <c r="G2892" s="1725">
        <v>1</v>
      </c>
      <c r="H2892" s="1575">
        <v>2011</v>
      </c>
      <c r="I2892" s="1577">
        <v>26.52</v>
      </c>
      <c r="J2892" s="1575">
        <v>100</v>
      </c>
      <c r="K2892" s="1577">
        <f t="shared" si="162"/>
        <v>0</v>
      </c>
      <c r="L2892" s="1575"/>
      <c r="M2892" s="1575"/>
      <c r="N2892" s="1578">
        <f t="shared" si="163"/>
        <v>0</v>
      </c>
      <c r="O2892" s="2124"/>
      <c r="P2892" s="2124"/>
      <c r="Q2892" s="2124">
        <f t="shared" si="164"/>
        <v>0</v>
      </c>
      <c r="R2892" s="2425"/>
    </row>
    <row r="2893" spans="2:18" ht="14.25" customHeight="1">
      <c r="B2893" s="407"/>
      <c r="C2893" s="1573">
        <v>122</v>
      </c>
      <c r="D2893" s="1930" t="s">
        <v>5027</v>
      </c>
      <c r="E2893" s="1226">
        <v>7</v>
      </c>
      <c r="F2893" s="1575" t="s">
        <v>508</v>
      </c>
      <c r="G2893" s="1725">
        <v>1</v>
      </c>
      <c r="H2893" s="1575">
        <v>2019</v>
      </c>
      <c r="I2893" s="1577">
        <v>149.88</v>
      </c>
      <c r="J2893" s="1575">
        <v>100</v>
      </c>
      <c r="K2893" s="1577">
        <f t="shared" si="162"/>
        <v>0</v>
      </c>
      <c r="L2893" s="1575"/>
      <c r="M2893" s="1575"/>
      <c r="N2893" s="1578">
        <f t="shared" si="163"/>
        <v>0</v>
      </c>
      <c r="O2893" s="2124"/>
      <c r="P2893" s="2124"/>
      <c r="Q2893" s="2124">
        <f t="shared" si="164"/>
        <v>0</v>
      </c>
      <c r="R2893" s="2425"/>
    </row>
    <row r="2894" spans="2:18" ht="14.25" customHeight="1">
      <c r="B2894" s="407"/>
      <c r="C2894" s="1573">
        <v>123</v>
      </c>
      <c r="D2894" s="1930" t="s">
        <v>2801</v>
      </c>
      <c r="E2894" s="1226">
        <v>7</v>
      </c>
      <c r="F2894" s="1575" t="s">
        <v>508</v>
      </c>
      <c r="G2894" s="1725">
        <v>1</v>
      </c>
      <c r="H2894" s="1575">
        <v>2017</v>
      </c>
      <c r="I2894" s="1577">
        <v>86.22</v>
      </c>
      <c r="J2894" s="1575">
        <v>100</v>
      </c>
      <c r="K2894" s="1577">
        <f t="shared" si="162"/>
        <v>0</v>
      </c>
      <c r="L2894" s="1575"/>
      <c r="M2894" s="1575"/>
      <c r="N2894" s="1578">
        <f t="shared" si="163"/>
        <v>0</v>
      </c>
      <c r="O2894" s="2124"/>
      <c r="P2894" s="2124"/>
      <c r="Q2894" s="2124">
        <f t="shared" si="164"/>
        <v>0</v>
      </c>
      <c r="R2894" s="2425"/>
    </row>
    <row r="2895" spans="2:18" ht="14.25" customHeight="1">
      <c r="B2895" s="407"/>
      <c r="C2895" s="1573">
        <v>124</v>
      </c>
      <c r="D2895" s="1930" t="s">
        <v>5020</v>
      </c>
      <c r="E2895" s="1226">
        <v>7</v>
      </c>
      <c r="F2895" s="1575" t="s">
        <v>508</v>
      </c>
      <c r="G2895" s="1725">
        <v>6</v>
      </c>
      <c r="H2895" s="1575">
        <v>2008</v>
      </c>
      <c r="I2895" s="1577">
        <v>29.7</v>
      </c>
      <c r="J2895" s="1575">
        <v>100</v>
      </c>
      <c r="K2895" s="1577">
        <f t="shared" si="162"/>
        <v>0</v>
      </c>
      <c r="L2895" s="1575"/>
      <c r="M2895" s="1575"/>
      <c r="N2895" s="1578">
        <f t="shared" si="163"/>
        <v>0</v>
      </c>
      <c r="O2895" s="2124"/>
      <c r="P2895" s="2124"/>
      <c r="Q2895" s="2124">
        <f t="shared" si="164"/>
        <v>0</v>
      </c>
      <c r="R2895" s="2425"/>
    </row>
    <row r="2896" spans="2:18" ht="14.25" customHeight="1">
      <c r="B2896" s="407"/>
      <c r="C2896" s="1573">
        <v>125</v>
      </c>
      <c r="D2896" s="1930" t="s">
        <v>2525</v>
      </c>
      <c r="E2896" s="1226">
        <v>7</v>
      </c>
      <c r="F2896" s="1575" t="s">
        <v>508</v>
      </c>
      <c r="G2896" s="1725">
        <v>3</v>
      </c>
      <c r="H2896" s="1575">
        <v>2008</v>
      </c>
      <c r="I2896" s="1577">
        <v>59.4</v>
      </c>
      <c r="J2896" s="1575">
        <v>100</v>
      </c>
      <c r="K2896" s="1577">
        <f t="shared" si="162"/>
        <v>0</v>
      </c>
      <c r="L2896" s="1575"/>
      <c r="M2896" s="1575"/>
      <c r="N2896" s="1578">
        <f t="shared" si="163"/>
        <v>0</v>
      </c>
      <c r="O2896" s="2124"/>
      <c r="P2896" s="2124"/>
      <c r="Q2896" s="2124">
        <f t="shared" si="164"/>
        <v>0</v>
      </c>
      <c r="R2896" s="2425"/>
    </row>
    <row r="2897" spans="2:18" ht="14.25" customHeight="1">
      <c r="B2897" s="407"/>
      <c r="C2897" s="1573">
        <v>126</v>
      </c>
      <c r="D2897" s="1930" t="s">
        <v>5023</v>
      </c>
      <c r="E2897" s="1226">
        <v>7</v>
      </c>
      <c r="F2897" s="1575" t="s">
        <v>508</v>
      </c>
      <c r="G2897" s="1725">
        <v>1</v>
      </c>
      <c r="H2897" s="1575">
        <v>2008</v>
      </c>
      <c r="I2897" s="1577">
        <v>432</v>
      </c>
      <c r="J2897" s="1575">
        <v>100</v>
      </c>
      <c r="K2897" s="1577">
        <f t="shared" si="162"/>
        <v>0</v>
      </c>
      <c r="L2897" s="1575"/>
      <c r="M2897" s="1575"/>
      <c r="N2897" s="1578">
        <f t="shared" si="163"/>
        <v>0</v>
      </c>
      <c r="O2897" s="2124"/>
      <c r="P2897" s="2124"/>
      <c r="Q2897" s="2124">
        <f t="shared" si="164"/>
        <v>0</v>
      </c>
      <c r="R2897" s="2425"/>
    </row>
    <row r="2898" spans="2:18" ht="14.25" customHeight="1">
      <c r="B2898" s="407"/>
      <c r="C2898" s="1573">
        <v>127</v>
      </c>
      <c r="D2898" s="1930" t="s">
        <v>2800</v>
      </c>
      <c r="E2898" s="1226">
        <v>7</v>
      </c>
      <c r="F2898" s="1575" t="s">
        <v>508</v>
      </c>
      <c r="G2898" s="1725">
        <v>2</v>
      </c>
      <c r="H2898" s="1575">
        <v>2016</v>
      </c>
      <c r="I2898" s="1577">
        <v>432</v>
      </c>
      <c r="J2898" s="1575">
        <v>100</v>
      </c>
      <c r="K2898" s="1577">
        <f t="shared" si="162"/>
        <v>0</v>
      </c>
      <c r="L2898" s="1575"/>
      <c r="M2898" s="1575"/>
      <c r="N2898" s="1578">
        <f t="shared" si="163"/>
        <v>0</v>
      </c>
      <c r="O2898" s="2124"/>
      <c r="P2898" s="2124"/>
      <c r="Q2898" s="2124">
        <f t="shared" si="164"/>
        <v>0</v>
      </c>
      <c r="R2898" s="2425"/>
    </row>
    <row r="2899" spans="2:18" ht="14.25" customHeight="1">
      <c r="B2899" s="407"/>
      <c r="C2899" s="1573">
        <v>128</v>
      </c>
      <c r="D2899" s="1930" t="s">
        <v>2821</v>
      </c>
      <c r="E2899" s="1226">
        <v>7</v>
      </c>
      <c r="F2899" s="1575" t="s">
        <v>508</v>
      </c>
      <c r="G2899" s="1725">
        <v>2</v>
      </c>
      <c r="H2899" s="1575">
        <v>2021</v>
      </c>
      <c r="I2899" s="1577">
        <v>194</v>
      </c>
      <c r="J2899" s="1575">
        <v>100</v>
      </c>
      <c r="K2899" s="1577">
        <f t="shared" si="162"/>
        <v>0</v>
      </c>
      <c r="L2899" s="1575"/>
      <c r="M2899" s="1575"/>
      <c r="N2899" s="1578">
        <f t="shared" si="163"/>
        <v>0</v>
      </c>
      <c r="O2899" s="2124"/>
      <c r="P2899" s="2124"/>
      <c r="Q2899" s="2124">
        <f t="shared" si="164"/>
        <v>0</v>
      </c>
      <c r="R2899" s="2425"/>
    </row>
    <row r="2900" spans="2:18" ht="14.25" customHeight="1">
      <c r="B2900" s="407"/>
      <c r="C2900" s="1573">
        <v>129</v>
      </c>
      <c r="D2900" s="1930" t="s">
        <v>2821</v>
      </c>
      <c r="E2900" s="1226">
        <v>7</v>
      </c>
      <c r="F2900" s="1575" t="s">
        <v>508</v>
      </c>
      <c r="G2900" s="1725">
        <v>19</v>
      </c>
      <c r="H2900" s="1575">
        <v>2022</v>
      </c>
      <c r="I2900" s="1577">
        <v>97</v>
      </c>
      <c r="J2900" s="1575">
        <v>80</v>
      </c>
      <c r="K2900" s="1577">
        <f t="shared" ref="K2900:K2905" si="165">IF(J2900=100,0,I2900-I2900*J2900%)</f>
        <v>19.399999999999991</v>
      </c>
      <c r="L2900" s="1575"/>
      <c r="M2900" s="1575"/>
      <c r="N2900" s="1578">
        <f t="shared" ref="N2900:N2905" si="166">+L2900*M2900</f>
        <v>0</v>
      </c>
      <c r="O2900" s="2124"/>
      <c r="P2900" s="2124"/>
      <c r="Q2900" s="2124">
        <f t="shared" ref="Q2900:Q2905" si="167">+O2900*P2900</f>
        <v>0</v>
      </c>
      <c r="R2900" s="2425"/>
    </row>
    <row r="2901" spans="2:18" ht="14.25" customHeight="1">
      <c r="B2901" s="407"/>
      <c r="C2901" s="1573">
        <v>130</v>
      </c>
      <c r="D2901" s="1930" t="s">
        <v>5030</v>
      </c>
      <c r="E2901" s="1226">
        <v>7</v>
      </c>
      <c r="F2901" s="1575" t="s">
        <v>508</v>
      </c>
      <c r="G2901" s="1725">
        <v>3</v>
      </c>
      <c r="H2901" s="1575">
        <v>2005</v>
      </c>
      <c r="I2901" s="1577">
        <v>99.6</v>
      </c>
      <c r="J2901" s="1575">
        <v>100</v>
      </c>
      <c r="K2901" s="1577">
        <f t="shared" si="165"/>
        <v>0</v>
      </c>
      <c r="L2901" s="1575"/>
      <c r="M2901" s="1575"/>
      <c r="N2901" s="1578">
        <f t="shared" si="166"/>
        <v>0</v>
      </c>
      <c r="O2901" s="2124"/>
      <c r="P2901" s="2124"/>
      <c r="Q2901" s="2124">
        <f t="shared" si="167"/>
        <v>0</v>
      </c>
      <c r="R2901" s="2425"/>
    </row>
    <row r="2902" spans="2:18" ht="14.25" customHeight="1">
      <c r="B2902" s="407"/>
      <c r="C2902" s="1573">
        <v>131</v>
      </c>
      <c r="D2902" s="1930" t="s">
        <v>5015</v>
      </c>
      <c r="E2902" s="1226">
        <v>7</v>
      </c>
      <c r="F2902" s="1575" t="s">
        <v>508</v>
      </c>
      <c r="G2902" s="1725">
        <v>2</v>
      </c>
      <c r="H2902" s="1575">
        <v>2021</v>
      </c>
      <c r="I2902" s="1577">
        <v>113.4</v>
      </c>
      <c r="J2902" s="1575">
        <v>100</v>
      </c>
      <c r="K2902" s="1577">
        <f t="shared" si="165"/>
        <v>0</v>
      </c>
      <c r="L2902" s="1575"/>
      <c r="M2902" s="1575"/>
      <c r="N2902" s="1578">
        <f t="shared" si="166"/>
        <v>0</v>
      </c>
      <c r="O2902" s="2124"/>
      <c r="P2902" s="2124"/>
      <c r="Q2902" s="2124">
        <f t="shared" si="167"/>
        <v>0</v>
      </c>
      <c r="R2902" s="2425"/>
    </row>
    <row r="2903" spans="2:18" ht="14.25" customHeight="1">
      <c r="B2903" s="407"/>
      <c r="C2903" s="1573">
        <v>132</v>
      </c>
      <c r="D2903" s="1930" t="s">
        <v>6165</v>
      </c>
      <c r="E2903" s="1226">
        <v>7</v>
      </c>
      <c r="F2903" s="1575" t="s">
        <v>508</v>
      </c>
      <c r="G2903" s="1725">
        <v>2</v>
      </c>
      <c r="H2903" s="1575">
        <v>2023</v>
      </c>
      <c r="I2903" s="1577">
        <v>99.6</v>
      </c>
      <c r="J2903" s="1575">
        <v>60</v>
      </c>
      <c r="K2903" s="1577">
        <f t="shared" si="165"/>
        <v>39.840000000000003</v>
      </c>
      <c r="L2903" s="1575"/>
      <c r="M2903" s="1575"/>
      <c r="N2903" s="1578">
        <f t="shared" si="166"/>
        <v>0</v>
      </c>
      <c r="O2903" s="2124"/>
      <c r="P2903" s="2124"/>
      <c r="Q2903" s="2124">
        <f t="shared" si="167"/>
        <v>0</v>
      </c>
      <c r="R2903" s="2425"/>
    </row>
    <row r="2904" spans="2:18" ht="14.25" customHeight="1">
      <c r="B2904" s="407"/>
      <c r="C2904" s="1573">
        <v>133</v>
      </c>
      <c r="D2904" s="1930" t="s">
        <v>2820</v>
      </c>
      <c r="E2904" s="1226">
        <v>7</v>
      </c>
      <c r="F2904" s="1575" t="s">
        <v>508</v>
      </c>
      <c r="G2904" s="1725">
        <v>35</v>
      </c>
      <c r="H2904" s="1575">
        <v>2020</v>
      </c>
      <c r="I2904" s="1577">
        <v>199.2</v>
      </c>
      <c r="J2904" s="1575">
        <v>100</v>
      </c>
      <c r="K2904" s="1577">
        <f t="shared" si="165"/>
        <v>0</v>
      </c>
      <c r="L2904" s="1575"/>
      <c r="M2904" s="1575"/>
      <c r="N2904" s="1578">
        <f t="shared" si="166"/>
        <v>0</v>
      </c>
      <c r="O2904" s="2124"/>
      <c r="P2904" s="2124"/>
      <c r="Q2904" s="2124">
        <f t="shared" si="167"/>
        <v>0</v>
      </c>
      <c r="R2904" s="2425"/>
    </row>
    <row r="2905" spans="2:18" ht="14.25" customHeight="1">
      <c r="B2905" s="407"/>
      <c r="C2905" s="1573">
        <v>134</v>
      </c>
      <c r="D2905" s="1930" t="s">
        <v>2063</v>
      </c>
      <c r="E2905" s="1226">
        <v>7</v>
      </c>
      <c r="F2905" s="1575" t="s">
        <v>508</v>
      </c>
      <c r="G2905" s="1725">
        <v>3</v>
      </c>
      <c r="H2905" s="1575">
        <v>2021</v>
      </c>
      <c r="I2905" s="1577">
        <v>386.48399999999998</v>
      </c>
      <c r="J2905" s="1575">
        <v>100</v>
      </c>
      <c r="K2905" s="1577">
        <f t="shared" si="165"/>
        <v>0</v>
      </c>
      <c r="L2905" s="1575"/>
      <c r="M2905" s="1575"/>
      <c r="N2905" s="1578">
        <f t="shared" si="166"/>
        <v>0</v>
      </c>
      <c r="O2905" s="2124"/>
      <c r="P2905" s="2124"/>
      <c r="Q2905" s="2124">
        <f t="shared" si="167"/>
        <v>0</v>
      </c>
      <c r="R2905" s="2425"/>
    </row>
    <row r="2906" spans="2:18" ht="14.25" customHeight="1">
      <c r="B2906" s="407"/>
      <c r="C2906" s="1573">
        <v>135</v>
      </c>
      <c r="D2906" s="1930" t="s">
        <v>2818</v>
      </c>
      <c r="E2906" s="1226">
        <v>7</v>
      </c>
      <c r="F2906" s="1575" t="s">
        <v>508</v>
      </c>
      <c r="G2906" s="1725">
        <v>1</v>
      </c>
      <c r="H2906" s="1575">
        <v>2019</v>
      </c>
      <c r="I2906" s="1577">
        <v>99.6</v>
      </c>
      <c r="J2906" s="1575">
        <v>100</v>
      </c>
      <c r="K2906" s="1577">
        <f>IF(J2906=100,0,I2906-I2906*J2906%)</f>
        <v>0</v>
      </c>
      <c r="L2906" s="1575"/>
      <c r="M2906" s="1575"/>
      <c r="N2906" s="1578">
        <f>+L2906*M2906</f>
        <v>0</v>
      </c>
      <c r="O2906" s="2124"/>
      <c r="P2906" s="2124"/>
      <c r="Q2906" s="2124">
        <f>+O2906*P2906</f>
        <v>0</v>
      </c>
      <c r="R2906" s="2425"/>
    </row>
    <row r="2907" spans="2:18" ht="14.25" customHeight="1">
      <c r="B2907" s="407"/>
      <c r="C2907" s="1573">
        <v>136</v>
      </c>
      <c r="D2907" s="1930" t="s">
        <v>2063</v>
      </c>
      <c r="E2907" s="1226">
        <v>7</v>
      </c>
      <c r="F2907" s="1575" t="s">
        <v>508</v>
      </c>
      <c r="G2907" s="1725">
        <v>1</v>
      </c>
      <c r="H2907" s="1575">
        <v>2019</v>
      </c>
      <c r="I2907" s="1577">
        <v>37.799999999999997</v>
      </c>
      <c r="J2907" s="1575">
        <v>100</v>
      </c>
      <c r="K2907" s="1577">
        <f>IF(J2907=100,0,I2907-I2907*J2907%)</f>
        <v>0</v>
      </c>
      <c r="L2907" s="1575"/>
      <c r="M2907" s="1575"/>
      <c r="N2907" s="1578">
        <f>+L2907*M2907</f>
        <v>0</v>
      </c>
      <c r="O2907" s="2124"/>
      <c r="P2907" s="2124"/>
      <c r="Q2907" s="2124">
        <f>+O2907*P2907</f>
        <v>0</v>
      </c>
      <c r="R2907" s="2425"/>
    </row>
    <row r="2908" spans="2:18" ht="14.25" customHeight="1">
      <c r="B2908" s="407"/>
      <c r="C2908" s="1573">
        <v>137</v>
      </c>
      <c r="D2908" s="1930" t="s">
        <v>7423</v>
      </c>
      <c r="E2908" s="1226">
        <v>7</v>
      </c>
      <c r="F2908" s="1575" t="s">
        <v>508</v>
      </c>
      <c r="G2908" s="1725">
        <v>1</v>
      </c>
      <c r="H2908" s="1575">
        <v>2016</v>
      </c>
      <c r="I2908" s="1577">
        <v>2720</v>
      </c>
      <c r="J2908" s="1575">
        <v>100</v>
      </c>
      <c r="K2908" s="1577">
        <f>IF(J2908=100,0,I2908-I2908*J2908%)</f>
        <v>0</v>
      </c>
      <c r="L2908" s="1575"/>
      <c r="M2908" s="1575"/>
      <c r="N2908" s="1578">
        <f>+L2908*M2908</f>
        <v>0</v>
      </c>
      <c r="O2908" s="2124"/>
      <c r="P2908" s="2124"/>
      <c r="Q2908" s="2124">
        <f>+O2908*P2908</f>
        <v>0</v>
      </c>
      <c r="R2908" s="2425"/>
    </row>
    <row r="2909" spans="2:18" ht="14.25" customHeight="1">
      <c r="B2909" s="407"/>
      <c r="C2909" s="1573">
        <v>138</v>
      </c>
      <c r="D2909" s="1930" t="s">
        <v>7424</v>
      </c>
      <c r="E2909" s="1226">
        <v>7</v>
      </c>
      <c r="F2909" s="1575" t="s">
        <v>508</v>
      </c>
      <c r="G2909" s="1725">
        <v>1</v>
      </c>
      <c r="H2909" s="1575">
        <v>2019</v>
      </c>
      <c r="I2909" s="1577">
        <v>343</v>
      </c>
      <c r="J2909" s="1575">
        <v>100</v>
      </c>
      <c r="K2909" s="1577">
        <f>IF(J2909=100,0,I2909-I2909*J2909%)</f>
        <v>0</v>
      </c>
      <c r="L2909" s="1575"/>
      <c r="M2909" s="1575"/>
      <c r="N2909" s="1578">
        <f>+L2909*M2909</f>
        <v>0</v>
      </c>
      <c r="O2909" s="2124"/>
      <c r="P2909" s="2124"/>
      <c r="Q2909" s="2124">
        <f>+O2909*P2909</f>
        <v>0</v>
      </c>
      <c r="R2909" s="2426"/>
    </row>
    <row r="2910" spans="2:18" ht="14.25" customHeight="1">
      <c r="B2910" s="407"/>
      <c r="C2910" s="1696">
        <v>1</v>
      </c>
      <c r="D2910" s="1948" t="s">
        <v>2048</v>
      </c>
      <c r="E2910" s="1232">
        <v>7</v>
      </c>
      <c r="F2910" s="1698" t="s">
        <v>508</v>
      </c>
      <c r="G2910" s="1757">
        <v>1</v>
      </c>
      <c r="H2910" s="1698">
        <v>1997</v>
      </c>
      <c r="I2910" s="1700">
        <v>36.429000000000002</v>
      </c>
      <c r="J2910" s="1698">
        <f t="shared" ref="J2910:J3009" si="168">IF(($J$14-H2910)*J$19&gt;100,100,($J$14-H2910)*J$19)</f>
        <v>100</v>
      </c>
      <c r="K2910" s="1700">
        <f t="shared" ref="K2910:K2973" si="169">IF(J2910=100,0,I2910-I2910*J2910%)</f>
        <v>0</v>
      </c>
      <c r="L2910" s="1698"/>
      <c r="M2910" s="1698"/>
      <c r="N2910" s="1701">
        <f t="shared" ref="N2910:N2973" si="170">+L2910*M2910</f>
        <v>0</v>
      </c>
      <c r="O2910" s="2122"/>
      <c r="P2910" s="2122"/>
      <c r="Q2910" s="2122">
        <f t="shared" ref="Q2910:Q2973" si="171">+O2910*P2910</f>
        <v>0</v>
      </c>
      <c r="R2910" s="2427" t="s">
        <v>8032</v>
      </c>
    </row>
    <row r="2911" spans="2:18" ht="14.25" customHeight="1">
      <c r="B2911" s="407"/>
      <c r="C2911" s="1696">
        <v>2</v>
      </c>
      <c r="D2911" s="1948" t="s">
        <v>2048</v>
      </c>
      <c r="E2911" s="1232">
        <v>7</v>
      </c>
      <c r="F2911" s="1698" t="s">
        <v>508</v>
      </c>
      <c r="G2911" s="1757">
        <v>1</v>
      </c>
      <c r="H2911" s="1698">
        <v>1998</v>
      </c>
      <c r="I2911" s="1700">
        <v>36.429000000000002</v>
      </c>
      <c r="J2911" s="1698">
        <f t="shared" si="168"/>
        <v>100</v>
      </c>
      <c r="K2911" s="1700">
        <f t="shared" si="169"/>
        <v>0</v>
      </c>
      <c r="L2911" s="1698"/>
      <c r="M2911" s="1698"/>
      <c r="N2911" s="1701">
        <f t="shared" si="170"/>
        <v>0</v>
      </c>
      <c r="O2911" s="2122"/>
      <c r="P2911" s="2122"/>
      <c r="Q2911" s="2122">
        <f t="shared" si="171"/>
        <v>0</v>
      </c>
      <c r="R2911" s="2428"/>
    </row>
    <row r="2912" spans="2:18" ht="14.25" customHeight="1">
      <c r="B2912" s="407"/>
      <c r="C2912" s="1696">
        <v>3</v>
      </c>
      <c r="D2912" s="1948" t="s">
        <v>2787</v>
      </c>
      <c r="E2912" s="1232">
        <v>7</v>
      </c>
      <c r="F2912" s="1698" t="s">
        <v>508</v>
      </c>
      <c r="G2912" s="1757">
        <v>1</v>
      </c>
      <c r="H2912" s="1698">
        <v>2002</v>
      </c>
      <c r="I2912" s="1700">
        <v>54.514000000000003</v>
      </c>
      <c r="J2912" s="1698">
        <f t="shared" si="168"/>
        <v>100</v>
      </c>
      <c r="K2912" s="1700">
        <f t="shared" si="169"/>
        <v>0</v>
      </c>
      <c r="L2912" s="1698"/>
      <c r="M2912" s="1698"/>
      <c r="N2912" s="1701">
        <f t="shared" si="170"/>
        <v>0</v>
      </c>
      <c r="O2912" s="2122"/>
      <c r="P2912" s="2122"/>
      <c r="Q2912" s="2122">
        <f t="shared" si="171"/>
        <v>0</v>
      </c>
      <c r="R2912" s="2428"/>
    </row>
    <row r="2913" spans="2:18" ht="14.25" customHeight="1">
      <c r="B2913" s="407"/>
      <c r="C2913" s="1696">
        <v>4</v>
      </c>
      <c r="D2913" s="1948" t="s">
        <v>2788</v>
      </c>
      <c r="E2913" s="1232">
        <v>7</v>
      </c>
      <c r="F2913" s="1698" t="s">
        <v>508</v>
      </c>
      <c r="G2913" s="1757">
        <v>5</v>
      </c>
      <c r="H2913" s="1698">
        <v>2005</v>
      </c>
      <c r="I2913" s="1700">
        <v>460</v>
      </c>
      <c r="J2913" s="1698">
        <f t="shared" si="168"/>
        <v>100</v>
      </c>
      <c r="K2913" s="1700">
        <f t="shared" si="169"/>
        <v>0</v>
      </c>
      <c r="L2913" s="1698"/>
      <c r="M2913" s="1698"/>
      <c r="N2913" s="1701">
        <f t="shared" si="170"/>
        <v>0</v>
      </c>
      <c r="O2913" s="2122"/>
      <c r="P2913" s="2122"/>
      <c r="Q2913" s="2122">
        <f t="shared" si="171"/>
        <v>0</v>
      </c>
      <c r="R2913" s="2428"/>
    </row>
    <row r="2914" spans="2:18" ht="14.25" customHeight="1">
      <c r="B2914" s="407"/>
      <c r="C2914" s="1696">
        <v>5</v>
      </c>
      <c r="D2914" s="1948" t="s">
        <v>2803</v>
      </c>
      <c r="E2914" s="1232">
        <v>7</v>
      </c>
      <c r="F2914" s="1698" t="s">
        <v>508</v>
      </c>
      <c r="G2914" s="1757">
        <v>2</v>
      </c>
      <c r="H2914" s="1698">
        <v>2005</v>
      </c>
      <c r="I2914" s="1700">
        <v>307.30559999999997</v>
      </c>
      <c r="J2914" s="1698">
        <f t="shared" si="168"/>
        <v>100</v>
      </c>
      <c r="K2914" s="1700">
        <f t="shared" si="169"/>
        <v>0</v>
      </c>
      <c r="L2914" s="1698"/>
      <c r="M2914" s="1698"/>
      <c r="N2914" s="1701">
        <f t="shared" si="170"/>
        <v>0</v>
      </c>
      <c r="O2914" s="2122"/>
      <c r="P2914" s="2122"/>
      <c r="Q2914" s="2122">
        <f t="shared" si="171"/>
        <v>0</v>
      </c>
      <c r="R2914" s="2428"/>
    </row>
    <row r="2915" spans="2:18" ht="14.25" customHeight="1">
      <c r="B2915" s="407"/>
      <c r="C2915" s="1696">
        <v>6</v>
      </c>
      <c r="D2915" s="1948" t="s">
        <v>2804</v>
      </c>
      <c r="E2915" s="1232">
        <v>7</v>
      </c>
      <c r="F2915" s="1698" t="s">
        <v>508</v>
      </c>
      <c r="G2915" s="1757">
        <v>3</v>
      </c>
      <c r="H2915" s="1698">
        <v>2005</v>
      </c>
      <c r="I2915" s="1700">
        <v>264.46658999999994</v>
      </c>
      <c r="J2915" s="1698">
        <f t="shared" si="168"/>
        <v>100</v>
      </c>
      <c r="K2915" s="1700">
        <f t="shared" si="169"/>
        <v>0</v>
      </c>
      <c r="L2915" s="1698"/>
      <c r="M2915" s="1698"/>
      <c r="N2915" s="1701">
        <f t="shared" si="170"/>
        <v>0</v>
      </c>
      <c r="O2915" s="2122"/>
      <c r="P2915" s="2122"/>
      <c r="Q2915" s="2122">
        <f t="shared" si="171"/>
        <v>0</v>
      </c>
      <c r="R2915" s="2428"/>
    </row>
    <row r="2916" spans="2:18" ht="14.25" customHeight="1">
      <c r="B2916" s="407"/>
      <c r="C2916" s="1696">
        <v>7</v>
      </c>
      <c r="D2916" s="1948" t="s">
        <v>2809</v>
      </c>
      <c r="E2916" s="1232">
        <v>7</v>
      </c>
      <c r="F2916" s="1698" t="s">
        <v>508</v>
      </c>
      <c r="G2916" s="1757">
        <v>5</v>
      </c>
      <c r="H2916" s="1698">
        <v>2005</v>
      </c>
      <c r="I2916" s="1700">
        <v>791.28</v>
      </c>
      <c r="J2916" s="1698">
        <f t="shared" si="168"/>
        <v>100</v>
      </c>
      <c r="K2916" s="1700">
        <f t="shared" si="169"/>
        <v>0</v>
      </c>
      <c r="L2916" s="1698"/>
      <c r="M2916" s="1698"/>
      <c r="N2916" s="1701">
        <f t="shared" si="170"/>
        <v>0</v>
      </c>
      <c r="O2916" s="2122"/>
      <c r="P2916" s="2122"/>
      <c r="Q2916" s="2122">
        <f t="shared" si="171"/>
        <v>0</v>
      </c>
      <c r="R2916" s="2428"/>
    </row>
    <row r="2917" spans="2:18" ht="14.25" customHeight="1">
      <c r="B2917" s="407"/>
      <c r="C2917" s="1696">
        <v>8</v>
      </c>
      <c r="D2917" s="1948" t="s">
        <v>2788</v>
      </c>
      <c r="E2917" s="1232">
        <v>7</v>
      </c>
      <c r="F2917" s="1698" t="s">
        <v>508</v>
      </c>
      <c r="G2917" s="1757">
        <v>2</v>
      </c>
      <c r="H2917" s="1698">
        <v>2005</v>
      </c>
      <c r="I2917" s="1700">
        <v>184</v>
      </c>
      <c r="J2917" s="1698">
        <f t="shared" si="168"/>
        <v>100</v>
      </c>
      <c r="K2917" s="1700">
        <f t="shared" si="169"/>
        <v>0</v>
      </c>
      <c r="L2917" s="1698"/>
      <c r="M2917" s="1698"/>
      <c r="N2917" s="1701">
        <f t="shared" si="170"/>
        <v>0</v>
      </c>
      <c r="O2917" s="2122"/>
      <c r="P2917" s="2122"/>
      <c r="Q2917" s="2122">
        <f t="shared" si="171"/>
        <v>0</v>
      </c>
      <c r="R2917" s="2428"/>
    </row>
    <row r="2918" spans="2:18" ht="14.25" customHeight="1">
      <c r="B2918" s="407"/>
      <c r="C2918" s="1696">
        <v>9</v>
      </c>
      <c r="D2918" s="1948" t="s">
        <v>5019</v>
      </c>
      <c r="E2918" s="1232">
        <v>7</v>
      </c>
      <c r="F2918" s="1698" t="s">
        <v>508</v>
      </c>
      <c r="G2918" s="1757">
        <v>1</v>
      </c>
      <c r="H2918" s="1698">
        <v>2005</v>
      </c>
      <c r="I2918" s="1700">
        <v>88.224000000000004</v>
      </c>
      <c r="J2918" s="1698">
        <f t="shared" si="168"/>
        <v>100</v>
      </c>
      <c r="K2918" s="1700">
        <f t="shared" si="169"/>
        <v>0</v>
      </c>
      <c r="L2918" s="1698"/>
      <c r="M2918" s="1698"/>
      <c r="N2918" s="1701">
        <f t="shared" si="170"/>
        <v>0</v>
      </c>
      <c r="O2918" s="2122"/>
      <c r="P2918" s="2122"/>
      <c r="Q2918" s="2122">
        <f t="shared" si="171"/>
        <v>0</v>
      </c>
      <c r="R2918" s="2428"/>
    </row>
    <row r="2919" spans="2:18" ht="14.25" customHeight="1">
      <c r="B2919" s="407"/>
      <c r="C2919" s="1696">
        <v>10</v>
      </c>
      <c r="D2919" s="1948" t="s">
        <v>2789</v>
      </c>
      <c r="E2919" s="1232">
        <v>7</v>
      </c>
      <c r="F2919" s="1698" t="s">
        <v>508</v>
      </c>
      <c r="G2919" s="1757">
        <v>7</v>
      </c>
      <c r="H2919" s="1698">
        <v>2006</v>
      </c>
      <c r="I2919" s="1700">
        <v>526.08849999999995</v>
      </c>
      <c r="J2919" s="1698">
        <f t="shared" si="168"/>
        <v>100</v>
      </c>
      <c r="K2919" s="1700">
        <f t="shared" si="169"/>
        <v>0</v>
      </c>
      <c r="L2919" s="1698"/>
      <c r="M2919" s="1698"/>
      <c r="N2919" s="1701">
        <f t="shared" si="170"/>
        <v>0</v>
      </c>
      <c r="O2919" s="2122"/>
      <c r="P2919" s="2122"/>
      <c r="Q2919" s="2122">
        <f t="shared" si="171"/>
        <v>0</v>
      </c>
      <c r="R2919" s="2428"/>
    </row>
    <row r="2920" spans="2:18" ht="14.25" customHeight="1">
      <c r="B2920" s="407"/>
      <c r="C2920" s="1696">
        <v>11</v>
      </c>
      <c r="D2920" s="1948" t="s">
        <v>2790</v>
      </c>
      <c r="E2920" s="1232">
        <v>7</v>
      </c>
      <c r="F2920" s="1698" t="s">
        <v>508</v>
      </c>
      <c r="G2920" s="1757">
        <v>1</v>
      </c>
      <c r="H2920" s="1698">
        <v>2006</v>
      </c>
      <c r="I2920" s="1700">
        <v>347.928</v>
      </c>
      <c r="J2920" s="1698">
        <f t="shared" si="168"/>
        <v>100</v>
      </c>
      <c r="K2920" s="1700">
        <f t="shared" si="169"/>
        <v>0</v>
      </c>
      <c r="L2920" s="1698"/>
      <c r="M2920" s="1698"/>
      <c r="N2920" s="1701">
        <f t="shared" si="170"/>
        <v>0</v>
      </c>
      <c r="O2920" s="2122"/>
      <c r="P2920" s="2122"/>
      <c r="Q2920" s="2122">
        <f t="shared" si="171"/>
        <v>0</v>
      </c>
      <c r="R2920" s="2428"/>
    </row>
    <row r="2921" spans="2:18" ht="14.25" customHeight="1">
      <c r="B2921" s="407"/>
      <c r="C2921" s="1696">
        <v>12</v>
      </c>
      <c r="D2921" s="1948" t="s">
        <v>2791</v>
      </c>
      <c r="E2921" s="1232">
        <v>7</v>
      </c>
      <c r="F2921" s="1698" t="s">
        <v>508</v>
      </c>
      <c r="G2921" s="1757">
        <v>1</v>
      </c>
      <c r="H2921" s="1698">
        <v>2006</v>
      </c>
      <c r="I2921" s="1700">
        <v>1475.6420000000001</v>
      </c>
      <c r="J2921" s="1698">
        <f t="shared" si="168"/>
        <v>100</v>
      </c>
      <c r="K2921" s="1700">
        <f t="shared" si="169"/>
        <v>0</v>
      </c>
      <c r="L2921" s="1698"/>
      <c r="M2921" s="1698"/>
      <c r="N2921" s="1701">
        <f t="shared" si="170"/>
        <v>0</v>
      </c>
      <c r="O2921" s="2122"/>
      <c r="P2921" s="2122"/>
      <c r="Q2921" s="2122">
        <f t="shared" si="171"/>
        <v>0</v>
      </c>
      <c r="R2921" s="2428"/>
    </row>
    <row r="2922" spans="2:18" ht="14.25" customHeight="1">
      <c r="B2922" s="407"/>
      <c r="C2922" s="1696">
        <v>13</v>
      </c>
      <c r="D2922" s="1948" t="s">
        <v>5025</v>
      </c>
      <c r="E2922" s="1232">
        <v>7</v>
      </c>
      <c r="F2922" s="1698" t="s">
        <v>508</v>
      </c>
      <c r="G2922" s="1757">
        <v>8</v>
      </c>
      <c r="H2922" s="1698">
        <v>2006</v>
      </c>
      <c r="I2922" s="1700">
        <v>690.11199999999997</v>
      </c>
      <c r="J2922" s="1698">
        <f t="shared" si="168"/>
        <v>100</v>
      </c>
      <c r="K2922" s="1700">
        <f t="shared" si="169"/>
        <v>0</v>
      </c>
      <c r="L2922" s="1698"/>
      <c r="M2922" s="1698"/>
      <c r="N2922" s="1701">
        <f t="shared" si="170"/>
        <v>0</v>
      </c>
      <c r="O2922" s="2122"/>
      <c r="P2922" s="2122"/>
      <c r="Q2922" s="2122">
        <f t="shared" si="171"/>
        <v>0</v>
      </c>
      <c r="R2922" s="2428"/>
    </row>
    <row r="2923" spans="2:18" ht="14.25" customHeight="1">
      <c r="B2923" s="407"/>
      <c r="C2923" s="1696">
        <v>14</v>
      </c>
      <c r="D2923" s="1948" t="s">
        <v>6169</v>
      </c>
      <c r="E2923" s="1232">
        <v>7</v>
      </c>
      <c r="F2923" s="1698" t="s">
        <v>508</v>
      </c>
      <c r="G2923" s="1757">
        <v>1</v>
      </c>
      <c r="H2923" s="1698">
        <v>2006</v>
      </c>
      <c r="I2923" s="1700">
        <v>1665.2529999999999</v>
      </c>
      <c r="J2923" s="1698">
        <f t="shared" si="168"/>
        <v>100</v>
      </c>
      <c r="K2923" s="1700">
        <f t="shared" si="169"/>
        <v>0</v>
      </c>
      <c r="L2923" s="1698"/>
      <c r="M2923" s="1698"/>
      <c r="N2923" s="1701">
        <f t="shared" si="170"/>
        <v>0</v>
      </c>
      <c r="O2923" s="2122"/>
      <c r="P2923" s="2122"/>
      <c r="Q2923" s="2122">
        <f t="shared" si="171"/>
        <v>0</v>
      </c>
      <c r="R2923" s="2428"/>
    </row>
    <row r="2924" spans="2:18" ht="14.25" customHeight="1">
      <c r="B2924" s="407"/>
      <c r="C2924" s="1696">
        <v>15</v>
      </c>
      <c r="D2924" s="1948" t="s">
        <v>2810</v>
      </c>
      <c r="E2924" s="1232">
        <v>7</v>
      </c>
      <c r="F2924" s="1698" t="s">
        <v>508</v>
      </c>
      <c r="G2924" s="1757">
        <v>1</v>
      </c>
      <c r="H2924" s="1698">
        <v>2006</v>
      </c>
      <c r="I2924" s="1700">
        <v>73</v>
      </c>
      <c r="J2924" s="1698">
        <f t="shared" si="168"/>
        <v>100</v>
      </c>
      <c r="K2924" s="1700">
        <f t="shared" si="169"/>
        <v>0</v>
      </c>
      <c r="L2924" s="1698"/>
      <c r="M2924" s="1698"/>
      <c r="N2924" s="1701">
        <f t="shared" si="170"/>
        <v>0</v>
      </c>
      <c r="O2924" s="2122"/>
      <c r="P2924" s="2122"/>
      <c r="Q2924" s="2122">
        <f t="shared" si="171"/>
        <v>0</v>
      </c>
      <c r="R2924" s="2428"/>
    </row>
    <row r="2925" spans="2:18" ht="14.25" customHeight="1">
      <c r="B2925" s="407"/>
      <c r="C2925" s="1696">
        <v>16</v>
      </c>
      <c r="D2925" s="1948" t="s">
        <v>7462</v>
      </c>
      <c r="E2925" s="1232">
        <v>7</v>
      </c>
      <c r="F2925" s="1698" t="s">
        <v>508</v>
      </c>
      <c r="G2925" s="1757">
        <v>1</v>
      </c>
      <c r="H2925" s="1698">
        <v>2006</v>
      </c>
      <c r="I2925" s="1700">
        <v>73</v>
      </c>
      <c r="J2925" s="1698">
        <f t="shared" si="168"/>
        <v>100</v>
      </c>
      <c r="K2925" s="1700">
        <f t="shared" si="169"/>
        <v>0</v>
      </c>
      <c r="L2925" s="1698"/>
      <c r="M2925" s="1698"/>
      <c r="N2925" s="1701">
        <f t="shared" si="170"/>
        <v>0</v>
      </c>
      <c r="O2925" s="2122"/>
      <c r="P2925" s="2122"/>
      <c r="Q2925" s="2122">
        <f t="shared" si="171"/>
        <v>0</v>
      </c>
      <c r="R2925" s="2428"/>
    </row>
    <row r="2926" spans="2:18" ht="14.25" customHeight="1">
      <c r="B2926" s="407"/>
      <c r="C2926" s="1696">
        <v>17</v>
      </c>
      <c r="D2926" s="1948" t="s">
        <v>2812</v>
      </c>
      <c r="E2926" s="1232">
        <v>7</v>
      </c>
      <c r="F2926" s="1698" t="s">
        <v>508</v>
      </c>
      <c r="G2926" s="1757">
        <v>3</v>
      </c>
      <c r="H2926" s="1698">
        <v>2006</v>
      </c>
      <c r="I2926" s="1700">
        <v>258.42096000000004</v>
      </c>
      <c r="J2926" s="1698">
        <f t="shared" si="168"/>
        <v>100</v>
      </c>
      <c r="K2926" s="1700">
        <f t="shared" si="169"/>
        <v>0</v>
      </c>
      <c r="L2926" s="1698"/>
      <c r="M2926" s="1698"/>
      <c r="N2926" s="1701">
        <f t="shared" si="170"/>
        <v>0</v>
      </c>
      <c r="O2926" s="2122"/>
      <c r="P2926" s="2122"/>
      <c r="Q2926" s="2122">
        <f t="shared" si="171"/>
        <v>0</v>
      </c>
      <c r="R2926" s="2428"/>
    </row>
    <row r="2927" spans="2:18" ht="14.25" customHeight="1">
      <c r="B2927" s="407"/>
      <c r="C2927" s="1696">
        <v>18</v>
      </c>
      <c r="D2927" s="1948" t="s">
        <v>2795</v>
      </c>
      <c r="E2927" s="1232">
        <v>7</v>
      </c>
      <c r="F2927" s="1698" t="s">
        <v>508</v>
      </c>
      <c r="G2927" s="1757">
        <v>2</v>
      </c>
      <c r="H2927" s="1698">
        <v>2006</v>
      </c>
      <c r="I2927" s="1700">
        <v>169.8</v>
      </c>
      <c r="J2927" s="1698">
        <f t="shared" si="168"/>
        <v>100</v>
      </c>
      <c r="K2927" s="1700">
        <f t="shared" si="169"/>
        <v>0</v>
      </c>
      <c r="L2927" s="1698"/>
      <c r="M2927" s="1698"/>
      <c r="N2927" s="1701">
        <f t="shared" si="170"/>
        <v>0</v>
      </c>
      <c r="O2927" s="2122"/>
      <c r="P2927" s="2122"/>
      <c r="Q2927" s="2122">
        <f t="shared" si="171"/>
        <v>0</v>
      </c>
      <c r="R2927" s="2428"/>
    </row>
    <row r="2928" spans="2:18" ht="14.25" customHeight="1">
      <c r="B2928" s="407"/>
      <c r="C2928" s="1696">
        <v>19</v>
      </c>
      <c r="D2928" s="1948" t="s">
        <v>2795</v>
      </c>
      <c r="E2928" s="1232">
        <v>7</v>
      </c>
      <c r="F2928" s="1698" t="s">
        <v>508</v>
      </c>
      <c r="G2928" s="1757">
        <v>2</v>
      </c>
      <c r="H2928" s="1698">
        <v>2006</v>
      </c>
      <c r="I2928" s="1700">
        <v>117.8</v>
      </c>
      <c r="J2928" s="1698">
        <f t="shared" si="168"/>
        <v>100</v>
      </c>
      <c r="K2928" s="1700">
        <f t="shared" si="169"/>
        <v>0</v>
      </c>
      <c r="L2928" s="1698"/>
      <c r="M2928" s="1698"/>
      <c r="N2928" s="1701">
        <f t="shared" si="170"/>
        <v>0</v>
      </c>
      <c r="O2928" s="2122"/>
      <c r="P2928" s="2122"/>
      <c r="Q2928" s="2122">
        <f t="shared" si="171"/>
        <v>0</v>
      </c>
      <c r="R2928" s="2428"/>
    </row>
    <row r="2929" spans="2:18" ht="14.25" customHeight="1">
      <c r="B2929" s="407"/>
      <c r="C2929" s="1696">
        <v>20</v>
      </c>
      <c r="D2929" s="1948" t="s">
        <v>2795</v>
      </c>
      <c r="E2929" s="1232">
        <v>7</v>
      </c>
      <c r="F2929" s="1698" t="s">
        <v>508</v>
      </c>
      <c r="G2929" s="1757">
        <v>1</v>
      </c>
      <c r="H2929" s="1698">
        <v>2006</v>
      </c>
      <c r="I2929" s="1700">
        <v>72.999960000000002</v>
      </c>
      <c r="J2929" s="1698">
        <f t="shared" si="168"/>
        <v>100</v>
      </c>
      <c r="K2929" s="1700">
        <f t="shared" si="169"/>
        <v>0</v>
      </c>
      <c r="L2929" s="1698"/>
      <c r="M2929" s="1698"/>
      <c r="N2929" s="1701">
        <f t="shared" si="170"/>
        <v>0</v>
      </c>
      <c r="O2929" s="2122"/>
      <c r="P2929" s="2122"/>
      <c r="Q2929" s="2122">
        <f t="shared" si="171"/>
        <v>0</v>
      </c>
      <c r="R2929" s="2428"/>
    </row>
    <row r="2930" spans="2:18" ht="27" customHeight="1">
      <c r="B2930" s="407"/>
      <c r="C2930" s="1696">
        <v>21</v>
      </c>
      <c r="D2930" s="1948" t="s">
        <v>7463</v>
      </c>
      <c r="E2930" s="1232">
        <v>7</v>
      </c>
      <c r="F2930" s="1698" t="s">
        <v>508</v>
      </c>
      <c r="G2930" s="1757">
        <v>6</v>
      </c>
      <c r="H2930" s="1698">
        <v>2007</v>
      </c>
      <c r="I2930" s="1700">
        <v>314.78399999999999</v>
      </c>
      <c r="J2930" s="1698">
        <f t="shared" si="168"/>
        <v>100</v>
      </c>
      <c r="K2930" s="1700">
        <f t="shared" si="169"/>
        <v>0</v>
      </c>
      <c r="L2930" s="1698"/>
      <c r="M2930" s="1698"/>
      <c r="N2930" s="1701">
        <f t="shared" si="170"/>
        <v>0</v>
      </c>
      <c r="O2930" s="2122"/>
      <c r="P2930" s="2122"/>
      <c r="Q2930" s="2122">
        <f t="shared" si="171"/>
        <v>0</v>
      </c>
      <c r="R2930" s="2428"/>
    </row>
    <row r="2931" spans="2:18" ht="14.25" customHeight="1">
      <c r="B2931" s="407"/>
      <c r="C2931" s="1696">
        <v>22</v>
      </c>
      <c r="D2931" s="1948" t="s">
        <v>5026</v>
      </c>
      <c r="E2931" s="1232">
        <v>7</v>
      </c>
      <c r="F2931" s="1698" t="s">
        <v>508</v>
      </c>
      <c r="G2931" s="1757">
        <v>4</v>
      </c>
      <c r="H2931" s="1698">
        <v>2007</v>
      </c>
      <c r="I2931" s="1700">
        <v>235.6</v>
      </c>
      <c r="J2931" s="1698">
        <f t="shared" si="168"/>
        <v>100</v>
      </c>
      <c r="K2931" s="1700">
        <f t="shared" si="169"/>
        <v>0</v>
      </c>
      <c r="L2931" s="1698"/>
      <c r="M2931" s="1698"/>
      <c r="N2931" s="1701">
        <f t="shared" si="170"/>
        <v>0</v>
      </c>
      <c r="O2931" s="2122"/>
      <c r="P2931" s="2122"/>
      <c r="Q2931" s="2122">
        <f t="shared" si="171"/>
        <v>0</v>
      </c>
      <c r="R2931" s="2428"/>
    </row>
    <row r="2932" spans="2:18" ht="14.25" customHeight="1">
      <c r="B2932" s="407"/>
      <c r="C2932" s="1696">
        <v>23</v>
      </c>
      <c r="D2932" s="1948" t="s">
        <v>2811</v>
      </c>
      <c r="E2932" s="1232">
        <v>7</v>
      </c>
      <c r="F2932" s="1698" t="s">
        <v>508</v>
      </c>
      <c r="G2932" s="1757">
        <v>5</v>
      </c>
      <c r="H2932" s="1698">
        <v>2007</v>
      </c>
      <c r="I2932" s="1700">
        <v>380</v>
      </c>
      <c r="J2932" s="1698">
        <f t="shared" si="168"/>
        <v>100</v>
      </c>
      <c r="K2932" s="1700">
        <f t="shared" si="169"/>
        <v>0</v>
      </c>
      <c r="L2932" s="1698"/>
      <c r="M2932" s="1698"/>
      <c r="N2932" s="1701">
        <f t="shared" si="170"/>
        <v>0</v>
      </c>
      <c r="O2932" s="2122"/>
      <c r="P2932" s="2122"/>
      <c r="Q2932" s="2122">
        <f t="shared" si="171"/>
        <v>0</v>
      </c>
      <c r="R2932" s="2428"/>
    </row>
    <row r="2933" spans="2:18" ht="14.25" customHeight="1">
      <c r="B2933" s="407"/>
      <c r="C2933" s="1696">
        <v>24</v>
      </c>
      <c r="D2933" s="1948" t="s">
        <v>5024</v>
      </c>
      <c r="E2933" s="1232">
        <v>7</v>
      </c>
      <c r="F2933" s="1698" t="s">
        <v>508</v>
      </c>
      <c r="G2933" s="1757">
        <v>3</v>
      </c>
      <c r="H2933" s="1698">
        <v>2007</v>
      </c>
      <c r="I2933" s="1700">
        <v>1955.1</v>
      </c>
      <c r="J2933" s="1698">
        <f t="shared" si="168"/>
        <v>100</v>
      </c>
      <c r="K2933" s="1700">
        <f t="shared" si="169"/>
        <v>0</v>
      </c>
      <c r="L2933" s="1698"/>
      <c r="M2933" s="1698"/>
      <c r="N2933" s="1701">
        <f t="shared" si="170"/>
        <v>0</v>
      </c>
      <c r="O2933" s="2122"/>
      <c r="P2933" s="2122"/>
      <c r="Q2933" s="2122">
        <f t="shared" si="171"/>
        <v>0</v>
      </c>
      <c r="R2933" s="2428"/>
    </row>
    <row r="2934" spans="2:18" ht="14.25" customHeight="1">
      <c r="B2934" s="407"/>
      <c r="C2934" s="1696">
        <v>25</v>
      </c>
      <c r="D2934" s="1948" t="s">
        <v>5031</v>
      </c>
      <c r="E2934" s="1232">
        <v>7</v>
      </c>
      <c r="F2934" s="1698" t="s">
        <v>508</v>
      </c>
      <c r="G2934" s="1757">
        <v>2</v>
      </c>
      <c r="H2934" s="1698">
        <v>2007</v>
      </c>
      <c r="I2934" s="1700">
        <v>95</v>
      </c>
      <c r="J2934" s="1698">
        <f t="shared" si="168"/>
        <v>100</v>
      </c>
      <c r="K2934" s="1700">
        <f t="shared" si="169"/>
        <v>0</v>
      </c>
      <c r="L2934" s="1698"/>
      <c r="M2934" s="1698"/>
      <c r="N2934" s="1701">
        <f t="shared" si="170"/>
        <v>0</v>
      </c>
      <c r="O2934" s="2122"/>
      <c r="P2934" s="2122"/>
      <c r="Q2934" s="2122">
        <f t="shared" si="171"/>
        <v>0</v>
      </c>
      <c r="R2934" s="2428"/>
    </row>
    <row r="2935" spans="2:18" ht="14.25" customHeight="1">
      <c r="B2935" s="407"/>
      <c r="C2935" s="1696">
        <v>26</v>
      </c>
      <c r="D2935" s="1948" t="s">
        <v>2872</v>
      </c>
      <c r="E2935" s="1232">
        <v>7</v>
      </c>
      <c r="F2935" s="1698" t="s">
        <v>508</v>
      </c>
      <c r="G2935" s="1757">
        <v>1</v>
      </c>
      <c r="H2935" s="1698">
        <v>2007</v>
      </c>
      <c r="I2935" s="1700">
        <v>1755.444</v>
      </c>
      <c r="J2935" s="1698">
        <f t="shared" si="168"/>
        <v>100</v>
      </c>
      <c r="K2935" s="1700">
        <f t="shared" si="169"/>
        <v>0</v>
      </c>
      <c r="L2935" s="1698"/>
      <c r="M2935" s="1698"/>
      <c r="N2935" s="1701">
        <f t="shared" si="170"/>
        <v>0</v>
      </c>
      <c r="O2935" s="2122"/>
      <c r="P2935" s="2122"/>
      <c r="Q2935" s="2122">
        <f t="shared" si="171"/>
        <v>0</v>
      </c>
      <c r="R2935" s="2428"/>
    </row>
    <row r="2936" spans="2:18" ht="14.25" customHeight="1">
      <c r="B2936" s="407"/>
      <c r="C2936" s="1696">
        <v>27</v>
      </c>
      <c r="D2936" s="1948" t="s">
        <v>5023</v>
      </c>
      <c r="E2936" s="1232">
        <v>7</v>
      </c>
      <c r="F2936" s="1698" t="s">
        <v>508</v>
      </c>
      <c r="G2936" s="1757">
        <v>1</v>
      </c>
      <c r="H2936" s="1698">
        <v>2007</v>
      </c>
      <c r="I2936" s="1700">
        <v>105.506</v>
      </c>
      <c r="J2936" s="1698">
        <f t="shared" si="168"/>
        <v>100</v>
      </c>
      <c r="K2936" s="1700">
        <f t="shared" si="169"/>
        <v>0</v>
      </c>
      <c r="L2936" s="1698"/>
      <c r="M2936" s="1698"/>
      <c r="N2936" s="1701">
        <f t="shared" si="170"/>
        <v>0</v>
      </c>
      <c r="O2936" s="2122"/>
      <c r="P2936" s="2122"/>
      <c r="Q2936" s="2122">
        <f t="shared" si="171"/>
        <v>0</v>
      </c>
      <c r="R2936" s="2428"/>
    </row>
    <row r="2937" spans="2:18" ht="14.25" customHeight="1">
      <c r="B2937" s="407"/>
      <c r="C2937" s="1696">
        <v>28</v>
      </c>
      <c r="D2937" s="1948" t="s">
        <v>2055</v>
      </c>
      <c r="E2937" s="1232">
        <v>7</v>
      </c>
      <c r="F2937" s="1698" t="s">
        <v>508</v>
      </c>
      <c r="G2937" s="1757">
        <v>12</v>
      </c>
      <c r="H2937" s="1698">
        <v>2007</v>
      </c>
      <c r="I2937" s="1700">
        <v>597</v>
      </c>
      <c r="J2937" s="1698">
        <f t="shared" si="168"/>
        <v>100</v>
      </c>
      <c r="K2937" s="1700">
        <f t="shared" si="169"/>
        <v>0</v>
      </c>
      <c r="L2937" s="1698"/>
      <c r="M2937" s="1698"/>
      <c r="N2937" s="1701">
        <f t="shared" si="170"/>
        <v>0</v>
      </c>
      <c r="O2937" s="2122"/>
      <c r="P2937" s="2122"/>
      <c r="Q2937" s="2122">
        <f t="shared" si="171"/>
        <v>0</v>
      </c>
      <c r="R2937" s="2428"/>
    </row>
    <row r="2938" spans="2:18" ht="27" customHeight="1">
      <c r="B2938" s="407"/>
      <c r="C2938" s="1696">
        <v>29</v>
      </c>
      <c r="D2938" s="1948" t="s">
        <v>2814</v>
      </c>
      <c r="E2938" s="1232">
        <v>7</v>
      </c>
      <c r="F2938" s="1698" t="s">
        <v>508</v>
      </c>
      <c r="G2938" s="1757">
        <v>1</v>
      </c>
      <c r="H2938" s="1698">
        <v>2007</v>
      </c>
      <c r="I2938" s="1700">
        <v>2779.6</v>
      </c>
      <c r="J2938" s="1698">
        <f t="shared" si="168"/>
        <v>100</v>
      </c>
      <c r="K2938" s="1700">
        <f t="shared" si="169"/>
        <v>0</v>
      </c>
      <c r="L2938" s="1698"/>
      <c r="M2938" s="1698"/>
      <c r="N2938" s="1701">
        <f t="shared" si="170"/>
        <v>0</v>
      </c>
      <c r="O2938" s="2122"/>
      <c r="P2938" s="2122"/>
      <c r="Q2938" s="2122">
        <f t="shared" si="171"/>
        <v>0</v>
      </c>
      <c r="R2938" s="2428"/>
    </row>
    <row r="2939" spans="2:18" ht="14.25" customHeight="1">
      <c r="B2939" s="407"/>
      <c r="C2939" s="1696">
        <v>30</v>
      </c>
      <c r="D2939" s="1948" t="s">
        <v>2886</v>
      </c>
      <c r="E2939" s="1232">
        <v>7</v>
      </c>
      <c r="F2939" s="1698" t="s">
        <v>508</v>
      </c>
      <c r="G2939" s="1757">
        <v>1</v>
      </c>
      <c r="H2939" s="1698">
        <v>2007</v>
      </c>
      <c r="I2939" s="1700">
        <v>1137.4000000000001</v>
      </c>
      <c r="J2939" s="1698">
        <f t="shared" si="168"/>
        <v>100</v>
      </c>
      <c r="K2939" s="1700">
        <f t="shared" si="169"/>
        <v>0</v>
      </c>
      <c r="L2939" s="1698"/>
      <c r="M2939" s="1698"/>
      <c r="N2939" s="1701">
        <f t="shared" si="170"/>
        <v>0</v>
      </c>
      <c r="O2939" s="2122"/>
      <c r="P2939" s="2122"/>
      <c r="Q2939" s="2122">
        <f t="shared" si="171"/>
        <v>0</v>
      </c>
      <c r="R2939" s="2428"/>
    </row>
    <row r="2940" spans="2:18" ht="27" customHeight="1">
      <c r="B2940" s="407"/>
      <c r="C2940" s="1696">
        <v>31</v>
      </c>
      <c r="D2940" s="1948" t="s">
        <v>7464</v>
      </c>
      <c r="E2940" s="1232">
        <v>7</v>
      </c>
      <c r="F2940" s="1698" t="s">
        <v>508</v>
      </c>
      <c r="G2940" s="1757">
        <v>6</v>
      </c>
      <c r="H2940" s="1698">
        <v>2007</v>
      </c>
      <c r="I2940" s="1700">
        <v>314.78399999999999</v>
      </c>
      <c r="J2940" s="1698">
        <f t="shared" si="168"/>
        <v>100</v>
      </c>
      <c r="K2940" s="1700">
        <f t="shared" si="169"/>
        <v>0</v>
      </c>
      <c r="L2940" s="1698"/>
      <c r="M2940" s="1698"/>
      <c r="N2940" s="1701">
        <f t="shared" si="170"/>
        <v>0</v>
      </c>
      <c r="O2940" s="2122"/>
      <c r="P2940" s="2122"/>
      <c r="Q2940" s="2122">
        <f t="shared" si="171"/>
        <v>0</v>
      </c>
      <c r="R2940" s="2428"/>
    </row>
    <row r="2941" spans="2:18" ht="14.25" customHeight="1">
      <c r="B2941" s="407"/>
      <c r="C2941" s="1696">
        <v>32</v>
      </c>
      <c r="D2941" s="1948" t="s">
        <v>7465</v>
      </c>
      <c r="E2941" s="1232">
        <v>7</v>
      </c>
      <c r="F2941" s="1698" t="s">
        <v>508</v>
      </c>
      <c r="G2941" s="1757">
        <v>1</v>
      </c>
      <c r="H2941" s="1698">
        <v>2007</v>
      </c>
      <c r="I2941" s="1700">
        <v>520.6</v>
      </c>
      <c r="J2941" s="1698">
        <f t="shared" si="168"/>
        <v>100</v>
      </c>
      <c r="K2941" s="1700">
        <f t="shared" si="169"/>
        <v>0</v>
      </c>
      <c r="L2941" s="1698"/>
      <c r="M2941" s="1698"/>
      <c r="N2941" s="1701">
        <f t="shared" si="170"/>
        <v>0</v>
      </c>
      <c r="O2941" s="2122"/>
      <c r="P2941" s="2122"/>
      <c r="Q2941" s="2122">
        <f t="shared" si="171"/>
        <v>0</v>
      </c>
      <c r="R2941" s="2428"/>
    </row>
    <row r="2942" spans="2:18" ht="14.25" customHeight="1">
      <c r="B2942" s="407"/>
      <c r="C2942" s="1696">
        <v>33</v>
      </c>
      <c r="D2942" s="1948" t="s">
        <v>2802</v>
      </c>
      <c r="E2942" s="1232">
        <v>7</v>
      </c>
      <c r="F2942" s="1698" t="s">
        <v>508</v>
      </c>
      <c r="G2942" s="1757">
        <v>1</v>
      </c>
      <c r="H2942" s="1698">
        <v>2007</v>
      </c>
      <c r="I2942" s="1700">
        <v>635.4</v>
      </c>
      <c r="J2942" s="1698">
        <f t="shared" si="168"/>
        <v>100</v>
      </c>
      <c r="K2942" s="1700">
        <f t="shared" si="169"/>
        <v>0</v>
      </c>
      <c r="L2942" s="1698"/>
      <c r="M2942" s="1698"/>
      <c r="N2942" s="1701">
        <f t="shared" si="170"/>
        <v>0</v>
      </c>
      <c r="O2942" s="2122"/>
      <c r="P2942" s="2122"/>
      <c r="Q2942" s="2122">
        <f t="shared" si="171"/>
        <v>0</v>
      </c>
      <c r="R2942" s="2428"/>
    </row>
    <row r="2943" spans="2:18" ht="27" customHeight="1">
      <c r="B2943" s="407"/>
      <c r="C2943" s="1696">
        <v>34</v>
      </c>
      <c r="D2943" s="1948" t="s">
        <v>7466</v>
      </c>
      <c r="E2943" s="1232">
        <v>7</v>
      </c>
      <c r="F2943" s="1698" t="s">
        <v>508</v>
      </c>
      <c r="G2943" s="1757">
        <v>2</v>
      </c>
      <c r="H2943" s="1698">
        <v>2008</v>
      </c>
      <c r="I2943" s="1700">
        <v>4400.26</v>
      </c>
      <c r="J2943" s="1698">
        <f t="shared" si="168"/>
        <v>100</v>
      </c>
      <c r="K2943" s="1700">
        <f t="shared" si="169"/>
        <v>0</v>
      </c>
      <c r="L2943" s="1698"/>
      <c r="M2943" s="1698"/>
      <c r="N2943" s="1701">
        <f t="shared" si="170"/>
        <v>0</v>
      </c>
      <c r="O2943" s="2122"/>
      <c r="P2943" s="2122"/>
      <c r="Q2943" s="2122">
        <f t="shared" si="171"/>
        <v>0</v>
      </c>
      <c r="R2943" s="2428"/>
    </row>
    <row r="2944" spans="2:18" ht="14.25" customHeight="1">
      <c r="B2944" s="407"/>
      <c r="C2944" s="1696">
        <v>35</v>
      </c>
      <c r="D2944" s="1948" t="s">
        <v>2053</v>
      </c>
      <c r="E2944" s="1232">
        <v>7</v>
      </c>
      <c r="F2944" s="1698" t="s">
        <v>508</v>
      </c>
      <c r="G2944" s="1757">
        <v>21</v>
      </c>
      <c r="H2944" s="1698">
        <v>2008</v>
      </c>
      <c r="I2944" s="1700">
        <v>1052.0999999999999</v>
      </c>
      <c r="J2944" s="1698">
        <f t="shared" si="168"/>
        <v>100</v>
      </c>
      <c r="K2944" s="1700">
        <f t="shared" si="169"/>
        <v>0</v>
      </c>
      <c r="L2944" s="1698"/>
      <c r="M2944" s="1698"/>
      <c r="N2944" s="1701">
        <f t="shared" si="170"/>
        <v>0</v>
      </c>
      <c r="O2944" s="2122"/>
      <c r="P2944" s="2122"/>
      <c r="Q2944" s="2122">
        <f t="shared" si="171"/>
        <v>0</v>
      </c>
      <c r="R2944" s="2428"/>
    </row>
    <row r="2945" spans="2:18" ht="14.25" customHeight="1">
      <c r="B2945" s="407"/>
      <c r="C2945" s="1696">
        <v>36</v>
      </c>
      <c r="D2945" s="1948" t="s">
        <v>5020</v>
      </c>
      <c r="E2945" s="1232">
        <v>7</v>
      </c>
      <c r="F2945" s="1698" t="s">
        <v>508</v>
      </c>
      <c r="G2945" s="1757">
        <v>6</v>
      </c>
      <c r="H2945" s="1698">
        <v>2008</v>
      </c>
      <c r="I2945" s="1700">
        <v>633.03599999999994</v>
      </c>
      <c r="J2945" s="1698">
        <f t="shared" si="168"/>
        <v>100</v>
      </c>
      <c r="K2945" s="1700">
        <f t="shared" si="169"/>
        <v>0</v>
      </c>
      <c r="L2945" s="1698"/>
      <c r="M2945" s="1698"/>
      <c r="N2945" s="1701">
        <f t="shared" si="170"/>
        <v>0</v>
      </c>
      <c r="O2945" s="2122"/>
      <c r="P2945" s="2122"/>
      <c r="Q2945" s="2122">
        <f t="shared" si="171"/>
        <v>0</v>
      </c>
      <c r="R2945" s="2428"/>
    </row>
    <row r="2946" spans="2:18" ht="14.25" customHeight="1">
      <c r="B2946" s="407"/>
      <c r="C2946" s="1696">
        <v>37</v>
      </c>
      <c r="D2946" s="1948" t="s">
        <v>5021</v>
      </c>
      <c r="E2946" s="1232">
        <v>7</v>
      </c>
      <c r="F2946" s="1698" t="s">
        <v>508</v>
      </c>
      <c r="G2946" s="1757">
        <v>1</v>
      </c>
      <c r="H2946" s="1698">
        <v>2008</v>
      </c>
      <c r="I2946" s="1700">
        <v>225.768</v>
      </c>
      <c r="J2946" s="1698">
        <f t="shared" si="168"/>
        <v>100</v>
      </c>
      <c r="K2946" s="1700">
        <f t="shared" si="169"/>
        <v>0</v>
      </c>
      <c r="L2946" s="1698"/>
      <c r="M2946" s="1698"/>
      <c r="N2946" s="1701">
        <f t="shared" si="170"/>
        <v>0</v>
      </c>
      <c r="O2946" s="2122"/>
      <c r="P2946" s="2122"/>
      <c r="Q2946" s="2122">
        <f t="shared" si="171"/>
        <v>0</v>
      </c>
      <c r="R2946" s="2428"/>
    </row>
    <row r="2947" spans="2:18" ht="14.25" customHeight="1">
      <c r="B2947" s="407"/>
      <c r="C2947" s="1696">
        <v>38</v>
      </c>
      <c r="D2947" s="1948" t="s">
        <v>2792</v>
      </c>
      <c r="E2947" s="1232">
        <v>7</v>
      </c>
      <c r="F2947" s="1698" t="s">
        <v>508</v>
      </c>
      <c r="G2947" s="1757">
        <v>4</v>
      </c>
      <c r="H2947" s="1698">
        <v>2008</v>
      </c>
      <c r="I2947" s="1700">
        <v>183.8</v>
      </c>
      <c r="J2947" s="1698">
        <f t="shared" si="168"/>
        <v>100</v>
      </c>
      <c r="K2947" s="1700">
        <f t="shared" si="169"/>
        <v>0</v>
      </c>
      <c r="L2947" s="1698"/>
      <c r="M2947" s="1698"/>
      <c r="N2947" s="1701">
        <f t="shared" si="170"/>
        <v>0</v>
      </c>
      <c r="O2947" s="2122"/>
      <c r="P2947" s="2122"/>
      <c r="Q2947" s="2122">
        <f t="shared" si="171"/>
        <v>0</v>
      </c>
      <c r="R2947" s="2428"/>
    </row>
    <row r="2948" spans="2:18" ht="14.25" customHeight="1">
      <c r="B2948" s="407"/>
      <c r="C2948" s="1696">
        <v>39</v>
      </c>
      <c r="D2948" s="1948" t="s">
        <v>2525</v>
      </c>
      <c r="E2948" s="1232">
        <v>7</v>
      </c>
      <c r="F2948" s="1698" t="s">
        <v>508</v>
      </c>
      <c r="G2948" s="1757">
        <v>12</v>
      </c>
      <c r="H2948" s="1698">
        <v>2008</v>
      </c>
      <c r="I2948" s="1700">
        <v>1266.0719999999999</v>
      </c>
      <c r="J2948" s="1698">
        <f t="shared" si="168"/>
        <v>100</v>
      </c>
      <c r="K2948" s="1700">
        <f t="shared" si="169"/>
        <v>0</v>
      </c>
      <c r="L2948" s="1698"/>
      <c r="M2948" s="1698"/>
      <c r="N2948" s="1701">
        <f t="shared" si="170"/>
        <v>0</v>
      </c>
      <c r="O2948" s="2122"/>
      <c r="P2948" s="2122"/>
      <c r="Q2948" s="2122">
        <f t="shared" si="171"/>
        <v>0</v>
      </c>
      <c r="R2948" s="2428"/>
    </row>
    <row r="2949" spans="2:18" ht="14.25" customHeight="1">
      <c r="B2949" s="407"/>
      <c r="C2949" s="1696">
        <v>40</v>
      </c>
      <c r="D2949" s="1948" t="s">
        <v>2077</v>
      </c>
      <c r="E2949" s="1232">
        <v>7</v>
      </c>
      <c r="F2949" s="1698" t="s">
        <v>508</v>
      </c>
      <c r="G2949" s="1757">
        <v>3</v>
      </c>
      <c r="H2949" s="1698">
        <v>2008</v>
      </c>
      <c r="I2949" s="1700">
        <v>217.5</v>
      </c>
      <c r="J2949" s="1698">
        <f t="shared" si="168"/>
        <v>100</v>
      </c>
      <c r="K2949" s="1700">
        <f t="shared" si="169"/>
        <v>0</v>
      </c>
      <c r="L2949" s="1698"/>
      <c r="M2949" s="1698"/>
      <c r="N2949" s="1701">
        <f t="shared" si="170"/>
        <v>0</v>
      </c>
      <c r="O2949" s="2122"/>
      <c r="P2949" s="2122"/>
      <c r="Q2949" s="2122">
        <f t="shared" si="171"/>
        <v>0</v>
      </c>
      <c r="R2949" s="2428"/>
    </row>
    <row r="2950" spans="2:18" ht="14.25" customHeight="1">
      <c r="B2950" s="407"/>
      <c r="C2950" s="1696">
        <v>41</v>
      </c>
      <c r="D2950" s="1948" t="s">
        <v>3557</v>
      </c>
      <c r="E2950" s="1232">
        <v>7</v>
      </c>
      <c r="F2950" s="1698" t="s">
        <v>508</v>
      </c>
      <c r="G2950" s="1757">
        <v>1</v>
      </c>
      <c r="H2950" s="1698">
        <v>2008</v>
      </c>
      <c r="I2950" s="1700">
        <v>58.9</v>
      </c>
      <c r="J2950" s="1698">
        <f t="shared" si="168"/>
        <v>100</v>
      </c>
      <c r="K2950" s="1700">
        <f t="shared" si="169"/>
        <v>0</v>
      </c>
      <c r="L2950" s="1698"/>
      <c r="M2950" s="1698"/>
      <c r="N2950" s="1701">
        <f t="shared" si="170"/>
        <v>0</v>
      </c>
      <c r="O2950" s="2122"/>
      <c r="P2950" s="2122"/>
      <c r="Q2950" s="2122">
        <f t="shared" si="171"/>
        <v>0</v>
      </c>
      <c r="R2950" s="2428"/>
    </row>
    <row r="2951" spans="2:18" ht="14.25" customHeight="1">
      <c r="B2951" s="407"/>
      <c r="C2951" s="1696">
        <v>42</v>
      </c>
      <c r="D2951" s="1948" t="s">
        <v>5023</v>
      </c>
      <c r="E2951" s="1232">
        <v>7</v>
      </c>
      <c r="F2951" s="1698" t="s">
        <v>508</v>
      </c>
      <c r="G2951" s="1757">
        <v>6</v>
      </c>
      <c r="H2951" s="1698">
        <v>2008</v>
      </c>
      <c r="I2951" s="1700">
        <v>633.03599999999994</v>
      </c>
      <c r="J2951" s="1698">
        <f t="shared" si="168"/>
        <v>100</v>
      </c>
      <c r="K2951" s="1700">
        <f t="shared" si="169"/>
        <v>0</v>
      </c>
      <c r="L2951" s="1698"/>
      <c r="M2951" s="1698"/>
      <c r="N2951" s="1701">
        <f t="shared" si="170"/>
        <v>0</v>
      </c>
      <c r="O2951" s="2122"/>
      <c r="P2951" s="2122"/>
      <c r="Q2951" s="2122">
        <f t="shared" si="171"/>
        <v>0</v>
      </c>
      <c r="R2951" s="2428"/>
    </row>
    <row r="2952" spans="2:18" ht="14.25" customHeight="1">
      <c r="B2952" s="407"/>
      <c r="C2952" s="1696">
        <v>43</v>
      </c>
      <c r="D2952" s="1948" t="s">
        <v>5029</v>
      </c>
      <c r="E2952" s="1232">
        <v>7</v>
      </c>
      <c r="F2952" s="1698" t="s">
        <v>508</v>
      </c>
      <c r="G2952" s="1757">
        <v>1</v>
      </c>
      <c r="H2952" s="1698">
        <v>2008</v>
      </c>
      <c r="I2952" s="1700">
        <v>225.768</v>
      </c>
      <c r="J2952" s="1698">
        <f t="shared" si="168"/>
        <v>100</v>
      </c>
      <c r="K2952" s="1700">
        <f t="shared" si="169"/>
        <v>0</v>
      </c>
      <c r="L2952" s="1698"/>
      <c r="M2952" s="1698"/>
      <c r="N2952" s="1701">
        <f t="shared" si="170"/>
        <v>0</v>
      </c>
      <c r="O2952" s="2122"/>
      <c r="P2952" s="2122"/>
      <c r="Q2952" s="2122">
        <f t="shared" si="171"/>
        <v>0</v>
      </c>
      <c r="R2952" s="2428"/>
    </row>
    <row r="2953" spans="2:18" ht="14.25" customHeight="1">
      <c r="B2953" s="407"/>
      <c r="C2953" s="1696">
        <v>44</v>
      </c>
      <c r="D2953" s="1948" t="s">
        <v>5024</v>
      </c>
      <c r="E2953" s="1232">
        <v>7</v>
      </c>
      <c r="F2953" s="1698" t="s">
        <v>508</v>
      </c>
      <c r="G2953" s="1757">
        <v>1</v>
      </c>
      <c r="H2953" s="1698">
        <v>2008</v>
      </c>
      <c r="I2953" s="1700">
        <v>456.8</v>
      </c>
      <c r="J2953" s="1698">
        <f t="shared" si="168"/>
        <v>100</v>
      </c>
      <c r="K2953" s="1700">
        <f t="shared" si="169"/>
        <v>0</v>
      </c>
      <c r="L2953" s="1698"/>
      <c r="M2953" s="1698"/>
      <c r="N2953" s="1701">
        <f t="shared" si="170"/>
        <v>0</v>
      </c>
      <c r="O2953" s="2122"/>
      <c r="P2953" s="2122"/>
      <c r="Q2953" s="2122">
        <f t="shared" si="171"/>
        <v>0</v>
      </c>
      <c r="R2953" s="2428"/>
    </row>
    <row r="2954" spans="2:18" ht="14.25" customHeight="1">
      <c r="B2954" s="407"/>
      <c r="C2954" s="1696">
        <v>45</v>
      </c>
      <c r="D2954" s="1948" t="s">
        <v>7467</v>
      </c>
      <c r="E2954" s="1232">
        <v>7</v>
      </c>
      <c r="F2954" s="1698" t="s">
        <v>508</v>
      </c>
      <c r="G2954" s="1757">
        <v>12</v>
      </c>
      <c r="H2954" s="1698">
        <v>2008</v>
      </c>
      <c r="I2954" s="1700">
        <v>555.84</v>
      </c>
      <c r="J2954" s="1698">
        <f t="shared" si="168"/>
        <v>100</v>
      </c>
      <c r="K2954" s="1700">
        <f t="shared" si="169"/>
        <v>0</v>
      </c>
      <c r="L2954" s="1698"/>
      <c r="M2954" s="1698"/>
      <c r="N2954" s="1701">
        <f t="shared" si="170"/>
        <v>0</v>
      </c>
      <c r="O2954" s="2122"/>
      <c r="P2954" s="2122"/>
      <c r="Q2954" s="2122">
        <f t="shared" si="171"/>
        <v>0</v>
      </c>
      <c r="R2954" s="2428"/>
    </row>
    <row r="2955" spans="2:18" ht="14.25" customHeight="1">
      <c r="B2955" s="407"/>
      <c r="C2955" s="1696">
        <v>46</v>
      </c>
      <c r="D2955" s="1948" t="s">
        <v>5022</v>
      </c>
      <c r="E2955" s="1232">
        <v>7</v>
      </c>
      <c r="F2955" s="1698" t="s">
        <v>508</v>
      </c>
      <c r="G2955" s="1757">
        <v>1</v>
      </c>
      <c r="H2955" s="1698">
        <v>2009</v>
      </c>
      <c r="I2955" s="1700">
        <v>58.9</v>
      </c>
      <c r="J2955" s="1698">
        <f t="shared" si="168"/>
        <v>100</v>
      </c>
      <c r="K2955" s="1700">
        <f t="shared" si="169"/>
        <v>0</v>
      </c>
      <c r="L2955" s="1698"/>
      <c r="M2955" s="1698"/>
      <c r="N2955" s="1701">
        <f t="shared" si="170"/>
        <v>0</v>
      </c>
      <c r="O2955" s="2122"/>
      <c r="P2955" s="2122"/>
      <c r="Q2955" s="2122">
        <f t="shared" si="171"/>
        <v>0</v>
      </c>
      <c r="R2955" s="2428"/>
    </row>
    <row r="2956" spans="2:18" ht="14.25" customHeight="1">
      <c r="B2956" s="407"/>
      <c r="C2956" s="1696">
        <v>47</v>
      </c>
      <c r="D2956" s="1948" t="s">
        <v>5032</v>
      </c>
      <c r="E2956" s="1232">
        <v>7</v>
      </c>
      <c r="F2956" s="1698" t="s">
        <v>508</v>
      </c>
      <c r="G2956" s="1757">
        <v>1</v>
      </c>
      <c r="H2956" s="1698">
        <v>2010</v>
      </c>
      <c r="I2956" s="1700">
        <v>31</v>
      </c>
      <c r="J2956" s="1698">
        <f t="shared" si="168"/>
        <v>100</v>
      </c>
      <c r="K2956" s="1700">
        <f t="shared" si="169"/>
        <v>0</v>
      </c>
      <c r="L2956" s="1698"/>
      <c r="M2956" s="1698"/>
      <c r="N2956" s="1701">
        <f t="shared" si="170"/>
        <v>0</v>
      </c>
      <c r="O2956" s="2122"/>
      <c r="P2956" s="2122"/>
      <c r="Q2956" s="2122">
        <f t="shared" si="171"/>
        <v>0</v>
      </c>
      <c r="R2956" s="2428"/>
    </row>
    <row r="2957" spans="2:18" ht="14.25" customHeight="1">
      <c r="B2957" s="407"/>
      <c r="C2957" s="1696">
        <v>48</v>
      </c>
      <c r="D2957" s="1948" t="s">
        <v>3550</v>
      </c>
      <c r="E2957" s="1232">
        <v>7</v>
      </c>
      <c r="F2957" s="1698" t="s">
        <v>508</v>
      </c>
      <c r="G2957" s="1757">
        <v>1</v>
      </c>
      <c r="H2957" s="1698">
        <v>2010</v>
      </c>
      <c r="I2957" s="1700">
        <v>30.7</v>
      </c>
      <c r="J2957" s="1698">
        <f t="shared" si="168"/>
        <v>100</v>
      </c>
      <c r="K2957" s="1700">
        <f t="shared" si="169"/>
        <v>0</v>
      </c>
      <c r="L2957" s="1698"/>
      <c r="M2957" s="1698"/>
      <c r="N2957" s="1701">
        <f t="shared" si="170"/>
        <v>0</v>
      </c>
      <c r="O2957" s="2122"/>
      <c r="P2957" s="2122"/>
      <c r="Q2957" s="2122">
        <f t="shared" si="171"/>
        <v>0</v>
      </c>
      <c r="R2957" s="2428"/>
    </row>
    <row r="2958" spans="2:18" ht="14.25" customHeight="1">
      <c r="B2958" s="407"/>
      <c r="C2958" s="1696">
        <v>49</v>
      </c>
      <c r="D2958" s="1948" t="s">
        <v>2793</v>
      </c>
      <c r="E2958" s="1232">
        <v>7</v>
      </c>
      <c r="F2958" s="1698" t="s">
        <v>508</v>
      </c>
      <c r="G2958" s="1757">
        <v>1</v>
      </c>
      <c r="H2958" s="1698">
        <v>2011</v>
      </c>
      <c r="I2958" s="1700">
        <v>57.384</v>
      </c>
      <c r="J2958" s="1698">
        <f t="shared" si="168"/>
        <v>100</v>
      </c>
      <c r="K2958" s="1700">
        <f t="shared" si="169"/>
        <v>0</v>
      </c>
      <c r="L2958" s="1698"/>
      <c r="M2958" s="1698"/>
      <c r="N2958" s="1701">
        <f t="shared" si="170"/>
        <v>0</v>
      </c>
      <c r="O2958" s="2122"/>
      <c r="P2958" s="2122"/>
      <c r="Q2958" s="2122">
        <f t="shared" si="171"/>
        <v>0</v>
      </c>
      <c r="R2958" s="2428"/>
    </row>
    <row r="2959" spans="2:18" ht="14.25" customHeight="1">
      <c r="B2959" s="407"/>
      <c r="C2959" s="1696">
        <v>50</v>
      </c>
      <c r="D2959" s="1948" t="s">
        <v>2797</v>
      </c>
      <c r="E2959" s="1232">
        <v>7</v>
      </c>
      <c r="F2959" s="1698" t="s">
        <v>508</v>
      </c>
      <c r="G2959" s="1757">
        <v>2</v>
      </c>
      <c r="H2959" s="1698">
        <v>2011</v>
      </c>
      <c r="I2959" s="1700">
        <v>176.8706</v>
      </c>
      <c r="J2959" s="1698">
        <f t="shared" si="168"/>
        <v>100</v>
      </c>
      <c r="K2959" s="1700">
        <f t="shared" si="169"/>
        <v>0</v>
      </c>
      <c r="L2959" s="1698"/>
      <c r="M2959" s="1698"/>
      <c r="N2959" s="1701">
        <f t="shared" si="170"/>
        <v>0</v>
      </c>
      <c r="O2959" s="2122"/>
      <c r="P2959" s="2122"/>
      <c r="Q2959" s="2122">
        <f t="shared" si="171"/>
        <v>0</v>
      </c>
      <c r="R2959" s="2428"/>
    </row>
    <row r="2960" spans="2:18" ht="14.25" customHeight="1">
      <c r="B2960" s="407"/>
      <c r="C2960" s="1696">
        <v>51</v>
      </c>
      <c r="D2960" s="1948" t="s">
        <v>2815</v>
      </c>
      <c r="E2960" s="1232">
        <v>7</v>
      </c>
      <c r="F2960" s="1698" t="s">
        <v>508</v>
      </c>
      <c r="G2960" s="1757">
        <v>1</v>
      </c>
      <c r="H2960" s="1698">
        <v>2011</v>
      </c>
      <c r="I2960" s="1700">
        <v>456.8</v>
      </c>
      <c r="J2960" s="1698">
        <f t="shared" si="168"/>
        <v>100</v>
      </c>
      <c r="K2960" s="1700">
        <f t="shared" si="169"/>
        <v>0</v>
      </c>
      <c r="L2960" s="1698"/>
      <c r="M2960" s="1698"/>
      <c r="N2960" s="1701">
        <f t="shared" si="170"/>
        <v>0</v>
      </c>
      <c r="O2960" s="2122"/>
      <c r="P2960" s="2122"/>
      <c r="Q2960" s="2122">
        <f t="shared" si="171"/>
        <v>0</v>
      </c>
      <c r="R2960" s="2428"/>
    </row>
    <row r="2961" spans="2:18" ht="14.25" customHeight="1">
      <c r="B2961" s="407"/>
      <c r="C2961" s="1696">
        <v>52</v>
      </c>
      <c r="D2961" s="1948" t="s">
        <v>2561</v>
      </c>
      <c r="E2961" s="1232">
        <v>7</v>
      </c>
      <c r="F2961" s="1698" t="s">
        <v>508</v>
      </c>
      <c r="G2961" s="1757">
        <v>3</v>
      </c>
      <c r="H2961" s="1698">
        <v>2012</v>
      </c>
      <c r="I2961" s="1700">
        <v>1466.28</v>
      </c>
      <c r="J2961" s="1698">
        <f t="shared" si="168"/>
        <v>100</v>
      </c>
      <c r="K2961" s="1700">
        <f t="shared" si="169"/>
        <v>0</v>
      </c>
      <c r="L2961" s="1698"/>
      <c r="M2961" s="1698"/>
      <c r="N2961" s="1701">
        <f t="shared" si="170"/>
        <v>0</v>
      </c>
      <c r="O2961" s="2122"/>
      <c r="P2961" s="2122"/>
      <c r="Q2961" s="2122">
        <f t="shared" si="171"/>
        <v>0</v>
      </c>
      <c r="R2961" s="2428"/>
    </row>
    <row r="2962" spans="2:18" ht="14.25" customHeight="1">
      <c r="B2962" s="407"/>
      <c r="C2962" s="1696">
        <v>53</v>
      </c>
      <c r="D2962" s="1948" t="s">
        <v>2315</v>
      </c>
      <c r="E2962" s="1232">
        <v>7</v>
      </c>
      <c r="F2962" s="1698" t="s">
        <v>508</v>
      </c>
      <c r="G2962" s="1757">
        <v>1</v>
      </c>
      <c r="H2962" s="1698">
        <v>2013</v>
      </c>
      <c r="I2962" s="1700">
        <v>44</v>
      </c>
      <c r="J2962" s="1698">
        <f t="shared" si="168"/>
        <v>100</v>
      </c>
      <c r="K2962" s="1700">
        <f t="shared" si="169"/>
        <v>0</v>
      </c>
      <c r="L2962" s="1698"/>
      <c r="M2962" s="1698"/>
      <c r="N2962" s="1701">
        <f t="shared" si="170"/>
        <v>0</v>
      </c>
      <c r="O2962" s="2122"/>
      <c r="P2962" s="2122"/>
      <c r="Q2962" s="2122">
        <f t="shared" si="171"/>
        <v>0</v>
      </c>
      <c r="R2962" s="2428"/>
    </row>
    <row r="2963" spans="2:18" ht="14.25" customHeight="1">
      <c r="B2963" s="407"/>
      <c r="C2963" s="1696">
        <v>54</v>
      </c>
      <c r="D2963" s="1948" t="s">
        <v>2813</v>
      </c>
      <c r="E2963" s="1232">
        <v>7</v>
      </c>
      <c r="F2963" s="1698" t="s">
        <v>508</v>
      </c>
      <c r="G2963" s="1757">
        <v>1</v>
      </c>
      <c r="H2963" s="1698">
        <v>2013</v>
      </c>
      <c r="I2963" s="1700">
        <v>83.995380000000011</v>
      </c>
      <c r="J2963" s="1698">
        <f t="shared" si="168"/>
        <v>100</v>
      </c>
      <c r="K2963" s="1700">
        <f t="shared" si="169"/>
        <v>0</v>
      </c>
      <c r="L2963" s="1698"/>
      <c r="M2963" s="1698"/>
      <c r="N2963" s="1701">
        <f t="shared" si="170"/>
        <v>0</v>
      </c>
      <c r="O2963" s="2122"/>
      <c r="P2963" s="2122"/>
      <c r="Q2963" s="2122">
        <f t="shared" si="171"/>
        <v>0</v>
      </c>
      <c r="R2963" s="2428"/>
    </row>
    <row r="2964" spans="2:18" ht="14.25" customHeight="1">
      <c r="B2964" s="407"/>
      <c r="C2964" s="1696">
        <v>55</v>
      </c>
      <c r="D2964" s="1948" t="s">
        <v>2794</v>
      </c>
      <c r="E2964" s="1232">
        <v>7</v>
      </c>
      <c r="F2964" s="1698" t="s">
        <v>508</v>
      </c>
      <c r="G2964" s="1757">
        <v>1</v>
      </c>
      <c r="H2964" s="1698">
        <v>2014</v>
      </c>
      <c r="I2964" s="1700">
        <v>283</v>
      </c>
      <c r="J2964" s="1698">
        <f t="shared" si="168"/>
        <v>100</v>
      </c>
      <c r="K2964" s="1700">
        <f t="shared" si="169"/>
        <v>0</v>
      </c>
      <c r="L2964" s="1698"/>
      <c r="M2964" s="1698"/>
      <c r="N2964" s="1701">
        <f t="shared" si="170"/>
        <v>0</v>
      </c>
      <c r="O2964" s="2122"/>
      <c r="P2964" s="2122"/>
      <c r="Q2964" s="2122">
        <f t="shared" si="171"/>
        <v>0</v>
      </c>
      <c r="R2964" s="2428"/>
    </row>
    <row r="2965" spans="2:18" ht="14.25" customHeight="1">
      <c r="B2965" s="407"/>
      <c r="C2965" s="1696">
        <v>56</v>
      </c>
      <c r="D2965" s="1948" t="s">
        <v>2798</v>
      </c>
      <c r="E2965" s="1232">
        <v>7</v>
      </c>
      <c r="F2965" s="1698" t="s">
        <v>508</v>
      </c>
      <c r="G2965" s="1757">
        <v>2</v>
      </c>
      <c r="H2965" s="1698">
        <v>2015</v>
      </c>
      <c r="I2965" s="1700">
        <v>84</v>
      </c>
      <c r="J2965" s="1698">
        <f t="shared" si="168"/>
        <v>100</v>
      </c>
      <c r="K2965" s="1700">
        <f t="shared" si="169"/>
        <v>0</v>
      </c>
      <c r="L2965" s="1698"/>
      <c r="M2965" s="1698"/>
      <c r="N2965" s="1701">
        <f t="shared" si="170"/>
        <v>0</v>
      </c>
      <c r="O2965" s="2122"/>
      <c r="P2965" s="2122"/>
      <c r="Q2965" s="2122">
        <f t="shared" si="171"/>
        <v>0</v>
      </c>
      <c r="R2965" s="2428"/>
    </row>
    <row r="2966" spans="2:18" ht="14.25" customHeight="1">
      <c r="B2966" s="407"/>
      <c r="C2966" s="1696">
        <v>57</v>
      </c>
      <c r="D2966" s="1948" t="s">
        <v>2816</v>
      </c>
      <c r="E2966" s="1232">
        <v>7</v>
      </c>
      <c r="F2966" s="1698" t="s">
        <v>508</v>
      </c>
      <c r="G2966" s="1757">
        <v>1</v>
      </c>
      <c r="H2966" s="1698">
        <v>2015</v>
      </c>
      <c r="I2966" s="1700">
        <v>54.008000000000003</v>
      </c>
      <c r="J2966" s="1698">
        <f t="shared" si="168"/>
        <v>100</v>
      </c>
      <c r="K2966" s="1700">
        <f t="shared" si="169"/>
        <v>0</v>
      </c>
      <c r="L2966" s="1698"/>
      <c r="M2966" s="1698"/>
      <c r="N2966" s="1701">
        <f t="shared" si="170"/>
        <v>0</v>
      </c>
      <c r="O2966" s="2122"/>
      <c r="P2966" s="2122"/>
      <c r="Q2966" s="2122">
        <f t="shared" si="171"/>
        <v>0</v>
      </c>
      <c r="R2966" s="2428"/>
    </row>
    <row r="2967" spans="2:18" ht="14.25" customHeight="1">
      <c r="B2967" s="407"/>
      <c r="C2967" s="1696">
        <v>58</v>
      </c>
      <c r="D2967" s="1948" t="s">
        <v>2317</v>
      </c>
      <c r="E2967" s="1232">
        <v>7</v>
      </c>
      <c r="F2967" s="1698" t="s">
        <v>508</v>
      </c>
      <c r="G2967" s="1757">
        <v>2</v>
      </c>
      <c r="H2967" s="1698">
        <v>2016</v>
      </c>
      <c r="I2967" s="1700">
        <v>57</v>
      </c>
      <c r="J2967" s="1698">
        <f t="shared" si="168"/>
        <v>100</v>
      </c>
      <c r="K2967" s="1700">
        <f t="shared" si="169"/>
        <v>0</v>
      </c>
      <c r="L2967" s="1698"/>
      <c r="M2967" s="1698"/>
      <c r="N2967" s="1701">
        <f t="shared" si="170"/>
        <v>0</v>
      </c>
      <c r="O2967" s="2122"/>
      <c r="P2967" s="2122"/>
      <c r="Q2967" s="2122">
        <f t="shared" si="171"/>
        <v>0</v>
      </c>
      <c r="R2967" s="2428"/>
    </row>
    <row r="2968" spans="2:18" ht="14.25" customHeight="1">
      <c r="B2968" s="407"/>
      <c r="C2968" s="1696">
        <v>59</v>
      </c>
      <c r="D2968" s="1948" t="s">
        <v>2319</v>
      </c>
      <c r="E2968" s="1232">
        <v>7</v>
      </c>
      <c r="F2968" s="1698" t="s">
        <v>508</v>
      </c>
      <c r="G2968" s="1757">
        <v>1</v>
      </c>
      <c r="H2968" s="1698">
        <v>2016</v>
      </c>
      <c r="I2968" s="1700">
        <v>26.52</v>
      </c>
      <c r="J2968" s="1698">
        <f t="shared" si="168"/>
        <v>100</v>
      </c>
      <c r="K2968" s="1700">
        <f t="shared" si="169"/>
        <v>0</v>
      </c>
      <c r="L2968" s="1698"/>
      <c r="M2968" s="1698"/>
      <c r="N2968" s="1701">
        <f t="shared" si="170"/>
        <v>0</v>
      </c>
      <c r="O2968" s="2122"/>
      <c r="P2968" s="2122"/>
      <c r="Q2968" s="2122">
        <f t="shared" si="171"/>
        <v>0</v>
      </c>
      <c r="R2968" s="2428"/>
    </row>
    <row r="2969" spans="2:18" ht="14.25" customHeight="1">
      <c r="B2969" s="407"/>
      <c r="C2969" s="1696">
        <v>60</v>
      </c>
      <c r="D2969" s="1948" t="s">
        <v>2799</v>
      </c>
      <c r="E2969" s="1232">
        <v>7</v>
      </c>
      <c r="F2969" s="1698" t="s">
        <v>508</v>
      </c>
      <c r="G2969" s="1757">
        <v>1</v>
      </c>
      <c r="H2969" s="1698">
        <v>2016</v>
      </c>
      <c r="I2969" s="1700">
        <v>149.88</v>
      </c>
      <c r="J2969" s="1698">
        <f t="shared" si="168"/>
        <v>100</v>
      </c>
      <c r="K2969" s="1700">
        <f t="shared" si="169"/>
        <v>0</v>
      </c>
      <c r="L2969" s="1698"/>
      <c r="M2969" s="1698"/>
      <c r="N2969" s="1701">
        <f t="shared" si="170"/>
        <v>0</v>
      </c>
      <c r="O2969" s="2122"/>
      <c r="P2969" s="2122"/>
      <c r="Q2969" s="2122">
        <f t="shared" si="171"/>
        <v>0</v>
      </c>
      <c r="R2969" s="2428"/>
    </row>
    <row r="2970" spans="2:18" ht="14.25" customHeight="1">
      <c r="B2970" s="407"/>
      <c r="C2970" s="1696">
        <v>61</v>
      </c>
      <c r="D2970" s="1948" t="s">
        <v>2800</v>
      </c>
      <c r="E2970" s="1232">
        <v>7</v>
      </c>
      <c r="F2970" s="1698" t="s">
        <v>508</v>
      </c>
      <c r="G2970" s="1757">
        <v>3</v>
      </c>
      <c r="H2970" s="1698">
        <v>2017</v>
      </c>
      <c r="I2970" s="1700">
        <v>336.9</v>
      </c>
      <c r="J2970" s="1698">
        <f t="shared" si="168"/>
        <v>100</v>
      </c>
      <c r="K2970" s="1700">
        <f t="shared" si="169"/>
        <v>0</v>
      </c>
      <c r="L2970" s="1698"/>
      <c r="M2970" s="1698"/>
      <c r="N2970" s="1701">
        <f t="shared" si="170"/>
        <v>0</v>
      </c>
      <c r="O2970" s="2122"/>
      <c r="P2970" s="2122"/>
      <c r="Q2970" s="2122">
        <f t="shared" si="171"/>
        <v>0</v>
      </c>
      <c r="R2970" s="2428"/>
    </row>
    <row r="2971" spans="2:18" ht="14.25" customHeight="1">
      <c r="B2971" s="407"/>
      <c r="C2971" s="1696">
        <v>62</v>
      </c>
      <c r="D2971" s="1948" t="s">
        <v>2798</v>
      </c>
      <c r="E2971" s="1232">
        <v>7</v>
      </c>
      <c r="F2971" s="1698" t="s">
        <v>508</v>
      </c>
      <c r="G2971" s="1757">
        <v>1</v>
      </c>
      <c r="H2971" s="1698">
        <v>2016</v>
      </c>
      <c r="I2971" s="1700">
        <v>42</v>
      </c>
      <c r="J2971" s="1698">
        <f t="shared" si="168"/>
        <v>100</v>
      </c>
      <c r="K2971" s="1700">
        <f t="shared" si="169"/>
        <v>0</v>
      </c>
      <c r="L2971" s="1698"/>
      <c r="M2971" s="1698"/>
      <c r="N2971" s="1701">
        <f t="shared" si="170"/>
        <v>0</v>
      </c>
      <c r="O2971" s="2122"/>
      <c r="P2971" s="2122"/>
      <c r="Q2971" s="2122">
        <f t="shared" si="171"/>
        <v>0</v>
      </c>
      <c r="R2971" s="2428"/>
    </row>
    <row r="2972" spans="2:18" ht="14.25" customHeight="1">
      <c r="B2972" s="407"/>
      <c r="C2972" s="1696">
        <v>63</v>
      </c>
      <c r="D2972" s="1948" t="s">
        <v>2321</v>
      </c>
      <c r="E2972" s="1232">
        <v>7</v>
      </c>
      <c r="F2972" s="1698" t="s">
        <v>508</v>
      </c>
      <c r="G2972" s="1757">
        <v>2</v>
      </c>
      <c r="H2972" s="1698">
        <v>2017</v>
      </c>
      <c r="I2972" s="1700">
        <v>57.48</v>
      </c>
      <c r="J2972" s="1698">
        <f t="shared" si="168"/>
        <v>100</v>
      </c>
      <c r="K2972" s="1700">
        <f t="shared" si="169"/>
        <v>0</v>
      </c>
      <c r="L2972" s="1698"/>
      <c r="M2972" s="1698"/>
      <c r="N2972" s="1701">
        <f t="shared" si="170"/>
        <v>0</v>
      </c>
      <c r="O2972" s="2122"/>
      <c r="P2972" s="2122"/>
      <c r="Q2972" s="2122">
        <f t="shared" si="171"/>
        <v>0</v>
      </c>
      <c r="R2972" s="2428"/>
    </row>
    <row r="2973" spans="2:18" ht="14.25" customHeight="1">
      <c r="B2973" s="407"/>
      <c r="C2973" s="1696">
        <v>64</v>
      </c>
      <c r="D2973" s="1948" t="s">
        <v>2317</v>
      </c>
      <c r="E2973" s="1232">
        <v>7</v>
      </c>
      <c r="F2973" s="1698" t="s">
        <v>508</v>
      </c>
      <c r="G2973" s="1757">
        <v>2</v>
      </c>
      <c r="H2973" s="1698">
        <v>2018</v>
      </c>
      <c r="I2973" s="1700">
        <v>59.4</v>
      </c>
      <c r="J2973" s="1698">
        <f t="shared" si="168"/>
        <v>100</v>
      </c>
      <c r="K2973" s="1700">
        <f t="shared" si="169"/>
        <v>0</v>
      </c>
      <c r="L2973" s="1698"/>
      <c r="M2973" s="1698"/>
      <c r="N2973" s="1701">
        <f t="shared" si="170"/>
        <v>0</v>
      </c>
      <c r="O2973" s="2122"/>
      <c r="P2973" s="2122"/>
      <c r="Q2973" s="2122">
        <f t="shared" si="171"/>
        <v>0</v>
      </c>
      <c r="R2973" s="2428"/>
    </row>
    <row r="2974" spans="2:18" ht="14.25" customHeight="1">
      <c r="B2974" s="407"/>
      <c r="C2974" s="1696">
        <v>65</v>
      </c>
      <c r="D2974" s="1948" t="s">
        <v>2817</v>
      </c>
      <c r="E2974" s="1232">
        <v>7</v>
      </c>
      <c r="F2974" s="1698" t="s">
        <v>508</v>
      </c>
      <c r="G2974" s="1757">
        <v>1</v>
      </c>
      <c r="H2974" s="1698">
        <v>2018</v>
      </c>
      <c r="I2974" s="1700">
        <v>226.68</v>
      </c>
      <c r="J2974" s="1698">
        <f t="shared" si="168"/>
        <v>100</v>
      </c>
      <c r="K2974" s="1700">
        <f t="shared" ref="K2974:K3037" si="172">IF(J2974=100,0,I2974-I2974*J2974%)</f>
        <v>0</v>
      </c>
      <c r="L2974" s="1698"/>
      <c r="M2974" s="1698"/>
      <c r="N2974" s="1701">
        <f t="shared" ref="N2974:N3037" si="173">+L2974*M2974</f>
        <v>0</v>
      </c>
      <c r="O2974" s="2122"/>
      <c r="P2974" s="2122"/>
      <c r="Q2974" s="2122">
        <f t="shared" ref="Q2974:Q3037" si="174">+O2974*P2974</f>
        <v>0</v>
      </c>
      <c r="R2974" s="2428"/>
    </row>
    <row r="2975" spans="2:18" ht="14.25" customHeight="1">
      <c r="B2975" s="407"/>
      <c r="C2975" s="1696">
        <v>66</v>
      </c>
      <c r="D2975" s="1948" t="s">
        <v>2818</v>
      </c>
      <c r="E2975" s="1232">
        <v>7</v>
      </c>
      <c r="F2975" s="1698" t="s">
        <v>508</v>
      </c>
      <c r="G2975" s="1757">
        <v>2</v>
      </c>
      <c r="H2975" s="1698">
        <v>2019</v>
      </c>
      <c r="I2975" s="1700">
        <v>772.96799999999996</v>
      </c>
      <c r="J2975" s="1698">
        <f t="shared" si="168"/>
        <v>100</v>
      </c>
      <c r="K2975" s="1700">
        <f t="shared" si="172"/>
        <v>0</v>
      </c>
      <c r="L2975" s="1698"/>
      <c r="M2975" s="1698"/>
      <c r="N2975" s="1701">
        <f t="shared" si="173"/>
        <v>0</v>
      </c>
      <c r="O2975" s="2122"/>
      <c r="P2975" s="2122"/>
      <c r="Q2975" s="2122">
        <f t="shared" si="174"/>
        <v>0</v>
      </c>
      <c r="R2975" s="2428"/>
    </row>
    <row r="2976" spans="2:18" ht="14.25" customHeight="1">
      <c r="B2976" s="407"/>
      <c r="C2976" s="1696">
        <v>67</v>
      </c>
      <c r="D2976" s="1948" t="s">
        <v>5017</v>
      </c>
      <c r="E2976" s="1232">
        <v>7</v>
      </c>
      <c r="F2976" s="1698" t="s">
        <v>508</v>
      </c>
      <c r="G2976" s="1757">
        <v>2</v>
      </c>
      <c r="H2976" s="1698">
        <v>2019</v>
      </c>
      <c r="I2976" s="1700">
        <v>119.58</v>
      </c>
      <c r="J2976" s="1698">
        <f t="shared" si="168"/>
        <v>100</v>
      </c>
      <c r="K2976" s="1700">
        <f t="shared" si="172"/>
        <v>0</v>
      </c>
      <c r="L2976" s="1698"/>
      <c r="M2976" s="1698"/>
      <c r="N2976" s="1701">
        <f t="shared" si="173"/>
        <v>0</v>
      </c>
      <c r="O2976" s="2122"/>
      <c r="P2976" s="2122"/>
      <c r="Q2976" s="2122">
        <f t="shared" si="174"/>
        <v>0</v>
      </c>
      <c r="R2976" s="2428"/>
    </row>
    <row r="2977" spans="2:18" ht="14.25" customHeight="1">
      <c r="B2977" s="407"/>
      <c r="C2977" s="1696">
        <v>68</v>
      </c>
      <c r="D2977" s="1948" t="s">
        <v>5028</v>
      </c>
      <c r="E2977" s="1232">
        <v>7</v>
      </c>
      <c r="F2977" s="1698" t="s">
        <v>508</v>
      </c>
      <c r="G2977" s="1757">
        <v>3</v>
      </c>
      <c r="H2977" s="1698">
        <v>2019</v>
      </c>
      <c r="I2977" s="1700">
        <v>298.8</v>
      </c>
      <c r="J2977" s="1698">
        <f t="shared" si="168"/>
        <v>100</v>
      </c>
      <c r="K2977" s="1700">
        <f t="shared" si="172"/>
        <v>0</v>
      </c>
      <c r="L2977" s="1698"/>
      <c r="M2977" s="1698"/>
      <c r="N2977" s="1701">
        <f t="shared" si="173"/>
        <v>0</v>
      </c>
      <c r="O2977" s="2122"/>
      <c r="P2977" s="2122"/>
      <c r="Q2977" s="2122">
        <f t="shared" si="174"/>
        <v>0</v>
      </c>
      <c r="R2977" s="2428"/>
    </row>
    <row r="2978" spans="2:18" ht="14.25" customHeight="1">
      <c r="B2978" s="407"/>
      <c r="C2978" s="1696">
        <v>69</v>
      </c>
      <c r="D2978" s="1948" t="s">
        <v>2100</v>
      </c>
      <c r="E2978" s="1232">
        <v>7</v>
      </c>
      <c r="F2978" s="1698" t="s">
        <v>508</v>
      </c>
      <c r="G2978" s="1757">
        <v>2</v>
      </c>
      <c r="H2978" s="1698">
        <v>2019</v>
      </c>
      <c r="I2978" s="1700">
        <v>75.599999999999994</v>
      </c>
      <c r="J2978" s="1698">
        <f t="shared" si="168"/>
        <v>100</v>
      </c>
      <c r="K2978" s="1700">
        <f t="shared" si="172"/>
        <v>0</v>
      </c>
      <c r="L2978" s="1698"/>
      <c r="M2978" s="1698"/>
      <c r="N2978" s="1701">
        <f t="shared" si="173"/>
        <v>0</v>
      </c>
      <c r="O2978" s="2122"/>
      <c r="P2978" s="2122"/>
      <c r="Q2978" s="2122">
        <f t="shared" si="174"/>
        <v>0</v>
      </c>
      <c r="R2978" s="2428"/>
    </row>
    <row r="2979" spans="2:18" ht="14.25" customHeight="1">
      <c r="B2979" s="407"/>
      <c r="C2979" s="1696">
        <v>70</v>
      </c>
      <c r="D2979" s="1948" t="s">
        <v>5027</v>
      </c>
      <c r="E2979" s="1232">
        <v>7</v>
      </c>
      <c r="F2979" s="1698" t="s">
        <v>508</v>
      </c>
      <c r="G2979" s="1757">
        <v>1</v>
      </c>
      <c r="H2979" s="1698">
        <v>2019</v>
      </c>
      <c r="I2979" s="1700">
        <v>97</v>
      </c>
      <c r="J2979" s="1698">
        <f t="shared" si="168"/>
        <v>100</v>
      </c>
      <c r="K2979" s="1700">
        <f t="shared" si="172"/>
        <v>0</v>
      </c>
      <c r="L2979" s="1698"/>
      <c r="M2979" s="1698"/>
      <c r="N2979" s="1701">
        <f t="shared" si="173"/>
        <v>0</v>
      </c>
      <c r="O2979" s="2122"/>
      <c r="P2979" s="2122"/>
      <c r="Q2979" s="2122">
        <f t="shared" si="174"/>
        <v>0</v>
      </c>
      <c r="R2979" s="2428"/>
    </row>
    <row r="2980" spans="2:18" ht="14.25" customHeight="1">
      <c r="B2980" s="407"/>
      <c r="C2980" s="1696">
        <v>71</v>
      </c>
      <c r="D2980" s="1948" t="s">
        <v>2100</v>
      </c>
      <c r="E2980" s="1232">
        <v>7</v>
      </c>
      <c r="F2980" s="1698" t="s">
        <v>508</v>
      </c>
      <c r="G2980" s="1757">
        <v>1</v>
      </c>
      <c r="H2980" s="1698">
        <v>2020</v>
      </c>
      <c r="I2980" s="1700">
        <v>37.799999999999997</v>
      </c>
      <c r="J2980" s="1698">
        <f t="shared" si="168"/>
        <v>100</v>
      </c>
      <c r="K2980" s="1700">
        <f t="shared" si="172"/>
        <v>0</v>
      </c>
      <c r="L2980" s="1698"/>
      <c r="M2980" s="1698"/>
      <c r="N2980" s="1701">
        <f t="shared" si="173"/>
        <v>0</v>
      </c>
      <c r="O2980" s="2122"/>
      <c r="P2980" s="2122"/>
      <c r="Q2980" s="2122">
        <f t="shared" si="174"/>
        <v>0</v>
      </c>
      <c r="R2980" s="2428"/>
    </row>
    <row r="2981" spans="2:18" ht="14.25" customHeight="1">
      <c r="B2981" s="407"/>
      <c r="C2981" s="1696">
        <v>72</v>
      </c>
      <c r="D2981" s="1948" t="s">
        <v>2820</v>
      </c>
      <c r="E2981" s="1232">
        <v>7</v>
      </c>
      <c r="F2981" s="1698" t="s">
        <v>508</v>
      </c>
      <c r="G2981" s="1757">
        <v>28</v>
      </c>
      <c r="H2981" s="1698">
        <v>2020</v>
      </c>
      <c r="I2981" s="1700">
        <v>9604</v>
      </c>
      <c r="J2981" s="1698">
        <f t="shared" si="168"/>
        <v>100</v>
      </c>
      <c r="K2981" s="1700">
        <f t="shared" si="172"/>
        <v>0</v>
      </c>
      <c r="L2981" s="1698"/>
      <c r="M2981" s="1698"/>
      <c r="N2981" s="1701">
        <f t="shared" si="173"/>
        <v>0</v>
      </c>
      <c r="O2981" s="2122"/>
      <c r="P2981" s="2122"/>
      <c r="Q2981" s="2122">
        <f t="shared" si="174"/>
        <v>0</v>
      </c>
      <c r="R2981" s="2428"/>
    </row>
    <row r="2982" spans="2:18" ht="14.25" customHeight="1">
      <c r="B2982" s="407"/>
      <c r="C2982" s="1696">
        <v>73</v>
      </c>
      <c r="D2982" s="1948" t="s">
        <v>5015</v>
      </c>
      <c r="E2982" s="1232">
        <v>7</v>
      </c>
      <c r="F2982" s="1698" t="s">
        <v>508</v>
      </c>
      <c r="G2982" s="1757">
        <v>3</v>
      </c>
      <c r="H2982" s="1698">
        <v>2020</v>
      </c>
      <c r="I2982" s="1700">
        <v>1097.0999999999999</v>
      </c>
      <c r="J2982" s="1698">
        <f t="shared" si="168"/>
        <v>100</v>
      </c>
      <c r="K2982" s="1700">
        <f t="shared" si="172"/>
        <v>0</v>
      </c>
      <c r="L2982" s="1698"/>
      <c r="M2982" s="1698"/>
      <c r="N2982" s="1701">
        <f t="shared" si="173"/>
        <v>0</v>
      </c>
      <c r="O2982" s="2122"/>
      <c r="P2982" s="2122"/>
      <c r="Q2982" s="2122">
        <f t="shared" si="174"/>
        <v>0</v>
      </c>
      <c r="R2982" s="2428"/>
    </row>
    <row r="2983" spans="2:18" ht="14.25" customHeight="1">
      <c r="B2983" s="407"/>
      <c r="C2983" s="1696">
        <v>74</v>
      </c>
      <c r="D2983" s="1948" t="s">
        <v>2100</v>
      </c>
      <c r="E2983" s="1232">
        <v>7</v>
      </c>
      <c r="F2983" s="1698" t="s">
        <v>508</v>
      </c>
      <c r="G2983" s="1757">
        <v>2</v>
      </c>
      <c r="H2983" s="1698">
        <v>2020</v>
      </c>
      <c r="I2983" s="1700">
        <v>75.599999999999994</v>
      </c>
      <c r="J2983" s="1698">
        <f t="shared" si="168"/>
        <v>100</v>
      </c>
      <c r="K2983" s="1700">
        <f t="shared" si="172"/>
        <v>0</v>
      </c>
      <c r="L2983" s="1698"/>
      <c r="M2983" s="1698"/>
      <c r="N2983" s="1701">
        <f t="shared" si="173"/>
        <v>0</v>
      </c>
      <c r="O2983" s="2122"/>
      <c r="P2983" s="2122"/>
      <c r="Q2983" s="2122">
        <f t="shared" si="174"/>
        <v>0</v>
      </c>
      <c r="R2983" s="2428"/>
    </row>
    <row r="2984" spans="2:18" ht="14.25" customHeight="1">
      <c r="B2984" s="407"/>
      <c r="C2984" s="1696">
        <v>75</v>
      </c>
      <c r="D2984" s="1948" t="s">
        <v>2107</v>
      </c>
      <c r="E2984" s="1232">
        <v>7</v>
      </c>
      <c r="F2984" s="1698" t="s">
        <v>508</v>
      </c>
      <c r="G2984" s="1757">
        <v>7</v>
      </c>
      <c r="H2984" s="1698">
        <v>2020</v>
      </c>
      <c r="I2984" s="1700">
        <v>272.72699999999998</v>
      </c>
      <c r="J2984" s="1698">
        <f t="shared" si="168"/>
        <v>100</v>
      </c>
      <c r="K2984" s="1700">
        <f t="shared" si="172"/>
        <v>0</v>
      </c>
      <c r="L2984" s="1698"/>
      <c r="M2984" s="1698"/>
      <c r="N2984" s="1701">
        <f t="shared" si="173"/>
        <v>0</v>
      </c>
      <c r="O2984" s="2122"/>
      <c r="P2984" s="2122"/>
      <c r="Q2984" s="2122">
        <f t="shared" si="174"/>
        <v>0</v>
      </c>
      <c r="R2984" s="2428"/>
    </row>
    <row r="2985" spans="2:18" ht="14.25" customHeight="1">
      <c r="B2985" s="407"/>
      <c r="C2985" s="1696">
        <v>76</v>
      </c>
      <c r="D2985" s="1948" t="s">
        <v>2821</v>
      </c>
      <c r="E2985" s="1232">
        <v>7</v>
      </c>
      <c r="F2985" s="1698" t="s">
        <v>508</v>
      </c>
      <c r="G2985" s="1757">
        <v>9</v>
      </c>
      <c r="H2985" s="1698">
        <v>2020</v>
      </c>
      <c r="I2985" s="1700">
        <v>1161</v>
      </c>
      <c r="J2985" s="1698">
        <f t="shared" si="168"/>
        <v>100</v>
      </c>
      <c r="K2985" s="1700">
        <f t="shared" si="172"/>
        <v>0</v>
      </c>
      <c r="L2985" s="1698"/>
      <c r="M2985" s="1698"/>
      <c r="N2985" s="1701">
        <f t="shared" si="173"/>
        <v>0</v>
      </c>
      <c r="O2985" s="2122"/>
      <c r="P2985" s="2122"/>
      <c r="Q2985" s="2122">
        <f t="shared" si="174"/>
        <v>0</v>
      </c>
      <c r="R2985" s="2428"/>
    </row>
    <row r="2986" spans="2:18" ht="14.25" customHeight="1">
      <c r="B2986" s="407"/>
      <c r="C2986" s="1696">
        <v>77</v>
      </c>
      <c r="D2986" s="1948" t="s">
        <v>5015</v>
      </c>
      <c r="E2986" s="1232">
        <v>7</v>
      </c>
      <c r="F2986" s="1698" t="s">
        <v>508</v>
      </c>
      <c r="G2986" s="1757">
        <v>3</v>
      </c>
      <c r="H2986" s="1698">
        <v>2020</v>
      </c>
      <c r="I2986" s="1700">
        <v>1097.0999999999999</v>
      </c>
      <c r="J2986" s="1698">
        <f t="shared" si="168"/>
        <v>100</v>
      </c>
      <c r="K2986" s="1700">
        <f t="shared" si="172"/>
        <v>0</v>
      </c>
      <c r="L2986" s="1698"/>
      <c r="M2986" s="1698"/>
      <c r="N2986" s="1701">
        <f t="shared" si="173"/>
        <v>0</v>
      </c>
      <c r="O2986" s="2122"/>
      <c r="P2986" s="2122"/>
      <c r="Q2986" s="2122">
        <f t="shared" si="174"/>
        <v>0</v>
      </c>
      <c r="R2986" s="2428"/>
    </row>
    <row r="2987" spans="2:18" ht="14.25" customHeight="1">
      <c r="B2987" s="407"/>
      <c r="C2987" s="1696">
        <v>78</v>
      </c>
      <c r="D2987" s="1948" t="s">
        <v>2107</v>
      </c>
      <c r="E2987" s="1232">
        <v>7</v>
      </c>
      <c r="F2987" s="1698" t="s">
        <v>508</v>
      </c>
      <c r="G2987" s="1757">
        <v>14</v>
      </c>
      <c r="H2987" s="1698">
        <v>2020</v>
      </c>
      <c r="I2987" s="1700">
        <v>545.45399999999995</v>
      </c>
      <c r="J2987" s="1698">
        <f t="shared" si="168"/>
        <v>100</v>
      </c>
      <c r="K2987" s="1700">
        <f t="shared" si="172"/>
        <v>0</v>
      </c>
      <c r="L2987" s="1698"/>
      <c r="M2987" s="1698"/>
      <c r="N2987" s="1701">
        <f t="shared" si="173"/>
        <v>0</v>
      </c>
      <c r="O2987" s="2122"/>
      <c r="P2987" s="2122"/>
      <c r="Q2987" s="2122">
        <f t="shared" si="174"/>
        <v>0</v>
      </c>
      <c r="R2987" s="2428"/>
    </row>
    <row r="2988" spans="2:18" ht="14.25" customHeight="1">
      <c r="B2988" s="407"/>
      <c r="C2988" s="1696">
        <v>79</v>
      </c>
      <c r="D2988" s="1948" t="s">
        <v>2821</v>
      </c>
      <c r="E2988" s="1232">
        <v>7</v>
      </c>
      <c r="F2988" s="1698" t="s">
        <v>508</v>
      </c>
      <c r="G2988" s="1757">
        <v>19</v>
      </c>
      <c r="H2988" s="1698">
        <v>2020</v>
      </c>
      <c r="I2988" s="1700">
        <v>2451</v>
      </c>
      <c r="J2988" s="1698">
        <f t="shared" si="168"/>
        <v>100</v>
      </c>
      <c r="K2988" s="1700">
        <f t="shared" si="172"/>
        <v>0</v>
      </c>
      <c r="L2988" s="1698"/>
      <c r="M2988" s="1698"/>
      <c r="N2988" s="1701">
        <f t="shared" si="173"/>
        <v>0</v>
      </c>
      <c r="O2988" s="2122"/>
      <c r="P2988" s="2122"/>
      <c r="Q2988" s="2122">
        <f t="shared" si="174"/>
        <v>0</v>
      </c>
      <c r="R2988" s="2428"/>
    </row>
    <row r="2989" spans="2:18" ht="14.25" customHeight="1">
      <c r="B2989" s="407"/>
      <c r="C2989" s="1696">
        <v>80</v>
      </c>
      <c r="D2989" s="1948" t="s">
        <v>2821</v>
      </c>
      <c r="E2989" s="1232">
        <v>7</v>
      </c>
      <c r="F2989" s="1698" t="s">
        <v>508</v>
      </c>
      <c r="G2989" s="1757">
        <v>13</v>
      </c>
      <c r="H2989" s="1698">
        <v>2021</v>
      </c>
      <c r="I2989" s="1700">
        <v>1677</v>
      </c>
      <c r="J2989" s="1698">
        <f t="shared" si="168"/>
        <v>100</v>
      </c>
      <c r="K2989" s="1700">
        <f t="shared" si="172"/>
        <v>0</v>
      </c>
      <c r="L2989" s="1698"/>
      <c r="M2989" s="1698"/>
      <c r="N2989" s="1701">
        <f t="shared" si="173"/>
        <v>0</v>
      </c>
      <c r="O2989" s="2122"/>
      <c r="P2989" s="2122"/>
      <c r="Q2989" s="2122">
        <f t="shared" si="174"/>
        <v>0</v>
      </c>
      <c r="R2989" s="2428"/>
    </row>
    <row r="2990" spans="2:18" ht="14.25" customHeight="1">
      <c r="B2990" s="407"/>
      <c r="C2990" s="1696">
        <v>81</v>
      </c>
      <c r="D2990" s="1948" t="s">
        <v>5015</v>
      </c>
      <c r="E2990" s="1232">
        <v>7</v>
      </c>
      <c r="F2990" s="1698" t="s">
        <v>508</v>
      </c>
      <c r="G2990" s="1757">
        <v>1</v>
      </c>
      <c r="H2990" s="1698">
        <v>2021</v>
      </c>
      <c r="I2990" s="1700">
        <v>194.04</v>
      </c>
      <c r="J2990" s="1698">
        <f t="shared" si="168"/>
        <v>100</v>
      </c>
      <c r="K2990" s="1700">
        <f t="shared" si="172"/>
        <v>0</v>
      </c>
      <c r="L2990" s="1698"/>
      <c r="M2990" s="1698"/>
      <c r="N2990" s="1701">
        <f t="shared" si="173"/>
        <v>0</v>
      </c>
      <c r="O2990" s="2122"/>
      <c r="P2990" s="2122"/>
      <c r="Q2990" s="2122">
        <f t="shared" si="174"/>
        <v>0</v>
      </c>
      <c r="R2990" s="2428"/>
    </row>
    <row r="2991" spans="2:18" ht="14.25" customHeight="1">
      <c r="B2991" s="407"/>
      <c r="C2991" s="1696">
        <v>82</v>
      </c>
      <c r="D2991" s="1948" t="s">
        <v>5015</v>
      </c>
      <c r="E2991" s="1232">
        <v>7</v>
      </c>
      <c r="F2991" s="1698" t="s">
        <v>508</v>
      </c>
      <c r="G2991" s="1757">
        <v>1</v>
      </c>
      <c r="H2991" s="1698">
        <v>2021</v>
      </c>
      <c r="I2991" s="1700">
        <v>365.7</v>
      </c>
      <c r="J2991" s="1698">
        <f t="shared" si="168"/>
        <v>100</v>
      </c>
      <c r="K2991" s="1700">
        <f t="shared" si="172"/>
        <v>0</v>
      </c>
      <c r="L2991" s="1698"/>
      <c r="M2991" s="1698"/>
      <c r="N2991" s="1701">
        <f t="shared" si="173"/>
        <v>0</v>
      </c>
      <c r="O2991" s="2122"/>
      <c r="P2991" s="2122"/>
      <c r="Q2991" s="2122">
        <f t="shared" si="174"/>
        <v>0</v>
      </c>
      <c r="R2991" s="2428"/>
    </row>
    <row r="2992" spans="2:18" ht="14.25" customHeight="1">
      <c r="B2992" s="407"/>
      <c r="C2992" s="1696">
        <v>83</v>
      </c>
      <c r="D2992" s="1948" t="s">
        <v>2063</v>
      </c>
      <c r="E2992" s="1232">
        <v>7</v>
      </c>
      <c r="F2992" s="1698" t="s">
        <v>508</v>
      </c>
      <c r="G2992" s="1757">
        <v>1</v>
      </c>
      <c r="H2992" s="1698">
        <v>2021</v>
      </c>
      <c r="I2992" s="1700">
        <v>380</v>
      </c>
      <c r="J2992" s="1698">
        <f t="shared" si="168"/>
        <v>100</v>
      </c>
      <c r="K2992" s="1700">
        <f t="shared" si="172"/>
        <v>0</v>
      </c>
      <c r="L2992" s="1698"/>
      <c r="M2992" s="1698"/>
      <c r="N2992" s="1701">
        <f t="shared" si="173"/>
        <v>0</v>
      </c>
      <c r="O2992" s="2122"/>
      <c r="P2992" s="2122"/>
      <c r="Q2992" s="2122">
        <f t="shared" si="174"/>
        <v>0</v>
      </c>
      <c r="R2992" s="2428"/>
    </row>
    <row r="2993" spans="2:18" ht="14.25" customHeight="1">
      <c r="B2993" s="407"/>
      <c r="C2993" s="1696">
        <v>84</v>
      </c>
      <c r="D2993" s="1948" t="s">
        <v>2821</v>
      </c>
      <c r="E2993" s="1232">
        <v>7</v>
      </c>
      <c r="F2993" s="1698" t="s">
        <v>508</v>
      </c>
      <c r="G2993" s="1757">
        <v>3</v>
      </c>
      <c r="H2993" s="1698">
        <v>2022</v>
      </c>
      <c r="I2993" s="1700">
        <v>387</v>
      </c>
      <c r="J2993" s="1698">
        <f t="shared" si="168"/>
        <v>80</v>
      </c>
      <c r="K2993" s="1700">
        <f t="shared" si="172"/>
        <v>77.399999999999977</v>
      </c>
      <c r="L2993" s="1698"/>
      <c r="M2993" s="1698"/>
      <c r="N2993" s="1701">
        <f t="shared" si="173"/>
        <v>0</v>
      </c>
      <c r="O2993" s="2122"/>
      <c r="P2993" s="2122"/>
      <c r="Q2993" s="2122">
        <f t="shared" si="174"/>
        <v>0</v>
      </c>
      <c r="R2993" s="2428"/>
    </row>
    <row r="2994" spans="2:18" ht="14.25" customHeight="1">
      <c r="B2994" s="407"/>
      <c r="C2994" s="1696">
        <v>85</v>
      </c>
      <c r="D2994" s="1948" t="s">
        <v>5016</v>
      </c>
      <c r="E2994" s="1232">
        <v>7</v>
      </c>
      <c r="F2994" s="1698" t="s">
        <v>508</v>
      </c>
      <c r="G2994" s="1757">
        <v>3</v>
      </c>
      <c r="H2994" s="1698">
        <v>2022</v>
      </c>
      <c r="I2994" s="1700">
        <v>224.46</v>
      </c>
      <c r="J2994" s="1698">
        <f t="shared" si="168"/>
        <v>80</v>
      </c>
      <c r="K2994" s="1700">
        <f t="shared" si="172"/>
        <v>44.891999999999996</v>
      </c>
      <c r="L2994" s="1698"/>
      <c r="M2994" s="1698"/>
      <c r="N2994" s="1701">
        <f t="shared" si="173"/>
        <v>0</v>
      </c>
      <c r="O2994" s="2122"/>
      <c r="P2994" s="2122"/>
      <c r="Q2994" s="2122">
        <f t="shared" si="174"/>
        <v>0</v>
      </c>
      <c r="R2994" s="2428"/>
    </row>
    <row r="2995" spans="2:18" ht="14.25" customHeight="1">
      <c r="B2995" s="407"/>
      <c r="C2995" s="1696">
        <v>86</v>
      </c>
      <c r="D2995" s="1948" t="s">
        <v>5018</v>
      </c>
      <c r="E2995" s="1232">
        <v>7</v>
      </c>
      <c r="F2995" s="1698" t="s">
        <v>508</v>
      </c>
      <c r="G2995" s="1757">
        <v>10</v>
      </c>
      <c r="H2995" s="1698">
        <v>2022</v>
      </c>
      <c r="I2995" s="1700">
        <v>2025</v>
      </c>
      <c r="J2995" s="1698">
        <f t="shared" si="168"/>
        <v>80</v>
      </c>
      <c r="K2995" s="1700">
        <f t="shared" si="172"/>
        <v>405</v>
      </c>
      <c r="L2995" s="1698"/>
      <c r="M2995" s="1698"/>
      <c r="N2995" s="1701">
        <f t="shared" si="173"/>
        <v>0</v>
      </c>
      <c r="O2995" s="2122"/>
      <c r="P2995" s="2122"/>
      <c r="Q2995" s="2122">
        <f t="shared" si="174"/>
        <v>0</v>
      </c>
      <c r="R2995" s="2428"/>
    </row>
    <row r="2996" spans="2:18" ht="14.25" customHeight="1">
      <c r="B2996" s="407"/>
      <c r="C2996" s="1696">
        <v>87</v>
      </c>
      <c r="D2996" s="1948" t="s">
        <v>2821</v>
      </c>
      <c r="E2996" s="1232">
        <v>7</v>
      </c>
      <c r="F2996" s="1698" t="s">
        <v>508</v>
      </c>
      <c r="G2996" s="1757">
        <v>2</v>
      </c>
      <c r="H2996" s="1698">
        <v>2022</v>
      </c>
      <c r="I2996" s="1700">
        <v>258</v>
      </c>
      <c r="J2996" s="1698">
        <f t="shared" si="168"/>
        <v>80</v>
      </c>
      <c r="K2996" s="1700">
        <f t="shared" si="172"/>
        <v>51.599999999999994</v>
      </c>
      <c r="L2996" s="1698"/>
      <c r="M2996" s="1698"/>
      <c r="N2996" s="1701">
        <f t="shared" si="173"/>
        <v>0</v>
      </c>
      <c r="O2996" s="2122"/>
      <c r="P2996" s="2122"/>
      <c r="Q2996" s="2122">
        <f t="shared" si="174"/>
        <v>0</v>
      </c>
      <c r="R2996" s="2428"/>
    </row>
    <row r="2997" spans="2:18" ht="14.25" customHeight="1">
      <c r="B2997" s="407"/>
      <c r="C2997" s="1696">
        <v>88</v>
      </c>
      <c r="D2997" s="1948" t="s">
        <v>5015</v>
      </c>
      <c r="E2997" s="1232">
        <v>7</v>
      </c>
      <c r="F2997" s="1698" t="s">
        <v>508</v>
      </c>
      <c r="G2997" s="1757">
        <v>1</v>
      </c>
      <c r="H2997" s="1698">
        <v>2022</v>
      </c>
      <c r="I2997" s="1700">
        <v>365.7</v>
      </c>
      <c r="J2997" s="1698">
        <f t="shared" si="168"/>
        <v>80</v>
      </c>
      <c r="K2997" s="1700">
        <f t="shared" si="172"/>
        <v>73.139999999999986</v>
      </c>
      <c r="L2997" s="1698"/>
      <c r="M2997" s="1698"/>
      <c r="N2997" s="1701">
        <f t="shared" si="173"/>
        <v>0</v>
      </c>
      <c r="O2997" s="2122"/>
      <c r="P2997" s="2122"/>
      <c r="Q2997" s="2122">
        <f t="shared" si="174"/>
        <v>0</v>
      </c>
      <c r="R2997" s="2428"/>
    </row>
    <row r="2998" spans="2:18" ht="14.25" customHeight="1">
      <c r="B2998" s="407"/>
      <c r="C2998" s="1696">
        <v>89</v>
      </c>
      <c r="D2998" s="1948" t="s">
        <v>2822</v>
      </c>
      <c r="E2998" s="1232">
        <v>7</v>
      </c>
      <c r="F2998" s="1698" t="s">
        <v>508</v>
      </c>
      <c r="G2998" s="1757">
        <v>8</v>
      </c>
      <c r="H2998" s="1698">
        <v>2022</v>
      </c>
      <c r="I2998" s="1700">
        <v>1799.04</v>
      </c>
      <c r="J2998" s="1698">
        <f t="shared" si="168"/>
        <v>80</v>
      </c>
      <c r="K2998" s="1700">
        <f t="shared" si="172"/>
        <v>359.80799999999999</v>
      </c>
      <c r="L2998" s="1698"/>
      <c r="M2998" s="1698"/>
      <c r="N2998" s="1701">
        <f t="shared" si="173"/>
        <v>0</v>
      </c>
      <c r="O2998" s="2122"/>
      <c r="P2998" s="2122"/>
      <c r="Q2998" s="2122">
        <f t="shared" si="174"/>
        <v>0</v>
      </c>
      <c r="R2998" s="2428"/>
    </row>
    <row r="2999" spans="2:18" ht="14.25" customHeight="1">
      <c r="B2999" s="407"/>
      <c r="C2999" s="1696">
        <v>90</v>
      </c>
      <c r="D2999" s="1948" t="s">
        <v>5016</v>
      </c>
      <c r="E2999" s="1232">
        <v>7</v>
      </c>
      <c r="F2999" s="1698" t="s">
        <v>508</v>
      </c>
      <c r="G2999" s="1757">
        <v>8</v>
      </c>
      <c r="H2999" s="1698">
        <v>2022</v>
      </c>
      <c r="I2999" s="1700">
        <v>598.55999999999995</v>
      </c>
      <c r="J2999" s="1698">
        <f t="shared" si="168"/>
        <v>80</v>
      </c>
      <c r="K2999" s="1700">
        <f t="shared" si="172"/>
        <v>119.71199999999999</v>
      </c>
      <c r="L2999" s="1698"/>
      <c r="M2999" s="1698"/>
      <c r="N2999" s="1701">
        <f t="shared" si="173"/>
        <v>0</v>
      </c>
      <c r="O2999" s="2122"/>
      <c r="P2999" s="2122"/>
      <c r="Q2999" s="2122">
        <f t="shared" si="174"/>
        <v>0</v>
      </c>
      <c r="R2999" s="2428"/>
    </row>
    <row r="3000" spans="2:18" ht="14.25" customHeight="1">
      <c r="B3000" s="407"/>
      <c r="C3000" s="1696">
        <v>91</v>
      </c>
      <c r="D3000" s="1948" t="s">
        <v>6092</v>
      </c>
      <c r="E3000" s="1232">
        <v>7</v>
      </c>
      <c r="F3000" s="1698" t="s">
        <v>508</v>
      </c>
      <c r="G3000" s="1757">
        <v>34</v>
      </c>
      <c r="H3000" s="1698">
        <v>2023</v>
      </c>
      <c r="I3000" s="1700">
        <v>6885</v>
      </c>
      <c r="J3000" s="1698">
        <f t="shared" si="168"/>
        <v>60</v>
      </c>
      <c r="K3000" s="1700">
        <f t="shared" si="172"/>
        <v>2754</v>
      </c>
      <c r="L3000" s="1698"/>
      <c r="M3000" s="1698"/>
      <c r="N3000" s="1701">
        <f t="shared" si="173"/>
        <v>0</v>
      </c>
      <c r="O3000" s="2122"/>
      <c r="P3000" s="2122"/>
      <c r="Q3000" s="2122">
        <f t="shared" si="174"/>
        <v>0</v>
      </c>
      <c r="R3000" s="2428"/>
    </row>
    <row r="3001" spans="2:18" ht="14.25" customHeight="1">
      <c r="B3001" s="407"/>
      <c r="C3001" s="1696">
        <v>92</v>
      </c>
      <c r="D3001" s="1948" t="s">
        <v>6164</v>
      </c>
      <c r="E3001" s="1232">
        <v>7</v>
      </c>
      <c r="F3001" s="1698" t="s">
        <v>508</v>
      </c>
      <c r="G3001" s="1757">
        <v>1</v>
      </c>
      <c r="H3001" s="1698">
        <v>2023</v>
      </c>
      <c r="I3001" s="1700">
        <v>165.84681</v>
      </c>
      <c r="J3001" s="1698">
        <f t="shared" si="168"/>
        <v>60</v>
      </c>
      <c r="K3001" s="1700">
        <f t="shared" si="172"/>
        <v>66.338723999999999</v>
      </c>
      <c r="L3001" s="1698"/>
      <c r="M3001" s="1698"/>
      <c r="N3001" s="1701">
        <f t="shared" si="173"/>
        <v>0</v>
      </c>
      <c r="O3001" s="2122"/>
      <c r="P3001" s="2122"/>
      <c r="Q3001" s="2122">
        <f t="shared" si="174"/>
        <v>0</v>
      </c>
      <c r="R3001" s="2428"/>
    </row>
    <row r="3002" spans="2:18" ht="27" customHeight="1">
      <c r="B3002" s="407"/>
      <c r="C3002" s="1696">
        <v>93</v>
      </c>
      <c r="D3002" s="1948" t="s">
        <v>6166</v>
      </c>
      <c r="E3002" s="1232">
        <v>7</v>
      </c>
      <c r="F3002" s="1698" t="s">
        <v>508</v>
      </c>
      <c r="G3002" s="1757">
        <v>30</v>
      </c>
      <c r="H3002" s="1698">
        <v>2023</v>
      </c>
      <c r="I3002" s="1700">
        <v>8208</v>
      </c>
      <c r="J3002" s="1698">
        <f t="shared" si="168"/>
        <v>60</v>
      </c>
      <c r="K3002" s="1700">
        <f t="shared" si="172"/>
        <v>3283.2</v>
      </c>
      <c r="L3002" s="1698"/>
      <c r="M3002" s="1698"/>
      <c r="N3002" s="1701">
        <f t="shared" si="173"/>
        <v>0</v>
      </c>
      <c r="O3002" s="2122"/>
      <c r="P3002" s="2122"/>
      <c r="Q3002" s="2122">
        <f t="shared" si="174"/>
        <v>0</v>
      </c>
      <c r="R3002" s="2428"/>
    </row>
    <row r="3003" spans="2:18" ht="14.25" customHeight="1">
      <c r="B3003" s="407"/>
      <c r="C3003" s="1696">
        <v>94</v>
      </c>
      <c r="D3003" s="1948" t="s">
        <v>2686</v>
      </c>
      <c r="E3003" s="1232">
        <v>7</v>
      </c>
      <c r="F3003" s="1698" t="s">
        <v>508</v>
      </c>
      <c r="G3003" s="1757">
        <v>2</v>
      </c>
      <c r="H3003" s="1698">
        <v>2023</v>
      </c>
      <c r="I3003" s="1700">
        <v>281.8</v>
      </c>
      <c r="J3003" s="1698">
        <f t="shared" si="168"/>
        <v>60</v>
      </c>
      <c r="K3003" s="1700">
        <f t="shared" si="172"/>
        <v>112.72</v>
      </c>
      <c r="L3003" s="1698"/>
      <c r="M3003" s="1698"/>
      <c r="N3003" s="1701">
        <f t="shared" si="173"/>
        <v>0</v>
      </c>
      <c r="O3003" s="2122"/>
      <c r="P3003" s="2122"/>
      <c r="Q3003" s="2122">
        <f t="shared" si="174"/>
        <v>0</v>
      </c>
      <c r="R3003" s="2428"/>
    </row>
    <row r="3004" spans="2:18" ht="14.25" customHeight="1">
      <c r="B3004" s="407"/>
      <c r="C3004" s="1696">
        <v>95</v>
      </c>
      <c r="D3004" s="1948" t="s">
        <v>6167</v>
      </c>
      <c r="E3004" s="1232">
        <v>7</v>
      </c>
      <c r="F3004" s="1698" t="s">
        <v>508</v>
      </c>
      <c r="G3004" s="1757">
        <v>1</v>
      </c>
      <c r="H3004" s="1698">
        <v>2023</v>
      </c>
      <c r="I3004" s="1700">
        <v>155.80000000000001</v>
      </c>
      <c r="J3004" s="1698">
        <f t="shared" si="168"/>
        <v>60</v>
      </c>
      <c r="K3004" s="1700">
        <f t="shared" si="172"/>
        <v>62.320000000000007</v>
      </c>
      <c r="L3004" s="1698"/>
      <c r="M3004" s="1698"/>
      <c r="N3004" s="1701">
        <f t="shared" si="173"/>
        <v>0</v>
      </c>
      <c r="O3004" s="2122"/>
      <c r="P3004" s="2122"/>
      <c r="Q3004" s="2122">
        <f t="shared" si="174"/>
        <v>0</v>
      </c>
      <c r="R3004" s="2428"/>
    </row>
    <row r="3005" spans="2:18" ht="14.25" customHeight="1">
      <c r="B3005" s="407"/>
      <c r="C3005" s="1696">
        <v>96</v>
      </c>
      <c r="D3005" s="1948" t="s">
        <v>6168</v>
      </c>
      <c r="E3005" s="1232">
        <v>7</v>
      </c>
      <c r="F3005" s="1698" t="s">
        <v>508</v>
      </c>
      <c r="G3005" s="1757">
        <v>1</v>
      </c>
      <c r="H3005" s="1698">
        <v>2023</v>
      </c>
      <c r="I3005" s="1700">
        <v>114.8</v>
      </c>
      <c r="J3005" s="1698">
        <f t="shared" si="168"/>
        <v>60</v>
      </c>
      <c r="K3005" s="1700">
        <f t="shared" si="172"/>
        <v>45.92</v>
      </c>
      <c r="L3005" s="1698"/>
      <c r="M3005" s="1698"/>
      <c r="N3005" s="1701">
        <f t="shared" si="173"/>
        <v>0</v>
      </c>
      <c r="O3005" s="2122"/>
      <c r="P3005" s="2122"/>
      <c r="Q3005" s="2122">
        <f t="shared" si="174"/>
        <v>0</v>
      </c>
      <c r="R3005" s="2428"/>
    </row>
    <row r="3006" spans="2:18" ht="14.25" customHeight="1">
      <c r="B3006" s="407"/>
      <c r="C3006" s="1696">
        <v>97</v>
      </c>
      <c r="D3006" s="1948" t="s">
        <v>6164</v>
      </c>
      <c r="E3006" s="1232">
        <v>7</v>
      </c>
      <c r="F3006" s="1698" t="s">
        <v>508</v>
      </c>
      <c r="G3006" s="1757">
        <v>2</v>
      </c>
      <c r="H3006" s="1698">
        <v>2023</v>
      </c>
      <c r="I3006" s="1700">
        <v>368.64</v>
      </c>
      <c r="J3006" s="1698">
        <f t="shared" si="168"/>
        <v>60</v>
      </c>
      <c r="K3006" s="1700">
        <f t="shared" si="172"/>
        <v>147.45599999999999</v>
      </c>
      <c r="L3006" s="1698"/>
      <c r="M3006" s="1698"/>
      <c r="N3006" s="1701">
        <f t="shared" si="173"/>
        <v>0</v>
      </c>
      <c r="O3006" s="2122"/>
      <c r="P3006" s="2122"/>
      <c r="Q3006" s="2122">
        <f t="shared" si="174"/>
        <v>0</v>
      </c>
      <c r="R3006" s="2428"/>
    </row>
    <row r="3007" spans="2:18" ht="14.25" customHeight="1">
      <c r="B3007" s="407"/>
      <c r="C3007" s="1696">
        <v>98</v>
      </c>
      <c r="D3007" s="1948" t="s">
        <v>6090</v>
      </c>
      <c r="E3007" s="1232">
        <v>7</v>
      </c>
      <c r="F3007" s="1698" t="s">
        <v>508</v>
      </c>
      <c r="G3007" s="1757">
        <v>2</v>
      </c>
      <c r="H3007" s="1698">
        <v>2024</v>
      </c>
      <c r="I3007" s="1700">
        <v>489.96</v>
      </c>
      <c r="J3007" s="1698">
        <f t="shared" si="168"/>
        <v>40</v>
      </c>
      <c r="K3007" s="1700">
        <f t="shared" si="172"/>
        <v>293.976</v>
      </c>
      <c r="L3007" s="1698"/>
      <c r="M3007" s="1698"/>
      <c r="N3007" s="1701">
        <f t="shared" si="173"/>
        <v>0</v>
      </c>
      <c r="O3007" s="2122"/>
      <c r="P3007" s="2122"/>
      <c r="Q3007" s="2122">
        <f t="shared" si="174"/>
        <v>0</v>
      </c>
      <c r="R3007" s="2428"/>
    </row>
    <row r="3008" spans="2:18" ht="14.25" customHeight="1">
      <c r="B3008" s="407"/>
      <c r="C3008" s="1696">
        <v>99</v>
      </c>
      <c r="D3008" s="1948" t="s">
        <v>5037</v>
      </c>
      <c r="E3008" s="1232">
        <v>7</v>
      </c>
      <c r="F3008" s="1698" t="s">
        <v>508</v>
      </c>
      <c r="G3008" s="1757">
        <v>18</v>
      </c>
      <c r="H3008" s="1698">
        <v>2024</v>
      </c>
      <c r="I3008" s="1700">
        <v>3645</v>
      </c>
      <c r="J3008" s="1698">
        <f t="shared" si="168"/>
        <v>40</v>
      </c>
      <c r="K3008" s="1700">
        <f t="shared" si="172"/>
        <v>2187</v>
      </c>
      <c r="L3008" s="1698"/>
      <c r="M3008" s="1698"/>
      <c r="N3008" s="1701">
        <f t="shared" si="173"/>
        <v>0</v>
      </c>
      <c r="O3008" s="2122"/>
      <c r="P3008" s="2122"/>
      <c r="Q3008" s="2122">
        <f t="shared" si="174"/>
        <v>0</v>
      </c>
      <c r="R3008" s="2428"/>
    </row>
    <row r="3009" spans="2:18" ht="14.25" customHeight="1">
      <c r="B3009" s="407"/>
      <c r="C3009" s="1696">
        <v>100</v>
      </c>
      <c r="D3009" s="1948" t="s">
        <v>7468</v>
      </c>
      <c r="E3009" s="1232">
        <v>7</v>
      </c>
      <c r="F3009" s="1698" t="s">
        <v>508</v>
      </c>
      <c r="G3009" s="1757">
        <v>3</v>
      </c>
      <c r="H3009" s="1698">
        <v>2024</v>
      </c>
      <c r="I3009" s="1700">
        <v>342.43902000000003</v>
      </c>
      <c r="J3009" s="1698">
        <f t="shared" si="168"/>
        <v>40</v>
      </c>
      <c r="K3009" s="1700">
        <f t="shared" si="172"/>
        <v>205.46341200000001</v>
      </c>
      <c r="L3009" s="1698"/>
      <c r="M3009" s="1698"/>
      <c r="N3009" s="1701">
        <f t="shared" si="173"/>
        <v>0</v>
      </c>
      <c r="O3009" s="2122"/>
      <c r="P3009" s="2122"/>
      <c r="Q3009" s="2122">
        <f t="shared" si="174"/>
        <v>0</v>
      </c>
      <c r="R3009" s="2429"/>
    </row>
    <row r="3010" spans="2:18" ht="14.25" customHeight="1">
      <c r="B3010" s="407"/>
      <c r="C3010" s="2020">
        <v>1</v>
      </c>
      <c r="D3010" s="2021" t="s">
        <v>2530</v>
      </c>
      <c r="E3010" s="2022">
        <v>7</v>
      </c>
      <c r="F3010" s="2023" t="s">
        <v>508</v>
      </c>
      <c r="G3010" s="2024">
        <v>1</v>
      </c>
      <c r="H3010" s="2023">
        <v>2017</v>
      </c>
      <c r="I3010" s="2025">
        <v>97.8</v>
      </c>
      <c r="J3010" s="2023">
        <v>100</v>
      </c>
      <c r="K3010" s="2025">
        <f t="shared" si="172"/>
        <v>0</v>
      </c>
      <c r="L3010" s="2023"/>
      <c r="M3010" s="2023"/>
      <c r="N3010" s="2026">
        <f t="shared" si="173"/>
        <v>0</v>
      </c>
      <c r="O3010" s="2137"/>
      <c r="P3010" s="2137"/>
      <c r="Q3010" s="2137">
        <f t="shared" si="174"/>
        <v>0</v>
      </c>
      <c r="R3010" s="2430" t="s">
        <v>7325</v>
      </c>
    </row>
    <row r="3011" spans="2:18" ht="14.25" customHeight="1">
      <c r="B3011" s="407"/>
      <c r="C3011" s="2027">
        <v>2</v>
      </c>
      <c r="D3011" s="2028" t="s">
        <v>3778</v>
      </c>
      <c r="E3011" s="2029">
        <v>7</v>
      </c>
      <c r="F3011" s="2030" t="s">
        <v>508</v>
      </c>
      <c r="G3011" s="2031">
        <v>1</v>
      </c>
      <c r="H3011" s="2030">
        <v>2010</v>
      </c>
      <c r="I3011" s="2032">
        <v>54</v>
      </c>
      <c r="J3011" s="2030">
        <v>100</v>
      </c>
      <c r="K3011" s="2032">
        <f t="shared" si="172"/>
        <v>0</v>
      </c>
      <c r="L3011" s="2030"/>
      <c r="M3011" s="2030"/>
      <c r="N3011" s="2033">
        <f t="shared" si="173"/>
        <v>0</v>
      </c>
      <c r="O3011" s="2138"/>
      <c r="P3011" s="2138"/>
      <c r="Q3011" s="2138">
        <f t="shared" si="174"/>
        <v>0</v>
      </c>
      <c r="R3011" s="2431"/>
    </row>
    <row r="3012" spans="2:18" ht="14.25" customHeight="1">
      <c r="B3012" s="407"/>
      <c r="C3012" s="2027">
        <v>3</v>
      </c>
      <c r="D3012" s="2028" t="s">
        <v>3779</v>
      </c>
      <c r="E3012" s="2022">
        <v>7</v>
      </c>
      <c r="F3012" s="2030" t="s">
        <v>508</v>
      </c>
      <c r="G3012" s="2031">
        <v>1</v>
      </c>
      <c r="H3012" s="2030">
        <v>2010</v>
      </c>
      <c r="I3012" s="2032">
        <v>105.506</v>
      </c>
      <c r="J3012" s="2030">
        <v>100</v>
      </c>
      <c r="K3012" s="2032">
        <f t="shared" si="172"/>
        <v>0</v>
      </c>
      <c r="L3012" s="2030"/>
      <c r="M3012" s="2030"/>
      <c r="N3012" s="2033">
        <f t="shared" si="173"/>
        <v>0</v>
      </c>
      <c r="O3012" s="2138"/>
      <c r="P3012" s="2138"/>
      <c r="Q3012" s="2138">
        <f t="shared" si="174"/>
        <v>0</v>
      </c>
      <c r="R3012" s="2431"/>
    </row>
    <row r="3013" spans="2:18" ht="14.25" customHeight="1">
      <c r="B3013" s="407"/>
      <c r="C3013" s="2027">
        <v>4</v>
      </c>
      <c r="D3013" s="2028" t="s">
        <v>3778</v>
      </c>
      <c r="E3013" s="2029">
        <v>7</v>
      </c>
      <c r="F3013" s="2030" t="s">
        <v>508</v>
      </c>
      <c r="G3013" s="2031">
        <v>1</v>
      </c>
      <c r="H3013" s="2030">
        <v>2010</v>
      </c>
      <c r="I3013" s="2032">
        <v>45.95</v>
      </c>
      <c r="J3013" s="2030">
        <v>100</v>
      </c>
      <c r="K3013" s="2032">
        <f t="shared" si="172"/>
        <v>0</v>
      </c>
      <c r="L3013" s="2030"/>
      <c r="M3013" s="2030"/>
      <c r="N3013" s="2033">
        <f t="shared" si="173"/>
        <v>0</v>
      </c>
      <c r="O3013" s="2138"/>
      <c r="P3013" s="2138"/>
      <c r="Q3013" s="2138">
        <f t="shared" si="174"/>
        <v>0</v>
      </c>
      <c r="R3013" s="2431"/>
    </row>
    <row r="3014" spans="2:18" ht="14.25" customHeight="1">
      <c r="B3014" s="407"/>
      <c r="C3014" s="2020">
        <v>5</v>
      </c>
      <c r="D3014" s="2028" t="s">
        <v>3780</v>
      </c>
      <c r="E3014" s="2022">
        <v>7</v>
      </c>
      <c r="F3014" s="2030" t="s">
        <v>508</v>
      </c>
      <c r="G3014" s="2031">
        <v>1</v>
      </c>
      <c r="H3014" s="2030">
        <v>2010</v>
      </c>
      <c r="I3014" s="2032">
        <v>50.1</v>
      </c>
      <c r="J3014" s="2030">
        <v>100</v>
      </c>
      <c r="K3014" s="2032">
        <f t="shared" si="172"/>
        <v>0</v>
      </c>
      <c r="L3014" s="2030"/>
      <c r="M3014" s="2030"/>
      <c r="N3014" s="2033">
        <f t="shared" si="173"/>
        <v>0</v>
      </c>
      <c r="O3014" s="2138"/>
      <c r="P3014" s="2138"/>
      <c r="Q3014" s="2138">
        <f t="shared" si="174"/>
        <v>0</v>
      </c>
      <c r="R3014" s="2431"/>
    </row>
    <row r="3015" spans="2:18" ht="14.25" customHeight="1">
      <c r="B3015" s="407"/>
      <c r="C3015" s="2027">
        <v>6</v>
      </c>
      <c r="D3015" s="2028" t="s">
        <v>3781</v>
      </c>
      <c r="E3015" s="2029">
        <v>7</v>
      </c>
      <c r="F3015" s="2030" t="s">
        <v>508</v>
      </c>
      <c r="G3015" s="2031">
        <v>1</v>
      </c>
      <c r="H3015" s="2030">
        <v>2010</v>
      </c>
      <c r="I3015" s="2032">
        <v>50.1</v>
      </c>
      <c r="J3015" s="2030">
        <v>100</v>
      </c>
      <c r="K3015" s="2032">
        <f t="shared" si="172"/>
        <v>0</v>
      </c>
      <c r="L3015" s="2030"/>
      <c r="M3015" s="2030"/>
      <c r="N3015" s="2033">
        <f t="shared" si="173"/>
        <v>0</v>
      </c>
      <c r="O3015" s="2138"/>
      <c r="P3015" s="2138"/>
      <c r="Q3015" s="2138">
        <f t="shared" si="174"/>
        <v>0</v>
      </c>
      <c r="R3015" s="2431"/>
    </row>
    <row r="3016" spans="2:18" ht="14.25" customHeight="1">
      <c r="B3016" s="407"/>
      <c r="C3016" s="2027">
        <v>7</v>
      </c>
      <c r="D3016" s="2028" t="s">
        <v>3782</v>
      </c>
      <c r="E3016" s="2022">
        <v>7</v>
      </c>
      <c r="F3016" s="2030" t="s">
        <v>508</v>
      </c>
      <c r="G3016" s="2031">
        <v>1</v>
      </c>
      <c r="H3016" s="2030">
        <v>2012</v>
      </c>
      <c r="I3016" s="2032">
        <v>88.435280000000006</v>
      </c>
      <c r="J3016" s="2030">
        <v>100</v>
      </c>
      <c r="K3016" s="2032">
        <f t="shared" si="172"/>
        <v>0</v>
      </c>
      <c r="L3016" s="2030"/>
      <c r="M3016" s="2030"/>
      <c r="N3016" s="2033">
        <f t="shared" si="173"/>
        <v>0</v>
      </c>
      <c r="O3016" s="2138"/>
      <c r="P3016" s="2138"/>
      <c r="Q3016" s="2138">
        <f t="shared" si="174"/>
        <v>0</v>
      </c>
      <c r="R3016" s="2431"/>
    </row>
    <row r="3017" spans="2:18" ht="14.25" customHeight="1">
      <c r="B3017" s="407"/>
      <c r="C3017" s="2027">
        <v>8</v>
      </c>
      <c r="D3017" s="2028" t="s">
        <v>3783</v>
      </c>
      <c r="E3017" s="2029">
        <v>7</v>
      </c>
      <c r="F3017" s="2030" t="s">
        <v>508</v>
      </c>
      <c r="G3017" s="2031">
        <v>1</v>
      </c>
      <c r="H3017" s="2030">
        <v>2012</v>
      </c>
      <c r="I3017" s="2032">
        <v>106</v>
      </c>
      <c r="J3017" s="2030">
        <v>100</v>
      </c>
      <c r="K3017" s="2032">
        <f t="shared" si="172"/>
        <v>0</v>
      </c>
      <c r="L3017" s="2030"/>
      <c r="M3017" s="2030"/>
      <c r="N3017" s="2033">
        <f t="shared" si="173"/>
        <v>0</v>
      </c>
      <c r="O3017" s="2138"/>
      <c r="P3017" s="2138"/>
      <c r="Q3017" s="2138">
        <f t="shared" si="174"/>
        <v>0</v>
      </c>
      <c r="R3017" s="2431"/>
    </row>
    <row r="3018" spans="2:18" ht="14.25" customHeight="1">
      <c r="B3018" s="407"/>
      <c r="C3018" s="2020">
        <v>9</v>
      </c>
      <c r="D3018" s="2028" t="s">
        <v>3784</v>
      </c>
      <c r="E3018" s="2022">
        <v>7</v>
      </c>
      <c r="F3018" s="2030" t="s">
        <v>508</v>
      </c>
      <c r="G3018" s="2031">
        <v>1</v>
      </c>
      <c r="H3018" s="2030">
        <v>2014</v>
      </c>
      <c r="I3018" s="2032">
        <v>84.9</v>
      </c>
      <c r="J3018" s="2030">
        <v>100</v>
      </c>
      <c r="K3018" s="2032">
        <f t="shared" si="172"/>
        <v>0</v>
      </c>
      <c r="L3018" s="2030"/>
      <c r="M3018" s="2030"/>
      <c r="N3018" s="2033">
        <f t="shared" si="173"/>
        <v>0</v>
      </c>
      <c r="O3018" s="2138"/>
      <c r="P3018" s="2138"/>
      <c r="Q3018" s="2138">
        <f t="shared" si="174"/>
        <v>0</v>
      </c>
      <c r="R3018" s="2431"/>
    </row>
    <row r="3019" spans="2:18" ht="14.25" customHeight="1">
      <c r="B3019" s="407"/>
      <c r="C3019" s="2027">
        <v>10</v>
      </c>
      <c r="D3019" s="2028" t="s">
        <v>6087</v>
      </c>
      <c r="E3019" s="2029">
        <v>7</v>
      </c>
      <c r="F3019" s="2030" t="s">
        <v>508</v>
      </c>
      <c r="G3019" s="2031">
        <v>1</v>
      </c>
      <c r="H3019" s="2030">
        <v>2022</v>
      </c>
      <c r="I3019" s="2032">
        <v>114.14</v>
      </c>
      <c r="J3019" s="2030">
        <v>57.2</v>
      </c>
      <c r="K3019" s="2032">
        <f t="shared" si="172"/>
        <v>48.851919999999993</v>
      </c>
      <c r="L3019" s="2030"/>
      <c r="M3019" s="2030"/>
      <c r="N3019" s="2033">
        <f t="shared" si="173"/>
        <v>0</v>
      </c>
      <c r="O3019" s="2138"/>
      <c r="P3019" s="2138"/>
      <c r="Q3019" s="2138">
        <f t="shared" si="174"/>
        <v>0</v>
      </c>
      <c r="R3019" s="2431"/>
    </row>
    <row r="3020" spans="2:18" ht="14.25" customHeight="1">
      <c r="B3020" s="407"/>
      <c r="C3020" s="2027">
        <v>11</v>
      </c>
      <c r="D3020" s="2028" t="s">
        <v>2315</v>
      </c>
      <c r="E3020" s="2022">
        <v>7</v>
      </c>
      <c r="F3020" s="2030" t="s">
        <v>508</v>
      </c>
      <c r="G3020" s="2031">
        <v>1</v>
      </c>
      <c r="H3020" s="2030">
        <v>2014</v>
      </c>
      <c r="I3020" s="2032">
        <v>44</v>
      </c>
      <c r="J3020" s="2030">
        <v>100</v>
      </c>
      <c r="K3020" s="2032">
        <f t="shared" si="172"/>
        <v>0</v>
      </c>
      <c r="L3020" s="2030"/>
      <c r="M3020" s="2030"/>
      <c r="N3020" s="2033">
        <f t="shared" si="173"/>
        <v>0</v>
      </c>
      <c r="O3020" s="2138"/>
      <c r="P3020" s="2138"/>
      <c r="Q3020" s="2138">
        <f t="shared" si="174"/>
        <v>0</v>
      </c>
      <c r="R3020" s="2431"/>
    </row>
    <row r="3021" spans="2:18" ht="14.25" customHeight="1">
      <c r="B3021" s="407"/>
      <c r="C3021" s="2027">
        <v>12</v>
      </c>
      <c r="D3021" s="2028" t="s">
        <v>2315</v>
      </c>
      <c r="E3021" s="2029">
        <v>7</v>
      </c>
      <c r="F3021" s="2030" t="s">
        <v>508</v>
      </c>
      <c r="G3021" s="2031">
        <v>1</v>
      </c>
      <c r="H3021" s="2030">
        <v>2014</v>
      </c>
      <c r="I3021" s="2032">
        <v>44</v>
      </c>
      <c r="J3021" s="2030">
        <v>100</v>
      </c>
      <c r="K3021" s="2032">
        <f t="shared" si="172"/>
        <v>0</v>
      </c>
      <c r="L3021" s="2030"/>
      <c r="M3021" s="2030"/>
      <c r="N3021" s="2033">
        <f t="shared" si="173"/>
        <v>0</v>
      </c>
      <c r="O3021" s="2138"/>
      <c r="P3021" s="2138"/>
      <c r="Q3021" s="2138">
        <f t="shared" si="174"/>
        <v>0</v>
      </c>
      <c r="R3021" s="2431"/>
    </row>
    <row r="3022" spans="2:18" ht="14.25" customHeight="1">
      <c r="B3022" s="407"/>
      <c r="C3022" s="2020">
        <v>13</v>
      </c>
      <c r="D3022" s="2028" t="s">
        <v>2532</v>
      </c>
      <c r="E3022" s="2022">
        <v>7</v>
      </c>
      <c r="F3022" s="2030" t="s">
        <v>508</v>
      </c>
      <c r="G3022" s="2031">
        <v>1</v>
      </c>
      <c r="H3022" s="2030">
        <v>2018</v>
      </c>
      <c r="I3022" s="2032">
        <v>97</v>
      </c>
      <c r="J3022" s="2030">
        <v>100</v>
      </c>
      <c r="K3022" s="2032">
        <f t="shared" si="172"/>
        <v>0</v>
      </c>
      <c r="L3022" s="2030"/>
      <c r="M3022" s="2030"/>
      <c r="N3022" s="2033">
        <f t="shared" si="173"/>
        <v>0</v>
      </c>
      <c r="O3022" s="2138"/>
      <c r="P3022" s="2138"/>
      <c r="Q3022" s="2138">
        <f t="shared" si="174"/>
        <v>0</v>
      </c>
      <c r="R3022" s="2431"/>
    </row>
    <row r="3023" spans="2:18" ht="14.25" customHeight="1">
      <c r="B3023" s="407"/>
      <c r="C3023" s="2027">
        <v>14</v>
      </c>
      <c r="D3023" s="2028" t="s">
        <v>2680</v>
      </c>
      <c r="E3023" s="2029">
        <v>7</v>
      </c>
      <c r="F3023" s="2030" t="s">
        <v>508</v>
      </c>
      <c r="G3023" s="2031">
        <v>1</v>
      </c>
      <c r="H3023" s="2030">
        <v>2019</v>
      </c>
      <c r="I3023" s="2032">
        <v>343</v>
      </c>
      <c r="J3023" s="2030">
        <v>100</v>
      </c>
      <c r="K3023" s="2032">
        <f t="shared" si="172"/>
        <v>0</v>
      </c>
      <c r="L3023" s="2030"/>
      <c r="M3023" s="2030"/>
      <c r="N3023" s="2033">
        <f t="shared" si="173"/>
        <v>0</v>
      </c>
      <c r="O3023" s="2138"/>
      <c r="P3023" s="2138"/>
      <c r="Q3023" s="2138">
        <f t="shared" si="174"/>
        <v>0</v>
      </c>
      <c r="R3023" s="2431"/>
    </row>
    <row r="3024" spans="2:18" ht="14.25" customHeight="1">
      <c r="B3024" s="407"/>
      <c r="C3024" s="2027">
        <v>15</v>
      </c>
      <c r="D3024" s="2028" t="s">
        <v>2680</v>
      </c>
      <c r="E3024" s="2022">
        <v>7</v>
      </c>
      <c r="F3024" s="2030" t="s">
        <v>508</v>
      </c>
      <c r="G3024" s="2031">
        <v>1</v>
      </c>
      <c r="H3024" s="2030">
        <v>2019</v>
      </c>
      <c r="I3024" s="2032">
        <v>343</v>
      </c>
      <c r="J3024" s="2030">
        <v>100</v>
      </c>
      <c r="K3024" s="2032">
        <f t="shared" si="172"/>
        <v>0</v>
      </c>
      <c r="L3024" s="2030"/>
      <c r="M3024" s="2030"/>
      <c r="N3024" s="2033">
        <f t="shared" si="173"/>
        <v>0</v>
      </c>
      <c r="O3024" s="2138"/>
      <c r="P3024" s="2138"/>
      <c r="Q3024" s="2138">
        <f t="shared" si="174"/>
        <v>0</v>
      </c>
      <c r="R3024" s="2431"/>
    </row>
    <row r="3025" spans="2:18" ht="14.25" customHeight="1">
      <c r="B3025" s="407"/>
      <c r="C3025" s="2027">
        <v>16</v>
      </c>
      <c r="D3025" s="2028" t="s">
        <v>2680</v>
      </c>
      <c r="E3025" s="2029">
        <v>7</v>
      </c>
      <c r="F3025" s="2030" t="s">
        <v>508</v>
      </c>
      <c r="G3025" s="2031">
        <v>1</v>
      </c>
      <c r="H3025" s="2030">
        <v>2019</v>
      </c>
      <c r="I3025" s="2032">
        <v>343</v>
      </c>
      <c r="J3025" s="2030">
        <v>100</v>
      </c>
      <c r="K3025" s="2032">
        <f t="shared" si="172"/>
        <v>0</v>
      </c>
      <c r="L3025" s="2030"/>
      <c r="M3025" s="2030"/>
      <c r="N3025" s="2033">
        <f t="shared" si="173"/>
        <v>0</v>
      </c>
      <c r="O3025" s="2138"/>
      <c r="P3025" s="2138"/>
      <c r="Q3025" s="2138">
        <f t="shared" si="174"/>
        <v>0</v>
      </c>
      <c r="R3025" s="2431"/>
    </row>
    <row r="3026" spans="2:18" ht="14.25" customHeight="1">
      <c r="B3026" s="407"/>
      <c r="C3026" s="2020">
        <v>17</v>
      </c>
      <c r="D3026" s="2028" t="s">
        <v>2680</v>
      </c>
      <c r="E3026" s="2022">
        <v>7</v>
      </c>
      <c r="F3026" s="2030" t="s">
        <v>508</v>
      </c>
      <c r="G3026" s="2031">
        <v>1</v>
      </c>
      <c r="H3026" s="2030">
        <v>2019</v>
      </c>
      <c r="I3026" s="2032">
        <v>343</v>
      </c>
      <c r="J3026" s="2030">
        <v>100</v>
      </c>
      <c r="K3026" s="2032">
        <f t="shared" si="172"/>
        <v>0</v>
      </c>
      <c r="L3026" s="2030"/>
      <c r="M3026" s="2030"/>
      <c r="N3026" s="2033">
        <f t="shared" si="173"/>
        <v>0</v>
      </c>
      <c r="O3026" s="2138"/>
      <c r="P3026" s="2138"/>
      <c r="Q3026" s="2138">
        <f t="shared" si="174"/>
        <v>0</v>
      </c>
      <c r="R3026" s="2431"/>
    </row>
    <row r="3027" spans="2:18" ht="14.25" customHeight="1">
      <c r="B3027" s="407"/>
      <c r="C3027" s="2027">
        <v>18</v>
      </c>
      <c r="D3027" s="2028" t="s">
        <v>2680</v>
      </c>
      <c r="E3027" s="2029">
        <v>7</v>
      </c>
      <c r="F3027" s="2030" t="s">
        <v>508</v>
      </c>
      <c r="G3027" s="2031">
        <v>1</v>
      </c>
      <c r="H3027" s="2030">
        <v>2019</v>
      </c>
      <c r="I3027" s="2032">
        <v>343</v>
      </c>
      <c r="J3027" s="2030">
        <v>100</v>
      </c>
      <c r="K3027" s="2032">
        <f t="shared" si="172"/>
        <v>0</v>
      </c>
      <c r="L3027" s="2030"/>
      <c r="M3027" s="2030"/>
      <c r="N3027" s="2033">
        <f t="shared" si="173"/>
        <v>0</v>
      </c>
      <c r="O3027" s="2138"/>
      <c r="P3027" s="2138"/>
      <c r="Q3027" s="2138">
        <f t="shared" si="174"/>
        <v>0</v>
      </c>
      <c r="R3027" s="2431"/>
    </row>
    <row r="3028" spans="2:18" ht="14.25" customHeight="1">
      <c r="B3028" s="407"/>
      <c r="C3028" s="2027">
        <v>19</v>
      </c>
      <c r="D3028" s="2028" t="s">
        <v>2680</v>
      </c>
      <c r="E3028" s="2022">
        <v>7</v>
      </c>
      <c r="F3028" s="2030" t="s">
        <v>508</v>
      </c>
      <c r="G3028" s="2031">
        <v>1</v>
      </c>
      <c r="H3028" s="2030">
        <v>2019</v>
      </c>
      <c r="I3028" s="2032">
        <v>343</v>
      </c>
      <c r="J3028" s="2030">
        <v>100</v>
      </c>
      <c r="K3028" s="2032">
        <f t="shared" si="172"/>
        <v>0</v>
      </c>
      <c r="L3028" s="2030"/>
      <c r="M3028" s="2030"/>
      <c r="N3028" s="2033">
        <f t="shared" si="173"/>
        <v>0</v>
      </c>
      <c r="O3028" s="2138"/>
      <c r="P3028" s="2138"/>
      <c r="Q3028" s="2138">
        <f t="shared" si="174"/>
        <v>0</v>
      </c>
      <c r="R3028" s="2431"/>
    </row>
    <row r="3029" spans="2:18" ht="14.25" customHeight="1">
      <c r="B3029" s="407"/>
      <c r="C3029" s="2027">
        <v>20</v>
      </c>
      <c r="D3029" s="2028" t="s">
        <v>2680</v>
      </c>
      <c r="E3029" s="2029">
        <v>7</v>
      </c>
      <c r="F3029" s="2030" t="s">
        <v>508</v>
      </c>
      <c r="G3029" s="2031">
        <v>1</v>
      </c>
      <c r="H3029" s="2030">
        <v>2019</v>
      </c>
      <c r="I3029" s="2032">
        <v>343</v>
      </c>
      <c r="J3029" s="2030">
        <v>100</v>
      </c>
      <c r="K3029" s="2032">
        <f t="shared" si="172"/>
        <v>0</v>
      </c>
      <c r="L3029" s="2030"/>
      <c r="M3029" s="2030"/>
      <c r="N3029" s="2033">
        <f t="shared" si="173"/>
        <v>0</v>
      </c>
      <c r="O3029" s="2138"/>
      <c r="P3029" s="2138"/>
      <c r="Q3029" s="2138">
        <f t="shared" si="174"/>
        <v>0</v>
      </c>
      <c r="R3029" s="2431"/>
    </row>
    <row r="3030" spans="2:18" ht="14.25" customHeight="1">
      <c r="B3030" s="407"/>
      <c r="C3030" s="2020">
        <v>21</v>
      </c>
      <c r="D3030" s="2028" t="s">
        <v>2680</v>
      </c>
      <c r="E3030" s="2022">
        <v>7</v>
      </c>
      <c r="F3030" s="2030" t="s">
        <v>508</v>
      </c>
      <c r="G3030" s="2031">
        <v>1</v>
      </c>
      <c r="H3030" s="2030">
        <v>2019</v>
      </c>
      <c r="I3030" s="2032">
        <v>343</v>
      </c>
      <c r="J3030" s="2030">
        <v>100</v>
      </c>
      <c r="K3030" s="2032">
        <f t="shared" si="172"/>
        <v>0</v>
      </c>
      <c r="L3030" s="2030"/>
      <c r="M3030" s="2030"/>
      <c r="N3030" s="2033">
        <f t="shared" si="173"/>
        <v>0</v>
      </c>
      <c r="O3030" s="2138"/>
      <c r="P3030" s="2138"/>
      <c r="Q3030" s="2138">
        <f t="shared" si="174"/>
        <v>0</v>
      </c>
      <c r="R3030" s="2431"/>
    </row>
    <row r="3031" spans="2:18" ht="14.25" customHeight="1">
      <c r="B3031" s="407"/>
      <c r="C3031" s="2027">
        <v>22</v>
      </c>
      <c r="D3031" s="2028" t="s">
        <v>2680</v>
      </c>
      <c r="E3031" s="2029">
        <v>7</v>
      </c>
      <c r="F3031" s="2030" t="s">
        <v>508</v>
      </c>
      <c r="G3031" s="2031">
        <v>1</v>
      </c>
      <c r="H3031" s="2030">
        <v>2019</v>
      </c>
      <c r="I3031" s="2032">
        <v>343</v>
      </c>
      <c r="J3031" s="2030">
        <v>100</v>
      </c>
      <c r="K3031" s="2032">
        <f t="shared" si="172"/>
        <v>0</v>
      </c>
      <c r="L3031" s="2030"/>
      <c r="M3031" s="2030"/>
      <c r="N3031" s="2033">
        <f t="shared" si="173"/>
        <v>0</v>
      </c>
      <c r="O3031" s="2138"/>
      <c r="P3031" s="2138"/>
      <c r="Q3031" s="2138">
        <f t="shared" si="174"/>
        <v>0</v>
      </c>
      <c r="R3031" s="2431"/>
    </row>
    <row r="3032" spans="2:18" ht="14.25" customHeight="1">
      <c r="B3032" s="407"/>
      <c r="C3032" s="2027">
        <v>23</v>
      </c>
      <c r="D3032" s="2028" t="s">
        <v>2680</v>
      </c>
      <c r="E3032" s="2022">
        <v>7</v>
      </c>
      <c r="F3032" s="2030" t="s">
        <v>508</v>
      </c>
      <c r="G3032" s="2031">
        <v>1</v>
      </c>
      <c r="H3032" s="2030">
        <v>2019</v>
      </c>
      <c r="I3032" s="2032">
        <v>343</v>
      </c>
      <c r="J3032" s="2030">
        <v>100</v>
      </c>
      <c r="K3032" s="2032">
        <f t="shared" si="172"/>
        <v>0</v>
      </c>
      <c r="L3032" s="2030"/>
      <c r="M3032" s="2030"/>
      <c r="N3032" s="2033">
        <f t="shared" si="173"/>
        <v>0</v>
      </c>
      <c r="O3032" s="2138"/>
      <c r="P3032" s="2138"/>
      <c r="Q3032" s="2138">
        <f t="shared" si="174"/>
        <v>0</v>
      </c>
      <c r="R3032" s="2431"/>
    </row>
    <row r="3033" spans="2:18" ht="14.25" customHeight="1">
      <c r="B3033" s="407"/>
      <c r="C3033" s="2027">
        <v>24</v>
      </c>
      <c r="D3033" s="2028" t="s">
        <v>2680</v>
      </c>
      <c r="E3033" s="2029">
        <v>7</v>
      </c>
      <c r="F3033" s="2030" t="s">
        <v>508</v>
      </c>
      <c r="G3033" s="2031">
        <v>1</v>
      </c>
      <c r="H3033" s="2030">
        <v>2019</v>
      </c>
      <c r="I3033" s="2032">
        <v>343</v>
      </c>
      <c r="J3033" s="2030">
        <v>100</v>
      </c>
      <c r="K3033" s="2032">
        <f t="shared" si="172"/>
        <v>0</v>
      </c>
      <c r="L3033" s="2030"/>
      <c r="M3033" s="2030"/>
      <c r="N3033" s="2033">
        <f t="shared" si="173"/>
        <v>0</v>
      </c>
      <c r="O3033" s="2138"/>
      <c r="P3033" s="2138"/>
      <c r="Q3033" s="2138">
        <f t="shared" si="174"/>
        <v>0</v>
      </c>
      <c r="R3033" s="2431"/>
    </row>
    <row r="3034" spans="2:18" ht="14.25" customHeight="1">
      <c r="B3034" s="407"/>
      <c r="C3034" s="2020">
        <v>25</v>
      </c>
      <c r="D3034" s="2028" t="s">
        <v>2680</v>
      </c>
      <c r="E3034" s="2022">
        <v>7</v>
      </c>
      <c r="F3034" s="2030" t="s">
        <v>508</v>
      </c>
      <c r="G3034" s="2031">
        <v>1</v>
      </c>
      <c r="H3034" s="2030">
        <v>2019</v>
      </c>
      <c r="I3034" s="2032">
        <v>343</v>
      </c>
      <c r="J3034" s="2030">
        <v>100</v>
      </c>
      <c r="K3034" s="2032">
        <f t="shared" si="172"/>
        <v>0</v>
      </c>
      <c r="L3034" s="2030"/>
      <c r="M3034" s="2030"/>
      <c r="N3034" s="2033">
        <f t="shared" si="173"/>
        <v>0</v>
      </c>
      <c r="O3034" s="2138"/>
      <c r="P3034" s="2138"/>
      <c r="Q3034" s="2138">
        <f t="shared" si="174"/>
        <v>0</v>
      </c>
      <c r="R3034" s="2431"/>
    </row>
    <row r="3035" spans="2:18" ht="14.25" customHeight="1">
      <c r="B3035" s="407"/>
      <c r="C3035" s="2027">
        <v>26</v>
      </c>
      <c r="D3035" s="2028" t="s">
        <v>2680</v>
      </c>
      <c r="E3035" s="2029">
        <v>7</v>
      </c>
      <c r="F3035" s="2030" t="s">
        <v>508</v>
      </c>
      <c r="G3035" s="2031">
        <v>1</v>
      </c>
      <c r="H3035" s="2030">
        <v>2019</v>
      </c>
      <c r="I3035" s="2032">
        <v>343</v>
      </c>
      <c r="J3035" s="2030">
        <v>100</v>
      </c>
      <c r="K3035" s="2032">
        <f t="shared" si="172"/>
        <v>0</v>
      </c>
      <c r="L3035" s="2030"/>
      <c r="M3035" s="2030"/>
      <c r="N3035" s="2033">
        <f t="shared" si="173"/>
        <v>0</v>
      </c>
      <c r="O3035" s="2138"/>
      <c r="P3035" s="2138"/>
      <c r="Q3035" s="2138">
        <f t="shared" si="174"/>
        <v>0</v>
      </c>
      <c r="R3035" s="2431"/>
    </row>
    <row r="3036" spans="2:18" ht="14.25" customHeight="1">
      <c r="B3036" s="407"/>
      <c r="C3036" s="2027">
        <v>27</v>
      </c>
      <c r="D3036" s="2028" t="s">
        <v>2680</v>
      </c>
      <c r="E3036" s="2022">
        <v>7</v>
      </c>
      <c r="F3036" s="2030" t="s">
        <v>508</v>
      </c>
      <c r="G3036" s="2031">
        <v>1</v>
      </c>
      <c r="H3036" s="2030">
        <v>2019</v>
      </c>
      <c r="I3036" s="2032">
        <v>343</v>
      </c>
      <c r="J3036" s="2030">
        <v>100</v>
      </c>
      <c r="K3036" s="2032">
        <f t="shared" si="172"/>
        <v>0</v>
      </c>
      <c r="L3036" s="2030"/>
      <c r="M3036" s="2030"/>
      <c r="N3036" s="2033">
        <f t="shared" si="173"/>
        <v>0</v>
      </c>
      <c r="O3036" s="2138"/>
      <c r="P3036" s="2138"/>
      <c r="Q3036" s="2138">
        <f t="shared" si="174"/>
        <v>0</v>
      </c>
      <c r="R3036" s="2431"/>
    </row>
    <row r="3037" spans="2:18" ht="14.25" customHeight="1">
      <c r="B3037" s="407"/>
      <c r="C3037" s="2027">
        <v>28</v>
      </c>
      <c r="D3037" s="2028" t="s">
        <v>2680</v>
      </c>
      <c r="E3037" s="2029">
        <v>7</v>
      </c>
      <c r="F3037" s="2030" t="s">
        <v>508</v>
      </c>
      <c r="G3037" s="2031">
        <v>1</v>
      </c>
      <c r="H3037" s="2030">
        <v>2019</v>
      </c>
      <c r="I3037" s="2032">
        <v>343</v>
      </c>
      <c r="J3037" s="2030">
        <v>100</v>
      </c>
      <c r="K3037" s="2032">
        <f t="shared" si="172"/>
        <v>0</v>
      </c>
      <c r="L3037" s="2030"/>
      <c r="M3037" s="2030"/>
      <c r="N3037" s="2033">
        <f t="shared" si="173"/>
        <v>0</v>
      </c>
      <c r="O3037" s="2138"/>
      <c r="P3037" s="2138"/>
      <c r="Q3037" s="2138">
        <f t="shared" si="174"/>
        <v>0</v>
      </c>
      <c r="R3037" s="2431"/>
    </row>
    <row r="3038" spans="2:18" ht="14.25" customHeight="1">
      <c r="B3038" s="407"/>
      <c r="C3038" s="2020">
        <v>29</v>
      </c>
      <c r="D3038" s="2028" t="s">
        <v>2680</v>
      </c>
      <c r="E3038" s="2022">
        <v>7</v>
      </c>
      <c r="F3038" s="2030" t="s">
        <v>508</v>
      </c>
      <c r="G3038" s="2031">
        <v>1</v>
      </c>
      <c r="H3038" s="2030">
        <v>2019</v>
      </c>
      <c r="I3038" s="2032">
        <v>343</v>
      </c>
      <c r="J3038" s="2030">
        <v>100</v>
      </c>
      <c r="K3038" s="2032">
        <f t="shared" ref="K3038:K3066" si="175">IF(J3038=100,0,I3038-I3038*J3038%)</f>
        <v>0</v>
      </c>
      <c r="L3038" s="2030"/>
      <c r="M3038" s="2030"/>
      <c r="N3038" s="2033">
        <f t="shared" ref="N3038:N3066" si="176">+L3038*M3038</f>
        <v>0</v>
      </c>
      <c r="O3038" s="2138"/>
      <c r="P3038" s="2138"/>
      <c r="Q3038" s="2138">
        <f t="shared" ref="Q3038:Q3066" si="177">+O3038*P3038</f>
        <v>0</v>
      </c>
      <c r="R3038" s="2431"/>
    </row>
    <row r="3039" spans="2:18" ht="14.25" customHeight="1">
      <c r="B3039" s="407"/>
      <c r="C3039" s="2027">
        <v>30</v>
      </c>
      <c r="D3039" s="2028" t="s">
        <v>2680</v>
      </c>
      <c r="E3039" s="2029">
        <v>7</v>
      </c>
      <c r="F3039" s="2030" t="s">
        <v>508</v>
      </c>
      <c r="G3039" s="2031">
        <v>1</v>
      </c>
      <c r="H3039" s="2030">
        <v>2019</v>
      </c>
      <c r="I3039" s="2032">
        <v>343</v>
      </c>
      <c r="J3039" s="2030">
        <v>100</v>
      </c>
      <c r="K3039" s="2032">
        <f t="shared" si="175"/>
        <v>0</v>
      </c>
      <c r="L3039" s="2030"/>
      <c r="M3039" s="2030"/>
      <c r="N3039" s="2033">
        <f t="shared" si="176"/>
        <v>0</v>
      </c>
      <c r="O3039" s="2138"/>
      <c r="P3039" s="2138"/>
      <c r="Q3039" s="2138">
        <f t="shared" si="177"/>
        <v>0</v>
      </c>
      <c r="R3039" s="2431"/>
    </row>
    <row r="3040" spans="2:18" ht="14.25" customHeight="1">
      <c r="B3040" s="407"/>
      <c r="C3040" s="2027">
        <v>31</v>
      </c>
      <c r="D3040" s="2028" t="s">
        <v>2680</v>
      </c>
      <c r="E3040" s="2022">
        <v>7</v>
      </c>
      <c r="F3040" s="2030" t="s">
        <v>508</v>
      </c>
      <c r="G3040" s="2031">
        <v>1</v>
      </c>
      <c r="H3040" s="2030">
        <v>2019</v>
      </c>
      <c r="I3040" s="2032">
        <v>343</v>
      </c>
      <c r="J3040" s="2030">
        <v>100</v>
      </c>
      <c r="K3040" s="2032">
        <f t="shared" si="175"/>
        <v>0</v>
      </c>
      <c r="L3040" s="2030"/>
      <c r="M3040" s="2030"/>
      <c r="N3040" s="2033">
        <f t="shared" si="176"/>
        <v>0</v>
      </c>
      <c r="O3040" s="2138"/>
      <c r="P3040" s="2138"/>
      <c r="Q3040" s="2138">
        <f t="shared" si="177"/>
        <v>0</v>
      </c>
      <c r="R3040" s="2431"/>
    </row>
    <row r="3041" spans="2:18" ht="14.25" customHeight="1">
      <c r="B3041" s="407"/>
      <c r="C3041" s="2027">
        <v>32</v>
      </c>
      <c r="D3041" s="2028" t="s">
        <v>2680</v>
      </c>
      <c r="E3041" s="2029">
        <v>7</v>
      </c>
      <c r="F3041" s="2030" t="s">
        <v>508</v>
      </c>
      <c r="G3041" s="2031">
        <v>1</v>
      </c>
      <c r="H3041" s="2030">
        <v>2019</v>
      </c>
      <c r="I3041" s="2032">
        <v>343</v>
      </c>
      <c r="J3041" s="2030">
        <v>100</v>
      </c>
      <c r="K3041" s="2032">
        <f t="shared" si="175"/>
        <v>0</v>
      </c>
      <c r="L3041" s="2030"/>
      <c r="M3041" s="2030"/>
      <c r="N3041" s="2033">
        <f t="shared" si="176"/>
        <v>0</v>
      </c>
      <c r="O3041" s="2138"/>
      <c r="P3041" s="2138"/>
      <c r="Q3041" s="2138">
        <f t="shared" si="177"/>
        <v>0</v>
      </c>
      <c r="R3041" s="2431"/>
    </row>
    <row r="3042" spans="2:18" ht="14.25" customHeight="1">
      <c r="B3042" s="407"/>
      <c r="C3042" s="2020">
        <v>33</v>
      </c>
      <c r="D3042" s="2028" t="s">
        <v>2680</v>
      </c>
      <c r="E3042" s="2022">
        <v>7</v>
      </c>
      <c r="F3042" s="2030" t="s">
        <v>508</v>
      </c>
      <c r="G3042" s="2031">
        <v>1</v>
      </c>
      <c r="H3042" s="2030">
        <v>2019</v>
      </c>
      <c r="I3042" s="2032">
        <v>343</v>
      </c>
      <c r="J3042" s="2030">
        <v>100</v>
      </c>
      <c r="K3042" s="2032">
        <f t="shared" si="175"/>
        <v>0</v>
      </c>
      <c r="L3042" s="2030"/>
      <c r="M3042" s="2030"/>
      <c r="N3042" s="2033">
        <f t="shared" si="176"/>
        <v>0</v>
      </c>
      <c r="O3042" s="2138"/>
      <c r="P3042" s="2138"/>
      <c r="Q3042" s="2138">
        <f t="shared" si="177"/>
        <v>0</v>
      </c>
      <c r="R3042" s="2431"/>
    </row>
    <row r="3043" spans="2:18" ht="14.25" customHeight="1">
      <c r="B3043" s="407"/>
      <c r="C3043" s="2027">
        <v>34</v>
      </c>
      <c r="D3043" s="2028" t="s">
        <v>2680</v>
      </c>
      <c r="E3043" s="2029">
        <v>7</v>
      </c>
      <c r="F3043" s="2030" t="s">
        <v>508</v>
      </c>
      <c r="G3043" s="2031">
        <v>1</v>
      </c>
      <c r="H3043" s="2030">
        <v>2019</v>
      </c>
      <c r="I3043" s="2032">
        <v>343</v>
      </c>
      <c r="J3043" s="2030">
        <v>100</v>
      </c>
      <c r="K3043" s="2032">
        <f t="shared" si="175"/>
        <v>0</v>
      </c>
      <c r="L3043" s="2030"/>
      <c r="M3043" s="2030"/>
      <c r="N3043" s="2033">
        <f t="shared" si="176"/>
        <v>0</v>
      </c>
      <c r="O3043" s="2138"/>
      <c r="P3043" s="2138"/>
      <c r="Q3043" s="2138">
        <f t="shared" si="177"/>
        <v>0</v>
      </c>
      <c r="R3043" s="2431"/>
    </row>
    <row r="3044" spans="2:18" ht="14.25" customHeight="1">
      <c r="B3044" s="407"/>
      <c r="C3044" s="2027">
        <v>35</v>
      </c>
      <c r="D3044" s="2028" t="s">
        <v>2073</v>
      </c>
      <c r="E3044" s="2022">
        <v>7</v>
      </c>
      <c r="F3044" s="2030" t="s">
        <v>508</v>
      </c>
      <c r="G3044" s="2031">
        <v>1</v>
      </c>
      <c r="H3044" s="2030">
        <v>2020</v>
      </c>
      <c r="I3044" s="2032">
        <v>129</v>
      </c>
      <c r="J3044" s="2030">
        <v>85.800000000000011</v>
      </c>
      <c r="K3044" s="2032">
        <f t="shared" si="175"/>
        <v>18.317999999999984</v>
      </c>
      <c r="L3044" s="2030"/>
      <c r="M3044" s="2030"/>
      <c r="N3044" s="2033">
        <f t="shared" si="176"/>
        <v>0</v>
      </c>
      <c r="O3044" s="2138"/>
      <c r="P3044" s="2138"/>
      <c r="Q3044" s="2138">
        <f t="shared" si="177"/>
        <v>0</v>
      </c>
      <c r="R3044" s="2431"/>
    </row>
    <row r="3045" spans="2:18" ht="14.25" customHeight="1">
      <c r="B3045" s="407"/>
      <c r="C3045" s="2027">
        <v>36</v>
      </c>
      <c r="D3045" s="2028" t="s">
        <v>2073</v>
      </c>
      <c r="E3045" s="2029">
        <v>7</v>
      </c>
      <c r="F3045" s="2030" t="s">
        <v>508</v>
      </c>
      <c r="G3045" s="2031">
        <v>1</v>
      </c>
      <c r="H3045" s="2030">
        <v>2020</v>
      </c>
      <c r="I3045" s="2032">
        <v>129</v>
      </c>
      <c r="J3045" s="2030">
        <v>85.800000000000011</v>
      </c>
      <c r="K3045" s="2032">
        <f t="shared" si="175"/>
        <v>18.317999999999984</v>
      </c>
      <c r="L3045" s="2030"/>
      <c r="M3045" s="2030"/>
      <c r="N3045" s="2033">
        <f t="shared" si="176"/>
        <v>0</v>
      </c>
      <c r="O3045" s="2138"/>
      <c r="P3045" s="2138"/>
      <c r="Q3045" s="2138">
        <f t="shared" si="177"/>
        <v>0</v>
      </c>
      <c r="R3045" s="2431"/>
    </row>
    <row r="3046" spans="2:18" ht="14.25" customHeight="1">
      <c r="B3046" s="407"/>
      <c r="C3046" s="2020">
        <v>37</v>
      </c>
      <c r="D3046" s="2028" t="s">
        <v>2073</v>
      </c>
      <c r="E3046" s="2022">
        <v>7</v>
      </c>
      <c r="F3046" s="2030" t="s">
        <v>508</v>
      </c>
      <c r="G3046" s="2031">
        <v>1</v>
      </c>
      <c r="H3046" s="2030">
        <v>2020</v>
      </c>
      <c r="I3046" s="2032">
        <v>129</v>
      </c>
      <c r="J3046" s="2030">
        <v>85.800000000000011</v>
      </c>
      <c r="K3046" s="2032">
        <f t="shared" si="175"/>
        <v>18.317999999999984</v>
      </c>
      <c r="L3046" s="2030"/>
      <c r="M3046" s="2030"/>
      <c r="N3046" s="2033">
        <f t="shared" si="176"/>
        <v>0</v>
      </c>
      <c r="O3046" s="2138"/>
      <c r="P3046" s="2138"/>
      <c r="Q3046" s="2138">
        <f t="shared" si="177"/>
        <v>0</v>
      </c>
      <c r="R3046" s="2431"/>
    </row>
    <row r="3047" spans="2:18" ht="14.25" customHeight="1">
      <c r="B3047" s="407"/>
      <c r="C3047" s="2027">
        <v>38</v>
      </c>
      <c r="D3047" s="2028" t="s">
        <v>2073</v>
      </c>
      <c r="E3047" s="2029">
        <v>7</v>
      </c>
      <c r="F3047" s="2030" t="s">
        <v>508</v>
      </c>
      <c r="G3047" s="2031">
        <v>1</v>
      </c>
      <c r="H3047" s="2030">
        <v>2020</v>
      </c>
      <c r="I3047" s="2032">
        <v>129</v>
      </c>
      <c r="J3047" s="2030">
        <v>85.800000000000011</v>
      </c>
      <c r="K3047" s="2032">
        <f t="shared" si="175"/>
        <v>18.317999999999984</v>
      </c>
      <c r="L3047" s="2030"/>
      <c r="M3047" s="2030"/>
      <c r="N3047" s="2033">
        <f t="shared" si="176"/>
        <v>0</v>
      </c>
      <c r="O3047" s="2138"/>
      <c r="P3047" s="2138"/>
      <c r="Q3047" s="2138">
        <f t="shared" si="177"/>
        <v>0</v>
      </c>
      <c r="R3047" s="2431"/>
    </row>
    <row r="3048" spans="2:18" ht="14.25" customHeight="1">
      <c r="B3048" s="407"/>
      <c r="C3048" s="2027">
        <v>39</v>
      </c>
      <c r="D3048" s="2028" t="s">
        <v>2073</v>
      </c>
      <c r="E3048" s="2022">
        <v>7</v>
      </c>
      <c r="F3048" s="2030" t="s">
        <v>508</v>
      </c>
      <c r="G3048" s="2031">
        <v>1</v>
      </c>
      <c r="H3048" s="2030">
        <v>2020</v>
      </c>
      <c r="I3048" s="2032">
        <v>129</v>
      </c>
      <c r="J3048" s="2030">
        <v>85.800000000000011</v>
      </c>
      <c r="K3048" s="2032">
        <f t="shared" si="175"/>
        <v>18.317999999999984</v>
      </c>
      <c r="L3048" s="2030"/>
      <c r="M3048" s="2030"/>
      <c r="N3048" s="2033">
        <f t="shared" si="176"/>
        <v>0</v>
      </c>
      <c r="O3048" s="2138"/>
      <c r="P3048" s="2138"/>
      <c r="Q3048" s="2138">
        <f t="shared" si="177"/>
        <v>0</v>
      </c>
      <c r="R3048" s="2431"/>
    </row>
    <row r="3049" spans="2:18" ht="14.25" customHeight="1">
      <c r="B3049" s="407"/>
      <c r="C3049" s="2027">
        <v>40</v>
      </c>
      <c r="D3049" s="2028" t="s">
        <v>2073</v>
      </c>
      <c r="E3049" s="2029">
        <v>7</v>
      </c>
      <c r="F3049" s="2030" t="s">
        <v>508</v>
      </c>
      <c r="G3049" s="2031">
        <v>1</v>
      </c>
      <c r="H3049" s="2030">
        <v>2020</v>
      </c>
      <c r="I3049" s="2032">
        <v>129</v>
      </c>
      <c r="J3049" s="2030">
        <v>85.800000000000011</v>
      </c>
      <c r="K3049" s="2032">
        <f t="shared" si="175"/>
        <v>18.317999999999984</v>
      </c>
      <c r="L3049" s="2030"/>
      <c r="M3049" s="2030"/>
      <c r="N3049" s="2033">
        <f t="shared" si="176"/>
        <v>0</v>
      </c>
      <c r="O3049" s="2138"/>
      <c r="P3049" s="2138"/>
      <c r="Q3049" s="2138">
        <f t="shared" si="177"/>
        <v>0</v>
      </c>
      <c r="R3049" s="2431"/>
    </row>
    <row r="3050" spans="2:18" ht="14.25" customHeight="1">
      <c r="B3050" s="407"/>
      <c r="C3050" s="2020">
        <v>41</v>
      </c>
      <c r="D3050" s="2028" t="s">
        <v>2066</v>
      </c>
      <c r="E3050" s="2022">
        <v>7</v>
      </c>
      <c r="F3050" s="2030" t="s">
        <v>508</v>
      </c>
      <c r="G3050" s="2031">
        <v>1</v>
      </c>
      <c r="H3050" s="2030">
        <v>2019</v>
      </c>
      <c r="I3050" s="2032">
        <v>99.6</v>
      </c>
      <c r="J3050" s="2030">
        <v>100</v>
      </c>
      <c r="K3050" s="2032">
        <f t="shared" si="175"/>
        <v>0</v>
      </c>
      <c r="L3050" s="2030"/>
      <c r="M3050" s="2030"/>
      <c r="N3050" s="2033">
        <f t="shared" si="176"/>
        <v>0</v>
      </c>
      <c r="O3050" s="2138"/>
      <c r="P3050" s="2138"/>
      <c r="Q3050" s="2138">
        <f t="shared" si="177"/>
        <v>0</v>
      </c>
      <c r="R3050" s="2431"/>
    </row>
    <row r="3051" spans="2:18" ht="14.25" customHeight="1">
      <c r="B3051" s="407"/>
      <c r="C3051" s="2027">
        <v>42</v>
      </c>
      <c r="D3051" s="2028" t="s">
        <v>5037</v>
      </c>
      <c r="E3051" s="2029">
        <v>7</v>
      </c>
      <c r="F3051" s="2030" t="s">
        <v>508</v>
      </c>
      <c r="G3051" s="2031">
        <v>1</v>
      </c>
      <c r="H3051" s="2030">
        <v>2023</v>
      </c>
      <c r="I3051" s="2032">
        <v>202.5</v>
      </c>
      <c r="J3051" s="2030">
        <v>42.900000000000006</v>
      </c>
      <c r="K3051" s="2032">
        <f t="shared" si="175"/>
        <v>115.62749999999998</v>
      </c>
      <c r="L3051" s="2030"/>
      <c r="M3051" s="2030"/>
      <c r="N3051" s="2033">
        <f t="shared" si="176"/>
        <v>0</v>
      </c>
      <c r="O3051" s="2138"/>
      <c r="P3051" s="2138"/>
      <c r="Q3051" s="2138">
        <f t="shared" si="177"/>
        <v>0</v>
      </c>
      <c r="R3051" s="2431"/>
    </row>
    <row r="3052" spans="2:18" ht="14.25" customHeight="1">
      <c r="B3052" s="407"/>
      <c r="C3052" s="2027">
        <v>43</v>
      </c>
      <c r="D3052" s="2028" t="s">
        <v>3785</v>
      </c>
      <c r="E3052" s="2022">
        <v>7</v>
      </c>
      <c r="F3052" s="2030" t="s">
        <v>508</v>
      </c>
      <c r="G3052" s="2031">
        <v>1</v>
      </c>
      <c r="H3052" s="2030">
        <v>2006</v>
      </c>
      <c r="I3052" s="2032">
        <v>635.4</v>
      </c>
      <c r="J3052" s="2030">
        <v>100</v>
      </c>
      <c r="K3052" s="2032">
        <f t="shared" si="175"/>
        <v>0</v>
      </c>
      <c r="L3052" s="2030"/>
      <c r="M3052" s="2030"/>
      <c r="N3052" s="2033">
        <f t="shared" si="176"/>
        <v>0</v>
      </c>
      <c r="O3052" s="2138"/>
      <c r="P3052" s="2138"/>
      <c r="Q3052" s="2138">
        <f t="shared" si="177"/>
        <v>0</v>
      </c>
      <c r="R3052" s="2431"/>
    </row>
    <row r="3053" spans="2:18" ht="14.25" customHeight="1">
      <c r="B3053" s="407"/>
      <c r="C3053" s="2027">
        <v>44</v>
      </c>
      <c r="D3053" s="2028" t="s">
        <v>4953</v>
      </c>
      <c r="E3053" s="2029">
        <v>7</v>
      </c>
      <c r="F3053" s="2030" t="s">
        <v>508</v>
      </c>
      <c r="G3053" s="2031">
        <v>1</v>
      </c>
      <c r="H3053" s="2030">
        <v>2013</v>
      </c>
      <c r="I3053" s="2032">
        <v>488.76</v>
      </c>
      <c r="J3053" s="2030">
        <v>100</v>
      </c>
      <c r="K3053" s="2032">
        <f t="shared" si="175"/>
        <v>0</v>
      </c>
      <c r="L3053" s="2030"/>
      <c r="M3053" s="2030"/>
      <c r="N3053" s="2033">
        <f t="shared" si="176"/>
        <v>0</v>
      </c>
      <c r="O3053" s="2138"/>
      <c r="P3053" s="2138"/>
      <c r="Q3053" s="2138">
        <f t="shared" si="177"/>
        <v>0</v>
      </c>
      <c r="R3053" s="2431"/>
    </row>
    <row r="3054" spans="2:18" ht="14.25" customHeight="1">
      <c r="B3054" s="407"/>
      <c r="C3054" s="2020">
        <v>45</v>
      </c>
      <c r="D3054" s="2028" t="s">
        <v>3301</v>
      </c>
      <c r="E3054" s="2022">
        <v>7</v>
      </c>
      <c r="F3054" s="2030" t="s">
        <v>508</v>
      </c>
      <c r="G3054" s="2031">
        <v>1</v>
      </c>
      <c r="H3054" s="2030">
        <v>2017</v>
      </c>
      <c r="I3054" s="2032">
        <v>29.7</v>
      </c>
      <c r="J3054" s="2030">
        <v>100</v>
      </c>
      <c r="K3054" s="2032">
        <f t="shared" si="175"/>
        <v>0</v>
      </c>
      <c r="L3054" s="2030"/>
      <c r="M3054" s="2030"/>
      <c r="N3054" s="2033">
        <f t="shared" si="176"/>
        <v>0</v>
      </c>
      <c r="O3054" s="2138"/>
      <c r="P3054" s="2138"/>
      <c r="Q3054" s="2138">
        <f t="shared" si="177"/>
        <v>0</v>
      </c>
      <c r="R3054" s="2431"/>
    </row>
    <row r="3055" spans="2:18" ht="14.25" customHeight="1">
      <c r="B3055" s="407"/>
      <c r="C3055" s="2027">
        <v>46</v>
      </c>
      <c r="D3055" s="2028" t="s">
        <v>2107</v>
      </c>
      <c r="E3055" s="2029">
        <v>7</v>
      </c>
      <c r="F3055" s="2030" t="s">
        <v>508</v>
      </c>
      <c r="G3055" s="2031">
        <v>1</v>
      </c>
      <c r="H3055" s="2030">
        <v>2020</v>
      </c>
      <c r="I3055" s="2032">
        <v>38.960999999999999</v>
      </c>
      <c r="J3055" s="2030">
        <v>85.800000000000011</v>
      </c>
      <c r="K3055" s="2032">
        <f t="shared" si="175"/>
        <v>5.5324619999999953</v>
      </c>
      <c r="L3055" s="2030"/>
      <c r="M3055" s="2030"/>
      <c r="N3055" s="2033">
        <f t="shared" si="176"/>
        <v>0</v>
      </c>
      <c r="O3055" s="2138"/>
      <c r="P3055" s="2138"/>
      <c r="Q3055" s="2138">
        <f t="shared" si="177"/>
        <v>0</v>
      </c>
      <c r="R3055" s="2431"/>
    </row>
    <row r="3056" spans="2:18" ht="14.25" customHeight="1">
      <c r="B3056" s="407"/>
      <c r="C3056" s="2027">
        <v>47</v>
      </c>
      <c r="D3056" s="2028" t="s">
        <v>2107</v>
      </c>
      <c r="E3056" s="2022">
        <v>7</v>
      </c>
      <c r="F3056" s="2030" t="s">
        <v>508</v>
      </c>
      <c r="G3056" s="2031">
        <v>1</v>
      </c>
      <c r="H3056" s="2030">
        <v>2020</v>
      </c>
      <c r="I3056" s="2032">
        <v>38.960999999999999</v>
      </c>
      <c r="J3056" s="2030">
        <v>85.800000000000011</v>
      </c>
      <c r="K3056" s="2032">
        <f t="shared" si="175"/>
        <v>5.5324619999999953</v>
      </c>
      <c r="L3056" s="2030"/>
      <c r="M3056" s="2030"/>
      <c r="N3056" s="2033">
        <f t="shared" si="176"/>
        <v>0</v>
      </c>
      <c r="O3056" s="2138"/>
      <c r="P3056" s="2138"/>
      <c r="Q3056" s="2138">
        <f t="shared" si="177"/>
        <v>0</v>
      </c>
      <c r="R3056" s="2431"/>
    </row>
    <row r="3057" spans="1:18" ht="14.25" customHeight="1">
      <c r="B3057" s="407"/>
      <c r="C3057" s="2027">
        <v>48</v>
      </c>
      <c r="D3057" s="2028" t="s">
        <v>2107</v>
      </c>
      <c r="E3057" s="2029">
        <v>7</v>
      </c>
      <c r="F3057" s="2030" t="s">
        <v>508</v>
      </c>
      <c r="G3057" s="2031">
        <v>1</v>
      </c>
      <c r="H3057" s="2030">
        <v>2020</v>
      </c>
      <c r="I3057" s="2032">
        <v>38.960999999999999</v>
      </c>
      <c r="J3057" s="2030">
        <v>85.800000000000011</v>
      </c>
      <c r="K3057" s="2032">
        <f t="shared" si="175"/>
        <v>5.5324619999999953</v>
      </c>
      <c r="L3057" s="2030"/>
      <c r="M3057" s="2030"/>
      <c r="N3057" s="2033">
        <f t="shared" si="176"/>
        <v>0</v>
      </c>
      <c r="O3057" s="2138"/>
      <c r="P3057" s="2138"/>
      <c r="Q3057" s="2138">
        <f t="shared" si="177"/>
        <v>0</v>
      </c>
      <c r="R3057" s="2431"/>
    </row>
    <row r="3058" spans="1:18" ht="14.25" customHeight="1">
      <c r="B3058" s="407"/>
      <c r="C3058" s="2020">
        <v>49</v>
      </c>
      <c r="D3058" s="2028" t="s">
        <v>2107</v>
      </c>
      <c r="E3058" s="2022">
        <v>7</v>
      </c>
      <c r="F3058" s="2030" t="s">
        <v>508</v>
      </c>
      <c r="G3058" s="2031">
        <v>1</v>
      </c>
      <c r="H3058" s="2030">
        <v>2020</v>
      </c>
      <c r="I3058" s="2032">
        <v>38.960999999999999</v>
      </c>
      <c r="J3058" s="2030">
        <v>85.800000000000011</v>
      </c>
      <c r="K3058" s="2032">
        <f t="shared" si="175"/>
        <v>5.5324619999999953</v>
      </c>
      <c r="L3058" s="2030"/>
      <c r="M3058" s="2030"/>
      <c r="N3058" s="2033">
        <f t="shared" si="176"/>
        <v>0</v>
      </c>
      <c r="O3058" s="2138"/>
      <c r="P3058" s="2138"/>
      <c r="Q3058" s="2138">
        <f t="shared" si="177"/>
        <v>0</v>
      </c>
      <c r="R3058" s="2431"/>
    </row>
    <row r="3059" spans="1:18" ht="14.25" customHeight="1">
      <c r="B3059" s="407"/>
      <c r="C3059" s="2027">
        <v>50</v>
      </c>
      <c r="D3059" s="2028" t="s">
        <v>2107</v>
      </c>
      <c r="E3059" s="2029">
        <v>7</v>
      </c>
      <c r="F3059" s="2030" t="s">
        <v>508</v>
      </c>
      <c r="G3059" s="2031">
        <v>1</v>
      </c>
      <c r="H3059" s="2030">
        <v>2020</v>
      </c>
      <c r="I3059" s="2032">
        <v>38.960999999999999</v>
      </c>
      <c r="J3059" s="2030">
        <v>85.800000000000011</v>
      </c>
      <c r="K3059" s="2032">
        <f t="shared" si="175"/>
        <v>5.5324619999999953</v>
      </c>
      <c r="L3059" s="2030"/>
      <c r="M3059" s="2030"/>
      <c r="N3059" s="2033">
        <f t="shared" si="176"/>
        <v>0</v>
      </c>
      <c r="O3059" s="2138"/>
      <c r="P3059" s="2138"/>
      <c r="Q3059" s="2138">
        <f t="shared" si="177"/>
        <v>0</v>
      </c>
      <c r="R3059" s="2431"/>
    </row>
    <row r="3060" spans="1:18" ht="14.25" customHeight="1">
      <c r="B3060" s="407"/>
      <c r="C3060" s="2027">
        <v>51</v>
      </c>
      <c r="D3060" s="2028" t="s">
        <v>2107</v>
      </c>
      <c r="E3060" s="2022">
        <v>7</v>
      </c>
      <c r="F3060" s="2030" t="s">
        <v>508</v>
      </c>
      <c r="G3060" s="2031">
        <v>1</v>
      </c>
      <c r="H3060" s="2030">
        <v>2020</v>
      </c>
      <c r="I3060" s="2032">
        <v>38.960999999999999</v>
      </c>
      <c r="J3060" s="2030">
        <v>85.800000000000011</v>
      </c>
      <c r="K3060" s="2032">
        <f t="shared" si="175"/>
        <v>5.5324619999999953</v>
      </c>
      <c r="L3060" s="2030"/>
      <c r="M3060" s="2030"/>
      <c r="N3060" s="2033">
        <f t="shared" si="176"/>
        <v>0</v>
      </c>
      <c r="O3060" s="2138"/>
      <c r="P3060" s="2138"/>
      <c r="Q3060" s="2138">
        <f t="shared" si="177"/>
        <v>0</v>
      </c>
      <c r="R3060" s="2431"/>
    </row>
    <row r="3061" spans="1:18" ht="14.25" customHeight="1">
      <c r="B3061" s="407"/>
      <c r="C3061" s="2027">
        <v>52</v>
      </c>
      <c r="D3061" s="2028" t="s">
        <v>3786</v>
      </c>
      <c r="E3061" s="2029">
        <v>7</v>
      </c>
      <c r="F3061" s="2030" t="s">
        <v>508</v>
      </c>
      <c r="G3061" s="2031">
        <v>1</v>
      </c>
      <c r="H3061" s="2030">
        <v>2010</v>
      </c>
      <c r="I3061" s="2032">
        <v>2658.6</v>
      </c>
      <c r="J3061" s="2030">
        <v>100</v>
      </c>
      <c r="K3061" s="2032">
        <f t="shared" si="175"/>
        <v>0</v>
      </c>
      <c r="L3061" s="2030"/>
      <c r="M3061" s="2030"/>
      <c r="N3061" s="2033">
        <f t="shared" si="176"/>
        <v>0</v>
      </c>
      <c r="O3061" s="2138"/>
      <c r="P3061" s="2138"/>
      <c r="Q3061" s="2138">
        <f t="shared" si="177"/>
        <v>0</v>
      </c>
      <c r="R3061" s="2431"/>
    </row>
    <row r="3062" spans="1:18" ht="14.25" customHeight="1">
      <c r="B3062" s="407"/>
      <c r="C3062" s="2020">
        <v>53</v>
      </c>
      <c r="D3062" s="2028" t="s">
        <v>3787</v>
      </c>
      <c r="E3062" s="2022">
        <v>7</v>
      </c>
      <c r="F3062" s="2030" t="s">
        <v>508</v>
      </c>
      <c r="G3062" s="2031">
        <v>1</v>
      </c>
      <c r="H3062" s="2030">
        <v>2016</v>
      </c>
      <c r="I3062" s="2032">
        <v>208.65</v>
      </c>
      <c r="J3062" s="2030">
        <v>100</v>
      </c>
      <c r="K3062" s="2032">
        <f t="shared" si="175"/>
        <v>0</v>
      </c>
      <c r="L3062" s="2030"/>
      <c r="M3062" s="2030"/>
      <c r="N3062" s="2033">
        <f t="shared" si="176"/>
        <v>0</v>
      </c>
      <c r="O3062" s="2138"/>
      <c r="P3062" s="2138"/>
      <c r="Q3062" s="2138">
        <f t="shared" si="177"/>
        <v>0</v>
      </c>
      <c r="R3062" s="2431"/>
    </row>
    <row r="3063" spans="1:18" ht="14.25" customHeight="1">
      <c r="B3063" s="407"/>
      <c r="C3063" s="2027">
        <v>54</v>
      </c>
      <c r="D3063" s="2028" t="s">
        <v>2535</v>
      </c>
      <c r="E3063" s="2029">
        <v>7</v>
      </c>
      <c r="F3063" s="2030" t="s">
        <v>508</v>
      </c>
      <c r="G3063" s="2031">
        <v>1</v>
      </c>
      <c r="H3063" s="2030">
        <v>2019</v>
      </c>
      <c r="I3063" s="2032">
        <v>386.48399999999998</v>
      </c>
      <c r="J3063" s="2030">
        <v>100</v>
      </c>
      <c r="K3063" s="2032">
        <f t="shared" si="175"/>
        <v>0</v>
      </c>
      <c r="L3063" s="2030"/>
      <c r="M3063" s="2030"/>
      <c r="N3063" s="2033">
        <f t="shared" si="176"/>
        <v>0</v>
      </c>
      <c r="O3063" s="2138"/>
      <c r="P3063" s="2138"/>
      <c r="Q3063" s="2138">
        <f t="shared" si="177"/>
        <v>0</v>
      </c>
      <c r="R3063" s="2431"/>
    </row>
    <row r="3064" spans="1:18" ht="14.25" customHeight="1">
      <c r="B3064" s="407"/>
      <c r="C3064" s="2027">
        <v>55</v>
      </c>
      <c r="D3064" s="2028" t="s">
        <v>2681</v>
      </c>
      <c r="E3064" s="2022">
        <v>7</v>
      </c>
      <c r="F3064" s="2030" t="s">
        <v>508</v>
      </c>
      <c r="G3064" s="2031">
        <v>1</v>
      </c>
      <c r="H3064" s="2030">
        <v>2020</v>
      </c>
      <c r="I3064" s="2032">
        <v>194.04</v>
      </c>
      <c r="J3064" s="2030">
        <v>85.800000000000011</v>
      </c>
      <c r="K3064" s="2032">
        <f t="shared" si="175"/>
        <v>27.553679999999986</v>
      </c>
      <c r="L3064" s="2030"/>
      <c r="M3064" s="2030"/>
      <c r="N3064" s="2033">
        <f t="shared" si="176"/>
        <v>0</v>
      </c>
      <c r="O3064" s="2138"/>
      <c r="P3064" s="2138"/>
      <c r="Q3064" s="2138">
        <f t="shared" si="177"/>
        <v>0</v>
      </c>
      <c r="R3064" s="2431"/>
    </row>
    <row r="3065" spans="1:18" ht="14.25" customHeight="1">
      <c r="B3065" s="407"/>
      <c r="C3065" s="2027">
        <v>56</v>
      </c>
      <c r="D3065" s="2028" t="s">
        <v>4954</v>
      </c>
      <c r="E3065" s="2029">
        <v>7</v>
      </c>
      <c r="F3065" s="2030" t="s">
        <v>508</v>
      </c>
      <c r="G3065" s="2031">
        <v>1</v>
      </c>
      <c r="H3065" s="2030">
        <v>2022</v>
      </c>
      <c r="I3065" s="2032">
        <v>165.84681</v>
      </c>
      <c r="J3065" s="2030">
        <v>57.2</v>
      </c>
      <c r="K3065" s="2032">
        <f t="shared" si="175"/>
        <v>70.982434679999997</v>
      </c>
      <c r="L3065" s="2030"/>
      <c r="M3065" s="2030"/>
      <c r="N3065" s="2033">
        <f t="shared" si="176"/>
        <v>0</v>
      </c>
      <c r="O3065" s="2138"/>
      <c r="P3065" s="2138"/>
      <c r="Q3065" s="2138">
        <f t="shared" si="177"/>
        <v>0</v>
      </c>
      <c r="R3065" s="2431"/>
    </row>
    <row r="3066" spans="1:18" ht="14.25" customHeight="1">
      <c r="B3066" s="407"/>
      <c r="C3066" s="2020">
        <v>57</v>
      </c>
      <c r="D3066" s="2028" t="s">
        <v>4954</v>
      </c>
      <c r="E3066" s="2022">
        <v>7</v>
      </c>
      <c r="F3066" s="2030" t="s">
        <v>508</v>
      </c>
      <c r="G3066" s="2031">
        <v>1</v>
      </c>
      <c r="H3066" s="2030">
        <v>2022</v>
      </c>
      <c r="I3066" s="2032">
        <v>194.04</v>
      </c>
      <c r="J3066" s="2030">
        <v>57.2</v>
      </c>
      <c r="K3066" s="2032">
        <f t="shared" si="175"/>
        <v>83.049119999999988</v>
      </c>
      <c r="L3066" s="2030"/>
      <c r="M3066" s="2030"/>
      <c r="N3066" s="2033">
        <f t="shared" si="176"/>
        <v>0</v>
      </c>
      <c r="O3066" s="2138"/>
      <c r="P3066" s="2138"/>
      <c r="Q3066" s="2138">
        <f t="shared" si="177"/>
        <v>0</v>
      </c>
      <c r="R3066" s="2432"/>
    </row>
    <row r="3067" spans="1:18" ht="27">
      <c r="C3067" s="1527"/>
      <c r="D3067" s="2034" t="s">
        <v>6033</v>
      </c>
      <c r="E3067" s="1774"/>
      <c r="F3067" s="1775"/>
      <c r="G3067" s="1772">
        <f>SUMIF(J1965:J3066,"&lt;100",G1965:G3066)</f>
        <v>1021</v>
      </c>
      <c r="H3067" s="1775"/>
      <c r="I3067" s="1777"/>
      <c r="K3067" s="1777"/>
      <c r="L3067" s="1775"/>
      <c r="M3067" s="1775"/>
      <c r="N3067" s="1778"/>
      <c r="O3067" s="1172"/>
      <c r="P3067" s="1172"/>
      <c r="Q3067" s="1172"/>
    </row>
    <row r="3068" spans="1:18" ht="28.5">
      <c r="A3068" s="1556"/>
      <c r="B3068" s="1556"/>
      <c r="C3068" s="1557">
        <v>3</v>
      </c>
      <c r="D3068" s="1875" t="s">
        <v>1950</v>
      </c>
      <c r="E3068" s="1224"/>
      <c r="F3068" s="1559"/>
      <c r="G3068" s="1560">
        <f>SUM(G3164:G4092)</f>
        <v>3946</v>
      </c>
      <c r="H3068" s="1556"/>
      <c r="I3068" s="1711"/>
      <c r="J3068" s="1556"/>
      <c r="K3068" s="1711"/>
      <c r="L3068" s="1560">
        <f>SUM(L3164:L4091)</f>
        <v>0</v>
      </c>
      <c r="M3068" s="1556"/>
      <c r="N3068" s="1560">
        <f>SUM(N3164:N4091)</f>
        <v>0</v>
      </c>
      <c r="O3068" s="2100">
        <f>SUM(O3070:O4091)</f>
        <v>513</v>
      </c>
      <c r="P3068" s="2101"/>
      <c r="Q3068" s="2100">
        <f>SUM(Q3070:Q4091)</f>
        <v>153933</v>
      </c>
    </row>
    <row r="3069" spans="1:18" ht="27">
      <c r="C3069" s="138"/>
      <c r="D3069" s="1876" t="s">
        <v>6033</v>
      </c>
      <c r="E3069" s="2153"/>
      <c r="F3069" s="106"/>
      <c r="G3069" s="1561">
        <f>SUMIF(J3070:J4091,"&lt;100",G3070:G4091)</f>
        <v>2082</v>
      </c>
      <c r="H3069" s="106"/>
      <c r="I3069" s="1710"/>
      <c r="K3069" s="1710"/>
      <c r="L3069" s="106"/>
      <c r="M3069" s="106"/>
      <c r="N3069" s="74"/>
      <c r="O3069" s="1997"/>
      <c r="P3069" s="1997"/>
      <c r="Q3069" s="1997"/>
    </row>
    <row r="3070" spans="1:18" ht="14.25" customHeight="1">
      <c r="C3070" s="2035">
        <v>1</v>
      </c>
      <c r="D3070" s="2036" t="s">
        <v>4058</v>
      </c>
      <c r="E3070" s="2037">
        <v>7</v>
      </c>
      <c r="F3070" s="2038" t="s">
        <v>508</v>
      </c>
      <c r="G3070" s="2039">
        <v>2</v>
      </c>
      <c r="H3070" s="2038">
        <v>2006</v>
      </c>
      <c r="I3070" s="2040">
        <v>2697.5840400000002</v>
      </c>
      <c r="J3070" s="2038">
        <f t="shared" ref="J3070:J3133" si="178">IF(($J$14-H3070)*J$1177&gt;100,100,($J$14-H3070)*J$1177)</f>
        <v>100</v>
      </c>
      <c r="K3070" s="2040">
        <f t="shared" ref="K3070:K3133" si="179">IF(J3070=100,0,I3070-I3070*J3070%)</f>
        <v>0</v>
      </c>
      <c r="L3070" s="2038"/>
      <c r="M3070" s="2038"/>
      <c r="N3070" s="2041">
        <f t="shared" ref="N3070:N3133" si="180">+L3070*M3070</f>
        <v>0</v>
      </c>
      <c r="O3070" s="2139"/>
      <c r="P3070" s="2139"/>
      <c r="Q3070" s="2139">
        <f t="shared" ref="Q3070:Q3133" si="181">+O3070*P3070</f>
        <v>0</v>
      </c>
      <c r="R3070" s="2433" t="s">
        <v>4815</v>
      </c>
    </row>
    <row r="3071" spans="1:18" ht="14.25" customHeight="1">
      <c r="C3071" s="2035">
        <v>2</v>
      </c>
      <c r="D3071" s="2036" t="s">
        <v>4059</v>
      </c>
      <c r="E3071" s="2037">
        <v>7</v>
      </c>
      <c r="F3071" s="2038" t="s">
        <v>508</v>
      </c>
      <c r="G3071" s="2039">
        <v>1</v>
      </c>
      <c r="H3071" s="2038">
        <v>2006</v>
      </c>
      <c r="I3071" s="2040">
        <v>863.82027000000005</v>
      </c>
      <c r="J3071" s="2038">
        <f t="shared" si="178"/>
        <v>100</v>
      </c>
      <c r="K3071" s="2040">
        <f t="shared" si="179"/>
        <v>0</v>
      </c>
      <c r="L3071" s="2038"/>
      <c r="M3071" s="2038"/>
      <c r="N3071" s="2041">
        <f t="shared" si="180"/>
        <v>0</v>
      </c>
      <c r="O3071" s="2139"/>
      <c r="P3071" s="2139"/>
      <c r="Q3071" s="2139">
        <f t="shared" si="181"/>
        <v>0</v>
      </c>
      <c r="R3071" s="2434"/>
    </row>
    <row r="3072" spans="1:18" ht="14.25" customHeight="1">
      <c r="C3072" s="2042">
        <v>3</v>
      </c>
      <c r="D3072" s="2036" t="s">
        <v>4065</v>
      </c>
      <c r="E3072" s="2037">
        <v>7</v>
      </c>
      <c r="F3072" s="2038" t="s">
        <v>508</v>
      </c>
      <c r="G3072" s="2039">
        <v>1</v>
      </c>
      <c r="H3072" s="2038">
        <v>2006</v>
      </c>
      <c r="I3072" s="2040">
        <v>3743.6015400000001</v>
      </c>
      <c r="J3072" s="2038">
        <f t="shared" si="178"/>
        <v>100</v>
      </c>
      <c r="K3072" s="2040">
        <f t="shared" si="179"/>
        <v>0</v>
      </c>
      <c r="L3072" s="2038"/>
      <c r="M3072" s="2038"/>
      <c r="N3072" s="2041">
        <f t="shared" si="180"/>
        <v>0</v>
      </c>
      <c r="O3072" s="2139"/>
      <c r="P3072" s="2139"/>
      <c r="Q3072" s="2139">
        <f t="shared" si="181"/>
        <v>0</v>
      </c>
      <c r="R3072" s="2434"/>
    </row>
    <row r="3073" spans="3:18" ht="14.25" customHeight="1">
      <c r="C3073" s="2035">
        <v>4</v>
      </c>
      <c r="D3073" s="2036" t="s">
        <v>4067</v>
      </c>
      <c r="E3073" s="2037">
        <v>7</v>
      </c>
      <c r="F3073" s="2038" t="s">
        <v>508</v>
      </c>
      <c r="G3073" s="2039">
        <v>1</v>
      </c>
      <c r="H3073" s="2038">
        <v>2006</v>
      </c>
      <c r="I3073" s="2040">
        <v>485.83875</v>
      </c>
      <c r="J3073" s="2038">
        <f t="shared" si="178"/>
        <v>100</v>
      </c>
      <c r="K3073" s="2040">
        <f t="shared" si="179"/>
        <v>0</v>
      </c>
      <c r="L3073" s="2038"/>
      <c r="M3073" s="2038"/>
      <c r="N3073" s="2041">
        <f t="shared" si="180"/>
        <v>0</v>
      </c>
      <c r="O3073" s="2139"/>
      <c r="P3073" s="2139"/>
      <c r="Q3073" s="2139">
        <f t="shared" si="181"/>
        <v>0</v>
      </c>
      <c r="R3073" s="2434"/>
    </row>
    <row r="3074" spans="3:18" ht="14.25" customHeight="1">
      <c r="C3074" s="2035">
        <v>5</v>
      </c>
      <c r="D3074" s="2036" t="s">
        <v>4068</v>
      </c>
      <c r="E3074" s="2037">
        <v>7</v>
      </c>
      <c r="F3074" s="2038" t="s">
        <v>508</v>
      </c>
      <c r="G3074" s="2039">
        <v>1</v>
      </c>
      <c r="H3074" s="2038">
        <v>2006</v>
      </c>
      <c r="I3074" s="2040">
        <v>375.334</v>
      </c>
      <c r="J3074" s="2038">
        <f t="shared" si="178"/>
        <v>100</v>
      </c>
      <c r="K3074" s="2040">
        <f t="shared" si="179"/>
        <v>0</v>
      </c>
      <c r="L3074" s="2038"/>
      <c r="M3074" s="2038"/>
      <c r="N3074" s="2041">
        <f t="shared" si="180"/>
        <v>0</v>
      </c>
      <c r="O3074" s="2139"/>
      <c r="P3074" s="2139"/>
      <c r="Q3074" s="2139">
        <f t="shared" si="181"/>
        <v>0</v>
      </c>
      <c r="R3074" s="2434"/>
    </row>
    <row r="3075" spans="3:18" ht="14.25" customHeight="1">
      <c r="C3075" s="2042">
        <v>6</v>
      </c>
      <c r="D3075" s="2036" t="s">
        <v>4069</v>
      </c>
      <c r="E3075" s="2037">
        <v>7</v>
      </c>
      <c r="F3075" s="2038" t="s">
        <v>508</v>
      </c>
      <c r="G3075" s="2039">
        <v>2</v>
      </c>
      <c r="H3075" s="2038">
        <v>2007</v>
      </c>
      <c r="I3075" s="2040">
        <v>5580</v>
      </c>
      <c r="J3075" s="2038">
        <f t="shared" si="178"/>
        <v>100</v>
      </c>
      <c r="K3075" s="2040">
        <f t="shared" si="179"/>
        <v>0</v>
      </c>
      <c r="L3075" s="2038"/>
      <c r="M3075" s="2038"/>
      <c r="N3075" s="2041">
        <f t="shared" si="180"/>
        <v>0</v>
      </c>
      <c r="O3075" s="2139"/>
      <c r="P3075" s="2139"/>
      <c r="Q3075" s="2139">
        <f t="shared" si="181"/>
        <v>0</v>
      </c>
      <c r="R3075" s="2434"/>
    </row>
    <row r="3076" spans="3:18" ht="14.25" customHeight="1">
      <c r="C3076" s="2035">
        <v>7</v>
      </c>
      <c r="D3076" s="2036" t="s">
        <v>4070</v>
      </c>
      <c r="E3076" s="2037">
        <v>7</v>
      </c>
      <c r="F3076" s="2038" t="s">
        <v>508</v>
      </c>
      <c r="G3076" s="2039">
        <v>1</v>
      </c>
      <c r="H3076" s="2038">
        <v>2007</v>
      </c>
      <c r="I3076" s="2040">
        <v>619</v>
      </c>
      <c r="J3076" s="2038">
        <f t="shared" si="178"/>
        <v>100</v>
      </c>
      <c r="K3076" s="2040">
        <f t="shared" si="179"/>
        <v>0</v>
      </c>
      <c r="L3076" s="2038"/>
      <c r="M3076" s="2038"/>
      <c r="N3076" s="2041">
        <f t="shared" si="180"/>
        <v>0</v>
      </c>
      <c r="O3076" s="2139"/>
      <c r="P3076" s="2139"/>
      <c r="Q3076" s="2139">
        <f t="shared" si="181"/>
        <v>0</v>
      </c>
      <c r="R3076" s="2434"/>
    </row>
    <row r="3077" spans="3:18" ht="14.25" customHeight="1">
      <c r="C3077" s="2035">
        <v>8</v>
      </c>
      <c r="D3077" s="2036" t="s">
        <v>4071</v>
      </c>
      <c r="E3077" s="2037">
        <v>7</v>
      </c>
      <c r="F3077" s="2038" t="s">
        <v>508</v>
      </c>
      <c r="G3077" s="2039">
        <v>1</v>
      </c>
      <c r="H3077" s="2038">
        <v>2007</v>
      </c>
      <c r="I3077" s="2040">
        <v>1844.518</v>
      </c>
      <c r="J3077" s="2038">
        <f t="shared" si="178"/>
        <v>100</v>
      </c>
      <c r="K3077" s="2040">
        <f t="shared" si="179"/>
        <v>0</v>
      </c>
      <c r="L3077" s="2038"/>
      <c r="M3077" s="2038"/>
      <c r="N3077" s="2041">
        <f t="shared" si="180"/>
        <v>0</v>
      </c>
      <c r="O3077" s="2139"/>
      <c r="P3077" s="2139"/>
      <c r="Q3077" s="2139">
        <f t="shared" si="181"/>
        <v>0</v>
      </c>
      <c r="R3077" s="2434"/>
    </row>
    <row r="3078" spans="3:18" ht="14.25" customHeight="1">
      <c r="C3078" s="2042">
        <v>9</v>
      </c>
      <c r="D3078" s="2036" t="s">
        <v>4072</v>
      </c>
      <c r="E3078" s="2037">
        <v>7</v>
      </c>
      <c r="F3078" s="2038" t="s">
        <v>508</v>
      </c>
      <c r="G3078" s="2039">
        <v>2</v>
      </c>
      <c r="H3078" s="2038">
        <v>2007</v>
      </c>
      <c r="I3078" s="2040">
        <v>2279.88</v>
      </c>
      <c r="J3078" s="2038">
        <f t="shared" si="178"/>
        <v>100</v>
      </c>
      <c r="K3078" s="2040">
        <f t="shared" si="179"/>
        <v>0</v>
      </c>
      <c r="L3078" s="2038"/>
      <c r="M3078" s="2038"/>
      <c r="N3078" s="2041">
        <f t="shared" si="180"/>
        <v>0</v>
      </c>
      <c r="O3078" s="2139"/>
      <c r="P3078" s="2139"/>
      <c r="Q3078" s="2139">
        <f t="shared" si="181"/>
        <v>0</v>
      </c>
      <c r="R3078" s="2434"/>
    </row>
    <row r="3079" spans="3:18" ht="14.25" customHeight="1">
      <c r="C3079" s="2035">
        <v>10</v>
      </c>
      <c r="D3079" s="2036" t="s">
        <v>4073</v>
      </c>
      <c r="E3079" s="2037">
        <v>7</v>
      </c>
      <c r="F3079" s="2038" t="s">
        <v>508</v>
      </c>
      <c r="G3079" s="2039">
        <v>1</v>
      </c>
      <c r="H3079" s="2038">
        <v>2007</v>
      </c>
      <c r="I3079" s="2040">
        <v>2433.6590000000001</v>
      </c>
      <c r="J3079" s="2038">
        <f t="shared" si="178"/>
        <v>100</v>
      </c>
      <c r="K3079" s="2040">
        <f t="shared" si="179"/>
        <v>0</v>
      </c>
      <c r="L3079" s="2038"/>
      <c r="M3079" s="2038"/>
      <c r="N3079" s="2041">
        <f t="shared" si="180"/>
        <v>0</v>
      </c>
      <c r="O3079" s="2139"/>
      <c r="P3079" s="2139"/>
      <c r="Q3079" s="2139">
        <f t="shared" si="181"/>
        <v>0</v>
      </c>
      <c r="R3079" s="2434"/>
    </row>
    <row r="3080" spans="3:18" ht="14.25" customHeight="1">
      <c r="C3080" s="2035">
        <v>11</v>
      </c>
      <c r="D3080" s="2036" t="s">
        <v>4074</v>
      </c>
      <c r="E3080" s="2037">
        <v>7</v>
      </c>
      <c r="F3080" s="2038" t="s">
        <v>508</v>
      </c>
      <c r="G3080" s="2039">
        <v>1</v>
      </c>
      <c r="H3080" s="2038">
        <v>2007</v>
      </c>
      <c r="I3080" s="2040">
        <v>2291.424</v>
      </c>
      <c r="J3080" s="2038">
        <f t="shared" si="178"/>
        <v>100</v>
      </c>
      <c r="K3080" s="2040">
        <f t="shared" si="179"/>
        <v>0</v>
      </c>
      <c r="L3080" s="2038"/>
      <c r="M3080" s="2038"/>
      <c r="N3080" s="2041">
        <f t="shared" si="180"/>
        <v>0</v>
      </c>
      <c r="O3080" s="2139"/>
      <c r="P3080" s="2139"/>
      <c r="Q3080" s="2139">
        <f t="shared" si="181"/>
        <v>0</v>
      </c>
      <c r="R3080" s="2434"/>
    </row>
    <row r="3081" spans="3:18" ht="14.25" customHeight="1">
      <c r="C3081" s="2042">
        <v>12</v>
      </c>
      <c r="D3081" s="2036" t="s">
        <v>4076</v>
      </c>
      <c r="E3081" s="2037">
        <v>7</v>
      </c>
      <c r="F3081" s="2038" t="s">
        <v>508</v>
      </c>
      <c r="G3081" s="2039">
        <v>1</v>
      </c>
      <c r="H3081" s="2038">
        <v>2007</v>
      </c>
      <c r="I3081" s="2040">
        <v>2315.7489999999998</v>
      </c>
      <c r="J3081" s="2038">
        <f t="shared" si="178"/>
        <v>100</v>
      </c>
      <c r="K3081" s="2040">
        <f t="shared" si="179"/>
        <v>0</v>
      </c>
      <c r="L3081" s="2038"/>
      <c r="M3081" s="2038"/>
      <c r="N3081" s="2041">
        <f t="shared" si="180"/>
        <v>0</v>
      </c>
      <c r="O3081" s="2139"/>
      <c r="P3081" s="2139"/>
      <c r="Q3081" s="2139">
        <f t="shared" si="181"/>
        <v>0</v>
      </c>
      <c r="R3081" s="2434"/>
    </row>
    <row r="3082" spans="3:18" ht="14.25" customHeight="1">
      <c r="C3082" s="2035">
        <v>13</v>
      </c>
      <c r="D3082" s="2036" t="s">
        <v>4077</v>
      </c>
      <c r="E3082" s="2037">
        <v>7</v>
      </c>
      <c r="F3082" s="2038" t="s">
        <v>508</v>
      </c>
      <c r="G3082" s="2039">
        <v>3</v>
      </c>
      <c r="H3082" s="2038">
        <v>2007</v>
      </c>
      <c r="I3082" s="2040">
        <v>136.80000000000001</v>
      </c>
      <c r="J3082" s="2038">
        <f t="shared" si="178"/>
        <v>100</v>
      </c>
      <c r="K3082" s="2040">
        <f t="shared" si="179"/>
        <v>0</v>
      </c>
      <c r="L3082" s="2038"/>
      <c r="M3082" s="2038"/>
      <c r="N3082" s="2041">
        <f t="shared" si="180"/>
        <v>0</v>
      </c>
      <c r="O3082" s="2139"/>
      <c r="P3082" s="2139"/>
      <c r="Q3082" s="2139">
        <f t="shared" si="181"/>
        <v>0</v>
      </c>
      <c r="R3082" s="2434"/>
    </row>
    <row r="3083" spans="3:18" ht="14.25" customHeight="1">
      <c r="C3083" s="2035">
        <v>14</v>
      </c>
      <c r="D3083" s="2036" t="s">
        <v>4079</v>
      </c>
      <c r="E3083" s="2037">
        <v>7</v>
      </c>
      <c r="F3083" s="2038" t="s">
        <v>508</v>
      </c>
      <c r="G3083" s="2039">
        <v>1</v>
      </c>
      <c r="H3083" s="2038">
        <v>2007</v>
      </c>
      <c r="I3083" s="2040">
        <v>618</v>
      </c>
      <c r="J3083" s="2038">
        <f t="shared" si="178"/>
        <v>100</v>
      </c>
      <c r="K3083" s="2040">
        <f t="shared" si="179"/>
        <v>0</v>
      </c>
      <c r="L3083" s="2038"/>
      <c r="M3083" s="2038"/>
      <c r="N3083" s="2041">
        <f t="shared" si="180"/>
        <v>0</v>
      </c>
      <c r="O3083" s="2139"/>
      <c r="P3083" s="2139"/>
      <c r="Q3083" s="2139">
        <f t="shared" si="181"/>
        <v>0</v>
      </c>
      <c r="R3083" s="2434"/>
    </row>
    <row r="3084" spans="3:18" ht="14.25" customHeight="1">
      <c r="C3084" s="2042">
        <v>15</v>
      </c>
      <c r="D3084" s="2036" t="s">
        <v>7598</v>
      </c>
      <c r="E3084" s="2037">
        <v>7</v>
      </c>
      <c r="F3084" s="2038" t="s">
        <v>508</v>
      </c>
      <c r="G3084" s="2039">
        <v>3</v>
      </c>
      <c r="H3084" s="2038">
        <v>2007</v>
      </c>
      <c r="I3084" s="2040">
        <v>1152.72</v>
      </c>
      <c r="J3084" s="2038">
        <f t="shared" si="178"/>
        <v>100</v>
      </c>
      <c r="K3084" s="2040">
        <f t="shared" si="179"/>
        <v>0</v>
      </c>
      <c r="L3084" s="2038"/>
      <c r="M3084" s="2038"/>
      <c r="N3084" s="2041">
        <f t="shared" si="180"/>
        <v>0</v>
      </c>
      <c r="O3084" s="2139"/>
      <c r="P3084" s="2139"/>
      <c r="Q3084" s="2139">
        <f t="shared" si="181"/>
        <v>0</v>
      </c>
      <c r="R3084" s="2434"/>
    </row>
    <row r="3085" spans="3:18" ht="14.25" customHeight="1">
      <c r="C3085" s="2035">
        <v>16</v>
      </c>
      <c r="D3085" s="2036" t="s">
        <v>4080</v>
      </c>
      <c r="E3085" s="2037">
        <v>7</v>
      </c>
      <c r="F3085" s="2038" t="s">
        <v>508</v>
      </c>
      <c r="G3085" s="2039">
        <v>1</v>
      </c>
      <c r="H3085" s="2038">
        <v>2007</v>
      </c>
      <c r="I3085" s="2040">
        <v>119.14700000000001</v>
      </c>
      <c r="J3085" s="2038">
        <f t="shared" si="178"/>
        <v>100</v>
      </c>
      <c r="K3085" s="2040">
        <f t="shared" si="179"/>
        <v>0</v>
      </c>
      <c r="L3085" s="2038"/>
      <c r="M3085" s="2038"/>
      <c r="N3085" s="2041">
        <f t="shared" si="180"/>
        <v>0</v>
      </c>
      <c r="O3085" s="2139"/>
      <c r="P3085" s="2139"/>
      <c r="Q3085" s="2139">
        <f t="shared" si="181"/>
        <v>0</v>
      </c>
      <c r="R3085" s="2434"/>
    </row>
    <row r="3086" spans="3:18" ht="14.25" customHeight="1">
      <c r="C3086" s="2035">
        <v>17</v>
      </c>
      <c r="D3086" s="2036" t="s">
        <v>4081</v>
      </c>
      <c r="E3086" s="2037">
        <v>7</v>
      </c>
      <c r="F3086" s="2038" t="s">
        <v>508</v>
      </c>
      <c r="G3086" s="2039">
        <v>1</v>
      </c>
      <c r="H3086" s="2038">
        <v>2007</v>
      </c>
      <c r="I3086" s="2040">
        <v>1490.374</v>
      </c>
      <c r="J3086" s="2038">
        <f t="shared" si="178"/>
        <v>100</v>
      </c>
      <c r="K3086" s="2040">
        <f t="shared" si="179"/>
        <v>0</v>
      </c>
      <c r="L3086" s="2038"/>
      <c r="M3086" s="2038"/>
      <c r="N3086" s="2041">
        <f t="shared" si="180"/>
        <v>0</v>
      </c>
      <c r="O3086" s="2139"/>
      <c r="P3086" s="2139"/>
      <c r="Q3086" s="2139">
        <f t="shared" si="181"/>
        <v>0</v>
      </c>
      <c r="R3086" s="2434"/>
    </row>
    <row r="3087" spans="3:18" ht="14.25" customHeight="1">
      <c r="C3087" s="2042">
        <v>18</v>
      </c>
      <c r="D3087" s="2036" t="s">
        <v>4083</v>
      </c>
      <c r="E3087" s="2037">
        <v>7</v>
      </c>
      <c r="F3087" s="2038" t="s">
        <v>508</v>
      </c>
      <c r="G3087" s="2039">
        <v>3</v>
      </c>
      <c r="H3087" s="2038">
        <v>2006</v>
      </c>
      <c r="I3087" s="2040">
        <v>1457.5161000000001</v>
      </c>
      <c r="J3087" s="2038">
        <f t="shared" si="178"/>
        <v>100</v>
      </c>
      <c r="K3087" s="2040">
        <f t="shared" si="179"/>
        <v>0</v>
      </c>
      <c r="L3087" s="2038"/>
      <c r="M3087" s="2038"/>
      <c r="N3087" s="2041">
        <f t="shared" si="180"/>
        <v>0</v>
      </c>
      <c r="O3087" s="2139"/>
      <c r="P3087" s="2139"/>
      <c r="Q3087" s="2139">
        <f t="shared" si="181"/>
        <v>0</v>
      </c>
      <c r="R3087" s="2434"/>
    </row>
    <row r="3088" spans="3:18" ht="14.25" customHeight="1">
      <c r="C3088" s="2035">
        <v>19</v>
      </c>
      <c r="D3088" s="2036" t="s">
        <v>4021</v>
      </c>
      <c r="E3088" s="2037">
        <v>7</v>
      </c>
      <c r="F3088" s="2038" t="s">
        <v>508</v>
      </c>
      <c r="G3088" s="2039">
        <v>1</v>
      </c>
      <c r="H3088" s="2038">
        <v>2006</v>
      </c>
      <c r="I3088" s="2040">
        <v>501.87819999999999</v>
      </c>
      <c r="J3088" s="2038">
        <f t="shared" si="178"/>
        <v>100</v>
      </c>
      <c r="K3088" s="2040">
        <f t="shared" si="179"/>
        <v>0</v>
      </c>
      <c r="L3088" s="2038"/>
      <c r="M3088" s="2038"/>
      <c r="N3088" s="2041">
        <f t="shared" si="180"/>
        <v>0</v>
      </c>
      <c r="O3088" s="2139"/>
      <c r="P3088" s="2139"/>
      <c r="Q3088" s="2139">
        <f t="shared" si="181"/>
        <v>0</v>
      </c>
      <c r="R3088" s="2434"/>
    </row>
    <row r="3089" spans="3:18" ht="14.25" customHeight="1">
      <c r="C3089" s="2035">
        <v>20</v>
      </c>
      <c r="D3089" s="2036" t="s">
        <v>4084</v>
      </c>
      <c r="E3089" s="2037">
        <v>7</v>
      </c>
      <c r="F3089" s="2038" t="s">
        <v>508</v>
      </c>
      <c r="G3089" s="2039">
        <v>1</v>
      </c>
      <c r="H3089" s="2038">
        <v>2006</v>
      </c>
      <c r="I3089" s="2040">
        <v>73.161600000000007</v>
      </c>
      <c r="J3089" s="2038">
        <f t="shared" si="178"/>
        <v>100</v>
      </c>
      <c r="K3089" s="2040">
        <f t="shared" si="179"/>
        <v>0</v>
      </c>
      <c r="L3089" s="2038"/>
      <c r="M3089" s="2038"/>
      <c r="N3089" s="2041">
        <f t="shared" si="180"/>
        <v>0</v>
      </c>
      <c r="O3089" s="2139"/>
      <c r="P3089" s="2139"/>
      <c r="Q3089" s="2139">
        <f t="shared" si="181"/>
        <v>0</v>
      </c>
      <c r="R3089" s="2434"/>
    </row>
    <row r="3090" spans="3:18" ht="14.25" customHeight="1">
      <c r="C3090" s="2042">
        <v>21</v>
      </c>
      <c r="D3090" s="2036" t="s">
        <v>4085</v>
      </c>
      <c r="E3090" s="2037">
        <v>7</v>
      </c>
      <c r="F3090" s="2038" t="s">
        <v>508</v>
      </c>
      <c r="G3090" s="2039">
        <v>1</v>
      </c>
      <c r="H3090" s="2038">
        <v>2006</v>
      </c>
      <c r="I3090" s="2040">
        <v>1085.9929999999999</v>
      </c>
      <c r="J3090" s="2038">
        <f t="shared" si="178"/>
        <v>100</v>
      </c>
      <c r="K3090" s="2040">
        <f t="shared" si="179"/>
        <v>0</v>
      </c>
      <c r="L3090" s="2038"/>
      <c r="M3090" s="2038"/>
      <c r="N3090" s="2041">
        <f t="shared" si="180"/>
        <v>0</v>
      </c>
      <c r="O3090" s="2139"/>
      <c r="P3090" s="2139"/>
      <c r="Q3090" s="2139">
        <f t="shared" si="181"/>
        <v>0</v>
      </c>
      <c r="R3090" s="2434"/>
    </row>
    <row r="3091" spans="3:18" ht="14.25" customHeight="1">
      <c r="C3091" s="2035">
        <v>22</v>
      </c>
      <c r="D3091" s="2036" t="s">
        <v>4086</v>
      </c>
      <c r="E3091" s="2037">
        <v>7</v>
      </c>
      <c r="F3091" s="2038" t="s">
        <v>508</v>
      </c>
      <c r="G3091" s="2039">
        <v>1</v>
      </c>
      <c r="H3091" s="2038">
        <v>2006</v>
      </c>
      <c r="I3091" s="2040">
        <v>229.773</v>
      </c>
      <c r="J3091" s="2038">
        <f t="shared" si="178"/>
        <v>100</v>
      </c>
      <c r="K3091" s="2040">
        <f t="shared" si="179"/>
        <v>0</v>
      </c>
      <c r="L3091" s="2038"/>
      <c r="M3091" s="2038"/>
      <c r="N3091" s="2041">
        <f t="shared" si="180"/>
        <v>0</v>
      </c>
      <c r="O3091" s="2139"/>
      <c r="P3091" s="2139"/>
      <c r="Q3091" s="2139">
        <f t="shared" si="181"/>
        <v>0</v>
      </c>
      <c r="R3091" s="2434"/>
    </row>
    <row r="3092" spans="3:18" ht="14.25" customHeight="1">
      <c r="C3092" s="2035">
        <v>23</v>
      </c>
      <c r="D3092" s="2036" t="s">
        <v>4077</v>
      </c>
      <c r="E3092" s="2037">
        <v>7</v>
      </c>
      <c r="F3092" s="2038" t="s">
        <v>508</v>
      </c>
      <c r="G3092" s="2039">
        <v>1</v>
      </c>
      <c r="H3092" s="2038">
        <v>2008</v>
      </c>
      <c r="I3092" s="2040">
        <v>44.3</v>
      </c>
      <c r="J3092" s="2038">
        <f t="shared" si="178"/>
        <v>100</v>
      </c>
      <c r="K3092" s="2040">
        <f t="shared" si="179"/>
        <v>0</v>
      </c>
      <c r="L3092" s="2038"/>
      <c r="M3092" s="2038"/>
      <c r="N3092" s="2041">
        <f t="shared" si="180"/>
        <v>0</v>
      </c>
      <c r="O3092" s="2139"/>
      <c r="P3092" s="2139"/>
      <c r="Q3092" s="2139">
        <f t="shared" si="181"/>
        <v>0</v>
      </c>
      <c r="R3092" s="2434"/>
    </row>
    <row r="3093" spans="3:18" ht="14.25" customHeight="1">
      <c r="C3093" s="2042">
        <v>24</v>
      </c>
      <c r="D3093" s="2036" t="s">
        <v>4090</v>
      </c>
      <c r="E3093" s="2037">
        <v>7</v>
      </c>
      <c r="F3093" s="2038" t="s">
        <v>508</v>
      </c>
      <c r="G3093" s="2039">
        <v>2</v>
      </c>
      <c r="H3093" s="2038">
        <v>2008</v>
      </c>
      <c r="I3093" s="2040">
        <v>834</v>
      </c>
      <c r="J3093" s="2038">
        <f t="shared" si="178"/>
        <v>100</v>
      </c>
      <c r="K3093" s="2040">
        <f t="shared" si="179"/>
        <v>0</v>
      </c>
      <c r="L3093" s="2038"/>
      <c r="M3093" s="2038"/>
      <c r="N3093" s="2041">
        <f t="shared" si="180"/>
        <v>0</v>
      </c>
      <c r="O3093" s="2139"/>
      <c r="P3093" s="2139"/>
      <c r="Q3093" s="2139">
        <f t="shared" si="181"/>
        <v>0</v>
      </c>
      <c r="R3093" s="2434"/>
    </row>
    <row r="3094" spans="3:18" ht="14.25" customHeight="1">
      <c r="C3094" s="2035">
        <v>25</v>
      </c>
      <c r="D3094" s="2036" t="s">
        <v>3009</v>
      </c>
      <c r="E3094" s="2037">
        <v>7</v>
      </c>
      <c r="F3094" s="2038" t="s">
        <v>508</v>
      </c>
      <c r="G3094" s="2039">
        <v>1</v>
      </c>
      <c r="H3094" s="2038">
        <v>2008</v>
      </c>
      <c r="I3094" s="2040">
        <v>92.5</v>
      </c>
      <c r="J3094" s="2038">
        <f t="shared" si="178"/>
        <v>100</v>
      </c>
      <c r="K3094" s="2040">
        <f t="shared" si="179"/>
        <v>0</v>
      </c>
      <c r="L3094" s="2038"/>
      <c r="M3094" s="2038"/>
      <c r="N3094" s="2041">
        <f t="shared" si="180"/>
        <v>0</v>
      </c>
      <c r="O3094" s="2139"/>
      <c r="P3094" s="2139"/>
      <c r="Q3094" s="2139">
        <f t="shared" si="181"/>
        <v>0</v>
      </c>
      <c r="R3094" s="2434"/>
    </row>
    <row r="3095" spans="3:18" ht="14.25" customHeight="1">
      <c r="C3095" s="2035">
        <v>26</v>
      </c>
      <c r="D3095" s="2036" t="s">
        <v>4091</v>
      </c>
      <c r="E3095" s="2037">
        <v>7</v>
      </c>
      <c r="F3095" s="2038" t="s">
        <v>508</v>
      </c>
      <c r="G3095" s="2039">
        <v>2</v>
      </c>
      <c r="H3095" s="2038">
        <v>2008</v>
      </c>
      <c r="I3095" s="2040">
        <v>108</v>
      </c>
      <c r="J3095" s="2038">
        <f t="shared" si="178"/>
        <v>100</v>
      </c>
      <c r="K3095" s="2040">
        <f t="shared" si="179"/>
        <v>0</v>
      </c>
      <c r="L3095" s="2038"/>
      <c r="M3095" s="2038"/>
      <c r="N3095" s="2041">
        <f t="shared" si="180"/>
        <v>0</v>
      </c>
      <c r="O3095" s="2139"/>
      <c r="P3095" s="2139"/>
      <c r="Q3095" s="2139">
        <f t="shared" si="181"/>
        <v>0</v>
      </c>
      <c r="R3095" s="2434"/>
    </row>
    <row r="3096" spans="3:18" ht="14.25" customHeight="1">
      <c r="C3096" s="2042">
        <v>27</v>
      </c>
      <c r="D3096" s="2036" t="s">
        <v>4092</v>
      </c>
      <c r="E3096" s="2037">
        <v>7</v>
      </c>
      <c r="F3096" s="2038" t="s">
        <v>508</v>
      </c>
      <c r="G3096" s="2039">
        <v>3</v>
      </c>
      <c r="H3096" s="2038">
        <v>2008</v>
      </c>
      <c r="I3096" s="2040">
        <v>5068.7144399999997</v>
      </c>
      <c r="J3096" s="2038">
        <f t="shared" si="178"/>
        <v>100</v>
      </c>
      <c r="K3096" s="2040">
        <f t="shared" si="179"/>
        <v>0</v>
      </c>
      <c r="L3096" s="2038"/>
      <c r="M3096" s="2038"/>
      <c r="N3096" s="2041">
        <f t="shared" si="180"/>
        <v>0</v>
      </c>
      <c r="O3096" s="2139"/>
      <c r="P3096" s="2139"/>
      <c r="Q3096" s="2139">
        <f t="shared" si="181"/>
        <v>0</v>
      </c>
      <c r="R3096" s="2434"/>
    </row>
    <row r="3097" spans="3:18" ht="14.25" customHeight="1">
      <c r="C3097" s="2035">
        <v>28</v>
      </c>
      <c r="D3097" s="2036" t="s">
        <v>4093</v>
      </c>
      <c r="E3097" s="2037">
        <v>7</v>
      </c>
      <c r="F3097" s="2038" t="s">
        <v>508</v>
      </c>
      <c r="G3097" s="2039">
        <v>2</v>
      </c>
      <c r="H3097" s="2038">
        <v>2008</v>
      </c>
      <c r="I3097" s="2040">
        <v>6375.3644000000004</v>
      </c>
      <c r="J3097" s="2038">
        <f t="shared" si="178"/>
        <v>100</v>
      </c>
      <c r="K3097" s="2040">
        <f t="shared" si="179"/>
        <v>0</v>
      </c>
      <c r="L3097" s="2038"/>
      <c r="M3097" s="2038"/>
      <c r="N3097" s="2041">
        <f t="shared" si="180"/>
        <v>0</v>
      </c>
      <c r="O3097" s="2139"/>
      <c r="P3097" s="2139"/>
      <c r="Q3097" s="2139">
        <f t="shared" si="181"/>
        <v>0</v>
      </c>
      <c r="R3097" s="2434"/>
    </row>
    <row r="3098" spans="3:18" ht="14.25" customHeight="1">
      <c r="C3098" s="2035">
        <v>29</v>
      </c>
      <c r="D3098" s="2036" t="s">
        <v>4094</v>
      </c>
      <c r="E3098" s="2037">
        <v>7</v>
      </c>
      <c r="F3098" s="2038" t="s">
        <v>508</v>
      </c>
      <c r="G3098" s="2039">
        <v>2</v>
      </c>
      <c r="H3098" s="2038">
        <v>2008</v>
      </c>
      <c r="I3098" s="2040">
        <v>918.73871999999994</v>
      </c>
      <c r="J3098" s="2038">
        <f t="shared" si="178"/>
        <v>100</v>
      </c>
      <c r="K3098" s="2040">
        <f t="shared" si="179"/>
        <v>0</v>
      </c>
      <c r="L3098" s="2038"/>
      <c r="M3098" s="2038"/>
      <c r="N3098" s="2041">
        <f t="shared" si="180"/>
        <v>0</v>
      </c>
      <c r="O3098" s="2139"/>
      <c r="P3098" s="2139"/>
      <c r="Q3098" s="2139">
        <f t="shared" si="181"/>
        <v>0</v>
      </c>
      <c r="R3098" s="2434"/>
    </row>
    <row r="3099" spans="3:18" ht="14.25" customHeight="1">
      <c r="C3099" s="2042">
        <v>30</v>
      </c>
      <c r="D3099" s="2036" t="s">
        <v>4095</v>
      </c>
      <c r="E3099" s="2037">
        <v>7</v>
      </c>
      <c r="F3099" s="2038" t="s">
        <v>508</v>
      </c>
      <c r="G3099" s="2039">
        <v>1</v>
      </c>
      <c r="H3099" s="2038">
        <v>2008</v>
      </c>
      <c r="I3099" s="2040">
        <v>404.685</v>
      </c>
      <c r="J3099" s="2038">
        <f t="shared" si="178"/>
        <v>100</v>
      </c>
      <c r="K3099" s="2040">
        <f t="shared" si="179"/>
        <v>0</v>
      </c>
      <c r="L3099" s="2038"/>
      <c r="M3099" s="2038"/>
      <c r="N3099" s="2041">
        <f t="shared" si="180"/>
        <v>0</v>
      </c>
      <c r="O3099" s="2139"/>
      <c r="P3099" s="2139"/>
      <c r="Q3099" s="2139">
        <f t="shared" si="181"/>
        <v>0</v>
      </c>
      <c r="R3099" s="2434"/>
    </row>
    <row r="3100" spans="3:18" ht="14.25" customHeight="1">
      <c r="C3100" s="2035">
        <v>31</v>
      </c>
      <c r="D3100" s="2036" t="s">
        <v>4096</v>
      </c>
      <c r="E3100" s="2037">
        <v>7</v>
      </c>
      <c r="F3100" s="2038" t="s">
        <v>508</v>
      </c>
      <c r="G3100" s="2039">
        <v>4</v>
      </c>
      <c r="H3100" s="2038">
        <v>2008</v>
      </c>
      <c r="I3100" s="2040">
        <v>119.124</v>
      </c>
      <c r="J3100" s="2038">
        <f t="shared" si="178"/>
        <v>100</v>
      </c>
      <c r="K3100" s="2040">
        <f t="shared" si="179"/>
        <v>0</v>
      </c>
      <c r="L3100" s="2038"/>
      <c r="M3100" s="2038"/>
      <c r="N3100" s="2041">
        <f t="shared" si="180"/>
        <v>0</v>
      </c>
      <c r="O3100" s="2139"/>
      <c r="P3100" s="2139"/>
      <c r="Q3100" s="2139">
        <f t="shared" si="181"/>
        <v>0</v>
      </c>
      <c r="R3100" s="2434"/>
    </row>
    <row r="3101" spans="3:18" ht="14.25" customHeight="1">
      <c r="C3101" s="2035">
        <v>32</v>
      </c>
      <c r="D3101" s="2036" t="s">
        <v>2555</v>
      </c>
      <c r="E3101" s="2037">
        <v>7</v>
      </c>
      <c r="F3101" s="2038" t="s">
        <v>508</v>
      </c>
      <c r="G3101" s="2039">
        <v>5</v>
      </c>
      <c r="H3101" s="2038">
        <v>2008</v>
      </c>
      <c r="I3101" s="2040">
        <v>185</v>
      </c>
      <c r="J3101" s="2038">
        <f t="shared" si="178"/>
        <v>100</v>
      </c>
      <c r="K3101" s="2040">
        <f t="shared" si="179"/>
        <v>0</v>
      </c>
      <c r="L3101" s="2038"/>
      <c r="M3101" s="2038"/>
      <c r="N3101" s="2041">
        <f t="shared" si="180"/>
        <v>0</v>
      </c>
      <c r="O3101" s="2139"/>
      <c r="P3101" s="2139"/>
      <c r="Q3101" s="2139">
        <f t="shared" si="181"/>
        <v>0</v>
      </c>
      <c r="R3101" s="2434"/>
    </row>
    <row r="3102" spans="3:18" ht="14.25" customHeight="1">
      <c r="C3102" s="2042">
        <v>33</v>
      </c>
      <c r="D3102" s="2036" t="s">
        <v>4098</v>
      </c>
      <c r="E3102" s="2037">
        <v>7</v>
      </c>
      <c r="F3102" s="2038" t="s">
        <v>508</v>
      </c>
      <c r="G3102" s="2039">
        <v>7</v>
      </c>
      <c r="H3102" s="2038">
        <v>2007</v>
      </c>
      <c r="I3102" s="2040">
        <v>420</v>
      </c>
      <c r="J3102" s="2038">
        <f t="shared" si="178"/>
        <v>100</v>
      </c>
      <c r="K3102" s="2040">
        <f t="shared" si="179"/>
        <v>0</v>
      </c>
      <c r="L3102" s="2038"/>
      <c r="M3102" s="2038"/>
      <c r="N3102" s="2041">
        <f t="shared" si="180"/>
        <v>0</v>
      </c>
      <c r="O3102" s="2139"/>
      <c r="P3102" s="2139"/>
      <c r="Q3102" s="2139">
        <f t="shared" si="181"/>
        <v>0</v>
      </c>
      <c r="R3102" s="2434"/>
    </row>
    <row r="3103" spans="3:18" ht="14.25" customHeight="1">
      <c r="C3103" s="2035">
        <v>34</v>
      </c>
      <c r="D3103" s="2036" t="s">
        <v>2862</v>
      </c>
      <c r="E3103" s="2037">
        <v>7</v>
      </c>
      <c r="F3103" s="2038" t="s">
        <v>508</v>
      </c>
      <c r="G3103" s="2039">
        <v>2</v>
      </c>
      <c r="H3103" s="2038">
        <v>2008</v>
      </c>
      <c r="I3103" s="2040">
        <v>202.1</v>
      </c>
      <c r="J3103" s="2038">
        <f t="shared" si="178"/>
        <v>100</v>
      </c>
      <c r="K3103" s="2040">
        <f t="shared" si="179"/>
        <v>0</v>
      </c>
      <c r="L3103" s="2038"/>
      <c r="M3103" s="2038"/>
      <c r="N3103" s="2041">
        <f t="shared" si="180"/>
        <v>0</v>
      </c>
      <c r="O3103" s="2139"/>
      <c r="P3103" s="2139"/>
      <c r="Q3103" s="2139">
        <f t="shared" si="181"/>
        <v>0</v>
      </c>
      <c r="R3103" s="2434"/>
    </row>
    <row r="3104" spans="3:18" ht="14.25" customHeight="1">
      <c r="C3104" s="2035">
        <v>35</v>
      </c>
      <c r="D3104" s="2036" t="s">
        <v>2690</v>
      </c>
      <c r="E3104" s="2037">
        <v>7</v>
      </c>
      <c r="F3104" s="2038" t="s">
        <v>508</v>
      </c>
      <c r="G3104" s="2039">
        <v>2</v>
      </c>
      <c r="H3104" s="2038">
        <v>2008</v>
      </c>
      <c r="I3104" s="2040">
        <v>277.60000000000002</v>
      </c>
      <c r="J3104" s="2038">
        <f t="shared" si="178"/>
        <v>100</v>
      </c>
      <c r="K3104" s="2040">
        <f t="shared" si="179"/>
        <v>0</v>
      </c>
      <c r="L3104" s="2038"/>
      <c r="M3104" s="2038"/>
      <c r="N3104" s="2041">
        <f t="shared" si="180"/>
        <v>0</v>
      </c>
      <c r="O3104" s="2139"/>
      <c r="P3104" s="2139"/>
      <c r="Q3104" s="2139">
        <f t="shared" si="181"/>
        <v>0</v>
      </c>
      <c r="R3104" s="2434"/>
    </row>
    <row r="3105" spans="3:18" ht="14.25" customHeight="1">
      <c r="C3105" s="2042">
        <v>36</v>
      </c>
      <c r="D3105" s="2036" t="s">
        <v>2863</v>
      </c>
      <c r="E3105" s="2037">
        <v>7</v>
      </c>
      <c r="F3105" s="2038" t="s">
        <v>508</v>
      </c>
      <c r="G3105" s="2039">
        <v>6</v>
      </c>
      <c r="H3105" s="2038">
        <v>2008</v>
      </c>
      <c r="I3105" s="2040">
        <v>223.5</v>
      </c>
      <c r="J3105" s="2038">
        <f t="shared" si="178"/>
        <v>100</v>
      </c>
      <c r="K3105" s="2040">
        <f t="shared" si="179"/>
        <v>0</v>
      </c>
      <c r="L3105" s="2038"/>
      <c r="M3105" s="2038"/>
      <c r="N3105" s="2041">
        <f t="shared" si="180"/>
        <v>0</v>
      </c>
      <c r="O3105" s="2139"/>
      <c r="P3105" s="2139"/>
      <c r="Q3105" s="2139">
        <f t="shared" si="181"/>
        <v>0</v>
      </c>
      <c r="R3105" s="2434"/>
    </row>
    <row r="3106" spans="3:18" ht="14.25" customHeight="1">
      <c r="C3106" s="2035">
        <v>37</v>
      </c>
      <c r="D3106" s="2036" t="s">
        <v>4099</v>
      </c>
      <c r="E3106" s="2037">
        <v>7</v>
      </c>
      <c r="F3106" s="2038" t="s">
        <v>508</v>
      </c>
      <c r="G3106" s="2039">
        <v>2</v>
      </c>
      <c r="H3106" s="2038">
        <v>2008</v>
      </c>
      <c r="I3106" s="2040">
        <v>628.4</v>
      </c>
      <c r="J3106" s="2038">
        <f t="shared" si="178"/>
        <v>100</v>
      </c>
      <c r="K3106" s="2040">
        <f t="shared" si="179"/>
        <v>0</v>
      </c>
      <c r="L3106" s="2038"/>
      <c r="M3106" s="2038"/>
      <c r="N3106" s="2041">
        <f t="shared" si="180"/>
        <v>0</v>
      </c>
      <c r="O3106" s="2139"/>
      <c r="P3106" s="2139"/>
      <c r="Q3106" s="2139">
        <f t="shared" si="181"/>
        <v>0</v>
      </c>
      <c r="R3106" s="2434"/>
    </row>
    <row r="3107" spans="3:18" ht="14.25" customHeight="1">
      <c r="C3107" s="2035">
        <v>38</v>
      </c>
      <c r="D3107" s="2036" t="s">
        <v>2838</v>
      </c>
      <c r="E3107" s="2037">
        <v>7</v>
      </c>
      <c r="F3107" s="2038" t="s">
        <v>508</v>
      </c>
      <c r="G3107" s="2039">
        <v>3</v>
      </c>
      <c r="H3107" s="2038">
        <v>2008</v>
      </c>
      <c r="I3107" s="2040">
        <v>126.72</v>
      </c>
      <c r="J3107" s="2038">
        <f t="shared" si="178"/>
        <v>100</v>
      </c>
      <c r="K3107" s="2040">
        <f t="shared" si="179"/>
        <v>0</v>
      </c>
      <c r="L3107" s="2038"/>
      <c r="M3107" s="2038"/>
      <c r="N3107" s="2041">
        <f t="shared" si="180"/>
        <v>0</v>
      </c>
      <c r="O3107" s="2139"/>
      <c r="P3107" s="2139"/>
      <c r="Q3107" s="2139">
        <f t="shared" si="181"/>
        <v>0</v>
      </c>
      <c r="R3107" s="2434"/>
    </row>
    <row r="3108" spans="3:18" ht="14.25" customHeight="1">
      <c r="C3108" s="2042">
        <v>39</v>
      </c>
      <c r="D3108" s="2036" t="s">
        <v>4106</v>
      </c>
      <c r="E3108" s="2037">
        <v>7</v>
      </c>
      <c r="F3108" s="2038" t="s">
        <v>508</v>
      </c>
      <c r="G3108" s="2039">
        <v>35</v>
      </c>
      <c r="H3108" s="2038">
        <v>2010</v>
      </c>
      <c r="I3108" s="2040">
        <v>2641.8</v>
      </c>
      <c r="J3108" s="2038">
        <f t="shared" si="178"/>
        <v>100</v>
      </c>
      <c r="K3108" s="2040">
        <f t="shared" si="179"/>
        <v>0</v>
      </c>
      <c r="L3108" s="2038"/>
      <c r="M3108" s="2038"/>
      <c r="N3108" s="2041">
        <f t="shared" si="180"/>
        <v>0</v>
      </c>
      <c r="O3108" s="2139"/>
      <c r="P3108" s="2139"/>
      <c r="Q3108" s="2139">
        <f t="shared" si="181"/>
        <v>0</v>
      </c>
      <c r="R3108" s="2434"/>
    </row>
    <row r="3109" spans="3:18" ht="14.25" customHeight="1">
      <c r="C3109" s="2035">
        <v>40</v>
      </c>
      <c r="D3109" s="2036" t="s">
        <v>4107</v>
      </c>
      <c r="E3109" s="2037">
        <v>7</v>
      </c>
      <c r="F3109" s="2038" t="s">
        <v>508</v>
      </c>
      <c r="G3109" s="2039">
        <v>2</v>
      </c>
      <c r="H3109" s="2038">
        <v>2010</v>
      </c>
      <c r="I3109" s="2040">
        <v>900.24</v>
      </c>
      <c r="J3109" s="2038">
        <f t="shared" si="178"/>
        <v>100</v>
      </c>
      <c r="K3109" s="2040">
        <f t="shared" si="179"/>
        <v>0</v>
      </c>
      <c r="L3109" s="2038"/>
      <c r="M3109" s="2038"/>
      <c r="N3109" s="2041">
        <f t="shared" si="180"/>
        <v>0</v>
      </c>
      <c r="O3109" s="2139"/>
      <c r="P3109" s="2139"/>
      <c r="Q3109" s="2139">
        <f t="shared" si="181"/>
        <v>0</v>
      </c>
      <c r="R3109" s="2434"/>
    </row>
    <row r="3110" spans="3:18" ht="14.25" customHeight="1">
      <c r="C3110" s="2035">
        <v>41</v>
      </c>
      <c r="D3110" s="2036" t="s">
        <v>4110</v>
      </c>
      <c r="E3110" s="2037">
        <v>7</v>
      </c>
      <c r="F3110" s="2038" t="s">
        <v>508</v>
      </c>
      <c r="G3110" s="2039">
        <v>1</v>
      </c>
      <c r="H3110" s="2038">
        <v>2001</v>
      </c>
      <c r="I3110" s="2040">
        <v>2156.7950000000001</v>
      </c>
      <c r="J3110" s="2038">
        <f t="shared" si="178"/>
        <v>100</v>
      </c>
      <c r="K3110" s="2040">
        <f t="shared" si="179"/>
        <v>0</v>
      </c>
      <c r="L3110" s="2038"/>
      <c r="M3110" s="2038"/>
      <c r="N3110" s="2041">
        <f t="shared" si="180"/>
        <v>0</v>
      </c>
      <c r="O3110" s="2139"/>
      <c r="P3110" s="2139"/>
      <c r="Q3110" s="2139">
        <f t="shared" si="181"/>
        <v>0</v>
      </c>
      <c r="R3110" s="2434"/>
    </row>
    <row r="3111" spans="3:18" ht="14.25" customHeight="1">
      <c r="C3111" s="2042">
        <v>42</v>
      </c>
      <c r="D3111" s="2036" t="s">
        <v>4116</v>
      </c>
      <c r="E3111" s="2037">
        <v>7</v>
      </c>
      <c r="F3111" s="2038" t="s">
        <v>508</v>
      </c>
      <c r="G3111" s="2039">
        <v>13</v>
      </c>
      <c r="H3111" s="2038">
        <v>2011</v>
      </c>
      <c r="I3111" s="2040">
        <v>700.44</v>
      </c>
      <c r="J3111" s="2038">
        <f t="shared" si="178"/>
        <v>100</v>
      </c>
      <c r="K3111" s="2040">
        <f t="shared" si="179"/>
        <v>0</v>
      </c>
      <c r="L3111" s="2038"/>
      <c r="M3111" s="2038"/>
      <c r="N3111" s="2041">
        <f t="shared" si="180"/>
        <v>0</v>
      </c>
      <c r="O3111" s="2139"/>
      <c r="P3111" s="2139"/>
      <c r="Q3111" s="2139">
        <f t="shared" si="181"/>
        <v>0</v>
      </c>
      <c r="R3111" s="2434"/>
    </row>
    <row r="3112" spans="3:18" ht="14.25" customHeight="1">
      <c r="C3112" s="2035">
        <v>43</v>
      </c>
      <c r="D3112" s="2036" t="s">
        <v>4118</v>
      </c>
      <c r="E3112" s="2037">
        <v>7</v>
      </c>
      <c r="F3112" s="2038" t="s">
        <v>508</v>
      </c>
      <c r="G3112" s="2039">
        <v>2</v>
      </c>
      <c r="H3112" s="2038">
        <v>2012</v>
      </c>
      <c r="I3112" s="2040">
        <v>10648.56</v>
      </c>
      <c r="J3112" s="2038">
        <f t="shared" si="178"/>
        <v>100</v>
      </c>
      <c r="K3112" s="2040">
        <f t="shared" si="179"/>
        <v>0</v>
      </c>
      <c r="L3112" s="2038"/>
      <c r="M3112" s="2038"/>
      <c r="N3112" s="2041">
        <f t="shared" si="180"/>
        <v>0</v>
      </c>
      <c r="O3112" s="2139"/>
      <c r="P3112" s="2139"/>
      <c r="Q3112" s="2139">
        <f t="shared" si="181"/>
        <v>0</v>
      </c>
      <c r="R3112" s="2434"/>
    </row>
    <row r="3113" spans="3:18" ht="14.25" customHeight="1">
      <c r="C3113" s="2035">
        <v>44</v>
      </c>
      <c r="D3113" s="2036" t="s">
        <v>4119</v>
      </c>
      <c r="E3113" s="2037">
        <v>7</v>
      </c>
      <c r="F3113" s="2038" t="s">
        <v>508</v>
      </c>
      <c r="G3113" s="2039">
        <v>1</v>
      </c>
      <c r="H3113" s="2038">
        <v>2012</v>
      </c>
      <c r="I3113" s="2040">
        <v>1568.88</v>
      </c>
      <c r="J3113" s="2038">
        <f t="shared" si="178"/>
        <v>100</v>
      </c>
      <c r="K3113" s="2040">
        <f t="shared" si="179"/>
        <v>0</v>
      </c>
      <c r="L3113" s="2038"/>
      <c r="M3113" s="2038"/>
      <c r="N3113" s="2041">
        <f t="shared" si="180"/>
        <v>0</v>
      </c>
      <c r="O3113" s="2139"/>
      <c r="P3113" s="2139"/>
      <c r="Q3113" s="2139">
        <f t="shared" si="181"/>
        <v>0</v>
      </c>
      <c r="R3113" s="2434"/>
    </row>
    <row r="3114" spans="3:18" ht="14.25" customHeight="1">
      <c r="C3114" s="2042">
        <v>45</v>
      </c>
      <c r="D3114" s="2036" t="s">
        <v>4120</v>
      </c>
      <c r="E3114" s="2037">
        <v>7</v>
      </c>
      <c r="F3114" s="2038" t="s">
        <v>508</v>
      </c>
      <c r="G3114" s="2039">
        <v>9</v>
      </c>
      <c r="H3114" s="2038">
        <v>2012</v>
      </c>
      <c r="I3114" s="2040">
        <v>35717.760000000002</v>
      </c>
      <c r="J3114" s="2038">
        <f t="shared" si="178"/>
        <v>100</v>
      </c>
      <c r="K3114" s="2040">
        <f t="shared" si="179"/>
        <v>0</v>
      </c>
      <c r="L3114" s="2038"/>
      <c r="M3114" s="2038"/>
      <c r="N3114" s="2041">
        <f t="shared" si="180"/>
        <v>0</v>
      </c>
      <c r="O3114" s="2139"/>
      <c r="P3114" s="2139"/>
      <c r="Q3114" s="2139">
        <f t="shared" si="181"/>
        <v>0</v>
      </c>
      <c r="R3114" s="2434"/>
    </row>
    <row r="3115" spans="3:18" ht="14.25" customHeight="1">
      <c r="C3115" s="2035">
        <v>46</v>
      </c>
      <c r="D3115" s="2036" t="s">
        <v>4121</v>
      </c>
      <c r="E3115" s="2037">
        <v>7</v>
      </c>
      <c r="F3115" s="2038" t="s">
        <v>508</v>
      </c>
      <c r="G3115" s="2039">
        <v>9</v>
      </c>
      <c r="H3115" s="2038">
        <v>2012</v>
      </c>
      <c r="I3115" s="2040">
        <v>13830.48</v>
      </c>
      <c r="J3115" s="2038">
        <f t="shared" si="178"/>
        <v>100</v>
      </c>
      <c r="K3115" s="2040">
        <f t="shared" si="179"/>
        <v>0</v>
      </c>
      <c r="L3115" s="2038"/>
      <c r="M3115" s="2038"/>
      <c r="N3115" s="2041">
        <f t="shared" si="180"/>
        <v>0</v>
      </c>
      <c r="O3115" s="2139"/>
      <c r="P3115" s="2139"/>
      <c r="Q3115" s="2139">
        <f t="shared" si="181"/>
        <v>0</v>
      </c>
      <c r="R3115" s="2434"/>
    </row>
    <row r="3116" spans="3:18" ht="14.25" customHeight="1">
      <c r="C3116" s="2035">
        <v>47</v>
      </c>
      <c r="D3116" s="2036" t="s">
        <v>4122</v>
      </c>
      <c r="E3116" s="2037">
        <v>7</v>
      </c>
      <c r="F3116" s="2038" t="s">
        <v>508</v>
      </c>
      <c r="G3116" s="2039">
        <v>1</v>
      </c>
      <c r="H3116" s="2038">
        <v>2012</v>
      </c>
      <c r="I3116" s="2040">
        <v>2580.48</v>
      </c>
      <c r="J3116" s="2038">
        <f t="shared" si="178"/>
        <v>100</v>
      </c>
      <c r="K3116" s="2040">
        <f t="shared" si="179"/>
        <v>0</v>
      </c>
      <c r="L3116" s="2038"/>
      <c r="M3116" s="2038"/>
      <c r="N3116" s="2041">
        <f t="shared" si="180"/>
        <v>0</v>
      </c>
      <c r="O3116" s="2139"/>
      <c r="P3116" s="2139"/>
      <c r="Q3116" s="2139">
        <f t="shared" si="181"/>
        <v>0</v>
      </c>
      <c r="R3116" s="2434"/>
    </row>
    <row r="3117" spans="3:18" ht="14.25" customHeight="1">
      <c r="C3117" s="2042">
        <v>48</v>
      </c>
      <c r="D3117" s="2036" t="s">
        <v>4123</v>
      </c>
      <c r="E3117" s="2037">
        <v>7</v>
      </c>
      <c r="F3117" s="2038" t="s">
        <v>508</v>
      </c>
      <c r="G3117" s="2039">
        <v>2</v>
      </c>
      <c r="H3117" s="2038">
        <v>2012</v>
      </c>
      <c r="I3117" s="2040">
        <v>1051.2</v>
      </c>
      <c r="J3117" s="2038">
        <f t="shared" si="178"/>
        <v>100</v>
      </c>
      <c r="K3117" s="2040">
        <f t="shared" si="179"/>
        <v>0</v>
      </c>
      <c r="L3117" s="2038"/>
      <c r="M3117" s="2038"/>
      <c r="N3117" s="2041">
        <f t="shared" si="180"/>
        <v>0</v>
      </c>
      <c r="O3117" s="2139"/>
      <c r="P3117" s="2139"/>
      <c r="Q3117" s="2139">
        <f t="shared" si="181"/>
        <v>0</v>
      </c>
      <c r="R3117" s="2434"/>
    </row>
    <row r="3118" spans="3:18" ht="14.25" customHeight="1">
      <c r="C3118" s="2035">
        <v>49</v>
      </c>
      <c r="D3118" s="2036" t="s">
        <v>4124</v>
      </c>
      <c r="E3118" s="2037">
        <v>7</v>
      </c>
      <c r="F3118" s="2038" t="s">
        <v>508</v>
      </c>
      <c r="G3118" s="2039">
        <v>2</v>
      </c>
      <c r="H3118" s="2038">
        <v>2012</v>
      </c>
      <c r="I3118" s="2040">
        <v>189.6</v>
      </c>
      <c r="J3118" s="2038">
        <f t="shared" si="178"/>
        <v>100</v>
      </c>
      <c r="K3118" s="2040">
        <f t="shared" si="179"/>
        <v>0</v>
      </c>
      <c r="L3118" s="2038"/>
      <c r="M3118" s="2038"/>
      <c r="N3118" s="2041">
        <f t="shared" si="180"/>
        <v>0</v>
      </c>
      <c r="O3118" s="2139"/>
      <c r="P3118" s="2139"/>
      <c r="Q3118" s="2139">
        <f t="shared" si="181"/>
        <v>0</v>
      </c>
      <c r="R3118" s="2434"/>
    </row>
    <row r="3119" spans="3:18" ht="14.25" customHeight="1">
      <c r="C3119" s="2035">
        <v>50</v>
      </c>
      <c r="D3119" s="2036" t="s">
        <v>3473</v>
      </c>
      <c r="E3119" s="2037">
        <v>7</v>
      </c>
      <c r="F3119" s="2038" t="s">
        <v>508</v>
      </c>
      <c r="G3119" s="2039">
        <v>2</v>
      </c>
      <c r="H3119" s="2038">
        <v>2012</v>
      </c>
      <c r="I3119" s="2040">
        <v>977.52</v>
      </c>
      <c r="J3119" s="2038">
        <f t="shared" si="178"/>
        <v>100</v>
      </c>
      <c r="K3119" s="2040">
        <f t="shared" si="179"/>
        <v>0</v>
      </c>
      <c r="L3119" s="2038"/>
      <c r="M3119" s="2038"/>
      <c r="N3119" s="2041">
        <f t="shared" si="180"/>
        <v>0</v>
      </c>
      <c r="O3119" s="2139"/>
      <c r="P3119" s="2139"/>
      <c r="Q3119" s="2139">
        <f t="shared" si="181"/>
        <v>0</v>
      </c>
      <c r="R3119" s="2434"/>
    </row>
    <row r="3120" spans="3:18" ht="14.25" customHeight="1">
      <c r="C3120" s="2042">
        <v>51</v>
      </c>
      <c r="D3120" s="2036" t="s">
        <v>2088</v>
      </c>
      <c r="E3120" s="2037">
        <v>7</v>
      </c>
      <c r="F3120" s="2038" t="s">
        <v>508</v>
      </c>
      <c r="G3120" s="2039">
        <v>2</v>
      </c>
      <c r="H3120" s="2038">
        <v>2012</v>
      </c>
      <c r="I3120" s="2040">
        <v>74.16</v>
      </c>
      <c r="J3120" s="2038">
        <f t="shared" si="178"/>
        <v>100</v>
      </c>
      <c r="K3120" s="2040">
        <f t="shared" si="179"/>
        <v>0</v>
      </c>
      <c r="L3120" s="2038"/>
      <c r="M3120" s="2038"/>
      <c r="N3120" s="2041">
        <f t="shared" si="180"/>
        <v>0</v>
      </c>
      <c r="O3120" s="2139"/>
      <c r="P3120" s="2139"/>
      <c r="Q3120" s="2139">
        <f t="shared" si="181"/>
        <v>0</v>
      </c>
      <c r="R3120" s="2434"/>
    </row>
    <row r="3121" spans="3:18" ht="14.25" customHeight="1">
      <c r="C3121" s="2035">
        <v>52</v>
      </c>
      <c r="D3121" s="2036" t="s">
        <v>4125</v>
      </c>
      <c r="E3121" s="2037">
        <v>7</v>
      </c>
      <c r="F3121" s="2038" t="s">
        <v>508</v>
      </c>
      <c r="G3121" s="2039">
        <v>2</v>
      </c>
      <c r="H3121" s="2038">
        <v>2012</v>
      </c>
      <c r="I3121" s="2040">
        <v>3487.68</v>
      </c>
      <c r="J3121" s="2038">
        <f t="shared" si="178"/>
        <v>100</v>
      </c>
      <c r="K3121" s="2040">
        <f t="shared" si="179"/>
        <v>0</v>
      </c>
      <c r="L3121" s="2038"/>
      <c r="M3121" s="2038"/>
      <c r="N3121" s="2041">
        <f t="shared" si="180"/>
        <v>0</v>
      </c>
      <c r="O3121" s="2139"/>
      <c r="P3121" s="2139"/>
      <c r="Q3121" s="2139">
        <f t="shared" si="181"/>
        <v>0</v>
      </c>
      <c r="R3121" s="2434"/>
    </row>
    <row r="3122" spans="3:18" ht="14.25" customHeight="1">
      <c r="C3122" s="2035">
        <v>53</v>
      </c>
      <c r="D3122" s="2036" t="s">
        <v>4126</v>
      </c>
      <c r="E3122" s="2037">
        <v>7</v>
      </c>
      <c r="F3122" s="2038" t="s">
        <v>508</v>
      </c>
      <c r="G3122" s="2039">
        <v>7</v>
      </c>
      <c r="H3122" s="2038">
        <v>2012</v>
      </c>
      <c r="I3122" s="2040">
        <v>2685.48</v>
      </c>
      <c r="J3122" s="2038">
        <f t="shared" si="178"/>
        <v>100</v>
      </c>
      <c r="K3122" s="2040">
        <f t="shared" si="179"/>
        <v>0</v>
      </c>
      <c r="L3122" s="2038"/>
      <c r="M3122" s="2038"/>
      <c r="N3122" s="2041">
        <f t="shared" si="180"/>
        <v>0</v>
      </c>
      <c r="O3122" s="2139"/>
      <c r="P3122" s="2139"/>
      <c r="Q3122" s="2139">
        <f t="shared" si="181"/>
        <v>0</v>
      </c>
      <c r="R3122" s="2434"/>
    </row>
    <row r="3123" spans="3:18" ht="14.25" customHeight="1">
      <c r="C3123" s="2042">
        <v>54</v>
      </c>
      <c r="D3123" s="2036" t="s">
        <v>4127</v>
      </c>
      <c r="E3123" s="2037">
        <v>7</v>
      </c>
      <c r="F3123" s="2038" t="s">
        <v>508</v>
      </c>
      <c r="G3123" s="2039">
        <v>1</v>
      </c>
      <c r="H3123" s="2038">
        <v>2012</v>
      </c>
      <c r="I3123" s="2040">
        <v>11212.8</v>
      </c>
      <c r="J3123" s="2038">
        <f t="shared" si="178"/>
        <v>100</v>
      </c>
      <c r="K3123" s="2040">
        <f t="shared" si="179"/>
        <v>0</v>
      </c>
      <c r="L3123" s="2038"/>
      <c r="M3123" s="2038"/>
      <c r="N3123" s="2041">
        <f t="shared" si="180"/>
        <v>0</v>
      </c>
      <c r="O3123" s="2139"/>
      <c r="P3123" s="2139"/>
      <c r="Q3123" s="2139">
        <f t="shared" si="181"/>
        <v>0</v>
      </c>
      <c r="R3123" s="2434"/>
    </row>
    <row r="3124" spans="3:18" ht="14.25" customHeight="1">
      <c r="C3124" s="2035">
        <v>55</v>
      </c>
      <c r="D3124" s="2036" t="s">
        <v>4128</v>
      </c>
      <c r="E3124" s="2037">
        <v>7</v>
      </c>
      <c r="F3124" s="2038" t="s">
        <v>508</v>
      </c>
      <c r="G3124" s="2039">
        <v>1</v>
      </c>
      <c r="H3124" s="2038">
        <v>2012</v>
      </c>
      <c r="I3124" s="2040">
        <v>177.96</v>
      </c>
      <c r="J3124" s="2038">
        <f t="shared" si="178"/>
        <v>100</v>
      </c>
      <c r="K3124" s="2040">
        <f t="shared" si="179"/>
        <v>0</v>
      </c>
      <c r="L3124" s="2038"/>
      <c r="M3124" s="2038"/>
      <c r="N3124" s="2041">
        <f t="shared" si="180"/>
        <v>0</v>
      </c>
      <c r="O3124" s="2139"/>
      <c r="P3124" s="2139"/>
      <c r="Q3124" s="2139">
        <f t="shared" si="181"/>
        <v>0</v>
      </c>
      <c r="R3124" s="2434"/>
    </row>
    <row r="3125" spans="3:18" ht="14.25" customHeight="1">
      <c r="C3125" s="2035">
        <v>56</v>
      </c>
      <c r="D3125" s="2036" t="s">
        <v>4129</v>
      </c>
      <c r="E3125" s="2037">
        <v>7</v>
      </c>
      <c r="F3125" s="2038" t="s">
        <v>508</v>
      </c>
      <c r="G3125" s="2039">
        <v>1</v>
      </c>
      <c r="H3125" s="2038">
        <v>2012</v>
      </c>
      <c r="I3125" s="2040">
        <v>1302.6600000000001</v>
      </c>
      <c r="J3125" s="2038">
        <f t="shared" si="178"/>
        <v>100</v>
      </c>
      <c r="K3125" s="2040">
        <f t="shared" si="179"/>
        <v>0</v>
      </c>
      <c r="L3125" s="2038"/>
      <c r="M3125" s="2038"/>
      <c r="N3125" s="2041">
        <f t="shared" si="180"/>
        <v>0</v>
      </c>
      <c r="O3125" s="2139"/>
      <c r="P3125" s="2139"/>
      <c r="Q3125" s="2139">
        <f t="shared" si="181"/>
        <v>0</v>
      </c>
      <c r="R3125" s="2434"/>
    </row>
    <row r="3126" spans="3:18" ht="14.25" customHeight="1">
      <c r="C3126" s="2042">
        <v>57</v>
      </c>
      <c r="D3126" s="2036" t="s">
        <v>4130</v>
      </c>
      <c r="E3126" s="2037">
        <v>7</v>
      </c>
      <c r="F3126" s="2038" t="s">
        <v>508</v>
      </c>
      <c r="G3126" s="2039">
        <v>10</v>
      </c>
      <c r="H3126" s="2038">
        <v>2013</v>
      </c>
      <c r="I3126" s="2040">
        <v>5120.1487999999999</v>
      </c>
      <c r="J3126" s="2038">
        <f t="shared" si="178"/>
        <v>100</v>
      </c>
      <c r="K3126" s="2040">
        <f t="shared" si="179"/>
        <v>0</v>
      </c>
      <c r="L3126" s="2038"/>
      <c r="M3126" s="2038"/>
      <c r="N3126" s="2041">
        <f t="shared" si="180"/>
        <v>0</v>
      </c>
      <c r="O3126" s="2139"/>
      <c r="P3126" s="2139"/>
      <c r="Q3126" s="2139">
        <f t="shared" si="181"/>
        <v>0</v>
      </c>
      <c r="R3126" s="2434"/>
    </row>
    <row r="3127" spans="3:18" ht="14.25" customHeight="1">
      <c r="C3127" s="2035">
        <v>58</v>
      </c>
      <c r="D3127" s="2036" t="s">
        <v>4132</v>
      </c>
      <c r="E3127" s="2037">
        <v>7</v>
      </c>
      <c r="F3127" s="2038" t="s">
        <v>508</v>
      </c>
      <c r="G3127" s="2039">
        <v>1</v>
      </c>
      <c r="H3127" s="2038">
        <v>2013</v>
      </c>
      <c r="I3127" s="2040">
        <v>1132.60672</v>
      </c>
      <c r="J3127" s="2038">
        <f t="shared" si="178"/>
        <v>100</v>
      </c>
      <c r="K3127" s="2040">
        <f t="shared" si="179"/>
        <v>0</v>
      </c>
      <c r="L3127" s="2038"/>
      <c r="M3127" s="2038"/>
      <c r="N3127" s="2041">
        <f t="shared" si="180"/>
        <v>0</v>
      </c>
      <c r="O3127" s="2139"/>
      <c r="P3127" s="2139"/>
      <c r="Q3127" s="2139">
        <f t="shared" si="181"/>
        <v>0</v>
      </c>
      <c r="R3127" s="2434"/>
    </row>
    <row r="3128" spans="3:18" ht="14.25" customHeight="1">
      <c r="C3128" s="2035">
        <v>59</v>
      </c>
      <c r="D3128" s="2036" t="s">
        <v>4133</v>
      </c>
      <c r="E3128" s="2037">
        <v>7</v>
      </c>
      <c r="F3128" s="2038" t="s">
        <v>508</v>
      </c>
      <c r="G3128" s="2039">
        <v>1</v>
      </c>
      <c r="H3128" s="2038">
        <v>2013</v>
      </c>
      <c r="I3128" s="2040">
        <v>1651.54072</v>
      </c>
      <c r="J3128" s="2038">
        <f t="shared" si="178"/>
        <v>100</v>
      </c>
      <c r="K3128" s="2040">
        <f t="shared" si="179"/>
        <v>0</v>
      </c>
      <c r="L3128" s="2038"/>
      <c r="M3128" s="2038"/>
      <c r="N3128" s="2041">
        <f t="shared" si="180"/>
        <v>0</v>
      </c>
      <c r="O3128" s="2139"/>
      <c r="P3128" s="2139"/>
      <c r="Q3128" s="2139">
        <f t="shared" si="181"/>
        <v>0</v>
      </c>
      <c r="R3128" s="2434"/>
    </row>
    <row r="3129" spans="3:18" ht="14.25" customHeight="1">
      <c r="C3129" s="2042">
        <v>60</v>
      </c>
      <c r="D3129" s="2036" t="s">
        <v>4134</v>
      </c>
      <c r="E3129" s="2037">
        <v>7</v>
      </c>
      <c r="F3129" s="2038" t="s">
        <v>508</v>
      </c>
      <c r="G3129" s="2039">
        <v>1</v>
      </c>
      <c r="H3129" s="2038">
        <v>2013</v>
      </c>
      <c r="I3129" s="2040">
        <v>56.949680000000001</v>
      </c>
      <c r="J3129" s="2038">
        <f t="shared" si="178"/>
        <v>100</v>
      </c>
      <c r="K3129" s="2040">
        <f t="shared" si="179"/>
        <v>0</v>
      </c>
      <c r="L3129" s="2038"/>
      <c r="M3129" s="2038"/>
      <c r="N3129" s="2041">
        <f t="shared" si="180"/>
        <v>0</v>
      </c>
      <c r="O3129" s="2139"/>
      <c r="P3129" s="2139"/>
      <c r="Q3129" s="2139">
        <f t="shared" si="181"/>
        <v>0</v>
      </c>
      <c r="R3129" s="2434"/>
    </row>
    <row r="3130" spans="3:18" ht="14.25" customHeight="1">
      <c r="C3130" s="2035">
        <v>61</v>
      </c>
      <c r="D3130" s="2036" t="s">
        <v>4135</v>
      </c>
      <c r="E3130" s="2037">
        <v>7</v>
      </c>
      <c r="F3130" s="2038" t="s">
        <v>508</v>
      </c>
      <c r="G3130" s="2039">
        <v>1</v>
      </c>
      <c r="H3130" s="2038">
        <v>2013</v>
      </c>
      <c r="I3130" s="2040">
        <v>159.13976</v>
      </c>
      <c r="J3130" s="2038">
        <f t="shared" si="178"/>
        <v>100</v>
      </c>
      <c r="K3130" s="2040">
        <f t="shared" si="179"/>
        <v>0</v>
      </c>
      <c r="L3130" s="2038"/>
      <c r="M3130" s="2038"/>
      <c r="N3130" s="2041">
        <f t="shared" si="180"/>
        <v>0</v>
      </c>
      <c r="O3130" s="2139"/>
      <c r="P3130" s="2139"/>
      <c r="Q3130" s="2139">
        <f t="shared" si="181"/>
        <v>0</v>
      </c>
      <c r="R3130" s="2434"/>
    </row>
    <row r="3131" spans="3:18" ht="14.25" customHeight="1">
      <c r="C3131" s="2035">
        <v>62</v>
      </c>
      <c r="D3131" s="2036" t="s">
        <v>4136</v>
      </c>
      <c r="E3131" s="2037">
        <v>7</v>
      </c>
      <c r="F3131" s="2038" t="s">
        <v>508</v>
      </c>
      <c r="G3131" s="2039">
        <v>1</v>
      </c>
      <c r="H3131" s="2038">
        <v>2013</v>
      </c>
      <c r="I3131" s="2040">
        <v>409.29255999999998</v>
      </c>
      <c r="J3131" s="2038">
        <f t="shared" si="178"/>
        <v>100</v>
      </c>
      <c r="K3131" s="2040">
        <f t="shared" si="179"/>
        <v>0</v>
      </c>
      <c r="L3131" s="2038"/>
      <c r="M3131" s="2038"/>
      <c r="N3131" s="2041">
        <f t="shared" si="180"/>
        <v>0</v>
      </c>
      <c r="O3131" s="2139"/>
      <c r="P3131" s="2139"/>
      <c r="Q3131" s="2139">
        <f t="shared" si="181"/>
        <v>0</v>
      </c>
      <c r="R3131" s="2434"/>
    </row>
    <row r="3132" spans="3:18" ht="14.25" customHeight="1">
      <c r="C3132" s="2042">
        <v>63</v>
      </c>
      <c r="D3132" s="2036" t="s">
        <v>4137</v>
      </c>
      <c r="E3132" s="2037">
        <v>7</v>
      </c>
      <c r="F3132" s="2038" t="s">
        <v>508</v>
      </c>
      <c r="G3132" s="2039">
        <v>4</v>
      </c>
      <c r="H3132" s="2038">
        <v>2013</v>
      </c>
      <c r="I3132" s="2040">
        <v>928.22656000000006</v>
      </c>
      <c r="J3132" s="2038">
        <f t="shared" si="178"/>
        <v>100</v>
      </c>
      <c r="K3132" s="2040">
        <f t="shared" si="179"/>
        <v>0</v>
      </c>
      <c r="L3132" s="2038"/>
      <c r="M3132" s="2038"/>
      <c r="N3132" s="2041">
        <f t="shared" si="180"/>
        <v>0</v>
      </c>
      <c r="O3132" s="2139"/>
      <c r="P3132" s="2139"/>
      <c r="Q3132" s="2139">
        <f t="shared" si="181"/>
        <v>0</v>
      </c>
      <c r="R3132" s="2434"/>
    </row>
    <row r="3133" spans="3:18" ht="14.25" customHeight="1">
      <c r="C3133" s="2035">
        <v>64</v>
      </c>
      <c r="D3133" s="2036" t="s">
        <v>4139</v>
      </c>
      <c r="E3133" s="2037">
        <v>7</v>
      </c>
      <c r="F3133" s="2038" t="s">
        <v>508</v>
      </c>
      <c r="G3133" s="2039">
        <v>10</v>
      </c>
      <c r="H3133" s="2038">
        <v>2013</v>
      </c>
      <c r="I3133" s="2040">
        <v>2163</v>
      </c>
      <c r="J3133" s="2038">
        <f t="shared" si="178"/>
        <v>100</v>
      </c>
      <c r="K3133" s="2040">
        <f t="shared" si="179"/>
        <v>0</v>
      </c>
      <c r="L3133" s="2038"/>
      <c r="M3133" s="2038"/>
      <c r="N3133" s="2041">
        <f t="shared" si="180"/>
        <v>0</v>
      </c>
      <c r="O3133" s="2139"/>
      <c r="P3133" s="2139"/>
      <c r="Q3133" s="2139">
        <f t="shared" si="181"/>
        <v>0</v>
      </c>
      <c r="R3133" s="2434"/>
    </row>
    <row r="3134" spans="3:18" ht="14.25" customHeight="1">
      <c r="C3134" s="2035">
        <v>65</v>
      </c>
      <c r="D3134" s="2036" t="s">
        <v>2725</v>
      </c>
      <c r="E3134" s="2037">
        <v>7</v>
      </c>
      <c r="F3134" s="2038" t="s">
        <v>508</v>
      </c>
      <c r="G3134" s="2039">
        <v>3</v>
      </c>
      <c r="H3134" s="2038">
        <v>2013</v>
      </c>
      <c r="I3134" s="2040">
        <v>179.7</v>
      </c>
      <c r="J3134" s="2038">
        <f t="shared" ref="J3134:J3197" si="182">IF(($J$14-H3134)*J$1177&gt;100,100,($J$14-H3134)*J$1177)</f>
        <v>100</v>
      </c>
      <c r="K3134" s="2040">
        <f t="shared" ref="K3134:K3197" si="183">IF(J3134=100,0,I3134-I3134*J3134%)</f>
        <v>0</v>
      </c>
      <c r="L3134" s="2038"/>
      <c r="M3134" s="2038"/>
      <c r="N3134" s="2041">
        <f t="shared" ref="N3134:N3197" si="184">+L3134*M3134</f>
        <v>0</v>
      </c>
      <c r="O3134" s="2139"/>
      <c r="P3134" s="2139"/>
      <c r="Q3134" s="2139">
        <f t="shared" ref="Q3134:Q3197" si="185">+O3134*P3134</f>
        <v>0</v>
      </c>
      <c r="R3134" s="2434"/>
    </row>
    <row r="3135" spans="3:18" ht="14.25" customHeight="1">
      <c r="C3135" s="2042">
        <v>66</v>
      </c>
      <c r="D3135" s="2036" t="s">
        <v>4141</v>
      </c>
      <c r="E3135" s="2037">
        <v>7</v>
      </c>
      <c r="F3135" s="2038" t="s">
        <v>508</v>
      </c>
      <c r="G3135" s="2039">
        <v>2</v>
      </c>
      <c r="H3135" s="2038">
        <v>2013</v>
      </c>
      <c r="I3135" s="2040">
        <v>79.400000000000006</v>
      </c>
      <c r="J3135" s="2038">
        <f t="shared" si="182"/>
        <v>100</v>
      </c>
      <c r="K3135" s="2040">
        <f t="shared" si="183"/>
        <v>0</v>
      </c>
      <c r="L3135" s="2038"/>
      <c r="M3135" s="2038"/>
      <c r="N3135" s="2041">
        <f t="shared" si="184"/>
        <v>0</v>
      </c>
      <c r="O3135" s="2139"/>
      <c r="P3135" s="2139"/>
      <c r="Q3135" s="2139">
        <f t="shared" si="185"/>
        <v>0</v>
      </c>
      <c r="R3135" s="2434"/>
    </row>
    <row r="3136" spans="3:18" ht="14.25" customHeight="1">
      <c r="C3136" s="2035">
        <v>67</v>
      </c>
      <c r="D3136" s="2036" t="s">
        <v>4143</v>
      </c>
      <c r="E3136" s="2037">
        <v>7</v>
      </c>
      <c r="F3136" s="2038" t="s">
        <v>508</v>
      </c>
      <c r="G3136" s="2039">
        <v>3</v>
      </c>
      <c r="H3136" s="2038">
        <v>2015</v>
      </c>
      <c r="I3136" s="2040">
        <v>177</v>
      </c>
      <c r="J3136" s="2038">
        <f t="shared" si="182"/>
        <v>100</v>
      </c>
      <c r="K3136" s="2040">
        <f t="shared" si="183"/>
        <v>0</v>
      </c>
      <c r="L3136" s="2038"/>
      <c r="M3136" s="2038"/>
      <c r="N3136" s="2041">
        <f t="shared" si="184"/>
        <v>0</v>
      </c>
      <c r="O3136" s="2139"/>
      <c r="P3136" s="2139"/>
      <c r="Q3136" s="2139">
        <f t="shared" si="185"/>
        <v>0</v>
      </c>
      <c r="R3136" s="2434"/>
    </row>
    <row r="3137" spans="3:18" ht="14.25" customHeight="1">
      <c r="C3137" s="2035">
        <v>68</v>
      </c>
      <c r="D3137" s="2036" t="s">
        <v>4145</v>
      </c>
      <c r="E3137" s="2037">
        <v>7</v>
      </c>
      <c r="F3137" s="2038" t="s">
        <v>508</v>
      </c>
      <c r="G3137" s="2039">
        <v>1</v>
      </c>
      <c r="H3137" s="2038">
        <v>2015</v>
      </c>
      <c r="I3137" s="2040">
        <v>2986.1281800000002</v>
      </c>
      <c r="J3137" s="2038">
        <f t="shared" si="182"/>
        <v>100</v>
      </c>
      <c r="K3137" s="2040">
        <f t="shared" si="183"/>
        <v>0</v>
      </c>
      <c r="L3137" s="2038"/>
      <c r="M3137" s="2038"/>
      <c r="N3137" s="2041">
        <f t="shared" si="184"/>
        <v>0</v>
      </c>
      <c r="O3137" s="2139"/>
      <c r="P3137" s="2139"/>
      <c r="Q3137" s="2139">
        <f t="shared" si="185"/>
        <v>0</v>
      </c>
      <c r="R3137" s="2434"/>
    </row>
    <row r="3138" spans="3:18" ht="14.25" customHeight="1">
      <c r="C3138" s="2042">
        <v>69</v>
      </c>
      <c r="D3138" s="2036" t="s">
        <v>4146</v>
      </c>
      <c r="E3138" s="2037">
        <v>7</v>
      </c>
      <c r="F3138" s="2038" t="s">
        <v>508</v>
      </c>
      <c r="G3138" s="2039">
        <v>1</v>
      </c>
      <c r="H3138" s="2038">
        <v>2015</v>
      </c>
      <c r="I3138" s="2040">
        <v>609.83580000000006</v>
      </c>
      <c r="J3138" s="2038">
        <f t="shared" si="182"/>
        <v>100</v>
      </c>
      <c r="K3138" s="2040">
        <f t="shared" si="183"/>
        <v>0</v>
      </c>
      <c r="L3138" s="2038"/>
      <c r="M3138" s="2038"/>
      <c r="N3138" s="2041">
        <f t="shared" si="184"/>
        <v>0</v>
      </c>
      <c r="O3138" s="2139"/>
      <c r="P3138" s="2139"/>
      <c r="Q3138" s="2139">
        <f t="shared" si="185"/>
        <v>0</v>
      </c>
      <c r="R3138" s="2434"/>
    </row>
    <row r="3139" spans="3:18" ht="14.25" customHeight="1">
      <c r="C3139" s="2035">
        <v>70</v>
      </c>
      <c r="D3139" s="2036" t="s">
        <v>4155</v>
      </c>
      <c r="E3139" s="2037">
        <v>7</v>
      </c>
      <c r="F3139" s="2038" t="s">
        <v>508</v>
      </c>
      <c r="G3139" s="2039">
        <v>4</v>
      </c>
      <c r="H3139" s="2038">
        <v>2018</v>
      </c>
      <c r="I3139" s="2040">
        <v>1928.4</v>
      </c>
      <c r="J3139" s="2038">
        <f t="shared" si="182"/>
        <v>100</v>
      </c>
      <c r="K3139" s="2040">
        <f t="shared" si="183"/>
        <v>0</v>
      </c>
      <c r="L3139" s="2038"/>
      <c r="M3139" s="2038"/>
      <c r="N3139" s="2041">
        <f t="shared" si="184"/>
        <v>0</v>
      </c>
      <c r="O3139" s="2139"/>
      <c r="P3139" s="2139"/>
      <c r="Q3139" s="2139">
        <f t="shared" si="185"/>
        <v>0</v>
      </c>
      <c r="R3139" s="2434"/>
    </row>
    <row r="3140" spans="3:18" ht="14.25" customHeight="1">
      <c r="C3140" s="2035">
        <v>71</v>
      </c>
      <c r="D3140" s="2036" t="s">
        <v>4156</v>
      </c>
      <c r="E3140" s="2037">
        <v>7</v>
      </c>
      <c r="F3140" s="2038" t="s">
        <v>508</v>
      </c>
      <c r="G3140" s="2039">
        <v>1</v>
      </c>
      <c r="H3140" s="2038">
        <v>2018</v>
      </c>
      <c r="I3140" s="2040">
        <v>720</v>
      </c>
      <c r="J3140" s="2038">
        <f t="shared" si="182"/>
        <v>100</v>
      </c>
      <c r="K3140" s="2040">
        <f t="shared" si="183"/>
        <v>0</v>
      </c>
      <c r="L3140" s="2038"/>
      <c r="M3140" s="2038"/>
      <c r="N3140" s="2041">
        <f t="shared" si="184"/>
        <v>0</v>
      </c>
      <c r="O3140" s="2139"/>
      <c r="P3140" s="2139"/>
      <c r="Q3140" s="2139">
        <f t="shared" si="185"/>
        <v>0</v>
      </c>
      <c r="R3140" s="2434"/>
    </row>
    <row r="3141" spans="3:18" ht="14.25" customHeight="1">
      <c r="C3141" s="2042">
        <v>72</v>
      </c>
      <c r="D3141" s="2036" t="s">
        <v>2684</v>
      </c>
      <c r="E3141" s="2037">
        <v>7</v>
      </c>
      <c r="F3141" s="2038" t="s">
        <v>508</v>
      </c>
      <c r="G3141" s="2039">
        <v>5</v>
      </c>
      <c r="H3141" s="2038">
        <v>2019</v>
      </c>
      <c r="I3141" s="2040">
        <v>1428.5454165000001</v>
      </c>
      <c r="J3141" s="2038">
        <f t="shared" si="182"/>
        <v>100</v>
      </c>
      <c r="K3141" s="2040">
        <f t="shared" si="183"/>
        <v>0</v>
      </c>
      <c r="L3141" s="2038"/>
      <c r="M3141" s="2038"/>
      <c r="N3141" s="2041">
        <f t="shared" si="184"/>
        <v>0</v>
      </c>
      <c r="O3141" s="2139"/>
      <c r="P3141" s="2139"/>
      <c r="Q3141" s="2139">
        <f t="shared" si="185"/>
        <v>0</v>
      </c>
      <c r="R3141" s="2434"/>
    </row>
    <row r="3142" spans="3:18" ht="14.25" customHeight="1">
      <c r="C3142" s="2035">
        <v>73</v>
      </c>
      <c r="D3142" s="2036" t="s">
        <v>2105</v>
      </c>
      <c r="E3142" s="2037">
        <v>7</v>
      </c>
      <c r="F3142" s="2038" t="s">
        <v>508</v>
      </c>
      <c r="G3142" s="2039">
        <v>2</v>
      </c>
      <c r="H3142" s="2038">
        <v>2019</v>
      </c>
      <c r="I3142" s="2040">
        <v>594</v>
      </c>
      <c r="J3142" s="2038">
        <f t="shared" si="182"/>
        <v>100</v>
      </c>
      <c r="K3142" s="2040">
        <f t="shared" si="183"/>
        <v>0</v>
      </c>
      <c r="L3142" s="2038"/>
      <c r="M3142" s="2038"/>
      <c r="N3142" s="2041">
        <f t="shared" si="184"/>
        <v>0</v>
      </c>
      <c r="O3142" s="2139"/>
      <c r="P3142" s="2139"/>
      <c r="Q3142" s="2139">
        <f t="shared" si="185"/>
        <v>0</v>
      </c>
      <c r="R3142" s="2434"/>
    </row>
    <row r="3143" spans="3:18" ht="14.25" customHeight="1">
      <c r="C3143" s="2035">
        <v>74</v>
      </c>
      <c r="D3143" s="2036" t="s">
        <v>2103</v>
      </c>
      <c r="E3143" s="2037">
        <v>7</v>
      </c>
      <c r="F3143" s="2038" t="s">
        <v>508</v>
      </c>
      <c r="G3143" s="2039">
        <v>20</v>
      </c>
      <c r="H3143" s="2038">
        <v>2019</v>
      </c>
      <c r="I3143" s="2040">
        <v>1042.26</v>
      </c>
      <c r="J3143" s="2038">
        <f t="shared" si="182"/>
        <v>100</v>
      </c>
      <c r="K3143" s="2040">
        <f t="shared" si="183"/>
        <v>0</v>
      </c>
      <c r="L3143" s="2038"/>
      <c r="M3143" s="2038"/>
      <c r="N3143" s="2041">
        <f t="shared" si="184"/>
        <v>0</v>
      </c>
      <c r="O3143" s="2139"/>
      <c r="P3143" s="2139"/>
      <c r="Q3143" s="2139">
        <f t="shared" si="185"/>
        <v>0</v>
      </c>
      <c r="R3143" s="2434"/>
    </row>
    <row r="3144" spans="3:18" ht="40.5" customHeight="1">
      <c r="C3144" s="2042">
        <v>75</v>
      </c>
      <c r="D3144" s="2043" t="s">
        <v>4166</v>
      </c>
      <c r="E3144" s="2037">
        <v>7</v>
      </c>
      <c r="F3144" s="2038" t="s">
        <v>2269</v>
      </c>
      <c r="G3144" s="2039">
        <v>1</v>
      </c>
      <c r="H3144" s="2038">
        <v>2020</v>
      </c>
      <c r="I3144" s="2040">
        <v>2464.1999999999998</v>
      </c>
      <c r="J3144" s="2038">
        <f t="shared" si="182"/>
        <v>85.800000000000011</v>
      </c>
      <c r="K3144" s="2040">
        <f t="shared" si="183"/>
        <v>349.91639999999961</v>
      </c>
      <c r="L3144" s="2038"/>
      <c r="M3144" s="2038"/>
      <c r="N3144" s="2041">
        <f t="shared" si="184"/>
        <v>0</v>
      </c>
      <c r="O3144" s="2139"/>
      <c r="P3144" s="2139"/>
      <c r="Q3144" s="2139">
        <f t="shared" si="185"/>
        <v>0</v>
      </c>
      <c r="R3144" s="2434"/>
    </row>
    <row r="3145" spans="3:18" ht="14.25" customHeight="1">
      <c r="C3145" s="2035">
        <v>76</v>
      </c>
      <c r="D3145" s="2043" t="s">
        <v>2106</v>
      </c>
      <c r="E3145" s="2037">
        <v>7</v>
      </c>
      <c r="F3145" s="2038" t="s">
        <v>3489</v>
      </c>
      <c r="G3145" s="2039">
        <v>46</v>
      </c>
      <c r="H3145" s="2038">
        <v>2020</v>
      </c>
      <c r="I3145" s="2040">
        <v>2479.17</v>
      </c>
      <c r="J3145" s="2038">
        <f t="shared" si="182"/>
        <v>85.800000000000011</v>
      </c>
      <c r="K3145" s="2040">
        <f t="shared" si="183"/>
        <v>352.04213999999956</v>
      </c>
      <c r="L3145" s="2038"/>
      <c r="M3145" s="2038"/>
      <c r="N3145" s="2041">
        <f t="shared" si="184"/>
        <v>0</v>
      </c>
      <c r="O3145" s="2139"/>
      <c r="P3145" s="2139"/>
      <c r="Q3145" s="2139">
        <f t="shared" si="185"/>
        <v>0</v>
      </c>
      <c r="R3145" s="2434"/>
    </row>
    <row r="3146" spans="3:18" ht="14.25" customHeight="1">
      <c r="C3146" s="2035">
        <v>77</v>
      </c>
      <c r="D3146" s="2043" t="s">
        <v>4167</v>
      </c>
      <c r="E3146" s="2037">
        <v>7</v>
      </c>
      <c r="F3146" s="2038" t="s">
        <v>3489</v>
      </c>
      <c r="G3146" s="2039">
        <v>21</v>
      </c>
      <c r="H3146" s="2038">
        <v>2020</v>
      </c>
      <c r="I3146" s="2040">
        <v>5896.8</v>
      </c>
      <c r="J3146" s="2038">
        <f t="shared" si="182"/>
        <v>85.800000000000011</v>
      </c>
      <c r="K3146" s="2040">
        <f t="shared" si="183"/>
        <v>837.34559999999965</v>
      </c>
      <c r="L3146" s="2038"/>
      <c r="M3146" s="2038"/>
      <c r="N3146" s="2041">
        <f t="shared" si="184"/>
        <v>0</v>
      </c>
      <c r="O3146" s="2139"/>
      <c r="P3146" s="2139"/>
      <c r="Q3146" s="2139">
        <f t="shared" si="185"/>
        <v>0</v>
      </c>
      <c r="R3146" s="2434"/>
    </row>
    <row r="3147" spans="3:18" ht="14.25" customHeight="1">
      <c r="C3147" s="2042">
        <v>78</v>
      </c>
      <c r="D3147" s="2043" t="s">
        <v>5050</v>
      </c>
      <c r="E3147" s="2037">
        <v>7</v>
      </c>
      <c r="F3147" s="2038" t="s">
        <v>3489</v>
      </c>
      <c r="G3147" s="2039">
        <v>4</v>
      </c>
      <c r="H3147" s="2038">
        <v>2021</v>
      </c>
      <c r="I3147" s="2040">
        <v>106.56</v>
      </c>
      <c r="J3147" s="2038">
        <f t="shared" si="182"/>
        <v>71.5</v>
      </c>
      <c r="K3147" s="2040">
        <f t="shared" si="183"/>
        <v>30.369600000000005</v>
      </c>
      <c r="L3147" s="2038"/>
      <c r="M3147" s="2038"/>
      <c r="N3147" s="2041">
        <f t="shared" si="184"/>
        <v>0</v>
      </c>
      <c r="O3147" s="2139"/>
      <c r="P3147" s="2139"/>
      <c r="Q3147" s="2139">
        <f t="shared" si="185"/>
        <v>0</v>
      </c>
      <c r="R3147" s="2434"/>
    </row>
    <row r="3148" spans="3:18" ht="14.25" customHeight="1">
      <c r="C3148" s="2035">
        <v>79</v>
      </c>
      <c r="D3148" s="2043" t="s">
        <v>5034</v>
      </c>
      <c r="E3148" s="2037">
        <v>7</v>
      </c>
      <c r="F3148" s="2038" t="s">
        <v>3489</v>
      </c>
      <c r="G3148" s="2039">
        <v>14</v>
      </c>
      <c r="H3148" s="2038">
        <v>2021</v>
      </c>
      <c r="I3148" s="2040">
        <v>306.60000000000002</v>
      </c>
      <c r="J3148" s="2038">
        <f t="shared" si="182"/>
        <v>71.5</v>
      </c>
      <c r="K3148" s="2040">
        <f t="shared" si="183"/>
        <v>87.381000000000029</v>
      </c>
      <c r="L3148" s="2038"/>
      <c r="M3148" s="2038"/>
      <c r="N3148" s="2041">
        <f t="shared" si="184"/>
        <v>0</v>
      </c>
      <c r="O3148" s="2139"/>
      <c r="P3148" s="2139"/>
      <c r="Q3148" s="2139">
        <f t="shared" si="185"/>
        <v>0</v>
      </c>
      <c r="R3148" s="2434"/>
    </row>
    <row r="3149" spans="3:18" ht="40.5" customHeight="1">
      <c r="C3149" s="2035">
        <v>80</v>
      </c>
      <c r="D3149" s="2043" t="s">
        <v>5053</v>
      </c>
      <c r="E3149" s="2037">
        <v>7</v>
      </c>
      <c r="F3149" s="2038" t="s">
        <v>3492</v>
      </c>
      <c r="G3149" s="2039">
        <v>1</v>
      </c>
      <c r="H3149" s="2038">
        <v>2022</v>
      </c>
      <c r="I3149" s="2040">
        <v>3978</v>
      </c>
      <c r="J3149" s="2038">
        <f t="shared" si="182"/>
        <v>57.2</v>
      </c>
      <c r="K3149" s="2040">
        <f t="shared" si="183"/>
        <v>1702.5839999999998</v>
      </c>
      <c r="L3149" s="2038"/>
      <c r="M3149" s="2038"/>
      <c r="N3149" s="2041">
        <f t="shared" si="184"/>
        <v>0</v>
      </c>
      <c r="O3149" s="2139"/>
      <c r="P3149" s="2139"/>
      <c r="Q3149" s="2139">
        <f t="shared" si="185"/>
        <v>0</v>
      </c>
      <c r="R3149" s="2434"/>
    </row>
    <row r="3150" spans="3:18" ht="14.25" customHeight="1">
      <c r="C3150" s="2042">
        <v>81</v>
      </c>
      <c r="D3150" s="2043" t="s">
        <v>5055</v>
      </c>
      <c r="E3150" s="2037">
        <v>7</v>
      </c>
      <c r="F3150" s="2038" t="s">
        <v>3489</v>
      </c>
      <c r="G3150" s="2039">
        <v>34</v>
      </c>
      <c r="H3150" s="2038">
        <v>2022</v>
      </c>
      <c r="I3150" s="2040">
        <v>1557.8181200000001</v>
      </c>
      <c r="J3150" s="2038">
        <f t="shared" si="182"/>
        <v>57.2</v>
      </c>
      <c r="K3150" s="2040">
        <f t="shared" si="183"/>
        <v>666.74615535999999</v>
      </c>
      <c r="L3150" s="2038"/>
      <c r="M3150" s="2038"/>
      <c r="N3150" s="2041">
        <f t="shared" si="184"/>
        <v>0</v>
      </c>
      <c r="O3150" s="2139"/>
      <c r="P3150" s="2139"/>
      <c r="Q3150" s="2139">
        <f t="shared" si="185"/>
        <v>0</v>
      </c>
      <c r="R3150" s="2434"/>
    </row>
    <row r="3151" spans="3:18" ht="40.5" customHeight="1">
      <c r="C3151" s="2035">
        <v>82</v>
      </c>
      <c r="D3151" s="2043" t="s">
        <v>6170</v>
      </c>
      <c r="E3151" s="2037">
        <v>7</v>
      </c>
      <c r="F3151" s="2038" t="s">
        <v>3489</v>
      </c>
      <c r="G3151" s="2039">
        <v>1</v>
      </c>
      <c r="H3151" s="2038">
        <v>2022</v>
      </c>
      <c r="I3151" s="2040">
        <v>483.91840000000002</v>
      </c>
      <c r="J3151" s="2038">
        <f t="shared" si="182"/>
        <v>57.2</v>
      </c>
      <c r="K3151" s="2040">
        <f t="shared" si="183"/>
        <v>207.11707519999999</v>
      </c>
      <c r="L3151" s="2038"/>
      <c r="M3151" s="2038"/>
      <c r="N3151" s="2041">
        <f t="shared" si="184"/>
        <v>0</v>
      </c>
      <c r="O3151" s="2139"/>
      <c r="P3151" s="2139"/>
      <c r="Q3151" s="2139">
        <f t="shared" si="185"/>
        <v>0</v>
      </c>
      <c r="R3151" s="2434"/>
    </row>
    <row r="3152" spans="3:18" ht="14.25" customHeight="1">
      <c r="C3152" s="2035">
        <v>83</v>
      </c>
      <c r="D3152" s="2043" t="s">
        <v>6172</v>
      </c>
      <c r="E3152" s="2037">
        <v>7</v>
      </c>
      <c r="F3152" s="2038" t="s">
        <v>3489</v>
      </c>
      <c r="G3152" s="2039">
        <v>1</v>
      </c>
      <c r="H3152" s="2038">
        <v>2022</v>
      </c>
      <c r="I3152" s="2040">
        <v>223.15679999999998</v>
      </c>
      <c r="J3152" s="2038">
        <f t="shared" si="182"/>
        <v>57.2</v>
      </c>
      <c r="K3152" s="2040">
        <f t="shared" si="183"/>
        <v>95.511110399999978</v>
      </c>
      <c r="L3152" s="2038"/>
      <c r="M3152" s="2038"/>
      <c r="N3152" s="2041">
        <f t="shared" si="184"/>
        <v>0</v>
      </c>
      <c r="O3152" s="2139"/>
      <c r="P3152" s="2139"/>
      <c r="Q3152" s="2139">
        <f t="shared" si="185"/>
        <v>0</v>
      </c>
      <c r="R3152" s="2434"/>
    </row>
    <row r="3153" spans="3:18" ht="14.25" customHeight="1">
      <c r="C3153" s="2042">
        <v>84</v>
      </c>
      <c r="D3153" s="2043" t="s">
        <v>6173</v>
      </c>
      <c r="E3153" s="2037">
        <v>7</v>
      </c>
      <c r="F3153" s="2038" t="s">
        <v>3489</v>
      </c>
      <c r="G3153" s="2039">
        <v>1</v>
      </c>
      <c r="H3153" s="2038">
        <v>2022</v>
      </c>
      <c r="I3153" s="2040">
        <v>40</v>
      </c>
      <c r="J3153" s="2038">
        <f t="shared" si="182"/>
        <v>57.2</v>
      </c>
      <c r="K3153" s="2040">
        <f t="shared" si="183"/>
        <v>17.119999999999997</v>
      </c>
      <c r="L3153" s="2038"/>
      <c r="M3153" s="2038"/>
      <c r="N3153" s="2041">
        <f t="shared" si="184"/>
        <v>0</v>
      </c>
      <c r="O3153" s="2139"/>
      <c r="P3153" s="2139"/>
      <c r="Q3153" s="2139">
        <f t="shared" si="185"/>
        <v>0</v>
      </c>
      <c r="R3153" s="2434"/>
    </row>
    <row r="3154" spans="3:18" ht="14.25" customHeight="1">
      <c r="C3154" s="2035">
        <v>85</v>
      </c>
      <c r="D3154" s="2043" t="s">
        <v>6177</v>
      </c>
      <c r="E3154" s="2037">
        <v>7</v>
      </c>
      <c r="F3154" s="2038" t="s">
        <v>3489</v>
      </c>
      <c r="G3154" s="2039">
        <v>1</v>
      </c>
      <c r="H3154" s="2038">
        <v>2023</v>
      </c>
      <c r="I3154" s="2040">
        <v>25.9</v>
      </c>
      <c r="J3154" s="2038">
        <f t="shared" si="182"/>
        <v>42.900000000000006</v>
      </c>
      <c r="K3154" s="2040">
        <f t="shared" si="183"/>
        <v>14.788899999999998</v>
      </c>
      <c r="L3154" s="2038"/>
      <c r="M3154" s="2038"/>
      <c r="N3154" s="2041">
        <f t="shared" si="184"/>
        <v>0</v>
      </c>
      <c r="O3154" s="2139"/>
      <c r="P3154" s="2139"/>
      <c r="Q3154" s="2139">
        <f t="shared" si="185"/>
        <v>0</v>
      </c>
      <c r="R3154" s="2434"/>
    </row>
    <row r="3155" spans="3:18" ht="27" customHeight="1">
      <c r="C3155" s="2035">
        <v>86</v>
      </c>
      <c r="D3155" s="2043" t="s">
        <v>6178</v>
      </c>
      <c r="E3155" s="2037">
        <v>7</v>
      </c>
      <c r="F3155" s="2038" t="s">
        <v>3489</v>
      </c>
      <c r="G3155" s="2039">
        <v>25</v>
      </c>
      <c r="H3155" s="2038">
        <v>2023</v>
      </c>
      <c r="I3155" s="2040">
        <v>918.75</v>
      </c>
      <c r="J3155" s="2038">
        <f t="shared" si="182"/>
        <v>42.900000000000006</v>
      </c>
      <c r="K3155" s="2040">
        <f t="shared" si="183"/>
        <v>524.60624999999993</v>
      </c>
      <c r="L3155" s="2038"/>
      <c r="M3155" s="2038"/>
      <c r="N3155" s="2041">
        <f t="shared" si="184"/>
        <v>0</v>
      </c>
      <c r="O3155" s="2139"/>
      <c r="P3155" s="2139"/>
      <c r="Q3155" s="2139">
        <f t="shared" si="185"/>
        <v>0</v>
      </c>
      <c r="R3155" s="2434"/>
    </row>
    <row r="3156" spans="3:18" ht="40.5" customHeight="1">
      <c r="C3156" s="2042">
        <v>87</v>
      </c>
      <c r="D3156" s="2043" t="s">
        <v>6179</v>
      </c>
      <c r="E3156" s="2037">
        <v>7</v>
      </c>
      <c r="F3156" s="2038" t="s">
        <v>3489</v>
      </c>
      <c r="G3156" s="2039">
        <v>1</v>
      </c>
      <c r="H3156" s="2038">
        <v>2023</v>
      </c>
      <c r="I3156" s="2040">
        <v>325.5</v>
      </c>
      <c r="J3156" s="2038">
        <f t="shared" si="182"/>
        <v>42.900000000000006</v>
      </c>
      <c r="K3156" s="2040">
        <f t="shared" si="183"/>
        <v>185.86049999999997</v>
      </c>
      <c r="L3156" s="2038"/>
      <c r="M3156" s="2038"/>
      <c r="N3156" s="2041">
        <f t="shared" si="184"/>
        <v>0</v>
      </c>
      <c r="O3156" s="2139"/>
      <c r="P3156" s="2139"/>
      <c r="Q3156" s="2139">
        <f t="shared" si="185"/>
        <v>0</v>
      </c>
      <c r="R3156" s="2434"/>
    </row>
    <row r="3157" spans="3:18" ht="27" customHeight="1">
      <c r="C3157" s="2035">
        <v>88</v>
      </c>
      <c r="D3157" s="2043" t="s">
        <v>6180</v>
      </c>
      <c r="E3157" s="2037">
        <v>7</v>
      </c>
      <c r="F3157" s="2038" t="s">
        <v>3489</v>
      </c>
      <c r="G3157" s="2039">
        <v>1</v>
      </c>
      <c r="H3157" s="2038">
        <v>2023</v>
      </c>
      <c r="I3157" s="2040">
        <v>207.5</v>
      </c>
      <c r="J3157" s="2038">
        <f t="shared" si="182"/>
        <v>42.900000000000006</v>
      </c>
      <c r="K3157" s="2040">
        <f t="shared" si="183"/>
        <v>118.48249999999999</v>
      </c>
      <c r="L3157" s="2038"/>
      <c r="M3157" s="2038"/>
      <c r="N3157" s="2041">
        <f t="shared" si="184"/>
        <v>0</v>
      </c>
      <c r="O3157" s="2139"/>
      <c r="P3157" s="2139"/>
      <c r="Q3157" s="2139">
        <f t="shared" si="185"/>
        <v>0</v>
      </c>
      <c r="R3157" s="2434"/>
    </row>
    <row r="3158" spans="3:18" ht="27" customHeight="1">
      <c r="C3158" s="2035">
        <v>89</v>
      </c>
      <c r="D3158" s="2043" t="s">
        <v>6181</v>
      </c>
      <c r="E3158" s="2037">
        <v>7</v>
      </c>
      <c r="F3158" s="2038" t="s">
        <v>3489</v>
      </c>
      <c r="G3158" s="2039">
        <v>3</v>
      </c>
      <c r="H3158" s="2038">
        <v>2023</v>
      </c>
      <c r="I3158" s="2040">
        <v>702</v>
      </c>
      <c r="J3158" s="2038">
        <f t="shared" si="182"/>
        <v>42.900000000000006</v>
      </c>
      <c r="K3158" s="2040">
        <f t="shared" si="183"/>
        <v>400.84199999999998</v>
      </c>
      <c r="L3158" s="2038"/>
      <c r="M3158" s="2038"/>
      <c r="N3158" s="2041">
        <f t="shared" si="184"/>
        <v>0</v>
      </c>
      <c r="O3158" s="2139"/>
      <c r="P3158" s="2139"/>
      <c r="Q3158" s="2139">
        <f t="shared" si="185"/>
        <v>0</v>
      </c>
      <c r="R3158" s="2434"/>
    </row>
    <row r="3159" spans="3:18" ht="14.25" customHeight="1">
      <c r="C3159" s="2042">
        <v>90</v>
      </c>
      <c r="D3159" s="2043" t="s">
        <v>7599</v>
      </c>
      <c r="E3159" s="2037">
        <v>7</v>
      </c>
      <c r="F3159" s="2038" t="s">
        <v>3489</v>
      </c>
      <c r="G3159" s="2039">
        <v>200</v>
      </c>
      <c r="H3159" s="2038">
        <v>2024</v>
      </c>
      <c r="I3159" s="2040">
        <v>5503.2</v>
      </c>
      <c r="J3159" s="2038">
        <f t="shared" si="182"/>
        <v>28.6</v>
      </c>
      <c r="K3159" s="2040">
        <f t="shared" si="183"/>
        <v>3929.2847999999994</v>
      </c>
      <c r="L3159" s="2038"/>
      <c r="M3159" s="2038"/>
      <c r="N3159" s="2041">
        <f t="shared" si="184"/>
        <v>0</v>
      </c>
      <c r="O3159" s="2139"/>
      <c r="P3159" s="2139"/>
      <c r="Q3159" s="2139">
        <f t="shared" si="185"/>
        <v>0</v>
      </c>
      <c r="R3159" s="2434"/>
    </row>
    <row r="3160" spans="3:18" ht="14.25" customHeight="1">
      <c r="C3160" s="2035">
        <v>91</v>
      </c>
      <c r="D3160" s="2043" t="s">
        <v>7600</v>
      </c>
      <c r="E3160" s="2037">
        <v>7</v>
      </c>
      <c r="F3160" s="2038" t="s">
        <v>3489</v>
      </c>
      <c r="G3160" s="2039">
        <v>50</v>
      </c>
      <c r="H3160" s="2038">
        <v>2024</v>
      </c>
      <c r="I3160" s="2040">
        <v>4200</v>
      </c>
      <c r="J3160" s="2038">
        <f t="shared" si="182"/>
        <v>28.6</v>
      </c>
      <c r="K3160" s="2040">
        <f t="shared" si="183"/>
        <v>2998.8</v>
      </c>
      <c r="L3160" s="2038"/>
      <c r="M3160" s="2038"/>
      <c r="N3160" s="2041">
        <f t="shared" si="184"/>
        <v>0</v>
      </c>
      <c r="O3160" s="2139"/>
      <c r="P3160" s="2139"/>
      <c r="Q3160" s="2139">
        <f t="shared" si="185"/>
        <v>0</v>
      </c>
      <c r="R3160" s="2434"/>
    </row>
    <row r="3161" spans="3:18" ht="27" customHeight="1">
      <c r="C3161" s="2035">
        <v>92</v>
      </c>
      <c r="D3161" s="2043" t="s">
        <v>7601</v>
      </c>
      <c r="E3161" s="2037">
        <v>7</v>
      </c>
      <c r="F3161" s="2038" t="s">
        <v>3489</v>
      </c>
      <c r="G3161" s="2039">
        <v>27</v>
      </c>
      <c r="H3161" s="2038">
        <v>2024</v>
      </c>
      <c r="I3161" s="2040">
        <v>27799.200000000001</v>
      </c>
      <c r="J3161" s="2038">
        <f t="shared" si="182"/>
        <v>28.6</v>
      </c>
      <c r="K3161" s="2040">
        <f t="shared" si="183"/>
        <v>19848.628799999999</v>
      </c>
      <c r="L3161" s="2038"/>
      <c r="M3161" s="2038"/>
      <c r="N3161" s="2041">
        <f t="shared" si="184"/>
        <v>0</v>
      </c>
      <c r="O3161" s="2139"/>
      <c r="P3161" s="2139"/>
      <c r="Q3161" s="2139">
        <f t="shared" si="185"/>
        <v>0</v>
      </c>
      <c r="R3161" s="2434"/>
    </row>
    <row r="3162" spans="3:18" ht="14.25">
      <c r="C3162" s="2042">
        <v>93</v>
      </c>
      <c r="D3162" s="2043" t="s">
        <v>8042</v>
      </c>
      <c r="E3162" s="2037">
        <v>7</v>
      </c>
      <c r="F3162" s="2038" t="s">
        <v>3489</v>
      </c>
      <c r="G3162" s="2039"/>
      <c r="H3162" s="2038"/>
      <c r="I3162" s="2040"/>
      <c r="J3162" s="2038">
        <f t="shared" si="182"/>
        <v>100</v>
      </c>
      <c r="K3162" s="2040">
        <f t="shared" si="183"/>
        <v>0</v>
      </c>
      <c r="L3162" s="2038"/>
      <c r="M3162" s="2038"/>
      <c r="N3162" s="2041">
        <f t="shared" si="184"/>
        <v>0</v>
      </c>
      <c r="O3162" s="2139">
        <v>479</v>
      </c>
      <c r="P3162" s="2139">
        <v>39</v>
      </c>
      <c r="Q3162" s="2139">
        <f t="shared" si="185"/>
        <v>18681</v>
      </c>
      <c r="R3162" s="2434"/>
    </row>
    <row r="3163" spans="3:18" ht="14.25">
      <c r="C3163" s="2035">
        <v>94</v>
      </c>
      <c r="D3163" s="2043" t="s">
        <v>8043</v>
      </c>
      <c r="E3163" s="2037">
        <v>7</v>
      </c>
      <c r="F3163" s="2038" t="s">
        <v>3489</v>
      </c>
      <c r="G3163" s="2039"/>
      <c r="H3163" s="2038"/>
      <c r="I3163" s="2040"/>
      <c r="J3163" s="2038">
        <f t="shared" si="182"/>
        <v>100</v>
      </c>
      <c r="K3163" s="2040">
        <f t="shared" si="183"/>
        <v>0</v>
      </c>
      <c r="L3163" s="2038"/>
      <c r="M3163" s="2038"/>
      <c r="N3163" s="2041">
        <f t="shared" si="184"/>
        <v>0</v>
      </c>
      <c r="O3163" s="2139">
        <v>34</v>
      </c>
      <c r="P3163" s="2139">
        <v>3978</v>
      </c>
      <c r="Q3163" s="2139">
        <f t="shared" si="185"/>
        <v>135252</v>
      </c>
      <c r="R3163" s="2434"/>
    </row>
    <row r="3164" spans="3:18" ht="14.25" customHeight="1">
      <c r="C3164" s="1719">
        <v>1</v>
      </c>
      <c r="D3164" s="1929" t="s">
        <v>3680</v>
      </c>
      <c r="E3164" s="1779">
        <v>7</v>
      </c>
      <c r="F3164" s="1721" t="s">
        <v>508</v>
      </c>
      <c r="G3164" s="1780">
        <v>2</v>
      </c>
      <c r="H3164" s="1721">
        <v>2007</v>
      </c>
      <c r="I3164" s="1723">
        <v>171.2</v>
      </c>
      <c r="J3164" s="1721">
        <f t="shared" si="182"/>
        <v>100</v>
      </c>
      <c r="K3164" s="1723">
        <f t="shared" si="183"/>
        <v>0</v>
      </c>
      <c r="L3164" s="1721"/>
      <c r="M3164" s="1721"/>
      <c r="N3164" s="1724">
        <f t="shared" si="184"/>
        <v>0</v>
      </c>
      <c r="O3164" s="2126"/>
      <c r="P3164" s="2126"/>
      <c r="Q3164" s="2126">
        <f t="shared" si="185"/>
        <v>0</v>
      </c>
      <c r="R3164" s="2435" t="s">
        <v>480</v>
      </c>
    </row>
    <row r="3165" spans="3:18" ht="14.25" customHeight="1">
      <c r="C3165" s="1719">
        <v>2</v>
      </c>
      <c r="D3165" s="1929" t="s">
        <v>3815</v>
      </c>
      <c r="E3165" s="1779">
        <v>7</v>
      </c>
      <c r="F3165" s="1721" t="s">
        <v>508</v>
      </c>
      <c r="G3165" s="1780">
        <v>5</v>
      </c>
      <c r="H3165" s="1721">
        <v>2007</v>
      </c>
      <c r="I3165" s="1723">
        <v>145</v>
      </c>
      <c r="J3165" s="1721">
        <f t="shared" si="182"/>
        <v>100</v>
      </c>
      <c r="K3165" s="1723">
        <f t="shared" si="183"/>
        <v>0</v>
      </c>
      <c r="L3165" s="1721"/>
      <c r="M3165" s="1721"/>
      <c r="N3165" s="1724">
        <f t="shared" si="184"/>
        <v>0</v>
      </c>
      <c r="O3165" s="2126"/>
      <c r="P3165" s="2126"/>
      <c r="Q3165" s="2126">
        <f t="shared" si="185"/>
        <v>0</v>
      </c>
      <c r="R3165" s="2436"/>
    </row>
    <row r="3166" spans="3:18" ht="14.25" customHeight="1">
      <c r="C3166" s="1719">
        <v>3</v>
      </c>
      <c r="D3166" s="1929" t="s">
        <v>2689</v>
      </c>
      <c r="E3166" s="1779">
        <v>7</v>
      </c>
      <c r="F3166" s="1721" t="s">
        <v>508</v>
      </c>
      <c r="G3166" s="1780">
        <v>2</v>
      </c>
      <c r="H3166" s="1721">
        <v>2007</v>
      </c>
      <c r="I3166" s="1723">
        <v>120</v>
      </c>
      <c r="J3166" s="1721">
        <f t="shared" si="182"/>
        <v>100</v>
      </c>
      <c r="K3166" s="1723">
        <f t="shared" si="183"/>
        <v>0</v>
      </c>
      <c r="L3166" s="1721"/>
      <c r="M3166" s="1721"/>
      <c r="N3166" s="1724">
        <f t="shared" si="184"/>
        <v>0</v>
      </c>
      <c r="O3166" s="2126"/>
      <c r="P3166" s="2126"/>
      <c r="Q3166" s="2126">
        <f t="shared" si="185"/>
        <v>0</v>
      </c>
      <c r="R3166" s="2436"/>
    </row>
    <row r="3167" spans="3:18" ht="14.25" customHeight="1">
      <c r="C3167" s="1719">
        <v>4</v>
      </c>
      <c r="D3167" s="1929" t="s">
        <v>2689</v>
      </c>
      <c r="E3167" s="1779">
        <v>7</v>
      </c>
      <c r="F3167" s="1721" t="s">
        <v>508</v>
      </c>
      <c r="G3167" s="1780">
        <v>1</v>
      </c>
      <c r="H3167" s="1721">
        <v>2007</v>
      </c>
      <c r="I3167" s="1723">
        <v>60</v>
      </c>
      <c r="J3167" s="1721">
        <f t="shared" si="182"/>
        <v>100</v>
      </c>
      <c r="K3167" s="1723">
        <f t="shared" si="183"/>
        <v>0</v>
      </c>
      <c r="L3167" s="1721"/>
      <c r="M3167" s="1721"/>
      <c r="N3167" s="1724">
        <f t="shared" si="184"/>
        <v>0</v>
      </c>
      <c r="O3167" s="2126"/>
      <c r="P3167" s="2126"/>
      <c r="Q3167" s="2126">
        <f t="shared" si="185"/>
        <v>0</v>
      </c>
      <c r="R3167" s="2436"/>
    </row>
    <row r="3168" spans="3:18" ht="14.25" customHeight="1">
      <c r="C3168" s="1719">
        <v>5</v>
      </c>
      <c r="D3168" s="1929" t="s">
        <v>3816</v>
      </c>
      <c r="E3168" s="1779">
        <v>7</v>
      </c>
      <c r="F3168" s="1721" t="s">
        <v>508</v>
      </c>
      <c r="G3168" s="1780">
        <v>1</v>
      </c>
      <c r="H3168" s="1721">
        <v>2001</v>
      </c>
      <c r="I3168" s="1723">
        <v>60</v>
      </c>
      <c r="J3168" s="1721">
        <f t="shared" si="182"/>
        <v>100</v>
      </c>
      <c r="K3168" s="1723">
        <f t="shared" si="183"/>
        <v>0</v>
      </c>
      <c r="L3168" s="1721"/>
      <c r="M3168" s="1721"/>
      <c r="N3168" s="1724">
        <f t="shared" si="184"/>
        <v>0</v>
      </c>
      <c r="O3168" s="2126"/>
      <c r="P3168" s="2126"/>
      <c r="Q3168" s="2126">
        <f t="shared" si="185"/>
        <v>0</v>
      </c>
      <c r="R3168" s="2436"/>
    </row>
    <row r="3169" spans="3:18" ht="14.25" customHeight="1">
      <c r="C3169" s="1719">
        <v>6</v>
      </c>
      <c r="D3169" s="1929" t="s">
        <v>2682</v>
      </c>
      <c r="E3169" s="1779">
        <v>7</v>
      </c>
      <c r="F3169" s="1721" t="s">
        <v>508</v>
      </c>
      <c r="G3169" s="1780">
        <v>1</v>
      </c>
      <c r="H3169" s="1721">
        <v>2006</v>
      </c>
      <c r="I3169" s="1723">
        <v>38.4</v>
      </c>
      <c r="J3169" s="1721">
        <f t="shared" si="182"/>
        <v>100</v>
      </c>
      <c r="K3169" s="1723">
        <f t="shared" si="183"/>
        <v>0</v>
      </c>
      <c r="L3169" s="1721"/>
      <c r="M3169" s="1721"/>
      <c r="N3169" s="1724">
        <f t="shared" si="184"/>
        <v>0</v>
      </c>
      <c r="O3169" s="2126"/>
      <c r="P3169" s="2126"/>
      <c r="Q3169" s="2126">
        <f t="shared" si="185"/>
        <v>0</v>
      </c>
      <c r="R3169" s="2436"/>
    </row>
    <row r="3170" spans="3:18" ht="14.25" customHeight="1">
      <c r="C3170" s="1719">
        <v>7</v>
      </c>
      <c r="D3170" s="1929" t="s">
        <v>3817</v>
      </c>
      <c r="E3170" s="1779">
        <v>7</v>
      </c>
      <c r="F3170" s="1721" t="s">
        <v>508</v>
      </c>
      <c r="G3170" s="1780">
        <v>1</v>
      </c>
      <c r="H3170" s="1721">
        <v>2006</v>
      </c>
      <c r="I3170" s="1723">
        <v>6232.9</v>
      </c>
      <c r="J3170" s="1721">
        <f t="shared" si="182"/>
        <v>100</v>
      </c>
      <c r="K3170" s="1723">
        <f t="shared" si="183"/>
        <v>0</v>
      </c>
      <c r="L3170" s="1721"/>
      <c r="M3170" s="1721"/>
      <c r="N3170" s="1724">
        <f t="shared" si="184"/>
        <v>0</v>
      </c>
      <c r="O3170" s="2126"/>
      <c r="P3170" s="2126"/>
      <c r="Q3170" s="2126">
        <f t="shared" si="185"/>
        <v>0</v>
      </c>
      <c r="R3170" s="2436"/>
    </row>
    <row r="3171" spans="3:18" ht="14.25" customHeight="1">
      <c r="C3171" s="1719">
        <v>8</v>
      </c>
      <c r="D3171" s="1929" t="s">
        <v>3818</v>
      </c>
      <c r="E3171" s="1779">
        <v>7</v>
      </c>
      <c r="F3171" s="1721" t="s">
        <v>508</v>
      </c>
      <c r="G3171" s="1780">
        <v>1</v>
      </c>
      <c r="H3171" s="1721">
        <v>2006</v>
      </c>
      <c r="I3171" s="1723">
        <v>9345.4</v>
      </c>
      <c r="J3171" s="1721">
        <f t="shared" si="182"/>
        <v>100</v>
      </c>
      <c r="K3171" s="1723">
        <f t="shared" si="183"/>
        <v>0</v>
      </c>
      <c r="L3171" s="1721"/>
      <c r="M3171" s="1721"/>
      <c r="N3171" s="1724">
        <f t="shared" si="184"/>
        <v>0</v>
      </c>
      <c r="O3171" s="2126"/>
      <c r="P3171" s="2126"/>
      <c r="Q3171" s="2126">
        <f t="shared" si="185"/>
        <v>0</v>
      </c>
      <c r="R3171" s="2436"/>
    </row>
    <row r="3172" spans="3:18" ht="14.25" customHeight="1">
      <c r="C3172" s="1719">
        <v>9</v>
      </c>
      <c r="D3172" s="1929" t="s">
        <v>3819</v>
      </c>
      <c r="E3172" s="1779">
        <v>7</v>
      </c>
      <c r="F3172" s="1721" t="s">
        <v>508</v>
      </c>
      <c r="G3172" s="1780">
        <v>50</v>
      </c>
      <c r="H3172" s="1721">
        <v>2006</v>
      </c>
      <c r="I3172" s="1723">
        <v>5117.2</v>
      </c>
      <c r="J3172" s="1721">
        <f t="shared" si="182"/>
        <v>100</v>
      </c>
      <c r="K3172" s="1723">
        <f t="shared" si="183"/>
        <v>0</v>
      </c>
      <c r="L3172" s="1721"/>
      <c r="M3172" s="1721"/>
      <c r="N3172" s="1724">
        <f t="shared" si="184"/>
        <v>0</v>
      </c>
      <c r="O3172" s="2126"/>
      <c r="P3172" s="2126"/>
      <c r="Q3172" s="2126">
        <f t="shared" si="185"/>
        <v>0</v>
      </c>
      <c r="R3172" s="2436"/>
    </row>
    <row r="3173" spans="3:18" ht="14.25" customHeight="1">
      <c r="C3173" s="1719">
        <v>10</v>
      </c>
      <c r="D3173" s="1929" t="s">
        <v>3820</v>
      </c>
      <c r="E3173" s="1779">
        <v>7</v>
      </c>
      <c r="F3173" s="1721" t="s">
        <v>508</v>
      </c>
      <c r="G3173" s="1780">
        <v>1</v>
      </c>
      <c r="H3173" s="1721">
        <v>2006</v>
      </c>
      <c r="I3173" s="1723">
        <v>1235.8</v>
      </c>
      <c r="J3173" s="1721">
        <f t="shared" si="182"/>
        <v>100</v>
      </c>
      <c r="K3173" s="1723">
        <f t="shared" si="183"/>
        <v>0</v>
      </c>
      <c r="L3173" s="1721"/>
      <c r="M3173" s="1721"/>
      <c r="N3173" s="1724">
        <f t="shared" si="184"/>
        <v>0</v>
      </c>
      <c r="O3173" s="2126"/>
      <c r="P3173" s="2126"/>
      <c r="Q3173" s="2126">
        <f t="shared" si="185"/>
        <v>0</v>
      </c>
      <c r="R3173" s="2436"/>
    </row>
    <row r="3174" spans="3:18" ht="14.25" customHeight="1">
      <c r="C3174" s="1719">
        <v>11</v>
      </c>
      <c r="D3174" s="1929" t="s">
        <v>3821</v>
      </c>
      <c r="E3174" s="1779">
        <v>7</v>
      </c>
      <c r="F3174" s="1721" t="s">
        <v>508</v>
      </c>
      <c r="G3174" s="1780">
        <v>2</v>
      </c>
      <c r="H3174" s="1721">
        <v>2006</v>
      </c>
      <c r="I3174" s="1723">
        <v>2471.6999999999998</v>
      </c>
      <c r="J3174" s="1721">
        <f t="shared" si="182"/>
        <v>100</v>
      </c>
      <c r="K3174" s="1723">
        <f t="shared" si="183"/>
        <v>0</v>
      </c>
      <c r="L3174" s="1721"/>
      <c r="M3174" s="1721"/>
      <c r="N3174" s="1724">
        <f t="shared" si="184"/>
        <v>0</v>
      </c>
      <c r="O3174" s="2126"/>
      <c r="P3174" s="2126"/>
      <c r="Q3174" s="2126">
        <f t="shared" si="185"/>
        <v>0</v>
      </c>
      <c r="R3174" s="2436"/>
    </row>
    <row r="3175" spans="3:18" ht="14.25" customHeight="1">
      <c r="C3175" s="1719">
        <v>12</v>
      </c>
      <c r="D3175" s="1929" t="s">
        <v>3247</v>
      </c>
      <c r="E3175" s="1779">
        <v>7</v>
      </c>
      <c r="F3175" s="1721" t="s">
        <v>508</v>
      </c>
      <c r="G3175" s="1780">
        <v>1</v>
      </c>
      <c r="H3175" s="1721">
        <v>2006</v>
      </c>
      <c r="I3175" s="1723">
        <v>1268.5</v>
      </c>
      <c r="J3175" s="1721">
        <f t="shared" si="182"/>
        <v>100</v>
      </c>
      <c r="K3175" s="1723">
        <f t="shared" si="183"/>
        <v>0</v>
      </c>
      <c r="L3175" s="1721"/>
      <c r="M3175" s="1721"/>
      <c r="N3175" s="1724">
        <f t="shared" si="184"/>
        <v>0</v>
      </c>
      <c r="O3175" s="2126"/>
      <c r="P3175" s="2126"/>
      <c r="Q3175" s="2126">
        <f t="shared" si="185"/>
        <v>0</v>
      </c>
      <c r="R3175" s="2436"/>
    </row>
    <row r="3176" spans="3:18" ht="14.25" customHeight="1">
      <c r="C3176" s="1719">
        <v>13</v>
      </c>
      <c r="D3176" s="1929" t="s">
        <v>3822</v>
      </c>
      <c r="E3176" s="1779">
        <v>7</v>
      </c>
      <c r="F3176" s="1721" t="s">
        <v>508</v>
      </c>
      <c r="G3176" s="1780">
        <v>15</v>
      </c>
      <c r="H3176" s="1721">
        <v>2007</v>
      </c>
      <c r="I3176" s="1723">
        <v>684</v>
      </c>
      <c r="J3176" s="1721">
        <f t="shared" si="182"/>
        <v>100</v>
      </c>
      <c r="K3176" s="1723">
        <f t="shared" si="183"/>
        <v>0</v>
      </c>
      <c r="L3176" s="1721"/>
      <c r="M3176" s="1721"/>
      <c r="N3176" s="1724">
        <f t="shared" si="184"/>
        <v>0</v>
      </c>
      <c r="O3176" s="2126"/>
      <c r="P3176" s="2126"/>
      <c r="Q3176" s="2126">
        <f t="shared" si="185"/>
        <v>0</v>
      </c>
      <c r="R3176" s="2436"/>
    </row>
    <row r="3177" spans="3:18" ht="14.25" customHeight="1">
      <c r="C3177" s="1719">
        <v>14</v>
      </c>
      <c r="D3177" s="1929" t="s">
        <v>3822</v>
      </c>
      <c r="E3177" s="1779">
        <v>7</v>
      </c>
      <c r="F3177" s="1721" t="s">
        <v>508</v>
      </c>
      <c r="G3177" s="1780">
        <v>16</v>
      </c>
      <c r="H3177" s="1721">
        <v>2007</v>
      </c>
      <c r="I3177" s="1723">
        <v>729.6</v>
      </c>
      <c r="J3177" s="1721">
        <f t="shared" si="182"/>
        <v>100</v>
      </c>
      <c r="K3177" s="1723">
        <f t="shared" si="183"/>
        <v>0</v>
      </c>
      <c r="L3177" s="1721"/>
      <c r="M3177" s="1721"/>
      <c r="N3177" s="1724">
        <f t="shared" si="184"/>
        <v>0</v>
      </c>
      <c r="O3177" s="2126"/>
      <c r="P3177" s="2126"/>
      <c r="Q3177" s="2126">
        <f t="shared" si="185"/>
        <v>0</v>
      </c>
      <c r="R3177" s="2436"/>
    </row>
    <row r="3178" spans="3:18" ht="14.25" customHeight="1">
      <c r="C3178" s="1719">
        <v>15</v>
      </c>
      <c r="D3178" s="1929" t="s">
        <v>3823</v>
      </c>
      <c r="E3178" s="1779">
        <v>7</v>
      </c>
      <c r="F3178" s="1721" t="s">
        <v>508</v>
      </c>
      <c r="G3178" s="1780">
        <v>1</v>
      </c>
      <c r="H3178" s="1721">
        <v>2007</v>
      </c>
      <c r="I3178" s="1723">
        <v>2790</v>
      </c>
      <c r="J3178" s="1721">
        <f t="shared" si="182"/>
        <v>100</v>
      </c>
      <c r="K3178" s="1723">
        <f t="shared" si="183"/>
        <v>0</v>
      </c>
      <c r="L3178" s="1721"/>
      <c r="M3178" s="1721"/>
      <c r="N3178" s="1724">
        <f t="shared" si="184"/>
        <v>0</v>
      </c>
      <c r="O3178" s="2126"/>
      <c r="P3178" s="2126"/>
      <c r="Q3178" s="2126">
        <f t="shared" si="185"/>
        <v>0</v>
      </c>
      <c r="R3178" s="2436"/>
    </row>
    <row r="3179" spans="3:18" ht="14.25" customHeight="1">
      <c r="C3179" s="1719">
        <v>16</v>
      </c>
      <c r="D3179" s="1929" t="s">
        <v>3824</v>
      </c>
      <c r="E3179" s="1779">
        <v>7</v>
      </c>
      <c r="F3179" s="1721" t="s">
        <v>508</v>
      </c>
      <c r="G3179" s="1780">
        <v>1</v>
      </c>
      <c r="H3179" s="1721">
        <v>2007</v>
      </c>
      <c r="I3179" s="1723">
        <v>2790</v>
      </c>
      <c r="J3179" s="1721">
        <f t="shared" si="182"/>
        <v>100</v>
      </c>
      <c r="K3179" s="1723">
        <f t="shared" si="183"/>
        <v>0</v>
      </c>
      <c r="L3179" s="1721"/>
      <c r="M3179" s="1721"/>
      <c r="N3179" s="1724">
        <f t="shared" si="184"/>
        <v>0</v>
      </c>
      <c r="O3179" s="2126"/>
      <c r="P3179" s="2126"/>
      <c r="Q3179" s="2126">
        <f t="shared" si="185"/>
        <v>0</v>
      </c>
      <c r="R3179" s="2436"/>
    </row>
    <row r="3180" spans="3:18" ht="14.25" customHeight="1">
      <c r="C3180" s="1719">
        <v>17</v>
      </c>
      <c r="D3180" s="1929" t="s">
        <v>3825</v>
      </c>
      <c r="E3180" s="1779">
        <v>7</v>
      </c>
      <c r="F3180" s="1721" t="s">
        <v>508</v>
      </c>
      <c r="G3180" s="1780">
        <v>1</v>
      </c>
      <c r="H3180" s="1721">
        <v>2007</v>
      </c>
      <c r="I3180" s="1723">
        <v>619</v>
      </c>
      <c r="J3180" s="1721">
        <f t="shared" si="182"/>
        <v>100</v>
      </c>
      <c r="K3180" s="1723">
        <f t="shared" si="183"/>
        <v>0</v>
      </c>
      <c r="L3180" s="1721"/>
      <c r="M3180" s="1721"/>
      <c r="N3180" s="1724">
        <f t="shared" si="184"/>
        <v>0</v>
      </c>
      <c r="O3180" s="2126"/>
      <c r="P3180" s="2126"/>
      <c r="Q3180" s="2126">
        <f t="shared" si="185"/>
        <v>0</v>
      </c>
      <c r="R3180" s="2436"/>
    </row>
    <row r="3181" spans="3:18" ht="14.25" customHeight="1">
      <c r="C3181" s="1719">
        <v>18</v>
      </c>
      <c r="D3181" s="1929" t="s">
        <v>3826</v>
      </c>
      <c r="E3181" s="1779">
        <v>7</v>
      </c>
      <c r="F3181" s="1721" t="s">
        <v>508</v>
      </c>
      <c r="G3181" s="1780">
        <v>1</v>
      </c>
      <c r="H3181" s="1721">
        <v>2008</v>
      </c>
      <c r="I3181" s="1723">
        <v>193.6</v>
      </c>
      <c r="J3181" s="1721">
        <f t="shared" si="182"/>
        <v>100</v>
      </c>
      <c r="K3181" s="1723">
        <f t="shared" si="183"/>
        <v>0</v>
      </c>
      <c r="L3181" s="1721"/>
      <c r="M3181" s="1721"/>
      <c r="N3181" s="1724">
        <f t="shared" si="184"/>
        <v>0</v>
      </c>
      <c r="O3181" s="2126"/>
      <c r="P3181" s="2126"/>
      <c r="Q3181" s="2126">
        <f t="shared" si="185"/>
        <v>0</v>
      </c>
      <c r="R3181" s="2436"/>
    </row>
    <row r="3182" spans="3:18" ht="14.25" customHeight="1">
      <c r="C3182" s="1719">
        <v>19</v>
      </c>
      <c r="D3182" s="1929" t="s">
        <v>3827</v>
      </c>
      <c r="E3182" s="1779">
        <v>7</v>
      </c>
      <c r="F3182" s="1721" t="s">
        <v>508</v>
      </c>
      <c r="G3182" s="1780">
        <v>1</v>
      </c>
      <c r="H3182" s="1721">
        <v>2008</v>
      </c>
      <c r="I3182" s="1723">
        <v>2212.8000000000002</v>
      </c>
      <c r="J3182" s="1721">
        <f t="shared" si="182"/>
        <v>100</v>
      </c>
      <c r="K3182" s="1723">
        <f t="shared" si="183"/>
        <v>0</v>
      </c>
      <c r="L3182" s="1721"/>
      <c r="M3182" s="1721"/>
      <c r="N3182" s="1724">
        <f t="shared" si="184"/>
        <v>0</v>
      </c>
      <c r="O3182" s="2126"/>
      <c r="P3182" s="2126"/>
      <c r="Q3182" s="2126">
        <f t="shared" si="185"/>
        <v>0</v>
      </c>
      <c r="R3182" s="2436"/>
    </row>
    <row r="3183" spans="3:18" ht="14.25" customHeight="1">
      <c r="C3183" s="1719">
        <v>20</v>
      </c>
      <c r="D3183" s="1929" t="s">
        <v>2079</v>
      </c>
      <c r="E3183" s="1779">
        <v>7</v>
      </c>
      <c r="F3183" s="1721" t="s">
        <v>508</v>
      </c>
      <c r="G3183" s="1780">
        <v>4</v>
      </c>
      <c r="H3183" s="1721">
        <v>2008</v>
      </c>
      <c r="I3183" s="1723">
        <v>119.1</v>
      </c>
      <c r="J3183" s="1721">
        <f t="shared" si="182"/>
        <v>100</v>
      </c>
      <c r="K3183" s="1723">
        <f t="shared" si="183"/>
        <v>0</v>
      </c>
      <c r="L3183" s="1721"/>
      <c r="M3183" s="1721"/>
      <c r="N3183" s="1724">
        <f t="shared" si="184"/>
        <v>0</v>
      </c>
      <c r="O3183" s="2126"/>
      <c r="P3183" s="2126"/>
      <c r="Q3183" s="2126">
        <f t="shared" si="185"/>
        <v>0</v>
      </c>
      <c r="R3183" s="2436"/>
    </row>
    <row r="3184" spans="3:18" ht="14.25" customHeight="1">
      <c r="C3184" s="1719">
        <v>21</v>
      </c>
      <c r="D3184" s="1929" t="s">
        <v>3828</v>
      </c>
      <c r="E3184" s="1779">
        <v>7</v>
      </c>
      <c r="F3184" s="1721" t="s">
        <v>508</v>
      </c>
      <c r="G3184" s="1780">
        <v>2</v>
      </c>
      <c r="H3184" s="1721">
        <v>2009</v>
      </c>
      <c r="I3184" s="1723">
        <v>88.6</v>
      </c>
      <c r="J3184" s="1721">
        <f t="shared" si="182"/>
        <v>100</v>
      </c>
      <c r="K3184" s="1723">
        <f t="shared" si="183"/>
        <v>0</v>
      </c>
      <c r="L3184" s="1721"/>
      <c r="M3184" s="1721"/>
      <c r="N3184" s="1724">
        <f t="shared" si="184"/>
        <v>0</v>
      </c>
      <c r="O3184" s="2126"/>
      <c r="P3184" s="2126"/>
      <c r="Q3184" s="2126">
        <f t="shared" si="185"/>
        <v>0</v>
      </c>
      <c r="R3184" s="2436"/>
    </row>
    <row r="3185" spans="3:18" ht="14.25" customHeight="1">
      <c r="C3185" s="1719">
        <v>22</v>
      </c>
      <c r="D3185" s="1929" t="s">
        <v>3829</v>
      </c>
      <c r="E3185" s="1779">
        <v>7</v>
      </c>
      <c r="F3185" s="1721" t="s">
        <v>508</v>
      </c>
      <c r="G3185" s="1780">
        <v>8</v>
      </c>
      <c r="H3185" s="1721">
        <v>2009</v>
      </c>
      <c r="I3185" s="1723">
        <v>238.2</v>
      </c>
      <c r="J3185" s="1721">
        <f t="shared" si="182"/>
        <v>100</v>
      </c>
      <c r="K3185" s="1723">
        <f t="shared" si="183"/>
        <v>0</v>
      </c>
      <c r="L3185" s="1721"/>
      <c r="M3185" s="1721"/>
      <c r="N3185" s="1724">
        <f t="shared" si="184"/>
        <v>0</v>
      </c>
      <c r="O3185" s="2126"/>
      <c r="P3185" s="2126"/>
      <c r="Q3185" s="2126">
        <f t="shared" si="185"/>
        <v>0</v>
      </c>
      <c r="R3185" s="2436"/>
    </row>
    <row r="3186" spans="3:18" ht="14.25" customHeight="1">
      <c r="C3186" s="1719">
        <v>23</v>
      </c>
      <c r="D3186" s="1929" t="s">
        <v>2550</v>
      </c>
      <c r="E3186" s="1779">
        <v>7</v>
      </c>
      <c r="F3186" s="1721" t="s">
        <v>508</v>
      </c>
      <c r="G3186" s="1780">
        <v>4</v>
      </c>
      <c r="H3186" s="1721">
        <v>2009</v>
      </c>
      <c r="I3186" s="1723">
        <v>119.6</v>
      </c>
      <c r="J3186" s="1721">
        <f t="shared" si="182"/>
        <v>100</v>
      </c>
      <c r="K3186" s="1723">
        <f t="shared" si="183"/>
        <v>0</v>
      </c>
      <c r="L3186" s="1721"/>
      <c r="M3186" s="1721"/>
      <c r="N3186" s="1724">
        <f t="shared" si="184"/>
        <v>0</v>
      </c>
      <c r="O3186" s="2126"/>
      <c r="P3186" s="2126"/>
      <c r="Q3186" s="2126">
        <f t="shared" si="185"/>
        <v>0</v>
      </c>
      <c r="R3186" s="2436"/>
    </row>
    <row r="3187" spans="3:18" ht="14.25" customHeight="1">
      <c r="C3187" s="1719">
        <v>24</v>
      </c>
      <c r="D3187" s="1929" t="s">
        <v>3830</v>
      </c>
      <c r="E3187" s="1779">
        <v>7</v>
      </c>
      <c r="F3187" s="1721" t="s">
        <v>508</v>
      </c>
      <c r="G3187" s="1780">
        <v>1</v>
      </c>
      <c r="H3187" s="1721">
        <v>2009</v>
      </c>
      <c r="I3187" s="1723">
        <v>29.8</v>
      </c>
      <c r="J3187" s="1721">
        <f t="shared" si="182"/>
        <v>100</v>
      </c>
      <c r="K3187" s="1723">
        <f t="shared" si="183"/>
        <v>0</v>
      </c>
      <c r="L3187" s="1721"/>
      <c r="M3187" s="1721"/>
      <c r="N3187" s="1724">
        <f t="shared" si="184"/>
        <v>0</v>
      </c>
      <c r="O3187" s="2126"/>
      <c r="P3187" s="2126"/>
      <c r="Q3187" s="2126">
        <f t="shared" si="185"/>
        <v>0</v>
      </c>
      <c r="R3187" s="2436"/>
    </row>
    <row r="3188" spans="3:18" ht="14.25" customHeight="1">
      <c r="C3188" s="1719">
        <v>25</v>
      </c>
      <c r="D3188" s="1929" t="s">
        <v>3831</v>
      </c>
      <c r="E3188" s="1779">
        <v>7</v>
      </c>
      <c r="F3188" s="1721" t="s">
        <v>508</v>
      </c>
      <c r="G3188" s="1780">
        <v>2</v>
      </c>
      <c r="H3188" s="1721">
        <v>2009</v>
      </c>
      <c r="I3188" s="1723">
        <v>59.6</v>
      </c>
      <c r="J3188" s="1721">
        <f t="shared" si="182"/>
        <v>100</v>
      </c>
      <c r="K3188" s="1723">
        <f t="shared" si="183"/>
        <v>0</v>
      </c>
      <c r="L3188" s="1721"/>
      <c r="M3188" s="1721"/>
      <c r="N3188" s="1724">
        <f t="shared" si="184"/>
        <v>0</v>
      </c>
      <c r="O3188" s="2126"/>
      <c r="P3188" s="2126"/>
      <c r="Q3188" s="2126">
        <f t="shared" si="185"/>
        <v>0</v>
      </c>
      <c r="R3188" s="2436"/>
    </row>
    <row r="3189" spans="3:18" ht="14.25" customHeight="1">
      <c r="C3189" s="1719">
        <v>26</v>
      </c>
      <c r="D3189" s="1929" t="s">
        <v>3832</v>
      </c>
      <c r="E3189" s="1779">
        <v>7</v>
      </c>
      <c r="F3189" s="1721" t="s">
        <v>508</v>
      </c>
      <c r="G3189" s="1780">
        <v>1</v>
      </c>
      <c r="H3189" s="1721">
        <v>2009</v>
      </c>
      <c r="I3189" s="1723">
        <v>29.9</v>
      </c>
      <c r="J3189" s="1721">
        <f t="shared" si="182"/>
        <v>100</v>
      </c>
      <c r="K3189" s="1723">
        <f t="shared" si="183"/>
        <v>0</v>
      </c>
      <c r="L3189" s="1721"/>
      <c r="M3189" s="1721"/>
      <c r="N3189" s="1724">
        <f t="shared" si="184"/>
        <v>0</v>
      </c>
      <c r="O3189" s="2126"/>
      <c r="P3189" s="2126"/>
      <c r="Q3189" s="2126">
        <f t="shared" si="185"/>
        <v>0</v>
      </c>
      <c r="R3189" s="2436"/>
    </row>
    <row r="3190" spans="3:18" ht="14.25" customHeight="1">
      <c r="C3190" s="1719">
        <v>27</v>
      </c>
      <c r="D3190" s="1929" t="s">
        <v>3833</v>
      </c>
      <c r="E3190" s="1779">
        <v>7</v>
      </c>
      <c r="F3190" s="1721" t="s">
        <v>508</v>
      </c>
      <c r="G3190" s="1780">
        <v>1</v>
      </c>
      <c r="H3190" s="1721">
        <v>2009</v>
      </c>
      <c r="I3190" s="1723">
        <v>29.8</v>
      </c>
      <c r="J3190" s="1721">
        <f t="shared" si="182"/>
        <v>100</v>
      </c>
      <c r="K3190" s="1723">
        <f t="shared" si="183"/>
        <v>0</v>
      </c>
      <c r="L3190" s="1721"/>
      <c r="M3190" s="1721"/>
      <c r="N3190" s="1724">
        <f t="shared" si="184"/>
        <v>0</v>
      </c>
      <c r="O3190" s="2126"/>
      <c r="P3190" s="2126"/>
      <c r="Q3190" s="2126">
        <f t="shared" si="185"/>
        <v>0</v>
      </c>
      <c r="R3190" s="2436"/>
    </row>
    <row r="3191" spans="3:18" ht="14.25" customHeight="1">
      <c r="C3191" s="1719">
        <v>28</v>
      </c>
      <c r="D3191" s="1929" t="s">
        <v>3833</v>
      </c>
      <c r="E3191" s="1779">
        <v>7</v>
      </c>
      <c r="F3191" s="1721" t="s">
        <v>508</v>
      </c>
      <c r="G3191" s="1780">
        <v>2</v>
      </c>
      <c r="H3191" s="1721">
        <v>2009</v>
      </c>
      <c r="I3191" s="1723">
        <v>59.6</v>
      </c>
      <c r="J3191" s="1721">
        <f t="shared" si="182"/>
        <v>100</v>
      </c>
      <c r="K3191" s="1723">
        <f t="shared" si="183"/>
        <v>0</v>
      </c>
      <c r="L3191" s="1721"/>
      <c r="M3191" s="1721"/>
      <c r="N3191" s="1724">
        <f t="shared" si="184"/>
        <v>0</v>
      </c>
      <c r="O3191" s="2126"/>
      <c r="P3191" s="2126"/>
      <c r="Q3191" s="2126">
        <f t="shared" si="185"/>
        <v>0</v>
      </c>
      <c r="R3191" s="2436"/>
    </row>
    <row r="3192" spans="3:18" ht="14.25" customHeight="1">
      <c r="C3192" s="1719">
        <v>29</v>
      </c>
      <c r="D3192" s="1929" t="s">
        <v>3834</v>
      </c>
      <c r="E3192" s="1779">
        <v>7</v>
      </c>
      <c r="F3192" s="1721" t="s">
        <v>508</v>
      </c>
      <c r="G3192" s="1780">
        <v>1</v>
      </c>
      <c r="H3192" s="1721">
        <v>2009</v>
      </c>
      <c r="I3192" s="1723">
        <v>29.8</v>
      </c>
      <c r="J3192" s="1721">
        <f t="shared" si="182"/>
        <v>100</v>
      </c>
      <c r="K3192" s="1723">
        <f t="shared" si="183"/>
        <v>0</v>
      </c>
      <c r="L3192" s="1721"/>
      <c r="M3192" s="1721"/>
      <c r="N3192" s="1724">
        <f t="shared" si="184"/>
        <v>0</v>
      </c>
      <c r="O3192" s="2126"/>
      <c r="P3192" s="2126"/>
      <c r="Q3192" s="2126">
        <f t="shared" si="185"/>
        <v>0</v>
      </c>
      <c r="R3192" s="2436"/>
    </row>
    <row r="3193" spans="3:18" ht="14.25" customHeight="1">
      <c r="C3193" s="1719">
        <v>30</v>
      </c>
      <c r="D3193" s="1929" t="s">
        <v>2349</v>
      </c>
      <c r="E3193" s="1779">
        <v>7</v>
      </c>
      <c r="F3193" s="1721" t="s">
        <v>508</v>
      </c>
      <c r="G3193" s="1780">
        <v>6</v>
      </c>
      <c r="H3193" s="1721">
        <v>2010</v>
      </c>
      <c r="I3193" s="1723">
        <v>2700.7</v>
      </c>
      <c r="J3193" s="1721">
        <f t="shared" si="182"/>
        <v>100</v>
      </c>
      <c r="K3193" s="1723">
        <f t="shared" si="183"/>
        <v>0</v>
      </c>
      <c r="L3193" s="1721"/>
      <c r="M3193" s="1721"/>
      <c r="N3193" s="1724">
        <f t="shared" si="184"/>
        <v>0</v>
      </c>
      <c r="O3193" s="2126"/>
      <c r="P3193" s="2126"/>
      <c r="Q3193" s="2126">
        <f t="shared" si="185"/>
        <v>0</v>
      </c>
      <c r="R3193" s="2436"/>
    </row>
    <row r="3194" spans="3:18" ht="14.25" customHeight="1">
      <c r="C3194" s="1719">
        <v>31</v>
      </c>
      <c r="D3194" s="1929" t="s">
        <v>2558</v>
      </c>
      <c r="E3194" s="1779">
        <v>7</v>
      </c>
      <c r="F3194" s="1721" t="s">
        <v>508</v>
      </c>
      <c r="G3194" s="1780">
        <v>49</v>
      </c>
      <c r="H3194" s="1721">
        <v>2010</v>
      </c>
      <c r="I3194" s="1723">
        <v>3698.5</v>
      </c>
      <c r="J3194" s="1721">
        <f t="shared" si="182"/>
        <v>100</v>
      </c>
      <c r="K3194" s="1723">
        <f t="shared" si="183"/>
        <v>0</v>
      </c>
      <c r="L3194" s="1721"/>
      <c r="M3194" s="1721"/>
      <c r="N3194" s="1724">
        <f t="shared" si="184"/>
        <v>0</v>
      </c>
      <c r="O3194" s="2126"/>
      <c r="P3194" s="2126"/>
      <c r="Q3194" s="2126">
        <f t="shared" si="185"/>
        <v>0</v>
      </c>
      <c r="R3194" s="2436"/>
    </row>
    <row r="3195" spans="3:18" ht="14.25" customHeight="1">
      <c r="C3195" s="1719">
        <v>32</v>
      </c>
      <c r="D3195" s="1929" t="s">
        <v>3835</v>
      </c>
      <c r="E3195" s="1779">
        <v>7</v>
      </c>
      <c r="F3195" s="1721" t="s">
        <v>508</v>
      </c>
      <c r="G3195" s="1780">
        <v>2</v>
      </c>
      <c r="H3195" s="1721">
        <v>2009</v>
      </c>
      <c r="I3195" s="1723">
        <v>74</v>
      </c>
      <c r="J3195" s="1721">
        <f t="shared" si="182"/>
        <v>100</v>
      </c>
      <c r="K3195" s="1723">
        <f t="shared" si="183"/>
        <v>0</v>
      </c>
      <c r="L3195" s="1721"/>
      <c r="M3195" s="1721"/>
      <c r="N3195" s="1724">
        <f t="shared" si="184"/>
        <v>0</v>
      </c>
      <c r="O3195" s="2126"/>
      <c r="P3195" s="2126"/>
      <c r="Q3195" s="2126">
        <f t="shared" si="185"/>
        <v>0</v>
      </c>
      <c r="R3195" s="2436"/>
    </row>
    <row r="3196" spans="3:18" ht="14.25" customHeight="1">
      <c r="C3196" s="1719">
        <v>33</v>
      </c>
      <c r="D3196" s="1929" t="s">
        <v>2648</v>
      </c>
      <c r="E3196" s="1779">
        <v>7</v>
      </c>
      <c r="F3196" s="1721" t="s">
        <v>508</v>
      </c>
      <c r="G3196" s="1780">
        <v>1</v>
      </c>
      <c r="H3196" s="1721">
        <v>2008</v>
      </c>
      <c r="I3196" s="1723">
        <v>60</v>
      </c>
      <c r="J3196" s="1721">
        <f t="shared" si="182"/>
        <v>100</v>
      </c>
      <c r="K3196" s="1723">
        <f t="shared" si="183"/>
        <v>0</v>
      </c>
      <c r="L3196" s="1721"/>
      <c r="M3196" s="1721"/>
      <c r="N3196" s="1724">
        <f t="shared" si="184"/>
        <v>0</v>
      </c>
      <c r="O3196" s="2126"/>
      <c r="P3196" s="2126"/>
      <c r="Q3196" s="2126">
        <f t="shared" si="185"/>
        <v>0</v>
      </c>
      <c r="R3196" s="2436"/>
    </row>
    <row r="3197" spans="3:18" ht="14.25" customHeight="1">
      <c r="C3197" s="1719">
        <v>34</v>
      </c>
      <c r="D3197" s="1929" t="s">
        <v>3836</v>
      </c>
      <c r="E3197" s="1779">
        <v>7</v>
      </c>
      <c r="F3197" s="1721" t="s">
        <v>508</v>
      </c>
      <c r="G3197" s="1780">
        <v>1</v>
      </c>
      <c r="H3197" s="1721">
        <v>2008</v>
      </c>
      <c r="I3197" s="1723">
        <v>44.3</v>
      </c>
      <c r="J3197" s="1721">
        <f t="shared" si="182"/>
        <v>100</v>
      </c>
      <c r="K3197" s="1723">
        <f t="shared" si="183"/>
        <v>0</v>
      </c>
      <c r="L3197" s="1721"/>
      <c r="M3197" s="1721"/>
      <c r="N3197" s="1724">
        <f t="shared" si="184"/>
        <v>0</v>
      </c>
      <c r="O3197" s="2126"/>
      <c r="P3197" s="2126"/>
      <c r="Q3197" s="2126">
        <f t="shared" si="185"/>
        <v>0</v>
      </c>
      <c r="R3197" s="2436"/>
    </row>
    <row r="3198" spans="3:18" ht="14.25" customHeight="1">
      <c r="C3198" s="1719">
        <v>35</v>
      </c>
      <c r="D3198" s="1929" t="s">
        <v>2088</v>
      </c>
      <c r="E3198" s="1779">
        <v>7</v>
      </c>
      <c r="F3198" s="1721" t="s">
        <v>508</v>
      </c>
      <c r="G3198" s="1780">
        <v>1</v>
      </c>
      <c r="H3198" s="1721">
        <v>2012</v>
      </c>
      <c r="I3198" s="1723">
        <v>37.1</v>
      </c>
      <c r="J3198" s="1721">
        <f t="shared" ref="J3198:J3206" si="186">IF(($J$14-H3198)*J$1177&gt;100,100,($J$14-H3198)*J$1177)</f>
        <v>100</v>
      </c>
      <c r="K3198" s="1723">
        <f t="shared" ref="K3198:K3474" si="187">IF(J3198=100,0,I3198-I3198*J3198%)</f>
        <v>0</v>
      </c>
      <c r="L3198" s="1721"/>
      <c r="M3198" s="1721"/>
      <c r="N3198" s="1724">
        <f t="shared" ref="N3198:N3474" si="188">+L3198*M3198</f>
        <v>0</v>
      </c>
      <c r="O3198" s="2126"/>
      <c r="P3198" s="2126"/>
      <c r="Q3198" s="2126">
        <f t="shared" ref="Q3198:Q3474" si="189">+O3198*P3198</f>
        <v>0</v>
      </c>
      <c r="R3198" s="2436"/>
    </row>
    <row r="3199" spans="3:18" ht="14.25" customHeight="1">
      <c r="C3199" s="1719">
        <v>36</v>
      </c>
      <c r="D3199" s="1929" t="s">
        <v>3837</v>
      </c>
      <c r="E3199" s="1779">
        <v>7</v>
      </c>
      <c r="F3199" s="1721" t="s">
        <v>508</v>
      </c>
      <c r="G3199" s="1780">
        <v>1</v>
      </c>
      <c r="H3199" s="1721">
        <v>2013</v>
      </c>
      <c r="I3199" s="1723">
        <v>211.6</v>
      </c>
      <c r="J3199" s="1721">
        <f t="shared" si="186"/>
        <v>100</v>
      </c>
      <c r="K3199" s="1723">
        <f t="shared" si="187"/>
        <v>0</v>
      </c>
      <c r="L3199" s="1721"/>
      <c r="M3199" s="1721"/>
      <c r="N3199" s="1724">
        <f t="shared" si="188"/>
        <v>0</v>
      </c>
      <c r="O3199" s="2126"/>
      <c r="P3199" s="2126"/>
      <c r="Q3199" s="2126">
        <f t="shared" si="189"/>
        <v>0</v>
      </c>
      <c r="R3199" s="2436"/>
    </row>
    <row r="3200" spans="3:18" ht="14.25" customHeight="1">
      <c r="C3200" s="1719">
        <v>37</v>
      </c>
      <c r="D3200" s="1929" t="s">
        <v>3838</v>
      </c>
      <c r="E3200" s="1779">
        <v>7</v>
      </c>
      <c r="F3200" s="1721" t="s">
        <v>508</v>
      </c>
      <c r="G3200" s="1780">
        <v>5</v>
      </c>
      <c r="H3200" s="1721">
        <v>2011</v>
      </c>
      <c r="I3200" s="1723">
        <v>269.39999999999998</v>
      </c>
      <c r="J3200" s="1721">
        <f t="shared" si="186"/>
        <v>100</v>
      </c>
      <c r="K3200" s="1723">
        <f t="shared" si="187"/>
        <v>0</v>
      </c>
      <c r="L3200" s="1721"/>
      <c r="M3200" s="1721"/>
      <c r="N3200" s="1724">
        <f t="shared" si="188"/>
        <v>0</v>
      </c>
      <c r="O3200" s="2126"/>
      <c r="P3200" s="2126"/>
      <c r="Q3200" s="2126">
        <f t="shared" si="189"/>
        <v>0</v>
      </c>
      <c r="R3200" s="2436"/>
    </row>
    <row r="3201" spans="3:18" ht="14.25" customHeight="1">
      <c r="C3201" s="1719">
        <v>38</v>
      </c>
      <c r="D3201" s="1929" t="s">
        <v>3839</v>
      </c>
      <c r="E3201" s="1779">
        <v>7</v>
      </c>
      <c r="F3201" s="1721" t="s">
        <v>508</v>
      </c>
      <c r="G3201" s="1780">
        <v>2</v>
      </c>
      <c r="H3201" s="1721">
        <v>2011</v>
      </c>
      <c r="I3201" s="1723">
        <v>3814.7</v>
      </c>
      <c r="J3201" s="1721">
        <f t="shared" si="186"/>
        <v>100</v>
      </c>
      <c r="K3201" s="1723">
        <f t="shared" si="187"/>
        <v>0</v>
      </c>
      <c r="L3201" s="1721"/>
      <c r="M3201" s="1721"/>
      <c r="N3201" s="1724">
        <f t="shared" si="188"/>
        <v>0</v>
      </c>
      <c r="O3201" s="2126"/>
      <c r="P3201" s="2126"/>
      <c r="Q3201" s="2126">
        <f t="shared" si="189"/>
        <v>0</v>
      </c>
      <c r="R3201" s="2436"/>
    </row>
    <row r="3202" spans="3:18" ht="14.25" customHeight="1">
      <c r="C3202" s="1719">
        <v>39</v>
      </c>
      <c r="D3202" s="1929" t="s">
        <v>3840</v>
      </c>
      <c r="E3202" s="1779">
        <v>7</v>
      </c>
      <c r="F3202" s="1721" t="s">
        <v>508</v>
      </c>
      <c r="G3202" s="1780">
        <v>10</v>
      </c>
      <c r="H3202" s="1721">
        <v>2015</v>
      </c>
      <c r="I3202" s="1723">
        <v>590</v>
      </c>
      <c r="J3202" s="1721">
        <f t="shared" si="186"/>
        <v>100</v>
      </c>
      <c r="K3202" s="1723">
        <f t="shared" si="187"/>
        <v>0</v>
      </c>
      <c r="L3202" s="1721"/>
      <c r="M3202" s="1721"/>
      <c r="N3202" s="1724">
        <f t="shared" si="188"/>
        <v>0</v>
      </c>
      <c r="O3202" s="2126"/>
      <c r="P3202" s="2126"/>
      <c r="Q3202" s="2126">
        <f t="shared" si="189"/>
        <v>0</v>
      </c>
      <c r="R3202" s="2436"/>
    </row>
    <row r="3203" spans="3:18" ht="14.25" customHeight="1">
      <c r="C3203" s="1719">
        <v>40</v>
      </c>
      <c r="D3203" s="1929" t="s">
        <v>3841</v>
      </c>
      <c r="E3203" s="1779">
        <v>7</v>
      </c>
      <c r="F3203" s="1721" t="s">
        <v>508</v>
      </c>
      <c r="G3203" s="1780">
        <v>1</v>
      </c>
      <c r="H3203" s="1721">
        <v>2015</v>
      </c>
      <c r="I3203" s="1723">
        <v>378</v>
      </c>
      <c r="J3203" s="1721">
        <f t="shared" si="186"/>
        <v>100</v>
      </c>
      <c r="K3203" s="1723">
        <f t="shared" si="187"/>
        <v>0</v>
      </c>
      <c r="L3203" s="1721"/>
      <c r="M3203" s="1721"/>
      <c r="N3203" s="1724">
        <f t="shared" si="188"/>
        <v>0</v>
      </c>
      <c r="O3203" s="2126"/>
      <c r="P3203" s="2126"/>
      <c r="Q3203" s="2126">
        <f t="shared" si="189"/>
        <v>0</v>
      </c>
      <c r="R3203" s="2436"/>
    </row>
    <row r="3204" spans="3:18" ht="14.25" customHeight="1">
      <c r="C3204" s="1719">
        <v>41</v>
      </c>
      <c r="D3204" s="1929" t="s">
        <v>3842</v>
      </c>
      <c r="E3204" s="1779">
        <v>7</v>
      </c>
      <c r="F3204" s="1721" t="s">
        <v>508</v>
      </c>
      <c r="G3204" s="1780">
        <v>1</v>
      </c>
      <c r="H3204" s="1721">
        <v>2019</v>
      </c>
      <c r="I3204" s="1723">
        <v>19000</v>
      </c>
      <c r="J3204" s="1721">
        <f t="shared" si="186"/>
        <v>100</v>
      </c>
      <c r="K3204" s="1723">
        <f t="shared" si="187"/>
        <v>0</v>
      </c>
      <c r="L3204" s="1721"/>
      <c r="M3204" s="1721"/>
      <c r="N3204" s="1724">
        <f t="shared" si="188"/>
        <v>0</v>
      </c>
      <c r="O3204" s="2126"/>
      <c r="P3204" s="2126"/>
      <c r="Q3204" s="2126">
        <f t="shared" si="189"/>
        <v>0</v>
      </c>
      <c r="R3204" s="2436"/>
    </row>
    <row r="3205" spans="3:18" ht="14.25" customHeight="1">
      <c r="C3205" s="1719">
        <v>42</v>
      </c>
      <c r="D3205" s="1929" t="s">
        <v>2106</v>
      </c>
      <c r="E3205" s="1779">
        <v>7</v>
      </c>
      <c r="F3205" s="1721" t="s">
        <v>508</v>
      </c>
      <c r="G3205" s="1780">
        <v>3</v>
      </c>
      <c r="H3205" s="1721">
        <v>2020</v>
      </c>
      <c r="I3205" s="1723">
        <v>161.69999999999999</v>
      </c>
      <c r="J3205" s="1721">
        <f t="shared" si="186"/>
        <v>85.800000000000011</v>
      </c>
      <c r="K3205" s="1723">
        <f t="shared" si="187"/>
        <v>22.961399999999969</v>
      </c>
      <c r="L3205" s="1721"/>
      <c r="M3205" s="1721"/>
      <c r="N3205" s="1724">
        <f t="shared" si="188"/>
        <v>0</v>
      </c>
      <c r="O3205" s="2126"/>
      <c r="P3205" s="2126"/>
      <c r="Q3205" s="2126">
        <f t="shared" si="189"/>
        <v>0</v>
      </c>
      <c r="R3205" s="2436"/>
    </row>
    <row r="3206" spans="3:18" ht="14.25" customHeight="1">
      <c r="C3206" s="1719">
        <v>43</v>
      </c>
      <c r="D3206" s="1929" t="s">
        <v>2725</v>
      </c>
      <c r="E3206" s="1779">
        <v>7</v>
      </c>
      <c r="F3206" s="1721" t="s">
        <v>508</v>
      </c>
      <c r="G3206" s="1780">
        <v>2</v>
      </c>
      <c r="H3206" s="1721">
        <v>2013</v>
      </c>
      <c r="I3206" s="1723">
        <v>119.8</v>
      </c>
      <c r="J3206" s="1721">
        <f t="shared" si="186"/>
        <v>100</v>
      </c>
      <c r="K3206" s="1723">
        <f t="shared" si="187"/>
        <v>0</v>
      </c>
      <c r="L3206" s="1721"/>
      <c r="M3206" s="1721"/>
      <c r="N3206" s="1724">
        <f t="shared" si="188"/>
        <v>0</v>
      </c>
      <c r="O3206" s="2126"/>
      <c r="P3206" s="2126"/>
      <c r="Q3206" s="2126">
        <f t="shared" si="189"/>
        <v>0</v>
      </c>
      <c r="R3206" s="2437"/>
    </row>
    <row r="3207" spans="3:18" ht="14.25" customHeight="1">
      <c r="C3207" s="1579">
        <v>1</v>
      </c>
      <c r="D3207" s="1970" t="s">
        <v>2339</v>
      </c>
      <c r="E3207" s="2044">
        <v>7</v>
      </c>
      <c r="F3207" s="1581" t="s">
        <v>508</v>
      </c>
      <c r="G3207" s="1726">
        <v>3</v>
      </c>
      <c r="H3207" s="1581">
        <v>2005</v>
      </c>
      <c r="I3207" s="1583">
        <v>109.113</v>
      </c>
      <c r="J3207" s="1581">
        <v>100</v>
      </c>
      <c r="K3207" s="1583">
        <v>0</v>
      </c>
      <c r="L3207" s="1581"/>
      <c r="M3207" s="1581"/>
      <c r="N3207" s="1584">
        <v>0</v>
      </c>
      <c r="O3207" s="2103"/>
      <c r="P3207" s="2103"/>
      <c r="Q3207" s="2103">
        <v>0</v>
      </c>
      <c r="R3207" s="2399" t="s">
        <v>481</v>
      </c>
    </row>
    <row r="3208" spans="3:18" ht="14.25" customHeight="1">
      <c r="C3208" s="1579">
        <v>2</v>
      </c>
      <c r="D3208" s="1970" t="s">
        <v>2340</v>
      </c>
      <c r="E3208" s="2044">
        <v>7</v>
      </c>
      <c r="F3208" s="1581" t="s">
        <v>508</v>
      </c>
      <c r="G3208" s="1726">
        <v>2</v>
      </c>
      <c r="H3208" s="1581">
        <v>2005</v>
      </c>
      <c r="I3208" s="1583">
        <v>576.81799999999998</v>
      </c>
      <c r="J3208" s="1581">
        <v>100</v>
      </c>
      <c r="K3208" s="1583">
        <v>0</v>
      </c>
      <c r="L3208" s="1581"/>
      <c r="M3208" s="1581"/>
      <c r="N3208" s="1584">
        <v>0</v>
      </c>
      <c r="O3208" s="2103"/>
      <c r="P3208" s="2103"/>
      <c r="Q3208" s="2103">
        <v>0</v>
      </c>
      <c r="R3208" s="2400"/>
    </row>
    <row r="3209" spans="3:18" ht="14.25" customHeight="1">
      <c r="C3209" s="1579">
        <v>3</v>
      </c>
      <c r="D3209" s="1970" t="s">
        <v>2341</v>
      </c>
      <c r="E3209" s="2044">
        <v>7</v>
      </c>
      <c r="F3209" s="1581" t="s">
        <v>508</v>
      </c>
      <c r="G3209" s="1726">
        <v>1</v>
      </c>
      <c r="H3209" s="1581">
        <v>2005</v>
      </c>
      <c r="I3209" s="1583">
        <v>942.47900000000004</v>
      </c>
      <c r="J3209" s="1581">
        <v>100</v>
      </c>
      <c r="K3209" s="1583">
        <v>0</v>
      </c>
      <c r="L3209" s="1581"/>
      <c r="M3209" s="1581"/>
      <c r="N3209" s="1584">
        <v>0</v>
      </c>
      <c r="O3209" s="2103"/>
      <c r="P3209" s="2103"/>
      <c r="Q3209" s="2103">
        <v>0</v>
      </c>
      <c r="R3209" s="2400"/>
    </row>
    <row r="3210" spans="3:18" ht="14.25" customHeight="1">
      <c r="C3210" s="1579">
        <v>4</v>
      </c>
      <c r="D3210" s="1970" t="s">
        <v>2342</v>
      </c>
      <c r="E3210" s="2044">
        <v>7</v>
      </c>
      <c r="F3210" s="1581" t="s">
        <v>508</v>
      </c>
      <c r="G3210" s="1726">
        <v>3</v>
      </c>
      <c r="H3210" s="1581">
        <v>2005</v>
      </c>
      <c r="I3210" s="1583">
        <v>72.3</v>
      </c>
      <c r="J3210" s="1581">
        <v>100</v>
      </c>
      <c r="K3210" s="1583">
        <v>0</v>
      </c>
      <c r="L3210" s="1581"/>
      <c r="M3210" s="1581"/>
      <c r="N3210" s="1584">
        <v>0</v>
      </c>
      <c r="O3210" s="2103"/>
      <c r="P3210" s="2103"/>
      <c r="Q3210" s="2103">
        <v>0</v>
      </c>
      <c r="R3210" s="2400"/>
    </row>
    <row r="3211" spans="3:18" ht="14.25" customHeight="1">
      <c r="C3211" s="1579">
        <v>5</v>
      </c>
      <c r="D3211" s="1970" t="s">
        <v>2343</v>
      </c>
      <c r="E3211" s="2044">
        <v>7</v>
      </c>
      <c r="F3211" s="1581" t="s">
        <v>508</v>
      </c>
      <c r="G3211" s="1726">
        <v>6</v>
      </c>
      <c r="H3211" s="1581">
        <v>2008</v>
      </c>
      <c r="I3211" s="1583">
        <v>265.8</v>
      </c>
      <c r="J3211" s="1581">
        <v>100</v>
      </c>
      <c r="K3211" s="1583">
        <v>0</v>
      </c>
      <c r="L3211" s="1581"/>
      <c r="M3211" s="1581"/>
      <c r="N3211" s="1584">
        <v>0</v>
      </c>
      <c r="O3211" s="2103"/>
      <c r="P3211" s="2103"/>
      <c r="Q3211" s="2103">
        <v>0</v>
      </c>
      <c r="R3211" s="2400"/>
    </row>
    <row r="3212" spans="3:18" ht="14.25" customHeight="1">
      <c r="C3212" s="1579">
        <v>6</v>
      </c>
      <c r="D3212" s="1970" t="s">
        <v>2344</v>
      </c>
      <c r="E3212" s="2044">
        <v>7</v>
      </c>
      <c r="F3212" s="1581" t="s">
        <v>508</v>
      </c>
      <c r="G3212" s="1726">
        <v>7</v>
      </c>
      <c r="H3212" s="1581">
        <v>2008</v>
      </c>
      <c r="I3212" s="1583">
        <v>208.46700000000001</v>
      </c>
      <c r="J3212" s="1581">
        <v>100</v>
      </c>
      <c r="K3212" s="1583">
        <v>0</v>
      </c>
      <c r="L3212" s="1581"/>
      <c r="M3212" s="1581"/>
      <c r="N3212" s="1584">
        <v>0</v>
      </c>
      <c r="O3212" s="2103"/>
      <c r="P3212" s="2103"/>
      <c r="Q3212" s="2103">
        <v>0</v>
      </c>
      <c r="R3212" s="2400"/>
    </row>
    <row r="3213" spans="3:18" ht="14.25" customHeight="1">
      <c r="C3213" s="1579">
        <v>7</v>
      </c>
      <c r="D3213" s="1970" t="s">
        <v>2345</v>
      </c>
      <c r="E3213" s="2044">
        <v>7</v>
      </c>
      <c r="F3213" s="1581" t="s">
        <v>508</v>
      </c>
      <c r="G3213" s="1726">
        <v>1</v>
      </c>
      <c r="H3213" s="1581">
        <v>2008</v>
      </c>
      <c r="I3213" s="1583">
        <v>3187.683</v>
      </c>
      <c r="J3213" s="1581">
        <v>100</v>
      </c>
      <c r="K3213" s="1583">
        <v>0</v>
      </c>
      <c r="L3213" s="1581"/>
      <c r="M3213" s="1581"/>
      <c r="N3213" s="1584">
        <v>0</v>
      </c>
      <c r="O3213" s="2103"/>
      <c r="P3213" s="2103"/>
      <c r="Q3213" s="2103">
        <v>0</v>
      </c>
      <c r="R3213" s="2400"/>
    </row>
    <row r="3214" spans="3:18" ht="14.25" customHeight="1">
      <c r="C3214" s="1579">
        <v>8</v>
      </c>
      <c r="D3214" s="1970" t="s">
        <v>2346</v>
      </c>
      <c r="E3214" s="2044">
        <v>7</v>
      </c>
      <c r="F3214" s="1581" t="s">
        <v>508</v>
      </c>
      <c r="G3214" s="1726">
        <v>1</v>
      </c>
      <c r="H3214" s="1581">
        <v>2008</v>
      </c>
      <c r="I3214" s="1583">
        <v>459.37</v>
      </c>
      <c r="J3214" s="1581">
        <v>100</v>
      </c>
      <c r="K3214" s="1583">
        <v>0</v>
      </c>
      <c r="L3214" s="1581"/>
      <c r="M3214" s="1581"/>
      <c r="N3214" s="1584">
        <v>0</v>
      </c>
      <c r="O3214" s="2103"/>
      <c r="P3214" s="2103"/>
      <c r="Q3214" s="2103">
        <v>0</v>
      </c>
      <c r="R3214" s="2400"/>
    </row>
    <row r="3215" spans="3:18" ht="14.25" customHeight="1">
      <c r="C3215" s="1579">
        <v>9</v>
      </c>
      <c r="D3215" s="1970" t="s">
        <v>2344</v>
      </c>
      <c r="E3215" s="2044">
        <v>7</v>
      </c>
      <c r="F3215" s="1581" t="s">
        <v>508</v>
      </c>
      <c r="G3215" s="1726">
        <v>4</v>
      </c>
      <c r="H3215" s="1581">
        <v>2008</v>
      </c>
      <c r="I3215" s="1583">
        <v>119.124</v>
      </c>
      <c r="J3215" s="1581">
        <v>100</v>
      </c>
      <c r="K3215" s="1583">
        <v>0</v>
      </c>
      <c r="L3215" s="1581"/>
      <c r="M3215" s="1581"/>
      <c r="N3215" s="1584">
        <v>0</v>
      </c>
      <c r="O3215" s="2103"/>
      <c r="P3215" s="2103"/>
      <c r="Q3215" s="2103">
        <v>0</v>
      </c>
      <c r="R3215" s="2400"/>
    </row>
    <row r="3216" spans="3:18" ht="14.25" customHeight="1">
      <c r="C3216" s="1579">
        <v>10</v>
      </c>
      <c r="D3216" s="1970" t="s">
        <v>2347</v>
      </c>
      <c r="E3216" s="2044">
        <v>7</v>
      </c>
      <c r="F3216" s="1581" t="s">
        <v>508</v>
      </c>
      <c r="G3216" s="1726">
        <v>2</v>
      </c>
      <c r="H3216" s="1581">
        <v>2008</v>
      </c>
      <c r="I3216" s="1583">
        <v>88.6</v>
      </c>
      <c r="J3216" s="1581">
        <v>100</v>
      </c>
      <c r="K3216" s="1583">
        <v>0</v>
      </c>
      <c r="L3216" s="1581"/>
      <c r="M3216" s="1581"/>
      <c r="N3216" s="1584">
        <v>0</v>
      </c>
      <c r="O3216" s="2103"/>
      <c r="P3216" s="2103"/>
      <c r="Q3216" s="2103">
        <v>0</v>
      </c>
      <c r="R3216" s="2400"/>
    </row>
    <row r="3217" spans="3:18" ht="14.25" customHeight="1">
      <c r="C3217" s="1579">
        <v>11</v>
      </c>
      <c r="D3217" s="1970" t="s">
        <v>2348</v>
      </c>
      <c r="E3217" s="2044">
        <v>7</v>
      </c>
      <c r="F3217" s="1581" t="s">
        <v>508</v>
      </c>
      <c r="G3217" s="1726">
        <v>1</v>
      </c>
      <c r="H3217" s="1581">
        <v>2008</v>
      </c>
      <c r="I3217" s="1583">
        <v>29.780999999999999</v>
      </c>
      <c r="J3217" s="1581">
        <v>100</v>
      </c>
      <c r="K3217" s="1583">
        <v>0</v>
      </c>
      <c r="L3217" s="1581"/>
      <c r="M3217" s="1581"/>
      <c r="N3217" s="1584">
        <v>0</v>
      </c>
      <c r="O3217" s="2103"/>
      <c r="P3217" s="2103"/>
      <c r="Q3217" s="2103">
        <v>0</v>
      </c>
      <c r="R3217" s="2400"/>
    </row>
    <row r="3218" spans="3:18" ht="14.25" customHeight="1">
      <c r="C3218" s="1579">
        <v>12</v>
      </c>
      <c r="D3218" s="1970" t="s">
        <v>2348</v>
      </c>
      <c r="E3218" s="2044">
        <v>7</v>
      </c>
      <c r="F3218" s="1581" t="s">
        <v>508</v>
      </c>
      <c r="G3218" s="1726">
        <v>1</v>
      </c>
      <c r="H3218" s="1581">
        <v>2008</v>
      </c>
      <c r="I3218" s="1583">
        <v>29.780999999999999</v>
      </c>
      <c r="J3218" s="1581">
        <v>100</v>
      </c>
      <c r="K3218" s="1583">
        <v>0</v>
      </c>
      <c r="L3218" s="1581"/>
      <c r="M3218" s="1581"/>
      <c r="N3218" s="1584">
        <v>0</v>
      </c>
      <c r="O3218" s="2103"/>
      <c r="P3218" s="2103"/>
      <c r="Q3218" s="2103">
        <v>0</v>
      </c>
      <c r="R3218" s="2400"/>
    </row>
    <row r="3219" spans="3:18" ht="14.25" customHeight="1">
      <c r="C3219" s="1579">
        <v>13</v>
      </c>
      <c r="D3219" s="1970" t="s">
        <v>2349</v>
      </c>
      <c r="E3219" s="2044">
        <v>7</v>
      </c>
      <c r="F3219" s="1581" t="s">
        <v>508</v>
      </c>
      <c r="G3219" s="1726">
        <v>1</v>
      </c>
      <c r="H3219" s="1581">
        <v>2010</v>
      </c>
      <c r="I3219" s="1583">
        <v>450.12</v>
      </c>
      <c r="J3219" s="1581">
        <v>100</v>
      </c>
      <c r="K3219" s="1583">
        <v>0</v>
      </c>
      <c r="L3219" s="1581"/>
      <c r="M3219" s="1581"/>
      <c r="N3219" s="1584">
        <v>0</v>
      </c>
      <c r="O3219" s="2103"/>
      <c r="P3219" s="2103"/>
      <c r="Q3219" s="2103">
        <v>0</v>
      </c>
      <c r="R3219" s="2400"/>
    </row>
    <row r="3220" spans="3:18" ht="14.25" customHeight="1">
      <c r="C3220" s="1579">
        <v>14</v>
      </c>
      <c r="D3220" s="1970" t="s">
        <v>2350</v>
      </c>
      <c r="E3220" s="2044">
        <v>7</v>
      </c>
      <c r="F3220" s="1581" t="s">
        <v>508</v>
      </c>
      <c r="G3220" s="1726">
        <v>29</v>
      </c>
      <c r="H3220" s="1581">
        <v>2010</v>
      </c>
      <c r="I3220" s="1583">
        <v>1660.56</v>
      </c>
      <c r="J3220" s="1581">
        <v>100</v>
      </c>
      <c r="K3220" s="1583">
        <v>0</v>
      </c>
      <c r="L3220" s="1581"/>
      <c r="M3220" s="1581"/>
      <c r="N3220" s="1584">
        <v>0</v>
      </c>
      <c r="O3220" s="2103"/>
      <c r="P3220" s="2103"/>
      <c r="Q3220" s="2103">
        <v>0</v>
      </c>
      <c r="R3220" s="2400"/>
    </row>
    <row r="3221" spans="3:18" ht="14.25" customHeight="1">
      <c r="C3221" s="1579">
        <v>15</v>
      </c>
      <c r="D3221" s="1970" t="s">
        <v>2351</v>
      </c>
      <c r="E3221" s="2044">
        <v>7</v>
      </c>
      <c r="F3221" s="1581" t="s">
        <v>508</v>
      </c>
      <c r="G3221" s="1726">
        <v>1</v>
      </c>
      <c r="H3221" s="1581">
        <v>2010</v>
      </c>
      <c r="I3221" s="1583">
        <v>29.780999999999999</v>
      </c>
      <c r="J3221" s="1581">
        <v>100</v>
      </c>
      <c r="K3221" s="1583">
        <v>0</v>
      </c>
      <c r="L3221" s="1581"/>
      <c r="M3221" s="1581"/>
      <c r="N3221" s="1584">
        <v>0</v>
      </c>
      <c r="O3221" s="2103"/>
      <c r="P3221" s="2103"/>
      <c r="Q3221" s="2103">
        <v>0</v>
      </c>
      <c r="R3221" s="2400"/>
    </row>
    <row r="3222" spans="3:18" ht="14.25" customHeight="1">
      <c r="C3222" s="1579">
        <v>16</v>
      </c>
      <c r="D3222" s="1970" t="s">
        <v>2352</v>
      </c>
      <c r="E3222" s="2044">
        <v>7</v>
      </c>
      <c r="F3222" s="1581" t="s">
        <v>508</v>
      </c>
      <c r="G3222" s="1726">
        <v>1</v>
      </c>
      <c r="H3222" s="1581">
        <v>2012</v>
      </c>
      <c r="I3222" s="1583">
        <v>37.08</v>
      </c>
      <c r="J3222" s="1581">
        <v>100</v>
      </c>
      <c r="K3222" s="1583">
        <v>0</v>
      </c>
      <c r="L3222" s="1581"/>
      <c r="M3222" s="1581"/>
      <c r="N3222" s="1584">
        <v>0</v>
      </c>
      <c r="O3222" s="2103"/>
      <c r="P3222" s="2103"/>
      <c r="Q3222" s="2103">
        <v>0</v>
      </c>
      <c r="R3222" s="2400"/>
    </row>
    <row r="3223" spans="3:18" ht="14.25" customHeight="1">
      <c r="C3223" s="1579">
        <v>17</v>
      </c>
      <c r="D3223" s="1970" t="s">
        <v>2353</v>
      </c>
      <c r="E3223" s="2044">
        <v>7</v>
      </c>
      <c r="F3223" s="1581" t="s">
        <v>508</v>
      </c>
      <c r="G3223" s="1726">
        <v>1</v>
      </c>
      <c r="H3223" s="1581">
        <v>2019</v>
      </c>
      <c r="I3223" s="1583">
        <v>285.70908000000003</v>
      </c>
      <c r="J3223" s="1581">
        <v>100</v>
      </c>
      <c r="K3223" s="1583">
        <v>0</v>
      </c>
      <c r="L3223" s="1581"/>
      <c r="M3223" s="1581"/>
      <c r="N3223" s="1584">
        <v>0</v>
      </c>
      <c r="O3223" s="2103"/>
      <c r="P3223" s="2103"/>
      <c r="Q3223" s="2103">
        <v>0</v>
      </c>
      <c r="R3223" s="2400"/>
    </row>
    <row r="3224" spans="3:18" ht="14.25" customHeight="1">
      <c r="C3224" s="1579">
        <v>18</v>
      </c>
      <c r="D3224" s="1970" t="s">
        <v>2354</v>
      </c>
      <c r="E3224" s="2044">
        <v>7</v>
      </c>
      <c r="F3224" s="1581" t="s">
        <v>508</v>
      </c>
      <c r="G3224" s="1726">
        <v>8</v>
      </c>
      <c r="H3224" s="1581">
        <v>2020</v>
      </c>
      <c r="I3224" s="1583">
        <v>431.16</v>
      </c>
      <c r="J3224" s="1581">
        <v>100</v>
      </c>
      <c r="K3224" s="1583">
        <v>0</v>
      </c>
      <c r="L3224" s="1581"/>
      <c r="M3224" s="1581"/>
      <c r="N3224" s="1584">
        <v>0</v>
      </c>
      <c r="O3224" s="2103"/>
      <c r="P3224" s="2103"/>
      <c r="Q3224" s="2103">
        <v>0</v>
      </c>
      <c r="R3224" s="2400"/>
    </row>
    <row r="3225" spans="3:18" ht="14.25" customHeight="1">
      <c r="C3225" s="1579">
        <v>19</v>
      </c>
      <c r="D3225" s="1970" t="s">
        <v>2106</v>
      </c>
      <c r="E3225" s="2044">
        <v>7</v>
      </c>
      <c r="F3225" s="1581" t="s">
        <v>508</v>
      </c>
      <c r="G3225" s="1726">
        <v>15</v>
      </c>
      <c r="H3225" s="1581">
        <v>2020</v>
      </c>
      <c r="I3225" s="1583">
        <v>808.42499999999995</v>
      </c>
      <c r="J3225" s="1581">
        <v>100</v>
      </c>
      <c r="K3225" s="1583">
        <v>0</v>
      </c>
      <c r="L3225" s="1581"/>
      <c r="M3225" s="1581"/>
      <c r="N3225" s="1584">
        <v>0</v>
      </c>
      <c r="O3225" s="2103"/>
      <c r="P3225" s="2103"/>
      <c r="Q3225" s="2103">
        <v>0</v>
      </c>
      <c r="R3225" s="2400"/>
    </row>
    <row r="3226" spans="3:18" ht="14.25" customHeight="1">
      <c r="C3226" s="1579">
        <v>20</v>
      </c>
      <c r="D3226" s="1970" t="s">
        <v>2106</v>
      </c>
      <c r="E3226" s="2044">
        <v>7</v>
      </c>
      <c r="F3226" s="1581" t="s">
        <v>508</v>
      </c>
      <c r="G3226" s="1726">
        <v>3</v>
      </c>
      <c r="H3226" s="1581">
        <v>2020</v>
      </c>
      <c r="I3226" s="1583">
        <v>161.685</v>
      </c>
      <c r="J3226" s="1581">
        <v>100</v>
      </c>
      <c r="K3226" s="1583">
        <v>0</v>
      </c>
      <c r="L3226" s="1581"/>
      <c r="M3226" s="1581"/>
      <c r="N3226" s="1584">
        <v>0</v>
      </c>
      <c r="O3226" s="2103"/>
      <c r="P3226" s="2103"/>
      <c r="Q3226" s="2103">
        <v>0</v>
      </c>
      <c r="R3226" s="2400"/>
    </row>
    <row r="3227" spans="3:18" ht="14.25" customHeight="1">
      <c r="C3227" s="1579">
        <v>21</v>
      </c>
      <c r="D3227" s="1970" t="s">
        <v>2106</v>
      </c>
      <c r="E3227" s="2044">
        <v>7</v>
      </c>
      <c r="F3227" s="1581" t="s">
        <v>508</v>
      </c>
      <c r="G3227" s="1726">
        <v>9</v>
      </c>
      <c r="H3227" s="1581">
        <v>2020</v>
      </c>
      <c r="I3227" s="1583">
        <v>485.05500000000001</v>
      </c>
      <c r="J3227" s="1581">
        <v>100</v>
      </c>
      <c r="K3227" s="1583">
        <v>0</v>
      </c>
      <c r="L3227" s="1581"/>
      <c r="M3227" s="1581"/>
      <c r="N3227" s="1584">
        <v>0</v>
      </c>
      <c r="O3227" s="2103"/>
      <c r="P3227" s="2103"/>
      <c r="Q3227" s="2103">
        <v>0</v>
      </c>
      <c r="R3227" s="2400"/>
    </row>
    <row r="3228" spans="3:18" ht="14.25" customHeight="1">
      <c r="C3228" s="1579">
        <v>22</v>
      </c>
      <c r="D3228" s="1970" t="s">
        <v>5055</v>
      </c>
      <c r="E3228" s="2044">
        <v>7</v>
      </c>
      <c r="F3228" s="1581" t="s">
        <v>508</v>
      </c>
      <c r="G3228" s="1726">
        <v>6</v>
      </c>
      <c r="H3228" s="1581">
        <v>2022</v>
      </c>
      <c r="I3228" s="1583">
        <v>274.90899999999999</v>
      </c>
      <c r="J3228" s="1581">
        <v>100</v>
      </c>
      <c r="K3228" s="1583">
        <v>0</v>
      </c>
      <c r="L3228" s="1581"/>
      <c r="M3228" s="1581"/>
      <c r="N3228" s="1584">
        <v>0</v>
      </c>
      <c r="O3228" s="2103"/>
      <c r="P3228" s="2103"/>
      <c r="Q3228" s="2103">
        <v>0</v>
      </c>
      <c r="R3228" s="2401"/>
    </row>
    <row r="3229" spans="3:18" ht="14.25" customHeight="1">
      <c r="C3229" s="1585">
        <v>1</v>
      </c>
      <c r="D3229" s="1949" t="s">
        <v>2538</v>
      </c>
      <c r="E3229" s="1586">
        <v>7</v>
      </c>
      <c r="F3229" s="1587" t="s">
        <v>508</v>
      </c>
      <c r="G3229" s="1727">
        <v>5</v>
      </c>
      <c r="H3229" s="1587">
        <v>2005</v>
      </c>
      <c r="I3229" s="1589">
        <v>181.8</v>
      </c>
      <c r="J3229" s="1587">
        <f t="shared" ref="J3229:J3292" si="190">IF(($J$14-H3229)*J$1177&gt;100,100,($J$14-H3229)*J$1177)</f>
        <v>100</v>
      </c>
      <c r="K3229" s="1589">
        <f t="shared" si="187"/>
        <v>0</v>
      </c>
      <c r="L3229" s="1587"/>
      <c r="M3229" s="1587"/>
      <c r="N3229" s="1590">
        <f t="shared" si="188"/>
        <v>0</v>
      </c>
      <c r="O3229" s="2104"/>
      <c r="P3229" s="2104"/>
      <c r="Q3229" s="2104">
        <f t="shared" si="189"/>
        <v>0</v>
      </c>
      <c r="R3229" s="2402" t="s">
        <v>482</v>
      </c>
    </row>
    <row r="3230" spans="3:18" ht="14.25" customHeight="1">
      <c r="C3230" s="1585">
        <v>2</v>
      </c>
      <c r="D3230" s="1949" t="s">
        <v>2539</v>
      </c>
      <c r="E3230" s="1586">
        <v>7</v>
      </c>
      <c r="F3230" s="1587" t="s">
        <v>508</v>
      </c>
      <c r="G3230" s="1727">
        <v>5</v>
      </c>
      <c r="H3230" s="1587">
        <v>2005</v>
      </c>
      <c r="I3230" s="1589">
        <v>642.20000000000005</v>
      </c>
      <c r="J3230" s="1587">
        <f t="shared" si="190"/>
        <v>100</v>
      </c>
      <c r="K3230" s="1589">
        <f t="shared" si="187"/>
        <v>0</v>
      </c>
      <c r="L3230" s="1587"/>
      <c r="M3230" s="1587"/>
      <c r="N3230" s="1590">
        <f t="shared" si="188"/>
        <v>0</v>
      </c>
      <c r="O3230" s="2104"/>
      <c r="P3230" s="2104"/>
      <c r="Q3230" s="2104">
        <f t="shared" si="189"/>
        <v>0</v>
      </c>
      <c r="R3230" s="2403"/>
    </row>
    <row r="3231" spans="3:18" ht="14.25" customHeight="1">
      <c r="C3231" s="1585">
        <v>3</v>
      </c>
      <c r="D3231" s="1949" t="s">
        <v>2540</v>
      </c>
      <c r="E3231" s="1586">
        <v>7</v>
      </c>
      <c r="F3231" s="1587" t="s">
        <v>508</v>
      </c>
      <c r="G3231" s="1727">
        <v>5</v>
      </c>
      <c r="H3231" s="1587">
        <v>2005</v>
      </c>
      <c r="I3231" s="1589">
        <v>437.4</v>
      </c>
      <c r="J3231" s="1587">
        <f t="shared" si="190"/>
        <v>100</v>
      </c>
      <c r="K3231" s="1589">
        <f t="shared" si="187"/>
        <v>0</v>
      </c>
      <c r="L3231" s="1587"/>
      <c r="M3231" s="1587"/>
      <c r="N3231" s="1590">
        <f t="shared" si="188"/>
        <v>0</v>
      </c>
      <c r="O3231" s="2104"/>
      <c r="P3231" s="2104"/>
      <c r="Q3231" s="2104">
        <f t="shared" si="189"/>
        <v>0</v>
      </c>
      <c r="R3231" s="2403"/>
    </row>
    <row r="3232" spans="3:18" ht="14.25" customHeight="1">
      <c r="C3232" s="1585">
        <v>4</v>
      </c>
      <c r="D3232" s="1949" t="s">
        <v>2541</v>
      </c>
      <c r="E3232" s="1586">
        <v>7</v>
      </c>
      <c r="F3232" s="1587" t="s">
        <v>508</v>
      </c>
      <c r="G3232" s="1727">
        <v>1</v>
      </c>
      <c r="H3232" s="1587">
        <v>2005</v>
      </c>
      <c r="I3232" s="1589">
        <v>2501.1999999999998</v>
      </c>
      <c r="J3232" s="1587">
        <f t="shared" si="190"/>
        <v>100</v>
      </c>
      <c r="K3232" s="1589">
        <f t="shared" si="187"/>
        <v>0</v>
      </c>
      <c r="L3232" s="1587"/>
      <c r="M3232" s="1587"/>
      <c r="N3232" s="1590">
        <f t="shared" si="188"/>
        <v>0</v>
      </c>
      <c r="O3232" s="2104"/>
      <c r="P3232" s="2104"/>
      <c r="Q3232" s="2104">
        <f t="shared" si="189"/>
        <v>0</v>
      </c>
      <c r="R3232" s="2403"/>
    </row>
    <row r="3233" spans="3:18" ht="14.25" customHeight="1">
      <c r="C3233" s="1585">
        <v>5</v>
      </c>
      <c r="D3233" s="1949" t="s">
        <v>2542</v>
      </c>
      <c r="E3233" s="1586">
        <v>7</v>
      </c>
      <c r="F3233" s="1587" t="s">
        <v>508</v>
      </c>
      <c r="G3233" s="1727">
        <v>1</v>
      </c>
      <c r="H3233" s="1587">
        <v>2005</v>
      </c>
      <c r="I3233" s="1589">
        <v>275.2</v>
      </c>
      <c r="J3233" s="1587">
        <f t="shared" si="190"/>
        <v>100</v>
      </c>
      <c r="K3233" s="1589">
        <f t="shared" si="187"/>
        <v>0</v>
      </c>
      <c r="L3233" s="1587"/>
      <c r="M3233" s="1587"/>
      <c r="N3233" s="1590">
        <f t="shared" si="188"/>
        <v>0</v>
      </c>
      <c r="O3233" s="2104"/>
      <c r="P3233" s="2104"/>
      <c r="Q3233" s="2104">
        <f t="shared" si="189"/>
        <v>0</v>
      </c>
      <c r="R3233" s="2403"/>
    </row>
    <row r="3234" spans="3:18" ht="14.25" customHeight="1">
      <c r="C3234" s="1585">
        <v>6</v>
      </c>
      <c r="D3234" s="1949" t="s">
        <v>2543</v>
      </c>
      <c r="E3234" s="1586">
        <v>7</v>
      </c>
      <c r="F3234" s="1587" t="s">
        <v>508</v>
      </c>
      <c r="G3234" s="1727">
        <v>2</v>
      </c>
      <c r="H3234" s="1587">
        <v>2005</v>
      </c>
      <c r="I3234" s="1589">
        <v>349.5</v>
      </c>
      <c r="J3234" s="1587">
        <f t="shared" si="190"/>
        <v>100</v>
      </c>
      <c r="K3234" s="1589">
        <f t="shared" si="187"/>
        <v>0</v>
      </c>
      <c r="L3234" s="1587"/>
      <c r="M3234" s="1587"/>
      <c r="N3234" s="1590">
        <f t="shared" si="188"/>
        <v>0</v>
      </c>
      <c r="O3234" s="2104"/>
      <c r="P3234" s="2104"/>
      <c r="Q3234" s="2104">
        <f t="shared" si="189"/>
        <v>0</v>
      </c>
      <c r="R3234" s="2403"/>
    </row>
    <row r="3235" spans="3:18" ht="14.25" customHeight="1">
      <c r="C3235" s="1585">
        <v>7</v>
      </c>
      <c r="D3235" s="1949" t="s">
        <v>2544</v>
      </c>
      <c r="E3235" s="1586">
        <v>7</v>
      </c>
      <c r="F3235" s="1587" t="s">
        <v>508</v>
      </c>
      <c r="G3235" s="1727">
        <v>1</v>
      </c>
      <c r="H3235" s="1587">
        <v>2005</v>
      </c>
      <c r="I3235" s="1589">
        <v>20424.599999999999</v>
      </c>
      <c r="J3235" s="1587">
        <f t="shared" si="190"/>
        <v>100</v>
      </c>
      <c r="K3235" s="1589">
        <f t="shared" si="187"/>
        <v>0</v>
      </c>
      <c r="L3235" s="1587"/>
      <c r="M3235" s="1587"/>
      <c r="N3235" s="1590">
        <f t="shared" si="188"/>
        <v>0</v>
      </c>
      <c r="O3235" s="2104"/>
      <c r="P3235" s="2104"/>
      <c r="Q3235" s="2104">
        <f t="shared" si="189"/>
        <v>0</v>
      </c>
      <c r="R3235" s="2403"/>
    </row>
    <row r="3236" spans="3:18" ht="14.25" customHeight="1">
      <c r="C3236" s="1585">
        <v>8</v>
      </c>
      <c r="D3236" s="1949" t="s">
        <v>2545</v>
      </c>
      <c r="E3236" s="1586">
        <v>7</v>
      </c>
      <c r="F3236" s="1587" t="s">
        <v>508</v>
      </c>
      <c r="G3236" s="1727">
        <v>6</v>
      </c>
      <c r="H3236" s="1587">
        <v>2005</v>
      </c>
      <c r="I3236" s="1589">
        <v>3454.9</v>
      </c>
      <c r="J3236" s="1587">
        <f t="shared" si="190"/>
        <v>100</v>
      </c>
      <c r="K3236" s="1589">
        <f t="shared" si="187"/>
        <v>0</v>
      </c>
      <c r="L3236" s="1587"/>
      <c r="M3236" s="1587"/>
      <c r="N3236" s="1590">
        <f t="shared" si="188"/>
        <v>0</v>
      </c>
      <c r="O3236" s="2104"/>
      <c r="P3236" s="2104"/>
      <c r="Q3236" s="2104">
        <f t="shared" si="189"/>
        <v>0</v>
      </c>
      <c r="R3236" s="2403"/>
    </row>
    <row r="3237" spans="3:18" ht="14.25" customHeight="1">
      <c r="C3237" s="1585">
        <v>9</v>
      </c>
      <c r="D3237" s="1949" t="s">
        <v>2546</v>
      </c>
      <c r="E3237" s="1586">
        <v>7</v>
      </c>
      <c r="F3237" s="1587" t="s">
        <v>508</v>
      </c>
      <c r="G3237" s="1727">
        <v>42</v>
      </c>
      <c r="H3237" s="1587">
        <v>2005</v>
      </c>
      <c r="I3237" s="1589">
        <v>6679.5</v>
      </c>
      <c r="J3237" s="1587">
        <f t="shared" si="190"/>
        <v>100</v>
      </c>
      <c r="K3237" s="1589">
        <f t="shared" si="187"/>
        <v>0</v>
      </c>
      <c r="L3237" s="1587"/>
      <c r="M3237" s="1587"/>
      <c r="N3237" s="1590">
        <f t="shared" si="188"/>
        <v>0</v>
      </c>
      <c r="O3237" s="2104"/>
      <c r="P3237" s="2104"/>
      <c r="Q3237" s="2104">
        <f t="shared" si="189"/>
        <v>0</v>
      </c>
      <c r="R3237" s="2403"/>
    </row>
    <row r="3238" spans="3:18" ht="14.25" customHeight="1">
      <c r="C3238" s="1585">
        <v>10</v>
      </c>
      <c r="D3238" s="1949" t="s">
        <v>2547</v>
      </c>
      <c r="E3238" s="1586">
        <v>7</v>
      </c>
      <c r="F3238" s="1587" t="s">
        <v>508</v>
      </c>
      <c r="G3238" s="1727">
        <v>1</v>
      </c>
      <c r="H3238" s="1587">
        <v>2005</v>
      </c>
      <c r="I3238" s="1589">
        <v>1774.8</v>
      </c>
      <c r="J3238" s="1587">
        <f t="shared" si="190"/>
        <v>100</v>
      </c>
      <c r="K3238" s="1589">
        <f t="shared" si="187"/>
        <v>0</v>
      </c>
      <c r="L3238" s="1587"/>
      <c r="M3238" s="1587"/>
      <c r="N3238" s="1590">
        <f t="shared" si="188"/>
        <v>0</v>
      </c>
      <c r="O3238" s="2104"/>
      <c r="P3238" s="2104"/>
      <c r="Q3238" s="2104">
        <f t="shared" si="189"/>
        <v>0</v>
      </c>
      <c r="R3238" s="2403"/>
    </row>
    <row r="3239" spans="3:18" ht="14.25" customHeight="1">
      <c r="C3239" s="1585">
        <v>11</v>
      </c>
      <c r="D3239" s="1949" t="s">
        <v>2548</v>
      </c>
      <c r="E3239" s="1586">
        <v>7</v>
      </c>
      <c r="F3239" s="1587" t="s">
        <v>508</v>
      </c>
      <c r="G3239" s="1727">
        <v>1</v>
      </c>
      <c r="H3239" s="1587">
        <v>2005</v>
      </c>
      <c r="I3239" s="1589">
        <v>1736.7</v>
      </c>
      <c r="J3239" s="1587">
        <f t="shared" si="190"/>
        <v>100</v>
      </c>
      <c r="K3239" s="1589">
        <f t="shared" si="187"/>
        <v>0</v>
      </c>
      <c r="L3239" s="1587"/>
      <c r="M3239" s="1587"/>
      <c r="N3239" s="1590">
        <f t="shared" si="188"/>
        <v>0</v>
      </c>
      <c r="O3239" s="2104"/>
      <c r="P3239" s="2104"/>
      <c r="Q3239" s="2104">
        <f t="shared" si="189"/>
        <v>0</v>
      </c>
      <c r="R3239" s="2403"/>
    </row>
    <row r="3240" spans="3:18" ht="14.25" customHeight="1">
      <c r="C3240" s="1585">
        <v>12</v>
      </c>
      <c r="D3240" s="1949" t="s">
        <v>2549</v>
      </c>
      <c r="E3240" s="1586">
        <v>7</v>
      </c>
      <c r="F3240" s="1587" t="s">
        <v>508</v>
      </c>
      <c r="G3240" s="1727">
        <v>2</v>
      </c>
      <c r="H3240" s="1587">
        <v>2005</v>
      </c>
      <c r="I3240" s="1589">
        <v>578.29999999999995</v>
      </c>
      <c r="J3240" s="1587">
        <f t="shared" si="190"/>
        <v>100</v>
      </c>
      <c r="K3240" s="1589">
        <f t="shared" si="187"/>
        <v>0</v>
      </c>
      <c r="L3240" s="1587"/>
      <c r="M3240" s="1587"/>
      <c r="N3240" s="1590">
        <f t="shared" si="188"/>
        <v>0</v>
      </c>
      <c r="O3240" s="2104"/>
      <c r="P3240" s="2104"/>
      <c r="Q3240" s="2104">
        <f t="shared" si="189"/>
        <v>0</v>
      </c>
      <c r="R3240" s="2403"/>
    </row>
    <row r="3241" spans="3:18" ht="14.25" customHeight="1">
      <c r="C3241" s="1585">
        <v>13</v>
      </c>
      <c r="D3241" s="1949" t="s">
        <v>2550</v>
      </c>
      <c r="E3241" s="1586">
        <v>7</v>
      </c>
      <c r="F3241" s="1587" t="s">
        <v>508</v>
      </c>
      <c r="G3241" s="1727">
        <v>36</v>
      </c>
      <c r="H3241" s="1587">
        <v>2005</v>
      </c>
      <c r="I3241" s="1589">
        <v>1076.4000000000001</v>
      </c>
      <c r="J3241" s="1587">
        <f t="shared" si="190"/>
        <v>100</v>
      </c>
      <c r="K3241" s="1589">
        <f t="shared" si="187"/>
        <v>0</v>
      </c>
      <c r="L3241" s="1587"/>
      <c r="M3241" s="1587"/>
      <c r="N3241" s="1590">
        <f t="shared" si="188"/>
        <v>0</v>
      </c>
      <c r="O3241" s="2104"/>
      <c r="P3241" s="2104"/>
      <c r="Q3241" s="2104">
        <f t="shared" si="189"/>
        <v>0</v>
      </c>
      <c r="R3241" s="2403"/>
    </row>
    <row r="3242" spans="3:18" ht="14.25" customHeight="1">
      <c r="C3242" s="1585">
        <v>14</v>
      </c>
      <c r="D3242" s="1949" t="s">
        <v>2551</v>
      </c>
      <c r="E3242" s="1586">
        <v>7</v>
      </c>
      <c r="F3242" s="1587" t="s">
        <v>508</v>
      </c>
      <c r="G3242" s="1727">
        <v>1</v>
      </c>
      <c r="H3242" s="1587">
        <v>2005</v>
      </c>
      <c r="I3242" s="1589">
        <v>276</v>
      </c>
      <c r="J3242" s="1587">
        <f t="shared" si="190"/>
        <v>100</v>
      </c>
      <c r="K3242" s="1589">
        <f t="shared" si="187"/>
        <v>0</v>
      </c>
      <c r="L3242" s="1587"/>
      <c r="M3242" s="1587"/>
      <c r="N3242" s="1590">
        <f t="shared" si="188"/>
        <v>0</v>
      </c>
      <c r="O3242" s="2104"/>
      <c r="P3242" s="2104"/>
      <c r="Q3242" s="2104">
        <f t="shared" si="189"/>
        <v>0</v>
      </c>
      <c r="R3242" s="2403"/>
    </row>
    <row r="3243" spans="3:18" ht="14.25" customHeight="1">
      <c r="C3243" s="1585">
        <v>15</v>
      </c>
      <c r="D3243" s="1949" t="s">
        <v>2552</v>
      </c>
      <c r="E3243" s="1586">
        <v>7</v>
      </c>
      <c r="F3243" s="1587" t="s">
        <v>508</v>
      </c>
      <c r="G3243" s="1727">
        <v>2</v>
      </c>
      <c r="H3243" s="1587">
        <v>2005</v>
      </c>
      <c r="I3243" s="1589">
        <v>38.4</v>
      </c>
      <c r="J3243" s="1587">
        <f t="shared" si="190"/>
        <v>100</v>
      </c>
      <c r="K3243" s="1589">
        <f t="shared" si="187"/>
        <v>0</v>
      </c>
      <c r="L3243" s="1587"/>
      <c r="M3243" s="1587"/>
      <c r="N3243" s="1590">
        <f t="shared" si="188"/>
        <v>0</v>
      </c>
      <c r="O3243" s="2104"/>
      <c r="P3243" s="2104"/>
      <c r="Q3243" s="2104">
        <f t="shared" si="189"/>
        <v>0</v>
      </c>
      <c r="R3243" s="2403"/>
    </row>
    <row r="3244" spans="3:18" ht="14.25" customHeight="1">
      <c r="C3244" s="1585">
        <v>16</v>
      </c>
      <c r="D3244" s="1949" t="s">
        <v>2553</v>
      </c>
      <c r="E3244" s="1586">
        <v>7</v>
      </c>
      <c r="F3244" s="1587" t="s">
        <v>508</v>
      </c>
      <c r="G3244" s="1727">
        <v>15</v>
      </c>
      <c r="H3244" s="1587">
        <v>2008</v>
      </c>
      <c r="I3244" s="1589">
        <v>446.7</v>
      </c>
      <c r="J3244" s="1587">
        <f t="shared" si="190"/>
        <v>100</v>
      </c>
      <c r="K3244" s="1589">
        <f t="shared" si="187"/>
        <v>0</v>
      </c>
      <c r="L3244" s="1587"/>
      <c r="M3244" s="1587"/>
      <c r="N3244" s="1590">
        <f t="shared" si="188"/>
        <v>0</v>
      </c>
      <c r="O3244" s="2104"/>
      <c r="P3244" s="2104"/>
      <c r="Q3244" s="2104">
        <f t="shared" si="189"/>
        <v>0</v>
      </c>
      <c r="R3244" s="2403"/>
    </row>
    <row r="3245" spans="3:18" ht="14.25" customHeight="1">
      <c r="C3245" s="1585">
        <v>17</v>
      </c>
      <c r="D3245" s="1949" t="s">
        <v>2554</v>
      </c>
      <c r="E3245" s="1586">
        <v>7</v>
      </c>
      <c r="F3245" s="1587" t="s">
        <v>508</v>
      </c>
      <c r="G3245" s="1727">
        <v>1</v>
      </c>
      <c r="H3245" s="1587">
        <v>2008</v>
      </c>
      <c r="I3245" s="1589">
        <v>44.3</v>
      </c>
      <c r="J3245" s="1587">
        <f t="shared" si="190"/>
        <v>100</v>
      </c>
      <c r="K3245" s="1589">
        <f t="shared" si="187"/>
        <v>0</v>
      </c>
      <c r="L3245" s="1587"/>
      <c r="M3245" s="1587"/>
      <c r="N3245" s="1590">
        <f t="shared" si="188"/>
        <v>0</v>
      </c>
      <c r="O3245" s="2104"/>
      <c r="P3245" s="2104"/>
      <c r="Q3245" s="2104">
        <f t="shared" si="189"/>
        <v>0</v>
      </c>
      <c r="R3245" s="2403"/>
    </row>
    <row r="3246" spans="3:18" ht="14.25" customHeight="1">
      <c r="C3246" s="1585">
        <v>18</v>
      </c>
      <c r="D3246" s="1949" t="s">
        <v>2079</v>
      </c>
      <c r="E3246" s="1586">
        <v>7</v>
      </c>
      <c r="F3246" s="1587" t="s">
        <v>508</v>
      </c>
      <c r="G3246" s="1727">
        <v>1</v>
      </c>
      <c r="H3246" s="1587">
        <v>2008</v>
      </c>
      <c r="I3246" s="1589">
        <v>29.8</v>
      </c>
      <c r="J3246" s="1587">
        <f t="shared" si="190"/>
        <v>100</v>
      </c>
      <c r="K3246" s="1589">
        <f t="shared" si="187"/>
        <v>0</v>
      </c>
      <c r="L3246" s="1587"/>
      <c r="M3246" s="1587"/>
      <c r="N3246" s="1590">
        <f t="shared" si="188"/>
        <v>0</v>
      </c>
      <c r="O3246" s="2104"/>
      <c r="P3246" s="2104"/>
      <c r="Q3246" s="2104">
        <f t="shared" si="189"/>
        <v>0</v>
      </c>
      <c r="R3246" s="2403"/>
    </row>
    <row r="3247" spans="3:18" ht="14.25" customHeight="1">
      <c r="C3247" s="1585">
        <v>19</v>
      </c>
      <c r="D3247" s="1949" t="s">
        <v>2555</v>
      </c>
      <c r="E3247" s="1586">
        <v>7</v>
      </c>
      <c r="F3247" s="1587" t="s">
        <v>508</v>
      </c>
      <c r="G3247" s="1727">
        <v>1</v>
      </c>
      <c r="H3247" s="1587">
        <v>2008</v>
      </c>
      <c r="I3247" s="1589">
        <v>44.3</v>
      </c>
      <c r="J3247" s="1587">
        <f t="shared" si="190"/>
        <v>100</v>
      </c>
      <c r="K3247" s="1589">
        <f t="shared" si="187"/>
        <v>0</v>
      </c>
      <c r="L3247" s="1587"/>
      <c r="M3247" s="1587"/>
      <c r="N3247" s="1590">
        <f t="shared" si="188"/>
        <v>0</v>
      </c>
      <c r="O3247" s="2104"/>
      <c r="P3247" s="2104"/>
      <c r="Q3247" s="2104">
        <f t="shared" si="189"/>
        <v>0</v>
      </c>
      <c r="R3247" s="2403"/>
    </row>
    <row r="3248" spans="3:18" ht="14.25" customHeight="1">
      <c r="C3248" s="1585">
        <v>20</v>
      </c>
      <c r="D3248" s="1949" t="s">
        <v>2556</v>
      </c>
      <c r="E3248" s="1586">
        <v>7</v>
      </c>
      <c r="F3248" s="1587" t="s">
        <v>508</v>
      </c>
      <c r="G3248" s="1727">
        <v>1</v>
      </c>
      <c r="H3248" s="1587">
        <v>2008</v>
      </c>
      <c r="I3248" s="1589">
        <v>29.8</v>
      </c>
      <c r="J3248" s="1587">
        <f t="shared" si="190"/>
        <v>100</v>
      </c>
      <c r="K3248" s="1589">
        <f t="shared" si="187"/>
        <v>0</v>
      </c>
      <c r="L3248" s="1587"/>
      <c r="M3248" s="1587"/>
      <c r="N3248" s="1590">
        <f t="shared" si="188"/>
        <v>0</v>
      </c>
      <c r="O3248" s="2104"/>
      <c r="P3248" s="2104"/>
      <c r="Q3248" s="2104">
        <f t="shared" si="189"/>
        <v>0</v>
      </c>
      <c r="R3248" s="2403"/>
    </row>
    <row r="3249" spans="3:18" ht="14.25" customHeight="1">
      <c r="C3249" s="1585">
        <v>21</v>
      </c>
      <c r="D3249" s="1949" t="s">
        <v>2557</v>
      </c>
      <c r="E3249" s="1586">
        <v>7</v>
      </c>
      <c r="F3249" s="1587" t="s">
        <v>508</v>
      </c>
      <c r="G3249" s="1727">
        <v>1</v>
      </c>
      <c r="H3249" s="1587">
        <v>2009</v>
      </c>
      <c r="I3249" s="1589">
        <v>3446.2</v>
      </c>
      <c r="J3249" s="1587">
        <f t="shared" si="190"/>
        <v>100</v>
      </c>
      <c r="K3249" s="1589">
        <f t="shared" si="187"/>
        <v>0</v>
      </c>
      <c r="L3249" s="1587"/>
      <c r="M3249" s="1587"/>
      <c r="N3249" s="1590">
        <f t="shared" si="188"/>
        <v>0</v>
      </c>
      <c r="O3249" s="2104"/>
      <c r="P3249" s="2104"/>
      <c r="Q3249" s="2104">
        <f t="shared" si="189"/>
        <v>0</v>
      </c>
      <c r="R3249" s="2403"/>
    </row>
    <row r="3250" spans="3:18" ht="14.25" customHeight="1">
      <c r="C3250" s="1585">
        <v>22</v>
      </c>
      <c r="D3250" s="1949" t="s">
        <v>2349</v>
      </c>
      <c r="E3250" s="1586">
        <v>7</v>
      </c>
      <c r="F3250" s="1587" t="s">
        <v>508</v>
      </c>
      <c r="G3250" s="1727">
        <v>1</v>
      </c>
      <c r="H3250" s="1587">
        <v>2010</v>
      </c>
      <c r="I3250" s="1589">
        <v>450.1</v>
      </c>
      <c r="J3250" s="1587">
        <f t="shared" si="190"/>
        <v>100</v>
      </c>
      <c r="K3250" s="1589">
        <f t="shared" si="187"/>
        <v>0</v>
      </c>
      <c r="L3250" s="1587"/>
      <c r="M3250" s="1587"/>
      <c r="N3250" s="1590">
        <f t="shared" si="188"/>
        <v>0</v>
      </c>
      <c r="O3250" s="2104"/>
      <c r="P3250" s="2104"/>
      <c r="Q3250" s="2104">
        <f t="shared" si="189"/>
        <v>0</v>
      </c>
      <c r="R3250" s="2403"/>
    </row>
    <row r="3251" spans="3:18" ht="14.25" customHeight="1">
      <c r="C3251" s="1585">
        <v>23</v>
      </c>
      <c r="D3251" s="1949" t="s">
        <v>2558</v>
      </c>
      <c r="E3251" s="1586">
        <v>7</v>
      </c>
      <c r="F3251" s="1587" t="s">
        <v>508</v>
      </c>
      <c r="G3251" s="1727">
        <v>18</v>
      </c>
      <c r="H3251" s="1587">
        <v>2010</v>
      </c>
      <c r="I3251" s="1589">
        <v>1358.6</v>
      </c>
      <c r="J3251" s="1587">
        <f t="shared" si="190"/>
        <v>100</v>
      </c>
      <c r="K3251" s="1589">
        <f t="shared" si="187"/>
        <v>0</v>
      </c>
      <c r="L3251" s="1587"/>
      <c r="M3251" s="1587"/>
      <c r="N3251" s="1590">
        <f t="shared" si="188"/>
        <v>0</v>
      </c>
      <c r="O3251" s="2104"/>
      <c r="P3251" s="2104"/>
      <c r="Q3251" s="2104">
        <f t="shared" si="189"/>
        <v>0</v>
      </c>
      <c r="R3251" s="2403"/>
    </row>
    <row r="3252" spans="3:18" ht="14.25" customHeight="1">
      <c r="C3252" s="1585">
        <v>24</v>
      </c>
      <c r="D3252" s="1949" t="s">
        <v>2559</v>
      </c>
      <c r="E3252" s="1586">
        <v>7</v>
      </c>
      <c r="F3252" s="1587" t="s">
        <v>508</v>
      </c>
      <c r="G3252" s="1727">
        <v>1</v>
      </c>
      <c r="H3252" s="1587">
        <v>2006</v>
      </c>
      <c r="I3252" s="1589">
        <v>49</v>
      </c>
      <c r="J3252" s="1587">
        <f t="shared" si="190"/>
        <v>100</v>
      </c>
      <c r="K3252" s="1589">
        <f t="shared" si="187"/>
        <v>0</v>
      </c>
      <c r="L3252" s="1587"/>
      <c r="M3252" s="1587"/>
      <c r="N3252" s="1590">
        <f t="shared" si="188"/>
        <v>0</v>
      </c>
      <c r="O3252" s="2104"/>
      <c r="P3252" s="2104"/>
      <c r="Q3252" s="2104">
        <f t="shared" si="189"/>
        <v>0</v>
      </c>
      <c r="R3252" s="2403"/>
    </row>
    <row r="3253" spans="3:18" ht="14.25" customHeight="1">
      <c r="C3253" s="1585">
        <v>25</v>
      </c>
      <c r="D3253" s="1949" t="s">
        <v>2560</v>
      </c>
      <c r="E3253" s="1586">
        <v>7</v>
      </c>
      <c r="F3253" s="1587" t="s">
        <v>508</v>
      </c>
      <c r="G3253" s="1727">
        <v>1</v>
      </c>
      <c r="H3253" s="1587">
        <v>2011</v>
      </c>
      <c r="I3253" s="1589">
        <v>88.435000000000002</v>
      </c>
      <c r="J3253" s="1587">
        <f t="shared" si="190"/>
        <v>100</v>
      </c>
      <c r="K3253" s="1589">
        <f t="shared" si="187"/>
        <v>0</v>
      </c>
      <c r="L3253" s="1587"/>
      <c r="M3253" s="1587"/>
      <c r="N3253" s="1590">
        <f t="shared" si="188"/>
        <v>0</v>
      </c>
      <c r="O3253" s="2104"/>
      <c r="P3253" s="2104"/>
      <c r="Q3253" s="2104">
        <f t="shared" si="189"/>
        <v>0</v>
      </c>
      <c r="R3253" s="2403"/>
    </row>
    <row r="3254" spans="3:18" ht="14.25" customHeight="1">
      <c r="C3254" s="1585">
        <v>26</v>
      </c>
      <c r="D3254" s="1949" t="s">
        <v>2088</v>
      </c>
      <c r="E3254" s="1586">
        <v>7</v>
      </c>
      <c r="F3254" s="1587" t="s">
        <v>508</v>
      </c>
      <c r="G3254" s="1727">
        <v>1</v>
      </c>
      <c r="H3254" s="1587">
        <v>2012</v>
      </c>
      <c r="I3254" s="1589">
        <v>37.1</v>
      </c>
      <c r="J3254" s="1587">
        <f t="shared" si="190"/>
        <v>100</v>
      </c>
      <c r="K3254" s="1589">
        <f t="shared" si="187"/>
        <v>0</v>
      </c>
      <c r="L3254" s="1587"/>
      <c r="M3254" s="1587"/>
      <c r="N3254" s="1590">
        <f t="shared" si="188"/>
        <v>0</v>
      </c>
      <c r="O3254" s="2104"/>
      <c r="P3254" s="2104"/>
      <c r="Q3254" s="2104">
        <f t="shared" si="189"/>
        <v>0</v>
      </c>
      <c r="R3254" s="2403"/>
    </row>
    <row r="3255" spans="3:18" ht="14.25" customHeight="1">
      <c r="C3255" s="1585">
        <v>27</v>
      </c>
      <c r="D3255" s="1949" t="s">
        <v>2561</v>
      </c>
      <c r="E3255" s="1586">
        <v>7</v>
      </c>
      <c r="F3255" s="1587" t="s">
        <v>508</v>
      </c>
      <c r="G3255" s="1727">
        <v>1</v>
      </c>
      <c r="H3255" s="1587">
        <v>2012</v>
      </c>
      <c r="I3255" s="1589">
        <v>488.8</v>
      </c>
      <c r="J3255" s="1587">
        <f t="shared" si="190"/>
        <v>100</v>
      </c>
      <c r="K3255" s="1589">
        <f t="shared" si="187"/>
        <v>0</v>
      </c>
      <c r="L3255" s="1587"/>
      <c r="M3255" s="1587"/>
      <c r="N3255" s="1590">
        <f t="shared" si="188"/>
        <v>0</v>
      </c>
      <c r="O3255" s="2104"/>
      <c r="P3255" s="2104"/>
      <c r="Q3255" s="2104">
        <f t="shared" si="189"/>
        <v>0</v>
      </c>
      <c r="R3255" s="2403"/>
    </row>
    <row r="3256" spans="3:18" ht="14.25" customHeight="1">
      <c r="C3256" s="1585">
        <v>28</v>
      </c>
      <c r="D3256" s="1949" t="s">
        <v>2562</v>
      </c>
      <c r="E3256" s="1586">
        <v>7</v>
      </c>
      <c r="F3256" s="1587" t="s">
        <v>508</v>
      </c>
      <c r="G3256" s="1727">
        <v>1</v>
      </c>
      <c r="H3256" s="1587">
        <v>2012</v>
      </c>
      <c r="I3256" s="1589">
        <v>177.96</v>
      </c>
      <c r="J3256" s="1587">
        <f t="shared" si="190"/>
        <v>100</v>
      </c>
      <c r="K3256" s="1589">
        <f t="shared" si="187"/>
        <v>0</v>
      </c>
      <c r="L3256" s="1587"/>
      <c r="M3256" s="1587"/>
      <c r="N3256" s="1590">
        <f t="shared" si="188"/>
        <v>0</v>
      </c>
      <c r="O3256" s="2104"/>
      <c r="P3256" s="2104"/>
      <c r="Q3256" s="2104">
        <f t="shared" si="189"/>
        <v>0</v>
      </c>
      <c r="R3256" s="2403"/>
    </row>
    <row r="3257" spans="3:18" ht="14.25" customHeight="1">
      <c r="C3257" s="1585">
        <v>29</v>
      </c>
      <c r="D3257" s="1949" t="s">
        <v>2563</v>
      </c>
      <c r="E3257" s="1586">
        <v>7</v>
      </c>
      <c r="F3257" s="1587" t="s">
        <v>508</v>
      </c>
      <c r="G3257" s="1727">
        <v>1</v>
      </c>
      <c r="H3257" s="1587">
        <v>2015</v>
      </c>
      <c r="I3257" s="1589">
        <v>2221.6999999999998</v>
      </c>
      <c r="J3257" s="1587">
        <f t="shared" si="190"/>
        <v>100</v>
      </c>
      <c r="K3257" s="1589">
        <f t="shared" si="187"/>
        <v>0</v>
      </c>
      <c r="L3257" s="1587"/>
      <c r="M3257" s="1587"/>
      <c r="N3257" s="1590">
        <f t="shared" si="188"/>
        <v>0</v>
      </c>
      <c r="O3257" s="2104"/>
      <c r="P3257" s="2104"/>
      <c r="Q3257" s="2104">
        <f t="shared" si="189"/>
        <v>0</v>
      </c>
      <c r="R3257" s="2403"/>
    </row>
    <row r="3258" spans="3:18" ht="14.25" customHeight="1">
      <c r="C3258" s="1585">
        <v>30</v>
      </c>
      <c r="D3258" s="1949" t="s">
        <v>2564</v>
      </c>
      <c r="E3258" s="1586">
        <v>7</v>
      </c>
      <c r="F3258" s="1587" t="s">
        <v>508</v>
      </c>
      <c r="G3258" s="1727">
        <v>2</v>
      </c>
      <c r="H3258" s="1587">
        <v>2015</v>
      </c>
      <c r="I3258" s="1589">
        <v>2350</v>
      </c>
      <c r="J3258" s="1587">
        <f t="shared" si="190"/>
        <v>100</v>
      </c>
      <c r="K3258" s="1589">
        <f t="shared" si="187"/>
        <v>0</v>
      </c>
      <c r="L3258" s="1587"/>
      <c r="M3258" s="1587"/>
      <c r="N3258" s="1590">
        <f t="shared" si="188"/>
        <v>0</v>
      </c>
      <c r="O3258" s="2104"/>
      <c r="P3258" s="2104"/>
      <c r="Q3258" s="2104">
        <f t="shared" si="189"/>
        <v>0</v>
      </c>
      <c r="R3258" s="2403"/>
    </row>
    <row r="3259" spans="3:18" ht="14.25" customHeight="1">
      <c r="C3259" s="1585">
        <v>31</v>
      </c>
      <c r="D3259" s="1949" t="s">
        <v>2565</v>
      </c>
      <c r="E3259" s="1586">
        <v>7</v>
      </c>
      <c r="F3259" s="1587" t="s">
        <v>2251</v>
      </c>
      <c r="G3259" s="1727">
        <v>1</v>
      </c>
      <c r="H3259" s="1587">
        <v>2016</v>
      </c>
      <c r="I3259" s="1589">
        <v>732.3</v>
      </c>
      <c r="J3259" s="1587">
        <f t="shared" si="190"/>
        <v>100</v>
      </c>
      <c r="K3259" s="1589">
        <f t="shared" si="187"/>
        <v>0</v>
      </c>
      <c r="L3259" s="1587"/>
      <c r="M3259" s="1587"/>
      <c r="N3259" s="1590">
        <f t="shared" si="188"/>
        <v>0</v>
      </c>
      <c r="O3259" s="2104"/>
      <c r="P3259" s="2104"/>
      <c r="Q3259" s="2104">
        <f t="shared" si="189"/>
        <v>0</v>
      </c>
      <c r="R3259" s="2403"/>
    </row>
    <row r="3260" spans="3:18" ht="14.25" customHeight="1">
      <c r="C3260" s="1585">
        <v>32</v>
      </c>
      <c r="D3260" s="1949" t="s">
        <v>2566</v>
      </c>
      <c r="E3260" s="1586">
        <v>7</v>
      </c>
      <c r="F3260" s="1587" t="s">
        <v>2251</v>
      </c>
      <c r="G3260" s="1727">
        <v>3</v>
      </c>
      <c r="H3260" s="1587">
        <v>2019</v>
      </c>
      <c r="I3260" s="1589">
        <v>7155</v>
      </c>
      <c r="J3260" s="1587">
        <f t="shared" si="190"/>
        <v>100</v>
      </c>
      <c r="K3260" s="1589">
        <f t="shared" si="187"/>
        <v>0</v>
      </c>
      <c r="L3260" s="1587"/>
      <c r="M3260" s="1587"/>
      <c r="N3260" s="1590">
        <f t="shared" si="188"/>
        <v>0</v>
      </c>
      <c r="O3260" s="2104"/>
      <c r="P3260" s="2104"/>
      <c r="Q3260" s="2104">
        <f t="shared" si="189"/>
        <v>0</v>
      </c>
      <c r="R3260" s="2403"/>
    </row>
    <row r="3261" spans="3:18" ht="14.25" customHeight="1">
      <c r="C3261" s="1585">
        <v>33</v>
      </c>
      <c r="D3261" s="1949" t="s">
        <v>2567</v>
      </c>
      <c r="E3261" s="1586">
        <v>7</v>
      </c>
      <c r="F3261" s="1587" t="s">
        <v>508</v>
      </c>
      <c r="G3261" s="1727">
        <v>1</v>
      </c>
      <c r="H3261" s="1587">
        <v>2019</v>
      </c>
      <c r="I3261" s="1589">
        <v>285.7</v>
      </c>
      <c r="J3261" s="1587">
        <f t="shared" si="190"/>
        <v>100</v>
      </c>
      <c r="K3261" s="1589">
        <f t="shared" si="187"/>
        <v>0</v>
      </c>
      <c r="L3261" s="1587"/>
      <c r="M3261" s="1587"/>
      <c r="N3261" s="1590">
        <f t="shared" si="188"/>
        <v>0</v>
      </c>
      <c r="O3261" s="2104"/>
      <c r="P3261" s="2104"/>
      <c r="Q3261" s="2104">
        <f t="shared" si="189"/>
        <v>0</v>
      </c>
      <c r="R3261" s="2403"/>
    </row>
    <row r="3262" spans="3:18" ht="14.25" customHeight="1">
      <c r="C3262" s="1585">
        <v>34</v>
      </c>
      <c r="D3262" s="1949" t="s">
        <v>2100</v>
      </c>
      <c r="E3262" s="1586">
        <v>7</v>
      </c>
      <c r="F3262" s="1587" t="s">
        <v>508</v>
      </c>
      <c r="G3262" s="1727">
        <v>1</v>
      </c>
      <c r="H3262" s="1587">
        <v>2019</v>
      </c>
      <c r="I3262" s="1589">
        <v>37.799999999999997</v>
      </c>
      <c r="J3262" s="1587">
        <f t="shared" si="190"/>
        <v>100</v>
      </c>
      <c r="K3262" s="1589">
        <f t="shared" si="187"/>
        <v>0</v>
      </c>
      <c r="L3262" s="1587"/>
      <c r="M3262" s="1587"/>
      <c r="N3262" s="1590">
        <f t="shared" si="188"/>
        <v>0</v>
      </c>
      <c r="O3262" s="2104"/>
      <c r="P3262" s="2104"/>
      <c r="Q3262" s="2104">
        <f t="shared" si="189"/>
        <v>0</v>
      </c>
      <c r="R3262" s="2403"/>
    </row>
    <row r="3263" spans="3:18" ht="14.25" customHeight="1">
      <c r="C3263" s="1585">
        <v>35</v>
      </c>
      <c r="D3263" s="1949" t="s">
        <v>2103</v>
      </c>
      <c r="E3263" s="1586">
        <v>7</v>
      </c>
      <c r="F3263" s="1587" t="s">
        <v>508</v>
      </c>
      <c r="G3263" s="1727">
        <v>20</v>
      </c>
      <c r="H3263" s="1587">
        <v>2019</v>
      </c>
      <c r="I3263" s="1589">
        <v>1042.3</v>
      </c>
      <c r="J3263" s="1587">
        <f t="shared" si="190"/>
        <v>100</v>
      </c>
      <c r="K3263" s="1589">
        <f t="shared" si="187"/>
        <v>0</v>
      </c>
      <c r="L3263" s="1587"/>
      <c r="M3263" s="1587"/>
      <c r="N3263" s="1590">
        <f t="shared" si="188"/>
        <v>0</v>
      </c>
      <c r="O3263" s="2104"/>
      <c r="P3263" s="2104"/>
      <c r="Q3263" s="2104">
        <f t="shared" si="189"/>
        <v>0</v>
      </c>
      <c r="R3263" s="2403"/>
    </row>
    <row r="3264" spans="3:18" ht="14.25" customHeight="1">
      <c r="C3264" s="1585">
        <v>36</v>
      </c>
      <c r="D3264" s="1949" t="s">
        <v>2106</v>
      </c>
      <c r="E3264" s="1586">
        <v>7</v>
      </c>
      <c r="F3264" s="1587" t="s">
        <v>508</v>
      </c>
      <c r="G3264" s="1727">
        <v>15</v>
      </c>
      <c r="H3264" s="1587">
        <v>2020</v>
      </c>
      <c r="I3264" s="1589">
        <v>808.4</v>
      </c>
      <c r="J3264" s="1587">
        <f t="shared" si="190"/>
        <v>85.800000000000011</v>
      </c>
      <c r="K3264" s="1589">
        <f t="shared" si="187"/>
        <v>114.79279999999994</v>
      </c>
      <c r="L3264" s="1587"/>
      <c r="M3264" s="1587"/>
      <c r="N3264" s="1590">
        <f t="shared" si="188"/>
        <v>0</v>
      </c>
      <c r="O3264" s="2104"/>
      <c r="P3264" s="2104"/>
      <c r="Q3264" s="2104">
        <f t="shared" si="189"/>
        <v>0</v>
      </c>
      <c r="R3264" s="2403"/>
    </row>
    <row r="3265" spans="3:18" ht="14.25" customHeight="1">
      <c r="C3265" s="1585">
        <v>37</v>
      </c>
      <c r="D3265" s="1949" t="s">
        <v>2568</v>
      </c>
      <c r="E3265" s="1586">
        <v>7</v>
      </c>
      <c r="F3265" s="1587" t="s">
        <v>508</v>
      </c>
      <c r="G3265" s="1727">
        <v>10</v>
      </c>
      <c r="H3265" s="1587">
        <v>2020</v>
      </c>
      <c r="I3265" s="1589">
        <v>389.61</v>
      </c>
      <c r="J3265" s="1587">
        <f t="shared" si="190"/>
        <v>85.800000000000011</v>
      </c>
      <c r="K3265" s="1589">
        <f t="shared" si="187"/>
        <v>55.324619999999982</v>
      </c>
      <c r="L3265" s="1587"/>
      <c r="M3265" s="1587"/>
      <c r="N3265" s="1590">
        <f t="shared" si="188"/>
        <v>0</v>
      </c>
      <c r="O3265" s="2104"/>
      <c r="P3265" s="2104"/>
      <c r="Q3265" s="2104">
        <f t="shared" si="189"/>
        <v>0</v>
      </c>
      <c r="R3265" s="2403"/>
    </row>
    <row r="3266" spans="3:18" ht="14.25" customHeight="1">
      <c r="C3266" s="1585">
        <v>38</v>
      </c>
      <c r="D3266" s="1949" t="s">
        <v>2568</v>
      </c>
      <c r="E3266" s="1586">
        <v>7</v>
      </c>
      <c r="F3266" s="1587" t="s">
        <v>508</v>
      </c>
      <c r="G3266" s="1727">
        <v>1</v>
      </c>
      <c r="H3266" s="1587">
        <v>2020</v>
      </c>
      <c r="I3266" s="1589">
        <v>39</v>
      </c>
      <c r="J3266" s="1587">
        <f t="shared" si="190"/>
        <v>85.800000000000011</v>
      </c>
      <c r="K3266" s="1589">
        <f t="shared" si="187"/>
        <v>5.5379999999999967</v>
      </c>
      <c r="L3266" s="1587"/>
      <c r="M3266" s="1587"/>
      <c r="N3266" s="1590">
        <f t="shared" si="188"/>
        <v>0</v>
      </c>
      <c r="O3266" s="2104"/>
      <c r="P3266" s="2104"/>
      <c r="Q3266" s="2104">
        <f t="shared" si="189"/>
        <v>0</v>
      </c>
      <c r="R3266" s="2403"/>
    </row>
    <row r="3267" spans="3:18" ht="14.25" customHeight="1">
      <c r="C3267" s="1585">
        <v>39</v>
      </c>
      <c r="D3267" s="1949" t="s">
        <v>2569</v>
      </c>
      <c r="E3267" s="1586">
        <v>7</v>
      </c>
      <c r="F3267" s="1587" t="s">
        <v>508</v>
      </c>
      <c r="G3267" s="1727">
        <v>17</v>
      </c>
      <c r="H3267" s="1587">
        <v>2020</v>
      </c>
      <c r="I3267" s="1589">
        <v>916.2</v>
      </c>
      <c r="J3267" s="1587">
        <f t="shared" si="190"/>
        <v>85.800000000000011</v>
      </c>
      <c r="K3267" s="1589">
        <f t="shared" si="187"/>
        <v>130.10039999999992</v>
      </c>
      <c r="L3267" s="1587"/>
      <c r="M3267" s="1587"/>
      <c r="N3267" s="1590">
        <f t="shared" si="188"/>
        <v>0</v>
      </c>
      <c r="O3267" s="2104"/>
      <c r="P3267" s="2104"/>
      <c r="Q3267" s="2104">
        <f t="shared" si="189"/>
        <v>0</v>
      </c>
      <c r="R3267" s="2403"/>
    </row>
    <row r="3268" spans="3:18" ht="14.25" customHeight="1">
      <c r="C3268" s="1585">
        <v>40</v>
      </c>
      <c r="D3268" s="1949" t="s">
        <v>2106</v>
      </c>
      <c r="E3268" s="1586">
        <v>7</v>
      </c>
      <c r="F3268" s="1587" t="s">
        <v>508</v>
      </c>
      <c r="G3268" s="1727">
        <v>2</v>
      </c>
      <c r="H3268" s="1587">
        <v>2020</v>
      </c>
      <c r="I3268" s="1589">
        <v>107.8</v>
      </c>
      <c r="J3268" s="1587">
        <f t="shared" si="190"/>
        <v>85.800000000000011</v>
      </c>
      <c r="K3268" s="1589">
        <f t="shared" si="187"/>
        <v>15.307599999999994</v>
      </c>
      <c r="L3268" s="1587"/>
      <c r="M3268" s="1587"/>
      <c r="N3268" s="1590">
        <f t="shared" si="188"/>
        <v>0</v>
      </c>
      <c r="O3268" s="2104"/>
      <c r="P3268" s="2104"/>
      <c r="Q3268" s="2104">
        <f t="shared" si="189"/>
        <v>0</v>
      </c>
      <c r="R3268" s="2403"/>
    </row>
    <row r="3269" spans="3:18" ht="14.25" customHeight="1">
      <c r="C3269" s="1585">
        <v>41</v>
      </c>
      <c r="D3269" s="1949" t="s">
        <v>2106</v>
      </c>
      <c r="E3269" s="1586">
        <v>7</v>
      </c>
      <c r="F3269" s="1587" t="s">
        <v>508</v>
      </c>
      <c r="G3269" s="1727">
        <v>3</v>
      </c>
      <c r="H3269" s="1587">
        <v>2020</v>
      </c>
      <c r="I3269" s="1589">
        <v>161.69999999999999</v>
      </c>
      <c r="J3269" s="1587">
        <f t="shared" si="190"/>
        <v>85.800000000000011</v>
      </c>
      <c r="K3269" s="1589">
        <f t="shared" si="187"/>
        <v>22.961399999999969</v>
      </c>
      <c r="L3269" s="1587"/>
      <c r="M3269" s="1587"/>
      <c r="N3269" s="1590">
        <f t="shared" si="188"/>
        <v>0</v>
      </c>
      <c r="O3269" s="2104"/>
      <c r="P3269" s="2104"/>
      <c r="Q3269" s="2104">
        <f t="shared" si="189"/>
        <v>0</v>
      </c>
      <c r="R3269" s="2403"/>
    </row>
    <row r="3270" spans="3:18" ht="14.25" customHeight="1">
      <c r="C3270" s="1585">
        <v>42</v>
      </c>
      <c r="D3270" s="1949" t="s">
        <v>2107</v>
      </c>
      <c r="E3270" s="1586">
        <v>7</v>
      </c>
      <c r="F3270" s="1587" t="s">
        <v>508</v>
      </c>
      <c r="G3270" s="1727">
        <v>1</v>
      </c>
      <c r="H3270" s="1587">
        <v>2020</v>
      </c>
      <c r="I3270" s="1589">
        <v>39</v>
      </c>
      <c r="J3270" s="1587">
        <f t="shared" si="190"/>
        <v>85.800000000000011</v>
      </c>
      <c r="K3270" s="1589">
        <f t="shared" si="187"/>
        <v>5.5379999999999967</v>
      </c>
      <c r="L3270" s="1587"/>
      <c r="M3270" s="1587"/>
      <c r="N3270" s="1590">
        <f t="shared" si="188"/>
        <v>0</v>
      </c>
      <c r="O3270" s="2104"/>
      <c r="P3270" s="2104"/>
      <c r="Q3270" s="2104">
        <f t="shared" si="189"/>
        <v>0</v>
      </c>
      <c r="R3270" s="2403"/>
    </row>
    <row r="3271" spans="3:18" ht="14.25" customHeight="1">
      <c r="C3271" s="1585">
        <v>43</v>
      </c>
      <c r="D3271" s="1949" t="s">
        <v>5054</v>
      </c>
      <c r="E3271" s="1586">
        <v>7</v>
      </c>
      <c r="F3271" s="1587" t="s">
        <v>508</v>
      </c>
      <c r="G3271" s="1727">
        <v>6</v>
      </c>
      <c r="H3271" s="1587">
        <v>2021</v>
      </c>
      <c r="I3271" s="1589">
        <v>159.80000000000001</v>
      </c>
      <c r="J3271" s="1587">
        <f t="shared" si="190"/>
        <v>71.5</v>
      </c>
      <c r="K3271" s="1589">
        <f t="shared" si="187"/>
        <v>45.543000000000006</v>
      </c>
      <c r="L3271" s="1587"/>
      <c r="M3271" s="1587"/>
      <c r="N3271" s="1590">
        <f t="shared" si="188"/>
        <v>0</v>
      </c>
      <c r="O3271" s="2104"/>
      <c r="P3271" s="2104"/>
      <c r="Q3271" s="2104">
        <f t="shared" si="189"/>
        <v>0</v>
      </c>
      <c r="R3271" s="2403"/>
    </row>
    <row r="3272" spans="3:18" ht="14.25" customHeight="1">
      <c r="C3272" s="1585">
        <v>44</v>
      </c>
      <c r="D3272" s="1949" t="s">
        <v>5034</v>
      </c>
      <c r="E3272" s="1586">
        <v>7</v>
      </c>
      <c r="F3272" s="1587" t="s">
        <v>508</v>
      </c>
      <c r="G3272" s="1727">
        <v>4</v>
      </c>
      <c r="H3272" s="1587">
        <v>2021</v>
      </c>
      <c r="I3272" s="1589">
        <v>87.6</v>
      </c>
      <c r="J3272" s="1587">
        <f t="shared" si="190"/>
        <v>71.5</v>
      </c>
      <c r="K3272" s="1589">
        <f t="shared" si="187"/>
        <v>24.966000000000001</v>
      </c>
      <c r="L3272" s="1587"/>
      <c r="M3272" s="1587"/>
      <c r="N3272" s="1590">
        <f t="shared" si="188"/>
        <v>0</v>
      </c>
      <c r="O3272" s="2104"/>
      <c r="P3272" s="2104"/>
      <c r="Q3272" s="2104">
        <f t="shared" si="189"/>
        <v>0</v>
      </c>
      <c r="R3272" s="2403"/>
    </row>
    <row r="3273" spans="3:18" ht="14.25" customHeight="1">
      <c r="C3273" s="1585">
        <v>45</v>
      </c>
      <c r="D3273" s="1949" t="s">
        <v>5055</v>
      </c>
      <c r="E3273" s="1586">
        <v>7</v>
      </c>
      <c r="F3273" s="1587" t="s">
        <v>508</v>
      </c>
      <c r="G3273" s="1727">
        <v>3</v>
      </c>
      <c r="H3273" s="1587">
        <v>2022</v>
      </c>
      <c r="I3273" s="1589">
        <v>137.5</v>
      </c>
      <c r="J3273" s="1587">
        <f t="shared" si="190"/>
        <v>57.2</v>
      </c>
      <c r="K3273" s="1589">
        <f t="shared" si="187"/>
        <v>58.849999999999994</v>
      </c>
      <c r="L3273" s="1587"/>
      <c r="M3273" s="1587"/>
      <c r="N3273" s="1590">
        <f t="shared" si="188"/>
        <v>0</v>
      </c>
      <c r="O3273" s="2104"/>
      <c r="P3273" s="2104"/>
      <c r="Q3273" s="2104">
        <f t="shared" si="189"/>
        <v>0</v>
      </c>
      <c r="R3273" s="2403"/>
    </row>
    <row r="3274" spans="3:18" ht="14.25" customHeight="1">
      <c r="C3274" s="1585">
        <v>46</v>
      </c>
      <c r="D3274" s="1949" t="s">
        <v>6184</v>
      </c>
      <c r="E3274" s="1586">
        <v>7</v>
      </c>
      <c r="F3274" s="1587" t="s">
        <v>2269</v>
      </c>
      <c r="G3274" s="1727">
        <v>1</v>
      </c>
      <c r="H3274" s="1587">
        <v>2023</v>
      </c>
      <c r="I3274" s="1589">
        <v>3978</v>
      </c>
      <c r="J3274" s="1587">
        <f t="shared" si="190"/>
        <v>42.900000000000006</v>
      </c>
      <c r="K3274" s="1589">
        <f t="shared" si="187"/>
        <v>2271.4380000000001</v>
      </c>
      <c r="L3274" s="1587"/>
      <c r="M3274" s="1587"/>
      <c r="N3274" s="1590">
        <f t="shared" si="188"/>
        <v>0</v>
      </c>
      <c r="O3274" s="2104"/>
      <c r="P3274" s="2104"/>
      <c r="Q3274" s="2104">
        <f t="shared" si="189"/>
        <v>0</v>
      </c>
      <c r="R3274" s="2403"/>
    </row>
    <row r="3275" spans="3:18" ht="14.25" customHeight="1">
      <c r="C3275" s="1585">
        <v>47</v>
      </c>
      <c r="D3275" s="1949" t="s">
        <v>7469</v>
      </c>
      <c r="E3275" s="1586">
        <v>7</v>
      </c>
      <c r="F3275" s="1587" t="s">
        <v>508</v>
      </c>
      <c r="G3275" s="1727">
        <v>1</v>
      </c>
      <c r="H3275" s="1587">
        <v>2024</v>
      </c>
      <c r="I3275" s="1589">
        <v>139040</v>
      </c>
      <c r="J3275" s="1587">
        <f t="shared" si="190"/>
        <v>28.6</v>
      </c>
      <c r="K3275" s="1589">
        <f t="shared" si="187"/>
        <v>99274.559999999998</v>
      </c>
      <c r="L3275" s="1587"/>
      <c r="M3275" s="1587"/>
      <c r="N3275" s="1590">
        <f t="shared" si="188"/>
        <v>0</v>
      </c>
      <c r="O3275" s="2104"/>
      <c r="P3275" s="2104"/>
      <c r="Q3275" s="2104">
        <f t="shared" si="189"/>
        <v>0</v>
      </c>
      <c r="R3275" s="2404"/>
    </row>
    <row r="3276" spans="3:18" ht="14.25" customHeight="1">
      <c r="C3276" s="1773">
        <v>1</v>
      </c>
      <c r="D3276" s="1950" t="s">
        <v>2339</v>
      </c>
      <c r="E3276" s="1808">
        <v>7</v>
      </c>
      <c r="F3276" s="1807" t="s">
        <v>508</v>
      </c>
      <c r="G3276" s="1809">
        <v>3</v>
      </c>
      <c r="H3276" s="1807">
        <v>2005</v>
      </c>
      <c r="I3276" s="1810">
        <v>109.113</v>
      </c>
      <c r="J3276" s="1807">
        <f t="shared" si="190"/>
        <v>100</v>
      </c>
      <c r="K3276" s="1810">
        <f t="shared" si="187"/>
        <v>0</v>
      </c>
      <c r="L3276" s="1807"/>
      <c r="M3276" s="1807"/>
      <c r="N3276" s="1811">
        <f t="shared" si="188"/>
        <v>0</v>
      </c>
      <c r="O3276" s="2140"/>
      <c r="P3276" s="2140"/>
      <c r="Q3276" s="2140">
        <f t="shared" si="189"/>
        <v>0</v>
      </c>
      <c r="R3276" s="2385" t="s">
        <v>7470</v>
      </c>
    </row>
    <row r="3277" spans="3:18" ht="14.25" customHeight="1">
      <c r="C3277" s="1562">
        <v>2</v>
      </c>
      <c r="D3277" s="1951" t="s">
        <v>2340</v>
      </c>
      <c r="E3277" s="1563">
        <v>7</v>
      </c>
      <c r="F3277" s="1564" t="s">
        <v>508</v>
      </c>
      <c r="G3277" s="1718">
        <v>2</v>
      </c>
      <c r="H3277" s="1564">
        <v>2005</v>
      </c>
      <c r="I3277" s="1566">
        <v>576.81799999999998</v>
      </c>
      <c r="J3277" s="1564">
        <f t="shared" si="190"/>
        <v>100</v>
      </c>
      <c r="K3277" s="1566">
        <f t="shared" si="187"/>
        <v>0</v>
      </c>
      <c r="L3277" s="1564"/>
      <c r="M3277" s="1564"/>
      <c r="N3277" s="1567">
        <f t="shared" si="188"/>
        <v>0</v>
      </c>
      <c r="O3277" s="2102"/>
      <c r="P3277" s="2102"/>
      <c r="Q3277" s="2102">
        <f t="shared" si="189"/>
        <v>0</v>
      </c>
      <c r="R3277" s="2386"/>
    </row>
    <row r="3278" spans="3:18" ht="14.25" customHeight="1">
      <c r="C3278" s="1562">
        <v>3</v>
      </c>
      <c r="D3278" s="1951" t="s">
        <v>2341</v>
      </c>
      <c r="E3278" s="1563">
        <v>7</v>
      </c>
      <c r="F3278" s="1564" t="s">
        <v>508</v>
      </c>
      <c r="G3278" s="1718">
        <v>1</v>
      </c>
      <c r="H3278" s="1564">
        <v>2005</v>
      </c>
      <c r="I3278" s="1566">
        <v>942.47900000000004</v>
      </c>
      <c r="J3278" s="1564">
        <f t="shared" si="190"/>
        <v>100</v>
      </c>
      <c r="K3278" s="1566">
        <f t="shared" si="187"/>
        <v>0</v>
      </c>
      <c r="L3278" s="1564"/>
      <c r="M3278" s="1564"/>
      <c r="N3278" s="1567">
        <f t="shared" si="188"/>
        <v>0</v>
      </c>
      <c r="O3278" s="2102"/>
      <c r="P3278" s="2102"/>
      <c r="Q3278" s="2102">
        <f t="shared" si="189"/>
        <v>0</v>
      </c>
      <c r="R3278" s="2386"/>
    </row>
    <row r="3279" spans="3:18" ht="14.25" customHeight="1">
      <c r="C3279" s="1773">
        <v>4</v>
      </c>
      <c r="D3279" s="1951" t="s">
        <v>2342</v>
      </c>
      <c r="E3279" s="1563">
        <v>7</v>
      </c>
      <c r="F3279" s="1564" t="s">
        <v>508</v>
      </c>
      <c r="G3279" s="1718">
        <v>3</v>
      </c>
      <c r="H3279" s="1564">
        <v>2005</v>
      </c>
      <c r="I3279" s="1566">
        <v>72.3</v>
      </c>
      <c r="J3279" s="1564">
        <f t="shared" si="190"/>
        <v>100</v>
      </c>
      <c r="K3279" s="1566">
        <f t="shared" si="187"/>
        <v>0</v>
      </c>
      <c r="L3279" s="1564"/>
      <c r="M3279" s="1564"/>
      <c r="N3279" s="1567">
        <f t="shared" si="188"/>
        <v>0</v>
      </c>
      <c r="O3279" s="2102"/>
      <c r="P3279" s="2102"/>
      <c r="Q3279" s="2102">
        <f t="shared" si="189"/>
        <v>0</v>
      </c>
      <c r="R3279" s="2386"/>
    </row>
    <row r="3280" spans="3:18" ht="14.25" customHeight="1">
      <c r="C3280" s="1562">
        <v>5</v>
      </c>
      <c r="D3280" s="1951" t="s">
        <v>2343</v>
      </c>
      <c r="E3280" s="1563">
        <v>7</v>
      </c>
      <c r="F3280" s="1564"/>
      <c r="G3280" s="1718">
        <v>6</v>
      </c>
      <c r="H3280" s="1564">
        <v>2008</v>
      </c>
      <c r="I3280" s="1566">
        <v>265.8</v>
      </c>
      <c r="J3280" s="1564">
        <f t="shared" si="190"/>
        <v>100</v>
      </c>
      <c r="K3280" s="1566">
        <f t="shared" si="187"/>
        <v>0</v>
      </c>
      <c r="L3280" s="1564"/>
      <c r="M3280" s="1564"/>
      <c r="N3280" s="1567">
        <f t="shared" si="188"/>
        <v>0</v>
      </c>
      <c r="O3280" s="2102"/>
      <c r="P3280" s="2102"/>
      <c r="Q3280" s="2102">
        <f t="shared" si="189"/>
        <v>0</v>
      </c>
      <c r="R3280" s="2386"/>
    </row>
    <row r="3281" spans="3:18" ht="14.25" customHeight="1">
      <c r="C3281" s="1562">
        <v>6</v>
      </c>
      <c r="D3281" s="1951" t="s">
        <v>2344</v>
      </c>
      <c r="E3281" s="1563">
        <v>7</v>
      </c>
      <c r="F3281" s="1564" t="s">
        <v>508</v>
      </c>
      <c r="G3281" s="1718">
        <v>7</v>
      </c>
      <c r="H3281" s="1564">
        <v>2008</v>
      </c>
      <c r="I3281" s="1566">
        <v>208.46700000000001</v>
      </c>
      <c r="J3281" s="1564">
        <f t="shared" si="190"/>
        <v>100</v>
      </c>
      <c r="K3281" s="1566">
        <f t="shared" si="187"/>
        <v>0</v>
      </c>
      <c r="L3281" s="1564"/>
      <c r="M3281" s="1564"/>
      <c r="N3281" s="1567">
        <f t="shared" si="188"/>
        <v>0</v>
      </c>
      <c r="O3281" s="2102"/>
      <c r="P3281" s="2102"/>
      <c r="Q3281" s="2102">
        <f t="shared" si="189"/>
        <v>0</v>
      </c>
      <c r="R3281" s="2386"/>
    </row>
    <row r="3282" spans="3:18" ht="14.25" customHeight="1">
      <c r="C3282" s="1773">
        <v>7</v>
      </c>
      <c r="D3282" s="1951" t="s">
        <v>2345</v>
      </c>
      <c r="E3282" s="1563">
        <v>7</v>
      </c>
      <c r="F3282" s="1564" t="s">
        <v>508</v>
      </c>
      <c r="G3282" s="1718">
        <v>1</v>
      </c>
      <c r="H3282" s="1564">
        <v>2008</v>
      </c>
      <c r="I3282" s="1566">
        <v>3187.683</v>
      </c>
      <c r="J3282" s="1564">
        <f t="shared" si="190"/>
        <v>100</v>
      </c>
      <c r="K3282" s="1566">
        <f t="shared" si="187"/>
        <v>0</v>
      </c>
      <c r="L3282" s="1564"/>
      <c r="M3282" s="1564"/>
      <c r="N3282" s="1567">
        <f t="shared" si="188"/>
        <v>0</v>
      </c>
      <c r="O3282" s="2102"/>
      <c r="P3282" s="2102"/>
      <c r="Q3282" s="2102">
        <f t="shared" si="189"/>
        <v>0</v>
      </c>
      <c r="R3282" s="2386"/>
    </row>
    <row r="3283" spans="3:18" ht="14.25" customHeight="1">
      <c r="C3283" s="1562">
        <v>8</v>
      </c>
      <c r="D3283" s="1951" t="s">
        <v>2346</v>
      </c>
      <c r="E3283" s="1563">
        <v>7</v>
      </c>
      <c r="F3283" s="1564" t="s">
        <v>508</v>
      </c>
      <c r="G3283" s="1718">
        <v>1</v>
      </c>
      <c r="H3283" s="1564">
        <v>2008</v>
      </c>
      <c r="I3283" s="1566">
        <v>459.37</v>
      </c>
      <c r="J3283" s="1564">
        <f t="shared" si="190"/>
        <v>100</v>
      </c>
      <c r="K3283" s="1566">
        <f t="shared" si="187"/>
        <v>0</v>
      </c>
      <c r="L3283" s="1564"/>
      <c r="M3283" s="1564"/>
      <c r="N3283" s="1567">
        <f t="shared" si="188"/>
        <v>0</v>
      </c>
      <c r="O3283" s="2102"/>
      <c r="P3283" s="2102"/>
      <c r="Q3283" s="2102">
        <f t="shared" si="189"/>
        <v>0</v>
      </c>
      <c r="R3283" s="2386"/>
    </row>
    <row r="3284" spans="3:18" ht="14.25" customHeight="1">
      <c r="C3284" s="1562">
        <v>9</v>
      </c>
      <c r="D3284" s="1951" t="s">
        <v>2344</v>
      </c>
      <c r="E3284" s="1563">
        <v>7</v>
      </c>
      <c r="F3284" s="1564" t="s">
        <v>508</v>
      </c>
      <c r="G3284" s="1718">
        <v>4</v>
      </c>
      <c r="H3284" s="1564">
        <v>2008</v>
      </c>
      <c r="I3284" s="1566">
        <v>119.124</v>
      </c>
      <c r="J3284" s="1564">
        <f t="shared" si="190"/>
        <v>100</v>
      </c>
      <c r="K3284" s="1566">
        <f t="shared" si="187"/>
        <v>0</v>
      </c>
      <c r="L3284" s="1564"/>
      <c r="M3284" s="1564"/>
      <c r="N3284" s="1567">
        <f t="shared" si="188"/>
        <v>0</v>
      </c>
      <c r="O3284" s="2102"/>
      <c r="P3284" s="2102"/>
      <c r="Q3284" s="2102">
        <f t="shared" si="189"/>
        <v>0</v>
      </c>
      <c r="R3284" s="2386"/>
    </row>
    <row r="3285" spans="3:18" ht="14.25" customHeight="1">
      <c r="C3285" s="1773">
        <v>10</v>
      </c>
      <c r="D3285" s="1951" t="s">
        <v>2347</v>
      </c>
      <c r="E3285" s="1563">
        <v>7</v>
      </c>
      <c r="F3285" s="1564" t="s">
        <v>508</v>
      </c>
      <c r="G3285" s="1718">
        <v>2</v>
      </c>
      <c r="H3285" s="1564">
        <v>2008</v>
      </c>
      <c r="I3285" s="1566">
        <v>88.6</v>
      </c>
      <c r="J3285" s="1564">
        <f t="shared" si="190"/>
        <v>100</v>
      </c>
      <c r="K3285" s="1566">
        <f t="shared" si="187"/>
        <v>0</v>
      </c>
      <c r="L3285" s="1564"/>
      <c r="M3285" s="1564"/>
      <c r="N3285" s="1567">
        <f t="shared" si="188"/>
        <v>0</v>
      </c>
      <c r="O3285" s="2102"/>
      <c r="P3285" s="2102"/>
      <c r="Q3285" s="2102">
        <f t="shared" si="189"/>
        <v>0</v>
      </c>
      <c r="R3285" s="2386"/>
    </row>
    <row r="3286" spans="3:18" ht="14.25" customHeight="1">
      <c r="C3286" s="1562">
        <v>11</v>
      </c>
      <c r="D3286" s="1951" t="s">
        <v>2348</v>
      </c>
      <c r="E3286" s="1563">
        <v>7</v>
      </c>
      <c r="F3286" s="1564" t="s">
        <v>508</v>
      </c>
      <c r="G3286" s="1718">
        <v>1</v>
      </c>
      <c r="H3286" s="1564">
        <v>2008</v>
      </c>
      <c r="I3286" s="1566">
        <v>29.780999999999999</v>
      </c>
      <c r="J3286" s="1564">
        <f t="shared" si="190"/>
        <v>100</v>
      </c>
      <c r="K3286" s="1566">
        <f t="shared" si="187"/>
        <v>0</v>
      </c>
      <c r="L3286" s="1564"/>
      <c r="M3286" s="1564"/>
      <c r="N3286" s="1567">
        <f t="shared" si="188"/>
        <v>0</v>
      </c>
      <c r="O3286" s="2102"/>
      <c r="P3286" s="2102"/>
      <c r="Q3286" s="2102">
        <f t="shared" si="189"/>
        <v>0</v>
      </c>
      <c r="R3286" s="2386"/>
    </row>
    <row r="3287" spans="3:18" ht="14.25" customHeight="1">
      <c r="C3287" s="1562">
        <v>12</v>
      </c>
      <c r="D3287" s="1951" t="s">
        <v>2348</v>
      </c>
      <c r="E3287" s="1563">
        <v>7</v>
      </c>
      <c r="F3287" s="1564" t="s">
        <v>508</v>
      </c>
      <c r="G3287" s="1718">
        <v>1</v>
      </c>
      <c r="H3287" s="1564">
        <v>2008</v>
      </c>
      <c r="I3287" s="1566">
        <v>29.780999999999999</v>
      </c>
      <c r="J3287" s="1564">
        <f t="shared" si="190"/>
        <v>100</v>
      </c>
      <c r="K3287" s="1566">
        <f t="shared" si="187"/>
        <v>0</v>
      </c>
      <c r="L3287" s="1564"/>
      <c r="M3287" s="1564"/>
      <c r="N3287" s="1567">
        <f t="shared" si="188"/>
        <v>0</v>
      </c>
      <c r="O3287" s="2102"/>
      <c r="P3287" s="2102"/>
      <c r="Q3287" s="2102">
        <f t="shared" si="189"/>
        <v>0</v>
      </c>
      <c r="R3287" s="2386"/>
    </row>
    <row r="3288" spans="3:18" ht="14.25" customHeight="1">
      <c r="C3288" s="1773">
        <v>13</v>
      </c>
      <c r="D3288" s="1951" t="s">
        <v>2349</v>
      </c>
      <c r="E3288" s="1563">
        <v>7</v>
      </c>
      <c r="F3288" s="1564" t="s">
        <v>508</v>
      </c>
      <c r="G3288" s="1718">
        <v>1</v>
      </c>
      <c r="H3288" s="1564">
        <v>2010</v>
      </c>
      <c r="I3288" s="1566">
        <v>450.12</v>
      </c>
      <c r="J3288" s="1564">
        <f t="shared" si="190"/>
        <v>100</v>
      </c>
      <c r="K3288" s="1566">
        <f t="shared" si="187"/>
        <v>0</v>
      </c>
      <c r="L3288" s="1564"/>
      <c r="M3288" s="1564"/>
      <c r="N3288" s="1567">
        <f t="shared" si="188"/>
        <v>0</v>
      </c>
      <c r="O3288" s="2102"/>
      <c r="P3288" s="2102"/>
      <c r="Q3288" s="2102">
        <f t="shared" si="189"/>
        <v>0</v>
      </c>
      <c r="R3288" s="2386"/>
    </row>
    <row r="3289" spans="3:18" ht="14.25" customHeight="1">
      <c r="C3289" s="1562">
        <v>14</v>
      </c>
      <c r="D3289" s="1951" t="s">
        <v>2350</v>
      </c>
      <c r="E3289" s="1563">
        <v>7</v>
      </c>
      <c r="F3289" s="1564" t="s">
        <v>508</v>
      </c>
      <c r="G3289" s="1718">
        <v>29</v>
      </c>
      <c r="H3289" s="1564">
        <v>2010</v>
      </c>
      <c r="I3289" s="1566">
        <v>2188.92</v>
      </c>
      <c r="J3289" s="1564">
        <f t="shared" si="190"/>
        <v>100</v>
      </c>
      <c r="K3289" s="1566">
        <f t="shared" si="187"/>
        <v>0</v>
      </c>
      <c r="L3289" s="1564"/>
      <c r="M3289" s="1564"/>
      <c r="N3289" s="1567">
        <f t="shared" si="188"/>
        <v>0</v>
      </c>
      <c r="O3289" s="2102"/>
      <c r="P3289" s="2102"/>
      <c r="Q3289" s="2102">
        <f t="shared" si="189"/>
        <v>0</v>
      </c>
      <c r="R3289" s="2386"/>
    </row>
    <row r="3290" spans="3:18" ht="14.25" customHeight="1">
      <c r="C3290" s="1562">
        <v>15</v>
      </c>
      <c r="D3290" s="1951" t="s">
        <v>2351</v>
      </c>
      <c r="E3290" s="1563">
        <v>7</v>
      </c>
      <c r="F3290" s="1564" t="s">
        <v>508</v>
      </c>
      <c r="G3290" s="1718">
        <v>1</v>
      </c>
      <c r="H3290" s="1564">
        <v>2010</v>
      </c>
      <c r="I3290" s="1566">
        <v>29.780999999999999</v>
      </c>
      <c r="J3290" s="1564">
        <f t="shared" si="190"/>
        <v>100</v>
      </c>
      <c r="K3290" s="1566">
        <f t="shared" si="187"/>
        <v>0</v>
      </c>
      <c r="L3290" s="1564"/>
      <c r="M3290" s="1564"/>
      <c r="N3290" s="1567">
        <f t="shared" si="188"/>
        <v>0</v>
      </c>
      <c r="O3290" s="2102"/>
      <c r="P3290" s="2102"/>
      <c r="Q3290" s="2102">
        <f t="shared" si="189"/>
        <v>0</v>
      </c>
      <c r="R3290" s="2386"/>
    </row>
    <row r="3291" spans="3:18" ht="14.25" customHeight="1">
      <c r="C3291" s="1773">
        <v>16</v>
      </c>
      <c r="D3291" s="1951" t="s">
        <v>2352</v>
      </c>
      <c r="E3291" s="1563">
        <v>7</v>
      </c>
      <c r="F3291" s="1564" t="s">
        <v>508</v>
      </c>
      <c r="G3291" s="1718">
        <v>1</v>
      </c>
      <c r="H3291" s="1564">
        <v>2012</v>
      </c>
      <c r="I3291" s="1566">
        <v>37.08</v>
      </c>
      <c r="J3291" s="1564">
        <f t="shared" si="190"/>
        <v>100</v>
      </c>
      <c r="K3291" s="1566">
        <f t="shared" si="187"/>
        <v>0</v>
      </c>
      <c r="L3291" s="1564"/>
      <c r="M3291" s="1564"/>
      <c r="N3291" s="1567">
        <f t="shared" si="188"/>
        <v>0</v>
      </c>
      <c r="O3291" s="2102"/>
      <c r="P3291" s="2102"/>
      <c r="Q3291" s="2102">
        <f t="shared" si="189"/>
        <v>0</v>
      </c>
      <c r="R3291" s="2386"/>
    </row>
    <row r="3292" spans="3:18" ht="14.25" customHeight="1">
      <c r="C3292" s="1562">
        <v>17</v>
      </c>
      <c r="D3292" s="1951" t="s">
        <v>2353</v>
      </c>
      <c r="E3292" s="1563">
        <v>7</v>
      </c>
      <c r="F3292" s="1564" t="s">
        <v>508</v>
      </c>
      <c r="G3292" s="1718">
        <v>1</v>
      </c>
      <c r="H3292" s="1564">
        <v>2019</v>
      </c>
      <c r="I3292" s="1566">
        <v>285.70908000000003</v>
      </c>
      <c r="J3292" s="1564">
        <f t="shared" si="190"/>
        <v>100</v>
      </c>
      <c r="K3292" s="1566">
        <f t="shared" si="187"/>
        <v>0</v>
      </c>
      <c r="L3292" s="1564"/>
      <c r="M3292" s="1564"/>
      <c r="N3292" s="1567">
        <f t="shared" si="188"/>
        <v>0</v>
      </c>
      <c r="O3292" s="2102"/>
      <c r="P3292" s="2102"/>
      <c r="Q3292" s="2102">
        <f t="shared" si="189"/>
        <v>0</v>
      </c>
      <c r="R3292" s="2386"/>
    </row>
    <row r="3293" spans="3:18" ht="14.25" customHeight="1">
      <c r="C3293" s="1562">
        <v>18</v>
      </c>
      <c r="D3293" s="1951" t="s">
        <v>2354</v>
      </c>
      <c r="E3293" s="1563">
        <v>7</v>
      </c>
      <c r="F3293" s="1564" t="s">
        <v>508</v>
      </c>
      <c r="G3293" s="1718">
        <v>10</v>
      </c>
      <c r="H3293" s="1564">
        <v>2020</v>
      </c>
      <c r="I3293" s="1566">
        <v>538.95000000000005</v>
      </c>
      <c r="J3293" s="1564">
        <f t="shared" ref="J3293:J3297" si="191">IF(($J$14-H3293)*J$1177&gt;100,100,($J$14-H3293)*J$1177)</f>
        <v>85.800000000000011</v>
      </c>
      <c r="K3293" s="1566">
        <f t="shared" si="187"/>
        <v>76.530899999999974</v>
      </c>
      <c r="L3293" s="1564"/>
      <c r="M3293" s="1564"/>
      <c r="N3293" s="1567">
        <f t="shared" si="188"/>
        <v>0</v>
      </c>
      <c r="O3293" s="2102"/>
      <c r="P3293" s="2102"/>
      <c r="Q3293" s="2102">
        <f t="shared" si="189"/>
        <v>0</v>
      </c>
      <c r="R3293" s="2386"/>
    </row>
    <row r="3294" spans="3:18" ht="14.25" customHeight="1">
      <c r="C3294" s="1773">
        <v>19</v>
      </c>
      <c r="D3294" s="1951" t="s">
        <v>2106</v>
      </c>
      <c r="E3294" s="1563">
        <v>7</v>
      </c>
      <c r="F3294" s="1564" t="s">
        <v>508</v>
      </c>
      <c r="G3294" s="1718">
        <v>15</v>
      </c>
      <c r="H3294" s="1564">
        <v>2020</v>
      </c>
      <c r="I3294" s="1566">
        <v>808.42499999999995</v>
      </c>
      <c r="J3294" s="1564">
        <f t="shared" si="191"/>
        <v>85.800000000000011</v>
      </c>
      <c r="K3294" s="1566">
        <f t="shared" si="187"/>
        <v>114.79634999999996</v>
      </c>
      <c r="L3294" s="1564"/>
      <c r="M3294" s="1564"/>
      <c r="N3294" s="1567">
        <f t="shared" si="188"/>
        <v>0</v>
      </c>
      <c r="O3294" s="2102"/>
      <c r="P3294" s="2102"/>
      <c r="Q3294" s="2102">
        <f t="shared" si="189"/>
        <v>0</v>
      </c>
      <c r="R3294" s="2386"/>
    </row>
    <row r="3295" spans="3:18" ht="14.25" customHeight="1">
      <c r="C3295" s="1562">
        <v>20</v>
      </c>
      <c r="D3295" s="1951" t="s">
        <v>2106</v>
      </c>
      <c r="E3295" s="1563">
        <v>7</v>
      </c>
      <c r="F3295" s="1564" t="s">
        <v>508</v>
      </c>
      <c r="G3295" s="1718">
        <v>3</v>
      </c>
      <c r="H3295" s="1564">
        <v>2020</v>
      </c>
      <c r="I3295" s="1566">
        <v>161.685</v>
      </c>
      <c r="J3295" s="1564">
        <f t="shared" si="191"/>
        <v>85.800000000000011</v>
      </c>
      <c r="K3295" s="1566">
        <f t="shared" si="187"/>
        <v>22.959269999999975</v>
      </c>
      <c r="L3295" s="1564"/>
      <c r="M3295" s="1564"/>
      <c r="N3295" s="1567">
        <f t="shared" si="188"/>
        <v>0</v>
      </c>
      <c r="O3295" s="2102"/>
      <c r="P3295" s="2102"/>
      <c r="Q3295" s="2102">
        <f t="shared" si="189"/>
        <v>0</v>
      </c>
      <c r="R3295" s="2386"/>
    </row>
    <row r="3296" spans="3:18" ht="14.25" customHeight="1">
      <c r="C3296" s="1562">
        <v>21</v>
      </c>
      <c r="D3296" s="1951" t="s">
        <v>2106</v>
      </c>
      <c r="E3296" s="1563">
        <v>7</v>
      </c>
      <c r="F3296" s="1564" t="s">
        <v>508</v>
      </c>
      <c r="G3296" s="1718">
        <v>9</v>
      </c>
      <c r="H3296" s="1564">
        <v>2020</v>
      </c>
      <c r="I3296" s="1566">
        <v>485.05500000000001</v>
      </c>
      <c r="J3296" s="1564">
        <f t="shared" si="191"/>
        <v>85.800000000000011</v>
      </c>
      <c r="K3296" s="1566">
        <f t="shared" si="187"/>
        <v>68.877809999999954</v>
      </c>
      <c r="L3296" s="1564"/>
      <c r="M3296" s="1564"/>
      <c r="N3296" s="1567">
        <f t="shared" si="188"/>
        <v>0</v>
      </c>
      <c r="O3296" s="2102"/>
      <c r="P3296" s="2102"/>
      <c r="Q3296" s="2102">
        <f t="shared" si="189"/>
        <v>0</v>
      </c>
      <c r="R3296" s="2386"/>
    </row>
    <row r="3297" spans="3:18" ht="14.25" customHeight="1">
      <c r="C3297" s="1773">
        <v>22</v>
      </c>
      <c r="D3297" s="1951" t="s">
        <v>5055</v>
      </c>
      <c r="E3297" s="1563">
        <v>7</v>
      </c>
      <c r="F3297" s="1564" t="s">
        <v>508</v>
      </c>
      <c r="G3297" s="1718">
        <v>6</v>
      </c>
      <c r="H3297" s="1564">
        <v>2022</v>
      </c>
      <c r="I3297" s="1566">
        <v>274.90899999999999</v>
      </c>
      <c r="J3297" s="1564">
        <f t="shared" si="191"/>
        <v>57.2</v>
      </c>
      <c r="K3297" s="1566">
        <f t="shared" si="187"/>
        <v>117.66105199999998</v>
      </c>
      <c r="L3297" s="1564"/>
      <c r="M3297" s="1564"/>
      <c r="N3297" s="1567">
        <f t="shared" si="188"/>
        <v>0</v>
      </c>
      <c r="O3297" s="2102"/>
      <c r="P3297" s="2102"/>
      <c r="Q3297" s="2102">
        <f t="shared" si="189"/>
        <v>0</v>
      </c>
      <c r="R3297" s="2438"/>
    </row>
    <row r="3298" spans="3:18" ht="14.25" customHeight="1">
      <c r="C3298" s="1591">
        <v>1</v>
      </c>
      <c r="D3298" s="1952" t="s">
        <v>6185</v>
      </c>
      <c r="E3298" s="1592">
        <v>7</v>
      </c>
      <c r="F3298" s="1593" t="s">
        <v>508</v>
      </c>
      <c r="G3298" s="1728">
        <v>4</v>
      </c>
      <c r="H3298" s="1593">
        <v>2005</v>
      </c>
      <c r="I3298" s="1595">
        <v>148.90600000000001</v>
      </c>
      <c r="J3298" s="1593">
        <v>100</v>
      </c>
      <c r="K3298" s="1595">
        <f t="shared" si="187"/>
        <v>0</v>
      </c>
      <c r="L3298" s="1593"/>
      <c r="M3298" s="1593"/>
      <c r="N3298" s="1596">
        <f t="shared" si="188"/>
        <v>0</v>
      </c>
      <c r="O3298" s="2105"/>
      <c r="P3298" s="2105"/>
      <c r="Q3298" s="2105">
        <f t="shared" si="189"/>
        <v>0</v>
      </c>
      <c r="R3298" s="2407" t="s">
        <v>484</v>
      </c>
    </row>
    <row r="3299" spans="3:18" ht="14.25" customHeight="1">
      <c r="C3299" s="1591">
        <v>2</v>
      </c>
      <c r="D3299" s="1952" t="s">
        <v>6186</v>
      </c>
      <c r="E3299" s="1592">
        <v>7</v>
      </c>
      <c r="F3299" s="1593" t="s">
        <v>508</v>
      </c>
      <c r="G3299" s="1728">
        <v>9</v>
      </c>
      <c r="H3299" s="1593">
        <v>2005</v>
      </c>
      <c r="I3299" s="1595">
        <v>327.33699999999999</v>
      </c>
      <c r="J3299" s="1593">
        <v>100</v>
      </c>
      <c r="K3299" s="1595">
        <f t="shared" si="187"/>
        <v>0</v>
      </c>
      <c r="L3299" s="1593"/>
      <c r="M3299" s="1593"/>
      <c r="N3299" s="1596">
        <f t="shared" si="188"/>
        <v>0</v>
      </c>
      <c r="O3299" s="2105"/>
      <c r="P3299" s="2105"/>
      <c r="Q3299" s="2105">
        <f t="shared" si="189"/>
        <v>0</v>
      </c>
      <c r="R3299" s="2408"/>
    </row>
    <row r="3300" spans="3:18" ht="14.25" customHeight="1">
      <c r="C3300" s="1591">
        <v>3</v>
      </c>
      <c r="D3300" s="1952" t="s">
        <v>6186</v>
      </c>
      <c r="E3300" s="1592">
        <v>7</v>
      </c>
      <c r="F3300" s="1593" t="s">
        <v>508</v>
      </c>
      <c r="G3300" s="1728">
        <v>1</v>
      </c>
      <c r="H3300" s="1593">
        <v>2006</v>
      </c>
      <c r="I3300" s="1595">
        <v>34.634</v>
      </c>
      <c r="J3300" s="1593">
        <v>100</v>
      </c>
      <c r="K3300" s="1595">
        <f t="shared" si="187"/>
        <v>0</v>
      </c>
      <c r="L3300" s="1593"/>
      <c r="M3300" s="1593"/>
      <c r="N3300" s="1596">
        <f t="shared" si="188"/>
        <v>0</v>
      </c>
      <c r="O3300" s="2105"/>
      <c r="P3300" s="2105"/>
      <c r="Q3300" s="2105">
        <f t="shared" si="189"/>
        <v>0</v>
      </c>
      <c r="R3300" s="2408"/>
    </row>
    <row r="3301" spans="3:18" ht="14.25" customHeight="1">
      <c r="C3301" s="1591">
        <v>4</v>
      </c>
      <c r="D3301" s="1952" t="s">
        <v>2555</v>
      </c>
      <c r="E3301" s="1592">
        <v>7</v>
      </c>
      <c r="F3301" s="1593" t="s">
        <v>508</v>
      </c>
      <c r="G3301" s="1728">
        <v>5</v>
      </c>
      <c r="H3301" s="1593">
        <v>2008</v>
      </c>
      <c r="I3301" s="1595">
        <v>221.5</v>
      </c>
      <c r="J3301" s="1593">
        <v>100</v>
      </c>
      <c r="K3301" s="1595">
        <f t="shared" si="187"/>
        <v>0</v>
      </c>
      <c r="L3301" s="1593"/>
      <c r="M3301" s="1593"/>
      <c r="N3301" s="1596">
        <f t="shared" si="188"/>
        <v>0</v>
      </c>
      <c r="O3301" s="2105"/>
      <c r="P3301" s="2105"/>
      <c r="Q3301" s="2105">
        <f t="shared" si="189"/>
        <v>0</v>
      </c>
      <c r="R3301" s="2408"/>
    </row>
    <row r="3302" spans="3:18" ht="14.25" customHeight="1">
      <c r="C3302" s="1591">
        <v>5</v>
      </c>
      <c r="D3302" s="1952" t="s">
        <v>6187</v>
      </c>
      <c r="E3302" s="1592">
        <v>7</v>
      </c>
      <c r="F3302" s="1593" t="s">
        <v>508</v>
      </c>
      <c r="G3302" s="1728">
        <v>1</v>
      </c>
      <c r="H3302" s="1593">
        <v>2008</v>
      </c>
      <c r="I3302" s="1595">
        <v>459.37</v>
      </c>
      <c r="J3302" s="1593">
        <v>100</v>
      </c>
      <c r="K3302" s="1595">
        <f t="shared" si="187"/>
        <v>0</v>
      </c>
      <c r="L3302" s="1593"/>
      <c r="M3302" s="1593"/>
      <c r="N3302" s="1596">
        <f t="shared" si="188"/>
        <v>0</v>
      </c>
      <c r="O3302" s="2105"/>
      <c r="P3302" s="2105"/>
      <c r="Q3302" s="2105">
        <f t="shared" si="189"/>
        <v>0</v>
      </c>
      <c r="R3302" s="2408"/>
    </row>
    <row r="3303" spans="3:18" ht="14.25" customHeight="1">
      <c r="C3303" s="1591">
        <v>6</v>
      </c>
      <c r="D3303" s="1952" t="s">
        <v>6188</v>
      </c>
      <c r="E3303" s="1592">
        <v>7</v>
      </c>
      <c r="F3303" s="1593" t="s">
        <v>508</v>
      </c>
      <c r="G3303" s="1728">
        <v>2</v>
      </c>
      <c r="H3303" s="1593">
        <v>2007</v>
      </c>
      <c r="I3303" s="1595">
        <v>42</v>
      </c>
      <c r="J3303" s="1593">
        <v>100</v>
      </c>
      <c r="K3303" s="1595">
        <f t="shared" si="187"/>
        <v>0</v>
      </c>
      <c r="L3303" s="1593"/>
      <c r="M3303" s="1593"/>
      <c r="N3303" s="1596">
        <f t="shared" si="188"/>
        <v>0</v>
      </c>
      <c r="O3303" s="2105"/>
      <c r="P3303" s="2105"/>
      <c r="Q3303" s="2105">
        <f t="shared" si="189"/>
        <v>0</v>
      </c>
      <c r="R3303" s="2408"/>
    </row>
    <row r="3304" spans="3:18" ht="14.25" customHeight="1">
      <c r="C3304" s="1591">
        <v>7</v>
      </c>
      <c r="D3304" s="1952" t="s">
        <v>2682</v>
      </c>
      <c r="E3304" s="1592">
        <v>7</v>
      </c>
      <c r="F3304" s="1593" t="s">
        <v>508</v>
      </c>
      <c r="G3304" s="1728">
        <v>1</v>
      </c>
      <c r="H3304" s="1593">
        <v>2009</v>
      </c>
      <c r="I3304" s="1595">
        <v>19.913</v>
      </c>
      <c r="J3304" s="1593">
        <v>100</v>
      </c>
      <c r="K3304" s="1595">
        <f t="shared" si="187"/>
        <v>0</v>
      </c>
      <c r="L3304" s="1593"/>
      <c r="M3304" s="1593"/>
      <c r="N3304" s="1596">
        <f t="shared" si="188"/>
        <v>0</v>
      </c>
      <c r="O3304" s="2105"/>
      <c r="P3304" s="2105"/>
      <c r="Q3304" s="2105">
        <f t="shared" si="189"/>
        <v>0</v>
      </c>
      <c r="R3304" s="2408"/>
    </row>
    <row r="3305" spans="3:18" ht="14.25" customHeight="1">
      <c r="C3305" s="1591">
        <v>8</v>
      </c>
      <c r="D3305" s="1952" t="s">
        <v>6189</v>
      </c>
      <c r="E3305" s="1592">
        <v>7</v>
      </c>
      <c r="F3305" s="1593" t="s">
        <v>508</v>
      </c>
      <c r="G3305" s="1728">
        <v>1</v>
      </c>
      <c r="H3305" s="1593">
        <v>2008</v>
      </c>
      <c r="I3305" s="1595">
        <v>84</v>
      </c>
      <c r="J3305" s="1593">
        <v>100</v>
      </c>
      <c r="K3305" s="1595">
        <f t="shared" si="187"/>
        <v>0</v>
      </c>
      <c r="L3305" s="1593"/>
      <c r="M3305" s="1593"/>
      <c r="N3305" s="1596">
        <f t="shared" si="188"/>
        <v>0</v>
      </c>
      <c r="O3305" s="2105"/>
      <c r="P3305" s="2105"/>
      <c r="Q3305" s="2105">
        <f t="shared" si="189"/>
        <v>0</v>
      </c>
      <c r="R3305" s="2408"/>
    </row>
    <row r="3306" spans="3:18" ht="14.25" customHeight="1">
      <c r="C3306" s="1591">
        <v>9</v>
      </c>
      <c r="D3306" s="1952" t="s">
        <v>2683</v>
      </c>
      <c r="E3306" s="1592">
        <v>7</v>
      </c>
      <c r="F3306" s="1593" t="s">
        <v>508</v>
      </c>
      <c r="G3306" s="1728">
        <v>1</v>
      </c>
      <c r="H3306" s="1593">
        <v>2008</v>
      </c>
      <c r="I3306" s="1595">
        <v>18</v>
      </c>
      <c r="J3306" s="1593">
        <v>100</v>
      </c>
      <c r="K3306" s="1595">
        <f t="shared" si="187"/>
        <v>0</v>
      </c>
      <c r="L3306" s="1593"/>
      <c r="M3306" s="1593"/>
      <c r="N3306" s="1596">
        <f t="shared" si="188"/>
        <v>0</v>
      </c>
      <c r="O3306" s="2105"/>
      <c r="P3306" s="2105"/>
      <c r="Q3306" s="2105">
        <f t="shared" si="189"/>
        <v>0</v>
      </c>
      <c r="R3306" s="2408"/>
    </row>
    <row r="3307" spans="3:18" ht="14.25" customHeight="1">
      <c r="C3307" s="1591">
        <v>10</v>
      </c>
      <c r="D3307" s="1952" t="s">
        <v>6190</v>
      </c>
      <c r="E3307" s="1592">
        <v>7</v>
      </c>
      <c r="F3307" s="1593" t="s">
        <v>508</v>
      </c>
      <c r="G3307" s="1728">
        <v>5</v>
      </c>
      <c r="H3307" s="1593">
        <v>2008</v>
      </c>
      <c r="I3307" s="1595">
        <v>148.905</v>
      </c>
      <c r="J3307" s="1593">
        <v>100</v>
      </c>
      <c r="K3307" s="1595">
        <f t="shared" si="187"/>
        <v>0</v>
      </c>
      <c r="L3307" s="1593"/>
      <c r="M3307" s="1593"/>
      <c r="N3307" s="1596">
        <f t="shared" si="188"/>
        <v>0</v>
      </c>
      <c r="O3307" s="2105"/>
      <c r="P3307" s="2105"/>
      <c r="Q3307" s="2105">
        <f t="shared" si="189"/>
        <v>0</v>
      </c>
      <c r="R3307" s="2408"/>
    </row>
    <row r="3308" spans="3:18" ht="14.25" customHeight="1">
      <c r="C3308" s="1591">
        <v>11</v>
      </c>
      <c r="D3308" s="1952" t="s">
        <v>6190</v>
      </c>
      <c r="E3308" s="1592">
        <v>7</v>
      </c>
      <c r="F3308" s="1593" t="s">
        <v>508</v>
      </c>
      <c r="G3308" s="1728">
        <v>2</v>
      </c>
      <c r="H3308" s="1593">
        <v>2008</v>
      </c>
      <c r="I3308" s="1595">
        <v>59.561999999999998</v>
      </c>
      <c r="J3308" s="1593">
        <v>100</v>
      </c>
      <c r="K3308" s="1595">
        <f t="shared" si="187"/>
        <v>0</v>
      </c>
      <c r="L3308" s="1593"/>
      <c r="M3308" s="1593"/>
      <c r="N3308" s="1596">
        <f t="shared" si="188"/>
        <v>0</v>
      </c>
      <c r="O3308" s="2105"/>
      <c r="P3308" s="2105"/>
      <c r="Q3308" s="2105">
        <f t="shared" si="189"/>
        <v>0</v>
      </c>
      <c r="R3308" s="2408"/>
    </row>
    <row r="3309" spans="3:18" ht="14.25" customHeight="1">
      <c r="C3309" s="1591">
        <v>12</v>
      </c>
      <c r="D3309" s="1952" t="s">
        <v>2555</v>
      </c>
      <c r="E3309" s="1592">
        <v>7</v>
      </c>
      <c r="F3309" s="1593" t="s">
        <v>508</v>
      </c>
      <c r="G3309" s="1728">
        <v>1</v>
      </c>
      <c r="H3309" s="1593">
        <v>2008</v>
      </c>
      <c r="I3309" s="1595">
        <v>44.3</v>
      </c>
      <c r="J3309" s="1593">
        <v>100</v>
      </c>
      <c r="K3309" s="1595">
        <f t="shared" si="187"/>
        <v>0</v>
      </c>
      <c r="L3309" s="1593"/>
      <c r="M3309" s="1593"/>
      <c r="N3309" s="1596">
        <f t="shared" si="188"/>
        <v>0</v>
      </c>
      <c r="O3309" s="2105"/>
      <c r="P3309" s="2105"/>
      <c r="Q3309" s="2105">
        <f t="shared" si="189"/>
        <v>0</v>
      </c>
      <c r="R3309" s="2408"/>
    </row>
    <row r="3310" spans="3:18" ht="14.25" customHeight="1">
      <c r="C3310" s="1591">
        <v>13</v>
      </c>
      <c r="D3310" s="1952" t="s">
        <v>6190</v>
      </c>
      <c r="E3310" s="1592">
        <v>7</v>
      </c>
      <c r="F3310" s="1593" t="s">
        <v>508</v>
      </c>
      <c r="G3310" s="1728">
        <v>1</v>
      </c>
      <c r="H3310" s="1593">
        <v>2008</v>
      </c>
      <c r="I3310" s="1595">
        <v>29.780999999999999</v>
      </c>
      <c r="J3310" s="1593">
        <v>100</v>
      </c>
      <c r="K3310" s="1595">
        <f t="shared" si="187"/>
        <v>0</v>
      </c>
      <c r="L3310" s="1593"/>
      <c r="M3310" s="1593"/>
      <c r="N3310" s="1596">
        <f t="shared" si="188"/>
        <v>0</v>
      </c>
      <c r="O3310" s="2105"/>
      <c r="P3310" s="2105"/>
      <c r="Q3310" s="2105">
        <f t="shared" si="189"/>
        <v>0</v>
      </c>
      <c r="R3310" s="2408"/>
    </row>
    <row r="3311" spans="3:18" ht="14.25" customHeight="1">
      <c r="C3311" s="1591">
        <v>14</v>
      </c>
      <c r="D3311" s="1952" t="s">
        <v>6190</v>
      </c>
      <c r="E3311" s="1592">
        <v>7</v>
      </c>
      <c r="F3311" s="1593" t="s">
        <v>508</v>
      </c>
      <c r="G3311" s="1728">
        <v>1</v>
      </c>
      <c r="H3311" s="1593">
        <v>2008</v>
      </c>
      <c r="I3311" s="1595">
        <v>29.780999999999999</v>
      </c>
      <c r="J3311" s="1593">
        <v>100</v>
      </c>
      <c r="K3311" s="1595">
        <f t="shared" si="187"/>
        <v>0</v>
      </c>
      <c r="L3311" s="1593"/>
      <c r="M3311" s="1593"/>
      <c r="N3311" s="1596">
        <f t="shared" si="188"/>
        <v>0</v>
      </c>
      <c r="O3311" s="2105"/>
      <c r="P3311" s="2105"/>
      <c r="Q3311" s="2105">
        <f t="shared" si="189"/>
        <v>0</v>
      </c>
      <c r="R3311" s="2408"/>
    </row>
    <row r="3312" spans="3:18" ht="14.25" customHeight="1">
      <c r="C3312" s="1591">
        <v>15</v>
      </c>
      <c r="D3312" s="1952" t="s">
        <v>2555</v>
      </c>
      <c r="E3312" s="1592">
        <v>7</v>
      </c>
      <c r="F3312" s="1593" t="s">
        <v>508</v>
      </c>
      <c r="G3312" s="1728">
        <v>1</v>
      </c>
      <c r="H3312" s="1593">
        <v>2008</v>
      </c>
      <c r="I3312" s="1595">
        <v>44.3</v>
      </c>
      <c r="J3312" s="1593">
        <v>100</v>
      </c>
      <c r="K3312" s="1595">
        <f t="shared" si="187"/>
        <v>0</v>
      </c>
      <c r="L3312" s="1593"/>
      <c r="M3312" s="1593"/>
      <c r="N3312" s="1596">
        <f t="shared" si="188"/>
        <v>0</v>
      </c>
      <c r="O3312" s="2105"/>
      <c r="P3312" s="2105"/>
      <c r="Q3312" s="2105">
        <f t="shared" si="189"/>
        <v>0</v>
      </c>
      <c r="R3312" s="2408"/>
    </row>
    <row r="3313" spans="3:18" ht="14.25" customHeight="1">
      <c r="C3313" s="1591">
        <v>16</v>
      </c>
      <c r="D3313" s="1952" t="s">
        <v>6191</v>
      </c>
      <c r="E3313" s="1592">
        <v>7</v>
      </c>
      <c r="F3313" s="1593" t="s">
        <v>508</v>
      </c>
      <c r="G3313" s="1728">
        <v>2</v>
      </c>
      <c r="H3313" s="1593">
        <v>2005</v>
      </c>
      <c r="I3313" s="1595">
        <v>72.742000000000004</v>
      </c>
      <c r="J3313" s="1593">
        <v>100</v>
      </c>
      <c r="K3313" s="1595">
        <f t="shared" si="187"/>
        <v>0</v>
      </c>
      <c r="L3313" s="1593"/>
      <c r="M3313" s="1593"/>
      <c r="N3313" s="1596">
        <f t="shared" si="188"/>
        <v>0</v>
      </c>
      <c r="O3313" s="2105"/>
      <c r="P3313" s="2105"/>
      <c r="Q3313" s="2105">
        <f t="shared" si="189"/>
        <v>0</v>
      </c>
      <c r="R3313" s="2408"/>
    </row>
    <row r="3314" spans="3:18" ht="14.25" customHeight="1">
      <c r="C3314" s="1591">
        <v>17</v>
      </c>
      <c r="D3314" s="1952" t="s">
        <v>2682</v>
      </c>
      <c r="E3314" s="1592">
        <v>7</v>
      </c>
      <c r="F3314" s="1593" t="s">
        <v>508</v>
      </c>
      <c r="G3314" s="1728">
        <v>1</v>
      </c>
      <c r="H3314" s="1593">
        <v>2008</v>
      </c>
      <c r="I3314" s="1595">
        <v>29.780999999999999</v>
      </c>
      <c r="J3314" s="1593">
        <v>100</v>
      </c>
      <c r="K3314" s="1595">
        <f t="shared" si="187"/>
        <v>0</v>
      </c>
      <c r="L3314" s="1593"/>
      <c r="M3314" s="1593"/>
      <c r="N3314" s="1596">
        <f t="shared" si="188"/>
        <v>0</v>
      </c>
      <c r="O3314" s="2105"/>
      <c r="P3314" s="2105"/>
      <c r="Q3314" s="2105">
        <f t="shared" si="189"/>
        <v>0</v>
      </c>
      <c r="R3314" s="2408"/>
    </row>
    <row r="3315" spans="3:18" ht="14.25" customHeight="1">
      <c r="C3315" s="1591">
        <v>18</v>
      </c>
      <c r="D3315" s="1952" t="s">
        <v>2558</v>
      </c>
      <c r="E3315" s="1592">
        <v>7</v>
      </c>
      <c r="F3315" s="1593" t="s">
        <v>508</v>
      </c>
      <c r="G3315" s="1728">
        <v>13</v>
      </c>
      <c r="H3315" s="1593">
        <v>2010</v>
      </c>
      <c r="I3315" s="1595">
        <v>981.24</v>
      </c>
      <c r="J3315" s="1593">
        <v>100</v>
      </c>
      <c r="K3315" s="1595">
        <f t="shared" si="187"/>
        <v>0</v>
      </c>
      <c r="L3315" s="1593"/>
      <c r="M3315" s="1593"/>
      <c r="N3315" s="1596">
        <f t="shared" si="188"/>
        <v>0</v>
      </c>
      <c r="O3315" s="2105"/>
      <c r="P3315" s="2105"/>
      <c r="Q3315" s="2105">
        <f t="shared" si="189"/>
        <v>0</v>
      </c>
      <c r="R3315" s="2408"/>
    </row>
    <row r="3316" spans="3:18" ht="14.25" customHeight="1">
      <c r="C3316" s="1591">
        <v>19</v>
      </c>
      <c r="D3316" s="1952" t="s">
        <v>6192</v>
      </c>
      <c r="E3316" s="1592">
        <v>7</v>
      </c>
      <c r="F3316" s="1593" t="s">
        <v>508</v>
      </c>
      <c r="G3316" s="1728">
        <v>13</v>
      </c>
      <c r="H3316" s="1593">
        <v>2011</v>
      </c>
      <c r="I3316" s="1595">
        <v>700.44</v>
      </c>
      <c r="J3316" s="1593">
        <v>100</v>
      </c>
      <c r="K3316" s="1595">
        <f t="shared" si="187"/>
        <v>0</v>
      </c>
      <c r="L3316" s="1593"/>
      <c r="M3316" s="1593"/>
      <c r="N3316" s="1596">
        <f t="shared" si="188"/>
        <v>0</v>
      </c>
      <c r="O3316" s="2105"/>
      <c r="P3316" s="2105"/>
      <c r="Q3316" s="2105">
        <f t="shared" si="189"/>
        <v>0</v>
      </c>
      <c r="R3316" s="2408"/>
    </row>
    <row r="3317" spans="3:18" ht="14.25" customHeight="1">
      <c r="C3317" s="1591">
        <v>20</v>
      </c>
      <c r="D3317" s="1952" t="s">
        <v>2684</v>
      </c>
      <c r="E3317" s="1592">
        <v>7</v>
      </c>
      <c r="F3317" s="1593" t="s">
        <v>508</v>
      </c>
      <c r="G3317" s="1728">
        <v>2</v>
      </c>
      <c r="H3317" s="1593">
        <v>2019</v>
      </c>
      <c r="I3317" s="1595">
        <v>571.41818000000001</v>
      </c>
      <c r="J3317" s="1593">
        <v>100</v>
      </c>
      <c r="K3317" s="1595">
        <f t="shared" si="187"/>
        <v>0</v>
      </c>
      <c r="L3317" s="1593"/>
      <c r="M3317" s="1593"/>
      <c r="N3317" s="1596">
        <f t="shared" si="188"/>
        <v>0</v>
      </c>
      <c r="O3317" s="2105"/>
      <c r="P3317" s="2105"/>
      <c r="Q3317" s="2105">
        <f t="shared" si="189"/>
        <v>0</v>
      </c>
      <c r="R3317" s="2408"/>
    </row>
    <row r="3318" spans="3:18" ht="14.25" customHeight="1">
      <c r="C3318" s="1591">
        <v>21</v>
      </c>
      <c r="D3318" s="1952" t="s">
        <v>2103</v>
      </c>
      <c r="E3318" s="1592">
        <v>7</v>
      </c>
      <c r="F3318" s="1593" t="s">
        <v>508</v>
      </c>
      <c r="G3318" s="1728">
        <v>8</v>
      </c>
      <c r="H3318" s="1593">
        <v>2019</v>
      </c>
      <c r="I3318" s="1595">
        <v>416.904</v>
      </c>
      <c r="J3318" s="1593">
        <v>100</v>
      </c>
      <c r="K3318" s="1595">
        <f t="shared" si="187"/>
        <v>0</v>
      </c>
      <c r="L3318" s="1593"/>
      <c r="M3318" s="1593"/>
      <c r="N3318" s="1596">
        <f t="shared" si="188"/>
        <v>0</v>
      </c>
      <c r="O3318" s="2105"/>
      <c r="P3318" s="2105"/>
      <c r="Q3318" s="2105">
        <f t="shared" si="189"/>
        <v>0</v>
      </c>
      <c r="R3318" s="2408"/>
    </row>
    <row r="3319" spans="3:18" ht="14.25" customHeight="1">
      <c r="C3319" s="1591">
        <v>22</v>
      </c>
      <c r="D3319" s="1952" t="s">
        <v>2106</v>
      </c>
      <c r="E3319" s="1592">
        <v>7</v>
      </c>
      <c r="F3319" s="1593" t="s">
        <v>508</v>
      </c>
      <c r="G3319" s="1728">
        <v>28</v>
      </c>
      <c r="H3319" s="1593">
        <v>2020</v>
      </c>
      <c r="I3319" s="1595">
        <v>1509.06</v>
      </c>
      <c r="J3319" s="1593">
        <v>85.800000000000011</v>
      </c>
      <c r="K3319" s="1595">
        <f t="shared" si="187"/>
        <v>214.28651999999988</v>
      </c>
      <c r="L3319" s="1593"/>
      <c r="M3319" s="1593"/>
      <c r="N3319" s="1596">
        <f t="shared" si="188"/>
        <v>0</v>
      </c>
      <c r="O3319" s="2105"/>
      <c r="P3319" s="2105"/>
      <c r="Q3319" s="2105">
        <f t="shared" si="189"/>
        <v>0</v>
      </c>
      <c r="R3319" s="2408"/>
    </row>
    <row r="3320" spans="3:18" ht="14.25" customHeight="1">
      <c r="C3320" s="1591">
        <v>23</v>
      </c>
      <c r="D3320" s="1952" t="s">
        <v>5054</v>
      </c>
      <c r="E3320" s="1592">
        <v>7</v>
      </c>
      <c r="F3320" s="1593" t="s">
        <v>508</v>
      </c>
      <c r="G3320" s="1728">
        <v>6</v>
      </c>
      <c r="H3320" s="1593">
        <v>2021</v>
      </c>
      <c r="I3320" s="1595">
        <v>159.84</v>
      </c>
      <c r="J3320" s="1593">
        <v>71.5</v>
      </c>
      <c r="K3320" s="1595">
        <f t="shared" si="187"/>
        <v>45.554400000000001</v>
      </c>
      <c r="L3320" s="1593"/>
      <c r="M3320" s="1593"/>
      <c r="N3320" s="1596">
        <f t="shared" si="188"/>
        <v>0</v>
      </c>
      <c r="O3320" s="2105"/>
      <c r="P3320" s="2105"/>
      <c r="Q3320" s="2105">
        <f t="shared" si="189"/>
        <v>0</v>
      </c>
      <c r="R3320" s="2408"/>
    </row>
    <row r="3321" spans="3:18" ht="14.25" customHeight="1">
      <c r="C3321" s="1591">
        <v>24</v>
      </c>
      <c r="D3321" s="1952" t="s">
        <v>6193</v>
      </c>
      <c r="E3321" s="1592">
        <v>7</v>
      </c>
      <c r="F3321" s="1593" t="s">
        <v>508</v>
      </c>
      <c r="G3321" s="1728">
        <v>1</v>
      </c>
      <c r="H3321" s="1593">
        <v>2020</v>
      </c>
      <c r="I3321" s="1595">
        <v>280.8</v>
      </c>
      <c r="J3321" s="1593">
        <v>85.800000000000011</v>
      </c>
      <c r="K3321" s="1595">
        <f t="shared" si="187"/>
        <v>39.873599999999982</v>
      </c>
      <c r="L3321" s="1593"/>
      <c r="M3321" s="1593"/>
      <c r="N3321" s="1596">
        <f t="shared" si="188"/>
        <v>0</v>
      </c>
      <c r="O3321" s="2105"/>
      <c r="P3321" s="2105"/>
      <c r="Q3321" s="2105">
        <f t="shared" si="189"/>
        <v>0</v>
      </c>
      <c r="R3321" s="2408"/>
    </row>
    <row r="3322" spans="3:18" ht="14.25" customHeight="1">
      <c r="C3322" s="1591">
        <v>25</v>
      </c>
      <c r="D3322" s="1952" t="s">
        <v>5064</v>
      </c>
      <c r="E3322" s="1592">
        <v>7</v>
      </c>
      <c r="F3322" s="1593" t="s">
        <v>508</v>
      </c>
      <c r="G3322" s="1728">
        <v>6</v>
      </c>
      <c r="H3322" s="1593">
        <v>2021</v>
      </c>
      <c r="I3322" s="1595">
        <v>131.4</v>
      </c>
      <c r="J3322" s="1593">
        <v>71.5</v>
      </c>
      <c r="K3322" s="1595">
        <f t="shared" si="187"/>
        <v>37.449000000000012</v>
      </c>
      <c r="L3322" s="1593"/>
      <c r="M3322" s="1593"/>
      <c r="N3322" s="1596">
        <f t="shared" si="188"/>
        <v>0</v>
      </c>
      <c r="O3322" s="2105"/>
      <c r="P3322" s="2105"/>
      <c r="Q3322" s="2105">
        <f t="shared" si="189"/>
        <v>0</v>
      </c>
      <c r="R3322" s="2408"/>
    </row>
    <row r="3323" spans="3:18" ht="14.25" customHeight="1">
      <c r="C3323" s="1591">
        <v>26</v>
      </c>
      <c r="D3323" s="1952" t="s">
        <v>6194</v>
      </c>
      <c r="E3323" s="1592">
        <v>7</v>
      </c>
      <c r="F3323" s="1593" t="s">
        <v>508</v>
      </c>
      <c r="G3323" s="1728">
        <v>2</v>
      </c>
      <c r="H3323" s="1593">
        <v>2008</v>
      </c>
      <c r="I3323" s="1595">
        <v>288</v>
      </c>
      <c r="J3323" s="1593">
        <v>100</v>
      </c>
      <c r="K3323" s="1595">
        <f t="shared" si="187"/>
        <v>0</v>
      </c>
      <c r="L3323" s="1593"/>
      <c r="M3323" s="1593"/>
      <c r="N3323" s="1596">
        <f t="shared" si="188"/>
        <v>0</v>
      </c>
      <c r="O3323" s="2105"/>
      <c r="P3323" s="2105"/>
      <c r="Q3323" s="2105">
        <f t="shared" si="189"/>
        <v>0</v>
      </c>
      <c r="R3323" s="2408"/>
    </row>
    <row r="3324" spans="3:18" ht="14.25" customHeight="1">
      <c r="C3324" s="1591">
        <v>27</v>
      </c>
      <c r="D3324" s="1952" t="s">
        <v>6195</v>
      </c>
      <c r="E3324" s="1592">
        <v>7</v>
      </c>
      <c r="F3324" s="1593" t="s">
        <v>508</v>
      </c>
      <c r="G3324" s="1728">
        <v>1</v>
      </c>
      <c r="H3324" s="1593">
        <v>2008</v>
      </c>
      <c r="I3324" s="1595">
        <v>93.6</v>
      </c>
      <c r="J3324" s="1593">
        <v>100</v>
      </c>
      <c r="K3324" s="1595">
        <f t="shared" si="187"/>
        <v>0</v>
      </c>
      <c r="L3324" s="1593"/>
      <c r="M3324" s="1593"/>
      <c r="N3324" s="1596">
        <f t="shared" si="188"/>
        <v>0</v>
      </c>
      <c r="O3324" s="2105"/>
      <c r="P3324" s="2105"/>
      <c r="Q3324" s="2105">
        <f t="shared" si="189"/>
        <v>0</v>
      </c>
      <c r="R3324" s="2408"/>
    </row>
    <row r="3325" spans="3:18" ht="14.25" customHeight="1">
      <c r="C3325" s="1591">
        <v>28</v>
      </c>
      <c r="D3325" s="1952" t="s">
        <v>2063</v>
      </c>
      <c r="E3325" s="1592">
        <v>7</v>
      </c>
      <c r="F3325" s="1593" t="s">
        <v>508</v>
      </c>
      <c r="G3325" s="1728">
        <v>1</v>
      </c>
      <c r="H3325" s="1593">
        <v>2018</v>
      </c>
      <c r="I3325" s="1595">
        <v>432</v>
      </c>
      <c r="J3325" s="1593">
        <v>100</v>
      </c>
      <c r="K3325" s="1595">
        <f t="shared" si="187"/>
        <v>0</v>
      </c>
      <c r="L3325" s="1593"/>
      <c r="M3325" s="1593"/>
      <c r="N3325" s="1596">
        <f t="shared" si="188"/>
        <v>0</v>
      </c>
      <c r="O3325" s="2105"/>
      <c r="P3325" s="2105"/>
      <c r="Q3325" s="2105">
        <f t="shared" si="189"/>
        <v>0</v>
      </c>
      <c r="R3325" s="2408"/>
    </row>
    <row r="3326" spans="3:18" ht="14.25" customHeight="1">
      <c r="C3326" s="1591">
        <v>29</v>
      </c>
      <c r="D3326" s="1952" t="s">
        <v>2063</v>
      </c>
      <c r="E3326" s="1592">
        <v>7</v>
      </c>
      <c r="F3326" s="1593" t="s">
        <v>508</v>
      </c>
      <c r="G3326" s="1728">
        <v>1</v>
      </c>
      <c r="H3326" s="1593">
        <v>2020</v>
      </c>
      <c r="I3326" s="1595">
        <v>380</v>
      </c>
      <c r="J3326" s="1593">
        <v>85.800000000000011</v>
      </c>
      <c r="K3326" s="1595">
        <f t="shared" si="187"/>
        <v>53.95999999999998</v>
      </c>
      <c r="L3326" s="1593"/>
      <c r="M3326" s="1593"/>
      <c r="N3326" s="1596">
        <f t="shared" si="188"/>
        <v>0</v>
      </c>
      <c r="O3326" s="2105"/>
      <c r="P3326" s="2105"/>
      <c r="Q3326" s="2105">
        <f t="shared" si="189"/>
        <v>0</v>
      </c>
      <c r="R3326" s="2408"/>
    </row>
    <row r="3327" spans="3:18" ht="14.25" customHeight="1">
      <c r="C3327" s="1591">
        <v>30</v>
      </c>
      <c r="D3327" s="1952" t="s">
        <v>2063</v>
      </c>
      <c r="E3327" s="1592">
        <v>7</v>
      </c>
      <c r="F3327" s="1593" t="s">
        <v>508</v>
      </c>
      <c r="G3327" s="1728">
        <v>1</v>
      </c>
      <c r="H3327" s="1593">
        <v>2020</v>
      </c>
      <c r="I3327" s="1595">
        <v>380</v>
      </c>
      <c r="J3327" s="1593">
        <v>85.800000000000011</v>
      </c>
      <c r="K3327" s="1595">
        <f t="shared" si="187"/>
        <v>53.95999999999998</v>
      </c>
      <c r="L3327" s="1593"/>
      <c r="M3327" s="1593"/>
      <c r="N3327" s="1596">
        <f t="shared" si="188"/>
        <v>0</v>
      </c>
      <c r="O3327" s="2105"/>
      <c r="P3327" s="2105"/>
      <c r="Q3327" s="2105">
        <f t="shared" si="189"/>
        <v>0</v>
      </c>
      <c r="R3327" s="2408"/>
    </row>
    <row r="3328" spans="3:18" ht="14.25" customHeight="1">
      <c r="C3328" s="1591">
        <v>31</v>
      </c>
      <c r="D3328" s="1952" t="s">
        <v>6196</v>
      </c>
      <c r="E3328" s="1592">
        <v>7</v>
      </c>
      <c r="F3328" s="1593" t="s">
        <v>508</v>
      </c>
      <c r="G3328" s="1728">
        <v>1</v>
      </c>
      <c r="H3328" s="1593">
        <v>2008</v>
      </c>
      <c r="I3328" s="1595">
        <v>19</v>
      </c>
      <c r="J3328" s="1593">
        <v>100</v>
      </c>
      <c r="K3328" s="1595">
        <f t="shared" si="187"/>
        <v>0</v>
      </c>
      <c r="L3328" s="1593"/>
      <c r="M3328" s="1593"/>
      <c r="N3328" s="1596">
        <f t="shared" si="188"/>
        <v>0</v>
      </c>
      <c r="O3328" s="2105"/>
      <c r="P3328" s="2105"/>
      <c r="Q3328" s="2105">
        <f t="shared" si="189"/>
        <v>0</v>
      </c>
      <c r="R3328" s="2408"/>
    </row>
    <row r="3329" spans="3:18" ht="14.25" customHeight="1">
      <c r="C3329" s="1591">
        <v>32</v>
      </c>
      <c r="D3329" s="1952" t="s">
        <v>6197</v>
      </c>
      <c r="E3329" s="1592">
        <v>7</v>
      </c>
      <c r="F3329" s="1593" t="s">
        <v>508</v>
      </c>
      <c r="G3329" s="1728">
        <v>1</v>
      </c>
      <c r="H3329" s="1593">
        <v>2007</v>
      </c>
      <c r="I3329" s="1595">
        <v>36.799999999999997</v>
      </c>
      <c r="J3329" s="1593">
        <v>100</v>
      </c>
      <c r="K3329" s="1595">
        <f t="shared" si="187"/>
        <v>0</v>
      </c>
      <c r="L3329" s="1593"/>
      <c r="M3329" s="1593"/>
      <c r="N3329" s="1596">
        <f t="shared" si="188"/>
        <v>0</v>
      </c>
      <c r="O3329" s="2105"/>
      <c r="P3329" s="2105"/>
      <c r="Q3329" s="2105">
        <f t="shared" si="189"/>
        <v>0</v>
      </c>
      <c r="R3329" s="2408"/>
    </row>
    <row r="3330" spans="3:18" ht="14.25" customHeight="1">
      <c r="C3330" s="1591">
        <v>33</v>
      </c>
      <c r="D3330" s="1952" t="s">
        <v>2643</v>
      </c>
      <c r="E3330" s="1592">
        <v>7</v>
      </c>
      <c r="F3330" s="1593" t="s">
        <v>508</v>
      </c>
      <c r="G3330" s="1728">
        <v>3</v>
      </c>
      <c r="H3330" s="1593">
        <v>2008</v>
      </c>
      <c r="I3330" s="1595">
        <v>217.5</v>
      </c>
      <c r="J3330" s="1593">
        <v>100</v>
      </c>
      <c r="K3330" s="1595">
        <f t="shared" si="187"/>
        <v>0</v>
      </c>
      <c r="L3330" s="1593"/>
      <c r="M3330" s="1593"/>
      <c r="N3330" s="1596">
        <f t="shared" si="188"/>
        <v>0</v>
      </c>
      <c r="O3330" s="2105"/>
      <c r="P3330" s="2105"/>
      <c r="Q3330" s="2105">
        <f t="shared" si="189"/>
        <v>0</v>
      </c>
      <c r="R3330" s="2408"/>
    </row>
    <row r="3331" spans="3:18" ht="14.25" customHeight="1">
      <c r="C3331" s="1591">
        <v>34</v>
      </c>
      <c r="D3331" s="1952" t="s">
        <v>2647</v>
      </c>
      <c r="E3331" s="1592">
        <v>7</v>
      </c>
      <c r="F3331" s="1593" t="s">
        <v>508</v>
      </c>
      <c r="G3331" s="1728">
        <v>16</v>
      </c>
      <c r="H3331" s="1593">
        <v>2012</v>
      </c>
      <c r="I3331" s="1595">
        <v>491.2</v>
      </c>
      <c r="J3331" s="1593">
        <v>100</v>
      </c>
      <c r="K3331" s="1595">
        <f t="shared" si="187"/>
        <v>0</v>
      </c>
      <c r="L3331" s="1593"/>
      <c r="M3331" s="1593"/>
      <c r="N3331" s="1596">
        <f t="shared" si="188"/>
        <v>0</v>
      </c>
      <c r="O3331" s="2105"/>
      <c r="P3331" s="2105"/>
      <c r="Q3331" s="2105">
        <f t="shared" si="189"/>
        <v>0</v>
      </c>
      <c r="R3331" s="2408"/>
    </row>
    <row r="3332" spans="3:18" ht="14.25" customHeight="1">
      <c r="C3332" s="1591">
        <v>35</v>
      </c>
      <c r="D3332" s="1952" t="s">
        <v>6198</v>
      </c>
      <c r="E3332" s="1592">
        <v>7</v>
      </c>
      <c r="F3332" s="1593" t="s">
        <v>508</v>
      </c>
      <c r="G3332" s="1728">
        <v>1</v>
      </c>
      <c r="H3332" s="1593">
        <v>2012</v>
      </c>
      <c r="I3332" s="1595">
        <v>488.76</v>
      </c>
      <c r="J3332" s="1593">
        <v>100</v>
      </c>
      <c r="K3332" s="1595">
        <f t="shared" si="187"/>
        <v>0</v>
      </c>
      <c r="L3332" s="1593"/>
      <c r="M3332" s="1593"/>
      <c r="N3332" s="1596">
        <f t="shared" si="188"/>
        <v>0</v>
      </c>
      <c r="O3332" s="2105"/>
      <c r="P3332" s="2105"/>
      <c r="Q3332" s="2105">
        <f t="shared" si="189"/>
        <v>0</v>
      </c>
      <c r="R3332" s="2408"/>
    </row>
    <row r="3333" spans="3:18" ht="14.25" customHeight="1">
      <c r="C3333" s="1591">
        <v>36</v>
      </c>
      <c r="D3333" s="1952" t="s">
        <v>6199</v>
      </c>
      <c r="E3333" s="1592">
        <v>7</v>
      </c>
      <c r="F3333" s="1593" t="s">
        <v>508</v>
      </c>
      <c r="G3333" s="1728">
        <v>1</v>
      </c>
      <c r="H3333" s="1593">
        <v>2011</v>
      </c>
      <c r="I3333" s="1595">
        <v>57.384</v>
      </c>
      <c r="J3333" s="1593">
        <v>100</v>
      </c>
      <c r="K3333" s="1595">
        <f t="shared" si="187"/>
        <v>0</v>
      </c>
      <c r="L3333" s="1593"/>
      <c r="M3333" s="1593"/>
      <c r="N3333" s="1596">
        <f t="shared" si="188"/>
        <v>0</v>
      </c>
      <c r="O3333" s="2105"/>
      <c r="P3333" s="2105"/>
      <c r="Q3333" s="2105">
        <f t="shared" si="189"/>
        <v>0</v>
      </c>
      <c r="R3333" s="2408"/>
    </row>
    <row r="3334" spans="3:18" ht="14.25" customHeight="1">
      <c r="C3334" s="1591">
        <v>37</v>
      </c>
      <c r="D3334" s="1952" t="s">
        <v>6199</v>
      </c>
      <c r="E3334" s="1592">
        <v>7</v>
      </c>
      <c r="F3334" s="1593" t="s">
        <v>508</v>
      </c>
      <c r="G3334" s="1728">
        <v>1</v>
      </c>
      <c r="H3334" s="1593">
        <v>2011</v>
      </c>
      <c r="I3334" s="1595">
        <v>57.384</v>
      </c>
      <c r="J3334" s="1593">
        <v>100</v>
      </c>
      <c r="K3334" s="1595">
        <f t="shared" si="187"/>
        <v>0</v>
      </c>
      <c r="L3334" s="1593"/>
      <c r="M3334" s="1593"/>
      <c r="N3334" s="1596">
        <f t="shared" si="188"/>
        <v>0</v>
      </c>
      <c r="O3334" s="2105"/>
      <c r="P3334" s="2105"/>
      <c r="Q3334" s="2105">
        <f t="shared" si="189"/>
        <v>0</v>
      </c>
      <c r="R3334" s="2408"/>
    </row>
    <row r="3335" spans="3:18" ht="14.25" customHeight="1">
      <c r="C3335" s="1591">
        <v>38</v>
      </c>
      <c r="D3335" s="1952" t="s">
        <v>2685</v>
      </c>
      <c r="E3335" s="1592">
        <v>7</v>
      </c>
      <c r="F3335" s="1593" t="s">
        <v>508</v>
      </c>
      <c r="G3335" s="1728">
        <v>1</v>
      </c>
      <c r="H3335" s="1593">
        <v>2012</v>
      </c>
      <c r="I3335" s="1595">
        <v>51.627279999999999</v>
      </c>
      <c r="J3335" s="1593">
        <v>100</v>
      </c>
      <c r="K3335" s="1595">
        <f t="shared" si="187"/>
        <v>0</v>
      </c>
      <c r="L3335" s="1593"/>
      <c r="M3335" s="1593"/>
      <c r="N3335" s="1596">
        <f t="shared" si="188"/>
        <v>0</v>
      </c>
      <c r="O3335" s="2105"/>
      <c r="P3335" s="2105"/>
      <c r="Q3335" s="2105">
        <f t="shared" si="189"/>
        <v>0</v>
      </c>
      <c r="R3335" s="2408"/>
    </row>
    <row r="3336" spans="3:18" ht="14.25" customHeight="1">
      <c r="C3336" s="1591">
        <v>39</v>
      </c>
      <c r="D3336" s="1952" t="s">
        <v>2317</v>
      </c>
      <c r="E3336" s="1592">
        <v>7</v>
      </c>
      <c r="F3336" s="1593" t="s">
        <v>508</v>
      </c>
      <c r="G3336" s="1728">
        <v>16</v>
      </c>
      <c r="H3336" s="1593">
        <v>2017</v>
      </c>
      <c r="I3336" s="1595">
        <v>475.2</v>
      </c>
      <c r="J3336" s="1593">
        <v>100</v>
      </c>
      <c r="K3336" s="1595">
        <f t="shared" si="187"/>
        <v>0</v>
      </c>
      <c r="L3336" s="1593"/>
      <c r="M3336" s="1593"/>
      <c r="N3336" s="1596">
        <f t="shared" si="188"/>
        <v>0</v>
      </c>
      <c r="O3336" s="2105"/>
      <c r="P3336" s="2105"/>
      <c r="Q3336" s="2105">
        <f t="shared" si="189"/>
        <v>0</v>
      </c>
      <c r="R3336" s="2408"/>
    </row>
    <row r="3337" spans="3:18" ht="14.25" customHeight="1">
      <c r="C3337" s="1591">
        <v>40</v>
      </c>
      <c r="D3337" s="1952" t="s">
        <v>2100</v>
      </c>
      <c r="E3337" s="1592">
        <v>7</v>
      </c>
      <c r="F3337" s="1593" t="s">
        <v>508</v>
      </c>
      <c r="G3337" s="1728">
        <v>9</v>
      </c>
      <c r="H3337" s="1593">
        <v>2019</v>
      </c>
      <c r="I3337" s="1595">
        <v>340.2</v>
      </c>
      <c r="J3337" s="1593">
        <v>100</v>
      </c>
      <c r="K3337" s="1595">
        <f t="shared" si="187"/>
        <v>0</v>
      </c>
      <c r="L3337" s="1593"/>
      <c r="M3337" s="1593"/>
      <c r="N3337" s="1596">
        <f t="shared" si="188"/>
        <v>0</v>
      </c>
      <c r="O3337" s="2105"/>
      <c r="P3337" s="2105"/>
      <c r="Q3337" s="2105">
        <f t="shared" si="189"/>
        <v>0</v>
      </c>
      <c r="R3337" s="2408"/>
    </row>
    <row r="3338" spans="3:18" ht="14.25" customHeight="1">
      <c r="C3338" s="1591">
        <v>41</v>
      </c>
      <c r="D3338" s="1952" t="s">
        <v>2107</v>
      </c>
      <c r="E3338" s="1592">
        <v>7</v>
      </c>
      <c r="F3338" s="1593" t="s">
        <v>508</v>
      </c>
      <c r="G3338" s="1728">
        <v>1</v>
      </c>
      <c r="H3338" s="1593">
        <v>2020</v>
      </c>
      <c r="I3338" s="1595">
        <v>38.960999999999999</v>
      </c>
      <c r="J3338" s="1593">
        <v>85.800000000000011</v>
      </c>
      <c r="K3338" s="1595">
        <f t="shared" si="187"/>
        <v>5.5324619999999953</v>
      </c>
      <c r="L3338" s="1593"/>
      <c r="M3338" s="1593"/>
      <c r="N3338" s="1596">
        <f t="shared" si="188"/>
        <v>0</v>
      </c>
      <c r="O3338" s="2105"/>
      <c r="P3338" s="2105"/>
      <c r="Q3338" s="2105">
        <f t="shared" si="189"/>
        <v>0</v>
      </c>
      <c r="R3338" s="2408"/>
    </row>
    <row r="3339" spans="3:18" ht="14.25" customHeight="1">
      <c r="C3339" s="1591">
        <v>42</v>
      </c>
      <c r="D3339" s="1952" t="s">
        <v>6200</v>
      </c>
      <c r="E3339" s="1592">
        <v>7</v>
      </c>
      <c r="F3339" s="1593" t="s">
        <v>508</v>
      </c>
      <c r="G3339" s="1728">
        <v>2</v>
      </c>
      <c r="H3339" s="1593">
        <v>2005</v>
      </c>
      <c r="I3339" s="1595">
        <v>262.94099999999997</v>
      </c>
      <c r="J3339" s="1593">
        <v>100</v>
      </c>
      <c r="K3339" s="1595">
        <f t="shared" si="187"/>
        <v>0</v>
      </c>
      <c r="L3339" s="1593"/>
      <c r="M3339" s="1593"/>
      <c r="N3339" s="1596">
        <f t="shared" si="188"/>
        <v>0</v>
      </c>
      <c r="O3339" s="2105"/>
      <c r="P3339" s="2105"/>
      <c r="Q3339" s="2105">
        <f t="shared" si="189"/>
        <v>0</v>
      </c>
      <c r="R3339" s="2408"/>
    </row>
    <row r="3340" spans="3:18" ht="14.25" customHeight="1">
      <c r="C3340" s="1591">
        <v>43</v>
      </c>
      <c r="D3340" s="1952" t="s">
        <v>6201</v>
      </c>
      <c r="E3340" s="1592">
        <v>7</v>
      </c>
      <c r="F3340" s="1593" t="s">
        <v>508</v>
      </c>
      <c r="G3340" s="1728">
        <v>1</v>
      </c>
      <c r="H3340" s="1593">
        <v>2005</v>
      </c>
      <c r="I3340" s="1595">
        <v>89.531999999999996</v>
      </c>
      <c r="J3340" s="1593">
        <v>100</v>
      </c>
      <c r="K3340" s="1595">
        <f t="shared" si="187"/>
        <v>0</v>
      </c>
      <c r="L3340" s="1593"/>
      <c r="M3340" s="1593"/>
      <c r="N3340" s="1596">
        <f t="shared" si="188"/>
        <v>0</v>
      </c>
      <c r="O3340" s="2105"/>
      <c r="P3340" s="2105"/>
      <c r="Q3340" s="2105">
        <f t="shared" si="189"/>
        <v>0</v>
      </c>
      <c r="R3340" s="2408"/>
    </row>
    <row r="3341" spans="3:18" ht="14.25" customHeight="1">
      <c r="C3341" s="1591">
        <v>44</v>
      </c>
      <c r="D3341" s="1952" t="s">
        <v>6202</v>
      </c>
      <c r="E3341" s="1592">
        <v>7</v>
      </c>
      <c r="F3341" s="1593" t="s">
        <v>508</v>
      </c>
      <c r="G3341" s="1728">
        <v>9</v>
      </c>
      <c r="H3341" s="1593">
        <v>2005</v>
      </c>
      <c r="I3341" s="1595">
        <v>1156.039</v>
      </c>
      <c r="J3341" s="1593">
        <v>100</v>
      </c>
      <c r="K3341" s="1595">
        <f t="shared" si="187"/>
        <v>0</v>
      </c>
      <c r="L3341" s="1593"/>
      <c r="M3341" s="1593"/>
      <c r="N3341" s="1596">
        <f t="shared" si="188"/>
        <v>0</v>
      </c>
      <c r="O3341" s="2105"/>
      <c r="P3341" s="2105"/>
      <c r="Q3341" s="2105">
        <f t="shared" si="189"/>
        <v>0</v>
      </c>
      <c r="R3341" s="2408"/>
    </row>
    <row r="3342" spans="3:18" ht="14.25" customHeight="1">
      <c r="C3342" s="1591">
        <v>45</v>
      </c>
      <c r="D3342" s="1952" t="s">
        <v>6203</v>
      </c>
      <c r="E3342" s="1592">
        <v>7</v>
      </c>
      <c r="F3342" s="1593" t="s">
        <v>508</v>
      </c>
      <c r="G3342" s="1728">
        <v>9</v>
      </c>
      <c r="H3342" s="1593">
        <v>2005</v>
      </c>
      <c r="I3342" s="1595">
        <v>787.26700000000005</v>
      </c>
      <c r="J3342" s="1593">
        <v>100</v>
      </c>
      <c r="K3342" s="1595">
        <f t="shared" si="187"/>
        <v>0</v>
      </c>
      <c r="L3342" s="1593"/>
      <c r="M3342" s="1593"/>
      <c r="N3342" s="1596">
        <f t="shared" si="188"/>
        <v>0</v>
      </c>
      <c r="O3342" s="2105"/>
      <c r="P3342" s="2105"/>
      <c r="Q3342" s="2105">
        <f t="shared" si="189"/>
        <v>0</v>
      </c>
      <c r="R3342" s="2408"/>
    </row>
    <row r="3343" spans="3:18" ht="14.25" customHeight="1">
      <c r="C3343" s="1591">
        <v>46</v>
      </c>
      <c r="D3343" s="1952" t="s">
        <v>6204</v>
      </c>
      <c r="E3343" s="1592">
        <v>7</v>
      </c>
      <c r="F3343" s="1593" t="s">
        <v>508</v>
      </c>
      <c r="G3343" s="1728">
        <v>1</v>
      </c>
      <c r="H3343" s="1593">
        <v>2006</v>
      </c>
      <c r="I3343" s="1595">
        <v>724.779</v>
      </c>
      <c r="J3343" s="1593">
        <v>100</v>
      </c>
      <c r="K3343" s="1595">
        <f t="shared" si="187"/>
        <v>0</v>
      </c>
      <c r="L3343" s="1593"/>
      <c r="M3343" s="1593"/>
      <c r="N3343" s="1596">
        <f t="shared" si="188"/>
        <v>0</v>
      </c>
      <c r="O3343" s="2105"/>
      <c r="P3343" s="2105"/>
      <c r="Q3343" s="2105">
        <f t="shared" si="189"/>
        <v>0</v>
      </c>
      <c r="R3343" s="2408"/>
    </row>
    <row r="3344" spans="3:18" ht="14.25" customHeight="1">
      <c r="C3344" s="1591">
        <v>47</v>
      </c>
      <c r="D3344" s="1952" t="s">
        <v>6205</v>
      </c>
      <c r="E3344" s="1592">
        <v>7</v>
      </c>
      <c r="F3344" s="1593" t="s">
        <v>508</v>
      </c>
      <c r="G3344" s="1728">
        <v>4</v>
      </c>
      <c r="H3344" s="1593">
        <v>2006</v>
      </c>
      <c r="I3344" s="1595">
        <v>1185.03</v>
      </c>
      <c r="J3344" s="1593">
        <v>100</v>
      </c>
      <c r="K3344" s="1595">
        <f t="shared" si="187"/>
        <v>0</v>
      </c>
      <c r="L3344" s="1593"/>
      <c r="M3344" s="1593"/>
      <c r="N3344" s="1596">
        <f t="shared" si="188"/>
        <v>0</v>
      </c>
      <c r="O3344" s="2105"/>
      <c r="P3344" s="2105"/>
      <c r="Q3344" s="2105">
        <f t="shared" si="189"/>
        <v>0</v>
      </c>
      <c r="R3344" s="2408"/>
    </row>
    <row r="3345" spans="3:18" ht="14.25" customHeight="1">
      <c r="C3345" s="1591">
        <v>48</v>
      </c>
      <c r="D3345" s="1952" t="s">
        <v>6205</v>
      </c>
      <c r="E3345" s="1592">
        <v>7</v>
      </c>
      <c r="F3345" s="1593" t="s">
        <v>508</v>
      </c>
      <c r="G3345" s="1728">
        <v>2</v>
      </c>
      <c r="H3345" s="1593">
        <v>2008</v>
      </c>
      <c r="I3345" s="1595">
        <v>1245</v>
      </c>
      <c r="J3345" s="1593">
        <v>100</v>
      </c>
      <c r="K3345" s="1595">
        <f t="shared" si="187"/>
        <v>0</v>
      </c>
      <c r="L3345" s="1593"/>
      <c r="M3345" s="1593"/>
      <c r="N3345" s="1596">
        <f t="shared" si="188"/>
        <v>0</v>
      </c>
      <c r="O3345" s="2105"/>
      <c r="P3345" s="2105"/>
      <c r="Q3345" s="2105">
        <f t="shared" si="189"/>
        <v>0</v>
      </c>
      <c r="R3345" s="2408"/>
    </row>
    <row r="3346" spans="3:18" ht="14.25" customHeight="1">
      <c r="C3346" s="1591">
        <v>49</v>
      </c>
      <c r="D3346" s="1952" t="s">
        <v>6205</v>
      </c>
      <c r="E3346" s="1592">
        <v>7</v>
      </c>
      <c r="F3346" s="1593" t="s">
        <v>508</v>
      </c>
      <c r="G3346" s="1728">
        <v>1</v>
      </c>
      <c r="H3346" s="1593">
        <v>2011</v>
      </c>
      <c r="I3346" s="1595">
        <v>1907.33142</v>
      </c>
      <c r="J3346" s="1593">
        <v>100</v>
      </c>
      <c r="K3346" s="1595">
        <f t="shared" si="187"/>
        <v>0</v>
      </c>
      <c r="L3346" s="1593"/>
      <c r="M3346" s="1593"/>
      <c r="N3346" s="1596">
        <f t="shared" si="188"/>
        <v>0</v>
      </c>
      <c r="O3346" s="2105"/>
      <c r="P3346" s="2105"/>
      <c r="Q3346" s="2105">
        <f t="shared" si="189"/>
        <v>0</v>
      </c>
      <c r="R3346" s="2408"/>
    </row>
    <row r="3347" spans="3:18" ht="14.25" customHeight="1">
      <c r="C3347" s="1591">
        <v>50</v>
      </c>
      <c r="D3347" s="1952" t="s">
        <v>6206</v>
      </c>
      <c r="E3347" s="1592">
        <v>7</v>
      </c>
      <c r="F3347" s="1593" t="s">
        <v>508</v>
      </c>
      <c r="G3347" s="1728">
        <v>1</v>
      </c>
      <c r="H3347" s="1593">
        <v>2005</v>
      </c>
      <c r="I3347" s="1595">
        <v>1755.962</v>
      </c>
      <c r="J3347" s="1593">
        <v>100</v>
      </c>
      <c r="K3347" s="1595">
        <f t="shared" si="187"/>
        <v>0</v>
      </c>
      <c r="L3347" s="1593"/>
      <c r="M3347" s="1593"/>
      <c r="N3347" s="1596">
        <f t="shared" si="188"/>
        <v>0</v>
      </c>
      <c r="O3347" s="2105"/>
      <c r="P3347" s="2105"/>
      <c r="Q3347" s="2105">
        <f t="shared" si="189"/>
        <v>0</v>
      </c>
      <c r="R3347" s="2408"/>
    </row>
    <row r="3348" spans="3:18" ht="14.25" customHeight="1">
      <c r="C3348" s="1591">
        <v>51</v>
      </c>
      <c r="D3348" s="1952" t="s">
        <v>6207</v>
      </c>
      <c r="E3348" s="1592">
        <v>7</v>
      </c>
      <c r="F3348" s="1593" t="s">
        <v>508</v>
      </c>
      <c r="G3348" s="1728">
        <v>1</v>
      </c>
      <c r="H3348" s="1593">
        <v>2005</v>
      </c>
      <c r="I3348" s="1595">
        <v>1593.825</v>
      </c>
      <c r="J3348" s="1593">
        <v>100</v>
      </c>
      <c r="K3348" s="1595">
        <f t="shared" si="187"/>
        <v>0</v>
      </c>
      <c r="L3348" s="1593"/>
      <c r="M3348" s="1593"/>
      <c r="N3348" s="1596">
        <f t="shared" si="188"/>
        <v>0</v>
      </c>
      <c r="O3348" s="2105"/>
      <c r="P3348" s="2105"/>
      <c r="Q3348" s="2105">
        <f t="shared" si="189"/>
        <v>0</v>
      </c>
      <c r="R3348" s="2408"/>
    </row>
    <row r="3349" spans="3:18" ht="14.25" customHeight="1">
      <c r="C3349" s="1591">
        <v>52</v>
      </c>
      <c r="D3349" s="1952" t="s">
        <v>6208</v>
      </c>
      <c r="E3349" s="1592">
        <v>7</v>
      </c>
      <c r="F3349" s="1593" t="s">
        <v>508</v>
      </c>
      <c r="G3349" s="1728">
        <v>1</v>
      </c>
      <c r="H3349" s="1593">
        <v>2008</v>
      </c>
      <c r="I3349" s="1595">
        <v>1689.5709999999999</v>
      </c>
      <c r="J3349" s="1593">
        <v>100</v>
      </c>
      <c r="K3349" s="1595">
        <f t="shared" si="187"/>
        <v>0</v>
      </c>
      <c r="L3349" s="1593"/>
      <c r="M3349" s="1593"/>
      <c r="N3349" s="1596">
        <f t="shared" si="188"/>
        <v>0</v>
      </c>
      <c r="O3349" s="2105"/>
      <c r="P3349" s="2105"/>
      <c r="Q3349" s="2105">
        <f t="shared" si="189"/>
        <v>0</v>
      </c>
      <c r="R3349" s="2408"/>
    </row>
    <row r="3350" spans="3:18" ht="14.25" customHeight="1">
      <c r="C3350" s="1591">
        <v>53</v>
      </c>
      <c r="D3350" s="1952" t="s">
        <v>6209</v>
      </c>
      <c r="E3350" s="1592">
        <v>7</v>
      </c>
      <c r="F3350" s="1593" t="s">
        <v>508</v>
      </c>
      <c r="G3350" s="1728">
        <v>2</v>
      </c>
      <c r="H3350" s="1593">
        <v>2008</v>
      </c>
      <c r="I3350" s="1595">
        <v>3379.1419999999998</v>
      </c>
      <c r="J3350" s="1593">
        <v>100</v>
      </c>
      <c r="K3350" s="1595">
        <f t="shared" si="187"/>
        <v>0</v>
      </c>
      <c r="L3350" s="1593"/>
      <c r="M3350" s="1593"/>
      <c r="N3350" s="1596">
        <f t="shared" si="188"/>
        <v>0</v>
      </c>
      <c r="O3350" s="2105"/>
      <c r="P3350" s="2105"/>
      <c r="Q3350" s="2105">
        <f t="shared" si="189"/>
        <v>0</v>
      </c>
      <c r="R3350" s="2408"/>
    </row>
    <row r="3351" spans="3:18" ht="14.25" customHeight="1">
      <c r="C3351" s="1591">
        <v>54</v>
      </c>
      <c r="D3351" s="1952" t="s">
        <v>6210</v>
      </c>
      <c r="E3351" s="1592">
        <v>7</v>
      </c>
      <c r="F3351" s="1593" t="s">
        <v>508</v>
      </c>
      <c r="G3351" s="1728">
        <v>2</v>
      </c>
      <c r="H3351" s="1593">
        <v>2007</v>
      </c>
      <c r="I3351" s="1595">
        <v>1084</v>
      </c>
      <c r="J3351" s="1593">
        <v>100</v>
      </c>
      <c r="K3351" s="1595">
        <f t="shared" si="187"/>
        <v>0</v>
      </c>
      <c r="L3351" s="1593"/>
      <c r="M3351" s="1593"/>
      <c r="N3351" s="1596">
        <f t="shared" si="188"/>
        <v>0</v>
      </c>
      <c r="O3351" s="2105"/>
      <c r="P3351" s="2105"/>
      <c r="Q3351" s="2105">
        <f t="shared" si="189"/>
        <v>0</v>
      </c>
      <c r="R3351" s="2408"/>
    </row>
    <row r="3352" spans="3:18" ht="14.25" customHeight="1">
      <c r="C3352" s="1591">
        <v>55</v>
      </c>
      <c r="D3352" s="1952" t="s">
        <v>6211</v>
      </c>
      <c r="E3352" s="1592">
        <v>7</v>
      </c>
      <c r="F3352" s="1593" t="s">
        <v>508</v>
      </c>
      <c r="G3352" s="1728">
        <v>4</v>
      </c>
      <c r="H3352" s="1593">
        <v>2007</v>
      </c>
      <c r="I3352" s="1595">
        <v>2168</v>
      </c>
      <c r="J3352" s="1593">
        <v>100</v>
      </c>
      <c r="K3352" s="1595">
        <f t="shared" si="187"/>
        <v>0</v>
      </c>
      <c r="L3352" s="1593"/>
      <c r="M3352" s="1593"/>
      <c r="N3352" s="1596">
        <f t="shared" si="188"/>
        <v>0</v>
      </c>
      <c r="O3352" s="2105"/>
      <c r="P3352" s="2105"/>
      <c r="Q3352" s="2105">
        <f t="shared" si="189"/>
        <v>0</v>
      </c>
      <c r="R3352" s="2408"/>
    </row>
    <row r="3353" spans="3:18" ht="14.25" customHeight="1">
      <c r="C3353" s="1591">
        <v>56</v>
      </c>
      <c r="D3353" s="1952" t="s">
        <v>6212</v>
      </c>
      <c r="E3353" s="1592">
        <v>7</v>
      </c>
      <c r="F3353" s="1593" t="s">
        <v>508</v>
      </c>
      <c r="G3353" s="1728">
        <v>1</v>
      </c>
      <c r="H3353" s="1593">
        <v>2012</v>
      </c>
      <c r="I3353" s="1595">
        <v>3968.64</v>
      </c>
      <c r="J3353" s="1593">
        <v>100</v>
      </c>
      <c r="K3353" s="1595">
        <f t="shared" si="187"/>
        <v>0</v>
      </c>
      <c r="L3353" s="1593"/>
      <c r="M3353" s="1593"/>
      <c r="N3353" s="1596">
        <f t="shared" si="188"/>
        <v>0</v>
      </c>
      <c r="O3353" s="2105"/>
      <c r="P3353" s="2105"/>
      <c r="Q3353" s="2105">
        <f t="shared" si="189"/>
        <v>0</v>
      </c>
      <c r="R3353" s="2408"/>
    </row>
    <row r="3354" spans="3:18" ht="14.25" customHeight="1">
      <c r="C3354" s="1591">
        <v>57</v>
      </c>
      <c r="D3354" s="1952" t="s">
        <v>6213</v>
      </c>
      <c r="E3354" s="1592">
        <v>7</v>
      </c>
      <c r="F3354" s="1593" t="s">
        <v>508</v>
      </c>
      <c r="G3354" s="1728">
        <v>1</v>
      </c>
      <c r="H3354" s="1593">
        <v>2017</v>
      </c>
      <c r="I3354" s="1595">
        <v>2940</v>
      </c>
      <c r="J3354" s="1593">
        <v>100</v>
      </c>
      <c r="K3354" s="1595">
        <f t="shared" si="187"/>
        <v>0</v>
      </c>
      <c r="L3354" s="1593"/>
      <c r="M3354" s="1593"/>
      <c r="N3354" s="1596">
        <f t="shared" si="188"/>
        <v>0</v>
      </c>
      <c r="O3354" s="2105"/>
      <c r="P3354" s="2105"/>
      <c r="Q3354" s="2105">
        <f t="shared" si="189"/>
        <v>0</v>
      </c>
      <c r="R3354" s="2408"/>
    </row>
    <row r="3355" spans="3:18" ht="14.25" customHeight="1">
      <c r="C3355" s="1591">
        <v>58</v>
      </c>
      <c r="D3355" s="1952" t="s">
        <v>2686</v>
      </c>
      <c r="E3355" s="1592">
        <v>7</v>
      </c>
      <c r="F3355" s="1593" t="s">
        <v>508</v>
      </c>
      <c r="G3355" s="1728">
        <v>1</v>
      </c>
      <c r="H3355" s="1593">
        <v>2019</v>
      </c>
      <c r="I3355" s="1595">
        <v>96</v>
      </c>
      <c r="J3355" s="1593">
        <v>100</v>
      </c>
      <c r="K3355" s="1595">
        <f t="shared" si="187"/>
        <v>0</v>
      </c>
      <c r="L3355" s="1593"/>
      <c r="M3355" s="1593"/>
      <c r="N3355" s="1596">
        <f t="shared" si="188"/>
        <v>0</v>
      </c>
      <c r="O3355" s="2105"/>
      <c r="P3355" s="2105"/>
      <c r="Q3355" s="2105">
        <f t="shared" si="189"/>
        <v>0</v>
      </c>
      <c r="R3355" s="2409"/>
    </row>
    <row r="3356" spans="3:18" ht="14.25" customHeight="1">
      <c r="C3356" s="1613">
        <v>1</v>
      </c>
      <c r="D3356" s="1954" t="s">
        <v>2074</v>
      </c>
      <c r="E3356" s="1614">
        <v>7</v>
      </c>
      <c r="F3356" s="1615" t="s">
        <v>508</v>
      </c>
      <c r="G3356" s="1741">
        <v>2</v>
      </c>
      <c r="H3356" s="1615">
        <v>2006</v>
      </c>
      <c r="I3356" s="1617">
        <v>240.3</v>
      </c>
      <c r="J3356" s="1615">
        <f t="shared" ref="J3356:J3419" si="192">IF(($J$14-H3356)*J$1177&gt;100,100,($J$14-H3356)*J$1177)</f>
        <v>100</v>
      </c>
      <c r="K3356" s="1617">
        <f t="shared" si="187"/>
        <v>0</v>
      </c>
      <c r="L3356" s="1615"/>
      <c r="M3356" s="1615"/>
      <c r="N3356" s="1618">
        <f t="shared" si="188"/>
        <v>0</v>
      </c>
      <c r="O3356" s="2107"/>
      <c r="P3356" s="2107"/>
      <c r="Q3356" s="2107">
        <f t="shared" si="189"/>
        <v>0</v>
      </c>
      <c r="R3356" s="2387" t="s">
        <v>7936</v>
      </c>
    </row>
    <row r="3357" spans="3:18" ht="14.25" customHeight="1">
      <c r="C3357" s="1613">
        <v>2</v>
      </c>
      <c r="D3357" s="1954" t="s">
        <v>2075</v>
      </c>
      <c r="E3357" s="1614">
        <v>7</v>
      </c>
      <c r="F3357" s="1615" t="s">
        <v>508</v>
      </c>
      <c r="G3357" s="1741">
        <v>1</v>
      </c>
      <c r="H3357" s="1615">
        <v>1998</v>
      </c>
      <c r="I3357" s="1617">
        <v>10</v>
      </c>
      <c r="J3357" s="1615">
        <f t="shared" si="192"/>
        <v>100</v>
      </c>
      <c r="K3357" s="1617">
        <f t="shared" si="187"/>
        <v>0</v>
      </c>
      <c r="L3357" s="1615"/>
      <c r="M3357" s="1615"/>
      <c r="N3357" s="1618">
        <f t="shared" si="188"/>
        <v>0</v>
      </c>
      <c r="O3357" s="2107"/>
      <c r="P3357" s="2107"/>
      <c r="Q3357" s="2107">
        <f t="shared" si="189"/>
        <v>0</v>
      </c>
      <c r="R3357" s="2388"/>
    </row>
    <row r="3358" spans="3:18" ht="14.25" customHeight="1">
      <c r="C3358" s="1613">
        <v>3</v>
      </c>
      <c r="D3358" s="1954" t="s">
        <v>2075</v>
      </c>
      <c r="E3358" s="1614">
        <v>7</v>
      </c>
      <c r="F3358" s="1615" t="s">
        <v>508</v>
      </c>
      <c r="G3358" s="1741">
        <v>2</v>
      </c>
      <c r="H3358" s="1615">
        <v>2006</v>
      </c>
      <c r="I3358" s="1617">
        <v>439.4</v>
      </c>
      <c r="J3358" s="1615">
        <f t="shared" si="192"/>
        <v>100</v>
      </c>
      <c r="K3358" s="1617">
        <f t="shared" si="187"/>
        <v>0</v>
      </c>
      <c r="L3358" s="1615"/>
      <c r="M3358" s="1615"/>
      <c r="N3358" s="1618">
        <f t="shared" si="188"/>
        <v>0</v>
      </c>
      <c r="O3358" s="2107"/>
      <c r="P3358" s="2107"/>
      <c r="Q3358" s="2107">
        <f t="shared" si="189"/>
        <v>0</v>
      </c>
      <c r="R3358" s="2388"/>
    </row>
    <row r="3359" spans="3:18" ht="14.25" customHeight="1">
      <c r="C3359" s="1613">
        <v>4</v>
      </c>
      <c r="D3359" s="1954" t="s">
        <v>2075</v>
      </c>
      <c r="E3359" s="1614">
        <v>7</v>
      </c>
      <c r="F3359" s="1615" t="s">
        <v>508</v>
      </c>
      <c r="G3359" s="1741">
        <v>1</v>
      </c>
      <c r="H3359" s="1615">
        <v>2007</v>
      </c>
      <c r="I3359" s="1617">
        <v>24.1</v>
      </c>
      <c r="J3359" s="1615">
        <f t="shared" si="192"/>
        <v>100</v>
      </c>
      <c r="K3359" s="1617">
        <f t="shared" si="187"/>
        <v>0</v>
      </c>
      <c r="L3359" s="1615"/>
      <c r="M3359" s="1615"/>
      <c r="N3359" s="1618">
        <f t="shared" si="188"/>
        <v>0</v>
      </c>
      <c r="O3359" s="2107"/>
      <c r="P3359" s="2107"/>
      <c r="Q3359" s="2107">
        <f t="shared" si="189"/>
        <v>0</v>
      </c>
      <c r="R3359" s="2388"/>
    </row>
    <row r="3360" spans="3:18" ht="14.25" customHeight="1">
      <c r="C3360" s="1613">
        <v>5</v>
      </c>
      <c r="D3360" s="1954" t="s">
        <v>2075</v>
      </c>
      <c r="E3360" s="1614">
        <v>7</v>
      </c>
      <c r="F3360" s="1615" t="s">
        <v>508</v>
      </c>
      <c r="G3360" s="1741">
        <v>1</v>
      </c>
      <c r="H3360" s="1615">
        <v>2007</v>
      </c>
      <c r="I3360" s="1617">
        <v>24.1</v>
      </c>
      <c r="J3360" s="1615">
        <f t="shared" si="192"/>
        <v>100</v>
      </c>
      <c r="K3360" s="1617">
        <f t="shared" si="187"/>
        <v>0</v>
      </c>
      <c r="L3360" s="1615"/>
      <c r="M3360" s="1615"/>
      <c r="N3360" s="1618">
        <f t="shared" si="188"/>
        <v>0</v>
      </c>
      <c r="O3360" s="2107"/>
      <c r="P3360" s="2107"/>
      <c r="Q3360" s="2107">
        <f t="shared" si="189"/>
        <v>0</v>
      </c>
      <c r="R3360" s="2388"/>
    </row>
    <row r="3361" spans="3:18" ht="14.25" customHeight="1">
      <c r="C3361" s="1613">
        <v>6</v>
      </c>
      <c r="D3361" s="1954" t="s">
        <v>2076</v>
      </c>
      <c r="E3361" s="1614">
        <v>7</v>
      </c>
      <c r="F3361" s="1615" t="s">
        <v>508</v>
      </c>
      <c r="G3361" s="1741">
        <v>2</v>
      </c>
      <c r="H3361" s="1615">
        <v>2007</v>
      </c>
      <c r="I3361" s="1617">
        <v>91.2</v>
      </c>
      <c r="J3361" s="1615">
        <f t="shared" si="192"/>
        <v>100</v>
      </c>
      <c r="K3361" s="1617">
        <f t="shared" si="187"/>
        <v>0</v>
      </c>
      <c r="L3361" s="1615"/>
      <c r="M3361" s="1615"/>
      <c r="N3361" s="1618">
        <f t="shared" si="188"/>
        <v>0</v>
      </c>
      <c r="O3361" s="2107"/>
      <c r="P3361" s="2107"/>
      <c r="Q3361" s="2107">
        <f t="shared" si="189"/>
        <v>0</v>
      </c>
      <c r="R3361" s="2388"/>
    </row>
    <row r="3362" spans="3:18" ht="14.25" customHeight="1">
      <c r="C3362" s="1613">
        <v>7</v>
      </c>
      <c r="D3362" s="1954" t="s">
        <v>2077</v>
      </c>
      <c r="E3362" s="1614">
        <v>7</v>
      </c>
      <c r="F3362" s="1615" t="s">
        <v>508</v>
      </c>
      <c r="G3362" s="1741">
        <v>2</v>
      </c>
      <c r="H3362" s="1615">
        <v>2008</v>
      </c>
      <c r="I3362" s="1617">
        <v>145</v>
      </c>
      <c r="J3362" s="1615">
        <f t="shared" si="192"/>
        <v>100</v>
      </c>
      <c r="K3362" s="1617">
        <f t="shared" si="187"/>
        <v>0</v>
      </c>
      <c r="L3362" s="1615"/>
      <c r="M3362" s="1615"/>
      <c r="N3362" s="1618">
        <f t="shared" si="188"/>
        <v>0</v>
      </c>
      <c r="O3362" s="2107"/>
      <c r="P3362" s="2107"/>
      <c r="Q3362" s="2107">
        <f t="shared" si="189"/>
        <v>0</v>
      </c>
      <c r="R3362" s="2388"/>
    </row>
    <row r="3363" spans="3:18" ht="14.25" customHeight="1">
      <c r="C3363" s="1613">
        <v>8</v>
      </c>
      <c r="D3363" s="1954" t="s">
        <v>2079</v>
      </c>
      <c r="E3363" s="1614">
        <v>7</v>
      </c>
      <c r="F3363" s="1615" t="s">
        <v>508</v>
      </c>
      <c r="G3363" s="1741">
        <v>1</v>
      </c>
      <c r="H3363" s="1615">
        <v>2008</v>
      </c>
      <c r="I3363" s="1617">
        <v>29.780999999999999</v>
      </c>
      <c r="J3363" s="1615">
        <f t="shared" si="192"/>
        <v>100</v>
      </c>
      <c r="K3363" s="1617">
        <f t="shared" si="187"/>
        <v>0</v>
      </c>
      <c r="L3363" s="1615"/>
      <c r="M3363" s="1615"/>
      <c r="N3363" s="1618">
        <f t="shared" si="188"/>
        <v>0</v>
      </c>
      <c r="O3363" s="2107"/>
      <c r="P3363" s="2107"/>
      <c r="Q3363" s="2107">
        <f t="shared" si="189"/>
        <v>0</v>
      </c>
      <c r="R3363" s="2388"/>
    </row>
    <row r="3364" spans="3:18" ht="14.25" customHeight="1">
      <c r="C3364" s="1613">
        <v>9</v>
      </c>
      <c r="D3364" s="1954" t="s">
        <v>2080</v>
      </c>
      <c r="E3364" s="1614">
        <v>7</v>
      </c>
      <c r="F3364" s="1615" t="s">
        <v>508</v>
      </c>
      <c r="G3364" s="1741">
        <v>2</v>
      </c>
      <c r="H3364" s="1615">
        <v>2010</v>
      </c>
      <c r="I3364" s="1617">
        <v>900.24</v>
      </c>
      <c r="J3364" s="1615">
        <f t="shared" si="192"/>
        <v>100</v>
      </c>
      <c r="K3364" s="1617">
        <f t="shared" si="187"/>
        <v>0</v>
      </c>
      <c r="L3364" s="1615"/>
      <c r="M3364" s="1615"/>
      <c r="N3364" s="1618">
        <f t="shared" si="188"/>
        <v>0</v>
      </c>
      <c r="O3364" s="2107"/>
      <c r="P3364" s="2107"/>
      <c r="Q3364" s="2107">
        <f t="shared" si="189"/>
        <v>0</v>
      </c>
      <c r="R3364" s="2388"/>
    </row>
    <row r="3365" spans="3:18" ht="14.25" customHeight="1">
      <c r="C3365" s="1613">
        <v>10</v>
      </c>
      <c r="D3365" s="1954" t="s">
        <v>2081</v>
      </c>
      <c r="E3365" s="1614">
        <v>7</v>
      </c>
      <c r="F3365" s="1615" t="s">
        <v>508</v>
      </c>
      <c r="G3365" s="1741">
        <v>2</v>
      </c>
      <c r="H3365" s="1615">
        <v>2010</v>
      </c>
      <c r="I3365" s="1617">
        <v>150.96</v>
      </c>
      <c r="J3365" s="1615">
        <f t="shared" si="192"/>
        <v>100</v>
      </c>
      <c r="K3365" s="1617">
        <f t="shared" si="187"/>
        <v>0</v>
      </c>
      <c r="L3365" s="1615"/>
      <c r="M3365" s="1615"/>
      <c r="N3365" s="1618">
        <f t="shared" si="188"/>
        <v>0</v>
      </c>
      <c r="O3365" s="2107"/>
      <c r="P3365" s="2107"/>
      <c r="Q3365" s="2107">
        <f t="shared" si="189"/>
        <v>0</v>
      </c>
      <c r="R3365" s="2388"/>
    </row>
    <row r="3366" spans="3:18" ht="14.25" customHeight="1">
      <c r="C3366" s="1613">
        <v>11</v>
      </c>
      <c r="D3366" s="1954" t="s">
        <v>2080</v>
      </c>
      <c r="E3366" s="1614">
        <v>7</v>
      </c>
      <c r="F3366" s="1615" t="s">
        <v>508</v>
      </c>
      <c r="G3366" s="1741">
        <v>1</v>
      </c>
      <c r="H3366" s="1615">
        <v>2010</v>
      </c>
      <c r="I3366" s="1617">
        <v>267.95999999999998</v>
      </c>
      <c r="J3366" s="1615">
        <f t="shared" si="192"/>
        <v>100</v>
      </c>
      <c r="K3366" s="1617">
        <f t="shared" si="187"/>
        <v>0</v>
      </c>
      <c r="L3366" s="1615"/>
      <c r="M3366" s="1615"/>
      <c r="N3366" s="1618">
        <f t="shared" si="188"/>
        <v>0</v>
      </c>
      <c r="O3366" s="2107"/>
      <c r="P3366" s="2107"/>
      <c r="Q3366" s="2107">
        <f t="shared" si="189"/>
        <v>0</v>
      </c>
      <c r="R3366" s="2388"/>
    </row>
    <row r="3367" spans="3:18" ht="14.25" customHeight="1">
      <c r="C3367" s="1613">
        <v>12</v>
      </c>
      <c r="D3367" s="1954" t="s">
        <v>2082</v>
      </c>
      <c r="E3367" s="1614">
        <v>7</v>
      </c>
      <c r="F3367" s="1615" t="s">
        <v>508</v>
      </c>
      <c r="G3367" s="1741">
        <v>3</v>
      </c>
      <c r="H3367" s="1615">
        <v>2011</v>
      </c>
      <c r="I3367" s="1617">
        <v>161.6</v>
      </c>
      <c r="J3367" s="1615">
        <f t="shared" si="192"/>
        <v>100</v>
      </c>
      <c r="K3367" s="1617">
        <f t="shared" si="187"/>
        <v>0</v>
      </c>
      <c r="L3367" s="1615"/>
      <c r="M3367" s="1615"/>
      <c r="N3367" s="1618">
        <f t="shared" si="188"/>
        <v>0</v>
      </c>
      <c r="O3367" s="2107"/>
      <c r="P3367" s="2107"/>
      <c r="Q3367" s="2107">
        <f t="shared" si="189"/>
        <v>0</v>
      </c>
      <c r="R3367" s="2388"/>
    </row>
    <row r="3368" spans="3:18" ht="14.25" customHeight="1">
      <c r="C3368" s="1613">
        <v>13</v>
      </c>
      <c r="D3368" s="1954" t="s">
        <v>2080</v>
      </c>
      <c r="E3368" s="1614">
        <v>7</v>
      </c>
      <c r="F3368" s="1615" t="s">
        <v>508</v>
      </c>
      <c r="G3368" s="1741">
        <v>1</v>
      </c>
      <c r="H3368" s="1615">
        <v>2010</v>
      </c>
      <c r="I3368" s="1617">
        <v>267.95999999999998</v>
      </c>
      <c r="J3368" s="1615">
        <f t="shared" si="192"/>
        <v>100</v>
      </c>
      <c r="K3368" s="1617">
        <f t="shared" si="187"/>
        <v>0</v>
      </c>
      <c r="L3368" s="1615"/>
      <c r="M3368" s="1615"/>
      <c r="N3368" s="1618">
        <f t="shared" si="188"/>
        <v>0</v>
      </c>
      <c r="O3368" s="2107"/>
      <c r="P3368" s="2107"/>
      <c r="Q3368" s="2107">
        <f t="shared" si="189"/>
        <v>0</v>
      </c>
      <c r="R3368" s="2388"/>
    </row>
    <row r="3369" spans="3:18" ht="14.25" customHeight="1">
      <c r="C3369" s="1613">
        <v>14</v>
      </c>
      <c r="D3369" s="1954" t="s">
        <v>2083</v>
      </c>
      <c r="E3369" s="1614">
        <v>7</v>
      </c>
      <c r="F3369" s="1615" t="s">
        <v>508</v>
      </c>
      <c r="G3369" s="1741">
        <v>8</v>
      </c>
      <c r="H3369" s="1615">
        <v>2011</v>
      </c>
      <c r="I3369" s="1617">
        <v>602.4</v>
      </c>
      <c r="J3369" s="1615">
        <f t="shared" si="192"/>
        <v>100</v>
      </c>
      <c r="K3369" s="1617">
        <f t="shared" si="187"/>
        <v>0</v>
      </c>
      <c r="L3369" s="1615"/>
      <c r="M3369" s="1615"/>
      <c r="N3369" s="1618">
        <f t="shared" si="188"/>
        <v>0</v>
      </c>
      <c r="O3369" s="2107"/>
      <c r="P3369" s="2107"/>
      <c r="Q3369" s="2107">
        <f t="shared" si="189"/>
        <v>0</v>
      </c>
      <c r="R3369" s="2388"/>
    </row>
    <row r="3370" spans="3:18" ht="14.25" customHeight="1">
      <c r="C3370" s="1613">
        <v>15</v>
      </c>
      <c r="D3370" s="1954" t="s">
        <v>2084</v>
      </c>
      <c r="E3370" s="1614">
        <v>7</v>
      </c>
      <c r="F3370" s="1615" t="s">
        <v>508</v>
      </c>
      <c r="G3370" s="1741">
        <v>4</v>
      </c>
      <c r="H3370" s="1615">
        <v>2011</v>
      </c>
      <c r="I3370" s="1617">
        <v>154.80000000000001</v>
      </c>
      <c r="J3370" s="1615">
        <f t="shared" si="192"/>
        <v>100</v>
      </c>
      <c r="K3370" s="1617">
        <f t="shared" si="187"/>
        <v>0</v>
      </c>
      <c r="L3370" s="1615"/>
      <c r="M3370" s="1615"/>
      <c r="N3370" s="1618">
        <f t="shared" si="188"/>
        <v>0</v>
      </c>
      <c r="O3370" s="2107"/>
      <c r="P3370" s="2107"/>
      <c r="Q3370" s="2107">
        <f t="shared" si="189"/>
        <v>0</v>
      </c>
      <c r="R3370" s="2388"/>
    </row>
    <row r="3371" spans="3:18" ht="14.25" customHeight="1">
      <c r="C3371" s="1613">
        <v>16</v>
      </c>
      <c r="D3371" s="1954" t="s">
        <v>2085</v>
      </c>
      <c r="E3371" s="1614">
        <v>7</v>
      </c>
      <c r="F3371" s="1615" t="s">
        <v>508</v>
      </c>
      <c r="G3371" s="1741">
        <v>4</v>
      </c>
      <c r="H3371" s="1615">
        <v>2011</v>
      </c>
      <c r="I3371" s="1617">
        <v>150</v>
      </c>
      <c r="J3371" s="1615">
        <f t="shared" si="192"/>
        <v>100</v>
      </c>
      <c r="K3371" s="1617">
        <f t="shared" si="187"/>
        <v>0</v>
      </c>
      <c r="L3371" s="1615"/>
      <c r="M3371" s="1615"/>
      <c r="N3371" s="1618">
        <f t="shared" si="188"/>
        <v>0</v>
      </c>
      <c r="O3371" s="2107"/>
      <c r="P3371" s="2107"/>
      <c r="Q3371" s="2107">
        <f t="shared" si="189"/>
        <v>0</v>
      </c>
      <c r="R3371" s="2388"/>
    </row>
    <row r="3372" spans="3:18" ht="14.25" customHeight="1">
      <c r="C3372" s="1613">
        <v>17</v>
      </c>
      <c r="D3372" s="1954" t="s">
        <v>2086</v>
      </c>
      <c r="E3372" s="1614">
        <v>7</v>
      </c>
      <c r="F3372" s="1615" t="s">
        <v>508</v>
      </c>
      <c r="G3372" s="1741">
        <v>4</v>
      </c>
      <c r="H3372" s="1615">
        <v>2011</v>
      </c>
      <c r="I3372" s="1617">
        <v>162</v>
      </c>
      <c r="J3372" s="1615">
        <f t="shared" si="192"/>
        <v>100</v>
      </c>
      <c r="K3372" s="1617">
        <f t="shared" si="187"/>
        <v>0</v>
      </c>
      <c r="L3372" s="1615"/>
      <c r="M3372" s="1615"/>
      <c r="N3372" s="1618">
        <f t="shared" si="188"/>
        <v>0</v>
      </c>
      <c r="O3372" s="2107"/>
      <c r="P3372" s="2107"/>
      <c r="Q3372" s="2107">
        <f t="shared" si="189"/>
        <v>0</v>
      </c>
      <c r="R3372" s="2388"/>
    </row>
    <row r="3373" spans="3:18" ht="14.25" customHeight="1">
      <c r="C3373" s="1613">
        <v>18</v>
      </c>
      <c r="D3373" s="1954" t="s">
        <v>2087</v>
      </c>
      <c r="E3373" s="1614">
        <v>7</v>
      </c>
      <c r="F3373" s="1615" t="s">
        <v>508</v>
      </c>
      <c r="G3373" s="1741">
        <v>1</v>
      </c>
      <c r="H3373" s="1615">
        <v>2011</v>
      </c>
      <c r="I3373" s="1617">
        <v>308</v>
      </c>
      <c r="J3373" s="1615">
        <f t="shared" si="192"/>
        <v>100</v>
      </c>
      <c r="K3373" s="1617">
        <f t="shared" si="187"/>
        <v>0</v>
      </c>
      <c r="L3373" s="1615"/>
      <c r="M3373" s="1615"/>
      <c r="N3373" s="1618">
        <f t="shared" si="188"/>
        <v>0</v>
      </c>
      <c r="O3373" s="2107"/>
      <c r="P3373" s="2107"/>
      <c r="Q3373" s="2107">
        <f t="shared" si="189"/>
        <v>0</v>
      </c>
      <c r="R3373" s="2388"/>
    </row>
    <row r="3374" spans="3:18" ht="14.25" customHeight="1">
      <c r="C3374" s="1613">
        <v>19</v>
      </c>
      <c r="D3374" s="1954" t="s">
        <v>2088</v>
      </c>
      <c r="E3374" s="1614">
        <v>7</v>
      </c>
      <c r="F3374" s="1615" t="s">
        <v>508</v>
      </c>
      <c r="G3374" s="1741">
        <v>1</v>
      </c>
      <c r="H3374" s="1615">
        <v>2012</v>
      </c>
      <c r="I3374" s="1617">
        <v>37.08</v>
      </c>
      <c r="J3374" s="1615">
        <f t="shared" si="192"/>
        <v>100</v>
      </c>
      <c r="K3374" s="1617">
        <f t="shared" si="187"/>
        <v>0</v>
      </c>
      <c r="L3374" s="1615"/>
      <c r="M3374" s="1615"/>
      <c r="N3374" s="1618">
        <f t="shared" si="188"/>
        <v>0</v>
      </c>
      <c r="O3374" s="2107"/>
      <c r="P3374" s="2107"/>
      <c r="Q3374" s="2107">
        <f t="shared" si="189"/>
        <v>0</v>
      </c>
      <c r="R3374" s="2388"/>
    </row>
    <row r="3375" spans="3:18" ht="14.25" customHeight="1">
      <c r="C3375" s="1613">
        <v>20</v>
      </c>
      <c r="D3375" s="1954" t="s">
        <v>2089</v>
      </c>
      <c r="E3375" s="1614">
        <v>7</v>
      </c>
      <c r="F3375" s="1615" t="s">
        <v>508</v>
      </c>
      <c r="G3375" s="1741">
        <v>1</v>
      </c>
      <c r="H3375" s="1615">
        <v>2012</v>
      </c>
      <c r="I3375" s="1617">
        <v>488.76</v>
      </c>
      <c r="J3375" s="1615">
        <f t="shared" si="192"/>
        <v>100</v>
      </c>
      <c r="K3375" s="1617">
        <f t="shared" si="187"/>
        <v>0</v>
      </c>
      <c r="L3375" s="1615"/>
      <c r="M3375" s="1615"/>
      <c r="N3375" s="1618">
        <f t="shared" si="188"/>
        <v>0</v>
      </c>
      <c r="O3375" s="2107"/>
      <c r="P3375" s="2107"/>
      <c r="Q3375" s="2107">
        <f t="shared" si="189"/>
        <v>0</v>
      </c>
      <c r="R3375" s="2388"/>
    </row>
    <row r="3376" spans="3:18" ht="14.25" customHeight="1">
      <c r="C3376" s="1613">
        <v>21</v>
      </c>
      <c r="D3376" s="1954" t="s">
        <v>2090</v>
      </c>
      <c r="E3376" s="1614">
        <v>7</v>
      </c>
      <c r="F3376" s="1615" t="s">
        <v>508</v>
      </c>
      <c r="G3376" s="1741">
        <v>1</v>
      </c>
      <c r="H3376" s="1615">
        <v>2012</v>
      </c>
      <c r="I3376" s="1617">
        <v>30.7</v>
      </c>
      <c r="J3376" s="1615">
        <f t="shared" si="192"/>
        <v>100</v>
      </c>
      <c r="K3376" s="1617">
        <f t="shared" si="187"/>
        <v>0</v>
      </c>
      <c r="L3376" s="1615"/>
      <c r="M3376" s="1615"/>
      <c r="N3376" s="1618">
        <f t="shared" si="188"/>
        <v>0</v>
      </c>
      <c r="O3376" s="2107"/>
      <c r="P3376" s="2107"/>
      <c r="Q3376" s="2107">
        <f t="shared" si="189"/>
        <v>0</v>
      </c>
      <c r="R3376" s="2388"/>
    </row>
    <row r="3377" spans="3:18" ht="14.25" customHeight="1">
      <c r="C3377" s="1613">
        <v>22</v>
      </c>
      <c r="D3377" s="1954" t="s">
        <v>2091</v>
      </c>
      <c r="E3377" s="1614">
        <v>7</v>
      </c>
      <c r="F3377" s="1615" t="s">
        <v>508</v>
      </c>
      <c r="G3377" s="1741">
        <v>1</v>
      </c>
      <c r="H3377" s="1615">
        <v>2011</v>
      </c>
      <c r="I3377" s="1617">
        <v>57.384</v>
      </c>
      <c r="J3377" s="1615">
        <f t="shared" si="192"/>
        <v>100</v>
      </c>
      <c r="K3377" s="1617">
        <f t="shared" si="187"/>
        <v>0</v>
      </c>
      <c r="L3377" s="1615"/>
      <c r="M3377" s="1615"/>
      <c r="N3377" s="1618">
        <f t="shared" si="188"/>
        <v>0</v>
      </c>
      <c r="O3377" s="2107"/>
      <c r="P3377" s="2107"/>
      <c r="Q3377" s="2107">
        <f t="shared" si="189"/>
        <v>0</v>
      </c>
      <c r="R3377" s="2388"/>
    </row>
    <row r="3378" spans="3:18" ht="14.25" customHeight="1">
      <c r="C3378" s="1613">
        <v>23</v>
      </c>
      <c r="D3378" s="1954" t="s">
        <v>2092</v>
      </c>
      <c r="E3378" s="1614">
        <v>7</v>
      </c>
      <c r="F3378" s="1615" t="s">
        <v>508</v>
      </c>
      <c r="G3378" s="1741">
        <v>1</v>
      </c>
      <c r="H3378" s="1615">
        <v>2014</v>
      </c>
      <c r="I3378" s="1617">
        <v>383.64</v>
      </c>
      <c r="J3378" s="1615">
        <f t="shared" si="192"/>
        <v>100</v>
      </c>
      <c r="K3378" s="1617">
        <f t="shared" si="187"/>
        <v>0</v>
      </c>
      <c r="L3378" s="1615"/>
      <c r="M3378" s="1615"/>
      <c r="N3378" s="1618">
        <f t="shared" si="188"/>
        <v>0</v>
      </c>
      <c r="O3378" s="2107"/>
      <c r="P3378" s="2107"/>
      <c r="Q3378" s="2107">
        <f t="shared" si="189"/>
        <v>0</v>
      </c>
      <c r="R3378" s="2388"/>
    </row>
    <row r="3379" spans="3:18" ht="14.25" customHeight="1">
      <c r="C3379" s="1613">
        <v>24</v>
      </c>
      <c r="D3379" s="1954" t="s">
        <v>2093</v>
      </c>
      <c r="E3379" s="1614">
        <v>7</v>
      </c>
      <c r="F3379" s="1615" t="s">
        <v>508</v>
      </c>
      <c r="G3379" s="1741">
        <v>5</v>
      </c>
      <c r="H3379" s="1615">
        <v>2015</v>
      </c>
      <c r="I3379" s="1617">
        <v>295</v>
      </c>
      <c r="J3379" s="1615">
        <f t="shared" si="192"/>
        <v>100</v>
      </c>
      <c r="K3379" s="1617">
        <f t="shared" si="187"/>
        <v>0</v>
      </c>
      <c r="L3379" s="1615"/>
      <c r="M3379" s="1615"/>
      <c r="N3379" s="1618">
        <f t="shared" si="188"/>
        <v>0</v>
      </c>
      <c r="O3379" s="2107"/>
      <c r="P3379" s="2107"/>
      <c r="Q3379" s="2107">
        <f t="shared" si="189"/>
        <v>0</v>
      </c>
      <c r="R3379" s="2388"/>
    </row>
    <row r="3380" spans="3:18" ht="14.25" customHeight="1">
      <c r="C3380" s="1613">
        <v>25</v>
      </c>
      <c r="D3380" s="1954" t="s">
        <v>2094</v>
      </c>
      <c r="E3380" s="1614">
        <v>7</v>
      </c>
      <c r="F3380" s="1615" t="s">
        <v>508</v>
      </c>
      <c r="G3380" s="1741">
        <v>2</v>
      </c>
      <c r="H3380" s="1615">
        <v>2015</v>
      </c>
      <c r="I3380" s="1617">
        <v>654.65519999999992</v>
      </c>
      <c r="J3380" s="1615">
        <f t="shared" si="192"/>
        <v>100</v>
      </c>
      <c r="K3380" s="1617">
        <f t="shared" si="187"/>
        <v>0</v>
      </c>
      <c r="L3380" s="1615"/>
      <c r="M3380" s="1615"/>
      <c r="N3380" s="1618">
        <f t="shared" si="188"/>
        <v>0</v>
      </c>
      <c r="O3380" s="2107"/>
      <c r="P3380" s="2107"/>
      <c r="Q3380" s="2107">
        <f t="shared" si="189"/>
        <v>0</v>
      </c>
      <c r="R3380" s="2388"/>
    </row>
    <row r="3381" spans="3:18" ht="14.25" customHeight="1">
      <c r="C3381" s="1613">
        <v>26</v>
      </c>
      <c r="D3381" s="1954" t="s">
        <v>2095</v>
      </c>
      <c r="E3381" s="1614">
        <v>7</v>
      </c>
      <c r="F3381" s="1615" t="s">
        <v>508</v>
      </c>
      <c r="G3381" s="1741">
        <v>2</v>
      </c>
      <c r="H3381" s="1615">
        <v>2016</v>
      </c>
      <c r="I3381" s="1617">
        <v>4678</v>
      </c>
      <c r="J3381" s="1615">
        <f t="shared" si="192"/>
        <v>100</v>
      </c>
      <c r="K3381" s="1617">
        <f t="shared" si="187"/>
        <v>0</v>
      </c>
      <c r="L3381" s="1615"/>
      <c r="M3381" s="1615"/>
      <c r="N3381" s="1618">
        <f t="shared" si="188"/>
        <v>0</v>
      </c>
      <c r="O3381" s="2107"/>
      <c r="P3381" s="2107"/>
      <c r="Q3381" s="2107">
        <f t="shared" si="189"/>
        <v>0</v>
      </c>
      <c r="R3381" s="2388"/>
    </row>
    <row r="3382" spans="3:18" ht="14.25" customHeight="1">
      <c r="C3382" s="1613">
        <v>27</v>
      </c>
      <c r="D3382" s="1954" t="s">
        <v>2096</v>
      </c>
      <c r="E3382" s="1614">
        <v>7</v>
      </c>
      <c r="F3382" s="1615" t="s">
        <v>508</v>
      </c>
      <c r="G3382" s="1741">
        <v>2</v>
      </c>
      <c r="H3382" s="1615">
        <v>2016</v>
      </c>
      <c r="I3382" s="1617">
        <v>4794</v>
      </c>
      <c r="J3382" s="1615">
        <f t="shared" si="192"/>
        <v>100</v>
      </c>
      <c r="K3382" s="1617">
        <f t="shared" si="187"/>
        <v>0</v>
      </c>
      <c r="L3382" s="1615"/>
      <c r="M3382" s="1615"/>
      <c r="N3382" s="1618">
        <f t="shared" si="188"/>
        <v>0</v>
      </c>
      <c r="O3382" s="2107"/>
      <c r="P3382" s="2107"/>
      <c r="Q3382" s="2107">
        <f t="shared" si="189"/>
        <v>0</v>
      </c>
      <c r="R3382" s="2388"/>
    </row>
    <row r="3383" spans="3:18" ht="14.25" customHeight="1">
      <c r="C3383" s="1613">
        <v>28</v>
      </c>
      <c r="D3383" s="1954" t="s">
        <v>2097</v>
      </c>
      <c r="E3383" s="1614">
        <v>7</v>
      </c>
      <c r="F3383" s="1615" t="s">
        <v>508</v>
      </c>
      <c r="G3383" s="1741">
        <v>1</v>
      </c>
      <c r="H3383" s="1615">
        <v>2017</v>
      </c>
      <c r="I3383" s="1617">
        <v>2342</v>
      </c>
      <c r="J3383" s="1615">
        <f t="shared" si="192"/>
        <v>100</v>
      </c>
      <c r="K3383" s="1617">
        <f t="shared" si="187"/>
        <v>0</v>
      </c>
      <c r="L3383" s="1615"/>
      <c r="M3383" s="1615"/>
      <c r="N3383" s="1618">
        <f t="shared" si="188"/>
        <v>0</v>
      </c>
      <c r="O3383" s="2107"/>
      <c r="P3383" s="2107"/>
      <c r="Q3383" s="2107">
        <f t="shared" si="189"/>
        <v>0</v>
      </c>
      <c r="R3383" s="2388"/>
    </row>
    <row r="3384" spans="3:18" ht="14.25" customHeight="1">
      <c r="C3384" s="1613">
        <v>29</v>
      </c>
      <c r="D3384" s="1954" t="s">
        <v>2098</v>
      </c>
      <c r="E3384" s="1614">
        <v>7</v>
      </c>
      <c r="F3384" s="1615" t="s">
        <v>508</v>
      </c>
      <c r="G3384" s="1741">
        <v>1</v>
      </c>
      <c r="H3384" s="1615">
        <v>2018</v>
      </c>
      <c r="I3384" s="1617">
        <v>211.56</v>
      </c>
      <c r="J3384" s="1615">
        <f t="shared" si="192"/>
        <v>100</v>
      </c>
      <c r="K3384" s="1617">
        <f t="shared" si="187"/>
        <v>0</v>
      </c>
      <c r="L3384" s="1615"/>
      <c r="M3384" s="1615"/>
      <c r="N3384" s="1618">
        <f t="shared" si="188"/>
        <v>0</v>
      </c>
      <c r="O3384" s="2107"/>
      <c r="P3384" s="2107"/>
      <c r="Q3384" s="2107">
        <f t="shared" si="189"/>
        <v>0</v>
      </c>
      <c r="R3384" s="2388"/>
    </row>
    <row r="3385" spans="3:18" ht="14.25" customHeight="1">
      <c r="C3385" s="1613">
        <v>30</v>
      </c>
      <c r="D3385" s="1954" t="s">
        <v>2099</v>
      </c>
      <c r="E3385" s="1614">
        <v>7</v>
      </c>
      <c r="F3385" s="1615" t="s">
        <v>508</v>
      </c>
      <c r="G3385" s="1741">
        <v>2</v>
      </c>
      <c r="H3385" s="1615">
        <v>2019</v>
      </c>
      <c r="I3385" s="1617">
        <v>75.599999999999994</v>
      </c>
      <c r="J3385" s="1615">
        <f t="shared" si="192"/>
        <v>100</v>
      </c>
      <c r="K3385" s="1617">
        <f t="shared" si="187"/>
        <v>0</v>
      </c>
      <c r="L3385" s="1615"/>
      <c r="M3385" s="1615"/>
      <c r="N3385" s="1618">
        <f t="shared" si="188"/>
        <v>0</v>
      </c>
      <c r="O3385" s="2107"/>
      <c r="P3385" s="2107"/>
      <c r="Q3385" s="2107">
        <f t="shared" si="189"/>
        <v>0</v>
      </c>
      <c r="R3385" s="2388"/>
    </row>
    <row r="3386" spans="3:18" ht="14.25" customHeight="1">
      <c r="C3386" s="1613">
        <v>31</v>
      </c>
      <c r="D3386" s="1954" t="s">
        <v>2100</v>
      </c>
      <c r="E3386" s="1614">
        <v>7</v>
      </c>
      <c r="F3386" s="1615" t="s">
        <v>508</v>
      </c>
      <c r="G3386" s="1741">
        <v>1</v>
      </c>
      <c r="H3386" s="1615">
        <v>2019</v>
      </c>
      <c r="I3386" s="1617">
        <v>37.799999999999997</v>
      </c>
      <c r="J3386" s="1615">
        <f t="shared" si="192"/>
        <v>100</v>
      </c>
      <c r="K3386" s="1617">
        <f t="shared" si="187"/>
        <v>0</v>
      </c>
      <c r="L3386" s="1615"/>
      <c r="M3386" s="1615"/>
      <c r="N3386" s="1618">
        <f t="shared" si="188"/>
        <v>0</v>
      </c>
      <c r="O3386" s="2107"/>
      <c r="P3386" s="2107"/>
      <c r="Q3386" s="2107">
        <f t="shared" si="189"/>
        <v>0</v>
      </c>
      <c r="R3386" s="2388"/>
    </row>
    <row r="3387" spans="3:18" ht="14.25" customHeight="1">
      <c r="C3387" s="1613">
        <v>32</v>
      </c>
      <c r="D3387" s="1954" t="s">
        <v>2101</v>
      </c>
      <c r="E3387" s="1614">
        <v>7</v>
      </c>
      <c r="F3387" s="1615" t="s">
        <v>508</v>
      </c>
      <c r="G3387" s="1741">
        <v>1</v>
      </c>
      <c r="H3387" s="1615">
        <v>2019</v>
      </c>
      <c r="I3387" s="1617">
        <v>285.70908000000003</v>
      </c>
      <c r="J3387" s="1615">
        <f t="shared" si="192"/>
        <v>100</v>
      </c>
      <c r="K3387" s="1617">
        <f t="shared" si="187"/>
        <v>0</v>
      </c>
      <c r="L3387" s="1615"/>
      <c r="M3387" s="1615"/>
      <c r="N3387" s="1618">
        <f t="shared" si="188"/>
        <v>0</v>
      </c>
      <c r="O3387" s="2107"/>
      <c r="P3387" s="2107"/>
      <c r="Q3387" s="2107">
        <f t="shared" si="189"/>
        <v>0</v>
      </c>
      <c r="R3387" s="2388"/>
    </row>
    <row r="3388" spans="3:18" ht="14.25" customHeight="1">
      <c r="C3388" s="1613">
        <v>33</v>
      </c>
      <c r="D3388" s="1954" t="s">
        <v>2099</v>
      </c>
      <c r="E3388" s="1614">
        <v>7</v>
      </c>
      <c r="F3388" s="1615" t="s">
        <v>508</v>
      </c>
      <c r="G3388" s="1741">
        <v>1</v>
      </c>
      <c r="H3388" s="1615">
        <v>2020</v>
      </c>
      <c r="I3388" s="1617">
        <v>37.799999999999997</v>
      </c>
      <c r="J3388" s="1615">
        <f t="shared" si="192"/>
        <v>85.800000000000011</v>
      </c>
      <c r="K3388" s="1617">
        <f t="shared" si="187"/>
        <v>5.3675999999999959</v>
      </c>
      <c r="L3388" s="1615"/>
      <c r="M3388" s="1615"/>
      <c r="N3388" s="1618">
        <f t="shared" si="188"/>
        <v>0</v>
      </c>
      <c r="O3388" s="2107"/>
      <c r="P3388" s="2107"/>
      <c r="Q3388" s="2107">
        <f t="shared" si="189"/>
        <v>0</v>
      </c>
      <c r="R3388" s="2388"/>
    </row>
    <row r="3389" spans="3:18" ht="14.25" customHeight="1">
      <c r="C3389" s="1613">
        <v>34</v>
      </c>
      <c r="D3389" s="1954" t="s">
        <v>2102</v>
      </c>
      <c r="E3389" s="1614">
        <v>7</v>
      </c>
      <c r="F3389" s="1615" t="s">
        <v>508</v>
      </c>
      <c r="G3389" s="1741">
        <v>8</v>
      </c>
      <c r="H3389" s="1615">
        <v>2020</v>
      </c>
      <c r="I3389" s="1617">
        <v>416.904</v>
      </c>
      <c r="J3389" s="1615">
        <f t="shared" si="192"/>
        <v>85.800000000000011</v>
      </c>
      <c r="K3389" s="1617">
        <f t="shared" si="187"/>
        <v>59.200367999999969</v>
      </c>
      <c r="L3389" s="1615"/>
      <c r="M3389" s="1615"/>
      <c r="N3389" s="1618">
        <f t="shared" si="188"/>
        <v>0</v>
      </c>
      <c r="O3389" s="2107"/>
      <c r="P3389" s="2107"/>
      <c r="Q3389" s="2107">
        <f t="shared" si="189"/>
        <v>0</v>
      </c>
      <c r="R3389" s="2388"/>
    </row>
    <row r="3390" spans="3:18" ht="14.25" customHeight="1">
      <c r="C3390" s="1613">
        <v>35</v>
      </c>
      <c r="D3390" s="1954" t="s">
        <v>2103</v>
      </c>
      <c r="E3390" s="1614">
        <v>7</v>
      </c>
      <c r="F3390" s="1615" t="s">
        <v>508</v>
      </c>
      <c r="G3390" s="1741">
        <v>1</v>
      </c>
      <c r="H3390" s="1615">
        <v>2020</v>
      </c>
      <c r="I3390" s="1617">
        <v>52.113</v>
      </c>
      <c r="J3390" s="1615">
        <f t="shared" si="192"/>
        <v>85.800000000000011</v>
      </c>
      <c r="K3390" s="1617">
        <f t="shared" si="187"/>
        <v>7.4000459999999961</v>
      </c>
      <c r="L3390" s="1615"/>
      <c r="M3390" s="1615"/>
      <c r="N3390" s="1618">
        <f t="shared" si="188"/>
        <v>0</v>
      </c>
      <c r="O3390" s="2107"/>
      <c r="P3390" s="2107"/>
      <c r="Q3390" s="2107">
        <f t="shared" si="189"/>
        <v>0</v>
      </c>
      <c r="R3390" s="2388"/>
    </row>
    <row r="3391" spans="3:18" ht="14.25" customHeight="1">
      <c r="C3391" s="1613">
        <v>36</v>
      </c>
      <c r="D3391" s="1954" t="s">
        <v>2104</v>
      </c>
      <c r="E3391" s="1614">
        <v>7</v>
      </c>
      <c r="F3391" s="1615" t="s">
        <v>508</v>
      </c>
      <c r="G3391" s="1741">
        <v>1</v>
      </c>
      <c r="H3391" s="1615">
        <v>2020</v>
      </c>
      <c r="I3391" s="1617">
        <v>297</v>
      </c>
      <c r="J3391" s="1615">
        <f t="shared" si="192"/>
        <v>85.800000000000011</v>
      </c>
      <c r="K3391" s="1617">
        <f t="shared" si="187"/>
        <v>42.173999999999978</v>
      </c>
      <c r="L3391" s="1615"/>
      <c r="M3391" s="1615"/>
      <c r="N3391" s="1618">
        <f t="shared" si="188"/>
        <v>0</v>
      </c>
      <c r="O3391" s="2107"/>
      <c r="P3391" s="2107"/>
      <c r="Q3391" s="2107">
        <f t="shared" si="189"/>
        <v>0</v>
      </c>
      <c r="R3391" s="2388"/>
    </row>
    <row r="3392" spans="3:18" ht="14.25" customHeight="1">
      <c r="C3392" s="1613">
        <v>37</v>
      </c>
      <c r="D3392" s="1954" t="s">
        <v>2105</v>
      </c>
      <c r="E3392" s="1614">
        <v>7</v>
      </c>
      <c r="F3392" s="1615" t="s">
        <v>508</v>
      </c>
      <c r="G3392" s="1741">
        <v>1</v>
      </c>
      <c r="H3392" s="1615">
        <v>2020</v>
      </c>
      <c r="I3392" s="1617">
        <v>297</v>
      </c>
      <c r="J3392" s="1615">
        <f t="shared" si="192"/>
        <v>85.800000000000011</v>
      </c>
      <c r="K3392" s="1617">
        <f t="shared" si="187"/>
        <v>42.173999999999978</v>
      </c>
      <c r="L3392" s="1615"/>
      <c r="M3392" s="1615"/>
      <c r="N3392" s="1618">
        <f t="shared" si="188"/>
        <v>0</v>
      </c>
      <c r="O3392" s="2107"/>
      <c r="P3392" s="2107"/>
      <c r="Q3392" s="2107">
        <f t="shared" si="189"/>
        <v>0</v>
      </c>
      <c r="R3392" s="2388"/>
    </row>
    <row r="3393" spans="3:18" ht="14.25" customHeight="1">
      <c r="C3393" s="1613">
        <v>38</v>
      </c>
      <c r="D3393" s="1954" t="s">
        <v>2106</v>
      </c>
      <c r="E3393" s="1614">
        <v>7</v>
      </c>
      <c r="F3393" s="1615" t="s">
        <v>508</v>
      </c>
      <c r="G3393" s="1741">
        <v>8</v>
      </c>
      <c r="H3393" s="1615">
        <v>2020</v>
      </c>
      <c r="I3393" s="1617">
        <v>431.16</v>
      </c>
      <c r="J3393" s="1615">
        <f t="shared" si="192"/>
        <v>85.800000000000011</v>
      </c>
      <c r="K3393" s="1617">
        <f t="shared" si="187"/>
        <v>61.224719999999934</v>
      </c>
      <c r="L3393" s="1615"/>
      <c r="M3393" s="1615"/>
      <c r="N3393" s="1618">
        <f t="shared" si="188"/>
        <v>0</v>
      </c>
      <c r="O3393" s="2107"/>
      <c r="P3393" s="2107"/>
      <c r="Q3393" s="2107">
        <f t="shared" si="189"/>
        <v>0</v>
      </c>
      <c r="R3393" s="2388"/>
    </row>
    <row r="3394" spans="3:18" ht="14.25" customHeight="1">
      <c r="C3394" s="1613">
        <v>39</v>
      </c>
      <c r="D3394" s="1954" t="s">
        <v>2107</v>
      </c>
      <c r="E3394" s="1614">
        <v>7</v>
      </c>
      <c r="F3394" s="1615" t="s">
        <v>508</v>
      </c>
      <c r="G3394" s="1741">
        <v>4</v>
      </c>
      <c r="H3394" s="1615">
        <v>2020</v>
      </c>
      <c r="I3394" s="1617">
        <v>155.84399999999999</v>
      </c>
      <c r="J3394" s="1615">
        <f t="shared" si="192"/>
        <v>85.800000000000011</v>
      </c>
      <c r="K3394" s="1617">
        <f t="shared" si="187"/>
        <v>22.129847999999981</v>
      </c>
      <c r="L3394" s="1615"/>
      <c r="M3394" s="1615"/>
      <c r="N3394" s="1618">
        <f t="shared" si="188"/>
        <v>0</v>
      </c>
      <c r="O3394" s="2107"/>
      <c r="P3394" s="2107"/>
      <c r="Q3394" s="2107">
        <f t="shared" si="189"/>
        <v>0</v>
      </c>
      <c r="R3394" s="2388"/>
    </row>
    <row r="3395" spans="3:18" ht="14.25" customHeight="1">
      <c r="C3395" s="1613">
        <v>40</v>
      </c>
      <c r="D3395" s="1954" t="s">
        <v>2106</v>
      </c>
      <c r="E3395" s="1614">
        <v>7</v>
      </c>
      <c r="F3395" s="1615" t="s">
        <v>508</v>
      </c>
      <c r="G3395" s="1741">
        <v>4</v>
      </c>
      <c r="H3395" s="1615">
        <v>2021</v>
      </c>
      <c r="I3395" s="1617">
        <v>215.58</v>
      </c>
      <c r="J3395" s="1615">
        <f t="shared" si="192"/>
        <v>71.5</v>
      </c>
      <c r="K3395" s="1617">
        <f t="shared" si="187"/>
        <v>61.440300000000008</v>
      </c>
      <c r="L3395" s="1615"/>
      <c r="M3395" s="1615"/>
      <c r="N3395" s="1618">
        <f t="shared" si="188"/>
        <v>0</v>
      </c>
      <c r="O3395" s="2107"/>
      <c r="P3395" s="2107"/>
      <c r="Q3395" s="2107">
        <f t="shared" si="189"/>
        <v>0</v>
      </c>
      <c r="R3395" s="2388"/>
    </row>
    <row r="3396" spans="3:18" ht="14.25" customHeight="1">
      <c r="C3396" s="1613">
        <v>41</v>
      </c>
      <c r="D3396" s="1954" t="s">
        <v>2108</v>
      </c>
      <c r="E3396" s="1614">
        <v>7</v>
      </c>
      <c r="F3396" s="1615" t="s">
        <v>508</v>
      </c>
      <c r="G3396" s="1741">
        <v>1</v>
      </c>
      <c r="H3396" s="1615">
        <v>2021</v>
      </c>
      <c r="I3396" s="1617">
        <v>53.895000000000003</v>
      </c>
      <c r="J3396" s="1615">
        <f t="shared" si="192"/>
        <v>71.5</v>
      </c>
      <c r="K3396" s="1617">
        <f t="shared" si="187"/>
        <v>15.360075000000002</v>
      </c>
      <c r="L3396" s="1615"/>
      <c r="M3396" s="1615"/>
      <c r="N3396" s="1618">
        <f t="shared" si="188"/>
        <v>0</v>
      </c>
      <c r="O3396" s="2107"/>
      <c r="P3396" s="2107"/>
      <c r="Q3396" s="2107">
        <f t="shared" si="189"/>
        <v>0</v>
      </c>
      <c r="R3396" s="2388"/>
    </row>
    <row r="3397" spans="3:18" ht="14.25" customHeight="1">
      <c r="C3397" s="1613">
        <v>42</v>
      </c>
      <c r="D3397" s="1954" t="s">
        <v>2109</v>
      </c>
      <c r="E3397" s="1614">
        <v>7</v>
      </c>
      <c r="F3397" s="1615" t="s">
        <v>508</v>
      </c>
      <c r="G3397" s="1741">
        <v>1</v>
      </c>
      <c r="H3397" s="1615">
        <v>1999</v>
      </c>
      <c r="I3397" s="1617">
        <v>244.22</v>
      </c>
      <c r="J3397" s="1615">
        <f t="shared" si="192"/>
        <v>100</v>
      </c>
      <c r="K3397" s="1617">
        <f t="shared" si="187"/>
        <v>0</v>
      </c>
      <c r="L3397" s="1615"/>
      <c r="M3397" s="1615"/>
      <c r="N3397" s="1618">
        <f t="shared" si="188"/>
        <v>0</v>
      </c>
      <c r="O3397" s="2107"/>
      <c r="P3397" s="2107"/>
      <c r="Q3397" s="2107">
        <f t="shared" si="189"/>
        <v>0</v>
      </c>
      <c r="R3397" s="2388"/>
    </row>
    <row r="3398" spans="3:18" ht="14.25" customHeight="1">
      <c r="C3398" s="1613">
        <v>43</v>
      </c>
      <c r="D3398" s="1954" t="s">
        <v>2110</v>
      </c>
      <c r="E3398" s="1614">
        <v>7</v>
      </c>
      <c r="F3398" s="1615" t="s">
        <v>508</v>
      </c>
      <c r="G3398" s="1741">
        <v>1</v>
      </c>
      <c r="H3398" s="1615">
        <v>2007</v>
      </c>
      <c r="I3398" s="1617">
        <v>851.6</v>
      </c>
      <c r="J3398" s="1615">
        <f t="shared" si="192"/>
        <v>100</v>
      </c>
      <c r="K3398" s="1617">
        <f t="shared" si="187"/>
        <v>0</v>
      </c>
      <c r="L3398" s="1615"/>
      <c r="M3398" s="1615"/>
      <c r="N3398" s="1618">
        <f t="shared" si="188"/>
        <v>0</v>
      </c>
      <c r="O3398" s="2107"/>
      <c r="P3398" s="2107"/>
      <c r="Q3398" s="2107">
        <f t="shared" si="189"/>
        <v>0</v>
      </c>
      <c r="R3398" s="2388"/>
    </row>
    <row r="3399" spans="3:18" ht="14.25" customHeight="1">
      <c r="C3399" s="1613">
        <v>44</v>
      </c>
      <c r="D3399" s="1954" t="s">
        <v>2111</v>
      </c>
      <c r="E3399" s="1614">
        <v>7</v>
      </c>
      <c r="F3399" s="1615" t="s">
        <v>508</v>
      </c>
      <c r="G3399" s="1741">
        <v>2</v>
      </c>
      <c r="H3399" s="1615">
        <v>2011</v>
      </c>
      <c r="I3399" s="1617">
        <v>3814.7</v>
      </c>
      <c r="J3399" s="1615">
        <f t="shared" si="192"/>
        <v>100</v>
      </c>
      <c r="K3399" s="1617">
        <f t="shared" si="187"/>
        <v>0</v>
      </c>
      <c r="L3399" s="1615"/>
      <c r="M3399" s="1615"/>
      <c r="N3399" s="1618">
        <f t="shared" si="188"/>
        <v>0</v>
      </c>
      <c r="O3399" s="2107"/>
      <c r="P3399" s="2107"/>
      <c r="Q3399" s="2107">
        <f t="shared" si="189"/>
        <v>0</v>
      </c>
      <c r="R3399" s="2388"/>
    </row>
    <row r="3400" spans="3:18" ht="14.25" customHeight="1">
      <c r="C3400" s="1613">
        <v>45</v>
      </c>
      <c r="D3400" s="1954" t="s">
        <v>5089</v>
      </c>
      <c r="E3400" s="1614">
        <v>7</v>
      </c>
      <c r="F3400" s="1615" t="s">
        <v>508</v>
      </c>
      <c r="G3400" s="1741">
        <v>2</v>
      </c>
      <c r="H3400" s="1615">
        <v>2022</v>
      </c>
      <c r="I3400" s="1617">
        <v>78</v>
      </c>
      <c r="J3400" s="1615">
        <f t="shared" si="192"/>
        <v>57.2</v>
      </c>
      <c r="K3400" s="1617">
        <f t="shared" si="187"/>
        <v>33.383999999999993</v>
      </c>
      <c r="L3400" s="1615"/>
      <c r="M3400" s="1615"/>
      <c r="N3400" s="1618">
        <f t="shared" si="188"/>
        <v>0</v>
      </c>
      <c r="O3400" s="2107"/>
      <c r="P3400" s="2107"/>
      <c r="Q3400" s="2107">
        <f t="shared" si="189"/>
        <v>0</v>
      </c>
      <c r="R3400" s="2388"/>
    </row>
    <row r="3401" spans="3:18" ht="14.25" customHeight="1">
      <c r="C3401" s="1613">
        <v>46</v>
      </c>
      <c r="D3401" s="1954" t="s">
        <v>6214</v>
      </c>
      <c r="E3401" s="1614">
        <v>7</v>
      </c>
      <c r="F3401" s="1615" t="s">
        <v>508</v>
      </c>
      <c r="G3401" s="1741">
        <v>1</v>
      </c>
      <c r="H3401" s="1615">
        <v>2007</v>
      </c>
      <c r="I3401" s="1617">
        <v>1675.3</v>
      </c>
      <c r="J3401" s="1615">
        <f t="shared" si="192"/>
        <v>100</v>
      </c>
      <c r="K3401" s="1617">
        <f t="shared" si="187"/>
        <v>0</v>
      </c>
      <c r="L3401" s="1615"/>
      <c r="M3401" s="1615"/>
      <c r="N3401" s="1618">
        <f t="shared" si="188"/>
        <v>0</v>
      </c>
      <c r="O3401" s="2107"/>
      <c r="P3401" s="2107"/>
      <c r="Q3401" s="2107">
        <f t="shared" si="189"/>
        <v>0</v>
      </c>
      <c r="R3401" s="2388"/>
    </row>
    <row r="3402" spans="3:18" ht="14.25" customHeight="1">
      <c r="C3402" s="1613">
        <v>47</v>
      </c>
      <c r="D3402" s="1954" t="s">
        <v>5090</v>
      </c>
      <c r="E3402" s="1614">
        <v>7</v>
      </c>
      <c r="F3402" s="1615" t="s">
        <v>508</v>
      </c>
      <c r="G3402" s="1741">
        <v>1</v>
      </c>
      <c r="H3402" s="1615">
        <v>2022</v>
      </c>
      <c r="I3402" s="1617">
        <v>28.43</v>
      </c>
      <c r="J3402" s="1615">
        <f t="shared" si="192"/>
        <v>57.2</v>
      </c>
      <c r="K3402" s="1617">
        <f t="shared" si="187"/>
        <v>12.168039999999998</v>
      </c>
      <c r="L3402" s="1615"/>
      <c r="M3402" s="1615"/>
      <c r="N3402" s="1618">
        <f t="shared" si="188"/>
        <v>0</v>
      </c>
      <c r="O3402" s="2107"/>
      <c r="P3402" s="2107"/>
      <c r="Q3402" s="2107">
        <f t="shared" si="189"/>
        <v>0</v>
      </c>
      <c r="R3402" s="2388"/>
    </row>
    <row r="3403" spans="3:18" ht="14.25" customHeight="1">
      <c r="C3403" s="1613">
        <v>48</v>
      </c>
      <c r="D3403" s="1954" t="s">
        <v>5091</v>
      </c>
      <c r="E3403" s="1614">
        <v>7</v>
      </c>
      <c r="F3403" s="1615" t="s">
        <v>508</v>
      </c>
      <c r="G3403" s="1741">
        <v>4</v>
      </c>
      <c r="H3403" s="1615">
        <v>2022</v>
      </c>
      <c r="I3403" s="1617">
        <v>183.2</v>
      </c>
      <c r="J3403" s="1615">
        <f t="shared" si="192"/>
        <v>57.2</v>
      </c>
      <c r="K3403" s="1617">
        <f t="shared" si="187"/>
        <v>78.409599999999983</v>
      </c>
      <c r="L3403" s="1615"/>
      <c r="M3403" s="1615"/>
      <c r="N3403" s="1618">
        <f t="shared" si="188"/>
        <v>0</v>
      </c>
      <c r="O3403" s="2107"/>
      <c r="P3403" s="2107"/>
      <c r="Q3403" s="2107">
        <f t="shared" si="189"/>
        <v>0</v>
      </c>
      <c r="R3403" s="2388"/>
    </row>
    <row r="3404" spans="3:18" ht="14.25" customHeight="1">
      <c r="C3404" s="1613">
        <v>49</v>
      </c>
      <c r="D3404" s="1954" t="s">
        <v>5092</v>
      </c>
      <c r="E3404" s="1614">
        <v>7</v>
      </c>
      <c r="F3404" s="1615" t="s">
        <v>508</v>
      </c>
      <c r="G3404" s="1741">
        <v>3</v>
      </c>
      <c r="H3404" s="1615">
        <v>2022</v>
      </c>
      <c r="I3404" s="1617">
        <v>65.7</v>
      </c>
      <c r="J3404" s="1615">
        <f t="shared" si="192"/>
        <v>57.2</v>
      </c>
      <c r="K3404" s="1617">
        <f t="shared" si="187"/>
        <v>28.119599999999998</v>
      </c>
      <c r="L3404" s="1615"/>
      <c r="M3404" s="1615"/>
      <c r="N3404" s="1618">
        <f t="shared" si="188"/>
        <v>0</v>
      </c>
      <c r="O3404" s="2107"/>
      <c r="P3404" s="2107"/>
      <c r="Q3404" s="2107">
        <f t="shared" si="189"/>
        <v>0</v>
      </c>
      <c r="R3404" s="2388"/>
    </row>
    <row r="3405" spans="3:18" ht="14.25" customHeight="1">
      <c r="C3405" s="1613">
        <v>50</v>
      </c>
      <c r="D3405" s="1954" t="s">
        <v>6215</v>
      </c>
      <c r="E3405" s="1614">
        <v>7</v>
      </c>
      <c r="F3405" s="1615" t="s">
        <v>508</v>
      </c>
      <c r="G3405" s="1741">
        <v>1</v>
      </c>
      <c r="H3405" s="1615">
        <v>2023</v>
      </c>
      <c r="I3405" s="1617">
        <v>113.7</v>
      </c>
      <c r="J3405" s="1615">
        <f t="shared" si="192"/>
        <v>42.900000000000006</v>
      </c>
      <c r="K3405" s="1617">
        <f t="shared" si="187"/>
        <v>64.922699999999992</v>
      </c>
      <c r="L3405" s="1615"/>
      <c r="M3405" s="1615"/>
      <c r="N3405" s="1618">
        <f t="shared" si="188"/>
        <v>0</v>
      </c>
      <c r="O3405" s="2107"/>
      <c r="P3405" s="2107"/>
      <c r="Q3405" s="2107">
        <f t="shared" si="189"/>
        <v>0</v>
      </c>
      <c r="R3405" s="2388"/>
    </row>
    <row r="3406" spans="3:18" ht="14.25" customHeight="1">
      <c r="C3406" s="1613">
        <v>51</v>
      </c>
      <c r="D3406" s="1954" t="s">
        <v>5091</v>
      </c>
      <c r="E3406" s="1614">
        <v>7</v>
      </c>
      <c r="F3406" s="1615" t="s">
        <v>508</v>
      </c>
      <c r="G3406" s="1741">
        <v>6</v>
      </c>
      <c r="H3406" s="1615">
        <v>2023</v>
      </c>
      <c r="I3406" s="1617">
        <v>274.89999999999998</v>
      </c>
      <c r="J3406" s="1615">
        <f t="shared" si="192"/>
        <v>42.900000000000006</v>
      </c>
      <c r="K3406" s="1617">
        <f t="shared" si="187"/>
        <v>156.96789999999999</v>
      </c>
      <c r="L3406" s="1615"/>
      <c r="M3406" s="1615"/>
      <c r="N3406" s="1618">
        <f t="shared" si="188"/>
        <v>0</v>
      </c>
      <c r="O3406" s="2107"/>
      <c r="P3406" s="2107"/>
      <c r="Q3406" s="2107">
        <f t="shared" si="189"/>
        <v>0</v>
      </c>
      <c r="R3406" s="2388"/>
    </row>
    <row r="3407" spans="3:18" ht="14.25" customHeight="1">
      <c r="C3407" s="1613">
        <v>52</v>
      </c>
      <c r="D3407" s="1954" t="s">
        <v>6216</v>
      </c>
      <c r="E3407" s="1614">
        <v>7</v>
      </c>
      <c r="F3407" s="1615" t="s">
        <v>508</v>
      </c>
      <c r="G3407" s="1741">
        <v>2</v>
      </c>
      <c r="H3407" s="1615">
        <v>2023</v>
      </c>
      <c r="I3407" s="1617">
        <v>7956</v>
      </c>
      <c r="J3407" s="1615">
        <f t="shared" si="192"/>
        <v>42.900000000000006</v>
      </c>
      <c r="K3407" s="1617">
        <f t="shared" si="187"/>
        <v>4542.8760000000002</v>
      </c>
      <c r="L3407" s="1615"/>
      <c r="M3407" s="1615"/>
      <c r="N3407" s="1618">
        <f t="shared" si="188"/>
        <v>0</v>
      </c>
      <c r="O3407" s="2107"/>
      <c r="P3407" s="2107"/>
      <c r="Q3407" s="2107">
        <f t="shared" si="189"/>
        <v>0</v>
      </c>
      <c r="R3407" s="2388"/>
    </row>
    <row r="3408" spans="3:18" ht="14.25" customHeight="1">
      <c r="C3408" s="1613">
        <v>53</v>
      </c>
      <c r="D3408" s="1954" t="s">
        <v>2686</v>
      </c>
      <c r="E3408" s="1614">
        <v>7</v>
      </c>
      <c r="F3408" s="1615" t="s">
        <v>508</v>
      </c>
      <c r="G3408" s="1741">
        <v>1</v>
      </c>
      <c r="H3408" s="1615">
        <v>2023</v>
      </c>
      <c r="I3408" s="1617">
        <v>140.9</v>
      </c>
      <c r="J3408" s="1615">
        <f t="shared" si="192"/>
        <v>42.900000000000006</v>
      </c>
      <c r="K3408" s="1617">
        <f t="shared" si="187"/>
        <v>80.453900000000004</v>
      </c>
      <c r="L3408" s="1615"/>
      <c r="M3408" s="1615"/>
      <c r="N3408" s="1618">
        <f t="shared" si="188"/>
        <v>0</v>
      </c>
      <c r="O3408" s="2107"/>
      <c r="P3408" s="2107"/>
      <c r="Q3408" s="2107">
        <f t="shared" si="189"/>
        <v>0</v>
      </c>
      <c r="R3408" s="2388"/>
    </row>
    <row r="3409" spans="3:18" ht="14.25" customHeight="1">
      <c r="C3409" s="1613">
        <v>54</v>
      </c>
      <c r="D3409" s="1954" t="s">
        <v>7471</v>
      </c>
      <c r="E3409" s="1614">
        <v>7</v>
      </c>
      <c r="F3409" s="1615" t="s">
        <v>508</v>
      </c>
      <c r="G3409" s="1741">
        <v>1</v>
      </c>
      <c r="H3409" s="1615">
        <v>2023</v>
      </c>
      <c r="I3409" s="1617">
        <v>22.05</v>
      </c>
      <c r="J3409" s="1615">
        <f t="shared" si="192"/>
        <v>42.900000000000006</v>
      </c>
      <c r="K3409" s="1617">
        <f t="shared" si="187"/>
        <v>12.590549999999999</v>
      </c>
      <c r="L3409" s="1615"/>
      <c r="M3409" s="1615"/>
      <c r="N3409" s="1618">
        <f t="shared" si="188"/>
        <v>0</v>
      </c>
      <c r="O3409" s="2107"/>
      <c r="P3409" s="2107"/>
      <c r="Q3409" s="2107">
        <f t="shared" si="189"/>
        <v>0</v>
      </c>
      <c r="R3409" s="2388"/>
    </row>
    <row r="3410" spans="3:18" ht="14.25" customHeight="1">
      <c r="C3410" s="1613">
        <v>55</v>
      </c>
      <c r="D3410" s="1954" t="s">
        <v>7471</v>
      </c>
      <c r="E3410" s="1614">
        <v>7</v>
      </c>
      <c r="F3410" s="1615" t="s">
        <v>508</v>
      </c>
      <c r="G3410" s="1741">
        <v>1</v>
      </c>
      <c r="H3410" s="1615">
        <v>2022</v>
      </c>
      <c r="I3410" s="1617">
        <v>22.56</v>
      </c>
      <c r="J3410" s="1615">
        <f t="shared" si="192"/>
        <v>57.2</v>
      </c>
      <c r="K3410" s="1617">
        <f t="shared" si="187"/>
        <v>9.6556799999999985</v>
      </c>
      <c r="L3410" s="1615"/>
      <c r="M3410" s="1615"/>
      <c r="N3410" s="1618">
        <f t="shared" si="188"/>
        <v>0</v>
      </c>
      <c r="O3410" s="2107"/>
      <c r="P3410" s="2107"/>
      <c r="Q3410" s="2107">
        <f t="shared" si="189"/>
        <v>0</v>
      </c>
      <c r="R3410" s="2388"/>
    </row>
    <row r="3411" spans="3:18" ht="14.25" customHeight="1">
      <c r="C3411" s="1613">
        <v>56</v>
      </c>
      <c r="D3411" s="1954" t="s">
        <v>3235</v>
      </c>
      <c r="E3411" s="1614">
        <v>7</v>
      </c>
      <c r="F3411" s="1615" t="s">
        <v>508</v>
      </c>
      <c r="G3411" s="1741">
        <v>2</v>
      </c>
      <c r="H3411" s="1615">
        <v>2019</v>
      </c>
      <c r="I3411" s="1617">
        <v>3931.88</v>
      </c>
      <c r="J3411" s="1615">
        <f t="shared" si="192"/>
        <v>100</v>
      </c>
      <c r="K3411" s="1617">
        <f t="shared" si="187"/>
        <v>0</v>
      </c>
      <c r="L3411" s="1615"/>
      <c r="M3411" s="1615"/>
      <c r="N3411" s="1618">
        <f t="shared" si="188"/>
        <v>0</v>
      </c>
      <c r="O3411" s="2107"/>
      <c r="P3411" s="2107"/>
      <c r="Q3411" s="2107">
        <f t="shared" si="189"/>
        <v>0</v>
      </c>
      <c r="R3411" s="2388"/>
    </row>
    <row r="3412" spans="3:18" ht="14.25" customHeight="1">
      <c r="C3412" s="1613">
        <v>57</v>
      </c>
      <c r="D3412" s="1954" t="s">
        <v>7472</v>
      </c>
      <c r="E3412" s="1614">
        <v>7</v>
      </c>
      <c r="F3412" s="1615" t="s">
        <v>508</v>
      </c>
      <c r="G3412" s="1741">
        <v>1</v>
      </c>
      <c r="H3412" s="1615">
        <v>2024</v>
      </c>
      <c r="I3412" s="1617">
        <v>78.209999999999994</v>
      </c>
      <c r="J3412" s="1615">
        <f t="shared" si="192"/>
        <v>28.6</v>
      </c>
      <c r="K3412" s="1617">
        <f t="shared" si="187"/>
        <v>55.841939999999994</v>
      </c>
      <c r="L3412" s="1615"/>
      <c r="M3412" s="1615"/>
      <c r="N3412" s="1618">
        <f t="shared" si="188"/>
        <v>0</v>
      </c>
      <c r="O3412" s="2107"/>
      <c r="P3412" s="2107"/>
      <c r="Q3412" s="2107">
        <f t="shared" si="189"/>
        <v>0</v>
      </c>
      <c r="R3412" s="2388"/>
    </row>
    <row r="3413" spans="3:18" ht="14.25" customHeight="1">
      <c r="C3413" s="1613">
        <v>58</v>
      </c>
      <c r="D3413" s="1954" t="s">
        <v>7473</v>
      </c>
      <c r="E3413" s="1614">
        <v>7</v>
      </c>
      <c r="F3413" s="1615" t="s">
        <v>508</v>
      </c>
      <c r="G3413" s="1741">
        <v>1</v>
      </c>
      <c r="H3413" s="1615">
        <v>2024</v>
      </c>
      <c r="I3413" s="1617">
        <v>47.795000000000002</v>
      </c>
      <c r="J3413" s="1615">
        <f t="shared" si="192"/>
        <v>28.6</v>
      </c>
      <c r="K3413" s="1617">
        <f t="shared" si="187"/>
        <v>34.125630000000001</v>
      </c>
      <c r="L3413" s="1615"/>
      <c r="M3413" s="1615"/>
      <c r="N3413" s="1618">
        <f t="shared" si="188"/>
        <v>0</v>
      </c>
      <c r="O3413" s="2107"/>
      <c r="P3413" s="2107"/>
      <c r="Q3413" s="2107">
        <f t="shared" si="189"/>
        <v>0</v>
      </c>
      <c r="R3413" s="2388"/>
    </row>
    <row r="3414" spans="3:18" ht="14.25" customHeight="1">
      <c r="C3414" s="1613">
        <v>59</v>
      </c>
      <c r="D3414" s="1954" t="s">
        <v>7474</v>
      </c>
      <c r="E3414" s="1614">
        <v>7</v>
      </c>
      <c r="F3414" s="1615" t="s">
        <v>508</v>
      </c>
      <c r="G3414" s="1741">
        <v>8</v>
      </c>
      <c r="H3414" s="1615">
        <v>2024</v>
      </c>
      <c r="I3414" s="1617">
        <v>271.12799999999999</v>
      </c>
      <c r="J3414" s="1615">
        <f t="shared" si="192"/>
        <v>28.6</v>
      </c>
      <c r="K3414" s="1617">
        <f t="shared" si="187"/>
        <v>193.58539199999998</v>
      </c>
      <c r="L3414" s="1615"/>
      <c r="M3414" s="1615"/>
      <c r="N3414" s="1618">
        <f t="shared" si="188"/>
        <v>0</v>
      </c>
      <c r="O3414" s="2107"/>
      <c r="P3414" s="2107"/>
      <c r="Q3414" s="2107">
        <f t="shared" si="189"/>
        <v>0</v>
      </c>
      <c r="R3414" s="2388"/>
    </row>
    <row r="3415" spans="3:18" ht="14.25" customHeight="1">
      <c r="C3415" s="1613">
        <v>60</v>
      </c>
      <c r="D3415" s="1954" t="s">
        <v>7475</v>
      </c>
      <c r="E3415" s="1614">
        <v>7</v>
      </c>
      <c r="F3415" s="1615" t="s">
        <v>508</v>
      </c>
      <c r="G3415" s="1741">
        <v>11</v>
      </c>
      <c r="H3415" s="1615">
        <v>2024</v>
      </c>
      <c r="I3415" s="1617">
        <v>353.68299999999999</v>
      </c>
      <c r="J3415" s="1615">
        <f t="shared" si="192"/>
        <v>28.6</v>
      </c>
      <c r="K3415" s="1617">
        <f t="shared" si="187"/>
        <v>252.52966199999997</v>
      </c>
      <c r="L3415" s="1615"/>
      <c r="M3415" s="1615"/>
      <c r="N3415" s="1618">
        <f t="shared" si="188"/>
        <v>0</v>
      </c>
      <c r="O3415" s="2107"/>
      <c r="P3415" s="2107"/>
      <c r="Q3415" s="2107">
        <f t="shared" si="189"/>
        <v>0</v>
      </c>
      <c r="R3415" s="2388"/>
    </row>
    <row r="3416" spans="3:18" ht="14.25" customHeight="1">
      <c r="C3416" s="1613">
        <v>61</v>
      </c>
      <c r="D3416" s="1954" t="s">
        <v>7373</v>
      </c>
      <c r="E3416" s="1614">
        <v>7</v>
      </c>
      <c r="F3416" s="1615" t="s">
        <v>508</v>
      </c>
      <c r="G3416" s="1741">
        <v>2</v>
      </c>
      <c r="H3416" s="1615">
        <v>2024</v>
      </c>
      <c r="I3416" s="1617">
        <v>222.464</v>
      </c>
      <c r="J3416" s="1615">
        <f t="shared" si="192"/>
        <v>28.6</v>
      </c>
      <c r="K3416" s="1617">
        <f t="shared" si="187"/>
        <v>158.83929599999999</v>
      </c>
      <c r="L3416" s="1615"/>
      <c r="M3416" s="1615"/>
      <c r="N3416" s="1618">
        <f t="shared" si="188"/>
        <v>0</v>
      </c>
      <c r="O3416" s="2107"/>
      <c r="P3416" s="2107"/>
      <c r="Q3416" s="2107">
        <f t="shared" si="189"/>
        <v>0</v>
      </c>
      <c r="R3416" s="2388"/>
    </row>
    <row r="3417" spans="3:18" ht="14.25" customHeight="1">
      <c r="C3417" s="1613">
        <v>62</v>
      </c>
      <c r="D3417" s="1954" t="s">
        <v>7476</v>
      </c>
      <c r="E3417" s="1614">
        <v>7</v>
      </c>
      <c r="F3417" s="1615" t="s">
        <v>508</v>
      </c>
      <c r="G3417" s="1741">
        <v>1</v>
      </c>
      <c r="H3417" s="1615">
        <v>2024</v>
      </c>
      <c r="I3417" s="1617">
        <v>139.04</v>
      </c>
      <c r="J3417" s="1615">
        <f t="shared" si="192"/>
        <v>28.6</v>
      </c>
      <c r="K3417" s="1617">
        <f t="shared" si="187"/>
        <v>99.27455999999998</v>
      </c>
      <c r="L3417" s="1615"/>
      <c r="M3417" s="1615"/>
      <c r="N3417" s="1618">
        <f t="shared" si="188"/>
        <v>0</v>
      </c>
      <c r="O3417" s="2107"/>
      <c r="P3417" s="2107"/>
      <c r="Q3417" s="2107">
        <f t="shared" si="189"/>
        <v>0</v>
      </c>
      <c r="R3417" s="2388"/>
    </row>
    <row r="3418" spans="3:18" ht="14.25" customHeight="1">
      <c r="C3418" s="1613">
        <v>63</v>
      </c>
      <c r="D3418" s="1954" t="s">
        <v>7472</v>
      </c>
      <c r="E3418" s="1614">
        <v>7</v>
      </c>
      <c r="F3418" s="1615" t="s">
        <v>508</v>
      </c>
      <c r="G3418" s="1741">
        <v>1</v>
      </c>
      <c r="H3418" s="1615">
        <v>2024</v>
      </c>
      <c r="I3418" s="1617">
        <v>78.209999999999994</v>
      </c>
      <c r="J3418" s="1615">
        <f t="shared" si="192"/>
        <v>28.6</v>
      </c>
      <c r="K3418" s="1617">
        <f t="shared" si="187"/>
        <v>55.841939999999994</v>
      </c>
      <c r="L3418" s="1615"/>
      <c r="M3418" s="1615"/>
      <c r="N3418" s="1618">
        <f t="shared" si="188"/>
        <v>0</v>
      </c>
      <c r="O3418" s="2107"/>
      <c r="P3418" s="2107"/>
      <c r="Q3418" s="2107">
        <f t="shared" si="189"/>
        <v>0</v>
      </c>
      <c r="R3418" s="2388"/>
    </row>
    <row r="3419" spans="3:18" ht="14.25" customHeight="1">
      <c r="C3419" s="1613">
        <v>64</v>
      </c>
      <c r="D3419" s="1954" t="s">
        <v>7474</v>
      </c>
      <c r="E3419" s="1614">
        <v>7</v>
      </c>
      <c r="F3419" s="1615" t="s">
        <v>508</v>
      </c>
      <c r="G3419" s="1741">
        <v>8</v>
      </c>
      <c r="H3419" s="1615">
        <v>2024</v>
      </c>
      <c r="I3419" s="1617">
        <v>271.12799999999999</v>
      </c>
      <c r="J3419" s="1615">
        <f t="shared" si="192"/>
        <v>28.6</v>
      </c>
      <c r="K3419" s="1617">
        <f t="shared" si="187"/>
        <v>193.58539199999998</v>
      </c>
      <c r="L3419" s="1615"/>
      <c r="M3419" s="1615"/>
      <c r="N3419" s="1618">
        <f t="shared" si="188"/>
        <v>0</v>
      </c>
      <c r="O3419" s="2107"/>
      <c r="P3419" s="2107"/>
      <c r="Q3419" s="2107">
        <f t="shared" si="189"/>
        <v>0</v>
      </c>
      <c r="R3419" s="2388"/>
    </row>
    <row r="3420" spans="3:18" ht="14.25" customHeight="1">
      <c r="C3420" s="1613">
        <v>65</v>
      </c>
      <c r="D3420" s="1954" t="s">
        <v>7475</v>
      </c>
      <c r="E3420" s="1614">
        <v>7</v>
      </c>
      <c r="F3420" s="1615" t="s">
        <v>508</v>
      </c>
      <c r="G3420" s="1741">
        <v>8</v>
      </c>
      <c r="H3420" s="1615">
        <v>2024</v>
      </c>
      <c r="I3420" s="1617">
        <v>257.22399999999999</v>
      </c>
      <c r="J3420" s="1615">
        <f t="shared" ref="J3420:J3457" si="193">IF(($J$14-H3420)*J$1177&gt;100,100,($J$14-H3420)*J$1177)</f>
        <v>28.6</v>
      </c>
      <c r="K3420" s="1617">
        <f t="shared" si="187"/>
        <v>183.65793599999998</v>
      </c>
      <c r="L3420" s="1615"/>
      <c r="M3420" s="1615"/>
      <c r="N3420" s="1618">
        <f t="shared" si="188"/>
        <v>0</v>
      </c>
      <c r="O3420" s="2107"/>
      <c r="P3420" s="2107"/>
      <c r="Q3420" s="2107">
        <f t="shared" si="189"/>
        <v>0</v>
      </c>
      <c r="R3420" s="2388"/>
    </row>
    <row r="3421" spans="3:18" ht="14.25" customHeight="1">
      <c r="C3421" s="1613">
        <v>66</v>
      </c>
      <c r="D3421" s="1954" t="s">
        <v>7373</v>
      </c>
      <c r="E3421" s="1614">
        <v>7</v>
      </c>
      <c r="F3421" s="1615" t="s">
        <v>508</v>
      </c>
      <c r="G3421" s="1741">
        <v>2</v>
      </c>
      <c r="H3421" s="1615">
        <v>2024</v>
      </c>
      <c r="I3421" s="1617">
        <v>222.464</v>
      </c>
      <c r="J3421" s="1615">
        <f t="shared" si="193"/>
        <v>28.6</v>
      </c>
      <c r="K3421" s="1617">
        <f t="shared" si="187"/>
        <v>158.83929599999999</v>
      </c>
      <c r="L3421" s="1615"/>
      <c r="M3421" s="1615"/>
      <c r="N3421" s="1618">
        <f t="shared" si="188"/>
        <v>0</v>
      </c>
      <c r="O3421" s="2107"/>
      <c r="P3421" s="2107"/>
      <c r="Q3421" s="2107">
        <f t="shared" si="189"/>
        <v>0</v>
      </c>
      <c r="R3421" s="2388"/>
    </row>
    <row r="3422" spans="3:18" ht="14.25" customHeight="1">
      <c r="C3422" s="1613">
        <v>67</v>
      </c>
      <c r="D3422" s="1954" t="s">
        <v>7477</v>
      </c>
      <c r="E3422" s="1614">
        <v>7</v>
      </c>
      <c r="F3422" s="1615" t="s">
        <v>508</v>
      </c>
      <c r="G3422" s="1741">
        <v>1</v>
      </c>
      <c r="H3422" s="1615">
        <v>2023</v>
      </c>
      <c r="I3422" s="1617">
        <v>3978</v>
      </c>
      <c r="J3422" s="1615">
        <f t="shared" si="193"/>
        <v>42.900000000000006</v>
      </c>
      <c r="K3422" s="1617">
        <f t="shared" si="187"/>
        <v>2271.4380000000001</v>
      </c>
      <c r="L3422" s="1615"/>
      <c r="M3422" s="1615"/>
      <c r="N3422" s="1618">
        <f t="shared" si="188"/>
        <v>0</v>
      </c>
      <c r="O3422" s="2107"/>
      <c r="P3422" s="2107"/>
      <c r="Q3422" s="2107">
        <f t="shared" si="189"/>
        <v>0</v>
      </c>
      <c r="R3422" s="2389"/>
    </row>
    <row r="3423" spans="3:18" ht="14.25" customHeight="1">
      <c r="C3423" s="1735">
        <v>1</v>
      </c>
      <c r="D3423" s="1953" t="s">
        <v>6217</v>
      </c>
      <c r="E3423" s="1736">
        <v>7</v>
      </c>
      <c r="F3423" s="1737" t="s">
        <v>508</v>
      </c>
      <c r="G3423" s="1738">
        <v>1</v>
      </c>
      <c r="H3423" s="1737">
        <v>2002</v>
      </c>
      <c r="I3423" s="1739">
        <v>35</v>
      </c>
      <c r="J3423" s="1737">
        <f t="shared" si="193"/>
        <v>100</v>
      </c>
      <c r="K3423" s="1739">
        <f t="shared" si="187"/>
        <v>0</v>
      </c>
      <c r="L3423" s="1737"/>
      <c r="M3423" s="1737"/>
      <c r="N3423" s="1740">
        <f t="shared" si="188"/>
        <v>0</v>
      </c>
      <c r="O3423" s="2128"/>
      <c r="P3423" s="2128"/>
      <c r="Q3423" s="2128">
        <f t="shared" si="189"/>
        <v>0</v>
      </c>
      <c r="R3423" s="2390" t="s">
        <v>8019</v>
      </c>
    </row>
    <row r="3424" spans="3:18" ht="14.25" customHeight="1">
      <c r="C3424" s="1735">
        <v>2</v>
      </c>
      <c r="D3424" s="1953" t="s">
        <v>6218</v>
      </c>
      <c r="E3424" s="1736">
        <v>7</v>
      </c>
      <c r="F3424" s="1737" t="s">
        <v>508</v>
      </c>
      <c r="G3424" s="1738">
        <v>1</v>
      </c>
      <c r="H3424" s="1737">
        <v>2005</v>
      </c>
      <c r="I3424" s="1739">
        <v>35.18</v>
      </c>
      <c r="J3424" s="1737">
        <f t="shared" si="193"/>
        <v>100</v>
      </c>
      <c r="K3424" s="1739">
        <f t="shared" si="187"/>
        <v>0</v>
      </c>
      <c r="L3424" s="1737"/>
      <c r="M3424" s="1737"/>
      <c r="N3424" s="1740">
        <f t="shared" si="188"/>
        <v>0</v>
      </c>
      <c r="O3424" s="2128"/>
      <c r="P3424" s="2128"/>
      <c r="Q3424" s="2128">
        <f t="shared" si="189"/>
        <v>0</v>
      </c>
      <c r="R3424" s="2391"/>
    </row>
    <row r="3425" spans="3:18" ht="14.25" customHeight="1">
      <c r="C3425" s="1735">
        <v>3</v>
      </c>
      <c r="D3425" s="1953" t="s">
        <v>6219</v>
      </c>
      <c r="E3425" s="1736">
        <v>7</v>
      </c>
      <c r="F3425" s="1737" t="s">
        <v>508</v>
      </c>
      <c r="G3425" s="1738">
        <v>1</v>
      </c>
      <c r="H3425" s="1737">
        <v>2005</v>
      </c>
      <c r="I3425" s="1739">
        <v>35.18</v>
      </c>
      <c r="J3425" s="1737">
        <f t="shared" si="193"/>
        <v>100</v>
      </c>
      <c r="K3425" s="1739">
        <f t="shared" si="187"/>
        <v>0</v>
      </c>
      <c r="L3425" s="1737"/>
      <c r="M3425" s="1737"/>
      <c r="N3425" s="1740">
        <f t="shared" si="188"/>
        <v>0</v>
      </c>
      <c r="O3425" s="2128"/>
      <c r="P3425" s="2128"/>
      <c r="Q3425" s="2128">
        <f t="shared" si="189"/>
        <v>0</v>
      </c>
      <c r="R3425" s="2391"/>
    </row>
    <row r="3426" spans="3:18" ht="14.25" customHeight="1">
      <c r="C3426" s="1735">
        <v>4</v>
      </c>
      <c r="D3426" s="1953" t="s">
        <v>6220</v>
      </c>
      <c r="E3426" s="1736">
        <v>7</v>
      </c>
      <c r="F3426" s="1737" t="s">
        <v>508</v>
      </c>
      <c r="G3426" s="1738">
        <v>1</v>
      </c>
      <c r="H3426" s="1737">
        <v>2005</v>
      </c>
      <c r="I3426" s="1739">
        <v>35.19</v>
      </c>
      <c r="J3426" s="1737">
        <f t="shared" si="193"/>
        <v>100</v>
      </c>
      <c r="K3426" s="1739">
        <f t="shared" si="187"/>
        <v>0</v>
      </c>
      <c r="L3426" s="1737"/>
      <c r="M3426" s="1737"/>
      <c r="N3426" s="1740">
        <f t="shared" si="188"/>
        <v>0</v>
      </c>
      <c r="O3426" s="2128"/>
      <c r="P3426" s="2128"/>
      <c r="Q3426" s="2128">
        <f t="shared" si="189"/>
        <v>0</v>
      </c>
      <c r="R3426" s="2391"/>
    </row>
    <row r="3427" spans="3:18" ht="14.25" customHeight="1">
      <c r="C3427" s="1735">
        <v>5</v>
      </c>
      <c r="D3427" s="1953" t="s">
        <v>6221</v>
      </c>
      <c r="E3427" s="1736">
        <v>7</v>
      </c>
      <c r="F3427" s="1737" t="s">
        <v>508</v>
      </c>
      <c r="G3427" s="1738">
        <v>3</v>
      </c>
      <c r="H3427" s="1737">
        <v>2005</v>
      </c>
      <c r="I3427" s="1739">
        <v>841.73</v>
      </c>
      <c r="J3427" s="1737">
        <f t="shared" si="193"/>
        <v>100</v>
      </c>
      <c r="K3427" s="1739">
        <f t="shared" si="187"/>
        <v>0</v>
      </c>
      <c r="L3427" s="1737"/>
      <c r="M3427" s="1737"/>
      <c r="N3427" s="1740">
        <f t="shared" si="188"/>
        <v>0</v>
      </c>
      <c r="O3427" s="2128"/>
      <c r="P3427" s="2128"/>
      <c r="Q3427" s="2128">
        <f t="shared" si="189"/>
        <v>0</v>
      </c>
      <c r="R3427" s="2391"/>
    </row>
    <row r="3428" spans="3:18" ht="14.25" customHeight="1">
      <c r="C3428" s="1735">
        <v>6</v>
      </c>
      <c r="D3428" s="1953" t="s">
        <v>6222</v>
      </c>
      <c r="E3428" s="1736">
        <v>7</v>
      </c>
      <c r="F3428" s="1737" t="s">
        <v>508</v>
      </c>
      <c r="G3428" s="1738">
        <v>3</v>
      </c>
      <c r="H3428" s="1737">
        <v>2005</v>
      </c>
      <c r="I3428" s="1739">
        <v>372.77</v>
      </c>
      <c r="J3428" s="1737">
        <f t="shared" si="193"/>
        <v>100</v>
      </c>
      <c r="K3428" s="1739">
        <f t="shared" si="187"/>
        <v>0</v>
      </c>
      <c r="L3428" s="1737"/>
      <c r="M3428" s="1737"/>
      <c r="N3428" s="1740">
        <f t="shared" si="188"/>
        <v>0</v>
      </c>
      <c r="O3428" s="2128"/>
      <c r="P3428" s="2128"/>
      <c r="Q3428" s="2128">
        <f t="shared" si="189"/>
        <v>0</v>
      </c>
      <c r="R3428" s="2391"/>
    </row>
    <row r="3429" spans="3:18" ht="14.25" customHeight="1">
      <c r="C3429" s="1735">
        <v>7</v>
      </c>
      <c r="D3429" s="1953" t="s">
        <v>6223</v>
      </c>
      <c r="E3429" s="1736">
        <v>7</v>
      </c>
      <c r="F3429" s="1737" t="s">
        <v>508</v>
      </c>
      <c r="G3429" s="1738">
        <v>3</v>
      </c>
      <c r="H3429" s="1737">
        <v>2005</v>
      </c>
      <c r="I3429" s="1739">
        <v>253.86</v>
      </c>
      <c r="J3429" s="1737">
        <f t="shared" si="193"/>
        <v>100</v>
      </c>
      <c r="K3429" s="1739">
        <f t="shared" si="187"/>
        <v>0</v>
      </c>
      <c r="L3429" s="1737"/>
      <c r="M3429" s="1737"/>
      <c r="N3429" s="1740">
        <f t="shared" si="188"/>
        <v>0</v>
      </c>
      <c r="O3429" s="2128"/>
      <c r="P3429" s="2128"/>
      <c r="Q3429" s="2128">
        <f t="shared" si="189"/>
        <v>0</v>
      </c>
      <c r="R3429" s="2391"/>
    </row>
    <row r="3430" spans="3:18" ht="14.25" customHeight="1">
      <c r="C3430" s="1735">
        <v>8</v>
      </c>
      <c r="D3430" s="1953" t="s">
        <v>6224</v>
      </c>
      <c r="E3430" s="1736">
        <v>7</v>
      </c>
      <c r="F3430" s="1737" t="s">
        <v>508</v>
      </c>
      <c r="G3430" s="1738">
        <v>1</v>
      </c>
      <c r="H3430" s="1737">
        <v>2005</v>
      </c>
      <c r="I3430" s="1739">
        <v>29.9</v>
      </c>
      <c r="J3430" s="1737">
        <f t="shared" si="193"/>
        <v>100</v>
      </c>
      <c r="K3430" s="1739">
        <f t="shared" si="187"/>
        <v>0</v>
      </c>
      <c r="L3430" s="1737"/>
      <c r="M3430" s="1737"/>
      <c r="N3430" s="1740">
        <f t="shared" si="188"/>
        <v>0</v>
      </c>
      <c r="O3430" s="2128"/>
      <c r="P3430" s="2128"/>
      <c r="Q3430" s="2128">
        <f t="shared" si="189"/>
        <v>0</v>
      </c>
      <c r="R3430" s="2391"/>
    </row>
    <row r="3431" spans="3:18" ht="14.25" customHeight="1">
      <c r="C3431" s="1735">
        <v>9</v>
      </c>
      <c r="D3431" s="1953" t="s">
        <v>6225</v>
      </c>
      <c r="E3431" s="1736">
        <v>7</v>
      </c>
      <c r="F3431" s="1737" t="s">
        <v>508</v>
      </c>
      <c r="G3431" s="1738">
        <v>1</v>
      </c>
      <c r="H3431" s="1737">
        <v>2006</v>
      </c>
      <c r="I3431" s="1739">
        <v>219.85</v>
      </c>
      <c r="J3431" s="1737">
        <f t="shared" si="193"/>
        <v>100</v>
      </c>
      <c r="K3431" s="1739">
        <f t="shared" si="187"/>
        <v>0</v>
      </c>
      <c r="L3431" s="1737"/>
      <c r="M3431" s="1737"/>
      <c r="N3431" s="1740">
        <f t="shared" si="188"/>
        <v>0</v>
      </c>
      <c r="O3431" s="2128"/>
      <c r="P3431" s="2128"/>
      <c r="Q3431" s="2128">
        <f t="shared" si="189"/>
        <v>0</v>
      </c>
      <c r="R3431" s="2391"/>
    </row>
    <row r="3432" spans="3:18" ht="14.25" customHeight="1">
      <c r="C3432" s="1735">
        <v>10</v>
      </c>
      <c r="D3432" s="1953" t="s">
        <v>6226</v>
      </c>
      <c r="E3432" s="1736">
        <v>7</v>
      </c>
      <c r="F3432" s="1737" t="s">
        <v>508</v>
      </c>
      <c r="G3432" s="1738">
        <v>1</v>
      </c>
      <c r="H3432" s="1737">
        <v>2006</v>
      </c>
      <c r="I3432" s="1739">
        <v>219.86</v>
      </c>
      <c r="J3432" s="1737">
        <f t="shared" si="193"/>
        <v>100</v>
      </c>
      <c r="K3432" s="1739">
        <f t="shared" si="187"/>
        <v>0</v>
      </c>
      <c r="L3432" s="1737"/>
      <c r="M3432" s="1737"/>
      <c r="N3432" s="1740">
        <f t="shared" si="188"/>
        <v>0</v>
      </c>
      <c r="O3432" s="2128"/>
      <c r="P3432" s="2128"/>
      <c r="Q3432" s="2128">
        <f t="shared" si="189"/>
        <v>0</v>
      </c>
      <c r="R3432" s="2391"/>
    </row>
    <row r="3433" spans="3:18" ht="14.25" customHeight="1">
      <c r="C3433" s="1735">
        <v>11</v>
      </c>
      <c r="D3433" s="1953" t="s">
        <v>6227</v>
      </c>
      <c r="E3433" s="1736">
        <v>7</v>
      </c>
      <c r="F3433" s="1737" t="s">
        <v>508</v>
      </c>
      <c r="G3433" s="1738">
        <v>1</v>
      </c>
      <c r="H3433" s="1737">
        <v>2006</v>
      </c>
      <c r="I3433" s="1739">
        <v>1675.15</v>
      </c>
      <c r="J3433" s="1737">
        <f t="shared" si="193"/>
        <v>100</v>
      </c>
      <c r="K3433" s="1739">
        <f t="shared" si="187"/>
        <v>0</v>
      </c>
      <c r="L3433" s="1737"/>
      <c r="M3433" s="1737"/>
      <c r="N3433" s="1740">
        <f t="shared" si="188"/>
        <v>0</v>
      </c>
      <c r="O3433" s="2128"/>
      <c r="P3433" s="2128"/>
      <c r="Q3433" s="2128">
        <f t="shared" si="189"/>
        <v>0</v>
      </c>
      <c r="R3433" s="2391"/>
    </row>
    <row r="3434" spans="3:18" ht="14.25" customHeight="1">
      <c r="C3434" s="1735">
        <v>12</v>
      </c>
      <c r="D3434" s="1953" t="s">
        <v>6228</v>
      </c>
      <c r="E3434" s="1736">
        <v>7</v>
      </c>
      <c r="F3434" s="1737" t="s">
        <v>508</v>
      </c>
      <c r="G3434" s="1738">
        <v>9</v>
      </c>
      <c r="H3434" s="1737">
        <v>2007</v>
      </c>
      <c r="I3434" s="1739">
        <v>410.4</v>
      </c>
      <c r="J3434" s="1737">
        <f t="shared" si="193"/>
        <v>100</v>
      </c>
      <c r="K3434" s="1739">
        <f t="shared" si="187"/>
        <v>0</v>
      </c>
      <c r="L3434" s="1737"/>
      <c r="M3434" s="1737"/>
      <c r="N3434" s="1740">
        <f t="shared" si="188"/>
        <v>0</v>
      </c>
      <c r="O3434" s="2128"/>
      <c r="P3434" s="2128"/>
      <c r="Q3434" s="2128">
        <f t="shared" si="189"/>
        <v>0</v>
      </c>
      <c r="R3434" s="2391"/>
    </row>
    <row r="3435" spans="3:18" ht="14.25" customHeight="1">
      <c r="C3435" s="1735">
        <v>13</v>
      </c>
      <c r="D3435" s="1953" t="s">
        <v>2682</v>
      </c>
      <c r="E3435" s="1736">
        <v>7</v>
      </c>
      <c r="F3435" s="1737" t="s">
        <v>508</v>
      </c>
      <c r="G3435" s="1738">
        <v>2</v>
      </c>
      <c r="H3435" s="1737">
        <v>2007</v>
      </c>
      <c r="I3435" s="1739">
        <v>48.2</v>
      </c>
      <c r="J3435" s="1737">
        <f t="shared" si="193"/>
        <v>100</v>
      </c>
      <c r="K3435" s="1739">
        <f t="shared" si="187"/>
        <v>0</v>
      </c>
      <c r="L3435" s="1737"/>
      <c r="M3435" s="1737"/>
      <c r="N3435" s="1740">
        <f t="shared" si="188"/>
        <v>0</v>
      </c>
      <c r="O3435" s="2128"/>
      <c r="P3435" s="2128"/>
      <c r="Q3435" s="2128">
        <f t="shared" si="189"/>
        <v>0</v>
      </c>
      <c r="R3435" s="2391"/>
    </row>
    <row r="3436" spans="3:18" ht="14.25" customHeight="1">
      <c r="C3436" s="1735">
        <v>14</v>
      </c>
      <c r="D3436" s="1953" t="s">
        <v>6229</v>
      </c>
      <c r="E3436" s="1736">
        <v>7</v>
      </c>
      <c r="F3436" s="1737" t="s">
        <v>508</v>
      </c>
      <c r="G3436" s="1738">
        <v>2</v>
      </c>
      <c r="H3436" s="1737">
        <v>2007</v>
      </c>
      <c r="I3436" s="1739">
        <v>51.4</v>
      </c>
      <c r="J3436" s="1737">
        <f t="shared" si="193"/>
        <v>100</v>
      </c>
      <c r="K3436" s="1739">
        <f t="shared" si="187"/>
        <v>0</v>
      </c>
      <c r="L3436" s="1737"/>
      <c r="M3436" s="1737"/>
      <c r="N3436" s="1740">
        <f t="shared" si="188"/>
        <v>0</v>
      </c>
      <c r="O3436" s="2128"/>
      <c r="P3436" s="2128"/>
      <c r="Q3436" s="2128">
        <f t="shared" si="189"/>
        <v>0</v>
      </c>
      <c r="R3436" s="2391"/>
    </row>
    <row r="3437" spans="3:18" ht="14.25" customHeight="1">
      <c r="C3437" s="1735">
        <v>15</v>
      </c>
      <c r="D3437" s="1953" t="s">
        <v>6230</v>
      </c>
      <c r="E3437" s="1736">
        <v>7</v>
      </c>
      <c r="F3437" s="1737" t="s">
        <v>508</v>
      </c>
      <c r="G3437" s="1738">
        <v>1</v>
      </c>
      <c r="H3437" s="1737">
        <v>2008</v>
      </c>
      <c r="I3437" s="1739">
        <v>29.78</v>
      </c>
      <c r="J3437" s="1737">
        <f t="shared" si="193"/>
        <v>100</v>
      </c>
      <c r="K3437" s="1739">
        <f t="shared" si="187"/>
        <v>0</v>
      </c>
      <c r="L3437" s="1737"/>
      <c r="M3437" s="1737"/>
      <c r="N3437" s="1740">
        <f t="shared" si="188"/>
        <v>0</v>
      </c>
      <c r="O3437" s="2128"/>
      <c r="P3437" s="2128"/>
      <c r="Q3437" s="2128">
        <f t="shared" si="189"/>
        <v>0</v>
      </c>
      <c r="R3437" s="2391"/>
    </row>
    <row r="3438" spans="3:18" ht="14.25" customHeight="1">
      <c r="C3438" s="1735">
        <v>16</v>
      </c>
      <c r="D3438" s="1953" t="s">
        <v>6231</v>
      </c>
      <c r="E3438" s="1736">
        <v>7</v>
      </c>
      <c r="F3438" s="1737" t="s">
        <v>508</v>
      </c>
      <c r="G3438" s="1738">
        <v>1</v>
      </c>
      <c r="H3438" s="1737">
        <v>2008</v>
      </c>
      <c r="I3438" s="1739">
        <v>44.3</v>
      </c>
      <c r="J3438" s="1737">
        <f t="shared" si="193"/>
        <v>100</v>
      </c>
      <c r="K3438" s="1739">
        <f t="shared" si="187"/>
        <v>0</v>
      </c>
      <c r="L3438" s="1737"/>
      <c r="M3438" s="1737"/>
      <c r="N3438" s="1740">
        <f t="shared" si="188"/>
        <v>0</v>
      </c>
      <c r="O3438" s="2128"/>
      <c r="P3438" s="2128"/>
      <c r="Q3438" s="2128">
        <f t="shared" si="189"/>
        <v>0</v>
      </c>
      <c r="R3438" s="2391"/>
    </row>
    <row r="3439" spans="3:18" ht="14.25" customHeight="1">
      <c r="C3439" s="1735">
        <v>17</v>
      </c>
      <c r="D3439" s="1953" t="s">
        <v>6232</v>
      </c>
      <c r="E3439" s="1736">
        <v>7</v>
      </c>
      <c r="F3439" s="1737" t="s">
        <v>508</v>
      </c>
      <c r="G3439" s="1738">
        <v>1</v>
      </c>
      <c r="H3439" s="1737">
        <v>2008</v>
      </c>
      <c r="I3439" s="1739">
        <v>38.409999999999997</v>
      </c>
      <c r="J3439" s="1737">
        <f t="shared" si="193"/>
        <v>100</v>
      </c>
      <c r="K3439" s="1739">
        <f t="shared" si="187"/>
        <v>0</v>
      </c>
      <c r="L3439" s="1737"/>
      <c r="M3439" s="1737"/>
      <c r="N3439" s="1740">
        <f t="shared" si="188"/>
        <v>0</v>
      </c>
      <c r="O3439" s="2128"/>
      <c r="P3439" s="2128"/>
      <c r="Q3439" s="2128">
        <f t="shared" si="189"/>
        <v>0</v>
      </c>
      <c r="R3439" s="2391"/>
    </row>
    <row r="3440" spans="3:18" ht="14.25" customHeight="1">
      <c r="C3440" s="1735">
        <v>18</v>
      </c>
      <c r="D3440" s="1953" t="s">
        <v>6233</v>
      </c>
      <c r="E3440" s="1736">
        <v>7</v>
      </c>
      <c r="F3440" s="1737" t="s">
        <v>508</v>
      </c>
      <c r="G3440" s="1738">
        <v>2</v>
      </c>
      <c r="H3440" s="1737">
        <v>2008</v>
      </c>
      <c r="I3440" s="1739">
        <v>59.56</v>
      </c>
      <c r="J3440" s="1737">
        <f t="shared" si="193"/>
        <v>100</v>
      </c>
      <c r="K3440" s="1739">
        <f t="shared" si="187"/>
        <v>0</v>
      </c>
      <c r="L3440" s="1737"/>
      <c r="M3440" s="1737"/>
      <c r="N3440" s="1740">
        <f t="shared" si="188"/>
        <v>0</v>
      </c>
      <c r="O3440" s="2128"/>
      <c r="P3440" s="2128"/>
      <c r="Q3440" s="2128">
        <f t="shared" si="189"/>
        <v>0</v>
      </c>
      <c r="R3440" s="2391"/>
    </row>
    <row r="3441" spans="3:18" ht="14.25" customHeight="1">
      <c r="C3441" s="1735">
        <v>19</v>
      </c>
      <c r="D3441" s="1953" t="s">
        <v>6234</v>
      </c>
      <c r="E3441" s="1736">
        <v>7</v>
      </c>
      <c r="F3441" s="1737" t="s">
        <v>508</v>
      </c>
      <c r="G3441" s="1738">
        <v>2</v>
      </c>
      <c r="H3441" s="1737">
        <v>2009</v>
      </c>
      <c r="I3441" s="1739">
        <v>2524.81</v>
      </c>
      <c r="J3441" s="1737">
        <f t="shared" si="193"/>
        <v>100</v>
      </c>
      <c r="K3441" s="1739">
        <f t="shared" si="187"/>
        <v>0</v>
      </c>
      <c r="L3441" s="1737"/>
      <c r="M3441" s="1737"/>
      <c r="N3441" s="1740">
        <f t="shared" si="188"/>
        <v>0</v>
      </c>
      <c r="O3441" s="2128"/>
      <c r="P3441" s="2128"/>
      <c r="Q3441" s="2128">
        <f t="shared" si="189"/>
        <v>0</v>
      </c>
      <c r="R3441" s="2391"/>
    </row>
    <row r="3442" spans="3:18" ht="14.25" customHeight="1">
      <c r="C3442" s="1735">
        <v>20</v>
      </c>
      <c r="D3442" s="1953" t="s">
        <v>6235</v>
      </c>
      <c r="E3442" s="1736">
        <v>7</v>
      </c>
      <c r="F3442" s="1737" t="s">
        <v>508</v>
      </c>
      <c r="G3442" s="1738">
        <v>2</v>
      </c>
      <c r="H3442" s="1737">
        <v>2009</v>
      </c>
      <c r="I3442" s="1739">
        <v>92.55</v>
      </c>
      <c r="J3442" s="1737">
        <f t="shared" si="193"/>
        <v>100</v>
      </c>
      <c r="K3442" s="1739">
        <f t="shared" si="187"/>
        <v>0</v>
      </c>
      <c r="L3442" s="1737"/>
      <c r="M3442" s="1737"/>
      <c r="N3442" s="1740">
        <f t="shared" si="188"/>
        <v>0</v>
      </c>
      <c r="O3442" s="2128"/>
      <c r="P3442" s="2128"/>
      <c r="Q3442" s="2128">
        <f t="shared" si="189"/>
        <v>0</v>
      </c>
      <c r="R3442" s="2391"/>
    </row>
    <row r="3443" spans="3:18" ht="14.25" customHeight="1">
      <c r="C3443" s="1735">
        <v>21</v>
      </c>
      <c r="D3443" s="1953" t="s">
        <v>6236</v>
      </c>
      <c r="E3443" s="1736">
        <v>7</v>
      </c>
      <c r="F3443" s="1737" t="s">
        <v>508</v>
      </c>
      <c r="G3443" s="1738">
        <v>4</v>
      </c>
      <c r="H3443" s="1737">
        <v>2010</v>
      </c>
      <c r="I3443" s="1739">
        <v>301.92</v>
      </c>
      <c r="J3443" s="1737">
        <f t="shared" si="193"/>
        <v>100</v>
      </c>
      <c r="K3443" s="1739">
        <f t="shared" si="187"/>
        <v>0</v>
      </c>
      <c r="L3443" s="1737"/>
      <c r="M3443" s="1737"/>
      <c r="N3443" s="1740">
        <f t="shared" si="188"/>
        <v>0</v>
      </c>
      <c r="O3443" s="2128"/>
      <c r="P3443" s="2128"/>
      <c r="Q3443" s="2128">
        <f t="shared" si="189"/>
        <v>0</v>
      </c>
      <c r="R3443" s="2391"/>
    </row>
    <row r="3444" spans="3:18" ht="14.25" customHeight="1">
      <c r="C3444" s="1735">
        <v>22</v>
      </c>
      <c r="D3444" s="1953" t="s">
        <v>6237</v>
      </c>
      <c r="E3444" s="1736">
        <v>7</v>
      </c>
      <c r="F3444" s="1737" t="s">
        <v>508</v>
      </c>
      <c r="G3444" s="1738">
        <v>6</v>
      </c>
      <c r="H3444" s="1737">
        <v>2009</v>
      </c>
      <c r="I3444" s="1739">
        <v>277.64</v>
      </c>
      <c r="J3444" s="1737">
        <f t="shared" si="193"/>
        <v>100</v>
      </c>
      <c r="K3444" s="1739">
        <f t="shared" si="187"/>
        <v>0</v>
      </c>
      <c r="L3444" s="1737"/>
      <c r="M3444" s="1737"/>
      <c r="N3444" s="1740">
        <f t="shared" si="188"/>
        <v>0</v>
      </c>
      <c r="O3444" s="2128"/>
      <c r="P3444" s="2128"/>
      <c r="Q3444" s="2128">
        <f t="shared" si="189"/>
        <v>0</v>
      </c>
      <c r="R3444" s="2391"/>
    </row>
    <row r="3445" spans="3:18" ht="14.25" customHeight="1">
      <c r="C3445" s="1735">
        <v>23</v>
      </c>
      <c r="D3445" s="1953" t="s">
        <v>6238</v>
      </c>
      <c r="E3445" s="1736">
        <v>7</v>
      </c>
      <c r="F3445" s="1737" t="s">
        <v>508</v>
      </c>
      <c r="G3445" s="1738">
        <v>2</v>
      </c>
      <c r="H3445" s="1737">
        <v>2010</v>
      </c>
      <c r="I3445" s="1739">
        <v>900.24</v>
      </c>
      <c r="J3445" s="1737">
        <f t="shared" si="193"/>
        <v>100</v>
      </c>
      <c r="K3445" s="1739">
        <f t="shared" si="187"/>
        <v>0</v>
      </c>
      <c r="L3445" s="1737"/>
      <c r="M3445" s="1737"/>
      <c r="N3445" s="1740">
        <f t="shared" si="188"/>
        <v>0</v>
      </c>
      <c r="O3445" s="2128"/>
      <c r="P3445" s="2128"/>
      <c r="Q3445" s="2128">
        <f t="shared" si="189"/>
        <v>0</v>
      </c>
      <c r="R3445" s="2391"/>
    </row>
    <row r="3446" spans="3:18" ht="14.25" customHeight="1">
      <c r="C3446" s="1735">
        <v>24</v>
      </c>
      <c r="D3446" s="1953" t="s">
        <v>6239</v>
      </c>
      <c r="E3446" s="1736">
        <v>7</v>
      </c>
      <c r="F3446" s="1737" t="s">
        <v>508</v>
      </c>
      <c r="G3446" s="1738">
        <v>3</v>
      </c>
      <c r="H3446" s="1737">
        <v>2010</v>
      </c>
      <c r="I3446" s="1739">
        <v>226.44</v>
      </c>
      <c r="J3446" s="1737">
        <f t="shared" si="193"/>
        <v>100</v>
      </c>
      <c r="K3446" s="1739">
        <f t="shared" si="187"/>
        <v>0</v>
      </c>
      <c r="L3446" s="1737"/>
      <c r="M3446" s="1737"/>
      <c r="N3446" s="1740">
        <f t="shared" si="188"/>
        <v>0</v>
      </c>
      <c r="O3446" s="2128"/>
      <c r="P3446" s="2128"/>
      <c r="Q3446" s="2128">
        <f t="shared" si="189"/>
        <v>0</v>
      </c>
      <c r="R3446" s="2391"/>
    </row>
    <row r="3447" spans="3:18" ht="14.25" customHeight="1">
      <c r="C3447" s="1735">
        <v>25</v>
      </c>
      <c r="D3447" s="1953" t="s">
        <v>6240</v>
      </c>
      <c r="E3447" s="1736">
        <v>7</v>
      </c>
      <c r="F3447" s="1737" t="s">
        <v>508</v>
      </c>
      <c r="G3447" s="1738">
        <v>4</v>
      </c>
      <c r="H3447" s="1737">
        <v>2011</v>
      </c>
      <c r="I3447" s="1739">
        <v>215.52</v>
      </c>
      <c r="J3447" s="1737">
        <f t="shared" si="193"/>
        <v>100</v>
      </c>
      <c r="K3447" s="1739">
        <f t="shared" si="187"/>
        <v>0</v>
      </c>
      <c r="L3447" s="1737"/>
      <c r="M3447" s="1737"/>
      <c r="N3447" s="1740">
        <f t="shared" si="188"/>
        <v>0</v>
      </c>
      <c r="O3447" s="2128"/>
      <c r="P3447" s="2128"/>
      <c r="Q3447" s="2128">
        <f t="shared" si="189"/>
        <v>0</v>
      </c>
      <c r="R3447" s="2391"/>
    </row>
    <row r="3448" spans="3:18" ht="14.25" customHeight="1">
      <c r="C3448" s="1735">
        <v>26</v>
      </c>
      <c r="D3448" s="1953" t="s">
        <v>6241</v>
      </c>
      <c r="E3448" s="1736">
        <v>7</v>
      </c>
      <c r="F3448" s="1737" t="s">
        <v>508</v>
      </c>
      <c r="G3448" s="1738">
        <v>1</v>
      </c>
      <c r="H3448" s="1737">
        <v>2012</v>
      </c>
      <c r="I3448" s="1739">
        <v>37.08</v>
      </c>
      <c r="J3448" s="1737">
        <f t="shared" si="193"/>
        <v>100</v>
      </c>
      <c r="K3448" s="1739">
        <f t="shared" si="187"/>
        <v>0</v>
      </c>
      <c r="L3448" s="1737"/>
      <c r="M3448" s="1737"/>
      <c r="N3448" s="1740">
        <f t="shared" si="188"/>
        <v>0</v>
      </c>
      <c r="O3448" s="2128"/>
      <c r="P3448" s="2128"/>
      <c r="Q3448" s="2128">
        <f t="shared" si="189"/>
        <v>0</v>
      </c>
      <c r="R3448" s="2391"/>
    </row>
    <row r="3449" spans="3:18" ht="14.25" customHeight="1">
      <c r="C3449" s="1735">
        <v>27</v>
      </c>
      <c r="D3449" s="1953" t="s">
        <v>6242</v>
      </c>
      <c r="E3449" s="1736">
        <v>7</v>
      </c>
      <c r="F3449" s="1737" t="s">
        <v>508</v>
      </c>
      <c r="G3449" s="1738">
        <v>3</v>
      </c>
      <c r="H3449" s="1737">
        <v>2019</v>
      </c>
      <c r="I3449" s="1739">
        <v>857.13</v>
      </c>
      <c r="J3449" s="1737">
        <f t="shared" si="193"/>
        <v>100</v>
      </c>
      <c r="K3449" s="1739">
        <f t="shared" si="187"/>
        <v>0</v>
      </c>
      <c r="L3449" s="1737"/>
      <c r="M3449" s="1737"/>
      <c r="N3449" s="1740">
        <f t="shared" si="188"/>
        <v>0</v>
      </c>
      <c r="O3449" s="2128"/>
      <c r="P3449" s="2128"/>
      <c r="Q3449" s="2128">
        <f t="shared" si="189"/>
        <v>0</v>
      </c>
      <c r="R3449" s="2391"/>
    </row>
    <row r="3450" spans="3:18" ht="14.25" customHeight="1">
      <c r="C3450" s="1735">
        <v>28</v>
      </c>
      <c r="D3450" s="1953" t="s">
        <v>6243</v>
      </c>
      <c r="E3450" s="1736">
        <v>7</v>
      </c>
      <c r="F3450" s="1737" t="s">
        <v>508</v>
      </c>
      <c r="G3450" s="1738">
        <v>14</v>
      </c>
      <c r="H3450" s="1737">
        <v>2019</v>
      </c>
      <c r="I3450" s="1739">
        <v>729.58</v>
      </c>
      <c r="J3450" s="1737">
        <f t="shared" si="193"/>
        <v>100</v>
      </c>
      <c r="K3450" s="1739">
        <f t="shared" si="187"/>
        <v>0</v>
      </c>
      <c r="L3450" s="1737"/>
      <c r="M3450" s="1737"/>
      <c r="N3450" s="1740">
        <f t="shared" si="188"/>
        <v>0</v>
      </c>
      <c r="O3450" s="2128"/>
      <c r="P3450" s="2128"/>
      <c r="Q3450" s="2128">
        <f t="shared" si="189"/>
        <v>0</v>
      </c>
      <c r="R3450" s="2391"/>
    </row>
    <row r="3451" spans="3:18" ht="14.25" customHeight="1">
      <c r="C3451" s="1735">
        <v>29</v>
      </c>
      <c r="D3451" s="1953" t="s">
        <v>6244</v>
      </c>
      <c r="E3451" s="1736">
        <v>7</v>
      </c>
      <c r="F3451" s="1737" t="s">
        <v>508</v>
      </c>
      <c r="G3451" s="1738">
        <v>1</v>
      </c>
      <c r="H3451" s="1737">
        <v>2020</v>
      </c>
      <c r="I3451" s="1739">
        <v>53.9</v>
      </c>
      <c r="J3451" s="1737">
        <f t="shared" si="193"/>
        <v>85.800000000000011</v>
      </c>
      <c r="K3451" s="1739">
        <f t="shared" si="187"/>
        <v>7.6537999999999968</v>
      </c>
      <c r="L3451" s="1737"/>
      <c r="M3451" s="1737"/>
      <c r="N3451" s="1740">
        <f t="shared" si="188"/>
        <v>0</v>
      </c>
      <c r="O3451" s="2128"/>
      <c r="P3451" s="2128"/>
      <c r="Q3451" s="2128">
        <f t="shared" si="189"/>
        <v>0</v>
      </c>
      <c r="R3451" s="2391"/>
    </row>
    <row r="3452" spans="3:18" ht="14.25" customHeight="1">
      <c r="C3452" s="1735">
        <v>30</v>
      </c>
      <c r="D3452" s="1953" t="s">
        <v>6244</v>
      </c>
      <c r="E3452" s="1736">
        <v>7</v>
      </c>
      <c r="F3452" s="1737" t="s">
        <v>508</v>
      </c>
      <c r="G3452" s="1738">
        <v>1</v>
      </c>
      <c r="H3452" s="1737">
        <v>2020</v>
      </c>
      <c r="I3452" s="1739">
        <v>53.9</v>
      </c>
      <c r="J3452" s="1737">
        <f t="shared" si="193"/>
        <v>85.800000000000011</v>
      </c>
      <c r="K3452" s="1739">
        <f t="shared" si="187"/>
        <v>7.6537999999999968</v>
      </c>
      <c r="L3452" s="1737"/>
      <c r="M3452" s="1737"/>
      <c r="N3452" s="1740">
        <f t="shared" si="188"/>
        <v>0</v>
      </c>
      <c r="O3452" s="2128"/>
      <c r="P3452" s="2128"/>
      <c r="Q3452" s="2128">
        <f t="shared" si="189"/>
        <v>0</v>
      </c>
      <c r="R3452" s="2391"/>
    </row>
    <row r="3453" spans="3:18" ht="14.25" customHeight="1">
      <c r="C3453" s="1735">
        <v>31</v>
      </c>
      <c r="D3453" s="1953" t="s">
        <v>6245</v>
      </c>
      <c r="E3453" s="1736">
        <v>7</v>
      </c>
      <c r="F3453" s="1737" t="s">
        <v>508</v>
      </c>
      <c r="G3453" s="1738">
        <v>30</v>
      </c>
      <c r="H3453" s="1737">
        <v>2020</v>
      </c>
      <c r="I3453" s="1739">
        <v>1616.85</v>
      </c>
      <c r="J3453" s="1737">
        <f t="shared" si="193"/>
        <v>85.800000000000011</v>
      </c>
      <c r="K3453" s="1739">
        <f t="shared" si="187"/>
        <v>229.59269999999992</v>
      </c>
      <c r="L3453" s="1737"/>
      <c r="M3453" s="1737"/>
      <c r="N3453" s="1740">
        <f t="shared" si="188"/>
        <v>0</v>
      </c>
      <c r="O3453" s="2128"/>
      <c r="P3453" s="2128"/>
      <c r="Q3453" s="2128">
        <f t="shared" si="189"/>
        <v>0</v>
      </c>
      <c r="R3453" s="2391"/>
    </row>
    <row r="3454" spans="3:18" ht="14.25" customHeight="1">
      <c r="C3454" s="1735">
        <v>32</v>
      </c>
      <c r="D3454" s="1953" t="s">
        <v>6246</v>
      </c>
      <c r="E3454" s="1736">
        <v>7</v>
      </c>
      <c r="F3454" s="1737" t="s">
        <v>508</v>
      </c>
      <c r="G3454" s="1738">
        <v>1</v>
      </c>
      <c r="H3454" s="1737">
        <v>2021</v>
      </c>
      <c r="I3454" s="1739">
        <v>28.43</v>
      </c>
      <c r="J3454" s="1737">
        <f t="shared" si="193"/>
        <v>71.5</v>
      </c>
      <c r="K3454" s="1739">
        <f t="shared" si="187"/>
        <v>8.1025500000000008</v>
      </c>
      <c r="L3454" s="1737"/>
      <c r="M3454" s="1737"/>
      <c r="N3454" s="1740">
        <f t="shared" si="188"/>
        <v>0</v>
      </c>
      <c r="O3454" s="2128"/>
      <c r="P3454" s="2128"/>
      <c r="Q3454" s="2128">
        <f t="shared" si="189"/>
        <v>0</v>
      </c>
      <c r="R3454" s="2391"/>
    </row>
    <row r="3455" spans="3:18" ht="14.25" customHeight="1">
      <c r="C3455" s="1735">
        <v>33</v>
      </c>
      <c r="D3455" s="1953" t="s">
        <v>6247</v>
      </c>
      <c r="E3455" s="1736">
        <v>7</v>
      </c>
      <c r="F3455" s="1737" t="s">
        <v>508</v>
      </c>
      <c r="G3455" s="1738">
        <v>1</v>
      </c>
      <c r="H3455" s="1737">
        <v>2021</v>
      </c>
      <c r="I3455" s="1739">
        <v>28.43</v>
      </c>
      <c r="J3455" s="1737">
        <f t="shared" si="193"/>
        <v>71.5</v>
      </c>
      <c r="K3455" s="1739">
        <f t="shared" si="187"/>
        <v>8.1025500000000008</v>
      </c>
      <c r="L3455" s="1737"/>
      <c r="M3455" s="1737"/>
      <c r="N3455" s="1740">
        <f t="shared" si="188"/>
        <v>0</v>
      </c>
      <c r="O3455" s="2128"/>
      <c r="P3455" s="2128"/>
      <c r="Q3455" s="2128">
        <f t="shared" si="189"/>
        <v>0</v>
      </c>
      <c r="R3455" s="2391"/>
    </row>
    <row r="3456" spans="3:18" ht="14.25" customHeight="1">
      <c r="C3456" s="1735">
        <v>34</v>
      </c>
      <c r="D3456" s="1953" t="s">
        <v>6248</v>
      </c>
      <c r="E3456" s="1736">
        <v>7</v>
      </c>
      <c r="F3456" s="1737" t="s">
        <v>508</v>
      </c>
      <c r="G3456" s="1738">
        <v>2</v>
      </c>
      <c r="H3456" s="1737">
        <v>2021</v>
      </c>
      <c r="I3456" s="1739">
        <v>43.8</v>
      </c>
      <c r="J3456" s="1737">
        <f t="shared" si="193"/>
        <v>71.5</v>
      </c>
      <c r="K3456" s="1739">
        <f t="shared" si="187"/>
        <v>12.483000000000001</v>
      </c>
      <c r="L3456" s="1737"/>
      <c r="M3456" s="1737"/>
      <c r="N3456" s="1740">
        <f t="shared" si="188"/>
        <v>0</v>
      </c>
      <c r="O3456" s="2128"/>
      <c r="P3456" s="2128"/>
      <c r="Q3456" s="2128">
        <f t="shared" si="189"/>
        <v>0</v>
      </c>
      <c r="R3456" s="2391"/>
    </row>
    <row r="3457" spans="3:18" ht="14.25" customHeight="1">
      <c r="C3457" s="1735">
        <v>35</v>
      </c>
      <c r="D3457" s="1953" t="s">
        <v>6249</v>
      </c>
      <c r="E3457" s="1736">
        <v>7</v>
      </c>
      <c r="F3457" s="1737" t="s">
        <v>508</v>
      </c>
      <c r="G3457" s="1738">
        <v>20</v>
      </c>
      <c r="H3457" s="1737">
        <v>2022</v>
      </c>
      <c r="I3457" s="1739">
        <v>916.36</v>
      </c>
      <c r="J3457" s="1737">
        <f t="shared" si="193"/>
        <v>57.2</v>
      </c>
      <c r="K3457" s="1739">
        <f t="shared" si="187"/>
        <v>392.20207999999991</v>
      </c>
      <c r="L3457" s="1737"/>
      <c r="M3457" s="1737"/>
      <c r="N3457" s="1740">
        <f t="shared" si="188"/>
        <v>0</v>
      </c>
      <c r="O3457" s="2128"/>
      <c r="P3457" s="2128"/>
      <c r="Q3457" s="2128">
        <f t="shared" si="189"/>
        <v>0</v>
      </c>
      <c r="R3457" s="2392"/>
    </row>
    <row r="3458" spans="3:18" ht="14.25" customHeight="1">
      <c r="C3458" s="1619">
        <v>1</v>
      </c>
      <c r="D3458" s="1955" t="s">
        <v>6142</v>
      </c>
      <c r="E3458" s="1620">
        <v>7</v>
      </c>
      <c r="F3458" s="1621" t="s">
        <v>508</v>
      </c>
      <c r="G3458" s="1812">
        <v>1</v>
      </c>
      <c r="H3458" s="1621">
        <v>2011</v>
      </c>
      <c r="I3458" s="1623">
        <v>431.04</v>
      </c>
      <c r="J3458" s="1621">
        <v>100</v>
      </c>
      <c r="K3458" s="1623">
        <f t="shared" si="187"/>
        <v>0</v>
      </c>
      <c r="L3458" s="1621"/>
      <c r="M3458" s="1621"/>
      <c r="N3458" s="1624">
        <f t="shared" si="188"/>
        <v>0</v>
      </c>
      <c r="O3458" s="2109"/>
      <c r="P3458" s="2109"/>
      <c r="Q3458" s="2109">
        <f t="shared" si="189"/>
        <v>0</v>
      </c>
      <c r="R3458" s="2393" t="s">
        <v>7958</v>
      </c>
    </row>
    <row r="3459" spans="3:18" ht="14.25" customHeight="1">
      <c r="C3459" s="1619">
        <v>2</v>
      </c>
      <c r="D3459" s="1955" t="s">
        <v>4968</v>
      </c>
      <c r="E3459" s="1620">
        <v>7</v>
      </c>
      <c r="F3459" s="1621" t="s">
        <v>508</v>
      </c>
      <c r="G3459" s="1813">
        <v>1</v>
      </c>
      <c r="H3459" s="1621">
        <v>2011</v>
      </c>
      <c r="I3459" s="1623">
        <v>57.384</v>
      </c>
      <c r="J3459" s="1621">
        <v>100</v>
      </c>
      <c r="K3459" s="1623">
        <f t="shared" si="187"/>
        <v>0</v>
      </c>
      <c r="L3459" s="1621"/>
      <c r="M3459" s="1621"/>
      <c r="N3459" s="1624">
        <f t="shared" si="188"/>
        <v>0</v>
      </c>
      <c r="O3459" s="2109"/>
      <c r="P3459" s="2109"/>
      <c r="Q3459" s="2109">
        <f t="shared" si="189"/>
        <v>0</v>
      </c>
      <c r="R3459" s="2394"/>
    </row>
    <row r="3460" spans="3:18" ht="14.25" customHeight="1">
      <c r="C3460" s="1619">
        <v>3</v>
      </c>
      <c r="D3460" s="1955" t="s">
        <v>2089</v>
      </c>
      <c r="E3460" s="1620">
        <v>7</v>
      </c>
      <c r="F3460" s="1621" t="s">
        <v>508</v>
      </c>
      <c r="G3460" s="1813">
        <v>1</v>
      </c>
      <c r="H3460" s="1621">
        <v>2012</v>
      </c>
      <c r="I3460" s="1623">
        <v>488.76</v>
      </c>
      <c r="J3460" s="1621">
        <v>100</v>
      </c>
      <c r="K3460" s="1623">
        <f t="shared" si="187"/>
        <v>0</v>
      </c>
      <c r="L3460" s="1621"/>
      <c r="M3460" s="1621"/>
      <c r="N3460" s="1624">
        <f t="shared" si="188"/>
        <v>0</v>
      </c>
      <c r="O3460" s="2109"/>
      <c r="P3460" s="2109"/>
      <c r="Q3460" s="2109">
        <f t="shared" si="189"/>
        <v>0</v>
      </c>
      <c r="R3460" s="2394"/>
    </row>
    <row r="3461" spans="3:18" ht="14.25" customHeight="1">
      <c r="C3461" s="1619">
        <v>4</v>
      </c>
      <c r="D3461" s="1955" t="s">
        <v>6143</v>
      </c>
      <c r="E3461" s="1620">
        <v>7</v>
      </c>
      <c r="F3461" s="1621" t="s">
        <v>508</v>
      </c>
      <c r="G3461" s="1813" t="s">
        <v>7310</v>
      </c>
      <c r="H3461" s="1621">
        <v>2012</v>
      </c>
      <c r="I3461" s="1623">
        <v>37.08</v>
      </c>
      <c r="J3461" s="1621">
        <v>100</v>
      </c>
      <c r="K3461" s="1623">
        <f t="shared" si="187"/>
        <v>0</v>
      </c>
      <c r="L3461" s="1621"/>
      <c r="M3461" s="1621"/>
      <c r="N3461" s="1624">
        <f t="shared" si="188"/>
        <v>0</v>
      </c>
      <c r="O3461" s="2109"/>
      <c r="P3461" s="2109"/>
      <c r="Q3461" s="2109">
        <f t="shared" si="189"/>
        <v>0</v>
      </c>
      <c r="R3461" s="2394"/>
    </row>
    <row r="3462" spans="3:18" ht="14.25" customHeight="1">
      <c r="C3462" s="1619">
        <v>5</v>
      </c>
      <c r="D3462" s="1955" t="s">
        <v>6145</v>
      </c>
      <c r="E3462" s="1620">
        <v>7</v>
      </c>
      <c r="F3462" s="1621" t="s">
        <v>508</v>
      </c>
      <c r="G3462" s="1813" t="s">
        <v>7310</v>
      </c>
      <c r="H3462" s="1621">
        <v>2013</v>
      </c>
      <c r="I3462" s="1623">
        <v>47.3</v>
      </c>
      <c r="J3462" s="1621">
        <v>100</v>
      </c>
      <c r="K3462" s="1623">
        <f t="shared" si="187"/>
        <v>0</v>
      </c>
      <c r="L3462" s="1621"/>
      <c r="M3462" s="1621"/>
      <c r="N3462" s="1624">
        <f t="shared" si="188"/>
        <v>0</v>
      </c>
      <c r="O3462" s="2109"/>
      <c r="P3462" s="2109"/>
      <c r="Q3462" s="2109">
        <f t="shared" si="189"/>
        <v>0</v>
      </c>
      <c r="R3462" s="2394"/>
    </row>
    <row r="3463" spans="3:18" ht="14.25" customHeight="1">
      <c r="C3463" s="1619">
        <v>6</v>
      </c>
      <c r="D3463" s="1955" t="s">
        <v>6144</v>
      </c>
      <c r="E3463" s="1620">
        <v>7</v>
      </c>
      <c r="F3463" s="1621" t="s">
        <v>508</v>
      </c>
      <c r="G3463" s="1813" t="s">
        <v>7310</v>
      </c>
      <c r="H3463" s="1621">
        <v>2013</v>
      </c>
      <c r="I3463" s="1623">
        <v>45.55</v>
      </c>
      <c r="J3463" s="1621">
        <v>100</v>
      </c>
      <c r="K3463" s="1623">
        <f t="shared" si="187"/>
        <v>0</v>
      </c>
      <c r="L3463" s="1621"/>
      <c r="M3463" s="1621"/>
      <c r="N3463" s="1624">
        <f t="shared" si="188"/>
        <v>0</v>
      </c>
      <c r="O3463" s="2109"/>
      <c r="P3463" s="2109"/>
      <c r="Q3463" s="2109">
        <f t="shared" si="189"/>
        <v>0</v>
      </c>
      <c r="R3463" s="2394"/>
    </row>
    <row r="3464" spans="3:18" ht="14.25" customHeight="1">
      <c r="C3464" s="1619">
        <v>7</v>
      </c>
      <c r="D3464" s="1955" t="s">
        <v>2618</v>
      </c>
      <c r="E3464" s="1620">
        <v>7</v>
      </c>
      <c r="F3464" s="1621" t="s">
        <v>508</v>
      </c>
      <c r="G3464" s="1813" t="s">
        <v>7313</v>
      </c>
      <c r="H3464" s="1621">
        <v>2015</v>
      </c>
      <c r="I3464" s="1623">
        <v>354</v>
      </c>
      <c r="J3464" s="1621">
        <v>100</v>
      </c>
      <c r="K3464" s="1623">
        <f t="shared" si="187"/>
        <v>0</v>
      </c>
      <c r="L3464" s="1621"/>
      <c r="M3464" s="1621"/>
      <c r="N3464" s="1624">
        <f t="shared" si="188"/>
        <v>0</v>
      </c>
      <c r="O3464" s="2109"/>
      <c r="P3464" s="2109"/>
      <c r="Q3464" s="2109">
        <f t="shared" si="189"/>
        <v>0</v>
      </c>
      <c r="R3464" s="2394"/>
    </row>
    <row r="3465" spans="3:18" ht="14.25" customHeight="1">
      <c r="C3465" s="1619">
        <v>8</v>
      </c>
      <c r="D3465" s="1955" t="s">
        <v>6146</v>
      </c>
      <c r="E3465" s="1620">
        <v>7</v>
      </c>
      <c r="F3465" s="1621" t="s">
        <v>508</v>
      </c>
      <c r="G3465" s="1813" t="s">
        <v>7379</v>
      </c>
      <c r="H3465" s="1621">
        <v>2015</v>
      </c>
      <c r="I3465" s="1623">
        <v>767.28</v>
      </c>
      <c r="J3465" s="1621">
        <v>100</v>
      </c>
      <c r="K3465" s="1623">
        <f t="shared" si="187"/>
        <v>0</v>
      </c>
      <c r="L3465" s="1621"/>
      <c r="M3465" s="1621"/>
      <c r="N3465" s="1624">
        <f t="shared" si="188"/>
        <v>0</v>
      </c>
      <c r="O3465" s="2109"/>
      <c r="P3465" s="2109"/>
      <c r="Q3465" s="2109">
        <f t="shared" si="189"/>
        <v>0</v>
      </c>
      <c r="R3465" s="2394"/>
    </row>
    <row r="3466" spans="3:18" ht="14.25" customHeight="1">
      <c r="C3466" s="1619">
        <v>9</v>
      </c>
      <c r="D3466" s="1955" t="s">
        <v>2728</v>
      </c>
      <c r="E3466" s="1620">
        <v>7</v>
      </c>
      <c r="F3466" s="1621" t="s">
        <v>508</v>
      </c>
      <c r="G3466" s="1813">
        <v>1</v>
      </c>
      <c r="H3466" s="1621">
        <v>2015</v>
      </c>
      <c r="I3466" s="1623">
        <v>2350</v>
      </c>
      <c r="J3466" s="1621">
        <v>100</v>
      </c>
      <c r="K3466" s="1623">
        <f t="shared" si="187"/>
        <v>0</v>
      </c>
      <c r="L3466" s="1621"/>
      <c r="M3466" s="1621"/>
      <c r="N3466" s="1624">
        <f t="shared" si="188"/>
        <v>0</v>
      </c>
      <c r="O3466" s="2109"/>
      <c r="P3466" s="2109"/>
      <c r="Q3466" s="2109">
        <f t="shared" si="189"/>
        <v>0</v>
      </c>
      <c r="R3466" s="2394"/>
    </row>
    <row r="3467" spans="3:18" ht="14.25" customHeight="1">
      <c r="C3467" s="1619">
        <v>10</v>
      </c>
      <c r="D3467" s="1955" t="s">
        <v>4969</v>
      </c>
      <c r="E3467" s="1620">
        <v>7</v>
      </c>
      <c r="F3467" s="1621" t="s">
        <v>508</v>
      </c>
      <c r="G3467" s="1813" t="s">
        <v>7310</v>
      </c>
      <c r="H3467" s="1621">
        <v>2015</v>
      </c>
      <c r="I3467" s="1623">
        <v>42</v>
      </c>
      <c r="J3467" s="1621">
        <v>100</v>
      </c>
      <c r="K3467" s="1623">
        <f t="shared" si="187"/>
        <v>0</v>
      </c>
      <c r="L3467" s="1621"/>
      <c r="M3467" s="1621"/>
      <c r="N3467" s="1624">
        <f t="shared" si="188"/>
        <v>0</v>
      </c>
      <c r="O3467" s="2109"/>
      <c r="P3467" s="2109"/>
      <c r="Q3467" s="2109">
        <f t="shared" si="189"/>
        <v>0</v>
      </c>
      <c r="R3467" s="2394"/>
    </row>
    <row r="3468" spans="3:18" ht="14.25" customHeight="1">
      <c r="C3468" s="1619">
        <v>11</v>
      </c>
      <c r="D3468" s="1955" t="s">
        <v>4970</v>
      </c>
      <c r="E3468" s="1620">
        <v>7</v>
      </c>
      <c r="F3468" s="1621" t="s">
        <v>508</v>
      </c>
      <c r="G3468" s="1813" t="s">
        <v>7310</v>
      </c>
      <c r="H3468" s="1621">
        <v>2015</v>
      </c>
      <c r="I3468" s="1623">
        <v>149.88</v>
      </c>
      <c r="J3468" s="1621">
        <v>100</v>
      </c>
      <c r="K3468" s="1623">
        <f t="shared" si="187"/>
        <v>0</v>
      </c>
      <c r="L3468" s="1621"/>
      <c r="M3468" s="1621"/>
      <c r="N3468" s="1624">
        <f t="shared" si="188"/>
        <v>0</v>
      </c>
      <c r="O3468" s="2109"/>
      <c r="P3468" s="2109"/>
      <c r="Q3468" s="2109">
        <f t="shared" si="189"/>
        <v>0</v>
      </c>
      <c r="R3468" s="2394"/>
    </row>
    <row r="3469" spans="3:18" ht="14.25" customHeight="1">
      <c r="C3469" s="1619">
        <v>12</v>
      </c>
      <c r="D3469" s="1955" t="s">
        <v>6083</v>
      </c>
      <c r="E3469" s="1620">
        <v>7</v>
      </c>
      <c r="F3469" s="1621" t="s">
        <v>508</v>
      </c>
      <c r="G3469" s="1813" t="s">
        <v>7313</v>
      </c>
      <c r="H3469" s="1621">
        <v>2016</v>
      </c>
      <c r="I3469" s="1623">
        <v>239.04</v>
      </c>
      <c r="J3469" s="1621">
        <v>100</v>
      </c>
      <c r="K3469" s="1623">
        <f t="shared" si="187"/>
        <v>0</v>
      </c>
      <c r="L3469" s="1621"/>
      <c r="M3469" s="1621"/>
      <c r="N3469" s="1624">
        <f t="shared" si="188"/>
        <v>0</v>
      </c>
      <c r="O3469" s="2109"/>
      <c r="P3469" s="2109"/>
      <c r="Q3469" s="2109">
        <f t="shared" si="189"/>
        <v>0</v>
      </c>
      <c r="R3469" s="2394"/>
    </row>
    <row r="3470" spans="3:18" ht="14.25" customHeight="1">
      <c r="C3470" s="1619">
        <v>13</v>
      </c>
      <c r="D3470" s="1955" t="s">
        <v>4831</v>
      </c>
      <c r="E3470" s="1620">
        <v>7</v>
      </c>
      <c r="F3470" s="1621" t="s">
        <v>508</v>
      </c>
      <c r="G3470" s="1813">
        <v>1</v>
      </c>
      <c r="H3470" s="1621">
        <v>2016</v>
      </c>
      <c r="I3470" s="1623">
        <v>2339</v>
      </c>
      <c r="J3470" s="1621">
        <v>100</v>
      </c>
      <c r="K3470" s="1623">
        <f t="shared" si="187"/>
        <v>0</v>
      </c>
      <c r="L3470" s="1621"/>
      <c r="M3470" s="1621"/>
      <c r="N3470" s="1624">
        <f t="shared" si="188"/>
        <v>0</v>
      </c>
      <c r="O3470" s="2109"/>
      <c r="P3470" s="2109"/>
      <c r="Q3470" s="2109">
        <f t="shared" si="189"/>
        <v>0</v>
      </c>
      <c r="R3470" s="2394"/>
    </row>
    <row r="3471" spans="3:18" ht="14.25" customHeight="1">
      <c r="C3471" s="1619">
        <v>14</v>
      </c>
      <c r="D3471" s="1955" t="s">
        <v>4969</v>
      </c>
      <c r="E3471" s="1620">
        <v>7</v>
      </c>
      <c r="F3471" s="1621" t="s">
        <v>508</v>
      </c>
      <c r="G3471" s="1813" t="s">
        <v>7432</v>
      </c>
      <c r="H3471" s="1621">
        <v>2016</v>
      </c>
      <c r="I3471" s="1623">
        <v>126</v>
      </c>
      <c r="J3471" s="1621">
        <v>100</v>
      </c>
      <c r="K3471" s="1623">
        <f t="shared" si="187"/>
        <v>0</v>
      </c>
      <c r="L3471" s="1621"/>
      <c r="M3471" s="1621"/>
      <c r="N3471" s="1624">
        <f t="shared" si="188"/>
        <v>0</v>
      </c>
      <c r="O3471" s="2109"/>
      <c r="P3471" s="2109"/>
      <c r="Q3471" s="2109">
        <f t="shared" si="189"/>
        <v>0</v>
      </c>
      <c r="R3471" s="2394"/>
    </row>
    <row r="3472" spans="3:18" ht="14.25" customHeight="1">
      <c r="C3472" s="1619">
        <v>15</v>
      </c>
      <c r="D3472" s="1955" t="s">
        <v>4970</v>
      </c>
      <c r="E3472" s="1620">
        <v>7</v>
      </c>
      <c r="F3472" s="1621" t="s">
        <v>508</v>
      </c>
      <c r="G3472" s="1813" t="s">
        <v>7310</v>
      </c>
      <c r="H3472" s="1621">
        <v>2016</v>
      </c>
      <c r="I3472" s="1623">
        <v>149.88</v>
      </c>
      <c r="J3472" s="1621">
        <v>100</v>
      </c>
      <c r="K3472" s="1623">
        <f t="shared" si="187"/>
        <v>0</v>
      </c>
      <c r="L3472" s="1621"/>
      <c r="M3472" s="1621"/>
      <c r="N3472" s="1624">
        <f t="shared" si="188"/>
        <v>0</v>
      </c>
      <c r="O3472" s="2109"/>
      <c r="P3472" s="2109"/>
      <c r="Q3472" s="2109">
        <f t="shared" si="189"/>
        <v>0</v>
      </c>
      <c r="R3472" s="2394"/>
    </row>
    <row r="3473" spans="3:18" ht="14.25" customHeight="1">
      <c r="C3473" s="1619">
        <v>16</v>
      </c>
      <c r="D3473" s="1955" t="s">
        <v>5993</v>
      </c>
      <c r="E3473" s="1620">
        <v>7</v>
      </c>
      <c r="F3473" s="1621" t="s">
        <v>508</v>
      </c>
      <c r="G3473" s="1813">
        <v>2</v>
      </c>
      <c r="H3473" s="1621">
        <v>2016</v>
      </c>
      <c r="I3473" s="1623">
        <v>4794</v>
      </c>
      <c r="J3473" s="1621">
        <v>100</v>
      </c>
      <c r="K3473" s="1623">
        <f t="shared" si="187"/>
        <v>0</v>
      </c>
      <c r="L3473" s="1621"/>
      <c r="M3473" s="1621"/>
      <c r="N3473" s="1624">
        <f t="shared" si="188"/>
        <v>0</v>
      </c>
      <c r="O3473" s="2109"/>
      <c r="P3473" s="2109"/>
      <c r="Q3473" s="2109">
        <f t="shared" si="189"/>
        <v>0</v>
      </c>
      <c r="R3473" s="2394"/>
    </row>
    <row r="3474" spans="3:18" ht="14.25" customHeight="1">
      <c r="C3474" s="1619">
        <v>17</v>
      </c>
      <c r="D3474" s="1955" t="s">
        <v>5992</v>
      </c>
      <c r="E3474" s="1620">
        <v>7</v>
      </c>
      <c r="F3474" s="1621" t="s">
        <v>508</v>
      </c>
      <c r="G3474" s="1813">
        <v>1</v>
      </c>
      <c r="H3474" s="1621">
        <v>2017</v>
      </c>
      <c r="I3474" s="1623">
        <v>2342</v>
      </c>
      <c r="J3474" s="1621">
        <v>100</v>
      </c>
      <c r="K3474" s="1623">
        <f t="shared" si="187"/>
        <v>0</v>
      </c>
      <c r="L3474" s="1621"/>
      <c r="M3474" s="1621"/>
      <c r="N3474" s="1624">
        <f t="shared" si="188"/>
        <v>0</v>
      </c>
      <c r="O3474" s="2109"/>
      <c r="P3474" s="2109"/>
      <c r="Q3474" s="2109">
        <f t="shared" si="189"/>
        <v>0</v>
      </c>
      <c r="R3474" s="2394"/>
    </row>
    <row r="3475" spans="3:18" ht="14.25" customHeight="1">
      <c r="C3475" s="1619">
        <v>18</v>
      </c>
      <c r="D3475" s="1955" t="s">
        <v>4966</v>
      </c>
      <c r="E3475" s="1620">
        <v>7</v>
      </c>
      <c r="F3475" s="1621" t="s">
        <v>508</v>
      </c>
      <c r="G3475" s="1813" t="s">
        <v>7379</v>
      </c>
      <c r="H3475" s="1621">
        <v>2009</v>
      </c>
      <c r="I3475" s="1623">
        <v>100.2</v>
      </c>
      <c r="J3475" s="1621">
        <v>100</v>
      </c>
      <c r="K3475" s="1623">
        <f t="shared" ref="K3475:K3632" si="194">IF(J3475=100,0,I3475-I3475*J3475%)</f>
        <v>0</v>
      </c>
      <c r="L3475" s="1621"/>
      <c r="M3475" s="1621"/>
      <c r="N3475" s="1624">
        <f t="shared" ref="N3475:N3632" si="195">+L3475*M3475</f>
        <v>0</v>
      </c>
      <c r="O3475" s="2109"/>
      <c r="P3475" s="2109"/>
      <c r="Q3475" s="2109">
        <f t="shared" ref="Q3475:Q3632" si="196">+O3475*P3475</f>
        <v>0</v>
      </c>
      <c r="R3475" s="2394"/>
    </row>
    <row r="3476" spans="3:18" ht="14.25" customHeight="1">
      <c r="C3476" s="1619">
        <v>19</v>
      </c>
      <c r="D3476" s="1955" t="s">
        <v>6147</v>
      </c>
      <c r="E3476" s="1620">
        <v>7</v>
      </c>
      <c r="F3476" s="1621" t="s">
        <v>508</v>
      </c>
      <c r="G3476" s="1813" t="s">
        <v>7310</v>
      </c>
      <c r="H3476" s="1621">
        <v>2015</v>
      </c>
      <c r="I3476" s="1623">
        <v>26.52</v>
      </c>
      <c r="J3476" s="1621">
        <v>100</v>
      </c>
      <c r="K3476" s="1623">
        <f t="shared" si="194"/>
        <v>0</v>
      </c>
      <c r="L3476" s="1621"/>
      <c r="M3476" s="1621"/>
      <c r="N3476" s="1624">
        <f t="shared" si="195"/>
        <v>0</v>
      </c>
      <c r="O3476" s="2109"/>
      <c r="P3476" s="2109"/>
      <c r="Q3476" s="2109">
        <f t="shared" si="196"/>
        <v>0</v>
      </c>
      <c r="R3476" s="2394"/>
    </row>
    <row r="3477" spans="3:18" ht="14.25" customHeight="1">
      <c r="C3477" s="1619">
        <v>20</v>
      </c>
      <c r="D3477" s="1955" t="s">
        <v>4971</v>
      </c>
      <c r="E3477" s="1620">
        <v>7</v>
      </c>
      <c r="F3477" s="1621" t="s">
        <v>508</v>
      </c>
      <c r="G3477" s="1813" t="s">
        <v>7310</v>
      </c>
      <c r="H3477" s="1621">
        <v>2016</v>
      </c>
      <c r="I3477" s="1623">
        <v>550.49400000000003</v>
      </c>
      <c r="J3477" s="1621">
        <v>100</v>
      </c>
      <c r="K3477" s="1623">
        <f t="shared" si="194"/>
        <v>0</v>
      </c>
      <c r="L3477" s="1621"/>
      <c r="M3477" s="1621"/>
      <c r="N3477" s="1624">
        <f t="shared" si="195"/>
        <v>0</v>
      </c>
      <c r="O3477" s="2109"/>
      <c r="P3477" s="2109"/>
      <c r="Q3477" s="2109">
        <f t="shared" si="196"/>
        <v>0</v>
      </c>
      <c r="R3477" s="2394"/>
    </row>
    <row r="3478" spans="3:18" ht="14.25" customHeight="1">
      <c r="C3478" s="1619">
        <v>21</v>
      </c>
      <c r="D3478" s="1955" t="s">
        <v>4972</v>
      </c>
      <c r="E3478" s="1620">
        <v>7</v>
      </c>
      <c r="F3478" s="1621" t="s">
        <v>508</v>
      </c>
      <c r="G3478" s="1813" t="s">
        <v>7379</v>
      </c>
      <c r="H3478" s="1621">
        <v>2018</v>
      </c>
      <c r="I3478" s="1623">
        <v>194</v>
      </c>
      <c r="J3478" s="1621">
        <v>100</v>
      </c>
      <c r="K3478" s="1623">
        <f t="shared" si="194"/>
        <v>0</v>
      </c>
      <c r="L3478" s="1621"/>
      <c r="M3478" s="1621"/>
      <c r="N3478" s="1624">
        <f t="shared" si="195"/>
        <v>0</v>
      </c>
      <c r="O3478" s="2109"/>
      <c r="P3478" s="2109"/>
      <c r="Q3478" s="2109">
        <f t="shared" si="196"/>
        <v>0</v>
      </c>
      <c r="R3478" s="2394"/>
    </row>
    <row r="3479" spans="3:18" ht="14.25" customHeight="1">
      <c r="C3479" s="1619">
        <v>22</v>
      </c>
      <c r="D3479" s="1955" t="s">
        <v>7433</v>
      </c>
      <c r="E3479" s="1620">
        <v>7</v>
      </c>
      <c r="F3479" s="1621" t="s">
        <v>508</v>
      </c>
      <c r="G3479" s="1813">
        <v>2</v>
      </c>
      <c r="H3479" s="1621">
        <v>2020</v>
      </c>
      <c r="I3479" s="1623">
        <v>4928.3999999999996</v>
      </c>
      <c r="J3479" s="1621">
        <v>71.5</v>
      </c>
      <c r="K3479" s="1623">
        <f t="shared" si="194"/>
        <v>1404.5940000000001</v>
      </c>
      <c r="L3479" s="1621"/>
      <c r="M3479" s="1621"/>
      <c r="N3479" s="1624">
        <f t="shared" si="195"/>
        <v>0</v>
      </c>
      <c r="O3479" s="2109"/>
      <c r="P3479" s="2109"/>
      <c r="Q3479" s="2109">
        <f t="shared" si="196"/>
        <v>0</v>
      </c>
      <c r="R3479" s="2394"/>
    </row>
    <row r="3480" spans="3:18" ht="14.25" customHeight="1">
      <c r="C3480" s="1619">
        <v>23</v>
      </c>
      <c r="D3480" s="1955" t="s">
        <v>6148</v>
      </c>
      <c r="E3480" s="1620">
        <v>7</v>
      </c>
      <c r="F3480" s="1621" t="s">
        <v>508</v>
      </c>
      <c r="G3480" s="1813" t="s">
        <v>7310</v>
      </c>
      <c r="H3480" s="1621">
        <v>2019</v>
      </c>
      <c r="I3480" s="1623">
        <v>365.7</v>
      </c>
      <c r="J3480" s="1621">
        <v>85.800000000000011</v>
      </c>
      <c r="K3480" s="1623">
        <f t="shared" si="194"/>
        <v>51.929399999999987</v>
      </c>
      <c r="L3480" s="1621"/>
      <c r="M3480" s="1621"/>
      <c r="N3480" s="1624">
        <f t="shared" si="195"/>
        <v>0</v>
      </c>
      <c r="O3480" s="2109"/>
      <c r="P3480" s="2109"/>
      <c r="Q3480" s="2109">
        <f t="shared" si="196"/>
        <v>0</v>
      </c>
      <c r="R3480" s="2394"/>
    </row>
    <row r="3481" spans="3:18" ht="14.25" customHeight="1">
      <c r="C3481" s="1619">
        <v>24</v>
      </c>
      <c r="D3481" s="1955" t="s">
        <v>4973</v>
      </c>
      <c r="E3481" s="1620">
        <v>7</v>
      </c>
      <c r="F3481" s="1621" t="s">
        <v>508</v>
      </c>
      <c r="G3481" s="1813" t="s">
        <v>7310</v>
      </c>
      <c r="H3481" s="1621">
        <v>2019</v>
      </c>
      <c r="I3481" s="1623">
        <v>99.6</v>
      </c>
      <c r="J3481" s="1621">
        <v>85.800000000000011</v>
      </c>
      <c r="K3481" s="1623">
        <f t="shared" si="194"/>
        <v>14.143199999999993</v>
      </c>
      <c r="L3481" s="1621"/>
      <c r="M3481" s="1621"/>
      <c r="N3481" s="1624">
        <f t="shared" si="195"/>
        <v>0</v>
      </c>
      <c r="O3481" s="2109"/>
      <c r="P3481" s="2109"/>
      <c r="Q3481" s="2109">
        <f t="shared" si="196"/>
        <v>0</v>
      </c>
      <c r="R3481" s="2394"/>
    </row>
    <row r="3482" spans="3:18" ht="14.25" customHeight="1">
      <c r="C3482" s="1619">
        <v>25</v>
      </c>
      <c r="D3482" s="1955" t="s">
        <v>4933</v>
      </c>
      <c r="E3482" s="1620">
        <v>7</v>
      </c>
      <c r="F3482" s="1621" t="s">
        <v>508</v>
      </c>
      <c r="G3482" s="1813" t="s">
        <v>7432</v>
      </c>
      <c r="H3482" s="1621">
        <v>2019</v>
      </c>
      <c r="I3482" s="1623">
        <v>865.26</v>
      </c>
      <c r="J3482" s="1621">
        <v>85.800000000000011</v>
      </c>
      <c r="K3482" s="1623">
        <f t="shared" si="194"/>
        <v>122.86691999999994</v>
      </c>
      <c r="L3482" s="1621"/>
      <c r="M3482" s="1621"/>
      <c r="N3482" s="1624">
        <f t="shared" si="195"/>
        <v>0</v>
      </c>
      <c r="O3482" s="2109"/>
      <c r="P3482" s="2109"/>
      <c r="Q3482" s="2109">
        <f t="shared" si="196"/>
        <v>0</v>
      </c>
      <c r="R3482" s="2394"/>
    </row>
    <row r="3483" spans="3:18" ht="14.25" customHeight="1">
      <c r="C3483" s="1619">
        <v>26</v>
      </c>
      <c r="D3483" s="1955" t="s">
        <v>4975</v>
      </c>
      <c r="E3483" s="1620">
        <v>7</v>
      </c>
      <c r="F3483" s="1621" t="s">
        <v>508</v>
      </c>
      <c r="G3483" s="1813" t="s">
        <v>7376</v>
      </c>
      <c r="H3483" s="1621">
        <v>2019</v>
      </c>
      <c r="I3483" s="1623">
        <v>2744</v>
      </c>
      <c r="J3483" s="1621">
        <v>85.800000000000011</v>
      </c>
      <c r="K3483" s="1623">
        <f t="shared" si="194"/>
        <v>389.64799999999968</v>
      </c>
      <c r="L3483" s="1621"/>
      <c r="M3483" s="1621"/>
      <c r="N3483" s="1624">
        <f t="shared" si="195"/>
        <v>0</v>
      </c>
      <c r="O3483" s="2109"/>
      <c r="P3483" s="2109"/>
      <c r="Q3483" s="2109">
        <f t="shared" si="196"/>
        <v>0</v>
      </c>
      <c r="R3483" s="2394"/>
    </row>
    <row r="3484" spans="3:18" ht="14.25" customHeight="1">
      <c r="C3484" s="1619">
        <v>27</v>
      </c>
      <c r="D3484" s="1955" t="s">
        <v>4974</v>
      </c>
      <c r="E3484" s="1620">
        <v>7</v>
      </c>
      <c r="F3484" s="1621" t="s">
        <v>508</v>
      </c>
      <c r="G3484" s="1813" t="s">
        <v>7308</v>
      </c>
      <c r="H3484" s="1621">
        <v>2019</v>
      </c>
      <c r="I3484" s="1623">
        <v>1224</v>
      </c>
      <c r="J3484" s="1621">
        <v>85.800000000000011</v>
      </c>
      <c r="K3484" s="1623">
        <f t="shared" si="194"/>
        <v>173.80799999999999</v>
      </c>
      <c r="L3484" s="1621"/>
      <c r="M3484" s="1621"/>
      <c r="N3484" s="1624">
        <f t="shared" si="195"/>
        <v>0</v>
      </c>
      <c r="O3484" s="2109"/>
      <c r="P3484" s="2109"/>
      <c r="Q3484" s="2109">
        <f t="shared" si="196"/>
        <v>0</v>
      </c>
      <c r="R3484" s="2394"/>
    </row>
    <row r="3485" spans="3:18" ht="14.25" customHeight="1">
      <c r="C3485" s="1619">
        <v>28</v>
      </c>
      <c r="D3485" s="1955" t="s">
        <v>5056</v>
      </c>
      <c r="E3485" s="1620">
        <v>7</v>
      </c>
      <c r="F3485" s="1621" t="s">
        <v>508</v>
      </c>
      <c r="G3485" s="1813" t="s">
        <v>7434</v>
      </c>
      <c r="H3485" s="1621">
        <v>2019</v>
      </c>
      <c r="I3485" s="1623">
        <v>1511.277</v>
      </c>
      <c r="J3485" s="1621">
        <v>85.800000000000011</v>
      </c>
      <c r="K3485" s="1623">
        <f t="shared" si="194"/>
        <v>214.60133399999995</v>
      </c>
      <c r="L3485" s="1621"/>
      <c r="M3485" s="1621"/>
      <c r="N3485" s="1624">
        <f t="shared" si="195"/>
        <v>0</v>
      </c>
      <c r="O3485" s="2109"/>
      <c r="P3485" s="2109"/>
      <c r="Q3485" s="2109">
        <f t="shared" si="196"/>
        <v>0</v>
      </c>
      <c r="R3485" s="2394"/>
    </row>
    <row r="3486" spans="3:18" ht="14.25" customHeight="1">
      <c r="C3486" s="1619">
        <v>29</v>
      </c>
      <c r="D3486" s="1955" t="s">
        <v>4977</v>
      </c>
      <c r="E3486" s="1620">
        <v>7</v>
      </c>
      <c r="F3486" s="1621" t="s">
        <v>508</v>
      </c>
      <c r="G3486" s="1813" t="s">
        <v>7379</v>
      </c>
      <c r="H3486" s="1621">
        <v>2020</v>
      </c>
      <c r="I3486" s="1623">
        <v>760</v>
      </c>
      <c r="J3486" s="1621">
        <v>71.5</v>
      </c>
      <c r="K3486" s="1623">
        <f t="shared" si="194"/>
        <v>216.60000000000002</v>
      </c>
      <c r="L3486" s="1621"/>
      <c r="M3486" s="1621"/>
      <c r="N3486" s="1624">
        <f t="shared" si="195"/>
        <v>0</v>
      </c>
      <c r="O3486" s="2109"/>
      <c r="P3486" s="2109"/>
      <c r="Q3486" s="2109">
        <f t="shared" si="196"/>
        <v>0</v>
      </c>
      <c r="R3486" s="2394"/>
    </row>
    <row r="3487" spans="3:18" ht="14.25" customHeight="1">
      <c r="C3487" s="1619">
        <v>30</v>
      </c>
      <c r="D3487" s="1955" t="s">
        <v>2107</v>
      </c>
      <c r="E3487" s="1620">
        <v>7</v>
      </c>
      <c r="F3487" s="1621" t="s">
        <v>508</v>
      </c>
      <c r="G3487" s="1813" t="s">
        <v>7435</v>
      </c>
      <c r="H3487" s="1621">
        <v>2020</v>
      </c>
      <c r="I3487" s="1623">
        <v>389.61</v>
      </c>
      <c r="J3487" s="1621">
        <v>71.5</v>
      </c>
      <c r="K3487" s="1623">
        <f t="shared" si="194"/>
        <v>111.03885000000002</v>
      </c>
      <c r="L3487" s="1621"/>
      <c r="M3487" s="1621"/>
      <c r="N3487" s="1624">
        <f t="shared" si="195"/>
        <v>0</v>
      </c>
      <c r="O3487" s="2109"/>
      <c r="P3487" s="2109"/>
      <c r="Q3487" s="2109">
        <f t="shared" si="196"/>
        <v>0</v>
      </c>
      <c r="R3487" s="2394"/>
    </row>
    <row r="3488" spans="3:18" ht="14.25" customHeight="1">
      <c r="C3488" s="1619">
        <v>31</v>
      </c>
      <c r="D3488" s="1955" t="s">
        <v>4976</v>
      </c>
      <c r="E3488" s="1620">
        <v>7</v>
      </c>
      <c r="F3488" s="1621" t="s">
        <v>508</v>
      </c>
      <c r="G3488" s="1813" t="s">
        <v>7436</v>
      </c>
      <c r="H3488" s="1621">
        <v>2020</v>
      </c>
      <c r="I3488" s="1623">
        <v>2709</v>
      </c>
      <c r="J3488" s="1621">
        <v>71.5</v>
      </c>
      <c r="K3488" s="1623">
        <f t="shared" si="194"/>
        <v>772.06500000000005</v>
      </c>
      <c r="L3488" s="1621"/>
      <c r="M3488" s="1621"/>
      <c r="N3488" s="1624">
        <f t="shared" si="195"/>
        <v>0</v>
      </c>
      <c r="O3488" s="2109"/>
      <c r="P3488" s="2109"/>
      <c r="Q3488" s="2109">
        <f t="shared" si="196"/>
        <v>0</v>
      </c>
      <c r="R3488" s="2394"/>
    </row>
    <row r="3489" spans="3:18" ht="14.25" customHeight="1">
      <c r="C3489" s="1619">
        <v>32</v>
      </c>
      <c r="D3489" s="1955" t="s">
        <v>2106</v>
      </c>
      <c r="E3489" s="1620">
        <v>7</v>
      </c>
      <c r="F3489" s="1621" t="s">
        <v>508</v>
      </c>
      <c r="G3489" s="1813" t="s">
        <v>7437</v>
      </c>
      <c r="H3489" s="1621">
        <v>2020</v>
      </c>
      <c r="I3489" s="1623">
        <v>1077.9000000000001</v>
      </c>
      <c r="J3489" s="1621">
        <v>71.5</v>
      </c>
      <c r="K3489" s="1623">
        <f t="shared" si="194"/>
        <v>307.20150000000001</v>
      </c>
      <c r="L3489" s="1621"/>
      <c r="M3489" s="1621"/>
      <c r="N3489" s="1624">
        <f t="shared" si="195"/>
        <v>0</v>
      </c>
      <c r="O3489" s="2109"/>
      <c r="P3489" s="2109"/>
      <c r="Q3489" s="2109">
        <f t="shared" si="196"/>
        <v>0</v>
      </c>
      <c r="R3489" s="2394"/>
    </row>
    <row r="3490" spans="3:18" ht="14.25" customHeight="1">
      <c r="C3490" s="1619">
        <v>33</v>
      </c>
      <c r="D3490" s="1955" t="s">
        <v>7438</v>
      </c>
      <c r="E3490" s="1620">
        <v>7</v>
      </c>
      <c r="F3490" s="1621" t="s">
        <v>508</v>
      </c>
      <c r="G3490" s="1813">
        <v>3</v>
      </c>
      <c r="H3490" s="1621">
        <v>2022</v>
      </c>
      <c r="I3490" s="1623">
        <v>11934</v>
      </c>
      <c r="J3490" s="1621">
        <v>42.900000000000006</v>
      </c>
      <c r="K3490" s="1623">
        <f t="shared" si="194"/>
        <v>6814.3139999999994</v>
      </c>
      <c r="L3490" s="1621"/>
      <c r="M3490" s="1621"/>
      <c r="N3490" s="1624">
        <f t="shared" si="195"/>
        <v>0</v>
      </c>
      <c r="O3490" s="2109"/>
      <c r="P3490" s="2109"/>
      <c r="Q3490" s="2109">
        <f t="shared" si="196"/>
        <v>0</v>
      </c>
      <c r="R3490" s="2394"/>
    </row>
    <row r="3491" spans="3:18" ht="14.25" customHeight="1">
      <c r="C3491" s="1619">
        <v>34</v>
      </c>
      <c r="D3491" s="1955" t="s">
        <v>6149</v>
      </c>
      <c r="E3491" s="1620">
        <v>7</v>
      </c>
      <c r="F3491" s="1621" t="s">
        <v>508</v>
      </c>
      <c r="G3491" s="1813" t="s">
        <v>7310</v>
      </c>
      <c r="H3491" s="1621">
        <v>2020</v>
      </c>
      <c r="I3491" s="1623">
        <v>280.8</v>
      </c>
      <c r="J3491" s="1621">
        <v>71.5</v>
      </c>
      <c r="K3491" s="1623">
        <f t="shared" si="194"/>
        <v>80.02800000000002</v>
      </c>
      <c r="L3491" s="1621"/>
      <c r="M3491" s="1621"/>
      <c r="N3491" s="1624">
        <f t="shared" si="195"/>
        <v>0</v>
      </c>
      <c r="O3491" s="2109"/>
      <c r="P3491" s="2109"/>
      <c r="Q3491" s="2109">
        <f t="shared" si="196"/>
        <v>0</v>
      </c>
      <c r="R3491" s="2394"/>
    </row>
    <row r="3492" spans="3:18" ht="14.25" customHeight="1">
      <c r="C3492" s="1619">
        <v>35</v>
      </c>
      <c r="D3492" s="1955" t="s">
        <v>7433</v>
      </c>
      <c r="E3492" s="1620">
        <v>7</v>
      </c>
      <c r="F3492" s="1621" t="s">
        <v>508</v>
      </c>
      <c r="G3492" s="1813">
        <v>1</v>
      </c>
      <c r="H3492" s="1621">
        <v>2021</v>
      </c>
      <c r="I3492" s="1623">
        <v>2455.17</v>
      </c>
      <c r="J3492" s="1621">
        <v>57.2</v>
      </c>
      <c r="K3492" s="1623">
        <f t="shared" si="194"/>
        <v>1050.8127599999998</v>
      </c>
      <c r="L3492" s="1621"/>
      <c r="M3492" s="1621"/>
      <c r="N3492" s="1624">
        <f t="shared" si="195"/>
        <v>0</v>
      </c>
      <c r="O3492" s="2109"/>
      <c r="P3492" s="2109"/>
      <c r="Q3492" s="2109">
        <f t="shared" si="196"/>
        <v>0</v>
      </c>
      <c r="R3492" s="2394"/>
    </row>
    <row r="3493" spans="3:18" ht="14.25" customHeight="1">
      <c r="C3493" s="1619">
        <v>36</v>
      </c>
      <c r="D3493" s="1955" t="s">
        <v>7439</v>
      </c>
      <c r="E3493" s="1620">
        <v>7</v>
      </c>
      <c r="F3493" s="1621" t="s">
        <v>508</v>
      </c>
      <c r="G3493" s="1813">
        <v>3</v>
      </c>
      <c r="H3493" s="1621">
        <v>2023</v>
      </c>
      <c r="I3493" s="1623">
        <v>11934</v>
      </c>
      <c r="J3493" s="1621">
        <v>28.6</v>
      </c>
      <c r="K3493" s="1623">
        <f t="shared" si="194"/>
        <v>8520.8760000000002</v>
      </c>
      <c r="L3493" s="1621"/>
      <c r="M3493" s="1621"/>
      <c r="N3493" s="1624">
        <f t="shared" si="195"/>
        <v>0</v>
      </c>
      <c r="O3493" s="2109"/>
      <c r="P3493" s="2109"/>
      <c r="Q3493" s="2109">
        <f t="shared" si="196"/>
        <v>0</v>
      </c>
      <c r="R3493" s="2394"/>
    </row>
    <row r="3494" spans="3:18" ht="14.25" customHeight="1">
      <c r="C3494" s="1619">
        <v>37</v>
      </c>
      <c r="D3494" s="1955" t="s">
        <v>5990</v>
      </c>
      <c r="E3494" s="1620">
        <v>7</v>
      </c>
      <c r="F3494" s="1621" t="s">
        <v>508</v>
      </c>
      <c r="G3494" s="1813" t="s">
        <v>7310</v>
      </c>
      <c r="H3494" s="1621">
        <v>2008</v>
      </c>
      <c r="I3494" s="1623">
        <v>1755.22</v>
      </c>
      <c r="J3494" s="1621">
        <v>100</v>
      </c>
      <c r="K3494" s="1623">
        <f t="shared" si="194"/>
        <v>0</v>
      </c>
      <c r="L3494" s="1621"/>
      <c r="M3494" s="1621"/>
      <c r="N3494" s="1624">
        <f t="shared" si="195"/>
        <v>0</v>
      </c>
      <c r="O3494" s="2109"/>
      <c r="P3494" s="2109"/>
      <c r="Q3494" s="2109">
        <f t="shared" si="196"/>
        <v>0</v>
      </c>
      <c r="R3494" s="2394"/>
    </row>
    <row r="3495" spans="3:18" ht="14.25" customHeight="1">
      <c r="C3495" s="1619">
        <v>38</v>
      </c>
      <c r="D3495" s="1955" t="s">
        <v>5057</v>
      </c>
      <c r="E3495" s="1620">
        <v>7</v>
      </c>
      <c r="F3495" s="1621" t="s">
        <v>508</v>
      </c>
      <c r="G3495" s="1813" t="s">
        <v>7377</v>
      </c>
      <c r="H3495" s="1621">
        <v>2021</v>
      </c>
      <c r="I3495" s="1623">
        <v>87.6</v>
      </c>
      <c r="J3495" s="1621">
        <v>57.2</v>
      </c>
      <c r="K3495" s="1623">
        <f t="shared" si="194"/>
        <v>37.492799999999995</v>
      </c>
      <c r="L3495" s="1621"/>
      <c r="M3495" s="1621"/>
      <c r="N3495" s="1624">
        <f t="shared" si="195"/>
        <v>0</v>
      </c>
      <c r="O3495" s="2109"/>
      <c r="P3495" s="2109"/>
      <c r="Q3495" s="2109">
        <f t="shared" si="196"/>
        <v>0</v>
      </c>
      <c r="R3495" s="2394"/>
    </row>
    <row r="3496" spans="3:18" ht="14.25" customHeight="1">
      <c r="C3496" s="1619">
        <v>39</v>
      </c>
      <c r="D3496" s="1955" t="s">
        <v>6150</v>
      </c>
      <c r="E3496" s="1620">
        <v>7</v>
      </c>
      <c r="F3496" s="1621" t="s">
        <v>508</v>
      </c>
      <c r="G3496" s="1813" t="s">
        <v>7379</v>
      </c>
      <c r="H3496" s="1621">
        <v>2021</v>
      </c>
      <c r="I3496" s="1623">
        <v>148.22999999999999</v>
      </c>
      <c r="J3496" s="1621">
        <v>57.2</v>
      </c>
      <c r="K3496" s="1623">
        <f t="shared" si="194"/>
        <v>63.442439999999991</v>
      </c>
      <c r="L3496" s="1621"/>
      <c r="M3496" s="1621"/>
      <c r="N3496" s="1624">
        <f t="shared" si="195"/>
        <v>0</v>
      </c>
      <c r="O3496" s="2109"/>
      <c r="P3496" s="2109"/>
      <c r="Q3496" s="2109">
        <f t="shared" si="196"/>
        <v>0</v>
      </c>
      <c r="R3496" s="2394"/>
    </row>
    <row r="3497" spans="3:18" ht="14.25" customHeight="1">
      <c r="C3497" s="1619">
        <v>40</v>
      </c>
      <c r="D3497" s="1955" t="s">
        <v>7440</v>
      </c>
      <c r="E3497" s="1620">
        <v>7</v>
      </c>
      <c r="F3497" s="1621" t="s">
        <v>508</v>
      </c>
      <c r="G3497" s="1813" t="s">
        <v>7310</v>
      </c>
      <c r="H3497" s="1621">
        <v>2021</v>
      </c>
      <c r="I3497" s="1623">
        <v>224.88</v>
      </c>
      <c r="J3497" s="1621">
        <v>57.2</v>
      </c>
      <c r="K3497" s="1623">
        <f t="shared" si="194"/>
        <v>96.248639999999995</v>
      </c>
      <c r="L3497" s="1621"/>
      <c r="M3497" s="1621"/>
      <c r="N3497" s="1624">
        <f t="shared" si="195"/>
        <v>0</v>
      </c>
      <c r="O3497" s="2109"/>
      <c r="P3497" s="2109"/>
      <c r="Q3497" s="2109">
        <f t="shared" si="196"/>
        <v>0</v>
      </c>
      <c r="R3497" s="2394"/>
    </row>
    <row r="3498" spans="3:18" ht="14.25" customHeight="1">
      <c r="C3498" s="1619">
        <v>41</v>
      </c>
      <c r="D3498" s="1955" t="s">
        <v>4955</v>
      </c>
      <c r="E3498" s="1620">
        <v>7</v>
      </c>
      <c r="F3498" s="1621" t="s">
        <v>508</v>
      </c>
      <c r="G3498" s="1813" t="s">
        <v>7441</v>
      </c>
      <c r="H3498" s="1621">
        <v>2022</v>
      </c>
      <c r="I3498" s="1623">
        <v>1053.8181399999999</v>
      </c>
      <c r="J3498" s="1621">
        <v>42.900000000000006</v>
      </c>
      <c r="K3498" s="1623">
        <f t="shared" si="194"/>
        <v>601.7301579399998</v>
      </c>
      <c r="L3498" s="1621"/>
      <c r="M3498" s="1621"/>
      <c r="N3498" s="1624">
        <f t="shared" si="195"/>
        <v>0</v>
      </c>
      <c r="O3498" s="2109"/>
      <c r="P3498" s="2109"/>
      <c r="Q3498" s="2109">
        <f t="shared" si="196"/>
        <v>0</v>
      </c>
      <c r="R3498" s="2394"/>
    </row>
    <row r="3499" spans="3:18" ht="14.25" customHeight="1">
      <c r="C3499" s="1619">
        <v>42</v>
      </c>
      <c r="D3499" s="1955" t="s">
        <v>6151</v>
      </c>
      <c r="E3499" s="1620">
        <v>7</v>
      </c>
      <c r="F3499" s="1621" t="s">
        <v>508</v>
      </c>
      <c r="G3499" s="1813" t="s">
        <v>7435</v>
      </c>
      <c r="H3499" s="1621">
        <v>2022</v>
      </c>
      <c r="I3499" s="1623">
        <v>2025</v>
      </c>
      <c r="J3499" s="1621">
        <v>42.900000000000006</v>
      </c>
      <c r="K3499" s="1623">
        <f t="shared" si="194"/>
        <v>1156.2749999999999</v>
      </c>
      <c r="L3499" s="1621"/>
      <c r="M3499" s="1621"/>
      <c r="N3499" s="1624">
        <f t="shared" si="195"/>
        <v>0</v>
      </c>
      <c r="O3499" s="2109"/>
      <c r="P3499" s="2109"/>
      <c r="Q3499" s="2109">
        <f t="shared" si="196"/>
        <v>0</v>
      </c>
      <c r="R3499" s="2394"/>
    </row>
    <row r="3500" spans="3:18" ht="14.25" customHeight="1">
      <c r="C3500" s="1619">
        <v>43</v>
      </c>
      <c r="D3500" s="1955" t="s">
        <v>7442</v>
      </c>
      <c r="E3500" s="1620">
        <v>7</v>
      </c>
      <c r="F3500" s="1621" t="s">
        <v>508</v>
      </c>
      <c r="G3500" s="1813" t="s">
        <v>7443</v>
      </c>
      <c r="H3500" s="1621">
        <v>2023</v>
      </c>
      <c r="I3500" s="1623">
        <v>4924.8</v>
      </c>
      <c r="J3500" s="1621">
        <v>28.6</v>
      </c>
      <c r="K3500" s="1623">
        <f t="shared" si="194"/>
        <v>3516.3072000000002</v>
      </c>
      <c r="L3500" s="1621"/>
      <c r="M3500" s="1621"/>
      <c r="N3500" s="1624">
        <f t="shared" si="195"/>
        <v>0</v>
      </c>
      <c r="O3500" s="2109"/>
      <c r="P3500" s="2109"/>
      <c r="Q3500" s="2109">
        <f t="shared" si="196"/>
        <v>0</v>
      </c>
      <c r="R3500" s="2394"/>
    </row>
    <row r="3501" spans="3:18" ht="14.25" customHeight="1">
      <c r="C3501" s="1619">
        <v>44</v>
      </c>
      <c r="D3501" s="1955" t="s">
        <v>6151</v>
      </c>
      <c r="E3501" s="1620">
        <v>7</v>
      </c>
      <c r="F3501" s="1621" t="s">
        <v>508</v>
      </c>
      <c r="G3501" s="1813" t="s">
        <v>7308</v>
      </c>
      <c r="H3501" s="1621">
        <v>2023</v>
      </c>
      <c r="I3501" s="1623">
        <v>1822.5</v>
      </c>
      <c r="J3501" s="1621">
        <v>28.6</v>
      </c>
      <c r="K3501" s="1623">
        <f t="shared" si="194"/>
        <v>1301.2649999999999</v>
      </c>
      <c r="L3501" s="1621"/>
      <c r="M3501" s="1621"/>
      <c r="N3501" s="1624">
        <f t="shared" si="195"/>
        <v>0</v>
      </c>
      <c r="O3501" s="2109"/>
      <c r="P3501" s="2109"/>
      <c r="Q3501" s="2109">
        <f t="shared" si="196"/>
        <v>0</v>
      </c>
      <c r="R3501" s="2394"/>
    </row>
    <row r="3502" spans="3:18" ht="14.25" customHeight="1">
      <c r="C3502" s="1619">
        <v>45</v>
      </c>
      <c r="D3502" s="1955" t="s">
        <v>2823</v>
      </c>
      <c r="E3502" s="1620">
        <v>7</v>
      </c>
      <c r="F3502" s="1621" t="s">
        <v>508</v>
      </c>
      <c r="G3502" s="1813" t="s">
        <v>7310</v>
      </c>
      <c r="H3502" s="1621">
        <v>2006</v>
      </c>
      <c r="I3502" s="1623">
        <v>148.45699999999999</v>
      </c>
      <c r="J3502" s="1621">
        <v>100</v>
      </c>
      <c r="K3502" s="1623">
        <f t="shared" si="194"/>
        <v>0</v>
      </c>
      <c r="L3502" s="1621"/>
      <c r="M3502" s="1621"/>
      <c r="N3502" s="1624">
        <f t="shared" si="195"/>
        <v>0</v>
      </c>
      <c r="O3502" s="2109"/>
      <c r="P3502" s="2109"/>
      <c r="Q3502" s="2109">
        <f t="shared" si="196"/>
        <v>0</v>
      </c>
      <c r="R3502" s="2394"/>
    </row>
    <row r="3503" spans="3:18" ht="14.25" customHeight="1">
      <c r="C3503" s="1619">
        <v>46</v>
      </c>
      <c r="D3503" s="1955" t="s">
        <v>6137</v>
      </c>
      <c r="E3503" s="1620">
        <v>7</v>
      </c>
      <c r="F3503" s="1621" t="s">
        <v>508</v>
      </c>
      <c r="G3503" s="1813" t="s">
        <v>7444</v>
      </c>
      <c r="H3503" s="1621">
        <v>2007</v>
      </c>
      <c r="I3503" s="1623">
        <v>294.5</v>
      </c>
      <c r="J3503" s="1621">
        <v>100</v>
      </c>
      <c r="K3503" s="1623">
        <f t="shared" si="194"/>
        <v>0</v>
      </c>
      <c r="L3503" s="1621"/>
      <c r="M3503" s="1621"/>
      <c r="N3503" s="1624">
        <f t="shared" si="195"/>
        <v>0</v>
      </c>
      <c r="O3503" s="2109"/>
      <c r="P3503" s="2109"/>
      <c r="Q3503" s="2109">
        <f t="shared" si="196"/>
        <v>0</v>
      </c>
      <c r="R3503" s="2394"/>
    </row>
    <row r="3504" spans="3:18" ht="14.25" customHeight="1">
      <c r="C3504" s="1619">
        <v>47</v>
      </c>
      <c r="D3504" s="1955" t="s">
        <v>6138</v>
      </c>
      <c r="E3504" s="1620">
        <v>7</v>
      </c>
      <c r="F3504" s="1621" t="s">
        <v>508</v>
      </c>
      <c r="G3504" s="1813" t="s">
        <v>7310</v>
      </c>
      <c r="H3504" s="1621">
        <v>2007</v>
      </c>
      <c r="I3504" s="1623">
        <v>651.70000000000005</v>
      </c>
      <c r="J3504" s="1621">
        <v>100</v>
      </c>
      <c r="K3504" s="1623">
        <f t="shared" si="194"/>
        <v>0</v>
      </c>
      <c r="L3504" s="1621"/>
      <c r="M3504" s="1621"/>
      <c r="N3504" s="1624">
        <f t="shared" si="195"/>
        <v>0</v>
      </c>
      <c r="O3504" s="2109"/>
      <c r="P3504" s="2109"/>
      <c r="Q3504" s="2109">
        <f t="shared" si="196"/>
        <v>0</v>
      </c>
      <c r="R3504" s="2394"/>
    </row>
    <row r="3505" spans="3:18" ht="14.25" customHeight="1">
      <c r="C3505" s="1619">
        <v>48</v>
      </c>
      <c r="D3505" s="1955" t="s">
        <v>2678</v>
      </c>
      <c r="E3505" s="1620">
        <v>7</v>
      </c>
      <c r="F3505" s="1621" t="s">
        <v>508</v>
      </c>
      <c r="G3505" s="1813" t="s">
        <v>7445</v>
      </c>
      <c r="H3505" s="1621">
        <v>2008</v>
      </c>
      <c r="I3505" s="1623">
        <v>350.7</v>
      </c>
      <c r="J3505" s="1621">
        <v>100</v>
      </c>
      <c r="K3505" s="1623">
        <f t="shared" si="194"/>
        <v>0</v>
      </c>
      <c r="L3505" s="1621"/>
      <c r="M3505" s="1621"/>
      <c r="N3505" s="1624">
        <f t="shared" si="195"/>
        <v>0</v>
      </c>
      <c r="O3505" s="2109"/>
      <c r="P3505" s="2109"/>
      <c r="Q3505" s="2109">
        <f t="shared" si="196"/>
        <v>0</v>
      </c>
      <c r="R3505" s="2394"/>
    </row>
    <row r="3506" spans="3:18" ht="14.25" customHeight="1">
      <c r="C3506" s="1619">
        <v>49</v>
      </c>
      <c r="D3506" s="1955" t="s">
        <v>6139</v>
      </c>
      <c r="E3506" s="1620">
        <v>7</v>
      </c>
      <c r="F3506" s="1621" t="s">
        <v>508</v>
      </c>
      <c r="G3506" s="1813" t="s">
        <v>7310</v>
      </c>
      <c r="H3506" s="1621">
        <v>2008</v>
      </c>
      <c r="I3506" s="1623">
        <v>72.5</v>
      </c>
      <c r="J3506" s="1621">
        <v>100</v>
      </c>
      <c r="K3506" s="1623">
        <f t="shared" si="194"/>
        <v>0</v>
      </c>
      <c r="L3506" s="1621"/>
      <c r="M3506" s="1621"/>
      <c r="N3506" s="1624">
        <f t="shared" si="195"/>
        <v>0</v>
      </c>
      <c r="O3506" s="2109"/>
      <c r="P3506" s="2109"/>
      <c r="Q3506" s="2109">
        <f t="shared" si="196"/>
        <v>0</v>
      </c>
      <c r="R3506" s="2394"/>
    </row>
    <row r="3507" spans="3:18" ht="14.25" customHeight="1">
      <c r="C3507" s="1619">
        <v>50</v>
      </c>
      <c r="D3507" s="1955" t="s">
        <v>4965</v>
      </c>
      <c r="E3507" s="1620">
        <v>7</v>
      </c>
      <c r="F3507" s="1621" t="s">
        <v>508</v>
      </c>
      <c r="G3507" s="1813" t="s">
        <v>7313</v>
      </c>
      <c r="H3507" s="1621">
        <v>2008</v>
      </c>
      <c r="I3507" s="1623">
        <v>633.03599999999994</v>
      </c>
      <c r="J3507" s="1621">
        <v>100</v>
      </c>
      <c r="K3507" s="1623">
        <f t="shared" si="194"/>
        <v>0</v>
      </c>
      <c r="L3507" s="1621"/>
      <c r="M3507" s="1621"/>
      <c r="N3507" s="1624">
        <f t="shared" si="195"/>
        <v>0</v>
      </c>
      <c r="O3507" s="2109"/>
      <c r="P3507" s="2109"/>
      <c r="Q3507" s="2109">
        <f t="shared" si="196"/>
        <v>0</v>
      </c>
      <c r="R3507" s="2394"/>
    </row>
    <row r="3508" spans="3:18" ht="14.25" customHeight="1">
      <c r="C3508" s="1619">
        <v>51</v>
      </c>
      <c r="D3508" s="1955" t="s">
        <v>2079</v>
      </c>
      <c r="E3508" s="1620">
        <v>7</v>
      </c>
      <c r="F3508" s="1621" t="s">
        <v>508</v>
      </c>
      <c r="G3508" s="1813" t="s">
        <v>7445</v>
      </c>
      <c r="H3508" s="1621">
        <v>2008</v>
      </c>
      <c r="I3508" s="1623">
        <v>208.46700000000001</v>
      </c>
      <c r="J3508" s="1621">
        <v>100</v>
      </c>
      <c r="K3508" s="1623">
        <f t="shared" si="194"/>
        <v>0</v>
      </c>
      <c r="L3508" s="1621"/>
      <c r="M3508" s="1621"/>
      <c r="N3508" s="1624">
        <f t="shared" si="195"/>
        <v>0</v>
      </c>
      <c r="O3508" s="2109"/>
      <c r="P3508" s="2109"/>
      <c r="Q3508" s="2109">
        <f t="shared" si="196"/>
        <v>0</v>
      </c>
      <c r="R3508" s="2394"/>
    </row>
    <row r="3509" spans="3:18" ht="14.25" customHeight="1">
      <c r="C3509" s="1619">
        <v>52</v>
      </c>
      <c r="D3509" s="1955" t="s">
        <v>5259</v>
      </c>
      <c r="E3509" s="1620">
        <v>7</v>
      </c>
      <c r="F3509" s="1621" t="s">
        <v>508</v>
      </c>
      <c r="G3509" s="1813" t="s">
        <v>7377</v>
      </c>
      <c r="H3509" s="1621">
        <v>2008</v>
      </c>
      <c r="I3509" s="1623">
        <v>724.2</v>
      </c>
      <c r="J3509" s="1621">
        <v>100</v>
      </c>
      <c r="K3509" s="1623">
        <f t="shared" si="194"/>
        <v>0</v>
      </c>
      <c r="L3509" s="1621"/>
      <c r="M3509" s="1621"/>
      <c r="N3509" s="1624">
        <f t="shared" si="195"/>
        <v>0</v>
      </c>
      <c r="O3509" s="2109"/>
      <c r="P3509" s="2109"/>
      <c r="Q3509" s="2109">
        <f t="shared" si="196"/>
        <v>0</v>
      </c>
      <c r="R3509" s="2394"/>
    </row>
    <row r="3510" spans="3:18" ht="14.25" customHeight="1">
      <c r="C3510" s="1619">
        <v>53</v>
      </c>
      <c r="D3510" s="1955" t="s">
        <v>5997</v>
      </c>
      <c r="E3510" s="1620">
        <v>7</v>
      </c>
      <c r="F3510" s="1621" t="s">
        <v>508</v>
      </c>
      <c r="G3510" s="1813" t="s">
        <v>7310</v>
      </c>
      <c r="H3510" s="1621">
        <v>2007</v>
      </c>
      <c r="I3510" s="1623">
        <v>542</v>
      </c>
      <c r="J3510" s="1621">
        <v>100</v>
      </c>
      <c r="K3510" s="1623">
        <f t="shared" si="194"/>
        <v>0</v>
      </c>
      <c r="L3510" s="1621"/>
      <c r="M3510" s="1621"/>
      <c r="N3510" s="1624">
        <f t="shared" si="195"/>
        <v>0</v>
      </c>
      <c r="O3510" s="2109"/>
      <c r="P3510" s="2109"/>
      <c r="Q3510" s="2109">
        <f t="shared" si="196"/>
        <v>0</v>
      </c>
      <c r="R3510" s="2394"/>
    </row>
    <row r="3511" spans="3:18" ht="14.25" customHeight="1">
      <c r="C3511" s="1619">
        <v>54</v>
      </c>
      <c r="D3511" s="1955" t="s">
        <v>6136</v>
      </c>
      <c r="E3511" s="1620">
        <v>7</v>
      </c>
      <c r="F3511" s="1621" t="s">
        <v>508</v>
      </c>
      <c r="G3511" s="1813" t="s">
        <v>7444</v>
      </c>
      <c r="H3511" s="1621">
        <v>2006</v>
      </c>
      <c r="I3511" s="1623">
        <v>424.75580000000002</v>
      </c>
      <c r="J3511" s="1621">
        <v>100</v>
      </c>
      <c r="K3511" s="1623">
        <f t="shared" si="194"/>
        <v>0</v>
      </c>
      <c r="L3511" s="1621"/>
      <c r="M3511" s="1621"/>
      <c r="N3511" s="1624">
        <f t="shared" si="195"/>
        <v>0</v>
      </c>
      <c r="O3511" s="2109"/>
      <c r="P3511" s="2109"/>
      <c r="Q3511" s="2109">
        <f t="shared" si="196"/>
        <v>0</v>
      </c>
      <c r="R3511" s="2394"/>
    </row>
    <row r="3512" spans="3:18" ht="14.25" customHeight="1">
      <c r="C3512" s="1619">
        <v>55</v>
      </c>
      <c r="D3512" s="1955" t="s">
        <v>6140</v>
      </c>
      <c r="E3512" s="1620">
        <v>7</v>
      </c>
      <c r="F3512" s="1621" t="s">
        <v>508</v>
      </c>
      <c r="G3512" s="1813" t="s">
        <v>7310</v>
      </c>
      <c r="H3512" s="1621">
        <v>2008</v>
      </c>
      <c r="I3512" s="1623">
        <v>456.8</v>
      </c>
      <c r="J3512" s="1621">
        <v>100</v>
      </c>
      <c r="K3512" s="1623">
        <f t="shared" si="194"/>
        <v>0</v>
      </c>
      <c r="L3512" s="1621"/>
      <c r="M3512" s="1621"/>
      <c r="N3512" s="1624">
        <f t="shared" si="195"/>
        <v>0</v>
      </c>
      <c r="O3512" s="2109"/>
      <c r="P3512" s="2109"/>
      <c r="Q3512" s="2109">
        <f t="shared" si="196"/>
        <v>0</v>
      </c>
      <c r="R3512" s="2394"/>
    </row>
    <row r="3513" spans="3:18" ht="14.25" customHeight="1">
      <c r="C3513" s="1619">
        <v>56</v>
      </c>
      <c r="D3513" s="1955" t="s">
        <v>4967</v>
      </c>
      <c r="E3513" s="1620">
        <v>7</v>
      </c>
      <c r="F3513" s="1621" t="s">
        <v>508</v>
      </c>
      <c r="G3513" s="1813" t="s">
        <v>7310</v>
      </c>
      <c r="H3513" s="1621">
        <v>2008</v>
      </c>
      <c r="I3513" s="1623">
        <v>225.768</v>
      </c>
      <c r="J3513" s="1621">
        <v>100</v>
      </c>
      <c r="K3513" s="1623">
        <f t="shared" si="194"/>
        <v>0</v>
      </c>
      <c r="L3513" s="1621"/>
      <c r="M3513" s="1621"/>
      <c r="N3513" s="1624">
        <f t="shared" si="195"/>
        <v>0</v>
      </c>
      <c r="O3513" s="2109"/>
      <c r="P3513" s="2109"/>
      <c r="Q3513" s="2109">
        <f t="shared" si="196"/>
        <v>0</v>
      </c>
      <c r="R3513" s="2394"/>
    </row>
    <row r="3514" spans="3:18" ht="14.25" customHeight="1">
      <c r="C3514" s="1619">
        <v>57</v>
      </c>
      <c r="D3514" s="1955" t="s">
        <v>5062</v>
      </c>
      <c r="E3514" s="1620">
        <v>7</v>
      </c>
      <c r="F3514" s="1621" t="s">
        <v>508</v>
      </c>
      <c r="G3514" s="1813" t="s">
        <v>7379</v>
      </c>
      <c r="H3514" s="1621">
        <v>2008</v>
      </c>
      <c r="I3514" s="1623">
        <v>88.6</v>
      </c>
      <c r="J3514" s="1621">
        <v>100</v>
      </c>
      <c r="K3514" s="1623">
        <f t="shared" si="194"/>
        <v>0</v>
      </c>
      <c r="L3514" s="1621"/>
      <c r="M3514" s="1621"/>
      <c r="N3514" s="1624">
        <f t="shared" si="195"/>
        <v>0</v>
      </c>
      <c r="O3514" s="2109"/>
      <c r="P3514" s="2109"/>
      <c r="Q3514" s="2109">
        <f t="shared" si="196"/>
        <v>0</v>
      </c>
      <c r="R3514" s="2394"/>
    </row>
    <row r="3515" spans="3:18" ht="14.25" customHeight="1">
      <c r="C3515" s="1619">
        <v>58</v>
      </c>
      <c r="D3515" s="1955" t="s">
        <v>2079</v>
      </c>
      <c r="E3515" s="1620">
        <v>7</v>
      </c>
      <c r="F3515" s="1621" t="s">
        <v>508</v>
      </c>
      <c r="G3515" s="1813" t="s">
        <v>7379</v>
      </c>
      <c r="H3515" s="1621">
        <v>2008</v>
      </c>
      <c r="I3515" s="1623">
        <v>59.741999999999997</v>
      </c>
      <c r="J3515" s="1621">
        <v>100</v>
      </c>
      <c r="K3515" s="1623">
        <f t="shared" si="194"/>
        <v>0</v>
      </c>
      <c r="L3515" s="1621"/>
      <c r="M3515" s="1621"/>
      <c r="N3515" s="1624">
        <f t="shared" si="195"/>
        <v>0</v>
      </c>
      <c r="O3515" s="2109"/>
      <c r="P3515" s="2109"/>
      <c r="Q3515" s="2109">
        <f t="shared" si="196"/>
        <v>0</v>
      </c>
      <c r="R3515" s="2394"/>
    </row>
    <row r="3516" spans="3:18" ht="14.25" customHeight="1">
      <c r="C3516" s="1619">
        <v>59</v>
      </c>
      <c r="D3516" s="1955" t="s">
        <v>6141</v>
      </c>
      <c r="E3516" s="1620">
        <v>7</v>
      </c>
      <c r="F3516" s="1621" t="s">
        <v>508</v>
      </c>
      <c r="G3516" s="1813" t="s">
        <v>7432</v>
      </c>
      <c r="H3516" s="1621">
        <v>2010</v>
      </c>
      <c r="I3516" s="1623">
        <v>1350.36</v>
      </c>
      <c r="J3516" s="1621">
        <v>100</v>
      </c>
      <c r="K3516" s="1623">
        <f t="shared" si="194"/>
        <v>0</v>
      </c>
      <c r="L3516" s="1621"/>
      <c r="M3516" s="1621"/>
      <c r="N3516" s="1624">
        <f t="shared" si="195"/>
        <v>0</v>
      </c>
      <c r="O3516" s="2109"/>
      <c r="P3516" s="2109"/>
      <c r="Q3516" s="2109">
        <f t="shared" si="196"/>
        <v>0</v>
      </c>
      <c r="R3516" s="2394"/>
    </row>
    <row r="3517" spans="3:18" ht="14.25" customHeight="1">
      <c r="C3517" s="1619">
        <v>60</v>
      </c>
      <c r="D3517" s="1955" t="s">
        <v>5093</v>
      </c>
      <c r="E3517" s="1620">
        <v>7</v>
      </c>
      <c r="F3517" s="1621" t="s">
        <v>508</v>
      </c>
      <c r="G3517" s="1813" t="s">
        <v>7376</v>
      </c>
      <c r="H3517" s="1621">
        <v>2010</v>
      </c>
      <c r="I3517" s="1623">
        <v>603.84</v>
      </c>
      <c r="J3517" s="1621">
        <v>100</v>
      </c>
      <c r="K3517" s="1623">
        <f t="shared" si="194"/>
        <v>0</v>
      </c>
      <c r="L3517" s="1621"/>
      <c r="M3517" s="1621"/>
      <c r="N3517" s="1624">
        <f t="shared" si="195"/>
        <v>0</v>
      </c>
      <c r="O3517" s="2109"/>
      <c r="P3517" s="2109"/>
      <c r="Q3517" s="2109">
        <f t="shared" si="196"/>
        <v>0</v>
      </c>
      <c r="R3517" s="2394"/>
    </row>
    <row r="3518" spans="3:18" ht="14.25" customHeight="1">
      <c r="C3518" s="1619">
        <v>61</v>
      </c>
      <c r="D3518" s="1955" t="s">
        <v>2839</v>
      </c>
      <c r="E3518" s="1620">
        <v>7</v>
      </c>
      <c r="F3518" s="1621" t="s">
        <v>508</v>
      </c>
      <c r="G3518" s="1813" t="s">
        <v>7313</v>
      </c>
      <c r="H3518" s="1621">
        <v>2008</v>
      </c>
      <c r="I3518" s="1623">
        <v>223.5</v>
      </c>
      <c r="J3518" s="1621">
        <v>100</v>
      </c>
      <c r="K3518" s="1623">
        <f t="shared" si="194"/>
        <v>0</v>
      </c>
      <c r="L3518" s="1621"/>
      <c r="M3518" s="1621"/>
      <c r="N3518" s="1624">
        <f t="shared" si="195"/>
        <v>0</v>
      </c>
      <c r="O3518" s="2109"/>
      <c r="P3518" s="2109"/>
      <c r="Q3518" s="2109">
        <f t="shared" si="196"/>
        <v>0</v>
      </c>
      <c r="R3518" s="2394"/>
    </row>
    <row r="3519" spans="3:18" ht="14.25" customHeight="1">
      <c r="C3519" s="1619">
        <v>62</v>
      </c>
      <c r="D3519" s="1955" t="s">
        <v>2105</v>
      </c>
      <c r="E3519" s="1620">
        <v>7</v>
      </c>
      <c r="F3519" s="1621" t="s">
        <v>508</v>
      </c>
      <c r="G3519" s="1813" t="s">
        <v>7432</v>
      </c>
      <c r="H3519" s="1621">
        <v>2019</v>
      </c>
      <c r="I3519" s="1623">
        <v>891</v>
      </c>
      <c r="J3519" s="1621">
        <v>85.800000000000011</v>
      </c>
      <c r="K3519" s="1623">
        <f t="shared" si="194"/>
        <v>126.52199999999993</v>
      </c>
      <c r="L3519" s="1621"/>
      <c r="M3519" s="1621"/>
      <c r="N3519" s="1624">
        <f t="shared" si="195"/>
        <v>0</v>
      </c>
      <c r="O3519" s="2109"/>
      <c r="P3519" s="2109"/>
      <c r="Q3519" s="2109">
        <f t="shared" si="196"/>
        <v>0</v>
      </c>
      <c r="R3519" s="2394"/>
    </row>
    <row r="3520" spans="3:18" ht="14.25" customHeight="1">
      <c r="C3520" s="1619">
        <v>63</v>
      </c>
      <c r="D3520" s="1955" t="s">
        <v>7446</v>
      </c>
      <c r="E3520" s="1620">
        <v>7</v>
      </c>
      <c r="F3520" s="1621" t="s">
        <v>508</v>
      </c>
      <c r="G3520" s="1813" t="s">
        <v>7377</v>
      </c>
      <c r="H3520" s="1621">
        <v>2024</v>
      </c>
      <c r="I3520" s="1623">
        <v>444.928</v>
      </c>
      <c r="J3520" s="1621">
        <v>14.3</v>
      </c>
      <c r="K3520" s="1623">
        <f t="shared" si="194"/>
        <v>381.30329599999999</v>
      </c>
      <c r="L3520" s="1621"/>
      <c r="M3520" s="1621"/>
      <c r="N3520" s="1624">
        <f t="shared" si="195"/>
        <v>0</v>
      </c>
      <c r="O3520" s="2109"/>
      <c r="P3520" s="2109"/>
      <c r="Q3520" s="2109">
        <f t="shared" si="196"/>
        <v>0</v>
      </c>
      <c r="R3520" s="2394"/>
    </row>
    <row r="3521" spans="3:18" ht="14.25" customHeight="1">
      <c r="C3521" s="1619">
        <v>64</v>
      </c>
      <c r="D3521" s="1955" t="s">
        <v>7383</v>
      </c>
      <c r="E3521" s="1620">
        <v>7</v>
      </c>
      <c r="F3521" s="1621" t="s">
        <v>508</v>
      </c>
      <c r="G3521" s="1813" t="s">
        <v>7432</v>
      </c>
      <c r="H3521" s="1621">
        <v>2024</v>
      </c>
      <c r="I3521" s="1623">
        <v>417.12</v>
      </c>
      <c r="J3521" s="1621">
        <v>14.3</v>
      </c>
      <c r="K3521" s="1623">
        <f t="shared" si="194"/>
        <v>357.47183999999999</v>
      </c>
      <c r="L3521" s="1621"/>
      <c r="M3521" s="1621"/>
      <c r="N3521" s="1624">
        <f t="shared" si="195"/>
        <v>0</v>
      </c>
      <c r="O3521" s="2109"/>
      <c r="P3521" s="2109"/>
      <c r="Q3521" s="2109">
        <f t="shared" si="196"/>
        <v>0</v>
      </c>
      <c r="R3521" s="2394"/>
    </row>
    <row r="3522" spans="3:18" ht="14.25" customHeight="1">
      <c r="C3522" s="1619">
        <v>65</v>
      </c>
      <c r="D3522" s="1955" t="s">
        <v>4169</v>
      </c>
      <c r="E3522" s="1620">
        <v>7</v>
      </c>
      <c r="F3522" s="1621" t="s">
        <v>508</v>
      </c>
      <c r="G3522" s="1813" t="s">
        <v>7310</v>
      </c>
      <c r="H3522" s="1621">
        <v>2023</v>
      </c>
      <c r="I3522" s="1623">
        <v>22.05</v>
      </c>
      <c r="J3522" s="1621">
        <v>28.6</v>
      </c>
      <c r="K3522" s="1623">
        <f t="shared" si="194"/>
        <v>15.7437</v>
      </c>
      <c r="L3522" s="1621"/>
      <c r="M3522" s="1621"/>
      <c r="N3522" s="1624">
        <f t="shared" si="195"/>
        <v>0</v>
      </c>
      <c r="O3522" s="2109"/>
      <c r="P3522" s="2109"/>
      <c r="Q3522" s="2109">
        <f t="shared" si="196"/>
        <v>0</v>
      </c>
      <c r="R3522" s="2394"/>
    </row>
    <row r="3523" spans="3:18" ht="14.25" customHeight="1">
      <c r="C3523" s="1619">
        <v>66</v>
      </c>
      <c r="D3523" s="1955" t="s">
        <v>7447</v>
      </c>
      <c r="E3523" s="1620">
        <v>7</v>
      </c>
      <c r="F3523" s="1621" t="s">
        <v>508</v>
      </c>
      <c r="G3523" s="1813" t="s">
        <v>7310</v>
      </c>
      <c r="H3523" s="1621">
        <v>2023</v>
      </c>
      <c r="I3523" s="1623">
        <v>738.3</v>
      </c>
      <c r="J3523" s="1621">
        <v>28.6</v>
      </c>
      <c r="K3523" s="1623">
        <f t="shared" si="194"/>
        <v>527.14619999999991</v>
      </c>
      <c r="L3523" s="1621"/>
      <c r="M3523" s="1621"/>
      <c r="N3523" s="1624">
        <f t="shared" si="195"/>
        <v>0</v>
      </c>
      <c r="O3523" s="2109"/>
      <c r="P3523" s="2109"/>
      <c r="Q3523" s="2109">
        <f t="shared" si="196"/>
        <v>0</v>
      </c>
      <c r="R3523" s="2394"/>
    </row>
    <row r="3524" spans="3:18" ht="14.25" customHeight="1">
      <c r="C3524" s="1619">
        <v>67</v>
      </c>
      <c r="D3524" s="1955" t="s">
        <v>7448</v>
      </c>
      <c r="E3524" s="1620">
        <v>7</v>
      </c>
      <c r="F3524" s="1621" t="s">
        <v>508</v>
      </c>
      <c r="G3524" s="1813" t="s">
        <v>7310</v>
      </c>
      <c r="H3524" s="1621">
        <v>2023</v>
      </c>
      <c r="I3524" s="1623">
        <v>244.98</v>
      </c>
      <c r="J3524" s="1621">
        <v>28.6</v>
      </c>
      <c r="K3524" s="1623">
        <f t="shared" si="194"/>
        <v>174.91571999999996</v>
      </c>
      <c r="L3524" s="1621"/>
      <c r="M3524" s="1621"/>
      <c r="N3524" s="1624">
        <f t="shared" si="195"/>
        <v>0</v>
      </c>
      <c r="O3524" s="2109"/>
      <c r="P3524" s="2109"/>
      <c r="Q3524" s="2109">
        <f t="shared" si="196"/>
        <v>0</v>
      </c>
      <c r="R3524" s="2394"/>
    </row>
    <row r="3525" spans="3:18" ht="14.25" customHeight="1">
      <c r="C3525" s="1619">
        <v>68</v>
      </c>
      <c r="D3525" s="1955" t="s">
        <v>7372</v>
      </c>
      <c r="E3525" s="1620">
        <v>7</v>
      </c>
      <c r="F3525" s="1621" t="s">
        <v>508</v>
      </c>
      <c r="G3525" s="1813" t="s">
        <v>7435</v>
      </c>
      <c r="H3525" s="1621">
        <v>2024</v>
      </c>
      <c r="I3525" s="1623">
        <v>3261</v>
      </c>
      <c r="J3525" s="1621">
        <v>14.3</v>
      </c>
      <c r="K3525" s="1623">
        <f t="shared" si="194"/>
        <v>2794.6770000000001</v>
      </c>
      <c r="L3525" s="1621"/>
      <c r="M3525" s="1621"/>
      <c r="N3525" s="1624">
        <f t="shared" si="195"/>
        <v>0</v>
      </c>
      <c r="O3525" s="2109"/>
      <c r="P3525" s="2109"/>
      <c r="Q3525" s="2109">
        <f t="shared" si="196"/>
        <v>0</v>
      </c>
      <c r="R3525" s="2394"/>
    </row>
    <row r="3526" spans="3:18" ht="14.25" customHeight="1">
      <c r="C3526" s="1619">
        <v>69</v>
      </c>
      <c r="D3526" s="1955" t="s">
        <v>5042</v>
      </c>
      <c r="E3526" s="1620">
        <v>7</v>
      </c>
      <c r="F3526" s="1621" t="s">
        <v>508</v>
      </c>
      <c r="G3526" s="1813" t="s">
        <v>7379</v>
      </c>
      <c r="H3526" s="1621">
        <v>2022</v>
      </c>
      <c r="I3526" s="1623">
        <v>45.12</v>
      </c>
      <c r="J3526" s="1621">
        <v>42.900000000000006</v>
      </c>
      <c r="K3526" s="1623">
        <f t="shared" si="194"/>
        <v>25.763519999999996</v>
      </c>
      <c r="L3526" s="1621"/>
      <c r="M3526" s="1621"/>
      <c r="N3526" s="1624">
        <f t="shared" si="195"/>
        <v>0</v>
      </c>
      <c r="O3526" s="2109"/>
      <c r="P3526" s="2109"/>
      <c r="Q3526" s="2109">
        <f t="shared" si="196"/>
        <v>0</v>
      </c>
      <c r="R3526" s="2395"/>
    </row>
    <row r="3527" spans="3:18" ht="14.25" customHeight="1">
      <c r="C3527" s="1630">
        <v>1</v>
      </c>
      <c r="D3527" s="1956" t="s">
        <v>5012</v>
      </c>
      <c r="E3527" s="1631">
        <v>7</v>
      </c>
      <c r="F3527" s="1632" t="s">
        <v>508</v>
      </c>
      <c r="G3527" s="1748">
        <v>2</v>
      </c>
      <c r="H3527" s="1632">
        <v>2010</v>
      </c>
      <c r="I3527" s="1634">
        <v>4863</v>
      </c>
      <c r="J3527" s="1632">
        <f>IF(($J$14-H3527)*J$1177&gt;100,100,($J$14-H3527)*J$1177)</f>
        <v>100</v>
      </c>
      <c r="K3527" s="1634">
        <f t="shared" si="194"/>
        <v>0</v>
      </c>
      <c r="L3527" s="1632"/>
      <c r="M3527" s="1632"/>
      <c r="N3527" s="1635">
        <f t="shared" si="195"/>
        <v>0</v>
      </c>
      <c r="O3527" s="2111"/>
      <c r="P3527" s="2111"/>
      <c r="Q3527" s="2111">
        <f t="shared" si="196"/>
        <v>0</v>
      </c>
      <c r="R3527" s="2415" t="s">
        <v>8020</v>
      </c>
    </row>
    <row r="3528" spans="3:18" ht="14.25" customHeight="1">
      <c r="C3528" s="1630">
        <v>2</v>
      </c>
      <c r="D3528" s="1956" t="s">
        <v>5012</v>
      </c>
      <c r="E3528" s="1631">
        <v>7</v>
      </c>
      <c r="F3528" s="1632" t="s">
        <v>508</v>
      </c>
      <c r="G3528" s="1748">
        <v>4</v>
      </c>
      <c r="H3528" s="1632">
        <v>2012</v>
      </c>
      <c r="I3528" s="1634">
        <v>10223.9692</v>
      </c>
      <c r="J3528" s="1632">
        <f>IF(($J$14-H3528)*J$1177&gt;100,100,($J$14-H3528)*J$1177)</f>
        <v>100</v>
      </c>
      <c r="K3528" s="1634">
        <f t="shared" si="194"/>
        <v>0</v>
      </c>
      <c r="L3528" s="1632"/>
      <c r="M3528" s="1632"/>
      <c r="N3528" s="1635">
        <f t="shared" si="195"/>
        <v>0</v>
      </c>
      <c r="O3528" s="2111"/>
      <c r="P3528" s="2111"/>
      <c r="Q3528" s="2111">
        <f t="shared" si="196"/>
        <v>0</v>
      </c>
      <c r="R3528" s="2416"/>
    </row>
    <row r="3529" spans="3:18" ht="14.25" customHeight="1">
      <c r="C3529" s="1630">
        <v>3</v>
      </c>
      <c r="D3529" s="1956" t="s">
        <v>5013</v>
      </c>
      <c r="E3529" s="1631">
        <v>7</v>
      </c>
      <c r="F3529" s="1632" t="s">
        <v>508</v>
      </c>
      <c r="G3529" s="1748">
        <v>1</v>
      </c>
      <c r="H3529" s="1632">
        <v>2015</v>
      </c>
      <c r="I3529" s="1634">
        <v>2221.6799999999998</v>
      </c>
      <c r="J3529" s="1632">
        <f>IF(($J$14-H3529)*J$1177&gt;100,100,($J$14-H3529)*J$1177)</f>
        <v>100</v>
      </c>
      <c r="K3529" s="1634">
        <f t="shared" si="194"/>
        <v>0</v>
      </c>
      <c r="L3529" s="1632"/>
      <c r="M3529" s="1632"/>
      <c r="N3529" s="1635">
        <f t="shared" si="195"/>
        <v>0</v>
      </c>
      <c r="O3529" s="2111"/>
      <c r="P3529" s="2111"/>
      <c r="Q3529" s="2111">
        <f t="shared" si="196"/>
        <v>0</v>
      </c>
      <c r="R3529" s="2416"/>
    </row>
    <row r="3530" spans="3:18" ht="14.25" customHeight="1">
      <c r="C3530" s="1630">
        <v>4</v>
      </c>
      <c r="D3530" s="1956" t="s">
        <v>5014</v>
      </c>
      <c r="E3530" s="1631">
        <v>7</v>
      </c>
      <c r="F3530" s="1632" t="s">
        <v>508</v>
      </c>
      <c r="G3530" s="1748">
        <v>2</v>
      </c>
      <c r="H3530" s="1632">
        <v>2011</v>
      </c>
      <c r="I3530" s="1634">
        <v>3814.663</v>
      </c>
      <c r="J3530" s="1632">
        <f>IF(($J$14-H3530)*J$1177&gt;100,100,($J$14-H3530)*J$1177)</f>
        <v>100</v>
      </c>
      <c r="K3530" s="1634">
        <f t="shared" si="194"/>
        <v>0</v>
      </c>
      <c r="L3530" s="1632"/>
      <c r="M3530" s="1632"/>
      <c r="N3530" s="1635">
        <f t="shared" si="195"/>
        <v>0</v>
      </c>
      <c r="O3530" s="2111"/>
      <c r="P3530" s="2111"/>
      <c r="Q3530" s="2111">
        <f t="shared" si="196"/>
        <v>0</v>
      </c>
      <c r="R3530" s="2416"/>
    </row>
    <row r="3531" spans="3:18" ht="14.25" customHeight="1">
      <c r="C3531" s="1630">
        <v>5</v>
      </c>
      <c r="D3531" s="1956" t="s">
        <v>6290</v>
      </c>
      <c r="E3531" s="1631">
        <v>7</v>
      </c>
      <c r="F3531" s="1632" t="s">
        <v>3492</v>
      </c>
      <c r="G3531" s="1748">
        <v>2</v>
      </c>
      <c r="H3531" s="1632">
        <v>2022</v>
      </c>
      <c r="I3531" s="1634">
        <v>3978000</v>
      </c>
      <c r="J3531" s="1632">
        <f>IF(($J$14-H3531)*J$1177&gt;100,100,($J$14-H3531)*J$1177)</f>
        <v>57.2</v>
      </c>
      <c r="K3531" s="1634">
        <f t="shared" si="194"/>
        <v>1702583.9999999995</v>
      </c>
      <c r="L3531" s="1632"/>
      <c r="M3531" s="1632"/>
      <c r="N3531" s="1635">
        <f t="shared" si="195"/>
        <v>0</v>
      </c>
      <c r="O3531" s="2111"/>
      <c r="P3531" s="2111"/>
      <c r="Q3531" s="2111">
        <f t="shared" si="196"/>
        <v>0</v>
      </c>
      <c r="R3531" s="2417"/>
    </row>
    <row r="3532" spans="3:18" ht="14.25" customHeight="1">
      <c r="C3532" s="1636">
        <v>1</v>
      </c>
      <c r="D3532" s="1957" t="s">
        <v>3139</v>
      </c>
      <c r="E3532" s="1637">
        <v>7</v>
      </c>
      <c r="F3532" s="1638" t="s">
        <v>508</v>
      </c>
      <c r="G3532" s="1749">
        <v>4</v>
      </c>
      <c r="H3532" s="1638">
        <v>2006</v>
      </c>
      <c r="I3532" s="1640">
        <v>198</v>
      </c>
      <c r="J3532" s="1638">
        <v>100</v>
      </c>
      <c r="K3532" s="1640">
        <v>0</v>
      </c>
      <c r="L3532" s="1638"/>
      <c r="M3532" s="1638"/>
      <c r="N3532" s="1641">
        <f t="shared" si="195"/>
        <v>0</v>
      </c>
      <c r="O3532" s="2112"/>
      <c r="P3532" s="2112"/>
      <c r="Q3532" s="2112">
        <f t="shared" si="196"/>
        <v>0</v>
      </c>
      <c r="R3532" s="2418" t="s">
        <v>7938</v>
      </c>
    </row>
    <row r="3533" spans="3:18" ht="14.25" customHeight="1">
      <c r="C3533" s="1636">
        <v>2</v>
      </c>
      <c r="D3533" s="1957" t="s">
        <v>3140</v>
      </c>
      <c r="E3533" s="1637">
        <v>7</v>
      </c>
      <c r="F3533" s="1638" t="s">
        <v>508</v>
      </c>
      <c r="G3533" s="1749">
        <v>4</v>
      </c>
      <c r="H3533" s="1638">
        <v>2006</v>
      </c>
      <c r="I3533" s="1640">
        <v>171</v>
      </c>
      <c r="J3533" s="1638">
        <v>100</v>
      </c>
      <c r="K3533" s="1640">
        <v>0</v>
      </c>
      <c r="L3533" s="1638"/>
      <c r="M3533" s="1638"/>
      <c r="N3533" s="1641">
        <f t="shared" si="195"/>
        <v>0</v>
      </c>
      <c r="O3533" s="2112"/>
      <c r="P3533" s="2112"/>
      <c r="Q3533" s="2112">
        <f t="shared" si="196"/>
        <v>0</v>
      </c>
      <c r="R3533" s="2419"/>
    </row>
    <row r="3534" spans="3:18" ht="14.25" customHeight="1">
      <c r="C3534" s="1642">
        <v>3</v>
      </c>
      <c r="D3534" s="1957" t="s">
        <v>3141</v>
      </c>
      <c r="E3534" s="1637">
        <v>7</v>
      </c>
      <c r="F3534" s="1638" t="s">
        <v>508</v>
      </c>
      <c r="G3534" s="1749">
        <v>4</v>
      </c>
      <c r="H3534" s="1638">
        <v>2006</v>
      </c>
      <c r="I3534" s="1640">
        <v>111.6</v>
      </c>
      <c r="J3534" s="1638">
        <v>100</v>
      </c>
      <c r="K3534" s="1640">
        <v>0</v>
      </c>
      <c r="L3534" s="1638"/>
      <c r="M3534" s="1638"/>
      <c r="N3534" s="1641">
        <f t="shared" si="195"/>
        <v>0</v>
      </c>
      <c r="O3534" s="2112"/>
      <c r="P3534" s="2112"/>
      <c r="Q3534" s="2112">
        <f t="shared" si="196"/>
        <v>0</v>
      </c>
      <c r="R3534" s="2419"/>
    </row>
    <row r="3535" spans="3:18" ht="14.25" customHeight="1">
      <c r="C3535" s="1636">
        <v>4</v>
      </c>
      <c r="D3535" s="1957" t="s">
        <v>3142</v>
      </c>
      <c r="E3535" s="1637">
        <v>7</v>
      </c>
      <c r="F3535" s="1638" t="s">
        <v>508</v>
      </c>
      <c r="G3535" s="1749">
        <v>1</v>
      </c>
      <c r="H3535" s="1638">
        <v>2006</v>
      </c>
      <c r="I3535" s="1640">
        <v>60</v>
      </c>
      <c r="J3535" s="1638">
        <v>100</v>
      </c>
      <c r="K3535" s="1640">
        <v>0</v>
      </c>
      <c r="L3535" s="1638"/>
      <c r="M3535" s="1638"/>
      <c r="N3535" s="1641">
        <f t="shared" si="195"/>
        <v>0</v>
      </c>
      <c r="O3535" s="2112"/>
      <c r="P3535" s="2112"/>
      <c r="Q3535" s="2112">
        <f t="shared" si="196"/>
        <v>0</v>
      </c>
      <c r="R3535" s="2419"/>
    </row>
    <row r="3536" spans="3:18" ht="14.25" customHeight="1">
      <c r="C3536" s="1636">
        <v>5</v>
      </c>
      <c r="D3536" s="1957" t="s">
        <v>3143</v>
      </c>
      <c r="E3536" s="1637">
        <v>7</v>
      </c>
      <c r="F3536" s="1638" t="s">
        <v>508</v>
      </c>
      <c r="G3536" s="1749">
        <v>1</v>
      </c>
      <c r="H3536" s="1638">
        <v>2009</v>
      </c>
      <c r="I3536" s="1640">
        <v>101</v>
      </c>
      <c r="J3536" s="1638">
        <v>100</v>
      </c>
      <c r="K3536" s="1640">
        <v>0</v>
      </c>
      <c r="L3536" s="1638"/>
      <c r="M3536" s="1638"/>
      <c r="N3536" s="1641">
        <f t="shared" si="195"/>
        <v>0</v>
      </c>
      <c r="O3536" s="2112"/>
      <c r="P3536" s="2112"/>
      <c r="Q3536" s="2112">
        <f t="shared" si="196"/>
        <v>0</v>
      </c>
      <c r="R3536" s="2419"/>
    </row>
    <row r="3537" spans="3:18" ht="14.25" customHeight="1">
      <c r="C3537" s="1636">
        <v>6</v>
      </c>
      <c r="D3537" s="1957" t="s">
        <v>2690</v>
      </c>
      <c r="E3537" s="1637">
        <v>7</v>
      </c>
      <c r="F3537" s="1638" t="s">
        <v>508</v>
      </c>
      <c r="G3537" s="1749">
        <v>1</v>
      </c>
      <c r="H3537" s="1638">
        <v>2009</v>
      </c>
      <c r="I3537" s="1640">
        <v>138.80000000000001</v>
      </c>
      <c r="J3537" s="1638">
        <v>100</v>
      </c>
      <c r="K3537" s="1640">
        <v>0</v>
      </c>
      <c r="L3537" s="1638"/>
      <c r="M3537" s="1638"/>
      <c r="N3537" s="1641">
        <f t="shared" si="195"/>
        <v>0</v>
      </c>
      <c r="O3537" s="2112"/>
      <c r="P3537" s="2112"/>
      <c r="Q3537" s="2112">
        <f t="shared" si="196"/>
        <v>0</v>
      </c>
      <c r="R3537" s="2419"/>
    </row>
    <row r="3538" spans="3:18" ht="14.25" customHeight="1">
      <c r="C3538" s="1642">
        <v>7</v>
      </c>
      <c r="D3538" s="1957" t="s">
        <v>3144</v>
      </c>
      <c r="E3538" s="1637">
        <v>7</v>
      </c>
      <c r="F3538" s="1638" t="s">
        <v>508</v>
      </c>
      <c r="G3538" s="1749">
        <v>6</v>
      </c>
      <c r="H3538" s="1638">
        <v>2009</v>
      </c>
      <c r="I3538" s="1640">
        <v>223.5</v>
      </c>
      <c r="J3538" s="1638">
        <v>100</v>
      </c>
      <c r="K3538" s="1640">
        <v>0</v>
      </c>
      <c r="L3538" s="1638"/>
      <c r="M3538" s="1638"/>
      <c r="N3538" s="1641">
        <f t="shared" si="195"/>
        <v>0</v>
      </c>
      <c r="O3538" s="2112"/>
      <c r="P3538" s="2112"/>
      <c r="Q3538" s="2112">
        <f t="shared" si="196"/>
        <v>0</v>
      </c>
      <c r="R3538" s="2419"/>
    </row>
    <row r="3539" spans="3:18" ht="14.25" customHeight="1">
      <c r="C3539" s="1636">
        <v>8</v>
      </c>
      <c r="D3539" s="1957" t="s">
        <v>2624</v>
      </c>
      <c r="E3539" s="1637">
        <v>7</v>
      </c>
      <c r="F3539" s="1638" t="s">
        <v>508</v>
      </c>
      <c r="G3539" s="1749">
        <v>1</v>
      </c>
      <c r="H3539" s="1638">
        <v>2018</v>
      </c>
      <c r="I3539" s="1640">
        <v>2500</v>
      </c>
      <c r="J3539" s="1638">
        <v>100</v>
      </c>
      <c r="K3539" s="1640">
        <v>0</v>
      </c>
      <c r="L3539" s="1638"/>
      <c r="M3539" s="1638"/>
      <c r="N3539" s="1641">
        <f t="shared" si="195"/>
        <v>0</v>
      </c>
      <c r="O3539" s="2112"/>
      <c r="P3539" s="2112"/>
      <c r="Q3539" s="2112">
        <f t="shared" si="196"/>
        <v>0</v>
      </c>
      <c r="R3539" s="2419"/>
    </row>
    <row r="3540" spans="3:18" ht="40.5" customHeight="1">
      <c r="C3540" s="1636">
        <v>9</v>
      </c>
      <c r="D3540" s="1958" t="s">
        <v>7478</v>
      </c>
      <c r="E3540" s="1637">
        <v>7</v>
      </c>
      <c r="F3540" s="1638" t="s">
        <v>508</v>
      </c>
      <c r="G3540" s="1749">
        <v>10</v>
      </c>
      <c r="H3540" s="1638">
        <v>2024</v>
      </c>
      <c r="I3540" s="1640">
        <v>295.45999999999998</v>
      </c>
      <c r="J3540" s="1638">
        <v>28.5</v>
      </c>
      <c r="K3540" s="1640">
        <v>211.25389999999999</v>
      </c>
      <c r="L3540" s="1638"/>
      <c r="M3540" s="1638"/>
      <c r="N3540" s="1641">
        <f t="shared" si="195"/>
        <v>0</v>
      </c>
      <c r="O3540" s="2112"/>
      <c r="P3540" s="2112"/>
      <c r="Q3540" s="2112">
        <f t="shared" si="196"/>
        <v>0</v>
      </c>
      <c r="R3540" s="2419"/>
    </row>
    <row r="3541" spans="3:18" ht="40.5" customHeight="1">
      <c r="C3541" s="1636">
        <v>10</v>
      </c>
      <c r="D3541" s="1958" t="s">
        <v>7479</v>
      </c>
      <c r="E3541" s="1637">
        <v>7</v>
      </c>
      <c r="F3541" s="1638" t="s">
        <v>508</v>
      </c>
      <c r="G3541" s="1749">
        <v>10</v>
      </c>
      <c r="H3541" s="1638">
        <v>2024</v>
      </c>
      <c r="I3541" s="1640">
        <v>304.14999999999998</v>
      </c>
      <c r="J3541" s="1638">
        <v>28.5</v>
      </c>
      <c r="K3541" s="1640">
        <v>217.46724999999998</v>
      </c>
      <c r="L3541" s="1638"/>
      <c r="M3541" s="1638"/>
      <c r="N3541" s="1641">
        <f t="shared" si="195"/>
        <v>0</v>
      </c>
      <c r="O3541" s="2112"/>
      <c r="P3541" s="2112"/>
      <c r="Q3541" s="2112">
        <f t="shared" si="196"/>
        <v>0</v>
      </c>
      <c r="R3541" s="2419"/>
    </row>
    <row r="3542" spans="3:18" ht="54" customHeight="1">
      <c r="C3542" s="1642">
        <v>11</v>
      </c>
      <c r="D3542" s="1958" t="s">
        <v>7480</v>
      </c>
      <c r="E3542" s="1637">
        <v>7</v>
      </c>
      <c r="F3542" s="1638" t="s">
        <v>508</v>
      </c>
      <c r="G3542" s="1749">
        <v>1</v>
      </c>
      <c r="H3542" s="1638">
        <v>2024</v>
      </c>
      <c r="I3542" s="1640">
        <v>143.38499999999999</v>
      </c>
      <c r="J3542" s="1638">
        <v>28.5</v>
      </c>
      <c r="K3542" s="1640">
        <v>102.520275</v>
      </c>
      <c r="L3542" s="1638"/>
      <c r="M3542" s="1638"/>
      <c r="N3542" s="1641">
        <f t="shared" si="195"/>
        <v>0</v>
      </c>
      <c r="O3542" s="2112"/>
      <c r="P3542" s="2112"/>
      <c r="Q3542" s="2112">
        <f t="shared" si="196"/>
        <v>0</v>
      </c>
      <c r="R3542" s="2419"/>
    </row>
    <row r="3543" spans="3:18" ht="54" customHeight="1">
      <c r="C3543" s="1636">
        <v>12</v>
      </c>
      <c r="D3543" s="1958" t="s">
        <v>7481</v>
      </c>
      <c r="E3543" s="1637">
        <v>7</v>
      </c>
      <c r="F3543" s="1638" t="s">
        <v>508</v>
      </c>
      <c r="G3543" s="1749">
        <v>1</v>
      </c>
      <c r="H3543" s="1638">
        <v>2024</v>
      </c>
      <c r="I3543" s="1640">
        <v>60.83</v>
      </c>
      <c r="J3543" s="1638">
        <v>28.5</v>
      </c>
      <c r="K3543" s="1640">
        <v>43.493449999999996</v>
      </c>
      <c r="L3543" s="1638"/>
      <c r="M3543" s="1638"/>
      <c r="N3543" s="1641">
        <f t="shared" si="195"/>
        <v>0</v>
      </c>
      <c r="O3543" s="2112"/>
      <c r="P3543" s="2112"/>
      <c r="Q3543" s="2112">
        <f t="shared" si="196"/>
        <v>0</v>
      </c>
      <c r="R3543" s="2419"/>
    </row>
    <row r="3544" spans="3:18" ht="40.5" customHeight="1">
      <c r="C3544" s="1636">
        <v>13</v>
      </c>
      <c r="D3544" s="1958" t="s">
        <v>7482</v>
      </c>
      <c r="E3544" s="1637">
        <v>7</v>
      </c>
      <c r="F3544" s="1638" t="s">
        <v>508</v>
      </c>
      <c r="G3544" s="1749">
        <v>2</v>
      </c>
      <c r="H3544" s="1638">
        <v>2024</v>
      </c>
      <c r="I3544" s="1640">
        <v>156.41999999999999</v>
      </c>
      <c r="J3544" s="1638">
        <v>28.5</v>
      </c>
      <c r="K3544" s="1640">
        <v>111.84029999999998</v>
      </c>
      <c r="L3544" s="1638"/>
      <c r="M3544" s="1638"/>
      <c r="N3544" s="1641">
        <f t="shared" si="195"/>
        <v>0</v>
      </c>
      <c r="O3544" s="2112"/>
      <c r="P3544" s="2112"/>
      <c r="Q3544" s="2112">
        <f t="shared" si="196"/>
        <v>0</v>
      </c>
      <c r="R3544" s="2419"/>
    </row>
    <row r="3545" spans="3:18" ht="40.5" customHeight="1">
      <c r="C3545" s="1636">
        <v>14</v>
      </c>
      <c r="D3545" s="1958" t="s">
        <v>7483</v>
      </c>
      <c r="E3545" s="1637">
        <v>7</v>
      </c>
      <c r="F3545" s="1638" t="s">
        <v>508</v>
      </c>
      <c r="G3545" s="1749">
        <v>11</v>
      </c>
      <c r="H3545" s="1638">
        <v>2024</v>
      </c>
      <c r="I3545" s="1640">
        <v>372.80099999999999</v>
      </c>
      <c r="J3545" s="1638">
        <v>28.5</v>
      </c>
      <c r="K3545" s="1640">
        <v>266.55271500000003</v>
      </c>
      <c r="L3545" s="1638"/>
      <c r="M3545" s="1638"/>
      <c r="N3545" s="1641">
        <f t="shared" si="195"/>
        <v>0</v>
      </c>
      <c r="O3545" s="2112"/>
      <c r="P3545" s="2112"/>
      <c r="Q3545" s="2112">
        <f t="shared" si="196"/>
        <v>0</v>
      </c>
      <c r="R3545" s="2419"/>
    </row>
    <row r="3546" spans="3:18" ht="40.5" customHeight="1">
      <c r="C3546" s="1642">
        <v>15</v>
      </c>
      <c r="D3546" s="1958" t="s">
        <v>7484</v>
      </c>
      <c r="E3546" s="1637">
        <v>7</v>
      </c>
      <c r="F3546" s="1638" t="s">
        <v>508</v>
      </c>
      <c r="G3546" s="1749">
        <v>14</v>
      </c>
      <c r="H3546" s="1638">
        <v>2024</v>
      </c>
      <c r="I3546" s="1640">
        <v>450.142</v>
      </c>
      <c r="J3546" s="1638">
        <v>28.5</v>
      </c>
      <c r="K3546" s="1640">
        <v>321.85153000000003</v>
      </c>
      <c r="L3546" s="1638"/>
      <c r="M3546" s="1638"/>
      <c r="N3546" s="1641">
        <f t="shared" si="195"/>
        <v>0</v>
      </c>
      <c r="O3546" s="2112"/>
      <c r="P3546" s="2112"/>
      <c r="Q3546" s="2112">
        <f t="shared" si="196"/>
        <v>0</v>
      </c>
      <c r="R3546" s="2419"/>
    </row>
    <row r="3547" spans="3:18" ht="40.5" customHeight="1">
      <c r="C3547" s="1636">
        <v>16</v>
      </c>
      <c r="D3547" s="1958" t="s">
        <v>7485</v>
      </c>
      <c r="E3547" s="1637">
        <v>7</v>
      </c>
      <c r="F3547" s="1638" t="s">
        <v>508</v>
      </c>
      <c r="G3547" s="1749">
        <v>1</v>
      </c>
      <c r="H3547" s="1638">
        <v>2024</v>
      </c>
      <c r="I3547" s="1640">
        <v>78.209999999999994</v>
      </c>
      <c r="J3547" s="1638">
        <v>28.5</v>
      </c>
      <c r="K3547" s="1640">
        <v>55.920149999999992</v>
      </c>
      <c r="L3547" s="1638"/>
      <c r="M3547" s="1638"/>
      <c r="N3547" s="1641">
        <f t="shared" si="195"/>
        <v>0</v>
      </c>
      <c r="O3547" s="2112"/>
      <c r="P3547" s="2112"/>
      <c r="Q3547" s="2112">
        <f t="shared" si="196"/>
        <v>0</v>
      </c>
      <c r="R3547" s="2419"/>
    </row>
    <row r="3548" spans="3:18" ht="40.5" customHeight="1">
      <c r="C3548" s="1636">
        <v>17</v>
      </c>
      <c r="D3548" s="1958" t="s">
        <v>7486</v>
      </c>
      <c r="E3548" s="1637">
        <v>7</v>
      </c>
      <c r="F3548" s="1638" t="s">
        <v>508</v>
      </c>
      <c r="G3548" s="1749">
        <v>1</v>
      </c>
      <c r="H3548" s="1638">
        <v>2024</v>
      </c>
      <c r="I3548" s="1640">
        <v>60.83</v>
      </c>
      <c r="J3548" s="1638">
        <v>28.5</v>
      </c>
      <c r="K3548" s="1640">
        <v>43.493449999999996</v>
      </c>
      <c r="L3548" s="1638"/>
      <c r="M3548" s="1638"/>
      <c r="N3548" s="1641">
        <f t="shared" si="195"/>
        <v>0</v>
      </c>
      <c r="O3548" s="2112"/>
      <c r="P3548" s="2112"/>
      <c r="Q3548" s="2112">
        <f t="shared" si="196"/>
        <v>0</v>
      </c>
      <c r="R3548" s="2419"/>
    </row>
    <row r="3549" spans="3:18" ht="40.5" customHeight="1">
      <c r="C3549" s="1636">
        <v>18</v>
      </c>
      <c r="D3549" s="1958" t="s">
        <v>7487</v>
      </c>
      <c r="E3549" s="1637">
        <v>7</v>
      </c>
      <c r="F3549" s="1638" t="s">
        <v>508</v>
      </c>
      <c r="G3549" s="1749">
        <v>14</v>
      </c>
      <c r="H3549" s="1638">
        <v>2024</v>
      </c>
      <c r="I3549" s="1640">
        <v>474.47399999999999</v>
      </c>
      <c r="J3549" s="1638">
        <v>28.5</v>
      </c>
      <c r="K3549" s="1640">
        <v>339.24891000000002</v>
      </c>
      <c r="L3549" s="1638"/>
      <c r="M3549" s="1638"/>
      <c r="N3549" s="1641">
        <f t="shared" si="195"/>
        <v>0</v>
      </c>
      <c r="O3549" s="2112"/>
      <c r="P3549" s="2112"/>
      <c r="Q3549" s="2112">
        <f t="shared" si="196"/>
        <v>0</v>
      </c>
      <c r="R3549" s="2419"/>
    </row>
    <row r="3550" spans="3:18" ht="40.5" customHeight="1">
      <c r="C3550" s="1642">
        <v>19</v>
      </c>
      <c r="D3550" s="1958" t="s">
        <v>7488</v>
      </c>
      <c r="E3550" s="1637">
        <v>7</v>
      </c>
      <c r="F3550" s="1638" t="s">
        <v>508</v>
      </c>
      <c r="G3550" s="1749">
        <v>7</v>
      </c>
      <c r="H3550" s="1638">
        <v>2024</v>
      </c>
      <c r="I3550" s="1640">
        <v>225.017</v>
      </c>
      <c r="J3550" s="1638">
        <v>28.5</v>
      </c>
      <c r="K3550" s="1640">
        <v>160.88715500000001</v>
      </c>
      <c r="L3550" s="1638"/>
      <c r="M3550" s="1638"/>
      <c r="N3550" s="1641">
        <f t="shared" si="195"/>
        <v>0</v>
      </c>
      <c r="O3550" s="2112"/>
      <c r="P3550" s="2112"/>
      <c r="Q3550" s="2112">
        <f t="shared" si="196"/>
        <v>0</v>
      </c>
      <c r="R3550" s="2419"/>
    </row>
    <row r="3551" spans="3:18" ht="40.5" customHeight="1">
      <c r="C3551" s="1636">
        <v>20</v>
      </c>
      <c r="D3551" s="1958" t="s">
        <v>7489</v>
      </c>
      <c r="E3551" s="1637">
        <v>7</v>
      </c>
      <c r="F3551" s="1638" t="s">
        <v>508</v>
      </c>
      <c r="G3551" s="1749">
        <v>1</v>
      </c>
      <c r="H3551" s="1638">
        <v>2024</v>
      </c>
      <c r="I3551" s="1640">
        <v>78.209999999999994</v>
      </c>
      <c r="J3551" s="1638">
        <v>28.5</v>
      </c>
      <c r="K3551" s="1640">
        <v>55.920149999999992</v>
      </c>
      <c r="L3551" s="1638"/>
      <c r="M3551" s="1638"/>
      <c r="N3551" s="1641">
        <f t="shared" si="195"/>
        <v>0</v>
      </c>
      <c r="O3551" s="2112"/>
      <c r="P3551" s="2112"/>
      <c r="Q3551" s="2112">
        <f t="shared" si="196"/>
        <v>0</v>
      </c>
      <c r="R3551" s="2419"/>
    </row>
    <row r="3552" spans="3:18" ht="40.5" customHeight="1">
      <c r="C3552" s="1636">
        <v>21</v>
      </c>
      <c r="D3552" s="1958" t="s">
        <v>7490</v>
      </c>
      <c r="E3552" s="1637">
        <v>7</v>
      </c>
      <c r="F3552" s="1638" t="s">
        <v>508</v>
      </c>
      <c r="G3552" s="1749">
        <v>1</v>
      </c>
      <c r="H3552" s="1638">
        <v>2024</v>
      </c>
      <c r="I3552" s="1640">
        <v>47.795000000000002</v>
      </c>
      <c r="J3552" s="1638">
        <v>28.5</v>
      </c>
      <c r="K3552" s="1640">
        <v>34.173425000000002</v>
      </c>
      <c r="L3552" s="1638"/>
      <c r="M3552" s="1638"/>
      <c r="N3552" s="1641">
        <f t="shared" si="195"/>
        <v>0</v>
      </c>
      <c r="O3552" s="2112"/>
      <c r="P3552" s="2112"/>
      <c r="Q3552" s="2112">
        <f t="shared" si="196"/>
        <v>0</v>
      </c>
      <c r="R3552" s="2419"/>
    </row>
    <row r="3553" spans="3:18" ht="40.5" customHeight="1">
      <c r="C3553" s="1636">
        <v>22</v>
      </c>
      <c r="D3553" s="1958" t="s">
        <v>7491</v>
      </c>
      <c r="E3553" s="1637">
        <v>7</v>
      </c>
      <c r="F3553" s="1638" t="s">
        <v>508</v>
      </c>
      <c r="G3553" s="1749">
        <v>11</v>
      </c>
      <c r="H3553" s="1638">
        <v>2024</v>
      </c>
      <c r="I3553" s="1640">
        <v>372.80099999999999</v>
      </c>
      <c r="J3553" s="1638">
        <v>28.5</v>
      </c>
      <c r="K3553" s="1640">
        <v>266.55271500000003</v>
      </c>
      <c r="L3553" s="1638"/>
      <c r="M3553" s="1638"/>
      <c r="N3553" s="1641">
        <f t="shared" si="195"/>
        <v>0</v>
      </c>
      <c r="O3553" s="2112"/>
      <c r="P3553" s="2112"/>
      <c r="Q3553" s="2112">
        <f t="shared" si="196"/>
        <v>0</v>
      </c>
      <c r="R3553" s="2419"/>
    </row>
    <row r="3554" spans="3:18" ht="40.5" customHeight="1">
      <c r="C3554" s="1642">
        <v>23</v>
      </c>
      <c r="D3554" s="1958" t="s">
        <v>7492</v>
      </c>
      <c r="E3554" s="1637">
        <v>7</v>
      </c>
      <c r="F3554" s="1638" t="s">
        <v>508</v>
      </c>
      <c r="G3554" s="1749">
        <v>9</v>
      </c>
      <c r="H3554" s="1638">
        <v>2024</v>
      </c>
      <c r="I3554" s="1640">
        <v>289.37700000000001</v>
      </c>
      <c r="J3554" s="1638">
        <v>28.5</v>
      </c>
      <c r="K3554" s="1640">
        <v>206.90455500000002</v>
      </c>
      <c r="L3554" s="1638"/>
      <c r="M3554" s="1638"/>
      <c r="N3554" s="1641">
        <f t="shared" si="195"/>
        <v>0</v>
      </c>
      <c r="O3554" s="2112"/>
      <c r="P3554" s="2112"/>
      <c r="Q3554" s="2112">
        <f t="shared" si="196"/>
        <v>0</v>
      </c>
      <c r="R3554" s="2419"/>
    </row>
    <row r="3555" spans="3:18" ht="14.25" customHeight="1">
      <c r="C3555" s="1636">
        <v>24</v>
      </c>
      <c r="D3555" s="1957" t="s">
        <v>3235</v>
      </c>
      <c r="E3555" s="1637">
        <v>7</v>
      </c>
      <c r="F3555" s="1638" t="s">
        <v>508</v>
      </c>
      <c r="G3555" s="1749">
        <v>5</v>
      </c>
      <c r="H3555" s="1638">
        <v>2024</v>
      </c>
      <c r="I3555" s="1640">
        <v>9829.7139999999999</v>
      </c>
      <c r="J3555" s="1638">
        <v>28.5</v>
      </c>
      <c r="K3555" s="1640">
        <v>7028.2455100000006</v>
      </c>
      <c r="L3555" s="1638"/>
      <c r="M3555" s="1638"/>
      <c r="N3555" s="1641">
        <f t="shared" si="195"/>
        <v>0</v>
      </c>
      <c r="O3555" s="2112"/>
      <c r="P3555" s="2112"/>
      <c r="Q3555" s="2112">
        <f t="shared" si="196"/>
        <v>0</v>
      </c>
      <c r="R3555" s="2419"/>
    </row>
    <row r="3556" spans="3:18" ht="14.25" customHeight="1">
      <c r="C3556" s="1636">
        <v>25</v>
      </c>
      <c r="D3556" s="1957" t="s">
        <v>6250</v>
      </c>
      <c r="E3556" s="1637">
        <v>7</v>
      </c>
      <c r="F3556" s="1638" t="s">
        <v>508</v>
      </c>
      <c r="G3556" s="1749">
        <v>4</v>
      </c>
      <c r="H3556" s="1638">
        <v>2005</v>
      </c>
      <c r="I3556" s="1640">
        <v>1134</v>
      </c>
      <c r="J3556" s="1638">
        <v>100</v>
      </c>
      <c r="K3556" s="1640">
        <f t="shared" si="194"/>
        <v>0</v>
      </c>
      <c r="L3556" s="1638"/>
      <c r="M3556" s="1638"/>
      <c r="N3556" s="1641">
        <f t="shared" si="195"/>
        <v>0</v>
      </c>
      <c r="O3556" s="2112"/>
      <c r="P3556" s="2112"/>
      <c r="Q3556" s="2112">
        <f t="shared" si="196"/>
        <v>0</v>
      </c>
      <c r="R3556" s="2419"/>
    </row>
    <row r="3557" spans="3:18" ht="14.25" customHeight="1">
      <c r="C3557" s="1636">
        <v>26</v>
      </c>
      <c r="D3557" s="1957" t="s">
        <v>3088</v>
      </c>
      <c r="E3557" s="1637">
        <v>7</v>
      </c>
      <c r="F3557" s="1638" t="s">
        <v>508</v>
      </c>
      <c r="G3557" s="1749">
        <v>1</v>
      </c>
      <c r="H3557" s="1638">
        <v>2009</v>
      </c>
      <c r="I3557" s="1640">
        <v>622.5</v>
      </c>
      <c r="J3557" s="1638">
        <v>100</v>
      </c>
      <c r="K3557" s="1640">
        <f t="shared" si="194"/>
        <v>0</v>
      </c>
      <c r="L3557" s="1638"/>
      <c r="M3557" s="1638"/>
      <c r="N3557" s="1641">
        <f t="shared" si="195"/>
        <v>0</v>
      </c>
      <c r="O3557" s="2112"/>
      <c r="P3557" s="2112"/>
      <c r="Q3557" s="2112">
        <f t="shared" si="196"/>
        <v>0</v>
      </c>
      <c r="R3557" s="2419"/>
    </row>
    <row r="3558" spans="3:18" ht="14.25" customHeight="1">
      <c r="C3558" s="1642">
        <v>27</v>
      </c>
      <c r="D3558" s="1957" t="s">
        <v>3089</v>
      </c>
      <c r="E3558" s="1637">
        <v>7</v>
      </c>
      <c r="F3558" s="1638" t="s">
        <v>508</v>
      </c>
      <c r="G3558" s="1749">
        <v>4</v>
      </c>
      <c r="H3558" s="1638">
        <v>2009</v>
      </c>
      <c r="I3558" s="1640">
        <v>5049.6000000000004</v>
      </c>
      <c r="J3558" s="1638">
        <v>100</v>
      </c>
      <c r="K3558" s="1640">
        <f t="shared" si="194"/>
        <v>0</v>
      </c>
      <c r="L3558" s="1638"/>
      <c r="M3558" s="1638"/>
      <c r="N3558" s="1641">
        <f t="shared" si="195"/>
        <v>0</v>
      </c>
      <c r="O3558" s="2112"/>
      <c r="P3558" s="2112"/>
      <c r="Q3558" s="2112">
        <f t="shared" si="196"/>
        <v>0</v>
      </c>
      <c r="R3558" s="2419"/>
    </row>
    <row r="3559" spans="3:18" ht="14.25" customHeight="1">
      <c r="C3559" s="1636">
        <v>28</v>
      </c>
      <c r="D3559" s="1957" t="s">
        <v>7493</v>
      </c>
      <c r="E3559" s="1637">
        <v>7</v>
      </c>
      <c r="F3559" s="1638" t="s">
        <v>508</v>
      </c>
      <c r="G3559" s="1749">
        <v>2</v>
      </c>
      <c r="H3559" s="1638">
        <v>2010</v>
      </c>
      <c r="I3559" s="1640">
        <v>4863</v>
      </c>
      <c r="J3559" s="1638">
        <v>100</v>
      </c>
      <c r="K3559" s="1640">
        <f t="shared" si="194"/>
        <v>0</v>
      </c>
      <c r="L3559" s="1638"/>
      <c r="M3559" s="1638"/>
      <c r="N3559" s="1641">
        <f t="shared" si="195"/>
        <v>0</v>
      </c>
      <c r="O3559" s="2112"/>
      <c r="P3559" s="2112"/>
      <c r="Q3559" s="2112">
        <f t="shared" si="196"/>
        <v>0</v>
      </c>
      <c r="R3559" s="2419"/>
    </row>
    <row r="3560" spans="3:18" ht="14.25" customHeight="1">
      <c r="C3560" s="1636">
        <v>29</v>
      </c>
      <c r="D3560" s="1957" t="s">
        <v>3090</v>
      </c>
      <c r="E3560" s="1637">
        <v>7</v>
      </c>
      <c r="F3560" s="1638" t="s">
        <v>508</v>
      </c>
      <c r="G3560" s="1749">
        <v>2</v>
      </c>
      <c r="H3560" s="1638">
        <v>2010</v>
      </c>
      <c r="I3560" s="1640">
        <v>4863</v>
      </c>
      <c r="J3560" s="1638">
        <v>100</v>
      </c>
      <c r="K3560" s="1640">
        <f t="shared" si="194"/>
        <v>0</v>
      </c>
      <c r="L3560" s="1638"/>
      <c r="M3560" s="1638"/>
      <c r="N3560" s="1641">
        <f t="shared" si="195"/>
        <v>0</v>
      </c>
      <c r="O3560" s="2112"/>
      <c r="P3560" s="2112"/>
      <c r="Q3560" s="2112">
        <f t="shared" si="196"/>
        <v>0</v>
      </c>
      <c r="R3560" s="2419"/>
    </row>
    <row r="3561" spans="3:18" ht="40.5" customHeight="1">
      <c r="C3561" s="1636">
        <v>30</v>
      </c>
      <c r="D3561" s="1958" t="s">
        <v>6251</v>
      </c>
      <c r="E3561" s="1637">
        <v>7</v>
      </c>
      <c r="F3561" s="1638" t="s">
        <v>508</v>
      </c>
      <c r="G3561" s="1749">
        <v>3</v>
      </c>
      <c r="H3561" s="1638">
        <v>2017</v>
      </c>
      <c r="I3561" s="1640">
        <v>7026</v>
      </c>
      <c r="J3561" s="1638">
        <v>100</v>
      </c>
      <c r="K3561" s="1640">
        <f t="shared" si="194"/>
        <v>0</v>
      </c>
      <c r="L3561" s="1638"/>
      <c r="M3561" s="1638"/>
      <c r="N3561" s="1641">
        <f t="shared" si="195"/>
        <v>0</v>
      </c>
      <c r="O3561" s="2112"/>
      <c r="P3561" s="2112"/>
      <c r="Q3561" s="2112">
        <f t="shared" si="196"/>
        <v>0</v>
      </c>
      <c r="R3561" s="2419"/>
    </row>
    <row r="3562" spans="3:18" ht="40.5" customHeight="1">
      <c r="C3562" s="1642">
        <v>31</v>
      </c>
      <c r="D3562" s="1958" t="s">
        <v>6251</v>
      </c>
      <c r="E3562" s="1637">
        <v>7</v>
      </c>
      <c r="F3562" s="1638" t="s">
        <v>508</v>
      </c>
      <c r="G3562" s="1749">
        <v>1</v>
      </c>
      <c r="H3562" s="1638">
        <v>2018</v>
      </c>
      <c r="I3562" s="1640">
        <v>2342</v>
      </c>
      <c r="J3562" s="1638">
        <v>100</v>
      </c>
      <c r="K3562" s="1640">
        <f t="shared" si="194"/>
        <v>0</v>
      </c>
      <c r="L3562" s="1638"/>
      <c r="M3562" s="1638"/>
      <c r="N3562" s="1641">
        <f t="shared" si="195"/>
        <v>0</v>
      </c>
      <c r="O3562" s="2112"/>
      <c r="P3562" s="2112"/>
      <c r="Q3562" s="2112">
        <f t="shared" si="196"/>
        <v>0</v>
      </c>
      <c r="R3562" s="2419"/>
    </row>
    <row r="3563" spans="3:18" ht="40.5" customHeight="1">
      <c r="C3563" s="1636">
        <v>32</v>
      </c>
      <c r="D3563" s="1958" t="s">
        <v>6252</v>
      </c>
      <c r="E3563" s="1637">
        <v>7</v>
      </c>
      <c r="F3563" s="1638" t="s">
        <v>508</v>
      </c>
      <c r="G3563" s="1749">
        <v>2</v>
      </c>
      <c r="H3563" s="1638">
        <v>2019</v>
      </c>
      <c r="I3563" s="1640">
        <v>4770</v>
      </c>
      <c r="J3563" s="1638">
        <v>100</v>
      </c>
      <c r="K3563" s="1640">
        <f t="shared" si="194"/>
        <v>0</v>
      </c>
      <c r="L3563" s="1638"/>
      <c r="M3563" s="1638"/>
      <c r="N3563" s="1641">
        <f t="shared" si="195"/>
        <v>0</v>
      </c>
      <c r="O3563" s="2112"/>
      <c r="P3563" s="2112"/>
      <c r="Q3563" s="2112">
        <f t="shared" si="196"/>
        <v>0</v>
      </c>
      <c r="R3563" s="2419"/>
    </row>
    <row r="3564" spans="3:18" ht="40.5" customHeight="1">
      <c r="C3564" s="1636">
        <v>33</v>
      </c>
      <c r="D3564" s="1958" t="s">
        <v>6252</v>
      </c>
      <c r="E3564" s="1637">
        <v>7</v>
      </c>
      <c r="F3564" s="1638" t="s">
        <v>508</v>
      </c>
      <c r="G3564" s="1749">
        <v>1</v>
      </c>
      <c r="H3564" s="1638">
        <v>2019</v>
      </c>
      <c r="I3564" s="1640">
        <v>2385</v>
      </c>
      <c r="J3564" s="1638">
        <v>100</v>
      </c>
      <c r="K3564" s="1640">
        <f t="shared" si="194"/>
        <v>0</v>
      </c>
      <c r="L3564" s="1638"/>
      <c r="M3564" s="1638"/>
      <c r="N3564" s="1641">
        <f t="shared" si="195"/>
        <v>0</v>
      </c>
      <c r="O3564" s="2112"/>
      <c r="P3564" s="2112"/>
      <c r="Q3564" s="2112">
        <f t="shared" si="196"/>
        <v>0</v>
      </c>
      <c r="R3564" s="2419"/>
    </row>
    <row r="3565" spans="3:18" ht="40.5" customHeight="1">
      <c r="C3565" s="1636">
        <v>34</v>
      </c>
      <c r="D3565" s="1958" t="s">
        <v>6253</v>
      </c>
      <c r="E3565" s="1637">
        <v>7</v>
      </c>
      <c r="F3565" s="1638" t="s">
        <v>508</v>
      </c>
      <c r="G3565" s="1749">
        <v>3</v>
      </c>
      <c r="H3565" s="1638">
        <v>2022</v>
      </c>
      <c r="I3565" s="1640">
        <v>11934</v>
      </c>
      <c r="J3565" s="1638">
        <v>80</v>
      </c>
      <c r="K3565" s="1640">
        <f t="shared" si="194"/>
        <v>2386.7999999999993</v>
      </c>
      <c r="L3565" s="1638"/>
      <c r="M3565" s="1638"/>
      <c r="N3565" s="1641">
        <f t="shared" si="195"/>
        <v>0</v>
      </c>
      <c r="O3565" s="2112"/>
      <c r="P3565" s="2112"/>
      <c r="Q3565" s="2112">
        <f t="shared" si="196"/>
        <v>0</v>
      </c>
      <c r="R3565" s="2420"/>
    </row>
    <row r="3566" spans="3:18" ht="14.25" customHeight="1">
      <c r="C3566" s="2013">
        <v>1</v>
      </c>
      <c r="D3566" s="2045" t="s">
        <v>7982</v>
      </c>
      <c r="E3566" s="2046">
        <v>7</v>
      </c>
      <c r="F3566" s="2047" t="s">
        <v>508</v>
      </c>
      <c r="G3566" s="2048">
        <v>1</v>
      </c>
      <c r="H3566" s="2047">
        <v>2009</v>
      </c>
      <c r="I3566" s="2049">
        <v>46.273199999999996</v>
      </c>
      <c r="J3566" s="2047">
        <v>100</v>
      </c>
      <c r="K3566" s="2049">
        <v>0</v>
      </c>
      <c r="L3566" s="2047"/>
      <c r="M3566" s="2047"/>
      <c r="N3566" s="2050">
        <v>0</v>
      </c>
      <c r="O3566" s="2141"/>
      <c r="P3566" s="2141"/>
      <c r="Q3566" s="2141">
        <v>0</v>
      </c>
      <c r="R3566" s="2491" t="s">
        <v>7959</v>
      </c>
    </row>
    <row r="3567" spans="3:18" ht="14.25" customHeight="1">
      <c r="C3567" s="2013">
        <v>2</v>
      </c>
      <c r="D3567" s="2045" t="s">
        <v>7983</v>
      </c>
      <c r="E3567" s="2046">
        <v>7</v>
      </c>
      <c r="F3567" s="2047" t="s">
        <v>508</v>
      </c>
      <c r="G3567" s="2048">
        <v>4</v>
      </c>
      <c r="H3567" s="2047">
        <v>2009</v>
      </c>
      <c r="I3567" s="2049">
        <v>185.09279999999998</v>
      </c>
      <c r="J3567" s="2047">
        <v>100</v>
      </c>
      <c r="K3567" s="2049">
        <v>0</v>
      </c>
      <c r="L3567" s="2047"/>
      <c r="M3567" s="2047"/>
      <c r="N3567" s="2050">
        <v>0</v>
      </c>
      <c r="O3567" s="2141"/>
      <c r="P3567" s="2141"/>
      <c r="Q3567" s="2141">
        <v>0</v>
      </c>
      <c r="R3567" s="2492"/>
    </row>
    <row r="3568" spans="3:18" ht="14.25" customHeight="1">
      <c r="C3568" s="2013">
        <v>3</v>
      </c>
      <c r="D3568" s="2045" t="s">
        <v>7984</v>
      </c>
      <c r="E3568" s="2046">
        <v>7</v>
      </c>
      <c r="F3568" s="2047" t="s">
        <v>508</v>
      </c>
      <c r="G3568" s="2048">
        <v>14</v>
      </c>
      <c r="H3568" s="2047">
        <v>2008</v>
      </c>
      <c r="I3568" s="2049">
        <v>416.93400000000003</v>
      </c>
      <c r="J3568" s="2047">
        <v>100</v>
      </c>
      <c r="K3568" s="2049">
        <v>0</v>
      </c>
      <c r="L3568" s="2047"/>
      <c r="M3568" s="2047"/>
      <c r="N3568" s="2050">
        <v>0</v>
      </c>
      <c r="O3568" s="2141"/>
      <c r="P3568" s="2141"/>
      <c r="Q3568" s="2141">
        <v>0</v>
      </c>
      <c r="R3568" s="2492"/>
    </row>
    <row r="3569" spans="3:18" ht="14.25" customHeight="1">
      <c r="C3569" s="2013">
        <v>4</v>
      </c>
      <c r="D3569" s="2045" t="s">
        <v>2103</v>
      </c>
      <c r="E3569" s="2046">
        <v>7</v>
      </c>
      <c r="F3569" s="2047" t="s">
        <v>508</v>
      </c>
      <c r="G3569" s="2048">
        <v>11</v>
      </c>
      <c r="H3569" s="2047">
        <v>2020</v>
      </c>
      <c r="I3569" s="2049">
        <v>573.24300000000005</v>
      </c>
      <c r="J3569" s="2047">
        <v>71.5</v>
      </c>
      <c r="K3569" s="2049">
        <v>163.37425500000001</v>
      </c>
      <c r="L3569" s="2047"/>
      <c r="M3569" s="2047"/>
      <c r="N3569" s="2050">
        <v>0</v>
      </c>
      <c r="O3569" s="2141"/>
      <c r="P3569" s="2141"/>
      <c r="Q3569" s="2141">
        <v>0</v>
      </c>
      <c r="R3569" s="2492"/>
    </row>
    <row r="3570" spans="3:18" ht="14.25" customHeight="1">
      <c r="C3570" s="2013">
        <v>5</v>
      </c>
      <c r="D3570" s="2045" t="s">
        <v>2106</v>
      </c>
      <c r="E3570" s="2046">
        <v>7</v>
      </c>
      <c r="F3570" s="2047" t="s">
        <v>508</v>
      </c>
      <c r="G3570" s="2048">
        <v>15</v>
      </c>
      <c r="H3570" s="2047">
        <v>2020</v>
      </c>
      <c r="I3570" s="2049">
        <v>808.42499999999995</v>
      </c>
      <c r="J3570" s="2047">
        <v>71.5</v>
      </c>
      <c r="K3570" s="2049">
        <v>230.40112499999998</v>
      </c>
      <c r="L3570" s="2047"/>
      <c r="M3570" s="2047"/>
      <c r="N3570" s="2050">
        <v>0</v>
      </c>
      <c r="O3570" s="2141"/>
      <c r="P3570" s="2141"/>
      <c r="Q3570" s="2141">
        <v>0</v>
      </c>
      <c r="R3570" s="2492"/>
    </row>
    <row r="3571" spans="3:18" ht="14.25" customHeight="1">
      <c r="C3571" s="2013">
        <v>6</v>
      </c>
      <c r="D3571" s="2045" t="s">
        <v>2106</v>
      </c>
      <c r="E3571" s="2046">
        <v>7</v>
      </c>
      <c r="F3571" s="2047" t="s">
        <v>508</v>
      </c>
      <c r="G3571" s="2048">
        <v>7</v>
      </c>
      <c r="H3571" s="2047">
        <v>2021</v>
      </c>
      <c r="I3571" s="2049">
        <v>377.26499999999999</v>
      </c>
      <c r="J3571" s="2047">
        <v>57.2</v>
      </c>
      <c r="K3571" s="2049">
        <v>161.46941999999996</v>
      </c>
      <c r="L3571" s="2047"/>
      <c r="M3571" s="2047"/>
      <c r="N3571" s="2050">
        <v>0</v>
      </c>
      <c r="O3571" s="2141"/>
      <c r="P3571" s="2141"/>
      <c r="Q3571" s="2141">
        <v>0</v>
      </c>
      <c r="R3571" s="2492"/>
    </row>
    <row r="3572" spans="3:18" ht="14.25" customHeight="1">
      <c r="C3572" s="2013">
        <v>7</v>
      </c>
      <c r="D3572" s="2045" t="s">
        <v>4167</v>
      </c>
      <c r="E3572" s="2046">
        <v>7</v>
      </c>
      <c r="F3572" s="2047" t="s">
        <v>508</v>
      </c>
      <c r="G3572" s="2048">
        <v>1</v>
      </c>
      <c r="H3572" s="2047">
        <v>2023</v>
      </c>
      <c r="I3572" s="2049">
        <v>280.8</v>
      </c>
      <c r="J3572" s="2047">
        <v>28.6</v>
      </c>
      <c r="K3572" s="2049">
        <v>200.49119999999999</v>
      </c>
      <c r="L3572" s="2047"/>
      <c r="M3572" s="2047"/>
      <c r="N3572" s="2050">
        <v>0</v>
      </c>
      <c r="O3572" s="2141"/>
      <c r="P3572" s="2141"/>
      <c r="Q3572" s="2141">
        <v>0</v>
      </c>
      <c r="R3572" s="2492"/>
    </row>
    <row r="3573" spans="3:18" ht="14.25" customHeight="1">
      <c r="C3573" s="2013">
        <v>8</v>
      </c>
      <c r="D3573" s="2045" t="s">
        <v>7985</v>
      </c>
      <c r="E3573" s="2046">
        <v>7</v>
      </c>
      <c r="F3573" s="2047" t="s">
        <v>508</v>
      </c>
      <c r="G3573" s="2048">
        <v>1</v>
      </c>
      <c r="H3573" s="2047">
        <v>2019</v>
      </c>
      <c r="I3573" s="2049">
        <v>285.70908000000003</v>
      </c>
      <c r="J3573" s="2047">
        <v>85.800000000000011</v>
      </c>
      <c r="K3573" s="2049">
        <v>40.570689359999989</v>
      </c>
      <c r="L3573" s="2047"/>
      <c r="M3573" s="2047"/>
      <c r="N3573" s="2050">
        <v>0</v>
      </c>
      <c r="O3573" s="2141"/>
      <c r="P3573" s="2141"/>
      <c r="Q3573" s="2141">
        <v>0</v>
      </c>
      <c r="R3573" s="2492"/>
    </row>
    <row r="3574" spans="3:18" ht="14.25" customHeight="1">
      <c r="C3574" s="2013">
        <v>9</v>
      </c>
      <c r="D3574" s="2045" t="s">
        <v>2105</v>
      </c>
      <c r="E3574" s="2046">
        <v>7</v>
      </c>
      <c r="F3574" s="2047" t="s">
        <v>508</v>
      </c>
      <c r="G3574" s="2048">
        <v>3</v>
      </c>
      <c r="H3574" s="2047">
        <v>2020</v>
      </c>
      <c r="I3574" s="2049">
        <v>891</v>
      </c>
      <c r="J3574" s="2047">
        <v>71.5</v>
      </c>
      <c r="K3574" s="2049">
        <v>253.93500000000006</v>
      </c>
      <c r="L3574" s="2047"/>
      <c r="M3574" s="2047"/>
      <c r="N3574" s="2050">
        <v>0</v>
      </c>
      <c r="O3574" s="2141"/>
      <c r="P3574" s="2141"/>
      <c r="Q3574" s="2141">
        <v>0</v>
      </c>
      <c r="R3574" s="2492"/>
    </row>
    <row r="3575" spans="3:18" ht="14.25" customHeight="1">
      <c r="C3575" s="2013">
        <v>10</v>
      </c>
      <c r="D3575" s="2045" t="s">
        <v>5055</v>
      </c>
      <c r="E3575" s="2046">
        <v>7</v>
      </c>
      <c r="F3575" s="2047" t="s">
        <v>508</v>
      </c>
      <c r="G3575" s="2048">
        <v>5</v>
      </c>
      <c r="H3575" s="2047">
        <v>2022</v>
      </c>
      <c r="I3575" s="2049">
        <v>229.0909</v>
      </c>
      <c r="J3575" s="2047">
        <v>42.900000000000006</v>
      </c>
      <c r="K3575" s="2049">
        <v>130.81090389999997</v>
      </c>
      <c r="L3575" s="2047"/>
      <c r="M3575" s="2047"/>
      <c r="N3575" s="2050">
        <v>0</v>
      </c>
      <c r="O3575" s="2141"/>
      <c r="P3575" s="2141"/>
      <c r="Q3575" s="2141">
        <v>0</v>
      </c>
      <c r="R3575" s="2492"/>
    </row>
    <row r="3576" spans="3:18" ht="14.25" customHeight="1">
      <c r="C3576" s="2013">
        <v>11</v>
      </c>
      <c r="D3576" s="2045" t="s">
        <v>7986</v>
      </c>
      <c r="E3576" s="2046">
        <v>7</v>
      </c>
      <c r="F3576" s="2047" t="s">
        <v>508</v>
      </c>
      <c r="G3576" s="2048">
        <v>1</v>
      </c>
      <c r="H3576" s="2047">
        <v>2010</v>
      </c>
      <c r="I3576" s="2049">
        <v>75.48</v>
      </c>
      <c r="J3576" s="2047">
        <v>100</v>
      </c>
      <c r="K3576" s="2049">
        <v>0</v>
      </c>
      <c r="L3576" s="2047"/>
      <c r="M3576" s="2047"/>
      <c r="N3576" s="2050">
        <v>0</v>
      </c>
      <c r="O3576" s="2141"/>
      <c r="P3576" s="2141"/>
      <c r="Q3576" s="2141">
        <v>0</v>
      </c>
      <c r="R3576" s="2492"/>
    </row>
    <row r="3577" spans="3:18" ht="14.25" customHeight="1">
      <c r="C3577" s="2013">
        <v>12</v>
      </c>
      <c r="D3577" s="2045" t="s">
        <v>7987</v>
      </c>
      <c r="E3577" s="2046">
        <v>7</v>
      </c>
      <c r="F3577" s="2047" t="s">
        <v>508</v>
      </c>
      <c r="G3577" s="2048">
        <v>4</v>
      </c>
      <c r="H3577" s="2047">
        <v>2009</v>
      </c>
      <c r="I3577" s="2049">
        <v>301.92</v>
      </c>
      <c r="J3577" s="2047">
        <v>100</v>
      </c>
      <c r="K3577" s="2049">
        <v>0</v>
      </c>
      <c r="L3577" s="2047"/>
      <c r="M3577" s="2047"/>
      <c r="N3577" s="2050">
        <v>0</v>
      </c>
      <c r="O3577" s="2141"/>
      <c r="P3577" s="2141"/>
      <c r="Q3577" s="2141">
        <v>0</v>
      </c>
      <c r="R3577" s="2492"/>
    </row>
    <row r="3578" spans="3:18" ht="14.25" customHeight="1">
      <c r="C3578" s="2013">
        <v>13</v>
      </c>
      <c r="D3578" s="2045" t="s">
        <v>7988</v>
      </c>
      <c r="E3578" s="2046">
        <v>7</v>
      </c>
      <c r="F3578" s="2047" t="s">
        <v>508</v>
      </c>
      <c r="G3578" s="2048">
        <v>3</v>
      </c>
      <c r="H3578" s="2047">
        <v>2010</v>
      </c>
      <c r="I3578" s="2049">
        <v>1350.36</v>
      </c>
      <c r="J3578" s="2047">
        <v>100</v>
      </c>
      <c r="K3578" s="2049">
        <v>0</v>
      </c>
      <c r="L3578" s="2047"/>
      <c r="M3578" s="2047"/>
      <c r="N3578" s="2050">
        <v>0</v>
      </c>
      <c r="O3578" s="2141"/>
      <c r="P3578" s="2141"/>
      <c r="Q3578" s="2141">
        <v>0</v>
      </c>
      <c r="R3578" s="2492"/>
    </row>
    <row r="3579" spans="3:18" ht="14.25" customHeight="1">
      <c r="C3579" s="2013">
        <v>14</v>
      </c>
      <c r="D3579" s="2045" t="s">
        <v>5093</v>
      </c>
      <c r="E3579" s="2046">
        <v>7</v>
      </c>
      <c r="F3579" s="2047" t="s">
        <v>508</v>
      </c>
      <c r="G3579" s="2048">
        <v>17</v>
      </c>
      <c r="H3579" s="2047">
        <v>2010</v>
      </c>
      <c r="I3579" s="2049">
        <v>1283.1600000000001</v>
      </c>
      <c r="J3579" s="2047">
        <v>100</v>
      </c>
      <c r="K3579" s="2049">
        <v>0</v>
      </c>
      <c r="L3579" s="2047"/>
      <c r="M3579" s="2047"/>
      <c r="N3579" s="2050">
        <v>0</v>
      </c>
      <c r="O3579" s="2141"/>
      <c r="P3579" s="2141"/>
      <c r="Q3579" s="2141">
        <v>0</v>
      </c>
      <c r="R3579" s="2492"/>
    </row>
    <row r="3580" spans="3:18" ht="14.25" customHeight="1">
      <c r="C3580" s="2013">
        <v>15</v>
      </c>
      <c r="D3580" s="2045" t="s">
        <v>7989</v>
      </c>
      <c r="E3580" s="2046">
        <v>7</v>
      </c>
      <c r="F3580" s="2047" t="s">
        <v>508</v>
      </c>
      <c r="G3580" s="2048">
        <v>1</v>
      </c>
      <c r="H3580" s="2047">
        <v>2012</v>
      </c>
      <c r="I3580" s="2049">
        <v>37.08</v>
      </c>
      <c r="J3580" s="2047">
        <v>100</v>
      </c>
      <c r="K3580" s="2049">
        <v>0</v>
      </c>
      <c r="L3580" s="2047"/>
      <c r="M3580" s="2047"/>
      <c r="N3580" s="2050">
        <v>0</v>
      </c>
      <c r="O3580" s="2141"/>
      <c r="P3580" s="2141"/>
      <c r="Q3580" s="2141">
        <v>0</v>
      </c>
      <c r="R3580" s="2492"/>
    </row>
    <row r="3581" spans="3:18" ht="14.25" customHeight="1">
      <c r="C3581" s="2013">
        <v>16</v>
      </c>
      <c r="D3581" s="2045" t="s">
        <v>5064</v>
      </c>
      <c r="E3581" s="2046">
        <v>7</v>
      </c>
      <c r="F3581" s="2047" t="s">
        <v>508</v>
      </c>
      <c r="G3581" s="2048">
        <v>1</v>
      </c>
      <c r="H3581" s="2047">
        <v>2022</v>
      </c>
      <c r="I3581" s="2049">
        <v>21.9</v>
      </c>
      <c r="J3581" s="2047">
        <v>42.900000000000006</v>
      </c>
      <c r="K3581" s="2049">
        <v>12.504899999999997</v>
      </c>
      <c r="L3581" s="2047"/>
      <c r="M3581" s="2047"/>
      <c r="N3581" s="2050">
        <v>0</v>
      </c>
      <c r="O3581" s="2141"/>
      <c r="P3581" s="2141"/>
      <c r="Q3581" s="2141">
        <v>0</v>
      </c>
      <c r="R3581" s="2492"/>
    </row>
    <row r="3582" spans="3:18" ht="14.25" customHeight="1">
      <c r="C3582" s="2013">
        <v>17</v>
      </c>
      <c r="D3582" s="2045" t="s">
        <v>5054</v>
      </c>
      <c r="E3582" s="2046">
        <v>7</v>
      </c>
      <c r="F3582" s="2047" t="s">
        <v>508</v>
      </c>
      <c r="G3582" s="2048">
        <v>1</v>
      </c>
      <c r="H3582" s="2047">
        <v>2022</v>
      </c>
      <c r="I3582" s="2049">
        <v>26.64</v>
      </c>
      <c r="J3582" s="2047">
        <v>42.900000000000006</v>
      </c>
      <c r="K3582" s="2049">
        <v>15.21144</v>
      </c>
      <c r="L3582" s="2047"/>
      <c r="M3582" s="2047"/>
      <c r="N3582" s="2050">
        <v>0</v>
      </c>
      <c r="O3582" s="2141"/>
      <c r="P3582" s="2141"/>
      <c r="Q3582" s="2141">
        <v>0</v>
      </c>
      <c r="R3582" s="2492"/>
    </row>
    <row r="3583" spans="3:18" ht="14.25" customHeight="1">
      <c r="C3583" s="2013">
        <v>18</v>
      </c>
      <c r="D3583" s="2045" t="s">
        <v>7990</v>
      </c>
      <c r="E3583" s="2046">
        <v>7</v>
      </c>
      <c r="F3583" s="2047" t="s">
        <v>508</v>
      </c>
      <c r="G3583" s="2048">
        <v>3</v>
      </c>
      <c r="H3583" s="2047">
        <v>2011</v>
      </c>
      <c r="I3583" s="2049">
        <v>161.63999999999999</v>
      </c>
      <c r="J3583" s="2047">
        <v>100</v>
      </c>
      <c r="K3583" s="2049">
        <v>0</v>
      </c>
      <c r="L3583" s="2047"/>
      <c r="M3583" s="2047"/>
      <c r="N3583" s="2050">
        <v>0</v>
      </c>
      <c r="O3583" s="2141"/>
      <c r="P3583" s="2141"/>
      <c r="Q3583" s="2141">
        <v>0</v>
      </c>
      <c r="R3583" s="2492"/>
    </row>
    <row r="3584" spans="3:18" ht="14.25" customHeight="1">
      <c r="C3584" s="2013">
        <v>19</v>
      </c>
      <c r="D3584" s="2045" t="s">
        <v>7991</v>
      </c>
      <c r="E3584" s="2046">
        <v>7</v>
      </c>
      <c r="F3584" s="2047" t="s">
        <v>508</v>
      </c>
      <c r="G3584" s="2048">
        <v>2</v>
      </c>
      <c r="H3584" s="2047">
        <v>2022</v>
      </c>
      <c r="I3584" s="2049">
        <v>56.868839999999999</v>
      </c>
      <c r="J3584" s="2047">
        <v>42.900000000000006</v>
      </c>
      <c r="K3584" s="2049">
        <v>32.472107639999997</v>
      </c>
      <c r="L3584" s="2047"/>
      <c r="M3584" s="2047"/>
      <c r="N3584" s="2050">
        <v>0</v>
      </c>
      <c r="O3584" s="2141"/>
      <c r="P3584" s="2141"/>
      <c r="Q3584" s="2141">
        <v>0</v>
      </c>
      <c r="R3584" s="2492"/>
    </row>
    <row r="3585" spans="3:18" ht="14.25" customHeight="1">
      <c r="C3585" s="2013">
        <v>20</v>
      </c>
      <c r="D3585" s="2045" t="s">
        <v>7383</v>
      </c>
      <c r="E3585" s="2046">
        <v>7</v>
      </c>
      <c r="F3585" s="2047" t="s">
        <v>508</v>
      </c>
      <c r="G3585" s="2048">
        <v>5</v>
      </c>
      <c r="H3585" s="2047">
        <v>2024</v>
      </c>
      <c r="I3585" s="2049">
        <v>695.2</v>
      </c>
      <c r="J3585" s="2047">
        <v>14.3</v>
      </c>
      <c r="K3585" s="2049">
        <v>595.78640000000007</v>
      </c>
      <c r="L3585" s="2047"/>
      <c r="M3585" s="2047"/>
      <c r="N3585" s="2050">
        <v>0</v>
      </c>
      <c r="O3585" s="2141"/>
      <c r="P3585" s="2141"/>
      <c r="Q3585" s="2141">
        <v>0</v>
      </c>
      <c r="R3585" s="2492"/>
    </row>
    <row r="3586" spans="3:18" ht="14.25" customHeight="1">
      <c r="C3586" s="2013">
        <v>21</v>
      </c>
      <c r="D3586" s="2045" t="s">
        <v>7446</v>
      </c>
      <c r="E3586" s="2046">
        <v>7</v>
      </c>
      <c r="F3586" s="2047" t="s">
        <v>508</v>
      </c>
      <c r="G3586" s="2048">
        <v>1</v>
      </c>
      <c r="H3586" s="2047">
        <v>2024</v>
      </c>
      <c r="I3586" s="2049">
        <v>111.232</v>
      </c>
      <c r="J3586" s="2047">
        <v>14.3</v>
      </c>
      <c r="K3586" s="2049">
        <v>95.325823999999997</v>
      </c>
      <c r="L3586" s="2047"/>
      <c r="M3586" s="2047"/>
      <c r="N3586" s="2050">
        <v>0</v>
      </c>
      <c r="O3586" s="2141"/>
      <c r="P3586" s="2141"/>
      <c r="Q3586" s="2141">
        <v>0</v>
      </c>
      <c r="R3586" s="2492"/>
    </row>
    <row r="3587" spans="3:18" ht="14.25" customHeight="1">
      <c r="C3587" s="2013">
        <v>22</v>
      </c>
      <c r="D3587" s="2045" t="s">
        <v>7992</v>
      </c>
      <c r="E3587" s="2046">
        <v>7</v>
      </c>
      <c r="F3587" s="2047" t="s">
        <v>508</v>
      </c>
      <c r="G3587" s="2048">
        <v>2</v>
      </c>
      <c r="H3587" s="2047">
        <v>2008</v>
      </c>
      <c r="I3587" s="2049">
        <v>64</v>
      </c>
      <c r="J3587" s="2047">
        <v>100</v>
      </c>
      <c r="K3587" s="2049">
        <v>0</v>
      </c>
      <c r="L3587" s="2047"/>
      <c r="M3587" s="2047"/>
      <c r="N3587" s="2050">
        <v>0</v>
      </c>
      <c r="O3587" s="2141"/>
      <c r="P3587" s="2141"/>
      <c r="Q3587" s="2141">
        <v>0</v>
      </c>
      <c r="R3587" s="2492"/>
    </row>
    <row r="3588" spans="3:18" ht="14.25" customHeight="1">
      <c r="C3588" s="2013">
        <v>23</v>
      </c>
      <c r="D3588" s="2045" t="s">
        <v>4168</v>
      </c>
      <c r="E3588" s="2046">
        <v>7</v>
      </c>
      <c r="F3588" s="2047" t="s">
        <v>508</v>
      </c>
      <c r="G3588" s="2048">
        <v>2</v>
      </c>
      <c r="H3588" s="2047">
        <v>2022</v>
      </c>
      <c r="I3588" s="2049">
        <v>78</v>
      </c>
      <c r="J3588" s="2047">
        <v>42.900000000000006</v>
      </c>
      <c r="K3588" s="2049">
        <v>44.537999999999997</v>
      </c>
      <c r="L3588" s="2047"/>
      <c r="M3588" s="2047"/>
      <c r="N3588" s="2050">
        <v>0</v>
      </c>
      <c r="O3588" s="2141"/>
      <c r="P3588" s="2141"/>
      <c r="Q3588" s="2141">
        <v>0</v>
      </c>
      <c r="R3588" s="2492"/>
    </row>
    <row r="3589" spans="3:18" ht="14.25" customHeight="1">
      <c r="C3589" s="2013">
        <v>24</v>
      </c>
      <c r="D3589" s="2045" t="s">
        <v>4171</v>
      </c>
      <c r="E3589" s="2046">
        <v>7</v>
      </c>
      <c r="F3589" s="2047" t="s">
        <v>508</v>
      </c>
      <c r="G3589" s="2048">
        <v>2</v>
      </c>
      <c r="H3589" s="2047">
        <v>2020</v>
      </c>
      <c r="I3589" s="2049">
        <v>199.4</v>
      </c>
      <c r="J3589" s="2047">
        <v>71.5</v>
      </c>
      <c r="K3589" s="2049">
        <v>56.829000000000008</v>
      </c>
      <c r="L3589" s="2047"/>
      <c r="M3589" s="2047"/>
      <c r="N3589" s="2050">
        <v>0</v>
      </c>
      <c r="O3589" s="2141"/>
      <c r="P3589" s="2141"/>
      <c r="Q3589" s="2141">
        <v>0</v>
      </c>
      <c r="R3589" s="2493"/>
    </row>
    <row r="3590" spans="3:18" ht="14.25" customHeight="1">
      <c r="C3590" s="1814">
        <v>1</v>
      </c>
      <c r="D3590" s="1959" t="s">
        <v>2838</v>
      </c>
      <c r="E3590" s="1816">
        <v>7</v>
      </c>
      <c r="F3590" s="1815" t="s">
        <v>508</v>
      </c>
      <c r="G3590" s="1817">
        <v>1</v>
      </c>
      <c r="H3590" s="1815">
        <v>2005</v>
      </c>
      <c r="I3590" s="1818">
        <v>34.281999999999996</v>
      </c>
      <c r="J3590" s="1815">
        <f t="shared" ref="J3590:J3632" si="197">IF(($J$14-H3590)*J$1177&gt;100,100,($J$14-H3590)*J$1177)</f>
        <v>100</v>
      </c>
      <c r="K3590" s="1818">
        <f t="shared" si="194"/>
        <v>0</v>
      </c>
      <c r="L3590" s="1815"/>
      <c r="M3590" s="1815"/>
      <c r="N3590" s="1819">
        <f t="shared" si="195"/>
        <v>0</v>
      </c>
      <c r="O3590" s="2142"/>
      <c r="P3590" s="2142"/>
      <c r="Q3590" s="2142">
        <f t="shared" si="196"/>
        <v>0</v>
      </c>
      <c r="R3590" s="2410" t="s">
        <v>7993</v>
      </c>
    </row>
    <row r="3591" spans="3:18" ht="14.25" customHeight="1">
      <c r="C3591" s="1601">
        <v>2</v>
      </c>
      <c r="D3591" s="1960" t="s">
        <v>3302</v>
      </c>
      <c r="E3591" s="1602">
        <v>7</v>
      </c>
      <c r="F3591" s="1603" t="s">
        <v>508</v>
      </c>
      <c r="G3591" s="1750">
        <v>1</v>
      </c>
      <c r="H3591" s="1603">
        <v>2002</v>
      </c>
      <c r="I3591" s="1605">
        <v>34.281999999999996</v>
      </c>
      <c r="J3591" s="1603">
        <f t="shared" si="197"/>
        <v>100</v>
      </c>
      <c r="K3591" s="1605">
        <f t="shared" si="194"/>
        <v>0</v>
      </c>
      <c r="L3591" s="1603"/>
      <c r="M3591" s="1603"/>
      <c r="N3591" s="1606">
        <f t="shared" si="195"/>
        <v>0</v>
      </c>
      <c r="O3591" s="2108"/>
      <c r="P3591" s="2108"/>
      <c r="Q3591" s="2108">
        <f t="shared" si="196"/>
        <v>0</v>
      </c>
      <c r="R3591" s="2411"/>
    </row>
    <row r="3592" spans="3:18" ht="14.25" customHeight="1">
      <c r="C3592" s="1601">
        <v>3</v>
      </c>
      <c r="D3592" s="1960" t="s">
        <v>3317</v>
      </c>
      <c r="E3592" s="1602">
        <v>7</v>
      </c>
      <c r="F3592" s="1603" t="s">
        <v>508</v>
      </c>
      <c r="G3592" s="1750">
        <v>1</v>
      </c>
      <c r="H3592" s="1603">
        <v>2002</v>
      </c>
      <c r="I3592" s="1605">
        <v>72.492999999999995</v>
      </c>
      <c r="J3592" s="1603">
        <f t="shared" si="197"/>
        <v>100</v>
      </c>
      <c r="K3592" s="1605">
        <f t="shared" si="194"/>
        <v>0</v>
      </c>
      <c r="L3592" s="1603"/>
      <c r="M3592" s="1603"/>
      <c r="N3592" s="1606">
        <f t="shared" si="195"/>
        <v>0</v>
      </c>
      <c r="O3592" s="2108"/>
      <c r="P3592" s="2108"/>
      <c r="Q3592" s="2108">
        <f t="shared" si="196"/>
        <v>0</v>
      </c>
      <c r="R3592" s="2411"/>
    </row>
    <row r="3593" spans="3:18" ht="14.25" customHeight="1">
      <c r="C3593" s="1814">
        <v>4</v>
      </c>
      <c r="D3593" s="1960" t="s">
        <v>3303</v>
      </c>
      <c r="E3593" s="1602">
        <v>7</v>
      </c>
      <c r="F3593" s="1603" t="s">
        <v>508</v>
      </c>
      <c r="G3593" s="1750">
        <v>2</v>
      </c>
      <c r="H3593" s="1603">
        <v>2009</v>
      </c>
      <c r="I3593" s="1605">
        <v>92.546399999999991</v>
      </c>
      <c r="J3593" s="1603">
        <f t="shared" si="197"/>
        <v>100</v>
      </c>
      <c r="K3593" s="1605">
        <f t="shared" si="194"/>
        <v>0</v>
      </c>
      <c r="L3593" s="1603"/>
      <c r="M3593" s="1603"/>
      <c r="N3593" s="1606">
        <f t="shared" si="195"/>
        <v>0</v>
      </c>
      <c r="O3593" s="2108"/>
      <c r="P3593" s="2108"/>
      <c r="Q3593" s="2108">
        <f t="shared" si="196"/>
        <v>0</v>
      </c>
      <c r="R3593" s="2411"/>
    </row>
    <row r="3594" spans="3:18" ht="14.25" customHeight="1">
      <c r="C3594" s="1601">
        <v>5</v>
      </c>
      <c r="D3594" s="1960" t="s">
        <v>3318</v>
      </c>
      <c r="E3594" s="1602">
        <v>7</v>
      </c>
      <c r="F3594" s="1603" t="s">
        <v>508</v>
      </c>
      <c r="G3594" s="1750">
        <v>4</v>
      </c>
      <c r="H3594" s="1603">
        <v>2005</v>
      </c>
      <c r="I3594" s="1605">
        <v>451.91800000000001</v>
      </c>
      <c r="J3594" s="1603">
        <f t="shared" si="197"/>
        <v>100</v>
      </c>
      <c r="K3594" s="1605">
        <f t="shared" si="194"/>
        <v>0</v>
      </c>
      <c r="L3594" s="1603"/>
      <c r="M3594" s="1603"/>
      <c r="N3594" s="1606">
        <f t="shared" si="195"/>
        <v>0</v>
      </c>
      <c r="O3594" s="2108"/>
      <c r="P3594" s="2108"/>
      <c r="Q3594" s="2108">
        <f t="shared" si="196"/>
        <v>0</v>
      </c>
      <c r="R3594" s="2411"/>
    </row>
    <row r="3595" spans="3:18" ht="14.25" customHeight="1">
      <c r="C3595" s="1601">
        <v>6</v>
      </c>
      <c r="D3595" s="1960" t="s">
        <v>3304</v>
      </c>
      <c r="E3595" s="1602">
        <v>7</v>
      </c>
      <c r="F3595" s="1603" t="s">
        <v>508</v>
      </c>
      <c r="G3595" s="1750">
        <v>11</v>
      </c>
      <c r="H3595" s="1603">
        <v>2006</v>
      </c>
      <c r="I3595" s="1605">
        <v>334.702</v>
      </c>
      <c r="J3595" s="1603">
        <f t="shared" si="197"/>
        <v>100</v>
      </c>
      <c r="K3595" s="1605">
        <f t="shared" si="194"/>
        <v>0</v>
      </c>
      <c r="L3595" s="1603"/>
      <c r="M3595" s="1603"/>
      <c r="N3595" s="1606">
        <f t="shared" si="195"/>
        <v>0</v>
      </c>
      <c r="O3595" s="2108"/>
      <c r="P3595" s="2108"/>
      <c r="Q3595" s="2108">
        <f t="shared" si="196"/>
        <v>0</v>
      </c>
      <c r="R3595" s="2411"/>
    </row>
    <row r="3596" spans="3:18" ht="14.25" customHeight="1">
      <c r="C3596" s="1814">
        <v>7</v>
      </c>
      <c r="D3596" s="1960" t="s">
        <v>3314</v>
      </c>
      <c r="E3596" s="1602">
        <v>7</v>
      </c>
      <c r="F3596" s="1603" t="s">
        <v>508</v>
      </c>
      <c r="G3596" s="1750">
        <v>11</v>
      </c>
      <c r="H3596" s="1603">
        <v>2006</v>
      </c>
      <c r="I3596" s="1605">
        <v>6983.116</v>
      </c>
      <c r="J3596" s="1603">
        <f t="shared" si="197"/>
        <v>100</v>
      </c>
      <c r="K3596" s="1605">
        <f t="shared" si="194"/>
        <v>0</v>
      </c>
      <c r="L3596" s="1603"/>
      <c r="M3596" s="1603"/>
      <c r="N3596" s="1606">
        <f t="shared" si="195"/>
        <v>0</v>
      </c>
      <c r="O3596" s="2108"/>
      <c r="P3596" s="2108"/>
      <c r="Q3596" s="2108">
        <f t="shared" si="196"/>
        <v>0</v>
      </c>
      <c r="R3596" s="2411"/>
    </row>
    <row r="3597" spans="3:18" ht="14.25" customHeight="1">
      <c r="C3597" s="1601">
        <v>8</v>
      </c>
      <c r="D3597" s="1960" t="s">
        <v>3315</v>
      </c>
      <c r="E3597" s="1602">
        <v>7</v>
      </c>
      <c r="F3597" s="1603" t="s">
        <v>508</v>
      </c>
      <c r="G3597" s="1750">
        <v>2</v>
      </c>
      <c r="H3597" s="1603">
        <v>2009</v>
      </c>
      <c r="I3597" s="1605">
        <v>2524.808</v>
      </c>
      <c r="J3597" s="1603">
        <f t="shared" si="197"/>
        <v>100</v>
      </c>
      <c r="K3597" s="1605">
        <f t="shared" si="194"/>
        <v>0</v>
      </c>
      <c r="L3597" s="1603"/>
      <c r="M3597" s="1603"/>
      <c r="N3597" s="1606">
        <f t="shared" si="195"/>
        <v>0</v>
      </c>
      <c r="O3597" s="2108"/>
      <c r="P3597" s="2108"/>
      <c r="Q3597" s="2108">
        <f t="shared" si="196"/>
        <v>0</v>
      </c>
      <c r="R3597" s="2411"/>
    </row>
    <row r="3598" spans="3:18" ht="14.25" customHeight="1">
      <c r="C3598" s="1601">
        <v>9</v>
      </c>
      <c r="D3598" s="1960" t="s">
        <v>3305</v>
      </c>
      <c r="E3598" s="1602">
        <v>7</v>
      </c>
      <c r="F3598" s="1603" t="s">
        <v>508</v>
      </c>
      <c r="G3598" s="1750">
        <v>2</v>
      </c>
      <c r="H3598" s="1603">
        <v>2006</v>
      </c>
      <c r="I3598" s="1605">
        <v>48.2</v>
      </c>
      <c r="J3598" s="1603">
        <f t="shared" si="197"/>
        <v>100</v>
      </c>
      <c r="K3598" s="1605">
        <f t="shared" si="194"/>
        <v>0</v>
      </c>
      <c r="L3598" s="1603"/>
      <c r="M3598" s="1603"/>
      <c r="N3598" s="1606">
        <f t="shared" si="195"/>
        <v>0</v>
      </c>
      <c r="O3598" s="2108"/>
      <c r="P3598" s="2108"/>
      <c r="Q3598" s="2108">
        <f t="shared" si="196"/>
        <v>0</v>
      </c>
      <c r="R3598" s="2411"/>
    </row>
    <row r="3599" spans="3:18" ht="14.25" customHeight="1">
      <c r="C3599" s="1814">
        <v>10</v>
      </c>
      <c r="D3599" s="1960" t="s">
        <v>3319</v>
      </c>
      <c r="E3599" s="1602">
        <v>7</v>
      </c>
      <c r="F3599" s="1603" t="s">
        <v>508</v>
      </c>
      <c r="G3599" s="1750">
        <v>2</v>
      </c>
      <c r="H3599" s="1603">
        <v>2006</v>
      </c>
      <c r="I3599" s="1605">
        <v>155</v>
      </c>
      <c r="J3599" s="1603">
        <f t="shared" si="197"/>
        <v>100</v>
      </c>
      <c r="K3599" s="1605">
        <f t="shared" si="194"/>
        <v>0</v>
      </c>
      <c r="L3599" s="1603"/>
      <c r="M3599" s="1603"/>
      <c r="N3599" s="1606">
        <f t="shared" si="195"/>
        <v>0</v>
      </c>
      <c r="O3599" s="2108"/>
      <c r="P3599" s="2108"/>
      <c r="Q3599" s="2108">
        <f t="shared" si="196"/>
        <v>0</v>
      </c>
      <c r="R3599" s="2411"/>
    </row>
    <row r="3600" spans="3:18" ht="14.25" customHeight="1">
      <c r="C3600" s="1601">
        <v>11</v>
      </c>
      <c r="D3600" s="1960" t="s">
        <v>3306</v>
      </c>
      <c r="E3600" s="1602">
        <v>7</v>
      </c>
      <c r="F3600" s="1603" t="s">
        <v>508</v>
      </c>
      <c r="G3600" s="1750">
        <v>2</v>
      </c>
      <c r="H3600" s="1603">
        <v>2008</v>
      </c>
      <c r="I3600" s="1605">
        <v>88.6</v>
      </c>
      <c r="J3600" s="1603">
        <f t="shared" si="197"/>
        <v>100</v>
      </c>
      <c r="K3600" s="1605">
        <f t="shared" si="194"/>
        <v>0</v>
      </c>
      <c r="L3600" s="1603"/>
      <c r="M3600" s="1603"/>
      <c r="N3600" s="1606">
        <f t="shared" si="195"/>
        <v>0</v>
      </c>
      <c r="O3600" s="2108"/>
      <c r="P3600" s="2108"/>
      <c r="Q3600" s="2108">
        <f t="shared" si="196"/>
        <v>0</v>
      </c>
      <c r="R3600" s="2411"/>
    </row>
    <row r="3601" spans="3:18" ht="14.25" customHeight="1">
      <c r="C3601" s="1601">
        <v>12</v>
      </c>
      <c r="D3601" s="1960" t="s">
        <v>3307</v>
      </c>
      <c r="E3601" s="1602">
        <v>7</v>
      </c>
      <c r="F3601" s="1603" t="s">
        <v>508</v>
      </c>
      <c r="G3601" s="1750">
        <v>9</v>
      </c>
      <c r="H3601" s="1603">
        <v>2008</v>
      </c>
      <c r="I3601" s="1605">
        <v>29.780999999999999</v>
      </c>
      <c r="J3601" s="1603">
        <f t="shared" si="197"/>
        <v>100</v>
      </c>
      <c r="K3601" s="1605">
        <f t="shared" si="194"/>
        <v>0</v>
      </c>
      <c r="L3601" s="1603"/>
      <c r="M3601" s="1603"/>
      <c r="N3601" s="1606">
        <f t="shared" si="195"/>
        <v>0</v>
      </c>
      <c r="O3601" s="2108"/>
      <c r="P3601" s="2108"/>
      <c r="Q3601" s="2108">
        <f t="shared" si="196"/>
        <v>0</v>
      </c>
      <c r="R3601" s="2411"/>
    </row>
    <row r="3602" spans="3:18" ht="14.25" customHeight="1">
      <c r="C3602" s="1814">
        <v>13</v>
      </c>
      <c r="D3602" s="1960" t="s">
        <v>3308</v>
      </c>
      <c r="E3602" s="1602">
        <v>7</v>
      </c>
      <c r="F3602" s="1603" t="s">
        <v>508</v>
      </c>
      <c r="G3602" s="1750">
        <v>4</v>
      </c>
      <c r="H3602" s="1603">
        <v>2010</v>
      </c>
      <c r="I3602" s="1605">
        <v>185.10900000000001</v>
      </c>
      <c r="J3602" s="1603">
        <f t="shared" si="197"/>
        <v>100</v>
      </c>
      <c r="K3602" s="1605">
        <f t="shared" si="194"/>
        <v>0</v>
      </c>
      <c r="L3602" s="1603"/>
      <c r="M3602" s="1603"/>
      <c r="N3602" s="1606">
        <f t="shared" si="195"/>
        <v>0</v>
      </c>
      <c r="O3602" s="2108"/>
      <c r="P3602" s="2108"/>
      <c r="Q3602" s="2108">
        <f t="shared" si="196"/>
        <v>0</v>
      </c>
      <c r="R3602" s="2411"/>
    </row>
    <row r="3603" spans="3:18" ht="14.25" customHeight="1">
      <c r="C3603" s="1601">
        <v>14</v>
      </c>
      <c r="D3603" s="1960" t="s">
        <v>3309</v>
      </c>
      <c r="E3603" s="1602">
        <v>7</v>
      </c>
      <c r="F3603" s="1603" t="s">
        <v>508</v>
      </c>
      <c r="G3603" s="1750">
        <v>2</v>
      </c>
      <c r="H3603" s="1603">
        <v>2010</v>
      </c>
      <c r="I3603" s="1605">
        <v>107.8485</v>
      </c>
      <c r="J3603" s="1603">
        <f t="shared" si="197"/>
        <v>100</v>
      </c>
      <c r="K3603" s="1605">
        <f t="shared" si="194"/>
        <v>0</v>
      </c>
      <c r="L3603" s="1603"/>
      <c r="M3603" s="1603"/>
      <c r="N3603" s="1606">
        <f t="shared" si="195"/>
        <v>0</v>
      </c>
      <c r="O3603" s="2108"/>
      <c r="P3603" s="2108"/>
      <c r="Q3603" s="2108">
        <f t="shared" si="196"/>
        <v>0</v>
      </c>
      <c r="R3603" s="2411"/>
    </row>
    <row r="3604" spans="3:18" ht="14.25" customHeight="1">
      <c r="C3604" s="1601">
        <v>15</v>
      </c>
      <c r="D3604" s="1960" t="s">
        <v>3310</v>
      </c>
      <c r="E3604" s="1602">
        <v>7</v>
      </c>
      <c r="F3604" s="1603" t="s">
        <v>508</v>
      </c>
      <c r="G3604" s="1750">
        <v>2</v>
      </c>
      <c r="H3604" s="1603">
        <v>2010</v>
      </c>
      <c r="I3604" s="1605">
        <v>900.24</v>
      </c>
      <c r="J3604" s="1603">
        <f t="shared" si="197"/>
        <v>100</v>
      </c>
      <c r="K3604" s="1605">
        <f t="shared" si="194"/>
        <v>0</v>
      </c>
      <c r="L3604" s="1603"/>
      <c r="M3604" s="1603"/>
      <c r="N3604" s="1606">
        <f t="shared" si="195"/>
        <v>0</v>
      </c>
      <c r="O3604" s="2108"/>
      <c r="P3604" s="2108"/>
      <c r="Q3604" s="2108">
        <f t="shared" si="196"/>
        <v>0</v>
      </c>
      <c r="R3604" s="2411"/>
    </row>
    <row r="3605" spans="3:18" ht="14.25" customHeight="1">
      <c r="C3605" s="1814">
        <v>16</v>
      </c>
      <c r="D3605" s="1960" t="s">
        <v>3311</v>
      </c>
      <c r="E3605" s="1602">
        <v>7</v>
      </c>
      <c r="F3605" s="1603" t="s">
        <v>508</v>
      </c>
      <c r="G3605" s="1750">
        <v>8</v>
      </c>
      <c r="H3605" s="1603">
        <v>2011</v>
      </c>
      <c r="I3605" s="1605">
        <v>431.04</v>
      </c>
      <c r="J3605" s="1603">
        <f t="shared" si="197"/>
        <v>100</v>
      </c>
      <c r="K3605" s="1605">
        <f t="shared" si="194"/>
        <v>0</v>
      </c>
      <c r="L3605" s="1603"/>
      <c r="M3605" s="1603"/>
      <c r="N3605" s="1606">
        <f t="shared" si="195"/>
        <v>0</v>
      </c>
      <c r="O3605" s="2108"/>
      <c r="P3605" s="2108"/>
      <c r="Q3605" s="2108">
        <f t="shared" si="196"/>
        <v>0</v>
      </c>
      <c r="R3605" s="2411"/>
    </row>
    <row r="3606" spans="3:18" ht="14.25" customHeight="1">
      <c r="C3606" s="1601">
        <v>17</v>
      </c>
      <c r="D3606" s="1960" t="s">
        <v>3312</v>
      </c>
      <c r="E3606" s="1602">
        <v>7</v>
      </c>
      <c r="F3606" s="1603" t="s">
        <v>508</v>
      </c>
      <c r="G3606" s="1750">
        <v>6</v>
      </c>
      <c r="H3606" s="1603">
        <v>2010</v>
      </c>
      <c r="I3606" s="1605">
        <v>452.88</v>
      </c>
      <c r="J3606" s="1603">
        <f t="shared" si="197"/>
        <v>100</v>
      </c>
      <c r="K3606" s="1605">
        <f t="shared" si="194"/>
        <v>0</v>
      </c>
      <c r="L3606" s="1603"/>
      <c r="M3606" s="1603"/>
      <c r="N3606" s="1606">
        <f t="shared" si="195"/>
        <v>0</v>
      </c>
      <c r="O3606" s="2108"/>
      <c r="P3606" s="2108"/>
      <c r="Q3606" s="2108">
        <f t="shared" si="196"/>
        <v>0</v>
      </c>
      <c r="R3606" s="2411"/>
    </row>
    <row r="3607" spans="3:18" ht="14.25" customHeight="1">
      <c r="C3607" s="1601">
        <v>18</v>
      </c>
      <c r="D3607" s="1960" t="s">
        <v>3313</v>
      </c>
      <c r="E3607" s="1602">
        <v>7</v>
      </c>
      <c r="F3607" s="1603" t="s">
        <v>508</v>
      </c>
      <c r="G3607" s="1750">
        <v>2</v>
      </c>
      <c r="H3607" s="1603">
        <v>2016</v>
      </c>
      <c r="I3607" s="1605">
        <v>654.65519999999992</v>
      </c>
      <c r="J3607" s="1603">
        <f t="shared" si="197"/>
        <v>100</v>
      </c>
      <c r="K3607" s="1605">
        <f t="shared" si="194"/>
        <v>0</v>
      </c>
      <c r="L3607" s="1603"/>
      <c r="M3607" s="1603"/>
      <c r="N3607" s="1606">
        <f t="shared" si="195"/>
        <v>0</v>
      </c>
      <c r="O3607" s="2108"/>
      <c r="P3607" s="2108"/>
      <c r="Q3607" s="2108">
        <f t="shared" si="196"/>
        <v>0</v>
      </c>
      <c r="R3607" s="2411"/>
    </row>
    <row r="3608" spans="3:18" ht="14.25" customHeight="1">
      <c r="C3608" s="1814">
        <v>19</v>
      </c>
      <c r="D3608" s="1960" t="s">
        <v>3316</v>
      </c>
      <c r="E3608" s="1602">
        <v>7</v>
      </c>
      <c r="F3608" s="1603" t="s">
        <v>508</v>
      </c>
      <c r="G3608" s="1750">
        <v>2</v>
      </c>
      <c r="H3608" s="1603">
        <v>2016</v>
      </c>
      <c r="I3608" s="1605">
        <v>79.680000000000007</v>
      </c>
      <c r="J3608" s="1603">
        <f t="shared" si="197"/>
        <v>100</v>
      </c>
      <c r="K3608" s="1605">
        <f t="shared" si="194"/>
        <v>0</v>
      </c>
      <c r="L3608" s="1603"/>
      <c r="M3608" s="1603"/>
      <c r="N3608" s="1606">
        <f t="shared" si="195"/>
        <v>0</v>
      </c>
      <c r="O3608" s="2108"/>
      <c r="P3608" s="2108"/>
      <c r="Q3608" s="2108">
        <f t="shared" si="196"/>
        <v>0</v>
      </c>
      <c r="R3608" s="2411"/>
    </row>
    <row r="3609" spans="3:18" ht="14.25" customHeight="1">
      <c r="C3609" s="1601">
        <v>20</v>
      </c>
      <c r="D3609" s="1960" t="s">
        <v>2684</v>
      </c>
      <c r="E3609" s="1602">
        <v>7</v>
      </c>
      <c r="F3609" s="1603" t="s">
        <v>508</v>
      </c>
      <c r="G3609" s="1750">
        <v>1</v>
      </c>
      <c r="H3609" s="1603">
        <v>2019</v>
      </c>
      <c r="I3609" s="1605">
        <v>285.70908000000003</v>
      </c>
      <c r="J3609" s="1603">
        <f t="shared" si="197"/>
        <v>100</v>
      </c>
      <c r="K3609" s="1605">
        <f t="shared" si="194"/>
        <v>0</v>
      </c>
      <c r="L3609" s="1603"/>
      <c r="M3609" s="1603"/>
      <c r="N3609" s="1606">
        <f t="shared" si="195"/>
        <v>0</v>
      </c>
      <c r="O3609" s="2108"/>
      <c r="P3609" s="2108"/>
      <c r="Q3609" s="2108">
        <f t="shared" si="196"/>
        <v>0</v>
      </c>
      <c r="R3609" s="2411"/>
    </row>
    <row r="3610" spans="3:18" ht="14.25" customHeight="1">
      <c r="C3610" s="1601">
        <v>21</v>
      </c>
      <c r="D3610" s="1960" t="s">
        <v>2103</v>
      </c>
      <c r="E3610" s="1602">
        <v>7</v>
      </c>
      <c r="F3610" s="1603" t="s">
        <v>508</v>
      </c>
      <c r="G3610" s="1750">
        <v>4</v>
      </c>
      <c r="H3610" s="1603">
        <v>2019</v>
      </c>
      <c r="I3610" s="1605">
        <v>208.452</v>
      </c>
      <c r="J3610" s="1603">
        <f t="shared" si="197"/>
        <v>100</v>
      </c>
      <c r="K3610" s="1605">
        <f t="shared" si="194"/>
        <v>0</v>
      </c>
      <c r="L3610" s="1603"/>
      <c r="M3610" s="1603"/>
      <c r="N3610" s="1606">
        <f t="shared" si="195"/>
        <v>0</v>
      </c>
      <c r="O3610" s="2108"/>
      <c r="P3610" s="2108"/>
      <c r="Q3610" s="2108">
        <f t="shared" si="196"/>
        <v>0</v>
      </c>
      <c r="R3610" s="2411"/>
    </row>
    <row r="3611" spans="3:18" ht="14.25" customHeight="1">
      <c r="C3611" s="1814">
        <v>22</v>
      </c>
      <c r="D3611" s="1960" t="s">
        <v>2106</v>
      </c>
      <c r="E3611" s="1602">
        <v>7</v>
      </c>
      <c r="F3611" s="1603" t="s">
        <v>508</v>
      </c>
      <c r="G3611" s="1750">
        <v>10</v>
      </c>
      <c r="H3611" s="1603">
        <v>2020</v>
      </c>
      <c r="I3611" s="1605">
        <v>538.95000000000005</v>
      </c>
      <c r="J3611" s="1603">
        <f t="shared" si="197"/>
        <v>85.800000000000011</v>
      </c>
      <c r="K3611" s="1605">
        <f t="shared" si="194"/>
        <v>76.530899999999974</v>
      </c>
      <c r="L3611" s="1603"/>
      <c r="M3611" s="1603"/>
      <c r="N3611" s="1606">
        <f t="shared" si="195"/>
        <v>0</v>
      </c>
      <c r="O3611" s="2108"/>
      <c r="P3611" s="2108"/>
      <c r="Q3611" s="2108">
        <f t="shared" si="196"/>
        <v>0</v>
      </c>
      <c r="R3611" s="2411"/>
    </row>
    <row r="3612" spans="3:18" ht="14.25" customHeight="1">
      <c r="C3612" s="1601">
        <v>23</v>
      </c>
      <c r="D3612" s="1960" t="s">
        <v>2106</v>
      </c>
      <c r="E3612" s="1602">
        <v>7</v>
      </c>
      <c r="F3612" s="1603" t="s">
        <v>508</v>
      </c>
      <c r="G3612" s="1750">
        <v>9</v>
      </c>
      <c r="H3612" s="1603">
        <v>2020</v>
      </c>
      <c r="I3612" s="1605">
        <v>485.05500000000001</v>
      </c>
      <c r="J3612" s="1603">
        <f t="shared" si="197"/>
        <v>85.800000000000011</v>
      </c>
      <c r="K3612" s="1605">
        <f t="shared" si="194"/>
        <v>68.877809999999954</v>
      </c>
      <c r="L3612" s="1603"/>
      <c r="M3612" s="1603"/>
      <c r="N3612" s="1606">
        <f t="shared" si="195"/>
        <v>0</v>
      </c>
      <c r="O3612" s="2108"/>
      <c r="P3612" s="2108"/>
      <c r="Q3612" s="2108">
        <f t="shared" si="196"/>
        <v>0</v>
      </c>
      <c r="R3612" s="2411"/>
    </row>
    <row r="3613" spans="3:18" ht="14.25" customHeight="1">
      <c r="C3613" s="1601">
        <v>24</v>
      </c>
      <c r="D3613" s="1960" t="s">
        <v>2106</v>
      </c>
      <c r="E3613" s="1602">
        <v>7</v>
      </c>
      <c r="F3613" s="1603" t="s">
        <v>508</v>
      </c>
      <c r="G3613" s="1750">
        <v>5</v>
      </c>
      <c r="H3613" s="1603">
        <v>2020</v>
      </c>
      <c r="I3613" s="1605">
        <v>269.47500000000002</v>
      </c>
      <c r="J3613" s="1603">
        <f t="shared" si="197"/>
        <v>85.800000000000011</v>
      </c>
      <c r="K3613" s="1605">
        <f t="shared" si="194"/>
        <v>38.265449999999987</v>
      </c>
      <c r="L3613" s="1603"/>
      <c r="M3613" s="1603"/>
      <c r="N3613" s="1606">
        <f t="shared" si="195"/>
        <v>0</v>
      </c>
      <c r="O3613" s="2108"/>
      <c r="P3613" s="2108"/>
      <c r="Q3613" s="2108">
        <f t="shared" si="196"/>
        <v>0</v>
      </c>
      <c r="R3613" s="2411"/>
    </row>
    <row r="3614" spans="3:18" ht="14.25" customHeight="1">
      <c r="C3614" s="1814">
        <v>25</v>
      </c>
      <c r="D3614" s="1960" t="s">
        <v>5042</v>
      </c>
      <c r="E3614" s="1602">
        <v>7</v>
      </c>
      <c r="F3614" s="1603" t="s">
        <v>508</v>
      </c>
      <c r="G3614" s="1750">
        <v>1</v>
      </c>
      <c r="H3614" s="1603">
        <v>2021</v>
      </c>
      <c r="I3614" s="1605">
        <v>28.434419999999999</v>
      </c>
      <c r="J3614" s="1603">
        <f t="shared" si="197"/>
        <v>71.5</v>
      </c>
      <c r="K3614" s="1605">
        <f t="shared" si="194"/>
        <v>8.1038096999999993</v>
      </c>
      <c r="L3614" s="1603"/>
      <c r="M3614" s="1603"/>
      <c r="N3614" s="1606">
        <f t="shared" si="195"/>
        <v>0</v>
      </c>
      <c r="O3614" s="2108"/>
      <c r="P3614" s="2108"/>
      <c r="Q3614" s="2108">
        <f t="shared" si="196"/>
        <v>0</v>
      </c>
      <c r="R3614" s="2411"/>
    </row>
    <row r="3615" spans="3:18" ht="14.25" customHeight="1">
      <c r="C3615" s="1601">
        <v>26</v>
      </c>
      <c r="D3615" s="1960" t="s">
        <v>6291</v>
      </c>
      <c r="E3615" s="1602">
        <v>7</v>
      </c>
      <c r="F3615" s="1603" t="s">
        <v>508</v>
      </c>
      <c r="G3615" s="1750">
        <v>3</v>
      </c>
      <c r="H3615" s="1603">
        <v>2021</v>
      </c>
      <c r="I3615" s="1605">
        <v>65.7</v>
      </c>
      <c r="J3615" s="1603">
        <f t="shared" si="197"/>
        <v>71.5</v>
      </c>
      <c r="K3615" s="1605">
        <f t="shared" si="194"/>
        <v>18.724500000000006</v>
      </c>
      <c r="L3615" s="1603"/>
      <c r="M3615" s="1603"/>
      <c r="N3615" s="1606">
        <f t="shared" si="195"/>
        <v>0</v>
      </c>
      <c r="O3615" s="2108"/>
      <c r="P3615" s="2108"/>
      <c r="Q3615" s="2108">
        <f t="shared" si="196"/>
        <v>0</v>
      </c>
      <c r="R3615" s="2411"/>
    </row>
    <row r="3616" spans="3:18" ht="14.25" customHeight="1">
      <c r="C3616" s="1601">
        <v>27</v>
      </c>
      <c r="D3616" s="1960" t="s">
        <v>5042</v>
      </c>
      <c r="E3616" s="1602">
        <v>7</v>
      </c>
      <c r="F3616" s="1603" t="s">
        <v>508</v>
      </c>
      <c r="G3616" s="1750">
        <v>1</v>
      </c>
      <c r="H3616" s="1603">
        <v>2021</v>
      </c>
      <c r="I3616" s="1605">
        <v>28.434419999999999</v>
      </c>
      <c r="J3616" s="1603">
        <f t="shared" si="197"/>
        <v>71.5</v>
      </c>
      <c r="K3616" s="1605">
        <f t="shared" si="194"/>
        <v>8.1038096999999993</v>
      </c>
      <c r="L3616" s="1603"/>
      <c r="M3616" s="1603"/>
      <c r="N3616" s="1606">
        <f t="shared" si="195"/>
        <v>0</v>
      </c>
      <c r="O3616" s="2108"/>
      <c r="P3616" s="2108"/>
      <c r="Q3616" s="2108">
        <f t="shared" si="196"/>
        <v>0</v>
      </c>
      <c r="R3616" s="2411"/>
    </row>
    <row r="3617" spans="3:18" ht="14.25" customHeight="1">
      <c r="C3617" s="1814">
        <v>28</v>
      </c>
      <c r="D3617" s="1960" t="s">
        <v>5094</v>
      </c>
      <c r="E3617" s="1602">
        <v>7</v>
      </c>
      <c r="F3617" s="1603" t="s">
        <v>508</v>
      </c>
      <c r="G3617" s="1750">
        <v>5</v>
      </c>
      <c r="H3617" s="1603">
        <v>2022</v>
      </c>
      <c r="I3617" s="1605">
        <v>165</v>
      </c>
      <c r="J3617" s="1603">
        <f t="shared" si="197"/>
        <v>57.2</v>
      </c>
      <c r="K3617" s="1605">
        <f t="shared" si="194"/>
        <v>70.61999999999999</v>
      </c>
      <c r="L3617" s="1603"/>
      <c r="M3617" s="1603"/>
      <c r="N3617" s="1606">
        <f t="shared" si="195"/>
        <v>0</v>
      </c>
      <c r="O3617" s="2108"/>
      <c r="P3617" s="2108"/>
      <c r="Q3617" s="2108">
        <f t="shared" si="196"/>
        <v>0</v>
      </c>
      <c r="R3617" s="2411"/>
    </row>
    <row r="3618" spans="3:18" ht="14.25" customHeight="1">
      <c r="C3618" s="1601">
        <v>29</v>
      </c>
      <c r="D3618" s="1960" t="s">
        <v>5055</v>
      </c>
      <c r="E3618" s="1602">
        <v>7</v>
      </c>
      <c r="F3618" s="1603" t="s">
        <v>508</v>
      </c>
      <c r="G3618" s="1750">
        <v>50</v>
      </c>
      <c r="H3618" s="1603">
        <v>2022</v>
      </c>
      <c r="I3618" s="1605">
        <v>2290.9090000000001</v>
      </c>
      <c r="J3618" s="1603">
        <f t="shared" si="197"/>
        <v>57.2</v>
      </c>
      <c r="K3618" s="1605">
        <f t="shared" si="194"/>
        <v>980.50905199999988</v>
      </c>
      <c r="L3618" s="1603"/>
      <c r="M3618" s="1603"/>
      <c r="N3618" s="1606">
        <f t="shared" si="195"/>
        <v>0</v>
      </c>
      <c r="O3618" s="2108"/>
      <c r="P3618" s="2108"/>
      <c r="Q3618" s="2108">
        <f t="shared" si="196"/>
        <v>0</v>
      </c>
      <c r="R3618" s="2411"/>
    </row>
    <row r="3619" spans="3:18" ht="14.25" customHeight="1">
      <c r="C3619" s="1601">
        <v>30</v>
      </c>
      <c r="D3619" s="1960" t="s">
        <v>4169</v>
      </c>
      <c r="E3619" s="1602">
        <v>7</v>
      </c>
      <c r="F3619" s="1603" t="s">
        <v>508</v>
      </c>
      <c r="G3619" s="1750">
        <v>1</v>
      </c>
      <c r="H3619" s="1603">
        <v>2023</v>
      </c>
      <c r="I3619" s="1605">
        <v>22.05</v>
      </c>
      <c r="J3619" s="1603">
        <f t="shared" si="197"/>
        <v>42.900000000000006</v>
      </c>
      <c r="K3619" s="1605">
        <f t="shared" si="194"/>
        <v>12.590549999999999</v>
      </c>
      <c r="L3619" s="1603"/>
      <c r="M3619" s="1603"/>
      <c r="N3619" s="1606">
        <f t="shared" si="195"/>
        <v>0</v>
      </c>
      <c r="O3619" s="2108"/>
      <c r="P3619" s="2108"/>
      <c r="Q3619" s="2108">
        <f t="shared" si="196"/>
        <v>0</v>
      </c>
      <c r="R3619" s="2411"/>
    </row>
    <row r="3620" spans="3:18" ht="14.25" customHeight="1">
      <c r="C3620" s="1814">
        <v>31</v>
      </c>
      <c r="D3620" s="1960" t="s">
        <v>5042</v>
      </c>
      <c r="E3620" s="1602">
        <v>7</v>
      </c>
      <c r="F3620" s="1603" t="s">
        <v>508</v>
      </c>
      <c r="G3620" s="1750">
        <v>2</v>
      </c>
      <c r="H3620" s="1603">
        <v>2022</v>
      </c>
      <c r="I3620" s="1605">
        <v>46.8</v>
      </c>
      <c r="J3620" s="1603">
        <f t="shared" si="197"/>
        <v>57.2</v>
      </c>
      <c r="K3620" s="1605">
        <f t="shared" si="194"/>
        <v>20.030399999999997</v>
      </c>
      <c r="L3620" s="1603"/>
      <c r="M3620" s="1603"/>
      <c r="N3620" s="1606">
        <f t="shared" si="195"/>
        <v>0</v>
      </c>
      <c r="O3620" s="2108"/>
      <c r="P3620" s="2108"/>
      <c r="Q3620" s="2108">
        <f t="shared" si="196"/>
        <v>0</v>
      </c>
      <c r="R3620" s="2411"/>
    </row>
    <row r="3621" spans="3:18" ht="14.25" customHeight="1">
      <c r="C3621" s="1601">
        <v>32</v>
      </c>
      <c r="D3621" s="1960" t="s">
        <v>7494</v>
      </c>
      <c r="E3621" s="1602">
        <v>7</v>
      </c>
      <c r="F3621" s="1603" t="s">
        <v>508</v>
      </c>
      <c r="G3621" s="1750">
        <v>1</v>
      </c>
      <c r="H3621" s="1603">
        <v>2024</v>
      </c>
      <c r="I3621" s="1605">
        <v>78.209999999999994</v>
      </c>
      <c r="J3621" s="1603">
        <f t="shared" si="197"/>
        <v>28.6</v>
      </c>
      <c r="K3621" s="1605">
        <f t="shared" si="194"/>
        <v>55.841939999999994</v>
      </c>
      <c r="L3621" s="1603"/>
      <c r="M3621" s="1603"/>
      <c r="N3621" s="1606">
        <f t="shared" si="195"/>
        <v>0</v>
      </c>
      <c r="O3621" s="2108"/>
      <c r="P3621" s="2108"/>
      <c r="Q3621" s="2108">
        <f t="shared" si="196"/>
        <v>0</v>
      </c>
      <c r="R3621" s="2411"/>
    </row>
    <row r="3622" spans="3:18" ht="14.25" customHeight="1">
      <c r="C3622" s="1601">
        <v>33</v>
      </c>
      <c r="D3622" s="1960" t="s">
        <v>7495</v>
      </c>
      <c r="E3622" s="1602">
        <v>7</v>
      </c>
      <c r="F3622" s="1603" t="s">
        <v>508</v>
      </c>
      <c r="G3622" s="1750">
        <v>1</v>
      </c>
      <c r="H3622" s="1603">
        <v>2024</v>
      </c>
      <c r="I3622" s="1605">
        <v>47.795000000000002</v>
      </c>
      <c r="J3622" s="1603">
        <f t="shared" si="197"/>
        <v>28.6</v>
      </c>
      <c r="K3622" s="1605">
        <f t="shared" si="194"/>
        <v>34.125630000000001</v>
      </c>
      <c r="L3622" s="1603"/>
      <c r="M3622" s="1603"/>
      <c r="N3622" s="1606">
        <f t="shared" si="195"/>
        <v>0</v>
      </c>
      <c r="O3622" s="2108"/>
      <c r="P3622" s="2108"/>
      <c r="Q3622" s="2108">
        <f t="shared" si="196"/>
        <v>0</v>
      </c>
      <c r="R3622" s="2411"/>
    </row>
    <row r="3623" spans="3:18" ht="14.25" customHeight="1">
      <c r="C3623" s="1814">
        <v>34</v>
      </c>
      <c r="D3623" s="1960" t="s">
        <v>7383</v>
      </c>
      <c r="E3623" s="1602">
        <v>7</v>
      </c>
      <c r="F3623" s="1603" t="s">
        <v>508</v>
      </c>
      <c r="G3623" s="1750">
        <v>3</v>
      </c>
      <c r="H3623" s="1603">
        <v>2024</v>
      </c>
      <c r="I3623" s="1605">
        <v>417.12</v>
      </c>
      <c r="J3623" s="1603">
        <f t="shared" si="197"/>
        <v>28.6</v>
      </c>
      <c r="K3623" s="1605">
        <f t="shared" si="194"/>
        <v>297.82367999999997</v>
      </c>
      <c r="L3623" s="1603"/>
      <c r="M3623" s="1603"/>
      <c r="N3623" s="1606">
        <f t="shared" si="195"/>
        <v>0</v>
      </c>
      <c r="O3623" s="2108"/>
      <c r="P3623" s="2108"/>
      <c r="Q3623" s="2108">
        <f t="shared" si="196"/>
        <v>0</v>
      </c>
      <c r="R3623" s="2411"/>
    </row>
    <row r="3624" spans="3:18" ht="14.25" customHeight="1">
      <c r="C3624" s="1601">
        <v>35</v>
      </c>
      <c r="D3624" s="1960" t="s">
        <v>7496</v>
      </c>
      <c r="E3624" s="1602">
        <v>7</v>
      </c>
      <c r="F3624" s="1603" t="s">
        <v>508</v>
      </c>
      <c r="G3624" s="1750">
        <v>1</v>
      </c>
      <c r="H3624" s="1603">
        <v>2024</v>
      </c>
      <c r="I3624" s="1605">
        <v>78.209999999999994</v>
      </c>
      <c r="J3624" s="1603">
        <f t="shared" si="197"/>
        <v>28.6</v>
      </c>
      <c r="K3624" s="1605">
        <f t="shared" si="194"/>
        <v>55.841939999999994</v>
      </c>
      <c r="L3624" s="1603"/>
      <c r="M3624" s="1603"/>
      <c r="N3624" s="1606">
        <f t="shared" si="195"/>
        <v>0</v>
      </c>
      <c r="O3624" s="2108"/>
      <c r="P3624" s="2108"/>
      <c r="Q3624" s="2108">
        <f t="shared" si="196"/>
        <v>0</v>
      </c>
      <c r="R3624" s="2411"/>
    </row>
    <row r="3625" spans="3:18" ht="14.25" customHeight="1">
      <c r="C3625" s="1601">
        <v>36</v>
      </c>
      <c r="D3625" s="1960" t="s">
        <v>7497</v>
      </c>
      <c r="E3625" s="1602">
        <v>7</v>
      </c>
      <c r="F3625" s="1603" t="s">
        <v>508</v>
      </c>
      <c r="G3625" s="1750">
        <v>1</v>
      </c>
      <c r="H3625" s="1603">
        <v>2024</v>
      </c>
      <c r="I3625" s="1605">
        <v>47.795000000000002</v>
      </c>
      <c r="J3625" s="1603">
        <f t="shared" si="197"/>
        <v>28.6</v>
      </c>
      <c r="K3625" s="1605">
        <f t="shared" si="194"/>
        <v>34.125630000000001</v>
      </c>
      <c r="L3625" s="1603"/>
      <c r="M3625" s="1603"/>
      <c r="N3625" s="1606">
        <f t="shared" si="195"/>
        <v>0</v>
      </c>
      <c r="O3625" s="2108"/>
      <c r="P3625" s="2108"/>
      <c r="Q3625" s="2108">
        <f t="shared" si="196"/>
        <v>0</v>
      </c>
      <c r="R3625" s="2411"/>
    </row>
    <row r="3626" spans="3:18" ht="14.25" customHeight="1">
      <c r="C3626" s="1814">
        <v>37</v>
      </c>
      <c r="D3626" s="1960" t="s">
        <v>7383</v>
      </c>
      <c r="E3626" s="1602">
        <v>7</v>
      </c>
      <c r="F3626" s="1603" t="s">
        <v>508</v>
      </c>
      <c r="G3626" s="1750">
        <v>3</v>
      </c>
      <c r="H3626" s="1603">
        <v>2024</v>
      </c>
      <c r="I3626" s="1605">
        <v>417.12</v>
      </c>
      <c r="J3626" s="1603">
        <f t="shared" si="197"/>
        <v>28.6</v>
      </c>
      <c r="K3626" s="1605">
        <f t="shared" si="194"/>
        <v>297.82367999999997</v>
      </c>
      <c r="L3626" s="1603"/>
      <c r="M3626" s="1603"/>
      <c r="N3626" s="1606">
        <f t="shared" si="195"/>
        <v>0</v>
      </c>
      <c r="O3626" s="2108"/>
      <c r="P3626" s="2108"/>
      <c r="Q3626" s="2108">
        <f t="shared" si="196"/>
        <v>0</v>
      </c>
      <c r="R3626" s="2411"/>
    </row>
    <row r="3627" spans="3:18" ht="14.25" customHeight="1">
      <c r="C3627" s="1601">
        <v>38</v>
      </c>
      <c r="D3627" s="1960" t="s">
        <v>7498</v>
      </c>
      <c r="E3627" s="1602">
        <v>7</v>
      </c>
      <c r="F3627" s="1603" t="s">
        <v>508</v>
      </c>
      <c r="G3627" s="1750">
        <v>8</v>
      </c>
      <c r="H3627" s="1603">
        <v>2024</v>
      </c>
      <c r="I3627" s="1605">
        <v>271.12799999999999</v>
      </c>
      <c r="J3627" s="1603">
        <f t="shared" si="197"/>
        <v>28.6</v>
      </c>
      <c r="K3627" s="1605">
        <f t="shared" si="194"/>
        <v>193.58539199999998</v>
      </c>
      <c r="L3627" s="1603"/>
      <c r="M3627" s="1603"/>
      <c r="N3627" s="1606">
        <f t="shared" si="195"/>
        <v>0</v>
      </c>
      <c r="O3627" s="2108"/>
      <c r="P3627" s="2108"/>
      <c r="Q3627" s="2108">
        <f t="shared" si="196"/>
        <v>0</v>
      </c>
      <c r="R3627" s="2411"/>
    </row>
    <row r="3628" spans="3:18" ht="14.25" customHeight="1">
      <c r="C3628" s="1601">
        <v>39</v>
      </c>
      <c r="D3628" s="1960" t="s">
        <v>7499</v>
      </c>
      <c r="E3628" s="1602">
        <v>7</v>
      </c>
      <c r="F3628" s="1603" t="s">
        <v>508</v>
      </c>
      <c r="G3628" s="1750">
        <v>12</v>
      </c>
      <c r="H3628" s="1603">
        <v>2024</v>
      </c>
      <c r="I3628" s="1605">
        <v>385.83600000000001</v>
      </c>
      <c r="J3628" s="1603">
        <f t="shared" si="197"/>
        <v>28.6</v>
      </c>
      <c r="K3628" s="1605">
        <f t="shared" si="194"/>
        <v>275.48690399999998</v>
      </c>
      <c r="L3628" s="1603"/>
      <c r="M3628" s="1603"/>
      <c r="N3628" s="1606">
        <f t="shared" si="195"/>
        <v>0</v>
      </c>
      <c r="O3628" s="2108"/>
      <c r="P3628" s="2108"/>
      <c r="Q3628" s="2108">
        <f t="shared" si="196"/>
        <v>0</v>
      </c>
      <c r="R3628" s="2411"/>
    </row>
    <row r="3629" spans="3:18" ht="14.25" customHeight="1">
      <c r="C3629" s="1814">
        <v>40</v>
      </c>
      <c r="D3629" s="1960" t="s">
        <v>7500</v>
      </c>
      <c r="E3629" s="1602">
        <v>7</v>
      </c>
      <c r="F3629" s="1603" t="s">
        <v>508</v>
      </c>
      <c r="G3629" s="1750">
        <v>7</v>
      </c>
      <c r="H3629" s="1603">
        <v>2024</v>
      </c>
      <c r="I3629" s="1605">
        <v>237.23699999999999</v>
      </c>
      <c r="J3629" s="1603">
        <f t="shared" si="197"/>
        <v>28.6</v>
      </c>
      <c r="K3629" s="1605">
        <f t="shared" si="194"/>
        <v>169.38721799999999</v>
      </c>
      <c r="L3629" s="1603"/>
      <c r="M3629" s="1603"/>
      <c r="N3629" s="1606">
        <f t="shared" si="195"/>
        <v>0</v>
      </c>
      <c r="O3629" s="2108"/>
      <c r="P3629" s="2108"/>
      <c r="Q3629" s="2108">
        <f t="shared" si="196"/>
        <v>0</v>
      </c>
      <c r="R3629" s="2411"/>
    </row>
    <row r="3630" spans="3:18" ht="14.25" customHeight="1">
      <c r="C3630" s="1601">
        <v>41</v>
      </c>
      <c r="D3630" s="1960" t="s">
        <v>7501</v>
      </c>
      <c r="E3630" s="1602">
        <v>7</v>
      </c>
      <c r="F3630" s="1603" t="s">
        <v>508</v>
      </c>
      <c r="G3630" s="1750">
        <v>10</v>
      </c>
      <c r="H3630" s="1603">
        <v>2024</v>
      </c>
      <c r="I3630" s="1605">
        <v>321.52999999999997</v>
      </c>
      <c r="J3630" s="1603">
        <f t="shared" si="197"/>
        <v>28.6</v>
      </c>
      <c r="K3630" s="1605">
        <f t="shared" si="194"/>
        <v>229.57241999999997</v>
      </c>
      <c r="L3630" s="1603"/>
      <c r="M3630" s="1603"/>
      <c r="N3630" s="1606">
        <f t="shared" si="195"/>
        <v>0</v>
      </c>
      <c r="O3630" s="2108"/>
      <c r="P3630" s="2108"/>
      <c r="Q3630" s="2108">
        <f t="shared" si="196"/>
        <v>0</v>
      </c>
      <c r="R3630" s="2411"/>
    </row>
    <row r="3631" spans="3:18" ht="14.25" customHeight="1">
      <c r="C3631" s="1601">
        <v>42</v>
      </c>
      <c r="D3631" s="1960" t="s">
        <v>6292</v>
      </c>
      <c r="E3631" s="1602">
        <v>7</v>
      </c>
      <c r="F3631" s="1603" t="s">
        <v>508</v>
      </c>
      <c r="G3631" s="1750">
        <v>1</v>
      </c>
      <c r="H3631" s="1603">
        <v>2023</v>
      </c>
      <c r="I3631" s="1605">
        <v>48.96</v>
      </c>
      <c r="J3631" s="1603">
        <f t="shared" si="197"/>
        <v>42.900000000000006</v>
      </c>
      <c r="K3631" s="1605">
        <f t="shared" si="194"/>
        <v>27.956159999999997</v>
      </c>
      <c r="L3631" s="1603"/>
      <c r="M3631" s="1603"/>
      <c r="N3631" s="1606">
        <f t="shared" si="195"/>
        <v>0</v>
      </c>
      <c r="O3631" s="2108"/>
      <c r="P3631" s="2108"/>
      <c r="Q3631" s="2108">
        <f t="shared" si="196"/>
        <v>0</v>
      </c>
      <c r="R3631" s="2411"/>
    </row>
    <row r="3632" spans="3:18" ht="14.25" customHeight="1">
      <c r="C3632" s="1814">
        <v>43</v>
      </c>
      <c r="D3632" s="1960" t="s">
        <v>6292</v>
      </c>
      <c r="E3632" s="1602">
        <v>7</v>
      </c>
      <c r="F3632" s="1603" t="s">
        <v>508</v>
      </c>
      <c r="G3632" s="1750">
        <v>2</v>
      </c>
      <c r="H3632" s="1603">
        <v>2023</v>
      </c>
      <c r="I3632" s="1605">
        <v>97.92</v>
      </c>
      <c r="J3632" s="1603">
        <f t="shared" si="197"/>
        <v>42.900000000000006</v>
      </c>
      <c r="K3632" s="1605">
        <f t="shared" si="194"/>
        <v>55.912319999999994</v>
      </c>
      <c r="L3632" s="1603"/>
      <c r="M3632" s="1603"/>
      <c r="N3632" s="1606">
        <f t="shared" si="195"/>
        <v>0</v>
      </c>
      <c r="O3632" s="2108"/>
      <c r="P3632" s="2108"/>
      <c r="Q3632" s="2108">
        <f t="shared" si="196"/>
        <v>0</v>
      </c>
      <c r="R3632" s="2412"/>
    </row>
    <row r="3633" spans="3:18" ht="14.25" customHeight="1">
      <c r="C3633" s="1650">
        <v>1</v>
      </c>
      <c r="D3633" s="1961" t="s">
        <v>3385</v>
      </c>
      <c r="E3633" s="1651">
        <v>7</v>
      </c>
      <c r="F3633" s="1652" t="s">
        <v>508</v>
      </c>
      <c r="G3633" s="1752">
        <v>10</v>
      </c>
      <c r="H3633" s="1652">
        <v>2010</v>
      </c>
      <c r="I3633" s="1654">
        <v>1060</v>
      </c>
      <c r="J3633" s="1652">
        <v>100</v>
      </c>
      <c r="K3633" s="1654">
        <v>0</v>
      </c>
      <c r="L3633" s="1652"/>
      <c r="M3633" s="1652"/>
      <c r="N3633" s="1655">
        <v>0</v>
      </c>
      <c r="O3633" s="2115"/>
      <c r="P3633" s="2115"/>
      <c r="Q3633" s="2115">
        <v>0</v>
      </c>
      <c r="R3633" s="2442" t="s">
        <v>7956</v>
      </c>
    </row>
    <row r="3634" spans="3:18" ht="14.25" customHeight="1">
      <c r="C3634" s="1650">
        <v>2</v>
      </c>
      <c r="D3634" s="1961" t="s">
        <v>3386</v>
      </c>
      <c r="E3634" s="1651">
        <v>7</v>
      </c>
      <c r="F3634" s="1652" t="s">
        <v>508</v>
      </c>
      <c r="G3634" s="1752">
        <v>5</v>
      </c>
      <c r="H3634" s="1652">
        <v>2010</v>
      </c>
      <c r="I3634" s="1654">
        <v>193.8</v>
      </c>
      <c r="J3634" s="1652">
        <v>100</v>
      </c>
      <c r="K3634" s="1654">
        <v>0</v>
      </c>
      <c r="L3634" s="1652"/>
      <c r="M3634" s="1652"/>
      <c r="N3634" s="1655">
        <v>0</v>
      </c>
      <c r="O3634" s="2115"/>
      <c r="P3634" s="2115"/>
      <c r="Q3634" s="2115">
        <v>0</v>
      </c>
      <c r="R3634" s="2443"/>
    </row>
    <row r="3635" spans="3:18" ht="14.25" customHeight="1">
      <c r="C3635" s="1650">
        <v>3</v>
      </c>
      <c r="D3635" s="1961" t="s">
        <v>2085</v>
      </c>
      <c r="E3635" s="1651">
        <v>7</v>
      </c>
      <c r="F3635" s="1652" t="s">
        <v>508</v>
      </c>
      <c r="G3635" s="1752">
        <v>5</v>
      </c>
      <c r="H3635" s="1652">
        <v>2010</v>
      </c>
      <c r="I3635" s="1654">
        <v>187.8</v>
      </c>
      <c r="J3635" s="1652">
        <v>100</v>
      </c>
      <c r="K3635" s="1654">
        <v>0</v>
      </c>
      <c r="L3635" s="1652"/>
      <c r="M3635" s="1652"/>
      <c r="N3635" s="1655">
        <v>0</v>
      </c>
      <c r="O3635" s="2115"/>
      <c r="P3635" s="2115"/>
      <c r="Q3635" s="2115">
        <v>0</v>
      </c>
      <c r="R3635" s="2443"/>
    </row>
    <row r="3636" spans="3:18" ht="14.25" customHeight="1">
      <c r="C3636" s="1650">
        <v>4</v>
      </c>
      <c r="D3636" s="1961" t="s">
        <v>3387</v>
      </c>
      <c r="E3636" s="1651">
        <v>7</v>
      </c>
      <c r="F3636" s="1652" t="s">
        <v>508</v>
      </c>
      <c r="G3636" s="1752">
        <v>5</v>
      </c>
      <c r="H3636" s="1652">
        <v>2010</v>
      </c>
      <c r="I3636" s="1654">
        <v>211.2</v>
      </c>
      <c r="J3636" s="1652">
        <v>100</v>
      </c>
      <c r="K3636" s="1654">
        <v>0</v>
      </c>
      <c r="L3636" s="1652"/>
      <c r="M3636" s="1652"/>
      <c r="N3636" s="1655">
        <v>0</v>
      </c>
      <c r="O3636" s="2115"/>
      <c r="P3636" s="2115"/>
      <c r="Q3636" s="2115">
        <v>0</v>
      </c>
      <c r="R3636" s="2443"/>
    </row>
    <row r="3637" spans="3:18" ht="14.25" customHeight="1">
      <c r="C3637" s="1650">
        <v>5</v>
      </c>
      <c r="D3637" s="1961" t="s">
        <v>3388</v>
      </c>
      <c r="E3637" s="1651">
        <v>7</v>
      </c>
      <c r="F3637" s="1652" t="s">
        <v>508</v>
      </c>
      <c r="G3637" s="1752">
        <v>1</v>
      </c>
      <c r="H3637" s="1652">
        <v>2010</v>
      </c>
      <c r="I3637" s="1654">
        <v>384</v>
      </c>
      <c r="J3637" s="1652">
        <v>100</v>
      </c>
      <c r="K3637" s="1654">
        <v>0</v>
      </c>
      <c r="L3637" s="1652"/>
      <c r="M3637" s="1652"/>
      <c r="N3637" s="1655">
        <v>0</v>
      </c>
      <c r="O3637" s="2115"/>
      <c r="P3637" s="2115"/>
      <c r="Q3637" s="2115">
        <v>0</v>
      </c>
      <c r="R3637" s="2443"/>
    </row>
    <row r="3638" spans="3:18" ht="14.25" customHeight="1">
      <c r="C3638" s="1650">
        <v>6</v>
      </c>
      <c r="D3638" s="1961" t="s">
        <v>3385</v>
      </c>
      <c r="E3638" s="1651">
        <v>7</v>
      </c>
      <c r="F3638" s="1652" t="s">
        <v>508</v>
      </c>
      <c r="G3638" s="1752">
        <v>12</v>
      </c>
      <c r="H3638" s="1652">
        <v>2011</v>
      </c>
      <c r="I3638" s="1654">
        <v>903.6</v>
      </c>
      <c r="J3638" s="1652">
        <v>100</v>
      </c>
      <c r="K3638" s="1654">
        <v>0</v>
      </c>
      <c r="L3638" s="1652"/>
      <c r="M3638" s="1652"/>
      <c r="N3638" s="1655">
        <v>0</v>
      </c>
      <c r="O3638" s="2115"/>
      <c r="P3638" s="2115"/>
      <c r="Q3638" s="2115">
        <v>0</v>
      </c>
      <c r="R3638" s="2443"/>
    </row>
    <row r="3639" spans="3:18" ht="14.25" customHeight="1">
      <c r="C3639" s="1650">
        <v>7</v>
      </c>
      <c r="D3639" s="1961" t="s">
        <v>3389</v>
      </c>
      <c r="E3639" s="1651">
        <v>7</v>
      </c>
      <c r="F3639" s="1652" t="s">
        <v>508</v>
      </c>
      <c r="G3639" s="1752">
        <v>6</v>
      </c>
      <c r="H3639" s="1652">
        <v>2011</v>
      </c>
      <c r="I3639" s="1654">
        <v>232.2</v>
      </c>
      <c r="J3639" s="1652">
        <v>100</v>
      </c>
      <c r="K3639" s="1654">
        <v>0</v>
      </c>
      <c r="L3639" s="1652"/>
      <c r="M3639" s="1652"/>
      <c r="N3639" s="1655">
        <v>0</v>
      </c>
      <c r="O3639" s="2115"/>
      <c r="P3639" s="2115"/>
      <c r="Q3639" s="2115">
        <v>0</v>
      </c>
      <c r="R3639" s="2443"/>
    </row>
    <row r="3640" spans="3:18" ht="14.25" customHeight="1">
      <c r="C3640" s="1650">
        <v>8</v>
      </c>
      <c r="D3640" s="1961" t="s">
        <v>3390</v>
      </c>
      <c r="E3640" s="1651">
        <v>7</v>
      </c>
      <c r="F3640" s="1652" t="s">
        <v>508</v>
      </c>
      <c r="G3640" s="1752">
        <v>6</v>
      </c>
      <c r="H3640" s="1652">
        <v>2011</v>
      </c>
      <c r="I3640" s="1654">
        <v>225</v>
      </c>
      <c r="J3640" s="1652">
        <v>100</v>
      </c>
      <c r="K3640" s="1654">
        <v>0</v>
      </c>
      <c r="L3640" s="1652"/>
      <c r="M3640" s="1652"/>
      <c r="N3640" s="1655">
        <v>0</v>
      </c>
      <c r="O3640" s="2115"/>
      <c r="P3640" s="2115"/>
      <c r="Q3640" s="2115">
        <v>0</v>
      </c>
      <c r="R3640" s="2443"/>
    </row>
    <row r="3641" spans="3:18" ht="14.25" customHeight="1">
      <c r="C3641" s="1650">
        <v>9</v>
      </c>
      <c r="D3641" s="1961" t="s">
        <v>3387</v>
      </c>
      <c r="E3641" s="1651">
        <v>7</v>
      </c>
      <c r="F3641" s="1652" t="s">
        <v>508</v>
      </c>
      <c r="G3641" s="1752">
        <v>6</v>
      </c>
      <c r="H3641" s="1652">
        <v>2011</v>
      </c>
      <c r="I3641" s="1654">
        <v>243</v>
      </c>
      <c r="J3641" s="1652">
        <v>100</v>
      </c>
      <c r="K3641" s="1654">
        <v>0</v>
      </c>
      <c r="L3641" s="1652"/>
      <c r="M3641" s="1652"/>
      <c r="N3641" s="1655">
        <v>0</v>
      </c>
      <c r="O3641" s="2115"/>
      <c r="P3641" s="2115"/>
      <c r="Q3641" s="2115">
        <v>0</v>
      </c>
      <c r="R3641" s="2443"/>
    </row>
    <row r="3642" spans="3:18" ht="14.25" customHeight="1">
      <c r="C3642" s="1650">
        <v>10</v>
      </c>
      <c r="D3642" s="1961" t="s">
        <v>3388</v>
      </c>
      <c r="E3642" s="1651">
        <v>7</v>
      </c>
      <c r="F3642" s="1652" t="s">
        <v>508</v>
      </c>
      <c r="G3642" s="1752">
        <v>1</v>
      </c>
      <c r="H3642" s="1652">
        <v>2011</v>
      </c>
      <c r="I3642" s="1654">
        <v>308</v>
      </c>
      <c r="J3642" s="1652">
        <v>100</v>
      </c>
      <c r="K3642" s="1654">
        <v>0</v>
      </c>
      <c r="L3642" s="1652"/>
      <c r="M3642" s="1652"/>
      <c r="N3642" s="1655">
        <v>0</v>
      </c>
      <c r="O3642" s="2115"/>
      <c r="P3642" s="2115"/>
      <c r="Q3642" s="2115">
        <v>0</v>
      </c>
      <c r="R3642" s="2443"/>
    </row>
    <row r="3643" spans="3:18" ht="14.25" customHeight="1">
      <c r="C3643" s="1650">
        <v>11</v>
      </c>
      <c r="D3643" s="1961" t="s">
        <v>3391</v>
      </c>
      <c r="E3643" s="1651">
        <v>7</v>
      </c>
      <c r="F3643" s="1652" t="s">
        <v>508</v>
      </c>
      <c r="G3643" s="1752">
        <v>14</v>
      </c>
      <c r="H3643" s="1652">
        <v>2013</v>
      </c>
      <c r="I3643" s="1654">
        <v>1054.2</v>
      </c>
      <c r="J3643" s="1652">
        <v>100</v>
      </c>
      <c r="K3643" s="1654">
        <v>0</v>
      </c>
      <c r="L3643" s="1652"/>
      <c r="M3643" s="1652"/>
      <c r="N3643" s="1655">
        <v>0</v>
      </c>
      <c r="O3643" s="2115"/>
      <c r="P3643" s="2115"/>
      <c r="Q3643" s="2115">
        <v>0</v>
      </c>
      <c r="R3643" s="2443"/>
    </row>
    <row r="3644" spans="3:18" ht="14.25" customHeight="1">
      <c r="C3644" s="1650">
        <v>12</v>
      </c>
      <c r="D3644" s="1961" t="s">
        <v>2084</v>
      </c>
      <c r="E3644" s="1651">
        <v>7</v>
      </c>
      <c r="F3644" s="1652" t="s">
        <v>508</v>
      </c>
      <c r="G3644" s="1752">
        <v>7</v>
      </c>
      <c r="H3644" s="1652">
        <v>2013</v>
      </c>
      <c r="I3644" s="1654">
        <v>270.89999999999998</v>
      </c>
      <c r="J3644" s="1652">
        <v>100</v>
      </c>
      <c r="K3644" s="1654">
        <v>0</v>
      </c>
      <c r="L3644" s="1652"/>
      <c r="M3644" s="1652"/>
      <c r="N3644" s="1655">
        <v>0</v>
      </c>
      <c r="O3644" s="2115"/>
      <c r="P3644" s="2115"/>
      <c r="Q3644" s="2115">
        <v>0</v>
      </c>
      <c r="R3644" s="2443"/>
    </row>
    <row r="3645" spans="3:18" ht="14.25" customHeight="1">
      <c r="C3645" s="1650">
        <v>13</v>
      </c>
      <c r="D3645" s="1961" t="s">
        <v>3390</v>
      </c>
      <c r="E3645" s="1651">
        <v>7</v>
      </c>
      <c r="F3645" s="1652" t="s">
        <v>508</v>
      </c>
      <c r="G3645" s="1752">
        <v>7</v>
      </c>
      <c r="H3645" s="1652">
        <v>2013</v>
      </c>
      <c r="I3645" s="1654">
        <v>262.5</v>
      </c>
      <c r="J3645" s="1652">
        <v>100</v>
      </c>
      <c r="K3645" s="1654">
        <v>0</v>
      </c>
      <c r="L3645" s="1652"/>
      <c r="M3645" s="1652"/>
      <c r="N3645" s="1655">
        <v>0</v>
      </c>
      <c r="O3645" s="2115"/>
      <c r="P3645" s="2115"/>
      <c r="Q3645" s="2115">
        <v>0</v>
      </c>
      <c r="R3645" s="2443"/>
    </row>
    <row r="3646" spans="3:18" ht="14.25" customHeight="1">
      <c r="C3646" s="1650">
        <v>14</v>
      </c>
      <c r="D3646" s="1961" t="s">
        <v>3387</v>
      </c>
      <c r="E3646" s="1651">
        <v>7</v>
      </c>
      <c r="F3646" s="1652" t="s">
        <v>508</v>
      </c>
      <c r="G3646" s="1752">
        <v>7</v>
      </c>
      <c r="H3646" s="1652">
        <v>2013</v>
      </c>
      <c r="I3646" s="1654">
        <v>283.5</v>
      </c>
      <c r="J3646" s="1652">
        <v>100</v>
      </c>
      <c r="K3646" s="1654">
        <v>0</v>
      </c>
      <c r="L3646" s="1652"/>
      <c r="M3646" s="1652"/>
      <c r="N3646" s="1655">
        <v>0</v>
      </c>
      <c r="O3646" s="2115"/>
      <c r="P3646" s="2115"/>
      <c r="Q3646" s="2115">
        <v>0</v>
      </c>
      <c r="R3646" s="2443"/>
    </row>
    <row r="3647" spans="3:18" ht="14.25" customHeight="1">
      <c r="C3647" s="1650">
        <v>15</v>
      </c>
      <c r="D3647" s="1961" t="s">
        <v>3388</v>
      </c>
      <c r="E3647" s="1651">
        <v>7</v>
      </c>
      <c r="F3647" s="1652" t="s">
        <v>508</v>
      </c>
      <c r="G3647" s="1752">
        <v>1</v>
      </c>
      <c r="H3647" s="1652">
        <v>2013</v>
      </c>
      <c r="I3647" s="1654">
        <v>308</v>
      </c>
      <c r="J3647" s="1652">
        <v>100</v>
      </c>
      <c r="K3647" s="1654">
        <v>0</v>
      </c>
      <c r="L3647" s="1652"/>
      <c r="M3647" s="1652"/>
      <c r="N3647" s="1655">
        <v>0</v>
      </c>
      <c r="O3647" s="2115"/>
      <c r="P3647" s="2115"/>
      <c r="Q3647" s="2115">
        <v>0</v>
      </c>
      <c r="R3647" s="2443"/>
    </row>
    <row r="3648" spans="3:18" ht="14.25" customHeight="1">
      <c r="C3648" s="1650">
        <v>16</v>
      </c>
      <c r="D3648" s="1961" t="s">
        <v>7502</v>
      </c>
      <c r="E3648" s="1651">
        <v>7</v>
      </c>
      <c r="F3648" s="1652" t="s">
        <v>508</v>
      </c>
      <c r="G3648" s="1752">
        <v>1</v>
      </c>
      <c r="H3648" s="1652">
        <v>2024</v>
      </c>
      <c r="I3648" s="1654">
        <v>1965.94</v>
      </c>
      <c r="J3648" s="1652">
        <v>20</v>
      </c>
      <c r="K3648" s="1654">
        <v>1572.752</v>
      </c>
      <c r="L3648" s="1652"/>
      <c r="M3648" s="1652"/>
      <c r="N3648" s="1655">
        <v>0</v>
      </c>
      <c r="O3648" s="2115"/>
      <c r="P3648" s="2115"/>
      <c r="Q3648" s="2115">
        <v>0</v>
      </c>
      <c r="R3648" s="2443"/>
    </row>
    <row r="3649" spans="3:18" ht="14.25" customHeight="1">
      <c r="C3649" s="1650">
        <v>17</v>
      </c>
      <c r="D3649" s="1961" t="s">
        <v>7503</v>
      </c>
      <c r="E3649" s="1651">
        <v>7</v>
      </c>
      <c r="F3649" s="1652" t="s">
        <v>508</v>
      </c>
      <c r="G3649" s="1752">
        <v>1</v>
      </c>
      <c r="H3649" s="1652">
        <v>2024</v>
      </c>
      <c r="I3649" s="1654">
        <v>1965.94</v>
      </c>
      <c r="J3649" s="1652">
        <v>20</v>
      </c>
      <c r="K3649" s="1654">
        <v>1572.752</v>
      </c>
      <c r="L3649" s="1652"/>
      <c r="M3649" s="1652"/>
      <c r="N3649" s="1655">
        <v>0</v>
      </c>
      <c r="O3649" s="2115"/>
      <c r="P3649" s="2115"/>
      <c r="Q3649" s="2115">
        <v>0</v>
      </c>
      <c r="R3649" s="2443"/>
    </row>
    <row r="3650" spans="3:18" ht="14.25" customHeight="1">
      <c r="C3650" s="1650">
        <v>18</v>
      </c>
      <c r="D3650" s="1961" t="s">
        <v>7504</v>
      </c>
      <c r="E3650" s="1651">
        <v>7</v>
      </c>
      <c r="F3650" s="1652" t="s">
        <v>508</v>
      </c>
      <c r="G3650" s="1752">
        <v>19</v>
      </c>
      <c r="H3650" s="1652">
        <v>2024</v>
      </c>
      <c r="I3650" s="1654">
        <v>610.91</v>
      </c>
      <c r="J3650" s="1652">
        <v>20</v>
      </c>
      <c r="K3650" s="1654">
        <v>488.72799999999995</v>
      </c>
      <c r="L3650" s="1652"/>
      <c r="M3650" s="1652"/>
      <c r="N3650" s="1655">
        <v>0</v>
      </c>
      <c r="O3650" s="2115"/>
      <c r="P3650" s="2115"/>
      <c r="Q3650" s="2115">
        <v>0</v>
      </c>
      <c r="R3650" s="2443"/>
    </row>
    <row r="3651" spans="3:18" ht="14.25" customHeight="1">
      <c r="C3651" s="1650">
        <v>19</v>
      </c>
      <c r="D3651" s="1961" t="s">
        <v>7505</v>
      </c>
      <c r="E3651" s="1651">
        <v>7</v>
      </c>
      <c r="F3651" s="1652" t="s">
        <v>508</v>
      </c>
      <c r="G3651" s="1752">
        <v>6</v>
      </c>
      <c r="H3651" s="1652">
        <v>2024</v>
      </c>
      <c r="I3651" s="1654">
        <v>203.35</v>
      </c>
      <c r="J3651" s="1652">
        <v>20</v>
      </c>
      <c r="K3651" s="1654">
        <v>162.68</v>
      </c>
      <c r="L3651" s="1652"/>
      <c r="M3651" s="1652"/>
      <c r="N3651" s="1655">
        <v>0</v>
      </c>
      <c r="O3651" s="2115"/>
      <c r="P3651" s="2115"/>
      <c r="Q3651" s="2115">
        <v>0</v>
      </c>
      <c r="R3651" s="2443"/>
    </row>
    <row r="3652" spans="3:18" ht="14.25" customHeight="1">
      <c r="C3652" s="1650">
        <v>20</v>
      </c>
      <c r="D3652" s="1961" t="s">
        <v>7506</v>
      </c>
      <c r="E3652" s="1651">
        <v>7</v>
      </c>
      <c r="F3652" s="1652" t="s">
        <v>508</v>
      </c>
      <c r="G3652" s="1752">
        <v>4</v>
      </c>
      <c r="H3652" s="1652">
        <v>2024</v>
      </c>
      <c r="I3652" s="1654">
        <v>166.85</v>
      </c>
      <c r="J3652" s="1652">
        <v>20</v>
      </c>
      <c r="K3652" s="1654">
        <v>133.47999999999999</v>
      </c>
      <c r="L3652" s="1652"/>
      <c r="M3652" s="1652"/>
      <c r="N3652" s="1655">
        <v>0</v>
      </c>
      <c r="O3652" s="2115"/>
      <c r="P3652" s="2115"/>
      <c r="Q3652" s="2115">
        <v>0</v>
      </c>
      <c r="R3652" s="2443"/>
    </row>
    <row r="3653" spans="3:18" ht="14.25" customHeight="1">
      <c r="C3653" s="1650">
        <v>21</v>
      </c>
      <c r="D3653" s="1961" t="s">
        <v>7505</v>
      </c>
      <c r="E3653" s="1651">
        <v>7</v>
      </c>
      <c r="F3653" s="1652" t="s">
        <v>508</v>
      </c>
      <c r="G3653" s="1752">
        <v>4</v>
      </c>
      <c r="H3653" s="1652">
        <v>2024</v>
      </c>
      <c r="I3653" s="1654">
        <v>135.56</v>
      </c>
      <c r="J3653" s="1652">
        <v>20</v>
      </c>
      <c r="K3653" s="1654">
        <v>108.44800000000001</v>
      </c>
      <c r="L3653" s="1652"/>
      <c r="M3653" s="1652"/>
      <c r="N3653" s="1655">
        <v>0</v>
      </c>
      <c r="O3653" s="2115"/>
      <c r="P3653" s="2115"/>
      <c r="Q3653" s="2115">
        <v>0</v>
      </c>
      <c r="R3653" s="2443"/>
    </row>
    <row r="3654" spans="3:18" ht="14.25" customHeight="1">
      <c r="C3654" s="1650">
        <v>22</v>
      </c>
      <c r="D3654" s="1961" t="s">
        <v>7506</v>
      </c>
      <c r="E3654" s="1651">
        <v>7</v>
      </c>
      <c r="F3654" s="1652" t="s">
        <v>508</v>
      </c>
      <c r="G3654" s="1752">
        <v>2</v>
      </c>
      <c r="H3654" s="1652">
        <v>2024</v>
      </c>
      <c r="I3654" s="1654">
        <v>83.42</v>
      </c>
      <c r="J3654" s="1652">
        <v>20</v>
      </c>
      <c r="K3654" s="1654">
        <v>66.736000000000004</v>
      </c>
      <c r="L3654" s="1652"/>
      <c r="M3654" s="1652"/>
      <c r="N3654" s="1655">
        <v>0</v>
      </c>
      <c r="O3654" s="2115"/>
      <c r="P3654" s="2115"/>
      <c r="Q3654" s="2115">
        <v>0</v>
      </c>
      <c r="R3654" s="2443"/>
    </row>
    <row r="3655" spans="3:18" ht="14.25" customHeight="1">
      <c r="C3655" s="1650">
        <v>23</v>
      </c>
      <c r="D3655" s="1961" t="s">
        <v>7507</v>
      </c>
      <c r="E3655" s="1651">
        <v>8</v>
      </c>
      <c r="F3655" s="1652" t="s">
        <v>508</v>
      </c>
      <c r="G3655" s="1752">
        <v>14</v>
      </c>
      <c r="H3655" s="1652">
        <v>2024</v>
      </c>
      <c r="I3655" s="1654">
        <v>450.14</v>
      </c>
      <c r="J3655" s="1652">
        <v>20</v>
      </c>
      <c r="K3655" s="1654">
        <v>360.11199999999997</v>
      </c>
      <c r="L3655" s="1652"/>
      <c r="M3655" s="1652"/>
      <c r="N3655" s="1655">
        <v>0</v>
      </c>
      <c r="O3655" s="2115"/>
      <c r="P3655" s="2115"/>
      <c r="Q3655" s="2115">
        <v>0</v>
      </c>
      <c r="R3655" s="2444"/>
    </row>
    <row r="3656" spans="3:18" ht="14.25" customHeight="1">
      <c r="C3656" s="1630">
        <v>1</v>
      </c>
      <c r="D3656" s="1956" t="s">
        <v>3669</v>
      </c>
      <c r="E3656" s="1631">
        <v>7</v>
      </c>
      <c r="F3656" s="1632" t="s">
        <v>508</v>
      </c>
      <c r="G3656" s="1748">
        <v>2</v>
      </c>
      <c r="H3656" s="1632">
        <v>2007</v>
      </c>
      <c r="I3656" s="1634">
        <v>69.7</v>
      </c>
      <c r="J3656" s="1632">
        <f t="shared" ref="J3656:J3719" si="198">IF(($J$14-H3656)*J$1177&gt;100,100,($J$14-H3656)*J$1177)</f>
        <v>100</v>
      </c>
      <c r="K3656" s="1634">
        <f t="shared" ref="K3656:K3719" si="199">IF(J3656=100,0,I3656-I3656*J3656%)</f>
        <v>0</v>
      </c>
      <c r="L3656" s="1632"/>
      <c r="M3656" s="1632"/>
      <c r="N3656" s="1635">
        <f t="shared" ref="N3656:N3719" si="200">+L3656*M3656</f>
        <v>0</v>
      </c>
      <c r="O3656" s="2111"/>
      <c r="P3656" s="2111"/>
      <c r="Q3656" s="2111">
        <f t="shared" ref="Q3656:Q3719" si="201">+O3656*P3656</f>
        <v>0</v>
      </c>
      <c r="R3656" s="2415" t="s">
        <v>7994</v>
      </c>
    </row>
    <row r="3657" spans="3:18" ht="14.25" customHeight="1">
      <c r="C3657" s="1630">
        <v>2</v>
      </c>
      <c r="D3657" s="1956" t="s">
        <v>3670</v>
      </c>
      <c r="E3657" s="1631">
        <v>7</v>
      </c>
      <c r="F3657" s="1632" t="s">
        <v>508</v>
      </c>
      <c r="G3657" s="1748">
        <v>1</v>
      </c>
      <c r="H3657" s="1632">
        <v>2010</v>
      </c>
      <c r="I3657" s="1634">
        <v>75.48</v>
      </c>
      <c r="J3657" s="1632">
        <f t="shared" si="198"/>
        <v>100</v>
      </c>
      <c r="K3657" s="1634">
        <f t="shared" si="199"/>
        <v>0</v>
      </c>
      <c r="L3657" s="1632"/>
      <c r="M3657" s="1632"/>
      <c r="N3657" s="1635">
        <f t="shared" si="200"/>
        <v>0</v>
      </c>
      <c r="O3657" s="2111"/>
      <c r="P3657" s="2111"/>
      <c r="Q3657" s="2111">
        <f t="shared" si="201"/>
        <v>0</v>
      </c>
      <c r="R3657" s="2416"/>
    </row>
    <row r="3658" spans="3:18" ht="14.25" customHeight="1">
      <c r="C3658" s="1630">
        <v>3</v>
      </c>
      <c r="D3658" s="1956" t="s">
        <v>3671</v>
      </c>
      <c r="E3658" s="1631">
        <v>7</v>
      </c>
      <c r="F3658" s="1632" t="s">
        <v>508</v>
      </c>
      <c r="G3658" s="1748">
        <v>3</v>
      </c>
      <c r="H3658" s="1632">
        <v>2011</v>
      </c>
      <c r="I3658" s="1634">
        <v>107.76</v>
      </c>
      <c r="J3658" s="1632">
        <f t="shared" si="198"/>
        <v>100</v>
      </c>
      <c r="K3658" s="1634">
        <f t="shared" si="199"/>
        <v>0</v>
      </c>
      <c r="L3658" s="1632"/>
      <c r="M3658" s="1632"/>
      <c r="N3658" s="1635">
        <f t="shared" si="200"/>
        <v>0</v>
      </c>
      <c r="O3658" s="2111"/>
      <c r="P3658" s="2111"/>
      <c r="Q3658" s="2111">
        <f t="shared" si="201"/>
        <v>0</v>
      </c>
      <c r="R3658" s="2416"/>
    </row>
    <row r="3659" spans="3:18" ht="14.25" customHeight="1">
      <c r="C3659" s="1630">
        <v>4</v>
      </c>
      <c r="D3659" s="1956" t="s">
        <v>2344</v>
      </c>
      <c r="E3659" s="1631">
        <v>7</v>
      </c>
      <c r="F3659" s="1632" t="s">
        <v>508</v>
      </c>
      <c r="G3659" s="1748">
        <v>3</v>
      </c>
      <c r="H3659" s="1632">
        <v>2009</v>
      </c>
      <c r="I3659" s="1634">
        <v>89.34</v>
      </c>
      <c r="J3659" s="1632">
        <f t="shared" si="198"/>
        <v>100</v>
      </c>
      <c r="K3659" s="1634">
        <f t="shared" si="199"/>
        <v>0</v>
      </c>
      <c r="L3659" s="1632"/>
      <c r="M3659" s="1632"/>
      <c r="N3659" s="1635">
        <f t="shared" si="200"/>
        <v>0</v>
      </c>
      <c r="O3659" s="2111"/>
      <c r="P3659" s="2111"/>
      <c r="Q3659" s="2111">
        <f t="shared" si="201"/>
        <v>0</v>
      </c>
      <c r="R3659" s="2416"/>
    </row>
    <row r="3660" spans="3:18" ht="14.25" customHeight="1">
      <c r="C3660" s="1630">
        <v>5</v>
      </c>
      <c r="D3660" s="1956" t="s">
        <v>2344</v>
      </c>
      <c r="E3660" s="1631">
        <v>7</v>
      </c>
      <c r="F3660" s="1632" t="s">
        <v>508</v>
      </c>
      <c r="G3660" s="1748">
        <v>1</v>
      </c>
      <c r="H3660" s="1632">
        <v>2011</v>
      </c>
      <c r="I3660" s="1634">
        <v>29.780999999999999</v>
      </c>
      <c r="J3660" s="1632">
        <f t="shared" si="198"/>
        <v>100</v>
      </c>
      <c r="K3660" s="1634">
        <f t="shared" si="199"/>
        <v>0</v>
      </c>
      <c r="L3660" s="1632"/>
      <c r="M3660" s="1632"/>
      <c r="N3660" s="1635">
        <f t="shared" si="200"/>
        <v>0</v>
      </c>
      <c r="O3660" s="2111"/>
      <c r="P3660" s="2111"/>
      <c r="Q3660" s="2111">
        <f t="shared" si="201"/>
        <v>0</v>
      </c>
      <c r="R3660" s="2416"/>
    </row>
    <row r="3661" spans="3:18" ht="14.25" customHeight="1">
      <c r="C3661" s="1630">
        <v>6</v>
      </c>
      <c r="D3661" s="1956" t="s">
        <v>3672</v>
      </c>
      <c r="E3661" s="1631">
        <v>7</v>
      </c>
      <c r="F3661" s="1632" t="s">
        <v>508</v>
      </c>
      <c r="G3661" s="1748">
        <v>1</v>
      </c>
      <c r="H3661" s="1632">
        <v>2012</v>
      </c>
      <c r="I3661" s="1634">
        <v>29.780999999999999</v>
      </c>
      <c r="J3661" s="1632">
        <f t="shared" si="198"/>
        <v>100</v>
      </c>
      <c r="K3661" s="1634">
        <f t="shared" si="199"/>
        <v>0</v>
      </c>
      <c r="L3661" s="1632"/>
      <c r="M3661" s="1632"/>
      <c r="N3661" s="1635">
        <f t="shared" si="200"/>
        <v>0</v>
      </c>
      <c r="O3661" s="2111"/>
      <c r="P3661" s="2111"/>
      <c r="Q3661" s="2111">
        <f t="shared" si="201"/>
        <v>0</v>
      </c>
      <c r="R3661" s="2416"/>
    </row>
    <row r="3662" spans="3:18" ht="14.25" customHeight="1">
      <c r="C3662" s="1630">
        <v>7</v>
      </c>
      <c r="D3662" s="1956" t="s">
        <v>3673</v>
      </c>
      <c r="E3662" s="1631">
        <v>7</v>
      </c>
      <c r="F3662" s="1632" t="s">
        <v>508</v>
      </c>
      <c r="G3662" s="1748">
        <v>1</v>
      </c>
      <c r="H3662" s="1632">
        <v>2012</v>
      </c>
      <c r="I3662" s="1634">
        <v>37.08</v>
      </c>
      <c r="J3662" s="1632">
        <f t="shared" si="198"/>
        <v>100</v>
      </c>
      <c r="K3662" s="1634">
        <f t="shared" si="199"/>
        <v>0</v>
      </c>
      <c r="L3662" s="1632"/>
      <c r="M3662" s="1632"/>
      <c r="N3662" s="1635">
        <f t="shared" si="200"/>
        <v>0</v>
      </c>
      <c r="O3662" s="2111"/>
      <c r="P3662" s="2111"/>
      <c r="Q3662" s="2111">
        <f t="shared" si="201"/>
        <v>0</v>
      </c>
      <c r="R3662" s="2416"/>
    </row>
    <row r="3663" spans="3:18" ht="14.25" customHeight="1">
      <c r="C3663" s="1630">
        <v>8</v>
      </c>
      <c r="D3663" s="1956" t="s">
        <v>2853</v>
      </c>
      <c r="E3663" s="1631">
        <v>7</v>
      </c>
      <c r="F3663" s="1632" t="s">
        <v>508</v>
      </c>
      <c r="G3663" s="1748">
        <v>1</v>
      </c>
      <c r="H3663" s="1632">
        <v>2015</v>
      </c>
      <c r="I3663" s="1634">
        <v>267.95999999999998</v>
      </c>
      <c r="J3663" s="1632">
        <f t="shared" si="198"/>
        <v>100</v>
      </c>
      <c r="K3663" s="1634">
        <f t="shared" si="199"/>
        <v>0</v>
      </c>
      <c r="L3663" s="1632"/>
      <c r="M3663" s="1632"/>
      <c r="N3663" s="1635">
        <f t="shared" si="200"/>
        <v>0</v>
      </c>
      <c r="O3663" s="2111"/>
      <c r="P3663" s="2111"/>
      <c r="Q3663" s="2111">
        <f t="shared" si="201"/>
        <v>0</v>
      </c>
      <c r="R3663" s="2416"/>
    </row>
    <row r="3664" spans="3:18" ht="14.25" customHeight="1">
      <c r="C3664" s="1630">
        <v>9</v>
      </c>
      <c r="D3664" s="1956" t="s">
        <v>2853</v>
      </c>
      <c r="E3664" s="1631">
        <v>7</v>
      </c>
      <c r="F3664" s="1632" t="s">
        <v>508</v>
      </c>
      <c r="G3664" s="1748">
        <v>3</v>
      </c>
      <c r="H3664" s="1632">
        <v>2016</v>
      </c>
      <c r="I3664" s="1634">
        <v>126</v>
      </c>
      <c r="J3664" s="1632">
        <f t="shared" si="198"/>
        <v>100</v>
      </c>
      <c r="K3664" s="1634">
        <f t="shared" si="199"/>
        <v>0</v>
      </c>
      <c r="L3664" s="1632"/>
      <c r="M3664" s="1632"/>
      <c r="N3664" s="1635">
        <f t="shared" si="200"/>
        <v>0</v>
      </c>
      <c r="O3664" s="2111"/>
      <c r="P3664" s="2111"/>
      <c r="Q3664" s="2111">
        <f t="shared" si="201"/>
        <v>0</v>
      </c>
      <c r="R3664" s="2416"/>
    </row>
    <row r="3665" spans="3:18" ht="14.25" customHeight="1">
      <c r="C3665" s="1630">
        <v>10</v>
      </c>
      <c r="D3665" s="1956" t="s">
        <v>2078</v>
      </c>
      <c r="E3665" s="1631">
        <v>7</v>
      </c>
      <c r="F3665" s="1632" t="s">
        <v>508</v>
      </c>
      <c r="G3665" s="1748">
        <v>2</v>
      </c>
      <c r="H3665" s="1632">
        <v>2009</v>
      </c>
      <c r="I3665" s="1634">
        <v>88.6</v>
      </c>
      <c r="J3665" s="1632">
        <f t="shared" si="198"/>
        <v>100</v>
      </c>
      <c r="K3665" s="1634">
        <f t="shared" si="199"/>
        <v>0</v>
      </c>
      <c r="L3665" s="1632"/>
      <c r="M3665" s="1632"/>
      <c r="N3665" s="1635">
        <f t="shared" si="200"/>
        <v>0</v>
      </c>
      <c r="O3665" s="2111"/>
      <c r="P3665" s="2111"/>
      <c r="Q3665" s="2111">
        <f t="shared" si="201"/>
        <v>0</v>
      </c>
      <c r="R3665" s="2416"/>
    </row>
    <row r="3666" spans="3:18" ht="14.25" customHeight="1">
      <c r="C3666" s="1630">
        <v>11</v>
      </c>
      <c r="D3666" s="1956" t="s">
        <v>2079</v>
      </c>
      <c r="E3666" s="1631">
        <v>7</v>
      </c>
      <c r="F3666" s="1632" t="s">
        <v>508</v>
      </c>
      <c r="G3666" s="1748">
        <v>4</v>
      </c>
      <c r="H3666" s="1632">
        <v>2009</v>
      </c>
      <c r="I3666" s="1634">
        <v>119.124</v>
      </c>
      <c r="J3666" s="1632">
        <f t="shared" si="198"/>
        <v>100</v>
      </c>
      <c r="K3666" s="1634">
        <f t="shared" si="199"/>
        <v>0</v>
      </c>
      <c r="L3666" s="1632"/>
      <c r="M3666" s="1632"/>
      <c r="N3666" s="1635">
        <f t="shared" si="200"/>
        <v>0</v>
      </c>
      <c r="O3666" s="2111"/>
      <c r="P3666" s="2111"/>
      <c r="Q3666" s="2111">
        <f t="shared" si="201"/>
        <v>0</v>
      </c>
      <c r="R3666" s="2416"/>
    </row>
    <row r="3667" spans="3:18" ht="14.25" customHeight="1">
      <c r="C3667" s="1630">
        <v>12</v>
      </c>
      <c r="D3667" s="1956" t="s">
        <v>2848</v>
      </c>
      <c r="E3667" s="1631">
        <v>7</v>
      </c>
      <c r="F3667" s="1632" t="s">
        <v>508</v>
      </c>
      <c r="G3667" s="1748">
        <v>2</v>
      </c>
      <c r="H3667" s="1632">
        <v>2009</v>
      </c>
      <c r="I3667" s="1634">
        <v>88.6</v>
      </c>
      <c r="J3667" s="1632">
        <f t="shared" si="198"/>
        <v>100</v>
      </c>
      <c r="K3667" s="1634">
        <f t="shared" si="199"/>
        <v>0</v>
      </c>
      <c r="L3667" s="1632"/>
      <c r="M3667" s="1632"/>
      <c r="N3667" s="1635">
        <f t="shared" si="200"/>
        <v>0</v>
      </c>
      <c r="O3667" s="2111"/>
      <c r="P3667" s="2111"/>
      <c r="Q3667" s="2111">
        <f t="shared" si="201"/>
        <v>0</v>
      </c>
      <c r="R3667" s="2416"/>
    </row>
    <row r="3668" spans="3:18" ht="14.25" customHeight="1">
      <c r="C3668" s="1630">
        <v>13</v>
      </c>
      <c r="D3668" s="1956" t="s">
        <v>3674</v>
      </c>
      <c r="E3668" s="1631">
        <v>7</v>
      </c>
      <c r="F3668" s="1632" t="s">
        <v>508</v>
      </c>
      <c r="G3668" s="1748">
        <v>2</v>
      </c>
      <c r="H3668" s="1632">
        <v>2008</v>
      </c>
      <c r="I3668" s="1634">
        <v>120</v>
      </c>
      <c r="J3668" s="1632">
        <f t="shared" si="198"/>
        <v>100</v>
      </c>
      <c r="K3668" s="1634">
        <f t="shared" si="199"/>
        <v>0</v>
      </c>
      <c r="L3668" s="1632"/>
      <c r="M3668" s="1632"/>
      <c r="N3668" s="1635">
        <f t="shared" si="200"/>
        <v>0</v>
      </c>
      <c r="O3668" s="2111"/>
      <c r="P3668" s="2111"/>
      <c r="Q3668" s="2111">
        <f t="shared" si="201"/>
        <v>0</v>
      </c>
      <c r="R3668" s="2416"/>
    </row>
    <row r="3669" spans="3:18" ht="14.25" customHeight="1">
      <c r="C3669" s="1630">
        <v>14</v>
      </c>
      <c r="D3669" s="1956" t="s">
        <v>3675</v>
      </c>
      <c r="E3669" s="1631">
        <v>7</v>
      </c>
      <c r="F3669" s="1632" t="s">
        <v>508</v>
      </c>
      <c r="G3669" s="1748">
        <v>1</v>
      </c>
      <c r="H3669" s="1632">
        <v>2008</v>
      </c>
      <c r="I3669" s="1634">
        <v>246</v>
      </c>
      <c r="J3669" s="1632">
        <f t="shared" si="198"/>
        <v>100</v>
      </c>
      <c r="K3669" s="1634">
        <f t="shared" si="199"/>
        <v>0</v>
      </c>
      <c r="L3669" s="1632"/>
      <c r="M3669" s="1632"/>
      <c r="N3669" s="1635">
        <f t="shared" si="200"/>
        <v>0</v>
      </c>
      <c r="O3669" s="2111"/>
      <c r="P3669" s="2111"/>
      <c r="Q3669" s="2111">
        <f t="shared" si="201"/>
        <v>0</v>
      </c>
      <c r="R3669" s="2416"/>
    </row>
    <row r="3670" spans="3:18" ht="14.25" customHeight="1">
      <c r="C3670" s="1630">
        <v>15</v>
      </c>
      <c r="D3670" s="1956" t="s">
        <v>3676</v>
      </c>
      <c r="E3670" s="1631">
        <v>7</v>
      </c>
      <c r="F3670" s="1632" t="s">
        <v>508</v>
      </c>
      <c r="G3670" s="1748">
        <v>1</v>
      </c>
      <c r="H3670" s="1632">
        <v>2008</v>
      </c>
      <c r="I3670" s="1634">
        <v>101.05</v>
      </c>
      <c r="J3670" s="1632">
        <f t="shared" si="198"/>
        <v>100</v>
      </c>
      <c r="K3670" s="1634">
        <f t="shared" si="199"/>
        <v>0</v>
      </c>
      <c r="L3670" s="1632"/>
      <c r="M3670" s="1632"/>
      <c r="N3670" s="1635">
        <f t="shared" si="200"/>
        <v>0</v>
      </c>
      <c r="O3670" s="2111"/>
      <c r="P3670" s="2111"/>
      <c r="Q3670" s="2111">
        <f t="shared" si="201"/>
        <v>0</v>
      </c>
      <c r="R3670" s="2416"/>
    </row>
    <row r="3671" spans="3:18" ht="14.25" customHeight="1">
      <c r="C3671" s="1630">
        <v>16</v>
      </c>
      <c r="D3671" s="1956" t="s">
        <v>3677</v>
      </c>
      <c r="E3671" s="1631">
        <v>7</v>
      </c>
      <c r="F3671" s="1632" t="s">
        <v>508</v>
      </c>
      <c r="G3671" s="1748">
        <v>1</v>
      </c>
      <c r="H3671" s="1632">
        <v>2008</v>
      </c>
      <c r="I3671" s="1634">
        <v>138.80000000000001</v>
      </c>
      <c r="J3671" s="1632">
        <f t="shared" si="198"/>
        <v>100</v>
      </c>
      <c r="K3671" s="1634">
        <f t="shared" si="199"/>
        <v>0</v>
      </c>
      <c r="L3671" s="1632"/>
      <c r="M3671" s="1632"/>
      <c r="N3671" s="1635">
        <f t="shared" si="200"/>
        <v>0</v>
      </c>
      <c r="O3671" s="2111"/>
      <c r="P3671" s="2111"/>
      <c r="Q3671" s="2111">
        <f t="shared" si="201"/>
        <v>0</v>
      </c>
      <c r="R3671" s="2416"/>
    </row>
    <row r="3672" spans="3:18" ht="14.25" customHeight="1">
      <c r="C3672" s="1630">
        <v>17</v>
      </c>
      <c r="D3672" s="1956" t="s">
        <v>3678</v>
      </c>
      <c r="E3672" s="1631">
        <v>7</v>
      </c>
      <c r="F3672" s="1632" t="s">
        <v>508</v>
      </c>
      <c r="G3672" s="1748">
        <v>6</v>
      </c>
      <c r="H3672" s="1632">
        <v>2008</v>
      </c>
      <c r="I3672" s="1634">
        <v>223.5</v>
      </c>
      <c r="J3672" s="1632">
        <f t="shared" si="198"/>
        <v>100</v>
      </c>
      <c r="K3672" s="1634">
        <f t="shared" si="199"/>
        <v>0</v>
      </c>
      <c r="L3672" s="1632"/>
      <c r="M3672" s="1632"/>
      <c r="N3672" s="1635">
        <f t="shared" si="200"/>
        <v>0</v>
      </c>
      <c r="O3672" s="2111"/>
      <c r="P3672" s="2111"/>
      <c r="Q3672" s="2111">
        <f t="shared" si="201"/>
        <v>0</v>
      </c>
      <c r="R3672" s="2416"/>
    </row>
    <row r="3673" spans="3:18" ht="14.25" customHeight="1">
      <c r="C3673" s="1630">
        <v>18</v>
      </c>
      <c r="D3673" s="1956" t="s">
        <v>2079</v>
      </c>
      <c r="E3673" s="1631">
        <v>7</v>
      </c>
      <c r="F3673" s="1632" t="s">
        <v>508</v>
      </c>
      <c r="G3673" s="1748">
        <v>1</v>
      </c>
      <c r="H3673" s="1632">
        <v>2008</v>
      </c>
      <c r="I3673" s="1634">
        <v>29.780999999999999</v>
      </c>
      <c r="J3673" s="1632">
        <f t="shared" si="198"/>
        <v>100</v>
      </c>
      <c r="K3673" s="1634">
        <f t="shared" si="199"/>
        <v>0</v>
      </c>
      <c r="L3673" s="1632"/>
      <c r="M3673" s="1632"/>
      <c r="N3673" s="1635">
        <f t="shared" si="200"/>
        <v>0</v>
      </c>
      <c r="O3673" s="2111"/>
      <c r="P3673" s="2111"/>
      <c r="Q3673" s="2111">
        <f t="shared" si="201"/>
        <v>0</v>
      </c>
      <c r="R3673" s="2416"/>
    </row>
    <row r="3674" spans="3:18" ht="14.25" customHeight="1">
      <c r="C3674" s="1630">
        <v>19</v>
      </c>
      <c r="D3674" s="1956" t="s">
        <v>2558</v>
      </c>
      <c r="E3674" s="1631">
        <v>7</v>
      </c>
      <c r="F3674" s="1632" t="s">
        <v>508</v>
      </c>
      <c r="G3674" s="1748">
        <v>4</v>
      </c>
      <c r="H3674" s="1632">
        <v>2010</v>
      </c>
      <c r="I3674" s="1634">
        <v>301.92</v>
      </c>
      <c r="J3674" s="1632">
        <f t="shared" si="198"/>
        <v>100</v>
      </c>
      <c r="K3674" s="1634">
        <f t="shared" si="199"/>
        <v>0</v>
      </c>
      <c r="L3674" s="1632"/>
      <c r="M3674" s="1632"/>
      <c r="N3674" s="1635">
        <f t="shared" si="200"/>
        <v>0</v>
      </c>
      <c r="O3674" s="2111"/>
      <c r="P3674" s="2111"/>
      <c r="Q3674" s="2111">
        <f t="shared" si="201"/>
        <v>0</v>
      </c>
      <c r="R3674" s="2416"/>
    </row>
    <row r="3675" spans="3:18" ht="14.25" customHeight="1">
      <c r="C3675" s="1630">
        <v>20</v>
      </c>
      <c r="D3675" s="1956" t="s">
        <v>3669</v>
      </c>
      <c r="E3675" s="1631">
        <v>7</v>
      </c>
      <c r="F3675" s="1632" t="s">
        <v>508</v>
      </c>
      <c r="G3675" s="1748">
        <v>2</v>
      </c>
      <c r="H3675" s="1632">
        <v>2007</v>
      </c>
      <c r="I3675" s="1634">
        <v>69.7</v>
      </c>
      <c r="J3675" s="1632">
        <f t="shared" si="198"/>
        <v>100</v>
      </c>
      <c r="K3675" s="1634">
        <f t="shared" si="199"/>
        <v>0</v>
      </c>
      <c r="L3675" s="1632"/>
      <c r="M3675" s="1632"/>
      <c r="N3675" s="1635">
        <f t="shared" si="200"/>
        <v>0</v>
      </c>
      <c r="O3675" s="2111"/>
      <c r="P3675" s="2111"/>
      <c r="Q3675" s="2111">
        <f t="shared" si="201"/>
        <v>0</v>
      </c>
      <c r="R3675" s="2416"/>
    </row>
    <row r="3676" spans="3:18" ht="14.25" customHeight="1">
      <c r="C3676" s="1630">
        <v>21</v>
      </c>
      <c r="D3676" s="1956" t="s">
        <v>3679</v>
      </c>
      <c r="E3676" s="1631">
        <v>7</v>
      </c>
      <c r="F3676" s="1632" t="s">
        <v>508</v>
      </c>
      <c r="G3676" s="1748">
        <v>1</v>
      </c>
      <c r="H3676" s="1632">
        <v>2013</v>
      </c>
      <c r="I3676" s="1634">
        <v>40</v>
      </c>
      <c r="J3676" s="1632">
        <f t="shared" si="198"/>
        <v>100</v>
      </c>
      <c r="K3676" s="1634">
        <f t="shared" si="199"/>
        <v>0</v>
      </c>
      <c r="L3676" s="1632"/>
      <c r="M3676" s="1632"/>
      <c r="N3676" s="1635">
        <f t="shared" si="200"/>
        <v>0</v>
      </c>
      <c r="O3676" s="2111"/>
      <c r="P3676" s="2111"/>
      <c r="Q3676" s="2111">
        <f t="shared" si="201"/>
        <v>0</v>
      </c>
      <c r="R3676" s="2416"/>
    </row>
    <row r="3677" spans="3:18" ht="14.25" customHeight="1">
      <c r="C3677" s="1630">
        <v>22</v>
      </c>
      <c r="D3677" s="1956" t="s">
        <v>3671</v>
      </c>
      <c r="E3677" s="1631">
        <v>7</v>
      </c>
      <c r="F3677" s="1632" t="s">
        <v>508</v>
      </c>
      <c r="G3677" s="1748">
        <v>1</v>
      </c>
      <c r="H3677" s="1632">
        <v>2011</v>
      </c>
      <c r="I3677" s="1634">
        <v>53.88</v>
      </c>
      <c r="J3677" s="1632">
        <f t="shared" si="198"/>
        <v>100</v>
      </c>
      <c r="K3677" s="1634">
        <f t="shared" si="199"/>
        <v>0</v>
      </c>
      <c r="L3677" s="1632"/>
      <c r="M3677" s="1632"/>
      <c r="N3677" s="1635">
        <f t="shared" si="200"/>
        <v>0</v>
      </c>
      <c r="O3677" s="2111"/>
      <c r="P3677" s="2111"/>
      <c r="Q3677" s="2111">
        <f t="shared" si="201"/>
        <v>0</v>
      </c>
      <c r="R3677" s="2416"/>
    </row>
    <row r="3678" spans="3:18" ht="14.25" customHeight="1">
      <c r="C3678" s="1630">
        <v>23</v>
      </c>
      <c r="D3678" s="1956" t="s">
        <v>3680</v>
      </c>
      <c r="E3678" s="1631">
        <v>7</v>
      </c>
      <c r="F3678" s="1632" t="s">
        <v>508</v>
      </c>
      <c r="G3678" s="1748">
        <v>1</v>
      </c>
      <c r="H3678" s="1632">
        <v>2014</v>
      </c>
      <c r="I3678" s="1634">
        <v>102</v>
      </c>
      <c r="J3678" s="1632">
        <f t="shared" si="198"/>
        <v>100</v>
      </c>
      <c r="K3678" s="1634">
        <f t="shared" si="199"/>
        <v>0</v>
      </c>
      <c r="L3678" s="1632"/>
      <c r="M3678" s="1632"/>
      <c r="N3678" s="1635">
        <f t="shared" si="200"/>
        <v>0</v>
      </c>
      <c r="O3678" s="2111"/>
      <c r="P3678" s="2111"/>
      <c r="Q3678" s="2111">
        <f t="shared" si="201"/>
        <v>0</v>
      </c>
      <c r="R3678" s="2416"/>
    </row>
    <row r="3679" spans="3:18" ht="14.25" customHeight="1">
      <c r="C3679" s="1630">
        <v>24</v>
      </c>
      <c r="D3679" s="1956" t="s">
        <v>3681</v>
      </c>
      <c r="E3679" s="1631">
        <v>7</v>
      </c>
      <c r="F3679" s="1632" t="s">
        <v>508</v>
      </c>
      <c r="G3679" s="1748">
        <v>1</v>
      </c>
      <c r="H3679" s="1632">
        <v>2018</v>
      </c>
      <c r="I3679" s="1634">
        <v>2499.96</v>
      </c>
      <c r="J3679" s="1632">
        <f t="shared" si="198"/>
        <v>100</v>
      </c>
      <c r="K3679" s="1634">
        <f t="shared" si="199"/>
        <v>0</v>
      </c>
      <c r="L3679" s="1632"/>
      <c r="M3679" s="1632"/>
      <c r="N3679" s="1635">
        <f t="shared" si="200"/>
        <v>0</v>
      </c>
      <c r="O3679" s="2111"/>
      <c r="P3679" s="2111"/>
      <c r="Q3679" s="2111">
        <f t="shared" si="201"/>
        <v>0</v>
      </c>
      <c r="R3679" s="2416"/>
    </row>
    <row r="3680" spans="3:18" ht="14.25" customHeight="1">
      <c r="C3680" s="1630">
        <v>25</v>
      </c>
      <c r="D3680" s="1956" t="s">
        <v>2203</v>
      </c>
      <c r="E3680" s="1631">
        <v>7</v>
      </c>
      <c r="F3680" s="1632" t="s">
        <v>508</v>
      </c>
      <c r="G3680" s="1748">
        <v>4</v>
      </c>
      <c r="H3680" s="1632">
        <v>2020</v>
      </c>
      <c r="I3680" s="1634">
        <v>840</v>
      </c>
      <c r="J3680" s="1632">
        <f t="shared" si="198"/>
        <v>85.800000000000011</v>
      </c>
      <c r="K3680" s="1634">
        <f t="shared" si="199"/>
        <v>119.27999999999997</v>
      </c>
      <c r="L3680" s="1632"/>
      <c r="M3680" s="1632"/>
      <c r="N3680" s="1635">
        <f t="shared" si="200"/>
        <v>0</v>
      </c>
      <c r="O3680" s="2111"/>
      <c r="P3680" s="2111"/>
      <c r="Q3680" s="2111">
        <f t="shared" si="201"/>
        <v>0</v>
      </c>
      <c r="R3680" s="2416"/>
    </row>
    <row r="3681" spans="3:18" ht="14.25" customHeight="1">
      <c r="C3681" s="1630">
        <v>26</v>
      </c>
      <c r="D3681" s="1956" t="s">
        <v>3682</v>
      </c>
      <c r="E3681" s="1631">
        <v>7</v>
      </c>
      <c r="F3681" s="1632" t="s">
        <v>508</v>
      </c>
      <c r="G3681" s="1748">
        <v>2</v>
      </c>
      <c r="H3681" s="1632">
        <v>2020</v>
      </c>
      <c r="I3681" s="1634">
        <v>2232</v>
      </c>
      <c r="J3681" s="1632">
        <f t="shared" si="198"/>
        <v>85.800000000000011</v>
      </c>
      <c r="K3681" s="1634">
        <f t="shared" si="199"/>
        <v>316.94399999999973</v>
      </c>
      <c r="L3681" s="1632"/>
      <c r="M3681" s="1632"/>
      <c r="N3681" s="1635">
        <f t="shared" si="200"/>
        <v>0</v>
      </c>
      <c r="O3681" s="2111"/>
      <c r="P3681" s="2111"/>
      <c r="Q3681" s="2111">
        <f t="shared" si="201"/>
        <v>0</v>
      </c>
      <c r="R3681" s="2416"/>
    </row>
    <row r="3682" spans="3:18" ht="14.25" customHeight="1">
      <c r="C3682" s="1630">
        <v>27</v>
      </c>
      <c r="D3682" s="1956" t="s">
        <v>2194</v>
      </c>
      <c r="E3682" s="1631">
        <v>7</v>
      </c>
      <c r="F3682" s="1632" t="s">
        <v>508</v>
      </c>
      <c r="G3682" s="1748">
        <v>1</v>
      </c>
      <c r="H3682" s="1632">
        <v>2019</v>
      </c>
      <c r="I3682" s="1634">
        <v>780</v>
      </c>
      <c r="J3682" s="1632">
        <f t="shared" si="198"/>
        <v>100</v>
      </c>
      <c r="K3682" s="1634">
        <f t="shared" si="199"/>
        <v>0</v>
      </c>
      <c r="L3682" s="1632"/>
      <c r="M3682" s="1632"/>
      <c r="N3682" s="1635">
        <f t="shared" si="200"/>
        <v>0</v>
      </c>
      <c r="O3682" s="2111"/>
      <c r="P3682" s="2111"/>
      <c r="Q3682" s="2111">
        <f t="shared" si="201"/>
        <v>0</v>
      </c>
      <c r="R3682" s="2416"/>
    </row>
    <row r="3683" spans="3:18" ht="14.25" customHeight="1">
      <c r="C3683" s="1630">
        <v>28</v>
      </c>
      <c r="D3683" s="1956" t="s">
        <v>2105</v>
      </c>
      <c r="E3683" s="1631">
        <v>7</v>
      </c>
      <c r="F3683" s="1632" t="s">
        <v>508</v>
      </c>
      <c r="G3683" s="1748">
        <v>1</v>
      </c>
      <c r="H3683" s="1632">
        <v>2019</v>
      </c>
      <c r="I3683" s="1634">
        <v>297</v>
      </c>
      <c r="J3683" s="1632">
        <f t="shared" si="198"/>
        <v>100</v>
      </c>
      <c r="K3683" s="1634">
        <f t="shared" si="199"/>
        <v>0</v>
      </c>
      <c r="L3683" s="1632"/>
      <c r="M3683" s="1632"/>
      <c r="N3683" s="1635">
        <f t="shared" si="200"/>
        <v>0</v>
      </c>
      <c r="O3683" s="2111"/>
      <c r="P3683" s="2111"/>
      <c r="Q3683" s="2111">
        <f t="shared" si="201"/>
        <v>0</v>
      </c>
      <c r="R3683" s="2416"/>
    </row>
    <row r="3684" spans="3:18" ht="14.25" customHeight="1">
      <c r="C3684" s="1630">
        <v>29</v>
      </c>
      <c r="D3684" s="1956" t="s">
        <v>2103</v>
      </c>
      <c r="E3684" s="1631">
        <v>7</v>
      </c>
      <c r="F3684" s="1632" t="s">
        <v>508</v>
      </c>
      <c r="G3684" s="1748">
        <v>23</v>
      </c>
      <c r="H3684" s="1632">
        <v>2019</v>
      </c>
      <c r="I3684" s="1634">
        <v>1198.5989999999999</v>
      </c>
      <c r="J3684" s="1632">
        <f t="shared" si="198"/>
        <v>100</v>
      </c>
      <c r="K3684" s="1634">
        <f t="shared" si="199"/>
        <v>0</v>
      </c>
      <c r="L3684" s="1632"/>
      <c r="M3684" s="1632"/>
      <c r="N3684" s="1635">
        <f t="shared" si="200"/>
        <v>0</v>
      </c>
      <c r="O3684" s="2111"/>
      <c r="P3684" s="2111"/>
      <c r="Q3684" s="2111">
        <f t="shared" si="201"/>
        <v>0</v>
      </c>
      <c r="R3684" s="2416"/>
    </row>
    <row r="3685" spans="3:18" ht="14.25" customHeight="1">
      <c r="C3685" s="1630">
        <v>30</v>
      </c>
      <c r="D3685" s="1956" t="s">
        <v>2106</v>
      </c>
      <c r="E3685" s="1631">
        <v>7</v>
      </c>
      <c r="F3685" s="1632" t="s">
        <v>508</v>
      </c>
      <c r="G3685" s="1748">
        <v>3</v>
      </c>
      <c r="H3685" s="1632">
        <v>2020</v>
      </c>
      <c r="I3685" s="1634">
        <v>161.685</v>
      </c>
      <c r="J3685" s="1632">
        <f t="shared" si="198"/>
        <v>85.800000000000011</v>
      </c>
      <c r="K3685" s="1634">
        <f t="shared" si="199"/>
        <v>22.959269999999975</v>
      </c>
      <c r="L3685" s="1632"/>
      <c r="M3685" s="1632"/>
      <c r="N3685" s="1635">
        <f t="shared" si="200"/>
        <v>0</v>
      </c>
      <c r="O3685" s="2111"/>
      <c r="P3685" s="2111"/>
      <c r="Q3685" s="2111">
        <f t="shared" si="201"/>
        <v>0</v>
      </c>
      <c r="R3685" s="2416"/>
    </row>
    <row r="3686" spans="3:18" ht="14.25" customHeight="1">
      <c r="C3686" s="1630">
        <v>31</v>
      </c>
      <c r="D3686" s="1956" t="s">
        <v>4170</v>
      </c>
      <c r="E3686" s="1631">
        <v>7</v>
      </c>
      <c r="F3686" s="1632" t="s">
        <v>508</v>
      </c>
      <c r="G3686" s="1748">
        <v>2</v>
      </c>
      <c r="H3686" s="1632">
        <v>2021</v>
      </c>
      <c r="I3686" s="1634">
        <v>56.87</v>
      </c>
      <c r="J3686" s="1632">
        <f t="shared" si="198"/>
        <v>71.5</v>
      </c>
      <c r="K3686" s="1634">
        <f t="shared" si="199"/>
        <v>16.207950000000004</v>
      </c>
      <c r="L3686" s="1632"/>
      <c r="M3686" s="1632"/>
      <c r="N3686" s="1635">
        <f t="shared" si="200"/>
        <v>0</v>
      </c>
      <c r="O3686" s="2111"/>
      <c r="P3686" s="2111"/>
      <c r="Q3686" s="2111">
        <f t="shared" si="201"/>
        <v>0</v>
      </c>
      <c r="R3686" s="2416"/>
    </row>
    <row r="3687" spans="3:18" ht="14.25" customHeight="1">
      <c r="C3687" s="1630">
        <v>32</v>
      </c>
      <c r="D3687" s="1956" t="s">
        <v>5034</v>
      </c>
      <c r="E3687" s="1631">
        <v>7</v>
      </c>
      <c r="F3687" s="1632" t="s">
        <v>508</v>
      </c>
      <c r="G3687" s="1748">
        <v>3</v>
      </c>
      <c r="H3687" s="1632">
        <v>2021</v>
      </c>
      <c r="I3687" s="1634">
        <v>65.7</v>
      </c>
      <c r="J3687" s="1632">
        <f t="shared" si="198"/>
        <v>71.5</v>
      </c>
      <c r="K3687" s="1634">
        <f t="shared" si="199"/>
        <v>18.724500000000006</v>
      </c>
      <c r="L3687" s="1632"/>
      <c r="M3687" s="1632"/>
      <c r="N3687" s="1635">
        <f t="shared" si="200"/>
        <v>0</v>
      </c>
      <c r="O3687" s="2111"/>
      <c r="P3687" s="2111"/>
      <c r="Q3687" s="2111">
        <f t="shared" si="201"/>
        <v>0</v>
      </c>
      <c r="R3687" s="2416"/>
    </row>
    <row r="3688" spans="3:18" ht="14.25" customHeight="1">
      <c r="C3688" s="1630">
        <v>33</v>
      </c>
      <c r="D3688" s="1956" t="s">
        <v>5042</v>
      </c>
      <c r="E3688" s="1631">
        <v>7</v>
      </c>
      <c r="F3688" s="1632" t="s">
        <v>508</v>
      </c>
      <c r="G3688" s="1748">
        <v>1</v>
      </c>
      <c r="H3688" s="1632">
        <v>2021</v>
      </c>
      <c r="I3688" s="1634">
        <v>28.43</v>
      </c>
      <c r="J3688" s="1632">
        <f t="shared" si="198"/>
        <v>71.5</v>
      </c>
      <c r="K3688" s="1634">
        <f t="shared" si="199"/>
        <v>8.1025500000000008</v>
      </c>
      <c r="L3688" s="1632"/>
      <c r="M3688" s="1632"/>
      <c r="N3688" s="1635">
        <f t="shared" si="200"/>
        <v>0</v>
      </c>
      <c r="O3688" s="2111"/>
      <c r="P3688" s="2111"/>
      <c r="Q3688" s="2111">
        <f t="shared" si="201"/>
        <v>0</v>
      </c>
      <c r="R3688" s="2416"/>
    </row>
    <row r="3689" spans="3:18" ht="14.25" customHeight="1">
      <c r="C3689" s="1630">
        <v>34</v>
      </c>
      <c r="D3689" s="1956" t="s">
        <v>2457</v>
      </c>
      <c r="E3689" s="1631">
        <v>7</v>
      </c>
      <c r="F3689" s="1632" t="s">
        <v>508</v>
      </c>
      <c r="G3689" s="1748">
        <v>2</v>
      </c>
      <c r="H3689" s="1632">
        <v>2022</v>
      </c>
      <c r="I3689" s="1634">
        <v>400</v>
      </c>
      <c r="J3689" s="1632">
        <f t="shared" si="198"/>
        <v>57.2</v>
      </c>
      <c r="K3689" s="1634">
        <f t="shared" si="199"/>
        <v>171.2</v>
      </c>
      <c r="L3689" s="1632"/>
      <c r="M3689" s="1632"/>
      <c r="N3689" s="1635">
        <f t="shared" si="200"/>
        <v>0</v>
      </c>
      <c r="O3689" s="2111"/>
      <c r="P3689" s="2111"/>
      <c r="Q3689" s="2111">
        <f t="shared" si="201"/>
        <v>0</v>
      </c>
      <c r="R3689" s="2416"/>
    </row>
    <row r="3690" spans="3:18" ht="14.25" customHeight="1">
      <c r="C3690" s="1630">
        <v>35</v>
      </c>
      <c r="D3690" s="1956" t="s">
        <v>5055</v>
      </c>
      <c r="E3690" s="1631">
        <v>7</v>
      </c>
      <c r="F3690" s="1632" t="s">
        <v>508</v>
      </c>
      <c r="G3690" s="1748">
        <v>10</v>
      </c>
      <c r="H3690" s="1632">
        <v>2022</v>
      </c>
      <c r="I3690" s="1634">
        <v>45.82</v>
      </c>
      <c r="J3690" s="1632">
        <f t="shared" si="198"/>
        <v>57.2</v>
      </c>
      <c r="K3690" s="1634">
        <f t="shared" si="199"/>
        <v>19.610959999999999</v>
      </c>
      <c r="L3690" s="1632"/>
      <c r="M3690" s="1632"/>
      <c r="N3690" s="1635">
        <f t="shared" si="200"/>
        <v>0</v>
      </c>
      <c r="O3690" s="2111"/>
      <c r="P3690" s="2111"/>
      <c r="Q3690" s="2111">
        <f t="shared" si="201"/>
        <v>0</v>
      </c>
      <c r="R3690" s="2416"/>
    </row>
    <row r="3691" spans="3:18" ht="14.25" customHeight="1">
      <c r="C3691" s="1630">
        <v>36</v>
      </c>
      <c r="D3691" s="1956" t="s">
        <v>2105</v>
      </c>
      <c r="E3691" s="1631">
        <v>7</v>
      </c>
      <c r="F3691" s="1632" t="s">
        <v>508</v>
      </c>
      <c r="G3691" s="1748">
        <v>4</v>
      </c>
      <c r="H3691" s="1632">
        <v>2019</v>
      </c>
      <c r="I3691" s="1634">
        <v>297</v>
      </c>
      <c r="J3691" s="1632">
        <f t="shared" si="198"/>
        <v>100</v>
      </c>
      <c r="K3691" s="1634">
        <f t="shared" si="199"/>
        <v>0</v>
      </c>
      <c r="L3691" s="1632"/>
      <c r="M3691" s="1632"/>
      <c r="N3691" s="1635">
        <f t="shared" si="200"/>
        <v>0</v>
      </c>
      <c r="O3691" s="2111"/>
      <c r="P3691" s="2111"/>
      <c r="Q3691" s="2111">
        <f t="shared" si="201"/>
        <v>0</v>
      </c>
      <c r="R3691" s="2416"/>
    </row>
    <row r="3692" spans="3:18" ht="14.25" customHeight="1">
      <c r="C3692" s="1630">
        <v>37</v>
      </c>
      <c r="D3692" s="1956" t="s">
        <v>6254</v>
      </c>
      <c r="E3692" s="1631">
        <v>7</v>
      </c>
      <c r="F3692" s="1632" t="s">
        <v>508</v>
      </c>
      <c r="G3692" s="1748">
        <v>1</v>
      </c>
      <c r="H3692" s="1632">
        <v>2022</v>
      </c>
      <c r="I3692" s="1634">
        <v>23.4</v>
      </c>
      <c r="J3692" s="1632">
        <f t="shared" si="198"/>
        <v>57.2</v>
      </c>
      <c r="K3692" s="1634">
        <f t="shared" si="199"/>
        <v>10.015199999999998</v>
      </c>
      <c r="L3692" s="1632"/>
      <c r="M3692" s="1632"/>
      <c r="N3692" s="1635">
        <f t="shared" si="200"/>
        <v>0</v>
      </c>
      <c r="O3692" s="2111"/>
      <c r="P3692" s="2111"/>
      <c r="Q3692" s="2111">
        <f t="shared" si="201"/>
        <v>0</v>
      </c>
      <c r="R3692" s="2416"/>
    </row>
    <row r="3693" spans="3:18" ht="14.25" customHeight="1">
      <c r="C3693" s="1630">
        <v>38</v>
      </c>
      <c r="D3693" s="1956" t="s">
        <v>6255</v>
      </c>
      <c r="E3693" s="1631">
        <v>7</v>
      </c>
      <c r="F3693" s="1632" t="s">
        <v>508</v>
      </c>
      <c r="G3693" s="1748">
        <v>4</v>
      </c>
      <c r="H3693" s="1632">
        <v>2023</v>
      </c>
      <c r="I3693" s="1634">
        <v>169.99</v>
      </c>
      <c r="J3693" s="1632">
        <f t="shared" si="198"/>
        <v>42.900000000000006</v>
      </c>
      <c r="K3693" s="1634">
        <f t="shared" si="199"/>
        <v>97.06429</v>
      </c>
      <c r="L3693" s="1632"/>
      <c r="M3693" s="1632"/>
      <c r="N3693" s="1635">
        <f t="shared" si="200"/>
        <v>0</v>
      </c>
      <c r="O3693" s="2111"/>
      <c r="P3693" s="2111"/>
      <c r="Q3693" s="2111">
        <f t="shared" si="201"/>
        <v>0</v>
      </c>
      <c r="R3693" s="2416"/>
    </row>
    <row r="3694" spans="3:18" ht="14.25" customHeight="1">
      <c r="C3694" s="1630">
        <v>39</v>
      </c>
      <c r="D3694" s="1956" t="s">
        <v>2686</v>
      </c>
      <c r="E3694" s="1631">
        <v>7</v>
      </c>
      <c r="F3694" s="1632" t="s">
        <v>508</v>
      </c>
      <c r="G3694" s="1748">
        <v>1</v>
      </c>
      <c r="H3694" s="1632">
        <v>2023</v>
      </c>
      <c r="I3694" s="1634">
        <v>140.9</v>
      </c>
      <c r="J3694" s="1632">
        <f t="shared" si="198"/>
        <v>42.900000000000006</v>
      </c>
      <c r="K3694" s="1634">
        <f t="shared" si="199"/>
        <v>80.453900000000004</v>
      </c>
      <c r="L3694" s="1632"/>
      <c r="M3694" s="1632"/>
      <c r="N3694" s="1635">
        <f t="shared" si="200"/>
        <v>0</v>
      </c>
      <c r="O3694" s="2111"/>
      <c r="P3694" s="2111"/>
      <c r="Q3694" s="2111">
        <f t="shared" si="201"/>
        <v>0</v>
      </c>
      <c r="R3694" s="2416"/>
    </row>
    <row r="3695" spans="3:18" ht="14.25" customHeight="1">
      <c r="C3695" s="1630">
        <v>40</v>
      </c>
      <c r="D3695" s="1956" t="s">
        <v>6155</v>
      </c>
      <c r="E3695" s="1631">
        <v>7</v>
      </c>
      <c r="F3695" s="1632" t="s">
        <v>508</v>
      </c>
      <c r="G3695" s="1748">
        <v>3</v>
      </c>
      <c r="H3695" s="1632">
        <v>2023</v>
      </c>
      <c r="I3695" s="1634">
        <v>48.96</v>
      </c>
      <c r="J3695" s="1632">
        <f t="shared" si="198"/>
        <v>42.900000000000006</v>
      </c>
      <c r="K3695" s="1634">
        <f t="shared" si="199"/>
        <v>27.956159999999997</v>
      </c>
      <c r="L3695" s="1632"/>
      <c r="M3695" s="1632"/>
      <c r="N3695" s="1635">
        <f t="shared" si="200"/>
        <v>0</v>
      </c>
      <c r="O3695" s="2111"/>
      <c r="P3695" s="2111"/>
      <c r="Q3695" s="2111">
        <f t="shared" si="201"/>
        <v>0</v>
      </c>
      <c r="R3695" s="2416"/>
    </row>
    <row r="3696" spans="3:18" ht="14.25" customHeight="1">
      <c r="C3696" s="1630">
        <v>41</v>
      </c>
      <c r="D3696" s="1956" t="s">
        <v>6256</v>
      </c>
      <c r="E3696" s="1631">
        <v>7</v>
      </c>
      <c r="F3696" s="1632" t="s">
        <v>508</v>
      </c>
      <c r="G3696" s="1748">
        <v>1</v>
      </c>
      <c r="H3696" s="1632">
        <v>2023</v>
      </c>
      <c r="I3696" s="1634">
        <v>166.27</v>
      </c>
      <c r="J3696" s="1632">
        <f t="shared" si="198"/>
        <v>42.900000000000006</v>
      </c>
      <c r="K3696" s="1634">
        <f t="shared" si="199"/>
        <v>94.940169999999995</v>
      </c>
      <c r="L3696" s="1632"/>
      <c r="M3696" s="1632"/>
      <c r="N3696" s="1635">
        <f t="shared" si="200"/>
        <v>0</v>
      </c>
      <c r="O3696" s="2111"/>
      <c r="P3696" s="2111"/>
      <c r="Q3696" s="2111">
        <f t="shared" si="201"/>
        <v>0</v>
      </c>
      <c r="R3696" s="2416"/>
    </row>
    <row r="3697" spans="3:18" ht="14.25" customHeight="1">
      <c r="C3697" s="1630">
        <v>42</v>
      </c>
      <c r="D3697" s="1956" t="s">
        <v>6257</v>
      </c>
      <c r="E3697" s="1631">
        <v>7</v>
      </c>
      <c r="F3697" s="1632" t="s">
        <v>508</v>
      </c>
      <c r="G3697" s="1748">
        <v>20</v>
      </c>
      <c r="H3697" s="1632">
        <v>2023</v>
      </c>
      <c r="I3697" s="1634">
        <v>8.15</v>
      </c>
      <c r="J3697" s="1632">
        <f t="shared" si="198"/>
        <v>42.900000000000006</v>
      </c>
      <c r="K3697" s="1634">
        <f t="shared" si="199"/>
        <v>4.6536499999999998</v>
      </c>
      <c r="L3697" s="1632"/>
      <c r="M3697" s="1632"/>
      <c r="N3697" s="1635">
        <f t="shared" si="200"/>
        <v>0</v>
      </c>
      <c r="O3697" s="2111"/>
      <c r="P3697" s="2111"/>
      <c r="Q3697" s="2111">
        <f t="shared" si="201"/>
        <v>0</v>
      </c>
      <c r="R3697" s="2416"/>
    </row>
    <row r="3698" spans="3:18" ht="14.25" customHeight="1">
      <c r="C3698" s="1630">
        <v>43</v>
      </c>
      <c r="D3698" s="1956" t="s">
        <v>6254</v>
      </c>
      <c r="E3698" s="1631">
        <v>7</v>
      </c>
      <c r="F3698" s="1632" t="s">
        <v>508</v>
      </c>
      <c r="G3698" s="1748">
        <v>1</v>
      </c>
      <c r="H3698" s="1632">
        <v>2024</v>
      </c>
      <c r="I3698" s="1634">
        <v>23.4</v>
      </c>
      <c r="J3698" s="1632">
        <f t="shared" si="198"/>
        <v>28.6</v>
      </c>
      <c r="K3698" s="1634">
        <f t="shared" si="199"/>
        <v>16.707599999999999</v>
      </c>
      <c r="L3698" s="1632"/>
      <c r="M3698" s="1632"/>
      <c r="N3698" s="1635">
        <f t="shared" si="200"/>
        <v>0</v>
      </c>
      <c r="O3698" s="2111"/>
      <c r="P3698" s="2111"/>
      <c r="Q3698" s="2111">
        <f t="shared" si="201"/>
        <v>0</v>
      </c>
      <c r="R3698" s="2416"/>
    </row>
    <row r="3699" spans="3:18" ht="14.25" customHeight="1">
      <c r="C3699" s="1630">
        <v>44</v>
      </c>
      <c r="D3699" s="1956" t="s">
        <v>6254</v>
      </c>
      <c r="E3699" s="1631">
        <v>7</v>
      </c>
      <c r="F3699" s="1632" t="s">
        <v>508</v>
      </c>
      <c r="G3699" s="1748">
        <v>4</v>
      </c>
      <c r="H3699" s="1632">
        <v>2024</v>
      </c>
      <c r="I3699" s="1634">
        <v>90.24</v>
      </c>
      <c r="J3699" s="1632">
        <f t="shared" si="198"/>
        <v>28.6</v>
      </c>
      <c r="K3699" s="1634">
        <f t="shared" si="199"/>
        <v>64.431359999999998</v>
      </c>
      <c r="L3699" s="1632"/>
      <c r="M3699" s="1632"/>
      <c r="N3699" s="1635">
        <f t="shared" si="200"/>
        <v>0</v>
      </c>
      <c r="O3699" s="2111"/>
      <c r="P3699" s="2111"/>
      <c r="Q3699" s="2111">
        <f t="shared" si="201"/>
        <v>0</v>
      </c>
      <c r="R3699" s="2416"/>
    </row>
    <row r="3700" spans="3:18" ht="14.25" customHeight="1">
      <c r="C3700" s="1630">
        <v>45</v>
      </c>
      <c r="D3700" s="1956" t="s">
        <v>7383</v>
      </c>
      <c r="E3700" s="1631">
        <v>7</v>
      </c>
      <c r="F3700" s="1632" t="s">
        <v>508</v>
      </c>
      <c r="G3700" s="1748">
        <v>8</v>
      </c>
      <c r="H3700" s="1632">
        <v>2024</v>
      </c>
      <c r="I3700" s="1634">
        <v>112.32</v>
      </c>
      <c r="J3700" s="1632">
        <f t="shared" si="198"/>
        <v>28.6</v>
      </c>
      <c r="K3700" s="1634">
        <f t="shared" si="199"/>
        <v>80.196479999999994</v>
      </c>
      <c r="L3700" s="1632"/>
      <c r="M3700" s="1632"/>
      <c r="N3700" s="1635">
        <f t="shared" si="200"/>
        <v>0</v>
      </c>
      <c r="O3700" s="2111"/>
      <c r="P3700" s="2111"/>
      <c r="Q3700" s="2111">
        <f t="shared" si="201"/>
        <v>0</v>
      </c>
      <c r="R3700" s="2416"/>
    </row>
    <row r="3701" spans="3:18" ht="14.25" customHeight="1">
      <c r="C3701" s="1630">
        <v>46</v>
      </c>
      <c r="D3701" s="1956" t="s">
        <v>7508</v>
      </c>
      <c r="E3701" s="1631">
        <v>7</v>
      </c>
      <c r="F3701" s="1632" t="s">
        <v>508</v>
      </c>
      <c r="G3701" s="1748">
        <v>3</v>
      </c>
      <c r="H3701" s="1632">
        <v>2024</v>
      </c>
      <c r="I3701" s="1634">
        <v>417.12</v>
      </c>
      <c r="J3701" s="1632">
        <f t="shared" si="198"/>
        <v>28.6</v>
      </c>
      <c r="K3701" s="1634">
        <f t="shared" si="199"/>
        <v>297.82367999999997</v>
      </c>
      <c r="L3701" s="1632"/>
      <c r="M3701" s="1632"/>
      <c r="N3701" s="1635">
        <f t="shared" si="200"/>
        <v>0</v>
      </c>
      <c r="O3701" s="2111"/>
      <c r="P3701" s="2111"/>
      <c r="Q3701" s="2111">
        <f t="shared" si="201"/>
        <v>0</v>
      </c>
      <c r="R3701" s="2416"/>
    </row>
    <row r="3702" spans="3:18" ht="14.25" customHeight="1">
      <c r="C3702" s="1630">
        <v>47</v>
      </c>
      <c r="D3702" s="1956" t="s">
        <v>7446</v>
      </c>
      <c r="E3702" s="1631">
        <v>7</v>
      </c>
      <c r="F3702" s="1632" t="s">
        <v>508</v>
      </c>
      <c r="G3702" s="1748">
        <v>1</v>
      </c>
      <c r="H3702" s="1632">
        <v>2024</v>
      </c>
      <c r="I3702" s="1634">
        <v>111.23</v>
      </c>
      <c r="J3702" s="1632">
        <f t="shared" si="198"/>
        <v>28.6</v>
      </c>
      <c r="K3702" s="1634">
        <f t="shared" si="199"/>
        <v>79.418219999999991</v>
      </c>
      <c r="L3702" s="1632"/>
      <c r="M3702" s="1632"/>
      <c r="N3702" s="1635">
        <f t="shared" si="200"/>
        <v>0</v>
      </c>
      <c r="O3702" s="2111"/>
      <c r="P3702" s="2111"/>
      <c r="Q3702" s="2111">
        <f t="shared" si="201"/>
        <v>0</v>
      </c>
      <c r="R3702" s="2416"/>
    </row>
    <row r="3703" spans="3:18" ht="14.25" customHeight="1">
      <c r="C3703" s="1630">
        <v>48</v>
      </c>
      <c r="D3703" s="1956" t="s">
        <v>7509</v>
      </c>
      <c r="E3703" s="1631">
        <v>7</v>
      </c>
      <c r="F3703" s="1632" t="s">
        <v>508</v>
      </c>
      <c r="G3703" s="1748">
        <v>4</v>
      </c>
      <c r="H3703" s="1632">
        <v>2024</v>
      </c>
      <c r="I3703" s="1634">
        <v>496</v>
      </c>
      <c r="J3703" s="1632">
        <f t="shared" si="198"/>
        <v>28.6</v>
      </c>
      <c r="K3703" s="1634">
        <f t="shared" si="199"/>
        <v>354.14400000000001</v>
      </c>
      <c r="L3703" s="1632"/>
      <c r="M3703" s="1632"/>
      <c r="N3703" s="1635">
        <f t="shared" si="200"/>
        <v>0</v>
      </c>
      <c r="O3703" s="2111"/>
      <c r="P3703" s="2111"/>
      <c r="Q3703" s="2111">
        <f t="shared" si="201"/>
        <v>0</v>
      </c>
      <c r="R3703" s="2416"/>
    </row>
    <row r="3704" spans="3:18" ht="14.25" customHeight="1">
      <c r="C3704" s="1630">
        <v>49</v>
      </c>
      <c r="D3704" s="1956" t="s">
        <v>7510</v>
      </c>
      <c r="E3704" s="1631">
        <v>7</v>
      </c>
      <c r="F3704" s="1632" t="s">
        <v>508</v>
      </c>
      <c r="G3704" s="1748">
        <v>2</v>
      </c>
      <c r="H3704" s="1632">
        <v>2024</v>
      </c>
      <c r="I3704" s="1634">
        <v>355.8</v>
      </c>
      <c r="J3704" s="1632">
        <f t="shared" si="198"/>
        <v>28.6</v>
      </c>
      <c r="K3704" s="1634">
        <f t="shared" si="199"/>
        <v>254.0412</v>
      </c>
      <c r="L3704" s="1632"/>
      <c r="M3704" s="1632"/>
      <c r="N3704" s="1635">
        <f t="shared" si="200"/>
        <v>0</v>
      </c>
      <c r="O3704" s="2111"/>
      <c r="P3704" s="2111"/>
      <c r="Q3704" s="2111">
        <f t="shared" si="201"/>
        <v>0</v>
      </c>
      <c r="R3704" s="2416"/>
    </row>
    <row r="3705" spans="3:18" ht="14.25" customHeight="1">
      <c r="C3705" s="1630">
        <v>50</v>
      </c>
      <c r="D3705" s="1956" t="s">
        <v>7511</v>
      </c>
      <c r="E3705" s="1631">
        <v>7</v>
      </c>
      <c r="F3705" s="1632" t="s">
        <v>508</v>
      </c>
      <c r="G3705" s="1748">
        <v>2</v>
      </c>
      <c r="H3705" s="1632">
        <v>2024</v>
      </c>
      <c r="I3705" s="1634">
        <v>4999.5</v>
      </c>
      <c r="J3705" s="1632">
        <f t="shared" si="198"/>
        <v>28.6</v>
      </c>
      <c r="K3705" s="1634">
        <f t="shared" si="199"/>
        <v>3569.643</v>
      </c>
      <c r="L3705" s="1632"/>
      <c r="M3705" s="1632"/>
      <c r="N3705" s="1635">
        <f t="shared" si="200"/>
        <v>0</v>
      </c>
      <c r="O3705" s="2111"/>
      <c r="P3705" s="2111"/>
      <c r="Q3705" s="2111">
        <f t="shared" si="201"/>
        <v>0</v>
      </c>
      <c r="R3705" s="2416"/>
    </row>
    <row r="3706" spans="3:18" ht="14.25" customHeight="1">
      <c r="C3706" s="1630">
        <v>51</v>
      </c>
      <c r="D3706" s="1956" t="s">
        <v>7512</v>
      </c>
      <c r="E3706" s="1631">
        <v>7</v>
      </c>
      <c r="F3706" s="1632" t="s">
        <v>508</v>
      </c>
      <c r="G3706" s="1748">
        <v>45</v>
      </c>
      <c r="H3706" s="1632">
        <v>2024</v>
      </c>
      <c r="I3706" s="1634">
        <v>1525.1</v>
      </c>
      <c r="J3706" s="1632">
        <f t="shared" si="198"/>
        <v>28.6</v>
      </c>
      <c r="K3706" s="1634">
        <f t="shared" si="199"/>
        <v>1088.9213999999999</v>
      </c>
      <c r="L3706" s="1632"/>
      <c r="M3706" s="1632"/>
      <c r="N3706" s="1635">
        <f t="shared" si="200"/>
        <v>0</v>
      </c>
      <c r="O3706" s="2111"/>
      <c r="P3706" s="2111"/>
      <c r="Q3706" s="2111">
        <f t="shared" si="201"/>
        <v>0</v>
      </c>
      <c r="R3706" s="2416"/>
    </row>
    <row r="3707" spans="3:18" ht="14.25" customHeight="1">
      <c r="C3707" s="1630">
        <v>52</v>
      </c>
      <c r="D3707" s="1956" t="s">
        <v>7513</v>
      </c>
      <c r="E3707" s="1631">
        <v>7</v>
      </c>
      <c r="F3707" s="1632" t="s">
        <v>508</v>
      </c>
      <c r="G3707" s="1748">
        <v>45</v>
      </c>
      <c r="H3707" s="1632">
        <v>2024</v>
      </c>
      <c r="I3707" s="1634">
        <v>1446.89</v>
      </c>
      <c r="J3707" s="1632">
        <f t="shared" si="198"/>
        <v>28.6</v>
      </c>
      <c r="K3707" s="1634">
        <f t="shared" si="199"/>
        <v>1033.0794599999999</v>
      </c>
      <c r="L3707" s="1632"/>
      <c r="M3707" s="1632"/>
      <c r="N3707" s="1635">
        <f t="shared" si="200"/>
        <v>0</v>
      </c>
      <c r="O3707" s="2111"/>
      <c r="P3707" s="2111"/>
      <c r="Q3707" s="2111">
        <f t="shared" si="201"/>
        <v>0</v>
      </c>
      <c r="R3707" s="2416"/>
    </row>
    <row r="3708" spans="3:18" ht="14.25" customHeight="1">
      <c r="C3708" s="1630">
        <v>53</v>
      </c>
      <c r="D3708" s="1956" t="s">
        <v>7514</v>
      </c>
      <c r="E3708" s="1631">
        <v>7</v>
      </c>
      <c r="F3708" s="1632" t="s">
        <v>508</v>
      </c>
      <c r="G3708" s="1748">
        <v>5</v>
      </c>
      <c r="H3708" s="1632">
        <v>2024</v>
      </c>
      <c r="I3708" s="1634">
        <v>391.05</v>
      </c>
      <c r="J3708" s="1632">
        <f t="shared" si="198"/>
        <v>28.6</v>
      </c>
      <c r="K3708" s="1634">
        <f t="shared" si="199"/>
        <v>279.2097</v>
      </c>
      <c r="L3708" s="1632"/>
      <c r="M3708" s="1632"/>
      <c r="N3708" s="1635">
        <f t="shared" si="200"/>
        <v>0</v>
      </c>
      <c r="O3708" s="2111"/>
      <c r="P3708" s="2111"/>
      <c r="Q3708" s="2111">
        <f t="shared" si="201"/>
        <v>0</v>
      </c>
      <c r="R3708" s="2416"/>
    </row>
    <row r="3709" spans="3:18" ht="14.25" customHeight="1">
      <c r="C3709" s="1630">
        <v>54</v>
      </c>
      <c r="D3709" s="1956" t="s">
        <v>7515</v>
      </c>
      <c r="E3709" s="1631">
        <v>7</v>
      </c>
      <c r="F3709" s="1632" t="s">
        <v>508</v>
      </c>
      <c r="G3709" s="1748">
        <v>1</v>
      </c>
      <c r="H3709" s="1632">
        <v>2024</v>
      </c>
      <c r="I3709" s="1634">
        <v>47.8</v>
      </c>
      <c r="J3709" s="1632">
        <f t="shared" si="198"/>
        <v>28.6</v>
      </c>
      <c r="K3709" s="1634">
        <f t="shared" si="199"/>
        <v>34.129199999999997</v>
      </c>
      <c r="L3709" s="1632"/>
      <c r="M3709" s="1632"/>
      <c r="N3709" s="1635">
        <f t="shared" si="200"/>
        <v>0</v>
      </c>
      <c r="O3709" s="2111"/>
      <c r="P3709" s="2111"/>
      <c r="Q3709" s="2111">
        <f t="shared" si="201"/>
        <v>0</v>
      </c>
      <c r="R3709" s="2416"/>
    </row>
    <row r="3710" spans="3:18" ht="14.25" customHeight="1">
      <c r="C3710" s="1630">
        <v>55</v>
      </c>
      <c r="D3710" s="1956" t="s">
        <v>7516</v>
      </c>
      <c r="E3710" s="1631">
        <v>7</v>
      </c>
      <c r="F3710" s="1632" t="s">
        <v>508</v>
      </c>
      <c r="G3710" s="1748">
        <v>1</v>
      </c>
      <c r="H3710" s="1632">
        <v>2024</v>
      </c>
      <c r="I3710" s="1634">
        <v>60.83</v>
      </c>
      <c r="J3710" s="1632">
        <f t="shared" si="198"/>
        <v>28.6</v>
      </c>
      <c r="K3710" s="1634">
        <f t="shared" si="199"/>
        <v>43.43262</v>
      </c>
      <c r="L3710" s="1632"/>
      <c r="M3710" s="1632"/>
      <c r="N3710" s="1635">
        <f t="shared" si="200"/>
        <v>0</v>
      </c>
      <c r="O3710" s="2111"/>
      <c r="P3710" s="2111"/>
      <c r="Q3710" s="2111">
        <f t="shared" si="201"/>
        <v>0</v>
      </c>
      <c r="R3710" s="2416"/>
    </row>
    <row r="3711" spans="3:18" ht="14.25" customHeight="1">
      <c r="C3711" s="1630">
        <v>56</v>
      </c>
      <c r="D3711" s="1956" t="s">
        <v>7517</v>
      </c>
      <c r="E3711" s="1631">
        <v>7</v>
      </c>
      <c r="F3711" s="1632" t="s">
        <v>508</v>
      </c>
      <c r="G3711" s="1748">
        <v>3</v>
      </c>
      <c r="H3711" s="1632">
        <v>2024</v>
      </c>
      <c r="I3711" s="1634">
        <v>5897.83</v>
      </c>
      <c r="J3711" s="1632">
        <f t="shared" si="198"/>
        <v>28.6</v>
      </c>
      <c r="K3711" s="1634">
        <f t="shared" si="199"/>
        <v>4211.05062</v>
      </c>
      <c r="L3711" s="1632"/>
      <c r="M3711" s="1632"/>
      <c r="N3711" s="1635">
        <f t="shared" si="200"/>
        <v>0</v>
      </c>
      <c r="O3711" s="2111"/>
      <c r="P3711" s="2111"/>
      <c r="Q3711" s="2111">
        <f t="shared" si="201"/>
        <v>0</v>
      </c>
      <c r="R3711" s="2417"/>
    </row>
    <row r="3712" spans="3:18" ht="14.25" customHeight="1">
      <c r="C3712" s="1820">
        <v>1</v>
      </c>
      <c r="D3712" s="1962" t="s">
        <v>3561</v>
      </c>
      <c r="E3712" s="1822">
        <v>7</v>
      </c>
      <c r="F3712" s="1821" t="s">
        <v>3492</v>
      </c>
      <c r="G3712" s="1823">
        <v>1</v>
      </c>
      <c r="H3712" s="1821">
        <v>2018</v>
      </c>
      <c r="I3712" s="1824">
        <v>2342</v>
      </c>
      <c r="J3712" s="1821">
        <f t="shared" si="198"/>
        <v>100</v>
      </c>
      <c r="K3712" s="1824">
        <f t="shared" si="199"/>
        <v>0</v>
      </c>
      <c r="L3712" s="1821"/>
      <c r="M3712" s="1821"/>
      <c r="N3712" s="1825">
        <f t="shared" si="200"/>
        <v>0</v>
      </c>
      <c r="O3712" s="2143"/>
      <c r="P3712" s="2143"/>
      <c r="Q3712" s="2143">
        <f t="shared" si="201"/>
        <v>0</v>
      </c>
      <c r="R3712" s="2439" t="s">
        <v>486</v>
      </c>
    </row>
    <row r="3713" spans="3:18" ht="14.25" customHeight="1">
      <c r="C3713" s="1820">
        <v>2</v>
      </c>
      <c r="D3713" s="1962" t="s">
        <v>2566</v>
      </c>
      <c r="E3713" s="1822">
        <v>7</v>
      </c>
      <c r="F3713" s="1821" t="s">
        <v>3492</v>
      </c>
      <c r="G3713" s="1823">
        <v>1</v>
      </c>
      <c r="H3713" s="1821">
        <v>2019</v>
      </c>
      <c r="I3713" s="1824">
        <v>2385</v>
      </c>
      <c r="J3713" s="1821">
        <f t="shared" si="198"/>
        <v>100</v>
      </c>
      <c r="K3713" s="1824">
        <f t="shared" si="199"/>
        <v>0</v>
      </c>
      <c r="L3713" s="1821"/>
      <c r="M3713" s="1821"/>
      <c r="N3713" s="1825">
        <f t="shared" si="200"/>
        <v>0</v>
      </c>
      <c r="O3713" s="2143"/>
      <c r="P3713" s="2143"/>
      <c r="Q3713" s="2143">
        <f t="shared" si="201"/>
        <v>0</v>
      </c>
      <c r="R3713" s="2440"/>
    </row>
    <row r="3714" spans="3:18" ht="14.25" customHeight="1">
      <c r="C3714" s="1820">
        <v>3</v>
      </c>
      <c r="D3714" s="1962" t="s">
        <v>3562</v>
      </c>
      <c r="E3714" s="1822">
        <v>7</v>
      </c>
      <c r="F3714" s="1821" t="s">
        <v>508</v>
      </c>
      <c r="G3714" s="1823">
        <v>1</v>
      </c>
      <c r="H3714" s="1821">
        <v>2015</v>
      </c>
      <c r="I3714" s="1824">
        <v>2221.6799999999998</v>
      </c>
      <c r="J3714" s="1821">
        <f t="shared" si="198"/>
        <v>100</v>
      </c>
      <c r="K3714" s="1824">
        <f t="shared" si="199"/>
        <v>0</v>
      </c>
      <c r="L3714" s="1821"/>
      <c r="M3714" s="1821"/>
      <c r="N3714" s="1825">
        <f t="shared" si="200"/>
        <v>0</v>
      </c>
      <c r="O3714" s="2143"/>
      <c r="P3714" s="2143"/>
      <c r="Q3714" s="2143">
        <f t="shared" si="201"/>
        <v>0</v>
      </c>
      <c r="R3714" s="2440"/>
    </row>
    <row r="3715" spans="3:18" ht="14.25" customHeight="1">
      <c r="C3715" s="1820">
        <v>4</v>
      </c>
      <c r="D3715" s="1962" t="s">
        <v>3563</v>
      </c>
      <c r="E3715" s="1822">
        <v>7</v>
      </c>
      <c r="F3715" s="1821" t="s">
        <v>508</v>
      </c>
      <c r="G3715" s="1823">
        <v>3</v>
      </c>
      <c r="H3715" s="1821">
        <v>2015</v>
      </c>
      <c r="I3715" s="1824">
        <v>7050</v>
      </c>
      <c r="J3715" s="1821">
        <f t="shared" si="198"/>
        <v>100</v>
      </c>
      <c r="K3715" s="1824">
        <f t="shared" si="199"/>
        <v>0</v>
      </c>
      <c r="L3715" s="1821"/>
      <c r="M3715" s="1821"/>
      <c r="N3715" s="1825">
        <f t="shared" si="200"/>
        <v>0</v>
      </c>
      <c r="O3715" s="2143"/>
      <c r="P3715" s="2143"/>
      <c r="Q3715" s="2143">
        <f t="shared" si="201"/>
        <v>0</v>
      </c>
      <c r="R3715" s="2440"/>
    </row>
    <row r="3716" spans="3:18" ht="14.25" customHeight="1">
      <c r="C3716" s="1820">
        <v>5</v>
      </c>
      <c r="D3716" s="1962" t="s">
        <v>3564</v>
      </c>
      <c r="E3716" s="1822">
        <v>7</v>
      </c>
      <c r="F3716" s="1821" t="s">
        <v>508</v>
      </c>
      <c r="G3716" s="1823">
        <v>1</v>
      </c>
      <c r="H3716" s="1821">
        <v>2016</v>
      </c>
      <c r="I3716" s="1824">
        <v>2339</v>
      </c>
      <c r="J3716" s="1821">
        <f t="shared" si="198"/>
        <v>100</v>
      </c>
      <c r="K3716" s="1824">
        <f t="shared" si="199"/>
        <v>0</v>
      </c>
      <c r="L3716" s="1821"/>
      <c r="M3716" s="1821"/>
      <c r="N3716" s="1825">
        <f t="shared" si="200"/>
        <v>0</v>
      </c>
      <c r="O3716" s="2143"/>
      <c r="P3716" s="2143"/>
      <c r="Q3716" s="2143">
        <f t="shared" si="201"/>
        <v>0</v>
      </c>
      <c r="R3716" s="2440"/>
    </row>
    <row r="3717" spans="3:18" ht="14.25" customHeight="1">
      <c r="C3717" s="1820">
        <v>6</v>
      </c>
      <c r="D3717" s="1962" t="s">
        <v>2106</v>
      </c>
      <c r="E3717" s="1822">
        <v>7</v>
      </c>
      <c r="F3717" s="1821" t="s">
        <v>508</v>
      </c>
      <c r="G3717" s="1823">
        <v>20</v>
      </c>
      <c r="H3717" s="1821">
        <v>2020</v>
      </c>
      <c r="I3717" s="1824">
        <v>1077.9000000000001</v>
      </c>
      <c r="J3717" s="1821">
        <f t="shared" si="198"/>
        <v>85.800000000000011</v>
      </c>
      <c r="K3717" s="1824">
        <f t="shared" si="199"/>
        <v>153.06179999999995</v>
      </c>
      <c r="L3717" s="1821"/>
      <c r="M3717" s="1821"/>
      <c r="N3717" s="1825">
        <f t="shared" si="200"/>
        <v>0</v>
      </c>
      <c r="O3717" s="2143"/>
      <c r="P3717" s="2143"/>
      <c r="Q3717" s="2143">
        <f t="shared" si="201"/>
        <v>0</v>
      </c>
      <c r="R3717" s="2440"/>
    </row>
    <row r="3718" spans="3:18" ht="14.25" customHeight="1">
      <c r="C3718" s="1820">
        <v>7</v>
      </c>
      <c r="D3718" s="1962" t="s">
        <v>2106</v>
      </c>
      <c r="E3718" s="1822">
        <v>7</v>
      </c>
      <c r="F3718" s="1821" t="s">
        <v>508</v>
      </c>
      <c r="G3718" s="1823">
        <v>2</v>
      </c>
      <c r="H3718" s="1821">
        <v>2020</v>
      </c>
      <c r="I3718" s="1824">
        <v>107.79</v>
      </c>
      <c r="J3718" s="1821">
        <f t="shared" si="198"/>
        <v>85.800000000000011</v>
      </c>
      <c r="K3718" s="1824">
        <f t="shared" si="199"/>
        <v>15.306179999999983</v>
      </c>
      <c r="L3718" s="1821"/>
      <c r="M3718" s="1821"/>
      <c r="N3718" s="1825">
        <f t="shared" si="200"/>
        <v>0</v>
      </c>
      <c r="O3718" s="2143"/>
      <c r="P3718" s="2143"/>
      <c r="Q3718" s="2143">
        <f t="shared" si="201"/>
        <v>0</v>
      </c>
      <c r="R3718" s="2440"/>
    </row>
    <row r="3719" spans="3:18" ht="14.25" customHeight="1">
      <c r="C3719" s="1820">
        <v>8</v>
      </c>
      <c r="D3719" s="1962" t="s">
        <v>2106</v>
      </c>
      <c r="E3719" s="1822">
        <v>7</v>
      </c>
      <c r="F3719" s="1821" t="s">
        <v>508</v>
      </c>
      <c r="G3719" s="1823">
        <v>4</v>
      </c>
      <c r="H3719" s="1821">
        <v>2020</v>
      </c>
      <c r="I3719" s="1824">
        <v>215.58</v>
      </c>
      <c r="J3719" s="1821">
        <f t="shared" si="198"/>
        <v>85.800000000000011</v>
      </c>
      <c r="K3719" s="1824">
        <f t="shared" si="199"/>
        <v>30.612359999999967</v>
      </c>
      <c r="L3719" s="1821"/>
      <c r="M3719" s="1821"/>
      <c r="N3719" s="1825">
        <f t="shared" si="200"/>
        <v>0</v>
      </c>
      <c r="O3719" s="2143"/>
      <c r="P3719" s="2143"/>
      <c r="Q3719" s="2143">
        <f t="shared" si="201"/>
        <v>0</v>
      </c>
      <c r="R3719" s="2440"/>
    </row>
    <row r="3720" spans="3:18" ht="14.25" customHeight="1">
      <c r="C3720" s="1820">
        <v>9</v>
      </c>
      <c r="D3720" s="1962" t="s">
        <v>2082</v>
      </c>
      <c r="E3720" s="1822">
        <v>7</v>
      </c>
      <c r="F3720" s="1821" t="s">
        <v>508</v>
      </c>
      <c r="G3720" s="1823">
        <v>1</v>
      </c>
      <c r="H3720" s="1821">
        <v>2011</v>
      </c>
      <c r="I3720" s="1824">
        <v>53.88</v>
      </c>
      <c r="J3720" s="1821">
        <f t="shared" ref="J3720:J3761" si="202">IF(($J$14-H3720)*J$1177&gt;100,100,($J$14-H3720)*J$1177)</f>
        <v>100</v>
      </c>
      <c r="K3720" s="1824">
        <f t="shared" ref="K3720:K3761" si="203">IF(J3720=100,0,I3720-I3720*J3720%)</f>
        <v>0</v>
      </c>
      <c r="L3720" s="1821"/>
      <c r="M3720" s="1821"/>
      <c r="N3720" s="1825">
        <f t="shared" ref="N3720:N3761" si="204">+L3720*M3720</f>
        <v>0</v>
      </c>
      <c r="O3720" s="2143"/>
      <c r="P3720" s="2143"/>
      <c r="Q3720" s="2143">
        <f t="shared" ref="Q3720:Q3761" si="205">+O3720*P3720</f>
        <v>0</v>
      </c>
      <c r="R3720" s="2440"/>
    </row>
    <row r="3721" spans="3:18" ht="14.25" customHeight="1">
      <c r="C3721" s="1820">
        <v>10</v>
      </c>
      <c r="D3721" s="1962" t="s">
        <v>3565</v>
      </c>
      <c r="E3721" s="1822">
        <v>7</v>
      </c>
      <c r="F3721" s="1821" t="s">
        <v>508</v>
      </c>
      <c r="G3721" s="1823">
        <v>1</v>
      </c>
      <c r="H3721" s="1821">
        <v>2010</v>
      </c>
      <c r="I3721" s="1824">
        <v>75.48</v>
      </c>
      <c r="J3721" s="1821">
        <f t="shared" si="202"/>
        <v>100</v>
      </c>
      <c r="K3721" s="1824">
        <f t="shared" si="203"/>
        <v>0</v>
      </c>
      <c r="L3721" s="1821"/>
      <c r="M3721" s="1821"/>
      <c r="N3721" s="1825">
        <f t="shared" si="204"/>
        <v>0</v>
      </c>
      <c r="O3721" s="2143"/>
      <c r="P3721" s="2143"/>
      <c r="Q3721" s="2143">
        <f t="shared" si="205"/>
        <v>0</v>
      </c>
      <c r="R3721" s="2440"/>
    </row>
    <row r="3722" spans="3:18" ht="14.25" customHeight="1">
      <c r="C3722" s="1820">
        <v>11</v>
      </c>
      <c r="D3722" s="1962" t="s">
        <v>3566</v>
      </c>
      <c r="E3722" s="1822">
        <v>7</v>
      </c>
      <c r="F3722" s="1821" t="s">
        <v>508</v>
      </c>
      <c r="G3722" s="1823">
        <v>1</v>
      </c>
      <c r="H3722" s="1821">
        <v>2011</v>
      </c>
      <c r="I3722" s="1824">
        <v>53.88</v>
      </c>
      <c r="J3722" s="1821">
        <f t="shared" si="202"/>
        <v>100</v>
      </c>
      <c r="K3722" s="1824">
        <f t="shared" si="203"/>
        <v>0</v>
      </c>
      <c r="L3722" s="1821"/>
      <c r="M3722" s="1821"/>
      <c r="N3722" s="1825">
        <f t="shared" si="204"/>
        <v>0</v>
      </c>
      <c r="O3722" s="2143"/>
      <c r="P3722" s="2143"/>
      <c r="Q3722" s="2143">
        <f t="shared" si="205"/>
        <v>0</v>
      </c>
      <c r="R3722" s="2440"/>
    </row>
    <row r="3723" spans="3:18" ht="14.25" customHeight="1">
      <c r="C3723" s="1820">
        <v>12</v>
      </c>
      <c r="D3723" s="1962" t="s">
        <v>3567</v>
      </c>
      <c r="E3723" s="1822">
        <v>7</v>
      </c>
      <c r="F3723" s="1821" t="s">
        <v>508</v>
      </c>
      <c r="G3723" s="1823">
        <v>1</v>
      </c>
      <c r="H3723" s="1821">
        <v>2010</v>
      </c>
      <c r="I3723" s="1824">
        <v>75.48</v>
      </c>
      <c r="J3723" s="1821">
        <f t="shared" si="202"/>
        <v>100</v>
      </c>
      <c r="K3723" s="1824">
        <f t="shared" si="203"/>
        <v>0</v>
      </c>
      <c r="L3723" s="1821"/>
      <c r="M3723" s="1821"/>
      <c r="N3723" s="1825">
        <f t="shared" si="204"/>
        <v>0</v>
      </c>
      <c r="O3723" s="2143"/>
      <c r="P3723" s="2143"/>
      <c r="Q3723" s="2143">
        <f t="shared" si="205"/>
        <v>0</v>
      </c>
      <c r="R3723" s="2440"/>
    </row>
    <row r="3724" spans="3:18" ht="14.25" customHeight="1">
      <c r="C3724" s="1820">
        <v>13</v>
      </c>
      <c r="D3724" s="1962" t="s">
        <v>3145</v>
      </c>
      <c r="E3724" s="1822">
        <v>7</v>
      </c>
      <c r="F3724" s="1821" t="s">
        <v>508</v>
      </c>
      <c r="G3724" s="1823">
        <v>1</v>
      </c>
      <c r="H3724" s="1821">
        <v>2013</v>
      </c>
      <c r="I3724" s="1824">
        <v>29.780999999999999</v>
      </c>
      <c r="J3724" s="1821">
        <f t="shared" si="202"/>
        <v>100</v>
      </c>
      <c r="K3724" s="1824">
        <f t="shared" si="203"/>
        <v>0</v>
      </c>
      <c r="L3724" s="1821"/>
      <c r="M3724" s="1821"/>
      <c r="N3724" s="1825">
        <f t="shared" si="204"/>
        <v>0</v>
      </c>
      <c r="O3724" s="2143"/>
      <c r="P3724" s="2143"/>
      <c r="Q3724" s="2143">
        <f t="shared" si="205"/>
        <v>0</v>
      </c>
      <c r="R3724" s="2440"/>
    </row>
    <row r="3725" spans="3:18" ht="14.25" customHeight="1">
      <c r="C3725" s="1820">
        <v>14</v>
      </c>
      <c r="D3725" s="1962" t="s">
        <v>3568</v>
      </c>
      <c r="E3725" s="1822">
        <v>7</v>
      </c>
      <c r="F3725" s="1821" t="s">
        <v>508</v>
      </c>
      <c r="G3725" s="1823">
        <v>1</v>
      </c>
      <c r="H3725" s="1821">
        <v>1984</v>
      </c>
      <c r="I3725" s="1824">
        <v>15.995200000000001</v>
      </c>
      <c r="J3725" s="1821">
        <f t="shared" si="202"/>
        <v>100</v>
      </c>
      <c r="K3725" s="1824">
        <f t="shared" si="203"/>
        <v>0</v>
      </c>
      <c r="L3725" s="1821"/>
      <c r="M3725" s="1821"/>
      <c r="N3725" s="1825">
        <f t="shared" si="204"/>
        <v>0</v>
      </c>
      <c r="O3725" s="2143"/>
      <c r="P3725" s="2143"/>
      <c r="Q3725" s="2143">
        <f t="shared" si="205"/>
        <v>0</v>
      </c>
      <c r="R3725" s="2440"/>
    </row>
    <row r="3726" spans="3:18" ht="14.25" customHeight="1">
      <c r="C3726" s="1820">
        <v>15</v>
      </c>
      <c r="D3726" s="1962" t="s">
        <v>3569</v>
      </c>
      <c r="E3726" s="1822">
        <v>7</v>
      </c>
      <c r="F3726" s="1821" t="s">
        <v>508</v>
      </c>
      <c r="G3726" s="1823">
        <v>2</v>
      </c>
      <c r="H3726" s="1821">
        <v>1980</v>
      </c>
      <c r="I3726" s="1824">
        <v>10.766</v>
      </c>
      <c r="J3726" s="1821">
        <f t="shared" si="202"/>
        <v>100</v>
      </c>
      <c r="K3726" s="1824">
        <f t="shared" si="203"/>
        <v>0</v>
      </c>
      <c r="L3726" s="1821"/>
      <c r="M3726" s="1821"/>
      <c r="N3726" s="1825">
        <f t="shared" si="204"/>
        <v>0</v>
      </c>
      <c r="O3726" s="2143"/>
      <c r="P3726" s="2143"/>
      <c r="Q3726" s="2143">
        <f t="shared" si="205"/>
        <v>0</v>
      </c>
      <c r="R3726" s="2440"/>
    </row>
    <row r="3727" spans="3:18" ht="14.25" customHeight="1">
      <c r="C3727" s="1820">
        <v>16</v>
      </c>
      <c r="D3727" s="1962" t="s">
        <v>3570</v>
      </c>
      <c r="E3727" s="1822">
        <v>7</v>
      </c>
      <c r="F3727" s="1821" t="s">
        <v>508</v>
      </c>
      <c r="G3727" s="1823">
        <v>11</v>
      </c>
      <c r="H3727" s="1821">
        <v>1980</v>
      </c>
      <c r="I3727" s="1824">
        <v>4.1448</v>
      </c>
      <c r="J3727" s="1821">
        <f t="shared" si="202"/>
        <v>100</v>
      </c>
      <c r="K3727" s="1824">
        <f t="shared" si="203"/>
        <v>0</v>
      </c>
      <c r="L3727" s="1821"/>
      <c r="M3727" s="1821"/>
      <c r="N3727" s="1825">
        <f t="shared" si="204"/>
        <v>0</v>
      </c>
      <c r="O3727" s="2143"/>
      <c r="P3727" s="2143"/>
      <c r="Q3727" s="2143">
        <f t="shared" si="205"/>
        <v>0</v>
      </c>
      <c r="R3727" s="2440"/>
    </row>
    <row r="3728" spans="3:18" ht="14.25" customHeight="1">
      <c r="C3728" s="1820">
        <v>17</v>
      </c>
      <c r="D3728" s="1962" t="s">
        <v>3569</v>
      </c>
      <c r="E3728" s="1822">
        <v>7</v>
      </c>
      <c r="F3728" s="1821" t="s">
        <v>508</v>
      </c>
      <c r="G3728" s="1823">
        <v>2</v>
      </c>
      <c r="H3728" s="1821">
        <v>1982</v>
      </c>
      <c r="I3728" s="1824">
        <v>134.44042000000002</v>
      </c>
      <c r="J3728" s="1821">
        <f t="shared" si="202"/>
        <v>100</v>
      </c>
      <c r="K3728" s="1824">
        <f t="shared" si="203"/>
        <v>0</v>
      </c>
      <c r="L3728" s="1821"/>
      <c r="M3728" s="1821"/>
      <c r="N3728" s="1825">
        <f t="shared" si="204"/>
        <v>0</v>
      </c>
      <c r="O3728" s="2143"/>
      <c r="P3728" s="2143"/>
      <c r="Q3728" s="2143">
        <f t="shared" si="205"/>
        <v>0</v>
      </c>
      <c r="R3728" s="2440"/>
    </row>
    <row r="3729" spans="3:18" ht="14.25" customHeight="1">
      <c r="C3729" s="1820">
        <v>18</v>
      </c>
      <c r="D3729" s="1962" t="s">
        <v>2834</v>
      </c>
      <c r="E3729" s="1822">
        <v>7</v>
      </c>
      <c r="F3729" s="1821" t="s">
        <v>508</v>
      </c>
      <c r="G3729" s="1823">
        <v>1</v>
      </c>
      <c r="H3729" s="1821">
        <v>2002</v>
      </c>
      <c r="I3729" s="1824">
        <v>34.281999999999996</v>
      </c>
      <c r="J3729" s="1821">
        <f t="shared" si="202"/>
        <v>100</v>
      </c>
      <c r="K3729" s="1824">
        <f t="shared" si="203"/>
        <v>0</v>
      </c>
      <c r="L3729" s="1821"/>
      <c r="M3729" s="1821"/>
      <c r="N3729" s="1825">
        <f t="shared" si="204"/>
        <v>0</v>
      </c>
      <c r="O3729" s="2143"/>
      <c r="P3729" s="2143"/>
      <c r="Q3729" s="2143">
        <f t="shared" si="205"/>
        <v>0</v>
      </c>
      <c r="R3729" s="2440"/>
    </row>
    <row r="3730" spans="3:18" ht="14.25" customHeight="1">
      <c r="C3730" s="1820">
        <v>19</v>
      </c>
      <c r="D3730" s="1962" t="s">
        <v>3571</v>
      </c>
      <c r="E3730" s="1822">
        <v>7</v>
      </c>
      <c r="F3730" s="1821" t="s">
        <v>508</v>
      </c>
      <c r="G3730" s="1823">
        <v>1</v>
      </c>
      <c r="H3730" s="1821">
        <v>2004</v>
      </c>
      <c r="I3730" s="1824">
        <v>579.63980000000004</v>
      </c>
      <c r="J3730" s="1821">
        <f t="shared" si="202"/>
        <v>100</v>
      </c>
      <c r="K3730" s="1824">
        <f t="shared" si="203"/>
        <v>0</v>
      </c>
      <c r="L3730" s="1821"/>
      <c r="M3730" s="1821"/>
      <c r="N3730" s="1825">
        <f t="shared" si="204"/>
        <v>0</v>
      </c>
      <c r="O3730" s="2143"/>
      <c r="P3730" s="2143"/>
      <c r="Q3730" s="2143">
        <f t="shared" si="205"/>
        <v>0</v>
      </c>
      <c r="R3730" s="2440"/>
    </row>
    <row r="3731" spans="3:18" ht="14.25" customHeight="1">
      <c r="C3731" s="1820">
        <v>20</v>
      </c>
      <c r="D3731" s="1962" t="s">
        <v>3572</v>
      </c>
      <c r="E3731" s="1822">
        <v>7</v>
      </c>
      <c r="F3731" s="1821" t="s">
        <v>508</v>
      </c>
      <c r="G3731" s="1823">
        <v>5</v>
      </c>
      <c r="H3731" s="1821">
        <v>2005</v>
      </c>
      <c r="I3731" s="1824">
        <v>180.6335</v>
      </c>
      <c r="J3731" s="1821">
        <f t="shared" si="202"/>
        <v>100</v>
      </c>
      <c r="K3731" s="1824">
        <f t="shared" si="203"/>
        <v>0</v>
      </c>
      <c r="L3731" s="1821"/>
      <c r="M3731" s="1821"/>
      <c r="N3731" s="1825">
        <f t="shared" si="204"/>
        <v>0</v>
      </c>
      <c r="O3731" s="2143"/>
      <c r="P3731" s="2143"/>
      <c r="Q3731" s="2143">
        <f t="shared" si="205"/>
        <v>0</v>
      </c>
      <c r="R3731" s="2440"/>
    </row>
    <row r="3732" spans="3:18" ht="14.25" customHeight="1">
      <c r="C3732" s="1820">
        <v>21</v>
      </c>
      <c r="D3732" s="1962" t="s">
        <v>2855</v>
      </c>
      <c r="E3732" s="1822">
        <v>7</v>
      </c>
      <c r="F3732" s="1821" t="s">
        <v>508</v>
      </c>
      <c r="G3732" s="1823">
        <v>4</v>
      </c>
      <c r="H3732" s="1821">
        <v>2005</v>
      </c>
      <c r="I3732" s="1824">
        <v>408.27600000000001</v>
      </c>
      <c r="J3732" s="1821">
        <f t="shared" si="202"/>
        <v>100</v>
      </c>
      <c r="K3732" s="1824">
        <f t="shared" si="203"/>
        <v>0</v>
      </c>
      <c r="L3732" s="1821"/>
      <c r="M3732" s="1821"/>
      <c r="N3732" s="1825">
        <f t="shared" si="204"/>
        <v>0</v>
      </c>
      <c r="O3732" s="2143"/>
      <c r="P3732" s="2143"/>
      <c r="Q3732" s="2143">
        <f t="shared" si="205"/>
        <v>0</v>
      </c>
      <c r="R3732" s="2440"/>
    </row>
    <row r="3733" spans="3:18" ht="14.25" customHeight="1">
      <c r="C3733" s="1820">
        <v>22</v>
      </c>
      <c r="D3733" s="1962" t="s">
        <v>2856</v>
      </c>
      <c r="E3733" s="1822">
        <v>7</v>
      </c>
      <c r="F3733" s="1821" t="s">
        <v>508</v>
      </c>
      <c r="G3733" s="1823">
        <v>4</v>
      </c>
      <c r="H3733" s="1821">
        <v>2005</v>
      </c>
      <c r="I3733" s="1824">
        <v>278.04000000000002</v>
      </c>
      <c r="J3733" s="1821">
        <f t="shared" si="202"/>
        <v>100</v>
      </c>
      <c r="K3733" s="1824">
        <f t="shared" si="203"/>
        <v>0</v>
      </c>
      <c r="L3733" s="1821"/>
      <c r="M3733" s="1821"/>
      <c r="N3733" s="1825">
        <f t="shared" si="204"/>
        <v>0</v>
      </c>
      <c r="O3733" s="2143"/>
      <c r="P3733" s="2143"/>
      <c r="Q3733" s="2143">
        <f t="shared" si="205"/>
        <v>0</v>
      </c>
      <c r="R3733" s="2440"/>
    </row>
    <row r="3734" spans="3:18" ht="14.25" customHeight="1">
      <c r="C3734" s="1820">
        <v>23</v>
      </c>
      <c r="D3734" s="1962" t="s">
        <v>3573</v>
      </c>
      <c r="E3734" s="1822">
        <v>7</v>
      </c>
      <c r="F3734" s="1821" t="s">
        <v>508</v>
      </c>
      <c r="G3734" s="1823">
        <v>30</v>
      </c>
      <c r="H3734" s="1821">
        <v>2005</v>
      </c>
      <c r="I3734" s="1824">
        <v>685.95</v>
      </c>
      <c r="J3734" s="1821">
        <f t="shared" si="202"/>
        <v>100</v>
      </c>
      <c r="K3734" s="1824">
        <f t="shared" si="203"/>
        <v>0</v>
      </c>
      <c r="L3734" s="1821"/>
      <c r="M3734" s="1821"/>
      <c r="N3734" s="1825">
        <f t="shared" si="204"/>
        <v>0</v>
      </c>
      <c r="O3734" s="2143"/>
      <c r="P3734" s="2143"/>
      <c r="Q3734" s="2143">
        <f t="shared" si="205"/>
        <v>0</v>
      </c>
      <c r="R3734" s="2440"/>
    </row>
    <row r="3735" spans="3:18" ht="14.25" customHeight="1">
      <c r="C3735" s="1820">
        <v>24</v>
      </c>
      <c r="D3735" s="1962" t="s">
        <v>3574</v>
      </c>
      <c r="E3735" s="1822">
        <v>7</v>
      </c>
      <c r="F3735" s="1821" t="s">
        <v>508</v>
      </c>
      <c r="G3735" s="1823">
        <v>20</v>
      </c>
      <c r="H3735" s="1821">
        <v>2005</v>
      </c>
      <c r="I3735" s="1824">
        <v>87.801600000000008</v>
      </c>
      <c r="J3735" s="1821">
        <f t="shared" si="202"/>
        <v>100</v>
      </c>
      <c r="K3735" s="1824">
        <f t="shared" si="203"/>
        <v>0</v>
      </c>
      <c r="L3735" s="1821"/>
      <c r="M3735" s="1821"/>
      <c r="N3735" s="1825">
        <f t="shared" si="204"/>
        <v>0</v>
      </c>
      <c r="O3735" s="2143"/>
      <c r="P3735" s="2143"/>
      <c r="Q3735" s="2143">
        <f t="shared" si="205"/>
        <v>0</v>
      </c>
      <c r="R3735" s="2440"/>
    </row>
    <row r="3736" spans="3:18" ht="14.25" customHeight="1">
      <c r="C3736" s="1820">
        <v>25</v>
      </c>
      <c r="D3736" s="1962" t="s">
        <v>3575</v>
      </c>
      <c r="E3736" s="1822">
        <v>7</v>
      </c>
      <c r="F3736" s="1821" t="s">
        <v>508</v>
      </c>
      <c r="G3736" s="1823">
        <v>10</v>
      </c>
      <c r="H3736" s="1821">
        <v>2005</v>
      </c>
      <c r="I3736" s="1824">
        <v>164.62799999999999</v>
      </c>
      <c r="J3736" s="1821">
        <f t="shared" si="202"/>
        <v>100</v>
      </c>
      <c r="K3736" s="1824">
        <f t="shared" si="203"/>
        <v>0</v>
      </c>
      <c r="L3736" s="1821"/>
      <c r="M3736" s="1821"/>
      <c r="N3736" s="1825">
        <f t="shared" si="204"/>
        <v>0</v>
      </c>
      <c r="O3736" s="2143"/>
      <c r="P3736" s="2143"/>
      <c r="Q3736" s="2143">
        <f t="shared" si="205"/>
        <v>0</v>
      </c>
      <c r="R3736" s="2440"/>
    </row>
    <row r="3737" spans="3:18" ht="14.25" customHeight="1">
      <c r="C3737" s="1820">
        <v>26</v>
      </c>
      <c r="D3737" s="1962" t="s">
        <v>3576</v>
      </c>
      <c r="E3737" s="1822">
        <v>7</v>
      </c>
      <c r="F3737" s="1821" t="s">
        <v>508</v>
      </c>
      <c r="G3737" s="1823">
        <v>30</v>
      </c>
      <c r="H3737" s="1821">
        <v>2005</v>
      </c>
      <c r="I3737" s="1824">
        <v>65.851199999999992</v>
      </c>
      <c r="J3737" s="1821">
        <f t="shared" si="202"/>
        <v>100</v>
      </c>
      <c r="K3737" s="1824">
        <f t="shared" si="203"/>
        <v>0</v>
      </c>
      <c r="L3737" s="1821"/>
      <c r="M3737" s="1821"/>
      <c r="N3737" s="1825">
        <f t="shared" si="204"/>
        <v>0</v>
      </c>
      <c r="O3737" s="2143"/>
      <c r="P3737" s="2143"/>
      <c r="Q3737" s="2143">
        <f t="shared" si="205"/>
        <v>0</v>
      </c>
      <c r="R3737" s="2440"/>
    </row>
    <row r="3738" spans="3:18" ht="14.25" customHeight="1">
      <c r="C3738" s="1820">
        <v>27</v>
      </c>
      <c r="D3738" s="1962" t="s">
        <v>3577</v>
      </c>
      <c r="E3738" s="1822">
        <v>7</v>
      </c>
      <c r="F3738" s="1821" t="s">
        <v>508</v>
      </c>
      <c r="G3738" s="1823">
        <v>30</v>
      </c>
      <c r="H3738" s="1821">
        <v>2005</v>
      </c>
      <c r="I3738" s="1824">
        <v>96.033000000000001</v>
      </c>
      <c r="J3738" s="1821">
        <f t="shared" si="202"/>
        <v>100</v>
      </c>
      <c r="K3738" s="1824">
        <f t="shared" si="203"/>
        <v>0</v>
      </c>
      <c r="L3738" s="1821"/>
      <c r="M3738" s="1821"/>
      <c r="N3738" s="1825">
        <f t="shared" si="204"/>
        <v>0</v>
      </c>
      <c r="O3738" s="2143"/>
      <c r="P3738" s="2143"/>
      <c r="Q3738" s="2143">
        <f t="shared" si="205"/>
        <v>0</v>
      </c>
      <c r="R3738" s="2440"/>
    </row>
    <row r="3739" spans="3:18" ht="14.25" customHeight="1">
      <c r="C3739" s="1820">
        <v>28</v>
      </c>
      <c r="D3739" s="1962" t="s">
        <v>3578</v>
      </c>
      <c r="E3739" s="1822">
        <v>7</v>
      </c>
      <c r="F3739" s="1821" t="s">
        <v>508</v>
      </c>
      <c r="G3739" s="1823">
        <v>5</v>
      </c>
      <c r="H3739" s="1821">
        <v>2005</v>
      </c>
      <c r="I3739" s="1824">
        <v>75.454499999999996</v>
      </c>
      <c r="J3739" s="1821">
        <f t="shared" si="202"/>
        <v>100</v>
      </c>
      <c r="K3739" s="1824">
        <f t="shared" si="203"/>
        <v>0</v>
      </c>
      <c r="L3739" s="1821"/>
      <c r="M3739" s="1821"/>
      <c r="N3739" s="1825">
        <f t="shared" si="204"/>
        <v>0</v>
      </c>
      <c r="O3739" s="2143"/>
      <c r="P3739" s="2143"/>
      <c r="Q3739" s="2143">
        <f t="shared" si="205"/>
        <v>0</v>
      </c>
      <c r="R3739" s="2440"/>
    </row>
    <row r="3740" spans="3:18" ht="14.25" customHeight="1">
      <c r="C3740" s="1820">
        <v>29</v>
      </c>
      <c r="D3740" s="1962" t="s">
        <v>3579</v>
      </c>
      <c r="E3740" s="1822">
        <v>7</v>
      </c>
      <c r="F3740" s="1821" t="s">
        <v>508</v>
      </c>
      <c r="G3740" s="1823">
        <v>5</v>
      </c>
      <c r="H3740" s="1821">
        <v>2005</v>
      </c>
      <c r="I3740" s="1824">
        <v>91.46</v>
      </c>
      <c r="J3740" s="1821">
        <f t="shared" si="202"/>
        <v>100</v>
      </c>
      <c r="K3740" s="1824">
        <f t="shared" si="203"/>
        <v>0</v>
      </c>
      <c r="L3740" s="1821"/>
      <c r="M3740" s="1821"/>
      <c r="N3740" s="1825">
        <f t="shared" si="204"/>
        <v>0</v>
      </c>
      <c r="O3740" s="2143"/>
      <c r="P3740" s="2143"/>
      <c r="Q3740" s="2143">
        <f t="shared" si="205"/>
        <v>0</v>
      </c>
      <c r="R3740" s="2440"/>
    </row>
    <row r="3741" spans="3:18" ht="14.25" customHeight="1">
      <c r="C3741" s="1820">
        <v>30</v>
      </c>
      <c r="D3741" s="1962" t="s">
        <v>3580</v>
      </c>
      <c r="E3741" s="1822">
        <v>7</v>
      </c>
      <c r="F3741" s="1821" t="s">
        <v>508</v>
      </c>
      <c r="G3741" s="1823">
        <v>5</v>
      </c>
      <c r="H3741" s="1821">
        <v>2005</v>
      </c>
      <c r="I3741" s="1824">
        <v>1434.384</v>
      </c>
      <c r="J3741" s="1821">
        <f t="shared" si="202"/>
        <v>100</v>
      </c>
      <c r="K3741" s="1824">
        <f t="shared" si="203"/>
        <v>0</v>
      </c>
      <c r="L3741" s="1821"/>
      <c r="M3741" s="1821"/>
      <c r="N3741" s="1825">
        <f t="shared" si="204"/>
        <v>0</v>
      </c>
      <c r="O3741" s="2143"/>
      <c r="P3741" s="2143"/>
      <c r="Q3741" s="2143">
        <f t="shared" si="205"/>
        <v>0</v>
      </c>
      <c r="R3741" s="2440"/>
    </row>
    <row r="3742" spans="3:18" ht="14.25" customHeight="1">
      <c r="C3742" s="1820">
        <v>31</v>
      </c>
      <c r="D3742" s="1962" t="s">
        <v>2682</v>
      </c>
      <c r="E3742" s="1822">
        <v>7</v>
      </c>
      <c r="F3742" s="1821" t="s">
        <v>508</v>
      </c>
      <c r="G3742" s="1823">
        <v>2</v>
      </c>
      <c r="H3742" s="1821">
        <v>2005</v>
      </c>
      <c r="I3742" s="1824">
        <v>576.36712</v>
      </c>
      <c r="J3742" s="1821">
        <f t="shared" si="202"/>
        <v>100</v>
      </c>
      <c r="K3742" s="1824">
        <f t="shared" si="203"/>
        <v>0</v>
      </c>
      <c r="L3742" s="1821"/>
      <c r="M3742" s="1821"/>
      <c r="N3742" s="1825">
        <f t="shared" si="204"/>
        <v>0</v>
      </c>
      <c r="O3742" s="2143"/>
      <c r="P3742" s="2143"/>
      <c r="Q3742" s="2143">
        <f t="shared" si="205"/>
        <v>0</v>
      </c>
      <c r="R3742" s="2440"/>
    </row>
    <row r="3743" spans="3:18" ht="14.25" customHeight="1">
      <c r="C3743" s="1820">
        <v>32</v>
      </c>
      <c r="D3743" s="1962" t="s">
        <v>2682</v>
      </c>
      <c r="E3743" s="1822">
        <v>7</v>
      </c>
      <c r="F3743" s="1821" t="s">
        <v>508</v>
      </c>
      <c r="G3743" s="1823">
        <v>2</v>
      </c>
      <c r="H3743" s="1821">
        <v>2007</v>
      </c>
      <c r="I3743" s="1824">
        <v>48.2</v>
      </c>
      <c r="J3743" s="1821">
        <f t="shared" si="202"/>
        <v>100</v>
      </c>
      <c r="K3743" s="1824">
        <f t="shared" si="203"/>
        <v>0</v>
      </c>
      <c r="L3743" s="1821"/>
      <c r="M3743" s="1821"/>
      <c r="N3743" s="1825">
        <f t="shared" si="204"/>
        <v>0</v>
      </c>
      <c r="O3743" s="2143"/>
      <c r="P3743" s="2143"/>
      <c r="Q3743" s="2143">
        <f t="shared" si="205"/>
        <v>0</v>
      </c>
      <c r="R3743" s="2440"/>
    </row>
    <row r="3744" spans="3:18" ht="14.25" customHeight="1">
      <c r="C3744" s="1820">
        <v>33</v>
      </c>
      <c r="D3744" s="1962" t="s">
        <v>2846</v>
      </c>
      <c r="E3744" s="1822">
        <v>7</v>
      </c>
      <c r="F3744" s="1821" t="s">
        <v>508</v>
      </c>
      <c r="G3744" s="1823">
        <v>1</v>
      </c>
      <c r="H3744" s="1821">
        <v>2008</v>
      </c>
      <c r="I3744" s="1824">
        <v>44.3</v>
      </c>
      <c r="J3744" s="1821">
        <f t="shared" si="202"/>
        <v>100</v>
      </c>
      <c r="K3744" s="1824">
        <f t="shared" si="203"/>
        <v>0</v>
      </c>
      <c r="L3744" s="1821"/>
      <c r="M3744" s="1821"/>
      <c r="N3744" s="1825">
        <f t="shared" si="204"/>
        <v>0</v>
      </c>
      <c r="O3744" s="2143"/>
      <c r="P3744" s="2143"/>
      <c r="Q3744" s="2143">
        <f t="shared" si="205"/>
        <v>0</v>
      </c>
      <c r="R3744" s="2440"/>
    </row>
    <row r="3745" spans="3:18" ht="14.25" customHeight="1">
      <c r="C3745" s="1820">
        <v>34</v>
      </c>
      <c r="D3745" s="1962" t="s">
        <v>2079</v>
      </c>
      <c r="E3745" s="1822">
        <v>7</v>
      </c>
      <c r="F3745" s="1821" t="s">
        <v>508</v>
      </c>
      <c r="G3745" s="1823">
        <v>1</v>
      </c>
      <c r="H3745" s="1821">
        <v>2008</v>
      </c>
      <c r="I3745" s="1824">
        <v>29.780999999999999</v>
      </c>
      <c r="J3745" s="1821">
        <f t="shared" si="202"/>
        <v>100</v>
      </c>
      <c r="K3745" s="1824">
        <f t="shared" si="203"/>
        <v>0</v>
      </c>
      <c r="L3745" s="1821"/>
      <c r="M3745" s="1821"/>
      <c r="N3745" s="1825">
        <f t="shared" si="204"/>
        <v>0</v>
      </c>
      <c r="O3745" s="2143"/>
      <c r="P3745" s="2143"/>
      <c r="Q3745" s="2143">
        <f t="shared" si="205"/>
        <v>0</v>
      </c>
      <c r="R3745" s="2440"/>
    </row>
    <row r="3746" spans="3:18" ht="14.25" customHeight="1">
      <c r="C3746" s="1820">
        <v>35</v>
      </c>
      <c r="D3746" s="1962" t="s">
        <v>2079</v>
      </c>
      <c r="E3746" s="1822">
        <v>7</v>
      </c>
      <c r="F3746" s="1821" t="s">
        <v>508</v>
      </c>
      <c r="G3746" s="1823">
        <v>1</v>
      </c>
      <c r="H3746" s="1821">
        <v>2008</v>
      </c>
      <c r="I3746" s="1824">
        <v>29.780999999999999</v>
      </c>
      <c r="J3746" s="1821">
        <f t="shared" si="202"/>
        <v>100</v>
      </c>
      <c r="K3746" s="1824">
        <f t="shared" si="203"/>
        <v>0</v>
      </c>
      <c r="L3746" s="1821"/>
      <c r="M3746" s="1821"/>
      <c r="N3746" s="1825">
        <f t="shared" si="204"/>
        <v>0</v>
      </c>
      <c r="O3746" s="2143"/>
      <c r="P3746" s="2143"/>
      <c r="Q3746" s="2143">
        <f t="shared" si="205"/>
        <v>0</v>
      </c>
      <c r="R3746" s="2440"/>
    </row>
    <row r="3747" spans="3:18" ht="14.25" customHeight="1">
      <c r="C3747" s="1820">
        <v>36</v>
      </c>
      <c r="D3747" s="1962" t="s">
        <v>2349</v>
      </c>
      <c r="E3747" s="1822">
        <v>7</v>
      </c>
      <c r="F3747" s="1821" t="s">
        <v>508</v>
      </c>
      <c r="G3747" s="1823">
        <v>1</v>
      </c>
      <c r="H3747" s="1821">
        <v>2010</v>
      </c>
      <c r="I3747" s="1824">
        <v>450.12</v>
      </c>
      <c r="J3747" s="1821">
        <f t="shared" si="202"/>
        <v>100</v>
      </c>
      <c r="K3747" s="1824">
        <f t="shared" si="203"/>
        <v>0</v>
      </c>
      <c r="L3747" s="1821"/>
      <c r="M3747" s="1821"/>
      <c r="N3747" s="1825">
        <f t="shared" si="204"/>
        <v>0</v>
      </c>
      <c r="O3747" s="2143"/>
      <c r="P3747" s="2143"/>
      <c r="Q3747" s="2143">
        <f t="shared" si="205"/>
        <v>0</v>
      </c>
      <c r="R3747" s="2440"/>
    </row>
    <row r="3748" spans="3:18" ht="14.25" customHeight="1">
      <c r="C3748" s="1820">
        <v>37</v>
      </c>
      <c r="D3748" s="1962" t="s">
        <v>2558</v>
      </c>
      <c r="E3748" s="1822">
        <v>7</v>
      </c>
      <c r="F3748" s="1821" t="s">
        <v>508</v>
      </c>
      <c r="G3748" s="1823">
        <v>5</v>
      </c>
      <c r="H3748" s="1821">
        <v>2010</v>
      </c>
      <c r="I3748" s="1824">
        <v>377.4</v>
      </c>
      <c r="J3748" s="1821">
        <f t="shared" si="202"/>
        <v>100</v>
      </c>
      <c r="K3748" s="1824">
        <f t="shared" si="203"/>
        <v>0</v>
      </c>
      <c r="L3748" s="1821"/>
      <c r="M3748" s="1821"/>
      <c r="N3748" s="1825">
        <f t="shared" si="204"/>
        <v>0</v>
      </c>
      <c r="O3748" s="2143"/>
      <c r="P3748" s="2143"/>
      <c r="Q3748" s="2143">
        <f t="shared" si="205"/>
        <v>0</v>
      </c>
      <c r="R3748" s="2440"/>
    </row>
    <row r="3749" spans="3:18" ht="14.25" customHeight="1">
      <c r="C3749" s="1820">
        <v>38</v>
      </c>
      <c r="D3749" s="1962" t="s">
        <v>3581</v>
      </c>
      <c r="E3749" s="1822">
        <v>7</v>
      </c>
      <c r="F3749" s="1821" t="s">
        <v>508</v>
      </c>
      <c r="G3749" s="1823">
        <v>3</v>
      </c>
      <c r="H3749" s="1821">
        <v>2011</v>
      </c>
      <c r="I3749" s="1824">
        <v>161.63999999999999</v>
      </c>
      <c r="J3749" s="1821">
        <f t="shared" si="202"/>
        <v>100</v>
      </c>
      <c r="K3749" s="1824">
        <f t="shared" si="203"/>
        <v>0</v>
      </c>
      <c r="L3749" s="1821"/>
      <c r="M3749" s="1821"/>
      <c r="N3749" s="1825">
        <f t="shared" si="204"/>
        <v>0</v>
      </c>
      <c r="O3749" s="2143"/>
      <c r="P3749" s="2143"/>
      <c r="Q3749" s="2143">
        <f t="shared" si="205"/>
        <v>0</v>
      </c>
      <c r="R3749" s="2440"/>
    </row>
    <row r="3750" spans="3:18" ht="14.25" customHeight="1">
      <c r="C3750" s="1820">
        <v>39</v>
      </c>
      <c r="D3750" s="1962" t="s">
        <v>3582</v>
      </c>
      <c r="E3750" s="1822">
        <v>7</v>
      </c>
      <c r="F3750" s="1821" t="s">
        <v>508</v>
      </c>
      <c r="G3750" s="1823">
        <v>1</v>
      </c>
      <c r="H3750" s="1821">
        <v>2011</v>
      </c>
      <c r="I3750" s="1824">
        <v>267.95999999999998</v>
      </c>
      <c r="J3750" s="1821">
        <f t="shared" si="202"/>
        <v>100</v>
      </c>
      <c r="K3750" s="1824">
        <f t="shared" si="203"/>
        <v>0</v>
      </c>
      <c r="L3750" s="1821"/>
      <c r="M3750" s="1821"/>
      <c r="N3750" s="1825">
        <f t="shared" si="204"/>
        <v>0</v>
      </c>
      <c r="O3750" s="2143"/>
      <c r="P3750" s="2143"/>
      <c r="Q3750" s="2143">
        <f t="shared" si="205"/>
        <v>0</v>
      </c>
      <c r="R3750" s="2440"/>
    </row>
    <row r="3751" spans="3:18" ht="14.25" customHeight="1">
      <c r="C3751" s="1820">
        <v>40</v>
      </c>
      <c r="D3751" s="1962" t="s">
        <v>2857</v>
      </c>
      <c r="E3751" s="1822">
        <v>7</v>
      </c>
      <c r="F3751" s="1821" t="s">
        <v>508</v>
      </c>
      <c r="G3751" s="1823">
        <v>1</v>
      </c>
      <c r="H3751" s="1821">
        <v>2012</v>
      </c>
      <c r="I3751" s="1824">
        <v>37.08</v>
      </c>
      <c r="J3751" s="1821">
        <f t="shared" si="202"/>
        <v>100</v>
      </c>
      <c r="K3751" s="1824">
        <f t="shared" si="203"/>
        <v>0</v>
      </c>
      <c r="L3751" s="1821"/>
      <c r="M3751" s="1821"/>
      <c r="N3751" s="1825">
        <f t="shared" si="204"/>
        <v>0</v>
      </c>
      <c r="O3751" s="2143"/>
      <c r="P3751" s="2143"/>
      <c r="Q3751" s="2143">
        <f t="shared" si="205"/>
        <v>0</v>
      </c>
      <c r="R3751" s="2440"/>
    </row>
    <row r="3752" spans="3:18" ht="14.25" customHeight="1">
      <c r="C3752" s="1820">
        <v>41</v>
      </c>
      <c r="D3752" s="1962" t="s">
        <v>3583</v>
      </c>
      <c r="E3752" s="1822">
        <v>7</v>
      </c>
      <c r="F3752" s="1821" t="s">
        <v>508</v>
      </c>
      <c r="G3752" s="1823">
        <v>1</v>
      </c>
      <c r="H3752" s="1821">
        <v>2013</v>
      </c>
      <c r="I3752" s="1824">
        <v>629.62599999999998</v>
      </c>
      <c r="J3752" s="1821">
        <f t="shared" si="202"/>
        <v>100</v>
      </c>
      <c r="K3752" s="1824">
        <f t="shared" si="203"/>
        <v>0</v>
      </c>
      <c r="L3752" s="1821"/>
      <c r="M3752" s="1821"/>
      <c r="N3752" s="1825">
        <f t="shared" si="204"/>
        <v>0</v>
      </c>
      <c r="O3752" s="2143"/>
      <c r="P3752" s="2143"/>
      <c r="Q3752" s="2143">
        <f t="shared" si="205"/>
        <v>0</v>
      </c>
      <c r="R3752" s="2440"/>
    </row>
    <row r="3753" spans="3:18" ht="14.25" customHeight="1">
      <c r="C3753" s="1820">
        <v>42</v>
      </c>
      <c r="D3753" s="1962" t="s">
        <v>3584</v>
      </c>
      <c r="E3753" s="1822">
        <v>7</v>
      </c>
      <c r="F3753" s="1821" t="s">
        <v>508</v>
      </c>
      <c r="G3753" s="1823">
        <v>1</v>
      </c>
      <c r="H3753" s="1821">
        <v>2012</v>
      </c>
      <c r="I3753" s="1824">
        <v>458.64</v>
      </c>
      <c r="J3753" s="1821">
        <f t="shared" si="202"/>
        <v>100</v>
      </c>
      <c r="K3753" s="1824">
        <f t="shared" si="203"/>
        <v>0</v>
      </c>
      <c r="L3753" s="1821"/>
      <c r="M3753" s="1821"/>
      <c r="N3753" s="1825">
        <f t="shared" si="204"/>
        <v>0</v>
      </c>
      <c r="O3753" s="2143"/>
      <c r="P3753" s="2143"/>
      <c r="Q3753" s="2143">
        <f t="shared" si="205"/>
        <v>0</v>
      </c>
      <c r="R3753" s="2440"/>
    </row>
    <row r="3754" spans="3:18" ht="14.25" customHeight="1">
      <c r="C3754" s="1820">
        <v>43</v>
      </c>
      <c r="D3754" s="1962" t="s">
        <v>2838</v>
      </c>
      <c r="E3754" s="1822">
        <v>7</v>
      </c>
      <c r="F3754" s="1821" t="s">
        <v>508</v>
      </c>
      <c r="G3754" s="1823">
        <v>1</v>
      </c>
      <c r="H3754" s="1821">
        <v>2008</v>
      </c>
      <c r="I3754" s="1824">
        <v>29.780999999999999</v>
      </c>
      <c r="J3754" s="1821">
        <f t="shared" si="202"/>
        <v>100</v>
      </c>
      <c r="K3754" s="1824">
        <f t="shared" si="203"/>
        <v>0</v>
      </c>
      <c r="L3754" s="1821"/>
      <c r="M3754" s="1821"/>
      <c r="N3754" s="1825">
        <f t="shared" si="204"/>
        <v>0</v>
      </c>
      <c r="O3754" s="2143"/>
      <c r="P3754" s="2143"/>
      <c r="Q3754" s="2143">
        <f t="shared" si="205"/>
        <v>0</v>
      </c>
      <c r="R3754" s="2440"/>
    </row>
    <row r="3755" spans="3:18" ht="14.25" customHeight="1">
      <c r="C3755" s="1820">
        <v>44</v>
      </c>
      <c r="D3755" s="1962" t="s">
        <v>3585</v>
      </c>
      <c r="E3755" s="1822">
        <v>7</v>
      </c>
      <c r="F3755" s="1821" t="s">
        <v>508</v>
      </c>
      <c r="G3755" s="1823">
        <v>1</v>
      </c>
      <c r="H3755" s="1821">
        <v>2007</v>
      </c>
      <c r="I3755" s="1824">
        <v>510.45</v>
      </c>
      <c r="J3755" s="1821">
        <f t="shared" si="202"/>
        <v>100</v>
      </c>
      <c r="K3755" s="1824">
        <f t="shared" si="203"/>
        <v>0</v>
      </c>
      <c r="L3755" s="1821"/>
      <c r="M3755" s="1821"/>
      <c r="N3755" s="1825">
        <f t="shared" si="204"/>
        <v>0</v>
      </c>
      <c r="O3755" s="2143"/>
      <c r="P3755" s="2143"/>
      <c r="Q3755" s="2143">
        <f t="shared" si="205"/>
        <v>0</v>
      </c>
      <c r="R3755" s="2440"/>
    </row>
    <row r="3756" spans="3:18" ht="14.25" customHeight="1">
      <c r="C3756" s="1820">
        <v>45</v>
      </c>
      <c r="D3756" s="1962" t="s">
        <v>5095</v>
      </c>
      <c r="E3756" s="1822">
        <v>7</v>
      </c>
      <c r="F3756" s="1821" t="s">
        <v>3489</v>
      </c>
      <c r="G3756" s="1823">
        <v>2</v>
      </c>
      <c r="H3756" s="1821">
        <v>2021</v>
      </c>
      <c r="I3756" s="1824">
        <v>51.255000000000003</v>
      </c>
      <c r="J3756" s="1821">
        <f t="shared" si="202"/>
        <v>71.5</v>
      </c>
      <c r="K3756" s="1824">
        <f t="shared" si="203"/>
        <v>14.607675</v>
      </c>
      <c r="L3756" s="1821"/>
      <c r="M3756" s="1821"/>
      <c r="N3756" s="1825">
        <f t="shared" si="204"/>
        <v>0</v>
      </c>
      <c r="O3756" s="2143"/>
      <c r="P3756" s="2143"/>
      <c r="Q3756" s="2143">
        <f t="shared" si="205"/>
        <v>0</v>
      </c>
      <c r="R3756" s="2440"/>
    </row>
    <row r="3757" spans="3:18" ht="14.25" customHeight="1">
      <c r="C3757" s="1820">
        <v>46</v>
      </c>
      <c r="D3757" s="1962" t="s">
        <v>5096</v>
      </c>
      <c r="E3757" s="1822">
        <v>7</v>
      </c>
      <c r="F3757" s="1821" t="s">
        <v>3489</v>
      </c>
      <c r="G3757" s="1823">
        <v>1</v>
      </c>
      <c r="H3757" s="1821">
        <v>2021</v>
      </c>
      <c r="I3757" s="1824">
        <v>28.434419999999999</v>
      </c>
      <c r="J3757" s="1821">
        <f t="shared" si="202"/>
        <v>71.5</v>
      </c>
      <c r="K3757" s="1824">
        <f t="shared" si="203"/>
        <v>8.1038096999999993</v>
      </c>
      <c r="L3757" s="1821"/>
      <c r="M3757" s="1821"/>
      <c r="N3757" s="1825">
        <f t="shared" si="204"/>
        <v>0</v>
      </c>
      <c r="O3757" s="2143"/>
      <c r="P3757" s="2143"/>
      <c r="Q3757" s="2143">
        <f t="shared" si="205"/>
        <v>0</v>
      </c>
      <c r="R3757" s="2440"/>
    </row>
    <row r="3758" spans="3:18" ht="14.25" customHeight="1">
      <c r="C3758" s="1820">
        <v>47</v>
      </c>
      <c r="D3758" s="1962" t="s">
        <v>5096</v>
      </c>
      <c r="E3758" s="1822">
        <v>7</v>
      </c>
      <c r="F3758" s="1821" t="s">
        <v>3489</v>
      </c>
      <c r="G3758" s="1823">
        <v>1</v>
      </c>
      <c r="H3758" s="1821">
        <v>2021</v>
      </c>
      <c r="I3758" s="1824">
        <v>28.434419999999999</v>
      </c>
      <c r="J3758" s="1821">
        <f t="shared" si="202"/>
        <v>71.5</v>
      </c>
      <c r="K3758" s="1824">
        <f t="shared" si="203"/>
        <v>8.1038096999999993</v>
      </c>
      <c r="L3758" s="1821"/>
      <c r="M3758" s="1821"/>
      <c r="N3758" s="1825">
        <f t="shared" si="204"/>
        <v>0</v>
      </c>
      <c r="O3758" s="2143"/>
      <c r="P3758" s="2143"/>
      <c r="Q3758" s="2143">
        <f t="shared" si="205"/>
        <v>0</v>
      </c>
      <c r="R3758" s="2440"/>
    </row>
    <row r="3759" spans="3:18" ht="14.25" customHeight="1">
      <c r="C3759" s="1820">
        <v>48</v>
      </c>
      <c r="D3759" s="1962" t="s">
        <v>5097</v>
      </c>
      <c r="E3759" s="1822">
        <v>7</v>
      </c>
      <c r="F3759" s="1821" t="s">
        <v>2269</v>
      </c>
      <c r="G3759" s="1823">
        <v>2</v>
      </c>
      <c r="H3759" s="1821">
        <v>2021</v>
      </c>
      <c r="I3759" s="1824">
        <v>4940</v>
      </c>
      <c r="J3759" s="1821">
        <f t="shared" si="202"/>
        <v>71.5</v>
      </c>
      <c r="K3759" s="1824">
        <f t="shared" si="203"/>
        <v>1407.9</v>
      </c>
      <c r="L3759" s="1821"/>
      <c r="M3759" s="1821"/>
      <c r="N3759" s="1825">
        <f t="shared" si="204"/>
        <v>0</v>
      </c>
      <c r="O3759" s="2143"/>
      <c r="P3759" s="2143"/>
      <c r="Q3759" s="2143">
        <f t="shared" si="205"/>
        <v>0</v>
      </c>
      <c r="R3759" s="2440"/>
    </row>
    <row r="3760" spans="3:18" ht="14.25" customHeight="1">
      <c r="C3760" s="1820">
        <v>49</v>
      </c>
      <c r="D3760" s="1962" t="s">
        <v>5098</v>
      </c>
      <c r="E3760" s="1822">
        <v>7</v>
      </c>
      <c r="F3760" s="1821" t="s">
        <v>3489</v>
      </c>
      <c r="G3760" s="1823">
        <v>2</v>
      </c>
      <c r="H3760" s="1821">
        <v>2021</v>
      </c>
      <c r="I3760" s="1824">
        <v>43.8</v>
      </c>
      <c r="J3760" s="1821">
        <f t="shared" si="202"/>
        <v>71.5</v>
      </c>
      <c r="K3760" s="1824">
        <f t="shared" si="203"/>
        <v>12.483000000000001</v>
      </c>
      <c r="L3760" s="1821"/>
      <c r="M3760" s="1821"/>
      <c r="N3760" s="1825">
        <f t="shared" si="204"/>
        <v>0</v>
      </c>
      <c r="O3760" s="2143"/>
      <c r="P3760" s="2143"/>
      <c r="Q3760" s="2143">
        <f t="shared" si="205"/>
        <v>0</v>
      </c>
      <c r="R3760" s="2440"/>
    </row>
    <row r="3761" spans="3:18" ht="14.25" customHeight="1">
      <c r="C3761" s="1820">
        <v>50</v>
      </c>
      <c r="D3761" s="1962" t="s">
        <v>5099</v>
      </c>
      <c r="E3761" s="1822">
        <v>7</v>
      </c>
      <c r="F3761" s="1821" t="s">
        <v>3489</v>
      </c>
      <c r="G3761" s="1823">
        <v>1</v>
      </c>
      <c r="H3761" s="1821">
        <v>2021</v>
      </c>
      <c r="I3761" s="1824">
        <v>26.64</v>
      </c>
      <c r="J3761" s="1821">
        <f t="shared" si="202"/>
        <v>71.5</v>
      </c>
      <c r="K3761" s="1824">
        <f t="shared" si="203"/>
        <v>7.5924000000000014</v>
      </c>
      <c r="L3761" s="1821"/>
      <c r="M3761" s="1821"/>
      <c r="N3761" s="1825">
        <f t="shared" si="204"/>
        <v>0</v>
      </c>
      <c r="O3761" s="2143"/>
      <c r="P3761" s="2143"/>
      <c r="Q3761" s="2143">
        <f t="shared" si="205"/>
        <v>0</v>
      </c>
      <c r="R3761" s="2441"/>
    </row>
    <row r="3762" spans="3:18" ht="14.25" customHeight="1">
      <c r="C3762" s="1668">
        <v>1</v>
      </c>
      <c r="D3762" s="1963" t="s">
        <v>5055</v>
      </c>
      <c r="E3762" s="1669">
        <v>7</v>
      </c>
      <c r="F3762" s="1670" t="s">
        <v>508</v>
      </c>
      <c r="G3762" s="1754">
        <v>27</v>
      </c>
      <c r="H3762" s="1670">
        <v>2022</v>
      </c>
      <c r="I3762" s="1672">
        <v>1237.0899999999999</v>
      </c>
      <c r="J3762" s="1670">
        <v>42.900000000000006</v>
      </c>
      <c r="K3762" s="1672">
        <v>706.37838999999985</v>
      </c>
      <c r="L3762" s="1670"/>
      <c r="M3762" s="1670"/>
      <c r="N3762" s="1670"/>
      <c r="O3762" s="2118"/>
      <c r="P3762" s="2118"/>
      <c r="Q3762" s="2118"/>
      <c r="R3762" s="2497" t="s">
        <v>1980</v>
      </c>
    </row>
    <row r="3763" spans="3:18" ht="14.25" customHeight="1">
      <c r="C3763" s="1668">
        <v>2</v>
      </c>
      <c r="D3763" s="1963" t="s">
        <v>6163</v>
      </c>
      <c r="E3763" s="1669">
        <v>7</v>
      </c>
      <c r="F3763" s="1670" t="s">
        <v>508</v>
      </c>
      <c r="G3763" s="1754">
        <v>44</v>
      </c>
      <c r="H3763" s="1670">
        <v>2022</v>
      </c>
      <c r="I3763" s="1672">
        <v>2112</v>
      </c>
      <c r="J3763" s="1670">
        <v>42.900000000000006</v>
      </c>
      <c r="K3763" s="1672">
        <v>1205.9519999999998</v>
      </c>
      <c r="L3763" s="1670"/>
      <c r="M3763" s="1670"/>
      <c r="N3763" s="1673">
        <v>0</v>
      </c>
      <c r="O3763" s="2118"/>
      <c r="P3763" s="2118"/>
      <c r="Q3763" s="2118">
        <v>0</v>
      </c>
      <c r="R3763" s="2498"/>
    </row>
    <row r="3764" spans="3:18" ht="14.25" customHeight="1">
      <c r="C3764" s="1668">
        <v>3</v>
      </c>
      <c r="D3764" s="1963" t="s">
        <v>2112</v>
      </c>
      <c r="E3764" s="1669">
        <v>7</v>
      </c>
      <c r="F3764" s="1670" t="s">
        <v>508</v>
      </c>
      <c r="G3764" s="1754">
        <v>1</v>
      </c>
      <c r="H3764" s="1670">
        <v>2008</v>
      </c>
      <c r="I3764" s="1672">
        <v>42.24</v>
      </c>
      <c r="J3764" s="1670">
        <v>100</v>
      </c>
      <c r="K3764" s="1672">
        <v>0</v>
      </c>
      <c r="L3764" s="1670"/>
      <c r="M3764" s="1670"/>
      <c r="N3764" s="1673">
        <v>0</v>
      </c>
      <c r="O3764" s="2118"/>
      <c r="P3764" s="2118"/>
      <c r="Q3764" s="2118">
        <v>0</v>
      </c>
      <c r="R3764" s="2499"/>
    </row>
    <row r="3765" spans="3:18" ht="14.25" customHeight="1">
      <c r="C3765" s="1674">
        <v>1</v>
      </c>
      <c r="D3765" s="1964" t="s">
        <v>5102</v>
      </c>
      <c r="E3765" s="1675">
        <v>7</v>
      </c>
      <c r="F3765" s="1676" t="s">
        <v>508</v>
      </c>
      <c r="G3765" s="1755">
        <v>3</v>
      </c>
      <c r="H3765" s="1678" t="s">
        <v>4881</v>
      </c>
      <c r="I3765" s="1680">
        <v>3978</v>
      </c>
      <c r="J3765" s="1676">
        <v>57.2</v>
      </c>
      <c r="K3765" s="1680">
        <v>1702.5839999999996</v>
      </c>
      <c r="L3765" s="1676"/>
      <c r="M3765" s="1676"/>
      <c r="N3765" s="1681">
        <v>0</v>
      </c>
      <c r="O3765" s="2119"/>
      <c r="P3765" s="2119"/>
      <c r="Q3765" s="2119">
        <v>0</v>
      </c>
      <c r="R3765" s="2500" t="s">
        <v>4791</v>
      </c>
    </row>
    <row r="3766" spans="3:18" ht="14.25" customHeight="1">
      <c r="C3766" s="1682">
        <v>2</v>
      </c>
      <c r="D3766" s="1965" t="s">
        <v>2558</v>
      </c>
      <c r="E3766" s="1683">
        <v>7</v>
      </c>
      <c r="F3766" s="1684" t="s">
        <v>508</v>
      </c>
      <c r="G3766" s="1756">
        <v>7</v>
      </c>
      <c r="H3766" s="1686" t="s">
        <v>7279</v>
      </c>
      <c r="I3766" s="1687">
        <v>75.48</v>
      </c>
      <c r="J3766" s="1684">
        <v>100</v>
      </c>
      <c r="K3766" s="1688">
        <v>0</v>
      </c>
      <c r="L3766" s="1684"/>
      <c r="M3766" s="1684"/>
      <c r="N3766" s="1689">
        <v>0</v>
      </c>
      <c r="O3766" s="2120"/>
      <c r="P3766" s="2120"/>
      <c r="Q3766" s="2120">
        <v>0</v>
      </c>
      <c r="R3766" s="2501"/>
    </row>
    <row r="3767" spans="3:18" ht="14.25" customHeight="1">
      <c r="C3767" s="1682">
        <v>3</v>
      </c>
      <c r="D3767" s="1965" t="s">
        <v>2106</v>
      </c>
      <c r="E3767" s="1683">
        <v>7</v>
      </c>
      <c r="F3767" s="1684" t="s">
        <v>508</v>
      </c>
      <c r="G3767" s="1756">
        <v>2</v>
      </c>
      <c r="H3767" s="1686" t="s">
        <v>7278</v>
      </c>
      <c r="I3767" s="1687">
        <v>53.895000000000003</v>
      </c>
      <c r="J3767" s="1684">
        <v>85.800000000000011</v>
      </c>
      <c r="K3767" s="1688">
        <v>7.6530899999999962</v>
      </c>
      <c r="L3767" s="1684"/>
      <c r="M3767" s="1684"/>
      <c r="N3767" s="1689">
        <v>0</v>
      </c>
      <c r="O3767" s="2120"/>
      <c r="P3767" s="2120"/>
      <c r="Q3767" s="2120">
        <v>0</v>
      </c>
      <c r="R3767" s="2501"/>
    </row>
    <row r="3768" spans="3:18" ht="14.25" customHeight="1">
      <c r="C3768" s="1682">
        <v>4</v>
      </c>
      <c r="D3768" s="1965" t="s">
        <v>5055</v>
      </c>
      <c r="E3768" s="1683">
        <v>7</v>
      </c>
      <c r="F3768" s="1684" t="s">
        <v>508</v>
      </c>
      <c r="G3768" s="1756">
        <v>6</v>
      </c>
      <c r="H3768" s="1686">
        <v>2022</v>
      </c>
      <c r="I3768" s="1687">
        <v>45.818179999999998</v>
      </c>
      <c r="J3768" s="1684">
        <v>57.2</v>
      </c>
      <c r="K3768" s="1688">
        <v>19.610181039999997</v>
      </c>
      <c r="L3768" s="1684"/>
      <c r="M3768" s="1684"/>
      <c r="N3768" s="1689">
        <v>0</v>
      </c>
      <c r="O3768" s="2120"/>
      <c r="P3768" s="2120"/>
      <c r="Q3768" s="2120">
        <v>0</v>
      </c>
      <c r="R3768" s="2501"/>
    </row>
    <row r="3769" spans="3:18" ht="14.25" customHeight="1">
      <c r="C3769" s="1682">
        <v>5</v>
      </c>
      <c r="D3769" s="1965" t="s">
        <v>6163</v>
      </c>
      <c r="E3769" s="1683">
        <v>7</v>
      </c>
      <c r="F3769" s="1684" t="s">
        <v>508</v>
      </c>
      <c r="G3769" s="1756">
        <v>6</v>
      </c>
      <c r="H3769" s="1686">
        <v>2022</v>
      </c>
      <c r="I3769" s="1687">
        <v>48</v>
      </c>
      <c r="J3769" s="1684">
        <v>57.2</v>
      </c>
      <c r="K3769" s="1688">
        <v>20.543999999999997</v>
      </c>
      <c r="L3769" s="1684"/>
      <c r="M3769" s="1684"/>
      <c r="N3769" s="1689">
        <v>0</v>
      </c>
      <c r="O3769" s="2120"/>
      <c r="P3769" s="2120"/>
      <c r="Q3769" s="2120">
        <v>0</v>
      </c>
      <c r="R3769" s="2501"/>
    </row>
    <row r="3770" spans="3:18" ht="14.25" customHeight="1">
      <c r="C3770" s="1682">
        <v>6</v>
      </c>
      <c r="D3770" s="1965" t="s">
        <v>7518</v>
      </c>
      <c r="E3770" s="1683">
        <v>7</v>
      </c>
      <c r="F3770" s="1684" t="s">
        <v>508</v>
      </c>
      <c r="G3770" s="1756">
        <v>1</v>
      </c>
      <c r="H3770" s="1686" t="s">
        <v>7283</v>
      </c>
      <c r="I3770" s="1687">
        <v>3978</v>
      </c>
      <c r="J3770" s="1684">
        <v>28.6</v>
      </c>
      <c r="K3770" s="1688">
        <v>2840.2919999999999</v>
      </c>
      <c r="L3770" s="1684"/>
      <c r="M3770" s="1684"/>
      <c r="N3770" s="1689">
        <v>0</v>
      </c>
      <c r="O3770" s="2120"/>
      <c r="P3770" s="2120"/>
      <c r="Q3770" s="2120">
        <v>0</v>
      </c>
      <c r="R3770" s="2501"/>
    </row>
    <row r="3771" spans="3:18" ht="14.25" customHeight="1">
      <c r="C3771" s="1682">
        <v>7</v>
      </c>
      <c r="D3771" s="1965" t="s">
        <v>2334</v>
      </c>
      <c r="E3771" s="1683">
        <v>7</v>
      </c>
      <c r="F3771" s="1684" t="s">
        <v>508</v>
      </c>
      <c r="G3771" s="1756">
        <v>1</v>
      </c>
      <c r="H3771" s="1686">
        <v>2020</v>
      </c>
      <c r="I3771" s="1687">
        <v>38.960999999999999</v>
      </c>
      <c r="J3771" s="1684">
        <v>85.800000000000011</v>
      </c>
      <c r="K3771" s="1688">
        <v>5.5324619999999998</v>
      </c>
      <c r="L3771" s="1684"/>
      <c r="M3771" s="1684"/>
      <c r="N3771" s="1689">
        <v>0</v>
      </c>
      <c r="O3771" s="2120"/>
      <c r="P3771" s="2120"/>
      <c r="Q3771" s="2120">
        <v>0</v>
      </c>
      <c r="R3771" s="2502"/>
    </row>
    <row r="3772" spans="3:18" ht="14.25" customHeight="1">
      <c r="C3772" s="1562">
        <v>1</v>
      </c>
      <c r="D3772" s="1951" t="s">
        <v>2844</v>
      </c>
      <c r="E3772" s="1563">
        <v>7</v>
      </c>
      <c r="F3772" s="1564" t="s">
        <v>508</v>
      </c>
      <c r="G3772" s="1718">
        <v>3</v>
      </c>
      <c r="H3772" s="1564">
        <v>2006</v>
      </c>
      <c r="I3772" s="1566">
        <v>148.5</v>
      </c>
      <c r="J3772" s="1564">
        <v>100</v>
      </c>
      <c r="K3772" s="1566">
        <f t="shared" ref="K3772:K3885" si="206">IF(J3772=100,0,I3772-I3772*J3772%)</f>
        <v>0</v>
      </c>
      <c r="L3772" s="1564"/>
      <c r="M3772" s="1564"/>
      <c r="N3772" s="1567">
        <f t="shared" ref="N3772:N3885" si="207">+L3772*M3772</f>
        <v>0</v>
      </c>
      <c r="O3772" s="2102"/>
      <c r="P3772" s="2102"/>
      <c r="Q3772" s="2102">
        <f t="shared" ref="Q3772:Q3885" si="208">+O3772*P3772</f>
        <v>0</v>
      </c>
      <c r="R3772" s="2385" t="s">
        <v>8025</v>
      </c>
    </row>
    <row r="3773" spans="3:18" ht="14.25" customHeight="1">
      <c r="C3773" s="1562">
        <v>2</v>
      </c>
      <c r="D3773" s="1951" t="s">
        <v>2546</v>
      </c>
      <c r="E3773" s="1563">
        <v>7</v>
      </c>
      <c r="F3773" s="1564" t="s">
        <v>508</v>
      </c>
      <c r="G3773" s="1718">
        <v>3</v>
      </c>
      <c r="H3773" s="1564">
        <v>2006</v>
      </c>
      <c r="I3773" s="1566">
        <v>128.25</v>
      </c>
      <c r="J3773" s="1564">
        <v>100</v>
      </c>
      <c r="K3773" s="1566">
        <f t="shared" si="206"/>
        <v>0</v>
      </c>
      <c r="L3773" s="1564"/>
      <c r="M3773" s="1564"/>
      <c r="N3773" s="1567">
        <f t="shared" si="207"/>
        <v>0</v>
      </c>
      <c r="O3773" s="2102"/>
      <c r="P3773" s="2102"/>
      <c r="Q3773" s="2102">
        <f t="shared" si="208"/>
        <v>0</v>
      </c>
      <c r="R3773" s="2386"/>
    </row>
    <row r="3774" spans="3:18" ht="14.25" customHeight="1">
      <c r="C3774" s="1562">
        <v>3</v>
      </c>
      <c r="D3774" s="1951" t="s">
        <v>2845</v>
      </c>
      <c r="E3774" s="1563">
        <v>7</v>
      </c>
      <c r="F3774" s="1564" t="s">
        <v>508</v>
      </c>
      <c r="G3774" s="1718">
        <v>2</v>
      </c>
      <c r="H3774" s="1564">
        <v>2005</v>
      </c>
      <c r="I3774" s="1566">
        <v>3010.06</v>
      </c>
      <c r="J3774" s="1564">
        <v>100</v>
      </c>
      <c r="K3774" s="1566">
        <f t="shared" si="206"/>
        <v>0</v>
      </c>
      <c r="L3774" s="1564"/>
      <c r="M3774" s="1564"/>
      <c r="N3774" s="1567">
        <f t="shared" si="207"/>
        <v>0</v>
      </c>
      <c r="O3774" s="2102"/>
      <c r="P3774" s="2102"/>
      <c r="Q3774" s="2102">
        <f t="shared" si="208"/>
        <v>0</v>
      </c>
      <c r="R3774" s="2386"/>
    </row>
    <row r="3775" spans="3:18" ht="14.25" customHeight="1">
      <c r="C3775" s="1562">
        <v>4</v>
      </c>
      <c r="D3775" s="1951" t="s">
        <v>7519</v>
      </c>
      <c r="E3775" s="1563">
        <v>7</v>
      </c>
      <c r="F3775" s="1564" t="s">
        <v>508</v>
      </c>
      <c r="G3775" s="1718">
        <v>2</v>
      </c>
      <c r="H3775" s="1564">
        <v>2005</v>
      </c>
      <c r="I3775" s="1566">
        <v>211.42</v>
      </c>
      <c r="J3775" s="1564">
        <v>100</v>
      </c>
      <c r="K3775" s="1566">
        <f t="shared" si="206"/>
        <v>0</v>
      </c>
      <c r="L3775" s="1564"/>
      <c r="M3775" s="1564"/>
      <c r="N3775" s="1567">
        <f t="shared" si="207"/>
        <v>0</v>
      </c>
      <c r="O3775" s="2102"/>
      <c r="P3775" s="2102"/>
      <c r="Q3775" s="2102">
        <f t="shared" si="208"/>
        <v>0</v>
      </c>
      <c r="R3775" s="2386"/>
    </row>
    <row r="3776" spans="3:18" ht="14.25" customHeight="1">
      <c r="C3776" s="1562">
        <v>5</v>
      </c>
      <c r="D3776" s="1951" t="s">
        <v>2829</v>
      </c>
      <c r="E3776" s="1563">
        <v>7</v>
      </c>
      <c r="F3776" s="1564" t="s">
        <v>508</v>
      </c>
      <c r="G3776" s="1718">
        <v>2</v>
      </c>
      <c r="H3776" s="1564">
        <v>2005</v>
      </c>
      <c r="I3776" s="1566">
        <v>1770.25</v>
      </c>
      <c r="J3776" s="1564">
        <v>100</v>
      </c>
      <c r="K3776" s="1566">
        <f t="shared" si="206"/>
        <v>0</v>
      </c>
      <c r="L3776" s="1564"/>
      <c r="M3776" s="1564"/>
      <c r="N3776" s="1567">
        <f t="shared" si="207"/>
        <v>0</v>
      </c>
      <c r="O3776" s="2102"/>
      <c r="P3776" s="2102"/>
      <c r="Q3776" s="2102">
        <f t="shared" si="208"/>
        <v>0</v>
      </c>
      <c r="R3776" s="2386"/>
    </row>
    <row r="3777" spans="3:18" ht="14.25" customHeight="1">
      <c r="C3777" s="1562">
        <v>6</v>
      </c>
      <c r="D3777" s="1951" t="s">
        <v>5063</v>
      </c>
      <c r="E3777" s="1563">
        <v>7</v>
      </c>
      <c r="F3777" s="1564" t="s">
        <v>508</v>
      </c>
      <c r="G3777" s="1718">
        <v>2</v>
      </c>
      <c r="H3777" s="1564">
        <v>2005</v>
      </c>
      <c r="I3777" s="1566">
        <v>2248.8229999999999</v>
      </c>
      <c r="J3777" s="1564">
        <v>100</v>
      </c>
      <c r="K3777" s="1566">
        <f t="shared" si="206"/>
        <v>0</v>
      </c>
      <c r="L3777" s="1564"/>
      <c r="M3777" s="1564"/>
      <c r="N3777" s="1567">
        <f t="shared" si="207"/>
        <v>0</v>
      </c>
      <c r="O3777" s="2102"/>
      <c r="P3777" s="2102"/>
      <c r="Q3777" s="2102">
        <f t="shared" si="208"/>
        <v>0</v>
      </c>
      <c r="R3777" s="2386"/>
    </row>
    <row r="3778" spans="3:18" ht="14.25" customHeight="1">
      <c r="C3778" s="1562">
        <v>7</v>
      </c>
      <c r="D3778" s="1951" t="s">
        <v>2842</v>
      </c>
      <c r="E3778" s="1563">
        <v>7</v>
      </c>
      <c r="F3778" s="1564" t="s">
        <v>508</v>
      </c>
      <c r="G3778" s="1718">
        <v>1</v>
      </c>
      <c r="H3778" s="1564">
        <v>2006</v>
      </c>
      <c r="I3778" s="1566">
        <v>983</v>
      </c>
      <c r="J3778" s="1564">
        <v>100</v>
      </c>
      <c r="K3778" s="1566">
        <f t="shared" si="206"/>
        <v>0</v>
      </c>
      <c r="L3778" s="1564"/>
      <c r="M3778" s="1564"/>
      <c r="N3778" s="1567">
        <f t="shared" si="207"/>
        <v>0</v>
      </c>
      <c r="O3778" s="2102"/>
      <c r="P3778" s="2102"/>
      <c r="Q3778" s="2102">
        <f t="shared" si="208"/>
        <v>0</v>
      </c>
      <c r="R3778" s="2386"/>
    </row>
    <row r="3779" spans="3:18" ht="14.25" customHeight="1">
      <c r="C3779" s="1562">
        <v>8</v>
      </c>
      <c r="D3779" s="1951" t="s">
        <v>2843</v>
      </c>
      <c r="E3779" s="1563">
        <v>7</v>
      </c>
      <c r="F3779" s="1564" t="s">
        <v>508</v>
      </c>
      <c r="G3779" s="1718">
        <v>1</v>
      </c>
      <c r="H3779" s="1564">
        <v>2006</v>
      </c>
      <c r="I3779" s="1566">
        <v>932</v>
      </c>
      <c r="J3779" s="1564">
        <v>100</v>
      </c>
      <c r="K3779" s="1566">
        <f t="shared" si="206"/>
        <v>0</v>
      </c>
      <c r="L3779" s="1564"/>
      <c r="M3779" s="1564"/>
      <c r="N3779" s="1567">
        <f t="shared" si="207"/>
        <v>0</v>
      </c>
      <c r="O3779" s="2102"/>
      <c r="P3779" s="2102"/>
      <c r="Q3779" s="2102">
        <f t="shared" si="208"/>
        <v>0</v>
      </c>
      <c r="R3779" s="2386"/>
    </row>
    <row r="3780" spans="3:18" ht="14.25" customHeight="1">
      <c r="C3780" s="1562">
        <v>9</v>
      </c>
      <c r="D3780" s="1951" t="s">
        <v>7520</v>
      </c>
      <c r="E3780" s="1563">
        <v>7</v>
      </c>
      <c r="F3780" s="1564" t="s">
        <v>508</v>
      </c>
      <c r="G3780" s="1718">
        <v>1</v>
      </c>
      <c r="H3780" s="1564">
        <v>2006</v>
      </c>
      <c r="I3780" s="1566">
        <v>1675</v>
      </c>
      <c r="J3780" s="1564">
        <v>100</v>
      </c>
      <c r="K3780" s="1566">
        <f t="shared" si="206"/>
        <v>0</v>
      </c>
      <c r="L3780" s="1564"/>
      <c r="M3780" s="1564"/>
      <c r="N3780" s="1567">
        <f t="shared" si="207"/>
        <v>0</v>
      </c>
      <c r="O3780" s="2102"/>
      <c r="P3780" s="2102"/>
      <c r="Q3780" s="2102">
        <f t="shared" si="208"/>
        <v>0</v>
      </c>
      <c r="R3780" s="2386"/>
    </row>
    <row r="3781" spans="3:18" ht="14.25" customHeight="1">
      <c r="C3781" s="1562">
        <v>10</v>
      </c>
      <c r="D3781" s="1951" t="s">
        <v>7521</v>
      </c>
      <c r="E3781" s="1563">
        <v>7</v>
      </c>
      <c r="F3781" s="1564" t="s">
        <v>508</v>
      </c>
      <c r="G3781" s="1718">
        <v>5</v>
      </c>
      <c r="H3781" s="1564">
        <v>2007</v>
      </c>
      <c r="I3781" s="1566">
        <v>3258.9050000000002</v>
      </c>
      <c r="J3781" s="1564">
        <v>100</v>
      </c>
      <c r="K3781" s="1566">
        <f t="shared" si="206"/>
        <v>0</v>
      </c>
      <c r="L3781" s="1564"/>
      <c r="M3781" s="1564"/>
      <c r="N3781" s="1567">
        <f t="shared" si="207"/>
        <v>0</v>
      </c>
      <c r="O3781" s="2102"/>
      <c r="P3781" s="2102"/>
      <c r="Q3781" s="2102">
        <f t="shared" si="208"/>
        <v>0</v>
      </c>
      <c r="R3781" s="2386"/>
    </row>
    <row r="3782" spans="3:18" ht="14.25" customHeight="1">
      <c r="C3782" s="1562">
        <v>11</v>
      </c>
      <c r="D3782" s="1951" t="s">
        <v>7522</v>
      </c>
      <c r="E3782" s="1563">
        <v>7</v>
      </c>
      <c r="F3782" s="1564" t="s">
        <v>508</v>
      </c>
      <c r="G3782" s="1718">
        <v>5</v>
      </c>
      <c r="H3782" s="1564">
        <v>2007</v>
      </c>
      <c r="I3782" s="1566">
        <v>576.33335</v>
      </c>
      <c r="J3782" s="1564">
        <v>100</v>
      </c>
      <c r="K3782" s="1566">
        <f t="shared" si="206"/>
        <v>0</v>
      </c>
      <c r="L3782" s="1564"/>
      <c r="M3782" s="1564"/>
      <c r="N3782" s="1567">
        <f t="shared" si="207"/>
        <v>0</v>
      </c>
      <c r="O3782" s="2102"/>
      <c r="P3782" s="2102"/>
      <c r="Q3782" s="2102">
        <f t="shared" si="208"/>
        <v>0</v>
      </c>
      <c r="R3782" s="2386"/>
    </row>
    <row r="3783" spans="3:18" ht="14.25" customHeight="1">
      <c r="C3783" s="1562">
        <v>12</v>
      </c>
      <c r="D3783" s="1951" t="s">
        <v>2690</v>
      </c>
      <c r="E3783" s="1563">
        <v>7</v>
      </c>
      <c r="F3783" s="1564" t="s">
        <v>508</v>
      </c>
      <c r="G3783" s="1718">
        <v>5</v>
      </c>
      <c r="H3783" s="1564">
        <v>2007</v>
      </c>
      <c r="I3783" s="1566">
        <v>792.70500000000004</v>
      </c>
      <c r="J3783" s="1564">
        <v>100</v>
      </c>
      <c r="K3783" s="1566">
        <f t="shared" si="206"/>
        <v>0</v>
      </c>
      <c r="L3783" s="1564"/>
      <c r="M3783" s="1564"/>
      <c r="N3783" s="1567">
        <f t="shared" si="207"/>
        <v>0</v>
      </c>
      <c r="O3783" s="2102"/>
      <c r="P3783" s="2102"/>
      <c r="Q3783" s="2102">
        <f t="shared" si="208"/>
        <v>0</v>
      </c>
      <c r="R3783" s="2386"/>
    </row>
    <row r="3784" spans="3:18" ht="14.25" customHeight="1">
      <c r="C3784" s="1562">
        <v>13</v>
      </c>
      <c r="D3784" s="1951" t="s">
        <v>7523</v>
      </c>
      <c r="E3784" s="1563">
        <v>7</v>
      </c>
      <c r="F3784" s="1564" t="s">
        <v>508</v>
      </c>
      <c r="G3784" s="1718">
        <v>5</v>
      </c>
      <c r="H3784" s="1564">
        <v>2007</v>
      </c>
      <c r="I3784" s="1566">
        <v>128.29</v>
      </c>
      <c r="J3784" s="1564">
        <v>100</v>
      </c>
      <c r="K3784" s="1566">
        <f t="shared" si="206"/>
        <v>0</v>
      </c>
      <c r="L3784" s="1564"/>
      <c r="M3784" s="1564"/>
      <c r="N3784" s="1567">
        <f t="shared" si="207"/>
        <v>0</v>
      </c>
      <c r="O3784" s="2102"/>
      <c r="P3784" s="2102"/>
      <c r="Q3784" s="2102">
        <f t="shared" si="208"/>
        <v>0</v>
      </c>
      <c r="R3784" s="2386"/>
    </row>
    <row r="3785" spans="3:18" ht="14.25" customHeight="1">
      <c r="C3785" s="1562">
        <v>14</v>
      </c>
      <c r="D3785" s="1951" t="s">
        <v>7524</v>
      </c>
      <c r="E3785" s="1563">
        <v>7</v>
      </c>
      <c r="F3785" s="1564" t="s">
        <v>508</v>
      </c>
      <c r="G3785" s="1718">
        <v>5</v>
      </c>
      <c r="H3785" s="1564">
        <v>2007</v>
      </c>
      <c r="I3785" s="1566">
        <v>134.035</v>
      </c>
      <c r="J3785" s="1564">
        <v>100</v>
      </c>
      <c r="K3785" s="1566">
        <f t="shared" si="206"/>
        <v>0</v>
      </c>
      <c r="L3785" s="1564"/>
      <c r="M3785" s="1564"/>
      <c r="N3785" s="1567">
        <f t="shared" si="207"/>
        <v>0</v>
      </c>
      <c r="O3785" s="2102"/>
      <c r="P3785" s="2102"/>
      <c r="Q3785" s="2102">
        <f t="shared" si="208"/>
        <v>0</v>
      </c>
      <c r="R3785" s="2386"/>
    </row>
    <row r="3786" spans="3:18" ht="14.25" customHeight="1">
      <c r="C3786" s="1562">
        <v>15</v>
      </c>
      <c r="D3786" s="1951" t="s">
        <v>2846</v>
      </c>
      <c r="E3786" s="1563">
        <v>7</v>
      </c>
      <c r="F3786" s="1564" t="s">
        <v>508</v>
      </c>
      <c r="G3786" s="1718">
        <v>1</v>
      </c>
      <c r="H3786" s="1564">
        <v>2008</v>
      </c>
      <c r="I3786" s="1566">
        <v>44.3</v>
      </c>
      <c r="J3786" s="1564">
        <v>100</v>
      </c>
      <c r="K3786" s="1566">
        <f t="shared" si="206"/>
        <v>0</v>
      </c>
      <c r="L3786" s="1564"/>
      <c r="M3786" s="1564"/>
      <c r="N3786" s="1567">
        <f t="shared" si="207"/>
        <v>0</v>
      </c>
      <c r="O3786" s="2102"/>
      <c r="P3786" s="2102"/>
      <c r="Q3786" s="2102">
        <f t="shared" si="208"/>
        <v>0</v>
      </c>
      <c r="R3786" s="2386"/>
    </row>
    <row r="3787" spans="3:18" ht="14.25" customHeight="1">
      <c r="C3787" s="1562">
        <v>16</v>
      </c>
      <c r="D3787" s="1951" t="s">
        <v>2847</v>
      </c>
      <c r="E3787" s="1563">
        <v>7</v>
      </c>
      <c r="F3787" s="1564" t="s">
        <v>508</v>
      </c>
      <c r="G3787" s="1718">
        <v>1</v>
      </c>
      <c r="H3787" s="1564">
        <v>2008</v>
      </c>
      <c r="I3787" s="1566">
        <v>50</v>
      </c>
      <c r="J3787" s="1564">
        <v>100</v>
      </c>
      <c r="K3787" s="1566">
        <f t="shared" si="206"/>
        <v>0</v>
      </c>
      <c r="L3787" s="1564"/>
      <c r="M3787" s="1564"/>
      <c r="N3787" s="1567">
        <f t="shared" si="207"/>
        <v>0</v>
      </c>
      <c r="O3787" s="2102"/>
      <c r="P3787" s="2102"/>
      <c r="Q3787" s="2102">
        <f t="shared" si="208"/>
        <v>0</v>
      </c>
      <c r="R3787" s="2386"/>
    </row>
    <row r="3788" spans="3:18" ht="14.25" customHeight="1">
      <c r="C3788" s="1562">
        <v>17</v>
      </c>
      <c r="D3788" s="1951" t="s">
        <v>3003</v>
      </c>
      <c r="E3788" s="1563">
        <v>7</v>
      </c>
      <c r="F3788" s="1564" t="s">
        <v>508</v>
      </c>
      <c r="G3788" s="1718">
        <v>1</v>
      </c>
      <c r="H3788" s="1564">
        <v>2007</v>
      </c>
      <c r="I3788" s="1566">
        <v>209</v>
      </c>
      <c r="J3788" s="1564">
        <v>100</v>
      </c>
      <c r="K3788" s="1566">
        <f t="shared" si="206"/>
        <v>0</v>
      </c>
      <c r="L3788" s="1564"/>
      <c r="M3788" s="1564"/>
      <c r="N3788" s="1567">
        <f t="shared" si="207"/>
        <v>0</v>
      </c>
      <c r="O3788" s="2102"/>
      <c r="P3788" s="2102"/>
      <c r="Q3788" s="2102">
        <f t="shared" si="208"/>
        <v>0</v>
      </c>
      <c r="R3788" s="2386"/>
    </row>
    <row r="3789" spans="3:18" ht="14.25" customHeight="1">
      <c r="C3789" s="1562">
        <v>18</v>
      </c>
      <c r="D3789" s="1951" t="s">
        <v>3005</v>
      </c>
      <c r="E3789" s="1563">
        <v>7</v>
      </c>
      <c r="F3789" s="1564" t="s">
        <v>508</v>
      </c>
      <c r="G3789" s="1718">
        <v>1</v>
      </c>
      <c r="H3789" s="1564">
        <v>2007</v>
      </c>
      <c r="I3789" s="1566">
        <v>103.4</v>
      </c>
      <c r="J3789" s="1564">
        <v>100</v>
      </c>
      <c r="K3789" s="1566">
        <f t="shared" si="206"/>
        <v>0</v>
      </c>
      <c r="L3789" s="1564"/>
      <c r="M3789" s="1564"/>
      <c r="N3789" s="1567">
        <f t="shared" si="207"/>
        <v>0</v>
      </c>
      <c r="O3789" s="2102"/>
      <c r="P3789" s="2102"/>
      <c r="Q3789" s="2102">
        <f t="shared" si="208"/>
        <v>0</v>
      </c>
      <c r="R3789" s="2386"/>
    </row>
    <row r="3790" spans="3:18" ht="14.25" customHeight="1">
      <c r="C3790" s="1562">
        <v>19</v>
      </c>
      <c r="D3790" s="1951" t="s">
        <v>7525</v>
      </c>
      <c r="E3790" s="1563">
        <v>7</v>
      </c>
      <c r="F3790" s="1564" t="s">
        <v>508</v>
      </c>
      <c r="G3790" s="1718">
        <v>2</v>
      </c>
      <c r="H3790" s="1564">
        <v>2008</v>
      </c>
      <c r="I3790" s="1566">
        <v>88.6</v>
      </c>
      <c r="J3790" s="1564">
        <v>100</v>
      </c>
      <c r="K3790" s="1566">
        <f t="shared" si="206"/>
        <v>0</v>
      </c>
      <c r="L3790" s="1564"/>
      <c r="M3790" s="1564"/>
      <c r="N3790" s="1567">
        <f t="shared" si="207"/>
        <v>0</v>
      </c>
      <c r="O3790" s="2102"/>
      <c r="P3790" s="2102"/>
      <c r="Q3790" s="2102">
        <f t="shared" si="208"/>
        <v>0</v>
      </c>
      <c r="R3790" s="2386"/>
    </row>
    <row r="3791" spans="3:18" ht="14.25" customHeight="1">
      <c r="C3791" s="1562">
        <v>20</v>
      </c>
      <c r="D3791" s="1951" t="s">
        <v>2688</v>
      </c>
      <c r="E3791" s="1563">
        <v>7</v>
      </c>
      <c r="F3791" s="1564" t="s">
        <v>508</v>
      </c>
      <c r="G3791" s="1718">
        <v>4</v>
      </c>
      <c r="H3791" s="1564">
        <v>2008</v>
      </c>
      <c r="I3791" s="1566">
        <v>404.2</v>
      </c>
      <c r="J3791" s="1564">
        <v>100</v>
      </c>
      <c r="K3791" s="1566">
        <f t="shared" si="206"/>
        <v>0</v>
      </c>
      <c r="L3791" s="1564"/>
      <c r="M3791" s="1564"/>
      <c r="N3791" s="1567">
        <f t="shared" si="207"/>
        <v>0</v>
      </c>
      <c r="O3791" s="2102"/>
      <c r="P3791" s="2102"/>
      <c r="Q3791" s="2102">
        <f t="shared" si="208"/>
        <v>0</v>
      </c>
      <c r="R3791" s="2386"/>
    </row>
    <row r="3792" spans="3:18" ht="14.25" customHeight="1">
      <c r="C3792" s="1562">
        <v>21</v>
      </c>
      <c r="D3792" s="1951" t="s">
        <v>2828</v>
      </c>
      <c r="E3792" s="1563">
        <v>7</v>
      </c>
      <c r="F3792" s="1564" t="s">
        <v>508</v>
      </c>
      <c r="G3792" s="1718">
        <v>4</v>
      </c>
      <c r="H3792" s="1564">
        <v>2008</v>
      </c>
      <c r="I3792" s="1566">
        <v>555.20000000000005</v>
      </c>
      <c r="J3792" s="1564">
        <v>100</v>
      </c>
      <c r="K3792" s="1566">
        <f t="shared" si="206"/>
        <v>0</v>
      </c>
      <c r="L3792" s="1564"/>
      <c r="M3792" s="1564"/>
      <c r="N3792" s="1567">
        <f t="shared" si="207"/>
        <v>0</v>
      </c>
      <c r="O3792" s="2102"/>
      <c r="P3792" s="2102"/>
      <c r="Q3792" s="2102">
        <f t="shared" si="208"/>
        <v>0</v>
      </c>
      <c r="R3792" s="2386"/>
    </row>
    <row r="3793" spans="3:18" ht="14.25" customHeight="1">
      <c r="C3793" s="1562">
        <v>22</v>
      </c>
      <c r="D3793" s="1951" t="s">
        <v>2839</v>
      </c>
      <c r="E3793" s="1563">
        <v>7</v>
      </c>
      <c r="F3793" s="1564" t="s">
        <v>508</v>
      </c>
      <c r="G3793" s="1718">
        <v>20</v>
      </c>
      <c r="H3793" s="1564">
        <v>2008</v>
      </c>
      <c r="I3793" s="1566">
        <v>745</v>
      </c>
      <c r="J3793" s="1564">
        <v>100</v>
      </c>
      <c r="K3793" s="1566">
        <f t="shared" si="206"/>
        <v>0</v>
      </c>
      <c r="L3793" s="1564"/>
      <c r="M3793" s="1564"/>
      <c r="N3793" s="1567">
        <f t="shared" si="207"/>
        <v>0</v>
      </c>
      <c r="O3793" s="2102"/>
      <c r="P3793" s="2102"/>
      <c r="Q3793" s="2102">
        <f t="shared" si="208"/>
        <v>0</v>
      </c>
      <c r="R3793" s="2386"/>
    </row>
    <row r="3794" spans="3:18" ht="14.25" customHeight="1">
      <c r="C3794" s="1562">
        <v>23</v>
      </c>
      <c r="D3794" s="1951" t="s">
        <v>2079</v>
      </c>
      <c r="E3794" s="1563">
        <v>7</v>
      </c>
      <c r="F3794" s="1564" t="s">
        <v>508</v>
      </c>
      <c r="G3794" s="1718">
        <v>3</v>
      </c>
      <c r="H3794" s="1564">
        <v>2008</v>
      </c>
      <c r="I3794" s="1566">
        <v>89.343000000000004</v>
      </c>
      <c r="J3794" s="1564">
        <v>100</v>
      </c>
      <c r="K3794" s="1566">
        <f t="shared" si="206"/>
        <v>0</v>
      </c>
      <c r="L3794" s="1564"/>
      <c r="M3794" s="1564"/>
      <c r="N3794" s="1567">
        <f t="shared" si="207"/>
        <v>0</v>
      </c>
      <c r="O3794" s="2102"/>
      <c r="P3794" s="2102"/>
      <c r="Q3794" s="2102">
        <f t="shared" si="208"/>
        <v>0</v>
      </c>
      <c r="R3794" s="2386"/>
    </row>
    <row r="3795" spans="3:18" ht="14.25" customHeight="1">
      <c r="C3795" s="1562">
        <v>24</v>
      </c>
      <c r="D3795" s="1951" t="s">
        <v>2078</v>
      </c>
      <c r="E3795" s="1563">
        <v>7</v>
      </c>
      <c r="F3795" s="1564" t="s">
        <v>508</v>
      </c>
      <c r="G3795" s="1718">
        <v>1</v>
      </c>
      <c r="H3795" s="1564">
        <v>2008</v>
      </c>
      <c r="I3795" s="1566">
        <v>44.3</v>
      </c>
      <c r="J3795" s="1564">
        <v>100</v>
      </c>
      <c r="K3795" s="1566">
        <f t="shared" si="206"/>
        <v>0</v>
      </c>
      <c r="L3795" s="1564"/>
      <c r="M3795" s="1564"/>
      <c r="N3795" s="1567">
        <f t="shared" si="207"/>
        <v>0</v>
      </c>
      <c r="O3795" s="2102"/>
      <c r="P3795" s="2102"/>
      <c r="Q3795" s="2102">
        <f t="shared" si="208"/>
        <v>0</v>
      </c>
      <c r="R3795" s="2386"/>
    </row>
    <row r="3796" spans="3:18" ht="14.25" customHeight="1">
      <c r="C3796" s="1562">
        <v>25</v>
      </c>
      <c r="D3796" s="1951" t="s">
        <v>2079</v>
      </c>
      <c r="E3796" s="1563">
        <v>7</v>
      </c>
      <c r="F3796" s="1564" t="s">
        <v>508</v>
      </c>
      <c r="G3796" s="1718">
        <v>1</v>
      </c>
      <c r="H3796" s="1564">
        <v>2008</v>
      </c>
      <c r="I3796" s="1566">
        <v>29.780999999999999</v>
      </c>
      <c r="J3796" s="1564">
        <v>100</v>
      </c>
      <c r="K3796" s="1566">
        <f t="shared" si="206"/>
        <v>0</v>
      </c>
      <c r="L3796" s="1564"/>
      <c r="M3796" s="1564"/>
      <c r="N3796" s="1567">
        <f t="shared" si="207"/>
        <v>0</v>
      </c>
      <c r="O3796" s="2102"/>
      <c r="P3796" s="2102"/>
      <c r="Q3796" s="2102">
        <f t="shared" si="208"/>
        <v>0</v>
      </c>
      <c r="R3796" s="2386"/>
    </row>
    <row r="3797" spans="3:18" ht="14.25" customHeight="1">
      <c r="C3797" s="1562">
        <v>26</v>
      </c>
      <c r="D3797" s="1951" t="s">
        <v>2078</v>
      </c>
      <c r="E3797" s="1563">
        <v>7</v>
      </c>
      <c r="F3797" s="1564" t="s">
        <v>508</v>
      </c>
      <c r="G3797" s="1718">
        <v>1</v>
      </c>
      <c r="H3797" s="1564">
        <v>2008</v>
      </c>
      <c r="I3797" s="1566">
        <v>44.3</v>
      </c>
      <c r="J3797" s="1564">
        <v>100</v>
      </c>
      <c r="K3797" s="1566">
        <f t="shared" si="206"/>
        <v>0</v>
      </c>
      <c r="L3797" s="1564"/>
      <c r="M3797" s="1564"/>
      <c r="N3797" s="1567">
        <f t="shared" si="207"/>
        <v>0</v>
      </c>
      <c r="O3797" s="2102"/>
      <c r="P3797" s="2102"/>
      <c r="Q3797" s="2102">
        <f t="shared" si="208"/>
        <v>0</v>
      </c>
      <c r="R3797" s="2386"/>
    </row>
    <row r="3798" spans="3:18" ht="14.25" customHeight="1">
      <c r="C3798" s="1562">
        <v>27</v>
      </c>
      <c r="D3798" s="1951" t="s">
        <v>2079</v>
      </c>
      <c r="E3798" s="1563">
        <v>7</v>
      </c>
      <c r="F3798" s="1564" t="s">
        <v>508</v>
      </c>
      <c r="G3798" s="1718">
        <v>2</v>
      </c>
      <c r="H3798" s="1564">
        <v>2008</v>
      </c>
      <c r="I3798" s="1566">
        <v>59.561999999999998</v>
      </c>
      <c r="J3798" s="1564">
        <v>100</v>
      </c>
      <c r="K3798" s="1566">
        <f t="shared" si="206"/>
        <v>0</v>
      </c>
      <c r="L3798" s="1564"/>
      <c r="M3798" s="1564"/>
      <c r="N3798" s="1567">
        <f t="shared" si="207"/>
        <v>0</v>
      </c>
      <c r="O3798" s="2102"/>
      <c r="P3798" s="2102"/>
      <c r="Q3798" s="2102">
        <f t="shared" si="208"/>
        <v>0</v>
      </c>
      <c r="R3798" s="2386"/>
    </row>
    <row r="3799" spans="3:18" ht="14.25" customHeight="1">
      <c r="C3799" s="1562">
        <v>28</v>
      </c>
      <c r="D3799" s="1951" t="s">
        <v>2848</v>
      </c>
      <c r="E3799" s="1563">
        <v>7</v>
      </c>
      <c r="F3799" s="1564" t="s">
        <v>508</v>
      </c>
      <c r="G3799" s="1718">
        <v>1</v>
      </c>
      <c r="H3799" s="1564">
        <v>2008</v>
      </c>
      <c r="I3799" s="1566">
        <v>44.3</v>
      </c>
      <c r="J3799" s="1564">
        <v>100</v>
      </c>
      <c r="K3799" s="1566">
        <f t="shared" si="206"/>
        <v>0</v>
      </c>
      <c r="L3799" s="1564"/>
      <c r="M3799" s="1564"/>
      <c r="N3799" s="1567">
        <f t="shared" si="207"/>
        <v>0</v>
      </c>
      <c r="O3799" s="2102"/>
      <c r="P3799" s="2102"/>
      <c r="Q3799" s="2102">
        <f t="shared" si="208"/>
        <v>0</v>
      </c>
      <c r="R3799" s="2386"/>
    </row>
    <row r="3800" spans="3:18" ht="14.25" customHeight="1">
      <c r="C3800" s="1562">
        <v>29</v>
      </c>
      <c r="D3800" s="1951" t="s">
        <v>2079</v>
      </c>
      <c r="E3800" s="1563">
        <v>7</v>
      </c>
      <c r="F3800" s="1564" t="s">
        <v>508</v>
      </c>
      <c r="G3800" s="1718">
        <v>1</v>
      </c>
      <c r="H3800" s="1564">
        <v>2008</v>
      </c>
      <c r="I3800" s="1566">
        <v>29.780999999999999</v>
      </c>
      <c r="J3800" s="1564">
        <v>100</v>
      </c>
      <c r="K3800" s="1566">
        <f t="shared" si="206"/>
        <v>0</v>
      </c>
      <c r="L3800" s="1564"/>
      <c r="M3800" s="1564"/>
      <c r="N3800" s="1567">
        <f t="shared" si="207"/>
        <v>0</v>
      </c>
      <c r="O3800" s="2102"/>
      <c r="P3800" s="2102"/>
      <c r="Q3800" s="2102">
        <f t="shared" si="208"/>
        <v>0</v>
      </c>
      <c r="R3800" s="2386"/>
    </row>
    <row r="3801" spans="3:18" ht="14.25" customHeight="1">
      <c r="C3801" s="1562">
        <v>30</v>
      </c>
      <c r="D3801" s="1951" t="s">
        <v>7526</v>
      </c>
      <c r="E3801" s="1563">
        <v>7</v>
      </c>
      <c r="F3801" s="1564" t="s">
        <v>508</v>
      </c>
      <c r="G3801" s="1718">
        <v>1</v>
      </c>
      <c r="H3801" s="1564">
        <v>2010</v>
      </c>
      <c r="I3801" s="1566">
        <v>3446.25108</v>
      </c>
      <c r="J3801" s="1564">
        <v>100</v>
      </c>
      <c r="K3801" s="1566">
        <f t="shared" si="206"/>
        <v>0</v>
      </c>
      <c r="L3801" s="1564"/>
      <c r="M3801" s="1564"/>
      <c r="N3801" s="1567">
        <f t="shared" si="207"/>
        <v>0</v>
      </c>
      <c r="O3801" s="2102"/>
      <c r="P3801" s="2102"/>
      <c r="Q3801" s="2102">
        <f t="shared" si="208"/>
        <v>0</v>
      </c>
      <c r="R3801" s="2386"/>
    </row>
    <row r="3802" spans="3:18" ht="14.25" customHeight="1">
      <c r="C3802" s="1562">
        <v>31</v>
      </c>
      <c r="D3802" s="1951" t="s">
        <v>2349</v>
      </c>
      <c r="E3802" s="1563">
        <v>7</v>
      </c>
      <c r="F3802" s="1564" t="s">
        <v>508</v>
      </c>
      <c r="G3802" s="1718">
        <v>1</v>
      </c>
      <c r="H3802" s="1564">
        <v>2010</v>
      </c>
      <c r="I3802" s="1566">
        <v>450.12</v>
      </c>
      <c r="J3802" s="1564">
        <v>100</v>
      </c>
      <c r="K3802" s="1566">
        <f t="shared" si="206"/>
        <v>0</v>
      </c>
      <c r="L3802" s="1564"/>
      <c r="M3802" s="1564"/>
      <c r="N3802" s="1567">
        <f t="shared" si="207"/>
        <v>0</v>
      </c>
      <c r="O3802" s="2102"/>
      <c r="P3802" s="2102"/>
      <c r="Q3802" s="2102">
        <f t="shared" si="208"/>
        <v>0</v>
      </c>
      <c r="R3802" s="2386"/>
    </row>
    <row r="3803" spans="3:18" ht="14.25" customHeight="1">
      <c r="C3803" s="1562">
        <v>32</v>
      </c>
      <c r="D3803" s="1951" t="s">
        <v>2558</v>
      </c>
      <c r="E3803" s="1563">
        <v>7</v>
      </c>
      <c r="F3803" s="1564" t="s">
        <v>508</v>
      </c>
      <c r="G3803" s="1718">
        <v>12</v>
      </c>
      <c r="H3803" s="1564">
        <v>2010</v>
      </c>
      <c r="I3803" s="1566">
        <v>905.76</v>
      </c>
      <c r="J3803" s="1564">
        <v>100</v>
      </c>
      <c r="K3803" s="1566">
        <f t="shared" si="206"/>
        <v>0</v>
      </c>
      <c r="L3803" s="1564"/>
      <c r="M3803" s="1564"/>
      <c r="N3803" s="1567">
        <f t="shared" si="207"/>
        <v>0</v>
      </c>
      <c r="O3803" s="2102"/>
      <c r="P3803" s="2102"/>
      <c r="Q3803" s="2102">
        <f t="shared" si="208"/>
        <v>0</v>
      </c>
      <c r="R3803" s="2386"/>
    </row>
    <row r="3804" spans="3:18" ht="14.25" customHeight="1">
      <c r="C3804" s="1562">
        <v>33</v>
      </c>
      <c r="D3804" s="1951" t="s">
        <v>7527</v>
      </c>
      <c r="E3804" s="1563">
        <v>7</v>
      </c>
      <c r="F3804" s="1564" t="s">
        <v>508</v>
      </c>
      <c r="G3804" s="1718">
        <v>3</v>
      </c>
      <c r="H3804" s="1564">
        <v>2010</v>
      </c>
      <c r="I3804" s="1566">
        <v>89.343000000000004</v>
      </c>
      <c r="J3804" s="1564">
        <v>100</v>
      </c>
      <c r="K3804" s="1566">
        <f t="shared" si="206"/>
        <v>0</v>
      </c>
      <c r="L3804" s="1564"/>
      <c r="M3804" s="1564"/>
      <c r="N3804" s="1567">
        <f t="shared" si="207"/>
        <v>0</v>
      </c>
      <c r="O3804" s="2102"/>
      <c r="P3804" s="2102"/>
      <c r="Q3804" s="2102">
        <f t="shared" si="208"/>
        <v>0</v>
      </c>
      <c r="R3804" s="2386"/>
    </row>
    <row r="3805" spans="3:18" ht="14.25" customHeight="1">
      <c r="C3805" s="1562">
        <v>34</v>
      </c>
      <c r="D3805" s="1951" t="s">
        <v>7528</v>
      </c>
      <c r="E3805" s="1563">
        <v>7</v>
      </c>
      <c r="F3805" s="1564" t="s">
        <v>508</v>
      </c>
      <c r="G3805" s="1718">
        <v>1</v>
      </c>
      <c r="H3805" s="1564">
        <v>2011</v>
      </c>
      <c r="I3805" s="1566">
        <v>53.88</v>
      </c>
      <c r="J3805" s="1564">
        <v>100</v>
      </c>
      <c r="K3805" s="1566">
        <f t="shared" si="206"/>
        <v>0</v>
      </c>
      <c r="L3805" s="1564"/>
      <c r="M3805" s="1564"/>
      <c r="N3805" s="1567">
        <f t="shared" si="207"/>
        <v>0</v>
      </c>
      <c r="O3805" s="2102"/>
      <c r="P3805" s="2102"/>
      <c r="Q3805" s="2102">
        <f t="shared" si="208"/>
        <v>0</v>
      </c>
      <c r="R3805" s="2386"/>
    </row>
    <row r="3806" spans="3:18" ht="14.25" customHeight="1">
      <c r="C3806" s="1562">
        <v>35</v>
      </c>
      <c r="D3806" s="1951" t="s">
        <v>7529</v>
      </c>
      <c r="E3806" s="1563">
        <v>7</v>
      </c>
      <c r="F3806" s="1564" t="s">
        <v>508</v>
      </c>
      <c r="G3806" s="1718">
        <v>1</v>
      </c>
      <c r="H3806" s="1564">
        <v>2011</v>
      </c>
      <c r="I3806" s="1566">
        <v>60</v>
      </c>
      <c r="J3806" s="1564">
        <v>100</v>
      </c>
      <c r="K3806" s="1566">
        <f t="shared" si="206"/>
        <v>0</v>
      </c>
      <c r="L3806" s="1564"/>
      <c r="M3806" s="1564"/>
      <c r="N3806" s="1567">
        <f t="shared" si="207"/>
        <v>0</v>
      </c>
      <c r="O3806" s="2102"/>
      <c r="P3806" s="2102"/>
      <c r="Q3806" s="2102">
        <f t="shared" si="208"/>
        <v>0</v>
      </c>
      <c r="R3806" s="2386"/>
    </row>
    <row r="3807" spans="3:18" ht="14.25" customHeight="1">
      <c r="C3807" s="1562">
        <v>36</v>
      </c>
      <c r="D3807" s="1951" t="s">
        <v>7530</v>
      </c>
      <c r="E3807" s="1563">
        <v>7</v>
      </c>
      <c r="F3807" s="1564" t="s">
        <v>508</v>
      </c>
      <c r="G3807" s="1718">
        <v>1</v>
      </c>
      <c r="H3807" s="1564">
        <v>2011</v>
      </c>
      <c r="I3807" s="1566">
        <v>75.48</v>
      </c>
      <c r="J3807" s="1564">
        <v>100</v>
      </c>
      <c r="K3807" s="1566">
        <f t="shared" si="206"/>
        <v>0</v>
      </c>
      <c r="L3807" s="1564"/>
      <c r="M3807" s="1564"/>
      <c r="N3807" s="1567">
        <f t="shared" si="207"/>
        <v>0</v>
      </c>
      <c r="O3807" s="2102"/>
      <c r="P3807" s="2102"/>
      <c r="Q3807" s="2102">
        <f t="shared" si="208"/>
        <v>0</v>
      </c>
      <c r="R3807" s="2386"/>
    </row>
    <row r="3808" spans="3:18" ht="14.25" customHeight="1">
      <c r="C3808" s="1562">
        <v>37</v>
      </c>
      <c r="D3808" s="1951" t="s">
        <v>2849</v>
      </c>
      <c r="E3808" s="1563">
        <v>7</v>
      </c>
      <c r="F3808" s="1564" t="s">
        <v>508</v>
      </c>
      <c r="G3808" s="1718">
        <v>3</v>
      </c>
      <c r="H3808" s="1564">
        <v>2008</v>
      </c>
      <c r="I3808" s="1566">
        <v>5068.7129999999997</v>
      </c>
      <c r="J3808" s="1564">
        <v>100</v>
      </c>
      <c r="K3808" s="1566">
        <f t="shared" si="206"/>
        <v>0</v>
      </c>
      <c r="L3808" s="1564"/>
      <c r="M3808" s="1564"/>
      <c r="N3808" s="1567">
        <f t="shared" si="207"/>
        <v>0</v>
      </c>
      <c r="O3808" s="2102"/>
      <c r="P3808" s="2102"/>
      <c r="Q3808" s="2102">
        <f t="shared" si="208"/>
        <v>0</v>
      </c>
      <c r="R3808" s="2386"/>
    </row>
    <row r="3809" spans="3:18" ht="14.25" customHeight="1">
      <c r="C3809" s="1562">
        <v>38</v>
      </c>
      <c r="D3809" s="1951" t="s">
        <v>7531</v>
      </c>
      <c r="E3809" s="1563">
        <v>7</v>
      </c>
      <c r="F3809" s="1564" t="s">
        <v>508</v>
      </c>
      <c r="G3809" s="1718">
        <v>1</v>
      </c>
      <c r="H3809" s="1564">
        <v>2008</v>
      </c>
      <c r="I3809" s="1566">
        <v>3187.683</v>
      </c>
      <c r="J3809" s="1564">
        <v>100</v>
      </c>
      <c r="K3809" s="1566">
        <f t="shared" si="206"/>
        <v>0</v>
      </c>
      <c r="L3809" s="1564"/>
      <c r="M3809" s="1564"/>
      <c r="N3809" s="1567">
        <f t="shared" si="207"/>
        <v>0</v>
      </c>
      <c r="O3809" s="2102"/>
      <c r="P3809" s="2102"/>
      <c r="Q3809" s="2102">
        <f t="shared" si="208"/>
        <v>0</v>
      </c>
      <c r="R3809" s="2386"/>
    </row>
    <row r="3810" spans="3:18" ht="14.25" customHeight="1">
      <c r="C3810" s="1562">
        <v>39</v>
      </c>
      <c r="D3810" s="1951" t="s">
        <v>7532</v>
      </c>
      <c r="E3810" s="1563">
        <v>7</v>
      </c>
      <c r="F3810" s="1564" t="s">
        <v>508</v>
      </c>
      <c r="G3810" s="1718">
        <v>1</v>
      </c>
      <c r="H3810" s="1564">
        <v>2008</v>
      </c>
      <c r="I3810" s="1566">
        <v>459.37</v>
      </c>
      <c r="J3810" s="1564">
        <v>100</v>
      </c>
      <c r="K3810" s="1566">
        <f t="shared" si="206"/>
        <v>0</v>
      </c>
      <c r="L3810" s="1564"/>
      <c r="M3810" s="1564"/>
      <c r="N3810" s="1567">
        <f t="shared" si="207"/>
        <v>0</v>
      </c>
      <c r="O3810" s="2102"/>
      <c r="P3810" s="2102"/>
      <c r="Q3810" s="2102">
        <f t="shared" si="208"/>
        <v>0</v>
      </c>
      <c r="R3810" s="2386"/>
    </row>
    <row r="3811" spans="3:18" ht="14.25" customHeight="1">
      <c r="C3811" s="1562">
        <v>40</v>
      </c>
      <c r="D3811" s="1951" t="s">
        <v>3009</v>
      </c>
      <c r="E3811" s="1563">
        <v>7</v>
      </c>
      <c r="F3811" s="1564" t="s">
        <v>508</v>
      </c>
      <c r="G3811" s="1718">
        <v>2</v>
      </c>
      <c r="H3811" s="1564">
        <v>2006</v>
      </c>
      <c r="I3811" s="1566">
        <v>185</v>
      </c>
      <c r="J3811" s="1564">
        <v>100</v>
      </c>
      <c r="K3811" s="1566">
        <f t="shared" si="206"/>
        <v>0</v>
      </c>
      <c r="L3811" s="1564"/>
      <c r="M3811" s="1564"/>
      <c r="N3811" s="1567">
        <f t="shared" si="207"/>
        <v>0</v>
      </c>
      <c r="O3811" s="2102"/>
      <c r="P3811" s="2102"/>
      <c r="Q3811" s="2102">
        <f t="shared" si="208"/>
        <v>0</v>
      </c>
      <c r="R3811" s="2386"/>
    </row>
    <row r="3812" spans="3:18" ht="14.25" customHeight="1">
      <c r="C3812" s="1562">
        <v>41</v>
      </c>
      <c r="D3812" s="1951" t="s">
        <v>7533</v>
      </c>
      <c r="E3812" s="1563">
        <v>7</v>
      </c>
      <c r="F3812" s="1564" t="s">
        <v>508</v>
      </c>
      <c r="G3812" s="1718">
        <v>1</v>
      </c>
      <c r="H3812" s="1564">
        <v>2012</v>
      </c>
      <c r="I3812" s="1566">
        <v>37.08</v>
      </c>
      <c r="J3812" s="1564">
        <v>100</v>
      </c>
      <c r="K3812" s="1566">
        <f t="shared" si="206"/>
        <v>0</v>
      </c>
      <c r="L3812" s="1564"/>
      <c r="M3812" s="1564"/>
      <c r="N3812" s="1567">
        <f t="shared" si="207"/>
        <v>0</v>
      </c>
      <c r="O3812" s="2102"/>
      <c r="P3812" s="2102"/>
      <c r="Q3812" s="2102">
        <f t="shared" si="208"/>
        <v>0</v>
      </c>
      <c r="R3812" s="2386"/>
    </row>
    <row r="3813" spans="3:18" ht="14.25" customHeight="1">
      <c r="C3813" s="1562">
        <v>42</v>
      </c>
      <c r="D3813" s="1951" t="s">
        <v>7534</v>
      </c>
      <c r="E3813" s="1563">
        <v>7</v>
      </c>
      <c r="F3813" s="1564" t="s">
        <v>508</v>
      </c>
      <c r="G3813" s="1718">
        <v>1</v>
      </c>
      <c r="H3813" s="1564">
        <v>2012</v>
      </c>
      <c r="I3813" s="1566">
        <v>488.76</v>
      </c>
      <c r="J3813" s="1564">
        <v>100</v>
      </c>
      <c r="K3813" s="1566">
        <f t="shared" si="206"/>
        <v>0</v>
      </c>
      <c r="L3813" s="1564"/>
      <c r="M3813" s="1564"/>
      <c r="N3813" s="1567">
        <f t="shared" si="207"/>
        <v>0</v>
      </c>
      <c r="O3813" s="2102"/>
      <c r="P3813" s="2102"/>
      <c r="Q3813" s="2102">
        <f t="shared" si="208"/>
        <v>0</v>
      </c>
      <c r="R3813" s="2386"/>
    </row>
    <row r="3814" spans="3:18" ht="14.25" customHeight="1">
      <c r="C3814" s="1562">
        <v>43</v>
      </c>
      <c r="D3814" s="1951" t="s">
        <v>7535</v>
      </c>
      <c r="E3814" s="1563">
        <v>7</v>
      </c>
      <c r="F3814" s="1564" t="s">
        <v>508</v>
      </c>
      <c r="G3814" s="1718">
        <v>1</v>
      </c>
      <c r="H3814" s="1564">
        <v>2013</v>
      </c>
      <c r="I3814" s="1566">
        <v>383.64</v>
      </c>
      <c r="J3814" s="1564">
        <v>100</v>
      </c>
      <c r="K3814" s="1566">
        <f t="shared" si="206"/>
        <v>0</v>
      </c>
      <c r="L3814" s="1564"/>
      <c r="M3814" s="1564"/>
      <c r="N3814" s="1567">
        <f t="shared" si="207"/>
        <v>0</v>
      </c>
      <c r="O3814" s="2102"/>
      <c r="P3814" s="2102"/>
      <c r="Q3814" s="2102">
        <f t="shared" si="208"/>
        <v>0</v>
      </c>
      <c r="R3814" s="2386"/>
    </row>
    <row r="3815" spans="3:18" ht="14.25" customHeight="1">
      <c r="C3815" s="1562">
        <v>44</v>
      </c>
      <c r="D3815" s="1951" t="s">
        <v>7536</v>
      </c>
      <c r="E3815" s="1563">
        <v>7</v>
      </c>
      <c r="F3815" s="1564" t="s">
        <v>508</v>
      </c>
      <c r="G3815" s="1718">
        <v>2</v>
      </c>
      <c r="H3815" s="1564">
        <v>2013</v>
      </c>
      <c r="I3815" s="1566">
        <v>74.16</v>
      </c>
      <c r="J3815" s="1564">
        <v>100</v>
      </c>
      <c r="K3815" s="1566">
        <f t="shared" si="206"/>
        <v>0</v>
      </c>
      <c r="L3815" s="1564"/>
      <c r="M3815" s="1564"/>
      <c r="N3815" s="1567">
        <f t="shared" si="207"/>
        <v>0</v>
      </c>
      <c r="O3815" s="2102"/>
      <c r="P3815" s="2102"/>
      <c r="Q3815" s="2102">
        <f t="shared" si="208"/>
        <v>0</v>
      </c>
      <c r="R3815" s="2386"/>
    </row>
    <row r="3816" spans="3:18" ht="14.25" customHeight="1">
      <c r="C3816" s="1562">
        <v>45</v>
      </c>
      <c r="D3816" s="1951" t="s">
        <v>4134</v>
      </c>
      <c r="E3816" s="1563">
        <v>7</v>
      </c>
      <c r="F3816" s="1564" t="s">
        <v>508</v>
      </c>
      <c r="G3816" s="1718">
        <v>1</v>
      </c>
      <c r="H3816" s="1564">
        <v>2013</v>
      </c>
      <c r="I3816" s="1566">
        <v>56.95</v>
      </c>
      <c r="J3816" s="1564">
        <v>100</v>
      </c>
      <c r="K3816" s="1566">
        <f t="shared" si="206"/>
        <v>0</v>
      </c>
      <c r="L3816" s="1564"/>
      <c r="M3816" s="1564"/>
      <c r="N3816" s="1567">
        <f t="shared" si="207"/>
        <v>0</v>
      </c>
      <c r="O3816" s="2102"/>
      <c r="P3816" s="2102"/>
      <c r="Q3816" s="2102">
        <f t="shared" si="208"/>
        <v>0</v>
      </c>
      <c r="R3816" s="2386"/>
    </row>
    <row r="3817" spans="3:18" ht="14.25" customHeight="1">
      <c r="C3817" s="1562">
        <v>46</v>
      </c>
      <c r="D3817" s="1951" t="s">
        <v>2728</v>
      </c>
      <c r="E3817" s="1563">
        <v>7</v>
      </c>
      <c r="F3817" s="1564" t="s">
        <v>508</v>
      </c>
      <c r="G3817" s="1718">
        <v>1</v>
      </c>
      <c r="H3817" s="1564">
        <v>2015</v>
      </c>
      <c r="I3817" s="1566">
        <v>2350</v>
      </c>
      <c r="J3817" s="1564">
        <v>100</v>
      </c>
      <c r="K3817" s="1566">
        <f t="shared" si="206"/>
        <v>0</v>
      </c>
      <c r="L3817" s="1564"/>
      <c r="M3817" s="1564"/>
      <c r="N3817" s="1567">
        <f t="shared" si="207"/>
        <v>0</v>
      </c>
      <c r="O3817" s="2102"/>
      <c r="P3817" s="2102"/>
      <c r="Q3817" s="2102">
        <f t="shared" si="208"/>
        <v>0</v>
      </c>
      <c r="R3817" s="2386"/>
    </row>
    <row r="3818" spans="3:18" ht="14.25" customHeight="1">
      <c r="C3818" s="1562">
        <v>47</v>
      </c>
      <c r="D3818" s="1951" t="s">
        <v>2728</v>
      </c>
      <c r="E3818" s="1563">
        <v>7</v>
      </c>
      <c r="F3818" s="1564" t="s">
        <v>508</v>
      </c>
      <c r="G3818" s="1718">
        <v>2</v>
      </c>
      <c r="H3818" s="1564">
        <v>2016</v>
      </c>
      <c r="I3818" s="1566">
        <v>4794</v>
      </c>
      <c r="J3818" s="1564">
        <v>100</v>
      </c>
      <c r="K3818" s="1566">
        <f t="shared" si="206"/>
        <v>0</v>
      </c>
      <c r="L3818" s="1564"/>
      <c r="M3818" s="1564"/>
      <c r="N3818" s="1567">
        <f t="shared" si="207"/>
        <v>0</v>
      </c>
      <c r="O3818" s="2102"/>
      <c r="P3818" s="2102"/>
      <c r="Q3818" s="2102">
        <f t="shared" si="208"/>
        <v>0</v>
      </c>
      <c r="R3818" s="2386"/>
    </row>
    <row r="3819" spans="3:18" ht="14.25" customHeight="1">
      <c r="C3819" s="1562">
        <v>48</v>
      </c>
      <c r="D3819" s="1951" t="s">
        <v>2671</v>
      </c>
      <c r="E3819" s="1563">
        <v>7</v>
      </c>
      <c r="F3819" s="1564" t="s">
        <v>508</v>
      </c>
      <c r="G3819" s="1718">
        <v>1</v>
      </c>
      <c r="H3819" s="1564">
        <v>2020</v>
      </c>
      <c r="I3819" s="1566">
        <v>37</v>
      </c>
      <c r="J3819" s="1564">
        <v>75</v>
      </c>
      <c r="K3819" s="1566">
        <f t="shared" si="206"/>
        <v>9.25</v>
      </c>
      <c r="L3819" s="1564"/>
      <c r="M3819" s="1564"/>
      <c r="N3819" s="1567">
        <f t="shared" si="207"/>
        <v>0</v>
      </c>
      <c r="O3819" s="2102"/>
      <c r="P3819" s="2102"/>
      <c r="Q3819" s="2102">
        <f t="shared" si="208"/>
        <v>0</v>
      </c>
      <c r="R3819" s="2386"/>
    </row>
    <row r="3820" spans="3:18" ht="14.25" customHeight="1">
      <c r="C3820" s="1562">
        <v>49</v>
      </c>
      <c r="D3820" s="1951" t="s">
        <v>7537</v>
      </c>
      <c r="E3820" s="1563">
        <v>7</v>
      </c>
      <c r="F3820" s="1564" t="s">
        <v>508</v>
      </c>
      <c r="G3820" s="1718">
        <v>2</v>
      </c>
      <c r="H3820" s="1564">
        <v>2007</v>
      </c>
      <c r="I3820" s="1566">
        <v>129.19999999999999</v>
      </c>
      <c r="J3820" s="1564">
        <v>100</v>
      </c>
      <c r="K3820" s="1566">
        <f t="shared" si="206"/>
        <v>0</v>
      </c>
      <c r="L3820" s="1564"/>
      <c r="M3820" s="1564"/>
      <c r="N3820" s="1567">
        <f t="shared" si="207"/>
        <v>0</v>
      </c>
      <c r="O3820" s="2102"/>
      <c r="P3820" s="2102"/>
      <c r="Q3820" s="2102">
        <f t="shared" si="208"/>
        <v>0</v>
      </c>
      <c r="R3820" s="2386"/>
    </row>
    <row r="3821" spans="3:18" ht="14.25" customHeight="1">
      <c r="C3821" s="1562">
        <v>50</v>
      </c>
      <c r="D3821" s="1951" t="s">
        <v>7538</v>
      </c>
      <c r="E3821" s="1563">
        <v>7</v>
      </c>
      <c r="F3821" s="1564" t="s">
        <v>508</v>
      </c>
      <c r="G3821" s="1718">
        <v>16</v>
      </c>
      <c r="H3821" s="1564">
        <v>2008</v>
      </c>
      <c r="I3821" s="1566">
        <v>1996.8</v>
      </c>
      <c r="J3821" s="1564">
        <v>100</v>
      </c>
      <c r="K3821" s="1566">
        <f t="shared" si="206"/>
        <v>0</v>
      </c>
      <c r="L3821" s="1564"/>
      <c r="M3821" s="1564"/>
      <c r="N3821" s="1567">
        <f t="shared" si="207"/>
        <v>0</v>
      </c>
      <c r="O3821" s="2102"/>
      <c r="P3821" s="2102"/>
      <c r="Q3821" s="2102">
        <f t="shared" si="208"/>
        <v>0</v>
      </c>
      <c r="R3821" s="2386"/>
    </row>
    <row r="3822" spans="3:18" ht="14.25" customHeight="1">
      <c r="C3822" s="1562">
        <v>51</v>
      </c>
      <c r="D3822" s="1951" t="s">
        <v>2851</v>
      </c>
      <c r="E3822" s="1563">
        <v>7</v>
      </c>
      <c r="F3822" s="1564" t="s">
        <v>508</v>
      </c>
      <c r="G3822" s="1718">
        <v>8</v>
      </c>
      <c r="H3822" s="1564">
        <v>2008</v>
      </c>
      <c r="I3822" s="1566">
        <v>310.08</v>
      </c>
      <c r="J3822" s="1564">
        <v>100</v>
      </c>
      <c r="K3822" s="1566">
        <f t="shared" si="206"/>
        <v>0</v>
      </c>
      <c r="L3822" s="1564"/>
      <c r="M3822" s="1564"/>
      <c r="N3822" s="1567">
        <f t="shared" si="207"/>
        <v>0</v>
      </c>
      <c r="O3822" s="2102"/>
      <c r="P3822" s="2102"/>
      <c r="Q3822" s="2102">
        <f t="shared" si="208"/>
        <v>0</v>
      </c>
      <c r="R3822" s="2386"/>
    </row>
    <row r="3823" spans="3:18" ht="14.25" customHeight="1">
      <c r="C3823" s="1562">
        <v>52</v>
      </c>
      <c r="D3823" s="1951" t="s">
        <v>2852</v>
      </c>
      <c r="E3823" s="1563">
        <v>7</v>
      </c>
      <c r="F3823" s="1564" t="s">
        <v>508</v>
      </c>
      <c r="G3823" s="1718">
        <v>8</v>
      </c>
      <c r="H3823" s="1564">
        <v>2008</v>
      </c>
      <c r="I3823" s="1566">
        <v>300.48</v>
      </c>
      <c r="J3823" s="1564">
        <v>100</v>
      </c>
      <c r="K3823" s="1566">
        <f t="shared" si="206"/>
        <v>0</v>
      </c>
      <c r="L3823" s="1564"/>
      <c r="M3823" s="1564"/>
      <c r="N3823" s="1567">
        <f t="shared" si="207"/>
        <v>0</v>
      </c>
      <c r="O3823" s="2102"/>
      <c r="P3823" s="2102"/>
      <c r="Q3823" s="2102">
        <f t="shared" si="208"/>
        <v>0</v>
      </c>
      <c r="R3823" s="2386"/>
    </row>
    <row r="3824" spans="3:18" ht="14.25" customHeight="1">
      <c r="C3824" s="1562">
        <v>53</v>
      </c>
      <c r="D3824" s="1951" t="s">
        <v>2838</v>
      </c>
      <c r="E3824" s="1563">
        <v>7</v>
      </c>
      <c r="F3824" s="1564" t="s">
        <v>508</v>
      </c>
      <c r="G3824" s="1718">
        <v>8</v>
      </c>
      <c r="H3824" s="1564">
        <v>2008</v>
      </c>
      <c r="I3824" s="1566">
        <v>337.92</v>
      </c>
      <c r="J3824" s="1564">
        <v>100</v>
      </c>
      <c r="K3824" s="1566">
        <f t="shared" si="206"/>
        <v>0</v>
      </c>
      <c r="L3824" s="1564"/>
      <c r="M3824" s="1564"/>
      <c r="N3824" s="1567">
        <f t="shared" si="207"/>
        <v>0</v>
      </c>
      <c r="O3824" s="2102"/>
      <c r="P3824" s="2102"/>
      <c r="Q3824" s="2102">
        <f t="shared" si="208"/>
        <v>0</v>
      </c>
      <c r="R3824" s="2386"/>
    </row>
    <row r="3825" spans="3:18" ht="14.25" customHeight="1">
      <c r="C3825" s="1562">
        <v>54</v>
      </c>
      <c r="D3825" s="1951" t="s">
        <v>7539</v>
      </c>
      <c r="E3825" s="1563">
        <v>7</v>
      </c>
      <c r="F3825" s="1564" t="s">
        <v>508</v>
      </c>
      <c r="G3825" s="1718">
        <v>6</v>
      </c>
      <c r="H3825" s="1564">
        <v>2008</v>
      </c>
      <c r="I3825" s="1566">
        <v>3910.6860000000001</v>
      </c>
      <c r="J3825" s="1564">
        <v>100</v>
      </c>
      <c r="K3825" s="1566">
        <f t="shared" si="206"/>
        <v>0</v>
      </c>
      <c r="L3825" s="1564"/>
      <c r="M3825" s="1564"/>
      <c r="N3825" s="1567">
        <f t="shared" si="207"/>
        <v>0</v>
      </c>
      <c r="O3825" s="2102"/>
      <c r="P3825" s="2102"/>
      <c r="Q3825" s="2102">
        <f t="shared" si="208"/>
        <v>0</v>
      </c>
      <c r="R3825" s="2386"/>
    </row>
    <row r="3826" spans="3:18" ht="14.25" customHeight="1">
      <c r="C3826" s="1562">
        <v>55</v>
      </c>
      <c r="D3826" s="1951" t="s">
        <v>7540</v>
      </c>
      <c r="E3826" s="1563">
        <v>7</v>
      </c>
      <c r="F3826" s="1564" t="s">
        <v>508</v>
      </c>
      <c r="G3826" s="1718">
        <v>6</v>
      </c>
      <c r="H3826" s="1564">
        <v>2008</v>
      </c>
      <c r="I3826" s="1566">
        <v>951.24599999999998</v>
      </c>
      <c r="J3826" s="1564">
        <v>100</v>
      </c>
      <c r="K3826" s="1566">
        <f t="shared" si="206"/>
        <v>0</v>
      </c>
      <c r="L3826" s="1564"/>
      <c r="M3826" s="1564"/>
      <c r="N3826" s="1567">
        <f t="shared" si="207"/>
        <v>0</v>
      </c>
      <c r="O3826" s="2102"/>
      <c r="P3826" s="2102"/>
      <c r="Q3826" s="2102">
        <f t="shared" si="208"/>
        <v>0</v>
      </c>
      <c r="R3826" s="2386"/>
    </row>
    <row r="3827" spans="3:18" ht="14.25" customHeight="1">
      <c r="C3827" s="1562">
        <v>56</v>
      </c>
      <c r="D3827" s="1951" t="s">
        <v>7523</v>
      </c>
      <c r="E3827" s="1563">
        <v>7</v>
      </c>
      <c r="F3827" s="1564" t="s">
        <v>508</v>
      </c>
      <c r="G3827" s="1718">
        <v>6</v>
      </c>
      <c r="H3827" s="1564">
        <v>2008</v>
      </c>
      <c r="I3827" s="1566">
        <v>153.94800000000001</v>
      </c>
      <c r="J3827" s="1564">
        <v>100</v>
      </c>
      <c r="K3827" s="1566">
        <f t="shared" si="206"/>
        <v>0</v>
      </c>
      <c r="L3827" s="1564"/>
      <c r="M3827" s="1564"/>
      <c r="N3827" s="1567">
        <f t="shared" si="207"/>
        <v>0</v>
      </c>
      <c r="O3827" s="2102"/>
      <c r="P3827" s="2102"/>
      <c r="Q3827" s="2102">
        <f t="shared" si="208"/>
        <v>0</v>
      </c>
      <c r="R3827" s="2386"/>
    </row>
    <row r="3828" spans="3:18" ht="14.25" customHeight="1">
      <c r="C3828" s="1562">
        <v>57</v>
      </c>
      <c r="D3828" s="1951" t="s">
        <v>7541</v>
      </c>
      <c r="E3828" s="1563">
        <v>7</v>
      </c>
      <c r="F3828" s="1564" t="s">
        <v>508</v>
      </c>
      <c r="G3828" s="1718">
        <v>6</v>
      </c>
      <c r="H3828" s="1564">
        <v>2008</v>
      </c>
      <c r="I3828" s="1566">
        <v>160.84200000000001</v>
      </c>
      <c r="J3828" s="1564">
        <v>100</v>
      </c>
      <c r="K3828" s="1566">
        <f t="shared" si="206"/>
        <v>0</v>
      </c>
      <c r="L3828" s="1564"/>
      <c r="M3828" s="1564"/>
      <c r="N3828" s="1567">
        <f t="shared" si="207"/>
        <v>0</v>
      </c>
      <c r="O3828" s="2102"/>
      <c r="P3828" s="2102"/>
      <c r="Q3828" s="2102">
        <f t="shared" si="208"/>
        <v>0</v>
      </c>
      <c r="R3828" s="2386"/>
    </row>
    <row r="3829" spans="3:18" ht="14.25" customHeight="1">
      <c r="C3829" s="1562">
        <v>58</v>
      </c>
      <c r="D3829" s="1951" t="s">
        <v>7542</v>
      </c>
      <c r="E3829" s="1563">
        <v>7</v>
      </c>
      <c r="F3829" s="1564" t="s">
        <v>508</v>
      </c>
      <c r="G3829" s="1718">
        <v>3</v>
      </c>
      <c r="H3829" s="1564">
        <v>2008</v>
      </c>
      <c r="I3829" s="1566">
        <v>3836.16</v>
      </c>
      <c r="J3829" s="1564">
        <v>100</v>
      </c>
      <c r="K3829" s="1566">
        <f t="shared" si="206"/>
        <v>0</v>
      </c>
      <c r="L3829" s="1564"/>
      <c r="M3829" s="1564"/>
      <c r="N3829" s="1567">
        <f t="shared" si="207"/>
        <v>0</v>
      </c>
      <c r="O3829" s="2102"/>
      <c r="P3829" s="2102"/>
      <c r="Q3829" s="2102">
        <f t="shared" si="208"/>
        <v>0</v>
      </c>
      <c r="R3829" s="2386"/>
    </row>
    <row r="3830" spans="3:18" ht="14.25" customHeight="1">
      <c r="C3830" s="1562">
        <v>59</v>
      </c>
      <c r="D3830" s="1951" t="s">
        <v>7543</v>
      </c>
      <c r="E3830" s="1563">
        <v>7</v>
      </c>
      <c r="F3830" s="1564" t="s">
        <v>508</v>
      </c>
      <c r="G3830" s="1718">
        <v>1</v>
      </c>
      <c r="H3830" s="1564">
        <v>2008</v>
      </c>
      <c r="I3830" s="1566">
        <v>3878.52</v>
      </c>
      <c r="J3830" s="1564">
        <v>100</v>
      </c>
      <c r="K3830" s="1566">
        <f t="shared" si="206"/>
        <v>0</v>
      </c>
      <c r="L3830" s="1564"/>
      <c r="M3830" s="1564"/>
      <c r="N3830" s="1567">
        <f t="shared" si="207"/>
        <v>0</v>
      </c>
      <c r="O3830" s="2102"/>
      <c r="P3830" s="2102"/>
      <c r="Q3830" s="2102">
        <f t="shared" si="208"/>
        <v>0</v>
      </c>
      <c r="R3830" s="2386"/>
    </row>
    <row r="3831" spans="3:18" ht="14.25" customHeight="1">
      <c r="C3831" s="1562">
        <v>60</v>
      </c>
      <c r="D3831" s="1951" t="s">
        <v>2766</v>
      </c>
      <c r="E3831" s="1563">
        <v>7</v>
      </c>
      <c r="F3831" s="1564" t="s">
        <v>508</v>
      </c>
      <c r="G3831" s="1718">
        <v>1</v>
      </c>
      <c r="H3831" s="1564">
        <v>2010</v>
      </c>
      <c r="I3831" s="1566">
        <v>3446.25108</v>
      </c>
      <c r="J3831" s="1564">
        <v>100</v>
      </c>
      <c r="K3831" s="1566">
        <f t="shared" si="206"/>
        <v>0</v>
      </c>
      <c r="L3831" s="1564"/>
      <c r="M3831" s="1564"/>
      <c r="N3831" s="1567">
        <f t="shared" si="207"/>
        <v>0</v>
      </c>
      <c r="O3831" s="2102"/>
      <c r="P3831" s="2102"/>
      <c r="Q3831" s="2102">
        <f t="shared" si="208"/>
        <v>0</v>
      </c>
      <c r="R3831" s="2386"/>
    </row>
    <row r="3832" spans="3:18" ht="14.25" customHeight="1">
      <c r="C3832" s="1562">
        <v>61</v>
      </c>
      <c r="D3832" s="1951" t="s">
        <v>2558</v>
      </c>
      <c r="E3832" s="1563">
        <v>7</v>
      </c>
      <c r="F3832" s="1564" t="s">
        <v>508</v>
      </c>
      <c r="G3832" s="1718">
        <v>4</v>
      </c>
      <c r="H3832" s="1564">
        <v>2010</v>
      </c>
      <c r="I3832" s="1566">
        <v>301.92</v>
      </c>
      <c r="J3832" s="1564">
        <v>100</v>
      </c>
      <c r="K3832" s="1566">
        <f t="shared" si="206"/>
        <v>0</v>
      </c>
      <c r="L3832" s="1564"/>
      <c r="M3832" s="1564"/>
      <c r="N3832" s="1567">
        <f t="shared" si="207"/>
        <v>0</v>
      </c>
      <c r="O3832" s="2102"/>
      <c r="P3832" s="2102"/>
      <c r="Q3832" s="2102">
        <f t="shared" si="208"/>
        <v>0</v>
      </c>
      <c r="R3832" s="2386"/>
    </row>
    <row r="3833" spans="3:18" ht="14.25" customHeight="1">
      <c r="C3833" s="1562">
        <v>62</v>
      </c>
      <c r="D3833" s="1951" t="s">
        <v>7544</v>
      </c>
      <c r="E3833" s="1563">
        <v>7</v>
      </c>
      <c r="F3833" s="1564" t="s">
        <v>508</v>
      </c>
      <c r="G3833" s="1718">
        <v>2</v>
      </c>
      <c r="H3833" s="1564">
        <v>2011</v>
      </c>
      <c r="I3833" s="1566">
        <v>107.76</v>
      </c>
      <c r="J3833" s="1564">
        <v>100</v>
      </c>
      <c r="K3833" s="1566">
        <f t="shared" si="206"/>
        <v>0</v>
      </c>
      <c r="L3833" s="1564"/>
      <c r="M3833" s="1564"/>
      <c r="N3833" s="1567">
        <f t="shared" si="207"/>
        <v>0</v>
      </c>
      <c r="O3833" s="2102"/>
      <c r="P3833" s="2102"/>
      <c r="Q3833" s="2102">
        <f t="shared" si="208"/>
        <v>0</v>
      </c>
      <c r="R3833" s="2386"/>
    </row>
    <row r="3834" spans="3:18" ht="14.25" customHeight="1">
      <c r="C3834" s="1562">
        <v>63</v>
      </c>
      <c r="D3834" s="1951" t="s">
        <v>2616</v>
      </c>
      <c r="E3834" s="1563">
        <v>7</v>
      </c>
      <c r="F3834" s="1564" t="s">
        <v>508</v>
      </c>
      <c r="G3834" s="1718">
        <v>1</v>
      </c>
      <c r="H3834" s="1564">
        <v>2011</v>
      </c>
      <c r="I3834" s="1566">
        <v>60</v>
      </c>
      <c r="J3834" s="1564">
        <v>100</v>
      </c>
      <c r="K3834" s="1566">
        <f t="shared" si="206"/>
        <v>0</v>
      </c>
      <c r="L3834" s="1564"/>
      <c r="M3834" s="1564"/>
      <c r="N3834" s="1567">
        <f t="shared" si="207"/>
        <v>0</v>
      </c>
      <c r="O3834" s="2102"/>
      <c r="P3834" s="2102"/>
      <c r="Q3834" s="2102">
        <f t="shared" si="208"/>
        <v>0</v>
      </c>
      <c r="R3834" s="2386"/>
    </row>
    <row r="3835" spans="3:18" ht="14.25" customHeight="1">
      <c r="C3835" s="1562">
        <v>64</v>
      </c>
      <c r="D3835" s="1951" t="s">
        <v>2853</v>
      </c>
      <c r="E3835" s="1563">
        <v>7</v>
      </c>
      <c r="F3835" s="1564" t="s">
        <v>508</v>
      </c>
      <c r="G3835" s="1718">
        <v>1</v>
      </c>
      <c r="H3835" s="1564">
        <v>2012</v>
      </c>
      <c r="I3835" s="1566">
        <v>450.12</v>
      </c>
      <c r="J3835" s="1564">
        <v>100</v>
      </c>
      <c r="K3835" s="1566">
        <f t="shared" si="206"/>
        <v>0</v>
      </c>
      <c r="L3835" s="1564"/>
      <c r="M3835" s="1564"/>
      <c r="N3835" s="1567">
        <f t="shared" si="207"/>
        <v>0</v>
      </c>
      <c r="O3835" s="2102"/>
      <c r="P3835" s="2102"/>
      <c r="Q3835" s="2102">
        <f t="shared" si="208"/>
        <v>0</v>
      </c>
      <c r="R3835" s="2386"/>
    </row>
    <row r="3836" spans="3:18" ht="14.25" customHeight="1">
      <c r="C3836" s="1562">
        <v>65</v>
      </c>
      <c r="D3836" s="1951" t="s">
        <v>7545</v>
      </c>
      <c r="E3836" s="1563">
        <v>7</v>
      </c>
      <c r="F3836" s="1564" t="s">
        <v>508</v>
      </c>
      <c r="G3836" s="1718">
        <v>1</v>
      </c>
      <c r="H3836" s="1564">
        <v>2012</v>
      </c>
      <c r="I3836" s="1566">
        <v>49</v>
      </c>
      <c r="J3836" s="1564">
        <v>100</v>
      </c>
      <c r="K3836" s="1566">
        <f t="shared" si="206"/>
        <v>0</v>
      </c>
      <c r="L3836" s="1564"/>
      <c r="M3836" s="1564"/>
      <c r="N3836" s="1567">
        <f t="shared" si="207"/>
        <v>0</v>
      </c>
      <c r="O3836" s="2102"/>
      <c r="P3836" s="2102"/>
      <c r="Q3836" s="2102">
        <f t="shared" si="208"/>
        <v>0</v>
      </c>
      <c r="R3836" s="2386"/>
    </row>
    <row r="3837" spans="3:18" ht="14.25" customHeight="1">
      <c r="C3837" s="1562">
        <v>66</v>
      </c>
      <c r="D3837" s="1951" t="s">
        <v>2561</v>
      </c>
      <c r="E3837" s="1563">
        <v>7</v>
      </c>
      <c r="F3837" s="1564" t="s">
        <v>508</v>
      </c>
      <c r="G3837" s="1718">
        <v>1</v>
      </c>
      <c r="H3837" s="1564">
        <v>2012</v>
      </c>
      <c r="I3837" s="1566">
        <v>488.76</v>
      </c>
      <c r="J3837" s="1564">
        <v>100</v>
      </c>
      <c r="K3837" s="1566">
        <f t="shared" si="206"/>
        <v>0</v>
      </c>
      <c r="L3837" s="1564"/>
      <c r="M3837" s="1564"/>
      <c r="N3837" s="1567">
        <f t="shared" si="207"/>
        <v>0</v>
      </c>
      <c r="O3837" s="2102"/>
      <c r="P3837" s="2102"/>
      <c r="Q3837" s="2102">
        <f t="shared" si="208"/>
        <v>0</v>
      </c>
      <c r="R3837" s="2386"/>
    </row>
    <row r="3838" spans="3:18" ht="14.25" customHeight="1">
      <c r="C3838" s="1562">
        <v>67</v>
      </c>
      <c r="D3838" s="1951" t="s">
        <v>2088</v>
      </c>
      <c r="E3838" s="1563">
        <v>7</v>
      </c>
      <c r="F3838" s="1564" t="s">
        <v>508</v>
      </c>
      <c r="G3838" s="1718">
        <v>1</v>
      </c>
      <c r="H3838" s="1564">
        <v>2012</v>
      </c>
      <c r="I3838" s="1566">
        <v>37.08</v>
      </c>
      <c r="J3838" s="1564">
        <v>100</v>
      </c>
      <c r="K3838" s="1566">
        <f t="shared" si="206"/>
        <v>0</v>
      </c>
      <c r="L3838" s="1564"/>
      <c r="M3838" s="1564"/>
      <c r="N3838" s="1567">
        <f t="shared" si="207"/>
        <v>0</v>
      </c>
      <c r="O3838" s="2102"/>
      <c r="P3838" s="2102"/>
      <c r="Q3838" s="2102">
        <f t="shared" si="208"/>
        <v>0</v>
      </c>
      <c r="R3838" s="2386"/>
    </row>
    <row r="3839" spans="3:18" ht="14.25" customHeight="1">
      <c r="C3839" s="1562">
        <v>68</v>
      </c>
      <c r="D3839" s="1951" t="s">
        <v>7546</v>
      </c>
      <c r="E3839" s="1563">
        <v>7</v>
      </c>
      <c r="F3839" s="1564" t="s">
        <v>508</v>
      </c>
      <c r="G3839" s="1718">
        <v>1</v>
      </c>
      <c r="H3839" s="1564">
        <v>2013</v>
      </c>
      <c r="I3839" s="1566">
        <v>211.56</v>
      </c>
      <c r="J3839" s="1564">
        <v>100</v>
      </c>
      <c r="K3839" s="1566">
        <f t="shared" si="206"/>
        <v>0</v>
      </c>
      <c r="L3839" s="1564"/>
      <c r="M3839" s="1564"/>
      <c r="N3839" s="1567">
        <f t="shared" si="207"/>
        <v>0</v>
      </c>
      <c r="O3839" s="2102"/>
      <c r="P3839" s="2102"/>
      <c r="Q3839" s="2102">
        <f t="shared" si="208"/>
        <v>0</v>
      </c>
      <c r="R3839" s="2386"/>
    </row>
    <row r="3840" spans="3:18" ht="14.25" customHeight="1">
      <c r="C3840" s="1562">
        <v>69</v>
      </c>
      <c r="D3840" s="1951" t="s">
        <v>7547</v>
      </c>
      <c r="E3840" s="1563">
        <v>7</v>
      </c>
      <c r="F3840" s="1564" t="s">
        <v>508</v>
      </c>
      <c r="G3840" s="1718">
        <v>1</v>
      </c>
      <c r="H3840" s="1564">
        <v>2015</v>
      </c>
      <c r="I3840" s="1566">
        <v>2221.6799999999998</v>
      </c>
      <c r="J3840" s="1564">
        <v>100</v>
      </c>
      <c r="K3840" s="1566">
        <f t="shared" si="206"/>
        <v>0</v>
      </c>
      <c r="L3840" s="1564"/>
      <c r="M3840" s="1564"/>
      <c r="N3840" s="1567">
        <f t="shared" si="207"/>
        <v>0</v>
      </c>
      <c r="O3840" s="2102"/>
      <c r="P3840" s="2102"/>
      <c r="Q3840" s="2102">
        <f t="shared" si="208"/>
        <v>0</v>
      </c>
      <c r="R3840" s="2386"/>
    </row>
    <row r="3841" spans="3:18" ht="14.25" customHeight="1">
      <c r="C3841" s="1562">
        <v>70</v>
      </c>
      <c r="D3841" s="1951" t="s">
        <v>7548</v>
      </c>
      <c r="E3841" s="1563">
        <v>7</v>
      </c>
      <c r="F3841" s="1564" t="s">
        <v>508</v>
      </c>
      <c r="G3841" s="1718">
        <v>1</v>
      </c>
      <c r="H3841" s="1564">
        <v>2013</v>
      </c>
      <c r="I3841" s="1566">
        <v>327.327</v>
      </c>
      <c r="J3841" s="1564">
        <v>100</v>
      </c>
      <c r="K3841" s="1566">
        <f t="shared" si="206"/>
        <v>0</v>
      </c>
      <c r="L3841" s="1564"/>
      <c r="M3841" s="1564"/>
      <c r="N3841" s="1567">
        <f t="shared" si="207"/>
        <v>0</v>
      </c>
      <c r="O3841" s="2102"/>
      <c r="P3841" s="2102"/>
      <c r="Q3841" s="2102">
        <f t="shared" si="208"/>
        <v>0</v>
      </c>
      <c r="R3841" s="2386"/>
    </row>
    <row r="3842" spans="3:18" ht="14.25" customHeight="1">
      <c r="C3842" s="1562">
        <v>71</v>
      </c>
      <c r="D3842" s="1951" t="s">
        <v>7549</v>
      </c>
      <c r="E3842" s="1563">
        <v>7</v>
      </c>
      <c r="F3842" s="1564" t="s">
        <v>508</v>
      </c>
      <c r="G3842" s="1718">
        <v>1</v>
      </c>
      <c r="H3842" s="1564">
        <v>2016</v>
      </c>
      <c r="I3842" s="1566">
        <v>732.27</v>
      </c>
      <c r="J3842" s="1564">
        <v>100</v>
      </c>
      <c r="K3842" s="1566">
        <f t="shared" si="206"/>
        <v>0</v>
      </c>
      <c r="L3842" s="1564"/>
      <c r="M3842" s="1564"/>
      <c r="N3842" s="1567">
        <f t="shared" si="207"/>
        <v>0</v>
      </c>
      <c r="O3842" s="2102"/>
      <c r="P3842" s="2102"/>
      <c r="Q3842" s="2102">
        <f t="shared" si="208"/>
        <v>0</v>
      </c>
      <c r="R3842" s="2386"/>
    </row>
    <row r="3843" spans="3:18" ht="14.25" customHeight="1">
      <c r="C3843" s="1562">
        <v>72</v>
      </c>
      <c r="D3843" s="1951" t="s">
        <v>2854</v>
      </c>
      <c r="E3843" s="1563">
        <v>7</v>
      </c>
      <c r="F3843" s="1564" t="s">
        <v>508</v>
      </c>
      <c r="G3843" s="1718">
        <v>1</v>
      </c>
      <c r="H3843" s="1564">
        <v>2017</v>
      </c>
      <c r="I3843" s="1566">
        <v>2342</v>
      </c>
      <c r="J3843" s="1564">
        <v>100</v>
      </c>
      <c r="K3843" s="1566">
        <f t="shared" si="206"/>
        <v>0</v>
      </c>
      <c r="L3843" s="1564"/>
      <c r="M3843" s="1564"/>
      <c r="N3843" s="1567">
        <f t="shared" si="207"/>
        <v>0</v>
      </c>
      <c r="O3843" s="2102"/>
      <c r="P3843" s="2102"/>
      <c r="Q3843" s="2102">
        <f t="shared" si="208"/>
        <v>0</v>
      </c>
      <c r="R3843" s="2386"/>
    </row>
    <row r="3844" spans="3:18" ht="14.25" customHeight="1">
      <c r="C3844" s="1562">
        <v>73</v>
      </c>
      <c r="D3844" s="1951" t="s">
        <v>7550</v>
      </c>
      <c r="E3844" s="1563">
        <v>7</v>
      </c>
      <c r="F3844" s="1564" t="s">
        <v>508</v>
      </c>
      <c r="G3844" s="1718">
        <v>1</v>
      </c>
      <c r="H3844" s="1564">
        <v>2008</v>
      </c>
      <c r="I3844" s="1566">
        <v>1010.52</v>
      </c>
      <c r="J3844" s="1564">
        <v>100</v>
      </c>
      <c r="K3844" s="1566">
        <f t="shared" si="206"/>
        <v>0</v>
      </c>
      <c r="L3844" s="1564"/>
      <c r="M3844" s="1564"/>
      <c r="N3844" s="1567">
        <f t="shared" si="207"/>
        <v>0</v>
      </c>
      <c r="O3844" s="2102"/>
      <c r="P3844" s="2102"/>
      <c r="Q3844" s="2102">
        <f t="shared" si="208"/>
        <v>0</v>
      </c>
      <c r="R3844" s="2386"/>
    </row>
    <row r="3845" spans="3:18" ht="14.25" customHeight="1">
      <c r="C3845" s="1562">
        <v>74</v>
      </c>
      <c r="D3845" s="1951" t="s">
        <v>7551</v>
      </c>
      <c r="E3845" s="1563">
        <v>7</v>
      </c>
      <c r="F3845" s="1564" t="s">
        <v>508</v>
      </c>
      <c r="G3845" s="1718">
        <v>1</v>
      </c>
      <c r="H3845" s="1564">
        <v>2009</v>
      </c>
      <c r="I3845" s="1566">
        <v>300</v>
      </c>
      <c r="J3845" s="1564">
        <v>100</v>
      </c>
      <c r="K3845" s="1566">
        <f t="shared" si="206"/>
        <v>0</v>
      </c>
      <c r="L3845" s="1564"/>
      <c r="M3845" s="1564"/>
      <c r="N3845" s="1567">
        <f t="shared" si="207"/>
        <v>0</v>
      </c>
      <c r="O3845" s="2102"/>
      <c r="P3845" s="2102"/>
      <c r="Q3845" s="2102">
        <f t="shared" si="208"/>
        <v>0</v>
      </c>
      <c r="R3845" s="2386"/>
    </row>
    <row r="3846" spans="3:18" ht="14.25" customHeight="1">
      <c r="C3846" s="1562">
        <v>75</v>
      </c>
      <c r="D3846" s="1951" t="s">
        <v>7551</v>
      </c>
      <c r="E3846" s="1563">
        <v>7</v>
      </c>
      <c r="F3846" s="1564" t="s">
        <v>508</v>
      </c>
      <c r="G3846" s="1718">
        <v>1</v>
      </c>
      <c r="H3846" s="1564">
        <v>2010</v>
      </c>
      <c r="I3846" s="1566">
        <v>300</v>
      </c>
      <c r="J3846" s="1564">
        <v>100</v>
      </c>
      <c r="K3846" s="1566">
        <f t="shared" si="206"/>
        <v>0</v>
      </c>
      <c r="L3846" s="1564"/>
      <c r="M3846" s="1564"/>
      <c r="N3846" s="1567">
        <f t="shared" si="207"/>
        <v>0</v>
      </c>
      <c r="O3846" s="2102"/>
      <c r="P3846" s="2102"/>
      <c r="Q3846" s="2102">
        <f t="shared" si="208"/>
        <v>0</v>
      </c>
      <c r="R3846" s="2386"/>
    </row>
    <row r="3847" spans="3:18" ht="14.25" customHeight="1">
      <c r="C3847" s="1562">
        <v>76</v>
      </c>
      <c r="D3847" s="1951" t="s">
        <v>2890</v>
      </c>
      <c r="E3847" s="1563">
        <v>7</v>
      </c>
      <c r="F3847" s="1564" t="s">
        <v>508</v>
      </c>
      <c r="G3847" s="1718">
        <v>1</v>
      </c>
      <c r="H3847" s="1564">
        <v>2018</v>
      </c>
      <c r="I3847" s="1566">
        <v>2499.96</v>
      </c>
      <c r="J3847" s="1564">
        <v>100</v>
      </c>
      <c r="K3847" s="1566">
        <f t="shared" si="206"/>
        <v>0</v>
      </c>
      <c r="L3847" s="1564"/>
      <c r="M3847" s="1564"/>
      <c r="N3847" s="1567">
        <f t="shared" si="207"/>
        <v>0</v>
      </c>
      <c r="O3847" s="2102"/>
      <c r="P3847" s="2102"/>
      <c r="Q3847" s="2102">
        <f t="shared" si="208"/>
        <v>0</v>
      </c>
      <c r="R3847" s="2386"/>
    </row>
    <row r="3848" spans="3:18" ht="14.25" customHeight="1">
      <c r="C3848" s="1562">
        <v>77</v>
      </c>
      <c r="D3848" s="1951" t="s">
        <v>2890</v>
      </c>
      <c r="E3848" s="1563">
        <v>7</v>
      </c>
      <c r="F3848" s="1564" t="s">
        <v>508</v>
      </c>
      <c r="G3848" s="1718">
        <v>1</v>
      </c>
      <c r="H3848" s="1564">
        <v>2018</v>
      </c>
      <c r="I3848" s="1566">
        <v>2499.96</v>
      </c>
      <c r="J3848" s="1564">
        <v>100</v>
      </c>
      <c r="K3848" s="1566">
        <f t="shared" si="206"/>
        <v>0</v>
      </c>
      <c r="L3848" s="1564"/>
      <c r="M3848" s="1564"/>
      <c r="N3848" s="1567">
        <f t="shared" si="207"/>
        <v>0</v>
      </c>
      <c r="O3848" s="2102"/>
      <c r="P3848" s="2102"/>
      <c r="Q3848" s="2102">
        <f t="shared" si="208"/>
        <v>0</v>
      </c>
      <c r="R3848" s="2386"/>
    </row>
    <row r="3849" spans="3:18" ht="14.25" customHeight="1">
      <c r="C3849" s="1562">
        <v>78</v>
      </c>
      <c r="D3849" s="1951" t="s">
        <v>2671</v>
      </c>
      <c r="E3849" s="1563">
        <v>7</v>
      </c>
      <c r="F3849" s="1564" t="s">
        <v>508</v>
      </c>
      <c r="G3849" s="1718">
        <v>1</v>
      </c>
      <c r="H3849" s="1564">
        <v>2020</v>
      </c>
      <c r="I3849" s="1566">
        <v>37</v>
      </c>
      <c r="J3849" s="1564">
        <v>75</v>
      </c>
      <c r="K3849" s="1566">
        <f t="shared" si="206"/>
        <v>9.25</v>
      </c>
      <c r="L3849" s="1564"/>
      <c r="M3849" s="1564"/>
      <c r="N3849" s="1567">
        <f t="shared" si="207"/>
        <v>0</v>
      </c>
      <c r="O3849" s="2102"/>
      <c r="P3849" s="2102"/>
      <c r="Q3849" s="2102">
        <f t="shared" si="208"/>
        <v>0</v>
      </c>
      <c r="R3849" s="2386"/>
    </row>
    <row r="3850" spans="3:18" ht="14.25" customHeight="1">
      <c r="C3850" s="1562">
        <v>79</v>
      </c>
      <c r="D3850" s="1951" t="s">
        <v>7552</v>
      </c>
      <c r="E3850" s="1563">
        <v>7</v>
      </c>
      <c r="F3850" s="1564" t="s">
        <v>508</v>
      </c>
      <c r="G3850" s="1718">
        <v>1</v>
      </c>
      <c r="H3850" s="1564">
        <v>2019</v>
      </c>
      <c r="I3850" s="1566">
        <v>2385</v>
      </c>
      <c r="J3850" s="1564">
        <v>87.5</v>
      </c>
      <c r="K3850" s="1566">
        <f t="shared" si="206"/>
        <v>298.125</v>
      </c>
      <c r="L3850" s="1564"/>
      <c r="M3850" s="1564"/>
      <c r="N3850" s="1567">
        <f t="shared" si="207"/>
        <v>0</v>
      </c>
      <c r="O3850" s="2102"/>
      <c r="P3850" s="2102"/>
      <c r="Q3850" s="2102">
        <f t="shared" si="208"/>
        <v>0</v>
      </c>
      <c r="R3850" s="2386"/>
    </row>
    <row r="3851" spans="3:18" ht="14.25" customHeight="1">
      <c r="C3851" s="1562">
        <v>80</v>
      </c>
      <c r="D3851" s="1951" t="s">
        <v>2895</v>
      </c>
      <c r="E3851" s="1563">
        <v>7</v>
      </c>
      <c r="F3851" s="1564" t="s">
        <v>508</v>
      </c>
      <c r="G3851" s="1718">
        <v>1</v>
      </c>
      <c r="H3851" s="1564">
        <v>2020</v>
      </c>
      <c r="I3851" s="1566">
        <v>52.113</v>
      </c>
      <c r="J3851" s="1564">
        <v>75</v>
      </c>
      <c r="K3851" s="1566">
        <f t="shared" si="206"/>
        <v>13.02825</v>
      </c>
      <c r="L3851" s="1564"/>
      <c r="M3851" s="1564"/>
      <c r="N3851" s="1567">
        <f t="shared" si="207"/>
        <v>0</v>
      </c>
      <c r="O3851" s="2102"/>
      <c r="P3851" s="2102"/>
      <c r="Q3851" s="2102">
        <f t="shared" si="208"/>
        <v>0</v>
      </c>
      <c r="R3851" s="2386"/>
    </row>
    <row r="3852" spans="3:18" ht="14.25" customHeight="1">
      <c r="C3852" s="1562">
        <v>81</v>
      </c>
      <c r="D3852" s="1951" t="s">
        <v>2894</v>
      </c>
      <c r="E3852" s="1563">
        <v>7</v>
      </c>
      <c r="F3852" s="1564" t="s">
        <v>508</v>
      </c>
      <c r="G3852" s="1718">
        <v>3</v>
      </c>
      <c r="H3852" s="1564">
        <v>2020</v>
      </c>
      <c r="I3852" s="1566">
        <v>7392.6</v>
      </c>
      <c r="J3852" s="1564">
        <v>75</v>
      </c>
      <c r="K3852" s="1566">
        <f t="shared" si="206"/>
        <v>1848.1499999999996</v>
      </c>
      <c r="L3852" s="1564"/>
      <c r="M3852" s="1564"/>
      <c r="N3852" s="1567">
        <f t="shared" si="207"/>
        <v>0</v>
      </c>
      <c r="O3852" s="2102"/>
      <c r="P3852" s="2102"/>
      <c r="Q3852" s="2102">
        <f t="shared" si="208"/>
        <v>0</v>
      </c>
      <c r="R3852" s="2386"/>
    </row>
    <row r="3853" spans="3:18" ht="14.25" customHeight="1">
      <c r="C3853" s="1562">
        <v>82</v>
      </c>
      <c r="D3853" s="1951" t="s">
        <v>2896</v>
      </c>
      <c r="E3853" s="1563">
        <v>7</v>
      </c>
      <c r="F3853" s="1564" t="s">
        <v>508</v>
      </c>
      <c r="G3853" s="1718">
        <v>30</v>
      </c>
      <c r="H3853" s="1564">
        <v>2020</v>
      </c>
      <c r="I3853" s="1566">
        <v>1616.85</v>
      </c>
      <c r="J3853" s="1564">
        <v>75</v>
      </c>
      <c r="K3853" s="1566">
        <f t="shared" si="206"/>
        <v>404.21250000000009</v>
      </c>
      <c r="L3853" s="1564"/>
      <c r="M3853" s="1564"/>
      <c r="N3853" s="1567">
        <f t="shared" si="207"/>
        <v>0</v>
      </c>
      <c r="O3853" s="2102"/>
      <c r="P3853" s="2102"/>
      <c r="Q3853" s="2102">
        <f t="shared" si="208"/>
        <v>0</v>
      </c>
      <c r="R3853" s="2386"/>
    </row>
    <row r="3854" spans="3:18" ht="14.25" customHeight="1">
      <c r="C3854" s="1562">
        <v>83</v>
      </c>
      <c r="D3854" s="1951" t="s">
        <v>2897</v>
      </c>
      <c r="E3854" s="1563">
        <v>7</v>
      </c>
      <c r="F3854" s="1564" t="s">
        <v>508</v>
      </c>
      <c r="G3854" s="1718">
        <v>1</v>
      </c>
      <c r="H3854" s="1564">
        <v>2021</v>
      </c>
      <c r="I3854" s="1566">
        <v>2464.1999999999998</v>
      </c>
      <c r="J3854" s="1564">
        <v>62.5</v>
      </c>
      <c r="K3854" s="1566">
        <f t="shared" si="206"/>
        <v>924.07499999999982</v>
      </c>
      <c r="L3854" s="1564"/>
      <c r="M3854" s="1564"/>
      <c r="N3854" s="1567">
        <f t="shared" si="207"/>
        <v>0</v>
      </c>
      <c r="O3854" s="2102"/>
      <c r="P3854" s="2102"/>
      <c r="Q3854" s="2102">
        <f t="shared" si="208"/>
        <v>0</v>
      </c>
      <c r="R3854" s="2386"/>
    </row>
    <row r="3855" spans="3:18" ht="14.25" customHeight="1">
      <c r="C3855" s="1562">
        <v>84</v>
      </c>
      <c r="D3855" s="1951" t="s">
        <v>2896</v>
      </c>
      <c r="E3855" s="1563">
        <v>7</v>
      </c>
      <c r="F3855" s="1564" t="s">
        <v>508</v>
      </c>
      <c r="G3855" s="1718">
        <v>3</v>
      </c>
      <c r="H3855" s="1564">
        <v>2020</v>
      </c>
      <c r="I3855" s="1566">
        <v>161.685</v>
      </c>
      <c r="J3855" s="1564">
        <v>75</v>
      </c>
      <c r="K3855" s="1566">
        <f t="shared" si="206"/>
        <v>40.421250000000001</v>
      </c>
      <c r="L3855" s="1564"/>
      <c r="M3855" s="1564"/>
      <c r="N3855" s="1567">
        <f t="shared" si="207"/>
        <v>0</v>
      </c>
      <c r="O3855" s="2102"/>
      <c r="P3855" s="2102"/>
      <c r="Q3855" s="2102">
        <f t="shared" si="208"/>
        <v>0</v>
      </c>
      <c r="R3855" s="2386"/>
    </row>
    <row r="3856" spans="3:18" ht="14.25" customHeight="1">
      <c r="C3856" s="1562">
        <v>85</v>
      </c>
      <c r="D3856" s="1951" t="s">
        <v>7553</v>
      </c>
      <c r="E3856" s="1563">
        <v>7</v>
      </c>
      <c r="F3856" s="1564" t="s">
        <v>508</v>
      </c>
      <c r="G3856" s="1718">
        <v>1</v>
      </c>
      <c r="H3856" s="1564">
        <v>2021</v>
      </c>
      <c r="I3856" s="1566">
        <v>2940</v>
      </c>
      <c r="J3856" s="1564">
        <v>62.5</v>
      </c>
      <c r="K3856" s="1566">
        <f t="shared" si="206"/>
        <v>1102.5</v>
      </c>
      <c r="L3856" s="1564"/>
      <c r="M3856" s="1564"/>
      <c r="N3856" s="1567">
        <f t="shared" si="207"/>
        <v>0</v>
      </c>
      <c r="O3856" s="2102"/>
      <c r="P3856" s="2102"/>
      <c r="Q3856" s="2102">
        <f t="shared" si="208"/>
        <v>0</v>
      </c>
      <c r="R3856" s="2386"/>
    </row>
    <row r="3857" spans="3:18" ht="14.25" customHeight="1">
      <c r="C3857" s="1562">
        <v>86</v>
      </c>
      <c r="D3857" s="1951" t="s">
        <v>2896</v>
      </c>
      <c r="E3857" s="1563">
        <v>7</v>
      </c>
      <c r="F3857" s="1564" t="s">
        <v>508</v>
      </c>
      <c r="G3857" s="1718">
        <v>31</v>
      </c>
      <c r="H3857" s="1564">
        <v>2021</v>
      </c>
      <c r="I3857" s="1566">
        <v>1670.7449999999999</v>
      </c>
      <c r="J3857" s="1564">
        <v>62.5</v>
      </c>
      <c r="K3857" s="1566">
        <f t="shared" si="206"/>
        <v>626.52937500000007</v>
      </c>
      <c r="L3857" s="1564"/>
      <c r="M3857" s="1564"/>
      <c r="N3857" s="1567">
        <f t="shared" si="207"/>
        <v>0</v>
      </c>
      <c r="O3857" s="2102"/>
      <c r="P3857" s="2102"/>
      <c r="Q3857" s="2102">
        <f t="shared" si="208"/>
        <v>0</v>
      </c>
      <c r="R3857" s="2386"/>
    </row>
    <row r="3858" spans="3:18" ht="14.25" customHeight="1">
      <c r="C3858" s="1562">
        <v>87</v>
      </c>
      <c r="D3858" s="1951" t="s">
        <v>2899</v>
      </c>
      <c r="E3858" s="1563">
        <v>7</v>
      </c>
      <c r="F3858" s="1564" t="s">
        <v>508</v>
      </c>
      <c r="G3858" s="1718">
        <v>1</v>
      </c>
      <c r="H3858" s="1564">
        <v>2021</v>
      </c>
      <c r="I3858" s="1566">
        <v>99.7</v>
      </c>
      <c r="J3858" s="1564">
        <v>62.5</v>
      </c>
      <c r="K3858" s="1566">
        <f t="shared" si="206"/>
        <v>37.387500000000003</v>
      </c>
      <c r="L3858" s="1564"/>
      <c r="M3858" s="1564"/>
      <c r="N3858" s="1567">
        <f t="shared" si="207"/>
        <v>0</v>
      </c>
      <c r="O3858" s="2102"/>
      <c r="P3858" s="2102"/>
      <c r="Q3858" s="2102">
        <f t="shared" si="208"/>
        <v>0</v>
      </c>
      <c r="R3858" s="2386"/>
    </row>
    <row r="3859" spans="3:18" ht="14.25" customHeight="1">
      <c r="C3859" s="1562">
        <v>88</v>
      </c>
      <c r="D3859" s="1951" t="s">
        <v>2896</v>
      </c>
      <c r="E3859" s="1563">
        <v>7</v>
      </c>
      <c r="F3859" s="1564" t="s">
        <v>508</v>
      </c>
      <c r="G3859" s="1718">
        <v>2</v>
      </c>
      <c r="H3859" s="1564">
        <v>2021</v>
      </c>
      <c r="I3859" s="1566">
        <v>107.79</v>
      </c>
      <c r="J3859" s="1564">
        <v>62.5</v>
      </c>
      <c r="K3859" s="1566">
        <f t="shared" si="206"/>
        <v>40.421250000000001</v>
      </c>
      <c r="L3859" s="1564"/>
      <c r="M3859" s="1564"/>
      <c r="N3859" s="1567">
        <f t="shared" si="207"/>
        <v>0</v>
      </c>
      <c r="O3859" s="2102"/>
      <c r="P3859" s="2102"/>
      <c r="Q3859" s="2102">
        <f t="shared" si="208"/>
        <v>0</v>
      </c>
      <c r="R3859" s="2386"/>
    </row>
    <row r="3860" spans="3:18" ht="14.25" customHeight="1">
      <c r="C3860" s="1562">
        <v>89</v>
      </c>
      <c r="D3860" s="1951" t="s">
        <v>4901</v>
      </c>
      <c r="E3860" s="1563">
        <v>7</v>
      </c>
      <c r="F3860" s="1564" t="s">
        <v>508</v>
      </c>
      <c r="G3860" s="1718">
        <v>1</v>
      </c>
      <c r="H3860" s="1564">
        <v>2022</v>
      </c>
      <c r="I3860" s="1566">
        <v>2470</v>
      </c>
      <c r="J3860" s="1564">
        <v>50</v>
      </c>
      <c r="K3860" s="1566">
        <f t="shared" si="206"/>
        <v>1235</v>
      </c>
      <c r="L3860" s="1564"/>
      <c r="M3860" s="1564"/>
      <c r="N3860" s="1567">
        <f t="shared" si="207"/>
        <v>0</v>
      </c>
      <c r="O3860" s="2102"/>
      <c r="P3860" s="2102"/>
      <c r="Q3860" s="2102">
        <f t="shared" si="208"/>
        <v>0</v>
      </c>
      <c r="R3860" s="2386"/>
    </row>
    <row r="3861" spans="3:18" ht="14.25" customHeight="1">
      <c r="C3861" s="1562">
        <v>90</v>
      </c>
      <c r="D3861" s="1951" t="s">
        <v>4901</v>
      </c>
      <c r="E3861" s="1563">
        <v>7</v>
      </c>
      <c r="F3861" s="1564" t="s">
        <v>508</v>
      </c>
      <c r="G3861" s="1718">
        <v>2</v>
      </c>
      <c r="H3861" s="1564">
        <v>2022</v>
      </c>
      <c r="I3861" s="1566">
        <v>4940</v>
      </c>
      <c r="J3861" s="1564">
        <v>50</v>
      </c>
      <c r="K3861" s="1566">
        <f t="shared" si="206"/>
        <v>2470</v>
      </c>
      <c r="L3861" s="1564"/>
      <c r="M3861" s="1564"/>
      <c r="N3861" s="1567">
        <f t="shared" si="207"/>
        <v>0</v>
      </c>
      <c r="O3861" s="2102"/>
      <c r="P3861" s="2102"/>
      <c r="Q3861" s="2102">
        <f t="shared" si="208"/>
        <v>0</v>
      </c>
      <c r="R3861" s="2386"/>
    </row>
    <row r="3862" spans="3:18" ht="14.25" customHeight="1">
      <c r="C3862" s="1562">
        <v>91</v>
      </c>
      <c r="D3862" s="1951" t="s">
        <v>5034</v>
      </c>
      <c r="E3862" s="1563">
        <v>7</v>
      </c>
      <c r="F3862" s="1564" t="s">
        <v>508</v>
      </c>
      <c r="G3862" s="1718">
        <v>8</v>
      </c>
      <c r="H3862" s="1564">
        <v>2022</v>
      </c>
      <c r="I3862" s="1566">
        <v>175.2</v>
      </c>
      <c r="J3862" s="1564">
        <v>50</v>
      </c>
      <c r="K3862" s="1566">
        <f t="shared" si="206"/>
        <v>87.6</v>
      </c>
      <c r="L3862" s="1564"/>
      <c r="M3862" s="1564"/>
      <c r="N3862" s="1567">
        <f t="shared" si="207"/>
        <v>0</v>
      </c>
      <c r="O3862" s="2102"/>
      <c r="P3862" s="2102"/>
      <c r="Q3862" s="2102">
        <f t="shared" si="208"/>
        <v>0</v>
      </c>
      <c r="R3862" s="2386"/>
    </row>
    <row r="3863" spans="3:18" ht="14.25" customHeight="1">
      <c r="C3863" s="1562">
        <v>92</v>
      </c>
      <c r="D3863" s="1951" t="s">
        <v>7554</v>
      </c>
      <c r="E3863" s="1563">
        <v>7</v>
      </c>
      <c r="F3863" s="1564" t="s">
        <v>508</v>
      </c>
      <c r="G3863" s="1718">
        <v>1</v>
      </c>
      <c r="H3863" s="1564">
        <v>2022</v>
      </c>
      <c r="I3863" s="1566">
        <v>26.64</v>
      </c>
      <c r="J3863" s="1564">
        <v>50</v>
      </c>
      <c r="K3863" s="1566">
        <f t="shared" si="206"/>
        <v>13.32</v>
      </c>
      <c r="L3863" s="1564"/>
      <c r="M3863" s="1564"/>
      <c r="N3863" s="1567">
        <f t="shared" si="207"/>
        <v>0</v>
      </c>
      <c r="O3863" s="2102"/>
      <c r="P3863" s="2102"/>
      <c r="Q3863" s="2102">
        <f t="shared" si="208"/>
        <v>0</v>
      </c>
      <c r="R3863" s="2386"/>
    </row>
    <row r="3864" spans="3:18" ht="14.25" customHeight="1">
      <c r="C3864" s="1562">
        <v>93</v>
      </c>
      <c r="D3864" s="1951" t="s">
        <v>7554</v>
      </c>
      <c r="E3864" s="1563">
        <v>7</v>
      </c>
      <c r="F3864" s="1564" t="s">
        <v>508</v>
      </c>
      <c r="G3864" s="1718">
        <v>4</v>
      </c>
      <c r="H3864" s="1564">
        <v>2022</v>
      </c>
      <c r="I3864" s="1566">
        <v>106.56</v>
      </c>
      <c r="J3864" s="1564">
        <v>50</v>
      </c>
      <c r="K3864" s="1566">
        <f t="shared" si="206"/>
        <v>53.28</v>
      </c>
      <c r="L3864" s="1564"/>
      <c r="M3864" s="1564"/>
      <c r="N3864" s="1567">
        <f t="shared" si="207"/>
        <v>0</v>
      </c>
      <c r="O3864" s="2102"/>
      <c r="P3864" s="2102"/>
      <c r="Q3864" s="2102">
        <f t="shared" si="208"/>
        <v>0</v>
      </c>
      <c r="R3864" s="2386"/>
    </row>
    <row r="3865" spans="3:18" ht="14.25" customHeight="1">
      <c r="C3865" s="1562">
        <v>94</v>
      </c>
      <c r="D3865" s="1951" t="s">
        <v>5055</v>
      </c>
      <c r="E3865" s="1563">
        <v>7</v>
      </c>
      <c r="F3865" s="1564" t="s">
        <v>508</v>
      </c>
      <c r="G3865" s="1718">
        <v>3</v>
      </c>
      <c r="H3865" s="1564">
        <v>2022</v>
      </c>
      <c r="I3865" s="1566">
        <v>137.45454000000001</v>
      </c>
      <c r="J3865" s="1564">
        <v>50</v>
      </c>
      <c r="K3865" s="1566">
        <f t="shared" si="206"/>
        <v>68.727270000000004</v>
      </c>
      <c r="L3865" s="1564"/>
      <c r="M3865" s="1564"/>
      <c r="N3865" s="1567">
        <f t="shared" si="207"/>
        <v>0</v>
      </c>
      <c r="O3865" s="2102"/>
      <c r="P3865" s="2102"/>
      <c r="Q3865" s="2102">
        <f t="shared" si="208"/>
        <v>0</v>
      </c>
      <c r="R3865" s="2386"/>
    </row>
    <row r="3866" spans="3:18" ht="14.25" customHeight="1">
      <c r="C3866" s="1562">
        <v>95</v>
      </c>
      <c r="D3866" s="1951" t="s">
        <v>5055</v>
      </c>
      <c r="E3866" s="1563">
        <v>7</v>
      </c>
      <c r="F3866" s="1564" t="s">
        <v>508</v>
      </c>
      <c r="G3866" s="1718">
        <v>3</v>
      </c>
      <c r="H3866" s="1564">
        <v>2022</v>
      </c>
      <c r="I3866" s="1566">
        <v>137.45454000000001</v>
      </c>
      <c r="J3866" s="1564">
        <v>50</v>
      </c>
      <c r="K3866" s="1566">
        <f t="shared" si="206"/>
        <v>68.727270000000004</v>
      </c>
      <c r="L3866" s="1564"/>
      <c r="M3866" s="1564"/>
      <c r="N3866" s="1567">
        <f t="shared" si="207"/>
        <v>0</v>
      </c>
      <c r="O3866" s="2102"/>
      <c r="P3866" s="2102"/>
      <c r="Q3866" s="2102">
        <f t="shared" si="208"/>
        <v>0</v>
      </c>
      <c r="R3866" s="2386"/>
    </row>
    <row r="3867" spans="3:18" ht="14.25" customHeight="1">
      <c r="C3867" s="1562">
        <v>96</v>
      </c>
      <c r="D3867" s="1951" t="s">
        <v>7555</v>
      </c>
      <c r="E3867" s="1563">
        <v>7</v>
      </c>
      <c r="F3867" s="1564" t="s">
        <v>508</v>
      </c>
      <c r="G3867" s="1718">
        <v>1</v>
      </c>
      <c r="H3867" s="1564">
        <v>2022</v>
      </c>
      <c r="I3867" s="1566">
        <v>28.434419999999999</v>
      </c>
      <c r="J3867" s="1564">
        <v>50</v>
      </c>
      <c r="K3867" s="1566">
        <f t="shared" si="206"/>
        <v>14.21721</v>
      </c>
      <c r="L3867" s="1564"/>
      <c r="M3867" s="1564"/>
      <c r="N3867" s="1567">
        <f t="shared" si="207"/>
        <v>0</v>
      </c>
      <c r="O3867" s="2102"/>
      <c r="P3867" s="2102"/>
      <c r="Q3867" s="2102">
        <f t="shared" si="208"/>
        <v>0</v>
      </c>
      <c r="R3867" s="2386"/>
    </row>
    <row r="3868" spans="3:18" ht="14.25" customHeight="1">
      <c r="C3868" s="1562">
        <v>97</v>
      </c>
      <c r="D3868" s="1951" t="s">
        <v>7555</v>
      </c>
      <c r="E3868" s="1563">
        <v>7</v>
      </c>
      <c r="F3868" s="1564" t="s">
        <v>508</v>
      </c>
      <c r="G3868" s="1718">
        <v>1</v>
      </c>
      <c r="H3868" s="1564">
        <v>2022</v>
      </c>
      <c r="I3868" s="1566">
        <v>28.434419999999999</v>
      </c>
      <c r="J3868" s="1564">
        <v>50</v>
      </c>
      <c r="K3868" s="1566">
        <f t="shared" si="206"/>
        <v>14.21721</v>
      </c>
      <c r="L3868" s="1564"/>
      <c r="M3868" s="1564"/>
      <c r="N3868" s="1567">
        <f t="shared" si="207"/>
        <v>0</v>
      </c>
      <c r="O3868" s="2102"/>
      <c r="P3868" s="2102"/>
      <c r="Q3868" s="2102">
        <f t="shared" si="208"/>
        <v>0</v>
      </c>
      <c r="R3868" s="2386"/>
    </row>
    <row r="3869" spans="3:18" ht="14.25" customHeight="1">
      <c r="C3869" s="1562">
        <v>98</v>
      </c>
      <c r="D3869" s="1951" t="s">
        <v>2899</v>
      </c>
      <c r="E3869" s="1563">
        <v>7</v>
      </c>
      <c r="F3869" s="1564" t="s">
        <v>508</v>
      </c>
      <c r="G3869" s="1718">
        <v>1</v>
      </c>
      <c r="H3869" s="1564">
        <v>2023</v>
      </c>
      <c r="I3869" s="1566">
        <v>113.7</v>
      </c>
      <c r="J3869" s="1564">
        <v>37.5</v>
      </c>
      <c r="K3869" s="1566">
        <f t="shared" si="206"/>
        <v>71.0625</v>
      </c>
      <c r="L3869" s="1564"/>
      <c r="M3869" s="1564"/>
      <c r="N3869" s="1567">
        <f t="shared" si="207"/>
        <v>0</v>
      </c>
      <c r="O3869" s="2102"/>
      <c r="P3869" s="2102"/>
      <c r="Q3869" s="2102">
        <f t="shared" si="208"/>
        <v>0</v>
      </c>
      <c r="R3869" s="2386"/>
    </row>
    <row r="3870" spans="3:18" ht="14.25" customHeight="1">
      <c r="C3870" s="1562">
        <v>99</v>
      </c>
      <c r="D3870" s="1951" t="s">
        <v>7556</v>
      </c>
      <c r="E3870" s="1563">
        <v>7</v>
      </c>
      <c r="F3870" s="1564" t="s">
        <v>508</v>
      </c>
      <c r="G3870" s="1718">
        <v>1</v>
      </c>
      <c r="H3870" s="1564">
        <v>2023</v>
      </c>
      <c r="I3870" s="1566">
        <v>34</v>
      </c>
      <c r="J3870" s="1564">
        <v>37.5</v>
      </c>
      <c r="K3870" s="1566">
        <f t="shared" si="206"/>
        <v>21.25</v>
      </c>
      <c r="L3870" s="1564"/>
      <c r="M3870" s="1564"/>
      <c r="N3870" s="1567">
        <f t="shared" si="207"/>
        <v>0</v>
      </c>
      <c r="O3870" s="2102"/>
      <c r="P3870" s="2102"/>
      <c r="Q3870" s="2102">
        <f t="shared" si="208"/>
        <v>0</v>
      </c>
      <c r="R3870" s="2386"/>
    </row>
    <row r="3871" spans="3:18" ht="14.25" customHeight="1">
      <c r="C3871" s="1562">
        <v>100</v>
      </c>
      <c r="D3871" s="1951" t="s">
        <v>5055</v>
      </c>
      <c r="E3871" s="1563">
        <v>7</v>
      </c>
      <c r="F3871" s="1564" t="s">
        <v>508</v>
      </c>
      <c r="G3871" s="1718">
        <v>8</v>
      </c>
      <c r="H3871" s="1564">
        <v>2023</v>
      </c>
      <c r="I3871" s="1566">
        <v>366.54543999999999</v>
      </c>
      <c r="J3871" s="1564">
        <v>37.5</v>
      </c>
      <c r="K3871" s="1566">
        <f t="shared" si="206"/>
        <v>229.09089999999998</v>
      </c>
      <c r="L3871" s="1564"/>
      <c r="M3871" s="1564"/>
      <c r="N3871" s="1567">
        <f t="shared" si="207"/>
        <v>0</v>
      </c>
      <c r="O3871" s="2102"/>
      <c r="P3871" s="2102"/>
      <c r="Q3871" s="2102">
        <f t="shared" si="208"/>
        <v>0</v>
      </c>
      <c r="R3871" s="2386"/>
    </row>
    <row r="3872" spans="3:18" ht="14.25" customHeight="1">
      <c r="C3872" s="1562">
        <v>101</v>
      </c>
      <c r="D3872" s="1951" t="s">
        <v>2106</v>
      </c>
      <c r="E3872" s="1563">
        <v>7</v>
      </c>
      <c r="F3872" s="1564" t="s">
        <v>508</v>
      </c>
      <c r="G3872" s="1718">
        <v>6</v>
      </c>
      <c r="H3872" s="1564">
        <v>2021</v>
      </c>
      <c r="I3872" s="1566">
        <v>323.37</v>
      </c>
      <c r="J3872" s="1564">
        <v>62.5</v>
      </c>
      <c r="K3872" s="1566">
        <f t="shared" si="206"/>
        <v>121.26375000000002</v>
      </c>
      <c r="L3872" s="1564"/>
      <c r="M3872" s="1564"/>
      <c r="N3872" s="1567">
        <f t="shared" si="207"/>
        <v>0</v>
      </c>
      <c r="O3872" s="2102"/>
      <c r="P3872" s="2102"/>
      <c r="Q3872" s="2102">
        <f t="shared" si="208"/>
        <v>0</v>
      </c>
      <c r="R3872" s="2386"/>
    </row>
    <row r="3873" spans="3:18" ht="14.25" customHeight="1">
      <c r="C3873" s="1562">
        <v>102</v>
      </c>
      <c r="D3873" s="1951" t="s">
        <v>5098</v>
      </c>
      <c r="E3873" s="1563">
        <v>7</v>
      </c>
      <c r="F3873" s="1564" t="s">
        <v>508</v>
      </c>
      <c r="G3873" s="1718">
        <v>1</v>
      </c>
      <c r="H3873" s="1564">
        <v>2022</v>
      </c>
      <c r="I3873" s="1566">
        <v>21.9</v>
      </c>
      <c r="J3873" s="1564">
        <v>50</v>
      </c>
      <c r="K3873" s="1566">
        <f t="shared" si="206"/>
        <v>10.95</v>
      </c>
      <c r="L3873" s="1564"/>
      <c r="M3873" s="1564"/>
      <c r="N3873" s="1567">
        <f t="shared" si="207"/>
        <v>0</v>
      </c>
      <c r="O3873" s="2102"/>
      <c r="P3873" s="2102"/>
      <c r="Q3873" s="2102">
        <f t="shared" si="208"/>
        <v>0</v>
      </c>
      <c r="R3873" s="2386"/>
    </row>
    <row r="3874" spans="3:18" ht="14.25" customHeight="1">
      <c r="C3874" s="1562">
        <v>103</v>
      </c>
      <c r="D3874" s="1951" t="s">
        <v>5099</v>
      </c>
      <c r="E3874" s="1563">
        <v>7</v>
      </c>
      <c r="F3874" s="1564" t="s">
        <v>508</v>
      </c>
      <c r="G3874" s="1718">
        <v>2</v>
      </c>
      <c r="H3874" s="1564">
        <v>2022</v>
      </c>
      <c r="I3874" s="1566">
        <v>53.28</v>
      </c>
      <c r="J3874" s="1564">
        <v>50</v>
      </c>
      <c r="K3874" s="1566">
        <f t="shared" si="206"/>
        <v>26.64</v>
      </c>
      <c r="L3874" s="1564"/>
      <c r="M3874" s="1564"/>
      <c r="N3874" s="1567">
        <f t="shared" si="207"/>
        <v>0</v>
      </c>
      <c r="O3874" s="2102"/>
      <c r="P3874" s="2102"/>
      <c r="Q3874" s="2102">
        <f t="shared" si="208"/>
        <v>0</v>
      </c>
      <c r="R3874" s="2386"/>
    </row>
    <row r="3875" spans="3:18" ht="14.25" customHeight="1">
      <c r="C3875" s="1562">
        <v>104</v>
      </c>
      <c r="D3875" s="1951" t="s">
        <v>5055</v>
      </c>
      <c r="E3875" s="1563">
        <v>7</v>
      </c>
      <c r="F3875" s="1564" t="s">
        <v>508</v>
      </c>
      <c r="G3875" s="1718">
        <v>1</v>
      </c>
      <c r="H3875" s="1564">
        <v>2023</v>
      </c>
      <c r="I3875" s="1566">
        <v>45.818179999999998</v>
      </c>
      <c r="J3875" s="1564">
        <v>37.5</v>
      </c>
      <c r="K3875" s="1566">
        <f t="shared" si="206"/>
        <v>28.636362499999997</v>
      </c>
      <c r="L3875" s="1564"/>
      <c r="M3875" s="1564"/>
      <c r="N3875" s="1567">
        <f t="shared" si="207"/>
        <v>0</v>
      </c>
      <c r="O3875" s="2102"/>
      <c r="P3875" s="2102"/>
      <c r="Q3875" s="2102">
        <f t="shared" si="208"/>
        <v>0</v>
      </c>
      <c r="R3875" s="2386"/>
    </row>
    <row r="3876" spans="3:18" ht="14.25" customHeight="1">
      <c r="C3876" s="1562">
        <v>105</v>
      </c>
      <c r="D3876" s="1951" t="s">
        <v>5055</v>
      </c>
      <c r="E3876" s="1563">
        <v>7</v>
      </c>
      <c r="F3876" s="1564" t="s">
        <v>508</v>
      </c>
      <c r="G3876" s="1718">
        <v>20</v>
      </c>
      <c r="H3876" s="1564">
        <v>2023</v>
      </c>
      <c r="I3876" s="1566">
        <v>916.36360000000002</v>
      </c>
      <c r="J3876" s="1564">
        <v>37.5</v>
      </c>
      <c r="K3876" s="1566">
        <f t="shared" si="206"/>
        <v>572.72725000000003</v>
      </c>
      <c r="L3876" s="1564"/>
      <c r="M3876" s="1564"/>
      <c r="N3876" s="1567">
        <f t="shared" si="207"/>
        <v>0</v>
      </c>
      <c r="O3876" s="2102"/>
      <c r="P3876" s="2102"/>
      <c r="Q3876" s="2102">
        <f t="shared" si="208"/>
        <v>0</v>
      </c>
      <c r="R3876" s="2386"/>
    </row>
    <row r="3877" spans="3:18" ht="14.25" customHeight="1">
      <c r="C3877" s="1562">
        <v>106</v>
      </c>
      <c r="D3877" s="1951" t="s">
        <v>7557</v>
      </c>
      <c r="E3877" s="1563">
        <v>7</v>
      </c>
      <c r="F3877" s="1564" t="s">
        <v>508</v>
      </c>
      <c r="G3877" s="1718">
        <v>2</v>
      </c>
      <c r="H3877" s="1564">
        <v>2023</v>
      </c>
      <c r="I3877" s="1566">
        <v>7956</v>
      </c>
      <c r="J3877" s="1564">
        <v>37.5</v>
      </c>
      <c r="K3877" s="1566">
        <f t="shared" si="206"/>
        <v>4972.5</v>
      </c>
      <c r="L3877" s="1564"/>
      <c r="M3877" s="1564"/>
      <c r="N3877" s="1567">
        <f t="shared" si="207"/>
        <v>0</v>
      </c>
      <c r="O3877" s="2102"/>
      <c r="P3877" s="2102"/>
      <c r="Q3877" s="2102">
        <f t="shared" si="208"/>
        <v>0</v>
      </c>
      <c r="R3877" s="2386"/>
    </row>
    <row r="3878" spans="3:18" ht="14.25" customHeight="1">
      <c r="C3878" s="1562">
        <v>107</v>
      </c>
      <c r="D3878" s="1951" t="s">
        <v>7558</v>
      </c>
      <c r="E3878" s="1563">
        <v>7</v>
      </c>
      <c r="F3878" s="1564" t="s">
        <v>508</v>
      </c>
      <c r="G3878" s="1718">
        <v>3</v>
      </c>
      <c r="H3878" s="1564">
        <v>2023</v>
      </c>
      <c r="I3878" s="1566">
        <v>11934</v>
      </c>
      <c r="J3878" s="1564">
        <v>37.5</v>
      </c>
      <c r="K3878" s="1566">
        <f t="shared" si="206"/>
        <v>7458.75</v>
      </c>
      <c r="L3878" s="1564"/>
      <c r="M3878" s="1564"/>
      <c r="N3878" s="1567">
        <f t="shared" si="207"/>
        <v>0</v>
      </c>
      <c r="O3878" s="2102"/>
      <c r="P3878" s="2102"/>
      <c r="Q3878" s="2102">
        <f t="shared" si="208"/>
        <v>0</v>
      </c>
      <c r="R3878" s="2386"/>
    </row>
    <row r="3879" spans="3:18" ht="14.25" customHeight="1">
      <c r="C3879" s="1562">
        <v>108</v>
      </c>
      <c r="D3879" s="1951" t="s">
        <v>7559</v>
      </c>
      <c r="E3879" s="1563">
        <v>7</v>
      </c>
      <c r="F3879" s="1564" t="s">
        <v>508</v>
      </c>
      <c r="G3879" s="1718">
        <v>1</v>
      </c>
      <c r="H3879" s="1564">
        <v>2013</v>
      </c>
      <c r="I3879" s="1566">
        <v>178.2</v>
      </c>
      <c r="J3879" s="1564">
        <v>100</v>
      </c>
      <c r="K3879" s="1566">
        <f t="shared" si="206"/>
        <v>0</v>
      </c>
      <c r="L3879" s="1564"/>
      <c r="M3879" s="1564"/>
      <c r="N3879" s="1567">
        <f t="shared" si="207"/>
        <v>0</v>
      </c>
      <c r="O3879" s="2102"/>
      <c r="P3879" s="2102"/>
      <c r="Q3879" s="2102">
        <f t="shared" si="208"/>
        <v>0</v>
      </c>
      <c r="R3879" s="2386"/>
    </row>
    <row r="3880" spans="3:18" ht="14.25" customHeight="1">
      <c r="C3880" s="1562">
        <v>109</v>
      </c>
      <c r="D3880" s="1951" t="s">
        <v>7559</v>
      </c>
      <c r="E3880" s="1563">
        <v>7</v>
      </c>
      <c r="F3880" s="1564" t="s">
        <v>508</v>
      </c>
      <c r="G3880" s="1718">
        <v>1</v>
      </c>
      <c r="H3880" s="1564">
        <v>2013</v>
      </c>
      <c r="I3880" s="1566">
        <v>178.2</v>
      </c>
      <c r="J3880" s="1564">
        <v>100</v>
      </c>
      <c r="K3880" s="1566">
        <f t="shared" si="206"/>
        <v>0</v>
      </c>
      <c r="L3880" s="1564"/>
      <c r="M3880" s="1564"/>
      <c r="N3880" s="1567">
        <f t="shared" si="207"/>
        <v>0</v>
      </c>
      <c r="O3880" s="2102"/>
      <c r="P3880" s="2102"/>
      <c r="Q3880" s="2102">
        <f t="shared" si="208"/>
        <v>0</v>
      </c>
      <c r="R3880" s="2386"/>
    </row>
    <row r="3881" spans="3:18" ht="14.25" customHeight="1">
      <c r="C3881" s="1562">
        <v>110</v>
      </c>
      <c r="D3881" s="1951" t="s">
        <v>7560</v>
      </c>
      <c r="E3881" s="1563">
        <v>7</v>
      </c>
      <c r="F3881" s="1564" t="s">
        <v>508</v>
      </c>
      <c r="G3881" s="1718">
        <v>4</v>
      </c>
      <c r="H3881" s="1564">
        <v>2008</v>
      </c>
      <c r="I3881" s="1566">
        <v>2490</v>
      </c>
      <c r="J3881" s="1564">
        <v>100</v>
      </c>
      <c r="K3881" s="1566">
        <f t="shared" si="206"/>
        <v>0</v>
      </c>
      <c r="L3881" s="1564"/>
      <c r="M3881" s="1564"/>
      <c r="N3881" s="1567">
        <f t="shared" si="207"/>
        <v>0</v>
      </c>
      <c r="O3881" s="2102"/>
      <c r="P3881" s="2102"/>
      <c r="Q3881" s="2102">
        <f t="shared" si="208"/>
        <v>0</v>
      </c>
      <c r="R3881" s="2386"/>
    </row>
    <row r="3882" spans="3:18" ht="14.25" customHeight="1">
      <c r="C3882" s="1562">
        <v>111</v>
      </c>
      <c r="D3882" s="1951" t="s">
        <v>2832</v>
      </c>
      <c r="E3882" s="1563">
        <v>7</v>
      </c>
      <c r="F3882" s="1564" t="s">
        <v>508</v>
      </c>
      <c r="G3882" s="1718">
        <v>8</v>
      </c>
      <c r="H3882" s="1564">
        <v>2017</v>
      </c>
      <c r="I3882" s="1566">
        <v>1630.56</v>
      </c>
      <c r="J3882" s="1564">
        <v>100</v>
      </c>
      <c r="K3882" s="1566">
        <f t="shared" si="206"/>
        <v>0</v>
      </c>
      <c r="L3882" s="1564"/>
      <c r="M3882" s="1564"/>
      <c r="N3882" s="1567">
        <f t="shared" si="207"/>
        <v>0</v>
      </c>
      <c r="O3882" s="2102"/>
      <c r="P3882" s="2102"/>
      <c r="Q3882" s="2102">
        <f t="shared" si="208"/>
        <v>0</v>
      </c>
      <c r="R3882" s="2386"/>
    </row>
    <row r="3883" spans="3:18" ht="14.25" customHeight="1">
      <c r="C3883" s="1562">
        <v>112</v>
      </c>
      <c r="D3883" s="1951" t="s">
        <v>7561</v>
      </c>
      <c r="E3883" s="1563">
        <v>7</v>
      </c>
      <c r="F3883" s="1564" t="s">
        <v>508</v>
      </c>
      <c r="G3883" s="1718">
        <v>1</v>
      </c>
      <c r="H3883" s="1564">
        <v>2022</v>
      </c>
      <c r="I3883" s="1566">
        <v>203.82</v>
      </c>
      <c r="J3883" s="1564">
        <v>50</v>
      </c>
      <c r="K3883" s="1566">
        <f t="shared" si="206"/>
        <v>101.91</v>
      </c>
      <c r="L3883" s="1564"/>
      <c r="M3883" s="1564"/>
      <c r="N3883" s="1567">
        <f t="shared" si="207"/>
        <v>0</v>
      </c>
      <c r="O3883" s="2102"/>
      <c r="P3883" s="2102"/>
      <c r="Q3883" s="2102">
        <f t="shared" si="208"/>
        <v>0</v>
      </c>
      <c r="R3883" s="2386"/>
    </row>
    <row r="3884" spans="3:18" ht="14.25" customHeight="1">
      <c r="C3884" s="1562">
        <v>113</v>
      </c>
      <c r="D3884" s="1951" t="s">
        <v>7562</v>
      </c>
      <c r="E3884" s="1563">
        <v>7</v>
      </c>
      <c r="F3884" s="1564" t="s">
        <v>508</v>
      </c>
      <c r="G3884" s="1718">
        <v>3</v>
      </c>
      <c r="H3884" s="1564">
        <v>2024</v>
      </c>
      <c r="I3884" s="1566">
        <v>70.2</v>
      </c>
      <c r="J3884" s="1564">
        <v>25</v>
      </c>
      <c r="K3884" s="1566">
        <f t="shared" si="206"/>
        <v>52.650000000000006</v>
      </c>
      <c r="L3884" s="1564"/>
      <c r="M3884" s="1564"/>
      <c r="N3884" s="1567">
        <f t="shared" si="207"/>
        <v>0</v>
      </c>
      <c r="O3884" s="2102"/>
      <c r="P3884" s="2102"/>
      <c r="Q3884" s="2102">
        <f t="shared" si="208"/>
        <v>0</v>
      </c>
      <c r="R3884" s="2386"/>
    </row>
    <row r="3885" spans="3:18" ht="14.25" customHeight="1">
      <c r="C3885" s="1562">
        <v>114</v>
      </c>
      <c r="D3885" s="1951" t="s">
        <v>7562</v>
      </c>
      <c r="E3885" s="1563">
        <v>7</v>
      </c>
      <c r="F3885" s="1564" t="s">
        <v>508</v>
      </c>
      <c r="G3885" s="1718">
        <v>2</v>
      </c>
      <c r="H3885" s="1564">
        <v>2024</v>
      </c>
      <c r="I3885" s="1566">
        <v>45.12</v>
      </c>
      <c r="J3885" s="1564">
        <v>25</v>
      </c>
      <c r="K3885" s="1566">
        <f t="shared" si="206"/>
        <v>33.839999999999996</v>
      </c>
      <c r="L3885" s="1564"/>
      <c r="M3885" s="1564"/>
      <c r="N3885" s="1567">
        <f t="shared" si="207"/>
        <v>0</v>
      </c>
      <c r="O3885" s="2102"/>
      <c r="P3885" s="2102"/>
      <c r="Q3885" s="2102">
        <f t="shared" si="208"/>
        <v>0</v>
      </c>
      <c r="R3885" s="2386"/>
    </row>
    <row r="3886" spans="3:18" ht="14.25" customHeight="1">
      <c r="C3886" s="1562">
        <v>115</v>
      </c>
      <c r="D3886" s="1951" t="s">
        <v>7562</v>
      </c>
      <c r="E3886" s="1563">
        <v>7</v>
      </c>
      <c r="F3886" s="1564" t="s">
        <v>508</v>
      </c>
      <c r="G3886" s="1718">
        <v>7</v>
      </c>
      <c r="H3886" s="1564">
        <v>2024</v>
      </c>
      <c r="I3886" s="1566">
        <v>157.91999999999999</v>
      </c>
      <c r="J3886" s="1564">
        <v>25</v>
      </c>
      <c r="K3886" s="1566">
        <f t="shared" ref="K3886:K3949" si="209">IF(J3886=100,0,I3886-I3886*J3886%)</f>
        <v>118.44</v>
      </c>
      <c r="L3886" s="1564"/>
      <c r="M3886" s="1564"/>
      <c r="N3886" s="1567">
        <f t="shared" ref="N3886:N3949" si="210">+L3886*M3886</f>
        <v>0</v>
      </c>
      <c r="O3886" s="2102"/>
      <c r="P3886" s="2102"/>
      <c r="Q3886" s="2102">
        <f t="shared" ref="Q3886:Q3949" si="211">+O3886*P3886</f>
        <v>0</v>
      </c>
      <c r="R3886" s="2386"/>
    </row>
    <row r="3887" spans="3:18" ht="14.25" customHeight="1">
      <c r="C3887" s="1562">
        <v>116</v>
      </c>
      <c r="D3887" s="1951" t="s">
        <v>7563</v>
      </c>
      <c r="E3887" s="1563">
        <v>7</v>
      </c>
      <c r="F3887" s="1564" t="s">
        <v>508</v>
      </c>
      <c r="G3887" s="1718">
        <v>4</v>
      </c>
      <c r="H3887" s="1564">
        <v>2024</v>
      </c>
      <c r="I3887" s="1566">
        <v>88.2</v>
      </c>
      <c r="J3887" s="1564">
        <v>25</v>
      </c>
      <c r="K3887" s="1566">
        <f t="shared" si="209"/>
        <v>66.150000000000006</v>
      </c>
      <c r="L3887" s="1564"/>
      <c r="M3887" s="1564"/>
      <c r="N3887" s="1567">
        <f t="shared" si="210"/>
        <v>0</v>
      </c>
      <c r="O3887" s="2102"/>
      <c r="P3887" s="2102"/>
      <c r="Q3887" s="2102">
        <f t="shared" si="211"/>
        <v>0</v>
      </c>
      <c r="R3887" s="2386"/>
    </row>
    <row r="3888" spans="3:18" ht="14.25" customHeight="1">
      <c r="C3888" s="1562">
        <v>117</v>
      </c>
      <c r="D3888" s="1951" t="s">
        <v>7558</v>
      </c>
      <c r="E3888" s="1563">
        <v>7</v>
      </c>
      <c r="F3888" s="1564" t="s">
        <v>508</v>
      </c>
      <c r="G3888" s="1718">
        <v>1</v>
      </c>
      <c r="H3888" s="1564">
        <v>2024</v>
      </c>
      <c r="I3888" s="1566">
        <v>3978</v>
      </c>
      <c r="J3888" s="1564">
        <v>25</v>
      </c>
      <c r="K3888" s="1566">
        <f t="shared" si="209"/>
        <v>2983.5</v>
      </c>
      <c r="L3888" s="1564"/>
      <c r="M3888" s="1564"/>
      <c r="N3888" s="1567">
        <f t="shared" si="210"/>
        <v>0</v>
      </c>
      <c r="O3888" s="2102"/>
      <c r="P3888" s="2102"/>
      <c r="Q3888" s="2102">
        <f t="shared" si="211"/>
        <v>0</v>
      </c>
      <c r="R3888" s="2386"/>
    </row>
    <row r="3889" spans="3:18" ht="14.25" customHeight="1">
      <c r="C3889" s="1562">
        <v>118</v>
      </c>
      <c r="D3889" s="1951" t="s">
        <v>7562</v>
      </c>
      <c r="E3889" s="1563">
        <v>7</v>
      </c>
      <c r="F3889" s="1564" t="s">
        <v>508</v>
      </c>
      <c r="G3889" s="1718">
        <v>4</v>
      </c>
      <c r="H3889" s="1564">
        <v>2024</v>
      </c>
      <c r="I3889" s="1566">
        <v>90.24</v>
      </c>
      <c r="J3889" s="1564">
        <v>25</v>
      </c>
      <c r="K3889" s="1566">
        <f t="shared" si="209"/>
        <v>67.679999999999993</v>
      </c>
      <c r="L3889" s="1564"/>
      <c r="M3889" s="1564"/>
      <c r="N3889" s="1567">
        <f t="shared" si="210"/>
        <v>0</v>
      </c>
      <c r="O3889" s="2102"/>
      <c r="P3889" s="2102"/>
      <c r="Q3889" s="2102">
        <f t="shared" si="211"/>
        <v>0</v>
      </c>
      <c r="R3889" s="2386"/>
    </row>
    <row r="3890" spans="3:18" ht="14.25" customHeight="1">
      <c r="C3890" s="1562">
        <v>119</v>
      </c>
      <c r="D3890" s="1951" t="s">
        <v>7563</v>
      </c>
      <c r="E3890" s="1563">
        <v>7</v>
      </c>
      <c r="F3890" s="1564" t="s">
        <v>508</v>
      </c>
      <c r="G3890" s="1718">
        <v>2</v>
      </c>
      <c r="H3890" s="1564">
        <v>2024</v>
      </c>
      <c r="I3890" s="1566">
        <v>44.1</v>
      </c>
      <c r="J3890" s="1564">
        <v>25</v>
      </c>
      <c r="K3890" s="1566">
        <f t="shared" si="209"/>
        <v>33.075000000000003</v>
      </c>
      <c r="L3890" s="1564"/>
      <c r="M3890" s="1564"/>
      <c r="N3890" s="1567">
        <f t="shared" si="210"/>
        <v>0</v>
      </c>
      <c r="O3890" s="2102"/>
      <c r="P3890" s="2102"/>
      <c r="Q3890" s="2102">
        <f t="shared" si="211"/>
        <v>0</v>
      </c>
      <c r="R3890" s="2386"/>
    </row>
    <row r="3891" spans="3:18" ht="14.25" customHeight="1">
      <c r="C3891" s="1562">
        <v>120</v>
      </c>
      <c r="D3891" s="1951" t="s">
        <v>7564</v>
      </c>
      <c r="E3891" s="1563">
        <v>7</v>
      </c>
      <c r="F3891" s="1564" t="s">
        <v>508</v>
      </c>
      <c r="G3891" s="1718">
        <v>1</v>
      </c>
      <c r="H3891" s="1564">
        <v>2024</v>
      </c>
      <c r="I3891" s="1566">
        <v>1965.9428600000001</v>
      </c>
      <c r="J3891" s="1564">
        <v>25</v>
      </c>
      <c r="K3891" s="1566">
        <f t="shared" si="209"/>
        <v>1474.4571450000001</v>
      </c>
      <c r="L3891" s="1564"/>
      <c r="M3891" s="1564"/>
      <c r="N3891" s="1567">
        <f t="shared" si="210"/>
        <v>0</v>
      </c>
      <c r="O3891" s="2102"/>
      <c r="P3891" s="2102"/>
      <c r="Q3891" s="2102">
        <f t="shared" si="211"/>
        <v>0</v>
      </c>
      <c r="R3891" s="2386"/>
    </row>
    <row r="3892" spans="3:18" ht="14.25" customHeight="1">
      <c r="C3892" s="1562">
        <v>121</v>
      </c>
      <c r="D3892" s="1951" t="s">
        <v>7565</v>
      </c>
      <c r="E3892" s="1563">
        <v>7</v>
      </c>
      <c r="F3892" s="1564" t="s">
        <v>508</v>
      </c>
      <c r="G3892" s="1718">
        <v>1</v>
      </c>
      <c r="H3892" s="1564">
        <v>2024</v>
      </c>
      <c r="I3892" s="1566">
        <v>1965.9428600000001</v>
      </c>
      <c r="J3892" s="1564">
        <v>25</v>
      </c>
      <c r="K3892" s="1566">
        <f t="shared" si="209"/>
        <v>1474.4571450000001</v>
      </c>
      <c r="L3892" s="1564"/>
      <c r="M3892" s="1564"/>
      <c r="N3892" s="1567">
        <f t="shared" si="210"/>
        <v>0</v>
      </c>
      <c r="O3892" s="2102"/>
      <c r="P3892" s="2102"/>
      <c r="Q3892" s="2102">
        <f t="shared" si="211"/>
        <v>0</v>
      </c>
      <c r="R3892" s="2386"/>
    </row>
    <row r="3893" spans="3:18" ht="14.25" customHeight="1">
      <c r="C3893" s="1562">
        <v>122</v>
      </c>
      <c r="D3893" s="1951" t="s">
        <v>7566</v>
      </c>
      <c r="E3893" s="1563">
        <v>7</v>
      </c>
      <c r="F3893" s="1564" t="s">
        <v>508</v>
      </c>
      <c r="G3893" s="1718">
        <v>1</v>
      </c>
      <c r="H3893" s="1564">
        <v>2024</v>
      </c>
      <c r="I3893" s="1566">
        <v>78.209999999999994</v>
      </c>
      <c r="J3893" s="1564">
        <v>25</v>
      </c>
      <c r="K3893" s="1566">
        <f t="shared" si="209"/>
        <v>58.657499999999999</v>
      </c>
      <c r="L3893" s="1564"/>
      <c r="M3893" s="1564"/>
      <c r="N3893" s="1567">
        <f t="shared" si="210"/>
        <v>0</v>
      </c>
      <c r="O3893" s="2102"/>
      <c r="P3893" s="2102"/>
      <c r="Q3893" s="2102">
        <f t="shared" si="211"/>
        <v>0</v>
      </c>
      <c r="R3893" s="2386"/>
    </row>
    <row r="3894" spans="3:18" ht="14.25" customHeight="1">
      <c r="C3894" s="1562">
        <v>123</v>
      </c>
      <c r="D3894" s="1951" t="s">
        <v>7567</v>
      </c>
      <c r="E3894" s="1563">
        <v>7</v>
      </c>
      <c r="F3894" s="1564" t="s">
        <v>508</v>
      </c>
      <c r="G3894" s="1718">
        <v>1</v>
      </c>
      <c r="H3894" s="1564">
        <v>2024</v>
      </c>
      <c r="I3894" s="1566">
        <v>47.795000000000002</v>
      </c>
      <c r="J3894" s="1564">
        <v>25</v>
      </c>
      <c r="K3894" s="1566">
        <f t="shared" si="209"/>
        <v>35.846249999999998</v>
      </c>
      <c r="L3894" s="1564"/>
      <c r="M3894" s="1564"/>
      <c r="N3894" s="1567">
        <f t="shared" si="210"/>
        <v>0</v>
      </c>
      <c r="O3894" s="2102"/>
      <c r="P3894" s="2102"/>
      <c r="Q3894" s="2102">
        <f t="shared" si="211"/>
        <v>0</v>
      </c>
      <c r="R3894" s="2386"/>
    </row>
    <row r="3895" spans="3:18" ht="14.25" customHeight="1">
      <c r="C3895" s="1562">
        <v>124</v>
      </c>
      <c r="D3895" s="1951" t="s">
        <v>7566</v>
      </c>
      <c r="E3895" s="1563">
        <v>7</v>
      </c>
      <c r="F3895" s="1564" t="s">
        <v>508</v>
      </c>
      <c r="G3895" s="1718">
        <v>24</v>
      </c>
      <c r="H3895" s="1564">
        <v>2024</v>
      </c>
      <c r="I3895" s="1566">
        <v>813.38400000000001</v>
      </c>
      <c r="J3895" s="1564">
        <v>25</v>
      </c>
      <c r="K3895" s="1566">
        <f t="shared" si="209"/>
        <v>610.03800000000001</v>
      </c>
      <c r="L3895" s="1564"/>
      <c r="M3895" s="1564"/>
      <c r="N3895" s="1567">
        <f t="shared" si="210"/>
        <v>0</v>
      </c>
      <c r="O3895" s="2102"/>
      <c r="P3895" s="2102"/>
      <c r="Q3895" s="2102">
        <f t="shared" si="211"/>
        <v>0</v>
      </c>
      <c r="R3895" s="2386"/>
    </row>
    <row r="3896" spans="3:18" ht="14.25" customHeight="1">
      <c r="C3896" s="1562">
        <v>125</v>
      </c>
      <c r="D3896" s="1951" t="s">
        <v>7568</v>
      </c>
      <c r="E3896" s="1563">
        <v>7</v>
      </c>
      <c r="F3896" s="1564" t="s">
        <v>508</v>
      </c>
      <c r="G3896" s="1718">
        <v>39</v>
      </c>
      <c r="H3896" s="1564">
        <v>2024</v>
      </c>
      <c r="I3896" s="1566">
        <v>1253.9670000000001</v>
      </c>
      <c r="J3896" s="1564">
        <v>25</v>
      </c>
      <c r="K3896" s="1566">
        <f t="shared" si="209"/>
        <v>940.47525000000007</v>
      </c>
      <c r="L3896" s="1564"/>
      <c r="M3896" s="1564"/>
      <c r="N3896" s="1567">
        <f t="shared" si="210"/>
        <v>0</v>
      </c>
      <c r="O3896" s="2102"/>
      <c r="P3896" s="2102"/>
      <c r="Q3896" s="2102">
        <f t="shared" si="211"/>
        <v>0</v>
      </c>
      <c r="R3896" s="2386"/>
    </row>
    <row r="3897" spans="3:18" ht="14.25" customHeight="1">
      <c r="C3897" s="1562">
        <v>126</v>
      </c>
      <c r="D3897" s="1951" t="s">
        <v>7373</v>
      </c>
      <c r="E3897" s="1563">
        <v>7</v>
      </c>
      <c r="F3897" s="1564" t="s">
        <v>508</v>
      </c>
      <c r="G3897" s="1718">
        <v>6</v>
      </c>
      <c r="H3897" s="1564">
        <v>2024</v>
      </c>
      <c r="I3897" s="1566">
        <v>667.39200000000005</v>
      </c>
      <c r="J3897" s="1564">
        <v>25</v>
      </c>
      <c r="K3897" s="1566">
        <f t="shared" si="209"/>
        <v>500.54400000000004</v>
      </c>
      <c r="L3897" s="1564"/>
      <c r="M3897" s="1564"/>
      <c r="N3897" s="1567">
        <f t="shared" si="210"/>
        <v>0</v>
      </c>
      <c r="O3897" s="2102"/>
      <c r="P3897" s="2102"/>
      <c r="Q3897" s="2102">
        <f t="shared" si="211"/>
        <v>0</v>
      </c>
      <c r="R3897" s="2386"/>
    </row>
    <row r="3898" spans="3:18" ht="14.25" customHeight="1">
      <c r="C3898" s="1562">
        <v>127</v>
      </c>
      <c r="D3898" s="1951" t="s">
        <v>7476</v>
      </c>
      <c r="E3898" s="1563">
        <v>7</v>
      </c>
      <c r="F3898" s="1564" t="s">
        <v>508</v>
      </c>
      <c r="G3898" s="1718">
        <v>1</v>
      </c>
      <c r="H3898" s="1564">
        <v>2024</v>
      </c>
      <c r="I3898" s="1566">
        <v>139.04</v>
      </c>
      <c r="J3898" s="1564">
        <v>25</v>
      </c>
      <c r="K3898" s="1566">
        <f t="shared" si="209"/>
        <v>104.28</v>
      </c>
      <c r="L3898" s="1564"/>
      <c r="M3898" s="1564"/>
      <c r="N3898" s="1567">
        <f t="shared" si="210"/>
        <v>0</v>
      </c>
      <c r="O3898" s="2102"/>
      <c r="P3898" s="2102"/>
      <c r="Q3898" s="2102">
        <f t="shared" si="211"/>
        <v>0</v>
      </c>
      <c r="R3898" s="2386"/>
    </row>
    <row r="3899" spans="3:18" ht="14.25" customHeight="1">
      <c r="C3899" s="1562">
        <v>128</v>
      </c>
      <c r="D3899" s="1951" t="s">
        <v>7569</v>
      </c>
      <c r="E3899" s="1563">
        <v>7</v>
      </c>
      <c r="F3899" s="1564" t="s">
        <v>508</v>
      </c>
      <c r="G3899" s="1718">
        <v>1</v>
      </c>
      <c r="H3899" s="1564">
        <v>2024</v>
      </c>
      <c r="I3899" s="1566">
        <v>78.209999999999994</v>
      </c>
      <c r="J3899" s="1564">
        <v>25</v>
      </c>
      <c r="K3899" s="1566">
        <f t="shared" si="209"/>
        <v>58.657499999999999</v>
      </c>
      <c r="L3899" s="1564"/>
      <c r="M3899" s="1564"/>
      <c r="N3899" s="1567">
        <f t="shared" si="210"/>
        <v>0</v>
      </c>
      <c r="O3899" s="2102"/>
      <c r="P3899" s="2102"/>
      <c r="Q3899" s="2102">
        <f t="shared" si="211"/>
        <v>0</v>
      </c>
      <c r="R3899" s="2386"/>
    </row>
    <row r="3900" spans="3:18" ht="14.25" customHeight="1">
      <c r="C3900" s="1562">
        <v>129</v>
      </c>
      <c r="D3900" s="1951" t="s">
        <v>7373</v>
      </c>
      <c r="E3900" s="1563">
        <v>7</v>
      </c>
      <c r="F3900" s="1564" t="s">
        <v>508</v>
      </c>
      <c r="G3900" s="1718">
        <v>2</v>
      </c>
      <c r="H3900" s="1564">
        <v>2024</v>
      </c>
      <c r="I3900" s="1566">
        <v>222.464</v>
      </c>
      <c r="J3900" s="1564">
        <v>25</v>
      </c>
      <c r="K3900" s="1566">
        <f t="shared" si="209"/>
        <v>166.84800000000001</v>
      </c>
      <c r="L3900" s="1564"/>
      <c r="M3900" s="1564"/>
      <c r="N3900" s="1567">
        <f t="shared" si="210"/>
        <v>0</v>
      </c>
      <c r="O3900" s="2102"/>
      <c r="P3900" s="2102"/>
      <c r="Q3900" s="2102">
        <f t="shared" si="211"/>
        <v>0</v>
      </c>
      <c r="R3900" s="2386"/>
    </row>
    <row r="3901" spans="3:18" ht="14.25" customHeight="1">
      <c r="C3901" s="1562">
        <v>130</v>
      </c>
      <c r="D3901" s="1951" t="s">
        <v>7476</v>
      </c>
      <c r="E3901" s="1563">
        <v>7</v>
      </c>
      <c r="F3901" s="1564" t="s">
        <v>508</v>
      </c>
      <c r="G3901" s="1718">
        <v>2</v>
      </c>
      <c r="H3901" s="1564">
        <v>2024</v>
      </c>
      <c r="I3901" s="1566">
        <v>278.08</v>
      </c>
      <c r="J3901" s="1564">
        <v>25</v>
      </c>
      <c r="K3901" s="1566">
        <f t="shared" si="209"/>
        <v>208.56</v>
      </c>
      <c r="L3901" s="1564"/>
      <c r="M3901" s="1564"/>
      <c r="N3901" s="1567">
        <f t="shared" si="210"/>
        <v>0</v>
      </c>
      <c r="O3901" s="2102"/>
      <c r="P3901" s="2102"/>
      <c r="Q3901" s="2102">
        <f t="shared" si="211"/>
        <v>0</v>
      </c>
      <c r="R3901" s="2386"/>
    </row>
    <row r="3902" spans="3:18" ht="14.25" customHeight="1">
      <c r="C3902" s="1562">
        <v>131</v>
      </c>
      <c r="D3902" s="1951" t="s">
        <v>7566</v>
      </c>
      <c r="E3902" s="1563">
        <v>7</v>
      </c>
      <c r="F3902" s="1564" t="s">
        <v>508</v>
      </c>
      <c r="G3902" s="1718">
        <v>4</v>
      </c>
      <c r="H3902" s="1564">
        <v>2024</v>
      </c>
      <c r="I3902" s="1566">
        <v>135.56399999999999</v>
      </c>
      <c r="J3902" s="1564">
        <v>25</v>
      </c>
      <c r="K3902" s="1566">
        <f t="shared" si="209"/>
        <v>101.673</v>
      </c>
      <c r="L3902" s="1564"/>
      <c r="M3902" s="1564"/>
      <c r="N3902" s="1567">
        <f t="shared" si="210"/>
        <v>0</v>
      </c>
      <c r="O3902" s="2102"/>
      <c r="P3902" s="2102"/>
      <c r="Q3902" s="2102">
        <f t="shared" si="211"/>
        <v>0</v>
      </c>
      <c r="R3902" s="2386"/>
    </row>
    <row r="3903" spans="3:18" ht="14.25" customHeight="1">
      <c r="C3903" s="1562">
        <v>132</v>
      </c>
      <c r="D3903" s="1951" t="s">
        <v>7568</v>
      </c>
      <c r="E3903" s="1563">
        <v>7</v>
      </c>
      <c r="F3903" s="1564" t="s">
        <v>508</v>
      </c>
      <c r="G3903" s="1718">
        <v>32</v>
      </c>
      <c r="H3903" s="1564">
        <v>2024</v>
      </c>
      <c r="I3903" s="1566">
        <v>1028.896</v>
      </c>
      <c r="J3903" s="1564">
        <v>25</v>
      </c>
      <c r="K3903" s="1566">
        <f t="shared" si="209"/>
        <v>771.67200000000003</v>
      </c>
      <c r="L3903" s="1564"/>
      <c r="M3903" s="1564"/>
      <c r="N3903" s="1567">
        <f t="shared" si="210"/>
        <v>0</v>
      </c>
      <c r="O3903" s="2102"/>
      <c r="P3903" s="2102"/>
      <c r="Q3903" s="2102">
        <f t="shared" si="211"/>
        <v>0</v>
      </c>
      <c r="R3903" s="2386"/>
    </row>
    <row r="3904" spans="3:18" ht="14.25" customHeight="1">
      <c r="C3904" s="1562">
        <v>133</v>
      </c>
      <c r="D3904" s="1951" t="s">
        <v>5055</v>
      </c>
      <c r="E3904" s="1563">
        <v>7</v>
      </c>
      <c r="F3904" s="1564" t="s">
        <v>508</v>
      </c>
      <c r="G3904" s="1718">
        <v>1</v>
      </c>
      <c r="H3904" s="1564">
        <v>2022</v>
      </c>
      <c r="I3904" s="1566">
        <v>45.818179999999998</v>
      </c>
      <c r="J3904" s="1564">
        <v>50</v>
      </c>
      <c r="K3904" s="1566">
        <f t="shared" si="209"/>
        <v>22.909089999999999</v>
      </c>
      <c r="L3904" s="1564"/>
      <c r="M3904" s="1564"/>
      <c r="N3904" s="1567">
        <f t="shared" si="210"/>
        <v>0</v>
      </c>
      <c r="O3904" s="2102"/>
      <c r="P3904" s="2102"/>
      <c r="Q3904" s="2102">
        <f t="shared" si="211"/>
        <v>0</v>
      </c>
      <c r="R3904" s="2386"/>
    </row>
    <row r="3905" spans="3:18" ht="14.25" customHeight="1">
      <c r="C3905" s="1562">
        <v>134</v>
      </c>
      <c r="D3905" s="1951" t="s">
        <v>5034</v>
      </c>
      <c r="E3905" s="1563">
        <v>7</v>
      </c>
      <c r="F3905" s="1564" t="s">
        <v>508</v>
      </c>
      <c r="G3905" s="1718">
        <v>1</v>
      </c>
      <c r="H3905" s="1564">
        <v>2021</v>
      </c>
      <c r="I3905" s="1566">
        <v>21.9</v>
      </c>
      <c r="J3905" s="1564">
        <v>62.5</v>
      </c>
      <c r="K3905" s="1566">
        <f t="shared" si="209"/>
        <v>8.2124999999999986</v>
      </c>
      <c r="L3905" s="1564"/>
      <c r="M3905" s="1564"/>
      <c r="N3905" s="1567">
        <f t="shared" si="210"/>
        <v>0</v>
      </c>
      <c r="O3905" s="2102"/>
      <c r="P3905" s="2102"/>
      <c r="Q3905" s="2102">
        <f t="shared" si="211"/>
        <v>0</v>
      </c>
      <c r="R3905" s="2386"/>
    </row>
    <row r="3906" spans="3:18" ht="14.25" customHeight="1">
      <c r="C3906" s="1562">
        <v>135</v>
      </c>
      <c r="D3906" s="1951" t="s">
        <v>2103</v>
      </c>
      <c r="E3906" s="1563">
        <v>7</v>
      </c>
      <c r="F3906" s="1564" t="s">
        <v>508</v>
      </c>
      <c r="G3906" s="1718">
        <v>1</v>
      </c>
      <c r="H3906" s="1564">
        <v>2019</v>
      </c>
      <c r="I3906" s="1566">
        <v>52.113</v>
      </c>
      <c r="J3906" s="1564">
        <v>87.5</v>
      </c>
      <c r="K3906" s="1566">
        <f t="shared" si="209"/>
        <v>6.5141249999999999</v>
      </c>
      <c r="L3906" s="1564"/>
      <c r="M3906" s="1564"/>
      <c r="N3906" s="1567">
        <f t="shared" si="210"/>
        <v>0</v>
      </c>
      <c r="O3906" s="2102"/>
      <c r="P3906" s="2102"/>
      <c r="Q3906" s="2102">
        <f t="shared" si="211"/>
        <v>0</v>
      </c>
      <c r="R3906" s="2386"/>
    </row>
    <row r="3907" spans="3:18" ht="14.25" customHeight="1">
      <c r="C3907" s="1562">
        <v>136</v>
      </c>
      <c r="D3907" s="1951" t="s">
        <v>2561</v>
      </c>
      <c r="E3907" s="1563">
        <v>7</v>
      </c>
      <c r="F3907" s="1564" t="s">
        <v>508</v>
      </c>
      <c r="G3907" s="1718">
        <v>1</v>
      </c>
      <c r="H3907" s="1564">
        <v>2012</v>
      </c>
      <c r="I3907" s="1566">
        <v>488.76</v>
      </c>
      <c r="J3907" s="1564">
        <v>100</v>
      </c>
      <c r="K3907" s="1566">
        <f t="shared" si="209"/>
        <v>0</v>
      </c>
      <c r="L3907" s="1564"/>
      <c r="M3907" s="1564"/>
      <c r="N3907" s="1567">
        <f t="shared" si="210"/>
        <v>0</v>
      </c>
      <c r="O3907" s="2102"/>
      <c r="P3907" s="2102"/>
      <c r="Q3907" s="2102">
        <f t="shared" si="211"/>
        <v>0</v>
      </c>
      <c r="R3907" s="2386"/>
    </row>
    <row r="3908" spans="3:18" ht="14.25" customHeight="1">
      <c r="C3908" s="1562">
        <v>137</v>
      </c>
      <c r="D3908" s="1951" t="s">
        <v>5072</v>
      </c>
      <c r="E3908" s="1563">
        <v>7</v>
      </c>
      <c r="F3908" s="1564" t="s">
        <v>508</v>
      </c>
      <c r="G3908" s="1718">
        <v>3</v>
      </c>
      <c r="H3908" s="1564">
        <v>2008</v>
      </c>
      <c r="I3908" s="1566">
        <v>89.343000000000004</v>
      </c>
      <c r="J3908" s="1564">
        <v>100</v>
      </c>
      <c r="K3908" s="1566">
        <f t="shared" si="209"/>
        <v>0</v>
      </c>
      <c r="L3908" s="1564"/>
      <c r="M3908" s="1564"/>
      <c r="N3908" s="1567">
        <f t="shared" si="210"/>
        <v>0</v>
      </c>
      <c r="O3908" s="2102"/>
      <c r="P3908" s="2102"/>
      <c r="Q3908" s="2102">
        <f t="shared" si="211"/>
        <v>0</v>
      </c>
      <c r="R3908" s="2386"/>
    </row>
    <row r="3909" spans="3:18" ht="14.25" customHeight="1">
      <c r="C3909" s="1562">
        <v>138</v>
      </c>
      <c r="D3909" s="1951" t="s">
        <v>2896</v>
      </c>
      <c r="E3909" s="1563">
        <v>7</v>
      </c>
      <c r="F3909" s="1564" t="s">
        <v>508</v>
      </c>
      <c r="G3909" s="1718">
        <v>25</v>
      </c>
      <c r="H3909" s="1564">
        <v>2020</v>
      </c>
      <c r="I3909" s="1566">
        <v>1347.375</v>
      </c>
      <c r="J3909" s="1564">
        <v>75</v>
      </c>
      <c r="K3909" s="1566">
        <f t="shared" si="209"/>
        <v>336.84375</v>
      </c>
      <c r="L3909" s="1564"/>
      <c r="M3909" s="1564"/>
      <c r="N3909" s="1567">
        <f t="shared" si="210"/>
        <v>0</v>
      </c>
      <c r="O3909" s="2102"/>
      <c r="P3909" s="2102"/>
      <c r="Q3909" s="2102">
        <f t="shared" si="211"/>
        <v>0</v>
      </c>
      <c r="R3909" s="2386"/>
    </row>
    <row r="3910" spans="3:18" ht="14.25" customHeight="1">
      <c r="C3910" s="1562">
        <v>139</v>
      </c>
      <c r="D3910" s="1951" t="s">
        <v>2896</v>
      </c>
      <c r="E3910" s="1563">
        <v>7</v>
      </c>
      <c r="F3910" s="1564" t="s">
        <v>508</v>
      </c>
      <c r="G3910" s="1718">
        <v>1</v>
      </c>
      <c r="H3910" s="1564">
        <v>2021</v>
      </c>
      <c r="I3910" s="1566">
        <v>53.895000000000003</v>
      </c>
      <c r="J3910" s="1564">
        <v>62.5</v>
      </c>
      <c r="K3910" s="1566">
        <f t="shared" si="209"/>
        <v>20.210625</v>
      </c>
      <c r="L3910" s="1564"/>
      <c r="M3910" s="1564"/>
      <c r="N3910" s="1567">
        <f t="shared" si="210"/>
        <v>0</v>
      </c>
      <c r="O3910" s="2102"/>
      <c r="P3910" s="2102"/>
      <c r="Q3910" s="2102">
        <f t="shared" si="211"/>
        <v>0</v>
      </c>
      <c r="R3910" s="2386"/>
    </row>
    <row r="3911" spans="3:18" ht="14.25" customHeight="1">
      <c r="C3911" s="1562">
        <v>140</v>
      </c>
      <c r="D3911" s="1951" t="s">
        <v>2832</v>
      </c>
      <c r="E3911" s="1563">
        <v>7</v>
      </c>
      <c r="F3911" s="1564" t="s">
        <v>508</v>
      </c>
      <c r="G3911" s="1718">
        <v>2</v>
      </c>
      <c r="H3911" s="1564">
        <v>2017</v>
      </c>
      <c r="I3911" s="1566">
        <v>407.64</v>
      </c>
      <c r="J3911" s="1564">
        <v>100</v>
      </c>
      <c r="K3911" s="1566">
        <f t="shared" si="209"/>
        <v>0</v>
      </c>
      <c r="L3911" s="1564"/>
      <c r="M3911" s="1564"/>
      <c r="N3911" s="1567">
        <f t="shared" si="210"/>
        <v>0</v>
      </c>
      <c r="O3911" s="2102"/>
      <c r="P3911" s="2102"/>
      <c r="Q3911" s="2102">
        <f t="shared" si="211"/>
        <v>0</v>
      </c>
      <c r="R3911" s="2386"/>
    </row>
    <row r="3912" spans="3:18" ht="14.25" customHeight="1">
      <c r="C3912" s="1562">
        <v>141</v>
      </c>
      <c r="D3912" s="1951" t="s">
        <v>2898</v>
      </c>
      <c r="E3912" s="1563">
        <v>7</v>
      </c>
      <c r="F3912" s="1564" t="s">
        <v>508</v>
      </c>
      <c r="G3912" s="1718">
        <v>2</v>
      </c>
      <c r="H3912" s="1564">
        <v>2021</v>
      </c>
      <c r="I3912" s="1566">
        <v>561.6</v>
      </c>
      <c r="J3912" s="1564">
        <v>62.5</v>
      </c>
      <c r="K3912" s="1566">
        <f t="shared" si="209"/>
        <v>210.60000000000002</v>
      </c>
      <c r="L3912" s="1564"/>
      <c r="M3912" s="1564"/>
      <c r="N3912" s="1567">
        <f t="shared" si="210"/>
        <v>0</v>
      </c>
      <c r="O3912" s="2102"/>
      <c r="P3912" s="2102"/>
      <c r="Q3912" s="2102">
        <f t="shared" si="211"/>
        <v>0</v>
      </c>
      <c r="R3912" s="2386"/>
    </row>
    <row r="3913" spans="3:18" ht="14.25" customHeight="1">
      <c r="C3913" s="1562">
        <v>142</v>
      </c>
      <c r="D3913" s="1951" t="s">
        <v>5082</v>
      </c>
      <c r="E3913" s="1563">
        <v>7</v>
      </c>
      <c r="F3913" s="1564" t="s">
        <v>508</v>
      </c>
      <c r="G3913" s="1718">
        <v>1</v>
      </c>
      <c r="H3913" s="1564">
        <v>2009</v>
      </c>
      <c r="I3913" s="1566">
        <v>459.37</v>
      </c>
      <c r="J3913" s="1564">
        <v>100</v>
      </c>
      <c r="K3913" s="1566">
        <f t="shared" si="209"/>
        <v>0</v>
      </c>
      <c r="L3913" s="1564"/>
      <c r="M3913" s="1564"/>
      <c r="N3913" s="1567">
        <f t="shared" si="210"/>
        <v>0</v>
      </c>
      <c r="O3913" s="2102"/>
      <c r="P3913" s="2102"/>
      <c r="Q3913" s="2102">
        <f t="shared" si="211"/>
        <v>0</v>
      </c>
      <c r="R3913" s="2386"/>
    </row>
    <row r="3914" spans="3:18" ht="14.25" customHeight="1">
      <c r="C3914" s="1562">
        <v>143</v>
      </c>
      <c r="D3914" s="1951" t="s">
        <v>2849</v>
      </c>
      <c r="E3914" s="1563">
        <v>7</v>
      </c>
      <c r="F3914" s="1564" t="s">
        <v>508</v>
      </c>
      <c r="G3914" s="1718">
        <v>3</v>
      </c>
      <c r="H3914" s="1564">
        <v>2009</v>
      </c>
      <c r="I3914" s="1566">
        <v>5068.7160000000003</v>
      </c>
      <c r="J3914" s="1564">
        <v>100</v>
      </c>
      <c r="K3914" s="1566">
        <f t="shared" si="209"/>
        <v>0</v>
      </c>
      <c r="L3914" s="1564"/>
      <c r="M3914" s="1564"/>
      <c r="N3914" s="1567">
        <f t="shared" si="210"/>
        <v>0</v>
      </c>
      <c r="O3914" s="2102"/>
      <c r="P3914" s="2102"/>
      <c r="Q3914" s="2102">
        <f t="shared" si="211"/>
        <v>0</v>
      </c>
      <c r="R3914" s="2386"/>
    </row>
    <row r="3915" spans="3:18" ht="14.25" customHeight="1">
      <c r="C3915" s="1562">
        <v>144</v>
      </c>
      <c r="D3915" s="1951" t="s">
        <v>2888</v>
      </c>
      <c r="E3915" s="1563">
        <v>7</v>
      </c>
      <c r="F3915" s="1564" t="s">
        <v>508</v>
      </c>
      <c r="G3915" s="1718">
        <v>2</v>
      </c>
      <c r="H3915" s="1564">
        <v>2013</v>
      </c>
      <c r="I3915" s="1566">
        <v>3639.45712</v>
      </c>
      <c r="J3915" s="1564">
        <v>100</v>
      </c>
      <c r="K3915" s="1566">
        <f t="shared" si="209"/>
        <v>0</v>
      </c>
      <c r="L3915" s="1564"/>
      <c r="M3915" s="1564"/>
      <c r="N3915" s="1567">
        <f t="shared" si="210"/>
        <v>0</v>
      </c>
      <c r="O3915" s="2102"/>
      <c r="P3915" s="2102"/>
      <c r="Q3915" s="2102">
        <f t="shared" si="211"/>
        <v>0</v>
      </c>
      <c r="R3915" s="2386"/>
    </row>
    <row r="3916" spans="3:18" ht="14.25" customHeight="1">
      <c r="C3916" s="1562">
        <v>145</v>
      </c>
      <c r="D3916" s="1951" t="s">
        <v>2875</v>
      </c>
      <c r="E3916" s="1563">
        <v>7</v>
      </c>
      <c r="F3916" s="1564" t="s">
        <v>508</v>
      </c>
      <c r="G3916" s="1718">
        <v>1</v>
      </c>
      <c r="H3916" s="1564">
        <v>2015</v>
      </c>
      <c r="I3916" s="1566">
        <v>2221.6799999999998</v>
      </c>
      <c r="J3916" s="1564">
        <v>100</v>
      </c>
      <c r="K3916" s="1566">
        <f t="shared" si="209"/>
        <v>0</v>
      </c>
      <c r="L3916" s="1564"/>
      <c r="M3916" s="1564"/>
      <c r="N3916" s="1567">
        <f t="shared" si="210"/>
        <v>0</v>
      </c>
      <c r="O3916" s="2102"/>
      <c r="P3916" s="2102"/>
      <c r="Q3916" s="2102">
        <f t="shared" si="211"/>
        <v>0</v>
      </c>
      <c r="R3916" s="2386"/>
    </row>
    <row r="3917" spans="3:18" ht="14.25" customHeight="1">
      <c r="C3917" s="1562">
        <v>146</v>
      </c>
      <c r="D3917" s="1951" t="s">
        <v>2876</v>
      </c>
      <c r="E3917" s="1563">
        <v>7</v>
      </c>
      <c r="F3917" s="1564" t="s">
        <v>508</v>
      </c>
      <c r="G3917" s="1718">
        <v>1</v>
      </c>
      <c r="H3917" s="1564">
        <v>2016</v>
      </c>
      <c r="I3917" s="1566">
        <v>2339</v>
      </c>
      <c r="J3917" s="1564">
        <v>100</v>
      </c>
      <c r="K3917" s="1566">
        <f t="shared" si="209"/>
        <v>0</v>
      </c>
      <c r="L3917" s="1564"/>
      <c r="M3917" s="1564"/>
      <c r="N3917" s="1567">
        <f t="shared" si="210"/>
        <v>0</v>
      </c>
      <c r="O3917" s="2102"/>
      <c r="P3917" s="2102"/>
      <c r="Q3917" s="2102">
        <f t="shared" si="211"/>
        <v>0</v>
      </c>
      <c r="R3917" s="2386"/>
    </row>
    <row r="3918" spans="3:18" ht="14.25" customHeight="1">
      <c r="C3918" s="1562">
        <v>147</v>
      </c>
      <c r="D3918" s="1951" t="s">
        <v>2854</v>
      </c>
      <c r="E3918" s="1563">
        <v>7</v>
      </c>
      <c r="F3918" s="1564" t="s">
        <v>508</v>
      </c>
      <c r="G3918" s="1718">
        <v>4</v>
      </c>
      <c r="H3918" s="1564">
        <v>2018</v>
      </c>
      <c r="I3918" s="1566">
        <v>9368</v>
      </c>
      <c r="J3918" s="1564">
        <v>100</v>
      </c>
      <c r="K3918" s="1566">
        <f t="shared" si="209"/>
        <v>0</v>
      </c>
      <c r="L3918" s="1564"/>
      <c r="M3918" s="1564"/>
      <c r="N3918" s="1567">
        <f t="shared" si="210"/>
        <v>0</v>
      </c>
      <c r="O3918" s="2102"/>
      <c r="P3918" s="2102"/>
      <c r="Q3918" s="2102">
        <f t="shared" si="211"/>
        <v>0</v>
      </c>
      <c r="R3918" s="2386"/>
    </row>
    <row r="3919" spans="3:18" ht="14.25" customHeight="1">
      <c r="C3919" s="1562">
        <v>148</v>
      </c>
      <c r="D3919" s="1951" t="s">
        <v>7570</v>
      </c>
      <c r="E3919" s="1563">
        <v>7</v>
      </c>
      <c r="F3919" s="1564" t="s">
        <v>508</v>
      </c>
      <c r="G3919" s="1718">
        <v>1</v>
      </c>
      <c r="H3919" s="1564">
        <v>2015</v>
      </c>
      <c r="I3919" s="1566">
        <v>2350</v>
      </c>
      <c r="J3919" s="1564">
        <v>100</v>
      </c>
      <c r="K3919" s="1566">
        <f t="shared" si="209"/>
        <v>0</v>
      </c>
      <c r="L3919" s="1564"/>
      <c r="M3919" s="1564"/>
      <c r="N3919" s="1567">
        <f t="shared" si="210"/>
        <v>0</v>
      </c>
      <c r="O3919" s="2102"/>
      <c r="P3919" s="2102"/>
      <c r="Q3919" s="2102">
        <f t="shared" si="211"/>
        <v>0</v>
      </c>
      <c r="R3919" s="2386"/>
    </row>
    <row r="3920" spans="3:18" ht="14.25" customHeight="1">
      <c r="C3920" s="1562">
        <v>149</v>
      </c>
      <c r="D3920" s="1951" t="s">
        <v>5087</v>
      </c>
      <c r="E3920" s="1563">
        <v>7</v>
      </c>
      <c r="F3920" s="1564" t="s">
        <v>508</v>
      </c>
      <c r="G3920" s="1718">
        <v>1</v>
      </c>
      <c r="H3920" s="1564">
        <v>2015</v>
      </c>
      <c r="I3920" s="1566">
        <v>2350</v>
      </c>
      <c r="J3920" s="1564">
        <v>100</v>
      </c>
      <c r="K3920" s="1566">
        <f t="shared" si="209"/>
        <v>0</v>
      </c>
      <c r="L3920" s="1564"/>
      <c r="M3920" s="1564"/>
      <c r="N3920" s="1567">
        <f t="shared" si="210"/>
        <v>0</v>
      </c>
      <c r="O3920" s="2102"/>
      <c r="P3920" s="2102"/>
      <c r="Q3920" s="2102">
        <f t="shared" si="211"/>
        <v>0</v>
      </c>
      <c r="R3920" s="2386"/>
    </row>
    <row r="3921" spans="3:18" ht="14.25" customHeight="1">
      <c r="C3921" s="1562">
        <v>150</v>
      </c>
      <c r="D3921" s="1951" t="s">
        <v>2894</v>
      </c>
      <c r="E3921" s="1563">
        <v>7</v>
      </c>
      <c r="F3921" s="1564" t="s">
        <v>508</v>
      </c>
      <c r="G3921" s="1718">
        <v>3</v>
      </c>
      <c r="H3921" s="1564">
        <v>2020</v>
      </c>
      <c r="I3921" s="1566">
        <v>7154.4780000000001</v>
      </c>
      <c r="J3921" s="1564">
        <v>75</v>
      </c>
      <c r="K3921" s="1566">
        <f t="shared" si="209"/>
        <v>1788.6194999999998</v>
      </c>
      <c r="L3921" s="1564"/>
      <c r="M3921" s="1564"/>
      <c r="N3921" s="1567">
        <f t="shared" si="210"/>
        <v>0</v>
      </c>
      <c r="O3921" s="2102"/>
      <c r="P3921" s="2102"/>
      <c r="Q3921" s="2102">
        <f t="shared" si="211"/>
        <v>0</v>
      </c>
      <c r="R3921" s="2386"/>
    </row>
    <row r="3922" spans="3:18" ht="14.25" customHeight="1">
      <c r="C3922" s="1562">
        <v>151</v>
      </c>
      <c r="D3922" s="1951" t="s">
        <v>5061</v>
      </c>
      <c r="E3922" s="1563">
        <v>7</v>
      </c>
      <c r="F3922" s="1564" t="s">
        <v>508</v>
      </c>
      <c r="G3922" s="1718">
        <v>2</v>
      </c>
      <c r="H3922" s="1564">
        <v>2019</v>
      </c>
      <c r="I3922" s="1566">
        <v>4770</v>
      </c>
      <c r="J3922" s="1564">
        <v>87.5</v>
      </c>
      <c r="K3922" s="1566">
        <f t="shared" si="209"/>
        <v>596.25</v>
      </c>
      <c r="L3922" s="1564"/>
      <c r="M3922" s="1564"/>
      <c r="N3922" s="1567">
        <f t="shared" si="210"/>
        <v>0</v>
      </c>
      <c r="O3922" s="2102"/>
      <c r="P3922" s="2102"/>
      <c r="Q3922" s="2102">
        <f t="shared" si="211"/>
        <v>0</v>
      </c>
      <c r="R3922" s="2386"/>
    </row>
    <row r="3923" spans="3:18" ht="14.25" customHeight="1">
      <c r="C3923" s="1562">
        <v>152</v>
      </c>
      <c r="D3923" s="1951" t="s">
        <v>5071</v>
      </c>
      <c r="E3923" s="1563">
        <v>7</v>
      </c>
      <c r="F3923" s="1564" t="s">
        <v>508</v>
      </c>
      <c r="G3923" s="1718">
        <v>1</v>
      </c>
      <c r="H3923" s="1564">
        <v>2016</v>
      </c>
      <c r="I3923" s="1566">
        <v>2397</v>
      </c>
      <c r="J3923" s="1564">
        <v>100</v>
      </c>
      <c r="K3923" s="1566">
        <f t="shared" si="209"/>
        <v>0</v>
      </c>
      <c r="L3923" s="1564"/>
      <c r="M3923" s="1564"/>
      <c r="N3923" s="1567">
        <f t="shared" si="210"/>
        <v>0</v>
      </c>
      <c r="O3923" s="2102"/>
      <c r="P3923" s="2102"/>
      <c r="Q3923" s="2102">
        <f t="shared" si="211"/>
        <v>0</v>
      </c>
      <c r="R3923" s="2386"/>
    </row>
    <row r="3924" spans="3:18" ht="14.25" customHeight="1">
      <c r="C3924" s="1562">
        <v>153</v>
      </c>
      <c r="D3924" s="1951" t="s">
        <v>7571</v>
      </c>
      <c r="E3924" s="1563">
        <v>7</v>
      </c>
      <c r="F3924" s="1564" t="s">
        <v>508</v>
      </c>
      <c r="G3924" s="1718">
        <v>1</v>
      </c>
      <c r="H3924" s="1564">
        <v>2016</v>
      </c>
      <c r="I3924" s="1566">
        <v>2397</v>
      </c>
      <c r="J3924" s="1564">
        <v>100</v>
      </c>
      <c r="K3924" s="1566">
        <f t="shared" si="209"/>
        <v>0</v>
      </c>
      <c r="L3924" s="1564"/>
      <c r="M3924" s="1564"/>
      <c r="N3924" s="1567">
        <f t="shared" si="210"/>
        <v>0</v>
      </c>
      <c r="O3924" s="2102"/>
      <c r="P3924" s="2102"/>
      <c r="Q3924" s="2102">
        <f t="shared" si="211"/>
        <v>0</v>
      </c>
      <c r="R3924" s="2386"/>
    </row>
    <row r="3925" spans="3:18" ht="14.25" customHeight="1">
      <c r="C3925" s="1562">
        <v>154</v>
      </c>
      <c r="D3925" s="1951" t="s">
        <v>2897</v>
      </c>
      <c r="E3925" s="1563">
        <v>7</v>
      </c>
      <c r="F3925" s="1564" t="s">
        <v>508</v>
      </c>
      <c r="G3925" s="1718">
        <v>4</v>
      </c>
      <c r="H3925" s="1564">
        <v>2021</v>
      </c>
      <c r="I3925" s="1566">
        <v>9856.7999999999993</v>
      </c>
      <c r="J3925" s="1564">
        <v>62.5</v>
      </c>
      <c r="K3925" s="1566">
        <f t="shared" si="209"/>
        <v>3696.2999999999993</v>
      </c>
      <c r="L3925" s="1564"/>
      <c r="M3925" s="1564"/>
      <c r="N3925" s="1567">
        <f t="shared" si="210"/>
        <v>0</v>
      </c>
      <c r="O3925" s="2102"/>
      <c r="P3925" s="2102"/>
      <c r="Q3925" s="2102">
        <f t="shared" si="211"/>
        <v>0</v>
      </c>
      <c r="R3925" s="2386"/>
    </row>
    <row r="3926" spans="3:18" ht="14.25" customHeight="1">
      <c r="C3926" s="1562">
        <v>155</v>
      </c>
      <c r="D3926" s="1951" t="s">
        <v>5081</v>
      </c>
      <c r="E3926" s="1563">
        <v>7</v>
      </c>
      <c r="F3926" s="1564" t="s">
        <v>508</v>
      </c>
      <c r="G3926" s="1718">
        <v>1</v>
      </c>
      <c r="H3926" s="1564">
        <v>2009</v>
      </c>
      <c r="I3926" s="1566">
        <v>3187.683</v>
      </c>
      <c r="J3926" s="1564">
        <v>100</v>
      </c>
      <c r="K3926" s="1566">
        <f t="shared" si="209"/>
        <v>0</v>
      </c>
      <c r="L3926" s="1564"/>
      <c r="M3926" s="1564"/>
      <c r="N3926" s="1567">
        <f t="shared" si="210"/>
        <v>0</v>
      </c>
      <c r="O3926" s="2102"/>
      <c r="P3926" s="2102"/>
      <c r="Q3926" s="2102">
        <f t="shared" si="211"/>
        <v>0</v>
      </c>
      <c r="R3926" s="2438"/>
    </row>
    <row r="3927" spans="3:18" ht="14.25" customHeight="1">
      <c r="C3927" s="1696">
        <v>1</v>
      </c>
      <c r="D3927" s="1966" t="s">
        <v>2834</v>
      </c>
      <c r="E3927" s="1697">
        <v>7</v>
      </c>
      <c r="F3927" s="1698" t="s">
        <v>508</v>
      </c>
      <c r="G3927" s="1757">
        <v>1</v>
      </c>
      <c r="H3927" s="1698">
        <v>2002</v>
      </c>
      <c r="I3927" s="1700">
        <v>34.281999999999996</v>
      </c>
      <c r="J3927" s="1698">
        <f t="shared" ref="J3927:J3990" si="212">IF(($J$14-H3927)*J$1177&gt;100,100,($J$14-H3927)*J$1177)</f>
        <v>100</v>
      </c>
      <c r="K3927" s="1700">
        <f t="shared" si="209"/>
        <v>0</v>
      </c>
      <c r="L3927" s="1698"/>
      <c r="M3927" s="1698"/>
      <c r="N3927" s="1701">
        <f t="shared" si="210"/>
        <v>0</v>
      </c>
      <c r="O3927" s="2122"/>
      <c r="P3927" s="2122"/>
      <c r="Q3927" s="2122">
        <f t="shared" si="211"/>
        <v>0</v>
      </c>
      <c r="R3927" s="2427" t="s">
        <v>8033</v>
      </c>
    </row>
    <row r="3928" spans="3:18" ht="14.25" customHeight="1">
      <c r="C3928" s="1696">
        <v>2</v>
      </c>
      <c r="D3928" s="1966" t="s">
        <v>5065</v>
      </c>
      <c r="E3928" s="1697">
        <v>7</v>
      </c>
      <c r="F3928" s="1698" t="s">
        <v>508</v>
      </c>
      <c r="G3928" s="1757">
        <v>1</v>
      </c>
      <c r="H3928" s="1698">
        <v>2002</v>
      </c>
      <c r="I3928" s="1700">
        <v>38.6</v>
      </c>
      <c r="J3928" s="1698">
        <f t="shared" si="212"/>
        <v>100</v>
      </c>
      <c r="K3928" s="1700">
        <f t="shared" si="209"/>
        <v>0</v>
      </c>
      <c r="L3928" s="1698"/>
      <c r="M3928" s="1698"/>
      <c r="N3928" s="1701">
        <f t="shared" si="210"/>
        <v>0</v>
      </c>
      <c r="O3928" s="2122"/>
      <c r="P3928" s="2122"/>
      <c r="Q3928" s="2122">
        <f t="shared" si="211"/>
        <v>0</v>
      </c>
      <c r="R3928" s="2428"/>
    </row>
    <row r="3929" spans="3:18" ht="14.25" customHeight="1">
      <c r="C3929" s="1696">
        <v>3</v>
      </c>
      <c r="D3929" s="1966" t="s">
        <v>2878</v>
      </c>
      <c r="E3929" s="1697">
        <v>7</v>
      </c>
      <c r="F3929" s="1698" t="s">
        <v>508</v>
      </c>
      <c r="G3929" s="1757">
        <v>1</v>
      </c>
      <c r="H3929" s="1698">
        <v>2003</v>
      </c>
      <c r="I3929" s="1700">
        <v>34.281999999999996</v>
      </c>
      <c r="J3929" s="1698">
        <f t="shared" si="212"/>
        <v>100</v>
      </c>
      <c r="K3929" s="1700">
        <f t="shared" si="209"/>
        <v>0</v>
      </c>
      <c r="L3929" s="1698"/>
      <c r="M3929" s="1698"/>
      <c r="N3929" s="1701">
        <f t="shared" si="210"/>
        <v>0</v>
      </c>
      <c r="O3929" s="2122"/>
      <c r="P3929" s="2122"/>
      <c r="Q3929" s="2122">
        <f t="shared" si="211"/>
        <v>0</v>
      </c>
      <c r="R3929" s="2428"/>
    </row>
    <row r="3930" spans="3:18" ht="14.25" customHeight="1">
      <c r="C3930" s="1696">
        <v>4</v>
      </c>
      <c r="D3930" s="1966" t="s">
        <v>2835</v>
      </c>
      <c r="E3930" s="1697">
        <v>7</v>
      </c>
      <c r="F3930" s="1698" t="s">
        <v>508</v>
      </c>
      <c r="G3930" s="1757">
        <v>4</v>
      </c>
      <c r="H3930" s="1698">
        <v>2005</v>
      </c>
      <c r="I3930" s="1700">
        <v>119.6016</v>
      </c>
      <c r="J3930" s="1698">
        <f t="shared" si="212"/>
        <v>100</v>
      </c>
      <c r="K3930" s="1700">
        <f t="shared" si="209"/>
        <v>0</v>
      </c>
      <c r="L3930" s="1698"/>
      <c r="M3930" s="1698"/>
      <c r="N3930" s="1701">
        <f t="shared" si="210"/>
        <v>0</v>
      </c>
      <c r="O3930" s="2122"/>
      <c r="P3930" s="2122"/>
      <c r="Q3930" s="2122">
        <f t="shared" si="211"/>
        <v>0</v>
      </c>
      <c r="R3930" s="2428"/>
    </row>
    <row r="3931" spans="3:18" ht="14.25" customHeight="1">
      <c r="C3931" s="1696">
        <v>5</v>
      </c>
      <c r="D3931" s="1966" t="s">
        <v>5088</v>
      </c>
      <c r="E3931" s="1697">
        <v>7</v>
      </c>
      <c r="F3931" s="1698" t="s">
        <v>508</v>
      </c>
      <c r="G3931" s="1757">
        <v>1</v>
      </c>
      <c r="H3931" s="1698">
        <v>2005</v>
      </c>
      <c r="I3931" s="1700">
        <v>102.06936</v>
      </c>
      <c r="J3931" s="1698">
        <f t="shared" si="212"/>
        <v>100</v>
      </c>
      <c r="K3931" s="1700">
        <f t="shared" si="209"/>
        <v>0</v>
      </c>
      <c r="L3931" s="1698"/>
      <c r="M3931" s="1698"/>
      <c r="N3931" s="1701">
        <f t="shared" si="210"/>
        <v>0</v>
      </c>
      <c r="O3931" s="2122"/>
      <c r="P3931" s="2122"/>
      <c r="Q3931" s="2122">
        <f t="shared" si="211"/>
        <v>0</v>
      </c>
      <c r="R3931" s="2428"/>
    </row>
    <row r="3932" spans="3:18" ht="14.25" customHeight="1">
      <c r="C3932" s="1696">
        <v>6</v>
      </c>
      <c r="D3932" s="1966" t="s">
        <v>2856</v>
      </c>
      <c r="E3932" s="1697">
        <v>7</v>
      </c>
      <c r="F3932" s="1698" t="s">
        <v>508</v>
      </c>
      <c r="G3932" s="1757">
        <v>1</v>
      </c>
      <c r="H3932" s="1698">
        <v>2005</v>
      </c>
      <c r="I3932" s="1700">
        <v>69.509600000000006</v>
      </c>
      <c r="J3932" s="1698">
        <f t="shared" si="212"/>
        <v>100</v>
      </c>
      <c r="K3932" s="1700">
        <f t="shared" si="209"/>
        <v>0</v>
      </c>
      <c r="L3932" s="1698"/>
      <c r="M3932" s="1698"/>
      <c r="N3932" s="1701">
        <f t="shared" si="210"/>
        <v>0</v>
      </c>
      <c r="O3932" s="2122"/>
      <c r="P3932" s="2122"/>
      <c r="Q3932" s="2122">
        <f t="shared" si="211"/>
        <v>0</v>
      </c>
      <c r="R3932" s="2428"/>
    </row>
    <row r="3933" spans="3:18" ht="14.25" customHeight="1">
      <c r="C3933" s="1696">
        <v>7</v>
      </c>
      <c r="D3933" s="1966" t="s">
        <v>6258</v>
      </c>
      <c r="E3933" s="1697">
        <v>7</v>
      </c>
      <c r="F3933" s="1698" t="s">
        <v>508</v>
      </c>
      <c r="G3933" s="1757">
        <v>1</v>
      </c>
      <c r="H3933" s="1698">
        <v>2005</v>
      </c>
      <c r="I3933" s="1700">
        <v>1768.92797</v>
      </c>
      <c r="J3933" s="1698">
        <f t="shared" si="212"/>
        <v>100</v>
      </c>
      <c r="K3933" s="1700">
        <f t="shared" si="209"/>
        <v>0</v>
      </c>
      <c r="L3933" s="1698"/>
      <c r="M3933" s="1698"/>
      <c r="N3933" s="1701">
        <f t="shared" si="210"/>
        <v>0</v>
      </c>
      <c r="O3933" s="2122"/>
      <c r="P3933" s="2122"/>
      <c r="Q3933" s="2122">
        <f t="shared" si="211"/>
        <v>0</v>
      </c>
      <c r="R3933" s="2428"/>
    </row>
    <row r="3934" spans="3:18" ht="14.25" customHeight="1">
      <c r="C3934" s="1696">
        <v>8</v>
      </c>
      <c r="D3934" s="1966" t="s">
        <v>2858</v>
      </c>
      <c r="E3934" s="1697">
        <v>7</v>
      </c>
      <c r="F3934" s="1698" t="s">
        <v>508</v>
      </c>
      <c r="G3934" s="1757">
        <v>5</v>
      </c>
      <c r="H3934" s="1698">
        <v>2005</v>
      </c>
      <c r="I3934" s="1700">
        <v>186.04499999999999</v>
      </c>
      <c r="J3934" s="1698">
        <f t="shared" si="212"/>
        <v>100</v>
      </c>
      <c r="K3934" s="1700">
        <f t="shared" si="209"/>
        <v>0</v>
      </c>
      <c r="L3934" s="1698"/>
      <c r="M3934" s="1698"/>
      <c r="N3934" s="1701">
        <f t="shared" si="210"/>
        <v>0</v>
      </c>
      <c r="O3934" s="2122"/>
      <c r="P3934" s="2122"/>
      <c r="Q3934" s="2122">
        <f t="shared" si="211"/>
        <v>0</v>
      </c>
      <c r="R3934" s="2428"/>
    </row>
    <row r="3935" spans="3:18" ht="14.25" customHeight="1">
      <c r="C3935" s="1696">
        <v>9</v>
      </c>
      <c r="D3935" s="1966" t="s">
        <v>2859</v>
      </c>
      <c r="E3935" s="1697">
        <v>7</v>
      </c>
      <c r="F3935" s="1698" t="s">
        <v>508</v>
      </c>
      <c r="G3935" s="1757">
        <v>5</v>
      </c>
      <c r="H3935" s="1698">
        <v>2005</v>
      </c>
      <c r="I3935" s="1700">
        <v>657.04499999999996</v>
      </c>
      <c r="J3935" s="1698">
        <f t="shared" si="212"/>
        <v>100</v>
      </c>
      <c r="K3935" s="1700">
        <f t="shared" si="209"/>
        <v>0</v>
      </c>
      <c r="L3935" s="1698"/>
      <c r="M3935" s="1698"/>
      <c r="N3935" s="1701">
        <f t="shared" si="210"/>
        <v>0</v>
      </c>
      <c r="O3935" s="2122"/>
      <c r="P3935" s="2122"/>
      <c r="Q3935" s="2122">
        <f t="shared" si="211"/>
        <v>0</v>
      </c>
      <c r="R3935" s="2428"/>
    </row>
    <row r="3936" spans="3:18" ht="14.25" customHeight="1">
      <c r="C3936" s="1696">
        <v>10</v>
      </c>
      <c r="D3936" s="1966" t="s">
        <v>2860</v>
      </c>
      <c r="E3936" s="1697">
        <v>7</v>
      </c>
      <c r="F3936" s="1698" t="s">
        <v>508</v>
      </c>
      <c r="G3936" s="1757">
        <v>5</v>
      </c>
      <c r="H3936" s="1698">
        <v>2005</v>
      </c>
      <c r="I3936" s="1700">
        <v>447.45</v>
      </c>
      <c r="J3936" s="1698">
        <f t="shared" si="212"/>
        <v>100</v>
      </c>
      <c r="K3936" s="1700">
        <f t="shared" si="209"/>
        <v>0</v>
      </c>
      <c r="L3936" s="1698"/>
      <c r="M3936" s="1698"/>
      <c r="N3936" s="1701">
        <f t="shared" si="210"/>
        <v>0</v>
      </c>
      <c r="O3936" s="2122"/>
      <c r="P3936" s="2122"/>
      <c r="Q3936" s="2122">
        <f t="shared" si="211"/>
        <v>0</v>
      </c>
      <c r="R3936" s="2428"/>
    </row>
    <row r="3937" spans="3:18" ht="14.25" customHeight="1">
      <c r="C3937" s="1696">
        <v>11</v>
      </c>
      <c r="D3937" s="1966" t="s">
        <v>2861</v>
      </c>
      <c r="E3937" s="1697">
        <v>7</v>
      </c>
      <c r="F3937" s="1698" t="s">
        <v>508</v>
      </c>
      <c r="G3937" s="1757">
        <v>3</v>
      </c>
      <c r="H3937" s="1698">
        <v>2005</v>
      </c>
      <c r="I3937" s="1700">
        <v>89.7</v>
      </c>
      <c r="J3937" s="1698">
        <f t="shared" si="212"/>
        <v>100</v>
      </c>
      <c r="K3937" s="1700">
        <f t="shared" si="209"/>
        <v>0</v>
      </c>
      <c r="L3937" s="1698"/>
      <c r="M3937" s="1698"/>
      <c r="N3937" s="1701">
        <f t="shared" si="210"/>
        <v>0</v>
      </c>
      <c r="O3937" s="2122"/>
      <c r="P3937" s="2122"/>
      <c r="Q3937" s="2122">
        <f t="shared" si="211"/>
        <v>0</v>
      </c>
      <c r="R3937" s="2428"/>
    </row>
    <row r="3938" spans="3:18" ht="14.25" customHeight="1">
      <c r="C3938" s="1696">
        <v>12</v>
      </c>
      <c r="D3938" s="1966" t="s">
        <v>5083</v>
      </c>
      <c r="E3938" s="1697">
        <v>7</v>
      </c>
      <c r="F3938" s="1698" t="s">
        <v>508</v>
      </c>
      <c r="G3938" s="1757">
        <v>3</v>
      </c>
      <c r="H3938" s="1698">
        <v>2005</v>
      </c>
      <c r="I3938" s="1700">
        <v>103.53993</v>
      </c>
      <c r="J3938" s="1698">
        <f t="shared" si="212"/>
        <v>100</v>
      </c>
      <c r="K3938" s="1700">
        <f t="shared" si="209"/>
        <v>0</v>
      </c>
      <c r="L3938" s="1698"/>
      <c r="M3938" s="1698"/>
      <c r="N3938" s="1701">
        <f t="shared" si="210"/>
        <v>0</v>
      </c>
      <c r="O3938" s="2122"/>
      <c r="P3938" s="2122"/>
      <c r="Q3938" s="2122">
        <f t="shared" si="211"/>
        <v>0</v>
      </c>
      <c r="R3938" s="2428"/>
    </row>
    <row r="3939" spans="3:18" ht="14.25" customHeight="1">
      <c r="C3939" s="1696">
        <v>13</v>
      </c>
      <c r="D3939" s="1966" t="s">
        <v>2868</v>
      </c>
      <c r="E3939" s="1697">
        <v>7</v>
      </c>
      <c r="F3939" s="1698" t="s">
        <v>508</v>
      </c>
      <c r="G3939" s="1757">
        <v>3</v>
      </c>
      <c r="H3939" s="1698">
        <v>2005</v>
      </c>
      <c r="I3939" s="1700">
        <v>2166.7999199999999</v>
      </c>
      <c r="J3939" s="1698">
        <f t="shared" si="212"/>
        <v>100</v>
      </c>
      <c r="K3939" s="1700">
        <f t="shared" si="209"/>
        <v>0</v>
      </c>
      <c r="L3939" s="1698"/>
      <c r="M3939" s="1698"/>
      <c r="N3939" s="1701">
        <f t="shared" si="210"/>
        <v>0</v>
      </c>
      <c r="O3939" s="2122"/>
      <c r="P3939" s="2122"/>
      <c r="Q3939" s="2122">
        <f t="shared" si="211"/>
        <v>0</v>
      </c>
      <c r="R3939" s="2428"/>
    </row>
    <row r="3940" spans="3:18" ht="14.25" customHeight="1">
      <c r="C3940" s="1696">
        <v>14</v>
      </c>
      <c r="D3940" s="1966" t="s">
        <v>2833</v>
      </c>
      <c r="E3940" s="1697">
        <v>7</v>
      </c>
      <c r="F3940" s="1698" t="s">
        <v>508</v>
      </c>
      <c r="G3940" s="1757">
        <v>5</v>
      </c>
      <c r="H3940" s="1698">
        <v>2005</v>
      </c>
      <c r="I3940" s="1700">
        <v>1454.29</v>
      </c>
      <c r="J3940" s="1698">
        <f t="shared" si="212"/>
        <v>100</v>
      </c>
      <c r="K3940" s="1700">
        <f t="shared" si="209"/>
        <v>0</v>
      </c>
      <c r="L3940" s="1698"/>
      <c r="M3940" s="1698"/>
      <c r="N3940" s="1701">
        <f t="shared" si="210"/>
        <v>0</v>
      </c>
      <c r="O3940" s="2122"/>
      <c r="P3940" s="2122"/>
      <c r="Q3940" s="2122">
        <f t="shared" si="211"/>
        <v>0</v>
      </c>
      <c r="R3940" s="2428"/>
    </row>
    <row r="3941" spans="3:18" ht="14.25" customHeight="1">
      <c r="C3941" s="1696">
        <v>15</v>
      </c>
      <c r="D3941" s="1966" t="s">
        <v>2836</v>
      </c>
      <c r="E3941" s="1697">
        <v>7</v>
      </c>
      <c r="F3941" s="1698" t="s">
        <v>508</v>
      </c>
      <c r="G3941" s="1757">
        <v>2</v>
      </c>
      <c r="H3941" s="1698">
        <v>2006</v>
      </c>
      <c r="I3941" s="1700">
        <v>2876.8919999999998</v>
      </c>
      <c r="J3941" s="1698">
        <f t="shared" si="212"/>
        <v>100</v>
      </c>
      <c r="K3941" s="1700">
        <f t="shared" si="209"/>
        <v>0</v>
      </c>
      <c r="L3941" s="1698"/>
      <c r="M3941" s="1698"/>
      <c r="N3941" s="1701">
        <f t="shared" si="210"/>
        <v>0</v>
      </c>
      <c r="O3941" s="2122"/>
      <c r="P3941" s="2122"/>
      <c r="Q3941" s="2122">
        <f t="shared" si="211"/>
        <v>0</v>
      </c>
      <c r="R3941" s="2428"/>
    </row>
    <row r="3942" spans="3:18" ht="14.25" customHeight="1">
      <c r="C3942" s="1696">
        <v>16</v>
      </c>
      <c r="D3942" s="1966" t="s">
        <v>2837</v>
      </c>
      <c r="E3942" s="1697">
        <v>7</v>
      </c>
      <c r="F3942" s="1698" t="s">
        <v>508</v>
      </c>
      <c r="G3942" s="1757">
        <v>5</v>
      </c>
      <c r="H3942" s="1698">
        <v>2006</v>
      </c>
      <c r="I3942" s="1700">
        <v>366.52600000000001</v>
      </c>
      <c r="J3942" s="1698">
        <f t="shared" si="212"/>
        <v>100</v>
      </c>
      <c r="K3942" s="1700">
        <f t="shared" si="209"/>
        <v>0</v>
      </c>
      <c r="L3942" s="1698"/>
      <c r="M3942" s="1698"/>
      <c r="N3942" s="1701">
        <f t="shared" si="210"/>
        <v>0</v>
      </c>
      <c r="O3942" s="2122"/>
      <c r="P3942" s="2122"/>
      <c r="Q3942" s="2122">
        <f t="shared" si="211"/>
        <v>0</v>
      </c>
      <c r="R3942" s="2428"/>
    </row>
    <row r="3943" spans="3:18" ht="14.25" customHeight="1">
      <c r="C3943" s="1696">
        <v>17</v>
      </c>
      <c r="D3943" s="1966" t="s">
        <v>2842</v>
      </c>
      <c r="E3943" s="1697">
        <v>7</v>
      </c>
      <c r="F3943" s="1698" t="s">
        <v>508</v>
      </c>
      <c r="G3943" s="1757">
        <v>1</v>
      </c>
      <c r="H3943" s="1698">
        <v>2006</v>
      </c>
      <c r="I3943" s="1700">
        <v>983.63681999999994</v>
      </c>
      <c r="J3943" s="1698">
        <f t="shared" si="212"/>
        <v>100</v>
      </c>
      <c r="K3943" s="1700">
        <f t="shared" si="209"/>
        <v>0</v>
      </c>
      <c r="L3943" s="1698"/>
      <c r="M3943" s="1698"/>
      <c r="N3943" s="1701">
        <f t="shared" si="210"/>
        <v>0</v>
      </c>
      <c r="O3943" s="2122"/>
      <c r="P3943" s="2122"/>
      <c r="Q3943" s="2122">
        <f t="shared" si="211"/>
        <v>0</v>
      </c>
      <c r="R3943" s="2428"/>
    </row>
    <row r="3944" spans="3:18" ht="14.25" customHeight="1">
      <c r="C3944" s="1696">
        <v>18</v>
      </c>
      <c r="D3944" s="1966" t="s">
        <v>2843</v>
      </c>
      <c r="E3944" s="1697">
        <v>7</v>
      </c>
      <c r="F3944" s="1698" t="s">
        <v>508</v>
      </c>
      <c r="G3944" s="1757">
        <v>1</v>
      </c>
      <c r="H3944" s="1698">
        <v>2006</v>
      </c>
      <c r="I3944" s="1700">
        <v>932.28687000000002</v>
      </c>
      <c r="J3944" s="1698">
        <f t="shared" si="212"/>
        <v>100</v>
      </c>
      <c r="K3944" s="1700">
        <f t="shared" si="209"/>
        <v>0</v>
      </c>
      <c r="L3944" s="1698"/>
      <c r="M3944" s="1698"/>
      <c r="N3944" s="1701">
        <f t="shared" si="210"/>
        <v>0</v>
      </c>
      <c r="O3944" s="2122"/>
      <c r="P3944" s="2122"/>
      <c r="Q3944" s="2122">
        <f t="shared" si="211"/>
        <v>0</v>
      </c>
      <c r="R3944" s="2428"/>
    </row>
    <row r="3945" spans="3:18" ht="14.25" customHeight="1">
      <c r="C3945" s="1696">
        <v>19</v>
      </c>
      <c r="D3945" s="1966" t="s">
        <v>3822</v>
      </c>
      <c r="E3945" s="1697">
        <v>7</v>
      </c>
      <c r="F3945" s="1698" t="s">
        <v>508</v>
      </c>
      <c r="G3945" s="1757">
        <v>2</v>
      </c>
      <c r="H3945" s="1698">
        <v>2006</v>
      </c>
      <c r="I3945" s="1700">
        <v>439.70771999999999</v>
      </c>
      <c r="J3945" s="1698">
        <f t="shared" si="212"/>
        <v>100</v>
      </c>
      <c r="K3945" s="1700">
        <f t="shared" si="209"/>
        <v>0</v>
      </c>
      <c r="L3945" s="1698"/>
      <c r="M3945" s="1698"/>
      <c r="N3945" s="1701">
        <f t="shared" si="210"/>
        <v>0</v>
      </c>
      <c r="O3945" s="2122"/>
      <c r="P3945" s="2122"/>
      <c r="Q3945" s="2122">
        <f t="shared" si="211"/>
        <v>0</v>
      </c>
      <c r="R3945" s="2428"/>
    </row>
    <row r="3946" spans="3:18" ht="14.25" customHeight="1">
      <c r="C3946" s="1696">
        <v>20</v>
      </c>
      <c r="D3946" s="1966" t="s">
        <v>6269</v>
      </c>
      <c r="E3946" s="1697">
        <v>7</v>
      </c>
      <c r="F3946" s="1698" t="s">
        <v>508</v>
      </c>
      <c r="G3946" s="1757">
        <v>1</v>
      </c>
      <c r="H3946" s="1698">
        <v>2006</v>
      </c>
      <c r="I3946" s="1700">
        <v>1675.14948</v>
      </c>
      <c r="J3946" s="1698">
        <f t="shared" si="212"/>
        <v>100</v>
      </c>
      <c r="K3946" s="1700">
        <f t="shared" si="209"/>
        <v>0</v>
      </c>
      <c r="L3946" s="1698"/>
      <c r="M3946" s="1698"/>
      <c r="N3946" s="1701">
        <f t="shared" si="210"/>
        <v>0</v>
      </c>
      <c r="O3946" s="2122"/>
      <c r="P3946" s="2122"/>
      <c r="Q3946" s="2122">
        <f t="shared" si="211"/>
        <v>0</v>
      </c>
      <c r="R3946" s="2428"/>
    </row>
    <row r="3947" spans="3:18" ht="14.25" customHeight="1">
      <c r="C3947" s="1696">
        <v>21</v>
      </c>
      <c r="D3947" s="1966" t="s">
        <v>2844</v>
      </c>
      <c r="E3947" s="1697">
        <v>7</v>
      </c>
      <c r="F3947" s="1698" t="s">
        <v>508</v>
      </c>
      <c r="G3947" s="1757">
        <v>6</v>
      </c>
      <c r="H3947" s="1698">
        <v>2006</v>
      </c>
      <c r="I3947" s="1700">
        <v>297</v>
      </c>
      <c r="J3947" s="1698">
        <f t="shared" si="212"/>
        <v>100</v>
      </c>
      <c r="K3947" s="1700">
        <f t="shared" si="209"/>
        <v>0</v>
      </c>
      <c r="L3947" s="1698"/>
      <c r="M3947" s="1698"/>
      <c r="N3947" s="1701">
        <f t="shared" si="210"/>
        <v>0</v>
      </c>
      <c r="O3947" s="2122"/>
      <c r="P3947" s="2122"/>
      <c r="Q3947" s="2122">
        <f t="shared" si="211"/>
        <v>0</v>
      </c>
      <c r="R3947" s="2428"/>
    </row>
    <row r="3948" spans="3:18" ht="14.25" customHeight="1">
      <c r="C3948" s="1696">
        <v>22</v>
      </c>
      <c r="D3948" s="1966" t="s">
        <v>2546</v>
      </c>
      <c r="E3948" s="1697">
        <v>7</v>
      </c>
      <c r="F3948" s="1698" t="s">
        <v>508</v>
      </c>
      <c r="G3948" s="1757">
        <v>6</v>
      </c>
      <c r="H3948" s="1698">
        <v>2006</v>
      </c>
      <c r="I3948" s="1700">
        <v>256.5</v>
      </c>
      <c r="J3948" s="1698">
        <f t="shared" si="212"/>
        <v>100</v>
      </c>
      <c r="K3948" s="1700">
        <f t="shared" si="209"/>
        <v>0</v>
      </c>
      <c r="L3948" s="1698"/>
      <c r="M3948" s="1698"/>
      <c r="N3948" s="1701">
        <f t="shared" si="210"/>
        <v>0</v>
      </c>
      <c r="O3948" s="2122"/>
      <c r="P3948" s="2122"/>
      <c r="Q3948" s="2122">
        <f t="shared" si="211"/>
        <v>0</v>
      </c>
      <c r="R3948" s="2428"/>
    </row>
    <row r="3949" spans="3:18" ht="14.25" customHeight="1">
      <c r="C3949" s="1696">
        <v>23</v>
      </c>
      <c r="D3949" s="1966" t="s">
        <v>2823</v>
      </c>
      <c r="E3949" s="1697">
        <v>7</v>
      </c>
      <c r="F3949" s="1698" t="s">
        <v>508</v>
      </c>
      <c r="G3949" s="1757">
        <v>1</v>
      </c>
      <c r="H3949" s="1698">
        <v>2006</v>
      </c>
      <c r="I3949" s="1700">
        <v>27.9</v>
      </c>
      <c r="J3949" s="1698">
        <f t="shared" si="212"/>
        <v>100</v>
      </c>
      <c r="K3949" s="1700">
        <f t="shared" si="209"/>
        <v>0</v>
      </c>
      <c r="L3949" s="1698"/>
      <c r="M3949" s="1698"/>
      <c r="N3949" s="1701">
        <f t="shared" si="210"/>
        <v>0</v>
      </c>
      <c r="O3949" s="2122"/>
      <c r="P3949" s="2122"/>
      <c r="Q3949" s="2122">
        <f t="shared" si="211"/>
        <v>0</v>
      </c>
      <c r="R3949" s="2428"/>
    </row>
    <row r="3950" spans="3:18" ht="14.25" customHeight="1">
      <c r="C3950" s="1696">
        <v>24</v>
      </c>
      <c r="D3950" s="1966" t="s">
        <v>2847</v>
      </c>
      <c r="E3950" s="1697">
        <v>7</v>
      </c>
      <c r="F3950" s="1698" t="s">
        <v>508</v>
      </c>
      <c r="G3950" s="1757">
        <v>1</v>
      </c>
      <c r="H3950" s="1698">
        <v>2006</v>
      </c>
      <c r="I3950" s="1700">
        <v>50</v>
      </c>
      <c r="J3950" s="1698">
        <f t="shared" si="212"/>
        <v>100</v>
      </c>
      <c r="K3950" s="1700">
        <f t="shared" ref="K3950:K4013" si="213">IF(J3950=100,0,I3950-I3950*J3950%)</f>
        <v>0</v>
      </c>
      <c r="L3950" s="1698"/>
      <c r="M3950" s="1698"/>
      <c r="N3950" s="1701">
        <f t="shared" ref="N3950:N4013" si="214">+L3950*M3950</f>
        <v>0</v>
      </c>
      <c r="O3950" s="2122"/>
      <c r="P3950" s="2122"/>
      <c r="Q3950" s="2122">
        <f t="shared" ref="Q3950:Q4013" si="215">+O3950*P3950</f>
        <v>0</v>
      </c>
      <c r="R3950" s="2428"/>
    </row>
    <row r="3951" spans="3:18" ht="14.25" customHeight="1">
      <c r="C3951" s="1696">
        <v>25</v>
      </c>
      <c r="D3951" s="1966" t="s">
        <v>2869</v>
      </c>
      <c r="E3951" s="1697">
        <v>7</v>
      </c>
      <c r="F3951" s="1698" t="s">
        <v>508</v>
      </c>
      <c r="G3951" s="1757">
        <v>1</v>
      </c>
      <c r="H3951" s="1698">
        <v>2006</v>
      </c>
      <c r="I3951" s="1700">
        <v>983.63681999999994</v>
      </c>
      <c r="J3951" s="1698">
        <f t="shared" si="212"/>
        <v>100</v>
      </c>
      <c r="K3951" s="1700">
        <f t="shared" si="213"/>
        <v>0</v>
      </c>
      <c r="L3951" s="1698"/>
      <c r="M3951" s="1698"/>
      <c r="N3951" s="1701">
        <f t="shared" si="214"/>
        <v>0</v>
      </c>
      <c r="O3951" s="2122"/>
      <c r="P3951" s="2122"/>
      <c r="Q3951" s="2122">
        <f t="shared" si="215"/>
        <v>0</v>
      </c>
      <c r="R3951" s="2428"/>
    </row>
    <row r="3952" spans="3:18" ht="14.25" customHeight="1">
      <c r="C3952" s="1696">
        <v>26</v>
      </c>
      <c r="D3952" s="1966" t="s">
        <v>5085</v>
      </c>
      <c r="E3952" s="1697">
        <v>7</v>
      </c>
      <c r="F3952" s="1698" t="s">
        <v>508</v>
      </c>
      <c r="G3952" s="1757">
        <v>1</v>
      </c>
      <c r="H3952" s="1698">
        <v>2006</v>
      </c>
      <c r="I3952" s="1700">
        <v>932.28687000000002</v>
      </c>
      <c r="J3952" s="1698">
        <f t="shared" si="212"/>
        <v>100</v>
      </c>
      <c r="K3952" s="1700">
        <f t="shared" si="213"/>
        <v>0</v>
      </c>
      <c r="L3952" s="1698"/>
      <c r="M3952" s="1698"/>
      <c r="N3952" s="1701">
        <f t="shared" si="214"/>
        <v>0</v>
      </c>
      <c r="O3952" s="2122"/>
      <c r="P3952" s="2122"/>
      <c r="Q3952" s="2122">
        <f t="shared" si="215"/>
        <v>0</v>
      </c>
      <c r="R3952" s="2428"/>
    </row>
    <row r="3953" spans="3:18" ht="14.25" customHeight="1">
      <c r="C3953" s="1696">
        <v>27</v>
      </c>
      <c r="D3953" s="1966" t="s">
        <v>2870</v>
      </c>
      <c r="E3953" s="1697">
        <v>7</v>
      </c>
      <c r="F3953" s="1698" t="s">
        <v>508</v>
      </c>
      <c r="G3953" s="1757">
        <v>2</v>
      </c>
      <c r="H3953" s="1698">
        <v>2006</v>
      </c>
      <c r="I3953" s="1700">
        <v>439.70771999999999</v>
      </c>
      <c r="J3953" s="1698">
        <f t="shared" si="212"/>
        <v>100</v>
      </c>
      <c r="K3953" s="1700">
        <f t="shared" si="213"/>
        <v>0</v>
      </c>
      <c r="L3953" s="1698"/>
      <c r="M3953" s="1698"/>
      <c r="N3953" s="1701">
        <f t="shared" si="214"/>
        <v>0</v>
      </c>
      <c r="O3953" s="2122"/>
      <c r="P3953" s="2122"/>
      <c r="Q3953" s="2122">
        <f t="shared" si="215"/>
        <v>0</v>
      </c>
      <c r="R3953" s="2428"/>
    </row>
    <row r="3954" spans="3:18" ht="14.25" customHeight="1">
      <c r="C3954" s="1696">
        <v>28</v>
      </c>
      <c r="D3954" s="1966" t="s">
        <v>5084</v>
      </c>
      <c r="E3954" s="1697">
        <v>7</v>
      </c>
      <c r="F3954" s="1698" t="s">
        <v>508</v>
      </c>
      <c r="G3954" s="1757">
        <v>1</v>
      </c>
      <c r="H3954" s="1698">
        <v>2006</v>
      </c>
      <c r="I3954" s="1700">
        <v>1675.14948</v>
      </c>
      <c r="J3954" s="1698">
        <f t="shared" si="212"/>
        <v>100</v>
      </c>
      <c r="K3954" s="1700">
        <f t="shared" si="213"/>
        <v>0</v>
      </c>
      <c r="L3954" s="1698"/>
      <c r="M3954" s="1698"/>
      <c r="N3954" s="1701">
        <f t="shared" si="214"/>
        <v>0</v>
      </c>
      <c r="O3954" s="2122"/>
      <c r="P3954" s="2122"/>
      <c r="Q3954" s="2122">
        <f t="shared" si="215"/>
        <v>0</v>
      </c>
      <c r="R3954" s="2428"/>
    </row>
    <row r="3955" spans="3:18" ht="14.25" customHeight="1">
      <c r="C3955" s="1696">
        <v>29</v>
      </c>
      <c r="D3955" s="1966" t="s">
        <v>5068</v>
      </c>
      <c r="E3955" s="1697">
        <v>7</v>
      </c>
      <c r="F3955" s="1698" t="s">
        <v>508</v>
      </c>
      <c r="G3955" s="1757">
        <v>3</v>
      </c>
      <c r="H3955" s="1698">
        <v>2006</v>
      </c>
      <c r="I3955" s="1700">
        <v>148.5</v>
      </c>
      <c r="J3955" s="1698">
        <f t="shared" si="212"/>
        <v>100</v>
      </c>
      <c r="K3955" s="1700">
        <f t="shared" si="213"/>
        <v>0</v>
      </c>
      <c r="L3955" s="1698"/>
      <c r="M3955" s="1698"/>
      <c r="N3955" s="1701">
        <f t="shared" si="214"/>
        <v>0</v>
      </c>
      <c r="O3955" s="2122"/>
      <c r="P3955" s="2122"/>
      <c r="Q3955" s="2122">
        <f t="shared" si="215"/>
        <v>0</v>
      </c>
      <c r="R3955" s="2428"/>
    </row>
    <row r="3956" spans="3:18" ht="14.25" customHeight="1">
      <c r="C3956" s="1696">
        <v>30</v>
      </c>
      <c r="D3956" s="1966" t="s">
        <v>5067</v>
      </c>
      <c r="E3956" s="1697">
        <v>7</v>
      </c>
      <c r="F3956" s="1698" t="s">
        <v>508</v>
      </c>
      <c r="G3956" s="1757">
        <v>3</v>
      </c>
      <c r="H3956" s="1698">
        <v>2006</v>
      </c>
      <c r="I3956" s="1700">
        <v>128.25</v>
      </c>
      <c r="J3956" s="1698">
        <f t="shared" si="212"/>
        <v>100</v>
      </c>
      <c r="K3956" s="1700">
        <f t="shared" si="213"/>
        <v>0</v>
      </c>
      <c r="L3956" s="1698"/>
      <c r="M3956" s="1698"/>
      <c r="N3956" s="1701">
        <f t="shared" si="214"/>
        <v>0</v>
      </c>
      <c r="O3956" s="2122"/>
      <c r="P3956" s="2122"/>
      <c r="Q3956" s="2122">
        <f t="shared" si="215"/>
        <v>0</v>
      </c>
      <c r="R3956" s="2428"/>
    </row>
    <row r="3957" spans="3:18" ht="14.25" customHeight="1">
      <c r="C3957" s="1696">
        <v>31</v>
      </c>
      <c r="D3957" s="1966" t="s">
        <v>2823</v>
      </c>
      <c r="E3957" s="1697">
        <v>7</v>
      </c>
      <c r="F3957" s="1698" t="s">
        <v>508</v>
      </c>
      <c r="G3957" s="1757">
        <v>8</v>
      </c>
      <c r="H3957" s="1698">
        <v>2006</v>
      </c>
      <c r="I3957" s="1700">
        <v>223.2</v>
      </c>
      <c r="J3957" s="1698">
        <f t="shared" si="212"/>
        <v>100</v>
      </c>
      <c r="K3957" s="1700">
        <f t="shared" si="213"/>
        <v>0</v>
      </c>
      <c r="L3957" s="1698"/>
      <c r="M3957" s="1698"/>
      <c r="N3957" s="1701">
        <f t="shared" si="214"/>
        <v>0</v>
      </c>
      <c r="O3957" s="2122"/>
      <c r="P3957" s="2122"/>
      <c r="Q3957" s="2122">
        <f t="shared" si="215"/>
        <v>0</v>
      </c>
      <c r="R3957" s="2428"/>
    </row>
    <row r="3958" spans="3:18" ht="14.25" customHeight="1">
      <c r="C3958" s="1696">
        <v>32</v>
      </c>
      <c r="D3958" s="1966" t="s">
        <v>2824</v>
      </c>
      <c r="E3958" s="1697">
        <v>7</v>
      </c>
      <c r="F3958" s="1698" t="s">
        <v>508</v>
      </c>
      <c r="G3958" s="1757">
        <v>1</v>
      </c>
      <c r="H3958" s="1698">
        <v>2006</v>
      </c>
      <c r="I3958" s="1700">
        <v>569</v>
      </c>
      <c r="J3958" s="1698">
        <f t="shared" si="212"/>
        <v>100</v>
      </c>
      <c r="K3958" s="1700">
        <f t="shared" si="213"/>
        <v>0</v>
      </c>
      <c r="L3958" s="1698"/>
      <c r="M3958" s="1698"/>
      <c r="N3958" s="1701">
        <f t="shared" si="214"/>
        <v>0</v>
      </c>
      <c r="O3958" s="2122"/>
      <c r="P3958" s="2122"/>
      <c r="Q3958" s="2122">
        <f t="shared" si="215"/>
        <v>0</v>
      </c>
      <c r="R3958" s="2428"/>
    </row>
    <row r="3959" spans="3:18" ht="14.25" customHeight="1">
      <c r="C3959" s="1696">
        <v>33</v>
      </c>
      <c r="D3959" s="1966" t="s">
        <v>2829</v>
      </c>
      <c r="E3959" s="1697">
        <v>7</v>
      </c>
      <c r="F3959" s="1698" t="s">
        <v>508</v>
      </c>
      <c r="G3959" s="1757">
        <v>1</v>
      </c>
      <c r="H3959" s="1698">
        <v>2006</v>
      </c>
      <c r="I3959" s="1700">
        <v>867.22249999999997</v>
      </c>
      <c r="J3959" s="1698">
        <f t="shared" si="212"/>
        <v>100</v>
      </c>
      <c r="K3959" s="1700">
        <f t="shared" si="213"/>
        <v>0</v>
      </c>
      <c r="L3959" s="1698"/>
      <c r="M3959" s="1698"/>
      <c r="N3959" s="1701">
        <f t="shared" si="214"/>
        <v>0</v>
      </c>
      <c r="O3959" s="2122"/>
      <c r="P3959" s="2122"/>
      <c r="Q3959" s="2122">
        <f t="shared" si="215"/>
        <v>0</v>
      </c>
      <c r="R3959" s="2428"/>
    </row>
    <row r="3960" spans="3:18" ht="14.25" customHeight="1">
      <c r="C3960" s="1696">
        <v>34</v>
      </c>
      <c r="D3960" s="1966" t="s">
        <v>5063</v>
      </c>
      <c r="E3960" s="1697">
        <v>7</v>
      </c>
      <c r="F3960" s="1698" t="s">
        <v>508</v>
      </c>
      <c r="G3960" s="1757">
        <v>1</v>
      </c>
      <c r="H3960" s="1698">
        <v>2006</v>
      </c>
      <c r="I3960" s="1700">
        <v>1594.838</v>
      </c>
      <c r="J3960" s="1698">
        <f t="shared" si="212"/>
        <v>100</v>
      </c>
      <c r="K3960" s="1700">
        <f t="shared" si="213"/>
        <v>0</v>
      </c>
      <c r="L3960" s="1698"/>
      <c r="M3960" s="1698"/>
      <c r="N3960" s="1701">
        <f t="shared" si="214"/>
        <v>0</v>
      </c>
      <c r="O3960" s="2122"/>
      <c r="P3960" s="2122"/>
      <c r="Q3960" s="2122">
        <f t="shared" si="215"/>
        <v>0</v>
      </c>
      <c r="R3960" s="2428"/>
    </row>
    <row r="3961" spans="3:18" ht="14.25" customHeight="1">
      <c r="C3961" s="1696">
        <v>35</v>
      </c>
      <c r="D3961" s="1966" t="s">
        <v>7572</v>
      </c>
      <c r="E3961" s="1697">
        <v>7</v>
      </c>
      <c r="F3961" s="1698" t="s">
        <v>508</v>
      </c>
      <c r="G3961" s="1757">
        <v>1</v>
      </c>
      <c r="H3961" s="1698">
        <v>2006</v>
      </c>
      <c r="I3961" s="1700">
        <v>1846.91</v>
      </c>
      <c r="J3961" s="1698">
        <f t="shared" si="212"/>
        <v>100</v>
      </c>
      <c r="K3961" s="1700">
        <f t="shared" si="213"/>
        <v>0</v>
      </c>
      <c r="L3961" s="1698"/>
      <c r="M3961" s="1698"/>
      <c r="N3961" s="1701">
        <f t="shared" si="214"/>
        <v>0</v>
      </c>
      <c r="O3961" s="2122"/>
      <c r="P3961" s="2122"/>
      <c r="Q3961" s="2122">
        <f t="shared" si="215"/>
        <v>0</v>
      </c>
      <c r="R3961" s="2428"/>
    </row>
    <row r="3962" spans="3:18" ht="14.25" customHeight="1">
      <c r="C3962" s="1696">
        <v>36</v>
      </c>
      <c r="D3962" s="1966" t="s">
        <v>2829</v>
      </c>
      <c r="E3962" s="1697">
        <v>7</v>
      </c>
      <c r="F3962" s="1698" t="s">
        <v>508</v>
      </c>
      <c r="G3962" s="1757">
        <v>1</v>
      </c>
      <c r="H3962" s="1698">
        <v>2006</v>
      </c>
      <c r="I3962" s="1700">
        <v>867.22249999999997</v>
      </c>
      <c r="J3962" s="1698">
        <f t="shared" si="212"/>
        <v>100</v>
      </c>
      <c r="K3962" s="1700">
        <f t="shared" si="213"/>
        <v>0</v>
      </c>
      <c r="L3962" s="1698"/>
      <c r="M3962" s="1698"/>
      <c r="N3962" s="1701">
        <f t="shared" si="214"/>
        <v>0</v>
      </c>
      <c r="O3962" s="2122"/>
      <c r="P3962" s="2122"/>
      <c r="Q3962" s="2122">
        <f t="shared" si="215"/>
        <v>0</v>
      </c>
      <c r="R3962" s="2428"/>
    </row>
    <row r="3963" spans="3:18" ht="14.25" customHeight="1">
      <c r="C3963" s="1696">
        <v>37</v>
      </c>
      <c r="D3963" s="1966" t="s">
        <v>7573</v>
      </c>
      <c r="E3963" s="1697">
        <v>7</v>
      </c>
      <c r="F3963" s="1698" t="s">
        <v>508</v>
      </c>
      <c r="G3963" s="1757">
        <v>6</v>
      </c>
      <c r="H3963" s="1698">
        <v>2007</v>
      </c>
      <c r="I3963" s="1700">
        <v>119.47799999999999</v>
      </c>
      <c r="J3963" s="1698">
        <f t="shared" si="212"/>
        <v>100</v>
      </c>
      <c r="K3963" s="1700">
        <f t="shared" si="213"/>
        <v>0</v>
      </c>
      <c r="L3963" s="1698"/>
      <c r="M3963" s="1698"/>
      <c r="N3963" s="1701">
        <f t="shared" si="214"/>
        <v>0</v>
      </c>
      <c r="O3963" s="2122"/>
      <c r="P3963" s="2122"/>
      <c r="Q3963" s="2122">
        <f t="shared" si="215"/>
        <v>0</v>
      </c>
      <c r="R3963" s="2428"/>
    </row>
    <row r="3964" spans="3:18" ht="14.25" customHeight="1">
      <c r="C3964" s="1696">
        <v>38</v>
      </c>
      <c r="D3964" s="1966" t="s">
        <v>7574</v>
      </c>
      <c r="E3964" s="1697">
        <v>7</v>
      </c>
      <c r="F3964" s="1698" t="s">
        <v>508</v>
      </c>
      <c r="G3964" s="1757">
        <v>36</v>
      </c>
      <c r="H3964" s="1698">
        <v>2007</v>
      </c>
      <c r="I3964" s="1700">
        <v>772.02</v>
      </c>
      <c r="J3964" s="1698">
        <f t="shared" si="212"/>
        <v>100</v>
      </c>
      <c r="K3964" s="1700">
        <f t="shared" si="213"/>
        <v>0</v>
      </c>
      <c r="L3964" s="1698"/>
      <c r="M3964" s="1698"/>
      <c r="N3964" s="1701">
        <f t="shared" si="214"/>
        <v>0</v>
      </c>
      <c r="O3964" s="2122"/>
      <c r="P3964" s="2122"/>
      <c r="Q3964" s="2122">
        <f t="shared" si="215"/>
        <v>0</v>
      </c>
      <c r="R3964" s="2428"/>
    </row>
    <row r="3965" spans="3:18" ht="14.25" customHeight="1">
      <c r="C3965" s="1696">
        <v>39</v>
      </c>
      <c r="D3965" s="1966" t="s">
        <v>2841</v>
      </c>
      <c r="E3965" s="1697">
        <v>7</v>
      </c>
      <c r="F3965" s="1698" t="s">
        <v>508</v>
      </c>
      <c r="G3965" s="1757">
        <v>1</v>
      </c>
      <c r="H3965" s="1698">
        <v>2007</v>
      </c>
      <c r="I3965" s="1700">
        <v>542</v>
      </c>
      <c r="J3965" s="1698">
        <f t="shared" si="212"/>
        <v>100</v>
      </c>
      <c r="K3965" s="1700">
        <f t="shared" si="213"/>
        <v>0</v>
      </c>
      <c r="L3965" s="1698"/>
      <c r="M3965" s="1698"/>
      <c r="N3965" s="1701">
        <f t="shared" si="214"/>
        <v>0</v>
      </c>
      <c r="O3965" s="2122"/>
      <c r="P3965" s="2122"/>
      <c r="Q3965" s="2122">
        <f t="shared" si="215"/>
        <v>0</v>
      </c>
      <c r="R3965" s="2428"/>
    </row>
    <row r="3966" spans="3:18" ht="14.25" customHeight="1">
      <c r="C3966" s="1696">
        <v>40</v>
      </c>
      <c r="D3966" s="1966" t="s">
        <v>2850</v>
      </c>
      <c r="E3966" s="1697">
        <v>7</v>
      </c>
      <c r="F3966" s="1698" t="s">
        <v>508</v>
      </c>
      <c r="G3966" s="1757">
        <v>3</v>
      </c>
      <c r="H3966" s="1698">
        <v>2007</v>
      </c>
      <c r="I3966" s="1700">
        <v>79.95</v>
      </c>
      <c r="J3966" s="1698">
        <f t="shared" si="212"/>
        <v>100</v>
      </c>
      <c r="K3966" s="1700">
        <f t="shared" si="213"/>
        <v>0</v>
      </c>
      <c r="L3966" s="1698"/>
      <c r="M3966" s="1698"/>
      <c r="N3966" s="1701">
        <f t="shared" si="214"/>
        <v>0</v>
      </c>
      <c r="O3966" s="2122"/>
      <c r="P3966" s="2122"/>
      <c r="Q3966" s="2122">
        <f t="shared" si="215"/>
        <v>0</v>
      </c>
      <c r="R3966" s="2428"/>
    </row>
    <row r="3967" spans="3:18" ht="14.25" customHeight="1">
      <c r="C3967" s="1696">
        <v>41</v>
      </c>
      <c r="D3967" s="1966" t="s">
        <v>5076</v>
      </c>
      <c r="E3967" s="1697">
        <v>7</v>
      </c>
      <c r="F3967" s="1698" t="s">
        <v>508</v>
      </c>
      <c r="G3967" s="1757">
        <v>5</v>
      </c>
      <c r="H3967" s="1698">
        <v>2007</v>
      </c>
      <c r="I3967" s="1700">
        <v>228</v>
      </c>
      <c r="J3967" s="1698">
        <f t="shared" si="212"/>
        <v>100</v>
      </c>
      <c r="K3967" s="1700">
        <f t="shared" si="213"/>
        <v>0</v>
      </c>
      <c r="L3967" s="1698"/>
      <c r="M3967" s="1698"/>
      <c r="N3967" s="1701">
        <f t="shared" si="214"/>
        <v>0</v>
      </c>
      <c r="O3967" s="2122"/>
      <c r="P3967" s="2122"/>
      <c r="Q3967" s="2122">
        <f t="shared" si="215"/>
        <v>0</v>
      </c>
      <c r="R3967" s="2428"/>
    </row>
    <row r="3968" spans="3:18" ht="14.25" customHeight="1">
      <c r="C3968" s="1696">
        <v>42</v>
      </c>
      <c r="D3968" s="1966" t="s">
        <v>2871</v>
      </c>
      <c r="E3968" s="1697">
        <v>7</v>
      </c>
      <c r="F3968" s="1698" t="s">
        <v>508</v>
      </c>
      <c r="G3968" s="1757">
        <v>3</v>
      </c>
      <c r="H3968" s="1698">
        <v>2007</v>
      </c>
      <c r="I3968" s="1700">
        <v>456</v>
      </c>
      <c r="J3968" s="1698">
        <f t="shared" si="212"/>
        <v>100</v>
      </c>
      <c r="K3968" s="1700">
        <f t="shared" si="213"/>
        <v>0</v>
      </c>
      <c r="L3968" s="1698"/>
      <c r="M3968" s="1698"/>
      <c r="N3968" s="1701">
        <f t="shared" si="214"/>
        <v>0</v>
      </c>
      <c r="O3968" s="2122"/>
      <c r="P3968" s="2122"/>
      <c r="Q3968" s="2122">
        <f t="shared" si="215"/>
        <v>0</v>
      </c>
      <c r="R3968" s="2428"/>
    </row>
    <row r="3969" spans="3:18" ht="14.25" customHeight="1">
      <c r="C3969" s="1696">
        <v>43</v>
      </c>
      <c r="D3969" s="1966" t="s">
        <v>2079</v>
      </c>
      <c r="E3969" s="1697">
        <v>7</v>
      </c>
      <c r="F3969" s="1698" t="s">
        <v>508</v>
      </c>
      <c r="G3969" s="1757">
        <v>1</v>
      </c>
      <c r="H3969" s="1698">
        <v>2007</v>
      </c>
      <c r="I3969" s="1700">
        <v>29.780999999999999</v>
      </c>
      <c r="J3969" s="1698">
        <f t="shared" si="212"/>
        <v>100</v>
      </c>
      <c r="K3969" s="1700">
        <f t="shared" si="213"/>
        <v>0</v>
      </c>
      <c r="L3969" s="1698"/>
      <c r="M3969" s="1698"/>
      <c r="N3969" s="1701">
        <f t="shared" si="214"/>
        <v>0</v>
      </c>
      <c r="O3969" s="2122"/>
      <c r="P3969" s="2122"/>
      <c r="Q3969" s="2122">
        <f t="shared" si="215"/>
        <v>0</v>
      </c>
      <c r="R3969" s="2428"/>
    </row>
    <row r="3970" spans="3:18" ht="14.25" customHeight="1">
      <c r="C3970" s="1696">
        <v>44</v>
      </c>
      <c r="D3970" s="1966" t="s">
        <v>2879</v>
      </c>
      <c r="E3970" s="1697">
        <v>7</v>
      </c>
      <c r="F3970" s="1698" t="s">
        <v>508</v>
      </c>
      <c r="G3970" s="1757">
        <v>1</v>
      </c>
      <c r="H3970" s="1698">
        <v>2007</v>
      </c>
      <c r="I3970" s="1700">
        <v>2150</v>
      </c>
      <c r="J3970" s="1698">
        <f t="shared" si="212"/>
        <v>100</v>
      </c>
      <c r="K3970" s="1700">
        <f t="shared" si="213"/>
        <v>0</v>
      </c>
      <c r="L3970" s="1698"/>
      <c r="M3970" s="1698"/>
      <c r="N3970" s="1701">
        <f t="shared" si="214"/>
        <v>0</v>
      </c>
      <c r="O3970" s="2122"/>
      <c r="P3970" s="2122"/>
      <c r="Q3970" s="2122">
        <f t="shared" si="215"/>
        <v>0</v>
      </c>
      <c r="R3970" s="2428"/>
    </row>
    <row r="3971" spans="3:18" ht="14.25" customHeight="1">
      <c r="C3971" s="1696">
        <v>45</v>
      </c>
      <c r="D3971" s="1966" t="s">
        <v>2880</v>
      </c>
      <c r="E3971" s="1697">
        <v>7</v>
      </c>
      <c r="F3971" s="1698" t="s">
        <v>508</v>
      </c>
      <c r="G3971" s="1757">
        <v>1</v>
      </c>
      <c r="H3971" s="1698">
        <v>2007</v>
      </c>
      <c r="I3971" s="1700">
        <v>107.8</v>
      </c>
      <c r="J3971" s="1698">
        <f t="shared" si="212"/>
        <v>100</v>
      </c>
      <c r="K3971" s="1700">
        <f t="shared" si="213"/>
        <v>0</v>
      </c>
      <c r="L3971" s="1698"/>
      <c r="M3971" s="1698"/>
      <c r="N3971" s="1701">
        <f t="shared" si="214"/>
        <v>0</v>
      </c>
      <c r="O3971" s="2122"/>
      <c r="P3971" s="2122"/>
      <c r="Q3971" s="2122">
        <f t="shared" si="215"/>
        <v>0</v>
      </c>
      <c r="R3971" s="2428"/>
    </row>
    <row r="3972" spans="3:18" ht="14.25" customHeight="1">
      <c r="C3972" s="1696">
        <v>46</v>
      </c>
      <c r="D3972" s="1966" t="s">
        <v>2881</v>
      </c>
      <c r="E3972" s="1697">
        <v>7</v>
      </c>
      <c r="F3972" s="1698" t="s">
        <v>508</v>
      </c>
      <c r="G3972" s="1757">
        <v>2</v>
      </c>
      <c r="H3972" s="1698">
        <v>2007</v>
      </c>
      <c r="I3972" s="1700">
        <v>672</v>
      </c>
      <c r="J3972" s="1698">
        <f t="shared" si="212"/>
        <v>100</v>
      </c>
      <c r="K3972" s="1700">
        <f t="shared" si="213"/>
        <v>0</v>
      </c>
      <c r="L3972" s="1698"/>
      <c r="M3972" s="1698"/>
      <c r="N3972" s="1701">
        <f t="shared" si="214"/>
        <v>0</v>
      </c>
      <c r="O3972" s="2122"/>
      <c r="P3972" s="2122"/>
      <c r="Q3972" s="2122">
        <f t="shared" si="215"/>
        <v>0</v>
      </c>
      <c r="R3972" s="2428"/>
    </row>
    <row r="3973" spans="3:18" ht="14.25" customHeight="1">
      <c r="C3973" s="1696">
        <v>47</v>
      </c>
      <c r="D3973" s="1966" t="s">
        <v>5073</v>
      </c>
      <c r="E3973" s="1697">
        <v>7</v>
      </c>
      <c r="F3973" s="1698" t="s">
        <v>508</v>
      </c>
      <c r="G3973" s="1757">
        <v>1</v>
      </c>
      <c r="H3973" s="1698">
        <v>2007</v>
      </c>
      <c r="I3973" s="1700">
        <v>890.4</v>
      </c>
      <c r="J3973" s="1698">
        <f t="shared" si="212"/>
        <v>100</v>
      </c>
      <c r="K3973" s="1700">
        <f t="shared" si="213"/>
        <v>0</v>
      </c>
      <c r="L3973" s="1698"/>
      <c r="M3973" s="1698"/>
      <c r="N3973" s="1701">
        <f t="shared" si="214"/>
        <v>0</v>
      </c>
      <c r="O3973" s="2122"/>
      <c r="P3973" s="2122"/>
      <c r="Q3973" s="2122">
        <f t="shared" si="215"/>
        <v>0</v>
      </c>
      <c r="R3973" s="2428"/>
    </row>
    <row r="3974" spans="3:18" ht="14.25" customHeight="1">
      <c r="C3974" s="1696">
        <v>48</v>
      </c>
      <c r="D3974" s="1966" t="s">
        <v>5074</v>
      </c>
      <c r="E3974" s="1697">
        <v>7</v>
      </c>
      <c r="F3974" s="1698" t="s">
        <v>508</v>
      </c>
      <c r="G3974" s="1757">
        <v>1</v>
      </c>
      <c r="H3974" s="1698">
        <v>2007</v>
      </c>
      <c r="I3974" s="1700">
        <v>364</v>
      </c>
      <c r="J3974" s="1698">
        <f t="shared" si="212"/>
        <v>100</v>
      </c>
      <c r="K3974" s="1700">
        <f t="shared" si="213"/>
        <v>0</v>
      </c>
      <c r="L3974" s="1698"/>
      <c r="M3974" s="1698"/>
      <c r="N3974" s="1701">
        <f t="shared" si="214"/>
        <v>0</v>
      </c>
      <c r="O3974" s="2122"/>
      <c r="P3974" s="2122"/>
      <c r="Q3974" s="2122">
        <f t="shared" si="215"/>
        <v>0</v>
      </c>
      <c r="R3974" s="2428"/>
    </row>
    <row r="3975" spans="3:18" ht="14.25" customHeight="1">
      <c r="C3975" s="1696">
        <v>49</v>
      </c>
      <c r="D3975" s="1966" t="s">
        <v>2882</v>
      </c>
      <c r="E3975" s="1697">
        <v>7</v>
      </c>
      <c r="F3975" s="1698" t="s">
        <v>508</v>
      </c>
      <c r="G3975" s="1757">
        <v>1</v>
      </c>
      <c r="H3975" s="1698">
        <v>2007</v>
      </c>
      <c r="I3975" s="1700">
        <v>88.2</v>
      </c>
      <c r="J3975" s="1698">
        <f t="shared" si="212"/>
        <v>100</v>
      </c>
      <c r="K3975" s="1700">
        <f t="shared" si="213"/>
        <v>0</v>
      </c>
      <c r="L3975" s="1698"/>
      <c r="M3975" s="1698"/>
      <c r="N3975" s="1701">
        <f t="shared" si="214"/>
        <v>0</v>
      </c>
      <c r="O3975" s="2122"/>
      <c r="P3975" s="2122"/>
      <c r="Q3975" s="2122">
        <f t="shared" si="215"/>
        <v>0</v>
      </c>
      <c r="R3975" s="2428"/>
    </row>
    <row r="3976" spans="3:18" ht="14.25" customHeight="1">
      <c r="C3976" s="1696">
        <v>50</v>
      </c>
      <c r="D3976" s="1966" t="s">
        <v>7575</v>
      </c>
      <c r="E3976" s="1697">
        <v>7</v>
      </c>
      <c r="F3976" s="1698" t="s">
        <v>508</v>
      </c>
      <c r="G3976" s="1757">
        <v>24</v>
      </c>
      <c r="H3976" s="1698">
        <v>2007</v>
      </c>
      <c r="I3976" s="1700">
        <v>960</v>
      </c>
      <c r="J3976" s="1698">
        <f t="shared" si="212"/>
        <v>100</v>
      </c>
      <c r="K3976" s="1700">
        <f t="shared" si="213"/>
        <v>0</v>
      </c>
      <c r="L3976" s="1698"/>
      <c r="M3976" s="1698"/>
      <c r="N3976" s="1701">
        <f t="shared" si="214"/>
        <v>0</v>
      </c>
      <c r="O3976" s="2122"/>
      <c r="P3976" s="2122"/>
      <c r="Q3976" s="2122">
        <f t="shared" si="215"/>
        <v>0</v>
      </c>
      <c r="R3976" s="2428"/>
    </row>
    <row r="3977" spans="3:18" ht="14.25" customHeight="1">
      <c r="C3977" s="1696">
        <v>51</v>
      </c>
      <c r="D3977" s="1966" t="s">
        <v>2883</v>
      </c>
      <c r="E3977" s="1697">
        <v>7</v>
      </c>
      <c r="F3977" s="1698" t="s">
        <v>508</v>
      </c>
      <c r="G3977" s="1757">
        <v>4</v>
      </c>
      <c r="H3977" s="1698">
        <v>2007</v>
      </c>
      <c r="I3977" s="1700">
        <v>198</v>
      </c>
      <c r="J3977" s="1698">
        <f t="shared" si="212"/>
        <v>100</v>
      </c>
      <c r="K3977" s="1700">
        <f t="shared" si="213"/>
        <v>0</v>
      </c>
      <c r="L3977" s="1698"/>
      <c r="M3977" s="1698"/>
      <c r="N3977" s="1701">
        <f t="shared" si="214"/>
        <v>0</v>
      </c>
      <c r="O3977" s="2122"/>
      <c r="P3977" s="2122"/>
      <c r="Q3977" s="2122">
        <f t="shared" si="215"/>
        <v>0</v>
      </c>
      <c r="R3977" s="2428"/>
    </row>
    <row r="3978" spans="3:18" ht="14.25" customHeight="1">
      <c r="C3978" s="1696">
        <v>52</v>
      </c>
      <c r="D3978" s="1966" t="s">
        <v>2884</v>
      </c>
      <c r="E3978" s="1697">
        <v>7</v>
      </c>
      <c r="F3978" s="1698" t="s">
        <v>508</v>
      </c>
      <c r="G3978" s="1757">
        <v>4</v>
      </c>
      <c r="H3978" s="1698">
        <v>2007</v>
      </c>
      <c r="I3978" s="1700">
        <v>171</v>
      </c>
      <c r="J3978" s="1698">
        <f t="shared" si="212"/>
        <v>100</v>
      </c>
      <c r="K3978" s="1700">
        <f t="shared" si="213"/>
        <v>0</v>
      </c>
      <c r="L3978" s="1698"/>
      <c r="M3978" s="1698"/>
      <c r="N3978" s="1701">
        <f t="shared" si="214"/>
        <v>0</v>
      </c>
      <c r="O3978" s="2122"/>
      <c r="P3978" s="2122"/>
      <c r="Q3978" s="2122">
        <f t="shared" si="215"/>
        <v>0</v>
      </c>
      <c r="R3978" s="2428"/>
    </row>
    <row r="3979" spans="3:18" ht="14.25" customHeight="1">
      <c r="C3979" s="1696">
        <v>53</v>
      </c>
      <c r="D3979" s="1966" t="s">
        <v>7576</v>
      </c>
      <c r="E3979" s="1697">
        <v>7</v>
      </c>
      <c r="F3979" s="1698" t="s">
        <v>508</v>
      </c>
      <c r="G3979" s="1757">
        <v>4</v>
      </c>
      <c r="H3979" s="1698">
        <v>2007</v>
      </c>
      <c r="I3979" s="1700">
        <v>111.6</v>
      </c>
      <c r="J3979" s="1698">
        <f t="shared" si="212"/>
        <v>100</v>
      </c>
      <c r="K3979" s="1700">
        <f t="shared" si="213"/>
        <v>0</v>
      </c>
      <c r="L3979" s="1698"/>
      <c r="M3979" s="1698"/>
      <c r="N3979" s="1701">
        <f t="shared" si="214"/>
        <v>0</v>
      </c>
      <c r="O3979" s="2122"/>
      <c r="P3979" s="2122"/>
      <c r="Q3979" s="2122">
        <f t="shared" si="215"/>
        <v>0</v>
      </c>
      <c r="R3979" s="2428"/>
    </row>
    <row r="3980" spans="3:18" ht="14.25" customHeight="1">
      <c r="C3980" s="1696">
        <v>54</v>
      </c>
      <c r="D3980" s="1966" t="s">
        <v>2885</v>
      </c>
      <c r="E3980" s="1697">
        <v>7</v>
      </c>
      <c r="F3980" s="1698" t="s">
        <v>508</v>
      </c>
      <c r="G3980" s="1757">
        <v>1</v>
      </c>
      <c r="H3980" s="1698">
        <v>2007</v>
      </c>
      <c r="I3980" s="1700">
        <v>4035.84</v>
      </c>
      <c r="J3980" s="1698">
        <f t="shared" si="212"/>
        <v>100</v>
      </c>
      <c r="K3980" s="1700">
        <f t="shared" si="213"/>
        <v>0</v>
      </c>
      <c r="L3980" s="1698"/>
      <c r="M3980" s="1698"/>
      <c r="N3980" s="1701">
        <f t="shared" si="214"/>
        <v>0</v>
      </c>
      <c r="O3980" s="2122"/>
      <c r="P3980" s="2122"/>
      <c r="Q3980" s="2122">
        <f t="shared" si="215"/>
        <v>0</v>
      </c>
      <c r="R3980" s="2428"/>
    </row>
    <row r="3981" spans="3:18" ht="14.25" customHeight="1">
      <c r="C3981" s="1696">
        <v>55</v>
      </c>
      <c r="D3981" s="1966" t="s">
        <v>7577</v>
      </c>
      <c r="E3981" s="1697">
        <v>7</v>
      </c>
      <c r="F3981" s="1698" t="s">
        <v>508</v>
      </c>
      <c r="G3981" s="1757">
        <v>1</v>
      </c>
      <c r="H3981" s="1698">
        <v>2007</v>
      </c>
      <c r="I3981" s="1700">
        <v>2161</v>
      </c>
      <c r="J3981" s="1698">
        <f t="shared" si="212"/>
        <v>100</v>
      </c>
      <c r="K3981" s="1700">
        <f t="shared" si="213"/>
        <v>0</v>
      </c>
      <c r="L3981" s="1698"/>
      <c r="M3981" s="1698"/>
      <c r="N3981" s="1701">
        <f t="shared" si="214"/>
        <v>0</v>
      </c>
      <c r="O3981" s="2122"/>
      <c r="P3981" s="2122"/>
      <c r="Q3981" s="2122">
        <f t="shared" si="215"/>
        <v>0</v>
      </c>
      <c r="R3981" s="2428"/>
    </row>
    <row r="3982" spans="3:18" ht="14.25" customHeight="1">
      <c r="C3982" s="1696">
        <v>56</v>
      </c>
      <c r="D3982" s="1966" t="s">
        <v>7317</v>
      </c>
      <c r="E3982" s="1697">
        <v>7</v>
      </c>
      <c r="F3982" s="1698" t="s">
        <v>508</v>
      </c>
      <c r="G3982" s="1757">
        <v>2</v>
      </c>
      <c r="H3982" s="1698">
        <v>2007</v>
      </c>
      <c r="I3982" s="1700">
        <v>3555.78</v>
      </c>
      <c r="J3982" s="1698">
        <f t="shared" si="212"/>
        <v>100</v>
      </c>
      <c r="K3982" s="1700">
        <f t="shared" si="213"/>
        <v>0</v>
      </c>
      <c r="L3982" s="1698"/>
      <c r="M3982" s="1698"/>
      <c r="N3982" s="1701">
        <f t="shared" si="214"/>
        <v>0</v>
      </c>
      <c r="O3982" s="2122"/>
      <c r="P3982" s="2122"/>
      <c r="Q3982" s="2122">
        <f t="shared" si="215"/>
        <v>0</v>
      </c>
      <c r="R3982" s="2428"/>
    </row>
    <row r="3983" spans="3:18" ht="14.25" customHeight="1">
      <c r="C3983" s="1696">
        <v>57</v>
      </c>
      <c r="D3983" s="1966" t="s">
        <v>7578</v>
      </c>
      <c r="E3983" s="1697">
        <v>7</v>
      </c>
      <c r="F3983" s="1698" t="s">
        <v>508</v>
      </c>
      <c r="G3983" s="1757">
        <v>1</v>
      </c>
      <c r="H3983" s="1698">
        <v>2007</v>
      </c>
      <c r="I3983" s="1700">
        <v>1732.4</v>
      </c>
      <c r="J3983" s="1698">
        <f t="shared" si="212"/>
        <v>100</v>
      </c>
      <c r="K3983" s="1700">
        <f t="shared" si="213"/>
        <v>0</v>
      </c>
      <c r="L3983" s="1698"/>
      <c r="M3983" s="1698"/>
      <c r="N3983" s="1701">
        <f t="shared" si="214"/>
        <v>0</v>
      </c>
      <c r="O3983" s="2122"/>
      <c r="P3983" s="2122"/>
      <c r="Q3983" s="2122">
        <f t="shared" si="215"/>
        <v>0</v>
      </c>
      <c r="R3983" s="2428"/>
    </row>
    <row r="3984" spans="3:18" ht="14.25" customHeight="1">
      <c r="C3984" s="1696">
        <v>58</v>
      </c>
      <c r="D3984" s="1966" t="s">
        <v>7579</v>
      </c>
      <c r="E3984" s="1697">
        <v>7</v>
      </c>
      <c r="F3984" s="1698" t="s">
        <v>508</v>
      </c>
      <c r="G3984" s="1757">
        <v>6</v>
      </c>
      <c r="H3984" s="1698">
        <v>2007</v>
      </c>
      <c r="I3984" s="1700">
        <v>951.24599999999998</v>
      </c>
      <c r="J3984" s="1698">
        <f t="shared" si="212"/>
        <v>100</v>
      </c>
      <c r="K3984" s="1700">
        <f t="shared" si="213"/>
        <v>0</v>
      </c>
      <c r="L3984" s="1698"/>
      <c r="M3984" s="1698"/>
      <c r="N3984" s="1701">
        <f t="shared" si="214"/>
        <v>0</v>
      </c>
      <c r="O3984" s="2122"/>
      <c r="P3984" s="2122"/>
      <c r="Q3984" s="2122">
        <f t="shared" si="215"/>
        <v>0</v>
      </c>
      <c r="R3984" s="2428"/>
    </row>
    <row r="3985" spans="3:18" ht="14.25" customHeight="1">
      <c r="C3985" s="1696">
        <v>59</v>
      </c>
      <c r="D3985" s="1966" t="s">
        <v>7580</v>
      </c>
      <c r="E3985" s="1697">
        <v>7</v>
      </c>
      <c r="F3985" s="1698" t="s">
        <v>508</v>
      </c>
      <c r="G3985" s="1757">
        <v>6</v>
      </c>
      <c r="H3985" s="1698">
        <v>2007</v>
      </c>
      <c r="I3985" s="1700">
        <v>153.94800000000001</v>
      </c>
      <c r="J3985" s="1698">
        <f t="shared" si="212"/>
        <v>100</v>
      </c>
      <c r="K3985" s="1700">
        <f t="shared" si="213"/>
        <v>0</v>
      </c>
      <c r="L3985" s="1698"/>
      <c r="M3985" s="1698"/>
      <c r="N3985" s="1701">
        <f t="shared" si="214"/>
        <v>0</v>
      </c>
      <c r="O3985" s="2122"/>
      <c r="P3985" s="2122"/>
      <c r="Q3985" s="2122">
        <f t="shared" si="215"/>
        <v>0</v>
      </c>
      <c r="R3985" s="2428"/>
    </row>
    <row r="3986" spans="3:18" ht="14.25" customHeight="1">
      <c r="C3986" s="1696">
        <v>60</v>
      </c>
      <c r="D3986" s="1966" t="s">
        <v>2887</v>
      </c>
      <c r="E3986" s="1697">
        <v>7</v>
      </c>
      <c r="F3986" s="1698" t="s">
        <v>508</v>
      </c>
      <c r="G3986" s="1757">
        <v>25</v>
      </c>
      <c r="H3986" s="1698">
        <v>2007</v>
      </c>
      <c r="I3986" s="1700">
        <v>914.5</v>
      </c>
      <c r="J3986" s="1698">
        <f t="shared" si="212"/>
        <v>100</v>
      </c>
      <c r="K3986" s="1700">
        <f t="shared" si="213"/>
        <v>0</v>
      </c>
      <c r="L3986" s="1698"/>
      <c r="M3986" s="1698"/>
      <c r="N3986" s="1701">
        <f t="shared" si="214"/>
        <v>0</v>
      </c>
      <c r="O3986" s="2122"/>
      <c r="P3986" s="2122"/>
      <c r="Q3986" s="2122">
        <f t="shared" si="215"/>
        <v>0</v>
      </c>
      <c r="R3986" s="2428"/>
    </row>
    <row r="3987" spans="3:18" ht="14.25" customHeight="1">
      <c r="C3987" s="1696">
        <v>61</v>
      </c>
      <c r="D3987" s="1966" t="s">
        <v>2825</v>
      </c>
      <c r="E3987" s="1697">
        <v>7</v>
      </c>
      <c r="F3987" s="1698" t="s">
        <v>508</v>
      </c>
      <c r="G3987" s="1757">
        <v>2</v>
      </c>
      <c r="H3987" s="1698">
        <v>2007</v>
      </c>
      <c r="I3987" s="1700">
        <v>219.6</v>
      </c>
      <c r="J3987" s="1698">
        <f t="shared" si="212"/>
        <v>100</v>
      </c>
      <c r="K3987" s="1700">
        <f t="shared" si="213"/>
        <v>0</v>
      </c>
      <c r="L3987" s="1698"/>
      <c r="M3987" s="1698"/>
      <c r="N3987" s="1701">
        <f t="shared" si="214"/>
        <v>0</v>
      </c>
      <c r="O3987" s="2122"/>
      <c r="P3987" s="2122"/>
      <c r="Q3987" s="2122">
        <f t="shared" si="215"/>
        <v>0</v>
      </c>
      <c r="R3987" s="2428"/>
    </row>
    <row r="3988" spans="3:18" ht="14.25" customHeight="1">
      <c r="C3988" s="1696">
        <v>62</v>
      </c>
      <c r="D3988" s="1966" t="s">
        <v>2826</v>
      </c>
      <c r="E3988" s="1697">
        <v>7</v>
      </c>
      <c r="F3988" s="1698" t="s">
        <v>508</v>
      </c>
      <c r="G3988" s="1757">
        <v>1</v>
      </c>
      <c r="H3988" s="1698">
        <v>2007</v>
      </c>
      <c r="I3988" s="1700">
        <v>103.176</v>
      </c>
      <c r="J3988" s="1698">
        <f t="shared" si="212"/>
        <v>100</v>
      </c>
      <c r="K3988" s="1700">
        <f t="shared" si="213"/>
        <v>0</v>
      </c>
      <c r="L3988" s="1698"/>
      <c r="M3988" s="1698"/>
      <c r="N3988" s="1701">
        <f t="shared" si="214"/>
        <v>0</v>
      </c>
      <c r="O3988" s="2122"/>
      <c r="P3988" s="2122"/>
      <c r="Q3988" s="2122">
        <f t="shared" si="215"/>
        <v>0</v>
      </c>
      <c r="R3988" s="2428"/>
    </row>
    <row r="3989" spans="3:18" ht="14.25" customHeight="1">
      <c r="C3989" s="1696">
        <v>63</v>
      </c>
      <c r="D3989" s="1966" t="s">
        <v>2827</v>
      </c>
      <c r="E3989" s="1697">
        <v>7</v>
      </c>
      <c r="F3989" s="1698" t="s">
        <v>508</v>
      </c>
      <c r="G3989" s="1757">
        <v>1</v>
      </c>
      <c r="H3989" s="1698">
        <v>2007</v>
      </c>
      <c r="I3989" s="1700">
        <v>656.4</v>
      </c>
      <c r="J3989" s="1698">
        <f t="shared" si="212"/>
        <v>100</v>
      </c>
      <c r="K3989" s="1700">
        <f t="shared" si="213"/>
        <v>0</v>
      </c>
      <c r="L3989" s="1698"/>
      <c r="M3989" s="1698"/>
      <c r="N3989" s="1701">
        <f t="shared" si="214"/>
        <v>0</v>
      </c>
      <c r="O3989" s="2122"/>
      <c r="P3989" s="2122"/>
      <c r="Q3989" s="2122">
        <f t="shared" si="215"/>
        <v>0</v>
      </c>
      <c r="R3989" s="2428"/>
    </row>
    <row r="3990" spans="3:18" ht="14.25" customHeight="1">
      <c r="C3990" s="1696">
        <v>64</v>
      </c>
      <c r="D3990" s="1966" t="s">
        <v>7581</v>
      </c>
      <c r="E3990" s="1697">
        <v>7</v>
      </c>
      <c r="F3990" s="1698" t="s">
        <v>508</v>
      </c>
      <c r="G3990" s="1757">
        <v>6</v>
      </c>
      <c r="H3990" s="1698">
        <v>2007</v>
      </c>
      <c r="I3990" s="1700">
        <v>3910.6860000000001</v>
      </c>
      <c r="J3990" s="1698">
        <f t="shared" si="212"/>
        <v>100</v>
      </c>
      <c r="K3990" s="1700">
        <f t="shared" si="213"/>
        <v>0</v>
      </c>
      <c r="L3990" s="1698"/>
      <c r="M3990" s="1698"/>
      <c r="N3990" s="1701">
        <f t="shared" si="214"/>
        <v>0</v>
      </c>
      <c r="O3990" s="2122"/>
      <c r="P3990" s="2122"/>
      <c r="Q3990" s="2122">
        <f t="shared" si="215"/>
        <v>0</v>
      </c>
      <c r="R3990" s="2428"/>
    </row>
    <row r="3991" spans="3:18" ht="14.25" customHeight="1">
      <c r="C3991" s="1696">
        <v>65</v>
      </c>
      <c r="D3991" s="1966" t="s">
        <v>7582</v>
      </c>
      <c r="E3991" s="1697">
        <v>7</v>
      </c>
      <c r="F3991" s="1698" t="s">
        <v>508</v>
      </c>
      <c r="G3991" s="1757">
        <v>6</v>
      </c>
      <c r="H3991" s="1698">
        <v>2007</v>
      </c>
      <c r="I3991" s="1700">
        <v>691.60799999999995</v>
      </c>
      <c r="J3991" s="1698">
        <f t="shared" ref="J3991:J4054" si="216">IF(($J$14-H3991)*J$1177&gt;100,100,($J$14-H3991)*J$1177)</f>
        <v>100</v>
      </c>
      <c r="K3991" s="1700">
        <f t="shared" si="213"/>
        <v>0</v>
      </c>
      <c r="L3991" s="1698"/>
      <c r="M3991" s="1698"/>
      <c r="N3991" s="1701">
        <f t="shared" si="214"/>
        <v>0</v>
      </c>
      <c r="O3991" s="2122"/>
      <c r="P3991" s="2122"/>
      <c r="Q3991" s="2122">
        <f t="shared" si="215"/>
        <v>0</v>
      </c>
      <c r="R3991" s="2428"/>
    </row>
    <row r="3992" spans="3:18" ht="14.25" customHeight="1">
      <c r="C3992" s="1696">
        <v>66</v>
      </c>
      <c r="D3992" s="1966" t="s">
        <v>7583</v>
      </c>
      <c r="E3992" s="1697">
        <v>7</v>
      </c>
      <c r="F3992" s="1698" t="s">
        <v>508</v>
      </c>
      <c r="G3992" s="1757">
        <v>6</v>
      </c>
      <c r="H3992" s="1698">
        <v>2007</v>
      </c>
      <c r="I3992" s="1700">
        <v>951.24599999999998</v>
      </c>
      <c r="J3992" s="1698">
        <f t="shared" si="216"/>
        <v>100</v>
      </c>
      <c r="K3992" s="1700">
        <f t="shared" si="213"/>
        <v>0</v>
      </c>
      <c r="L3992" s="1698"/>
      <c r="M3992" s="1698"/>
      <c r="N3992" s="1701">
        <f t="shared" si="214"/>
        <v>0</v>
      </c>
      <c r="O3992" s="2122"/>
      <c r="P3992" s="2122"/>
      <c r="Q3992" s="2122">
        <f t="shared" si="215"/>
        <v>0</v>
      </c>
      <c r="R3992" s="2428"/>
    </row>
    <row r="3993" spans="3:18" ht="14.25" customHeight="1">
      <c r="C3993" s="1696">
        <v>67</v>
      </c>
      <c r="D3993" s="1966" t="s">
        <v>7584</v>
      </c>
      <c r="E3993" s="1697">
        <v>7</v>
      </c>
      <c r="F3993" s="1698" t="s">
        <v>508</v>
      </c>
      <c r="G3993" s="1757">
        <v>36</v>
      </c>
      <c r="H3993" s="1698">
        <v>2007</v>
      </c>
      <c r="I3993" s="1700">
        <v>317.08800000000002</v>
      </c>
      <c r="J3993" s="1698">
        <f t="shared" si="216"/>
        <v>100</v>
      </c>
      <c r="K3993" s="1700">
        <f t="shared" si="213"/>
        <v>0</v>
      </c>
      <c r="L3993" s="1698"/>
      <c r="M3993" s="1698"/>
      <c r="N3993" s="1701">
        <f t="shared" si="214"/>
        <v>0</v>
      </c>
      <c r="O3993" s="2122"/>
      <c r="P3993" s="2122"/>
      <c r="Q3993" s="2122">
        <f t="shared" si="215"/>
        <v>0</v>
      </c>
      <c r="R3993" s="2428"/>
    </row>
    <row r="3994" spans="3:18" ht="14.25" customHeight="1">
      <c r="C3994" s="1696">
        <v>68</v>
      </c>
      <c r="D3994" s="1966" t="s">
        <v>7585</v>
      </c>
      <c r="E3994" s="1697">
        <v>7</v>
      </c>
      <c r="F3994" s="1698" t="s">
        <v>508</v>
      </c>
      <c r="G3994" s="1757">
        <v>36</v>
      </c>
      <c r="H3994" s="1698">
        <v>2007</v>
      </c>
      <c r="I3994" s="1700">
        <v>330.87599999999998</v>
      </c>
      <c r="J3994" s="1698">
        <f t="shared" si="216"/>
        <v>100</v>
      </c>
      <c r="K3994" s="1700">
        <f t="shared" si="213"/>
        <v>0</v>
      </c>
      <c r="L3994" s="1698"/>
      <c r="M3994" s="1698"/>
      <c r="N3994" s="1701">
        <f t="shared" si="214"/>
        <v>0</v>
      </c>
      <c r="O3994" s="2122"/>
      <c r="P3994" s="2122"/>
      <c r="Q3994" s="2122">
        <f t="shared" si="215"/>
        <v>0</v>
      </c>
      <c r="R3994" s="2428"/>
    </row>
    <row r="3995" spans="3:18" ht="14.25" customHeight="1">
      <c r="C3995" s="1696">
        <v>69</v>
      </c>
      <c r="D3995" s="1966" t="s">
        <v>7586</v>
      </c>
      <c r="E3995" s="1697">
        <v>7</v>
      </c>
      <c r="F3995" s="1698" t="s">
        <v>508</v>
      </c>
      <c r="G3995" s="1757">
        <v>6</v>
      </c>
      <c r="H3995" s="1698">
        <v>2007</v>
      </c>
      <c r="I3995" s="1700">
        <v>153.94800000000001</v>
      </c>
      <c r="J3995" s="1698">
        <f t="shared" si="216"/>
        <v>100</v>
      </c>
      <c r="K3995" s="1700">
        <f t="shared" si="213"/>
        <v>0</v>
      </c>
      <c r="L3995" s="1698"/>
      <c r="M3995" s="1698"/>
      <c r="N3995" s="1701">
        <f t="shared" si="214"/>
        <v>0</v>
      </c>
      <c r="O3995" s="2122"/>
      <c r="P3995" s="2122"/>
      <c r="Q3995" s="2122">
        <f t="shared" si="215"/>
        <v>0</v>
      </c>
      <c r="R3995" s="2428"/>
    </row>
    <row r="3996" spans="3:18" ht="14.25" customHeight="1">
      <c r="C3996" s="1696">
        <v>70</v>
      </c>
      <c r="D3996" s="1966" t="s">
        <v>7587</v>
      </c>
      <c r="E3996" s="1697">
        <v>7</v>
      </c>
      <c r="F3996" s="1698" t="s">
        <v>508</v>
      </c>
      <c r="G3996" s="1757">
        <v>6</v>
      </c>
      <c r="H3996" s="1698">
        <v>2007</v>
      </c>
      <c r="I3996" s="1700">
        <v>160.84200000000001</v>
      </c>
      <c r="J3996" s="1698">
        <f t="shared" si="216"/>
        <v>100</v>
      </c>
      <c r="K3996" s="1700">
        <f t="shared" si="213"/>
        <v>0</v>
      </c>
      <c r="L3996" s="1698"/>
      <c r="M3996" s="1698"/>
      <c r="N3996" s="1701">
        <f t="shared" si="214"/>
        <v>0</v>
      </c>
      <c r="O3996" s="2122"/>
      <c r="P3996" s="2122"/>
      <c r="Q3996" s="2122">
        <f t="shared" si="215"/>
        <v>0</v>
      </c>
      <c r="R3996" s="2428"/>
    </row>
    <row r="3997" spans="3:18" ht="14.25" customHeight="1">
      <c r="C3997" s="1696">
        <v>71</v>
      </c>
      <c r="D3997" s="1966" t="s">
        <v>7588</v>
      </c>
      <c r="E3997" s="1697">
        <v>7</v>
      </c>
      <c r="F3997" s="1698" t="s">
        <v>508</v>
      </c>
      <c r="G3997" s="1757">
        <v>6</v>
      </c>
      <c r="H3997" s="1698">
        <v>2007</v>
      </c>
      <c r="I3997" s="1700">
        <v>3910.6860000000001</v>
      </c>
      <c r="J3997" s="1698">
        <f t="shared" si="216"/>
        <v>100</v>
      </c>
      <c r="K3997" s="1700">
        <f t="shared" si="213"/>
        <v>0</v>
      </c>
      <c r="L3997" s="1698"/>
      <c r="M3997" s="1698"/>
      <c r="N3997" s="1701">
        <f t="shared" si="214"/>
        <v>0</v>
      </c>
      <c r="O3997" s="2122"/>
      <c r="P3997" s="2122"/>
      <c r="Q3997" s="2122">
        <f t="shared" si="215"/>
        <v>0</v>
      </c>
      <c r="R3997" s="2428"/>
    </row>
    <row r="3998" spans="3:18" ht="14.25" customHeight="1">
      <c r="C3998" s="1696">
        <v>72</v>
      </c>
      <c r="D3998" s="1966" t="s">
        <v>2850</v>
      </c>
      <c r="E3998" s="1697">
        <v>7</v>
      </c>
      <c r="F3998" s="1698" t="s">
        <v>508</v>
      </c>
      <c r="G3998" s="1757">
        <v>1</v>
      </c>
      <c r="H3998" s="1698">
        <v>2007</v>
      </c>
      <c r="I3998" s="1700">
        <v>26.65</v>
      </c>
      <c r="J3998" s="1698">
        <f t="shared" si="216"/>
        <v>100</v>
      </c>
      <c r="K3998" s="1700">
        <f t="shared" si="213"/>
        <v>0</v>
      </c>
      <c r="L3998" s="1698"/>
      <c r="M3998" s="1698"/>
      <c r="N3998" s="1701">
        <f t="shared" si="214"/>
        <v>0</v>
      </c>
      <c r="O3998" s="2122"/>
      <c r="P3998" s="2122"/>
      <c r="Q3998" s="2122">
        <f t="shared" si="215"/>
        <v>0</v>
      </c>
      <c r="R3998" s="2428"/>
    </row>
    <row r="3999" spans="3:18" ht="14.25" customHeight="1">
      <c r="C3999" s="1696">
        <v>73</v>
      </c>
      <c r="D3999" s="1966" t="s">
        <v>5078</v>
      </c>
      <c r="E3999" s="1697">
        <v>7</v>
      </c>
      <c r="F3999" s="1698" t="s">
        <v>508</v>
      </c>
      <c r="G3999" s="1757">
        <v>3</v>
      </c>
      <c r="H3999" s="1698">
        <v>2008</v>
      </c>
      <c r="I3999" s="1700">
        <v>303.14999999999998</v>
      </c>
      <c r="J3999" s="1698">
        <f t="shared" si="216"/>
        <v>100</v>
      </c>
      <c r="K3999" s="1700">
        <f t="shared" si="213"/>
        <v>0</v>
      </c>
      <c r="L3999" s="1698"/>
      <c r="M3999" s="1698"/>
      <c r="N3999" s="1701">
        <f t="shared" si="214"/>
        <v>0</v>
      </c>
      <c r="O3999" s="2122"/>
      <c r="P3999" s="2122"/>
      <c r="Q3999" s="2122">
        <f t="shared" si="215"/>
        <v>0</v>
      </c>
      <c r="R3999" s="2428"/>
    </row>
    <row r="4000" spans="3:18" ht="14.25" customHeight="1">
      <c r="C4000" s="1696">
        <v>74</v>
      </c>
      <c r="D4000" s="1966" t="s">
        <v>2688</v>
      </c>
      <c r="E4000" s="1697">
        <v>7</v>
      </c>
      <c r="F4000" s="1698" t="s">
        <v>508</v>
      </c>
      <c r="G4000" s="1757">
        <v>5</v>
      </c>
      <c r="H4000" s="1698">
        <v>2008</v>
      </c>
      <c r="I4000" s="1700">
        <v>505.25</v>
      </c>
      <c r="J4000" s="1698">
        <f t="shared" si="216"/>
        <v>100</v>
      </c>
      <c r="K4000" s="1700">
        <f t="shared" si="213"/>
        <v>0</v>
      </c>
      <c r="L4000" s="1698"/>
      <c r="M4000" s="1698"/>
      <c r="N4000" s="1701">
        <f t="shared" si="214"/>
        <v>0</v>
      </c>
      <c r="O4000" s="2122"/>
      <c r="P4000" s="2122"/>
      <c r="Q4000" s="2122">
        <f t="shared" si="215"/>
        <v>0</v>
      </c>
      <c r="R4000" s="2428"/>
    </row>
    <row r="4001" spans="3:18" ht="14.25" customHeight="1">
      <c r="C4001" s="1696">
        <v>75</v>
      </c>
      <c r="D4001" s="1966" t="s">
        <v>5066</v>
      </c>
      <c r="E4001" s="1697">
        <v>7</v>
      </c>
      <c r="F4001" s="1698" t="s">
        <v>508</v>
      </c>
      <c r="G4001" s="1757">
        <v>1</v>
      </c>
      <c r="H4001" s="1698">
        <v>2008</v>
      </c>
      <c r="I4001" s="1700">
        <v>101.05</v>
      </c>
      <c r="J4001" s="1698">
        <f t="shared" si="216"/>
        <v>100</v>
      </c>
      <c r="K4001" s="1700">
        <f t="shared" si="213"/>
        <v>0</v>
      </c>
      <c r="L4001" s="1698"/>
      <c r="M4001" s="1698"/>
      <c r="N4001" s="1701">
        <f t="shared" si="214"/>
        <v>0</v>
      </c>
      <c r="O4001" s="2122"/>
      <c r="P4001" s="2122"/>
      <c r="Q4001" s="2122">
        <f t="shared" si="215"/>
        <v>0</v>
      </c>
      <c r="R4001" s="2428"/>
    </row>
    <row r="4002" spans="3:18" ht="14.25" customHeight="1">
      <c r="C4002" s="1696">
        <v>76</v>
      </c>
      <c r="D4002" s="1966" t="s">
        <v>2683</v>
      </c>
      <c r="E4002" s="1697">
        <v>7</v>
      </c>
      <c r="F4002" s="1698" t="s">
        <v>508</v>
      </c>
      <c r="G4002" s="1757">
        <v>1</v>
      </c>
      <c r="H4002" s="1698">
        <v>2008</v>
      </c>
      <c r="I4002" s="1700">
        <v>37</v>
      </c>
      <c r="J4002" s="1698">
        <f t="shared" si="216"/>
        <v>100</v>
      </c>
      <c r="K4002" s="1700">
        <f t="shared" si="213"/>
        <v>0</v>
      </c>
      <c r="L4002" s="1698"/>
      <c r="M4002" s="1698"/>
      <c r="N4002" s="1701">
        <f t="shared" si="214"/>
        <v>0</v>
      </c>
      <c r="O4002" s="2122"/>
      <c r="P4002" s="2122"/>
      <c r="Q4002" s="2122">
        <f t="shared" si="215"/>
        <v>0</v>
      </c>
      <c r="R4002" s="2428"/>
    </row>
    <row r="4003" spans="3:18" ht="14.25" customHeight="1">
      <c r="C4003" s="1696">
        <v>77</v>
      </c>
      <c r="D4003" s="1966" t="s">
        <v>2648</v>
      </c>
      <c r="E4003" s="1697">
        <v>7</v>
      </c>
      <c r="F4003" s="1698" t="s">
        <v>508</v>
      </c>
      <c r="G4003" s="1757">
        <v>1</v>
      </c>
      <c r="H4003" s="1698">
        <v>2008</v>
      </c>
      <c r="I4003" s="1700">
        <v>60</v>
      </c>
      <c r="J4003" s="1698">
        <f t="shared" si="216"/>
        <v>100</v>
      </c>
      <c r="K4003" s="1700">
        <f t="shared" si="213"/>
        <v>0</v>
      </c>
      <c r="L4003" s="1698"/>
      <c r="M4003" s="1698"/>
      <c r="N4003" s="1701">
        <f t="shared" si="214"/>
        <v>0</v>
      </c>
      <c r="O4003" s="2122"/>
      <c r="P4003" s="2122"/>
      <c r="Q4003" s="2122">
        <f t="shared" si="215"/>
        <v>0</v>
      </c>
      <c r="R4003" s="2428"/>
    </row>
    <row r="4004" spans="3:18" ht="14.25" customHeight="1">
      <c r="C4004" s="1696">
        <v>78</v>
      </c>
      <c r="D4004" s="1966" t="s">
        <v>2617</v>
      </c>
      <c r="E4004" s="1697">
        <v>7</v>
      </c>
      <c r="F4004" s="1698" t="s">
        <v>508</v>
      </c>
      <c r="G4004" s="1757">
        <v>15</v>
      </c>
      <c r="H4004" s="1698">
        <v>2008</v>
      </c>
      <c r="I4004" s="1700">
        <v>558.75</v>
      </c>
      <c r="J4004" s="1698">
        <f t="shared" si="216"/>
        <v>100</v>
      </c>
      <c r="K4004" s="1700">
        <f t="shared" si="213"/>
        <v>0</v>
      </c>
      <c r="L4004" s="1698"/>
      <c r="M4004" s="1698"/>
      <c r="N4004" s="1701">
        <f t="shared" si="214"/>
        <v>0</v>
      </c>
      <c r="O4004" s="2122"/>
      <c r="P4004" s="2122"/>
      <c r="Q4004" s="2122">
        <f t="shared" si="215"/>
        <v>0</v>
      </c>
      <c r="R4004" s="2428"/>
    </row>
    <row r="4005" spans="3:18" ht="14.25" customHeight="1">
      <c r="C4005" s="1696">
        <v>79</v>
      </c>
      <c r="D4005" s="1966" t="s">
        <v>2839</v>
      </c>
      <c r="E4005" s="1697">
        <v>7</v>
      </c>
      <c r="F4005" s="1698" t="s">
        <v>508</v>
      </c>
      <c r="G4005" s="1757">
        <v>25</v>
      </c>
      <c r="H4005" s="1698">
        <v>2008</v>
      </c>
      <c r="I4005" s="1700">
        <v>931.25</v>
      </c>
      <c r="J4005" s="1698">
        <f t="shared" si="216"/>
        <v>100</v>
      </c>
      <c r="K4005" s="1700">
        <f t="shared" si="213"/>
        <v>0</v>
      </c>
      <c r="L4005" s="1698"/>
      <c r="M4005" s="1698"/>
      <c r="N4005" s="1701">
        <f t="shared" si="214"/>
        <v>0</v>
      </c>
      <c r="O4005" s="2122"/>
      <c r="P4005" s="2122"/>
      <c r="Q4005" s="2122">
        <f t="shared" si="215"/>
        <v>0</v>
      </c>
      <c r="R4005" s="2428"/>
    </row>
    <row r="4006" spans="3:18" ht="14.25" customHeight="1">
      <c r="C4006" s="1696">
        <v>80</v>
      </c>
      <c r="D4006" s="1966" t="s">
        <v>2863</v>
      </c>
      <c r="E4006" s="1697">
        <v>7</v>
      </c>
      <c r="F4006" s="1698" t="s">
        <v>508</v>
      </c>
      <c r="G4006" s="1757">
        <v>18</v>
      </c>
      <c r="H4006" s="1698">
        <v>2008</v>
      </c>
      <c r="I4006" s="1700">
        <v>670.5</v>
      </c>
      <c r="J4006" s="1698">
        <f t="shared" si="216"/>
        <v>100</v>
      </c>
      <c r="K4006" s="1700">
        <f t="shared" si="213"/>
        <v>0</v>
      </c>
      <c r="L4006" s="1698"/>
      <c r="M4006" s="1698"/>
      <c r="N4006" s="1701">
        <f t="shared" si="214"/>
        <v>0</v>
      </c>
      <c r="O4006" s="2122"/>
      <c r="P4006" s="2122"/>
      <c r="Q4006" s="2122">
        <f t="shared" si="215"/>
        <v>0</v>
      </c>
      <c r="R4006" s="2428"/>
    </row>
    <row r="4007" spans="3:18" ht="14.25" customHeight="1">
      <c r="C4007" s="1696">
        <v>81</v>
      </c>
      <c r="D4007" s="1966" t="s">
        <v>5072</v>
      </c>
      <c r="E4007" s="1697">
        <v>7</v>
      </c>
      <c r="F4007" s="1698" t="s">
        <v>508</v>
      </c>
      <c r="G4007" s="1757">
        <v>46</v>
      </c>
      <c r="H4007" s="1698">
        <v>2008</v>
      </c>
      <c r="I4007" s="1700">
        <v>1369.9259999999999</v>
      </c>
      <c r="J4007" s="1698">
        <f t="shared" si="216"/>
        <v>100</v>
      </c>
      <c r="K4007" s="1700">
        <f t="shared" si="213"/>
        <v>0</v>
      </c>
      <c r="L4007" s="1698"/>
      <c r="M4007" s="1698"/>
      <c r="N4007" s="1701">
        <f t="shared" si="214"/>
        <v>0</v>
      </c>
      <c r="O4007" s="2122"/>
      <c r="P4007" s="2122"/>
      <c r="Q4007" s="2122">
        <f t="shared" si="215"/>
        <v>0</v>
      </c>
      <c r="R4007" s="2428"/>
    </row>
    <row r="4008" spans="3:18" ht="14.25" customHeight="1">
      <c r="C4008" s="1696">
        <v>82</v>
      </c>
      <c r="D4008" s="1966" t="s">
        <v>2555</v>
      </c>
      <c r="E4008" s="1697">
        <v>7</v>
      </c>
      <c r="F4008" s="1698" t="s">
        <v>508</v>
      </c>
      <c r="G4008" s="1757">
        <v>9</v>
      </c>
      <c r="H4008" s="1698">
        <v>2008</v>
      </c>
      <c r="I4008" s="1700">
        <v>398.7</v>
      </c>
      <c r="J4008" s="1698">
        <f t="shared" si="216"/>
        <v>100</v>
      </c>
      <c r="K4008" s="1700">
        <f t="shared" si="213"/>
        <v>0</v>
      </c>
      <c r="L4008" s="1698"/>
      <c r="M4008" s="1698"/>
      <c r="N4008" s="1701">
        <f t="shared" si="214"/>
        <v>0</v>
      </c>
      <c r="O4008" s="2122"/>
      <c r="P4008" s="2122"/>
      <c r="Q4008" s="2122">
        <f t="shared" si="215"/>
        <v>0</v>
      </c>
      <c r="R4008" s="2428"/>
    </row>
    <row r="4009" spans="3:18" ht="14.25" customHeight="1">
      <c r="C4009" s="1696">
        <v>83</v>
      </c>
      <c r="D4009" s="1966" t="s">
        <v>2828</v>
      </c>
      <c r="E4009" s="1697">
        <v>7</v>
      </c>
      <c r="F4009" s="1698" t="s">
        <v>508</v>
      </c>
      <c r="G4009" s="1757">
        <v>9</v>
      </c>
      <c r="H4009" s="1698">
        <v>2008</v>
      </c>
      <c r="I4009" s="1700">
        <v>1249.2</v>
      </c>
      <c r="J4009" s="1698">
        <f t="shared" si="216"/>
        <v>100</v>
      </c>
      <c r="K4009" s="1700">
        <f t="shared" si="213"/>
        <v>0</v>
      </c>
      <c r="L4009" s="1698"/>
      <c r="M4009" s="1698"/>
      <c r="N4009" s="1701">
        <f t="shared" si="214"/>
        <v>0</v>
      </c>
      <c r="O4009" s="2122"/>
      <c r="P4009" s="2122"/>
      <c r="Q4009" s="2122">
        <f t="shared" si="215"/>
        <v>0</v>
      </c>
      <c r="R4009" s="2428"/>
    </row>
    <row r="4010" spans="3:18" ht="14.25" customHeight="1">
      <c r="C4010" s="1696">
        <v>84</v>
      </c>
      <c r="D4010" s="1966" t="s">
        <v>5079</v>
      </c>
      <c r="E4010" s="1697">
        <v>7</v>
      </c>
      <c r="F4010" s="1698" t="s">
        <v>508</v>
      </c>
      <c r="G4010" s="1757">
        <v>2</v>
      </c>
      <c r="H4010" s="1698">
        <v>2008</v>
      </c>
      <c r="I4010" s="1700">
        <v>1084</v>
      </c>
      <c r="J4010" s="1698">
        <f t="shared" si="216"/>
        <v>100</v>
      </c>
      <c r="K4010" s="1700">
        <f t="shared" si="213"/>
        <v>0</v>
      </c>
      <c r="L4010" s="1698"/>
      <c r="M4010" s="1698"/>
      <c r="N4010" s="1701">
        <f t="shared" si="214"/>
        <v>0</v>
      </c>
      <c r="O4010" s="2122"/>
      <c r="P4010" s="2122"/>
      <c r="Q4010" s="2122">
        <f t="shared" si="215"/>
        <v>0</v>
      </c>
      <c r="R4010" s="2428"/>
    </row>
    <row r="4011" spans="3:18" ht="14.25" customHeight="1">
      <c r="C4011" s="1696">
        <v>85</v>
      </c>
      <c r="D4011" s="1966" t="s">
        <v>2831</v>
      </c>
      <c r="E4011" s="1697">
        <v>7</v>
      </c>
      <c r="F4011" s="1698" t="s">
        <v>508</v>
      </c>
      <c r="G4011" s="1757">
        <v>8</v>
      </c>
      <c r="H4011" s="1698">
        <v>2008</v>
      </c>
      <c r="I4011" s="1700">
        <v>4980</v>
      </c>
      <c r="J4011" s="1698">
        <f t="shared" si="216"/>
        <v>100</v>
      </c>
      <c r="K4011" s="1700">
        <f t="shared" si="213"/>
        <v>0</v>
      </c>
      <c r="L4011" s="1698"/>
      <c r="M4011" s="1698"/>
      <c r="N4011" s="1701">
        <f t="shared" si="214"/>
        <v>0</v>
      </c>
      <c r="O4011" s="2122"/>
      <c r="P4011" s="2122"/>
      <c r="Q4011" s="2122">
        <f t="shared" si="215"/>
        <v>0</v>
      </c>
      <c r="R4011" s="2428"/>
    </row>
    <row r="4012" spans="3:18" ht="14.25" customHeight="1">
      <c r="C4012" s="1696">
        <v>86</v>
      </c>
      <c r="D4012" s="1966" t="s">
        <v>7589</v>
      </c>
      <c r="E4012" s="1697">
        <v>7</v>
      </c>
      <c r="F4012" s="1698" t="s">
        <v>508</v>
      </c>
      <c r="G4012" s="1757">
        <v>18</v>
      </c>
      <c r="H4012" s="1698">
        <v>2010</v>
      </c>
      <c r="I4012" s="1700">
        <v>1358.64</v>
      </c>
      <c r="J4012" s="1698">
        <f t="shared" si="216"/>
        <v>100</v>
      </c>
      <c r="K4012" s="1700">
        <f t="shared" si="213"/>
        <v>0</v>
      </c>
      <c r="L4012" s="1698"/>
      <c r="M4012" s="1698"/>
      <c r="N4012" s="1701">
        <f t="shared" si="214"/>
        <v>0</v>
      </c>
      <c r="O4012" s="2122"/>
      <c r="P4012" s="2122"/>
      <c r="Q4012" s="2122">
        <f t="shared" si="215"/>
        <v>0</v>
      </c>
      <c r="R4012" s="2428"/>
    </row>
    <row r="4013" spans="3:18" ht="14.25" customHeight="1">
      <c r="C4013" s="1696">
        <v>87</v>
      </c>
      <c r="D4013" s="1966" t="s">
        <v>2616</v>
      </c>
      <c r="E4013" s="1697">
        <v>7</v>
      </c>
      <c r="F4013" s="1698" t="s">
        <v>508</v>
      </c>
      <c r="G4013" s="1757">
        <v>2</v>
      </c>
      <c r="H4013" s="1698">
        <v>2010</v>
      </c>
      <c r="I4013" s="1700">
        <v>132</v>
      </c>
      <c r="J4013" s="1698">
        <f t="shared" si="216"/>
        <v>100</v>
      </c>
      <c r="K4013" s="1700">
        <f t="shared" si="213"/>
        <v>0</v>
      </c>
      <c r="L4013" s="1698"/>
      <c r="M4013" s="1698"/>
      <c r="N4013" s="1701">
        <f t="shared" si="214"/>
        <v>0</v>
      </c>
      <c r="O4013" s="2122"/>
      <c r="P4013" s="2122"/>
      <c r="Q4013" s="2122">
        <f t="shared" si="215"/>
        <v>0</v>
      </c>
      <c r="R4013" s="2428"/>
    </row>
    <row r="4014" spans="3:18" ht="14.25" customHeight="1">
      <c r="C4014" s="1696">
        <v>88</v>
      </c>
      <c r="D4014" s="1966" t="s">
        <v>2864</v>
      </c>
      <c r="E4014" s="1697">
        <v>7</v>
      </c>
      <c r="F4014" s="1698" t="s">
        <v>508</v>
      </c>
      <c r="G4014" s="1757">
        <v>2</v>
      </c>
      <c r="H4014" s="1698">
        <v>2010</v>
      </c>
      <c r="I4014" s="1700">
        <v>900.24</v>
      </c>
      <c r="J4014" s="1698">
        <f t="shared" si="216"/>
        <v>100</v>
      </c>
      <c r="K4014" s="1700">
        <f t="shared" ref="K4014:K4077" si="217">IF(J4014=100,0,I4014-I4014*J4014%)</f>
        <v>0</v>
      </c>
      <c r="L4014" s="1698"/>
      <c r="M4014" s="1698"/>
      <c r="N4014" s="1701">
        <f t="shared" ref="N4014:N4077" si="218">+L4014*M4014</f>
        <v>0</v>
      </c>
      <c r="O4014" s="2122"/>
      <c r="P4014" s="2122"/>
      <c r="Q4014" s="2122">
        <f t="shared" ref="Q4014:Q4077" si="219">+O4014*P4014</f>
        <v>0</v>
      </c>
      <c r="R4014" s="2428"/>
    </row>
    <row r="4015" spans="3:18" ht="14.25" customHeight="1">
      <c r="C4015" s="1696">
        <v>89</v>
      </c>
      <c r="D4015" s="1966" t="s">
        <v>2349</v>
      </c>
      <c r="E4015" s="1697">
        <v>7</v>
      </c>
      <c r="F4015" s="1698" t="s">
        <v>508</v>
      </c>
      <c r="G4015" s="1757">
        <v>1</v>
      </c>
      <c r="H4015" s="1698">
        <v>2010</v>
      </c>
      <c r="I4015" s="1700">
        <v>450.12</v>
      </c>
      <c r="J4015" s="1698">
        <f t="shared" si="216"/>
        <v>100</v>
      </c>
      <c r="K4015" s="1700">
        <f t="shared" si="217"/>
        <v>0</v>
      </c>
      <c r="L4015" s="1698"/>
      <c r="M4015" s="1698"/>
      <c r="N4015" s="1701">
        <f t="shared" si="218"/>
        <v>0</v>
      </c>
      <c r="O4015" s="2122"/>
      <c r="P4015" s="2122"/>
      <c r="Q4015" s="2122">
        <f t="shared" si="219"/>
        <v>0</v>
      </c>
      <c r="R4015" s="2428"/>
    </row>
    <row r="4016" spans="3:18" ht="14.25" customHeight="1">
      <c r="C4016" s="1696">
        <v>90</v>
      </c>
      <c r="D4016" s="1966" t="s">
        <v>2873</v>
      </c>
      <c r="E4016" s="1697">
        <v>7</v>
      </c>
      <c r="F4016" s="1698" t="s">
        <v>508</v>
      </c>
      <c r="G4016" s="1757">
        <v>1</v>
      </c>
      <c r="H4016" s="1698">
        <v>2010</v>
      </c>
      <c r="I4016" s="1700">
        <v>110</v>
      </c>
      <c r="J4016" s="1698">
        <f t="shared" si="216"/>
        <v>100</v>
      </c>
      <c r="K4016" s="1700">
        <f t="shared" si="217"/>
        <v>0</v>
      </c>
      <c r="L4016" s="1698"/>
      <c r="M4016" s="1698"/>
      <c r="N4016" s="1701">
        <f t="shared" si="218"/>
        <v>0</v>
      </c>
      <c r="O4016" s="2122"/>
      <c r="P4016" s="2122"/>
      <c r="Q4016" s="2122">
        <f t="shared" si="219"/>
        <v>0</v>
      </c>
      <c r="R4016" s="2428"/>
    </row>
    <row r="4017" spans="3:18" ht="14.25" customHeight="1">
      <c r="C4017" s="1696">
        <v>91</v>
      </c>
      <c r="D4017" s="1966" t="s">
        <v>2829</v>
      </c>
      <c r="E4017" s="1697">
        <v>7</v>
      </c>
      <c r="F4017" s="1698" t="s">
        <v>508</v>
      </c>
      <c r="G4017" s="1757">
        <v>1</v>
      </c>
      <c r="H4017" s="1698">
        <v>2010</v>
      </c>
      <c r="I4017" s="1700">
        <v>127</v>
      </c>
      <c r="J4017" s="1698">
        <f t="shared" si="216"/>
        <v>100</v>
      </c>
      <c r="K4017" s="1700">
        <f t="shared" si="217"/>
        <v>0</v>
      </c>
      <c r="L4017" s="1698"/>
      <c r="M4017" s="1698"/>
      <c r="N4017" s="1701">
        <f t="shared" si="218"/>
        <v>0</v>
      </c>
      <c r="O4017" s="2122"/>
      <c r="P4017" s="2122"/>
      <c r="Q4017" s="2122">
        <f t="shared" si="219"/>
        <v>0</v>
      </c>
      <c r="R4017" s="2428"/>
    </row>
    <row r="4018" spans="3:18" ht="14.25" customHeight="1">
      <c r="C4018" s="1696">
        <v>92</v>
      </c>
      <c r="D4018" s="1966" t="s">
        <v>5086</v>
      </c>
      <c r="E4018" s="1697">
        <v>7</v>
      </c>
      <c r="F4018" s="1698" t="s">
        <v>508</v>
      </c>
      <c r="G4018" s="1757">
        <v>1</v>
      </c>
      <c r="H4018" s="1698">
        <v>2010</v>
      </c>
      <c r="I4018" s="1700">
        <v>54</v>
      </c>
      <c r="J4018" s="1698">
        <f t="shared" si="216"/>
        <v>100</v>
      </c>
      <c r="K4018" s="1700">
        <f t="shared" si="217"/>
        <v>0</v>
      </c>
      <c r="L4018" s="1698"/>
      <c r="M4018" s="1698"/>
      <c r="N4018" s="1701">
        <f t="shared" si="218"/>
        <v>0</v>
      </c>
      <c r="O4018" s="2122"/>
      <c r="P4018" s="2122"/>
      <c r="Q4018" s="2122">
        <f t="shared" si="219"/>
        <v>0</v>
      </c>
      <c r="R4018" s="2428"/>
    </row>
    <row r="4019" spans="3:18" ht="14.25" customHeight="1">
      <c r="C4019" s="1696">
        <v>93</v>
      </c>
      <c r="D4019" s="1966" t="s">
        <v>2874</v>
      </c>
      <c r="E4019" s="1697">
        <v>7</v>
      </c>
      <c r="F4019" s="1698" t="s">
        <v>508</v>
      </c>
      <c r="G4019" s="1757">
        <v>1</v>
      </c>
      <c r="H4019" s="1698">
        <v>2010</v>
      </c>
      <c r="I4019" s="1700">
        <v>42.9</v>
      </c>
      <c r="J4019" s="1698">
        <f t="shared" si="216"/>
        <v>100</v>
      </c>
      <c r="K4019" s="1700">
        <f t="shared" si="217"/>
        <v>0</v>
      </c>
      <c r="L4019" s="1698"/>
      <c r="M4019" s="1698"/>
      <c r="N4019" s="1701">
        <f t="shared" si="218"/>
        <v>0</v>
      </c>
      <c r="O4019" s="2122"/>
      <c r="P4019" s="2122"/>
      <c r="Q4019" s="2122">
        <f t="shared" si="219"/>
        <v>0</v>
      </c>
      <c r="R4019" s="2428"/>
    </row>
    <row r="4020" spans="3:18" ht="14.25" customHeight="1">
      <c r="C4020" s="1696">
        <v>94</v>
      </c>
      <c r="D4020" s="1966" t="s">
        <v>2112</v>
      </c>
      <c r="E4020" s="1697">
        <v>7</v>
      </c>
      <c r="F4020" s="1698" t="s">
        <v>508</v>
      </c>
      <c r="G4020" s="1757">
        <v>1</v>
      </c>
      <c r="H4020" s="1698">
        <v>2011</v>
      </c>
      <c r="I4020" s="1700">
        <v>267.95999999999998</v>
      </c>
      <c r="J4020" s="1698">
        <f t="shared" si="216"/>
        <v>100</v>
      </c>
      <c r="K4020" s="1700">
        <f t="shared" si="217"/>
        <v>0</v>
      </c>
      <c r="L4020" s="1698"/>
      <c r="M4020" s="1698"/>
      <c r="N4020" s="1701">
        <f t="shared" si="218"/>
        <v>0</v>
      </c>
      <c r="O4020" s="2122"/>
      <c r="P4020" s="2122"/>
      <c r="Q4020" s="2122">
        <f t="shared" si="219"/>
        <v>0</v>
      </c>
      <c r="R4020" s="2428"/>
    </row>
    <row r="4021" spans="3:18" ht="14.25" customHeight="1">
      <c r="C4021" s="1696">
        <v>95</v>
      </c>
      <c r="D4021" s="1966" t="s">
        <v>2616</v>
      </c>
      <c r="E4021" s="1697">
        <v>7</v>
      </c>
      <c r="F4021" s="1698" t="s">
        <v>508</v>
      </c>
      <c r="G4021" s="1757">
        <v>1</v>
      </c>
      <c r="H4021" s="1698">
        <v>2011</v>
      </c>
      <c r="I4021" s="1700">
        <v>60</v>
      </c>
      <c r="J4021" s="1698">
        <f t="shared" si="216"/>
        <v>100</v>
      </c>
      <c r="K4021" s="1700">
        <f t="shared" si="217"/>
        <v>0</v>
      </c>
      <c r="L4021" s="1698"/>
      <c r="M4021" s="1698"/>
      <c r="N4021" s="1701">
        <f t="shared" si="218"/>
        <v>0</v>
      </c>
      <c r="O4021" s="2122"/>
      <c r="P4021" s="2122"/>
      <c r="Q4021" s="2122">
        <f t="shared" si="219"/>
        <v>0</v>
      </c>
      <c r="R4021" s="2428"/>
    </row>
    <row r="4022" spans="3:18" ht="14.25" customHeight="1">
      <c r="C4022" s="1696">
        <v>96</v>
      </c>
      <c r="D4022" s="1966" t="s">
        <v>5077</v>
      </c>
      <c r="E4022" s="1697">
        <v>7</v>
      </c>
      <c r="F4022" s="1698" t="s">
        <v>508</v>
      </c>
      <c r="G4022" s="1757">
        <v>1</v>
      </c>
      <c r="H4022" s="1698">
        <v>2011</v>
      </c>
      <c r="I4022" s="1700">
        <v>1907.33142</v>
      </c>
      <c r="J4022" s="1698">
        <f t="shared" si="216"/>
        <v>100</v>
      </c>
      <c r="K4022" s="1700">
        <f t="shared" si="217"/>
        <v>0</v>
      </c>
      <c r="L4022" s="1698"/>
      <c r="M4022" s="1698"/>
      <c r="N4022" s="1701">
        <f t="shared" si="218"/>
        <v>0</v>
      </c>
      <c r="O4022" s="2122"/>
      <c r="P4022" s="2122"/>
      <c r="Q4022" s="2122">
        <f t="shared" si="219"/>
        <v>0</v>
      </c>
      <c r="R4022" s="2428"/>
    </row>
    <row r="4023" spans="3:18" ht="14.25" customHeight="1">
      <c r="C4023" s="1696">
        <v>97</v>
      </c>
      <c r="D4023" s="1966" t="s">
        <v>2865</v>
      </c>
      <c r="E4023" s="1697">
        <v>7</v>
      </c>
      <c r="F4023" s="1698" t="s">
        <v>508</v>
      </c>
      <c r="G4023" s="1757">
        <v>1</v>
      </c>
      <c r="H4023" s="1698">
        <v>2011</v>
      </c>
      <c r="I4023" s="1700">
        <v>53.88</v>
      </c>
      <c r="J4023" s="1698">
        <f t="shared" si="216"/>
        <v>100</v>
      </c>
      <c r="K4023" s="1700">
        <f t="shared" si="217"/>
        <v>0</v>
      </c>
      <c r="L4023" s="1698"/>
      <c r="M4023" s="1698"/>
      <c r="N4023" s="1701">
        <f t="shared" si="218"/>
        <v>0</v>
      </c>
      <c r="O4023" s="2122"/>
      <c r="P4023" s="2122"/>
      <c r="Q4023" s="2122">
        <f t="shared" si="219"/>
        <v>0</v>
      </c>
      <c r="R4023" s="2428"/>
    </row>
    <row r="4024" spans="3:18" ht="14.25" customHeight="1">
      <c r="C4024" s="1696">
        <v>98</v>
      </c>
      <c r="D4024" s="1966" t="s">
        <v>2088</v>
      </c>
      <c r="E4024" s="1697">
        <v>7</v>
      </c>
      <c r="F4024" s="1698" t="s">
        <v>508</v>
      </c>
      <c r="G4024" s="1757">
        <v>1</v>
      </c>
      <c r="H4024" s="1698">
        <v>2012</v>
      </c>
      <c r="I4024" s="1700">
        <v>37.08</v>
      </c>
      <c r="J4024" s="1698">
        <f t="shared" si="216"/>
        <v>100</v>
      </c>
      <c r="K4024" s="1700">
        <f t="shared" si="217"/>
        <v>0</v>
      </c>
      <c r="L4024" s="1698"/>
      <c r="M4024" s="1698"/>
      <c r="N4024" s="1701">
        <f t="shared" si="218"/>
        <v>0</v>
      </c>
      <c r="O4024" s="2122"/>
      <c r="P4024" s="2122"/>
      <c r="Q4024" s="2122">
        <f t="shared" si="219"/>
        <v>0</v>
      </c>
      <c r="R4024" s="2428"/>
    </row>
    <row r="4025" spans="3:18" ht="14.25" customHeight="1">
      <c r="C4025" s="1696">
        <v>99</v>
      </c>
      <c r="D4025" s="1966" t="s">
        <v>2726</v>
      </c>
      <c r="E4025" s="1697">
        <v>7</v>
      </c>
      <c r="F4025" s="1698" t="s">
        <v>508</v>
      </c>
      <c r="G4025" s="1757">
        <v>1</v>
      </c>
      <c r="H4025" s="1698">
        <v>2012</v>
      </c>
      <c r="I4025" s="1700">
        <v>1302.6600000000001</v>
      </c>
      <c r="J4025" s="1698">
        <f t="shared" si="216"/>
        <v>100</v>
      </c>
      <c r="K4025" s="1700">
        <f t="shared" si="217"/>
        <v>0</v>
      </c>
      <c r="L4025" s="1698"/>
      <c r="M4025" s="1698"/>
      <c r="N4025" s="1701">
        <f t="shared" si="218"/>
        <v>0</v>
      </c>
      <c r="O4025" s="2122"/>
      <c r="P4025" s="2122"/>
      <c r="Q4025" s="2122">
        <f t="shared" si="219"/>
        <v>0</v>
      </c>
      <c r="R4025" s="2428"/>
    </row>
    <row r="4026" spans="3:18" ht="14.25" customHeight="1">
      <c r="C4026" s="1696">
        <v>100</v>
      </c>
      <c r="D4026" s="1966" t="s">
        <v>2088</v>
      </c>
      <c r="E4026" s="1697">
        <v>7</v>
      </c>
      <c r="F4026" s="1698" t="s">
        <v>508</v>
      </c>
      <c r="G4026" s="1757">
        <v>3</v>
      </c>
      <c r="H4026" s="1698">
        <v>2012</v>
      </c>
      <c r="I4026" s="1700">
        <v>111.24</v>
      </c>
      <c r="J4026" s="1698">
        <f t="shared" si="216"/>
        <v>100</v>
      </c>
      <c r="K4026" s="1700">
        <f t="shared" si="217"/>
        <v>0</v>
      </c>
      <c r="L4026" s="1698"/>
      <c r="M4026" s="1698"/>
      <c r="N4026" s="1701">
        <f t="shared" si="218"/>
        <v>0</v>
      </c>
      <c r="O4026" s="2122"/>
      <c r="P4026" s="2122"/>
      <c r="Q4026" s="2122">
        <f t="shared" si="219"/>
        <v>0</v>
      </c>
      <c r="R4026" s="2428"/>
    </row>
    <row r="4027" spans="3:18" ht="14.25" customHeight="1">
      <c r="C4027" s="1696">
        <v>101</v>
      </c>
      <c r="D4027" s="1966" t="s">
        <v>2725</v>
      </c>
      <c r="E4027" s="1697">
        <v>7</v>
      </c>
      <c r="F4027" s="1698" t="s">
        <v>508</v>
      </c>
      <c r="G4027" s="1757">
        <v>1</v>
      </c>
      <c r="H4027" s="1698">
        <v>2013</v>
      </c>
      <c r="I4027" s="1700">
        <v>59.9</v>
      </c>
      <c r="J4027" s="1698">
        <f t="shared" si="216"/>
        <v>100</v>
      </c>
      <c r="K4027" s="1700">
        <f t="shared" si="217"/>
        <v>0</v>
      </c>
      <c r="L4027" s="1698"/>
      <c r="M4027" s="1698"/>
      <c r="N4027" s="1701">
        <f t="shared" si="218"/>
        <v>0</v>
      </c>
      <c r="O4027" s="2122"/>
      <c r="P4027" s="2122"/>
      <c r="Q4027" s="2122">
        <f t="shared" si="219"/>
        <v>0</v>
      </c>
      <c r="R4027" s="2428"/>
    </row>
    <row r="4028" spans="3:18" ht="14.25" customHeight="1">
      <c r="C4028" s="1696">
        <v>102</v>
      </c>
      <c r="D4028" s="1966" t="s">
        <v>5059</v>
      </c>
      <c r="E4028" s="1697">
        <v>7</v>
      </c>
      <c r="F4028" s="1698" t="s">
        <v>508</v>
      </c>
      <c r="G4028" s="1757">
        <v>1</v>
      </c>
      <c r="H4028" s="1698">
        <v>2013</v>
      </c>
      <c r="I4028" s="1700">
        <v>60</v>
      </c>
      <c r="J4028" s="1698">
        <f t="shared" si="216"/>
        <v>100</v>
      </c>
      <c r="K4028" s="1700">
        <f t="shared" si="217"/>
        <v>0</v>
      </c>
      <c r="L4028" s="1698"/>
      <c r="M4028" s="1698"/>
      <c r="N4028" s="1701">
        <f t="shared" si="218"/>
        <v>0</v>
      </c>
      <c r="O4028" s="2122"/>
      <c r="P4028" s="2122"/>
      <c r="Q4028" s="2122">
        <f t="shared" si="219"/>
        <v>0</v>
      </c>
      <c r="R4028" s="2428"/>
    </row>
    <row r="4029" spans="3:18" ht="14.25" customHeight="1">
      <c r="C4029" s="1696">
        <v>103</v>
      </c>
      <c r="D4029" s="1966" t="s">
        <v>2830</v>
      </c>
      <c r="E4029" s="1697">
        <v>7</v>
      </c>
      <c r="F4029" s="1698" t="s">
        <v>508</v>
      </c>
      <c r="G4029" s="1757">
        <v>3</v>
      </c>
      <c r="H4029" s="1698">
        <v>2013</v>
      </c>
      <c r="I4029" s="1700">
        <v>534.6</v>
      </c>
      <c r="J4029" s="1698">
        <f t="shared" si="216"/>
        <v>100</v>
      </c>
      <c r="K4029" s="1700">
        <f t="shared" si="217"/>
        <v>0</v>
      </c>
      <c r="L4029" s="1698"/>
      <c r="M4029" s="1698"/>
      <c r="N4029" s="1701">
        <f t="shared" si="218"/>
        <v>0</v>
      </c>
      <c r="O4029" s="2122"/>
      <c r="P4029" s="2122"/>
      <c r="Q4029" s="2122">
        <f t="shared" si="219"/>
        <v>0</v>
      </c>
      <c r="R4029" s="2428"/>
    </row>
    <row r="4030" spans="3:18" ht="14.25" customHeight="1">
      <c r="C4030" s="1696">
        <v>104</v>
      </c>
      <c r="D4030" s="1966" t="s">
        <v>2840</v>
      </c>
      <c r="E4030" s="1697">
        <v>7</v>
      </c>
      <c r="F4030" s="1698" t="s">
        <v>508</v>
      </c>
      <c r="G4030" s="1757">
        <v>1</v>
      </c>
      <c r="H4030" s="1698">
        <v>2014</v>
      </c>
      <c r="I4030" s="1700">
        <v>27</v>
      </c>
      <c r="J4030" s="1698">
        <f t="shared" si="216"/>
        <v>100</v>
      </c>
      <c r="K4030" s="1700">
        <f t="shared" si="217"/>
        <v>0</v>
      </c>
      <c r="L4030" s="1698"/>
      <c r="M4030" s="1698"/>
      <c r="N4030" s="1701">
        <f t="shared" si="218"/>
        <v>0</v>
      </c>
      <c r="O4030" s="2122"/>
      <c r="P4030" s="2122"/>
      <c r="Q4030" s="2122">
        <f t="shared" si="219"/>
        <v>0</v>
      </c>
      <c r="R4030" s="2428"/>
    </row>
    <row r="4031" spans="3:18" ht="14.25" customHeight="1">
      <c r="C4031" s="1696">
        <v>105</v>
      </c>
      <c r="D4031" s="1966" t="s">
        <v>2888</v>
      </c>
      <c r="E4031" s="1697">
        <v>7</v>
      </c>
      <c r="F4031" s="1698" t="s">
        <v>508</v>
      </c>
      <c r="G4031" s="1757">
        <v>1</v>
      </c>
      <c r="H4031" s="1698">
        <v>2014</v>
      </c>
      <c r="I4031" s="1700">
        <v>1819.7280000000001</v>
      </c>
      <c r="J4031" s="1698">
        <f t="shared" si="216"/>
        <v>100</v>
      </c>
      <c r="K4031" s="1700">
        <f t="shared" si="217"/>
        <v>0</v>
      </c>
      <c r="L4031" s="1698"/>
      <c r="M4031" s="1698"/>
      <c r="N4031" s="1701">
        <f t="shared" si="218"/>
        <v>0</v>
      </c>
      <c r="O4031" s="2122"/>
      <c r="P4031" s="2122"/>
      <c r="Q4031" s="2122">
        <f t="shared" si="219"/>
        <v>0</v>
      </c>
      <c r="R4031" s="2428"/>
    </row>
    <row r="4032" spans="3:18" ht="14.25" customHeight="1">
      <c r="C4032" s="1696">
        <v>106</v>
      </c>
      <c r="D4032" s="1966" t="s">
        <v>5080</v>
      </c>
      <c r="E4032" s="1697">
        <v>7</v>
      </c>
      <c r="F4032" s="1698" t="s">
        <v>508</v>
      </c>
      <c r="G4032" s="1757">
        <v>2</v>
      </c>
      <c r="H4032" s="1698">
        <v>2015</v>
      </c>
      <c r="I4032" s="1700">
        <v>4443.3599999999997</v>
      </c>
      <c r="J4032" s="1698">
        <f t="shared" si="216"/>
        <v>100</v>
      </c>
      <c r="K4032" s="1700">
        <f t="shared" si="217"/>
        <v>0</v>
      </c>
      <c r="L4032" s="1698"/>
      <c r="M4032" s="1698"/>
      <c r="N4032" s="1701">
        <f t="shared" si="218"/>
        <v>0</v>
      </c>
      <c r="O4032" s="2122"/>
      <c r="P4032" s="2122"/>
      <c r="Q4032" s="2122">
        <f t="shared" si="219"/>
        <v>0</v>
      </c>
      <c r="R4032" s="2428"/>
    </row>
    <row r="4033" spans="3:18" ht="14.25" customHeight="1">
      <c r="C4033" s="1696">
        <v>107</v>
      </c>
      <c r="D4033" s="1966" t="s">
        <v>7570</v>
      </c>
      <c r="E4033" s="1697">
        <v>7</v>
      </c>
      <c r="F4033" s="1698" t="s">
        <v>508</v>
      </c>
      <c r="G4033" s="1757">
        <v>2</v>
      </c>
      <c r="H4033" s="1698">
        <v>2015</v>
      </c>
      <c r="I4033" s="1700">
        <v>4700</v>
      </c>
      <c r="J4033" s="1698">
        <f t="shared" si="216"/>
        <v>100</v>
      </c>
      <c r="K4033" s="1700">
        <f t="shared" si="217"/>
        <v>0</v>
      </c>
      <c r="L4033" s="1698"/>
      <c r="M4033" s="1698"/>
      <c r="N4033" s="1701">
        <f t="shared" si="218"/>
        <v>0</v>
      </c>
      <c r="O4033" s="2122"/>
      <c r="P4033" s="2122"/>
      <c r="Q4033" s="2122">
        <f t="shared" si="219"/>
        <v>0</v>
      </c>
      <c r="R4033" s="2428"/>
    </row>
    <row r="4034" spans="3:18" ht="14.25" customHeight="1">
      <c r="C4034" s="1696">
        <v>108</v>
      </c>
      <c r="D4034" s="1966" t="s">
        <v>5071</v>
      </c>
      <c r="E4034" s="1697">
        <v>7</v>
      </c>
      <c r="F4034" s="1698" t="s">
        <v>508</v>
      </c>
      <c r="G4034" s="1757">
        <v>2</v>
      </c>
      <c r="H4034" s="1698">
        <v>2016</v>
      </c>
      <c r="I4034" s="1700">
        <v>4678</v>
      </c>
      <c r="J4034" s="1698">
        <f t="shared" si="216"/>
        <v>100</v>
      </c>
      <c r="K4034" s="1700">
        <f t="shared" si="217"/>
        <v>0</v>
      </c>
      <c r="L4034" s="1698"/>
      <c r="M4034" s="1698"/>
      <c r="N4034" s="1701">
        <f t="shared" si="218"/>
        <v>0</v>
      </c>
      <c r="O4034" s="2122"/>
      <c r="P4034" s="2122"/>
      <c r="Q4034" s="2122">
        <f t="shared" si="219"/>
        <v>0</v>
      </c>
      <c r="R4034" s="2428"/>
    </row>
    <row r="4035" spans="3:18" ht="14.25" customHeight="1">
      <c r="C4035" s="1696">
        <v>109</v>
      </c>
      <c r="D4035" s="1966" t="s">
        <v>2875</v>
      </c>
      <c r="E4035" s="1697">
        <v>7</v>
      </c>
      <c r="F4035" s="1698" t="s">
        <v>508</v>
      </c>
      <c r="G4035" s="1757">
        <v>3</v>
      </c>
      <c r="H4035" s="1698">
        <v>2016</v>
      </c>
      <c r="I4035" s="1700">
        <v>7191</v>
      </c>
      <c r="J4035" s="1698">
        <f t="shared" si="216"/>
        <v>100</v>
      </c>
      <c r="K4035" s="1700">
        <f t="shared" si="217"/>
        <v>0</v>
      </c>
      <c r="L4035" s="1698"/>
      <c r="M4035" s="1698"/>
      <c r="N4035" s="1701">
        <f t="shared" si="218"/>
        <v>0</v>
      </c>
      <c r="O4035" s="2122"/>
      <c r="P4035" s="2122"/>
      <c r="Q4035" s="2122">
        <f t="shared" si="219"/>
        <v>0</v>
      </c>
      <c r="R4035" s="2428"/>
    </row>
    <row r="4036" spans="3:18" ht="14.25" customHeight="1">
      <c r="C4036" s="1696">
        <v>110</v>
      </c>
      <c r="D4036" s="1966" t="s">
        <v>2866</v>
      </c>
      <c r="E4036" s="1697">
        <v>7</v>
      </c>
      <c r="F4036" s="1698" t="s">
        <v>508</v>
      </c>
      <c r="G4036" s="1757">
        <v>12</v>
      </c>
      <c r="H4036" s="1698">
        <v>2016</v>
      </c>
      <c r="I4036" s="1700">
        <v>478.08</v>
      </c>
      <c r="J4036" s="1698">
        <f t="shared" si="216"/>
        <v>100</v>
      </c>
      <c r="K4036" s="1700">
        <f t="shared" si="217"/>
        <v>0</v>
      </c>
      <c r="L4036" s="1698"/>
      <c r="M4036" s="1698"/>
      <c r="N4036" s="1701">
        <f t="shared" si="218"/>
        <v>0</v>
      </c>
      <c r="O4036" s="2122"/>
      <c r="P4036" s="2122"/>
      <c r="Q4036" s="2122">
        <f t="shared" si="219"/>
        <v>0</v>
      </c>
      <c r="R4036" s="2428"/>
    </row>
    <row r="4037" spans="3:18" ht="14.25" customHeight="1">
      <c r="C4037" s="1696">
        <v>111</v>
      </c>
      <c r="D4037" s="1966" t="s">
        <v>2832</v>
      </c>
      <c r="E4037" s="1697">
        <v>7</v>
      </c>
      <c r="F4037" s="1698" t="s">
        <v>508</v>
      </c>
      <c r="G4037" s="1757">
        <v>2</v>
      </c>
      <c r="H4037" s="1698">
        <v>2016</v>
      </c>
      <c r="I4037" s="1700">
        <v>407.64</v>
      </c>
      <c r="J4037" s="1698">
        <f t="shared" si="216"/>
        <v>100</v>
      </c>
      <c r="K4037" s="1700">
        <f t="shared" si="217"/>
        <v>0</v>
      </c>
      <c r="L4037" s="1698"/>
      <c r="M4037" s="1698"/>
      <c r="N4037" s="1701">
        <f t="shared" si="218"/>
        <v>0</v>
      </c>
      <c r="O4037" s="2122"/>
      <c r="P4037" s="2122"/>
      <c r="Q4037" s="2122">
        <f t="shared" si="219"/>
        <v>0</v>
      </c>
      <c r="R4037" s="2428"/>
    </row>
    <row r="4038" spans="3:18" ht="14.25" customHeight="1">
      <c r="C4038" s="1696">
        <v>112</v>
      </c>
      <c r="D4038" s="1966" t="s">
        <v>7590</v>
      </c>
      <c r="E4038" s="1697">
        <v>7</v>
      </c>
      <c r="F4038" s="1698" t="s">
        <v>508</v>
      </c>
      <c r="G4038" s="1757">
        <v>1</v>
      </c>
      <c r="H4038" s="1698">
        <v>2016</v>
      </c>
      <c r="I4038" s="1700">
        <v>203.82</v>
      </c>
      <c r="J4038" s="1698">
        <f t="shared" si="216"/>
        <v>100</v>
      </c>
      <c r="K4038" s="1700">
        <f t="shared" si="217"/>
        <v>0</v>
      </c>
      <c r="L4038" s="1698"/>
      <c r="M4038" s="1698"/>
      <c r="N4038" s="1701">
        <f t="shared" si="218"/>
        <v>0</v>
      </c>
      <c r="O4038" s="2122"/>
      <c r="P4038" s="2122"/>
      <c r="Q4038" s="2122">
        <f t="shared" si="219"/>
        <v>0</v>
      </c>
      <c r="R4038" s="2428"/>
    </row>
    <row r="4039" spans="3:18" ht="14.25" customHeight="1">
      <c r="C4039" s="1696">
        <v>113</v>
      </c>
      <c r="D4039" s="1966" t="s">
        <v>2854</v>
      </c>
      <c r="E4039" s="1697">
        <v>7</v>
      </c>
      <c r="F4039" s="1698" t="s">
        <v>508</v>
      </c>
      <c r="G4039" s="1757">
        <v>4</v>
      </c>
      <c r="H4039" s="1698">
        <v>2017</v>
      </c>
      <c r="I4039" s="1700">
        <v>9368</v>
      </c>
      <c r="J4039" s="1698">
        <f t="shared" si="216"/>
        <v>100</v>
      </c>
      <c r="K4039" s="1700">
        <f t="shared" si="217"/>
        <v>0</v>
      </c>
      <c r="L4039" s="1698"/>
      <c r="M4039" s="1698"/>
      <c r="N4039" s="1701">
        <f t="shared" si="218"/>
        <v>0</v>
      </c>
      <c r="O4039" s="2122"/>
      <c r="P4039" s="2122"/>
      <c r="Q4039" s="2122">
        <f t="shared" si="219"/>
        <v>0</v>
      </c>
      <c r="R4039" s="2428"/>
    </row>
    <row r="4040" spans="3:18" ht="14.25" customHeight="1">
      <c r="C4040" s="1696">
        <v>114</v>
      </c>
      <c r="D4040" s="1966" t="s">
        <v>2877</v>
      </c>
      <c r="E4040" s="1697">
        <v>7</v>
      </c>
      <c r="F4040" s="1698" t="s">
        <v>508</v>
      </c>
      <c r="G4040" s="1757">
        <v>2</v>
      </c>
      <c r="H4040" s="1698">
        <v>2017</v>
      </c>
      <c r="I4040" s="1700">
        <v>400</v>
      </c>
      <c r="J4040" s="1698">
        <f t="shared" si="216"/>
        <v>100</v>
      </c>
      <c r="K4040" s="1700">
        <f t="shared" si="217"/>
        <v>0</v>
      </c>
      <c r="L4040" s="1698"/>
      <c r="M4040" s="1698"/>
      <c r="N4040" s="1701">
        <f t="shared" si="218"/>
        <v>0</v>
      </c>
      <c r="O4040" s="2122"/>
      <c r="P4040" s="2122"/>
      <c r="Q4040" s="2122">
        <f t="shared" si="219"/>
        <v>0</v>
      </c>
      <c r="R4040" s="2428"/>
    </row>
    <row r="4041" spans="3:18" ht="14.25" customHeight="1">
      <c r="C4041" s="1696">
        <v>115</v>
      </c>
      <c r="D4041" s="1966" t="s">
        <v>7591</v>
      </c>
      <c r="E4041" s="1697">
        <v>7</v>
      </c>
      <c r="F4041" s="1698" t="s">
        <v>508</v>
      </c>
      <c r="G4041" s="1757">
        <v>6</v>
      </c>
      <c r="H4041" s="1698">
        <v>2017</v>
      </c>
      <c r="I4041" s="1700">
        <v>691.60799999999995</v>
      </c>
      <c r="J4041" s="1698">
        <f t="shared" si="216"/>
        <v>100</v>
      </c>
      <c r="K4041" s="1700">
        <f t="shared" si="217"/>
        <v>0</v>
      </c>
      <c r="L4041" s="1698"/>
      <c r="M4041" s="1698"/>
      <c r="N4041" s="1701">
        <f t="shared" si="218"/>
        <v>0</v>
      </c>
      <c r="O4041" s="2122"/>
      <c r="P4041" s="2122"/>
      <c r="Q4041" s="2122">
        <f t="shared" si="219"/>
        <v>0</v>
      </c>
      <c r="R4041" s="2428"/>
    </row>
    <row r="4042" spans="3:18" ht="14.25" customHeight="1">
      <c r="C4042" s="1696">
        <v>116</v>
      </c>
      <c r="D4042" s="1966" t="s">
        <v>2832</v>
      </c>
      <c r="E4042" s="1697">
        <v>7</v>
      </c>
      <c r="F4042" s="1698" t="s">
        <v>508</v>
      </c>
      <c r="G4042" s="1757">
        <v>5</v>
      </c>
      <c r="H4042" s="1698">
        <v>2017</v>
      </c>
      <c r="I4042" s="1700">
        <v>1019.1</v>
      </c>
      <c r="J4042" s="1698">
        <f t="shared" si="216"/>
        <v>100</v>
      </c>
      <c r="K4042" s="1700">
        <f t="shared" si="217"/>
        <v>0</v>
      </c>
      <c r="L4042" s="1698"/>
      <c r="M4042" s="1698"/>
      <c r="N4042" s="1701">
        <f t="shared" si="218"/>
        <v>0</v>
      </c>
      <c r="O4042" s="2122"/>
      <c r="P4042" s="2122"/>
      <c r="Q4042" s="2122">
        <f t="shared" si="219"/>
        <v>0</v>
      </c>
      <c r="R4042" s="2428"/>
    </row>
    <row r="4043" spans="3:18" ht="14.25" customHeight="1">
      <c r="C4043" s="1696">
        <v>117</v>
      </c>
      <c r="D4043" s="1966" t="s">
        <v>2890</v>
      </c>
      <c r="E4043" s="1697">
        <v>7</v>
      </c>
      <c r="F4043" s="1698" t="s">
        <v>508</v>
      </c>
      <c r="G4043" s="1757">
        <v>4</v>
      </c>
      <c r="H4043" s="1698">
        <v>2018</v>
      </c>
      <c r="I4043" s="1700">
        <v>9999.84</v>
      </c>
      <c r="J4043" s="1698">
        <f t="shared" si="216"/>
        <v>100</v>
      </c>
      <c r="K4043" s="1700">
        <f t="shared" si="217"/>
        <v>0</v>
      </c>
      <c r="L4043" s="1698"/>
      <c r="M4043" s="1698"/>
      <c r="N4043" s="1701">
        <f t="shared" si="218"/>
        <v>0</v>
      </c>
      <c r="O4043" s="2122"/>
      <c r="P4043" s="2122"/>
      <c r="Q4043" s="2122">
        <f t="shared" si="219"/>
        <v>0</v>
      </c>
      <c r="R4043" s="2428"/>
    </row>
    <row r="4044" spans="3:18" ht="14.25" customHeight="1">
      <c r="C4044" s="1696">
        <v>118</v>
      </c>
      <c r="D4044" s="1966" t="s">
        <v>2854</v>
      </c>
      <c r="E4044" s="1697">
        <v>7</v>
      </c>
      <c r="F4044" s="1698" t="s">
        <v>508</v>
      </c>
      <c r="G4044" s="1757">
        <v>2</v>
      </c>
      <c r="H4044" s="1698">
        <v>2018</v>
      </c>
      <c r="I4044" s="1700">
        <v>4684</v>
      </c>
      <c r="J4044" s="1698">
        <f t="shared" si="216"/>
        <v>100</v>
      </c>
      <c r="K4044" s="1700">
        <f t="shared" si="217"/>
        <v>0</v>
      </c>
      <c r="L4044" s="1698"/>
      <c r="M4044" s="1698"/>
      <c r="N4044" s="1701">
        <f t="shared" si="218"/>
        <v>0</v>
      </c>
      <c r="O4044" s="2122"/>
      <c r="P4044" s="2122"/>
      <c r="Q4044" s="2122">
        <f t="shared" si="219"/>
        <v>0</v>
      </c>
      <c r="R4044" s="2428"/>
    </row>
    <row r="4045" spans="3:18" ht="14.25" customHeight="1">
      <c r="C4045" s="1696">
        <v>119</v>
      </c>
      <c r="D4045" s="1966" t="s">
        <v>2889</v>
      </c>
      <c r="E4045" s="1697">
        <v>7</v>
      </c>
      <c r="F4045" s="1698" t="s">
        <v>508</v>
      </c>
      <c r="G4045" s="1757">
        <v>2</v>
      </c>
      <c r="H4045" s="1698">
        <v>2018</v>
      </c>
      <c r="I4045" s="1700">
        <v>33667.199999999997</v>
      </c>
      <c r="J4045" s="1698">
        <f t="shared" si="216"/>
        <v>100</v>
      </c>
      <c r="K4045" s="1700">
        <f t="shared" si="217"/>
        <v>0</v>
      </c>
      <c r="L4045" s="1698"/>
      <c r="M4045" s="1698"/>
      <c r="N4045" s="1701">
        <f t="shared" si="218"/>
        <v>0</v>
      </c>
      <c r="O4045" s="2122"/>
      <c r="P4045" s="2122"/>
      <c r="Q4045" s="2122">
        <f t="shared" si="219"/>
        <v>0</v>
      </c>
      <c r="R4045" s="2428"/>
    </row>
    <row r="4046" spans="3:18" ht="14.25" customHeight="1">
      <c r="C4046" s="1696">
        <v>120</v>
      </c>
      <c r="D4046" s="1966" t="s">
        <v>2892</v>
      </c>
      <c r="E4046" s="1697">
        <v>7</v>
      </c>
      <c r="F4046" s="1698" t="s">
        <v>508</v>
      </c>
      <c r="G4046" s="1757">
        <v>4</v>
      </c>
      <c r="H4046" s="1698">
        <v>2019</v>
      </c>
      <c r="I4046" s="1700">
        <v>1142.83636</v>
      </c>
      <c r="J4046" s="1698">
        <f t="shared" si="216"/>
        <v>100</v>
      </c>
      <c r="K4046" s="1700">
        <f t="shared" si="217"/>
        <v>0</v>
      </c>
      <c r="L4046" s="1698"/>
      <c r="M4046" s="1698"/>
      <c r="N4046" s="1701">
        <f t="shared" si="218"/>
        <v>0</v>
      </c>
      <c r="O4046" s="2122"/>
      <c r="P4046" s="2122"/>
      <c r="Q4046" s="2122">
        <f t="shared" si="219"/>
        <v>0</v>
      </c>
      <c r="R4046" s="2428"/>
    </row>
    <row r="4047" spans="3:18" ht="14.25" customHeight="1">
      <c r="C4047" s="1696">
        <v>121</v>
      </c>
      <c r="D4047" s="1966" t="s">
        <v>2893</v>
      </c>
      <c r="E4047" s="1697">
        <v>7</v>
      </c>
      <c r="F4047" s="1698" t="s">
        <v>508</v>
      </c>
      <c r="G4047" s="1757">
        <v>1</v>
      </c>
      <c r="H4047" s="1698">
        <v>2019</v>
      </c>
      <c r="I4047" s="1700">
        <v>1218.3599999999999</v>
      </c>
      <c r="J4047" s="1698">
        <f t="shared" si="216"/>
        <v>100</v>
      </c>
      <c r="K4047" s="1700">
        <f t="shared" si="217"/>
        <v>0</v>
      </c>
      <c r="L4047" s="1698"/>
      <c r="M4047" s="1698"/>
      <c r="N4047" s="1701">
        <f t="shared" si="218"/>
        <v>0</v>
      </c>
      <c r="O4047" s="2122"/>
      <c r="P4047" s="2122"/>
      <c r="Q4047" s="2122">
        <f t="shared" si="219"/>
        <v>0</v>
      </c>
      <c r="R4047" s="2428"/>
    </row>
    <row r="4048" spans="3:18" ht="14.25" customHeight="1">
      <c r="C4048" s="1696">
        <v>122</v>
      </c>
      <c r="D4048" s="1966" t="s">
        <v>2866</v>
      </c>
      <c r="E4048" s="1697">
        <v>7</v>
      </c>
      <c r="F4048" s="1698" t="s">
        <v>508</v>
      </c>
      <c r="G4048" s="1757">
        <v>6</v>
      </c>
      <c r="H4048" s="1698">
        <v>2019</v>
      </c>
      <c r="I4048" s="1700">
        <v>243.9</v>
      </c>
      <c r="J4048" s="1698">
        <f t="shared" si="216"/>
        <v>100</v>
      </c>
      <c r="K4048" s="1700">
        <f t="shared" si="217"/>
        <v>0</v>
      </c>
      <c r="L4048" s="1698"/>
      <c r="M4048" s="1698"/>
      <c r="N4048" s="1701">
        <f t="shared" si="218"/>
        <v>0</v>
      </c>
      <c r="O4048" s="2122"/>
      <c r="P4048" s="2122"/>
      <c r="Q4048" s="2122">
        <f t="shared" si="219"/>
        <v>0</v>
      </c>
      <c r="R4048" s="2428"/>
    </row>
    <row r="4049" spans="3:18" ht="14.25" customHeight="1">
      <c r="C4049" s="1696">
        <v>123</v>
      </c>
      <c r="D4049" s="1966" t="s">
        <v>5061</v>
      </c>
      <c r="E4049" s="1697">
        <v>7</v>
      </c>
      <c r="F4049" s="1698" t="s">
        <v>508</v>
      </c>
      <c r="G4049" s="1757">
        <v>6</v>
      </c>
      <c r="H4049" s="1698">
        <v>2019</v>
      </c>
      <c r="I4049" s="1700">
        <v>14310</v>
      </c>
      <c r="J4049" s="1698">
        <f t="shared" si="216"/>
        <v>100</v>
      </c>
      <c r="K4049" s="1700">
        <f t="shared" si="217"/>
        <v>0</v>
      </c>
      <c r="L4049" s="1698"/>
      <c r="M4049" s="1698"/>
      <c r="N4049" s="1701">
        <f t="shared" si="218"/>
        <v>0</v>
      </c>
      <c r="O4049" s="2122"/>
      <c r="P4049" s="2122"/>
      <c r="Q4049" s="2122">
        <f t="shared" si="219"/>
        <v>0</v>
      </c>
      <c r="R4049" s="2428"/>
    </row>
    <row r="4050" spans="3:18" ht="14.25" customHeight="1">
      <c r="C4050" s="1696">
        <v>124</v>
      </c>
      <c r="D4050" s="1966" t="s">
        <v>2891</v>
      </c>
      <c r="E4050" s="1697">
        <v>7</v>
      </c>
      <c r="F4050" s="1698" t="s">
        <v>508</v>
      </c>
      <c r="G4050" s="1757">
        <v>1</v>
      </c>
      <c r="H4050" s="1698">
        <v>2019</v>
      </c>
      <c r="I4050" s="1700">
        <v>660</v>
      </c>
      <c r="J4050" s="1698">
        <f t="shared" si="216"/>
        <v>100</v>
      </c>
      <c r="K4050" s="1700">
        <f t="shared" si="217"/>
        <v>0</v>
      </c>
      <c r="L4050" s="1698"/>
      <c r="M4050" s="1698"/>
      <c r="N4050" s="1701">
        <f t="shared" si="218"/>
        <v>0</v>
      </c>
      <c r="O4050" s="2122"/>
      <c r="P4050" s="2122"/>
      <c r="Q4050" s="2122">
        <f t="shared" si="219"/>
        <v>0</v>
      </c>
      <c r="R4050" s="2428"/>
    </row>
    <row r="4051" spans="3:18" ht="14.25" customHeight="1">
      <c r="C4051" s="1696">
        <v>125</v>
      </c>
      <c r="D4051" s="1966" t="s">
        <v>2895</v>
      </c>
      <c r="E4051" s="1697">
        <v>7</v>
      </c>
      <c r="F4051" s="1698" t="s">
        <v>508</v>
      </c>
      <c r="G4051" s="1757">
        <v>1</v>
      </c>
      <c r="H4051" s="1698">
        <v>2020</v>
      </c>
      <c r="I4051" s="1700">
        <v>52.113</v>
      </c>
      <c r="J4051" s="1698">
        <f t="shared" si="216"/>
        <v>85.800000000000011</v>
      </c>
      <c r="K4051" s="1700">
        <f t="shared" si="217"/>
        <v>7.4000459999999961</v>
      </c>
      <c r="L4051" s="1698"/>
      <c r="M4051" s="1698"/>
      <c r="N4051" s="1701">
        <f t="shared" si="218"/>
        <v>0</v>
      </c>
      <c r="O4051" s="2122"/>
      <c r="P4051" s="2122"/>
      <c r="Q4051" s="2122">
        <f t="shared" si="219"/>
        <v>0</v>
      </c>
      <c r="R4051" s="2428"/>
    </row>
    <row r="4052" spans="3:18" ht="14.25" customHeight="1">
      <c r="C4052" s="1696">
        <v>126</v>
      </c>
      <c r="D4052" s="1966" t="s">
        <v>2897</v>
      </c>
      <c r="E4052" s="1697">
        <v>7</v>
      </c>
      <c r="F4052" s="1698" t="s">
        <v>508</v>
      </c>
      <c r="G4052" s="1757">
        <v>2</v>
      </c>
      <c r="H4052" s="1698">
        <v>2020</v>
      </c>
      <c r="I4052" s="1700">
        <v>4928.3999999999996</v>
      </c>
      <c r="J4052" s="1698">
        <f t="shared" si="216"/>
        <v>85.800000000000011</v>
      </c>
      <c r="K4052" s="1700">
        <f t="shared" si="217"/>
        <v>699.83279999999922</v>
      </c>
      <c r="L4052" s="1698"/>
      <c r="M4052" s="1698"/>
      <c r="N4052" s="1701">
        <f t="shared" si="218"/>
        <v>0</v>
      </c>
      <c r="O4052" s="2122"/>
      <c r="P4052" s="2122"/>
      <c r="Q4052" s="2122">
        <f t="shared" si="219"/>
        <v>0</v>
      </c>
      <c r="R4052" s="2428"/>
    </row>
    <row r="4053" spans="3:18" ht="14.25" customHeight="1">
      <c r="C4053" s="1696">
        <v>127</v>
      </c>
      <c r="D4053" s="1966" t="s">
        <v>2896</v>
      </c>
      <c r="E4053" s="1697">
        <v>7</v>
      </c>
      <c r="F4053" s="1698" t="s">
        <v>508</v>
      </c>
      <c r="G4053" s="1757">
        <v>57</v>
      </c>
      <c r="H4053" s="1698">
        <v>2020</v>
      </c>
      <c r="I4053" s="1700">
        <v>3072.0149999999999</v>
      </c>
      <c r="J4053" s="1698">
        <f t="shared" si="216"/>
        <v>85.800000000000011</v>
      </c>
      <c r="K4053" s="1700">
        <f t="shared" si="217"/>
        <v>436.22612999999956</v>
      </c>
      <c r="L4053" s="1698"/>
      <c r="M4053" s="1698"/>
      <c r="N4053" s="1701">
        <f t="shared" si="218"/>
        <v>0</v>
      </c>
      <c r="O4053" s="2122"/>
      <c r="P4053" s="2122"/>
      <c r="Q4053" s="2122">
        <f t="shared" si="219"/>
        <v>0</v>
      </c>
      <c r="R4053" s="2428"/>
    </row>
    <row r="4054" spans="3:18" ht="14.25" customHeight="1">
      <c r="C4054" s="1696">
        <v>128</v>
      </c>
      <c r="D4054" s="1966" t="s">
        <v>5058</v>
      </c>
      <c r="E4054" s="1697">
        <v>7</v>
      </c>
      <c r="F4054" s="1698" t="s">
        <v>508</v>
      </c>
      <c r="G4054" s="1757">
        <v>4</v>
      </c>
      <c r="H4054" s="1698">
        <v>2020</v>
      </c>
      <c r="I4054" s="1700">
        <v>881.76</v>
      </c>
      <c r="J4054" s="1698">
        <f t="shared" si="216"/>
        <v>85.800000000000011</v>
      </c>
      <c r="K4054" s="1700">
        <f t="shared" si="217"/>
        <v>125.2099199999999</v>
      </c>
      <c r="L4054" s="1698"/>
      <c r="M4054" s="1698"/>
      <c r="N4054" s="1701">
        <f t="shared" si="218"/>
        <v>0</v>
      </c>
      <c r="O4054" s="2122"/>
      <c r="P4054" s="2122"/>
      <c r="Q4054" s="2122">
        <f t="shared" si="219"/>
        <v>0</v>
      </c>
      <c r="R4054" s="2428"/>
    </row>
    <row r="4055" spans="3:18" ht="14.25" customHeight="1">
      <c r="C4055" s="1696">
        <v>129</v>
      </c>
      <c r="D4055" s="1966" t="s">
        <v>2895</v>
      </c>
      <c r="E4055" s="1697">
        <v>7</v>
      </c>
      <c r="F4055" s="1698" t="s">
        <v>508</v>
      </c>
      <c r="G4055" s="1757">
        <v>1</v>
      </c>
      <c r="H4055" s="1698">
        <v>2020</v>
      </c>
      <c r="I4055" s="1700">
        <v>52.113</v>
      </c>
      <c r="J4055" s="1698">
        <f t="shared" ref="J4055:J4091" si="220">IF(($J$14-H4055)*J$1177&gt;100,100,($J$14-H4055)*J$1177)</f>
        <v>85.800000000000011</v>
      </c>
      <c r="K4055" s="1700">
        <f t="shared" si="217"/>
        <v>7.4000459999999961</v>
      </c>
      <c r="L4055" s="1698"/>
      <c r="M4055" s="1698"/>
      <c r="N4055" s="1701">
        <f t="shared" si="218"/>
        <v>0</v>
      </c>
      <c r="O4055" s="2122"/>
      <c r="P4055" s="2122"/>
      <c r="Q4055" s="2122">
        <f t="shared" si="219"/>
        <v>0</v>
      </c>
      <c r="R4055" s="2428"/>
    </row>
    <row r="4056" spans="3:18" ht="14.25" customHeight="1">
      <c r="C4056" s="1696">
        <v>130</v>
      </c>
      <c r="D4056" s="1966" t="s">
        <v>5075</v>
      </c>
      <c r="E4056" s="1697">
        <v>7</v>
      </c>
      <c r="F4056" s="1698" t="s">
        <v>508</v>
      </c>
      <c r="G4056" s="1757">
        <v>1</v>
      </c>
      <c r="H4056" s="1698">
        <v>2020</v>
      </c>
      <c r="I4056" s="1700">
        <v>2384.826</v>
      </c>
      <c r="J4056" s="1698">
        <f t="shared" si="220"/>
        <v>85.800000000000011</v>
      </c>
      <c r="K4056" s="1700">
        <f t="shared" si="217"/>
        <v>338.6452919999997</v>
      </c>
      <c r="L4056" s="1698"/>
      <c r="M4056" s="1698"/>
      <c r="N4056" s="1701">
        <f t="shared" si="218"/>
        <v>0</v>
      </c>
      <c r="O4056" s="2122"/>
      <c r="P4056" s="2122"/>
      <c r="Q4056" s="2122">
        <f t="shared" si="219"/>
        <v>0</v>
      </c>
      <c r="R4056" s="2428"/>
    </row>
    <row r="4057" spans="3:18" ht="14.25" customHeight="1">
      <c r="C4057" s="1696">
        <v>131</v>
      </c>
      <c r="D4057" s="1966" t="s">
        <v>5070</v>
      </c>
      <c r="E4057" s="1697">
        <v>7</v>
      </c>
      <c r="F4057" s="1698" t="s">
        <v>508</v>
      </c>
      <c r="G4057" s="1757">
        <v>1</v>
      </c>
      <c r="H4057" s="1698">
        <v>2020</v>
      </c>
      <c r="I4057" s="1700">
        <v>2342</v>
      </c>
      <c r="J4057" s="1698">
        <f t="shared" si="220"/>
        <v>85.800000000000011</v>
      </c>
      <c r="K4057" s="1700">
        <f t="shared" si="217"/>
        <v>332.56399999999985</v>
      </c>
      <c r="L4057" s="1698"/>
      <c r="M4057" s="1698"/>
      <c r="N4057" s="1701">
        <f t="shared" si="218"/>
        <v>0</v>
      </c>
      <c r="O4057" s="2122"/>
      <c r="P4057" s="2122"/>
      <c r="Q4057" s="2122">
        <f t="shared" si="219"/>
        <v>0</v>
      </c>
      <c r="R4057" s="2428"/>
    </row>
    <row r="4058" spans="3:18" ht="14.25" customHeight="1">
      <c r="C4058" s="1696">
        <v>132</v>
      </c>
      <c r="D4058" s="1966" t="s">
        <v>2897</v>
      </c>
      <c r="E4058" s="1697">
        <v>7</v>
      </c>
      <c r="F4058" s="1698" t="s">
        <v>508</v>
      </c>
      <c r="G4058" s="1757">
        <v>1</v>
      </c>
      <c r="H4058" s="1698">
        <v>2021</v>
      </c>
      <c r="I4058" s="1700">
        <v>2464.1999999999998</v>
      </c>
      <c r="J4058" s="1698">
        <f t="shared" si="220"/>
        <v>71.5</v>
      </c>
      <c r="K4058" s="1700">
        <f t="shared" si="217"/>
        <v>702.29700000000003</v>
      </c>
      <c r="L4058" s="1698"/>
      <c r="M4058" s="1698"/>
      <c r="N4058" s="1701">
        <f t="shared" si="218"/>
        <v>0</v>
      </c>
      <c r="O4058" s="2122"/>
      <c r="P4058" s="2122"/>
      <c r="Q4058" s="2122">
        <f t="shared" si="219"/>
        <v>0</v>
      </c>
      <c r="R4058" s="2428"/>
    </row>
    <row r="4059" spans="3:18" ht="14.25" customHeight="1">
      <c r="C4059" s="1696">
        <v>133</v>
      </c>
      <c r="D4059" s="1966" t="s">
        <v>2898</v>
      </c>
      <c r="E4059" s="1697">
        <v>7</v>
      </c>
      <c r="F4059" s="1698" t="s">
        <v>508</v>
      </c>
      <c r="G4059" s="1757">
        <v>2</v>
      </c>
      <c r="H4059" s="1698">
        <v>2021</v>
      </c>
      <c r="I4059" s="1700">
        <v>561.6</v>
      </c>
      <c r="J4059" s="1698">
        <f t="shared" si="220"/>
        <v>71.5</v>
      </c>
      <c r="K4059" s="1700">
        <f t="shared" si="217"/>
        <v>160.05600000000004</v>
      </c>
      <c r="L4059" s="1698"/>
      <c r="M4059" s="1698"/>
      <c r="N4059" s="1701">
        <f t="shared" si="218"/>
        <v>0</v>
      </c>
      <c r="O4059" s="2122"/>
      <c r="P4059" s="2122"/>
      <c r="Q4059" s="2122">
        <f t="shared" si="219"/>
        <v>0</v>
      </c>
      <c r="R4059" s="2428"/>
    </row>
    <row r="4060" spans="3:18" ht="14.25" customHeight="1">
      <c r="C4060" s="1696">
        <v>134</v>
      </c>
      <c r="D4060" s="1966" t="s">
        <v>2896</v>
      </c>
      <c r="E4060" s="1697">
        <v>7</v>
      </c>
      <c r="F4060" s="1698" t="s">
        <v>508</v>
      </c>
      <c r="G4060" s="1757">
        <v>6</v>
      </c>
      <c r="H4060" s="1698">
        <v>2021</v>
      </c>
      <c r="I4060" s="1700">
        <v>323.37</v>
      </c>
      <c r="J4060" s="1698">
        <f t="shared" si="220"/>
        <v>71.5</v>
      </c>
      <c r="K4060" s="1700">
        <f t="shared" si="217"/>
        <v>92.160449999999997</v>
      </c>
      <c r="L4060" s="1698"/>
      <c r="M4060" s="1698"/>
      <c r="N4060" s="1701">
        <f t="shared" si="218"/>
        <v>0</v>
      </c>
      <c r="O4060" s="2122"/>
      <c r="P4060" s="2122"/>
      <c r="Q4060" s="2122">
        <f t="shared" si="219"/>
        <v>0</v>
      </c>
      <c r="R4060" s="2428"/>
    </row>
    <row r="4061" spans="3:18" ht="14.25" customHeight="1">
      <c r="C4061" s="1696">
        <v>135</v>
      </c>
      <c r="D4061" s="1966" t="s">
        <v>2899</v>
      </c>
      <c r="E4061" s="1697">
        <v>7</v>
      </c>
      <c r="F4061" s="1698" t="s">
        <v>508</v>
      </c>
      <c r="G4061" s="1757">
        <v>2</v>
      </c>
      <c r="H4061" s="1698">
        <v>2021</v>
      </c>
      <c r="I4061" s="1700">
        <v>199.4</v>
      </c>
      <c r="J4061" s="1698">
        <f t="shared" si="220"/>
        <v>71.5</v>
      </c>
      <c r="K4061" s="1700">
        <f t="shared" si="217"/>
        <v>56.829000000000008</v>
      </c>
      <c r="L4061" s="1698"/>
      <c r="M4061" s="1698"/>
      <c r="N4061" s="1701">
        <f t="shared" si="218"/>
        <v>0</v>
      </c>
      <c r="O4061" s="2122"/>
      <c r="P4061" s="2122"/>
      <c r="Q4061" s="2122">
        <f t="shared" si="219"/>
        <v>0</v>
      </c>
      <c r="R4061" s="2428"/>
    </row>
    <row r="4062" spans="3:18" ht="14.25" customHeight="1">
      <c r="C4062" s="1696">
        <v>136</v>
      </c>
      <c r="D4062" s="1966" t="s">
        <v>5054</v>
      </c>
      <c r="E4062" s="1697">
        <v>7</v>
      </c>
      <c r="F4062" s="1698" t="s">
        <v>508</v>
      </c>
      <c r="G4062" s="1757">
        <v>4</v>
      </c>
      <c r="H4062" s="1698">
        <v>2022</v>
      </c>
      <c r="I4062" s="1700">
        <v>106.56</v>
      </c>
      <c r="J4062" s="1698">
        <f t="shared" si="220"/>
        <v>57.2</v>
      </c>
      <c r="K4062" s="1700">
        <f t="shared" si="217"/>
        <v>45.607679999999995</v>
      </c>
      <c r="L4062" s="1698"/>
      <c r="M4062" s="1698"/>
      <c r="N4062" s="1701">
        <f t="shared" si="218"/>
        <v>0</v>
      </c>
      <c r="O4062" s="2122"/>
      <c r="P4062" s="2122"/>
      <c r="Q4062" s="2122">
        <f t="shared" si="219"/>
        <v>0</v>
      </c>
      <c r="R4062" s="2428"/>
    </row>
    <row r="4063" spans="3:18" ht="14.25" customHeight="1">
      <c r="C4063" s="1696">
        <v>137</v>
      </c>
      <c r="D4063" s="1966" t="s">
        <v>5069</v>
      </c>
      <c r="E4063" s="1697">
        <v>7</v>
      </c>
      <c r="F4063" s="1698" t="s">
        <v>508</v>
      </c>
      <c r="G4063" s="1757">
        <v>2</v>
      </c>
      <c r="H4063" s="1698">
        <v>2022</v>
      </c>
      <c r="I4063" s="1700">
        <v>7956</v>
      </c>
      <c r="J4063" s="1698">
        <f t="shared" si="220"/>
        <v>57.2</v>
      </c>
      <c r="K4063" s="1700">
        <f t="shared" si="217"/>
        <v>3405.1679999999997</v>
      </c>
      <c r="L4063" s="1698"/>
      <c r="M4063" s="1698"/>
      <c r="N4063" s="1701">
        <f t="shared" si="218"/>
        <v>0</v>
      </c>
      <c r="O4063" s="2122"/>
      <c r="P4063" s="2122"/>
      <c r="Q4063" s="2122">
        <f t="shared" si="219"/>
        <v>0</v>
      </c>
      <c r="R4063" s="2428"/>
    </row>
    <row r="4064" spans="3:18" ht="14.25" customHeight="1">
      <c r="C4064" s="1696">
        <v>138</v>
      </c>
      <c r="D4064" s="1966" t="s">
        <v>5055</v>
      </c>
      <c r="E4064" s="1697">
        <v>7</v>
      </c>
      <c r="F4064" s="1698" t="s">
        <v>508</v>
      </c>
      <c r="G4064" s="1757">
        <v>13</v>
      </c>
      <c r="H4064" s="1698">
        <v>2022</v>
      </c>
      <c r="I4064" s="1700">
        <v>595.63634000000013</v>
      </c>
      <c r="J4064" s="1698">
        <f t="shared" si="220"/>
        <v>57.2</v>
      </c>
      <c r="K4064" s="1700">
        <f t="shared" si="217"/>
        <v>254.93235351999999</v>
      </c>
      <c r="L4064" s="1698"/>
      <c r="M4064" s="1698"/>
      <c r="N4064" s="1701">
        <f t="shared" si="218"/>
        <v>0</v>
      </c>
      <c r="O4064" s="2122"/>
      <c r="P4064" s="2122"/>
      <c r="Q4064" s="2122">
        <f t="shared" si="219"/>
        <v>0</v>
      </c>
      <c r="R4064" s="2428"/>
    </row>
    <row r="4065" spans="3:18" ht="14.25" customHeight="1">
      <c r="C4065" s="1696">
        <v>139</v>
      </c>
      <c r="D4065" s="1966" t="s">
        <v>5060</v>
      </c>
      <c r="E4065" s="1697">
        <v>7</v>
      </c>
      <c r="F4065" s="1698" t="s">
        <v>508</v>
      </c>
      <c r="G4065" s="1757">
        <v>6</v>
      </c>
      <c r="H4065" s="1698">
        <v>2022</v>
      </c>
      <c r="I4065" s="1700">
        <v>170.60651999999996</v>
      </c>
      <c r="J4065" s="1698">
        <f t="shared" si="220"/>
        <v>57.2</v>
      </c>
      <c r="K4065" s="1700">
        <f t="shared" si="217"/>
        <v>73.019590559999969</v>
      </c>
      <c r="L4065" s="1698"/>
      <c r="M4065" s="1698"/>
      <c r="N4065" s="1701">
        <f t="shared" si="218"/>
        <v>0</v>
      </c>
      <c r="O4065" s="2122"/>
      <c r="P4065" s="2122"/>
      <c r="Q4065" s="2122">
        <f t="shared" si="219"/>
        <v>0</v>
      </c>
      <c r="R4065" s="2428"/>
    </row>
    <row r="4066" spans="3:18" ht="14.25" customHeight="1">
      <c r="C4066" s="1696">
        <v>140</v>
      </c>
      <c r="D4066" s="1966" t="s">
        <v>5069</v>
      </c>
      <c r="E4066" s="1697">
        <v>7</v>
      </c>
      <c r="F4066" s="1698" t="s">
        <v>508</v>
      </c>
      <c r="G4066" s="1757">
        <v>1</v>
      </c>
      <c r="H4066" s="1698">
        <v>2022</v>
      </c>
      <c r="I4066" s="1700">
        <v>3978</v>
      </c>
      <c r="J4066" s="1698">
        <f t="shared" si="220"/>
        <v>57.2</v>
      </c>
      <c r="K4066" s="1700">
        <f t="shared" si="217"/>
        <v>1702.5839999999998</v>
      </c>
      <c r="L4066" s="1698"/>
      <c r="M4066" s="1698"/>
      <c r="N4066" s="1701">
        <f t="shared" si="218"/>
        <v>0</v>
      </c>
      <c r="O4066" s="2122"/>
      <c r="P4066" s="2122"/>
      <c r="Q4066" s="2122">
        <f t="shared" si="219"/>
        <v>0</v>
      </c>
      <c r="R4066" s="2428"/>
    </row>
    <row r="4067" spans="3:18" ht="14.25" customHeight="1">
      <c r="C4067" s="1696">
        <v>141</v>
      </c>
      <c r="D4067" s="1966" t="s">
        <v>5064</v>
      </c>
      <c r="E4067" s="1697">
        <v>7</v>
      </c>
      <c r="F4067" s="1698" t="s">
        <v>508</v>
      </c>
      <c r="G4067" s="1757">
        <v>26</v>
      </c>
      <c r="H4067" s="1698">
        <v>2022</v>
      </c>
      <c r="I4067" s="1700">
        <v>569.4</v>
      </c>
      <c r="J4067" s="1698">
        <f t="shared" si="220"/>
        <v>57.2</v>
      </c>
      <c r="K4067" s="1700">
        <f t="shared" si="217"/>
        <v>243.70319999999998</v>
      </c>
      <c r="L4067" s="1698"/>
      <c r="M4067" s="1698"/>
      <c r="N4067" s="1701">
        <f t="shared" si="218"/>
        <v>0</v>
      </c>
      <c r="O4067" s="2122"/>
      <c r="P4067" s="2122"/>
      <c r="Q4067" s="2122">
        <f t="shared" si="219"/>
        <v>0</v>
      </c>
      <c r="R4067" s="2428"/>
    </row>
    <row r="4068" spans="3:18" ht="14.25" customHeight="1">
      <c r="C4068" s="1696">
        <v>142</v>
      </c>
      <c r="D4068" s="1966" t="s">
        <v>4905</v>
      </c>
      <c r="E4068" s="1697">
        <v>7</v>
      </c>
      <c r="F4068" s="1698" t="s">
        <v>508</v>
      </c>
      <c r="G4068" s="1757">
        <v>8</v>
      </c>
      <c r="H4068" s="1698">
        <v>2022</v>
      </c>
      <c r="I4068" s="1700">
        <v>19760</v>
      </c>
      <c r="J4068" s="1698">
        <f t="shared" si="220"/>
        <v>57.2</v>
      </c>
      <c r="K4068" s="1700">
        <f t="shared" si="217"/>
        <v>8457.2799999999988</v>
      </c>
      <c r="L4068" s="1698"/>
      <c r="M4068" s="1698"/>
      <c r="N4068" s="1701">
        <f t="shared" si="218"/>
        <v>0</v>
      </c>
      <c r="O4068" s="2122"/>
      <c r="P4068" s="2122"/>
      <c r="Q4068" s="2122">
        <f t="shared" si="219"/>
        <v>0</v>
      </c>
      <c r="R4068" s="2428"/>
    </row>
    <row r="4069" spans="3:18" ht="14.25" customHeight="1">
      <c r="C4069" s="1696">
        <v>143</v>
      </c>
      <c r="D4069" s="1966" t="s">
        <v>5060</v>
      </c>
      <c r="E4069" s="1697">
        <v>7</v>
      </c>
      <c r="F4069" s="1698" t="s">
        <v>508</v>
      </c>
      <c r="G4069" s="1757">
        <v>2</v>
      </c>
      <c r="H4069" s="1698">
        <v>2022</v>
      </c>
      <c r="I4069" s="1700">
        <v>56.868839999999999</v>
      </c>
      <c r="J4069" s="1698">
        <f t="shared" si="220"/>
        <v>57.2</v>
      </c>
      <c r="K4069" s="1700">
        <f t="shared" si="217"/>
        <v>24.339863519999994</v>
      </c>
      <c r="L4069" s="1698"/>
      <c r="M4069" s="1698"/>
      <c r="N4069" s="1701">
        <f t="shared" si="218"/>
        <v>0</v>
      </c>
      <c r="O4069" s="2122"/>
      <c r="P4069" s="2122"/>
      <c r="Q4069" s="2122">
        <f t="shared" si="219"/>
        <v>0</v>
      </c>
      <c r="R4069" s="2428"/>
    </row>
    <row r="4070" spans="3:18" ht="14.25" customHeight="1">
      <c r="C4070" s="1696">
        <v>144</v>
      </c>
      <c r="D4070" s="1966" t="s">
        <v>6259</v>
      </c>
      <c r="E4070" s="1697">
        <v>7</v>
      </c>
      <c r="F4070" s="1698" t="s">
        <v>508</v>
      </c>
      <c r="G4070" s="1757">
        <v>1</v>
      </c>
      <c r="H4070" s="1698">
        <v>2023</v>
      </c>
      <c r="I4070" s="1700">
        <v>120</v>
      </c>
      <c r="J4070" s="1698">
        <f t="shared" si="220"/>
        <v>42.900000000000006</v>
      </c>
      <c r="K4070" s="1700">
        <f t="shared" si="217"/>
        <v>68.52</v>
      </c>
      <c r="L4070" s="1698"/>
      <c r="M4070" s="1698"/>
      <c r="N4070" s="1701">
        <f t="shared" si="218"/>
        <v>0</v>
      </c>
      <c r="O4070" s="2122"/>
      <c r="P4070" s="2122"/>
      <c r="Q4070" s="2122">
        <f t="shared" si="219"/>
        <v>0</v>
      </c>
      <c r="R4070" s="2428"/>
    </row>
    <row r="4071" spans="3:18" ht="14.25" customHeight="1">
      <c r="C4071" s="1696">
        <v>145</v>
      </c>
      <c r="D4071" s="1966" t="s">
        <v>6260</v>
      </c>
      <c r="E4071" s="1697">
        <v>7</v>
      </c>
      <c r="F4071" s="1698" t="s">
        <v>508</v>
      </c>
      <c r="G4071" s="1757">
        <v>4</v>
      </c>
      <c r="H4071" s="1698">
        <v>2023</v>
      </c>
      <c r="I4071" s="1700">
        <v>93.6</v>
      </c>
      <c r="J4071" s="1698">
        <f t="shared" si="220"/>
        <v>42.900000000000006</v>
      </c>
      <c r="K4071" s="1700">
        <f t="shared" si="217"/>
        <v>53.445599999999992</v>
      </c>
      <c r="L4071" s="1698"/>
      <c r="M4071" s="1698"/>
      <c r="N4071" s="1701">
        <f t="shared" si="218"/>
        <v>0</v>
      </c>
      <c r="O4071" s="2122"/>
      <c r="P4071" s="2122"/>
      <c r="Q4071" s="2122">
        <f t="shared" si="219"/>
        <v>0</v>
      </c>
      <c r="R4071" s="2428"/>
    </row>
    <row r="4072" spans="3:18" ht="14.25" customHeight="1">
      <c r="C4072" s="1696">
        <v>146</v>
      </c>
      <c r="D4072" s="1966" t="s">
        <v>6264</v>
      </c>
      <c r="E4072" s="1697">
        <v>7</v>
      </c>
      <c r="F4072" s="1698" t="s">
        <v>508</v>
      </c>
      <c r="G4072" s="1757">
        <v>3</v>
      </c>
      <c r="H4072" s="1698">
        <v>2023</v>
      </c>
      <c r="I4072" s="1700">
        <v>11934</v>
      </c>
      <c r="J4072" s="1698">
        <f t="shared" si="220"/>
        <v>42.900000000000006</v>
      </c>
      <c r="K4072" s="1700">
        <f t="shared" si="217"/>
        <v>6814.3139999999994</v>
      </c>
      <c r="L4072" s="1698"/>
      <c r="M4072" s="1698"/>
      <c r="N4072" s="1701">
        <f t="shared" si="218"/>
        <v>0</v>
      </c>
      <c r="O4072" s="2122"/>
      <c r="P4072" s="2122"/>
      <c r="Q4072" s="2122">
        <f t="shared" si="219"/>
        <v>0</v>
      </c>
      <c r="R4072" s="2428"/>
    </row>
    <row r="4073" spans="3:18" ht="14.25" customHeight="1">
      <c r="C4073" s="1696">
        <v>147</v>
      </c>
      <c r="D4073" s="1966" t="s">
        <v>6263</v>
      </c>
      <c r="E4073" s="1697">
        <v>7</v>
      </c>
      <c r="F4073" s="1698" t="s">
        <v>508</v>
      </c>
      <c r="G4073" s="1757">
        <v>1</v>
      </c>
      <c r="H4073" s="1698">
        <v>2023</v>
      </c>
      <c r="I4073" s="1700">
        <v>776</v>
      </c>
      <c r="J4073" s="1698">
        <f t="shared" si="220"/>
        <v>42.900000000000006</v>
      </c>
      <c r="K4073" s="1700">
        <f t="shared" si="217"/>
        <v>443.09599999999995</v>
      </c>
      <c r="L4073" s="1698"/>
      <c r="M4073" s="1698"/>
      <c r="N4073" s="1701">
        <f t="shared" si="218"/>
        <v>0</v>
      </c>
      <c r="O4073" s="2122"/>
      <c r="P4073" s="2122"/>
      <c r="Q4073" s="2122">
        <f t="shared" si="219"/>
        <v>0</v>
      </c>
      <c r="R4073" s="2428"/>
    </row>
    <row r="4074" spans="3:18" ht="14.25" customHeight="1">
      <c r="C4074" s="1696">
        <v>148</v>
      </c>
      <c r="D4074" s="1966" t="s">
        <v>6265</v>
      </c>
      <c r="E4074" s="1697">
        <v>7</v>
      </c>
      <c r="F4074" s="1698" t="s">
        <v>508</v>
      </c>
      <c r="G4074" s="1757">
        <v>2</v>
      </c>
      <c r="H4074" s="1698">
        <v>2023</v>
      </c>
      <c r="I4074" s="1700">
        <v>563.95399999999995</v>
      </c>
      <c r="J4074" s="1698">
        <f t="shared" si="220"/>
        <v>42.900000000000006</v>
      </c>
      <c r="K4074" s="1700">
        <f t="shared" si="217"/>
        <v>322.0177339999999</v>
      </c>
      <c r="L4074" s="1698"/>
      <c r="M4074" s="1698"/>
      <c r="N4074" s="1701">
        <f t="shared" si="218"/>
        <v>0</v>
      </c>
      <c r="O4074" s="2122"/>
      <c r="P4074" s="2122"/>
      <c r="Q4074" s="2122">
        <f t="shared" si="219"/>
        <v>0</v>
      </c>
      <c r="R4074" s="2428"/>
    </row>
    <row r="4075" spans="3:18" ht="14.25" customHeight="1">
      <c r="C4075" s="1696">
        <v>149</v>
      </c>
      <c r="D4075" s="1966" t="s">
        <v>6266</v>
      </c>
      <c r="E4075" s="1697">
        <v>7</v>
      </c>
      <c r="F4075" s="1698" t="s">
        <v>508</v>
      </c>
      <c r="G4075" s="1757">
        <v>24</v>
      </c>
      <c r="H4075" s="1698">
        <v>2023</v>
      </c>
      <c r="I4075" s="1700">
        <v>1755.8784000000005</v>
      </c>
      <c r="J4075" s="1698">
        <f t="shared" si="220"/>
        <v>42.900000000000006</v>
      </c>
      <c r="K4075" s="1700">
        <f t="shared" si="217"/>
        <v>1002.6065664000002</v>
      </c>
      <c r="L4075" s="1698"/>
      <c r="M4075" s="1698"/>
      <c r="N4075" s="1701">
        <f t="shared" si="218"/>
        <v>0</v>
      </c>
      <c r="O4075" s="2122"/>
      <c r="P4075" s="2122"/>
      <c r="Q4075" s="2122">
        <f t="shared" si="219"/>
        <v>0</v>
      </c>
      <c r="R4075" s="2428"/>
    </row>
    <row r="4076" spans="3:18" ht="14.25" customHeight="1">
      <c r="C4076" s="1696">
        <v>150</v>
      </c>
      <c r="D4076" s="1966" t="s">
        <v>6267</v>
      </c>
      <c r="E4076" s="1697">
        <v>7</v>
      </c>
      <c r="F4076" s="1698" t="s">
        <v>508</v>
      </c>
      <c r="G4076" s="1757">
        <v>2</v>
      </c>
      <c r="H4076" s="1698">
        <v>2023</v>
      </c>
      <c r="I4076" s="1700">
        <v>459.54629999999997</v>
      </c>
      <c r="J4076" s="1698">
        <f t="shared" si="220"/>
        <v>42.900000000000006</v>
      </c>
      <c r="K4076" s="1700">
        <f t="shared" si="217"/>
        <v>262.40093729999995</v>
      </c>
      <c r="L4076" s="1698"/>
      <c r="M4076" s="1698"/>
      <c r="N4076" s="1701">
        <f t="shared" si="218"/>
        <v>0</v>
      </c>
      <c r="O4076" s="2122"/>
      <c r="P4076" s="2122"/>
      <c r="Q4076" s="2122">
        <f t="shared" si="219"/>
        <v>0</v>
      </c>
      <c r="R4076" s="2428"/>
    </row>
    <row r="4077" spans="3:18" ht="14.25" customHeight="1">
      <c r="C4077" s="1696">
        <v>151</v>
      </c>
      <c r="D4077" s="1966" t="s">
        <v>2899</v>
      </c>
      <c r="E4077" s="1697">
        <v>7</v>
      </c>
      <c r="F4077" s="1698" t="s">
        <v>508</v>
      </c>
      <c r="G4077" s="1757">
        <v>1</v>
      </c>
      <c r="H4077" s="1698">
        <v>2023</v>
      </c>
      <c r="I4077" s="1700">
        <v>113.7</v>
      </c>
      <c r="J4077" s="1698">
        <f t="shared" si="220"/>
        <v>42.900000000000006</v>
      </c>
      <c r="K4077" s="1700">
        <f t="shared" si="217"/>
        <v>64.922699999999992</v>
      </c>
      <c r="L4077" s="1698"/>
      <c r="M4077" s="1698"/>
      <c r="N4077" s="1701">
        <f t="shared" si="218"/>
        <v>0</v>
      </c>
      <c r="O4077" s="2122"/>
      <c r="P4077" s="2122"/>
      <c r="Q4077" s="2122">
        <f t="shared" si="219"/>
        <v>0</v>
      </c>
      <c r="R4077" s="2428"/>
    </row>
    <row r="4078" spans="3:18" ht="14.25" customHeight="1">
      <c r="C4078" s="1696">
        <v>152</v>
      </c>
      <c r="D4078" s="1966" t="s">
        <v>6261</v>
      </c>
      <c r="E4078" s="1697">
        <v>7</v>
      </c>
      <c r="F4078" s="1698" t="s">
        <v>508</v>
      </c>
      <c r="G4078" s="1757">
        <v>4</v>
      </c>
      <c r="H4078" s="1698">
        <v>2023</v>
      </c>
      <c r="I4078" s="1700">
        <v>15912</v>
      </c>
      <c r="J4078" s="1698">
        <f t="shared" si="220"/>
        <v>42.900000000000006</v>
      </c>
      <c r="K4078" s="1700">
        <f t="shared" ref="K4078:K4092" si="221">IF(J4078=100,0,I4078-I4078*J4078%)</f>
        <v>9085.7520000000004</v>
      </c>
      <c r="L4078" s="1698"/>
      <c r="M4078" s="1698"/>
      <c r="N4078" s="1701">
        <f t="shared" ref="N4078:N4092" si="222">+L4078*M4078</f>
        <v>0</v>
      </c>
      <c r="O4078" s="2122"/>
      <c r="P4078" s="2122"/>
      <c r="Q4078" s="2122">
        <f t="shared" ref="Q4078:Q4092" si="223">+O4078*P4078</f>
        <v>0</v>
      </c>
      <c r="R4078" s="2428"/>
    </row>
    <row r="4079" spans="3:18" ht="14.25" customHeight="1">
      <c r="C4079" s="1696">
        <v>153</v>
      </c>
      <c r="D4079" s="1966" t="s">
        <v>6268</v>
      </c>
      <c r="E4079" s="1697">
        <v>7</v>
      </c>
      <c r="F4079" s="1698" t="s">
        <v>508</v>
      </c>
      <c r="G4079" s="1757">
        <v>10</v>
      </c>
      <c r="H4079" s="1698">
        <v>2023</v>
      </c>
      <c r="I4079" s="1700">
        <v>7956</v>
      </c>
      <c r="J4079" s="1698">
        <f t="shared" si="220"/>
        <v>42.900000000000006</v>
      </c>
      <c r="K4079" s="1700">
        <f t="shared" si="221"/>
        <v>4542.8760000000002</v>
      </c>
      <c r="L4079" s="1698"/>
      <c r="M4079" s="1698"/>
      <c r="N4079" s="1701">
        <f t="shared" si="222"/>
        <v>0</v>
      </c>
      <c r="O4079" s="2122"/>
      <c r="P4079" s="2122"/>
      <c r="Q4079" s="2122">
        <f t="shared" si="223"/>
        <v>0</v>
      </c>
      <c r="R4079" s="2428"/>
    </row>
    <row r="4080" spans="3:18" ht="14.25" customHeight="1">
      <c r="C4080" s="1696">
        <v>154</v>
      </c>
      <c r="D4080" s="1966" t="s">
        <v>5055</v>
      </c>
      <c r="E4080" s="1697">
        <v>7</v>
      </c>
      <c r="F4080" s="1698" t="s">
        <v>508</v>
      </c>
      <c r="G4080" s="1757">
        <v>1</v>
      </c>
      <c r="H4080" s="1698">
        <v>2023</v>
      </c>
      <c r="I4080" s="1700">
        <v>45.818179999999998</v>
      </c>
      <c r="J4080" s="1698">
        <f t="shared" si="220"/>
        <v>42.900000000000006</v>
      </c>
      <c r="K4080" s="1700">
        <f t="shared" si="221"/>
        <v>26.162180779999996</v>
      </c>
      <c r="L4080" s="1698"/>
      <c r="M4080" s="1698"/>
      <c r="N4080" s="1701">
        <f t="shared" si="222"/>
        <v>0</v>
      </c>
      <c r="O4080" s="2122"/>
      <c r="P4080" s="2122"/>
      <c r="Q4080" s="2122">
        <f t="shared" si="223"/>
        <v>0</v>
      </c>
      <c r="R4080" s="2428"/>
    </row>
    <row r="4081" spans="1:18" ht="14.25" customHeight="1">
      <c r="C4081" s="1696">
        <v>155</v>
      </c>
      <c r="D4081" s="1966" t="s">
        <v>7592</v>
      </c>
      <c r="E4081" s="1697">
        <v>7</v>
      </c>
      <c r="F4081" s="1698" t="s">
        <v>508</v>
      </c>
      <c r="G4081" s="1757">
        <v>1</v>
      </c>
      <c r="H4081" s="1698">
        <v>2024</v>
      </c>
      <c r="I4081" s="1700">
        <v>22.56</v>
      </c>
      <c r="J4081" s="1698">
        <f t="shared" si="220"/>
        <v>28.6</v>
      </c>
      <c r="K4081" s="1700">
        <f t="shared" si="221"/>
        <v>16.107839999999999</v>
      </c>
      <c r="L4081" s="1698"/>
      <c r="M4081" s="1698"/>
      <c r="N4081" s="1701">
        <f t="shared" si="222"/>
        <v>0</v>
      </c>
      <c r="O4081" s="2122"/>
      <c r="P4081" s="2122"/>
      <c r="Q4081" s="2122">
        <f t="shared" si="223"/>
        <v>0</v>
      </c>
      <c r="R4081" s="2428"/>
    </row>
    <row r="4082" spans="1:18" ht="14.25" customHeight="1">
      <c r="C4082" s="1696">
        <v>156</v>
      </c>
      <c r="D4082" s="1966" t="s">
        <v>7383</v>
      </c>
      <c r="E4082" s="1697">
        <v>7</v>
      </c>
      <c r="F4082" s="1698" t="s">
        <v>508</v>
      </c>
      <c r="G4082" s="1757">
        <v>3</v>
      </c>
      <c r="H4082" s="1698">
        <v>2024</v>
      </c>
      <c r="I4082" s="1700">
        <v>417.12</v>
      </c>
      <c r="J4082" s="1698">
        <f t="shared" si="220"/>
        <v>28.6</v>
      </c>
      <c r="K4082" s="1700">
        <f t="shared" si="221"/>
        <v>297.82367999999997</v>
      </c>
      <c r="L4082" s="1698"/>
      <c r="M4082" s="1698"/>
      <c r="N4082" s="1701">
        <f t="shared" si="222"/>
        <v>0</v>
      </c>
      <c r="O4082" s="2122"/>
      <c r="P4082" s="2122"/>
      <c r="Q4082" s="2122">
        <f t="shared" si="223"/>
        <v>0</v>
      </c>
      <c r="R4082" s="2428"/>
    </row>
    <row r="4083" spans="1:18" ht="14.25" customHeight="1">
      <c r="C4083" s="1696">
        <v>157</v>
      </c>
      <c r="D4083" s="1966" t="s">
        <v>7593</v>
      </c>
      <c r="E4083" s="1697">
        <v>7</v>
      </c>
      <c r="F4083" s="1698" t="s">
        <v>508</v>
      </c>
      <c r="G4083" s="1757">
        <v>1</v>
      </c>
      <c r="H4083" s="1698">
        <v>2024</v>
      </c>
      <c r="I4083" s="1700">
        <v>47.795000000000002</v>
      </c>
      <c r="J4083" s="1698">
        <f t="shared" si="220"/>
        <v>28.6</v>
      </c>
      <c r="K4083" s="1700">
        <f t="shared" si="221"/>
        <v>34.125630000000001</v>
      </c>
      <c r="L4083" s="1698"/>
      <c r="M4083" s="1698"/>
      <c r="N4083" s="1701">
        <f t="shared" si="222"/>
        <v>0</v>
      </c>
      <c r="O4083" s="2122"/>
      <c r="P4083" s="2122"/>
      <c r="Q4083" s="2122">
        <f t="shared" si="223"/>
        <v>0</v>
      </c>
      <c r="R4083" s="2428"/>
    </row>
    <row r="4084" spans="1:18" ht="14.25" customHeight="1">
      <c r="C4084" s="1696">
        <v>158</v>
      </c>
      <c r="D4084" s="1966" t="s">
        <v>7594</v>
      </c>
      <c r="E4084" s="1697">
        <v>7</v>
      </c>
      <c r="F4084" s="1698" t="s">
        <v>508</v>
      </c>
      <c r="G4084" s="1757">
        <v>45</v>
      </c>
      <c r="H4084" s="1698">
        <v>2024</v>
      </c>
      <c r="I4084" s="1700">
        <v>1525.095</v>
      </c>
      <c r="J4084" s="1698">
        <f t="shared" si="220"/>
        <v>28.6</v>
      </c>
      <c r="K4084" s="1700">
        <f t="shared" si="221"/>
        <v>1088.9178299999999</v>
      </c>
      <c r="L4084" s="1698"/>
      <c r="M4084" s="1698"/>
      <c r="N4084" s="1701">
        <f t="shared" si="222"/>
        <v>0</v>
      </c>
      <c r="O4084" s="2122"/>
      <c r="P4084" s="2122"/>
      <c r="Q4084" s="2122">
        <f t="shared" si="223"/>
        <v>0</v>
      </c>
      <c r="R4084" s="2428"/>
    </row>
    <row r="4085" spans="1:18" ht="14.25" customHeight="1">
      <c r="C4085" s="1696">
        <v>159</v>
      </c>
      <c r="D4085" s="1966" t="s">
        <v>7595</v>
      </c>
      <c r="E4085" s="1697">
        <v>7</v>
      </c>
      <c r="F4085" s="1698" t="s">
        <v>508</v>
      </c>
      <c r="G4085" s="1757">
        <v>93</v>
      </c>
      <c r="H4085" s="1698">
        <v>2024</v>
      </c>
      <c r="I4085" s="1700">
        <v>2990.2289999999998</v>
      </c>
      <c r="J4085" s="1698">
        <f t="shared" si="220"/>
        <v>28.6</v>
      </c>
      <c r="K4085" s="1700">
        <f t="shared" si="221"/>
        <v>2135.0235059999995</v>
      </c>
      <c r="L4085" s="1698"/>
      <c r="M4085" s="1698"/>
      <c r="N4085" s="1701">
        <f t="shared" si="222"/>
        <v>0</v>
      </c>
      <c r="O4085" s="2122"/>
      <c r="P4085" s="2122"/>
      <c r="Q4085" s="2122">
        <f t="shared" si="223"/>
        <v>0</v>
      </c>
      <c r="R4085" s="2428"/>
    </row>
    <row r="4086" spans="1:18" ht="14.25" customHeight="1">
      <c r="C4086" s="1696">
        <v>160</v>
      </c>
      <c r="D4086" s="1966" t="s">
        <v>7446</v>
      </c>
      <c r="E4086" s="1697">
        <v>7</v>
      </c>
      <c r="F4086" s="1698" t="s">
        <v>508</v>
      </c>
      <c r="G4086" s="1757">
        <v>10</v>
      </c>
      <c r="H4086" s="1698">
        <v>2024</v>
      </c>
      <c r="I4086" s="1700">
        <v>1112.32</v>
      </c>
      <c r="J4086" s="1698">
        <f t="shared" si="220"/>
        <v>28.6</v>
      </c>
      <c r="K4086" s="1700">
        <f t="shared" si="221"/>
        <v>794.19647999999984</v>
      </c>
      <c r="L4086" s="1698"/>
      <c r="M4086" s="1698"/>
      <c r="N4086" s="1701">
        <f t="shared" si="222"/>
        <v>0</v>
      </c>
      <c r="O4086" s="2122"/>
      <c r="P4086" s="2122"/>
      <c r="Q4086" s="2122">
        <f t="shared" si="223"/>
        <v>0</v>
      </c>
      <c r="R4086" s="2428"/>
    </row>
    <row r="4087" spans="1:18" ht="14.25" customHeight="1">
      <c r="C4087" s="1696">
        <v>161</v>
      </c>
      <c r="D4087" s="1966" t="s">
        <v>7383</v>
      </c>
      <c r="E4087" s="1697">
        <v>7</v>
      </c>
      <c r="F4087" s="1698" t="s">
        <v>508</v>
      </c>
      <c r="G4087" s="1757">
        <v>2</v>
      </c>
      <c r="H4087" s="1698">
        <v>2024</v>
      </c>
      <c r="I4087" s="1700">
        <v>278.08</v>
      </c>
      <c r="J4087" s="1698">
        <f t="shared" si="220"/>
        <v>28.6</v>
      </c>
      <c r="K4087" s="1700">
        <f t="shared" si="221"/>
        <v>198.54911999999996</v>
      </c>
      <c r="L4087" s="1698"/>
      <c r="M4087" s="1698"/>
      <c r="N4087" s="1701">
        <f t="shared" si="222"/>
        <v>0</v>
      </c>
      <c r="O4087" s="2122"/>
      <c r="P4087" s="2122"/>
      <c r="Q4087" s="2122">
        <f t="shared" si="223"/>
        <v>0</v>
      </c>
      <c r="R4087" s="2428"/>
    </row>
    <row r="4088" spans="1:18" ht="14.25" customHeight="1">
      <c r="C4088" s="1696">
        <v>162</v>
      </c>
      <c r="D4088" s="1966" t="s">
        <v>7593</v>
      </c>
      <c r="E4088" s="1697">
        <v>7</v>
      </c>
      <c r="F4088" s="1698" t="s">
        <v>508</v>
      </c>
      <c r="G4088" s="1757">
        <v>1</v>
      </c>
      <c r="H4088" s="1698">
        <v>2024</v>
      </c>
      <c r="I4088" s="1700">
        <v>47.795000000000002</v>
      </c>
      <c r="J4088" s="1698">
        <f t="shared" si="220"/>
        <v>28.6</v>
      </c>
      <c r="K4088" s="1700">
        <f t="shared" si="221"/>
        <v>34.125630000000001</v>
      </c>
      <c r="L4088" s="1698"/>
      <c r="M4088" s="1698"/>
      <c r="N4088" s="1701">
        <f t="shared" si="222"/>
        <v>0</v>
      </c>
      <c r="O4088" s="2122"/>
      <c r="P4088" s="2122"/>
      <c r="Q4088" s="2122">
        <f t="shared" si="223"/>
        <v>0</v>
      </c>
      <c r="R4088" s="2428"/>
    </row>
    <row r="4089" spans="1:18" ht="14.25" customHeight="1">
      <c r="C4089" s="1696">
        <v>163</v>
      </c>
      <c r="D4089" s="1966" t="s">
        <v>7596</v>
      </c>
      <c r="E4089" s="1697">
        <v>7</v>
      </c>
      <c r="F4089" s="1698" t="s">
        <v>508</v>
      </c>
      <c r="G4089" s="1757">
        <v>2</v>
      </c>
      <c r="H4089" s="1698">
        <v>2024</v>
      </c>
      <c r="I4089" s="1700">
        <v>156.41999999999999</v>
      </c>
      <c r="J4089" s="1698">
        <f t="shared" si="220"/>
        <v>28.6</v>
      </c>
      <c r="K4089" s="1700">
        <f t="shared" si="221"/>
        <v>111.68387999999999</v>
      </c>
      <c r="L4089" s="1698"/>
      <c r="M4089" s="1698"/>
      <c r="N4089" s="1701">
        <f t="shared" si="222"/>
        <v>0</v>
      </c>
      <c r="O4089" s="2122"/>
      <c r="P4089" s="2122"/>
      <c r="Q4089" s="2122">
        <f t="shared" si="223"/>
        <v>0</v>
      </c>
      <c r="R4089" s="2428"/>
    </row>
    <row r="4090" spans="1:18" ht="14.25" customHeight="1">
      <c r="C4090" s="1696">
        <v>164</v>
      </c>
      <c r="D4090" s="1966" t="s">
        <v>7597</v>
      </c>
      <c r="E4090" s="1697">
        <v>7</v>
      </c>
      <c r="F4090" s="1698" t="s">
        <v>508</v>
      </c>
      <c r="G4090" s="1757">
        <v>1</v>
      </c>
      <c r="H4090" s="1698">
        <v>2024</v>
      </c>
      <c r="I4090" s="1700">
        <v>60.83</v>
      </c>
      <c r="J4090" s="1698">
        <f t="shared" si="220"/>
        <v>28.6</v>
      </c>
      <c r="K4090" s="1700">
        <f t="shared" si="221"/>
        <v>43.43262</v>
      </c>
      <c r="L4090" s="1698"/>
      <c r="M4090" s="1698"/>
      <c r="N4090" s="1701">
        <f t="shared" si="222"/>
        <v>0</v>
      </c>
      <c r="O4090" s="2122"/>
      <c r="P4090" s="2122"/>
      <c r="Q4090" s="2122">
        <f t="shared" si="223"/>
        <v>0</v>
      </c>
      <c r="R4090" s="2428"/>
    </row>
    <row r="4091" spans="1:18" ht="14.25" customHeight="1">
      <c r="C4091" s="1696">
        <v>165</v>
      </c>
      <c r="D4091" s="1966" t="s">
        <v>6260</v>
      </c>
      <c r="E4091" s="1697">
        <v>7</v>
      </c>
      <c r="F4091" s="1698" t="s">
        <v>508</v>
      </c>
      <c r="G4091" s="1757">
        <v>4</v>
      </c>
      <c r="H4091" s="1698">
        <v>2024</v>
      </c>
      <c r="I4091" s="1700">
        <v>90.24</v>
      </c>
      <c r="J4091" s="1698">
        <f t="shared" si="220"/>
        <v>28.6</v>
      </c>
      <c r="K4091" s="1700">
        <f t="shared" si="221"/>
        <v>64.431359999999998</v>
      </c>
      <c r="L4091" s="1698"/>
      <c r="M4091" s="1698"/>
      <c r="N4091" s="1701">
        <f t="shared" si="222"/>
        <v>0</v>
      </c>
      <c r="O4091" s="2122"/>
      <c r="P4091" s="2122"/>
      <c r="Q4091" s="2122">
        <f t="shared" si="223"/>
        <v>0</v>
      </c>
      <c r="R4091" s="2429"/>
    </row>
    <row r="4092" spans="1:18" ht="14.25">
      <c r="C4092" s="1527"/>
      <c r="D4092" s="1928"/>
      <c r="E4092" s="1774"/>
      <c r="F4092" s="1775"/>
      <c r="G4092" s="1776"/>
      <c r="H4092" s="1775"/>
      <c r="I4092" s="1777"/>
      <c r="J4092" s="1775">
        <f>IF(($J$14-H4092)*J$19&gt;100,100,($J$14-H4092)*J$19)</f>
        <v>100</v>
      </c>
      <c r="K4092" s="1777">
        <f t="shared" si="221"/>
        <v>0</v>
      </c>
      <c r="L4092" s="1775"/>
      <c r="M4092" s="1775"/>
      <c r="N4092" s="1778">
        <f t="shared" si="222"/>
        <v>0</v>
      </c>
      <c r="O4092" s="1172"/>
      <c r="P4092" s="1172"/>
      <c r="Q4092" s="1172">
        <f t="shared" si="223"/>
        <v>0</v>
      </c>
    </row>
    <row r="4093" spans="1:18" ht="17.25">
      <c r="A4093" s="1826"/>
      <c r="B4093" s="1826"/>
      <c r="C4093" s="1827">
        <v>619</v>
      </c>
      <c r="D4093" s="1086" t="s">
        <v>1951</v>
      </c>
      <c r="E4093" s="966">
        <v>8</v>
      </c>
      <c r="F4093" s="106"/>
      <c r="G4093" s="1560">
        <f>SUM(G4095:G4378)</f>
        <v>1429</v>
      </c>
      <c r="H4093" s="106"/>
      <c r="I4093" s="1710"/>
      <c r="J4093" s="966">
        <v>12.5</v>
      </c>
      <c r="K4093" s="1710"/>
      <c r="L4093" s="1555">
        <f>SUM(L4095:L4377)</f>
        <v>0</v>
      </c>
      <c r="M4093" s="106"/>
      <c r="N4093" s="1555">
        <f>SUM(N4095:N4377)</f>
        <v>0</v>
      </c>
      <c r="O4093" s="2099">
        <f>SUM(O4095:O4377)</f>
        <v>0</v>
      </c>
      <c r="P4093" s="1997"/>
      <c r="Q4093" s="2099">
        <f>SUM(Q4095:Q4377)</f>
        <v>0</v>
      </c>
    </row>
    <row r="4094" spans="1:18" ht="27">
      <c r="C4094" s="138"/>
      <c r="D4094" s="1968" t="s">
        <v>6033</v>
      </c>
      <c r="E4094" s="2153"/>
      <c r="F4094" s="106"/>
      <c r="G4094" s="1561">
        <f>SUMIF(J4095:J7420,"&lt;100",G4095:G7420)</f>
        <v>30890.209999999995</v>
      </c>
      <c r="H4094" s="106"/>
      <c r="I4094" s="1710"/>
      <c r="K4094" s="1710"/>
      <c r="L4094" s="106"/>
      <c r="M4094" s="106"/>
      <c r="N4094" s="74"/>
      <c r="O4094" s="1997"/>
      <c r="P4094" s="1997"/>
      <c r="Q4094" s="1997"/>
    </row>
    <row r="4095" spans="1:18" ht="14.25" customHeight="1">
      <c r="C4095" s="1579">
        <v>1</v>
      </c>
      <c r="D4095" s="1970" t="s">
        <v>2355</v>
      </c>
      <c r="E4095" s="1580">
        <v>8</v>
      </c>
      <c r="F4095" s="1581" t="s">
        <v>508</v>
      </c>
      <c r="G4095" s="1726">
        <v>5</v>
      </c>
      <c r="H4095" s="1581">
        <v>2005</v>
      </c>
      <c r="I4095" s="1583">
        <v>642.245</v>
      </c>
      <c r="J4095" s="1581">
        <f t="shared" ref="J4095:J4130" si="224">IF(($J$14-H4095)*J$4093&gt;100,100,($J$14-H4095)*J$4093)</f>
        <v>100</v>
      </c>
      <c r="K4095" s="1583">
        <f t="shared" ref="K4095:K4194" si="225">IF(J4095=100,0,I4095-I4095*J4095%)</f>
        <v>0</v>
      </c>
      <c r="L4095" s="1581"/>
      <c r="M4095" s="1581"/>
      <c r="N4095" s="1584">
        <f t="shared" ref="N4095:N4194" si="226">+L4095*M4095</f>
        <v>0</v>
      </c>
      <c r="O4095" s="2103"/>
      <c r="P4095" s="2103"/>
      <c r="Q4095" s="2103">
        <f t="shared" ref="Q4095:Q4194" si="227">+O4095*P4095</f>
        <v>0</v>
      </c>
      <c r="R4095" s="2399" t="s">
        <v>478</v>
      </c>
    </row>
    <row r="4096" spans="1:18" ht="14.25" customHeight="1">
      <c r="C4096" s="1579">
        <v>2</v>
      </c>
      <c r="D4096" s="1970" t="s">
        <v>2356</v>
      </c>
      <c r="E4096" s="1580">
        <v>8</v>
      </c>
      <c r="F4096" s="1581" t="s">
        <v>508</v>
      </c>
      <c r="G4096" s="1726">
        <v>5</v>
      </c>
      <c r="H4096" s="1581">
        <v>2005</v>
      </c>
      <c r="I4096" s="1583">
        <v>437.37</v>
      </c>
      <c r="J4096" s="1581">
        <f t="shared" si="224"/>
        <v>100</v>
      </c>
      <c r="K4096" s="1583">
        <f t="shared" si="225"/>
        <v>0</v>
      </c>
      <c r="L4096" s="1581"/>
      <c r="M4096" s="1581"/>
      <c r="N4096" s="1584">
        <f t="shared" si="226"/>
        <v>0</v>
      </c>
      <c r="O4096" s="2103"/>
      <c r="P4096" s="2103"/>
      <c r="Q4096" s="2103">
        <f t="shared" si="227"/>
        <v>0</v>
      </c>
      <c r="R4096" s="2400"/>
    </row>
    <row r="4097" spans="3:18" ht="14.25" customHeight="1">
      <c r="C4097" s="1579">
        <v>3</v>
      </c>
      <c r="D4097" s="1970" t="s">
        <v>2357</v>
      </c>
      <c r="E4097" s="1580">
        <v>8</v>
      </c>
      <c r="F4097" s="1581" t="s">
        <v>508</v>
      </c>
      <c r="G4097" s="1726">
        <v>37</v>
      </c>
      <c r="H4097" s="1581">
        <v>2005</v>
      </c>
      <c r="I4097" s="1583">
        <v>851.74</v>
      </c>
      <c r="J4097" s="1581">
        <f t="shared" si="224"/>
        <v>100</v>
      </c>
      <c r="K4097" s="1583">
        <f t="shared" si="225"/>
        <v>0</v>
      </c>
      <c r="L4097" s="1581"/>
      <c r="M4097" s="1581"/>
      <c r="N4097" s="1584">
        <f t="shared" si="226"/>
        <v>0</v>
      </c>
      <c r="O4097" s="2103"/>
      <c r="P4097" s="2103"/>
      <c r="Q4097" s="2103">
        <f t="shared" si="227"/>
        <v>0</v>
      </c>
      <c r="R4097" s="2400"/>
    </row>
    <row r="4098" spans="3:18" ht="14.25" customHeight="1">
      <c r="C4098" s="1579">
        <v>4</v>
      </c>
      <c r="D4098" s="1970" t="s">
        <v>2358</v>
      </c>
      <c r="E4098" s="1580">
        <v>8</v>
      </c>
      <c r="F4098" s="1581" t="s">
        <v>508</v>
      </c>
      <c r="G4098" s="1726">
        <v>36</v>
      </c>
      <c r="H4098" s="1581">
        <v>2005</v>
      </c>
      <c r="I4098" s="1583">
        <v>159.12</v>
      </c>
      <c r="J4098" s="1581">
        <f t="shared" si="224"/>
        <v>100</v>
      </c>
      <c r="K4098" s="1583">
        <f t="shared" si="225"/>
        <v>0</v>
      </c>
      <c r="L4098" s="1581"/>
      <c r="M4098" s="1581"/>
      <c r="N4098" s="1584">
        <f t="shared" si="226"/>
        <v>0</v>
      </c>
      <c r="O4098" s="2103"/>
      <c r="P4098" s="2103"/>
      <c r="Q4098" s="2103">
        <f t="shared" si="227"/>
        <v>0</v>
      </c>
      <c r="R4098" s="2400"/>
    </row>
    <row r="4099" spans="3:18" ht="14.25" customHeight="1">
      <c r="C4099" s="1579">
        <v>5</v>
      </c>
      <c r="D4099" s="1970" t="s">
        <v>2359</v>
      </c>
      <c r="E4099" s="1580">
        <v>8</v>
      </c>
      <c r="F4099" s="1581" t="s">
        <v>508</v>
      </c>
      <c r="G4099" s="1726">
        <v>11</v>
      </c>
      <c r="H4099" s="1581">
        <v>2005</v>
      </c>
      <c r="I4099" s="1583">
        <v>182.31399999999999</v>
      </c>
      <c r="J4099" s="1581">
        <f t="shared" si="224"/>
        <v>100</v>
      </c>
      <c r="K4099" s="1583">
        <f t="shared" si="225"/>
        <v>0</v>
      </c>
      <c r="L4099" s="1581"/>
      <c r="M4099" s="1581"/>
      <c r="N4099" s="1584">
        <f t="shared" si="226"/>
        <v>0</v>
      </c>
      <c r="O4099" s="2103"/>
      <c r="P4099" s="2103"/>
      <c r="Q4099" s="2103">
        <f t="shared" si="227"/>
        <v>0</v>
      </c>
      <c r="R4099" s="2400"/>
    </row>
    <row r="4100" spans="3:18" ht="14.25" customHeight="1">
      <c r="C4100" s="1579">
        <v>6</v>
      </c>
      <c r="D4100" s="1970" t="s">
        <v>2360</v>
      </c>
      <c r="E4100" s="1580">
        <v>8</v>
      </c>
      <c r="F4100" s="1581" t="s">
        <v>508</v>
      </c>
      <c r="G4100" s="1726">
        <v>84</v>
      </c>
      <c r="H4100" s="1581">
        <v>2005</v>
      </c>
      <c r="I4100" s="1583">
        <v>185.64</v>
      </c>
      <c r="J4100" s="1581">
        <f t="shared" si="224"/>
        <v>100</v>
      </c>
      <c r="K4100" s="1583">
        <f t="shared" si="225"/>
        <v>0</v>
      </c>
      <c r="L4100" s="1581"/>
      <c r="M4100" s="1581"/>
      <c r="N4100" s="1584">
        <f t="shared" si="226"/>
        <v>0</v>
      </c>
      <c r="O4100" s="2103"/>
      <c r="P4100" s="2103"/>
      <c r="Q4100" s="2103">
        <f t="shared" si="227"/>
        <v>0</v>
      </c>
      <c r="R4100" s="2400"/>
    </row>
    <row r="4101" spans="3:18" ht="14.25" customHeight="1">
      <c r="C4101" s="1579">
        <v>7</v>
      </c>
      <c r="D4101" s="1970" t="s">
        <v>2361</v>
      </c>
      <c r="E4101" s="1580">
        <v>8</v>
      </c>
      <c r="F4101" s="1581" t="s">
        <v>508</v>
      </c>
      <c r="G4101" s="1726">
        <v>47</v>
      </c>
      <c r="H4101" s="1581">
        <v>2005</v>
      </c>
      <c r="I4101" s="1583">
        <v>151.48099999999999</v>
      </c>
      <c r="J4101" s="1581">
        <f t="shared" si="224"/>
        <v>100</v>
      </c>
      <c r="K4101" s="1583">
        <f t="shared" si="225"/>
        <v>0</v>
      </c>
      <c r="L4101" s="1581"/>
      <c r="M4101" s="1581"/>
      <c r="N4101" s="1584">
        <f t="shared" si="226"/>
        <v>0</v>
      </c>
      <c r="O4101" s="2103"/>
      <c r="P4101" s="2103"/>
      <c r="Q4101" s="2103">
        <f t="shared" si="227"/>
        <v>0</v>
      </c>
      <c r="R4101" s="2400"/>
    </row>
    <row r="4102" spans="3:18" ht="14.25" customHeight="1">
      <c r="C4102" s="1579">
        <v>8</v>
      </c>
      <c r="D4102" s="1970" t="s">
        <v>2362</v>
      </c>
      <c r="E4102" s="1580">
        <v>8</v>
      </c>
      <c r="F4102" s="1581" t="s">
        <v>508</v>
      </c>
      <c r="G4102" s="1726">
        <v>5</v>
      </c>
      <c r="H4102" s="1581">
        <v>2005</v>
      </c>
      <c r="I4102" s="1583">
        <v>75.965000000000003</v>
      </c>
      <c r="J4102" s="1581">
        <f t="shared" si="224"/>
        <v>100</v>
      </c>
      <c r="K4102" s="1583">
        <f t="shared" si="225"/>
        <v>0</v>
      </c>
      <c r="L4102" s="1581"/>
      <c r="M4102" s="1581"/>
      <c r="N4102" s="1584">
        <f t="shared" si="226"/>
        <v>0</v>
      </c>
      <c r="O4102" s="2103"/>
      <c r="P4102" s="2103"/>
      <c r="Q4102" s="2103">
        <f t="shared" si="227"/>
        <v>0</v>
      </c>
      <c r="R4102" s="2400"/>
    </row>
    <row r="4103" spans="3:18" ht="14.25" customHeight="1">
      <c r="C4103" s="1579">
        <v>9</v>
      </c>
      <c r="D4103" s="1970" t="s">
        <v>2363</v>
      </c>
      <c r="E4103" s="1580">
        <v>8</v>
      </c>
      <c r="F4103" s="1581" t="s">
        <v>508</v>
      </c>
      <c r="G4103" s="1726">
        <v>5</v>
      </c>
      <c r="H4103" s="1581">
        <v>2005</v>
      </c>
      <c r="I4103" s="1583">
        <v>92.08</v>
      </c>
      <c r="J4103" s="1581">
        <f t="shared" si="224"/>
        <v>100</v>
      </c>
      <c r="K4103" s="1583">
        <f t="shared" si="225"/>
        <v>0</v>
      </c>
      <c r="L4103" s="1581"/>
      <c r="M4103" s="1581"/>
      <c r="N4103" s="1584">
        <f t="shared" si="226"/>
        <v>0</v>
      </c>
      <c r="O4103" s="2103"/>
      <c r="P4103" s="2103"/>
      <c r="Q4103" s="2103">
        <f t="shared" si="227"/>
        <v>0</v>
      </c>
      <c r="R4103" s="2400"/>
    </row>
    <row r="4104" spans="3:18" ht="14.25" customHeight="1">
      <c r="C4104" s="1579">
        <v>10</v>
      </c>
      <c r="D4104" s="1970" t="s">
        <v>2364</v>
      </c>
      <c r="E4104" s="1580">
        <v>8</v>
      </c>
      <c r="F4104" s="1581" t="s">
        <v>508</v>
      </c>
      <c r="G4104" s="1726">
        <v>1</v>
      </c>
      <c r="H4104" s="1581">
        <v>2005</v>
      </c>
      <c r="I4104" s="1583">
        <v>1770.3109999999999</v>
      </c>
      <c r="J4104" s="1581">
        <f t="shared" si="224"/>
        <v>100</v>
      </c>
      <c r="K4104" s="1583">
        <f t="shared" si="225"/>
        <v>0</v>
      </c>
      <c r="L4104" s="1581"/>
      <c r="M4104" s="1581"/>
      <c r="N4104" s="1584">
        <f t="shared" si="226"/>
        <v>0</v>
      </c>
      <c r="O4104" s="2103"/>
      <c r="P4104" s="2103"/>
      <c r="Q4104" s="2103">
        <f t="shared" si="227"/>
        <v>0</v>
      </c>
      <c r="R4104" s="2400"/>
    </row>
    <row r="4105" spans="3:18" ht="14.25" customHeight="1">
      <c r="C4105" s="1579">
        <v>11</v>
      </c>
      <c r="D4105" s="1970" t="s">
        <v>2365</v>
      </c>
      <c r="E4105" s="1580">
        <v>8</v>
      </c>
      <c r="F4105" s="1581" t="s">
        <v>508</v>
      </c>
      <c r="G4105" s="1726">
        <v>1</v>
      </c>
      <c r="H4105" s="1581">
        <v>2005</v>
      </c>
      <c r="I4105" s="1583">
        <v>1606.85</v>
      </c>
      <c r="J4105" s="1581">
        <f t="shared" si="224"/>
        <v>100</v>
      </c>
      <c r="K4105" s="1583">
        <f t="shared" si="225"/>
        <v>0</v>
      </c>
      <c r="L4105" s="1581"/>
      <c r="M4105" s="1581"/>
      <c r="N4105" s="1584">
        <f t="shared" si="226"/>
        <v>0</v>
      </c>
      <c r="O4105" s="2103"/>
      <c r="P4105" s="2103"/>
      <c r="Q4105" s="2103">
        <f t="shared" si="227"/>
        <v>0</v>
      </c>
      <c r="R4105" s="2400"/>
    </row>
    <row r="4106" spans="3:18" ht="14.25" customHeight="1">
      <c r="C4106" s="1579">
        <v>12</v>
      </c>
      <c r="D4106" s="1970" t="s">
        <v>2366</v>
      </c>
      <c r="E4106" s="1580">
        <v>8</v>
      </c>
      <c r="F4106" s="1581" t="s">
        <v>508</v>
      </c>
      <c r="G4106" s="1726">
        <v>10</v>
      </c>
      <c r="H4106" s="1581">
        <v>2005</v>
      </c>
      <c r="I4106" s="1583">
        <v>235.61</v>
      </c>
      <c r="J4106" s="1581">
        <f t="shared" si="224"/>
        <v>100</v>
      </c>
      <c r="K4106" s="1583">
        <f t="shared" si="225"/>
        <v>0</v>
      </c>
      <c r="L4106" s="1581"/>
      <c r="M4106" s="1581"/>
      <c r="N4106" s="1584">
        <f t="shared" si="226"/>
        <v>0</v>
      </c>
      <c r="O4106" s="2103"/>
      <c r="P4106" s="2103"/>
      <c r="Q4106" s="2103">
        <f t="shared" si="227"/>
        <v>0</v>
      </c>
      <c r="R4106" s="2400"/>
    </row>
    <row r="4107" spans="3:18" ht="14.25" customHeight="1">
      <c r="C4107" s="1579">
        <v>13</v>
      </c>
      <c r="D4107" s="1970" t="s">
        <v>2367</v>
      </c>
      <c r="E4107" s="1580">
        <v>8</v>
      </c>
      <c r="F4107" s="1581" t="s">
        <v>508</v>
      </c>
      <c r="G4107" s="1726">
        <v>2</v>
      </c>
      <c r="H4107" s="1581">
        <v>2005</v>
      </c>
      <c r="I4107" s="1583">
        <v>6.5960000000000001</v>
      </c>
      <c r="J4107" s="1581">
        <f t="shared" si="224"/>
        <v>100</v>
      </c>
      <c r="K4107" s="1583">
        <f t="shared" si="225"/>
        <v>0</v>
      </c>
      <c r="L4107" s="1581"/>
      <c r="M4107" s="1581"/>
      <c r="N4107" s="1584">
        <f t="shared" si="226"/>
        <v>0</v>
      </c>
      <c r="O4107" s="2103"/>
      <c r="P4107" s="2103"/>
      <c r="Q4107" s="2103">
        <f t="shared" si="227"/>
        <v>0</v>
      </c>
      <c r="R4107" s="2400"/>
    </row>
    <row r="4108" spans="3:18" ht="14.25" customHeight="1">
      <c r="C4108" s="1579">
        <v>14</v>
      </c>
      <c r="D4108" s="1970" t="s">
        <v>2368</v>
      </c>
      <c r="E4108" s="1580">
        <v>8</v>
      </c>
      <c r="F4108" s="1581" t="s">
        <v>508</v>
      </c>
      <c r="G4108" s="1726">
        <v>2</v>
      </c>
      <c r="H4108" s="1581">
        <v>2005</v>
      </c>
      <c r="I4108" s="1583">
        <v>9.0459999999999994</v>
      </c>
      <c r="J4108" s="1581">
        <f t="shared" si="224"/>
        <v>100</v>
      </c>
      <c r="K4108" s="1583">
        <f t="shared" si="225"/>
        <v>0</v>
      </c>
      <c r="L4108" s="1581"/>
      <c r="M4108" s="1581"/>
      <c r="N4108" s="1584">
        <f t="shared" si="226"/>
        <v>0</v>
      </c>
      <c r="O4108" s="2103"/>
      <c r="P4108" s="2103"/>
      <c r="Q4108" s="2103">
        <f t="shared" si="227"/>
        <v>0</v>
      </c>
      <c r="R4108" s="2400"/>
    </row>
    <row r="4109" spans="3:18" ht="14.25" customHeight="1">
      <c r="C4109" s="1579">
        <v>15</v>
      </c>
      <c r="D4109" s="1970" t="s">
        <v>2369</v>
      </c>
      <c r="E4109" s="1580">
        <v>8</v>
      </c>
      <c r="F4109" s="1581" t="s">
        <v>508</v>
      </c>
      <c r="G4109" s="1726">
        <v>2</v>
      </c>
      <c r="H4109" s="1581">
        <v>2005</v>
      </c>
      <c r="I4109" s="1583">
        <v>31.1</v>
      </c>
      <c r="J4109" s="1581">
        <f t="shared" si="224"/>
        <v>100</v>
      </c>
      <c r="K4109" s="1583">
        <f t="shared" si="225"/>
        <v>0</v>
      </c>
      <c r="L4109" s="1581"/>
      <c r="M4109" s="1581"/>
      <c r="N4109" s="1584">
        <f t="shared" si="226"/>
        <v>0</v>
      </c>
      <c r="O4109" s="2103"/>
      <c r="P4109" s="2103"/>
      <c r="Q4109" s="2103">
        <f t="shared" si="227"/>
        <v>0</v>
      </c>
      <c r="R4109" s="2400"/>
    </row>
    <row r="4110" spans="3:18" ht="14.25" customHeight="1">
      <c r="C4110" s="1579">
        <v>16</v>
      </c>
      <c r="D4110" s="1970" t="s">
        <v>2370</v>
      </c>
      <c r="E4110" s="1580">
        <v>8</v>
      </c>
      <c r="F4110" s="1581" t="s">
        <v>508</v>
      </c>
      <c r="G4110" s="1726">
        <v>2</v>
      </c>
      <c r="H4110" s="1581">
        <v>2005</v>
      </c>
      <c r="I4110" s="1583">
        <v>37.695999999999998</v>
      </c>
      <c r="J4110" s="1581">
        <f t="shared" si="224"/>
        <v>100</v>
      </c>
      <c r="K4110" s="1583">
        <f t="shared" si="225"/>
        <v>0</v>
      </c>
      <c r="L4110" s="1581"/>
      <c r="M4110" s="1581"/>
      <c r="N4110" s="1584">
        <f t="shared" si="226"/>
        <v>0</v>
      </c>
      <c r="O4110" s="2103"/>
      <c r="P4110" s="2103"/>
      <c r="Q4110" s="2103">
        <f t="shared" si="227"/>
        <v>0</v>
      </c>
      <c r="R4110" s="2400"/>
    </row>
    <row r="4111" spans="3:18" ht="14.25" customHeight="1">
      <c r="C4111" s="1579">
        <v>17</v>
      </c>
      <c r="D4111" s="1970" t="s">
        <v>2371</v>
      </c>
      <c r="E4111" s="1580">
        <v>8</v>
      </c>
      <c r="F4111" s="1581" t="s">
        <v>508</v>
      </c>
      <c r="G4111" s="1726">
        <v>1</v>
      </c>
      <c r="H4111" s="1581">
        <v>2008</v>
      </c>
      <c r="I4111" s="1583">
        <v>1689.5709999999999</v>
      </c>
      <c r="J4111" s="1581">
        <f t="shared" si="224"/>
        <v>100</v>
      </c>
      <c r="K4111" s="1583">
        <f t="shared" si="225"/>
        <v>0</v>
      </c>
      <c r="L4111" s="1581"/>
      <c r="M4111" s="1581"/>
      <c r="N4111" s="1584">
        <f t="shared" si="226"/>
        <v>0</v>
      </c>
      <c r="O4111" s="2103"/>
      <c r="P4111" s="2103"/>
      <c r="Q4111" s="2103">
        <f t="shared" si="227"/>
        <v>0</v>
      </c>
      <c r="R4111" s="2400"/>
    </row>
    <row r="4112" spans="3:18" ht="14.25" customHeight="1">
      <c r="C4112" s="1579">
        <v>18</v>
      </c>
      <c r="D4112" s="1970" t="s">
        <v>2372</v>
      </c>
      <c r="E4112" s="1580">
        <v>8</v>
      </c>
      <c r="F4112" s="1581" t="s">
        <v>508</v>
      </c>
      <c r="G4112" s="1726">
        <v>1</v>
      </c>
      <c r="H4112" s="1581">
        <v>2009</v>
      </c>
      <c r="I4112" s="1583">
        <v>95</v>
      </c>
      <c r="J4112" s="1581">
        <f t="shared" si="224"/>
        <v>100</v>
      </c>
      <c r="K4112" s="1583">
        <f t="shared" si="225"/>
        <v>0</v>
      </c>
      <c r="L4112" s="1581"/>
      <c r="M4112" s="1581"/>
      <c r="N4112" s="1584">
        <f t="shared" si="226"/>
        <v>0</v>
      </c>
      <c r="O4112" s="2103"/>
      <c r="P4112" s="2103"/>
      <c r="Q4112" s="2103">
        <f t="shared" si="227"/>
        <v>0</v>
      </c>
      <c r="R4112" s="2400"/>
    </row>
    <row r="4113" spans="3:18" ht="14.25" customHeight="1">
      <c r="C4113" s="1579">
        <v>19</v>
      </c>
      <c r="D4113" s="1970" t="s">
        <v>2373</v>
      </c>
      <c r="E4113" s="1580">
        <v>8</v>
      </c>
      <c r="F4113" s="1581" t="s">
        <v>508</v>
      </c>
      <c r="G4113" s="1726">
        <v>1</v>
      </c>
      <c r="H4113" s="1581">
        <v>2013</v>
      </c>
      <c r="I4113" s="1583">
        <v>1302.6600000000001</v>
      </c>
      <c r="J4113" s="1581">
        <f t="shared" si="224"/>
        <v>100</v>
      </c>
      <c r="K4113" s="1583">
        <f t="shared" si="225"/>
        <v>0</v>
      </c>
      <c r="L4113" s="1581"/>
      <c r="M4113" s="1581"/>
      <c r="N4113" s="1584">
        <f t="shared" si="226"/>
        <v>0</v>
      </c>
      <c r="O4113" s="2103"/>
      <c r="P4113" s="2103"/>
      <c r="Q4113" s="2103">
        <f t="shared" si="227"/>
        <v>0</v>
      </c>
      <c r="R4113" s="2400"/>
    </row>
    <row r="4114" spans="3:18" ht="14.25" customHeight="1">
      <c r="C4114" s="1579">
        <v>20</v>
      </c>
      <c r="D4114" s="1970" t="s">
        <v>2374</v>
      </c>
      <c r="E4114" s="1580">
        <v>8</v>
      </c>
      <c r="F4114" s="1581" t="s">
        <v>508</v>
      </c>
      <c r="G4114" s="1726">
        <v>1</v>
      </c>
      <c r="H4114" s="1581">
        <v>2015</v>
      </c>
      <c r="I4114" s="1583">
        <v>542</v>
      </c>
      <c r="J4114" s="1581">
        <f t="shared" si="224"/>
        <v>100</v>
      </c>
      <c r="K4114" s="1583">
        <f t="shared" si="225"/>
        <v>0</v>
      </c>
      <c r="L4114" s="1581"/>
      <c r="M4114" s="1581"/>
      <c r="N4114" s="1584">
        <f t="shared" si="226"/>
        <v>0</v>
      </c>
      <c r="O4114" s="2103"/>
      <c r="P4114" s="2103"/>
      <c r="Q4114" s="2103">
        <f t="shared" si="227"/>
        <v>0</v>
      </c>
      <c r="R4114" s="2400"/>
    </row>
    <row r="4115" spans="3:18" ht="14.25" customHeight="1">
      <c r="C4115" s="1579">
        <v>21</v>
      </c>
      <c r="D4115" s="1970" t="s">
        <v>2375</v>
      </c>
      <c r="E4115" s="1580">
        <v>8</v>
      </c>
      <c r="F4115" s="1581" t="s">
        <v>508</v>
      </c>
      <c r="G4115" s="1726">
        <v>1</v>
      </c>
      <c r="H4115" s="1581">
        <v>2016</v>
      </c>
      <c r="I4115" s="1583">
        <v>732.27</v>
      </c>
      <c r="J4115" s="1581">
        <f t="shared" si="224"/>
        <v>100</v>
      </c>
      <c r="K4115" s="1583">
        <f t="shared" si="225"/>
        <v>0</v>
      </c>
      <c r="L4115" s="1581"/>
      <c r="M4115" s="1581"/>
      <c r="N4115" s="1584">
        <f t="shared" si="226"/>
        <v>0</v>
      </c>
      <c r="O4115" s="2103"/>
      <c r="P4115" s="2103"/>
      <c r="Q4115" s="2103">
        <f t="shared" si="227"/>
        <v>0</v>
      </c>
      <c r="R4115" s="2400"/>
    </row>
    <row r="4116" spans="3:18" ht="14.25" customHeight="1">
      <c r="C4116" s="1579">
        <v>22</v>
      </c>
      <c r="D4116" s="1970" t="s">
        <v>2376</v>
      </c>
      <c r="E4116" s="1580">
        <v>8</v>
      </c>
      <c r="F4116" s="1581" t="s">
        <v>508</v>
      </c>
      <c r="G4116" s="1726">
        <v>3</v>
      </c>
      <c r="H4116" s="1581">
        <v>2019</v>
      </c>
      <c r="I4116" s="1583">
        <v>7155</v>
      </c>
      <c r="J4116" s="1581">
        <f t="shared" si="224"/>
        <v>87.5</v>
      </c>
      <c r="K4116" s="1583">
        <f t="shared" si="225"/>
        <v>894.375</v>
      </c>
      <c r="L4116" s="1581"/>
      <c r="M4116" s="1581"/>
      <c r="N4116" s="1584">
        <f t="shared" si="226"/>
        <v>0</v>
      </c>
      <c r="O4116" s="2103"/>
      <c r="P4116" s="2103"/>
      <c r="Q4116" s="2103">
        <f t="shared" si="227"/>
        <v>0</v>
      </c>
      <c r="R4116" s="2400"/>
    </row>
    <row r="4117" spans="3:18" ht="14.25" customHeight="1">
      <c r="C4117" s="1579">
        <v>23</v>
      </c>
      <c r="D4117" s="1970" t="s">
        <v>2377</v>
      </c>
      <c r="E4117" s="1580">
        <v>8</v>
      </c>
      <c r="F4117" s="1581" t="s">
        <v>508</v>
      </c>
      <c r="G4117" s="1726">
        <v>1</v>
      </c>
      <c r="H4117" s="1581">
        <v>2020</v>
      </c>
      <c r="I4117" s="1583">
        <v>99.7</v>
      </c>
      <c r="J4117" s="1581">
        <f t="shared" si="224"/>
        <v>75</v>
      </c>
      <c r="K4117" s="1583">
        <f t="shared" si="225"/>
        <v>24.924999999999997</v>
      </c>
      <c r="L4117" s="1581"/>
      <c r="M4117" s="1581"/>
      <c r="N4117" s="1584">
        <f t="shared" si="226"/>
        <v>0</v>
      </c>
      <c r="O4117" s="2103"/>
      <c r="P4117" s="2103"/>
      <c r="Q4117" s="2103">
        <f t="shared" si="227"/>
        <v>0</v>
      </c>
      <c r="R4117" s="2400"/>
    </row>
    <row r="4118" spans="3:18" ht="14.25" customHeight="1">
      <c r="C4118" s="1579">
        <v>24</v>
      </c>
      <c r="D4118" s="1970" t="s">
        <v>2378</v>
      </c>
      <c r="E4118" s="1580">
        <v>8</v>
      </c>
      <c r="F4118" s="1581" t="s">
        <v>508</v>
      </c>
      <c r="G4118" s="1726">
        <v>1</v>
      </c>
      <c r="H4118" s="1581">
        <v>2007</v>
      </c>
      <c r="I4118" s="1583">
        <v>66</v>
      </c>
      <c r="J4118" s="1581">
        <f t="shared" si="224"/>
        <v>100</v>
      </c>
      <c r="K4118" s="1583">
        <f t="shared" si="225"/>
        <v>0</v>
      </c>
      <c r="L4118" s="1581"/>
      <c r="M4118" s="1581"/>
      <c r="N4118" s="1584">
        <f t="shared" si="226"/>
        <v>0</v>
      </c>
      <c r="O4118" s="2103"/>
      <c r="P4118" s="2103"/>
      <c r="Q4118" s="2103">
        <f t="shared" si="227"/>
        <v>0</v>
      </c>
      <c r="R4118" s="2400"/>
    </row>
    <row r="4119" spans="3:18" ht="14.25" customHeight="1">
      <c r="C4119" s="1579">
        <v>25</v>
      </c>
      <c r="D4119" s="1970" t="s">
        <v>2379</v>
      </c>
      <c r="E4119" s="1580">
        <v>8</v>
      </c>
      <c r="F4119" s="1581" t="s">
        <v>508</v>
      </c>
      <c r="G4119" s="1726">
        <v>1</v>
      </c>
      <c r="H4119" s="1581">
        <v>2021</v>
      </c>
      <c r="I4119" s="1583">
        <v>25.627500000000001</v>
      </c>
      <c r="J4119" s="1581">
        <f t="shared" si="224"/>
        <v>62.5</v>
      </c>
      <c r="K4119" s="1583">
        <f t="shared" si="225"/>
        <v>9.6103124999999991</v>
      </c>
      <c r="L4119" s="1581"/>
      <c r="M4119" s="1581"/>
      <c r="N4119" s="1584">
        <f t="shared" si="226"/>
        <v>0</v>
      </c>
      <c r="O4119" s="2103"/>
      <c r="P4119" s="2103"/>
      <c r="Q4119" s="2103">
        <f t="shared" si="227"/>
        <v>0</v>
      </c>
      <c r="R4119" s="2400"/>
    </row>
    <row r="4120" spans="3:18" ht="14.25" customHeight="1">
      <c r="C4120" s="1579">
        <v>26</v>
      </c>
      <c r="D4120" s="1970" t="s">
        <v>5101</v>
      </c>
      <c r="E4120" s="1580">
        <v>8</v>
      </c>
      <c r="F4120" s="1581" t="s">
        <v>508</v>
      </c>
      <c r="G4120" s="1726">
        <v>2</v>
      </c>
      <c r="H4120" s="1581">
        <v>2021</v>
      </c>
      <c r="I4120" s="1583">
        <v>51.255000000000003</v>
      </c>
      <c r="J4120" s="1581">
        <f t="shared" si="224"/>
        <v>62.5</v>
      </c>
      <c r="K4120" s="1583">
        <f t="shared" si="225"/>
        <v>19.220624999999998</v>
      </c>
      <c r="L4120" s="1581"/>
      <c r="M4120" s="1581"/>
      <c r="N4120" s="1584">
        <f t="shared" si="226"/>
        <v>0</v>
      </c>
      <c r="O4120" s="2103"/>
      <c r="P4120" s="2103"/>
      <c r="Q4120" s="2103">
        <f t="shared" si="227"/>
        <v>0</v>
      </c>
      <c r="R4120" s="2400"/>
    </row>
    <row r="4121" spans="3:18" ht="14.25" customHeight="1">
      <c r="C4121" s="1579">
        <v>27</v>
      </c>
      <c r="D4121" s="1970" t="s">
        <v>5102</v>
      </c>
      <c r="E4121" s="1580">
        <v>8</v>
      </c>
      <c r="F4121" s="1581" t="s">
        <v>508</v>
      </c>
      <c r="G4121" s="1726">
        <v>1</v>
      </c>
      <c r="H4121" s="1581">
        <v>2022</v>
      </c>
      <c r="I4121" s="1583">
        <v>3978</v>
      </c>
      <c r="J4121" s="1581">
        <f t="shared" si="224"/>
        <v>50</v>
      </c>
      <c r="K4121" s="1583">
        <f t="shared" si="225"/>
        <v>1989</v>
      </c>
      <c r="L4121" s="1581"/>
      <c r="M4121" s="1581"/>
      <c r="N4121" s="1584">
        <f t="shared" si="226"/>
        <v>0</v>
      </c>
      <c r="O4121" s="2103"/>
      <c r="P4121" s="2103"/>
      <c r="Q4121" s="2103">
        <f t="shared" si="227"/>
        <v>0</v>
      </c>
      <c r="R4121" s="2400"/>
    </row>
    <row r="4122" spans="3:18" ht="14.25" customHeight="1">
      <c r="C4122" s="1579">
        <v>28</v>
      </c>
      <c r="D4122" s="1970" t="s">
        <v>5104</v>
      </c>
      <c r="E4122" s="1580">
        <v>8</v>
      </c>
      <c r="F4122" s="1581" t="s">
        <v>508</v>
      </c>
      <c r="G4122" s="1726">
        <v>2</v>
      </c>
      <c r="H4122" s="1581">
        <v>2022</v>
      </c>
      <c r="I4122" s="1583">
        <v>46.8</v>
      </c>
      <c r="J4122" s="1581">
        <f t="shared" si="224"/>
        <v>50</v>
      </c>
      <c r="K4122" s="1583">
        <f t="shared" si="225"/>
        <v>23.4</v>
      </c>
      <c r="L4122" s="1581"/>
      <c r="M4122" s="1581"/>
      <c r="N4122" s="1584">
        <f t="shared" si="226"/>
        <v>0</v>
      </c>
      <c r="O4122" s="2103"/>
      <c r="P4122" s="2103"/>
      <c r="Q4122" s="2103">
        <f t="shared" si="227"/>
        <v>0</v>
      </c>
      <c r="R4122" s="2400"/>
    </row>
    <row r="4123" spans="3:18" ht="14.25" customHeight="1">
      <c r="C4123" s="1579">
        <v>29</v>
      </c>
      <c r="D4123" s="1970" t="s">
        <v>7602</v>
      </c>
      <c r="E4123" s="1580">
        <v>8</v>
      </c>
      <c r="F4123" s="1581" t="s">
        <v>508</v>
      </c>
      <c r="G4123" s="1726">
        <v>1</v>
      </c>
      <c r="H4123" s="1581">
        <v>2024</v>
      </c>
      <c r="I4123" s="1583">
        <v>22.56</v>
      </c>
      <c r="J4123" s="1581">
        <f t="shared" si="224"/>
        <v>25</v>
      </c>
      <c r="K4123" s="1583">
        <f t="shared" si="225"/>
        <v>16.919999999999998</v>
      </c>
      <c r="L4123" s="1581"/>
      <c r="M4123" s="1581"/>
      <c r="N4123" s="1584">
        <f t="shared" si="226"/>
        <v>0</v>
      </c>
      <c r="O4123" s="2103"/>
      <c r="P4123" s="2103"/>
      <c r="Q4123" s="2103">
        <f t="shared" si="227"/>
        <v>0</v>
      </c>
      <c r="R4123" s="2400"/>
    </row>
    <row r="4124" spans="3:18" ht="14.25" customHeight="1">
      <c r="C4124" s="1579">
        <v>30</v>
      </c>
      <c r="D4124" s="1970" t="s">
        <v>7471</v>
      </c>
      <c r="E4124" s="1580">
        <v>8</v>
      </c>
      <c r="F4124" s="1581" t="s">
        <v>508</v>
      </c>
      <c r="G4124" s="1726">
        <v>1</v>
      </c>
      <c r="H4124" s="1581">
        <v>2024</v>
      </c>
      <c r="I4124" s="1583">
        <v>22.05</v>
      </c>
      <c r="J4124" s="1581">
        <f t="shared" si="224"/>
        <v>25</v>
      </c>
      <c r="K4124" s="1583">
        <f t="shared" si="225"/>
        <v>16.537500000000001</v>
      </c>
      <c r="L4124" s="1581"/>
      <c r="M4124" s="1581"/>
      <c r="N4124" s="1584">
        <f t="shared" si="226"/>
        <v>0</v>
      </c>
      <c r="O4124" s="2103"/>
      <c r="P4124" s="2103"/>
      <c r="Q4124" s="2103">
        <f t="shared" si="227"/>
        <v>0</v>
      </c>
      <c r="R4124" s="2400"/>
    </row>
    <row r="4125" spans="3:18" ht="14.25" customHeight="1">
      <c r="C4125" s="1579">
        <v>31</v>
      </c>
      <c r="D4125" s="1970" t="s">
        <v>7603</v>
      </c>
      <c r="E4125" s="1580">
        <v>8</v>
      </c>
      <c r="F4125" s="1581" t="s">
        <v>508</v>
      </c>
      <c r="G4125" s="1726">
        <v>1</v>
      </c>
      <c r="H4125" s="1581">
        <v>2024</v>
      </c>
      <c r="I4125" s="1583">
        <v>22.05</v>
      </c>
      <c r="J4125" s="1581">
        <f t="shared" si="224"/>
        <v>25</v>
      </c>
      <c r="K4125" s="1583">
        <f t="shared" si="225"/>
        <v>16.537500000000001</v>
      </c>
      <c r="L4125" s="1581"/>
      <c r="M4125" s="1581"/>
      <c r="N4125" s="1584">
        <f t="shared" si="226"/>
        <v>0</v>
      </c>
      <c r="O4125" s="2103"/>
      <c r="P4125" s="2103"/>
      <c r="Q4125" s="2103">
        <f t="shared" si="227"/>
        <v>0</v>
      </c>
      <c r="R4125" s="2400"/>
    </row>
    <row r="4126" spans="3:18" ht="14.25" customHeight="1">
      <c r="C4126" s="1579">
        <v>32</v>
      </c>
      <c r="D4126" s="1970" t="s">
        <v>7604</v>
      </c>
      <c r="E4126" s="1580">
        <v>8</v>
      </c>
      <c r="F4126" s="1581" t="s">
        <v>508</v>
      </c>
      <c r="G4126" s="1726">
        <v>1</v>
      </c>
      <c r="H4126" s="1581">
        <v>2024</v>
      </c>
      <c r="I4126" s="1583">
        <v>78.209999999999994</v>
      </c>
      <c r="J4126" s="1581">
        <f t="shared" si="224"/>
        <v>25</v>
      </c>
      <c r="K4126" s="1583">
        <f t="shared" si="225"/>
        <v>58.657499999999999</v>
      </c>
      <c r="L4126" s="1581"/>
      <c r="M4126" s="1581"/>
      <c r="N4126" s="1584">
        <f t="shared" si="226"/>
        <v>0</v>
      </c>
      <c r="O4126" s="2103"/>
      <c r="P4126" s="2103"/>
      <c r="Q4126" s="2103">
        <f t="shared" si="227"/>
        <v>0</v>
      </c>
      <c r="R4126" s="2400"/>
    </row>
    <row r="4127" spans="3:18" ht="14.25" customHeight="1">
      <c r="C4127" s="1579">
        <v>33</v>
      </c>
      <c r="D4127" s="1970" t="s">
        <v>7605</v>
      </c>
      <c r="E4127" s="1580">
        <v>8</v>
      </c>
      <c r="F4127" s="1581" t="s">
        <v>508</v>
      </c>
      <c r="G4127" s="1726">
        <v>2</v>
      </c>
      <c r="H4127" s="1581">
        <v>2024</v>
      </c>
      <c r="I4127" s="1583">
        <v>222.464</v>
      </c>
      <c r="J4127" s="1581">
        <f t="shared" si="224"/>
        <v>25</v>
      </c>
      <c r="K4127" s="1583">
        <f t="shared" si="225"/>
        <v>166.84800000000001</v>
      </c>
      <c r="L4127" s="1581"/>
      <c r="M4127" s="1581"/>
      <c r="N4127" s="1584">
        <f t="shared" si="226"/>
        <v>0</v>
      </c>
      <c r="O4127" s="2103"/>
      <c r="P4127" s="2103"/>
      <c r="Q4127" s="2103">
        <f t="shared" si="227"/>
        <v>0</v>
      </c>
      <c r="R4127" s="2400"/>
    </row>
    <row r="4128" spans="3:18" ht="14.25" customHeight="1">
      <c r="C4128" s="1579">
        <v>34</v>
      </c>
      <c r="D4128" s="1970" t="s">
        <v>7606</v>
      </c>
      <c r="E4128" s="1580">
        <v>8</v>
      </c>
      <c r="F4128" s="1581" t="s">
        <v>508</v>
      </c>
      <c r="G4128" s="1726">
        <v>10</v>
      </c>
      <c r="H4128" s="1581">
        <v>2024</v>
      </c>
      <c r="I4128" s="1583">
        <v>338.91</v>
      </c>
      <c r="J4128" s="1581">
        <f t="shared" si="224"/>
        <v>25</v>
      </c>
      <c r="K4128" s="1583">
        <f t="shared" si="225"/>
        <v>254.1825</v>
      </c>
      <c r="L4128" s="1581"/>
      <c r="M4128" s="1581"/>
      <c r="N4128" s="1584">
        <f t="shared" si="226"/>
        <v>0</v>
      </c>
      <c r="O4128" s="2103"/>
      <c r="P4128" s="2103"/>
      <c r="Q4128" s="2103">
        <f t="shared" si="227"/>
        <v>0</v>
      </c>
      <c r="R4128" s="2400"/>
    </row>
    <row r="4129" spans="3:18" ht="14.25" customHeight="1">
      <c r="C4129" s="1579">
        <v>35</v>
      </c>
      <c r="D4129" s="1970" t="s">
        <v>7607</v>
      </c>
      <c r="E4129" s="1580">
        <v>8</v>
      </c>
      <c r="F4129" s="1581" t="s">
        <v>508</v>
      </c>
      <c r="G4129" s="1726">
        <v>1</v>
      </c>
      <c r="H4129" s="1581">
        <v>2024</v>
      </c>
      <c r="I4129" s="1583">
        <v>41.712000000000003</v>
      </c>
      <c r="J4129" s="1581">
        <f t="shared" si="224"/>
        <v>25</v>
      </c>
      <c r="K4129" s="1583">
        <f t="shared" si="225"/>
        <v>31.284000000000002</v>
      </c>
      <c r="L4129" s="1581"/>
      <c r="M4129" s="1581"/>
      <c r="N4129" s="1584">
        <f t="shared" si="226"/>
        <v>0</v>
      </c>
      <c r="O4129" s="2103"/>
      <c r="P4129" s="2103"/>
      <c r="Q4129" s="2103">
        <f t="shared" si="227"/>
        <v>0</v>
      </c>
      <c r="R4129" s="2400"/>
    </row>
    <row r="4130" spans="3:18" ht="14.25" customHeight="1">
      <c r="C4130" s="1579">
        <v>36</v>
      </c>
      <c r="D4130" s="1970" t="s">
        <v>7608</v>
      </c>
      <c r="E4130" s="1580">
        <v>8</v>
      </c>
      <c r="F4130" s="1581" t="s">
        <v>508</v>
      </c>
      <c r="G4130" s="1726">
        <v>5</v>
      </c>
      <c r="H4130" s="1581">
        <v>2024</v>
      </c>
      <c r="I4130" s="1583">
        <v>160.76499999999999</v>
      </c>
      <c r="J4130" s="1581">
        <f t="shared" si="224"/>
        <v>25</v>
      </c>
      <c r="K4130" s="1583">
        <f t="shared" si="225"/>
        <v>120.57374999999999</v>
      </c>
      <c r="L4130" s="1581"/>
      <c r="M4130" s="1581"/>
      <c r="N4130" s="1584">
        <f t="shared" si="226"/>
        <v>0</v>
      </c>
      <c r="O4130" s="2103"/>
      <c r="P4130" s="2103"/>
      <c r="Q4130" s="2103">
        <f t="shared" si="227"/>
        <v>0</v>
      </c>
      <c r="R4130" s="2401"/>
    </row>
    <row r="4131" spans="3:18" ht="14.25" customHeight="1">
      <c r="C4131" s="1562">
        <v>1</v>
      </c>
      <c r="D4131" s="1951" t="s">
        <v>2355</v>
      </c>
      <c r="E4131" s="1563">
        <v>8</v>
      </c>
      <c r="F4131" s="1564" t="s">
        <v>508</v>
      </c>
      <c r="G4131" s="1718">
        <v>5</v>
      </c>
      <c r="H4131" s="1564">
        <v>2005</v>
      </c>
      <c r="I4131" s="1566">
        <v>642.245</v>
      </c>
      <c r="J4131" s="1564">
        <v>100</v>
      </c>
      <c r="K4131" s="1566">
        <f t="shared" si="225"/>
        <v>0</v>
      </c>
      <c r="L4131" s="1564"/>
      <c r="M4131" s="1564"/>
      <c r="N4131" s="1567">
        <f t="shared" si="226"/>
        <v>0</v>
      </c>
      <c r="O4131" s="2102"/>
      <c r="P4131" s="2102"/>
      <c r="Q4131" s="2102">
        <f t="shared" si="227"/>
        <v>0</v>
      </c>
      <c r="R4131" s="2385" t="s">
        <v>7470</v>
      </c>
    </row>
    <row r="4132" spans="3:18" ht="14.25" customHeight="1">
      <c r="C4132" s="1562">
        <v>2</v>
      </c>
      <c r="D4132" s="1951" t="s">
        <v>2356</v>
      </c>
      <c r="E4132" s="1563">
        <v>8</v>
      </c>
      <c r="F4132" s="1564" t="s">
        <v>508</v>
      </c>
      <c r="G4132" s="1718">
        <v>5</v>
      </c>
      <c r="H4132" s="1564">
        <v>2005</v>
      </c>
      <c r="I4132" s="1566">
        <v>437.37</v>
      </c>
      <c r="J4132" s="1564">
        <v>100</v>
      </c>
      <c r="K4132" s="1566">
        <f t="shared" si="225"/>
        <v>0</v>
      </c>
      <c r="L4132" s="1564"/>
      <c r="M4132" s="1564"/>
      <c r="N4132" s="1567">
        <f t="shared" si="226"/>
        <v>0</v>
      </c>
      <c r="O4132" s="2102"/>
      <c r="P4132" s="2102"/>
      <c r="Q4132" s="2102">
        <f t="shared" si="227"/>
        <v>0</v>
      </c>
      <c r="R4132" s="2386"/>
    </row>
    <row r="4133" spans="3:18" ht="14.25" customHeight="1">
      <c r="C4133" s="1562">
        <v>3</v>
      </c>
      <c r="D4133" s="1951" t="s">
        <v>2357</v>
      </c>
      <c r="E4133" s="1563">
        <v>8</v>
      </c>
      <c r="F4133" s="1564" t="s">
        <v>508</v>
      </c>
      <c r="G4133" s="1718">
        <v>37</v>
      </c>
      <c r="H4133" s="1564">
        <v>2005</v>
      </c>
      <c r="I4133" s="1566">
        <v>851.74</v>
      </c>
      <c r="J4133" s="1564">
        <v>100</v>
      </c>
      <c r="K4133" s="1566">
        <f t="shared" si="225"/>
        <v>0</v>
      </c>
      <c r="L4133" s="1564"/>
      <c r="M4133" s="1564"/>
      <c r="N4133" s="1567">
        <f t="shared" si="226"/>
        <v>0</v>
      </c>
      <c r="O4133" s="2102"/>
      <c r="P4133" s="2102"/>
      <c r="Q4133" s="2102">
        <f t="shared" si="227"/>
        <v>0</v>
      </c>
      <c r="R4133" s="2386"/>
    </row>
    <row r="4134" spans="3:18" ht="14.25" customHeight="1">
      <c r="C4134" s="1562">
        <v>4</v>
      </c>
      <c r="D4134" s="1951" t="s">
        <v>2358</v>
      </c>
      <c r="E4134" s="1563">
        <v>8</v>
      </c>
      <c r="F4134" s="1564" t="s">
        <v>508</v>
      </c>
      <c r="G4134" s="1718">
        <v>36</v>
      </c>
      <c r="H4134" s="1564">
        <v>2005</v>
      </c>
      <c r="I4134" s="1566">
        <v>159.12</v>
      </c>
      <c r="J4134" s="1564">
        <v>100</v>
      </c>
      <c r="K4134" s="1566">
        <f t="shared" si="225"/>
        <v>0</v>
      </c>
      <c r="L4134" s="1564"/>
      <c r="M4134" s="1564"/>
      <c r="N4134" s="1567">
        <f t="shared" si="226"/>
        <v>0</v>
      </c>
      <c r="O4134" s="2102"/>
      <c r="P4134" s="2102"/>
      <c r="Q4134" s="2102">
        <f t="shared" si="227"/>
        <v>0</v>
      </c>
      <c r="R4134" s="2386"/>
    </row>
    <row r="4135" spans="3:18" ht="14.25" customHeight="1">
      <c r="C4135" s="1562">
        <v>5</v>
      </c>
      <c r="D4135" s="1951" t="s">
        <v>2359</v>
      </c>
      <c r="E4135" s="1563">
        <v>8</v>
      </c>
      <c r="F4135" s="1564" t="s">
        <v>508</v>
      </c>
      <c r="G4135" s="1718">
        <v>11</v>
      </c>
      <c r="H4135" s="1564">
        <v>2005</v>
      </c>
      <c r="I4135" s="1566">
        <v>182.31399999999999</v>
      </c>
      <c r="J4135" s="1564">
        <v>100</v>
      </c>
      <c r="K4135" s="1566">
        <f t="shared" si="225"/>
        <v>0</v>
      </c>
      <c r="L4135" s="1564"/>
      <c r="M4135" s="1564"/>
      <c r="N4135" s="1567">
        <f t="shared" si="226"/>
        <v>0</v>
      </c>
      <c r="O4135" s="2102"/>
      <c r="P4135" s="2102"/>
      <c r="Q4135" s="2102">
        <f t="shared" si="227"/>
        <v>0</v>
      </c>
      <c r="R4135" s="2386"/>
    </row>
    <row r="4136" spans="3:18" ht="14.25" customHeight="1">
      <c r="C4136" s="1562">
        <v>6</v>
      </c>
      <c r="D4136" s="1951" t="s">
        <v>2360</v>
      </c>
      <c r="E4136" s="1563">
        <v>8</v>
      </c>
      <c r="F4136" s="1564" t="s">
        <v>508</v>
      </c>
      <c r="G4136" s="1718">
        <v>84</v>
      </c>
      <c r="H4136" s="1564">
        <v>2005</v>
      </c>
      <c r="I4136" s="1566">
        <v>185.64</v>
      </c>
      <c r="J4136" s="1564">
        <v>100</v>
      </c>
      <c r="K4136" s="1566">
        <f t="shared" si="225"/>
        <v>0</v>
      </c>
      <c r="L4136" s="1564"/>
      <c r="M4136" s="1564"/>
      <c r="N4136" s="1567">
        <f t="shared" si="226"/>
        <v>0</v>
      </c>
      <c r="O4136" s="2102"/>
      <c r="P4136" s="2102"/>
      <c r="Q4136" s="2102">
        <f t="shared" si="227"/>
        <v>0</v>
      </c>
      <c r="R4136" s="2386"/>
    </row>
    <row r="4137" spans="3:18" ht="14.25" customHeight="1">
      <c r="C4137" s="1562">
        <v>7</v>
      </c>
      <c r="D4137" s="1951" t="s">
        <v>2361</v>
      </c>
      <c r="E4137" s="1563">
        <v>8</v>
      </c>
      <c r="F4137" s="1564" t="s">
        <v>508</v>
      </c>
      <c r="G4137" s="1718">
        <v>47</v>
      </c>
      <c r="H4137" s="1564">
        <v>2005</v>
      </c>
      <c r="I4137" s="1566">
        <v>151.48099999999999</v>
      </c>
      <c r="J4137" s="1564">
        <v>100</v>
      </c>
      <c r="K4137" s="1566">
        <f t="shared" si="225"/>
        <v>0</v>
      </c>
      <c r="L4137" s="1564"/>
      <c r="M4137" s="1564"/>
      <c r="N4137" s="1567">
        <f t="shared" si="226"/>
        <v>0</v>
      </c>
      <c r="O4137" s="2102"/>
      <c r="P4137" s="2102"/>
      <c r="Q4137" s="2102">
        <f t="shared" si="227"/>
        <v>0</v>
      </c>
      <c r="R4137" s="2386"/>
    </row>
    <row r="4138" spans="3:18" ht="14.25" customHeight="1">
      <c r="C4138" s="1562">
        <v>8</v>
      </c>
      <c r="D4138" s="1951" t="s">
        <v>2362</v>
      </c>
      <c r="E4138" s="1563">
        <v>8</v>
      </c>
      <c r="F4138" s="1564" t="s">
        <v>508</v>
      </c>
      <c r="G4138" s="1718">
        <v>5</v>
      </c>
      <c r="H4138" s="1564">
        <v>2005</v>
      </c>
      <c r="I4138" s="1566">
        <v>75.965000000000003</v>
      </c>
      <c r="J4138" s="1564">
        <v>100</v>
      </c>
      <c r="K4138" s="1566">
        <f t="shared" si="225"/>
        <v>0</v>
      </c>
      <c r="L4138" s="1564"/>
      <c r="M4138" s="1564"/>
      <c r="N4138" s="1567">
        <f t="shared" si="226"/>
        <v>0</v>
      </c>
      <c r="O4138" s="2102"/>
      <c r="P4138" s="2102"/>
      <c r="Q4138" s="2102">
        <f t="shared" si="227"/>
        <v>0</v>
      </c>
      <c r="R4138" s="2386"/>
    </row>
    <row r="4139" spans="3:18" ht="14.25" customHeight="1">
      <c r="C4139" s="1562">
        <v>9</v>
      </c>
      <c r="D4139" s="1951" t="s">
        <v>2363</v>
      </c>
      <c r="E4139" s="1563">
        <v>8</v>
      </c>
      <c r="F4139" s="1564" t="s">
        <v>508</v>
      </c>
      <c r="G4139" s="1718">
        <v>5</v>
      </c>
      <c r="H4139" s="1564">
        <v>2005</v>
      </c>
      <c r="I4139" s="1566">
        <v>92.08</v>
      </c>
      <c r="J4139" s="1564">
        <v>100</v>
      </c>
      <c r="K4139" s="1566">
        <f t="shared" si="225"/>
        <v>0</v>
      </c>
      <c r="L4139" s="1564"/>
      <c r="M4139" s="1564"/>
      <c r="N4139" s="1567">
        <f t="shared" si="226"/>
        <v>0</v>
      </c>
      <c r="O4139" s="2102"/>
      <c r="P4139" s="2102"/>
      <c r="Q4139" s="2102">
        <f t="shared" si="227"/>
        <v>0</v>
      </c>
      <c r="R4139" s="2386"/>
    </row>
    <row r="4140" spans="3:18" ht="14.25" customHeight="1">
      <c r="C4140" s="1562">
        <v>10</v>
      </c>
      <c r="D4140" s="1951" t="s">
        <v>2364</v>
      </c>
      <c r="E4140" s="1563">
        <v>8</v>
      </c>
      <c r="F4140" s="1564" t="s">
        <v>508</v>
      </c>
      <c r="G4140" s="1718">
        <v>1</v>
      </c>
      <c r="H4140" s="1564">
        <v>2005</v>
      </c>
      <c r="I4140" s="1566">
        <v>1770.3109999999999</v>
      </c>
      <c r="J4140" s="1564">
        <v>100</v>
      </c>
      <c r="K4140" s="1566">
        <f t="shared" si="225"/>
        <v>0</v>
      </c>
      <c r="L4140" s="1564"/>
      <c r="M4140" s="1564"/>
      <c r="N4140" s="1567">
        <f t="shared" si="226"/>
        <v>0</v>
      </c>
      <c r="O4140" s="2102"/>
      <c r="P4140" s="2102"/>
      <c r="Q4140" s="2102">
        <f t="shared" si="227"/>
        <v>0</v>
      </c>
      <c r="R4140" s="2386"/>
    </row>
    <row r="4141" spans="3:18" ht="14.25" customHeight="1">
      <c r="C4141" s="1562">
        <v>11</v>
      </c>
      <c r="D4141" s="1951" t="s">
        <v>2365</v>
      </c>
      <c r="E4141" s="1563">
        <v>8</v>
      </c>
      <c r="F4141" s="1564" t="s">
        <v>508</v>
      </c>
      <c r="G4141" s="1718">
        <v>1</v>
      </c>
      <c r="H4141" s="1564">
        <v>2005</v>
      </c>
      <c r="I4141" s="1566">
        <v>1606.85</v>
      </c>
      <c r="J4141" s="1564">
        <v>100</v>
      </c>
      <c r="K4141" s="1566">
        <f t="shared" si="225"/>
        <v>0</v>
      </c>
      <c r="L4141" s="1564"/>
      <c r="M4141" s="1564"/>
      <c r="N4141" s="1567">
        <f t="shared" si="226"/>
        <v>0</v>
      </c>
      <c r="O4141" s="2102"/>
      <c r="P4141" s="2102"/>
      <c r="Q4141" s="2102">
        <f t="shared" si="227"/>
        <v>0</v>
      </c>
      <c r="R4141" s="2386"/>
    </row>
    <row r="4142" spans="3:18" ht="14.25" customHeight="1">
      <c r="C4142" s="1562">
        <v>12</v>
      </c>
      <c r="D4142" s="1951" t="s">
        <v>2366</v>
      </c>
      <c r="E4142" s="1563">
        <v>8</v>
      </c>
      <c r="F4142" s="1564" t="s">
        <v>508</v>
      </c>
      <c r="G4142" s="1718">
        <v>10</v>
      </c>
      <c r="H4142" s="1564">
        <v>2005</v>
      </c>
      <c r="I4142" s="1566">
        <v>235.61</v>
      </c>
      <c r="J4142" s="1564">
        <v>100</v>
      </c>
      <c r="K4142" s="1566">
        <f t="shared" si="225"/>
        <v>0</v>
      </c>
      <c r="L4142" s="1564"/>
      <c r="M4142" s="1564"/>
      <c r="N4142" s="1567">
        <f t="shared" si="226"/>
        <v>0</v>
      </c>
      <c r="O4142" s="2102"/>
      <c r="P4142" s="2102"/>
      <c r="Q4142" s="2102">
        <f t="shared" si="227"/>
        <v>0</v>
      </c>
      <c r="R4142" s="2386"/>
    </row>
    <row r="4143" spans="3:18" ht="14.25" customHeight="1">
      <c r="C4143" s="1562">
        <v>13</v>
      </c>
      <c r="D4143" s="1951" t="s">
        <v>2367</v>
      </c>
      <c r="E4143" s="1563">
        <v>8</v>
      </c>
      <c r="F4143" s="1564" t="s">
        <v>508</v>
      </c>
      <c r="G4143" s="1718">
        <v>2</v>
      </c>
      <c r="H4143" s="1564">
        <v>2005</v>
      </c>
      <c r="I4143" s="1566">
        <v>6.5960000000000001</v>
      </c>
      <c r="J4143" s="1564">
        <v>100</v>
      </c>
      <c r="K4143" s="1566">
        <f t="shared" si="225"/>
        <v>0</v>
      </c>
      <c r="L4143" s="1564"/>
      <c r="M4143" s="1564"/>
      <c r="N4143" s="1567">
        <f t="shared" si="226"/>
        <v>0</v>
      </c>
      <c r="O4143" s="2102"/>
      <c r="P4143" s="2102"/>
      <c r="Q4143" s="2102">
        <f t="shared" si="227"/>
        <v>0</v>
      </c>
      <c r="R4143" s="2386"/>
    </row>
    <row r="4144" spans="3:18" ht="14.25" customHeight="1">
      <c r="C4144" s="1562">
        <v>14</v>
      </c>
      <c r="D4144" s="1951" t="s">
        <v>2368</v>
      </c>
      <c r="E4144" s="1563">
        <v>8</v>
      </c>
      <c r="F4144" s="1564" t="s">
        <v>508</v>
      </c>
      <c r="G4144" s="1718">
        <v>2</v>
      </c>
      <c r="H4144" s="1564">
        <v>2005</v>
      </c>
      <c r="I4144" s="1566">
        <v>9.0459999999999994</v>
      </c>
      <c r="J4144" s="1564">
        <v>100</v>
      </c>
      <c r="K4144" s="1566">
        <f t="shared" si="225"/>
        <v>0</v>
      </c>
      <c r="L4144" s="1564"/>
      <c r="M4144" s="1564"/>
      <c r="N4144" s="1567">
        <f t="shared" si="226"/>
        <v>0</v>
      </c>
      <c r="O4144" s="2102"/>
      <c r="P4144" s="2102"/>
      <c r="Q4144" s="2102">
        <f t="shared" si="227"/>
        <v>0</v>
      </c>
      <c r="R4144" s="2386"/>
    </row>
    <row r="4145" spans="3:18" ht="14.25" customHeight="1">
      <c r="C4145" s="1562">
        <v>15</v>
      </c>
      <c r="D4145" s="1951" t="s">
        <v>2369</v>
      </c>
      <c r="E4145" s="1563">
        <v>8</v>
      </c>
      <c r="F4145" s="1564" t="s">
        <v>508</v>
      </c>
      <c r="G4145" s="1718">
        <v>2</v>
      </c>
      <c r="H4145" s="1564">
        <v>2005</v>
      </c>
      <c r="I4145" s="1566">
        <v>31.1</v>
      </c>
      <c r="J4145" s="1564">
        <v>100</v>
      </c>
      <c r="K4145" s="1566">
        <f t="shared" si="225"/>
        <v>0</v>
      </c>
      <c r="L4145" s="1564"/>
      <c r="M4145" s="1564"/>
      <c r="N4145" s="1567">
        <f t="shared" si="226"/>
        <v>0</v>
      </c>
      <c r="O4145" s="2102"/>
      <c r="P4145" s="2102"/>
      <c r="Q4145" s="2102">
        <f t="shared" si="227"/>
        <v>0</v>
      </c>
      <c r="R4145" s="2386"/>
    </row>
    <row r="4146" spans="3:18" ht="14.25" customHeight="1">
      <c r="C4146" s="1562">
        <v>16</v>
      </c>
      <c r="D4146" s="1951" t="s">
        <v>2370</v>
      </c>
      <c r="E4146" s="1563">
        <v>8</v>
      </c>
      <c r="F4146" s="1564" t="s">
        <v>508</v>
      </c>
      <c r="G4146" s="1718">
        <v>2</v>
      </c>
      <c r="H4146" s="1564">
        <v>2005</v>
      </c>
      <c r="I4146" s="1566">
        <v>37.695999999999998</v>
      </c>
      <c r="J4146" s="1564">
        <v>100</v>
      </c>
      <c r="K4146" s="1566">
        <f t="shared" si="225"/>
        <v>0</v>
      </c>
      <c r="L4146" s="1564"/>
      <c r="M4146" s="1564"/>
      <c r="N4146" s="1567">
        <f t="shared" si="226"/>
        <v>0</v>
      </c>
      <c r="O4146" s="2102"/>
      <c r="P4146" s="2102"/>
      <c r="Q4146" s="2102">
        <f t="shared" si="227"/>
        <v>0</v>
      </c>
      <c r="R4146" s="2386"/>
    </row>
    <row r="4147" spans="3:18" ht="14.25" customHeight="1">
      <c r="C4147" s="1562">
        <v>17</v>
      </c>
      <c r="D4147" s="1951" t="s">
        <v>2371</v>
      </c>
      <c r="E4147" s="1563">
        <v>8</v>
      </c>
      <c r="F4147" s="1564" t="s">
        <v>508</v>
      </c>
      <c r="G4147" s="1718">
        <v>1</v>
      </c>
      <c r="H4147" s="1564">
        <v>2008</v>
      </c>
      <c r="I4147" s="1566">
        <v>1689.5709999999999</v>
      </c>
      <c r="J4147" s="1564">
        <v>100</v>
      </c>
      <c r="K4147" s="1566">
        <f t="shared" si="225"/>
        <v>0</v>
      </c>
      <c r="L4147" s="1564"/>
      <c r="M4147" s="1564"/>
      <c r="N4147" s="1567">
        <f t="shared" si="226"/>
        <v>0</v>
      </c>
      <c r="O4147" s="2102"/>
      <c r="P4147" s="2102"/>
      <c r="Q4147" s="2102">
        <f t="shared" si="227"/>
        <v>0</v>
      </c>
      <c r="R4147" s="2386"/>
    </row>
    <row r="4148" spans="3:18" ht="14.25" customHeight="1">
      <c r="C4148" s="1562">
        <v>18</v>
      </c>
      <c r="D4148" s="1951" t="s">
        <v>2372</v>
      </c>
      <c r="E4148" s="1563">
        <v>8</v>
      </c>
      <c r="F4148" s="1564" t="s">
        <v>508</v>
      </c>
      <c r="G4148" s="1718">
        <v>1</v>
      </c>
      <c r="H4148" s="1564">
        <v>2009</v>
      </c>
      <c r="I4148" s="1566">
        <v>95</v>
      </c>
      <c r="J4148" s="1564">
        <v>100</v>
      </c>
      <c r="K4148" s="1566">
        <f t="shared" si="225"/>
        <v>0</v>
      </c>
      <c r="L4148" s="1564"/>
      <c r="M4148" s="1564"/>
      <c r="N4148" s="1567">
        <f t="shared" si="226"/>
        <v>0</v>
      </c>
      <c r="O4148" s="2102"/>
      <c r="P4148" s="2102"/>
      <c r="Q4148" s="2102">
        <f t="shared" si="227"/>
        <v>0</v>
      </c>
      <c r="R4148" s="2386"/>
    </row>
    <row r="4149" spans="3:18" ht="14.25" customHeight="1">
      <c r="C4149" s="1562">
        <v>19</v>
      </c>
      <c r="D4149" s="1951" t="s">
        <v>2373</v>
      </c>
      <c r="E4149" s="1563">
        <v>8</v>
      </c>
      <c r="F4149" s="1564" t="s">
        <v>508</v>
      </c>
      <c r="G4149" s="1718">
        <v>1</v>
      </c>
      <c r="H4149" s="1564">
        <v>2013</v>
      </c>
      <c r="I4149" s="1566">
        <v>1302.6600000000001</v>
      </c>
      <c r="J4149" s="1564">
        <v>100</v>
      </c>
      <c r="K4149" s="1566">
        <f t="shared" si="225"/>
        <v>0</v>
      </c>
      <c r="L4149" s="1564"/>
      <c r="M4149" s="1564"/>
      <c r="N4149" s="1567">
        <f t="shared" si="226"/>
        <v>0</v>
      </c>
      <c r="O4149" s="2102"/>
      <c r="P4149" s="2102"/>
      <c r="Q4149" s="2102">
        <f t="shared" si="227"/>
        <v>0</v>
      </c>
      <c r="R4149" s="2386"/>
    </row>
    <row r="4150" spans="3:18" ht="14.25" customHeight="1">
      <c r="C4150" s="1562">
        <v>20</v>
      </c>
      <c r="D4150" s="1951" t="s">
        <v>2374</v>
      </c>
      <c r="E4150" s="1563">
        <v>8</v>
      </c>
      <c r="F4150" s="1564" t="s">
        <v>508</v>
      </c>
      <c r="G4150" s="1718">
        <v>1</v>
      </c>
      <c r="H4150" s="1564">
        <v>2015</v>
      </c>
      <c r="I4150" s="1566">
        <v>542</v>
      </c>
      <c r="J4150" s="1564">
        <v>100</v>
      </c>
      <c r="K4150" s="1566">
        <f t="shared" si="225"/>
        <v>0</v>
      </c>
      <c r="L4150" s="1564"/>
      <c r="M4150" s="1564"/>
      <c r="N4150" s="1567">
        <f t="shared" si="226"/>
        <v>0</v>
      </c>
      <c r="O4150" s="2102"/>
      <c r="P4150" s="2102"/>
      <c r="Q4150" s="2102">
        <f t="shared" si="227"/>
        <v>0</v>
      </c>
      <c r="R4150" s="2386"/>
    </row>
    <row r="4151" spans="3:18" ht="14.25" customHeight="1">
      <c r="C4151" s="1562">
        <v>21</v>
      </c>
      <c r="D4151" s="1951" t="s">
        <v>2375</v>
      </c>
      <c r="E4151" s="1563">
        <v>8</v>
      </c>
      <c r="F4151" s="1564" t="s">
        <v>508</v>
      </c>
      <c r="G4151" s="1718">
        <v>1</v>
      </c>
      <c r="H4151" s="1564">
        <v>2016</v>
      </c>
      <c r="I4151" s="1566">
        <v>732.27</v>
      </c>
      <c r="J4151" s="1564">
        <v>100</v>
      </c>
      <c r="K4151" s="1566">
        <f t="shared" si="225"/>
        <v>0</v>
      </c>
      <c r="L4151" s="1564"/>
      <c r="M4151" s="1564"/>
      <c r="N4151" s="1567">
        <f t="shared" si="226"/>
        <v>0</v>
      </c>
      <c r="O4151" s="2102"/>
      <c r="P4151" s="2102"/>
      <c r="Q4151" s="2102">
        <f t="shared" si="227"/>
        <v>0</v>
      </c>
      <c r="R4151" s="2386"/>
    </row>
    <row r="4152" spans="3:18" ht="14.25" customHeight="1">
      <c r="C4152" s="1562">
        <v>22</v>
      </c>
      <c r="D4152" s="1951" t="s">
        <v>2376</v>
      </c>
      <c r="E4152" s="1563">
        <v>8</v>
      </c>
      <c r="F4152" s="1564" t="s">
        <v>508</v>
      </c>
      <c r="G4152" s="1718">
        <v>3</v>
      </c>
      <c r="H4152" s="1564">
        <v>2019</v>
      </c>
      <c r="I4152" s="1566">
        <v>7155</v>
      </c>
      <c r="J4152" s="1564">
        <v>87.5</v>
      </c>
      <c r="K4152" s="1566">
        <f t="shared" si="225"/>
        <v>894.375</v>
      </c>
      <c r="L4152" s="1564"/>
      <c r="M4152" s="1564"/>
      <c r="N4152" s="1567">
        <f t="shared" si="226"/>
        <v>0</v>
      </c>
      <c r="O4152" s="2102"/>
      <c r="P4152" s="2102"/>
      <c r="Q4152" s="2102">
        <f t="shared" si="227"/>
        <v>0</v>
      </c>
      <c r="R4152" s="2386"/>
    </row>
    <row r="4153" spans="3:18" ht="14.25" customHeight="1">
      <c r="C4153" s="1562">
        <v>23</v>
      </c>
      <c r="D4153" s="1951" t="s">
        <v>2377</v>
      </c>
      <c r="E4153" s="1563">
        <v>8</v>
      </c>
      <c r="F4153" s="1564" t="s">
        <v>508</v>
      </c>
      <c r="G4153" s="1718">
        <v>1</v>
      </c>
      <c r="H4153" s="1564">
        <v>2020</v>
      </c>
      <c r="I4153" s="1566">
        <v>99.7</v>
      </c>
      <c r="J4153" s="1564">
        <v>75</v>
      </c>
      <c r="K4153" s="1566">
        <f t="shared" si="225"/>
        <v>24.924999999999997</v>
      </c>
      <c r="L4153" s="1564"/>
      <c r="M4153" s="1564"/>
      <c r="N4153" s="1567">
        <f t="shared" si="226"/>
        <v>0</v>
      </c>
      <c r="O4153" s="2102"/>
      <c r="P4153" s="2102"/>
      <c r="Q4153" s="2102">
        <f t="shared" si="227"/>
        <v>0</v>
      </c>
      <c r="R4153" s="2386"/>
    </row>
    <row r="4154" spans="3:18" ht="14.25" customHeight="1">
      <c r="C4154" s="1562">
        <v>24</v>
      </c>
      <c r="D4154" s="1951" t="s">
        <v>2378</v>
      </c>
      <c r="E4154" s="1563">
        <v>8</v>
      </c>
      <c r="F4154" s="1564" t="s">
        <v>508</v>
      </c>
      <c r="G4154" s="1718">
        <v>1</v>
      </c>
      <c r="H4154" s="1564">
        <v>2007</v>
      </c>
      <c r="I4154" s="1566">
        <v>66</v>
      </c>
      <c r="J4154" s="1564">
        <v>100</v>
      </c>
      <c r="K4154" s="1566">
        <f t="shared" si="225"/>
        <v>0</v>
      </c>
      <c r="L4154" s="1564"/>
      <c r="M4154" s="1564"/>
      <c r="N4154" s="1567">
        <f t="shared" si="226"/>
        <v>0</v>
      </c>
      <c r="O4154" s="2102"/>
      <c r="P4154" s="2102"/>
      <c r="Q4154" s="2102">
        <f t="shared" si="227"/>
        <v>0</v>
      </c>
      <c r="R4154" s="2386"/>
    </row>
    <row r="4155" spans="3:18" ht="14.25" customHeight="1">
      <c r="C4155" s="1562">
        <v>25</v>
      </c>
      <c r="D4155" s="1951" t="s">
        <v>2379</v>
      </c>
      <c r="E4155" s="1563">
        <v>8</v>
      </c>
      <c r="F4155" s="1564" t="s">
        <v>508</v>
      </c>
      <c r="G4155" s="1718">
        <v>1</v>
      </c>
      <c r="H4155" s="1564">
        <v>2021</v>
      </c>
      <c r="I4155" s="1566">
        <v>25.627500000000001</v>
      </c>
      <c r="J4155" s="1564">
        <v>62.5</v>
      </c>
      <c r="K4155" s="1566">
        <f t="shared" si="225"/>
        <v>9.6103124999999991</v>
      </c>
      <c r="L4155" s="1564"/>
      <c r="M4155" s="1564"/>
      <c r="N4155" s="1567">
        <f t="shared" si="226"/>
        <v>0</v>
      </c>
      <c r="O4155" s="2102"/>
      <c r="P4155" s="2102"/>
      <c r="Q4155" s="2102">
        <f t="shared" si="227"/>
        <v>0</v>
      </c>
      <c r="R4155" s="2386"/>
    </row>
    <row r="4156" spans="3:18" ht="14.25" customHeight="1">
      <c r="C4156" s="1562">
        <v>26</v>
      </c>
      <c r="D4156" s="1951" t="s">
        <v>5100</v>
      </c>
      <c r="E4156" s="1563">
        <v>8</v>
      </c>
      <c r="F4156" s="1564" t="s">
        <v>508</v>
      </c>
      <c r="G4156" s="1718">
        <v>1</v>
      </c>
      <c r="H4156" s="1564">
        <v>2021</v>
      </c>
      <c r="I4156" s="1566">
        <v>113.7</v>
      </c>
      <c r="J4156" s="1564">
        <v>62.5</v>
      </c>
      <c r="K4156" s="1566">
        <f t="shared" si="225"/>
        <v>42.637500000000003</v>
      </c>
      <c r="L4156" s="1564"/>
      <c r="M4156" s="1564"/>
      <c r="N4156" s="1567">
        <f t="shared" si="226"/>
        <v>0</v>
      </c>
      <c r="O4156" s="2102"/>
      <c r="P4156" s="2102"/>
      <c r="Q4156" s="2102">
        <f t="shared" si="227"/>
        <v>0</v>
      </c>
      <c r="R4156" s="2386"/>
    </row>
    <row r="4157" spans="3:18" ht="14.25" customHeight="1">
      <c r="C4157" s="1562">
        <v>27</v>
      </c>
      <c r="D4157" s="1951" t="s">
        <v>5101</v>
      </c>
      <c r="E4157" s="1563">
        <v>8</v>
      </c>
      <c r="F4157" s="1564" t="s">
        <v>508</v>
      </c>
      <c r="G4157" s="1718">
        <v>2</v>
      </c>
      <c r="H4157" s="1564">
        <v>2021</v>
      </c>
      <c r="I4157" s="1566">
        <v>51.255000000000003</v>
      </c>
      <c r="J4157" s="1564">
        <v>62.5</v>
      </c>
      <c r="K4157" s="1566">
        <f t="shared" si="225"/>
        <v>19.220624999999998</v>
      </c>
      <c r="L4157" s="1564"/>
      <c r="M4157" s="1564"/>
      <c r="N4157" s="1567">
        <f t="shared" si="226"/>
        <v>0</v>
      </c>
      <c r="O4157" s="2102"/>
      <c r="P4157" s="2102"/>
      <c r="Q4157" s="2102">
        <f t="shared" si="227"/>
        <v>0</v>
      </c>
      <c r="R4157" s="2386"/>
    </row>
    <row r="4158" spans="3:18" ht="14.25" customHeight="1">
      <c r="C4158" s="1562">
        <v>28</v>
      </c>
      <c r="D4158" s="1951" t="s">
        <v>5102</v>
      </c>
      <c r="E4158" s="1563">
        <v>8</v>
      </c>
      <c r="F4158" s="1564" t="s">
        <v>508</v>
      </c>
      <c r="G4158" s="1718">
        <v>3</v>
      </c>
      <c r="H4158" s="1564">
        <v>2022</v>
      </c>
      <c r="I4158" s="1566">
        <v>11934</v>
      </c>
      <c r="J4158" s="1564">
        <v>50</v>
      </c>
      <c r="K4158" s="1566">
        <f t="shared" si="225"/>
        <v>5967</v>
      </c>
      <c r="L4158" s="1564"/>
      <c r="M4158" s="1564"/>
      <c r="N4158" s="1567">
        <f t="shared" si="226"/>
        <v>0</v>
      </c>
      <c r="O4158" s="2102"/>
      <c r="P4158" s="2102"/>
      <c r="Q4158" s="2102">
        <f t="shared" si="227"/>
        <v>0</v>
      </c>
      <c r="R4158" s="2386"/>
    </row>
    <row r="4159" spans="3:18" ht="14.25" customHeight="1">
      <c r="C4159" s="1562">
        <v>29</v>
      </c>
      <c r="D4159" s="1951" t="s">
        <v>5103</v>
      </c>
      <c r="E4159" s="1563">
        <v>8</v>
      </c>
      <c r="F4159" s="1564" t="s">
        <v>508</v>
      </c>
      <c r="G4159" s="1718">
        <v>2</v>
      </c>
      <c r="H4159" s="1564">
        <v>2022</v>
      </c>
      <c r="I4159" s="1566">
        <v>7956</v>
      </c>
      <c r="J4159" s="1564">
        <v>50</v>
      </c>
      <c r="K4159" s="1566">
        <f t="shared" si="225"/>
        <v>3978</v>
      </c>
      <c r="L4159" s="1564"/>
      <c r="M4159" s="1564"/>
      <c r="N4159" s="1567">
        <f t="shared" si="226"/>
        <v>0</v>
      </c>
      <c r="O4159" s="2102"/>
      <c r="P4159" s="2102"/>
      <c r="Q4159" s="2102">
        <f t="shared" si="227"/>
        <v>0</v>
      </c>
      <c r="R4159" s="2386"/>
    </row>
    <row r="4160" spans="3:18" ht="14.25" customHeight="1">
      <c r="C4160" s="1562">
        <v>30</v>
      </c>
      <c r="D4160" s="1951" t="s">
        <v>5104</v>
      </c>
      <c r="E4160" s="1563">
        <v>8</v>
      </c>
      <c r="F4160" s="1564" t="s">
        <v>508</v>
      </c>
      <c r="G4160" s="1718">
        <v>2</v>
      </c>
      <c r="H4160" s="1564">
        <v>2022</v>
      </c>
      <c r="I4160" s="1566">
        <v>46.8</v>
      </c>
      <c r="J4160" s="1564">
        <v>80</v>
      </c>
      <c r="K4160" s="1566">
        <f t="shared" si="225"/>
        <v>9.36</v>
      </c>
      <c r="L4160" s="1564"/>
      <c r="M4160" s="1564"/>
      <c r="N4160" s="1567">
        <f t="shared" si="226"/>
        <v>0</v>
      </c>
      <c r="O4160" s="2102"/>
      <c r="P4160" s="2102"/>
      <c r="Q4160" s="2102">
        <f t="shared" si="227"/>
        <v>0</v>
      </c>
      <c r="R4160" s="2386"/>
    </row>
    <row r="4161" spans="3:18" ht="14.25" customHeight="1">
      <c r="C4161" s="1562">
        <v>31</v>
      </c>
      <c r="D4161" s="1951" t="s">
        <v>7609</v>
      </c>
      <c r="E4161" s="1563">
        <v>8</v>
      </c>
      <c r="F4161" s="1564" t="s">
        <v>508</v>
      </c>
      <c r="G4161" s="1718">
        <v>1</v>
      </c>
      <c r="H4161" s="1564">
        <v>2019</v>
      </c>
      <c r="I4161" s="1566">
        <v>1965.94</v>
      </c>
      <c r="J4161" s="1564">
        <f t="shared" ref="J4161:J4183" si="228">IF(($J$14-H4161)*J$4093&gt;100,100,($J$14-H4161)*J$4093)</f>
        <v>87.5</v>
      </c>
      <c r="K4161" s="1566">
        <f t="shared" si="225"/>
        <v>245.74250000000006</v>
      </c>
      <c r="L4161" s="1564"/>
      <c r="M4161" s="1564"/>
      <c r="N4161" s="1567">
        <f t="shared" si="226"/>
        <v>0</v>
      </c>
      <c r="O4161" s="2102"/>
      <c r="P4161" s="2102"/>
      <c r="Q4161" s="2102">
        <f t="shared" si="227"/>
        <v>0</v>
      </c>
      <c r="R4161" s="2386"/>
    </row>
    <row r="4162" spans="3:18" ht="14.25" customHeight="1">
      <c r="C4162" s="1562">
        <v>32</v>
      </c>
      <c r="D4162" s="1951" t="s">
        <v>7610</v>
      </c>
      <c r="E4162" s="1563">
        <v>8</v>
      </c>
      <c r="F4162" s="1564" t="s">
        <v>508</v>
      </c>
      <c r="G4162" s="1718">
        <v>12</v>
      </c>
      <c r="H4162" s="1564">
        <v>2024</v>
      </c>
      <c r="I4162" s="1566">
        <v>387.57</v>
      </c>
      <c r="J4162" s="1564">
        <f t="shared" si="228"/>
        <v>25</v>
      </c>
      <c r="K4162" s="1566">
        <f t="shared" si="225"/>
        <v>290.67750000000001</v>
      </c>
      <c r="L4162" s="1564"/>
      <c r="M4162" s="1564"/>
      <c r="N4162" s="1567">
        <f t="shared" si="226"/>
        <v>0</v>
      </c>
      <c r="O4162" s="2102"/>
      <c r="P4162" s="2102"/>
      <c r="Q4162" s="2102">
        <f t="shared" si="227"/>
        <v>0</v>
      </c>
      <c r="R4162" s="2386"/>
    </row>
    <row r="4163" spans="3:18" ht="14.25" customHeight="1">
      <c r="C4163" s="1562">
        <v>33</v>
      </c>
      <c r="D4163" s="1951" t="s">
        <v>7611</v>
      </c>
      <c r="E4163" s="1563">
        <v>8</v>
      </c>
      <c r="F4163" s="1564" t="s">
        <v>508</v>
      </c>
      <c r="G4163" s="1718">
        <v>2</v>
      </c>
      <c r="H4163" s="1564">
        <v>2024</v>
      </c>
      <c r="I4163" s="1566">
        <v>222.46</v>
      </c>
      <c r="J4163" s="1564">
        <f t="shared" si="228"/>
        <v>25</v>
      </c>
      <c r="K4163" s="1566">
        <f t="shared" si="225"/>
        <v>166.845</v>
      </c>
      <c r="L4163" s="1564"/>
      <c r="M4163" s="1564"/>
      <c r="N4163" s="1567">
        <f t="shared" si="226"/>
        <v>0</v>
      </c>
      <c r="O4163" s="2102"/>
      <c r="P4163" s="2102"/>
      <c r="Q4163" s="2102">
        <f t="shared" si="227"/>
        <v>0</v>
      </c>
      <c r="R4163" s="2438"/>
    </row>
    <row r="4164" spans="3:18" ht="14.25" customHeight="1">
      <c r="C4164" s="1828">
        <v>1</v>
      </c>
      <c r="D4164" s="1971" t="s">
        <v>6270</v>
      </c>
      <c r="E4164" s="1830">
        <v>8</v>
      </c>
      <c r="F4164" s="1829" t="s">
        <v>508</v>
      </c>
      <c r="G4164" s="1831">
        <v>2</v>
      </c>
      <c r="H4164" s="1829">
        <v>2011</v>
      </c>
      <c r="I4164" s="1832">
        <v>85.8</v>
      </c>
      <c r="J4164" s="1829">
        <f t="shared" si="228"/>
        <v>100</v>
      </c>
      <c r="K4164" s="1832">
        <f t="shared" si="225"/>
        <v>0</v>
      </c>
      <c r="L4164" s="1829"/>
      <c r="M4164" s="1829"/>
      <c r="N4164" s="1833">
        <f t="shared" si="226"/>
        <v>0</v>
      </c>
      <c r="O4164" s="2144"/>
      <c r="P4164" s="2144"/>
      <c r="Q4164" s="2144">
        <f t="shared" si="227"/>
        <v>0</v>
      </c>
      <c r="R4164" s="2407" t="s">
        <v>484</v>
      </c>
    </row>
    <row r="4165" spans="3:18" ht="14.25" customHeight="1">
      <c r="C4165" s="1591">
        <v>2</v>
      </c>
      <c r="D4165" s="1952" t="s">
        <v>6271</v>
      </c>
      <c r="E4165" s="1592">
        <v>8</v>
      </c>
      <c r="F4165" s="1593" t="s">
        <v>508</v>
      </c>
      <c r="G4165" s="1728">
        <v>1</v>
      </c>
      <c r="H4165" s="1593">
        <v>2021</v>
      </c>
      <c r="I4165" s="1595">
        <v>25.627500000000001</v>
      </c>
      <c r="J4165" s="1593">
        <f t="shared" si="228"/>
        <v>62.5</v>
      </c>
      <c r="K4165" s="1595">
        <f t="shared" si="225"/>
        <v>9.6103124999999991</v>
      </c>
      <c r="L4165" s="1593"/>
      <c r="M4165" s="1593"/>
      <c r="N4165" s="1596">
        <f t="shared" si="226"/>
        <v>0</v>
      </c>
      <c r="O4165" s="2105"/>
      <c r="P4165" s="2105"/>
      <c r="Q4165" s="2105">
        <f t="shared" si="227"/>
        <v>0</v>
      </c>
      <c r="R4165" s="2408"/>
    </row>
    <row r="4166" spans="3:18" ht="14.25" customHeight="1">
      <c r="C4166" s="1591">
        <v>3</v>
      </c>
      <c r="D4166" s="1952" t="s">
        <v>6271</v>
      </c>
      <c r="E4166" s="1592">
        <v>8</v>
      </c>
      <c r="F4166" s="1593" t="s">
        <v>508</v>
      </c>
      <c r="G4166" s="1728">
        <v>1</v>
      </c>
      <c r="H4166" s="1593">
        <v>2023</v>
      </c>
      <c r="I4166" s="1595">
        <v>22.05</v>
      </c>
      <c r="J4166" s="1593">
        <f t="shared" si="228"/>
        <v>37.5</v>
      </c>
      <c r="K4166" s="1595">
        <f t="shared" si="225"/>
        <v>13.78125</v>
      </c>
      <c r="L4166" s="1593"/>
      <c r="M4166" s="1593"/>
      <c r="N4166" s="1596">
        <f t="shared" si="226"/>
        <v>0</v>
      </c>
      <c r="O4166" s="2105"/>
      <c r="P4166" s="2105"/>
      <c r="Q4166" s="2105">
        <f t="shared" si="227"/>
        <v>0</v>
      </c>
      <c r="R4166" s="2408"/>
    </row>
    <row r="4167" spans="3:18" ht="14.25" customHeight="1">
      <c r="C4167" s="1828">
        <v>4</v>
      </c>
      <c r="D4167" s="1952" t="s">
        <v>6271</v>
      </c>
      <c r="E4167" s="1592">
        <v>8</v>
      </c>
      <c r="F4167" s="1593" t="s">
        <v>508</v>
      </c>
      <c r="G4167" s="1728">
        <v>2</v>
      </c>
      <c r="H4167" s="1593">
        <v>2024</v>
      </c>
      <c r="I4167" s="1595">
        <v>45.12</v>
      </c>
      <c r="J4167" s="1593">
        <f t="shared" si="228"/>
        <v>25</v>
      </c>
      <c r="K4167" s="1595">
        <f t="shared" si="225"/>
        <v>33.839999999999996</v>
      </c>
      <c r="L4167" s="1593"/>
      <c r="M4167" s="1593"/>
      <c r="N4167" s="1596">
        <f t="shared" si="226"/>
        <v>0</v>
      </c>
      <c r="O4167" s="2105"/>
      <c r="P4167" s="2105"/>
      <c r="Q4167" s="2105">
        <f t="shared" si="227"/>
        <v>0</v>
      </c>
      <c r="R4167" s="2408"/>
    </row>
    <row r="4168" spans="3:18" ht="14.25" customHeight="1">
      <c r="C4168" s="1591">
        <v>5</v>
      </c>
      <c r="D4168" s="1952" t="s">
        <v>2688</v>
      </c>
      <c r="E4168" s="1592">
        <v>8</v>
      </c>
      <c r="F4168" s="1593" t="s">
        <v>508</v>
      </c>
      <c r="G4168" s="1728">
        <v>2</v>
      </c>
      <c r="H4168" s="1593">
        <v>2008</v>
      </c>
      <c r="I4168" s="1595">
        <v>202.1</v>
      </c>
      <c r="J4168" s="1593">
        <f t="shared" si="228"/>
        <v>100</v>
      </c>
      <c r="K4168" s="1595">
        <f t="shared" si="225"/>
        <v>0</v>
      </c>
      <c r="L4168" s="1593"/>
      <c r="M4168" s="1593"/>
      <c r="N4168" s="1596">
        <f t="shared" si="226"/>
        <v>0</v>
      </c>
      <c r="O4168" s="2105"/>
      <c r="P4168" s="2105"/>
      <c r="Q4168" s="2105">
        <f t="shared" si="227"/>
        <v>0</v>
      </c>
      <c r="R4168" s="2408"/>
    </row>
    <row r="4169" spans="3:18" ht="14.25" customHeight="1">
      <c r="C4169" s="1591">
        <v>6</v>
      </c>
      <c r="D4169" s="1952" t="s">
        <v>6272</v>
      </c>
      <c r="E4169" s="1592">
        <v>8</v>
      </c>
      <c r="F4169" s="1593" t="s">
        <v>508</v>
      </c>
      <c r="G4169" s="1728">
        <v>37</v>
      </c>
      <c r="H4169" s="1593">
        <v>2005</v>
      </c>
      <c r="I4169" s="1595">
        <v>851.72199999999998</v>
      </c>
      <c r="J4169" s="1593">
        <f t="shared" si="228"/>
        <v>100</v>
      </c>
      <c r="K4169" s="1595">
        <f t="shared" si="225"/>
        <v>0</v>
      </c>
      <c r="L4169" s="1593"/>
      <c r="M4169" s="1593"/>
      <c r="N4169" s="1596">
        <f t="shared" si="226"/>
        <v>0</v>
      </c>
      <c r="O4169" s="2105"/>
      <c r="P4169" s="2105"/>
      <c r="Q4169" s="2105">
        <f t="shared" si="227"/>
        <v>0</v>
      </c>
      <c r="R4169" s="2408"/>
    </row>
    <row r="4170" spans="3:18" ht="14.25" customHeight="1">
      <c r="C4170" s="1828">
        <v>7</v>
      </c>
      <c r="D4170" s="1952" t="s">
        <v>6273</v>
      </c>
      <c r="E4170" s="1592">
        <v>8</v>
      </c>
      <c r="F4170" s="1593" t="s">
        <v>508</v>
      </c>
      <c r="G4170" s="1728">
        <v>20</v>
      </c>
      <c r="H4170" s="1593">
        <v>2005</v>
      </c>
      <c r="I4170" s="1595">
        <v>88.394999999999996</v>
      </c>
      <c r="J4170" s="1593">
        <f t="shared" si="228"/>
        <v>100</v>
      </c>
      <c r="K4170" s="1595">
        <f t="shared" si="225"/>
        <v>0</v>
      </c>
      <c r="L4170" s="1593"/>
      <c r="M4170" s="1593"/>
      <c r="N4170" s="1596">
        <f t="shared" si="226"/>
        <v>0</v>
      </c>
      <c r="O4170" s="2105"/>
      <c r="P4170" s="2105"/>
      <c r="Q4170" s="2105">
        <f t="shared" si="227"/>
        <v>0</v>
      </c>
      <c r="R4170" s="2408"/>
    </row>
    <row r="4171" spans="3:18" ht="14.25" customHeight="1">
      <c r="C4171" s="1591">
        <v>8</v>
      </c>
      <c r="D4171" s="1952" t="s">
        <v>6274</v>
      </c>
      <c r="E4171" s="1592">
        <v>8</v>
      </c>
      <c r="F4171" s="1593" t="s">
        <v>508</v>
      </c>
      <c r="G4171" s="1728">
        <v>17</v>
      </c>
      <c r="H4171" s="1593">
        <v>2005</v>
      </c>
      <c r="I4171" s="1595">
        <v>281.75900000000001</v>
      </c>
      <c r="J4171" s="1593">
        <f t="shared" si="228"/>
        <v>100</v>
      </c>
      <c r="K4171" s="1595">
        <f t="shared" si="225"/>
        <v>0</v>
      </c>
      <c r="L4171" s="1593"/>
      <c r="M4171" s="1593"/>
      <c r="N4171" s="1596">
        <f t="shared" si="226"/>
        <v>0</v>
      </c>
      <c r="O4171" s="2105"/>
      <c r="P4171" s="2105"/>
      <c r="Q4171" s="2105">
        <f t="shared" si="227"/>
        <v>0</v>
      </c>
      <c r="R4171" s="2408"/>
    </row>
    <row r="4172" spans="3:18" ht="14.25" customHeight="1">
      <c r="C4172" s="1591">
        <v>9</v>
      </c>
      <c r="D4172" s="1952" t="s">
        <v>6275</v>
      </c>
      <c r="E4172" s="1592">
        <v>8</v>
      </c>
      <c r="F4172" s="1593" t="s">
        <v>508</v>
      </c>
      <c r="G4172" s="1728">
        <v>37</v>
      </c>
      <c r="H4172" s="1593">
        <v>2005</v>
      </c>
      <c r="I4172" s="1595">
        <v>119.241</v>
      </c>
      <c r="J4172" s="1593">
        <f t="shared" si="228"/>
        <v>100</v>
      </c>
      <c r="K4172" s="1595">
        <f t="shared" si="225"/>
        <v>0</v>
      </c>
      <c r="L4172" s="1593"/>
      <c r="M4172" s="1593"/>
      <c r="N4172" s="1596">
        <f t="shared" si="226"/>
        <v>0</v>
      </c>
      <c r="O4172" s="2105"/>
      <c r="P4172" s="2105"/>
      <c r="Q4172" s="2105">
        <f t="shared" si="227"/>
        <v>0</v>
      </c>
      <c r="R4172" s="2408"/>
    </row>
    <row r="4173" spans="3:18" ht="14.25" customHeight="1">
      <c r="C4173" s="1828">
        <v>10</v>
      </c>
      <c r="D4173" s="1952" t="s">
        <v>6276</v>
      </c>
      <c r="E4173" s="1592">
        <v>8</v>
      </c>
      <c r="F4173" s="1593" t="s">
        <v>508</v>
      </c>
      <c r="G4173" s="1728">
        <v>10</v>
      </c>
      <c r="H4173" s="1593">
        <v>2008</v>
      </c>
      <c r="I4173" s="1595">
        <v>372.5</v>
      </c>
      <c r="J4173" s="1593">
        <f t="shared" si="228"/>
        <v>100</v>
      </c>
      <c r="K4173" s="1595">
        <f t="shared" si="225"/>
        <v>0</v>
      </c>
      <c r="L4173" s="1593"/>
      <c r="M4173" s="1593"/>
      <c r="N4173" s="1596">
        <f t="shared" si="226"/>
        <v>0</v>
      </c>
      <c r="O4173" s="2105"/>
      <c r="P4173" s="2105"/>
      <c r="Q4173" s="2105">
        <f t="shared" si="227"/>
        <v>0</v>
      </c>
      <c r="R4173" s="2408"/>
    </row>
    <row r="4174" spans="3:18" ht="14.25" customHeight="1">
      <c r="C4174" s="1591">
        <v>11</v>
      </c>
      <c r="D4174" s="1952" t="s">
        <v>6277</v>
      </c>
      <c r="E4174" s="1592">
        <v>8</v>
      </c>
      <c r="F4174" s="1593" t="s">
        <v>508</v>
      </c>
      <c r="G4174" s="1728">
        <v>1</v>
      </c>
      <c r="H4174" s="1593">
        <v>2007</v>
      </c>
      <c r="I4174" s="1595">
        <v>38</v>
      </c>
      <c r="J4174" s="1593">
        <f t="shared" si="228"/>
        <v>100</v>
      </c>
      <c r="K4174" s="1595">
        <f t="shared" si="225"/>
        <v>0</v>
      </c>
      <c r="L4174" s="1593"/>
      <c r="M4174" s="1593"/>
      <c r="N4174" s="1596">
        <f t="shared" si="226"/>
        <v>0</v>
      </c>
      <c r="O4174" s="2105"/>
      <c r="P4174" s="2105"/>
      <c r="Q4174" s="2105">
        <f t="shared" si="227"/>
        <v>0</v>
      </c>
      <c r="R4174" s="2408"/>
    </row>
    <row r="4175" spans="3:18" ht="14.25" customHeight="1">
      <c r="C4175" s="1591">
        <v>12</v>
      </c>
      <c r="D4175" s="1952" t="s">
        <v>2689</v>
      </c>
      <c r="E4175" s="1592">
        <v>8</v>
      </c>
      <c r="F4175" s="1593" t="s">
        <v>508</v>
      </c>
      <c r="G4175" s="1728">
        <v>1</v>
      </c>
      <c r="H4175" s="1593">
        <v>2007</v>
      </c>
      <c r="I4175" s="1595">
        <v>32</v>
      </c>
      <c r="J4175" s="1593">
        <f t="shared" si="228"/>
        <v>100</v>
      </c>
      <c r="K4175" s="1595">
        <f t="shared" si="225"/>
        <v>0</v>
      </c>
      <c r="L4175" s="1593"/>
      <c r="M4175" s="1593"/>
      <c r="N4175" s="1596">
        <f t="shared" si="226"/>
        <v>0</v>
      </c>
      <c r="O4175" s="2105"/>
      <c r="P4175" s="2105"/>
      <c r="Q4175" s="2105">
        <f t="shared" si="227"/>
        <v>0</v>
      </c>
      <c r="R4175" s="2408"/>
    </row>
    <row r="4176" spans="3:18" ht="14.25" customHeight="1">
      <c r="C4176" s="1828">
        <v>13</v>
      </c>
      <c r="D4176" s="1952" t="s">
        <v>2690</v>
      </c>
      <c r="E4176" s="1592">
        <v>8</v>
      </c>
      <c r="F4176" s="1593" t="s">
        <v>508</v>
      </c>
      <c r="G4176" s="1728">
        <v>2</v>
      </c>
      <c r="H4176" s="1593">
        <v>2008</v>
      </c>
      <c r="I4176" s="1595">
        <v>277.60000000000002</v>
      </c>
      <c r="J4176" s="1593">
        <f t="shared" si="228"/>
        <v>100</v>
      </c>
      <c r="K4176" s="1595">
        <f t="shared" si="225"/>
        <v>0</v>
      </c>
      <c r="L4176" s="1593"/>
      <c r="M4176" s="1593"/>
      <c r="N4176" s="1596">
        <f t="shared" si="226"/>
        <v>0</v>
      </c>
      <c r="O4176" s="2105"/>
      <c r="P4176" s="2105"/>
      <c r="Q4176" s="2105">
        <f t="shared" si="227"/>
        <v>0</v>
      </c>
      <c r="R4176" s="2408"/>
    </row>
    <row r="4177" spans="3:18" ht="14.25" customHeight="1">
      <c r="C4177" s="1591">
        <v>14</v>
      </c>
      <c r="D4177" s="1952" t="s">
        <v>2691</v>
      </c>
      <c r="E4177" s="1592">
        <v>8</v>
      </c>
      <c r="F4177" s="1593" t="s">
        <v>508</v>
      </c>
      <c r="G4177" s="1728">
        <v>1</v>
      </c>
      <c r="H4177" s="1593">
        <v>2009</v>
      </c>
      <c r="I4177" s="1595">
        <v>651.78099999999995</v>
      </c>
      <c r="J4177" s="1593">
        <f t="shared" si="228"/>
        <v>100</v>
      </c>
      <c r="K4177" s="1595">
        <f t="shared" si="225"/>
        <v>0</v>
      </c>
      <c r="L4177" s="1593"/>
      <c r="M4177" s="1593"/>
      <c r="N4177" s="1596">
        <f t="shared" si="226"/>
        <v>0</v>
      </c>
      <c r="O4177" s="2105"/>
      <c r="P4177" s="2105"/>
      <c r="Q4177" s="2105">
        <f t="shared" si="227"/>
        <v>0</v>
      </c>
      <c r="R4177" s="2408"/>
    </row>
    <row r="4178" spans="3:18" ht="14.25" customHeight="1">
      <c r="C4178" s="1591">
        <v>15</v>
      </c>
      <c r="D4178" s="1952" t="s">
        <v>6278</v>
      </c>
      <c r="E4178" s="1592">
        <v>8</v>
      </c>
      <c r="F4178" s="1593" t="s">
        <v>508</v>
      </c>
      <c r="G4178" s="1728">
        <v>1</v>
      </c>
      <c r="H4178" s="1593">
        <v>2009</v>
      </c>
      <c r="I4178" s="1595">
        <v>115.268</v>
      </c>
      <c r="J4178" s="1593">
        <f t="shared" si="228"/>
        <v>100</v>
      </c>
      <c r="K4178" s="1595">
        <f t="shared" si="225"/>
        <v>0</v>
      </c>
      <c r="L4178" s="1593"/>
      <c r="M4178" s="1593"/>
      <c r="N4178" s="1596">
        <f t="shared" si="226"/>
        <v>0</v>
      </c>
      <c r="O4178" s="2105"/>
      <c r="P4178" s="2105"/>
      <c r="Q4178" s="2105">
        <f t="shared" si="227"/>
        <v>0</v>
      </c>
      <c r="R4178" s="2408"/>
    </row>
    <row r="4179" spans="3:18" ht="14.25" customHeight="1">
      <c r="C4179" s="1828">
        <v>16</v>
      </c>
      <c r="D4179" s="1952" t="s">
        <v>2690</v>
      </c>
      <c r="E4179" s="1592">
        <v>8</v>
      </c>
      <c r="F4179" s="1593" t="s">
        <v>508</v>
      </c>
      <c r="G4179" s="1728">
        <v>1</v>
      </c>
      <c r="H4179" s="1593">
        <v>2009</v>
      </c>
      <c r="I4179" s="1595">
        <v>158.541</v>
      </c>
      <c r="J4179" s="1593">
        <f t="shared" si="228"/>
        <v>100</v>
      </c>
      <c r="K4179" s="1595">
        <f t="shared" si="225"/>
        <v>0</v>
      </c>
      <c r="L4179" s="1593"/>
      <c r="M4179" s="1593"/>
      <c r="N4179" s="1596">
        <f t="shared" si="226"/>
        <v>0</v>
      </c>
      <c r="O4179" s="2105"/>
      <c r="P4179" s="2105"/>
      <c r="Q4179" s="2105">
        <f t="shared" si="227"/>
        <v>0</v>
      </c>
      <c r="R4179" s="2408"/>
    </row>
    <row r="4180" spans="3:18" ht="14.25" customHeight="1">
      <c r="C4180" s="1591">
        <v>17</v>
      </c>
      <c r="D4180" s="1952" t="s">
        <v>6279</v>
      </c>
      <c r="E4180" s="1592">
        <v>8</v>
      </c>
      <c r="F4180" s="1593" t="s">
        <v>508</v>
      </c>
      <c r="G4180" s="1728">
        <v>1</v>
      </c>
      <c r="H4180" s="1593">
        <v>2008</v>
      </c>
      <c r="I4180" s="1595">
        <v>636</v>
      </c>
      <c r="J4180" s="1593">
        <f t="shared" si="228"/>
        <v>100</v>
      </c>
      <c r="K4180" s="1595">
        <f t="shared" si="225"/>
        <v>0</v>
      </c>
      <c r="L4180" s="1593"/>
      <c r="M4180" s="1593"/>
      <c r="N4180" s="1596">
        <f t="shared" si="226"/>
        <v>0</v>
      </c>
      <c r="O4180" s="2105"/>
      <c r="P4180" s="2105"/>
      <c r="Q4180" s="2105">
        <f t="shared" si="227"/>
        <v>0</v>
      </c>
      <c r="R4180" s="2408"/>
    </row>
    <row r="4181" spans="3:18" ht="14.25" customHeight="1">
      <c r="C4181" s="1591">
        <v>18</v>
      </c>
      <c r="D4181" s="1952" t="s">
        <v>6280</v>
      </c>
      <c r="E4181" s="1592">
        <v>8</v>
      </c>
      <c r="F4181" s="1593" t="s">
        <v>508</v>
      </c>
      <c r="G4181" s="1728">
        <v>1</v>
      </c>
      <c r="H4181" s="1593">
        <v>2008</v>
      </c>
      <c r="I4181" s="1595">
        <v>46.5</v>
      </c>
      <c r="J4181" s="1593">
        <f t="shared" si="228"/>
        <v>100</v>
      </c>
      <c r="K4181" s="1595">
        <f t="shared" si="225"/>
        <v>0</v>
      </c>
      <c r="L4181" s="1593"/>
      <c r="M4181" s="1593"/>
      <c r="N4181" s="1596">
        <f t="shared" si="226"/>
        <v>0</v>
      </c>
      <c r="O4181" s="2105"/>
      <c r="P4181" s="2105"/>
      <c r="Q4181" s="2105">
        <f t="shared" si="227"/>
        <v>0</v>
      </c>
      <c r="R4181" s="2408"/>
    </row>
    <row r="4182" spans="3:18" ht="14.25" customHeight="1">
      <c r="C4182" s="1828">
        <v>19</v>
      </c>
      <c r="D4182" s="1952" t="s">
        <v>2362</v>
      </c>
      <c r="E4182" s="1592">
        <v>8</v>
      </c>
      <c r="F4182" s="1593" t="s">
        <v>508</v>
      </c>
      <c r="G4182" s="1728">
        <v>9</v>
      </c>
      <c r="H4182" s="1593">
        <v>2005</v>
      </c>
      <c r="I4182" s="1595">
        <v>136.73599999999999</v>
      </c>
      <c r="J4182" s="1593">
        <f t="shared" si="228"/>
        <v>100</v>
      </c>
      <c r="K4182" s="1595">
        <f t="shared" si="225"/>
        <v>0</v>
      </c>
      <c r="L4182" s="1593"/>
      <c r="M4182" s="1593"/>
      <c r="N4182" s="1596">
        <f t="shared" si="226"/>
        <v>0</v>
      </c>
      <c r="O4182" s="2105"/>
      <c r="P4182" s="2105"/>
      <c r="Q4182" s="2105">
        <f t="shared" si="227"/>
        <v>0</v>
      </c>
      <c r="R4182" s="2408"/>
    </row>
    <row r="4183" spans="3:18" ht="14.25" customHeight="1">
      <c r="C4183" s="1591">
        <v>20</v>
      </c>
      <c r="D4183" s="1952" t="s">
        <v>2363</v>
      </c>
      <c r="E4183" s="1592">
        <v>8</v>
      </c>
      <c r="F4183" s="1593" t="s">
        <v>508</v>
      </c>
      <c r="G4183" s="1728">
        <v>9</v>
      </c>
      <c r="H4183" s="1593">
        <v>2005</v>
      </c>
      <c r="I4183" s="1595">
        <v>165.74</v>
      </c>
      <c r="J4183" s="1593">
        <f t="shared" si="228"/>
        <v>100</v>
      </c>
      <c r="K4183" s="1595">
        <f t="shared" si="225"/>
        <v>0</v>
      </c>
      <c r="L4183" s="1593"/>
      <c r="M4183" s="1593"/>
      <c r="N4183" s="1596">
        <f t="shared" si="226"/>
        <v>0</v>
      </c>
      <c r="O4183" s="2105"/>
      <c r="P4183" s="2105"/>
      <c r="Q4183" s="2105">
        <f t="shared" si="227"/>
        <v>0</v>
      </c>
      <c r="R4183" s="2409"/>
    </row>
    <row r="4184" spans="3:18" ht="14.25" customHeight="1">
      <c r="C4184" s="1735">
        <v>1</v>
      </c>
      <c r="D4184" s="1953" t="s">
        <v>3636</v>
      </c>
      <c r="E4184" s="1736">
        <v>8</v>
      </c>
      <c r="F4184" s="1737" t="s">
        <v>508</v>
      </c>
      <c r="G4184" s="1738">
        <v>1</v>
      </c>
      <c r="H4184" s="1737">
        <v>2006</v>
      </c>
      <c r="I4184" s="1739">
        <v>49.5</v>
      </c>
      <c r="J4184" s="1737">
        <v>100</v>
      </c>
      <c r="K4184" s="1739">
        <f t="shared" si="225"/>
        <v>0</v>
      </c>
      <c r="L4184" s="1737"/>
      <c r="M4184" s="1737"/>
      <c r="N4184" s="1740">
        <f t="shared" si="226"/>
        <v>0</v>
      </c>
      <c r="O4184" s="2128"/>
      <c r="P4184" s="2128"/>
      <c r="Q4184" s="2128">
        <f t="shared" si="227"/>
        <v>0</v>
      </c>
      <c r="R4184" s="2390" t="s">
        <v>8019</v>
      </c>
    </row>
    <row r="4185" spans="3:18" ht="14.25" customHeight="1">
      <c r="C4185" s="1735">
        <v>2</v>
      </c>
      <c r="D4185" s="1953" t="s">
        <v>3637</v>
      </c>
      <c r="E4185" s="1736">
        <v>8</v>
      </c>
      <c r="F4185" s="1737" t="s">
        <v>508</v>
      </c>
      <c r="G4185" s="1738">
        <v>1</v>
      </c>
      <c r="H4185" s="1737">
        <v>2006</v>
      </c>
      <c r="I4185" s="1739">
        <v>49.5</v>
      </c>
      <c r="J4185" s="1737">
        <v>100</v>
      </c>
      <c r="K4185" s="1739">
        <f t="shared" si="225"/>
        <v>0</v>
      </c>
      <c r="L4185" s="1737"/>
      <c r="M4185" s="1737"/>
      <c r="N4185" s="1740">
        <f t="shared" si="226"/>
        <v>0</v>
      </c>
      <c r="O4185" s="2128"/>
      <c r="P4185" s="2128"/>
      <c r="Q4185" s="2128">
        <f t="shared" si="227"/>
        <v>0</v>
      </c>
      <c r="R4185" s="2391"/>
    </row>
    <row r="4186" spans="3:18" ht="14.25" customHeight="1">
      <c r="C4186" s="1735">
        <v>3</v>
      </c>
      <c r="D4186" s="1953" t="s">
        <v>3638</v>
      </c>
      <c r="E4186" s="1736">
        <v>8</v>
      </c>
      <c r="F4186" s="1737" t="s">
        <v>508</v>
      </c>
      <c r="G4186" s="1738">
        <v>1</v>
      </c>
      <c r="H4186" s="1737">
        <v>2006</v>
      </c>
      <c r="I4186" s="1739">
        <v>49.5</v>
      </c>
      <c r="J4186" s="1737">
        <v>100</v>
      </c>
      <c r="K4186" s="1739">
        <f t="shared" si="225"/>
        <v>0</v>
      </c>
      <c r="L4186" s="1737"/>
      <c r="M4186" s="1737"/>
      <c r="N4186" s="1740">
        <f t="shared" si="226"/>
        <v>0</v>
      </c>
      <c r="O4186" s="2128"/>
      <c r="P4186" s="2128"/>
      <c r="Q4186" s="2128">
        <f t="shared" si="227"/>
        <v>0</v>
      </c>
      <c r="R4186" s="2391"/>
    </row>
    <row r="4187" spans="3:18" ht="14.25" customHeight="1">
      <c r="C4187" s="1735">
        <v>4</v>
      </c>
      <c r="D4187" s="1953" t="s">
        <v>6281</v>
      </c>
      <c r="E4187" s="1736">
        <v>8</v>
      </c>
      <c r="F4187" s="1737" t="s">
        <v>508</v>
      </c>
      <c r="G4187" s="1738">
        <v>1</v>
      </c>
      <c r="H4187" s="1737">
        <v>2006</v>
      </c>
      <c r="I4187" s="1739">
        <v>49.5</v>
      </c>
      <c r="J4187" s="1737">
        <v>100</v>
      </c>
      <c r="K4187" s="1739">
        <f t="shared" si="225"/>
        <v>0</v>
      </c>
      <c r="L4187" s="1737"/>
      <c r="M4187" s="1737"/>
      <c r="N4187" s="1740">
        <f t="shared" si="226"/>
        <v>0</v>
      </c>
      <c r="O4187" s="2128"/>
      <c r="P4187" s="2128"/>
      <c r="Q4187" s="2128">
        <f t="shared" si="227"/>
        <v>0</v>
      </c>
      <c r="R4187" s="2391"/>
    </row>
    <row r="4188" spans="3:18" ht="14.25" customHeight="1">
      <c r="C4188" s="1735">
        <v>5</v>
      </c>
      <c r="D4188" s="1953" t="s">
        <v>6282</v>
      </c>
      <c r="E4188" s="1736">
        <v>8</v>
      </c>
      <c r="F4188" s="1737" t="s">
        <v>508</v>
      </c>
      <c r="G4188" s="1738">
        <v>1</v>
      </c>
      <c r="H4188" s="1737">
        <v>2006</v>
      </c>
      <c r="I4188" s="1739">
        <v>42.75</v>
      </c>
      <c r="J4188" s="1737">
        <v>100</v>
      </c>
      <c r="K4188" s="1739">
        <f t="shared" si="225"/>
        <v>0</v>
      </c>
      <c r="L4188" s="1737"/>
      <c r="M4188" s="1737"/>
      <c r="N4188" s="1740">
        <f t="shared" si="226"/>
        <v>0</v>
      </c>
      <c r="O4188" s="2128"/>
      <c r="P4188" s="2128"/>
      <c r="Q4188" s="2128">
        <f t="shared" si="227"/>
        <v>0</v>
      </c>
      <c r="R4188" s="2391"/>
    </row>
    <row r="4189" spans="3:18" ht="14.25" customHeight="1">
      <c r="C4189" s="1735">
        <v>6</v>
      </c>
      <c r="D4189" s="1953" t="s">
        <v>6283</v>
      </c>
      <c r="E4189" s="1736">
        <v>8</v>
      </c>
      <c r="F4189" s="1737" t="s">
        <v>508</v>
      </c>
      <c r="G4189" s="1738">
        <v>1</v>
      </c>
      <c r="H4189" s="1737">
        <v>2006</v>
      </c>
      <c r="I4189" s="1739">
        <v>42.75</v>
      </c>
      <c r="J4189" s="1737">
        <v>100</v>
      </c>
      <c r="K4189" s="1739">
        <f t="shared" si="225"/>
        <v>0</v>
      </c>
      <c r="L4189" s="1737"/>
      <c r="M4189" s="1737"/>
      <c r="N4189" s="1740">
        <f t="shared" si="226"/>
        <v>0</v>
      </c>
      <c r="O4189" s="2128"/>
      <c r="P4189" s="2128"/>
      <c r="Q4189" s="2128">
        <f t="shared" si="227"/>
        <v>0</v>
      </c>
      <c r="R4189" s="2391"/>
    </row>
    <row r="4190" spans="3:18" ht="14.25" customHeight="1">
      <c r="C4190" s="1735">
        <v>7</v>
      </c>
      <c r="D4190" s="1953" t="s">
        <v>6284</v>
      </c>
      <c r="E4190" s="1736">
        <v>8</v>
      </c>
      <c r="F4190" s="1737" t="s">
        <v>508</v>
      </c>
      <c r="G4190" s="1738">
        <v>1</v>
      </c>
      <c r="H4190" s="1737">
        <v>2006</v>
      </c>
      <c r="I4190" s="1739">
        <v>42.75</v>
      </c>
      <c r="J4190" s="1737">
        <v>100</v>
      </c>
      <c r="K4190" s="1739">
        <f t="shared" si="225"/>
        <v>0</v>
      </c>
      <c r="L4190" s="1737"/>
      <c r="M4190" s="1737"/>
      <c r="N4190" s="1740">
        <f t="shared" si="226"/>
        <v>0</v>
      </c>
      <c r="O4190" s="2128"/>
      <c r="P4190" s="2128"/>
      <c r="Q4190" s="2128">
        <f t="shared" si="227"/>
        <v>0</v>
      </c>
      <c r="R4190" s="2391"/>
    </row>
    <row r="4191" spans="3:18" ht="14.25" customHeight="1">
      <c r="C4191" s="1735">
        <v>8</v>
      </c>
      <c r="D4191" s="1953" t="s">
        <v>6285</v>
      </c>
      <c r="E4191" s="1736">
        <v>8</v>
      </c>
      <c r="F4191" s="1737" t="s">
        <v>508</v>
      </c>
      <c r="G4191" s="1738">
        <v>1</v>
      </c>
      <c r="H4191" s="1737">
        <v>2006</v>
      </c>
      <c r="I4191" s="1739">
        <v>42.75</v>
      </c>
      <c r="J4191" s="1737">
        <v>100</v>
      </c>
      <c r="K4191" s="1739">
        <f t="shared" si="225"/>
        <v>0</v>
      </c>
      <c r="L4191" s="1737"/>
      <c r="M4191" s="1737"/>
      <c r="N4191" s="1740">
        <f t="shared" si="226"/>
        <v>0</v>
      </c>
      <c r="O4191" s="2128"/>
      <c r="P4191" s="2128"/>
      <c r="Q4191" s="2128">
        <f t="shared" si="227"/>
        <v>0</v>
      </c>
      <c r="R4191" s="2391"/>
    </row>
    <row r="4192" spans="3:18" ht="14.25" customHeight="1">
      <c r="C4192" s="1735">
        <v>9</v>
      </c>
      <c r="D4192" s="1953" t="s">
        <v>3639</v>
      </c>
      <c r="E4192" s="1736">
        <v>8</v>
      </c>
      <c r="F4192" s="1737" t="s">
        <v>508</v>
      </c>
      <c r="G4192" s="1738">
        <v>4</v>
      </c>
      <c r="H4192" s="1737">
        <v>2006</v>
      </c>
      <c r="I4192" s="1739">
        <v>111.6</v>
      </c>
      <c r="J4192" s="1737">
        <v>100</v>
      </c>
      <c r="K4192" s="1739">
        <f t="shared" si="225"/>
        <v>0</v>
      </c>
      <c r="L4192" s="1737"/>
      <c r="M4192" s="1737"/>
      <c r="N4192" s="1740">
        <f t="shared" si="226"/>
        <v>0</v>
      </c>
      <c r="O4192" s="2128"/>
      <c r="P4192" s="2128"/>
      <c r="Q4192" s="2128">
        <f t="shared" si="227"/>
        <v>0</v>
      </c>
      <c r="R4192" s="2391"/>
    </row>
    <row r="4193" spans="3:18" ht="14.25" customHeight="1">
      <c r="C4193" s="1735">
        <v>10</v>
      </c>
      <c r="D4193" s="1953" t="s">
        <v>6286</v>
      </c>
      <c r="E4193" s="1736">
        <v>8</v>
      </c>
      <c r="F4193" s="1737" t="s">
        <v>508</v>
      </c>
      <c r="G4193" s="1738">
        <v>10</v>
      </c>
      <c r="H4193" s="1737">
        <v>2010</v>
      </c>
      <c r="I4193" s="1739">
        <v>1060</v>
      </c>
      <c r="J4193" s="1737">
        <v>100</v>
      </c>
      <c r="K4193" s="1739">
        <f t="shared" si="225"/>
        <v>0</v>
      </c>
      <c r="L4193" s="1737"/>
      <c r="M4193" s="1737"/>
      <c r="N4193" s="1740">
        <f t="shared" si="226"/>
        <v>0</v>
      </c>
      <c r="O4193" s="2128"/>
      <c r="P4193" s="2128"/>
      <c r="Q4193" s="2128">
        <f t="shared" si="227"/>
        <v>0</v>
      </c>
      <c r="R4193" s="2391"/>
    </row>
    <row r="4194" spans="3:18" ht="14.25" customHeight="1">
      <c r="C4194" s="1735">
        <v>11</v>
      </c>
      <c r="D4194" s="1953" t="s">
        <v>3640</v>
      </c>
      <c r="E4194" s="1736">
        <v>8</v>
      </c>
      <c r="F4194" s="1737" t="s">
        <v>508</v>
      </c>
      <c r="G4194" s="1738">
        <v>5</v>
      </c>
      <c r="H4194" s="1737">
        <v>2010</v>
      </c>
      <c r="I4194" s="1739">
        <v>193.8</v>
      </c>
      <c r="J4194" s="1737">
        <v>100</v>
      </c>
      <c r="K4194" s="1739">
        <f t="shared" si="225"/>
        <v>0</v>
      </c>
      <c r="L4194" s="1737"/>
      <c r="M4194" s="1737"/>
      <c r="N4194" s="1740">
        <f t="shared" si="226"/>
        <v>0</v>
      </c>
      <c r="O4194" s="2128"/>
      <c r="P4194" s="2128"/>
      <c r="Q4194" s="2128">
        <f t="shared" si="227"/>
        <v>0</v>
      </c>
      <c r="R4194" s="2391"/>
    </row>
    <row r="4195" spans="3:18" ht="14.25" customHeight="1">
      <c r="C4195" s="1735">
        <v>12</v>
      </c>
      <c r="D4195" s="1953" t="s">
        <v>6287</v>
      </c>
      <c r="E4195" s="1736">
        <v>8</v>
      </c>
      <c r="F4195" s="1737" t="s">
        <v>508</v>
      </c>
      <c r="G4195" s="1738">
        <v>5</v>
      </c>
      <c r="H4195" s="1737">
        <v>2010</v>
      </c>
      <c r="I4195" s="1739">
        <v>187.8</v>
      </c>
      <c r="J4195" s="1737">
        <v>100</v>
      </c>
      <c r="K4195" s="1739">
        <f t="shared" ref="K4195:K4378" si="229">IF(J4195=100,0,I4195-I4195*J4195%)</f>
        <v>0</v>
      </c>
      <c r="L4195" s="1737"/>
      <c r="M4195" s="1737"/>
      <c r="N4195" s="1740">
        <f t="shared" ref="N4195:N4378" si="230">+L4195*M4195</f>
        <v>0</v>
      </c>
      <c r="O4195" s="2128"/>
      <c r="P4195" s="2128"/>
      <c r="Q4195" s="2128">
        <f t="shared" ref="Q4195:Q4378" si="231">+O4195*P4195</f>
        <v>0</v>
      </c>
      <c r="R4195" s="2391"/>
    </row>
    <row r="4196" spans="3:18" ht="14.25" customHeight="1">
      <c r="C4196" s="1735">
        <v>13</v>
      </c>
      <c r="D4196" s="1953" t="s">
        <v>3224</v>
      </c>
      <c r="E4196" s="1736">
        <v>8</v>
      </c>
      <c r="F4196" s="1737" t="s">
        <v>508</v>
      </c>
      <c r="G4196" s="1738">
        <v>5</v>
      </c>
      <c r="H4196" s="1737">
        <v>2010</v>
      </c>
      <c r="I4196" s="1739">
        <v>211.2</v>
      </c>
      <c r="J4196" s="1737">
        <v>100</v>
      </c>
      <c r="K4196" s="1739">
        <f t="shared" si="229"/>
        <v>0</v>
      </c>
      <c r="L4196" s="1737"/>
      <c r="M4196" s="1737"/>
      <c r="N4196" s="1740">
        <f t="shared" si="230"/>
        <v>0</v>
      </c>
      <c r="O4196" s="2128"/>
      <c r="P4196" s="2128"/>
      <c r="Q4196" s="2128">
        <f t="shared" si="231"/>
        <v>0</v>
      </c>
      <c r="R4196" s="2391"/>
    </row>
    <row r="4197" spans="3:18" ht="14.25" customHeight="1">
      <c r="C4197" s="1735">
        <v>14</v>
      </c>
      <c r="D4197" s="1953" t="s">
        <v>6288</v>
      </c>
      <c r="E4197" s="1736">
        <v>8</v>
      </c>
      <c r="F4197" s="1737" t="s">
        <v>508</v>
      </c>
      <c r="G4197" s="1738">
        <v>1</v>
      </c>
      <c r="H4197" s="1737">
        <v>2010</v>
      </c>
      <c r="I4197" s="1739">
        <v>384</v>
      </c>
      <c r="J4197" s="1737">
        <v>100</v>
      </c>
      <c r="K4197" s="1739">
        <f t="shared" si="229"/>
        <v>0</v>
      </c>
      <c r="L4197" s="1737"/>
      <c r="M4197" s="1737"/>
      <c r="N4197" s="1740">
        <f t="shared" si="230"/>
        <v>0</v>
      </c>
      <c r="O4197" s="2128"/>
      <c r="P4197" s="2128"/>
      <c r="Q4197" s="2128">
        <f t="shared" si="231"/>
        <v>0</v>
      </c>
      <c r="R4197" s="2391"/>
    </row>
    <row r="4198" spans="3:18" ht="14.25" customHeight="1">
      <c r="C4198" s="1735">
        <v>15</v>
      </c>
      <c r="D4198" s="1953" t="s">
        <v>6286</v>
      </c>
      <c r="E4198" s="1736">
        <v>8</v>
      </c>
      <c r="F4198" s="1737" t="s">
        <v>508</v>
      </c>
      <c r="G4198" s="1738">
        <v>8</v>
      </c>
      <c r="H4198" s="1737">
        <v>2010</v>
      </c>
      <c r="I4198" s="1739">
        <v>848</v>
      </c>
      <c r="J4198" s="1737">
        <v>100</v>
      </c>
      <c r="K4198" s="1739">
        <f t="shared" si="229"/>
        <v>0</v>
      </c>
      <c r="L4198" s="1737"/>
      <c r="M4198" s="1737"/>
      <c r="N4198" s="1740">
        <f t="shared" si="230"/>
        <v>0</v>
      </c>
      <c r="O4198" s="2128"/>
      <c r="P4198" s="2128"/>
      <c r="Q4198" s="2128">
        <f t="shared" si="231"/>
        <v>0</v>
      </c>
      <c r="R4198" s="2391"/>
    </row>
    <row r="4199" spans="3:18" ht="14.25" customHeight="1">
      <c r="C4199" s="1735">
        <v>16</v>
      </c>
      <c r="D4199" s="1953" t="s">
        <v>3640</v>
      </c>
      <c r="E4199" s="1736">
        <v>8</v>
      </c>
      <c r="F4199" s="1737" t="s">
        <v>508</v>
      </c>
      <c r="G4199" s="1738">
        <v>4</v>
      </c>
      <c r="H4199" s="1737">
        <v>2010</v>
      </c>
      <c r="I4199" s="1739">
        <v>155.04</v>
      </c>
      <c r="J4199" s="1737">
        <v>100</v>
      </c>
      <c r="K4199" s="1739">
        <f t="shared" si="229"/>
        <v>0</v>
      </c>
      <c r="L4199" s="1737"/>
      <c r="M4199" s="1737"/>
      <c r="N4199" s="1740">
        <f t="shared" si="230"/>
        <v>0</v>
      </c>
      <c r="O4199" s="2128"/>
      <c r="P4199" s="2128"/>
      <c r="Q4199" s="2128">
        <f t="shared" si="231"/>
        <v>0</v>
      </c>
      <c r="R4199" s="2391"/>
    </row>
    <row r="4200" spans="3:18" ht="14.25" customHeight="1">
      <c r="C4200" s="1735">
        <v>17</v>
      </c>
      <c r="D4200" s="1953" t="s">
        <v>6287</v>
      </c>
      <c r="E4200" s="1736">
        <v>8</v>
      </c>
      <c r="F4200" s="1737" t="s">
        <v>508</v>
      </c>
      <c r="G4200" s="1738">
        <v>4</v>
      </c>
      <c r="H4200" s="1737">
        <v>2010</v>
      </c>
      <c r="I4200" s="1739">
        <v>150.24</v>
      </c>
      <c r="J4200" s="1737">
        <v>100</v>
      </c>
      <c r="K4200" s="1739">
        <f t="shared" si="229"/>
        <v>0</v>
      </c>
      <c r="L4200" s="1737"/>
      <c r="M4200" s="1737"/>
      <c r="N4200" s="1740">
        <f t="shared" si="230"/>
        <v>0</v>
      </c>
      <c r="O4200" s="2128"/>
      <c r="P4200" s="2128"/>
      <c r="Q4200" s="2128">
        <f t="shared" si="231"/>
        <v>0</v>
      </c>
      <c r="R4200" s="2391"/>
    </row>
    <row r="4201" spans="3:18" ht="14.25" customHeight="1">
      <c r="C4201" s="1735">
        <v>18</v>
      </c>
      <c r="D4201" s="1953" t="s">
        <v>3224</v>
      </c>
      <c r="E4201" s="1736">
        <v>8</v>
      </c>
      <c r="F4201" s="1737" t="s">
        <v>508</v>
      </c>
      <c r="G4201" s="1738">
        <v>4</v>
      </c>
      <c r="H4201" s="1737">
        <v>2010</v>
      </c>
      <c r="I4201" s="1739">
        <v>168.96</v>
      </c>
      <c r="J4201" s="1737">
        <v>100</v>
      </c>
      <c r="K4201" s="1739">
        <f t="shared" si="229"/>
        <v>0</v>
      </c>
      <c r="L4201" s="1737"/>
      <c r="M4201" s="1737"/>
      <c r="N4201" s="1740">
        <f t="shared" si="230"/>
        <v>0</v>
      </c>
      <c r="O4201" s="2128"/>
      <c r="P4201" s="2128"/>
      <c r="Q4201" s="2128">
        <f t="shared" si="231"/>
        <v>0</v>
      </c>
      <c r="R4201" s="2391"/>
    </row>
    <row r="4202" spans="3:18" ht="14.25" customHeight="1">
      <c r="C4202" s="1735">
        <v>19</v>
      </c>
      <c r="D4202" s="1953" t="s">
        <v>6288</v>
      </c>
      <c r="E4202" s="1736">
        <v>8</v>
      </c>
      <c r="F4202" s="1737" t="s">
        <v>508</v>
      </c>
      <c r="G4202" s="1738">
        <v>1</v>
      </c>
      <c r="H4202" s="1737">
        <v>2010</v>
      </c>
      <c r="I4202" s="1739">
        <v>384</v>
      </c>
      <c r="J4202" s="1737">
        <v>100</v>
      </c>
      <c r="K4202" s="1739">
        <f t="shared" si="229"/>
        <v>0</v>
      </c>
      <c r="L4202" s="1737"/>
      <c r="M4202" s="1737"/>
      <c r="N4202" s="1740">
        <f t="shared" si="230"/>
        <v>0</v>
      </c>
      <c r="O4202" s="2128"/>
      <c r="P4202" s="2128"/>
      <c r="Q4202" s="2128">
        <f t="shared" si="231"/>
        <v>0</v>
      </c>
      <c r="R4202" s="2391"/>
    </row>
    <row r="4203" spans="3:18" ht="14.25" customHeight="1">
      <c r="C4203" s="1735">
        <v>20</v>
      </c>
      <c r="D4203" s="1953" t="s">
        <v>6289</v>
      </c>
      <c r="E4203" s="1736">
        <v>8</v>
      </c>
      <c r="F4203" s="1737" t="s">
        <v>508</v>
      </c>
      <c r="G4203" s="1738">
        <v>2</v>
      </c>
      <c r="H4203" s="1737">
        <v>2006</v>
      </c>
      <c r="I4203" s="1739">
        <v>271.29000000000002</v>
      </c>
      <c r="J4203" s="1737">
        <v>100</v>
      </c>
      <c r="K4203" s="1739">
        <f t="shared" si="229"/>
        <v>0</v>
      </c>
      <c r="L4203" s="1737"/>
      <c r="M4203" s="1737"/>
      <c r="N4203" s="1740">
        <f t="shared" si="230"/>
        <v>0</v>
      </c>
      <c r="O4203" s="2128"/>
      <c r="P4203" s="2128"/>
      <c r="Q4203" s="2128">
        <f t="shared" si="231"/>
        <v>0</v>
      </c>
      <c r="R4203" s="2391"/>
    </row>
    <row r="4204" spans="3:18" ht="14.25" customHeight="1">
      <c r="C4204" s="1735">
        <v>21</v>
      </c>
      <c r="D4204" s="1953" t="s">
        <v>3641</v>
      </c>
      <c r="E4204" s="1736">
        <v>8</v>
      </c>
      <c r="F4204" s="1737" t="s">
        <v>508</v>
      </c>
      <c r="G4204" s="1738">
        <v>1</v>
      </c>
      <c r="H4204" s="1737">
        <v>2006</v>
      </c>
      <c r="I4204" s="1739">
        <v>184.75</v>
      </c>
      <c r="J4204" s="1737">
        <v>100</v>
      </c>
      <c r="K4204" s="1739">
        <f t="shared" si="229"/>
        <v>0</v>
      </c>
      <c r="L4204" s="1737"/>
      <c r="M4204" s="1737"/>
      <c r="N4204" s="1740">
        <f t="shared" si="230"/>
        <v>0</v>
      </c>
      <c r="O4204" s="2128"/>
      <c r="P4204" s="2128"/>
      <c r="Q4204" s="2128">
        <f t="shared" si="231"/>
        <v>0</v>
      </c>
      <c r="R4204" s="2391"/>
    </row>
    <row r="4205" spans="3:18" ht="14.25" customHeight="1">
      <c r="C4205" s="1735">
        <v>22</v>
      </c>
      <c r="D4205" s="1953" t="s">
        <v>3074</v>
      </c>
      <c r="E4205" s="1736">
        <v>8</v>
      </c>
      <c r="F4205" s="1737" t="s">
        <v>508</v>
      </c>
      <c r="G4205" s="1738">
        <v>12</v>
      </c>
      <c r="H4205" s="1737">
        <v>2013</v>
      </c>
      <c r="I4205" s="1739">
        <v>903.6</v>
      </c>
      <c r="J4205" s="1737">
        <v>100</v>
      </c>
      <c r="K4205" s="1739">
        <f t="shared" si="229"/>
        <v>0</v>
      </c>
      <c r="L4205" s="1737"/>
      <c r="M4205" s="1737"/>
      <c r="N4205" s="1740">
        <f t="shared" si="230"/>
        <v>0</v>
      </c>
      <c r="O4205" s="2128"/>
      <c r="P4205" s="2128"/>
      <c r="Q4205" s="2128">
        <f t="shared" si="231"/>
        <v>0</v>
      </c>
      <c r="R4205" s="2391"/>
    </row>
    <row r="4206" spans="3:18" ht="14.25" customHeight="1">
      <c r="C4206" s="1735">
        <v>23</v>
      </c>
      <c r="D4206" s="1953" t="s">
        <v>3640</v>
      </c>
      <c r="E4206" s="1736">
        <v>8</v>
      </c>
      <c r="F4206" s="1737" t="s">
        <v>508</v>
      </c>
      <c r="G4206" s="1738">
        <v>6</v>
      </c>
      <c r="H4206" s="1737">
        <v>2013</v>
      </c>
      <c r="I4206" s="1739">
        <v>232.2</v>
      </c>
      <c r="J4206" s="1737">
        <v>100</v>
      </c>
      <c r="K4206" s="1739">
        <f t="shared" si="229"/>
        <v>0</v>
      </c>
      <c r="L4206" s="1737"/>
      <c r="M4206" s="1737"/>
      <c r="N4206" s="1740">
        <f t="shared" si="230"/>
        <v>0</v>
      </c>
      <c r="O4206" s="2128"/>
      <c r="P4206" s="2128"/>
      <c r="Q4206" s="2128">
        <f t="shared" si="231"/>
        <v>0</v>
      </c>
      <c r="R4206" s="2391"/>
    </row>
    <row r="4207" spans="3:18" ht="14.25" customHeight="1">
      <c r="C4207" s="1735">
        <v>24</v>
      </c>
      <c r="D4207" s="1953" t="s">
        <v>6287</v>
      </c>
      <c r="E4207" s="1736">
        <v>8</v>
      </c>
      <c r="F4207" s="1737" t="s">
        <v>508</v>
      </c>
      <c r="G4207" s="1738">
        <v>6</v>
      </c>
      <c r="H4207" s="1737">
        <v>2013</v>
      </c>
      <c r="I4207" s="1739">
        <v>225</v>
      </c>
      <c r="J4207" s="1737">
        <v>100</v>
      </c>
      <c r="K4207" s="1739">
        <f t="shared" si="229"/>
        <v>0</v>
      </c>
      <c r="L4207" s="1737"/>
      <c r="M4207" s="1737"/>
      <c r="N4207" s="1740">
        <f t="shared" si="230"/>
        <v>0</v>
      </c>
      <c r="O4207" s="2128"/>
      <c r="P4207" s="2128"/>
      <c r="Q4207" s="2128">
        <f t="shared" si="231"/>
        <v>0</v>
      </c>
      <c r="R4207" s="2391"/>
    </row>
    <row r="4208" spans="3:18" ht="14.25" customHeight="1">
      <c r="C4208" s="1735">
        <v>25</v>
      </c>
      <c r="D4208" s="1953" t="s">
        <v>3224</v>
      </c>
      <c r="E4208" s="1736">
        <v>8</v>
      </c>
      <c r="F4208" s="1737" t="s">
        <v>508</v>
      </c>
      <c r="G4208" s="1738">
        <v>6</v>
      </c>
      <c r="H4208" s="1737">
        <v>2013</v>
      </c>
      <c r="I4208" s="1739">
        <v>243</v>
      </c>
      <c r="J4208" s="1737">
        <v>100</v>
      </c>
      <c r="K4208" s="1739">
        <f t="shared" si="229"/>
        <v>0</v>
      </c>
      <c r="L4208" s="1737"/>
      <c r="M4208" s="1737"/>
      <c r="N4208" s="1740">
        <f t="shared" si="230"/>
        <v>0</v>
      </c>
      <c r="O4208" s="2128"/>
      <c r="P4208" s="2128"/>
      <c r="Q4208" s="2128">
        <f t="shared" si="231"/>
        <v>0</v>
      </c>
      <c r="R4208" s="2391"/>
    </row>
    <row r="4209" spans="3:18" ht="14.25" customHeight="1">
      <c r="C4209" s="1735">
        <v>26</v>
      </c>
      <c r="D4209" s="1953" t="s">
        <v>6288</v>
      </c>
      <c r="E4209" s="1736">
        <v>8</v>
      </c>
      <c r="F4209" s="1737" t="s">
        <v>508</v>
      </c>
      <c r="G4209" s="1738">
        <v>1</v>
      </c>
      <c r="H4209" s="1737">
        <v>2013</v>
      </c>
      <c r="I4209" s="1739">
        <v>308</v>
      </c>
      <c r="J4209" s="1737">
        <v>100</v>
      </c>
      <c r="K4209" s="1739">
        <f t="shared" si="229"/>
        <v>0</v>
      </c>
      <c r="L4209" s="1737"/>
      <c r="M4209" s="1737"/>
      <c r="N4209" s="1740">
        <f t="shared" si="230"/>
        <v>0</v>
      </c>
      <c r="O4209" s="2128"/>
      <c r="P4209" s="2128"/>
      <c r="Q4209" s="2128">
        <f t="shared" si="231"/>
        <v>0</v>
      </c>
      <c r="R4209" s="2391"/>
    </row>
    <row r="4210" spans="3:18" ht="14.25" customHeight="1">
      <c r="C4210" s="1735">
        <v>27</v>
      </c>
      <c r="D4210" s="1953" t="s">
        <v>7612</v>
      </c>
      <c r="E4210" s="1736">
        <v>8</v>
      </c>
      <c r="F4210" s="1737" t="s">
        <v>508</v>
      </c>
      <c r="G4210" s="1738">
        <v>4</v>
      </c>
      <c r="H4210" s="1737">
        <v>2019</v>
      </c>
      <c r="I4210" s="1739">
        <v>7863.8</v>
      </c>
      <c r="J4210" s="1737">
        <f t="shared" ref="J4210:J4273" si="232">IF(($J$14-H4210)*J$4093&gt;100,100,($J$14-H4210)*J$4093)</f>
        <v>87.5</v>
      </c>
      <c r="K4210" s="1739">
        <f t="shared" si="229"/>
        <v>982.97500000000036</v>
      </c>
      <c r="L4210" s="1737"/>
      <c r="M4210" s="1737"/>
      <c r="N4210" s="1740">
        <f t="shared" si="230"/>
        <v>0</v>
      </c>
      <c r="O4210" s="2128"/>
      <c r="P4210" s="2128"/>
      <c r="Q4210" s="2128">
        <f t="shared" si="231"/>
        <v>0</v>
      </c>
      <c r="R4210" s="2391"/>
    </row>
    <row r="4211" spans="3:18" ht="14.25" customHeight="1">
      <c r="C4211" s="1735">
        <v>28</v>
      </c>
      <c r="D4211" s="1953" t="s">
        <v>7613</v>
      </c>
      <c r="E4211" s="1736">
        <v>8</v>
      </c>
      <c r="F4211" s="1737" t="s">
        <v>508</v>
      </c>
      <c r="G4211" s="1738">
        <v>1</v>
      </c>
      <c r="H4211" s="1737">
        <v>2024</v>
      </c>
      <c r="I4211" s="1739">
        <v>3450</v>
      </c>
      <c r="J4211" s="1737">
        <f t="shared" si="232"/>
        <v>25</v>
      </c>
      <c r="K4211" s="1739">
        <f t="shared" si="229"/>
        <v>2587.5</v>
      </c>
      <c r="L4211" s="1737"/>
      <c r="M4211" s="1737"/>
      <c r="N4211" s="1740">
        <f t="shared" si="230"/>
        <v>0</v>
      </c>
      <c r="O4211" s="2128"/>
      <c r="P4211" s="2128"/>
      <c r="Q4211" s="2128">
        <f t="shared" si="231"/>
        <v>0</v>
      </c>
      <c r="R4211" s="2392"/>
    </row>
    <row r="4212" spans="3:18" ht="14.25" customHeight="1">
      <c r="C4212" s="1820">
        <v>1</v>
      </c>
      <c r="D4212" s="1962" t="s">
        <v>3586</v>
      </c>
      <c r="E4212" s="1822">
        <v>8</v>
      </c>
      <c r="F4212" s="1821" t="s">
        <v>508</v>
      </c>
      <c r="G4212" s="1823">
        <v>1</v>
      </c>
      <c r="H4212" s="1821">
        <v>1987</v>
      </c>
      <c r="I4212" s="1824">
        <v>24.201845000000002</v>
      </c>
      <c r="J4212" s="1821">
        <f t="shared" si="232"/>
        <v>100</v>
      </c>
      <c r="K4212" s="1824">
        <f t="shared" si="229"/>
        <v>0</v>
      </c>
      <c r="L4212" s="1821"/>
      <c r="M4212" s="1821"/>
      <c r="N4212" s="1825">
        <f t="shared" si="230"/>
        <v>0</v>
      </c>
      <c r="O4212" s="2143"/>
      <c r="P4212" s="2143"/>
      <c r="Q4212" s="2143">
        <f t="shared" si="231"/>
        <v>0</v>
      </c>
      <c r="R4212" s="2439" t="s">
        <v>486</v>
      </c>
    </row>
    <row r="4213" spans="3:18" ht="14.25" customHeight="1">
      <c r="C4213" s="1820">
        <v>2</v>
      </c>
      <c r="D4213" s="1962" t="s">
        <v>3587</v>
      </c>
      <c r="E4213" s="1822">
        <v>8</v>
      </c>
      <c r="F4213" s="1821" t="s">
        <v>508</v>
      </c>
      <c r="G4213" s="1823">
        <v>1</v>
      </c>
      <c r="H4213" s="1821">
        <v>1980</v>
      </c>
      <c r="I4213" s="1824">
        <v>1.9762999999999999</v>
      </c>
      <c r="J4213" s="1821">
        <f t="shared" si="232"/>
        <v>100</v>
      </c>
      <c r="K4213" s="1824">
        <f t="shared" si="229"/>
        <v>0</v>
      </c>
      <c r="L4213" s="1821"/>
      <c r="M4213" s="1821"/>
      <c r="N4213" s="1825">
        <f t="shared" si="230"/>
        <v>0</v>
      </c>
      <c r="O4213" s="2143"/>
      <c r="P4213" s="2143"/>
      <c r="Q4213" s="2143">
        <f t="shared" si="231"/>
        <v>0</v>
      </c>
      <c r="R4213" s="2440"/>
    </row>
    <row r="4214" spans="3:18" ht="14.25" customHeight="1">
      <c r="C4214" s="1820">
        <v>3</v>
      </c>
      <c r="D4214" s="1962" t="s">
        <v>3588</v>
      </c>
      <c r="E4214" s="1822">
        <v>8</v>
      </c>
      <c r="F4214" s="1821" t="s">
        <v>508</v>
      </c>
      <c r="G4214" s="1823">
        <v>1</v>
      </c>
      <c r="H4214" s="1821">
        <v>1970</v>
      </c>
      <c r="I4214" s="1824">
        <v>2.8838000000000004</v>
      </c>
      <c r="J4214" s="1821">
        <f t="shared" si="232"/>
        <v>100</v>
      </c>
      <c r="K4214" s="1824">
        <f t="shared" si="229"/>
        <v>0</v>
      </c>
      <c r="L4214" s="1821"/>
      <c r="M4214" s="1821"/>
      <c r="N4214" s="1825">
        <f t="shared" si="230"/>
        <v>0</v>
      </c>
      <c r="O4214" s="2143"/>
      <c r="P4214" s="2143"/>
      <c r="Q4214" s="2143">
        <f t="shared" si="231"/>
        <v>0</v>
      </c>
      <c r="R4214" s="2440"/>
    </row>
    <row r="4215" spans="3:18" ht="14.25" customHeight="1">
      <c r="C4215" s="1820">
        <v>4</v>
      </c>
      <c r="D4215" s="1962" t="s">
        <v>3589</v>
      </c>
      <c r="E4215" s="1822">
        <v>8</v>
      </c>
      <c r="F4215" s="1821" t="s">
        <v>508</v>
      </c>
      <c r="G4215" s="1823">
        <v>1</v>
      </c>
      <c r="H4215" s="1821">
        <v>1973</v>
      </c>
      <c r="I4215" s="1824">
        <v>2.8838000000000004</v>
      </c>
      <c r="J4215" s="1821">
        <f t="shared" si="232"/>
        <v>100</v>
      </c>
      <c r="K4215" s="1824">
        <f t="shared" si="229"/>
        <v>0</v>
      </c>
      <c r="L4215" s="1821"/>
      <c r="M4215" s="1821"/>
      <c r="N4215" s="1825">
        <f t="shared" si="230"/>
        <v>0</v>
      </c>
      <c r="O4215" s="2143"/>
      <c r="P4215" s="2143"/>
      <c r="Q4215" s="2143">
        <f t="shared" si="231"/>
        <v>0</v>
      </c>
      <c r="R4215" s="2440"/>
    </row>
    <row r="4216" spans="3:18" ht="14.25" customHeight="1">
      <c r="C4216" s="1820">
        <v>5</v>
      </c>
      <c r="D4216" s="1962" t="s">
        <v>3590</v>
      </c>
      <c r="E4216" s="1822">
        <v>8</v>
      </c>
      <c r="F4216" s="1821" t="s">
        <v>508</v>
      </c>
      <c r="G4216" s="1823">
        <v>1</v>
      </c>
      <c r="H4216" s="1821">
        <v>1976</v>
      </c>
      <c r="I4216" s="1824">
        <v>6.6903000000000006</v>
      </c>
      <c r="J4216" s="1821">
        <f t="shared" si="232"/>
        <v>100</v>
      </c>
      <c r="K4216" s="1824">
        <f t="shared" si="229"/>
        <v>0</v>
      </c>
      <c r="L4216" s="1821"/>
      <c r="M4216" s="1821"/>
      <c r="N4216" s="1825">
        <f t="shared" si="230"/>
        <v>0</v>
      </c>
      <c r="O4216" s="2143"/>
      <c r="P4216" s="2143"/>
      <c r="Q4216" s="2143">
        <f t="shared" si="231"/>
        <v>0</v>
      </c>
      <c r="R4216" s="2440"/>
    </row>
    <row r="4217" spans="3:18" ht="14.25" customHeight="1">
      <c r="C4217" s="1820">
        <v>6</v>
      </c>
      <c r="D4217" s="1962" t="s">
        <v>3589</v>
      </c>
      <c r="E4217" s="1822">
        <v>8</v>
      </c>
      <c r="F4217" s="1821" t="s">
        <v>508</v>
      </c>
      <c r="G4217" s="1823">
        <v>1</v>
      </c>
      <c r="H4217" s="1821">
        <v>1981</v>
      </c>
      <c r="I4217" s="1824">
        <v>6.2288999999999994</v>
      </c>
      <c r="J4217" s="1821">
        <f t="shared" si="232"/>
        <v>100</v>
      </c>
      <c r="K4217" s="1824">
        <f t="shared" si="229"/>
        <v>0</v>
      </c>
      <c r="L4217" s="1821"/>
      <c r="M4217" s="1821"/>
      <c r="N4217" s="1825">
        <f t="shared" si="230"/>
        <v>0</v>
      </c>
      <c r="O4217" s="2143"/>
      <c r="P4217" s="2143"/>
      <c r="Q4217" s="2143">
        <f t="shared" si="231"/>
        <v>0</v>
      </c>
      <c r="R4217" s="2440"/>
    </row>
    <row r="4218" spans="3:18" ht="14.25" customHeight="1">
      <c r="C4218" s="1820">
        <v>7</v>
      </c>
      <c r="D4218" s="1962" t="s">
        <v>3591</v>
      </c>
      <c r="E4218" s="1822">
        <v>8</v>
      </c>
      <c r="F4218" s="1821" t="s">
        <v>508</v>
      </c>
      <c r="G4218" s="1823">
        <v>1</v>
      </c>
      <c r="H4218" s="1821">
        <v>1988</v>
      </c>
      <c r="I4218" s="1824">
        <v>2.0199000000000003</v>
      </c>
      <c r="J4218" s="1821">
        <f t="shared" si="232"/>
        <v>100</v>
      </c>
      <c r="K4218" s="1824">
        <f t="shared" si="229"/>
        <v>0</v>
      </c>
      <c r="L4218" s="1821"/>
      <c r="M4218" s="1821"/>
      <c r="N4218" s="1825">
        <f t="shared" si="230"/>
        <v>0</v>
      </c>
      <c r="O4218" s="2143"/>
      <c r="P4218" s="2143"/>
      <c r="Q4218" s="2143">
        <f t="shared" si="231"/>
        <v>0</v>
      </c>
      <c r="R4218" s="2440"/>
    </row>
    <row r="4219" spans="3:18" ht="14.25" customHeight="1">
      <c r="C4219" s="1820">
        <v>8</v>
      </c>
      <c r="D4219" s="1962" t="s">
        <v>7614</v>
      </c>
      <c r="E4219" s="1822">
        <v>8</v>
      </c>
      <c r="F4219" s="1821" t="s">
        <v>508</v>
      </c>
      <c r="G4219" s="1823">
        <v>2</v>
      </c>
      <c r="H4219" s="1821">
        <v>2024</v>
      </c>
      <c r="I4219" s="1824">
        <v>222.464</v>
      </c>
      <c r="J4219" s="1821">
        <f t="shared" si="232"/>
        <v>25</v>
      </c>
      <c r="K4219" s="1824">
        <f t="shared" si="229"/>
        <v>166.84800000000001</v>
      </c>
      <c r="L4219" s="1821"/>
      <c r="M4219" s="1821"/>
      <c r="N4219" s="1825">
        <f t="shared" si="230"/>
        <v>0</v>
      </c>
      <c r="O4219" s="2143"/>
      <c r="P4219" s="2143"/>
      <c r="Q4219" s="2143">
        <f t="shared" si="231"/>
        <v>0</v>
      </c>
      <c r="R4219" s="2440"/>
    </row>
    <row r="4220" spans="3:18" ht="14.25" customHeight="1">
      <c r="C4220" s="1820">
        <v>9</v>
      </c>
      <c r="D4220" s="1962" t="s">
        <v>7469</v>
      </c>
      <c r="E4220" s="1822">
        <v>8</v>
      </c>
      <c r="F4220" s="1821" t="s">
        <v>508</v>
      </c>
      <c r="G4220" s="1823">
        <v>2</v>
      </c>
      <c r="H4220" s="1821">
        <v>2024</v>
      </c>
      <c r="I4220" s="1824">
        <v>278.08</v>
      </c>
      <c r="J4220" s="1821">
        <f t="shared" si="232"/>
        <v>25</v>
      </c>
      <c r="K4220" s="1824">
        <f t="shared" si="229"/>
        <v>208.56</v>
      </c>
      <c r="L4220" s="1821"/>
      <c r="M4220" s="1821"/>
      <c r="N4220" s="1825">
        <f t="shared" si="230"/>
        <v>0</v>
      </c>
      <c r="O4220" s="2143"/>
      <c r="P4220" s="2143"/>
      <c r="Q4220" s="2143">
        <f t="shared" si="231"/>
        <v>0</v>
      </c>
      <c r="R4220" s="2440"/>
    </row>
    <row r="4221" spans="3:18" ht="14.25" customHeight="1">
      <c r="C4221" s="1820">
        <v>10</v>
      </c>
      <c r="D4221" s="1962" t="s">
        <v>2890</v>
      </c>
      <c r="E4221" s="1822">
        <v>8</v>
      </c>
      <c r="F4221" s="1821" t="s">
        <v>3489</v>
      </c>
      <c r="G4221" s="1823">
        <v>1</v>
      </c>
      <c r="H4221" s="1821">
        <v>2018</v>
      </c>
      <c r="I4221" s="1824">
        <v>2499.96</v>
      </c>
      <c r="J4221" s="1821">
        <f t="shared" si="232"/>
        <v>100</v>
      </c>
      <c r="K4221" s="1824">
        <f t="shared" si="229"/>
        <v>0</v>
      </c>
      <c r="L4221" s="1821"/>
      <c r="M4221" s="1821"/>
      <c r="N4221" s="1825">
        <f t="shared" si="230"/>
        <v>0</v>
      </c>
      <c r="O4221" s="2143"/>
      <c r="P4221" s="2143"/>
      <c r="Q4221" s="2143">
        <f t="shared" si="231"/>
        <v>0</v>
      </c>
      <c r="R4221" s="2441"/>
    </row>
    <row r="4222" spans="3:18" ht="14.25" customHeight="1">
      <c r="C4222" s="1573">
        <v>1</v>
      </c>
      <c r="D4222" s="1969" t="s">
        <v>2844</v>
      </c>
      <c r="E4222" s="1574">
        <v>8</v>
      </c>
      <c r="F4222" s="1575"/>
      <c r="G4222" s="1725">
        <v>3</v>
      </c>
      <c r="H4222" s="1575">
        <v>2006</v>
      </c>
      <c r="I4222" s="1577">
        <v>148.5</v>
      </c>
      <c r="J4222" s="1575">
        <f t="shared" si="232"/>
        <v>100</v>
      </c>
      <c r="K4222" s="1577">
        <f t="shared" si="229"/>
        <v>0</v>
      </c>
      <c r="L4222" s="1575"/>
      <c r="M4222" s="1575"/>
      <c r="N4222" s="1578">
        <f t="shared" si="230"/>
        <v>0</v>
      </c>
      <c r="O4222" s="2124"/>
      <c r="P4222" s="2124"/>
      <c r="Q4222" s="2124">
        <f t="shared" si="231"/>
        <v>0</v>
      </c>
      <c r="R4222" s="2424" t="s">
        <v>8025</v>
      </c>
    </row>
    <row r="4223" spans="3:18" ht="14.25" customHeight="1">
      <c r="C4223" s="1573">
        <v>2</v>
      </c>
      <c r="D4223" s="1969" t="s">
        <v>2546</v>
      </c>
      <c r="E4223" s="1574">
        <v>8</v>
      </c>
      <c r="F4223" s="1575"/>
      <c r="G4223" s="1725">
        <v>3</v>
      </c>
      <c r="H4223" s="1575">
        <v>2006</v>
      </c>
      <c r="I4223" s="1577">
        <v>128.25</v>
      </c>
      <c r="J4223" s="1575">
        <f t="shared" si="232"/>
        <v>100</v>
      </c>
      <c r="K4223" s="1577">
        <f t="shared" si="229"/>
        <v>0</v>
      </c>
      <c r="L4223" s="1575"/>
      <c r="M4223" s="1575"/>
      <c r="N4223" s="1578">
        <f t="shared" si="230"/>
        <v>0</v>
      </c>
      <c r="O4223" s="2124"/>
      <c r="P4223" s="2124"/>
      <c r="Q4223" s="2124">
        <f t="shared" si="231"/>
        <v>0</v>
      </c>
      <c r="R4223" s="2425"/>
    </row>
    <row r="4224" spans="3:18" ht="14.25" customHeight="1">
      <c r="C4224" s="1573">
        <v>3</v>
      </c>
      <c r="D4224" s="1969" t="s">
        <v>2845</v>
      </c>
      <c r="E4224" s="1574">
        <v>8</v>
      </c>
      <c r="F4224" s="1575"/>
      <c r="G4224" s="1725">
        <v>2</v>
      </c>
      <c r="H4224" s="1575">
        <v>2005</v>
      </c>
      <c r="I4224" s="1577">
        <v>3010.06</v>
      </c>
      <c r="J4224" s="1575">
        <f t="shared" si="232"/>
        <v>100</v>
      </c>
      <c r="K4224" s="1577">
        <f t="shared" si="229"/>
        <v>0</v>
      </c>
      <c r="L4224" s="1575"/>
      <c r="M4224" s="1575"/>
      <c r="N4224" s="1578">
        <f t="shared" si="230"/>
        <v>0</v>
      </c>
      <c r="O4224" s="2124"/>
      <c r="P4224" s="2124"/>
      <c r="Q4224" s="2124">
        <f t="shared" si="231"/>
        <v>0</v>
      </c>
      <c r="R4224" s="2425"/>
    </row>
    <row r="4225" spans="3:18" ht="14.25" customHeight="1">
      <c r="C4225" s="1573">
        <v>4</v>
      </c>
      <c r="D4225" s="1969" t="s">
        <v>7519</v>
      </c>
      <c r="E4225" s="1574">
        <v>8</v>
      </c>
      <c r="F4225" s="1575"/>
      <c r="G4225" s="1725">
        <v>2</v>
      </c>
      <c r="H4225" s="1575">
        <v>2005</v>
      </c>
      <c r="I4225" s="1577">
        <v>211.42</v>
      </c>
      <c r="J4225" s="1575">
        <f t="shared" si="232"/>
        <v>100</v>
      </c>
      <c r="K4225" s="1577">
        <f t="shared" si="229"/>
        <v>0</v>
      </c>
      <c r="L4225" s="1575"/>
      <c r="M4225" s="1575"/>
      <c r="N4225" s="1578">
        <f t="shared" si="230"/>
        <v>0</v>
      </c>
      <c r="O4225" s="2124"/>
      <c r="P4225" s="2124"/>
      <c r="Q4225" s="2124">
        <f t="shared" si="231"/>
        <v>0</v>
      </c>
      <c r="R4225" s="2425"/>
    </row>
    <row r="4226" spans="3:18" ht="14.25" customHeight="1">
      <c r="C4226" s="1573">
        <v>5</v>
      </c>
      <c r="D4226" s="1969" t="s">
        <v>2829</v>
      </c>
      <c r="E4226" s="1574">
        <v>8</v>
      </c>
      <c r="F4226" s="1575"/>
      <c r="G4226" s="1725">
        <v>2</v>
      </c>
      <c r="H4226" s="1575">
        <v>2005</v>
      </c>
      <c r="I4226" s="1577">
        <v>1770.25</v>
      </c>
      <c r="J4226" s="1575">
        <f t="shared" si="232"/>
        <v>100</v>
      </c>
      <c r="K4226" s="1577">
        <f t="shared" si="229"/>
        <v>0</v>
      </c>
      <c r="L4226" s="1575"/>
      <c r="M4226" s="1575"/>
      <c r="N4226" s="1578">
        <f t="shared" si="230"/>
        <v>0</v>
      </c>
      <c r="O4226" s="2124"/>
      <c r="P4226" s="2124"/>
      <c r="Q4226" s="2124">
        <f t="shared" si="231"/>
        <v>0</v>
      </c>
      <c r="R4226" s="2425"/>
    </row>
    <row r="4227" spans="3:18" ht="14.25" customHeight="1">
      <c r="C4227" s="1573">
        <v>6</v>
      </c>
      <c r="D4227" s="1969" t="s">
        <v>5063</v>
      </c>
      <c r="E4227" s="1574">
        <v>8</v>
      </c>
      <c r="F4227" s="1575"/>
      <c r="G4227" s="1725">
        <v>2</v>
      </c>
      <c r="H4227" s="1575">
        <v>2005</v>
      </c>
      <c r="I4227" s="1577">
        <v>2248.8229999999999</v>
      </c>
      <c r="J4227" s="1575">
        <f t="shared" si="232"/>
        <v>100</v>
      </c>
      <c r="K4227" s="1577">
        <f t="shared" si="229"/>
        <v>0</v>
      </c>
      <c r="L4227" s="1575"/>
      <c r="M4227" s="1575"/>
      <c r="N4227" s="1578">
        <f t="shared" si="230"/>
        <v>0</v>
      </c>
      <c r="O4227" s="2124"/>
      <c r="P4227" s="2124"/>
      <c r="Q4227" s="2124">
        <f t="shared" si="231"/>
        <v>0</v>
      </c>
      <c r="R4227" s="2425"/>
    </row>
    <row r="4228" spans="3:18" ht="14.25" customHeight="1">
      <c r="C4228" s="1573">
        <v>7</v>
      </c>
      <c r="D4228" s="1969" t="s">
        <v>2842</v>
      </c>
      <c r="E4228" s="1574">
        <v>8</v>
      </c>
      <c r="F4228" s="1575"/>
      <c r="G4228" s="1725">
        <v>1</v>
      </c>
      <c r="H4228" s="1575">
        <v>2006</v>
      </c>
      <c r="I4228" s="1577">
        <v>983</v>
      </c>
      <c r="J4228" s="1575">
        <f t="shared" si="232"/>
        <v>100</v>
      </c>
      <c r="K4228" s="1577">
        <f t="shared" si="229"/>
        <v>0</v>
      </c>
      <c r="L4228" s="1575"/>
      <c r="M4228" s="1575"/>
      <c r="N4228" s="1578">
        <f t="shared" si="230"/>
        <v>0</v>
      </c>
      <c r="O4228" s="2124"/>
      <c r="P4228" s="2124"/>
      <c r="Q4228" s="2124">
        <f t="shared" si="231"/>
        <v>0</v>
      </c>
      <c r="R4228" s="2425"/>
    </row>
    <row r="4229" spans="3:18" ht="14.25" customHeight="1">
      <c r="C4229" s="1573">
        <v>8</v>
      </c>
      <c r="D4229" s="1969" t="s">
        <v>2843</v>
      </c>
      <c r="E4229" s="1574">
        <v>8</v>
      </c>
      <c r="F4229" s="1575"/>
      <c r="G4229" s="1725">
        <v>1</v>
      </c>
      <c r="H4229" s="1575">
        <v>2006</v>
      </c>
      <c r="I4229" s="1577">
        <v>932</v>
      </c>
      <c r="J4229" s="1575">
        <f t="shared" si="232"/>
        <v>100</v>
      </c>
      <c r="K4229" s="1577">
        <f t="shared" si="229"/>
        <v>0</v>
      </c>
      <c r="L4229" s="1575"/>
      <c r="M4229" s="1575"/>
      <c r="N4229" s="1578">
        <f t="shared" si="230"/>
        <v>0</v>
      </c>
      <c r="O4229" s="2124"/>
      <c r="P4229" s="2124"/>
      <c r="Q4229" s="2124">
        <f t="shared" si="231"/>
        <v>0</v>
      </c>
      <c r="R4229" s="2425"/>
    </row>
    <row r="4230" spans="3:18" ht="14.25" customHeight="1">
      <c r="C4230" s="1573">
        <v>9</v>
      </c>
      <c r="D4230" s="1969" t="s">
        <v>7520</v>
      </c>
      <c r="E4230" s="1574">
        <v>8</v>
      </c>
      <c r="F4230" s="1575"/>
      <c r="G4230" s="1725">
        <v>1</v>
      </c>
      <c r="H4230" s="1575">
        <v>2006</v>
      </c>
      <c r="I4230" s="1577">
        <v>1675</v>
      </c>
      <c r="J4230" s="1575">
        <f t="shared" si="232"/>
        <v>100</v>
      </c>
      <c r="K4230" s="1577">
        <f t="shared" si="229"/>
        <v>0</v>
      </c>
      <c r="L4230" s="1575"/>
      <c r="M4230" s="1575"/>
      <c r="N4230" s="1578">
        <f t="shared" si="230"/>
        <v>0</v>
      </c>
      <c r="O4230" s="2124"/>
      <c r="P4230" s="2124"/>
      <c r="Q4230" s="2124">
        <f t="shared" si="231"/>
        <v>0</v>
      </c>
      <c r="R4230" s="2425"/>
    </row>
    <row r="4231" spans="3:18" ht="14.25" customHeight="1">
      <c r="C4231" s="1573">
        <v>10</v>
      </c>
      <c r="D4231" s="1969" t="s">
        <v>7521</v>
      </c>
      <c r="E4231" s="1574">
        <v>8</v>
      </c>
      <c r="F4231" s="1575"/>
      <c r="G4231" s="1725">
        <v>5</v>
      </c>
      <c r="H4231" s="1575">
        <v>2007</v>
      </c>
      <c r="I4231" s="1577">
        <v>3258.9050000000002</v>
      </c>
      <c r="J4231" s="1575">
        <f t="shared" si="232"/>
        <v>100</v>
      </c>
      <c r="K4231" s="1577">
        <f t="shared" si="229"/>
        <v>0</v>
      </c>
      <c r="L4231" s="1575"/>
      <c r="M4231" s="1575"/>
      <c r="N4231" s="1578">
        <f t="shared" si="230"/>
        <v>0</v>
      </c>
      <c r="O4231" s="2124"/>
      <c r="P4231" s="2124"/>
      <c r="Q4231" s="2124">
        <f t="shared" si="231"/>
        <v>0</v>
      </c>
      <c r="R4231" s="2425"/>
    </row>
    <row r="4232" spans="3:18" ht="14.25" customHeight="1">
      <c r="C4232" s="1573">
        <v>11</v>
      </c>
      <c r="D4232" s="1969" t="s">
        <v>7522</v>
      </c>
      <c r="E4232" s="1574">
        <v>8</v>
      </c>
      <c r="F4232" s="1575"/>
      <c r="G4232" s="1725">
        <v>5</v>
      </c>
      <c r="H4232" s="1575">
        <v>2007</v>
      </c>
      <c r="I4232" s="1577">
        <v>576.33335</v>
      </c>
      <c r="J4232" s="1575">
        <f t="shared" si="232"/>
        <v>100</v>
      </c>
      <c r="K4232" s="1577">
        <f t="shared" si="229"/>
        <v>0</v>
      </c>
      <c r="L4232" s="1575"/>
      <c r="M4232" s="1575"/>
      <c r="N4232" s="1578">
        <f t="shared" si="230"/>
        <v>0</v>
      </c>
      <c r="O4232" s="2124"/>
      <c r="P4232" s="2124"/>
      <c r="Q4232" s="2124">
        <f t="shared" si="231"/>
        <v>0</v>
      </c>
      <c r="R4232" s="2425"/>
    </row>
    <row r="4233" spans="3:18" ht="14.25" customHeight="1">
      <c r="C4233" s="1573">
        <v>12</v>
      </c>
      <c r="D4233" s="1969" t="s">
        <v>2690</v>
      </c>
      <c r="E4233" s="1574">
        <v>8</v>
      </c>
      <c r="F4233" s="1575"/>
      <c r="G4233" s="1725">
        <v>5</v>
      </c>
      <c r="H4233" s="1575">
        <v>2007</v>
      </c>
      <c r="I4233" s="1577">
        <v>792.70500000000004</v>
      </c>
      <c r="J4233" s="1575">
        <f t="shared" si="232"/>
        <v>100</v>
      </c>
      <c r="K4233" s="1577">
        <f t="shared" si="229"/>
        <v>0</v>
      </c>
      <c r="L4233" s="1575"/>
      <c r="M4233" s="1575"/>
      <c r="N4233" s="1578">
        <f t="shared" si="230"/>
        <v>0</v>
      </c>
      <c r="O4233" s="2124"/>
      <c r="P4233" s="2124"/>
      <c r="Q4233" s="2124">
        <f t="shared" si="231"/>
        <v>0</v>
      </c>
      <c r="R4233" s="2425"/>
    </row>
    <row r="4234" spans="3:18" ht="14.25" customHeight="1">
      <c r="C4234" s="1573">
        <v>13</v>
      </c>
      <c r="D4234" s="1969" t="s">
        <v>7523</v>
      </c>
      <c r="E4234" s="1574">
        <v>8</v>
      </c>
      <c r="F4234" s="1575"/>
      <c r="G4234" s="1725">
        <v>5</v>
      </c>
      <c r="H4234" s="1575">
        <v>2007</v>
      </c>
      <c r="I4234" s="1577">
        <v>128.29</v>
      </c>
      <c r="J4234" s="1575">
        <f t="shared" si="232"/>
        <v>100</v>
      </c>
      <c r="K4234" s="1577">
        <f t="shared" si="229"/>
        <v>0</v>
      </c>
      <c r="L4234" s="1575"/>
      <c r="M4234" s="1575"/>
      <c r="N4234" s="1578">
        <f t="shared" si="230"/>
        <v>0</v>
      </c>
      <c r="O4234" s="2124"/>
      <c r="P4234" s="2124"/>
      <c r="Q4234" s="2124">
        <f t="shared" si="231"/>
        <v>0</v>
      </c>
      <c r="R4234" s="2425"/>
    </row>
    <row r="4235" spans="3:18" ht="14.25" customHeight="1">
      <c r="C4235" s="1573">
        <v>14</v>
      </c>
      <c r="D4235" s="1969" t="s">
        <v>7524</v>
      </c>
      <c r="E4235" s="1574">
        <v>8</v>
      </c>
      <c r="F4235" s="1575"/>
      <c r="G4235" s="1725">
        <v>5</v>
      </c>
      <c r="H4235" s="1575">
        <v>2007</v>
      </c>
      <c r="I4235" s="1577">
        <v>134.035</v>
      </c>
      <c r="J4235" s="1575">
        <f t="shared" si="232"/>
        <v>100</v>
      </c>
      <c r="K4235" s="1577">
        <f t="shared" si="229"/>
        <v>0</v>
      </c>
      <c r="L4235" s="1575"/>
      <c r="M4235" s="1575"/>
      <c r="N4235" s="1578">
        <f t="shared" si="230"/>
        <v>0</v>
      </c>
      <c r="O4235" s="2124"/>
      <c r="P4235" s="2124"/>
      <c r="Q4235" s="2124">
        <f t="shared" si="231"/>
        <v>0</v>
      </c>
      <c r="R4235" s="2425"/>
    </row>
    <row r="4236" spans="3:18" ht="14.25" customHeight="1">
      <c r="C4236" s="1573">
        <v>15</v>
      </c>
      <c r="D4236" s="1969" t="s">
        <v>2846</v>
      </c>
      <c r="E4236" s="1574">
        <v>8</v>
      </c>
      <c r="F4236" s="1575"/>
      <c r="G4236" s="1725">
        <v>1</v>
      </c>
      <c r="H4236" s="1575">
        <v>2008</v>
      </c>
      <c r="I4236" s="1577">
        <v>44.3</v>
      </c>
      <c r="J4236" s="1575">
        <f t="shared" si="232"/>
        <v>100</v>
      </c>
      <c r="K4236" s="1577">
        <f t="shared" si="229"/>
        <v>0</v>
      </c>
      <c r="L4236" s="1575"/>
      <c r="M4236" s="1575"/>
      <c r="N4236" s="1578">
        <f t="shared" si="230"/>
        <v>0</v>
      </c>
      <c r="O4236" s="2124"/>
      <c r="P4236" s="2124"/>
      <c r="Q4236" s="2124">
        <f t="shared" si="231"/>
        <v>0</v>
      </c>
      <c r="R4236" s="2425"/>
    </row>
    <row r="4237" spans="3:18" ht="14.25" customHeight="1">
      <c r="C4237" s="1573">
        <v>16</v>
      </c>
      <c r="D4237" s="1969" t="s">
        <v>2847</v>
      </c>
      <c r="E4237" s="1574">
        <v>8</v>
      </c>
      <c r="F4237" s="1575"/>
      <c r="G4237" s="1725">
        <v>1</v>
      </c>
      <c r="H4237" s="1575">
        <v>2008</v>
      </c>
      <c r="I4237" s="1577">
        <v>50</v>
      </c>
      <c r="J4237" s="1575">
        <f t="shared" si="232"/>
        <v>100</v>
      </c>
      <c r="K4237" s="1577">
        <f t="shared" si="229"/>
        <v>0</v>
      </c>
      <c r="L4237" s="1575"/>
      <c r="M4237" s="1575"/>
      <c r="N4237" s="1578">
        <f t="shared" si="230"/>
        <v>0</v>
      </c>
      <c r="O4237" s="2124"/>
      <c r="P4237" s="2124"/>
      <c r="Q4237" s="2124">
        <f t="shared" si="231"/>
        <v>0</v>
      </c>
      <c r="R4237" s="2425"/>
    </row>
    <row r="4238" spans="3:18" ht="14.25" customHeight="1">
      <c r="C4238" s="1573">
        <v>17</v>
      </c>
      <c r="D4238" s="1969" t="s">
        <v>3003</v>
      </c>
      <c r="E4238" s="1574">
        <v>8</v>
      </c>
      <c r="F4238" s="1575"/>
      <c r="G4238" s="1725">
        <v>1</v>
      </c>
      <c r="H4238" s="1575">
        <v>2007</v>
      </c>
      <c r="I4238" s="1577">
        <v>209</v>
      </c>
      <c r="J4238" s="1575">
        <f t="shared" si="232"/>
        <v>100</v>
      </c>
      <c r="K4238" s="1577">
        <f t="shared" si="229"/>
        <v>0</v>
      </c>
      <c r="L4238" s="1575"/>
      <c r="M4238" s="1575"/>
      <c r="N4238" s="1578">
        <f t="shared" si="230"/>
        <v>0</v>
      </c>
      <c r="O4238" s="2124"/>
      <c r="P4238" s="2124"/>
      <c r="Q4238" s="2124">
        <f t="shared" si="231"/>
        <v>0</v>
      </c>
      <c r="R4238" s="2425"/>
    </row>
    <row r="4239" spans="3:18" ht="14.25" customHeight="1">
      <c r="C4239" s="1573">
        <v>18</v>
      </c>
      <c r="D4239" s="1969" t="s">
        <v>3005</v>
      </c>
      <c r="E4239" s="1574">
        <v>8</v>
      </c>
      <c r="F4239" s="1575"/>
      <c r="G4239" s="1725">
        <v>1</v>
      </c>
      <c r="H4239" s="1575">
        <v>2007</v>
      </c>
      <c r="I4239" s="1577">
        <v>103.4</v>
      </c>
      <c r="J4239" s="1575">
        <f t="shared" si="232"/>
        <v>100</v>
      </c>
      <c r="K4239" s="1577">
        <f t="shared" si="229"/>
        <v>0</v>
      </c>
      <c r="L4239" s="1575"/>
      <c r="M4239" s="1575"/>
      <c r="N4239" s="1578">
        <f t="shared" si="230"/>
        <v>0</v>
      </c>
      <c r="O4239" s="2124"/>
      <c r="P4239" s="2124"/>
      <c r="Q4239" s="2124">
        <f t="shared" si="231"/>
        <v>0</v>
      </c>
      <c r="R4239" s="2425"/>
    </row>
    <row r="4240" spans="3:18" ht="14.25" customHeight="1">
      <c r="C4240" s="1573">
        <v>19</v>
      </c>
      <c r="D4240" s="1969" t="s">
        <v>7525</v>
      </c>
      <c r="E4240" s="1574">
        <v>8</v>
      </c>
      <c r="F4240" s="1575"/>
      <c r="G4240" s="1725">
        <v>2</v>
      </c>
      <c r="H4240" s="1575">
        <v>2008</v>
      </c>
      <c r="I4240" s="1577">
        <v>88.6</v>
      </c>
      <c r="J4240" s="1575">
        <f t="shared" si="232"/>
        <v>100</v>
      </c>
      <c r="K4240" s="1577">
        <f t="shared" si="229"/>
        <v>0</v>
      </c>
      <c r="L4240" s="1575"/>
      <c r="M4240" s="1575"/>
      <c r="N4240" s="1578">
        <f t="shared" si="230"/>
        <v>0</v>
      </c>
      <c r="O4240" s="2124"/>
      <c r="P4240" s="2124"/>
      <c r="Q4240" s="2124">
        <f t="shared" si="231"/>
        <v>0</v>
      </c>
      <c r="R4240" s="2425"/>
    </row>
    <row r="4241" spans="3:18" ht="14.25" customHeight="1">
      <c r="C4241" s="1573">
        <v>20</v>
      </c>
      <c r="D4241" s="1969" t="s">
        <v>2688</v>
      </c>
      <c r="E4241" s="1574">
        <v>8</v>
      </c>
      <c r="F4241" s="1575"/>
      <c r="G4241" s="1725">
        <v>4</v>
      </c>
      <c r="H4241" s="1575">
        <v>2008</v>
      </c>
      <c r="I4241" s="1577">
        <v>404.2</v>
      </c>
      <c r="J4241" s="1575">
        <f t="shared" si="232"/>
        <v>100</v>
      </c>
      <c r="K4241" s="1577">
        <f t="shared" si="229"/>
        <v>0</v>
      </c>
      <c r="L4241" s="1575"/>
      <c r="M4241" s="1575"/>
      <c r="N4241" s="1578">
        <f t="shared" si="230"/>
        <v>0</v>
      </c>
      <c r="O4241" s="2124"/>
      <c r="P4241" s="2124"/>
      <c r="Q4241" s="2124">
        <f t="shared" si="231"/>
        <v>0</v>
      </c>
      <c r="R4241" s="2425"/>
    </row>
    <row r="4242" spans="3:18" ht="14.25" customHeight="1">
      <c r="C4242" s="1573">
        <v>21</v>
      </c>
      <c r="D4242" s="1969" t="s">
        <v>2828</v>
      </c>
      <c r="E4242" s="1574">
        <v>8</v>
      </c>
      <c r="F4242" s="1575"/>
      <c r="G4242" s="1725">
        <v>4</v>
      </c>
      <c r="H4242" s="1575">
        <v>2008</v>
      </c>
      <c r="I4242" s="1577">
        <v>555.20000000000005</v>
      </c>
      <c r="J4242" s="1575">
        <f t="shared" si="232"/>
        <v>100</v>
      </c>
      <c r="K4242" s="1577">
        <f t="shared" si="229"/>
        <v>0</v>
      </c>
      <c r="L4242" s="1575"/>
      <c r="M4242" s="1575"/>
      <c r="N4242" s="1578">
        <f t="shared" si="230"/>
        <v>0</v>
      </c>
      <c r="O4242" s="2124"/>
      <c r="P4242" s="2124"/>
      <c r="Q4242" s="2124">
        <f t="shared" si="231"/>
        <v>0</v>
      </c>
      <c r="R4242" s="2425"/>
    </row>
    <row r="4243" spans="3:18" ht="14.25" customHeight="1">
      <c r="C4243" s="1573">
        <v>22</v>
      </c>
      <c r="D4243" s="1969" t="s">
        <v>2839</v>
      </c>
      <c r="E4243" s="1574">
        <v>8</v>
      </c>
      <c r="F4243" s="1575"/>
      <c r="G4243" s="1725">
        <v>20</v>
      </c>
      <c r="H4243" s="1575">
        <v>2008</v>
      </c>
      <c r="I4243" s="1577">
        <v>745</v>
      </c>
      <c r="J4243" s="1575">
        <f t="shared" si="232"/>
        <v>100</v>
      </c>
      <c r="K4243" s="1577">
        <f t="shared" si="229"/>
        <v>0</v>
      </c>
      <c r="L4243" s="1575"/>
      <c r="M4243" s="1575"/>
      <c r="N4243" s="1578">
        <f t="shared" si="230"/>
        <v>0</v>
      </c>
      <c r="O4243" s="2124"/>
      <c r="P4243" s="2124"/>
      <c r="Q4243" s="2124">
        <f t="shared" si="231"/>
        <v>0</v>
      </c>
      <c r="R4243" s="2425"/>
    </row>
    <row r="4244" spans="3:18" ht="14.25" customHeight="1">
      <c r="C4244" s="1573">
        <v>23</v>
      </c>
      <c r="D4244" s="1969" t="s">
        <v>2079</v>
      </c>
      <c r="E4244" s="1574">
        <v>8</v>
      </c>
      <c r="F4244" s="1575"/>
      <c r="G4244" s="1725">
        <v>3</v>
      </c>
      <c r="H4244" s="1575">
        <v>2008</v>
      </c>
      <c r="I4244" s="1577">
        <v>89.343000000000004</v>
      </c>
      <c r="J4244" s="1575">
        <f t="shared" si="232"/>
        <v>100</v>
      </c>
      <c r="K4244" s="1577">
        <f t="shared" si="229"/>
        <v>0</v>
      </c>
      <c r="L4244" s="1575"/>
      <c r="M4244" s="1575"/>
      <c r="N4244" s="1578">
        <f t="shared" si="230"/>
        <v>0</v>
      </c>
      <c r="O4244" s="2124"/>
      <c r="P4244" s="2124"/>
      <c r="Q4244" s="2124">
        <f t="shared" si="231"/>
        <v>0</v>
      </c>
      <c r="R4244" s="2425"/>
    </row>
    <row r="4245" spans="3:18" ht="14.25" customHeight="1">
      <c r="C4245" s="1573">
        <v>24</v>
      </c>
      <c r="D4245" s="1969" t="s">
        <v>2078</v>
      </c>
      <c r="E4245" s="1574">
        <v>8</v>
      </c>
      <c r="F4245" s="1575"/>
      <c r="G4245" s="1725">
        <v>1</v>
      </c>
      <c r="H4245" s="1575">
        <v>2008</v>
      </c>
      <c r="I4245" s="1577">
        <v>44.3</v>
      </c>
      <c r="J4245" s="1575">
        <f t="shared" si="232"/>
        <v>100</v>
      </c>
      <c r="K4245" s="1577">
        <f t="shared" si="229"/>
        <v>0</v>
      </c>
      <c r="L4245" s="1575"/>
      <c r="M4245" s="1575"/>
      <c r="N4245" s="1578">
        <f t="shared" si="230"/>
        <v>0</v>
      </c>
      <c r="O4245" s="2124"/>
      <c r="P4245" s="2124"/>
      <c r="Q4245" s="2124">
        <f t="shared" si="231"/>
        <v>0</v>
      </c>
      <c r="R4245" s="2425"/>
    </row>
    <row r="4246" spans="3:18" ht="14.25" customHeight="1">
      <c r="C4246" s="1573">
        <v>25</v>
      </c>
      <c r="D4246" s="1969" t="s">
        <v>2079</v>
      </c>
      <c r="E4246" s="1574">
        <v>8</v>
      </c>
      <c r="F4246" s="1575"/>
      <c r="G4246" s="1725">
        <v>1</v>
      </c>
      <c r="H4246" s="1575">
        <v>2008</v>
      </c>
      <c r="I4246" s="1577">
        <v>29.780999999999999</v>
      </c>
      <c r="J4246" s="1575">
        <f t="shared" si="232"/>
        <v>100</v>
      </c>
      <c r="K4246" s="1577">
        <f t="shared" si="229"/>
        <v>0</v>
      </c>
      <c r="L4246" s="1575"/>
      <c r="M4246" s="1575"/>
      <c r="N4246" s="1578">
        <f t="shared" si="230"/>
        <v>0</v>
      </c>
      <c r="O4246" s="2124"/>
      <c r="P4246" s="2124"/>
      <c r="Q4246" s="2124">
        <f t="shared" si="231"/>
        <v>0</v>
      </c>
      <c r="R4246" s="2425"/>
    </row>
    <row r="4247" spans="3:18" ht="14.25" customHeight="1">
      <c r="C4247" s="1573">
        <v>26</v>
      </c>
      <c r="D4247" s="1969" t="s">
        <v>2078</v>
      </c>
      <c r="E4247" s="1574">
        <v>8</v>
      </c>
      <c r="F4247" s="1575"/>
      <c r="G4247" s="1725">
        <v>1</v>
      </c>
      <c r="H4247" s="1575">
        <v>2008</v>
      </c>
      <c r="I4247" s="1577">
        <v>44.3</v>
      </c>
      <c r="J4247" s="1575">
        <f t="shared" si="232"/>
        <v>100</v>
      </c>
      <c r="K4247" s="1577">
        <f t="shared" si="229"/>
        <v>0</v>
      </c>
      <c r="L4247" s="1575"/>
      <c r="M4247" s="1575"/>
      <c r="N4247" s="1578">
        <f t="shared" si="230"/>
        <v>0</v>
      </c>
      <c r="O4247" s="2124"/>
      <c r="P4247" s="2124"/>
      <c r="Q4247" s="2124">
        <f t="shared" si="231"/>
        <v>0</v>
      </c>
      <c r="R4247" s="2425"/>
    </row>
    <row r="4248" spans="3:18" ht="14.25" customHeight="1">
      <c r="C4248" s="1573">
        <v>27</v>
      </c>
      <c r="D4248" s="1969" t="s">
        <v>2079</v>
      </c>
      <c r="E4248" s="1574">
        <v>8</v>
      </c>
      <c r="F4248" s="1575"/>
      <c r="G4248" s="1725">
        <v>2</v>
      </c>
      <c r="H4248" s="1575">
        <v>2008</v>
      </c>
      <c r="I4248" s="1577">
        <v>59.561999999999998</v>
      </c>
      <c r="J4248" s="1575">
        <f t="shared" si="232"/>
        <v>100</v>
      </c>
      <c r="K4248" s="1577">
        <f t="shared" si="229"/>
        <v>0</v>
      </c>
      <c r="L4248" s="1575"/>
      <c r="M4248" s="1575"/>
      <c r="N4248" s="1578">
        <f t="shared" si="230"/>
        <v>0</v>
      </c>
      <c r="O4248" s="2124"/>
      <c r="P4248" s="2124"/>
      <c r="Q4248" s="2124">
        <f t="shared" si="231"/>
        <v>0</v>
      </c>
      <c r="R4248" s="2425"/>
    </row>
    <row r="4249" spans="3:18" ht="14.25" customHeight="1">
      <c r="C4249" s="1573">
        <v>28</v>
      </c>
      <c r="D4249" s="1969" t="s">
        <v>2848</v>
      </c>
      <c r="E4249" s="1574">
        <v>8</v>
      </c>
      <c r="F4249" s="1575"/>
      <c r="G4249" s="1725">
        <v>1</v>
      </c>
      <c r="H4249" s="1575">
        <v>2008</v>
      </c>
      <c r="I4249" s="1577">
        <v>44.3</v>
      </c>
      <c r="J4249" s="1575">
        <f t="shared" si="232"/>
        <v>100</v>
      </c>
      <c r="K4249" s="1577">
        <f t="shared" si="229"/>
        <v>0</v>
      </c>
      <c r="L4249" s="1575"/>
      <c r="M4249" s="1575"/>
      <c r="N4249" s="1578">
        <f t="shared" si="230"/>
        <v>0</v>
      </c>
      <c r="O4249" s="2124"/>
      <c r="P4249" s="2124"/>
      <c r="Q4249" s="2124">
        <f t="shared" si="231"/>
        <v>0</v>
      </c>
      <c r="R4249" s="2425"/>
    </row>
    <row r="4250" spans="3:18" ht="14.25" customHeight="1">
      <c r="C4250" s="1573">
        <v>29</v>
      </c>
      <c r="D4250" s="1969" t="s">
        <v>2079</v>
      </c>
      <c r="E4250" s="1574">
        <v>8</v>
      </c>
      <c r="F4250" s="1575"/>
      <c r="G4250" s="1725">
        <v>1</v>
      </c>
      <c r="H4250" s="1575">
        <v>2008</v>
      </c>
      <c r="I4250" s="1577">
        <v>29.780999999999999</v>
      </c>
      <c r="J4250" s="1575">
        <f t="shared" si="232"/>
        <v>100</v>
      </c>
      <c r="K4250" s="1577">
        <f t="shared" si="229"/>
        <v>0</v>
      </c>
      <c r="L4250" s="1575"/>
      <c r="M4250" s="1575"/>
      <c r="N4250" s="1578">
        <f t="shared" si="230"/>
        <v>0</v>
      </c>
      <c r="O4250" s="2124"/>
      <c r="P4250" s="2124"/>
      <c r="Q4250" s="2124">
        <f t="shared" si="231"/>
        <v>0</v>
      </c>
      <c r="R4250" s="2425"/>
    </row>
    <row r="4251" spans="3:18" ht="14.25" customHeight="1">
      <c r="C4251" s="1573">
        <v>30</v>
      </c>
      <c r="D4251" s="1969" t="s">
        <v>7526</v>
      </c>
      <c r="E4251" s="1574">
        <v>8</v>
      </c>
      <c r="F4251" s="1575"/>
      <c r="G4251" s="1725">
        <v>1</v>
      </c>
      <c r="H4251" s="1575">
        <v>2010</v>
      </c>
      <c r="I4251" s="1577">
        <v>3446.25108</v>
      </c>
      <c r="J4251" s="1575">
        <f t="shared" si="232"/>
        <v>100</v>
      </c>
      <c r="K4251" s="1577">
        <f t="shared" si="229"/>
        <v>0</v>
      </c>
      <c r="L4251" s="1575"/>
      <c r="M4251" s="1575"/>
      <c r="N4251" s="1578">
        <f t="shared" si="230"/>
        <v>0</v>
      </c>
      <c r="O4251" s="2124"/>
      <c r="P4251" s="2124"/>
      <c r="Q4251" s="2124">
        <f t="shared" si="231"/>
        <v>0</v>
      </c>
      <c r="R4251" s="2425"/>
    </row>
    <row r="4252" spans="3:18" ht="14.25" customHeight="1">
      <c r="C4252" s="1573">
        <v>31</v>
      </c>
      <c r="D4252" s="1969" t="s">
        <v>2349</v>
      </c>
      <c r="E4252" s="1574">
        <v>8</v>
      </c>
      <c r="F4252" s="1575"/>
      <c r="G4252" s="1725">
        <v>1</v>
      </c>
      <c r="H4252" s="1575">
        <v>2010</v>
      </c>
      <c r="I4252" s="1577">
        <v>450.12</v>
      </c>
      <c r="J4252" s="1575">
        <f t="shared" si="232"/>
        <v>100</v>
      </c>
      <c r="K4252" s="1577">
        <f t="shared" si="229"/>
        <v>0</v>
      </c>
      <c r="L4252" s="1575"/>
      <c r="M4252" s="1575"/>
      <c r="N4252" s="1578">
        <f t="shared" si="230"/>
        <v>0</v>
      </c>
      <c r="O4252" s="2124"/>
      <c r="P4252" s="2124"/>
      <c r="Q4252" s="2124">
        <f t="shared" si="231"/>
        <v>0</v>
      </c>
      <c r="R4252" s="2425"/>
    </row>
    <row r="4253" spans="3:18" ht="14.25" customHeight="1">
      <c r="C4253" s="1573">
        <v>32</v>
      </c>
      <c r="D4253" s="1969" t="s">
        <v>2558</v>
      </c>
      <c r="E4253" s="1574">
        <v>8</v>
      </c>
      <c r="F4253" s="1575"/>
      <c r="G4253" s="1725">
        <v>12</v>
      </c>
      <c r="H4253" s="1575">
        <v>2010</v>
      </c>
      <c r="I4253" s="1577">
        <v>905.76</v>
      </c>
      <c r="J4253" s="1575">
        <f t="shared" si="232"/>
        <v>100</v>
      </c>
      <c r="K4253" s="1577">
        <f t="shared" si="229"/>
        <v>0</v>
      </c>
      <c r="L4253" s="1575"/>
      <c r="M4253" s="1575"/>
      <c r="N4253" s="1578">
        <f t="shared" si="230"/>
        <v>0</v>
      </c>
      <c r="O4253" s="2124"/>
      <c r="P4253" s="2124"/>
      <c r="Q4253" s="2124">
        <f t="shared" si="231"/>
        <v>0</v>
      </c>
      <c r="R4253" s="2425"/>
    </row>
    <row r="4254" spans="3:18" ht="14.25" customHeight="1">
      <c r="C4254" s="1573">
        <v>33</v>
      </c>
      <c r="D4254" s="1969" t="s">
        <v>7527</v>
      </c>
      <c r="E4254" s="1574">
        <v>8</v>
      </c>
      <c r="F4254" s="1575"/>
      <c r="G4254" s="1725">
        <v>3</v>
      </c>
      <c r="H4254" s="1575">
        <v>2010</v>
      </c>
      <c r="I4254" s="1577">
        <v>89.343000000000004</v>
      </c>
      <c r="J4254" s="1575">
        <f t="shared" si="232"/>
        <v>100</v>
      </c>
      <c r="K4254" s="1577">
        <f t="shared" si="229"/>
        <v>0</v>
      </c>
      <c r="L4254" s="1575"/>
      <c r="M4254" s="1575"/>
      <c r="N4254" s="1578">
        <f t="shared" si="230"/>
        <v>0</v>
      </c>
      <c r="O4254" s="2124"/>
      <c r="P4254" s="2124"/>
      <c r="Q4254" s="2124">
        <f t="shared" si="231"/>
        <v>0</v>
      </c>
      <c r="R4254" s="2425"/>
    </row>
    <row r="4255" spans="3:18" ht="14.25" customHeight="1">
      <c r="C4255" s="1573">
        <v>34</v>
      </c>
      <c r="D4255" s="1969" t="s">
        <v>7528</v>
      </c>
      <c r="E4255" s="1574">
        <v>8</v>
      </c>
      <c r="F4255" s="1575"/>
      <c r="G4255" s="1725">
        <v>1</v>
      </c>
      <c r="H4255" s="1575">
        <v>2011</v>
      </c>
      <c r="I4255" s="1577">
        <v>53.88</v>
      </c>
      <c r="J4255" s="1575">
        <f t="shared" si="232"/>
        <v>100</v>
      </c>
      <c r="K4255" s="1577">
        <f t="shared" si="229"/>
        <v>0</v>
      </c>
      <c r="L4255" s="1575"/>
      <c r="M4255" s="1575"/>
      <c r="N4255" s="1578">
        <f t="shared" si="230"/>
        <v>0</v>
      </c>
      <c r="O4255" s="2124"/>
      <c r="P4255" s="2124"/>
      <c r="Q4255" s="2124">
        <f t="shared" si="231"/>
        <v>0</v>
      </c>
      <c r="R4255" s="2425"/>
    </row>
    <row r="4256" spans="3:18" ht="14.25" customHeight="1">
      <c r="C4256" s="1573">
        <v>35</v>
      </c>
      <c r="D4256" s="1969" t="s">
        <v>7529</v>
      </c>
      <c r="E4256" s="1574">
        <v>8</v>
      </c>
      <c r="F4256" s="1575"/>
      <c r="G4256" s="1725">
        <v>1</v>
      </c>
      <c r="H4256" s="1575">
        <v>2011</v>
      </c>
      <c r="I4256" s="1577">
        <v>60</v>
      </c>
      <c r="J4256" s="1575">
        <f t="shared" si="232"/>
        <v>100</v>
      </c>
      <c r="K4256" s="1577">
        <f t="shared" si="229"/>
        <v>0</v>
      </c>
      <c r="L4256" s="1575"/>
      <c r="M4256" s="1575"/>
      <c r="N4256" s="1578">
        <f t="shared" si="230"/>
        <v>0</v>
      </c>
      <c r="O4256" s="2124"/>
      <c r="P4256" s="2124"/>
      <c r="Q4256" s="2124">
        <f t="shared" si="231"/>
        <v>0</v>
      </c>
      <c r="R4256" s="2425"/>
    </row>
    <row r="4257" spans="3:18" ht="14.25" customHeight="1">
      <c r="C4257" s="1573">
        <v>36</v>
      </c>
      <c r="D4257" s="1969" t="s">
        <v>7530</v>
      </c>
      <c r="E4257" s="1574">
        <v>8</v>
      </c>
      <c r="F4257" s="1575"/>
      <c r="G4257" s="1725">
        <v>1</v>
      </c>
      <c r="H4257" s="1575">
        <v>2011</v>
      </c>
      <c r="I4257" s="1577">
        <v>75.48</v>
      </c>
      <c r="J4257" s="1575">
        <f t="shared" si="232"/>
        <v>100</v>
      </c>
      <c r="K4257" s="1577">
        <f t="shared" si="229"/>
        <v>0</v>
      </c>
      <c r="L4257" s="1575"/>
      <c r="M4257" s="1575"/>
      <c r="N4257" s="1578">
        <f t="shared" si="230"/>
        <v>0</v>
      </c>
      <c r="O4257" s="2124"/>
      <c r="P4257" s="2124"/>
      <c r="Q4257" s="2124">
        <f t="shared" si="231"/>
        <v>0</v>
      </c>
      <c r="R4257" s="2425"/>
    </row>
    <row r="4258" spans="3:18" ht="14.25" customHeight="1">
      <c r="C4258" s="1573">
        <v>37</v>
      </c>
      <c r="D4258" s="1969" t="s">
        <v>2849</v>
      </c>
      <c r="E4258" s="1574">
        <v>8</v>
      </c>
      <c r="F4258" s="1575"/>
      <c r="G4258" s="1725">
        <v>3</v>
      </c>
      <c r="H4258" s="1575">
        <v>2008</v>
      </c>
      <c r="I4258" s="1577">
        <v>5068.7129999999997</v>
      </c>
      <c r="J4258" s="1575">
        <f t="shared" si="232"/>
        <v>100</v>
      </c>
      <c r="K4258" s="1577">
        <f t="shared" si="229"/>
        <v>0</v>
      </c>
      <c r="L4258" s="1575"/>
      <c r="M4258" s="1575"/>
      <c r="N4258" s="1578">
        <f t="shared" si="230"/>
        <v>0</v>
      </c>
      <c r="O4258" s="2124"/>
      <c r="P4258" s="2124"/>
      <c r="Q4258" s="2124">
        <f t="shared" si="231"/>
        <v>0</v>
      </c>
      <c r="R4258" s="2425"/>
    </row>
    <row r="4259" spans="3:18" ht="14.25" customHeight="1">
      <c r="C4259" s="1573">
        <v>38</v>
      </c>
      <c r="D4259" s="1969" t="s">
        <v>7531</v>
      </c>
      <c r="E4259" s="1574">
        <v>8</v>
      </c>
      <c r="F4259" s="1575"/>
      <c r="G4259" s="1725">
        <v>1</v>
      </c>
      <c r="H4259" s="1575">
        <v>2008</v>
      </c>
      <c r="I4259" s="1577">
        <v>3187.683</v>
      </c>
      <c r="J4259" s="1575">
        <f t="shared" si="232"/>
        <v>100</v>
      </c>
      <c r="K4259" s="1577">
        <f t="shared" si="229"/>
        <v>0</v>
      </c>
      <c r="L4259" s="1575"/>
      <c r="M4259" s="1575"/>
      <c r="N4259" s="1578">
        <f t="shared" si="230"/>
        <v>0</v>
      </c>
      <c r="O4259" s="2124"/>
      <c r="P4259" s="2124"/>
      <c r="Q4259" s="2124">
        <f t="shared" si="231"/>
        <v>0</v>
      </c>
      <c r="R4259" s="2425"/>
    </row>
    <row r="4260" spans="3:18" ht="14.25" customHeight="1">
      <c r="C4260" s="1573">
        <v>39</v>
      </c>
      <c r="D4260" s="1969" t="s">
        <v>7532</v>
      </c>
      <c r="E4260" s="1574">
        <v>8</v>
      </c>
      <c r="F4260" s="1575"/>
      <c r="G4260" s="1725">
        <v>1</v>
      </c>
      <c r="H4260" s="1575">
        <v>2008</v>
      </c>
      <c r="I4260" s="1577">
        <v>459.37</v>
      </c>
      <c r="J4260" s="1575">
        <f t="shared" si="232"/>
        <v>100</v>
      </c>
      <c r="K4260" s="1577">
        <f t="shared" si="229"/>
        <v>0</v>
      </c>
      <c r="L4260" s="1575"/>
      <c r="M4260" s="1575"/>
      <c r="N4260" s="1578">
        <f t="shared" si="230"/>
        <v>0</v>
      </c>
      <c r="O4260" s="2124"/>
      <c r="P4260" s="2124"/>
      <c r="Q4260" s="2124">
        <f t="shared" si="231"/>
        <v>0</v>
      </c>
      <c r="R4260" s="2425"/>
    </row>
    <row r="4261" spans="3:18" ht="14.25" customHeight="1">
      <c r="C4261" s="1573">
        <v>40</v>
      </c>
      <c r="D4261" s="1969" t="s">
        <v>3009</v>
      </c>
      <c r="E4261" s="1574">
        <v>8</v>
      </c>
      <c r="F4261" s="1575"/>
      <c r="G4261" s="1725">
        <v>2</v>
      </c>
      <c r="H4261" s="1575">
        <v>2006</v>
      </c>
      <c r="I4261" s="1577">
        <v>185</v>
      </c>
      <c r="J4261" s="1575">
        <f t="shared" si="232"/>
        <v>100</v>
      </c>
      <c r="K4261" s="1577">
        <f t="shared" si="229"/>
        <v>0</v>
      </c>
      <c r="L4261" s="1575"/>
      <c r="M4261" s="1575"/>
      <c r="N4261" s="1578">
        <f t="shared" si="230"/>
        <v>0</v>
      </c>
      <c r="O4261" s="2124"/>
      <c r="P4261" s="2124"/>
      <c r="Q4261" s="2124">
        <f t="shared" si="231"/>
        <v>0</v>
      </c>
      <c r="R4261" s="2425"/>
    </row>
    <row r="4262" spans="3:18" ht="14.25" customHeight="1">
      <c r="C4262" s="1573">
        <v>41</v>
      </c>
      <c r="D4262" s="1969" t="s">
        <v>7533</v>
      </c>
      <c r="E4262" s="1574">
        <v>8</v>
      </c>
      <c r="F4262" s="1575"/>
      <c r="G4262" s="1725">
        <v>1</v>
      </c>
      <c r="H4262" s="1575">
        <v>2012</v>
      </c>
      <c r="I4262" s="1577">
        <v>37.08</v>
      </c>
      <c r="J4262" s="1575">
        <f t="shared" si="232"/>
        <v>100</v>
      </c>
      <c r="K4262" s="1577">
        <f t="shared" si="229"/>
        <v>0</v>
      </c>
      <c r="L4262" s="1575"/>
      <c r="M4262" s="1575"/>
      <c r="N4262" s="1578">
        <f t="shared" si="230"/>
        <v>0</v>
      </c>
      <c r="O4262" s="2124"/>
      <c r="P4262" s="2124"/>
      <c r="Q4262" s="2124">
        <f t="shared" si="231"/>
        <v>0</v>
      </c>
      <c r="R4262" s="2425"/>
    </row>
    <row r="4263" spans="3:18" ht="14.25" customHeight="1">
      <c r="C4263" s="1573">
        <v>42</v>
      </c>
      <c r="D4263" s="1969" t="s">
        <v>7534</v>
      </c>
      <c r="E4263" s="1574">
        <v>8</v>
      </c>
      <c r="F4263" s="1575"/>
      <c r="G4263" s="1725">
        <v>1</v>
      </c>
      <c r="H4263" s="1575">
        <v>2012</v>
      </c>
      <c r="I4263" s="1577">
        <v>488.76</v>
      </c>
      <c r="J4263" s="1575">
        <f t="shared" si="232"/>
        <v>100</v>
      </c>
      <c r="K4263" s="1577">
        <f t="shared" si="229"/>
        <v>0</v>
      </c>
      <c r="L4263" s="1575"/>
      <c r="M4263" s="1575"/>
      <c r="N4263" s="1578">
        <f t="shared" si="230"/>
        <v>0</v>
      </c>
      <c r="O4263" s="2124"/>
      <c r="P4263" s="2124"/>
      <c r="Q4263" s="2124">
        <f t="shared" si="231"/>
        <v>0</v>
      </c>
      <c r="R4263" s="2425"/>
    </row>
    <row r="4264" spans="3:18" ht="14.25" customHeight="1">
      <c r="C4264" s="1573">
        <v>43</v>
      </c>
      <c r="D4264" s="1969" t="s">
        <v>7535</v>
      </c>
      <c r="E4264" s="1574">
        <v>8</v>
      </c>
      <c r="F4264" s="1575"/>
      <c r="G4264" s="1725">
        <v>1</v>
      </c>
      <c r="H4264" s="1575">
        <v>2013</v>
      </c>
      <c r="I4264" s="1577">
        <v>383.64</v>
      </c>
      <c r="J4264" s="1575">
        <f t="shared" si="232"/>
        <v>100</v>
      </c>
      <c r="K4264" s="1577">
        <f t="shared" si="229"/>
        <v>0</v>
      </c>
      <c r="L4264" s="1575"/>
      <c r="M4264" s="1575"/>
      <c r="N4264" s="1578">
        <f t="shared" si="230"/>
        <v>0</v>
      </c>
      <c r="O4264" s="2124"/>
      <c r="P4264" s="2124"/>
      <c r="Q4264" s="2124">
        <f t="shared" si="231"/>
        <v>0</v>
      </c>
      <c r="R4264" s="2425"/>
    </row>
    <row r="4265" spans="3:18" ht="14.25" customHeight="1">
      <c r="C4265" s="1573">
        <v>44</v>
      </c>
      <c r="D4265" s="1969" t="s">
        <v>7536</v>
      </c>
      <c r="E4265" s="1574">
        <v>8</v>
      </c>
      <c r="F4265" s="1575"/>
      <c r="G4265" s="1725">
        <v>2</v>
      </c>
      <c r="H4265" s="1575">
        <v>2013</v>
      </c>
      <c r="I4265" s="1577">
        <v>74.16</v>
      </c>
      <c r="J4265" s="1575">
        <f t="shared" si="232"/>
        <v>100</v>
      </c>
      <c r="K4265" s="1577">
        <f t="shared" si="229"/>
        <v>0</v>
      </c>
      <c r="L4265" s="1575"/>
      <c r="M4265" s="1575"/>
      <c r="N4265" s="1578">
        <f t="shared" si="230"/>
        <v>0</v>
      </c>
      <c r="O4265" s="2124"/>
      <c r="P4265" s="2124"/>
      <c r="Q4265" s="2124">
        <f t="shared" si="231"/>
        <v>0</v>
      </c>
      <c r="R4265" s="2425"/>
    </row>
    <row r="4266" spans="3:18" ht="14.25" customHeight="1">
      <c r="C4266" s="1573">
        <v>45</v>
      </c>
      <c r="D4266" s="1969" t="s">
        <v>4134</v>
      </c>
      <c r="E4266" s="1574">
        <v>8</v>
      </c>
      <c r="F4266" s="1575"/>
      <c r="G4266" s="1725">
        <v>1</v>
      </c>
      <c r="H4266" s="1575">
        <v>2013</v>
      </c>
      <c r="I4266" s="1577">
        <v>56.95</v>
      </c>
      <c r="J4266" s="1575">
        <f t="shared" si="232"/>
        <v>100</v>
      </c>
      <c r="K4266" s="1577">
        <f t="shared" si="229"/>
        <v>0</v>
      </c>
      <c r="L4266" s="1575"/>
      <c r="M4266" s="1575"/>
      <c r="N4266" s="1578">
        <f t="shared" si="230"/>
        <v>0</v>
      </c>
      <c r="O4266" s="2124"/>
      <c r="P4266" s="2124"/>
      <c r="Q4266" s="2124">
        <f t="shared" si="231"/>
        <v>0</v>
      </c>
      <c r="R4266" s="2425"/>
    </row>
    <row r="4267" spans="3:18" ht="14.25" customHeight="1">
      <c r="C4267" s="1573">
        <v>46</v>
      </c>
      <c r="D4267" s="1969" t="s">
        <v>2728</v>
      </c>
      <c r="E4267" s="1574">
        <v>8</v>
      </c>
      <c r="F4267" s="1575"/>
      <c r="G4267" s="1725">
        <v>1</v>
      </c>
      <c r="H4267" s="1575">
        <v>2015</v>
      </c>
      <c r="I4267" s="1577">
        <v>2350</v>
      </c>
      <c r="J4267" s="1575">
        <f t="shared" si="232"/>
        <v>100</v>
      </c>
      <c r="K4267" s="1577">
        <f t="shared" si="229"/>
        <v>0</v>
      </c>
      <c r="L4267" s="1575"/>
      <c r="M4267" s="1575"/>
      <c r="N4267" s="1578">
        <f t="shared" si="230"/>
        <v>0</v>
      </c>
      <c r="O4267" s="2124"/>
      <c r="P4267" s="2124"/>
      <c r="Q4267" s="2124">
        <f t="shared" si="231"/>
        <v>0</v>
      </c>
      <c r="R4267" s="2425"/>
    </row>
    <row r="4268" spans="3:18" ht="14.25" customHeight="1">
      <c r="C4268" s="1573">
        <v>47</v>
      </c>
      <c r="D4268" s="1969" t="s">
        <v>2728</v>
      </c>
      <c r="E4268" s="1574">
        <v>8</v>
      </c>
      <c r="F4268" s="1575"/>
      <c r="G4268" s="1725">
        <v>2</v>
      </c>
      <c r="H4268" s="1575">
        <v>2016</v>
      </c>
      <c r="I4268" s="1577">
        <v>4794</v>
      </c>
      <c r="J4268" s="1575">
        <f t="shared" si="232"/>
        <v>100</v>
      </c>
      <c r="K4268" s="1577">
        <f t="shared" si="229"/>
        <v>0</v>
      </c>
      <c r="L4268" s="1575"/>
      <c r="M4268" s="1575"/>
      <c r="N4268" s="1578">
        <f t="shared" si="230"/>
        <v>0</v>
      </c>
      <c r="O4268" s="2124"/>
      <c r="P4268" s="2124"/>
      <c r="Q4268" s="2124">
        <f t="shared" si="231"/>
        <v>0</v>
      </c>
      <c r="R4268" s="2425"/>
    </row>
    <row r="4269" spans="3:18" ht="14.25" customHeight="1">
      <c r="C4269" s="1573">
        <v>48</v>
      </c>
      <c r="D4269" s="1969" t="s">
        <v>2671</v>
      </c>
      <c r="E4269" s="1574">
        <v>8</v>
      </c>
      <c r="F4269" s="1575"/>
      <c r="G4269" s="1725">
        <v>1</v>
      </c>
      <c r="H4269" s="1575">
        <v>2020</v>
      </c>
      <c r="I4269" s="1577">
        <v>37</v>
      </c>
      <c r="J4269" s="1575">
        <f t="shared" si="232"/>
        <v>75</v>
      </c>
      <c r="K4269" s="1577">
        <f t="shared" si="229"/>
        <v>9.25</v>
      </c>
      <c r="L4269" s="1575"/>
      <c r="M4269" s="1575"/>
      <c r="N4269" s="1578">
        <f t="shared" si="230"/>
        <v>0</v>
      </c>
      <c r="O4269" s="2124"/>
      <c r="P4269" s="2124"/>
      <c r="Q4269" s="2124">
        <f t="shared" si="231"/>
        <v>0</v>
      </c>
      <c r="R4269" s="2425"/>
    </row>
    <row r="4270" spans="3:18" ht="14.25" customHeight="1">
      <c r="C4270" s="1573">
        <v>49</v>
      </c>
      <c r="D4270" s="1969" t="s">
        <v>7537</v>
      </c>
      <c r="E4270" s="1574">
        <v>8</v>
      </c>
      <c r="F4270" s="1575"/>
      <c r="G4270" s="1725">
        <v>2</v>
      </c>
      <c r="H4270" s="1575">
        <v>2007</v>
      </c>
      <c r="I4270" s="1577">
        <v>129.19999999999999</v>
      </c>
      <c r="J4270" s="1575">
        <f t="shared" si="232"/>
        <v>100</v>
      </c>
      <c r="K4270" s="1577">
        <f t="shared" si="229"/>
        <v>0</v>
      </c>
      <c r="L4270" s="1575"/>
      <c r="M4270" s="1575"/>
      <c r="N4270" s="1578">
        <f t="shared" si="230"/>
        <v>0</v>
      </c>
      <c r="O4270" s="2124"/>
      <c r="P4270" s="2124"/>
      <c r="Q4270" s="2124">
        <f t="shared" si="231"/>
        <v>0</v>
      </c>
      <c r="R4270" s="2425"/>
    </row>
    <row r="4271" spans="3:18" ht="14.25" customHeight="1">
      <c r="C4271" s="1573">
        <v>50</v>
      </c>
      <c r="D4271" s="1969" t="s">
        <v>7538</v>
      </c>
      <c r="E4271" s="1574">
        <v>8</v>
      </c>
      <c r="F4271" s="1575"/>
      <c r="G4271" s="1725">
        <v>16</v>
      </c>
      <c r="H4271" s="1575">
        <v>2008</v>
      </c>
      <c r="I4271" s="1577">
        <v>1996.8</v>
      </c>
      <c r="J4271" s="1575">
        <f t="shared" si="232"/>
        <v>100</v>
      </c>
      <c r="K4271" s="1577">
        <f t="shared" si="229"/>
        <v>0</v>
      </c>
      <c r="L4271" s="1575"/>
      <c r="M4271" s="1575"/>
      <c r="N4271" s="1578">
        <f t="shared" si="230"/>
        <v>0</v>
      </c>
      <c r="O4271" s="2124"/>
      <c r="P4271" s="2124"/>
      <c r="Q4271" s="2124">
        <f t="shared" si="231"/>
        <v>0</v>
      </c>
      <c r="R4271" s="2425"/>
    </row>
    <row r="4272" spans="3:18" ht="14.25" customHeight="1">
      <c r="C4272" s="1573">
        <v>51</v>
      </c>
      <c r="D4272" s="1969" t="s">
        <v>2851</v>
      </c>
      <c r="E4272" s="1574">
        <v>8</v>
      </c>
      <c r="F4272" s="1575"/>
      <c r="G4272" s="1725">
        <v>8</v>
      </c>
      <c r="H4272" s="1575">
        <v>2008</v>
      </c>
      <c r="I4272" s="1577">
        <v>310.08</v>
      </c>
      <c r="J4272" s="1575">
        <f t="shared" si="232"/>
        <v>100</v>
      </c>
      <c r="K4272" s="1577">
        <f t="shared" si="229"/>
        <v>0</v>
      </c>
      <c r="L4272" s="1575"/>
      <c r="M4272" s="1575"/>
      <c r="N4272" s="1578">
        <f t="shared" si="230"/>
        <v>0</v>
      </c>
      <c r="O4272" s="2124"/>
      <c r="P4272" s="2124"/>
      <c r="Q4272" s="2124">
        <f t="shared" si="231"/>
        <v>0</v>
      </c>
      <c r="R4272" s="2425"/>
    </row>
    <row r="4273" spans="3:18" ht="14.25" customHeight="1">
      <c r="C4273" s="1573">
        <v>52</v>
      </c>
      <c r="D4273" s="1969" t="s">
        <v>2852</v>
      </c>
      <c r="E4273" s="1574">
        <v>8</v>
      </c>
      <c r="F4273" s="1575"/>
      <c r="G4273" s="1725">
        <v>8</v>
      </c>
      <c r="H4273" s="1575">
        <v>2008</v>
      </c>
      <c r="I4273" s="1577">
        <v>300.48</v>
      </c>
      <c r="J4273" s="1575">
        <f t="shared" si="232"/>
        <v>100</v>
      </c>
      <c r="K4273" s="1577">
        <f t="shared" si="229"/>
        <v>0</v>
      </c>
      <c r="L4273" s="1575"/>
      <c r="M4273" s="1575"/>
      <c r="N4273" s="1578">
        <f t="shared" si="230"/>
        <v>0</v>
      </c>
      <c r="O4273" s="2124"/>
      <c r="P4273" s="2124"/>
      <c r="Q4273" s="2124">
        <f t="shared" si="231"/>
        <v>0</v>
      </c>
      <c r="R4273" s="2425"/>
    </row>
    <row r="4274" spans="3:18" ht="14.25" customHeight="1">
      <c r="C4274" s="1573">
        <v>53</v>
      </c>
      <c r="D4274" s="1969" t="s">
        <v>2838</v>
      </c>
      <c r="E4274" s="1574">
        <v>8</v>
      </c>
      <c r="F4274" s="1575"/>
      <c r="G4274" s="1725">
        <v>8</v>
      </c>
      <c r="H4274" s="1575">
        <v>2008</v>
      </c>
      <c r="I4274" s="1577">
        <v>337.92</v>
      </c>
      <c r="J4274" s="1575">
        <f t="shared" ref="J4274:J4337" si="233">IF(($J$14-H4274)*J$4093&gt;100,100,($J$14-H4274)*J$4093)</f>
        <v>100</v>
      </c>
      <c r="K4274" s="1577">
        <f t="shared" si="229"/>
        <v>0</v>
      </c>
      <c r="L4274" s="1575"/>
      <c r="M4274" s="1575"/>
      <c r="N4274" s="1578">
        <f t="shared" si="230"/>
        <v>0</v>
      </c>
      <c r="O4274" s="2124"/>
      <c r="P4274" s="2124"/>
      <c r="Q4274" s="2124">
        <f t="shared" si="231"/>
        <v>0</v>
      </c>
      <c r="R4274" s="2425"/>
    </row>
    <row r="4275" spans="3:18" ht="14.25" customHeight="1">
      <c r="C4275" s="1573">
        <v>54</v>
      </c>
      <c r="D4275" s="1969" t="s">
        <v>7539</v>
      </c>
      <c r="E4275" s="1574">
        <v>8</v>
      </c>
      <c r="F4275" s="1575"/>
      <c r="G4275" s="1725">
        <v>6</v>
      </c>
      <c r="H4275" s="1575">
        <v>2008</v>
      </c>
      <c r="I4275" s="1577">
        <v>3910.6860000000001</v>
      </c>
      <c r="J4275" s="1575">
        <f t="shared" si="233"/>
        <v>100</v>
      </c>
      <c r="K4275" s="1577">
        <f t="shared" si="229"/>
        <v>0</v>
      </c>
      <c r="L4275" s="1575"/>
      <c r="M4275" s="1575"/>
      <c r="N4275" s="1578">
        <f t="shared" si="230"/>
        <v>0</v>
      </c>
      <c r="O4275" s="2124"/>
      <c r="P4275" s="2124"/>
      <c r="Q4275" s="2124">
        <f t="shared" si="231"/>
        <v>0</v>
      </c>
      <c r="R4275" s="2425"/>
    </row>
    <row r="4276" spans="3:18" ht="14.25" customHeight="1">
      <c r="C4276" s="1573">
        <v>55</v>
      </c>
      <c r="D4276" s="1969" t="s">
        <v>7540</v>
      </c>
      <c r="E4276" s="1574">
        <v>8</v>
      </c>
      <c r="F4276" s="1575"/>
      <c r="G4276" s="1725">
        <v>6</v>
      </c>
      <c r="H4276" s="1575">
        <v>2008</v>
      </c>
      <c r="I4276" s="1577">
        <v>951.24599999999998</v>
      </c>
      <c r="J4276" s="1575">
        <f t="shared" si="233"/>
        <v>100</v>
      </c>
      <c r="K4276" s="1577">
        <f t="shared" si="229"/>
        <v>0</v>
      </c>
      <c r="L4276" s="1575"/>
      <c r="M4276" s="1575"/>
      <c r="N4276" s="1578">
        <f t="shared" si="230"/>
        <v>0</v>
      </c>
      <c r="O4276" s="2124"/>
      <c r="P4276" s="2124"/>
      <c r="Q4276" s="2124">
        <f t="shared" si="231"/>
        <v>0</v>
      </c>
      <c r="R4276" s="2425"/>
    </row>
    <row r="4277" spans="3:18" ht="14.25" customHeight="1">
      <c r="C4277" s="1573">
        <v>56</v>
      </c>
      <c r="D4277" s="1969" t="s">
        <v>7523</v>
      </c>
      <c r="E4277" s="1574">
        <v>8</v>
      </c>
      <c r="F4277" s="1575"/>
      <c r="G4277" s="1725">
        <v>6</v>
      </c>
      <c r="H4277" s="1575">
        <v>2008</v>
      </c>
      <c r="I4277" s="1577">
        <v>153.94800000000001</v>
      </c>
      <c r="J4277" s="1575">
        <f t="shared" si="233"/>
        <v>100</v>
      </c>
      <c r="K4277" s="1577">
        <f t="shared" si="229"/>
        <v>0</v>
      </c>
      <c r="L4277" s="1575"/>
      <c r="M4277" s="1575"/>
      <c r="N4277" s="1578">
        <f t="shared" si="230"/>
        <v>0</v>
      </c>
      <c r="O4277" s="2124"/>
      <c r="P4277" s="2124"/>
      <c r="Q4277" s="2124">
        <f t="shared" si="231"/>
        <v>0</v>
      </c>
      <c r="R4277" s="2425"/>
    </row>
    <row r="4278" spans="3:18" ht="14.25" customHeight="1">
      <c r="C4278" s="1573">
        <v>57</v>
      </c>
      <c r="D4278" s="1969" t="s">
        <v>7541</v>
      </c>
      <c r="E4278" s="1574">
        <v>8</v>
      </c>
      <c r="F4278" s="1575"/>
      <c r="G4278" s="1725">
        <v>6</v>
      </c>
      <c r="H4278" s="1575">
        <v>2008</v>
      </c>
      <c r="I4278" s="1577">
        <v>160.84200000000001</v>
      </c>
      <c r="J4278" s="1575">
        <f t="shared" si="233"/>
        <v>100</v>
      </c>
      <c r="K4278" s="1577">
        <f t="shared" si="229"/>
        <v>0</v>
      </c>
      <c r="L4278" s="1575"/>
      <c r="M4278" s="1575"/>
      <c r="N4278" s="1578">
        <f t="shared" si="230"/>
        <v>0</v>
      </c>
      <c r="O4278" s="2124"/>
      <c r="P4278" s="2124"/>
      <c r="Q4278" s="2124">
        <f t="shared" si="231"/>
        <v>0</v>
      </c>
      <c r="R4278" s="2425"/>
    </row>
    <row r="4279" spans="3:18" ht="14.25" customHeight="1">
      <c r="C4279" s="1573">
        <v>58</v>
      </c>
      <c r="D4279" s="1969" t="s">
        <v>7542</v>
      </c>
      <c r="E4279" s="1574">
        <v>8</v>
      </c>
      <c r="F4279" s="1575"/>
      <c r="G4279" s="1725">
        <v>3</v>
      </c>
      <c r="H4279" s="1575">
        <v>2008</v>
      </c>
      <c r="I4279" s="1577">
        <v>3836.16</v>
      </c>
      <c r="J4279" s="1575">
        <f t="shared" si="233"/>
        <v>100</v>
      </c>
      <c r="K4279" s="1577">
        <f t="shared" si="229"/>
        <v>0</v>
      </c>
      <c r="L4279" s="1575"/>
      <c r="M4279" s="1575"/>
      <c r="N4279" s="1578">
        <f t="shared" si="230"/>
        <v>0</v>
      </c>
      <c r="O4279" s="2124"/>
      <c r="P4279" s="2124"/>
      <c r="Q4279" s="2124">
        <f t="shared" si="231"/>
        <v>0</v>
      </c>
      <c r="R4279" s="2425"/>
    </row>
    <row r="4280" spans="3:18" ht="14.25" customHeight="1">
      <c r="C4280" s="1573">
        <v>59</v>
      </c>
      <c r="D4280" s="1969" t="s">
        <v>7543</v>
      </c>
      <c r="E4280" s="1574">
        <v>8</v>
      </c>
      <c r="F4280" s="1575"/>
      <c r="G4280" s="1725">
        <v>1</v>
      </c>
      <c r="H4280" s="1575">
        <v>2008</v>
      </c>
      <c r="I4280" s="1577">
        <v>3878.52</v>
      </c>
      <c r="J4280" s="1575">
        <f t="shared" si="233"/>
        <v>100</v>
      </c>
      <c r="K4280" s="1577">
        <f t="shared" si="229"/>
        <v>0</v>
      </c>
      <c r="L4280" s="1575"/>
      <c r="M4280" s="1575"/>
      <c r="N4280" s="1578">
        <f t="shared" si="230"/>
        <v>0</v>
      </c>
      <c r="O4280" s="2124"/>
      <c r="P4280" s="2124"/>
      <c r="Q4280" s="2124">
        <f t="shared" si="231"/>
        <v>0</v>
      </c>
      <c r="R4280" s="2425"/>
    </row>
    <row r="4281" spans="3:18" ht="14.25" customHeight="1">
      <c r="C4281" s="1573">
        <v>60</v>
      </c>
      <c r="D4281" s="1969" t="s">
        <v>2766</v>
      </c>
      <c r="E4281" s="1574">
        <v>8</v>
      </c>
      <c r="F4281" s="1575"/>
      <c r="G4281" s="1725">
        <v>1</v>
      </c>
      <c r="H4281" s="1575">
        <v>2010</v>
      </c>
      <c r="I4281" s="1577">
        <v>3446.25108</v>
      </c>
      <c r="J4281" s="1575">
        <f t="shared" si="233"/>
        <v>100</v>
      </c>
      <c r="K4281" s="1577">
        <f t="shared" si="229"/>
        <v>0</v>
      </c>
      <c r="L4281" s="1575"/>
      <c r="M4281" s="1575"/>
      <c r="N4281" s="1578">
        <f t="shared" si="230"/>
        <v>0</v>
      </c>
      <c r="O4281" s="2124"/>
      <c r="P4281" s="2124"/>
      <c r="Q4281" s="2124">
        <f t="shared" si="231"/>
        <v>0</v>
      </c>
      <c r="R4281" s="2425"/>
    </row>
    <row r="4282" spans="3:18" ht="14.25" customHeight="1">
      <c r="C4282" s="1573">
        <v>61</v>
      </c>
      <c r="D4282" s="1969" t="s">
        <v>2558</v>
      </c>
      <c r="E4282" s="1574">
        <v>8</v>
      </c>
      <c r="F4282" s="1575"/>
      <c r="G4282" s="1725">
        <v>4</v>
      </c>
      <c r="H4282" s="1575">
        <v>2010</v>
      </c>
      <c r="I4282" s="1577">
        <v>301.92</v>
      </c>
      <c r="J4282" s="1575">
        <f t="shared" si="233"/>
        <v>100</v>
      </c>
      <c r="K4282" s="1577">
        <f t="shared" si="229"/>
        <v>0</v>
      </c>
      <c r="L4282" s="1575"/>
      <c r="M4282" s="1575"/>
      <c r="N4282" s="1578">
        <f t="shared" si="230"/>
        <v>0</v>
      </c>
      <c r="O4282" s="2124"/>
      <c r="P4282" s="2124"/>
      <c r="Q4282" s="2124">
        <f t="shared" si="231"/>
        <v>0</v>
      </c>
      <c r="R4282" s="2425"/>
    </row>
    <row r="4283" spans="3:18" ht="14.25" customHeight="1">
      <c r="C4283" s="1573">
        <v>62</v>
      </c>
      <c r="D4283" s="1969" t="s">
        <v>7544</v>
      </c>
      <c r="E4283" s="1574">
        <v>8</v>
      </c>
      <c r="F4283" s="1575"/>
      <c r="G4283" s="1725">
        <v>2</v>
      </c>
      <c r="H4283" s="1575">
        <v>2011</v>
      </c>
      <c r="I4283" s="1577">
        <v>107.76</v>
      </c>
      <c r="J4283" s="1575">
        <f t="shared" si="233"/>
        <v>100</v>
      </c>
      <c r="K4283" s="1577">
        <f t="shared" si="229"/>
        <v>0</v>
      </c>
      <c r="L4283" s="1575"/>
      <c r="M4283" s="1575"/>
      <c r="N4283" s="1578">
        <f t="shared" si="230"/>
        <v>0</v>
      </c>
      <c r="O4283" s="2124"/>
      <c r="P4283" s="2124"/>
      <c r="Q4283" s="2124">
        <f t="shared" si="231"/>
        <v>0</v>
      </c>
      <c r="R4283" s="2425"/>
    </row>
    <row r="4284" spans="3:18" ht="14.25" customHeight="1">
      <c r="C4284" s="1573">
        <v>63</v>
      </c>
      <c r="D4284" s="1969" t="s">
        <v>2616</v>
      </c>
      <c r="E4284" s="1574">
        <v>8</v>
      </c>
      <c r="F4284" s="1575"/>
      <c r="G4284" s="1725">
        <v>1</v>
      </c>
      <c r="H4284" s="1575">
        <v>2011</v>
      </c>
      <c r="I4284" s="1577">
        <v>60</v>
      </c>
      <c r="J4284" s="1575">
        <f t="shared" si="233"/>
        <v>100</v>
      </c>
      <c r="K4284" s="1577">
        <f t="shared" si="229"/>
        <v>0</v>
      </c>
      <c r="L4284" s="1575"/>
      <c r="M4284" s="1575"/>
      <c r="N4284" s="1578">
        <f t="shared" si="230"/>
        <v>0</v>
      </c>
      <c r="O4284" s="2124"/>
      <c r="P4284" s="2124"/>
      <c r="Q4284" s="2124">
        <f t="shared" si="231"/>
        <v>0</v>
      </c>
      <c r="R4284" s="2425"/>
    </row>
    <row r="4285" spans="3:18" ht="14.25" customHeight="1">
      <c r="C4285" s="1573">
        <v>64</v>
      </c>
      <c r="D4285" s="1969" t="s">
        <v>2853</v>
      </c>
      <c r="E4285" s="1574">
        <v>8</v>
      </c>
      <c r="F4285" s="1575"/>
      <c r="G4285" s="1725">
        <v>1</v>
      </c>
      <c r="H4285" s="1575">
        <v>2012</v>
      </c>
      <c r="I4285" s="1577">
        <v>450.12</v>
      </c>
      <c r="J4285" s="1575">
        <f t="shared" si="233"/>
        <v>100</v>
      </c>
      <c r="K4285" s="1577">
        <f t="shared" si="229"/>
        <v>0</v>
      </c>
      <c r="L4285" s="1575"/>
      <c r="M4285" s="1575"/>
      <c r="N4285" s="1578">
        <f t="shared" si="230"/>
        <v>0</v>
      </c>
      <c r="O4285" s="2124"/>
      <c r="P4285" s="2124"/>
      <c r="Q4285" s="2124">
        <f t="shared" si="231"/>
        <v>0</v>
      </c>
      <c r="R4285" s="2425"/>
    </row>
    <row r="4286" spans="3:18" ht="14.25" customHeight="1">
      <c r="C4286" s="1573">
        <v>65</v>
      </c>
      <c r="D4286" s="1969" t="s">
        <v>7545</v>
      </c>
      <c r="E4286" s="1574">
        <v>8</v>
      </c>
      <c r="F4286" s="1575"/>
      <c r="G4286" s="1725">
        <v>1</v>
      </c>
      <c r="H4286" s="1575">
        <v>2012</v>
      </c>
      <c r="I4286" s="1577">
        <v>49</v>
      </c>
      <c r="J4286" s="1575">
        <f t="shared" si="233"/>
        <v>100</v>
      </c>
      <c r="K4286" s="1577">
        <f t="shared" si="229"/>
        <v>0</v>
      </c>
      <c r="L4286" s="1575"/>
      <c r="M4286" s="1575"/>
      <c r="N4286" s="1578">
        <f t="shared" si="230"/>
        <v>0</v>
      </c>
      <c r="O4286" s="2124"/>
      <c r="P4286" s="2124"/>
      <c r="Q4286" s="2124">
        <f t="shared" si="231"/>
        <v>0</v>
      </c>
      <c r="R4286" s="2425"/>
    </row>
    <row r="4287" spans="3:18" ht="14.25" customHeight="1">
      <c r="C4287" s="1573">
        <v>66</v>
      </c>
      <c r="D4287" s="1969" t="s">
        <v>2561</v>
      </c>
      <c r="E4287" s="1574">
        <v>8</v>
      </c>
      <c r="F4287" s="1575"/>
      <c r="G4287" s="1725">
        <v>1</v>
      </c>
      <c r="H4287" s="1575">
        <v>2012</v>
      </c>
      <c r="I4287" s="1577">
        <v>488.76</v>
      </c>
      <c r="J4287" s="1575">
        <f t="shared" si="233"/>
        <v>100</v>
      </c>
      <c r="K4287" s="1577">
        <f t="shared" si="229"/>
        <v>0</v>
      </c>
      <c r="L4287" s="1575"/>
      <c r="M4287" s="1575"/>
      <c r="N4287" s="1578">
        <f t="shared" si="230"/>
        <v>0</v>
      </c>
      <c r="O4287" s="2124"/>
      <c r="P4287" s="2124"/>
      <c r="Q4287" s="2124">
        <f t="shared" si="231"/>
        <v>0</v>
      </c>
      <c r="R4287" s="2425"/>
    </row>
    <row r="4288" spans="3:18" ht="14.25" customHeight="1">
      <c r="C4288" s="1573">
        <v>67</v>
      </c>
      <c r="D4288" s="1969" t="s">
        <v>2088</v>
      </c>
      <c r="E4288" s="1574">
        <v>8</v>
      </c>
      <c r="F4288" s="1575"/>
      <c r="G4288" s="1725">
        <v>1</v>
      </c>
      <c r="H4288" s="1575">
        <v>2012</v>
      </c>
      <c r="I4288" s="1577">
        <v>37.08</v>
      </c>
      <c r="J4288" s="1575">
        <f t="shared" si="233"/>
        <v>100</v>
      </c>
      <c r="K4288" s="1577">
        <f t="shared" si="229"/>
        <v>0</v>
      </c>
      <c r="L4288" s="1575"/>
      <c r="M4288" s="1575"/>
      <c r="N4288" s="1578">
        <f t="shared" si="230"/>
        <v>0</v>
      </c>
      <c r="O4288" s="2124"/>
      <c r="P4288" s="2124"/>
      <c r="Q4288" s="2124">
        <f t="shared" si="231"/>
        <v>0</v>
      </c>
      <c r="R4288" s="2425"/>
    </row>
    <row r="4289" spans="3:18" ht="14.25" customHeight="1">
      <c r="C4289" s="1573">
        <v>68</v>
      </c>
      <c r="D4289" s="1969" t="s">
        <v>7546</v>
      </c>
      <c r="E4289" s="1574">
        <v>8</v>
      </c>
      <c r="F4289" s="1575"/>
      <c r="G4289" s="1725">
        <v>1</v>
      </c>
      <c r="H4289" s="1575">
        <v>2013</v>
      </c>
      <c r="I4289" s="1577">
        <v>211.56</v>
      </c>
      <c r="J4289" s="1575">
        <f t="shared" si="233"/>
        <v>100</v>
      </c>
      <c r="K4289" s="1577">
        <f t="shared" si="229"/>
        <v>0</v>
      </c>
      <c r="L4289" s="1575"/>
      <c r="M4289" s="1575"/>
      <c r="N4289" s="1578">
        <f t="shared" si="230"/>
        <v>0</v>
      </c>
      <c r="O4289" s="2124"/>
      <c r="P4289" s="2124"/>
      <c r="Q4289" s="2124">
        <f t="shared" si="231"/>
        <v>0</v>
      </c>
      <c r="R4289" s="2425"/>
    </row>
    <row r="4290" spans="3:18" ht="14.25" customHeight="1">
      <c r="C4290" s="1573">
        <v>69</v>
      </c>
      <c r="D4290" s="1969" t="s">
        <v>7547</v>
      </c>
      <c r="E4290" s="1574">
        <v>8</v>
      </c>
      <c r="F4290" s="1575"/>
      <c r="G4290" s="1725">
        <v>1</v>
      </c>
      <c r="H4290" s="1575">
        <v>2015</v>
      </c>
      <c r="I4290" s="1577">
        <v>2221.6799999999998</v>
      </c>
      <c r="J4290" s="1575">
        <f t="shared" si="233"/>
        <v>100</v>
      </c>
      <c r="K4290" s="1577">
        <f t="shared" si="229"/>
        <v>0</v>
      </c>
      <c r="L4290" s="1575"/>
      <c r="M4290" s="1575"/>
      <c r="N4290" s="1578">
        <f t="shared" si="230"/>
        <v>0</v>
      </c>
      <c r="O4290" s="2124"/>
      <c r="P4290" s="2124"/>
      <c r="Q4290" s="2124">
        <f t="shared" si="231"/>
        <v>0</v>
      </c>
      <c r="R4290" s="2425"/>
    </row>
    <row r="4291" spans="3:18" ht="14.25" customHeight="1">
      <c r="C4291" s="1573">
        <v>70</v>
      </c>
      <c r="D4291" s="1969" t="s">
        <v>7548</v>
      </c>
      <c r="E4291" s="1574">
        <v>8</v>
      </c>
      <c r="F4291" s="1575"/>
      <c r="G4291" s="1725">
        <v>1</v>
      </c>
      <c r="H4291" s="1575">
        <v>2013</v>
      </c>
      <c r="I4291" s="1577">
        <v>327.327</v>
      </c>
      <c r="J4291" s="1575">
        <f t="shared" si="233"/>
        <v>100</v>
      </c>
      <c r="K4291" s="1577">
        <f t="shared" si="229"/>
        <v>0</v>
      </c>
      <c r="L4291" s="1575"/>
      <c r="M4291" s="1575"/>
      <c r="N4291" s="1578">
        <f t="shared" si="230"/>
        <v>0</v>
      </c>
      <c r="O4291" s="2124"/>
      <c r="P4291" s="2124"/>
      <c r="Q4291" s="2124">
        <f t="shared" si="231"/>
        <v>0</v>
      </c>
      <c r="R4291" s="2425"/>
    </row>
    <row r="4292" spans="3:18" ht="14.25" customHeight="1">
      <c r="C4292" s="1573">
        <v>71</v>
      </c>
      <c r="D4292" s="1969" t="s">
        <v>7549</v>
      </c>
      <c r="E4292" s="1574">
        <v>8</v>
      </c>
      <c r="F4292" s="1575"/>
      <c r="G4292" s="1725">
        <v>1</v>
      </c>
      <c r="H4292" s="1575">
        <v>2016</v>
      </c>
      <c r="I4292" s="1577">
        <v>732.27</v>
      </c>
      <c r="J4292" s="1575">
        <f t="shared" si="233"/>
        <v>100</v>
      </c>
      <c r="K4292" s="1577">
        <f t="shared" si="229"/>
        <v>0</v>
      </c>
      <c r="L4292" s="1575"/>
      <c r="M4292" s="1575"/>
      <c r="N4292" s="1578">
        <f t="shared" si="230"/>
        <v>0</v>
      </c>
      <c r="O4292" s="2124"/>
      <c r="P4292" s="2124"/>
      <c r="Q4292" s="2124">
        <f t="shared" si="231"/>
        <v>0</v>
      </c>
      <c r="R4292" s="2425"/>
    </row>
    <row r="4293" spans="3:18" ht="14.25" customHeight="1">
      <c r="C4293" s="1573">
        <v>72</v>
      </c>
      <c r="D4293" s="1969" t="s">
        <v>2854</v>
      </c>
      <c r="E4293" s="1574">
        <v>8</v>
      </c>
      <c r="F4293" s="1575"/>
      <c r="G4293" s="1725">
        <v>1</v>
      </c>
      <c r="H4293" s="1575">
        <v>2017</v>
      </c>
      <c r="I4293" s="1577">
        <v>2342</v>
      </c>
      <c r="J4293" s="1575">
        <f t="shared" si="233"/>
        <v>100</v>
      </c>
      <c r="K4293" s="1577">
        <f t="shared" si="229"/>
        <v>0</v>
      </c>
      <c r="L4293" s="1575"/>
      <c r="M4293" s="1575"/>
      <c r="N4293" s="1578">
        <f t="shared" si="230"/>
        <v>0</v>
      </c>
      <c r="O4293" s="2124"/>
      <c r="P4293" s="2124"/>
      <c r="Q4293" s="2124">
        <f t="shared" si="231"/>
        <v>0</v>
      </c>
      <c r="R4293" s="2425"/>
    </row>
    <row r="4294" spans="3:18" ht="14.25" customHeight="1">
      <c r="C4294" s="1573">
        <v>73</v>
      </c>
      <c r="D4294" s="1969" t="s">
        <v>7550</v>
      </c>
      <c r="E4294" s="1574">
        <v>8</v>
      </c>
      <c r="F4294" s="1575"/>
      <c r="G4294" s="1725">
        <v>1</v>
      </c>
      <c r="H4294" s="1575">
        <v>2008</v>
      </c>
      <c r="I4294" s="1577">
        <v>1010.52</v>
      </c>
      <c r="J4294" s="1575">
        <f t="shared" si="233"/>
        <v>100</v>
      </c>
      <c r="K4294" s="1577">
        <f t="shared" si="229"/>
        <v>0</v>
      </c>
      <c r="L4294" s="1575"/>
      <c r="M4294" s="1575"/>
      <c r="N4294" s="1578">
        <f t="shared" si="230"/>
        <v>0</v>
      </c>
      <c r="O4294" s="2124"/>
      <c r="P4294" s="2124"/>
      <c r="Q4294" s="2124">
        <f t="shared" si="231"/>
        <v>0</v>
      </c>
      <c r="R4294" s="2425"/>
    </row>
    <row r="4295" spans="3:18" ht="14.25" customHeight="1">
      <c r="C4295" s="1573">
        <v>74</v>
      </c>
      <c r="D4295" s="1969" t="s">
        <v>7551</v>
      </c>
      <c r="E4295" s="1574">
        <v>8</v>
      </c>
      <c r="F4295" s="1575"/>
      <c r="G4295" s="1725">
        <v>1</v>
      </c>
      <c r="H4295" s="1575">
        <v>2009</v>
      </c>
      <c r="I4295" s="1577">
        <v>300</v>
      </c>
      <c r="J4295" s="1575">
        <f t="shared" si="233"/>
        <v>100</v>
      </c>
      <c r="K4295" s="1577">
        <f t="shared" si="229"/>
        <v>0</v>
      </c>
      <c r="L4295" s="1575"/>
      <c r="M4295" s="1575"/>
      <c r="N4295" s="1578">
        <f t="shared" si="230"/>
        <v>0</v>
      </c>
      <c r="O4295" s="2124"/>
      <c r="P4295" s="2124"/>
      <c r="Q4295" s="2124">
        <f t="shared" si="231"/>
        <v>0</v>
      </c>
      <c r="R4295" s="2425"/>
    </row>
    <row r="4296" spans="3:18" ht="14.25" customHeight="1">
      <c r="C4296" s="1573">
        <v>75</v>
      </c>
      <c r="D4296" s="1969" t="s">
        <v>7551</v>
      </c>
      <c r="E4296" s="1574">
        <v>8</v>
      </c>
      <c r="F4296" s="1575"/>
      <c r="G4296" s="1725">
        <v>1</v>
      </c>
      <c r="H4296" s="1575">
        <v>2010</v>
      </c>
      <c r="I4296" s="1577">
        <v>300</v>
      </c>
      <c r="J4296" s="1575">
        <f t="shared" si="233"/>
        <v>100</v>
      </c>
      <c r="K4296" s="1577">
        <f t="shared" si="229"/>
        <v>0</v>
      </c>
      <c r="L4296" s="1575"/>
      <c r="M4296" s="1575"/>
      <c r="N4296" s="1578">
        <f t="shared" si="230"/>
        <v>0</v>
      </c>
      <c r="O4296" s="2124"/>
      <c r="P4296" s="2124"/>
      <c r="Q4296" s="2124">
        <f t="shared" si="231"/>
        <v>0</v>
      </c>
      <c r="R4296" s="2425"/>
    </row>
    <row r="4297" spans="3:18" ht="14.25" customHeight="1">
      <c r="C4297" s="1573">
        <v>76</v>
      </c>
      <c r="D4297" s="1969" t="s">
        <v>2890</v>
      </c>
      <c r="E4297" s="1574">
        <v>8</v>
      </c>
      <c r="F4297" s="1575"/>
      <c r="G4297" s="1725">
        <v>1</v>
      </c>
      <c r="H4297" s="1575">
        <v>2018</v>
      </c>
      <c r="I4297" s="1577">
        <v>2499.96</v>
      </c>
      <c r="J4297" s="1575">
        <f t="shared" si="233"/>
        <v>100</v>
      </c>
      <c r="K4297" s="1577">
        <f t="shared" si="229"/>
        <v>0</v>
      </c>
      <c r="L4297" s="1575"/>
      <c r="M4297" s="1575"/>
      <c r="N4297" s="1578">
        <f t="shared" si="230"/>
        <v>0</v>
      </c>
      <c r="O4297" s="2124"/>
      <c r="P4297" s="2124"/>
      <c r="Q4297" s="2124">
        <f t="shared" si="231"/>
        <v>0</v>
      </c>
      <c r="R4297" s="2425"/>
    </row>
    <row r="4298" spans="3:18" ht="14.25" customHeight="1">
      <c r="C4298" s="1573">
        <v>77</v>
      </c>
      <c r="D4298" s="1969" t="s">
        <v>2890</v>
      </c>
      <c r="E4298" s="1574">
        <v>8</v>
      </c>
      <c r="F4298" s="1575"/>
      <c r="G4298" s="1725">
        <v>1</v>
      </c>
      <c r="H4298" s="1575">
        <v>2018</v>
      </c>
      <c r="I4298" s="1577">
        <v>2499.96</v>
      </c>
      <c r="J4298" s="1575">
        <f t="shared" si="233"/>
        <v>100</v>
      </c>
      <c r="K4298" s="1577">
        <f t="shared" si="229"/>
        <v>0</v>
      </c>
      <c r="L4298" s="1575"/>
      <c r="M4298" s="1575"/>
      <c r="N4298" s="1578">
        <f t="shared" si="230"/>
        <v>0</v>
      </c>
      <c r="O4298" s="2124"/>
      <c r="P4298" s="2124"/>
      <c r="Q4298" s="2124">
        <f t="shared" si="231"/>
        <v>0</v>
      </c>
      <c r="R4298" s="2425"/>
    </row>
    <row r="4299" spans="3:18" ht="14.25" customHeight="1">
      <c r="C4299" s="1573">
        <v>78</v>
      </c>
      <c r="D4299" s="1969" t="s">
        <v>2671</v>
      </c>
      <c r="E4299" s="1574">
        <v>8</v>
      </c>
      <c r="F4299" s="1575"/>
      <c r="G4299" s="1725">
        <v>1</v>
      </c>
      <c r="H4299" s="1575">
        <v>2020</v>
      </c>
      <c r="I4299" s="1577">
        <v>37</v>
      </c>
      <c r="J4299" s="1575">
        <f t="shared" si="233"/>
        <v>75</v>
      </c>
      <c r="K4299" s="1577">
        <f t="shared" si="229"/>
        <v>9.25</v>
      </c>
      <c r="L4299" s="1575"/>
      <c r="M4299" s="1575"/>
      <c r="N4299" s="1578">
        <f t="shared" si="230"/>
        <v>0</v>
      </c>
      <c r="O4299" s="2124"/>
      <c r="P4299" s="2124"/>
      <c r="Q4299" s="2124">
        <f t="shared" si="231"/>
        <v>0</v>
      </c>
      <c r="R4299" s="2425"/>
    </row>
    <row r="4300" spans="3:18" ht="14.25" customHeight="1">
      <c r="C4300" s="1573">
        <v>79</v>
      </c>
      <c r="D4300" s="1969" t="s">
        <v>7552</v>
      </c>
      <c r="E4300" s="1574">
        <v>8</v>
      </c>
      <c r="F4300" s="1575"/>
      <c r="G4300" s="1725">
        <v>1</v>
      </c>
      <c r="H4300" s="1575">
        <v>2019</v>
      </c>
      <c r="I4300" s="1577">
        <v>2385</v>
      </c>
      <c r="J4300" s="1575">
        <f t="shared" si="233"/>
        <v>87.5</v>
      </c>
      <c r="K4300" s="1577">
        <f t="shared" si="229"/>
        <v>298.125</v>
      </c>
      <c r="L4300" s="1575"/>
      <c r="M4300" s="1575"/>
      <c r="N4300" s="1578">
        <f t="shared" si="230"/>
        <v>0</v>
      </c>
      <c r="O4300" s="2124"/>
      <c r="P4300" s="2124"/>
      <c r="Q4300" s="2124">
        <f t="shared" si="231"/>
        <v>0</v>
      </c>
      <c r="R4300" s="2425"/>
    </row>
    <row r="4301" spans="3:18" ht="14.25" customHeight="1">
      <c r="C4301" s="1573">
        <v>80</v>
      </c>
      <c r="D4301" s="1969" t="s">
        <v>2895</v>
      </c>
      <c r="E4301" s="1574">
        <v>8</v>
      </c>
      <c r="F4301" s="1575"/>
      <c r="G4301" s="1725">
        <v>1</v>
      </c>
      <c r="H4301" s="1575">
        <v>2020</v>
      </c>
      <c r="I4301" s="1577">
        <v>52.113</v>
      </c>
      <c r="J4301" s="1575">
        <f t="shared" si="233"/>
        <v>75</v>
      </c>
      <c r="K4301" s="1577">
        <f t="shared" si="229"/>
        <v>13.02825</v>
      </c>
      <c r="L4301" s="1575"/>
      <c r="M4301" s="1575"/>
      <c r="N4301" s="1578">
        <f t="shared" si="230"/>
        <v>0</v>
      </c>
      <c r="O4301" s="2124"/>
      <c r="P4301" s="2124"/>
      <c r="Q4301" s="2124">
        <f t="shared" si="231"/>
        <v>0</v>
      </c>
      <c r="R4301" s="2425"/>
    </row>
    <row r="4302" spans="3:18" ht="14.25" customHeight="1">
      <c r="C4302" s="1573">
        <v>81</v>
      </c>
      <c r="D4302" s="1969" t="s">
        <v>2894</v>
      </c>
      <c r="E4302" s="1574">
        <v>8</v>
      </c>
      <c r="F4302" s="1575"/>
      <c r="G4302" s="1725">
        <v>3</v>
      </c>
      <c r="H4302" s="1575">
        <v>2020</v>
      </c>
      <c r="I4302" s="1577">
        <v>7392.6</v>
      </c>
      <c r="J4302" s="1575">
        <f t="shared" si="233"/>
        <v>75</v>
      </c>
      <c r="K4302" s="1577">
        <f t="shared" si="229"/>
        <v>1848.1499999999996</v>
      </c>
      <c r="L4302" s="1575"/>
      <c r="M4302" s="1575"/>
      <c r="N4302" s="1578">
        <f t="shared" si="230"/>
        <v>0</v>
      </c>
      <c r="O4302" s="2124"/>
      <c r="P4302" s="2124"/>
      <c r="Q4302" s="2124">
        <f t="shared" si="231"/>
        <v>0</v>
      </c>
      <c r="R4302" s="2425"/>
    </row>
    <row r="4303" spans="3:18" ht="14.25" customHeight="1">
      <c r="C4303" s="1573">
        <v>82</v>
      </c>
      <c r="D4303" s="1969" t="s">
        <v>2896</v>
      </c>
      <c r="E4303" s="1574">
        <v>8</v>
      </c>
      <c r="F4303" s="1575"/>
      <c r="G4303" s="1725">
        <v>30</v>
      </c>
      <c r="H4303" s="1575">
        <v>2020</v>
      </c>
      <c r="I4303" s="1577">
        <v>1616.85</v>
      </c>
      <c r="J4303" s="1575">
        <f t="shared" si="233"/>
        <v>75</v>
      </c>
      <c r="K4303" s="1577">
        <f t="shared" si="229"/>
        <v>404.21250000000009</v>
      </c>
      <c r="L4303" s="1575"/>
      <c r="M4303" s="1575"/>
      <c r="N4303" s="1578">
        <f t="shared" si="230"/>
        <v>0</v>
      </c>
      <c r="O4303" s="2124"/>
      <c r="P4303" s="2124"/>
      <c r="Q4303" s="2124">
        <f t="shared" si="231"/>
        <v>0</v>
      </c>
      <c r="R4303" s="2425"/>
    </row>
    <row r="4304" spans="3:18" ht="14.25" customHeight="1">
      <c r="C4304" s="1573">
        <v>83</v>
      </c>
      <c r="D4304" s="1969" t="s">
        <v>2897</v>
      </c>
      <c r="E4304" s="1574">
        <v>8</v>
      </c>
      <c r="F4304" s="1575"/>
      <c r="G4304" s="1725">
        <v>1</v>
      </c>
      <c r="H4304" s="1575">
        <v>2021</v>
      </c>
      <c r="I4304" s="1577">
        <v>2464.1999999999998</v>
      </c>
      <c r="J4304" s="1575">
        <f t="shared" si="233"/>
        <v>62.5</v>
      </c>
      <c r="K4304" s="1577">
        <f t="shared" si="229"/>
        <v>924.07499999999982</v>
      </c>
      <c r="L4304" s="1575"/>
      <c r="M4304" s="1575"/>
      <c r="N4304" s="1578">
        <f t="shared" si="230"/>
        <v>0</v>
      </c>
      <c r="O4304" s="2124"/>
      <c r="P4304" s="2124"/>
      <c r="Q4304" s="2124">
        <f t="shared" si="231"/>
        <v>0</v>
      </c>
      <c r="R4304" s="2425"/>
    </row>
    <row r="4305" spans="3:18" ht="14.25" customHeight="1">
      <c r="C4305" s="1573">
        <v>84</v>
      </c>
      <c r="D4305" s="1969" t="s">
        <v>2896</v>
      </c>
      <c r="E4305" s="1574">
        <v>8</v>
      </c>
      <c r="F4305" s="1575"/>
      <c r="G4305" s="1725">
        <v>3</v>
      </c>
      <c r="H4305" s="1575">
        <v>2020</v>
      </c>
      <c r="I4305" s="1577">
        <v>161.685</v>
      </c>
      <c r="J4305" s="1575">
        <f t="shared" si="233"/>
        <v>75</v>
      </c>
      <c r="K4305" s="1577">
        <f t="shared" si="229"/>
        <v>40.421250000000001</v>
      </c>
      <c r="L4305" s="1575"/>
      <c r="M4305" s="1575"/>
      <c r="N4305" s="1578">
        <f t="shared" si="230"/>
        <v>0</v>
      </c>
      <c r="O4305" s="2124"/>
      <c r="P4305" s="2124"/>
      <c r="Q4305" s="2124">
        <f t="shared" si="231"/>
        <v>0</v>
      </c>
      <c r="R4305" s="2425"/>
    </row>
    <row r="4306" spans="3:18" ht="14.25" customHeight="1">
      <c r="C4306" s="1573">
        <v>85</v>
      </c>
      <c r="D4306" s="1969" t="s">
        <v>7553</v>
      </c>
      <c r="E4306" s="1574">
        <v>8</v>
      </c>
      <c r="F4306" s="1575"/>
      <c r="G4306" s="1725">
        <v>1</v>
      </c>
      <c r="H4306" s="1575">
        <v>2021</v>
      </c>
      <c r="I4306" s="1577">
        <v>2940</v>
      </c>
      <c r="J4306" s="1575">
        <f t="shared" si="233"/>
        <v>62.5</v>
      </c>
      <c r="K4306" s="1577">
        <f t="shared" si="229"/>
        <v>1102.5</v>
      </c>
      <c r="L4306" s="1575"/>
      <c r="M4306" s="1575"/>
      <c r="N4306" s="1578">
        <f t="shared" si="230"/>
        <v>0</v>
      </c>
      <c r="O4306" s="2124"/>
      <c r="P4306" s="2124"/>
      <c r="Q4306" s="2124">
        <f t="shared" si="231"/>
        <v>0</v>
      </c>
      <c r="R4306" s="2425"/>
    </row>
    <row r="4307" spans="3:18" ht="14.25" customHeight="1">
      <c r="C4307" s="1573">
        <v>86</v>
      </c>
      <c r="D4307" s="1969" t="s">
        <v>2896</v>
      </c>
      <c r="E4307" s="1574">
        <v>8</v>
      </c>
      <c r="F4307" s="1575"/>
      <c r="G4307" s="1725">
        <v>31</v>
      </c>
      <c r="H4307" s="1575">
        <v>2021</v>
      </c>
      <c r="I4307" s="1577">
        <v>1670.7449999999999</v>
      </c>
      <c r="J4307" s="1575">
        <f t="shared" si="233"/>
        <v>62.5</v>
      </c>
      <c r="K4307" s="1577">
        <f t="shared" si="229"/>
        <v>626.52937500000007</v>
      </c>
      <c r="L4307" s="1575"/>
      <c r="M4307" s="1575"/>
      <c r="N4307" s="1578">
        <f t="shared" si="230"/>
        <v>0</v>
      </c>
      <c r="O4307" s="2124"/>
      <c r="P4307" s="2124"/>
      <c r="Q4307" s="2124">
        <f t="shared" si="231"/>
        <v>0</v>
      </c>
      <c r="R4307" s="2425"/>
    </row>
    <row r="4308" spans="3:18" ht="14.25" customHeight="1">
      <c r="C4308" s="1573">
        <v>87</v>
      </c>
      <c r="D4308" s="1969" t="s">
        <v>2899</v>
      </c>
      <c r="E4308" s="1574">
        <v>8</v>
      </c>
      <c r="F4308" s="1575"/>
      <c r="G4308" s="1725">
        <v>1</v>
      </c>
      <c r="H4308" s="1575">
        <v>2021</v>
      </c>
      <c r="I4308" s="1577">
        <v>99.7</v>
      </c>
      <c r="J4308" s="1575">
        <f t="shared" si="233"/>
        <v>62.5</v>
      </c>
      <c r="K4308" s="1577">
        <f t="shared" si="229"/>
        <v>37.387500000000003</v>
      </c>
      <c r="L4308" s="1575"/>
      <c r="M4308" s="1575"/>
      <c r="N4308" s="1578">
        <f t="shared" si="230"/>
        <v>0</v>
      </c>
      <c r="O4308" s="2124"/>
      <c r="P4308" s="2124"/>
      <c r="Q4308" s="2124">
        <f t="shared" si="231"/>
        <v>0</v>
      </c>
      <c r="R4308" s="2425"/>
    </row>
    <row r="4309" spans="3:18" ht="14.25" customHeight="1">
      <c r="C4309" s="1573">
        <v>88</v>
      </c>
      <c r="D4309" s="1969" t="s">
        <v>2896</v>
      </c>
      <c r="E4309" s="1574">
        <v>8</v>
      </c>
      <c r="F4309" s="1575"/>
      <c r="G4309" s="1725">
        <v>2</v>
      </c>
      <c r="H4309" s="1575">
        <v>2021</v>
      </c>
      <c r="I4309" s="1577">
        <v>107.79</v>
      </c>
      <c r="J4309" s="1575">
        <f t="shared" si="233"/>
        <v>62.5</v>
      </c>
      <c r="K4309" s="1577">
        <f t="shared" si="229"/>
        <v>40.421250000000001</v>
      </c>
      <c r="L4309" s="1575"/>
      <c r="M4309" s="1575"/>
      <c r="N4309" s="1578">
        <f t="shared" si="230"/>
        <v>0</v>
      </c>
      <c r="O4309" s="2124"/>
      <c r="P4309" s="2124"/>
      <c r="Q4309" s="2124">
        <f t="shared" si="231"/>
        <v>0</v>
      </c>
      <c r="R4309" s="2425"/>
    </row>
    <row r="4310" spans="3:18" ht="14.25" customHeight="1">
      <c r="C4310" s="1573">
        <v>89</v>
      </c>
      <c r="D4310" s="1969" t="s">
        <v>4901</v>
      </c>
      <c r="E4310" s="1574">
        <v>8</v>
      </c>
      <c r="F4310" s="1575"/>
      <c r="G4310" s="1725">
        <v>1</v>
      </c>
      <c r="H4310" s="1575">
        <v>2022</v>
      </c>
      <c r="I4310" s="1577">
        <v>2470</v>
      </c>
      <c r="J4310" s="1575">
        <f t="shared" si="233"/>
        <v>50</v>
      </c>
      <c r="K4310" s="1577">
        <f t="shared" si="229"/>
        <v>1235</v>
      </c>
      <c r="L4310" s="1575"/>
      <c r="M4310" s="1575"/>
      <c r="N4310" s="1578">
        <f t="shared" si="230"/>
        <v>0</v>
      </c>
      <c r="O4310" s="2124"/>
      <c r="P4310" s="2124"/>
      <c r="Q4310" s="2124">
        <f t="shared" si="231"/>
        <v>0</v>
      </c>
      <c r="R4310" s="2425"/>
    </row>
    <row r="4311" spans="3:18" ht="14.25" customHeight="1">
      <c r="C4311" s="1573">
        <v>90</v>
      </c>
      <c r="D4311" s="1969" t="s">
        <v>4901</v>
      </c>
      <c r="E4311" s="1574">
        <v>8</v>
      </c>
      <c r="F4311" s="1575"/>
      <c r="G4311" s="1725">
        <v>2</v>
      </c>
      <c r="H4311" s="1575">
        <v>2022</v>
      </c>
      <c r="I4311" s="1577">
        <v>4940</v>
      </c>
      <c r="J4311" s="1575">
        <f t="shared" si="233"/>
        <v>50</v>
      </c>
      <c r="K4311" s="1577">
        <f t="shared" si="229"/>
        <v>2470</v>
      </c>
      <c r="L4311" s="1575"/>
      <c r="M4311" s="1575"/>
      <c r="N4311" s="1578">
        <f t="shared" si="230"/>
        <v>0</v>
      </c>
      <c r="O4311" s="2124"/>
      <c r="P4311" s="2124"/>
      <c r="Q4311" s="2124">
        <f t="shared" si="231"/>
        <v>0</v>
      </c>
      <c r="R4311" s="2425"/>
    </row>
    <row r="4312" spans="3:18" ht="14.25" customHeight="1">
      <c r="C4312" s="1573">
        <v>91</v>
      </c>
      <c r="D4312" s="1969" t="s">
        <v>5034</v>
      </c>
      <c r="E4312" s="1574">
        <v>8</v>
      </c>
      <c r="F4312" s="1575"/>
      <c r="G4312" s="1725">
        <v>8</v>
      </c>
      <c r="H4312" s="1575">
        <v>2022</v>
      </c>
      <c r="I4312" s="1577">
        <v>175.2</v>
      </c>
      <c r="J4312" s="1575">
        <f t="shared" si="233"/>
        <v>50</v>
      </c>
      <c r="K4312" s="1577">
        <f t="shared" si="229"/>
        <v>87.6</v>
      </c>
      <c r="L4312" s="1575"/>
      <c r="M4312" s="1575"/>
      <c r="N4312" s="1578">
        <f t="shared" si="230"/>
        <v>0</v>
      </c>
      <c r="O4312" s="2124"/>
      <c r="P4312" s="2124"/>
      <c r="Q4312" s="2124">
        <f t="shared" si="231"/>
        <v>0</v>
      </c>
      <c r="R4312" s="2425"/>
    </row>
    <row r="4313" spans="3:18" ht="14.25" customHeight="1">
      <c r="C4313" s="1573">
        <v>92</v>
      </c>
      <c r="D4313" s="1969" t="s">
        <v>7554</v>
      </c>
      <c r="E4313" s="1574">
        <v>8</v>
      </c>
      <c r="F4313" s="1575"/>
      <c r="G4313" s="1725">
        <v>1</v>
      </c>
      <c r="H4313" s="1575">
        <v>2022</v>
      </c>
      <c r="I4313" s="1577">
        <v>26.64</v>
      </c>
      <c r="J4313" s="1575">
        <f t="shared" si="233"/>
        <v>50</v>
      </c>
      <c r="K4313" s="1577">
        <f t="shared" si="229"/>
        <v>13.32</v>
      </c>
      <c r="L4313" s="1575"/>
      <c r="M4313" s="1575"/>
      <c r="N4313" s="1578">
        <f t="shared" si="230"/>
        <v>0</v>
      </c>
      <c r="O4313" s="2124"/>
      <c r="P4313" s="2124"/>
      <c r="Q4313" s="2124">
        <f t="shared" si="231"/>
        <v>0</v>
      </c>
      <c r="R4313" s="2425"/>
    </row>
    <row r="4314" spans="3:18" ht="14.25" customHeight="1">
      <c r="C4314" s="1573">
        <v>93</v>
      </c>
      <c r="D4314" s="1969" t="s">
        <v>7554</v>
      </c>
      <c r="E4314" s="1574">
        <v>8</v>
      </c>
      <c r="F4314" s="1575"/>
      <c r="G4314" s="1725">
        <v>4</v>
      </c>
      <c r="H4314" s="1575">
        <v>2022</v>
      </c>
      <c r="I4314" s="1577">
        <v>106.56</v>
      </c>
      <c r="J4314" s="1575">
        <f t="shared" si="233"/>
        <v>50</v>
      </c>
      <c r="K4314" s="1577">
        <f t="shared" si="229"/>
        <v>53.28</v>
      </c>
      <c r="L4314" s="1575"/>
      <c r="M4314" s="1575"/>
      <c r="N4314" s="1578">
        <f t="shared" si="230"/>
        <v>0</v>
      </c>
      <c r="O4314" s="2124"/>
      <c r="P4314" s="2124"/>
      <c r="Q4314" s="2124">
        <f t="shared" si="231"/>
        <v>0</v>
      </c>
      <c r="R4314" s="2425"/>
    </row>
    <row r="4315" spans="3:18" ht="14.25" customHeight="1">
      <c r="C4315" s="1573">
        <v>94</v>
      </c>
      <c r="D4315" s="1969" t="s">
        <v>5055</v>
      </c>
      <c r="E4315" s="1574">
        <v>8</v>
      </c>
      <c r="F4315" s="1575"/>
      <c r="G4315" s="1725">
        <v>3</v>
      </c>
      <c r="H4315" s="1575">
        <v>2022</v>
      </c>
      <c r="I4315" s="1577">
        <v>137.45454000000001</v>
      </c>
      <c r="J4315" s="1575">
        <f t="shared" si="233"/>
        <v>50</v>
      </c>
      <c r="K4315" s="1577">
        <f t="shared" si="229"/>
        <v>68.727270000000004</v>
      </c>
      <c r="L4315" s="1575"/>
      <c r="M4315" s="1575"/>
      <c r="N4315" s="1578">
        <f t="shared" si="230"/>
        <v>0</v>
      </c>
      <c r="O4315" s="2124"/>
      <c r="P4315" s="2124"/>
      <c r="Q4315" s="2124">
        <f t="shared" si="231"/>
        <v>0</v>
      </c>
      <c r="R4315" s="2425"/>
    </row>
    <row r="4316" spans="3:18" ht="14.25" customHeight="1">
      <c r="C4316" s="1573">
        <v>95</v>
      </c>
      <c r="D4316" s="1969" t="s">
        <v>5055</v>
      </c>
      <c r="E4316" s="1574">
        <v>8</v>
      </c>
      <c r="F4316" s="1575"/>
      <c r="G4316" s="1725">
        <v>3</v>
      </c>
      <c r="H4316" s="1575">
        <v>2022</v>
      </c>
      <c r="I4316" s="1577">
        <v>137.45454000000001</v>
      </c>
      <c r="J4316" s="1575">
        <f t="shared" si="233"/>
        <v>50</v>
      </c>
      <c r="K4316" s="1577">
        <f t="shared" si="229"/>
        <v>68.727270000000004</v>
      </c>
      <c r="L4316" s="1575"/>
      <c r="M4316" s="1575"/>
      <c r="N4316" s="1578">
        <f t="shared" si="230"/>
        <v>0</v>
      </c>
      <c r="O4316" s="2124"/>
      <c r="P4316" s="2124"/>
      <c r="Q4316" s="2124">
        <f t="shared" si="231"/>
        <v>0</v>
      </c>
      <c r="R4316" s="2425"/>
    </row>
    <row r="4317" spans="3:18" ht="14.25" customHeight="1">
      <c r="C4317" s="1573">
        <v>96</v>
      </c>
      <c r="D4317" s="1969" t="s">
        <v>7555</v>
      </c>
      <c r="E4317" s="1574">
        <v>8</v>
      </c>
      <c r="F4317" s="1575"/>
      <c r="G4317" s="1725">
        <v>1</v>
      </c>
      <c r="H4317" s="1575">
        <v>2022</v>
      </c>
      <c r="I4317" s="1577">
        <v>28.434419999999999</v>
      </c>
      <c r="J4317" s="1575">
        <f t="shared" si="233"/>
        <v>50</v>
      </c>
      <c r="K4317" s="1577">
        <f t="shared" si="229"/>
        <v>14.21721</v>
      </c>
      <c r="L4317" s="1575"/>
      <c r="M4317" s="1575"/>
      <c r="N4317" s="1578">
        <f t="shared" si="230"/>
        <v>0</v>
      </c>
      <c r="O4317" s="2124"/>
      <c r="P4317" s="2124"/>
      <c r="Q4317" s="2124">
        <f t="shared" si="231"/>
        <v>0</v>
      </c>
      <c r="R4317" s="2425"/>
    </row>
    <row r="4318" spans="3:18" ht="14.25" customHeight="1">
      <c r="C4318" s="1573">
        <v>97</v>
      </c>
      <c r="D4318" s="1969" t="s">
        <v>7555</v>
      </c>
      <c r="E4318" s="1574">
        <v>8</v>
      </c>
      <c r="F4318" s="1575"/>
      <c r="G4318" s="1725">
        <v>1</v>
      </c>
      <c r="H4318" s="1575">
        <v>2022</v>
      </c>
      <c r="I4318" s="1577">
        <v>28.434419999999999</v>
      </c>
      <c r="J4318" s="1575">
        <f t="shared" si="233"/>
        <v>50</v>
      </c>
      <c r="K4318" s="1577">
        <f t="shared" si="229"/>
        <v>14.21721</v>
      </c>
      <c r="L4318" s="1575"/>
      <c r="M4318" s="1575"/>
      <c r="N4318" s="1578">
        <f t="shared" si="230"/>
        <v>0</v>
      </c>
      <c r="O4318" s="2124"/>
      <c r="P4318" s="2124"/>
      <c r="Q4318" s="2124">
        <f t="shared" si="231"/>
        <v>0</v>
      </c>
      <c r="R4318" s="2425"/>
    </row>
    <row r="4319" spans="3:18" ht="14.25" customHeight="1">
      <c r="C4319" s="1573">
        <v>98</v>
      </c>
      <c r="D4319" s="1969" t="s">
        <v>2899</v>
      </c>
      <c r="E4319" s="1574">
        <v>8</v>
      </c>
      <c r="F4319" s="1575"/>
      <c r="G4319" s="1725">
        <v>1</v>
      </c>
      <c r="H4319" s="1575">
        <v>2023</v>
      </c>
      <c r="I4319" s="1577">
        <v>113.7</v>
      </c>
      <c r="J4319" s="1575">
        <f t="shared" si="233"/>
        <v>37.5</v>
      </c>
      <c r="K4319" s="1577">
        <f t="shared" si="229"/>
        <v>71.0625</v>
      </c>
      <c r="L4319" s="1575"/>
      <c r="M4319" s="1575"/>
      <c r="N4319" s="1578">
        <f t="shared" si="230"/>
        <v>0</v>
      </c>
      <c r="O4319" s="2124"/>
      <c r="P4319" s="2124"/>
      <c r="Q4319" s="2124">
        <f t="shared" si="231"/>
        <v>0</v>
      </c>
      <c r="R4319" s="2425"/>
    </row>
    <row r="4320" spans="3:18" ht="14.25" customHeight="1">
      <c r="C4320" s="1573">
        <v>99</v>
      </c>
      <c r="D4320" s="1969" t="s">
        <v>7556</v>
      </c>
      <c r="E4320" s="1574">
        <v>8</v>
      </c>
      <c r="F4320" s="1575"/>
      <c r="G4320" s="1725">
        <v>1</v>
      </c>
      <c r="H4320" s="1575">
        <v>2023</v>
      </c>
      <c r="I4320" s="1577">
        <v>34</v>
      </c>
      <c r="J4320" s="1575">
        <f t="shared" si="233"/>
        <v>37.5</v>
      </c>
      <c r="K4320" s="1577">
        <f t="shared" si="229"/>
        <v>21.25</v>
      </c>
      <c r="L4320" s="1575"/>
      <c r="M4320" s="1575"/>
      <c r="N4320" s="1578">
        <f t="shared" si="230"/>
        <v>0</v>
      </c>
      <c r="O4320" s="2124"/>
      <c r="P4320" s="2124"/>
      <c r="Q4320" s="2124">
        <f t="shared" si="231"/>
        <v>0</v>
      </c>
      <c r="R4320" s="2425"/>
    </row>
    <row r="4321" spans="3:18" ht="14.25" customHeight="1">
      <c r="C4321" s="1573">
        <v>100</v>
      </c>
      <c r="D4321" s="1969" t="s">
        <v>5055</v>
      </c>
      <c r="E4321" s="1574">
        <v>8</v>
      </c>
      <c r="F4321" s="1575"/>
      <c r="G4321" s="1725">
        <v>8</v>
      </c>
      <c r="H4321" s="1575">
        <v>2023</v>
      </c>
      <c r="I4321" s="1577">
        <v>366.54543999999999</v>
      </c>
      <c r="J4321" s="1575">
        <f t="shared" si="233"/>
        <v>37.5</v>
      </c>
      <c r="K4321" s="1577">
        <f t="shared" si="229"/>
        <v>229.09089999999998</v>
      </c>
      <c r="L4321" s="1575"/>
      <c r="M4321" s="1575"/>
      <c r="N4321" s="1578">
        <f t="shared" si="230"/>
        <v>0</v>
      </c>
      <c r="O4321" s="2124"/>
      <c r="P4321" s="2124"/>
      <c r="Q4321" s="2124">
        <f t="shared" si="231"/>
        <v>0</v>
      </c>
      <c r="R4321" s="2425"/>
    </row>
    <row r="4322" spans="3:18" ht="14.25" customHeight="1">
      <c r="C4322" s="1573">
        <v>101</v>
      </c>
      <c r="D4322" s="1969" t="s">
        <v>2106</v>
      </c>
      <c r="E4322" s="1574">
        <v>8</v>
      </c>
      <c r="F4322" s="1575"/>
      <c r="G4322" s="1725">
        <v>6</v>
      </c>
      <c r="H4322" s="1575">
        <v>2021</v>
      </c>
      <c r="I4322" s="1577">
        <v>323.37</v>
      </c>
      <c r="J4322" s="1575">
        <f t="shared" si="233"/>
        <v>62.5</v>
      </c>
      <c r="K4322" s="1577">
        <f t="shared" si="229"/>
        <v>121.26375000000002</v>
      </c>
      <c r="L4322" s="1575"/>
      <c r="M4322" s="1575"/>
      <c r="N4322" s="1578">
        <f t="shared" si="230"/>
        <v>0</v>
      </c>
      <c r="O4322" s="2124"/>
      <c r="P4322" s="2124"/>
      <c r="Q4322" s="2124">
        <f t="shared" si="231"/>
        <v>0</v>
      </c>
      <c r="R4322" s="2425"/>
    </row>
    <row r="4323" spans="3:18" ht="14.25" customHeight="1">
      <c r="C4323" s="1573">
        <v>102</v>
      </c>
      <c r="D4323" s="1969" t="s">
        <v>5098</v>
      </c>
      <c r="E4323" s="1574">
        <v>8</v>
      </c>
      <c r="F4323" s="1575"/>
      <c r="G4323" s="1725">
        <v>1</v>
      </c>
      <c r="H4323" s="1575">
        <v>2022</v>
      </c>
      <c r="I4323" s="1577">
        <v>21.9</v>
      </c>
      <c r="J4323" s="1575">
        <f t="shared" si="233"/>
        <v>50</v>
      </c>
      <c r="K4323" s="1577">
        <f t="shared" si="229"/>
        <v>10.95</v>
      </c>
      <c r="L4323" s="1575"/>
      <c r="M4323" s="1575"/>
      <c r="N4323" s="1578">
        <f t="shared" si="230"/>
        <v>0</v>
      </c>
      <c r="O4323" s="2124"/>
      <c r="P4323" s="2124"/>
      <c r="Q4323" s="2124">
        <f t="shared" si="231"/>
        <v>0</v>
      </c>
      <c r="R4323" s="2425"/>
    </row>
    <row r="4324" spans="3:18" ht="14.25" customHeight="1">
      <c r="C4324" s="1573">
        <v>103</v>
      </c>
      <c r="D4324" s="1969" t="s">
        <v>5099</v>
      </c>
      <c r="E4324" s="1574">
        <v>8</v>
      </c>
      <c r="F4324" s="1575"/>
      <c r="G4324" s="1725">
        <v>2</v>
      </c>
      <c r="H4324" s="1575">
        <v>2022</v>
      </c>
      <c r="I4324" s="1577">
        <v>53.28</v>
      </c>
      <c r="J4324" s="1575">
        <f t="shared" si="233"/>
        <v>50</v>
      </c>
      <c r="K4324" s="1577">
        <f t="shared" si="229"/>
        <v>26.64</v>
      </c>
      <c r="L4324" s="1575"/>
      <c r="M4324" s="1575"/>
      <c r="N4324" s="1578">
        <f t="shared" si="230"/>
        <v>0</v>
      </c>
      <c r="O4324" s="2124"/>
      <c r="P4324" s="2124"/>
      <c r="Q4324" s="2124">
        <f t="shared" si="231"/>
        <v>0</v>
      </c>
      <c r="R4324" s="2425"/>
    </row>
    <row r="4325" spans="3:18" ht="14.25" customHeight="1">
      <c r="C4325" s="1573">
        <v>104</v>
      </c>
      <c r="D4325" s="1969" t="s">
        <v>5055</v>
      </c>
      <c r="E4325" s="1574">
        <v>8</v>
      </c>
      <c r="F4325" s="1575"/>
      <c r="G4325" s="1725">
        <v>1</v>
      </c>
      <c r="H4325" s="1575">
        <v>2023</v>
      </c>
      <c r="I4325" s="1577">
        <v>45.818179999999998</v>
      </c>
      <c r="J4325" s="1575">
        <f t="shared" si="233"/>
        <v>37.5</v>
      </c>
      <c r="K4325" s="1577">
        <f t="shared" si="229"/>
        <v>28.636362499999997</v>
      </c>
      <c r="L4325" s="1575"/>
      <c r="M4325" s="1575"/>
      <c r="N4325" s="1578">
        <f t="shared" si="230"/>
        <v>0</v>
      </c>
      <c r="O4325" s="2124"/>
      <c r="P4325" s="2124"/>
      <c r="Q4325" s="2124">
        <f t="shared" si="231"/>
        <v>0</v>
      </c>
      <c r="R4325" s="2425"/>
    </row>
    <row r="4326" spans="3:18" ht="14.25" customHeight="1">
      <c r="C4326" s="1573">
        <v>105</v>
      </c>
      <c r="D4326" s="1969" t="s">
        <v>5055</v>
      </c>
      <c r="E4326" s="1574">
        <v>8</v>
      </c>
      <c r="F4326" s="1575"/>
      <c r="G4326" s="1725">
        <v>20</v>
      </c>
      <c r="H4326" s="1575">
        <v>2023</v>
      </c>
      <c r="I4326" s="1577">
        <v>916.36360000000002</v>
      </c>
      <c r="J4326" s="1575">
        <f t="shared" si="233"/>
        <v>37.5</v>
      </c>
      <c r="K4326" s="1577">
        <f t="shared" si="229"/>
        <v>572.72725000000003</v>
      </c>
      <c r="L4326" s="1575"/>
      <c r="M4326" s="1575"/>
      <c r="N4326" s="1578">
        <f t="shared" si="230"/>
        <v>0</v>
      </c>
      <c r="O4326" s="2124"/>
      <c r="P4326" s="2124"/>
      <c r="Q4326" s="2124">
        <f t="shared" si="231"/>
        <v>0</v>
      </c>
      <c r="R4326" s="2425"/>
    </row>
    <row r="4327" spans="3:18" ht="14.25" customHeight="1">
      <c r="C4327" s="1573">
        <v>106</v>
      </c>
      <c r="D4327" s="1969" t="s">
        <v>7557</v>
      </c>
      <c r="E4327" s="1574">
        <v>8</v>
      </c>
      <c r="F4327" s="1575"/>
      <c r="G4327" s="1725">
        <v>2</v>
      </c>
      <c r="H4327" s="1575">
        <v>2023</v>
      </c>
      <c r="I4327" s="1577">
        <v>7956</v>
      </c>
      <c r="J4327" s="1575">
        <f t="shared" si="233"/>
        <v>37.5</v>
      </c>
      <c r="K4327" s="1577">
        <f t="shared" si="229"/>
        <v>4972.5</v>
      </c>
      <c r="L4327" s="1575"/>
      <c r="M4327" s="1575"/>
      <c r="N4327" s="1578">
        <f t="shared" si="230"/>
        <v>0</v>
      </c>
      <c r="O4327" s="2124"/>
      <c r="P4327" s="2124"/>
      <c r="Q4327" s="2124">
        <f t="shared" si="231"/>
        <v>0</v>
      </c>
      <c r="R4327" s="2425"/>
    </row>
    <row r="4328" spans="3:18" ht="14.25" customHeight="1">
      <c r="C4328" s="1573">
        <v>107</v>
      </c>
      <c r="D4328" s="1969" t="s">
        <v>7558</v>
      </c>
      <c r="E4328" s="1574">
        <v>8</v>
      </c>
      <c r="F4328" s="1575"/>
      <c r="G4328" s="1725">
        <v>3</v>
      </c>
      <c r="H4328" s="1575">
        <v>2023</v>
      </c>
      <c r="I4328" s="1577">
        <v>11934</v>
      </c>
      <c r="J4328" s="1575">
        <f t="shared" si="233"/>
        <v>37.5</v>
      </c>
      <c r="K4328" s="1577">
        <f t="shared" si="229"/>
        <v>7458.75</v>
      </c>
      <c r="L4328" s="1575"/>
      <c r="M4328" s="1575"/>
      <c r="N4328" s="1578">
        <f t="shared" si="230"/>
        <v>0</v>
      </c>
      <c r="O4328" s="2124"/>
      <c r="P4328" s="2124"/>
      <c r="Q4328" s="2124">
        <f t="shared" si="231"/>
        <v>0</v>
      </c>
      <c r="R4328" s="2425"/>
    </row>
    <row r="4329" spans="3:18" ht="14.25" customHeight="1">
      <c r="C4329" s="1573">
        <v>108</v>
      </c>
      <c r="D4329" s="1969" t="s">
        <v>7559</v>
      </c>
      <c r="E4329" s="1574">
        <v>8</v>
      </c>
      <c r="F4329" s="1575"/>
      <c r="G4329" s="1725">
        <v>1</v>
      </c>
      <c r="H4329" s="1575">
        <v>2013</v>
      </c>
      <c r="I4329" s="1577">
        <v>178.2</v>
      </c>
      <c r="J4329" s="1575">
        <f t="shared" si="233"/>
        <v>100</v>
      </c>
      <c r="K4329" s="1577">
        <f t="shared" si="229"/>
        <v>0</v>
      </c>
      <c r="L4329" s="1575"/>
      <c r="M4329" s="1575"/>
      <c r="N4329" s="1578">
        <f t="shared" si="230"/>
        <v>0</v>
      </c>
      <c r="O4329" s="2124"/>
      <c r="P4329" s="2124"/>
      <c r="Q4329" s="2124">
        <f t="shared" si="231"/>
        <v>0</v>
      </c>
      <c r="R4329" s="2425"/>
    </row>
    <row r="4330" spans="3:18" ht="14.25" customHeight="1">
      <c r="C4330" s="1573">
        <v>109</v>
      </c>
      <c r="D4330" s="1969" t="s">
        <v>7559</v>
      </c>
      <c r="E4330" s="1574">
        <v>8</v>
      </c>
      <c r="F4330" s="1575"/>
      <c r="G4330" s="1725">
        <v>1</v>
      </c>
      <c r="H4330" s="1575">
        <v>2013</v>
      </c>
      <c r="I4330" s="1577">
        <v>178.2</v>
      </c>
      <c r="J4330" s="1575">
        <f t="shared" si="233"/>
        <v>100</v>
      </c>
      <c r="K4330" s="1577">
        <f t="shared" si="229"/>
        <v>0</v>
      </c>
      <c r="L4330" s="1575"/>
      <c r="M4330" s="1575"/>
      <c r="N4330" s="1578">
        <f t="shared" si="230"/>
        <v>0</v>
      </c>
      <c r="O4330" s="2124"/>
      <c r="P4330" s="2124"/>
      <c r="Q4330" s="2124">
        <f t="shared" si="231"/>
        <v>0</v>
      </c>
      <c r="R4330" s="2425"/>
    </row>
    <row r="4331" spans="3:18" ht="14.25" customHeight="1">
      <c r="C4331" s="1573">
        <v>110</v>
      </c>
      <c r="D4331" s="1969" t="s">
        <v>7560</v>
      </c>
      <c r="E4331" s="1574">
        <v>8</v>
      </c>
      <c r="F4331" s="1575"/>
      <c r="G4331" s="1725">
        <v>4</v>
      </c>
      <c r="H4331" s="1575">
        <v>2008</v>
      </c>
      <c r="I4331" s="1577">
        <v>2490</v>
      </c>
      <c r="J4331" s="1575">
        <f t="shared" si="233"/>
        <v>100</v>
      </c>
      <c r="K4331" s="1577">
        <f t="shared" si="229"/>
        <v>0</v>
      </c>
      <c r="L4331" s="1575"/>
      <c r="M4331" s="1575"/>
      <c r="N4331" s="1578">
        <f t="shared" si="230"/>
        <v>0</v>
      </c>
      <c r="O4331" s="2124"/>
      <c r="P4331" s="2124"/>
      <c r="Q4331" s="2124">
        <f t="shared" si="231"/>
        <v>0</v>
      </c>
      <c r="R4331" s="2425"/>
    </row>
    <row r="4332" spans="3:18" ht="14.25" customHeight="1">
      <c r="C4332" s="1573">
        <v>111</v>
      </c>
      <c r="D4332" s="1969" t="s">
        <v>2832</v>
      </c>
      <c r="E4332" s="1574">
        <v>8</v>
      </c>
      <c r="F4332" s="1575"/>
      <c r="G4332" s="1725">
        <v>8</v>
      </c>
      <c r="H4332" s="1575">
        <v>2017</v>
      </c>
      <c r="I4332" s="1577">
        <v>1630.56</v>
      </c>
      <c r="J4332" s="1575">
        <f t="shared" si="233"/>
        <v>100</v>
      </c>
      <c r="K4332" s="1577">
        <f t="shared" si="229"/>
        <v>0</v>
      </c>
      <c r="L4332" s="1575"/>
      <c r="M4332" s="1575"/>
      <c r="N4332" s="1578">
        <f t="shared" si="230"/>
        <v>0</v>
      </c>
      <c r="O4332" s="2124"/>
      <c r="P4332" s="2124"/>
      <c r="Q4332" s="2124">
        <f t="shared" si="231"/>
        <v>0</v>
      </c>
      <c r="R4332" s="2425"/>
    </row>
    <row r="4333" spans="3:18" ht="14.25" customHeight="1">
      <c r="C4333" s="1573">
        <v>112</v>
      </c>
      <c r="D4333" s="1969" t="s">
        <v>7561</v>
      </c>
      <c r="E4333" s="1574">
        <v>8</v>
      </c>
      <c r="F4333" s="1575"/>
      <c r="G4333" s="1725">
        <v>1</v>
      </c>
      <c r="H4333" s="1575">
        <v>2022</v>
      </c>
      <c r="I4333" s="1577">
        <v>203.82</v>
      </c>
      <c r="J4333" s="1575">
        <f t="shared" si="233"/>
        <v>50</v>
      </c>
      <c r="K4333" s="1577">
        <f t="shared" si="229"/>
        <v>101.91</v>
      </c>
      <c r="L4333" s="1575"/>
      <c r="M4333" s="1575"/>
      <c r="N4333" s="1578">
        <f t="shared" si="230"/>
        <v>0</v>
      </c>
      <c r="O4333" s="2124"/>
      <c r="P4333" s="2124"/>
      <c r="Q4333" s="2124">
        <f t="shared" si="231"/>
        <v>0</v>
      </c>
      <c r="R4333" s="2425"/>
    </row>
    <row r="4334" spans="3:18" ht="14.25" customHeight="1">
      <c r="C4334" s="1573">
        <v>113</v>
      </c>
      <c r="D4334" s="1969" t="s">
        <v>7562</v>
      </c>
      <c r="E4334" s="1574">
        <v>8</v>
      </c>
      <c r="F4334" s="1575"/>
      <c r="G4334" s="1725">
        <v>3</v>
      </c>
      <c r="H4334" s="1575">
        <v>2024</v>
      </c>
      <c r="I4334" s="1577">
        <v>70.2</v>
      </c>
      <c r="J4334" s="1575">
        <f t="shared" si="233"/>
        <v>25</v>
      </c>
      <c r="K4334" s="1577">
        <f t="shared" si="229"/>
        <v>52.650000000000006</v>
      </c>
      <c r="L4334" s="1575"/>
      <c r="M4334" s="1575"/>
      <c r="N4334" s="1578">
        <f t="shared" si="230"/>
        <v>0</v>
      </c>
      <c r="O4334" s="2124"/>
      <c r="P4334" s="2124"/>
      <c r="Q4334" s="2124">
        <f t="shared" si="231"/>
        <v>0</v>
      </c>
      <c r="R4334" s="2425"/>
    </row>
    <row r="4335" spans="3:18" ht="14.25" customHeight="1">
      <c r="C4335" s="1573">
        <v>114</v>
      </c>
      <c r="D4335" s="1969" t="s">
        <v>7562</v>
      </c>
      <c r="E4335" s="1574">
        <v>8</v>
      </c>
      <c r="F4335" s="1575"/>
      <c r="G4335" s="1725">
        <v>2</v>
      </c>
      <c r="H4335" s="1575">
        <v>2024</v>
      </c>
      <c r="I4335" s="1577">
        <v>45.12</v>
      </c>
      <c r="J4335" s="1575">
        <f t="shared" si="233"/>
        <v>25</v>
      </c>
      <c r="K4335" s="1577">
        <f t="shared" si="229"/>
        <v>33.839999999999996</v>
      </c>
      <c r="L4335" s="1575"/>
      <c r="M4335" s="1575"/>
      <c r="N4335" s="1578">
        <f t="shared" si="230"/>
        <v>0</v>
      </c>
      <c r="O4335" s="2124"/>
      <c r="P4335" s="2124"/>
      <c r="Q4335" s="2124">
        <f t="shared" si="231"/>
        <v>0</v>
      </c>
      <c r="R4335" s="2425"/>
    </row>
    <row r="4336" spans="3:18" ht="14.25" customHeight="1">
      <c r="C4336" s="1573">
        <v>115</v>
      </c>
      <c r="D4336" s="1969" t="s">
        <v>7562</v>
      </c>
      <c r="E4336" s="1574">
        <v>8</v>
      </c>
      <c r="F4336" s="1575"/>
      <c r="G4336" s="1725">
        <v>7</v>
      </c>
      <c r="H4336" s="1575">
        <v>2024</v>
      </c>
      <c r="I4336" s="1577">
        <v>157.91999999999999</v>
      </c>
      <c r="J4336" s="1575">
        <f t="shared" si="233"/>
        <v>25</v>
      </c>
      <c r="K4336" s="1577">
        <f t="shared" si="229"/>
        <v>118.44</v>
      </c>
      <c r="L4336" s="1575"/>
      <c r="M4336" s="1575"/>
      <c r="N4336" s="1578">
        <f t="shared" si="230"/>
        <v>0</v>
      </c>
      <c r="O4336" s="2124"/>
      <c r="P4336" s="2124"/>
      <c r="Q4336" s="2124">
        <f t="shared" si="231"/>
        <v>0</v>
      </c>
      <c r="R4336" s="2425"/>
    </row>
    <row r="4337" spans="3:18" ht="14.25" customHeight="1">
      <c r="C4337" s="1573">
        <v>116</v>
      </c>
      <c r="D4337" s="1969" t="s">
        <v>7563</v>
      </c>
      <c r="E4337" s="1574">
        <v>8</v>
      </c>
      <c r="F4337" s="1575"/>
      <c r="G4337" s="1725">
        <v>4</v>
      </c>
      <c r="H4337" s="1575">
        <v>2024</v>
      </c>
      <c r="I4337" s="1577">
        <v>88.2</v>
      </c>
      <c r="J4337" s="1575">
        <f t="shared" si="233"/>
        <v>25</v>
      </c>
      <c r="K4337" s="1577">
        <f t="shared" si="229"/>
        <v>66.150000000000006</v>
      </c>
      <c r="L4337" s="1575"/>
      <c r="M4337" s="1575"/>
      <c r="N4337" s="1578">
        <f t="shared" si="230"/>
        <v>0</v>
      </c>
      <c r="O4337" s="2124"/>
      <c r="P4337" s="2124"/>
      <c r="Q4337" s="2124">
        <f t="shared" si="231"/>
        <v>0</v>
      </c>
      <c r="R4337" s="2425"/>
    </row>
    <row r="4338" spans="3:18" ht="14.25" customHeight="1">
      <c r="C4338" s="1573">
        <v>117</v>
      </c>
      <c r="D4338" s="1969" t="s">
        <v>7558</v>
      </c>
      <c r="E4338" s="1574">
        <v>8</v>
      </c>
      <c r="F4338" s="1575"/>
      <c r="G4338" s="1725">
        <v>1</v>
      </c>
      <c r="H4338" s="1575">
        <v>2024</v>
      </c>
      <c r="I4338" s="1577">
        <v>3978</v>
      </c>
      <c r="J4338" s="1575">
        <f t="shared" ref="J4338:J4376" si="234">IF(($J$14-H4338)*J$4093&gt;100,100,($J$14-H4338)*J$4093)</f>
        <v>25</v>
      </c>
      <c r="K4338" s="1577">
        <f t="shared" si="229"/>
        <v>2983.5</v>
      </c>
      <c r="L4338" s="1575"/>
      <c r="M4338" s="1575"/>
      <c r="N4338" s="1578">
        <f t="shared" si="230"/>
        <v>0</v>
      </c>
      <c r="O4338" s="2124"/>
      <c r="P4338" s="2124"/>
      <c r="Q4338" s="2124">
        <f t="shared" si="231"/>
        <v>0</v>
      </c>
      <c r="R4338" s="2425"/>
    </row>
    <row r="4339" spans="3:18" ht="14.25" customHeight="1">
      <c r="C4339" s="1573">
        <v>118</v>
      </c>
      <c r="D4339" s="1969" t="s">
        <v>7562</v>
      </c>
      <c r="E4339" s="1574">
        <v>8</v>
      </c>
      <c r="F4339" s="1575"/>
      <c r="G4339" s="1725">
        <v>4</v>
      </c>
      <c r="H4339" s="1575">
        <v>2024</v>
      </c>
      <c r="I4339" s="1577">
        <v>90.24</v>
      </c>
      <c r="J4339" s="1575">
        <f t="shared" si="234"/>
        <v>25</v>
      </c>
      <c r="K4339" s="1577">
        <f t="shared" si="229"/>
        <v>67.679999999999993</v>
      </c>
      <c r="L4339" s="1575"/>
      <c r="M4339" s="1575"/>
      <c r="N4339" s="1578">
        <f t="shared" si="230"/>
        <v>0</v>
      </c>
      <c r="O4339" s="2124"/>
      <c r="P4339" s="2124"/>
      <c r="Q4339" s="2124">
        <f t="shared" si="231"/>
        <v>0</v>
      </c>
      <c r="R4339" s="2425"/>
    </row>
    <row r="4340" spans="3:18" ht="14.25" customHeight="1">
      <c r="C4340" s="1573">
        <v>119</v>
      </c>
      <c r="D4340" s="1969" t="s">
        <v>7563</v>
      </c>
      <c r="E4340" s="1574">
        <v>8</v>
      </c>
      <c r="F4340" s="1575"/>
      <c r="G4340" s="1725">
        <v>2</v>
      </c>
      <c r="H4340" s="1575">
        <v>2024</v>
      </c>
      <c r="I4340" s="1577">
        <v>44.1</v>
      </c>
      <c r="J4340" s="1575">
        <f t="shared" si="234"/>
        <v>25</v>
      </c>
      <c r="K4340" s="1577">
        <f t="shared" si="229"/>
        <v>33.075000000000003</v>
      </c>
      <c r="L4340" s="1575"/>
      <c r="M4340" s="1575"/>
      <c r="N4340" s="1578">
        <f t="shared" si="230"/>
        <v>0</v>
      </c>
      <c r="O4340" s="2124"/>
      <c r="P4340" s="2124"/>
      <c r="Q4340" s="2124">
        <f t="shared" si="231"/>
        <v>0</v>
      </c>
      <c r="R4340" s="2425"/>
    </row>
    <row r="4341" spans="3:18" ht="14.25" customHeight="1">
      <c r="C4341" s="1573">
        <v>120</v>
      </c>
      <c r="D4341" s="1969" t="s">
        <v>7564</v>
      </c>
      <c r="E4341" s="1574">
        <v>8</v>
      </c>
      <c r="F4341" s="1575"/>
      <c r="G4341" s="1725">
        <v>1</v>
      </c>
      <c r="H4341" s="1575">
        <v>2024</v>
      </c>
      <c r="I4341" s="1577">
        <v>1965.9428600000001</v>
      </c>
      <c r="J4341" s="1575">
        <f t="shared" si="234"/>
        <v>25</v>
      </c>
      <c r="K4341" s="1577">
        <f t="shared" si="229"/>
        <v>1474.4571450000001</v>
      </c>
      <c r="L4341" s="1575"/>
      <c r="M4341" s="1575"/>
      <c r="N4341" s="1578">
        <f t="shared" si="230"/>
        <v>0</v>
      </c>
      <c r="O4341" s="2124"/>
      <c r="P4341" s="2124"/>
      <c r="Q4341" s="2124">
        <f t="shared" si="231"/>
        <v>0</v>
      </c>
      <c r="R4341" s="2425"/>
    </row>
    <row r="4342" spans="3:18" ht="14.25" customHeight="1">
      <c r="C4342" s="1573">
        <v>121</v>
      </c>
      <c r="D4342" s="1969" t="s">
        <v>7565</v>
      </c>
      <c r="E4342" s="1574">
        <v>8</v>
      </c>
      <c r="F4342" s="1575"/>
      <c r="G4342" s="1725">
        <v>1</v>
      </c>
      <c r="H4342" s="1575">
        <v>2024</v>
      </c>
      <c r="I4342" s="1577">
        <v>1965.9428600000001</v>
      </c>
      <c r="J4342" s="1575">
        <f t="shared" si="234"/>
        <v>25</v>
      </c>
      <c r="K4342" s="1577">
        <f t="shared" si="229"/>
        <v>1474.4571450000001</v>
      </c>
      <c r="L4342" s="1575"/>
      <c r="M4342" s="1575"/>
      <c r="N4342" s="1578">
        <f t="shared" si="230"/>
        <v>0</v>
      </c>
      <c r="O4342" s="2124"/>
      <c r="P4342" s="2124"/>
      <c r="Q4342" s="2124">
        <f t="shared" si="231"/>
        <v>0</v>
      </c>
      <c r="R4342" s="2425"/>
    </row>
    <row r="4343" spans="3:18" ht="14.25" customHeight="1">
      <c r="C4343" s="1573">
        <v>122</v>
      </c>
      <c r="D4343" s="1969" t="s">
        <v>7566</v>
      </c>
      <c r="E4343" s="1574">
        <v>8</v>
      </c>
      <c r="F4343" s="1575"/>
      <c r="G4343" s="1725">
        <v>1</v>
      </c>
      <c r="H4343" s="1575">
        <v>2024</v>
      </c>
      <c r="I4343" s="1577">
        <v>78.209999999999994</v>
      </c>
      <c r="J4343" s="1575">
        <f t="shared" si="234"/>
        <v>25</v>
      </c>
      <c r="K4343" s="1577">
        <f t="shared" si="229"/>
        <v>58.657499999999999</v>
      </c>
      <c r="L4343" s="1575"/>
      <c r="M4343" s="1575"/>
      <c r="N4343" s="1578">
        <f t="shared" si="230"/>
        <v>0</v>
      </c>
      <c r="O4343" s="2124"/>
      <c r="P4343" s="2124"/>
      <c r="Q4343" s="2124">
        <f t="shared" si="231"/>
        <v>0</v>
      </c>
      <c r="R4343" s="2425"/>
    </row>
    <row r="4344" spans="3:18" ht="14.25" customHeight="1">
      <c r="C4344" s="1573">
        <v>123</v>
      </c>
      <c r="D4344" s="1969" t="s">
        <v>7567</v>
      </c>
      <c r="E4344" s="1574">
        <v>8</v>
      </c>
      <c r="F4344" s="1575"/>
      <c r="G4344" s="1725">
        <v>1</v>
      </c>
      <c r="H4344" s="1575">
        <v>2024</v>
      </c>
      <c r="I4344" s="1577">
        <v>47.795000000000002</v>
      </c>
      <c r="J4344" s="1575">
        <f t="shared" si="234"/>
        <v>25</v>
      </c>
      <c r="K4344" s="1577">
        <f t="shared" si="229"/>
        <v>35.846249999999998</v>
      </c>
      <c r="L4344" s="1575"/>
      <c r="M4344" s="1575"/>
      <c r="N4344" s="1578">
        <f t="shared" si="230"/>
        <v>0</v>
      </c>
      <c r="O4344" s="2124"/>
      <c r="P4344" s="2124"/>
      <c r="Q4344" s="2124">
        <f t="shared" si="231"/>
        <v>0</v>
      </c>
      <c r="R4344" s="2425"/>
    </row>
    <row r="4345" spans="3:18" ht="14.25" customHeight="1">
      <c r="C4345" s="1573">
        <v>124</v>
      </c>
      <c r="D4345" s="1969" t="s">
        <v>7566</v>
      </c>
      <c r="E4345" s="1574">
        <v>8</v>
      </c>
      <c r="F4345" s="1575"/>
      <c r="G4345" s="1725">
        <v>24</v>
      </c>
      <c r="H4345" s="1575">
        <v>2024</v>
      </c>
      <c r="I4345" s="1577">
        <v>813.38400000000001</v>
      </c>
      <c r="J4345" s="1575">
        <f t="shared" si="234"/>
        <v>25</v>
      </c>
      <c r="K4345" s="1577">
        <f t="shared" si="229"/>
        <v>610.03800000000001</v>
      </c>
      <c r="L4345" s="1575"/>
      <c r="M4345" s="1575"/>
      <c r="N4345" s="1578">
        <f t="shared" si="230"/>
        <v>0</v>
      </c>
      <c r="O4345" s="2124"/>
      <c r="P4345" s="2124"/>
      <c r="Q4345" s="2124">
        <f t="shared" si="231"/>
        <v>0</v>
      </c>
      <c r="R4345" s="2425"/>
    </row>
    <row r="4346" spans="3:18" ht="14.25" customHeight="1">
      <c r="C4346" s="1573">
        <v>125</v>
      </c>
      <c r="D4346" s="1969" t="s">
        <v>7568</v>
      </c>
      <c r="E4346" s="1574">
        <v>8</v>
      </c>
      <c r="F4346" s="1575"/>
      <c r="G4346" s="1725">
        <v>39</v>
      </c>
      <c r="H4346" s="1575">
        <v>2024</v>
      </c>
      <c r="I4346" s="1577">
        <v>1253.9670000000001</v>
      </c>
      <c r="J4346" s="1575">
        <f t="shared" si="234"/>
        <v>25</v>
      </c>
      <c r="K4346" s="1577">
        <f t="shared" si="229"/>
        <v>940.47525000000007</v>
      </c>
      <c r="L4346" s="1575"/>
      <c r="M4346" s="1575"/>
      <c r="N4346" s="1578">
        <f t="shared" si="230"/>
        <v>0</v>
      </c>
      <c r="O4346" s="2124"/>
      <c r="P4346" s="2124"/>
      <c r="Q4346" s="2124">
        <f t="shared" si="231"/>
        <v>0</v>
      </c>
      <c r="R4346" s="2425"/>
    </row>
    <row r="4347" spans="3:18" ht="14.25" customHeight="1">
      <c r="C4347" s="1573">
        <v>126</v>
      </c>
      <c r="D4347" s="1969" t="s">
        <v>7373</v>
      </c>
      <c r="E4347" s="1574">
        <v>8</v>
      </c>
      <c r="F4347" s="1575"/>
      <c r="G4347" s="1725">
        <v>6</v>
      </c>
      <c r="H4347" s="1575">
        <v>2024</v>
      </c>
      <c r="I4347" s="1577">
        <v>667.39200000000005</v>
      </c>
      <c r="J4347" s="1575">
        <f t="shared" si="234"/>
        <v>25</v>
      </c>
      <c r="K4347" s="1577">
        <f t="shared" si="229"/>
        <v>500.54400000000004</v>
      </c>
      <c r="L4347" s="1575"/>
      <c r="M4347" s="1575"/>
      <c r="N4347" s="1578">
        <f t="shared" si="230"/>
        <v>0</v>
      </c>
      <c r="O4347" s="2124"/>
      <c r="P4347" s="2124"/>
      <c r="Q4347" s="2124">
        <f t="shared" si="231"/>
        <v>0</v>
      </c>
      <c r="R4347" s="2425"/>
    </row>
    <row r="4348" spans="3:18" ht="14.25" customHeight="1">
      <c r="C4348" s="1573">
        <v>127</v>
      </c>
      <c r="D4348" s="1969" t="s">
        <v>7476</v>
      </c>
      <c r="E4348" s="1574">
        <v>8</v>
      </c>
      <c r="F4348" s="1575"/>
      <c r="G4348" s="1725">
        <v>1</v>
      </c>
      <c r="H4348" s="1575">
        <v>2024</v>
      </c>
      <c r="I4348" s="1577">
        <v>139.04</v>
      </c>
      <c r="J4348" s="1575">
        <f t="shared" si="234"/>
        <v>25</v>
      </c>
      <c r="K4348" s="1577">
        <f t="shared" si="229"/>
        <v>104.28</v>
      </c>
      <c r="L4348" s="1575"/>
      <c r="M4348" s="1575"/>
      <c r="N4348" s="1578">
        <f t="shared" si="230"/>
        <v>0</v>
      </c>
      <c r="O4348" s="2124"/>
      <c r="P4348" s="2124"/>
      <c r="Q4348" s="2124">
        <f t="shared" si="231"/>
        <v>0</v>
      </c>
      <c r="R4348" s="2425"/>
    </row>
    <row r="4349" spans="3:18" ht="14.25" customHeight="1">
      <c r="C4349" s="1573">
        <v>128</v>
      </c>
      <c r="D4349" s="1969" t="s">
        <v>7569</v>
      </c>
      <c r="E4349" s="1574">
        <v>8</v>
      </c>
      <c r="F4349" s="1575"/>
      <c r="G4349" s="1725">
        <v>1</v>
      </c>
      <c r="H4349" s="1575">
        <v>2024</v>
      </c>
      <c r="I4349" s="1577">
        <v>78.209999999999994</v>
      </c>
      <c r="J4349" s="1575">
        <f t="shared" si="234"/>
        <v>25</v>
      </c>
      <c r="K4349" s="1577">
        <f t="shared" si="229"/>
        <v>58.657499999999999</v>
      </c>
      <c r="L4349" s="1575"/>
      <c r="M4349" s="1575"/>
      <c r="N4349" s="1578">
        <f t="shared" si="230"/>
        <v>0</v>
      </c>
      <c r="O4349" s="2124"/>
      <c r="P4349" s="2124"/>
      <c r="Q4349" s="2124">
        <f t="shared" si="231"/>
        <v>0</v>
      </c>
      <c r="R4349" s="2425"/>
    </row>
    <row r="4350" spans="3:18" ht="14.25" customHeight="1">
      <c r="C4350" s="1573">
        <v>129</v>
      </c>
      <c r="D4350" s="1969" t="s">
        <v>7373</v>
      </c>
      <c r="E4350" s="1574">
        <v>8</v>
      </c>
      <c r="F4350" s="1575"/>
      <c r="G4350" s="1725">
        <v>2</v>
      </c>
      <c r="H4350" s="1575">
        <v>2024</v>
      </c>
      <c r="I4350" s="1577">
        <v>222.464</v>
      </c>
      <c r="J4350" s="1575">
        <f t="shared" si="234"/>
        <v>25</v>
      </c>
      <c r="K4350" s="1577">
        <f t="shared" si="229"/>
        <v>166.84800000000001</v>
      </c>
      <c r="L4350" s="1575"/>
      <c r="M4350" s="1575"/>
      <c r="N4350" s="1578">
        <f t="shared" si="230"/>
        <v>0</v>
      </c>
      <c r="O4350" s="2124"/>
      <c r="P4350" s="2124"/>
      <c r="Q4350" s="2124">
        <f t="shared" si="231"/>
        <v>0</v>
      </c>
      <c r="R4350" s="2425"/>
    </row>
    <row r="4351" spans="3:18" ht="14.25" customHeight="1">
      <c r="C4351" s="1573">
        <v>130</v>
      </c>
      <c r="D4351" s="1969" t="s">
        <v>7476</v>
      </c>
      <c r="E4351" s="1574">
        <v>8</v>
      </c>
      <c r="F4351" s="1575"/>
      <c r="G4351" s="1725">
        <v>2</v>
      </c>
      <c r="H4351" s="1575">
        <v>2024</v>
      </c>
      <c r="I4351" s="1577">
        <v>278.08</v>
      </c>
      <c r="J4351" s="1575">
        <f t="shared" si="234"/>
        <v>25</v>
      </c>
      <c r="K4351" s="1577">
        <f t="shared" si="229"/>
        <v>208.56</v>
      </c>
      <c r="L4351" s="1575"/>
      <c r="M4351" s="1575"/>
      <c r="N4351" s="1578">
        <f t="shared" si="230"/>
        <v>0</v>
      </c>
      <c r="O4351" s="2124"/>
      <c r="P4351" s="2124"/>
      <c r="Q4351" s="2124">
        <f t="shared" si="231"/>
        <v>0</v>
      </c>
      <c r="R4351" s="2425"/>
    </row>
    <row r="4352" spans="3:18" ht="14.25" customHeight="1">
      <c r="C4352" s="1573">
        <v>131</v>
      </c>
      <c r="D4352" s="1969" t="s">
        <v>7566</v>
      </c>
      <c r="E4352" s="1574">
        <v>8</v>
      </c>
      <c r="F4352" s="1575"/>
      <c r="G4352" s="1725">
        <v>4</v>
      </c>
      <c r="H4352" s="1575">
        <v>2024</v>
      </c>
      <c r="I4352" s="1577">
        <v>135.56399999999999</v>
      </c>
      <c r="J4352" s="1575">
        <f t="shared" si="234"/>
        <v>25</v>
      </c>
      <c r="K4352" s="1577">
        <f t="shared" si="229"/>
        <v>101.673</v>
      </c>
      <c r="L4352" s="1575"/>
      <c r="M4352" s="1575"/>
      <c r="N4352" s="1578">
        <f t="shared" si="230"/>
        <v>0</v>
      </c>
      <c r="O4352" s="2124"/>
      <c r="P4352" s="2124"/>
      <c r="Q4352" s="2124">
        <f t="shared" si="231"/>
        <v>0</v>
      </c>
      <c r="R4352" s="2425"/>
    </row>
    <row r="4353" spans="3:18" ht="14.25" customHeight="1">
      <c r="C4353" s="1573">
        <v>132</v>
      </c>
      <c r="D4353" s="1969" t="s">
        <v>7568</v>
      </c>
      <c r="E4353" s="1574">
        <v>8</v>
      </c>
      <c r="F4353" s="1575"/>
      <c r="G4353" s="1725">
        <v>32</v>
      </c>
      <c r="H4353" s="1575">
        <v>2024</v>
      </c>
      <c r="I4353" s="1577">
        <v>1028.896</v>
      </c>
      <c r="J4353" s="1575">
        <f t="shared" si="234"/>
        <v>25</v>
      </c>
      <c r="K4353" s="1577">
        <f t="shared" si="229"/>
        <v>771.67200000000003</v>
      </c>
      <c r="L4353" s="1575"/>
      <c r="M4353" s="1575"/>
      <c r="N4353" s="1578">
        <f t="shared" si="230"/>
        <v>0</v>
      </c>
      <c r="O4353" s="2124"/>
      <c r="P4353" s="2124"/>
      <c r="Q4353" s="2124">
        <f t="shared" si="231"/>
        <v>0</v>
      </c>
      <c r="R4353" s="2425"/>
    </row>
    <row r="4354" spans="3:18" ht="14.25" customHeight="1">
      <c r="C4354" s="1573">
        <v>133</v>
      </c>
      <c r="D4354" s="1969" t="s">
        <v>5055</v>
      </c>
      <c r="E4354" s="1574">
        <v>8</v>
      </c>
      <c r="F4354" s="1575"/>
      <c r="G4354" s="1725">
        <v>1</v>
      </c>
      <c r="H4354" s="1575">
        <v>2022</v>
      </c>
      <c r="I4354" s="1577">
        <v>45.818179999999998</v>
      </c>
      <c r="J4354" s="1575">
        <f t="shared" si="234"/>
        <v>50</v>
      </c>
      <c r="K4354" s="1577">
        <f t="shared" si="229"/>
        <v>22.909089999999999</v>
      </c>
      <c r="L4354" s="1575"/>
      <c r="M4354" s="1575"/>
      <c r="N4354" s="1578">
        <f t="shared" si="230"/>
        <v>0</v>
      </c>
      <c r="O4354" s="2124"/>
      <c r="P4354" s="2124"/>
      <c r="Q4354" s="2124">
        <f t="shared" si="231"/>
        <v>0</v>
      </c>
      <c r="R4354" s="2425"/>
    </row>
    <row r="4355" spans="3:18" ht="14.25" customHeight="1">
      <c r="C4355" s="1573">
        <v>134</v>
      </c>
      <c r="D4355" s="1969" t="s">
        <v>5034</v>
      </c>
      <c r="E4355" s="1574">
        <v>8</v>
      </c>
      <c r="F4355" s="1575"/>
      <c r="G4355" s="1725">
        <v>1</v>
      </c>
      <c r="H4355" s="1575">
        <v>2021</v>
      </c>
      <c r="I4355" s="1577">
        <v>21.9</v>
      </c>
      <c r="J4355" s="1575">
        <f t="shared" si="234"/>
        <v>62.5</v>
      </c>
      <c r="K4355" s="1577">
        <f t="shared" si="229"/>
        <v>8.2124999999999986</v>
      </c>
      <c r="L4355" s="1575"/>
      <c r="M4355" s="1575"/>
      <c r="N4355" s="1578">
        <f t="shared" si="230"/>
        <v>0</v>
      </c>
      <c r="O4355" s="2124"/>
      <c r="P4355" s="2124"/>
      <c r="Q4355" s="2124">
        <f t="shared" si="231"/>
        <v>0</v>
      </c>
      <c r="R4355" s="2425"/>
    </row>
    <row r="4356" spans="3:18" ht="14.25" customHeight="1">
      <c r="C4356" s="1573">
        <v>135</v>
      </c>
      <c r="D4356" s="1969" t="s">
        <v>2103</v>
      </c>
      <c r="E4356" s="1574">
        <v>8</v>
      </c>
      <c r="F4356" s="1575"/>
      <c r="G4356" s="1725">
        <v>1</v>
      </c>
      <c r="H4356" s="1575">
        <v>2019</v>
      </c>
      <c r="I4356" s="1577">
        <v>52.113</v>
      </c>
      <c r="J4356" s="1575">
        <f t="shared" si="234"/>
        <v>87.5</v>
      </c>
      <c r="K4356" s="1577">
        <f t="shared" si="229"/>
        <v>6.5141249999999999</v>
      </c>
      <c r="L4356" s="1575"/>
      <c r="M4356" s="1575"/>
      <c r="N4356" s="1578">
        <f t="shared" si="230"/>
        <v>0</v>
      </c>
      <c r="O4356" s="2124"/>
      <c r="P4356" s="2124"/>
      <c r="Q4356" s="2124">
        <f t="shared" si="231"/>
        <v>0</v>
      </c>
      <c r="R4356" s="2425"/>
    </row>
    <row r="4357" spans="3:18" ht="14.25" customHeight="1">
      <c r="C4357" s="1573">
        <v>136</v>
      </c>
      <c r="D4357" s="1969" t="s">
        <v>2561</v>
      </c>
      <c r="E4357" s="1574">
        <v>8</v>
      </c>
      <c r="F4357" s="1575"/>
      <c r="G4357" s="1725">
        <v>1</v>
      </c>
      <c r="H4357" s="1575">
        <v>2012</v>
      </c>
      <c r="I4357" s="1577">
        <v>488.76</v>
      </c>
      <c r="J4357" s="1575">
        <f t="shared" si="234"/>
        <v>100</v>
      </c>
      <c r="K4357" s="1577">
        <f t="shared" si="229"/>
        <v>0</v>
      </c>
      <c r="L4357" s="1575"/>
      <c r="M4357" s="1575"/>
      <c r="N4357" s="1578">
        <f t="shared" si="230"/>
        <v>0</v>
      </c>
      <c r="O4357" s="2124"/>
      <c r="P4357" s="2124"/>
      <c r="Q4357" s="2124">
        <f t="shared" si="231"/>
        <v>0</v>
      </c>
      <c r="R4357" s="2425"/>
    </row>
    <row r="4358" spans="3:18" ht="14.25" customHeight="1">
      <c r="C4358" s="1573">
        <v>137</v>
      </c>
      <c r="D4358" s="1969" t="s">
        <v>5072</v>
      </c>
      <c r="E4358" s="1574">
        <v>8</v>
      </c>
      <c r="F4358" s="1575"/>
      <c r="G4358" s="1725">
        <v>3</v>
      </c>
      <c r="H4358" s="1575">
        <v>2008</v>
      </c>
      <c r="I4358" s="1577">
        <v>89.343000000000004</v>
      </c>
      <c r="J4358" s="1575">
        <f t="shared" si="234"/>
        <v>100</v>
      </c>
      <c r="K4358" s="1577">
        <f t="shared" si="229"/>
        <v>0</v>
      </c>
      <c r="L4358" s="1575"/>
      <c r="M4358" s="1575"/>
      <c r="N4358" s="1578">
        <f t="shared" si="230"/>
        <v>0</v>
      </c>
      <c r="O4358" s="2124"/>
      <c r="P4358" s="2124"/>
      <c r="Q4358" s="2124">
        <f t="shared" si="231"/>
        <v>0</v>
      </c>
      <c r="R4358" s="2425"/>
    </row>
    <row r="4359" spans="3:18" ht="14.25" customHeight="1">
      <c r="C4359" s="1573">
        <v>138</v>
      </c>
      <c r="D4359" s="1969" t="s">
        <v>2896</v>
      </c>
      <c r="E4359" s="1574">
        <v>8</v>
      </c>
      <c r="F4359" s="1575"/>
      <c r="G4359" s="1725">
        <v>25</v>
      </c>
      <c r="H4359" s="1575">
        <v>2020</v>
      </c>
      <c r="I4359" s="1577">
        <v>1347.375</v>
      </c>
      <c r="J4359" s="1575">
        <f t="shared" si="234"/>
        <v>75</v>
      </c>
      <c r="K4359" s="1577">
        <f t="shared" si="229"/>
        <v>336.84375</v>
      </c>
      <c r="L4359" s="1575"/>
      <c r="M4359" s="1575"/>
      <c r="N4359" s="1578">
        <f t="shared" si="230"/>
        <v>0</v>
      </c>
      <c r="O4359" s="2124"/>
      <c r="P4359" s="2124"/>
      <c r="Q4359" s="2124">
        <f t="shared" si="231"/>
        <v>0</v>
      </c>
      <c r="R4359" s="2425"/>
    </row>
    <row r="4360" spans="3:18" ht="14.25" customHeight="1">
      <c r="C4360" s="1573">
        <v>139</v>
      </c>
      <c r="D4360" s="1969" t="s">
        <v>2896</v>
      </c>
      <c r="E4360" s="1574">
        <v>8</v>
      </c>
      <c r="F4360" s="1575"/>
      <c r="G4360" s="1725">
        <v>1</v>
      </c>
      <c r="H4360" s="1575">
        <v>2021</v>
      </c>
      <c r="I4360" s="1577">
        <v>53.895000000000003</v>
      </c>
      <c r="J4360" s="1575">
        <f t="shared" si="234"/>
        <v>62.5</v>
      </c>
      <c r="K4360" s="1577">
        <f t="shared" si="229"/>
        <v>20.210625</v>
      </c>
      <c r="L4360" s="1575"/>
      <c r="M4360" s="1575"/>
      <c r="N4360" s="1578">
        <f t="shared" si="230"/>
        <v>0</v>
      </c>
      <c r="O4360" s="2124"/>
      <c r="P4360" s="2124"/>
      <c r="Q4360" s="2124">
        <f t="shared" si="231"/>
        <v>0</v>
      </c>
      <c r="R4360" s="2425"/>
    </row>
    <row r="4361" spans="3:18" ht="14.25" customHeight="1">
      <c r="C4361" s="1573">
        <v>140</v>
      </c>
      <c r="D4361" s="1969" t="s">
        <v>2832</v>
      </c>
      <c r="E4361" s="1574">
        <v>8</v>
      </c>
      <c r="F4361" s="1575"/>
      <c r="G4361" s="1725">
        <v>2</v>
      </c>
      <c r="H4361" s="1575">
        <v>2017</v>
      </c>
      <c r="I4361" s="1577">
        <v>407.64</v>
      </c>
      <c r="J4361" s="1575">
        <f t="shared" si="234"/>
        <v>100</v>
      </c>
      <c r="K4361" s="1577">
        <f t="shared" si="229"/>
        <v>0</v>
      </c>
      <c r="L4361" s="1575"/>
      <c r="M4361" s="1575"/>
      <c r="N4361" s="1578">
        <f t="shared" si="230"/>
        <v>0</v>
      </c>
      <c r="O4361" s="2124"/>
      <c r="P4361" s="2124"/>
      <c r="Q4361" s="2124">
        <f t="shared" si="231"/>
        <v>0</v>
      </c>
      <c r="R4361" s="2425"/>
    </row>
    <row r="4362" spans="3:18" ht="14.25" customHeight="1">
      <c r="C4362" s="1573">
        <v>141</v>
      </c>
      <c r="D4362" s="1969" t="s">
        <v>2898</v>
      </c>
      <c r="E4362" s="1574">
        <v>8</v>
      </c>
      <c r="F4362" s="1575"/>
      <c r="G4362" s="1725">
        <v>2</v>
      </c>
      <c r="H4362" s="1575">
        <v>2021</v>
      </c>
      <c r="I4362" s="1577">
        <v>561.6</v>
      </c>
      <c r="J4362" s="1575">
        <f t="shared" si="234"/>
        <v>62.5</v>
      </c>
      <c r="K4362" s="1577">
        <f t="shared" si="229"/>
        <v>210.60000000000002</v>
      </c>
      <c r="L4362" s="1575"/>
      <c r="M4362" s="1575"/>
      <c r="N4362" s="1578">
        <f t="shared" si="230"/>
        <v>0</v>
      </c>
      <c r="O4362" s="2124"/>
      <c r="P4362" s="2124"/>
      <c r="Q4362" s="2124">
        <f t="shared" si="231"/>
        <v>0</v>
      </c>
      <c r="R4362" s="2425"/>
    </row>
    <row r="4363" spans="3:18" ht="14.25" customHeight="1">
      <c r="C4363" s="1573">
        <v>142</v>
      </c>
      <c r="D4363" s="1969" t="s">
        <v>5082</v>
      </c>
      <c r="E4363" s="1574">
        <v>8</v>
      </c>
      <c r="F4363" s="1575"/>
      <c r="G4363" s="1725">
        <v>1</v>
      </c>
      <c r="H4363" s="1575">
        <v>2009</v>
      </c>
      <c r="I4363" s="1577">
        <v>459.37</v>
      </c>
      <c r="J4363" s="1575">
        <f t="shared" si="234"/>
        <v>100</v>
      </c>
      <c r="K4363" s="1577">
        <f t="shared" si="229"/>
        <v>0</v>
      </c>
      <c r="L4363" s="1575"/>
      <c r="M4363" s="1575"/>
      <c r="N4363" s="1578">
        <f t="shared" si="230"/>
        <v>0</v>
      </c>
      <c r="O4363" s="2124"/>
      <c r="P4363" s="2124"/>
      <c r="Q4363" s="2124">
        <f t="shared" si="231"/>
        <v>0</v>
      </c>
      <c r="R4363" s="2425"/>
    </row>
    <row r="4364" spans="3:18" ht="14.25" customHeight="1">
      <c r="C4364" s="1573">
        <v>143</v>
      </c>
      <c r="D4364" s="1969" t="s">
        <v>2849</v>
      </c>
      <c r="E4364" s="1574">
        <v>8</v>
      </c>
      <c r="F4364" s="1575"/>
      <c r="G4364" s="1725">
        <v>3</v>
      </c>
      <c r="H4364" s="1575">
        <v>2009</v>
      </c>
      <c r="I4364" s="1577">
        <v>5068.7160000000003</v>
      </c>
      <c r="J4364" s="1575">
        <f t="shared" si="234"/>
        <v>100</v>
      </c>
      <c r="K4364" s="1577">
        <f t="shared" si="229"/>
        <v>0</v>
      </c>
      <c r="L4364" s="1575"/>
      <c r="M4364" s="1575"/>
      <c r="N4364" s="1578">
        <f t="shared" si="230"/>
        <v>0</v>
      </c>
      <c r="O4364" s="2124"/>
      <c r="P4364" s="2124"/>
      <c r="Q4364" s="2124">
        <f t="shared" si="231"/>
        <v>0</v>
      </c>
      <c r="R4364" s="2425"/>
    </row>
    <row r="4365" spans="3:18" ht="14.25" customHeight="1">
      <c r="C4365" s="1573">
        <v>144</v>
      </c>
      <c r="D4365" s="1969" t="s">
        <v>2888</v>
      </c>
      <c r="E4365" s="1574">
        <v>8</v>
      </c>
      <c r="F4365" s="1575"/>
      <c r="G4365" s="1725">
        <v>2</v>
      </c>
      <c r="H4365" s="1575">
        <v>2013</v>
      </c>
      <c r="I4365" s="1577">
        <v>3639.45712</v>
      </c>
      <c r="J4365" s="1575">
        <f t="shared" si="234"/>
        <v>100</v>
      </c>
      <c r="K4365" s="1577">
        <f t="shared" si="229"/>
        <v>0</v>
      </c>
      <c r="L4365" s="1575"/>
      <c r="M4365" s="1575"/>
      <c r="N4365" s="1578">
        <f t="shared" si="230"/>
        <v>0</v>
      </c>
      <c r="O4365" s="2124"/>
      <c r="P4365" s="2124"/>
      <c r="Q4365" s="2124">
        <f t="shared" si="231"/>
        <v>0</v>
      </c>
      <c r="R4365" s="2425"/>
    </row>
    <row r="4366" spans="3:18" ht="14.25" customHeight="1">
      <c r="C4366" s="1573">
        <v>145</v>
      </c>
      <c r="D4366" s="1969" t="s">
        <v>2875</v>
      </c>
      <c r="E4366" s="1574">
        <v>8</v>
      </c>
      <c r="F4366" s="1575"/>
      <c r="G4366" s="1725">
        <v>1</v>
      </c>
      <c r="H4366" s="1575">
        <v>2015</v>
      </c>
      <c r="I4366" s="1577">
        <v>2221.6799999999998</v>
      </c>
      <c r="J4366" s="1575">
        <f t="shared" si="234"/>
        <v>100</v>
      </c>
      <c r="K4366" s="1577">
        <f t="shared" si="229"/>
        <v>0</v>
      </c>
      <c r="L4366" s="1575"/>
      <c r="M4366" s="1575"/>
      <c r="N4366" s="1578">
        <f t="shared" si="230"/>
        <v>0</v>
      </c>
      <c r="O4366" s="2124"/>
      <c r="P4366" s="2124"/>
      <c r="Q4366" s="2124">
        <f t="shared" si="231"/>
        <v>0</v>
      </c>
      <c r="R4366" s="2425"/>
    </row>
    <row r="4367" spans="3:18" ht="14.25" customHeight="1">
      <c r="C4367" s="1573">
        <v>146</v>
      </c>
      <c r="D4367" s="1969" t="s">
        <v>2876</v>
      </c>
      <c r="E4367" s="1574">
        <v>8</v>
      </c>
      <c r="F4367" s="1575"/>
      <c r="G4367" s="1725">
        <v>1</v>
      </c>
      <c r="H4367" s="1575">
        <v>2016</v>
      </c>
      <c r="I4367" s="1577">
        <v>2339</v>
      </c>
      <c r="J4367" s="1575">
        <f t="shared" si="234"/>
        <v>100</v>
      </c>
      <c r="K4367" s="1577">
        <f t="shared" si="229"/>
        <v>0</v>
      </c>
      <c r="L4367" s="1575"/>
      <c r="M4367" s="1575"/>
      <c r="N4367" s="1578">
        <f t="shared" si="230"/>
        <v>0</v>
      </c>
      <c r="O4367" s="2124"/>
      <c r="P4367" s="2124"/>
      <c r="Q4367" s="2124">
        <f t="shared" si="231"/>
        <v>0</v>
      </c>
      <c r="R4367" s="2425"/>
    </row>
    <row r="4368" spans="3:18" ht="14.25" customHeight="1">
      <c r="C4368" s="1573">
        <v>147</v>
      </c>
      <c r="D4368" s="1969" t="s">
        <v>2854</v>
      </c>
      <c r="E4368" s="1574">
        <v>8</v>
      </c>
      <c r="F4368" s="1575"/>
      <c r="G4368" s="1725">
        <v>4</v>
      </c>
      <c r="H4368" s="1575">
        <v>2018</v>
      </c>
      <c r="I4368" s="1577">
        <v>9368</v>
      </c>
      <c r="J4368" s="1575">
        <f t="shared" si="234"/>
        <v>100</v>
      </c>
      <c r="K4368" s="1577">
        <f t="shared" si="229"/>
        <v>0</v>
      </c>
      <c r="L4368" s="1575"/>
      <c r="M4368" s="1575"/>
      <c r="N4368" s="1578">
        <f t="shared" si="230"/>
        <v>0</v>
      </c>
      <c r="O4368" s="2124"/>
      <c r="P4368" s="2124"/>
      <c r="Q4368" s="2124">
        <f t="shared" si="231"/>
        <v>0</v>
      </c>
      <c r="R4368" s="2425"/>
    </row>
    <row r="4369" spans="1:18" ht="14.25" customHeight="1">
      <c r="C4369" s="1573">
        <v>148</v>
      </c>
      <c r="D4369" s="1969" t="s">
        <v>7570</v>
      </c>
      <c r="E4369" s="1574">
        <v>8</v>
      </c>
      <c r="F4369" s="1575"/>
      <c r="G4369" s="1725">
        <v>1</v>
      </c>
      <c r="H4369" s="1575">
        <v>2015</v>
      </c>
      <c r="I4369" s="1577">
        <v>2350</v>
      </c>
      <c r="J4369" s="1575">
        <f t="shared" si="234"/>
        <v>100</v>
      </c>
      <c r="K4369" s="1577">
        <f t="shared" si="229"/>
        <v>0</v>
      </c>
      <c r="L4369" s="1575"/>
      <c r="M4369" s="1575"/>
      <c r="N4369" s="1578">
        <f t="shared" si="230"/>
        <v>0</v>
      </c>
      <c r="O4369" s="2124"/>
      <c r="P4369" s="2124"/>
      <c r="Q4369" s="2124">
        <f t="shared" si="231"/>
        <v>0</v>
      </c>
      <c r="R4369" s="2425"/>
    </row>
    <row r="4370" spans="1:18" ht="14.25" customHeight="1">
      <c r="C4370" s="1573">
        <v>149</v>
      </c>
      <c r="D4370" s="1969" t="s">
        <v>5087</v>
      </c>
      <c r="E4370" s="1574">
        <v>8</v>
      </c>
      <c r="F4370" s="1575"/>
      <c r="G4370" s="1725">
        <v>1</v>
      </c>
      <c r="H4370" s="1575">
        <v>2015</v>
      </c>
      <c r="I4370" s="1577">
        <v>2350</v>
      </c>
      <c r="J4370" s="1575">
        <f t="shared" si="234"/>
        <v>100</v>
      </c>
      <c r="K4370" s="1577">
        <f t="shared" si="229"/>
        <v>0</v>
      </c>
      <c r="L4370" s="1575"/>
      <c r="M4370" s="1575"/>
      <c r="N4370" s="1578">
        <f t="shared" si="230"/>
        <v>0</v>
      </c>
      <c r="O4370" s="2124"/>
      <c r="P4370" s="2124"/>
      <c r="Q4370" s="2124">
        <f t="shared" si="231"/>
        <v>0</v>
      </c>
      <c r="R4370" s="2425"/>
    </row>
    <row r="4371" spans="1:18" ht="14.25" customHeight="1">
      <c r="C4371" s="1573">
        <v>150</v>
      </c>
      <c r="D4371" s="1969" t="s">
        <v>2894</v>
      </c>
      <c r="E4371" s="1574">
        <v>8</v>
      </c>
      <c r="F4371" s="1575"/>
      <c r="G4371" s="1725">
        <v>3</v>
      </c>
      <c r="H4371" s="1575">
        <v>2020</v>
      </c>
      <c r="I4371" s="1577">
        <v>7154.4780000000001</v>
      </c>
      <c r="J4371" s="1575">
        <f t="shared" si="234"/>
        <v>75</v>
      </c>
      <c r="K4371" s="1577">
        <f t="shared" si="229"/>
        <v>1788.6194999999998</v>
      </c>
      <c r="L4371" s="1575"/>
      <c r="M4371" s="1575"/>
      <c r="N4371" s="1578">
        <f t="shared" si="230"/>
        <v>0</v>
      </c>
      <c r="O4371" s="2124"/>
      <c r="P4371" s="2124"/>
      <c r="Q4371" s="2124">
        <f t="shared" si="231"/>
        <v>0</v>
      </c>
      <c r="R4371" s="2425"/>
    </row>
    <row r="4372" spans="1:18" ht="14.25" customHeight="1">
      <c r="C4372" s="1573">
        <v>151</v>
      </c>
      <c r="D4372" s="1969" t="s">
        <v>5061</v>
      </c>
      <c r="E4372" s="1574">
        <v>8</v>
      </c>
      <c r="F4372" s="1575"/>
      <c r="G4372" s="1725">
        <v>2</v>
      </c>
      <c r="H4372" s="1575">
        <v>2019</v>
      </c>
      <c r="I4372" s="1577">
        <v>4770</v>
      </c>
      <c r="J4372" s="1575">
        <f t="shared" si="234"/>
        <v>87.5</v>
      </c>
      <c r="K4372" s="1577">
        <f t="shared" si="229"/>
        <v>596.25</v>
      </c>
      <c r="L4372" s="1575"/>
      <c r="M4372" s="1575"/>
      <c r="N4372" s="1578">
        <f t="shared" si="230"/>
        <v>0</v>
      </c>
      <c r="O4372" s="2124"/>
      <c r="P4372" s="2124"/>
      <c r="Q4372" s="2124">
        <f t="shared" si="231"/>
        <v>0</v>
      </c>
      <c r="R4372" s="2425"/>
    </row>
    <row r="4373" spans="1:18" ht="14.25" customHeight="1">
      <c r="C4373" s="1573">
        <v>152</v>
      </c>
      <c r="D4373" s="1969" t="s">
        <v>5071</v>
      </c>
      <c r="E4373" s="1574">
        <v>8</v>
      </c>
      <c r="F4373" s="1575"/>
      <c r="G4373" s="1725">
        <v>1</v>
      </c>
      <c r="H4373" s="1575">
        <v>2016</v>
      </c>
      <c r="I4373" s="1577">
        <v>2397</v>
      </c>
      <c r="J4373" s="1575">
        <f t="shared" si="234"/>
        <v>100</v>
      </c>
      <c r="K4373" s="1577">
        <f t="shared" si="229"/>
        <v>0</v>
      </c>
      <c r="L4373" s="1575"/>
      <c r="M4373" s="1575"/>
      <c r="N4373" s="1578">
        <f t="shared" si="230"/>
        <v>0</v>
      </c>
      <c r="O4373" s="2124"/>
      <c r="P4373" s="2124"/>
      <c r="Q4373" s="2124">
        <f t="shared" si="231"/>
        <v>0</v>
      </c>
      <c r="R4373" s="2425"/>
    </row>
    <row r="4374" spans="1:18" ht="14.25" customHeight="1">
      <c r="C4374" s="1573">
        <v>153</v>
      </c>
      <c r="D4374" s="1969" t="s">
        <v>7571</v>
      </c>
      <c r="E4374" s="1574">
        <v>8</v>
      </c>
      <c r="F4374" s="1575"/>
      <c r="G4374" s="1725">
        <v>1</v>
      </c>
      <c r="H4374" s="1575">
        <v>2016</v>
      </c>
      <c r="I4374" s="1577">
        <v>2397</v>
      </c>
      <c r="J4374" s="1575">
        <f t="shared" si="234"/>
        <v>100</v>
      </c>
      <c r="K4374" s="1577">
        <f t="shared" si="229"/>
        <v>0</v>
      </c>
      <c r="L4374" s="1575"/>
      <c r="M4374" s="1575"/>
      <c r="N4374" s="1578">
        <f t="shared" si="230"/>
        <v>0</v>
      </c>
      <c r="O4374" s="2124"/>
      <c r="P4374" s="2124"/>
      <c r="Q4374" s="2124">
        <f t="shared" si="231"/>
        <v>0</v>
      </c>
      <c r="R4374" s="2425"/>
    </row>
    <row r="4375" spans="1:18" ht="14.25" customHeight="1">
      <c r="C4375" s="1573">
        <v>154</v>
      </c>
      <c r="D4375" s="1969" t="s">
        <v>2897</v>
      </c>
      <c r="E4375" s="1574">
        <v>8</v>
      </c>
      <c r="F4375" s="1575"/>
      <c r="G4375" s="1725">
        <v>4</v>
      </c>
      <c r="H4375" s="1575">
        <v>2021</v>
      </c>
      <c r="I4375" s="1577">
        <v>9856.7999999999993</v>
      </c>
      <c r="J4375" s="1575">
        <f t="shared" si="234"/>
        <v>62.5</v>
      </c>
      <c r="K4375" s="1577">
        <f t="shared" si="229"/>
        <v>3696.2999999999993</v>
      </c>
      <c r="L4375" s="1575"/>
      <c r="M4375" s="1575"/>
      <c r="N4375" s="1578">
        <f t="shared" si="230"/>
        <v>0</v>
      </c>
      <c r="O4375" s="2124"/>
      <c r="P4375" s="2124"/>
      <c r="Q4375" s="2124">
        <f t="shared" si="231"/>
        <v>0</v>
      </c>
      <c r="R4375" s="2425"/>
    </row>
    <row r="4376" spans="1:18" ht="14.25" customHeight="1">
      <c r="C4376" s="1573">
        <v>155</v>
      </c>
      <c r="D4376" s="1969" t="s">
        <v>5081</v>
      </c>
      <c r="E4376" s="1574">
        <v>8</v>
      </c>
      <c r="F4376" s="1575"/>
      <c r="G4376" s="1725">
        <v>1</v>
      </c>
      <c r="H4376" s="1575">
        <v>2009</v>
      </c>
      <c r="I4376" s="1577">
        <v>3187.683</v>
      </c>
      <c r="J4376" s="1575">
        <f t="shared" si="234"/>
        <v>100</v>
      </c>
      <c r="K4376" s="1577">
        <f t="shared" si="229"/>
        <v>0</v>
      </c>
      <c r="L4376" s="1575"/>
      <c r="M4376" s="1575"/>
      <c r="N4376" s="1578">
        <f t="shared" si="230"/>
        <v>0</v>
      </c>
      <c r="O4376" s="2124"/>
      <c r="P4376" s="2124"/>
      <c r="Q4376" s="2124">
        <f t="shared" si="231"/>
        <v>0</v>
      </c>
      <c r="R4376" s="2426"/>
    </row>
    <row r="4377" spans="1:18" ht="83.25" customHeight="1">
      <c r="C4377" s="1696">
        <v>1</v>
      </c>
      <c r="D4377" s="1966" t="s">
        <v>3235</v>
      </c>
      <c r="E4377" s="1697">
        <v>8</v>
      </c>
      <c r="F4377" s="1698"/>
      <c r="G4377" s="1757">
        <v>4</v>
      </c>
      <c r="H4377" s="1698">
        <v>2019</v>
      </c>
      <c r="I4377" s="1700">
        <v>7863.7714400000004</v>
      </c>
      <c r="J4377" s="1698">
        <v>70</v>
      </c>
      <c r="K4377" s="1700">
        <f t="shared" si="229"/>
        <v>2359.1314320000001</v>
      </c>
      <c r="L4377" s="1698"/>
      <c r="M4377" s="1698"/>
      <c r="N4377" s="1701">
        <f t="shared" si="230"/>
        <v>0</v>
      </c>
      <c r="O4377" s="2122"/>
      <c r="P4377" s="2122"/>
      <c r="Q4377" s="2122">
        <f t="shared" si="231"/>
        <v>0</v>
      </c>
      <c r="R4377" s="1869" t="s">
        <v>8030</v>
      </c>
    </row>
    <row r="4378" spans="1:18" ht="14.25">
      <c r="C4378" s="138"/>
      <c r="D4378" s="1900"/>
      <c r="E4378" s="2153"/>
      <c r="F4378" s="106"/>
      <c r="G4378" s="1834"/>
      <c r="H4378" s="106"/>
      <c r="I4378" s="1710"/>
      <c r="J4378" s="106">
        <f>IF(($J$14-H4378)*J$19&gt;100,100,($J$14-H4378)*J$19)</f>
        <v>100</v>
      </c>
      <c r="K4378" s="1710">
        <f t="shared" si="229"/>
        <v>0</v>
      </c>
      <c r="L4378" s="106"/>
      <c r="M4378" s="106"/>
      <c r="N4378" s="74">
        <f t="shared" si="230"/>
        <v>0</v>
      </c>
      <c r="O4378" s="1997"/>
      <c r="P4378" s="1997"/>
      <c r="Q4378" s="1997">
        <f t="shared" si="231"/>
        <v>0</v>
      </c>
    </row>
    <row r="4379" spans="1:18" ht="16.5">
      <c r="A4379" s="1826"/>
      <c r="B4379" s="1220">
        <v>62</v>
      </c>
      <c r="C4379" s="1221"/>
      <c r="D4379" s="1222" t="s">
        <v>1952</v>
      </c>
      <c r="E4379" s="1223"/>
      <c r="F4379" s="1550"/>
      <c r="G4379" s="1551">
        <f>+G4380+G7423+G7607+G8212</f>
        <v>26516.979999999996</v>
      </c>
      <c r="H4379" s="1552"/>
      <c r="I4379" s="1571"/>
      <c r="J4379" s="1552"/>
      <c r="K4379" s="1571"/>
      <c r="L4379" s="1551">
        <f>+L4380+L7423+L7607+L8212</f>
        <v>0</v>
      </c>
      <c r="M4379" s="1552"/>
      <c r="N4379" s="1551">
        <f>+N4380+N7423+N7607+N8212</f>
        <v>0</v>
      </c>
      <c r="O4379" s="2097">
        <f>+O4380+O7423+O7607+O8212</f>
        <v>876</v>
      </c>
      <c r="P4379" s="2098"/>
      <c r="Q4379" s="2097">
        <f>+Q4380+Q7423+Q7607+Q8212</f>
        <v>29067.991000000005</v>
      </c>
    </row>
    <row r="4380" spans="1:18" ht="66">
      <c r="A4380" s="1826"/>
      <c r="B4380" s="1826"/>
      <c r="C4380" s="1827">
        <v>620</v>
      </c>
      <c r="D4380" s="1086" t="s">
        <v>1953</v>
      </c>
      <c r="E4380" s="966">
        <v>10</v>
      </c>
      <c r="F4380" s="106"/>
      <c r="G4380" s="1560">
        <f>SUM(G4662:G7422)</f>
        <v>21606.979999999996</v>
      </c>
      <c r="H4380" s="106"/>
      <c r="I4380" s="1710"/>
      <c r="J4380" s="966">
        <v>10</v>
      </c>
      <c r="K4380" s="1710"/>
      <c r="L4380" s="1555">
        <f>SUM(L4662:L7420)</f>
        <v>0</v>
      </c>
      <c r="M4380" s="106"/>
      <c r="N4380" s="1555">
        <f>SUM(N4662:N7420)</f>
        <v>0</v>
      </c>
      <c r="O4380" s="2099">
        <f>SUM(O4382:O7420)</f>
        <v>763</v>
      </c>
      <c r="P4380" s="1997"/>
      <c r="Q4380" s="2099">
        <f>SUM(Q4382:Q7420)</f>
        <v>19015.700000000004</v>
      </c>
    </row>
    <row r="4381" spans="1:18" ht="27">
      <c r="C4381" s="138"/>
      <c r="D4381" s="1876" t="s">
        <v>6033</v>
      </c>
      <c r="E4381" s="2153"/>
      <c r="F4381" s="106"/>
      <c r="G4381" s="1561">
        <f>SUMIF(J4382:J7421,"&lt;100",G4382:G7421)</f>
        <v>8880.23</v>
      </c>
      <c r="H4381" s="106"/>
      <c r="I4381" s="1710"/>
      <c r="K4381" s="1710"/>
      <c r="L4381" s="106"/>
      <c r="M4381" s="106"/>
      <c r="N4381" s="74"/>
      <c r="O4381" s="1997"/>
      <c r="P4381" s="1997"/>
      <c r="Q4381" s="1997"/>
    </row>
    <row r="4382" spans="1:18" ht="14.25" customHeight="1">
      <c r="C4382" s="1562">
        <v>1</v>
      </c>
      <c r="D4382" s="1951" t="s">
        <v>4175</v>
      </c>
      <c r="E4382" s="1808">
        <v>10</v>
      </c>
      <c r="F4382" s="1564" t="s">
        <v>508</v>
      </c>
      <c r="G4382" s="1718">
        <v>37</v>
      </c>
      <c r="H4382" s="1564">
        <v>2007</v>
      </c>
      <c r="I4382" s="1566">
        <v>3700</v>
      </c>
      <c r="J4382" s="1564">
        <f t="shared" ref="J4382:J4445" si="235">IF(($J$14-H4382)*J$4380&gt;100,100,($J$14-H4382)*J$4380)</f>
        <v>100</v>
      </c>
      <c r="K4382" s="1566">
        <f t="shared" ref="K4382:K4445" si="236">IF(J4382=100,0,I4382-I4382*J4382%)</f>
        <v>0</v>
      </c>
      <c r="L4382" s="1564"/>
      <c r="M4382" s="1564"/>
      <c r="N4382" s="1567">
        <f t="shared" ref="N4382:N4445" si="237">+L4382*M4382</f>
        <v>0</v>
      </c>
      <c r="O4382" s="2102"/>
      <c r="P4382" s="2102"/>
      <c r="Q4382" s="2102">
        <f t="shared" ref="Q4382:Q4445" si="238">+O4382*P4382</f>
        <v>0</v>
      </c>
      <c r="R4382" s="2386"/>
    </row>
    <row r="4383" spans="1:18" ht="14.25" customHeight="1">
      <c r="C4383" s="1562">
        <v>2</v>
      </c>
      <c r="D4383" s="1951" t="s">
        <v>2131</v>
      </c>
      <c r="E4383" s="1808">
        <v>10</v>
      </c>
      <c r="F4383" s="1564" t="s">
        <v>508</v>
      </c>
      <c r="G4383" s="1718">
        <v>31</v>
      </c>
      <c r="H4383" s="1564">
        <v>2007</v>
      </c>
      <c r="I4383" s="1566">
        <v>5580</v>
      </c>
      <c r="J4383" s="1564">
        <f t="shared" si="235"/>
        <v>100</v>
      </c>
      <c r="K4383" s="1566">
        <f t="shared" si="236"/>
        <v>0</v>
      </c>
      <c r="L4383" s="1564"/>
      <c r="M4383" s="1564"/>
      <c r="N4383" s="1567">
        <f t="shared" si="237"/>
        <v>0</v>
      </c>
      <c r="O4383" s="2102"/>
      <c r="P4383" s="2102"/>
      <c r="Q4383" s="2102">
        <f t="shared" si="238"/>
        <v>0</v>
      </c>
      <c r="R4383" s="2386"/>
    </row>
    <row r="4384" spans="1:18" ht="14.25" customHeight="1">
      <c r="C4384" s="1562">
        <v>3</v>
      </c>
      <c r="D4384" s="1951" t="s">
        <v>2405</v>
      </c>
      <c r="E4384" s="1808">
        <v>10</v>
      </c>
      <c r="F4384" s="1564" t="s">
        <v>508</v>
      </c>
      <c r="G4384" s="1718">
        <v>22</v>
      </c>
      <c r="H4384" s="1564">
        <v>2007</v>
      </c>
      <c r="I4384" s="1566">
        <v>2904</v>
      </c>
      <c r="J4384" s="1564">
        <f t="shared" si="235"/>
        <v>100</v>
      </c>
      <c r="K4384" s="1566">
        <f t="shared" si="236"/>
        <v>0</v>
      </c>
      <c r="L4384" s="1564"/>
      <c r="M4384" s="1564"/>
      <c r="N4384" s="1567">
        <f t="shared" si="237"/>
        <v>0</v>
      </c>
      <c r="O4384" s="2102"/>
      <c r="P4384" s="2102"/>
      <c r="Q4384" s="2102">
        <f t="shared" si="238"/>
        <v>0</v>
      </c>
      <c r="R4384" s="2386"/>
    </row>
    <row r="4385" spans="3:18" ht="14.25" customHeight="1">
      <c r="C4385" s="1562">
        <v>4</v>
      </c>
      <c r="D4385" s="1951" t="s">
        <v>3906</v>
      </c>
      <c r="E4385" s="1808">
        <v>10</v>
      </c>
      <c r="F4385" s="1564" t="s">
        <v>508</v>
      </c>
      <c r="G4385" s="1718">
        <v>7</v>
      </c>
      <c r="H4385" s="1564">
        <v>2007</v>
      </c>
      <c r="I4385" s="1566">
        <v>812</v>
      </c>
      <c r="J4385" s="1564">
        <f t="shared" si="235"/>
        <v>100</v>
      </c>
      <c r="K4385" s="1566">
        <f t="shared" si="236"/>
        <v>0</v>
      </c>
      <c r="L4385" s="1564"/>
      <c r="M4385" s="1564"/>
      <c r="N4385" s="1567">
        <f t="shared" si="237"/>
        <v>0</v>
      </c>
      <c r="O4385" s="2102"/>
      <c r="P4385" s="2102"/>
      <c r="Q4385" s="2102">
        <f t="shared" si="238"/>
        <v>0</v>
      </c>
      <c r="R4385" s="2386"/>
    </row>
    <row r="4386" spans="3:18" ht="14.25" customHeight="1">
      <c r="C4386" s="1562">
        <v>5</v>
      </c>
      <c r="D4386" s="1951" t="s">
        <v>2130</v>
      </c>
      <c r="E4386" s="1808">
        <v>10</v>
      </c>
      <c r="F4386" s="1564" t="s">
        <v>508</v>
      </c>
      <c r="G4386" s="1718">
        <v>37</v>
      </c>
      <c r="H4386" s="1564">
        <v>2007</v>
      </c>
      <c r="I4386" s="1566">
        <v>1461.5</v>
      </c>
      <c r="J4386" s="1564">
        <f t="shared" si="235"/>
        <v>100</v>
      </c>
      <c r="K4386" s="1566">
        <f t="shared" si="236"/>
        <v>0</v>
      </c>
      <c r="L4386" s="1564"/>
      <c r="M4386" s="1564"/>
      <c r="N4386" s="1567">
        <f t="shared" si="237"/>
        <v>0</v>
      </c>
      <c r="O4386" s="2102"/>
      <c r="P4386" s="2102"/>
      <c r="Q4386" s="2102">
        <f t="shared" si="238"/>
        <v>0</v>
      </c>
      <c r="R4386" s="2386"/>
    </row>
    <row r="4387" spans="3:18" ht="14.25" customHeight="1">
      <c r="C4387" s="1562">
        <v>6</v>
      </c>
      <c r="D4387" s="1951" t="s">
        <v>2125</v>
      </c>
      <c r="E4387" s="1808">
        <v>10</v>
      </c>
      <c r="F4387" s="1564" t="s">
        <v>508</v>
      </c>
      <c r="G4387" s="1718">
        <v>15</v>
      </c>
      <c r="H4387" s="1564">
        <v>2007</v>
      </c>
      <c r="I4387" s="1566">
        <v>1335</v>
      </c>
      <c r="J4387" s="1564">
        <f t="shared" si="235"/>
        <v>100</v>
      </c>
      <c r="K4387" s="1566">
        <f t="shared" si="236"/>
        <v>0</v>
      </c>
      <c r="L4387" s="1564"/>
      <c r="M4387" s="1564"/>
      <c r="N4387" s="1567">
        <f t="shared" si="237"/>
        <v>0</v>
      </c>
      <c r="O4387" s="2102"/>
      <c r="P4387" s="2102"/>
      <c r="Q4387" s="2102">
        <f t="shared" si="238"/>
        <v>0</v>
      </c>
      <c r="R4387" s="2386"/>
    </row>
    <row r="4388" spans="3:18" ht="14.25" customHeight="1">
      <c r="C4388" s="1562">
        <v>7</v>
      </c>
      <c r="D4388" s="1951" t="s">
        <v>2131</v>
      </c>
      <c r="E4388" s="1808">
        <v>10</v>
      </c>
      <c r="F4388" s="1564" t="s">
        <v>508</v>
      </c>
      <c r="G4388" s="1718">
        <v>11</v>
      </c>
      <c r="H4388" s="1564">
        <v>2007</v>
      </c>
      <c r="I4388" s="1566">
        <v>869</v>
      </c>
      <c r="J4388" s="1564">
        <f t="shared" si="235"/>
        <v>100</v>
      </c>
      <c r="K4388" s="1566">
        <f t="shared" si="236"/>
        <v>0</v>
      </c>
      <c r="L4388" s="1564"/>
      <c r="M4388" s="1564"/>
      <c r="N4388" s="1567">
        <f t="shared" si="237"/>
        <v>0</v>
      </c>
      <c r="O4388" s="2102"/>
      <c r="P4388" s="2102"/>
      <c r="Q4388" s="2102">
        <f t="shared" si="238"/>
        <v>0</v>
      </c>
      <c r="R4388" s="2386"/>
    </row>
    <row r="4389" spans="3:18" ht="14.25" customHeight="1">
      <c r="C4389" s="1562">
        <v>8</v>
      </c>
      <c r="D4389" s="1951" t="s">
        <v>2131</v>
      </c>
      <c r="E4389" s="1808">
        <v>10</v>
      </c>
      <c r="F4389" s="1564" t="s">
        <v>508</v>
      </c>
      <c r="G4389" s="1718">
        <v>2</v>
      </c>
      <c r="H4389" s="1564">
        <v>2008</v>
      </c>
      <c r="I4389" s="1566">
        <v>158</v>
      </c>
      <c r="J4389" s="1564">
        <f t="shared" si="235"/>
        <v>100</v>
      </c>
      <c r="K4389" s="1566">
        <f t="shared" si="236"/>
        <v>0</v>
      </c>
      <c r="L4389" s="1564"/>
      <c r="M4389" s="1564"/>
      <c r="N4389" s="1567">
        <f t="shared" si="237"/>
        <v>0</v>
      </c>
      <c r="O4389" s="2102"/>
      <c r="P4389" s="2102"/>
      <c r="Q4389" s="2102">
        <f t="shared" si="238"/>
        <v>0</v>
      </c>
      <c r="R4389" s="2386"/>
    </row>
    <row r="4390" spans="3:18" ht="14.25" customHeight="1">
      <c r="C4390" s="1562">
        <v>9</v>
      </c>
      <c r="D4390" s="1951" t="s">
        <v>5108</v>
      </c>
      <c r="E4390" s="1808">
        <v>10</v>
      </c>
      <c r="F4390" s="1564" t="s">
        <v>508</v>
      </c>
      <c r="G4390" s="1718">
        <v>1</v>
      </c>
      <c r="H4390" s="1564">
        <v>2007</v>
      </c>
      <c r="I4390" s="1566">
        <v>50</v>
      </c>
      <c r="J4390" s="1564">
        <f t="shared" si="235"/>
        <v>100</v>
      </c>
      <c r="K4390" s="1566">
        <f t="shared" si="236"/>
        <v>0</v>
      </c>
      <c r="L4390" s="1564"/>
      <c r="M4390" s="1564"/>
      <c r="N4390" s="1567">
        <f t="shared" si="237"/>
        <v>0</v>
      </c>
      <c r="O4390" s="2102"/>
      <c r="P4390" s="2102"/>
      <c r="Q4390" s="2102">
        <f t="shared" si="238"/>
        <v>0</v>
      </c>
      <c r="R4390" s="2386"/>
    </row>
    <row r="4391" spans="3:18" ht="14.25" customHeight="1">
      <c r="C4391" s="1562">
        <v>10</v>
      </c>
      <c r="D4391" s="1951" t="s">
        <v>5109</v>
      </c>
      <c r="E4391" s="1808">
        <v>10</v>
      </c>
      <c r="F4391" s="1564" t="s">
        <v>508</v>
      </c>
      <c r="G4391" s="1718">
        <v>1</v>
      </c>
      <c r="H4391" s="1564">
        <v>2007</v>
      </c>
      <c r="I4391" s="1566">
        <v>135</v>
      </c>
      <c r="J4391" s="1564">
        <f t="shared" si="235"/>
        <v>100</v>
      </c>
      <c r="K4391" s="1566">
        <f t="shared" si="236"/>
        <v>0</v>
      </c>
      <c r="L4391" s="1564"/>
      <c r="M4391" s="1564"/>
      <c r="N4391" s="1567">
        <f t="shared" si="237"/>
        <v>0</v>
      </c>
      <c r="O4391" s="2102"/>
      <c r="P4391" s="2102"/>
      <c r="Q4391" s="2102">
        <f t="shared" si="238"/>
        <v>0</v>
      </c>
      <c r="R4391" s="2386"/>
    </row>
    <row r="4392" spans="3:18" ht="14.25" customHeight="1">
      <c r="C4392" s="1562">
        <v>11</v>
      </c>
      <c r="D4392" s="1951" t="s">
        <v>7773</v>
      </c>
      <c r="E4392" s="1808">
        <v>10</v>
      </c>
      <c r="F4392" s="1564" t="s">
        <v>508</v>
      </c>
      <c r="G4392" s="1718">
        <v>1</v>
      </c>
      <c r="H4392" s="1564">
        <v>2007</v>
      </c>
      <c r="I4392" s="1566">
        <v>90</v>
      </c>
      <c r="J4392" s="1564">
        <f t="shared" si="235"/>
        <v>100</v>
      </c>
      <c r="K4392" s="1566">
        <f t="shared" si="236"/>
        <v>0</v>
      </c>
      <c r="L4392" s="1564"/>
      <c r="M4392" s="1564"/>
      <c r="N4392" s="1567">
        <f t="shared" si="237"/>
        <v>0</v>
      </c>
      <c r="O4392" s="2102"/>
      <c r="P4392" s="2102"/>
      <c r="Q4392" s="2102">
        <f t="shared" si="238"/>
        <v>0</v>
      </c>
      <c r="R4392" s="2386"/>
    </row>
    <row r="4393" spans="3:18" ht="14.25" customHeight="1">
      <c r="C4393" s="1562">
        <v>12</v>
      </c>
      <c r="D4393" s="1951" t="s">
        <v>7774</v>
      </c>
      <c r="E4393" s="1808">
        <v>10</v>
      </c>
      <c r="F4393" s="1564" t="s">
        <v>508</v>
      </c>
      <c r="G4393" s="1718">
        <v>1</v>
      </c>
      <c r="H4393" s="1564">
        <v>2007</v>
      </c>
      <c r="I4393" s="1566">
        <v>150</v>
      </c>
      <c r="J4393" s="1564">
        <f t="shared" si="235"/>
        <v>100</v>
      </c>
      <c r="K4393" s="1566">
        <f t="shared" si="236"/>
        <v>0</v>
      </c>
      <c r="L4393" s="1564"/>
      <c r="M4393" s="1564"/>
      <c r="N4393" s="1567">
        <f t="shared" si="237"/>
        <v>0</v>
      </c>
      <c r="O4393" s="2102"/>
      <c r="P4393" s="2102"/>
      <c r="Q4393" s="2102">
        <f t="shared" si="238"/>
        <v>0</v>
      </c>
      <c r="R4393" s="2386"/>
    </row>
    <row r="4394" spans="3:18" ht="14.25" customHeight="1">
      <c r="C4394" s="1562">
        <v>13</v>
      </c>
      <c r="D4394" s="1951" t="s">
        <v>7775</v>
      </c>
      <c r="E4394" s="1808">
        <v>10</v>
      </c>
      <c r="F4394" s="1564" t="s">
        <v>508</v>
      </c>
      <c r="G4394" s="1718">
        <v>1</v>
      </c>
      <c r="H4394" s="1564">
        <v>2007</v>
      </c>
      <c r="I4394" s="1566">
        <v>419.45</v>
      </c>
      <c r="J4394" s="1564">
        <f t="shared" si="235"/>
        <v>100</v>
      </c>
      <c r="K4394" s="1566">
        <f t="shared" si="236"/>
        <v>0</v>
      </c>
      <c r="L4394" s="1564"/>
      <c r="M4394" s="1564"/>
      <c r="N4394" s="1567">
        <f t="shared" si="237"/>
        <v>0</v>
      </c>
      <c r="O4394" s="2102"/>
      <c r="P4394" s="2102"/>
      <c r="Q4394" s="2102">
        <f t="shared" si="238"/>
        <v>0</v>
      </c>
      <c r="R4394" s="2386"/>
    </row>
    <row r="4395" spans="3:18" ht="14.25" customHeight="1">
      <c r="C4395" s="1562">
        <v>14</v>
      </c>
      <c r="D4395" s="1951" t="s">
        <v>7776</v>
      </c>
      <c r="E4395" s="1808">
        <v>10</v>
      </c>
      <c r="F4395" s="1564" t="s">
        <v>508</v>
      </c>
      <c r="G4395" s="1718">
        <v>1</v>
      </c>
      <c r="H4395" s="1564">
        <v>2007</v>
      </c>
      <c r="I4395" s="1566">
        <v>419.45</v>
      </c>
      <c r="J4395" s="1564">
        <f t="shared" si="235"/>
        <v>100</v>
      </c>
      <c r="K4395" s="1566">
        <f t="shared" si="236"/>
        <v>0</v>
      </c>
      <c r="L4395" s="1564"/>
      <c r="M4395" s="1564"/>
      <c r="N4395" s="1567">
        <f t="shared" si="237"/>
        <v>0</v>
      </c>
      <c r="O4395" s="2102"/>
      <c r="P4395" s="2102"/>
      <c r="Q4395" s="2102">
        <f t="shared" si="238"/>
        <v>0</v>
      </c>
      <c r="R4395" s="2386"/>
    </row>
    <row r="4396" spans="3:18" ht="14.25" customHeight="1">
      <c r="C4396" s="1562">
        <v>15</v>
      </c>
      <c r="D4396" s="1951" t="s">
        <v>7777</v>
      </c>
      <c r="E4396" s="1808">
        <v>10</v>
      </c>
      <c r="F4396" s="1564" t="s">
        <v>508</v>
      </c>
      <c r="G4396" s="1718">
        <v>1</v>
      </c>
      <c r="H4396" s="1564">
        <v>2007</v>
      </c>
      <c r="I4396" s="1566">
        <v>419.45</v>
      </c>
      <c r="J4396" s="1564">
        <f t="shared" si="235"/>
        <v>100</v>
      </c>
      <c r="K4396" s="1566">
        <f t="shared" si="236"/>
        <v>0</v>
      </c>
      <c r="L4396" s="1564"/>
      <c r="M4396" s="1564"/>
      <c r="N4396" s="1567">
        <f t="shared" si="237"/>
        <v>0</v>
      </c>
      <c r="O4396" s="2102"/>
      <c r="P4396" s="2102"/>
      <c r="Q4396" s="2102">
        <f t="shared" si="238"/>
        <v>0</v>
      </c>
      <c r="R4396" s="2386"/>
    </row>
    <row r="4397" spans="3:18" ht="14.25" customHeight="1">
      <c r="C4397" s="1562">
        <v>16</v>
      </c>
      <c r="D4397" s="1951" t="s">
        <v>7778</v>
      </c>
      <c r="E4397" s="1808">
        <v>10</v>
      </c>
      <c r="F4397" s="1564" t="s">
        <v>508</v>
      </c>
      <c r="G4397" s="1718">
        <v>1</v>
      </c>
      <c r="H4397" s="1564">
        <v>2007</v>
      </c>
      <c r="I4397" s="1566">
        <v>487.4</v>
      </c>
      <c r="J4397" s="1564">
        <f t="shared" si="235"/>
        <v>100</v>
      </c>
      <c r="K4397" s="1566">
        <f t="shared" si="236"/>
        <v>0</v>
      </c>
      <c r="L4397" s="1564"/>
      <c r="M4397" s="1564"/>
      <c r="N4397" s="1567">
        <f t="shared" si="237"/>
        <v>0</v>
      </c>
      <c r="O4397" s="2102"/>
      <c r="P4397" s="2102"/>
      <c r="Q4397" s="2102">
        <f t="shared" si="238"/>
        <v>0</v>
      </c>
      <c r="R4397" s="2386"/>
    </row>
    <row r="4398" spans="3:18" ht="14.25" customHeight="1">
      <c r="C4398" s="1562">
        <v>17</v>
      </c>
      <c r="D4398" s="1951" t="s">
        <v>7779</v>
      </c>
      <c r="E4398" s="1808">
        <v>10</v>
      </c>
      <c r="F4398" s="1564" t="s">
        <v>508</v>
      </c>
      <c r="G4398" s="1718">
        <v>1</v>
      </c>
      <c r="H4398" s="1564">
        <v>2007</v>
      </c>
      <c r="I4398" s="1566">
        <v>487.4</v>
      </c>
      <c r="J4398" s="1564">
        <f t="shared" si="235"/>
        <v>100</v>
      </c>
      <c r="K4398" s="1566">
        <f t="shared" si="236"/>
        <v>0</v>
      </c>
      <c r="L4398" s="1564"/>
      <c r="M4398" s="1564"/>
      <c r="N4398" s="1567">
        <f t="shared" si="237"/>
        <v>0</v>
      </c>
      <c r="O4398" s="2102"/>
      <c r="P4398" s="2102"/>
      <c r="Q4398" s="2102">
        <f t="shared" si="238"/>
        <v>0</v>
      </c>
      <c r="R4398" s="2386"/>
    </row>
    <row r="4399" spans="3:18" ht="14.25" customHeight="1">
      <c r="C4399" s="1562">
        <v>18</v>
      </c>
      <c r="D4399" s="1951" t="s">
        <v>7780</v>
      </c>
      <c r="E4399" s="1808">
        <v>10</v>
      </c>
      <c r="F4399" s="1564" t="s">
        <v>508</v>
      </c>
      <c r="G4399" s="1718">
        <v>1</v>
      </c>
      <c r="H4399" s="1564">
        <v>2007</v>
      </c>
      <c r="I4399" s="1566">
        <v>487.4</v>
      </c>
      <c r="J4399" s="1564">
        <f t="shared" si="235"/>
        <v>100</v>
      </c>
      <c r="K4399" s="1566">
        <f t="shared" si="236"/>
        <v>0</v>
      </c>
      <c r="L4399" s="1564"/>
      <c r="M4399" s="1564"/>
      <c r="N4399" s="1567">
        <f t="shared" si="237"/>
        <v>0</v>
      </c>
      <c r="O4399" s="2102"/>
      <c r="P4399" s="2102"/>
      <c r="Q4399" s="2102">
        <f t="shared" si="238"/>
        <v>0</v>
      </c>
      <c r="R4399" s="2386"/>
    </row>
    <row r="4400" spans="3:18" ht="14.25" customHeight="1">
      <c r="C4400" s="1562">
        <v>19</v>
      </c>
      <c r="D4400" s="1951" t="s">
        <v>7781</v>
      </c>
      <c r="E4400" s="1808">
        <v>10</v>
      </c>
      <c r="F4400" s="1564" t="s">
        <v>508</v>
      </c>
      <c r="G4400" s="1718">
        <v>1</v>
      </c>
      <c r="H4400" s="1564">
        <v>2007</v>
      </c>
      <c r="I4400" s="1566">
        <v>487.4</v>
      </c>
      <c r="J4400" s="1564">
        <f t="shared" si="235"/>
        <v>100</v>
      </c>
      <c r="K4400" s="1566">
        <f t="shared" si="236"/>
        <v>0</v>
      </c>
      <c r="L4400" s="1564"/>
      <c r="M4400" s="1564"/>
      <c r="N4400" s="1567">
        <f t="shared" si="237"/>
        <v>0</v>
      </c>
      <c r="O4400" s="2102"/>
      <c r="P4400" s="2102"/>
      <c r="Q4400" s="2102">
        <f t="shared" si="238"/>
        <v>0</v>
      </c>
      <c r="R4400" s="2386"/>
    </row>
    <row r="4401" spans="3:18" ht="14.25" customHeight="1">
      <c r="C4401" s="1562">
        <v>20</v>
      </c>
      <c r="D4401" s="1951" t="s">
        <v>7782</v>
      </c>
      <c r="E4401" s="1808">
        <v>10</v>
      </c>
      <c r="F4401" s="1564" t="s">
        <v>508</v>
      </c>
      <c r="G4401" s="1718">
        <v>1</v>
      </c>
      <c r="H4401" s="1564">
        <v>2007</v>
      </c>
      <c r="I4401" s="1566">
        <v>487.4</v>
      </c>
      <c r="J4401" s="1564">
        <f t="shared" si="235"/>
        <v>100</v>
      </c>
      <c r="K4401" s="1566">
        <f t="shared" si="236"/>
        <v>0</v>
      </c>
      <c r="L4401" s="1564"/>
      <c r="M4401" s="1564"/>
      <c r="N4401" s="1567">
        <f t="shared" si="237"/>
        <v>0</v>
      </c>
      <c r="O4401" s="2102"/>
      <c r="P4401" s="2102"/>
      <c r="Q4401" s="2102">
        <f t="shared" si="238"/>
        <v>0</v>
      </c>
      <c r="R4401" s="2386"/>
    </row>
    <row r="4402" spans="3:18" ht="14.25" customHeight="1">
      <c r="C4402" s="1562">
        <v>21</v>
      </c>
      <c r="D4402" s="1951" t="s">
        <v>7783</v>
      </c>
      <c r="E4402" s="1808">
        <v>10</v>
      </c>
      <c r="F4402" s="1564" t="s">
        <v>508</v>
      </c>
      <c r="G4402" s="1718">
        <v>1</v>
      </c>
      <c r="H4402" s="1564">
        <v>2007</v>
      </c>
      <c r="I4402" s="1566">
        <v>487.4</v>
      </c>
      <c r="J4402" s="1564">
        <f t="shared" si="235"/>
        <v>100</v>
      </c>
      <c r="K4402" s="1566">
        <f t="shared" si="236"/>
        <v>0</v>
      </c>
      <c r="L4402" s="1564"/>
      <c r="M4402" s="1564"/>
      <c r="N4402" s="1567">
        <f t="shared" si="237"/>
        <v>0</v>
      </c>
      <c r="O4402" s="2102"/>
      <c r="P4402" s="2102"/>
      <c r="Q4402" s="2102">
        <f t="shared" si="238"/>
        <v>0</v>
      </c>
      <c r="R4402" s="2386"/>
    </row>
    <row r="4403" spans="3:18" ht="14.25" customHeight="1">
      <c r="C4403" s="1562">
        <v>22</v>
      </c>
      <c r="D4403" s="1951" t="s">
        <v>2192</v>
      </c>
      <c r="E4403" s="1808">
        <v>10</v>
      </c>
      <c r="F4403" s="1564" t="s">
        <v>508</v>
      </c>
      <c r="G4403" s="1718">
        <v>1</v>
      </c>
      <c r="H4403" s="1564">
        <v>2008</v>
      </c>
      <c r="I4403" s="1566">
        <v>179.04900000000001</v>
      </c>
      <c r="J4403" s="1564">
        <f t="shared" si="235"/>
        <v>100</v>
      </c>
      <c r="K4403" s="1566">
        <f t="shared" si="236"/>
        <v>0</v>
      </c>
      <c r="L4403" s="1564"/>
      <c r="M4403" s="1564"/>
      <c r="N4403" s="1567">
        <f t="shared" si="237"/>
        <v>0</v>
      </c>
      <c r="O4403" s="2102"/>
      <c r="P4403" s="2102"/>
      <c r="Q4403" s="2102">
        <f t="shared" si="238"/>
        <v>0</v>
      </c>
      <c r="R4403" s="2386"/>
    </row>
    <row r="4404" spans="3:18" ht="14.25" customHeight="1">
      <c r="C4404" s="1562">
        <v>23</v>
      </c>
      <c r="D4404" s="1951" t="s">
        <v>2157</v>
      </c>
      <c r="E4404" s="1808">
        <v>10</v>
      </c>
      <c r="F4404" s="1564" t="s">
        <v>508</v>
      </c>
      <c r="G4404" s="1718">
        <v>1</v>
      </c>
      <c r="H4404" s="1564">
        <v>2008</v>
      </c>
      <c r="I4404" s="1566">
        <v>69.063000000000002</v>
      </c>
      <c r="J4404" s="1564">
        <f t="shared" si="235"/>
        <v>100</v>
      </c>
      <c r="K4404" s="1566">
        <f t="shared" si="236"/>
        <v>0</v>
      </c>
      <c r="L4404" s="1564"/>
      <c r="M4404" s="1564"/>
      <c r="N4404" s="1567">
        <f t="shared" si="237"/>
        <v>0</v>
      </c>
      <c r="O4404" s="2102"/>
      <c r="P4404" s="2102"/>
      <c r="Q4404" s="2102">
        <f t="shared" si="238"/>
        <v>0</v>
      </c>
      <c r="R4404" s="2386"/>
    </row>
    <row r="4405" spans="3:18" ht="14.25" customHeight="1">
      <c r="C4405" s="1562">
        <v>24</v>
      </c>
      <c r="D4405" s="1951" t="s">
        <v>2134</v>
      </c>
      <c r="E4405" s="1808">
        <v>10</v>
      </c>
      <c r="F4405" s="1564" t="s">
        <v>508</v>
      </c>
      <c r="G4405" s="1718">
        <v>32</v>
      </c>
      <c r="H4405" s="1564">
        <v>2008</v>
      </c>
      <c r="I4405" s="1566">
        <v>833.69600000000003</v>
      </c>
      <c r="J4405" s="1564">
        <f t="shared" si="235"/>
        <v>100</v>
      </c>
      <c r="K4405" s="1566">
        <f t="shared" si="236"/>
        <v>0</v>
      </c>
      <c r="L4405" s="1564"/>
      <c r="M4405" s="1564"/>
      <c r="N4405" s="1567">
        <f t="shared" si="237"/>
        <v>0</v>
      </c>
      <c r="O4405" s="2102"/>
      <c r="P4405" s="2102"/>
      <c r="Q4405" s="2102">
        <f t="shared" si="238"/>
        <v>0</v>
      </c>
      <c r="R4405" s="2386"/>
    </row>
    <row r="4406" spans="3:18" ht="14.25" customHeight="1">
      <c r="C4406" s="1562">
        <v>25</v>
      </c>
      <c r="D4406" s="1951" t="s">
        <v>2952</v>
      </c>
      <c r="E4406" s="1808">
        <v>10</v>
      </c>
      <c r="F4406" s="1564" t="s">
        <v>508</v>
      </c>
      <c r="G4406" s="1718">
        <v>1</v>
      </c>
      <c r="H4406" s="1564">
        <v>2008</v>
      </c>
      <c r="I4406" s="1566">
        <v>118.741</v>
      </c>
      <c r="J4406" s="1564">
        <f t="shared" si="235"/>
        <v>100</v>
      </c>
      <c r="K4406" s="1566">
        <f t="shared" si="236"/>
        <v>0</v>
      </c>
      <c r="L4406" s="1564"/>
      <c r="M4406" s="1564"/>
      <c r="N4406" s="1567">
        <f t="shared" si="237"/>
        <v>0</v>
      </c>
      <c r="O4406" s="2102"/>
      <c r="P4406" s="2102"/>
      <c r="Q4406" s="2102">
        <f t="shared" si="238"/>
        <v>0</v>
      </c>
      <c r="R4406" s="2386"/>
    </row>
    <row r="4407" spans="3:18" ht="14.25" customHeight="1">
      <c r="C4407" s="1562">
        <v>26</v>
      </c>
      <c r="D4407" s="1951" t="s">
        <v>2219</v>
      </c>
      <c r="E4407" s="1808">
        <v>10</v>
      </c>
      <c r="F4407" s="1564" t="s">
        <v>508</v>
      </c>
      <c r="G4407" s="1718">
        <v>3</v>
      </c>
      <c r="H4407" s="1564">
        <v>2008</v>
      </c>
      <c r="I4407" s="1566">
        <v>168.68100000000001</v>
      </c>
      <c r="J4407" s="1564">
        <f t="shared" si="235"/>
        <v>100</v>
      </c>
      <c r="K4407" s="1566">
        <f t="shared" si="236"/>
        <v>0</v>
      </c>
      <c r="L4407" s="1564"/>
      <c r="M4407" s="1564"/>
      <c r="N4407" s="1567">
        <f t="shared" si="237"/>
        <v>0</v>
      </c>
      <c r="O4407" s="2102"/>
      <c r="P4407" s="2102"/>
      <c r="Q4407" s="2102">
        <f t="shared" si="238"/>
        <v>0</v>
      </c>
      <c r="R4407" s="2386"/>
    </row>
    <row r="4408" spans="3:18" ht="14.25" customHeight="1">
      <c r="C4408" s="1562">
        <v>27</v>
      </c>
      <c r="D4408" s="1951" t="s">
        <v>4176</v>
      </c>
      <c r="E4408" s="1808">
        <v>10</v>
      </c>
      <c r="F4408" s="1564" t="s">
        <v>508</v>
      </c>
      <c r="G4408" s="1718">
        <v>1</v>
      </c>
      <c r="H4408" s="1564">
        <v>2008</v>
      </c>
      <c r="I4408" s="1566">
        <v>56.226999999999997</v>
      </c>
      <c r="J4408" s="1564">
        <f t="shared" si="235"/>
        <v>100</v>
      </c>
      <c r="K4408" s="1566">
        <f t="shared" si="236"/>
        <v>0</v>
      </c>
      <c r="L4408" s="1564"/>
      <c r="M4408" s="1564"/>
      <c r="N4408" s="1567">
        <f t="shared" si="237"/>
        <v>0</v>
      </c>
      <c r="O4408" s="2102"/>
      <c r="P4408" s="2102"/>
      <c r="Q4408" s="2102">
        <f t="shared" si="238"/>
        <v>0</v>
      </c>
      <c r="R4408" s="2386"/>
    </row>
    <row r="4409" spans="3:18" ht="14.25" customHeight="1">
      <c r="C4409" s="1562">
        <v>28</v>
      </c>
      <c r="D4409" s="1951" t="s">
        <v>4177</v>
      </c>
      <c r="E4409" s="1808">
        <v>10</v>
      </c>
      <c r="F4409" s="1564" t="s">
        <v>508</v>
      </c>
      <c r="G4409" s="1718">
        <v>2</v>
      </c>
      <c r="H4409" s="1564">
        <v>2008</v>
      </c>
      <c r="I4409" s="1566">
        <v>185.32</v>
      </c>
      <c r="J4409" s="1564">
        <f t="shared" si="235"/>
        <v>100</v>
      </c>
      <c r="K4409" s="1566">
        <f t="shared" si="236"/>
        <v>0</v>
      </c>
      <c r="L4409" s="1564"/>
      <c r="M4409" s="1564"/>
      <c r="N4409" s="1567">
        <f t="shared" si="237"/>
        <v>0</v>
      </c>
      <c r="O4409" s="2102"/>
      <c r="P4409" s="2102"/>
      <c r="Q4409" s="2102">
        <f t="shared" si="238"/>
        <v>0</v>
      </c>
      <c r="R4409" s="2386"/>
    </row>
    <row r="4410" spans="3:18" ht="14.25" customHeight="1">
      <c r="C4410" s="1562">
        <v>29</v>
      </c>
      <c r="D4410" s="1951" t="s">
        <v>4178</v>
      </c>
      <c r="E4410" s="1808">
        <v>10</v>
      </c>
      <c r="F4410" s="1564" t="s">
        <v>508</v>
      </c>
      <c r="G4410" s="1718">
        <v>1</v>
      </c>
      <c r="H4410" s="1564">
        <v>2008</v>
      </c>
      <c r="I4410" s="1566">
        <v>50.898000000000003</v>
      </c>
      <c r="J4410" s="1564">
        <f t="shared" si="235"/>
        <v>100</v>
      </c>
      <c r="K4410" s="1566">
        <f t="shared" si="236"/>
        <v>0</v>
      </c>
      <c r="L4410" s="1564"/>
      <c r="M4410" s="1564"/>
      <c r="N4410" s="1567">
        <f t="shared" si="237"/>
        <v>0</v>
      </c>
      <c r="O4410" s="2102"/>
      <c r="P4410" s="2102"/>
      <c r="Q4410" s="2102">
        <f t="shared" si="238"/>
        <v>0</v>
      </c>
      <c r="R4410" s="2386"/>
    </row>
    <row r="4411" spans="3:18" ht="14.25" customHeight="1">
      <c r="C4411" s="1562">
        <v>30</v>
      </c>
      <c r="D4411" s="1951" t="s">
        <v>4179</v>
      </c>
      <c r="E4411" s="1808">
        <v>10</v>
      </c>
      <c r="F4411" s="1564" t="s">
        <v>508</v>
      </c>
      <c r="G4411" s="1718">
        <v>2</v>
      </c>
      <c r="H4411" s="1564">
        <v>2008</v>
      </c>
      <c r="I4411" s="1566">
        <v>103.48399999999999</v>
      </c>
      <c r="J4411" s="1564">
        <f t="shared" si="235"/>
        <v>100</v>
      </c>
      <c r="K4411" s="1566">
        <f t="shared" si="236"/>
        <v>0</v>
      </c>
      <c r="L4411" s="1564"/>
      <c r="M4411" s="1564"/>
      <c r="N4411" s="1567">
        <f t="shared" si="237"/>
        <v>0</v>
      </c>
      <c r="O4411" s="2102"/>
      <c r="P4411" s="2102"/>
      <c r="Q4411" s="2102">
        <f t="shared" si="238"/>
        <v>0</v>
      </c>
      <c r="R4411" s="2386"/>
    </row>
    <row r="4412" spans="3:18" ht="14.25" customHeight="1">
      <c r="C4412" s="1562">
        <v>31</v>
      </c>
      <c r="D4412" s="1951" t="s">
        <v>4180</v>
      </c>
      <c r="E4412" s="1808">
        <v>10</v>
      </c>
      <c r="F4412" s="1564" t="s">
        <v>508</v>
      </c>
      <c r="G4412" s="1718">
        <v>1</v>
      </c>
      <c r="H4412" s="1564">
        <v>2008</v>
      </c>
      <c r="I4412" s="1566">
        <v>205.21600000000001</v>
      </c>
      <c r="J4412" s="1564">
        <f t="shared" si="235"/>
        <v>100</v>
      </c>
      <c r="K4412" s="1566">
        <f t="shared" si="236"/>
        <v>0</v>
      </c>
      <c r="L4412" s="1564"/>
      <c r="M4412" s="1564"/>
      <c r="N4412" s="1567">
        <f t="shared" si="237"/>
        <v>0</v>
      </c>
      <c r="O4412" s="2102"/>
      <c r="P4412" s="2102"/>
      <c r="Q4412" s="2102">
        <f t="shared" si="238"/>
        <v>0</v>
      </c>
      <c r="R4412" s="2386"/>
    </row>
    <row r="4413" spans="3:18" ht="14.25" customHeight="1">
      <c r="C4413" s="1562">
        <v>32</v>
      </c>
      <c r="D4413" s="1951" t="s">
        <v>2128</v>
      </c>
      <c r="E4413" s="1808">
        <v>10</v>
      </c>
      <c r="F4413" s="1564" t="s">
        <v>508</v>
      </c>
      <c r="G4413" s="1718">
        <v>1</v>
      </c>
      <c r="H4413" s="1564">
        <v>2008</v>
      </c>
      <c r="I4413" s="1566">
        <v>165.95500000000001</v>
      </c>
      <c r="J4413" s="1564">
        <f t="shared" si="235"/>
        <v>100</v>
      </c>
      <c r="K4413" s="1566">
        <f t="shared" si="236"/>
        <v>0</v>
      </c>
      <c r="L4413" s="1564"/>
      <c r="M4413" s="1564"/>
      <c r="N4413" s="1567">
        <f t="shared" si="237"/>
        <v>0</v>
      </c>
      <c r="O4413" s="2102"/>
      <c r="P4413" s="2102"/>
      <c r="Q4413" s="2102">
        <f t="shared" si="238"/>
        <v>0</v>
      </c>
      <c r="R4413" s="2386"/>
    </row>
    <row r="4414" spans="3:18" ht="14.25" customHeight="1">
      <c r="C4414" s="1562">
        <v>33</v>
      </c>
      <c r="D4414" s="1951" t="s">
        <v>2965</v>
      </c>
      <c r="E4414" s="1808">
        <v>10</v>
      </c>
      <c r="F4414" s="1564" t="s">
        <v>508</v>
      </c>
      <c r="G4414" s="1718">
        <v>7</v>
      </c>
      <c r="H4414" s="1564">
        <v>2008</v>
      </c>
      <c r="I4414" s="1566">
        <v>1323.693</v>
      </c>
      <c r="J4414" s="1564">
        <f t="shared" si="235"/>
        <v>100</v>
      </c>
      <c r="K4414" s="1566">
        <f t="shared" si="236"/>
        <v>0</v>
      </c>
      <c r="L4414" s="1564"/>
      <c r="M4414" s="1564"/>
      <c r="N4414" s="1567">
        <f t="shared" si="237"/>
        <v>0</v>
      </c>
      <c r="O4414" s="2102"/>
      <c r="P4414" s="2102"/>
      <c r="Q4414" s="2102">
        <f t="shared" si="238"/>
        <v>0</v>
      </c>
      <c r="R4414" s="2386"/>
    </row>
    <row r="4415" spans="3:18" ht="14.25" customHeight="1">
      <c r="C4415" s="1562">
        <v>34</v>
      </c>
      <c r="D4415" s="1951" t="s">
        <v>4181</v>
      </c>
      <c r="E4415" s="1808">
        <v>10</v>
      </c>
      <c r="F4415" s="1564" t="s">
        <v>508</v>
      </c>
      <c r="G4415" s="1718">
        <v>2</v>
      </c>
      <c r="H4415" s="1564">
        <v>2008</v>
      </c>
      <c r="I4415" s="1566">
        <v>81.725999999999999</v>
      </c>
      <c r="J4415" s="1564">
        <f t="shared" si="235"/>
        <v>100</v>
      </c>
      <c r="K4415" s="1566">
        <f t="shared" si="236"/>
        <v>0</v>
      </c>
      <c r="L4415" s="1564"/>
      <c r="M4415" s="1564"/>
      <c r="N4415" s="1567">
        <f t="shared" si="237"/>
        <v>0</v>
      </c>
      <c r="O4415" s="2102"/>
      <c r="P4415" s="2102"/>
      <c r="Q4415" s="2102">
        <f t="shared" si="238"/>
        <v>0</v>
      </c>
      <c r="R4415" s="2386"/>
    </row>
    <row r="4416" spans="3:18" ht="14.25" customHeight="1">
      <c r="C4416" s="1562">
        <v>35</v>
      </c>
      <c r="D4416" s="1951" t="s">
        <v>2201</v>
      </c>
      <c r="E4416" s="1808">
        <v>10</v>
      </c>
      <c r="F4416" s="1564" t="s">
        <v>508</v>
      </c>
      <c r="G4416" s="1718">
        <v>1</v>
      </c>
      <c r="H4416" s="1564">
        <v>2008</v>
      </c>
      <c r="I4416" s="1566">
        <v>63.55</v>
      </c>
      <c r="J4416" s="1564">
        <f t="shared" si="235"/>
        <v>100</v>
      </c>
      <c r="K4416" s="1566">
        <f t="shared" si="236"/>
        <v>0</v>
      </c>
      <c r="L4416" s="1564"/>
      <c r="M4416" s="1564"/>
      <c r="N4416" s="1567">
        <f t="shared" si="237"/>
        <v>0</v>
      </c>
      <c r="O4416" s="2102"/>
      <c r="P4416" s="2102"/>
      <c r="Q4416" s="2102">
        <f t="shared" si="238"/>
        <v>0</v>
      </c>
      <c r="R4416" s="2386"/>
    </row>
    <row r="4417" spans="3:18" ht="14.25" customHeight="1">
      <c r="C4417" s="1562">
        <v>36</v>
      </c>
      <c r="D4417" s="1951" t="s">
        <v>4238</v>
      </c>
      <c r="E4417" s="1808">
        <v>10</v>
      </c>
      <c r="F4417" s="1564" t="s">
        <v>508</v>
      </c>
      <c r="G4417" s="1718">
        <v>2</v>
      </c>
      <c r="H4417" s="1564">
        <v>2008</v>
      </c>
      <c r="I4417" s="1566">
        <v>86.1</v>
      </c>
      <c r="J4417" s="1564">
        <f t="shared" si="235"/>
        <v>100</v>
      </c>
      <c r="K4417" s="1566">
        <f t="shared" si="236"/>
        <v>0</v>
      </c>
      <c r="L4417" s="1564"/>
      <c r="M4417" s="1564"/>
      <c r="N4417" s="1567">
        <f t="shared" si="237"/>
        <v>0</v>
      </c>
      <c r="O4417" s="2102"/>
      <c r="P4417" s="2102"/>
      <c r="Q4417" s="2102">
        <f t="shared" si="238"/>
        <v>0</v>
      </c>
      <c r="R4417" s="2386"/>
    </row>
    <row r="4418" spans="3:18" ht="14.25" customHeight="1">
      <c r="C4418" s="1562">
        <v>37</v>
      </c>
      <c r="D4418" s="1951" t="s">
        <v>2127</v>
      </c>
      <c r="E4418" s="1808">
        <v>10</v>
      </c>
      <c r="F4418" s="1564" t="s">
        <v>508</v>
      </c>
      <c r="G4418" s="1718">
        <v>2</v>
      </c>
      <c r="H4418" s="1564">
        <v>2008</v>
      </c>
      <c r="I4418" s="1566">
        <v>99</v>
      </c>
      <c r="J4418" s="1564">
        <f t="shared" si="235"/>
        <v>100</v>
      </c>
      <c r="K4418" s="1566">
        <f t="shared" si="236"/>
        <v>0</v>
      </c>
      <c r="L4418" s="1564"/>
      <c r="M4418" s="1564"/>
      <c r="N4418" s="1567">
        <f t="shared" si="237"/>
        <v>0</v>
      </c>
      <c r="O4418" s="2102"/>
      <c r="P4418" s="2102"/>
      <c r="Q4418" s="2102">
        <f t="shared" si="238"/>
        <v>0</v>
      </c>
      <c r="R4418" s="2386"/>
    </row>
    <row r="4419" spans="3:18" ht="14.25" customHeight="1">
      <c r="C4419" s="1562">
        <v>38</v>
      </c>
      <c r="D4419" s="1951" t="s">
        <v>4236</v>
      </c>
      <c r="E4419" s="1808">
        <v>10</v>
      </c>
      <c r="F4419" s="1564" t="s">
        <v>508</v>
      </c>
      <c r="G4419" s="1718">
        <v>2</v>
      </c>
      <c r="H4419" s="1564">
        <v>2008</v>
      </c>
      <c r="I4419" s="1566">
        <v>125.6</v>
      </c>
      <c r="J4419" s="1564">
        <f t="shared" si="235"/>
        <v>100</v>
      </c>
      <c r="K4419" s="1566">
        <f t="shared" si="236"/>
        <v>0</v>
      </c>
      <c r="L4419" s="1564"/>
      <c r="M4419" s="1564"/>
      <c r="N4419" s="1567">
        <f t="shared" si="237"/>
        <v>0</v>
      </c>
      <c r="O4419" s="2102"/>
      <c r="P4419" s="2102"/>
      <c r="Q4419" s="2102">
        <f t="shared" si="238"/>
        <v>0</v>
      </c>
      <c r="R4419" s="2386"/>
    </row>
    <row r="4420" spans="3:18" ht="14.25" customHeight="1">
      <c r="C4420" s="1562">
        <v>39</v>
      </c>
      <c r="D4420" s="1951" t="s">
        <v>4237</v>
      </c>
      <c r="E4420" s="1808">
        <v>10</v>
      </c>
      <c r="F4420" s="1564" t="s">
        <v>508</v>
      </c>
      <c r="G4420" s="1718">
        <v>1</v>
      </c>
      <c r="H4420" s="1564">
        <v>2008</v>
      </c>
      <c r="I4420" s="1566">
        <v>64.8</v>
      </c>
      <c r="J4420" s="1564">
        <f t="shared" si="235"/>
        <v>100</v>
      </c>
      <c r="K4420" s="1566">
        <f t="shared" si="236"/>
        <v>0</v>
      </c>
      <c r="L4420" s="1564"/>
      <c r="M4420" s="1564"/>
      <c r="N4420" s="1567">
        <f t="shared" si="237"/>
        <v>0</v>
      </c>
      <c r="O4420" s="2102"/>
      <c r="P4420" s="2102"/>
      <c r="Q4420" s="2102">
        <f t="shared" si="238"/>
        <v>0</v>
      </c>
      <c r="R4420" s="2386"/>
    </row>
    <row r="4421" spans="3:18" ht="14.25" customHeight="1">
      <c r="C4421" s="1562">
        <v>40</v>
      </c>
      <c r="D4421" s="1951" t="s">
        <v>2160</v>
      </c>
      <c r="E4421" s="1808">
        <v>10</v>
      </c>
      <c r="F4421" s="1564" t="s">
        <v>508</v>
      </c>
      <c r="G4421" s="1718">
        <v>2</v>
      </c>
      <c r="H4421" s="1564">
        <v>2008</v>
      </c>
      <c r="I4421" s="1566">
        <v>800</v>
      </c>
      <c r="J4421" s="1564">
        <f t="shared" si="235"/>
        <v>100</v>
      </c>
      <c r="K4421" s="1566">
        <f t="shared" si="236"/>
        <v>0</v>
      </c>
      <c r="L4421" s="1564"/>
      <c r="M4421" s="1564"/>
      <c r="N4421" s="1567">
        <f t="shared" si="237"/>
        <v>0</v>
      </c>
      <c r="O4421" s="2102"/>
      <c r="P4421" s="2102"/>
      <c r="Q4421" s="2102">
        <f t="shared" si="238"/>
        <v>0</v>
      </c>
      <c r="R4421" s="2386"/>
    </row>
    <row r="4422" spans="3:18" ht="14.25" customHeight="1">
      <c r="C4422" s="1562">
        <v>41</v>
      </c>
      <c r="D4422" s="1951" t="s">
        <v>2125</v>
      </c>
      <c r="E4422" s="1808">
        <v>10</v>
      </c>
      <c r="F4422" s="1564" t="s">
        <v>508</v>
      </c>
      <c r="G4422" s="1718">
        <v>2</v>
      </c>
      <c r="H4422" s="1564">
        <v>2008</v>
      </c>
      <c r="I4422" s="1566">
        <v>160</v>
      </c>
      <c r="J4422" s="1564">
        <f t="shared" si="235"/>
        <v>100</v>
      </c>
      <c r="K4422" s="1566">
        <f t="shared" si="236"/>
        <v>0</v>
      </c>
      <c r="L4422" s="1564"/>
      <c r="M4422" s="1564"/>
      <c r="N4422" s="1567">
        <f t="shared" si="237"/>
        <v>0</v>
      </c>
      <c r="O4422" s="2102"/>
      <c r="P4422" s="2102"/>
      <c r="Q4422" s="2102">
        <f t="shared" si="238"/>
        <v>0</v>
      </c>
      <c r="R4422" s="2386"/>
    </row>
    <row r="4423" spans="3:18" ht="14.25" customHeight="1">
      <c r="C4423" s="1562">
        <v>42</v>
      </c>
      <c r="D4423" s="1951" t="s">
        <v>2131</v>
      </c>
      <c r="E4423" s="1808">
        <v>10</v>
      </c>
      <c r="F4423" s="1564" t="s">
        <v>508</v>
      </c>
      <c r="G4423" s="1718">
        <v>10</v>
      </c>
      <c r="H4423" s="1564">
        <v>2008</v>
      </c>
      <c r="I4423" s="1566">
        <v>650</v>
      </c>
      <c r="J4423" s="1564">
        <f t="shared" si="235"/>
        <v>100</v>
      </c>
      <c r="K4423" s="1566">
        <f t="shared" si="236"/>
        <v>0</v>
      </c>
      <c r="L4423" s="1564"/>
      <c r="M4423" s="1564"/>
      <c r="N4423" s="1567">
        <f t="shared" si="237"/>
        <v>0</v>
      </c>
      <c r="O4423" s="2102"/>
      <c r="P4423" s="2102"/>
      <c r="Q4423" s="2102">
        <f t="shared" si="238"/>
        <v>0</v>
      </c>
      <c r="R4423" s="2386"/>
    </row>
    <row r="4424" spans="3:18" ht="14.25" customHeight="1">
      <c r="C4424" s="1562">
        <v>43</v>
      </c>
      <c r="D4424" s="1951" t="s">
        <v>2129</v>
      </c>
      <c r="E4424" s="1808">
        <v>10</v>
      </c>
      <c r="F4424" s="1564" t="s">
        <v>508</v>
      </c>
      <c r="G4424" s="1718">
        <v>8</v>
      </c>
      <c r="H4424" s="1564">
        <v>2008</v>
      </c>
      <c r="I4424" s="1566">
        <v>800</v>
      </c>
      <c r="J4424" s="1564">
        <f t="shared" si="235"/>
        <v>100</v>
      </c>
      <c r="K4424" s="1566">
        <f t="shared" si="236"/>
        <v>0</v>
      </c>
      <c r="L4424" s="1564"/>
      <c r="M4424" s="1564"/>
      <c r="N4424" s="1567">
        <f t="shared" si="237"/>
        <v>0</v>
      </c>
      <c r="O4424" s="2102"/>
      <c r="P4424" s="2102"/>
      <c r="Q4424" s="2102">
        <f t="shared" si="238"/>
        <v>0</v>
      </c>
      <c r="R4424" s="2386"/>
    </row>
    <row r="4425" spans="3:18" ht="14.25" customHeight="1">
      <c r="C4425" s="1562">
        <v>44</v>
      </c>
      <c r="D4425" s="1951" t="s">
        <v>4183</v>
      </c>
      <c r="E4425" s="1808">
        <v>10</v>
      </c>
      <c r="F4425" s="1564" t="s">
        <v>508</v>
      </c>
      <c r="G4425" s="1718">
        <v>4</v>
      </c>
      <c r="H4425" s="1564">
        <v>2008</v>
      </c>
      <c r="I4425" s="1566">
        <v>600</v>
      </c>
      <c r="J4425" s="1564">
        <f t="shared" si="235"/>
        <v>100</v>
      </c>
      <c r="K4425" s="1566">
        <f t="shared" si="236"/>
        <v>0</v>
      </c>
      <c r="L4425" s="1564"/>
      <c r="M4425" s="1564"/>
      <c r="N4425" s="1567">
        <f t="shared" si="237"/>
        <v>0</v>
      </c>
      <c r="O4425" s="2102"/>
      <c r="P4425" s="2102"/>
      <c r="Q4425" s="2102">
        <f t="shared" si="238"/>
        <v>0</v>
      </c>
      <c r="R4425" s="2386"/>
    </row>
    <row r="4426" spans="3:18" ht="14.25" customHeight="1">
      <c r="C4426" s="1562">
        <v>45</v>
      </c>
      <c r="D4426" s="1951" t="s">
        <v>2132</v>
      </c>
      <c r="E4426" s="1808">
        <v>10</v>
      </c>
      <c r="F4426" s="1564" t="s">
        <v>508</v>
      </c>
      <c r="G4426" s="1718">
        <v>8</v>
      </c>
      <c r="H4426" s="1564">
        <v>2008</v>
      </c>
      <c r="I4426" s="1566">
        <v>280</v>
      </c>
      <c r="J4426" s="1564">
        <f t="shared" si="235"/>
        <v>100</v>
      </c>
      <c r="K4426" s="1566">
        <f t="shared" si="236"/>
        <v>0</v>
      </c>
      <c r="L4426" s="1564"/>
      <c r="M4426" s="1564"/>
      <c r="N4426" s="1567">
        <f t="shared" si="237"/>
        <v>0</v>
      </c>
      <c r="O4426" s="2102"/>
      <c r="P4426" s="2102"/>
      <c r="Q4426" s="2102">
        <f t="shared" si="238"/>
        <v>0</v>
      </c>
      <c r="R4426" s="2386"/>
    </row>
    <row r="4427" spans="3:18" ht="14.25" customHeight="1">
      <c r="C4427" s="1562">
        <v>46</v>
      </c>
      <c r="D4427" s="1951" t="s">
        <v>2218</v>
      </c>
      <c r="E4427" s="1808">
        <v>10</v>
      </c>
      <c r="F4427" s="1564" t="s">
        <v>508</v>
      </c>
      <c r="G4427" s="1718">
        <v>1</v>
      </c>
      <c r="H4427" s="1564">
        <v>2008</v>
      </c>
      <c r="I4427" s="1566">
        <v>200</v>
      </c>
      <c r="J4427" s="1564">
        <f t="shared" si="235"/>
        <v>100</v>
      </c>
      <c r="K4427" s="1566">
        <f t="shared" si="236"/>
        <v>0</v>
      </c>
      <c r="L4427" s="1564"/>
      <c r="M4427" s="1564"/>
      <c r="N4427" s="1567">
        <f t="shared" si="237"/>
        <v>0</v>
      </c>
      <c r="O4427" s="2102"/>
      <c r="P4427" s="2102"/>
      <c r="Q4427" s="2102">
        <f t="shared" si="238"/>
        <v>0</v>
      </c>
      <c r="R4427" s="2386"/>
    </row>
    <row r="4428" spans="3:18" ht="14.25" customHeight="1">
      <c r="C4428" s="1562">
        <v>47</v>
      </c>
      <c r="D4428" s="1951" t="s">
        <v>2116</v>
      </c>
      <c r="E4428" s="1808">
        <v>10</v>
      </c>
      <c r="F4428" s="1564" t="s">
        <v>508</v>
      </c>
      <c r="G4428" s="1718">
        <v>3</v>
      </c>
      <c r="H4428" s="1564">
        <v>2008</v>
      </c>
      <c r="I4428" s="1566">
        <v>390</v>
      </c>
      <c r="J4428" s="1564">
        <f t="shared" si="235"/>
        <v>100</v>
      </c>
      <c r="K4428" s="1566">
        <f t="shared" si="236"/>
        <v>0</v>
      </c>
      <c r="L4428" s="1564"/>
      <c r="M4428" s="1564"/>
      <c r="N4428" s="1567">
        <f t="shared" si="237"/>
        <v>0</v>
      </c>
      <c r="O4428" s="2102"/>
      <c r="P4428" s="2102"/>
      <c r="Q4428" s="2102">
        <f t="shared" si="238"/>
        <v>0</v>
      </c>
      <c r="R4428" s="2386"/>
    </row>
    <row r="4429" spans="3:18" ht="14.25" customHeight="1">
      <c r="C4429" s="1562">
        <v>48</v>
      </c>
      <c r="D4429" s="1951" t="s">
        <v>2703</v>
      </c>
      <c r="E4429" s="1808">
        <v>10</v>
      </c>
      <c r="F4429" s="1564" t="s">
        <v>508</v>
      </c>
      <c r="G4429" s="1718">
        <v>3</v>
      </c>
      <c r="H4429" s="1564">
        <v>2008</v>
      </c>
      <c r="I4429" s="1566">
        <v>300</v>
      </c>
      <c r="J4429" s="1564">
        <f t="shared" si="235"/>
        <v>100</v>
      </c>
      <c r="K4429" s="1566">
        <f t="shared" si="236"/>
        <v>0</v>
      </c>
      <c r="L4429" s="1564"/>
      <c r="M4429" s="1564"/>
      <c r="N4429" s="1567">
        <f t="shared" si="237"/>
        <v>0</v>
      </c>
      <c r="O4429" s="2102"/>
      <c r="P4429" s="2102"/>
      <c r="Q4429" s="2102">
        <f t="shared" si="238"/>
        <v>0</v>
      </c>
      <c r="R4429" s="2386"/>
    </row>
    <row r="4430" spans="3:18" ht="14.25" customHeight="1">
      <c r="C4430" s="1562">
        <v>49</v>
      </c>
      <c r="D4430" s="1951" t="s">
        <v>2938</v>
      </c>
      <c r="E4430" s="1808">
        <v>10</v>
      </c>
      <c r="F4430" s="1564" t="s">
        <v>508</v>
      </c>
      <c r="G4430" s="1718">
        <v>2</v>
      </c>
      <c r="H4430" s="1564">
        <v>2008</v>
      </c>
      <c r="I4430" s="1566">
        <v>240</v>
      </c>
      <c r="J4430" s="1564">
        <f t="shared" si="235"/>
        <v>100</v>
      </c>
      <c r="K4430" s="1566">
        <f t="shared" si="236"/>
        <v>0</v>
      </c>
      <c r="L4430" s="1564"/>
      <c r="M4430" s="1564"/>
      <c r="N4430" s="1567">
        <f t="shared" si="237"/>
        <v>0</v>
      </c>
      <c r="O4430" s="2102"/>
      <c r="P4430" s="2102"/>
      <c r="Q4430" s="2102">
        <f t="shared" si="238"/>
        <v>0</v>
      </c>
      <c r="R4430" s="2386"/>
    </row>
    <row r="4431" spans="3:18" ht="14.25" customHeight="1">
      <c r="C4431" s="1562">
        <v>50</v>
      </c>
      <c r="D4431" s="1951" t="s">
        <v>2131</v>
      </c>
      <c r="E4431" s="1808">
        <v>10</v>
      </c>
      <c r="F4431" s="1564" t="s">
        <v>508</v>
      </c>
      <c r="G4431" s="1718">
        <v>2</v>
      </c>
      <c r="H4431" s="1564">
        <v>2008</v>
      </c>
      <c r="I4431" s="1566">
        <v>220</v>
      </c>
      <c r="J4431" s="1564">
        <f t="shared" si="235"/>
        <v>100</v>
      </c>
      <c r="K4431" s="1566">
        <f t="shared" si="236"/>
        <v>0</v>
      </c>
      <c r="L4431" s="1564"/>
      <c r="M4431" s="1564"/>
      <c r="N4431" s="1567">
        <f t="shared" si="237"/>
        <v>0</v>
      </c>
      <c r="O4431" s="2102"/>
      <c r="P4431" s="2102"/>
      <c r="Q4431" s="2102">
        <f t="shared" si="238"/>
        <v>0</v>
      </c>
      <c r="R4431" s="2386"/>
    </row>
    <row r="4432" spans="3:18" ht="14.25" customHeight="1">
      <c r="C4432" s="1562">
        <v>51</v>
      </c>
      <c r="D4432" s="1951" t="s">
        <v>2128</v>
      </c>
      <c r="E4432" s="1808">
        <v>10</v>
      </c>
      <c r="F4432" s="1564" t="s">
        <v>508</v>
      </c>
      <c r="G4432" s="1718">
        <v>1</v>
      </c>
      <c r="H4432" s="1564">
        <v>2008</v>
      </c>
      <c r="I4432" s="1566">
        <v>90</v>
      </c>
      <c r="J4432" s="1564">
        <f t="shared" si="235"/>
        <v>100</v>
      </c>
      <c r="K4432" s="1566">
        <f t="shared" si="236"/>
        <v>0</v>
      </c>
      <c r="L4432" s="1564"/>
      <c r="M4432" s="1564"/>
      <c r="N4432" s="1567">
        <f t="shared" si="237"/>
        <v>0</v>
      </c>
      <c r="O4432" s="2102"/>
      <c r="P4432" s="2102"/>
      <c r="Q4432" s="2102">
        <f t="shared" si="238"/>
        <v>0</v>
      </c>
      <c r="R4432" s="2386"/>
    </row>
    <row r="4433" spans="3:18" ht="14.25" customHeight="1">
      <c r="C4433" s="1562">
        <v>52</v>
      </c>
      <c r="D4433" s="1951" t="s">
        <v>2125</v>
      </c>
      <c r="E4433" s="1808">
        <v>10</v>
      </c>
      <c r="F4433" s="1564" t="s">
        <v>508</v>
      </c>
      <c r="G4433" s="1718">
        <v>2</v>
      </c>
      <c r="H4433" s="1564">
        <v>2007</v>
      </c>
      <c r="I4433" s="1566">
        <v>260</v>
      </c>
      <c r="J4433" s="1564">
        <f t="shared" si="235"/>
        <v>100</v>
      </c>
      <c r="K4433" s="1566">
        <f t="shared" si="236"/>
        <v>0</v>
      </c>
      <c r="L4433" s="1564"/>
      <c r="M4433" s="1564"/>
      <c r="N4433" s="1567">
        <f t="shared" si="237"/>
        <v>0</v>
      </c>
      <c r="O4433" s="2102"/>
      <c r="P4433" s="2102"/>
      <c r="Q4433" s="2102">
        <f t="shared" si="238"/>
        <v>0</v>
      </c>
      <c r="R4433" s="2386"/>
    </row>
    <row r="4434" spans="3:18" ht="14.25" customHeight="1">
      <c r="C4434" s="1562">
        <v>53</v>
      </c>
      <c r="D4434" s="1951" t="s">
        <v>2131</v>
      </c>
      <c r="E4434" s="1808">
        <v>10</v>
      </c>
      <c r="F4434" s="1564" t="s">
        <v>508</v>
      </c>
      <c r="G4434" s="1718">
        <v>4</v>
      </c>
      <c r="H4434" s="1564">
        <v>2007</v>
      </c>
      <c r="I4434" s="1566">
        <v>518</v>
      </c>
      <c r="J4434" s="1564">
        <f t="shared" si="235"/>
        <v>100</v>
      </c>
      <c r="K4434" s="1566">
        <f t="shared" si="236"/>
        <v>0</v>
      </c>
      <c r="L4434" s="1564"/>
      <c r="M4434" s="1564"/>
      <c r="N4434" s="1567">
        <f t="shared" si="237"/>
        <v>0</v>
      </c>
      <c r="O4434" s="2102"/>
      <c r="P4434" s="2102"/>
      <c r="Q4434" s="2102">
        <f t="shared" si="238"/>
        <v>0</v>
      </c>
      <c r="R4434" s="2386"/>
    </row>
    <row r="4435" spans="3:18" ht="14.25" customHeight="1">
      <c r="C4435" s="1562">
        <v>54</v>
      </c>
      <c r="D4435" s="1951" t="s">
        <v>2129</v>
      </c>
      <c r="E4435" s="1808">
        <v>10</v>
      </c>
      <c r="F4435" s="1564" t="s">
        <v>508</v>
      </c>
      <c r="G4435" s="1718">
        <v>1</v>
      </c>
      <c r="H4435" s="1564">
        <v>2008</v>
      </c>
      <c r="I4435" s="1566">
        <v>130</v>
      </c>
      <c r="J4435" s="1564">
        <f t="shared" si="235"/>
        <v>100</v>
      </c>
      <c r="K4435" s="1566">
        <f t="shared" si="236"/>
        <v>0</v>
      </c>
      <c r="L4435" s="1564"/>
      <c r="M4435" s="1564"/>
      <c r="N4435" s="1567">
        <f t="shared" si="237"/>
        <v>0</v>
      </c>
      <c r="O4435" s="2102"/>
      <c r="P4435" s="2102"/>
      <c r="Q4435" s="2102">
        <f t="shared" si="238"/>
        <v>0</v>
      </c>
      <c r="R4435" s="2386"/>
    </row>
    <row r="4436" spans="3:18" ht="14.25" customHeight="1">
      <c r="C4436" s="1562">
        <v>55</v>
      </c>
      <c r="D4436" s="1951" t="s">
        <v>2129</v>
      </c>
      <c r="E4436" s="1808">
        <v>10</v>
      </c>
      <c r="F4436" s="1564" t="s">
        <v>508</v>
      </c>
      <c r="G4436" s="1718">
        <v>3</v>
      </c>
      <c r="H4436" s="1564">
        <v>2008</v>
      </c>
      <c r="I4436" s="1566">
        <v>315</v>
      </c>
      <c r="J4436" s="1564">
        <f t="shared" si="235"/>
        <v>100</v>
      </c>
      <c r="K4436" s="1566">
        <f t="shared" si="236"/>
        <v>0</v>
      </c>
      <c r="L4436" s="1564"/>
      <c r="M4436" s="1564"/>
      <c r="N4436" s="1567">
        <f t="shared" si="237"/>
        <v>0</v>
      </c>
      <c r="O4436" s="2102"/>
      <c r="P4436" s="2102"/>
      <c r="Q4436" s="2102">
        <f t="shared" si="238"/>
        <v>0</v>
      </c>
      <c r="R4436" s="2386"/>
    </row>
    <row r="4437" spans="3:18" ht="14.25" customHeight="1">
      <c r="C4437" s="1562">
        <v>56</v>
      </c>
      <c r="D4437" s="1951" t="s">
        <v>2134</v>
      </c>
      <c r="E4437" s="1808">
        <v>10</v>
      </c>
      <c r="F4437" s="1564" t="s">
        <v>508</v>
      </c>
      <c r="G4437" s="1718">
        <v>9</v>
      </c>
      <c r="H4437" s="1564">
        <v>2008</v>
      </c>
      <c r="I4437" s="1566">
        <v>304.76510999999999</v>
      </c>
      <c r="J4437" s="1564">
        <f t="shared" si="235"/>
        <v>100</v>
      </c>
      <c r="K4437" s="1566">
        <f t="shared" si="236"/>
        <v>0</v>
      </c>
      <c r="L4437" s="1564"/>
      <c r="M4437" s="1564"/>
      <c r="N4437" s="1567">
        <f t="shared" si="237"/>
        <v>0</v>
      </c>
      <c r="O4437" s="2102"/>
      <c r="P4437" s="2102"/>
      <c r="Q4437" s="2102">
        <f t="shared" si="238"/>
        <v>0</v>
      </c>
      <c r="R4437" s="2386"/>
    </row>
    <row r="4438" spans="3:18" ht="14.25" customHeight="1">
      <c r="C4438" s="1562">
        <v>57</v>
      </c>
      <c r="D4438" s="1951" t="s">
        <v>2595</v>
      </c>
      <c r="E4438" s="1808">
        <v>10</v>
      </c>
      <c r="F4438" s="1564" t="s">
        <v>508</v>
      </c>
      <c r="G4438" s="1718">
        <v>8</v>
      </c>
      <c r="H4438" s="1564">
        <v>2008</v>
      </c>
      <c r="I4438" s="1566">
        <v>529.00800000000004</v>
      </c>
      <c r="J4438" s="1564">
        <f t="shared" si="235"/>
        <v>100</v>
      </c>
      <c r="K4438" s="1566">
        <f t="shared" si="236"/>
        <v>0</v>
      </c>
      <c r="L4438" s="1564"/>
      <c r="M4438" s="1564"/>
      <c r="N4438" s="1567">
        <f t="shared" si="237"/>
        <v>0</v>
      </c>
      <c r="O4438" s="2102"/>
      <c r="P4438" s="2102"/>
      <c r="Q4438" s="2102">
        <f t="shared" si="238"/>
        <v>0</v>
      </c>
      <c r="R4438" s="2386"/>
    </row>
    <row r="4439" spans="3:18" ht="14.25" customHeight="1">
      <c r="C4439" s="1562">
        <v>58</v>
      </c>
      <c r="D4439" s="1951" t="s">
        <v>2139</v>
      </c>
      <c r="E4439" s="1808">
        <v>10</v>
      </c>
      <c r="F4439" s="1564" t="s">
        <v>508</v>
      </c>
      <c r="G4439" s="1718">
        <v>3</v>
      </c>
      <c r="H4439" s="1564">
        <v>2008</v>
      </c>
      <c r="I4439" s="1566">
        <v>197.75399999999999</v>
      </c>
      <c r="J4439" s="1564">
        <f t="shared" si="235"/>
        <v>100</v>
      </c>
      <c r="K4439" s="1566">
        <f t="shared" si="236"/>
        <v>0</v>
      </c>
      <c r="L4439" s="1564"/>
      <c r="M4439" s="1564"/>
      <c r="N4439" s="1567">
        <f t="shared" si="237"/>
        <v>0</v>
      </c>
      <c r="O4439" s="2102"/>
      <c r="P4439" s="2102"/>
      <c r="Q4439" s="2102">
        <f t="shared" si="238"/>
        <v>0</v>
      </c>
      <c r="R4439" s="2386"/>
    </row>
    <row r="4440" spans="3:18" ht="14.25" customHeight="1">
      <c r="C4440" s="1562">
        <v>59</v>
      </c>
      <c r="D4440" s="1951" t="s">
        <v>2142</v>
      </c>
      <c r="E4440" s="1808">
        <v>10</v>
      </c>
      <c r="F4440" s="1564" t="s">
        <v>508</v>
      </c>
      <c r="G4440" s="1718">
        <v>10</v>
      </c>
      <c r="H4440" s="1564">
        <v>2008</v>
      </c>
      <c r="I4440" s="1566">
        <v>836.21</v>
      </c>
      <c r="J4440" s="1564">
        <f t="shared" si="235"/>
        <v>100</v>
      </c>
      <c r="K4440" s="1566">
        <f t="shared" si="236"/>
        <v>0</v>
      </c>
      <c r="L4440" s="1564"/>
      <c r="M4440" s="1564"/>
      <c r="N4440" s="1567">
        <f t="shared" si="237"/>
        <v>0</v>
      </c>
      <c r="O4440" s="2102"/>
      <c r="P4440" s="2102"/>
      <c r="Q4440" s="2102">
        <f t="shared" si="238"/>
        <v>0</v>
      </c>
      <c r="R4440" s="2386"/>
    </row>
    <row r="4441" spans="3:18" ht="14.25" customHeight="1">
      <c r="C4441" s="1562">
        <v>60</v>
      </c>
      <c r="D4441" s="1951" t="s">
        <v>2142</v>
      </c>
      <c r="E4441" s="1808">
        <v>10</v>
      </c>
      <c r="F4441" s="1564" t="s">
        <v>508</v>
      </c>
      <c r="G4441" s="1718">
        <v>11</v>
      </c>
      <c r="H4441" s="1564">
        <v>2008</v>
      </c>
      <c r="I4441" s="1566">
        <v>919.83110999999997</v>
      </c>
      <c r="J4441" s="1564">
        <f t="shared" si="235"/>
        <v>100</v>
      </c>
      <c r="K4441" s="1566">
        <f t="shared" si="236"/>
        <v>0</v>
      </c>
      <c r="L4441" s="1564"/>
      <c r="M4441" s="1564"/>
      <c r="N4441" s="1567">
        <f t="shared" si="237"/>
        <v>0</v>
      </c>
      <c r="O4441" s="2102"/>
      <c r="P4441" s="2102"/>
      <c r="Q4441" s="2102">
        <f t="shared" si="238"/>
        <v>0</v>
      </c>
      <c r="R4441" s="2386"/>
    </row>
    <row r="4442" spans="3:18" ht="14.25" customHeight="1">
      <c r="C4442" s="1562">
        <v>61</v>
      </c>
      <c r="D4442" s="1951" t="s">
        <v>2126</v>
      </c>
      <c r="E4442" s="1808">
        <v>10</v>
      </c>
      <c r="F4442" s="1564" t="s">
        <v>508</v>
      </c>
      <c r="G4442" s="1718">
        <v>5</v>
      </c>
      <c r="H4442" s="1564">
        <v>2008</v>
      </c>
      <c r="I4442" s="1566">
        <v>375</v>
      </c>
      <c r="J4442" s="1564">
        <f t="shared" si="235"/>
        <v>100</v>
      </c>
      <c r="K4442" s="1566">
        <f t="shared" si="236"/>
        <v>0</v>
      </c>
      <c r="L4442" s="1564"/>
      <c r="M4442" s="1564"/>
      <c r="N4442" s="1567">
        <f t="shared" si="237"/>
        <v>0</v>
      </c>
      <c r="O4442" s="2102"/>
      <c r="P4442" s="2102"/>
      <c r="Q4442" s="2102">
        <f t="shared" si="238"/>
        <v>0</v>
      </c>
      <c r="R4442" s="2386"/>
    </row>
    <row r="4443" spans="3:18" ht="14.25" customHeight="1">
      <c r="C4443" s="1562">
        <v>62</v>
      </c>
      <c r="D4443" s="1951" t="s">
        <v>2158</v>
      </c>
      <c r="E4443" s="1808">
        <v>10</v>
      </c>
      <c r="F4443" s="1564" t="s">
        <v>508</v>
      </c>
      <c r="G4443" s="1718">
        <v>4</v>
      </c>
      <c r="H4443" s="1564">
        <v>2008</v>
      </c>
      <c r="I4443" s="1566">
        <v>558.76400000000001</v>
      </c>
      <c r="J4443" s="1564">
        <f t="shared" si="235"/>
        <v>100</v>
      </c>
      <c r="K4443" s="1566">
        <f t="shared" si="236"/>
        <v>0</v>
      </c>
      <c r="L4443" s="1564"/>
      <c r="M4443" s="1564"/>
      <c r="N4443" s="1567">
        <f t="shared" si="237"/>
        <v>0</v>
      </c>
      <c r="O4443" s="2102"/>
      <c r="P4443" s="2102"/>
      <c r="Q4443" s="2102">
        <f t="shared" si="238"/>
        <v>0</v>
      </c>
      <c r="R4443" s="2386"/>
    </row>
    <row r="4444" spans="3:18" ht="14.25" customHeight="1">
      <c r="C4444" s="1562">
        <v>63</v>
      </c>
      <c r="D4444" s="1951" t="s">
        <v>2159</v>
      </c>
      <c r="E4444" s="1808">
        <v>10</v>
      </c>
      <c r="F4444" s="1564" t="s">
        <v>508</v>
      </c>
      <c r="G4444" s="1718">
        <v>3</v>
      </c>
      <c r="H4444" s="1564">
        <v>2008</v>
      </c>
      <c r="I4444" s="1566">
        <v>543.846</v>
      </c>
      <c r="J4444" s="1564">
        <f t="shared" si="235"/>
        <v>100</v>
      </c>
      <c r="K4444" s="1566">
        <f t="shared" si="236"/>
        <v>0</v>
      </c>
      <c r="L4444" s="1564"/>
      <c r="M4444" s="1564"/>
      <c r="N4444" s="1567">
        <f t="shared" si="237"/>
        <v>0</v>
      </c>
      <c r="O4444" s="2102"/>
      <c r="P4444" s="2102"/>
      <c r="Q4444" s="2102">
        <f t="shared" si="238"/>
        <v>0</v>
      </c>
      <c r="R4444" s="2386"/>
    </row>
    <row r="4445" spans="3:18" ht="14.25" customHeight="1">
      <c r="C4445" s="1562">
        <v>64</v>
      </c>
      <c r="D4445" s="1951" t="s">
        <v>2696</v>
      </c>
      <c r="E4445" s="1808">
        <v>10</v>
      </c>
      <c r="F4445" s="1564" t="s">
        <v>508</v>
      </c>
      <c r="G4445" s="1718">
        <v>5</v>
      </c>
      <c r="H4445" s="1564">
        <v>2008</v>
      </c>
      <c r="I4445" s="1566">
        <v>1193.875</v>
      </c>
      <c r="J4445" s="1564">
        <f t="shared" si="235"/>
        <v>100</v>
      </c>
      <c r="K4445" s="1566">
        <f t="shared" si="236"/>
        <v>0</v>
      </c>
      <c r="L4445" s="1564"/>
      <c r="M4445" s="1564"/>
      <c r="N4445" s="1567">
        <f t="shared" si="237"/>
        <v>0</v>
      </c>
      <c r="O4445" s="2102"/>
      <c r="P4445" s="2102"/>
      <c r="Q4445" s="2102">
        <f t="shared" si="238"/>
        <v>0</v>
      </c>
      <c r="R4445" s="2386"/>
    </row>
    <row r="4446" spans="3:18" ht="14.25" customHeight="1">
      <c r="C4446" s="1562">
        <v>65</v>
      </c>
      <c r="D4446" s="1951" t="s">
        <v>3176</v>
      </c>
      <c r="E4446" s="1808">
        <v>10</v>
      </c>
      <c r="F4446" s="1564" t="s">
        <v>508</v>
      </c>
      <c r="G4446" s="1718">
        <v>1</v>
      </c>
      <c r="H4446" s="1564">
        <v>2008</v>
      </c>
      <c r="I4446" s="1566">
        <v>214.75196</v>
      </c>
      <c r="J4446" s="1564">
        <f t="shared" ref="J4446:J4509" si="239">IF(($J$14-H4446)*J$4380&gt;100,100,($J$14-H4446)*J$4380)</f>
        <v>100</v>
      </c>
      <c r="K4446" s="1566">
        <f t="shared" ref="K4446:K4509" si="240">IF(J4446=100,0,I4446-I4446*J4446%)</f>
        <v>0</v>
      </c>
      <c r="L4446" s="1564"/>
      <c r="M4446" s="1564"/>
      <c r="N4446" s="1567">
        <f t="shared" ref="N4446:N4509" si="241">+L4446*M4446</f>
        <v>0</v>
      </c>
      <c r="O4446" s="2102"/>
      <c r="P4446" s="2102"/>
      <c r="Q4446" s="2102">
        <f t="shared" ref="Q4446:Q4509" si="242">+O4446*P4446</f>
        <v>0</v>
      </c>
      <c r="R4446" s="2386"/>
    </row>
    <row r="4447" spans="3:18" ht="14.25" customHeight="1">
      <c r="C4447" s="1562">
        <v>66</v>
      </c>
      <c r="D4447" s="1951" t="s">
        <v>2137</v>
      </c>
      <c r="E4447" s="1808">
        <v>10</v>
      </c>
      <c r="F4447" s="1564" t="s">
        <v>508</v>
      </c>
      <c r="G4447" s="1718">
        <v>4</v>
      </c>
      <c r="H4447" s="1564">
        <v>2008</v>
      </c>
      <c r="I4447" s="1566">
        <v>395.49628000000001</v>
      </c>
      <c r="J4447" s="1564">
        <f t="shared" si="239"/>
        <v>100</v>
      </c>
      <c r="K4447" s="1566">
        <f t="shared" si="240"/>
        <v>0</v>
      </c>
      <c r="L4447" s="1564"/>
      <c r="M4447" s="1564"/>
      <c r="N4447" s="1567">
        <f t="shared" si="241"/>
        <v>0</v>
      </c>
      <c r="O4447" s="2102"/>
      <c r="P4447" s="2102"/>
      <c r="Q4447" s="2102">
        <f t="shared" si="242"/>
        <v>0</v>
      </c>
      <c r="R4447" s="2386"/>
    </row>
    <row r="4448" spans="3:18" ht="14.25" customHeight="1">
      <c r="C4448" s="1562">
        <v>67</v>
      </c>
      <c r="D4448" s="1951" t="s">
        <v>2138</v>
      </c>
      <c r="E4448" s="1808">
        <v>10</v>
      </c>
      <c r="F4448" s="1564" t="s">
        <v>508</v>
      </c>
      <c r="G4448" s="1718">
        <v>9</v>
      </c>
      <c r="H4448" s="1564">
        <v>2008</v>
      </c>
      <c r="I4448" s="1566">
        <v>595.13373000000001</v>
      </c>
      <c r="J4448" s="1564">
        <f t="shared" si="239"/>
        <v>100</v>
      </c>
      <c r="K4448" s="1566">
        <f t="shared" si="240"/>
        <v>0</v>
      </c>
      <c r="L4448" s="1564"/>
      <c r="M4448" s="1564"/>
      <c r="N4448" s="1567">
        <f t="shared" si="241"/>
        <v>0</v>
      </c>
      <c r="O4448" s="2102"/>
      <c r="P4448" s="2102"/>
      <c r="Q4448" s="2102">
        <f t="shared" si="242"/>
        <v>0</v>
      </c>
      <c r="R4448" s="2386"/>
    </row>
    <row r="4449" spans="3:18" ht="14.25" customHeight="1">
      <c r="C4449" s="1562">
        <v>68</v>
      </c>
      <c r="D4449" s="1951" t="s">
        <v>2139</v>
      </c>
      <c r="E4449" s="1808">
        <v>10</v>
      </c>
      <c r="F4449" s="1564" t="s">
        <v>508</v>
      </c>
      <c r="G4449" s="1718">
        <v>1</v>
      </c>
      <c r="H4449" s="1564">
        <v>2008</v>
      </c>
      <c r="I4449" s="1566">
        <v>65.918149999999997</v>
      </c>
      <c r="J4449" s="1564">
        <f t="shared" si="239"/>
        <v>100</v>
      </c>
      <c r="K4449" s="1566">
        <f t="shared" si="240"/>
        <v>0</v>
      </c>
      <c r="L4449" s="1564"/>
      <c r="M4449" s="1564"/>
      <c r="N4449" s="1567">
        <f t="shared" si="241"/>
        <v>0</v>
      </c>
      <c r="O4449" s="2102"/>
      <c r="P4449" s="2102"/>
      <c r="Q4449" s="2102">
        <f t="shared" si="242"/>
        <v>0</v>
      </c>
      <c r="R4449" s="2386"/>
    </row>
    <row r="4450" spans="3:18" ht="14.25" customHeight="1">
      <c r="C4450" s="1562">
        <v>69</v>
      </c>
      <c r="D4450" s="1951" t="s">
        <v>3908</v>
      </c>
      <c r="E4450" s="1808">
        <v>10</v>
      </c>
      <c r="F4450" s="1564" t="s">
        <v>508</v>
      </c>
      <c r="G4450" s="1718">
        <v>1</v>
      </c>
      <c r="H4450" s="1564">
        <v>2008</v>
      </c>
      <c r="I4450" s="1566">
        <v>233.01532</v>
      </c>
      <c r="J4450" s="1564">
        <f t="shared" si="239"/>
        <v>100</v>
      </c>
      <c r="K4450" s="1566">
        <f t="shared" si="240"/>
        <v>0</v>
      </c>
      <c r="L4450" s="1564"/>
      <c r="M4450" s="1564"/>
      <c r="N4450" s="1567">
        <f t="shared" si="241"/>
        <v>0</v>
      </c>
      <c r="O4450" s="2102"/>
      <c r="P4450" s="2102"/>
      <c r="Q4450" s="2102">
        <f t="shared" si="242"/>
        <v>0</v>
      </c>
      <c r="R4450" s="2386"/>
    </row>
    <row r="4451" spans="3:18" ht="14.25" customHeight="1">
      <c r="C4451" s="1562">
        <v>70</v>
      </c>
      <c r="D4451" s="1951" t="s">
        <v>2662</v>
      </c>
      <c r="E4451" s="1808">
        <v>10</v>
      </c>
      <c r="F4451" s="1564" t="s">
        <v>508</v>
      </c>
      <c r="G4451" s="1718">
        <v>1</v>
      </c>
      <c r="H4451" s="1564">
        <v>2010</v>
      </c>
      <c r="I4451" s="1566">
        <v>108.48186</v>
      </c>
      <c r="J4451" s="1564">
        <f t="shared" si="239"/>
        <v>100</v>
      </c>
      <c r="K4451" s="1566">
        <f t="shared" si="240"/>
        <v>0</v>
      </c>
      <c r="L4451" s="1564"/>
      <c r="M4451" s="1564"/>
      <c r="N4451" s="1567">
        <f t="shared" si="241"/>
        <v>0</v>
      </c>
      <c r="O4451" s="2102"/>
      <c r="P4451" s="2102"/>
      <c r="Q4451" s="2102">
        <f t="shared" si="242"/>
        <v>0</v>
      </c>
      <c r="R4451" s="2386"/>
    </row>
    <row r="4452" spans="3:18" ht="14.25" customHeight="1">
      <c r="C4452" s="1562">
        <v>71</v>
      </c>
      <c r="D4452" s="1951" t="s">
        <v>2694</v>
      </c>
      <c r="E4452" s="1808">
        <v>10</v>
      </c>
      <c r="F4452" s="1564" t="s">
        <v>508</v>
      </c>
      <c r="G4452" s="1718">
        <v>3</v>
      </c>
      <c r="H4452" s="1564">
        <v>2010</v>
      </c>
      <c r="I4452" s="1566">
        <v>619.69371000000001</v>
      </c>
      <c r="J4452" s="1564">
        <f t="shared" si="239"/>
        <v>100</v>
      </c>
      <c r="K4452" s="1566">
        <f t="shared" si="240"/>
        <v>0</v>
      </c>
      <c r="L4452" s="1564"/>
      <c r="M4452" s="1564"/>
      <c r="N4452" s="1567">
        <f t="shared" si="241"/>
        <v>0</v>
      </c>
      <c r="O4452" s="2102"/>
      <c r="P4452" s="2102"/>
      <c r="Q4452" s="2102">
        <f t="shared" si="242"/>
        <v>0</v>
      </c>
      <c r="R4452" s="2386"/>
    </row>
    <row r="4453" spans="3:18" ht="14.25" customHeight="1">
      <c r="C4453" s="1562">
        <v>72</v>
      </c>
      <c r="D4453" s="1951" t="s">
        <v>4184</v>
      </c>
      <c r="E4453" s="1808">
        <v>10</v>
      </c>
      <c r="F4453" s="1564" t="s">
        <v>508</v>
      </c>
      <c r="G4453" s="1718">
        <v>1</v>
      </c>
      <c r="H4453" s="1564">
        <v>2010</v>
      </c>
      <c r="I4453" s="1566">
        <v>169.69137000000001</v>
      </c>
      <c r="J4453" s="1564">
        <f t="shared" si="239"/>
        <v>100</v>
      </c>
      <c r="K4453" s="1566">
        <f t="shared" si="240"/>
        <v>0</v>
      </c>
      <c r="L4453" s="1564"/>
      <c r="M4453" s="1564"/>
      <c r="N4453" s="1567">
        <f t="shared" si="241"/>
        <v>0</v>
      </c>
      <c r="O4453" s="2102"/>
      <c r="P4453" s="2102"/>
      <c r="Q4453" s="2102">
        <f t="shared" si="242"/>
        <v>0</v>
      </c>
      <c r="R4453" s="2386"/>
    </row>
    <row r="4454" spans="3:18" ht="14.25" customHeight="1">
      <c r="C4454" s="1562">
        <v>73</v>
      </c>
      <c r="D4454" s="1951" t="s">
        <v>4185</v>
      </c>
      <c r="E4454" s="1808">
        <v>10</v>
      </c>
      <c r="F4454" s="1564" t="s">
        <v>508</v>
      </c>
      <c r="G4454" s="1718">
        <v>26</v>
      </c>
      <c r="H4454" s="1564">
        <v>2010</v>
      </c>
      <c r="I4454" s="1566">
        <v>992.07368000000008</v>
      </c>
      <c r="J4454" s="1564">
        <f t="shared" si="239"/>
        <v>100</v>
      </c>
      <c r="K4454" s="1566">
        <f t="shared" si="240"/>
        <v>0</v>
      </c>
      <c r="L4454" s="1564"/>
      <c r="M4454" s="1564"/>
      <c r="N4454" s="1567">
        <f t="shared" si="241"/>
        <v>0</v>
      </c>
      <c r="O4454" s="2102"/>
      <c r="P4454" s="2102"/>
      <c r="Q4454" s="2102">
        <f t="shared" si="242"/>
        <v>0</v>
      </c>
      <c r="R4454" s="2386"/>
    </row>
    <row r="4455" spans="3:18" ht="14.25" customHeight="1">
      <c r="C4455" s="1562">
        <v>74</v>
      </c>
      <c r="D4455" s="1951" t="s">
        <v>4186</v>
      </c>
      <c r="E4455" s="1808">
        <v>10</v>
      </c>
      <c r="F4455" s="1564" t="s">
        <v>508</v>
      </c>
      <c r="G4455" s="1718">
        <v>2</v>
      </c>
      <c r="H4455" s="1564">
        <v>2010</v>
      </c>
      <c r="I4455" s="1566">
        <v>182.65562</v>
      </c>
      <c r="J4455" s="1564">
        <f t="shared" si="239"/>
        <v>100</v>
      </c>
      <c r="K4455" s="1566">
        <f t="shared" si="240"/>
        <v>0</v>
      </c>
      <c r="L4455" s="1564"/>
      <c r="M4455" s="1564"/>
      <c r="N4455" s="1567">
        <f t="shared" si="241"/>
        <v>0</v>
      </c>
      <c r="O4455" s="2102"/>
      <c r="P4455" s="2102"/>
      <c r="Q4455" s="2102">
        <f t="shared" si="242"/>
        <v>0</v>
      </c>
      <c r="R4455" s="2386"/>
    </row>
    <row r="4456" spans="3:18" ht="14.25" customHeight="1">
      <c r="C4456" s="1562">
        <v>75</v>
      </c>
      <c r="D4456" s="1951" t="s">
        <v>4187</v>
      </c>
      <c r="E4456" s="1808">
        <v>10</v>
      </c>
      <c r="F4456" s="1564" t="s">
        <v>508</v>
      </c>
      <c r="G4456" s="1718">
        <v>2</v>
      </c>
      <c r="H4456" s="1564">
        <v>2010</v>
      </c>
      <c r="I4456" s="1566">
        <v>833.64269999999999</v>
      </c>
      <c r="J4456" s="1564">
        <f t="shared" si="239"/>
        <v>100</v>
      </c>
      <c r="K4456" s="1566">
        <f t="shared" si="240"/>
        <v>0</v>
      </c>
      <c r="L4456" s="1564"/>
      <c r="M4456" s="1564"/>
      <c r="N4456" s="1567">
        <f t="shared" si="241"/>
        <v>0</v>
      </c>
      <c r="O4456" s="2102"/>
      <c r="P4456" s="2102"/>
      <c r="Q4456" s="2102">
        <f t="shared" si="242"/>
        <v>0</v>
      </c>
      <c r="R4456" s="2386"/>
    </row>
    <row r="4457" spans="3:18" ht="14.25" customHeight="1">
      <c r="C4457" s="1562">
        <v>76</v>
      </c>
      <c r="D4457" s="1951" t="s">
        <v>4188</v>
      </c>
      <c r="E4457" s="1808">
        <v>10</v>
      </c>
      <c r="F4457" s="1564" t="s">
        <v>508</v>
      </c>
      <c r="G4457" s="1718">
        <v>6</v>
      </c>
      <c r="H4457" s="1564">
        <v>2010</v>
      </c>
      <c r="I4457" s="1566">
        <v>841.12656000000004</v>
      </c>
      <c r="J4457" s="1564">
        <f t="shared" si="239"/>
        <v>100</v>
      </c>
      <c r="K4457" s="1566">
        <f t="shared" si="240"/>
        <v>0</v>
      </c>
      <c r="L4457" s="1564"/>
      <c r="M4457" s="1564"/>
      <c r="N4457" s="1567">
        <f t="shared" si="241"/>
        <v>0</v>
      </c>
      <c r="O4457" s="2102"/>
      <c r="P4457" s="2102"/>
      <c r="Q4457" s="2102">
        <f t="shared" si="242"/>
        <v>0</v>
      </c>
      <c r="R4457" s="2386"/>
    </row>
    <row r="4458" spans="3:18" ht="14.25" customHeight="1">
      <c r="C4458" s="1562">
        <v>77</v>
      </c>
      <c r="D4458" s="1951" t="s">
        <v>2662</v>
      </c>
      <c r="E4458" s="1808">
        <v>10</v>
      </c>
      <c r="F4458" s="1564" t="s">
        <v>508</v>
      </c>
      <c r="G4458" s="1718">
        <v>3</v>
      </c>
      <c r="H4458" s="1564">
        <v>2010</v>
      </c>
      <c r="I4458" s="1566">
        <v>313.12218000000001</v>
      </c>
      <c r="J4458" s="1564">
        <f t="shared" si="239"/>
        <v>100</v>
      </c>
      <c r="K4458" s="1566">
        <f t="shared" si="240"/>
        <v>0</v>
      </c>
      <c r="L4458" s="1564"/>
      <c r="M4458" s="1564"/>
      <c r="N4458" s="1567">
        <f t="shared" si="241"/>
        <v>0</v>
      </c>
      <c r="O4458" s="2102"/>
      <c r="P4458" s="2102"/>
      <c r="Q4458" s="2102">
        <f t="shared" si="242"/>
        <v>0</v>
      </c>
      <c r="R4458" s="2386"/>
    </row>
    <row r="4459" spans="3:18" ht="14.25" customHeight="1">
      <c r="C4459" s="1562">
        <v>78</v>
      </c>
      <c r="D4459" s="1951" t="s">
        <v>4189</v>
      </c>
      <c r="E4459" s="1808">
        <v>10</v>
      </c>
      <c r="F4459" s="1564" t="s">
        <v>508</v>
      </c>
      <c r="G4459" s="1718">
        <v>5</v>
      </c>
      <c r="H4459" s="1564">
        <v>2010</v>
      </c>
      <c r="I4459" s="1566">
        <v>564.18889999999999</v>
      </c>
      <c r="J4459" s="1564">
        <f t="shared" si="239"/>
        <v>100</v>
      </c>
      <c r="K4459" s="1566">
        <f t="shared" si="240"/>
        <v>0</v>
      </c>
      <c r="L4459" s="1564"/>
      <c r="M4459" s="1564"/>
      <c r="N4459" s="1567">
        <f t="shared" si="241"/>
        <v>0</v>
      </c>
      <c r="O4459" s="2102"/>
      <c r="P4459" s="2102"/>
      <c r="Q4459" s="2102">
        <f t="shared" si="242"/>
        <v>0</v>
      </c>
      <c r="R4459" s="2386"/>
    </row>
    <row r="4460" spans="3:18" ht="14.25" customHeight="1">
      <c r="C4460" s="1562">
        <v>79</v>
      </c>
      <c r="D4460" s="1951" t="s">
        <v>2192</v>
      </c>
      <c r="E4460" s="1808">
        <v>10</v>
      </c>
      <c r="F4460" s="1564" t="s">
        <v>508</v>
      </c>
      <c r="G4460" s="1718">
        <v>1</v>
      </c>
      <c r="H4460" s="1564">
        <v>2012</v>
      </c>
      <c r="I4460" s="1566">
        <v>100</v>
      </c>
      <c r="J4460" s="1564">
        <f t="shared" si="239"/>
        <v>100</v>
      </c>
      <c r="K4460" s="1566">
        <f t="shared" si="240"/>
        <v>0</v>
      </c>
      <c r="L4460" s="1564"/>
      <c r="M4460" s="1564"/>
      <c r="N4460" s="1567">
        <f t="shared" si="241"/>
        <v>0</v>
      </c>
      <c r="O4460" s="2102"/>
      <c r="P4460" s="2102"/>
      <c r="Q4460" s="2102">
        <f t="shared" si="242"/>
        <v>0</v>
      </c>
      <c r="R4460" s="2386"/>
    </row>
    <row r="4461" spans="3:18" ht="14.25" customHeight="1">
      <c r="C4461" s="1562">
        <v>80</v>
      </c>
      <c r="D4461" s="1951" t="s">
        <v>2113</v>
      </c>
      <c r="E4461" s="1808">
        <v>10</v>
      </c>
      <c r="F4461" s="1564" t="s">
        <v>508</v>
      </c>
      <c r="G4461" s="1718">
        <v>1</v>
      </c>
      <c r="H4461" s="1564">
        <v>2012</v>
      </c>
      <c r="I4461" s="1566">
        <v>200</v>
      </c>
      <c r="J4461" s="1564">
        <f t="shared" si="239"/>
        <v>100</v>
      </c>
      <c r="K4461" s="1566">
        <f t="shared" si="240"/>
        <v>0</v>
      </c>
      <c r="L4461" s="1564"/>
      <c r="M4461" s="1564"/>
      <c r="N4461" s="1567">
        <f t="shared" si="241"/>
        <v>0</v>
      </c>
      <c r="O4461" s="2102"/>
      <c r="P4461" s="2102"/>
      <c r="Q4461" s="2102">
        <f t="shared" si="242"/>
        <v>0</v>
      </c>
      <c r="R4461" s="2386"/>
    </row>
    <row r="4462" spans="3:18" ht="14.25" customHeight="1">
      <c r="C4462" s="1562">
        <v>81</v>
      </c>
      <c r="D4462" s="1951" t="s">
        <v>2938</v>
      </c>
      <c r="E4462" s="1808">
        <v>10</v>
      </c>
      <c r="F4462" s="1564" t="s">
        <v>508</v>
      </c>
      <c r="G4462" s="1718">
        <v>1</v>
      </c>
      <c r="H4462" s="1564">
        <v>2012</v>
      </c>
      <c r="I4462" s="1566">
        <v>120</v>
      </c>
      <c r="J4462" s="1564">
        <f t="shared" si="239"/>
        <v>100</v>
      </c>
      <c r="K4462" s="1566">
        <f t="shared" si="240"/>
        <v>0</v>
      </c>
      <c r="L4462" s="1564"/>
      <c r="M4462" s="1564"/>
      <c r="N4462" s="1567">
        <f t="shared" si="241"/>
        <v>0</v>
      </c>
      <c r="O4462" s="2102"/>
      <c r="P4462" s="2102"/>
      <c r="Q4462" s="2102">
        <f t="shared" si="242"/>
        <v>0</v>
      </c>
      <c r="R4462" s="2386"/>
    </row>
    <row r="4463" spans="3:18" ht="14.25" customHeight="1">
      <c r="C4463" s="1562">
        <v>82</v>
      </c>
      <c r="D4463" s="1951" t="s">
        <v>4190</v>
      </c>
      <c r="E4463" s="1808">
        <v>10</v>
      </c>
      <c r="F4463" s="1564" t="s">
        <v>508</v>
      </c>
      <c r="G4463" s="1718">
        <v>2</v>
      </c>
      <c r="H4463" s="1564">
        <v>2012</v>
      </c>
      <c r="I4463" s="1566">
        <v>178.524</v>
      </c>
      <c r="J4463" s="1564">
        <f t="shared" si="239"/>
        <v>100</v>
      </c>
      <c r="K4463" s="1566">
        <f t="shared" si="240"/>
        <v>0</v>
      </c>
      <c r="L4463" s="1564"/>
      <c r="M4463" s="1564"/>
      <c r="N4463" s="1567">
        <f t="shared" si="241"/>
        <v>0</v>
      </c>
      <c r="O4463" s="2102"/>
      <c r="P4463" s="2102"/>
      <c r="Q4463" s="2102">
        <f t="shared" si="242"/>
        <v>0</v>
      </c>
      <c r="R4463" s="2386"/>
    </row>
    <row r="4464" spans="3:18" ht="14.25" customHeight="1">
      <c r="C4464" s="1562">
        <v>83</v>
      </c>
      <c r="D4464" s="1951" t="s">
        <v>2129</v>
      </c>
      <c r="E4464" s="1808">
        <v>10</v>
      </c>
      <c r="F4464" s="1564" t="s">
        <v>508</v>
      </c>
      <c r="G4464" s="1718">
        <v>1</v>
      </c>
      <c r="H4464" s="1564">
        <v>2013</v>
      </c>
      <c r="I4464" s="1566">
        <v>88.14</v>
      </c>
      <c r="J4464" s="1564">
        <f t="shared" si="239"/>
        <v>100</v>
      </c>
      <c r="K4464" s="1566">
        <f t="shared" si="240"/>
        <v>0</v>
      </c>
      <c r="L4464" s="1564"/>
      <c r="M4464" s="1564"/>
      <c r="N4464" s="1567">
        <f t="shared" si="241"/>
        <v>0</v>
      </c>
      <c r="O4464" s="2102"/>
      <c r="P4464" s="2102"/>
      <c r="Q4464" s="2102">
        <f t="shared" si="242"/>
        <v>0</v>
      </c>
      <c r="R4464" s="2386"/>
    </row>
    <row r="4465" spans="3:18" ht="14.25" customHeight="1">
      <c r="C4465" s="1562">
        <v>84</v>
      </c>
      <c r="D4465" s="1951" t="s">
        <v>4240</v>
      </c>
      <c r="E4465" s="1808">
        <v>10</v>
      </c>
      <c r="F4465" s="1564" t="s">
        <v>508</v>
      </c>
      <c r="G4465" s="1718">
        <v>2</v>
      </c>
      <c r="H4465" s="1564">
        <v>2013</v>
      </c>
      <c r="I4465" s="1566">
        <v>159</v>
      </c>
      <c r="J4465" s="1564">
        <f t="shared" si="239"/>
        <v>100</v>
      </c>
      <c r="K4465" s="1566">
        <f t="shared" si="240"/>
        <v>0</v>
      </c>
      <c r="L4465" s="1564"/>
      <c r="M4465" s="1564"/>
      <c r="N4465" s="1567">
        <f t="shared" si="241"/>
        <v>0</v>
      </c>
      <c r="O4465" s="2102"/>
      <c r="P4465" s="2102"/>
      <c r="Q4465" s="2102">
        <f t="shared" si="242"/>
        <v>0</v>
      </c>
      <c r="R4465" s="2386"/>
    </row>
    <row r="4466" spans="3:18" ht="14.25" customHeight="1">
      <c r="C4466" s="1562">
        <v>85</v>
      </c>
      <c r="D4466" s="1951" t="s">
        <v>2125</v>
      </c>
      <c r="E4466" s="1808">
        <v>10</v>
      </c>
      <c r="F4466" s="1564" t="s">
        <v>508</v>
      </c>
      <c r="G4466" s="1718">
        <v>5</v>
      </c>
      <c r="H4466" s="1564">
        <v>2008</v>
      </c>
      <c r="I4466" s="1566">
        <v>400</v>
      </c>
      <c r="J4466" s="1564">
        <f t="shared" si="239"/>
        <v>100</v>
      </c>
      <c r="K4466" s="1566">
        <f t="shared" si="240"/>
        <v>0</v>
      </c>
      <c r="L4466" s="1564"/>
      <c r="M4466" s="1564"/>
      <c r="N4466" s="1567">
        <f t="shared" si="241"/>
        <v>0</v>
      </c>
      <c r="O4466" s="2102"/>
      <c r="P4466" s="2102"/>
      <c r="Q4466" s="2102">
        <f t="shared" si="242"/>
        <v>0</v>
      </c>
      <c r="R4466" s="2386"/>
    </row>
    <row r="4467" spans="3:18" ht="14.25" customHeight="1">
      <c r="C4467" s="1562">
        <v>86</v>
      </c>
      <c r="D4467" s="1951" t="s">
        <v>2125</v>
      </c>
      <c r="E4467" s="1808">
        <v>10</v>
      </c>
      <c r="F4467" s="1564" t="s">
        <v>508</v>
      </c>
      <c r="G4467" s="1718">
        <v>22</v>
      </c>
      <c r="H4467" s="1564">
        <v>2013</v>
      </c>
      <c r="I4467" s="1566">
        <v>644.6</v>
      </c>
      <c r="J4467" s="1564">
        <f t="shared" si="239"/>
        <v>100</v>
      </c>
      <c r="K4467" s="1566">
        <f t="shared" si="240"/>
        <v>0</v>
      </c>
      <c r="L4467" s="1564"/>
      <c r="M4467" s="1564"/>
      <c r="N4467" s="1567">
        <f t="shared" si="241"/>
        <v>0</v>
      </c>
      <c r="O4467" s="2102"/>
      <c r="P4467" s="2102"/>
      <c r="Q4467" s="2102">
        <f t="shared" si="242"/>
        <v>0</v>
      </c>
      <c r="R4467" s="2386"/>
    </row>
    <row r="4468" spans="3:18" ht="14.25" customHeight="1">
      <c r="C4468" s="1562">
        <v>87</v>
      </c>
      <c r="D4468" s="1951" t="s">
        <v>4241</v>
      </c>
      <c r="E4468" s="1808">
        <v>10</v>
      </c>
      <c r="F4468" s="1564" t="s">
        <v>508</v>
      </c>
      <c r="G4468" s="1718">
        <v>4</v>
      </c>
      <c r="H4468" s="1564">
        <v>2014</v>
      </c>
      <c r="I4468" s="1566">
        <v>140.19999999999999</v>
      </c>
      <c r="J4468" s="1564">
        <f t="shared" si="239"/>
        <v>100</v>
      </c>
      <c r="K4468" s="1566">
        <f t="shared" si="240"/>
        <v>0</v>
      </c>
      <c r="L4468" s="1564"/>
      <c r="M4468" s="1564"/>
      <c r="N4468" s="1567">
        <f t="shared" si="241"/>
        <v>0</v>
      </c>
      <c r="O4468" s="2102"/>
      <c r="P4468" s="2102"/>
      <c r="Q4468" s="2102">
        <f t="shared" si="242"/>
        <v>0</v>
      </c>
      <c r="R4468" s="2386"/>
    </row>
    <row r="4469" spans="3:18" ht="14.25" customHeight="1">
      <c r="C4469" s="1562">
        <v>88</v>
      </c>
      <c r="D4469" s="1951" t="s">
        <v>2155</v>
      </c>
      <c r="E4469" s="1808">
        <v>10</v>
      </c>
      <c r="F4469" s="1564" t="s">
        <v>508</v>
      </c>
      <c r="G4469" s="1718">
        <v>1</v>
      </c>
      <c r="H4469" s="1564">
        <v>2010</v>
      </c>
      <c r="I4469" s="1566">
        <v>233.59651000000002</v>
      </c>
      <c r="J4469" s="1564">
        <f t="shared" si="239"/>
        <v>100</v>
      </c>
      <c r="K4469" s="1566">
        <f t="shared" si="240"/>
        <v>0</v>
      </c>
      <c r="L4469" s="1564"/>
      <c r="M4469" s="1564"/>
      <c r="N4469" s="1567">
        <f t="shared" si="241"/>
        <v>0</v>
      </c>
      <c r="O4469" s="2102"/>
      <c r="P4469" s="2102"/>
      <c r="Q4469" s="2102">
        <f t="shared" si="242"/>
        <v>0</v>
      </c>
      <c r="R4469" s="2386"/>
    </row>
    <row r="4470" spans="3:18" ht="14.25" customHeight="1">
      <c r="C4470" s="1562">
        <v>89</v>
      </c>
      <c r="D4470" s="1951" t="s">
        <v>2155</v>
      </c>
      <c r="E4470" s="1808">
        <v>10</v>
      </c>
      <c r="F4470" s="1564" t="s">
        <v>508</v>
      </c>
      <c r="G4470" s="1718">
        <v>1</v>
      </c>
      <c r="H4470" s="1564">
        <v>2011</v>
      </c>
      <c r="I4470" s="1566">
        <v>212.40199999999999</v>
      </c>
      <c r="J4470" s="1564">
        <f t="shared" si="239"/>
        <v>100</v>
      </c>
      <c r="K4470" s="1566">
        <f t="shared" si="240"/>
        <v>0</v>
      </c>
      <c r="L4470" s="1564"/>
      <c r="M4470" s="1564"/>
      <c r="N4470" s="1567">
        <f t="shared" si="241"/>
        <v>0</v>
      </c>
      <c r="O4470" s="2102"/>
      <c r="P4470" s="2102"/>
      <c r="Q4470" s="2102">
        <f t="shared" si="242"/>
        <v>0</v>
      </c>
      <c r="R4470" s="2386"/>
    </row>
    <row r="4471" spans="3:18" ht="14.25" customHeight="1">
      <c r="C4471" s="1562">
        <v>90</v>
      </c>
      <c r="D4471" s="1951" t="s">
        <v>4191</v>
      </c>
      <c r="E4471" s="1808">
        <v>10</v>
      </c>
      <c r="F4471" s="1564" t="s">
        <v>508</v>
      </c>
      <c r="G4471" s="1718">
        <v>1</v>
      </c>
      <c r="H4471" s="1564">
        <v>2014</v>
      </c>
      <c r="I4471" s="1566">
        <v>138</v>
      </c>
      <c r="J4471" s="1564">
        <f t="shared" si="239"/>
        <v>100</v>
      </c>
      <c r="K4471" s="1566">
        <f t="shared" si="240"/>
        <v>0</v>
      </c>
      <c r="L4471" s="1564"/>
      <c r="M4471" s="1564"/>
      <c r="N4471" s="1567">
        <f t="shared" si="241"/>
        <v>0</v>
      </c>
      <c r="O4471" s="2102"/>
      <c r="P4471" s="2102"/>
      <c r="Q4471" s="2102">
        <f t="shared" si="242"/>
        <v>0</v>
      </c>
      <c r="R4471" s="2386"/>
    </row>
    <row r="4472" spans="3:18" ht="14.25" customHeight="1">
      <c r="C4472" s="1562">
        <v>91</v>
      </c>
      <c r="D4472" s="1951" t="s">
        <v>2126</v>
      </c>
      <c r="E4472" s="1808">
        <v>10</v>
      </c>
      <c r="F4472" s="1564" t="s">
        <v>508</v>
      </c>
      <c r="G4472" s="1718">
        <v>1</v>
      </c>
      <c r="H4472" s="1564">
        <v>2014</v>
      </c>
      <c r="I4472" s="1566">
        <v>90</v>
      </c>
      <c r="J4472" s="1564">
        <f t="shared" si="239"/>
        <v>100</v>
      </c>
      <c r="K4472" s="1566">
        <f t="shared" si="240"/>
        <v>0</v>
      </c>
      <c r="L4472" s="1564"/>
      <c r="M4472" s="1564"/>
      <c r="N4472" s="1567">
        <f t="shared" si="241"/>
        <v>0</v>
      </c>
      <c r="O4472" s="2102"/>
      <c r="P4472" s="2102"/>
      <c r="Q4472" s="2102">
        <f t="shared" si="242"/>
        <v>0</v>
      </c>
      <c r="R4472" s="2386"/>
    </row>
    <row r="4473" spans="3:18" ht="14.25" customHeight="1">
      <c r="C4473" s="1562">
        <v>92</v>
      </c>
      <c r="D4473" s="1951" t="s">
        <v>2169</v>
      </c>
      <c r="E4473" s="1808">
        <v>10</v>
      </c>
      <c r="F4473" s="1564" t="s">
        <v>508</v>
      </c>
      <c r="G4473" s="1718">
        <v>2</v>
      </c>
      <c r="H4473" s="1564">
        <v>2015</v>
      </c>
      <c r="I4473" s="1566">
        <v>196</v>
      </c>
      <c r="J4473" s="1564">
        <f t="shared" si="239"/>
        <v>100</v>
      </c>
      <c r="K4473" s="1566">
        <f t="shared" si="240"/>
        <v>0</v>
      </c>
      <c r="L4473" s="1564"/>
      <c r="M4473" s="1564"/>
      <c r="N4473" s="1567">
        <f t="shared" si="241"/>
        <v>0</v>
      </c>
      <c r="O4473" s="2102"/>
      <c r="P4473" s="2102"/>
      <c r="Q4473" s="2102">
        <f t="shared" si="242"/>
        <v>0</v>
      </c>
      <c r="R4473" s="2386"/>
    </row>
    <row r="4474" spans="3:18" ht="14.25" customHeight="1">
      <c r="C4474" s="1562">
        <v>93</v>
      </c>
      <c r="D4474" s="1951" t="s">
        <v>2169</v>
      </c>
      <c r="E4474" s="1808">
        <v>10</v>
      </c>
      <c r="F4474" s="1564" t="s">
        <v>508</v>
      </c>
      <c r="G4474" s="1718">
        <v>1</v>
      </c>
      <c r="H4474" s="1564">
        <v>2016</v>
      </c>
      <c r="I4474" s="1566">
        <v>67.8</v>
      </c>
      <c r="J4474" s="1564">
        <f t="shared" si="239"/>
        <v>100</v>
      </c>
      <c r="K4474" s="1566">
        <f t="shared" si="240"/>
        <v>0</v>
      </c>
      <c r="L4474" s="1564"/>
      <c r="M4474" s="1564"/>
      <c r="N4474" s="1567">
        <f t="shared" si="241"/>
        <v>0</v>
      </c>
      <c r="O4474" s="2102"/>
      <c r="P4474" s="2102"/>
      <c r="Q4474" s="2102">
        <f t="shared" si="242"/>
        <v>0</v>
      </c>
      <c r="R4474" s="2386"/>
    </row>
    <row r="4475" spans="3:18" ht="14.25" customHeight="1">
      <c r="C4475" s="1562">
        <v>94</v>
      </c>
      <c r="D4475" s="1951" t="s">
        <v>2168</v>
      </c>
      <c r="E4475" s="1808">
        <v>10</v>
      </c>
      <c r="F4475" s="1564" t="s">
        <v>508</v>
      </c>
      <c r="G4475" s="1718">
        <v>1</v>
      </c>
      <c r="H4475" s="1564">
        <v>2016</v>
      </c>
      <c r="I4475" s="1566">
        <v>115.5</v>
      </c>
      <c r="J4475" s="1564">
        <f t="shared" si="239"/>
        <v>100</v>
      </c>
      <c r="K4475" s="1566">
        <f t="shared" si="240"/>
        <v>0</v>
      </c>
      <c r="L4475" s="1564"/>
      <c r="M4475" s="1564"/>
      <c r="N4475" s="1567">
        <f t="shared" si="241"/>
        <v>0</v>
      </c>
      <c r="O4475" s="2102"/>
      <c r="P4475" s="2102"/>
      <c r="Q4475" s="2102">
        <f t="shared" si="242"/>
        <v>0</v>
      </c>
      <c r="R4475" s="2386"/>
    </row>
    <row r="4476" spans="3:18" ht="14.25" customHeight="1">
      <c r="C4476" s="1562">
        <v>95</v>
      </c>
      <c r="D4476" s="1951" t="s">
        <v>4190</v>
      </c>
      <c r="E4476" s="1808">
        <v>10</v>
      </c>
      <c r="F4476" s="1564" t="s">
        <v>508</v>
      </c>
      <c r="G4476" s="1718">
        <v>1</v>
      </c>
      <c r="H4476" s="1564">
        <v>2016</v>
      </c>
      <c r="I4476" s="1566">
        <v>67.8</v>
      </c>
      <c r="J4476" s="1564">
        <f t="shared" si="239"/>
        <v>100</v>
      </c>
      <c r="K4476" s="1566">
        <f t="shared" si="240"/>
        <v>0</v>
      </c>
      <c r="L4476" s="1564"/>
      <c r="M4476" s="1564"/>
      <c r="N4476" s="1567">
        <f t="shared" si="241"/>
        <v>0</v>
      </c>
      <c r="O4476" s="2102"/>
      <c r="P4476" s="2102"/>
      <c r="Q4476" s="2102">
        <f t="shared" si="242"/>
        <v>0</v>
      </c>
      <c r="R4476" s="2386"/>
    </row>
    <row r="4477" spans="3:18" ht="14.25" customHeight="1">
      <c r="C4477" s="1562">
        <v>96</v>
      </c>
      <c r="D4477" s="1951" t="s">
        <v>2703</v>
      </c>
      <c r="E4477" s="1808">
        <v>10</v>
      </c>
      <c r="F4477" s="1564" t="s">
        <v>508</v>
      </c>
      <c r="G4477" s="1718">
        <v>1</v>
      </c>
      <c r="H4477" s="1564">
        <v>2016</v>
      </c>
      <c r="I4477" s="1566">
        <v>68.313999999999993</v>
      </c>
      <c r="J4477" s="1564">
        <f t="shared" si="239"/>
        <v>100</v>
      </c>
      <c r="K4477" s="1566">
        <f t="shared" si="240"/>
        <v>0</v>
      </c>
      <c r="L4477" s="1564"/>
      <c r="M4477" s="1564"/>
      <c r="N4477" s="1567">
        <f t="shared" si="241"/>
        <v>0</v>
      </c>
      <c r="O4477" s="2102"/>
      <c r="P4477" s="2102"/>
      <c r="Q4477" s="2102">
        <f t="shared" si="242"/>
        <v>0</v>
      </c>
      <c r="R4477" s="2386"/>
    </row>
    <row r="4478" spans="3:18" ht="14.25" customHeight="1">
      <c r="C4478" s="1562">
        <v>97</v>
      </c>
      <c r="D4478" s="1951" t="s">
        <v>7784</v>
      </c>
      <c r="E4478" s="1808">
        <v>10</v>
      </c>
      <c r="F4478" s="1564" t="s">
        <v>508</v>
      </c>
      <c r="G4478" s="1718">
        <v>1</v>
      </c>
      <c r="H4478" s="1564">
        <v>2016</v>
      </c>
      <c r="I4478" s="1566">
        <v>39</v>
      </c>
      <c r="J4478" s="1564">
        <f t="shared" si="239"/>
        <v>100</v>
      </c>
      <c r="K4478" s="1566">
        <f t="shared" si="240"/>
        <v>0</v>
      </c>
      <c r="L4478" s="1564"/>
      <c r="M4478" s="1564"/>
      <c r="N4478" s="1567">
        <f t="shared" si="241"/>
        <v>0</v>
      </c>
      <c r="O4478" s="2102"/>
      <c r="P4478" s="2102"/>
      <c r="Q4478" s="2102">
        <f t="shared" si="242"/>
        <v>0</v>
      </c>
      <c r="R4478" s="2386"/>
    </row>
    <row r="4479" spans="3:18" ht="14.25" customHeight="1">
      <c r="C4479" s="1562">
        <v>98</v>
      </c>
      <c r="D4479" s="1951" t="s">
        <v>2168</v>
      </c>
      <c r="E4479" s="1808">
        <v>10</v>
      </c>
      <c r="F4479" s="1564" t="s">
        <v>508</v>
      </c>
      <c r="G4479" s="1718">
        <v>3</v>
      </c>
      <c r="H4479" s="1564">
        <v>2018</v>
      </c>
      <c r="I4479" s="1566">
        <v>90</v>
      </c>
      <c r="J4479" s="1564">
        <f t="shared" si="239"/>
        <v>80</v>
      </c>
      <c r="K4479" s="1566">
        <f t="shared" si="240"/>
        <v>18</v>
      </c>
      <c r="L4479" s="1564"/>
      <c r="M4479" s="1564"/>
      <c r="N4479" s="1567">
        <f t="shared" si="241"/>
        <v>0</v>
      </c>
      <c r="O4479" s="2102"/>
      <c r="P4479" s="2102"/>
      <c r="Q4479" s="2102">
        <f t="shared" si="242"/>
        <v>0</v>
      </c>
      <c r="R4479" s="2386"/>
    </row>
    <row r="4480" spans="3:18" ht="14.25" customHeight="1">
      <c r="C4480" s="1562">
        <v>99</v>
      </c>
      <c r="D4480" s="1951" t="s">
        <v>2193</v>
      </c>
      <c r="E4480" s="1808">
        <v>10</v>
      </c>
      <c r="F4480" s="1564" t="s">
        <v>508</v>
      </c>
      <c r="G4480" s="1718">
        <v>20</v>
      </c>
      <c r="H4480" s="1564">
        <v>2018</v>
      </c>
      <c r="I4480" s="1566">
        <v>156</v>
      </c>
      <c r="J4480" s="1564">
        <f t="shared" si="239"/>
        <v>80</v>
      </c>
      <c r="K4480" s="1566">
        <f t="shared" si="240"/>
        <v>31.199999999999989</v>
      </c>
      <c r="L4480" s="1564"/>
      <c r="M4480" s="1564"/>
      <c r="N4480" s="1567">
        <f t="shared" si="241"/>
        <v>0</v>
      </c>
      <c r="O4480" s="2102"/>
      <c r="P4480" s="2102"/>
      <c r="Q4480" s="2102">
        <f t="shared" si="242"/>
        <v>0</v>
      </c>
      <c r="R4480" s="2386"/>
    </row>
    <row r="4481" spans="3:18" ht="14.25" customHeight="1">
      <c r="C4481" s="1562">
        <v>100</v>
      </c>
      <c r="D4481" s="1951" t="s">
        <v>2205</v>
      </c>
      <c r="E4481" s="1808">
        <v>10</v>
      </c>
      <c r="F4481" s="1564" t="s">
        <v>508</v>
      </c>
      <c r="G4481" s="1718">
        <v>11</v>
      </c>
      <c r="H4481" s="1564">
        <v>2018</v>
      </c>
      <c r="I4481" s="1566">
        <v>2959</v>
      </c>
      <c r="J4481" s="1564">
        <f t="shared" si="239"/>
        <v>80</v>
      </c>
      <c r="K4481" s="1566">
        <f t="shared" si="240"/>
        <v>591.79999999999973</v>
      </c>
      <c r="L4481" s="1564"/>
      <c r="M4481" s="1564"/>
      <c r="N4481" s="1567">
        <f t="shared" si="241"/>
        <v>0</v>
      </c>
      <c r="O4481" s="2102"/>
      <c r="P4481" s="2102"/>
      <c r="Q4481" s="2102">
        <f t="shared" si="242"/>
        <v>0</v>
      </c>
      <c r="R4481" s="2386"/>
    </row>
    <row r="4482" spans="3:18" ht="14.25" customHeight="1">
      <c r="C4482" s="1562">
        <v>101</v>
      </c>
      <c r="D4482" s="1951" t="s">
        <v>2169</v>
      </c>
      <c r="E4482" s="1808">
        <v>10</v>
      </c>
      <c r="F4482" s="1564" t="s">
        <v>508</v>
      </c>
      <c r="G4482" s="1718">
        <v>10</v>
      </c>
      <c r="H4482" s="1564">
        <v>2018</v>
      </c>
      <c r="I4482" s="1566">
        <v>750.81820000000005</v>
      </c>
      <c r="J4482" s="1564">
        <f t="shared" si="239"/>
        <v>80</v>
      </c>
      <c r="K4482" s="1566">
        <f t="shared" si="240"/>
        <v>150.16363999999999</v>
      </c>
      <c r="L4482" s="1564"/>
      <c r="M4482" s="1564"/>
      <c r="N4482" s="1567">
        <f t="shared" si="241"/>
        <v>0</v>
      </c>
      <c r="O4482" s="2102"/>
      <c r="P4482" s="2102"/>
      <c r="Q4482" s="2102">
        <f t="shared" si="242"/>
        <v>0</v>
      </c>
      <c r="R4482" s="2386"/>
    </row>
    <row r="4483" spans="3:18" ht="14.25" customHeight="1">
      <c r="C4483" s="1562">
        <v>102</v>
      </c>
      <c r="D4483" s="1951" t="s">
        <v>4193</v>
      </c>
      <c r="E4483" s="1808">
        <v>10</v>
      </c>
      <c r="F4483" s="1564" t="s">
        <v>508</v>
      </c>
      <c r="G4483" s="1718">
        <v>1</v>
      </c>
      <c r="H4483" s="1564">
        <v>2018</v>
      </c>
      <c r="I4483" s="1566">
        <v>149.4</v>
      </c>
      <c r="J4483" s="1564">
        <f t="shared" si="239"/>
        <v>80</v>
      </c>
      <c r="K4483" s="1566">
        <f t="shared" si="240"/>
        <v>29.879999999999995</v>
      </c>
      <c r="L4483" s="1564"/>
      <c r="M4483" s="1564"/>
      <c r="N4483" s="1567">
        <f t="shared" si="241"/>
        <v>0</v>
      </c>
      <c r="O4483" s="2102"/>
      <c r="P4483" s="2102"/>
      <c r="Q4483" s="2102">
        <f t="shared" si="242"/>
        <v>0</v>
      </c>
      <c r="R4483" s="2386"/>
    </row>
    <row r="4484" spans="3:18" ht="14.25" customHeight="1">
      <c r="C4484" s="1562">
        <v>103</v>
      </c>
      <c r="D4484" s="1951" t="s">
        <v>4194</v>
      </c>
      <c r="E4484" s="1808">
        <v>10</v>
      </c>
      <c r="F4484" s="1564" t="s">
        <v>508</v>
      </c>
      <c r="G4484" s="1718">
        <v>15</v>
      </c>
      <c r="H4484" s="1564">
        <v>2018</v>
      </c>
      <c r="I4484" s="1566">
        <v>2241.75</v>
      </c>
      <c r="J4484" s="1564">
        <f t="shared" si="239"/>
        <v>80</v>
      </c>
      <c r="K4484" s="1566">
        <f t="shared" si="240"/>
        <v>448.34999999999991</v>
      </c>
      <c r="L4484" s="1564"/>
      <c r="M4484" s="1564"/>
      <c r="N4484" s="1567">
        <f t="shared" si="241"/>
        <v>0</v>
      </c>
      <c r="O4484" s="2102"/>
      <c r="P4484" s="2102"/>
      <c r="Q4484" s="2102">
        <f t="shared" si="242"/>
        <v>0</v>
      </c>
      <c r="R4484" s="2386"/>
    </row>
    <row r="4485" spans="3:18" ht="14.25" customHeight="1">
      <c r="C4485" s="1562">
        <v>104</v>
      </c>
      <c r="D4485" s="1951" t="s">
        <v>4195</v>
      </c>
      <c r="E4485" s="1808">
        <v>10</v>
      </c>
      <c r="F4485" s="1564" t="s">
        <v>508</v>
      </c>
      <c r="G4485" s="1718">
        <v>1</v>
      </c>
      <c r="H4485" s="1564">
        <v>2018</v>
      </c>
      <c r="I4485" s="1566">
        <v>494.4</v>
      </c>
      <c r="J4485" s="1564">
        <f t="shared" si="239"/>
        <v>80</v>
      </c>
      <c r="K4485" s="1566">
        <f t="shared" si="240"/>
        <v>98.88</v>
      </c>
      <c r="L4485" s="1564"/>
      <c r="M4485" s="1564"/>
      <c r="N4485" s="1567">
        <f t="shared" si="241"/>
        <v>0</v>
      </c>
      <c r="O4485" s="2102"/>
      <c r="P4485" s="2102"/>
      <c r="Q4485" s="2102">
        <f t="shared" si="242"/>
        <v>0</v>
      </c>
      <c r="R4485" s="2386"/>
    </row>
    <row r="4486" spans="3:18" ht="14.25" customHeight="1">
      <c r="C4486" s="1562">
        <v>105</v>
      </c>
      <c r="D4486" s="1951" t="s">
        <v>4196</v>
      </c>
      <c r="E4486" s="1808">
        <v>10</v>
      </c>
      <c r="F4486" s="1564" t="s">
        <v>508</v>
      </c>
      <c r="G4486" s="1718">
        <v>1</v>
      </c>
      <c r="H4486" s="1564">
        <v>2018</v>
      </c>
      <c r="I4486" s="1566">
        <v>494.4</v>
      </c>
      <c r="J4486" s="1564">
        <f t="shared" si="239"/>
        <v>80</v>
      </c>
      <c r="K4486" s="1566">
        <f t="shared" si="240"/>
        <v>98.88</v>
      </c>
      <c r="L4486" s="1564"/>
      <c r="M4486" s="1564"/>
      <c r="N4486" s="1567">
        <f t="shared" si="241"/>
        <v>0</v>
      </c>
      <c r="O4486" s="2102"/>
      <c r="P4486" s="2102"/>
      <c r="Q4486" s="2102">
        <f t="shared" si="242"/>
        <v>0</v>
      </c>
      <c r="R4486" s="2386"/>
    </row>
    <row r="4487" spans="3:18" ht="14.25" customHeight="1">
      <c r="C4487" s="1562">
        <v>106</v>
      </c>
      <c r="D4487" s="1951" t="s">
        <v>4197</v>
      </c>
      <c r="E4487" s="1808">
        <v>10</v>
      </c>
      <c r="F4487" s="1564" t="s">
        <v>508</v>
      </c>
      <c r="G4487" s="1718">
        <v>1</v>
      </c>
      <c r="H4487" s="1564">
        <v>2018</v>
      </c>
      <c r="I4487" s="1566">
        <v>94.5</v>
      </c>
      <c r="J4487" s="1564">
        <f t="shared" si="239"/>
        <v>80</v>
      </c>
      <c r="K4487" s="1566">
        <f t="shared" si="240"/>
        <v>18.899999999999991</v>
      </c>
      <c r="L4487" s="1564"/>
      <c r="M4487" s="1564"/>
      <c r="N4487" s="1567">
        <f t="shared" si="241"/>
        <v>0</v>
      </c>
      <c r="O4487" s="2102"/>
      <c r="P4487" s="2102"/>
      <c r="Q4487" s="2102">
        <f t="shared" si="242"/>
        <v>0</v>
      </c>
      <c r="R4487" s="2386"/>
    </row>
    <row r="4488" spans="3:18" ht="14.25" customHeight="1">
      <c r="C4488" s="1562">
        <v>107</v>
      </c>
      <c r="D4488" s="1951" t="s">
        <v>4198</v>
      </c>
      <c r="E4488" s="1808">
        <v>10</v>
      </c>
      <c r="F4488" s="1564" t="s">
        <v>508</v>
      </c>
      <c r="G4488" s="1718">
        <v>9</v>
      </c>
      <c r="H4488" s="1564">
        <v>2018</v>
      </c>
      <c r="I4488" s="1566">
        <v>580.04999999999995</v>
      </c>
      <c r="J4488" s="1564">
        <f t="shared" si="239"/>
        <v>80</v>
      </c>
      <c r="K4488" s="1566">
        <f t="shared" si="240"/>
        <v>116.00999999999999</v>
      </c>
      <c r="L4488" s="1564"/>
      <c r="M4488" s="1564"/>
      <c r="N4488" s="1567">
        <f t="shared" si="241"/>
        <v>0</v>
      </c>
      <c r="O4488" s="2102"/>
      <c r="P4488" s="2102"/>
      <c r="Q4488" s="2102">
        <f t="shared" si="242"/>
        <v>0</v>
      </c>
      <c r="R4488" s="2386"/>
    </row>
    <row r="4489" spans="3:18" ht="14.25" customHeight="1">
      <c r="C4489" s="1562">
        <v>108</v>
      </c>
      <c r="D4489" s="1951" t="s">
        <v>4199</v>
      </c>
      <c r="E4489" s="1808">
        <v>10</v>
      </c>
      <c r="F4489" s="1564" t="s">
        <v>508</v>
      </c>
      <c r="G4489" s="1718">
        <v>1</v>
      </c>
      <c r="H4489" s="1564">
        <v>2018</v>
      </c>
      <c r="I4489" s="1566">
        <v>194.4</v>
      </c>
      <c r="J4489" s="1564">
        <f t="shared" si="239"/>
        <v>80</v>
      </c>
      <c r="K4489" s="1566">
        <f t="shared" si="240"/>
        <v>38.879999999999995</v>
      </c>
      <c r="L4489" s="1564"/>
      <c r="M4489" s="1564"/>
      <c r="N4489" s="1567">
        <f t="shared" si="241"/>
        <v>0</v>
      </c>
      <c r="O4489" s="2102"/>
      <c r="P4489" s="2102"/>
      <c r="Q4489" s="2102">
        <f t="shared" si="242"/>
        <v>0</v>
      </c>
      <c r="R4489" s="2386"/>
    </row>
    <row r="4490" spans="3:18" ht="14.25" customHeight="1">
      <c r="C4490" s="1562">
        <v>109</v>
      </c>
      <c r="D4490" s="1951" t="s">
        <v>4200</v>
      </c>
      <c r="E4490" s="1808">
        <v>10</v>
      </c>
      <c r="F4490" s="1564" t="s">
        <v>508</v>
      </c>
      <c r="G4490" s="1718">
        <v>1</v>
      </c>
      <c r="H4490" s="1564">
        <v>2018</v>
      </c>
      <c r="I4490" s="1566">
        <v>164.4</v>
      </c>
      <c r="J4490" s="1564">
        <f t="shared" si="239"/>
        <v>80</v>
      </c>
      <c r="K4490" s="1566">
        <f t="shared" si="240"/>
        <v>32.879999999999995</v>
      </c>
      <c r="L4490" s="1564"/>
      <c r="M4490" s="1564"/>
      <c r="N4490" s="1567">
        <f t="shared" si="241"/>
        <v>0</v>
      </c>
      <c r="O4490" s="2102"/>
      <c r="P4490" s="2102"/>
      <c r="Q4490" s="2102">
        <f t="shared" si="242"/>
        <v>0</v>
      </c>
      <c r="R4490" s="2386"/>
    </row>
    <row r="4491" spans="3:18" ht="14.25" customHeight="1">
      <c r="C4491" s="1562">
        <v>110</v>
      </c>
      <c r="D4491" s="1951" t="s">
        <v>4201</v>
      </c>
      <c r="E4491" s="1808">
        <v>10</v>
      </c>
      <c r="F4491" s="1564" t="s">
        <v>508</v>
      </c>
      <c r="G4491" s="1718">
        <v>2</v>
      </c>
      <c r="H4491" s="1564">
        <v>2018</v>
      </c>
      <c r="I4491" s="1566">
        <v>388.95</v>
      </c>
      <c r="J4491" s="1564">
        <f t="shared" si="239"/>
        <v>80</v>
      </c>
      <c r="K4491" s="1566">
        <f t="shared" si="240"/>
        <v>77.789999999999964</v>
      </c>
      <c r="L4491" s="1564"/>
      <c r="M4491" s="1564"/>
      <c r="N4491" s="1567">
        <f t="shared" si="241"/>
        <v>0</v>
      </c>
      <c r="O4491" s="2102"/>
      <c r="P4491" s="2102"/>
      <c r="Q4491" s="2102">
        <f t="shared" si="242"/>
        <v>0</v>
      </c>
      <c r="R4491" s="2386"/>
    </row>
    <row r="4492" spans="3:18" ht="14.25" customHeight="1">
      <c r="C4492" s="1562">
        <v>111</v>
      </c>
      <c r="D4492" s="1951" t="s">
        <v>2162</v>
      </c>
      <c r="E4492" s="1808">
        <v>10</v>
      </c>
      <c r="F4492" s="1564" t="s">
        <v>508</v>
      </c>
      <c r="G4492" s="1718">
        <v>1</v>
      </c>
      <c r="H4492" s="1564">
        <v>2018</v>
      </c>
      <c r="I4492" s="1566">
        <v>194.4</v>
      </c>
      <c r="J4492" s="1564">
        <f t="shared" si="239"/>
        <v>80</v>
      </c>
      <c r="K4492" s="1566">
        <f t="shared" si="240"/>
        <v>38.879999999999995</v>
      </c>
      <c r="L4492" s="1564"/>
      <c r="M4492" s="1564"/>
      <c r="N4492" s="1567">
        <f t="shared" si="241"/>
        <v>0</v>
      </c>
      <c r="O4492" s="2102"/>
      <c r="P4492" s="2102"/>
      <c r="Q4492" s="2102">
        <f t="shared" si="242"/>
        <v>0</v>
      </c>
      <c r="R4492" s="2386"/>
    </row>
    <row r="4493" spans="3:18" ht="14.25" customHeight="1">
      <c r="C4493" s="1562">
        <v>112</v>
      </c>
      <c r="D4493" s="1951" t="s">
        <v>4202</v>
      </c>
      <c r="E4493" s="1808">
        <v>10</v>
      </c>
      <c r="F4493" s="1564" t="s">
        <v>508</v>
      </c>
      <c r="G4493" s="1718">
        <v>2</v>
      </c>
      <c r="H4493" s="1564">
        <v>2018</v>
      </c>
      <c r="I4493" s="1566">
        <v>188.85</v>
      </c>
      <c r="J4493" s="1564">
        <f t="shared" si="239"/>
        <v>80</v>
      </c>
      <c r="K4493" s="1566">
        <f t="shared" si="240"/>
        <v>37.769999999999982</v>
      </c>
      <c r="L4493" s="1564"/>
      <c r="M4493" s="1564"/>
      <c r="N4493" s="1567">
        <f t="shared" si="241"/>
        <v>0</v>
      </c>
      <c r="O4493" s="2102"/>
      <c r="P4493" s="2102"/>
      <c r="Q4493" s="2102">
        <f t="shared" si="242"/>
        <v>0</v>
      </c>
      <c r="R4493" s="2386"/>
    </row>
    <row r="4494" spans="3:18" ht="14.25" customHeight="1">
      <c r="C4494" s="1562">
        <v>113</v>
      </c>
      <c r="D4494" s="1951" t="s">
        <v>4203</v>
      </c>
      <c r="E4494" s="1808">
        <v>10</v>
      </c>
      <c r="F4494" s="1564" t="s">
        <v>508</v>
      </c>
      <c r="G4494" s="1718">
        <v>1</v>
      </c>
      <c r="H4494" s="1564">
        <v>2018</v>
      </c>
      <c r="I4494" s="1566">
        <v>194.4</v>
      </c>
      <c r="J4494" s="1564">
        <f t="shared" si="239"/>
        <v>80</v>
      </c>
      <c r="K4494" s="1566">
        <f t="shared" si="240"/>
        <v>38.879999999999995</v>
      </c>
      <c r="L4494" s="1564"/>
      <c r="M4494" s="1564"/>
      <c r="N4494" s="1567">
        <f t="shared" si="241"/>
        <v>0</v>
      </c>
      <c r="O4494" s="2102"/>
      <c r="P4494" s="2102"/>
      <c r="Q4494" s="2102">
        <f t="shared" si="242"/>
        <v>0</v>
      </c>
      <c r="R4494" s="2386"/>
    </row>
    <row r="4495" spans="3:18" ht="14.25" customHeight="1">
      <c r="C4495" s="1562">
        <v>114</v>
      </c>
      <c r="D4495" s="1951" t="s">
        <v>4204</v>
      </c>
      <c r="E4495" s="1808">
        <v>10</v>
      </c>
      <c r="F4495" s="1564" t="s">
        <v>508</v>
      </c>
      <c r="G4495" s="1718">
        <v>1</v>
      </c>
      <c r="H4495" s="1564">
        <v>2018</v>
      </c>
      <c r="I4495" s="1566">
        <v>699.99599999999998</v>
      </c>
      <c r="J4495" s="1564">
        <f t="shared" si="239"/>
        <v>80</v>
      </c>
      <c r="K4495" s="1566">
        <f t="shared" si="240"/>
        <v>139.99919999999997</v>
      </c>
      <c r="L4495" s="1564"/>
      <c r="M4495" s="1564"/>
      <c r="N4495" s="1567">
        <f t="shared" si="241"/>
        <v>0</v>
      </c>
      <c r="O4495" s="2102"/>
      <c r="P4495" s="2102"/>
      <c r="Q4495" s="2102">
        <f t="shared" si="242"/>
        <v>0</v>
      </c>
      <c r="R4495" s="2386"/>
    </row>
    <row r="4496" spans="3:18" ht="14.25" customHeight="1">
      <c r="C4496" s="1562">
        <v>115</v>
      </c>
      <c r="D4496" s="1951" t="s">
        <v>4205</v>
      </c>
      <c r="E4496" s="1808">
        <v>10</v>
      </c>
      <c r="F4496" s="1564" t="s">
        <v>508</v>
      </c>
      <c r="G4496" s="1718">
        <v>1</v>
      </c>
      <c r="H4496" s="1564">
        <v>2018</v>
      </c>
      <c r="I4496" s="1566">
        <v>420</v>
      </c>
      <c r="J4496" s="1564">
        <f t="shared" si="239"/>
        <v>80</v>
      </c>
      <c r="K4496" s="1566">
        <f t="shared" si="240"/>
        <v>84</v>
      </c>
      <c r="L4496" s="1564"/>
      <c r="M4496" s="1564"/>
      <c r="N4496" s="1567">
        <f t="shared" si="241"/>
        <v>0</v>
      </c>
      <c r="O4496" s="2102"/>
      <c r="P4496" s="2102"/>
      <c r="Q4496" s="2102">
        <f t="shared" si="242"/>
        <v>0</v>
      </c>
      <c r="R4496" s="2386"/>
    </row>
    <row r="4497" spans="3:18" ht="14.25" customHeight="1">
      <c r="C4497" s="1562">
        <v>116</v>
      </c>
      <c r="D4497" s="1951" t="s">
        <v>4206</v>
      </c>
      <c r="E4497" s="1808">
        <v>10</v>
      </c>
      <c r="F4497" s="1564" t="s">
        <v>508</v>
      </c>
      <c r="G4497" s="1718">
        <v>10</v>
      </c>
      <c r="H4497" s="1564">
        <v>2018</v>
      </c>
      <c r="I4497" s="1566">
        <v>1110</v>
      </c>
      <c r="J4497" s="1564">
        <f t="shared" si="239"/>
        <v>80</v>
      </c>
      <c r="K4497" s="1566">
        <f t="shared" si="240"/>
        <v>222</v>
      </c>
      <c r="L4497" s="1564"/>
      <c r="M4497" s="1564"/>
      <c r="N4497" s="1567">
        <f t="shared" si="241"/>
        <v>0</v>
      </c>
      <c r="O4497" s="2102"/>
      <c r="P4497" s="2102"/>
      <c r="Q4497" s="2102">
        <f t="shared" si="242"/>
        <v>0</v>
      </c>
      <c r="R4497" s="2386"/>
    </row>
    <row r="4498" spans="3:18" ht="14.25" customHeight="1">
      <c r="C4498" s="1562">
        <v>117</v>
      </c>
      <c r="D4498" s="1951" t="s">
        <v>4207</v>
      </c>
      <c r="E4498" s="1808">
        <v>10</v>
      </c>
      <c r="F4498" s="1564" t="s">
        <v>508</v>
      </c>
      <c r="G4498" s="1718">
        <v>1</v>
      </c>
      <c r="H4498" s="1564">
        <v>2018</v>
      </c>
      <c r="I4498" s="1566">
        <v>348</v>
      </c>
      <c r="J4498" s="1564">
        <f t="shared" si="239"/>
        <v>80</v>
      </c>
      <c r="K4498" s="1566">
        <f t="shared" si="240"/>
        <v>69.599999999999966</v>
      </c>
      <c r="L4498" s="1564"/>
      <c r="M4498" s="1564"/>
      <c r="N4498" s="1567">
        <f t="shared" si="241"/>
        <v>0</v>
      </c>
      <c r="O4498" s="2102"/>
      <c r="P4498" s="2102"/>
      <c r="Q4498" s="2102">
        <f t="shared" si="242"/>
        <v>0</v>
      </c>
      <c r="R4498" s="2386"/>
    </row>
    <row r="4499" spans="3:18" ht="14.25" customHeight="1">
      <c r="C4499" s="1562">
        <v>118</v>
      </c>
      <c r="D4499" s="1951" t="s">
        <v>4208</v>
      </c>
      <c r="E4499" s="1808">
        <v>10</v>
      </c>
      <c r="F4499" s="1564" t="s">
        <v>508</v>
      </c>
      <c r="G4499" s="1718">
        <v>1</v>
      </c>
      <c r="H4499" s="1564">
        <v>2018</v>
      </c>
      <c r="I4499" s="1566">
        <v>432</v>
      </c>
      <c r="J4499" s="1564">
        <f t="shared" si="239"/>
        <v>80</v>
      </c>
      <c r="K4499" s="1566">
        <f t="shared" si="240"/>
        <v>86.399999999999977</v>
      </c>
      <c r="L4499" s="1564"/>
      <c r="M4499" s="1564"/>
      <c r="N4499" s="1567">
        <f t="shared" si="241"/>
        <v>0</v>
      </c>
      <c r="O4499" s="2102"/>
      <c r="P4499" s="2102"/>
      <c r="Q4499" s="2102">
        <f t="shared" si="242"/>
        <v>0</v>
      </c>
      <c r="R4499" s="2386"/>
    </row>
    <row r="4500" spans="3:18" ht="14.25" customHeight="1">
      <c r="C4500" s="1562">
        <v>119</v>
      </c>
      <c r="D4500" s="1951" t="s">
        <v>4209</v>
      </c>
      <c r="E4500" s="1808">
        <v>10</v>
      </c>
      <c r="F4500" s="1564" t="s">
        <v>508</v>
      </c>
      <c r="G4500" s="1718">
        <v>1</v>
      </c>
      <c r="H4500" s="1564">
        <v>2018</v>
      </c>
      <c r="I4500" s="1566">
        <v>444.44400000000002</v>
      </c>
      <c r="J4500" s="1564">
        <f t="shared" si="239"/>
        <v>80</v>
      </c>
      <c r="K4500" s="1566">
        <f t="shared" si="240"/>
        <v>88.888800000000003</v>
      </c>
      <c r="L4500" s="1564"/>
      <c r="M4500" s="1564"/>
      <c r="N4500" s="1567">
        <f t="shared" si="241"/>
        <v>0</v>
      </c>
      <c r="O4500" s="2102"/>
      <c r="P4500" s="2102"/>
      <c r="Q4500" s="2102">
        <f t="shared" si="242"/>
        <v>0</v>
      </c>
      <c r="R4500" s="2386"/>
    </row>
    <row r="4501" spans="3:18" ht="14.25" customHeight="1">
      <c r="C4501" s="1562">
        <v>120</v>
      </c>
      <c r="D4501" s="1951" t="s">
        <v>4210</v>
      </c>
      <c r="E4501" s="1808">
        <v>10</v>
      </c>
      <c r="F4501" s="1564" t="s">
        <v>508</v>
      </c>
      <c r="G4501" s="1718">
        <v>1</v>
      </c>
      <c r="H4501" s="1564">
        <v>2018</v>
      </c>
      <c r="I4501" s="1566">
        <v>348</v>
      </c>
      <c r="J4501" s="1564">
        <f t="shared" si="239"/>
        <v>80</v>
      </c>
      <c r="K4501" s="1566">
        <f t="shared" si="240"/>
        <v>69.599999999999966</v>
      </c>
      <c r="L4501" s="1564"/>
      <c r="M4501" s="1564"/>
      <c r="N4501" s="1567">
        <f t="shared" si="241"/>
        <v>0</v>
      </c>
      <c r="O4501" s="2102"/>
      <c r="P4501" s="2102"/>
      <c r="Q4501" s="2102">
        <f t="shared" si="242"/>
        <v>0</v>
      </c>
      <c r="R4501" s="2386"/>
    </row>
    <row r="4502" spans="3:18" ht="14.25" customHeight="1">
      <c r="C4502" s="1562">
        <v>121</v>
      </c>
      <c r="D4502" s="1951" t="s">
        <v>4211</v>
      </c>
      <c r="E4502" s="1808">
        <v>10</v>
      </c>
      <c r="F4502" s="1564" t="s">
        <v>508</v>
      </c>
      <c r="G4502" s="1718">
        <v>2</v>
      </c>
      <c r="H4502" s="1564">
        <v>2018</v>
      </c>
      <c r="I4502" s="1566">
        <v>444.44400000000002</v>
      </c>
      <c r="J4502" s="1564">
        <f t="shared" si="239"/>
        <v>80</v>
      </c>
      <c r="K4502" s="1566">
        <f t="shared" si="240"/>
        <v>88.888800000000003</v>
      </c>
      <c r="L4502" s="1564"/>
      <c r="M4502" s="1564"/>
      <c r="N4502" s="1567">
        <f t="shared" si="241"/>
        <v>0</v>
      </c>
      <c r="O4502" s="2102"/>
      <c r="P4502" s="2102"/>
      <c r="Q4502" s="2102">
        <f t="shared" si="242"/>
        <v>0</v>
      </c>
      <c r="R4502" s="2386"/>
    </row>
    <row r="4503" spans="3:18" ht="14.25" customHeight="1">
      <c r="C4503" s="1562">
        <v>122</v>
      </c>
      <c r="D4503" s="1951" t="s">
        <v>4212</v>
      </c>
      <c r="E4503" s="1808">
        <v>10</v>
      </c>
      <c r="F4503" s="1564" t="s">
        <v>508</v>
      </c>
      <c r="G4503" s="1718">
        <v>7</v>
      </c>
      <c r="H4503" s="1564">
        <v>2018</v>
      </c>
      <c r="I4503" s="1566">
        <v>468.96402</v>
      </c>
      <c r="J4503" s="1564">
        <f t="shared" si="239"/>
        <v>80</v>
      </c>
      <c r="K4503" s="1566">
        <f t="shared" si="240"/>
        <v>93.79280399999999</v>
      </c>
      <c r="L4503" s="1564"/>
      <c r="M4503" s="1564"/>
      <c r="N4503" s="1567">
        <f t="shared" si="241"/>
        <v>0</v>
      </c>
      <c r="O4503" s="2102"/>
      <c r="P4503" s="2102"/>
      <c r="Q4503" s="2102">
        <f t="shared" si="242"/>
        <v>0</v>
      </c>
      <c r="R4503" s="2386"/>
    </row>
    <row r="4504" spans="3:18" ht="14.25" customHeight="1">
      <c r="C4504" s="1562">
        <v>123</v>
      </c>
      <c r="D4504" s="1951" t="s">
        <v>4213</v>
      </c>
      <c r="E4504" s="1808">
        <v>10</v>
      </c>
      <c r="F4504" s="1564" t="s">
        <v>508</v>
      </c>
      <c r="G4504" s="1718">
        <v>3</v>
      </c>
      <c r="H4504" s="1564">
        <v>2018</v>
      </c>
      <c r="I4504" s="1566">
        <v>161.1</v>
      </c>
      <c r="J4504" s="1564">
        <f t="shared" si="239"/>
        <v>80</v>
      </c>
      <c r="K4504" s="1566">
        <f t="shared" si="240"/>
        <v>32.22</v>
      </c>
      <c r="L4504" s="1564"/>
      <c r="M4504" s="1564"/>
      <c r="N4504" s="1567">
        <f t="shared" si="241"/>
        <v>0</v>
      </c>
      <c r="O4504" s="2102"/>
      <c r="P4504" s="2102"/>
      <c r="Q4504" s="2102">
        <f t="shared" si="242"/>
        <v>0</v>
      </c>
      <c r="R4504" s="2386"/>
    </row>
    <row r="4505" spans="3:18" ht="14.25" customHeight="1">
      <c r="C4505" s="1562">
        <v>124</v>
      </c>
      <c r="D4505" s="1951" t="s">
        <v>4214</v>
      </c>
      <c r="E4505" s="1808">
        <v>10</v>
      </c>
      <c r="F4505" s="1564" t="s">
        <v>508</v>
      </c>
      <c r="G4505" s="1718">
        <v>1</v>
      </c>
      <c r="H4505" s="1564">
        <v>2018</v>
      </c>
      <c r="I4505" s="1566">
        <v>62.234000000000002</v>
      </c>
      <c r="J4505" s="1564">
        <f t="shared" si="239"/>
        <v>80</v>
      </c>
      <c r="K4505" s="1566">
        <f t="shared" si="240"/>
        <v>12.446799999999996</v>
      </c>
      <c r="L4505" s="1564"/>
      <c r="M4505" s="1564"/>
      <c r="N4505" s="1567">
        <f t="shared" si="241"/>
        <v>0</v>
      </c>
      <c r="O4505" s="2102"/>
      <c r="P4505" s="2102"/>
      <c r="Q4505" s="2102">
        <f t="shared" si="242"/>
        <v>0</v>
      </c>
      <c r="R4505" s="2386"/>
    </row>
    <row r="4506" spans="3:18" ht="14.25" customHeight="1">
      <c r="C4506" s="1562">
        <v>125</v>
      </c>
      <c r="D4506" s="1951" t="s">
        <v>4215</v>
      </c>
      <c r="E4506" s="1808">
        <v>10</v>
      </c>
      <c r="F4506" s="1564" t="s">
        <v>508</v>
      </c>
      <c r="G4506" s="1718">
        <v>1</v>
      </c>
      <c r="H4506" s="1564">
        <v>2018</v>
      </c>
      <c r="I4506" s="1566">
        <v>204.14599999999999</v>
      </c>
      <c r="J4506" s="1564">
        <f t="shared" si="239"/>
        <v>80</v>
      </c>
      <c r="K4506" s="1566">
        <f t="shared" si="240"/>
        <v>40.829199999999986</v>
      </c>
      <c r="L4506" s="1564"/>
      <c r="M4506" s="1564"/>
      <c r="N4506" s="1567">
        <f t="shared" si="241"/>
        <v>0</v>
      </c>
      <c r="O4506" s="2102"/>
      <c r="P4506" s="2102"/>
      <c r="Q4506" s="2102">
        <f t="shared" si="242"/>
        <v>0</v>
      </c>
      <c r="R4506" s="2386"/>
    </row>
    <row r="4507" spans="3:18" ht="14.25" customHeight="1">
      <c r="C4507" s="1562">
        <v>126</v>
      </c>
      <c r="D4507" s="1951" t="s">
        <v>4208</v>
      </c>
      <c r="E4507" s="1808">
        <v>10</v>
      </c>
      <c r="F4507" s="1564" t="s">
        <v>508</v>
      </c>
      <c r="G4507" s="1718">
        <v>1</v>
      </c>
      <c r="H4507" s="1564">
        <v>2018</v>
      </c>
      <c r="I4507" s="1566">
        <v>119.9</v>
      </c>
      <c r="J4507" s="1564">
        <f t="shared" si="239"/>
        <v>80</v>
      </c>
      <c r="K4507" s="1566">
        <f t="shared" si="240"/>
        <v>23.97999999999999</v>
      </c>
      <c r="L4507" s="1564"/>
      <c r="M4507" s="1564"/>
      <c r="N4507" s="1567">
        <f t="shared" si="241"/>
        <v>0</v>
      </c>
      <c r="O4507" s="2102"/>
      <c r="P4507" s="2102"/>
      <c r="Q4507" s="2102">
        <f t="shared" si="242"/>
        <v>0</v>
      </c>
      <c r="R4507" s="2386"/>
    </row>
    <row r="4508" spans="3:18" ht="14.25" customHeight="1">
      <c r="C4508" s="1562">
        <v>127</v>
      </c>
      <c r="D4508" s="1951" t="s">
        <v>4216</v>
      </c>
      <c r="E4508" s="1808">
        <v>10</v>
      </c>
      <c r="F4508" s="1564" t="s">
        <v>508</v>
      </c>
      <c r="G4508" s="1718">
        <v>10</v>
      </c>
      <c r="H4508" s="1564">
        <v>2018</v>
      </c>
      <c r="I4508" s="1566">
        <v>84.75</v>
      </c>
      <c r="J4508" s="1564">
        <f t="shared" si="239"/>
        <v>80</v>
      </c>
      <c r="K4508" s="1566">
        <f t="shared" si="240"/>
        <v>16.950000000000003</v>
      </c>
      <c r="L4508" s="1564"/>
      <c r="M4508" s="1564"/>
      <c r="N4508" s="1567">
        <f t="shared" si="241"/>
        <v>0</v>
      </c>
      <c r="O4508" s="2102"/>
      <c r="P4508" s="2102"/>
      <c r="Q4508" s="2102">
        <f t="shared" si="242"/>
        <v>0</v>
      </c>
      <c r="R4508" s="2386"/>
    </row>
    <row r="4509" spans="3:18" ht="14.25" customHeight="1">
      <c r="C4509" s="1562">
        <v>128</v>
      </c>
      <c r="D4509" s="1951" t="s">
        <v>4239</v>
      </c>
      <c r="E4509" s="1808">
        <v>10</v>
      </c>
      <c r="F4509" s="1564" t="s">
        <v>508</v>
      </c>
      <c r="G4509" s="1718">
        <v>3</v>
      </c>
      <c r="H4509" s="1564">
        <v>2018</v>
      </c>
      <c r="I4509" s="1566">
        <v>200.4</v>
      </c>
      <c r="J4509" s="1564">
        <f t="shared" si="239"/>
        <v>80</v>
      </c>
      <c r="K4509" s="1566">
        <f t="shared" si="240"/>
        <v>40.079999999999984</v>
      </c>
      <c r="L4509" s="1564"/>
      <c r="M4509" s="1564"/>
      <c r="N4509" s="1567">
        <f t="shared" si="241"/>
        <v>0</v>
      </c>
      <c r="O4509" s="2102"/>
      <c r="P4509" s="2102"/>
      <c r="Q4509" s="2102">
        <f t="shared" si="242"/>
        <v>0</v>
      </c>
      <c r="R4509" s="2386"/>
    </row>
    <row r="4510" spans="3:18" ht="14.25" customHeight="1">
      <c r="C4510" s="1562">
        <v>129</v>
      </c>
      <c r="D4510" s="1951" t="s">
        <v>4204</v>
      </c>
      <c r="E4510" s="1808">
        <v>10</v>
      </c>
      <c r="F4510" s="1564" t="s">
        <v>508</v>
      </c>
      <c r="G4510" s="1718">
        <v>9</v>
      </c>
      <c r="H4510" s="1564">
        <v>2018</v>
      </c>
      <c r="I4510" s="1566">
        <v>6750</v>
      </c>
      <c r="J4510" s="1564">
        <f t="shared" ref="J4510:J4573" si="243">IF(($J$14-H4510)*J$4380&gt;100,100,($J$14-H4510)*J$4380)</f>
        <v>80</v>
      </c>
      <c r="K4510" s="1566">
        <f t="shared" ref="K4510:K4573" si="244">IF(J4510=100,0,I4510-I4510*J4510%)</f>
        <v>1350</v>
      </c>
      <c r="L4510" s="1564"/>
      <c r="M4510" s="1564"/>
      <c r="N4510" s="1567">
        <f t="shared" ref="N4510:N4573" si="245">+L4510*M4510</f>
        <v>0</v>
      </c>
      <c r="O4510" s="2102"/>
      <c r="P4510" s="2102"/>
      <c r="Q4510" s="2102">
        <f t="shared" ref="Q4510:Q4573" si="246">+O4510*P4510</f>
        <v>0</v>
      </c>
      <c r="R4510" s="2386"/>
    </row>
    <row r="4511" spans="3:18" ht="14.25" customHeight="1">
      <c r="C4511" s="1562">
        <v>130</v>
      </c>
      <c r="D4511" s="1951" t="s">
        <v>4217</v>
      </c>
      <c r="E4511" s="1808">
        <v>10</v>
      </c>
      <c r="F4511" s="1564" t="s">
        <v>508</v>
      </c>
      <c r="G4511" s="1718">
        <v>9</v>
      </c>
      <c r="H4511" s="1564">
        <v>2018</v>
      </c>
      <c r="I4511" s="1566">
        <v>3150</v>
      </c>
      <c r="J4511" s="1564">
        <f t="shared" si="243"/>
        <v>80</v>
      </c>
      <c r="K4511" s="1566">
        <f t="shared" si="244"/>
        <v>630</v>
      </c>
      <c r="L4511" s="1564"/>
      <c r="M4511" s="1564"/>
      <c r="N4511" s="1567">
        <f t="shared" si="245"/>
        <v>0</v>
      </c>
      <c r="O4511" s="2102"/>
      <c r="P4511" s="2102"/>
      <c r="Q4511" s="2102">
        <f t="shared" si="246"/>
        <v>0</v>
      </c>
      <c r="R4511" s="2386"/>
    </row>
    <row r="4512" spans="3:18" ht="14.25" customHeight="1">
      <c r="C4512" s="1562">
        <v>131</v>
      </c>
      <c r="D4512" s="1951" t="s">
        <v>4218</v>
      </c>
      <c r="E4512" s="1808">
        <v>10</v>
      </c>
      <c r="F4512" s="1564" t="s">
        <v>508</v>
      </c>
      <c r="G4512" s="1718">
        <v>60</v>
      </c>
      <c r="H4512" s="1564">
        <v>2018</v>
      </c>
      <c r="I4512" s="1566">
        <v>2700</v>
      </c>
      <c r="J4512" s="1564">
        <f t="shared" si="243"/>
        <v>80</v>
      </c>
      <c r="K4512" s="1566">
        <f t="shared" si="244"/>
        <v>540</v>
      </c>
      <c r="L4512" s="1564"/>
      <c r="M4512" s="1564"/>
      <c r="N4512" s="1567">
        <f t="shared" si="245"/>
        <v>0</v>
      </c>
      <c r="O4512" s="2102"/>
      <c r="P4512" s="2102"/>
      <c r="Q4512" s="2102">
        <f t="shared" si="246"/>
        <v>0</v>
      </c>
      <c r="R4512" s="2386"/>
    </row>
    <row r="4513" spans="3:18" ht="14.25" customHeight="1">
      <c r="C4513" s="1562">
        <v>132</v>
      </c>
      <c r="D4513" s="1951" t="s">
        <v>4219</v>
      </c>
      <c r="E4513" s="1808">
        <v>10</v>
      </c>
      <c r="F4513" s="1564" t="s">
        <v>508</v>
      </c>
      <c r="G4513" s="1718">
        <v>50</v>
      </c>
      <c r="H4513" s="1564">
        <v>2018</v>
      </c>
      <c r="I4513" s="1566">
        <v>984</v>
      </c>
      <c r="J4513" s="1564">
        <f t="shared" si="243"/>
        <v>80</v>
      </c>
      <c r="K4513" s="1566">
        <f t="shared" si="244"/>
        <v>196.79999999999995</v>
      </c>
      <c r="L4513" s="1564"/>
      <c r="M4513" s="1564"/>
      <c r="N4513" s="1567">
        <f t="shared" si="245"/>
        <v>0</v>
      </c>
      <c r="O4513" s="2102"/>
      <c r="P4513" s="2102"/>
      <c r="Q4513" s="2102">
        <f t="shared" si="246"/>
        <v>0</v>
      </c>
      <c r="R4513" s="2386"/>
    </row>
    <row r="4514" spans="3:18" ht="14.25" customHeight="1">
      <c r="C4514" s="1562">
        <v>133</v>
      </c>
      <c r="D4514" s="1951" t="s">
        <v>2703</v>
      </c>
      <c r="E4514" s="1808">
        <v>10</v>
      </c>
      <c r="F4514" s="1564" t="s">
        <v>508</v>
      </c>
      <c r="G4514" s="1718">
        <v>30</v>
      </c>
      <c r="H4514" s="1564">
        <v>2018</v>
      </c>
      <c r="I4514" s="1566">
        <v>2511.9720000000002</v>
      </c>
      <c r="J4514" s="1564">
        <f t="shared" si="243"/>
        <v>80</v>
      </c>
      <c r="K4514" s="1566">
        <f t="shared" si="244"/>
        <v>502.39439999999991</v>
      </c>
      <c r="L4514" s="1564"/>
      <c r="M4514" s="1564"/>
      <c r="N4514" s="1567">
        <f t="shared" si="245"/>
        <v>0</v>
      </c>
      <c r="O4514" s="2102"/>
      <c r="P4514" s="2102"/>
      <c r="Q4514" s="2102">
        <f t="shared" si="246"/>
        <v>0</v>
      </c>
      <c r="R4514" s="2386"/>
    </row>
    <row r="4515" spans="3:18" ht="14.25" customHeight="1">
      <c r="C4515" s="1562">
        <v>134</v>
      </c>
      <c r="D4515" s="1951" t="s">
        <v>4242</v>
      </c>
      <c r="E4515" s="1808">
        <v>10</v>
      </c>
      <c r="F4515" s="1564" t="s">
        <v>508</v>
      </c>
      <c r="G4515" s="1718">
        <v>5</v>
      </c>
      <c r="H4515" s="1564">
        <v>2019</v>
      </c>
      <c r="I4515" s="1566">
        <v>600</v>
      </c>
      <c r="J4515" s="1564">
        <f t="shared" si="243"/>
        <v>70</v>
      </c>
      <c r="K4515" s="1566">
        <f t="shared" si="244"/>
        <v>180</v>
      </c>
      <c r="L4515" s="1564"/>
      <c r="M4515" s="1564"/>
      <c r="N4515" s="1567">
        <f t="shared" si="245"/>
        <v>0</v>
      </c>
      <c r="O4515" s="2102"/>
      <c r="P4515" s="2102"/>
      <c r="Q4515" s="2102">
        <f t="shared" si="246"/>
        <v>0</v>
      </c>
      <c r="R4515" s="2386"/>
    </row>
    <row r="4516" spans="3:18" ht="14.25" customHeight="1">
      <c r="C4516" s="1562">
        <v>135</v>
      </c>
      <c r="D4516" s="1951" t="s">
        <v>2186</v>
      </c>
      <c r="E4516" s="1808">
        <v>10</v>
      </c>
      <c r="F4516" s="1564" t="s">
        <v>508</v>
      </c>
      <c r="G4516" s="1718">
        <v>149</v>
      </c>
      <c r="H4516" s="1564">
        <v>2019</v>
      </c>
      <c r="I4516" s="1566">
        <v>1001.28</v>
      </c>
      <c r="J4516" s="1564">
        <f t="shared" si="243"/>
        <v>70</v>
      </c>
      <c r="K4516" s="1566">
        <f t="shared" si="244"/>
        <v>300.38400000000001</v>
      </c>
      <c r="L4516" s="1564"/>
      <c r="M4516" s="1564"/>
      <c r="N4516" s="1567">
        <f t="shared" si="245"/>
        <v>0</v>
      </c>
      <c r="O4516" s="2102"/>
      <c r="P4516" s="2102"/>
      <c r="Q4516" s="2102">
        <f t="shared" si="246"/>
        <v>0</v>
      </c>
      <c r="R4516" s="2386"/>
    </row>
    <row r="4517" spans="3:18" ht="14.25" customHeight="1">
      <c r="C4517" s="1562">
        <v>136</v>
      </c>
      <c r="D4517" s="1951" t="s">
        <v>2228</v>
      </c>
      <c r="E4517" s="1808">
        <v>10</v>
      </c>
      <c r="F4517" s="1564" t="s">
        <v>508</v>
      </c>
      <c r="G4517" s="1718">
        <v>47</v>
      </c>
      <c r="H4517" s="1564">
        <v>2019</v>
      </c>
      <c r="I4517" s="1566">
        <v>888.3</v>
      </c>
      <c r="J4517" s="1564">
        <f t="shared" si="243"/>
        <v>70</v>
      </c>
      <c r="K4517" s="1566">
        <f t="shared" si="244"/>
        <v>266.49</v>
      </c>
      <c r="L4517" s="1564"/>
      <c r="M4517" s="1564"/>
      <c r="N4517" s="1567">
        <f t="shared" si="245"/>
        <v>0</v>
      </c>
      <c r="O4517" s="2102"/>
      <c r="P4517" s="2102"/>
      <c r="Q4517" s="2102">
        <f t="shared" si="246"/>
        <v>0</v>
      </c>
      <c r="R4517" s="2386"/>
    </row>
    <row r="4518" spans="3:18" ht="14.25" customHeight="1">
      <c r="C4518" s="1562">
        <v>137</v>
      </c>
      <c r="D4518" s="1951" t="s">
        <v>2229</v>
      </c>
      <c r="E4518" s="1808">
        <v>10</v>
      </c>
      <c r="F4518" s="1564" t="s">
        <v>508</v>
      </c>
      <c r="G4518" s="1718">
        <v>2</v>
      </c>
      <c r="H4518" s="1564">
        <v>2019</v>
      </c>
      <c r="I4518" s="1566">
        <v>189.96</v>
      </c>
      <c r="J4518" s="1564">
        <f t="shared" si="243"/>
        <v>70</v>
      </c>
      <c r="K4518" s="1566">
        <f t="shared" si="244"/>
        <v>56.988</v>
      </c>
      <c r="L4518" s="1564"/>
      <c r="M4518" s="1564"/>
      <c r="N4518" s="1567">
        <f t="shared" si="245"/>
        <v>0</v>
      </c>
      <c r="O4518" s="2102"/>
      <c r="P4518" s="2102"/>
      <c r="Q4518" s="2102">
        <f t="shared" si="246"/>
        <v>0</v>
      </c>
      <c r="R4518" s="2386"/>
    </row>
    <row r="4519" spans="3:18" ht="14.25" customHeight="1">
      <c r="C4519" s="1562">
        <v>138</v>
      </c>
      <c r="D4519" s="1951" t="s">
        <v>2227</v>
      </c>
      <c r="E4519" s="1808">
        <v>10</v>
      </c>
      <c r="F4519" s="1564" t="s">
        <v>508</v>
      </c>
      <c r="G4519" s="1718">
        <v>4</v>
      </c>
      <c r="H4519" s="1564">
        <v>2019</v>
      </c>
      <c r="I4519" s="1566">
        <v>292</v>
      </c>
      <c r="J4519" s="1564">
        <f t="shared" si="243"/>
        <v>70</v>
      </c>
      <c r="K4519" s="1566">
        <f t="shared" si="244"/>
        <v>87.600000000000023</v>
      </c>
      <c r="L4519" s="1564"/>
      <c r="M4519" s="1564"/>
      <c r="N4519" s="1567">
        <f t="shared" si="245"/>
        <v>0</v>
      </c>
      <c r="O4519" s="2102"/>
      <c r="P4519" s="2102"/>
      <c r="Q4519" s="2102">
        <f t="shared" si="246"/>
        <v>0</v>
      </c>
      <c r="R4519" s="2386"/>
    </row>
    <row r="4520" spans="3:18" ht="14.25" customHeight="1">
      <c r="C4520" s="1562">
        <v>139</v>
      </c>
      <c r="D4520" s="1951" t="s">
        <v>2124</v>
      </c>
      <c r="E4520" s="1808">
        <v>10</v>
      </c>
      <c r="F4520" s="1564" t="s">
        <v>508</v>
      </c>
      <c r="G4520" s="1718">
        <v>6</v>
      </c>
      <c r="H4520" s="1564">
        <v>2019</v>
      </c>
      <c r="I4520" s="1566">
        <v>659.7</v>
      </c>
      <c r="J4520" s="1564">
        <f t="shared" si="243"/>
        <v>70</v>
      </c>
      <c r="K4520" s="1566">
        <f t="shared" si="244"/>
        <v>197.91000000000003</v>
      </c>
      <c r="L4520" s="1564"/>
      <c r="M4520" s="1564"/>
      <c r="N4520" s="1567">
        <f t="shared" si="245"/>
        <v>0</v>
      </c>
      <c r="O4520" s="2102"/>
      <c r="P4520" s="2102"/>
      <c r="Q4520" s="2102">
        <f t="shared" si="246"/>
        <v>0</v>
      </c>
      <c r="R4520" s="2386"/>
    </row>
    <row r="4521" spans="3:18" ht="14.25" customHeight="1">
      <c r="C4521" s="1562">
        <v>140</v>
      </c>
      <c r="D4521" s="1951" t="s">
        <v>2602</v>
      </c>
      <c r="E4521" s="1808">
        <v>10</v>
      </c>
      <c r="F4521" s="1564" t="s">
        <v>508</v>
      </c>
      <c r="G4521" s="1718">
        <v>8</v>
      </c>
      <c r="H4521" s="1564">
        <v>2019</v>
      </c>
      <c r="I4521" s="1566">
        <v>218.4</v>
      </c>
      <c r="J4521" s="1564">
        <f t="shared" si="243"/>
        <v>70</v>
      </c>
      <c r="K4521" s="1566">
        <f t="shared" si="244"/>
        <v>65.52000000000001</v>
      </c>
      <c r="L4521" s="1564"/>
      <c r="M4521" s="1564"/>
      <c r="N4521" s="1567">
        <f t="shared" si="245"/>
        <v>0</v>
      </c>
      <c r="O4521" s="2102"/>
      <c r="P4521" s="2102"/>
      <c r="Q4521" s="2102">
        <f t="shared" si="246"/>
        <v>0</v>
      </c>
      <c r="R4521" s="2386"/>
    </row>
    <row r="4522" spans="3:18" ht="14.25" customHeight="1">
      <c r="C4522" s="1562">
        <v>141</v>
      </c>
      <c r="D4522" s="1951" t="s">
        <v>2169</v>
      </c>
      <c r="E4522" s="1808">
        <v>10</v>
      </c>
      <c r="F4522" s="1564" t="s">
        <v>508</v>
      </c>
      <c r="G4522" s="1718">
        <v>20</v>
      </c>
      <c r="H4522" s="1564">
        <v>2019</v>
      </c>
      <c r="I4522" s="1566">
        <v>1460</v>
      </c>
      <c r="J4522" s="1564">
        <f t="shared" si="243"/>
        <v>70</v>
      </c>
      <c r="K4522" s="1566">
        <f t="shared" si="244"/>
        <v>438.00000000000011</v>
      </c>
      <c r="L4522" s="1564"/>
      <c r="M4522" s="1564"/>
      <c r="N4522" s="1567">
        <f t="shared" si="245"/>
        <v>0</v>
      </c>
      <c r="O4522" s="2102"/>
      <c r="P4522" s="2102"/>
      <c r="Q4522" s="2102">
        <f t="shared" si="246"/>
        <v>0</v>
      </c>
      <c r="R4522" s="2386"/>
    </row>
    <row r="4523" spans="3:18" ht="14.25" customHeight="1">
      <c r="C4523" s="1562">
        <v>142</v>
      </c>
      <c r="D4523" s="1951" t="s">
        <v>2600</v>
      </c>
      <c r="E4523" s="1808">
        <v>10</v>
      </c>
      <c r="F4523" s="1564" t="s">
        <v>508</v>
      </c>
      <c r="G4523" s="1718">
        <v>6</v>
      </c>
      <c r="H4523" s="1564">
        <v>2019</v>
      </c>
      <c r="I4523" s="1566">
        <v>231.12</v>
      </c>
      <c r="J4523" s="1564">
        <f t="shared" si="243"/>
        <v>70</v>
      </c>
      <c r="K4523" s="1566">
        <f t="shared" si="244"/>
        <v>69.336000000000013</v>
      </c>
      <c r="L4523" s="1564"/>
      <c r="M4523" s="1564"/>
      <c r="N4523" s="1567">
        <f t="shared" si="245"/>
        <v>0</v>
      </c>
      <c r="O4523" s="2102"/>
      <c r="P4523" s="2102"/>
      <c r="Q4523" s="2102">
        <f t="shared" si="246"/>
        <v>0</v>
      </c>
      <c r="R4523" s="2386"/>
    </row>
    <row r="4524" spans="3:18" ht="14.25" customHeight="1">
      <c r="C4524" s="1562">
        <v>143</v>
      </c>
      <c r="D4524" s="1951" t="s">
        <v>2219</v>
      </c>
      <c r="E4524" s="1808">
        <v>10</v>
      </c>
      <c r="F4524" s="1564" t="s">
        <v>508</v>
      </c>
      <c r="G4524" s="1718">
        <v>2</v>
      </c>
      <c r="H4524" s="1564">
        <v>2019</v>
      </c>
      <c r="I4524" s="1566">
        <v>33</v>
      </c>
      <c r="J4524" s="1564">
        <f t="shared" si="243"/>
        <v>70</v>
      </c>
      <c r="K4524" s="1566">
        <f t="shared" si="244"/>
        <v>9.9000000000000021</v>
      </c>
      <c r="L4524" s="1564"/>
      <c r="M4524" s="1564"/>
      <c r="N4524" s="1567">
        <f t="shared" si="245"/>
        <v>0</v>
      </c>
      <c r="O4524" s="2102"/>
      <c r="P4524" s="2102"/>
      <c r="Q4524" s="2102">
        <f t="shared" si="246"/>
        <v>0</v>
      </c>
      <c r="R4524" s="2386"/>
    </row>
    <row r="4525" spans="3:18" ht="14.25" customHeight="1">
      <c r="C4525" s="1562">
        <v>144</v>
      </c>
      <c r="D4525" s="1951" t="s">
        <v>2113</v>
      </c>
      <c r="E4525" s="1808">
        <v>10</v>
      </c>
      <c r="F4525" s="1564" t="s">
        <v>508</v>
      </c>
      <c r="G4525" s="1718">
        <v>3</v>
      </c>
      <c r="H4525" s="1564">
        <v>2019</v>
      </c>
      <c r="I4525" s="1566">
        <v>84.6</v>
      </c>
      <c r="J4525" s="1564">
        <f t="shared" si="243"/>
        <v>70</v>
      </c>
      <c r="K4525" s="1566">
        <f t="shared" si="244"/>
        <v>25.380000000000003</v>
      </c>
      <c r="L4525" s="1564"/>
      <c r="M4525" s="1564"/>
      <c r="N4525" s="1567">
        <f t="shared" si="245"/>
        <v>0</v>
      </c>
      <c r="O4525" s="2102"/>
      <c r="P4525" s="2102"/>
      <c r="Q4525" s="2102">
        <f t="shared" si="246"/>
        <v>0</v>
      </c>
      <c r="R4525" s="2386"/>
    </row>
    <row r="4526" spans="3:18" ht="14.25" customHeight="1">
      <c r="C4526" s="1562">
        <v>145</v>
      </c>
      <c r="D4526" s="1951" t="s">
        <v>4220</v>
      </c>
      <c r="E4526" s="1808">
        <v>10</v>
      </c>
      <c r="F4526" s="1564" t="s">
        <v>508</v>
      </c>
      <c r="G4526" s="1718">
        <v>1</v>
      </c>
      <c r="H4526" s="1564">
        <v>2019</v>
      </c>
      <c r="I4526" s="1566">
        <v>45</v>
      </c>
      <c r="J4526" s="1564">
        <f t="shared" si="243"/>
        <v>70</v>
      </c>
      <c r="K4526" s="1566">
        <f t="shared" si="244"/>
        <v>13.500000000000004</v>
      </c>
      <c r="L4526" s="1564"/>
      <c r="M4526" s="1564"/>
      <c r="N4526" s="1567">
        <f t="shared" si="245"/>
        <v>0</v>
      </c>
      <c r="O4526" s="2102"/>
      <c r="P4526" s="2102"/>
      <c r="Q4526" s="2102">
        <f t="shared" si="246"/>
        <v>0</v>
      </c>
      <c r="R4526" s="2386"/>
    </row>
    <row r="4527" spans="3:18" ht="14.25" customHeight="1">
      <c r="C4527" s="1562">
        <v>146</v>
      </c>
      <c r="D4527" s="1951" t="s">
        <v>4221</v>
      </c>
      <c r="E4527" s="1808">
        <v>10</v>
      </c>
      <c r="F4527" s="1564" t="s">
        <v>508</v>
      </c>
      <c r="G4527" s="1718">
        <v>1</v>
      </c>
      <c r="H4527" s="1564">
        <v>2019</v>
      </c>
      <c r="I4527" s="1566">
        <v>26</v>
      </c>
      <c r="J4527" s="1564">
        <f t="shared" si="243"/>
        <v>70</v>
      </c>
      <c r="K4527" s="1566">
        <f t="shared" si="244"/>
        <v>7.8000000000000007</v>
      </c>
      <c r="L4527" s="1564"/>
      <c r="M4527" s="1564"/>
      <c r="N4527" s="1567">
        <f t="shared" si="245"/>
        <v>0</v>
      </c>
      <c r="O4527" s="2102"/>
      <c r="P4527" s="2102"/>
      <c r="Q4527" s="2102">
        <f t="shared" si="246"/>
        <v>0</v>
      </c>
      <c r="R4527" s="2386"/>
    </row>
    <row r="4528" spans="3:18" ht="14.25" customHeight="1">
      <c r="C4528" s="1562">
        <v>147</v>
      </c>
      <c r="D4528" s="1951" t="s">
        <v>2205</v>
      </c>
      <c r="E4528" s="1808">
        <v>10</v>
      </c>
      <c r="F4528" s="1564" t="s">
        <v>508</v>
      </c>
      <c r="G4528" s="1718">
        <v>4</v>
      </c>
      <c r="H4528" s="1564">
        <v>2019</v>
      </c>
      <c r="I4528" s="1566">
        <v>796</v>
      </c>
      <c r="J4528" s="1564">
        <f t="shared" si="243"/>
        <v>70</v>
      </c>
      <c r="K4528" s="1566">
        <f t="shared" si="244"/>
        <v>238.80000000000007</v>
      </c>
      <c r="L4528" s="1564"/>
      <c r="M4528" s="1564"/>
      <c r="N4528" s="1567">
        <f t="shared" si="245"/>
        <v>0</v>
      </c>
      <c r="O4528" s="2102"/>
      <c r="P4528" s="2102"/>
      <c r="Q4528" s="2102">
        <f t="shared" si="246"/>
        <v>0</v>
      </c>
      <c r="R4528" s="2386"/>
    </row>
    <row r="4529" spans="3:18" ht="14.25" customHeight="1">
      <c r="C4529" s="1562">
        <v>148</v>
      </c>
      <c r="D4529" s="1951" t="s">
        <v>2706</v>
      </c>
      <c r="E4529" s="1808">
        <v>10</v>
      </c>
      <c r="F4529" s="1564" t="s">
        <v>508</v>
      </c>
      <c r="G4529" s="1718">
        <v>2</v>
      </c>
      <c r="H4529" s="1564">
        <v>2019</v>
      </c>
      <c r="I4529" s="1566">
        <v>396</v>
      </c>
      <c r="J4529" s="1564">
        <f t="shared" si="243"/>
        <v>70</v>
      </c>
      <c r="K4529" s="1566">
        <f t="shared" si="244"/>
        <v>118.80000000000001</v>
      </c>
      <c r="L4529" s="1564"/>
      <c r="M4529" s="1564"/>
      <c r="N4529" s="1567">
        <f t="shared" si="245"/>
        <v>0</v>
      </c>
      <c r="O4529" s="2102"/>
      <c r="P4529" s="2102"/>
      <c r="Q4529" s="2102">
        <f t="shared" si="246"/>
        <v>0</v>
      </c>
      <c r="R4529" s="2386"/>
    </row>
    <row r="4530" spans="3:18" ht="14.25" customHeight="1">
      <c r="C4530" s="1562">
        <v>149</v>
      </c>
      <c r="D4530" s="1951" t="s">
        <v>2168</v>
      </c>
      <c r="E4530" s="1808">
        <v>10</v>
      </c>
      <c r="F4530" s="1564" t="s">
        <v>508</v>
      </c>
      <c r="G4530" s="1718">
        <v>2</v>
      </c>
      <c r="H4530" s="1564">
        <v>2019</v>
      </c>
      <c r="I4530" s="1566">
        <v>57.988</v>
      </c>
      <c r="J4530" s="1564">
        <f t="shared" si="243"/>
        <v>70</v>
      </c>
      <c r="K4530" s="1566">
        <f t="shared" si="244"/>
        <v>17.3964</v>
      </c>
      <c r="L4530" s="1564"/>
      <c r="M4530" s="1564"/>
      <c r="N4530" s="1567">
        <f t="shared" si="245"/>
        <v>0</v>
      </c>
      <c r="O4530" s="2102"/>
      <c r="P4530" s="2102"/>
      <c r="Q4530" s="2102">
        <f t="shared" si="246"/>
        <v>0</v>
      </c>
      <c r="R4530" s="2386"/>
    </row>
    <row r="4531" spans="3:18" ht="14.25" customHeight="1">
      <c r="C4531" s="1562">
        <v>150</v>
      </c>
      <c r="D4531" s="1951" t="s">
        <v>2193</v>
      </c>
      <c r="E4531" s="1808">
        <v>10</v>
      </c>
      <c r="F4531" s="1564" t="s">
        <v>508</v>
      </c>
      <c r="G4531" s="1718">
        <v>1</v>
      </c>
      <c r="H4531" s="1564">
        <v>2019</v>
      </c>
      <c r="I4531" s="1566">
        <v>7.9</v>
      </c>
      <c r="J4531" s="1564">
        <f t="shared" si="243"/>
        <v>70</v>
      </c>
      <c r="K4531" s="1566">
        <f t="shared" si="244"/>
        <v>2.37</v>
      </c>
      <c r="L4531" s="1564"/>
      <c r="M4531" s="1564"/>
      <c r="N4531" s="1567">
        <f t="shared" si="245"/>
        <v>0</v>
      </c>
      <c r="O4531" s="2102"/>
      <c r="P4531" s="2102"/>
      <c r="Q4531" s="2102">
        <f t="shared" si="246"/>
        <v>0</v>
      </c>
      <c r="R4531" s="2386"/>
    </row>
    <row r="4532" spans="3:18" ht="14.25" customHeight="1">
      <c r="C4532" s="1562">
        <v>151</v>
      </c>
      <c r="D4532" s="1951" t="s">
        <v>2704</v>
      </c>
      <c r="E4532" s="1808">
        <v>10</v>
      </c>
      <c r="F4532" s="1564" t="s">
        <v>508</v>
      </c>
      <c r="G4532" s="1718">
        <v>4</v>
      </c>
      <c r="H4532" s="1564">
        <v>2019</v>
      </c>
      <c r="I4532" s="1566">
        <v>280</v>
      </c>
      <c r="J4532" s="1564">
        <f t="shared" si="243"/>
        <v>70</v>
      </c>
      <c r="K4532" s="1566">
        <f t="shared" si="244"/>
        <v>84</v>
      </c>
      <c r="L4532" s="1564"/>
      <c r="M4532" s="1564"/>
      <c r="N4532" s="1567">
        <f t="shared" si="245"/>
        <v>0</v>
      </c>
      <c r="O4532" s="2102"/>
      <c r="P4532" s="2102"/>
      <c r="Q4532" s="2102">
        <f t="shared" si="246"/>
        <v>0</v>
      </c>
      <c r="R4532" s="2386"/>
    </row>
    <row r="4533" spans="3:18" ht="14.25" customHeight="1">
      <c r="C4533" s="1562">
        <v>152</v>
      </c>
      <c r="D4533" s="1951" t="s">
        <v>2175</v>
      </c>
      <c r="E4533" s="1808">
        <v>10</v>
      </c>
      <c r="F4533" s="1564" t="s">
        <v>508</v>
      </c>
      <c r="G4533" s="1718">
        <v>24</v>
      </c>
      <c r="H4533" s="1564">
        <v>2019</v>
      </c>
      <c r="I4533" s="1566">
        <v>794.47679999999991</v>
      </c>
      <c r="J4533" s="1564">
        <f t="shared" si="243"/>
        <v>70</v>
      </c>
      <c r="K4533" s="1566">
        <f t="shared" si="244"/>
        <v>238.34303999999997</v>
      </c>
      <c r="L4533" s="1564"/>
      <c r="M4533" s="1564"/>
      <c r="N4533" s="1567">
        <f t="shared" si="245"/>
        <v>0</v>
      </c>
      <c r="O4533" s="2102"/>
      <c r="P4533" s="2102"/>
      <c r="Q4533" s="2102">
        <f t="shared" si="246"/>
        <v>0</v>
      </c>
      <c r="R4533" s="2386"/>
    </row>
    <row r="4534" spans="3:18" ht="14.25" customHeight="1">
      <c r="C4534" s="1562">
        <v>153</v>
      </c>
      <c r="D4534" s="1951" t="s">
        <v>2973</v>
      </c>
      <c r="E4534" s="1808">
        <v>10</v>
      </c>
      <c r="F4534" s="1564" t="s">
        <v>508</v>
      </c>
      <c r="G4534" s="1718">
        <v>26</v>
      </c>
      <c r="H4534" s="1564">
        <v>2019</v>
      </c>
      <c r="I4534" s="1566">
        <v>1231.4639999999999</v>
      </c>
      <c r="J4534" s="1564">
        <f t="shared" si="243"/>
        <v>70</v>
      </c>
      <c r="K4534" s="1566">
        <f t="shared" si="244"/>
        <v>369.43920000000003</v>
      </c>
      <c r="L4534" s="1564"/>
      <c r="M4534" s="1564"/>
      <c r="N4534" s="1567">
        <f t="shared" si="245"/>
        <v>0</v>
      </c>
      <c r="O4534" s="2102"/>
      <c r="P4534" s="2102"/>
      <c r="Q4534" s="2102">
        <f t="shared" si="246"/>
        <v>0</v>
      </c>
      <c r="R4534" s="2386"/>
    </row>
    <row r="4535" spans="3:18" ht="14.25" customHeight="1">
      <c r="C4535" s="1562">
        <v>154</v>
      </c>
      <c r="D4535" s="1951" t="s">
        <v>2604</v>
      </c>
      <c r="E4535" s="1808">
        <v>10</v>
      </c>
      <c r="F4535" s="1564" t="s">
        <v>508</v>
      </c>
      <c r="G4535" s="1718">
        <v>10</v>
      </c>
      <c r="H4535" s="1564">
        <v>2019</v>
      </c>
      <c r="I4535" s="1566">
        <v>653.58000000000004</v>
      </c>
      <c r="J4535" s="1564">
        <f t="shared" si="243"/>
        <v>70</v>
      </c>
      <c r="K4535" s="1566">
        <f t="shared" si="244"/>
        <v>196.07400000000007</v>
      </c>
      <c r="L4535" s="1564"/>
      <c r="M4535" s="1564"/>
      <c r="N4535" s="1567">
        <f t="shared" si="245"/>
        <v>0</v>
      </c>
      <c r="O4535" s="2102"/>
      <c r="P4535" s="2102"/>
      <c r="Q4535" s="2102">
        <f t="shared" si="246"/>
        <v>0</v>
      </c>
      <c r="R4535" s="2386"/>
    </row>
    <row r="4536" spans="3:18" ht="14.25" customHeight="1">
      <c r="C4536" s="1562">
        <v>155</v>
      </c>
      <c r="D4536" s="1951" t="s">
        <v>2201</v>
      </c>
      <c r="E4536" s="1808">
        <v>10</v>
      </c>
      <c r="F4536" s="1564" t="s">
        <v>508</v>
      </c>
      <c r="G4536" s="1718">
        <v>4</v>
      </c>
      <c r="H4536" s="1564">
        <v>2019</v>
      </c>
      <c r="I4536" s="1566">
        <v>280</v>
      </c>
      <c r="J4536" s="1564">
        <f t="shared" si="243"/>
        <v>70</v>
      </c>
      <c r="K4536" s="1566">
        <f t="shared" si="244"/>
        <v>84</v>
      </c>
      <c r="L4536" s="1564"/>
      <c r="M4536" s="1564"/>
      <c r="N4536" s="1567">
        <f t="shared" si="245"/>
        <v>0</v>
      </c>
      <c r="O4536" s="2102"/>
      <c r="P4536" s="2102"/>
      <c r="Q4536" s="2102">
        <f t="shared" si="246"/>
        <v>0</v>
      </c>
      <c r="R4536" s="2386"/>
    </row>
    <row r="4537" spans="3:18" ht="14.25" customHeight="1">
      <c r="C4537" s="1562">
        <v>156</v>
      </c>
      <c r="D4537" s="1951" t="s">
        <v>3326</v>
      </c>
      <c r="E4537" s="1808">
        <v>10</v>
      </c>
      <c r="F4537" s="1564" t="s">
        <v>508</v>
      </c>
      <c r="G4537" s="1718">
        <v>1</v>
      </c>
      <c r="H4537" s="1564">
        <v>2020</v>
      </c>
      <c r="I4537" s="1566">
        <v>137.4</v>
      </c>
      <c r="J4537" s="1564">
        <f t="shared" si="243"/>
        <v>60</v>
      </c>
      <c r="K4537" s="1566">
        <f t="shared" si="244"/>
        <v>54.960000000000008</v>
      </c>
      <c r="L4537" s="1564"/>
      <c r="M4537" s="1564"/>
      <c r="N4537" s="1567">
        <f t="shared" si="245"/>
        <v>0</v>
      </c>
      <c r="O4537" s="2102"/>
      <c r="P4537" s="2102"/>
      <c r="Q4537" s="2102">
        <f t="shared" si="246"/>
        <v>0</v>
      </c>
      <c r="R4537" s="2386"/>
    </row>
    <row r="4538" spans="3:18" ht="14.25" customHeight="1">
      <c r="C4538" s="1562">
        <v>157</v>
      </c>
      <c r="D4538" s="1951" t="s">
        <v>2671</v>
      </c>
      <c r="E4538" s="1808">
        <v>10</v>
      </c>
      <c r="F4538" s="1564" t="s">
        <v>508</v>
      </c>
      <c r="G4538" s="1718">
        <v>3</v>
      </c>
      <c r="H4538" s="1564">
        <v>2020</v>
      </c>
      <c r="I4538" s="1566">
        <v>111</v>
      </c>
      <c r="J4538" s="1564">
        <f t="shared" si="243"/>
        <v>60</v>
      </c>
      <c r="K4538" s="1566">
        <f t="shared" si="244"/>
        <v>44.400000000000006</v>
      </c>
      <c r="L4538" s="1564"/>
      <c r="M4538" s="1564"/>
      <c r="N4538" s="1567">
        <f t="shared" si="245"/>
        <v>0</v>
      </c>
      <c r="O4538" s="2102"/>
      <c r="P4538" s="2102"/>
      <c r="Q4538" s="2102">
        <f t="shared" si="246"/>
        <v>0</v>
      </c>
      <c r="R4538" s="2386"/>
    </row>
    <row r="4539" spans="3:18" ht="14.25" customHeight="1">
      <c r="C4539" s="1562">
        <v>158</v>
      </c>
      <c r="D4539" s="1951" t="s">
        <v>4235</v>
      </c>
      <c r="E4539" s="1808">
        <v>10</v>
      </c>
      <c r="F4539" s="1564" t="s">
        <v>508</v>
      </c>
      <c r="G4539" s="1718">
        <v>2</v>
      </c>
      <c r="H4539" s="1564">
        <v>2020</v>
      </c>
      <c r="I4539" s="1566">
        <v>799.8</v>
      </c>
      <c r="J4539" s="1564">
        <f t="shared" si="243"/>
        <v>60</v>
      </c>
      <c r="K4539" s="1566">
        <f t="shared" si="244"/>
        <v>319.92</v>
      </c>
      <c r="L4539" s="1564"/>
      <c r="M4539" s="1564"/>
      <c r="N4539" s="1567">
        <f t="shared" si="245"/>
        <v>0</v>
      </c>
      <c r="O4539" s="2102"/>
      <c r="P4539" s="2102"/>
      <c r="Q4539" s="2102">
        <f t="shared" si="246"/>
        <v>0</v>
      </c>
      <c r="R4539" s="2386"/>
    </row>
    <row r="4540" spans="3:18" ht="14.25" customHeight="1">
      <c r="C4540" s="1562">
        <v>159</v>
      </c>
      <c r="D4540" s="1951" t="s">
        <v>2206</v>
      </c>
      <c r="E4540" s="1808">
        <v>10</v>
      </c>
      <c r="F4540" s="1564" t="s">
        <v>508</v>
      </c>
      <c r="G4540" s="1718">
        <v>8</v>
      </c>
      <c r="H4540" s="1564">
        <v>2020</v>
      </c>
      <c r="I4540" s="1566">
        <v>328</v>
      </c>
      <c r="J4540" s="1564">
        <f t="shared" si="243"/>
        <v>60</v>
      </c>
      <c r="K4540" s="1566">
        <f t="shared" si="244"/>
        <v>131.20000000000002</v>
      </c>
      <c r="L4540" s="1564"/>
      <c r="M4540" s="1564"/>
      <c r="N4540" s="1567">
        <f t="shared" si="245"/>
        <v>0</v>
      </c>
      <c r="O4540" s="2102"/>
      <c r="P4540" s="2102"/>
      <c r="Q4540" s="2102">
        <f t="shared" si="246"/>
        <v>0</v>
      </c>
      <c r="R4540" s="2386"/>
    </row>
    <row r="4541" spans="3:18" ht="14.25" customHeight="1">
      <c r="C4541" s="1562">
        <v>160</v>
      </c>
      <c r="D4541" s="1951" t="s">
        <v>2707</v>
      </c>
      <c r="E4541" s="1808">
        <v>10</v>
      </c>
      <c r="F4541" s="1564" t="s">
        <v>508</v>
      </c>
      <c r="G4541" s="1718">
        <v>3</v>
      </c>
      <c r="H4541" s="1564">
        <v>2020</v>
      </c>
      <c r="I4541" s="1566">
        <v>525</v>
      </c>
      <c r="J4541" s="1564">
        <f t="shared" si="243"/>
        <v>60</v>
      </c>
      <c r="K4541" s="1566">
        <f t="shared" si="244"/>
        <v>210</v>
      </c>
      <c r="L4541" s="1564"/>
      <c r="M4541" s="1564"/>
      <c r="N4541" s="1567">
        <f t="shared" si="245"/>
        <v>0</v>
      </c>
      <c r="O4541" s="2102"/>
      <c r="P4541" s="2102"/>
      <c r="Q4541" s="2102">
        <f t="shared" si="246"/>
        <v>0</v>
      </c>
      <c r="R4541" s="2386"/>
    </row>
    <row r="4542" spans="3:18" ht="14.25" customHeight="1">
      <c r="C4542" s="1562">
        <v>161</v>
      </c>
      <c r="D4542" s="1951" t="s">
        <v>2230</v>
      </c>
      <c r="E4542" s="1808">
        <v>10</v>
      </c>
      <c r="F4542" s="1564" t="s">
        <v>508</v>
      </c>
      <c r="G4542" s="1718">
        <v>20</v>
      </c>
      <c r="H4542" s="1564">
        <v>2020</v>
      </c>
      <c r="I4542" s="1566">
        <v>585.6</v>
      </c>
      <c r="J4542" s="1564">
        <f t="shared" si="243"/>
        <v>60</v>
      </c>
      <c r="K4542" s="1566">
        <f t="shared" si="244"/>
        <v>234.24</v>
      </c>
      <c r="L4542" s="1564"/>
      <c r="M4542" s="1564"/>
      <c r="N4542" s="1567">
        <f t="shared" si="245"/>
        <v>0</v>
      </c>
      <c r="O4542" s="2102"/>
      <c r="P4542" s="2102"/>
      <c r="Q4542" s="2102">
        <f t="shared" si="246"/>
        <v>0</v>
      </c>
      <c r="R4542" s="2386"/>
    </row>
    <row r="4543" spans="3:18" ht="14.25" customHeight="1">
      <c r="C4543" s="1562">
        <v>162</v>
      </c>
      <c r="D4543" s="1951" t="s">
        <v>2186</v>
      </c>
      <c r="E4543" s="1808">
        <v>10</v>
      </c>
      <c r="F4543" s="1564" t="s">
        <v>508</v>
      </c>
      <c r="G4543" s="1718">
        <v>52</v>
      </c>
      <c r="H4543" s="1564">
        <v>2020</v>
      </c>
      <c r="I4543" s="1566">
        <v>352.56</v>
      </c>
      <c r="J4543" s="1564">
        <f t="shared" si="243"/>
        <v>60</v>
      </c>
      <c r="K4543" s="1566">
        <f t="shared" si="244"/>
        <v>141.024</v>
      </c>
      <c r="L4543" s="1564"/>
      <c r="M4543" s="1564"/>
      <c r="N4543" s="1567">
        <f t="shared" si="245"/>
        <v>0</v>
      </c>
      <c r="O4543" s="2102"/>
      <c r="P4543" s="2102"/>
      <c r="Q4543" s="2102">
        <f t="shared" si="246"/>
        <v>0</v>
      </c>
      <c r="R4543" s="2386"/>
    </row>
    <row r="4544" spans="3:18" ht="14.25" customHeight="1">
      <c r="C4544" s="1562">
        <v>163</v>
      </c>
      <c r="D4544" s="1951" t="s">
        <v>4174</v>
      </c>
      <c r="E4544" s="1808">
        <v>10</v>
      </c>
      <c r="F4544" s="1564" t="s">
        <v>508</v>
      </c>
      <c r="G4544" s="1718">
        <v>3</v>
      </c>
      <c r="H4544" s="1564">
        <v>2020</v>
      </c>
      <c r="I4544" s="1566">
        <v>202.77930000000001</v>
      </c>
      <c r="J4544" s="1564">
        <f t="shared" si="243"/>
        <v>60</v>
      </c>
      <c r="K4544" s="1566">
        <f t="shared" si="244"/>
        <v>81.111720000000005</v>
      </c>
      <c r="L4544" s="1564"/>
      <c r="M4544" s="1564"/>
      <c r="N4544" s="1567">
        <f t="shared" si="245"/>
        <v>0</v>
      </c>
      <c r="O4544" s="2102"/>
      <c r="P4544" s="2102"/>
      <c r="Q4544" s="2102">
        <f t="shared" si="246"/>
        <v>0</v>
      </c>
      <c r="R4544" s="2386"/>
    </row>
    <row r="4545" spans="3:18" ht="14.25" customHeight="1">
      <c r="C4545" s="1562">
        <v>164</v>
      </c>
      <c r="D4545" s="1951" t="s">
        <v>2228</v>
      </c>
      <c r="E4545" s="1808">
        <v>10</v>
      </c>
      <c r="F4545" s="1564" t="s">
        <v>508</v>
      </c>
      <c r="G4545" s="1718">
        <v>18</v>
      </c>
      <c r="H4545" s="1564">
        <v>2020</v>
      </c>
      <c r="I4545" s="1566">
        <v>285.66000000000003</v>
      </c>
      <c r="J4545" s="1564">
        <f t="shared" si="243"/>
        <v>60</v>
      </c>
      <c r="K4545" s="1566">
        <f t="shared" si="244"/>
        <v>114.26400000000001</v>
      </c>
      <c r="L4545" s="1564"/>
      <c r="M4545" s="1564"/>
      <c r="N4545" s="1567">
        <f t="shared" si="245"/>
        <v>0</v>
      </c>
      <c r="O4545" s="2102"/>
      <c r="P4545" s="2102"/>
      <c r="Q4545" s="2102">
        <f t="shared" si="246"/>
        <v>0</v>
      </c>
      <c r="R4545" s="2386"/>
    </row>
    <row r="4546" spans="3:18" ht="14.25" customHeight="1">
      <c r="C4546" s="1562">
        <v>165</v>
      </c>
      <c r="D4546" s="1951" t="s">
        <v>2229</v>
      </c>
      <c r="E4546" s="1808">
        <v>10</v>
      </c>
      <c r="F4546" s="1564" t="s">
        <v>508</v>
      </c>
      <c r="G4546" s="1718">
        <v>1</v>
      </c>
      <c r="H4546" s="1564">
        <v>2020</v>
      </c>
      <c r="I4546" s="1566">
        <v>76.98</v>
      </c>
      <c r="J4546" s="1564">
        <f t="shared" si="243"/>
        <v>60</v>
      </c>
      <c r="K4546" s="1566">
        <f t="shared" si="244"/>
        <v>30.792000000000002</v>
      </c>
      <c r="L4546" s="1564"/>
      <c r="M4546" s="1564"/>
      <c r="N4546" s="1567">
        <f t="shared" si="245"/>
        <v>0</v>
      </c>
      <c r="O4546" s="2102"/>
      <c r="P4546" s="2102"/>
      <c r="Q4546" s="2102">
        <f t="shared" si="246"/>
        <v>0</v>
      </c>
      <c r="R4546" s="2386"/>
    </row>
    <row r="4547" spans="3:18" ht="14.25" customHeight="1">
      <c r="C4547" s="1562">
        <v>166</v>
      </c>
      <c r="D4547" s="1951" t="s">
        <v>3934</v>
      </c>
      <c r="E4547" s="1808">
        <v>10</v>
      </c>
      <c r="F4547" s="1564" t="s">
        <v>508</v>
      </c>
      <c r="G4547" s="1718">
        <v>4</v>
      </c>
      <c r="H4547" s="1564">
        <v>2020</v>
      </c>
      <c r="I4547" s="1566">
        <v>176</v>
      </c>
      <c r="J4547" s="1564">
        <f t="shared" si="243"/>
        <v>60</v>
      </c>
      <c r="K4547" s="1566">
        <f t="shared" si="244"/>
        <v>70.400000000000006</v>
      </c>
      <c r="L4547" s="1564"/>
      <c r="M4547" s="1564"/>
      <c r="N4547" s="1567">
        <f t="shared" si="245"/>
        <v>0</v>
      </c>
      <c r="O4547" s="2102"/>
      <c r="P4547" s="2102"/>
      <c r="Q4547" s="2102">
        <f t="shared" si="246"/>
        <v>0</v>
      </c>
      <c r="R4547" s="2386"/>
    </row>
    <row r="4548" spans="3:18" ht="14.25" customHeight="1">
      <c r="C4548" s="1562">
        <v>167</v>
      </c>
      <c r="D4548" s="1951" t="s">
        <v>2977</v>
      </c>
      <c r="E4548" s="1808">
        <v>10</v>
      </c>
      <c r="F4548" s="1564" t="s">
        <v>508</v>
      </c>
      <c r="G4548" s="1718">
        <v>3</v>
      </c>
      <c r="H4548" s="1564">
        <v>2020</v>
      </c>
      <c r="I4548" s="1566">
        <v>171</v>
      </c>
      <c r="J4548" s="1564">
        <f t="shared" si="243"/>
        <v>60</v>
      </c>
      <c r="K4548" s="1566">
        <f t="shared" si="244"/>
        <v>68.400000000000006</v>
      </c>
      <c r="L4548" s="1564"/>
      <c r="M4548" s="1564"/>
      <c r="N4548" s="1567">
        <f t="shared" si="245"/>
        <v>0</v>
      </c>
      <c r="O4548" s="2102"/>
      <c r="P4548" s="2102"/>
      <c r="Q4548" s="2102">
        <f t="shared" si="246"/>
        <v>0</v>
      </c>
      <c r="R4548" s="2386"/>
    </row>
    <row r="4549" spans="3:18" ht="14.25" customHeight="1">
      <c r="C4549" s="1562">
        <v>168</v>
      </c>
      <c r="D4549" s="1951" t="s">
        <v>2600</v>
      </c>
      <c r="E4549" s="1808">
        <v>10</v>
      </c>
      <c r="F4549" s="1564" t="s">
        <v>508</v>
      </c>
      <c r="G4549" s="1718">
        <v>1</v>
      </c>
      <c r="H4549" s="1564">
        <v>2020</v>
      </c>
      <c r="I4549" s="1566">
        <v>22.3</v>
      </c>
      <c r="J4549" s="1564">
        <f t="shared" si="243"/>
        <v>60</v>
      </c>
      <c r="K4549" s="1566">
        <f t="shared" si="244"/>
        <v>8.92</v>
      </c>
      <c r="L4549" s="1564"/>
      <c r="M4549" s="1564"/>
      <c r="N4549" s="1567">
        <f t="shared" si="245"/>
        <v>0</v>
      </c>
      <c r="O4549" s="2102"/>
      <c r="P4549" s="2102"/>
      <c r="Q4549" s="2102">
        <f t="shared" si="246"/>
        <v>0</v>
      </c>
      <c r="R4549" s="2386"/>
    </row>
    <row r="4550" spans="3:18" ht="14.25" customHeight="1">
      <c r="C4550" s="1562">
        <v>169</v>
      </c>
      <c r="D4550" s="1951" t="s">
        <v>2219</v>
      </c>
      <c r="E4550" s="1808">
        <v>10</v>
      </c>
      <c r="F4550" s="1564" t="s">
        <v>508</v>
      </c>
      <c r="G4550" s="1718">
        <v>3</v>
      </c>
      <c r="H4550" s="1564">
        <v>2020</v>
      </c>
      <c r="I4550" s="1566">
        <v>40.14</v>
      </c>
      <c r="J4550" s="1564">
        <f t="shared" si="243"/>
        <v>60</v>
      </c>
      <c r="K4550" s="1566">
        <f t="shared" si="244"/>
        <v>16.056000000000001</v>
      </c>
      <c r="L4550" s="1564"/>
      <c r="M4550" s="1564"/>
      <c r="N4550" s="1567">
        <f t="shared" si="245"/>
        <v>0</v>
      </c>
      <c r="O4550" s="2102"/>
      <c r="P4550" s="2102"/>
      <c r="Q4550" s="2102">
        <f t="shared" si="246"/>
        <v>0</v>
      </c>
      <c r="R4550" s="2386"/>
    </row>
    <row r="4551" spans="3:18" ht="14.25" customHeight="1">
      <c r="C4551" s="1562">
        <v>170</v>
      </c>
      <c r="D4551" s="1951" t="s">
        <v>2185</v>
      </c>
      <c r="E4551" s="1808">
        <v>10</v>
      </c>
      <c r="F4551" s="1564" t="s">
        <v>508</v>
      </c>
      <c r="G4551" s="1718">
        <v>11</v>
      </c>
      <c r="H4551" s="1564">
        <v>2020</v>
      </c>
      <c r="I4551" s="1566">
        <v>333.63</v>
      </c>
      <c r="J4551" s="1564">
        <f t="shared" si="243"/>
        <v>60</v>
      </c>
      <c r="K4551" s="1566">
        <f t="shared" si="244"/>
        <v>133.452</v>
      </c>
      <c r="L4551" s="1564"/>
      <c r="M4551" s="1564"/>
      <c r="N4551" s="1567">
        <f t="shared" si="245"/>
        <v>0</v>
      </c>
      <c r="O4551" s="2102"/>
      <c r="P4551" s="2102"/>
      <c r="Q4551" s="2102">
        <f t="shared" si="246"/>
        <v>0</v>
      </c>
      <c r="R4551" s="2386"/>
    </row>
    <row r="4552" spans="3:18" ht="14.25" customHeight="1">
      <c r="C4552" s="1562">
        <v>171</v>
      </c>
      <c r="D4552" s="1951" t="s">
        <v>5110</v>
      </c>
      <c r="E4552" s="1808">
        <v>10</v>
      </c>
      <c r="F4552" s="1564" t="s">
        <v>508</v>
      </c>
      <c r="G4552" s="1718">
        <v>1</v>
      </c>
      <c r="H4552" s="1564">
        <v>2021</v>
      </c>
      <c r="I4552" s="1566">
        <v>30</v>
      </c>
      <c r="J4552" s="1564">
        <f t="shared" si="243"/>
        <v>50</v>
      </c>
      <c r="K4552" s="1566">
        <f t="shared" si="244"/>
        <v>15</v>
      </c>
      <c r="L4552" s="1564"/>
      <c r="M4552" s="1564"/>
      <c r="N4552" s="1567">
        <f t="shared" si="245"/>
        <v>0</v>
      </c>
      <c r="O4552" s="2102"/>
      <c r="P4552" s="2102"/>
      <c r="Q4552" s="2102">
        <f t="shared" si="246"/>
        <v>0</v>
      </c>
      <c r="R4552" s="2386"/>
    </row>
    <row r="4553" spans="3:18" ht="14.25" customHeight="1">
      <c r="C4553" s="1562">
        <v>172</v>
      </c>
      <c r="D4553" s="1951" t="s">
        <v>5111</v>
      </c>
      <c r="E4553" s="1808">
        <v>10</v>
      </c>
      <c r="F4553" s="1564" t="s">
        <v>508</v>
      </c>
      <c r="G4553" s="1718">
        <v>1</v>
      </c>
      <c r="H4553" s="1564">
        <v>2021</v>
      </c>
      <c r="I4553" s="1566">
        <v>32.22</v>
      </c>
      <c r="J4553" s="1564">
        <f t="shared" si="243"/>
        <v>50</v>
      </c>
      <c r="K4553" s="1566">
        <f t="shared" si="244"/>
        <v>16.11</v>
      </c>
      <c r="L4553" s="1564"/>
      <c r="M4553" s="1564"/>
      <c r="N4553" s="1567">
        <f t="shared" si="245"/>
        <v>0</v>
      </c>
      <c r="O4553" s="2102"/>
      <c r="P4553" s="2102"/>
      <c r="Q4553" s="2102">
        <f t="shared" si="246"/>
        <v>0</v>
      </c>
      <c r="R4553" s="2386"/>
    </row>
    <row r="4554" spans="3:18" ht="14.25" customHeight="1">
      <c r="C4554" s="1562">
        <v>173</v>
      </c>
      <c r="D4554" s="1951" t="s">
        <v>5112</v>
      </c>
      <c r="E4554" s="1808">
        <v>10</v>
      </c>
      <c r="F4554" s="1564" t="s">
        <v>508</v>
      </c>
      <c r="G4554" s="1718">
        <v>1</v>
      </c>
      <c r="H4554" s="1564">
        <v>2021</v>
      </c>
      <c r="I4554" s="1566">
        <v>60</v>
      </c>
      <c r="J4554" s="1564">
        <f t="shared" si="243"/>
        <v>50</v>
      </c>
      <c r="K4554" s="1566">
        <f t="shared" si="244"/>
        <v>30</v>
      </c>
      <c r="L4554" s="1564"/>
      <c r="M4554" s="1564"/>
      <c r="N4554" s="1567">
        <f t="shared" si="245"/>
        <v>0</v>
      </c>
      <c r="O4554" s="2102"/>
      <c r="P4554" s="2102"/>
      <c r="Q4554" s="2102">
        <f t="shared" si="246"/>
        <v>0</v>
      </c>
      <c r="R4554" s="2386"/>
    </row>
    <row r="4555" spans="3:18" ht="14.25" customHeight="1">
      <c r="C4555" s="1562">
        <v>174</v>
      </c>
      <c r="D4555" s="1951" t="s">
        <v>5113</v>
      </c>
      <c r="E4555" s="1808">
        <v>10</v>
      </c>
      <c r="F4555" s="1564" t="s">
        <v>508</v>
      </c>
      <c r="G4555" s="1718">
        <v>1</v>
      </c>
      <c r="H4555" s="1564">
        <v>2021</v>
      </c>
      <c r="I4555" s="1566">
        <v>100</v>
      </c>
      <c r="J4555" s="1564">
        <f t="shared" si="243"/>
        <v>50</v>
      </c>
      <c r="K4555" s="1566">
        <f t="shared" si="244"/>
        <v>50</v>
      </c>
      <c r="L4555" s="1564"/>
      <c r="M4555" s="1564"/>
      <c r="N4555" s="1567">
        <f t="shared" si="245"/>
        <v>0</v>
      </c>
      <c r="O4555" s="2102"/>
      <c r="P4555" s="2102"/>
      <c r="Q4555" s="2102">
        <f t="shared" si="246"/>
        <v>0</v>
      </c>
      <c r="R4555" s="2386"/>
    </row>
    <row r="4556" spans="3:18" ht="14.25" customHeight="1">
      <c r="C4556" s="1562">
        <v>175</v>
      </c>
      <c r="D4556" s="1951" t="s">
        <v>2228</v>
      </c>
      <c r="E4556" s="1808">
        <v>10</v>
      </c>
      <c r="F4556" s="1564" t="s">
        <v>508</v>
      </c>
      <c r="G4556" s="1718">
        <v>2</v>
      </c>
      <c r="H4556" s="1564">
        <v>2022</v>
      </c>
      <c r="I4556" s="1566">
        <v>45.532160000000005</v>
      </c>
      <c r="J4556" s="1564">
        <f t="shared" si="243"/>
        <v>40</v>
      </c>
      <c r="K4556" s="1566">
        <f t="shared" si="244"/>
        <v>27.319296000000001</v>
      </c>
      <c r="L4556" s="1564"/>
      <c r="M4556" s="1564"/>
      <c r="N4556" s="1567">
        <f t="shared" si="245"/>
        <v>0</v>
      </c>
      <c r="O4556" s="2102"/>
      <c r="P4556" s="2102"/>
      <c r="Q4556" s="2102">
        <f t="shared" si="246"/>
        <v>0</v>
      </c>
      <c r="R4556" s="2386"/>
    </row>
    <row r="4557" spans="3:18" ht="14.25" customHeight="1">
      <c r="C4557" s="1562">
        <v>176</v>
      </c>
      <c r="D4557" s="1951" t="s">
        <v>2228</v>
      </c>
      <c r="E4557" s="1808">
        <v>10</v>
      </c>
      <c r="F4557" s="1564" t="s">
        <v>508</v>
      </c>
      <c r="G4557" s="1718">
        <v>4</v>
      </c>
      <c r="H4557" s="1564">
        <v>2022</v>
      </c>
      <c r="I4557" s="1566">
        <v>91.064160000000001</v>
      </c>
      <c r="J4557" s="1564">
        <f t="shared" si="243"/>
        <v>40</v>
      </c>
      <c r="K4557" s="1566">
        <f t="shared" si="244"/>
        <v>54.638495999999996</v>
      </c>
      <c r="L4557" s="1564"/>
      <c r="M4557" s="1564"/>
      <c r="N4557" s="1567">
        <f t="shared" si="245"/>
        <v>0</v>
      </c>
      <c r="O4557" s="2102"/>
      <c r="P4557" s="2102"/>
      <c r="Q4557" s="2102">
        <f t="shared" si="246"/>
        <v>0</v>
      </c>
      <c r="R4557" s="2386"/>
    </row>
    <row r="4558" spans="3:18" ht="14.25" customHeight="1">
      <c r="C4558" s="1562">
        <v>177</v>
      </c>
      <c r="D4558" s="1951" t="s">
        <v>2228</v>
      </c>
      <c r="E4558" s="1808">
        <v>10</v>
      </c>
      <c r="F4558" s="1564" t="s">
        <v>508</v>
      </c>
      <c r="G4558" s="1718">
        <v>9</v>
      </c>
      <c r="H4558" s="1564">
        <v>2022</v>
      </c>
      <c r="I4558" s="1566">
        <v>204.89490000000001</v>
      </c>
      <c r="J4558" s="1564">
        <f t="shared" si="243"/>
        <v>40</v>
      </c>
      <c r="K4558" s="1566">
        <f t="shared" si="244"/>
        <v>122.93693999999999</v>
      </c>
      <c r="L4558" s="1564"/>
      <c r="M4558" s="1564"/>
      <c r="N4558" s="1567">
        <f t="shared" si="245"/>
        <v>0</v>
      </c>
      <c r="O4558" s="2102"/>
      <c r="P4558" s="2102"/>
      <c r="Q4558" s="2102">
        <f t="shared" si="246"/>
        <v>0</v>
      </c>
      <c r="R4558" s="2386"/>
    </row>
    <row r="4559" spans="3:18" ht="14.25" customHeight="1">
      <c r="C4559" s="1562">
        <v>178</v>
      </c>
      <c r="D4559" s="1951" t="s">
        <v>5114</v>
      </c>
      <c r="E4559" s="1808">
        <v>10</v>
      </c>
      <c r="F4559" s="1564" t="s">
        <v>508</v>
      </c>
      <c r="G4559" s="1718">
        <v>1</v>
      </c>
      <c r="H4559" s="1564">
        <v>2022</v>
      </c>
      <c r="I4559" s="1566">
        <v>63.446400000000004</v>
      </c>
      <c r="J4559" s="1564">
        <f t="shared" si="243"/>
        <v>40</v>
      </c>
      <c r="K4559" s="1566">
        <f t="shared" si="244"/>
        <v>38.067840000000004</v>
      </c>
      <c r="L4559" s="1564"/>
      <c r="M4559" s="1564"/>
      <c r="N4559" s="1567">
        <f t="shared" si="245"/>
        <v>0</v>
      </c>
      <c r="O4559" s="2102"/>
      <c r="P4559" s="2102"/>
      <c r="Q4559" s="2102">
        <f t="shared" si="246"/>
        <v>0</v>
      </c>
      <c r="R4559" s="2386"/>
    </row>
    <row r="4560" spans="3:18" ht="27" customHeight="1">
      <c r="C4560" s="1562">
        <v>179</v>
      </c>
      <c r="D4560" s="1967" t="s">
        <v>5115</v>
      </c>
      <c r="E4560" s="1808">
        <v>10</v>
      </c>
      <c r="F4560" s="1564" t="s">
        <v>508</v>
      </c>
      <c r="G4560" s="1718">
        <v>7</v>
      </c>
      <c r="H4560" s="1564">
        <v>2022</v>
      </c>
      <c r="I4560" s="1566">
        <v>462.60864999999995</v>
      </c>
      <c r="J4560" s="1564">
        <f t="shared" si="243"/>
        <v>40</v>
      </c>
      <c r="K4560" s="1566">
        <f t="shared" si="244"/>
        <v>277.56518999999997</v>
      </c>
      <c r="L4560" s="1564"/>
      <c r="M4560" s="1564"/>
      <c r="N4560" s="1567">
        <f t="shared" si="245"/>
        <v>0</v>
      </c>
      <c r="O4560" s="2102"/>
      <c r="P4560" s="2102"/>
      <c r="Q4560" s="2102">
        <f t="shared" si="246"/>
        <v>0</v>
      </c>
      <c r="R4560" s="2386"/>
    </row>
    <row r="4561" spans="3:18" ht="14.25" customHeight="1">
      <c r="C4561" s="1562">
        <v>180</v>
      </c>
      <c r="D4561" s="1951" t="s">
        <v>5116</v>
      </c>
      <c r="E4561" s="1808">
        <v>10</v>
      </c>
      <c r="F4561" s="1564" t="s">
        <v>508</v>
      </c>
      <c r="G4561" s="1718">
        <v>5</v>
      </c>
      <c r="H4561" s="1564">
        <v>2022</v>
      </c>
      <c r="I4561" s="1566">
        <v>549</v>
      </c>
      <c r="J4561" s="1564">
        <f t="shared" si="243"/>
        <v>40</v>
      </c>
      <c r="K4561" s="1566">
        <f t="shared" si="244"/>
        <v>329.4</v>
      </c>
      <c r="L4561" s="1564"/>
      <c r="M4561" s="1564"/>
      <c r="N4561" s="1567">
        <f t="shared" si="245"/>
        <v>0</v>
      </c>
      <c r="O4561" s="2102"/>
      <c r="P4561" s="2102"/>
      <c r="Q4561" s="2102">
        <f t="shared" si="246"/>
        <v>0</v>
      </c>
      <c r="R4561" s="2386"/>
    </row>
    <row r="4562" spans="3:18" ht="14.25" customHeight="1">
      <c r="C4562" s="1562">
        <v>181</v>
      </c>
      <c r="D4562" s="1951" t="s">
        <v>2169</v>
      </c>
      <c r="E4562" s="1808">
        <v>10</v>
      </c>
      <c r="F4562" s="1564" t="s">
        <v>508</v>
      </c>
      <c r="G4562" s="1718">
        <v>8</v>
      </c>
      <c r="H4562" s="1564">
        <v>2022</v>
      </c>
      <c r="I4562" s="1566">
        <v>540</v>
      </c>
      <c r="J4562" s="1564">
        <f t="shared" si="243"/>
        <v>40</v>
      </c>
      <c r="K4562" s="1566">
        <f t="shared" si="244"/>
        <v>324</v>
      </c>
      <c r="L4562" s="1564"/>
      <c r="M4562" s="1564"/>
      <c r="N4562" s="1567">
        <f t="shared" si="245"/>
        <v>0</v>
      </c>
      <c r="O4562" s="2102"/>
      <c r="P4562" s="2102"/>
      <c r="Q4562" s="2102">
        <f t="shared" si="246"/>
        <v>0</v>
      </c>
      <c r="R4562" s="2386"/>
    </row>
    <row r="4563" spans="3:18" ht="14.25" customHeight="1">
      <c r="C4563" s="1562">
        <v>182</v>
      </c>
      <c r="D4563" s="1951" t="s">
        <v>5117</v>
      </c>
      <c r="E4563" s="1808">
        <v>10</v>
      </c>
      <c r="F4563" s="1564" t="s">
        <v>508</v>
      </c>
      <c r="G4563" s="1718">
        <v>1</v>
      </c>
      <c r="H4563" s="1564">
        <v>2021</v>
      </c>
      <c r="I4563" s="1566">
        <v>28</v>
      </c>
      <c r="J4563" s="1564">
        <f t="shared" si="243"/>
        <v>50</v>
      </c>
      <c r="K4563" s="1566">
        <f t="shared" si="244"/>
        <v>14</v>
      </c>
      <c r="L4563" s="1564"/>
      <c r="M4563" s="1564"/>
      <c r="N4563" s="1567">
        <f t="shared" si="245"/>
        <v>0</v>
      </c>
      <c r="O4563" s="2102"/>
      <c r="P4563" s="2102"/>
      <c r="Q4563" s="2102">
        <f t="shared" si="246"/>
        <v>0</v>
      </c>
      <c r="R4563" s="2386"/>
    </row>
    <row r="4564" spans="3:18" ht="14.25" customHeight="1">
      <c r="C4564" s="1562">
        <v>183</v>
      </c>
      <c r="D4564" s="1951" t="s">
        <v>5119</v>
      </c>
      <c r="E4564" s="1808">
        <v>10</v>
      </c>
      <c r="F4564" s="1564" t="s">
        <v>508</v>
      </c>
      <c r="G4564" s="1718">
        <v>36</v>
      </c>
      <c r="H4564" s="1564">
        <v>2021</v>
      </c>
      <c r="I4564" s="1566">
        <v>1792.6354799999999</v>
      </c>
      <c r="J4564" s="1564">
        <f t="shared" si="243"/>
        <v>50</v>
      </c>
      <c r="K4564" s="1566">
        <f t="shared" si="244"/>
        <v>896.31773999999996</v>
      </c>
      <c r="L4564" s="1564"/>
      <c r="M4564" s="1564"/>
      <c r="N4564" s="1567">
        <f t="shared" si="245"/>
        <v>0</v>
      </c>
      <c r="O4564" s="2102"/>
      <c r="P4564" s="2102"/>
      <c r="Q4564" s="2102">
        <f t="shared" si="246"/>
        <v>0</v>
      </c>
      <c r="R4564" s="2386"/>
    </row>
    <row r="4565" spans="3:18" ht="14.25" customHeight="1">
      <c r="C4565" s="1562">
        <v>184</v>
      </c>
      <c r="D4565" s="1951" t="s">
        <v>5120</v>
      </c>
      <c r="E4565" s="1808">
        <v>10</v>
      </c>
      <c r="F4565" s="1564" t="s">
        <v>508</v>
      </c>
      <c r="G4565" s="1718">
        <v>1</v>
      </c>
      <c r="H4565" s="1564">
        <v>2021</v>
      </c>
      <c r="I4565" s="1566">
        <v>43.08811</v>
      </c>
      <c r="J4565" s="1564">
        <f t="shared" si="243"/>
        <v>50</v>
      </c>
      <c r="K4565" s="1566">
        <f t="shared" si="244"/>
        <v>21.544055</v>
      </c>
      <c r="L4565" s="1564"/>
      <c r="M4565" s="1564"/>
      <c r="N4565" s="1567">
        <f t="shared" si="245"/>
        <v>0</v>
      </c>
      <c r="O4565" s="2102"/>
      <c r="P4565" s="2102"/>
      <c r="Q4565" s="2102">
        <f t="shared" si="246"/>
        <v>0</v>
      </c>
      <c r="R4565" s="2386"/>
    </row>
    <row r="4566" spans="3:18" ht="14.25" customHeight="1">
      <c r="C4566" s="1562">
        <v>185</v>
      </c>
      <c r="D4566" s="1951" t="s">
        <v>2185</v>
      </c>
      <c r="E4566" s="1808">
        <v>10</v>
      </c>
      <c r="F4566" s="1564" t="s">
        <v>508</v>
      </c>
      <c r="G4566" s="1718">
        <v>2</v>
      </c>
      <c r="H4566" s="1564">
        <v>2022</v>
      </c>
      <c r="I4566" s="1566">
        <v>80.337500000000006</v>
      </c>
      <c r="J4566" s="1564">
        <f t="shared" si="243"/>
        <v>40</v>
      </c>
      <c r="K4566" s="1566">
        <f t="shared" si="244"/>
        <v>48.202500000000001</v>
      </c>
      <c r="L4566" s="1564"/>
      <c r="M4566" s="1564"/>
      <c r="N4566" s="1567">
        <f t="shared" si="245"/>
        <v>0</v>
      </c>
      <c r="O4566" s="2102"/>
      <c r="P4566" s="2102"/>
      <c r="Q4566" s="2102">
        <f t="shared" si="246"/>
        <v>0</v>
      </c>
      <c r="R4566" s="2386"/>
    </row>
    <row r="4567" spans="3:18" ht="14.25" customHeight="1">
      <c r="C4567" s="1562">
        <v>186</v>
      </c>
      <c r="D4567" s="1951" t="s">
        <v>5121</v>
      </c>
      <c r="E4567" s="1808">
        <v>10</v>
      </c>
      <c r="F4567" s="1564" t="s">
        <v>508</v>
      </c>
      <c r="G4567" s="1718">
        <v>1</v>
      </c>
      <c r="H4567" s="1564">
        <v>2022</v>
      </c>
      <c r="I4567" s="1566">
        <v>25.17</v>
      </c>
      <c r="J4567" s="1564">
        <f t="shared" si="243"/>
        <v>40</v>
      </c>
      <c r="K4567" s="1566">
        <f t="shared" si="244"/>
        <v>15.102</v>
      </c>
      <c r="L4567" s="1564"/>
      <c r="M4567" s="1564"/>
      <c r="N4567" s="1567">
        <f t="shared" si="245"/>
        <v>0</v>
      </c>
      <c r="O4567" s="2102"/>
      <c r="P4567" s="2102"/>
      <c r="Q4567" s="2102">
        <f t="shared" si="246"/>
        <v>0</v>
      </c>
      <c r="R4567" s="2386"/>
    </row>
    <row r="4568" spans="3:18" ht="40.5" customHeight="1">
      <c r="C4568" s="1562">
        <v>187</v>
      </c>
      <c r="D4568" s="1967" t="s">
        <v>5122</v>
      </c>
      <c r="E4568" s="1808">
        <v>10</v>
      </c>
      <c r="F4568" s="1564" t="s">
        <v>508</v>
      </c>
      <c r="G4568" s="1718">
        <v>1</v>
      </c>
      <c r="H4568" s="1564">
        <v>2022</v>
      </c>
      <c r="I4568" s="1566">
        <v>1929.6</v>
      </c>
      <c r="J4568" s="1564">
        <f t="shared" si="243"/>
        <v>40</v>
      </c>
      <c r="K4568" s="1566">
        <f t="shared" si="244"/>
        <v>1157.7599999999998</v>
      </c>
      <c r="L4568" s="1564"/>
      <c r="M4568" s="1564"/>
      <c r="N4568" s="1567">
        <f t="shared" si="245"/>
        <v>0</v>
      </c>
      <c r="O4568" s="2102"/>
      <c r="P4568" s="2102"/>
      <c r="Q4568" s="2102">
        <f t="shared" si="246"/>
        <v>0</v>
      </c>
      <c r="R4568" s="2386"/>
    </row>
    <row r="4569" spans="3:18" ht="14.25" customHeight="1">
      <c r="C4569" s="1562">
        <v>188</v>
      </c>
      <c r="D4569" s="1951" t="s">
        <v>5117</v>
      </c>
      <c r="E4569" s="1808">
        <v>10</v>
      </c>
      <c r="F4569" s="1564" t="s">
        <v>508</v>
      </c>
      <c r="G4569" s="1718">
        <v>2</v>
      </c>
      <c r="H4569" s="1564">
        <v>2022</v>
      </c>
      <c r="I4569" s="1566">
        <v>74.2</v>
      </c>
      <c r="J4569" s="1564">
        <f t="shared" si="243"/>
        <v>40</v>
      </c>
      <c r="K4569" s="1566">
        <f t="shared" si="244"/>
        <v>44.519999999999996</v>
      </c>
      <c r="L4569" s="1564"/>
      <c r="M4569" s="1564"/>
      <c r="N4569" s="1567">
        <f t="shared" si="245"/>
        <v>0</v>
      </c>
      <c r="O4569" s="2102"/>
      <c r="P4569" s="2102"/>
      <c r="Q4569" s="2102">
        <f t="shared" si="246"/>
        <v>0</v>
      </c>
      <c r="R4569" s="2386"/>
    </row>
    <row r="4570" spans="3:18" ht="14.25" customHeight="1">
      <c r="C4570" s="1562">
        <v>189</v>
      </c>
      <c r="D4570" s="1951" t="s">
        <v>5123</v>
      </c>
      <c r="E4570" s="1808">
        <v>10</v>
      </c>
      <c r="F4570" s="1564" t="s">
        <v>508</v>
      </c>
      <c r="G4570" s="1718">
        <v>6</v>
      </c>
      <c r="H4570" s="1564">
        <v>2022</v>
      </c>
      <c r="I4570" s="1566">
        <v>536.4</v>
      </c>
      <c r="J4570" s="1564">
        <f t="shared" si="243"/>
        <v>40</v>
      </c>
      <c r="K4570" s="1566">
        <f t="shared" si="244"/>
        <v>321.83999999999997</v>
      </c>
      <c r="L4570" s="1564"/>
      <c r="M4570" s="1564"/>
      <c r="N4570" s="1567">
        <f t="shared" si="245"/>
        <v>0</v>
      </c>
      <c r="O4570" s="2102"/>
      <c r="P4570" s="2102"/>
      <c r="Q4570" s="2102">
        <f t="shared" si="246"/>
        <v>0</v>
      </c>
      <c r="R4570" s="2386"/>
    </row>
    <row r="4571" spans="3:18" ht="14.25" customHeight="1">
      <c r="C4571" s="1562">
        <v>190</v>
      </c>
      <c r="D4571" s="1951" t="s">
        <v>5124</v>
      </c>
      <c r="E4571" s="1808">
        <v>10</v>
      </c>
      <c r="F4571" s="1564" t="s">
        <v>508</v>
      </c>
      <c r="G4571" s="1718">
        <v>17</v>
      </c>
      <c r="H4571" s="1564">
        <v>2022</v>
      </c>
      <c r="I4571" s="1566">
        <v>217.66800000000001</v>
      </c>
      <c r="J4571" s="1564">
        <f t="shared" si="243"/>
        <v>40</v>
      </c>
      <c r="K4571" s="1566">
        <f t="shared" si="244"/>
        <v>130.60079999999999</v>
      </c>
      <c r="L4571" s="1564"/>
      <c r="M4571" s="1564"/>
      <c r="N4571" s="1567">
        <f t="shared" si="245"/>
        <v>0</v>
      </c>
      <c r="O4571" s="2102"/>
      <c r="P4571" s="2102"/>
      <c r="Q4571" s="2102">
        <f t="shared" si="246"/>
        <v>0</v>
      </c>
      <c r="R4571" s="2386"/>
    </row>
    <row r="4572" spans="3:18" ht="14.25" customHeight="1">
      <c r="C4572" s="1562">
        <v>191</v>
      </c>
      <c r="D4572" s="1951" t="s">
        <v>5125</v>
      </c>
      <c r="E4572" s="1808">
        <v>10</v>
      </c>
      <c r="F4572" s="1564" t="s">
        <v>508</v>
      </c>
      <c r="G4572" s="1718">
        <v>14</v>
      </c>
      <c r="H4572" s="1564">
        <v>2022</v>
      </c>
      <c r="I4572" s="1566">
        <v>987.84</v>
      </c>
      <c r="J4572" s="1564">
        <f t="shared" si="243"/>
        <v>40</v>
      </c>
      <c r="K4572" s="1566">
        <f t="shared" si="244"/>
        <v>592.70399999999995</v>
      </c>
      <c r="L4572" s="1564"/>
      <c r="M4572" s="1564"/>
      <c r="N4572" s="1567">
        <f t="shared" si="245"/>
        <v>0</v>
      </c>
      <c r="O4572" s="2102"/>
      <c r="P4572" s="2102"/>
      <c r="Q4572" s="2102">
        <f t="shared" si="246"/>
        <v>0</v>
      </c>
      <c r="R4572" s="2386"/>
    </row>
    <row r="4573" spans="3:18" ht="14.25" customHeight="1">
      <c r="C4573" s="1562">
        <v>192</v>
      </c>
      <c r="D4573" s="1951" t="s">
        <v>2402</v>
      </c>
      <c r="E4573" s="1808">
        <v>10</v>
      </c>
      <c r="F4573" s="1564" t="s">
        <v>508</v>
      </c>
      <c r="G4573" s="1718">
        <v>27</v>
      </c>
      <c r="H4573" s="1564">
        <v>2022</v>
      </c>
      <c r="I4573" s="1566">
        <v>656.1</v>
      </c>
      <c r="J4573" s="1564">
        <f t="shared" si="243"/>
        <v>40</v>
      </c>
      <c r="K4573" s="1566">
        <f t="shared" si="244"/>
        <v>393.66</v>
      </c>
      <c r="L4573" s="1564"/>
      <c r="M4573" s="1564"/>
      <c r="N4573" s="1567">
        <f t="shared" si="245"/>
        <v>0</v>
      </c>
      <c r="O4573" s="2102"/>
      <c r="P4573" s="2102"/>
      <c r="Q4573" s="2102">
        <f t="shared" si="246"/>
        <v>0</v>
      </c>
      <c r="R4573" s="2386"/>
    </row>
    <row r="4574" spans="3:18" ht="14.25" customHeight="1">
      <c r="C4574" s="1562">
        <v>193</v>
      </c>
      <c r="D4574" s="1951" t="s">
        <v>2229</v>
      </c>
      <c r="E4574" s="1808">
        <v>10</v>
      </c>
      <c r="F4574" s="1564" t="s">
        <v>508</v>
      </c>
      <c r="G4574" s="1718">
        <v>3</v>
      </c>
      <c r="H4574" s="1564">
        <v>2022</v>
      </c>
      <c r="I4574" s="1566">
        <v>330.387</v>
      </c>
      <c r="J4574" s="1564">
        <f t="shared" ref="J4574:J4637" si="247">IF(($J$14-H4574)*J$4380&gt;100,100,($J$14-H4574)*J$4380)</f>
        <v>40</v>
      </c>
      <c r="K4574" s="1566">
        <f t="shared" ref="K4574:K4637" si="248">IF(J4574=100,0,I4574-I4574*J4574%)</f>
        <v>198.23220000000001</v>
      </c>
      <c r="L4574" s="1564"/>
      <c r="M4574" s="1564"/>
      <c r="N4574" s="1567">
        <f t="shared" ref="N4574:N4637" si="249">+L4574*M4574</f>
        <v>0</v>
      </c>
      <c r="O4574" s="2102"/>
      <c r="P4574" s="2102"/>
      <c r="Q4574" s="2102">
        <f t="shared" ref="Q4574:Q4637" si="250">+O4574*P4574</f>
        <v>0</v>
      </c>
      <c r="R4574" s="2386"/>
    </row>
    <row r="4575" spans="3:18" ht="14.25" customHeight="1">
      <c r="C4575" s="1562">
        <v>194</v>
      </c>
      <c r="D4575" s="1951" t="s">
        <v>6293</v>
      </c>
      <c r="E4575" s="1808">
        <v>10</v>
      </c>
      <c r="F4575" s="1564" t="s">
        <v>508</v>
      </c>
      <c r="G4575" s="1718">
        <v>3</v>
      </c>
      <c r="H4575" s="1564">
        <v>2022</v>
      </c>
      <c r="I4575" s="1566">
        <v>75</v>
      </c>
      <c r="J4575" s="1564">
        <f t="shared" si="247"/>
        <v>40</v>
      </c>
      <c r="K4575" s="1566">
        <f t="shared" si="248"/>
        <v>45</v>
      </c>
      <c r="L4575" s="1564"/>
      <c r="M4575" s="1564"/>
      <c r="N4575" s="1567">
        <f t="shared" si="249"/>
        <v>0</v>
      </c>
      <c r="O4575" s="2102"/>
      <c r="P4575" s="2102"/>
      <c r="Q4575" s="2102">
        <f t="shared" si="250"/>
        <v>0</v>
      </c>
      <c r="R4575" s="2386"/>
    </row>
    <row r="4576" spans="3:18" ht="14.25" customHeight="1">
      <c r="C4576" s="1562">
        <v>195</v>
      </c>
      <c r="D4576" s="1951" t="s">
        <v>2230</v>
      </c>
      <c r="E4576" s="1808">
        <v>10</v>
      </c>
      <c r="F4576" s="1564" t="s">
        <v>508</v>
      </c>
      <c r="G4576" s="1718">
        <v>8</v>
      </c>
      <c r="H4576" s="1564">
        <v>2022</v>
      </c>
      <c r="I4576" s="1566">
        <v>250.8</v>
      </c>
      <c r="J4576" s="1564">
        <f t="shared" si="247"/>
        <v>40</v>
      </c>
      <c r="K4576" s="1566">
        <f t="shared" si="248"/>
        <v>150.48000000000002</v>
      </c>
      <c r="L4576" s="1564"/>
      <c r="M4576" s="1564"/>
      <c r="N4576" s="1567">
        <f t="shared" si="249"/>
        <v>0</v>
      </c>
      <c r="O4576" s="2102"/>
      <c r="P4576" s="2102"/>
      <c r="Q4576" s="2102">
        <f t="shared" si="250"/>
        <v>0</v>
      </c>
      <c r="R4576" s="2386"/>
    </row>
    <row r="4577" spans="3:18" ht="14.25" customHeight="1">
      <c r="C4577" s="1562">
        <v>196</v>
      </c>
      <c r="D4577" s="1951" t="s">
        <v>2185</v>
      </c>
      <c r="E4577" s="1808">
        <v>10</v>
      </c>
      <c r="F4577" s="1564" t="s">
        <v>508</v>
      </c>
      <c r="G4577" s="1718">
        <v>1</v>
      </c>
      <c r="H4577" s="1564">
        <v>2022</v>
      </c>
      <c r="I4577" s="1566">
        <v>36</v>
      </c>
      <c r="J4577" s="1564">
        <f t="shared" si="247"/>
        <v>40</v>
      </c>
      <c r="K4577" s="1566">
        <f t="shared" si="248"/>
        <v>21.6</v>
      </c>
      <c r="L4577" s="1564"/>
      <c r="M4577" s="1564"/>
      <c r="N4577" s="1567">
        <f t="shared" si="249"/>
        <v>0</v>
      </c>
      <c r="O4577" s="2102"/>
      <c r="P4577" s="2102"/>
      <c r="Q4577" s="2102">
        <f t="shared" si="250"/>
        <v>0</v>
      </c>
      <c r="R4577" s="2386"/>
    </row>
    <row r="4578" spans="3:18" ht="14.25" customHeight="1">
      <c r="C4578" s="1562">
        <v>197</v>
      </c>
      <c r="D4578" s="1951" t="s">
        <v>2186</v>
      </c>
      <c r="E4578" s="1808">
        <v>10</v>
      </c>
      <c r="F4578" s="1564" t="s">
        <v>508</v>
      </c>
      <c r="G4578" s="1718">
        <v>38</v>
      </c>
      <c r="H4578" s="1564">
        <v>2022</v>
      </c>
      <c r="I4578" s="1566">
        <v>481.60439999999994</v>
      </c>
      <c r="J4578" s="1564">
        <f t="shared" si="247"/>
        <v>40</v>
      </c>
      <c r="K4578" s="1566">
        <f t="shared" si="248"/>
        <v>288.96263999999996</v>
      </c>
      <c r="L4578" s="1564"/>
      <c r="M4578" s="1564"/>
      <c r="N4578" s="1567">
        <f t="shared" si="249"/>
        <v>0</v>
      </c>
      <c r="O4578" s="2102"/>
      <c r="P4578" s="2102"/>
      <c r="Q4578" s="2102">
        <f t="shared" si="250"/>
        <v>0</v>
      </c>
      <c r="R4578" s="2386"/>
    </row>
    <row r="4579" spans="3:18" ht="14.25" customHeight="1">
      <c r="C4579" s="1562">
        <v>198</v>
      </c>
      <c r="D4579" s="1951" t="s">
        <v>2228</v>
      </c>
      <c r="E4579" s="1808">
        <v>10</v>
      </c>
      <c r="F4579" s="1564" t="s">
        <v>508</v>
      </c>
      <c r="G4579" s="1718">
        <v>1</v>
      </c>
      <c r="H4579" s="1564">
        <v>2022</v>
      </c>
      <c r="I4579" s="1566">
        <v>22.5352</v>
      </c>
      <c r="J4579" s="1564">
        <f t="shared" si="247"/>
        <v>40</v>
      </c>
      <c r="K4579" s="1566">
        <f t="shared" si="248"/>
        <v>13.52112</v>
      </c>
      <c r="L4579" s="1564"/>
      <c r="M4579" s="1564"/>
      <c r="N4579" s="1567">
        <f t="shared" si="249"/>
        <v>0</v>
      </c>
      <c r="O4579" s="2102"/>
      <c r="P4579" s="2102"/>
      <c r="Q4579" s="2102">
        <f t="shared" si="250"/>
        <v>0</v>
      </c>
      <c r="R4579" s="2386"/>
    </row>
    <row r="4580" spans="3:18" ht="14.25" customHeight="1">
      <c r="C4580" s="1562">
        <v>199</v>
      </c>
      <c r="D4580" s="1951" t="s">
        <v>5125</v>
      </c>
      <c r="E4580" s="1808">
        <v>10</v>
      </c>
      <c r="F4580" s="1564" t="s">
        <v>508</v>
      </c>
      <c r="G4580" s="1718">
        <v>21</v>
      </c>
      <c r="H4580" s="1564">
        <v>2022</v>
      </c>
      <c r="I4580" s="1566">
        <v>1465.6823999999999</v>
      </c>
      <c r="J4580" s="1564">
        <f t="shared" si="247"/>
        <v>40</v>
      </c>
      <c r="K4580" s="1566">
        <f t="shared" si="248"/>
        <v>879.4094399999999</v>
      </c>
      <c r="L4580" s="1564"/>
      <c r="M4580" s="1564"/>
      <c r="N4580" s="1567">
        <f t="shared" si="249"/>
        <v>0</v>
      </c>
      <c r="O4580" s="2102"/>
      <c r="P4580" s="2102"/>
      <c r="Q4580" s="2102">
        <f t="shared" si="250"/>
        <v>0</v>
      </c>
      <c r="R4580" s="2386"/>
    </row>
    <row r="4581" spans="3:18" ht="14.25" customHeight="1">
      <c r="C4581" s="1562">
        <v>200</v>
      </c>
      <c r="D4581" s="1951" t="s">
        <v>6294</v>
      </c>
      <c r="E4581" s="1808">
        <v>10</v>
      </c>
      <c r="F4581" s="1564" t="s">
        <v>508</v>
      </c>
      <c r="G4581" s="1718">
        <v>8</v>
      </c>
      <c r="H4581" s="1564">
        <v>2022</v>
      </c>
      <c r="I4581" s="1566">
        <v>697.94399999999996</v>
      </c>
      <c r="J4581" s="1564">
        <f t="shared" si="247"/>
        <v>40</v>
      </c>
      <c r="K4581" s="1566">
        <f t="shared" si="248"/>
        <v>418.76639999999998</v>
      </c>
      <c r="L4581" s="1564"/>
      <c r="M4581" s="1564"/>
      <c r="N4581" s="1567">
        <f t="shared" si="249"/>
        <v>0</v>
      </c>
      <c r="O4581" s="2102"/>
      <c r="P4581" s="2102"/>
      <c r="Q4581" s="2102">
        <f t="shared" si="250"/>
        <v>0</v>
      </c>
      <c r="R4581" s="2386"/>
    </row>
    <row r="4582" spans="3:18" ht="27" customHeight="1">
      <c r="C4582" s="1562">
        <v>201</v>
      </c>
      <c r="D4582" s="1967" t="s">
        <v>6295</v>
      </c>
      <c r="E4582" s="1808">
        <v>10</v>
      </c>
      <c r="F4582" s="1564" t="s">
        <v>508</v>
      </c>
      <c r="G4582" s="1718">
        <v>2</v>
      </c>
      <c r="H4582" s="1564">
        <v>2022</v>
      </c>
      <c r="I4582" s="1566">
        <v>640</v>
      </c>
      <c r="J4582" s="1564">
        <f t="shared" si="247"/>
        <v>40</v>
      </c>
      <c r="K4582" s="1566">
        <f t="shared" si="248"/>
        <v>384</v>
      </c>
      <c r="L4582" s="1564"/>
      <c r="M4582" s="1564"/>
      <c r="N4582" s="1567">
        <f t="shared" si="249"/>
        <v>0</v>
      </c>
      <c r="O4582" s="2102"/>
      <c r="P4582" s="2102"/>
      <c r="Q4582" s="2102">
        <f t="shared" si="250"/>
        <v>0</v>
      </c>
      <c r="R4582" s="2386"/>
    </row>
    <row r="4583" spans="3:18" ht="14.25" customHeight="1">
      <c r="C4583" s="1562">
        <v>202</v>
      </c>
      <c r="D4583" s="1951" t="s">
        <v>6296</v>
      </c>
      <c r="E4583" s="1808">
        <v>10</v>
      </c>
      <c r="F4583" s="1564" t="s">
        <v>508</v>
      </c>
      <c r="G4583" s="1718">
        <v>1</v>
      </c>
      <c r="H4583" s="1564">
        <v>2022</v>
      </c>
      <c r="I4583" s="1566">
        <v>270</v>
      </c>
      <c r="J4583" s="1564">
        <f t="shared" si="247"/>
        <v>40</v>
      </c>
      <c r="K4583" s="1566">
        <f t="shared" si="248"/>
        <v>162</v>
      </c>
      <c r="L4583" s="1564"/>
      <c r="M4583" s="1564"/>
      <c r="N4583" s="1567">
        <f t="shared" si="249"/>
        <v>0</v>
      </c>
      <c r="O4583" s="2102"/>
      <c r="P4583" s="2102"/>
      <c r="Q4583" s="2102">
        <f t="shared" si="250"/>
        <v>0</v>
      </c>
      <c r="R4583" s="2386"/>
    </row>
    <row r="4584" spans="3:18" ht="14.25" customHeight="1">
      <c r="C4584" s="1562">
        <v>203</v>
      </c>
      <c r="D4584" s="1951" t="s">
        <v>6297</v>
      </c>
      <c r="E4584" s="1808">
        <v>10</v>
      </c>
      <c r="F4584" s="1564" t="s">
        <v>508</v>
      </c>
      <c r="G4584" s="1718">
        <v>3</v>
      </c>
      <c r="H4584" s="1564">
        <v>2022</v>
      </c>
      <c r="I4584" s="1566">
        <v>259.47692999999998</v>
      </c>
      <c r="J4584" s="1564">
        <f t="shared" si="247"/>
        <v>40</v>
      </c>
      <c r="K4584" s="1566">
        <f t="shared" si="248"/>
        <v>155.68615799999998</v>
      </c>
      <c r="L4584" s="1564"/>
      <c r="M4584" s="1564"/>
      <c r="N4584" s="1567">
        <f t="shared" si="249"/>
        <v>0</v>
      </c>
      <c r="O4584" s="2102"/>
      <c r="P4584" s="2102"/>
      <c r="Q4584" s="2102">
        <f t="shared" si="250"/>
        <v>0</v>
      </c>
      <c r="R4584" s="2386"/>
    </row>
    <row r="4585" spans="3:18" ht="14.25" customHeight="1">
      <c r="C4585" s="1562">
        <v>204</v>
      </c>
      <c r="D4585" s="1951" t="s">
        <v>6298</v>
      </c>
      <c r="E4585" s="1808">
        <v>10</v>
      </c>
      <c r="F4585" s="1564" t="s">
        <v>508</v>
      </c>
      <c r="G4585" s="1718">
        <v>1</v>
      </c>
      <c r="H4585" s="1564">
        <v>2022</v>
      </c>
      <c r="I4585" s="1566">
        <v>39.75</v>
      </c>
      <c r="J4585" s="1564">
        <f t="shared" si="247"/>
        <v>40</v>
      </c>
      <c r="K4585" s="1566">
        <f t="shared" si="248"/>
        <v>23.85</v>
      </c>
      <c r="L4585" s="1564"/>
      <c r="M4585" s="1564"/>
      <c r="N4585" s="1567">
        <f t="shared" si="249"/>
        <v>0</v>
      </c>
      <c r="O4585" s="2102"/>
      <c r="P4585" s="2102"/>
      <c r="Q4585" s="2102">
        <f t="shared" si="250"/>
        <v>0</v>
      </c>
      <c r="R4585" s="2386"/>
    </row>
    <row r="4586" spans="3:18" ht="14.25" customHeight="1">
      <c r="C4586" s="1562">
        <v>205</v>
      </c>
      <c r="D4586" s="1951" t="s">
        <v>6299</v>
      </c>
      <c r="E4586" s="1808">
        <v>10</v>
      </c>
      <c r="F4586" s="1564" t="s">
        <v>508</v>
      </c>
      <c r="G4586" s="1718">
        <v>20</v>
      </c>
      <c r="H4586" s="1564">
        <v>2022</v>
      </c>
      <c r="I4586" s="1566">
        <v>1356</v>
      </c>
      <c r="J4586" s="1564">
        <f t="shared" si="247"/>
        <v>40</v>
      </c>
      <c r="K4586" s="1566">
        <f t="shared" si="248"/>
        <v>813.6</v>
      </c>
      <c r="L4586" s="1564"/>
      <c r="M4586" s="1564"/>
      <c r="N4586" s="1567">
        <f t="shared" si="249"/>
        <v>0</v>
      </c>
      <c r="O4586" s="2102"/>
      <c r="P4586" s="2102"/>
      <c r="Q4586" s="2102">
        <f t="shared" si="250"/>
        <v>0</v>
      </c>
      <c r="R4586" s="2386"/>
    </row>
    <row r="4587" spans="3:18" ht="14.25" customHeight="1">
      <c r="C4587" s="1562">
        <v>206</v>
      </c>
      <c r="D4587" s="1951" t="s">
        <v>2169</v>
      </c>
      <c r="E4587" s="1808">
        <v>10</v>
      </c>
      <c r="F4587" s="1564" t="s">
        <v>508</v>
      </c>
      <c r="G4587" s="1718">
        <v>1</v>
      </c>
      <c r="H4587" s="1564">
        <v>2022</v>
      </c>
      <c r="I4587" s="1566">
        <v>74.25</v>
      </c>
      <c r="J4587" s="1564">
        <f t="shared" si="247"/>
        <v>40</v>
      </c>
      <c r="K4587" s="1566">
        <f t="shared" si="248"/>
        <v>44.55</v>
      </c>
      <c r="L4587" s="1564"/>
      <c r="M4587" s="1564"/>
      <c r="N4587" s="1567">
        <f t="shared" si="249"/>
        <v>0</v>
      </c>
      <c r="O4587" s="2102"/>
      <c r="P4587" s="2102"/>
      <c r="Q4587" s="2102">
        <f t="shared" si="250"/>
        <v>0</v>
      </c>
      <c r="R4587" s="2386"/>
    </row>
    <row r="4588" spans="3:18" ht="14.25" customHeight="1">
      <c r="C4588" s="1562">
        <v>207</v>
      </c>
      <c r="D4588" s="1951" t="s">
        <v>2124</v>
      </c>
      <c r="E4588" s="1808">
        <v>10</v>
      </c>
      <c r="F4588" s="1564" t="s">
        <v>508</v>
      </c>
      <c r="G4588" s="1718">
        <v>2</v>
      </c>
      <c r="H4588" s="1564">
        <v>2022</v>
      </c>
      <c r="I4588" s="1566">
        <v>198</v>
      </c>
      <c r="J4588" s="1564">
        <f t="shared" si="247"/>
        <v>40</v>
      </c>
      <c r="K4588" s="1566">
        <f t="shared" si="248"/>
        <v>118.8</v>
      </c>
      <c r="L4588" s="1564"/>
      <c r="M4588" s="1564"/>
      <c r="N4588" s="1567">
        <f t="shared" si="249"/>
        <v>0</v>
      </c>
      <c r="O4588" s="2102"/>
      <c r="P4588" s="2102"/>
      <c r="Q4588" s="2102">
        <f t="shared" si="250"/>
        <v>0</v>
      </c>
      <c r="R4588" s="2386"/>
    </row>
    <row r="4589" spans="3:18" ht="14.25" customHeight="1">
      <c r="C4589" s="1562">
        <v>208</v>
      </c>
      <c r="D4589" s="1951" t="s">
        <v>5124</v>
      </c>
      <c r="E4589" s="1808">
        <v>10</v>
      </c>
      <c r="F4589" s="1564" t="s">
        <v>508</v>
      </c>
      <c r="G4589" s="1718">
        <v>15</v>
      </c>
      <c r="H4589" s="1564">
        <v>2022</v>
      </c>
      <c r="I4589" s="1566">
        <v>177.38369999999995</v>
      </c>
      <c r="J4589" s="1564">
        <f t="shared" si="247"/>
        <v>40</v>
      </c>
      <c r="K4589" s="1566">
        <f t="shared" si="248"/>
        <v>106.43021999999996</v>
      </c>
      <c r="L4589" s="1564"/>
      <c r="M4589" s="1564"/>
      <c r="N4589" s="1567">
        <f t="shared" si="249"/>
        <v>0</v>
      </c>
      <c r="O4589" s="2102"/>
      <c r="P4589" s="2102"/>
      <c r="Q4589" s="2102">
        <f t="shared" si="250"/>
        <v>0</v>
      </c>
      <c r="R4589" s="2386"/>
    </row>
    <row r="4590" spans="3:18" ht="14.25" customHeight="1">
      <c r="C4590" s="1562">
        <v>209</v>
      </c>
      <c r="D4590" s="1951" t="s">
        <v>6300</v>
      </c>
      <c r="E4590" s="1808">
        <v>10</v>
      </c>
      <c r="F4590" s="1564" t="s">
        <v>508</v>
      </c>
      <c r="G4590" s="1718">
        <v>1</v>
      </c>
      <c r="H4590" s="1564">
        <v>2023</v>
      </c>
      <c r="I4590" s="1566">
        <v>200</v>
      </c>
      <c r="J4590" s="1564">
        <f t="shared" si="247"/>
        <v>30</v>
      </c>
      <c r="K4590" s="1566">
        <f t="shared" si="248"/>
        <v>140</v>
      </c>
      <c r="L4590" s="1564"/>
      <c r="M4590" s="1564"/>
      <c r="N4590" s="1567">
        <f t="shared" si="249"/>
        <v>0</v>
      </c>
      <c r="O4590" s="2102"/>
      <c r="P4590" s="2102"/>
      <c r="Q4590" s="2102">
        <f t="shared" si="250"/>
        <v>0</v>
      </c>
      <c r="R4590" s="2386"/>
    </row>
    <row r="4591" spans="3:18" ht="14.25" customHeight="1">
      <c r="C4591" s="1562">
        <v>210</v>
      </c>
      <c r="D4591" s="1951" t="s">
        <v>2981</v>
      </c>
      <c r="E4591" s="1808">
        <v>10</v>
      </c>
      <c r="F4591" s="1564" t="s">
        <v>508</v>
      </c>
      <c r="G4591" s="1718">
        <v>10</v>
      </c>
      <c r="H4591" s="1564">
        <v>2023</v>
      </c>
      <c r="I4591" s="1566">
        <v>181.6</v>
      </c>
      <c r="J4591" s="1564">
        <f t="shared" si="247"/>
        <v>30</v>
      </c>
      <c r="K4591" s="1566">
        <f t="shared" si="248"/>
        <v>127.12</v>
      </c>
      <c r="L4591" s="1564"/>
      <c r="M4591" s="1564"/>
      <c r="N4591" s="1567">
        <f t="shared" si="249"/>
        <v>0</v>
      </c>
      <c r="O4591" s="2102"/>
      <c r="P4591" s="2102"/>
      <c r="Q4591" s="2102">
        <f t="shared" si="250"/>
        <v>0</v>
      </c>
      <c r="R4591" s="2386"/>
    </row>
    <row r="4592" spans="3:18" ht="14.25" customHeight="1">
      <c r="C4592" s="1562">
        <v>211</v>
      </c>
      <c r="D4592" s="1951" t="s">
        <v>2228</v>
      </c>
      <c r="E4592" s="1808">
        <v>10</v>
      </c>
      <c r="F4592" s="1564" t="s">
        <v>508</v>
      </c>
      <c r="G4592" s="1718">
        <v>10</v>
      </c>
      <c r="H4592" s="1564">
        <v>2023</v>
      </c>
      <c r="I4592" s="1566">
        <v>229.98689999999996</v>
      </c>
      <c r="J4592" s="1564">
        <f t="shared" si="247"/>
        <v>30</v>
      </c>
      <c r="K4592" s="1566">
        <f t="shared" si="248"/>
        <v>160.99082999999996</v>
      </c>
      <c r="L4592" s="1564"/>
      <c r="M4592" s="1564"/>
      <c r="N4592" s="1567">
        <f t="shared" si="249"/>
        <v>0</v>
      </c>
      <c r="O4592" s="2102"/>
      <c r="P4592" s="2102"/>
      <c r="Q4592" s="2102">
        <f t="shared" si="250"/>
        <v>0</v>
      </c>
      <c r="R4592" s="2386"/>
    </row>
    <row r="4593" spans="3:18" ht="14.25" customHeight="1">
      <c r="C4593" s="1562">
        <v>212</v>
      </c>
      <c r="D4593" s="1951" t="s">
        <v>2169</v>
      </c>
      <c r="E4593" s="1808">
        <v>10</v>
      </c>
      <c r="F4593" s="1564" t="s">
        <v>508</v>
      </c>
      <c r="G4593" s="1718">
        <v>4</v>
      </c>
      <c r="H4593" s="1564">
        <v>2023</v>
      </c>
      <c r="I4593" s="1566">
        <v>213.6</v>
      </c>
      <c r="J4593" s="1564">
        <f t="shared" si="247"/>
        <v>30</v>
      </c>
      <c r="K4593" s="1566">
        <f t="shared" si="248"/>
        <v>149.51999999999998</v>
      </c>
      <c r="L4593" s="1564"/>
      <c r="M4593" s="1564"/>
      <c r="N4593" s="1567">
        <f t="shared" si="249"/>
        <v>0</v>
      </c>
      <c r="O4593" s="2102"/>
      <c r="P4593" s="2102"/>
      <c r="Q4593" s="2102">
        <f t="shared" si="250"/>
        <v>0</v>
      </c>
      <c r="R4593" s="2386"/>
    </row>
    <row r="4594" spans="3:18" ht="14.25" customHeight="1">
      <c r="C4594" s="1562">
        <v>213</v>
      </c>
      <c r="D4594" s="1951" t="s">
        <v>5117</v>
      </c>
      <c r="E4594" s="1808">
        <v>10</v>
      </c>
      <c r="F4594" s="1564" t="s">
        <v>508</v>
      </c>
      <c r="G4594" s="1718">
        <v>23</v>
      </c>
      <c r="H4594" s="1564">
        <v>2023</v>
      </c>
      <c r="I4594" s="1566">
        <v>533.6</v>
      </c>
      <c r="J4594" s="1564">
        <f t="shared" si="247"/>
        <v>30</v>
      </c>
      <c r="K4594" s="1566">
        <f t="shared" si="248"/>
        <v>373.52</v>
      </c>
      <c r="L4594" s="1564"/>
      <c r="M4594" s="1564"/>
      <c r="N4594" s="1567">
        <f t="shared" si="249"/>
        <v>0</v>
      </c>
      <c r="O4594" s="2102"/>
      <c r="P4594" s="2102"/>
      <c r="Q4594" s="2102">
        <f t="shared" si="250"/>
        <v>0</v>
      </c>
      <c r="R4594" s="2386"/>
    </row>
    <row r="4595" spans="3:18" ht="14.25" customHeight="1">
      <c r="C4595" s="1562">
        <v>214</v>
      </c>
      <c r="D4595" s="1951" t="s">
        <v>2185</v>
      </c>
      <c r="E4595" s="1808">
        <v>10</v>
      </c>
      <c r="F4595" s="1564" t="s">
        <v>508</v>
      </c>
      <c r="G4595" s="1718">
        <v>1</v>
      </c>
      <c r="H4595" s="1564">
        <v>2023</v>
      </c>
      <c r="I4595" s="1566">
        <v>27.67184</v>
      </c>
      <c r="J4595" s="1564">
        <f t="shared" si="247"/>
        <v>30</v>
      </c>
      <c r="K4595" s="1566">
        <f t="shared" si="248"/>
        <v>19.370288000000002</v>
      </c>
      <c r="L4595" s="1564"/>
      <c r="M4595" s="1564"/>
      <c r="N4595" s="1567">
        <f t="shared" si="249"/>
        <v>0</v>
      </c>
      <c r="O4595" s="2102"/>
      <c r="P4595" s="2102"/>
      <c r="Q4595" s="2102">
        <f t="shared" si="250"/>
        <v>0</v>
      </c>
      <c r="R4595" s="2386"/>
    </row>
    <row r="4596" spans="3:18" ht="27" customHeight="1">
      <c r="C4596" s="1562">
        <v>215</v>
      </c>
      <c r="D4596" s="1967" t="s">
        <v>5115</v>
      </c>
      <c r="E4596" s="1808">
        <v>10</v>
      </c>
      <c r="F4596" s="1564" t="s">
        <v>508</v>
      </c>
      <c r="G4596" s="1718">
        <v>9</v>
      </c>
      <c r="H4596" s="1564">
        <v>2023</v>
      </c>
      <c r="I4596" s="1566">
        <v>432</v>
      </c>
      <c r="J4596" s="1564">
        <f t="shared" si="247"/>
        <v>30</v>
      </c>
      <c r="K4596" s="1566">
        <f t="shared" si="248"/>
        <v>302.39999999999998</v>
      </c>
      <c r="L4596" s="1564"/>
      <c r="M4596" s="1564"/>
      <c r="N4596" s="1567">
        <f t="shared" si="249"/>
        <v>0</v>
      </c>
      <c r="O4596" s="2102"/>
      <c r="P4596" s="2102"/>
      <c r="Q4596" s="2102">
        <f t="shared" si="250"/>
        <v>0</v>
      </c>
      <c r="R4596" s="2386"/>
    </row>
    <row r="4597" spans="3:18" ht="14.25" customHeight="1">
      <c r="C4597" s="1562">
        <v>216</v>
      </c>
      <c r="D4597" s="1951" t="s">
        <v>6301</v>
      </c>
      <c r="E4597" s="1808">
        <v>10</v>
      </c>
      <c r="F4597" s="1564" t="s">
        <v>6302</v>
      </c>
      <c r="G4597" s="1718">
        <v>182.25</v>
      </c>
      <c r="H4597" s="1564">
        <v>2023</v>
      </c>
      <c r="I4597" s="1566">
        <v>2545.1212500000001</v>
      </c>
      <c r="J4597" s="1564">
        <f t="shared" si="247"/>
        <v>30</v>
      </c>
      <c r="K4597" s="1566">
        <f t="shared" si="248"/>
        <v>1781.584875</v>
      </c>
      <c r="L4597" s="1564"/>
      <c r="M4597" s="1564"/>
      <c r="N4597" s="1567">
        <f t="shared" si="249"/>
        <v>0</v>
      </c>
      <c r="O4597" s="2102"/>
      <c r="P4597" s="2102"/>
      <c r="Q4597" s="2102">
        <f t="shared" si="250"/>
        <v>0</v>
      </c>
      <c r="R4597" s="2386"/>
    </row>
    <row r="4598" spans="3:18" ht="14.25" customHeight="1">
      <c r="C4598" s="1562">
        <v>217</v>
      </c>
      <c r="D4598" s="1951" t="s">
        <v>6303</v>
      </c>
      <c r="E4598" s="1808">
        <v>10</v>
      </c>
      <c r="F4598" s="1564" t="s">
        <v>6302</v>
      </c>
      <c r="G4598" s="1718">
        <v>254.88</v>
      </c>
      <c r="H4598" s="1564">
        <v>2023</v>
      </c>
      <c r="I4598" s="1566">
        <v>5055.0350399999998</v>
      </c>
      <c r="J4598" s="1564">
        <f t="shared" si="247"/>
        <v>30</v>
      </c>
      <c r="K4598" s="1566">
        <f t="shared" si="248"/>
        <v>3538.5245279999999</v>
      </c>
      <c r="L4598" s="1564"/>
      <c r="M4598" s="1564"/>
      <c r="N4598" s="1567">
        <f t="shared" si="249"/>
        <v>0</v>
      </c>
      <c r="O4598" s="2102"/>
      <c r="P4598" s="2102"/>
      <c r="Q4598" s="2102">
        <f t="shared" si="250"/>
        <v>0</v>
      </c>
      <c r="R4598" s="2386"/>
    </row>
    <row r="4599" spans="3:18" ht="14.25" customHeight="1">
      <c r="C4599" s="1562">
        <v>218</v>
      </c>
      <c r="D4599" s="1951" t="s">
        <v>6304</v>
      </c>
      <c r="E4599" s="1808">
        <v>10</v>
      </c>
      <c r="F4599" s="1564" t="s">
        <v>508</v>
      </c>
      <c r="G4599" s="1718">
        <v>2</v>
      </c>
      <c r="H4599" s="1564">
        <v>2023</v>
      </c>
      <c r="I4599" s="1566">
        <v>90</v>
      </c>
      <c r="J4599" s="1564">
        <f t="shared" si="247"/>
        <v>30</v>
      </c>
      <c r="K4599" s="1566">
        <f t="shared" si="248"/>
        <v>63</v>
      </c>
      <c r="L4599" s="1564"/>
      <c r="M4599" s="1564"/>
      <c r="N4599" s="1567">
        <f t="shared" si="249"/>
        <v>0</v>
      </c>
      <c r="O4599" s="2102"/>
      <c r="P4599" s="2102"/>
      <c r="Q4599" s="2102">
        <f t="shared" si="250"/>
        <v>0</v>
      </c>
      <c r="R4599" s="2386"/>
    </row>
    <row r="4600" spans="3:18" ht="14.25" customHeight="1">
      <c r="C4600" s="1562">
        <v>219</v>
      </c>
      <c r="D4600" s="1951" t="s">
        <v>5116</v>
      </c>
      <c r="E4600" s="1808">
        <v>10</v>
      </c>
      <c r="F4600" s="1564" t="s">
        <v>508</v>
      </c>
      <c r="G4600" s="1718">
        <v>42</v>
      </c>
      <c r="H4600" s="1564">
        <v>2023</v>
      </c>
      <c r="I4600" s="1566">
        <v>2493.2245799999996</v>
      </c>
      <c r="J4600" s="1564">
        <f t="shared" si="247"/>
        <v>30</v>
      </c>
      <c r="K4600" s="1566">
        <f t="shared" si="248"/>
        <v>1745.2572059999998</v>
      </c>
      <c r="L4600" s="1564"/>
      <c r="M4600" s="1564"/>
      <c r="N4600" s="1567">
        <f t="shared" si="249"/>
        <v>0</v>
      </c>
      <c r="O4600" s="2102"/>
      <c r="P4600" s="2102"/>
      <c r="Q4600" s="2102">
        <f t="shared" si="250"/>
        <v>0</v>
      </c>
      <c r="R4600" s="2386"/>
    </row>
    <row r="4601" spans="3:18" ht="14.25" customHeight="1">
      <c r="C4601" s="1562">
        <v>220</v>
      </c>
      <c r="D4601" s="1951" t="s">
        <v>6305</v>
      </c>
      <c r="E4601" s="1808">
        <v>10</v>
      </c>
      <c r="F4601" s="1564" t="s">
        <v>3489</v>
      </c>
      <c r="G4601" s="1718">
        <v>8</v>
      </c>
      <c r="H4601" s="1564">
        <v>2023</v>
      </c>
      <c r="I4601" s="1566">
        <v>480</v>
      </c>
      <c r="J4601" s="1564">
        <f t="shared" si="247"/>
        <v>30</v>
      </c>
      <c r="K4601" s="1566">
        <f t="shared" si="248"/>
        <v>336</v>
      </c>
      <c r="L4601" s="1564"/>
      <c r="M4601" s="1564"/>
      <c r="N4601" s="1567">
        <f t="shared" si="249"/>
        <v>0</v>
      </c>
      <c r="O4601" s="2102"/>
      <c r="P4601" s="2102"/>
      <c r="Q4601" s="2102">
        <f t="shared" si="250"/>
        <v>0</v>
      </c>
      <c r="R4601" s="2386"/>
    </row>
    <row r="4602" spans="3:18" ht="14.25" customHeight="1">
      <c r="C4602" s="1562">
        <v>221</v>
      </c>
      <c r="D4602" s="1951" t="s">
        <v>6306</v>
      </c>
      <c r="E4602" s="1808">
        <v>10</v>
      </c>
      <c r="F4602" s="1564" t="s">
        <v>3489</v>
      </c>
      <c r="G4602" s="1718">
        <v>8</v>
      </c>
      <c r="H4602" s="1564">
        <v>2023</v>
      </c>
      <c r="I4602" s="1566">
        <v>480</v>
      </c>
      <c r="J4602" s="1564">
        <f t="shared" si="247"/>
        <v>30</v>
      </c>
      <c r="K4602" s="1566">
        <f t="shared" si="248"/>
        <v>336</v>
      </c>
      <c r="L4602" s="1564"/>
      <c r="M4602" s="1564"/>
      <c r="N4602" s="1567">
        <f t="shared" si="249"/>
        <v>0</v>
      </c>
      <c r="O4602" s="2102"/>
      <c r="P4602" s="2102"/>
      <c r="Q4602" s="2102">
        <f t="shared" si="250"/>
        <v>0</v>
      </c>
      <c r="R4602" s="2386"/>
    </row>
    <row r="4603" spans="3:18" ht="14.25" customHeight="1">
      <c r="C4603" s="1562">
        <v>222</v>
      </c>
      <c r="D4603" s="1951" t="s">
        <v>4187</v>
      </c>
      <c r="E4603" s="1808">
        <v>10</v>
      </c>
      <c r="F4603" s="1564" t="s">
        <v>3489</v>
      </c>
      <c r="G4603" s="1718">
        <v>2</v>
      </c>
      <c r="H4603" s="1564">
        <v>2010</v>
      </c>
      <c r="I4603" s="1566">
        <v>804.90156000000002</v>
      </c>
      <c r="J4603" s="1564">
        <f t="shared" si="247"/>
        <v>100</v>
      </c>
      <c r="K4603" s="1566">
        <f t="shared" si="248"/>
        <v>0</v>
      </c>
      <c r="L4603" s="1564"/>
      <c r="M4603" s="1564"/>
      <c r="N4603" s="1567">
        <f t="shared" si="249"/>
        <v>0</v>
      </c>
      <c r="O4603" s="2102"/>
      <c r="P4603" s="2102"/>
      <c r="Q4603" s="2102">
        <f t="shared" si="250"/>
        <v>0</v>
      </c>
      <c r="R4603" s="2386"/>
    </row>
    <row r="4604" spans="3:18" ht="14.25" customHeight="1">
      <c r="C4604" s="1562">
        <v>223</v>
      </c>
      <c r="D4604" s="1951" t="s">
        <v>6308</v>
      </c>
      <c r="E4604" s="1808">
        <v>10</v>
      </c>
      <c r="F4604" s="1564" t="s">
        <v>3489</v>
      </c>
      <c r="G4604" s="1718">
        <v>5</v>
      </c>
      <c r="H4604" s="1564">
        <v>2023</v>
      </c>
      <c r="I4604" s="1566">
        <v>165</v>
      </c>
      <c r="J4604" s="1564">
        <f t="shared" si="247"/>
        <v>30</v>
      </c>
      <c r="K4604" s="1566">
        <f t="shared" si="248"/>
        <v>115.5</v>
      </c>
      <c r="L4604" s="1564"/>
      <c r="M4604" s="1564"/>
      <c r="N4604" s="1567">
        <f t="shared" si="249"/>
        <v>0</v>
      </c>
      <c r="O4604" s="2102"/>
      <c r="P4604" s="2102"/>
      <c r="Q4604" s="2102">
        <f t="shared" si="250"/>
        <v>0</v>
      </c>
      <c r="R4604" s="2386"/>
    </row>
    <row r="4605" spans="3:18" ht="14.25" customHeight="1">
      <c r="C4605" s="1562">
        <v>224</v>
      </c>
      <c r="D4605" s="1951" t="s">
        <v>6309</v>
      </c>
      <c r="E4605" s="1808">
        <v>10</v>
      </c>
      <c r="F4605" s="1564" t="s">
        <v>3489</v>
      </c>
      <c r="G4605" s="1718">
        <v>7</v>
      </c>
      <c r="H4605" s="1564">
        <v>2023</v>
      </c>
      <c r="I4605" s="1566">
        <v>245</v>
      </c>
      <c r="J4605" s="1564">
        <f t="shared" si="247"/>
        <v>30</v>
      </c>
      <c r="K4605" s="1566">
        <f t="shared" si="248"/>
        <v>171.5</v>
      </c>
      <c r="L4605" s="1564"/>
      <c r="M4605" s="1564"/>
      <c r="N4605" s="1567">
        <f t="shared" si="249"/>
        <v>0</v>
      </c>
      <c r="O4605" s="2102"/>
      <c r="P4605" s="2102"/>
      <c r="Q4605" s="2102">
        <f t="shared" si="250"/>
        <v>0</v>
      </c>
      <c r="R4605" s="2386"/>
    </row>
    <row r="4606" spans="3:18" ht="14.25" customHeight="1">
      <c r="C4606" s="1562">
        <v>225</v>
      </c>
      <c r="D4606" s="1951" t="s">
        <v>6310</v>
      </c>
      <c r="E4606" s="1808">
        <v>10</v>
      </c>
      <c r="F4606" s="1564" t="s">
        <v>3489</v>
      </c>
      <c r="G4606" s="1718">
        <v>4</v>
      </c>
      <c r="H4606" s="1564">
        <v>2023</v>
      </c>
      <c r="I4606" s="1566">
        <v>152</v>
      </c>
      <c r="J4606" s="1564">
        <f t="shared" si="247"/>
        <v>30</v>
      </c>
      <c r="K4606" s="1566">
        <f t="shared" si="248"/>
        <v>106.4</v>
      </c>
      <c r="L4606" s="1564"/>
      <c r="M4606" s="1564"/>
      <c r="N4606" s="1567">
        <f t="shared" si="249"/>
        <v>0</v>
      </c>
      <c r="O4606" s="2102"/>
      <c r="P4606" s="2102"/>
      <c r="Q4606" s="2102">
        <f t="shared" si="250"/>
        <v>0</v>
      </c>
      <c r="R4606" s="2386"/>
    </row>
    <row r="4607" spans="3:18" ht="14.25" customHeight="1">
      <c r="C4607" s="1562">
        <v>226</v>
      </c>
      <c r="D4607" s="1951" t="s">
        <v>6311</v>
      </c>
      <c r="E4607" s="1808">
        <v>10</v>
      </c>
      <c r="F4607" s="1564" t="s">
        <v>3489</v>
      </c>
      <c r="G4607" s="1718">
        <v>1</v>
      </c>
      <c r="H4607" s="1564">
        <v>2023</v>
      </c>
      <c r="I4607" s="1566">
        <v>27</v>
      </c>
      <c r="J4607" s="1564">
        <f t="shared" si="247"/>
        <v>30</v>
      </c>
      <c r="K4607" s="1566">
        <f t="shared" si="248"/>
        <v>18.899999999999999</v>
      </c>
      <c r="L4607" s="1564"/>
      <c r="M4607" s="1564"/>
      <c r="N4607" s="1567">
        <f t="shared" si="249"/>
        <v>0</v>
      </c>
      <c r="O4607" s="2102"/>
      <c r="P4607" s="2102"/>
      <c r="Q4607" s="2102">
        <f t="shared" si="250"/>
        <v>0</v>
      </c>
      <c r="R4607" s="2386"/>
    </row>
    <row r="4608" spans="3:18" ht="14.25" customHeight="1">
      <c r="C4608" s="1562">
        <v>227</v>
      </c>
      <c r="D4608" s="1951" t="s">
        <v>6312</v>
      </c>
      <c r="E4608" s="1808">
        <v>10</v>
      </c>
      <c r="F4608" s="1564" t="s">
        <v>3489</v>
      </c>
      <c r="G4608" s="1718">
        <v>1</v>
      </c>
      <c r="H4608" s="1564">
        <v>2023</v>
      </c>
      <c r="I4608" s="1566">
        <v>41</v>
      </c>
      <c r="J4608" s="1564">
        <f t="shared" si="247"/>
        <v>30</v>
      </c>
      <c r="K4608" s="1566">
        <f t="shared" si="248"/>
        <v>28.700000000000003</v>
      </c>
      <c r="L4608" s="1564"/>
      <c r="M4608" s="1564"/>
      <c r="N4608" s="1567">
        <f t="shared" si="249"/>
        <v>0</v>
      </c>
      <c r="O4608" s="2102"/>
      <c r="P4608" s="2102"/>
      <c r="Q4608" s="2102">
        <f t="shared" si="250"/>
        <v>0</v>
      </c>
      <c r="R4608" s="2386"/>
    </row>
    <row r="4609" spans="3:18" ht="14.25" customHeight="1">
      <c r="C4609" s="1562">
        <v>228</v>
      </c>
      <c r="D4609" s="1951" t="s">
        <v>6313</v>
      </c>
      <c r="E4609" s="1808">
        <v>10</v>
      </c>
      <c r="F4609" s="1564" t="s">
        <v>3489</v>
      </c>
      <c r="G4609" s="1718">
        <v>4</v>
      </c>
      <c r="H4609" s="1564">
        <v>2023</v>
      </c>
      <c r="I4609" s="1566">
        <v>136</v>
      </c>
      <c r="J4609" s="1564">
        <f t="shared" si="247"/>
        <v>30</v>
      </c>
      <c r="K4609" s="1566">
        <f t="shared" si="248"/>
        <v>95.2</v>
      </c>
      <c r="L4609" s="1564"/>
      <c r="M4609" s="1564"/>
      <c r="N4609" s="1567">
        <f t="shared" si="249"/>
        <v>0</v>
      </c>
      <c r="O4609" s="2102"/>
      <c r="P4609" s="2102"/>
      <c r="Q4609" s="2102">
        <f t="shared" si="250"/>
        <v>0</v>
      </c>
      <c r="R4609" s="2386"/>
    </row>
    <row r="4610" spans="3:18" ht="14.25" customHeight="1">
      <c r="C4610" s="1562">
        <v>229</v>
      </c>
      <c r="D4610" s="1951" t="s">
        <v>6314</v>
      </c>
      <c r="E4610" s="1808">
        <v>10</v>
      </c>
      <c r="F4610" s="1564" t="s">
        <v>3489</v>
      </c>
      <c r="G4610" s="1718">
        <v>2</v>
      </c>
      <c r="H4610" s="1564">
        <v>2023</v>
      </c>
      <c r="I4610" s="1566">
        <v>74</v>
      </c>
      <c r="J4610" s="1564">
        <f t="shared" si="247"/>
        <v>30</v>
      </c>
      <c r="K4610" s="1566">
        <f t="shared" si="248"/>
        <v>51.8</v>
      </c>
      <c r="L4610" s="1564"/>
      <c r="M4610" s="1564"/>
      <c r="N4610" s="1567">
        <f t="shared" si="249"/>
        <v>0</v>
      </c>
      <c r="O4610" s="2102"/>
      <c r="P4610" s="2102"/>
      <c r="Q4610" s="2102">
        <f t="shared" si="250"/>
        <v>0</v>
      </c>
      <c r="R4610" s="2386"/>
    </row>
    <row r="4611" spans="3:18" ht="14.25" customHeight="1">
      <c r="C4611" s="1562">
        <v>230</v>
      </c>
      <c r="D4611" s="1951" t="s">
        <v>6315</v>
      </c>
      <c r="E4611" s="1808">
        <v>10</v>
      </c>
      <c r="F4611" s="1564" t="s">
        <v>3489</v>
      </c>
      <c r="G4611" s="1718">
        <v>8</v>
      </c>
      <c r="H4611" s="1564">
        <v>2023</v>
      </c>
      <c r="I4611" s="1566">
        <v>312</v>
      </c>
      <c r="J4611" s="1564">
        <f t="shared" si="247"/>
        <v>30</v>
      </c>
      <c r="K4611" s="1566">
        <f t="shared" si="248"/>
        <v>218.4</v>
      </c>
      <c r="L4611" s="1564"/>
      <c r="M4611" s="1564"/>
      <c r="N4611" s="1567">
        <f t="shared" si="249"/>
        <v>0</v>
      </c>
      <c r="O4611" s="2102"/>
      <c r="P4611" s="2102"/>
      <c r="Q4611" s="2102">
        <f t="shared" si="250"/>
        <v>0</v>
      </c>
      <c r="R4611" s="2386"/>
    </row>
    <row r="4612" spans="3:18" ht="14.25" customHeight="1">
      <c r="C4612" s="1562">
        <v>231</v>
      </c>
      <c r="D4612" s="1951" t="s">
        <v>6316</v>
      </c>
      <c r="E4612" s="1808">
        <v>10</v>
      </c>
      <c r="F4612" s="1564" t="s">
        <v>3489</v>
      </c>
      <c r="G4612" s="1718">
        <v>6</v>
      </c>
      <c r="H4612" s="1564">
        <v>2023</v>
      </c>
      <c r="I4612" s="1566">
        <v>204</v>
      </c>
      <c r="J4612" s="1564">
        <f t="shared" si="247"/>
        <v>30</v>
      </c>
      <c r="K4612" s="1566">
        <f t="shared" si="248"/>
        <v>142.80000000000001</v>
      </c>
      <c r="L4612" s="1564"/>
      <c r="M4612" s="1564"/>
      <c r="N4612" s="1567">
        <f t="shared" si="249"/>
        <v>0</v>
      </c>
      <c r="O4612" s="2102"/>
      <c r="P4612" s="2102"/>
      <c r="Q4612" s="2102">
        <f t="shared" si="250"/>
        <v>0</v>
      </c>
      <c r="R4612" s="2386"/>
    </row>
    <row r="4613" spans="3:18" ht="14.25" customHeight="1">
      <c r="C4613" s="1562">
        <v>232</v>
      </c>
      <c r="D4613" s="1951" t="s">
        <v>6317</v>
      </c>
      <c r="E4613" s="1808">
        <v>10</v>
      </c>
      <c r="F4613" s="1564" t="s">
        <v>3489</v>
      </c>
      <c r="G4613" s="1718">
        <v>4</v>
      </c>
      <c r="H4613" s="1564">
        <v>2023</v>
      </c>
      <c r="I4613" s="1566">
        <v>140</v>
      </c>
      <c r="J4613" s="1564">
        <f t="shared" si="247"/>
        <v>30</v>
      </c>
      <c r="K4613" s="1566">
        <f t="shared" si="248"/>
        <v>98</v>
      </c>
      <c r="L4613" s="1564"/>
      <c r="M4613" s="1564"/>
      <c r="N4613" s="1567">
        <f t="shared" si="249"/>
        <v>0</v>
      </c>
      <c r="O4613" s="2102"/>
      <c r="P4613" s="2102"/>
      <c r="Q4613" s="2102">
        <f t="shared" si="250"/>
        <v>0</v>
      </c>
      <c r="R4613" s="2386"/>
    </row>
    <row r="4614" spans="3:18" ht="14.25" customHeight="1">
      <c r="C4614" s="1562">
        <v>233</v>
      </c>
      <c r="D4614" s="1951" t="s">
        <v>6318</v>
      </c>
      <c r="E4614" s="1808">
        <v>10</v>
      </c>
      <c r="F4614" s="1564" t="s">
        <v>3489</v>
      </c>
      <c r="G4614" s="1718">
        <v>15</v>
      </c>
      <c r="H4614" s="1564">
        <v>2023</v>
      </c>
      <c r="I4614" s="1566">
        <v>510</v>
      </c>
      <c r="J4614" s="1564">
        <f t="shared" si="247"/>
        <v>30</v>
      </c>
      <c r="K4614" s="1566">
        <f t="shared" si="248"/>
        <v>357</v>
      </c>
      <c r="L4614" s="1564"/>
      <c r="M4614" s="1564"/>
      <c r="N4614" s="1567">
        <f t="shared" si="249"/>
        <v>0</v>
      </c>
      <c r="O4614" s="2102"/>
      <c r="P4614" s="2102"/>
      <c r="Q4614" s="2102">
        <f t="shared" si="250"/>
        <v>0</v>
      </c>
      <c r="R4614" s="2386"/>
    </row>
    <row r="4615" spans="3:18" ht="14.25" customHeight="1">
      <c r="C4615" s="1562">
        <v>234</v>
      </c>
      <c r="D4615" s="1951" t="s">
        <v>6319</v>
      </c>
      <c r="E4615" s="1808">
        <v>10</v>
      </c>
      <c r="F4615" s="1564" t="s">
        <v>3489</v>
      </c>
      <c r="G4615" s="1718">
        <v>5</v>
      </c>
      <c r="H4615" s="1564">
        <v>2023</v>
      </c>
      <c r="I4615" s="1566">
        <v>190</v>
      </c>
      <c r="J4615" s="1564">
        <f t="shared" si="247"/>
        <v>30</v>
      </c>
      <c r="K4615" s="1566">
        <f t="shared" si="248"/>
        <v>133</v>
      </c>
      <c r="L4615" s="1564"/>
      <c r="M4615" s="1564"/>
      <c r="N4615" s="1567">
        <f t="shared" si="249"/>
        <v>0</v>
      </c>
      <c r="O4615" s="2102"/>
      <c r="P4615" s="2102"/>
      <c r="Q4615" s="2102">
        <f t="shared" si="250"/>
        <v>0</v>
      </c>
      <c r="R4615" s="2386"/>
    </row>
    <row r="4616" spans="3:18" ht="14.25" customHeight="1">
      <c r="C4616" s="1562">
        <v>235</v>
      </c>
      <c r="D4616" s="1951" t="s">
        <v>6320</v>
      </c>
      <c r="E4616" s="1808">
        <v>10</v>
      </c>
      <c r="F4616" s="1564" t="s">
        <v>3489</v>
      </c>
      <c r="G4616" s="1718">
        <v>3</v>
      </c>
      <c r="H4616" s="1564">
        <v>2023</v>
      </c>
      <c r="I4616" s="1566">
        <v>99</v>
      </c>
      <c r="J4616" s="1564">
        <f t="shared" si="247"/>
        <v>30</v>
      </c>
      <c r="K4616" s="1566">
        <f t="shared" si="248"/>
        <v>69.3</v>
      </c>
      <c r="L4616" s="1564"/>
      <c r="M4616" s="1564"/>
      <c r="N4616" s="1567">
        <f t="shared" si="249"/>
        <v>0</v>
      </c>
      <c r="O4616" s="2102"/>
      <c r="P4616" s="2102"/>
      <c r="Q4616" s="2102">
        <f t="shared" si="250"/>
        <v>0</v>
      </c>
      <c r="R4616" s="2386"/>
    </row>
    <row r="4617" spans="3:18" ht="14.25" customHeight="1">
      <c r="C4617" s="1562">
        <v>236</v>
      </c>
      <c r="D4617" s="1951" t="s">
        <v>6321</v>
      </c>
      <c r="E4617" s="1808">
        <v>10</v>
      </c>
      <c r="F4617" s="1564" t="s">
        <v>3489</v>
      </c>
      <c r="G4617" s="1718">
        <v>2</v>
      </c>
      <c r="H4617" s="1564">
        <v>2023</v>
      </c>
      <c r="I4617" s="1566">
        <v>370</v>
      </c>
      <c r="J4617" s="1564">
        <f t="shared" si="247"/>
        <v>30</v>
      </c>
      <c r="K4617" s="1566">
        <f t="shared" si="248"/>
        <v>259</v>
      </c>
      <c r="L4617" s="1564"/>
      <c r="M4617" s="1564"/>
      <c r="N4617" s="1567">
        <f t="shared" si="249"/>
        <v>0</v>
      </c>
      <c r="O4617" s="2102"/>
      <c r="P4617" s="2102"/>
      <c r="Q4617" s="2102">
        <f t="shared" si="250"/>
        <v>0</v>
      </c>
      <c r="R4617" s="2386"/>
    </row>
    <row r="4618" spans="3:18" ht="14.25" customHeight="1">
      <c r="C4618" s="1562">
        <v>237</v>
      </c>
      <c r="D4618" s="1951" t="s">
        <v>6322</v>
      </c>
      <c r="E4618" s="1808">
        <v>10</v>
      </c>
      <c r="F4618" s="1564" t="s">
        <v>3489</v>
      </c>
      <c r="G4618" s="1718">
        <v>1</v>
      </c>
      <c r="H4618" s="1564">
        <v>2023</v>
      </c>
      <c r="I4618" s="1566">
        <v>2384.8000000000002</v>
      </c>
      <c r="J4618" s="1564">
        <f t="shared" si="247"/>
        <v>30</v>
      </c>
      <c r="K4618" s="1566">
        <f t="shared" si="248"/>
        <v>1669.3600000000001</v>
      </c>
      <c r="L4618" s="1564"/>
      <c r="M4618" s="1564"/>
      <c r="N4618" s="1567">
        <f t="shared" si="249"/>
        <v>0</v>
      </c>
      <c r="O4618" s="2102"/>
      <c r="P4618" s="2102"/>
      <c r="Q4618" s="2102">
        <f t="shared" si="250"/>
        <v>0</v>
      </c>
      <c r="R4618" s="2386"/>
    </row>
    <row r="4619" spans="3:18" ht="14.25" customHeight="1">
      <c r="C4619" s="1562">
        <v>238</v>
      </c>
      <c r="D4619" s="1951" t="s">
        <v>6323</v>
      </c>
      <c r="E4619" s="1808">
        <v>10</v>
      </c>
      <c r="F4619" s="1564" t="s">
        <v>3489</v>
      </c>
      <c r="G4619" s="1718">
        <v>1</v>
      </c>
      <c r="H4619" s="1564">
        <v>2023</v>
      </c>
      <c r="I4619" s="1566">
        <v>850</v>
      </c>
      <c r="J4619" s="1564">
        <f t="shared" si="247"/>
        <v>30</v>
      </c>
      <c r="K4619" s="1566">
        <f t="shared" si="248"/>
        <v>595</v>
      </c>
      <c r="L4619" s="1564"/>
      <c r="M4619" s="1564"/>
      <c r="N4619" s="1567">
        <f t="shared" si="249"/>
        <v>0</v>
      </c>
      <c r="O4619" s="2102"/>
      <c r="P4619" s="2102"/>
      <c r="Q4619" s="2102">
        <f t="shared" si="250"/>
        <v>0</v>
      </c>
      <c r="R4619" s="2386"/>
    </row>
    <row r="4620" spans="3:18" ht="14.25" customHeight="1">
      <c r="C4620" s="1562">
        <v>239</v>
      </c>
      <c r="D4620" s="1951" t="s">
        <v>6324</v>
      </c>
      <c r="E4620" s="1808">
        <v>10</v>
      </c>
      <c r="F4620" s="1564" t="s">
        <v>3489</v>
      </c>
      <c r="G4620" s="1718">
        <v>1</v>
      </c>
      <c r="H4620" s="1564">
        <v>2023</v>
      </c>
      <c r="I4620" s="1566">
        <v>120</v>
      </c>
      <c r="J4620" s="1564">
        <f t="shared" si="247"/>
        <v>30</v>
      </c>
      <c r="K4620" s="1566">
        <f t="shared" si="248"/>
        <v>84</v>
      </c>
      <c r="L4620" s="1564"/>
      <c r="M4620" s="1564"/>
      <c r="N4620" s="1567">
        <f t="shared" si="249"/>
        <v>0</v>
      </c>
      <c r="O4620" s="2102"/>
      <c r="P4620" s="2102"/>
      <c r="Q4620" s="2102">
        <f t="shared" si="250"/>
        <v>0</v>
      </c>
      <c r="R4620" s="2386"/>
    </row>
    <row r="4621" spans="3:18" ht="14.25" customHeight="1">
      <c r="C4621" s="1562">
        <v>240</v>
      </c>
      <c r="D4621" s="1951" t="s">
        <v>6325</v>
      </c>
      <c r="E4621" s="1808">
        <v>10</v>
      </c>
      <c r="F4621" s="1564" t="s">
        <v>3489</v>
      </c>
      <c r="G4621" s="1718">
        <v>1</v>
      </c>
      <c r="H4621" s="1564">
        <v>2023</v>
      </c>
      <c r="I4621" s="1566">
        <v>144</v>
      </c>
      <c r="J4621" s="1564">
        <f t="shared" si="247"/>
        <v>30</v>
      </c>
      <c r="K4621" s="1566">
        <f t="shared" si="248"/>
        <v>100.80000000000001</v>
      </c>
      <c r="L4621" s="1564"/>
      <c r="M4621" s="1564"/>
      <c r="N4621" s="1567">
        <f t="shared" si="249"/>
        <v>0</v>
      </c>
      <c r="O4621" s="2102"/>
      <c r="P4621" s="2102"/>
      <c r="Q4621" s="2102">
        <f t="shared" si="250"/>
        <v>0</v>
      </c>
      <c r="R4621" s="2386"/>
    </row>
    <row r="4622" spans="3:18" ht="14.25" customHeight="1">
      <c r="C4622" s="1562">
        <v>241</v>
      </c>
      <c r="D4622" s="1951" t="s">
        <v>6294</v>
      </c>
      <c r="E4622" s="1808">
        <v>10</v>
      </c>
      <c r="F4622" s="1564" t="s">
        <v>3489</v>
      </c>
      <c r="G4622" s="1718">
        <v>10</v>
      </c>
      <c r="H4622" s="1564">
        <v>2023</v>
      </c>
      <c r="I4622" s="1566">
        <v>490</v>
      </c>
      <c r="J4622" s="1564">
        <f t="shared" si="247"/>
        <v>30</v>
      </c>
      <c r="K4622" s="1566">
        <f t="shared" si="248"/>
        <v>343</v>
      </c>
      <c r="L4622" s="1564"/>
      <c r="M4622" s="1564"/>
      <c r="N4622" s="1567">
        <f t="shared" si="249"/>
        <v>0</v>
      </c>
      <c r="O4622" s="2102"/>
      <c r="P4622" s="2102"/>
      <c r="Q4622" s="2102">
        <f t="shared" si="250"/>
        <v>0</v>
      </c>
      <c r="R4622" s="2386"/>
    </row>
    <row r="4623" spans="3:18" ht="14.25" customHeight="1">
      <c r="C4623" s="1562">
        <v>242</v>
      </c>
      <c r="D4623" s="1951" t="s">
        <v>6326</v>
      </c>
      <c r="E4623" s="1808">
        <v>10</v>
      </c>
      <c r="F4623" s="1564" t="s">
        <v>3489</v>
      </c>
      <c r="G4623" s="1718">
        <v>1</v>
      </c>
      <c r="H4623" s="1564">
        <v>2023</v>
      </c>
      <c r="I4623" s="1566">
        <v>120</v>
      </c>
      <c r="J4623" s="1564">
        <f t="shared" si="247"/>
        <v>30</v>
      </c>
      <c r="K4623" s="1566">
        <f t="shared" si="248"/>
        <v>84</v>
      </c>
      <c r="L4623" s="1564"/>
      <c r="M4623" s="1564"/>
      <c r="N4623" s="1567">
        <f t="shared" si="249"/>
        <v>0</v>
      </c>
      <c r="O4623" s="2102"/>
      <c r="P4623" s="2102"/>
      <c r="Q4623" s="2102">
        <f t="shared" si="250"/>
        <v>0</v>
      </c>
      <c r="R4623" s="2386"/>
    </row>
    <row r="4624" spans="3:18" ht="14.25" customHeight="1">
      <c r="C4624" s="1562">
        <v>243</v>
      </c>
      <c r="D4624" s="1951" t="s">
        <v>6327</v>
      </c>
      <c r="E4624" s="1808">
        <v>10</v>
      </c>
      <c r="F4624" s="1564" t="s">
        <v>3489</v>
      </c>
      <c r="G4624" s="1718">
        <v>2</v>
      </c>
      <c r="H4624" s="1564">
        <v>2023</v>
      </c>
      <c r="I4624" s="1566">
        <v>138</v>
      </c>
      <c r="J4624" s="1564">
        <f t="shared" si="247"/>
        <v>30</v>
      </c>
      <c r="K4624" s="1566">
        <f t="shared" si="248"/>
        <v>96.6</v>
      </c>
      <c r="L4624" s="1564"/>
      <c r="M4624" s="1564"/>
      <c r="N4624" s="1567">
        <f t="shared" si="249"/>
        <v>0</v>
      </c>
      <c r="O4624" s="2102"/>
      <c r="P4624" s="2102"/>
      <c r="Q4624" s="2102">
        <f t="shared" si="250"/>
        <v>0</v>
      </c>
      <c r="R4624" s="2386"/>
    </row>
    <row r="4625" spans="3:18" ht="14.25" customHeight="1">
      <c r="C4625" s="1562">
        <v>244</v>
      </c>
      <c r="D4625" s="1951" t="s">
        <v>6328</v>
      </c>
      <c r="E4625" s="1808">
        <v>10</v>
      </c>
      <c r="F4625" s="1564" t="s">
        <v>3489</v>
      </c>
      <c r="G4625" s="1718">
        <v>1</v>
      </c>
      <c r="H4625" s="1564">
        <v>2023</v>
      </c>
      <c r="I4625" s="1566">
        <v>520</v>
      </c>
      <c r="J4625" s="1564">
        <f t="shared" si="247"/>
        <v>30</v>
      </c>
      <c r="K4625" s="1566">
        <f t="shared" si="248"/>
        <v>364</v>
      </c>
      <c r="L4625" s="1564"/>
      <c r="M4625" s="1564"/>
      <c r="N4625" s="1567">
        <f t="shared" si="249"/>
        <v>0</v>
      </c>
      <c r="O4625" s="2102"/>
      <c r="P4625" s="2102"/>
      <c r="Q4625" s="2102">
        <f t="shared" si="250"/>
        <v>0</v>
      </c>
      <c r="R4625" s="2386"/>
    </row>
    <row r="4626" spans="3:18" ht="14.25" customHeight="1">
      <c r="C4626" s="1562">
        <v>245</v>
      </c>
      <c r="D4626" s="1951" t="s">
        <v>2229</v>
      </c>
      <c r="E4626" s="1808">
        <v>10</v>
      </c>
      <c r="F4626" s="1564" t="s">
        <v>3489</v>
      </c>
      <c r="G4626" s="1718">
        <v>19</v>
      </c>
      <c r="H4626" s="1564">
        <v>2023</v>
      </c>
      <c r="I4626" s="1566">
        <v>2014</v>
      </c>
      <c r="J4626" s="1564">
        <f t="shared" si="247"/>
        <v>30</v>
      </c>
      <c r="K4626" s="1566">
        <f t="shared" si="248"/>
        <v>1409.8000000000002</v>
      </c>
      <c r="L4626" s="1564"/>
      <c r="M4626" s="1564"/>
      <c r="N4626" s="1567">
        <f t="shared" si="249"/>
        <v>0</v>
      </c>
      <c r="O4626" s="2102"/>
      <c r="P4626" s="2102"/>
      <c r="Q4626" s="2102">
        <f t="shared" si="250"/>
        <v>0</v>
      </c>
      <c r="R4626" s="2386"/>
    </row>
    <row r="4627" spans="3:18" ht="14.25" customHeight="1">
      <c r="C4627" s="1562">
        <v>246</v>
      </c>
      <c r="D4627" s="1951" t="s">
        <v>6330</v>
      </c>
      <c r="E4627" s="1808">
        <v>10</v>
      </c>
      <c r="F4627" s="1564" t="s">
        <v>3489</v>
      </c>
      <c r="G4627" s="1718">
        <v>1</v>
      </c>
      <c r="H4627" s="1564">
        <v>2023</v>
      </c>
      <c r="I4627" s="1566">
        <v>195</v>
      </c>
      <c r="J4627" s="1564">
        <f t="shared" si="247"/>
        <v>30</v>
      </c>
      <c r="K4627" s="1566">
        <f t="shared" si="248"/>
        <v>136.5</v>
      </c>
      <c r="L4627" s="1564"/>
      <c r="M4627" s="1564"/>
      <c r="N4627" s="1567">
        <f t="shared" si="249"/>
        <v>0</v>
      </c>
      <c r="O4627" s="2102"/>
      <c r="P4627" s="2102"/>
      <c r="Q4627" s="2102">
        <f t="shared" si="250"/>
        <v>0</v>
      </c>
      <c r="R4627" s="2386"/>
    </row>
    <row r="4628" spans="3:18" ht="14.25" customHeight="1">
      <c r="C4628" s="1562">
        <v>247</v>
      </c>
      <c r="D4628" s="1951" t="s">
        <v>7786</v>
      </c>
      <c r="E4628" s="1808">
        <v>10</v>
      </c>
      <c r="F4628" s="1564" t="s">
        <v>3489</v>
      </c>
      <c r="G4628" s="1718">
        <v>1</v>
      </c>
      <c r="H4628" s="1564">
        <v>2024</v>
      </c>
      <c r="I4628" s="1566">
        <v>41.082999999999998</v>
      </c>
      <c r="J4628" s="1564">
        <f t="shared" si="247"/>
        <v>20</v>
      </c>
      <c r="K4628" s="1566">
        <f t="shared" si="248"/>
        <v>32.866399999999999</v>
      </c>
      <c r="L4628" s="1564"/>
      <c r="M4628" s="1564"/>
      <c r="N4628" s="1567">
        <f t="shared" si="249"/>
        <v>0</v>
      </c>
      <c r="O4628" s="2102"/>
      <c r="P4628" s="2102"/>
      <c r="Q4628" s="2102">
        <f t="shared" si="250"/>
        <v>0</v>
      </c>
      <c r="R4628" s="2386"/>
    </row>
    <row r="4629" spans="3:18" ht="14.25" customHeight="1">
      <c r="C4629" s="1562">
        <v>248</v>
      </c>
      <c r="D4629" s="1951" t="s">
        <v>7787</v>
      </c>
      <c r="E4629" s="1808">
        <v>10</v>
      </c>
      <c r="F4629" s="1564" t="s">
        <v>3489</v>
      </c>
      <c r="G4629" s="1718">
        <v>2</v>
      </c>
      <c r="H4629" s="1564">
        <v>2024</v>
      </c>
      <c r="I4629" s="1566">
        <v>332</v>
      </c>
      <c r="J4629" s="1564">
        <f t="shared" si="247"/>
        <v>20</v>
      </c>
      <c r="K4629" s="1566">
        <f t="shared" si="248"/>
        <v>265.60000000000002</v>
      </c>
      <c r="L4629" s="1564"/>
      <c r="M4629" s="1564"/>
      <c r="N4629" s="1567">
        <f t="shared" si="249"/>
        <v>0</v>
      </c>
      <c r="O4629" s="2102"/>
      <c r="P4629" s="2102"/>
      <c r="Q4629" s="2102">
        <f t="shared" si="250"/>
        <v>0</v>
      </c>
      <c r="R4629" s="2386"/>
    </row>
    <row r="4630" spans="3:18" ht="14.25" customHeight="1">
      <c r="C4630" s="1562">
        <v>249</v>
      </c>
      <c r="D4630" s="1951" t="s">
        <v>7788</v>
      </c>
      <c r="E4630" s="1808">
        <v>10</v>
      </c>
      <c r="F4630" s="1564" t="s">
        <v>3489</v>
      </c>
      <c r="G4630" s="1718">
        <v>1</v>
      </c>
      <c r="H4630" s="1564">
        <v>2024</v>
      </c>
      <c r="I4630" s="1566">
        <v>100</v>
      </c>
      <c r="J4630" s="1564">
        <f t="shared" si="247"/>
        <v>20</v>
      </c>
      <c r="K4630" s="1566">
        <f t="shared" si="248"/>
        <v>80</v>
      </c>
      <c r="L4630" s="1564"/>
      <c r="M4630" s="1564"/>
      <c r="N4630" s="1567">
        <f t="shared" si="249"/>
        <v>0</v>
      </c>
      <c r="O4630" s="2102"/>
      <c r="P4630" s="2102"/>
      <c r="Q4630" s="2102">
        <f t="shared" si="250"/>
        <v>0</v>
      </c>
      <c r="R4630" s="2386"/>
    </row>
    <row r="4631" spans="3:18" ht="14.25" customHeight="1">
      <c r="C4631" s="1562">
        <v>250</v>
      </c>
      <c r="D4631" s="1951" t="s">
        <v>7789</v>
      </c>
      <c r="E4631" s="1808">
        <v>10</v>
      </c>
      <c r="F4631" s="1564" t="s">
        <v>3489</v>
      </c>
      <c r="G4631" s="1718">
        <v>1</v>
      </c>
      <c r="H4631" s="1564">
        <v>2024</v>
      </c>
      <c r="I4631" s="1566">
        <v>120</v>
      </c>
      <c r="J4631" s="1564">
        <f t="shared" si="247"/>
        <v>20</v>
      </c>
      <c r="K4631" s="1566">
        <f t="shared" si="248"/>
        <v>96</v>
      </c>
      <c r="L4631" s="1564"/>
      <c r="M4631" s="1564"/>
      <c r="N4631" s="1567">
        <f t="shared" si="249"/>
        <v>0</v>
      </c>
      <c r="O4631" s="2102"/>
      <c r="P4631" s="2102"/>
      <c r="Q4631" s="2102">
        <f t="shared" si="250"/>
        <v>0</v>
      </c>
      <c r="R4631" s="2386"/>
    </row>
    <row r="4632" spans="3:18" ht="14.25" customHeight="1">
      <c r="C4632" s="1562">
        <v>251</v>
      </c>
      <c r="D4632" s="1951" t="s">
        <v>7790</v>
      </c>
      <c r="E4632" s="1808">
        <v>10</v>
      </c>
      <c r="F4632" s="1564" t="s">
        <v>3489</v>
      </c>
      <c r="G4632" s="1718">
        <v>1</v>
      </c>
      <c r="H4632" s="1564">
        <v>2024</v>
      </c>
      <c r="I4632" s="1566">
        <v>98</v>
      </c>
      <c r="J4632" s="1564">
        <f t="shared" si="247"/>
        <v>20</v>
      </c>
      <c r="K4632" s="1566">
        <f t="shared" si="248"/>
        <v>78.400000000000006</v>
      </c>
      <c r="L4632" s="1564"/>
      <c r="M4632" s="1564"/>
      <c r="N4632" s="1567">
        <f t="shared" si="249"/>
        <v>0</v>
      </c>
      <c r="O4632" s="2102"/>
      <c r="P4632" s="2102"/>
      <c r="Q4632" s="2102">
        <f t="shared" si="250"/>
        <v>0</v>
      </c>
      <c r="R4632" s="2386"/>
    </row>
    <row r="4633" spans="3:18" ht="14.25" customHeight="1">
      <c r="C4633" s="1562">
        <v>252</v>
      </c>
      <c r="D4633" s="1951" t="s">
        <v>5124</v>
      </c>
      <c r="E4633" s="1808">
        <v>10</v>
      </c>
      <c r="F4633" s="1564" t="s">
        <v>3489</v>
      </c>
      <c r="G4633" s="1718">
        <v>6</v>
      </c>
      <c r="H4633" s="1564">
        <v>2024</v>
      </c>
      <c r="I4633" s="1566">
        <v>144</v>
      </c>
      <c r="J4633" s="1564">
        <f t="shared" si="247"/>
        <v>20</v>
      </c>
      <c r="K4633" s="1566">
        <f t="shared" si="248"/>
        <v>115.2</v>
      </c>
      <c r="L4633" s="1564"/>
      <c r="M4633" s="1564"/>
      <c r="N4633" s="1567">
        <f t="shared" si="249"/>
        <v>0</v>
      </c>
      <c r="O4633" s="2102"/>
      <c r="P4633" s="2102"/>
      <c r="Q4633" s="2102">
        <f t="shared" si="250"/>
        <v>0</v>
      </c>
      <c r="R4633" s="2386"/>
    </row>
    <row r="4634" spans="3:18" ht="14.25" customHeight="1">
      <c r="C4634" s="1562">
        <v>253</v>
      </c>
      <c r="D4634" s="1951" t="s">
        <v>7791</v>
      </c>
      <c r="E4634" s="1808">
        <v>10</v>
      </c>
      <c r="F4634" s="1564" t="s">
        <v>3489</v>
      </c>
      <c r="G4634" s="1718">
        <v>2</v>
      </c>
      <c r="H4634" s="1564">
        <v>2024</v>
      </c>
      <c r="I4634" s="1566">
        <v>180</v>
      </c>
      <c r="J4634" s="1564">
        <f t="shared" si="247"/>
        <v>20</v>
      </c>
      <c r="K4634" s="1566">
        <f t="shared" si="248"/>
        <v>144</v>
      </c>
      <c r="L4634" s="1564"/>
      <c r="M4634" s="1564"/>
      <c r="N4634" s="1567">
        <f t="shared" si="249"/>
        <v>0</v>
      </c>
      <c r="O4634" s="2102"/>
      <c r="P4634" s="2102"/>
      <c r="Q4634" s="2102">
        <f t="shared" si="250"/>
        <v>0</v>
      </c>
      <c r="R4634" s="2386"/>
    </row>
    <row r="4635" spans="3:18" ht="14.25" customHeight="1">
      <c r="C4635" s="1562">
        <v>254</v>
      </c>
      <c r="D4635" s="1951" t="s">
        <v>7792</v>
      </c>
      <c r="E4635" s="1808">
        <v>10</v>
      </c>
      <c r="F4635" s="1564" t="s">
        <v>3489</v>
      </c>
      <c r="G4635" s="1718">
        <v>1</v>
      </c>
      <c r="H4635" s="1564">
        <v>2024</v>
      </c>
      <c r="I4635" s="1566">
        <v>107.75</v>
      </c>
      <c r="J4635" s="1564">
        <f t="shared" si="247"/>
        <v>20</v>
      </c>
      <c r="K4635" s="1566">
        <f t="shared" si="248"/>
        <v>86.2</v>
      </c>
      <c r="L4635" s="1564"/>
      <c r="M4635" s="1564"/>
      <c r="N4635" s="1567">
        <f t="shared" si="249"/>
        <v>0</v>
      </c>
      <c r="O4635" s="2102"/>
      <c r="P4635" s="2102"/>
      <c r="Q4635" s="2102">
        <f t="shared" si="250"/>
        <v>0</v>
      </c>
      <c r="R4635" s="2386"/>
    </row>
    <row r="4636" spans="3:18" ht="14.25" customHeight="1">
      <c r="C4636" s="1562">
        <v>255</v>
      </c>
      <c r="D4636" s="1951" t="s">
        <v>2229</v>
      </c>
      <c r="E4636" s="1808">
        <v>10</v>
      </c>
      <c r="F4636" s="1564" t="s">
        <v>3489</v>
      </c>
      <c r="G4636" s="1718">
        <v>4</v>
      </c>
      <c r="H4636" s="1564">
        <v>2024</v>
      </c>
      <c r="I4636" s="1566">
        <v>423.48</v>
      </c>
      <c r="J4636" s="1564">
        <f t="shared" si="247"/>
        <v>20</v>
      </c>
      <c r="K4636" s="1566">
        <f t="shared" si="248"/>
        <v>338.78399999999999</v>
      </c>
      <c r="L4636" s="1564"/>
      <c r="M4636" s="1564"/>
      <c r="N4636" s="1567">
        <f t="shared" si="249"/>
        <v>0</v>
      </c>
      <c r="O4636" s="2102"/>
      <c r="P4636" s="2102"/>
      <c r="Q4636" s="2102">
        <f t="shared" si="250"/>
        <v>0</v>
      </c>
      <c r="R4636" s="2386"/>
    </row>
    <row r="4637" spans="3:18" ht="14.25" customHeight="1">
      <c r="C4637" s="1562">
        <v>256</v>
      </c>
      <c r="D4637" s="1951" t="s">
        <v>7785</v>
      </c>
      <c r="E4637" s="1808">
        <v>10</v>
      </c>
      <c r="F4637" s="1564" t="s">
        <v>3489</v>
      </c>
      <c r="G4637" s="1718">
        <v>1</v>
      </c>
      <c r="H4637" s="1564">
        <v>2024</v>
      </c>
      <c r="I4637" s="1566">
        <v>42</v>
      </c>
      <c r="J4637" s="1564">
        <f t="shared" si="247"/>
        <v>20</v>
      </c>
      <c r="K4637" s="1566">
        <f t="shared" si="248"/>
        <v>33.6</v>
      </c>
      <c r="L4637" s="1564"/>
      <c r="M4637" s="1564"/>
      <c r="N4637" s="1567">
        <f t="shared" si="249"/>
        <v>0</v>
      </c>
      <c r="O4637" s="2102"/>
      <c r="P4637" s="2102"/>
      <c r="Q4637" s="2102">
        <f t="shared" si="250"/>
        <v>0</v>
      </c>
      <c r="R4637" s="2386"/>
    </row>
    <row r="4638" spans="3:18" ht="14.25" customHeight="1">
      <c r="C4638" s="1562">
        <v>257</v>
      </c>
      <c r="D4638" s="1951" t="s">
        <v>7793</v>
      </c>
      <c r="E4638" s="1808">
        <v>10</v>
      </c>
      <c r="F4638" s="1564" t="s">
        <v>3489</v>
      </c>
      <c r="G4638" s="1718">
        <v>1</v>
      </c>
      <c r="H4638" s="1564">
        <v>2024</v>
      </c>
      <c r="I4638" s="1566">
        <v>225</v>
      </c>
      <c r="J4638" s="1564">
        <f t="shared" ref="J4638:J4701" si="251">IF(($J$14-H4638)*J$4380&gt;100,100,($J$14-H4638)*J$4380)</f>
        <v>20</v>
      </c>
      <c r="K4638" s="1566">
        <f t="shared" ref="K4638:K4701" si="252">IF(J4638=100,0,I4638-I4638*J4638%)</f>
        <v>180</v>
      </c>
      <c r="L4638" s="1564"/>
      <c r="M4638" s="1564"/>
      <c r="N4638" s="1567">
        <f t="shared" ref="N4638:N4701" si="253">+L4638*M4638</f>
        <v>0</v>
      </c>
      <c r="O4638" s="2102"/>
      <c r="P4638" s="2102"/>
      <c r="Q4638" s="2102">
        <f t="shared" ref="Q4638:Q4701" si="254">+O4638*P4638</f>
        <v>0</v>
      </c>
      <c r="R4638" s="2386"/>
    </row>
    <row r="4639" spans="3:18" ht="14.25" customHeight="1">
      <c r="C4639" s="1562">
        <v>258</v>
      </c>
      <c r="D4639" s="1951" t="s">
        <v>7794</v>
      </c>
      <c r="E4639" s="1808">
        <v>10</v>
      </c>
      <c r="F4639" s="1564" t="s">
        <v>3489</v>
      </c>
      <c r="G4639" s="1718">
        <v>1</v>
      </c>
      <c r="H4639" s="1564">
        <v>2024</v>
      </c>
      <c r="I4639" s="1566">
        <v>3118.2429999999999</v>
      </c>
      <c r="J4639" s="1564">
        <f t="shared" si="251"/>
        <v>20</v>
      </c>
      <c r="K4639" s="1566">
        <f t="shared" si="252"/>
        <v>2494.5944</v>
      </c>
      <c r="L4639" s="1564"/>
      <c r="M4639" s="1564"/>
      <c r="N4639" s="1567">
        <f t="shared" si="253"/>
        <v>0</v>
      </c>
      <c r="O4639" s="2102"/>
      <c r="P4639" s="2102"/>
      <c r="Q4639" s="2102">
        <f t="shared" si="254"/>
        <v>0</v>
      </c>
      <c r="R4639" s="2386"/>
    </row>
    <row r="4640" spans="3:18" ht="14.25" customHeight="1">
      <c r="C4640" s="1562">
        <v>259</v>
      </c>
      <c r="D4640" s="1951" t="s">
        <v>7795</v>
      </c>
      <c r="E4640" s="1808">
        <v>10</v>
      </c>
      <c r="F4640" s="1564" t="s">
        <v>3489</v>
      </c>
      <c r="G4640" s="1718">
        <v>2</v>
      </c>
      <c r="H4640" s="1564">
        <v>2024</v>
      </c>
      <c r="I4640" s="1566">
        <v>1247.297</v>
      </c>
      <c r="J4640" s="1564">
        <f t="shared" si="251"/>
        <v>20</v>
      </c>
      <c r="K4640" s="1566">
        <f t="shared" si="252"/>
        <v>997.83760000000007</v>
      </c>
      <c r="L4640" s="1564"/>
      <c r="M4640" s="1564"/>
      <c r="N4640" s="1567">
        <f t="shared" si="253"/>
        <v>0</v>
      </c>
      <c r="O4640" s="2102"/>
      <c r="P4640" s="2102"/>
      <c r="Q4640" s="2102">
        <f t="shared" si="254"/>
        <v>0</v>
      </c>
      <c r="R4640" s="2386"/>
    </row>
    <row r="4641" spans="3:18" ht="14.25" customHeight="1">
      <c r="C4641" s="1562">
        <v>260</v>
      </c>
      <c r="D4641" s="1951" t="s">
        <v>7796</v>
      </c>
      <c r="E4641" s="1808">
        <v>10</v>
      </c>
      <c r="F4641" s="1564" t="s">
        <v>3489</v>
      </c>
      <c r="G4641" s="1718">
        <v>1</v>
      </c>
      <c r="H4641" s="1564">
        <v>2024</v>
      </c>
      <c r="I4641" s="1566">
        <v>498.91899999999998</v>
      </c>
      <c r="J4641" s="1564">
        <f t="shared" si="251"/>
        <v>20</v>
      </c>
      <c r="K4641" s="1566">
        <f t="shared" si="252"/>
        <v>399.1352</v>
      </c>
      <c r="L4641" s="1564"/>
      <c r="M4641" s="1564"/>
      <c r="N4641" s="1567">
        <f t="shared" si="253"/>
        <v>0</v>
      </c>
      <c r="O4641" s="2102"/>
      <c r="P4641" s="2102"/>
      <c r="Q4641" s="2102">
        <f t="shared" si="254"/>
        <v>0</v>
      </c>
      <c r="R4641" s="2386"/>
    </row>
    <row r="4642" spans="3:18" ht="14.25" customHeight="1">
      <c r="C4642" s="1562">
        <v>261</v>
      </c>
      <c r="D4642" s="1951" t="s">
        <v>7797</v>
      </c>
      <c r="E4642" s="1808">
        <v>10</v>
      </c>
      <c r="F4642" s="1564" t="s">
        <v>3489</v>
      </c>
      <c r="G4642" s="1718">
        <v>1</v>
      </c>
      <c r="H4642" s="1564">
        <v>2024</v>
      </c>
      <c r="I4642" s="1566">
        <v>343.00700000000001</v>
      </c>
      <c r="J4642" s="1564">
        <f t="shared" si="251"/>
        <v>20</v>
      </c>
      <c r="K4642" s="1566">
        <f t="shared" si="252"/>
        <v>274.40559999999999</v>
      </c>
      <c r="L4642" s="1564"/>
      <c r="M4642" s="1564"/>
      <c r="N4642" s="1567">
        <f t="shared" si="253"/>
        <v>0</v>
      </c>
      <c r="O4642" s="2102"/>
      <c r="P4642" s="2102"/>
      <c r="Q4642" s="2102">
        <f t="shared" si="254"/>
        <v>0</v>
      </c>
      <c r="R4642" s="2386"/>
    </row>
    <row r="4643" spans="3:18" ht="14.25" customHeight="1">
      <c r="C4643" s="1562">
        <v>262</v>
      </c>
      <c r="D4643" s="1951" t="s">
        <v>7798</v>
      </c>
      <c r="E4643" s="1808">
        <v>10</v>
      </c>
      <c r="F4643" s="1564" t="s">
        <v>3489</v>
      </c>
      <c r="G4643" s="1718">
        <v>1</v>
      </c>
      <c r="H4643" s="1564">
        <v>2024</v>
      </c>
      <c r="I4643" s="1566">
        <v>2392.8960000000002</v>
      </c>
      <c r="J4643" s="1564">
        <f t="shared" si="251"/>
        <v>20</v>
      </c>
      <c r="K4643" s="1566">
        <f t="shared" si="252"/>
        <v>1914.3168000000001</v>
      </c>
      <c r="L4643" s="1564"/>
      <c r="M4643" s="1564"/>
      <c r="N4643" s="1567">
        <f t="shared" si="253"/>
        <v>0</v>
      </c>
      <c r="O4643" s="2102"/>
      <c r="P4643" s="2102"/>
      <c r="Q4643" s="2102">
        <f t="shared" si="254"/>
        <v>0</v>
      </c>
      <c r="R4643" s="2386"/>
    </row>
    <row r="4644" spans="3:18" ht="14.25" customHeight="1">
      <c r="C4644" s="1562">
        <v>263</v>
      </c>
      <c r="D4644" s="1951" t="s">
        <v>7799</v>
      </c>
      <c r="E4644" s="1808">
        <v>10</v>
      </c>
      <c r="F4644" s="1564" t="s">
        <v>3489</v>
      </c>
      <c r="G4644" s="1718">
        <v>10</v>
      </c>
      <c r="H4644" s="1564">
        <v>2024</v>
      </c>
      <c r="I4644" s="1566">
        <v>3741.8910000000001</v>
      </c>
      <c r="J4644" s="1564">
        <f t="shared" si="251"/>
        <v>20</v>
      </c>
      <c r="K4644" s="1566">
        <f t="shared" si="252"/>
        <v>2993.5128</v>
      </c>
      <c r="L4644" s="1564"/>
      <c r="M4644" s="1564"/>
      <c r="N4644" s="1567">
        <f t="shared" si="253"/>
        <v>0</v>
      </c>
      <c r="O4644" s="2102"/>
      <c r="P4644" s="2102"/>
      <c r="Q4644" s="2102">
        <f t="shared" si="254"/>
        <v>0</v>
      </c>
      <c r="R4644" s="2386"/>
    </row>
    <row r="4645" spans="3:18" ht="14.25" customHeight="1">
      <c r="C4645" s="1562">
        <v>264</v>
      </c>
      <c r="D4645" s="1951" t="s">
        <v>7800</v>
      </c>
      <c r="E4645" s="1808">
        <v>10</v>
      </c>
      <c r="F4645" s="1564" t="s">
        <v>3489</v>
      </c>
      <c r="G4645" s="1718">
        <v>32</v>
      </c>
      <c r="H4645" s="1564">
        <v>2024</v>
      </c>
      <c r="I4645" s="1566">
        <v>4789.6211199999998</v>
      </c>
      <c r="J4645" s="1564">
        <f t="shared" si="251"/>
        <v>20</v>
      </c>
      <c r="K4645" s="1566">
        <f t="shared" si="252"/>
        <v>3831.6968959999999</v>
      </c>
      <c r="L4645" s="1564"/>
      <c r="M4645" s="1564"/>
      <c r="N4645" s="1567">
        <f t="shared" si="253"/>
        <v>0</v>
      </c>
      <c r="O4645" s="2102"/>
      <c r="P4645" s="2102"/>
      <c r="Q4645" s="2102">
        <f t="shared" si="254"/>
        <v>0</v>
      </c>
      <c r="R4645" s="2386"/>
    </row>
    <row r="4646" spans="3:18" ht="14.25" customHeight="1">
      <c r="C4646" s="1562">
        <v>265</v>
      </c>
      <c r="D4646" s="1951" t="s">
        <v>7801</v>
      </c>
      <c r="E4646" s="1808">
        <v>10</v>
      </c>
      <c r="F4646" s="1564" t="s">
        <v>3489</v>
      </c>
      <c r="G4646" s="1718">
        <v>4</v>
      </c>
      <c r="H4646" s="1564">
        <v>2024</v>
      </c>
      <c r="I4646" s="1566">
        <v>898.05399999999997</v>
      </c>
      <c r="J4646" s="1564">
        <f t="shared" si="251"/>
        <v>20</v>
      </c>
      <c r="K4646" s="1566">
        <f t="shared" si="252"/>
        <v>718.44319999999993</v>
      </c>
      <c r="L4646" s="1564"/>
      <c r="M4646" s="1564"/>
      <c r="N4646" s="1567">
        <f t="shared" si="253"/>
        <v>0</v>
      </c>
      <c r="O4646" s="2102"/>
      <c r="P4646" s="2102"/>
      <c r="Q4646" s="2102">
        <f t="shared" si="254"/>
        <v>0</v>
      </c>
      <c r="R4646" s="2386"/>
    </row>
    <row r="4647" spans="3:18" ht="14.25" customHeight="1">
      <c r="C4647" s="1562">
        <v>266</v>
      </c>
      <c r="D4647" s="1951" t="s">
        <v>2185</v>
      </c>
      <c r="E4647" s="1808">
        <v>10</v>
      </c>
      <c r="F4647" s="1564" t="s">
        <v>3489</v>
      </c>
      <c r="G4647" s="1718">
        <v>2</v>
      </c>
      <c r="H4647" s="1564">
        <v>2024</v>
      </c>
      <c r="I4647" s="1566">
        <v>54.783999999999999</v>
      </c>
      <c r="J4647" s="1564">
        <f t="shared" si="251"/>
        <v>20</v>
      </c>
      <c r="K4647" s="1566">
        <f t="shared" si="252"/>
        <v>43.827199999999998</v>
      </c>
      <c r="L4647" s="1564"/>
      <c r="M4647" s="1564"/>
      <c r="N4647" s="1567">
        <f t="shared" si="253"/>
        <v>0</v>
      </c>
      <c r="O4647" s="2102"/>
      <c r="P4647" s="2102"/>
      <c r="Q4647" s="2102">
        <f t="shared" si="254"/>
        <v>0</v>
      </c>
      <c r="R4647" s="2386"/>
    </row>
    <row r="4648" spans="3:18" ht="14.25" customHeight="1">
      <c r="C4648" s="1562">
        <v>267</v>
      </c>
      <c r="D4648" s="1951" t="s">
        <v>2228</v>
      </c>
      <c r="E4648" s="1808">
        <v>10</v>
      </c>
      <c r="F4648" s="1564" t="s">
        <v>3489</v>
      </c>
      <c r="G4648" s="1718">
        <v>17</v>
      </c>
      <c r="H4648" s="1564">
        <v>2024</v>
      </c>
      <c r="I4648" s="1566">
        <v>316.2</v>
      </c>
      <c r="J4648" s="1564">
        <f t="shared" si="251"/>
        <v>20</v>
      </c>
      <c r="K4648" s="1566">
        <f t="shared" si="252"/>
        <v>252.95999999999998</v>
      </c>
      <c r="L4648" s="1564"/>
      <c r="M4648" s="1564"/>
      <c r="N4648" s="1567">
        <f t="shared" si="253"/>
        <v>0</v>
      </c>
      <c r="O4648" s="2102"/>
      <c r="P4648" s="2102"/>
      <c r="Q4648" s="2102">
        <f t="shared" si="254"/>
        <v>0</v>
      </c>
      <c r="R4648" s="2386"/>
    </row>
    <row r="4649" spans="3:18" ht="14.25" customHeight="1">
      <c r="C4649" s="1562">
        <v>268</v>
      </c>
      <c r="D4649" s="1951" t="s">
        <v>7802</v>
      </c>
      <c r="E4649" s="1808">
        <v>10</v>
      </c>
      <c r="F4649" s="1564" t="s">
        <v>3489</v>
      </c>
      <c r="G4649" s="1718">
        <v>147</v>
      </c>
      <c r="H4649" s="1564">
        <v>2024</v>
      </c>
      <c r="I4649" s="1566">
        <v>1490.58</v>
      </c>
      <c r="J4649" s="1564">
        <f t="shared" si="251"/>
        <v>20</v>
      </c>
      <c r="K4649" s="1566">
        <f t="shared" si="252"/>
        <v>1192.4639999999999</v>
      </c>
      <c r="L4649" s="1564"/>
      <c r="M4649" s="1564"/>
      <c r="N4649" s="1567">
        <f t="shared" si="253"/>
        <v>0</v>
      </c>
      <c r="O4649" s="2102"/>
      <c r="P4649" s="2102"/>
      <c r="Q4649" s="2102">
        <f t="shared" si="254"/>
        <v>0</v>
      </c>
      <c r="R4649" s="2386"/>
    </row>
    <row r="4650" spans="3:18" ht="14.25" customHeight="1">
      <c r="C4650" s="1562">
        <v>269</v>
      </c>
      <c r="D4650" s="1951" t="s">
        <v>7803</v>
      </c>
      <c r="E4650" s="1808">
        <v>10</v>
      </c>
      <c r="F4650" s="1564" t="s">
        <v>3489</v>
      </c>
      <c r="G4650" s="1718">
        <v>1</v>
      </c>
      <c r="H4650" s="1564">
        <v>2024</v>
      </c>
      <c r="I4650" s="1566">
        <v>100</v>
      </c>
      <c r="J4650" s="1564">
        <f t="shared" si="251"/>
        <v>20</v>
      </c>
      <c r="K4650" s="1566">
        <f t="shared" si="252"/>
        <v>80</v>
      </c>
      <c r="L4650" s="1564"/>
      <c r="M4650" s="1564"/>
      <c r="N4650" s="1567">
        <f t="shared" si="253"/>
        <v>0</v>
      </c>
      <c r="O4650" s="2102"/>
      <c r="P4650" s="2102"/>
      <c r="Q4650" s="2102">
        <f t="shared" si="254"/>
        <v>0</v>
      </c>
      <c r="R4650" s="2386"/>
    </row>
    <row r="4651" spans="3:18" ht="14.25" customHeight="1">
      <c r="C4651" s="1562">
        <v>270</v>
      </c>
      <c r="D4651" s="1951" t="s">
        <v>7799</v>
      </c>
      <c r="E4651" s="1808">
        <v>10</v>
      </c>
      <c r="F4651" s="1564" t="s">
        <v>3489</v>
      </c>
      <c r="G4651" s="1718">
        <v>95</v>
      </c>
      <c r="H4651" s="1564">
        <v>2024</v>
      </c>
      <c r="I4651" s="1566">
        <v>7410</v>
      </c>
      <c r="J4651" s="1564">
        <f t="shared" si="251"/>
        <v>20</v>
      </c>
      <c r="K4651" s="1566">
        <f t="shared" si="252"/>
        <v>5928</v>
      </c>
      <c r="L4651" s="1564"/>
      <c r="M4651" s="1564"/>
      <c r="N4651" s="1567">
        <f t="shared" si="253"/>
        <v>0</v>
      </c>
      <c r="O4651" s="2102"/>
      <c r="P4651" s="2102"/>
      <c r="Q4651" s="2102">
        <f t="shared" si="254"/>
        <v>0</v>
      </c>
      <c r="R4651" s="2386"/>
    </row>
    <row r="4652" spans="3:18" ht="14.25">
      <c r="C4652" s="1562">
        <v>271</v>
      </c>
      <c r="D4652" s="1951" t="s">
        <v>2157</v>
      </c>
      <c r="E4652" s="1808">
        <v>10</v>
      </c>
      <c r="F4652" s="1564" t="s">
        <v>3489</v>
      </c>
      <c r="G4652" s="1718"/>
      <c r="H4652" s="1564"/>
      <c r="I4652" s="1566"/>
      <c r="J4652" s="1564">
        <f t="shared" si="251"/>
        <v>100</v>
      </c>
      <c r="K4652" s="1566">
        <f t="shared" si="252"/>
        <v>0</v>
      </c>
      <c r="L4652" s="1564"/>
      <c r="M4652" s="1564"/>
      <c r="N4652" s="1567">
        <f t="shared" si="253"/>
        <v>0</v>
      </c>
      <c r="O4652" s="2102">
        <v>327</v>
      </c>
      <c r="P4652" s="2102">
        <v>12.57</v>
      </c>
      <c r="Q4652" s="2102">
        <f t="shared" si="254"/>
        <v>4110.3900000000003</v>
      </c>
      <c r="R4652" s="2386"/>
    </row>
    <row r="4653" spans="3:18" ht="14.25">
      <c r="C4653" s="1562">
        <v>272</v>
      </c>
      <c r="D4653" s="1951" t="s">
        <v>8045</v>
      </c>
      <c r="E4653" s="1808">
        <v>10</v>
      </c>
      <c r="F4653" s="1564" t="s">
        <v>3489</v>
      </c>
      <c r="G4653" s="1718"/>
      <c r="H4653" s="1564"/>
      <c r="I4653" s="1566"/>
      <c r="J4653" s="1564">
        <f t="shared" si="251"/>
        <v>100</v>
      </c>
      <c r="K4653" s="1566">
        <f t="shared" si="252"/>
        <v>0</v>
      </c>
      <c r="L4653" s="1564"/>
      <c r="M4653" s="1564"/>
      <c r="N4653" s="1567">
        <f t="shared" si="253"/>
        <v>0</v>
      </c>
      <c r="O4653" s="2102">
        <v>196</v>
      </c>
      <c r="P4653" s="2102">
        <v>18.600000000000001</v>
      </c>
      <c r="Q4653" s="2102">
        <f t="shared" si="254"/>
        <v>3645.6000000000004</v>
      </c>
      <c r="R4653" s="2386"/>
    </row>
    <row r="4654" spans="3:18" ht="14.25">
      <c r="C4654" s="1562">
        <v>273</v>
      </c>
      <c r="D4654" s="1951" t="s">
        <v>8046</v>
      </c>
      <c r="E4654" s="1808">
        <v>10</v>
      </c>
      <c r="F4654" s="1564" t="s">
        <v>3489</v>
      </c>
      <c r="G4654" s="1718"/>
      <c r="H4654" s="1564"/>
      <c r="I4654" s="1566"/>
      <c r="J4654" s="1564">
        <f t="shared" si="251"/>
        <v>100</v>
      </c>
      <c r="K4654" s="1566">
        <f t="shared" si="252"/>
        <v>0</v>
      </c>
      <c r="L4654" s="1564"/>
      <c r="M4654" s="1564"/>
      <c r="N4654" s="1567">
        <f t="shared" si="253"/>
        <v>0</v>
      </c>
      <c r="O4654" s="2102">
        <v>4</v>
      </c>
      <c r="P4654" s="2102">
        <v>43.2</v>
      </c>
      <c r="Q4654" s="2102">
        <f t="shared" si="254"/>
        <v>172.8</v>
      </c>
      <c r="R4654" s="2386"/>
    </row>
    <row r="4655" spans="3:18" ht="14.25">
      <c r="C4655" s="1562">
        <v>274</v>
      </c>
      <c r="D4655" s="1951" t="s">
        <v>8047</v>
      </c>
      <c r="E4655" s="1808">
        <v>10</v>
      </c>
      <c r="F4655" s="1564" t="s">
        <v>3489</v>
      </c>
      <c r="G4655" s="1718"/>
      <c r="H4655" s="1564"/>
      <c r="I4655" s="1566"/>
      <c r="J4655" s="1564">
        <f t="shared" si="251"/>
        <v>100</v>
      </c>
      <c r="K4655" s="1566">
        <f t="shared" si="252"/>
        <v>0</v>
      </c>
      <c r="L4655" s="1564"/>
      <c r="M4655" s="1564"/>
      <c r="N4655" s="1567">
        <f t="shared" si="253"/>
        <v>0</v>
      </c>
      <c r="O4655" s="2102">
        <v>31</v>
      </c>
      <c r="P4655" s="2102">
        <v>27.885999999999999</v>
      </c>
      <c r="Q4655" s="2102">
        <f t="shared" si="254"/>
        <v>864.46600000000001</v>
      </c>
      <c r="R4655" s="2386"/>
    </row>
    <row r="4656" spans="3:18" ht="14.25">
      <c r="C4656" s="1562">
        <v>275</v>
      </c>
      <c r="D4656" s="1951" t="s">
        <v>8048</v>
      </c>
      <c r="E4656" s="1808">
        <v>10</v>
      </c>
      <c r="F4656" s="1564" t="s">
        <v>3489</v>
      </c>
      <c r="G4656" s="1718"/>
      <c r="H4656" s="1564"/>
      <c r="I4656" s="1566"/>
      <c r="J4656" s="1564">
        <f t="shared" si="251"/>
        <v>100</v>
      </c>
      <c r="K4656" s="1566">
        <f t="shared" si="252"/>
        <v>0</v>
      </c>
      <c r="L4656" s="1564"/>
      <c r="M4656" s="1564"/>
      <c r="N4656" s="1567">
        <f t="shared" si="253"/>
        <v>0</v>
      </c>
      <c r="O4656" s="2102">
        <v>15</v>
      </c>
      <c r="P4656" s="2102">
        <v>20.94</v>
      </c>
      <c r="Q4656" s="2102">
        <f t="shared" si="254"/>
        <v>314.10000000000002</v>
      </c>
      <c r="R4656" s="2386"/>
    </row>
    <row r="4657" spans="3:18" ht="14.25">
      <c r="C4657" s="1562">
        <v>276</v>
      </c>
      <c r="D4657" s="1951" t="s">
        <v>8049</v>
      </c>
      <c r="E4657" s="1808">
        <v>10</v>
      </c>
      <c r="F4657" s="1564" t="s">
        <v>3489</v>
      </c>
      <c r="G4657" s="1718"/>
      <c r="H4657" s="1564"/>
      <c r="I4657" s="1566"/>
      <c r="J4657" s="1564">
        <f t="shared" si="251"/>
        <v>100</v>
      </c>
      <c r="K4657" s="1566">
        <f t="shared" si="252"/>
        <v>0</v>
      </c>
      <c r="L4657" s="1564"/>
      <c r="M4657" s="1564"/>
      <c r="N4657" s="1567">
        <f t="shared" si="253"/>
        <v>0</v>
      </c>
      <c r="O4657" s="2102">
        <v>2</v>
      </c>
      <c r="P4657" s="2102">
        <v>16.32</v>
      </c>
      <c r="Q4657" s="2102">
        <f t="shared" si="254"/>
        <v>32.64</v>
      </c>
      <c r="R4657" s="2386"/>
    </row>
    <row r="4658" spans="3:18" ht="14.25">
      <c r="C4658" s="1562">
        <v>277</v>
      </c>
      <c r="D4658" s="1951" t="s">
        <v>2133</v>
      </c>
      <c r="E4658" s="1808">
        <v>10</v>
      </c>
      <c r="F4658" s="1564" t="s">
        <v>3489</v>
      </c>
      <c r="G4658" s="1718"/>
      <c r="H4658" s="1564"/>
      <c r="I4658" s="1566"/>
      <c r="J4658" s="1564">
        <f t="shared" si="251"/>
        <v>100</v>
      </c>
      <c r="K4658" s="1566">
        <f t="shared" si="252"/>
        <v>0</v>
      </c>
      <c r="L4658" s="1564"/>
      <c r="M4658" s="1564"/>
      <c r="N4658" s="1567">
        <f t="shared" si="253"/>
        <v>0</v>
      </c>
      <c r="O4658" s="2102">
        <v>71</v>
      </c>
      <c r="P4658" s="2102">
        <v>78</v>
      </c>
      <c r="Q4658" s="2102">
        <f t="shared" si="254"/>
        <v>5538</v>
      </c>
      <c r="R4658" s="2386"/>
    </row>
    <row r="4659" spans="3:18" ht="14.25">
      <c r="C4659" s="1562">
        <v>278</v>
      </c>
      <c r="D4659" s="1951" t="s">
        <v>2128</v>
      </c>
      <c r="E4659" s="1808">
        <v>10</v>
      </c>
      <c r="F4659" s="1564" t="s">
        <v>3489</v>
      </c>
      <c r="G4659" s="1718"/>
      <c r="H4659" s="1564"/>
      <c r="I4659" s="1566"/>
      <c r="J4659" s="1564">
        <f t="shared" si="251"/>
        <v>100</v>
      </c>
      <c r="K4659" s="1566">
        <f t="shared" si="252"/>
        <v>0</v>
      </c>
      <c r="L4659" s="1564"/>
      <c r="M4659" s="1564"/>
      <c r="N4659" s="1567">
        <f t="shared" si="253"/>
        <v>0</v>
      </c>
      <c r="O4659" s="2102">
        <v>25</v>
      </c>
      <c r="P4659" s="2102">
        <v>22.968</v>
      </c>
      <c r="Q4659" s="2102">
        <f t="shared" si="254"/>
        <v>574.20000000000005</v>
      </c>
      <c r="R4659" s="2386"/>
    </row>
    <row r="4660" spans="3:18" ht="14.25">
      <c r="C4660" s="1562">
        <v>279</v>
      </c>
      <c r="D4660" s="1951" t="s">
        <v>2131</v>
      </c>
      <c r="E4660" s="1808">
        <v>10</v>
      </c>
      <c r="F4660" s="1564" t="s">
        <v>3489</v>
      </c>
      <c r="G4660" s="1718"/>
      <c r="H4660" s="1564"/>
      <c r="I4660" s="1566"/>
      <c r="J4660" s="1564">
        <f t="shared" si="251"/>
        <v>100</v>
      </c>
      <c r="K4660" s="1566">
        <f t="shared" si="252"/>
        <v>0</v>
      </c>
      <c r="L4660" s="1564"/>
      <c r="M4660" s="1564"/>
      <c r="N4660" s="1567">
        <f t="shared" si="253"/>
        <v>0</v>
      </c>
      <c r="O4660" s="2102">
        <v>37</v>
      </c>
      <c r="P4660" s="2102">
        <v>27.391999999999999</v>
      </c>
      <c r="Q4660" s="2102">
        <f t="shared" si="254"/>
        <v>1013.504</v>
      </c>
      <c r="R4660" s="2386"/>
    </row>
    <row r="4661" spans="3:18" ht="14.25">
      <c r="C4661" s="1562">
        <v>280</v>
      </c>
      <c r="D4661" s="1951" t="s">
        <v>8057</v>
      </c>
      <c r="E4661" s="1808">
        <v>10</v>
      </c>
      <c r="F4661" s="1564" t="s">
        <v>3489</v>
      </c>
      <c r="G4661" s="1718"/>
      <c r="H4661" s="1564"/>
      <c r="I4661" s="1566"/>
      <c r="J4661" s="1564">
        <f t="shared" si="251"/>
        <v>100</v>
      </c>
      <c r="K4661" s="1566">
        <f t="shared" si="252"/>
        <v>0</v>
      </c>
      <c r="L4661" s="1564"/>
      <c r="M4661" s="1564"/>
      <c r="N4661" s="1567">
        <f t="shared" si="253"/>
        <v>0</v>
      </c>
      <c r="O4661" s="2102">
        <v>55</v>
      </c>
      <c r="P4661" s="2102">
        <v>50</v>
      </c>
      <c r="Q4661" s="2102">
        <f t="shared" si="254"/>
        <v>2750</v>
      </c>
      <c r="R4661" s="2438"/>
    </row>
    <row r="4662" spans="3:18" ht="14.25" customHeight="1">
      <c r="C4662" s="1719">
        <v>1</v>
      </c>
      <c r="D4662" s="1929" t="s">
        <v>3843</v>
      </c>
      <c r="E4662" s="1720">
        <v>10</v>
      </c>
      <c r="F4662" s="1721" t="s">
        <v>508</v>
      </c>
      <c r="G4662" s="1780">
        <v>1</v>
      </c>
      <c r="H4662" s="1721">
        <v>1998</v>
      </c>
      <c r="I4662" s="1723">
        <v>170.2</v>
      </c>
      <c r="J4662" s="1721">
        <f t="shared" si="251"/>
        <v>100</v>
      </c>
      <c r="K4662" s="1723">
        <f t="shared" si="252"/>
        <v>0</v>
      </c>
      <c r="L4662" s="1721"/>
      <c r="M4662" s="1721"/>
      <c r="N4662" s="1724">
        <f t="shared" si="253"/>
        <v>0</v>
      </c>
      <c r="O4662" s="2126"/>
      <c r="P4662" s="2126"/>
      <c r="Q4662" s="2126">
        <f t="shared" si="254"/>
        <v>0</v>
      </c>
      <c r="R4662" s="2503" t="s">
        <v>480</v>
      </c>
    </row>
    <row r="4663" spans="3:18" ht="14.25" customHeight="1">
      <c r="C4663" s="1719">
        <v>2</v>
      </c>
      <c r="D4663" s="1929" t="s">
        <v>3844</v>
      </c>
      <c r="E4663" s="1720">
        <v>10</v>
      </c>
      <c r="F4663" s="1721" t="s">
        <v>508</v>
      </c>
      <c r="G4663" s="1780">
        <v>1</v>
      </c>
      <c r="H4663" s="1721">
        <v>1986</v>
      </c>
      <c r="I4663" s="1723">
        <v>166.5</v>
      </c>
      <c r="J4663" s="1721">
        <f t="shared" si="251"/>
        <v>100</v>
      </c>
      <c r="K4663" s="1723">
        <f t="shared" si="252"/>
        <v>0</v>
      </c>
      <c r="L4663" s="1721"/>
      <c r="M4663" s="1721"/>
      <c r="N4663" s="1724">
        <f t="shared" si="253"/>
        <v>0</v>
      </c>
      <c r="O4663" s="2126"/>
      <c r="P4663" s="2126"/>
      <c r="Q4663" s="2126">
        <f t="shared" si="254"/>
        <v>0</v>
      </c>
      <c r="R4663" s="2503"/>
    </row>
    <row r="4664" spans="3:18" ht="14.25" customHeight="1">
      <c r="C4664" s="1719">
        <v>3</v>
      </c>
      <c r="D4664" s="1929" t="s">
        <v>3845</v>
      </c>
      <c r="E4664" s="1720">
        <v>10</v>
      </c>
      <c r="F4664" s="1721" t="s">
        <v>508</v>
      </c>
      <c r="G4664" s="1780">
        <v>1</v>
      </c>
      <c r="H4664" s="1721">
        <v>1986</v>
      </c>
      <c r="I4664" s="1723">
        <v>89</v>
      </c>
      <c r="J4664" s="1721">
        <f t="shared" si="251"/>
        <v>100</v>
      </c>
      <c r="K4664" s="1723">
        <f t="shared" si="252"/>
        <v>0</v>
      </c>
      <c r="L4664" s="1721"/>
      <c r="M4664" s="1721"/>
      <c r="N4664" s="1724">
        <f t="shared" si="253"/>
        <v>0</v>
      </c>
      <c r="O4664" s="2126"/>
      <c r="P4664" s="2126"/>
      <c r="Q4664" s="2126">
        <f t="shared" si="254"/>
        <v>0</v>
      </c>
      <c r="R4664" s="2503"/>
    </row>
    <row r="4665" spans="3:18" ht="14.25" customHeight="1">
      <c r="C4665" s="1719">
        <v>4</v>
      </c>
      <c r="D4665" s="1929" t="s">
        <v>3846</v>
      </c>
      <c r="E4665" s="1720">
        <v>10</v>
      </c>
      <c r="F4665" s="1721" t="s">
        <v>508</v>
      </c>
      <c r="G4665" s="1780">
        <v>5</v>
      </c>
      <c r="H4665" s="1721">
        <v>1986</v>
      </c>
      <c r="I4665" s="1723">
        <v>35.299999999999997</v>
      </c>
      <c r="J4665" s="1721">
        <f t="shared" si="251"/>
        <v>100</v>
      </c>
      <c r="K4665" s="1723">
        <f t="shared" si="252"/>
        <v>0</v>
      </c>
      <c r="L4665" s="1721"/>
      <c r="M4665" s="1721"/>
      <c r="N4665" s="1724">
        <f t="shared" si="253"/>
        <v>0</v>
      </c>
      <c r="O4665" s="2126"/>
      <c r="P4665" s="2126"/>
      <c r="Q4665" s="2126">
        <f t="shared" si="254"/>
        <v>0</v>
      </c>
      <c r="R4665" s="2503"/>
    </row>
    <row r="4666" spans="3:18" ht="14.25" customHeight="1">
      <c r="C4666" s="1719">
        <v>5</v>
      </c>
      <c r="D4666" s="1929" t="s">
        <v>3847</v>
      </c>
      <c r="E4666" s="1720">
        <v>10</v>
      </c>
      <c r="F4666" s="1721" t="s">
        <v>508</v>
      </c>
      <c r="G4666" s="1780">
        <v>7</v>
      </c>
      <c r="H4666" s="1721">
        <v>1973</v>
      </c>
      <c r="I4666" s="1723">
        <v>144.6</v>
      </c>
      <c r="J4666" s="1721">
        <f t="shared" si="251"/>
        <v>100</v>
      </c>
      <c r="K4666" s="1723">
        <f t="shared" si="252"/>
        <v>0</v>
      </c>
      <c r="L4666" s="1721"/>
      <c r="M4666" s="1721"/>
      <c r="N4666" s="1724">
        <f t="shared" si="253"/>
        <v>0</v>
      </c>
      <c r="O4666" s="2126"/>
      <c r="P4666" s="2126"/>
      <c r="Q4666" s="2126">
        <f t="shared" si="254"/>
        <v>0</v>
      </c>
      <c r="R4666" s="2503"/>
    </row>
    <row r="4667" spans="3:18" ht="14.25" customHeight="1">
      <c r="C4667" s="1719">
        <v>6</v>
      </c>
      <c r="D4667" s="1929" t="s">
        <v>3848</v>
      </c>
      <c r="E4667" s="1720">
        <v>10</v>
      </c>
      <c r="F4667" s="1721" t="s">
        <v>508</v>
      </c>
      <c r="G4667" s="1780">
        <v>21</v>
      </c>
      <c r="H4667" s="1721">
        <v>1994</v>
      </c>
      <c r="I4667" s="1723">
        <v>215.81</v>
      </c>
      <c r="J4667" s="1721">
        <f t="shared" si="251"/>
        <v>100</v>
      </c>
      <c r="K4667" s="1723">
        <f t="shared" si="252"/>
        <v>0</v>
      </c>
      <c r="L4667" s="1721"/>
      <c r="M4667" s="1721"/>
      <c r="N4667" s="1724">
        <f t="shared" si="253"/>
        <v>0</v>
      </c>
      <c r="O4667" s="2126"/>
      <c r="P4667" s="2126"/>
      <c r="Q4667" s="2126">
        <f t="shared" si="254"/>
        <v>0</v>
      </c>
      <c r="R4667" s="2503"/>
    </row>
    <row r="4668" spans="3:18" ht="14.25" customHeight="1">
      <c r="C4668" s="1719">
        <v>7</v>
      </c>
      <c r="D4668" s="1929" t="s">
        <v>3849</v>
      </c>
      <c r="E4668" s="1720">
        <v>10</v>
      </c>
      <c r="F4668" s="1721" t="s">
        <v>508</v>
      </c>
      <c r="G4668" s="1780">
        <v>41</v>
      </c>
      <c r="H4668" s="1721">
        <v>1984</v>
      </c>
      <c r="I4668" s="1723">
        <v>503.2</v>
      </c>
      <c r="J4668" s="1721">
        <f t="shared" si="251"/>
        <v>100</v>
      </c>
      <c r="K4668" s="1723">
        <f t="shared" si="252"/>
        <v>0</v>
      </c>
      <c r="L4668" s="1721"/>
      <c r="M4668" s="1721"/>
      <c r="N4668" s="1724">
        <f t="shared" si="253"/>
        <v>0</v>
      </c>
      <c r="O4668" s="2126"/>
      <c r="P4668" s="2126"/>
      <c r="Q4668" s="2126">
        <f t="shared" si="254"/>
        <v>0</v>
      </c>
      <c r="R4668" s="2503"/>
    </row>
    <row r="4669" spans="3:18" ht="14.25" customHeight="1">
      <c r="C4669" s="1719">
        <v>8</v>
      </c>
      <c r="D4669" s="1929" t="s">
        <v>3594</v>
      </c>
      <c r="E4669" s="1720">
        <v>10</v>
      </c>
      <c r="F4669" s="1721" t="s">
        <v>508</v>
      </c>
      <c r="G4669" s="1780">
        <v>9</v>
      </c>
      <c r="H4669" s="1721">
        <v>1995</v>
      </c>
      <c r="I4669" s="1723">
        <v>350.6</v>
      </c>
      <c r="J4669" s="1721">
        <f t="shared" si="251"/>
        <v>100</v>
      </c>
      <c r="K4669" s="1723">
        <f t="shared" si="252"/>
        <v>0</v>
      </c>
      <c r="L4669" s="1721"/>
      <c r="M4669" s="1721"/>
      <c r="N4669" s="1724">
        <f t="shared" si="253"/>
        <v>0</v>
      </c>
      <c r="O4669" s="2126"/>
      <c r="P4669" s="2126"/>
      <c r="Q4669" s="2126">
        <f t="shared" si="254"/>
        <v>0</v>
      </c>
      <c r="R4669" s="2503"/>
    </row>
    <row r="4670" spans="3:18" ht="14.25" customHeight="1">
      <c r="C4670" s="1719">
        <v>9</v>
      </c>
      <c r="D4670" s="1929" t="s">
        <v>3850</v>
      </c>
      <c r="E4670" s="1720">
        <v>10</v>
      </c>
      <c r="F4670" s="1721" t="s">
        <v>508</v>
      </c>
      <c r="G4670" s="1780">
        <v>1</v>
      </c>
      <c r="H4670" s="1721">
        <v>1995</v>
      </c>
      <c r="I4670" s="1723">
        <v>75</v>
      </c>
      <c r="J4670" s="1721">
        <f t="shared" si="251"/>
        <v>100</v>
      </c>
      <c r="K4670" s="1723">
        <f t="shared" si="252"/>
        <v>0</v>
      </c>
      <c r="L4670" s="1721"/>
      <c r="M4670" s="1721"/>
      <c r="N4670" s="1724">
        <f t="shared" si="253"/>
        <v>0</v>
      </c>
      <c r="O4670" s="2126"/>
      <c r="P4670" s="2126"/>
      <c r="Q4670" s="2126">
        <f t="shared" si="254"/>
        <v>0</v>
      </c>
      <c r="R4670" s="2503"/>
    </row>
    <row r="4671" spans="3:18" ht="14.25" customHeight="1">
      <c r="C4671" s="1719">
        <v>10</v>
      </c>
      <c r="D4671" s="1929" t="s">
        <v>3851</v>
      </c>
      <c r="E4671" s="1720">
        <v>10</v>
      </c>
      <c r="F4671" s="1721" t="s">
        <v>508</v>
      </c>
      <c r="G4671" s="1780">
        <v>1</v>
      </c>
      <c r="H4671" s="1721">
        <v>1995</v>
      </c>
      <c r="I4671" s="1723">
        <v>90</v>
      </c>
      <c r="J4671" s="1721">
        <f t="shared" si="251"/>
        <v>100</v>
      </c>
      <c r="K4671" s="1723">
        <f t="shared" si="252"/>
        <v>0</v>
      </c>
      <c r="L4671" s="1721"/>
      <c r="M4671" s="1721"/>
      <c r="N4671" s="1724">
        <f t="shared" si="253"/>
        <v>0</v>
      </c>
      <c r="O4671" s="2126"/>
      <c r="P4671" s="2126"/>
      <c r="Q4671" s="2126">
        <f t="shared" si="254"/>
        <v>0</v>
      </c>
      <c r="R4671" s="2503"/>
    </row>
    <row r="4672" spans="3:18" ht="14.25" customHeight="1">
      <c r="C4672" s="1719">
        <v>11</v>
      </c>
      <c r="D4672" s="1929" t="s">
        <v>3852</v>
      </c>
      <c r="E4672" s="1720">
        <v>10</v>
      </c>
      <c r="F4672" s="1721" t="s">
        <v>508</v>
      </c>
      <c r="G4672" s="1780">
        <v>1</v>
      </c>
      <c r="H4672" s="1721">
        <v>1995</v>
      </c>
      <c r="I4672" s="1723">
        <v>80</v>
      </c>
      <c r="J4672" s="1721">
        <f t="shared" si="251"/>
        <v>100</v>
      </c>
      <c r="K4672" s="1723">
        <f t="shared" si="252"/>
        <v>0</v>
      </c>
      <c r="L4672" s="1721"/>
      <c r="M4672" s="1721"/>
      <c r="N4672" s="1724">
        <f t="shared" si="253"/>
        <v>0</v>
      </c>
      <c r="O4672" s="2126"/>
      <c r="P4672" s="2126"/>
      <c r="Q4672" s="2126">
        <f t="shared" si="254"/>
        <v>0</v>
      </c>
      <c r="R4672" s="2503"/>
    </row>
    <row r="4673" spans="3:18" ht="14.25" customHeight="1">
      <c r="C4673" s="1719">
        <v>12</v>
      </c>
      <c r="D4673" s="1929" t="s">
        <v>3853</v>
      </c>
      <c r="E4673" s="1720">
        <v>10</v>
      </c>
      <c r="F4673" s="1721" t="s">
        <v>508</v>
      </c>
      <c r="G4673" s="1780">
        <v>10</v>
      </c>
      <c r="H4673" s="1721">
        <v>1995</v>
      </c>
      <c r="I4673" s="1723">
        <v>328</v>
      </c>
      <c r="J4673" s="1721">
        <f t="shared" si="251"/>
        <v>100</v>
      </c>
      <c r="K4673" s="1723">
        <f t="shared" si="252"/>
        <v>0</v>
      </c>
      <c r="L4673" s="1721"/>
      <c r="M4673" s="1721"/>
      <c r="N4673" s="1724">
        <f t="shared" si="253"/>
        <v>0</v>
      </c>
      <c r="O4673" s="2126"/>
      <c r="P4673" s="2126"/>
      <c r="Q4673" s="2126">
        <f t="shared" si="254"/>
        <v>0</v>
      </c>
      <c r="R4673" s="2503"/>
    </row>
    <row r="4674" spans="3:18" ht="14.25" customHeight="1">
      <c r="C4674" s="1719">
        <v>13</v>
      </c>
      <c r="D4674" s="1929" t="s">
        <v>3854</v>
      </c>
      <c r="E4674" s="1720">
        <v>10</v>
      </c>
      <c r="F4674" s="1721" t="s">
        <v>508</v>
      </c>
      <c r="G4674" s="1780">
        <v>21</v>
      </c>
      <c r="H4674" s="1721">
        <v>1984</v>
      </c>
      <c r="I4674" s="1723">
        <v>502</v>
      </c>
      <c r="J4674" s="1721">
        <f t="shared" si="251"/>
        <v>100</v>
      </c>
      <c r="K4674" s="1723">
        <f t="shared" si="252"/>
        <v>0</v>
      </c>
      <c r="L4674" s="1721"/>
      <c r="M4674" s="1721"/>
      <c r="N4674" s="1724">
        <f t="shared" si="253"/>
        <v>0</v>
      </c>
      <c r="O4674" s="2126"/>
      <c r="P4674" s="2126"/>
      <c r="Q4674" s="2126">
        <f t="shared" si="254"/>
        <v>0</v>
      </c>
      <c r="R4674" s="2503"/>
    </row>
    <row r="4675" spans="3:18" ht="14.25" customHeight="1">
      <c r="C4675" s="1719">
        <v>14</v>
      </c>
      <c r="D4675" s="1929" t="s">
        <v>3855</v>
      </c>
      <c r="E4675" s="1720">
        <v>10</v>
      </c>
      <c r="F4675" s="1721" t="s">
        <v>508</v>
      </c>
      <c r="G4675" s="1780">
        <v>38</v>
      </c>
      <c r="H4675" s="1721">
        <v>1984</v>
      </c>
      <c r="I4675" s="1723">
        <v>243.5</v>
      </c>
      <c r="J4675" s="1721">
        <f t="shared" si="251"/>
        <v>100</v>
      </c>
      <c r="K4675" s="1723">
        <f t="shared" si="252"/>
        <v>0</v>
      </c>
      <c r="L4675" s="1721"/>
      <c r="M4675" s="1721"/>
      <c r="N4675" s="1724">
        <f t="shared" si="253"/>
        <v>0</v>
      </c>
      <c r="O4675" s="2126"/>
      <c r="P4675" s="2126"/>
      <c r="Q4675" s="2126">
        <f t="shared" si="254"/>
        <v>0</v>
      </c>
      <c r="R4675" s="2503"/>
    </row>
    <row r="4676" spans="3:18" ht="14.25" customHeight="1">
      <c r="C4676" s="1719">
        <v>15</v>
      </c>
      <c r="D4676" s="1929" t="s">
        <v>3856</v>
      </c>
      <c r="E4676" s="1720">
        <v>10</v>
      </c>
      <c r="F4676" s="1721" t="s">
        <v>508</v>
      </c>
      <c r="G4676" s="1780">
        <v>3</v>
      </c>
      <c r="H4676" s="1721">
        <v>1984</v>
      </c>
      <c r="I4676" s="1723">
        <v>26.5</v>
      </c>
      <c r="J4676" s="1721">
        <f t="shared" si="251"/>
        <v>100</v>
      </c>
      <c r="K4676" s="1723">
        <f t="shared" si="252"/>
        <v>0</v>
      </c>
      <c r="L4676" s="1721"/>
      <c r="M4676" s="1721"/>
      <c r="N4676" s="1724">
        <f t="shared" si="253"/>
        <v>0</v>
      </c>
      <c r="O4676" s="2126"/>
      <c r="P4676" s="2126"/>
      <c r="Q4676" s="2126">
        <f t="shared" si="254"/>
        <v>0</v>
      </c>
      <c r="R4676" s="2503"/>
    </row>
    <row r="4677" spans="3:18" ht="14.25" customHeight="1">
      <c r="C4677" s="1719">
        <v>16</v>
      </c>
      <c r="D4677" s="1929" t="s">
        <v>3857</v>
      </c>
      <c r="E4677" s="1720">
        <v>10</v>
      </c>
      <c r="F4677" s="1721" t="s">
        <v>508</v>
      </c>
      <c r="G4677" s="1780">
        <v>5</v>
      </c>
      <c r="H4677" s="1721">
        <v>1984</v>
      </c>
      <c r="I4677" s="1723">
        <v>88.2</v>
      </c>
      <c r="J4677" s="1721">
        <f t="shared" si="251"/>
        <v>100</v>
      </c>
      <c r="K4677" s="1723">
        <f t="shared" si="252"/>
        <v>0</v>
      </c>
      <c r="L4677" s="1721"/>
      <c r="M4677" s="1721"/>
      <c r="N4677" s="1724">
        <f t="shared" si="253"/>
        <v>0</v>
      </c>
      <c r="O4677" s="2126"/>
      <c r="P4677" s="2126"/>
      <c r="Q4677" s="2126">
        <f t="shared" si="254"/>
        <v>0</v>
      </c>
      <c r="R4677" s="2503"/>
    </row>
    <row r="4678" spans="3:18" ht="14.25" customHeight="1">
      <c r="C4678" s="1719">
        <v>17</v>
      </c>
      <c r="D4678" s="1929" t="s">
        <v>3858</v>
      </c>
      <c r="E4678" s="1720">
        <v>10</v>
      </c>
      <c r="F4678" s="1721" t="s">
        <v>508</v>
      </c>
      <c r="G4678" s="1780">
        <v>3</v>
      </c>
      <c r="H4678" s="1721">
        <v>1984</v>
      </c>
      <c r="I4678" s="1723">
        <v>39.6</v>
      </c>
      <c r="J4678" s="1721">
        <f t="shared" si="251"/>
        <v>100</v>
      </c>
      <c r="K4678" s="1723">
        <f t="shared" si="252"/>
        <v>0</v>
      </c>
      <c r="L4678" s="1721"/>
      <c r="M4678" s="1721"/>
      <c r="N4678" s="1724">
        <f t="shared" si="253"/>
        <v>0</v>
      </c>
      <c r="O4678" s="2126"/>
      <c r="P4678" s="2126"/>
      <c r="Q4678" s="2126">
        <f t="shared" si="254"/>
        <v>0</v>
      </c>
      <c r="R4678" s="2503"/>
    </row>
    <row r="4679" spans="3:18" ht="14.25" customHeight="1">
      <c r="C4679" s="1719">
        <v>18</v>
      </c>
      <c r="D4679" s="1929" t="s">
        <v>3859</v>
      </c>
      <c r="E4679" s="1720">
        <v>10</v>
      </c>
      <c r="F4679" s="1721" t="s">
        <v>508</v>
      </c>
      <c r="G4679" s="1780">
        <v>7</v>
      </c>
      <c r="H4679" s="1721">
        <v>1984</v>
      </c>
      <c r="I4679" s="1723">
        <v>61.7</v>
      </c>
      <c r="J4679" s="1721">
        <f t="shared" si="251"/>
        <v>100</v>
      </c>
      <c r="K4679" s="1723">
        <f t="shared" si="252"/>
        <v>0</v>
      </c>
      <c r="L4679" s="1721"/>
      <c r="M4679" s="1721"/>
      <c r="N4679" s="1724">
        <f t="shared" si="253"/>
        <v>0</v>
      </c>
      <c r="O4679" s="2126"/>
      <c r="P4679" s="2126"/>
      <c r="Q4679" s="2126">
        <f t="shared" si="254"/>
        <v>0</v>
      </c>
      <c r="R4679" s="2503"/>
    </row>
    <row r="4680" spans="3:18" ht="14.25" customHeight="1">
      <c r="C4680" s="1719">
        <v>19</v>
      </c>
      <c r="D4680" s="1929" t="s">
        <v>3860</v>
      </c>
      <c r="E4680" s="1720">
        <v>10</v>
      </c>
      <c r="F4680" s="1721" t="s">
        <v>508</v>
      </c>
      <c r="G4680" s="1780">
        <v>6</v>
      </c>
      <c r="H4680" s="1721">
        <v>1984</v>
      </c>
      <c r="I4680" s="1723">
        <v>106</v>
      </c>
      <c r="J4680" s="1721">
        <f t="shared" si="251"/>
        <v>100</v>
      </c>
      <c r="K4680" s="1723">
        <f t="shared" si="252"/>
        <v>0</v>
      </c>
      <c r="L4680" s="1721"/>
      <c r="M4680" s="1721"/>
      <c r="N4680" s="1724">
        <f t="shared" si="253"/>
        <v>0</v>
      </c>
      <c r="O4680" s="2126"/>
      <c r="P4680" s="2126"/>
      <c r="Q4680" s="2126">
        <f t="shared" si="254"/>
        <v>0</v>
      </c>
      <c r="R4680" s="2503"/>
    </row>
    <row r="4681" spans="3:18" ht="14.25" customHeight="1">
      <c r="C4681" s="1719">
        <v>20</v>
      </c>
      <c r="D4681" s="1929" t="s">
        <v>3861</v>
      </c>
      <c r="E4681" s="1720">
        <v>10</v>
      </c>
      <c r="F4681" s="1721" t="s">
        <v>508</v>
      </c>
      <c r="G4681" s="1780">
        <v>3</v>
      </c>
      <c r="H4681" s="1721">
        <v>1984</v>
      </c>
      <c r="I4681" s="1723">
        <v>13.2</v>
      </c>
      <c r="J4681" s="1721">
        <f t="shared" si="251"/>
        <v>100</v>
      </c>
      <c r="K4681" s="1723">
        <f t="shared" si="252"/>
        <v>0</v>
      </c>
      <c r="L4681" s="1721"/>
      <c r="M4681" s="1721"/>
      <c r="N4681" s="1724">
        <f t="shared" si="253"/>
        <v>0</v>
      </c>
      <c r="O4681" s="2126"/>
      <c r="P4681" s="2126"/>
      <c r="Q4681" s="2126">
        <f t="shared" si="254"/>
        <v>0</v>
      </c>
      <c r="R4681" s="2503"/>
    </row>
    <row r="4682" spans="3:18" ht="14.25" customHeight="1">
      <c r="C4682" s="1719">
        <v>21</v>
      </c>
      <c r="D4682" s="1929" t="s">
        <v>3862</v>
      </c>
      <c r="E4682" s="1720">
        <v>10</v>
      </c>
      <c r="F4682" s="1721" t="s">
        <v>508</v>
      </c>
      <c r="G4682" s="1780">
        <v>1</v>
      </c>
      <c r="H4682" s="1721">
        <v>1984</v>
      </c>
      <c r="I4682" s="1723">
        <v>27</v>
      </c>
      <c r="J4682" s="1721">
        <f t="shared" si="251"/>
        <v>100</v>
      </c>
      <c r="K4682" s="1723">
        <f t="shared" si="252"/>
        <v>0</v>
      </c>
      <c r="L4682" s="1721"/>
      <c r="M4682" s="1721"/>
      <c r="N4682" s="1724">
        <f t="shared" si="253"/>
        <v>0</v>
      </c>
      <c r="O4682" s="2126"/>
      <c r="P4682" s="2126"/>
      <c r="Q4682" s="2126">
        <f t="shared" si="254"/>
        <v>0</v>
      </c>
      <c r="R4682" s="2503"/>
    </row>
    <row r="4683" spans="3:18" ht="14.25" customHeight="1">
      <c r="C4683" s="1719">
        <v>22</v>
      </c>
      <c r="D4683" s="1929" t="s">
        <v>3863</v>
      </c>
      <c r="E4683" s="1720">
        <v>10</v>
      </c>
      <c r="F4683" s="1721" t="s">
        <v>508</v>
      </c>
      <c r="G4683" s="1780">
        <v>6</v>
      </c>
      <c r="H4683" s="1721">
        <v>1984</v>
      </c>
      <c r="I4683" s="1723">
        <v>132</v>
      </c>
      <c r="J4683" s="1721">
        <f t="shared" si="251"/>
        <v>100</v>
      </c>
      <c r="K4683" s="1723">
        <f t="shared" si="252"/>
        <v>0</v>
      </c>
      <c r="L4683" s="1721"/>
      <c r="M4683" s="1721"/>
      <c r="N4683" s="1724">
        <f t="shared" si="253"/>
        <v>0</v>
      </c>
      <c r="O4683" s="2126"/>
      <c r="P4683" s="2126"/>
      <c r="Q4683" s="2126">
        <f t="shared" si="254"/>
        <v>0</v>
      </c>
      <c r="R4683" s="2503"/>
    </row>
    <row r="4684" spans="3:18" ht="14.25" customHeight="1">
      <c r="C4684" s="1719">
        <v>23</v>
      </c>
      <c r="D4684" s="1929" t="s">
        <v>3864</v>
      </c>
      <c r="E4684" s="1720">
        <v>10</v>
      </c>
      <c r="F4684" s="1721" t="s">
        <v>508</v>
      </c>
      <c r="G4684" s="1780">
        <v>1</v>
      </c>
      <c r="H4684" s="1721">
        <v>1984</v>
      </c>
      <c r="I4684" s="1723">
        <v>13.2</v>
      </c>
      <c r="J4684" s="1721">
        <f t="shared" si="251"/>
        <v>100</v>
      </c>
      <c r="K4684" s="1723">
        <f t="shared" si="252"/>
        <v>0</v>
      </c>
      <c r="L4684" s="1721"/>
      <c r="M4684" s="1721"/>
      <c r="N4684" s="1724">
        <f t="shared" si="253"/>
        <v>0</v>
      </c>
      <c r="O4684" s="2126"/>
      <c r="P4684" s="2126"/>
      <c r="Q4684" s="2126">
        <f t="shared" si="254"/>
        <v>0</v>
      </c>
      <c r="R4684" s="2503"/>
    </row>
    <row r="4685" spans="3:18" ht="14.25" customHeight="1">
      <c r="C4685" s="1719">
        <v>24</v>
      </c>
      <c r="D4685" s="1929" t="s">
        <v>3865</v>
      </c>
      <c r="E4685" s="1720">
        <v>10</v>
      </c>
      <c r="F4685" s="1721" t="s">
        <v>508</v>
      </c>
      <c r="G4685" s="1780">
        <v>4</v>
      </c>
      <c r="H4685" s="1721">
        <v>1984</v>
      </c>
      <c r="I4685" s="1723">
        <v>21</v>
      </c>
      <c r="J4685" s="1721">
        <f t="shared" si="251"/>
        <v>100</v>
      </c>
      <c r="K4685" s="1723">
        <f t="shared" si="252"/>
        <v>0</v>
      </c>
      <c r="L4685" s="1721"/>
      <c r="M4685" s="1721"/>
      <c r="N4685" s="1724">
        <f t="shared" si="253"/>
        <v>0</v>
      </c>
      <c r="O4685" s="2126"/>
      <c r="P4685" s="2126"/>
      <c r="Q4685" s="2126">
        <f t="shared" si="254"/>
        <v>0</v>
      </c>
      <c r="R4685" s="2503"/>
    </row>
    <row r="4686" spans="3:18" ht="14.25" customHeight="1">
      <c r="C4686" s="1719">
        <v>25</v>
      </c>
      <c r="D4686" s="1929" t="s">
        <v>3866</v>
      </c>
      <c r="E4686" s="1720">
        <v>10</v>
      </c>
      <c r="F4686" s="1721" t="s">
        <v>508</v>
      </c>
      <c r="G4686" s="1780">
        <v>75</v>
      </c>
      <c r="H4686" s="1721">
        <v>1984</v>
      </c>
      <c r="I4686" s="1723">
        <v>595.4</v>
      </c>
      <c r="J4686" s="1721">
        <f t="shared" si="251"/>
        <v>100</v>
      </c>
      <c r="K4686" s="1723">
        <f t="shared" si="252"/>
        <v>0</v>
      </c>
      <c r="L4686" s="1721"/>
      <c r="M4686" s="1721"/>
      <c r="N4686" s="1724">
        <f t="shared" si="253"/>
        <v>0</v>
      </c>
      <c r="O4686" s="2126"/>
      <c r="P4686" s="2126"/>
      <c r="Q4686" s="2126">
        <f t="shared" si="254"/>
        <v>0</v>
      </c>
      <c r="R4686" s="2503"/>
    </row>
    <row r="4687" spans="3:18" ht="14.25" customHeight="1">
      <c r="C4687" s="1719">
        <v>26</v>
      </c>
      <c r="D4687" s="1929" t="s">
        <v>3867</v>
      </c>
      <c r="E4687" s="1720">
        <v>10</v>
      </c>
      <c r="F4687" s="1721" t="s">
        <v>508</v>
      </c>
      <c r="G4687" s="1780">
        <v>22</v>
      </c>
      <c r="H4687" s="1721">
        <v>1984</v>
      </c>
      <c r="I4687" s="1723">
        <v>155.19999999999999</v>
      </c>
      <c r="J4687" s="1721">
        <f t="shared" si="251"/>
        <v>100</v>
      </c>
      <c r="K4687" s="1723">
        <f t="shared" si="252"/>
        <v>0</v>
      </c>
      <c r="L4687" s="1721"/>
      <c r="M4687" s="1721"/>
      <c r="N4687" s="1724">
        <f t="shared" si="253"/>
        <v>0</v>
      </c>
      <c r="O4687" s="2126"/>
      <c r="P4687" s="2126"/>
      <c r="Q4687" s="2126">
        <f t="shared" si="254"/>
        <v>0</v>
      </c>
      <c r="R4687" s="2503"/>
    </row>
    <row r="4688" spans="3:18" ht="14.25" customHeight="1">
      <c r="C4688" s="1719">
        <v>27</v>
      </c>
      <c r="D4688" s="1929" t="s">
        <v>3868</v>
      </c>
      <c r="E4688" s="1720">
        <v>10</v>
      </c>
      <c r="F4688" s="1721" t="s">
        <v>508</v>
      </c>
      <c r="G4688" s="1780">
        <v>33</v>
      </c>
      <c r="H4688" s="1721">
        <v>1984</v>
      </c>
      <c r="I4688" s="1723">
        <v>282.2</v>
      </c>
      <c r="J4688" s="1721">
        <f t="shared" si="251"/>
        <v>100</v>
      </c>
      <c r="K4688" s="1723">
        <f t="shared" si="252"/>
        <v>0</v>
      </c>
      <c r="L4688" s="1721"/>
      <c r="M4688" s="1721"/>
      <c r="N4688" s="1724">
        <f t="shared" si="253"/>
        <v>0</v>
      </c>
      <c r="O4688" s="2126"/>
      <c r="P4688" s="2126"/>
      <c r="Q4688" s="2126">
        <f t="shared" si="254"/>
        <v>0</v>
      </c>
      <c r="R4688" s="2503"/>
    </row>
    <row r="4689" spans="3:18" ht="14.25" customHeight="1">
      <c r="C4689" s="1719">
        <v>28</v>
      </c>
      <c r="D4689" s="1929" t="s">
        <v>3869</v>
      </c>
      <c r="E4689" s="1720">
        <v>10</v>
      </c>
      <c r="F4689" s="1721" t="s">
        <v>508</v>
      </c>
      <c r="G4689" s="1780">
        <v>10</v>
      </c>
      <c r="H4689" s="1721">
        <v>1984</v>
      </c>
      <c r="I4689" s="1723">
        <v>132.30000000000001</v>
      </c>
      <c r="J4689" s="1721">
        <f t="shared" si="251"/>
        <v>100</v>
      </c>
      <c r="K4689" s="1723">
        <f t="shared" si="252"/>
        <v>0</v>
      </c>
      <c r="L4689" s="1721"/>
      <c r="M4689" s="1721"/>
      <c r="N4689" s="1724">
        <f t="shared" si="253"/>
        <v>0</v>
      </c>
      <c r="O4689" s="2126"/>
      <c r="P4689" s="2126"/>
      <c r="Q4689" s="2126">
        <f t="shared" si="254"/>
        <v>0</v>
      </c>
      <c r="R4689" s="2503"/>
    </row>
    <row r="4690" spans="3:18" ht="14.25" customHeight="1">
      <c r="C4690" s="1719">
        <v>29</v>
      </c>
      <c r="D4690" s="1929" t="s">
        <v>3870</v>
      </c>
      <c r="E4690" s="1720">
        <v>10</v>
      </c>
      <c r="F4690" s="1721" t="s">
        <v>508</v>
      </c>
      <c r="G4690" s="1780">
        <v>49</v>
      </c>
      <c r="H4690" s="1721">
        <v>1984</v>
      </c>
      <c r="I4690" s="1723">
        <v>345.7</v>
      </c>
      <c r="J4690" s="1721">
        <f t="shared" si="251"/>
        <v>100</v>
      </c>
      <c r="K4690" s="1723">
        <f t="shared" si="252"/>
        <v>0</v>
      </c>
      <c r="L4690" s="1721"/>
      <c r="M4690" s="1721"/>
      <c r="N4690" s="1724">
        <f t="shared" si="253"/>
        <v>0</v>
      </c>
      <c r="O4690" s="2126"/>
      <c r="P4690" s="2126"/>
      <c r="Q4690" s="2126">
        <f t="shared" si="254"/>
        <v>0</v>
      </c>
      <c r="R4690" s="2503"/>
    </row>
    <row r="4691" spans="3:18" ht="14.25" customHeight="1">
      <c r="C4691" s="1719">
        <v>30</v>
      </c>
      <c r="D4691" s="1929" t="s">
        <v>3871</v>
      </c>
      <c r="E4691" s="1720">
        <v>10</v>
      </c>
      <c r="F4691" s="1721" t="s">
        <v>508</v>
      </c>
      <c r="G4691" s="1780">
        <v>1</v>
      </c>
      <c r="H4691" s="1721">
        <v>1984</v>
      </c>
      <c r="I4691" s="1723">
        <v>17.600000000000001</v>
      </c>
      <c r="J4691" s="1721">
        <f t="shared" si="251"/>
        <v>100</v>
      </c>
      <c r="K4691" s="1723">
        <f t="shared" si="252"/>
        <v>0</v>
      </c>
      <c r="L4691" s="1721"/>
      <c r="M4691" s="1721"/>
      <c r="N4691" s="1724">
        <f t="shared" si="253"/>
        <v>0</v>
      </c>
      <c r="O4691" s="2126"/>
      <c r="P4691" s="2126"/>
      <c r="Q4691" s="2126">
        <f t="shared" si="254"/>
        <v>0</v>
      </c>
      <c r="R4691" s="2503"/>
    </row>
    <row r="4692" spans="3:18" ht="14.25" customHeight="1">
      <c r="C4692" s="1719">
        <v>31</v>
      </c>
      <c r="D4692" s="1929" t="s">
        <v>3872</v>
      </c>
      <c r="E4692" s="1720">
        <v>10</v>
      </c>
      <c r="F4692" s="1721" t="s">
        <v>508</v>
      </c>
      <c r="G4692" s="1780">
        <v>2</v>
      </c>
      <c r="H4692" s="1721">
        <v>1984</v>
      </c>
      <c r="I4692" s="1723">
        <v>35.299999999999997</v>
      </c>
      <c r="J4692" s="1721">
        <f t="shared" si="251"/>
        <v>100</v>
      </c>
      <c r="K4692" s="1723">
        <f t="shared" si="252"/>
        <v>0</v>
      </c>
      <c r="L4692" s="1721"/>
      <c r="M4692" s="1721"/>
      <c r="N4692" s="1724">
        <f t="shared" si="253"/>
        <v>0</v>
      </c>
      <c r="O4692" s="2126"/>
      <c r="P4692" s="2126"/>
      <c r="Q4692" s="2126">
        <f t="shared" si="254"/>
        <v>0</v>
      </c>
      <c r="R4692" s="2503"/>
    </row>
    <row r="4693" spans="3:18" ht="14.25" customHeight="1">
      <c r="C4693" s="1719">
        <v>32</v>
      </c>
      <c r="D4693" s="1929" t="s">
        <v>3873</v>
      </c>
      <c r="E4693" s="1720">
        <v>10</v>
      </c>
      <c r="F4693" s="1721" t="s">
        <v>508</v>
      </c>
      <c r="G4693" s="1780">
        <v>1</v>
      </c>
      <c r="H4693" s="1721">
        <v>1984</v>
      </c>
      <c r="I4693" s="1723">
        <v>30.9</v>
      </c>
      <c r="J4693" s="1721">
        <f t="shared" si="251"/>
        <v>100</v>
      </c>
      <c r="K4693" s="1723">
        <f t="shared" si="252"/>
        <v>0</v>
      </c>
      <c r="L4693" s="1721"/>
      <c r="M4693" s="1721"/>
      <c r="N4693" s="1724">
        <f t="shared" si="253"/>
        <v>0</v>
      </c>
      <c r="O4693" s="2126"/>
      <c r="P4693" s="2126"/>
      <c r="Q4693" s="2126">
        <f t="shared" si="254"/>
        <v>0</v>
      </c>
      <c r="R4693" s="2503"/>
    </row>
    <row r="4694" spans="3:18" ht="14.25" customHeight="1">
      <c r="C4694" s="1719">
        <v>33</v>
      </c>
      <c r="D4694" s="1929" t="s">
        <v>3874</v>
      </c>
      <c r="E4694" s="1720">
        <v>10</v>
      </c>
      <c r="F4694" s="1721" t="s">
        <v>508</v>
      </c>
      <c r="G4694" s="1780">
        <v>2</v>
      </c>
      <c r="H4694" s="1721">
        <v>1984</v>
      </c>
      <c r="I4694" s="1723">
        <v>17.600000000000001</v>
      </c>
      <c r="J4694" s="1721">
        <f t="shared" si="251"/>
        <v>100</v>
      </c>
      <c r="K4694" s="1723">
        <f t="shared" si="252"/>
        <v>0</v>
      </c>
      <c r="L4694" s="1721"/>
      <c r="M4694" s="1721"/>
      <c r="N4694" s="1724">
        <f t="shared" si="253"/>
        <v>0</v>
      </c>
      <c r="O4694" s="2126"/>
      <c r="P4694" s="2126"/>
      <c r="Q4694" s="2126">
        <f t="shared" si="254"/>
        <v>0</v>
      </c>
      <c r="R4694" s="2503"/>
    </row>
    <row r="4695" spans="3:18" ht="14.25" customHeight="1">
      <c r="C4695" s="1719">
        <v>34</v>
      </c>
      <c r="D4695" s="1929" t="s">
        <v>3875</v>
      </c>
      <c r="E4695" s="1720">
        <v>10</v>
      </c>
      <c r="F4695" s="1721" t="s">
        <v>508</v>
      </c>
      <c r="G4695" s="1780">
        <v>3</v>
      </c>
      <c r="H4695" s="1721">
        <v>1984</v>
      </c>
      <c r="I4695" s="1723">
        <v>39.700000000000003</v>
      </c>
      <c r="J4695" s="1721">
        <f t="shared" si="251"/>
        <v>100</v>
      </c>
      <c r="K4695" s="1723">
        <f t="shared" si="252"/>
        <v>0</v>
      </c>
      <c r="L4695" s="1721"/>
      <c r="M4695" s="1721"/>
      <c r="N4695" s="1724">
        <f t="shared" si="253"/>
        <v>0</v>
      </c>
      <c r="O4695" s="2126"/>
      <c r="P4695" s="2126"/>
      <c r="Q4695" s="2126">
        <f t="shared" si="254"/>
        <v>0</v>
      </c>
      <c r="R4695" s="2503"/>
    </row>
    <row r="4696" spans="3:18" ht="14.25" customHeight="1">
      <c r="C4696" s="1719">
        <v>35</v>
      </c>
      <c r="D4696" s="1929" t="s">
        <v>3876</v>
      </c>
      <c r="E4696" s="1720">
        <v>10</v>
      </c>
      <c r="F4696" s="1721" t="s">
        <v>508</v>
      </c>
      <c r="G4696" s="1780">
        <v>214</v>
      </c>
      <c r="H4696" s="1721">
        <v>1984</v>
      </c>
      <c r="I4696" s="1723">
        <v>566.29999999999995</v>
      </c>
      <c r="J4696" s="1721">
        <f t="shared" si="251"/>
        <v>100</v>
      </c>
      <c r="K4696" s="1723">
        <f t="shared" si="252"/>
        <v>0</v>
      </c>
      <c r="L4696" s="1721"/>
      <c r="M4696" s="1721"/>
      <c r="N4696" s="1724">
        <f t="shared" si="253"/>
        <v>0</v>
      </c>
      <c r="O4696" s="2126"/>
      <c r="P4696" s="2126"/>
      <c r="Q4696" s="2126">
        <f t="shared" si="254"/>
        <v>0</v>
      </c>
      <c r="R4696" s="2503"/>
    </row>
    <row r="4697" spans="3:18" ht="14.25" customHeight="1">
      <c r="C4697" s="1719">
        <v>36</v>
      </c>
      <c r="D4697" s="1929" t="s">
        <v>3877</v>
      </c>
      <c r="E4697" s="1720">
        <v>10</v>
      </c>
      <c r="F4697" s="1721" t="s">
        <v>508</v>
      </c>
      <c r="G4697" s="1780">
        <v>6</v>
      </c>
      <c r="H4697" s="1721">
        <v>1984</v>
      </c>
      <c r="I4697" s="1723">
        <v>52.9</v>
      </c>
      <c r="J4697" s="1721">
        <f t="shared" si="251"/>
        <v>100</v>
      </c>
      <c r="K4697" s="1723">
        <f t="shared" si="252"/>
        <v>0</v>
      </c>
      <c r="L4697" s="1721"/>
      <c r="M4697" s="1721"/>
      <c r="N4697" s="1724">
        <f t="shared" si="253"/>
        <v>0</v>
      </c>
      <c r="O4697" s="2126"/>
      <c r="P4697" s="2126"/>
      <c r="Q4697" s="2126">
        <f t="shared" si="254"/>
        <v>0</v>
      </c>
      <c r="R4697" s="2503"/>
    </row>
    <row r="4698" spans="3:18" ht="14.25" customHeight="1">
      <c r="C4698" s="1719">
        <v>37</v>
      </c>
      <c r="D4698" s="1929" t="s">
        <v>3878</v>
      </c>
      <c r="E4698" s="1720">
        <v>10</v>
      </c>
      <c r="F4698" s="1721" t="s">
        <v>508</v>
      </c>
      <c r="G4698" s="1780">
        <v>2</v>
      </c>
      <c r="H4698" s="1721">
        <v>1999</v>
      </c>
      <c r="I4698" s="1723">
        <v>173.2</v>
      </c>
      <c r="J4698" s="1721">
        <f t="shared" si="251"/>
        <v>100</v>
      </c>
      <c r="K4698" s="1723">
        <f t="shared" si="252"/>
        <v>0</v>
      </c>
      <c r="L4698" s="1721"/>
      <c r="M4698" s="1721"/>
      <c r="N4698" s="1724">
        <f t="shared" si="253"/>
        <v>0</v>
      </c>
      <c r="O4698" s="2126"/>
      <c r="P4698" s="2126"/>
      <c r="Q4698" s="2126">
        <f t="shared" si="254"/>
        <v>0</v>
      </c>
      <c r="R4698" s="2503"/>
    </row>
    <row r="4699" spans="3:18" ht="14.25" customHeight="1">
      <c r="C4699" s="1719">
        <v>38</v>
      </c>
      <c r="D4699" s="1929" t="s">
        <v>3879</v>
      </c>
      <c r="E4699" s="1720">
        <v>10</v>
      </c>
      <c r="F4699" s="1721" t="s">
        <v>508</v>
      </c>
      <c r="G4699" s="1780">
        <v>1</v>
      </c>
      <c r="H4699" s="1721">
        <v>1999</v>
      </c>
      <c r="I4699" s="1723">
        <v>62.6</v>
      </c>
      <c r="J4699" s="1721">
        <f t="shared" si="251"/>
        <v>100</v>
      </c>
      <c r="K4699" s="1723">
        <f t="shared" si="252"/>
        <v>0</v>
      </c>
      <c r="L4699" s="1721"/>
      <c r="M4699" s="1721"/>
      <c r="N4699" s="1724">
        <f t="shared" si="253"/>
        <v>0</v>
      </c>
      <c r="O4699" s="2126"/>
      <c r="P4699" s="2126"/>
      <c r="Q4699" s="2126">
        <f t="shared" si="254"/>
        <v>0</v>
      </c>
      <c r="R4699" s="2503"/>
    </row>
    <row r="4700" spans="3:18" ht="14.25" customHeight="1">
      <c r="C4700" s="1719">
        <v>39</v>
      </c>
      <c r="D4700" s="1929" t="s">
        <v>3880</v>
      </c>
      <c r="E4700" s="1720">
        <v>10</v>
      </c>
      <c r="F4700" s="1721" t="s">
        <v>508</v>
      </c>
      <c r="G4700" s="1780">
        <v>5</v>
      </c>
      <c r="H4700" s="1721">
        <v>1999</v>
      </c>
      <c r="I4700" s="1723">
        <v>337.5</v>
      </c>
      <c r="J4700" s="1721">
        <f t="shared" si="251"/>
        <v>100</v>
      </c>
      <c r="K4700" s="1723">
        <f t="shared" si="252"/>
        <v>0</v>
      </c>
      <c r="L4700" s="1721"/>
      <c r="M4700" s="1721"/>
      <c r="N4700" s="1724">
        <f t="shared" si="253"/>
        <v>0</v>
      </c>
      <c r="O4700" s="2126"/>
      <c r="P4700" s="2126"/>
      <c r="Q4700" s="2126">
        <f t="shared" si="254"/>
        <v>0</v>
      </c>
      <c r="R4700" s="2503"/>
    </row>
    <row r="4701" spans="3:18" ht="14.25" customHeight="1">
      <c r="C4701" s="1719">
        <v>40</v>
      </c>
      <c r="D4701" s="1929" t="s">
        <v>3881</v>
      </c>
      <c r="E4701" s="1720">
        <v>10</v>
      </c>
      <c r="F4701" s="1721" t="s">
        <v>508</v>
      </c>
      <c r="G4701" s="1780">
        <v>1</v>
      </c>
      <c r="H4701" s="1721">
        <v>1999</v>
      </c>
      <c r="I4701" s="1723">
        <v>86.4</v>
      </c>
      <c r="J4701" s="1721">
        <f t="shared" si="251"/>
        <v>100</v>
      </c>
      <c r="K4701" s="1723">
        <f t="shared" si="252"/>
        <v>0</v>
      </c>
      <c r="L4701" s="1721"/>
      <c r="M4701" s="1721"/>
      <c r="N4701" s="1724">
        <f t="shared" si="253"/>
        <v>0</v>
      </c>
      <c r="O4701" s="2126"/>
      <c r="P4701" s="2126"/>
      <c r="Q4701" s="2126">
        <f t="shared" si="254"/>
        <v>0</v>
      </c>
      <c r="R4701" s="2503"/>
    </row>
    <row r="4702" spans="3:18" ht="14.25" customHeight="1">
      <c r="C4702" s="1719">
        <v>41</v>
      </c>
      <c r="D4702" s="1929" t="s">
        <v>3882</v>
      </c>
      <c r="E4702" s="1720">
        <v>10</v>
      </c>
      <c r="F4702" s="1721" t="s">
        <v>508</v>
      </c>
      <c r="G4702" s="1780">
        <v>1</v>
      </c>
      <c r="H4702" s="1721">
        <v>1999</v>
      </c>
      <c r="I4702" s="1723">
        <v>81</v>
      </c>
      <c r="J4702" s="1721">
        <f t="shared" ref="J4702:J4765" si="255">IF(($J$14-H4702)*J$4380&gt;100,100,($J$14-H4702)*J$4380)</f>
        <v>100</v>
      </c>
      <c r="K4702" s="1723">
        <f t="shared" ref="K4702:K4771" si="256">IF(J4702=100,0,I4702-I4702*J4702%)</f>
        <v>0</v>
      </c>
      <c r="L4702" s="1721"/>
      <c r="M4702" s="1721"/>
      <c r="N4702" s="1724">
        <f t="shared" ref="N4702:N4771" si="257">+L4702*M4702</f>
        <v>0</v>
      </c>
      <c r="O4702" s="2126"/>
      <c r="P4702" s="2126"/>
      <c r="Q4702" s="2126">
        <f t="shared" ref="Q4702:Q4771" si="258">+O4702*P4702</f>
        <v>0</v>
      </c>
      <c r="R4702" s="2503"/>
    </row>
    <row r="4703" spans="3:18" ht="14.25" customHeight="1">
      <c r="C4703" s="1719">
        <v>42</v>
      </c>
      <c r="D4703" s="1929" t="s">
        <v>3883</v>
      </c>
      <c r="E4703" s="1720">
        <v>10</v>
      </c>
      <c r="F4703" s="1721" t="s">
        <v>508</v>
      </c>
      <c r="G4703" s="1780">
        <v>1</v>
      </c>
      <c r="H4703" s="1721">
        <v>2001</v>
      </c>
      <c r="I4703" s="1723">
        <v>41.2</v>
      </c>
      <c r="J4703" s="1721">
        <f t="shared" si="255"/>
        <v>100</v>
      </c>
      <c r="K4703" s="1723">
        <f t="shared" si="256"/>
        <v>0</v>
      </c>
      <c r="L4703" s="1721"/>
      <c r="M4703" s="1721"/>
      <c r="N4703" s="1724">
        <f t="shared" si="257"/>
        <v>0</v>
      </c>
      <c r="O4703" s="2126"/>
      <c r="P4703" s="2126"/>
      <c r="Q4703" s="2126">
        <f t="shared" si="258"/>
        <v>0</v>
      </c>
      <c r="R4703" s="2503"/>
    </row>
    <row r="4704" spans="3:18" ht="14.25" customHeight="1">
      <c r="C4704" s="1719">
        <v>43</v>
      </c>
      <c r="D4704" s="1929" t="s">
        <v>3884</v>
      </c>
      <c r="E4704" s="1720">
        <v>10</v>
      </c>
      <c r="F4704" s="1721" t="s">
        <v>508</v>
      </c>
      <c r="G4704" s="1780">
        <v>9</v>
      </c>
      <c r="H4704" s="1721">
        <v>2001</v>
      </c>
      <c r="I4704" s="1723">
        <v>495</v>
      </c>
      <c r="J4704" s="1721">
        <f t="shared" si="255"/>
        <v>100</v>
      </c>
      <c r="K4704" s="1723">
        <f t="shared" si="256"/>
        <v>0</v>
      </c>
      <c r="L4704" s="1721"/>
      <c r="M4704" s="1721"/>
      <c r="N4704" s="1724">
        <f t="shared" si="257"/>
        <v>0</v>
      </c>
      <c r="O4704" s="2126"/>
      <c r="P4704" s="2126"/>
      <c r="Q4704" s="2126">
        <f t="shared" si="258"/>
        <v>0</v>
      </c>
      <c r="R4704" s="2503"/>
    </row>
    <row r="4705" spans="3:18" ht="14.25" customHeight="1">
      <c r="C4705" s="1719">
        <v>44</v>
      </c>
      <c r="D4705" s="1929" t="s">
        <v>3885</v>
      </c>
      <c r="E4705" s="1720">
        <v>10</v>
      </c>
      <c r="F4705" s="1721" t="s">
        <v>508</v>
      </c>
      <c r="G4705" s="1780">
        <v>15</v>
      </c>
      <c r="H4705" s="1721">
        <v>2001</v>
      </c>
      <c r="I4705" s="1723">
        <v>2288</v>
      </c>
      <c r="J4705" s="1721">
        <f t="shared" si="255"/>
        <v>100</v>
      </c>
      <c r="K4705" s="1723">
        <f t="shared" si="256"/>
        <v>0</v>
      </c>
      <c r="L4705" s="1721"/>
      <c r="M4705" s="1721"/>
      <c r="N4705" s="1724">
        <f t="shared" si="257"/>
        <v>0</v>
      </c>
      <c r="O4705" s="2126"/>
      <c r="P4705" s="2126"/>
      <c r="Q4705" s="2126">
        <f t="shared" si="258"/>
        <v>0</v>
      </c>
      <c r="R4705" s="2503"/>
    </row>
    <row r="4706" spans="3:18" ht="14.25" customHeight="1">
      <c r="C4706" s="1719">
        <v>45</v>
      </c>
      <c r="D4706" s="1929" t="s">
        <v>2133</v>
      </c>
      <c r="E4706" s="1720">
        <v>10</v>
      </c>
      <c r="F4706" s="1721" t="s">
        <v>508</v>
      </c>
      <c r="G4706" s="1780">
        <v>4</v>
      </c>
      <c r="H4706" s="1721">
        <v>2005</v>
      </c>
      <c r="I4706" s="1723">
        <v>759.6</v>
      </c>
      <c r="J4706" s="1721">
        <f t="shared" si="255"/>
        <v>100</v>
      </c>
      <c r="K4706" s="1723">
        <f t="shared" si="256"/>
        <v>0</v>
      </c>
      <c r="L4706" s="1721"/>
      <c r="M4706" s="1721"/>
      <c r="N4706" s="1724">
        <f t="shared" si="257"/>
        <v>0</v>
      </c>
      <c r="O4706" s="2126"/>
      <c r="P4706" s="2126"/>
      <c r="Q4706" s="2126">
        <f t="shared" si="258"/>
        <v>0</v>
      </c>
      <c r="R4706" s="2503"/>
    </row>
    <row r="4707" spans="3:18" ht="14.25" customHeight="1">
      <c r="C4707" s="1719">
        <v>46</v>
      </c>
      <c r="D4707" s="1929" t="s">
        <v>3886</v>
      </c>
      <c r="E4707" s="1720">
        <v>10</v>
      </c>
      <c r="F4707" s="1721" t="s">
        <v>508</v>
      </c>
      <c r="G4707" s="1780">
        <v>34</v>
      </c>
      <c r="H4707" s="1721">
        <v>2005</v>
      </c>
      <c r="I4707" s="1723">
        <v>939.3</v>
      </c>
      <c r="J4707" s="1721">
        <f t="shared" si="255"/>
        <v>100</v>
      </c>
      <c r="K4707" s="1723">
        <f t="shared" si="256"/>
        <v>0</v>
      </c>
      <c r="L4707" s="1721"/>
      <c r="M4707" s="1721"/>
      <c r="N4707" s="1724">
        <f t="shared" si="257"/>
        <v>0</v>
      </c>
      <c r="O4707" s="2126"/>
      <c r="P4707" s="2126"/>
      <c r="Q4707" s="2126">
        <f t="shared" si="258"/>
        <v>0</v>
      </c>
      <c r="R4707" s="2503"/>
    </row>
    <row r="4708" spans="3:18" ht="14.25" customHeight="1">
      <c r="C4708" s="1719">
        <v>47</v>
      </c>
      <c r="D4708" s="1929" t="s">
        <v>3887</v>
      </c>
      <c r="E4708" s="1720">
        <v>10</v>
      </c>
      <c r="F4708" s="1721" t="s">
        <v>508</v>
      </c>
      <c r="G4708" s="1780">
        <v>1</v>
      </c>
      <c r="H4708" s="1721">
        <v>2005</v>
      </c>
      <c r="I4708" s="1723">
        <v>128.5</v>
      </c>
      <c r="J4708" s="1721">
        <f t="shared" si="255"/>
        <v>100</v>
      </c>
      <c r="K4708" s="1723">
        <f t="shared" si="256"/>
        <v>0</v>
      </c>
      <c r="L4708" s="1721"/>
      <c r="M4708" s="1721"/>
      <c r="N4708" s="1724">
        <f t="shared" si="257"/>
        <v>0</v>
      </c>
      <c r="O4708" s="2126"/>
      <c r="P4708" s="2126"/>
      <c r="Q4708" s="2126">
        <f t="shared" si="258"/>
        <v>0</v>
      </c>
      <c r="R4708" s="2503"/>
    </row>
    <row r="4709" spans="3:18" ht="14.25" customHeight="1">
      <c r="C4709" s="1719">
        <v>48</v>
      </c>
      <c r="D4709" s="1929" t="s">
        <v>2218</v>
      </c>
      <c r="E4709" s="1720">
        <v>10</v>
      </c>
      <c r="F4709" s="1721" t="s">
        <v>508</v>
      </c>
      <c r="G4709" s="1780">
        <v>1</v>
      </c>
      <c r="H4709" s="1721">
        <v>2005</v>
      </c>
      <c r="I4709" s="1723">
        <v>59.6</v>
      </c>
      <c r="J4709" s="1721">
        <f t="shared" si="255"/>
        <v>100</v>
      </c>
      <c r="K4709" s="1723">
        <f t="shared" si="256"/>
        <v>0</v>
      </c>
      <c r="L4709" s="1721"/>
      <c r="M4709" s="1721"/>
      <c r="N4709" s="1724">
        <f t="shared" si="257"/>
        <v>0</v>
      </c>
      <c r="O4709" s="2126"/>
      <c r="P4709" s="2126"/>
      <c r="Q4709" s="2126">
        <f t="shared" si="258"/>
        <v>0</v>
      </c>
      <c r="R4709" s="2503"/>
    </row>
    <row r="4710" spans="3:18" ht="14.25" customHeight="1">
      <c r="C4710" s="1719">
        <v>49</v>
      </c>
      <c r="D4710" s="1929" t="s">
        <v>2219</v>
      </c>
      <c r="E4710" s="1720">
        <v>10</v>
      </c>
      <c r="F4710" s="1721" t="s">
        <v>508</v>
      </c>
      <c r="G4710" s="1780">
        <v>1</v>
      </c>
      <c r="H4710" s="1721">
        <v>2005</v>
      </c>
      <c r="I4710" s="1723">
        <v>59.6</v>
      </c>
      <c r="J4710" s="1721">
        <f t="shared" si="255"/>
        <v>100</v>
      </c>
      <c r="K4710" s="1723">
        <f t="shared" si="256"/>
        <v>0</v>
      </c>
      <c r="L4710" s="1721"/>
      <c r="M4710" s="1721"/>
      <c r="N4710" s="1724">
        <f t="shared" si="257"/>
        <v>0</v>
      </c>
      <c r="O4710" s="2126"/>
      <c r="P4710" s="2126"/>
      <c r="Q4710" s="2126">
        <f t="shared" si="258"/>
        <v>0</v>
      </c>
      <c r="R4710" s="2503"/>
    </row>
    <row r="4711" spans="3:18" ht="14.25" customHeight="1">
      <c r="C4711" s="1719">
        <v>50</v>
      </c>
      <c r="D4711" s="1929" t="s">
        <v>3888</v>
      </c>
      <c r="E4711" s="1720">
        <v>10</v>
      </c>
      <c r="F4711" s="1721" t="s">
        <v>508</v>
      </c>
      <c r="G4711" s="1780">
        <v>3</v>
      </c>
      <c r="H4711" s="1721">
        <v>2005</v>
      </c>
      <c r="I4711" s="1723">
        <v>165.8</v>
      </c>
      <c r="J4711" s="1721">
        <f t="shared" si="255"/>
        <v>100</v>
      </c>
      <c r="K4711" s="1723">
        <f t="shared" si="256"/>
        <v>0</v>
      </c>
      <c r="L4711" s="1721"/>
      <c r="M4711" s="1721"/>
      <c r="N4711" s="1724">
        <f t="shared" si="257"/>
        <v>0</v>
      </c>
      <c r="O4711" s="2126"/>
      <c r="P4711" s="2126"/>
      <c r="Q4711" s="2126">
        <f t="shared" si="258"/>
        <v>0</v>
      </c>
      <c r="R4711" s="2503"/>
    </row>
    <row r="4712" spans="3:18" ht="14.25" customHeight="1">
      <c r="C4712" s="1719">
        <v>51</v>
      </c>
      <c r="D4712" s="1929" t="s">
        <v>3889</v>
      </c>
      <c r="E4712" s="1720">
        <v>10</v>
      </c>
      <c r="F4712" s="1721" t="s">
        <v>508</v>
      </c>
      <c r="G4712" s="1780">
        <v>3</v>
      </c>
      <c r="H4712" s="1721">
        <v>2005</v>
      </c>
      <c r="I4712" s="1723">
        <v>164.6</v>
      </c>
      <c r="J4712" s="1721">
        <f t="shared" si="255"/>
        <v>100</v>
      </c>
      <c r="K4712" s="1723">
        <f t="shared" si="256"/>
        <v>0</v>
      </c>
      <c r="L4712" s="1721"/>
      <c r="M4712" s="1721"/>
      <c r="N4712" s="1724">
        <f t="shared" si="257"/>
        <v>0</v>
      </c>
      <c r="O4712" s="2126"/>
      <c r="P4712" s="2126"/>
      <c r="Q4712" s="2126">
        <f t="shared" si="258"/>
        <v>0</v>
      </c>
      <c r="R4712" s="2503"/>
    </row>
    <row r="4713" spans="3:18" ht="14.25" customHeight="1">
      <c r="C4713" s="1719">
        <v>52</v>
      </c>
      <c r="D4713" s="1929" t="s">
        <v>3890</v>
      </c>
      <c r="E4713" s="1720">
        <v>10</v>
      </c>
      <c r="F4713" s="1721" t="s">
        <v>508</v>
      </c>
      <c r="G4713" s="1780">
        <v>1</v>
      </c>
      <c r="H4713" s="1721">
        <v>2005</v>
      </c>
      <c r="I4713" s="1723">
        <v>45.6</v>
      </c>
      <c r="J4713" s="1721">
        <f t="shared" si="255"/>
        <v>100</v>
      </c>
      <c r="K4713" s="1723">
        <f t="shared" si="256"/>
        <v>0</v>
      </c>
      <c r="L4713" s="1721"/>
      <c r="M4713" s="1721"/>
      <c r="N4713" s="1724">
        <f t="shared" si="257"/>
        <v>0</v>
      </c>
      <c r="O4713" s="2126"/>
      <c r="P4713" s="2126"/>
      <c r="Q4713" s="2126">
        <f t="shared" si="258"/>
        <v>0</v>
      </c>
      <c r="R4713" s="2503"/>
    </row>
    <row r="4714" spans="3:18" ht="14.25" customHeight="1">
      <c r="C4714" s="1719">
        <v>53</v>
      </c>
      <c r="D4714" s="1929" t="s">
        <v>3891</v>
      </c>
      <c r="E4714" s="1720">
        <v>10</v>
      </c>
      <c r="F4714" s="1721" t="s">
        <v>508</v>
      </c>
      <c r="G4714" s="1780">
        <v>2</v>
      </c>
      <c r="H4714" s="1721">
        <v>2005</v>
      </c>
      <c r="I4714" s="1723">
        <v>352</v>
      </c>
      <c r="J4714" s="1721">
        <f t="shared" si="255"/>
        <v>100</v>
      </c>
      <c r="K4714" s="1723">
        <f t="shared" si="256"/>
        <v>0</v>
      </c>
      <c r="L4714" s="1721"/>
      <c r="M4714" s="1721"/>
      <c r="N4714" s="1724">
        <f t="shared" si="257"/>
        <v>0</v>
      </c>
      <c r="O4714" s="2126"/>
      <c r="P4714" s="2126"/>
      <c r="Q4714" s="2126">
        <f t="shared" si="258"/>
        <v>0</v>
      </c>
      <c r="R4714" s="2503"/>
    </row>
    <row r="4715" spans="3:18" ht="14.25" customHeight="1">
      <c r="C4715" s="1719">
        <v>54</v>
      </c>
      <c r="D4715" s="1929" t="s">
        <v>3892</v>
      </c>
      <c r="E4715" s="1720">
        <v>10</v>
      </c>
      <c r="F4715" s="1721" t="s">
        <v>508</v>
      </c>
      <c r="G4715" s="1780">
        <v>6</v>
      </c>
      <c r="H4715" s="1721">
        <v>2005</v>
      </c>
      <c r="I4715" s="1723">
        <v>958.2</v>
      </c>
      <c r="J4715" s="1721">
        <f t="shared" si="255"/>
        <v>100</v>
      </c>
      <c r="K4715" s="1723">
        <f t="shared" si="256"/>
        <v>0</v>
      </c>
      <c r="L4715" s="1721"/>
      <c r="M4715" s="1721"/>
      <c r="N4715" s="1724">
        <f t="shared" si="257"/>
        <v>0</v>
      </c>
      <c r="O4715" s="2126"/>
      <c r="P4715" s="2126"/>
      <c r="Q4715" s="2126">
        <f t="shared" si="258"/>
        <v>0</v>
      </c>
      <c r="R4715" s="2503"/>
    </row>
    <row r="4716" spans="3:18" ht="14.25" customHeight="1">
      <c r="C4716" s="1719">
        <v>55</v>
      </c>
      <c r="D4716" s="1929" t="s">
        <v>3893</v>
      </c>
      <c r="E4716" s="1720">
        <v>10</v>
      </c>
      <c r="F4716" s="1721" t="s">
        <v>508</v>
      </c>
      <c r="G4716" s="1780">
        <v>6</v>
      </c>
      <c r="H4716" s="1721">
        <v>2005</v>
      </c>
      <c r="I4716" s="1723">
        <v>1203.3</v>
      </c>
      <c r="J4716" s="1721">
        <f t="shared" si="255"/>
        <v>100</v>
      </c>
      <c r="K4716" s="1723">
        <f t="shared" si="256"/>
        <v>0</v>
      </c>
      <c r="L4716" s="1721"/>
      <c r="M4716" s="1721"/>
      <c r="N4716" s="1724">
        <f t="shared" si="257"/>
        <v>0</v>
      </c>
      <c r="O4716" s="2126"/>
      <c r="P4716" s="2126"/>
      <c r="Q4716" s="2126">
        <f t="shared" si="258"/>
        <v>0</v>
      </c>
      <c r="R4716" s="2503"/>
    </row>
    <row r="4717" spans="3:18" ht="14.25" customHeight="1">
      <c r="C4717" s="1719">
        <v>56</v>
      </c>
      <c r="D4717" s="1929" t="s">
        <v>2122</v>
      </c>
      <c r="E4717" s="1720">
        <v>10</v>
      </c>
      <c r="F4717" s="1721" t="s">
        <v>508</v>
      </c>
      <c r="G4717" s="1780">
        <v>1</v>
      </c>
      <c r="H4717" s="1721">
        <v>2005</v>
      </c>
      <c r="I4717" s="1723">
        <v>424.2</v>
      </c>
      <c r="J4717" s="1721">
        <f t="shared" si="255"/>
        <v>100</v>
      </c>
      <c r="K4717" s="1723">
        <f t="shared" si="256"/>
        <v>0</v>
      </c>
      <c r="L4717" s="1721"/>
      <c r="M4717" s="1721"/>
      <c r="N4717" s="1724">
        <f t="shared" si="257"/>
        <v>0</v>
      </c>
      <c r="O4717" s="2126"/>
      <c r="P4717" s="2126"/>
      <c r="Q4717" s="2126">
        <f t="shared" si="258"/>
        <v>0</v>
      </c>
      <c r="R4717" s="2503"/>
    </row>
    <row r="4718" spans="3:18" ht="14.25" customHeight="1">
      <c r="C4718" s="1719">
        <v>57</v>
      </c>
      <c r="D4718" s="1929" t="s">
        <v>2130</v>
      </c>
      <c r="E4718" s="1720">
        <v>10</v>
      </c>
      <c r="F4718" s="1721" t="s">
        <v>508</v>
      </c>
      <c r="G4718" s="1780">
        <v>2</v>
      </c>
      <c r="H4718" s="1721">
        <v>2005</v>
      </c>
      <c r="I4718" s="1723">
        <v>590.79999999999995</v>
      </c>
      <c r="J4718" s="1721">
        <f t="shared" si="255"/>
        <v>100</v>
      </c>
      <c r="K4718" s="1723">
        <f t="shared" si="256"/>
        <v>0</v>
      </c>
      <c r="L4718" s="1721"/>
      <c r="M4718" s="1721"/>
      <c r="N4718" s="1724">
        <f t="shared" si="257"/>
        <v>0</v>
      </c>
      <c r="O4718" s="2126"/>
      <c r="P4718" s="2126"/>
      <c r="Q4718" s="2126">
        <f t="shared" si="258"/>
        <v>0</v>
      </c>
      <c r="R4718" s="2503"/>
    </row>
    <row r="4719" spans="3:18" ht="14.25" customHeight="1">
      <c r="C4719" s="1719">
        <v>58</v>
      </c>
      <c r="D4719" s="1929" t="s">
        <v>2220</v>
      </c>
      <c r="E4719" s="1720">
        <v>10</v>
      </c>
      <c r="F4719" s="1721" t="s">
        <v>508</v>
      </c>
      <c r="G4719" s="1780">
        <v>1</v>
      </c>
      <c r="H4719" s="1721">
        <v>2005</v>
      </c>
      <c r="I4719" s="1723">
        <v>42.7</v>
      </c>
      <c r="J4719" s="1721">
        <f t="shared" si="255"/>
        <v>100</v>
      </c>
      <c r="K4719" s="1723">
        <f t="shared" si="256"/>
        <v>0</v>
      </c>
      <c r="L4719" s="1721"/>
      <c r="M4719" s="1721"/>
      <c r="N4719" s="1724">
        <f t="shared" si="257"/>
        <v>0</v>
      </c>
      <c r="O4719" s="2126"/>
      <c r="P4719" s="2126"/>
      <c r="Q4719" s="2126">
        <f t="shared" si="258"/>
        <v>0</v>
      </c>
      <c r="R4719" s="2503"/>
    </row>
    <row r="4720" spans="3:18" ht="14.25" customHeight="1">
      <c r="C4720" s="1719">
        <v>59</v>
      </c>
      <c r="D4720" s="1929" t="s">
        <v>3894</v>
      </c>
      <c r="E4720" s="1720">
        <v>10</v>
      </c>
      <c r="F4720" s="1721" t="s">
        <v>508</v>
      </c>
      <c r="G4720" s="1780">
        <v>2</v>
      </c>
      <c r="H4720" s="1721">
        <v>2005</v>
      </c>
      <c r="I4720" s="1723">
        <v>146.5</v>
      </c>
      <c r="J4720" s="1721">
        <f t="shared" si="255"/>
        <v>100</v>
      </c>
      <c r="K4720" s="1723">
        <f t="shared" si="256"/>
        <v>0</v>
      </c>
      <c r="L4720" s="1721"/>
      <c r="M4720" s="1721"/>
      <c r="N4720" s="1724">
        <f t="shared" si="257"/>
        <v>0</v>
      </c>
      <c r="O4720" s="2126"/>
      <c r="P4720" s="2126"/>
      <c r="Q4720" s="2126">
        <f t="shared" si="258"/>
        <v>0</v>
      </c>
      <c r="R4720" s="2503"/>
    </row>
    <row r="4721" spans="3:18" ht="14.25" customHeight="1">
      <c r="C4721" s="1719">
        <v>60</v>
      </c>
      <c r="D4721" s="1929" t="s">
        <v>2907</v>
      </c>
      <c r="E4721" s="1720">
        <v>10</v>
      </c>
      <c r="F4721" s="1721" t="s">
        <v>508</v>
      </c>
      <c r="G4721" s="1780">
        <v>1</v>
      </c>
      <c r="H4721" s="1721">
        <v>2005</v>
      </c>
      <c r="I4721" s="1723">
        <v>275.8</v>
      </c>
      <c r="J4721" s="1721">
        <f t="shared" si="255"/>
        <v>100</v>
      </c>
      <c r="K4721" s="1723">
        <f t="shared" si="256"/>
        <v>0</v>
      </c>
      <c r="L4721" s="1721"/>
      <c r="M4721" s="1721"/>
      <c r="N4721" s="1724">
        <f t="shared" si="257"/>
        <v>0</v>
      </c>
      <c r="O4721" s="2126"/>
      <c r="P4721" s="2126"/>
      <c r="Q4721" s="2126">
        <f t="shared" si="258"/>
        <v>0</v>
      </c>
      <c r="R4721" s="2503"/>
    </row>
    <row r="4722" spans="3:18" ht="14.25" customHeight="1">
      <c r="C4722" s="1719">
        <v>61</v>
      </c>
      <c r="D4722" s="1929" t="s">
        <v>3895</v>
      </c>
      <c r="E4722" s="1720">
        <v>10</v>
      </c>
      <c r="F4722" s="1721" t="s">
        <v>508</v>
      </c>
      <c r="G4722" s="1780">
        <v>2</v>
      </c>
      <c r="H4722" s="1721">
        <v>2006</v>
      </c>
      <c r="I4722" s="1723">
        <v>269.5</v>
      </c>
      <c r="J4722" s="1721">
        <f t="shared" si="255"/>
        <v>100</v>
      </c>
      <c r="K4722" s="1723">
        <f t="shared" si="256"/>
        <v>0</v>
      </c>
      <c r="L4722" s="1721"/>
      <c r="M4722" s="1721"/>
      <c r="N4722" s="1724">
        <f t="shared" si="257"/>
        <v>0</v>
      </c>
      <c r="O4722" s="2126"/>
      <c r="P4722" s="2126"/>
      <c r="Q4722" s="2126">
        <f t="shared" si="258"/>
        <v>0</v>
      </c>
      <c r="R4722" s="2503"/>
    </row>
    <row r="4723" spans="3:18" ht="14.25" customHeight="1">
      <c r="C4723" s="1719">
        <v>62</v>
      </c>
      <c r="D4723" s="1929" t="s">
        <v>2220</v>
      </c>
      <c r="E4723" s="1720">
        <v>10</v>
      </c>
      <c r="F4723" s="1721" t="s">
        <v>508</v>
      </c>
      <c r="G4723" s="1780">
        <v>1</v>
      </c>
      <c r="H4723" s="1721">
        <v>2006</v>
      </c>
      <c r="I4723" s="1723">
        <v>116.8</v>
      </c>
      <c r="J4723" s="1721">
        <f t="shared" si="255"/>
        <v>100</v>
      </c>
      <c r="K4723" s="1723">
        <f t="shared" si="256"/>
        <v>0</v>
      </c>
      <c r="L4723" s="1721"/>
      <c r="M4723" s="1721"/>
      <c r="N4723" s="1724">
        <f t="shared" si="257"/>
        <v>0</v>
      </c>
      <c r="O4723" s="2126"/>
      <c r="P4723" s="2126"/>
      <c r="Q4723" s="2126">
        <f t="shared" si="258"/>
        <v>0</v>
      </c>
      <c r="R4723" s="2503"/>
    </row>
    <row r="4724" spans="3:18" ht="14.25" customHeight="1">
      <c r="C4724" s="1719">
        <v>63</v>
      </c>
      <c r="D4724" s="1929" t="s">
        <v>2162</v>
      </c>
      <c r="E4724" s="1720">
        <v>10</v>
      </c>
      <c r="F4724" s="1721" t="s">
        <v>508</v>
      </c>
      <c r="G4724" s="1780">
        <v>2</v>
      </c>
      <c r="H4724" s="1721">
        <v>2006</v>
      </c>
      <c r="I4724" s="1723">
        <v>200.3</v>
      </c>
      <c r="J4724" s="1721">
        <f t="shared" si="255"/>
        <v>100</v>
      </c>
      <c r="K4724" s="1723">
        <f t="shared" si="256"/>
        <v>0</v>
      </c>
      <c r="L4724" s="1721"/>
      <c r="M4724" s="1721"/>
      <c r="N4724" s="1724">
        <f t="shared" si="257"/>
        <v>0</v>
      </c>
      <c r="O4724" s="2126"/>
      <c r="P4724" s="2126"/>
      <c r="Q4724" s="2126">
        <f t="shared" si="258"/>
        <v>0</v>
      </c>
      <c r="R4724" s="2503"/>
    </row>
    <row r="4725" spans="3:18" ht="14.25" customHeight="1">
      <c r="C4725" s="1719">
        <v>64</v>
      </c>
      <c r="D4725" s="1929" t="s">
        <v>3896</v>
      </c>
      <c r="E4725" s="1720">
        <v>10</v>
      </c>
      <c r="F4725" s="1721" t="s">
        <v>508</v>
      </c>
      <c r="G4725" s="1780">
        <v>1</v>
      </c>
      <c r="H4725" s="1721">
        <v>2006</v>
      </c>
      <c r="I4725" s="1723">
        <v>1082.5999999999999</v>
      </c>
      <c r="J4725" s="1721">
        <f t="shared" si="255"/>
        <v>100</v>
      </c>
      <c r="K4725" s="1723">
        <f t="shared" si="256"/>
        <v>0</v>
      </c>
      <c r="L4725" s="1721"/>
      <c r="M4725" s="1721"/>
      <c r="N4725" s="1724">
        <f t="shared" si="257"/>
        <v>0</v>
      </c>
      <c r="O4725" s="2126"/>
      <c r="P4725" s="2126"/>
      <c r="Q4725" s="2126">
        <f t="shared" si="258"/>
        <v>0</v>
      </c>
      <c r="R4725" s="2503"/>
    </row>
    <row r="4726" spans="3:18" ht="14.25" customHeight="1">
      <c r="C4726" s="1719">
        <v>65</v>
      </c>
      <c r="D4726" s="1929" t="s">
        <v>3897</v>
      </c>
      <c r="E4726" s="1720">
        <v>10</v>
      </c>
      <c r="F4726" s="1721" t="s">
        <v>508</v>
      </c>
      <c r="G4726" s="1780">
        <v>1</v>
      </c>
      <c r="H4726" s="1721">
        <v>2006</v>
      </c>
      <c r="I4726" s="1723">
        <v>839.6</v>
      </c>
      <c r="J4726" s="1721">
        <f t="shared" si="255"/>
        <v>100</v>
      </c>
      <c r="K4726" s="1723">
        <f t="shared" si="256"/>
        <v>0</v>
      </c>
      <c r="L4726" s="1721"/>
      <c r="M4726" s="1721"/>
      <c r="N4726" s="1724">
        <f t="shared" si="257"/>
        <v>0</v>
      </c>
      <c r="O4726" s="2126"/>
      <c r="P4726" s="2126"/>
      <c r="Q4726" s="2126">
        <f t="shared" si="258"/>
        <v>0</v>
      </c>
      <c r="R4726" s="2503"/>
    </row>
    <row r="4727" spans="3:18" ht="14.25" customHeight="1">
      <c r="C4727" s="1719">
        <v>66</v>
      </c>
      <c r="D4727" s="1929" t="s">
        <v>3898</v>
      </c>
      <c r="E4727" s="1720">
        <v>10</v>
      </c>
      <c r="F4727" s="1721" t="s">
        <v>508</v>
      </c>
      <c r="G4727" s="1780">
        <v>1</v>
      </c>
      <c r="H4727" s="1721">
        <v>2006</v>
      </c>
      <c r="I4727" s="1723">
        <v>501.3</v>
      </c>
      <c r="J4727" s="1721">
        <f t="shared" si="255"/>
        <v>100</v>
      </c>
      <c r="K4727" s="1723">
        <f t="shared" si="256"/>
        <v>0</v>
      </c>
      <c r="L4727" s="1721"/>
      <c r="M4727" s="1721"/>
      <c r="N4727" s="1724">
        <f t="shared" si="257"/>
        <v>0</v>
      </c>
      <c r="O4727" s="2126"/>
      <c r="P4727" s="2126"/>
      <c r="Q4727" s="2126">
        <f t="shared" si="258"/>
        <v>0</v>
      </c>
      <c r="R4727" s="2503"/>
    </row>
    <row r="4728" spans="3:18" ht="14.25" customHeight="1">
      <c r="C4728" s="1719">
        <v>67</v>
      </c>
      <c r="D4728" s="1929" t="s">
        <v>2221</v>
      </c>
      <c r="E4728" s="1720">
        <v>10</v>
      </c>
      <c r="F4728" s="1721" t="s">
        <v>508</v>
      </c>
      <c r="G4728" s="1780">
        <v>34</v>
      </c>
      <c r="H4728" s="1721">
        <v>2006</v>
      </c>
      <c r="I4728" s="1723">
        <v>4398.7</v>
      </c>
      <c r="J4728" s="1721">
        <f t="shared" si="255"/>
        <v>100</v>
      </c>
      <c r="K4728" s="1723">
        <f t="shared" si="256"/>
        <v>0</v>
      </c>
      <c r="L4728" s="1721"/>
      <c r="M4728" s="1721"/>
      <c r="N4728" s="1724">
        <f t="shared" si="257"/>
        <v>0</v>
      </c>
      <c r="O4728" s="2126"/>
      <c r="P4728" s="2126"/>
      <c r="Q4728" s="2126">
        <f t="shared" si="258"/>
        <v>0</v>
      </c>
      <c r="R4728" s="2503"/>
    </row>
    <row r="4729" spans="3:18" ht="14.25" customHeight="1">
      <c r="C4729" s="1719">
        <v>68</v>
      </c>
      <c r="D4729" s="1929" t="s">
        <v>3899</v>
      </c>
      <c r="E4729" s="1720">
        <v>10</v>
      </c>
      <c r="F4729" s="1721" t="s">
        <v>508</v>
      </c>
      <c r="G4729" s="1780">
        <v>2</v>
      </c>
      <c r="H4729" s="1721">
        <v>2006</v>
      </c>
      <c r="I4729" s="1723">
        <v>112.4</v>
      </c>
      <c r="J4729" s="1721">
        <f t="shared" si="255"/>
        <v>100</v>
      </c>
      <c r="K4729" s="1723">
        <f t="shared" si="256"/>
        <v>0</v>
      </c>
      <c r="L4729" s="1721"/>
      <c r="M4729" s="1721"/>
      <c r="N4729" s="1724">
        <f t="shared" si="257"/>
        <v>0</v>
      </c>
      <c r="O4729" s="2126"/>
      <c r="P4729" s="2126"/>
      <c r="Q4729" s="2126">
        <f t="shared" si="258"/>
        <v>0</v>
      </c>
      <c r="R4729" s="2503"/>
    </row>
    <row r="4730" spans="3:18" ht="14.25" customHeight="1">
      <c r="C4730" s="1719">
        <v>69</v>
      </c>
      <c r="D4730" s="1929" t="s">
        <v>2920</v>
      </c>
      <c r="E4730" s="1720">
        <v>10</v>
      </c>
      <c r="F4730" s="1721" t="s">
        <v>508</v>
      </c>
      <c r="G4730" s="1780">
        <v>21</v>
      </c>
      <c r="H4730" s="1721">
        <v>2006</v>
      </c>
      <c r="I4730" s="1723">
        <v>2882.1</v>
      </c>
      <c r="J4730" s="1721">
        <f t="shared" si="255"/>
        <v>100</v>
      </c>
      <c r="K4730" s="1723">
        <f t="shared" si="256"/>
        <v>0</v>
      </c>
      <c r="L4730" s="1721"/>
      <c r="M4730" s="1721"/>
      <c r="N4730" s="1724">
        <f t="shared" si="257"/>
        <v>0</v>
      </c>
      <c r="O4730" s="2126"/>
      <c r="P4730" s="2126"/>
      <c r="Q4730" s="2126">
        <f t="shared" si="258"/>
        <v>0</v>
      </c>
      <c r="R4730" s="2503"/>
    </row>
    <row r="4731" spans="3:18" ht="14.25" customHeight="1">
      <c r="C4731" s="1719">
        <v>70</v>
      </c>
      <c r="D4731" s="1929" t="s">
        <v>3900</v>
      </c>
      <c r="E4731" s="1720">
        <v>10</v>
      </c>
      <c r="F4731" s="1721" t="s">
        <v>508</v>
      </c>
      <c r="G4731" s="1780">
        <v>2</v>
      </c>
      <c r="H4731" s="1721">
        <v>2006</v>
      </c>
      <c r="I4731" s="1723">
        <v>337.7</v>
      </c>
      <c r="J4731" s="1721">
        <f t="shared" si="255"/>
        <v>100</v>
      </c>
      <c r="K4731" s="1723">
        <f t="shared" si="256"/>
        <v>0</v>
      </c>
      <c r="L4731" s="1721"/>
      <c r="M4731" s="1721"/>
      <c r="N4731" s="1724">
        <f t="shared" si="257"/>
        <v>0</v>
      </c>
      <c r="O4731" s="2126"/>
      <c r="P4731" s="2126"/>
      <c r="Q4731" s="2126">
        <f t="shared" si="258"/>
        <v>0</v>
      </c>
      <c r="R4731" s="2503"/>
    </row>
    <row r="4732" spans="3:18" ht="14.25" customHeight="1">
      <c r="C4732" s="1719">
        <v>71</v>
      </c>
      <c r="D4732" s="1929" t="s">
        <v>3901</v>
      </c>
      <c r="E4732" s="1720">
        <v>10</v>
      </c>
      <c r="F4732" s="1721" t="s">
        <v>508</v>
      </c>
      <c r="G4732" s="1780">
        <v>1</v>
      </c>
      <c r="H4732" s="1721">
        <v>2006</v>
      </c>
      <c r="I4732" s="1723">
        <v>1350.8</v>
      </c>
      <c r="J4732" s="1721">
        <f t="shared" si="255"/>
        <v>100</v>
      </c>
      <c r="K4732" s="1723">
        <f t="shared" si="256"/>
        <v>0</v>
      </c>
      <c r="L4732" s="1721"/>
      <c r="M4732" s="1721"/>
      <c r="N4732" s="1724">
        <f t="shared" si="257"/>
        <v>0</v>
      </c>
      <c r="O4732" s="2126"/>
      <c r="P4732" s="2126"/>
      <c r="Q4732" s="2126">
        <f t="shared" si="258"/>
        <v>0</v>
      </c>
      <c r="R4732" s="2503"/>
    </row>
    <row r="4733" spans="3:18" ht="14.25" customHeight="1">
      <c r="C4733" s="1719">
        <v>72</v>
      </c>
      <c r="D4733" s="1929" t="s">
        <v>3902</v>
      </c>
      <c r="E4733" s="1720">
        <v>10</v>
      </c>
      <c r="F4733" s="1721" t="s">
        <v>508</v>
      </c>
      <c r="G4733" s="1780">
        <v>1</v>
      </c>
      <c r="H4733" s="1721">
        <v>2006</v>
      </c>
      <c r="I4733" s="1723">
        <v>1386.5</v>
      </c>
      <c r="J4733" s="1721">
        <f t="shared" si="255"/>
        <v>100</v>
      </c>
      <c r="K4733" s="1723">
        <f t="shared" si="256"/>
        <v>0</v>
      </c>
      <c r="L4733" s="1721"/>
      <c r="M4733" s="1721"/>
      <c r="N4733" s="1724">
        <f t="shared" si="257"/>
        <v>0</v>
      </c>
      <c r="O4733" s="2126"/>
      <c r="P4733" s="2126"/>
      <c r="Q4733" s="2126">
        <f t="shared" si="258"/>
        <v>0</v>
      </c>
      <c r="R4733" s="2503"/>
    </row>
    <row r="4734" spans="3:18" ht="14.25" customHeight="1">
      <c r="C4734" s="1719">
        <v>73</v>
      </c>
      <c r="D4734" s="1929" t="s">
        <v>3903</v>
      </c>
      <c r="E4734" s="1720">
        <v>10</v>
      </c>
      <c r="F4734" s="1721" t="s">
        <v>508</v>
      </c>
      <c r="G4734" s="1780">
        <v>20</v>
      </c>
      <c r="H4734" s="1721">
        <v>2006</v>
      </c>
      <c r="I4734" s="1723">
        <v>196.6</v>
      </c>
      <c r="J4734" s="1721">
        <f t="shared" si="255"/>
        <v>100</v>
      </c>
      <c r="K4734" s="1723">
        <f t="shared" si="256"/>
        <v>0</v>
      </c>
      <c r="L4734" s="1721"/>
      <c r="M4734" s="1721"/>
      <c r="N4734" s="1724">
        <f t="shared" si="257"/>
        <v>0</v>
      </c>
      <c r="O4734" s="2126"/>
      <c r="P4734" s="2126"/>
      <c r="Q4734" s="2126">
        <f t="shared" si="258"/>
        <v>0</v>
      </c>
      <c r="R4734" s="2503"/>
    </row>
    <row r="4735" spans="3:18" ht="14.25" customHeight="1">
      <c r="C4735" s="1719">
        <v>74</v>
      </c>
      <c r="D4735" s="1929" t="s">
        <v>2125</v>
      </c>
      <c r="E4735" s="1720">
        <v>10</v>
      </c>
      <c r="F4735" s="1721" t="s">
        <v>508</v>
      </c>
      <c r="G4735" s="1780">
        <v>20</v>
      </c>
      <c r="H4735" s="1721">
        <v>2006</v>
      </c>
      <c r="I4735" s="1723">
        <v>1733.4</v>
      </c>
      <c r="J4735" s="1721">
        <f t="shared" si="255"/>
        <v>100</v>
      </c>
      <c r="K4735" s="1723">
        <f t="shared" si="256"/>
        <v>0</v>
      </c>
      <c r="L4735" s="1721"/>
      <c r="M4735" s="1721"/>
      <c r="N4735" s="1724">
        <f t="shared" si="257"/>
        <v>0</v>
      </c>
      <c r="O4735" s="2126"/>
      <c r="P4735" s="2126"/>
      <c r="Q4735" s="2126">
        <f t="shared" si="258"/>
        <v>0</v>
      </c>
      <c r="R4735" s="2503"/>
    </row>
    <row r="4736" spans="3:18" ht="14.25" customHeight="1">
      <c r="C4736" s="1719">
        <v>75</v>
      </c>
      <c r="D4736" s="1929" t="s">
        <v>2131</v>
      </c>
      <c r="E4736" s="1720">
        <v>10</v>
      </c>
      <c r="F4736" s="1721" t="s">
        <v>508</v>
      </c>
      <c r="G4736" s="1780">
        <v>20</v>
      </c>
      <c r="H4736" s="1721">
        <v>2006</v>
      </c>
      <c r="I4736" s="1723">
        <v>1541</v>
      </c>
      <c r="J4736" s="1721">
        <f t="shared" si="255"/>
        <v>100</v>
      </c>
      <c r="K4736" s="1723">
        <f t="shared" si="256"/>
        <v>0</v>
      </c>
      <c r="L4736" s="1721"/>
      <c r="M4736" s="1721"/>
      <c r="N4736" s="1724">
        <f t="shared" si="257"/>
        <v>0</v>
      </c>
      <c r="O4736" s="2126"/>
      <c r="P4736" s="2126"/>
      <c r="Q4736" s="2126">
        <f t="shared" si="258"/>
        <v>0</v>
      </c>
      <c r="R4736" s="2503"/>
    </row>
    <row r="4737" spans="3:18" ht="14.25" customHeight="1">
      <c r="C4737" s="1719">
        <v>76</v>
      </c>
      <c r="D4737" s="1929" t="s">
        <v>2130</v>
      </c>
      <c r="E4737" s="1720">
        <v>10</v>
      </c>
      <c r="F4737" s="1721" t="s">
        <v>508</v>
      </c>
      <c r="G4737" s="1780">
        <v>10</v>
      </c>
      <c r="H4737" s="1721">
        <v>2006</v>
      </c>
      <c r="I4737" s="1723">
        <v>379</v>
      </c>
      <c r="J4737" s="1721">
        <f t="shared" si="255"/>
        <v>100</v>
      </c>
      <c r="K4737" s="1723">
        <f t="shared" si="256"/>
        <v>0</v>
      </c>
      <c r="L4737" s="1721"/>
      <c r="M4737" s="1721"/>
      <c r="N4737" s="1724">
        <f t="shared" si="257"/>
        <v>0</v>
      </c>
      <c r="O4737" s="2126"/>
      <c r="P4737" s="2126"/>
      <c r="Q4737" s="2126">
        <f t="shared" si="258"/>
        <v>0</v>
      </c>
      <c r="R4737" s="2503"/>
    </row>
    <row r="4738" spans="3:18" ht="14.25" customHeight="1">
      <c r="C4738" s="1719">
        <v>77</v>
      </c>
      <c r="D4738" s="1929" t="s">
        <v>3904</v>
      </c>
      <c r="E4738" s="1720">
        <v>10</v>
      </c>
      <c r="F4738" s="1721" t="s">
        <v>508</v>
      </c>
      <c r="G4738" s="1780">
        <v>1</v>
      </c>
      <c r="H4738" s="1721">
        <v>2007</v>
      </c>
      <c r="I4738" s="1723">
        <v>1300</v>
      </c>
      <c r="J4738" s="1721">
        <f t="shared" si="255"/>
        <v>100</v>
      </c>
      <c r="K4738" s="1723">
        <f t="shared" si="256"/>
        <v>0</v>
      </c>
      <c r="L4738" s="1721"/>
      <c r="M4738" s="1721"/>
      <c r="N4738" s="1724">
        <f t="shared" si="257"/>
        <v>0</v>
      </c>
      <c r="O4738" s="2126"/>
      <c r="P4738" s="2126"/>
      <c r="Q4738" s="2126">
        <f t="shared" si="258"/>
        <v>0</v>
      </c>
      <c r="R4738" s="2503"/>
    </row>
    <row r="4739" spans="3:18" ht="14.25" customHeight="1">
      <c r="C4739" s="1719">
        <v>78</v>
      </c>
      <c r="D4739" s="1929" t="s">
        <v>3905</v>
      </c>
      <c r="E4739" s="1720">
        <v>10</v>
      </c>
      <c r="F4739" s="1721" t="s">
        <v>508</v>
      </c>
      <c r="G4739" s="1780">
        <v>1</v>
      </c>
      <c r="H4739" s="1721">
        <v>2007</v>
      </c>
      <c r="I4739" s="1723">
        <v>1350</v>
      </c>
      <c r="J4739" s="1721">
        <f t="shared" si="255"/>
        <v>100</v>
      </c>
      <c r="K4739" s="1723">
        <f t="shared" si="256"/>
        <v>0</v>
      </c>
      <c r="L4739" s="1721"/>
      <c r="M4739" s="1721"/>
      <c r="N4739" s="1724">
        <f t="shared" si="257"/>
        <v>0</v>
      </c>
      <c r="O4739" s="2126"/>
      <c r="P4739" s="2126"/>
      <c r="Q4739" s="2126">
        <f t="shared" si="258"/>
        <v>0</v>
      </c>
      <c r="R4739" s="2503"/>
    </row>
    <row r="4740" spans="3:18" ht="14.25" customHeight="1">
      <c r="C4740" s="1719">
        <v>79</v>
      </c>
      <c r="D4740" s="1929" t="s">
        <v>3906</v>
      </c>
      <c r="E4740" s="1720">
        <v>10</v>
      </c>
      <c r="F4740" s="1721" t="s">
        <v>508</v>
      </c>
      <c r="G4740" s="1780">
        <v>8</v>
      </c>
      <c r="H4740" s="1721">
        <v>2007</v>
      </c>
      <c r="I4740" s="1723">
        <v>848</v>
      </c>
      <c r="J4740" s="1721">
        <f t="shared" si="255"/>
        <v>100</v>
      </c>
      <c r="K4740" s="1723">
        <f t="shared" si="256"/>
        <v>0</v>
      </c>
      <c r="L4740" s="1721"/>
      <c r="M4740" s="1721"/>
      <c r="N4740" s="1724">
        <f t="shared" si="257"/>
        <v>0</v>
      </c>
      <c r="O4740" s="2126"/>
      <c r="P4740" s="2126"/>
      <c r="Q4740" s="2126">
        <f t="shared" si="258"/>
        <v>0</v>
      </c>
      <c r="R4740" s="2503"/>
    </row>
    <row r="4741" spans="3:18" ht="14.25" customHeight="1">
      <c r="C4741" s="1719">
        <v>80</v>
      </c>
      <c r="D4741" s="1929" t="s">
        <v>2130</v>
      </c>
      <c r="E4741" s="1720">
        <v>10</v>
      </c>
      <c r="F4741" s="1721" t="s">
        <v>508</v>
      </c>
      <c r="G4741" s="1780">
        <v>50</v>
      </c>
      <c r="H4741" s="1721">
        <v>2007</v>
      </c>
      <c r="I4741" s="1723">
        <v>1975</v>
      </c>
      <c r="J4741" s="1721">
        <f t="shared" si="255"/>
        <v>100</v>
      </c>
      <c r="K4741" s="1723">
        <f t="shared" si="256"/>
        <v>0</v>
      </c>
      <c r="L4741" s="1721"/>
      <c r="M4741" s="1721"/>
      <c r="N4741" s="1724">
        <f t="shared" si="257"/>
        <v>0</v>
      </c>
      <c r="O4741" s="2126"/>
      <c r="P4741" s="2126"/>
      <c r="Q4741" s="2126">
        <f t="shared" si="258"/>
        <v>0</v>
      </c>
      <c r="R4741" s="2503"/>
    </row>
    <row r="4742" spans="3:18" ht="14.25" customHeight="1">
      <c r="C4742" s="1719">
        <v>81</v>
      </c>
      <c r="D4742" s="1929" t="s">
        <v>2125</v>
      </c>
      <c r="E4742" s="1720">
        <v>10</v>
      </c>
      <c r="F4742" s="1721" t="s">
        <v>508</v>
      </c>
      <c r="G4742" s="1780">
        <v>27</v>
      </c>
      <c r="H4742" s="1721">
        <v>2007</v>
      </c>
      <c r="I4742" s="1723">
        <v>2403</v>
      </c>
      <c r="J4742" s="1721">
        <f t="shared" si="255"/>
        <v>100</v>
      </c>
      <c r="K4742" s="1723">
        <f t="shared" si="256"/>
        <v>0</v>
      </c>
      <c r="L4742" s="1721"/>
      <c r="M4742" s="1721"/>
      <c r="N4742" s="1724">
        <f t="shared" si="257"/>
        <v>0</v>
      </c>
      <c r="O4742" s="2126"/>
      <c r="P4742" s="2126"/>
      <c r="Q4742" s="2126">
        <f t="shared" si="258"/>
        <v>0</v>
      </c>
      <c r="R4742" s="2503"/>
    </row>
    <row r="4743" spans="3:18" ht="14.25" customHeight="1">
      <c r="C4743" s="1719">
        <v>82</v>
      </c>
      <c r="D4743" s="1929" t="s">
        <v>2131</v>
      </c>
      <c r="E4743" s="1720">
        <v>10</v>
      </c>
      <c r="F4743" s="1721" t="s">
        <v>508</v>
      </c>
      <c r="G4743" s="1780">
        <v>13</v>
      </c>
      <c r="H4743" s="1721">
        <v>2007</v>
      </c>
      <c r="I4743" s="1723">
        <v>1027</v>
      </c>
      <c r="J4743" s="1721">
        <f t="shared" si="255"/>
        <v>100</v>
      </c>
      <c r="K4743" s="1723">
        <f t="shared" si="256"/>
        <v>0</v>
      </c>
      <c r="L4743" s="1721"/>
      <c r="M4743" s="1721"/>
      <c r="N4743" s="1724">
        <f t="shared" si="257"/>
        <v>0</v>
      </c>
      <c r="O4743" s="2126"/>
      <c r="P4743" s="2126"/>
      <c r="Q4743" s="2126">
        <f t="shared" si="258"/>
        <v>0</v>
      </c>
      <c r="R4743" s="2503"/>
    </row>
    <row r="4744" spans="3:18" ht="14.25" customHeight="1">
      <c r="C4744" s="1719">
        <v>83</v>
      </c>
      <c r="D4744" s="1929" t="s">
        <v>3907</v>
      </c>
      <c r="E4744" s="1720">
        <v>10</v>
      </c>
      <c r="F4744" s="1721" t="s">
        <v>508</v>
      </c>
      <c r="G4744" s="1780">
        <v>10</v>
      </c>
      <c r="H4744" s="1721">
        <v>2007</v>
      </c>
      <c r="I4744" s="1723">
        <v>1300</v>
      </c>
      <c r="J4744" s="1721">
        <f t="shared" si="255"/>
        <v>100</v>
      </c>
      <c r="K4744" s="1723">
        <f t="shared" si="256"/>
        <v>0</v>
      </c>
      <c r="L4744" s="1721"/>
      <c r="M4744" s="1721"/>
      <c r="N4744" s="1724">
        <f t="shared" si="257"/>
        <v>0</v>
      </c>
      <c r="O4744" s="2126"/>
      <c r="P4744" s="2126"/>
      <c r="Q4744" s="2126">
        <f t="shared" si="258"/>
        <v>0</v>
      </c>
      <c r="R4744" s="2503"/>
    </row>
    <row r="4745" spans="3:18" ht="14.25" customHeight="1">
      <c r="C4745" s="1719">
        <v>84</v>
      </c>
      <c r="D4745" s="1929" t="s">
        <v>3906</v>
      </c>
      <c r="E4745" s="1720">
        <v>10</v>
      </c>
      <c r="F4745" s="1721" t="s">
        <v>508</v>
      </c>
      <c r="G4745" s="1780">
        <v>2</v>
      </c>
      <c r="H4745" s="1721">
        <v>2007</v>
      </c>
      <c r="I4745" s="1723">
        <v>212</v>
      </c>
      <c r="J4745" s="1721">
        <f t="shared" si="255"/>
        <v>100</v>
      </c>
      <c r="K4745" s="1723">
        <f t="shared" si="256"/>
        <v>0</v>
      </c>
      <c r="L4745" s="1721"/>
      <c r="M4745" s="1721"/>
      <c r="N4745" s="1724">
        <f t="shared" si="257"/>
        <v>0</v>
      </c>
      <c r="O4745" s="2126"/>
      <c r="P4745" s="2126"/>
      <c r="Q4745" s="2126">
        <f t="shared" si="258"/>
        <v>0</v>
      </c>
      <c r="R4745" s="2503"/>
    </row>
    <row r="4746" spans="3:18" ht="14.25" customHeight="1">
      <c r="C4746" s="1719">
        <v>85</v>
      </c>
      <c r="D4746" s="1929" t="s">
        <v>2130</v>
      </c>
      <c r="E4746" s="1720">
        <v>10</v>
      </c>
      <c r="F4746" s="1721" t="s">
        <v>508</v>
      </c>
      <c r="G4746" s="1780">
        <v>11</v>
      </c>
      <c r="H4746" s="1721">
        <v>2007</v>
      </c>
      <c r="I4746" s="1723">
        <v>434.5</v>
      </c>
      <c r="J4746" s="1721">
        <f t="shared" si="255"/>
        <v>100</v>
      </c>
      <c r="K4746" s="1723">
        <f t="shared" si="256"/>
        <v>0</v>
      </c>
      <c r="L4746" s="1721"/>
      <c r="M4746" s="1721"/>
      <c r="N4746" s="1724">
        <f t="shared" si="257"/>
        <v>0</v>
      </c>
      <c r="O4746" s="2126"/>
      <c r="P4746" s="2126"/>
      <c r="Q4746" s="2126">
        <f t="shared" si="258"/>
        <v>0</v>
      </c>
      <c r="R4746" s="2503"/>
    </row>
    <row r="4747" spans="3:18" ht="14.25" customHeight="1">
      <c r="C4747" s="1719">
        <v>86</v>
      </c>
      <c r="D4747" s="1929" t="s">
        <v>2125</v>
      </c>
      <c r="E4747" s="1720">
        <v>10</v>
      </c>
      <c r="F4747" s="1721" t="s">
        <v>508</v>
      </c>
      <c r="G4747" s="1780">
        <v>2</v>
      </c>
      <c r="H4747" s="1721">
        <v>2008</v>
      </c>
      <c r="I4747" s="1723">
        <v>160</v>
      </c>
      <c r="J4747" s="1721">
        <f t="shared" si="255"/>
        <v>100</v>
      </c>
      <c r="K4747" s="1723">
        <f t="shared" si="256"/>
        <v>0</v>
      </c>
      <c r="L4747" s="1721"/>
      <c r="M4747" s="1721"/>
      <c r="N4747" s="1724">
        <f t="shared" si="257"/>
        <v>0</v>
      </c>
      <c r="O4747" s="2126"/>
      <c r="P4747" s="2126"/>
      <c r="Q4747" s="2126">
        <f t="shared" si="258"/>
        <v>0</v>
      </c>
      <c r="R4747" s="2503"/>
    </row>
    <row r="4748" spans="3:18" ht="14.25" customHeight="1">
      <c r="C4748" s="1719">
        <v>87</v>
      </c>
      <c r="D4748" s="1929" t="s">
        <v>2160</v>
      </c>
      <c r="E4748" s="1720">
        <v>10</v>
      </c>
      <c r="F4748" s="1721" t="s">
        <v>508</v>
      </c>
      <c r="G4748" s="1780">
        <v>2</v>
      </c>
      <c r="H4748" s="1721">
        <v>2008</v>
      </c>
      <c r="I4748" s="1723">
        <v>800</v>
      </c>
      <c r="J4748" s="1721">
        <f t="shared" si="255"/>
        <v>100</v>
      </c>
      <c r="K4748" s="1723">
        <f t="shared" si="256"/>
        <v>0</v>
      </c>
      <c r="L4748" s="1721"/>
      <c r="M4748" s="1721"/>
      <c r="N4748" s="1724">
        <f t="shared" si="257"/>
        <v>0</v>
      </c>
      <c r="O4748" s="2126"/>
      <c r="P4748" s="2126"/>
      <c r="Q4748" s="2126">
        <f t="shared" si="258"/>
        <v>0</v>
      </c>
      <c r="R4748" s="2503"/>
    </row>
    <row r="4749" spans="3:18" ht="14.25" customHeight="1">
      <c r="C4749" s="1719">
        <v>88</v>
      </c>
      <c r="D4749" s="1929" t="s">
        <v>2130</v>
      </c>
      <c r="E4749" s="1720">
        <v>10</v>
      </c>
      <c r="F4749" s="1721" t="s">
        <v>508</v>
      </c>
      <c r="G4749" s="1780">
        <v>7</v>
      </c>
      <c r="H4749" s="1721">
        <v>2008</v>
      </c>
      <c r="I4749" s="1723">
        <v>910</v>
      </c>
      <c r="J4749" s="1721">
        <f t="shared" si="255"/>
        <v>100</v>
      </c>
      <c r="K4749" s="1723">
        <f t="shared" si="256"/>
        <v>0</v>
      </c>
      <c r="L4749" s="1721"/>
      <c r="M4749" s="1721"/>
      <c r="N4749" s="1724">
        <f t="shared" si="257"/>
        <v>0</v>
      </c>
      <c r="O4749" s="2126"/>
      <c r="P4749" s="2126"/>
      <c r="Q4749" s="2126">
        <f t="shared" si="258"/>
        <v>0</v>
      </c>
      <c r="R4749" s="2503"/>
    </row>
    <row r="4750" spans="3:18" ht="14.25" customHeight="1">
      <c r="C4750" s="1719">
        <v>89</v>
      </c>
      <c r="D4750" s="1929" t="s">
        <v>2124</v>
      </c>
      <c r="E4750" s="1720">
        <v>10</v>
      </c>
      <c r="F4750" s="1721" t="s">
        <v>508</v>
      </c>
      <c r="G4750" s="1780">
        <v>1</v>
      </c>
      <c r="H4750" s="1721">
        <v>2008</v>
      </c>
      <c r="I4750" s="1723">
        <v>150</v>
      </c>
      <c r="J4750" s="1721">
        <f t="shared" si="255"/>
        <v>100</v>
      </c>
      <c r="K4750" s="1723">
        <f t="shared" si="256"/>
        <v>0</v>
      </c>
      <c r="L4750" s="1721"/>
      <c r="M4750" s="1721"/>
      <c r="N4750" s="1724">
        <f t="shared" si="257"/>
        <v>0</v>
      </c>
      <c r="O4750" s="2126"/>
      <c r="P4750" s="2126"/>
      <c r="Q4750" s="2126">
        <f t="shared" si="258"/>
        <v>0</v>
      </c>
      <c r="R4750" s="2503"/>
    </row>
    <row r="4751" spans="3:18" ht="14.25" customHeight="1">
      <c r="C4751" s="1719">
        <v>90</v>
      </c>
      <c r="D4751" s="1929" t="s">
        <v>2128</v>
      </c>
      <c r="E4751" s="1720">
        <v>10</v>
      </c>
      <c r="F4751" s="1721" t="s">
        <v>508</v>
      </c>
      <c r="G4751" s="1780">
        <v>2</v>
      </c>
      <c r="H4751" s="1721">
        <v>2008</v>
      </c>
      <c r="I4751" s="1723">
        <v>180</v>
      </c>
      <c r="J4751" s="1721">
        <f t="shared" si="255"/>
        <v>100</v>
      </c>
      <c r="K4751" s="1723">
        <f t="shared" si="256"/>
        <v>0</v>
      </c>
      <c r="L4751" s="1721"/>
      <c r="M4751" s="1721"/>
      <c r="N4751" s="1724">
        <f t="shared" si="257"/>
        <v>0</v>
      </c>
      <c r="O4751" s="2126"/>
      <c r="P4751" s="2126"/>
      <c r="Q4751" s="2126">
        <f t="shared" si="258"/>
        <v>0</v>
      </c>
      <c r="R4751" s="2503"/>
    </row>
    <row r="4752" spans="3:18" ht="14.25" customHeight="1">
      <c r="C4752" s="1719">
        <v>91</v>
      </c>
      <c r="D4752" s="1929" t="s">
        <v>2131</v>
      </c>
      <c r="E4752" s="1720">
        <v>10</v>
      </c>
      <c r="F4752" s="1721" t="s">
        <v>508</v>
      </c>
      <c r="G4752" s="1780">
        <v>1</v>
      </c>
      <c r="H4752" s="1721">
        <v>2008</v>
      </c>
      <c r="I4752" s="1723">
        <v>65</v>
      </c>
      <c r="J4752" s="1721">
        <f t="shared" si="255"/>
        <v>100</v>
      </c>
      <c r="K4752" s="1723">
        <f t="shared" si="256"/>
        <v>0</v>
      </c>
      <c r="L4752" s="1721"/>
      <c r="M4752" s="1721"/>
      <c r="N4752" s="1724">
        <f t="shared" si="257"/>
        <v>0</v>
      </c>
      <c r="O4752" s="2126"/>
      <c r="P4752" s="2126"/>
      <c r="Q4752" s="2126">
        <f t="shared" si="258"/>
        <v>0</v>
      </c>
      <c r="R4752" s="2503"/>
    </row>
    <row r="4753" spans="3:18" ht="14.25" customHeight="1">
      <c r="C4753" s="1719">
        <v>92</v>
      </c>
      <c r="D4753" s="1929" t="s">
        <v>2130</v>
      </c>
      <c r="E4753" s="1720">
        <v>10</v>
      </c>
      <c r="F4753" s="1721" t="s">
        <v>508</v>
      </c>
      <c r="G4753" s="1780">
        <v>3</v>
      </c>
      <c r="H4753" s="1721">
        <v>2008</v>
      </c>
      <c r="I4753" s="1723">
        <v>105</v>
      </c>
      <c r="J4753" s="1721">
        <f t="shared" si="255"/>
        <v>100</v>
      </c>
      <c r="K4753" s="1723">
        <f t="shared" si="256"/>
        <v>0</v>
      </c>
      <c r="L4753" s="1721"/>
      <c r="M4753" s="1721"/>
      <c r="N4753" s="1724">
        <f t="shared" si="257"/>
        <v>0</v>
      </c>
      <c r="O4753" s="2126"/>
      <c r="P4753" s="2126"/>
      <c r="Q4753" s="2126">
        <f t="shared" si="258"/>
        <v>0</v>
      </c>
      <c r="R4753" s="2503"/>
    </row>
    <row r="4754" spans="3:18" ht="14.25" customHeight="1">
      <c r="C4754" s="1719">
        <v>93</v>
      </c>
      <c r="D4754" s="1929" t="s">
        <v>3908</v>
      </c>
      <c r="E4754" s="1720">
        <v>10</v>
      </c>
      <c r="F4754" s="1721" t="s">
        <v>508</v>
      </c>
      <c r="G4754" s="1780">
        <v>2</v>
      </c>
      <c r="H4754" s="1721">
        <v>2008</v>
      </c>
      <c r="I4754" s="1723">
        <v>220</v>
      </c>
      <c r="J4754" s="1721">
        <f t="shared" si="255"/>
        <v>100</v>
      </c>
      <c r="K4754" s="1723">
        <f t="shared" si="256"/>
        <v>0</v>
      </c>
      <c r="L4754" s="1721"/>
      <c r="M4754" s="1721"/>
      <c r="N4754" s="1724">
        <f t="shared" si="257"/>
        <v>0</v>
      </c>
      <c r="O4754" s="2126"/>
      <c r="P4754" s="2126"/>
      <c r="Q4754" s="2126">
        <f t="shared" si="258"/>
        <v>0</v>
      </c>
      <c r="R4754" s="2503"/>
    </row>
    <row r="4755" spans="3:18" ht="14.25" customHeight="1">
      <c r="C4755" s="1719">
        <v>94</v>
      </c>
      <c r="D4755" s="1929" t="s">
        <v>2127</v>
      </c>
      <c r="E4755" s="1720">
        <v>10</v>
      </c>
      <c r="F4755" s="1721" t="s">
        <v>508</v>
      </c>
      <c r="G4755" s="1780">
        <v>1</v>
      </c>
      <c r="H4755" s="1721">
        <v>2008</v>
      </c>
      <c r="I4755" s="1723">
        <v>49.5</v>
      </c>
      <c r="J4755" s="1721">
        <f t="shared" si="255"/>
        <v>100</v>
      </c>
      <c r="K4755" s="1723">
        <f t="shared" si="256"/>
        <v>0</v>
      </c>
      <c r="L4755" s="1721"/>
      <c r="M4755" s="1721"/>
      <c r="N4755" s="1724">
        <f t="shared" si="257"/>
        <v>0</v>
      </c>
      <c r="O4755" s="2126"/>
      <c r="P4755" s="2126"/>
      <c r="Q4755" s="2126">
        <f t="shared" si="258"/>
        <v>0</v>
      </c>
      <c r="R4755" s="2503"/>
    </row>
    <row r="4756" spans="3:18" ht="14.25" customHeight="1">
      <c r="C4756" s="1719">
        <v>95</v>
      </c>
      <c r="D4756" s="1929" t="s">
        <v>3909</v>
      </c>
      <c r="E4756" s="1720">
        <v>10</v>
      </c>
      <c r="F4756" s="1721" t="s">
        <v>508</v>
      </c>
      <c r="G4756" s="1780">
        <v>1</v>
      </c>
      <c r="H4756" s="1721">
        <v>2008</v>
      </c>
      <c r="I4756" s="1723">
        <v>120</v>
      </c>
      <c r="J4756" s="1721">
        <f t="shared" si="255"/>
        <v>100</v>
      </c>
      <c r="K4756" s="1723">
        <f t="shared" si="256"/>
        <v>0</v>
      </c>
      <c r="L4756" s="1721"/>
      <c r="M4756" s="1721"/>
      <c r="N4756" s="1724">
        <f t="shared" si="257"/>
        <v>0</v>
      </c>
      <c r="O4756" s="2126"/>
      <c r="P4756" s="2126"/>
      <c r="Q4756" s="2126">
        <f t="shared" si="258"/>
        <v>0</v>
      </c>
      <c r="R4756" s="2503"/>
    </row>
    <row r="4757" spans="3:18" ht="14.25" customHeight="1">
      <c r="C4757" s="1719">
        <v>96</v>
      </c>
      <c r="D4757" s="1929" t="s">
        <v>2221</v>
      </c>
      <c r="E4757" s="1720">
        <v>10</v>
      </c>
      <c r="F4757" s="1721" t="s">
        <v>508</v>
      </c>
      <c r="G4757" s="1780">
        <v>8</v>
      </c>
      <c r="H4757" s="1721">
        <v>2008</v>
      </c>
      <c r="I4757" s="1723">
        <v>128</v>
      </c>
      <c r="J4757" s="1721">
        <f t="shared" si="255"/>
        <v>100</v>
      </c>
      <c r="K4757" s="1723">
        <f t="shared" si="256"/>
        <v>0</v>
      </c>
      <c r="L4757" s="1721"/>
      <c r="M4757" s="1721"/>
      <c r="N4757" s="1724">
        <f t="shared" si="257"/>
        <v>0</v>
      </c>
      <c r="O4757" s="2126"/>
      <c r="P4757" s="2126"/>
      <c r="Q4757" s="2126">
        <f t="shared" si="258"/>
        <v>0</v>
      </c>
      <c r="R4757" s="2503"/>
    </row>
    <row r="4758" spans="3:18" ht="14.25" customHeight="1">
      <c r="C4758" s="1719">
        <v>97</v>
      </c>
      <c r="D4758" s="1929" t="s">
        <v>2129</v>
      </c>
      <c r="E4758" s="1720">
        <v>10</v>
      </c>
      <c r="F4758" s="1721" t="s">
        <v>508</v>
      </c>
      <c r="G4758" s="1780">
        <v>3</v>
      </c>
      <c r="H4758" s="1721">
        <v>2008</v>
      </c>
      <c r="I4758" s="1723">
        <v>300</v>
      </c>
      <c r="J4758" s="1721">
        <f t="shared" si="255"/>
        <v>100</v>
      </c>
      <c r="K4758" s="1723">
        <f t="shared" si="256"/>
        <v>0</v>
      </c>
      <c r="L4758" s="1721"/>
      <c r="M4758" s="1721"/>
      <c r="N4758" s="1724">
        <f t="shared" si="257"/>
        <v>0</v>
      </c>
      <c r="O4758" s="2126"/>
      <c r="P4758" s="2126"/>
      <c r="Q4758" s="2126">
        <f t="shared" si="258"/>
        <v>0</v>
      </c>
      <c r="R4758" s="2503"/>
    </row>
    <row r="4759" spans="3:18" ht="14.25" customHeight="1">
      <c r="C4759" s="1719">
        <v>98</v>
      </c>
      <c r="D4759" s="1929" t="s">
        <v>2125</v>
      </c>
      <c r="E4759" s="1720">
        <v>10</v>
      </c>
      <c r="F4759" s="1721" t="s">
        <v>508</v>
      </c>
      <c r="G4759" s="1780">
        <v>1</v>
      </c>
      <c r="H4759" s="1721">
        <v>2009</v>
      </c>
      <c r="I4759" s="1723">
        <v>89</v>
      </c>
      <c r="J4759" s="1721">
        <f t="shared" si="255"/>
        <v>100</v>
      </c>
      <c r="K4759" s="1723">
        <f t="shared" si="256"/>
        <v>0</v>
      </c>
      <c r="L4759" s="1721"/>
      <c r="M4759" s="1721"/>
      <c r="N4759" s="1724">
        <f t="shared" si="257"/>
        <v>0</v>
      </c>
      <c r="O4759" s="2126"/>
      <c r="P4759" s="2126"/>
      <c r="Q4759" s="2126">
        <f t="shared" si="258"/>
        <v>0</v>
      </c>
      <c r="R4759" s="2503"/>
    </row>
    <row r="4760" spans="3:18" ht="14.25" customHeight="1">
      <c r="C4760" s="1719">
        <v>99</v>
      </c>
      <c r="D4760" s="1929" t="s">
        <v>2131</v>
      </c>
      <c r="E4760" s="1720">
        <v>10</v>
      </c>
      <c r="F4760" s="1721" t="s">
        <v>508</v>
      </c>
      <c r="G4760" s="1780">
        <v>2</v>
      </c>
      <c r="H4760" s="1721">
        <v>2009</v>
      </c>
      <c r="I4760" s="1723">
        <v>158</v>
      </c>
      <c r="J4760" s="1721">
        <f t="shared" si="255"/>
        <v>100</v>
      </c>
      <c r="K4760" s="1723">
        <f t="shared" si="256"/>
        <v>0</v>
      </c>
      <c r="L4760" s="1721"/>
      <c r="M4760" s="1721"/>
      <c r="N4760" s="1724">
        <f t="shared" si="257"/>
        <v>0</v>
      </c>
      <c r="O4760" s="2126"/>
      <c r="P4760" s="2126"/>
      <c r="Q4760" s="2126">
        <f t="shared" si="258"/>
        <v>0</v>
      </c>
      <c r="R4760" s="2503"/>
    </row>
    <row r="4761" spans="3:18" ht="14.25" customHeight="1">
      <c r="C4761" s="1719">
        <v>100</v>
      </c>
      <c r="D4761" s="1929" t="s">
        <v>2130</v>
      </c>
      <c r="E4761" s="1720">
        <v>10</v>
      </c>
      <c r="F4761" s="1721" t="s">
        <v>508</v>
      </c>
      <c r="G4761" s="1780">
        <v>6</v>
      </c>
      <c r="H4761" s="1721">
        <v>2009</v>
      </c>
      <c r="I4761" s="1723">
        <v>237</v>
      </c>
      <c r="J4761" s="1721">
        <f t="shared" si="255"/>
        <v>100</v>
      </c>
      <c r="K4761" s="1723">
        <f t="shared" si="256"/>
        <v>0</v>
      </c>
      <c r="L4761" s="1721"/>
      <c r="M4761" s="1721"/>
      <c r="N4761" s="1724">
        <f t="shared" si="257"/>
        <v>0</v>
      </c>
      <c r="O4761" s="2126"/>
      <c r="P4761" s="2126"/>
      <c r="Q4761" s="2126">
        <f t="shared" si="258"/>
        <v>0</v>
      </c>
      <c r="R4761" s="2503"/>
    </row>
    <row r="4762" spans="3:18" ht="14.25" customHeight="1">
      <c r="C4762" s="1719">
        <v>101</v>
      </c>
      <c r="D4762" s="1929" t="s">
        <v>3910</v>
      </c>
      <c r="E4762" s="1720">
        <v>10</v>
      </c>
      <c r="F4762" s="1721" t="s">
        <v>508</v>
      </c>
      <c r="G4762" s="1780">
        <v>2</v>
      </c>
      <c r="H4762" s="1721">
        <v>2009</v>
      </c>
      <c r="I4762" s="1723">
        <v>212</v>
      </c>
      <c r="J4762" s="1721">
        <f t="shared" si="255"/>
        <v>100</v>
      </c>
      <c r="K4762" s="1723">
        <f t="shared" si="256"/>
        <v>0</v>
      </c>
      <c r="L4762" s="1721"/>
      <c r="M4762" s="1721"/>
      <c r="N4762" s="1724">
        <f t="shared" si="257"/>
        <v>0</v>
      </c>
      <c r="O4762" s="2126"/>
      <c r="P4762" s="2126"/>
      <c r="Q4762" s="2126">
        <f t="shared" si="258"/>
        <v>0</v>
      </c>
      <c r="R4762" s="2503"/>
    </row>
    <row r="4763" spans="3:18" ht="14.25" customHeight="1">
      <c r="C4763" s="1719">
        <v>102</v>
      </c>
      <c r="D4763" s="1929" t="s">
        <v>3911</v>
      </c>
      <c r="E4763" s="1720">
        <v>10</v>
      </c>
      <c r="F4763" s="1721" t="s">
        <v>508</v>
      </c>
      <c r="G4763" s="1780">
        <v>2</v>
      </c>
      <c r="H4763" s="1721">
        <v>2009</v>
      </c>
      <c r="I4763" s="1723">
        <v>260</v>
      </c>
      <c r="J4763" s="1721">
        <f t="shared" si="255"/>
        <v>100</v>
      </c>
      <c r="K4763" s="1723">
        <f t="shared" si="256"/>
        <v>0</v>
      </c>
      <c r="L4763" s="1721"/>
      <c r="M4763" s="1721"/>
      <c r="N4763" s="1724">
        <f t="shared" si="257"/>
        <v>0</v>
      </c>
      <c r="O4763" s="2126"/>
      <c r="P4763" s="2126"/>
      <c r="Q4763" s="2126">
        <f t="shared" si="258"/>
        <v>0</v>
      </c>
      <c r="R4763" s="2503"/>
    </row>
    <row r="4764" spans="3:18" ht="14.25" customHeight="1">
      <c r="C4764" s="1719">
        <v>103</v>
      </c>
      <c r="D4764" s="1929" t="s">
        <v>3912</v>
      </c>
      <c r="E4764" s="1720">
        <v>10</v>
      </c>
      <c r="F4764" s="1721" t="s">
        <v>508</v>
      </c>
      <c r="G4764" s="1780">
        <v>4</v>
      </c>
      <c r="H4764" s="1721">
        <v>2009</v>
      </c>
      <c r="I4764" s="1723">
        <v>859</v>
      </c>
      <c r="J4764" s="1721">
        <f t="shared" si="255"/>
        <v>100</v>
      </c>
      <c r="K4764" s="1723">
        <f t="shared" si="256"/>
        <v>0</v>
      </c>
      <c r="L4764" s="1721"/>
      <c r="M4764" s="1721"/>
      <c r="N4764" s="1724">
        <f t="shared" si="257"/>
        <v>0</v>
      </c>
      <c r="O4764" s="2126"/>
      <c r="P4764" s="2126"/>
      <c r="Q4764" s="2126">
        <f t="shared" si="258"/>
        <v>0</v>
      </c>
      <c r="R4764" s="2503"/>
    </row>
    <row r="4765" spans="3:18" ht="14.25" customHeight="1">
      <c r="C4765" s="1719">
        <v>104</v>
      </c>
      <c r="D4765" s="1929" t="s">
        <v>2134</v>
      </c>
      <c r="E4765" s="1720">
        <v>10</v>
      </c>
      <c r="F4765" s="1721" t="s">
        <v>508</v>
      </c>
      <c r="G4765" s="1780">
        <v>14</v>
      </c>
      <c r="H4765" s="1721">
        <v>2009</v>
      </c>
      <c r="I4765" s="1723">
        <v>474.1</v>
      </c>
      <c r="J4765" s="1721">
        <f t="shared" si="255"/>
        <v>100</v>
      </c>
      <c r="K4765" s="1723">
        <f t="shared" si="256"/>
        <v>0</v>
      </c>
      <c r="L4765" s="1721"/>
      <c r="M4765" s="1721"/>
      <c r="N4765" s="1724">
        <f t="shared" si="257"/>
        <v>0</v>
      </c>
      <c r="O4765" s="2126"/>
      <c r="P4765" s="2126"/>
      <c r="Q4765" s="2126">
        <f t="shared" si="258"/>
        <v>0</v>
      </c>
      <c r="R4765" s="2503"/>
    </row>
    <row r="4766" spans="3:18" ht="14.25" customHeight="1">
      <c r="C4766" s="1719">
        <v>105</v>
      </c>
      <c r="D4766" s="1929" t="s">
        <v>2113</v>
      </c>
      <c r="E4766" s="1720">
        <v>10</v>
      </c>
      <c r="F4766" s="1721" t="s">
        <v>508</v>
      </c>
      <c r="G4766" s="1780">
        <v>4</v>
      </c>
      <c r="H4766" s="1721">
        <v>2009</v>
      </c>
      <c r="I4766" s="1723">
        <v>705.3</v>
      </c>
      <c r="J4766" s="1721">
        <f t="shared" ref="J4766:J4829" si="259">IF(($J$14-H4766)*J$4380&gt;100,100,($J$14-H4766)*J$4380)</f>
        <v>100</v>
      </c>
      <c r="K4766" s="1723">
        <f t="shared" si="256"/>
        <v>0</v>
      </c>
      <c r="L4766" s="1721"/>
      <c r="M4766" s="1721"/>
      <c r="N4766" s="1724">
        <f t="shared" si="257"/>
        <v>0</v>
      </c>
      <c r="O4766" s="2126"/>
      <c r="P4766" s="2126"/>
      <c r="Q4766" s="2126">
        <f t="shared" si="258"/>
        <v>0</v>
      </c>
      <c r="R4766" s="2503"/>
    </row>
    <row r="4767" spans="3:18" ht="14.25" customHeight="1">
      <c r="C4767" s="1719">
        <v>106</v>
      </c>
      <c r="D4767" s="1929" t="s">
        <v>2135</v>
      </c>
      <c r="E4767" s="1720">
        <v>10</v>
      </c>
      <c r="F4767" s="1721" t="s">
        <v>508</v>
      </c>
      <c r="G4767" s="1780">
        <v>4</v>
      </c>
      <c r="H4767" s="1721">
        <v>2009</v>
      </c>
      <c r="I4767" s="1723">
        <v>302.3</v>
      </c>
      <c r="J4767" s="1721">
        <f t="shared" si="259"/>
        <v>100</v>
      </c>
      <c r="K4767" s="1723">
        <f t="shared" si="256"/>
        <v>0</v>
      </c>
      <c r="L4767" s="1721"/>
      <c r="M4767" s="1721"/>
      <c r="N4767" s="1724">
        <f t="shared" si="257"/>
        <v>0</v>
      </c>
      <c r="O4767" s="2126"/>
      <c r="P4767" s="2126"/>
      <c r="Q4767" s="2126">
        <f t="shared" si="258"/>
        <v>0</v>
      </c>
      <c r="R4767" s="2503"/>
    </row>
    <row r="4768" spans="3:18" ht="14.25" customHeight="1">
      <c r="C4768" s="1719">
        <v>107</v>
      </c>
      <c r="D4768" s="1929" t="s">
        <v>2136</v>
      </c>
      <c r="E4768" s="1720">
        <v>10</v>
      </c>
      <c r="F4768" s="1721" t="s">
        <v>508</v>
      </c>
      <c r="G4768" s="1780">
        <v>4</v>
      </c>
      <c r="H4768" s="1721">
        <v>2009</v>
      </c>
      <c r="I4768" s="1723">
        <v>302.3</v>
      </c>
      <c r="J4768" s="1721">
        <f t="shared" si="259"/>
        <v>100</v>
      </c>
      <c r="K4768" s="1723">
        <f t="shared" si="256"/>
        <v>0</v>
      </c>
      <c r="L4768" s="1721"/>
      <c r="M4768" s="1721"/>
      <c r="N4768" s="1724">
        <f t="shared" si="257"/>
        <v>0</v>
      </c>
      <c r="O4768" s="2126"/>
      <c r="P4768" s="2126"/>
      <c r="Q4768" s="2126">
        <f t="shared" si="258"/>
        <v>0</v>
      </c>
      <c r="R4768" s="2503"/>
    </row>
    <row r="4769" spans="3:18" ht="14.25" customHeight="1">
      <c r="C4769" s="1719">
        <v>108</v>
      </c>
      <c r="D4769" s="1929" t="s">
        <v>2137</v>
      </c>
      <c r="E4769" s="1720">
        <v>10</v>
      </c>
      <c r="F4769" s="1721" t="s">
        <v>508</v>
      </c>
      <c r="G4769" s="1780">
        <v>2</v>
      </c>
      <c r="H4769" s="1721">
        <v>2009</v>
      </c>
      <c r="I4769" s="1723">
        <v>197.7</v>
      </c>
      <c r="J4769" s="1721">
        <f t="shared" si="259"/>
        <v>100</v>
      </c>
      <c r="K4769" s="1723">
        <f t="shared" si="256"/>
        <v>0</v>
      </c>
      <c r="L4769" s="1721"/>
      <c r="M4769" s="1721"/>
      <c r="N4769" s="1724">
        <f t="shared" si="257"/>
        <v>0</v>
      </c>
      <c r="O4769" s="2126"/>
      <c r="P4769" s="2126"/>
      <c r="Q4769" s="2126">
        <f t="shared" si="258"/>
        <v>0</v>
      </c>
      <c r="R4769" s="2503"/>
    </row>
    <row r="4770" spans="3:18" ht="14.25" customHeight="1">
      <c r="C4770" s="1719">
        <v>109</v>
      </c>
      <c r="D4770" s="1929" t="s">
        <v>2138</v>
      </c>
      <c r="E4770" s="1720">
        <v>10</v>
      </c>
      <c r="F4770" s="1721" t="s">
        <v>508</v>
      </c>
      <c r="G4770" s="1780">
        <v>14</v>
      </c>
      <c r="H4770" s="1721">
        <v>2009</v>
      </c>
      <c r="I4770" s="1723">
        <v>925.8</v>
      </c>
      <c r="J4770" s="1721">
        <f t="shared" si="259"/>
        <v>100</v>
      </c>
      <c r="K4770" s="1723">
        <f t="shared" si="256"/>
        <v>0</v>
      </c>
      <c r="L4770" s="1721"/>
      <c r="M4770" s="1721"/>
      <c r="N4770" s="1724">
        <f t="shared" si="257"/>
        <v>0</v>
      </c>
      <c r="O4770" s="2126"/>
      <c r="P4770" s="2126"/>
      <c r="Q4770" s="2126">
        <f t="shared" si="258"/>
        <v>0</v>
      </c>
      <c r="R4770" s="2503"/>
    </row>
    <row r="4771" spans="3:18" ht="14.25" customHeight="1">
      <c r="C4771" s="1719">
        <v>110</v>
      </c>
      <c r="D4771" s="1929" t="s">
        <v>2139</v>
      </c>
      <c r="E4771" s="1720">
        <v>10</v>
      </c>
      <c r="F4771" s="1721" t="s">
        <v>508</v>
      </c>
      <c r="G4771" s="1780">
        <v>7</v>
      </c>
      <c r="H4771" s="1721">
        <v>2009</v>
      </c>
      <c r="I4771" s="1723">
        <v>461.4</v>
      </c>
      <c r="J4771" s="1721">
        <f t="shared" si="259"/>
        <v>100</v>
      </c>
      <c r="K4771" s="1723">
        <f t="shared" si="256"/>
        <v>0</v>
      </c>
      <c r="L4771" s="1721"/>
      <c r="M4771" s="1721"/>
      <c r="N4771" s="1724">
        <f t="shared" si="257"/>
        <v>0</v>
      </c>
      <c r="O4771" s="2126"/>
      <c r="P4771" s="2126"/>
      <c r="Q4771" s="2126">
        <f t="shared" si="258"/>
        <v>0</v>
      </c>
      <c r="R4771" s="2503"/>
    </row>
    <row r="4772" spans="3:18" ht="14.25" customHeight="1">
      <c r="C4772" s="1719">
        <v>111</v>
      </c>
      <c r="D4772" s="1929" t="s">
        <v>2128</v>
      </c>
      <c r="E4772" s="1720">
        <v>10</v>
      </c>
      <c r="F4772" s="1721" t="s">
        <v>508</v>
      </c>
      <c r="G4772" s="1780">
        <v>4</v>
      </c>
      <c r="H4772" s="1721">
        <v>2009</v>
      </c>
      <c r="I4772" s="1723">
        <v>806.1</v>
      </c>
      <c r="J4772" s="1721">
        <f t="shared" si="259"/>
        <v>100</v>
      </c>
      <c r="K4772" s="1723">
        <f t="shared" ref="K4772:K5008" si="260">IF(J4772=100,0,I4772-I4772*J4772%)</f>
        <v>0</v>
      </c>
      <c r="L4772" s="1721"/>
      <c r="M4772" s="1721"/>
      <c r="N4772" s="1724">
        <f t="shared" ref="N4772:N5008" si="261">+L4772*M4772</f>
        <v>0</v>
      </c>
      <c r="O4772" s="2126"/>
      <c r="P4772" s="2126"/>
      <c r="Q4772" s="2126">
        <f t="shared" ref="Q4772:Q5008" si="262">+O4772*P4772</f>
        <v>0</v>
      </c>
      <c r="R4772" s="2503"/>
    </row>
    <row r="4773" spans="3:18" ht="14.25" customHeight="1">
      <c r="C4773" s="1719">
        <v>112</v>
      </c>
      <c r="D4773" s="1929" t="s">
        <v>2140</v>
      </c>
      <c r="E4773" s="1720">
        <v>10</v>
      </c>
      <c r="F4773" s="1721" t="s">
        <v>508</v>
      </c>
      <c r="G4773" s="1780">
        <v>4</v>
      </c>
      <c r="H4773" s="1721">
        <v>2009</v>
      </c>
      <c r="I4773" s="1723">
        <v>742.5</v>
      </c>
      <c r="J4773" s="1721">
        <f t="shared" si="259"/>
        <v>100</v>
      </c>
      <c r="K4773" s="1723">
        <f t="shared" si="260"/>
        <v>0</v>
      </c>
      <c r="L4773" s="1721"/>
      <c r="M4773" s="1721"/>
      <c r="N4773" s="1724">
        <f t="shared" si="261"/>
        <v>0</v>
      </c>
      <c r="O4773" s="2126"/>
      <c r="P4773" s="2126"/>
      <c r="Q4773" s="2126">
        <f t="shared" si="262"/>
        <v>0</v>
      </c>
      <c r="R4773" s="2503"/>
    </row>
    <row r="4774" spans="3:18" ht="14.25" customHeight="1">
      <c r="C4774" s="1719">
        <v>113</v>
      </c>
      <c r="D4774" s="1929" t="s">
        <v>3908</v>
      </c>
      <c r="E4774" s="1720">
        <v>10</v>
      </c>
      <c r="F4774" s="1721" t="s">
        <v>508</v>
      </c>
      <c r="G4774" s="1780">
        <v>5</v>
      </c>
      <c r="H4774" s="1721">
        <v>2009</v>
      </c>
      <c r="I4774" s="1723">
        <v>1165.0999999999999</v>
      </c>
      <c r="J4774" s="1721">
        <f t="shared" si="259"/>
        <v>100</v>
      </c>
      <c r="K4774" s="1723">
        <f t="shared" si="260"/>
        <v>0</v>
      </c>
      <c r="L4774" s="1721"/>
      <c r="M4774" s="1721"/>
      <c r="N4774" s="1724">
        <f t="shared" si="261"/>
        <v>0</v>
      </c>
      <c r="O4774" s="2126"/>
      <c r="P4774" s="2126"/>
      <c r="Q4774" s="2126">
        <f t="shared" si="262"/>
        <v>0</v>
      </c>
      <c r="R4774" s="2503"/>
    </row>
    <row r="4775" spans="3:18" ht="14.25" customHeight="1">
      <c r="C4775" s="1719">
        <v>114</v>
      </c>
      <c r="D4775" s="1929" t="s">
        <v>2130</v>
      </c>
      <c r="E4775" s="1720">
        <v>10</v>
      </c>
      <c r="F4775" s="1721" t="s">
        <v>508</v>
      </c>
      <c r="G4775" s="1780">
        <v>2</v>
      </c>
      <c r="H4775" s="1721">
        <v>2009</v>
      </c>
      <c r="I4775" s="1723">
        <v>695.9</v>
      </c>
      <c r="J4775" s="1721">
        <f t="shared" si="259"/>
        <v>100</v>
      </c>
      <c r="K4775" s="1723">
        <f t="shared" si="260"/>
        <v>0</v>
      </c>
      <c r="L4775" s="1721"/>
      <c r="M4775" s="1721"/>
      <c r="N4775" s="1724">
        <f t="shared" si="261"/>
        <v>0</v>
      </c>
      <c r="O4775" s="2126"/>
      <c r="P4775" s="2126"/>
      <c r="Q4775" s="2126">
        <f t="shared" si="262"/>
        <v>0</v>
      </c>
      <c r="R4775" s="2503"/>
    </row>
    <row r="4776" spans="3:18" ht="14.25" customHeight="1">
      <c r="C4776" s="1719">
        <v>115</v>
      </c>
      <c r="D4776" s="1929" t="s">
        <v>2949</v>
      </c>
      <c r="E4776" s="1720">
        <v>10</v>
      </c>
      <c r="F4776" s="1721" t="s">
        <v>508</v>
      </c>
      <c r="G4776" s="1780">
        <v>1</v>
      </c>
      <c r="H4776" s="1721">
        <v>2009</v>
      </c>
      <c r="I4776" s="1723">
        <v>57.9</v>
      </c>
      <c r="J4776" s="1721">
        <f t="shared" si="259"/>
        <v>100</v>
      </c>
      <c r="K4776" s="1723">
        <f t="shared" si="260"/>
        <v>0</v>
      </c>
      <c r="L4776" s="1721"/>
      <c r="M4776" s="1721"/>
      <c r="N4776" s="1724">
        <f t="shared" si="261"/>
        <v>0</v>
      </c>
      <c r="O4776" s="2126"/>
      <c r="P4776" s="2126"/>
      <c r="Q4776" s="2126">
        <f t="shared" si="262"/>
        <v>0</v>
      </c>
      <c r="R4776" s="2503"/>
    </row>
    <row r="4777" spans="3:18" ht="14.25" customHeight="1">
      <c r="C4777" s="1719">
        <v>116</v>
      </c>
      <c r="D4777" s="1929" t="s">
        <v>2142</v>
      </c>
      <c r="E4777" s="1720">
        <v>10</v>
      </c>
      <c r="F4777" s="1721" t="s">
        <v>508</v>
      </c>
      <c r="G4777" s="1780">
        <v>8</v>
      </c>
      <c r="H4777" s="1721">
        <v>2009</v>
      </c>
      <c r="I4777" s="1723">
        <v>669</v>
      </c>
      <c r="J4777" s="1721">
        <f t="shared" si="259"/>
        <v>100</v>
      </c>
      <c r="K4777" s="1723">
        <f t="shared" si="260"/>
        <v>0</v>
      </c>
      <c r="L4777" s="1721"/>
      <c r="M4777" s="1721"/>
      <c r="N4777" s="1724">
        <f t="shared" si="261"/>
        <v>0</v>
      </c>
      <c r="O4777" s="2126"/>
      <c r="P4777" s="2126"/>
      <c r="Q4777" s="2126">
        <f t="shared" si="262"/>
        <v>0</v>
      </c>
      <c r="R4777" s="2503"/>
    </row>
    <row r="4778" spans="3:18" ht="14.25" customHeight="1">
      <c r="C4778" s="1719">
        <v>117</v>
      </c>
      <c r="D4778" s="1929" t="s">
        <v>2948</v>
      </c>
      <c r="E4778" s="1720">
        <v>10</v>
      </c>
      <c r="F4778" s="1721" t="s">
        <v>508</v>
      </c>
      <c r="G4778" s="1780">
        <v>1</v>
      </c>
      <c r="H4778" s="1721">
        <v>2009</v>
      </c>
      <c r="I4778" s="1723">
        <v>208.2</v>
      </c>
      <c r="J4778" s="1721">
        <f t="shared" si="259"/>
        <v>100</v>
      </c>
      <c r="K4778" s="1723">
        <f t="shared" si="260"/>
        <v>0</v>
      </c>
      <c r="L4778" s="1721"/>
      <c r="M4778" s="1721"/>
      <c r="N4778" s="1724">
        <f t="shared" si="261"/>
        <v>0</v>
      </c>
      <c r="O4778" s="2126"/>
      <c r="P4778" s="2126"/>
      <c r="Q4778" s="2126">
        <f t="shared" si="262"/>
        <v>0</v>
      </c>
      <c r="R4778" s="2503"/>
    </row>
    <row r="4779" spans="3:18" ht="14.25" customHeight="1">
      <c r="C4779" s="1719">
        <v>118</v>
      </c>
      <c r="D4779" s="1929" t="s">
        <v>2131</v>
      </c>
      <c r="E4779" s="1720">
        <v>10</v>
      </c>
      <c r="F4779" s="1721" t="s">
        <v>508</v>
      </c>
      <c r="G4779" s="1780">
        <v>2</v>
      </c>
      <c r="H4779" s="1721">
        <v>2009</v>
      </c>
      <c r="I4779" s="1723">
        <v>158</v>
      </c>
      <c r="J4779" s="1721">
        <f t="shared" si="259"/>
        <v>100</v>
      </c>
      <c r="K4779" s="1723">
        <f t="shared" si="260"/>
        <v>0</v>
      </c>
      <c r="L4779" s="1721"/>
      <c r="M4779" s="1721"/>
      <c r="N4779" s="1724">
        <f t="shared" si="261"/>
        <v>0</v>
      </c>
      <c r="O4779" s="2126"/>
      <c r="P4779" s="2126"/>
      <c r="Q4779" s="2126">
        <f t="shared" si="262"/>
        <v>0</v>
      </c>
      <c r="R4779" s="2503"/>
    </row>
    <row r="4780" spans="3:18" ht="14.25" customHeight="1">
      <c r="C4780" s="1719">
        <v>119</v>
      </c>
      <c r="D4780" s="1929" t="s">
        <v>2129</v>
      </c>
      <c r="E4780" s="1720">
        <v>10</v>
      </c>
      <c r="F4780" s="1721" t="s">
        <v>508</v>
      </c>
      <c r="G4780" s="1780">
        <v>2</v>
      </c>
      <c r="H4780" s="1721">
        <v>2009</v>
      </c>
      <c r="I4780" s="1723">
        <v>232</v>
      </c>
      <c r="J4780" s="1721">
        <f t="shared" si="259"/>
        <v>100</v>
      </c>
      <c r="K4780" s="1723">
        <f t="shared" si="260"/>
        <v>0</v>
      </c>
      <c r="L4780" s="1721"/>
      <c r="M4780" s="1721"/>
      <c r="N4780" s="1724">
        <f t="shared" si="261"/>
        <v>0</v>
      </c>
      <c r="O4780" s="2126"/>
      <c r="P4780" s="2126"/>
      <c r="Q4780" s="2126">
        <f t="shared" si="262"/>
        <v>0</v>
      </c>
      <c r="R4780" s="2503"/>
    </row>
    <row r="4781" spans="3:18" ht="14.25" customHeight="1">
      <c r="C4781" s="1719">
        <v>120</v>
      </c>
      <c r="D4781" s="1929" t="s">
        <v>2129</v>
      </c>
      <c r="E4781" s="1720">
        <v>10</v>
      </c>
      <c r="F4781" s="1721" t="s">
        <v>508</v>
      </c>
      <c r="G4781" s="1780">
        <v>1</v>
      </c>
      <c r="H4781" s="1721">
        <v>2009</v>
      </c>
      <c r="I4781" s="1723">
        <v>130</v>
      </c>
      <c r="J4781" s="1721">
        <f t="shared" si="259"/>
        <v>100</v>
      </c>
      <c r="K4781" s="1723">
        <f t="shared" si="260"/>
        <v>0</v>
      </c>
      <c r="L4781" s="1721"/>
      <c r="M4781" s="1721"/>
      <c r="N4781" s="1724">
        <f t="shared" si="261"/>
        <v>0</v>
      </c>
      <c r="O4781" s="2126"/>
      <c r="P4781" s="2126"/>
      <c r="Q4781" s="2126">
        <f t="shared" si="262"/>
        <v>0</v>
      </c>
      <c r="R4781" s="2503"/>
    </row>
    <row r="4782" spans="3:18" ht="14.25" customHeight="1">
      <c r="C4782" s="1719">
        <v>121</v>
      </c>
      <c r="D4782" s="1929" t="s">
        <v>2127</v>
      </c>
      <c r="E4782" s="1720">
        <v>10</v>
      </c>
      <c r="F4782" s="1721" t="s">
        <v>508</v>
      </c>
      <c r="G4782" s="1780">
        <v>1</v>
      </c>
      <c r="H4782" s="1721">
        <v>2009</v>
      </c>
      <c r="I4782" s="1723">
        <v>49.5</v>
      </c>
      <c r="J4782" s="1721">
        <f t="shared" si="259"/>
        <v>100</v>
      </c>
      <c r="K4782" s="1723">
        <f t="shared" si="260"/>
        <v>0</v>
      </c>
      <c r="L4782" s="1721"/>
      <c r="M4782" s="1721"/>
      <c r="N4782" s="1724">
        <f t="shared" si="261"/>
        <v>0</v>
      </c>
      <c r="O4782" s="2126"/>
      <c r="P4782" s="2126"/>
      <c r="Q4782" s="2126">
        <f t="shared" si="262"/>
        <v>0</v>
      </c>
      <c r="R4782" s="2503"/>
    </row>
    <row r="4783" spans="3:18" ht="14.25" customHeight="1">
      <c r="C4783" s="1719">
        <v>122</v>
      </c>
      <c r="D4783" s="1929" t="s">
        <v>2160</v>
      </c>
      <c r="E4783" s="1720">
        <v>10</v>
      </c>
      <c r="F4783" s="1721" t="s">
        <v>508</v>
      </c>
      <c r="G4783" s="1780">
        <v>4</v>
      </c>
      <c r="H4783" s="1721">
        <v>2009</v>
      </c>
      <c r="I4783" s="1723">
        <v>560</v>
      </c>
      <c r="J4783" s="1721">
        <f t="shared" si="259"/>
        <v>100</v>
      </c>
      <c r="K4783" s="1723">
        <f t="shared" si="260"/>
        <v>0</v>
      </c>
      <c r="L4783" s="1721"/>
      <c r="M4783" s="1721"/>
      <c r="N4783" s="1724">
        <f t="shared" si="261"/>
        <v>0</v>
      </c>
      <c r="O4783" s="2126"/>
      <c r="P4783" s="2126"/>
      <c r="Q4783" s="2126">
        <f t="shared" si="262"/>
        <v>0</v>
      </c>
      <c r="R4783" s="2503"/>
    </row>
    <row r="4784" spans="3:18" ht="14.25" customHeight="1">
      <c r="C4784" s="1719">
        <v>123</v>
      </c>
      <c r="D4784" s="1929" t="s">
        <v>2219</v>
      </c>
      <c r="E4784" s="1720">
        <v>10</v>
      </c>
      <c r="F4784" s="1721" t="s">
        <v>508</v>
      </c>
      <c r="G4784" s="1780">
        <v>4</v>
      </c>
      <c r="H4784" s="1721">
        <v>2009</v>
      </c>
      <c r="I4784" s="1723">
        <v>220</v>
      </c>
      <c r="J4784" s="1721">
        <f t="shared" si="259"/>
        <v>100</v>
      </c>
      <c r="K4784" s="1723">
        <f t="shared" si="260"/>
        <v>0</v>
      </c>
      <c r="L4784" s="1721"/>
      <c r="M4784" s="1721"/>
      <c r="N4784" s="1724">
        <f t="shared" si="261"/>
        <v>0</v>
      </c>
      <c r="O4784" s="2126"/>
      <c r="P4784" s="2126"/>
      <c r="Q4784" s="2126">
        <f t="shared" si="262"/>
        <v>0</v>
      </c>
      <c r="R4784" s="2503"/>
    </row>
    <row r="4785" spans="3:18" ht="14.25" customHeight="1">
      <c r="C4785" s="1719">
        <v>124</v>
      </c>
      <c r="D4785" s="1929" t="s">
        <v>2963</v>
      </c>
      <c r="E4785" s="1720">
        <v>10</v>
      </c>
      <c r="F4785" s="1721" t="s">
        <v>508</v>
      </c>
      <c r="G4785" s="1780">
        <v>4</v>
      </c>
      <c r="H4785" s="1721">
        <v>2009</v>
      </c>
      <c r="I4785" s="1723">
        <v>200</v>
      </c>
      <c r="J4785" s="1721">
        <f t="shared" si="259"/>
        <v>100</v>
      </c>
      <c r="K4785" s="1723">
        <f t="shared" si="260"/>
        <v>0</v>
      </c>
      <c r="L4785" s="1721"/>
      <c r="M4785" s="1721"/>
      <c r="N4785" s="1724">
        <f t="shared" si="261"/>
        <v>0</v>
      </c>
      <c r="O4785" s="2126"/>
      <c r="P4785" s="2126"/>
      <c r="Q4785" s="2126">
        <f t="shared" si="262"/>
        <v>0</v>
      </c>
      <c r="R4785" s="2503"/>
    </row>
    <row r="4786" spans="3:18" ht="14.25" customHeight="1">
      <c r="C4786" s="1719">
        <v>125</v>
      </c>
      <c r="D4786" s="1929" t="s">
        <v>3913</v>
      </c>
      <c r="E4786" s="1720">
        <v>10</v>
      </c>
      <c r="F4786" s="1721" t="s">
        <v>508</v>
      </c>
      <c r="G4786" s="1780">
        <v>2</v>
      </c>
      <c r="H4786" s="1721">
        <v>2009</v>
      </c>
      <c r="I4786" s="1723">
        <v>260</v>
      </c>
      <c r="J4786" s="1721">
        <f t="shared" si="259"/>
        <v>100</v>
      </c>
      <c r="K4786" s="1723">
        <f t="shared" si="260"/>
        <v>0</v>
      </c>
      <c r="L4786" s="1721"/>
      <c r="M4786" s="1721"/>
      <c r="N4786" s="1724">
        <f t="shared" si="261"/>
        <v>0</v>
      </c>
      <c r="O4786" s="2126"/>
      <c r="P4786" s="2126"/>
      <c r="Q4786" s="2126">
        <f t="shared" si="262"/>
        <v>0</v>
      </c>
      <c r="R4786" s="2503"/>
    </row>
    <row r="4787" spans="3:18" ht="14.25" customHeight="1">
      <c r="C4787" s="1719">
        <v>126</v>
      </c>
      <c r="D4787" s="1929" t="s">
        <v>2128</v>
      </c>
      <c r="E4787" s="1720">
        <v>10</v>
      </c>
      <c r="F4787" s="1721" t="s">
        <v>508</v>
      </c>
      <c r="G4787" s="1780">
        <v>3</v>
      </c>
      <c r="H4787" s="1721">
        <v>2009</v>
      </c>
      <c r="I4787" s="1723">
        <v>435</v>
      </c>
      <c r="J4787" s="1721">
        <f t="shared" si="259"/>
        <v>100</v>
      </c>
      <c r="K4787" s="1723">
        <f t="shared" si="260"/>
        <v>0</v>
      </c>
      <c r="L4787" s="1721"/>
      <c r="M4787" s="1721"/>
      <c r="N4787" s="1724">
        <f t="shared" si="261"/>
        <v>0</v>
      </c>
      <c r="O4787" s="2126"/>
      <c r="P4787" s="2126"/>
      <c r="Q4787" s="2126">
        <f t="shared" si="262"/>
        <v>0</v>
      </c>
      <c r="R4787" s="2503"/>
    </row>
    <row r="4788" spans="3:18" ht="14.25" customHeight="1">
      <c r="C4788" s="1719">
        <v>127</v>
      </c>
      <c r="D4788" s="1929" t="s">
        <v>2131</v>
      </c>
      <c r="E4788" s="1720">
        <v>10</v>
      </c>
      <c r="F4788" s="1721" t="s">
        <v>508</v>
      </c>
      <c r="G4788" s="1780">
        <v>3</v>
      </c>
      <c r="H4788" s="1721">
        <v>2009</v>
      </c>
      <c r="I4788" s="1723">
        <v>388.5</v>
      </c>
      <c r="J4788" s="1721">
        <f t="shared" si="259"/>
        <v>100</v>
      </c>
      <c r="K4788" s="1723">
        <f t="shared" si="260"/>
        <v>0</v>
      </c>
      <c r="L4788" s="1721"/>
      <c r="M4788" s="1721"/>
      <c r="N4788" s="1724">
        <f t="shared" si="261"/>
        <v>0</v>
      </c>
      <c r="O4788" s="2126"/>
      <c r="P4788" s="2126"/>
      <c r="Q4788" s="2126">
        <f t="shared" si="262"/>
        <v>0</v>
      </c>
      <c r="R4788" s="2503"/>
    </row>
    <row r="4789" spans="3:18" ht="14.25" customHeight="1">
      <c r="C4789" s="1719">
        <v>128</v>
      </c>
      <c r="D4789" s="1929" t="s">
        <v>2132</v>
      </c>
      <c r="E4789" s="1720">
        <v>10</v>
      </c>
      <c r="F4789" s="1721" t="s">
        <v>508</v>
      </c>
      <c r="G4789" s="1780">
        <v>6</v>
      </c>
      <c r="H4789" s="1721">
        <v>2009</v>
      </c>
      <c r="I4789" s="1723">
        <v>210</v>
      </c>
      <c r="J4789" s="1721">
        <f t="shared" si="259"/>
        <v>100</v>
      </c>
      <c r="K4789" s="1723">
        <f t="shared" si="260"/>
        <v>0</v>
      </c>
      <c r="L4789" s="1721"/>
      <c r="M4789" s="1721"/>
      <c r="N4789" s="1724">
        <f t="shared" si="261"/>
        <v>0</v>
      </c>
      <c r="O4789" s="2126"/>
      <c r="P4789" s="2126"/>
      <c r="Q4789" s="2126">
        <f t="shared" si="262"/>
        <v>0</v>
      </c>
      <c r="R4789" s="2503"/>
    </row>
    <row r="4790" spans="3:18" ht="14.25" customHeight="1">
      <c r="C4790" s="1719">
        <v>129</v>
      </c>
      <c r="D4790" s="1929" t="s">
        <v>2124</v>
      </c>
      <c r="E4790" s="1720">
        <v>10</v>
      </c>
      <c r="F4790" s="1721" t="s">
        <v>508</v>
      </c>
      <c r="G4790" s="1780">
        <v>1</v>
      </c>
      <c r="H4790" s="1721">
        <v>2009</v>
      </c>
      <c r="I4790" s="1723">
        <v>150</v>
      </c>
      <c r="J4790" s="1721">
        <f t="shared" si="259"/>
        <v>100</v>
      </c>
      <c r="K4790" s="1723">
        <f t="shared" si="260"/>
        <v>0</v>
      </c>
      <c r="L4790" s="1721"/>
      <c r="M4790" s="1721"/>
      <c r="N4790" s="1724">
        <f t="shared" si="261"/>
        <v>0</v>
      </c>
      <c r="O4790" s="2126"/>
      <c r="P4790" s="2126"/>
      <c r="Q4790" s="2126">
        <f t="shared" si="262"/>
        <v>0</v>
      </c>
      <c r="R4790" s="2503"/>
    </row>
    <row r="4791" spans="3:18" ht="14.25" customHeight="1">
      <c r="C4791" s="1719">
        <v>130</v>
      </c>
      <c r="D4791" s="1929" t="s">
        <v>2125</v>
      </c>
      <c r="E4791" s="1720">
        <v>10</v>
      </c>
      <c r="F4791" s="1721" t="s">
        <v>508</v>
      </c>
      <c r="G4791" s="1780">
        <v>2</v>
      </c>
      <c r="H4791" s="1721">
        <v>2009</v>
      </c>
      <c r="I4791" s="1723">
        <v>260</v>
      </c>
      <c r="J4791" s="1721">
        <f t="shared" si="259"/>
        <v>100</v>
      </c>
      <c r="K4791" s="1723">
        <f t="shared" si="260"/>
        <v>0</v>
      </c>
      <c r="L4791" s="1721"/>
      <c r="M4791" s="1721"/>
      <c r="N4791" s="1724">
        <f t="shared" si="261"/>
        <v>0</v>
      </c>
      <c r="O4791" s="2126"/>
      <c r="P4791" s="2126"/>
      <c r="Q4791" s="2126">
        <f t="shared" si="262"/>
        <v>0</v>
      </c>
      <c r="R4791" s="2503"/>
    </row>
    <row r="4792" spans="3:18" ht="14.25" customHeight="1">
      <c r="C4792" s="1719">
        <v>131</v>
      </c>
      <c r="D4792" s="1929" t="s">
        <v>2131</v>
      </c>
      <c r="E4792" s="1720">
        <v>10</v>
      </c>
      <c r="F4792" s="1721" t="s">
        <v>508</v>
      </c>
      <c r="G4792" s="1780">
        <v>1</v>
      </c>
      <c r="H4792" s="1721">
        <v>2009</v>
      </c>
      <c r="I4792" s="1723">
        <v>129.5</v>
      </c>
      <c r="J4792" s="1721">
        <f t="shared" si="259"/>
        <v>100</v>
      </c>
      <c r="K4792" s="1723">
        <f t="shared" si="260"/>
        <v>0</v>
      </c>
      <c r="L4792" s="1721"/>
      <c r="M4792" s="1721"/>
      <c r="N4792" s="1724">
        <f t="shared" si="261"/>
        <v>0</v>
      </c>
      <c r="O4792" s="2126"/>
      <c r="P4792" s="2126"/>
      <c r="Q4792" s="2126">
        <f t="shared" si="262"/>
        <v>0</v>
      </c>
      <c r="R4792" s="2503"/>
    </row>
    <row r="4793" spans="3:18" ht="14.25" customHeight="1">
      <c r="C4793" s="1719">
        <v>132</v>
      </c>
      <c r="D4793" s="1929" t="s">
        <v>2125</v>
      </c>
      <c r="E4793" s="1720">
        <v>10</v>
      </c>
      <c r="F4793" s="1721" t="s">
        <v>508</v>
      </c>
      <c r="G4793" s="1780">
        <v>2</v>
      </c>
      <c r="H4793" s="1721">
        <v>2009</v>
      </c>
      <c r="I4793" s="1723">
        <v>178</v>
      </c>
      <c r="J4793" s="1721">
        <f t="shared" si="259"/>
        <v>100</v>
      </c>
      <c r="K4793" s="1723">
        <f t="shared" si="260"/>
        <v>0</v>
      </c>
      <c r="L4793" s="1721"/>
      <c r="M4793" s="1721"/>
      <c r="N4793" s="1724">
        <f t="shared" si="261"/>
        <v>0</v>
      </c>
      <c r="O4793" s="2126"/>
      <c r="P4793" s="2126"/>
      <c r="Q4793" s="2126">
        <f t="shared" si="262"/>
        <v>0</v>
      </c>
      <c r="R4793" s="2503"/>
    </row>
    <row r="4794" spans="3:18" ht="14.25" customHeight="1">
      <c r="C4794" s="1719">
        <v>133</v>
      </c>
      <c r="D4794" s="1929" t="s">
        <v>2131</v>
      </c>
      <c r="E4794" s="1720">
        <v>10</v>
      </c>
      <c r="F4794" s="1721" t="s">
        <v>508</v>
      </c>
      <c r="G4794" s="1780">
        <v>2</v>
      </c>
      <c r="H4794" s="1721">
        <v>2009</v>
      </c>
      <c r="I4794" s="1723">
        <v>158</v>
      </c>
      <c r="J4794" s="1721">
        <f t="shared" si="259"/>
        <v>100</v>
      </c>
      <c r="K4794" s="1723">
        <f t="shared" si="260"/>
        <v>0</v>
      </c>
      <c r="L4794" s="1721"/>
      <c r="M4794" s="1721"/>
      <c r="N4794" s="1724">
        <f t="shared" si="261"/>
        <v>0</v>
      </c>
      <c r="O4794" s="2126"/>
      <c r="P4794" s="2126"/>
      <c r="Q4794" s="2126">
        <f t="shared" si="262"/>
        <v>0</v>
      </c>
      <c r="R4794" s="2503"/>
    </row>
    <row r="4795" spans="3:18" ht="14.25" customHeight="1">
      <c r="C4795" s="1719">
        <v>134</v>
      </c>
      <c r="D4795" s="1929" t="s">
        <v>2124</v>
      </c>
      <c r="E4795" s="1720">
        <v>10</v>
      </c>
      <c r="F4795" s="1721" t="s">
        <v>508</v>
      </c>
      <c r="G4795" s="1780">
        <v>1</v>
      </c>
      <c r="H4795" s="1721">
        <v>2009</v>
      </c>
      <c r="I4795" s="1723">
        <v>150</v>
      </c>
      <c r="J4795" s="1721">
        <f t="shared" si="259"/>
        <v>100</v>
      </c>
      <c r="K4795" s="1723">
        <f t="shared" si="260"/>
        <v>0</v>
      </c>
      <c r="L4795" s="1721"/>
      <c r="M4795" s="1721"/>
      <c r="N4795" s="1724">
        <f t="shared" si="261"/>
        <v>0</v>
      </c>
      <c r="O4795" s="2126"/>
      <c r="P4795" s="2126"/>
      <c r="Q4795" s="2126">
        <f t="shared" si="262"/>
        <v>0</v>
      </c>
      <c r="R4795" s="2503"/>
    </row>
    <row r="4796" spans="3:18" ht="14.25" customHeight="1">
      <c r="C4796" s="1719">
        <v>135</v>
      </c>
      <c r="D4796" s="1929" t="s">
        <v>3914</v>
      </c>
      <c r="E4796" s="1720">
        <v>10</v>
      </c>
      <c r="F4796" s="1721" t="s">
        <v>508</v>
      </c>
      <c r="G4796" s="1780">
        <v>1</v>
      </c>
      <c r="H4796" s="1721">
        <v>2009</v>
      </c>
      <c r="I4796" s="1723">
        <v>400</v>
      </c>
      <c r="J4796" s="1721">
        <f t="shared" si="259"/>
        <v>100</v>
      </c>
      <c r="K4796" s="1723">
        <f t="shared" si="260"/>
        <v>0</v>
      </c>
      <c r="L4796" s="1721"/>
      <c r="M4796" s="1721"/>
      <c r="N4796" s="1724">
        <f t="shared" si="261"/>
        <v>0</v>
      </c>
      <c r="O4796" s="2126"/>
      <c r="P4796" s="2126"/>
      <c r="Q4796" s="2126">
        <f t="shared" si="262"/>
        <v>0</v>
      </c>
      <c r="R4796" s="2503"/>
    </row>
    <row r="4797" spans="3:18" ht="14.25" customHeight="1">
      <c r="C4797" s="1719">
        <v>136</v>
      </c>
      <c r="D4797" s="1929" t="s">
        <v>2948</v>
      </c>
      <c r="E4797" s="1720">
        <v>10</v>
      </c>
      <c r="F4797" s="1721" t="s">
        <v>508</v>
      </c>
      <c r="G4797" s="1780">
        <v>1</v>
      </c>
      <c r="H4797" s="1721">
        <v>2009</v>
      </c>
      <c r="I4797" s="1723">
        <v>130</v>
      </c>
      <c r="J4797" s="1721">
        <f t="shared" si="259"/>
        <v>100</v>
      </c>
      <c r="K4797" s="1723">
        <f t="shared" si="260"/>
        <v>0</v>
      </c>
      <c r="L4797" s="1721"/>
      <c r="M4797" s="1721"/>
      <c r="N4797" s="1724">
        <f t="shared" si="261"/>
        <v>0</v>
      </c>
      <c r="O4797" s="2126"/>
      <c r="P4797" s="2126"/>
      <c r="Q4797" s="2126">
        <f t="shared" si="262"/>
        <v>0</v>
      </c>
      <c r="R4797" s="2503"/>
    </row>
    <row r="4798" spans="3:18" ht="14.25" customHeight="1">
      <c r="C4798" s="1719">
        <v>137</v>
      </c>
      <c r="D4798" s="1929" t="s">
        <v>3903</v>
      </c>
      <c r="E4798" s="1720">
        <v>10</v>
      </c>
      <c r="F4798" s="1721" t="s">
        <v>508</v>
      </c>
      <c r="G4798" s="1780">
        <v>2</v>
      </c>
      <c r="H4798" s="1721">
        <v>2009</v>
      </c>
      <c r="I4798" s="1723">
        <v>64</v>
      </c>
      <c r="J4798" s="1721">
        <f t="shared" si="259"/>
        <v>100</v>
      </c>
      <c r="K4798" s="1723">
        <f t="shared" si="260"/>
        <v>0</v>
      </c>
      <c r="L4798" s="1721"/>
      <c r="M4798" s="1721"/>
      <c r="N4798" s="1724">
        <f t="shared" si="261"/>
        <v>0</v>
      </c>
      <c r="O4798" s="2126"/>
      <c r="P4798" s="2126"/>
      <c r="Q4798" s="2126">
        <f t="shared" si="262"/>
        <v>0</v>
      </c>
      <c r="R4798" s="2503"/>
    </row>
    <row r="4799" spans="3:18" ht="14.25" customHeight="1">
      <c r="C4799" s="1719">
        <v>138</v>
      </c>
      <c r="D4799" s="1929" t="s">
        <v>3915</v>
      </c>
      <c r="E4799" s="1720">
        <v>10</v>
      </c>
      <c r="F4799" s="1721" t="s">
        <v>508</v>
      </c>
      <c r="G4799" s="1780">
        <v>6</v>
      </c>
      <c r="H4799" s="1721">
        <v>2005</v>
      </c>
      <c r="I4799" s="1723">
        <v>155.6</v>
      </c>
      <c r="J4799" s="1721">
        <f t="shared" si="259"/>
        <v>100</v>
      </c>
      <c r="K4799" s="1723">
        <f t="shared" si="260"/>
        <v>0</v>
      </c>
      <c r="L4799" s="1721"/>
      <c r="M4799" s="1721"/>
      <c r="N4799" s="1724">
        <f t="shared" si="261"/>
        <v>0</v>
      </c>
      <c r="O4799" s="2126"/>
      <c r="P4799" s="2126"/>
      <c r="Q4799" s="2126">
        <f t="shared" si="262"/>
        <v>0</v>
      </c>
      <c r="R4799" s="2503"/>
    </row>
    <row r="4800" spans="3:18" ht="14.25" customHeight="1">
      <c r="C4800" s="1719">
        <v>139</v>
      </c>
      <c r="D4800" s="1929" t="s">
        <v>3916</v>
      </c>
      <c r="E4800" s="1720">
        <v>10</v>
      </c>
      <c r="F4800" s="1721" t="s">
        <v>508</v>
      </c>
      <c r="G4800" s="1780">
        <v>2</v>
      </c>
      <c r="H4800" s="1721">
        <v>2005</v>
      </c>
      <c r="I4800" s="1723">
        <v>51.9</v>
      </c>
      <c r="J4800" s="1721">
        <f t="shared" si="259"/>
        <v>100</v>
      </c>
      <c r="K4800" s="1723">
        <f t="shared" si="260"/>
        <v>0</v>
      </c>
      <c r="L4800" s="1721"/>
      <c r="M4800" s="1721"/>
      <c r="N4800" s="1724">
        <f t="shared" si="261"/>
        <v>0</v>
      </c>
      <c r="O4800" s="2126"/>
      <c r="P4800" s="2126"/>
      <c r="Q4800" s="2126">
        <f t="shared" si="262"/>
        <v>0</v>
      </c>
      <c r="R4800" s="2503"/>
    </row>
    <row r="4801" spans="3:18" ht="14.25" customHeight="1">
      <c r="C4801" s="1719">
        <v>140</v>
      </c>
      <c r="D4801" s="1929" t="s">
        <v>2160</v>
      </c>
      <c r="E4801" s="1720">
        <v>10</v>
      </c>
      <c r="F4801" s="1721" t="s">
        <v>508</v>
      </c>
      <c r="G4801" s="1780">
        <v>1</v>
      </c>
      <c r="H4801" s="1721">
        <v>2005</v>
      </c>
      <c r="I4801" s="1723">
        <v>120.7</v>
      </c>
      <c r="J4801" s="1721">
        <f t="shared" si="259"/>
        <v>100</v>
      </c>
      <c r="K4801" s="1723">
        <f t="shared" si="260"/>
        <v>0</v>
      </c>
      <c r="L4801" s="1721"/>
      <c r="M4801" s="1721"/>
      <c r="N4801" s="1724">
        <f t="shared" si="261"/>
        <v>0</v>
      </c>
      <c r="O4801" s="2126"/>
      <c r="P4801" s="2126"/>
      <c r="Q4801" s="2126">
        <f t="shared" si="262"/>
        <v>0</v>
      </c>
      <c r="R4801" s="2503"/>
    </row>
    <row r="4802" spans="3:18" ht="14.25" customHeight="1">
      <c r="C4802" s="1719">
        <v>141</v>
      </c>
      <c r="D4802" s="1929" t="s">
        <v>3917</v>
      </c>
      <c r="E4802" s="1720">
        <v>10</v>
      </c>
      <c r="F4802" s="1721" t="s">
        <v>508</v>
      </c>
      <c r="G4802" s="1780">
        <v>1</v>
      </c>
      <c r="H4802" s="1721">
        <v>2005</v>
      </c>
      <c r="I4802" s="1723">
        <v>56</v>
      </c>
      <c r="J4802" s="1721">
        <f t="shared" si="259"/>
        <v>100</v>
      </c>
      <c r="K4802" s="1723">
        <f t="shared" si="260"/>
        <v>0</v>
      </c>
      <c r="L4802" s="1721"/>
      <c r="M4802" s="1721"/>
      <c r="N4802" s="1724">
        <f t="shared" si="261"/>
        <v>0</v>
      </c>
      <c r="O4802" s="2126"/>
      <c r="P4802" s="2126"/>
      <c r="Q4802" s="2126">
        <f t="shared" si="262"/>
        <v>0</v>
      </c>
      <c r="R4802" s="2503"/>
    </row>
    <row r="4803" spans="3:18" ht="14.25" customHeight="1">
      <c r="C4803" s="1719">
        <v>142</v>
      </c>
      <c r="D4803" s="1929" t="s">
        <v>2222</v>
      </c>
      <c r="E4803" s="1720">
        <v>10</v>
      </c>
      <c r="F4803" s="1721" t="s">
        <v>508</v>
      </c>
      <c r="G4803" s="1780">
        <v>1</v>
      </c>
      <c r="H4803" s="1721">
        <v>2005</v>
      </c>
      <c r="I4803" s="1723">
        <v>56</v>
      </c>
      <c r="J4803" s="1721">
        <f t="shared" si="259"/>
        <v>100</v>
      </c>
      <c r="K4803" s="1723">
        <f t="shared" si="260"/>
        <v>0</v>
      </c>
      <c r="L4803" s="1721"/>
      <c r="M4803" s="1721"/>
      <c r="N4803" s="1724">
        <f t="shared" si="261"/>
        <v>0</v>
      </c>
      <c r="O4803" s="2126"/>
      <c r="P4803" s="2126"/>
      <c r="Q4803" s="2126">
        <f t="shared" si="262"/>
        <v>0</v>
      </c>
      <c r="R4803" s="2503"/>
    </row>
    <row r="4804" spans="3:18" ht="14.25" customHeight="1">
      <c r="C4804" s="1719">
        <v>143</v>
      </c>
      <c r="D4804" s="1929" t="s">
        <v>2223</v>
      </c>
      <c r="E4804" s="1720">
        <v>10</v>
      </c>
      <c r="F4804" s="1721" t="s">
        <v>508</v>
      </c>
      <c r="G4804" s="1780">
        <v>1</v>
      </c>
      <c r="H4804" s="1721">
        <v>2005</v>
      </c>
      <c r="I4804" s="1723">
        <v>51.5</v>
      </c>
      <c r="J4804" s="1721">
        <f t="shared" si="259"/>
        <v>100</v>
      </c>
      <c r="K4804" s="1723">
        <f t="shared" si="260"/>
        <v>0</v>
      </c>
      <c r="L4804" s="1721"/>
      <c r="M4804" s="1721"/>
      <c r="N4804" s="1724">
        <f t="shared" si="261"/>
        <v>0</v>
      </c>
      <c r="O4804" s="2126"/>
      <c r="P4804" s="2126"/>
      <c r="Q4804" s="2126">
        <f t="shared" si="262"/>
        <v>0</v>
      </c>
      <c r="R4804" s="2503"/>
    </row>
    <row r="4805" spans="3:18" ht="14.25" customHeight="1">
      <c r="C4805" s="1719">
        <v>144</v>
      </c>
      <c r="D4805" s="1929" t="s">
        <v>2128</v>
      </c>
      <c r="E4805" s="1720">
        <v>10</v>
      </c>
      <c r="F4805" s="1721" t="s">
        <v>508</v>
      </c>
      <c r="G4805" s="1780">
        <v>1</v>
      </c>
      <c r="H4805" s="1721">
        <v>2005</v>
      </c>
      <c r="I4805" s="1723">
        <v>165.2</v>
      </c>
      <c r="J4805" s="1721">
        <f t="shared" si="259"/>
        <v>100</v>
      </c>
      <c r="K4805" s="1723">
        <f t="shared" si="260"/>
        <v>0</v>
      </c>
      <c r="L4805" s="1721"/>
      <c r="M4805" s="1721"/>
      <c r="N4805" s="1724">
        <f t="shared" si="261"/>
        <v>0</v>
      </c>
      <c r="O4805" s="2126"/>
      <c r="P4805" s="2126"/>
      <c r="Q4805" s="2126">
        <f t="shared" si="262"/>
        <v>0</v>
      </c>
      <c r="R4805" s="2503"/>
    </row>
    <row r="4806" spans="3:18" ht="14.25" customHeight="1">
      <c r="C4806" s="1719">
        <v>145</v>
      </c>
      <c r="D4806" s="1929" t="s">
        <v>3918</v>
      </c>
      <c r="E4806" s="1720">
        <v>10</v>
      </c>
      <c r="F4806" s="1721" t="s">
        <v>508</v>
      </c>
      <c r="G4806" s="1780">
        <v>1</v>
      </c>
      <c r="H4806" s="1721">
        <v>2005</v>
      </c>
      <c r="I4806" s="1723">
        <v>188.3</v>
      </c>
      <c r="J4806" s="1721">
        <f t="shared" si="259"/>
        <v>100</v>
      </c>
      <c r="K4806" s="1723">
        <f t="shared" si="260"/>
        <v>0</v>
      </c>
      <c r="L4806" s="1721"/>
      <c r="M4806" s="1721"/>
      <c r="N4806" s="1724">
        <f t="shared" si="261"/>
        <v>0</v>
      </c>
      <c r="O4806" s="2126"/>
      <c r="P4806" s="2126"/>
      <c r="Q4806" s="2126">
        <f t="shared" si="262"/>
        <v>0</v>
      </c>
      <c r="R4806" s="2503"/>
    </row>
    <row r="4807" spans="3:18" ht="14.25" customHeight="1">
      <c r="C4807" s="1719">
        <v>146</v>
      </c>
      <c r="D4807" s="1929" t="s">
        <v>2155</v>
      </c>
      <c r="E4807" s="1720">
        <v>10</v>
      </c>
      <c r="F4807" s="1721" t="s">
        <v>508</v>
      </c>
      <c r="G4807" s="1780">
        <v>1</v>
      </c>
      <c r="H4807" s="1721">
        <v>2005</v>
      </c>
      <c r="I4807" s="1723">
        <v>178.3</v>
      </c>
      <c r="J4807" s="1721">
        <f t="shared" si="259"/>
        <v>100</v>
      </c>
      <c r="K4807" s="1723">
        <f t="shared" si="260"/>
        <v>0</v>
      </c>
      <c r="L4807" s="1721"/>
      <c r="M4807" s="1721"/>
      <c r="N4807" s="1724">
        <f t="shared" si="261"/>
        <v>0</v>
      </c>
      <c r="O4807" s="2126"/>
      <c r="P4807" s="2126"/>
      <c r="Q4807" s="2126">
        <f t="shared" si="262"/>
        <v>0</v>
      </c>
      <c r="R4807" s="2503"/>
    </row>
    <row r="4808" spans="3:18" ht="14.25" customHeight="1">
      <c r="C4808" s="1719">
        <v>147</v>
      </c>
      <c r="D4808" s="1929" t="s">
        <v>3919</v>
      </c>
      <c r="E4808" s="1720">
        <v>10</v>
      </c>
      <c r="F4808" s="1721" t="s">
        <v>508</v>
      </c>
      <c r="G4808" s="1780">
        <v>2</v>
      </c>
      <c r="H4808" s="1721">
        <v>2005</v>
      </c>
      <c r="I4808" s="1723">
        <v>137.5</v>
      </c>
      <c r="J4808" s="1721">
        <f t="shared" si="259"/>
        <v>100</v>
      </c>
      <c r="K4808" s="1723">
        <f t="shared" si="260"/>
        <v>0</v>
      </c>
      <c r="L4808" s="1721"/>
      <c r="M4808" s="1721"/>
      <c r="N4808" s="1724">
        <f t="shared" si="261"/>
        <v>0</v>
      </c>
      <c r="O4808" s="2126"/>
      <c r="P4808" s="2126"/>
      <c r="Q4808" s="2126">
        <f t="shared" si="262"/>
        <v>0</v>
      </c>
      <c r="R4808" s="2503"/>
    </row>
    <row r="4809" spans="3:18" ht="14.25" customHeight="1">
      <c r="C4809" s="1719">
        <v>148</v>
      </c>
      <c r="D4809" s="1929" t="s">
        <v>2129</v>
      </c>
      <c r="E4809" s="1720">
        <v>10</v>
      </c>
      <c r="F4809" s="1721" t="s">
        <v>508</v>
      </c>
      <c r="G4809" s="1780">
        <v>1</v>
      </c>
      <c r="H4809" s="1721">
        <v>2007</v>
      </c>
      <c r="I4809" s="1723">
        <v>104</v>
      </c>
      <c r="J4809" s="1721">
        <f t="shared" si="259"/>
        <v>100</v>
      </c>
      <c r="K4809" s="1723">
        <f t="shared" si="260"/>
        <v>0</v>
      </c>
      <c r="L4809" s="1721"/>
      <c r="M4809" s="1721"/>
      <c r="N4809" s="1724">
        <f t="shared" si="261"/>
        <v>0</v>
      </c>
      <c r="O4809" s="2126"/>
      <c r="P4809" s="2126"/>
      <c r="Q4809" s="2126">
        <f t="shared" si="262"/>
        <v>0</v>
      </c>
      <c r="R4809" s="2503"/>
    </row>
    <row r="4810" spans="3:18" ht="14.25" customHeight="1">
      <c r="C4810" s="1719">
        <v>149</v>
      </c>
      <c r="D4810" s="1929" t="s">
        <v>2131</v>
      </c>
      <c r="E4810" s="1720">
        <v>10</v>
      </c>
      <c r="F4810" s="1721" t="s">
        <v>508</v>
      </c>
      <c r="G4810" s="1780">
        <v>1</v>
      </c>
      <c r="H4810" s="1721">
        <v>2005</v>
      </c>
      <c r="I4810" s="1723">
        <v>149.9</v>
      </c>
      <c r="J4810" s="1721">
        <f t="shared" si="259"/>
        <v>100</v>
      </c>
      <c r="K4810" s="1723">
        <f t="shared" si="260"/>
        <v>0</v>
      </c>
      <c r="L4810" s="1721"/>
      <c r="M4810" s="1721"/>
      <c r="N4810" s="1724">
        <f t="shared" si="261"/>
        <v>0</v>
      </c>
      <c r="O4810" s="2126"/>
      <c r="P4810" s="2126"/>
      <c r="Q4810" s="2126">
        <f t="shared" si="262"/>
        <v>0</v>
      </c>
      <c r="R4810" s="2503"/>
    </row>
    <row r="4811" spans="3:18" ht="14.25" customHeight="1">
      <c r="C4811" s="1719">
        <v>150</v>
      </c>
      <c r="D4811" s="1929" t="s">
        <v>2125</v>
      </c>
      <c r="E4811" s="1720">
        <v>10</v>
      </c>
      <c r="F4811" s="1721" t="s">
        <v>508</v>
      </c>
      <c r="G4811" s="1780">
        <v>2</v>
      </c>
      <c r="H4811" s="1721">
        <v>2007</v>
      </c>
      <c r="I4811" s="1723">
        <v>178</v>
      </c>
      <c r="J4811" s="1721">
        <f t="shared" si="259"/>
        <v>100</v>
      </c>
      <c r="K4811" s="1723">
        <f t="shared" si="260"/>
        <v>0</v>
      </c>
      <c r="L4811" s="1721"/>
      <c r="M4811" s="1721"/>
      <c r="N4811" s="1724">
        <f t="shared" si="261"/>
        <v>0</v>
      </c>
      <c r="O4811" s="2126"/>
      <c r="P4811" s="2126"/>
      <c r="Q4811" s="2126">
        <f t="shared" si="262"/>
        <v>0</v>
      </c>
      <c r="R4811" s="2503"/>
    </row>
    <row r="4812" spans="3:18" ht="14.25" customHeight="1">
      <c r="C4812" s="1719">
        <v>151</v>
      </c>
      <c r="D4812" s="1929" t="s">
        <v>3920</v>
      </c>
      <c r="E4812" s="1720">
        <v>10</v>
      </c>
      <c r="F4812" s="1721" t="s">
        <v>508</v>
      </c>
      <c r="G4812" s="1780">
        <v>1</v>
      </c>
      <c r="H4812" s="1721">
        <v>2005</v>
      </c>
      <c r="I4812" s="1723">
        <v>42.8</v>
      </c>
      <c r="J4812" s="1721">
        <f t="shared" si="259"/>
        <v>100</v>
      </c>
      <c r="K4812" s="1723">
        <f t="shared" si="260"/>
        <v>0</v>
      </c>
      <c r="L4812" s="1721"/>
      <c r="M4812" s="1721"/>
      <c r="N4812" s="1724">
        <f t="shared" si="261"/>
        <v>0</v>
      </c>
      <c r="O4812" s="2126"/>
      <c r="P4812" s="2126"/>
      <c r="Q4812" s="2126">
        <f t="shared" si="262"/>
        <v>0</v>
      </c>
      <c r="R4812" s="2503"/>
    </row>
    <row r="4813" spans="3:18" ht="14.25" customHeight="1">
      <c r="C4813" s="1719">
        <v>152</v>
      </c>
      <c r="D4813" s="1929" t="s">
        <v>3921</v>
      </c>
      <c r="E4813" s="1720">
        <v>10</v>
      </c>
      <c r="F4813" s="1721" t="s">
        <v>508</v>
      </c>
      <c r="G4813" s="1780">
        <v>1</v>
      </c>
      <c r="H4813" s="1721">
        <v>2009</v>
      </c>
      <c r="I4813" s="1723">
        <v>550</v>
      </c>
      <c r="J4813" s="1721">
        <f t="shared" si="259"/>
        <v>100</v>
      </c>
      <c r="K4813" s="1723">
        <f t="shared" si="260"/>
        <v>0</v>
      </c>
      <c r="L4813" s="1721"/>
      <c r="M4813" s="1721"/>
      <c r="N4813" s="1724">
        <f t="shared" si="261"/>
        <v>0</v>
      </c>
      <c r="O4813" s="2126"/>
      <c r="P4813" s="2126"/>
      <c r="Q4813" s="2126">
        <f t="shared" si="262"/>
        <v>0</v>
      </c>
      <c r="R4813" s="2503"/>
    </row>
    <row r="4814" spans="3:18" ht="14.25" customHeight="1">
      <c r="C4814" s="1719">
        <v>153</v>
      </c>
      <c r="D4814" s="1929" t="s">
        <v>2132</v>
      </c>
      <c r="E4814" s="1720">
        <v>10</v>
      </c>
      <c r="F4814" s="1721" t="s">
        <v>508</v>
      </c>
      <c r="G4814" s="1780">
        <v>5</v>
      </c>
      <c r="H4814" s="1721">
        <v>2008</v>
      </c>
      <c r="I4814" s="1723">
        <v>197.5</v>
      </c>
      <c r="J4814" s="1721">
        <f t="shared" si="259"/>
        <v>100</v>
      </c>
      <c r="K4814" s="1723">
        <f t="shared" si="260"/>
        <v>0</v>
      </c>
      <c r="L4814" s="1721"/>
      <c r="M4814" s="1721"/>
      <c r="N4814" s="1724">
        <f t="shared" si="261"/>
        <v>0</v>
      </c>
      <c r="O4814" s="2126"/>
      <c r="P4814" s="2126"/>
      <c r="Q4814" s="2126">
        <f t="shared" si="262"/>
        <v>0</v>
      </c>
      <c r="R4814" s="2503"/>
    </row>
    <row r="4815" spans="3:18" ht="14.25" customHeight="1">
      <c r="C4815" s="1719">
        <v>154</v>
      </c>
      <c r="D4815" s="1929" t="s">
        <v>2132</v>
      </c>
      <c r="E4815" s="1720">
        <v>10</v>
      </c>
      <c r="F4815" s="1721" t="s">
        <v>508</v>
      </c>
      <c r="G4815" s="1780">
        <v>2</v>
      </c>
      <c r="H4815" s="1721">
        <v>2008</v>
      </c>
      <c r="I4815" s="1723">
        <v>70</v>
      </c>
      <c r="J4815" s="1721">
        <f t="shared" si="259"/>
        <v>100</v>
      </c>
      <c r="K4815" s="1723">
        <f t="shared" si="260"/>
        <v>0</v>
      </c>
      <c r="L4815" s="1721"/>
      <c r="M4815" s="1721"/>
      <c r="N4815" s="1724">
        <f t="shared" si="261"/>
        <v>0</v>
      </c>
      <c r="O4815" s="2126"/>
      <c r="P4815" s="2126"/>
      <c r="Q4815" s="2126">
        <f t="shared" si="262"/>
        <v>0</v>
      </c>
      <c r="R4815" s="2503"/>
    </row>
    <row r="4816" spans="3:18" ht="14.25" customHeight="1">
      <c r="C4816" s="1719">
        <v>155</v>
      </c>
      <c r="D4816" s="1929" t="s">
        <v>2131</v>
      </c>
      <c r="E4816" s="1720">
        <v>10</v>
      </c>
      <c r="F4816" s="1721" t="s">
        <v>508</v>
      </c>
      <c r="G4816" s="1780">
        <v>3</v>
      </c>
      <c r="H4816" s="1721">
        <v>2008</v>
      </c>
      <c r="I4816" s="1723">
        <v>237</v>
      </c>
      <c r="J4816" s="1721">
        <f t="shared" si="259"/>
        <v>100</v>
      </c>
      <c r="K4816" s="1723">
        <f t="shared" si="260"/>
        <v>0</v>
      </c>
      <c r="L4816" s="1721"/>
      <c r="M4816" s="1721"/>
      <c r="N4816" s="1724">
        <f t="shared" si="261"/>
        <v>0</v>
      </c>
      <c r="O4816" s="2126"/>
      <c r="P4816" s="2126"/>
      <c r="Q4816" s="2126">
        <f t="shared" si="262"/>
        <v>0</v>
      </c>
      <c r="R4816" s="2503"/>
    </row>
    <row r="4817" spans="3:18" ht="14.25" customHeight="1">
      <c r="C4817" s="1719">
        <v>156</v>
      </c>
      <c r="D4817" s="1929" t="s">
        <v>2124</v>
      </c>
      <c r="E4817" s="1720">
        <v>10</v>
      </c>
      <c r="F4817" s="1721" t="s">
        <v>508</v>
      </c>
      <c r="G4817" s="1780">
        <v>3</v>
      </c>
      <c r="H4817" s="1721">
        <v>2010</v>
      </c>
      <c r="I4817" s="1723">
        <v>538.5</v>
      </c>
      <c r="J4817" s="1721">
        <f t="shared" si="259"/>
        <v>100</v>
      </c>
      <c r="K4817" s="1723">
        <f t="shared" si="260"/>
        <v>0</v>
      </c>
      <c r="L4817" s="1721"/>
      <c r="M4817" s="1721"/>
      <c r="N4817" s="1724">
        <f t="shared" si="261"/>
        <v>0</v>
      </c>
      <c r="O4817" s="2126"/>
      <c r="P4817" s="2126"/>
      <c r="Q4817" s="2126">
        <f t="shared" si="262"/>
        <v>0</v>
      </c>
      <c r="R4817" s="2503"/>
    </row>
    <row r="4818" spans="3:18" ht="14.25" customHeight="1">
      <c r="C4818" s="1719">
        <v>157</v>
      </c>
      <c r="D4818" s="1929" t="s">
        <v>2113</v>
      </c>
      <c r="E4818" s="1720">
        <v>10</v>
      </c>
      <c r="F4818" s="1721" t="s">
        <v>508</v>
      </c>
      <c r="G4818" s="1780">
        <v>1</v>
      </c>
      <c r="H4818" s="1721">
        <v>2010</v>
      </c>
      <c r="I4818" s="1723">
        <v>194.8</v>
      </c>
      <c r="J4818" s="1721">
        <f t="shared" si="259"/>
        <v>100</v>
      </c>
      <c r="K4818" s="1723">
        <f t="shared" si="260"/>
        <v>0</v>
      </c>
      <c r="L4818" s="1721"/>
      <c r="M4818" s="1721"/>
      <c r="N4818" s="1724">
        <f t="shared" si="261"/>
        <v>0</v>
      </c>
      <c r="O4818" s="2126"/>
      <c r="P4818" s="2126"/>
      <c r="Q4818" s="2126">
        <f t="shared" si="262"/>
        <v>0</v>
      </c>
      <c r="R4818" s="2503"/>
    </row>
    <row r="4819" spans="3:18" ht="14.25" customHeight="1">
      <c r="C4819" s="1719">
        <v>158</v>
      </c>
      <c r="D4819" s="1929" t="s">
        <v>3922</v>
      </c>
      <c r="E4819" s="1720">
        <v>10</v>
      </c>
      <c r="F4819" s="1721" t="s">
        <v>508</v>
      </c>
      <c r="G4819" s="1780">
        <v>1</v>
      </c>
      <c r="H4819" s="1721">
        <v>2010</v>
      </c>
      <c r="I4819" s="1723">
        <v>73.8</v>
      </c>
      <c r="J4819" s="1721">
        <f t="shared" si="259"/>
        <v>100</v>
      </c>
      <c r="K4819" s="1723">
        <f t="shared" si="260"/>
        <v>0</v>
      </c>
      <c r="L4819" s="1721"/>
      <c r="M4819" s="1721"/>
      <c r="N4819" s="1724">
        <f t="shared" si="261"/>
        <v>0</v>
      </c>
      <c r="O4819" s="2126"/>
      <c r="P4819" s="2126"/>
      <c r="Q4819" s="2126">
        <f t="shared" si="262"/>
        <v>0</v>
      </c>
      <c r="R4819" s="2503"/>
    </row>
    <row r="4820" spans="3:18" ht="14.25" customHeight="1">
      <c r="C4820" s="1719">
        <v>159</v>
      </c>
      <c r="D4820" s="1929" t="s">
        <v>2145</v>
      </c>
      <c r="E4820" s="1720">
        <v>10</v>
      </c>
      <c r="F4820" s="1721" t="s">
        <v>508</v>
      </c>
      <c r="G4820" s="1780">
        <v>1</v>
      </c>
      <c r="H4820" s="1721">
        <v>2010</v>
      </c>
      <c r="I4820" s="1723">
        <v>73.8</v>
      </c>
      <c r="J4820" s="1721">
        <f t="shared" si="259"/>
        <v>100</v>
      </c>
      <c r="K4820" s="1723">
        <f t="shared" si="260"/>
        <v>0</v>
      </c>
      <c r="L4820" s="1721"/>
      <c r="M4820" s="1721"/>
      <c r="N4820" s="1724">
        <f t="shared" si="261"/>
        <v>0</v>
      </c>
      <c r="O4820" s="2126"/>
      <c r="P4820" s="2126"/>
      <c r="Q4820" s="2126">
        <f t="shared" si="262"/>
        <v>0</v>
      </c>
      <c r="R4820" s="2503"/>
    </row>
    <row r="4821" spans="3:18" ht="14.25" customHeight="1">
      <c r="C4821" s="1719">
        <v>160</v>
      </c>
      <c r="D4821" s="1929" t="s">
        <v>3923</v>
      </c>
      <c r="E4821" s="1720">
        <v>10</v>
      </c>
      <c r="F4821" s="1721" t="s">
        <v>508</v>
      </c>
      <c r="G4821" s="1780">
        <v>1</v>
      </c>
      <c r="H4821" s="1721">
        <v>2010</v>
      </c>
      <c r="I4821" s="1723">
        <v>77.5</v>
      </c>
      <c r="J4821" s="1721">
        <f t="shared" si="259"/>
        <v>100</v>
      </c>
      <c r="K4821" s="1723">
        <f t="shared" si="260"/>
        <v>0</v>
      </c>
      <c r="L4821" s="1721"/>
      <c r="M4821" s="1721"/>
      <c r="N4821" s="1724">
        <f t="shared" si="261"/>
        <v>0</v>
      </c>
      <c r="O4821" s="2126"/>
      <c r="P4821" s="2126"/>
      <c r="Q4821" s="2126">
        <f t="shared" si="262"/>
        <v>0</v>
      </c>
      <c r="R4821" s="2503"/>
    </row>
    <row r="4822" spans="3:18" ht="14.25" customHeight="1">
      <c r="C4822" s="1719">
        <v>161</v>
      </c>
      <c r="D4822" s="1929" t="s">
        <v>2128</v>
      </c>
      <c r="E4822" s="1720">
        <v>10</v>
      </c>
      <c r="F4822" s="1721" t="s">
        <v>508</v>
      </c>
      <c r="G4822" s="1780">
        <v>1</v>
      </c>
      <c r="H4822" s="1721">
        <v>2010</v>
      </c>
      <c r="I4822" s="1723">
        <v>184.4</v>
      </c>
      <c r="J4822" s="1721">
        <f t="shared" si="259"/>
        <v>100</v>
      </c>
      <c r="K4822" s="1723">
        <f t="shared" si="260"/>
        <v>0</v>
      </c>
      <c r="L4822" s="1721"/>
      <c r="M4822" s="1721"/>
      <c r="N4822" s="1724">
        <f t="shared" si="261"/>
        <v>0</v>
      </c>
      <c r="O4822" s="2126"/>
      <c r="P4822" s="2126"/>
      <c r="Q4822" s="2126">
        <f t="shared" si="262"/>
        <v>0</v>
      </c>
      <c r="R4822" s="2503"/>
    </row>
    <row r="4823" spans="3:18" ht="14.25" customHeight="1">
      <c r="C4823" s="1719">
        <v>162</v>
      </c>
      <c r="D4823" s="1929" t="s">
        <v>2224</v>
      </c>
      <c r="E4823" s="1720">
        <v>10</v>
      </c>
      <c r="F4823" s="1721" t="s">
        <v>508</v>
      </c>
      <c r="G4823" s="1780">
        <v>1</v>
      </c>
      <c r="H4823" s="1721">
        <v>2010</v>
      </c>
      <c r="I4823" s="1723">
        <v>228.7</v>
      </c>
      <c r="J4823" s="1721">
        <f t="shared" si="259"/>
        <v>100</v>
      </c>
      <c r="K4823" s="1723">
        <f t="shared" si="260"/>
        <v>0</v>
      </c>
      <c r="L4823" s="1721"/>
      <c r="M4823" s="1721"/>
      <c r="N4823" s="1724">
        <f t="shared" si="261"/>
        <v>0</v>
      </c>
      <c r="O4823" s="2126"/>
      <c r="P4823" s="2126"/>
      <c r="Q4823" s="2126">
        <f t="shared" si="262"/>
        <v>0</v>
      </c>
      <c r="R4823" s="2503"/>
    </row>
    <row r="4824" spans="3:18" ht="14.25" customHeight="1">
      <c r="C4824" s="1719">
        <v>163</v>
      </c>
      <c r="D4824" s="1929" t="s">
        <v>3922</v>
      </c>
      <c r="E4824" s="1720">
        <v>10</v>
      </c>
      <c r="F4824" s="1721" t="s">
        <v>508</v>
      </c>
      <c r="G4824" s="1780">
        <v>12</v>
      </c>
      <c r="H4824" s="1721">
        <v>2010</v>
      </c>
      <c r="I4824" s="1723">
        <v>423.4</v>
      </c>
      <c r="J4824" s="1721">
        <f t="shared" si="259"/>
        <v>100</v>
      </c>
      <c r="K4824" s="1723">
        <f t="shared" si="260"/>
        <v>0</v>
      </c>
      <c r="L4824" s="1721"/>
      <c r="M4824" s="1721"/>
      <c r="N4824" s="1724">
        <f t="shared" si="261"/>
        <v>0</v>
      </c>
      <c r="O4824" s="2126"/>
      <c r="P4824" s="2126"/>
      <c r="Q4824" s="2126">
        <f t="shared" si="262"/>
        <v>0</v>
      </c>
      <c r="R4824" s="2503"/>
    </row>
    <row r="4825" spans="3:18" ht="14.25" customHeight="1">
      <c r="C4825" s="1719">
        <v>164</v>
      </c>
      <c r="D4825" s="1929" t="s">
        <v>2145</v>
      </c>
      <c r="E4825" s="1720">
        <v>10</v>
      </c>
      <c r="F4825" s="1721" t="s">
        <v>508</v>
      </c>
      <c r="G4825" s="1780">
        <v>2</v>
      </c>
      <c r="H4825" s="1721">
        <v>2010</v>
      </c>
      <c r="I4825" s="1723">
        <v>467.2</v>
      </c>
      <c r="J4825" s="1721">
        <f t="shared" si="259"/>
        <v>100</v>
      </c>
      <c r="K4825" s="1723">
        <f t="shared" si="260"/>
        <v>0</v>
      </c>
      <c r="L4825" s="1721"/>
      <c r="M4825" s="1721"/>
      <c r="N4825" s="1724">
        <f t="shared" si="261"/>
        <v>0</v>
      </c>
      <c r="O4825" s="2126"/>
      <c r="P4825" s="2126"/>
      <c r="Q4825" s="2126">
        <f t="shared" si="262"/>
        <v>0</v>
      </c>
      <c r="R4825" s="2503"/>
    </row>
    <row r="4826" spans="3:18" ht="14.25" customHeight="1">
      <c r="C4826" s="1719">
        <v>165</v>
      </c>
      <c r="D4826" s="1929" t="s">
        <v>3923</v>
      </c>
      <c r="E4826" s="1720">
        <v>10</v>
      </c>
      <c r="F4826" s="1721" t="s">
        <v>508</v>
      </c>
      <c r="G4826" s="1780">
        <v>1</v>
      </c>
      <c r="H4826" s="1721">
        <v>2010</v>
      </c>
      <c r="I4826" s="1723">
        <v>317.2</v>
      </c>
      <c r="J4826" s="1721">
        <f t="shared" si="259"/>
        <v>100</v>
      </c>
      <c r="K4826" s="1723">
        <f t="shared" si="260"/>
        <v>0</v>
      </c>
      <c r="L4826" s="1721"/>
      <c r="M4826" s="1721"/>
      <c r="N4826" s="1724">
        <f t="shared" si="261"/>
        <v>0</v>
      </c>
      <c r="O4826" s="2126"/>
      <c r="P4826" s="2126"/>
      <c r="Q4826" s="2126">
        <f t="shared" si="262"/>
        <v>0</v>
      </c>
      <c r="R4826" s="2503"/>
    </row>
    <row r="4827" spans="3:18" ht="14.25" customHeight="1">
      <c r="C4827" s="1719">
        <v>166</v>
      </c>
      <c r="D4827" s="1929" t="s">
        <v>3924</v>
      </c>
      <c r="E4827" s="1720">
        <v>10</v>
      </c>
      <c r="F4827" s="1721" t="s">
        <v>508</v>
      </c>
      <c r="G4827" s="1780">
        <v>1</v>
      </c>
      <c r="H4827" s="1721">
        <v>2008</v>
      </c>
      <c r="I4827" s="1723">
        <v>233</v>
      </c>
      <c r="J4827" s="1721">
        <f t="shared" si="259"/>
        <v>100</v>
      </c>
      <c r="K4827" s="1723">
        <f t="shared" si="260"/>
        <v>0</v>
      </c>
      <c r="L4827" s="1721"/>
      <c r="M4827" s="1721"/>
      <c r="N4827" s="1724">
        <f t="shared" si="261"/>
        <v>0</v>
      </c>
      <c r="O4827" s="2126"/>
      <c r="P4827" s="2126"/>
      <c r="Q4827" s="2126">
        <f t="shared" si="262"/>
        <v>0</v>
      </c>
      <c r="R4827" s="2503"/>
    </row>
    <row r="4828" spans="3:18" ht="14.25" customHeight="1">
      <c r="C4828" s="1719">
        <v>167</v>
      </c>
      <c r="D4828" s="1929" t="s">
        <v>2124</v>
      </c>
      <c r="E4828" s="1720">
        <v>10</v>
      </c>
      <c r="F4828" s="1721" t="s">
        <v>508</v>
      </c>
      <c r="G4828" s="1780">
        <v>2</v>
      </c>
      <c r="H4828" s="1721">
        <v>2010</v>
      </c>
      <c r="I4828" s="1723">
        <v>359.5</v>
      </c>
      <c r="J4828" s="1721">
        <f t="shared" si="259"/>
        <v>100</v>
      </c>
      <c r="K4828" s="1723">
        <f t="shared" si="260"/>
        <v>0</v>
      </c>
      <c r="L4828" s="1721"/>
      <c r="M4828" s="1721"/>
      <c r="N4828" s="1724">
        <f t="shared" si="261"/>
        <v>0</v>
      </c>
      <c r="O4828" s="2126"/>
      <c r="P4828" s="2126"/>
      <c r="Q4828" s="2126">
        <f t="shared" si="262"/>
        <v>0</v>
      </c>
      <c r="R4828" s="2503"/>
    </row>
    <row r="4829" spans="3:18" ht="14.25" customHeight="1">
      <c r="C4829" s="1719">
        <v>168</v>
      </c>
      <c r="D4829" s="1929" t="s">
        <v>3925</v>
      </c>
      <c r="E4829" s="1720">
        <v>10</v>
      </c>
      <c r="F4829" s="1721" t="s">
        <v>508</v>
      </c>
      <c r="G4829" s="1780">
        <v>2</v>
      </c>
      <c r="H4829" s="1721">
        <v>2009</v>
      </c>
      <c r="I4829" s="1723">
        <v>182.7</v>
      </c>
      <c r="J4829" s="1721">
        <f t="shared" si="259"/>
        <v>100</v>
      </c>
      <c r="K4829" s="1723">
        <f t="shared" si="260"/>
        <v>0</v>
      </c>
      <c r="L4829" s="1721"/>
      <c r="M4829" s="1721"/>
      <c r="N4829" s="1724">
        <f t="shared" si="261"/>
        <v>0</v>
      </c>
      <c r="O4829" s="2126"/>
      <c r="P4829" s="2126"/>
      <c r="Q4829" s="2126">
        <f t="shared" si="262"/>
        <v>0</v>
      </c>
      <c r="R4829" s="2503"/>
    </row>
    <row r="4830" spans="3:18" ht="14.25" customHeight="1">
      <c r="C4830" s="1719">
        <v>169</v>
      </c>
      <c r="D4830" s="1929" t="s">
        <v>2155</v>
      </c>
      <c r="E4830" s="1720">
        <v>10</v>
      </c>
      <c r="F4830" s="1721" t="s">
        <v>508</v>
      </c>
      <c r="G4830" s="1780">
        <v>1</v>
      </c>
      <c r="H4830" s="1721">
        <v>2012</v>
      </c>
      <c r="I4830" s="1723">
        <v>212.4</v>
      </c>
      <c r="J4830" s="1721">
        <f t="shared" ref="J4830:J4893" si="263">IF(($J$14-H4830)*J$4380&gt;100,100,($J$14-H4830)*J$4380)</f>
        <v>100</v>
      </c>
      <c r="K4830" s="1723">
        <f t="shared" si="260"/>
        <v>0</v>
      </c>
      <c r="L4830" s="1721"/>
      <c r="M4830" s="1721"/>
      <c r="N4830" s="1724">
        <f t="shared" si="261"/>
        <v>0</v>
      </c>
      <c r="O4830" s="2126"/>
      <c r="P4830" s="2126"/>
      <c r="Q4830" s="2126">
        <f t="shared" si="262"/>
        <v>0</v>
      </c>
      <c r="R4830" s="2503"/>
    </row>
    <row r="4831" spans="3:18" ht="14.25" customHeight="1">
      <c r="C4831" s="1719">
        <v>170</v>
      </c>
      <c r="D4831" s="1929" t="s">
        <v>3926</v>
      </c>
      <c r="E4831" s="1720">
        <v>10</v>
      </c>
      <c r="F4831" s="1721" t="s">
        <v>508</v>
      </c>
      <c r="G4831" s="1780">
        <v>1</v>
      </c>
      <c r="H4831" s="1721">
        <v>2012</v>
      </c>
      <c r="I4831" s="1723">
        <v>768</v>
      </c>
      <c r="J4831" s="1721">
        <f t="shared" si="263"/>
        <v>100</v>
      </c>
      <c r="K4831" s="1723">
        <f t="shared" si="260"/>
        <v>0</v>
      </c>
      <c r="L4831" s="1721"/>
      <c r="M4831" s="1721"/>
      <c r="N4831" s="1724">
        <f t="shared" si="261"/>
        <v>0</v>
      </c>
      <c r="O4831" s="2126"/>
      <c r="P4831" s="2126"/>
      <c r="Q4831" s="2126">
        <f t="shared" si="262"/>
        <v>0</v>
      </c>
      <c r="R4831" s="2503"/>
    </row>
    <row r="4832" spans="3:18" ht="14.25" customHeight="1">
      <c r="C4832" s="1719">
        <v>171</v>
      </c>
      <c r="D4832" s="1929" t="s">
        <v>3927</v>
      </c>
      <c r="E4832" s="1720">
        <v>10</v>
      </c>
      <c r="F4832" s="1721" t="s">
        <v>508</v>
      </c>
      <c r="G4832" s="1780">
        <v>28</v>
      </c>
      <c r="H4832" s="1721">
        <v>2012</v>
      </c>
      <c r="I4832" s="1723">
        <v>1730.4</v>
      </c>
      <c r="J4832" s="1721">
        <f t="shared" si="263"/>
        <v>100</v>
      </c>
      <c r="K4832" s="1723">
        <f t="shared" si="260"/>
        <v>0</v>
      </c>
      <c r="L4832" s="1721"/>
      <c r="M4832" s="1721"/>
      <c r="N4832" s="1724">
        <f t="shared" si="261"/>
        <v>0</v>
      </c>
      <c r="O4832" s="2126"/>
      <c r="P4832" s="2126"/>
      <c r="Q4832" s="2126">
        <f t="shared" si="262"/>
        <v>0</v>
      </c>
      <c r="R4832" s="2503"/>
    </row>
    <row r="4833" spans="3:18" ht="14.25" customHeight="1">
      <c r="C4833" s="1719">
        <v>172</v>
      </c>
      <c r="D4833" s="1929" t="s">
        <v>3928</v>
      </c>
      <c r="E4833" s="1720">
        <v>10</v>
      </c>
      <c r="F4833" s="1721" t="s">
        <v>508</v>
      </c>
      <c r="G4833" s="1780">
        <v>1</v>
      </c>
      <c r="H4833" s="1721">
        <v>2013</v>
      </c>
      <c r="I4833" s="1723">
        <v>85.1</v>
      </c>
      <c r="J4833" s="1721">
        <f t="shared" si="263"/>
        <v>100</v>
      </c>
      <c r="K4833" s="1723">
        <f t="shared" si="260"/>
        <v>0</v>
      </c>
      <c r="L4833" s="1721"/>
      <c r="M4833" s="1721"/>
      <c r="N4833" s="1724">
        <f t="shared" si="261"/>
        <v>0</v>
      </c>
      <c r="O4833" s="2126"/>
      <c r="P4833" s="2126"/>
      <c r="Q4833" s="2126">
        <f t="shared" si="262"/>
        <v>0</v>
      </c>
      <c r="R4833" s="2503"/>
    </row>
    <row r="4834" spans="3:18" ht="14.25" customHeight="1">
      <c r="C4834" s="1719">
        <v>173</v>
      </c>
      <c r="D4834" s="1929" t="s">
        <v>2225</v>
      </c>
      <c r="E4834" s="1720">
        <v>10</v>
      </c>
      <c r="F4834" s="1721" t="s">
        <v>508</v>
      </c>
      <c r="G4834" s="1780">
        <v>1</v>
      </c>
      <c r="H4834" s="1721">
        <v>2013</v>
      </c>
      <c r="I4834" s="1723">
        <v>60.1</v>
      </c>
      <c r="J4834" s="1721">
        <f t="shared" si="263"/>
        <v>100</v>
      </c>
      <c r="K4834" s="1723">
        <f t="shared" si="260"/>
        <v>0</v>
      </c>
      <c r="L4834" s="1721"/>
      <c r="M4834" s="1721"/>
      <c r="N4834" s="1724">
        <f t="shared" si="261"/>
        <v>0</v>
      </c>
      <c r="O4834" s="2126"/>
      <c r="P4834" s="2126"/>
      <c r="Q4834" s="2126">
        <f t="shared" si="262"/>
        <v>0</v>
      </c>
      <c r="R4834" s="2503"/>
    </row>
    <row r="4835" spans="3:18" ht="14.25" customHeight="1">
      <c r="C4835" s="1719">
        <v>174</v>
      </c>
      <c r="D4835" s="1929" t="s">
        <v>3929</v>
      </c>
      <c r="E4835" s="1720">
        <v>10</v>
      </c>
      <c r="F4835" s="1721" t="s">
        <v>508</v>
      </c>
      <c r="G4835" s="1780">
        <v>1</v>
      </c>
      <c r="H4835" s="1721">
        <v>2012</v>
      </c>
      <c r="I4835" s="1723">
        <v>80.3</v>
      </c>
      <c r="J4835" s="1721">
        <f t="shared" si="263"/>
        <v>100</v>
      </c>
      <c r="K4835" s="1723">
        <f t="shared" si="260"/>
        <v>0</v>
      </c>
      <c r="L4835" s="1721"/>
      <c r="M4835" s="1721"/>
      <c r="N4835" s="1724">
        <f t="shared" si="261"/>
        <v>0</v>
      </c>
      <c r="O4835" s="2126"/>
      <c r="P4835" s="2126"/>
      <c r="Q4835" s="2126">
        <f t="shared" si="262"/>
        <v>0</v>
      </c>
      <c r="R4835" s="2503"/>
    </row>
    <row r="4836" spans="3:18" ht="14.25" customHeight="1">
      <c r="C4836" s="1719">
        <v>175</v>
      </c>
      <c r="D4836" s="1929" t="s">
        <v>2155</v>
      </c>
      <c r="E4836" s="1720">
        <v>10</v>
      </c>
      <c r="F4836" s="1721" t="s">
        <v>508</v>
      </c>
      <c r="G4836" s="1780">
        <v>1</v>
      </c>
      <c r="H4836" s="1721">
        <v>2012</v>
      </c>
      <c r="I4836" s="1723">
        <v>208.1</v>
      </c>
      <c r="J4836" s="1721">
        <f t="shared" si="263"/>
        <v>100</v>
      </c>
      <c r="K4836" s="1723">
        <f t="shared" si="260"/>
        <v>0</v>
      </c>
      <c r="L4836" s="1721"/>
      <c r="M4836" s="1721"/>
      <c r="N4836" s="1724">
        <f t="shared" si="261"/>
        <v>0</v>
      </c>
      <c r="O4836" s="2126"/>
      <c r="P4836" s="2126"/>
      <c r="Q4836" s="2126">
        <f t="shared" si="262"/>
        <v>0</v>
      </c>
      <c r="R4836" s="2503"/>
    </row>
    <row r="4837" spans="3:18" ht="14.25" customHeight="1">
      <c r="C4837" s="1719">
        <v>176</v>
      </c>
      <c r="D4837" s="1929" t="s">
        <v>2129</v>
      </c>
      <c r="E4837" s="1720">
        <v>10</v>
      </c>
      <c r="F4837" s="1721" t="s">
        <v>508</v>
      </c>
      <c r="G4837" s="1780">
        <v>1</v>
      </c>
      <c r="H4837" s="1721">
        <v>2013</v>
      </c>
      <c r="I4837" s="1723">
        <v>88.1</v>
      </c>
      <c r="J4837" s="1721">
        <f t="shared" si="263"/>
        <v>100</v>
      </c>
      <c r="K4837" s="1723">
        <f t="shared" si="260"/>
        <v>0</v>
      </c>
      <c r="L4837" s="1721"/>
      <c r="M4837" s="1721"/>
      <c r="N4837" s="1724">
        <f t="shared" si="261"/>
        <v>0</v>
      </c>
      <c r="O4837" s="2126"/>
      <c r="P4837" s="2126"/>
      <c r="Q4837" s="2126">
        <f t="shared" si="262"/>
        <v>0</v>
      </c>
      <c r="R4837" s="2503"/>
    </row>
    <row r="4838" spans="3:18" ht="14.25" customHeight="1">
      <c r="C4838" s="1719">
        <v>177</v>
      </c>
      <c r="D4838" s="1929" t="s">
        <v>3930</v>
      </c>
      <c r="E4838" s="1720">
        <v>10</v>
      </c>
      <c r="F4838" s="1721" t="s">
        <v>508</v>
      </c>
      <c r="G4838" s="1780">
        <v>1</v>
      </c>
      <c r="H4838" s="1721">
        <v>2001</v>
      </c>
      <c r="I4838" s="1723">
        <v>70.5</v>
      </c>
      <c r="J4838" s="1721">
        <f t="shared" si="263"/>
        <v>100</v>
      </c>
      <c r="K4838" s="1723">
        <f t="shared" si="260"/>
        <v>0</v>
      </c>
      <c r="L4838" s="1721"/>
      <c r="M4838" s="1721"/>
      <c r="N4838" s="1724">
        <f t="shared" si="261"/>
        <v>0</v>
      </c>
      <c r="O4838" s="2126"/>
      <c r="P4838" s="2126"/>
      <c r="Q4838" s="2126">
        <f t="shared" si="262"/>
        <v>0</v>
      </c>
      <c r="R4838" s="2503"/>
    </row>
    <row r="4839" spans="3:18" ht="14.25" customHeight="1">
      <c r="C4839" s="1719">
        <v>178</v>
      </c>
      <c r="D4839" s="1929" t="s">
        <v>3395</v>
      </c>
      <c r="E4839" s="1720">
        <v>10</v>
      </c>
      <c r="F4839" s="1721" t="s">
        <v>508</v>
      </c>
      <c r="G4839" s="1780">
        <v>1</v>
      </c>
      <c r="H4839" s="1721">
        <v>2010</v>
      </c>
      <c r="I4839" s="1723">
        <v>56.4</v>
      </c>
      <c r="J4839" s="1721">
        <f t="shared" si="263"/>
        <v>100</v>
      </c>
      <c r="K4839" s="1723">
        <f t="shared" si="260"/>
        <v>0</v>
      </c>
      <c r="L4839" s="1721"/>
      <c r="M4839" s="1721"/>
      <c r="N4839" s="1724">
        <f t="shared" si="261"/>
        <v>0</v>
      </c>
      <c r="O4839" s="2126"/>
      <c r="P4839" s="2126"/>
      <c r="Q4839" s="2126">
        <f t="shared" si="262"/>
        <v>0</v>
      </c>
      <c r="R4839" s="2503"/>
    </row>
    <row r="4840" spans="3:18" ht="14.25" customHeight="1">
      <c r="C4840" s="1719">
        <v>179</v>
      </c>
      <c r="D4840" s="1929" t="s">
        <v>3931</v>
      </c>
      <c r="E4840" s="1720">
        <v>10</v>
      </c>
      <c r="F4840" s="1721" t="s">
        <v>508</v>
      </c>
      <c r="G4840" s="1780">
        <v>1</v>
      </c>
      <c r="H4840" s="1721">
        <v>2010</v>
      </c>
      <c r="I4840" s="1723">
        <v>75.900000000000006</v>
      </c>
      <c r="J4840" s="1721">
        <f t="shared" si="263"/>
        <v>100</v>
      </c>
      <c r="K4840" s="1723">
        <f t="shared" si="260"/>
        <v>0</v>
      </c>
      <c r="L4840" s="1721"/>
      <c r="M4840" s="1721"/>
      <c r="N4840" s="1724">
        <f t="shared" si="261"/>
        <v>0</v>
      </c>
      <c r="O4840" s="2126"/>
      <c r="P4840" s="2126"/>
      <c r="Q4840" s="2126">
        <f t="shared" si="262"/>
        <v>0</v>
      </c>
      <c r="R4840" s="2503"/>
    </row>
    <row r="4841" spans="3:18" ht="14.25" customHeight="1">
      <c r="C4841" s="1719">
        <v>180</v>
      </c>
      <c r="D4841" s="1929" t="s">
        <v>2134</v>
      </c>
      <c r="E4841" s="1720">
        <v>10</v>
      </c>
      <c r="F4841" s="1721" t="s">
        <v>508</v>
      </c>
      <c r="G4841" s="1780">
        <v>2</v>
      </c>
      <c r="H4841" s="1721">
        <v>2008</v>
      </c>
      <c r="I4841" s="1723">
        <v>52.1</v>
      </c>
      <c r="J4841" s="1721">
        <f t="shared" si="263"/>
        <v>100</v>
      </c>
      <c r="K4841" s="1723">
        <f t="shared" si="260"/>
        <v>0</v>
      </c>
      <c r="L4841" s="1721"/>
      <c r="M4841" s="1721"/>
      <c r="N4841" s="1724">
        <f t="shared" si="261"/>
        <v>0</v>
      </c>
      <c r="O4841" s="2126"/>
      <c r="P4841" s="2126"/>
      <c r="Q4841" s="2126">
        <f t="shared" si="262"/>
        <v>0</v>
      </c>
      <c r="R4841" s="2503"/>
    </row>
    <row r="4842" spans="3:18" ht="14.25" customHeight="1">
      <c r="C4842" s="1719">
        <v>181</v>
      </c>
      <c r="D4842" s="1929" t="s">
        <v>3395</v>
      </c>
      <c r="E4842" s="1720">
        <v>10</v>
      </c>
      <c r="F4842" s="1721" t="s">
        <v>508</v>
      </c>
      <c r="G4842" s="1780">
        <v>6</v>
      </c>
      <c r="H4842" s="1721">
        <v>2014</v>
      </c>
      <c r="I4842" s="1723">
        <v>326.2</v>
      </c>
      <c r="J4842" s="1721">
        <f t="shared" si="263"/>
        <v>100</v>
      </c>
      <c r="K4842" s="1723">
        <f t="shared" si="260"/>
        <v>0</v>
      </c>
      <c r="L4842" s="1721"/>
      <c r="M4842" s="1721"/>
      <c r="N4842" s="1724">
        <f t="shared" si="261"/>
        <v>0</v>
      </c>
      <c r="O4842" s="2126"/>
      <c r="P4842" s="2126"/>
      <c r="Q4842" s="2126">
        <f t="shared" si="262"/>
        <v>0</v>
      </c>
      <c r="R4842" s="2503"/>
    </row>
    <row r="4843" spans="3:18" ht="14.25" customHeight="1">
      <c r="C4843" s="1719">
        <v>182</v>
      </c>
      <c r="D4843" s="1929" t="s">
        <v>3932</v>
      </c>
      <c r="E4843" s="1720">
        <v>10</v>
      </c>
      <c r="F4843" s="1721" t="s">
        <v>508</v>
      </c>
      <c r="G4843" s="1780">
        <v>1</v>
      </c>
      <c r="H4843" s="1721">
        <v>2014</v>
      </c>
      <c r="I4843" s="1723">
        <v>45</v>
      </c>
      <c r="J4843" s="1721">
        <f t="shared" si="263"/>
        <v>100</v>
      </c>
      <c r="K4843" s="1723">
        <f t="shared" si="260"/>
        <v>0</v>
      </c>
      <c r="L4843" s="1721"/>
      <c r="M4843" s="1721"/>
      <c r="N4843" s="1724">
        <f t="shared" si="261"/>
        <v>0</v>
      </c>
      <c r="O4843" s="2126"/>
      <c r="P4843" s="2126"/>
      <c r="Q4843" s="2126">
        <f t="shared" si="262"/>
        <v>0</v>
      </c>
      <c r="R4843" s="2503"/>
    </row>
    <row r="4844" spans="3:18" ht="14.25" customHeight="1">
      <c r="C4844" s="1719">
        <v>183</v>
      </c>
      <c r="D4844" s="1929" t="s">
        <v>3932</v>
      </c>
      <c r="E4844" s="1720">
        <v>10</v>
      </c>
      <c r="F4844" s="1721" t="s">
        <v>508</v>
      </c>
      <c r="G4844" s="1780">
        <v>1</v>
      </c>
      <c r="H4844" s="1721">
        <v>2014</v>
      </c>
      <c r="I4844" s="1723">
        <v>79.099999999999994</v>
      </c>
      <c r="J4844" s="1721">
        <f t="shared" si="263"/>
        <v>100</v>
      </c>
      <c r="K4844" s="1723">
        <f t="shared" si="260"/>
        <v>0</v>
      </c>
      <c r="L4844" s="1721"/>
      <c r="M4844" s="1721"/>
      <c r="N4844" s="1724">
        <f t="shared" si="261"/>
        <v>0</v>
      </c>
      <c r="O4844" s="2126"/>
      <c r="P4844" s="2126"/>
      <c r="Q4844" s="2126">
        <f t="shared" si="262"/>
        <v>0</v>
      </c>
      <c r="R4844" s="2503"/>
    </row>
    <row r="4845" spans="3:18" ht="14.25" customHeight="1">
      <c r="C4845" s="1719">
        <v>184</v>
      </c>
      <c r="D4845" s="1929" t="s">
        <v>3932</v>
      </c>
      <c r="E4845" s="1720">
        <v>10</v>
      </c>
      <c r="F4845" s="1721" t="s">
        <v>508</v>
      </c>
      <c r="G4845" s="1780">
        <v>1</v>
      </c>
      <c r="H4845" s="1721">
        <v>2014</v>
      </c>
      <c r="I4845" s="1723">
        <v>73.599999999999994</v>
      </c>
      <c r="J4845" s="1721">
        <f t="shared" si="263"/>
        <v>100</v>
      </c>
      <c r="K4845" s="1723">
        <f t="shared" si="260"/>
        <v>0</v>
      </c>
      <c r="L4845" s="1721"/>
      <c r="M4845" s="1721"/>
      <c r="N4845" s="1724">
        <f t="shared" si="261"/>
        <v>0</v>
      </c>
      <c r="O4845" s="2126"/>
      <c r="P4845" s="2126"/>
      <c r="Q4845" s="2126">
        <f t="shared" si="262"/>
        <v>0</v>
      </c>
      <c r="R4845" s="2503"/>
    </row>
    <row r="4846" spans="3:18" ht="14.25" customHeight="1">
      <c r="C4846" s="1719">
        <v>185</v>
      </c>
      <c r="D4846" s="1929" t="s">
        <v>2125</v>
      </c>
      <c r="E4846" s="1720">
        <v>10</v>
      </c>
      <c r="F4846" s="1721" t="s">
        <v>508</v>
      </c>
      <c r="G4846" s="1780">
        <v>4</v>
      </c>
      <c r="H4846" s="1721">
        <v>2014</v>
      </c>
      <c r="I4846" s="1723">
        <v>327.7</v>
      </c>
      <c r="J4846" s="1721">
        <f t="shared" si="263"/>
        <v>100</v>
      </c>
      <c r="K4846" s="1723">
        <f t="shared" si="260"/>
        <v>0</v>
      </c>
      <c r="L4846" s="1721"/>
      <c r="M4846" s="1721"/>
      <c r="N4846" s="1724">
        <f t="shared" si="261"/>
        <v>0</v>
      </c>
      <c r="O4846" s="2126"/>
      <c r="P4846" s="2126"/>
      <c r="Q4846" s="2126">
        <f t="shared" si="262"/>
        <v>0</v>
      </c>
      <c r="R4846" s="2503"/>
    </row>
    <row r="4847" spans="3:18" ht="14.25" customHeight="1">
      <c r="C4847" s="1719">
        <v>186</v>
      </c>
      <c r="D4847" s="1929" t="s">
        <v>2125</v>
      </c>
      <c r="E4847" s="1720">
        <v>10</v>
      </c>
      <c r="F4847" s="1721" t="s">
        <v>508</v>
      </c>
      <c r="G4847" s="1780">
        <v>2</v>
      </c>
      <c r="H4847" s="1721">
        <v>2014</v>
      </c>
      <c r="I4847" s="1723">
        <v>151.6</v>
      </c>
      <c r="J4847" s="1721">
        <f t="shared" si="263"/>
        <v>100</v>
      </c>
      <c r="K4847" s="1723">
        <f t="shared" si="260"/>
        <v>0</v>
      </c>
      <c r="L4847" s="1721"/>
      <c r="M4847" s="1721"/>
      <c r="N4847" s="1724">
        <f t="shared" si="261"/>
        <v>0</v>
      </c>
      <c r="O4847" s="2126"/>
      <c r="P4847" s="2126"/>
      <c r="Q4847" s="2126">
        <f t="shared" si="262"/>
        <v>0</v>
      </c>
      <c r="R4847" s="2503"/>
    </row>
    <row r="4848" spans="3:18" ht="14.25" customHeight="1">
      <c r="C4848" s="1719">
        <v>187</v>
      </c>
      <c r="D4848" s="1929" t="s">
        <v>2125</v>
      </c>
      <c r="E4848" s="1720">
        <v>10</v>
      </c>
      <c r="F4848" s="1721" t="s">
        <v>508</v>
      </c>
      <c r="G4848" s="1780">
        <v>1</v>
      </c>
      <c r="H4848" s="1721">
        <v>2014</v>
      </c>
      <c r="I4848" s="1723">
        <v>250</v>
      </c>
      <c r="J4848" s="1721">
        <f t="shared" si="263"/>
        <v>100</v>
      </c>
      <c r="K4848" s="1723">
        <f t="shared" si="260"/>
        <v>0</v>
      </c>
      <c r="L4848" s="1721"/>
      <c r="M4848" s="1721"/>
      <c r="N4848" s="1724">
        <f t="shared" si="261"/>
        <v>0</v>
      </c>
      <c r="O4848" s="2126"/>
      <c r="P4848" s="2126"/>
      <c r="Q4848" s="2126">
        <f t="shared" si="262"/>
        <v>0</v>
      </c>
      <c r="R4848" s="2503"/>
    </row>
    <row r="4849" spans="3:18" ht="14.25" customHeight="1">
      <c r="C4849" s="1719">
        <v>188</v>
      </c>
      <c r="D4849" s="1929" t="s">
        <v>2155</v>
      </c>
      <c r="E4849" s="1720">
        <v>10</v>
      </c>
      <c r="F4849" s="1721" t="s">
        <v>508</v>
      </c>
      <c r="G4849" s="1780">
        <v>1</v>
      </c>
      <c r="H4849" s="1721">
        <v>2010</v>
      </c>
      <c r="I4849" s="1723">
        <v>222.8</v>
      </c>
      <c r="J4849" s="1721">
        <f t="shared" si="263"/>
        <v>100</v>
      </c>
      <c r="K4849" s="1723">
        <f t="shared" si="260"/>
        <v>0</v>
      </c>
      <c r="L4849" s="1721"/>
      <c r="M4849" s="1721"/>
      <c r="N4849" s="1724">
        <f t="shared" si="261"/>
        <v>0</v>
      </c>
      <c r="O4849" s="2126"/>
      <c r="P4849" s="2126"/>
      <c r="Q4849" s="2126">
        <f t="shared" si="262"/>
        <v>0</v>
      </c>
      <c r="R4849" s="2503"/>
    </row>
    <row r="4850" spans="3:18" ht="14.25" customHeight="1">
      <c r="C4850" s="1719">
        <v>189</v>
      </c>
      <c r="D4850" s="1929" t="s">
        <v>2124</v>
      </c>
      <c r="E4850" s="1720">
        <v>10</v>
      </c>
      <c r="F4850" s="1721" t="s">
        <v>508</v>
      </c>
      <c r="G4850" s="1780">
        <v>1</v>
      </c>
      <c r="H4850" s="1721">
        <v>2011</v>
      </c>
      <c r="I4850" s="1723">
        <v>180</v>
      </c>
      <c r="J4850" s="1721">
        <f t="shared" si="263"/>
        <v>100</v>
      </c>
      <c r="K4850" s="1723">
        <f t="shared" si="260"/>
        <v>0</v>
      </c>
      <c r="L4850" s="1721"/>
      <c r="M4850" s="1721"/>
      <c r="N4850" s="1724">
        <f t="shared" si="261"/>
        <v>0</v>
      </c>
      <c r="O4850" s="2126"/>
      <c r="P4850" s="2126"/>
      <c r="Q4850" s="2126">
        <f t="shared" si="262"/>
        <v>0</v>
      </c>
      <c r="R4850" s="2503"/>
    </row>
    <row r="4851" spans="3:18" ht="14.25" customHeight="1">
      <c r="C4851" s="1719">
        <v>190</v>
      </c>
      <c r="D4851" s="1929" t="s">
        <v>2125</v>
      </c>
      <c r="E4851" s="1720">
        <v>10</v>
      </c>
      <c r="F4851" s="1721" t="s">
        <v>508</v>
      </c>
      <c r="G4851" s="1780">
        <v>4</v>
      </c>
      <c r="H4851" s="1721">
        <v>2013</v>
      </c>
      <c r="I4851" s="1723">
        <v>117.2</v>
      </c>
      <c r="J4851" s="1721">
        <f t="shared" si="263"/>
        <v>100</v>
      </c>
      <c r="K4851" s="1723">
        <f t="shared" si="260"/>
        <v>0</v>
      </c>
      <c r="L4851" s="1721"/>
      <c r="M4851" s="1721"/>
      <c r="N4851" s="1724">
        <f t="shared" si="261"/>
        <v>0</v>
      </c>
      <c r="O4851" s="2126"/>
      <c r="P4851" s="2126"/>
      <c r="Q4851" s="2126">
        <f t="shared" si="262"/>
        <v>0</v>
      </c>
      <c r="R4851" s="2503"/>
    </row>
    <row r="4852" spans="3:18" ht="14.25" customHeight="1">
      <c r="C4852" s="1719">
        <v>191</v>
      </c>
      <c r="D4852" s="1929" t="s">
        <v>2126</v>
      </c>
      <c r="E4852" s="1720">
        <v>10</v>
      </c>
      <c r="F4852" s="1721" t="s">
        <v>508</v>
      </c>
      <c r="G4852" s="1780">
        <v>1</v>
      </c>
      <c r="H4852" s="1721">
        <v>2014</v>
      </c>
      <c r="I4852" s="1723">
        <v>90</v>
      </c>
      <c r="J4852" s="1721">
        <f t="shared" si="263"/>
        <v>100</v>
      </c>
      <c r="K4852" s="1723">
        <f t="shared" si="260"/>
        <v>0</v>
      </c>
      <c r="L4852" s="1721"/>
      <c r="M4852" s="1721"/>
      <c r="N4852" s="1724">
        <f t="shared" si="261"/>
        <v>0</v>
      </c>
      <c r="O4852" s="2126"/>
      <c r="P4852" s="2126"/>
      <c r="Q4852" s="2126">
        <f t="shared" si="262"/>
        <v>0</v>
      </c>
      <c r="R4852" s="2503"/>
    </row>
    <row r="4853" spans="3:18" ht="14.25" customHeight="1">
      <c r="C4853" s="1719">
        <v>192</v>
      </c>
      <c r="D4853" s="1929" t="s">
        <v>2129</v>
      </c>
      <c r="E4853" s="1720">
        <v>10</v>
      </c>
      <c r="F4853" s="1721" t="s">
        <v>508</v>
      </c>
      <c r="G4853" s="1780">
        <v>1</v>
      </c>
      <c r="H4853" s="1721">
        <v>2016</v>
      </c>
      <c r="I4853" s="1723">
        <v>67.8</v>
      </c>
      <c r="J4853" s="1721">
        <f t="shared" si="263"/>
        <v>100</v>
      </c>
      <c r="K4853" s="1723">
        <f t="shared" si="260"/>
        <v>0</v>
      </c>
      <c r="L4853" s="1721"/>
      <c r="M4853" s="1721"/>
      <c r="N4853" s="1724">
        <f t="shared" si="261"/>
        <v>0</v>
      </c>
      <c r="O4853" s="2126"/>
      <c r="P4853" s="2126"/>
      <c r="Q4853" s="2126">
        <f t="shared" si="262"/>
        <v>0</v>
      </c>
      <c r="R4853" s="2503"/>
    </row>
    <row r="4854" spans="3:18" ht="14.25" customHeight="1">
      <c r="C4854" s="1719">
        <v>193</v>
      </c>
      <c r="D4854" s="1929" t="s">
        <v>2226</v>
      </c>
      <c r="E4854" s="1720">
        <v>10</v>
      </c>
      <c r="F4854" s="1721" t="s">
        <v>508</v>
      </c>
      <c r="G4854" s="1780">
        <v>1</v>
      </c>
      <c r="H4854" s="1721">
        <v>2010</v>
      </c>
      <c r="I4854" s="1723">
        <v>132</v>
      </c>
      <c r="J4854" s="1721">
        <f t="shared" si="263"/>
        <v>100</v>
      </c>
      <c r="K4854" s="1723">
        <f t="shared" si="260"/>
        <v>0</v>
      </c>
      <c r="L4854" s="1721"/>
      <c r="M4854" s="1721"/>
      <c r="N4854" s="1724">
        <f t="shared" si="261"/>
        <v>0</v>
      </c>
      <c r="O4854" s="2126"/>
      <c r="P4854" s="2126"/>
      <c r="Q4854" s="2126">
        <f t="shared" si="262"/>
        <v>0</v>
      </c>
      <c r="R4854" s="2503"/>
    </row>
    <row r="4855" spans="3:18" ht="14.25" customHeight="1">
      <c r="C4855" s="1719">
        <v>194</v>
      </c>
      <c r="D4855" s="1929" t="s">
        <v>3933</v>
      </c>
      <c r="E4855" s="1720">
        <v>10</v>
      </c>
      <c r="F4855" s="1721" t="s">
        <v>508</v>
      </c>
      <c r="G4855" s="1780">
        <v>20</v>
      </c>
      <c r="H4855" s="1721">
        <v>2019</v>
      </c>
      <c r="I4855" s="1723">
        <v>1460</v>
      </c>
      <c r="J4855" s="1721">
        <f t="shared" si="263"/>
        <v>70</v>
      </c>
      <c r="K4855" s="1723">
        <f t="shared" si="260"/>
        <v>438.00000000000011</v>
      </c>
      <c r="L4855" s="1721"/>
      <c r="M4855" s="1721"/>
      <c r="N4855" s="1724">
        <f t="shared" si="261"/>
        <v>0</v>
      </c>
      <c r="O4855" s="2126"/>
      <c r="P4855" s="2126"/>
      <c r="Q4855" s="2126">
        <f t="shared" si="262"/>
        <v>0</v>
      </c>
      <c r="R4855" s="2503"/>
    </row>
    <row r="4856" spans="3:18" ht="14.25" customHeight="1">
      <c r="C4856" s="1719">
        <v>195</v>
      </c>
      <c r="D4856" s="1929" t="s">
        <v>2186</v>
      </c>
      <c r="E4856" s="1720">
        <v>10</v>
      </c>
      <c r="F4856" s="1721" t="s">
        <v>508</v>
      </c>
      <c r="G4856" s="1780">
        <v>20</v>
      </c>
      <c r="H4856" s="1721">
        <v>2019</v>
      </c>
      <c r="I4856" s="1723">
        <v>134</v>
      </c>
      <c r="J4856" s="1721">
        <f t="shared" si="263"/>
        <v>70</v>
      </c>
      <c r="K4856" s="1723">
        <f t="shared" si="260"/>
        <v>40.200000000000003</v>
      </c>
      <c r="L4856" s="1721"/>
      <c r="M4856" s="1721"/>
      <c r="N4856" s="1724">
        <f t="shared" si="261"/>
        <v>0</v>
      </c>
      <c r="O4856" s="2126"/>
      <c r="P4856" s="2126"/>
      <c r="Q4856" s="2126">
        <f t="shared" si="262"/>
        <v>0</v>
      </c>
      <c r="R4856" s="2503"/>
    </row>
    <row r="4857" spans="3:18" ht="14.25" customHeight="1">
      <c r="C4857" s="1719">
        <v>196</v>
      </c>
      <c r="D4857" s="1929" t="s">
        <v>2228</v>
      </c>
      <c r="E4857" s="1720">
        <v>10</v>
      </c>
      <c r="F4857" s="1721" t="s">
        <v>508</v>
      </c>
      <c r="G4857" s="1780">
        <v>10</v>
      </c>
      <c r="H4857" s="1721">
        <v>2019</v>
      </c>
      <c r="I4857" s="1723">
        <v>189</v>
      </c>
      <c r="J4857" s="1721">
        <f t="shared" si="263"/>
        <v>70</v>
      </c>
      <c r="K4857" s="1723">
        <f t="shared" si="260"/>
        <v>56.700000000000017</v>
      </c>
      <c r="L4857" s="1721"/>
      <c r="M4857" s="1721"/>
      <c r="N4857" s="1724">
        <f t="shared" si="261"/>
        <v>0</v>
      </c>
      <c r="O4857" s="2126"/>
      <c r="P4857" s="2126"/>
      <c r="Q4857" s="2126">
        <f t="shared" si="262"/>
        <v>0</v>
      </c>
      <c r="R4857" s="2503"/>
    </row>
    <row r="4858" spans="3:18" ht="14.25" customHeight="1">
      <c r="C4858" s="1719">
        <v>197</v>
      </c>
      <c r="D4858" s="1929" t="s">
        <v>2227</v>
      </c>
      <c r="E4858" s="1720">
        <v>10</v>
      </c>
      <c r="F4858" s="1721" t="s">
        <v>508</v>
      </c>
      <c r="G4858" s="1780">
        <v>3</v>
      </c>
      <c r="H4858" s="1721">
        <v>2019</v>
      </c>
      <c r="I4858" s="1723">
        <v>219</v>
      </c>
      <c r="J4858" s="1721">
        <f t="shared" si="263"/>
        <v>70</v>
      </c>
      <c r="K4858" s="1723">
        <f t="shared" si="260"/>
        <v>65.700000000000017</v>
      </c>
      <c r="L4858" s="1721"/>
      <c r="M4858" s="1721"/>
      <c r="N4858" s="1724">
        <f t="shared" si="261"/>
        <v>0</v>
      </c>
      <c r="O4858" s="2126"/>
      <c r="P4858" s="2126"/>
      <c r="Q4858" s="2126">
        <f t="shared" si="262"/>
        <v>0</v>
      </c>
      <c r="R4858" s="2503"/>
    </row>
    <row r="4859" spans="3:18" ht="14.25" customHeight="1">
      <c r="C4859" s="1719">
        <v>198</v>
      </c>
      <c r="D4859" s="1929" t="s">
        <v>2169</v>
      </c>
      <c r="E4859" s="1720">
        <v>10</v>
      </c>
      <c r="F4859" s="1721" t="s">
        <v>508</v>
      </c>
      <c r="G4859" s="1780">
        <v>5</v>
      </c>
      <c r="H4859" s="1721">
        <v>2019</v>
      </c>
      <c r="I4859" s="1723">
        <v>365</v>
      </c>
      <c r="J4859" s="1721">
        <f t="shared" si="263"/>
        <v>70</v>
      </c>
      <c r="K4859" s="1723">
        <f t="shared" si="260"/>
        <v>109.50000000000003</v>
      </c>
      <c r="L4859" s="1721"/>
      <c r="M4859" s="1721"/>
      <c r="N4859" s="1724">
        <f t="shared" si="261"/>
        <v>0</v>
      </c>
      <c r="O4859" s="2126"/>
      <c r="P4859" s="2126"/>
      <c r="Q4859" s="2126">
        <f t="shared" si="262"/>
        <v>0</v>
      </c>
      <c r="R4859" s="2503"/>
    </row>
    <row r="4860" spans="3:18" ht="14.25" customHeight="1">
      <c r="C4860" s="1719">
        <v>199</v>
      </c>
      <c r="D4860" s="1929" t="s">
        <v>2168</v>
      </c>
      <c r="E4860" s="1720">
        <v>10</v>
      </c>
      <c r="F4860" s="1721" t="s">
        <v>508</v>
      </c>
      <c r="G4860" s="1780">
        <v>1</v>
      </c>
      <c r="H4860" s="1721">
        <v>2019</v>
      </c>
      <c r="I4860" s="1723">
        <v>28.9</v>
      </c>
      <c r="J4860" s="1721">
        <f t="shared" si="263"/>
        <v>70</v>
      </c>
      <c r="K4860" s="1723">
        <f t="shared" si="260"/>
        <v>8.6700000000000017</v>
      </c>
      <c r="L4860" s="1721"/>
      <c r="M4860" s="1721"/>
      <c r="N4860" s="1724">
        <f t="shared" si="261"/>
        <v>0</v>
      </c>
      <c r="O4860" s="2126"/>
      <c r="P4860" s="2126"/>
      <c r="Q4860" s="2126">
        <f t="shared" si="262"/>
        <v>0</v>
      </c>
      <c r="R4860" s="2503"/>
    </row>
    <row r="4861" spans="3:18" ht="14.25" customHeight="1">
      <c r="C4861" s="1719">
        <v>200</v>
      </c>
      <c r="D4861" s="1929" t="s">
        <v>2228</v>
      </c>
      <c r="E4861" s="1720">
        <v>10</v>
      </c>
      <c r="F4861" s="1721" t="s">
        <v>508</v>
      </c>
      <c r="G4861" s="1780">
        <v>15</v>
      </c>
      <c r="H4861" s="1721">
        <v>2020</v>
      </c>
      <c r="I4861" s="1723">
        <v>238</v>
      </c>
      <c r="J4861" s="1721">
        <f t="shared" si="263"/>
        <v>60</v>
      </c>
      <c r="K4861" s="1723">
        <f t="shared" si="260"/>
        <v>95.200000000000017</v>
      </c>
      <c r="L4861" s="1721"/>
      <c r="M4861" s="1721"/>
      <c r="N4861" s="1724">
        <f t="shared" si="261"/>
        <v>0</v>
      </c>
      <c r="O4861" s="2126"/>
      <c r="P4861" s="2126"/>
      <c r="Q4861" s="2126">
        <f t="shared" si="262"/>
        <v>0</v>
      </c>
      <c r="R4861" s="2503"/>
    </row>
    <row r="4862" spans="3:18" ht="14.25" customHeight="1">
      <c r="C4862" s="1719">
        <v>201</v>
      </c>
      <c r="D4862" s="1929" t="s">
        <v>2229</v>
      </c>
      <c r="E4862" s="1720">
        <v>10</v>
      </c>
      <c r="F4862" s="1721" t="s">
        <v>508</v>
      </c>
      <c r="G4862" s="1780">
        <v>1</v>
      </c>
      <c r="H4862" s="1721">
        <v>2020</v>
      </c>
      <c r="I4862" s="1723">
        <v>76.98</v>
      </c>
      <c r="J4862" s="1721">
        <f t="shared" si="263"/>
        <v>60</v>
      </c>
      <c r="K4862" s="1723">
        <f t="shared" si="260"/>
        <v>30.792000000000002</v>
      </c>
      <c r="L4862" s="1721"/>
      <c r="M4862" s="1721"/>
      <c r="N4862" s="1724">
        <f t="shared" si="261"/>
        <v>0</v>
      </c>
      <c r="O4862" s="2126"/>
      <c r="P4862" s="2126"/>
      <c r="Q4862" s="2126">
        <f t="shared" si="262"/>
        <v>0</v>
      </c>
      <c r="R4862" s="2503"/>
    </row>
    <row r="4863" spans="3:18" ht="14.25" customHeight="1">
      <c r="C4863" s="1719">
        <v>202</v>
      </c>
      <c r="D4863" s="1929" t="s">
        <v>2185</v>
      </c>
      <c r="E4863" s="1720">
        <v>10</v>
      </c>
      <c r="F4863" s="1721" t="s">
        <v>508</v>
      </c>
      <c r="G4863" s="1780">
        <v>4</v>
      </c>
      <c r="H4863" s="1721">
        <v>2020</v>
      </c>
      <c r="I4863" s="1723">
        <v>121.3</v>
      </c>
      <c r="J4863" s="1721">
        <f t="shared" si="263"/>
        <v>60</v>
      </c>
      <c r="K4863" s="1723">
        <f t="shared" si="260"/>
        <v>48.519999999999996</v>
      </c>
      <c r="L4863" s="1721"/>
      <c r="M4863" s="1721"/>
      <c r="N4863" s="1724">
        <f t="shared" si="261"/>
        <v>0</v>
      </c>
      <c r="O4863" s="2126"/>
      <c r="P4863" s="2126"/>
      <c r="Q4863" s="2126">
        <f t="shared" si="262"/>
        <v>0</v>
      </c>
      <c r="R4863" s="2503"/>
    </row>
    <row r="4864" spans="3:18" ht="14.25" customHeight="1">
      <c r="C4864" s="1719">
        <v>203</v>
      </c>
      <c r="D4864" s="1929" t="s">
        <v>2977</v>
      </c>
      <c r="E4864" s="1720">
        <v>10</v>
      </c>
      <c r="F4864" s="1721" t="s">
        <v>508</v>
      </c>
      <c r="G4864" s="1780">
        <v>1</v>
      </c>
      <c r="H4864" s="1721">
        <v>2020</v>
      </c>
      <c r="I4864" s="1723">
        <v>57</v>
      </c>
      <c r="J4864" s="1721">
        <f t="shared" si="263"/>
        <v>60</v>
      </c>
      <c r="K4864" s="1723">
        <f t="shared" si="260"/>
        <v>22.800000000000004</v>
      </c>
      <c r="L4864" s="1721"/>
      <c r="M4864" s="1721"/>
      <c r="N4864" s="1724">
        <f t="shared" si="261"/>
        <v>0</v>
      </c>
      <c r="O4864" s="2126"/>
      <c r="P4864" s="2126"/>
      <c r="Q4864" s="2126">
        <f t="shared" si="262"/>
        <v>0</v>
      </c>
      <c r="R4864" s="2503"/>
    </row>
    <row r="4865" spans="3:18" ht="14.25" customHeight="1">
      <c r="C4865" s="1719">
        <v>204</v>
      </c>
      <c r="D4865" s="1929" t="s">
        <v>2219</v>
      </c>
      <c r="E4865" s="1720">
        <v>10</v>
      </c>
      <c r="F4865" s="1721" t="s">
        <v>508</v>
      </c>
      <c r="G4865" s="1780">
        <v>1</v>
      </c>
      <c r="H4865" s="1721">
        <v>2020</v>
      </c>
      <c r="I4865" s="1723">
        <v>13.4</v>
      </c>
      <c r="J4865" s="1721">
        <f t="shared" si="263"/>
        <v>60</v>
      </c>
      <c r="K4865" s="1723">
        <f t="shared" si="260"/>
        <v>5.3600000000000012</v>
      </c>
      <c r="L4865" s="1721"/>
      <c r="M4865" s="1721"/>
      <c r="N4865" s="1724">
        <f t="shared" si="261"/>
        <v>0</v>
      </c>
      <c r="O4865" s="2126"/>
      <c r="P4865" s="2126"/>
      <c r="Q4865" s="2126">
        <f t="shared" si="262"/>
        <v>0</v>
      </c>
      <c r="R4865" s="2503"/>
    </row>
    <row r="4866" spans="3:18" ht="14.25" customHeight="1">
      <c r="C4866" s="1719">
        <v>205</v>
      </c>
      <c r="D4866" s="1929" t="s">
        <v>2229</v>
      </c>
      <c r="E4866" s="1720">
        <v>10</v>
      </c>
      <c r="F4866" s="1721" t="s">
        <v>508</v>
      </c>
      <c r="G4866" s="1780">
        <v>1</v>
      </c>
      <c r="H4866" s="1721">
        <v>2020</v>
      </c>
      <c r="I4866" s="1723">
        <v>76.989999999999995</v>
      </c>
      <c r="J4866" s="1721">
        <f t="shared" si="263"/>
        <v>60</v>
      </c>
      <c r="K4866" s="1723">
        <f t="shared" si="260"/>
        <v>30.795999999999999</v>
      </c>
      <c r="L4866" s="1721"/>
      <c r="M4866" s="1721"/>
      <c r="N4866" s="1724">
        <f t="shared" si="261"/>
        <v>0</v>
      </c>
      <c r="O4866" s="2126"/>
      <c r="P4866" s="2126"/>
      <c r="Q4866" s="2126">
        <f t="shared" si="262"/>
        <v>0</v>
      </c>
      <c r="R4866" s="2503"/>
    </row>
    <row r="4867" spans="3:18" ht="14.25" customHeight="1">
      <c r="C4867" s="1719">
        <v>206</v>
      </c>
      <c r="D4867" s="1929" t="s">
        <v>2230</v>
      </c>
      <c r="E4867" s="1720">
        <v>10</v>
      </c>
      <c r="F4867" s="1721" t="s">
        <v>508</v>
      </c>
      <c r="G4867" s="1780">
        <v>3</v>
      </c>
      <c r="H4867" s="1721">
        <v>2020</v>
      </c>
      <c r="I4867" s="1723">
        <v>87.8</v>
      </c>
      <c r="J4867" s="1721">
        <f t="shared" si="263"/>
        <v>60</v>
      </c>
      <c r="K4867" s="1723">
        <f t="shared" si="260"/>
        <v>35.119999999999997</v>
      </c>
      <c r="L4867" s="1721"/>
      <c r="M4867" s="1721"/>
      <c r="N4867" s="1724">
        <f t="shared" si="261"/>
        <v>0</v>
      </c>
      <c r="O4867" s="2126"/>
      <c r="P4867" s="2126"/>
      <c r="Q4867" s="2126">
        <f t="shared" si="262"/>
        <v>0</v>
      </c>
      <c r="R4867" s="2503"/>
    </row>
    <row r="4868" spans="3:18" ht="14.25" customHeight="1">
      <c r="C4868" s="1719">
        <v>207</v>
      </c>
      <c r="D4868" s="1929" t="s">
        <v>2186</v>
      </c>
      <c r="E4868" s="1720">
        <v>10</v>
      </c>
      <c r="F4868" s="1721" t="s">
        <v>508</v>
      </c>
      <c r="G4868" s="1780">
        <v>10</v>
      </c>
      <c r="H4868" s="1721">
        <v>2020</v>
      </c>
      <c r="I4868" s="1723">
        <v>67.8</v>
      </c>
      <c r="J4868" s="1721">
        <f t="shared" si="263"/>
        <v>60</v>
      </c>
      <c r="K4868" s="1723">
        <f t="shared" si="260"/>
        <v>27.119999999999997</v>
      </c>
      <c r="L4868" s="1721"/>
      <c r="M4868" s="1721"/>
      <c r="N4868" s="1724">
        <f t="shared" si="261"/>
        <v>0</v>
      </c>
      <c r="O4868" s="2126"/>
      <c r="P4868" s="2126"/>
      <c r="Q4868" s="2126">
        <f t="shared" si="262"/>
        <v>0</v>
      </c>
      <c r="R4868" s="2503"/>
    </row>
    <row r="4869" spans="3:18" ht="14.25" customHeight="1">
      <c r="C4869" s="1719">
        <v>208</v>
      </c>
      <c r="D4869" s="1929" t="s">
        <v>3934</v>
      </c>
      <c r="E4869" s="1720">
        <v>10</v>
      </c>
      <c r="F4869" s="1721" t="s">
        <v>508</v>
      </c>
      <c r="G4869" s="1780">
        <v>1</v>
      </c>
      <c r="H4869" s="1721">
        <v>2020</v>
      </c>
      <c r="I4869" s="1723">
        <v>44</v>
      </c>
      <c r="J4869" s="1721">
        <f t="shared" si="263"/>
        <v>60</v>
      </c>
      <c r="K4869" s="1723">
        <f t="shared" si="260"/>
        <v>17.600000000000001</v>
      </c>
      <c r="L4869" s="1721"/>
      <c r="M4869" s="1721"/>
      <c r="N4869" s="1724">
        <f t="shared" si="261"/>
        <v>0</v>
      </c>
      <c r="O4869" s="2126"/>
      <c r="P4869" s="2126"/>
      <c r="Q4869" s="2126">
        <f t="shared" si="262"/>
        <v>0</v>
      </c>
      <c r="R4869" s="2503"/>
    </row>
    <row r="4870" spans="3:18" ht="14.25" customHeight="1">
      <c r="C4870" s="1719">
        <v>209</v>
      </c>
      <c r="D4870" s="1929" t="s">
        <v>2185</v>
      </c>
      <c r="E4870" s="1720">
        <v>10</v>
      </c>
      <c r="F4870" s="1721" t="s">
        <v>508</v>
      </c>
      <c r="G4870" s="1780">
        <v>25</v>
      </c>
      <c r="H4870" s="1721">
        <v>2022</v>
      </c>
      <c r="I4870" s="1723">
        <v>1004.3</v>
      </c>
      <c r="J4870" s="1721">
        <f t="shared" si="263"/>
        <v>40</v>
      </c>
      <c r="K4870" s="1723">
        <f t="shared" si="260"/>
        <v>602.57999999999993</v>
      </c>
      <c r="L4870" s="1721"/>
      <c r="M4870" s="1721"/>
      <c r="N4870" s="1724">
        <f t="shared" si="261"/>
        <v>0</v>
      </c>
      <c r="O4870" s="2126"/>
      <c r="P4870" s="2126"/>
      <c r="Q4870" s="2126">
        <f t="shared" si="262"/>
        <v>0</v>
      </c>
      <c r="R4870" s="2503"/>
    </row>
    <row r="4871" spans="3:18" ht="14.25" customHeight="1">
      <c r="C4871" s="1719">
        <v>210</v>
      </c>
      <c r="D4871" s="1929" t="s">
        <v>2185</v>
      </c>
      <c r="E4871" s="1720">
        <v>10</v>
      </c>
      <c r="F4871" s="1721" t="s">
        <v>508</v>
      </c>
      <c r="G4871" s="1780">
        <v>2</v>
      </c>
      <c r="H4871" s="1721">
        <v>2022</v>
      </c>
      <c r="I4871" s="1723">
        <v>80.400000000000006</v>
      </c>
      <c r="J4871" s="1721">
        <f t="shared" si="263"/>
        <v>40</v>
      </c>
      <c r="K4871" s="1723">
        <f t="shared" si="260"/>
        <v>48.24</v>
      </c>
      <c r="L4871" s="1721"/>
      <c r="M4871" s="1721"/>
      <c r="N4871" s="1724">
        <f t="shared" si="261"/>
        <v>0</v>
      </c>
      <c r="O4871" s="2126"/>
      <c r="P4871" s="2126"/>
      <c r="Q4871" s="2126">
        <f t="shared" si="262"/>
        <v>0</v>
      </c>
      <c r="R4871" s="2503"/>
    </row>
    <row r="4872" spans="3:18" ht="14.25" customHeight="1">
      <c r="C4872" s="1719">
        <v>211</v>
      </c>
      <c r="D4872" s="1929" t="s">
        <v>2230</v>
      </c>
      <c r="E4872" s="1720">
        <v>10</v>
      </c>
      <c r="F4872" s="1721" t="s">
        <v>508</v>
      </c>
      <c r="G4872" s="1780">
        <v>5</v>
      </c>
      <c r="H4872" s="1721">
        <v>2020</v>
      </c>
      <c r="I4872" s="1723">
        <v>146.4</v>
      </c>
      <c r="J4872" s="1721">
        <f t="shared" si="263"/>
        <v>60</v>
      </c>
      <c r="K4872" s="1723">
        <f t="shared" si="260"/>
        <v>58.56</v>
      </c>
      <c r="L4872" s="1721"/>
      <c r="M4872" s="1721"/>
      <c r="N4872" s="1724">
        <f t="shared" si="261"/>
        <v>0</v>
      </c>
      <c r="O4872" s="2126"/>
      <c r="P4872" s="2126"/>
      <c r="Q4872" s="2126">
        <f t="shared" si="262"/>
        <v>0</v>
      </c>
      <c r="R4872" s="2503"/>
    </row>
    <row r="4873" spans="3:18" ht="14.25" customHeight="1">
      <c r="C4873" s="1719">
        <v>212</v>
      </c>
      <c r="D4873" s="1929" t="s">
        <v>2230</v>
      </c>
      <c r="E4873" s="1720">
        <v>10</v>
      </c>
      <c r="F4873" s="1721" t="s">
        <v>508</v>
      </c>
      <c r="G4873" s="1780">
        <v>1</v>
      </c>
      <c r="H4873" s="1721">
        <v>2020</v>
      </c>
      <c r="I4873" s="1723">
        <v>29.3</v>
      </c>
      <c r="J4873" s="1721">
        <f t="shared" si="263"/>
        <v>60</v>
      </c>
      <c r="K4873" s="1723">
        <f t="shared" si="260"/>
        <v>11.720000000000002</v>
      </c>
      <c r="L4873" s="1721"/>
      <c r="M4873" s="1721"/>
      <c r="N4873" s="1724">
        <f t="shared" si="261"/>
        <v>0</v>
      </c>
      <c r="O4873" s="2126"/>
      <c r="P4873" s="2126"/>
      <c r="Q4873" s="2126">
        <f t="shared" si="262"/>
        <v>0</v>
      </c>
      <c r="R4873" s="2503"/>
    </row>
    <row r="4874" spans="3:18" ht="14.25" customHeight="1">
      <c r="C4874" s="1719">
        <v>213</v>
      </c>
      <c r="D4874" s="1929" t="s">
        <v>5126</v>
      </c>
      <c r="E4874" s="1720">
        <v>10</v>
      </c>
      <c r="F4874" s="1721" t="s">
        <v>508</v>
      </c>
      <c r="G4874" s="1780">
        <v>9</v>
      </c>
      <c r="H4874" s="1721">
        <v>2022</v>
      </c>
      <c r="I4874" s="1723">
        <v>333.9</v>
      </c>
      <c r="J4874" s="1721">
        <f t="shared" si="263"/>
        <v>40</v>
      </c>
      <c r="K4874" s="1723">
        <f t="shared" si="260"/>
        <v>200.33999999999997</v>
      </c>
      <c r="L4874" s="1721"/>
      <c r="M4874" s="1721"/>
      <c r="N4874" s="1724">
        <f t="shared" si="261"/>
        <v>0</v>
      </c>
      <c r="O4874" s="2126"/>
      <c r="P4874" s="2126"/>
      <c r="Q4874" s="2126">
        <f t="shared" si="262"/>
        <v>0</v>
      </c>
      <c r="R4874" s="2503"/>
    </row>
    <row r="4875" spans="3:18" ht="14.25" customHeight="1">
      <c r="C4875" s="1719">
        <v>214</v>
      </c>
      <c r="D4875" s="1929" t="s">
        <v>5127</v>
      </c>
      <c r="E4875" s="1720">
        <v>10</v>
      </c>
      <c r="F4875" s="1721" t="s">
        <v>508</v>
      </c>
      <c r="G4875" s="1780">
        <v>12</v>
      </c>
      <c r="H4875" s="1721">
        <v>2022</v>
      </c>
      <c r="I4875" s="1723">
        <v>540</v>
      </c>
      <c r="J4875" s="1721">
        <f t="shared" si="263"/>
        <v>40</v>
      </c>
      <c r="K4875" s="1723">
        <f t="shared" si="260"/>
        <v>324</v>
      </c>
      <c r="L4875" s="1721"/>
      <c r="M4875" s="1721"/>
      <c r="N4875" s="1724">
        <f t="shared" si="261"/>
        <v>0</v>
      </c>
      <c r="O4875" s="2126"/>
      <c r="P4875" s="2126"/>
      <c r="Q4875" s="2126">
        <f t="shared" si="262"/>
        <v>0</v>
      </c>
      <c r="R4875" s="2503"/>
    </row>
    <row r="4876" spans="3:18" ht="14.25" customHeight="1">
      <c r="C4876" s="1719">
        <v>215</v>
      </c>
      <c r="D4876" s="1929" t="s">
        <v>5119</v>
      </c>
      <c r="E4876" s="1720">
        <v>10</v>
      </c>
      <c r="F4876" s="1721" t="s">
        <v>508</v>
      </c>
      <c r="G4876" s="1780">
        <v>9</v>
      </c>
      <c r="H4876" s="1721">
        <v>2021</v>
      </c>
      <c r="I4876" s="1723">
        <v>448.2</v>
      </c>
      <c r="J4876" s="1721">
        <f t="shared" si="263"/>
        <v>50</v>
      </c>
      <c r="K4876" s="1723">
        <f t="shared" si="260"/>
        <v>224.1</v>
      </c>
      <c r="L4876" s="1721"/>
      <c r="M4876" s="1721"/>
      <c r="N4876" s="1724">
        <f t="shared" si="261"/>
        <v>0</v>
      </c>
      <c r="O4876" s="2126"/>
      <c r="P4876" s="2126"/>
      <c r="Q4876" s="2126">
        <f t="shared" si="262"/>
        <v>0</v>
      </c>
      <c r="R4876" s="2503"/>
    </row>
    <row r="4877" spans="3:18" ht="14.25" customHeight="1">
      <c r="C4877" s="1719">
        <v>216</v>
      </c>
      <c r="D4877" s="1929" t="s">
        <v>5128</v>
      </c>
      <c r="E4877" s="1720">
        <v>10</v>
      </c>
      <c r="F4877" s="1721" t="s">
        <v>508</v>
      </c>
      <c r="G4877" s="1780">
        <v>2</v>
      </c>
      <c r="H4877" s="1721">
        <v>2022</v>
      </c>
      <c r="I4877" s="1723">
        <v>220.3</v>
      </c>
      <c r="J4877" s="1721">
        <f t="shared" si="263"/>
        <v>40</v>
      </c>
      <c r="K4877" s="1723">
        <f t="shared" si="260"/>
        <v>132.18</v>
      </c>
      <c r="L4877" s="1721"/>
      <c r="M4877" s="1721"/>
      <c r="N4877" s="1724">
        <f t="shared" si="261"/>
        <v>0</v>
      </c>
      <c r="O4877" s="2126"/>
      <c r="P4877" s="2126"/>
      <c r="Q4877" s="2126">
        <f t="shared" si="262"/>
        <v>0</v>
      </c>
      <c r="R4877" s="2503"/>
    </row>
    <row r="4878" spans="3:18" ht="14.25" customHeight="1">
      <c r="C4878" s="1719">
        <v>217</v>
      </c>
      <c r="D4878" s="1929" t="s">
        <v>5126</v>
      </c>
      <c r="E4878" s="1720">
        <v>10</v>
      </c>
      <c r="F4878" s="1721" t="s">
        <v>508</v>
      </c>
      <c r="G4878" s="1780">
        <v>13</v>
      </c>
      <c r="H4878" s="1721">
        <v>2022</v>
      </c>
      <c r="I4878" s="1723">
        <v>482.3</v>
      </c>
      <c r="J4878" s="1721">
        <f t="shared" si="263"/>
        <v>40</v>
      </c>
      <c r="K4878" s="1723">
        <f t="shared" si="260"/>
        <v>289.38</v>
      </c>
      <c r="L4878" s="1721"/>
      <c r="M4878" s="1721"/>
      <c r="N4878" s="1724">
        <f t="shared" si="261"/>
        <v>0</v>
      </c>
      <c r="O4878" s="2126"/>
      <c r="P4878" s="2126"/>
      <c r="Q4878" s="2126">
        <f t="shared" si="262"/>
        <v>0</v>
      </c>
      <c r="R4878" s="2503"/>
    </row>
    <row r="4879" spans="3:18" ht="14.25" customHeight="1">
      <c r="C4879" s="1719">
        <v>218</v>
      </c>
      <c r="D4879" s="1929" t="s">
        <v>5124</v>
      </c>
      <c r="E4879" s="1720">
        <v>10</v>
      </c>
      <c r="F4879" s="1721" t="s">
        <v>508</v>
      </c>
      <c r="G4879" s="1780">
        <v>4</v>
      </c>
      <c r="H4879" s="1721">
        <v>2022</v>
      </c>
      <c r="I4879" s="1723">
        <v>51.3</v>
      </c>
      <c r="J4879" s="1721">
        <f t="shared" si="263"/>
        <v>40</v>
      </c>
      <c r="K4879" s="1723">
        <f t="shared" si="260"/>
        <v>30.779999999999998</v>
      </c>
      <c r="L4879" s="1721"/>
      <c r="M4879" s="1721"/>
      <c r="N4879" s="1724">
        <f t="shared" si="261"/>
        <v>0</v>
      </c>
      <c r="O4879" s="2126"/>
      <c r="P4879" s="2126"/>
      <c r="Q4879" s="2126">
        <f t="shared" si="262"/>
        <v>0</v>
      </c>
      <c r="R4879" s="2503"/>
    </row>
    <row r="4880" spans="3:18" ht="14.25" customHeight="1">
      <c r="C4880" s="1719">
        <v>219</v>
      </c>
      <c r="D4880" s="1929" t="s">
        <v>2230</v>
      </c>
      <c r="E4880" s="1720">
        <v>10</v>
      </c>
      <c r="F4880" s="1721" t="s">
        <v>508</v>
      </c>
      <c r="G4880" s="1780">
        <v>8</v>
      </c>
      <c r="H4880" s="1721">
        <v>2022</v>
      </c>
      <c r="I4880" s="1723">
        <v>250.8</v>
      </c>
      <c r="J4880" s="1721">
        <f t="shared" si="263"/>
        <v>40</v>
      </c>
      <c r="K4880" s="1723">
        <f t="shared" si="260"/>
        <v>150.48000000000002</v>
      </c>
      <c r="L4880" s="1721"/>
      <c r="M4880" s="1721"/>
      <c r="N4880" s="1724">
        <f t="shared" si="261"/>
        <v>0</v>
      </c>
      <c r="O4880" s="2126"/>
      <c r="P4880" s="2126"/>
      <c r="Q4880" s="2126">
        <f t="shared" si="262"/>
        <v>0</v>
      </c>
      <c r="R4880" s="2503"/>
    </row>
    <row r="4881" spans="3:18" ht="14.25" customHeight="1">
      <c r="C4881" s="1719">
        <v>220</v>
      </c>
      <c r="D4881" s="1929" t="s">
        <v>5128</v>
      </c>
      <c r="E4881" s="1720">
        <v>10</v>
      </c>
      <c r="F4881" s="1721" t="s">
        <v>508</v>
      </c>
      <c r="G4881" s="1780">
        <v>4</v>
      </c>
      <c r="H4881" s="1721">
        <v>2022</v>
      </c>
      <c r="I4881" s="1723">
        <v>440.52</v>
      </c>
      <c r="J4881" s="1721">
        <f t="shared" si="263"/>
        <v>40</v>
      </c>
      <c r="K4881" s="1723">
        <f t="shared" si="260"/>
        <v>264.31200000000001</v>
      </c>
      <c r="L4881" s="1721"/>
      <c r="M4881" s="1721"/>
      <c r="N4881" s="1724">
        <f t="shared" si="261"/>
        <v>0</v>
      </c>
      <c r="O4881" s="2126"/>
      <c r="P4881" s="2126"/>
      <c r="Q4881" s="2126">
        <f t="shared" si="262"/>
        <v>0</v>
      </c>
      <c r="R4881" s="2503"/>
    </row>
    <row r="4882" spans="3:18" ht="14.25" customHeight="1">
      <c r="C4882" s="1719">
        <v>221</v>
      </c>
      <c r="D4882" s="1929" t="s">
        <v>2185</v>
      </c>
      <c r="E4882" s="1720">
        <v>10</v>
      </c>
      <c r="F4882" s="1721" t="s">
        <v>508</v>
      </c>
      <c r="G4882" s="1780">
        <v>10</v>
      </c>
      <c r="H4882" s="1721">
        <v>2022</v>
      </c>
      <c r="I4882" s="1723">
        <v>360</v>
      </c>
      <c r="J4882" s="1721">
        <f t="shared" si="263"/>
        <v>40</v>
      </c>
      <c r="K4882" s="1723">
        <f t="shared" si="260"/>
        <v>216</v>
      </c>
      <c r="L4882" s="1721"/>
      <c r="M4882" s="1721"/>
      <c r="N4882" s="1724">
        <f t="shared" si="261"/>
        <v>0</v>
      </c>
      <c r="O4882" s="2126"/>
      <c r="P4882" s="2126"/>
      <c r="Q4882" s="2126">
        <f t="shared" si="262"/>
        <v>0</v>
      </c>
      <c r="R4882" s="2503"/>
    </row>
    <row r="4883" spans="3:18" ht="14.25" customHeight="1">
      <c r="C4883" s="1719">
        <v>222</v>
      </c>
      <c r="D4883" s="1929" t="s">
        <v>5124</v>
      </c>
      <c r="E4883" s="1720">
        <v>10</v>
      </c>
      <c r="F4883" s="1721" t="s">
        <v>508</v>
      </c>
      <c r="G4883" s="1780">
        <v>79</v>
      </c>
      <c r="H4883" s="1721">
        <v>2022</v>
      </c>
      <c r="I4883" s="1723">
        <v>1011.6</v>
      </c>
      <c r="J4883" s="1721">
        <f t="shared" si="263"/>
        <v>40</v>
      </c>
      <c r="K4883" s="1723">
        <f t="shared" si="260"/>
        <v>606.96</v>
      </c>
      <c r="L4883" s="1721"/>
      <c r="M4883" s="1721"/>
      <c r="N4883" s="1724">
        <f t="shared" si="261"/>
        <v>0</v>
      </c>
      <c r="O4883" s="2126"/>
      <c r="P4883" s="2126"/>
      <c r="Q4883" s="2126">
        <f t="shared" si="262"/>
        <v>0</v>
      </c>
      <c r="R4883" s="2503"/>
    </row>
    <row r="4884" spans="3:18" ht="14.25" customHeight="1">
      <c r="C4884" s="1719">
        <v>223</v>
      </c>
      <c r="D4884" s="1929" t="s">
        <v>5128</v>
      </c>
      <c r="E4884" s="1720">
        <v>10</v>
      </c>
      <c r="F4884" s="1721" t="s">
        <v>508</v>
      </c>
      <c r="G4884" s="1780">
        <v>2</v>
      </c>
      <c r="H4884" s="1721">
        <v>2022</v>
      </c>
      <c r="I4884" s="1723">
        <v>220.3</v>
      </c>
      <c r="J4884" s="1721">
        <f t="shared" si="263"/>
        <v>40</v>
      </c>
      <c r="K4884" s="1723">
        <f t="shared" si="260"/>
        <v>132.18</v>
      </c>
      <c r="L4884" s="1721"/>
      <c r="M4884" s="1721"/>
      <c r="N4884" s="1724">
        <f t="shared" si="261"/>
        <v>0</v>
      </c>
      <c r="O4884" s="2126"/>
      <c r="P4884" s="2126"/>
      <c r="Q4884" s="2126">
        <f t="shared" si="262"/>
        <v>0</v>
      </c>
      <c r="R4884" s="2503"/>
    </row>
    <row r="4885" spans="3:18" ht="14.25" customHeight="1">
      <c r="C4885" s="1719">
        <v>224</v>
      </c>
      <c r="D4885" s="1929" t="s">
        <v>5129</v>
      </c>
      <c r="E4885" s="1720">
        <v>10</v>
      </c>
      <c r="F4885" s="1721" t="s">
        <v>508</v>
      </c>
      <c r="G4885" s="1780">
        <v>8</v>
      </c>
      <c r="H4885" s="1721">
        <v>2019</v>
      </c>
      <c r="I4885" s="1723">
        <v>108</v>
      </c>
      <c r="J4885" s="1721">
        <f t="shared" si="263"/>
        <v>70</v>
      </c>
      <c r="K4885" s="1723">
        <f t="shared" si="260"/>
        <v>32.400000000000006</v>
      </c>
      <c r="L4885" s="1721"/>
      <c r="M4885" s="1721"/>
      <c r="N4885" s="1724">
        <f t="shared" si="261"/>
        <v>0</v>
      </c>
      <c r="O4885" s="2126"/>
      <c r="P4885" s="2126"/>
      <c r="Q4885" s="2126">
        <f t="shared" si="262"/>
        <v>0</v>
      </c>
      <c r="R4885" s="2503"/>
    </row>
    <row r="4886" spans="3:18" ht="14.25" customHeight="1">
      <c r="C4886" s="1719">
        <v>225</v>
      </c>
      <c r="D4886" s="1929" t="s">
        <v>5130</v>
      </c>
      <c r="E4886" s="1720">
        <v>10</v>
      </c>
      <c r="F4886" s="1721" t="s">
        <v>508</v>
      </c>
      <c r="G4886" s="1780">
        <v>18</v>
      </c>
      <c r="H4886" s="1721">
        <v>2022</v>
      </c>
      <c r="I4886" s="1723">
        <v>409.8</v>
      </c>
      <c r="J4886" s="1721">
        <f t="shared" si="263"/>
        <v>40</v>
      </c>
      <c r="K4886" s="1723">
        <f t="shared" si="260"/>
        <v>245.88</v>
      </c>
      <c r="L4886" s="1721"/>
      <c r="M4886" s="1721"/>
      <c r="N4886" s="1724">
        <f t="shared" si="261"/>
        <v>0</v>
      </c>
      <c r="O4886" s="2126"/>
      <c r="P4886" s="2126"/>
      <c r="Q4886" s="2126">
        <f t="shared" si="262"/>
        <v>0</v>
      </c>
      <c r="R4886" s="2503"/>
    </row>
    <row r="4887" spans="3:18" ht="14.25" customHeight="1">
      <c r="C4887" s="1719">
        <v>226</v>
      </c>
      <c r="D4887" s="1929" t="s">
        <v>2169</v>
      </c>
      <c r="E4887" s="1720">
        <v>10</v>
      </c>
      <c r="F4887" s="1721" t="s">
        <v>508</v>
      </c>
      <c r="G4887" s="1780">
        <v>18</v>
      </c>
      <c r="H4887" s="1721">
        <v>2022</v>
      </c>
      <c r="I4887" s="1723">
        <v>1215</v>
      </c>
      <c r="J4887" s="1721">
        <f t="shared" si="263"/>
        <v>40</v>
      </c>
      <c r="K4887" s="1723">
        <f t="shared" si="260"/>
        <v>729</v>
      </c>
      <c r="L4887" s="1721"/>
      <c r="M4887" s="1721"/>
      <c r="N4887" s="1724">
        <f t="shared" si="261"/>
        <v>0</v>
      </c>
      <c r="O4887" s="2126"/>
      <c r="P4887" s="2126"/>
      <c r="Q4887" s="2126">
        <f t="shared" si="262"/>
        <v>0</v>
      </c>
      <c r="R4887" s="2503"/>
    </row>
    <row r="4888" spans="3:18" ht="14.25" customHeight="1">
      <c r="C4888" s="1719">
        <v>227</v>
      </c>
      <c r="D4888" s="1929" t="s">
        <v>5131</v>
      </c>
      <c r="E4888" s="1720">
        <v>10</v>
      </c>
      <c r="F4888" s="1721" t="s">
        <v>508</v>
      </c>
      <c r="G4888" s="1780">
        <v>14</v>
      </c>
      <c r="H4888" s="1721">
        <v>2022</v>
      </c>
      <c r="I4888" s="1723">
        <v>1537.2</v>
      </c>
      <c r="J4888" s="1721">
        <f t="shared" si="263"/>
        <v>40</v>
      </c>
      <c r="K4888" s="1723">
        <f t="shared" si="260"/>
        <v>922.31999999999994</v>
      </c>
      <c r="L4888" s="1721"/>
      <c r="M4888" s="1721"/>
      <c r="N4888" s="1724">
        <f t="shared" si="261"/>
        <v>0</v>
      </c>
      <c r="O4888" s="2126"/>
      <c r="P4888" s="2126"/>
      <c r="Q4888" s="2126">
        <f t="shared" si="262"/>
        <v>0</v>
      </c>
      <c r="R4888" s="2503"/>
    </row>
    <row r="4889" spans="3:18" ht="14.25" customHeight="1">
      <c r="C4889" s="1719">
        <v>228</v>
      </c>
      <c r="D4889" s="1929" t="s">
        <v>5132</v>
      </c>
      <c r="E4889" s="1720">
        <v>10</v>
      </c>
      <c r="F4889" s="1721" t="s">
        <v>508</v>
      </c>
      <c r="G4889" s="1780">
        <v>9</v>
      </c>
      <c r="H4889" s="1721">
        <v>2022</v>
      </c>
      <c r="I4889" s="1723">
        <v>594.79999999999995</v>
      </c>
      <c r="J4889" s="1721">
        <f t="shared" si="263"/>
        <v>40</v>
      </c>
      <c r="K4889" s="1723">
        <f t="shared" si="260"/>
        <v>356.88</v>
      </c>
      <c r="L4889" s="1721"/>
      <c r="M4889" s="1721"/>
      <c r="N4889" s="1724">
        <f t="shared" si="261"/>
        <v>0</v>
      </c>
      <c r="O4889" s="2126"/>
      <c r="P4889" s="2126"/>
      <c r="Q4889" s="2126">
        <f t="shared" si="262"/>
        <v>0</v>
      </c>
      <c r="R4889" s="2503"/>
    </row>
    <row r="4890" spans="3:18" ht="14.25" customHeight="1">
      <c r="C4890" s="1719">
        <v>229</v>
      </c>
      <c r="D4890" s="1929" t="s">
        <v>2169</v>
      </c>
      <c r="E4890" s="1720">
        <v>10</v>
      </c>
      <c r="F4890" s="1721" t="s">
        <v>508</v>
      </c>
      <c r="G4890" s="1780">
        <v>11</v>
      </c>
      <c r="H4890" s="1721">
        <v>2022</v>
      </c>
      <c r="I4890" s="1723">
        <v>742.5</v>
      </c>
      <c r="J4890" s="1721">
        <f t="shared" si="263"/>
        <v>40</v>
      </c>
      <c r="K4890" s="1723">
        <f t="shared" si="260"/>
        <v>445.5</v>
      </c>
      <c r="L4890" s="1721"/>
      <c r="M4890" s="1721"/>
      <c r="N4890" s="1724">
        <f t="shared" si="261"/>
        <v>0</v>
      </c>
      <c r="O4890" s="2126"/>
      <c r="P4890" s="2126"/>
      <c r="Q4890" s="2126">
        <f t="shared" si="262"/>
        <v>0</v>
      </c>
      <c r="R4890" s="2503"/>
    </row>
    <row r="4891" spans="3:18" ht="14.25" customHeight="1">
      <c r="C4891" s="1719">
        <v>230</v>
      </c>
      <c r="D4891" s="1929" t="s">
        <v>5130</v>
      </c>
      <c r="E4891" s="1720">
        <v>10</v>
      </c>
      <c r="F4891" s="1721" t="s">
        <v>508</v>
      </c>
      <c r="G4891" s="1780">
        <v>20</v>
      </c>
      <c r="H4891" s="1721">
        <v>2022</v>
      </c>
      <c r="I4891" s="1723">
        <v>450.7</v>
      </c>
      <c r="J4891" s="1721">
        <f t="shared" si="263"/>
        <v>40</v>
      </c>
      <c r="K4891" s="1723">
        <f t="shared" si="260"/>
        <v>270.41999999999996</v>
      </c>
      <c r="L4891" s="1721"/>
      <c r="M4891" s="1721"/>
      <c r="N4891" s="1724">
        <f t="shared" si="261"/>
        <v>0</v>
      </c>
      <c r="O4891" s="2126"/>
      <c r="P4891" s="2126"/>
      <c r="Q4891" s="2126">
        <f t="shared" si="262"/>
        <v>0</v>
      </c>
      <c r="R4891" s="2503"/>
    </row>
    <row r="4892" spans="3:18" ht="14.25" customHeight="1">
      <c r="C4892" s="1719">
        <v>231</v>
      </c>
      <c r="D4892" s="1929" t="s">
        <v>5133</v>
      </c>
      <c r="E4892" s="1720">
        <v>10</v>
      </c>
      <c r="F4892" s="1721" t="s">
        <v>508</v>
      </c>
      <c r="G4892" s="1780">
        <v>6</v>
      </c>
      <c r="H4892" s="1721">
        <v>2022</v>
      </c>
      <c r="I4892" s="1723">
        <v>418.8</v>
      </c>
      <c r="J4892" s="1721">
        <f t="shared" si="263"/>
        <v>40</v>
      </c>
      <c r="K4892" s="1723">
        <f t="shared" si="260"/>
        <v>251.28</v>
      </c>
      <c r="L4892" s="1721"/>
      <c r="M4892" s="1721"/>
      <c r="N4892" s="1724">
        <f t="shared" si="261"/>
        <v>0</v>
      </c>
      <c r="O4892" s="2126"/>
      <c r="P4892" s="2126"/>
      <c r="Q4892" s="2126">
        <f t="shared" si="262"/>
        <v>0</v>
      </c>
      <c r="R4892" s="2503"/>
    </row>
    <row r="4893" spans="3:18" ht="14.25" customHeight="1">
      <c r="C4893" s="1719">
        <v>232</v>
      </c>
      <c r="D4893" s="1929" t="s">
        <v>6331</v>
      </c>
      <c r="E4893" s="1720">
        <v>10</v>
      </c>
      <c r="F4893" s="1721" t="s">
        <v>508</v>
      </c>
      <c r="G4893" s="1780">
        <v>4</v>
      </c>
      <c r="H4893" s="1721">
        <v>2022</v>
      </c>
      <c r="I4893" s="1723">
        <v>345.9</v>
      </c>
      <c r="J4893" s="1721">
        <f t="shared" si="263"/>
        <v>40</v>
      </c>
      <c r="K4893" s="1723">
        <f t="shared" si="260"/>
        <v>207.54</v>
      </c>
      <c r="L4893" s="1721"/>
      <c r="M4893" s="1721"/>
      <c r="N4893" s="1724">
        <f t="shared" si="261"/>
        <v>0</v>
      </c>
      <c r="O4893" s="2126"/>
      <c r="P4893" s="2126"/>
      <c r="Q4893" s="2126">
        <f t="shared" si="262"/>
        <v>0</v>
      </c>
      <c r="R4893" s="2503"/>
    </row>
    <row r="4894" spans="3:18" ht="14.25" customHeight="1">
      <c r="C4894" s="1719">
        <v>233</v>
      </c>
      <c r="D4894" s="1929" t="s">
        <v>2185</v>
      </c>
      <c r="E4894" s="1720">
        <v>10</v>
      </c>
      <c r="F4894" s="1721" t="s">
        <v>508</v>
      </c>
      <c r="G4894" s="1780">
        <v>18</v>
      </c>
      <c r="H4894" s="1721">
        <v>2022</v>
      </c>
      <c r="I4894" s="1723">
        <v>715.5</v>
      </c>
      <c r="J4894" s="1721">
        <f t="shared" ref="J4894:J4957" si="264">IF(($J$14-H4894)*J$4380&gt;100,100,($J$14-H4894)*J$4380)</f>
        <v>40</v>
      </c>
      <c r="K4894" s="1723">
        <f t="shared" si="260"/>
        <v>429.3</v>
      </c>
      <c r="L4894" s="1721"/>
      <c r="M4894" s="1721"/>
      <c r="N4894" s="1724">
        <f t="shared" si="261"/>
        <v>0</v>
      </c>
      <c r="O4894" s="2126"/>
      <c r="P4894" s="2126"/>
      <c r="Q4894" s="2126">
        <f t="shared" si="262"/>
        <v>0</v>
      </c>
      <c r="R4894" s="2503"/>
    </row>
    <row r="4895" spans="3:18" ht="14.25" customHeight="1">
      <c r="C4895" s="1719">
        <v>234</v>
      </c>
      <c r="D4895" s="1929" t="s">
        <v>5117</v>
      </c>
      <c r="E4895" s="1720">
        <v>10</v>
      </c>
      <c r="F4895" s="1721" t="s">
        <v>508</v>
      </c>
      <c r="G4895" s="1780">
        <v>7</v>
      </c>
      <c r="H4895" s="1721">
        <v>2022</v>
      </c>
      <c r="I4895" s="1723">
        <v>254.3</v>
      </c>
      <c r="J4895" s="1721">
        <f t="shared" si="264"/>
        <v>40</v>
      </c>
      <c r="K4895" s="1723">
        <f t="shared" si="260"/>
        <v>152.57999999999998</v>
      </c>
      <c r="L4895" s="1721"/>
      <c r="M4895" s="1721"/>
      <c r="N4895" s="1724">
        <f t="shared" si="261"/>
        <v>0</v>
      </c>
      <c r="O4895" s="2126"/>
      <c r="P4895" s="2126"/>
      <c r="Q4895" s="2126">
        <f t="shared" si="262"/>
        <v>0</v>
      </c>
      <c r="R4895" s="2503"/>
    </row>
    <row r="4896" spans="3:18" ht="14.25" customHeight="1">
      <c r="C4896" s="1719">
        <v>235</v>
      </c>
      <c r="D4896" s="1929" t="s">
        <v>2429</v>
      </c>
      <c r="E4896" s="1720">
        <v>10</v>
      </c>
      <c r="F4896" s="1721" t="s">
        <v>508</v>
      </c>
      <c r="G4896" s="1780">
        <v>1</v>
      </c>
      <c r="H4896" s="1721">
        <v>2022</v>
      </c>
      <c r="I4896" s="1723">
        <v>74.3</v>
      </c>
      <c r="J4896" s="1721">
        <f t="shared" si="264"/>
        <v>40</v>
      </c>
      <c r="K4896" s="1723">
        <f t="shared" si="260"/>
        <v>44.58</v>
      </c>
      <c r="L4896" s="1721"/>
      <c r="M4896" s="1721"/>
      <c r="N4896" s="1724">
        <f t="shared" si="261"/>
        <v>0</v>
      </c>
      <c r="O4896" s="2126"/>
      <c r="P4896" s="2126"/>
      <c r="Q4896" s="2126">
        <f t="shared" si="262"/>
        <v>0</v>
      </c>
      <c r="R4896" s="2503"/>
    </row>
    <row r="4897" spans="3:18" ht="14.25" customHeight="1">
      <c r="C4897" s="1719">
        <v>236</v>
      </c>
      <c r="D4897" s="1929" t="s">
        <v>2230</v>
      </c>
      <c r="E4897" s="1720">
        <v>10</v>
      </c>
      <c r="F4897" s="1721" t="s">
        <v>508</v>
      </c>
      <c r="G4897" s="1780">
        <v>2</v>
      </c>
      <c r="H4897" s="1721">
        <v>2022</v>
      </c>
      <c r="I4897" s="1723">
        <v>62.7</v>
      </c>
      <c r="J4897" s="1721">
        <f t="shared" si="264"/>
        <v>40</v>
      </c>
      <c r="K4897" s="1723">
        <f t="shared" si="260"/>
        <v>37.620000000000005</v>
      </c>
      <c r="L4897" s="1721"/>
      <c r="M4897" s="1721"/>
      <c r="N4897" s="1724">
        <f t="shared" si="261"/>
        <v>0</v>
      </c>
      <c r="O4897" s="2126"/>
      <c r="P4897" s="2126"/>
      <c r="Q4897" s="2126">
        <f t="shared" si="262"/>
        <v>0</v>
      </c>
      <c r="R4897" s="2503"/>
    </row>
    <row r="4898" spans="3:18" ht="14.25" customHeight="1">
      <c r="C4898" s="1719">
        <v>237</v>
      </c>
      <c r="D4898" s="1929" t="s">
        <v>6332</v>
      </c>
      <c r="E4898" s="1720">
        <v>10</v>
      </c>
      <c r="F4898" s="1721" t="s">
        <v>508</v>
      </c>
      <c r="G4898" s="1780">
        <v>2</v>
      </c>
      <c r="H4898" s="1721">
        <v>2023</v>
      </c>
      <c r="I4898" s="1723">
        <v>220</v>
      </c>
      <c r="J4898" s="1721">
        <f t="shared" si="264"/>
        <v>30</v>
      </c>
      <c r="K4898" s="1723">
        <f t="shared" si="260"/>
        <v>154</v>
      </c>
      <c r="L4898" s="1721"/>
      <c r="M4898" s="1721"/>
      <c r="N4898" s="1724">
        <f t="shared" si="261"/>
        <v>0</v>
      </c>
      <c r="O4898" s="2126"/>
      <c r="P4898" s="2126"/>
      <c r="Q4898" s="2126">
        <f t="shared" si="262"/>
        <v>0</v>
      </c>
      <c r="R4898" s="2503"/>
    </row>
    <row r="4899" spans="3:18" ht="14.25" customHeight="1">
      <c r="C4899" s="1719">
        <v>238</v>
      </c>
      <c r="D4899" s="1929" t="s">
        <v>2206</v>
      </c>
      <c r="E4899" s="1720">
        <v>10</v>
      </c>
      <c r="F4899" s="1721" t="s">
        <v>508</v>
      </c>
      <c r="G4899" s="1780">
        <v>1</v>
      </c>
      <c r="H4899" s="1721">
        <v>2020</v>
      </c>
      <c r="I4899" s="1723">
        <v>41</v>
      </c>
      <c r="J4899" s="1721">
        <f t="shared" si="264"/>
        <v>60</v>
      </c>
      <c r="K4899" s="1723">
        <f t="shared" si="260"/>
        <v>16.400000000000002</v>
      </c>
      <c r="L4899" s="1721"/>
      <c r="M4899" s="1721"/>
      <c r="N4899" s="1724">
        <f t="shared" si="261"/>
        <v>0</v>
      </c>
      <c r="O4899" s="2126"/>
      <c r="P4899" s="2126"/>
      <c r="Q4899" s="2126">
        <f t="shared" si="262"/>
        <v>0</v>
      </c>
      <c r="R4899" s="2503"/>
    </row>
    <row r="4900" spans="3:18" ht="14.25" customHeight="1">
      <c r="C4900" s="1719">
        <v>239</v>
      </c>
      <c r="D4900" s="1929" t="s">
        <v>2429</v>
      </c>
      <c r="E4900" s="1720">
        <v>10</v>
      </c>
      <c r="F4900" s="1721" t="s">
        <v>508</v>
      </c>
      <c r="G4900" s="1780">
        <v>3</v>
      </c>
      <c r="H4900" s="1721">
        <v>2023</v>
      </c>
      <c r="I4900" s="1723">
        <v>160.19999999999999</v>
      </c>
      <c r="J4900" s="1721">
        <f t="shared" si="264"/>
        <v>30</v>
      </c>
      <c r="K4900" s="1723">
        <f t="shared" si="260"/>
        <v>112.13999999999999</v>
      </c>
      <c r="L4900" s="1721"/>
      <c r="M4900" s="1721"/>
      <c r="N4900" s="1724">
        <f t="shared" si="261"/>
        <v>0</v>
      </c>
      <c r="O4900" s="2126"/>
      <c r="P4900" s="2126"/>
      <c r="Q4900" s="2126">
        <f t="shared" si="262"/>
        <v>0</v>
      </c>
      <c r="R4900" s="2503"/>
    </row>
    <row r="4901" spans="3:18" ht="14.25" customHeight="1">
      <c r="C4901" s="1719">
        <v>240</v>
      </c>
      <c r="D4901" s="1929" t="s">
        <v>2177</v>
      </c>
      <c r="E4901" s="1720">
        <v>10</v>
      </c>
      <c r="F4901" s="1721" t="s">
        <v>508</v>
      </c>
      <c r="G4901" s="1780">
        <v>3</v>
      </c>
      <c r="H4901" s="1721">
        <v>2023</v>
      </c>
      <c r="I4901" s="1723">
        <v>55.8</v>
      </c>
      <c r="J4901" s="1721">
        <f t="shared" si="264"/>
        <v>30</v>
      </c>
      <c r="K4901" s="1723">
        <f t="shared" si="260"/>
        <v>39.06</v>
      </c>
      <c r="L4901" s="1721"/>
      <c r="M4901" s="1721"/>
      <c r="N4901" s="1724">
        <f t="shared" si="261"/>
        <v>0</v>
      </c>
      <c r="O4901" s="2126"/>
      <c r="P4901" s="2126"/>
      <c r="Q4901" s="2126">
        <f t="shared" si="262"/>
        <v>0</v>
      </c>
      <c r="R4901" s="2503"/>
    </row>
    <row r="4902" spans="3:18" ht="14.25" customHeight="1">
      <c r="C4902" s="1719">
        <v>241</v>
      </c>
      <c r="D4902" s="1929" t="s">
        <v>5148</v>
      </c>
      <c r="E4902" s="1720">
        <v>10</v>
      </c>
      <c r="F4902" s="1721" t="s">
        <v>508</v>
      </c>
      <c r="G4902" s="1780">
        <v>1</v>
      </c>
      <c r="H4902" s="1721">
        <v>2023</v>
      </c>
      <c r="I4902" s="1723">
        <v>23.2</v>
      </c>
      <c r="J4902" s="1721">
        <f t="shared" si="264"/>
        <v>30</v>
      </c>
      <c r="K4902" s="1723">
        <f t="shared" si="260"/>
        <v>16.239999999999998</v>
      </c>
      <c r="L4902" s="1721"/>
      <c r="M4902" s="1721"/>
      <c r="N4902" s="1724">
        <f t="shared" si="261"/>
        <v>0</v>
      </c>
      <c r="O4902" s="2126"/>
      <c r="P4902" s="2126"/>
      <c r="Q4902" s="2126">
        <f t="shared" si="262"/>
        <v>0</v>
      </c>
      <c r="R4902" s="2503"/>
    </row>
    <row r="4903" spans="3:18" ht="14.25" customHeight="1">
      <c r="C4903" s="1719">
        <v>242</v>
      </c>
      <c r="D4903" s="1929" t="s">
        <v>6501</v>
      </c>
      <c r="E4903" s="1720">
        <v>10</v>
      </c>
      <c r="F4903" s="1721" t="s">
        <v>508</v>
      </c>
      <c r="G4903" s="1780">
        <v>3</v>
      </c>
      <c r="H4903" s="1721">
        <v>2023</v>
      </c>
      <c r="I4903" s="1723">
        <v>54.5</v>
      </c>
      <c r="J4903" s="1721">
        <f t="shared" si="264"/>
        <v>30</v>
      </c>
      <c r="K4903" s="1723">
        <f t="shared" si="260"/>
        <v>38.150000000000006</v>
      </c>
      <c r="L4903" s="1721"/>
      <c r="M4903" s="1721"/>
      <c r="N4903" s="1724">
        <f t="shared" si="261"/>
        <v>0</v>
      </c>
      <c r="O4903" s="2126"/>
      <c r="P4903" s="2126"/>
      <c r="Q4903" s="2126">
        <f t="shared" si="262"/>
        <v>0</v>
      </c>
      <c r="R4903" s="2503"/>
    </row>
    <row r="4904" spans="3:18" ht="14.25" customHeight="1">
      <c r="C4904" s="1579">
        <v>1</v>
      </c>
      <c r="D4904" s="1970" t="s">
        <v>2116</v>
      </c>
      <c r="E4904" s="1580">
        <v>10</v>
      </c>
      <c r="F4904" s="1581" t="s">
        <v>508</v>
      </c>
      <c r="G4904" s="1726">
        <v>34</v>
      </c>
      <c r="H4904" s="1581">
        <v>2005</v>
      </c>
      <c r="I4904" s="1583">
        <v>7077.3379999999997</v>
      </c>
      <c r="J4904" s="1581">
        <f t="shared" si="264"/>
        <v>100</v>
      </c>
      <c r="K4904" s="1583">
        <f t="shared" si="260"/>
        <v>0</v>
      </c>
      <c r="L4904" s="1581"/>
      <c r="M4904" s="1581"/>
      <c r="N4904" s="1584">
        <f t="shared" si="261"/>
        <v>0</v>
      </c>
      <c r="O4904" s="2103"/>
      <c r="P4904" s="2103"/>
      <c r="Q4904" s="2103">
        <f t="shared" si="262"/>
        <v>0</v>
      </c>
      <c r="R4904" s="2399" t="s">
        <v>478</v>
      </c>
    </row>
    <row r="4905" spans="3:18" ht="14.25" customHeight="1">
      <c r="C4905" s="1579">
        <v>2</v>
      </c>
      <c r="D4905" s="1970" t="s">
        <v>2380</v>
      </c>
      <c r="E4905" s="1580">
        <v>10</v>
      </c>
      <c r="F4905" s="1581" t="s">
        <v>508</v>
      </c>
      <c r="G4905" s="1726">
        <v>271</v>
      </c>
      <c r="H4905" s="1581">
        <v>2005</v>
      </c>
      <c r="I4905" s="1583">
        <v>8206.6929999999993</v>
      </c>
      <c r="J4905" s="1581">
        <f t="shared" si="264"/>
        <v>100</v>
      </c>
      <c r="K4905" s="1583">
        <f t="shared" si="260"/>
        <v>0</v>
      </c>
      <c r="L4905" s="1581"/>
      <c r="M4905" s="1581"/>
      <c r="N4905" s="1584">
        <f t="shared" si="261"/>
        <v>0</v>
      </c>
      <c r="O4905" s="2103"/>
      <c r="P4905" s="2103"/>
      <c r="Q4905" s="2103">
        <f t="shared" si="262"/>
        <v>0</v>
      </c>
      <c r="R4905" s="2400"/>
    </row>
    <row r="4906" spans="3:18" ht="14.25" customHeight="1">
      <c r="C4906" s="1579">
        <v>3</v>
      </c>
      <c r="D4906" s="1970" t="s">
        <v>2122</v>
      </c>
      <c r="E4906" s="1580">
        <v>10</v>
      </c>
      <c r="F4906" s="1581" t="s">
        <v>508</v>
      </c>
      <c r="G4906" s="1726">
        <v>1</v>
      </c>
      <c r="H4906" s="1581">
        <v>2005</v>
      </c>
      <c r="I4906" s="1583">
        <v>465.01400000000001</v>
      </c>
      <c r="J4906" s="1581">
        <f t="shared" si="264"/>
        <v>100</v>
      </c>
      <c r="K4906" s="1583">
        <f t="shared" si="260"/>
        <v>0</v>
      </c>
      <c r="L4906" s="1581"/>
      <c r="M4906" s="1581"/>
      <c r="N4906" s="1584">
        <f t="shared" si="261"/>
        <v>0</v>
      </c>
      <c r="O4906" s="2103"/>
      <c r="P4906" s="2103"/>
      <c r="Q4906" s="2103">
        <f t="shared" si="262"/>
        <v>0</v>
      </c>
      <c r="R4906" s="2400"/>
    </row>
    <row r="4907" spans="3:18" ht="14.25" customHeight="1">
      <c r="C4907" s="1579">
        <v>4</v>
      </c>
      <c r="D4907" s="1970" t="s">
        <v>2130</v>
      </c>
      <c r="E4907" s="1580">
        <v>10</v>
      </c>
      <c r="F4907" s="1581" t="s">
        <v>508</v>
      </c>
      <c r="G4907" s="1726">
        <v>2</v>
      </c>
      <c r="H4907" s="1581">
        <v>2005</v>
      </c>
      <c r="I4907" s="1583">
        <v>647.65200000000004</v>
      </c>
      <c r="J4907" s="1581">
        <f t="shared" si="264"/>
        <v>100</v>
      </c>
      <c r="K4907" s="1583">
        <f t="shared" si="260"/>
        <v>0</v>
      </c>
      <c r="L4907" s="1581"/>
      <c r="M4907" s="1581"/>
      <c r="N4907" s="1584">
        <f t="shared" si="261"/>
        <v>0</v>
      </c>
      <c r="O4907" s="2103"/>
      <c r="P4907" s="2103"/>
      <c r="Q4907" s="2103">
        <f t="shared" si="262"/>
        <v>0</v>
      </c>
      <c r="R4907" s="2400"/>
    </row>
    <row r="4908" spans="3:18" ht="14.25" customHeight="1">
      <c r="C4908" s="1579">
        <v>5</v>
      </c>
      <c r="D4908" s="1970" t="s">
        <v>2381</v>
      </c>
      <c r="E4908" s="1580">
        <v>10</v>
      </c>
      <c r="F4908" s="1581" t="s">
        <v>508</v>
      </c>
      <c r="G4908" s="1726">
        <v>48</v>
      </c>
      <c r="H4908" s="1581">
        <v>2005</v>
      </c>
      <c r="I4908" s="1583">
        <v>3853.9679999999998</v>
      </c>
      <c r="J4908" s="1581">
        <f t="shared" si="264"/>
        <v>100</v>
      </c>
      <c r="K4908" s="1583">
        <f t="shared" si="260"/>
        <v>0</v>
      </c>
      <c r="L4908" s="1581"/>
      <c r="M4908" s="1581"/>
      <c r="N4908" s="1584">
        <f t="shared" si="261"/>
        <v>0</v>
      </c>
      <c r="O4908" s="2103"/>
      <c r="P4908" s="2103"/>
      <c r="Q4908" s="2103">
        <f t="shared" si="262"/>
        <v>0</v>
      </c>
      <c r="R4908" s="2400"/>
    </row>
    <row r="4909" spans="3:18" ht="14.25" customHeight="1">
      <c r="C4909" s="1579">
        <v>6</v>
      </c>
      <c r="D4909" s="1970" t="s">
        <v>2382</v>
      </c>
      <c r="E4909" s="1580">
        <v>10</v>
      </c>
      <c r="F4909" s="1581" t="s">
        <v>508</v>
      </c>
      <c r="G4909" s="1726">
        <v>1</v>
      </c>
      <c r="H4909" s="1581">
        <v>2005</v>
      </c>
      <c r="I4909" s="1583">
        <v>140.90700000000001</v>
      </c>
      <c r="J4909" s="1581">
        <f t="shared" si="264"/>
        <v>100</v>
      </c>
      <c r="K4909" s="1583">
        <f t="shared" si="260"/>
        <v>0</v>
      </c>
      <c r="L4909" s="1581"/>
      <c r="M4909" s="1581"/>
      <c r="N4909" s="1584">
        <f t="shared" si="261"/>
        <v>0</v>
      </c>
      <c r="O4909" s="2103"/>
      <c r="P4909" s="2103"/>
      <c r="Q4909" s="2103">
        <f t="shared" si="262"/>
        <v>0</v>
      </c>
      <c r="R4909" s="2400"/>
    </row>
    <row r="4910" spans="3:18" ht="14.25" customHeight="1">
      <c r="C4910" s="1579">
        <v>7</v>
      </c>
      <c r="D4910" s="1970" t="s">
        <v>2383</v>
      </c>
      <c r="E4910" s="1580">
        <v>10</v>
      </c>
      <c r="F4910" s="1581" t="s">
        <v>508</v>
      </c>
      <c r="G4910" s="1726">
        <v>19</v>
      </c>
      <c r="H4910" s="1581">
        <v>2005</v>
      </c>
      <c r="I4910" s="1583">
        <v>2591.239</v>
      </c>
      <c r="J4910" s="1581">
        <f t="shared" si="264"/>
        <v>100</v>
      </c>
      <c r="K4910" s="1583">
        <f t="shared" si="260"/>
        <v>0</v>
      </c>
      <c r="L4910" s="1581"/>
      <c r="M4910" s="1581"/>
      <c r="N4910" s="1584">
        <f t="shared" si="261"/>
        <v>0</v>
      </c>
      <c r="O4910" s="2103"/>
      <c r="P4910" s="2103"/>
      <c r="Q4910" s="2103">
        <f t="shared" si="262"/>
        <v>0</v>
      </c>
      <c r="R4910" s="2400"/>
    </row>
    <row r="4911" spans="3:18" ht="14.25" customHeight="1">
      <c r="C4911" s="1579">
        <v>8</v>
      </c>
      <c r="D4911" s="1970" t="s">
        <v>2384</v>
      </c>
      <c r="E4911" s="1580">
        <v>10</v>
      </c>
      <c r="F4911" s="1581" t="s">
        <v>508</v>
      </c>
      <c r="G4911" s="1726">
        <v>18</v>
      </c>
      <c r="H4911" s="1581">
        <v>2005</v>
      </c>
      <c r="I4911" s="1583">
        <v>1176.624</v>
      </c>
      <c r="J4911" s="1581">
        <f t="shared" si="264"/>
        <v>100</v>
      </c>
      <c r="K4911" s="1583">
        <f t="shared" si="260"/>
        <v>0</v>
      </c>
      <c r="L4911" s="1581"/>
      <c r="M4911" s="1581"/>
      <c r="N4911" s="1584">
        <f t="shared" si="261"/>
        <v>0</v>
      </c>
      <c r="O4911" s="2103"/>
      <c r="P4911" s="2103"/>
      <c r="Q4911" s="2103">
        <f t="shared" si="262"/>
        <v>0</v>
      </c>
      <c r="R4911" s="2400"/>
    </row>
    <row r="4912" spans="3:18" ht="14.25" customHeight="1">
      <c r="C4912" s="1579">
        <v>9</v>
      </c>
      <c r="D4912" s="1970" t="s">
        <v>2385</v>
      </c>
      <c r="E4912" s="1580">
        <v>10</v>
      </c>
      <c r="F4912" s="1581" t="s">
        <v>508</v>
      </c>
      <c r="G4912" s="1726">
        <v>19</v>
      </c>
      <c r="H4912" s="1581">
        <v>2005</v>
      </c>
      <c r="I4912" s="1583">
        <v>1241.992</v>
      </c>
      <c r="J4912" s="1581">
        <f t="shared" si="264"/>
        <v>100</v>
      </c>
      <c r="K4912" s="1583">
        <f t="shared" si="260"/>
        <v>0</v>
      </c>
      <c r="L4912" s="1581"/>
      <c r="M4912" s="1581"/>
      <c r="N4912" s="1584">
        <f t="shared" si="261"/>
        <v>0</v>
      </c>
      <c r="O4912" s="2103"/>
      <c r="P4912" s="2103"/>
      <c r="Q4912" s="2103">
        <f t="shared" si="262"/>
        <v>0</v>
      </c>
      <c r="R4912" s="2400"/>
    </row>
    <row r="4913" spans="3:18" ht="14.25" customHeight="1">
      <c r="C4913" s="1579">
        <v>10</v>
      </c>
      <c r="D4913" s="1970" t="s">
        <v>2386</v>
      </c>
      <c r="E4913" s="1580">
        <v>10</v>
      </c>
      <c r="F4913" s="1581" t="s">
        <v>508</v>
      </c>
      <c r="G4913" s="1726">
        <v>40</v>
      </c>
      <c r="H4913" s="1581">
        <v>2005</v>
      </c>
      <c r="I4913" s="1583">
        <v>2423.92</v>
      </c>
      <c r="J4913" s="1581">
        <f t="shared" si="264"/>
        <v>100</v>
      </c>
      <c r="K4913" s="1583">
        <f t="shared" si="260"/>
        <v>0</v>
      </c>
      <c r="L4913" s="1581"/>
      <c r="M4913" s="1581"/>
      <c r="N4913" s="1584">
        <f t="shared" si="261"/>
        <v>0</v>
      </c>
      <c r="O4913" s="2103"/>
      <c r="P4913" s="2103"/>
      <c r="Q4913" s="2103">
        <f t="shared" si="262"/>
        <v>0</v>
      </c>
      <c r="R4913" s="2400"/>
    </row>
    <row r="4914" spans="3:18" ht="14.25" customHeight="1">
      <c r="C4914" s="1579">
        <v>11</v>
      </c>
      <c r="D4914" s="1970" t="s">
        <v>2225</v>
      </c>
      <c r="E4914" s="1580">
        <v>10</v>
      </c>
      <c r="F4914" s="1581" t="s">
        <v>508</v>
      </c>
      <c r="G4914" s="1726">
        <v>44</v>
      </c>
      <c r="H4914" s="1581">
        <v>2005</v>
      </c>
      <c r="I4914" s="1583">
        <v>2646.7759999999998</v>
      </c>
      <c r="J4914" s="1581">
        <f t="shared" si="264"/>
        <v>100</v>
      </c>
      <c r="K4914" s="1583">
        <f t="shared" si="260"/>
        <v>0</v>
      </c>
      <c r="L4914" s="1581"/>
      <c r="M4914" s="1581"/>
      <c r="N4914" s="1584">
        <f t="shared" si="261"/>
        <v>0</v>
      </c>
      <c r="O4914" s="2103"/>
      <c r="P4914" s="2103"/>
      <c r="Q4914" s="2103">
        <f t="shared" si="262"/>
        <v>0</v>
      </c>
      <c r="R4914" s="2400"/>
    </row>
    <row r="4915" spans="3:18" ht="14.25" customHeight="1">
      <c r="C4915" s="1579">
        <v>12</v>
      </c>
      <c r="D4915" s="1970" t="s">
        <v>2387</v>
      </c>
      <c r="E4915" s="1580">
        <v>10</v>
      </c>
      <c r="F4915" s="1581" t="s">
        <v>508</v>
      </c>
      <c r="G4915" s="1726">
        <v>50</v>
      </c>
      <c r="H4915" s="1581">
        <v>2005</v>
      </c>
      <c r="I4915" s="1583">
        <v>2501</v>
      </c>
      <c r="J4915" s="1581">
        <f t="shared" si="264"/>
        <v>100</v>
      </c>
      <c r="K4915" s="1583">
        <f t="shared" si="260"/>
        <v>0</v>
      </c>
      <c r="L4915" s="1581"/>
      <c r="M4915" s="1581"/>
      <c r="N4915" s="1584">
        <f t="shared" si="261"/>
        <v>0</v>
      </c>
      <c r="O4915" s="2103"/>
      <c r="P4915" s="2103"/>
      <c r="Q4915" s="2103">
        <f t="shared" si="262"/>
        <v>0</v>
      </c>
      <c r="R4915" s="2400"/>
    </row>
    <row r="4916" spans="3:18" ht="14.25" customHeight="1">
      <c r="C4916" s="1579">
        <v>13</v>
      </c>
      <c r="D4916" s="1970" t="s">
        <v>2388</v>
      </c>
      <c r="E4916" s="1580">
        <v>10</v>
      </c>
      <c r="F4916" s="1581" t="s">
        <v>508</v>
      </c>
      <c r="G4916" s="1726">
        <v>19</v>
      </c>
      <c r="H4916" s="1581">
        <v>2005</v>
      </c>
      <c r="I4916" s="1583">
        <v>1142.9259999999999</v>
      </c>
      <c r="J4916" s="1581">
        <f t="shared" si="264"/>
        <v>100</v>
      </c>
      <c r="K4916" s="1583">
        <f t="shared" si="260"/>
        <v>0</v>
      </c>
      <c r="L4916" s="1581"/>
      <c r="M4916" s="1581"/>
      <c r="N4916" s="1584">
        <f t="shared" si="261"/>
        <v>0</v>
      </c>
      <c r="O4916" s="2103"/>
      <c r="P4916" s="2103"/>
      <c r="Q4916" s="2103">
        <f t="shared" si="262"/>
        <v>0</v>
      </c>
      <c r="R4916" s="2400"/>
    </row>
    <row r="4917" spans="3:18" ht="14.25" customHeight="1">
      <c r="C4917" s="1579">
        <v>14</v>
      </c>
      <c r="D4917" s="1970" t="s">
        <v>2389</v>
      </c>
      <c r="E4917" s="1580">
        <v>10</v>
      </c>
      <c r="F4917" s="1581" t="s">
        <v>508</v>
      </c>
      <c r="G4917" s="1726">
        <v>1</v>
      </c>
      <c r="H4917" s="1581">
        <v>2005</v>
      </c>
      <c r="I4917" s="1583">
        <v>192.934</v>
      </c>
      <c r="J4917" s="1581">
        <f t="shared" si="264"/>
        <v>100</v>
      </c>
      <c r="K4917" s="1583">
        <f t="shared" si="260"/>
        <v>0</v>
      </c>
      <c r="L4917" s="1581"/>
      <c r="M4917" s="1581"/>
      <c r="N4917" s="1584">
        <f t="shared" si="261"/>
        <v>0</v>
      </c>
      <c r="O4917" s="2103"/>
      <c r="P4917" s="2103"/>
      <c r="Q4917" s="2103">
        <f t="shared" si="262"/>
        <v>0</v>
      </c>
      <c r="R4917" s="2400"/>
    </row>
    <row r="4918" spans="3:18" ht="14.25" customHeight="1">
      <c r="C4918" s="1579">
        <v>15</v>
      </c>
      <c r="D4918" s="1970" t="s">
        <v>2390</v>
      </c>
      <c r="E4918" s="1580">
        <v>10</v>
      </c>
      <c r="F4918" s="1581" t="s">
        <v>508</v>
      </c>
      <c r="G4918" s="1726">
        <v>21</v>
      </c>
      <c r="H4918" s="1581">
        <v>2005</v>
      </c>
      <c r="I4918" s="1583">
        <v>4616.6610000000001</v>
      </c>
      <c r="J4918" s="1581">
        <f t="shared" si="264"/>
        <v>100</v>
      </c>
      <c r="K4918" s="1583">
        <f t="shared" si="260"/>
        <v>0</v>
      </c>
      <c r="L4918" s="1581"/>
      <c r="M4918" s="1581"/>
      <c r="N4918" s="1584">
        <f t="shared" si="261"/>
        <v>0</v>
      </c>
      <c r="O4918" s="2103"/>
      <c r="P4918" s="2103"/>
      <c r="Q4918" s="2103">
        <f t="shared" si="262"/>
        <v>0</v>
      </c>
      <c r="R4918" s="2400"/>
    </row>
    <row r="4919" spans="3:18" ht="14.25" customHeight="1">
      <c r="C4919" s="1579">
        <v>16</v>
      </c>
      <c r="D4919" s="1970" t="s">
        <v>2391</v>
      </c>
      <c r="E4919" s="1580">
        <v>10</v>
      </c>
      <c r="F4919" s="1581" t="s">
        <v>508</v>
      </c>
      <c r="G4919" s="1726">
        <v>21</v>
      </c>
      <c r="H4919" s="1581">
        <v>2005</v>
      </c>
      <c r="I4919" s="1583">
        <v>3676.26</v>
      </c>
      <c r="J4919" s="1581">
        <f t="shared" si="264"/>
        <v>100</v>
      </c>
      <c r="K4919" s="1583">
        <f t="shared" si="260"/>
        <v>0</v>
      </c>
      <c r="L4919" s="1581"/>
      <c r="M4919" s="1581"/>
      <c r="N4919" s="1584">
        <f t="shared" si="261"/>
        <v>0</v>
      </c>
      <c r="O4919" s="2103"/>
      <c r="P4919" s="2103"/>
      <c r="Q4919" s="2103">
        <f t="shared" si="262"/>
        <v>0</v>
      </c>
      <c r="R4919" s="2400"/>
    </row>
    <row r="4920" spans="3:18" ht="14.25" customHeight="1">
      <c r="C4920" s="1579">
        <v>17</v>
      </c>
      <c r="D4920" s="1970" t="s">
        <v>2392</v>
      </c>
      <c r="E4920" s="1580">
        <v>10</v>
      </c>
      <c r="F4920" s="1581" t="s">
        <v>508</v>
      </c>
      <c r="G4920" s="1726">
        <v>43</v>
      </c>
      <c r="H4920" s="1581">
        <v>2005</v>
      </c>
      <c r="I4920" s="1583">
        <v>7527.58</v>
      </c>
      <c r="J4920" s="1581">
        <f t="shared" si="264"/>
        <v>100</v>
      </c>
      <c r="K4920" s="1583">
        <f t="shared" si="260"/>
        <v>0</v>
      </c>
      <c r="L4920" s="1581"/>
      <c r="M4920" s="1581"/>
      <c r="N4920" s="1584">
        <f t="shared" si="261"/>
        <v>0</v>
      </c>
      <c r="O4920" s="2103"/>
      <c r="P4920" s="2103"/>
      <c r="Q4920" s="2103">
        <f t="shared" si="262"/>
        <v>0</v>
      </c>
      <c r="R4920" s="2400"/>
    </row>
    <row r="4921" spans="3:18" ht="14.25" customHeight="1">
      <c r="C4921" s="1579">
        <v>18</v>
      </c>
      <c r="D4921" s="1970" t="s">
        <v>2393</v>
      </c>
      <c r="E4921" s="1580">
        <v>10</v>
      </c>
      <c r="F4921" s="1581" t="s">
        <v>508</v>
      </c>
      <c r="G4921" s="1726">
        <v>11</v>
      </c>
      <c r="H4921" s="1581">
        <v>2005</v>
      </c>
      <c r="I4921" s="1583">
        <v>2418.2510000000002</v>
      </c>
      <c r="J4921" s="1581">
        <f t="shared" si="264"/>
        <v>100</v>
      </c>
      <c r="K4921" s="1583">
        <f t="shared" si="260"/>
        <v>0</v>
      </c>
      <c r="L4921" s="1581"/>
      <c r="M4921" s="1581"/>
      <c r="N4921" s="1584">
        <f t="shared" si="261"/>
        <v>0</v>
      </c>
      <c r="O4921" s="2103"/>
      <c r="P4921" s="2103"/>
      <c r="Q4921" s="2103">
        <f t="shared" si="262"/>
        <v>0</v>
      </c>
      <c r="R4921" s="2400"/>
    </row>
    <row r="4922" spans="3:18" ht="14.25" customHeight="1">
      <c r="C4922" s="1579">
        <v>19</v>
      </c>
      <c r="D4922" s="1970" t="s">
        <v>2394</v>
      </c>
      <c r="E4922" s="1580">
        <v>10</v>
      </c>
      <c r="F4922" s="1581" t="s">
        <v>508</v>
      </c>
      <c r="G4922" s="1726">
        <v>17</v>
      </c>
      <c r="H4922" s="1581">
        <v>2005</v>
      </c>
      <c r="I4922" s="1583">
        <v>787.32100000000003</v>
      </c>
      <c r="J4922" s="1581">
        <f t="shared" si="264"/>
        <v>100</v>
      </c>
      <c r="K4922" s="1583">
        <f t="shared" si="260"/>
        <v>0</v>
      </c>
      <c r="L4922" s="1581"/>
      <c r="M4922" s="1581"/>
      <c r="N4922" s="1584">
        <f t="shared" si="261"/>
        <v>0</v>
      </c>
      <c r="O4922" s="2103"/>
      <c r="P4922" s="2103"/>
      <c r="Q4922" s="2103">
        <f t="shared" si="262"/>
        <v>0</v>
      </c>
      <c r="R4922" s="2400"/>
    </row>
    <row r="4923" spans="3:18" ht="14.25" customHeight="1">
      <c r="C4923" s="1579">
        <v>20</v>
      </c>
      <c r="D4923" s="1970" t="s">
        <v>2395</v>
      </c>
      <c r="E4923" s="1580">
        <v>10</v>
      </c>
      <c r="F4923" s="1581" t="s">
        <v>508</v>
      </c>
      <c r="G4923" s="1726">
        <v>1</v>
      </c>
      <c r="H4923" s="1581">
        <v>2005</v>
      </c>
      <c r="I4923" s="1583">
        <v>302.39499999999998</v>
      </c>
      <c r="J4923" s="1581">
        <f t="shared" si="264"/>
        <v>100</v>
      </c>
      <c r="K4923" s="1583">
        <f t="shared" si="260"/>
        <v>0</v>
      </c>
      <c r="L4923" s="1581"/>
      <c r="M4923" s="1581"/>
      <c r="N4923" s="1584">
        <f t="shared" si="261"/>
        <v>0</v>
      </c>
      <c r="O4923" s="2103"/>
      <c r="P4923" s="2103"/>
      <c r="Q4923" s="2103">
        <f t="shared" si="262"/>
        <v>0</v>
      </c>
      <c r="R4923" s="2400"/>
    </row>
    <row r="4924" spans="3:18" ht="14.25" customHeight="1">
      <c r="C4924" s="1579">
        <v>21</v>
      </c>
      <c r="D4924" s="1970" t="s">
        <v>2396</v>
      </c>
      <c r="E4924" s="1580">
        <v>10</v>
      </c>
      <c r="F4924" s="1581" t="s">
        <v>508</v>
      </c>
      <c r="G4924" s="1726">
        <v>1</v>
      </c>
      <c r="H4924" s="1581">
        <v>2005</v>
      </c>
      <c r="I4924" s="1583">
        <v>196.27</v>
      </c>
      <c r="J4924" s="1581">
        <f t="shared" si="264"/>
        <v>100</v>
      </c>
      <c r="K4924" s="1583">
        <f t="shared" si="260"/>
        <v>0</v>
      </c>
      <c r="L4924" s="1581"/>
      <c r="M4924" s="1581"/>
      <c r="N4924" s="1584">
        <f t="shared" si="261"/>
        <v>0</v>
      </c>
      <c r="O4924" s="2103"/>
      <c r="P4924" s="2103"/>
      <c r="Q4924" s="2103">
        <f t="shared" si="262"/>
        <v>0</v>
      </c>
      <c r="R4924" s="2400"/>
    </row>
    <row r="4925" spans="3:18" ht="14.25" customHeight="1">
      <c r="C4925" s="1579">
        <v>22</v>
      </c>
      <c r="D4925" s="1970" t="s">
        <v>2398</v>
      </c>
      <c r="E4925" s="1580">
        <v>10</v>
      </c>
      <c r="F4925" s="1581" t="s">
        <v>508</v>
      </c>
      <c r="G4925" s="1726">
        <v>3</v>
      </c>
      <c r="H4925" s="1581">
        <v>2005</v>
      </c>
      <c r="I4925" s="1583">
        <v>426.18599999999998</v>
      </c>
      <c r="J4925" s="1581">
        <f t="shared" si="264"/>
        <v>100</v>
      </c>
      <c r="K4925" s="1583">
        <f t="shared" si="260"/>
        <v>0</v>
      </c>
      <c r="L4925" s="1581"/>
      <c r="M4925" s="1581"/>
      <c r="N4925" s="1584">
        <f t="shared" si="261"/>
        <v>0</v>
      </c>
      <c r="O4925" s="2103"/>
      <c r="P4925" s="2103"/>
      <c r="Q4925" s="2103">
        <f t="shared" si="262"/>
        <v>0</v>
      </c>
      <c r="R4925" s="2400"/>
    </row>
    <row r="4926" spans="3:18" ht="14.25" customHeight="1">
      <c r="C4926" s="1579">
        <v>23</v>
      </c>
      <c r="D4926" s="1970" t="s">
        <v>2399</v>
      </c>
      <c r="E4926" s="1580">
        <v>10</v>
      </c>
      <c r="F4926" s="1581" t="s">
        <v>508</v>
      </c>
      <c r="G4926" s="1726">
        <v>2</v>
      </c>
      <c r="H4926" s="1581">
        <v>2005</v>
      </c>
      <c r="I4926" s="1583">
        <v>345.81</v>
      </c>
      <c r="J4926" s="1581">
        <f t="shared" si="264"/>
        <v>100</v>
      </c>
      <c r="K4926" s="1583">
        <f t="shared" si="260"/>
        <v>0</v>
      </c>
      <c r="L4926" s="1581"/>
      <c r="M4926" s="1581"/>
      <c r="N4926" s="1584">
        <f t="shared" si="261"/>
        <v>0</v>
      </c>
      <c r="O4926" s="2103"/>
      <c r="P4926" s="2103"/>
      <c r="Q4926" s="2103">
        <f t="shared" si="262"/>
        <v>0</v>
      </c>
      <c r="R4926" s="2400"/>
    </row>
    <row r="4927" spans="3:18" ht="14.25" customHeight="1">
      <c r="C4927" s="1579">
        <v>24</v>
      </c>
      <c r="D4927" s="1970" t="s">
        <v>2400</v>
      </c>
      <c r="E4927" s="1580">
        <v>10</v>
      </c>
      <c r="F4927" s="1581" t="s">
        <v>508</v>
      </c>
      <c r="G4927" s="1726">
        <v>1</v>
      </c>
      <c r="H4927" s="1581">
        <v>2005</v>
      </c>
      <c r="I4927" s="1583">
        <v>228.982</v>
      </c>
      <c r="J4927" s="1581">
        <f t="shared" si="264"/>
        <v>100</v>
      </c>
      <c r="K4927" s="1583">
        <f t="shared" si="260"/>
        <v>0</v>
      </c>
      <c r="L4927" s="1581"/>
      <c r="M4927" s="1581"/>
      <c r="N4927" s="1584">
        <f t="shared" si="261"/>
        <v>0</v>
      </c>
      <c r="O4927" s="2103"/>
      <c r="P4927" s="2103"/>
      <c r="Q4927" s="2103">
        <f t="shared" si="262"/>
        <v>0</v>
      </c>
      <c r="R4927" s="2400"/>
    </row>
    <row r="4928" spans="3:18" ht="14.25" customHeight="1">
      <c r="C4928" s="1579">
        <v>25</v>
      </c>
      <c r="D4928" s="1970" t="s">
        <v>2401</v>
      </c>
      <c r="E4928" s="1580">
        <v>10</v>
      </c>
      <c r="F4928" s="1581" t="s">
        <v>508</v>
      </c>
      <c r="G4928" s="1726">
        <v>2</v>
      </c>
      <c r="H4928" s="1581">
        <v>2005</v>
      </c>
      <c r="I4928" s="1583">
        <v>289.73200000000003</v>
      </c>
      <c r="J4928" s="1581">
        <f t="shared" si="264"/>
        <v>100</v>
      </c>
      <c r="K4928" s="1583">
        <f t="shared" si="260"/>
        <v>0</v>
      </c>
      <c r="L4928" s="1581"/>
      <c r="M4928" s="1581"/>
      <c r="N4928" s="1584">
        <f t="shared" si="261"/>
        <v>0</v>
      </c>
      <c r="O4928" s="2103"/>
      <c r="P4928" s="2103"/>
      <c r="Q4928" s="2103">
        <f t="shared" si="262"/>
        <v>0</v>
      </c>
      <c r="R4928" s="2400"/>
    </row>
    <row r="4929" spans="3:18" ht="14.25" customHeight="1">
      <c r="C4929" s="1579">
        <v>26</v>
      </c>
      <c r="D4929" s="1970" t="s">
        <v>2402</v>
      </c>
      <c r="E4929" s="1580">
        <v>10</v>
      </c>
      <c r="F4929" s="1581" t="s">
        <v>508</v>
      </c>
      <c r="G4929" s="1726">
        <v>6</v>
      </c>
      <c r="H4929" s="1581">
        <v>2005</v>
      </c>
      <c r="I4929" s="1583">
        <v>799.09799999999996</v>
      </c>
      <c r="J4929" s="1581">
        <f t="shared" si="264"/>
        <v>100</v>
      </c>
      <c r="K4929" s="1583">
        <f t="shared" si="260"/>
        <v>0</v>
      </c>
      <c r="L4929" s="1581"/>
      <c r="M4929" s="1581"/>
      <c r="N4929" s="1584">
        <f t="shared" si="261"/>
        <v>0</v>
      </c>
      <c r="O4929" s="2103"/>
      <c r="P4929" s="2103"/>
      <c r="Q4929" s="2103">
        <f t="shared" si="262"/>
        <v>0</v>
      </c>
      <c r="R4929" s="2400"/>
    </row>
    <row r="4930" spans="3:18" ht="14.25" customHeight="1">
      <c r="C4930" s="1579">
        <v>27</v>
      </c>
      <c r="D4930" s="1970" t="s">
        <v>2403</v>
      </c>
      <c r="E4930" s="1580">
        <v>10</v>
      </c>
      <c r="F4930" s="1581" t="s">
        <v>508</v>
      </c>
      <c r="G4930" s="1726">
        <v>13</v>
      </c>
      <c r="H4930" s="1581">
        <v>2005</v>
      </c>
      <c r="I4930" s="1583">
        <v>2308.5140000000001</v>
      </c>
      <c r="J4930" s="1581">
        <f t="shared" si="264"/>
        <v>100</v>
      </c>
      <c r="K4930" s="1583">
        <f t="shared" si="260"/>
        <v>0</v>
      </c>
      <c r="L4930" s="1581"/>
      <c r="M4930" s="1581"/>
      <c r="N4930" s="1584">
        <f t="shared" si="261"/>
        <v>0</v>
      </c>
      <c r="O4930" s="2103"/>
      <c r="P4930" s="2103"/>
      <c r="Q4930" s="2103">
        <f t="shared" si="262"/>
        <v>0</v>
      </c>
      <c r="R4930" s="2400"/>
    </row>
    <row r="4931" spans="3:18" ht="14.25" customHeight="1">
      <c r="C4931" s="1579">
        <v>28</v>
      </c>
      <c r="D4931" s="1970" t="s">
        <v>2182</v>
      </c>
      <c r="E4931" s="1580">
        <v>10</v>
      </c>
      <c r="F4931" s="1581" t="s">
        <v>508</v>
      </c>
      <c r="G4931" s="1726">
        <v>2</v>
      </c>
      <c r="H4931" s="1581">
        <v>2005</v>
      </c>
      <c r="I4931" s="1583">
        <v>467.31</v>
      </c>
      <c r="J4931" s="1581">
        <f t="shared" si="264"/>
        <v>100</v>
      </c>
      <c r="K4931" s="1583">
        <f t="shared" si="260"/>
        <v>0</v>
      </c>
      <c r="L4931" s="1581"/>
      <c r="M4931" s="1581"/>
      <c r="N4931" s="1584">
        <f t="shared" si="261"/>
        <v>0</v>
      </c>
      <c r="O4931" s="2103"/>
      <c r="P4931" s="2103"/>
      <c r="Q4931" s="2103">
        <f t="shared" si="262"/>
        <v>0</v>
      </c>
      <c r="R4931" s="2400"/>
    </row>
    <row r="4932" spans="3:18" ht="14.25" customHeight="1">
      <c r="C4932" s="1579">
        <v>29</v>
      </c>
      <c r="D4932" s="1970" t="s">
        <v>2404</v>
      </c>
      <c r="E4932" s="1580">
        <v>10</v>
      </c>
      <c r="F4932" s="1581" t="s">
        <v>508</v>
      </c>
      <c r="G4932" s="1726">
        <v>372</v>
      </c>
      <c r="H4932" s="1581">
        <v>2005</v>
      </c>
      <c r="I4932" s="1583">
        <v>1625.268</v>
      </c>
      <c r="J4932" s="1581">
        <f t="shared" si="264"/>
        <v>100</v>
      </c>
      <c r="K4932" s="1583">
        <f t="shared" si="260"/>
        <v>0</v>
      </c>
      <c r="L4932" s="1581"/>
      <c r="M4932" s="1581"/>
      <c r="N4932" s="1584">
        <f t="shared" si="261"/>
        <v>0</v>
      </c>
      <c r="O4932" s="2103"/>
      <c r="P4932" s="2103"/>
      <c r="Q4932" s="2103">
        <f t="shared" si="262"/>
        <v>0</v>
      </c>
      <c r="R4932" s="2400"/>
    </row>
    <row r="4933" spans="3:18" ht="14.25" customHeight="1">
      <c r="C4933" s="1579">
        <v>30</v>
      </c>
      <c r="D4933" s="1970" t="s">
        <v>2405</v>
      </c>
      <c r="E4933" s="1580">
        <v>10</v>
      </c>
      <c r="F4933" s="1581" t="s">
        <v>508</v>
      </c>
      <c r="G4933" s="1726">
        <v>60</v>
      </c>
      <c r="H4933" s="1581">
        <v>2005</v>
      </c>
      <c r="I4933" s="1583">
        <v>5108.3999999999996</v>
      </c>
      <c r="J4933" s="1581">
        <f t="shared" si="264"/>
        <v>100</v>
      </c>
      <c r="K4933" s="1583">
        <f t="shared" si="260"/>
        <v>0</v>
      </c>
      <c r="L4933" s="1581"/>
      <c r="M4933" s="1581"/>
      <c r="N4933" s="1584">
        <f t="shared" si="261"/>
        <v>0</v>
      </c>
      <c r="O4933" s="2103"/>
      <c r="P4933" s="2103"/>
      <c r="Q4933" s="2103">
        <f t="shared" si="262"/>
        <v>0</v>
      </c>
      <c r="R4933" s="2400"/>
    </row>
    <row r="4934" spans="3:18" ht="14.25" customHeight="1">
      <c r="C4934" s="1579">
        <v>31</v>
      </c>
      <c r="D4934" s="1970" t="s">
        <v>2406</v>
      </c>
      <c r="E4934" s="1580">
        <v>10</v>
      </c>
      <c r="F4934" s="1581" t="s">
        <v>508</v>
      </c>
      <c r="G4934" s="1726">
        <v>20</v>
      </c>
      <c r="H4934" s="1581">
        <v>2005</v>
      </c>
      <c r="I4934" s="1583">
        <v>1566.9</v>
      </c>
      <c r="J4934" s="1581">
        <f t="shared" si="264"/>
        <v>100</v>
      </c>
      <c r="K4934" s="1583">
        <f t="shared" si="260"/>
        <v>0</v>
      </c>
      <c r="L4934" s="1581"/>
      <c r="M4934" s="1581"/>
      <c r="N4934" s="1584">
        <f t="shared" si="261"/>
        <v>0</v>
      </c>
      <c r="O4934" s="2103"/>
      <c r="P4934" s="2103"/>
      <c r="Q4934" s="2103">
        <f t="shared" si="262"/>
        <v>0</v>
      </c>
      <c r="R4934" s="2400"/>
    </row>
    <row r="4935" spans="3:18" ht="14.25" customHeight="1">
      <c r="C4935" s="1579">
        <v>32</v>
      </c>
      <c r="D4935" s="1970" t="s">
        <v>2404</v>
      </c>
      <c r="E4935" s="1580">
        <v>10</v>
      </c>
      <c r="F4935" s="1581" t="s">
        <v>508</v>
      </c>
      <c r="G4935" s="1726">
        <v>20</v>
      </c>
      <c r="H4935" s="1581">
        <v>2005</v>
      </c>
      <c r="I4935" s="1583">
        <v>88.54</v>
      </c>
      <c r="J4935" s="1581">
        <f t="shared" si="264"/>
        <v>100</v>
      </c>
      <c r="K4935" s="1583">
        <f t="shared" si="260"/>
        <v>0</v>
      </c>
      <c r="L4935" s="1581"/>
      <c r="M4935" s="1581"/>
      <c r="N4935" s="1584">
        <f t="shared" si="261"/>
        <v>0</v>
      </c>
      <c r="O4935" s="2103"/>
      <c r="P4935" s="2103"/>
      <c r="Q4935" s="2103">
        <f t="shared" si="262"/>
        <v>0</v>
      </c>
      <c r="R4935" s="2400"/>
    </row>
    <row r="4936" spans="3:18" ht="14.25" customHeight="1">
      <c r="C4936" s="1579">
        <v>33</v>
      </c>
      <c r="D4936" s="1970" t="s">
        <v>2407</v>
      </c>
      <c r="E4936" s="1580">
        <v>10</v>
      </c>
      <c r="F4936" s="1581" t="s">
        <v>508</v>
      </c>
      <c r="G4936" s="1726">
        <v>2</v>
      </c>
      <c r="H4936" s="1581">
        <v>2005</v>
      </c>
      <c r="I4936" s="1583">
        <v>52.08</v>
      </c>
      <c r="J4936" s="1581">
        <f t="shared" si="264"/>
        <v>100</v>
      </c>
      <c r="K4936" s="1583">
        <f t="shared" si="260"/>
        <v>0</v>
      </c>
      <c r="L4936" s="1581"/>
      <c r="M4936" s="1581"/>
      <c r="N4936" s="1584">
        <f t="shared" si="261"/>
        <v>0</v>
      </c>
      <c r="O4936" s="2103"/>
      <c r="P4936" s="2103"/>
      <c r="Q4936" s="2103">
        <f t="shared" si="262"/>
        <v>0</v>
      </c>
      <c r="R4936" s="2400"/>
    </row>
    <row r="4937" spans="3:18" ht="14.25" customHeight="1">
      <c r="C4937" s="1579">
        <v>34</v>
      </c>
      <c r="D4937" s="1970" t="s">
        <v>2408</v>
      </c>
      <c r="E4937" s="1580">
        <v>10</v>
      </c>
      <c r="F4937" s="1581" t="s">
        <v>508</v>
      </c>
      <c r="G4937" s="1726">
        <v>2</v>
      </c>
      <c r="H4937" s="1581">
        <v>2005</v>
      </c>
      <c r="I4937" s="1583">
        <v>473.45</v>
      </c>
      <c r="J4937" s="1581">
        <f t="shared" si="264"/>
        <v>100</v>
      </c>
      <c r="K4937" s="1583">
        <f t="shared" si="260"/>
        <v>0</v>
      </c>
      <c r="L4937" s="1581"/>
      <c r="M4937" s="1581"/>
      <c r="N4937" s="1584">
        <f t="shared" si="261"/>
        <v>0</v>
      </c>
      <c r="O4937" s="2103"/>
      <c r="P4937" s="2103"/>
      <c r="Q4937" s="2103">
        <f t="shared" si="262"/>
        <v>0</v>
      </c>
      <c r="R4937" s="2400"/>
    </row>
    <row r="4938" spans="3:18" ht="14.25" customHeight="1">
      <c r="C4938" s="1579">
        <v>35</v>
      </c>
      <c r="D4938" s="1970" t="s">
        <v>2409</v>
      </c>
      <c r="E4938" s="1580">
        <v>10</v>
      </c>
      <c r="F4938" s="1581" t="s">
        <v>508</v>
      </c>
      <c r="G4938" s="1726">
        <v>2</v>
      </c>
      <c r="H4938" s="1581">
        <v>2005</v>
      </c>
      <c r="I4938" s="1583">
        <v>293.54000000000002</v>
      </c>
      <c r="J4938" s="1581">
        <f t="shared" si="264"/>
        <v>100</v>
      </c>
      <c r="K4938" s="1583">
        <f t="shared" si="260"/>
        <v>0</v>
      </c>
      <c r="L4938" s="1581"/>
      <c r="M4938" s="1581"/>
      <c r="N4938" s="1584">
        <f t="shared" si="261"/>
        <v>0</v>
      </c>
      <c r="O4938" s="2103"/>
      <c r="P4938" s="2103"/>
      <c r="Q4938" s="2103">
        <f t="shared" si="262"/>
        <v>0</v>
      </c>
      <c r="R4938" s="2400"/>
    </row>
    <row r="4939" spans="3:18" ht="14.25" customHeight="1">
      <c r="C4939" s="1579">
        <v>36</v>
      </c>
      <c r="D4939" s="1970" t="s">
        <v>2410</v>
      </c>
      <c r="E4939" s="1580">
        <v>10</v>
      </c>
      <c r="F4939" s="1581" t="s">
        <v>508</v>
      </c>
      <c r="G4939" s="1726">
        <v>4</v>
      </c>
      <c r="H4939" s="1581">
        <v>2005</v>
      </c>
      <c r="I4939" s="1583">
        <v>719.64400000000001</v>
      </c>
      <c r="J4939" s="1581">
        <f t="shared" si="264"/>
        <v>100</v>
      </c>
      <c r="K4939" s="1583">
        <f t="shared" si="260"/>
        <v>0</v>
      </c>
      <c r="L4939" s="1581"/>
      <c r="M4939" s="1581"/>
      <c r="N4939" s="1584">
        <f t="shared" si="261"/>
        <v>0</v>
      </c>
      <c r="O4939" s="2103"/>
      <c r="P4939" s="2103"/>
      <c r="Q4939" s="2103">
        <f t="shared" si="262"/>
        <v>0</v>
      </c>
      <c r="R4939" s="2400"/>
    </row>
    <row r="4940" spans="3:18" ht="14.25" customHeight="1">
      <c r="C4940" s="1579">
        <v>37</v>
      </c>
      <c r="D4940" s="1970" t="s">
        <v>2182</v>
      </c>
      <c r="E4940" s="1580">
        <v>10</v>
      </c>
      <c r="F4940" s="1581" t="s">
        <v>508</v>
      </c>
      <c r="G4940" s="1726">
        <v>6</v>
      </c>
      <c r="H4940" s="1581">
        <v>2005</v>
      </c>
      <c r="I4940" s="1583">
        <v>1420.35</v>
      </c>
      <c r="J4940" s="1581">
        <f t="shared" si="264"/>
        <v>100</v>
      </c>
      <c r="K4940" s="1583">
        <f t="shared" si="260"/>
        <v>0</v>
      </c>
      <c r="L4940" s="1581"/>
      <c r="M4940" s="1581"/>
      <c r="N4940" s="1584">
        <f t="shared" si="261"/>
        <v>0</v>
      </c>
      <c r="O4940" s="2103"/>
      <c r="P4940" s="2103"/>
      <c r="Q4940" s="2103">
        <f t="shared" si="262"/>
        <v>0</v>
      </c>
      <c r="R4940" s="2400"/>
    </row>
    <row r="4941" spans="3:18" ht="14.25" customHeight="1">
      <c r="C4941" s="1579">
        <v>38</v>
      </c>
      <c r="D4941" s="1970" t="s">
        <v>2411</v>
      </c>
      <c r="E4941" s="1580">
        <v>10</v>
      </c>
      <c r="F4941" s="1581" t="s">
        <v>508</v>
      </c>
      <c r="G4941" s="1726">
        <v>6</v>
      </c>
      <c r="H4941" s="1581">
        <v>2005</v>
      </c>
      <c r="I4941" s="1583">
        <v>1233.48</v>
      </c>
      <c r="J4941" s="1581">
        <f t="shared" si="264"/>
        <v>100</v>
      </c>
      <c r="K4941" s="1583">
        <f t="shared" si="260"/>
        <v>0</v>
      </c>
      <c r="L4941" s="1581"/>
      <c r="M4941" s="1581"/>
      <c r="N4941" s="1584">
        <f t="shared" si="261"/>
        <v>0</v>
      </c>
      <c r="O4941" s="2103"/>
      <c r="P4941" s="2103"/>
      <c r="Q4941" s="2103">
        <f t="shared" si="262"/>
        <v>0</v>
      </c>
      <c r="R4941" s="2400"/>
    </row>
    <row r="4942" spans="3:18" ht="14.25" customHeight="1">
      <c r="C4942" s="1579">
        <v>39</v>
      </c>
      <c r="D4942" s="1970" t="s">
        <v>2412</v>
      </c>
      <c r="E4942" s="1580">
        <v>10</v>
      </c>
      <c r="F4942" s="1581" t="s">
        <v>508</v>
      </c>
      <c r="G4942" s="1726">
        <v>18</v>
      </c>
      <c r="H4942" s="1581">
        <v>2005</v>
      </c>
      <c r="I4942" s="1583">
        <v>538.34400000000005</v>
      </c>
      <c r="J4942" s="1581">
        <f t="shared" si="264"/>
        <v>100</v>
      </c>
      <c r="K4942" s="1583">
        <f t="shared" si="260"/>
        <v>0</v>
      </c>
      <c r="L4942" s="1581"/>
      <c r="M4942" s="1581"/>
      <c r="N4942" s="1584">
        <f t="shared" si="261"/>
        <v>0</v>
      </c>
      <c r="O4942" s="2103"/>
      <c r="P4942" s="2103"/>
      <c r="Q4942" s="2103">
        <f t="shared" si="262"/>
        <v>0</v>
      </c>
      <c r="R4942" s="2400"/>
    </row>
    <row r="4943" spans="3:18" ht="14.25" customHeight="1">
      <c r="C4943" s="1579">
        <v>40</v>
      </c>
      <c r="D4943" s="1970" t="s">
        <v>2413</v>
      </c>
      <c r="E4943" s="1580">
        <v>10</v>
      </c>
      <c r="F4943" s="1581" t="s">
        <v>508</v>
      </c>
      <c r="G4943" s="1726">
        <v>2</v>
      </c>
      <c r="H4943" s="1581">
        <v>2005</v>
      </c>
      <c r="I4943" s="1583">
        <v>158.59200000000001</v>
      </c>
      <c r="J4943" s="1581">
        <f t="shared" si="264"/>
        <v>100</v>
      </c>
      <c r="K4943" s="1583">
        <f t="shared" si="260"/>
        <v>0</v>
      </c>
      <c r="L4943" s="1581"/>
      <c r="M4943" s="1581"/>
      <c r="N4943" s="1584">
        <f t="shared" si="261"/>
        <v>0</v>
      </c>
      <c r="O4943" s="2103"/>
      <c r="P4943" s="2103"/>
      <c r="Q4943" s="2103">
        <f t="shared" si="262"/>
        <v>0</v>
      </c>
      <c r="R4943" s="2400"/>
    </row>
    <row r="4944" spans="3:18" ht="14.25" customHeight="1">
      <c r="C4944" s="1579">
        <v>41</v>
      </c>
      <c r="D4944" s="1970" t="s">
        <v>2384</v>
      </c>
      <c r="E4944" s="1580">
        <v>10</v>
      </c>
      <c r="F4944" s="1581" t="s">
        <v>508</v>
      </c>
      <c r="G4944" s="1726">
        <v>2</v>
      </c>
      <c r="H4944" s="1581">
        <v>2005</v>
      </c>
      <c r="I4944" s="1583">
        <v>129.11799999999999</v>
      </c>
      <c r="J4944" s="1581">
        <f t="shared" si="264"/>
        <v>100</v>
      </c>
      <c r="K4944" s="1583">
        <f t="shared" si="260"/>
        <v>0</v>
      </c>
      <c r="L4944" s="1581"/>
      <c r="M4944" s="1581"/>
      <c r="N4944" s="1584">
        <f t="shared" si="261"/>
        <v>0</v>
      </c>
      <c r="O4944" s="2103"/>
      <c r="P4944" s="2103"/>
      <c r="Q4944" s="2103">
        <f t="shared" si="262"/>
        <v>0</v>
      </c>
      <c r="R4944" s="2400"/>
    </row>
    <row r="4945" spans="3:18" ht="14.25" customHeight="1">
      <c r="C4945" s="1579">
        <v>42</v>
      </c>
      <c r="D4945" s="1970" t="s">
        <v>2414</v>
      </c>
      <c r="E4945" s="1580">
        <v>10</v>
      </c>
      <c r="F4945" s="1581" t="s">
        <v>508</v>
      </c>
      <c r="G4945" s="1726">
        <v>2</v>
      </c>
      <c r="H4945" s="1581">
        <v>2005</v>
      </c>
      <c r="I4945" s="1583">
        <v>118.818</v>
      </c>
      <c r="J4945" s="1581">
        <f t="shared" si="264"/>
        <v>100</v>
      </c>
      <c r="K4945" s="1583">
        <f t="shared" si="260"/>
        <v>0</v>
      </c>
      <c r="L4945" s="1581"/>
      <c r="M4945" s="1581"/>
      <c r="N4945" s="1584">
        <f t="shared" si="261"/>
        <v>0</v>
      </c>
      <c r="O4945" s="2103"/>
      <c r="P4945" s="2103"/>
      <c r="Q4945" s="2103">
        <f t="shared" si="262"/>
        <v>0</v>
      </c>
      <c r="R4945" s="2400"/>
    </row>
    <row r="4946" spans="3:18" ht="14.25" customHeight="1">
      <c r="C4946" s="1579">
        <v>43</v>
      </c>
      <c r="D4946" s="1970" t="s">
        <v>2415</v>
      </c>
      <c r="E4946" s="1580">
        <v>10</v>
      </c>
      <c r="F4946" s="1581" t="s">
        <v>508</v>
      </c>
      <c r="G4946" s="1726">
        <v>6</v>
      </c>
      <c r="H4946" s="1581">
        <v>2005</v>
      </c>
      <c r="I4946" s="1583">
        <v>296.40600000000001</v>
      </c>
      <c r="J4946" s="1581">
        <f t="shared" si="264"/>
        <v>100</v>
      </c>
      <c r="K4946" s="1583">
        <f t="shared" si="260"/>
        <v>0</v>
      </c>
      <c r="L4946" s="1581"/>
      <c r="M4946" s="1581"/>
      <c r="N4946" s="1584">
        <f t="shared" si="261"/>
        <v>0</v>
      </c>
      <c r="O4946" s="2103"/>
      <c r="P4946" s="2103"/>
      <c r="Q4946" s="2103">
        <f t="shared" si="262"/>
        <v>0</v>
      </c>
      <c r="R4946" s="2400"/>
    </row>
    <row r="4947" spans="3:18" ht="14.25" customHeight="1">
      <c r="C4947" s="1579">
        <v>44</v>
      </c>
      <c r="D4947" s="1970" t="s">
        <v>2116</v>
      </c>
      <c r="E4947" s="1580">
        <v>10</v>
      </c>
      <c r="F4947" s="1581" t="s">
        <v>508</v>
      </c>
      <c r="G4947" s="1726">
        <v>1</v>
      </c>
      <c r="H4947" s="1581">
        <v>2008</v>
      </c>
      <c r="I4947" s="1583">
        <v>130</v>
      </c>
      <c r="J4947" s="1581">
        <f t="shared" si="264"/>
        <v>100</v>
      </c>
      <c r="K4947" s="1583">
        <f t="shared" si="260"/>
        <v>0</v>
      </c>
      <c r="L4947" s="1581"/>
      <c r="M4947" s="1581"/>
      <c r="N4947" s="1584">
        <f t="shared" si="261"/>
        <v>0</v>
      </c>
      <c r="O4947" s="2103"/>
      <c r="P4947" s="2103"/>
      <c r="Q4947" s="2103">
        <f t="shared" si="262"/>
        <v>0</v>
      </c>
      <c r="R4947" s="2400"/>
    </row>
    <row r="4948" spans="3:18" ht="14.25" customHeight="1">
      <c r="C4948" s="1579">
        <v>45</v>
      </c>
      <c r="D4948" s="1970" t="s">
        <v>2129</v>
      </c>
      <c r="E4948" s="1580">
        <v>10</v>
      </c>
      <c r="F4948" s="1581" t="s">
        <v>508</v>
      </c>
      <c r="G4948" s="1726">
        <v>1</v>
      </c>
      <c r="H4948" s="1581">
        <v>2008</v>
      </c>
      <c r="I4948" s="1583">
        <v>150</v>
      </c>
      <c r="J4948" s="1581">
        <f t="shared" si="264"/>
        <v>100</v>
      </c>
      <c r="K4948" s="1583">
        <f t="shared" si="260"/>
        <v>0</v>
      </c>
      <c r="L4948" s="1581"/>
      <c r="M4948" s="1581"/>
      <c r="N4948" s="1584">
        <f t="shared" si="261"/>
        <v>0</v>
      </c>
      <c r="O4948" s="2103"/>
      <c r="P4948" s="2103"/>
      <c r="Q4948" s="2103">
        <f t="shared" si="262"/>
        <v>0</v>
      </c>
      <c r="R4948" s="2400"/>
    </row>
    <row r="4949" spans="3:18" ht="14.25" customHeight="1">
      <c r="C4949" s="1579">
        <v>46</v>
      </c>
      <c r="D4949" s="1970" t="s">
        <v>2417</v>
      </c>
      <c r="E4949" s="1580">
        <v>10</v>
      </c>
      <c r="F4949" s="1581" t="s">
        <v>508</v>
      </c>
      <c r="G4949" s="1726">
        <v>1</v>
      </c>
      <c r="H4949" s="1581">
        <v>2008</v>
      </c>
      <c r="I4949" s="1583">
        <v>35</v>
      </c>
      <c r="J4949" s="1581">
        <f t="shared" si="264"/>
        <v>100</v>
      </c>
      <c r="K4949" s="1583">
        <f t="shared" si="260"/>
        <v>0</v>
      </c>
      <c r="L4949" s="1581"/>
      <c r="M4949" s="1581"/>
      <c r="N4949" s="1584">
        <f t="shared" si="261"/>
        <v>0</v>
      </c>
      <c r="O4949" s="2103"/>
      <c r="P4949" s="2103"/>
      <c r="Q4949" s="2103">
        <f t="shared" si="262"/>
        <v>0</v>
      </c>
      <c r="R4949" s="2400"/>
    </row>
    <row r="4950" spans="3:18" ht="14.25" customHeight="1">
      <c r="C4950" s="1579">
        <v>47</v>
      </c>
      <c r="D4950" s="1970" t="s">
        <v>2130</v>
      </c>
      <c r="E4950" s="1580">
        <v>10</v>
      </c>
      <c r="F4950" s="1581" t="s">
        <v>508</v>
      </c>
      <c r="G4950" s="1726">
        <v>3</v>
      </c>
      <c r="H4950" s="1581">
        <v>2008</v>
      </c>
      <c r="I4950" s="1583">
        <v>105</v>
      </c>
      <c r="J4950" s="1581">
        <f t="shared" si="264"/>
        <v>100</v>
      </c>
      <c r="K4950" s="1583">
        <f t="shared" si="260"/>
        <v>0</v>
      </c>
      <c r="L4950" s="1581"/>
      <c r="M4950" s="1581"/>
      <c r="N4950" s="1584">
        <f t="shared" si="261"/>
        <v>0</v>
      </c>
      <c r="O4950" s="2103"/>
      <c r="P4950" s="2103"/>
      <c r="Q4950" s="2103">
        <f t="shared" si="262"/>
        <v>0</v>
      </c>
      <c r="R4950" s="2400"/>
    </row>
    <row r="4951" spans="3:18" ht="14.25" customHeight="1">
      <c r="C4951" s="1579">
        <v>48</v>
      </c>
      <c r="D4951" s="1970" t="s">
        <v>2130</v>
      </c>
      <c r="E4951" s="1580">
        <v>10</v>
      </c>
      <c r="F4951" s="1581" t="s">
        <v>508</v>
      </c>
      <c r="G4951" s="1726">
        <v>1</v>
      </c>
      <c r="H4951" s="1581">
        <v>2008</v>
      </c>
      <c r="I4951" s="1583">
        <v>39.5</v>
      </c>
      <c r="J4951" s="1581">
        <f t="shared" si="264"/>
        <v>100</v>
      </c>
      <c r="K4951" s="1583">
        <f t="shared" si="260"/>
        <v>0</v>
      </c>
      <c r="L4951" s="1581"/>
      <c r="M4951" s="1581"/>
      <c r="N4951" s="1584">
        <f t="shared" si="261"/>
        <v>0</v>
      </c>
      <c r="O4951" s="2103"/>
      <c r="P4951" s="2103"/>
      <c r="Q4951" s="2103">
        <f t="shared" si="262"/>
        <v>0</v>
      </c>
      <c r="R4951" s="2400"/>
    </row>
    <row r="4952" spans="3:18" ht="14.25" customHeight="1">
      <c r="C4952" s="1579">
        <v>49</v>
      </c>
      <c r="D4952" s="1970" t="s">
        <v>2418</v>
      </c>
      <c r="E4952" s="1580">
        <v>10</v>
      </c>
      <c r="F4952" s="1581" t="s">
        <v>508</v>
      </c>
      <c r="G4952" s="1726">
        <v>1</v>
      </c>
      <c r="H4952" s="1581">
        <v>2008</v>
      </c>
      <c r="I4952" s="1583">
        <v>106</v>
      </c>
      <c r="J4952" s="1581">
        <f t="shared" si="264"/>
        <v>100</v>
      </c>
      <c r="K4952" s="1583">
        <f t="shared" si="260"/>
        <v>0</v>
      </c>
      <c r="L4952" s="1581"/>
      <c r="M4952" s="1581"/>
      <c r="N4952" s="1584">
        <f t="shared" si="261"/>
        <v>0</v>
      </c>
      <c r="O4952" s="2103"/>
      <c r="P4952" s="2103"/>
      <c r="Q4952" s="2103">
        <f t="shared" si="262"/>
        <v>0</v>
      </c>
      <c r="R4952" s="2400"/>
    </row>
    <row r="4953" spans="3:18" ht="14.25" customHeight="1">
      <c r="C4953" s="1579">
        <v>50</v>
      </c>
      <c r="D4953" s="1970" t="s">
        <v>2419</v>
      </c>
      <c r="E4953" s="1580">
        <v>10</v>
      </c>
      <c r="F4953" s="1581" t="s">
        <v>508</v>
      </c>
      <c r="G4953" s="1726">
        <v>5</v>
      </c>
      <c r="H4953" s="1581">
        <v>2008</v>
      </c>
      <c r="I4953" s="1583">
        <v>169.315</v>
      </c>
      <c r="J4953" s="1581">
        <f t="shared" si="264"/>
        <v>100</v>
      </c>
      <c r="K4953" s="1583">
        <f t="shared" si="260"/>
        <v>0</v>
      </c>
      <c r="L4953" s="1581"/>
      <c r="M4953" s="1581"/>
      <c r="N4953" s="1584">
        <f t="shared" si="261"/>
        <v>0</v>
      </c>
      <c r="O4953" s="2103"/>
      <c r="P4953" s="2103"/>
      <c r="Q4953" s="2103">
        <f t="shared" si="262"/>
        <v>0</v>
      </c>
      <c r="R4953" s="2400"/>
    </row>
    <row r="4954" spans="3:18" ht="14.25" customHeight="1">
      <c r="C4954" s="1579">
        <v>51</v>
      </c>
      <c r="D4954" s="1970" t="s">
        <v>2420</v>
      </c>
      <c r="E4954" s="1580">
        <v>10</v>
      </c>
      <c r="F4954" s="1581" t="s">
        <v>508</v>
      </c>
      <c r="G4954" s="1726">
        <v>2</v>
      </c>
      <c r="H4954" s="1581">
        <v>2008</v>
      </c>
      <c r="I4954" s="1583">
        <v>132.25200000000001</v>
      </c>
      <c r="J4954" s="1581">
        <f t="shared" si="264"/>
        <v>100</v>
      </c>
      <c r="K4954" s="1583">
        <f t="shared" si="260"/>
        <v>0</v>
      </c>
      <c r="L4954" s="1581"/>
      <c r="M4954" s="1581"/>
      <c r="N4954" s="1584">
        <f t="shared" si="261"/>
        <v>0</v>
      </c>
      <c r="O4954" s="2103"/>
      <c r="P4954" s="2103"/>
      <c r="Q4954" s="2103">
        <f t="shared" si="262"/>
        <v>0</v>
      </c>
      <c r="R4954" s="2400"/>
    </row>
    <row r="4955" spans="3:18" ht="14.25" customHeight="1">
      <c r="C4955" s="1579">
        <v>52</v>
      </c>
      <c r="D4955" s="1970" t="s">
        <v>2421</v>
      </c>
      <c r="E4955" s="1580">
        <v>10</v>
      </c>
      <c r="F4955" s="1581" t="s">
        <v>508</v>
      </c>
      <c r="G4955" s="1726">
        <v>4</v>
      </c>
      <c r="H4955" s="1581">
        <v>2008</v>
      </c>
      <c r="I4955" s="1583">
        <v>263.67200000000003</v>
      </c>
      <c r="J4955" s="1581">
        <f t="shared" si="264"/>
        <v>100</v>
      </c>
      <c r="K4955" s="1583">
        <f t="shared" si="260"/>
        <v>0</v>
      </c>
      <c r="L4955" s="1581"/>
      <c r="M4955" s="1581"/>
      <c r="N4955" s="1584">
        <f t="shared" si="261"/>
        <v>0</v>
      </c>
      <c r="O4955" s="2103"/>
      <c r="P4955" s="2103"/>
      <c r="Q4955" s="2103">
        <f t="shared" si="262"/>
        <v>0</v>
      </c>
      <c r="R4955" s="2400"/>
    </row>
    <row r="4956" spans="3:18" ht="14.25" customHeight="1">
      <c r="C4956" s="1579">
        <v>53</v>
      </c>
      <c r="D4956" s="1970" t="s">
        <v>2422</v>
      </c>
      <c r="E4956" s="1580">
        <v>10</v>
      </c>
      <c r="F4956" s="1581" t="s">
        <v>508</v>
      </c>
      <c r="G4956" s="1726">
        <v>1</v>
      </c>
      <c r="H4956" s="1581">
        <v>2008</v>
      </c>
      <c r="I4956" s="1583">
        <v>233.01499999999999</v>
      </c>
      <c r="J4956" s="1581">
        <f t="shared" si="264"/>
        <v>100</v>
      </c>
      <c r="K4956" s="1583">
        <f t="shared" si="260"/>
        <v>0</v>
      </c>
      <c r="L4956" s="1581"/>
      <c r="M4956" s="1581"/>
      <c r="N4956" s="1584">
        <f t="shared" si="261"/>
        <v>0</v>
      </c>
      <c r="O4956" s="2103"/>
      <c r="P4956" s="2103"/>
      <c r="Q4956" s="2103">
        <f t="shared" si="262"/>
        <v>0</v>
      </c>
      <c r="R4956" s="2400"/>
    </row>
    <row r="4957" spans="3:18" ht="14.25" customHeight="1">
      <c r="C4957" s="1579">
        <v>54</v>
      </c>
      <c r="D4957" s="1970" t="s">
        <v>2423</v>
      </c>
      <c r="E4957" s="1580">
        <v>10</v>
      </c>
      <c r="F4957" s="1581" t="s">
        <v>508</v>
      </c>
      <c r="G4957" s="1726">
        <v>1</v>
      </c>
      <c r="H4957" s="1581">
        <v>2008</v>
      </c>
      <c r="I4957" s="1583">
        <v>57.939</v>
      </c>
      <c r="J4957" s="1581">
        <f t="shared" si="264"/>
        <v>100</v>
      </c>
      <c r="K4957" s="1583">
        <f t="shared" si="260"/>
        <v>0</v>
      </c>
      <c r="L4957" s="1581"/>
      <c r="M4957" s="1581"/>
      <c r="N4957" s="1584">
        <f t="shared" si="261"/>
        <v>0</v>
      </c>
      <c r="O4957" s="2103"/>
      <c r="P4957" s="2103"/>
      <c r="Q4957" s="2103">
        <f t="shared" si="262"/>
        <v>0</v>
      </c>
      <c r="R4957" s="2400"/>
    </row>
    <row r="4958" spans="3:18" ht="14.25" customHeight="1">
      <c r="C4958" s="1579">
        <v>55</v>
      </c>
      <c r="D4958" s="1970" t="s">
        <v>2424</v>
      </c>
      <c r="E4958" s="1580">
        <v>10</v>
      </c>
      <c r="F4958" s="1581" t="s">
        <v>508</v>
      </c>
      <c r="G4958" s="1726">
        <v>2</v>
      </c>
      <c r="H4958" s="1581">
        <v>2008</v>
      </c>
      <c r="I4958" s="1583">
        <v>167.24199999999999</v>
      </c>
      <c r="J4958" s="1581">
        <f t="shared" ref="J4958:J5008" si="265">IF(($J$14-H4958)*J$4380&gt;100,100,($J$14-H4958)*J$4380)</f>
        <v>100</v>
      </c>
      <c r="K4958" s="1583">
        <f t="shared" si="260"/>
        <v>0</v>
      </c>
      <c r="L4958" s="1581"/>
      <c r="M4958" s="1581"/>
      <c r="N4958" s="1584">
        <f t="shared" si="261"/>
        <v>0</v>
      </c>
      <c r="O4958" s="2103"/>
      <c r="P4958" s="2103"/>
      <c r="Q4958" s="2103">
        <f t="shared" si="262"/>
        <v>0</v>
      </c>
      <c r="R4958" s="2400"/>
    </row>
    <row r="4959" spans="3:18" ht="14.25" customHeight="1">
      <c r="C4959" s="1579">
        <v>56</v>
      </c>
      <c r="D4959" s="1970" t="s">
        <v>2425</v>
      </c>
      <c r="E4959" s="1580">
        <v>10</v>
      </c>
      <c r="F4959" s="1581" t="s">
        <v>508</v>
      </c>
      <c r="G4959" s="1726">
        <v>2</v>
      </c>
      <c r="H4959" s="1581">
        <v>2013</v>
      </c>
      <c r="I4959" s="1583">
        <v>178.524</v>
      </c>
      <c r="J4959" s="1581">
        <f t="shared" si="265"/>
        <v>100</v>
      </c>
      <c r="K4959" s="1583">
        <f t="shared" si="260"/>
        <v>0</v>
      </c>
      <c r="L4959" s="1581"/>
      <c r="M4959" s="1581"/>
      <c r="N4959" s="1584">
        <f t="shared" si="261"/>
        <v>0</v>
      </c>
      <c r="O4959" s="2103"/>
      <c r="P4959" s="2103"/>
      <c r="Q4959" s="2103">
        <f t="shared" si="262"/>
        <v>0</v>
      </c>
      <c r="R4959" s="2400"/>
    </row>
    <row r="4960" spans="3:18" ht="14.25" customHeight="1">
      <c r="C4960" s="1579">
        <v>57</v>
      </c>
      <c r="D4960" s="1970" t="s">
        <v>2426</v>
      </c>
      <c r="E4960" s="1580">
        <v>10</v>
      </c>
      <c r="F4960" s="1581" t="s">
        <v>508</v>
      </c>
      <c r="G4960" s="1726">
        <v>1</v>
      </c>
      <c r="H4960" s="1581">
        <v>2019</v>
      </c>
      <c r="I4960" s="1583">
        <v>210</v>
      </c>
      <c r="J4960" s="1581">
        <f t="shared" si="265"/>
        <v>70</v>
      </c>
      <c r="K4960" s="1583">
        <f t="shared" si="260"/>
        <v>63</v>
      </c>
      <c r="L4960" s="1581"/>
      <c r="M4960" s="1581"/>
      <c r="N4960" s="1584">
        <f t="shared" si="261"/>
        <v>0</v>
      </c>
      <c r="O4960" s="2103"/>
      <c r="P4960" s="2103"/>
      <c r="Q4960" s="2103">
        <f t="shared" si="262"/>
        <v>0</v>
      </c>
      <c r="R4960" s="2400"/>
    </row>
    <row r="4961" spans="3:18" ht="14.25" customHeight="1">
      <c r="C4961" s="1579">
        <v>58</v>
      </c>
      <c r="D4961" s="1970" t="s">
        <v>2427</v>
      </c>
      <c r="E4961" s="1580">
        <v>10</v>
      </c>
      <c r="F4961" s="1581" t="s">
        <v>508</v>
      </c>
      <c r="G4961" s="1726">
        <v>2</v>
      </c>
      <c r="H4961" s="1581">
        <v>2019</v>
      </c>
      <c r="I4961" s="1583">
        <v>210</v>
      </c>
      <c r="J4961" s="1581">
        <f t="shared" si="265"/>
        <v>70</v>
      </c>
      <c r="K4961" s="1583">
        <f t="shared" si="260"/>
        <v>63</v>
      </c>
      <c r="L4961" s="1581"/>
      <c r="M4961" s="1581"/>
      <c r="N4961" s="1584">
        <f t="shared" si="261"/>
        <v>0</v>
      </c>
      <c r="O4961" s="2103"/>
      <c r="P4961" s="2103"/>
      <c r="Q4961" s="2103">
        <f t="shared" si="262"/>
        <v>0</v>
      </c>
      <c r="R4961" s="2400"/>
    </row>
    <row r="4962" spans="3:18" ht="14.25" customHeight="1">
      <c r="C4962" s="1579">
        <v>59</v>
      </c>
      <c r="D4962" s="1970" t="s">
        <v>2428</v>
      </c>
      <c r="E4962" s="1580">
        <v>10</v>
      </c>
      <c r="F4962" s="1581" t="s">
        <v>508</v>
      </c>
      <c r="G4962" s="1726">
        <v>1</v>
      </c>
      <c r="H4962" s="1581">
        <v>2019</v>
      </c>
      <c r="I4962" s="1583">
        <v>54.99</v>
      </c>
      <c r="J4962" s="1581">
        <f t="shared" si="265"/>
        <v>70</v>
      </c>
      <c r="K4962" s="1583">
        <f t="shared" si="260"/>
        <v>16.497</v>
      </c>
      <c r="L4962" s="1581"/>
      <c r="M4962" s="1581"/>
      <c r="N4962" s="1584">
        <f t="shared" si="261"/>
        <v>0</v>
      </c>
      <c r="O4962" s="2103"/>
      <c r="P4962" s="2103"/>
      <c r="Q4962" s="2103">
        <f t="shared" si="262"/>
        <v>0</v>
      </c>
      <c r="R4962" s="2400"/>
    </row>
    <row r="4963" spans="3:18" ht="14.25" customHeight="1">
      <c r="C4963" s="1579">
        <v>60</v>
      </c>
      <c r="D4963" s="1970" t="s">
        <v>2429</v>
      </c>
      <c r="E4963" s="1580">
        <v>10</v>
      </c>
      <c r="F4963" s="1581" t="s">
        <v>508</v>
      </c>
      <c r="G4963" s="1726">
        <v>2</v>
      </c>
      <c r="H4963" s="1581">
        <v>2019</v>
      </c>
      <c r="I4963" s="1583">
        <v>146</v>
      </c>
      <c r="J4963" s="1581">
        <f t="shared" si="265"/>
        <v>70</v>
      </c>
      <c r="K4963" s="1583">
        <f t="shared" si="260"/>
        <v>43.800000000000011</v>
      </c>
      <c r="L4963" s="1581"/>
      <c r="M4963" s="1581"/>
      <c r="N4963" s="1584">
        <f t="shared" si="261"/>
        <v>0</v>
      </c>
      <c r="O4963" s="2103"/>
      <c r="P4963" s="2103"/>
      <c r="Q4963" s="2103">
        <f t="shared" si="262"/>
        <v>0</v>
      </c>
      <c r="R4963" s="2400"/>
    </row>
    <row r="4964" spans="3:18" ht="14.25" customHeight="1">
      <c r="C4964" s="1579">
        <v>61</v>
      </c>
      <c r="D4964" s="1970" t="s">
        <v>2430</v>
      </c>
      <c r="E4964" s="1580">
        <v>10</v>
      </c>
      <c r="F4964" s="1581" t="s">
        <v>508</v>
      </c>
      <c r="G4964" s="1726">
        <v>2</v>
      </c>
      <c r="H4964" s="1581">
        <v>2019</v>
      </c>
      <c r="I4964" s="1583">
        <v>189.96</v>
      </c>
      <c r="J4964" s="1581">
        <f t="shared" si="265"/>
        <v>70</v>
      </c>
      <c r="K4964" s="1583">
        <f t="shared" si="260"/>
        <v>56.988</v>
      </c>
      <c r="L4964" s="1581"/>
      <c r="M4964" s="1581"/>
      <c r="N4964" s="1584">
        <f t="shared" si="261"/>
        <v>0</v>
      </c>
      <c r="O4964" s="2103"/>
      <c r="P4964" s="2103"/>
      <c r="Q4964" s="2103">
        <f t="shared" si="262"/>
        <v>0</v>
      </c>
      <c r="R4964" s="2400"/>
    </row>
    <row r="4965" spans="3:18" ht="14.25" customHeight="1">
      <c r="C4965" s="1579">
        <v>62</v>
      </c>
      <c r="D4965" s="1970" t="s">
        <v>2228</v>
      </c>
      <c r="E4965" s="1580">
        <v>10</v>
      </c>
      <c r="F4965" s="1581" t="s">
        <v>508</v>
      </c>
      <c r="G4965" s="1726">
        <v>3</v>
      </c>
      <c r="H4965" s="1581">
        <v>2019</v>
      </c>
      <c r="I4965" s="1583">
        <v>56.7</v>
      </c>
      <c r="J4965" s="1581">
        <f t="shared" si="265"/>
        <v>70</v>
      </c>
      <c r="K4965" s="1583">
        <f t="shared" si="260"/>
        <v>17.010000000000005</v>
      </c>
      <c r="L4965" s="1581"/>
      <c r="M4965" s="1581"/>
      <c r="N4965" s="1584">
        <f t="shared" si="261"/>
        <v>0</v>
      </c>
      <c r="O4965" s="2103"/>
      <c r="P4965" s="2103"/>
      <c r="Q4965" s="2103">
        <f t="shared" si="262"/>
        <v>0</v>
      </c>
      <c r="R4965" s="2400"/>
    </row>
    <row r="4966" spans="3:18" ht="14.25" customHeight="1">
      <c r="C4966" s="1579">
        <v>63</v>
      </c>
      <c r="D4966" s="1970" t="s">
        <v>2431</v>
      </c>
      <c r="E4966" s="1580">
        <v>10</v>
      </c>
      <c r="F4966" s="1581" t="s">
        <v>508</v>
      </c>
      <c r="G4966" s="1726">
        <v>6</v>
      </c>
      <c r="H4966" s="1581">
        <v>2020</v>
      </c>
      <c r="I4966" s="1583">
        <v>95.22</v>
      </c>
      <c r="J4966" s="1581">
        <f t="shared" si="265"/>
        <v>60</v>
      </c>
      <c r="K4966" s="1583">
        <f t="shared" si="260"/>
        <v>38.088000000000001</v>
      </c>
      <c r="L4966" s="1581"/>
      <c r="M4966" s="1581"/>
      <c r="N4966" s="1584">
        <f t="shared" si="261"/>
        <v>0</v>
      </c>
      <c r="O4966" s="2103"/>
      <c r="P4966" s="2103"/>
      <c r="Q4966" s="2103">
        <f t="shared" si="262"/>
        <v>0</v>
      </c>
      <c r="R4966" s="2400"/>
    </row>
    <row r="4967" spans="3:18" ht="14.25" customHeight="1">
      <c r="C4967" s="1579">
        <v>64</v>
      </c>
      <c r="D4967" s="1970" t="s">
        <v>2430</v>
      </c>
      <c r="E4967" s="1580">
        <v>10</v>
      </c>
      <c r="F4967" s="1581" t="s">
        <v>508</v>
      </c>
      <c r="G4967" s="1726">
        <v>2</v>
      </c>
      <c r="H4967" s="1581">
        <v>2020</v>
      </c>
      <c r="I4967" s="1583">
        <v>153.96</v>
      </c>
      <c r="J4967" s="1581">
        <f t="shared" si="265"/>
        <v>60</v>
      </c>
      <c r="K4967" s="1583">
        <f t="shared" si="260"/>
        <v>61.584000000000003</v>
      </c>
      <c r="L4967" s="1581"/>
      <c r="M4967" s="1581"/>
      <c r="N4967" s="1584">
        <f t="shared" si="261"/>
        <v>0</v>
      </c>
      <c r="O4967" s="2103"/>
      <c r="P4967" s="2103"/>
      <c r="Q4967" s="2103">
        <f t="shared" si="262"/>
        <v>0</v>
      </c>
      <c r="R4967" s="2400"/>
    </row>
    <row r="4968" spans="3:18" ht="14.25" customHeight="1">
      <c r="C4968" s="1579">
        <v>65</v>
      </c>
      <c r="D4968" s="1970" t="s">
        <v>2432</v>
      </c>
      <c r="E4968" s="1580">
        <v>10</v>
      </c>
      <c r="F4968" s="1581" t="s">
        <v>508</v>
      </c>
      <c r="G4968" s="1726">
        <v>6</v>
      </c>
      <c r="H4968" s="1581">
        <v>2020</v>
      </c>
      <c r="I4968" s="1583">
        <v>181.98</v>
      </c>
      <c r="J4968" s="1581">
        <f t="shared" si="265"/>
        <v>60</v>
      </c>
      <c r="K4968" s="1583">
        <f t="shared" si="260"/>
        <v>72.792000000000002</v>
      </c>
      <c r="L4968" s="1581"/>
      <c r="M4968" s="1581"/>
      <c r="N4968" s="1584">
        <f t="shared" si="261"/>
        <v>0</v>
      </c>
      <c r="O4968" s="2103"/>
      <c r="P4968" s="2103"/>
      <c r="Q4968" s="2103">
        <f t="shared" si="262"/>
        <v>0</v>
      </c>
      <c r="R4968" s="2400"/>
    </row>
    <row r="4969" spans="3:18" ht="14.25" customHeight="1">
      <c r="C4969" s="1579">
        <v>66</v>
      </c>
      <c r="D4969" s="1970" t="s">
        <v>2433</v>
      </c>
      <c r="E4969" s="1580">
        <v>10</v>
      </c>
      <c r="F4969" s="1581" t="s">
        <v>508</v>
      </c>
      <c r="G4969" s="1726">
        <v>2</v>
      </c>
      <c r="H4969" s="1581">
        <v>2020</v>
      </c>
      <c r="I4969" s="1583">
        <v>31.74</v>
      </c>
      <c r="J4969" s="1581">
        <f t="shared" si="265"/>
        <v>60</v>
      </c>
      <c r="K4969" s="1583">
        <f t="shared" si="260"/>
        <v>12.696000000000002</v>
      </c>
      <c r="L4969" s="1581"/>
      <c r="M4969" s="1581"/>
      <c r="N4969" s="1584">
        <f t="shared" si="261"/>
        <v>0</v>
      </c>
      <c r="O4969" s="2103"/>
      <c r="P4969" s="2103"/>
      <c r="Q4969" s="2103">
        <f t="shared" si="262"/>
        <v>0</v>
      </c>
      <c r="R4969" s="2400"/>
    </row>
    <row r="4970" spans="3:18" ht="14.25" customHeight="1">
      <c r="C4970" s="1579">
        <v>67</v>
      </c>
      <c r="D4970" s="1970" t="s">
        <v>2430</v>
      </c>
      <c r="E4970" s="1580">
        <v>10</v>
      </c>
      <c r="F4970" s="1581" t="s">
        <v>508</v>
      </c>
      <c r="G4970" s="1726">
        <v>1</v>
      </c>
      <c r="H4970" s="1581">
        <v>2020</v>
      </c>
      <c r="I4970" s="1583">
        <v>76.98</v>
      </c>
      <c r="J4970" s="1581">
        <f t="shared" si="265"/>
        <v>60</v>
      </c>
      <c r="K4970" s="1583">
        <f t="shared" si="260"/>
        <v>30.792000000000002</v>
      </c>
      <c r="L4970" s="1581"/>
      <c r="M4970" s="1581"/>
      <c r="N4970" s="1584">
        <f t="shared" si="261"/>
        <v>0</v>
      </c>
      <c r="O4970" s="2103"/>
      <c r="P4970" s="2103"/>
      <c r="Q4970" s="2103">
        <f t="shared" si="262"/>
        <v>0</v>
      </c>
      <c r="R4970" s="2400"/>
    </row>
    <row r="4971" spans="3:18" ht="14.25" customHeight="1">
      <c r="C4971" s="1579">
        <v>68</v>
      </c>
      <c r="D4971" s="1970" t="s">
        <v>2434</v>
      </c>
      <c r="E4971" s="1580">
        <v>10</v>
      </c>
      <c r="F4971" s="1581" t="s">
        <v>508</v>
      </c>
      <c r="G4971" s="1726">
        <v>1</v>
      </c>
      <c r="H4971" s="1581">
        <v>2016</v>
      </c>
      <c r="I4971" s="1583">
        <v>68.313999999999993</v>
      </c>
      <c r="J4971" s="1581">
        <f t="shared" si="265"/>
        <v>100</v>
      </c>
      <c r="K4971" s="1583">
        <f t="shared" si="260"/>
        <v>0</v>
      </c>
      <c r="L4971" s="1581"/>
      <c r="M4971" s="1581"/>
      <c r="N4971" s="1584">
        <f t="shared" si="261"/>
        <v>0</v>
      </c>
      <c r="O4971" s="2103"/>
      <c r="P4971" s="2103"/>
      <c r="Q4971" s="2103">
        <f t="shared" si="262"/>
        <v>0</v>
      </c>
      <c r="R4971" s="2400"/>
    </row>
    <row r="4972" spans="3:18" ht="14.25" customHeight="1">
      <c r="C4972" s="1579">
        <v>69</v>
      </c>
      <c r="D4972" s="1970" t="s">
        <v>2435</v>
      </c>
      <c r="E4972" s="1580">
        <v>10</v>
      </c>
      <c r="F4972" s="1581" t="s">
        <v>508</v>
      </c>
      <c r="G4972" s="1726">
        <v>3</v>
      </c>
      <c r="H4972" s="1581">
        <v>2020</v>
      </c>
      <c r="I4972" s="1583">
        <v>230.94</v>
      </c>
      <c r="J4972" s="1581">
        <f t="shared" si="265"/>
        <v>60</v>
      </c>
      <c r="K4972" s="1583">
        <f t="shared" si="260"/>
        <v>92.376000000000005</v>
      </c>
      <c r="L4972" s="1581"/>
      <c r="M4972" s="1581"/>
      <c r="N4972" s="1584">
        <f t="shared" si="261"/>
        <v>0</v>
      </c>
      <c r="O4972" s="2103"/>
      <c r="P4972" s="2103"/>
      <c r="Q4972" s="2103">
        <f t="shared" si="262"/>
        <v>0</v>
      </c>
      <c r="R4972" s="2400"/>
    </row>
    <row r="4973" spans="3:18" ht="14.25" customHeight="1">
      <c r="C4973" s="1579">
        <v>70</v>
      </c>
      <c r="D4973" s="1970" t="s">
        <v>2113</v>
      </c>
      <c r="E4973" s="1580">
        <v>10</v>
      </c>
      <c r="F4973" s="1581" t="s">
        <v>508</v>
      </c>
      <c r="G4973" s="1726">
        <v>1</v>
      </c>
      <c r="H4973" s="1581">
        <v>2008</v>
      </c>
      <c r="I4973" s="1583">
        <v>176.33592000000002</v>
      </c>
      <c r="J4973" s="1581">
        <f t="shared" si="265"/>
        <v>100</v>
      </c>
      <c r="K4973" s="1583">
        <f t="shared" si="260"/>
        <v>0</v>
      </c>
      <c r="L4973" s="1581"/>
      <c r="M4973" s="1581"/>
      <c r="N4973" s="1584">
        <f t="shared" si="261"/>
        <v>0</v>
      </c>
      <c r="O4973" s="2103"/>
      <c r="P4973" s="2103"/>
      <c r="Q4973" s="2103">
        <f t="shared" si="262"/>
        <v>0</v>
      </c>
      <c r="R4973" s="2400"/>
    </row>
    <row r="4974" spans="3:18" ht="14.25" customHeight="1">
      <c r="C4974" s="1579">
        <v>71</v>
      </c>
      <c r="D4974" s="1970" t="s">
        <v>2436</v>
      </c>
      <c r="E4974" s="1580">
        <v>10</v>
      </c>
      <c r="F4974" s="1581" t="s">
        <v>508</v>
      </c>
      <c r="G4974" s="1726">
        <v>1</v>
      </c>
      <c r="H4974" s="1581">
        <v>2008</v>
      </c>
      <c r="I4974" s="1583">
        <v>75.572539999999989</v>
      </c>
      <c r="J4974" s="1581">
        <f t="shared" si="265"/>
        <v>100</v>
      </c>
      <c r="K4974" s="1583">
        <f t="shared" si="260"/>
        <v>0</v>
      </c>
      <c r="L4974" s="1581"/>
      <c r="M4974" s="1581"/>
      <c r="N4974" s="1584">
        <f t="shared" si="261"/>
        <v>0</v>
      </c>
      <c r="O4974" s="2103"/>
      <c r="P4974" s="2103"/>
      <c r="Q4974" s="2103">
        <f t="shared" si="262"/>
        <v>0</v>
      </c>
      <c r="R4974" s="2400"/>
    </row>
    <row r="4975" spans="3:18" ht="14.25" customHeight="1">
      <c r="C4975" s="1579">
        <v>72</v>
      </c>
      <c r="D4975" s="1970" t="s">
        <v>2437</v>
      </c>
      <c r="E4975" s="1580">
        <v>10</v>
      </c>
      <c r="F4975" s="1581" t="s">
        <v>508</v>
      </c>
      <c r="G4975" s="1726">
        <v>1</v>
      </c>
      <c r="H4975" s="1581">
        <v>2008</v>
      </c>
      <c r="I4975" s="1583">
        <v>75.572539999999989</v>
      </c>
      <c r="J4975" s="1581">
        <f t="shared" si="265"/>
        <v>100</v>
      </c>
      <c r="K4975" s="1583">
        <f t="shared" si="260"/>
        <v>0</v>
      </c>
      <c r="L4975" s="1581"/>
      <c r="M4975" s="1581"/>
      <c r="N4975" s="1584">
        <f t="shared" si="261"/>
        <v>0</v>
      </c>
      <c r="O4975" s="2103"/>
      <c r="P4975" s="2103"/>
      <c r="Q4975" s="2103">
        <f t="shared" si="262"/>
        <v>0</v>
      </c>
      <c r="R4975" s="2400"/>
    </row>
    <row r="4976" spans="3:18" ht="14.25" customHeight="1">
      <c r="C4976" s="1579">
        <v>73</v>
      </c>
      <c r="D4976" s="1970" t="s">
        <v>2223</v>
      </c>
      <c r="E4976" s="1580">
        <v>10</v>
      </c>
      <c r="F4976" s="1581" t="s">
        <v>508</v>
      </c>
      <c r="G4976" s="1726">
        <v>2</v>
      </c>
      <c r="H4976" s="1581">
        <v>2008</v>
      </c>
      <c r="I4976" s="1583">
        <v>132.25193999999999</v>
      </c>
      <c r="J4976" s="1581">
        <f t="shared" si="265"/>
        <v>100</v>
      </c>
      <c r="K4976" s="1583">
        <f t="shared" si="260"/>
        <v>0</v>
      </c>
      <c r="L4976" s="1581"/>
      <c r="M4976" s="1581"/>
      <c r="N4976" s="1584">
        <f t="shared" si="261"/>
        <v>0</v>
      </c>
      <c r="O4976" s="2103"/>
      <c r="P4976" s="2103"/>
      <c r="Q4976" s="2103">
        <f t="shared" si="262"/>
        <v>0</v>
      </c>
      <c r="R4976" s="2400"/>
    </row>
    <row r="4977" spans="3:18" ht="14.25" customHeight="1">
      <c r="C4977" s="1579">
        <v>74</v>
      </c>
      <c r="D4977" s="1970" t="s">
        <v>2438</v>
      </c>
      <c r="E4977" s="1580">
        <v>10</v>
      </c>
      <c r="F4977" s="1581" t="s">
        <v>508</v>
      </c>
      <c r="G4977" s="1726">
        <v>1</v>
      </c>
      <c r="H4977" s="1581">
        <v>2008</v>
      </c>
      <c r="I4977" s="1583">
        <v>233.01532999999998</v>
      </c>
      <c r="J4977" s="1581">
        <f t="shared" si="265"/>
        <v>100</v>
      </c>
      <c r="K4977" s="1583">
        <f t="shared" si="260"/>
        <v>0</v>
      </c>
      <c r="L4977" s="1581"/>
      <c r="M4977" s="1581"/>
      <c r="N4977" s="1584">
        <f t="shared" si="261"/>
        <v>0</v>
      </c>
      <c r="O4977" s="2103"/>
      <c r="P4977" s="2103"/>
      <c r="Q4977" s="2103">
        <f t="shared" si="262"/>
        <v>0</v>
      </c>
      <c r="R4977" s="2400"/>
    </row>
    <row r="4978" spans="3:18" ht="14.25" customHeight="1">
      <c r="C4978" s="1579">
        <v>75</v>
      </c>
      <c r="D4978" s="1970" t="s">
        <v>2140</v>
      </c>
      <c r="E4978" s="1580">
        <v>10</v>
      </c>
      <c r="F4978" s="1581" t="s">
        <v>508</v>
      </c>
      <c r="G4978" s="1726">
        <v>1</v>
      </c>
      <c r="H4978" s="1581">
        <v>2008</v>
      </c>
      <c r="I4978" s="1583">
        <v>253.14464000000001</v>
      </c>
      <c r="J4978" s="1581">
        <f t="shared" si="265"/>
        <v>100</v>
      </c>
      <c r="K4978" s="1583">
        <f t="shared" si="260"/>
        <v>0</v>
      </c>
      <c r="L4978" s="1581"/>
      <c r="M4978" s="1581"/>
      <c r="N4978" s="1584">
        <f t="shared" si="261"/>
        <v>0</v>
      </c>
      <c r="O4978" s="2103"/>
      <c r="P4978" s="2103"/>
      <c r="Q4978" s="2103">
        <f t="shared" si="262"/>
        <v>0</v>
      </c>
      <c r="R4978" s="2400"/>
    </row>
    <row r="4979" spans="3:18" ht="14.25" customHeight="1">
      <c r="C4979" s="1579">
        <v>76</v>
      </c>
      <c r="D4979" s="1970" t="s">
        <v>2128</v>
      </c>
      <c r="E4979" s="1580">
        <v>10</v>
      </c>
      <c r="F4979" s="1581" t="s">
        <v>508</v>
      </c>
      <c r="G4979" s="1726">
        <v>1</v>
      </c>
      <c r="H4979" s="1581">
        <v>2008</v>
      </c>
      <c r="I4979" s="1583">
        <v>201.52677</v>
      </c>
      <c r="J4979" s="1581">
        <f t="shared" si="265"/>
        <v>100</v>
      </c>
      <c r="K4979" s="1583">
        <f t="shared" si="260"/>
        <v>0</v>
      </c>
      <c r="L4979" s="1581"/>
      <c r="M4979" s="1581"/>
      <c r="N4979" s="1584">
        <f t="shared" si="261"/>
        <v>0</v>
      </c>
      <c r="O4979" s="2103"/>
      <c r="P4979" s="2103"/>
      <c r="Q4979" s="2103">
        <f t="shared" si="262"/>
        <v>0</v>
      </c>
      <c r="R4979" s="2400"/>
    </row>
    <row r="4980" spans="3:18" ht="14.25" customHeight="1">
      <c r="C4980" s="1579">
        <v>77</v>
      </c>
      <c r="D4980" s="1970" t="s">
        <v>2130</v>
      </c>
      <c r="E4980" s="1580">
        <v>10</v>
      </c>
      <c r="F4980" s="1581" t="s">
        <v>508</v>
      </c>
      <c r="G4980" s="1726">
        <v>2</v>
      </c>
      <c r="H4980" s="1581">
        <v>2014</v>
      </c>
      <c r="I4980" s="1583">
        <v>557.08799999999997</v>
      </c>
      <c r="J4980" s="1581">
        <f t="shared" si="265"/>
        <v>100</v>
      </c>
      <c r="K4980" s="1583">
        <f t="shared" si="260"/>
        <v>0</v>
      </c>
      <c r="L4980" s="1581"/>
      <c r="M4980" s="1581"/>
      <c r="N4980" s="1584">
        <f t="shared" si="261"/>
        <v>0</v>
      </c>
      <c r="O4980" s="2103"/>
      <c r="P4980" s="2103"/>
      <c r="Q4980" s="2103">
        <f t="shared" si="262"/>
        <v>0</v>
      </c>
      <c r="R4980" s="2400"/>
    </row>
    <row r="4981" spans="3:18" ht="14.25" customHeight="1">
      <c r="C4981" s="1579">
        <v>78</v>
      </c>
      <c r="D4981" s="1970" t="s">
        <v>2221</v>
      </c>
      <c r="E4981" s="1580">
        <v>10</v>
      </c>
      <c r="F4981" s="1581" t="s">
        <v>508</v>
      </c>
      <c r="G4981" s="1726">
        <v>4</v>
      </c>
      <c r="H4981" s="1581">
        <v>2005</v>
      </c>
      <c r="I4981" s="1583">
        <v>103.75460000000001</v>
      </c>
      <c r="J4981" s="1581">
        <f t="shared" si="265"/>
        <v>100</v>
      </c>
      <c r="K4981" s="1583">
        <f t="shared" si="260"/>
        <v>0</v>
      </c>
      <c r="L4981" s="1581"/>
      <c r="M4981" s="1581"/>
      <c r="N4981" s="1584">
        <f t="shared" si="261"/>
        <v>0</v>
      </c>
      <c r="O4981" s="2103"/>
      <c r="P4981" s="2103"/>
      <c r="Q4981" s="2103">
        <f t="shared" si="262"/>
        <v>0</v>
      </c>
      <c r="R4981" s="2400"/>
    </row>
    <row r="4982" spans="3:18" ht="14.25" customHeight="1">
      <c r="C4982" s="1579">
        <v>79</v>
      </c>
      <c r="D4982" s="1970" t="s">
        <v>2439</v>
      </c>
      <c r="E4982" s="1580">
        <v>10</v>
      </c>
      <c r="F4982" s="1581" t="s">
        <v>508</v>
      </c>
      <c r="G4982" s="1726">
        <v>3</v>
      </c>
      <c r="H4982" s="1581">
        <v>2008</v>
      </c>
      <c r="I4982" s="1583">
        <v>250.86303000000001</v>
      </c>
      <c r="J4982" s="1581">
        <f t="shared" si="265"/>
        <v>100</v>
      </c>
      <c r="K4982" s="1583">
        <f t="shared" si="260"/>
        <v>0</v>
      </c>
      <c r="L4982" s="1581"/>
      <c r="M4982" s="1581"/>
      <c r="N4982" s="1584">
        <f t="shared" si="261"/>
        <v>0</v>
      </c>
      <c r="O4982" s="2103"/>
      <c r="P4982" s="2103"/>
      <c r="Q4982" s="2103">
        <f t="shared" si="262"/>
        <v>0</v>
      </c>
      <c r="R4982" s="2400"/>
    </row>
    <row r="4983" spans="3:18" ht="14.25" customHeight="1">
      <c r="C4983" s="1579">
        <v>80</v>
      </c>
      <c r="D4983" s="1970" t="s">
        <v>2440</v>
      </c>
      <c r="E4983" s="1580">
        <v>10</v>
      </c>
      <c r="F4983" s="1581" t="s">
        <v>508</v>
      </c>
      <c r="G4983" s="1726">
        <v>1</v>
      </c>
      <c r="H4983" s="1581">
        <v>2008</v>
      </c>
      <c r="I4983" s="1583">
        <v>252</v>
      </c>
      <c r="J4983" s="1581">
        <f t="shared" si="265"/>
        <v>100</v>
      </c>
      <c r="K4983" s="1583">
        <f t="shared" si="260"/>
        <v>0</v>
      </c>
      <c r="L4983" s="1581"/>
      <c r="M4983" s="1581"/>
      <c r="N4983" s="1584">
        <f t="shared" si="261"/>
        <v>0</v>
      </c>
      <c r="O4983" s="2103"/>
      <c r="P4983" s="2103"/>
      <c r="Q4983" s="2103">
        <f t="shared" si="262"/>
        <v>0</v>
      </c>
      <c r="R4983" s="2400"/>
    </row>
    <row r="4984" spans="3:18" ht="14.25" customHeight="1">
      <c r="C4984" s="1579">
        <v>81</v>
      </c>
      <c r="D4984" s="1970" t="s">
        <v>5134</v>
      </c>
      <c r="E4984" s="1580">
        <v>10</v>
      </c>
      <c r="F4984" s="1581" t="s">
        <v>508</v>
      </c>
      <c r="G4984" s="1726">
        <v>2</v>
      </c>
      <c r="H4984" s="1581">
        <v>2022</v>
      </c>
      <c r="I4984" s="1583">
        <v>45.531999999999996</v>
      </c>
      <c r="J4984" s="1581">
        <f t="shared" si="265"/>
        <v>40</v>
      </c>
      <c r="K4984" s="1583">
        <f t="shared" si="260"/>
        <v>27.319199999999999</v>
      </c>
      <c r="L4984" s="1581"/>
      <c r="M4984" s="1581"/>
      <c r="N4984" s="1584">
        <f t="shared" si="261"/>
        <v>0</v>
      </c>
      <c r="O4984" s="2103"/>
      <c r="P4984" s="2103"/>
      <c r="Q4984" s="2103">
        <f t="shared" si="262"/>
        <v>0</v>
      </c>
      <c r="R4984" s="2400"/>
    </row>
    <row r="4985" spans="3:18" ht="14.25" customHeight="1">
      <c r="C4985" s="1579">
        <v>82</v>
      </c>
      <c r="D4985" s="1970" t="s">
        <v>5135</v>
      </c>
      <c r="E4985" s="1580">
        <v>10</v>
      </c>
      <c r="F4985" s="1581" t="s">
        <v>508</v>
      </c>
      <c r="G4985" s="1726">
        <v>2</v>
      </c>
      <c r="H4985" s="1581">
        <v>2022</v>
      </c>
      <c r="I4985" s="1583">
        <v>80.335999999999999</v>
      </c>
      <c r="J4985" s="1581">
        <f t="shared" si="265"/>
        <v>40</v>
      </c>
      <c r="K4985" s="1583">
        <f t="shared" si="260"/>
        <v>48.201599999999999</v>
      </c>
      <c r="L4985" s="1581"/>
      <c r="M4985" s="1581"/>
      <c r="N4985" s="1584">
        <f t="shared" si="261"/>
        <v>0</v>
      </c>
      <c r="O4985" s="2103"/>
      <c r="P4985" s="2103"/>
      <c r="Q4985" s="2103">
        <f t="shared" si="262"/>
        <v>0</v>
      </c>
      <c r="R4985" s="2400"/>
    </row>
    <row r="4986" spans="3:18" ht="14.25" customHeight="1">
      <c r="C4986" s="1579">
        <v>83</v>
      </c>
      <c r="D4986" s="1970" t="s">
        <v>2980</v>
      </c>
      <c r="E4986" s="1580">
        <v>10</v>
      </c>
      <c r="F4986" s="1581" t="s">
        <v>508</v>
      </c>
      <c r="G4986" s="1726">
        <v>2</v>
      </c>
      <c r="H4986" s="1581">
        <v>2022</v>
      </c>
      <c r="I4986" s="1583">
        <v>50.22</v>
      </c>
      <c r="J4986" s="1581">
        <f t="shared" si="265"/>
        <v>40</v>
      </c>
      <c r="K4986" s="1583">
        <f t="shared" si="260"/>
        <v>30.131999999999998</v>
      </c>
      <c r="L4986" s="1581"/>
      <c r="M4986" s="1581"/>
      <c r="N4986" s="1584">
        <f t="shared" si="261"/>
        <v>0</v>
      </c>
      <c r="O4986" s="2103"/>
      <c r="P4986" s="2103"/>
      <c r="Q4986" s="2103">
        <f t="shared" si="262"/>
        <v>0</v>
      </c>
      <c r="R4986" s="2400"/>
    </row>
    <row r="4987" spans="3:18" ht="14.25" customHeight="1">
      <c r="C4987" s="1579">
        <v>84</v>
      </c>
      <c r="D4987" s="1970" t="s">
        <v>2981</v>
      </c>
      <c r="E4987" s="1580">
        <v>10</v>
      </c>
      <c r="F4987" s="1581" t="s">
        <v>508</v>
      </c>
      <c r="G4987" s="1726">
        <v>2</v>
      </c>
      <c r="H4987" s="1581">
        <v>2022</v>
      </c>
      <c r="I4987" s="1583">
        <v>48.173999999999999</v>
      </c>
      <c r="J4987" s="1581">
        <f t="shared" si="265"/>
        <v>40</v>
      </c>
      <c r="K4987" s="1583">
        <f t="shared" si="260"/>
        <v>28.904399999999999</v>
      </c>
      <c r="L4987" s="1581"/>
      <c r="M4987" s="1581"/>
      <c r="N4987" s="1584">
        <f t="shared" si="261"/>
        <v>0</v>
      </c>
      <c r="O4987" s="2103"/>
      <c r="P4987" s="2103"/>
      <c r="Q4987" s="2103">
        <f t="shared" si="262"/>
        <v>0</v>
      </c>
      <c r="R4987" s="2400"/>
    </row>
    <row r="4988" spans="3:18" ht="14.25" customHeight="1">
      <c r="C4988" s="1579">
        <v>85</v>
      </c>
      <c r="D4988" s="1970" t="s">
        <v>2169</v>
      </c>
      <c r="E4988" s="1580">
        <v>10</v>
      </c>
      <c r="F4988" s="1581" t="s">
        <v>508</v>
      </c>
      <c r="G4988" s="1726">
        <v>10</v>
      </c>
      <c r="H4988" s="1581">
        <v>2022</v>
      </c>
      <c r="I4988" s="1583">
        <v>675</v>
      </c>
      <c r="J4988" s="1581">
        <f t="shared" si="265"/>
        <v>40</v>
      </c>
      <c r="K4988" s="1583">
        <f t="shared" si="260"/>
        <v>405</v>
      </c>
      <c r="L4988" s="1581"/>
      <c r="M4988" s="1581"/>
      <c r="N4988" s="1584">
        <f t="shared" si="261"/>
        <v>0</v>
      </c>
      <c r="O4988" s="2103"/>
      <c r="P4988" s="2103"/>
      <c r="Q4988" s="2103">
        <f t="shared" si="262"/>
        <v>0</v>
      </c>
      <c r="R4988" s="2400"/>
    </row>
    <row r="4989" spans="3:18" ht="14.25" customHeight="1">
      <c r="C4989" s="1579">
        <v>86</v>
      </c>
      <c r="D4989" s="1970" t="s">
        <v>5117</v>
      </c>
      <c r="E4989" s="1580">
        <v>10</v>
      </c>
      <c r="F4989" s="1581" t="s">
        <v>508</v>
      </c>
      <c r="G4989" s="1726">
        <v>9</v>
      </c>
      <c r="H4989" s="1581">
        <v>2022</v>
      </c>
      <c r="I4989" s="1583">
        <v>333.9</v>
      </c>
      <c r="J4989" s="1581">
        <f t="shared" si="265"/>
        <v>40</v>
      </c>
      <c r="K4989" s="1583">
        <f t="shared" si="260"/>
        <v>200.33999999999997</v>
      </c>
      <c r="L4989" s="1581"/>
      <c r="M4989" s="1581"/>
      <c r="N4989" s="1584">
        <f t="shared" si="261"/>
        <v>0</v>
      </c>
      <c r="O4989" s="2103"/>
      <c r="P4989" s="2103"/>
      <c r="Q4989" s="2103">
        <f t="shared" si="262"/>
        <v>0</v>
      </c>
      <c r="R4989" s="2400"/>
    </row>
    <row r="4990" spans="3:18" ht="14.25" customHeight="1">
      <c r="C4990" s="1579">
        <v>87</v>
      </c>
      <c r="D4990" s="1970" t="s">
        <v>2162</v>
      </c>
      <c r="E4990" s="1580">
        <v>10</v>
      </c>
      <c r="F4990" s="1581" t="s">
        <v>508</v>
      </c>
      <c r="G4990" s="1726">
        <v>1</v>
      </c>
      <c r="H4990" s="1581">
        <v>2022</v>
      </c>
      <c r="I4990" s="1583">
        <v>16.495999999999999</v>
      </c>
      <c r="J4990" s="1581">
        <f t="shared" si="265"/>
        <v>40</v>
      </c>
      <c r="K4990" s="1583">
        <f t="shared" si="260"/>
        <v>9.8975999999999988</v>
      </c>
      <c r="L4990" s="1581"/>
      <c r="M4990" s="1581"/>
      <c r="N4990" s="1584">
        <f t="shared" si="261"/>
        <v>0</v>
      </c>
      <c r="O4990" s="2103"/>
      <c r="P4990" s="2103"/>
      <c r="Q4990" s="2103">
        <f t="shared" si="262"/>
        <v>0</v>
      </c>
      <c r="R4990" s="2400"/>
    </row>
    <row r="4991" spans="3:18" ht="14.25" customHeight="1">
      <c r="C4991" s="1579">
        <v>88</v>
      </c>
      <c r="D4991" s="1970" t="s">
        <v>5138</v>
      </c>
      <c r="E4991" s="1580">
        <v>10</v>
      </c>
      <c r="F4991" s="1581" t="s">
        <v>508</v>
      </c>
      <c r="G4991" s="1726">
        <v>3</v>
      </c>
      <c r="H4991" s="1581">
        <v>2022</v>
      </c>
      <c r="I4991" s="1583">
        <v>211.68</v>
      </c>
      <c r="J4991" s="1581">
        <f t="shared" si="265"/>
        <v>40</v>
      </c>
      <c r="K4991" s="1583">
        <f t="shared" si="260"/>
        <v>127.008</v>
      </c>
      <c r="L4991" s="1581"/>
      <c r="M4991" s="1581"/>
      <c r="N4991" s="1584">
        <f t="shared" si="261"/>
        <v>0</v>
      </c>
      <c r="O4991" s="2103"/>
      <c r="P4991" s="2103"/>
      <c r="Q4991" s="2103">
        <f t="shared" si="262"/>
        <v>0</v>
      </c>
      <c r="R4991" s="2400"/>
    </row>
    <row r="4992" spans="3:18" ht="14.25" customHeight="1">
      <c r="C4992" s="1579">
        <v>89</v>
      </c>
      <c r="D4992" s="1970" t="s">
        <v>5140</v>
      </c>
      <c r="E4992" s="1580">
        <v>10</v>
      </c>
      <c r="F4992" s="1581" t="s">
        <v>508</v>
      </c>
      <c r="G4992" s="1726">
        <v>1</v>
      </c>
      <c r="H4992" s="1581">
        <v>2020</v>
      </c>
      <c r="I4992" s="1583">
        <v>44</v>
      </c>
      <c r="J4992" s="1581">
        <f t="shared" si="265"/>
        <v>60</v>
      </c>
      <c r="K4992" s="1583">
        <f t="shared" si="260"/>
        <v>17.600000000000001</v>
      </c>
      <c r="L4992" s="1581"/>
      <c r="M4992" s="1581"/>
      <c r="N4992" s="1584">
        <f t="shared" si="261"/>
        <v>0</v>
      </c>
      <c r="O4992" s="2103"/>
      <c r="P4992" s="2103"/>
      <c r="Q4992" s="2103">
        <f t="shared" si="262"/>
        <v>0</v>
      </c>
      <c r="R4992" s="2400"/>
    </row>
    <row r="4993" spans="3:18" ht="14.25" customHeight="1">
      <c r="C4993" s="1579">
        <v>90</v>
      </c>
      <c r="D4993" s="1970" t="s">
        <v>2113</v>
      </c>
      <c r="E4993" s="1580">
        <v>10</v>
      </c>
      <c r="F4993" s="1581" t="s">
        <v>508</v>
      </c>
      <c r="G4993" s="1726">
        <v>3</v>
      </c>
      <c r="H4993" s="1581">
        <v>2021</v>
      </c>
      <c r="I4993" s="1583">
        <v>320</v>
      </c>
      <c r="J4993" s="1581">
        <f t="shared" si="265"/>
        <v>50</v>
      </c>
      <c r="K4993" s="1583">
        <f t="shared" si="260"/>
        <v>160</v>
      </c>
      <c r="L4993" s="1581"/>
      <c r="M4993" s="1581"/>
      <c r="N4993" s="1584">
        <f t="shared" si="261"/>
        <v>0</v>
      </c>
      <c r="O4993" s="2103"/>
      <c r="P4993" s="2103"/>
      <c r="Q4993" s="2103">
        <f t="shared" si="262"/>
        <v>0</v>
      </c>
      <c r="R4993" s="2400"/>
    </row>
    <row r="4994" spans="3:18" ht="14.25" customHeight="1">
      <c r="C4994" s="1579">
        <v>91</v>
      </c>
      <c r="D4994" s="1970" t="s">
        <v>5141</v>
      </c>
      <c r="E4994" s="1580">
        <v>10</v>
      </c>
      <c r="F4994" s="1581" t="s">
        <v>508</v>
      </c>
      <c r="G4994" s="1726">
        <v>6</v>
      </c>
      <c r="H4994" s="1581">
        <v>2021</v>
      </c>
      <c r="I4994" s="1583">
        <v>258.52999999999997</v>
      </c>
      <c r="J4994" s="1581">
        <f t="shared" si="265"/>
        <v>50</v>
      </c>
      <c r="K4994" s="1583">
        <f t="shared" si="260"/>
        <v>129.26499999999999</v>
      </c>
      <c r="L4994" s="1581"/>
      <c r="M4994" s="1581"/>
      <c r="N4994" s="1584">
        <f t="shared" si="261"/>
        <v>0</v>
      </c>
      <c r="O4994" s="2103"/>
      <c r="P4994" s="2103"/>
      <c r="Q4994" s="2103">
        <f t="shared" si="262"/>
        <v>0</v>
      </c>
      <c r="R4994" s="2400"/>
    </row>
    <row r="4995" spans="3:18" ht="14.25" customHeight="1">
      <c r="C4995" s="1579">
        <v>92</v>
      </c>
      <c r="D4995" s="1970" t="s">
        <v>6335</v>
      </c>
      <c r="E4995" s="1580">
        <v>10</v>
      </c>
      <c r="F4995" s="1581" t="s">
        <v>508</v>
      </c>
      <c r="G4995" s="1726">
        <v>6</v>
      </c>
      <c r="H4995" s="1581">
        <v>2022</v>
      </c>
      <c r="I4995" s="1583">
        <v>76.040000000000006</v>
      </c>
      <c r="J4995" s="1581">
        <f t="shared" si="265"/>
        <v>40</v>
      </c>
      <c r="K4995" s="1583">
        <f t="shared" si="260"/>
        <v>45.624000000000002</v>
      </c>
      <c r="L4995" s="1581"/>
      <c r="M4995" s="1581"/>
      <c r="N4995" s="1584">
        <f t="shared" si="261"/>
        <v>0</v>
      </c>
      <c r="O4995" s="2103"/>
      <c r="P4995" s="2103"/>
      <c r="Q4995" s="2103">
        <f t="shared" si="262"/>
        <v>0</v>
      </c>
      <c r="R4995" s="2400"/>
    </row>
    <row r="4996" spans="3:18" ht="14.25" customHeight="1">
      <c r="C4996" s="1579">
        <v>93</v>
      </c>
      <c r="D4996" s="1970" t="s">
        <v>6336</v>
      </c>
      <c r="E4996" s="1580">
        <v>10</v>
      </c>
      <c r="F4996" s="1581" t="s">
        <v>508</v>
      </c>
      <c r="G4996" s="1726">
        <v>10</v>
      </c>
      <c r="H4996" s="1581">
        <v>2023</v>
      </c>
      <c r="I4996" s="1583">
        <v>229.98699999999999</v>
      </c>
      <c r="J4996" s="1581">
        <f t="shared" si="265"/>
        <v>30</v>
      </c>
      <c r="K4996" s="1583">
        <f t="shared" si="260"/>
        <v>160.99090000000001</v>
      </c>
      <c r="L4996" s="1581"/>
      <c r="M4996" s="1581"/>
      <c r="N4996" s="1584">
        <f t="shared" si="261"/>
        <v>0</v>
      </c>
      <c r="O4996" s="2103"/>
      <c r="P4996" s="2103"/>
      <c r="Q4996" s="2103">
        <f t="shared" si="262"/>
        <v>0</v>
      </c>
      <c r="R4996" s="2400"/>
    </row>
    <row r="4997" spans="3:18" ht="14.25" customHeight="1">
      <c r="C4997" s="1579">
        <v>94</v>
      </c>
      <c r="D4997" s="1970" t="s">
        <v>6337</v>
      </c>
      <c r="E4997" s="1580">
        <v>10</v>
      </c>
      <c r="F4997" s="1581" t="s">
        <v>508</v>
      </c>
      <c r="G4997" s="1726">
        <v>2</v>
      </c>
      <c r="H4997" s="1581">
        <v>2022</v>
      </c>
      <c r="I4997" s="1583">
        <v>139.59</v>
      </c>
      <c r="J4997" s="1581">
        <f t="shared" si="265"/>
        <v>40</v>
      </c>
      <c r="K4997" s="1583">
        <f t="shared" si="260"/>
        <v>83.753999999999991</v>
      </c>
      <c r="L4997" s="1581"/>
      <c r="M4997" s="1581"/>
      <c r="N4997" s="1584">
        <f t="shared" si="261"/>
        <v>0</v>
      </c>
      <c r="O4997" s="2103"/>
      <c r="P4997" s="2103"/>
      <c r="Q4997" s="2103">
        <f t="shared" si="262"/>
        <v>0</v>
      </c>
      <c r="R4997" s="2400"/>
    </row>
    <row r="4998" spans="3:18" ht="14.25" customHeight="1">
      <c r="C4998" s="1579">
        <v>95</v>
      </c>
      <c r="D4998" s="1970" t="s">
        <v>2981</v>
      </c>
      <c r="E4998" s="1580">
        <v>10</v>
      </c>
      <c r="F4998" s="1581" t="s">
        <v>508</v>
      </c>
      <c r="G4998" s="1726">
        <v>5</v>
      </c>
      <c r="H4998" s="1581">
        <v>2023</v>
      </c>
      <c r="I4998" s="1583">
        <v>90.8</v>
      </c>
      <c r="J4998" s="1581">
        <f t="shared" si="265"/>
        <v>30</v>
      </c>
      <c r="K4998" s="1583">
        <f t="shared" si="260"/>
        <v>63.56</v>
      </c>
      <c r="L4998" s="1581"/>
      <c r="M4998" s="1581"/>
      <c r="N4998" s="1584">
        <f t="shared" si="261"/>
        <v>0</v>
      </c>
      <c r="O4998" s="2103"/>
      <c r="P4998" s="2103"/>
      <c r="Q4998" s="2103">
        <f t="shared" si="262"/>
        <v>0</v>
      </c>
      <c r="R4998" s="2400"/>
    </row>
    <row r="4999" spans="3:18" ht="14.25" customHeight="1">
      <c r="C4999" s="1579">
        <v>96</v>
      </c>
      <c r="D4999" s="1970" t="s">
        <v>2980</v>
      </c>
      <c r="E4999" s="1580">
        <v>10</v>
      </c>
      <c r="F4999" s="1581" t="s">
        <v>508</v>
      </c>
      <c r="G4999" s="1726">
        <v>6</v>
      </c>
      <c r="H4999" s="1581">
        <v>2022</v>
      </c>
      <c r="I4999" s="1583">
        <v>141.23400000000001</v>
      </c>
      <c r="J4999" s="1581">
        <f t="shared" si="265"/>
        <v>40</v>
      </c>
      <c r="K4999" s="1583">
        <f t="shared" si="260"/>
        <v>84.740399999999994</v>
      </c>
      <c r="L4999" s="1581"/>
      <c r="M4999" s="1581"/>
      <c r="N4999" s="1584">
        <f t="shared" si="261"/>
        <v>0</v>
      </c>
      <c r="O4999" s="2103"/>
      <c r="P4999" s="2103"/>
      <c r="Q4999" s="2103">
        <f t="shared" si="262"/>
        <v>0</v>
      </c>
      <c r="R4999" s="2400"/>
    </row>
    <row r="5000" spans="3:18" ht="14.25" customHeight="1">
      <c r="C5000" s="1579">
        <v>97</v>
      </c>
      <c r="D5000" s="1970" t="s">
        <v>2185</v>
      </c>
      <c r="E5000" s="1580">
        <v>10</v>
      </c>
      <c r="F5000" s="1581" t="s">
        <v>508</v>
      </c>
      <c r="G5000" s="1726">
        <v>10</v>
      </c>
      <c r="H5000" s="1581">
        <v>2023</v>
      </c>
      <c r="I5000" s="1583">
        <v>276.71800000000002</v>
      </c>
      <c r="J5000" s="1581">
        <f t="shared" si="265"/>
        <v>30</v>
      </c>
      <c r="K5000" s="1583">
        <f t="shared" si="260"/>
        <v>193.70260000000002</v>
      </c>
      <c r="L5000" s="1581"/>
      <c r="M5000" s="1581"/>
      <c r="N5000" s="1584">
        <f t="shared" si="261"/>
        <v>0</v>
      </c>
      <c r="O5000" s="2103"/>
      <c r="P5000" s="2103"/>
      <c r="Q5000" s="2103">
        <f t="shared" si="262"/>
        <v>0</v>
      </c>
      <c r="R5000" s="2400"/>
    </row>
    <row r="5001" spans="3:18" ht="14.25" customHeight="1">
      <c r="C5001" s="1579">
        <v>98</v>
      </c>
      <c r="D5001" s="1970" t="s">
        <v>2169</v>
      </c>
      <c r="E5001" s="1580">
        <v>10</v>
      </c>
      <c r="F5001" s="1581" t="s">
        <v>508</v>
      </c>
      <c r="G5001" s="1726">
        <v>5</v>
      </c>
      <c r="H5001" s="1581">
        <v>2023</v>
      </c>
      <c r="I5001" s="1583">
        <v>267</v>
      </c>
      <c r="J5001" s="1581">
        <f t="shared" si="265"/>
        <v>30</v>
      </c>
      <c r="K5001" s="1583">
        <f t="shared" si="260"/>
        <v>186.9</v>
      </c>
      <c r="L5001" s="1581"/>
      <c r="M5001" s="1581"/>
      <c r="N5001" s="1584">
        <f t="shared" si="261"/>
        <v>0</v>
      </c>
      <c r="O5001" s="2103"/>
      <c r="P5001" s="2103"/>
      <c r="Q5001" s="2103">
        <f t="shared" si="262"/>
        <v>0</v>
      </c>
      <c r="R5001" s="2400"/>
    </row>
    <row r="5002" spans="3:18" ht="14.25" customHeight="1">
      <c r="C5002" s="1579">
        <v>99</v>
      </c>
      <c r="D5002" s="1970" t="s">
        <v>6338</v>
      </c>
      <c r="E5002" s="1580">
        <v>10</v>
      </c>
      <c r="F5002" s="1581" t="s">
        <v>508</v>
      </c>
      <c r="G5002" s="1726">
        <v>12</v>
      </c>
      <c r="H5002" s="1581">
        <v>2022</v>
      </c>
      <c r="I5002" s="1583">
        <v>141.91</v>
      </c>
      <c r="J5002" s="1581">
        <f t="shared" si="265"/>
        <v>40</v>
      </c>
      <c r="K5002" s="1583">
        <f t="shared" si="260"/>
        <v>85.145999999999987</v>
      </c>
      <c r="L5002" s="1581"/>
      <c r="M5002" s="1581"/>
      <c r="N5002" s="1584">
        <f t="shared" si="261"/>
        <v>0</v>
      </c>
      <c r="O5002" s="2103"/>
      <c r="P5002" s="2103"/>
      <c r="Q5002" s="2103">
        <f t="shared" si="262"/>
        <v>0</v>
      </c>
      <c r="R5002" s="2400"/>
    </row>
    <row r="5003" spans="3:18" ht="14.25" customHeight="1">
      <c r="C5003" s="1579">
        <v>100</v>
      </c>
      <c r="D5003" s="1970" t="s">
        <v>2228</v>
      </c>
      <c r="E5003" s="1580">
        <v>10</v>
      </c>
      <c r="F5003" s="1581" t="s">
        <v>508</v>
      </c>
      <c r="G5003" s="1726">
        <v>4</v>
      </c>
      <c r="H5003" s="1581">
        <v>2023</v>
      </c>
      <c r="I5003" s="1583">
        <v>91.995000000000005</v>
      </c>
      <c r="J5003" s="1581">
        <f t="shared" si="265"/>
        <v>30</v>
      </c>
      <c r="K5003" s="1583">
        <f t="shared" si="260"/>
        <v>64.396500000000003</v>
      </c>
      <c r="L5003" s="1581"/>
      <c r="M5003" s="1581"/>
      <c r="N5003" s="1584">
        <f t="shared" si="261"/>
        <v>0</v>
      </c>
      <c r="O5003" s="2103"/>
      <c r="P5003" s="2103"/>
      <c r="Q5003" s="2103">
        <f t="shared" si="262"/>
        <v>0</v>
      </c>
      <c r="R5003" s="2400"/>
    </row>
    <row r="5004" spans="3:18" ht="14.25" customHeight="1">
      <c r="C5004" s="1579">
        <v>101</v>
      </c>
      <c r="D5004" s="1970" t="s">
        <v>6339</v>
      </c>
      <c r="E5004" s="1580">
        <v>10</v>
      </c>
      <c r="F5004" s="1581" t="s">
        <v>508</v>
      </c>
      <c r="G5004" s="1726">
        <v>2</v>
      </c>
      <c r="H5004" s="1581">
        <v>2023</v>
      </c>
      <c r="I5004" s="1583">
        <v>36.32</v>
      </c>
      <c r="J5004" s="1581">
        <f t="shared" si="265"/>
        <v>30</v>
      </c>
      <c r="K5004" s="1583">
        <f t="shared" si="260"/>
        <v>25.423999999999999</v>
      </c>
      <c r="L5004" s="1581"/>
      <c r="M5004" s="1581"/>
      <c r="N5004" s="1584">
        <f t="shared" si="261"/>
        <v>0</v>
      </c>
      <c r="O5004" s="2103"/>
      <c r="P5004" s="2103"/>
      <c r="Q5004" s="2103">
        <f t="shared" si="262"/>
        <v>0</v>
      </c>
      <c r="R5004" s="2400"/>
    </row>
    <row r="5005" spans="3:18" ht="14.25" customHeight="1">
      <c r="C5005" s="1579">
        <v>102</v>
      </c>
      <c r="D5005" s="1970" t="s">
        <v>6336</v>
      </c>
      <c r="E5005" s="1580">
        <v>10</v>
      </c>
      <c r="F5005" s="1581" t="s">
        <v>508</v>
      </c>
      <c r="G5005" s="1726">
        <v>5</v>
      </c>
      <c r="H5005" s="1581">
        <v>2024</v>
      </c>
      <c r="I5005" s="1583">
        <v>93</v>
      </c>
      <c r="J5005" s="1581">
        <f t="shared" si="265"/>
        <v>20</v>
      </c>
      <c r="K5005" s="1583">
        <f t="shared" si="260"/>
        <v>74.400000000000006</v>
      </c>
      <c r="L5005" s="1581"/>
      <c r="M5005" s="1581"/>
      <c r="N5005" s="1584">
        <f t="shared" si="261"/>
        <v>0</v>
      </c>
      <c r="O5005" s="2103"/>
      <c r="P5005" s="2103"/>
      <c r="Q5005" s="2103">
        <f t="shared" si="262"/>
        <v>0</v>
      </c>
      <c r="R5005" s="2400"/>
    </row>
    <row r="5006" spans="3:18" ht="14.25" customHeight="1">
      <c r="C5006" s="1579">
        <v>103</v>
      </c>
      <c r="D5006" s="1970" t="s">
        <v>7690</v>
      </c>
      <c r="E5006" s="1580">
        <v>10</v>
      </c>
      <c r="F5006" s="1581" t="s">
        <v>508</v>
      </c>
      <c r="G5006" s="1726">
        <v>2</v>
      </c>
      <c r="H5006" s="1581">
        <v>2024</v>
      </c>
      <c r="I5006" s="1583">
        <v>211.74</v>
      </c>
      <c r="J5006" s="1581">
        <f t="shared" si="265"/>
        <v>20</v>
      </c>
      <c r="K5006" s="1583">
        <f t="shared" si="260"/>
        <v>169.392</v>
      </c>
      <c r="L5006" s="1581"/>
      <c r="M5006" s="1581"/>
      <c r="N5006" s="1584">
        <f t="shared" si="261"/>
        <v>0</v>
      </c>
      <c r="O5006" s="2103"/>
      <c r="P5006" s="2103"/>
      <c r="Q5006" s="2103">
        <f t="shared" si="262"/>
        <v>0</v>
      </c>
      <c r="R5006" s="2400"/>
    </row>
    <row r="5007" spans="3:18" ht="14.25" customHeight="1">
      <c r="C5007" s="1579">
        <v>104</v>
      </c>
      <c r="D5007" s="1970" t="s">
        <v>7691</v>
      </c>
      <c r="E5007" s="1580">
        <v>10</v>
      </c>
      <c r="F5007" s="1581" t="s">
        <v>508</v>
      </c>
      <c r="G5007" s="1726">
        <v>3</v>
      </c>
      <c r="H5007" s="1581">
        <v>2005</v>
      </c>
      <c r="I5007" s="1583">
        <v>546.75300000000004</v>
      </c>
      <c r="J5007" s="1581">
        <f t="shared" si="265"/>
        <v>100</v>
      </c>
      <c r="K5007" s="1583">
        <f t="shared" si="260"/>
        <v>0</v>
      </c>
      <c r="L5007" s="1581"/>
      <c r="M5007" s="1581"/>
      <c r="N5007" s="1584">
        <f t="shared" si="261"/>
        <v>0</v>
      </c>
      <c r="O5007" s="2103"/>
      <c r="P5007" s="2103"/>
      <c r="Q5007" s="2103">
        <f t="shared" si="262"/>
        <v>0</v>
      </c>
      <c r="R5007" s="2400"/>
    </row>
    <row r="5008" spans="3:18" ht="14.25" customHeight="1">
      <c r="C5008" s="1579">
        <v>105</v>
      </c>
      <c r="D5008" s="1970" t="s">
        <v>7692</v>
      </c>
      <c r="E5008" s="1580">
        <v>10</v>
      </c>
      <c r="F5008" s="1581" t="s">
        <v>508</v>
      </c>
      <c r="G5008" s="1726">
        <v>1</v>
      </c>
      <c r="H5008" s="1581">
        <v>2005</v>
      </c>
      <c r="I5008" s="1583">
        <v>184.64599999999999</v>
      </c>
      <c r="J5008" s="1581">
        <f t="shared" si="265"/>
        <v>100</v>
      </c>
      <c r="K5008" s="1583">
        <f t="shared" si="260"/>
        <v>0</v>
      </c>
      <c r="L5008" s="1581"/>
      <c r="M5008" s="1581"/>
      <c r="N5008" s="1584">
        <f t="shared" si="261"/>
        <v>0</v>
      </c>
      <c r="O5008" s="2103"/>
      <c r="P5008" s="2103"/>
      <c r="Q5008" s="2103">
        <f t="shared" si="262"/>
        <v>0</v>
      </c>
      <c r="R5008" s="2401"/>
    </row>
    <row r="5009" spans="3:18" ht="14.25" customHeight="1">
      <c r="C5009" s="1585">
        <v>1</v>
      </c>
      <c r="D5009" s="1949" t="s">
        <v>2155</v>
      </c>
      <c r="E5009" s="1586">
        <v>10</v>
      </c>
      <c r="F5009" s="1587" t="s">
        <v>508</v>
      </c>
      <c r="G5009" s="1727">
        <v>30</v>
      </c>
      <c r="H5009" s="1587">
        <v>2005</v>
      </c>
      <c r="I5009" s="1589">
        <v>6244.7</v>
      </c>
      <c r="J5009" s="1587">
        <v>100</v>
      </c>
      <c r="K5009" s="1589">
        <v>0</v>
      </c>
      <c r="L5009" s="1587"/>
      <c r="M5009" s="1587"/>
      <c r="N5009" s="1590">
        <v>0</v>
      </c>
      <c r="O5009" s="2104"/>
      <c r="P5009" s="2104"/>
      <c r="Q5009" s="2104">
        <v>0</v>
      </c>
      <c r="R5009" s="2402" t="s">
        <v>482</v>
      </c>
    </row>
    <row r="5010" spans="3:18" ht="14.25" customHeight="1">
      <c r="C5010" s="1585">
        <v>2</v>
      </c>
      <c r="D5010" s="1949" t="s">
        <v>2570</v>
      </c>
      <c r="E5010" s="1586">
        <v>10</v>
      </c>
      <c r="F5010" s="1587" t="s">
        <v>508</v>
      </c>
      <c r="G5010" s="1727">
        <v>234</v>
      </c>
      <c r="H5010" s="1587">
        <v>2005</v>
      </c>
      <c r="I5010" s="1589">
        <v>7086.3</v>
      </c>
      <c r="J5010" s="1587">
        <v>100</v>
      </c>
      <c r="K5010" s="1589">
        <v>0</v>
      </c>
      <c r="L5010" s="1587"/>
      <c r="M5010" s="1587"/>
      <c r="N5010" s="1590">
        <v>0</v>
      </c>
      <c r="O5010" s="2104"/>
      <c r="P5010" s="2104"/>
      <c r="Q5010" s="2104">
        <v>0</v>
      </c>
      <c r="R5010" s="2403"/>
    </row>
    <row r="5011" spans="3:18" ht="14.25" customHeight="1">
      <c r="C5011" s="1585">
        <v>3</v>
      </c>
      <c r="D5011" s="1949" t="s">
        <v>2122</v>
      </c>
      <c r="E5011" s="1586">
        <v>10</v>
      </c>
      <c r="F5011" s="1587" t="s">
        <v>508</v>
      </c>
      <c r="G5011" s="1727">
        <v>1</v>
      </c>
      <c r="H5011" s="1587">
        <v>2005</v>
      </c>
      <c r="I5011" s="1589">
        <v>465</v>
      </c>
      <c r="J5011" s="1587">
        <v>100</v>
      </c>
      <c r="K5011" s="1589">
        <v>0</v>
      </c>
      <c r="L5011" s="1587"/>
      <c r="M5011" s="1587"/>
      <c r="N5011" s="1590">
        <v>0</v>
      </c>
      <c r="O5011" s="2104"/>
      <c r="P5011" s="2104"/>
      <c r="Q5011" s="2104">
        <v>0</v>
      </c>
      <c r="R5011" s="2403"/>
    </row>
    <row r="5012" spans="3:18" ht="14.25" customHeight="1">
      <c r="C5012" s="1585">
        <v>4</v>
      </c>
      <c r="D5012" s="1949" t="s">
        <v>2130</v>
      </c>
      <c r="E5012" s="1586">
        <v>10</v>
      </c>
      <c r="F5012" s="1587" t="s">
        <v>508</v>
      </c>
      <c r="G5012" s="1727">
        <v>2</v>
      </c>
      <c r="H5012" s="1587">
        <v>2005</v>
      </c>
      <c r="I5012" s="1589">
        <v>647.6</v>
      </c>
      <c r="J5012" s="1587">
        <v>100</v>
      </c>
      <c r="K5012" s="1589">
        <v>0</v>
      </c>
      <c r="L5012" s="1587"/>
      <c r="M5012" s="1587"/>
      <c r="N5012" s="1590">
        <v>0</v>
      </c>
      <c r="O5012" s="2104"/>
      <c r="P5012" s="2104"/>
      <c r="Q5012" s="2104">
        <v>0</v>
      </c>
      <c r="R5012" s="2403"/>
    </row>
    <row r="5013" spans="3:18" ht="14.25" customHeight="1">
      <c r="C5013" s="1585">
        <v>5</v>
      </c>
      <c r="D5013" s="1949" t="s">
        <v>2571</v>
      </c>
      <c r="E5013" s="1586">
        <v>10</v>
      </c>
      <c r="F5013" s="1587" t="s">
        <v>508</v>
      </c>
      <c r="G5013" s="1727">
        <v>48</v>
      </c>
      <c r="H5013" s="1587">
        <v>2005</v>
      </c>
      <c r="I5013" s="1589">
        <v>3853.9</v>
      </c>
      <c r="J5013" s="1587">
        <v>100</v>
      </c>
      <c r="K5013" s="1589">
        <v>0</v>
      </c>
      <c r="L5013" s="1587"/>
      <c r="M5013" s="1587"/>
      <c r="N5013" s="1590">
        <v>0</v>
      </c>
      <c r="O5013" s="2104"/>
      <c r="P5013" s="2104"/>
      <c r="Q5013" s="2104">
        <v>0</v>
      </c>
      <c r="R5013" s="2403"/>
    </row>
    <row r="5014" spans="3:18" ht="14.25" customHeight="1">
      <c r="C5014" s="1585">
        <v>6</v>
      </c>
      <c r="D5014" s="1949" t="s">
        <v>2572</v>
      </c>
      <c r="E5014" s="1586">
        <v>10</v>
      </c>
      <c r="F5014" s="1587" t="s">
        <v>508</v>
      </c>
      <c r="G5014" s="1727">
        <v>1</v>
      </c>
      <c r="H5014" s="1587">
        <v>2005</v>
      </c>
      <c r="I5014" s="1589">
        <v>140.9</v>
      </c>
      <c r="J5014" s="1587">
        <v>100</v>
      </c>
      <c r="K5014" s="1589">
        <v>0</v>
      </c>
      <c r="L5014" s="1587"/>
      <c r="M5014" s="1587"/>
      <c r="N5014" s="1590">
        <v>0</v>
      </c>
      <c r="O5014" s="2104"/>
      <c r="P5014" s="2104"/>
      <c r="Q5014" s="2104">
        <v>0</v>
      </c>
      <c r="R5014" s="2403"/>
    </row>
    <row r="5015" spans="3:18" ht="14.25" customHeight="1">
      <c r="C5015" s="1585">
        <v>7</v>
      </c>
      <c r="D5015" s="1949" t="s">
        <v>2573</v>
      </c>
      <c r="E5015" s="1586">
        <v>10</v>
      </c>
      <c r="F5015" s="1587" t="s">
        <v>508</v>
      </c>
      <c r="G5015" s="1727">
        <v>16</v>
      </c>
      <c r="H5015" s="1587">
        <v>2005</v>
      </c>
      <c r="I5015" s="1589">
        <v>2182.1</v>
      </c>
      <c r="J5015" s="1587">
        <v>100</v>
      </c>
      <c r="K5015" s="1589">
        <v>0</v>
      </c>
      <c r="L5015" s="1587"/>
      <c r="M5015" s="1587"/>
      <c r="N5015" s="1590">
        <v>0</v>
      </c>
      <c r="O5015" s="2104"/>
      <c r="P5015" s="2104"/>
      <c r="Q5015" s="2104">
        <v>0</v>
      </c>
      <c r="R5015" s="2403"/>
    </row>
    <row r="5016" spans="3:18" ht="14.25" customHeight="1">
      <c r="C5016" s="1585">
        <v>8</v>
      </c>
      <c r="D5016" s="1949" t="s">
        <v>2574</v>
      </c>
      <c r="E5016" s="1586">
        <v>10</v>
      </c>
      <c r="F5016" s="1587" t="s">
        <v>508</v>
      </c>
      <c r="G5016" s="1727">
        <v>17</v>
      </c>
      <c r="H5016" s="1587">
        <v>2005</v>
      </c>
      <c r="I5016" s="1589">
        <v>1111.2</v>
      </c>
      <c r="J5016" s="1587">
        <v>100</v>
      </c>
      <c r="K5016" s="1589">
        <v>0</v>
      </c>
      <c r="L5016" s="1587"/>
      <c r="M5016" s="1587"/>
      <c r="N5016" s="1590">
        <v>0</v>
      </c>
      <c r="O5016" s="2104"/>
      <c r="P5016" s="2104"/>
      <c r="Q5016" s="2104">
        <v>0</v>
      </c>
      <c r="R5016" s="2403"/>
    </row>
    <row r="5017" spans="3:18" ht="14.25" customHeight="1">
      <c r="C5017" s="1585">
        <v>9</v>
      </c>
      <c r="D5017" s="1949" t="s">
        <v>2575</v>
      </c>
      <c r="E5017" s="1586">
        <v>10</v>
      </c>
      <c r="F5017" s="1587" t="s">
        <v>508</v>
      </c>
      <c r="G5017" s="1727">
        <v>17</v>
      </c>
      <c r="H5017" s="1587">
        <v>2005</v>
      </c>
      <c r="I5017" s="1589">
        <v>1111.2</v>
      </c>
      <c r="J5017" s="1587">
        <v>100</v>
      </c>
      <c r="K5017" s="1589">
        <v>0</v>
      </c>
      <c r="L5017" s="1587"/>
      <c r="M5017" s="1587"/>
      <c r="N5017" s="1590">
        <v>0</v>
      </c>
      <c r="O5017" s="2104"/>
      <c r="P5017" s="2104"/>
      <c r="Q5017" s="2104">
        <v>0</v>
      </c>
      <c r="R5017" s="2403"/>
    </row>
    <row r="5018" spans="3:18" ht="14.25" customHeight="1">
      <c r="C5018" s="1585">
        <v>10</v>
      </c>
      <c r="D5018" s="1949" t="s">
        <v>2576</v>
      </c>
      <c r="E5018" s="1586">
        <v>10</v>
      </c>
      <c r="F5018" s="1587" t="s">
        <v>508</v>
      </c>
      <c r="G5018" s="1727">
        <v>36</v>
      </c>
      <c r="H5018" s="1587">
        <v>2005</v>
      </c>
      <c r="I5018" s="1589">
        <v>2181.5</v>
      </c>
      <c r="J5018" s="1587">
        <v>100</v>
      </c>
      <c r="K5018" s="1589">
        <v>0</v>
      </c>
      <c r="L5018" s="1587"/>
      <c r="M5018" s="1587"/>
      <c r="N5018" s="1590">
        <v>0</v>
      </c>
      <c r="O5018" s="2104"/>
      <c r="P5018" s="2104"/>
      <c r="Q5018" s="2104">
        <v>0</v>
      </c>
      <c r="R5018" s="2403"/>
    </row>
    <row r="5019" spans="3:18" ht="14.25" customHeight="1">
      <c r="C5019" s="1585">
        <v>11</v>
      </c>
      <c r="D5019" s="1949" t="s">
        <v>2577</v>
      </c>
      <c r="E5019" s="1586">
        <v>10</v>
      </c>
      <c r="F5019" s="1587" t="s">
        <v>508</v>
      </c>
      <c r="G5019" s="1727">
        <v>32</v>
      </c>
      <c r="H5019" s="1587">
        <v>2005</v>
      </c>
      <c r="I5019" s="1589">
        <v>1924.9</v>
      </c>
      <c r="J5019" s="1587">
        <v>100</v>
      </c>
      <c r="K5019" s="1589">
        <v>0</v>
      </c>
      <c r="L5019" s="1587"/>
      <c r="M5019" s="1587"/>
      <c r="N5019" s="1590">
        <v>0</v>
      </c>
      <c r="O5019" s="2104"/>
      <c r="P5019" s="2104"/>
      <c r="Q5019" s="2104">
        <v>0</v>
      </c>
      <c r="R5019" s="2403"/>
    </row>
    <row r="5020" spans="3:18" ht="14.25" customHeight="1">
      <c r="C5020" s="1585">
        <v>12</v>
      </c>
      <c r="D5020" s="1949" t="s">
        <v>2578</v>
      </c>
      <c r="E5020" s="1586">
        <v>10</v>
      </c>
      <c r="F5020" s="1587" t="s">
        <v>508</v>
      </c>
      <c r="G5020" s="1727">
        <v>17</v>
      </c>
      <c r="H5020" s="1587">
        <v>2005</v>
      </c>
      <c r="I5020" s="1589">
        <v>1022.6</v>
      </c>
      <c r="J5020" s="1587">
        <v>100</v>
      </c>
      <c r="K5020" s="1589">
        <v>0</v>
      </c>
      <c r="L5020" s="1587"/>
      <c r="M5020" s="1587"/>
      <c r="N5020" s="1590">
        <v>0</v>
      </c>
      <c r="O5020" s="2104"/>
      <c r="P5020" s="2104"/>
      <c r="Q5020" s="2104">
        <v>0</v>
      </c>
      <c r="R5020" s="2403"/>
    </row>
    <row r="5021" spans="3:18" ht="14.25" customHeight="1">
      <c r="C5021" s="1585">
        <v>13</v>
      </c>
      <c r="D5021" s="1949" t="s">
        <v>2579</v>
      </c>
      <c r="E5021" s="1586">
        <v>10</v>
      </c>
      <c r="F5021" s="1587" t="s">
        <v>508</v>
      </c>
      <c r="G5021" s="1727">
        <v>35</v>
      </c>
      <c r="H5021" s="1587">
        <v>2005</v>
      </c>
      <c r="I5021" s="1589">
        <v>1750.7</v>
      </c>
      <c r="J5021" s="1587">
        <v>100</v>
      </c>
      <c r="K5021" s="1589">
        <v>0</v>
      </c>
      <c r="L5021" s="1587"/>
      <c r="M5021" s="1587"/>
      <c r="N5021" s="1590">
        <v>0</v>
      </c>
      <c r="O5021" s="2104"/>
      <c r="P5021" s="2104"/>
      <c r="Q5021" s="2104">
        <v>0</v>
      </c>
      <c r="R5021" s="2403"/>
    </row>
    <row r="5022" spans="3:18" ht="14.25" customHeight="1">
      <c r="C5022" s="1585">
        <v>14</v>
      </c>
      <c r="D5022" s="1949" t="s">
        <v>2580</v>
      </c>
      <c r="E5022" s="1586">
        <v>10</v>
      </c>
      <c r="F5022" s="1587" t="s">
        <v>508</v>
      </c>
      <c r="G5022" s="1727">
        <v>1</v>
      </c>
      <c r="H5022" s="1587">
        <v>2005</v>
      </c>
      <c r="I5022" s="1589">
        <v>192.9</v>
      </c>
      <c r="J5022" s="1587">
        <v>100</v>
      </c>
      <c r="K5022" s="1589">
        <v>0</v>
      </c>
      <c r="L5022" s="1587"/>
      <c r="M5022" s="1587"/>
      <c r="N5022" s="1590">
        <v>0</v>
      </c>
      <c r="O5022" s="2104"/>
      <c r="P5022" s="2104"/>
      <c r="Q5022" s="2104">
        <v>0</v>
      </c>
      <c r="R5022" s="2403"/>
    </row>
    <row r="5023" spans="3:18" ht="14.25" customHeight="1">
      <c r="C5023" s="1585">
        <v>15</v>
      </c>
      <c r="D5023" s="1949" t="s">
        <v>2581</v>
      </c>
      <c r="E5023" s="1586">
        <v>10</v>
      </c>
      <c r="F5023" s="1587" t="s">
        <v>508</v>
      </c>
      <c r="G5023" s="1727">
        <v>17</v>
      </c>
      <c r="H5023" s="1587">
        <v>2005</v>
      </c>
      <c r="I5023" s="1589">
        <v>3737.3</v>
      </c>
      <c r="J5023" s="1587">
        <v>100</v>
      </c>
      <c r="K5023" s="1589">
        <v>0</v>
      </c>
      <c r="L5023" s="1587"/>
      <c r="M5023" s="1587"/>
      <c r="N5023" s="1590">
        <v>0</v>
      </c>
      <c r="O5023" s="2104"/>
      <c r="P5023" s="2104"/>
      <c r="Q5023" s="2104">
        <v>0</v>
      </c>
      <c r="R5023" s="2403"/>
    </row>
    <row r="5024" spans="3:18" ht="14.25" customHeight="1">
      <c r="C5024" s="1585">
        <v>16</v>
      </c>
      <c r="D5024" s="1949" t="s">
        <v>2391</v>
      </c>
      <c r="E5024" s="1586">
        <v>10</v>
      </c>
      <c r="F5024" s="1587" t="s">
        <v>508</v>
      </c>
      <c r="G5024" s="1727">
        <v>17</v>
      </c>
      <c r="H5024" s="1587">
        <v>2005</v>
      </c>
      <c r="I5024" s="1589">
        <v>2976</v>
      </c>
      <c r="J5024" s="1587">
        <v>100</v>
      </c>
      <c r="K5024" s="1589">
        <v>0</v>
      </c>
      <c r="L5024" s="1587"/>
      <c r="M5024" s="1587"/>
      <c r="N5024" s="1590">
        <v>0</v>
      </c>
      <c r="O5024" s="2104"/>
      <c r="P5024" s="2104"/>
      <c r="Q5024" s="2104">
        <v>0</v>
      </c>
      <c r="R5024" s="2403"/>
    </row>
    <row r="5025" spans="3:18" ht="14.25" customHeight="1">
      <c r="C5025" s="1585">
        <v>17</v>
      </c>
      <c r="D5025" s="1949" t="s">
        <v>2392</v>
      </c>
      <c r="E5025" s="1586">
        <v>10</v>
      </c>
      <c r="F5025" s="1587" t="s">
        <v>508</v>
      </c>
      <c r="G5025" s="1727">
        <v>37</v>
      </c>
      <c r="H5025" s="1587">
        <v>2005</v>
      </c>
      <c r="I5025" s="1589">
        <v>6477.2</v>
      </c>
      <c r="J5025" s="1587">
        <v>100</v>
      </c>
      <c r="K5025" s="1589">
        <v>0</v>
      </c>
      <c r="L5025" s="1587"/>
      <c r="M5025" s="1587"/>
      <c r="N5025" s="1590">
        <v>0</v>
      </c>
      <c r="O5025" s="2104"/>
      <c r="P5025" s="2104"/>
      <c r="Q5025" s="2104">
        <v>0</v>
      </c>
      <c r="R5025" s="2403"/>
    </row>
    <row r="5026" spans="3:18" ht="14.25" customHeight="1">
      <c r="C5026" s="1585">
        <v>18</v>
      </c>
      <c r="D5026" s="1949" t="s">
        <v>2582</v>
      </c>
      <c r="E5026" s="1586">
        <v>10</v>
      </c>
      <c r="F5026" s="1587" t="s">
        <v>508</v>
      </c>
      <c r="G5026" s="1727">
        <v>20</v>
      </c>
      <c r="H5026" s="1587">
        <v>2005</v>
      </c>
      <c r="I5026" s="1589">
        <v>926.3</v>
      </c>
      <c r="J5026" s="1587">
        <v>100</v>
      </c>
      <c r="K5026" s="1589">
        <v>0</v>
      </c>
      <c r="L5026" s="1587"/>
      <c r="M5026" s="1587"/>
      <c r="N5026" s="1590">
        <v>0</v>
      </c>
      <c r="O5026" s="2104"/>
      <c r="P5026" s="2104"/>
      <c r="Q5026" s="2104">
        <v>0</v>
      </c>
      <c r="R5026" s="2403"/>
    </row>
    <row r="5027" spans="3:18" ht="14.25" customHeight="1">
      <c r="C5027" s="1585">
        <v>19</v>
      </c>
      <c r="D5027" s="1949" t="s">
        <v>2583</v>
      </c>
      <c r="E5027" s="1586">
        <v>10</v>
      </c>
      <c r="F5027" s="1587" t="s">
        <v>508</v>
      </c>
      <c r="G5027" s="1727">
        <v>1</v>
      </c>
      <c r="H5027" s="1587">
        <v>2005</v>
      </c>
      <c r="I5027" s="1589">
        <v>302.39999999999998</v>
      </c>
      <c r="J5027" s="1587">
        <v>100</v>
      </c>
      <c r="K5027" s="1589">
        <v>0</v>
      </c>
      <c r="L5027" s="1587"/>
      <c r="M5027" s="1587"/>
      <c r="N5027" s="1590">
        <v>0</v>
      </c>
      <c r="O5027" s="2104"/>
      <c r="P5027" s="2104"/>
      <c r="Q5027" s="2104">
        <v>0</v>
      </c>
      <c r="R5027" s="2403"/>
    </row>
    <row r="5028" spans="3:18" ht="14.25" customHeight="1">
      <c r="C5028" s="1585">
        <v>20</v>
      </c>
      <c r="D5028" s="1949" t="s">
        <v>2584</v>
      </c>
      <c r="E5028" s="1586">
        <v>10</v>
      </c>
      <c r="F5028" s="1587" t="s">
        <v>508</v>
      </c>
      <c r="G5028" s="1727">
        <v>5</v>
      </c>
      <c r="H5028" s="1587">
        <v>2005</v>
      </c>
      <c r="I5028" s="1589">
        <v>981.3</v>
      </c>
      <c r="J5028" s="1587">
        <v>100</v>
      </c>
      <c r="K5028" s="1589">
        <v>0</v>
      </c>
      <c r="L5028" s="1587"/>
      <c r="M5028" s="1587"/>
      <c r="N5028" s="1590">
        <v>0</v>
      </c>
      <c r="O5028" s="2104"/>
      <c r="P5028" s="2104"/>
      <c r="Q5028" s="2104">
        <v>0</v>
      </c>
      <c r="R5028" s="2403"/>
    </row>
    <row r="5029" spans="3:18" ht="14.25" customHeight="1">
      <c r="C5029" s="1585">
        <v>21</v>
      </c>
      <c r="D5029" s="1949" t="s">
        <v>2585</v>
      </c>
      <c r="E5029" s="1586">
        <v>10</v>
      </c>
      <c r="F5029" s="1587" t="s">
        <v>508</v>
      </c>
      <c r="G5029" s="1727">
        <v>4</v>
      </c>
      <c r="H5029" s="1587">
        <v>2005</v>
      </c>
      <c r="I5029" s="1589">
        <v>822.5</v>
      </c>
      <c r="J5029" s="1587">
        <v>100</v>
      </c>
      <c r="K5029" s="1589">
        <v>0</v>
      </c>
      <c r="L5029" s="1587"/>
      <c r="M5029" s="1587"/>
      <c r="N5029" s="1590">
        <v>0</v>
      </c>
      <c r="O5029" s="2104"/>
      <c r="P5029" s="2104"/>
      <c r="Q5029" s="2104">
        <v>0</v>
      </c>
      <c r="R5029" s="2403"/>
    </row>
    <row r="5030" spans="3:18" ht="14.25" customHeight="1">
      <c r="C5030" s="1585">
        <v>22</v>
      </c>
      <c r="D5030" s="1949" t="s">
        <v>2586</v>
      </c>
      <c r="E5030" s="1586">
        <v>10</v>
      </c>
      <c r="F5030" s="1587" t="s">
        <v>508</v>
      </c>
      <c r="G5030" s="1727">
        <v>4</v>
      </c>
      <c r="H5030" s="1587">
        <v>2005</v>
      </c>
      <c r="I5030" s="1589">
        <v>897.2</v>
      </c>
      <c r="J5030" s="1587">
        <v>100</v>
      </c>
      <c r="K5030" s="1589">
        <v>0</v>
      </c>
      <c r="L5030" s="1587"/>
      <c r="M5030" s="1587"/>
      <c r="N5030" s="1590">
        <v>0</v>
      </c>
      <c r="O5030" s="2104"/>
      <c r="P5030" s="2104"/>
      <c r="Q5030" s="2104">
        <v>0</v>
      </c>
      <c r="R5030" s="2403"/>
    </row>
    <row r="5031" spans="3:18" ht="14.25" customHeight="1">
      <c r="C5031" s="1585">
        <v>23</v>
      </c>
      <c r="D5031" s="1949" t="s">
        <v>2587</v>
      </c>
      <c r="E5031" s="1586">
        <v>10</v>
      </c>
      <c r="F5031" s="1587" t="s">
        <v>508</v>
      </c>
      <c r="G5031" s="1727">
        <v>2</v>
      </c>
      <c r="H5031" s="1587">
        <v>2005</v>
      </c>
      <c r="I5031" s="1589">
        <v>458</v>
      </c>
      <c r="J5031" s="1587">
        <v>100</v>
      </c>
      <c r="K5031" s="1589">
        <v>0</v>
      </c>
      <c r="L5031" s="1587"/>
      <c r="M5031" s="1587"/>
      <c r="N5031" s="1590">
        <v>0</v>
      </c>
      <c r="O5031" s="2104"/>
      <c r="P5031" s="2104"/>
      <c r="Q5031" s="2104">
        <v>0</v>
      </c>
      <c r="R5031" s="2403"/>
    </row>
    <row r="5032" spans="3:18" ht="14.25" customHeight="1">
      <c r="C5032" s="1585">
        <v>24</v>
      </c>
      <c r="D5032" s="1949" t="s">
        <v>2162</v>
      </c>
      <c r="E5032" s="1586">
        <v>10</v>
      </c>
      <c r="F5032" s="1587" t="s">
        <v>508</v>
      </c>
      <c r="G5032" s="1727">
        <v>6</v>
      </c>
      <c r="H5032" s="1587">
        <v>2005</v>
      </c>
      <c r="I5032" s="1589">
        <v>869.2</v>
      </c>
      <c r="J5032" s="1587">
        <v>100</v>
      </c>
      <c r="K5032" s="1589">
        <v>0</v>
      </c>
      <c r="L5032" s="1587"/>
      <c r="M5032" s="1587"/>
      <c r="N5032" s="1590">
        <v>0</v>
      </c>
      <c r="O5032" s="2104"/>
      <c r="P5032" s="2104"/>
      <c r="Q5032" s="2104">
        <v>0</v>
      </c>
      <c r="R5032" s="2403"/>
    </row>
    <row r="5033" spans="3:18" ht="14.25" customHeight="1">
      <c r="C5033" s="1585">
        <v>25</v>
      </c>
      <c r="D5033" s="1949" t="s">
        <v>2588</v>
      </c>
      <c r="E5033" s="1586">
        <v>10</v>
      </c>
      <c r="F5033" s="1587" t="s">
        <v>508</v>
      </c>
      <c r="G5033" s="1727">
        <v>17</v>
      </c>
      <c r="H5033" s="1587">
        <v>2005</v>
      </c>
      <c r="I5033" s="1589">
        <v>2264.1</v>
      </c>
      <c r="J5033" s="1587">
        <v>100</v>
      </c>
      <c r="K5033" s="1589">
        <v>0</v>
      </c>
      <c r="L5033" s="1587"/>
      <c r="M5033" s="1587"/>
      <c r="N5033" s="1590">
        <v>0</v>
      </c>
      <c r="O5033" s="2104"/>
      <c r="P5033" s="2104"/>
      <c r="Q5033" s="2104">
        <v>0</v>
      </c>
      <c r="R5033" s="2403"/>
    </row>
    <row r="5034" spans="3:18" ht="14.25" customHeight="1">
      <c r="C5034" s="1585">
        <v>26</v>
      </c>
      <c r="D5034" s="1949" t="s">
        <v>2589</v>
      </c>
      <c r="E5034" s="1586">
        <v>10</v>
      </c>
      <c r="F5034" s="1587" t="s">
        <v>508</v>
      </c>
      <c r="G5034" s="1727">
        <v>23</v>
      </c>
      <c r="H5034" s="1587">
        <v>2005</v>
      </c>
      <c r="I5034" s="1589">
        <v>4084.3</v>
      </c>
      <c r="J5034" s="1587">
        <v>100</v>
      </c>
      <c r="K5034" s="1589">
        <v>0</v>
      </c>
      <c r="L5034" s="1587"/>
      <c r="M5034" s="1587"/>
      <c r="N5034" s="1590">
        <v>0</v>
      </c>
      <c r="O5034" s="2104"/>
      <c r="P5034" s="2104"/>
      <c r="Q5034" s="2104">
        <v>0</v>
      </c>
      <c r="R5034" s="2403"/>
    </row>
    <row r="5035" spans="3:18" ht="14.25" customHeight="1">
      <c r="C5035" s="1585">
        <v>27</v>
      </c>
      <c r="D5035" s="1949" t="s">
        <v>2590</v>
      </c>
      <c r="E5035" s="1586">
        <v>10</v>
      </c>
      <c r="F5035" s="1587" t="s">
        <v>508</v>
      </c>
      <c r="G5035" s="1727">
        <v>28</v>
      </c>
      <c r="H5035" s="1587">
        <v>2005</v>
      </c>
      <c r="I5035" s="1589">
        <v>6542.3</v>
      </c>
      <c r="J5035" s="1587">
        <v>100</v>
      </c>
      <c r="K5035" s="1589">
        <v>0</v>
      </c>
      <c r="L5035" s="1587"/>
      <c r="M5035" s="1587"/>
      <c r="N5035" s="1590">
        <v>0</v>
      </c>
      <c r="O5035" s="2104"/>
      <c r="P5035" s="2104"/>
      <c r="Q5035" s="2104">
        <v>0</v>
      </c>
      <c r="R5035" s="2403"/>
    </row>
    <row r="5036" spans="3:18" ht="14.25" customHeight="1">
      <c r="C5036" s="1585">
        <v>28</v>
      </c>
      <c r="D5036" s="1949" t="s">
        <v>2591</v>
      </c>
      <c r="E5036" s="1586">
        <v>10</v>
      </c>
      <c r="F5036" s="1587" t="s">
        <v>508</v>
      </c>
      <c r="G5036" s="1727">
        <v>7</v>
      </c>
      <c r="H5036" s="1587">
        <v>2005</v>
      </c>
      <c r="I5036" s="1589">
        <v>1701</v>
      </c>
      <c r="J5036" s="1587">
        <v>100</v>
      </c>
      <c r="K5036" s="1589">
        <v>0</v>
      </c>
      <c r="L5036" s="1587"/>
      <c r="M5036" s="1587"/>
      <c r="N5036" s="1590">
        <v>0</v>
      </c>
      <c r="O5036" s="2104"/>
      <c r="P5036" s="2104"/>
      <c r="Q5036" s="2104">
        <v>0</v>
      </c>
      <c r="R5036" s="2403"/>
    </row>
    <row r="5037" spans="3:18" ht="14.25" customHeight="1">
      <c r="C5037" s="1585">
        <v>29</v>
      </c>
      <c r="D5037" s="1949" t="s">
        <v>2592</v>
      </c>
      <c r="E5037" s="1586">
        <v>10</v>
      </c>
      <c r="F5037" s="1587" t="s">
        <v>508</v>
      </c>
      <c r="G5037" s="1727">
        <v>2</v>
      </c>
      <c r="H5037" s="1587">
        <v>2005</v>
      </c>
      <c r="I5037" s="1589">
        <v>504.7</v>
      </c>
      <c r="J5037" s="1587">
        <v>100</v>
      </c>
      <c r="K5037" s="1589">
        <v>0</v>
      </c>
      <c r="L5037" s="1587"/>
      <c r="M5037" s="1587"/>
      <c r="N5037" s="1590">
        <v>0</v>
      </c>
      <c r="O5037" s="2104"/>
      <c r="P5037" s="2104"/>
      <c r="Q5037" s="2104">
        <v>0</v>
      </c>
      <c r="R5037" s="2403"/>
    </row>
    <row r="5038" spans="3:18" ht="14.25" customHeight="1">
      <c r="C5038" s="1585">
        <v>30</v>
      </c>
      <c r="D5038" s="1949" t="s">
        <v>2593</v>
      </c>
      <c r="E5038" s="1586">
        <v>10</v>
      </c>
      <c r="F5038" s="1587" t="s">
        <v>508</v>
      </c>
      <c r="G5038" s="1727">
        <v>4</v>
      </c>
      <c r="H5038" s="1587">
        <v>2007</v>
      </c>
      <c r="I5038" s="1589">
        <v>228</v>
      </c>
      <c r="J5038" s="1587">
        <v>100</v>
      </c>
      <c r="K5038" s="1589">
        <v>0</v>
      </c>
      <c r="L5038" s="1587"/>
      <c r="M5038" s="1587"/>
      <c r="N5038" s="1590">
        <v>0</v>
      </c>
      <c r="O5038" s="2104"/>
      <c r="P5038" s="2104"/>
      <c r="Q5038" s="2104">
        <v>0</v>
      </c>
      <c r="R5038" s="2403"/>
    </row>
    <row r="5039" spans="3:18" ht="14.25" customHeight="1">
      <c r="C5039" s="1585">
        <v>31</v>
      </c>
      <c r="D5039" s="1949" t="s">
        <v>2125</v>
      </c>
      <c r="E5039" s="1586">
        <v>10</v>
      </c>
      <c r="F5039" s="1587" t="s">
        <v>508</v>
      </c>
      <c r="G5039" s="1727">
        <v>20</v>
      </c>
      <c r="H5039" s="1587">
        <v>2007</v>
      </c>
      <c r="I5039" s="1589">
        <v>1580</v>
      </c>
      <c r="J5039" s="1587">
        <v>100</v>
      </c>
      <c r="K5039" s="1589">
        <v>0</v>
      </c>
      <c r="L5039" s="1587"/>
      <c r="M5039" s="1587"/>
      <c r="N5039" s="1590">
        <v>0</v>
      </c>
      <c r="O5039" s="2104"/>
      <c r="P5039" s="2104"/>
      <c r="Q5039" s="2104">
        <v>0</v>
      </c>
      <c r="R5039" s="2403"/>
    </row>
    <row r="5040" spans="3:18" ht="14.25" customHeight="1">
      <c r="C5040" s="1585">
        <v>32</v>
      </c>
      <c r="D5040" s="1949" t="s">
        <v>2594</v>
      </c>
      <c r="E5040" s="1586">
        <v>10</v>
      </c>
      <c r="F5040" s="1587" t="s">
        <v>508</v>
      </c>
      <c r="G5040" s="1727">
        <v>7</v>
      </c>
      <c r="H5040" s="1587">
        <v>2007</v>
      </c>
      <c r="I5040" s="1589">
        <v>311.5</v>
      </c>
      <c r="J5040" s="1587">
        <v>100</v>
      </c>
      <c r="K5040" s="1589">
        <v>0</v>
      </c>
      <c r="L5040" s="1587"/>
      <c r="M5040" s="1587"/>
      <c r="N5040" s="1590">
        <v>0</v>
      </c>
      <c r="O5040" s="2104"/>
      <c r="P5040" s="2104"/>
      <c r="Q5040" s="2104">
        <v>0</v>
      </c>
      <c r="R5040" s="2403"/>
    </row>
    <row r="5041" spans="3:18" ht="14.25" customHeight="1">
      <c r="C5041" s="1585">
        <v>33</v>
      </c>
      <c r="D5041" s="1949" t="s">
        <v>2130</v>
      </c>
      <c r="E5041" s="1586">
        <v>10</v>
      </c>
      <c r="F5041" s="1587" t="s">
        <v>508</v>
      </c>
      <c r="G5041" s="1727">
        <v>1</v>
      </c>
      <c r="H5041" s="1587">
        <v>2007</v>
      </c>
      <c r="I5041" s="1589">
        <v>124</v>
      </c>
      <c r="J5041" s="1587">
        <v>100</v>
      </c>
      <c r="K5041" s="1589">
        <v>0</v>
      </c>
      <c r="L5041" s="1587"/>
      <c r="M5041" s="1587"/>
      <c r="N5041" s="1590">
        <v>0</v>
      </c>
      <c r="O5041" s="2104"/>
      <c r="P5041" s="2104"/>
      <c r="Q5041" s="2104">
        <v>0</v>
      </c>
      <c r="R5041" s="2403"/>
    </row>
    <row r="5042" spans="3:18" ht="14.25" customHeight="1">
      <c r="C5042" s="1585">
        <v>34</v>
      </c>
      <c r="D5042" s="1949" t="s">
        <v>2130</v>
      </c>
      <c r="E5042" s="1586">
        <v>10</v>
      </c>
      <c r="F5042" s="1587" t="s">
        <v>508</v>
      </c>
      <c r="G5042" s="1727">
        <v>2</v>
      </c>
      <c r="H5042" s="1587">
        <v>2008</v>
      </c>
      <c r="I5042" s="1589">
        <v>79</v>
      </c>
      <c r="J5042" s="1587">
        <v>100</v>
      </c>
      <c r="K5042" s="1589">
        <v>0</v>
      </c>
      <c r="L5042" s="1587"/>
      <c r="M5042" s="1587"/>
      <c r="N5042" s="1590">
        <v>0</v>
      </c>
      <c r="O5042" s="2104"/>
      <c r="P5042" s="2104"/>
      <c r="Q5042" s="2104">
        <v>0</v>
      </c>
      <c r="R5042" s="2403"/>
    </row>
    <row r="5043" spans="3:18" ht="14.25" customHeight="1">
      <c r="C5043" s="1585">
        <v>35</v>
      </c>
      <c r="D5043" s="1949" t="s">
        <v>2131</v>
      </c>
      <c r="E5043" s="1586">
        <v>10</v>
      </c>
      <c r="F5043" s="1587" t="s">
        <v>508</v>
      </c>
      <c r="G5043" s="1727">
        <v>1</v>
      </c>
      <c r="H5043" s="1587">
        <v>2008</v>
      </c>
      <c r="I5043" s="1589">
        <v>79</v>
      </c>
      <c r="J5043" s="1587">
        <v>100</v>
      </c>
      <c r="K5043" s="1589">
        <v>0</v>
      </c>
      <c r="L5043" s="1587"/>
      <c r="M5043" s="1587"/>
      <c r="N5043" s="1590">
        <v>0</v>
      </c>
      <c r="O5043" s="2104"/>
      <c r="P5043" s="2104"/>
      <c r="Q5043" s="2104">
        <v>0</v>
      </c>
      <c r="R5043" s="2403"/>
    </row>
    <row r="5044" spans="3:18" ht="14.25" customHeight="1">
      <c r="C5044" s="1585">
        <v>36</v>
      </c>
      <c r="D5044" s="1949" t="s">
        <v>2155</v>
      </c>
      <c r="E5044" s="1586">
        <v>10</v>
      </c>
      <c r="F5044" s="1587" t="s">
        <v>508</v>
      </c>
      <c r="G5044" s="1727">
        <v>1</v>
      </c>
      <c r="H5044" s="1587">
        <v>2008</v>
      </c>
      <c r="I5044" s="1589">
        <v>130</v>
      </c>
      <c r="J5044" s="1587">
        <v>100</v>
      </c>
      <c r="K5044" s="1589">
        <v>0</v>
      </c>
      <c r="L5044" s="1587"/>
      <c r="M5044" s="1587"/>
      <c r="N5044" s="1590">
        <v>0</v>
      </c>
      <c r="O5044" s="2104"/>
      <c r="P5044" s="2104"/>
      <c r="Q5044" s="2104">
        <v>0</v>
      </c>
      <c r="R5044" s="2403"/>
    </row>
    <row r="5045" spans="3:18" ht="14.25" customHeight="1">
      <c r="C5045" s="1585">
        <v>37</v>
      </c>
      <c r="D5045" s="1949" t="s">
        <v>2133</v>
      </c>
      <c r="E5045" s="1586">
        <v>10</v>
      </c>
      <c r="F5045" s="1587" t="s">
        <v>508</v>
      </c>
      <c r="G5045" s="1727">
        <v>1</v>
      </c>
      <c r="H5045" s="1587">
        <v>2008</v>
      </c>
      <c r="I5045" s="1589">
        <v>214.7</v>
      </c>
      <c r="J5045" s="1587">
        <v>100</v>
      </c>
      <c r="K5045" s="1589">
        <v>0</v>
      </c>
      <c r="L5045" s="1587"/>
      <c r="M5045" s="1587"/>
      <c r="N5045" s="1590">
        <v>0</v>
      </c>
      <c r="O5045" s="2104"/>
      <c r="P5045" s="2104"/>
      <c r="Q5045" s="2104">
        <v>0</v>
      </c>
      <c r="R5045" s="2403"/>
    </row>
    <row r="5046" spans="3:18" ht="14.25" customHeight="1">
      <c r="C5046" s="1585">
        <v>38</v>
      </c>
      <c r="D5046" s="1949" t="s">
        <v>2134</v>
      </c>
      <c r="E5046" s="1586">
        <v>10</v>
      </c>
      <c r="F5046" s="1587" t="s">
        <v>508</v>
      </c>
      <c r="G5046" s="1727">
        <v>4</v>
      </c>
      <c r="H5046" s="1587">
        <v>2008</v>
      </c>
      <c r="I5046" s="1589">
        <v>135.5</v>
      </c>
      <c r="J5046" s="1587">
        <v>100</v>
      </c>
      <c r="K5046" s="1589">
        <v>0</v>
      </c>
      <c r="L5046" s="1587"/>
      <c r="M5046" s="1587"/>
      <c r="N5046" s="1590">
        <v>0</v>
      </c>
      <c r="O5046" s="2104"/>
      <c r="P5046" s="2104"/>
      <c r="Q5046" s="2104">
        <v>0</v>
      </c>
      <c r="R5046" s="2403"/>
    </row>
    <row r="5047" spans="3:18" ht="14.25" customHeight="1">
      <c r="C5047" s="1585">
        <v>39</v>
      </c>
      <c r="D5047" s="1949" t="s">
        <v>2595</v>
      </c>
      <c r="E5047" s="1586">
        <v>10</v>
      </c>
      <c r="F5047" s="1587" t="s">
        <v>508</v>
      </c>
      <c r="G5047" s="1727">
        <v>3</v>
      </c>
      <c r="H5047" s="1587">
        <v>2008</v>
      </c>
      <c r="I5047" s="1589">
        <v>198.4</v>
      </c>
      <c r="J5047" s="1587">
        <v>100</v>
      </c>
      <c r="K5047" s="1589">
        <v>0</v>
      </c>
      <c r="L5047" s="1587"/>
      <c r="M5047" s="1587"/>
      <c r="N5047" s="1590">
        <v>0</v>
      </c>
      <c r="O5047" s="2104"/>
      <c r="P5047" s="2104"/>
      <c r="Q5047" s="2104">
        <v>0</v>
      </c>
      <c r="R5047" s="2403"/>
    </row>
    <row r="5048" spans="3:18" ht="14.25" customHeight="1">
      <c r="C5048" s="1585">
        <v>40</v>
      </c>
      <c r="D5048" s="1949" t="s">
        <v>2139</v>
      </c>
      <c r="E5048" s="1586">
        <v>10</v>
      </c>
      <c r="F5048" s="1587" t="s">
        <v>508</v>
      </c>
      <c r="G5048" s="1727">
        <v>3</v>
      </c>
      <c r="H5048" s="1587">
        <v>2008</v>
      </c>
      <c r="I5048" s="1589">
        <v>197.8</v>
      </c>
      <c r="J5048" s="1587">
        <v>100</v>
      </c>
      <c r="K5048" s="1589">
        <v>0</v>
      </c>
      <c r="L5048" s="1587"/>
      <c r="M5048" s="1587"/>
      <c r="N5048" s="1590">
        <v>0</v>
      </c>
      <c r="O5048" s="2104"/>
      <c r="P5048" s="2104"/>
      <c r="Q5048" s="2104">
        <v>0</v>
      </c>
      <c r="R5048" s="2403"/>
    </row>
    <row r="5049" spans="3:18" ht="14.25" customHeight="1">
      <c r="C5049" s="1585">
        <v>41</v>
      </c>
      <c r="D5049" s="1949" t="s">
        <v>2128</v>
      </c>
      <c r="E5049" s="1586">
        <v>10</v>
      </c>
      <c r="F5049" s="1587" t="s">
        <v>508</v>
      </c>
      <c r="G5049" s="1727">
        <v>1</v>
      </c>
      <c r="H5049" s="1587">
        <v>2008</v>
      </c>
      <c r="I5049" s="1589">
        <v>201.5</v>
      </c>
      <c r="J5049" s="1587">
        <v>100</v>
      </c>
      <c r="K5049" s="1589">
        <v>0</v>
      </c>
      <c r="L5049" s="1587"/>
      <c r="M5049" s="1587"/>
      <c r="N5049" s="1590">
        <v>0</v>
      </c>
      <c r="O5049" s="2104"/>
      <c r="P5049" s="2104"/>
      <c r="Q5049" s="2104">
        <v>0</v>
      </c>
      <c r="R5049" s="2403"/>
    </row>
    <row r="5050" spans="3:18" ht="14.25" customHeight="1">
      <c r="C5050" s="1585">
        <v>42</v>
      </c>
      <c r="D5050" s="1949" t="s">
        <v>2140</v>
      </c>
      <c r="E5050" s="1586">
        <v>10</v>
      </c>
      <c r="F5050" s="1587" t="s">
        <v>508</v>
      </c>
      <c r="G5050" s="1727">
        <v>1</v>
      </c>
      <c r="H5050" s="1587">
        <v>2008</v>
      </c>
      <c r="I5050" s="1589">
        <v>253.1</v>
      </c>
      <c r="J5050" s="1587">
        <v>100</v>
      </c>
      <c r="K5050" s="1589">
        <v>0</v>
      </c>
      <c r="L5050" s="1587"/>
      <c r="M5050" s="1587"/>
      <c r="N5050" s="1590">
        <v>0</v>
      </c>
      <c r="O5050" s="2104"/>
      <c r="P5050" s="2104"/>
      <c r="Q5050" s="2104">
        <v>0</v>
      </c>
      <c r="R5050" s="2403"/>
    </row>
    <row r="5051" spans="3:18" ht="14.25" customHeight="1">
      <c r="C5051" s="1585">
        <v>43</v>
      </c>
      <c r="D5051" s="1949" t="s">
        <v>2438</v>
      </c>
      <c r="E5051" s="1586">
        <v>10</v>
      </c>
      <c r="F5051" s="1587" t="s">
        <v>508</v>
      </c>
      <c r="G5051" s="1727">
        <v>1</v>
      </c>
      <c r="H5051" s="1587">
        <v>2008</v>
      </c>
      <c r="I5051" s="1589">
        <v>233</v>
      </c>
      <c r="J5051" s="1587">
        <v>100</v>
      </c>
      <c r="K5051" s="1589">
        <v>0</v>
      </c>
      <c r="L5051" s="1587"/>
      <c r="M5051" s="1587"/>
      <c r="N5051" s="1590">
        <v>0</v>
      </c>
      <c r="O5051" s="2104"/>
      <c r="P5051" s="2104"/>
      <c r="Q5051" s="2104">
        <v>0</v>
      </c>
      <c r="R5051" s="2403"/>
    </row>
    <row r="5052" spans="3:18" ht="14.25" customHeight="1">
      <c r="C5052" s="1585">
        <v>44</v>
      </c>
      <c r="D5052" s="1949" t="s">
        <v>2142</v>
      </c>
      <c r="E5052" s="1586">
        <v>10</v>
      </c>
      <c r="F5052" s="1587" t="s">
        <v>508</v>
      </c>
      <c r="G5052" s="1727">
        <v>2</v>
      </c>
      <c r="H5052" s="1587">
        <v>2008</v>
      </c>
      <c r="I5052" s="1589">
        <v>167.2</v>
      </c>
      <c r="J5052" s="1587">
        <v>100</v>
      </c>
      <c r="K5052" s="1589">
        <v>0</v>
      </c>
      <c r="L5052" s="1587"/>
      <c r="M5052" s="1587"/>
      <c r="N5052" s="1590">
        <v>0</v>
      </c>
      <c r="O5052" s="2104"/>
      <c r="P5052" s="2104"/>
      <c r="Q5052" s="2104">
        <v>0</v>
      </c>
      <c r="R5052" s="2403"/>
    </row>
    <row r="5053" spans="3:18" ht="14.25" customHeight="1">
      <c r="C5053" s="1585">
        <v>45</v>
      </c>
      <c r="D5053" s="1949" t="s">
        <v>2596</v>
      </c>
      <c r="E5053" s="1586">
        <v>10</v>
      </c>
      <c r="F5053" s="1587" t="s">
        <v>508</v>
      </c>
      <c r="G5053" s="1727">
        <v>2</v>
      </c>
      <c r="H5053" s="1587">
        <v>2008</v>
      </c>
      <c r="I5053" s="1589">
        <v>178</v>
      </c>
      <c r="J5053" s="1587">
        <v>100</v>
      </c>
      <c r="K5053" s="1589">
        <v>0</v>
      </c>
      <c r="L5053" s="1587"/>
      <c r="M5053" s="1587"/>
      <c r="N5053" s="1590">
        <v>0</v>
      </c>
      <c r="O5053" s="2104"/>
      <c r="P5053" s="2104"/>
      <c r="Q5053" s="2104">
        <v>0</v>
      </c>
      <c r="R5053" s="2403"/>
    </row>
    <row r="5054" spans="3:18" ht="14.25" customHeight="1">
      <c r="C5054" s="1585">
        <v>46</v>
      </c>
      <c r="D5054" s="1949" t="s">
        <v>2597</v>
      </c>
      <c r="E5054" s="1586">
        <v>10</v>
      </c>
      <c r="F5054" s="1587" t="s">
        <v>508</v>
      </c>
      <c r="G5054" s="1727">
        <v>1</v>
      </c>
      <c r="H5054" s="1587">
        <v>2008</v>
      </c>
      <c r="I5054" s="1589">
        <v>130</v>
      </c>
      <c r="J5054" s="1587">
        <v>100</v>
      </c>
      <c r="K5054" s="1589">
        <v>0</v>
      </c>
      <c r="L5054" s="1587"/>
      <c r="M5054" s="1587"/>
      <c r="N5054" s="1590">
        <v>0</v>
      </c>
      <c r="O5054" s="2104"/>
      <c r="P5054" s="2104"/>
      <c r="Q5054" s="2104">
        <v>0</v>
      </c>
      <c r="R5054" s="2403"/>
    </row>
    <row r="5055" spans="3:18" ht="14.25" customHeight="1">
      <c r="C5055" s="1585">
        <v>47</v>
      </c>
      <c r="D5055" s="1949" t="s">
        <v>2598</v>
      </c>
      <c r="E5055" s="1586">
        <v>10</v>
      </c>
      <c r="F5055" s="1587" t="s">
        <v>508</v>
      </c>
      <c r="G5055" s="1727">
        <v>1</v>
      </c>
      <c r="H5055" s="1587">
        <v>2012</v>
      </c>
      <c r="I5055" s="1589">
        <v>89.3</v>
      </c>
      <c r="J5055" s="1587">
        <v>100</v>
      </c>
      <c r="K5055" s="1589">
        <v>0</v>
      </c>
      <c r="L5055" s="1587"/>
      <c r="M5055" s="1587"/>
      <c r="N5055" s="1590">
        <v>0</v>
      </c>
      <c r="O5055" s="2104"/>
      <c r="P5055" s="2104"/>
      <c r="Q5055" s="2104">
        <v>0</v>
      </c>
      <c r="R5055" s="2403"/>
    </row>
    <row r="5056" spans="3:18" ht="14.25" customHeight="1">
      <c r="C5056" s="1585">
        <v>48</v>
      </c>
      <c r="D5056" s="1949" t="s">
        <v>2129</v>
      </c>
      <c r="E5056" s="1586">
        <v>10</v>
      </c>
      <c r="F5056" s="1587" t="s">
        <v>508</v>
      </c>
      <c r="G5056" s="1727">
        <v>1</v>
      </c>
      <c r="H5056" s="1587">
        <v>2013</v>
      </c>
      <c r="I5056" s="1589">
        <v>88.14</v>
      </c>
      <c r="J5056" s="1587">
        <v>100</v>
      </c>
      <c r="K5056" s="1589">
        <v>0</v>
      </c>
      <c r="L5056" s="1587"/>
      <c r="M5056" s="1587"/>
      <c r="N5056" s="1590">
        <v>0</v>
      </c>
      <c r="O5056" s="2104"/>
      <c r="P5056" s="2104"/>
      <c r="Q5056" s="2104">
        <v>0</v>
      </c>
      <c r="R5056" s="2403"/>
    </row>
    <row r="5057" spans="3:18" ht="14.25" customHeight="1">
      <c r="C5057" s="1585">
        <v>49</v>
      </c>
      <c r="D5057" s="1949" t="s">
        <v>2129</v>
      </c>
      <c r="E5057" s="1586">
        <v>10</v>
      </c>
      <c r="F5057" s="1587" t="s">
        <v>508</v>
      </c>
      <c r="G5057" s="1727">
        <v>1</v>
      </c>
      <c r="H5057" s="1587">
        <v>2013</v>
      </c>
      <c r="I5057" s="1589">
        <v>75.8</v>
      </c>
      <c r="J5057" s="1587">
        <v>100</v>
      </c>
      <c r="K5057" s="1589">
        <v>0</v>
      </c>
      <c r="L5057" s="1587"/>
      <c r="M5057" s="1587"/>
      <c r="N5057" s="1590">
        <v>0</v>
      </c>
      <c r="O5057" s="2104"/>
      <c r="P5057" s="2104"/>
      <c r="Q5057" s="2104">
        <v>0</v>
      </c>
      <c r="R5057" s="2403"/>
    </row>
    <row r="5058" spans="3:18" ht="14.25" customHeight="1">
      <c r="C5058" s="1585">
        <v>50</v>
      </c>
      <c r="D5058" s="1949" t="s">
        <v>2168</v>
      </c>
      <c r="E5058" s="1586">
        <v>10</v>
      </c>
      <c r="F5058" s="1587" t="s">
        <v>508</v>
      </c>
      <c r="G5058" s="1727">
        <v>1</v>
      </c>
      <c r="H5058" s="1587">
        <v>2016</v>
      </c>
      <c r="I5058" s="1589">
        <v>115.5</v>
      </c>
      <c r="J5058" s="1587">
        <v>100</v>
      </c>
      <c r="K5058" s="1589">
        <v>0</v>
      </c>
      <c r="L5058" s="1587"/>
      <c r="M5058" s="1587"/>
      <c r="N5058" s="1590">
        <v>0</v>
      </c>
      <c r="O5058" s="2104"/>
      <c r="P5058" s="2104"/>
      <c r="Q5058" s="2104">
        <v>0</v>
      </c>
      <c r="R5058" s="2403"/>
    </row>
    <row r="5059" spans="3:18" ht="14.25" customHeight="1">
      <c r="C5059" s="1585">
        <v>51</v>
      </c>
      <c r="D5059" s="1949" t="s">
        <v>2169</v>
      </c>
      <c r="E5059" s="1586">
        <v>10</v>
      </c>
      <c r="F5059" s="1587" t="s">
        <v>508</v>
      </c>
      <c r="G5059" s="1727">
        <v>1</v>
      </c>
      <c r="H5059" s="1587">
        <v>2016</v>
      </c>
      <c r="I5059" s="1589">
        <v>67.8</v>
      </c>
      <c r="J5059" s="1587">
        <v>100</v>
      </c>
      <c r="K5059" s="1589">
        <v>0</v>
      </c>
      <c r="L5059" s="1587"/>
      <c r="M5059" s="1587"/>
      <c r="N5059" s="1590">
        <v>0</v>
      </c>
      <c r="O5059" s="2104"/>
      <c r="P5059" s="2104"/>
      <c r="Q5059" s="2104">
        <v>0</v>
      </c>
      <c r="R5059" s="2403"/>
    </row>
    <row r="5060" spans="3:18" ht="14.25" customHeight="1">
      <c r="C5060" s="1585">
        <v>52</v>
      </c>
      <c r="D5060" s="1949" t="s">
        <v>2599</v>
      </c>
      <c r="E5060" s="1586">
        <v>10</v>
      </c>
      <c r="F5060" s="1587" t="s">
        <v>508</v>
      </c>
      <c r="G5060" s="1727">
        <v>1</v>
      </c>
      <c r="H5060" s="1587">
        <v>2019</v>
      </c>
      <c r="I5060" s="1589">
        <v>128.80000000000001</v>
      </c>
      <c r="J5060" s="1587">
        <v>70</v>
      </c>
      <c r="K5060" s="1589">
        <v>38.640000000000015</v>
      </c>
      <c r="L5060" s="1587"/>
      <c r="M5060" s="1587"/>
      <c r="N5060" s="1590">
        <v>0</v>
      </c>
      <c r="O5060" s="2104"/>
      <c r="P5060" s="2104"/>
      <c r="Q5060" s="2104">
        <v>0</v>
      </c>
      <c r="R5060" s="2403"/>
    </row>
    <row r="5061" spans="3:18" ht="14.25" customHeight="1">
      <c r="C5061" s="1585">
        <v>53</v>
      </c>
      <c r="D5061" s="1949" t="s">
        <v>2600</v>
      </c>
      <c r="E5061" s="1586">
        <v>10</v>
      </c>
      <c r="F5061" s="1587" t="s">
        <v>508</v>
      </c>
      <c r="G5061" s="1727">
        <v>6</v>
      </c>
      <c r="H5061" s="1587">
        <v>2019</v>
      </c>
      <c r="I5061" s="1589">
        <v>231.1</v>
      </c>
      <c r="J5061" s="1587">
        <v>70</v>
      </c>
      <c r="K5061" s="1589">
        <v>69.330000000000013</v>
      </c>
      <c r="L5061" s="1587"/>
      <c r="M5061" s="1587"/>
      <c r="N5061" s="1590">
        <v>0</v>
      </c>
      <c r="O5061" s="2104"/>
      <c r="P5061" s="2104"/>
      <c r="Q5061" s="2104">
        <v>0</v>
      </c>
      <c r="R5061" s="2403"/>
    </row>
    <row r="5062" spans="3:18" ht="14.25" customHeight="1">
      <c r="C5062" s="1585">
        <v>54</v>
      </c>
      <c r="D5062" s="1949" t="s">
        <v>2227</v>
      </c>
      <c r="E5062" s="1586">
        <v>10</v>
      </c>
      <c r="F5062" s="1587" t="s">
        <v>508</v>
      </c>
      <c r="G5062" s="1727">
        <v>3</v>
      </c>
      <c r="H5062" s="1587">
        <v>2019</v>
      </c>
      <c r="I5062" s="1589">
        <v>219</v>
      </c>
      <c r="J5062" s="1587">
        <v>70</v>
      </c>
      <c r="K5062" s="1589">
        <v>65.700000000000017</v>
      </c>
      <c r="L5062" s="1587"/>
      <c r="M5062" s="1587"/>
      <c r="N5062" s="1590">
        <v>0</v>
      </c>
      <c r="O5062" s="2104"/>
      <c r="P5062" s="2104"/>
      <c r="Q5062" s="2104">
        <v>0</v>
      </c>
      <c r="R5062" s="2403"/>
    </row>
    <row r="5063" spans="3:18" ht="14.25" customHeight="1">
      <c r="C5063" s="1585">
        <v>55</v>
      </c>
      <c r="D5063" s="1949" t="s">
        <v>2228</v>
      </c>
      <c r="E5063" s="1586">
        <v>10</v>
      </c>
      <c r="F5063" s="1587" t="s">
        <v>508</v>
      </c>
      <c r="G5063" s="1727">
        <v>1</v>
      </c>
      <c r="H5063" s="1587">
        <v>2019</v>
      </c>
      <c r="I5063" s="1589">
        <v>18.899999999999999</v>
      </c>
      <c r="J5063" s="1587">
        <v>70</v>
      </c>
      <c r="K5063" s="1589">
        <v>5.67</v>
      </c>
      <c r="L5063" s="1587"/>
      <c r="M5063" s="1587"/>
      <c r="N5063" s="1590">
        <v>0</v>
      </c>
      <c r="O5063" s="2104"/>
      <c r="P5063" s="2104"/>
      <c r="Q5063" s="2104">
        <v>0</v>
      </c>
      <c r="R5063" s="2403"/>
    </row>
    <row r="5064" spans="3:18" ht="14.25" customHeight="1">
      <c r="C5064" s="1585">
        <v>56</v>
      </c>
      <c r="D5064" s="1949" t="s">
        <v>2601</v>
      </c>
      <c r="E5064" s="1586">
        <v>10</v>
      </c>
      <c r="F5064" s="1587" t="s">
        <v>508</v>
      </c>
      <c r="G5064" s="1727">
        <v>15</v>
      </c>
      <c r="H5064" s="1587">
        <v>2019</v>
      </c>
      <c r="I5064" s="1589">
        <v>100.8</v>
      </c>
      <c r="J5064" s="1587">
        <v>70</v>
      </c>
      <c r="K5064" s="1589">
        <v>30.240000000000009</v>
      </c>
      <c r="L5064" s="1587"/>
      <c r="M5064" s="1587"/>
      <c r="N5064" s="1590">
        <v>0</v>
      </c>
      <c r="O5064" s="2104"/>
      <c r="P5064" s="2104"/>
      <c r="Q5064" s="2104">
        <v>0</v>
      </c>
      <c r="R5064" s="2403"/>
    </row>
    <row r="5065" spans="3:18" ht="14.25" customHeight="1">
      <c r="C5065" s="1585">
        <v>57</v>
      </c>
      <c r="D5065" s="1949" t="s">
        <v>2162</v>
      </c>
      <c r="E5065" s="1586">
        <v>10</v>
      </c>
      <c r="F5065" s="1587" t="s">
        <v>508</v>
      </c>
      <c r="G5065" s="1727">
        <v>1</v>
      </c>
      <c r="H5065" s="1587">
        <v>2019</v>
      </c>
      <c r="I5065" s="1589">
        <v>28.5</v>
      </c>
      <c r="J5065" s="1587">
        <v>70</v>
      </c>
      <c r="K5065" s="1589">
        <v>8.5500000000000007</v>
      </c>
      <c r="L5065" s="1587"/>
      <c r="M5065" s="1587"/>
      <c r="N5065" s="1590">
        <v>0</v>
      </c>
      <c r="O5065" s="2104"/>
      <c r="P5065" s="2104"/>
      <c r="Q5065" s="2104">
        <v>0</v>
      </c>
      <c r="R5065" s="2403"/>
    </row>
    <row r="5066" spans="3:18" ht="14.25" customHeight="1">
      <c r="C5066" s="1585">
        <v>58</v>
      </c>
      <c r="D5066" s="1949" t="s">
        <v>2182</v>
      </c>
      <c r="E5066" s="1586">
        <v>10</v>
      </c>
      <c r="F5066" s="1587" t="s">
        <v>508</v>
      </c>
      <c r="G5066" s="1727">
        <v>14</v>
      </c>
      <c r="H5066" s="1587">
        <v>2019</v>
      </c>
      <c r="I5066" s="1589">
        <v>196</v>
      </c>
      <c r="J5066" s="1587">
        <v>70</v>
      </c>
      <c r="K5066" s="1589">
        <v>58.800000000000011</v>
      </c>
      <c r="L5066" s="1587"/>
      <c r="M5066" s="1587"/>
      <c r="N5066" s="1590">
        <v>0</v>
      </c>
      <c r="O5066" s="2104"/>
      <c r="P5066" s="2104"/>
      <c r="Q5066" s="2104">
        <v>0</v>
      </c>
      <c r="R5066" s="2403"/>
    </row>
    <row r="5067" spans="3:18" ht="14.25" customHeight="1">
      <c r="C5067" s="1585">
        <v>59</v>
      </c>
      <c r="D5067" s="1949" t="s">
        <v>2175</v>
      </c>
      <c r="E5067" s="1586">
        <v>10</v>
      </c>
      <c r="F5067" s="1587" t="s">
        <v>508</v>
      </c>
      <c r="G5067" s="1727">
        <v>2</v>
      </c>
      <c r="H5067" s="1587">
        <v>2019</v>
      </c>
      <c r="I5067" s="1589">
        <v>66.2</v>
      </c>
      <c r="J5067" s="1587">
        <v>70</v>
      </c>
      <c r="K5067" s="1589">
        <v>19.860000000000007</v>
      </c>
      <c r="L5067" s="1587"/>
      <c r="M5067" s="1587"/>
      <c r="N5067" s="1590">
        <v>0</v>
      </c>
      <c r="O5067" s="2104"/>
      <c r="P5067" s="2104"/>
      <c r="Q5067" s="2104">
        <v>0</v>
      </c>
      <c r="R5067" s="2403"/>
    </row>
    <row r="5068" spans="3:18" ht="14.25" customHeight="1">
      <c r="C5068" s="1585">
        <v>60</v>
      </c>
      <c r="D5068" s="1949" t="s">
        <v>2602</v>
      </c>
      <c r="E5068" s="1586">
        <v>10</v>
      </c>
      <c r="F5068" s="1587" t="s">
        <v>508</v>
      </c>
      <c r="G5068" s="1727">
        <v>1</v>
      </c>
      <c r="H5068" s="1587">
        <v>2019</v>
      </c>
      <c r="I5068" s="1589">
        <v>27.3</v>
      </c>
      <c r="J5068" s="1587">
        <v>70</v>
      </c>
      <c r="K5068" s="1589">
        <v>8.1900000000000013</v>
      </c>
      <c r="L5068" s="1587"/>
      <c r="M5068" s="1587"/>
      <c r="N5068" s="1590">
        <v>0</v>
      </c>
      <c r="O5068" s="2104"/>
      <c r="P5068" s="2104"/>
      <c r="Q5068" s="2104">
        <v>0</v>
      </c>
      <c r="R5068" s="2403"/>
    </row>
    <row r="5069" spans="3:18" ht="14.25" customHeight="1">
      <c r="C5069" s="1585">
        <v>61</v>
      </c>
      <c r="D5069" s="1949" t="s">
        <v>2229</v>
      </c>
      <c r="E5069" s="1586">
        <v>10</v>
      </c>
      <c r="F5069" s="1587" t="s">
        <v>508</v>
      </c>
      <c r="G5069" s="1727">
        <v>1</v>
      </c>
      <c r="H5069" s="1587">
        <v>2019</v>
      </c>
      <c r="I5069" s="1589">
        <v>95</v>
      </c>
      <c r="J5069" s="1587">
        <v>70</v>
      </c>
      <c r="K5069" s="1589">
        <v>28.5</v>
      </c>
      <c r="L5069" s="1587"/>
      <c r="M5069" s="1587"/>
      <c r="N5069" s="1590">
        <v>0</v>
      </c>
      <c r="O5069" s="2104"/>
      <c r="P5069" s="2104"/>
      <c r="Q5069" s="2104">
        <v>0</v>
      </c>
      <c r="R5069" s="2403"/>
    </row>
    <row r="5070" spans="3:18" ht="14.25" customHeight="1">
      <c r="C5070" s="1585">
        <v>62</v>
      </c>
      <c r="D5070" s="1949" t="s">
        <v>2168</v>
      </c>
      <c r="E5070" s="1586">
        <v>10</v>
      </c>
      <c r="F5070" s="1587" t="s">
        <v>508</v>
      </c>
      <c r="G5070" s="1727">
        <v>1</v>
      </c>
      <c r="H5070" s="1587">
        <v>2019</v>
      </c>
      <c r="I5070" s="1589">
        <v>29</v>
      </c>
      <c r="J5070" s="1587">
        <v>70</v>
      </c>
      <c r="K5070" s="1589">
        <v>8.7000000000000028</v>
      </c>
      <c r="L5070" s="1587"/>
      <c r="M5070" s="1587"/>
      <c r="N5070" s="1590">
        <v>0</v>
      </c>
      <c r="O5070" s="2104"/>
      <c r="P5070" s="2104"/>
      <c r="Q5070" s="2104">
        <v>0</v>
      </c>
      <c r="R5070" s="2403"/>
    </row>
    <row r="5071" spans="3:18" ht="14.25" customHeight="1">
      <c r="C5071" s="1585">
        <v>63</v>
      </c>
      <c r="D5071" s="1949" t="s">
        <v>2603</v>
      </c>
      <c r="E5071" s="1586">
        <v>10</v>
      </c>
      <c r="F5071" s="1587" t="s">
        <v>508</v>
      </c>
      <c r="G5071" s="1727">
        <v>1</v>
      </c>
      <c r="H5071" s="1587">
        <v>2020</v>
      </c>
      <c r="I5071" s="1589">
        <v>29.3</v>
      </c>
      <c r="J5071" s="1587">
        <v>60</v>
      </c>
      <c r="K5071" s="1589">
        <v>11.720000000000002</v>
      </c>
      <c r="L5071" s="1587"/>
      <c r="M5071" s="1587"/>
      <c r="N5071" s="1590">
        <v>0</v>
      </c>
      <c r="O5071" s="2104"/>
      <c r="P5071" s="2104"/>
      <c r="Q5071" s="2104">
        <v>0</v>
      </c>
      <c r="R5071" s="2403"/>
    </row>
    <row r="5072" spans="3:18" ht="14.25" customHeight="1">
      <c r="C5072" s="1585">
        <v>64</v>
      </c>
      <c r="D5072" s="1949" t="s">
        <v>2180</v>
      </c>
      <c r="E5072" s="1586">
        <v>10</v>
      </c>
      <c r="F5072" s="1587" t="s">
        <v>508</v>
      </c>
      <c r="G5072" s="1727">
        <v>10</v>
      </c>
      <c r="H5072" s="1587">
        <v>2019</v>
      </c>
      <c r="I5072" s="1589">
        <v>158.69999999999999</v>
      </c>
      <c r="J5072" s="1587">
        <v>70</v>
      </c>
      <c r="K5072" s="1589">
        <v>47.61</v>
      </c>
      <c r="L5072" s="1587"/>
      <c r="M5072" s="1587"/>
      <c r="N5072" s="1590">
        <v>0</v>
      </c>
      <c r="O5072" s="2104"/>
      <c r="P5072" s="2104"/>
      <c r="Q5072" s="2104">
        <v>0</v>
      </c>
      <c r="R5072" s="2403"/>
    </row>
    <row r="5073" spans="3:18" ht="14.25" customHeight="1">
      <c r="C5073" s="1585">
        <v>65</v>
      </c>
      <c r="D5073" s="1949" t="s">
        <v>2604</v>
      </c>
      <c r="E5073" s="1586">
        <v>10</v>
      </c>
      <c r="F5073" s="1587" t="s">
        <v>508</v>
      </c>
      <c r="G5073" s="1727">
        <v>1</v>
      </c>
      <c r="H5073" s="1587">
        <v>2019</v>
      </c>
      <c r="I5073" s="1589">
        <v>65.400000000000006</v>
      </c>
      <c r="J5073" s="1587">
        <v>70</v>
      </c>
      <c r="K5073" s="1589">
        <v>19.620000000000005</v>
      </c>
      <c r="L5073" s="1587"/>
      <c r="M5073" s="1587"/>
      <c r="N5073" s="1590">
        <v>0</v>
      </c>
      <c r="O5073" s="2104"/>
      <c r="P5073" s="2104"/>
      <c r="Q5073" s="2104">
        <v>0</v>
      </c>
      <c r="R5073" s="2403"/>
    </row>
    <row r="5074" spans="3:18" ht="14.25" customHeight="1">
      <c r="C5074" s="1585">
        <v>66</v>
      </c>
      <c r="D5074" s="1949" t="s">
        <v>2219</v>
      </c>
      <c r="E5074" s="1586">
        <v>10</v>
      </c>
      <c r="F5074" s="1587" t="s">
        <v>508</v>
      </c>
      <c r="G5074" s="1727">
        <v>1</v>
      </c>
      <c r="H5074" s="1587">
        <v>2019</v>
      </c>
      <c r="I5074" s="1589">
        <v>16.5</v>
      </c>
      <c r="J5074" s="1587">
        <v>70</v>
      </c>
      <c r="K5074" s="1589">
        <v>4.9500000000000011</v>
      </c>
      <c r="L5074" s="1587"/>
      <c r="M5074" s="1587"/>
      <c r="N5074" s="1590">
        <v>0</v>
      </c>
      <c r="O5074" s="2104"/>
      <c r="P5074" s="2104"/>
      <c r="Q5074" s="2104">
        <v>0</v>
      </c>
      <c r="R5074" s="2403"/>
    </row>
    <row r="5075" spans="3:18" ht="14.25" customHeight="1">
      <c r="C5075" s="1585">
        <v>67</v>
      </c>
      <c r="D5075" s="1949" t="s">
        <v>2605</v>
      </c>
      <c r="E5075" s="1586">
        <v>10</v>
      </c>
      <c r="F5075" s="1587" t="s">
        <v>508</v>
      </c>
      <c r="G5075" s="1727">
        <v>4</v>
      </c>
      <c r="H5075" s="1587">
        <v>2016</v>
      </c>
      <c r="I5075" s="1589">
        <v>180</v>
      </c>
      <c r="J5075" s="1587">
        <v>100</v>
      </c>
      <c r="K5075" s="1589">
        <v>0</v>
      </c>
      <c r="L5075" s="1587"/>
      <c r="M5075" s="1587"/>
      <c r="N5075" s="1590">
        <v>0</v>
      </c>
      <c r="O5075" s="2104"/>
      <c r="P5075" s="2104"/>
      <c r="Q5075" s="2104">
        <v>0</v>
      </c>
      <c r="R5075" s="2403"/>
    </row>
    <row r="5076" spans="3:18" ht="14.25" customHeight="1">
      <c r="C5076" s="1585">
        <v>68</v>
      </c>
      <c r="D5076" s="1949" t="s">
        <v>2606</v>
      </c>
      <c r="E5076" s="1586">
        <v>10</v>
      </c>
      <c r="F5076" s="1587" t="s">
        <v>508</v>
      </c>
      <c r="G5076" s="1727">
        <v>1</v>
      </c>
      <c r="H5076" s="1587">
        <v>2020</v>
      </c>
      <c r="I5076" s="1589">
        <v>44</v>
      </c>
      <c r="J5076" s="1587">
        <v>60</v>
      </c>
      <c r="K5076" s="1589">
        <v>17.600000000000001</v>
      </c>
      <c r="L5076" s="1587"/>
      <c r="M5076" s="1587"/>
      <c r="N5076" s="1590">
        <v>0</v>
      </c>
      <c r="O5076" s="2104"/>
      <c r="P5076" s="2104"/>
      <c r="Q5076" s="2104">
        <v>0</v>
      </c>
      <c r="R5076" s="2403"/>
    </row>
    <row r="5077" spans="3:18" ht="14.25" customHeight="1">
      <c r="C5077" s="1585">
        <v>69</v>
      </c>
      <c r="D5077" s="1949" t="s">
        <v>2186</v>
      </c>
      <c r="E5077" s="1586">
        <v>10</v>
      </c>
      <c r="F5077" s="1587" t="s">
        <v>508</v>
      </c>
      <c r="G5077" s="1727">
        <v>12</v>
      </c>
      <c r="H5077" s="1587">
        <v>2020</v>
      </c>
      <c r="I5077" s="1589">
        <v>81.400000000000006</v>
      </c>
      <c r="J5077" s="1587">
        <v>60</v>
      </c>
      <c r="K5077" s="1589">
        <v>32.56</v>
      </c>
      <c r="L5077" s="1587"/>
      <c r="M5077" s="1587"/>
      <c r="N5077" s="1590">
        <v>0</v>
      </c>
      <c r="O5077" s="2104"/>
      <c r="P5077" s="2104"/>
      <c r="Q5077" s="2104">
        <v>0</v>
      </c>
      <c r="R5077" s="2403"/>
    </row>
    <row r="5078" spans="3:18" ht="14.25" customHeight="1">
      <c r="C5078" s="1585">
        <v>70</v>
      </c>
      <c r="D5078" s="1949" t="s">
        <v>2185</v>
      </c>
      <c r="E5078" s="1586">
        <v>10</v>
      </c>
      <c r="F5078" s="1587" t="s">
        <v>508</v>
      </c>
      <c r="G5078" s="1727">
        <v>2</v>
      </c>
      <c r="H5078" s="1587">
        <v>2020</v>
      </c>
      <c r="I5078" s="1589">
        <v>60.7</v>
      </c>
      <c r="J5078" s="1587">
        <v>60</v>
      </c>
      <c r="K5078" s="1589">
        <v>24.28</v>
      </c>
      <c r="L5078" s="1587"/>
      <c r="M5078" s="1587"/>
      <c r="N5078" s="1590">
        <v>0</v>
      </c>
      <c r="O5078" s="2104"/>
      <c r="P5078" s="2104"/>
      <c r="Q5078" s="2104">
        <v>0</v>
      </c>
      <c r="R5078" s="2403"/>
    </row>
    <row r="5079" spans="3:18" ht="14.25" customHeight="1">
      <c r="C5079" s="1585">
        <v>71</v>
      </c>
      <c r="D5079" s="1949" t="s">
        <v>2124</v>
      </c>
      <c r="E5079" s="1586">
        <v>10</v>
      </c>
      <c r="F5079" s="1587" t="s">
        <v>508</v>
      </c>
      <c r="G5079" s="1727">
        <v>1</v>
      </c>
      <c r="H5079" s="1587">
        <v>2019</v>
      </c>
      <c r="I5079" s="1589">
        <v>110</v>
      </c>
      <c r="J5079" s="1587">
        <v>70</v>
      </c>
      <c r="K5079" s="1589">
        <v>33</v>
      </c>
      <c r="L5079" s="1587"/>
      <c r="M5079" s="1587"/>
      <c r="N5079" s="1590">
        <v>0</v>
      </c>
      <c r="O5079" s="2104"/>
      <c r="P5079" s="2104"/>
      <c r="Q5079" s="2104">
        <v>0</v>
      </c>
      <c r="R5079" s="2403"/>
    </row>
    <row r="5080" spans="3:18" ht="14.25" customHeight="1">
      <c r="C5080" s="1585">
        <v>72</v>
      </c>
      <c r="D5080" s="1949" t="s">
        <v>2230</v>
      </c>
      <c r="E5080" s="1586">
        <v>10</v>
      </c>
      <c r="F5080" s="1587" t="s">
        <v>508</v>
      </c>
      <c r="G5080" s="1727">
        <v>2</v>
      </c>
      <c r="H5080" s="1587">
        <v>2020</v>
      </c>
      <c r="I5080" s="1589">
        <v>58.6</v>
      </c>
      <c r="J5080" s="1587">
        <v>60</v>
      </c>
      <c r="K5080" s="1589">
        <v>23.440000000000005</v>
      </c>
      <c r="L5080" s="1587"/>
      <c r="M5080" s="1587"/>
      <c r="N5080" s="1590">
        <v>0</v>
      </c>
      <c r="O5080" s="2104"/>
      <c r="P5080" s="2104"/>
      <c r="Q5080" s="2104">
        <v>0</v>
      </c>
      <c r="R5080" s="2403"/>
    </row>
    <row r="5081" spans="3:18" ht="14.25" customHeight="1">
      <c r="C5081" s="1585">
        <v>73</v>
      </c>
      <c r="D5081" s="1949" t="s">
        <v>5142</v>
      </c>
      <c r="E5081" s="1586">
        <v>10</v>
      </c>
      <c r="F5081" s="1587" t="s">
        <v>508</v>
      </c>
      <c r="G5081" s="1727">
        <v>1</v>
      </c>
      <c r="H5081" s="1587">
        <v>2021</v>
      </c>
      <c r="I5081" s="1589">
        <v>80</v>
      </c>
      <c r="J5081" s="1587">
        <v>50</v>
      </c>
      <c r="K5081" s="1589">
        <v>40</v>
      </c>
      <c r="L5081" s="1587"/>
      <c r="M5081" s="1587"/>
      <c r="N5081" s="1590">
        <v>0</v>
      </c>
      <c r="O5081" s="2104"/>
      <c r="P5081" s="2104"/>
      <c r="Q5081" s="2104">
        <v>0</v>
      </c>
      <c r="R5081" s="2403"/>
    </row>
    <row r="5082" spans="3:18" ht="14.25" customHeight="1">
      <c r="C5082" s="1585">
        <v>74</v>
      </c>
      <c r="D5082" s="1949" t="s">
        <v>5142</v>
      </c>
      <c r="E5082" s="1586">
        <v>10</v>
      </c>
      <c r="F5082" s="1587" t="s">
        <v>508</v>
      </c>
      <c r="G5082" s="1727">
        <v>2</v>
      </c>
      <c r="H5082" s="1587">
        <v>2021</v>
      </c>
      <c r="I5082" s="1589">
        <v>170</v>
      </c>
      <c r="J5082" s="1587">
        <v>50</v>
      </c>
      <c r="K5082" s="1589">
        <v>85</v>
      </c>
      <c r="L5082" s="1587"/>
      <c r="M5082" s="1587"/>
      <c r="N5082" s="1590">
        <v>0</v>
      </c>
      <c r="O5082" s="2104"/>
      <c r="P5082" s="2104"/>
      <c r="Q5082" s="2104">
        <v>0</v>
      </c>
      <c r="R5082" s="2403"/>
    </row>
    <row r="5083" spans="3:18" ht="14.25" customHeight="1">
      <c r="C5083" s="1585">
        <v>75</v>
      </c>
      <c r="D5083" s="1949" t="s">
        <v>2169</v>
      </c>
      <c r="E5083" s="1586">
        <v>10</v>
      </c>
      <c r="F5083" s="1587" t="s">
        <v>508</v>
      </c>
      <c r="G5083" s="1727">
        <v>14</v>
      </c>
      <c r="H5083" s="1587">
        <v>2022</v>
      </c>
      <c r="I5083" s="1589">
        <v>945</v>
      </c>
      <c r="J5083" s="1587">
        <v>40</v>
      </c>
      <c r="K5083" s="1589">
        <v>567</v>
      </c>
      <c r="L5083" s="1587"/>
      <c r="M5083" s="1587"/>
      <c r="N5083" s="1590">
        <v>0</v>
      </c>
      <c r="O5083" s="2104"/>
      <c r="P5083" s="2104"/>
      <c r="Q5083" s="2104">
        <v>0</v>
      </c>
      <c r="R5083" s="2403"/>
    </row>
    <row r="5084" spans="3:18" ht="14.25" customHeight="1">
      <c r="C5084" s="1585">
        <v>76</v>
      </c>
      <c r="D5084" s="1949" t="s">
        <v>5143</v>
      </c>
      <c r="E5084" s="1586">
        <v>10</v>
      </c>
      <c r="F5084" s="1587" t="s">
        <v>508</v>
      </c>
      <c r="G5084" s="1727">
        <v>6</v>
      </c>
      <c r="H5084" s="1587">
        <v>2022</v>
      </c>
      <c r="I5084" s="1589">
        <v>658.8</v>
      </c>
      <c r="J5084" s="1587">
        <v>40</v>
      </c>
      <c r="K5084" s="1589">
        <v>395.28</v>
      </c>
      <c r="L5084" s="1587"/>
      <c r="M5084" s="1587"/>
      <c r="N5084" s="1590">
        <v>0</v>
      </c>
      <c r="O5084" s="2104"/>
      <c r="P5084" s="2104"/>
      <c r="Q5084" s="2104">
        <v>0</v>
      </c>
      <c r="R5084" s="2403"/>
    </row>
    <row r="5085" spans="3:18" ht="14.25" customHeight="1">
      <c r="C5085" s="1585">
        <v>77</v>
      </c>
      <c r="D5085" s="1949" t="s">
        <v>2229</v>
      </c>
      <c r="E5085" s="1586">
        <v>10</v>
      </c>
      <c r="F5085" s="1587" t="s">
        <v>508</v>
      </c>
      <c r="G5085" s="1727">
        <v>1</v>
      </c>
      <c r="H5085" s="1587">
        <v>2020</v>
      </c>
      <c r="I5085" s="1589">
        <v>77</v>
      </c>
      <c r="J5085" s="1587">
        <v>60</v>
      </c>
      <c r="K5085" s="1589">
        <v>30.800000000000004</v>
      </c>
      <c r="L5085" s="1587"/>
      <c r="M5085" s="1587"/>
      <c r="N5085" s="1590">
        <v>0</v>
      </c>
      <c r="O5085" s="2104"/>
      <c r="P5085" s="2104"/>
      <c r="Q5085" s="2104">
        <v>0</v>
      </c>
      <c r="R5085" s="2403"/>
    </row>
    <row r="5086" spans="3:18" ht="14.25" customHeight="1">
      <c r="C5086" s="1585">
        <v>78</v>
      </c>
      <c r="D5086" s="1949" t="s">
        <v>5119</v>
      </c>
      <c r="E5086" s="1586">
        <v>10</v>
      </c>
      <c r="F5086" s="1587" t="s">
        <v>508</v>
      </c>
      <c r="G5086" s="1727">
        <v>6</v>
      </c>
      <c r="H5086" s="1587">
        <v>2021</v>
      </c>
      <c r="I5086" s="1589">
        <v>298.8</v>
      </c>
      <c r="J5086" s="1587">
        <v>50</v>
      </c>
      <c r="K5086" s="1589">
        <v>149.4</v>
      </c>
      <c r="L5086" s="1587"/>
      <c r="M5086" s="1587"/>
      <c r="N5086" s="1590">
        <v>0</v>
      </c>
      <c r="O5086" s="2104"/>
      <c r="P5086" s="2104"/>
      <c r="Q5086" s="2104">
        <v>0</v>
      </c>
      <c r="R5086" s="2403"/>
    </row>
    <row r="5087" spans="3:18" ht="14.25" customHeight="1">
      <c r="C5087" s="1585">
        <v>79</v>
      </c>
      <c r="D5087" s="1949" t="s">
        <v>5141</v>
      </c>
      <c r="E5087" s="1586">
        <v>10</v>
      </c>
      <c r="F5087" s="1587" t="s">
        <v>508</v>
      </c>
      <c r="G5087" s="1727">
        <v>10</v>
      </c>
      <c r="H5087" s="1587">
        <v>2021</v>
      </c>
      <c r="I5087" s="1589">
        <v>430.9</v>
      </c>
      <c r="J5087" s="1587">
        <v>50</v>
      </c>
      <c r="K5087" s="1589">
        <v>215.45</v>
      </c>
      <c r="L5087" s="1587"/>
      <c r="M5087" s="1587"/>
      <c r="N5087" s="1590">
        <v>0</v>
      </c>
      <c r="O5087" s="2104"/>
      <c r="P5087" s="2104"/>
      <c r="Q5087" s="2104">
        <v>0</v>
      </c>
      <c r="R5087" s="2403"/>
    </row>
    <row r="5088" spans="3:18" ht="14.25" customHeight="1">
      <c r="C5088" s="1585">
        <v>80</v>
      </c>
      <c r="D5088" s="1949" t="s">
        <v>5144</v>
      </c>
      <c r="E5088" s="1586">
        <v>10</v>
      </c>
      <c r="F5088" s="1587" t="s">
        <v>508</v>
      </c>
      <c r="G5088" s="1727">
        <v>3</v>
      </c>
      <c r="H5088" s="1587">
        <v>2021</v>
      </c>
      <c r="I5088" s="1589">
        <v>267.5</v>
      </c>
      <c r="J5088" s="1587">
        <v>50</v>
      </c>
      <c r="K5088" s="1589">
        <v>133.75</v>
      </c>
      <c r="L5088" s="1587"/>
      <c r="M5088" s="1587"/>
      <c r="N5088" s="1590">
        <v>0</v>
      </c>
      <c r="O5088" s="2104"/>
      <c r="P5088" s="2104"/>
      <c r="Q5088" s="2104">
        <v>0</v>
      </c>
      <c r="R5088" s="2403"/>
    </row>
    <row r="5089" spans="3:18" ht="14.25" customHeight="1">
      <c r="C5089" s="1585">
        <v>81</v>
      </c>
      <c r="D5089" s="1949" t="s">
        <v>2113</v>
      </c>
      <c r="E5089" s="1586">
        <v>10</v>
      </c>
      <c r="F5089" s="1587" t="s">
        <v>508</v>
      </c>
      <c r="G5089" s="1727">
        <v>2</v>
      </c>
      <c r="H5089" s="1587">
        <v>2021</v>
      </c>
      <c r="I5089" s="1589">
        <v>213.3</v>
      </c>
      <c r="J5089" s="1587">
        <v>50</v>
      </c>
      <c r="K5089" s="1589">
        <v>106.65</v>
      </c>
      <c r="L5089" s="1587"/>
      <c r="M5089" s="1587"/>
      <c r="N5089" s="1590">
        <v>0</v>
      </c>
      <c r="O5089" s="2104"/>
      <c r="P5089" s="2104"/>
      <c r="Q5089" s="2104">
        <v>0</v>
      </c>
      <c r="R5089" s="2403"/>
    </row>
    <row r="5090" spans="3:18" ht="14.25" customHeight="1">
      <c r="C5090" s="1585">
        <v>82</v>
      </c>
      <c r="D5090" s="1949" t="s">
        <v>5117</v>
      </c>
      <c r="E5090" s="1586">
        <v>10</v>
      </c>
      <c r="F5090" s="1587" t="s">
        <v>508</v>
      </c>
      <c r="G5090" s="1727">
        <v>2</v>
      </c>
      <c r="H5090" s="1587">
        <v>2021</v>
      </c>
      <c r="I5090" s="1589">
        <v>56</v>
      </c>
      <c r="J5090" s="1587">
        <v>50</v>
      </c>
      <c r="K5090" s="1589">
        <v>28</v>
      </c>
      <c r="L5090" s="1587"/>
      <c r="M5090" s="1587"/>
      <c r="N5090" s="1590">
        <v>0</v>
      </c>
      <c r="O5090" s="2104"/>
      <c r="P5090" s="2104"/>
      <c r="Q5090" s="2104">
        <v>0</v>
      </c>
      <c r="R5090" s="2403"/>
    </row>
    <row r="5091" spans="3:18" ht="14.25" customHeight="1">
      <c r="C5091" s="1585">
        <v>83</v>
      </c>
      <c r="D5091" s="1949" t="s">
        <v>2229</v>
      </c>
      <c r="E5091" s="1586">
        <v>10</v>
      </c>
      <c r="F5091" s="1587" t="s">
        <v>508</v>
      </c>
      <c r="G5091" s="1727">
        <v>1</v>
      </c>
      <c r="H5091" s="1587">
        <v>2022</v>
      </c>
      <c r="I5091" s="1589">
        <v>110.1</v>
      </c>
      <c r="J5091" s="1587">
        <v>40</v>
      </c>
      <c r="K5091" s="1589">
        <v>66.06</v>
      </c>
      <c r="L5091" s="1587"/>
      <c r="M5091" s="1587"/>
      <c r="N5091" s="1590">
        <v>0</v>
      </c>
      <c r="O5091" s="2104"/>
      <c r="P5091" s="2104"/>
      <c r="Q5091" s="2104">
        <v>0</v>
      </c>
      <c r="R5091" s="2403"/>
    </row>
    <row r="5092" spans="3:18" ht="14.25" customHeight="1">
      <c r="C5092" s="1585">
        <v>84</v>
      </c>
      <c r="D5092" s="1949" t="s">
        <v>2980</v>
      </c>
      <c r="E5092" s="1586">
        <v>10</v>
      </c>
      <c r="F5092" s="1587" t="s">
        <v>508</v>
      </c>
      <c r="G5092" s="1727">
        <v>11</v>
      </c>
      <c r="H5092" s="1587">
        <v>2022</v>
      </c>
      <c r="I5092" s="1589">
        <v>258.89999999999998</v>
      </c>
      <c r="J5092" s="1587">
        <v>40</v>
      </c>
      <c r="K5092" s="1589">
        <v>155.33999999999997</v>
      </c>
      <c r="L5092" s="1587"/>
      <c r="M5092" s="1587"/>
      <c r="N5092" s="1590">
        <v>0</v>
      </c>
      <c r="O5092" s="2104"/>
      <c r="P5092" s="2104"/>
      <c r="Q5092" s="2104">
        <v>0</v>
      </c>
      <c r="R5092" s="2403"/>
    </row>
    <row r="5093" spans="3:18" ht="14.25" customHeight="1">
      <c r="C5093" s="1585">
        <v>85</v>
      </c>
      <c r="D5093" s="1949" t="s">
        <v>5124</v>
      </c>
      <c r="E5093" s="1586">
        <v>10</v>
      </c>
      <c r="F5093" s="1587" t="s">
        <v>508</v>
      </c>
      <c r="G5093" s="1727">
        <v>4</v>
      </c>
      <c r="H5093" s="1587">
        <v>2022</v>
      </c>
      <c r="I5093" s="1589">
        <v>51.2</v>
      </c>
      <c r="J5093" s="1587">
        <v>40</v>
      </c>
      <c r="K5093" s="1589">
        <v>30.72</v>
      </c>
      <c r="L5093" s="1587"/>
      <c r="M5093" s="1587"/>
      <c r="N5093" s="1590">
        <v>0</v>
      </c>
      <c r="O5093" s="2104"/>
      <c r="P5093" s="2104"/>
      <c r="Q5093" s="2104">
        <v>0</v>
      </c>
      <c r="R5093" s="2403"/>
    </row>
    <row r="5094" spans="3:18" ht="14.25" customHeight="1">
      <c r="C5094" s="1585">
        <v>86</v>
      </c>
      <c r="D5094" s="1949" t="s">
        <v>6333</v>
      </c>
      <c r="E5094" s="1586">
        <v>10</v>
      </c>
      <c r="F5094" s="1587" t="s">
        <v>508</v>
      </c>
      <c r="G5094" s="1727">
        <v>2</v>
      </c>
      <c r="H5094" s="1587">
        <v>2022</v>
      </c>
      <c r="I5094" s="1589">
        <v>173</v>
      </c>
      <c r="J5094" s="1587">
        <v>40</v>
      </c>
      <c r="K5094" s="1589">
        <v>103.8</v>
      </c>
      <c r="L5094" s="1587"/>
      <c r="M5094" s="1587"/>
      <c r="N5094" s="1590">
        <v>0</v>
      </c>
      <c r="O5094" s="2104"/>
      <c r="P5094" s="2104"/>
      <c r="Q5094" s="2104">
        <v>0</v>
      </c>
      <c r="R5094" s="2403"/>
    </row>
    <row r="5095" spans="3:18" ht="14.25" customHeight="1">
      <c r="C5095" s="1585">
        <v>87</v>
      </c>
      <c r="D5095" s="1949" t="s">
        <v>6334</v>
      </c>
      <c r="E5095" s="1586">
        <v>10</v>
      </c>
      <c r="F5095" s="1587" t="s">
        <v>508</v>
      </c>
      <c r="G5095" s="1727">
        <v>2</v>
      </c>
      <c r="H5095" s="1587">
        <v>2022</v>
      </c>
      <c r="I5095" s="1589">
        <v>209.4</v>
      </c>
      <c r="J5095" s="1587">
        <v>40</v>
      </c>
      <c r="K5095" s="1589">
        <v>125.64</v>
      </c>
      <c r="L5095" s="1587"/>
      <c r="M5095" s="1587"/>
      <c r="N5095" s="1590">
        <v>0</v>
      </c>
      <c r="O5095" s="2104"/>
      <c r="P5095" s="2104"/>
      <c r="Q5095" s="2104">
        <v>0</v>
      </c>
      <c r="R5095" s="2403"/>
    </row>
    <row r="5096" spans="3:18" ht="14.25" customHeight="1">
      <c r="C5096" s="1585">
        <v>88</v>
      </c>
      <c r="D5096" s="1949" t="s">
        <v>2228</v>
      </c>
      <c r="E5096" s="1586">
        <v>10</v>
      </c>
      <c r="F5096" s="1587" t="s">
        <v>508</v>
      </c>
      <c r="G5096" s="1727">
        <v>1</v>
      </c>
      <c r="H5096" s="1587">
        <v>2022</v>
      </c>
      <c r="I5096" s="1589">
        <v>22.5</v>
      </c>
      <c r="J5096" s="1587">
        <v>40</v>
      </c>
      <c r="K5096" s="1589">
        <v>13.5</v>
      </c>
      <c r="L5096" s="1587"/>
      <c r="M5096" s="1587"/>
      <c r="N5096" s="1590">
        <v>0</v>
      </c>
      <c r="O5096" s="2104"/>
      <c r="P5096" s="2104"/>
      <c r="Q5096" s="2104">
        <v>0</v>
      </c>
      <c r="R5096" s="2403"/>
    </row>
    <row r="5097" spans="3:18" ht="14.25" customHeight="1">
      <c r="C5097" s="1585">
        <v>89</v>
      </c>
      <c r="D5097" s="1949" t="s">
        <v>2601</v>
      </c>
      <c r="E5097" s="1586">
        <v>10</v>
      </c>
      <c r="F5097" s="1587" t="s">
        <v>508</v>
      </c>
      <c r="G5097" s="1727">
        <v>4</v>
      </c>
      <c r="H5097" s="1587">
        <v>2022</v>
      </c>
      <c r="I5097" s="1589">
        <v>50.7</v>
      </c>
      <c r="J5097" s="1587">
        <v>40</v>
      </c>
      <c r="K5097" s="1589">
        <v>30.42</v>
      </c>
      <c r="L5097" s="1587"/>
      <c r="M5097" s="1587"/>
      <c r="N5097" s="1590">
        <v>0</v>
      </c>
      <c r="O5097" s="2104"/>
      <c r="P5097" s="2104"/>
      <c r="Q5097" s="2104">
        <v>0</v>
      </c>
      <c r="R5097" s="2403"/>
    </row>
    <row r="5098" spans="3:18" ht="14.25" customHeight="1">
      <c r="C5098" s="1585">
        <v>90</v>
      </c>
      <c r="D5098" s="1949" t="s">
        <v>5117</v>
      </c>
      <c r="E5098" s="1586">
        <v>10</v>
      </c>
      <c r="F5098" s="1587" t="s">
        <v>508</v>
      </c>
      <c r="G5098" s="1727">
        <v>4</v>
      </c>
      <c r="H5098" s="1587">
        <v>2023</v>
      </c>
      <c r="I5098" s="1589">
        <v>92.8</v>
      </c>
      <c r="J5098" s="1587">
        <v>30</v>
      </c>
      <c r="K5098" s="1589">
        <v>64.959999999999994</v>
      </c>
      <c r="L5098" s="1587"/>
      <c r="M5098" s="1587"/>
      <c r="N5098" s="1590">
        <v>0</v>
      </c>
      <c r="O5098" s="2104"/>
      <c r="P5098" s="2104"/>
      <c r="Q5098" s="2104">
        <v>0</v>
      </c>
      <c r="R5098" s="2403"/>
    </row>
    <row r="5099" spans="3:18" ht="14.25" customHeight="1">
      <c r="C5099" s="1585">
        <v>91</v>
      </c>
      <c r="D5099" s="1949" t="s">
        <v>5115</v>
      </c>
      <c r="E5099" s="1586">
        <v>10</v>
      </c>
      <c r="F5099" s="1587" t="s">
        <v>508</v>
      </c>
      <c r="G5099" s="1727">
        <v>1</v>
      </c>
      <c r="H5099" s="1587">
        <v>2023</v>
      </c>
      <c r="I5099" s="1589">
        <v>48</v>
      </c>
      <c r="J5099" s="1587">
        <v>30</v>
      </c>
      <c r="K5099" s="1589">
        <v>33.6</v>
      </c>
      <c r="L5099" s="1587"/>
      <c r="M5099" s="1587"/>
      <c r="N5099" s="1590">
        <v>0</v>
      </c>
      <c r="O5099" s="2104"/>
      <c r="P5099" s="2104"/>
      <c r="Q5099" s="2104">
        <v>0</v>
      </c>
      <c r="R5099" s="2403"/>
    </row>
    <row r="5100" spans="3:18" ht="14.25" customHeight="1">
      <c r="C5100" s="1585">
        <v>92</v>
      </c>
      <c r="D5100" s="1949" t="s">
        <v>2185</v>
      </c>
      <c r="E5100" s="1586">
        <v>10</v>
      </c>
      <c r="F5100" s="1587" t="s">
        <v>508</v>
      </c>
      <c r="G5100" s="1727">
        <v>1</v>
      </c>
      <c r="H5100" s="1587">
        <v>2023</v>
      </c>
      <c r="I5100" s="1589">
        <v>27.7</v>
      </c>
      <c r="J5100" s="1587">
        <v>30</v>
      </c>
      <c r="K5100" s="1589">
        <v>19.39</v>
      </c>
      <c r="L5100" s="1587"/>
      <c r="M5100" s="1587"/>
      <c r="N5100" s="1590">
        <v>0</v>
      </c>
      <c r="O5100" s="2104"/>
      <c r="P5100" s="2104"/>
      <c r="Q5100" s="2104">
        <v>0</v>
      </c>
      <c r="R5100" s="2403"/>
    </row>
    <row r="5101" spans="3:18" ht="14.25" customHeight="1">
      <c r="C5101" s="1585">
        <v>93</v>
      </c>
      <c r="D5101" s="1949" t="s">
        <v>5117</v>
      </c>
      <c r="E5101" s="1586">
        <v>10</v>
      </c>
      <c r="F5101" s="1587" t="s">
        <v>508</v>
      </c>
      <c r="G5101" s="1727">
        <v>1</v>
      </c>
      <c r="H5101" s="1587">
        <v>2023</v>
      </c>
      <c r="I5101" s="1589">
        <v>23.2</v>
      </c>
      <c r="J5101" s="1587">
        <v>30</v>
      </c>
      <c r="K5101" s="1589">
        <v>16.239999999999998</v>
      </c>
      <c r="L5101" s="1587"/>
      <c r="M5101" s="1587"/>
      <c r="N5101" s="1590">
        <v>0</v>
      </c>
      <c r="O5101" s="2104"/>
      <c r="P5101" s="2104"/>
      <c r="Q5101" s="2104">
        <v>0</v>
      </c>
      <c r="R5101" s="2403"/>
    </row>
    <row r="5102" spans="3:18" ht="14.25" customHeight="1">
      <c r="C5102" s="1585">
        <v>94</v>
      </c>
      <c r="D5102" s="1949" t="s">
        <v>3686</v>
      </c>
      <c r="E5102" s="1586">
        <v>10</v>
      </c>
      <c r="F5102" s="1587" t="s">
        <v>508</v>
      </c>
      <c r="G5102" s="1727">
        <v>1</v>
      </c>
      <c r="H5102" s="1587">
        <v>2023</v>
      </c>
      <c r="I5102" s="1589">
        <v>106</v>
      </c>
      <c r="J5102" s="1587">
        <v>30</v>
      </c>
      <c r="K5102" s="1589">
        <v>74.2</v>
      </c>
      <c r="L5102" s="1587"/>
      <c r="M5102" s="1587"/>
      <c r="N5102" s="1590">
        <v>0</v>
      </c>
      <c r="O5102" s="2104"/>
      <c r="P5102" s="2104"/>
      <c r="Q5102" s="2104">
        <v>0</v>
      </c>
      <c r="R5102" s="2403"/>
    </row>
    <row r="5103" spans="3:18" ht="14.25" customHeight="1">
      <c r="C5103" s="1585">
        <v>95</v>
      </c>
      <c r="D5103" s="1949" t="s">
        <v>2229</v>
      </c>
      <c r="E5103" s="1586">
        <v>10</v>
      </c>
      <c r="F5103" s="1587" t="s">
        <v>508</v>
      </c>
      <c r="G5103" s="1727">
        <v>1</v>
      </c>
      <c r="H5103" s="1587">
        <v>2023</v>
      </c>
      <c r="I5103" s="1589">
        <v>106</v>
      </c>
      <c r="J5103" s="1587">
        <v>30</v>
      </c>
      <c r="K5103" s="1589">
        <v>74.2</v>
      </c>
      <c r="L5103" s="1587"/>
      <c r="M5103" s="1587"/>
      <c r="N5103" s="1590">
        <v>0</v>
      </c>
      <c r="O5103" s="2104"/>
      <c r="P5103" s="2104"/>
      <c r="Q5103" s="2104">
        <v>0</v>
      </c>
      <c r="R5103" s="2403"/>
    </row>
    <row r="5104" spans="3:18" ht="14.25" customHeight="1">
      <c r="C5104" s="1585">
        <v>96</v>
      </c>
      <c r="D5104" s="1949" t="s">
        <v>5115</v>
      </c>
      <c r="E5104" s="1586">
        <v>10</v>
      </c>
      <c r="F5104" s="1587" t="s">
        <v>508</v>
      </c>
      <c r="G5104" s="1727">
        <v>1</v>
      </c>
      <c r="H5104" s="1587">
        <v>2023</v>
      </c>
      <c r="I5104" s="1589">
        <v>48</v>
      </c>
      <c r="J5104" s="1587">
        <v>30</v>
      </c>
      <c r="K5104" s="1589">
        <v>33.6</v>
      </c>
      <c r="L5104" s="1587"/>
      <c r="M5104" s="1587"/>
      <c r="N5104" s="1590">
        <v>0</v>
      </c>
      <c r="O5104" s="2104"/>
      <c r="P5104" s="2104"/>
      <c r="Q5104" s="2104">
        <v>0</v>
      </c>
      <c r="R5104" s="2403"/>
    </row>
    <row r="5105" spans="3:18" ht="14.25" customHeight="1">
      <c r="C5105" s="1585">
        <v>97</v>
      </c>
      <c r="D5105" s="1949" t="s">
        <v>5117</v>
      </c>
      <c r="E5105" s="1586">
        <v>10</v>
      </c>
      <c r="F5105" s="1587" t="s">
        <v>508</v>
      </c>
      <c r="G5105" s="1727">
        <v>1</v>
      </c>
      <c r="H5105" s="1587">
        <v>2023</v>
      </c>
      <c r="I5105" s="1589">
        <v>23.2</v>
      </c>
      <c r="J5105" s="1587">
        <v>30</v>
      </c>
      <c r="K5105" s="1589">
        <v>16.239999999999998</v>
      </c>
      <c r="L5105" s="1587"/>
      <c r="M5105" s="1587"/>
      <c r="N5105" s="1590">
        <v>0</v>
      </c>
      <c r="O5105" s="2104"/>
      <c r="P5105" s="2104"/>
      <c r="Q5105" s="2104">
        <v>0</v>
      </c>
      <c r="R5105" s="2403"/>
    </row>
    <row r="5106" spans="3:18" ht="14.25" customHeight="1">
      <c r="C5106" s="1585">
        <v>98</v>
      </c>
      <c r="D5106" s="1949" t="s">
        <v>5117</v>
      </c>
      <c r="E5106" s="1586">
        <v>10</v>
      </c>
      <c r="F5106" s="1587" t="s">
        <v>508</v>
      </c>
      <c r="G5106" s="1727">
        <v>2</v>
      </c>
      <c r="H5106" s="1587">
        <v>2023</v>
      </c>
      <c r="I5106" s="1589">
        <v>46.4</v>
      </c>
      <c r="J5106" s="1587">
        <v>30</v>
      </c>
      <c r="K5106" s="1589">
        <v>32.479999999999997</v>
      </c>
      <c r="L5106" s="1587"/>
      <c r="M5106" s="1587"/>
      <c r="N5106" s="1590">
        <v>0</v>
      </c>
      <c r="O5106" s="2104"/>
      <c r="P5106" s="2104"/>
      <c r="Q5106" s="2104">
        <v>0</v>
      </c>
      <c r="R5106" s="2403"/>
    </row>
    <row r="5107" spans="3:18" ht="14.25" customHeight="1">
      <c r="C5107" s="1585">
        <v>99</v>
      </c>
      <c r="D5107" s="1949" t="s">
        <v>2169</v>
      </c>
      <c r="E5107" s="1586">
        <v>10</v>
      </c>
      <c r="F5107" s="1587" t="s">
        <v>508</v>
      </c>
      <c r="G5107" s="1727">
        <v>2</v>
      </c>
      <c r="H5107" s="1587">
        <v>2023</v>
      </c>
      <c r="I5107" s="1589">
        <v>106.8</v>
      </c>
      <c r="J5107" s="1587">
        <v>30</v>
      </c>
      <c r="K5107" s="1589">
        <v>74.759999999999991</v>
      </c>
      <c r="L5107" s="1587"/>
      <c r="M5107" s="1587"/>
      <c r="N5107" s="1590">
        <v>0</v>
      </c>
      <c r="O5107" s="2104"/>
      <c r="P5107" s="2104"/>
      <c r="Q5107" s="2104">
        <v>0</v>
      </c>
      <c r="R5107" s="2403"/>
    </row>
    <row r="5108" spans="3:18" ht="14.25" customHeight="1">
      <c r="C5108" s="1585">
        <v>100</v>
      </c>
      <c r="D5108" s="1949" t="s">
        <v>5143</v>
      </c>
      <c r="E5108" s="1586">
        <v>10</v>
      </c>
      <c r="F5108" s="1587" t="s">
        <v>508</v>
      </c>
      <c r="G5108" s="1727">
        <v>2</v>
      </c>
      <c r="H5108" s="1587">
        <v>2023</v>
      </c>
      <c r="I5108" s="1589">
        <v>118.7</v>
      </c>
      <c r="J5108" s="1587">
        <v>30</v>
      </c>
      <c r="K5108" s="1589">
        <v>83.09</v>
      </c>
      <c r="L5108" s="1587"/>
      <c r="M5108" s="1587"/>
      <c r="N5108" s="1590">
        <v>0</v>
      </c>
      <c r="O5108" s="2104"/>
      <c r="P5108" s="2104"/>
      <c r="Q5108" s="2104">
        <v>0</v>
      </c>
      <c r="R5108" s="2403"/>
    </row>
    <row r="5109" spans="3:18" ht="14.25" customHeight="1">
      <c r="C5109" s="1585">
        <v>101</v>
      </c>
      <c r="D5109" s="1949" t="s">
        <v>2229</v>
      </c>
      <c r="E5109" s="1586">
        <v>10</v>
      </c>
      <c r="F5109" s="1587" t="s">
        <v>508</v>
      </c>
      <c r="G5109" s="1727">
        <v>1</v>
      </c>
      <c r="H5109" s="1587">
        <v>2024</v>
      </c>
      <c r="I5109" s="1589">
        <v>105.9</v>
      </c>
      <c r="J5109" s="1587">
        <v>20</v>
      </c>
      <c r="K5109" s="1589">
        <v>84.72</v>
      </c>
      <c r="L5109" s="1587"/>
      <c r="M5109" s="1587"/>
      <c r="N5109" s="1590">
        <v>0</v>
      </c>
      <c r="O5109" s="2104"/>
      <c r="P5109" s="2104"/>
      <c r="Q5109" s="2104">
        <v>0</v>
      </c>
      <c r="R5109" s="2403"/>
    </row>
    <row r="5110" spans="3:18" ht="14.25" customHeight="1">
      <c r="C5110" s="1585">
        <v>102</v>
      </c>
      <c r="D5110" s="1949" t="s">
        <v>5117</v>
      </c>
      <c r="E5110" s="1586">
        <v>10</v>
      </c>
      <c r="F5110" s="1587" t="s">
        <v>508</v>
      </c>
      <c r="G5110" s="1727">
        <v>2</v>
      </c>
      <c r="H5110" s="1587">
        <v>2023</v>
      </c>
      <c r="I5110" s="1589">
        <v>46.4</v>
      </c>
      <c r="J5110" s="1587">
        <v>30</v>
      </c>
      <c r="K5110" s="1589">
        <v>32.479999999999997</v>
      </c>
      <c r="L5110" s="1587"/>
      <c r="M5110" s="1587"/>
      <c r="N5110" s="1590">
        <v>0</v>
      </c>
      <c r="O5110" s="2104"/>
      <c r="P5110" s="2104"/>
      <c r="Q5110" s="2104">
        <v>0</v>
      </c>
      <c r="R5110" s="2403"/>
    </row>
    <row r="5111" spans="3:18" ht="14.25" customHeight="1">
      <c r="C5111" s="1585">
        <v>103</v>
      </c>
      <c r="D5111" s="1949" t="s">
        <v>2185</v>
      </c>
      <c r="E5111" s="1586">
        <v>10</v>
      </c>
      <c r="F5111" s="1587" t="s">
        <v>508</v>
      </c>
      <c r="G5111" s="1727">
        <v>2</v>
      </c>
      <c r="H5111" s="1587">
        <v>2024</v>
      </c>
      <c r="I5111" s="1589">
        <v>54.8</v>
      </c>
      <c r="J5111" s="1587">
        <v>20</v>
      </c>
      <c r="K5111" s="1589">
        <v>43.839999999999996</v>
      </c>
      <c r="L5111" s="1587"/>
      <c r="M5111" s="1587"/>
      <c r="N5111" s="1590">
        <v>0</v>
      </c>
      <c r="O5111" s="2104"/>
      <c r="P5111" s="2104"/>
      <c r="Q5111" s="2104">
        <v>0</v>
      </c>
      <c r="R5111" s="2403"/>
    </row>
    <row r="5112" spans="3:18" ht="14.25" customHeight="1">
      <c r="C5112" s="1585">
        <v>104</v>
      </c>
      <c r="D5112" s="1949" t="s">
        <v>2981</v>
      </c>
      <c r="E5112" s="1586">
        <v>10</v>
      </c>
      <c r="F5112" s="1587" t="s">
        <v>508</v>
      </c>
      <c r="G5112" s="1727">
        <v>2</v>
      </c>
      <c r="H5112" s="1587">
        <v>2023</v>
      </c>
      <c r="I5112" s="1589">
        <v>36.299999999999997</v>
      </c>
      <c r="J5112" s="1587">
        <v>30</v>
      </c>
      <c r="K5112" s="1589">
        <v>25.409999999999997</v>
      </c>
      <c r="L5112" s="1587"/>
      <c r="M5112" s="1587"/>
      <c r="N5112" s="1590">
        <v>0</v>
      </c>
      <c r="O5112" s="2104"/>
      <c r="P5112" s="2104"/>
      <c r="Q5112" s="2104">
        <v>0</v>
      </c>
      <c r="R5112" s="2403"/>
    </row>
    <row r="5113" spans="3:18" ht="14.25" customHeight="1">
      <c r="C5113" s="1585">
        <v>105</v>
      </c>
      <c r="D5113" s="1972" t="s">
        <v>5117</v>
      </c>
      <c r="E5113" s="1837">
        <v>10</v>
      </c>
      <c r="F5113" s="1836" t="s">
        <v>508</v>
      </c>
      <c r="G5113" s="1838">
        <v>1</v>
      </c>
      <c r="H5113" s="1836">
        <v>2023</v>
      </c>
      <c r="I5113" s="1839">
        <v>23.2</v>
      </c>
      <c r="J5113" s="1836">
        <v>30</v>
      </c>
      <c r="K5113" s="1839">
        <v>16.239999999999998</v>
      </c>
      <c r="L5113" s="1836"/>
      <c r="M5113" s="1836"/>
      <c r="N5113" s="1840">
        <v>0</v>
      </c>
      <c r="O5113" s="2145"/>
      <c r="P5113" s="2145"/>
      <c r="Q5113" s="2145">
        <v>0</v>
      </c>
      <c r="R5113" s="2403"/>
    </row>
    <row r="5114" spans="3:18" ht="14.25" customHeight="1">
      <c r="C5114" s="1562">
        <v>1</v>
      </c>
      <c r="D5114" s="1951" t="s">
        <v>2116</v>
      </c>
      <c r="E5114" s="1563">
        <v>10</v>
      </c>
      <c r="F5114" s="1564" t="s">
        <v>508</v>
      </c>
      <c r="G5114" s="1718">
        <v>34</v>
      </c>
      <c r="H5114" s="1564">
        <v>2005</v>
      </c>
      <c r="I5114" s="1566">
        <v>7077.3379999999997</v>
      </c>
      <c r="J5114" s="1564">
        <f t="shared" ref="J5114:J5177" si="266">IF(($J$14-H5114)*J$4380&gt;100,100,($J$14-H5114)*J$4380)</f>
        <v>100</v>
      </c>
      <c r="K5114" s="1566">
        <f t="shared" ref="K5114:K5177" si="267">IF(J5114=100,0,I5114-I5114*J5114%)</f>
        <v>0</v>
      </c>
      <c r="L5114" s="1564"/>
      <c r="M5114" s="1564"/>
      <c r="N5114" s="1567">
        <f t="shared" ref="N5114:N5177" si="268">+L5114*M5114</f>
        <v>0</v>
      </c>
      <c r="O5114" s="2102"/>
      <c r="P5114" s="2102"/>
      <c r="Q5114" s="2102">
        <f t="shared" ref="Q5114:Q5177" si="269">+O5114*P5114</f>
        <v>0</v>
      </c>
      <c r="R5114" s="2385" t="s">
        <v>483</v>
      </c>
    </row>
    <row r="5115" spans="3:18" ht="14.25" customHeight="1">
      <c r="C5115" s="1773">
        <v>2</v>
      </c>
      <c r="D5115" s="1950" t="s">
        <v>2380</v>
      </c>
      <c r="E5115" s="1808">
        <v>10</v>
      </c>
      <c r="F5115" s="1807" t="s">
        <v>508</v>
      </c>
      <c r="G5115" s="1809">
        <v>271</v>
      </c>
      <c r="H5115" s="1807">
        <v>2005</v>
      </c>
      <c r="I5115" s="1810">
        <v>8206.6929999999993</v>
      </c>
      <c r="J5115" s="1807">
        <f t="shared" si="266"/>
        <v>100</v>
      </c>
      <c r="K5115" s="1810">
        <f t="shared" si="267"/>
        <v>0</v>
      </c>
      <c r="L5115" s="1807"/>
      <c r="M5115" s="1807"/>
      <c r="N5115" s="1811">
        <f t="shared" si="268"/>
        <v>0</v>
      </c>
      <c r="O5115" s="2140"/>
      <c r="P5115" s="2140"/>
      <c r="Q5115" s="2140">
        <f t="shared" si="269"/>
        <v>0</v>
      </c>
      <c r="R5115" s="2386"/>
    </row>
    <row r="5116" spans="3:18" ht="14.25" customHeight="1">
      <c r="C5116" s="1562">
        <v>3</v>
      </c>
      <c r="D5116" s="1951" t="s">
        <v>2122</v>
      </c>
      <c r="E5116" s="1563">
        <v>10</v>
      </c>
      <c r="F5116" s="1564" t="s">
        <v>508</v>
      </c>
      <c r="G5116" s="1718">
        <v>1</v>
      </c>
      <c r="H5116" s="1564">
        <v>2005</v>
      </c>
      <c r="I5116" s="1566">
        <v>465.01400000000001</v>
      </c>
      <c r="J5116" s="1564">
        <f t="shared" si="266"/>
        <v>100</v>
      </c>
      <c r="K5116" s="1566">
        <f t="shared" si="267"/>
        <v>0</v>
      </c>
      <c r="L5116" s="1564"/>
      <c r="M5116" s="1564"/>
      <c r="N5116" s="1567">
        <f t="shared" si="268"/>
        <v>0</v>
      </c>
      <c r="O5116" s="2102"/>
      <c r="P5116" s="2102"/>
      <c r="Q5116" s="2102">
        <f t="shared" si="269"/>
        <v>0</v>
      </c>
      <c r="R5116" s="2386"/>
    </row>
    <row r="5117" spans="3:18" ht="14.25" customHeight="1">
      <c r="C5117" s="1562">
        <v>4</v>
      </c>
      <c r="D5117" s="1951" t="s">
        <v>2130</v>
      </c>
      <c r="E5117" s="1563">
        <v>10</v>
      </c>
      <c r="F5117" s="1564" t="s">
        <v>508</v>
      </c>
      <c r="G5117" s="1718">
        <v>2</v>
      </c>
      <c r="H5117" s="1564">
        <v>2005</v>
      </c>
      <c r="I5117" s="1566">
        <v>647.65200000000004</v>
      </c>
      <c r="J5117" s="1564">
        <f t="shared" si="266"/>
        <v>100</v>
      </c>
      <c r="K5117" s="1566">
        <f t="shared" si="267"/>
        <v>0</v>
      </c>
      <c r="L5117" s="1564"/>
      <c r="M5117" s="1564"/>
      <c r="N5117" s="1567">
        <f t="shared" si="268"/>
        <v>0</v>
      </c>
      <c r="O5117" s="2102"/>
      <c r="P5117" s="2102"/>
      <c r="Q5117" s="2102">
        <f t="shared" si="269"/>
        <v>0</v>
      </c>
      <c r="R5117" s="2386"/>
    </row>
    <row r="5118" spans="3:18" ht="14.25" customHeight="1">
      <c r="C5118" s="1562">
        <v>5</v>
      </c>
      <c r="D5118" s="1951" t="s">
        <v>2381</v>
      </c>
      <c r="E5118" s="1563">
        <v>10</v>
      </c>
      <c r="F5118" s="1564" t="s">
        <v>508</v>
      </c>
      <c r="G5118" s="1718">
        <v>48</v>
      </c>
      <c r="H5118" s="1564">
        <v>2005</v>
      </c>
      <c r="I5118" s="1566">
        <v>3853.9679999999998</v>
      </c>
      <c r="J5118" s="1564">
        <f t="shared" si="266"/>
        <v>100</v>
      </c>
      <c r="K5118" s="1566">
        <f t="shared" si="267"/>
        <v>0</v>
      </c>
      <c r="L5118" s="1564"/>
      <c r="M5118" s="1564"/>
      <c r="N5118" s="1567">
        <f t="shared" si="268"/>
        <v>0</v>
      </c>
      <c r="O5118" s="2102"/>
      <c r="P5118" s="2102"/>
      <c r="Q5118" s="2102">
        <f t="shared" si="269"/>
        <v>0</v>
      </c>
      <c r="R5118" s="2386"/>
    </row>
    <row r="5119" spans="3:18" ht="14.25" customHeight="1">
      <c r="C5119" s="1773">
        <v>6</v>
      </c>
      <c r="D5119" s="1951" t="s">
        <v>2382</v>
      </c>
      <c r="E5119" s="1563">
        <v>10</v>
      </c>
      <c r="F5119" s="1564" t="s">
        <v>508</v>
      </c>
      <c r="G5119" s="1718">
        <v>1</v>
      </c>
      <c r="H5119" s="1564">
        <v>2005</v>
      </c>
      <c r="I5119" s="1566">
        <v>140.90700000000001</v>
      </c>
      <c r="J5119" s="1564">
        <f t="shared" si="266"/>
        <v>100</v>
      </c>
      <c r="K5119" s="1566">
        <f t="shared" si="267"/>
        <v>0</v>
      </c>
      <c r="L5119" s="1564"/>
      <c r="M5119" s="1564"/>
      <c r="N5119" s="1567">
        <f t="shared" si="268"/>
        <v>0</v>
      </c>
      <c r="O5119" s="2102"/>
      <c r="P5119" s="2102"/>
      <c r="Q5119" s="2102">
        <f t="shared" si="269"/>
        <v>0</v>
      </c>
      <c r="R5119" s="2386"/>
    </row>
    <row r="5120" spans="3:18" ht="14.25" customHeight="1">
      <c r="C5120" s="1562">
        <v>7</v>
      </c>
      <c r="D5120" s="1951" t="s">
        <v>2383</v>
      </c>
      <c r="E5120" s="1563">
        <v>10</v>
      </c>
      <c r="F5120" s="1564" t="s">
        <v>508</v>
      </c>
      <c r="G5120" s="1718">
        <v>19</v>
      </c>
      <c r="H5120" s="1564">
        <v>2005</v>
      </c>
      <c r="I5120" s="1566">
        <v>2591.239</v>
      </c>
      <c r="J5120" s="1564">
        <f t="shared" si="266"/>
        <v>100</v>
      </c>
      <c r="K5120" s="1566">
        <f t="shared" si="267"/>
        <v>0</v>
      </c>
      <c r="L5120" s="1564"/>
      <c r="M5120" s="1564"/>
      <c r="N5120" s="1567">
        <f t="shared" si="268"/>
        <v>0</v>
      </c>
      <c r="O5120" s="2102"/>
      <c r="P5120" s="2102"/>
      <c r="Q5120" s="2102">
        <f t="shared" si="269"/>
        <v>0</v>
      </c>
      <c r="R5120" s="2386"/>
    </row>
    <row r="5121" spans="3:18" ht="14.25" customHeight="1">
      <c r="C5121" s="1562">
        <v>8</v>
      </c>
      <c r="D5121" s="1951" t="s">
        <v>2384</v>
      </c>
      <c r="E5121" s="1563">
        <v>10</v>
      </c>
      <c r="F5121" s="1564" t="s">
        <v>508</v>
      </c>
      <c r="G5121" s="1718">
        <v>18</v>
      </c>
      <c r="H5121" s="1564">
        <v>2005</v>
      </c>
      <c r="I5121" s="1566">
        <v>1176.624</v>
      </c>
      <c r="J5121" s="1564">
        <f t="shared" si="266"/>
        <v>100</v>
      </c>
      <c r="K5121" s="1566">
        <f t="shared" si="267"/>
        <v>0</v>
      </c>
      <c r="L5121" s="1564"/>
      <c r="M5121" s="1564"/>
      <c r="N5121" s="1567">
        <f t="shared" si="268"/>
        <v>0</v>
      </c>
      <c r="O5121" s="2102"/>
      <c r="P5121" s="2102"/>
      <c r="Q5121" s="2102">
        <f t="shared" si="269"/>
        <v>0</v>
      </c>
      <c r="R5121" s="2386"/>
    </row>
    <row r="5122" spans="3:18" ht="14.25" customHeight="1">
      <c r="C5122" s="1562">
        <v>9</v>
      </c>
      <c r="D5122" s="1951" t="s">
        <v>2385</v>
      </c>
      <c r="E5122" s="1563">
        <v>10</v>
      </c>
      <c r="F5122" s="1564" t="s">
        <v>508</v>
      </c>
      <c r="G5122" s="1718">
        <v>19</v>
      </c>
      <c r="H5122" s="1564">
        <v>2005</v>
      </c>
      <c r="I5122" s="1566">
        <v>1241.992</v>
      </c>
      <c r="J5122" s="1564">
        <f t="shared" si="266"/>
        <v>100</v>
      </c>
      <c r="K5122" s="1566">
        <f t="shared" si="267"/>
        <v>0</v>
      </c>
      <c r="L5122" s="1564"/>
      <c r="M5122" s="1564"/>
      <c r="N5122" s="1567">
        <f t="shared" si="268"/>
        <v>0</v>
      </c>
      <c r="O5122" s="2102"/>
      <c r="P5122" s="2102"/>
      <c r="Q5122" s="2102">
        <f t="shared" si="269"/>
        <v>0</v>
      </c>
      <c r="R5122" s="2386"/>
    </row>
    <row r="5123" spans="3:18" ht="14.25" customHeight="1">
      <c r="C5123" s="1773">
        <v>10</v>
      </c>
      <c r="D5123" s="1951" t="s">
        <v>2386</v>
      </c>
      <c r="E5123" s="1563">
        <v>10</v>
      </c>
      <c r="F5123" s="1564" t="s">
        <v>508</v>
      </c>
      <c r="G5123" s="1718">
        <v>40</v>
      </c>
      <c r="H5123" s="1564">
        <v>2005</v>
      </c>
      <c r="I5123" s="1566">
        <v>2423.92</v>
      </c>
      <c r="J5123" s="1564">
        <f t="shared" si="266"/>
        <v>100</v>
      </c>
      <c r="K5123" s="1566">
        <f t="shared" si="267"/>
        <v>0</v>
      </c>
      <c r="L5123" s="1564"/>
      <c r="M5123" s="1564"/>
      <c r="N5123" s="1567">
        <f t="shared" si="268"/>
        <v>0</v>
      </c>
      <c r="O5123" s="2102"/>
      <c r="P5123" s="2102"/>
      <c r="Q5123" s="2102">
        <f t="shared" si="269"/>
        <v>0</v>
      </c>
      <c r="R5123" s="2386"/>
    </row>
    <row r="5124" spans="3:18" ht="14.25" customHeight="1">
      <c r="C5124" s="1562">
        <v>11</v>
      </c>
      <c r="D5124" s="1951" t="s">
        <v>2225</v>
      </c>
      <c r="E5124" s="1563">
        <v>10</v>
      </c>
      <c r="F5124" s="1564" t="s">
        <v>508</v>
      </c>
      <c r="G5124" s="1718">
        <v>44</v>
      </c>
      <c r="H5124" s="1564">
        <v>2005</v>
      </c>
      <c r="I5124" s="1566">
        <v>2646.7759999999998</v>
      </c>
      <c r="J5124" s="1564">
        <f t="shared" si="266"/>
        <v>100</v>
      </c>
      <c r="K5124" s="1566">
        <f t="shared" si="267"/>
        <v>0</v>
      </c>
      <c r="L5124" s="1564"/>
      <c r="M5124" s="1564"/>
      <c r="N5124" s="1567">
        <f t="shared" si="268"/>
        <v>0</v>
      </c>
      <c r="O5124" s="2102"/>
      <c r="P5124" s="2102"/>
      <c r="Q5124" s="2102">
        <f t="shared" si="269"/>
        <v>0</v>
      </c>
      <c r="R5124" s="2386"/>
    </row>
    <row r="5125" spans="3:18" ht="14.25" customHeight="1">
      <c r="C5125" s="1562">
        <v>12</v>
      </c>
      <c r="D5125" s="1951" t="s">
        <v>2387</v>
      </c>
      <c r="E5125" s="1563">
        <v>10</v>
      </c>
      <c r="F5125" s="1564" t="s">
        <v>508</v>
      </c>
      <c r="G5125" s="1718">
        <v>50</v>
      </c>
      <c r="H5125" s="1564">
        <v>2005</v>
      </c>
      <c r="I5125" s="1566">
        <v>2501</v>
      </c>
      <c r="J5125" s="1564">
        <f t="shared" si="266"/>
        <v>100</v>
      </c>
      <c r="K5125" s="1566">
        <f t="shared" si="267"/>
        <v>0</v>
      </c>
      <c r="L5125" s="1564"/>
      <c r="M5125" s="1564"/>
      <c r="N5125" s="1567">
        <f t="shared" si="268"/>
        <v>0</v>
      </c>
      <c r="O5125" s="2102"/>
      <c r="P5125" s="2102"/>
      <c r="Q5125" s="2102">
        <f t="shared" si="269"/>
        <v>0</v>
      </c>
      <c r="R5125" s="2386"/>
    </row>
    <row r="5126" spans="3:18" ht="14.25" customHeight="1">
      <c r="C5126" s="1562">
        <v>13</v>
      </c>
      <c r="D5126" s="1951" t="s">
        <v>2388</v>
      </c>
      <c r="E5126" s="1563">
        <v>10</v>
      </c>
      <c r="F5126" s="1564" t="s">
        <v>508</v>
      </c>
      <c r="G5126" s="1718">
        <v>19</v>
      </c>
      <c r="H5126" s="1564">
        <v>2005</v>
      </c>
      <c r="I5126" s="1566">
        <v>1142.9259999999999</v>
      </c>
      <c r="J5126" s="1564">
        <f t="shared" si="266"/>
        <v>100</v>
      </c>
      <c r="K5126" s="1566">
        <f t="shared" si="267"/>
        <v>0</v>
      </c>
      <c r="L5126" s="1564"/>
      <c r="M5126" s="1564"/>
      <c r="N5126" s="1567">
        <f t="shared" si="268"/>
        <v>0</v>
      </c>
      <c r="O5126" s="2102"/>
      <c r="P5126" s="2102"/>
      <c r="Q5126" s="2102">
        <f t="shared" si="269"/>
        <v>0</v>
      </c>
      <c r="R5126" s="2386"/>
    </row>
    <row r="5127" spans="3:18" ht="14.25" customHeight="1">
      <c r="C5127" s="1773">
        <v>14</v>
      </c>
      <c r="D5127" s="1951" t="s">
        <v>2389</v>
      </c>
      <c r="E5127" s="1563">
        <v>10</v>
      </c>
      <c r="F5127" s="1564" t="s">
        <v>508</v>
      </c>
      <c r="G5127" s="1718">
        <v>1</v>
      </c>
      <c r="H5127" s="1564">
        <v>2005</v>
      </c>
      <c r="I5127" s="1566">
        <v>192.934</v>
      </c>
      <c r="J5127" s="1564">
        <f t="shared" si="266"/>
        <v>100</v>
      </c>
      <c r="K5127" s="1566">
        <f t="shared" si="267"/>
        <v>0</v>
      </c>
      <c r="L5127" s="1564"/>
      <c r="M5127" s="1564"/>
      <c r="N5127" s="1567">
        <f t="shared" si="268"/>
        <v>0</v>
      </c>
      <c r="O5127" s="2102"/>
      <c r="P5127" s="2102"/>
      <c r="Q5127" s="2102">
        <f t="shared" si="269"/>
        <v>0</v>
      </c>
      <c r="R5127" s="2386"/>
    </row>
    <row r="5128" spans="3:18" ht="14.25" customHeight="1">
      <c r="C5128" s="1562">
        <v>15</v>
      </c>
      <c r="D5128" s="1951" t="s">
        <v>2390</v>
      </c>
      <c r="E5128" s="1563">
        <v>10</v>
      </c>
      <c r="F5128" s="1564" t="s">
        <v>508</v>
      </c>
      <c r="G5128" s="1718">
        <v>21</v>
      </c>
      <c r="H5128" s="1564">
        <v>2005</v>
      </c>
      <c r="I5128" s="1566">
        <v>4616.6610000000001</v>
      </c>
      <c r="J5128" s="1564">
        <f t="shared" si="266"/>
        <v>100</v>
      </c>
      <c r="K5128" s="1566">
        <f t="shared" si="267"/>
        <v>0</v>
      </c>
      <c r="L5128" s="1564"/>
      <c r="M5128" s="1564"/>
      <c r="N5128" s="1567">
        <f t="shared" si="268"/>
        <v>0</v>
      </c>
      <c r="O5128" s="2102"/>
      <c r="P5128" s="2102"/>
      <c r="Q5128" s="2102">
        <f t="shared" si="269"/>
        <v>0</v>
      </c>
      <c r="R5128" s="2386"/>
    </row>
    <row r="5129" spans="3:18" ht="14.25" customHeight="1">
      <c r="C5129" s="1562">
        <v>16</v>
      </c>
      <c r="D5129" s="1951" t="s">
        <v>2391</v>
      </c>
      <c r="E5129" s="1563">
        <v>10</v>
      </c>
      <c r="F5129" s="1564" t="s">
        <v>508</v>
      </c>
      <c r="G5129" s="1718">
        <v>21</v>
      </c>
      <c r="H5129" s="1564">
        <v>2005</v>
      </c>
      <c r="I5129" s="1566">
        <v>3676.26</v>
      </c>
      <c r="J5129" s="1564">
        <f t="shared" si="266"/>
        <v>100</v>
      </c>
      <c r="K5129" s="1566">
        <f t="shared" si="267"/>
        <v>0</v>
      </c>
      <c r="L5129" s="1564"/>
      <c r="M5129" s="1564"/>
      <c r="N5129" s="1567">
        <f t="shared" si="268"/>
        <v>0</v>
      </c>
      <c r="O5129" s="2102"/>
      <c r="P5129" s="2102"/>
      <c r="Q5129" s="2102">
        <f t="shared" si="269"/>
        <v>0</v>
      </c>
      <c r="R5129" s="2386"/>
    </row>
    <row r="5130" spans="3:18" ht="14.25" customHeight="1">
      <c r="C5130" s="1562">
        <v>17</v>
      </c>
      <c r="D5130" s="1951" t="s">
        <v>2392</v>
      </c>
      <c r="E5130" s="1563">
        <v>10</v>
      </c>
      <c r="F5130" s="1564" t="s">
        <v>508</v>
      </c>
      <c r="G5130" s="1718">
        <v>43</v>
      </c>
      <c r="H5130" s="1564">
        <v>2005</v>
      </c>
      <c r="I5130" s="1566">
        <v>7527.58</v>
      </c>
      <c r="J5130" s="1564">
        <f t="shared" si="266"/>
        <v>100</v>
      </c>
      <c r="K5130" s="1566">
        <f t="shared" si="267"/>
        <v>0</v>
      </c>
      <c r="L5130" s="1564"/>
      <c r="M5130" s="1564"/>
      <c r="N5130" s="1567">
        <f t="shared" si="268"/>
        <v>0</v>
      </c>
      <c r="O5130" s="2102"/>
      <c r="P5130" s="2102"/>
      <c r="Q5130" s="2102">
        <f t="shared" si="269"/>
        <v>0</v>
      </c>
      <c r="R5130" s="2386"/>
    </row>
    <row r="5131" spans="3:18" ht="14.25" customHeight="1">
      <c r="C5131" s="1773">
        <v>18</v>
      </c>
      <c r="D5131" s="1951" t="s">
        <v>2393</v>
      </c>
      <c r="E5131" s="1563">
        <v>10</v>
      </c>
      <c r="F5131" s="1564" t="s">
        <v>508</v>
      </c>
      <c r="G5131" s="1718">
        <v>11</v>
      </c>
      <c r="H5131" s="1564">
        <v>2005</v>
      </c>
      <c r="I5131" s="1566">
        <v>2418.2510000000002</v>
      </c>
      <c r="J5131" s="1564">
        <f t="shared" si="266"/>
        <v>100</v>
      </c>
      <c r="K5131" s="1566">
        <f t="shared" si="267"/>
        <v>0</v>
      </c>
      <c r="L5131" s="1564"/>
      <c r="M5131" s="1564"/>
      <c r="N5131" s="1567">
        <f t="shared" si="268"/>
        <v>0</v>
      </c>
      <c r="O5131" s="2102"/>
      <c r="P5131" s="2102"/>
      <c r="Q5131" s="2102">
        <f t="shared" si="269"/>
        <v>0</v>
      </c>
      <c r="R5131" s="2386"/>
    </row>
    <row r="5132" spans="3:18" ht="14.25" customHeight="1">
      <c r="C5132" s="1562">
        <v>19</v>
      </c>
      <c r="D5132" s="1951" t="s">
        <v>2394</v>
      </c>
      <c r="E5132" s="1563">
        <v>10</v>
      </c>
      <c r="F5132" s="1564" t="s">
        <v>508</v>
      </c>
      <c r="G5132" s="1718">
        <v>17</v>
      </c>
      <c r="H5132" s="1564">
        <v>2005</v>
      </c>
      <c r="I5132" s="1566">
        <v>787.32100000000003</v>
      </c>
      <c r="J5132" s="1564">
        <f t="shared" si="266"/>
        <v>100</v>
      </c>
      <c r="K5132" s="1566">
        <f t="shared" si="267"/>
        <v>0</v>
      </c>
      <c r="L5132" s="1564"/>
      <c r="M5132" s="1564"/>
      <c r="N5132" s="1567">
        <f t="shared" si="268"/>
        <v>0</v>
      </c>
      <c r="O5132" s="2102"/>
      <c r="P5132" s="2102"/>
      <c r="Q5132" s="2102">
        <f t="shared" si="269"/>
        <v>0</v>
      </c>
      <c r="R5132" s="2386"/>
    </row>
    <row r="5133" spans="3:18" ht="14.25" customHeight="1">
      <c r="C5133" s="1562">
        <v>20</v>
      </c>
      <c r="D5133" s="1951" t="s">
        <v>2395</v>
      </c>
      <c r="E5133" s="1563">
        <v>10</v>
      </c>
      <c r="F5133" s="1564" t="s">
        <v>508</v>
      </c>
      <c r="G5133" s="1718">
        <v>1</v>
      </c>
      <c r="H5133" s="1564">
        <v>2005</v>
      </c>
      <c r="I5133" s="1566">
        <v>302.39499999999998</v>
      </c>
      <c r="J5133" s="1564">
        <f t="shared" si="266"/>
        <v>100</v>
      </c>
      <c r="K5133" s="1566">
        <f t="shared" si="267"/>
        <v>0</v>
      </c>
      <c r="L5133" s="1564"/>
      <c r="M5133" s="1564"/>
      <c r="N5133" s="1567">
        <f t="shared" si="268"/>
        <v>0</v>
      </c>
      <c r="O5133" s="2102"/>
      <c r="P5133" s="2102"/>
      <c r="Q5133" s="2102">
        <f t="shared" si="269"/>
        <v>0</v>
      </c>
      <c r="R5133" s="2386"/>
    </row>
    <row r="5134" spans="3:18" ht="14.25" customHeight="1">
      <c r="C5134" s="1562">
        <v>21</v>
      </c>
      <c r="D5134" s="1951" t="s">
        <v>2396</v>
      </c>
      <c r="E5134" s="1563">
        <v>10</v>
      </c>
      <c r="F5134" s="1564" t="s">
        <v>508</v>
      </c>
      <c r="G5134" s="1718">
        <v>1</v>
      </c>
      <c r="H5134" s="1564">
        <v>2005</v>
      </c>
      <c r="I5134" s="1566">
        <v>196.27</v>
      </c>
      <c r="J5134" s="1564">
        <f t="shared" si="266"/>
        <v>100</v>
      </c>
      <c r="K5134" s="1566">
        <f t="shared" si="267"/>
        <v>0</v>
      </c>
      <c r="L5134" s="1564"/>
      <c r="M5134" s="1564"/>
      <c r="N5134" s="1567">
        <f t="shared" si="268"/>
        <v>0</v>
      </c>
      <c r="O5134" s="2102"/>
      <c r="P5134" s="2102"/>
      <c r="Q5134" s="2102">
        <f t="shared" si="269"/>
        <v>0</v>
      </c>
      <c r="R5134" s="2386"/>
    </row>
    <row r="5135" spans="3:18" ht="14.25" customHeight="1">
      <c r="C5135" s="1773">
        <v>22</v>
      </c>
      <c r="D5135" s="1951" t="s">
        <v>2397</v>
      </c>
      <c r="E5135" s="1563">
        <v>10</v>
      </c>
      <c r="F5135" s="1564" t="s">
        <v>508</v>
      </c>
      <c r="G5135" s="1718">
        <v>2</v>
      </c>
      <c r="H5135" s="1564">
        <v>2005</v>
      </c>
      <c r="I5135" s="1566">
        <v>336.464</v>
      </c>
      <c r="J5135" s="1564">
        <f t="shared" si="266"/>
        <v>100</v>
      </c>
      <c r="K5135" s="1566">
        <f t="shared" si="267"/>
        <v>0</v>
      </c>
      <c r="L5135" s="1564"/>
      <c r="M5135" s="1564"/>
      <c r="N5135" s="1567">
        <f t="shared" si="268"/>
        <v>0</v>
      </c>
      <c r="O5135" s="2102"/>
      <c r="P5135" s="2102"/>
      <c r="Q5135" s="2102">
        <f t="shared" si="269"/>
        <v>0</v>
      </c>
      <c r="R5135" s="2386"/>
    </row>
    <row r="5136" spans="3:18" ht="14.25" customHeight="1">
      <c r="C5136" s="1562">
        <v>23</v>
      </c>
      <c r="D5136" s="1951" t="s">
        <v>2398</v>
      </c>
      <c r="E5136" s="1563">
        <v>10</v>
      </c>
      <c r="F5136" s="1564" t="s">
        <v>508</v>
      </c>
      <c r="G5136" s="1718">
        <v>3</v>
      </c>
      <c r="H5136" s="1564">
        <v>2005</v>
      </c>
      <c r="I5136" s="1566">
        <v>426.18599999999998</v>
      </c>
      <c r="J5136" s="1564">
        <f t="shared" si="266"/>
        <v>100</v>
      </c>
      <c r="K5136" s="1566">
        <f t="shared" si="267"/>
        <v>0</v>
      </c>
      <c r="L5136" s="1564"/>
      <c r="M5136" s="1564"/>
      <c r="N5136" s="1567">
        <f t="shared" si="268"/>
        <v>0</v>
      </c>
      <c r="O5136" s="2102"/>
      <c r="P5136" s="2102"/>
      <c r="Q5136" s="2102">
        <f t="shared" si="269"/>
        <v>0</v>
      </c>
      <c r="R5136" s="2386"/>
    </row>
    <row r="5137" spans="3:18" ht="14.25" customHeight="1">
      <c r="C5137" s="1562">
        <v>24</v>
      </c>
      <c r="D5137" s="1951" t="s">
        <v>2399</v>
      </c>
      <c r="E5137" s="1563">
        <v>10</v>
      </c>
      <c r="F5137" s="1564" t="s">
        <v>508</v>
      </c>
      <c r="G5137" s="1718">
        <v>2</v>
      </c>
      <c r="H5137" s="1564">
        <v>2005</v>
      </c>
      <c r="I5137" s="1566">
        <v>345.81</v>
      </c>
      <c r="J5137" s="1564">
        <f t="shared" si="266"/>
        <v>100</v>
      </c>
      <c r="K5137" s="1566">
        <f t="shared" si="267"/>
        <v>0</v>
      </c>
      <c r="L5137" s="1564"/>
      <c r="M5137" s="1564"/>
      <c r="N5137" s="1567">
        <f t="shared" si="268"/>
        <v>0</v>
      </c>
      <c r="O5137" s="2102"/>
      <c r="P5137" s="2102"/>
      <c r="Q5137" s="2102">
        <f t="shared" si="269"/>
        <v>0</v>
      </c>
      <c r="R5137" s="2386"/>
    </row>
    <row r="5138" spans="3:18" ht="14.25" customHeight="1">
      <c r="C5138" s="1562">
        <v>25</v>
      </c>
      <c r="D5138" s="1951" t="s">
        <v>2400</v>
      </c>
      <c r="E5138" s="1563">
        <v>10</v>
      </c>
      <c r="F5138" s="1564" t="s">
        <v>508</v>
      </c>
      <c r="G5138" s="1718">
        <v>1</v>
      </c>
      <c r="H5138" s="1564">
        <v>2005</v>
      </c>
      <c r="I5138" s="1566">
        <v>228.982</v>
      </c>
      <c r="J5138" s="1564">
        <f t="shared" si="266"/>
        <v>100</v>
      </c>
      <c r="K5138" s="1566">
        <f t="shared" si="267"/>
        <v>0</v>
      </c>
      <c r="L5138" s="1564"/>
      <c r="M5138" s="1564"/>
      <c r="N5138" s="1567">
        <f t="shared" si="268"/>
        <v>0</v>
      </c>
      <c r="O5138" s="2102"/>
      <c r="P5138" s="2102"/>
      <c r="Q5138" s="2102">
        <f t="shared" si="269"/>
        <v>0</v>
      </c>
      <c r="R5138" s="2386"/>
    </row>
    <row r="5139" spans="3:18" ht="14.25" customHeight="1">
      <c r="C5139" s="1773">
        <v>26</v>
      </c>
      <c r="D5139" s="1951" t="s">
        <v>2401</v>
      </c>
      <c r="E5139" s="1563">
        <v>10</v>
      </c>
      <c r="F5139" s="1564" t="s">
        <v>508</v>
      </c>
      <c r="G5139" s="1718">
        <v>2</v>
      </c>
      <c r="H5139" s="1564">
        <v>2005</v>
      </c>
      <c r="I5139" s="1566">
        <v>289.73200000000003</v>
      </c>
      <c r="J5139" s="1564">
        <f t="shared" si="266"/>
        <v>100</v>
      </c>
      <c r="K5139" s="1566">
        <f t="shared" si="267"/>
        <v>0</v>
      </c>
      <c r="L5139" s="1564"/>
      <c r="M5139" s="1564"/>
      <c r="N5139" s="1567">
        <f t="shared" si="268"/>
        <v>0</v>
      </c>
      <c r="O5139" s="2102"/>
      <c r="P5139" s="2102"/>
      <c r="Q5139" s="2102">
        <f t="shared" si="269"/>
        <v>0</v>
      </c>
      <c r="R5139" s="2386"/>
    </row>
    <row r="5140" spans="3:18" ht="14.25" customHeight="1">
      <c r="C5140" s="1562">
        <v>27</v>
      </c>
      <c r="D5140" s="1951" t="s">
        <v>2402</v>
      </c>
      <c r="E5140" s="1563">
        <v>10</v>
      </c>
      <c r="F5140" s="1564" t="s">
        <v>508</v>
      </c>
      <c r="G5140" s="1718">
        <v>6</v>
      </c>
      <c r="H5140" s="1564">
        <v>2005</v>
      </c>
      <c r="I5140" s="1566">
        <v>799.09799999999996</v>
      </c>
      <c r="J5140" s="1564">
        <f t="shared" si="266"/>
        <v>100</v>
      </c>
      <c r="K5140" s="1566">
        <f t="shared" si="267"/>
        <v>0</v>
      </c>
      <c r="L5140" s="1564"/>
      <c r="M5140" s="1564"/>
      <c r="N5140" s="1567">
        <f t="shared" si="268"/>
        <v>0</v>
      </c>
      <c r="O5140" s="2102"/>
      <c r="P5140" s="2102"/>
      <c r="Q5140" s="2102">
        <f t="shared" si="269"/>
        <v>0</v>
      </c>
      <c r="R5140" s="2386"/>
    </row>
    <row r="5141" spans="3:18" ht="14.25" customHeight="1">
      <c r="C5141" s="1562">
        <v>28</v>
      </c>
      <c r="D5141" s="1951" t="s">
        <v>2403</v>
      </c>
      <c r="E5141" s="1563">
        <v>10</v>
      </c>
      <c r="F5141" s="1564" t="s">
        <v>508</v>
      </c>
      <c r="G5141" s="1718">
        <v>13</v>
      </c>
      <c r="H5141" s="1564">
        <v>2005</v>
      </c>
      <c r="I5141" s="1566">
        <v>2308.5140000000001</v>
      </c>
      <c r="J5141" s="1564">
        <f t="shared" si="266"/>
        <v>100</v>
      </c>
      <c r="K5141" s="1566">
        <f t="shared" si="267"/>
        <v>0</v>
      </c>
      <c r="L5141" s="1564"/>
      <c r="M5141" s="1564"/>
      <c r="N5141" s="1567">
        <f t="shared" si="268"/>
        <v>0</v>
      </c>
      <c r="O5141" s="2102"/>
      <c r="P5141" s="2102"/>
      <c r="Q5141" s="2102">
        <f t="shared" si="269"/>
        <v>0</v>
      </c>
      <c r="R5141" s="2386"/>
    </row>
    <row r="5142" spans="3:18" ht="14.25" customHeight="1">
      <c r="C5142" s="1562">
        <v>29</v>
      </c>
      <c r="D5142" s="1951" t="s">
        <v>2182</v>
      </c>
      <c r="E5142" s="1563">
        <v>10</v>
      </c>
      <c r="F5142" s="1564" t="s">
        <v>508</v>
      </c>
      <c r="G5142" s="1718">
        <v>2</v>
      </c>
      <c r="H5142" s="1564">
        <v>2005</v>
      </c>
      <c r="I5142" s="1566">
        <v>467.31</v>
      </c>
      <c r="J5142" s="1564">
        <f t="shared" si="266"/>
        <v>100</v>
      </c>
      <c r="K5142" s="1566">
        <f t="shared" si="267"/>
        <v>0</v>
      </c>
      <c r="L5142" s="1564"/>
      <c r="M5142" s="1564"/>
      <c r="N5142" s="1567">
        <f t="shared" si="268"/>
        <v>0</v>
      </c>
      <c r="O5142" s="2102"/>
      <c r="P5142" s="2102"/>
      <c r="Q5142" s="2102">
        <f t="shared" si="269"/>
        <v>0</v>
      </c>
      <c r="R5142" s="2386"/>
    </row>
    <row r="5143" spans="3:18" ht="14.25" customHeight="1">
      <c r="C5143" s="1773">
        <v>30</v>
      </c>
      <c r="D5143" s="1951" t="s">
        <v>2404</v>
      </c>
      <c r="E5143" s="1563">
        <v>10</v>
      </c>
      <c r="F5143" s="1564" t="s">
        <v>508</v>
      </c>
      <c r="G5143" s="1718">
        <v>372</v>
      </c>
      <c r="H5143" s="1564">
        <v>2005</v>
      </c>
      <c r="I5143" s="1566">
        <v>1625.268</v>
      </c>
      <c r="J5143" s="1564">
        <f t="shared" si="266"/>
        <v>100</v>
      </c>
      <c r="K5143" s="1566">
        <f t="shared" si="267"/>
        <v>0</v>
      </c>
      <c r="L5143" s="1564"/>
      <c r="M5143" s="1564"/>
      <c r="N5143" s="1567">
        <f t="shared" si="268"/>
        <v>0</v>
      </c>
      <c r="O5143" s="2102"/>
      <c r="P5143" s="2102"/>
      <c r="Q5143" s="2102">
        <f t="shared" si="269"/>
        <v>0</v>
      </c>
      <c r="R5143" s="2386"/>
    </row>
    <row r="5144" spans="3:18" ht="14.25" customHeight="1">
      <c r="C5144" s="1562">
        <v>31</v>
      </c>
      <c r="D5144" s="1951" t="s">
        <v>2405</v>
      </c>
      <c r="E5144" s="1563">
        <v>10</v>
      </c>
      <c r="F5144" s="1564" t="s">
        <v>508</v>
      </c>
      <c r="G5144" s="1718">
        <v>60</v>
      </c>
      <c r="H5144" s="1564">
        <v>2005</v>
      </c>
      <c r="I5144" s="1566">
        <v>5108.3999999999996</v>
      </c>
      <c r="J5144" s="1564">
        <f t="shared" si="266"/>
        <v>100</v>
      </c>
      <c r="K5144" s="1566">
        <f t="shared" si="267"/>
        <v>0</v>
      </c>
      <c r="L5144" s="1564"/>
      <c r="M5144" s="1564"/>
      <c r="N5144" s="1567">
        <f t="shared" si="268"/>
        <v>0</v>
      </c>
      <c r="O5144" s="2102"/>
      <c r="P5144" s="2102"/>
      <c r="Q5144" s="2102">
        <f t="shared" si="269"/>
        <v>0</v>
      </c>
      <c r="R5144" s="2386"/>
    </row>
    <row r="5145" spans="3:18" ht="14.25" customHeight="1">
      <c r="C5145" s="1562">
        <v>32</v>
      </c>
      <c r="D5145" s="1951" t="s">
        <v>2406</v>
      </c>
      <c r="E5145" s="1563">
        <v>10</v>
      </c>
      <c r="F5145" s="1564" t="s">
        <v>508</v>
      </c>
      <c r="G5145" s="1718">
        <v>20</v>
      </c>
      <c r="H5145" s="1564">
        <v>2005</v>
      </c>
      <c r="I5145" s="1566">
        <v>1566.9</v>
      </c>
      <c r="J5145" s="1564">
        <f t="shared" si="266"/>
        <v>100</v>
      </c>
      <c r="K5145" s="1566">
        <f t="shared" si="267"/>
        <v>0</v>
      </c>
      <c r="L5145" s="1564"/>
      <c r="M5145" s="1564"/>
      <c r="N5145" s="1567">
        <f t="shared" si="268"/>
        <v>0</v>
      </c>
      <c r="O5145" s="2102"/>
      <c r="P5145" s="2102"/>
      <c r="Q5145" s="2102">
        <f t="shared" si="269"/>
        <v>0</v>
      </c>
      <c r="R5145" s="2386"/>
    </row>
    <row r="5146" spans="3:18" ht="14.25" customHeight="1">
      <c r="C5146" s="1562">
        <v>33</v>
      </c>
      <c r="D5146" s="1951" t="s">
        <v>2404</v>
      </c>
      <c r="E5146" s="1563">
        <v>10</v>
      </c>
      <c r="F5146" s="1564" t="s">
        <v>508</v>
      </c>
      <c r="G5146" s="1718">
        <v>20</v>
      </c>
      <c r="H5146" s="1564">
        <v>2005</v>
      </c>
      <c r="I5146" s="1566">
        <v>88.54</v>
      </c>
      <c r="J5146" s="1564">
        <f t="shared" si="266"/>
        <v>100</v>
      </c>
      <c r="K5146" s="1566">
        <f t="shared" si="267"/>
        <v>0</v>
      </c>
      <c r="L5146" s="1564"/>
      <c r="M5146" s="1564"/>
      <c r="N5146" s="1567">
        <f t="shared" si="268"/>
        <v>0</v>
      </c>
      <c r="O5146" s="2102"/>
      <c r="P5146" s="2102"/>
      <c r="Q5146" s="2102">
        <f t="shared" si="269"/>
        <v>0</v>
      </c>
      <c r="R5146" s="2386"/>
    </row>
    <row r="5147" spans="3:18" ht="14.25" customHeight="1">
      <c r="C5147" s="1773">
        <v>34</v>
      </c>
      <c r="D5147" s="1951" t="s">
        <v>2407</v>
      </c>
      <c r="E5147" s="1563">
        <v>10</v>
      </c>
      <c r="F5147" s="1564" t="s">
        <v>508</v>
      </c>
      <c r="G5147" s="1718">
        <v>2</v>
      </c>
      <c r="H5147" s="1564">
        <v>2005</v>
      </c>
      <c r="I5147" s="1566">
        <v>52.08</v>
      </c>
      <c r="J5147" s="1564">
        <f t="shared" si="266"/>
        <v>100</v>
      </c>
      <c r="K5147" s="1566">
        <f t="shared" si="267"/>
        <v>0</v>
      </c>
      <c r="L5147" s="1564"/>
      <c r="M5147" s="1564"/>
      <c r="N5147" s="1567">
        <f t="shared" si="268"/>
        <v>0</v>
      </c>
      <c r="O5147" s="2102"/>
      <c r="P5147" s="2102"/>
      <c r="Q5147" s="2102">
        <f t="shared" si="269"/>
        <v>0</v>
      </c>
      <c r="R5147" s="2386"/>
    </row>
    <row r="5148" spans="3:18" ht="14.25" customHeight="1">
      <c r="C5148" s="1562">
        <v>35</v>
      </c>
      <c r="D5148" s="1951" t="s">
        <v>2408</v>
      </c>
      <c r="E5148" s="1563">
        <v>10</v>
      </c>
      <c r="F5148" s="1564" t="s">
        <v>508</v>
      </c>
      <c r="G5148" s="1718">
        <v>2</v>
      </c>
      <c r="H5148" s="1564">
        <v>2005</v>
      </c>
      <c r="I5148" s="1566">
        <v>473.45</v>
      </c>
      <c r="J5148" s="1564">
        <f t="shared" si="266"/>
        <v>100</v>
      </c>
      <c r="K5148" s="1566">
        <f t="shared" si="267"/>
        <v>0</v>
      </c>
      <c r="L5148" s="1564"/>
      <c r="M5148" s="1564"/>
      <c r="N5148" s="1567">
        <f t="shared" si="268"/>
        <v>0</v>
      </c>
      <c r="O5148" s="2102"/>
      <c r="P5148" s="2102"/>
      <c r="Q5148" s="2102">
        <f t="shared" si="269"/>
        <v>0</v>
      </c>
      <c r="R5148" s="2386"/>
    </row>
    <row r="5149" spans="3:18" ht="14.25" customHeight="1">
      <c r="C5149" s="1562">
        <v>36</v>
      </c>
      <c r="D5149" s="1951" t="s">
        <v>2409</v>
      </c>
      <c r="E5149" s="1563">
        <v>10</v>
      </c>
      <c r="F5149" s="1564" t="s">
        <v>508</v>
      </c>
      <c r="G5149" s="1718">
        <v>2</v>
      </c>
      <c r="H5149" s="1564">
        <v>2005</v>
      </c>
      <c r="I5149" s="1566">
        <v>293.54000000000002</v>
      </c>
      <c r="J5149" s="1564">
        <f t="shared" si="266"/>
        <v>100</v>
      </c>
      <c r="K5149" s="1566">
        <f t="shared" si="267"/>
        <v>0</v>
      </c>
      <c r="L5149" s="1564"/>
      <c r="M5149" s="1564"/>
      <c r="N5149" s="1567">
        <f t="shared" si="268"/>
        <v>0</v>
      </c>
      <c r="O5149" s="2102"/>
      <c r="P5149" s="2102"/>
      <c r="Q5149" s="2102">
        <f t="shared" si="269"/>
        <v>0</v>
      </c>
      <c r="R5149" s="2386"/>
    </row>
    <row r="5150" spans="3:18" ht="14.25" customHeight="1">
      <c r="C5150" s="1562">
        <v>37</v>
      </c>
      <c r="D5150" s="1951" t="s">
        <v>2410</v>
      </c>
      <c r="E5150" s="1563">
        <v>10</v>
      </c>
      <c r="F5150" s="1564" t="s">
        <v>508</v>
      </c>
      <c r="G5150" s="1718">
        <v>4</v>
      </c>
      <c r="H5150" s="1564">
        <v>2005</v>
      </c>
      <c r="I5150" s="1566">
        <v>719.64400000000001</v>
      </c>
      <c r="J5150" s="1564">
        <f t="shared" si="266"/>
        <v>100</v>
      </c>
      <c r="K5150" s="1566">
        <f t="shared" si="267"/>
        <v>0</v>
      </c>
      <c r="L5150" s="1564"/>
      <c r="M5150" s="1564"/>
      <c r="N5150" s="1567">
        <f t="shared" si="268"/>
        <v>0</v>
      </c>
      <c r="O5150" s="2102"/>
      <c r="P5150" s="2102"/>
      <c r="Q5150" s="2102">
        <f t="shared" si="269"/>
        <v>0</v>
      </c>
      <c r="R5150" s="2386"/>
    </row>
    <row r="5151" spans="3:18" ht="14.25" customHeight="1">
      <c r="C5151" s="1773">
        <v>38</v>
      </c>
      <c r="D5151" s="1951" t="s">
        <v>2182</v>
      </c>
      <c r="E5151" s="1563">
        <v>10</v>
      </c>
      <c r="F5151" s="1564" t="s">
        <v>508</v>
      </c>
      <c r="G5151" s="1718">
        <v>6</v>
      </c>
      <c r="H5151" s="1564">
        <v>2005</v>
      </c>
      <c r="I5151" s="1566">
        <v>1420.35</v>
      </c>
      <c r="J5151" s="1564">
        <f t="shared" si="266"/>
        <v>100</v>
      </c>
      <c r="K5151" s="1566">
        <f t="shared" si="267"/>
        <v>0</v>
      </c>
      <c r="L5151" s="1564"/>
      <c r="M5151" s="1564"/>
      <c r="N5151" s="1567">
        <f t="shared" si="268"/>
        <v>0</v>
      </c>
      <c r="O5151" s="2102"/>
      <c r="P5151" s="2102"/>
      <c r="Q5151" s="2102">
        <f t="shared" si="269"/>
        <v>0</v>
      </c>
      <c r="R5151" s="2386"/>
    </row>
    <row r="5152" spans="3:18" ht="14.25" customHeight="1">
      <c r="C5152" s="1562">
        <v>39</v>
      </c>
      <c r="D5152" s="1951" t="s">
        <v>2411</v>
      </c>
      <c r="E5152" s="1563">
        <v>10</v>
      </c>
      <c r="F5152" s="1564" t="s">
        <v>508</v>
      </c>
      <c r="G5152" s="1718">
        <v>6</v>
      </c>
      <c r="H5152" s="1564">
        <v>2005</v>
      </c>
      <c r="I5152" s="1566">
        <v>1233.48</v>
      </c>
      <c r="J5152" s="1564">
        <f t="shared" si="266"/>
        <v>100</v>
      </c>
      <c r="K5152" s="1566">
        <f t="shared" si="267"/>
        <v>0</v>
      </c>
      <c r="L5152" s="1564"/>
      <c r="M5152" s="1564"/>
      <c r="N5152" s="1567">
        <f t="shared" si="268"/>
        <v>0</v>
      </c>
      <c r="O5152" s="2102"/>
      <c r="P5152" s="2102"/>
      <c r="Q5152" s="2102">
        <f t="shared" si="269"/>
        <v>0</v>
      </c>
      <c r="R5152" s="2386"/>
    </row>
    <row r="5153" spans="3:18" ht="14.25" customHeight="1">
      <c r="C5153" s="1562">
        <v>40</v>
      </c>
      <c r="D5153" s="1951" t="s">
        <v>2412</v>
      </c>
      <c r="E5153" s="1563">
        <v>10</v>
      </c>
      <c r="F5153" s="1564" t="s">
        <v>508</v>
      </c>
      <c r="G5153" s="1718">
        <v>18</v>
      </c>
      <c r="H5153" s="1564">
        <v>2005</v>
      </c>
      <c r="I5153" s="1566">
        <v>538.34400000000005</v>
      </c>
      <c r="J5153" s="1564">
        <f t="shared" si="266"/>
        <v>100</v>
      </c>
      <c r="K5153" s="1566">
        <f t="shared" si="267"/>
        <v>0</v>
      </c>
      <c r="L5153" s="1564"/>
      <c r="M5153" s="1564"/>
      <c r="N5153" s="1567">
        <f t="shared" si="268"/>
        <v>0</v>
      </c>
      <c r="O5153" s="2102"/>
      <c r="P5153" s="2102"/>
      <c r="Q5153" s="2102">
        <f t="shared" si="269"/>
        <v>0</v>
      </c>
      <c r="R5153" s="2386"/>
    </row>
    <row r="5154" spans="3:18" ht="14.25" customHeight="1">
      <c r="C5154" s="1562">
        <v>41</v>
      </c>
      <c r="D5154" s="1951" t="s">
        <v>2413</v>
      </c>
      <c r="E5154" s="1563">
        <v>10</v>
      </c>
      <c r="F5154" s="1564" t="s">
        <v>508</v>
      </c>
      <c r="G5154" s="1718">
        <v>2</v>
      </c>
      <c r="H5154" s="1564">
        <v>2005</v>
      </c>
      <c r="I5154" s="1566">
        <v>158.59200000000001</v>
      </c>
      <c r="J5154" s="1564">
        <f t="shared" si="266"/>
        <v>100</v>
      </c>
      <c r="K5154" s="1566">
        <f t="shared" si="267"/>
        <v>0</v>
      </c>
      <c r="L5154" s="1564"/>
      <c r="M5154" s="1564"/>
      <c r="N5154" s="1567">
        <f t="shared" si="268"/>
        <v>0</v>
      </c>
      <c r="O5154" s="2102"/>
      <c r="P5154" s="2102"/>
      <c r="Q5154" s="2102">
        <f t="shared" si="269"/>
        <v>0</v>
      </c>
      <c r="R5154" s="2386"/>
    </row>
    <row r="5155" spans="3:18" ht="14.25" customHeight="1">
      <c r="C5155" s="1773">
        <v>42</v>
      </c>
      <c r="D5155" s="1951" t="s">
        <v>2384</v>
      </c>
      <c r="E5155" s="1563">
        <v>10</v>
      </c>
      <c r="F5155" s="1564" t="s">
        <v>508</v>
      </c>
      <c r="G5155" s="1718">
        <v>2</v>
      </c>
      <c r="H5155" s="1564">
        <v>2005</v>
      </c>
      <c r="I5155" s="1566">
        <v>129.11799999999999</v>
      </c>
      <c r="J5155" s="1564">
        <f t="shared" si="266"/>
        <v>100</v>
      </c>
      <c r="K5155" s="1566">
        <f t="shared" si="267"/>
        <v>0</v>
      </c>
      <c r="L5155" s="1564"/>
      <c r="M5155" s="1564"/>
      <c r="N5155" s="1567">
        <f t="shared" si="268"/>
        <v>0</v>
      </c>
      <c r="O5155" s="2102"/>
      <c r="P5155" s="2102"/>
      <c r="Q5155" s="2102">
        <f t="shared" si="269"/>
        <v>0</v>
      </c>
      <c r="R5155" s="2386"/>
    </row>
    <row r="5156" spans="3:18" ht="14.25" customHeight="1">
      <c r="C5156" s="1562">
        <v>43</v>
      </c>
      <c r="D5156" s="1951" t="s">
        <v>2414</v>
      </c>
      <c r="E5156" s="1563">
        <v>10</v>
      </c>
      <c r="F5156" s="1564" t="s">
        <v>508</v>
      </c>
      <c r="G5156" s="1718">
        <v>2</v>
      </c>
      <c r="H5156" s="1564">
        <v>2005</v>
      </c>
      <c r="I5156" s="1566">
        <v>118.818</v>
      </c>
      <c r="J5156" s="1564">
        <f t="shared" si="266"/>
        <v>100</v>
      </c>
      <c r="K5156" s="1566">
        <f t="shared" si="267"/>
        <v>0</v>
      </c>
      <c r="L5156" s="1564"/>
      <c r="M5156" s="1564"/>
      <c r="N5156" s="1567">
        <f t="shared" si="268"/>
        <v>0</v>
      </c>
      <c r="O5156" s="2102"/>
      <c r="P5156" s="2102"/>
      <c r="Q5156" s="2102">
        <f t="shared" si="269"/>
        <v>0</v>
      </c>
      <c r="R5156" s="2386"/>
    </row>
    <row r="5157" spans="3:18" ht="14.25" customHeight="1">
      <c r="C5157" s="1562">
        <v>44</v>
      </c>
      <c r="D5157" s="1951" t="s">
        <v>2415</v>
      </c>
      <c r="E5157" s="1563">
        <v>10</v>
      </c>
      <c r="F5157" s="1564" t="s">
        <v>508</v>
      </c>
      <c r="G5157" s="1718">
        <v>6</v>
      </c>
      <c r="H5157" s="1564">
        <v>2005</v>
      </c>
      <c r="I5157" s="1566">
        <v>296.40600000000001</v>
      </c>
      <c r="J5157" s="1564">
        <f t="shared" si="266"/>
        <v>100</v>
      </c>
      <c r="K5157" s="1566">
        <f t="shared" si="267"/>
        <v>0</v>
      </c>
      <c r="L5157" s="1564"/>
      <c r="M5157" s="1564"/>
      <c r="N5157" s="1567">
        <f t="shared" si="268"/>
        <v>0</v>
      </c>
      <c r="O5157" s="2102"/>
      <c r="P5157" s="2102"/>
      <c r="Q5157" s="2102">
        <f t="shared" si="269"/>
        <v>0</v>
      </c>
      <c r="R5157" s="2386"/>
    </row>
    <row r="5158" spans="3:18" ht="14.25" customHeight="1">
      <c r="C5158" s="1562">
        <v>45</v>
      </c>
      <c r="D5158" s="1951" t="s">
        <v>2116</v>
      </c>
      <c r="E5158" s="1563">
        <v>10</v>
      </c>
      <c r="F5158" s="1564" t="s">
        <v>508</v>
      </c>
      <c r="G5158" s="1718">
        <v>1</v>
      </c>
      <c r="H5158" s="1564">
        <v>2008</v>
      </c>
      <c r="I5158" s="1566">
        <v>130</v>
      </c>
      <c r="J5158" s="1564">
        <f t="shared" si="266"/>
        <v>100</v>
      </c>
      <c r="K5158" s="1566">
        <f t="shared" si="267"/>
        <v>0</v>
      </c>
      <c r="L5158" s="1564"/>
      <c r="M5158" s="1564"/>
      <c r="N5158" s="1567">
        <f t="shared" si="268"/>
        <v>0</v>
      </c>
      <c r="O5158" s="2102"/>
      <c r="P5158" s="2102"/>
      <c r="Q5158" s="2102">
        <f t="shared" si="269"/>
        <v>0</v>
      </c>
      <c r="R5158" s="2386"/>
    </row>
    <row r="5159" spans="3:18" ht="14.25" customHeight="1">
      <c r="C5159" s="1773">
        <v>46</v>
      </c>
      <c r="D5159" s="1951" t="s">
        <v>2129</v>
      </c>
      <c r="E5159" s="1563">
        <v>10</v>
      </c>
      <c r="F5159" s="1564" t="s">
        <v>508</v>
      </c>
      <c r="G5159" s="1718">
        <v>1</v>
      </c>
      <c r="H5159" s="1564">
        <v>2008</v>
      </c>
      <c r="I5159" s="1566">
        <v>150</v>
      </c>
      <c r="J5159" s="1564">
        <f t="shared" si="266"/>
        <v>100</v>
      </c>
      <c r="K5159" s="1566">
        <f t="shared" si="267"/>
        <v>0</v>
      </c>
      <c r="L5159" s="1564"/>
      <c r="M5159" s="1564"/>
      <c r="N5159" s="1567">
        <f t="shared" si="268"/>
        <v>0</v>
      </c>
      <c r="O5159" s="2102"/>
      <c r="P5159" s="2102"/>
      <c r="Q5159" s="2102">
        <f t="shared" si="269"/>
        <v>0</v>
      </c>
      <c r="R5159" s="2386"/>
    </row>
    <row r="5160" spans="3:18" ht="14.25" customHeight="1">
      <c r="C5160" s="1562">
        <v>47</v>
      </c>
      <c r="D5160" s="1951" t="s">
        <v>2417</v>
      </c>
      <c r="E5160" s="1563">
        <v>10</v>
      </c>
      <c r="F5160" s="1564" t="s">
        <v>508</v>
      </c>
      <c r="G5160" s="1718">
        <v>1</v>
      </c>
      <c r="H5160" s="1564">
        <v>2008</v>
      </c>
      <c r="I5160" s="1566">
        <v>35</v>
      </c>
      <c r="J5160" s="1564">
        <f t="shared" si="266"/>
        <v>100</v>
      </c>
      <c r="K5160" s="1566">
        <f t="shared" si="267"/>
        <v>0</v>
      </c>
      <c r="L5160" s="1564"/>
      <c r="M5160" s="1564"/>
      <c r="N5160" s="1567">
        <f t="shared" si="268"/>
        <v>0</v>
      </c>
      <c r="O5160" s="2102"/>
      <c r="P5160" s="2102"/>
      <c r="Q5160" s="2102">
        <f t="shared" si="269"/>
        <v>0</v>
      </c>
      <c r="R5160" s="2386"/>
    </row>
    <row r="5161" spans="3:18" ht="14.25" customHeight="1">
      <c r="C5161" s="1562">
        <v>48</v>
      </c>
      <c r="D5161" s="1951" t="s">
        <v>2130</v>
      </c>
      <c r="E5161" s="1563">
        <v>10</v>
      </c>
      <c r="F5161" s="1564" t="s">
        <v>508</v>
      </c>
      <c r="G5161" s="1718">
        <v>3</v>
      </c>
      <c r="H5161" s="1564">
        <v>2008</v>
      </c>
      <c r="I5161" s="1566">
        <v>105</v>
      </c>
      <c r="J5161" s="1564">
        <f t="shared" si="266"/>
        <v>100</v>
      </c>
      <c r="K5161" s="1566">
        <f t="shared" si="267"/>
        <v>0</v>
      </c>
      <c r="L5161" s="1564"/>
      <c r="M5161" s="1564"/>
      <c r="N5161" s="1567">
        <f t="shared" si="268"/>
        <v>0</v>
      </c>
      <c r="O5161" s="2102"/>
      <c r="P5161" s="2102"/>
      <c r="Q5161" s="2102">
        <f t="shared" si="269"/>
        <v>0</v>
      </c>
      <c r="R5161" s="2386"/>
    </row>
    <row r="5162" spans="3:18" ht="14.25" customHeight="1">
      <c r="C5162" s="1562">
        <v>49</v>
      </c>
      <c r="D5162" s="1951" t="s">
        <v>2130</v>
      </c>
      <c r="E5162" s="1563">
        <v>10</v>
      </c>
      <c r="F5162" s="1564" t="s">
        <v>508</v>
      </c>
      <c r="G5162" s="1718">
        <v>1</v>
      </c>
      <c r="H5162" s="1564">
        <v>2008</v>
      </c>
      <c r="I5162" s="1566">
        <v>39.5</v>
      </c>
      <c r="J5162" s="1564">
        <f t="shared" si="266"/>
        <v>100</v>
      </c>
      <c r="K5162" s="1566">
        <f t="shared" si="267"/>
        <v>0</v>
      </c>
      <c r="L5162" s="1564"/>
      <c r="M5162" s="1564"/>
      <c r="N5162" s="1567">
        <f t="shared" si="268"/>
        <v>0</v>
      </c>
      <c r="O5162" s="2102"/>
      <c r="P5162" s="2102"/>
      <c r="Q5162" s="2102">
        <f t="shared" si="269"/>
        <v>0</v>
      </c>
      <c r="R5162" s="2386"/>
    </row>
    <row r="5163" spans="3:18" ht="14.25" customHeight="1">
      <c r="C5163" s="1773">
        <v>50</v>
      </c>
      <c r="D5163" s="1951" t="s">
        <v>2418</v>
      </c>
      <c r="E5163" s="1563">
        <v>10</v>
      </c>
      <c r="F5163" s="1564" t="s">
        <v>508</v>
      </c>
      <c r="G5163" s="1718">
        <v>1</v>
      </c>
      <c r="H5163" s="1564">
        <v>2008</v>
      </c>
      <c r="I5163" s="1566">
        <v>106</v>
      </c>
      <c r="J5163" s="1564">
        <f t="shared" si="266"/>
        <v>100</v>
      </c>
      <c r="K5163" s="1566">
        <f t="shared" si="267"/>
        <v>0</v>
      </c>
      <c r="L5163" s="1564"/>
      <c r="M5163" s="1564"/>
      <c r="N5163" s="1567">
        <f t="shared" si="268"/>
        <v>0</v>
      </c>
      <c r="O5163" s="2102"/>
      <c r="P5163" s="2102"/>
      <c r="Q5163" s="2102">
        <f t="shared" si="269"/>
        <v>0</v>
      </c>
      <c r="R5163" s="2386"/>
    </row>
    <row r="5164" spans="3:18" ht="14.25" customHeight="1">
      <c r="C5164" s="1562">
        <v>51</v>
      </c>
      <c r="D5164" s="1951" t="s">
        <v>2419</v>
      </c>
      <c r="E5164" s="1563">
        <v>10</v>
      </c>
      <c r="F5164" s="1564" t="s">
        <v>508</v>
      </c>
      <c r="G5164" s="1718">
        <v>5</v>
      </c>
      <c r="H5164" s="1564">
        <v>2008</v>
      </c>
      <c r="I5164" s="1566">
        <v>169.315</v>
      </c>
      <c r="J5164" s="1564">
        <f t="shared" si="266"/>
        <v>100</v>
      </c>
      <c r="K5164" s="1566">
        <f t="shared" si="267"/>
        <v>0</v>
      </c>
      <c r="L5164" s="1564"/>
      <c r="M5164" s="1564"/>
      <c r="N5164" s="1567">
        <f t="shared" si="268"/>
        <v>0</v>
      </c>
      <c r="O5164" s="2102"/>
      <c r="P5164" s="2102"/>
      <c r="Q5164" s="2102">
        <f t="shared" si="269"/>
        <v>0</v>
      </c>
      <c r="R5164" s="2386"/>
    </row>
    <row r="5165" spans="3:18" ht="14.25" customHeight="1">
      <c r="C5165" s="1562">
        <v>52</v>
      </c>
      <c r="D5165" s="1951" t="s">
        <v>2420</v>
      </c>
      <c r="E5165" s="1563">
        <v>10</v>
      </c>
      <c r="F5165" s="1564" t="s">
        <v>508</v>
      </c>
      <c r="G5165" s="1718">
        <v>2</v>
      </c>
      <c r="H5165" s="1564">
        <v>2008</v>
      </c>
      <c r="I5165" s="1566">
        <v>132.25200000000001</v>
      </c>
      <c r="J5165" s="1564">
        <f t="shared" si="266"/>
        <v>100</v>
      </c>
      <c r="K5165" s="1566">
        <f t="shared" si="267"/>
        <v>0</v>
      </c>
      <c r="L5165" s="1564"/>
      <c r="M5165" s="1564"/>
      <c r="N5165" s="1567">
        <f t="shared" si="268"/>
        <v>0</v>
      </c>
      <c r="O5165" s="2102"/>
      <c r="P5165" s="2102"/>
      <c r="Q5165" s="2102">
        <f t="shared" si="269"/>
        <v>0</v>
      </c>
      <c r="R5165" s="2386"/>
    </row>
    <row r="5166" spans="3:18" ht="14.25" customHeight="1">
      <c r="C5166" s="1562">
        <v>53</v>
      </c>
      <c r="D5166" s="1951" t="s">
        <v>2421</v>
      </c>
      <c r="E5166" s="1563">
        <v>10</v>
      </c>
      <c r="F5166" s="1564" t="s">
        <v>508</v>
      </c>
      <c r="G5166" s="1718">
        <v>4</v>
      </c>
      <c r="H5166" s="1564">
        <v>2008</v>
      </c>
      <c r="I5166" s="1566">
        <v>263.67200000000003</v>
      </c>
      <c r="J5166" s="1564">
        <f t="shared" si="266"/>
        <v>100</v>
      </c>
      <c r="K5166" s="1566">
        <f t="shared" si="267"/>
        <v>0</v>
      </c>
      <c r="L5166" s="1564"/>
      <c r="M5166" s="1564"/>
      <c r="N5166" s="1567">
        <f t="shared" si="268"/>
        <v>0</v>
      </c>
      <c r="O5166" s="2102"/>
      <c r="P5166" s="2102"/>
      <c r="Q5166" s="2102">
        <f t="shared" si="269"/>
        <v>0</v>
      </c>
      <c r="R5166" s="2386"/>
    </row>
    <row r="5167" spans="3:18" ht="14.25" customHeight="1">
      <c r="C5167" s="1773">
        <v>54</v>
      </c>
      <c r="D5167" s="1951" t="s">
        <v>2422</v>
      </c>
      <c r="E5167" s="1563">
        <v>10</v>
      </c>
      <c r="F5167" s="1564" t="s">
        <v>508</v>
      </c>
      <c r="G5167" s="1718">
        <v>1</v>
      </c>
      <c r="H5167" s="1564">
        <v>2008</v>
      </c>
      <c r="I5167" s="1566">
        <v>233.01499999999999</v>
      </c>
      <c r="J5167" s="1564">
        <f t="shared" si="266"/>
        <v>100</v>
      </c>
      <c r="K5167" s="1566">
        <f t="shared" si="267"/>
        <v>0</v>
      </c>
      <c r="L5167" s="1564"/>
      <c r="M5167" s="1564"/>
      <c r="N5167" s="1567">
        <f t="shared" si="268"/>
        <v>0</v>
      </c>
      <c r="O5167" s="2102"/>
      <c r="P5167" s="2102"/>
      <c r="Q5167" s="2102">
        <f t="shared" si="269"/>
        <v>0</v>
      </c>
      <c r="R5167" s="2386"/>
    </row>
    <row r="5168" spans="3:18" ht="14.25" customHeight="1">
      <c r="C5168" s="1562">
        <v>55</v>
      </c>
      <c r="D5168" s="1951" t="s">
        <v>2423</v>
      </c>
      <c r="E5168" s="1563">
        <v>10</v>
      </c>
      <c r="F5168" s="1564" t="s">
        <v>508</v>
      </c>
      <c r="G5168" s="1718">
        <v>1</v>
      </c>
      <c r="H5168" s="1564">
        <v>2008</v>
      </c>
      <c r="I5168" s="1566">
        <v>57.939</v>
      </c>
      <c r="J5168" s="1564">
        <f t="shared" si="266"/>
        <v>100</v>
      </c>
      <c r="K5168" s="1566">
        <f t="shared" si="267"/>
        <v>0</v>
      </c>
      <c r="L5168" s="1564"/>
      <c r="M5168" s="1564"/>
      <c r="N5168" s="1567">
        <f t="shared" si="268"/>
        <v>0</v>
      </c>
      <c r="O5168" s="2102"/>
      <c r="P5168" s="2102"/>
      <c r="Q5168" s="2102">
        <f t="shared" si="269"/>
        <v>0</v>
      </c>
      <c r="R5168" s="2386"/>
    </row>
    <row r="5169" spans="3:18" ht="14.25" customHeight="1">
      <c r="C5169" s="1562">
        <v>56</v>
      </c>
      <c r="D5169" s="1951" t="s">
        <v>2424</v>
      </c>
      <c r="E5169" s="1563">
        <v>10</v>
      </c>
      <c r="F5169" s="1564" t="s">
        <v>508</v>
      </c>
      <c r="G5169" s="1718">
        <v>2</v>
      </c>
      <c r="H5169" s="1564">
        <v>2008</v>
      </c>
      <c r="I5169" s="1566">
        <v>167.24199999999999</v>
      </c>
      <c r="J5169" s="1564">
        <f t="shared" si="266"/>
        <v>100</v>
      </c>
      <c r="K5169" s="1566">
        <f t="shared" si="267"/>
        <v>0</v>
      </c>
      <c r="L5169" s="1564"/>
      <c r="M5169" s="1564"/>
      <c r="N5169" s="1567">
        <f t="shared" si="268"/>
        <v>0</v>
      </c>
      <c r="O5169" s="2102"/>
      <c r="P5169" s="2102"/>
      <c r="Q5169" s="2102">
        <f t="shared" si="269"/>
        <v>0</v>
      </c>
      <c r="R5169" s="2386"/>
    </row>
    <row r="5170" spans="3:18" ht="14.25" customHeight="1">
      <c r="C5170" s="1562">
        <v>57</v>
      </c>
      <c r="D5170" s="1951" t="s">
        <v>2425</v>
      </c>
      <c r="E5170" s="1563">
        <v>10</v>
      </c>
      <c r="F5170" s="1564" t="s">
        <v>508</v>
      </c>
      <c r="G5170" s="1718">
        <v>2</v>
      </c>
      <c r="H5170" s="1564">
        <v>2013</v>
      </c>
      <c r="I5170" s="1566">
        <v>178.524</v>
      </c>
      <c r="J5170" s="1564">
        <f t="shared" si="266"/>
        <v>100</v>
      </c>
      <c r="K5170" s="1566">
        <f t="shared" si="267"/>
        <v>0</v>
      </c>
      <c r="L5170" s="1564"/>
      <c r="M5170" s="1564"/>
      <c r="N5170" s="1567">
        <f t="shared" si="268"/>
        <v>0</v>
      </c>
      <c r="O5170" s="2102"/>
      <c r="P5170" s="2102"/>
      <c r="Q5170" s="2102">
        <f t="shared" si="269"/>
        <v>0</v>
      </c>
      <c r="R5170" s="2386"/>
    </row>
    <row r="5171" spans="3:18" ht="14.25" customHeight="1">
      <c r="C5171" s="1773">
        <v>58</v>
      </c>
      <c r="D5171" s="1951" t="s">
        <v>2426</v>
      </c>
      <c r="E5171" s="1563">
        <v>10</v>
      </c>
      <c r="F5171" s="1564" t="s">
        <v>508</v>
      </c>
      <c r="G5171" s="1718">
        <v>1</v>
      </c>
      <c r="H5171" s="1564">
        <v>2019</v>
      </c>
      <c r="I5171" s="1566">
        <v>210</v>
      </c>
      <c r="J5171" s="1564">
        <f t="shared" si="266"/>
        <v>70</v>
      </c>
      <c r="K5171" s="1566">
        <f t="shared" si="267"/>
        <v>63</v>
      </c>
      <c r="L5171" s="1564"/>
      <c r="M5171" s="1564"/>
      <c r="N5171" s="1567">
        <f t="shared" si="268"/>
        <v>0</v>
      </c>
      <c r="O5171" s="2102"/>
      <c r="P5171" s="2102"/>
      <c r="Q5171" s="2102">
        <f t="shared" si="269"/>
        <v>0</v>
      </c>
      <c r="R5171" s="2386"/>
    </row>
    <row r="5172" spans="3:18" ht="14.25" customHeight="1">
      <c r="C5172" s="1562">
        <v>59</v>
      </c>
      <c r="D5172" s="1951" t="s">
        <v>2427</v>
      </c>
      <c r="E5172" s="1563">
        <v>10</v>
      </c>
      <c r="F5172" s="1564" t="s">
        <v>508</v>
      </c>
      <c r="G5172" s="1718">
        <v>2</v>
      </c>
      <c r="H5172" s="1564">
        <v>2019</v>
      </c>
      <c r="I5172" s="1566">
        <v>210</v>
      </c>
      <c r="J5172" s="1564">
        <f t="shared" si="266"/>
        <v>70</v>
      </c>
      <c r="K5172" s="1566">
        <f t="shared" si="267"/>
        <v>63</v>
      </c>
      <c r="L5172" s="1564"/>
      <c r="M5172" s="1564"/>
      <c r="N5172" s="1567">
        <f t="shared" si="268"/>
        <v>0</v>
      </c>
      <c r="O5172" s="2102"/>
      <c r="P5172" s="2102"/>
      <c r="Q5172" s="2102">
        <f t="shared" si="269"/>
        <v>0</v>
      </c>
      <c r="R5172" s="2386"/>
    </row>
    <row r="5173" spans="3:18" ht="14.25" customHeight="1">
      <c r="C5173" s="1562">
        <v>60</v>
      </c>
      <c r="D5173" s="1951" t="s">
        <v>2428</v>
      </c>
      <c r="E5173" s="1563">
        <v>10</v>
      </c>
      <c r="F5173" s="1564" t="s">
        <v>508</v>
      </c>
      <c r="G5173" s="1718">
        <v>1</v>
      </c>
      <c r="H5173" s="1564">
        <v>2019</v>
      </c>
      <c r="I5173" s="1566">
        <v>54.99</v>
      </c>
      <c r="J5173" s="1564">
        <f t="shared" si="266"/>
        <v>70</v>
      </c>
      <c r="K5173" s="1566">
        <f t="shared" si="267"/>
        <v>16.497</v>
      </c>
      <c r="L5173" s="1564"/>
      <c r="M5173" s="1564"/>
      <c r="N5173" s="1567">
        <f t="shared" si="268"/>
        <v>0</v>
      </c>
      <c r="O5173" s="2102"/>
      <c r="P5173" s="2102"/>
      <c r="Q5173" s="2102">
        <f t="shared" si="269"/>
        <v>0</v>
      </c>
      <c r="R5173" s="2386"/>
    </row>
    <row r="5174" spans="3:18" ht="14.25" customHeight="1">
      <c r="C5174" s="1562">
        <v>61</v>
      </c>
      <c r="D5174" s="1951" t="s">
        <v>2429</v>
      </c>
      <c r="E5174" s="1563">
        <v>10</v>
      </c>
      <c r="F5174" s="1564" t="s">
        <v>508</v>
      </c>
      <c r="G5174" s="1718">
        <v>2</v>
      </c>
      <c r="H5174" s="1564">
        <v>2019</v>
      </c>
      <c r="I5174" s="1566">
        <v>146</v>
      </c>
      <c r="J5174" s="1564">
        <f t="shared" si="266"/>
        <v>70</v>
      </c>
      <c r="K5174" s="1566">
        <f t="shared" si="267"/>
        <v>43.800000000000011</v>
      </c>
      <c r="L5174" s="1564"/>
      <c r="M5174" s="1564"/>
      <c r="N5174" s="1567">
        <f t="shared" si="268"/>
        <v>0</v>
      </c>
      <c r="O5174" s="2102"/>
      <c r="P5174" s="2102"/>
      <c r="Q5174" s="2102">
        <f t="shared" si="269"/>
        <v>0</v>
      </c>
      <c r="R5174" s="2386"/>
    </row>
    <row r="5175" spans="3:18" ht="14.25" customHeight="1">
      <c r="C5175" s="1773">
        <v>62</v>
      </c>
      <c r="D5175" s="1951" t="s">
        <v>2430</v>
      </c>
      <c r="E5175" s="1563">
        <v>10</v>
      </c>
      <c r="F5175" s="1564" t="s">
        <v>508</v>
      </c>
      <c r="G5175" s="1718">
        <v>2</v>
      </c>
      <c r="H5175" s="1564">
        <v>2019</v>
      </c>
      <c r="I5175" s="1566">
        <v>189.96</v>
      </c>
      <c r="J5175" s="1564">
        <f t="shared" si="266"/>
        <v>70</v>
      </c>
      <c r="K5175" s="1566">
        <f t="shared" si="267"/>
        <v>56.988</v>
      </c>
      <c r="L5175" s="1564"/>
      <c r="M5175" s="1564"/>
      <c r="N5175" s="1567">
        <f t="shared" si="268"/>
        <v>0</v>
      </c>
      <c r="O5175" s="2102"/>
      <c r="P5175" s="2102"/>
      <c r="Q5175" s="2102">
        <f t="shared" si="269"/>
        <v>0</v>
      </c>
      <c r="R5175" s="2386"/>
    </row>
    <row r="5176" spans="3:18" ht="14.25" customHeight="1">
      <c r="C5176" s="1562">
        <v>63</v>
      </c>
      <c r="D5176" s="1951" t="s">
        <v>2228</v>
      </c>
      <c r="E5176" s="1563">
        <v>10</v>
      </c>
      <c r="F5176" s="1564" t="s">
        <v>508</v>
      </c>
      <c r="G5176" s="1718">
        <v>3</v>
      </c>
      <c r="H5176" s="1564">
        <v>2019</v>
      </c>
      <c r="I5176" s="1566">
        <v>56.7</v>
      </c>
      <c r="J5176" s="1564">
        <f t="shared" si="266"/>
        <v>70</v>
      </c>
      <c r="K5176" s="1566">
        <f t="shared" si="267"/>
        <v>17.010000000000005</v>
      </c>
      <c r="L5176" s="1564"/>
      <c r="M5176" s="1564"/>
      <c r="N5176" s="1567">
        <f t="shared" si="268"/>
        <v>0</v>
      </c>
      <c r="O5176" s="2102"/>
      <c r="P5176" s="2102"/>
      <c r="Q5176" s="2102">
        <f t="shared" si="269"/>
        <v>0</v>
      </c>
      <c r="R5176" s="2386"/>
    </row>
    <row r="5177" spans="3:18" ht="14.25" customHeight="1">
      <c r="C5177" s="1562">
        <v>64</v>
      </c>
      <c r="D5177" s="1951" t="s">
        <v>2431</v>
      </c>
      <c r="E5177" s="1563">
        <v>10</v>
      </c>
      <c r="F5177" s="1564" t="s">
        <v>508</v>
      </c>
      <c r="G5177" s="1718">
        <v>6</v>
      </c>
      <c r="H5177" s="1564">
        <v>2020</v>
      </c>
      <c r="I5177" s="1566">
        <v>95.22</v>
      </c>
      <c r="J5177" s="1564">
        <f t="shared" si="266"/>
        <v>60</v>
      </c>
      <c r="K5177" s="1566">
        <f t="shared" si="267"/>
        <v>38.088000000000001</v>
      </c>
      <c r="L5177" s="1564"/>
      <c r="M5177" s="1564"/>
      <c r="N5177" s="1567">
        <f t="shared" si="268"/>
        <v>0</v>
      </c>
      <c r="O5177" s="2102"/>
      <c r="P5177" s="2102"/>
      <c r="Q5177" s="2102">
        <f t="shared" si="269"/>
        <v>0</v>
      </c>
      <c r="R5177" s="2386"/>
    </row>
    <row r="5178" spans="3:18" ht="14.25" customHeight="1">
      <c r="C5178" s="1562">
        <v>65</v>
      </c>
      <c r="D5178" s="1951" t="s">
        <v>2430</v>
      </c>
      <c r="E5178" s="1563">
        <v>10</v>
      </c>
      <c r="F5178" s="1564" t="s">
        <v>508</v>
      </c>
      <c r="G5178" s="1718">
        <v>2</v>
      </c>
      <c r="H5178" s="1564">
        <v>2020</v>
      </c>
      <c r="I5178" s="1566">
        <v>153.96</v>
      </c>
      <c r="J5178" s="1564">
        <f t="shared" ref="J5178:J5241" si="270">IF(($J$14-H5178)*J$4380&gt;100,100,($J$14-H5178)*J$4380)</f>
        <v>60</v>
      </c>
      <c r="K5178" s="1566">
        <f t="shared" ref="K5178:K5241" si="271">IF(J5178=100,0,I5178-I5178*J5178%)</f>
        <v>61.584000000000003</v>
      </c>
      <c r="L5178" s="1564"/>
      <c r="M5178" s="1564"/>
      <c r="N5178" s="1567">
        <f t="shared" ref="N5178:N5241" si="272">+L5178*M5178</f>
        <v>0</v>
      </c>
      <c r="O5178" s="2102"/>
      <c r="P5178" s="2102"/>
      <c r="Q5178" s="2102">
        <f t="shared" ref="Q5178:Q5241" si="273">+O5178*P5178</f>
        <v>0</v>
      </c>
      <c r="R5178" s="2386"/>
    </row>
    <row r="5179" spans="3:18" ht="14.25" customHeight="1">
      <c r="C5179" s="1773">
        <v>66</v>
      </c>
      <c r="D5179" s="1951" t="s">
        <v>2432</v>
      </c>
      <c r="E5179" s="1563">
        <v>10</v>
      </c>
      <c r="F5179" s="1564" t="s">
        <v>508</v>
      </c>
      <c r="G5179" s="1718">
        <v>6</v>
      </c>
      <c r="H5179" s="1564">
        <v>2020</v>
      </c>
      <c r="I5179" s="1566">
        <v>181.98</v>
      </c>
      <c r="J5179" s="1564">
        <f t="shared" si="270"/>
        <v>60</v>
      </c>
      <c r="K5179" s="1566">
        <f t="shared" si="271"/>
        <v>72.792000000000002</v>
      </c>
      <c r="L5179" s="1564"/>
      <c r="M5179" s="1564"/>
      <c r="N5179" s="1567">
        <f t="shared" si="272"/>
        <v>0</v>
      </c>
      <c r="O5179" s="2102"/>
      <c r="P5179" s="2102"/>
      <c r="Q5179" s="2102">
        <f t="shared" si="273"/>
        <v>0</v>
      </c>
      <c r="R5179" s="2386"/>
    </row>
    <row r="5180" spans="3:18" ht="14.25" customHeight="1">
      <c r="C5180" s="1562">
        <v>67</v>
      </c>
      <c r="D5180" s="1951" t="s">
        <v>2433</v>
      </c>
      <c r="E5180" s="1563">
        <v>10</v>
      </c>
      <c r="F5180" s="1564" t="s">
        <v>508</v>
      </c>
      <c r="G5180" s="1718">
        <v>2</v>
      </c>
      <c r="H5180" s="1564">
        <v>2020</v>
      </c>
      <c r="I5180" s="1566">
        <v>31.74</v>
      </c>
      <c r="J5180" s="1564">
        <f t="shared" si="270"/>
        <v>60</v>
      </c>
      <c r="K5180" s="1566">
        <f t="shared" si="271"/>
        <v>12.696000000000002</v>
      </c>
      <c r="L5180" s="1564"/>
      <c r="M5180" s="1564"/>
      <c r="N5180" s="1567">
        <f t="shared" si="272"/>
        <v>0</v>
      </c>
      <c r="O5180" s="2102"/>
      <c r="P5180" s="2102"/>
      <c r="Q5180" s="2102">
        <f t="shared" si="273"/>
        <v>0</v>
      </c>
      <c r="R5180" s="2386"/>
    </row>
    <row r="5181" spans="3:18" ht="14.25" customHeight="1">
      <c r="C5181" s="1562">
        <v>68</v>
      </c>
      <c r="D5181" s="1951" t="s">
        <v>2430</v>
      </c>
      <c r="E5181" s="1563">
        <v>10</v>
      </c>
      <c r="F5181" s="1564" t="s">
        <v>508</v>
      </c>
      <c r="G5181" s="1718">
        <v>1</v>
      </c>
      <c r="H5181" s="1564">
        <v>2020</v>
      </c>
      <c r="I5181" s="1566">
        <v>76.98</v>
      </c>
      <c r="J5181" s="1564">
        <f t="shared" si="270"/>
        <v>60</v>
      </c>
      <c r="K5181" s="1566">
        <f t="shared" si="271"/>
        <v>30.792000000000002</v>
      </c>
      <c r="L5181" s="1564"/>
      <c r="M5181" s="1564"/>
      <c r="N5181" s="1567">
        <f t="shared" si="272"/>
        <v>0</v>
      </c>
      <c r="O5181" s="2102"/>
      <c r="P5181" s="2102"/>
      <c r="Q5181" s="2102">
        <f t="shared" si="273"/>
        <v>0</v>
      </c>
      <c r="R5181" s="2386"/>
    </row>
    <row r="5182" spans="3:18" ht="14.25" customHeight="1">
      <c r="C5182" s="1562">
        <v>69</v>
      </c>
      <c r="D5182" s="1951" t="s">
        <v>2434</v>
      </c>
      <c r="E5182" s="1563">
        <v>10</v>
      </c>
      <c r="F5182" s="1564" t="s">
        <v>508</v>
      </c>
      <c r="G5182" s="1718">
        <v>1</v>
      </c>
      <c r="H5182" s="1564">
        <v>2016</v>
      </c>
      <c r="I5182" s="1566">
        <v>68.313999999999993</v>
      </c>
      <c r="J5182" s="1564">
        <f t="shared" si="270"/>
        <v>100</v>
      </c>
      <c r="K5182" s="1566">
        <f t="shared" si="271"/>
        <v>0</v>
      </c>
      <c r="L5182" s="1564"/>
      <c r="M5182" s="1564"/>
      <c r="N5182" s="1567">
        <f t="shared" si="272"/>
        <v>0</v>
      </c>
      <c r="O5182" s="2102"/>
      <c r="P5182" s="2102"/>
      <c r="Q5182" s="2102">
        <f t="shared" si="273"/>
        <v>0</v>
      </c>
      <c r="R5182" s="2386"/>
    </row>
    <row r="5183" spans="3:18" ht="14.25" customHeight="1">
      <c r="C5183" s="1773">
        <v>70</v>
      </c>
      <c r="D5183" s="1951" t="s">
        <v>2435</v>
      </c>
      <c r="E5183" s="1563">
        <v>10</v>
      </c>
      <c r="F5183" s="1564" t="s">
        <v>508</v>
      </c>
      <c r="G5183" s="1718">
        <v>3</v>
      </c>
      <c r="H5183" s="1564">
        <v>2020</v>
      </c>
      <c r="I5183" s="1566">
        <v>230.94</v>
      </c>
      <c r="J5183" s="1564">
        <f t="shared" si="270"/>
        <v>60</v>
      </c>
      <c r="K5183" s="1566">
        <f t="shared" si="271"/>
        <v>92.376000000000005</v>
      </c>
      <c r="L5183" s="1564"/>
      <c r="M5183" s="1564"/>
      <c r="N5183" s="1567">
        <f t="shared" si="272"/>
        <v>0</v>
      </c>
      <c r="O5183" s="2102"/>
      <c r="P5183" s="2102"/>
      <c r="Q5183" s="2102">
        <f t="shared" si="273"/>
        <v>0</v>
      </c>
      <c r="R5183" s="2386"/>
    </row>
    <row r="5184" spans="3:18" ht="14.25" customHeight="1">
      <c r="C5184" s="1562">
        <v>71</v>
      </c>
      <c r="D5184" s="1951" t="s">
        <v>2113</v>
      </c>
      <c r="E5184" s="1563">
        <v>10</v>
      </c>
      <c r="F5184" s="1564" t="s">
        <v>508</v>
      </c>
      <c r="G5184" s="1718">
        <v>1</v>
      </c>
      <c r="H5184" s="1564">
        <v>2008</v>
      </c>
      <c r="I5184" s="1566">
        <v>176.33592000000002</v>
      </c>
      <c r="J5184" s="1564">
        <f t="shared" si="270"/>
        <v>100</v>
      </c>
      <c r="K5184" s="1566">
        <f t="shared" si="271"/>
        <v>0</v>
      </c>
      <c r="L5184" s="1564"/>
      <c r="M5184" s="1564"/>
      <c r="N5184" s="1567">
        <f t="shared" si="272"/>
        <v>0</v>
      </c>
      <c r="O5184" s="2102"/>
      <c r="P5184" s="2102"/>
      <c r="Q5184" s="2102">
        <f t="shared" si="273"/>
        <v>0</v>
      </c>
      <c r="R5184" s="2386"/>
    </row>
    <row r="5185" spans="3:18" ht="14.25" customHeight="1">
      <c r="C5185" s="1562">
        <v>72</v>
      </c>
      <c r="D5185" s="1951" t="s">
        <v>2436</v>
      </c>
      <c r="E5185" s="1563">
        <v>10</v>
      </c>
      <c r="F5185" s="1564" t="s">
        <v>508</v>
      </c>
      <c r="G5185" s="1718">
        <v>1</v>
      </c>
      <c r="H5185" s="1564">
        <v>2008</v>
      </c>
      <c r="I5185" s="1566">
        <v>75.572539999999989</v>
      </c>
      <c r="J5185" s="1564">
        <f t="shared" si="270"/>
        <v>100</v>
      </c>
      <c r="K5185" s="1566">
        <f t="shared" si="271"/>
        <v>0</v>
      </c>
      <c r="L5185" s="1564"/>
      <c r="M5185" s="1564"/>
      <c r="N5185" s="1567">
        <f t="shared" si="272"/>
        <v>0</v>
      </c>
      <c r="O5185" s="2102"/>
      <c r="P5185" s="2102"/>
      <c r="Q5185" s="2102">
        <f t="shared" si="273"/>
        <v>0</v>
      </c>
      <c r="R5185" s="2386"/>
    </row>
    <row r="5186" spans="3:18" ht="14.25" customHeight="1">
      <c r="C5186" s="1562">
        <v>73</v>
      </c>
      <c r="D5186" s="1951" t="s">
        <v>2437</v>
      </c>
      <c r="E5186" s="1563">
        <v>10</v>
      </c>
      <c r="F5186" s="1564" t="s">
        <v>508</v>
      </c>
      <c r="G5186" s="1718">
        <v>1</v>
      </c>
      <c r="H5186" s="1564">
        <v>2008</v>
      </c>
      <c r="I5186" s="1566">
        <v>75.572539999999989</v>
      </c>
      <c r="J5186" s="1564">
        <f t="shared" si="270"/>
        <v>100</v>
      </c>
      <c r="K5186" s="1566">
        <f t="shared" si="271"/>
        <v>0</v>
      </c>
      <c r="L5186" s="1564"/>
      <c r="M5186" s="1564"/>
      <c r="N5186" s="1567">
        <f t="shared" si="272"/>
        <v>0</v>
      </c>
      <c r="O5186" s="2102"/>
      <c r="P5186" s="2102"/>
      <c r="Q5186" s="2102">
        <f t="shared" si="273"/>
        <v>0</v>
      </c>
      <c r="R5186" s="2386"/>
    </row>
    <row r="5187" spans="3:18" ht="14.25" customHeight="1">
      <c r="C5187" s="1773">
        <v>74</v>
      </c>
      <c r="D5187" s="1951" t="s">
        <v>2223</v>
      </c>
      <c r="E5187" s="1563">
        <v>10</v>
      </c>
      <c r="F5187" s="1564" t="s">
        <v>508</v>
      </c>
      <c r="G5187" s="1718">
        <v>2</v>
      </c>
      <c r="H5187" s="1564">
        <v>2008</v>
      </c>
      <c r="I5187" s="1566">
        <v>132.25193999999999</v>
      </c>
      <c r="J5187" s="1564">
        <f t="shared" si="270"/>
        <v>100</v>
      </c>
      <c r="K5187" s="1566">
        <f t="shared" si="271"/>
        <v>0</v>
      </c>
      <c r="L5187" s="1564"/>
      <c r="M5187" s="1564"/>
      <c r="N5187" s="1567">
        <f t="shared" si="272"/>
        <v>0</v>
      </c>
      <c r="O5187" s="2102"/>
      <c r="P5187" s="2102"/>
      <c r="Q5187" s="2102">
        <f t="shared" si="273"/>
        <v>0</v>
      </c>
      <c r="R5187" s="2386"/>
    </row>
    <row r="5188" spans="3:18" ht="14.25" customHeight="1">
      <c r="C5188" s="1562">
        <v>75</v>
      </c>
      <c r="D5188" s="1951" t="s">
        <v>2438</v>
      </c>
      <c r="E5188" s="1563">
        <v>10</v>
      </c>
      <c r="F5188" s="1564" t="s">
        <v>508</v>
      </c>
      <c r="G5188" s="1718">
        <v>1</v>
      </c>
      <c r="H5188" s="1564">
        <v>2008</v>
      </c>
      <c r="I5188" s="1566">
        <v>233.01532999999998</v>
      </c>
      <c r="J5188" s="1564">
        <f t="shared" si="270"/>
        <v>100</v>
      </c>
      <c r="K5188" s="1566">
        <f t="shared" si="271"/>
        <v>0</v>
      </c>
      <c r="L5188" s="1564"/>
      <c r="M5188" s="1564"/>
      <c r="N5188" s="1567">
        <f t="shared" si="272"/>
        <v>0</v>
      </c>
      <c r="O5188" s="2102"/>
      <c r="P5188" s="2102"/>
      <c r="Q5188" s="2102">
        <f t="shared" si="273"/>
        <v>0</v>
      </c>
      <c r="R5188" s="2386"/>
    </row>
    <row r="5189" spans="3:18" ht="14.25" customHeight="1">
      <c r="C5189" s="1562">
        <v>76</v>
      </c>
      <c r="D5189" s="1951" t="s">
        <v>2140</v>
      </c>
      <c r="E5189" s="1563">
        <v>10</v>
      </c>
      <c r="F5189" s="1564" t="s">
        <v>508</v>
      </c>
      <c r="G5189" s="1718">
        <v>1</v>
      </c>
      <c r="H5189" s="1564">
        <v>2008</v>
      </c>
      <c r="I5189" s="1566">
        <v>253.14464000000001</v>
      </c>
      <c r="J5189" s="1564">
        <f t="shared" si="270"/>
        <v>100</v>
      </c>
      <c r="K5189" s="1566">
        <f t="shared" si="271"/>
        <v>0</v>
      </c>
      <c r="L5189" s="1564"/>
      <c r="M5189" s="1564"/>
      <c r="N5189" s="1567">
        <f t="shared" si="272"/>
        <v>0</v>
      </c>
      <c r="O5189" s="2102"/>
      <c r="P5189" s="2102"/>
      <c r="Q5189" s="2102">
        <f t="shared" si="273"/>
        <v>0</v>
      </c>
      <c r="R5189" s="2386"/>
    </row>
    <row r="5190" spans="3:18" ht="14.25" customHeight="1">
      <c r="C5190" s="1562">
        <v>77</v>
      </c>
      <c r="D5190" s="1951" t="s">
        <v>2128</v>
      </c>
      <c r="E5190" s="1563">
        <v>10</v>
      </c>
      <c r="F5190" s="1564" t="s">
        <v>508</v>
      </c>
      <c r="G5190" s="1718">
        <v>1</v>
      </c>
      <c r="H5190" s="1564">
        <v>2008</v>
      </c>
      <c r="I5190" s="1566">
        <v>201.52677</v>
      </c>
      <c r="J5190" s="1564">
        <f t="shared" si="270"/>
        <v>100</v>
      </c>
      <c r="K5190" s="1566">
        <f t="shared" si="271"/>
        <v>0</v>
      </c>
      <c r="L5190" s="1564"/>
      <c r="M5190" s="1564"/>
      <c r="N5190" s="1567">
        <f t="shared" si="272"/>
        <v>0</v>
      </c>
      <c r="O5190" s="2102"/>
      <c r="P5190" s="2102"/>
      <c r="Q5190" s="2102">
        <f t="shared" si="273"/>
        <v>0</v>
      </c>
      <c r="R5190" s="2386"/>
    </row>
    <row r="5191" spans="3:18" ht="14.25" customHeight="1">
      <c r="C5191" s="1773">
        <v>78</v>
      </c>
      <c r="D5191" s="1951" t="s">
        <v>2130</v>
      </c>
      <c r="E5191" s="1563">
        <v>10</v>
      </c>
      <c r="F5191" s="1564" t="s">
        <v>508</v>
      </c>
      <c r="G5191" s="1718">
        <v>2</v>
      </c>
      <c r="H5191" s="1564">
        <v>2014</v>
      </c>
      <c r="I5191" s="1566">
        <v>557.08799999999997</v>
      </c>
      <c r="J5191" s="1564">
        <f t="shared" si="270"/>
        <v>100</v>
      </c>
      <c r="K5191" s="1566">
        <f t="shared" si="271"/>
        <v>0</v>
      </c>
      <c r="L5191" s="1564"/>
      <c r="M5191" s="1564"/>
      <c r="N5191" s="1567">
        <f t="shared" si="272"/>
        <v>0</v>
      </c>
      <c r="O5191" s="2102"/>
      <c r="P5191" s="2102"/>
      <c r="Q5191" s="2102">
        <f t="shared" si="273"/>
        <v>0</v>
      </c>
      <c r="R5191" s="2386"/>
    </row>
    <row r="5192" spans="3:18" ht="14.25" customHeight="1">
      <c r="C5192" s="1562">
        <v>79</v>
      </c>
      <c r="D5192" s="1951" t="s">
        <v>2221</v>
      </c>
      <c r="E5192" s="1563">
        <v>10</v>
      </c>
      <c r="F5192" s="1564" t="s">
        <v>508</v>
      </c>
      <c r="G5192" s="1718">
        <v>4</v>
      </c>
      <c r="H5192" s="1564">
        <v>2005</v>
      </c>
      <c r="I5192" s="1566">
        <v>103.75460000000001</v>
      </c>
      <c r="J5192" s="1564">
        <f t="shared" si="270"/>
        <v>100</v>
      </c>
      <c r="K5192" s="1566">
        <f t="shared" si="271"/>
        <v>0</v>
      </c>
      <c r="L5192" s="1564"/>
      <c r="M5192" s="1564"/>
      <c r="N5192" s="1567">
        <f t="shared" si="272"/>
        <v>0</v>
      </c>
      <c r="O5192" s="2102"/>
      <c r="P5192" s="2102"/>
      <c r="Q5192" s="2102">
        <f t="shared" si="273"/>
        <v>0</v>
      </c>
      <c r="R5192" s="2386"/>
    </row>
    <row r="5193" spans="3:18" ht="14.25" customHeight="1">
      <c r="C5193" s="1562">
        <v>80</v>
      </c>
      <c r="D5193" s="1951" t="s">
        <v>2439</v>
      </c>
      <c r="E5193" s="1563">
        <v>10</v>
      </c>
      <c r="F5193" s="1564" t="s">
        <v>508</v>
      </c>
      <c r="G5193" s="1718">
        <v>3</v>
      </c>
      <c r="H5193" s="1564">
        <v>2008</v>
      </c>
      <c r="I5193" s="1566">
        <v>250.86303000000001</v>
      </c>
      <c r="J5193" s="1564">
        <f t="shared" si="270"/>
        <v>100</v>
      </c>
      <c r="K5193" s="1566">
        <f t="shared" si="271"/>
        <v>0</v>
      </c>
      <c r="L5193" s="1564"/>
      <c r="M5193" s="1564"/>
      <c r="N5193" s="1567">
        <f t="shared" si="272"/>
        <v>0</v>
      </c>
      <c r="O5193" s="2102"/>
      <c r="P5193" s="2102"/>
      <c r="Q5193" s="2102">
        <f t="shared" si="273"/>
        <v>0</v>
      </c>
      <c r="R5193" s="2386"/>
    </row>
    <row r="5194" spans="3:18" ht="14.25" customHeight="1">
      <c r="C5194" s="1562">
        <v>81</v>
      </c>
      <c r="D5194" s="1951" t="s">
        <v>2440</v>
      </c>
      <c r="E5194" s="1563">
        <v>10</v>
      </c>
      <c r="F5194" s="1564" t="s">
        <v>508</v>
      </c>
      <c r="G5194" s="1718">
        <v>1</v>
      </c>
      <c r="H5194" s="1564">
        <v>2008</v>
      </c>
      <c r="I5194" s="1566">
        <v>252</v>
      </c>
      <c r="J5194" s="1564">
        <f t="shared" si="270"/>
        <v>100</v>
      </c>
      <c r="K5194" s="1566">
        <f t="shared" si="271"/>
        <v>0</v>
      </c>
      <c r="L5194" s="1564"/>
      <c r="M5194" s="1564"/>
      <c r="N5194" s="1567">
        <f t="shared" si="272"/>
        <v>0</v>
      </c>
      <c r="O5194" s="2102"/>
      <c r="P5194" s="2102"/>
      <c r="Q5194" s="2102">
        <f t="shared" si="273"/>
        <v>0</v>
      </c>
      <c r="R5194" s="2386"/>
    </row>
    <row r="5195" spans="3:18" ht="14.25" customHeight="1">
      <c r="C5195" s="1773">
        <v>82</v>
      </c>
      <c r="D5195" s="1951" t="s">
        <v>5134</v>
      </c>
      <c r="E5195" s="1563">
        <v>10</v>
      </c>
      <c r="F5195" s="1564" t="s">
        <v>508</v>
      </c>
      <c r="G5195" s="1718">
        <v>50</v>
      </c>
      <c r="H5195" s="1564">
        <v>2022</v>
      </c>
      <c r="I5195" s="1566">
        <v>1138.3</v>
      </c>
      <c r="J5195" s="1564">
        <f t="shared" si="270"/>
        <v>40</v>
      </c>
      <c r="K5195" s="1566">
        <f t="shared" si="271"/>
        <v>682.98</v>
      </c>
      <c r="L5195" s="1564"/>
      <c r="M5195" s="1564"/>
      <c r="N5195" s="1567">
        <f t="shared" si="272"/>
        <v>0</v>
      </c>
      <c r="O5195" s="2102"/>
      <c r="P5195" s="2102"/>
      <c r="Q5195" s="2102">
        <f t="shared" si="273"/>
        <v>0</v>
      </c>
      <c r="R5195" s="2386"/>
    </row>
    <row r="5196" spans="3:18" ht="14.25" customHeight="1">
      <c r="C5196" s="1562">
        <v>83</v>
      </c>
      <c r="D5196" s="1951" t="s">
        <v>5115</v>
      </c>
      <c r="E5196" s="1563">
        <v>10</v>
      </c>
      <c r="F5196" s="1564" t="s">
        <v>508</v>
      </c>
      <c r="G5196" s="1718">
        <v>12</v>
      </c>
      <c r="H5196" s="1564">
        <v>2022</v>
      </c>
      <c r="I5196" s="1566">
        <v>793.04</v>
      </c>
      <c r="J5196" s="1564">
        <f t="shared" si="270"/>
        <v>40</v>
      </c>
      <c r="K5196" s="1566">
        <f t="shared" si="271"/>
        <v>475.82399999999996</v>
      </c>
      <c r="L5196" s="1564"/>
      <c r="M5196" s="1564"/>
      <c r="N5196" s="1567">
        <f t="shared" si="272"/>
        <v>0</v>
      </c>
      <c r="O5196" s="2102"/>
      <c r="P5196" s="2102"/>
      <c r="Q5196" s="2102">
        <f t="shared" si="273"/>
        <v>0</v>
      </c>
      <c r="R5196" s="2386"/>
    </row>
    <row r="5197" spans="3:18" ht="14.25" customHeight="1">
      <c r="C5197" s="1562">
        <v>84</v>
      </c>
      <c r="D5197" s="1951" t="s">
        <v>5135</v>
      </c>
      <c r="E5197" s="1563">
        <v>10</v>
      </c>
      <c r="F5197" s="1564" t="s">
        <v>508</v>
      </c>
      <c r="G5197" s="1718">
        <v>50</v>
      </c>
      <c r="H5197" s="1564">
        <v>2022</v>
      </c>
      <c r="I5197" s="1566">
        <v>2008.44</v>
      </c>
      <c r="J5197" s="1564">
        <f t="shared" si="270"/>
        <v>40</v>
      </c>
      <c r="K5197" s="1566">
        <f t="shared" si="271"/>
        <v>1205.0639999999999</v>
      </c>
      <c r="L5197" s="1564"/>
      <c r="M5197" s="1564"/>
      <c r="N5197" s="1567">
        <f t="shared" si="272"/>
        <v>0</v>
      </c>
      <c r="O5197" s="2102"/>
      <c r="P5197" s="2102"/>
      <c r="Q5197" s="2102">
        <f t="shared" si="273"/>
        <v>0</v>
      </c>
      <c r="R5197" s="2386"/>
    </row>
    <row r="5198" spans="3:18" ht="14.25" customHeight="1">
      <c r="C5198" s="1562">
        <v>85</v>
      </c>
      <c r="D5198" s="1951" t="s">
        <v>5136</v>
      </c>
      <c r="E5198" s="1563">
        <v>10</v>
      </c>
      <c r="F5198" s="1564" t="s">
        <v>508</v>
      </c>
      <c r="G5198" s="1718">
        <v>12</v>
      </c>
      <c r="H5198" s="1564">
        <v>2022</v>
      </c>
      <c r="I5198" s="1566">
        <v>1317.6</v>
      </c>
      <c r="J5198" s="1564">
        <f t="shared" si="270"/>
        <v>40</v>
      </c>
      <c r="K5198" s="1566">
        <f t="shared" si="271"/>
        <v>790.56</v>
      </c>
      <c r="L5198" s="1564"/>
      <c r="M5198" s="1564"/>
      <c r="N5198" s="1567">
        <f t="shared" si="272"/>
        <v>0</v>
      </c>
      <c r="O5198" s="2102"/>
      <c r="P5198" s="2102"/>
      <c r="Q5198" s="2102">
        <f t="shared" si="273"/>
        <v>0</v>
      </c>
      <c r="R5198" s="2386"/>
    </row>
    <row r="5199" spans="3:18" ht="14.25" customHeight="1">
      <c r="C5199" s="1773">
        <v>86</v>
      </c>
      <c r="D5199" s="1951" t="s">
        <v>2980</v>
      </c>
      <c r="E5199" s="1563">
        <v>10</v>
      </c>
      <c r="F5199" s="1564" t="s">
        <v>508</v>
      </c>
      <c r="G5199" s="1718">
        <v>17</v>
      </c>
      <c r="H5199" s="1564">
        <v>2022</v>
      </c>
      <c r="I5199" s="1566">
        <v>426.87</v>
      </c>
      <c r="J5199" s="1564">
        <f t="shared" si="270"/>
        <v>40</v>
      </c>
      <c r="K5199" s="1566">
        <f t="shared" si="271"/>
        <v>256.12199999999996</v>
      </c>
      <c r="L5199" s="1564"/>
      <c r="M5199" s="1564"/>
      <c r="N5199" s="1567">
        <f t="shared" si="272"/>
        <v>0</v>
      </c>
      <c r="O5199" s="2102"/>
      <c r="P5199" s="2102"/>
      <c r="Q5199" s="2102">
        <f t="shared" si="273"/>
        <v>0</v>
      </c>
      <c r="R5199" s="2386"/>
    </row>
    <row r="5200" spans="3:18" ht="14.25" customHeight="1">
      <c r="C5200" s="1562">
        <v>87</v>
      </c>
      <c r="D5200" s="1951" t="s">
        <v>2981</v>
      </c>
      <c r="E5200" s="1563">
        <v>10</v>
      </c>
      <c r="F5200" s="1564" t="s">
        <v>508</v>
      </c>
      <c r="G5200" s="1718">
        <v>32</v>
      </c>
      <c r="H5200" s="1564">
        <v>2022</v>
      </c>
      <c r="I5200" s="1566">
        <v>770.78</v>
      </c>
      <c r="J5200" s="1564">
        <f t="shared" si="270"/>
        <v>40</v>
      </c>
      <c r="K5200" s="1566">
        <f t="shared" si="271"/>
        <v>462.46799999999996</v>
      </c>
      <c r="L5200" s="1564"/>
      <c r="M5200" s="1564"/>
      <c r="N5200" s="1567">
        <f t="shared" si="272"/>
        <v>0</v>
      </c>
      <c r="O5200" s="2102"/>
      <c r="P5200" s="2102"/>
      <c r="Q5200" s="2102">
        <f t="shared" si="273"/>
        <v>0</v>
      </c>
      <c r="R5200" s="2386"/>
    </row>
    <row r="5201" spans="3:18" ht="14.25" customHeight="1">
      <c r="C5201" s="1562">
        <v>88</v>
      </c>
      <c r="D5201" s="1951" t="s">
        <v>2169</v>
      </c>
      <c r="E5201" s="1563">
        <v>10</v>
      </c>
      <c r="F5201" s="1564" t="s">
        <v>508</v>
      </c>
      <c r="G5201" s="1718">
        <v>25</v>
      </c>
      <c r="H5201" s="1564">
        <v>2022</v>
      </c>
      <c r="I5201" s="1566">
        <v>1687.5</v>
      </c>
      <c r="J5201" s="1564">
        <f t="shared" si="270"/>
        <v>40</v>
      </c>
      <c r="K5201" s="1566">
        <f t="shared" si="271"/>
        <v>1012.5</v>
      </c>
      <c r="L5201" s="1564"/>
      <c r="M5201" s="1564"/>
      <c r="N5201" s="1567">
        <f t="shared" si="272"/>
        <v>0</v>
      </c>
      <c r="O5201" s="2102"/>
      <c r="P5201" s="2102"/>
      <c r="Q5201" s="2102">
        <f t="shared" si="273"/>
        <v>0</v>
      </c>
      <c r="R5201" s="2386"/>
    </row>
    <row r="5202" spans="3:18" ht="14.25" customHeight="1">
      <c r="C5202" s="1562">
        <v>89</v>
      </c>
      <c r="D5202" s="1951" t="s">
        <v>5117</v>
      </c>
      <c r="E5202" s="1563">
        <v>10</v>
      </c>
      <c r="F5202" s="1564" t="s">
        <v>508</v>
      </c>
      <c r="G5202" s="1718">
        <v>33</v>
      </c>
      <c r="H5202" s="1564">
        <v>2022</v>
      </c>
      <c r="I5202" s="1566">
        <v>1224.3</v>
      </c>
      <c r="J5202" s="1564">
        <f t="shared" si="270"/>
        <v>40</v>
      </c>
      <c r="K5202" s="1566">
        <f t="shared" si="271"/>
        <v>734.57999999999993</v>
      </c>
      <c r="L5202" s="1564"/>
      <c r="M5202" s="1564"/>
      <c r="N5202" s="1567">
        <f t="shared" si="272"/>
        <v>0</v>
      </c>
      <c r="O5202" s="2102"/>
      <c r="P5202" s="2102"/>
      <c r="Q5202" s="2102">
        <f t="shared" si="273"/>
        <v>0</v>
      </c>
      <c r="R5202" s="2386"/>
    </row>
    <row r="5203" spans="3:18" ht="14.25" customHeight="1">
      <c r="C5203" s="1773">
        <v>90</v>
      </c>
      <c r="D5203" s="1951" t="s">
        <v>2162</v>
      </c>
      <c r="E5203" s="1563">
        <v>10</v>
      </c>
      <c r="F5203" s="1564" t="s">
        <v>508</v>
      </c>
      <c r="G5203" s="1718">
        <v>3</v>
      </c>
      <c r="H5203" s="1564">
        <v>2022</v>
      </c>
      <c r="I5203" s="1566">
        <v>49.49</v>
      </c>
      <c r="J5203" s="1564">
        <f t="shared" si="270"/>
        <v>40</v>
      </c>
      <c r="K5203" s="1566">
        <f t="shared" si="271"/>
        <v>29.693999999999999</v>
      </c>
      <c r="L5203" s="1564"/>
      <c r="M5203" s="1564"/>
      <c r="N5203" s="1567">
        <f t="shared" si="272"/>
        <v>0</v>
      </c>
      <c r="O5203" s="2102"/>
      <c r="P5203" s="2102"/>
      <c r="Q5203" s="2102">
        <f t="shared" si="273"/>
        <v>0</v>
      </c>
      <c r="R5203" s="2386"/>
    </row>
    <row r="5204" spans="3:18" ht="14.25" customHeight="1">
      <c r="C5204" s="1562">
        <v>91</v>
      </c>
      <c r="D5204" s="1951" t="s">
        <v>5137</v>
      </c>
      <c r="E5204" s="1563">
        <v>10</v>
      </c>
      <c r="F5204" s="1564" t="s">
        <v>508</v>
      </c>
      <c r="G5204" s="1718">
        <v>3</v>
      </c>
      <c r="H5204" s="1564">
        <v>2022</v>
      </c>
      <c r="I5204" s="1566">
        <v>268.2</v>
      </c>
      <c r="J5204" s="1564">
        <f t="shared" si="270"/>
        <v>40</v>
      </c>
      <c r="K5204" s="1566">
        <f t="shared" si="271"/>
        <v>160.91999999999999</v>
      </c>
      <c r="L5204" s="1564"/>
      <c r="M5204" s="1564"/>
      <c r="N5204" s="1567">
        <f t="shared" si="272"/>
        <v>0</v>
      </c>
      <c r="O5204" s="2102"/>
      <c r="P5204" s="2102"/>
      <c r="Q5204" s="2102">
        <f t="shared" si="273"/>
        <v>0</v>
      </c>
      <c r="R5204" s="2386"/>
    </row>
    <row r="5205" spans="3:18" ht="14.25" customHeight="1">
      <c r="C5205" s="1562">
        <v>92</v>
      </c>
      <c r="D5205" s="1951" t="s">
        <v>5138</v>
      </c>
      <c r="E5205" s="1563">
        <v>10</v>
      </c>
      <c r="F5205" s="1564" t="s">
        <v>508</v>
      </c>
      <c r="G5205" s="1718">
        <v>9</v>
      </c>
      <c r="H5205" s="1564">
        <v>2022</v>
      </c>
      <c r="I5205" s="1566">
        <v>635.04</v>
      </c>
      <c r="J5205" s="1564">
        <f t="shared" si="270"/>
        <v>40</v>
      </c>
      <c r="K5205" s="1566">
        <f t="shared" si="271"/>
        <v>381.024</v>
      </c>
      <c r="L5205" s="1564"/>
      <c r="M5205" s="1564"/>
      <c r="N5205" s="1567">
        <f t="shared" si="272"/>
        <v>0</v>
      </c>
      <c r="O5205" s="2102"/>
      <c r="P5205" s="2102"/>
      <c r="Q5205" s="2102">
        <f t="shared" si="273"/>
        <v>0</v>
      </c>
      <c r="R5205" s="2386"/>
    </row>
    <row r="5206" spans="3:18" ht="14.25" customHeight="1">
      <c r="C5206" s="1562">
        <v>93</v>
      </c>
      <c r="D5206" s="1951" t="s">
        <v>5139</v>
      </c>
      <c r="E5206" s="1563">
        <v>10</v>
      </c>
      <c r="F5206" s="1564" t="s">
        <v>508</v>
      </c>
      <c r="G5206" s="1718">
        <v>50</v>
      </c>
      <c r="H5206" s="1564">
        <v>2022</v>
      </c>
      <c r="I5206" s="1566">
        <v>640.20000000000005</v>
      </c>
      <c r="J5206" s="1564">
        <f t="shared" si="270"/>
        <v>40</v>
      </c>
      <c r="K5206" s="1566">
        <f t="shared" si="271"/>
        <v>384.12</v>
      </c>
      <c r="L5206" s="1564"/>
      <c r="M5206" s="1564"/>
      <c r="N5206" s="1567">
        <f t="shared" si="272"/>
        <v>0</v>
      </c>
      <c r="O5206" s="2102"/>
      <c r="P5206" s="2102"/>
      <c r="Q5206" s="2102">
        <f t="shared" si="273"/>
        <v>0</v>
      </c>
      <c r="R5206" s="2386"/>
    </row>
    <row r="5207" spans="3:18" ht="14.25" customHeight="1">
      <c r="C5207" s="1773">
        <v>94</v>
      </c>
      <c r="D5207" s="1951" t="s">
        <v>5117</v>
      </c>
      <c r="E5207" s="1563">
        <v>10</v>
      </c>
      <c r="F5207" s="1564" t="s">
        <v>508</v>
      </c>
      <c r="G5207" s="1718">
        <v>3</v>
      </c>
      <c r="H5207" s="1564">
        <v>2022</v>
      </c>
      <c r="I5207" s="1566">
        <v>111.3</v>
      </c>
      <c r="J5207" s="1564">
        <f t="shared" si="270"/>
        <v>40</v>
      </c>
      <c r="K5207" s="1566">
        <f t="shared" si="271"/>
        <v>66.78</v>
      </c>
      <c r="L5207" s="1564"/>
      <c r="M5207" s="1564"/>
      <c r="N5207" s="1567">
        <f t="shared" si="272"/>
        <v>0</v>
      </c>
      <c r="O5207" s="2102"/>
      <c r="P5207" s="2102"/>
      <c r="Q5207" s="2102">
        <f t="shared" si="273"/>
        <v>0</v>
      </c>
      <c r="R5207" s="2386"/>
    </row>
    <row r="5208" spans="3:18" ht="14.25" customHeight="1">
      <c r="C5208" s="1562">
        <v>95</v>
      </c>
      <c r="D5208" s="1951" t="s">
        <v>5140</v>
      </c>
      <c r="E5208" s="1563">
        <v>10</v>
      </c>
      <c r="F5208" s="1564" t="s">
        <v>508</v>
      </c>
      <c r="G5208" s="1718">
        <v>1</v>
      </c>
      <c r="H5208" s="1564">
        <v>2020</v>
      </c>
      <c r="I5208" s="1566">
        <v>44</v>
      </c>
      <c r="J5208" s="1564">
        <f t="shared" si="270"/>
        <v>60</v>
      </c>
      <c r="K5208" s="1566">
        <f t="shared" si="271"/>
        <v>17.600000000000001</v>
      </c>
      <c r="L5208" s="1564"/>
      <c r="M5208" s="1564"/>
      <c r="N5208" s="1567">
        <f t="shared" si="272"/>
        <v>0</v>
      </c>
      <c r="O5208" s="2102"/>
      <c r="P5208" s="2102"/>
      <c r="Q5208" s="2102">
        <f t="shared" si="273"/>
        <v>0</v>
      </c>
      <c r="R5208" s="2386"/>
    </row>
    <row r="5209" spans="3:18" ht="14.25" customHeight="1">
      <c r="C5209" s="1562">
        <v>96</v>
      </c>
      <c r="D5209" s="1951" t="s">
        <v>2113</v>
      </c>
      <c r="E5209" s="1563">
        <v>10</v>
      </c>
      <c r="F5209" s="1564" t="s">
        <v>508</v>
      </c>
      <c r="G5209" s="1718">
        <v>3</v>
      </c>
      <c r="H5209" s="1564">
        <v>2021</v>
      </c>
      <c r="I5209" s="1566">
        <v>320</v>
      </c>
      <c r="J5209" s="1564">
        <f t="shared" si="270"/>
        <v>50</v>
      </c>
      <c r="K5209" s="1566">
        <f t="shared" si="271"/>
        <v>160</v>
      </c>
      <c r="L5209" s="1564"/>
      <c r="M5209" s="1564"/>
      <c r="N5209" s="1567">
        <f t="shared" si="272"/>
        <v>0</v>
      </c>
      <c r="O5209" s="2102"/>
      <c r="P5209" s="2102"/>
      <c r="Q5209" s="2102">
        <f t="shared" si="273"/>
        <v>0</v>
      </c>
      <c r="R5209" s="2386"/>
    </row>
    <row r="5210" spans="3:18" ht="14.25" customHeight="1">
      <c r="C5210" s="1562">
        <v>97</v>
      </c>
      <c r="D5210" s="1951" t="s">
        <v>5141</v>
      </c>
      <c r="E5210" s="1563">
        <v>10</v>
      </c>
      <c r="F5210" s="1564" t="s">
        <v>508</v>
      </c>
      <c r="G5210" s="1718">
        <v>6</v>
      </c>
      <c r="H5210" s="1564">
        <v>2021</v>
      </c>
      <c r="I5210" s="1566">
        <v>258.52999999999997</v>
      </c>
      <c r="J5210" s="1564">
        <f t="shared" si="270"/>
        <v>50</v>
      </c>
      <c r="K5210" s="1566">
        <f t="shared" si="271"/>
        <v>129.26499999999999</v>
      </c>
      <c r="L5210" s="1564"/>
      <c r="M5210" s="1564"/>
      <c r="N5210" s="1567">
        <f t="shared" si="272"/>
        <v>0</v>
      </c>
      <c r="O5210" s="2102"/>
      <c r="P5210" s="2102"/>
      <c r="Q5210" s="2102">
        <f t="shared" si="273"/>
        <v>0</v>
      </c>
      <c r="R5210" s="2386"/>
    </row>
    <row r="5211" spans="3:18" ht="14.25" customHeight="1">
      <c r="C5211" s="1773">
        <v>98</v>
      </c>
      <c r="D5211" s="1951" t="s">
        <v>2402</v>
      </c>
      <c r="E5211" s="1563">
        <v>10</v>
      </c>
      <c r="F5211" s="1564" t="s">
        <v>508</v>
      </c>
      <c r="G5211" s="1718">
        <v>28</v>
      </c>
      <c r="H5211" s="1564">
        <v>2022</v>
      </c>
      <c r="I5211" s="1566">
        <v>680.4</v>
      </c>
      <c r="J5211" s="1564">
        <f t="shared" si="270"/>
        <v>40</v>
      </c>
      <c r="K5211" s="1566">
        <f t="shared" si="271"/>
        <v>408.23999999999995</v>
      </c>
      <c r="L5211" s="1564"/>
      <c r="M5211" s="1564"/>
      <c r="N5211" s="1567">
        <f t="shared" si="272"/>
        <v>0</v>
      </c>
      <c r="O5211" s="2102"/>
      <c r="P5211" s="2102"/>
      <c r="Q5211" s="2102">
        <f t="shared" si="273"/>
        <v>0</v>
      </c>
      <c r="R5211" s="2386"/>
    </row>
    <row r="5212" spans="3:18" ht="14.25" customHeight="1">
      <c r="C5212" s="1562">
        <v>99</v>
      </c>
      <c r="D5212" s="1951" t="s">
        <v>2230</v>
      </c>
      <c r="E5212" s="1563">
        <v>10</v>
      </c>
      <c r="F5212" s="1564" t="s">
        <v>508</v>
      </c>
      <c r="G5212" s="1718">
        <v>8</v>
      </c>
      <c r="H5212" s="1564">
        <v>2022</v>
      </c>
      <c r="I5212" s="1566">
        <v>250.8</v>
      </c>
      <c r="J5212" s="1564">
        <f t="shared" si="270"/>
        <v>40</v>
      </c>
      <c r="K5212" s="1566">
        <f t="shared" si="271"/>
        <v>150.48000000000002</v>
      </c>
      <c r="L5212" s="1564"/>
      <c r="M5212" s="1564"/>
      <c r="N5212" s="1567">
        <f t="shared" si="272"/>
        <v>0</v>
      </c>
      <c r="O5212" s="2102"/>
      <c r="P5212" s="2102"/>
      <c r="Q5212" s="2102">
        <f t="shared" si="273"/>
        <v>0</v>
      </c>
      <c r="R5212" s="2386"/>
    </row>
    <row r="5213" spans="3:18" ht="14.25" customHeight="1">
      <c r="C5213" s="1562">
        <v>100</v>
      </c>
      <c r="D5213" s="1951" t="s">
        <v>2130</v>
      </c>
      <c r="E5213" s="1563">
        <v>10</v>
      </c>
      <c r="F5213" s="1564" t="s">
        <v>508</v>
      </c>
      <c r="G5213" s="1718">
        <v>12</v>
      </c>
      <c r="H5213" s="1564">
        <v>2022</v>
      </c>
      <c r="I5213" s="1566">
        <v>936</v>
      </c>
      <c r="J5213" s="1564">
        <f t="shared" si="270"/>
        <v>40</v>
      </c>
      <c r="K5213" s="1566">
        <f t="shared" si="271"/>
        <v>561.59999999999991</v>
      </c>
      <c r="L5213" s="1564"/>
      <c r="M5213" s="1564"/>
      <c r="N5213" s="1567">
        <f t="shared" si="272"/>
        <v>0</v>
      </c>
      <c r="O5213" s="2102"/>
      <c r="P5213" s="2102"/>
      <c r="Q5213" s="2102">
        <f t="shared" si="273"/>
        <v>0</v>
      </c>
      <c r="R5213" s="2386"/>
    </row>
    <row r="5214" spans="3:18" ht="14.25" customHeight="1">
      <c r="C5214" s="1562">
        <v>101</v>
      </c>
      <c r="D5214" s="1951" t="s">
        <v>6335</v>
      </c>
      <c r="E5214" s="1563">
        <v>10</v>
      </c>
      <c r="F5214" s="1564" t="s">
        <v>508</v>
      </c>
      <c r="G5214" s="1718">
        <v>20</v>
      </c>
      <c r="H5214" s="1564">
        <v>2022</v>
      </c>
      <c r="I5214" s="1566">
        <v>253.476</v>
      </c>
      <c r="J5214" s="1564">
        <f t="shared" si="270"/>
        <v>40</v>
      </c>
      <c r="K5214" s="1566">
        <f t="shared" si="271"/>
        <v>152.0856</v>
      </c>
      <c r="L5214" s="1564"/>
      <c r="M5214" s="1564"/>
      <c r="N5214" s="1567">
        <f t="shared" si="272"/>
        <v>0</v>
      </c>
      <c r="O5214" s="2102"/>
      <c r="P5214" s="2102"/>
      <c r="Q5214" s="2102">
        <f t="shared" si="273"/>
        <v>0</v>
      </c>
      <c r="R5214" s="2386"/>
    </row>
    <row r="5215" spans="3:18" ht="14.25" customHeight="1">
      <c r="C5215" s="1773">
        <v>102</v>
      </c>
      <c r="D5215" s="1951" t="s">
        <v>6336</v>
      </c>
      <c r="E5215" s="1563">
        <v>10</v>
      </c>
      <c r="F5215" s="1564" t="s">
        <v>508</v>
      </c>
      <c r="G5215" s="1718">
        <v>10</v>
      </c>
      <c r="H5215" s="1564">
        <v>2023</v>
      </c>
      <c r="I5215" s="1566">
        <v>229.98699999999999</v>
      </c>
      <c r="J5215" s="1564">
        <f t="shared" si="270"/>
        <v>30</v>
      </c>
      <c r="K5215" s="1566">
        <f t="shared" si="271"/>
        <v>160.99090000000001</v>
      </c>
      <c r="L5215" s="1564"/>
      <c r="M5215" s="1564"/>
      <c r="N5215" s="1567">
        <f t="shared" si="272"/>
        <v>0</v>
      </c>
      <c r="O5215" s="2102"/>
      <c r="P5215" s="2102"/>
      <c r="Q5215" s="2102">
        <f t="shared" si="273"/>
        <v>0</v>
      </c>
      <c r="R5215" s="2386"/>
    </row>
    <row r="5216" spans="3:18" ht="14.25" customHeight="1">
      <c r="C5216" s="1562">
        <v>103</v>
      </c>
      <c r="D5216" s="1951" t="s">
        <v>6337</v>
      </c>
      <c r="E5216" s="1563">
        <v>10</v>
      </c>
      <c r="F5216" s="1564" t="s">
        <v>508</v>
      </c>
      <c r="G5216" s="1718">
        <v>2</v>
      </c>
      <c r="H5216" s="1564">
        <v>2022</v>
      </c>
      <c r="I5216" s="1566">
        <v>139.59</v>
      </c>
      <c r="J5216" s="1564">
        <f t="shared" si="270"/>
        <v>40</v>
      </c>
      <c r="K5216" s="1566">
        <f t="shared" si="271"/>
        <v>83.753999999999991</v>
      </c>
      <c r="L5216" s="1564"/>
      <c r="M5216" s="1564"/>
      <c r="N5216" s="1567">
        <f t="shared" si="272"/>
        <v>0</v>
      </c>
      <c r="O5216" s="2102"/>
      <c r="P5216" s="2102"/>
      <c r="Q5216" s="2102">
        <f t="shared" si="273"/>
        <v>0</v>
      </c>
      <c r="R5216" s="2386"/>
    </row>
    <row r="5217" spans="3:18" ht="14.25" customHeight="1">
      <c r="C5217" s="1562">
        <v>104</v>
      </c>
      <c r="D5217" s="1951" t="s">
        <v>2981</v>
      </c>
      <c r="E5217" s="1563">
        <v>10</v>
      </c>
      <c r="F5217" s="1564" t="s">
        <v>508</v>
      </c>
      <c r="G5217" s="1718">
        <v>4</v>
      </c>
      <c r="H5217" s="1564">
        <v>2023</v>
      </c>
      <c r="I5217" s="1566">
        <v>72.64</v>
      </c>
      <c r="J5217" s="1564">
        <f t="shared" si="270"/>
        <v>30</v>
      </c>
      <c r="K5217" s="1566">
        <f t="shared" si="271"/>
        <v>50.847999999999999</v>
      </c>
      <c r="L5217" s="1564"/>
      <c r="M5217" s="1564"/>
      <c r="N5217" s="1567">
        <f t="shared" si="272"/>
        <v>0</v>
      </c>
      <c r="O5217" s="2102"/>
      <c r="P5217" s="2102"/>
      <c r="Q5217" s="2102">
        <f t="shared" si="273"/>
        <v>0</v>
      </c>
      <c r="R5217" s="2386"/>
    </row>
    <row r="5218" spans="3:18" ht="14.25" customHeight="1">
      <c r="C5218" s="1562">
        <v>105</v>
      </c>
      <c r="D5218" s="1951" t="s">
        <v>5117</v>
      </c>
      <c r="E5218" s="1563">
        <v>10</v>
      </c>
      <c r="F5218" s="1564" t="s">
        <v>508</v>
      </c>
      <c r="G5218" s="1718">
        <v>4</v>
      </c>
      <c r="H5218" s="1564">
        <v>2023</v>
      </c>
      <c r="I5218" s="1566">
        <v>92.8</v>
      </c>
      <c r="J5218" s="1564">
        <f t="shared" si="270"/>
        <v>30</v>
      </c>
      <c r="K5218" s="1566">
        <f t="shared" si="271"/>
        <v>64.959999999999994</v>
      </c>
      <c r="L5218" s="1564"/>
      <c r="M5218" s="1564"/>
      <c r="N5218" s="1567">
        <f t="shared" si="272"/>
        <v>0</v>
      </c>
      <c r="O5218" s="2102"/>
      <c r="P5218" s="2102"/>
      <c r="Q5218" s="2102">
        <f t="shared" si="273"/>
        <v>0</v>
      </c>
      <c r="R5218" s="2386"/>
    </row>
    <row r="5219" spans="3:18" ht="14.25" customHeight="1">
      <c r="C5219" s="1773">
        <v>106</v>
      </c>
      <c r="D5219" s="1951" t="s">
        <v>2981</v>
      </c>
      <c r="E5219" s="1563">
        <v>10</v>
      </c>
      <c r="F5219" s="1564" t="s">
        <v>508</v>
      </c>
      <c r="G5219" s="1718">
        <v>8</v>
      </c>
      <c r="H5219" s="1564">
        <v>2023</v>
      </c>
      <c r="I5219" s="1566">
        <v>145.28</v>
      </c>
      <c r="J5219" s="1564">
        <f t="shared" si="270"/>
        <v>30</v>
      </c>
      <c r="K5219" s="1566">
        <f t="shared" si="271"/>
        <v>101.696</v>
      </c>
      <c r="L5219" s="1564"/>
      <c r="M5219" s="1564"/>
      <c r="N5219" s="1567">
        <f t="shared" si="272"/>
        <v>0</v>
      </c>
      <c r="O5219" s="2102"/>
      <c r="P5219" s="2102"/>
      <c r="Q5219" s="2102">
        <f t="shared" si="273"/>
        <v>0</v>
      </c>
      <c r="R5219" s="2386"/>
    </row>
    <row r="5220" spans="3:18" ht="14.25" customHeight="1">
      <c r="C5220" s="1562">
        <v>107</v>
      </c>
      <c r="D5220" s="1951" t="s">
        <v>2980</v>
      </c>
      <c r="E5220" s="1563">
        <v>10</v>
      </c>
      <c r="F5220" s="1564" t="s">
        <v>508</v>
      </c>
      <c r="G5220" s="1718">
        <v>6</v>
      </c>
      <c r="H5220" s="1564">
        <v>2022</v>
      </c>
      <c r="I5220" s="1566">
        <v>141.23400000000001</v>
      </c>
      <c r="J5220" s="1564">
        <f t="shared" si="270"/>
        <v>40</v>
      </c>
      <c r="K5220" s="1566">
        <f t="shared" si="271"/>
        <v>84.740399999999994</v>
      </c>
      <c r="L5220" s="1564"/>
      <c r="M5220" s="1564"/>
      <c r="N5220" s="1567">
        <f t="shared" si="272"/>
        <v>0</v>
      </c>
      <c r="O5220" s="2102"/>
      <c r="P5220" s="2102"/>
      <c r="Q5220" s="2102">
        <f t="shared" si="273"/>
        <v>0</v>
      </c>
      <c r="R5220" s="2386"/>
    </row>
    <row r="5221" spans="3:18" ht="14.25" customHeight="1">
      <c r="C5221" s="1562">
        <v>108</v>
      </c>
      <c r="D5221" s="1951" t="s">
        <v>2185</v>
      </c>
      <c r="E5221" s="1563">
        <v>10</v>
      </c>
      <c r="F5221" s="1564" t="s">
        <v>508</v>
      </c>
      <c r="G5221" s="1718">
        <v>10</v>
      </c>
      <c r="H5221" s="1564">
        <v>2023</v>
      </c>
      <c r="I5221" s="1566">
        <v>276.71800000000002</v>
      </c>
      <c r="J5221" s="1564">
        <f t="shared" si="270"/>
        <v>30</v>
      </c>
      <c r="K5221" s="1566">
        <f t="shared" si="271"/>
        <v>193.70260000000002</v>
      </c>
      <c r="L5221" s="1564"/>
      <c r="M5221" s="1564"/>
      <c r="N5221" s="1567">
        <f t="shared" si="272"/>
        <v>0</v>
      </c>
      <c r="O5221" s="2102"/>
      <c r="P5221" s="2102"/>
      <c r="Q5221" s="2102">
        <f t="shared" si="273"/>
        <v>0</v>
      </c>
      <c r="R5221" s="2386"/>
    </row>
    <row r="5222" spans="3:18" ht="14.25" customHeight="1">
      <c r="C5222" s="1562">
        <v>109</v>
      </c>
      <c r="D5222" s="1951" t="s">
        <v>2169</v>
      </c>
      <c r="E5222" s="1563">
        <v>10</v>
      </c>
      <c r="F5222" s="1564" t="s">
        <v>508</v>
      </c>
      <c r="G5222" s="1718">
        <v>5</v>
      </c>
      <c r="H5222" s="1564">
        <v>2023</v>
      </c>
      <c r="I5222" s="1566">
        <v>267</v>
      </c>
      <c r="J5222" s="1564">
        <f t="shared" si="270"/>
        <v>30</v>
      </c>
      <c r="K5222" s="1566">
        <f t="shared" si="271"/>
        <v>186.9</v>
      </c>
      <c r="L5222" s="1564"/>
      <c r="M5222" s="1564"/>
      <c r="N5222" s="1567">
        <f t="shared" si="272"/>
        <v>0</v>
      </c>
      <c r="O5222" s="2102"/>
      <c r="P5222" s="2102"/>
      <c r="Q5222" s="2102">
        <f t="shared" si="273"/>
        <v>0</v>
      </c>
      <c r="R5222" s="2386"/>
    </row>
    <row r="5223" spans="3:18" ht="14.25" customHeight="1">
      <c r="C5223" s="1773">
        <v>110</v>
      </c>
      <c r="D5223" s="1951" t="s">
        <v>6338</v>
      </c>
      <c r="E5223" s="1563">
        <v>10</v>
      </c>
      <c r="F5223" s="1564" t="s">
        <v>508</v>
      </c>
      <c r="G5223" s="1718">
        <v>15</v>
      </c>
      <c r="H5223" s="1564">
        <v>2022</v>
      </c>
      <c r="I5223" s="1566">
        <v>177.38399999999999</v>
      </c>
      <c r="J5223" s="1564">
        <f t="shared" si="270"/>
        <v>40</v>
      </c>
      <c r="K5223" s="1566">
        <f t="shared" si="271"/>
        <v>106.43039999999999</v>
      </c>
      <c r="L5223" s="1564"/>
      <c r="M5223" s="1564"/>
      <c r="N5223" s="1567">
        <f t="shared" si="272"/>
        <v>0</v>
      </c>
      <c r="O5223" s="2102"/>
      <c r="P5223" s="2102"/>
      <c r="Q5223" s="2102">
        <f t="shared" si="273"/>
        <v>0</v>
      </c>
      <c r="R5223" s="2386"/>
    </row>
    <row r="5224" spans="3:18" ht="14.25" customHeight="1">
      <c r="C5224" s="1562">
        <v>111</v>
      </c>
      <c r="D5224" s="1951" t="s">
        <v>2228</v>
      </c>
      <c r="E5224" s="1563">
        <v>10</v>
      </c>
      <c r="F5224" s="1564" t="s">
        <v>508</v>
      </c>
      <c r="G5224" s="1718">
        <v>4</v>
      </c>
      <c r="H5224" s="1564">
        <v>2023</v>
      </c>
      <c r="I5224" s="1566">
        <v>91.995000000000005</v>
      </c>
      <c r="J5224" s="1564">
        <f t="shared" si="270"/>
        <v>30</v>
      </c>
      <c r="K5224" s="1566">
        <f t="shared" si="271"/>
        <v>64.396500000000003</v>
      </c>
      <c r="L5224" s="1564"/>
      <c r="M5224" s="1564"/>
      <c r="N5224" s="1567">
        <f t="shared" si="272"/>
        <v>0</v>
      </c>
      <c r="O5224" s="2102"/>
      <c r="P5224" s="2102"/>
      <c r="Q5224" s="2102">
        <f t="shared" si="273"/>
        <v>0</v>
      </c>
      <c r="R5224" s="2386"/>
    </row>
    <row r="5225" spans="3:18" ht="14.25" customHeight="1">
      <c r="C5225" s="1562">
        <v>112</v>
      </c>
      <c r="D5225" s="1951" t="s">
        <v>6339</v>
      </c>
      <c r="E5225" s="1563">
        <v>10</v>
      </c>
      <c r="F5225" s="1564" t="s">
        <v>508</v>
      </c>
      <c r="G5225" s="1718">
        <v>2</v>
      </c>
      <c r="H5225" s="1564">
        <v>2023</v>
      </c>
      <c r="I5225" s="1566">
        <v>36.32</v>
      </c>
      <c r="J5225" s="1564">
        <f t="shared" si="270"/>
        <v>30</v>
      </c>
      <c r="K5225" s="1566">
        <f t="shared" si="271"/>
        <v>25.423999999999999</v>
      </c>
      <c r="L5225" s="1564"/>
      <c r="M5225" s="1564"/>
      <c r="N5225" s="1567">
        <f t="shared" si="272"/>
        <v>0</v>
      </c>
      <c r="O5225" s="2102"/>
      <c r="P5225" s="2102"/>
      <c r="Q5225" s="2102">
        <f t="shared" si="273"/>
        <v>0</v>
      </c>
      <c r="R5225" s="2386"/>
    </row>
    <row r="5226" spans="3:18" ht="14.25" customHeight="1">
      <c r="C5226" s="1562">
        <v>113</v>
      </c>
      <c r="D5226" s="1951" t="s">
        <v>7693</v>
      </c>
      <c r="E5226" s="1563">
        <v>10</v>
      </c>
      <c r="F5226" s="1564" t="s">
        <v>508</v>
      </c>
      <c r="G5226" s="1718">
        <v>6</v>
      </c>
      <c r="H5226" s="1564">
        <v>2022</v>
      </c>
      <c r="I5226" s="1566">
        <v>70.95</v>
      </c>
      <c r="J5226" s="1564">
        <f t="shared" si="270"/>
        <v>40</v>
      </c>
      <c r="K5226" s="1566">
        <f t="shared" si="271"/>
        <v>42.57</v>
      </c>
      <c r="L5226" s="1564"/>
      <c r="M5226" s="1564"/>
      <c r="N5226" s="1567">
        <f t="shared" si="272"/>
        <v>0</v>
      </c>
      <c r="O5226" s="2102"/>
      <c r="P5226" s="2102"/>
      <c r="Q5226" s="2102">
        <f t="shared" si="273"/>
        <v>0</v>
      </c>
      <c r="R5226" s="2386"/>
    </row>
    <row r="5227" spans="3:18" ht="14.25" customHeight="1">
      <c r="C5227" s="1773">
        <v>114</v>
      </c>
      <c r="D5227" s="1951" t="s">
        <v>5145</v>
      </c>
      <c r="E5227" s="1563">
        <v>10</v>
      </c>
      <c r="F5227" s="1564" t="s">
        <v>508</v>
      </c>
      <c r="G5227" s="1718">
        <v>6</v>
      </c>
      <c r="H5227" s="1564">
        <v>2023</v>
      </c>
      <c r="I5227" s="1566">
        <v>92.8</v>
      </c>
      <c r="J5227" s="1564">
        <f t="shared" si="270"/>
        <v>30</v>
      </c>
      <c r="K5227" s="1566">
        <f t="shared" si="271"/>
        <v>64.959999999999994</v>
      </c>
      <c r="L5227" s="1564"/>
      <c r="M5227" s="1564"/>
      <c r="N5227" s="1567">
        <f t="shared" si="272"/>
        <v>0</v>
      </c>
      <c r="O5227" s="2102"/>
      <c r="P5227" s="2102"/>
      <c r="Q5227" s="2102">
        <f t="shared" si="273"/>
        <v>0</v>
      </c>
      <c r="R5227" s="2386"/>
    </row>
    <row r="5228" spans="3:18" ht="14.25" customHeight="1">
      <c r="C5228" s="1562">
        <v>115</v>
      </c>
      <c r="D5228" s="1951" t="s">
        <v>7694</v>
      </c>
      <c r="E5228" s="1563">
        <v>10</v>
      </c>
      <c r="F5228" s="1564" t="s">
        <v>508</v>
      </c>
      <c r="G5228" s="1718">
        <v>7</v>
      </c>
      <c r="H5228" s="1564">
        <v>2024</v>
      </c>
      <c r="I5228" s="1566">
        <v>191.8</v>
      </c>
      <c r="J5228" s="1564">
        <f t="shared" si="270"/>
        <v>20</v>
      </c>
      <c r="K5228" s="1566">
        <f t="shared" si="271"/>
        <v>153.44</v>
      </c>
      <c r="L5228" s="1564"/>
      <c r="M5228" s="1564"/>
      <c r="N5228" s="1567">
        <f t="shared" si="272"/>
        <v>0</v>
      </c>
      <c r="O5228" s="2102"/>
      <c r="P5228" s="2102"/>
      <c r="Q5228" s="2102">
        <f t="shared" si="273"/>
        <v>0</v>
      </c>
      <c r="R5228" s="2386"/>
    </row>
    <row r="5229" spans="3:18" ht="14.25" customHeight="1">
      <c r="C5229" s="1562">
        <v>116</v>
      </c>
      <c r="D5229" s="1951" t="s">
        <v>7695</v>
      </c>
      <c r="E5229" s="1563">
        <v>10</v>
      </c>
      <c r="F5229" s="1564" t="s">
        <v>508</v>
      </c>
      <c r="G5229" s="1718">
        <v>8</v>
      </c>
      <c r="H5229" s="1564">
        <v>2024</v>
      </c>
      <c r="I5229" s="1566">
        <v>148.80000000000001</v>
      </c>
      <c r="J5229" s="1564">
        <f t="shared" si="270"/>
        <v>20</v>
      </c>
      <c r="K5229" s="1566">
        <f t="shared" si="271"/>
        <v>119.04</v>
      </c>
      <c r="L5229" s="1564"/>
      <c r="M5229" s="1564"/>
      <c r="N5229" s="1567">
        <f t="shared" si="272"/>
        <v>0</v>
      </c>
      <c r="O5229" s="2102"/>
      <c r="P5229" s="2102"/>
      <c r="Q5229" s="2102">
        <f t="shared" si="273"/>
        <v>0</v>
      </c>
      <c r="R5229" s="2386"/>
    </row>
    <row r="5230" spans="3:18" ht="14.25" customHeight="1">
      <c r="C5230" s="1562">
        <v>117</v>
      </c>
      <c r="D5230" s="1951" t="s">
        <v>7696</v>
      </c>
      <c r="E5230" s="1563">
        <v>10</v>
      </c>
      <c r="F5230" s="1564" t="s">
        <v>508</v>
      </c>
      <c r="G5230" s="1718">
        <v>2</v>
      </c>
      <c r="H5230" s="1564">
        <v>2024</v>
      </c>
      <c r="I5230" s="1566">
        <v>52.88</v>
      </c>
      <c r="J5230" s="1564">
        <f t="shared" si="270"/>
        <v>20</v>
      </c>
      <c r="K5230" s="1566">
        <f t="shared" si="271"/>
        <v>42.304000000000002</v>
      </c>
      <c r="L5230" s="1564"/>
      <c r="M5230" s="1564"/>
      <c r="N5230" s="1567">
        <f t="shared" si="272"/>
        <v>0</v>
      </c>
      <c r="O5230" s="2102"/>
      <c r="P5230" s="2102"/>
      <c r="Q5230" s="2102">
        <f t="shared" si="273"/>
        <v>0</v>
      </c>
      <c r="R5230" s="2438"/>
    </row>
    <row r="5231" spans="3:18" ht="14.25" customHeight="1">
      <c r="C5231" s="1591">
        <v>1</v>
      </c>
      <c r="D5231" s="1971" t="s">
        <v>2160</v>
      </c>
      <c r="E5231" s="1830">
        <v>10</v>
      </c>
      <c r="F5231" s="1829" t="s">
        <v>508</v>
      </c>
      <c r="G5231" s="1831">
        <v>1</v>
      </c>
      <c r="H5231" s="1829">
        <v>2008</v>
      </c>
      <c r="I5231" s="1832">
        <v>400</v>
      </c>
      <c r="J5231" s="1829">
        <f t="shared" si="270"/>
        <v>100</v>
      </c>
      <c r="K5231" s="1832">
        <f t="shared" si="271"/>
        <v>0</v>
      </c>
      <c r="L5231" s="1829"/>
      <c r="M5231" s="1829"/>
      <c r="N5231" s="1833">
        <f t="shared" si="272"/>
        <v>0</v>
      </c>
      <c r="O5231" s="2144"/>
      <c r="P5231" s="2144"/>
      <c r="Q5231" s="2144">
        <f t="shared" si="273"/>
        <v>0</v>
      </c>
      <c r="R5231" s="2407" t="s">
        <v>7256</v>
      </c>
    </row>
    <row r="5232" spans="3:18" ht="14.25" customHeight="1">
      <c r="C5232" s="1591">
        <v>2</v>
      </c>
      <c r="D5232" s="1952" t="s">
        <v>6340</v>
      </c>
      <c r="E5232" s="1592">
        <v>10</v>
      </c>
      <c r="F5232" s="1593" t="s">
        <v>508</v>
      </c>
      <c r="G5232" s="1728">
        <v>3</v>
      </c>
      <c r="H5232" s="1593">
        <v>2005</v>
      </c>
      <c r="I5232" s="1595">
        <v>596.54700000000003</v>
      </c>
      <c r="J5232" s="1593">
        <f t="shared" si="270"/>
        <v>100</v>
      </c>
      <c r="K5232" s="1595">
        <f t="shared" si="271"/>
        <v>0</v>
      </c>
      <c r="L5232" s="1593"/>
      <c r="M5232" s="1593"/>
      <c r="N5232" s="1596">
        <f t="shared" si="272"/>
        <v>0</v>
      </c>
      <c r="O5232" s="2105"/>
      <c r="P5232" s="2105"/>
      <c r="Q5232" s="2105">
        <f t="shared" si="273"/>
        <v>0</v>
      </c>
      <c r="R5232" s="2408"/>
    </row>
    <row r="5233" spans="3:18" ht="14.25" customHeight="1">
      <c r="C5233" s="1591">
        <v>3</v>
      </c>
      <c r="D5233" s="1952" t="s">
        <v>6341</v>
      </c>
      <c r="E5233" s="1592">
        <v>10</v>
      </c>
      <c r="F5233" s="1593" t="s">
        <v>508</v>
      </c>
      <c r="G5233" s="1728">
        <v>1</v>
      </c>
      <c r="H5233" s="1593">
        <v>2005</v>
      </c>
      <c r="I5233" s="1595">
        <v>138.5</v>
      </c>
      <c r="J5233" s="1593">
        <f t="shared" si="270"/>
        <v>100</v>
      </c>
      <c r="K5233" s="1595">
        <f t="shared" si="271"/>
        <v>0</v>
      </c>
      <c r="L5233" s="1593"/>
      <c r="M5233" s="1593"/>
      <c r="N5233" s="1596">
        <f t="shared" si="272"/>
        <v>0</v>
      </c>
      <c r="O5233" s="2105"/>
      <c r="P5233" s="2105"/>
      <c r="Q5233" s="2105">
        <f t="shared" si="273"/>
        <v>0</v>
      </c>
      <c r="R5233" s="2408"/>
    </row>
    <row r="5234" spans="3:18" ht="14.25" customHeight="1">
      <c r="C5234" s="1591">
        <v>4</v>
      </c>
      <c r="D5234" s="1952" t="s">
        <v>6342</v>
      </c>
      <c r="E5234" s="1592">
        <v>10</v>
      </c>
      <c r="F5234" s="1593" t="s">
        <v>508</v>
      </c>
      <c r="G5234" s="1728">
        <v>1</v>
      </c>
      <c r="H5234" s="1593">
        <v>2005</v>
      </c>
      <c r="I5234" s="1595">
        <v>139.16200000000001</v>
      </c>
      <c r="J5234" s="1593">
        <f t="shared" si="270"/>
        <v>100</v>
      </c>
      <c r="K5234" s="1595">
        <f t="shared" si="271"/>
        <v>0</v>
      </c>
      <c r="L5234" s="1593"/>
      <c r="M5234" s="1593"/>
      <c r="N5234" s="1596">
        <f t="shared" si="272"/>
        <v>0</v>
      </c>
      <c r="O5234" s="2105"/>
      <c r="P5234" s="2105"/>
      <c r="Q5234" s="2105">
        <f t="shared" si="273"/>
        <v>0</v>
      </c>
      <c r="R5234" s="2408"/>
    </row>
    <row r="5235" spans="3:18" ht="14.25" customHeight="1">
      <c r="C5235" s="1591">
        <v>5</v>
      </c>
      <c r="D5235" s="1952" t="s">
        <v>2651</v>
      </c>
      <c r="E5235" s="1592">
        <v>10</v>
      </c>
      <c r="F5235" s="1593" t="s">
        <v>508</v>
      </c>
      <c r="G5235" s="1728">
        <v>3</v>
      </c>
      <c r="H5235" s="1593">
        <v>2005</v>
      </c>
      <c r="I5235" s="1595">
        <v>193.6755</v>
      </c>
      <c r="J5235" s="1593">
        <f t="shared" si="270"/>
        <v>100</v>
      </c>
      <c r="K5235" s="1595">
        <f t="shared" si="271"/>
        <v>0</v>
      </c>
      <c r="L5235" s="1593"/>
      <c r="M5235" s="1593"/>
      <c r="N5235" s="1596">
        <f t="shared" si="272"/>
        <v>0</v>
      </c>
      <c r="O5235" s="2105"/>
      <c r="P5235" s="2105"/>
      <c r="Q5235" s="2105">
        <f t="shared" si="273"/>
        <v>0</v>
      </c>
      <c r="R5235" s="2408"/>
    </row>
    <row r="5236" spans="3:18" ht="14.25" customHeight="1">
      <c r="C5236" s="1591">
        <v>6</v>
      </c>
      <c r="D5236" s="1952" t="s">
        <v>6343</v>
      </c>
      <c r="E5236" s="1592">
        <v>10</v>
      </c>
      <c r="F5236" s="1593" t="s">
        <v>508</v>
      </c>
      <c r="G5236" s="1728">
        <v>5</v>
      </c>
      <c r="H5236" s="1593">
        <v>2005</v>
      </c>
      <c r="I5236" s="1595">
        <v>673.4616666666667</v>
      </c>
      <c r="J5236" s="1593">
        <f t="shared" si="270"/>
        <v>100</v>
      </c>
      <c r="K5236" s="1595">
        <f t="shared" si="271"/>
        <v>0</v>
      </c>
      <c r="L5236" s="1593"/>
      <c r="M5236" s="1593"/>
      <c r="N5236" s="1596">
        <f t="shared" si="272"/>
        <v>0</v>
      </c>
      <c r="O5236" s="2105"/>
      <c r="P5236" s="2105"/>
      <c r="Q5236" s="2105">
        <f t="shared" si="273"/>
        <v>0</v>
      </c>
      <c r="R5236" s="2408"/>
    </row>
    <row r="5237" spans="3:18" ht="14.25" customHeight="1">
      <c r="C5237" s="1591">
        <v>7</v>
      </c>
      <c r="D5237" s="1952" t="s">
        <v>6344</v>
      </c>
      <c r="E5237" s="1592">
        <v>10</v>
      </c>
      <c r="F5237" s="1593" t="s">
        <v>508</v>
      </c>
      <c r="G5237" s="1728">
        <v>7</v>
      </c>
      <c r="H5237" s="1593">
        <v>2005</v>
      </c>
      <c r="I5237" s="1595">
        <v>451.90949999999998</v>
      </c>
      <c r="J5237" s="1593">
        <f t="shared" si="270"/>
        <v>100</v>
      </c>
      <c r="K5237" s="1595">
        <f t="shared" si="271"/>
        <v>0</v>
      </c>
      <c r="L5237" s="1593"/>
      <c r="M5237" s="1593"/>
      <c r="N5237" s="1596">
        <f t="shared" si="272"/>
        <v>0</v>
      </c>
      <c r="O5237" s="2105"/>
      <c r="P5237" s="2105"/>
      <c r="Q5237" s="2105">
        <f t="shared" si="273"/>
        <v>0</v>
      </c>
      <c r="R5237" s="2408"/>
    </row>
    <row r="5238" spans="3:18" ht="14.25" customHeight="1">
      <c r="C5238" s="1591">
        <v>8</v>
      </c>
      <c r="D5238" s="1952" t="s">
        <v>2652</v>
      </c>
      <c r="E5238" s="1592">
        <v>10</v>
      </c>
      <c r="F5238" s="1593" t="s">
        <v>508</v>
      </c>
      <c r="G5238" s="1728">
        <v>38</v>
      </c>
      <c r="H5238" s="1593">
        <v>2005</v>
      </c>
      <c r="I5238" s="1595">
        <v>2274.2049999999999</v>
      </c>
      <c r="J5238" s="1593">
        <f t="shared" si="270"/>
        <v>100</v>
      </c>
      <c r="K5238" s="1595">
        <f t="shared" si="271"/>
        <v>0</v>
      </c>
      <c r="L5238" s="1593"/>
      <c r="M5238" s="1593"/>
      <c r="N5238" s="1596">
        <f t="shared" si="272"/>
        <v>0</v>
      </c>
      <c r="O5238" s="2105"/>
      <c r="P5238" s="2105"/>
      <c r="Q5238" s="2105">
        <f t="shared" si="273"/>
        <v>0</v>
      </c>
      <c r="R5238" s="2408"/>
    </row>
    <row r="5239" spans="3:18" ht="14.25" customHeight="1">
      <c r="C5239" s="1591">
        <v>9</v>
      </c>
      <c r="D5239" s="1952" t="s">
        <v>6345</v>
      </c>
      <c r="E5239" s="1592">
        <v>10</v>
      </c>
      <c r="F5239" s="1593" t="s">
        <v>508</v>
      </c>
      <c r="G5239" s="1728">
        <v>17</v>
      </c>
      <c r="H5239" s="1593">
        <v>2005</v>
      </c>
      <c r="I5239" s="1595">
        <v>839.81700000000001</v>
      </c>
      <c r="J5239" s="1593">
        <f t="shared" si="270"/>
        <v>100</v>
      </c>
      <c r="K5239" s="1595">
        <f t="shared" si="271"/>
        <v>0</v>
      </c>
      <c r="L5239" s="1593"/>
      <c r="M5239" s="1593"/>
      <c r="N5239" s="1596">
        <f t="shared" si="272"/>
        <v>0</v>
      </c>
      <c r="O5239" s="2105"/>
      <c r="P5239" s="2105"/>
      <c r="Q5239" s="2105">
        <f t="shared" si="273"/>
        <v>0</v>
      </c>
      <c r="R5239" s="2408"/>
    </row>
    <row r="5240" spans="3:18" ht="14.25" customHeight="1">
      <c r="C5240" s="1591">
        <v>10</v>
      </c>
      <c r="D5240" s="1952" t="s">
        <v>2667</v>
      </c>
      <c r="E5240" s="1592">
        <v>10</v>
      </c>
      <c r="F5240" s="1593" t="s">
        <v>508</v>
      </c>
      <c r="G5240" s="1728">
        <v>2</v>
      </c>
      <c r="H5240" s="1593">
        <v>2005</v>
      </c>
      <c r="I5240" s="1595">
        <v>130.7355</v>
      </c>
      <c r="J5240" s="1593">
        <f t="shared" si="270"/>
        <v>100</v>
      </c>
      <c r="K5240" s="1595">
        <f t="shared" si="271"/>
        <v>0</v>
      </c>
      <c r="L5240" s="1593"/>
      <c r="M5240" s="1593"/>
      <c r="N5240" s="1596">
        <f t="shared" si="272"/>
        <v>0</v>
      </c>
      <c r="O5240" s="2105"/>
      <c r="P5240" s="2105"/>
      <c r="Q5240" s="2105">
        <f t="shared" si="273"/>
        <v>0</v>
      </c>
      <c r="R5240" s="2408"/>
    </row>
    <row r="5241" spans="3:18" ht="14.25" customHeight="1">
      <c r="C5241" s="1591">
        <v>11</v>
      </c>
      <c r="D5241" s="1952" t="s">
        <v>2668</v>
      </c>
      <c r="E5241" s="1592">
        <v>10</v>
      </c>
      <c r="F5241" s="1593" t="s">
        <v>508</v>
      </c>
      <c r="G5241" s="1728">
        <v>1</v>
      </c>
      <c r="H5241" s="1593">
        <v>2005</v>
      </c>
      <c r="I5241" s="1595">
        <v>65.367500000000007</v>
      </c>
      <c r="J5241" s="1593">
        <f t="shared" si="270"/>
        <v>100</v>
      </c>
      <c r="K5241" s="1595">
        <f t="shared" si="271"/>
        <v>0</v>
      </c>
      <c r="L5241" s="1593"/>
      <c r="M5241" s="1593"/>
      <c r="N5241" s="1596">
        <f t="shared" si="272"/>
        <v>0</v>
      </c>
      <c r="O5241" s="2105"/>
      <c r="P5241" s="2105"/>
      <c r="Q5241" s="2105">
        <f t="shared" si="273"/>
        <v>0</v>
      </c>
      <c r="R5241" s="2408"/>
    </row>
    <row r="5242" spans="3:18" ht="14.25" customHeight="1">
      <c r="C5242" s="1591">
        <v>12</v>
      </c>
      <c r="D5242" s="1952" t="s">
        <v>2666</v>
      </c>
      <c r="E5242" s="1592">
        <v>10</v>
      </c>
      <c r="F5242" s="1593" t="s">
        <v>508</v>
      </c>
      <c r="G5242" s="1728">
        <v>1</v>
      </c>
      <c r="H5242" s="1593">
        <v>2005</v>
      </c>
      <c r="I5242" s="1595">
        <v>120.3515</v>
      </c>
      <c r="J5242" s="1593">
        <f t="shared" ref="J5242:J5305" si="274">IF(($J$14-H5242)*J$4380&gt;100,100,($J$14-H5242)*J$4380)</f>
        <v>100</v>
      </c>
      <c r="K5242" s="1595">
        <f t="shared" ref="K5242:K5305" si="275">IF(J5242=100,0,I5242-I5242*J5242%)</f>
        <v>0</v>
      </c>
      <c r="L5242" s="1593"/>
      <c r="M5242" s="1593"/>
      <c r="N5242" s="1596">
        <f t="shared" ref="N5242:N5305" si="276">+L5242*M5242</f>
        <v>0</v>
      </c>
      <c r="O5242" s="2105"/>
      <c r="P5242" s="2105"/>
      <c r="Q5242" s="2105">
        <f t="shared" ref="Q5242:Q5305" si="277">+O5242*P5242</f>
        <v>0</v>
      </c>
      <c r="R5242" s="2408"/>
    </row>
    <row r="5243" spans="3:18" ht="14.25" customHeight="1">
      <c r="C5243" s="1591">
        <v>13</v>
      </c>
      <c r="D5243" s="1952" t="s">
        <v>2667</v>
      </c>
      <c r="E5243" s="1592">
        <v>10</v>
      </c>
      <c r="F5243" s="1593" t="s">
        <v>508</v>
      </c>
      <c r="G5243" s="1728">
        <v>1</v>
      </c>
      <c r="H5243" s="1593">
        <v>2005</v>
      </c>
      <c r="I5243" s="1595">
        <v>55.832000000000001</v>
      </c>
      <c r="J5243" s="1593">
        <f t="shared" si="274"/>
        <v>100</v>
      </c>
      <c r="K5243" s="1595">
        <f t="shared" si="275"/>
        <v>0</v>
      </c>
      <c r="L5243" s="1593"/>
      <c r="M5243" s="1593"/>
      <c r="N5243" s="1596">
        <f t="shared" si="276"/>
        <v>0</v>
      </c>
      <c r="O5243" s="2105"/>
      <c r="P5243" s="2105"/>
      <c r="Q5243" s="2105">
        <f t="shared" si="277"/>
        <v>0</v>
      </c>
      <c r="R5243" s="2408"/>
    </row>
    <row r="5244" spans="3:18" ht="14.25" customHeight="1">
      <c r="C5244" s="1591">
        <v>14</v>
      </c>
      <c r="D5244" s="1952" t="s">
        <v>6346</v>
      </c>
      <c r="E5244" s="1592">
        <v>10</v>
      </c>
      <c r="F5244" s="1593" t="s">
        <v>508</v>
      </c>
      <c r="G5244" s="1728">
        <v>1</v>
      </c>
      <c r="H5244" s="1593">
        <v>2005</v>
      </c>
      <c r="I5244" s="1595">
        <v>55.832000000000001</v>
      </c>
      <c r="J5244" s="1593">
        <f t="shared" si="274"/>
        <v>100</v>
      </c>
      <c r="K5244" s="1595">
        <f t="shared" si="275"/>
        <v>0</v>
      </c>
      <c r="L5244" s="1593"/>
      <c r="M5244" s="1593"/>
      <c r="N5244" s="1596">
        <f t="shared" si="276"/>
        <v>0</v>
      </c>
      <c r="O5244" s="2105"/>
      <c r="P5244" s="2105"/>
      <c r="Q5244" s="2105">
        <f t="shared" si="277"/>
        <v>0</v>
      </c>
      <c r="R5244" s="2408"/>
    </row>
    <row r="5245" spans="3:18" ht="14.25" customHeight="1">
      <c r="C5245" s="1591">
        <v>15</v>
      </c>
      <c r="D5245" s="1952" t="s">
        <v>6347</v>
      </c>
      <c r="E5245" s="1592">
        <v>10</v>
      </c>
      <c r="F5245" s="1593" t="s">
        <v>508</v>
      </c>
      <c r="G5245" s="1728">
        <v>1</v>
      </c>
      <c r="H5245" s="1593">
        <v>2005</v>
      </c>
      <c r="I5245" s="1595">
        <v>42.722999999999999</v>
      </c>
      <c r="J5245" s="1593">
        <f t="shared" si="274"/>
        <v>100</v>
      </c>
      <c r="K5245" s="1595">
        <f t="shared" si="275"/>
        <v>0</v>
      </c>
      <c r="L5245" s="1593"/>
      <c r="M5245" s="1593"/>
      <c r="N5245" s="1596">
        <f t="shared" si="276"/>
        <v>0</v>
      </c>
      <c r="O5245" s="2105"/>
      <c r="P5245" s="2105"/>
      <c r="Q5245" s="2105">
        <f t="shared" si="277"/>
        <v>0</v>
      </c>
      <c r="R5245" s="2408"/>
    </row>
    <row r="5246" spans="3:18" ht="14.25" customHeight="1">
      <c r="C5246" s="1591">
        <v>16</v>
      </c>
      <c r="D5246" s="1952" t="s">
        <v>6347</v>
      </c>
      <c r="E5246" s="1592">
        <v>10</v>
      </c>
      <c r="F5246" s="1593" t="s">
        <v>508</v>
      </c>
      <c r="G5246" s="1728">
        <v>32</v>
      </c>
      <c r="H5246" s="1593">
        <v>2005</v>
      </c>
      <c r="I5246" s="1595">
        <v>1600.64</v>
      </c>
      <c r="J5246" s="1593">
        <f t="shared" si="274"/>
        <v>100</v>
      </c>
      <c r="K5246" s="1595">
        <f t="shared" si="275"/>
        <v>0</v>
      </c>
      <c r="L5246" s="1593"/>
      <c r="M5246" s="1593"/>
      <c r="N5246" s="1596">
        <f t="shared" si="276"/>
        <v>0</v>
      </c>
      <c r="O5246" s="2105"/>
      <c r="P5246" s="2105"/>
      <c r="Q5246" s="2105">
        <f t="shared" si="277"/>
        <v>0</v>
      </c>
      <c r="R5246" s="2408"/>
    </row>
    <row r="5247" spans="3:18" ht="14.25" customHeight="1">
      <c r="C5247" s="1591">
        <v>17</v>
      </c>
      <c r="D5247" s="1952" t="s">
        <v>6348</v>
      </c>
      <c r="E5247" s="1592">
        <v>10</v>
      </c>
      <c r="F5247" s="1593" t="s">
        <v>508</v>
      </c>
      <c r="G5247" s="1728">
        <v>1</v>
      </c>
      <c r="H5247" s="1593">
        <v>2008</v>
      </c>
      <c r="I5247" s="1595">
        <v>300</v>
      </c>
      <c r="J5247" s="1593">
        <f t="shared" si="274"/>
        <v>100</v>
      </c>
      <c r="K5247" s="1595">
        <f t="shared" si="275"/>
        <v>0</v>
      </c>
      <c r="L5247" s="1593"/>
      <c r="M5247" s="1593"/>
      <c r="N5247" s="1596">
        <f t="shared" si="276"/>
        <v>0</v>
      </c>
      <c r="O5247" s="2105"/>
      <c r="P5247" s="2105"/>
      <c r="Q5247" s="2105">
        <f t="shared" si="277"/>
        <v>0</v>
      </c>
      <c r="R5247" s="2408"/>
    </row>
    <row r="5248" spans="3:18" ht="14.25" customHeight="1">
      <c r="C5248" s="1591">
        <v>18</v>
      </c>
      <c r="D5248" s="1952" t="s">
        <v>2665</v>
      </c>
      <c r="E5248" s="1592">
        <v>10</v>
      </c>
      <c r="F5248" s="1593" t="s">
        <v>508</v>
      </c>
      <c r="G5248" s="1728">
        <v>37</v>
      </c>
      <c r="H5248" s="1593">
        <v>2008</v>
      </c>
      <c r="I5248" s="1595">
        <v>2146</v>
      </c>
      <c r="J5248" s="1593">
        <f t="shared" si="274"/>
        <v>100</v>
      </c>
      <c r="K5248" s="1595">
        <f t="shared" si="275"/>
        <v>0</v>
      </c>
      <c r="L5248" s="1593"/>
      <c r="M5248" s="1593"/>
      <c r="N5248" s="1596">
        <f t="shared" si="276"/>
        <v>0</v>
      </c>
      <c r="O5248" s="2105"/>
      <c r="P5248" s="2105"/>
      <c r="Q5248" s="2105">
        <f t="shared" si="277"/>
        <v>0</v>
      </c>
      <c r="R5248" s="2408"/>
    </row>
    <row r="5249" spans="3:18" ht="14.25" customHeight="1">
      <c r="C5249" s="1591">
        <v>19</v>
      </c>
      <c r="D5249" s="1952" t="s">
        <v>6349</v>
      </c>
      <c r="E5249" s="1592">
        <v>10</v>
      </c>
      <c r="F5249" s="1593" t="s">
        <v>508</v>
      </c>
      <c r="G5249" s="1728">
        <v>2</v>
      </c>
      <c r="H5249" s="1593">
        <v>2008</v>
      </c>
      <c r="I5249" s="1595">
        <v>570</v>
      </c>
      <c r="J5249" s="1593">
        <f t="shared" si="274"/>
        <v>100</v>
      </c>
      <c r="K5249" s="1595">
        <f t="shared" si="275"/>
        <v>0</v>
      </c>
      <c r="L5249" s="1593"/>
      <c r="M5249" s="1593"/>
      <c r="N5249" s="1596">
        <f t="shared" si="276"/>
        <v>0</v>
      </c>
      <c r="O5249" s="2105"/>
      <c r="P5249" s="2105"/>
      <c r="Q5249" s="2105">
        <f t="shared" si="277"/>
        <v>0</v>
      </c>
      <c r="R5249" s="2408"/>
    </row>
    <row r="5250" spans="3:18" ht="14.25" customHeight="1">
      <c r="C5250" s="1591">
        <v>20</v>
      </c>
      <c r="D5250" s="1952" t="s">
        <v>2113</v>
      </c>
      <c r="E5250" s="1592">
        <v>10</v>
      </c>
      <c r="F5250" s="1593" t="s">
        <v>508</v>
      </c>
      <c r="G5250" s="1728">
        <v>1</v>
      </c>
      <c r="H5250" s="1593">
        <v>2008</v>
      </c>
      <c r="I5250" s="1595">
        <v>176.33600000000001</v>
      </c>
      <c r="J5250" s="1593">
        <f t="shared" si="274"/>
        <v>100</v>
      </c>
      <c r="K5250" s="1595">
        <f t="shared" si="275"/>
        <v>0</v>
      </c>
      <c r="L5250" s="1593"/>
      <c r="M5250" s="1593"/>
      <c r="N5250" s="1596">
        <f t="shared" si="276"/>
        <v>0</v>
      </c>
      <c r="O5250" s="2105"/>
      <c r="P5250" s="2105"/>
      <c r="Q5250" s="2105">
        <f t="shared" si="277"/>
        <v>0</v>
      </c>
      <c r="R5250" s="2408"/>
    </row>
    <row r="5251" spans="3:18" ht="14.25" customHeight="1">
      <c r="C5251" s="1591">
        <v>21</v>
      </c>
      <c r="D5251" s="1952" t="s">
        <v>2692</v>
      </c>
      <c r="E5251" s="1592">
        <v>10</v>
      </c>
      <c r="F5251" s="1593" t="s">
        <v>508</v>
      </c>
      <c r="G5251" s="1728">
        <v>1</v>
      </c>
      <c r="H5251" s="1593">
        <v>2008</v>
      </c>
      <c r="I5251" s="1595">
        <v>75.572663333332997</v>
      </c>
      <c r="J5251" s="1593">
        <f t="shared" si="274"/>
        <v>100</v>
      </c>
      <c r="K5251" s="1595">
        <f t="shared" si="275"/>
        <v>0</v>
      </c>
      <c r="L5251" s="1593"/>
      <c r="M5251" s="1593"/>
      <c r="N5251" s="1596">
        <f t="shared" si="276"/>
        <v>0</v>
      </c>
      <c r="O5251" s="2105"/>
      <c r="P5251" s="2105"/>
      <c r="Q5251" s="2105">
        <f t="shared" si="277"/>
        <v>0</v>
      </c>
      <c r="R5251" s="2408"/>
    </row>
    <row r="5252" spans="3:18" ht="14.25" customHeight="1">
      <c r="C5252" s="1591">
        <v>22</v>
      </c>
      <c r="D5252" s="1952" t="s">
        <v>2136</v>
      </c>
      <c r="E5252" s="1592">
        <v>10</v>
      </c>
      <c r="F5252" s="1593" t="s">
        <v>508</v>
      </c>
      <c r="G5252" s="1728">
        <v>1</v>
      </c>
      <c r="H5252" s="1593">
        <v>2008</v>
      </c>
      <c r="I5252" s="1595">
        <v>75.572663333332997</v>
      </c>
      <c r="J5252" s="1593">
        <f t="shared" si="274"/>
        <v>100</v>
      </c>
      <c r="K5252" s="1595">
        <f t="shared" si="275"/>
        <v>0</v>
      </c>
      <c r="L5252" s="1593"/>
      <c r="M5252" s="1593"/>
      <c r="N5252" s="1596">
        <f t="shared" si="276"/>
        <v>0</v>
      </c>
      <c r="O5252" s="2105"/>
      <c r="P5252" s="2105"/>
      <c r="Q5252" s="2105">
        <f t="shared" si="277"/>
        <v>0</v>
      </c>
      <c r="R5252" s="2408"/>
    </row>
    <row r="5253" spans="3:18" ht="14.25" customHeight="1">
      <c r="C5253" s="1591">
        <v>23</v>
      </c>
      <c r="D5253" s="1952" t="s">
        <v>6350</v>
      </c>
      <c r="E5253" s="1592">
        <v>10</v>
      </c>
      <c r="F5253" s="1593" t="s">
        <v>508</v>
      </c>
      <c r="G5253" s="1728">
        <v>1</v>
      </c>
      <c r="H5253" s="1593">
        <v>2005</v>
      </c>
      <c r="I5253" s="1595">
        <v>50.02</v>
      </c>
      <c r="J5253" s="1593">
        <f t="shared" si="274"/>
        <v>100</v>
      </c>
      <c r="K5253" s="1595">
        <f t="shared" si="275"/>
        <v>0</v>
      </c>
      <c r="L5253" s="1593"/>
      <c r="M5253" s="1593"/>
      <c r="N5253" s="1596">
        <f t="shared" si="276"/>
        <v>0</v>
      </c>
      <c r="O5253" s="2105"/>
      <c r="P5253" s="2105"/>
      <c r="Q5253" s="2105">
        <f t="shared" si="277"/>
        <v>0</v>
      </c>
      <c r="R5253" s="2408"/>
    </row>
    <row r="5254" spans="3:18" ht="14.25" customHeight="1">
      <c r="C5254" s="1591">
        <v>24</v>
      </c>
      <c r="D5254" s="1952" t="s">
        <v>2220</v>
      </c>
      <c r="E5254" s="1592">
        <v>10</v>
      </c>
      <c r="F5254" s="1593" t="s">
        <v>508</v>
      </c>
      <c r="G5254" s="1728">
        <v>2</v>
      </c>
      <c r="H5254" s="1593">
        <v>2005</v>
      </c>
      <c r="I5254" s="1595">
        <v>160.58199999999999</v>
      </c>
      <c r="J5254" s="1593">
        <f t="shared" si="274"/>
        <v>100</v>
      </c>
      <c r="K5254" s="1595">
        <f t="shared" si="275"/>
        <v>0</v>
      </c>
      <c r="L5254" s="1593"/>
      <c r="M5254" s="1593"/>
      <c r="N5254" s="1596">
        <f t="shared" si="276"/>
        <v>0</v>
      </c>
      <c r="O5254" s="2105"/>
      <c r="P5254" s="2105"/>
      <c r="Q5254" s="2105">
        <f t="shared" si="277"/>
        <v>0</v>
      </c>
      <c r="R5254" s="2408"/>
    </row>
    <row r="5255" spans="3:18" ht="14.25" customHeight="1">
      <c r="C5255" s="1591">
        <v>25</v>
      </c>
      <c r="D5255" s="1952" t="s">
        <v>2659</v>
      </c>
      <c r="E5255" s="1592">
        <v>10</v>
      </c>
      <c r="F5255" s="1593" t="s">
        <v>508</v>
      </c>
      <c r="G5255" s="1728">
        <v>2</v>
      </c>
      <c r="H5255" s="1593">
        <v>2010</v>
      </c>
      <c r="I5255" s="1595">
        <v>389.53028</v>
      </c>
      <c r="J5255" s="1593">
        <f t="shared" si="274"/>
        <v>100</v>
      </c>
      <c r="K5255" s="1595">
        <f t="shared" si="275"/>
        <v>0</v>
      </c>
      <c r="L5255" s="1593"/>
      <c r="M5255" s="1593"/>
      <c r="N5255" s="1596">
        <f t="shared" si="276"/>
        <v>0</v>
      </c>
      <c r="O5255" s="2105"/>
      <c r="P5255" s="2105"/>
      <c r="Q5255" s="2105">
        <f t="shared" si="277"/>
        <v>0</v>
      </c>
      <c r="R5255" s="2408"/>
    </row>
    <row r="5256" spans="3:18" ht="14.25" customHeight="1">
      <c r="C5256" s="1591">
        <v>26</v>
      </c>
      <c r="D5256" s="1952" t="s">
        <v>6351</v>
      </c>
      <c r="E5256" s="1592">
        <v>10</v>
      </c>
      <c r="F5256" s="1593" t="s">
        <v>508</v>
      </c>
      <c r="G5256" s="1728">
        <v>2</v>
      </c>
      <c r="H5256" s="1593">
        <v>2010</v>
      </c>
      <c r="I5256" s="1595">
        <v>147.6421</v>
      </c>
      <c r="J5256" s="1593">
        <f t="shared" si="274"/>
        <v>100</v>
      </c>
      <c r="K5256" s="1595">
        <f t="shared" si="275"/>
        <v>0</v>
      </c>
      <c r="L5256" s="1593"/>
      <c r="M5256" s="1593"/>
      <c r="N5256" s="1596">
        <f t="shared" si="276"/>
        <v>0</v>
      </c>
      <c r="O5256" s="2105"/>
      <c r="P5256" s="2105"/>
      <c r="Q5256" s="2105">
        <f t="shared" si="277"/>
        <v>0</v>
      </c>
      <c r="R5256" s="2408"/>
    </row>
    <row r="5257" spans="3:18" ht="14.25" customHeight="1">
      <c r="C5257" s="1591">
        <v>27</v>
      </c>
      <c r="D5257" s="1952" t="s">
        <v>2660</v>
      </c>
      <c r="E5257" s="1592">
        <v>10</v>
      </c>
      <c r="F5257" s="1593" t="s">
        <v>508</v>
      </c>
      <c r="G5257" s="1728">
        <v>2</v>
      </c>
      <c r="H5257" s="1593">
        <v>2010</v>
      </c>
      <c r="I5257" s="1595">
        <v>147.6421</v>
      </c>
      <c r="J5257" s="1593">
        <f t="shared" si="274"/>
        <v>100</v>
      </c>
      <c r="K5257" s="1595">
        <f t="shared" si="275"/>
        <v>0</v>
      </c>
      <c r="L5257" s="1593"/>
      <c r="M5257" s="1593"/>
      <c r="N5257" s="1596">
        <f t="shared" si="276"/>
        <v>0</v>
      </c>
      <c r="O5257" s="2105"/>
      <c r="P5257" s="2105"/>
      <c r="Q5257" s="2105">
        <f t="shared" si="277"/>
        <v>0</v>
      </c>
      <c r="R5257" s="2408"/>
    </row>
    <row r="5258" spans="3:18" ht="14.25" customHeight="1">
      <c r="C5258" s="1591">
        <v>28</v>
      </c>
      <c r="D5258" s="1952" t="s">
        <v>6352</v>
      </c>
      <c r="E5258" s="1592">
        <v>10</v>
      </c>
      <c r="F5258" s="1593" t="s">
        <v>508</v>
      </c>
      <c r="G5258" s="1728">
        <v>12</v>
      </c>
      <c r="H5258" s="1593">
        <v>2005</v>
      </c>
      <c r="I5258" s="1595">
        <v>548.87057142857134</v>
      </c>
      <c r="J5258" s="1593">
        <f t="shared" si="274"/>
        <v>100</v>
      </c>
      <c r="K5258" s="1595">
        <f t="shared" si="275"/>
        <v>0</v>
      </c>
      <c r="L5258" s="1593"/>
      <c r="M5258" s="1593"/>
      <c r="N5258" s="1596">
        <f t="shared" si="276"/>
        <v>0</v>
      </c>
      <c r="O5258" s="2105"/>
      <c r="P5258" s="2105"/>
      <c r="Q5258" s="2105">
        <f t="shared" si="277"/>
        <v>0</v>
      </c>
      <c r="R5258" s="2408"/>
    </row>
    <row r="5259" spans="3:18" ht="14.25" customHeight="1">
      <c r="C5259" s="1591">
        <v>29</v>
      </c>
      <c r="D5259" s="1952" t="s">
        <v>6353</v>
      </c>
      <c r="E5259" s="1592">
        <v>10</v>
      </c>
      <c r="F5259" s="1593" t="s">
        <v>508</v>
      </c>
      <c r="G5259" s="1728">
        <v>1</v>
      </c>
      <c r="H5259" s="1593">
        <v>2010</v>
      </c>
      <c r="I5259" s="1595">
        <v>317.18416999999999</v>
      </c>
      <c r="J5259" s="1593">
        <f t="shared" si="274"/>
        <v>100</v>
      </c>
      <c r="K5259" s="1595">
        <f t="shared" si="275"/>
        <v>0</v>
      </c>
      <c r="L5259" s="1593"/>
      <c r="M5259" s="1593"/>
      <c r="N5259" s="1596">
        <f t="shared" si="276"/>
        <v>0</v>
      </c>
      <c r="O5259" s="2105"/>
      <c r="P5259" s="2105"/>
      <c r="Q5259" s="2105">
        <f t="shared" si="277"/>
        <v>0</v>
      </c>
      <c r="R5259" s="2408"/>
    </row>
    <row r="5260" spans="3:18" ht="14.25" customHeight="1">
      <c r="C5260" s="1591">
        <v>30</v>
      </c>
      <c r="D5260" s="1952" t="s">
        <v>6354</v>
      </c>
      <c r="E5260" s="1592">
        <v>10</v>
      </c>
      <c r="F5260" s="1593" t="s">
        <v>508</v>
      </c>
      <c r="G5260" s="1728">
        <v>2</v>
      </c>
      <c r="H5260" s="1593">
        <v>2005</v>
      </c>
      <c r="I5260" s="1595">
        <v>336.464</v>
      </c>
      <c r="J5260" s="1593">
        <f t="shared" si="274"/>
        <v>100</v>
      </c>
      <c r="K5260" s="1595">
        <f t="shared" si="275"/>
        <v>0</v>
      </c>
      <c r="L5260" s="1593"/>
      <c r="M5260" s="1593"/>
      <c r="N5260" s="1596">
        <f t="shared" si="276"/>
        <v>0</v>
      </c>
      <c r="O5260" s="2105"/>
      <c r="P5260" s="2105"/>
      <c r="Q5260" s="2105">
        <f t="shared" si="277"/>
        <v>0</v>
      </c>
      <c r="R5260" s="2408"/>
    </row>
    <row r="5261" spans="3:18" ht="14.25" customHeight="1">
      <c r="C5261" s="1591">
        <v>31</v>
      </c>
      <c r="D5261" s="1952" t="s">
        <v>7697</v>
      </c>
      <c r="E5261" s="1592">
        <v>10</v>
      </c>
      <c r="F5261" s="1593" t="s">
        <v>508</v>
      </c>
      <c r="G5261" s="1728">
        <v>2</v>
      </c>
      <c r="H5261" s="1593">
        <v>2005</v>
      </c>
      <c r="I5261" s="1595">
        <v>336.464</v>
      </c>
      <c r="J5261" s="1593">
        <f t="shared" si="274"/>
        <v>100</v>
      </c>
      <c r="K5261" s="1595">
        <f t="shared" si="275"/>
        <v>0</v>
      </c>
      <c r="L5261" s="1593"/>
      <c r="M5261" s="1593"/>
      <c r="N5261" s="1596">
        <f t="shared" si="276"/>
        <v>0</v>
      </c>
      <c r="O5261" s="2105"/>
      <c r="P5261" s="2105"/>
      <c r="Q5261" s="2105">
        <f t="shared" si="277"/>
        <v>0</v>
      </c>
      <c r="R5261" s="2408"/>
    </row>
    <row r="5262" spans="3:18" ht="14.25" customHeight="1">
      <c r="C5262" s="1591">
        <v>32</v>
      </c>
      <c r="D5262" s="1952" t="s">
        <v>6355</v>
      </c>
      <c r="E5262" s="1592">
        <v>10</v>
      </c>
      <c r="F5262" s="1593" t="s">
        <v>508</v>
      </c>
      <c r="G5262" s="1728">
        <v>4</v>
      </c>
      <c r="H5262" s="1593">
        <v>2005</v>
      </c>
      <c r="I5262" s="1595">
        <v>672.92665999999997</v>
      </c>
      <c r="J5262" s="1593">
        <f t="shared" si="274"/>
        <v>100</v>
      </c>
      <c r="K5262" s="1595">
        <f t="shared" si="275"/>
        <v>0</v>
      </c>
      <c r="L5262" s="1593"/>
      <c r="M5262" s="1593"/>
      <c r="N5262" s="1596">
        <f t="shared" si="276"/>
        <v>0</v>
      </c>
      <c r="O5262" s="2105"/>
      <c r="P5262" s="2105"/>
      <c r="Q5262" s="2105">
        <f t="shared" si="277"/>
        <v>0</v>
      </c>
      <c r="R5262" s="2408"/>
    </row>
    <row r="5263" spans="3:18" ht="14.25" customHeight="1">
      <c r="C5263" s="1591">
        <v>33</v>
      </c>
      <c r="D5263" s="1952" t="s">
        <v>6356</v>
      </c>
      <c r="E5263" s="1592">
        <v>10</v>
      </c>
      <c r="F5263" s="1593" t="s">
        <v>508</v>
      </c>
      <c r="G5263" s="1728">
        <v>15</v>
      </c>
      <c r="H5263" s="1593">
        <v>2005</v>
      </c>
      <c r="I5263" s="1595">
        <v>694.69500000000005</v>
      </c>
      <c r="J5263" s="1593">
        <f t="shared" si="274"/>
        <v>100</v>
      </c>
      <c r="K5263" s="1595">
        <f t="shared" si="275"/>
        <v>0</v>
      </c>
      <c r="L5263" s="1593"/>
      <c r="M5263" s="1593"/>
      <c r="N5263" s="1596">
        <f t="shared" si="276"/>
        <v>0</v>
      </c>
      <c r="O5263" s="2105"/>
      <c r="P5263" s="2105"/>
      <c r="Q5263" s="2105">
        <f t="shared" si="277"/>
        <v>0</v>
      </c>
      <c r="R5263" s="2408"/>
    </row>
    <row r="5264" spans="3:18" ht="14.25" customHeight="1">
      <c r="C5264" s="1591">
        <v>34</v>
      </c>
      <c r="D5264" s="1952" t="s">
        <v>6347</v>
      </c>
      <c r="E5264" s="1592">
        <v>10</v>
      </c>
      <c r="F5264" s="1593" t="s">
        <v>508</v>
      </c>
      <c r="G5264" s="1728">
        <v>8</v>
      </c>
      <c r="H5264" s="1593">
        <v>2008</v>
      </c>
      <c r="I5264" s="1595">
        <v>527.34500000000003</v>
      </c>
      <c r="J5264" s="1593">
        <f t="shared" si="274"/>
        <v>100</v>
      </c>
      <c r="K5264" s="1595">
        <f t="shared" si="275"/>
        <v>0</v>
      </c>
      <c r="L5264" s="1593"/>
      <c r="M5264" s="1593"/>
      <c r="N5264" s="1596">
        <f t="shared" si="276"/>
        <v>0</v>
      </c>
      <c r="O5264" s="2105"/>
      <c r="P5264" s="2105"/>
      <c r="Q5264" s="2105">
        <f t="shared" si="277"/>
        <v>0</v>
      </c>
      <c r="R5264" s="2408"/>
    </row>
    <row r="5265" spans="3:18" ht="14.25" customHeight="1">
      <c r="C5265" s="1591">
        <v>35</v>
      </c>
      <c r="D5265" s="1952" t="s">
        <v>2125</v>
      </c>
      <c r="E5265" s="1592">
        <v>10</v>
      </c>
      <c r="F5265" s="1593" t="s">
        <v>508</v>
      </c>
      <c r="G5265" s="1728">
        <v>2</v>
      </c>
      <c r="H5265" s="1593">
        <v>2008</v>
      </c>
      <c r="I5265" s="1595">
        <v>178</v>
      </c>
      <c r="J5265" s="1593">
        <f t="shared" si="274"/>
        <v>100</v>
      </c>
      <c r="K5265" s="1595">
        <f t="shared" si="275"/>
        <v>0</v>
      </c>
      <c r="L5265" s="1593"/>
      <c r="M5265" s="1593"/>
      <c r="N5265" s="1596">
        <f t="shared" si="276"/>
        <v>0</v>
      </c>
      <c r="O5265" s="2105"/>
      <c r="P5265" s="2105"/>
      <c r="Q5265" s="2105">
        <f t="shared" si="277"/>
        <v>0</v>
      </c>
      <c r="R5265" s="2408"/>
    </row>
    <row r="5266" spans="3:18" ht="14.25" customHeight="1">
      <c r="C5266" s="1591">
        <v>36</v>
      </c>
      <c r="D5266" s="1952" t="s">
        <v>2125</v>
      </c>
      <c r="E5266" s="1592">
        <v>10</v>
      </c>
      <c r="F5266" s="1593" t="s">
        <v>508</v>
      </c>
      <c r="G5266" s="1728">
        <v>1</v>
      </c>
      <c r="H5266" s="1593">
        <v>2008</v>
      </c>
      <c r="I5266" s="1595">
        <v>89</v>
      </c>
      <c r="J5266" s="1593">
        <f t="shared" si="274"/>
        <v>100</v>
      </c>
      <c r="K5266" s="1595">
        <f t="shared" si="275"/>
        <v>0</v>
      </c>
      <c r="L5266" s="1593"/>
      <c r="M5266" s="1593"/>
      <c r="N5266" s="1596">
        <f t="shared" si="276"/>
        <v>0</v>
      </c>
      <c r="O5266" s="2105"/>
      <c r="P5266" s="2105"/>
      <c r="Q5266" s="2105">
        <f t="shared" si="277"/>
        <v>0</v>
      </c>
      <c r="R5266" s="2408"/>
    </row>
    <row r="5267" spans="3:18" ht="14.25" customHeight="1">
      <c r="C5267" s="1591">
        <v>37</v>
      </c>
      <c r="D5267" s="1952" t="s">
        <v>2655</v>
      </c>
      <c r="E5267" s="1592">
        <v>10</v>
      </c>
      <c r="F5267" s="1593" t="s">
        <v>508</v>
      </c>
      <c r="G5267" s="1728">
        <v>35</v>
      </c>
      <c r="H5267" s="1593">
        <v>2005</v>
      </c>
      <c r="I5267" s="1595">
        <v>2079.319375</v>
      </c>
      <c r="J5267" s="1593">
        <f t="shared" si="274"/>
        <v>100</v>
      </c>
      <c r="K5267" s="1595">
        <f t="shared" si="275"/>
        <v>0</v>
      </c>
      <c r="L5267" s="1593"/>
      <c r="M5267" s="1593"/>
      <c r="N5267" s="1596">
        <f t="shared" si="276"/>
        <v>0</v>
      </c>
      <c r="O5267" s="2105"/>
      <c r="P5267" s="2105"/>
      <c r="Q5267" s="2105">
        <f t="shared" si="277"/>
        <v>0</v>
      </c>
      <c r="R5267" s="2408"/>
    </row>
    <row r="5268" spans="3:18" ht="14.25" customHeight="1">
      <c r="C5268" s="1591">
        <v>38</v>
      </c>
      <c r="D5268" s="1952" t="s">
        <v>6357</v>
      </c>
      <c r="E5268" s="1592">
        <v>10</v>
      </c>
      <c r="F5268" s="1593" t="s">
        <v>508</v>
      </c>
      <c r="G5268" s="1728">
        <v>2</v>
      </c>
      <c r="H5268" s="1593">
        <v>2005</v>
      </c>
      <c r="I5268" s="1595">
        <v>118.818</v>
      </c>
      <c r="J5268" s="1593">
        <f t="shared" si="274"/>
        <v>100</v>
      </c>
      <c r="K5268" s="1595">
        <f t="shared" si="275"/>
        <v>0</v>
      </c>
      <c r="L5268" s="1593"/>
      <c r="M5268" s="1593"/>
      <c r="N5268" s="1596">
        <f t="shared" si="276"/>
        <v>0</v>
      </c>
      <c r="O5268" s="2105"/>
      <c r="P5268" s="2105"/>
      <c r="Q5268" s="2105">
        <f t="shared" si="277"/>
        <v>0</v>
      </c>
      <c r="R5268" s="2408"/>
    </row>
    <row r="5269" spans="3:18" ht="14.25" customHeight="1">
      <c r="C5269" s="1591">
        <v>39</v>
      </c>
      <c r="D5269" s="1952" t="s">
        <v>6358</v>
      </c>
      <c r="E5269" s="1592">
        <v>10</v>
      </c>
      <c r="F5269" s="1593" t="s">
        <v>508</v>
      </c>
      <c r="G5269" s="1728">
        <v>2</v>
      </c>
      <c r="H5269" s="1593">
        <v>2005</v>
      </c>
      <c r="I5269" s="1595">
        <v>120.30800000000001</v>
      </c>
      <c r="J5269" s="1593">
        <f t="shared" si="274"/>
        <v>100</v>
      </c>
      <c r="K5269" s="1595">
        <f t="shared" si="275"/>
        <v>0</v>
      </c>
      <c r="L5269" s="1593"/>
      <c r="M5269" s="1593"/>
      <c r="N5269" s="1596">
        <f t="shared" si="276"/>
        <v>0</v>
      </c>
      <c r="O5269" s="2105"/>
      <c r="P5269" s="2105"/>
      <c r="Q5269" s="2105">
        <f t="shared" si="277"/>
        <v>0</v>
      </c>
      <c r="R5269" s="2408"/>
    </row>
    <row r="5270" spans="3:18" ht="14.25" customHeight="1">
      <c r="C5270" s="1591">
        <v>40</v>
      </c>
      <c r="D5270" s="1952" t="s">
        <v>6359</v>
      </c>
      <c r="E5270" s="1592">
        <v>10</v>
      </c>
      <c r="F5270" s="1593" t="s">
        <v>508</v>
      </c>
      <c r="G5270" s="1728">
        <v>4</v>
      </c>
      <c r="H5270" s="1593">
        <v>2005</v>
      </c>
      <c r="I5270" s="1595">
        <v>207.03100000000001</v>
      </c>
      <c r="J5270" s="1593">
        <f t="shared" si="274"/>
        <v>100</v>
      </c>
      <c r="K5270" s="1595">
        <f t="shared" si="275"/>
        <v>0</v>
      </c>
      <c r="L5270" s="1593"/>
      <c r="M5270" s="1593"/>
      <c r="N5270" s="1596">
        <f t="shared" si="276"/>
        <v>0</v>
      </c>
      <c r="O5270" s="2105"/>
      <c r="P5270" s="2105"/>
      <c r="Q5270" s="2105">
        <f t="shared" si="277"/>
        <v>0</v>
      </c>
      <c r="R5270" s="2408"/>
    </row>
    <row r="5271" spans="3:18" ht="14.25" customHeight="1">
      <c r="C5271" s="1591">
        <v>41</v>
      </c>
      <c r="D5271" s="1952" t="s">
        <v>2655</v>
      </c>
      <c r="E5271" s="1592">
        <v>10</v>
      </c>
      <c r="F5271" s="1593" t="s">
        <v>508</v>
      </c>
      <c r="G5271" s="1728">
        <v>5</v>
      </c>
      <c r="H5271" s="1593">
        <v>2005</v>
      </c>
      <c r="I5271" s="1595">
        <v>256.89333333333332</v>
      </c>
      <c r="J5271" s="1593">
        <f t="shared" si="274"/>
        <v>100</v>
      </c>
      <c r="K5271" s="1595">
        <f t="shared" si="275"/>
        <v>0</v>
      </c>
      <c r="L5271" s="1593"/>
      <c r="M5271" s="1593"/>
      <c r="N5271" s="1596">
        <f t="shared" si="276"/>
        <v>0</v>
      </c>
      <c r="O5271" s="2105"/>
      <c r="P5271" s="2105"/>
      <c r="Q5271" s="2105">
        <f t="shared" si="277"/>
        <v>0</v>
      </c>
      <c r="R5271" s="2408"/>
    </row>
    <row r="5272" spans="3:18" ht="14.25" customHeight="1">
      <c r="C5272" s="1591">
        <v>42</v>
      </c>
      <c r="D5272" s="1952" t="s">
        <v>2658</v>
      </c>
      <c r="E5272" s="1592">
        <v>10</v>
      </c>
      <c r="F5272" s="1593" t="s">
        <v>508</v>
      </c>
      <c r="G5272" s="1728">
        <v>7</v>
      </c>
      <c r="H5272" s="1593">
        <v>2008</v>
      </c>
      <c r="I5272" s="1595">
        <v>462.88200000000001</v>
      </c>
      <c r="J5272" s="1593">
        <f t="shared" si="274"/>
        <v>100</v>
      </c>
      <c r="K5272" s="1595">
        <f t="shared" si="275"/>
        <v>0</v>
      </c>
      <c r="L5272" s="1593"/>
      <c r="M5272" s="1593"/>
      <c r="N5272" s="1596">
        <f t="shared" si="276"/>
        <v>0</v>
      </c>
      <c r="O5272" s="2105"/>
      <c r="P5272" s="2105"/>
      <c r="Q5272" s="2105">
        <f t="shared" si="277"/>
        <v>0</v>
      </c>
      <c r="R5272" s="2408"/>
    </row>
    <row r="5273" spans="3:18" ht="14.25" customHeight="1">
      <c r="C5273" s="1591">
        <v>43</v>
      </c>
      <c r="D5273" s="1952" t="s">
        <v>2131</v>
      </c>
      <c r="E5273" s="1592">
        <v>10</v>
      </c>
      <c r="F5273" s="1593" t="s">
        <v>508</v>
      </c>
      <c r="G5273" s="1728">
        <v>7</v>
      </c>
      <c r="H5273" s="1593">
        <v>2005</v>
      </c>
      <c r="I5273" s="1595">
        <v>1210.2495999999999</v>
      </c>
      <c r="J5273" s="1593">
        <f t="shared" si="274"/>
        <v>100</v>
      </c>
      <c r="K5273" s="1595">
        <f t="shared" si="275"/>
        <v>0</v>
      </c>
      <c r="L5273" s="1593"/>
      <c r="M5273" s="1593"/>
      <c r="N5273" s="1596">
        <f t="shared" si="276"/>
        <v>0</v>
      </c>
      <c r="O5273" s="2105"/>
      <c r="P5273" s="2105"/>
      <c r="Q5273" s="2105">
        <f t="shared" si="277"/>
        <v>0</v>
      </c>
      <c r="R5273" s="2408"/>
    </row>
    <row r="5274" spans="3:18" ht="14.25" customHeight="1">
      <c r="C5274" s="1591">
        <v>44</v>
      </c>
      <c r="D5274" s="1952" t="s">
        <v>6360</v>
      </c>
      <c r="E5274" s="1592">
        <v>10</v>
      </c>
      <c r="F5274" s="1593" t="s">
        <v>508</v>
      </c>
      <c r="G5274" s="1728">
        <v>7</v>
      </c>
      <c r="H5274" s="1593">
        <v>2005</v>
      </c>
      <c r="I5274" s="1595">
        <v>1519.8350999999998</v>
      </c>
      <c r="J5274" s="1593">
        <f t="shared" si="274"/>
        <v>100</v>
      </c>
      <c r="K5274" s="1595">
        <f t="shared" si="275"/>
        <v>0</v>
      </c>
      <c r="L5274" s="1593"/>
      <c r="M5274" s="1593"/>
      <c r="N5274" s="1596">
        <f t="shared" si="276"/>
        <v>0</v>
      </c>
      <c r="O5274" s="2105"/>
      <c r="P5274" s="2105"/>
      <c r="Q5274" s="2105">
        <f t="shared" si="277"/>
        <v>0</v>
      </c>
      <c r="R5274" s="2408"/>
    </row>
    <row r="5275" spans="3:18" ht="14.25" customHeight="1">
      <c r="C5275" s="1591">
        <v>45</v>
      </c>
      <c r="D5275" s="1952" t="s">
        <v>6361</v>
      </c>
      <c r="E5275" s="1592">
        <v>10</v>
      </c>
      <c r="F5275" s="1593" t="s">
        <v>508</v>
      </c>
      <c r="G5275" s="1728">
        <v>17</v>
      </c>
      <c r="H5275" s="1593">
        <v>2005</v>
      </c>
      <c r="I5275" s="1595">
        <v>2939.1769542857101</v>
      </c>
      <c r="J5275" s="1593">
        <f t="shared" si="274"/>
        <v>100</v>
      </c>
      <c r="K5275" s="1595">
        <f t="shared" si="275"/>
        <v>0</v>
      </c>
      <c r="L5275" s="1593"/>
      <c r="M5275" s="1593"/>
      <c r="N5275" s="1596">
        <f t="shared" si="276"/>
        <v>0</v>
      </c>
      <c r="O5275" s="2105"/>
      <c r="P5275" s="2105"/>
      <c r="Q5275" s="2105">
        <f t="shared" si="277"/>
        <v>0</v>
      </c>
      <c r="R5275" s="2408"/>
    </row>
    <row r="5276" spans="3:18" ht="14.25" customHeight="1">
      <c r="C5276" s="1591">
        <v>46</v>
      </c>
      <c r="D5276" s="1952" t="s">
        <v>2693</v>
      </c>
      <c r="E5276" s="1592">
        <v>10</v>
      </c>
      <c r="F5276" s="1593" t="s">
        <v>508</v>
      </c>
      <c r="G5276" s="1728">
        <v>3</v>
      </c>
      <c r="H5276" s="1593">
        <v>2005</v>
      </c>
      <c r="I5276" s="1595">
        <v>448.56700000000001</v>
      </c>
      <c r="J5276" s="1593">
        <f t="shared" si="274"/>
        <v>100</v>
      </c>
      <c r="K5276" s="1595">
        <f t="shared" si="275"/>
        <v>0</v>
      </c>
      <c r="L5276" s="1593"/>
      <c r="M5276" s="1593"/>
      <c r="N5276" s="1596">
        <f t="shared" si="276"/>
        <v>0</v>
      </c>
      <c r="O5276" s="2105"/>
      <c r="P5276" s="2105"/>
      <c r="Q5276" s="2105">
        <f t="shared" si="277"/>
        <v>0</v>
      </c>
      <c r="R5276" s="2408"/>
    </row>
    <row r="5277" spans="3:18" ht="14.25" customHeight="1">
      <c r="C5277" s="1591">
        <v>47</v>
      </c>
      <c r="D5277" s="1952" t="s">
        <v>6362</v>
      </c>
      <c r="E5277" s="1592">
        <v>10</v>
      </c>
      <c r="F5277" s="1593" t="s">
        <v>508</v>
      </c>
      <c r="G5277" s="1728">
        <v>1</v>
      </c>
      <c r="H5277" s="1593">
        <v>2008</v>
      </c>
      <c r="I5277" s="1595">
        <v>240</v>
      </c>
      <c r="J5277" s="1593">
        <f t="shared" si="274"/>
        <v>100</v>
      </c>
      <c r="K5277" s="1595">
        <f t="shared" si="275"/>
        <v>0</v>
      </c>
      <c r="L5277" s="1593"/>
      <c r="M5277" s="1593"/>
      <c r="N5277" s="1596">
        <f t="shared" si="276"/>
        <v>0</v>
      </c>
      <c r="O5277" s="2105"/>
      <c r="P5277" s="2105"/>
      <c r="Q5277" s="2105">
        <f t="shared" si="277"/>
        <v>0</v>
      </c>
      <c r="R5277" s="2408"/>
    </row>
    <row r="5278" spans="3:18" ht="14.25" customHeight="1">
      <c r="C5278" s="1591">
        <v>48</v>
      </c>
      <c r="D5278" s="1952" t="s">
        <v>2185</v>
      </c>
      <c r="E5278" s="1592">
        <v>10</v>
      </c>
      <c r="F5278" s="1593" t="s">
        <v>508</v>
      </c>
      <c r="G5278" s="1728">
        <v>10</v>
      </c>
      <c r="H5278" s="1593">
        <v>2020</v>
      </c>
      <c r="I5278" s="1595">
        <v>303.3</v>
      </c>
      <c r="J5278" s="1593">
        <f t="shared" si="274"/>
        <v>60</v>
      </c>
      <c r="K5278" s="1595">
        <f t="shared" si="275"/>
        <v>121.32000000000002</v>
      </c>
      <c r="L5278" s="1593"/>
      <c r="M5278" s="1593"/>
      <c r="N5278" s="1596">
        <f t="shared" si="276"/>
        <v>0</v>
      </c>
      <c r="O5278" s="2105"/>
      <c r="P5278" s="2105"/>
      <c r="Q5278" s="2105">
        <f t="shared" si="277"/>
        <v>0</v>
      </c>
      <c r="R5278" s="2408"/>
    </row>
    <row r="5279" spans="3:18" ht="14.25" customHeight="1">
      <c r="C5279" s="1591">
        <v>49</v>
      </c>
      <c r="D5279" s="1952" t="s">
        <v>6363</v>
      </c>
      <c r="E5279" s="1592">
        <v>10</v>
      </c>
      <c r="F5279" s="1593" t="s">
        <v>508</v>
      </c>
      <c r="G5279" s="1728">
        <v>20</v>
      </c>
      <c r="H5279" s="1593">
        <v>2008</v>
      </c>
      <c r="I5279" s="1595">
        <v>1400</v>
      </c>
      <c r="J5279" s="1593">
        <f t="shared" si="274"/>
        <v>100</v>
      </c>
      <c r="K5279" s="1595">
        <f t="shared" si="275"/>
        <v>0</v>
      </c>
      <c r="L5279" s="1593"/>
      <c r="M5279" s="1593"/>
      <c r="N5279" s="1596">
        <f t="shared" si="276"/>
        <v>0</v>
      </c>
      <c r="O5279" s="2105"/>
      <c r="P5279" s="2105"/>
      <c r="Q5279" s="2105">
        <f t="shared" si="277"/>
        <v>0</v>
      </c>
      <c r="R5279" s="2408"/>
    </row>
    <row r="5280" spans="3:18" ht="14.25" customHeight="1">
      <c r="C5280" s="1591">
        <v>50</v>
      </c>
      <c r="D5280" s="1952" t="s">
        <v>6364</v>
      </c>
      <c r="E5280" s="1592">
        <v>10</v>
      </c>
      <c r="F5280" s="1593" t="s">
        <v>508</v>
      </c>
      <c r="G5280" s="1728">
        <v>8</v>
      </c>
      <c r="H5280" s="1593">
        <v>2008</v>
      </c>
      <c r="I5280" s="1595">
        <v>680</v>
      </c>
      <c r="J5280" s="1593">
        <f t="shared" si="274"/>
        <v>100</v>
      </c>
      <c r="K5280" s="1595">
        <f t="shared" si="275"/>
        <v>0</v>
      </c>
      <c r="L5280" s="1593"/>
      <c r="M5280" s="1593"/>
      <c r="N5280" s="1596">
        <f t="shared" si="276"/>
        <v>0</v>
      </c>
      <c r="O5280" s="2105"/>
      <c r="P5280" s="2105"/>
      <c r="Q5280" s="2105">
        <f t="shared" si="277"/>
        <v>0</v>
      </c>
      <c r="R5280" s="2408"/>
    </row>
    <row r="5281" spans="3:18" ht="14.25" customHeight="1">
      <c r="C5281" s="1591">
        <v>51</v>
      </c>
      <c r="D5281" s="1952" t="s">
        <v>2140</v>
      </c>
      <c r="E5281" s="1592">
        <v>10</v>
      </c>
      <c r="F5281" s="1593" t="s">
        <v>508</v>
      </c>
      <c r="G5281" s="1728">
        <v>1</v>
      </c>
      <c r="H5281" s="1593">
        <v>2008</v>
      </c>
      <c r="I5281" s="1595">
        <v>185.636</v>
      </c>
      <c r="J5281" s="1593">
        <f t="shared" si="274"/>
        <v>100</v>
      </c>
      <c r="K5281" s="1595">
        <f t="shared" si="275"/>
        <v>0</v>
      </c>
      <c r="L5281" s="1593"/>
      <c r="M5281" s="1593"/>
      <c r="N5281" s="1596">
        <f t="shared" si="276"/>
        <v>0</v>
      </c>
      <c r="O5281" s="2105"/>
      <c r="P5281" s="2105"/>
      <c r="Q5281" s="2105">
        <f t="shared" si="277"/>
        <v>0</v>
      </c>
      <c r="R5281" s="2408"/>
    </row>
    <row r="5282" spans="3:18" ht="14.25" customHeight="1">
      <c r="C5282" s="1591">
        <v>52</v>
      </c>
      <c r="D5282" s="1952" t="s">
        <v>2438</v>
      </c>
      <c r="E5282" s="1592">
        <v>10</v>
      </c>
      <c r="F5282" s="1593" t="s">
        <v>508</v>
      </c>
      <c r="G5282" s="1728">
        <v>2</v>
      </c>
      <c r="H5282" s="1593">
        <v>2008</v>
      </c>
      <c r="I5282" s="1595">
        <v>466.0308</v>
      </c>
      <c r="J5282" s="1593">
        <f t="shared" si="274"/>
        <v>100</v>
      </c>
      <c r="K5282" s="1595">
        <f t="shared" si="275"/>
        <v>0</v>
      </c>
      <c r="L5282" s="1593"/>
      <c r="M5282" s="1593"/>
      <c r="N5282" s="1596">
        <f t="shared" si="276"/>
        <v>0</v>
      </c>
      <c r="O5282" s="2105"/>
      <c r="P5282" s="2105"/>
      <c r="Q5282" s="2105">
        <f t="shared" si="277"/>
        <v>0</v>
      </c>
      <c r="R5282" s="2408"/>
    </row>
    <row r="5283" spans="3:18" ht="14.25" customHeight="1">
      <c r="C5283" s="1591">
        <v>53</v>
      </c>
      <c r="D5283" s="1952" t="s">
        <v>2131</v>
      </c>
      <c r="E5283" s="1592">
        <v>10</v>
      </c>
      <c r="F5283" s="1593" t="s">
        <v>508</v>
      </c>
      <c r="G5283" s="1728">
        <v>2</v>
      </c>
      <c r="H5283" s="1593">
        <v>2008</v>
      </c>
      <c r="I5283" s="1595">
        <v>158</v>
      </c>
      <c r="J5283" s="1593">
        <f t="shared" si="274"/>
        <v>100</v>
      </c>
      <c r="K5283" s="1595">
        <f t="shared" si="275"/>
        <v>0</v>
      </c>
      <c r="L5283" s="1593"/>
      <c r="M5283" s="1593"/>
      <c r="N5283" s="1596">
        <f t="shared" si="276"/>
        <v>0</v>
      </c>
      <c r="O5283" s="2105"/>
      <c r="P5283" s="2105"/>
      <c r="Q5283" s="2105">
        <f t="shared" si="277"/>
        <v>0</v>
      </c>
      <c r="R5283" s="2408"/>
    </row>
    <row r="5284" spans="3:18" ht="14.25" customHeight="1">
      <c r="C5284" s="1591">
        <v>54</v>
      </c>
      <c r="D5284" s="1952" t="s">
        <v>2224</v>
      </c>
      <c r="E5284" s="1592">
        <v>10</v>
      </c>
      <c r="F5284" s="1593" t="s">
        <v>508</v>
      </c>
      <c r="G5284" s="1728">
        <v>1</v>
      </c>
      <c r="H5284" s="1593">
        <v>2010</v>
      </c>
      <c r="I5284" s="1595">
        <v>184.44065000000001</v>
      </c>
      <c r="J5284" s="1593">
        <f t="shared" si="274"/>
        <v>100</v>
      </c>
      <c r="K5284" s="1595">
        <f t="shared" si="275"/>
        <v>0</v>
      </c>
      <c r="L5284" s="1593"/>
      <c r="M5284" s="1593"/>
      <c r="N5284" s="1596">
        <f t="shared" si="276"/>
        <v>0</v>
      </c>
      <c r="O5284" s="2105"/>
      <c r="P5284" s="2105"/>
      <c r="Q5284" s="2105">
        <f t="shared" si="277"/>
        <v>0</v>
      </c>
      <c r="R5284" s="2408"/>
    </row>
    <row r="5285" spans="3:18" ht="14.25" customHeight="1">
      <c r="C5285" s="1591">
        <v>55</v>
      </c>
      <c r="D5285" s="1952" t="s">
        <v>2661</v>
      </c>
      <c r="E5285" s="1592">
        <v>10</v>
      </c>
      <c r="F5285" s="1593" t="s">
        <v>508</v>
      </c>
      <c r="G5285" s="1728">
        <v>2</v>
      </c>
      <c r="H5285" s="1593">
        <v>2010</v>
      </c>
      <c r="I5285" s="1595">
        <v>155.01674</v>
      </c>
      <c r="J5285" s="1593">
        <f t="shared" si="274"/>
        <v>100</v>
      </c>
      <c r="K5285" s="1595">
        <f t="shared" si="275"/>
        <v>0</v>
      </c>
      <c r="L5285" s="1593"/>
      <c r="M5285" s="1593"/>
      <c r="N5285" s="1596">
        <f t="shared" si="276"/>
        <v>0</v>
      </c>
      <c r="O5285" s="2105"/>
      <c r="P5285" s="2105"/>
      <c r="Q5285" s="2105">
        <f t="shared" si="277"/>
        <v>0</v>
      </c>
      <c r="R5285" s="2408"/>
    </row>
    <row r="5286" spans="3:18" ht="14.25" customHeight="1">
      <c r="C5286" s="1591">
        <v>56</v>
      </c>
      <c r="D5286" s="1952" t="s">
        <v>6365</v>
      </c>
      <c r="E5286" s="1592">
        <v>10</v>
      </c>
      <c r="F5286" s="1593" t="s">
        <v>508</v>
      </c>
      <c r="G5286" s="1728">
        <v>2</v>
      </c>
      <c r="H5286" s="1593">
        <v>2010</v>
      </c>
      <c r="I5286" s="1595">
        <v>457.37698</v>
      </c>
      <c r="J5286" s="1593">
        <f t="shared" si="274"/>
        <v>100</v>
      </c>
      <c r="K5286" s="1595">
        <f t="shared" si="275"/>
        <v>0</v>
      </c>
      <c r="L5286" s="1593"/>
      <c r="M5286" s="1593"/>
      <c r="N5286" s="1596">
        <f t="shared" si="276"/>
        <v>0</v>
      </c>
      <c r="O5286" s="2105"/>
      <c r="P5286" s="2105"/>
      <c r="Q5286" s="2105">
        <f t="shared" si="277"/>
        <v>0</v>
      </c>
      <c r="R5286" s="2408"/>
    </row>
    <row r="5287" spans="3:18" ht="14.25" customHeight="1">
      <c r="C5287" s="1591">
        <v>57</v>
      </c>
      <c r="D5287" s="1952" t="s">
        <v>2694</v>
      </c>
      <c r="E5287" s="1592">
        <v>10</v>
      </c>
      <c r="F5287" s="1593" t="s">
        <v>508</v>
      </c>
      <c r="G5287" s="1728">
        <v>1</v>
      </c>
      <c r="H5287" s="1593">
        <v>2010</v>
      </c>
      <c r="I5287" s="1595">
        <v>206.56457</v>
      </c>
      <c r="J5287" s="1593">
        <f t="shared" si="274"/>
        <v>100</v>
      </c>
      <c r="K5287" s="1595">
        <f t="shared" si="275"/>
        <v>0</v>
      </c>
      <c r="L5287" s="1593"/>
      <c r="M5287" s="1593"/>
      <c r="N5287" s="1596">
        <f t="shared" si="276"/>
        <v>0</v>
      </c>
      <c r="O5287" s="2105"/>
      <c r="P5287" s="2105"/>
      <c r="Q5287" s="2105">
        <f t="shared" si="277"/>
        <v>0</v>
      </c>
      <c r="R5287" s="2408"/>
    </row>
    <row r="5288" spans="3:18" ht="14.25" customHeight="1">
      <c r="C5288" s="1591">
        <v>58</v>
      </c>
      <c r="D5288" s="1952" t="s">
        <v>2169</v>
      </c>
      <c r="E5288" s="1592">
        <v>10</v>
      </c>
      <c r="F5288" s="1593" t="s">
        <v>508</v>
      </c>
      <c r="G5288" s="1728">
        <v>1</v>
      </c>
      <c r="H5288" s="1593">
        <v>2019</v>
      </c>
      <c r="I5288" s="1595">
        <v>73</v>
      </c>
      <c r="J5288" s="1593">
        <f t="shared" si="274"/>
        <v>70</v>
      </c>
      <c r="K5288" s="1595">
        <f t="shared" si="275"/>
        <v>21.900000000000006</v>
      </c>
      <c r="L5288" s="1593"/>
      <c r="M5288" s="1593"/>
      <c r="N5288" s="1596">
        <f t="shared" si="276"/>
        <v>0</v>
      </c>
      <c r="O5288" s="2105"/>
      <c r="P5288" s="2105"/>
      <c r="Q5288" s="2105">
        <f t="shared" si="277"/>
        <v>0</v>
      </c>
      <c r="R5288" s="2408"/>
    </row>
    <row r="5289" spans="3:18" ht="14.25" customHeight="1">
      <c r="C5289" s="1591">
        <v>59</v>
      </c>
      <c r="D5289" s="1952" t="s">
        <v>2169</v>
      </c>
      <c r="E5289" s="1592">
        <v>10</v>
      </c>
      <c r="F5289" s="1593" t="s">
        <v>508</v>
      </c>
      <c r="G5289" s="1728">
        <v>5</v>
      </c>
      <c r="H5289" s="1593">
        <v>2022</v>
      </c>
      <c r="I5289" s="1595">
        <v>337.5</v>
      </c>
      <c r="J5289" s="1593">
        <f t="shared" si="274"/>
        <v>40</v>
      </c>
      <c r="K5289" s="1595">
        <f t="shared" si="275"/>
        <v>202.5</v>
      </c>
      <c r="L5289" s="1593"/>
      <c r="M5289" s="1593"/>
      <c r="N5289" s="1596">
        <f t="shared" si="276"/>
        <v>0</v>
      </c>
      <c r="O5289" s="2105"/>
      <c r="P5289" s="2105"/>
      <c r="Q5289" s="2105">
        <f t="shared" si="277"/>
        <v>0</v>
      </c>
      <c r="R5289" s="2408"/>
    </row>
    <row r="5290" spans="3:18" ht="14.25" customHeight="1">
      <c r="C5290" s="1591">
        <v>60</v>
      </c>
      <c r="D5290" s="1952" t="s">
        <v>6366</v>
      </c>
      <c r="E5290" s="1592">
        <v>10</v>
      </c>
      <c r="F5290" s="1593" t="s">
        <v>508</v>
      </c>
      <c r="G5290" s="1728">
        <v>6</v>
      </c>
      <c r="H5290" s="1593">
        <v>2005</v>
      </c>
      <c r="I5290" s="1595">
        <v>1143.2705999999998</v>
      </c>
      <c r="J5290" s="1593">
        <f t="shared" si="274"/>
        <v>100</v>
      </c>
      <c r="K5290" s="1595">
        <f t="shared" si="275"/>
        <v>0</v>
      </c>
      <c r="L5290" s="1593"/>
      <c r="M5290" s="1593"/>
      <c r="N5290" s="1596">
        <f t="shared" si="276"/>
        <v>0</v>
      </c>
      <c r="O5290" s="2105"/>
      <c r="P5290" s="2105"/>
      <c r="Q5290" s="2105">
        <f t="shared" si="277"/>
        <v>0</v>
      </c>
      <c r="R5290" s="2408"/>
    </row>
    <row r="5291" spans="3:18" ht="14.25" customHeight="1">
      <c r="C5291" s="1591">
        <v>61</v>
      </c>
      <c r="D5291" s="1952" t="s">
        <v>6367</v>
      </c>
      <c r="E5291" s="1592">
        <v>10</v>
      </c>
      <c r="F5291" s="1593" t="s">
        <v>508</v>
      </c>
      <c r="G5291" s="1728">
        <v>1</v>
      </c>
      <c r="H5291" s="1593">
        <v>2010</v>
      </c>
      <c r="I5291" s="1595">
        <v>177.06601000000001</v>
      </c>
      <c r="J5291" s="1593">
        <f t="shared" si="274"/>
        <v>100</v>
      </c>
      <c r="K5291" s="1595">
        <f t="shared" si="275"/>
        <v>0</v>
      </c>
      <c r="L5291" s="1593"/>
      <c r="M5291" s="1593"/>
      <c r="N5291" s="1596">
        <f t="shared" si="276"/>
        <v>0</v>
      </c>
      <c r="O5291" s="2105"/>
      <c r="P5291" s="2105"/>
      <c r="Q5291" s="2105">
        <f t="shared" si="277"/>
        <v>0</v>
      </c>
      <c r="R5291" s="2408"/>
    </row>
    <row r="5292" spans="3:18" ht="14.25" customHeight="1">
      <c r="C5292" s="1591">
        <v>62</v>
      </c>
      <c r="D5292" s="1952" t="s">
        <v>2653</v>
      </c>
      <c r="E5292" s="1592">
        <v>10</v>
      </c>
      <c r="F5292" s="1593" t="s">
        <v>508</v>
      </c>
      <c r="G5292" s="1728">
        <v>19</v>
      </c>
      <c r="H5292" s="1593">
        <v>2005</v>
      </c>
      <c r="I5292" s="1595">
        <v>1617.6520335483901</v>
      </c>
      <c r="J5292" s="1593">
        <f t="shared" si="274"/>
        <v>100</v>
      </c>
      <c r="K5292" s="1595">
        <f t="shared" si="275"/>
        <v>0</v>
      </c>
      <c r="L5292" s="1593"/>
      <c r="M5292" s="1593"/>
      <c r="N5292" s="1596">
        <f t="shared" si="276"/>
        <v>0</v>
      </c>
      <c r="O5292" s="2105"/>
      <c r="P5292" s="2105"/>
      <c r="Q5292" s="2105">
        <f t="shared" si="277"/>
        <v>0</v>
      </c>
      <c r="R5292" s="2408"/>
    </row>
    <row r="5293" spans="3:18" ht="14.25" customHeight="1">
      <c r="C5293" s="1591">
        <v>63</v>
      </c>
      <c r="D5293" s="1952" t="s">
        <v>2654</v>
      </c>
      <c r="E5293" s="1592">
        <v>10</v>
      </c>
      <c r="F5293" s="1593" t="s">
        <v>508</v>
      </c>
      <c r="G5293" s="1728">
        <v>8</v>
      </c>
      <c r="H5293" s="1593">
        <v>2005</v>
      </c>
      <c r="I5293" s="1595">
        <v>622.97360000000015</v>
      </c>
      <c r="J5293" s="1593">
        <f t="shared" si="274"/>
        <v>100</v>
      </c>
      <c r="K5293" s="1595">
        <f t="shared" si="275"/>
        <v>0</v>
      </c>
      <c r="L5293" s="1593"/>
      <c r="M5293" s="1593"/>
      <c r="N5293" s="1596">
        <f t="shared" si="276"/>
        <v>0</v>
      </c>
      <c r="O5293" s="2105"/>
      <c r="P5293" s="2105"/>
      <c r="Q5293" s="2105">
        <f t="shared" si="277"/>
        <v>0</v>
      </c>
      <c r="R5293" s="2408"/>
    </row>
    <row r="5294" spans="3:18" ht="14.25" customHeight="1">
      <c r="C5294" s="1591">
        <v>64</v>
      </c>
      <c r="D5294" s="1952" t="s">
        <v>2405</v>
      </c>
      <c r="E5294" s="1592">
        <v>10</v>
      </c>
      <c r="F5294" s="1593" t="s">
        <v>508</v>
      </c>
      <c r="G5294" s="1728">
        <v>2</v>
      </c>
      <c r="H5294" s="1593">
        <v>2005</v>
      </c>
      <c r="I5294" s="1595">
        <v>170.28</v>
      </c>
      <c r="J5294" s="1593">
        <f t="shared" si="274"/>
        <v>100</v>
      </c>
      <c r="K5294" s="1595">
        <f t="shared" si="275"/>
        <v>0</v>
      </c>
      <c r="L5294" s="1593"/>
      <c r="M5294" s="1593"/>
      <c r="N5294" s="1596">
        <f t="shared" si="276"/>
        <v>0</v>
      </c>
      <c r="O5294" s="2105"/>
      <c r="P5294" s="2105"/>
      <c r="Q5294" s="2105">
        <f t="shared" si="277"/>
        <v>0</v>
      </c>
      <c r="R5294" s="2408"/>
    </row>
    <row r="5295" spans="3:18" ht="14.25" customHeight="1">
      <c r="C5295" s="1591">
        <v>65</v>
      </c>
      <c r="D5295" s="1952" t="s">
        <v>2406</v>
      </c>
      <c r="E5295" s="1592">
        <v>10</v>
      </c>
      <c r="F5295" s="1593" t="s">
        <v>508</v>
      </c>
      <c r="G5295" s="1728">
        <v>1</v>
      </c>
      <c r="H5295" s="1593">
        <v>2005</v>
      </c>
      <c r="I5295" s="1595">
        <v>78.346999999999994</v>
      </c>
      <c r="J5295" s="1593">
        <f t="shared" si="274"/>
        <v>100</v>
      </c>
      <c r="K5295" s="1595">
        <f t="shared" si="275"/>
        <v>0</v>
      </c>
      <c r="L5295" s="1593"/>
      <c r="M5295" s="1593"/>
      <c r="N5295" s="1596">
        <f t="shared" si="276"/>
        <v>0</v>
      </c>
      <c r="O5295" s="2105"/>
      <c r="P5295" s="2105"/>
      <c r="Q5295" s="2105">
        <f t="shared" si="277"/>
        <v>0</v>
      </c>
      <c r="R5295" s="2408"/>
    </row>
    <row r="5296" spans="3:18" ht="14.25" customHeight="1">
      <c r="C5296" s="1591">
        <v>66</v>
      </c>
      <c r="D5296" s="1952" t="s">
        <v>2129</v>
      </c>
      <c r="E5296" s="1592">
        <v>10</v>
      </c>
      <c r="F5296" s="1593" t="s">
        <v>508</v>
      </c>
      <c r="G5296" s="1728">
        <v>1</v>
      </c>
      <c r="H5296" s="1593">
        <v>2008</v>
      </c>
      <c r="I5296" s="1595">
        <v>130</v>
      </c>
      <c r="J5296" s="1593">
        <f t="shared" si="274"/>
        <v>100</v>
      </c>
      <c r="K5296" s="1595">
        <f t="shared" si="275"/>
        <v>0</v>
      </c>
      <c r="L5296" s="1593"/>
      <c r="M5296" s="1593"/>
      <c r="N5296" s="1596">
        <f t="shared" si="276"/>
        <v>0</v>
      </c>
      <c r="O5296" s="2105"/>
      <c r="P5296" s="2105"/>
      <c r="Q5296" s="2105">
        <f t="shared" si="277"/>
        <v>0</v>
      </c>
      <c r="R5296" s="2408"/>
    </row>
    <row r="5297" spans="3:18" ht="14.25" customHeight="1">
      <c r="C5297" s="1591">
        <v>67</v>
      </c>
      <c r="D5297" s="1952" t="s">
        <v>2695</v>
      </c>
      <c r="E5297" s="1592">
        <v>10</v>
      </c>
      <c r="F5297" s="1593" t="s">
        <v>508</v>
      </c>
      <c r="G5297" s="1728">
        <v>1</v>
      </c>
      <c r="H5297" s="1593">
        <v>2008</v>
      </c>
      <c r="I5297" s="1595">
        <v>130</v>
      </c>
      <c r="J5297" s="1593">
        <f t="shared" si="274"/>
        <v>100</v>
      </c>
      <c r="K5297" s="1595">
        <f t="shared" si="275"/>
        <v>0</v>
      </c>
      <c r="L5297" s="1593"/>
      <c r="M5297" s="1593"/>
      <c r="N5297" s="1596">
        <f t="shared" si="276"/>
        <v>0</v>
      </c>
      <c r="O5297" s="2105"/>
      <c r="P5297" s="2105"/>
      <c r="Q5297" s="2105">
        <f t="shared" si="277"/>
        <v>0</v>
      </c>
      <c r="R5297" s="2408"/>
    </row>
    <row r="5298" spans="3:18" ht="14.25" customHeight="1">
      <c r="C5298" s="1591">
        <v>68</v>
      </c>
      <c r="D5298" s="1952" t="s">
        <v>2406</v>
      </c>
      <c r="E5298" s="1592">
        <v>10</v>
      </c>
      <c r="F5298" s="1593" t="s">
        <v>508</v>
      </c>
      <c r="G5298" s="1728">
        <v>1</v>
      </c>
      <c r="H5298" s="1593">
        <v>2008</v>
      </c>
      <c r="I5298" s="1595">
        <v>106</v>
      </c>
      <c r="J5298" s="1593">
        <f t="shared" si="274"/>
        <v>100</v>
      </c>
      <c r="K5298" s="1595">
        <f t="shared" si="275"/>
        <v>0</v>
      </c>
      <c r="L5298" s="1593"/>
      <c r="M5298" s="1593"/>
      <c r="N5298" s="1596">
        <f t="shared" si="276"/>
        <v>0</v>
      </c>
      <c r="O5298" s="2105"/>
      <c r="P5298" s="2105"/>
      <c r="Q5298" s="2105">
        <f t="shared" si="277"/>
        <v>0</v>
      </c>
      <c r="R5298" s="2408"/>
    </row>
    <row r="5299" spans="3:18" ht="14.25" customHeight="1">
      <c r="C5299" s="1591">
        <v>69</v>
      </c>
      <c r="D5299" s="1952" t="s">
        <v>2695</v>
      </c>
      <c r="E5299" s="1592">
        <v>10</v>
      </c>
      <c r="F5299" s="1593" t="s">
        <v>508</v>
      </c>
      <c r="G5299" s="1728">
        <v>1</v>
      </c>
      <c r="H5299" s="1593">
        <v>2008</v>
      </c>
      <c r="I5299" s="1595">
        <v>130</v>
      </c>
      <c r="J5299" s="1593">
        <f t="shared" si="274"/>
        <v>100</v>
      </c>
      <c r="K5299" s="1595">
        <f t="shared" si="275"/>
        <v>0</v>
      </c>
      <c r="L5299" s="1593"/>
      <c r="M5299" s="1593"/>
      <c r="N5299" s="1596">
        <f t="shared" si="276"/>
        <v>0</v>
      </c>
      <c r="O5299" s="2105"/>
      <c r="P5299" s="2105"/>
      <c r="Q5299" s="2105">
        <f t="shared" si="277"/>
        <v>0</v>
      </c>
      <c r="R5299" s="2408"/>
    </row>
    <row r="5300" spans="3:18" ht="14.25" customHeight="1">
      <c r="C5300" s="1591">
        <v>70</v>
      </c>
      <c r="D5300" s="1952" t="s">
        <v>2124</v>
      </c>
      <c r="E5300" s="1592">
        <v>10</v>
      </c>
      <c r="F5300" s="1593" t="s">
        <v>508</v>
      </c>
      <c r="G5300" s="1728">
        <v>1</v>
      </c>
      <c r="H5300" s="1593">
        <v>2019</v>
      </c>
      <c r="I5300" s="1595">
        <v>109.95</v>
      </c>
      <c r="J5300" s="1593">
        <f t="shared" si="274"/>
        <v>70</v>
      </c>
      <c r="K5300" s="1595">
        <f t="shared" si="275"/>
        <v>32.984999999999999</v>
      </c>
      <c r="L5300" s="1593"/>
      <c r="M5300" s="1593"/>
      <c r="N5300" s="1596">
        <f t="shared" si="276"/>
        <v>0</v>
      </c>
      <c r="O5300" s="2105"/>
      <c r="P5300" s="2105"/>
      <c r="Q5300" s="2105">
        <f t="shared" si="277"/>
        <v>0</v>
      </c>
      <c r="R5300" s="2408"/>
    </row>
    <row r="5301" spans="3:18" ht="14.25" customHeight="1">
      <c r="C5301" s="1591">
        <v>71</v>
      </c>
      <c r="D5301" s="1952" t="s">
        <v>6368</v>
      </c>
      <c r="E5301" s="1592">
        <v>10</v>
      </c>
      <c r="F5301" s="1593" t="s">
        <v>508</v>
      </c>
      <c r="G5301" s="1728">
        <v>1</v>
      </c>
      <c r="H5301" s="1593">
        <v>2008</v>
      </c>
      <c r="I5301" s="1595">
        <v>132</v>
      </c>
      <c r="J5301" s="1593">
        <f t="shared" si="274"/>
        <v>100</v>
      </c>
      <c r="K5301" s="1595">
        <f t="shared" si="275"/>
        <v>0</v>
      </c>
      <c r="L5301" s="1593"/>
      <c r="M5301" s="1593"/>
      <c r="N5301" s="1596">
        <f t="shared" si="276"/>
        <v>0</v>
      </c>
      <c r="O5301" s="2105"/>
      <c r="P5301" s="2105"/>
      <c r="Q5301" s="2105">
        <f t="shared" si="277"/>
        <v>0</v>
      </c>
      <c r="R5301" s="2408"/>
    </row>
    <row r="5302" spans="3:18" ht="14.25" customHeight="1">
      <c r="C5302" s="1591">
        <v>72</v>
      </c>
      <c r="D5302" s="1952" t="s">
        <v>6369</v>
      </c>
      <c r="E5302" s="1592">
        <v>10</v>
      </c>
      <c r="F5302" s="1593" t="s">
        <v>508</v>
      </c>
      <c r="G5302" s="1728">
        <v>5</v>
      </c>
      <c r="H5302" s="1593">
        <v>2005</v>
      </c>
      <c r="I5302" s="1595">
        <v>1027.9000000000001</v>
      </c>
      <c r="J5302" s="1593">
        <f t="shared" si="274"/>
        <v>100</v>
      </c>
      <c r="K5302" s="1595">
        <f t="shared" si="275"/>
        <v>0</v>
      </c>
      <c r="L5302" s="1593"/>
      <c r="M5302" s="1593"/>
      <c r="N5302" s="1596">
        <f t="shared" si="276"/>
        <v>0</v>
      </c>
      <c r="O5302" s="2105"/>
      <c r="P5302" s="2105"/>
      <c r="Q5302" s="2105">
        <f t="shared" si="277"/>
        <v>0</v>
      </c>
      <c r="R5302" s="2408"/>
    </row>
    <row r="5303" spans="3:18" ht="14.25" customHeight="1">
      <c r="C5303" s="1591">
        <v>73</v>
      </c>
      <c r="D5303" s="1952" t="s">
        <v>2155</v>
      </c>
      <c r="E5303" s="1592">
        <v>10</v>
      </c>
      <c r="F5303" s="1593" t="s">
        <v>508</v>
      </c>
      <c r="G5303" s="1728">
        <v>10</v>
      </c>
      <c r="H5303" s="1593">
        <v>2005</v>
      </c>
      <c r="I5303" s="1595">
        <v>2081.5607599999998</v>
      </c>
      <c r="J5303" s="1593">
        <f t="shared" si="274"/>
        <v>100</v>
      </c>
      <c r="K5303" s="1595">
        <f t="shared" si="275"/>
        <v>0</v>
      </c>
      <c r="L5303" s="1593"/>
      <c r="M5303" s="1593"/>
      <c r="N5303" s="1596">
        <f t="shared" si="276"/>
        <v>0</v>
      </c>
      <c r="O5303" s="2105"/>
      <c r="P5303" s="2105"/>
      <c r="Q5303" s="2105">
        <f t="shared" si="277"/>
        <v>0</v>
      </c>
      <c r="R5303" s="2408"/>
    </row>
    <row r="5304" spans="3:18" ht="14.25" customHeight="1">
      <c r="C5304" s="1591">
        <v>74</v>
      </c>
      <c r="D5304" s="1952" t="s">
        <v>2155</v>
      </c>
      <c r="E5304" s="1592">
        <v>10</v>
      </c>
      <c r="F5304" s="1593" t="s">
        <v>508</v>
      </c>
      <c r="G5304" s="1728">
        <v>2</v>
      </c>
      <c r="H5304" s="1593">
        <v>2005</v>
      </c>
      <c r="I5304" s="1595">
        <v>355.5813333333333</v>
      </c>
      <c r="J5304" s="1593">
        <f t="shared" si="274"/>
        <v>100</v>
      </c>
      <c r="K5304" s="1595">
        <f t="shared" si="275"/>
        <v>0</v>
      </c>
      <c r="L5304" s="1593"/>
      <c r="M5304" s="1593"/>
      <c r="N5304" s="1596">
        <f t="shared" si="276"/>
        <v>0</v>
      </c>
      <c r="O5304" s="2105"/>
      <c r="P5304" s="2105"/>
      <c r="Q5304" s="2105">
        <f t="shared" si="277"/>
        <v>0</v>
      </c>
      <c r="R5304" s="2408"/>
    </row>
    <row r="5305" spans="3:18" ht="14.25" customHeight="1">
      <c r="C5305" s="1591">
        <v>75</v>
      </c>
      <c r="D5305" s="1952" t="s">
        <v>2130</v>
      </c>
      <c r="E5305" s="1592">
        <v>10</v>
      </c>
      <c r="F5305" s="1593" t="s">
        <v>508</v>
      </c>
      <c r="G5305" s="1728">
        <v>1</v>
      </c>
      <c r="H5305" s="1593">
        <v>2008</v>
      </c>
      <c r="I5305" s="1595">
        <v>39.5</v>
      </c>
      <c r="J5305" s="1593">
        <f t="shared" si="274"/>
        <v>100</v>
      </c>
      <c r="K5305" s="1595">
        <f t="shared" si="275"/>
        <v>0</v>
      </c>
      <c r="L5305" s="1593"/>
      <c r="M5305" s="1593"/>
      <c r="N5305" s="1596">
        <f t="shared" si="276"/>
        <v>0</v>
      </c>
      <c r="O5305" s="2105"/>
      <c r="P5305" s="2105"/>
      <c r="Q5305" s="2105">
        <f t="shared" si="277"/>
        <v>0</v>
      </c>
      <c r="R5305" s="2408"/>
    </row>
    <row r="5306" spans="3:18" ht="14.25" customHeight="1">
      <c r="C5306" s="1591">
        <v>76</v>
      </c>
      <c r="D5306" s="1952" t="s">
        <v>2133</v>
      </c>
      <c r="E5306" s="1592">
        <v>10</v>
      </c>
      <c r="F5306" s="1593" t="s">
        <v>508</v>
      </c>
      <c r="G5306" s="1728">
        <v>1</v>
      </c>
      <c r="H5306" s="1593">
        <v>2008</v>
      </c>
      <c r="I5306" s="1595">
        <v>214.75200000000001</v>
      </c>
      <c r="J5306" s="1593">
        <f t="shared" ref="J5306:J5369" si="278">IF(($J$14-H5306)*J$4380&gt;100,100,($J$14-H5306)*J$4380)</f>
        <v>100</v>
      </c>
      <c r="K5306" s="1595">
        <f t="shared" ref="K5306:K5369" si="279">IF(J5306=100,0,I5306-I5306*J5306%)</f>
        <v>0</v>
      </c>
      <c r="L5306" s="1593"/>
      <c r="M5306" s="1593"/>
      <c r="N5306" s="1596">
        <f t="shared" ref="N5306:N5369" si="280">+L5306*M5306</f>
        <v>0</v>
      </c>
      <c r="O5306" s="2105"/>
      <c r="P5306" s="2105"/>
      <c r="Q5306" s="2105">
        <f t="shared" ref="Q5306:Q5369" si="281">+O5306*P5306</f>
        <v>0</v>
      </c>
      <c r="R5306" s="2408"/>
    </row>
    <row r="5307" spans="3:18" ht="14.25" customHeight="1">
      <c r="C5307" s="1591">
        <v>77</v>
      </c>
      <c r="D5307" s="1952" t="s">
        <v>2130</v>
      </c>
      <c r="E5307" s="1592">
        <v>10</v>
      </c>
      <c r="F5307" s="1593" t="s">
        <v>508</v>
      </c>
      <c r="G5307" s="1728">
        <v>3</v>
      </c>
      <c r="H5307" s="1593">
        <v>2008</v>
      </c>
      <c r="I5307" s="1595">
        <v>118.5</v>
      </c>
      <c r="J5307" s="1593">
        <f t="shared" si="278"/>
        <v>100</v>
      </c>
      <c r="K5307" s="1595">
        <f t="shared" si="279"/>
        <v>0</v>
      </c>
      <c r="L5307" s="1593"/>
      <c r="M5307" s="1593"/>
      <c r="N5307" s="1596">
        <f t="shared" si="280"/>
        <v>0</v>
      </c>
      <c r="O5307" s="2105"/>
      <c r="P5307" s="2105"/>
      <c r="Q5307" s="2105">
        <f t="shared" si="281"/>
        <v>0</v>
      </c>
      <c r="R5307" s="2408"/>
    </row>
    <row r="5308" spans="3:18" ht="14.25" customHeight="1">
      <c r="C5308" s="1591">
        <v>78</v>
      </c>
      <c r="D5308" s="1952" t="s">
        <v>2155</v>
      </c>
      <c r="E5308" s="1592">
        <v>10</v>
      </c>
      <c r="F5308" s="1593" t="s">
        <v>508</v>
      </c>
      <c r="G5308" s="1728">
        <v>4</v>
      </c>
      <c r="H5308" s="1593">
        <v>2005</v>
      </c>
      <c r="I5308" s="1595">
        <v>832.62800000000004</v>
      </c>
      <c r="J5308" s="1593">
        <f t="shared" si="278"/>
        <v>100</v>
      </c>
      <c r="K5308" s="1595">
        <f t="shared" si="279"/>
        <v>0</v>
      </c>
      <c r="L5308" s="1593"/>
      <c r="M5308" s="1593"/>
      <c r="N5308" s="1596">
        <f t="shared" si="280"/>
        <v>0</v>
      </c>
      <c r="O5308" s="2105"/>
      <c r="P5308" s="2105"/>
      <c r="Q5308" s="2105">
        <f t="shared" si="281"/>
        <v>0</v>
      </c>
      <c r="R5308" s="2408"/>
    </row>
    <row r="5309" spans="3:18" ht="14.25" customHeight="1">
      <c r="C5309" s="1591">
        <v>79</v>
      </c>
      <c r="D5309" s="1952" t="s">
        <v>2155</v>
      </c>
      <c r="E5309" s="1592">
        <v>10</v>
      </c>
      <c r="F5309" s="1593" t="s">
        <v>508</v>
      </c>
      <c r="G5309" s="1728">
        <v>1</v>
      </c>
      <c r="H5309" s="1593">
        <v>2010</v>
      </c>
      <c r="I5309" s="1595">
        <v>233.59651000000002</v>
      </c>
      <c r="J5309" s="1593">
        <f t="shared" si="278"/>
        <v>100</v>
      </c>
      <c r="K5309" s="1595">
        <f t="shared" si="279"/>
        <v>0</v>
      </c>
      <c r="L5309" s="1593"/>
      <c r="M5309" s="1593"/>
      <c r="N5309" s="1596">
        <f t="shared" si="280"/>
        <v>0</v>
      </c>
      <c r="O5309" s="2105"/>
      <c r="P5309" s="2105"/>
      <c r="Q5309" s="2105">
        <f t="shared" si="281"/>
        <v>0</v>
      </c>
      <c r="R5309" s="2408"/>
    </row>
    <row r="5310" spans="3:18" ht="14.25" customHeight="1">
      <c r="C5310" s="1591">
        <v>80</v>
      </c>
      <c r="D5310" s="1952" t="s">
        <v>2663</v>
      </c>
      <c r="E5310" s="1592">
        <v>10</v>
      </c>
      <c r="F5310" s="1593" t="s">
        <v>508</v>
      </c>
      <c r="G5310" s="1728">
        <v>1</v>
      </c>
      <c r="H5310" s="1593">
        <v>2010</v>
      </c>
      <c r="I5310" s="1595">
        <v>184.44065000000001</v>
      </c>
      <c r="J5310" s="1593">
        <f t="shared" si="278"/>
        <v>100</v>
      </c>
      <c r="K5310" s="1595">
        <f t="shared" si="279"/>
        <v>0</v>
      </c>
      <c r="L5310" s="1593"/>
      <c r="M5310" s="1593"/>
      <c r="N5310" s="1596">
        <f t="shared" si="280"/>
        <v>0</v>
      </c>
      <c r="O5310" s="2105"/>
      <c r="P5310" s="2105"/>
      <c r="Q5310" s="2105">
        <f t="shared" si="281"/>
        <v>0</v>
      </c>
      <c r="R5310" s="2408"/>
    </row>
    <row r="5311" spans="3:18" ht="14.25" customHeight="1">
      <c r="C5311" s="1591">
        <v>81</v>
      </c>
      <c r="D5311" s="1952" t="s">
        <v>2229</v>
      </c>
      <c r="E5311" s="1592">
        <v>10</v>
      </c>
      <c r="F5311" s="1593" t="s">
        <v>508</v>
      </c>
      <c r="G5311" s="1728">
        <v>8</v>
      </c>
      <c r="H5311" s="1593">
        <v>2019</v>
      </c>
      <c r="I5311" s="1595">
        <v>759.84</v>
      </c>
      <c r="J5311" s="1593">
        <f t="shared" si="278"/>
        <v>70</v>
      </c>
      <c r="K5311" s="1595">
        <f t="shared" si="279"/>
        <v>227.952</v>
      </c>
      <c r="L5311" s="1593"/>
      <c r="M5311" s="1593"/>
      <c r="N5311" s="1596">
        <f t="shared" si="280"/>
        <v>0</v>
      </c>
      <c r="O5311" s="2105"/>
      <c r="P5311" s="2105"/>
      <c r="Q5311" s="2105">
        <f t="shared" si="281"/>
        <v>0</v>
      </c>
      <c r="R5311" s="2408"/>
    </row>
    <row r="5312" spans="3:18" ht="14.25" customHeight="1">
      <c r="C5312" s="1591">
        <v>82</v>
      </c>
      <c r="D5312" s="1952" t="s">
        <v>2229</v>
      </c>
      <c r="E5312" s="1592">
        <v>10</v>
      </c>
      <c r="F5312" s="1593" t="s">
        <v>508</v>
      </c>
      <c r="G5312" s="1728">
        <v>1</v>
      </c>
      <c r="H5312" s="1593">
        <v>2019</v>
      </c>
      <c r="I5312" s="1595">
        <v>73</v>
      </c>
      <c r="J5312" s="1593">
        <f t="shared" si="278"/>
        <v>70</v>
      </c>
      <c r="K5312" s="1595">
        <f t="shared" si="279"/>
        <v>21.900000000000006</v>
      </c>
      <c r="L5312" s="1593"/>
      <c r="M5312" s="1593"/>
      <c r="N5312" s="1596">
        <f t="shared" si="280"/>
        <v>0</v>
      </c>
      <c r="O5312" s="2105"/>
      <c r="P5312" s="2105"/>
      <c r="Q5312" s="2105">
        <f t="shared" si="281"/>
        <v>0</v>
      </c>
      <c r="R5312" s="2408"/>
    </row>
    <row r="5313" spans="3:18" ht="14.25" customHeight="1">
      <c r="C5313" s="1591">
        <v>83</v>
      </c>
      <c r="D5313" s="1952" t="s">
        <v>2229</v>
      </c>
      <c r="E5313" s="1592">
        <v>10</v>
      </c>
      <c r="F5313" s="1593" t="s">
        <v>508</v>
      </c>
      <c r="G5313" s="1728">
        <v>8</v>
      </c>
      <c r="H5313" s="1593">
        <v>2020</v>
      </c>
      <c r="I5313" s="1595">
        <v>615.84</v>
      </c>
      <c r="J5313" s="1593">
        <f t="shared" si="278"/>
        <v>60</v>
      </c>
      <c r="K5313" s="1595">
        <f t="shared" si="279"/>
        <v>246.33600000000001</v>
      </c>
      <c r="L5313" s="1593"/>
      <c r="M5313" s="1593"/>
      <c r="N5313" s="1596">
        <f t="shared" si="280"/>
        <v>0</v>
      </c>
      <c r="O5313" s="2105"/>
      <c r="P5313" s="2105"/>
      <c r="Q5313" s="2105">
        <f t="shared" si="281"/>
        <v>0</v>
      </c>
      <c r="R5313" s="2408"/>
    </row>
    <row r="5314" spans="3:18" ht="14.25" customHeight="1">
      <c r="C5314" s="1591">
        <v>84</v>
      </c>
      <c r="D5314" s="1952" t="s">
        <v>6370</v>
      </c>
      <c r="E5314" s="1592">
        <v>10</v>
      </c>
      <c r="F5314" s="1593" t="s">
        <v>508</v>
      </c>
      <c r="G5314" s="1728">
        <v>117</v>
      </c>
      <c r="H5314" s="1593">
        <v>2005</v>
      </c>
      <c r="I5314" s="1595">
        <v>3499.2359999999999</v>
      </c>
      <c r="J5314" s="1593">
        <f t="shared" si="278"/>
        <v>100</v>
      </c>
      <c r="K5314" s="1595">
        <f t="shared" si="279"/>
        <v>0</v>
      </c>
      <c r="L5314" s="1593"/>
      <c r="M5314" s="1593"/>
      <c r="N5314" s="1596">
        <f t="shared" si="280"/>
        <v>0</v>
      </c>
      <c r="O5314" s="2105"/>
      <c r="P5314" s="2105"/>
      <c r="Q5314" s="2105">
        <f t="shared" si="281"/>
        <v>0</v>
      </c>
      <c r="R5314" s="2408"/>
    </row>
    <row r="5315" spans="3:18" ht="14.25" customHeight="1">
      <c r="C5315" s="1591">
        <v>85</v>
      </c>
      <c r="D5315" s="1952" t="s">
        <v>2650</v>
      </c>
      <c r="E5315" s="1592">
        <v>10</v>
      </c>
      <c r="F5315" s="1593" t="s">
        <v>508</v>
      </c>
      <c r="G5315" s="1728">
        <v>30</v>
      </c>
      <c r="H5315" s="1593">
        <v>2005</v>
      </c>
      <c r="I5315" s="1595">
        <v>2378.91</v>
      </c>
      <c r="J5315" s="1593">
        <f t="shared" si="278"/>
        <v>100</v>
      </c>
      <c r="K5315" s="1595">
        <f t="shared" si="279"/>
        <v>0</v>
      </c>
      <c r="L5315" s="1593"/>
      <c r="M5315" s="1593"/>
      <c r="N5315" s="1596">
        <f t="shared" si="280"/>
        <v>0</v>
      </c>
      <c r="O5315" s="2105"/>
      <c r="P5315" s="2105"/>
      <c r="Q5315" s="2105">
        <f t="shared" si="281"/>
        <v>0</v>
      </c>
      <c r="R5315" s="2408"/>
    </row>
    <row r="5316" spans="3:18" ht="14.25" customHeight="1">
      <c r="C5316" s="1591">
        <v>86</v>
      </c>
      <c r="D5316" s="1952" t="s">
        <v>2571</v>
      </c>
      <c r="E5316" s="1592">
        <v>10</v>
      </c>
      <c r="F5316" s="1593" t="s">
        <v>508</v>
      </c>
      <c r="G5316" s="1728">
        <v>12</v>
      </c>
      <c r="H5316" s="1593">
        <v>2005</v>
      </c>
      <c r="I5316" s="1595">
        <v>963.48699999999997</v>
      </c>
      <c r="J5316" s="1593">
        <f t="shared" si="278"/>
        <v>100</v>
      </c>
      <c r="K5316" s="1595">
        <f t="shared" si="279"/>
        <v>0</v>
      </c>
      <c r="L5316" s="1593"/>
      <c r="M5316" s="1593"/>
      <c r="N5316" s="1596">
        <f t="shared" si="280"/>
        <v>0</v>
      </c>
      <c r="O5316" s="2105"/>
      <c r="P5316" s="2105"/>
      <c r="Q5316" s="2105">
        <f t="shared" si="281"/>
        <v>0</v>
      </c>
      <c r="R5316" s="2408"/>
    </row>
    <row r="5317" spans="3:18" ht="14.25" customHeight="1">
      <c r="C5317" s="1591">
        <v>87</v>
      </c>
      <c r="D5317" s="1952" t="s">
        <v>2221</v>
      </c>
      <c r="E5317" s="1592">
        <v>10</v>
      </c>
      <c r="F5317" s="1593" t="s">
        <v>508</v>
      </c>
      <c r="G5317" s="1728">
        <v>11</v>
      </c>
      <c r="H5317" s="1593">
        <v>2005</v>
      </c>
      <c r="I5317" s="1595">
        <v>284.52050000000003</v>
      </c>
      <c r="J5317" s="1593">
        <f t="shared" si="278"/>
        <v>100</v>
      </c>
      <c r="K5317" s="1595">
        <f t="shared" si="279"/>
        <v>0</v>
      </c>
      <c r="L5317" s="1593"/>
      <c r="M5317" s="1593"/>
      <c r="N5317" s="1596">
        <f t="shared" si="280"/>
        <v>0</v>
      </c>
      <c r="O5317" s="2105"/>
      <c r="P5317" s="2105"/>
      <c r="Q5317" s="2105">
        <f t="shared" si="281"/>
        <v>0</v>
      </c>
      <c r="R5317" s="2408"/>
    </row>
    <row r="5318" spans="3:18" ht="14.25" customHeight="1">
      <c r="C5318" s="1591">
        <v>88</v>
      </c>
      <c r="D5318" s="1952" t="s">
        <v>6371</v>
      </c>
      <c r="E5318" s="1592">
        <v>10</v>
      </c>
      <c r="F5318" s="1593" t="s">
        <v>508</v>
      </c>
      <c r="G5318" s="1728">
        <v>4</v>
      </c>
      <c r="H5318" s="1593">
        <v>2005</v>
      </c>
      <c r="I5318" s="1595">
        <v>274.31133333333332</v>
      </c>
      <c r="J5318" s="1593">
        <f t="shared" si="278"/>
        <v>100</v>
      </c>
      <c r="K5318" s="1595">
        <f t="shared" si="279"/>
        <v>0</v>
      </c>
      <c r="L5318" s="1593"/>
      <c r="M5318" s="1593"/>
      <c r="N5318" s="1596">
        <f t="shared" si="280"/>
        <v>0</v>
      </c>
      <c r="O5318" s="2105"/>
      <c r="P5318" s="2105"/>
      <c r="Q5318" s="2105">
        <f t="shared" si="281"/>
        <v>0</v>
      </c>
      <c r="R5318" s="2408"/>
    </row>
    <row r="5319" spans="3:18" ht="14.25" customHeight="1">
      <c r="C5319" s="1591">
        <v>89</v>
      </c>
      <c r="D5319" s="1952" t="s">
        <v>2570</v>
      </c>
      <c r="E5319" s="1592">
        <v>10</v>
      </c>
      <c r="F5319" s="1593" t="s">
        <v>508</v>
      </c>
      <c r="G5319" s="1728">
        <v>122</v>
      </c>
      <c r="H5319" s="1593">
        <v>2005</v>
      </c>
      <c r="I5319" s="1595">
        <v>3757.2913399999998</v>
      </c>
      <c r="J5319" s="1593">
        <f t="shared" si="278"/>
        <v>100</v>
      </c>
      <c r="K5319" s="1595">
        <f t="shared" si="279"/>
        <v>0</v>
      </c>
      <c r="L5319" s="1593"/>
      <c r="M5319" s="1593"/>
      <c r="N5319" s="1596">
        <f t="shared" si="280"/>
        <v>0</v>
      </c>
      <c r="O5319" s="2105"/>
      <c r="P5319" s="2105"/>
      <c r="Q5319" s="2105">
        <f t="shared" si="281"/>
        <v>0</v>
      </c>
      <c r="R5319" s="2408"/>
    </row>
    <row r="5320" spans="3:18" ht="14.25" customHeight="1">
      <c r="C5320" s="1591">
        <v>90</v>
      </c>
      <c r="D5320" s="1952" t="s">
        <v>2656</v>
      </c>
      <c r="E5320" s="1592">
        <v>10</v>
      </c>
      <c r="F5320" s="1593" t="s">
        <v>508</v>
      </c>
      <c r="G5320" s="1728">
        <v>25</v>
      </c>
      <c r="H5320" s="1593">
        <v>2008</v>
      </c>
      <c r="I5320" s="1595">
        <v>275</v>
      </c>
      <c r="J5320" s="1593">
        <f t="shared" si="278"/>
        <v>100</v>
      </c>
      <c r="K5320" s="1595">
        <f t="shared" si="279"/>
        <v>0</v>
      </c>
      <c r="L5320" s="1593"/>
      <c r="M5320" s="1593"/>
      <c r="N5320" s="1596">
        <f t="shared" si="280"/>
        <v>0</v>
      </c>
      <c r="O5320" s="2105"/>
      <c r="P5320" s="2105"/>
      <c r="Q5320" s="2105">
        <f t="shared" si="281"/>
        <v>0</v>
      </c>
      <c r="R5320" s="2408"/>
    </row>
    <row r="5321" spans="3:18" ht="14.25" customHeight="1">
      <c r="C5321" s="1591">
        <v>91</v>
      </c>
      <c r="D5321" s="1952" t="s">
        <v>2380</v>
      </c>
      <c r="E5321" s="1592">
        <v>10</v>
      </c>
      <c r="F5321" s="1593" t="s">
        <v>508</v>
      </c>
      <c r="G5321" s="1728">
        <v>10</v>
      </c>
      <c r="H5321" s="1593">
        <v>2005</v>
      </c>
      <c r="I5321" s="1595">
        <v>302.83</v>
      </c>
      <c r="J5321" s="1593">
        <f t="shared" si="278"/>
        <v>100</v>
      </c>
      <c r="K5321" s="1595">
        <f t="shared" si="279"/>
        <v>0</v>
      </c>
      <c r="L5321" s="1593"/>
      <c r="M5321" s="1593"/>
      <c r="N5321" s="1596">
        <f t="shared" si="280"/>
        <v>0</v>
      </c>
      <c r="O5321" s="2105"/>
      <c r="P5321" s="2105"/>
      <c r="Q5321" s="2105">
        <f t="shared" si="281"/>
        <v>0</v>
      </c>
      <c r="R5321" s="2408"/>
    </row>
    <row r="5322" spans="3:18" ht="14.25" customHeight="1">
      <c r="C5322" s="1591">
        <v>92</v>
      </c>
      <c r="D5322" s="1952" t="s">
        <v>6372</v>
      </c>
      <c r="E5322" s="1592">
        <v>10</v>
      </c>
      <c r="F5322" s="1593" t="s">
        <v>508</v>
      </c>
      <c r="G5322" s="1728">
        <v>10</v>
      </c>
      <c r="H5322" s="1593">
        <v>2008</v>
      </c>
      <c r="I5322" s="1595">
        <v>280</v>
      </c>
      <c r="J5322" s="1593">
        <f t="shared" si="278"/>
        <v>100</v>
      </c>
      <c r="K5322" s="1595">
        <f t="shared" si="279"/>
        <v>0</v>
      </c>
      <c r="L5322" s="1593"/>
      <c r="M5322" s="1593"/>
      <c r="N5322" s="1596">
        <f t="shared" si="280"/>
        <v>0</v>
      </c>
      <c r="O5322" s="2105"/>
      <c r="P5322" s="2105"/>
      <c r="Q5322" s="2105">
        <f t="shared" si="281"/>
        <v>0</v>
      </c>
      <c r="R5322" s="2408"/>
    </row>
    <row r="5323" spans="3:18" ht="14.25" customHeight="1">
      <c r="C5323" s="1591">
        <v>93</v>
      </c>
      <c r="D5323" s="1952" t="s">
        <v>6373</v>
      </c>
      <c r="E5323" s="1592">
        <v>10</v>
      </c>
      <c r="F5323" s="1593" t="s">
        <v>508</v>
      </c>
      <c r="G5323" s="1728">
        <v>1</v>
      </c>
      <c r="H5323" s="1593">
        <v>2008</v>
      </c>
      <c r="I5323" s="1595">
        <v>185</v>
      </c>
      <c r="J5323" s="1593">
        <f t="shared" si="278"/>
        <v>100</v>
      </c>
      <c r="K5323" s="1595">
        <f t="shared" si="279"/>
        <v>0</v>
      </c>
      <c r="L5323" s="1593"/>
      <c r="M5323" s="1593"/>
      <c r="N5323" s="1596">
        <f t="shared" si="280"/>
        <v>0</v>
      </c>
      <c r="O5323" s="2105"/>
      <c r="P5323" s="2105"/>
      <c r="Q5323" s="2105">
        <f t="shared" si="281"/>
        <v>0</v>
      </c>
      <c r="R5323" s="2408"/>
    </row>
    <row r="5324" spans="3:18" ht="14.25" customHeight="1">
      <c r="C5324" s="1591">
        <v>94</v>
      </c>
      <c r="D5324" s="1952" t="s">
        <v>6373</v>
      </c>
      <c r="E5324" s="1592">
        <v>10</v>
      </c>
      <c r="F5324" s="1593" t="s">
        <v>508</v>
      </c>
      <c r="G5324" s="1728">
        <v>2</v>
      </c>
      <c r="H5324" s="1593">
        <v>2008</v>
      </c>
      <c r="I5324" s="1595">
        <v>180</v>
      </c>
      <c r="J5324" s="1593">
        <f t="shared" si="278"/>
        <v>100</v>
      </c>
      <c r="K5324" s="1595">
        <f t="shared" si="279"/>
        <v>0</v>
      </c>
      <c r="L5324" s="1593"/>
      <c r="M5324" s="1593"/>
      <c r="N5324" s="1596">
        <f t="shared" si="280"/>
        <v>0</v>
      </c>
      <c r="O5324" s="2105"/>
      <c r="P5324" s="2105"/>
      <c r="Q5324" s="2105">
        <f t="shared" si="281"/>
        <v>0</v>
      </c>
      <c r="R5324" s="2408"/>
    </row>
    <row r="5325" spans="3:18" ht="14.25" customHeight="1">
      <c r="C5325" s="1591">
        <v>95</v>
      </c>
      <c r="D5325" s="1952" t="s">
        <v>2228</v>
      </c>
      <c r="E5325" s="1592">
        <v>10</v>
      </c>
      <c r="F5325" s="1593" t="s">
        <v>508</v>
      </c>
      <c r="G5325" s="1728">
        <v>1</v>
      </c>
      <c r="H5325" s="1593">
        <v>2019</v>
      </c>
      <c r="I5325" s="1595">
        <v>18.899999999999999</v>
      </c>
      <c r="J5325" s="1593">
        <f t="shared" si="278"/>
        <v>70</v>
      </c>
      <c r="K5325" s="1595">
        <f t="shared" si="279"/>
        <v>5.67</v>
      </c>
      <c r="L5325" s="1593"/>
      <c r="M5325" s="1593"/>
      <c r="N5325" s="1596">
        <f t="shared" si="280"/>
        <v>0</v>
      </c>
      <c r="O5325" s="2105"/>
      <c r="P5325" s="2105"/>
      <c r="Q5325" s="2105">
        <f t="shared" si="281"/>
        <v>0</v>
      </c>
      <c r="R5325" s="2408"/>
    </row>
    <row r="5326" spans="3:18" ht="14.25" customHeight="1">
      <c r="C5326" s="1591">
        <v>96</v>
      </c>
      <c r="D5326" s="1952" t="s">
        <v>2228</v>
      </c>
      <c r="E5326" s="1592">
        <v>10</v>
      </c>
      <c r="F5326" s="1593" t="s">
        <v>508</v>
      </c>
      <c r="G5326" s="1728">
        <v>8</v>
      </c>
      <c r="H5326" s="1593">
        <v>2020</v>
      </c>
      <c r="I5326" s="1595">
        <v>126.96</v>
      </c>
      <c r="J5326" s="1593">
        <f t="shared" si="278"/>
        <v>60</v>
      </c>
      <c r="K5326" s="1595">
        <f t="shared" si="279"/>
        <v>50.784000000000006</v>
      </c>
      <c r="L5326" s="1593"/>
      <c r="M5326" s="1593"/>
      <c r="N5326" s="1596">
        <f t="shared" si="280"/>
        <v>0</v>
      </c>
      <c r="O5326" s="2105"/>
      <c r="P5326" s="2105"/>
      <c r="Q5326" s="2105">
        <f t="shared" si="281"/>
        <v>0</v>
      </c>
      <c r="R5326" s="2408"/>
    </row>
    <row r="5327" spans="3:18" ht="14.25" customHeight="1">
      <c r="C5327" s="1591">
        <v>97</v>
      </c>
      <c r="D5327" s="1952" t="s">
        <v>2228</v>
      </c>
      <c r="E5327" s="1592">
        <v>10</v>
      </c>
      <c r="F5327" s="1593" t="s">
        <v>508</v>
      </c>
      <c r="G5327" s="1728">
        <v>40</v>
      </c>
      <c r="H5327" s="1593">
        <v>2022</v>
      </c>
      <c r="I5327" s="1595">
        <v>910.64319999999998</v>
      </c>
      <c r="J5327" s="1593">
        <f t="shared" si="278"/>
        <v>40</v>
      </c>
      <c r="K5327" s="1595">
        <f t="shared" si="279"/>
        <v>546.38591999999994</v>
      </c>
      <c r="L5327" s="1593"/>
      <c r="M5327" s="1593"/>
      <c r="N5327" s="1596">
        <f t="shared" si="280"/>
        <v>0</v>
      </c>
      <c r="O5327" s="2105"/>
      <c r="P5327" s="2105"/>
      <c r="Q5327" s="2105">
        <f t="shared" si="281"/>
        <v>0</v>
      </c>
      <c r="R5327" s="2408"/>
    </row>
    <row r="5328" spans="3:18" ht="14.25" customHeight="1">
      <c r="C5328" s="1591">
        <v>98</v>
      </c>
      <c r="D5328" s="1952" t="s">
        <v>2228</v>
      </c>
      <c r="E5328" s="1592">
        <v>10</v>
      </c>
      <c r="F5328" s="1593" t="s">
        <v>508</v>
      </c>
      <c r="G5328" s="1728">
        <v>35</v>
      </c>
      <c r="H5328" s="1593">
        <v>2022</v>
      </c>
      <c r="I5328" s="1595">
        <v>796.81349999999998</v>
      </c>
      <c r="J5328" s="1593">
        <f t="shared" si="278"/>
        <v>40</v>
      </c>
      <c r="K5328" s="1595">
        <f t="shared" si="279"/>
        <v>478.08809999999994</v>
      </c>
      <c r="L5328" s="1593"/>
      <c r="M5328" s="1593"/>
      <c r="N5328" s="1596">
        <f t="shared" si="280"/>
        <v>0</v>
      </c>
      <c r="O5328" s="2105"/>
      <c r="P5328" s="2105"/>
      <c r="Q5328" s="2105">
        <f t="shared" si="281"/>
        <v>0</v>
      </c>
      <c r="R5328" s="2408"/>
    </row>
    <row r="5329" spans="3:18" ht="14.25" customHeight="1">
      <c r="C5329" s="1591">
        <v>99</v>
      </c>
      <c r="D5329" s="1952" t="s">
        <v>2228</v>
      </c>
      <c r="E5329" s="1592">
        <v>10</v>
      </c>
      <c r="F5329" s="1593" t="s">
        <v>508</v>
      </c>
      <c r="G5329" s="1728">
        <v>23</v>
      </c>
      <c r="H5329" s="1593">
        <v>2024</v>
      </c>
      <c r="I5329" s="1595">
        <v>427.8</v>
      </c>
      <c r="J5329" s="1593">
        <f t="shared" si="278"/>
        <v>20</v>
      </c>
      <c r="K5329" s="1595">
        <f t="shared" si="279"/>
        <v>342.24</v>
      </c>
      <c r="L5329" s="1593"/>
      <c r="M5329" s="1593"/>
      <c r="N5329" s="1596">
        <f t="shared" si="280"/>
        <v>0</v>
      </c>
      <c r="O5329" s="2105"/>
      <c r="P5329" s="2105"/>
      <c r="Q5329" s="2105">
        <f t="shared" si="281"/>
        <v>0</v>
      </c>
      <c r="R5329" s="2408"/>
    </row>
    <row r="5330" spans="3:18" ht="14.25" customHeight="1">
      <c r="C5330" s="1591">
        <v>100</v>
      </c>
      <c r="D5330" s="1952" t="s">
        <v>2186</v>
      </c>
      <c r="E5330" s="1592">
        <v>10</v>
      </c>
      <c r="F5330" s="1593" t="s">
        <v>508</v>
      </c>
      <c r="G5330" s="1728">
        <v>4</v>
      </c>
      <c r="H5330" s="1593">
        <v>2019</v>
      </c>
      <c r="I5330" s="1595">
        <v>26.88</v>
      </c>
      <c r="J5330" s="1593">
        <f t="shared" si="278"/>
        <v>70</v>
      </c>
      <c r="K5330" s="1595">
        <f t="shared" si="279"/>
        <v>8.0640000000000001</v>
      </c>
      <c r="L5330" s="1593"/>
      <c r="M5330" s="1593"/>
      <c r="N5330" s="1596">
        <f t="shared" si="280"/>
        <v>0</v>
      </c>
      <c r="O5330" s="2105"/>
      <c r="P5330" s="2105"/>
      <c r="Q5330" s="2105">
        <f t="shared" si="281"/>
        <v>0</v>
      </c>
      <c r="R5330" s="2408"/>
    </row>
    <row r="5331" spans="3:18" ht="14.25" customHeight="1">
      <c r="C5331" s="1591">
        <v>101</v>
      </c>
      <c r="D5331" s="1952" t="s">
        <v>2186</v>
      </c>
      <c r="E5331" s="1592">
        <v>10</v>
      </c>
      <c r="F5331" s="1593" t="s">
        <v>508</v>
      </c>
      <c r="G5331" s="1728">
        <v>16</v>
      </c>
      <c r="H5331" s="1593">
        <v>2020</v>
      </c>
      <c r="I5331" s="1595">
        <v>108.48</v>
      </c>
      <c r="J5331" s="1593">
        <f t="shared" si="278"/>
        <v>60</v>
      </c>
      <c r="K5331" s="1595">
        <f t="shared" si="279"/>
        <v>43.39200000000001</v>
      </c>
      <c r="L5331" s="1593"/>
      <c r="M5331" s="1593"/>
      <c r="N5331" s="1596">
        <f t="shared" si="280"/>
        <v>0</v>
      </c>
      <c r="O5331" s="2105"/>
      <c r="P5331" s="2105"/>
      <c r="Q5331" s="2105">
        <f t="shared" si="281"/>
        <v>0</v>
      </c>
      <c r="R5331" s="2408"/>
    </row>
    <row r="5332" spans="3:18" ht="14.25" customHeight="1">
      <c r="C5332" s="1591">
        <v>102</v>
      </c>
      <c r="D5332" s="1952" t="s">
        <v>2186</v>
      </c>
      <c r="E5332" s="1592">
        <v>10</v>
      </c>
      <c r="F5332" s="1593" t="s">
        <v>508</v>
      </c>
      <c r="G5332" s="1728">
        <v>4</v>
      </c>
      <c r="H5332" s="1593">
        <v>2022</v>
      </c>
      <c r="I5332" s="1595">
        <v>50.695</v>
      </c>
      <c r="J5332" s="1593">
        <f t="shared" si="278"/>
        <v>40</v>
      </c>
      <c r="K5332" s="1595">
        <f t="shared" si="279"/>
        <v>30.416999999999998</v>
      </c>
      <c r="L5332" s="1593"/>
      <c r="M5332" s="1593"/>
      <c r="N5332" s="1596">
        <f t="shared" si="280"/>
        <v>0</v>
      </c>
      <c r="O5332" s="2105"/>
      <c r="P5332" s="2105"/>
      <c r="Q5332" s="2105">
        <f t="shared" si="281"/>
        <v>0</v>
      </c>
      <c r="R5332" s="2408"/>
    </row>
    <row r="5333" spans="3:18" ht="14.25" customHeight="1">
      <c r="C5333" s="1591">
        <v>103</v>
      </c>
      <c r="D5333" s="1952" t="s">
        <v>5124</v>
      </c>
      <c r="E5333" s="1592">
        <v>10</v>
      </c>
      <c r="F5333" s="1593" t="s">
        <v>508</v>
      </c>
      <c r="G5333" s="1728">
        <v>25</v>
      </c>
      <c r="H5333" s="1593">
        <v>2022</v>
      </c>
      <c r="I5333" s="1595">
        <v>320.10000000000002</v>
      </c>
      <c r="J5333" s="1593">
        <f t="shared" si="278"/>
        <v>40</v>
      </c>
      <c r="K5333" s="1595">
        <f t="shared" si="279"/>
        <v>192.06</v>
      </c>
      <c r="L5333" s="1593"/>
      <c r="M5333" s="1593"/>
      <c r="N5333" s="1596">
        <f t="shared" si="280"/>
        <v>0</v>
      </c>
      <c r="O5333" s="2105"/>
      <c r="P5333" s="2105"/>
      <c r="Q5333" s="2105">
        <f t="shared" si="281"/>
        <v>0</v>
      </c>
      <c r="R5333" s="2408"/>
    </row>
    <row r="5334" spans="3:18" ht="14.25" customHeight="1">
      <c r="C5334" s="1591">
        <v>104</v>
      </c>
      <c r="D5334" s="1952" t="s">
        <v>2134</v>
      </c>
      <c r="E5334" s="1592">
        <v>10</v>
      </c>
      <c r="F5334" s="1593" t="s">
        <v>508</v>
      </c>
      <c r="G5334" s="1728">
        <v>15</v>
      </c>
      <c r="H5334" s="1593">
        <v>2008</v>
      </c>
      <c r="I5334" s="1595">
        <v>507.94200000000006</v>
      </c>
      <c r="J5334" s="1593">
        <f t="shared" si="278"/>
        <v>100</v>
      </c>
      <c r="K5334" s="1595">
        <f t="shared" si="279"/>
        <v>0</v>
      </c>
      <c r="L5334" s="1593"/>
      <c r="M5334" s="1593"/>
      <c r="N5334" s="1596">
        <f t="shared" si="280"/>
        <v>0</v>
      </c>
      <c r="O5334" s="2105"/>
      <c r="P5334" s="2105"/>
      <c r="Q5334" s="2105">
        <f t="shared" si="281"/>
        <v>0</v>
      </c>
      <c r="R5334" s="2408"/>
    </row>
    <row r="5335" spans="3:18" ht="14.25" customHeight="1">
      <c r="C5335" s="1591">
        <v>105</v>
      </c>
      <c r="D5335" s="1952" t="s">
        <v>2142</v>
      </c>
      <c r="E5335" s="1592">
        <v>10</v>
      </c>
      <c r="F5335" s="1593" t="s">
        <v>508</v>
      </c>
      <c r="G5335" s="1728">
        <v>9</v>
      </c>
      <c r="H5335" s="1593">
        <v>2008</v>
      </c>
      <c r="I5335" s="1595">
        <v>752.58900000000006</v>
      </c>
      <c r="J5335" s="1593">
        <f t="shared" si="278"/>
        <v>100</v>
      </c>
      <c r="K5335" s="1595">
        <f t="shared" si="279"/>
        <v>0</v>
      </c>
      <c r="L5335" s="1593"/>
      <c r="M5335" s="1593"/>
      <c r="N5335" s="1596">
        <f t="shared" si="280"/>
        <v>0</v>
      </c>
      <c r="O5335" s="2105"/>
      <c r="P5335" s="2105"/>
      <c r="Q5335" s="2105">
        <f t="shared" si="281"/>
        <v>0</v>
      </c>
      <c r="R5335" s="2408"/>
    </row>
    <row r="5336" spans="3:18" ht="14.25" customHeight="1">
      <c r="C5336" s="1591">
        <v>106</v>
      </c>
      <c r="D5336" s="1952" t="s">
        <v>2159</v>
      </c>
      <c r="E5336" s="1592">
        <v>10</v>
      </c>
      <c r="F5336" s="1593" t="s">
        <v>508</v>
      </c>
      <c r="G5336" s="1728">
        <v>5</v>
      </c>
      <c r="H5336" s="1593">
        <v>2005</v>
      </c>
      <c r="I5336" s="1595">
        <v>899.55499999999995</v>
      </c>
      <c r="J5336" s="1593">
        <f t="shared" si="278"/>
        <v>100</v>
      </c>
      <c r="K5336" s="1595">
        <f t="shared" si="279"/>
        <v>0</v>
      </c>
      <c r="L5336" s="1593"/>
      <c r="M5336" s="1593"/>
      <c r="N5336" s="1596">
        <f t="shared" si="280"/>
        <v>0</v>
      </c>
      <c r="O5336" s="2105"/>
      <c r="P5336" s="2105"/>
      <c r="Q5336" s="2105">
        <f t="shared" si="281"/>
        <v>0</v>
      </c>
      <c r="R5336" s="2408"/>
    </row>
    <row r="5337" spans="3:18" ht="14.25" customHeight="1">
      <c r="C5337" s="1591">
        <v>107</v>
      </c>
      <c r="D5337" s="1952" t="s">
        <v>2696</v>
      </c>
      <c r="E5337" s="1592">
        <v>10</v>
      </c>
      <c r="F5337" s="1593" t="s">
        <v>508</v>
      </c>
      <c r="G5337" s="1728">
        <v>19</v>
      </c>
      <c r="H5337" s="1593">
        <v>2005</v>
      </c>
      <c r="I5337" s="1595">
        <v>4497.7749999999996</v>
      </c>
      <c r="J5337" s="1593">
        <f t="shared" si="278"/>
        <v>100</v>
      </c>
      <c r="K5337" s="1595">
        <f t="shared" si="279"/>
        <v>0</v>
      </c>
      <c r="L5337" s="1593"/>
      <c r="M5337" s="1593"/>
      <c r="N5337" s="1596">
        <f t="shared" si="280"/>
        <v>0</v>
      </c>
      <c r="O5337" s="2105"/>
      <c r="P5337" s="2105"/>
      <c r="Q5337" s="2105">
        <f t="shared" si="281"/>
        <v>0</v>
      </c>
      <c r="R5337" s="2408"/>
    </row>
    <row r="5338" spans="3:18" ht="14.25" customHeight="1">
      <c r="C5338" s="1591">
        <v>108</v>
      </c>
      <c r="D5338" s="1952" t="s">
        <v>2696</v>
      </c>
      <c r="E5338" s="1592">
        <v>10</v>
      </c>
      <c r="F5338" s="1593" t="s">
        <v>508</v>
      </c>
      <c r="G5338" s="1728">
        <v>1</v>
      </c>
      <c r="H5338" s="1593">
        <v>2005</v>
      </c>
      <c r="I5338" s="1595">
        <v>246.19399999999999</v>
      </c>
      <c r="J5338" s="1593">
        <f t="shared" si="278"/>
        <v>100</v>
      </c>
      <c r="K5338" s="1595">
        <f t="shared" si="279"/>
        <v>0</v>
      </c>
      <c r="L5338" s="1593"/>
      <c r="M5338" s="1593"/>
      <c r="N5338" s="1596">
        <f t="shared" si="280"/>
        <v>0</v>
      </c>
      <c r="O5338" s="2105"/>
      <c r="P5338" s="2105"/>
      <c r="Q5338" s="2105">
        <f t="shared" si="281"/>
        <v>0</v>
      </c>
      <c r="R5338" s="2408"/>
    </row>
    <row r="5339" spans="3:18" ht="14.25" customHeight="1">
      <c r="C5339" s="1591">
        <v>109</v>
      </c>
      <c r="D5339" s="1952" t="s">
        <v>2158</v>
      </c>
      <c r="E5339" s="1592">
        <v>10</v>
      </c>
      <c r="F5339" s="1593" t="s">
        <v>508</v>
      </c>
      <c r="G5339" s="1728">
        <v>17</v>
      </c>
      <c r="H5339" s="1593">
        <v>2005</v>
      </c>
      <c r="I5339" s="1595">
        <v>2264.1109999999999</v>
      </c>
      <c r="J5339" s="1593">
        <f t="shared" si="278"/>
        <v>100</v>
      </c>
      <c r="K5339" s="1595">
        <f t="shared" si="279"/>
        <v>0</v>
      </c>
      <c r="L5339" s="1593"/>
      <c r="M5339" s="1593"/>
      <c r="N5339" s="1596">
        <f t="shared" si="280"/>
        <v>0</v>
      </c>
      <c r="O5339" s="2105"/>
      <c r="P5339" s="2105"/>
      <c r="Q5339" s="2105">
        <f t="shared" si="281"/>
        <v>0</v>
      </c>
      <c r="R5339" s="2408"/>
    </row>
    <row r="5340" spans="3:18" ht="14.25" customHeight="1">
      <c r="C5340" s="1591">
        <v>110</v>
      </c>
      <c r="D5340" s="1952" t="s">
        <v>2158</v>
      </c>
      <c r="E5340" s="1592">
        <v>10</v>
      </c>
      <c r="F5340" s="1593" t="s">
        <v>508</v>
      </c>
      <c r="G5340" s="1728">
        <v>3</v>
      </c>
      <c r="H5340" s="1593">
        <v>2005</v>
      </c>
      <c r="I5340" s="1595">
        <v>404.79899999999998</v>
      </c>
      <c r="J5340" s="1593">
        <f t="shared" si="278"/>
        <v>100</v>
      </c>
      <c r="K5340" s="1595">
        <f t="shared" si="279"/>
        <v>0</v>
      </c>
      <c r="L5340" s="1593"/>
      <c r="M5340" s="1593"/>
      <c r="N5340" s="1596">
        <f t="shared" si="280"/>
        <v>0</v>
      </c>
      <c r="O5340" s="2105"/>
      <c r="P5340" s="2105"/>
      <c r="Q5340" s="2105">
        <f t="shared" si="281"/>
        <v>0</v>
      </c>
      <c r="R5340" s="2408"/>
    </row>
    <row r="5341" spans="3:18" ht="14.25" customHeight="1">
      <c r="C5341" s="1591">
        <v>111</v>
      </c>
      <c r="D5341" s="1952" t="s">
        <v>2159</v>
      </c>
      <c r="E5341" s="1592">
        <v>10</v>
      </c>
      <c r="F5341" s="1593" t="s">
        <v>508</v>
      </c>
      <c r="G5341" s="1728">
        <v>2</v>
      </c>
      <c r="H5341" s="1593">
        <v>2005</v>
      </c>
      <c r="I5341" s="1595">
        <v>355.15600000000001</v>
      </c>
      <c r="J5341" s="1593">
        <f t="shared" si="278"/>
        <v>100</v>
      </c>
      <c r="K5341" s="1595">
        <f t="shared" si="279"/>
        <v>0</v>
      </c>
      <c r="L5341" s="1593"/>
      <c r="M5341" s="1593"/>
      <c r="N5341" s="1596">
        <f t="shared" si="280"/>
        <v>0</v>
      </c>
      <c r="O5341" s="2105"/>
      <c r="P5341" s="2105"/>
      <c r="Q5341" s="2105">
        <f t="shared" si="281"/>
        <v>0</v>
      </c>
      <c r="R5341" s="2408"/>
    </row>
    <row r="5342" spans="3:18" ht="14.25" customHeight="1">
      <c r="C5342" s="1591">
        <v>112</v>
      </c>
      <c r="D5342" s="1952" t="s">
        <v>2159</v>
      </c>
      <c r="E5342" s="1592">
        <v>10</v>
      </c>
      <c r="F5342" s="1593" t="s">
        <v>508</v>
      </c>
      <c r="G5342" s="1728">
        <v>3</v>
      </c>
      <c r="H5342" s="1593">
        <v>2005</v>
      </c>
      <c r="I5342" s="1595">
        <v>449.04599999999999</v>
      </c>
      <c r="J5342" s="1593">
        <f t="shared" si="278"/>
        <v>100</v>
      </c>
      <c r="K5342" s="1595">
        <f t="shared" si="279"/>
        <v>0</v>
      </c>
      <c r="L5342" s="1593"/>
      <c r="M5342" s="1593"/>
      <c r="N5342" s="1596">
        <f t="shared" si="280"/>
        <v>0</v>
      </c>
      <c r="O5342" s="2105"/>
      <c r="P5342" s="2105"/>
      <c r="Q5342" s="2105">
        <f t="shared" si="281"/>
        <v>0</v>
      </c>
      <c r="R5342" s="2408"/>
    </row>
    <row r="5343" spans="3:18" ht="14.25" customHeight="1">
      <c r="C5343" s="1591">
        <v>113</v>
      </c>
      <c r="D5343" s="1952" t="s">
        <v>6374</v>
      </c>
      <c r="E5343" s="1592">
        <v>10</v>
      </c>
      <c r="F5343" s="1593" t="s">
        <v>508</v>
      </c>
      <c r="G5343" s="1728">
        <v>1</v>
      </c>
      <c r="H5343" s="1593">
        <v>2005</v>
      </c>
      <c r="I5343" s="1595">
        <v>218.309</v>
      </c>
      <c r="J5343" s="1593">
        <f t="shared" si="278"/>
        <v>100</v>
      </c>
      <c r="K5343" s="1595">
        <f t="shared" si="279"/>
        <v>0</v>
      </c>
      <c r="L5343" s="1593"/>
      <c r="M5343" s="1593"/>
      <c r="N5343" s="1596">
        <f t="shared" si="280"/>
        <v>0</v>
      </c>
      <c r="O5343" s="2105"/>
      <c r="P5343" s="2105"/>
      <c r="Q5343" s="2105">
        <f t="shared" si="281"/>
        <v>0</v>
      </c>
      <c r="R5343" s="2408"/>
    </row>
    <row r="5344" spans="3:18" ht="14.25" customHeight="1">
      <c r="C5344" s="1591">
        <v>114</v>
      </c>
      <c r="D5344" s="1952" t="s">
        <v>6375</v>
      </c>
      <c r="E5344" s="1592">
        <v>10</v>
      </c>
      <c r="F5344" s="1593" t="s">
        <v>508</v>
      </c>
      <c r="G5344" s="1728">
        <v>4</v>
      </c>
      <c r="H5344" s="1593">
        <v>2005</v>
      </c>
      <c r="I5344" s="1595">
        <v>710.31200000000001</v>
      </c>
      <c r="J5344" s="1593">
        <f t="shared" si="278"/>
        <v>100</v>
      </c>
      <c r="K5344" s="1595">
        <f t="shared" si="279"/>
        <v>0</v>
      </c>
      <c r="L5344" s="1593"/>
      <c r="M5344" s="1593"/>
      <c r="N5344" s="1596">
        <f t="shared" si="280"/>
        <v>0</v>
      </c>
      <c r="O5344" s="2105"/>
      <c r="P5344" s="2105"/>
      <c r="Q5344" s="2105">
        <f t="shared" si="281"/>
        <v>0</v>
      </c>
      <c r="R5344" s="2408"/>
    </row>
    <row r="5345" spans="3:18" ht="14.25" customHeight="1">
      <c r="C5345" s="1591">
        <v>115</v>
      </c>
      <c r="D5345" s="1952" t="s">
        <v>6376</v>
      </c>
      <c r="E5345" s="1592">
        <v>10</v>
      </c>
      <c r="F5345" s="1593" t="s">
        <v>508</v>
      </c>
      <c r="G5345" s="1728">
        <v>2</v>
      </c>
      <c r="H5345" s="1593">
        <v>2011</v>
      </c>
      <c r="I5345" s="1595">
        <v>421.73329999999999</v>
      </c>
      <c r="J5345" s="1593">
        <f t="shared" si="278"/>
        <v>100</v>
      </c>
      <c r="K5345" s="1595">
        <f t="shared" si="279"/>
        <v>0</v>
      </c>
      <c r="L5345" s="1593"/>
      <c r="M5345" s="1593"/>
      <c r="N5345" s="1596">
        <f t="shared" si="280"/>
        <v>0</v>
      </c>
      <c r="O5345" s="2105"/>
      <c r="P5345" s="2105"/>
      <c r="Q5345" s="2105">
        <f t="shared" si="281"/>
        <v>0</v>
      </c>
      <c r="R5345" s="2408"/>
    </row>
    <row r="5346" spans="3:18" ht="14.25" customHeight="1">
      <c r="C5346" s="1591">
        <v>116</v>
      </c>
      <c r="D5346" s="1952" t="s">
        <v>2697</v>
      </c>
      <c r="E5346" s="1592">
        <v>10</v>
      </c>
      <c r="F5346" s="1593" t="s">
        <v>508</v>
      </c>
      <c r="G5346" s="1728">
        <v>2</v>
      </c>
      <c r="H5346" s="1593">
        <v>2011</v>
      </c>
      <c r="I5346" s="1595">
        <v>144</v>
      </c>
      <c r="J5346" s="1593">
        <f t="shared" si="278"/>
        <v>100</v>
      </c>
      <c r="K5346" s="1595">
        <f t="shared" si="279"/>
        <v>0</v>
      </c>
      <c r="L5346" s="1593"/>
      <c r="M5346" s="1593"/>
      <c r="N5346" s="1596">
        <f t="shared" si="280"/>
        <v>0</v>
      </c>
      <c r="O5346" s="2105"/>
      <c r="P5346" s="2105"/>
      <c r="Q5346" s="2105">
        <f t="shared" si="281"/>
        <v>0</v>
      </c>
      <c r="R5346" s="2408"/>
    </row>
    <row r="5347" spans="3:18" ht="14.25" customHeight="1">
      <c r="C5347" s="1591">
        <v>117</v>
      </c>
      <c r="D5347" s="1952" t="s">
        <v>2698</v>
      </c>
      <c r="E5347" s="1592">
        <v>10</v>
      </c>
      <c r="F5347" s="1593" t="s">
        <v>508</v>
      </c>
      <c r="G5347" s="1728">
        <v>1</v>
      </c>
      <c r="H5347" s="1593">
        <v>2011</v>
      </c>
      <c r="I5347" s="1595">
        <v>38.85</v>
      </c>
      <c r="J5347" s="1593">
        <f t="shared" si="278"/>
        <v>100</v>
      </c>
      <c r="K5347" s="1595">
        <f t="shared" si="279"/>
        <v>0</v>
      </c>
      <c r="L5347" s="1593"/>
      <c r="M5347" s="1593"/>
      <c r="N5347" s="1596">
        <f t="shared" si="280"/>
        <v>0</v>
      </c>
      <c r="O5347" s="2105"/>
      <c r="P5347" s="2105"/>
      <c r="Q5347" s="2105">
        <f t="shared" si="281"/>
        <v>0</v>
      </c>
      <c r="R5347" s="2408"/>
    </row>
    <row r="5348" spans="3:18" ht="14.25" customHeight="1">
      <c r="C5348" s="1591">
        <v>118</v>
      </c>
      <c r="D5348" s="1952" t="s">
        <v>2699</v>
      </c>
      <c r="E5348" s="1592">
        <v>10</v>
      </c>
      <c r="F5348" s="1593" t="s">
        <v>508</v>
      </c>
      <c r="G5348" s="1728">
        <v>2</v>
      </c>
      <c r="H5348" s="1593">
        <v>2011</v>
      </c>
      <c r="I5348" s="1595">
        <v>85.44</v>
      </c>
      <c r="J5348" s="1593">
        <f t="shared" si="278"/>
        <v>100</v>
      </c>
      <c r="K5348" s="1595">
        <f t="shared" si="279"/>
        <v>0</v>
      </c>
      <c r="L5348" s="1593"/>
      <c r="M5348" s="1593"/>
      <c r="N5348" s="1596">
        <f t="shared" si="280"/>
        <v>0</v>
      </c>
      <c r="O5348" s="2105"/>
      <c r="P5348" s="2105"/>
      <c r="Q5348" s="2105">
        <f t="shared" si="281"/>
        <v>0</v>
      </c>
      <c r="R5348" s="2408"/>
    </row>
    <row r="5349" spans="3:18" ht="14.25" customHeight="1">
      <c r="C5349" s="1591">
        <v>119</v>
      </c>
      <c r="D5349" s="1952" t="s">
        <v>2698</v>
      </c>
      <c r="E5349" s="1592">
        <v>10</v>
      </c>
      <c r="F5349" s="1593" t="s">
        <v>508</v>
      </c>
      <c r="G5349" s="1728">
        <v>1</v>
      </c>
      <c r="H5349" s="1593">
        <v>2011</v>
      </c>
      <c r="I5349" s="1595">
        <v>226.02058</v>
      </c>
      <c r="J5349" s="1593">
        <f t="shared" si="278"/>
        <v>100</v>
      </c>
      <c r="K5349" s="1595">
        <f t="shared" si="279"/>
        <v>0</v>
      </c>
      <c r="L5349" s="1593"/>
      <c r="M5349" s="1593"/>
      <c r="N5349" s="1596">
        <f t="shared" si="280"/>
        <v>0</v>
      </c>
      <c r="O5349" s="2105"/>
      <c r="P5349" s="2105"/>
      <c r="Q5349" s="2105">
        <f t="shared" si="281"/>
        <v>0</v>
      </c>
      <c r="R5349" s="2408"/>
    </row>
    <row r="5350" spans="3:18" ht="14.25" customHeight="1">
      <c r="C5350" s="1591">
        <v>120</v>
      </c>
      <c r="D5350" s="1952" t="s">
        <v>6377</v>
      </c>
      <c r="E5350" s="1592">
        <v>10</v>
      </c>
      <c r="F5350" s="1593" t="s">
        <v>508</v>
      </c>
      <c r="G5350" s="1728">
        <v>1</v>
      </c>
      <c r="H5350" s="1593">
        <v>2011</v>
      </c>
      <c r="I5350" s="1595">
        <v>80.044749999999993</v>
      </c>
      <c r="J5350" s="1593">
        <f t="shared" si="278"/>
        <v>100</v>
      </c>
      <c r="K5350" s="1595">
        <f t="shared" si="279"/>
        <v>0</v>
      </c>
      <c r="L5350" s="1593"/>
      <c r="M5350" s="1593"/>
      <c r="N5350" s="1596">
        <f t="shared" si="280"/>
        <v>0</v>
      </c>
      <c r="O5350" s="2105"/>
      <c r="P5350" s="2105"/>
      <c r="Q5350" s="2105">
        <f t="shared" si="281"/>
        <v>0</v>
      </c>
      <c r="R5350" s="2408"/>
    </row>
    <row r="5351" spans="3:18" ht="14.25" customHeight="1">
      <c r="C5351" s="1591">
        <v>121</v>
      </c>
      <c r="D5351" s="1952" t="s">
        <v>6378</v>
      </c>
      <c r="E5351" s="1592">
        <v>10</v>
      </c>
      <c r="F5351" s="1593" t="s">
        <v>508</v>
      </c>
      <c r="G5351" s="1728">
        <v>1</v>
      </c>
      <c r="H5351" s="1593">
        <v>2011</v>
      </c>
      <c r="I5351" s="1595">
        <v>86.995980000000003</v>
      </c>
      <c r="J5351" s="1593">
        <f t="shared" si="278"/>
        <v>100</v>
      </c>
      <c r="K5351" s="1595">
        <f t="shared" si="279"/>
        <v>0</v>
      </c>
      <c r="L5351" s="1593"/>
      <c r="M5351" s="1593"/>
      <c r="N5351" s="1596">
        <f t="shared" si="280"/>
        <v>0</v>
      </c>
      <c r="O5351" s="2105"/>
      <c r="P5351" s="2105"/>
      <c r="Q5351" s="2105">
        <f t="shared" si="281"/>
        <v>0</v>
      </c>
      <c r="R5351" s="2408"/>
    </row>
    <row r="5352" spans="3:18" ht="14.25" customHeight="1">
      <c r="C5352" s="1591">
        <v>122</v>
      </c>
      <c r="D5352" s="1952" t="s">
        <v>6379</v>
      </c>
      <c r="E5352" s="1592">
        <v>10</v>
      </c>
      <c r="F5352" s="1593" t="s">
        <v>508</v>
      </c>
      <c r="G5352" s="1728">
        <v>1</v>
      </c>
      <c r="H5352" s="1593">
        <v>2011</v>
      </c>
      <c r="I5352" s="1595">
        <v>86.995980000000003</v>
      </c>
      <c r="J5352" s="1593">
        <f t="shared" si="278"/>
        <v>100</v>
      </c>
      <c r="K5352" s="1595">
        <f t="shared" si="279"/>
        <v>0</v>
      </c>
      <c r="L5352" s="1593"/>
      <c r="M5352" s="1593"/>
      <c r="N5352" s="1596">
        <f t="shared" si="280"/>
        <v>0</v>
      </c>
      <c r="O5352" s="2105"/>
      <c r="P5352" s="2105"/>
      <c r="Q5352" s="2105">
        <f t="shared" si="281"/>
        <v>0</v>
      </c>
      <c r="R5352" s="2408"/>
    </row>
    <row r="5353" spans="3:18" ht="14.25" customHeight="1">
      <c r="C5353" s="1591">
        <v>123</v>
      </c>
      <c r="D5353" s="1952" t="s">
        <v>6380</v>
      </c>
      <c r="E5353" s="1592">
        <v>10</v>
      </c>
      <c r="F5353" s="1593" t="s">
        <v>508</v>
      </c>
      <c r="G5353" s="1728">
        <v>1</v>
      </c>
      <c r="H5353" s="1593">
        <v>2011</v>
      </c>
      <c r="I5353" s="1595">
        <v>293.01974999999999</v>
      </c>
      <c r="J5353" s="1593">
        <f t="shared" si="278"/>
        <v>100</v>
      </c>
      <c r="K5353" s="1595">
        <f t="shared" si="279"/>
        <v>0</v>
      </c>
      <c r="L5353" s="1593"/>
      <c r="M5353" s="1593"/>
      <c r="N5353" s="1596">
        <f t="shared" si="280"/>
        <v>0</v>
      </c>
      <c r="O5353" s="2105"/>
      <c r="P5353" s="2105"/>
      <c r="Q5353" s="2105">
        <f t="shared" si="281"/>
        <v>0</v>
      </c>
      <c r="R5353" s="2408"/>
    </row>
    <row r="5354" spans="3:18" ht="14.25" customHeight="1">
      <c r="C5354" s="1591">
        <v>124</v>
      </c>
      <c r="D5354" s="1952" t="s">
        <v>2698</v>
      </c>
      <c r="E5354" s="1592">
        <v>10</v>
      </c>
      <c r="F5354" s="1593" t="s">
        <v>508</v>
      </c>
      <c r="G5354" s="1728">
        <v>1</v>
      </c>
      <c r="H5354" s="1593">
        <v>2011</v>
      </c>
      <c r="I5354" s="1595">
        <v>246.87427</v>
      </c>
      <c r="J5354" s="1593">
        <f t="shared" si="278"/>
        <v>100</v>
      </c>
      <c r="K5354" s="1595">
        <f t="shared" si="279"/>
        <v>0</v>
      </c>
      <c r="L5354" s="1593"/>
      <c r="M5354" s="1593"/>
      <c r="N5354" s="1596">
        <f t="shared" si="280"/>
        <v>0</v>
      </c>
      <c r="O5354" s="2105"/>
      <c r="P5354" s="2105"/>
      <c r="Q5354" s="2105">
        <f t="shared" si="281"/>
        <v>0</v>
      </c>
      <c r="R5354" s="2408"/>
    </row>
    <row r="5355" spans="3:18" ht="14.25" customHeight="1">
      <c r="C5355" s="1591">
        <v>125</v>
      </c>
      <c r="D5355" s="1952" t="s">
        <v>6381</v>
      </c>
      <c r="E5355" s="1592">
        <v>10</v>
      </c>
      <c r="F5355" s="1593" t="s">
        <v>508</v>
      </c>
      <c r="G5355" s="1728">
        <v>1</v>
      </c>
      <c r="H5355" s="1593">
        <v>2011</v>
      </c>
      <c r="I5355" s="1595">
        <v>309.43534000000005</v>
      </c>
      <c r="J5355" s="1593">
        <f t="shared" si="278"/>
        <v>100</v>
      </c>
      <c r="K5355" s="1595">
        <f t="shared" si="279"/>
        <v>0</v>
      </c>
      <c r="L5355" s="1593"/>
      <c r="M5355" s="1593"/>
      <c r="N5355" s="1596">
        <f t="shared" si="280"/>
        <v>0</v>
      </c>
      <c r="O5355" s="2105"/>
      <c r="P5355" s="2105"/>
      <c r="Q5355" s="2105">
        <f t="shared" si="281"/>
        <v>0</v>
      </c>
      <c r="R5355" s="2408"/>
    </row>
    <row r="5356" spans="3:18" ht="14.25" customHeight="1">
      <c r="C5356" s="1591">
        <v>126</v>
      </c>
      <c r="D5356" s="1952" t="s">
        <v>6382</v>
      </c>
      <c r="E5356" s="1592">
        <v>10</v>
      </c>
      <c r="F5356" s="1593" t="s">
        <v>508</v>
      </c>
      <c r="G5356" s="1728">
        <v>1</v>
      </c>
      <c r="H5356" s="1593">
        <v>2011</v>
      </c>
      <c r="I5356" s="1595">
        <v>93.947210000000013</v>
      </c>
      <c r="J5356" s="1593">
        <f t="shared" si="278"/>
        <v>100</v>
      </c>
      <c r="K5356" s="1595">
        <f t="shared" si="279"/>
        <v>0</v>
      </c>
      <c r="L5356" s="1593"/>
      <c r="M5356" s="1593"/>
      <c r="N5356" s="1596">
        <f t="shared" si="280"/>
        <v>0</v>
      </c>
      <c r="O5356" s="2105"/>
      <c r="P5356" s="2105"/>
      <c r="Q5356" s="2105">
        <f t="shared" si="281"/>
        <v>0</v>
      </c>
      <c r="R5356" s="2408"/>
    </row>
    <row r="5357" spans="3:18" ht="14.25" customHeight="1">
      <c r="C5357" s="1591">
        <v>127</v>
      </c>
      <c r="D5357" s="1952" t="s">
        <v>2134</v>
      </c>
      <c r="E5357" s="1592">
        <v>10</v>
      </c>
      <c r="F5357" s="1593" t="s">
        <v>508</v>
      </c>
      <c r="G5357" s="1728">
        <v>5</v>
      </c>
      <c r="H5357" s="1593">
        <v>2008</v>
      </c>
      <c r="I5357" s="1595">
        <v>130.26499999999999</v>
      </c>
      <c r="J5357" s="1593">
        <f t="shared" si="278"/>
        <v>100</v>
      </c>
      <c r="K5357" s="1595">
        <f t="shared" si="279"/>
        <v>0</v>
      </c>
      <c r="L5357" s="1593"/>
      <c r="M5357" s="1593"/>
      <c r="N5357" s="1596">
        <f t="shared" si="280"/>
        <v>0</v>
      </c>
      <c r="O5357" s="2105"/>
      <c r="P5357" s="2105"/>
      <c r="Q5357" s="2105">
        <f t="shared" si="281"/>
        <v>0</v>
      </c>
      <c r="R5357" s="2408"/>
    </row>
    <row r="5358" spans="3:18" ht="14.25" customHeight="1">
      <c r="C5358" s="1591">
        <v>128</v>
      </c>
      <c r="D5358" s="1952" t="s">
        <v>2134</v>
      </c>
      <c r="E5358" s="1592">
        <v>10</v>
      </c>
      <c r="F5358" s="1593" t="s">
        <v>508</v>
      </c>
      <c r="G5358" s="1728">
        <v>5</v>
      </c>
      <c r="H5358" s="1593">
        <v>2010</v>
      </c>
      <c r="I5358" s="1595">
        <v>190.78299999999999</v>
      </c>
      <c r="J5358" s="1593">
        <f t="shared" si="278"/>
        <v>100</v>
      </c>
      <c r="K5358" s="1595">
        <f t="shared" si="279"/>
        <v>0</v>
      </c>
      <c r="L5358" s="1593"/>
      <c r="M5358" s="1593"/>
      <c r="N5358" s="1596">
        <f t="shared" si="280"/>
        <v>0</v>
      </c>
      <c r="O5358" s="2105"/>
      <c r="P5358" s="2105"/>
      <c r="Q5358" s="2105">
        <f t="shared" si="281"/>
        <v>0</v>
      </c>
      <c r="R5358" s="2408"/>
    </row>
    <row r="5359" spans="3:18" ht="14.25" customHeight="1">
      <c r="C5359" s="1591">
        <v>129</v>
      </c>
      <c r="D5359" s="1952" t="s">
        <v>6383</v>
      </c>
      <c r="E5359" s="1592">
        <v>10</v>
      </c>
      <c r="F5359" s="1593" t="s">
        <v>508</v>
      </c>
      <c r="G5359" s="1728">
        <v>1</v>
      </c>
      <c r="H5359" s="1593">
        <v>2011</v>
      </c>
      <c r="I5359" s="1595">
        <v>222.78644</v>
      </c>
      <c r="J5359" s="1593">
        <f t="shared" si="278"/>
        <v>100</v>
      </c>
      <c r="K5359" s="1595">
        <f t="shared" si="279"/>
        <v>0</v>
      </c>
      <c r="L5359" s="1593"/>
      <c r="M5359" s="1593"/>
      <c r="N5359" s="1596">
        <f t="shared" si="280"/>
        <v>0</v>
      </c>
      <c r="O5359" s="2105"/>
      <c r="P5359" s="2105"/>
      <c r="Q5359" s="2105">
        <f t="shared" si="281"/>
        <v>0</v>
      </c>
      <c r="R5359" s="2408"/>
    </row>
    <row r="5360" spans="3:18" ht="14.25" customHeight="1">
      <c r="C5360" s="1591">
        <v>130</v>
      </c>
      <c r="D5360" s="1952" t="s">
        <v>6384</v>
      </c>
      <c r="E5360" s="1592">
        <v>10</v>
      </c>
      <c r="F5360" s="1593" t="s">
        <v>508</v>
      </c>
      <c r="G5360" s="1728">
        <v>1</v>
      </c>
      <c r="H5360" s="1593">
        <v>2011</v>
      </c>
      <c r="I5360" s="1595">
        <v>95.108070000000012</v>
      </c>
      <c r="J5360" s="1593">
        <f t="shared" si="278"/>
        <v>100</v>
      </c>
      <c r="K5360" s="1595">
        <f t="shared" si="279"/>
        <v>0</v>
      </c>
      <c r="L5360" s="1593"/>
      <c r="M5360" s="1593"/>
      <c r="N5360" s="1596">
        <f t="shared" si="280"/>
        <v>0</v>
      </c>
      <c r="O5360" s="2105"/>
      <c r="P5360" s="2105"/>
      <c r="Q5360" s="2105">
        <f t="shared" si="281"/>
        <v>0</v>
      </c>
      <c r="R5360" s="2408"/>
    </row>
    <row r="5361" spans="3:18" ht="14.25" customHeight="1">
      <c r="C5361" s="1591">
        <v>131</v>
      </c>
      <c r="D5361" s="1952" t="s">
        <v>6385</v>
      </c>
      <c r="E5361" s="1592">
        <v>10</v>
      </c>
      <c r="F5361" s="1593" t="s">
        <v>508</v>
      </c>
      <c r="G5361" s="1728">
        <v>1</v>
      </c>
      <c r="H5361" s="1593">
        <v>2011</v>
      </c>
      <c r="I5361" s="1595">
        <v>120.01433</v>
      </c>
      <c r="J5361" s="1593">
        <f t="shared" si="278"/>
        <v>100</v>
      </c>
      <c r="K5361" s="1595">
        <f t="shared" si="279"/>
        <v>0</v>
      </c>
      <c r="L5361" s="1593"/>
      <c r="M5361" s="1593"/>
      <c r="N5361" s="1596">
        <f t="shared" si="280"/>
        <v>0</v>
      </c>
      <c r="O5361" s="2105"/>
      <c r="P5361" s="2105"/>
      <c r="Q5361" s="2105">
        <f t="shared" si="281"/>
        <v>0</v>
      </c>
      <c r="R5361" s="2408"/>
    </row>
    <row r="5362" spans="3:18" ht="14.25" customHeight="1">
      <c r="C5362" s="1591">
        <v>132</v>
      </c>
      <c r="D5362" s="1952" t="s">
        <v>2697</v>
      </c>
      <c r="E5362" s="1592">
        <v>10</v>
      </c>
      <c r="F5362" s="1593" t="s">
        <v>508</v>
      </c>
      <c r="G5362" s="1728">
        <v>1</v>
      </c>
      <c r="H5362" s="1593">
        <v>2011</v>
      </c>
      <c r="I5362" s="1595">
        <v>204</v>
      </c>
      <c r="J5362" s="1593">
        <f t="shared" si="278"/>
        <v>100</v>
      </c>
      <c r="K5362" s="1595">
        <f t="shared" si="279"/>
        <v>0</v>
      </c>
      <c r="L5362" s="1593"/>
      <c r="M5362" s="1593"/>
      <c r="N5362" s="1596">
        <f t="shared" si="280"/>
        <v>0</v>
      </c>
      <c r="O5362" s="2105"/>
      <c r="P5362" s="2105"/>
      <c r="Q5362" s="2105">
        <f t="shared" si="281"/>
        <v>0</v>
      </c>
      <c r="R5362" s="2408"/>
    </row>
    <row r="5363" spans="3:18" ht="14.25" customHeight="1">
      <c r="C5363" s="1591">
        <v>133</v>
      </c>
      <c r="D5363" s="1952" t="s">
        <v>2700</v>
      </c>
      <c r="E5363" s="1592">
        <v>10</v>
      </c>
      <c r="F5363" s="1593" t="s">
        <v>508</v>
      </c>
      <c r="G5363" s="1728">
        <v>1</v>
      </c>
      <c r="H5363" s="1593">
        <v>2011</v>
      </c>
      <c r="I5363" s="1595">
        <v>275.37432000000001</v>
      </c>
      <c r="J5363" s="1593">
        <f t="shared" si="278"/>
        <v>100</v>
      </c>
      <c r="K5363" s="1595">
        <f t="shared" si="279"/>
        <v>0</v>
      </c>
      <c r="L5363" s="1593"/>
      <c r="M5363" s="1593"/>
      <c r="N5363" s="1596">
        <f t="shared" si="280"/>
        <v>0</v>
      </c>
      <c r="O5363" s="2105"/>
      <c r="P5363" s="2105"/>
      <c r="Q5363" s="2105">
        <f t="shared" si="281"/>
        <v>0</v>
      </c>
      <c r="R5363" s="2408"/>
    </row>
    <row r="5364" spans="3:18" ht="14.25" customHeight="1">
      <c r="C5364" s="1591">
        <v>134</v>
      </c>
      <c r="D5364" s="1952" t="s">
        <v>6386</v>
      </c>
      <c r="E5364" s="1592">
        <v>10</v>
      </c>
      <c r="F5364" s="1593" t="s">
        <v>508</v>
      </c>
      <c r="G5364" s="1728">
        <v>2</v>
      </c>
      <c r="H5364" s="1593">
        <v>2011</v>
      </c>
      <c r="I5364" s="1595">
        <v>431.65532000000002</v>
      </c>
      <c r="J5364" s="1593">
        <f t="shared" si="278"/>
        <v>100</v>
      </c>
      <c r="K5364" s="1595">
        <f t="shared" si="279"/>
        <v>0</v>
      </c>
      <c r="L5364" s="1593"/>
      <c r="M5364" s="1593"/>
      <c r="N5364" s="1596">
        <f t="shared" si="280"/>
        <v>0</v>
      </c>
      <c r="O5364" s="2105"/>
      <c r="P5364" s="2105"/>
      <c r="Q5364" s="2105">
        <f t="shared" si="281"/>
        <v>0</v>
      </c>
      <c r="R5364" s="2408"/>
    </row>
    <row r="5365" spans="3:18" ht="14.25" customHeight="1">
      <c r="C5365" s="1591">
        <v>135</v>
      </c>
      <c r="D5365" s="1952" t="s">
        <v>6387</v>
      </c>
      <c r="E5365" s="1592">
        <v>10</v>
      </c>
      <c r="F5365" s="1593" t="s">
        <v>508</v>
      </c>
      <c r="G5365" s="1728">
        <v>2</v>
      </c>
      <c r="H5365" s="1593">
        <v>2011</v>
      </c>
      <c r="I5365" s="1595">
        <v>702.28543999999999</v>
      </c>
      <c r="J5365" s="1593">
        <f t="shared" si="278"/>
        <v>100</v>
      </c>
      <c r="K5365" s="1595">
        <f t="shared" si="279"/>
        <v>0</v>
      </c>
      <c r="L5365" s="1593"/>
      <c r="M5365" s="1593"/>
      <c r="N5365" s="1596">
        <f t="shared" si="280"/>
        <v>0</v>
      </c>
      <c r="O5365" s="2105"/>
      <c r="P5365" s="2105"/>
      <c r="Q5365" s="2105">
        <f t="shared" si="281"/>
        <v>0</v>
      </c>
      <c r="R5365" s="2408"/>
    </row>
    <row r="5366" spans="3:18" ht="14.25" customHeight="1">
      <c r="C5366" s="1591">
        <v>136</v>
      </c>
      <c r="D5366" s="1952" t="s">
        <v>6381</v>
      </c>
      <c r="E5366" s="1592">
        <v>10</v>
      </c>
      <c r="F5366" s="1593" t="s">
        <v>508</v>
      </c>
      <c r="G5366" s="1728">
        <v>1</v>
      </c>
      <c r="H5366" s="1593">
        <v>2011</v>
      </c>
      <c r="I5366" s="1595">
        <v>288.58165000000002</v>
      </c>
      <c r="J5366" s="1593">
        <f t="shared" si="278"/>
        <v>100</v>
      </c>
      <c r="K5366" s="1595">
        <f t="shared" si="279"/>
        <v>0</v>
      </c>
      <c r="L5366" s="1593"/>
      <c r="M5366" s="1593"/>
      <c r="N5366" s="1596">
        <f t="shared" si="280"/>
        <v>0</v>
      </c>
      <c r="O5366" s="2105"/>
      <c r="P5366" s="2105"/>
      <c r="Q5366" s="2105">
        <f t="shared" si="281"/>
        <v>0</v>
      </c>
      <c r="R5366" s="2408"/>
    </row>
    <row r="5367" spans="3:18" ht="14.25" customHeight="1">
      <c r="C5367" s="1591">
        <v>137</v>
      </c>
      <c r="D5367" s="1952" t="s">
        <v>2701</v>
      </c>
      <c r="E5367" s="1592">
        <v>10</v>
      </c>
      <c r="F5367" s="1593" t="s">
        <v>508</v>
      </c>
      <c r="G5367" s="1728">
        <v>4</v>
      </c>
      <c r="H5367" s="1593">
        <v>2011</v>
      </c>
      <c r="I5367" s="1595">
        <v>128</v>
      </c>
      <c r="J5367" s="1593">
        <f t="shared" si="278"/>
        <v>100</v>
      </c>
      <c r="K5367" s="1595">
        <f t="shared" si="279"/>
        <v>0</v>
      </c>
      <c r="L5367" s="1593"/>
      <c r="M5367" s="1593"/>
      <c r="N5367" s="1596">
        <f t="shared" si="280"/>
        <v>0</v>
      </c>
      <c r="O5367" s="2105"/>
      <c r="P5367" s="2105"/>
      <c r="Q5367" s="2105">
        <f t="shared" si="281"/>
        <v>0</v>
      </c>
      <c r="R5367" s="2408"/>
    </row>
    <row r="5368" spans="3:18" ht="14.25" customHeight="1">
      <c r="C5368" s="1591">
        <v>138</v>
      </c>
      <c r="D5368" s="1952" t="s">
        <v>6387</v>
      </c>
      <c r="E5368" s="1592">
        <v>10</v>
      </c>
      <c r="F5368" s="1593" t="s">
        <v>508</v>
      </c>
      <c r="G5368" s="1728">
        <v>2</v>
      </c>
      <c r="H5368" s="1593">
        <v>2011</v>
      </c>
      <c r="I5368" s="1595">
        <v>743.99281999999994</v>
      </c>
      <c r="J5368" s="1593">
        <f t="shared" si="278"/>
        <v>100</v>
      </c>
      <c r="K5368" s="1595">
        <f t="shared" si="279"/>
        <v>0</v>
      </c>
      <c r="L5368" s="1593"/>
      <c r="M5368" s="1593"/>
      <c r="N5368" s="1596">
        <f t="shared" si="280"/>
        <v>0</v>
      </c>
      <c r="O5368" s="2105"/>
      <c r="P5368" s="2105"/>
      <c r="Q5368" s="2105">
        <f t="shared" si="281"/>
        <v>0</v>
      </c>
      <c r="R5368" s="2408"/>
    </row>
    <row r="5369" spans="3:18" ht="14.25" customHeight="1">
      <c r="C5369" s="1591">
        <v>139</v>
      </c>
      <c r="D5369" s="1952" t="s">
        <v>2129</v>
      </c>
      <c r="E5369" s="1592">
        <v>10</v>
      </c>
      <c r="F5369" s="1593" t="s">
        <v>508</v>
      </c>
      <c r="G5369" s="1728">
        <v>1</v>
      </c>
      <c r="H5369" s="1593">
        <v>2011</v>
      </c>
      <c r="I5369" s="1595">
        <v>88.14</v>
      </c>
      <c r="J5369" s="1593">
        <f t="shared" si="278"/>
        <v>100</v>
      </c>
      <c r="K5369" s="1595">
        <f t="shared" si="279"/>
        <v>0</v>
      </c>
      <c r="L5369" s="1593"/>
      <c r="M5369" s="1593"/>
      <c r="N5369" s="1596">
        <f t="shared" si="280"/>
        <v>0</v>
      </c>
      <c r="O5369" s="2105"/>
      <c r="P5369" s="2105"/>
      <c r="Q5369" s="2105">
        <f t="shared" si="281"/>
        <v>0</v>
      </c>
      <c r="R5369" s="2408"/>
    </row>
    <row r="5370" spans="3:18" ht="14.25" customHeight="1">
      <c r="C5370" s="1591">
        <v>140</v>
      </c>
      <c r="D5370" s="1952" t="s">
        <v>2223</v>
      </c>
      <c r="E5370" s="1592">
        <v>10</v>
      </c>
      <c r="F5370" s="1593" t="s">
        <v>508</v>
      </c>
      <c r="G5370" s="1728">
        <v>1</v>
      </c>
      <c r="H5370" s="1593">
        <v>2011</v>
      </c>
      <c r="I5370" s="1595">
        <v>54.068899999999999</v>
      </c>
      <c r="J5370" s="1593">
        <f t="shared" ref="J5370:J5401" si="282">IF(($J$14-H5370)*J$4380&gt;100,100,($J$14-H5370)*J$4380)</f>
        <v>100</v>
      </c>
      <c r="K5370" s="1595">
        <f t="shared" ref="K5370:K5433" si="283">IF(J5370=100,0,I5370-I5370*J5370%)</f>
        <v>0</v>
      </c>
      <c r="L5370" s="1593"/>
      <c r="M5370" s="1593"/>
      <c r="N5370" s="1596">
        <f t="shared" ref="N5370:N5433" si="284">+L5370*M5370</f>
        <v>0</v>
      </c>
      <c r="O5370" s="2105"/>
      <c r="P5370" s="2105"/>
      <c r="Q5370" s="2105">
        <f t="shared" ref="Q5370:Q5433" si="285">+O5370*P5370</f>
        <v>0</v>
      </c>
      <c r="R5370" s="2408"/>
    </row>
    <row r="5371" spans="3:18" ht="14.25" customHeight="1">
      <c r="C5371" s="1591">
        <v>141</v>
      </c>
      <c r="D5371" s="1952" t="s">
        <v>6388</v>
      </c>
      <c r="E5371" s="1592">
        <v>10</v>
      </c>
      <c r="F5371" s="1593" t="s">
        <v>508</v>
      </c>
      <c r="G5371" s="1728">
        <v>1</v>
      </c>
      <c r="H5371" s="1593">
        <v>2010</v>
      </c>
      <c r="I5371" s="1595">
        <v>206.56457</v>
      </c>
      <c r="J5371" s="1593">
        <f t="shared" si="282"/>
        <v>100</v>
      </c>
      <c r="K5371" s="1595">
        <f t="shared" si="283"/>
        <v>0</v>
      </c>
      <c r="L5371" s="1593"/>
      <c r="M5371" s="1593"/>
      <c r="N5371" s="1596">
        <f t="shared" si="284"/>
        <v>0</v>
      </c>
      <c r="O5371" s="2105"/>
      <c r="P5371" s="2105"/>
      <c r="Q5371" s="2105">
        <f t="shared" si="285"/>
        <v>0</v>
      </c>
      <c r="R5371" s="2408"/>
    </row>
    <row r="5372" spans="3:18" ht="14.25" customHeight="1">
      <c r="C5372" s="1591">
        <v>142</v>
      </c>
      <c r="D5372" s="1952" t="s">
        <v>2702</v>
      </c>
      <c r="E5372" s="1592">
        <v>10</v>
      </c>
      <c r="F5372" s="1593" t="s">
        <v>508</v>
      </c>
      <c r="G5372" s="1728">
        <v>4</v>
      </c>
      <c r="H5372" s="1593">
        <v>2013</v>
      </c>
      <c r="I5372" s="1595">
        <v>298.5</v>
      </c>
      <c r="J5372" s="1593">
        <f t="shared" si="282"/>
        <v>100</v>
      </c>
      <c r="K5372" s="1595">
        <f t="shared" si="283"/>
        <v>0</v>
      </c>
      <c r="L5372" s="1593"/>
      <c r="M5372" s="1593"/>
      <c r="N5372" s="1596">
        <f t="shared" si="284"/>
        <v>0</v>
      </c>
      <c r="O5372" s="2105"/>
      <c r="P5372" s="2105"/>
      <c r="Q5372" s="2105">
        <f t="shared" si="285"/>
        <v>0</v>
      </c>
      <c r="R5372" s="2408"/>
    </row>
    <row r="5373" spans="3:18" ht="14.25" customHeight="1">
      <c r="C5373" s="1591">
        <v>143</v>
      </c>
      <c r="D5373" s="1952" t="s">
        <v>6389</v>
      </c>
      <c r="E5373" s="1592">
        <v>10</v>
      </c>
      <c r="F5373" s="1593" t="s">
        <v>508</v>
      </c>
      <c r="G5373" s="1728">
        <v>3</v>
      </c>
      <c r="H5373" s="1593">
        <v>2022</v>
      </c>
      <c r="I5373" s="1595">
        <v>329.4</v>
      </c>
      <c r="J5373" s="1593">
        <f t="shared" si="282"/>
        <v>40</v>
      </c>
      <c r="K5373" s="1595">
        <f t="shared" si="283"/>
        <v>197.64</v>
      </c>
      <c r="L5373" s="1593"/>
      <c r="M5373" s="1593"/>
      <c r="N5373" s="1596">
        <f t="shared" si="284"/>
        <v>0</v>
      </c>
      <c r="O5373" s="2105"/>
      <c r="P5373" s="2105"/>
      <c r="Q5373" s="2105">
        <f t="shared" si="285"/>
        <v>0</v>
      </c>
      <c r="R5373" s="2408"/>
    </row>
    <row r="5374" spans="3:18" ht="14.25" customHeight="1">
      <c r="C5374" s="1591">
        <v>144</v>
      </c>
      <c r="D5374" s="1952" t="s">
        <v>6389</v>
      </c>
      <c r="E5374" s="1592">
        <v>10</v>
      </c>
      <c r="F5374" s="1593" t="s">
        <v>508</v>
      </c>
      <c r="G5374" s="1728">
        <v>17</v>
      </c>
      <c r="H5374" s="1593">
        <v>2023</v>
      </c>
      <c r="I5374" s="1595">
        <v>1009.16</v>
      </c>
      <c r="J5374" s="1593">
        <f t="shared" si="282"/>
        <v>30</v>
      </c>
      <c r="K5374" s="1595">
        <f t="shared" si="283"/>
        <v>706.41200000000003</v>
      </c>
      <c r="L5374" s="1593"/>
      <c r="M5374" s="1593"/>
      <c r="N5374" s="1596">
        <f t="shared" si="284"/>
        <v>0</v>
      </c>
      <c r="O5374" s="2105"/>
      <c r="P5374" s="2105"/>
      <c r="Q5374" s="2105">
        <f t="shared" si="285"/>
        <v>0</v>
      </c>
      <c r="R5374" s="2408"/>
    </row>
    <row r="5375" spans="3:18" ht="14.25" customHeight="1">
      <c r="C5375" s="1591">
        <v>145</v>
      </c>
      <c r="D5375" s="1952" t="s">
        <v>2124</v>
      </c>
      <c r="E5375" s="1592">
        <v>10</v>
      </c>
      <c r="F5375" s="1593" t="s">
        <v>508</v>
      </c>
      <c r="G5375" s="1728">
        <v>5</v>
      </c>
      <c r="H5375" s="1593">
        <v>2022</v>
      </c>
      <c r="I5375" s="1595">
        <v>495</v>
      </c>
      <c r="J5375" s="1593">
        <f t="shared" si="282"/>
        <v>40</v>
      </c>
      <c r="K5375" s="1595">
        <f t="shared" si="283"/>
        <v>297</v>
      </c>
      <c r="L5375" s="1593"/>
      <c r="M5375" s="1593"/>
      <c r="N5375" s="1596">
        <f t="shared" si="284"/>
        <v>0</v>
      </c>
      <c r="O5375" s="2105"/>
      <c r="P5375" s="2105"/>
      <c r="Q5375" s="2105">
        <f t="shared" si="285"/>
        <v>0</v>
      </c>
      <c r="R5375" s="2408"/>
    </row>
    <row r="5376" spans="3:18" ht="14.25" customHeight="1">
      <c r="C5376" s="1591">
        <v>146</v>
      </c>
      <c r="D5376" s="1952" t="s">
        <v>6390</v>
      </c>
      <c r="E5376" s="1592">
        <v>10</v>
      </c>
      <c r="F5376" s="1593" t="s">
        <v>508</v>
      </c>
      <c r="G5376" s="1728">
        <v>1</v>
      </c>
      <c r="H5376" s="1593">
        <v>2013</v>
      </c>
      <c r="I5376" s="1595">
        <v>544</v>
      </c>
      <c r="J5376" s="1593">
        <f t="shared" si="282"/>
        <v>100</v>
      </c>
      <c r="K5376" s="1595">
        <f t="shared" si="283"/>
        <v>0</v>
      </c>
      <c r="L5376" s="1593"/>
      <c r="M5376" s="1593"/>
      <c r="N5376" s="1596">
        <f t="shared" si="284"/>
        <v>0</v>
      </c>
      <c r="O5376" s="2105"/>
      <c r="P5376" s="2105"/>
      <c r="Q5376" s="2105">
        <f t="shared" si="285"/>
        <v>0</v>
      </c>
      <c r="R5376" s="2408"/>
    </row>
    <row r="5377" spans="3:18" ht="14.25" customHeight="1">
      <c r="C5377" s="1591">
        <v>147</v>
      </c>
      <c r="D5377" s="1952" t="s">
        <v>2701</v>
      </c>
      <c r="E5377" s="1592">
        <v>10</v>
      </c>
      <c r="F5377" s="1593" t="s">
        <v>508</v>
      </c>
      <c r="G5377" s="1728">
        <v>40</v>
      </c>
      <c r="H5377" s="1593">
        <v>2013</v>
      </c>
      <c r="I5377" s="1595">
        <v>1113.5999999999999</v>
      </c>
      <c r="J5377" s="1593">
        <f t="shared" si="282"/>
        <v>100</v>
      </c>
      <c r="K5377" s="1595">
        <f t="shared" si="283"/>
        <v>0</v>
      </c>
      <c r="L5377" s="1593"/>
      <c r="M5377" s="1593"/>
      <c r="N5377" s="1596">
        <f t="shared" si="284"/>
        <v>0</v>
      </c>
      <c r="O5377" s="2105"/>
      <c r="P5377" s="2105"/>
      <c r="Q5377" s="2105">
        <f t="shared" si="285"/>
        <v>0</v>
      </c>
      <c r="R5377" s="2408"/>
    </row>
    <row r="5378" spans="3:18" ht="14.25" customHeight="1">
      <c r="C5378" s="1591">
        <v>148</v>
      </c>
      <c r="D5378" s="1952" t="s">
        <v>2599</v>
      </c>
      <c r="E5378" s="1592">
        <v>10</v>
      </c>
      <c r="F5378" s="1593" t="s">
        <v>508</v>
      </c>
      <c r="G5378" s="1728">
        <v>2</v>
      </c>
      <c r="H5378" s="1593">
        <v>2019</v>
      </c>
      <c r="I5378" s="1595">
        <v>257.59199999999998</v>
      </c>
      <c r="J5378" s="1593">
        <f t="shared" si="282"/>
        <v>70</v>
      </c>
      <c r="K5378" s="1595">
        <f t="shared" si="283"/>
        <v>77.277600000000007</v>
      </c>
      <c r="L5378" s="1593"/>
      <c r="M5378" s="1593"/>
      <c r="N5378" s="1596">
        <f t="shared" si="284"/>
        <v>0</v>
      </c>
      <c r="O5378" s="2105"/>
      <c r="P5378" s="2105"/>
      <c r="Q5378" s="2105">
        <f t="shared" si="285"/>
        <v>0</v>
      </c>
      <c r="R5378" s="2408"/>
    </row>
    <row r="5379" spans="3:18" ht="14.25" customHeight="1">
      <c r="C5379" s="1591">
        <v>149</v>
      </c>
      <c r="D5379" s="1952" t="s">
        <v>6391</v>
      </c>
      <c r="E5379" s="1592">
        <v>10</v>
      </c>
      <c r="F5379" s="1593" t="s">
        <v>508</v>
      </c>
      <c r="G5379" s="1728">
        <v>7</v>
      </c>
      <c r="H5379" s="1593">
        <v>2013</v>
      </c>
      <c r="I5379" s="1595">
        <v>530.88</v>
      </c>
      <c r="J5379" s="1593">
        <f t="shared" si="282"/>
        <v>100</v>
      </c>
      <c r="K5379" s="1595">
        <f t="shared" si="283"/>
        <v>0</v>
      </c>
      <c r="L5379" s="1593"/>
      <c r="M5379" s="1593"/>
      <c r="N5379" s="1596">
        <f t="shared" si="284"/>
        <v>0</v>
      </c>
      <c r="O5379" s="2105"/>
      <c r="P5379" s="2105"/>
      <c r="Q5379" s="2105">
        <f t="shared" si="285"/>
        <v>0</v>
      </c>
      <c r="R5379" s="2408"/>
    </row>
    <row r="5380" spans="3:18" ht="14.25" customHeight="1">
      <c r="C5380" s="1591">
        <v>150</v>
      </c>
      <c r="D5380" s="1952" t="s">
        <v>2701</v>
      </c>
      <c r="E5380" s="1592">
        <v>10</v>
      </c>
      <c r="F5380" s="1593" t="s">
        <v>508</v>
      </c>
      <c r="G5380" s="1728">
        <v>3</v>
      </c>
      <c r="H5380" s="1593">
        <v>2008</v>
      </c>
      <c r="I5380" s="1595">
        <v>267</v>
      </c>
      <c r="J5380" s="1593">
        <f t="shared" si="282"/>
        <v>100</v>
      </c>
      <c r="K5380" s="1595">
        <f t="shared" si="283"/>
        <v>0</v>
      </c>
      <c r="L5380" s="1593"/>
      <c r="M5380" s="1593"/>
      <c r="N5380" s="1596">
        <f t="shared" si="284"/>
        <v>0</v>
      </c>
      <c r="O5380" s="2105"/>
      <c r="P5380" s="2105"/>
      <c r="Q5380" s="2105">
        <f t="shared" si="285"/>
        <v>0</v>
      </c>
      <c r="R5380" s="2408"/>
    </row>
    <row r="5381" spans="3:18" ht="14.25" customHeight="1">
      <c r="C5381" s="1591">
        <v>151</v>
      </c>
      <c r="D5381" s="1952" t="s">
        <v>6392</v>
      </c>
      <c r="E5381" s="1592">
        <v>10</v>
      </c>
      <c r="F5381" s="1593" t="s">
        <v>508</v>
      </c>
      <c r="G5381" s="1728">
        <v>6</v>
      </c>
      <c r="H5381" s="1593">
        <v>2020</v>
      </c>
      <c r="I5381" s="1595">
        <v>109.8</v>
      </c>
      <c r="J5381" s="1593">
        <f t="shared" si="282"/>
        <v>60</v>
      </c>
      <c r="K5381" s="1595">
        <f t="shared" si="283"/>
        <v>43.92</v>
      </c>
      <c r="L5381" s="1593"/>
      <c r="M5381" s="1593"/>
      <c r="N5381" s="1596">
        <f t="shared" si="284"/>
        <v>0</v>
      </c>
      <c r="O5381" s="2105"/>
      <c r="P5381" s="2105"/>
      <c r="Q5381" s="2105">
        <f t="shared" si="285"/>
        <v>0</v>
      </c>
      <c r="R5381" s="2408"/>
    </row>
    <row r="5382" spans="3:18" ht="14.25" customHeight="1">
      <c r="C5382" s="1591">
        <v>152</v>
      </c>
      <c r="D5382" s="1952" t="s">
        <v>2980</v>
      </c>
      <c r="E5382" s="1592">
        <v>10</v>
      </c>
      <c r="F5382" s="1593" t="s">
        <v>508</v>
      </c>
      <c r="G5382" s="1728">
        <v>5</v>
      </c>
      <c r="H5382" s="1593">
        <v>2022</v>
      </c>
      <c r="I5382" s="1595">
        <v>117.69499999999999</v>
      </c>
      <c r="J5382" s="1593">
        <f t="shared" si="282"/>
        <v>40</v>
      </c>
      <c r="K5382" s="1595">
        <f t="shared" si="283"/>
        <v>70.61699999999999</v>
      </c>
      <c r="L5382" s="1593"/>
      <c r="M5382" s="1593"/>
      <c r="N5382" s="1596">
        <f t="shared" si="284"/>
        <v>0</v>
      </c>
      <c r="O5382" s="2105"/>
      <c r="P5382" s="2105"/>
      <c r="Q5382" s="2105">
        <f t="shared" si="285"/>
        <v>0</v>
      </c>
      <c r="R5382" s="2408"/>
    </row>
    <row r="5383" spans="3:18" ht="14.25" customHeight="1">
      <c r="C5383" s="1591">
        <v>153</v>
      </c>
      <c r="D5383" s="1952" t="s">
        <v>2230</v>
      </c>
      <c r="E5383" s="1592">
        <v>10</v>
      </c>
      <c r="F5383" s="1593" t="s">
        <v>508</v>
      </c>
      <c r="G5383" s="1728">
        <v>13</v>
      </c>
      <c r="H5383" s="1593">
        <v>2022</v>
      </c>
      <c r="I5383" s="1595">
        <v>407.55</v>
      </c>
      <c r="J5383" s="1593">
        <f t="shared" si="282"/>
        <v>40</v>
      </c>
      <c r="K5383" s="1595">
        <f t="shared" si="283"/>
        <v>244.53</v>
      </c>
      <c r="L5383" s="1593"/>
      <c r="M5383" s="1593"/>
      <c r="N5383" s="1596">
        <f t="shared" si="284"/>
        <v>0</v>
      </c>
      <c r="O5383" s="2105"/>
      <c r="P5383" s="2105"/>
      <c r="Q5383" s="2105">
        <f t="shared" si="285"/>
        <v>0</v>
      </c>
      <c r="R5383" s="2408"/>
    </row>
    <row r="5384" spans="3:18" ht="14.25" customHeight="1">
      <c r="C5384" s="1591">
        <v>154</v>
      </c>
      <c r="D5384" s="1952" t="s">
        <v>6393</v>
      </c>
      <c r="E5384" s="1592">
        <v>10</v>
      </c>
      <c r="F5384" s="1593" t="s">
        <v>508</v>
      </c>
      <c r="G5384" s="1728">
        <v>7</v>
      </c>
      <c r="H5384" s="1593">
        <v>2022</v>
      </c>
      <c r="I5384" s="1595">
        <v>462.61</v>
      </c>
      <c r="J5384" s="1593">
        <f t="shared" si="282"/>
        <v>40</v>
      </c>
      <c r="K5384" s="1595">
        <f t="shared" si="283"/>
        <v>277.56600000000003</v>
      </c>
      <c r="L5384" s="1593"/>
      <c r="M5384" s="1593"/>
      <c r="N5384" s="1596">
        <f t="shared" si="284"/>
        <v>0</v>
      </c>
      <c r="O5384" s="2105"/>
      <c r="P5384" s="2105"/>
      <c r="Q5384" s="2105">
        <f t="shared" si="285"/>
        <v>0</v>
      </c>
      <c r="R5384" s="2408"/>
    </row>
    <row r="5385" spans="3:18" ht="14.25" customHeight="1">
      <c r="C5385" s="1591">
        <v>155</v>
      </c>
      <c r="D5385" s="1952" t="s">
        <v>2113</v>
      </c>
      <c r="E5385" s="1592">
        <v>10</v>
      </c>
      <c r="F5385" s="1593" t="s">
        <v>508</v>
      </c>
      <c r="G5385" s="1728">
        <v>1</v>
      </c>
      <c r="H5385" s="1593">
        <v>2021</v>
      </c>
      <c r="I5385" s="1595">
        <v>106.6666</v>
      </c>
      <c r="J5385" s="1593">
        <f t="shared" si="282"/>
        <v>50</v>
      </c>
      <c r="K5385" s="1595">
        <f t="shared" si="283"/>
        <v>53.333300000000001</v>
      </c>
      <c r="L5385" s="1593"/>
      <c r="M5385" s="1593"/>
      <c r="N5385" s="1596">
        <f t="shared" si="284"/>
        <v>0</v>
      </c>
      <c r="O5385" s="2105"/>
      <c r="P5385" s="2105"/>
      <c r="Q5385" s="2105">
        <f t="shared" si="285"/>
        <v>0</v>
      </c>
      <c r="R5385" s="2408"/>
    </row>
    <row r="5386" spans="3:18" ht="14.25" customHeight="1">
      <c r="C5386" s="1591">
        <v>156</v>
      </c>
      <c r="D5386" s="1952" t="s">
        <v>2699</v>
      </c>
      <c r="E5386" s="1592">
        <v>10</v>
      </c>
      <c r="F5386" s="1593" t="s">
        <v>508</v>
      </c>
      <c r="G5386" s="1728">
        <v>6</v>
      </c>
      <c r="H5386" s="1593">
        <v>2008</v>
      </c>
      <c r="I5386" s="1595">
        <v>390</v>
      </c>
      <c r="J5386" s="1593">
        <f t="shared" si="282"/>
        <v>100</v>
      </c>
      <c r="K5386" s="1595">
        <f t="shared" si="283"/>
        <v>0</v>
      </c>
      <c r="L5386" s="1593"/>
      <c r="M5386" s="1593"/>
      <c r="N5386" s="1596">
        <f t="shared" si="284"/>
        <v>0</v>
      </c>
      <c r="O5386" s="2105"/>
      <c r="P5386" s="2105"/>
      <c r="Q5386" s="2105">
        <f t="shared" si="285"/>
        <v>0</v>
      </c>
      <c r="R5386" s="2408"/>
    </row>
    <row r="5387" spans="3:18" ht="14.25" customHeight="1">
      <c r="C5387" s="1591">
        <v>157</v>
      </c>
      <c r="D5387" s="1952" t="s">
        <v>2131</v>
      </c>
      <c r="E5387" s="1592">
        <v>10</v>
      </c>
      <c r="F5387" s="1593" t="s">
        <v>508</v>
      </c>
      <c r="G5387" s="1728">
        <v>16</v>
      </c>
      <c r="H5387" s="1593">
        <v>2013</v>
      </c>
      <c r="I5387" s="1595">
        <v>590.4</v>
      </c>
      <c r="J5387" s="1593">
        <f t="shared" si="282"/>
        <v>100</v>
      </c>
      <c r="K5387" s="1595">
        <f t="shared" si="283"/>
        <v>0</v>
      </c>
      <c r="L5387" s="1593"/>
      <c r="M5387" s="1593"/>
      <c r="N5387" s="1596">
        <f t="shared" si="284"/>
        <v>0</v>
      </c>
      <c r="O5387" s="2105"/>
      <c r="P5387" s="2105"/>
      <c r="Q5387" s="2105">
        <f t="shared" si="285"/>
        <v>0</v>
      </c>
      <c r="R5387" s="2408"/>
    </row>
    <row r="5388" spans="3:18" ht="14.25" customHeight="1">
      <c r="C5388" s="1591">
        <v>158</v>
      </c>
      <c r="D5388" s="1952" t="s">
        <v>2185</v>
      </c>
      <c r="E5388" s="1592">
        <v>10</v>
      </c>
      <c r="F5388" s="1593" t="s">
        <v>508</v>
      </c>
      <c r="G5388" s="1728">
        <v>2</v>
      </c>
      <c r="H5388" s="1593">
        <v>2021</v>
      </c>
      <c r="I5388" s="1595">
        <v>68</v>
      </c>
      <c r="J5388" s="1593">
        <f t="shared" si="282"/>
        <v>50</v>
      </c>
      <c r="K5388" s="1595">
        <f t="shared" si="283"/>
        <v>34</v>
      </c>
      <c r="L5388" s="1593"/>
      <c r="M5388" s="1593"/>
      <c r="N5388" s="1596">
        <f t="shared" si="284"/>
        <v>0</v>
      </c>
      <c r="O5388" s="2105"/>
      <c r="P5388" s="2105"/>
      <c r="Q5388" s="2105">
        <f t="shared" si="285"/>
        <v>0</v>
      </c>
      <c r="R5388" s="2408"/>
    </row>
    <row r="5389" spans="3:18" ht="14.25" customHeight="1">
      <c r="C5389" s="1591">
        <v>159</v>
      </c>
      <c r="D5389" s="1952" t="s">
        <v>2185</v>
      </c>
      <c r="E5389" s="1592">
        <v>10</v>
      </c>
      <c r="F5389" s="1593" t="s">
        <v>508</v>
      </c>
      <c r="G5389" s="1728">
        <v>5</v>
      </c>
      <c r="H5389" s="1593">
        <v>2022</v>
      </c>
      <c r="I5389" s="1595">
        <v>198.75</v>
      </c>
      <c r="J5389" s="1593">
        <f t="shared" si="282"/>
        <v>40</v>
      </c>
      <c r="K5389" s="1595">
        <f t="shared" si="283"/>
        <v>119.25</v>
      </c>
      <c r="L5389" s="1593"/>
      <c r="M5389" s="1593"/>
      <c r="N5389" s="1596">
        <f t="shared" si="284"/>
        <v>0</v>
      </c>
      <c r="O5389" s="2105"/>
      <c r="P5389" s="2105"/>
      <c r="Q5389" s="2105">
        <f t="shared" si="285"/>
        <v>0</v>
      </c>
      <c r="R5389" s="2408"/>
    </row>
    <row r="5390" spans="3:18" ht="14.25" customHeight="1">
      <c r="C5390" s="1591">
        <v>160</v>
      </c>
      <c r="D5390" s="1952" t="s">
        <v>2185</v>
      </c>
      <c r="E5390" s="1592">
        <v>10</v>
      </c>
      <c r="F5390" s="1593" t="s">
        <v>508</v>
      </c>
      <c r="G5390" s="1728">
        <v>15</v>
      </c>
      <c r="H5390" s="1593">
        <v>2022</v>
      </c>
      <c r="I5390" s="1595">
        <v>540</v>
      </c>
      <c r="J5390" s="1593">
        <f t="shared" si="282"/>
        <v>40</v>
      </c>
      <c r="K5390" s="1595">
        <f t="shared" si="283"/>
        <v>324</v>
      </c>
      <c r="L5390" s="1593"/>
      <c r="M5390" s="1593"/>
      <c r="N5390" s="1596">
        <f t="shared" si="284"/>
        <v>0</v>
      </c>
      <c r="O5390" s="2105"/>
      <c r="P5390" s="2105"/>
      <c r="Q5390" s="2105">
        <f t="shared" si="285"/>
        <v>0</v>
      </c>
      <c r="R5390" s="2408"/>
    </row>
    <row r="5391" spans="3:18" ht="14.25" customHeight="1">
      <c r="C5391" s="1591">
        <v>161</v>
      </c>
      <c r="D5391" s="1952" t="s">
        <v>2185</v>
      </c>
      <c r="E5391" s="1592">
        <v>10</v>
      </c>
      <c r="F5391" s="1593" t="s">
        <v>508</v>
      </c>
      <c r="G5391" s="1728">
        <v>3</v>
      </c>
      <c r="H5391" s="1593">
        <v>2023</v>
      </c>
      <c r="I5391" s="1595">
        <v>83.015520000000009</v>
      </c>
      <c r="J5391" s="1593">
        <f t="shared" si="282"/>
        <v>30</v>
      </c>
      <c r="K5391" s="1595">
        <f t="shared" si="283"/>
        <v>58.110864000000007</v>
      </c>
      <c r="L5391" s="1593"/>
      <c r="M5391" s="1593"/>
      <c r="N5391" s="1596">
        <f t="shared" si="284"/>
        <v>0</v>
      </c>
      <c r="O5391" s="2105"/>
      <c r="P5391" s="2105"/>
      <c r="Q5391" s="2105">
        <f t="shared" si="285"/>
        <v>0</v>
      </c>
      <c r="R5391" s="2408"/>
    </row>
    <row r="5392" spans="3:18" ht="14.25" customHeight="1">
      <c r="C5392" s="1591">
        <v>162</v>
      </c>
      <c r="D5392" s="1952" t="s">
        <v>2128</v>
      </c>
      <c r="E5392" s="1592">
        <v>10</v>
      </c>
      <c r="F5392" s="1593" t="s">
        <v>508</v>
      </c>
      <c r="G5392" s="1728">
        <v>8</v>
      </c>
      <c r="H5392" s="1593">
        <v>2013</v>
      </c>
      <c r="I5392" s="1595">
        <v>240</v>
      </c>
      <c r="J5392" s="1593">
        <f t="shared" si="282"/>
        <v>100</v>
      </c>
      <c r="K5392" s="1595">
        <f t="shared" si="283"/>
        <v>0</v>
      </c>
      <c r="L5392" s="1593"/>
      <c r="M5392" s="1593"/>
      <c r="N5392" s="1596">
        <f t="shared" si="284"/>
        <v>0</v>
      </c>
      <c r="O5392" s="2105"/>
      <c r="P5392" s="2105"/>
      <c r="Q5392" s="2105">
        <f t="shared" si="285"/>
        <v>0</v>
      </c>
      <c r="R5392" s="2408"/>
    </row>
    <row r="5393" spans="3:18" ht="14.25" customHeight="1">
      <c r="C5393" s="1591">
        <v>163</v>
      </c>
      <c r="D5393" s="1952" t="s">
        <v>5117</v>
      </c>
      <c r="E5393" s="1592">
        <v>10</v>
      </c>
      <c r="F5393" s="1593" t="s">
        <v>508</v>
      </c>
      <c r="G5393" s="1728">
        <v>3</v>
      </c>
      <c r="H5393" s="1593">
        <v>2021</v>
      </c>
      <c r="I5393" s="1595">
        <v>84</v>
      </c>
      <c r="J5393" s="1593">
        <f t="shared" si="282"/>
        <v>50</v>
      </c>
      <c r="K5393" s="1595">
        <f t="shared" si="283"/>
        <v>42</v>
      </c>
      <c r="L5393" s="1593"/>
      <c r="M5393" s="1593"/>
      <c r="N5393" s="1596">
        <f t="shared" si="284"/>
        <v>0</v>
      </c>
      <c r="O5393" s="2105"/>
      <c r="P5393" s="2105"/>
      <c r="Q5393" s="2105">
        <f t="shared" si="285"/>
        <v>0</v>
      </c>
      <c r="R5393" s="2408"/>
    </row>
    <row r="5394" spans="3:18" ht="14.25" customHeight="1">
      <c r="C5394" s="1591">
        <v>164</v>
      </c>
      <c r="D5394" s="1952" t="s">
        <v>5117</v>
      </c>
      <c r="E5394" s="1592">
        <v>10</v>
      </c>
      <c r="F5394" s="1593" t="s">
        <v>508</v>
      </c>
      <c r="G5394" s="1728">
        <v>10</v>
      </c>
      <c r="H5394" s="1593">
        <v>2022</v>
      </c>
      <c r="I5394" s="1595">
        <v>371</v>
      </c>
      <c r="J5394" s="1593">
        <f t="shared" si="282"/>
        <v>40</v>
      </c>
      <c r="K5394" s="1595">
        <f t="shared" si="283"/>
        <v>222.6</v>
      </c>
      <c r="L5394" s="1593"/>
      <c r="M5394" s="1593"/>
      <c r="N5394" s="1596">
        <f t="shared" si="284"/>
        <v>0</v>
      </c>
      <c r="O5394" s="2105"/>
      <c r="P5394" s="2105"/>
      <c r="Q5394" s="2105">
        <f t="shared" si="285"/>
        <v>0</v>
      </c>
      <c r="R5394" s="2408"/>
    </row>
    <row r="5395" spans="3:18" ht="14.25" customHeight="1">
      <c r="C5395" s="1591">
        <v>165</v>
      </c>
      <c r="D5395" s="1952" t="s">
        <v>5117</v>
      </c>
      <c r="E5395" s="1592">
        <v>10</v>
      </c>
      <c r="F5395" s="1593" t="s">
        <v>508</v>
      </c>
      <c r="G5395" s="1728">
        <v>5</v>
      </c>
      <c r="H5395" s="1593">
        <v>2022</v>
      </c>
      <c r="I5395" s="1595">
        <v>181.66665</v>
      </c>
      <c r="J5395" s="1593">
        <f t="shared" si="282"/>
        <v>40</v>
      </c>
      <c r="K5395" s="1595">
        <f t="shared" si="283"/>
        <v>108.99999</v>
      </c>
      <c r="L5395" s="1593"/>
      <c r="M5395" s="1593"/>
      <c r="N5395" s="1596">
        <f t="shared" si="284"/>
        <v>0</v>
      </c>
      <c r="O5395" s="2105"/>
      <c r="P5395" s="2105"/>
      <c r="Q5395" s="2105">
        <f t="shared" si="285"/>
        <v>0</v>
      </c>
      <c r="R5395" s="2408"/>
    </row>
    <row r="5396" spans="3:18" ht="14.25" customHeight="1">
      <c r="C5396" s="1591">
        <v>166</v>
      </c>
      <c r="D5396" s="1952" t="s">
        <v>5117</v>
      </c>
      <c r="E5396" s="1592">
        <v>10</v>
      </c>
      <c r="F5396" s="1593" t="s">
        <v>508</v>
      </c>
      <c r="G5396" s="1728">
        <v>2</v>
      </c>
      <c r="H5396" s="1593">
        <v>2023</v>
      </c>
      <c r="I5396" s="1595">
        <v>46.4</v>
      </c>
      <c r="J5396" s="1593">
        <f t="shared" si="282"/>
        <v>30</v>
      </c>
      <c r="K5396" s="1595">
        <f t="shared" si="283"/>
        <v>32.479999999999997</v>
      </c>
      <c r="L5396" s="1593"/>
      <c r="M5396" s="1593"/>
      <c r="N5396" s="1596">
        <f t="shared" si="284"/>
        <v>0</v>
      </c>
      <c r="O5396" s="2105"/>
      <c r="P5396" s="2105"/>
      <c r="Q5396" s="2105">
        <f t="shared" si="285"/>
        <v>0</v>
      </c>
      <c r="R5396" s="2408"/>
    </row>
    <row r="5397" spans="3:18" ht="14.25" customHeight="1">
      <c r="C5397" s="1591">
        <v>167</v>
      </c>
      <c r="D5397" s="1952" t="s">
        <v>2703</v>
      </c>
      <c r="E5397" s="1592">
        <v>10</v>
      </c>
      <c r="F5397" s="1593" t="s">
        <v>508</v>
      </c>
      <c r="G5397" s="1728">
        <v>16</v>
      </c>
      <c r="H5397" s="1593">
        <v>2013</v>
      </c>
      <c r="I5397" s="1595">
        <v>718.08</v>
      </c>
      <c r="J5397" s="1593">
        <f t="shared" si="282"/>
        <v>100</v>
      </c>
      <c r="K5397" s="1595">
        <f t="shared" si="283"/>
        <v>0</v>
      </c>
      <c r="L5397" s="1593"/>
      <c r="M5397" s="1593"/>
      <c r="N5397" s="1596">
        <f t="shared" si="284"/>
        <v>0</v>
      </c>
      <c r="O5397" s="2105"/>
      <c r="P5397" s="2105"/>
      <c r="Q5397" s="2105">
        <f t="shared" si="285"/>
        <v>0</v>
      </c>
      <c r="R5397" s="2408"/>
    </row>
    <row r="5398" spans="3:18" ht="14.25" customHeight="1">
      <c r="C5398" s="1591">
        <v>168</v>
      </c>
      <c r="D5398" s="1952" t="s">
        <v>5144</v>
      </c>
      <c r="E5398" s="1592">
        <v>10</v>
      </c>
      <c r="F5398" s="1593" t="s">
        <v>508</v>
      </c>
      <c r="G5398" s="1728">
        <v>2</v>
      </c>
      <c r="H5398" s="1593">
        <v>2021</v>
      </c>
      <c r="I5398" s="1595">
        <v>178.363</v>
      </c>
      <c r="J5398" s="1593">
        <f t="shared" si="282"/>
        <v>50</v>
      </c>
      <c r="K5398" s="1595">
        <f t="shared" si="283"/>
        <v>89.1815</v>
      </c>
      <c r="L5398" s="1593"/>
      <c r="M5398" s="1593"/>
      <c r="N5398" s="1596">
        <f t="shared" si="284"/>
        <v>0</v>
      </c>
      <c r="O5398" s="2105"/>
      <c r="P5398" s="2105"/>
      <c r="Q5398" s="2105">
        <f t="shared" si="285"/>
        <v>0</v>
      </c>
      <c r="R5398" s="2408"/>
    </row>
    <row r="5399" spans="3:18" ht="14.25" customHeight="1">
      <c r="C5399" s="1591">
        <v>169</v>
      </c>
      <c r="D5399" s="1952" t="s">
        <v>6394</v>
      </c>
      <c r="E5399" s="1592">
        <v>10</v>
      </c>
      <c r="F5399" s="1593" t="s">
        <v>508</v>
      </c>
      <c r="G5399" s="1728">
        <v>5</v>
      </c>
      <c r="H5399" s="1593">
        <v>2022</v>
      </c>
      <c r="I5399" s="1595">
        <v>550.64499999999998</v>
      </c>
      <c r="J5399" s="1593">
        <f t="shared" si="282"/>
        <v>40</v>
      </c>
      <c r="K5399" s="1595">
        <f t="shared" si="283"/>
        <v>330.38699999999994</v>
      </c>
      <c r="L5399" s="1593"/>
      <c r="M5399" s="1593"/>
      <c r="N5399" s="1596">
        <f t="shared" si="284"/>
        <v>0</v>
      </c>
      <c r="O5399" s="2105"/>
      <c r="P5399" s="2105"/>
      <c r="Q5399" s="2105">
        <f t="shared" si="285"/>
        <v>0</v>
      </c>
      <c r="R5399" s="2408"/>
    </row>
    <row r="5400" spans="3:18" ht="14.25" customHeight="1">
      <c r="C5400" s="1591">
        <v>170</v>
      </c>
      <c r="D5400" s="1952" t="s">
        <v>6395</v>
      </c>
      <c r="E5400" s="1592">
        <v>10</v>
      </c>
      <c r="F5400" s="1593" t="s">
        <v>508</v>
      </c>
      <c r="G5400" s="1728">
        <v>14</v>
      </c>
      <c r="H5400" s="1593">
        <v>2022</v>
      </c>
      <c r="I5400" s="1595">
        <v>977.12</v>
      </c>
      <c r="J5400" s="1593">
        <f t="shared" si="282"/>
        <v>40</v>
      </c>
      <c r="K5400" s="1595">
        <f t="shared" si="283"/>
        <v>586.27199999999993</v>
      </c>
      <c r="L5400" s="1593"/>
      <c r="M5400" s="1593"/>
      <c r="N5400" s="1596">
        <f t="shared" si="284"/>
        <v>0</v>
      </c>
      <c r="O5400" s="2105"/>
      <c r="P5400" s="2105"/>
      <c r="Q5400" s="2105">
        <f t="shared" si="285"/>
        <v>0</v>
      </c>
      <c r="R5400" s="2408"/>
    </row>
    <row r="5401" spans="3:18" ht="14.25" customHeight="1">
      <c r="C5401" s="1591">
        <v>171</v>
      </c>
      <c r="D5401" s="1952" t="s">
        <v>7698</v>
      </c>
      <c r="E5401" s="1592">
        <v>10</v>
      </c>
      <c r="F5401" s="1593" t="s">
        <v>508</v>
      </c>
      <c r="G5401" s="1728">
        <v>5</v>
      </c>
      <c r="H5401" s="1593">
        <v>2024</v>
      </c>
      <c r="I5401" s="1595">
        <v>282.79000000000002</v>
      </c>
      <c r="J5401" s="1593">
        <f t="shared" si="282"/>
        <v>20</v>
      </c>
      <c r="K5401" s="1595">
        <f t="shared" si="283"/>
        <v>226.23200000000003</v>
      </c>
      <c r="L5401" s="1593"/>
      <c r="M5401" s="1593"/>
      <c r="N5401" s="1596">
        <f t="shared" si="284"/>
        <v>0</v>
      </c>
      <c r="O5401" s="2105"/>
      <c r="P5401" s="2105"/>
      <c r="Q5401" s="2105">
        <f t="shared" si="285"/>
        <v>0</v>
      </c>
      <c r="R5401" s="2409"/>
    </row>
    <row r="5402" spans="3:18" ht="14.25" customHeight="1">
      <c r="C5402" s="1613">
        <v>1</v>
      </c>
      <c r="D5402" s="1954" t="s">
        <v>2113</v>
      </c>
      <c r="E5402" s="1614">
        <v>10</v>
      </c>
      <c r="F5402" s="1615" t="s">
        <v>508</v>
      </c>
      <c r="G5402" s="1741">
        <v>3</v>
      </c>
      <c r="H5402" s="1615">
        <v>2003</v>
      </c>
      <c r="I5402" s="1617">
        <v>325.5</v>
      </c>
      <c r="J5402" s="1615">
        <v>100</v>
      </c>
      <c r="K5402" s="1617">
        <f t="shared" si="283"/>
        <v>0</v>
      </c>
      <c r="L5402" s="1615"/>
      <c r="M5402" s="1615"/>
      <c r="N5402" s="1618">
        <f t="shared" si="284"/>
        <v>0</v>
      </c>
      <c r="O5402" s="2107"/>
      <c r="P5402" s="2107"/>
      <c r="Q5402" s="2107">
        <f t="shared" si="285"/>
        <v>0</v>
      </c>
      <c r="R5402" s="2387" t="s">
        <v>7936</v>
      </c>
    </row>
    <row r="5403" spans="3:18" ht="14.25" customHeight="1">
      <c r="C5403" s="1613">
        <v>2</v>
      </c>
      <c r="D5403" s="1954" t="s">
        <v>2114</v>
      </c>
      <c r="E5403" s="1614">
        <v>10</v>
      </c>
      <c r="F5403" s="1615" t="s">
        <v>508</v>
      </c>
      <c r="G5403" s="1741">
        <v>3</v>
      </c>
      <c r="H5403" s="1615">
        <v>2003</v>
      </c>
      <c r="I5403" s="1617">
        <v>141</v>
      </c>
      <c r="J5403" s="1615">
        <v>100</v>
      </c>
      <c r="K5403" s="1617">
        <f t="shared" si="283"/>
        <v>0</v>
      </c>
      <c r="L5403" s="1615"/>
      <c r="M5403" s="1615"/>
      <c r="N5403" s="1618">
        <f t="shared" si="284"/>
        <v>0</v>
      </c>
      <c r="O5403" s="2107"/>
      <c r="P5403" s="2107"/>
      <c r="Q5403" s="2107">
        <f t="shared" si="285"/>
        <v>0</v>
      </c>
      <c r="R5403" s="2388"/>
    </row>
    <row r="5404" spans="3:18" ht="14.25" customHeight="1">
      <c r="C5404" s="1613">
        <v>3</v>
      </c>
      <c r="D5404" s="1954" t="s">
        <v>2115</v>
      </c>
      <c r="E5404" s="1614">
        <v>10</v>
      </c>
      <c r="F5404" s="1615" t="s">
        <v>508</v>
      </c>
      <c r="G5404" s="1741">
        <v>3</v>
      </c>
      <c r="H5404" s="1615">
        <v>2003</v>
      </c>
      <c r="I5404" s="1617">
        <v>193.2</v>
      </c>
      <c r="J5404" s="1615">
        <v>100</v>
      </c>
      <c r="K5404" s="1617">
        <f t="shared" si="283"/>
        <v>0</v>
      </c>
      <c r="L5404" s="1615"/>
      <c r="M5404" s="1615"/>
      <c r="N5404" s="1618">
        <f t="shared" si="284"/>
        <v>0</v>
      </c>
      <c r="O5404" s="2107"/>
      <c r="P5404" s="2107"/>
      <c r="Q5404" s="2107">
        <f t="shared" si="285"/>
        <v>0</v>
      </c>
      <c r="R5404" s="2388"/>
    </row>
    <row r="5405" spans="3:18" ht="14.25" customHeight="1">
      <c r="C5405" s="1613">
        <v>4</v>
      </c>
      <c r="D5405" s="1954" t="s">
        <v>2116</v>
      </c>
      <c r="E5405" s="1614">
        <v>10</v>
      </c>
      <c r="F5405" s="1615" t="s">
        <v>508</v>
      </c>
      <c r="G5405" s="1741">
        <v>5</v>
      </c>
      <c r="H5405" s="1615">
        <v>2003</v>
      </c>
      <c r="I5405" s="1617">
        <v>585</v>
      </c>
      <c r="J5405" s="1615">
        <v>100</v>
      </c>
      <c r="K5405" s="1617">
        <f t="shared" si="283"/>
        <v>0</v>
      </c>
      <c r="L5405" s="1615"/>
      <c r="M5405" s="1615"/>
      <c r="N5405" s="1618">
        <f t="shared" si="284"/>
        <v>0</v>
      </c>
      <c r="O5405" s="2107"/>
      <c r="P5405" s="2107"/>
      <c r="Q5405" s="2107">
        <f t="shared" si="285"/>
        <v>0</v>
      </c>
      <c r="R5405" s="2388"/>
    </row>
    <row r="5406" spans="3:18" ht="14.25" customHeight="1">
      <c r="C5406" s="1613">
        <v>5</v>
      </c>
      <c r="D5406" s="1954" t="s">
        <v>2117</v>
      </c>
      <c r="E5406" s="1614">
        <v>10</v>
      </c>
      <c r="F5406" s="1615" t="s">
        <v>508</v>
      </c>
      <c r="G5406" s="1741">
        <v>12</v>
      </c>
      <c r="H5406" s="1615">
        <v>2003</v>
      </c>
      <c r="I5406" s="1617">
        <v>1158</v>
      </c>
      <c r="J5406" s="1615">
        <v>100</v>
      </c>
      <c r="K5406" s="1617">
        <f t="shared" si="283"/>
        <v>0</v>
      </c>
      <c r="L5406" s="1615"/>
      <c r="M5406" s="1615"/>
      <c r="N5406" s="1618">
        <f t="shared" si="284"/>
        <v>0</v>
      </c>
      <c r="O5406" s="2107"/>
      <c r="P5406" s="2107"/>
      <c r="Q5406" s="2107">
        <f t="shared" si="285"/>
        <v>0</v>
      </c>
      <c r="R5406" s="2388"/>
    </row>
    <row r="5407" spans="3:18" ht="14.25" customHeight="1">
      <c r="C5407" s="1613">
        <v>6</v>
      </c>
      <c r="D5407" s="1954" t="s">
        <v>2118</v>
      </c>
      <c r="E5407" s="1614">
        <v>10</v>
      </c>
      <c r="F5407" s="1615" t="s">
        <v>508</v>
      </c>
      <c r="G5407" s="1741">
        <v>15</v>
      </c>
      <c r="H5407" s="1615">
        <v>2003</v>
      </c>
      <c r="I5407" s="1617">
        <v>745.5</v>
      </c>
      <c r="J5407" s="1615">
        <v>100</v>
      </c>
      <c r="K5407" s="1617">
        <f t="shared" si="283"/>
        <v>0</v>
      </c>
      <c r="L5407" s="1615"/>
      <c r="M5407" s="1615"/>
      <c r="N5407" s="1618">
        <f t="shared" si="284"/>
        <v>0</v>
      </c>
      <c r="O5407" s="2107"/>
      <c r="P5407" s="2107"/>
      <c r="Q5407" s="2107">
        <f t="shared" si="285"/>
        <v>0</v>
      </c>
      <c r="R5407" s="2388"/>
    </row>
    <row r="5408" spans="3:18" ht="14.25" customHeight="1">
      <c r="C5408" s="1613">
        <v>7</v>
      </c>
      <c r="D5408" s="1954" t="s">
        <v>2119</v>
      </c>
      <c r="E5408" s="1614">
        <v>10</v>
      </c>
      <c r="F5408" s="1615" t="s">
        <v>508</v>
      </c>
      <c r="G5408" s="1741">
        <v>1</v>
      </c>
      <c r="H5408" s="1615">
        <v>2003</v>
      </c>
      <c r="I5408" s="1617">
        <v>117</v>
      </c>
      <c r="J5408" s="1615">
        <v>100</v>
      </c>
      <c r="K5408" s="1617">
        <f t="shared" si="283"/>
        <v>0</v>
      </c>
      <c r="L5408" s="1615"/>
      <c r="M5408" s="1615"/>
      <c r="N5408" s="1618">
        <f t="shared" si="284"/>
        <v>0</v>
      </c>
      <c r="O5408" s="2107"/>
      <c r="P5408" s="2107"/>
      <c r="Q5408" s="2107">
        <f t="shared" si="285"/>
        <v>0</v>
      </c>
      <c r="R5408" s="2388"/>
    </row>
    <row r="5409" spans="3:18" ht="14.25" customHeight="1">
      <c r="C5409" s="1613">
        <v>8</v>
      </c>
      <c r="D5409" s="1954" t="s">
        <v>2119</v>
      </c>
      <c r="E5409" s="1614">
        <v>10</v>
      </c>
      <c r="F5409" s="1615" t="s">
        <v>508</v>
      </c>
      <c r="G5409" s="1741">
        <v>1</v>
      </c>
      <c r="H5409" s="1615">
        <v>2003</v>
      </c>
      <c r="I5409" s="1617">
        <v>117</v>
      </c>
      <c r="J5409" s="1615">
        <v>100</v>
      </c>
      <c r="K5409" s="1617">
        <f t="shared" si="283"/>
        <v>0</v>
      </c>
      <c r="L5409" s="1615"/>
      <c r="M5409" s="1615"/>
      <c r="N5409" s="1618">
        <f t="shared" si="284"/>
        <v>0</v>
      </c>
      <c r="O5409" s="2107"/>
      <c r="P5409" s="2107"/>
      <c r="Q5409" s="2107">
        <f t="shared" si="285"/>
        <v>0</v>
      </c>
      <c r="R5409" s="2388"/>
    </row>
    <row r="5410" spans="3:18" ht="14.25" customHeight="1">
      <c r="C5410" s="1613">
        <v>9</v>
      </c>
      <c r="D5410" s="1954" t="s">
        <v>2120</v>
      </c>
      <c r="E5410" s="1614">
        <v>10</v>
      </c>
      <c r="F5410" s="1615" t="s">
        <v>508</v>
      </c>
      <c r="G5410" s="1741">
        <v>9</v>
      </c>
      <c r="H5410" s="1615">
        <v>2003</v>
      </c>
      <c r="I5410" s="1617">
        <v>1054.8</v>
      </c>
      <c r="J5410" s="1615">
        <v>100</v>
      </c>
      <c r="K5410" s="1617">
        <f t="shared" si="283"/>
        <v>0</v>
      </c>
      <c r="L5410" s="1615"/>
      <c r="M5410" s="1615"/>
      <c r="N5410" s="1618">
        <f t="shared" si="284"/>
        <v>0</v>
      </c>
      <c r="O5410" s="2107"/>
      <c r="P5410" s="2107"/>
      <c r="Q5410" s="2107">
        <f t="shared" si="285"/>
        <v>0</v>
      </c>
      <c r="R5410" s="2388"/>
    </row>
    <row r="5411" spans="3:18" ht="14.25" customHeight="1">
      <c r="C5411" s="1613">
        <v>10</v>
      </c>
      <c r="D5411" s="1954" t="s">
        <v>2121</v>
      </c>
      <c r="E5411" s="1614">
        <v>10</v>
      </c>
      <c r="F5411" s="1615" t="s">
        <v>508</v>
      </c>
      <c r="G5411" s="1741">
        <v>10</v>
      </c>
      <c r="H5411" s="1615">
        <v>2003</v>
      </c>
      <c r="I5411" s="1617">
        <v>440</v>
      </c>
      <c r="J5411" s="1615">
        <v>100</v>
      </c>
      <c r="K5411" s="1617">
        <f t="shared" si="283"/>
        <v>0</v>
      </c>
      <c r="L5411" s="1615"/>
      <c r="M5411" s="1615"/>
      <c r="N5411" s="1618">
        <f t="shared" si="284"/>
        <v>0</v>
      </c>
      <c r="O5411" s="2107"/>
      <c r="P5411" s="2107"/>
      <c r="Q5411" s="2107">
        <f t="shared" si="285"/>
        <v>0</v>
      </c>
      <c r="R5411" s="2388"/>
    </row>
    <row r="5412" spans="3:18" ht="14.25" customHeight="1">
      <c r="C5412" s="1613">
        <v>11</v>
      </c>
      <c r="D5412" s="1954" t="s">
        <v>2116</v>
      </c>
      <c r="E5412" s="1614">
        <v>10</v>
      </c>
      <c r="F5412" s="1615" t="s">
        <v>508</v>
      </c>
      <c r="G5412" s="1741">
        <v>2</v>
      </c>
      <c r="H5412" s="1615">
        <v>2003</v>
      </c>
      <c r="I5412" s="1617">
        <v>505.6</v>
      </c>
      <c r="J5412" s="1615">
        <v>100</v>
      </c>
      <c r="K5412" s="1617">
        <f t="shared" si="283"/>
        <v>0</v>
      </c>
      <c r="L5412" s="1615"/>
      <c r="M5412" s="1615"/>
      <c r="N5412" s="1618">
        <f t="shared" si="284"/>
        <v>0</v>
      </c>
      <c r="O5412" s="2107"/>
      <c r="P5412" s="2107"/>
      <c r="Q5412" s="2107">
        <f t="shared" si="285"/>
        <v>0</v>
      </c>
      <c r="R5412" s="2388"/>
    </row>
    <row r="5413" spans="3:18" ht="14.25" customHeight="1">
      <c r="C5413" s="1613">
        <v>12</v>
      </c>
      <c r="D5413" s="1954" t="s">
        <v>2122</v>
      </c>
      <c r="E5413" s="1614">
        <v>10</v>
      </c>
      <c r="F5413" s="1615" t="s">
        <v>508</v>
      </c>
      <c r="G5413" s="1741">
        <v>1</v>
      </c>
      <c r="H5413" s="1615">
        <v>2003</v>
      </c>
      <c r="I5413" s="1617">
        <v>417.8</v>
      </c>
      <c r="J5413" s="1615">
        <v>100</v>
      </c>
      <c r="K5413" s="1617">
        <f t="shared" si="283"/>
        <v>0</v>
      </c>
      <c r="L5413" s="1615"/>
      <c r="M5413" s="1615"/>
      <c r="N5413" s="1618">
        <f t="shared" si="284"/>
        <v>0</v>
      </c>
      <c r="O5413" s="2107"/>
      <c r="P5413" s="2107"/>
      <c r="Q5413" s="2107">
        <f t="shared" si="285"/>
        <v>0</v>
      </c>
      <c r="R5413" s="2388"/>
    </row>
    <row r="5414" spans="3:18" ht="14.25" customHeight="1">
      <c r="C5414" s="1613">
        <v>13</v>
      </c>
      <c r="D5414" s="1954" t="s">
        <v>2123</v>
      </c>
      <c r="E5414" s="1614">
        <v>10</v>
      </c>
      <c r="F5414" s="1615" t="s">
        <v>508</v>
      </c>
      <c r="G5414" s="1741">
        <v>5</v>
      </c>
      <c r="H5414" s="1615">
        <v>2003</v>
      </c>
      <c r="I5414" s="1617">
        <v>424.5</v>
      </c>
      <c r="J5414" s="1615">
        <v>100</v>
      </c>
      <c r="K5414" s="1617">
        <f t="shared" si="283"/>
        <v>0</v>
      </c>
      <c r="L5414" s="1615"/>
      <c r="M5414" s="1615"/>
      <c r="N5414" s="1618">
        <f t="shared" si="284"/>
        <v>0</v>
      </c>
      <c r="O5414" s="2107"/>
      <c r="P5414" s="2107"/>
      <c r="Q5414" s="2107">
        <f t="shared" si="285"/>
        <v>0</v>
      </c>
      <c r="R5414" s="2388"/>
    </row>
    <row r="5415" spans="3:18" ht="14.25" customHeight="1">
      <c r="C5415" s="1613">
        <v>14</v>
      </c>
      <c r="D5415" s="1954" t="s">
        <v>2124</v>
      </c>
      <c r="E5415" s="1614">
        <v>10</v>
      </c>
      <c r="F5415" s="1615" t="s">
        <v>508</v>
      </c>
      <c r="G5415" s="1741">
        <v>10</v>
      </c>
      <c r="H5415" s="1615">
        <v>2007</v>
      </c>
      <c r="I5415" s="1617">
        <v>1320</v>
      </c>
      <c r="J5415" s="1615">
        <v>100</v>
      </c>
      <c r="K5415" s="1617">
        <f t="shared" si="283"/>
        <v>0</v>
      </c>
      <c r="L5415" s="1615"/>
      <c r="M5415" s="1615"/>
      <c r="N5415" s="1618">
        <f t="shared" si="284"/>
        <v>0</v>
      </c>
      <c r="O5415" s="2107"/>
      <c r="P5415" s="2107"/>
      <c r="Q5415" s="2107">
        <f t="shared" si="285"/>
        <v>0</v>
      </c>
      <c r="R5415" s="2388"/>
    </row>
    <row r="5416" spans="3:18" ht="14.25" customHeight="1">
      <c r="C5416" s="1613">
        <v>15</v>
      </c>
      <c r="D5416" s="1954" t="s">
        <v>2125</v>
      </c>
      <c r="E5416" s="1614">
        <v>10</v>
      </c>
      <c r="F5416" s="1615" t="s">
        <v>508</v>
      </c>
      <c r="G5416" s="1741">
        <v>2</v>
      </c>
      <c r="H5416" s="1615">
        <v>2007</v>
      </c>
      <c r="I5416" s="1617">
        <v>160</v>
      </c>
      <c r="J5416" s="1615">
        <v>100</v>
      </c>
      <c r="K5416" s="1617">
        <f t="shared" si="283"/>
        <v>0</v>
      </c>
      <c r="L5416" s="1615"/>
      <c r="M5416" s="1615"/>
      <c r="N5416" s="1618">
        <f t="shared" si="284"/>
        <v>0</v>
      </c>
      <c r="O5416" s="2107"/>
      <c r="P5416" s="2107"/>
      <c r="Q5416" s="2107">
        <f t="shared" si="285"/>
        <v>0</v>
      </c>
      <c r="R5416" s="2388"/>
    </row>
    <row r="5417" spans="3:18" ht="14.25" customHeight="1">
      <c r="C5417" s="1613">
        <v>16</v>
      </c>
      <c r="D5417" s="1954" t="s">
        <v>2126</v>
      </c>
      <c r="E5417" s="1614">
        <v>10</v>
      </c>
      <c r="F5417" s="1615" t="s">
        <v>508</v>
      </c>
      <c r="G5417" s="1741">
        <v>3</v>
      </c>
      <c r="H5417" s="1615">
        <v>2008</v>
      </c>
      <c r="I5417" s="1617">
        <v>225</v>
      </c>
      <c r="J5417" s="1615">
        <v>100</v>
      </c>
      <c r="K5417" s="1617">
        <f t="shared" si="283"/>
        <v>0</v>
      </c>
      <c r="L5417" s="1615"/>
      <c r="M5417" s="1615"/>
      <c r="N5417" s="1618">
        <f t="shared" si="284"/>
        <v>0</v>
      </c>
      <c r="O5417" s="2107"/>
      <c r="P5417" s="2107"/>
      <c r="Q5417" s="2107">
        <f t="shared" si="285"/>
        <v>0</v>
      </c>
      <c r="R5417" s="2388"/>
    </row>
    <row r="5418" spans="3:18" ht="14.25" customHeight="1">
      <c r="C5418" s="1613">
        <v>17</v>
      </c>
      <c r="D5418" s="1954" t="s">
        <v>2127</v>
      </c>
      <c r="E5418" s="1614">
        <v>10</v>
      </c>
      <c r="F5418" s="1615" t="s">
        <v>508</v>
      </c>
      <c r="G5418" s="1741">
        <v>5</v>
      </c>
      <c r="H5418" s="1615">
        <v>2008</v>
      </c>
      <c r="I5418" s="1617">
        <v>247.5</v>
      </c>
      <c r="J5418" s="1615">
        <v>100</v>
      </c>
      <c r="K5418" s="1617">
        <f t="shared" si="283"/>
        <v>0</v>
      </c>
      <c r="L5418" s="1615"/>
      <c r="M5418" s="1615"/>
      <c r="N5418" s="1618">
        <f t="shared" si="284"/>
        <v>0</v>
      </c>
      <c r="O5418" s="2107"/>
      <c r="P5418" s="2107"/>
      <c r="Q5418" s="2107">
        <f t="shared" si="285"/>
        <v>0</v>
      </c>
      <c r="R5418" s="2388"/>
    </row>
    <row r="5419" spans="3:18" ht="14.25" customHeight="1">
      <c r="C5419" s="1613">
        <v>18</v>
      </c>
      <c r="D5419" s="1954" t="s">
        <v>2128</v>
      </c>
      <c r="E5419" s="1614">
        <v>10</v>
      </c>
      <c r="F5419" s="1615" t="s">
        <v>508</v>
      </c>
      <c r="G5419" s="1741">
        <v>1</v>
      </c>
      <c r="H5419" s="1615">
        <v>2008</v>
      </c>
      <c r="I5419" s="1617">
        <v>90</v>
      </c>
      <c r="J5419" s="1615">
        <v>100</v>
      </c>
      <c r="K5419" s="1617">
        <f t="shared" si="283"/>
        <v>0</v>
      </c>
      <c r="L5419" s="1615"/>
      <c r="M5419" s="1615"/>
      <c r="N5419" s="1618">
        <f t="shared" si="284"/>
        <v>0</v>
      </c>
      <c r="O5419" s="2107"/>
      <c r="P5419" s="2107"/>
      <c r="Q5419" s="2107">
        <f t="shared" si="285"/>
        <v>0</v>
      </c>
      <c r="R5419" s="2388"/>
    </row>
    <row r="5420" spans="3:18" ht="14.25" customHeight="1">
      <c r="C5420" s="1613">
        <v>19</v>
      </c>
      <c r="D5420" s="1954" t="s">
        <v>2129</v>
      </c>
      <c r="E5420" s="1614">
        <v>10</v>
      </c>
      <c r="F5420" s="1615" t="s">
        <v>508</v>
      </c>
      <c r="G5420" s="1741">
        <v>5</v>
      </c>
      <c r="H5420" s="1615">
        <v>2008</v>
      </c>
      <c r="I5420" s="1617">
        <v>500</v>
      </c>
      <c r="J5420" s="1615">
        <v>100</v>
      </c>
      <c r="K5420" s="1617">
        <f t="shared" si="283"/>
        <v>0</v>
      </c>
      <c r="L5420" s="1615"/>
      <c r="M5420" s="1615"/>
      <c r="N5420" s="1618">
        <f t="shared" si="284"/>
        <v>0</v>
      </c>
      <c r="O5420" s="2107"/>
      <c r="P5420" s="2107"/>
      <c r="Q5420" s="2107">
        <f t="shared" si="285"/>
        <v>0</v>
      </c>
      <c r="R5420" s="2388"/>
    </row>
    <row r="5421" spans="3:18" ht="14.25" customHeight="1">
      <c r="C5421" s="1613">
        <v>20</v>
      </c>
      <c r="D5421" s="1954" t="s">
        <v>2124</v>
      </c>
      <c r="E5421" s="1614">
        <v>10</v>
      </c>
      <c r="F5421" s="1615" t="s">
        <v>508</v>
      </c>
      <c r="G5421" s="1741">
        <v>1</v>
      </c>
      <c r="H5421" s="1615">
        <v>2008</v>
      </c>
      <c r="I5421" s="1617">
        <v>150</v>
      </c>
      <c r="J5421" s="1615">
        <v>100</v>
      </c>
      <c r="K5421" s="1617">
        <f t="shared" si="283"/>
        <v>0</v>
      </c>
      <c r="L5421" s="1615"/>
      <c r="M5421" s="1615"/>
      <c r="N5421" s="1618">
        <f t="shared" si="284"/>
        <v>0</v>
      </c>
      <c r="O5421" s="2107"/>
      <c r="P5421" s="2107"/>
      <c r="Q5421" s="2107">
        <f t="shared" si="285"/>
        <v>0</v>
      </c>
      <c r="R5421" s="2388"/>
    </row>
    <row r="5422" spans="3:18" ht="14.25" customHeight="1">
      <c r="C5422" s="1613">
        <v>21</v>
      </c>
      <c r="D5422" s="1954" t="s">
        <v>2125</v>
      </c>
      <c r="E5422" s="1614">
        <v>10</v>
      </c>
      <c r="F5422" s="1615" t="s">
        <v>508</v>
      </c>
      <c r="G5422" s="1741">
        <v>11</v>
      </c>
      <c r="H5422" s="1615">
        <v>2008</v>
      </c>
      <c r="I5422" s="1617">
        <v>979</v>
      </c>
      <c r="J5422" s="1615">
        <v>100</v>
      </c>
      <c r="K5422" s="1617">
        <f t="shared" si="283"/>
        <v>0</v>
      </c>
      <c r="L5422" s="1615"/>
      <c r="M5422" s="1615"/>
      <c r="N5422" s="1618">
        <f t="shared" si="284"/>
        <v>0</v>
      </c>
      <c r="O5422" s="2107"/>
      <c r="P5422" s="2107"/>
      <c r="Q5422" s="2107">
        <f t="shared" si="285"/>
        <v>0</v>
      </c>
      <c r="R5422" s="2388"/>
    </row>
    <row r="5423" spans="3:18" ht="14.25" customHeight="1">
      <c r="C5423" s="1613">
        <v>22</v>
      </c>
      <c r="D5423" s="1954" t="s">
        <v>2130</v>
      </c>
      <c r="E5423" s="1614">
        <v>10</v>
      </c>
      <c r="F5423" s="1615" t="s">
        <v>508</v>
      </c>
      <c r="G5423" s="1741">
        <v>16</v>
      </c>
      <c r="H5423" s="1615">
        <v>2008</v>
      </c>
      <c r="I5423" s="1617">
        <v>632</v>
      </c>
      <c r="J5423" s="1615">
        <v>100</v>
      </c>
      <c r="K5423" s="1617">
        <f t="shared" si="283"/>
        <v>0</v>
      </c>
      <c r="L5423" s="1615"/>
      <c r="M5423" s="1615"/>
      <c r="N5423" s="1618">
        <f t="shared" si="284"/>
        <v>0</v>
      </c>
      <c r="O5423" s="2107"/>
      <c r="P5423" s="2107"/>
      <c r="Q5423" s="2107">
        <f t="shared" si="285"/>
        <v>0</v>
      </c>
      <c r="R5423" s="2388"/>
    </row>
    <row r="5424" spans="3:18" ht="14.25" customHeight="1">
      <c r="C5424" s="1613">
        <v>23</v>
      </c>
      <c r="D5424" s="1954" t="s">
        <v>2131</v>
      </c>
      <c r="E5424" s="1614">
        <v>10</v>
      </c>
      <c r="F5424" s="1615" t="s">
        <v>508</v>
      </c>
      <c r="G5424" s="1741">
        <v>9</v>
      </c>
      <c r="H5424" s="1615">
        <v>2008</v>
      </c>
      <c r="I5424" s="1617">
        <v>711</v>
      </c>
      <c r="J5424" s="1615">
        <v>100</v>
      </c>
      <c r="K5424" s="1617">
        <f t="shared" si="283"/>
        <v>0</v>
      </c>
      <c r="L5424" s="1615"/>
      <c r="M5424" s="1615"/>
      <c r="N5424" s="1618">
        <f t="shared" si="284"/>
        <v>0</v>
      </c>
      <c r="O5424" s="2107"/>
      <c r="P5424" s="2107"/>
      <c r="Q5424" s="2107">
        <f t="shared" si="285"/>
        <v>0</v>
      </c>
      <c r="R5424" s="2388"/>
    </row>
    <row r="5425" spans="3:18" ht="14.25" customHeight="1">
      <c r="C5425" s="1613">
        <v>24</v>
      </c>
      <c r="D5425" s="1954" t="s">
        <v>2125</v>
      </c>
      <c r="E5425" s="1614">
        <v>10</v>
      </c>
      <c r="F5425" s="1615" t="s">
        <v>508</v>
      </c>
      <c r="G5425" s="1741">
        <v>2</v>
      </c>
      <c r="H5425" s="1615">
        <v>2008</v>
      </c>
      <c r="I5425" s="1617">
        <v>178</v>
      </c>
      <c r="J5425" s="1615">
        <v>100</v>
      </c>
      <c r="K5425" s="1617">
        <f t="shared" si="283"/>
        <v>0</v>
      </c>
      <c r="L5425" s="1615"/>
      <c r="M5425" s="1615"/>
      <c r="N5425" s="1618">
        <f t="shared" si="284"/>
        <v>0</v>
      </c>
      <c r="O5425" s="2107"/>
      <c r="P5425" s="2107"/>
      <c r="Q5425" s="2107">
        <f t="shared" si="285"/>
        <v>0</v>
      </c>
      <c r="R5425" s="2388"/>
    </row>
    <row r="5426" spans="3:18" ht="14.25" customHeight="1">
      <c r="C5426" s="1613">
        <v>25</v>
      </c>
      <c r="D5426" s="1954" t="s">
        <v>2125</v>
      </c>
      <c r="E5426" s="1614">
        <v>10</v>
      </c>
      <c r="F5426" s="1615" t="s">
        <v>508</v>
      </c>
      <c r="G5426" s="1741">
        <v>2</v>
      </c>
      <c r="H5426" s="1615">
        <v>2008</v>
      </c>
      <c r="I5426" s="1617">
        <v>178</v>
      </c>
      <c r="J5426" s="1615">
        <v>100</v>
      </c>
      <c r="K5426" s="1617">
        <f t="shared" si="283"/>
        <v>0</v>
      </c>
      <c r="L5426" s="1615"/>
      <c r="M5426" s="1615"/>
      <c r="N5426" s="1618">
        <f t="shared" si="284"/>
        <v>0</v>
      </c>
      <c r="O5426" s="2107"/>
      <c r="P5426" s="2107"/>
      <c r="Q5426" s="2107">
        <f t="shared" si="285"/>
        <v>0</v>
      </c>
      <c r="R5426" s="2388"/>
    </row>
    <row r="5427" spans="3:18" ht="14.25" customHeight="1">
      <c r="C5427" s="1613">
        <v>26</v>
      </c>
      <c r="D5427" s="1954" t="s">
        <v>2129</v>
      </c>
      <c r="E5427" s="1614">
        <v>10</v>
      </c>
      <c r="F5427" s="1615" t="s">
        <v>508</v>
      </c>
      <c r="G5427" s="1741">
        <v>1</v>
      </c>
      <c r="H5427" s="1615">
        <v>2008</v>
      </c>
      <c r="I5427" s="1617">
        <v>106</v>
      </c>
      <c r="J5427" s="1615">
        <v>100</v>
      </c>
      <c r="K5427" s="1617">
        <f t="shared" si="283"/>
        <v>0</v>
      </c>
      <c r="L5427" s="1615"/>
      <c r="M5427" s="1615"/>
      <c r="N5427" s="1618">
        <f t="shared" si="284"/>
        <v>0</v>
      </c>
      <c r="O5427" s="2107"/>
      <c r="P5427" s="2107"/>
      <c r="Q5427" s="2107">
        <f t="shared" si="285"/>
        <v>0</v>
      </c>
      <c r="R5427" s="2388"/>
    </row>
    <row r="5428" spans="3:18" ht="14.25" customHeight="1">
      <c r="C5428" s="1613">
        <v>27</v>
      </c>
      <c r="D5428" s="1954" t="s">
        <v>2127</v>
      </c>
      <c r="E5428" s="1614">
        <v>10</v>
      </c>
      <c r="F5428" s="1615" t="s">
        <v>508</v>
      </c>
      <c r="G5428" s="1741">
        <v>1</v>
      </c>
      <c r="H5428" s="1615">
        <v>2008</v>
      </c>
      <c r="I5428" s="1617">
        <v>49.5</v>
      </c>
      <c r="J5428" s="1615">
        <v>100</v>
      </c>
      <c r="K5428" s="1617">
        <f t="shared" si="283"/>
        <v>0</v>
      </c>
      <c r="L5428" s="1615"/>
      <c r="M5428" s="1615"/>
      <c r="N5428" s="1618">
        <f t="shared" si="284"/>
        <v>0</v>
      </c>
      <c r="O5428" s="2107"/>
      <c r="P5428" s="2107"/>
      <c r="Q5428" s="2107">
        <f t="shared" si="285"/>
        <v>0</v>
      </c>
      <c r="R5428" s="2388"/>
    </row>
    <row r="5429" spans="3:18" ht="14.25" customHeight="1">
      <c r="C5429" s="1613">
        <v>28</v>
      </c>
      <c r="D5429" s="1954" t="s">
        <v>2132</v>
      </c>
      <c r="E5429" s="1614">
        <v>10</v>
      </c>
      <c r="F5429" s="1615" t="s">
        <v>508</v>
      </c>
      <c r="G5429" s="1741">
        <v>2</v>
      </c>
      <c r="H5429" s="1615">
        <v>2008</v>
      </c>
      <c r="I5429" s="1617">
        <v>70</v>
      </c>
      <c r="J5429" s="1615">
        <v>100</v>
      </c>
      <c r="K5429" s="1617">
        <f t="shared" si="283"/>
        <v>0</v>
      </c>
      <c r="L5429" s="1615"/>
      <c r="M5429" s="1615"/>
      <c r="N5429" s="1618">
        <f t="shared" si="284"/>
        <v>0</v>
      </c>
      <c r="O5429" s="2107"/>
      <c r="P5429" s="2107"/>
      <c r="Q5429" s="2107">
        <f t="shared" si="285"/>
        <v>0</v>
      </c>
      <c r="R5429" s="2388"/>
    </row>
    <row r="5430" spans="3:18" ht="14.25" customHeight="1">
      <c r="C5430" s="1613">
        <v>29</v>
      </c>
      <c r="D5430" s="1954" t="s">
        <v>2131</v>
      </c>
      <c r="E5430" s="1614">
        <v>10</v>
      </c>
      <c r="F5430" s="1615" t="s">
        <v>508</v>
      </c>
      <c r="G5430" s="1741">
        <v>1</v>
      </c>
      <c r="H5430" s="1615">
        <v>2008</v>
      </c>
      <c r="I5430" s="1617">
        <v>79</v>
      </c>
      <c r="J5430" s="1615">
        <v>100</v>
      </c>
      <c r="K5430" s="1617">
        <f t="shared" si="283"/>
        <v>0</v>
      </c>
      <c r="L5430" s="1615"/>
      <c r="M5430" s="1615"/>
      <c r="N5430" s="1618">
        <f t="shared" si="284"/>
        <v>0</v>
      </c>
      <c r="O5430" s="2107"/>
      <c r="P5430" s="2107"/>
      <c r="Q5430" s="2107">
        <f t="shared" si="285"/>
        <v>0</v>
      </c>
      <c r="R5430" s="2388"/>
    </row>
    <row r="5431" spans="3:18" ht="14.25" customHeight="1">
      <c r="C5431" s="1613">
        <v>30</v>
      </c>
      <c r="D5431" s="1954" t="s">
        <v>2130</v>
      </c>
      <c r="E5431" s="1614">
        <v>10</v>
      </c>
      <c r="F5431" s="1615" t="s">
        <v>508</v>
      </c>
      <c r="G5431" s="1741">
        <v>2</v>
      </c>
      <c r="H5431" s="1615">
        <v>2008</v>
      </c>
      <c r="I5431" s="1617">
        <v>70</v>
      </c>
      <c r="J5431" s="1615">
        <v>100</v>
      </c>
      <c r="K5431" s="1617">
        <f t="shared" si="283"/>
        <v>0</v>
      </c>
      <c r="L5431" s="1615"/>
      <c r="M5431" s="1615"/>
      <c r="N5431" s="1618">
        <f t="shared" si="284"/>
        <v>0</v>
      </c>
      <c r="O5431" s="2107"/>
      <c r="P5431" s="2107"/>
      <c r="Q5431" s="2107">
        <f t="shared" si="285"/>
        <v>0</v>
      </c>
      <c r="R5431" s="2388"/>
    </row>
    <row r="5432" spans="3:18" ht="14.25" customHeight="1">
      <c r="C5432" s="1613">
        <v>31</v>
      </c>
      <c r="D5432" s="1954" t="s">
        <v>2129</v>
      </c>
      <c r="E5432" s="1614">
        <v>10</v>
      </c>
      <c r="F5432" s="1615" t="s">
        <v>508</v>
      </c>
      <c r="G5432" s="1741">
        <v>2</v>
      </c>
      <c r="H5432" s="1615">
        <v>2008</v>
      </c>
      <c r="I5432" s="1617">
        <v>232</v>
      </c>
      <c r="J5432" s="1615">
        <v>100</v>
      </c>
      <c r="K5432" s="1617">
        <f t="shared" si="283"/>
        <v>0</v>
      </c>
      <c r="L5432" s="1615"/>
      <c r="M5432" s="1615"/>
      <c r="N5432" s="1618">
        <f t="shared" si="284"/>
        <v>0</v>
      </c>
      <c r="O5432" s="2107"/>
      <c r="P5432" s="2107"/>
      <c r="Q5432" s="2107">
        <f t="shared" si="285"/>
        <v>0</v>
      </c>
      <c r="R5432" s="2388"/>
    </row>
    <row r="5433" spans="3:18" ht="14.25" customHeight="1">
      <c r="C5433" s="1613">
        <v>32</v>
      </c>
      <c r="D5433" s="1954" t="s">
        <v>2127</v>
      </c>
      <c r="E5433" s="1614">
        <v>10</v>
      </c>
      <c r="F5433" s="1615" t="s">
        <v>508</v>
      </c>
      <c r="G5433" s="1741">
        <v>1</v>
      </c>
      <c r="H5433" s="1615">
        <v>2008</v>
      </c>
      <c r="I5433" s="1617">
        <v>49.5</v>
      </c>
      <c r="J5433" s="1615">
        <v>100</v>
      </c>
      <c r="K5433" s="1617">
        <f t="shared" si="283"/>
        <v>0</v>
      </c>
      <c r="L5433" s="1615"/>
      <c r="M5433" s="1615"/>
      <c r="N5433" s="1618">
        <f t="shared" si="284"/>
        <v>0</v>
      </c>
      <c r="O5433" s="2107"/>
      <c r="P5433" s="2107"/>
      <c r="Q5433" s="2107">
        <f t="shared" si="285"/>
        <v>0</v>
      </c>
      <c r="R5433" s="2388"/>
    </row>
    <row r="5434" spans="3:18" ht="14.25" customHeight="1">
      <c r="C5434" s="1613">
        <v>33</v>
      </c>
      <c r="D5434" s="1954" t="s">
        <v>2133</v>
      </c>
      <c r="E5434" s="1614">
        <v>10</v>
      </c>
      <c r="F5434" s="1615" t="s">
        <v>508</v>
      </c>
      <c r="G5434" s="1741">
        <v>1</v>
      </c>
      <c r="H5434" s="1615">
        <v>2008</v>
      </c>
      <c r="I5434" s="1617">
        <v>214.572</v>
      </c>
      <c r="J5434" s="1615">
        <v>100</v>
      </c>
      <c r="K5434" s="1617">
        <f t="shared" ref="K5434:K5497" si="286">IF(J5434=100,0,I5434-I5434*J5434%)</f>
        <v>0</v>
      </c>
      <c r="L5434" s="1615"/>
      <c r="M5434" s="1615"/>
      <c r="N5434" s="1618">
        <f t="shared" ref="N5434:N5497" si="287">+L5434*M5434</f>
        <v>0</v>
      </c>
      <c r="O5434" s="2107"/>
      <c r="P5434" s="2107"/>
      <c r="Q5434" s="2107">
        <f t="shared" ref="Q5434:Q5497" si="288">+O5434*P5434</f>
        <v>0</v>
      </c>
      <c r="R5434" s="2388"/>
    </row>
    <row r="5435" spans="3:18" ht="14.25" customHeight="1">
      <c r="C5435" s="1613">
        <v>34</v>
      </c>
      <c r="D5435" s="1954" t="s">
        <v>2134</v>
      </c>
      <c r="E5435" s="1614">
        <v>10</v>
      </c>
      <c r="F5435" s="1615" t="s">
        <v>508</v>
      </c>
      <c r="G5435" s="1741">
        <v>8</v>
      </c>
      <c r="H5435" s="1615">
        <v>2008</v>
      </c>
      <c r="I5435" s="1617">
        <v>270.90232000000003</v>
      </c>
      <c r="J5435" s="1615">
        <v>100</v>
      </c>
      <c r="K5435" s="1617">
        <f t="shared" si="286"/>
        <v>0</v>
      </c>
      <c r="L5435" s="1615"/>
      <c r="M5435" s="1615"/>
      <c r="N5435" s="1618">
        <f t="shared" si="287"/>
        <v>0</v>
      </c>
      <c r="O5435" s="2107"/>
      <c r="P5435" s="2107"/>
      <c r="Q5435" s="2107">
        <f t="shared" si="288"/>
        <v>0</v>
      </c>
      <c r="R5435" s="2388"/>
    </row>
    <row r="5436" spans="3:18" ht="14.25" customHeight="1">
      <c r="C5436" s="1613">
        <v>35</v>
      </c>
      <c r="D5436" s="1954" t="s">
        <v>2113</v>
      </c>
      <c r="E5436" s="1614">
        <v>10</v>
      </c>
      <c r="F5436" s="1615" t="s">
        <v>508</v>
      </c>
      <c r="G5436" s="1741">
        <v>1</v>
      </c>
      <c r="H5436" s="1615">
        <v>2008</v>
      </c>
      <c r="I5436" s="1617">
        <v>176.33592000000002</v>
      </c>
      <c r="J5436" s="1615">
        <v>100</v>
      </c>
      <c r="K5436" s="1617">
        <f t="shared" si="286"/>
        <v>0</v>
      </c>
      <c r="L5436" s="1615"/>
      <c r="M5436" s="1615"/>
      <c r="N5436" s="1618">
        <f t="shared" si="287"/>
        <v>0</v>
      </c>
      <c r="O5436" s="2107"/>
      <c r="P5436" s="2107"/>
      <c r="Q5436" s="2107">
        <f t="shared" si="288"/>
        <v>0</v>
      </c>
      <c r="R5436" s="2388"/>
    </row>
    <row r="5437" spans="3:18" ht="14.25" customHeight="1">
      <c r="C5437" s="1613">
        <v>36</v>
      </c>
      <c r="D5437" s="1954" t="s">
        <v>2135</v>
      </c>
      <c r="E5437" s="1614">
        <v>10</v>
      </c>
      <c r="F5437" s="1615" t="s">
        <v>508</v>
      </c>
      <c r="G5437" s="1741">
        <v>1</v>
      </c>
      <c r="H5437" s="1615">
        <v>2008</v>
      </c>
      <c r="I5437" s="1617">
        <v>75.572539999999989</v>
      </c>
      <c r="J5437" s="1615">
        <v>100</v>
      </c>
      <c r="K5437" s="1617">
        <f t="shared" si="286"/>
        <v>0</v>
      </c>
      <c r="L5437" s="1615"/>
      <c r="M5437" s="1615"/>
      <c r="N5437" s="1618">
        <f t="shared" si="287"/>
        <v>0</v>
      </c>
      <c r="O5437" s="2107"/>
      <c r="P5437" s="2107"/>
      <c r="Q5437" s="2107">
        <f t="shared" si="288"/>
        <v>0</v>
      </c>
      <c r="R5437" s="2388"/>
    </row>
    <row r="5438" spans="3:18" ht="14.25" customHeight="1">
      <c r="C5438" s="1613">
        <v>37</v>
      </c>
      <c r="D5438" s="1954" t="s">
        <v>2136</v>
      </c>
      <c r="E5438" s="1614">
        <v>10</v>
      </c>
      <c r="F5438" s="1615" t="s">
        <v>508</v>
      </c>
      <c r="G5438" s="1741">
        <v>1</v>
      </c>
      <c r="H5438" s="1615">
        <v>2008</v>
      </c>
      <c r="I5438" s="1617">
        <v>75.572539999999989</v>
      </c>
      <c r="J5438" s="1615">
        <v>100</v>
      </c>
      <c r="K5438" s="1617">
        <f t="shared" si="286"/>
        <v>0</v>
      </c>
      <c r="L5438" s="1615"/>
      <c r="M5438" s="1615"/>
      <c r="N5438" s="1618">
        <f t="shared" si="287"/>
        <v>0</v>
      </c>
      <c r="O5438" s="2107"/>
      <c r="P5438" s="2107"/>
      <c r="Q5438" s="2107">
        <f t="shared" si="288"/>
        <v>0</v>
      </c>
      <c r="R5438" s="2388"/>
    </row>
    <row r="5439" spans="3:18" ht="14.25" customHeight="1">
      <c r="C5439" s="1613">
        <v>38</v>
      </c>
      <c r="D5439" s="1954" t="s">
        <v>2137</v>
      </c>
      <c r="E5439" s="1614">
        <v>10</v>
      </c>
      <c r="F5439" s="1615" t="s">
        <v>508</v>
      </c>
      <c r="G5439" s="1741">
        <v>2</v>
      </c>
      <c r="H5439" s="1615">
        <v>2008</v>
      </c>
      <c r="I5439" s="1617">
        <v>197.74814000000001</v>
      </c>
      <c r="J5439" s="1615">
        <v>100</v>
      </c>
      <c r="K5439" s="1617">
        <f t="shared" si="286"/>
        <v>0</v>
      </c>
      <c r="L5439" s="1615"/>
      <c r="M5439" s="1615"/>
      <c r="N5439" s="1618">
        <f t="shared" si="287"/>
        <v>0</v>
      </c>
      <c r="O5439" s="2107"/>
      <c r="P5439" s="2107"/>
      <c r="Q5439" s="2107">
        <f t="shared" si="288"/>
        <v>0</v>
      </c>
      <c r="R5439" s="2388"/>
    </row>
    <row r="5440" spans="3:18" ht="14.25" customHeight="1">
      <c r="C5440" s="1613">
        <v>39</v>
      </c>
      <c r="D5440" s="1954" t="s">
        <v>2138</v>
      </c>
      <c r="E5440" s="1614">
        <v>10</v>
      </c>
      <c r="F5440" s="1615" t="s">
        <v>508</v>
      </c>
      <c r="G5440" s="1741">
        <v>4</v>
      </c>
      <c r="H5440" s="1615">
        <v>2008</v>
      </c>
      <c r="I5440" s="1617">
        <v>264.50387999999998</v>
      </c>
      <c r="J5440" s="1615">
        <v>100</v>
      </c>
      <c r="K5440" s="1617">
        <f t="shared" si="286"/>
        <v>0</v>
      </c>
      <c r="L5440" s="1615"/>
      <c r="M5440" s="1615"/>
      <c r="N5440" s="1618">
        <f t="shared" si="287"/>
        <v>0</v>
      </c>
      <c r="O5440" s="2107"/>
      <c r="P5440" s="2107"/>
      <c r="Q5440" s="2107">
        <f t="shared" si="288"/>
        <v>0</v>
      </c>
      <c r="R5440" s="2388"/>
    </row>
    <row r="5441" spans="3:18" ht="14.25" customHeight="1">
      <c r="C5441" s="1613">
        <v>40</v>
      </c>
      <c r="D5441" s="1954" t="s">
        <v>2139</v>
      </c>
      <c r="E5441" s="1614">
        <v>10</v>
      </c>
      <c r="F5441" s="1615" t="s">
        <v>508</v>
      </c>
      <c r="G5441" s="1741">
        <v>3</v>
      </c>
      <c r="H5441" s="1615">
        <v>2008</v>
      </c>
      <c r="I5441" s="1617">
        <v>197.75444999999999</v>
      </c>
      <c r="J5441" s="1615">
        <v>100</v>
      </c>
      <c r="K5441" s="1617">
        <f t="shared" si="286"/>
        <v>0</v>
      </c>
      <c r="L5441" s="1615"/>
      <c r="M5441" s="1615"/>
      <c r="N5441" s="1618">
        <f t="shared" si="287"/>
        <v>0</v>
      </c>
      <c r="O5441" s="2107"/>
      <c r="P5441" s="2107"/>
      <c r="Q5441" s="2107">
        <f t="shared" si="288"/>
        <v>0</v>
      </c>
      <c r="R5441" s="2388"/>
    </row>
    <row r="5442" spans="3:18" ht="14.25" customHeight="1">
      <c r="C5442" s="1613">
        <v>41</v>
      </c>
      <c r="D5442" s="1954" t="s">
        <v>2128</v>
      </c>
      <c r="E5442" s="1614">
        <v>10</v>
      </c>
      <c r="F5442" s="1615" t="s">
        <v>508</v>
      </c>
      <c r="G5442" s="1741">
        <v>1</v>
      </c>
      <c r="H5442" s="1615">
        <v>2008</v>
      </c>
      <c r="I5442" s="1617">
        <v>201.52677</v>
      </c>
      <c r="J5442" s="1615">
        <v>100</v>
      </c>
      <c r="K5442" s="1617">
        <f t="shared" si="286"/>
        <v>0</v>
      </c>
      <c r="L5442" s="1615"/>
      <c r="M5442" s="1615"/>
      <c r="N5442" s="1618">
        <f t="shared" si="287"/>
        <v>0</v>
      </c>
      <c r="O5442" s="2107"/>
      <c r="P5442" s="2107"/>
      <c r="Q5442" s="2107">
        <f t="shared" si="288"/>
        <v>0</v>
      </c>
      <c r="R5442" s="2388"/>
    </row>
    <row r="5443" spans="3:18" ht="14.25" customHeight="1">
      <c r="C5443" s="1613">
        <v>42</v>
      </c>
      <c r="D5443" s="1954" t="s">
        <v>2140</v>
      </c>
      <c r="E5443" s="1614">
        <v>10</v>
      </c>
      <c r="F5443" s="1615" t="s">
        <v>508</v>
      </c>
      <c r="G5443" s="1741">
        <v>1</v>
      </c>
      <c r="H5443" s="1615">
        <v>2008</v>
      </c>
      <c r="I5443" s="1617">
        <v>185.63607999999999</v>
      </c>
      <c r="J5443" s="1615">
        <v>100</v>
      </c>
      <c r="K5443" s="1617">
        <f t="shared" si="286"/>
        <v>0</v>
      </c>
      <c r="L5443" s="1615"/>
      <c r="M5443" s="1615"/>
      <c r="N5443" s="1618">
        <f t="shared" si="287"/>
        <v>0</v>
      </c>
      <c r="O5443" s="2107"/>
      <c r="P5443" s="2107"/>
      <c r="Q5443" s="2107">
        <f t="shared" si="288"/>
        <v>0</v>
      </c>
      <c r="R5443" s="2388"/>
    </row>
    <row r="5444" spans="3:18" ht="14.25" customHeight="1">
      <c r="C5444" s="1613">
        <v>43</v>
      </c>
      <c r="D5444" s="1954" t="s">
        <v>2141</v>
      </c>
      <c r="E5444" s="1614">
        <v>10</v>
      </c>
      <c r="F5444" s="1615" t="s">
        <v>508</v>
      </c>
      <c r="G5444" s="1741">
        <v>3</v>
      </c>
      <c r="H5444" s="1615">
        <v>2008</v>
      </c>
      <c r="I5444" s="1617">
        <v>699.04595999999992</v>
      </c>
      <c r="J5444" s="1615">
        <v>100</v>
      </c>
      <c r="K5444" s="1617">
        <f t="shared" si="286"/>
        <v>0</v>
      </c>
      <c r="L5444" s="1615"/>
      <c r="M5444" s="1615"/>
      <c r="N5444" s="1618">
        <f t="shared" si="287"/>
        <v>0</v>
      </c>
      <c r="O5444" s="2107"/>
      <c r="P5444" s="2107"/>
      <c r="Q5444" s="2107">
        <f t="shared" si="288"/>
        <v>0</v>
      </c>
      <c r="R5444" s="2388"/>
    </row>
    <row r="5445" spans="3:18" ht="14.25" customHeight="1">
      <c r="C5445" s="1613">
        <v>44</v>
      </c>
      <c r="D5445" s="1954" t="s">
        <v>2142</v>
      </c>
      <c r="E5445" s="1614">
        <v>10</v>
      </c>
      <c r="F5445" s="1615" t="s">
        <v>508</v>
      </c>
      <c r="G5445" s="1741">
        <v>3</v>
      </c>
      <c r="H5445" s="1615">
        <v>2008</v>
      </c>
      <c r="I5445" s="1617">
        <v>250.86302999999998</v>
      </c>
      <c r="J5445" s="1615">
        <v>100</v>
      </c>
      <c r="K5445" s="1617">
        <f t="shared" si="286"/>
        <v>0</v>
      </c>
      <c r="L5445" s="1615"/>
      <c r="M5445" s="1615"/>
      <c r="N5445" s="1618">
        <f t="shared" si="287"/>
        <v>0</v>
      </c>
      <c r="O5445" s="2107"/>
      <c r="P5445" s="2107"/>
      <c r="Q5445" s="2107">
        <f t="shared" si="288"/>
        <v>0</v>
      </c>
      <c r="R5445" s="2388"/>
    </row>
    <row r="5446" spans="3:18" ht="14.25" customHeight="1">
      <c r="C5446" s="1613">
        <v>45</v>
      </c>
      <c r="D5446" s="1954" t="s">
        <v>2124</v>
      </c>
      <c r="E5446" s="1614">
        <v>10</v>
      </c>
      <c r="F5446" s="1615" t="s">
        <v>508</v>
      </c>
      <c r="G5446" s="1741">
        <v>1</v>
      </c>
      <c r="H5446" s="1615">
        <v>2010</v>
      </c>
      <c r="I5446" s="1617">
        <v>180</v>
      </c>
      <c r="J5446" s="1615">
        <v>100</v>
      </c>
      <c r="K5446" s="1617">
        <f t="shared" si="286"/>
        <v>0</v>
      </c>
      <c r="L5446" s="1615"/>
      <c r="M5446" s="1615"/>
      <c r="N5446" s="1618">
        <f t="shared" si="287"/>
        <v>0</v>
      </c>
      <c r="O5446" s="2107"/>
      <c r="P5446" s="2107"/>
      <c r="Q5446" s="2107">
        <f t="shared" si="288"/>
        <v>0</v>
      </c>
      <c r="R5446" s="2388"/>
    </row>
    <row r="5447" spans="3:18" ht="14.25" customHeight="1">
      <c r="C5447" s="1613">
        <v>46</v>
      </c>
      <c r="D5447" s="1954" t="s">
        <v>2143</v>
      </c>
      <c r="E5447" s="1614">
        <v>10</v>
      </c>
      <c r="F5447" s="1615" t="s">
        <v>508</v>
      </c>
      <c r="G5447" s="1741">
        <v>3</v>
      </c>
      <c r="H5447" s="1615">
        <v>2011</v>
      </c>
      <c r="I5447" s="1617">
        <v>793.62374999999997</v>
      </c>
      <c r="J5447" s="1615">
        <v>100</v>
      </c>
      <c r="K5447" s="1617">
        <f t="shared" si="286"/>
        <v>0</v>
      </c>
      <c r="L5447" s="1615"/>
      <c r="M5447" s="1615"/>
      <c r="N5447" s="1618">
        <f t="shared" si="287"/>
        <v>0</v>
      </c>
      <c r="O5447" s="2107"/>
      <c r="P5447" s="2107"/>
      <c r="Q5447" s="2107">
        <f t="shared" si="288"/>
        <v>0</v>
      </c>
      <c r="R5447" s="2388"/>
    </row>
    <row r="5448" spans="3:18" ht="14.25" customHeight="1">
      <c r="C5448" s="1613">
        <v>47</v>
      </c>
      <c r="D5448" s="1954" t="s">
        <v>2144</v>
      </c>
      <c r="E5448" s="1614">
        <v>10</v>
      </c>
      <c r="F5448" s="1615" t="s">
        <v>508</v>
      </c>
      <c r="G5448" s="1741">
        <v>3</v>
      </c>
      <c r="H5448" s="1615">
        <v>2011</v>
      </c>
      <c r="I5448" s="1617">
        <v>364.63794000000001</v>
      </c>
      <c r="J5448" s="1615">
        <v>100</v>
      </c>
      <c r="K5448" s="1617">
        <f t="shared" si="286"/>
        <v>0</v>
      </c>
      <c r="L5448" s="1615"/>
      <c r="M5448" s="1615"/>
      <c r="N5448" s="1618">
        <f t="shared" si="287"/>
        <v>0</v>
      </c>
      <c r="O5448" s="2107"/>
      <c r="P5448" s="2107"/>
      <c r="Q5448" s="2107">
        <f t="shared" si="288"/>
        <v>0</v>
      </c>
      <c r="R5448" s="2388"/>
    </row>
    <row r="5449" spans="3:18" ht="14.25" customHeight="1">
      <c r="C5449" s="1613">
        <v>48</v>
      </c>
      <c r="D5449" s="1954" t="s">
        <v>2145</v>
      </c>
      <c r="E5449" s="1614">
        <v>10</v>
      </c>
      <c r="F5449" s="1615" t="s">
        <v>508</v>
      </c>
      <c r="G5449" s="1741">
        <v>3</v>
      </c>
      <c r="H5449" s="1615">
        <v>2011</v>
      </c>
      <c r="I5449" s="1617">
        <v>386.08724999999998</v>
      </c>
      <c r="J5449" s="1615">
        <v>100</v>
      </c>
      <c r="K5449" s="1617">
        <f t="shared" si="286"/>
        <v>0</v>
      </c>
      <c r="L5449" s="1615"/>
      <c r="M5449" s="1615"/>
      <c r="N5449" s="1618">
        <f t="shared" si="287"/>
        <v>0</v>
      </c>
      <c r="O5449" s="2107"/>
      <c r="P5449" s="2107"/>
      <c r="Q5449" s="2107">
        <f t="shared" si="288"/>
        <v>0</v>
      </c>
      <c r="R5449" s="2388"/>
    </row>
    <row r="5450" spans="3:18" ht="14.25" customHeight="1">
      <c r="C5450" s="1613">
        <v>49</v>
      </c>
      <c r="D5450" s="1954" t="s">
        <v>2146</v>
      </c>
      <c r="E5450" s="1614">
        <v>10</v>
      </c>
      <c r="F5450" s="1615" t="s">
        <v>508</v>
      </c>
      <c r="G5450" s="1741">
        <v>3</v>
      </c>
      <c r="H5450" s="1615">
        <v>2011</v>
      </c>
      <c r="I5450" s="1617">
        <v>321.81986999999998</v>
      </c>
      <c r="J5450" s="1615">
        <v>100</v>
      </c>
      <c r="K5450" s="1617">
        <f t="shared" si="286"/>
        <v>0</v>
      </c>
      <c r="L5450" s="1615"/>
      <c r="M5450" s="1615"/>
      <c r="N5450" s="1618">
        <f t="shared" si="287"/>
        <v>0</v>
      </c>
      <c r="O5450" s="2107"/>
      <c r="P5450" s="2107"/>
      <c r="Q5450" s="2107">
        <f t="shared" si="288"/>
        <v>0</v>
      </c>
      <c r="R5450" s="2388"/>
    </row>
    <row r="5451" spans="3:18" ht="14.25" customHeight="1">
      <c r="C5451" s="1613">
        <v>50</v>
      </c>
      <c r="D5451" s="1954" t="s">
        <v>2147</v>
      </c>
      <c r="E5451" s="1614">
        <v>10</v>
      </c>
      <c r="F5451" s="1615" t="s">
        <v>508</v>
      </c>
      <c r="G5451" s="1741">
        <v>3</v>
      </c>
      <c r="H5451" s="1615">
        <v>2011</v>
      </c>
      <c r="I5451" s="1617">
        <v>967.72377000000006</v>
      </c>
      <c r="J5451" s="1615">
        <v>100</v>
      </c>
      <c r="K5451" s="1617">
        <f t="shared" si="286"/>
        <v>0</v>
      </c>
      <c r="L5451" s="1615"/>
      <c r="M5451" s="1615"/>
      <c r="N5451" s="1618">
        <f t="shared" si="287"/>
        <v>0</v>
      </c>
      <c r="O5451" s="2107"/>
      <c r="P5451" s="2107"/>
      <c r="Q5451" s="2107">
        <f t="shared" si="288"/>
        <v>0</v>
      </c>
      <c r="R5451" s="2388"/>
    </row>
    <row r="5452" spans="3:18" ht="14.25" customHeight="1">
      <c r="C5452" s="1613">
        <v>51</v>
      </c>
      <c r="D5452" s="1954" t="s">
        <v>2148</v>
      </c>
      <c r="E5452" s="1614">
        <v>10</v>
      </c>
      <c r="F5452" s="1615" t="s">
        <v>508</v>
      </c>
      <c r="G5452" s="1741">
        <v>5</v>
      </c>
      <c r="H5452" s="1615">
        <v>2011</v>
      </c>
      <c r="I5452" s="1617">
        <v>1863.7642499999999</v>
      </c>
      <c r="J5452" s="1615">
        <v>100</v>
      </c>
      <c r="K5452" s="1617">
        <f t="shared" si="286"/>
        <v>0</v>
      </c>
      <c r="L5452" s="1615"/>
      <c r="M5452" s="1615"/>
      <c r="N5452" s="1618">
        <f t="shared" si="287"/>
        <v>0</v>
      </c>
      <c r="O5452" s="2107"/>
      <c r="P5452" s="2107"/>
      <c r="Q5452" s="2107">
        <f t="shared" si="288"/>
        <v>0</v>
      </c>
      <c r="R5452" s="2388"/>
    </row>
    <row r="5453" spans="3:18" ht="14.25" customHeight="1">
      <c r="C5453" s="1613">
        <v>52</v>
      </c>
      <c r="D5453" s="1954" t="s">
        <v>2149</v>
      </c>
      <c r="E5453" s="1614">
        <v>10</v>
      </c>
      <c r="F5453" s="1615" t="s">
        <v>508</v>
      </c>
      <c r="G5453" s="1741">
        <v>7</v>
      </c>
      <c r="H5453" s="1615">
        <v>2011</v>
      </c>
      <c r="I5453" s="1617">
        <v>775.74937999999997</v>
      </c>
      <c r="J5453" s="1615">
        <v>100</v>
      </c>
      <c r="K5453" s="1617">
        <f t="shared" si="286"/>
        <v>0</v>
      </c>
      <c r="L5453" s="1615"/>
      <c r="M5453" s="1615"/>
      <c r="N5453" s="1618">
        <f t="shared" si="287"/>
        <v>0</v>
      </c>
      <c r="O5453" s="2107"/>
      <c r="P5453" s="2107"/>
      <c r="Q5453" s="2107">
        <f t="shared" si="288"/>
        <v>0</v>
      </c>
      <c r="R5453" s="2388"/>
    </row>
    <row r="5454" spans="3:18" ht="14.25" customHeight="1">
      <c r="C5454" s="1613">
        <v>53</v>
      </c>
      <c r="D5454" s="1954" t="s">
        <v>2150</v>
      </c>
      <c r="E5454" s="1614">
        <v>10</v>
      </c>
      <c r="F5454" s="1615" t="s">
        <v>508</v>
      </c>
      <c r="G5454" s="1741">
        <v>10</v>
      </c>
      <c r="H5454" s="1615">
        <v>2011</v>
      </c>
      <c r="I5454" s="1617">
        <v>965.21809999999994</v>
      </c>
      <c r="J5454" s="1615">
        <v>100</v>
      </c>
      <c r="K5454" s="1617">
        <f t="shared" si="286"/>
        <v>0</v>
      </c>
      <c r="L5454" s="1615"/>
      <c r="M5454" s="1615"/>
      <c r="N5454" s="1618">
        <f t="shared" si="287"/>
        <v>0</v>
      </c>
      <c r="O5454" s="2107"/>
      <c r="P5454" s="2107"/>
      <c r="Q5454" s="2107">
        <f t="shared" si="288"/>
        <v>0</v>
      </c>
      <c r="R5454" s="2388"/>
    </row>
    <row r="5455" spans="3:18" ht="14.25" customHeight="1">
      <c r="C5455" s="1613">
        <v>54</v>
      </c>
      <c r="D5455" s="1954" t="s">
        <v>2125</v>
      </c>
      <c r="E5455" s="1614">
        <v>10</v>
      </c>
      <c r="F5455" s="1615" t="s">
        <v>508</v>
      </c>
      <c r="G5455" s="1741">
        <v>4</v>
      </c>
      <c r="H5455" s="1615">
        <v>2011</v>
      </c>
      <c r="I5455" s="1617">
        <v>306.00988000000001</v>
      </c>
      <c r="J5455" s="1615">
        <v>100</v>
      </c>
      <c r="K5455" s="1617">
        <f t="shared" si="286"/>
        <v>0</v>
      </c>
      <c r="L5455" s="1615"/>
      <c r="M5455" s="1615"/>
      <c r="N5455" s="1618">
        <f t="shared" si="287"/>
        <v>0</v>
      </c>
      <c r="O5455" s="2107"/>
      <c r="P5455" s="2107"/>
      <c r="Q5455" s="2107">
        <f t="shared" si="288"/>
        <v>0</v>
      </c>
      <c r="R5455" s="2388"/>
    </row>
    <row r="5456" spans="3:18" ht="14.25" customHeight="1">
      <c r="C5456" s="1613">
        <v>55</v>
      </c>
      <c r="D5456" s="1954" t="s">
        <v>2151</v>
      </c>
      <c r="E5456" s="1614">
        <v>10</v>
      </c>
      <c r="F5456" s="1615" t="s">
        <v>508</v>
      </c>
      <c r="G5456" s="1741">
        <v>17</v>
      </c>
      <c r="H5456" s="1615">
        <v>2011</v>
      </c>
      <c r="I5456" s="1617">
        <v>1373.8133500000001</v>
      </c>
      <c r="J5456" s="1615">
        <v>100</v>
      </c>
      <c r="K5456" s="1617">
        <f t="shared" si="286"/>
        <v>0</v>
      </c>
      <c r="L5456" s="1615"/>
      <c r="M5456" s="1615"/>
      <c r="N5456" s="1618">
        <f t="shared" si="287"/>
        <v>0</v>
      </c>
      <c r="O5456" s="2107"/>
      <c r="P5456" s="2107"/>
      <c r="Q5456" s="2107">
        <f t="shared" si="288"/>
        <v>0</v>
      </c>
      <c r="R5456" s="2388"/>
    </row>
    <row r="5457" spans="3:18" ht="14.25" customHeight="1">
      <c r="C5457" s="1613">
        <v>56</v>
      </c>
      <c r="D5457" s="1954" t="s">
        <v>2152</v>
      </c>
      <c r="E5457" s="1614">
        <v>10</v>
      </c>
      <c r="F5457" s="1615" t="s">
        <v>508</v>
      </c>
      <c r="G5457" s="1741">
        <v>2</v>
      </c>
      <c r="H5457" s="1615">
        <v>2011</v>
      </c>
      <c r="I5457" s="1617">
        <v>150.14503999999999</v>
      </c>
      <c r="J5457" s="1615">
        <v>100</v>
      </c>
      <c r="K5457" s="1617">
        <f t="shared" si="286"/>
        <v>0</v>
      </c>
      <c r="L5457" s="1615"/>
      <c r="M5457" s="1615"/>
      <c r="N5457" s="1618">
        <f t="shared" si="287"/>
        <v>0</v>
      </c>
      <c r="O5457" s="2107"/>
      <c r="P5457" s="2107"/>
      <c r="Q5457" s="2107">
        <f t="shared" si="288"/>
        <v>0</v>
      </c>
      <c r="R5457" s="2388"/>
    </row>
    <row r="5458" spans="3:18" ht="14.25" customHeight="1">
      <c r="C5458" s="1613">
        <v>57</v>
      </c>
      <c r="D5458" s="1954" t="s">
        <v>2153</v>
      </c>
      <c r="E5458" s="1614">
        <v>10</v>
      </c>
      <c r="F5458" s="1615" t="s">
        <v>508</v>
      </c>
      <c r="G5458" s="1741">
        <v>8</v>
      </c>
      <c r="H5458" s="1615">
        <v>2011</v>
      </c>
      <c r="I5458" s="1617">
        <v>600.58015999999998</v>
      </c>
      <c r="J5458" s="1615">
        <v>100</v>
      </c>
      <c r="K5458" s="1617">
        <f t="shared" si="286"/>
        <v>0</v>
      </c>
      <c r="L5458" s="1615"/>
      <c r="M5458" s="1615"/>
      <c r="N5458" s="1618">
        <f t="shared" si="287"/>
        <v>0</v>
      </c>
      <c r="O5458" s="2107"/>
      <c r="P5458" s="2107"/>
      <c r="Q5458" s="2107">
        <f t="shared" si="288"/>
        <v>0</v>
      </c>
      <c r="R5458" s="2388"/>
    </row>
    <row r="5459" spans="3:18" ht="14.25" customHeight="1">
      <c r="C5459" s="1613">
        <v>58</v>
      </c>
      <c r="D5459" s="1954" t="s">
        <v>2128</v>
      </c>
      <c r="E5459" s="1614">
        <v>10</v>
      </c>
      <c r="F5459" s="1615" t="s">
        <v>508</v>
      </c>
      <c r="G5459" s="1741">
        <v>1</v>
      </c>
      <c r="H5459" s="1615">
        <v>2011</v>
      </c>
      <c r="I5459" s="1617">
        <v>261.3</v>
      </c>
      <c r="J5459" s="1615">
        <v>100</v>
      </c>
      <c r="K5459" s="1617">
        <f t="shared" si="286"/>
        <v>0</v>
      </c>
      <c r="L5459" s="1615"/>
      <c r="M5459" s="1615"/>
      <c r="N5459" s="1618">
        <f t="shared" si="287"/>
        <v>0</v>
      </c>
      <c r="O5459" s="2107"/>
      <c r="P5459" s="2107"/>
      <c r="Q5459" s="2107">
        <f t="shared" si="288"/>
        <v>0</v>
      </c>
      <c r="R5459" s="2388"/>
    </row>
    <row r="5460" spans="3:18" ht="14.25" customHeight="1">
      <c r="C5460" s="1613">
        <v>59</v>
      </c>
      <c r="D5460" s="1954" t="s">
        <v>2131</v>
      </c>
      <c r="E5460" s="1614">
        <v>10</v>
      </c>
      <c r="F5460" s="1615" t="s">
        <v>508</v>
      </c>
      <c r="G5460" s="1741">
        <v>18</v>
      </c>
      <c r="H5460" s="1615">
        <v>2011</v>
      </c>
      <c r="I5460" s="1617">
        <v>4838.6000000000004</v>
      </c>
      <c r="J5460" s="1615">
        <v>100</v>
      </c>
      <c r="K5460" s="1617">
        <f t="shared" si="286"/>
        <v>0</v>
      </c>
      <c r="L5460" s="1615"/>
      <c r="M5460" s="1615"/>
      <c r="N5460" s="1618">
        <f t="shared" si="287"/>
        <v>0</v>
      </c>
      <c r="O5460" s="2107"/>
      <c r="P5460" s="2107"/>
      <c r="Q5460" s="2107">
        <f t="shared" si="288"/>
        <v>0</v>
      </c>
      <c r="R5460" s="2388"/>
    </row>
    <row r="5461" spans="3:18" ht="14.25" customHeight="1">
      <c r="C5461" s="1613">
        <v>60</v>
      </c>
      <c r="D5461" s="1954" t="s">
        <v>2154</v>
      </c>
      <c r="E5461" s="1614">
        <v>10</v>
      </c>
      <c r="F5461" s="1615" t="s">
        <v>508</v>
      </c>
      <c r="G5461" s="1741">
        <v>4</v>
      </c>
      <c r="H5461" s="1615">
        <v>2011</v>
      </c>
      <c r="I5461" s="1617">
        <v>702.49576000000002</v>
      </c>
      <c r="J5461" s="1615">
        <v>100</v>
      </c>
      <c r="K5461" s="1617">
        <f t="shared" si="286"/>
        <v>0</v>
      </c>
      <c r="L5461" s="1615"/>
      <c r="M5461" s="1615"/>
      <c r="N5461" s="1618">
        <f t="shared" si="287"/>
        <v>0</v>
      </c>
      <c r="O5461" s="2107"/>
      <c r="P5461" s="2107"/>
      <c r="Q5461" s="2107">
        <f t="shared" si="288"/>
        <v>0</v>
      </c>
      <c r="R5461" s="2388"/>
    </row>
    <row r="5462" spans="3:18" ht="14.25" customHeight="1">
      <c r="C5462" s="1613">
        <v>61</v>
      </c>
      <c r="D5462" s="1954" t="s">
        <v>2155</v>
      </c>
      <c r="E5462" s="1614">
        <v>10</v>
      </c>
      <c r="F5462" s="1615" t="s">
        <v>508</v>
      </c>
      <c r="G5462" s="1741">
        <v>4</v>
      </c>
      <c r="H5462" s="1615">
        <v>2011</v>
      </c>
      <c r="I5462" s="1617">
        <v>849.6</v>
      </c>
      <c r="J5462" s="1615">
        <v>100</v>
      </c>
      <c r="K5462" s="1617">
        <f t="shared" si="286"/>
        <v>0</v>
      </c>
      <c r="L5462" s="1615"/>
      <c r="M5462" s="1615"/>
      <c r="N5462" s="1618">
        <f t="shared" si="287"/>
        <v>0</v>
      </c>
      <c r="O5462" s="2107"/>
      <c r="P5462" s="2107"/>
      <c r="Q5462" s="2107">
        <f t="shared" si="288"/>
        <v>0</v>
      </c>
      <c r="R5462" s="2388"/>
    </row>
    <row r="5463" spans="3:18" ht="14.25" customHeight="1">
      <c r="C5463" s="1613">
        <v>62</v>
      </c>
      <c r="D5463" s="1954" t="s">
        <v>2156</v>
      </c>
      <c r="E5463" s="1614">
        <v>10</v>
      </c>
      <c r="F5463" s="1615" t="s">
        <v>508</v>
      </c>
      <c r="G5463" s="1741">
        <v>65</v>
      </c>
      <c r="H5463" s="1615">
        <v>2011</v>
      </c>
      <c r="I5463" s="1617">
        <v>2208.973</v>
      </c>
      <c r="J5463" s="1615">
        <v>100</v>
      </c>
      <c r="K5463" s="1617">
        <f t="shared" si="286"/>
        <v>0</v>
      </c>
      <c r="L5463" s="1615"/>
      <c r="M5463" s="1615"/>
      <c r="N5463" s="1618">
        <f t="shared" si="287"/>
        <v>0</v>
      </c>
      <c r="O5463" s="2107"/>
      <c r="P5463" s="2107"/>
      <c r="Q5463" s="2107">
        <f t="shared" si="288"/>
        <v>0</v>
      </c>
      <c r="R5463" s="2388"/>
    </row>
    <row r="5464" spans="3:18" ht="14.25" customHeight="1">
      <c r="C5464" s="1613">
        <v>63</v>
      </c>
      <c r="D5464" s="1954" t="s">
        <v>2157</v>
      </c>
      <c r="E5464" s="1614">
        <v>10</v>
      </c>
      <c r="F5464" s="1615" t="s">
        <v>508</v>
      </c>
      <c r="G5464" s="1741">
        <v>19</v>
      </c>
      <c r="H5464" s="1615">
        <v>2011</v>
      </c>
      <c r="I5464" s="1617">
        <v>2017.4961899999998</v>
      </c>
      <c r="J5464" s="1615">
        <v>100</v>
      </c>
      <c r="K5464" s="1617">
        <f t="shared" si="286"/>
        <v>0</v>
      </c>
      <c r="L5464" s="1615"/>
      <c r="M5464" s="1615"/>
      <c r="N5464" s="1618">
        <f t="shared" si="287"/>
        <v>0</v>
      </c>
      <c r="O5464" s="2107"/>
      <c r="P5464" s="2107"/>
      <c r="Q5464" s="2107">
        <f t="shared" si="288"/>
        <v>0</v>
      </c>
      <c r="R5464" s="2388"/>
    </row>
    <row r="5465" spans="3:18" ht="14.25" customHeight="1">
      <c r="C5465" s="1613">
        <v>64</v>
      </c>
      <c r="D5465" s="1954" t="s">
        <v>2130</v>
      </c>
      <c r="E5465" s="1614">
        <v>10</v>
      </c>
      <c r="F5465" s="1615" t="s">
        <v>508</v>
      </c>
      <c r="G5465" s="1741">
        <v>2</v>
      </c>
      <c r="H5465" s="1615">
        <v>2011</v>
      </c>
      <c r="I5465" s="1617">
        <v>987.49674000000005</v>
      </c>
      <c r="J5465" s="1615">
        <v>100</v>
      </c>
      <c r="K5465" s="1617">
        <f t="shared" si="286"/>
        <v>0</v>
      </c>
      <c r="L5465" s="1615"/>
      <c r="M5465" s="1615"/>
      <c r="N5465" s="1618">
        <f t="shared" si="287"/>
        <v>0</v>
      </c>
      <c r="O5465" s="2107"/>
      <c r="P5465" s="2107"/>
      <c r="Q5465" s="2107">
        <f t="shared" si="288"/>
        <v>0</v>
      </c>
      <c r="R5465" s="2388"/>
    </row>
    <row r="5466" spans="3:18" ht="14.25" customHeight="1">
      <c r="C5466" s="1613">
        <v>65</v>
      </c>
      <c r="D5466" s="1954" t="s">
        <v>2158</v>
      </c>
      <c r="E5466" s="1614">
        <v>10</v>
      </c>
      <c r="F5466" s="1615" t="s">
        <v>508</v>
      </c>
      <c r="G5466" s="1741">
        <v>4</v>
      </c>
      <c r="H5466" s="1615">
        <v>2011</v>
      </c>
      <c r="I5466" s="1617">
        <v>519.53023999999994</v>
      </c>
      <c r="J5466" s="1615">
        <v>100</v>
      </c>
      <c r="K5466" s="1617">
        <f t="shared" si="286"/>
        <v>0</v>
      </c>
      <c r="L5466" s="1615"/>
      <c r="M5466" s="1615"/>
      <c r="N5466" s="1618">
        <f t="shared" si="287"/>
        <v>0</v>
      </c>
      <c r="O5466" s="2107"/>
      <c r="P5466" s="2107"/>
      <c r="Q5466" s="2107">
        <f t="shared" si="288"/>
        <v>0</v>
      </c>
      <c r="R5466" s="2388"/>
    </row>
    <row r="5467" spans="3:18" ht="14.25" customHeight="1">
      <c r="C5467" s="1613">
        <v>66</v>
      </c>
      <c r="D5467" s="1954" t="s">
        <v>2159</v>
      </c>
      <c r="E5467" s="1614">
        <v>10</v>
      </c>
      <c r="F5467" s="1615" t="s">
        <v>508</v>
      </c>
      <c r="G5467" s="1741">
        <v>16</v>
      </c>
      <c r="H5467" s="1615">
        <v>2011</v>
      </c>
      <c r="I5467" s="1617">
        <v>2644.8812799999996</v>
      </c>
      <c r="J5467" s="1615">
        <v>100</v>
      </c>
      <c r="K5467" s="1617">
        <f t="shared" si="286"/>
        <v>0</v>
      </c>
      <c r="L5467" s="1615"/>
      <c r="M5467" s="1615"/>
      <c r="N5467" s="1618">
        <f t="shared" si="287"/>
        <v>0</v>
      </c>
      <c r="O5467" s="2107"/>
      <c r="P5467" s="2107"/>
      <c r="Q5467" s="2107">
        <f t="shared" si="288"/>
        <v>0</v>
      </c>
      <c r="R5467" s="2388"/>
    </row>
    <row r="5468" spans="3:18" ht="14.25" customHeight="1">
      <c r="C5468" s="1613">
        <v>67</v>
      </c>
      <c r="D5468" s="1954" t="s">
        <v>2160</v>
      </c>
      <c r="E5468" s="1614">
        <v>10</v>
      </c>
      <c r="F5468" s="1615" t="s">
        <v>508</v>
      </c>
      <c r="G5468" s="1741">
        <v>1</v>
      </c>
      <c r="H5468" s="1615">
        <v>2011</v>
      </c>
      <c r="I5468" s="1617">
        <v>204</v>
      </c>
      <c r="J5468" s="1615">
        <v>100</v>
      </c>
      <c r="K5468" s="1617">
        <f t="shared" si="286"/>
        <v>0</v>
      </c>
      <c r="L5468" s="1615"/>
      <c r="M5468" s="1615"/>
      <c r="N5468" s="1618">
        <f t="shared" si="287"/>
        <v>0</v>
      </c>
      <c r="O5468" s="2107"/>
      <c r="P5468" s="2107"/>
      <c r="Q5468" s="2107">
        <f t="shared" si="288"/>
        <v>0</v>
      </c>
      <c r="R5468" s="2388"/>
    </row>
    <row r="5469" spans="3:18" ht="14.25" customHeight="1">
      <c r="C5469" s="1613">
        <v>68</v>
      </c>
      <c r="D5469" s="1954" t="s">
        <v>2161</v>
      </c>
      <c r="E5469" s="1614">
        <v>10</v>
      </c>
      <c r="F5469" s="1615" t="s">
        <v>508</v>
      </c>
      <c r="G5469" s="1741">
        <v>4</v>
      </c>
      <c r="H5469" s="1615">
        <v>2011</v>
      </c>
      <c r="I5469" s="1617">
        <v>921.6</v>
      </c>
      <c r="J5469" s="1615">
        <v>100</v>
      </c>
      <c r="K5469" s="1617">
        <f t="shared" si="286"/>
        <v>0</v>
      </c>
      <c r="L5469" s="1615"/>
      <c r="M5469" s="1615"/>
      <c r="N5469" s="1618">
        <f t="shared" si="287"/>
        <v>0</v>
      </c>
      <c r="O5469" s="2107"/>
      <c r="P5469" s="2107"/>
      <c r="Q5469" s="2107">
        <f t="shared" si="288"/>
        <v>0</v>
      </c>
      <c r="R5469" s="2388"/>
    </row>
    <row r="5470" spans="3:18" ht="14.25" customHeight="1">
      <c r="C5470" s="1613">
        <v>69</v>
      </c>
      <c r="D5470" s="1954" t="s">
        <v>2162</v>
      </c>
      <c r="E5470" s="1614">
        <v>10</v>
      </c>
      <c r="F5470" s="1615" t="s">
        <v>508</v>
      </c>
      <c r="G5470" s="1741">
        <v>2</v>
      </c>
      <c r="H5470" s="1615">
        <v>2011</v>
      </c>
      <c r="I5470" s="1617">
        <v>429.6</v>
      </c>
      <c r="J5470" s="1615">
        <v>100</v>
      </c>
      <c r="K5470" s="1617">
        <f t="shared" si="286"/>
        <v>0</v>
      </c>
      <c r="L5470" s="1615"/>
      <c r="M5470" s="1615"/>
      <c r="N5470" s="1618">
        <f t="shared" si="287"/>
        <v>0</v>
      </c>
      <c r="O5470" s="2107"/>
      <c r="P5470" s="2107"/>
      <c r="Q5470" s="2107">
        <f t="shared" si="288"/>
        <v>0</v>
      </c>
      <c r="R5470" s="2388"/>
    </row>
    <row r="5471" spans="3:18" ht="14.25" customHeight="1">
      <c r="C5471" s="1613">
        <v>70</v>
      </c>
      <c r="D5471" s="1954" t="s">
        <v>2163</v>
      </c>
      <c r="E5471" s="1614">
        <v>10</v>
      </c>
      <c r="F5471" s="1615" t="s">
        <v>509</v>
      </c>
      <c r="G5471" s="1741">
        <v>113.88</v>
      </c>
      <c r="H5471" s="1615">
        <v>2011</v>
      </c>
      <c r="I5471" s="1617">
        <v>532.95839999999998</v>
      </c>
      <c r="J5471" s="1615">
        <v>100</v>
      </c>
      <c r="K5471" s="1617">
        <f t="shared" si="286"/>
        <v>0</v>
      </c>
      <c r="L5471" s="1615"/>
      <c r="M5471" s="1615"/>
      <c r="N5471" s="1618">
        <f t="shared" si="287"/>
        <v>0</v>
      </c>
      <c r="O5471" s="2107"/>
      <c r="P5471" s="2107"/>
      <c r="Q5471" s="2107">
        <f t="shared" si="288"/>
        <v>0</v>
      </c>
      <c r="R5471" s="2388"/>
    </row>
    <row r="5472" spans="3:18" ht="14.25" customHeight="1">
      <c r="C5472" s="1613">
        <v>71</v>
      </c>
      <c r="D5472" s="1954" t="s">
        <v>2129</v>
      </c>
      <c r="E5472" s="1614">
        <v>10</v>
      </c>
      <c r="F5472" s="1615" t="s">
        <v>508</v>
      </c>
      <c r="G5472" s="1741">
        <v>1</v>
      </c>
      <c r="H5472" s="1615">
        <v>2013</v>
      </c>
      <c r="I5472" s="1617">
        <v>88.14</v>
      </c>
      <c r="J5472" s="1615">
        <v>100</v>
      </c>
      <c r="K5472" s="1617">
        <f t="shared" si="286"/>
        <v>0</v>
      </c>
      <c r="L5472" s="1615"/>
      <c r="M5472" s="1615"/>
      <c r="N5472" s="1618">
        <f t="shared" si="287"/>
        <v>0</v>
      </c>
      <c r="O5472" s="2107"/>
      <c r="P5472" s="2107"/>
      <c r="Q5472" s="2107">
        <f t="shared" si="288"/>
        <v>0</v>
      </c>
      <c r="R5472" s="2388"/>
    </row>
    <row r="5473" spans="3:18" ht="14.25" customHeight="1">
      <c r="C5473" s="1613">
        <v>72</v>
      </c>
      <c r="D5473" s="1954" t="s">
        <v>2164</v>
      </c>
      <c r="E5473" s="1614">
        <v>10</v>
      </c>
      <c r="F5473" s="1615" t="s">
        <v>508</v>
      </c>
      <c r="G5473" s="1741">
        <v>7</v>
      </c>
      <c r="H5473" s="1615">
        <v>2016</v>
      </c>
      <c r="I5473" s="1617">
        <v>994.45248000000015</v>
      </c>
      <c r="J5473" s="1615">
        <v>100</v>
      </c>
      <c r="K5473" s="1617">
        <f t="shared" si="286"/>
        <v>0</v>
      </c>
      <c r="L5473" s="1615"/>
      <c r="M5473" s="1615"/>
      <c r="N5473" s="1618">
        <f t="shared" si="287"/>
        <v>0</v>
      </c>
      <c r="O5473" s="2107"/>
      <c r="P5473" s="2107"/>
      <c r="Q5473" s="2107">
        <f t="shared" si="288"/>
        <v>0</v>
      </c>
      <c r="R5473" s="2388"/>
    </row>
    <row r="5474" spans="3:18" ht="14.25" customHeight="1">
      <c r="C5474" s="1613">
        <v>73</v>
      </c>
      <c r="D5474" s="1954" t="s">
        <v>2164</v>
      </c>
      <c r="E5474" s="1614">
        <v>10</v>
      </c>
      <c r="F5474" s="1615" t="s">
        <v>508</v>
      </c>
      <c r="G5474" s="1741">
        <v>4</v>
      </c>
      <c r="H5474" s="1615">
        <v>2016</v>
      </c>
      <c r="I5474" s="1617">
        <v>560.75103999999999</v>
      </c>
      <c r="J5474" s="1615">
        <v>100</v>
      </c>
      <c r="K5474" s="1617">
        <f t="shared" si="286"/>
        <v>0</v>
      </c>
      <c r="L5474" s="1615"/>
      <c r="M5474" s="1615"/>
      <c r="N5474" s="1618">
        <f t="shared" si="287"/>
        <v>0</v>
      </c>
      <c r="O5474" s="2107"/>
      <c r="P5474" s="2107"/>
      <c r="Q5474" s="2107">
        <f t="shared" si="288"/>
        <v>0</v>
      </c>
      <c r="R5474" s="2388"/>
    </row>
    <row r="5475" spans="3:18" ht="14.25" customHeight="1">
      <c r="C5475" s="1613">
        <v>74</v>
      </c>
      <c r="D5475" s="1954" t="s">
        <v>2165</v>
      </c>
      <c r="E5475" s="1614">
        <v>10</v>
      </c>
      <c r="F5475" s="1615" t="s">
        <v>508</v>
      </c>
      <c r="G5475" s="1741">
        <v>2</v>
      </c>
      <c r="H5475" s="1615">
        <v>2016</v>
      </c>
      <c r="I5475" s="1617">
        <v>337.85784000000001</v>
      </c>
      <c r="J5475" s="1615">
        <v>100</v>
      </c>
      <c r="K5475" s="1617">
        <f t="shared" si="286"/>
        <v>0</v>
      </c>
      <c r="L5475" s="1615"/>
      <c r="M5475" s="1615"/>
      <c r="N5475" s="1618">
        <f t="shared" si="287"/>
        <v>0</v>
      </c>
      <c r="O5475" s="2107"/>
      <c r="P5475" s="2107"/>
      <c r="Q5475" s="2107">
        <f t="shared" si="288"/>
        <v>0</v>
      </c>
      <c r="R5475" s="2388"/>
    </row>
    <row r="5476" spans="3:18" ht="14.25" customHeight="1">
      <c r="C5476" s="1613">
        <v>75</v>
      </c>
      <c r="D5476" s="1954" t="s">
        <v>2166</v>
      </c>
      <c r="E5476" s="1614">
        <v>10</v>
      </c>
      <c r="F5476" s="1615" t="s">
        <v>508</v>
      </c>
      <c r="G5476" s="1741">
        <v>2</v>
      </c>
      <c r="H5476" s="1615">
        <v>2016</v>
      </c>
      <c r="I5476" s="1617">
        <v>225.67555999999999</v>
      </c>
      <c r="J5476" s="1615">
        <v>100</v>
      </c>
      <c r="K5476" s="1617">
        <f t="shared" si="286"/>
        <v>0</v>
      </c>
      <c r="L5476" s="1615"/>
      <c r="M5476" s="1615"/>
      <c r="N5476" s="1618">
        <f t="shared" si="287"/>
        <v>0</v>
      </c>
      <c r="O5476" s="2107"/>
      <c r="P5476" s="2107"/>
      <c r="Q5476" s="2107">
        <f t="shared" si="288"/>
        <v>0</v>
      </c>
      <c r="R5476" s="2388"/>
    </row>
    <row r="5477" spans="3:18" ht="14.25" customHeight="1">
      <c r="C5477" s="1613">
        <v>76</v>
      </c>
      <c r="D5477" s="1954" t="s">
        <v>2162</v>
      </c>
      <c r="E5477" s="1614">
        <v>10</v>
      </c>
      <c r="F5477" s="1615" t="s">
        <v>508</v>
      </c>
      <c r="G5477" s="1741">
        <v>1</v>
      </c>
      <c r="H5477" s="1615">
        <v>2016</v>
      </c>
      <c r="I5477" s="1617">
        <v>214.8</v>
      </c>
      <c r="J5477" s="1615">
        <v>100</v>
      </c>
      <c r="K5477" s="1617">
        <f t="shared" si="286"/>
        <v>0</v>
      </c>
      <c r="L5477" s="1615"/>
      <c r="M5477" s="1615"/>
      <c r="N5477" s="1618">
        <f t="shared" si="287"/>
        <v>0</v>
      </c>
      <c r="O5477" s="2107"/>
      <c r="P5477" s="2107"/>
      <c r="Q5477" s="2107">
        <f t="shared" si="288"/>
        <v>0</v>
      </c>
      <c r="R5477" s="2388"/>
    </row>
    <row r="5478" spans="3:18" ht="14.25" customHeight="1">
      <c r="C5478" s="1613">
        <v>77</v>
      </c>
      <c r="D5478" s="1954" t="s">
        <v>2167</v>
      </c>
      <c r="E5478" s="1614">
        <v>10</v>
      </c>
      <c r="F5478" s="1615" t="s">
        <v>508</v>
      </c>
      <c r="G5478" s="1741">
        <v>2</v>
      </c>
      <c r="H5478" s="1615">
        <v>2016</v>
      </c>
      <c r="I5478" s="1617">
        <v>135.6</v>
      </c>
      <c r="J5478" s="1615">
        <v>100</v>
      </c>
      <c r="K5478" s="1617">
        <f t="shared" si="286"/>
        <v>0</v>
      </c>
      <c r="L5478" s="1615"/>
      <c r="M5478" s="1615"/>
      <c r="N5478" s="1618">
        <f t="shared" si="287"/>
        <v>0</v>
      </c>
      <c r="O5478" s="2107"/>
      <c r="P5478" s="2107"/>
      <c r="Q5478" s="2107">
        <f t="shared" si="288"/>
        <v>0</v>
      </c>
      <c r="R5478" s="2388"/>
    </row>
    <row r="5479" spans="3:18" ht="14.25" customHeight="1">
      <c r="C5479" s="1613">
        <v>78</v>
      </c>
      <c r="D5479" s="1954" t="s">
        <v>2168</v>
      </c>
      <c r="E5479" s="1614">
        <v>10</v>
      </c>
      <c r="F5479" s="1615" t="s">
        <v>508</v>
      </c>
      <c r="G5479" s="1741">
        <v>1</v>
      </c>
      <c r="H5479" s="1615">
        <v>2019</v>
      </c>
      <c r="I5479" s="1617">
        <v>30</v>
      </c>
      <c r="J5479" s="1615">
        <v>70</v>
      </c>
      <c r="K5479" s="1617">
        <f t="shared" si="286"/>
        <v>9</v>
      </c>
      <c r="L5479" s="1615"/>
      <c r="M5479" s="1615"/>
      <c r="N5479" s="1618">
        <f t="shared" si="287"/>
        <v>0</v>
      </c>
      <c r="O5479" s="2107"/>
      <c r="P5479" s="2107"/>
      <c r="Q5479" s="2107">
        <f t="shared" si="288"/>
        <v>0</v>
      </c>
      <c r="R5479" s="2388"/>
    </row>
    <row r="5480" spans="3:18" ht="14.25" customHeight="1">
      <c r="C5480" s="1613">
        <v>79</v>
      </c>
      <c r="D5480" s="1954" t="s">
        <v>2169</v>
      </c>
      <c r="E5480" s="1614">
        <v>10</v>
      </c>
      <c r="F5480" s="1615" t="s">
        <v>508</v>
      </c>
      <c r="G5480" s="1741">
        <v>2</v>
      </c>
      <c r="H5480" s="1615">
        <v>2019</v>
      </c>
      <c r="I5480" s="1617">
        <v>146</v>
      </c>
      <c r="J5480" s="1615">
        <v>70</v>
      </c>
      <c r="K5480" s="1617">
        <f t="shared" si="286"/>
        <v>43.800000000000011</v>
      </c>
      <c r="L5480" s="1615"/>
      <c r="M5480" s="1615"/>
      <c r="N5480" s="1618">
        <f t="shared" si="287"/>
        <v>0</v>
      </c>
      <c r="O5480" s="2107"/>
      <c r="P5480" s="2107"/>
      <c r="Q5480" s="2107">
        <f t="shared" si="288"/>
        <v>0</v>
      </c>
      <c r="R5480" s="2388"/>
    </row>
    <row r="5481" spans="3:18" ht="14.25" customHeight="1">
      <c r="C5481" s="1613">
        <v>80</v>
      </c>
      <c r="D5481" s="1954" t="s">
        <v>2170</v>
      </c>
      <c r="E5481" s="1614">
        <v>10</v>
      </c>
      <c r="F5481" s="1615" t="s">
        <v>508</v>
      </c>
      <c r="G5481" s="1741">
        <v>1</v>
      </c>
      <c r="H5481" s="1615">
        <v>2019</v>
      </c>
      <c r="I5481" s="1617">
        <v>94.98</v>
      </c>
      <c r="J5481" s="1615">
        <v>70</v>
      </c>
      <c r="K5481" s="1617">
        <f t="shared" si="286"/>
        <v>28.494</v>
      </c>
      <c r="L5481" s="1615"/>
      <c r="M5481" s="1615"/>
      <c r="N5481" s="1618">
        <f t="shared" si="287"/>
        <v>0</v>
      </c>
      <c r="O5481" s="2107"/>
      <c r="P5481" s="2107"/>
      <c r="Q5481" s="2107">
        <f t="shared" si="288"/>
        <v>0</v>
      </c>
      <c r="R5481" s="2388"/>
    </row>
    <row r="5482" spans="3:18" ht="14.25" customHeight="1">
      <c r="C5482" s="1613">
        <v>81</v>
      </c>
      <c r="D5482" s="1954" t="s">
        <v>2170</v>
      </c>
      <c r="E5482" s="1614">
        <v>10</v>
      </c>
      <c r="F5482" s="1615" t="s">
        <v>508</v>
      </c>
      <c r="G5482" s="1741">
        <v>1</v>
      </c>
      <c r="H5482" s="1615">
        <v>2019</v>
      </c>
      <c r="I5482" s="1617">
        <v>73</v>
      </c>
      <c r="J5482" s="1615">
        <v>70</v>
      </c>
      <c r="K5482" s="1617">
        <f t="shared" si="286"/>
        <v>21.900000000000006</v>
      </c>
      <c r="L5482" s="1615"/>
      <c r="M5482" s="1615"/>
      <c r="N5482" s="1618">
        <f t="shared" si="287"/>
        <v>0</v>
      </c>
      <c r="O5482" s="2107"/>
      <c r="P5482" s="2107"/>
      <c r="Q5482" s="2107">
        <f t="shared" si="288"/>
        <v>0</v>
      </c>
      <c r="R5482" s="2388"/>
    </row>
    <row r="5483" spans="3:18" ht="14.25" customHeight="1">
      <c r="C5483" s="1613">
        <v>82</v>
      </c>
      <c r="D5483" s="1954" t="s">
        <v>2171</v>
      </c>
      <c r="E5483" s="1614">
        <v>10</v>
      </c>
      <c r="F5483" s="1615" t="s">
        <v>508</v>
      </c>
      <c r="G5483" s="1741">
        <v>1</v>
      </c>
      <c r="H5483" s="1615">
        <v>2019</v>
      </c>
      <c r="I5483" s="1617">
        <v>128.79599999999999</v>
      </c>
      <c r="J5483" s="1615">
        <v>70</v>
      </c>
      <c r="K5483" s="1617">
        <f t="shared" si="286"/>
        <v>38.638800000000003</v>
      </c>
      <c r="L5483" s="1615"/>
      <c r="M5483" s="1615"/>
      <c r="N5483" s="1618">
        <f t="shared" si="287"/>
        <v>0</v>
      </c>
      <c r="O5483" s="2107"/>
      <c r="P5483" s="2107"/>
      <c r="Q5483" s="2107">
        <f t="shared" si="288"/>
        <v>0</v>
      </c>
      <c r="R5483" s="2388"/>
    </row>
    <row r="5484" spans="3:18" ht="14.25" customHeight="1">
      <c r="C5484" s="1613">
        <v>83</v>
      </c>
      <c r="D5484" s="1954" t="s">
        <v>2162</v>
      </c>
      <c r="E5484" s="1614">
        <v>10</v>
      </c>
      <c r="F5484" s="1615" t="s">
        <v>508</v>
      </c>
      <c r="G5484" s="1741">
        <v>1</v>
      </c>
      <c r="H5484" s="1615">
        <v>2019</v>
      </c>
      <c r="I5484" s="1617">
        <v>28.5</v>
      </c>
      <c r="J5484" s="1615">
        <v>70</v>
      </c>
      <c r="K5484" s="1617">
        <f t="shared" si="286"/>
        <v>8.5500000000000007</v>
      </c>
      <c r="L5484" s="1615"/>
      <c r="M5484" s="1615"/>
      <c r="N5484" s="1618">
        <f t="shared" si="287"/>
        <v>0</v>
      </c>
      <c r="O5484" s="2107"/>
      <c r="P5484" s="2107"/>
      <c r="Q5484" s="2107">
        <f t="shared" si="288"/>
        <v>0</v>
      </c>
      <c r="R5484" s="2388"/>
    </row>
    <row r="5485" spans="3:18" ht="14.25" customHeight="1">
      <c r="C5485" s="1613">
        <v>84</v>
      </c>
      <c r="D5485" s="1954" t="s">
        <v>2172</v>
      </c>
      <c r="E5485" s="1614">
        <v>10</v>
      </c>
      <c r="F5485" s="1615" t="s">
        <v>508</v>
      </c>
      <c r="G5485" s="1741">
        <v>2</v>
      </c>
      <c r="H5485" s="1615">
        <v>2019</v>
      </c>
      <c r="I5485" s="1617">
        <v>77.040000000000006</v>
      </c>
      <c r="J5485" s="1615">
        <v>70</v>
      </c>
      <c r="K5485" s="1617">
        <f t="shared" si="286"/>
        <v>23.112000000000002</v>
      </c>
      <c r="L5485" s="1615"/>
      <c r="M5485" s="1615"/>
      <c r="N5485" s="1618">
        <f t="shared" si="287"/>
        <v>0</v>
      </c>
      <c r="O5485" s="2107"/>
      <c r="P5485" s="2107"/>
      <c r="Q5485" s="2107">
        <f t="shared" si="288"/>
        <v>0</v>
      </c>
      <c r="R5485" s="2388"/>
    </row>
    <row r="5486" spans="3:18" ht="14.25" customHeight="1">
      <c r="C5486" s="1613">
        <v>85</v>
      </c>
      <c r="D5486" s="1954" t="s">
        <v>2173</v>
      </c>
      <c r="E5486" s="1614">
        <v>10</v>
      </c>
      <c r="F5486" s="1615" t="s">
        <v>508</v>
      </c>
      <c r="G5486" s="1741">
        <v>2</v>
      </c>
      <c r="H5486" s="1615">
        <v>2019</v>
      </c>
      <c r="I5486" s="1617">
        <v>63.6</v>
      </c>
      <c r="J5486" s="1615">
        <v>70</v>
      </c>
      <c r="K5486" s="1617">
        <f t="shared" si="286"/>
        <v>19.080000000000005</v>
      </c>
      <c r="L5486" s="1615"/>
      <c r="M5486" s="1615"/>
      <c r="N5486" s="1618">
        <f t="shared" si="287"/>
        <v>0</v>
      </c>
      <c r="O5486" s="2107"/>
      <c r="P5486" s="2107"/>
      <c r="Q5486" s="2107">
        <f t="shared" si="288"/>
        <v>0</v>
      </c>
      <c r="R5486" s="2388"/>
    </row>
    <row r="5487" spans="3:18" ht="14.25" customHeight="1">
      <c r="C5487" s="1613">
        <v>86</v>
      </c>
      <c r="D5487" s="1954" t="s">
        <v>2174</v>
      </c>
      <c r="E5487" s="1614">
        <v>10</v>
      </c>
      <c r="F5487" s="1615" t="s">
        <v>508</v>
      </c>
      <c r="G5487" s="1741">
        <v>20</v>
      </c>
      <c r="H5487" s="1615">
        <v>2019</v>
      </c>
      <c r="I5487" s="1617">
        <v>134.4</v>
      </c>
      <c r="J5487" s="1615">
        <v>70</v>
      </c>
      <c r="K5487" s="1617">
        <f t="shared" si="286"/>
        <v>40.320000000000007</v>
      </c>
      <c r="L5487" s="1615"/>
      <c r="M5487" s="1615"/>
      <c r="N5487" s="1618">
        <f t="shared" si="287"/>
        <v>0</v>
      </c>
      <c r="O5487" s="2107"/>
      <c r="P5487" s="2107"/>
      <c r="Q5487" s="2107">
        <f t="shared" si="288"/>
        <v>0</v>
      </c>
      <c r="R5487" s="2388"/>
    </row>
    <row r="5488" spans="3:18" ht="14.25" customHeight="1">
      <c r="C5488" s="1613">
        <v>87</v>
      </c>
      <c r="D5488" s="1954" t="s">
        <v>2175</v>
      </c>
      <c r="E5488" s="1614">
        <v>10</v>
      </c>
      <c r="F5488" s="1615" t="s">
        <v>508</v>
      </c>
      <c r="G5488" s="1741">
        <v>2</v>
      </c>
      <c r="H5488" s="1615">
        <v>2019</v>
      </c>
      <c r="I5488" s="1617">
        <v>66.206399999999988</v>
      </c>
      <c r="J5488" s="1615">
        <v>70</v>
      </c>
      <c r="K5488" s="1617">
        <f t="shared" si="286"/>
        <v>19.861919999999998</v>
      </c>
      <c r="L5488" s="1615"/>
      <c r="M5488" s="1615"/>
      <c r="N5488" s="1618">
        <f t="shared" si="287"/>
        <v>0</v>
      </c>
      <c r="O5488" s="2107"/>
      <c r="P5488" s="2107"/>
      <c r="Q5488" s="2107">
        <f t="shared" si="288"/>
        <v>0</v>
      </c>
      <c r="R5488" s="2388"/>
    </row>
    <row r="5489" spans="3:18" ht="14.25" customHeight="1">
      <c r="C5489" s="1613">
        <v>88</v>
      </c>
      <c r="D5489" s="1954" t="s">
        <v>2176</v>
      </c>
      <c r="E5489" s="1614">
        <v>10</v>
      </c>
      <c r="F5489" s="1615" t="s">
        <v>508</v>
      </c>
      <c r="G5489" s="1741">
        <v>2</v>
      </c>
      <c r="H5489" s="1615">
        <v>2019</v>
      </c>
      <c r="I5489" s="1617">
        <v>54.6</v>
      </c>
      <c r="J5489" s="1615">
        <v>70</v>
      </c>
      <c r="K5489" s="1617">
        <f t="shared" si="286"/>
        <v>16.380000000000003</v>
      </c>
      <c r="L5489" s="1615"/>
      <c r="M5489" s="1615"/>
      <c r="N5489" s="1618">
        <f t="shared" si="287"/>
        <v>0</v>
      </c>
      <c r="O5489" s="2107"/>
      <c r="P5489" s="2107"/>
      <c r="Q5489" s="2107">
        <f t="shared" si="288"/>
        <v>0</v>
      </c>
      <c r="R5489" s="2388"/>
    </row>
    <row r="5490" spans="3:18" ht="14.25" customHeight="1">
      <c r="C5490" s="1613">
        <v>89</v>
      </c>
      <c r="D5490" s="1954" t="s">
        <v>2177</v>
      </c>
      <c r="E5490" s="1614">
        <v>10</v>
      </c>
      <c r="F5490" s="1615" t="s">
        <v>508</v>
      </c>
      <c r="G5490" s="1741">
        <v>10</v>
      </c>
      <c r="H5490" s="1615">
        <v>2019</v>
      </c>
      <c r="I5490" s="1617">
        <v>189</v>
      </c>
      <c r="J5490" s="1615">
        <v>70</v>
      </c>
      <c r="K5490" s="1617">
        <f t="shared" si="286"/>
        <v>56.700000000000017</v>
      </c>
      <c r="L5490" s="1615"/>
      <c r="M5490" s="1615"/>
      <c r="N5490" s="1618">
        <f t="shared" si="287"/>
        <v>0</v>
      </c>
      <c r="O5490" s="2107"/>
      <c r="P5490" s="2107"/>
      <c r="Q5490" s="2107">
        <f t="shared" si="288"/>
        <v>0</v>
      </c>
      <c r="R5490" s="2388"/>
    </row>
    <row r="5491" spans="3:18" ht="14.25" customHeight="1">
      <c r="C5491" s="1613">
        <v>90</v>
      </c>
      <c r="D5491" s="1954" t="s">
        <v>2178</v>
      </c>
      <c r="E5491" s="1614">
        <v>10</v>
      </c>
      <c r="F5491" s="1615" t="s">
        <v>508</v>
      </c>
      <c r="G5491" s="1741">
        <v>2</v>
      </c>
      <c r="H5491" s="1615">
        <v>2020</v>
      </c>
      <c r="I5491" s="1617">
        <v>130.71600000000001</v>
      </c>
      <c r="J5491" s="1615">
        <v>60</v>
      </c>
      <c r="K5491" s="1617">
        <f t="shared" si="286"/>
        <v>52.2864</v>
      </c>
      <c r="L5491" s="1615"/>
      <c r="M5491" s="1615"/>
      <c r="N5491" s="1618">
        <f t="shared" si="287"/>
        <v>0</v>
      </c>
      <c r="O5491" s="2107"/>
      <c r="P5491" s="2107"/>
      <c r="Q5491" s="2107">
        <f t="shared" si="288"/>
        <v>0</v>
      </c>
      <c r="R5491" s="2388"/>
    </row>
    <row r="5492" spans="3:18" ht="14.25" customHeight="1">
      <c r="C5492" s="1613">
        <v>91</v>
      </c>
      <c r="D5492" s="1954" t="s">
        <v>2179</v>
      </c>
      <c r="E5492" s="1614">
        <v>10</v>
      </c>
      <c r="F5492" s="1615" t="s">
        <v>508</v>
      </c>
      <c r="G5492" s="1741">
        <v>1</v>
      </c>
      <c r="H5492" s="1615">
        <v>2020</v>
      </c>
      <c r="I5492" s="1617">
        <v>73</v>
      </c>
      <c r="J5492" s="1615">
        <v>60</v>
      </c>
      <c r="K5492" s="1617">
        <f t="shared" si="286"/>
        <v>29.200000000000003</v>
      </c>
      <c r="L5492" s="1615"/>
      <c r="M5492" s="1615"/>
      <c r="N5492" s="1618">
        <f t="shared" si="287"/>
        <v>0</v>
      </c>
      <c r="O5492" s="2107"/>
      <c r="P5492" s="2107"/>
      <c r="Q5492" s="2107">
        <f t="shared" si="288"/>
        <v>0</v>
      </c>
      <c r="R5492" s="2388"/>
    </row>
    <row r="5493" spans="3:18" ht="14.25" customHeight="1">
      <c r="C5493" s="1613">
        <v>92</v>
      </c>
      <c r="D5493" s="1954" t="s">
        <v>2180</v>
      </c>
      <c r="E5493" s="1614">
        <v>10</v>
      </c>
      <c r="F5493" s="1615" t="s">
        <v>508</v>
      </c>
      <c r="G5493" s="1741">
        <v>4</v>
      </c>
      <c r="H5493" s="1615">
        <v>2020</v>
      </c>
      <c r="I5493" s="1617">
        <v>75.599999999999994</v>
      </c>
      <c r="J5493" s="1615">
        <v>60</v>
      </c>
      <c r="K5493" s="1617">
        <f t="shared" si="286"/>
        <v>30.240000000000002</v>
      </c>
      <c r="L5493" s="1615"/>
      <c r="M5493" s="1615"/>
      <c r="N5493" s="1618">
        <f t="shared" si="287"/>
        <v>0</v>
      </c>
      <c r="O5493" s="2107"/>
      <c r="P5493" s="2107"/>
      <c r="Q5493" s="2107">
        <f t="shared" si="288"/>
        <v>0</v>
      </c>
      <c r="R5493" s="2388"/>
    </row>
    <row r="5494" spans="3:18" ht="14.25" customHeight="1">
      <c r="C5494" s="1613">
        <v>93</v>
      </c>
      <c r="D5494" s="1954" t="s">
        <v>2169</v>
      </c>
      <c r="E5494" s="1614">
        <v>10</v>
      </c>
      <c r="F5494" s="1615" t="s">
        <v>508</v>
      </c>
      <c r="G5494" s="1741">
        <v>1</v>
      </c>
      <c r="H5494" s="1615">
        <v>2020</v>
      </c>
      <c r="I5494" s="1617">
        <v>73</v>
      </c>
      <c r="J5494" s="1615">
        <v>60</v>
      </c>
      <c r="K5494" s="1617">
        <f t="shared" si="286"/>
        <v>29.200000000000003</v>
      </c>
      <c r="L5494" s="1615"/>
      <c r="M5494" s="1615"/>
      <c r="N5494" s="1618">
        <f t="shared" si="287"/>
        <v>0</v>
      </c>
      <c r="O5494" s="2107"/>
      <c r="P5494" s="2107"/>
      <c r="Q5494" s="2107">
        <f t="shared" si="288"/>
        <v>0</v>
      </c>
      <c r="R5494" s="2388"/>
    </row>
    <row r="5495" spans="3:18" ht="14.25" customHeight="1">
      <c r="C5495" s="1613">
        <v>94</v>
      </c>
      <c r="D5495" s="1954" t="s">
        <v>2181</v>
      </c>
      <c r="E5495" s="1614">
        <v>10</v>
      </c>
      <c r="F5495" s="1615" t="s">
        <v>508</v>
      </c>
      <c r="G5495" s="1741">
        <v>15</v>
      </c>
      <c r="H5495" s="1615">
        <v>2020</v>
      </c>
      <c r="I5495" s="1617">
        <v>283.5</v>
      </c>
      <c r="J5495" s="1615">
        <v>60</v>
      </c>
      <c r="K5495" s="1617">
        <f t="shared" si="286"/>
        <v>113.4</v>
      </c>
      <c r="L5495" s="1615"/>
      <c r="M5495" s="1615"/>
      <c r="N5495" s="1618">
        <f t="shared" si="287"/>
        <v>0</v>
      </c>
      <c r="O5495" s="2107"/>
      <c r="P5495" s="2107"/>
      <c r="Q5495" s="2107">
        <f t="shared" si="288"/>
        <v>0</v>
      </c>
      <c r="R5495" s="2388"/>
    </row>
    <row r="5496" spans="3:18" ht="14.25" customHeight="1">
      <c r="C5496" s="1613">
        <v>95</v>
      </c>
      <c r="D5496" s="1954" t="s">
        <v>2182</v>
      </c>
      <c r="E5496" s="1614">
        <v>10</v>
      </c>
      <c r="F5496" s="1615" t="s">
        <v>508</v>
      </c>
      <c r="G5496" s="1741">
        <v>3</v>
      </c>
      <c r="H5496" s="1615">
        <v>2020</v>
      </c>
      <c r="I5496" s="1617">
        <v>42</v>
      </c>
      <c r="J5496" s="1615">
        <v>60</v>
      </c>
      <c r="K5496" s="1617">
        <f t="shared" si="286"/>
        <v>16.8</v>
      </c>
      <c r="L5496" s="1615"/>
      <c r="M5496" s="1615"/>
      <c r="N5496" s="1618">
        <f t="shared" si="287"/>
        <v>0</v>
      </c>
      <c r="O5496" s="2107"/>
      <c r="P5496" s="2107"/>
      <c r="Q5496" s="2107">
        <f t="shared" si="288"/>
        <v>0</v>
      </c>
      <c r="R5496" s="2388"/>
    </row>
    <row r="5497" spans="3:18" ht="14.25" customHeight="1">
      <c r="C5497" s="1613">
        <v>96</v>
      </c>
      <c r="D5497" s="1954" t="s">
        <v>2183</v>
      </c>
      <c r="E5497" s="1614">
        <v>10</v>
      </c>
      <c r="F5497" s="1615" t="s">
        <v>508</v>
      </c>
      <c r="G5497" s="1741">
        <v>2</v>
      </c>
      <c r="H5497" s="1615">
        <v>2020</v>
      </c>
      <c r="I5497" s="1617">
        <v>57.887999999999998</v>
      </c>
      <c r="J5497" s="1615">
        <v>60</v>
      </c>
      <c r="K5497" s="1617">
        <f t="shared" si="286"/>
        <v>23.155200000000001</v>
      </c>
      <c r="L5497" s="1615"/>
      <c r="M5497" s="1615"/>
      <c r="N5497" s="1618">
        <f t="shared" si="287"/>
        <v>0</v>
      </c>
      <c r="O5497" s="2107"/>
      <c r="P5497" s="2107"/>
      <c r="Q5497" s="2107">
        <f t="shared" si="288"/>
        <v>0</v>
      </c>
      <c r="R5497" s="2388"/>
    </row>
    <row r="5498" spans="3:18" ht="14.25" customHeight="1">
      <c r="C5498" s="1613">
        <v>97</v>
      </c>
      <c r="D5498" s="1954" t="s">
        <v>2184</v>
      </c>
      <c r="E5498" s="1614">
        <v>10</v>
      </c>
      <c r="F5498" s="1615" t="s">
        <v>508</v>
      </c>
      <c r="G5498" s="1741">
        <v>4</v>
      </c>
      <c r="H5498" s="1615">
        <v>2020</v>
      </c>
      <c r="I5498" s="1617">
        <v>148</v>
      </c>
      <c r="J5498" s="1615">
        <v>60</v>
      </c>
      <c r="K5498" s="1617">
        <f t="shared" ref="K5498:K5561" si="289">IF(J5498=100,0,I5498-I5498*J5498%)</f>
        <v>59.2</v>
      </c>
      <c r="L5498" s="1615"/>
      <c r="M5498" s="1615"/>
      <c r="N5498" s="1618">
        <f t="shared" ref="N5498:N5561" si="290">+L5498*M5498</f>
        <v>0</v>
      </c>
      <c r="O5498" s="2107"/>
      <c r="P5498" s="2107"/>
      <c r="Q5498" s="2107">
        <f t="shared" ref="Q5498:Q5561" si="291">+O5498*P5498</f>
        <v>0</v>
      </c>
      <c r="R5498" s="2388"/>
    </row>
    <row r="5499" spans="3:18" ht="14.25" customHeight="1">
      <c r="C5499" s="1613">
        <v>98</v>
      </c>
      <c r="D5499" s="1954" t="s">
        <v>2185</v>
      </c>
      <c r="E5499" s="1614">
        <v>10</v>
      </c>
      <c r="F5499" s="1615" t="s">
        <v>508</v>
      </c>
      <c r="G5499" s="1741">
        <v>7</v>
      </c>
      <c r="H5499" s="1615">
        <v>2020</v>
      </c>
      <c r="I5499" s="1617">
        <v>212.31</v>
      </c>
      <c r="J5499" s="1615">
        <v>60</v>
      </c>
      <c r="K5499" s="1617">
        <f t="shared" si="289"/>
        <v>84.924000000000007</v>
      </c>
      <c r="L5499" s="1615"/>
      <c r="M5499" s="1615"/>
      <c r="N5499" s="1618">
        <f t="shared" si="290"/>
        <v>0</v>
      </c>
      <c r="O5499" s="2107"/>
      <c r="P5499" s="2107"/>
      <c r="Q5499" s="2107">
        <f t="shared" si="291"/>
        <v>0</v>
      </c>
      <c r="R5499" s="2388"/>
    </row>
    <row r="5500" spans="3:18" ht="14.25" customHeight="1">
      <c r="C5500" s="1613">
        <v>99</v>
      </c>
      <c r="D5500" s="1954" t="s">
        <v>2124</v>
      </c>
      <c r="E5500" s="1614">
        <v>10</v>
      </c>
      <c r="F5500" s="1615" t="s">
        <v>508</v>
      </c>
      <c r="G5500" s="1741">
        <v>1</v>
      </c>
      <c r="H5500" s="1615">
        <v>2020</v>
      </c>
      <c r="I5500" s="1617">
        <v>109.95</v>
      </c>
      <c r="J5500" s="1615">
        <v>60</v>
      </c>
      <c r="K5500" s="1617">
        <f t="shared" si="289"/>
        <v>43.980000000000004</v>
      </c>
      <c r="L5500" s="1615"/>
      <c r="M5500" s="1615"/>
      <c r="N5500" s="1618">
        <f t="shared" si="290"/>
        <v>0</v>
      </c>
      <c r="O5500" s="2107"/>
      <c r="P5500" s="2107"/>
      <c r="Q5500" s="2107">
        <f t="shared" si="291"/>
        <v>0</v>
      </c>
      <c r="R5500" s="2388"/>
    </row>
    <row r="5501" spans="3:18" ht="14.25" customHeight="1">
      <c r="C5501" s="1613">
        <v>100</v>
      </c>
      <c r="D5501" s="1954" t="s">
        <v>2186</v>
      </c>
      <c r="E5501" s="1614">
        <v>10</v>
      </c>
      <c r="F5501" s="1615" t="s">
        <v>508</v>
      </c>
      <c r="G5501" s="1741">
        <v>10</v>
      </c>
      <c r="H5501" s="1615">
        <v>2020</v>
      </c>
      <c r="I5501" s="1617">
        <v>67.8</v>
      </c>
      <c r="J5501" s="1615">
        <v>60</v>
      </c>
      <c r="K5501" s="1617">
        <f t="shared" si="289"/>
        <v>27.119999999999997</v>
      </c>
      <c r="L5501" s="1615"/>
      <c r="M5501" s="1615"/>
      <c r="N5501" s="1618">
        <f t="shared" si="290"/>
        <v>0</v>
      </c>
      <c r="O5501" s="2107"/>
      <c r="P5501" s="2107"/>
      <c r="Q5501" s="2107">
        <f t="shared" si="291"/>
        <v>0</v>
      </c>
      <c r="R5501" s="2388"/>
    </row>
    <row r="5502" spans="3:18" ht="14.25" customHeight="1">
      <c r="C5502" s="1613">
        <v>101</v>
      </c>
      <c r="D5502" s="1954" t="s">
        <v>2187</v>
      </c>
      <c r="E5502" s="1614">
        <v>10</v>
      </c>
      <c r="F5502" s="1615" t="s">
        <v>508</v>
      </c>
      <c r="G5502" s="1741">
        <v>1</v>
      </c>
      <c r="H5502" s="1615">
        <v>2020</v>
      </c>
      <c r="I5502" s="1617">
        <v>76.98</v>
      </c>
      <c r="J5502" s="1615">
        <v>60</v>
      </c>
      <c r="K5502" s="1617">
        <f t="shared" si="289"/>
        <v>30.792000000000002</v>
      </c>
      <c r="L5502" s="1615"/>
      <c r="M5502" s="1615"/>
      <c r="N5502" s="1618">
        <f t="shared" si="290"/>
        <v>0</v>
      </c>
      <c r="O5502" s="2107"/>
      <c r="P5502" s="2107"/>
      <c r="Q5502" s="2107">
        <f t="shared" si="291"/>
        <v>0</v>
      </c>
      <c r="R5502" s="2388"/>
    </row>
    <row r="5503" spans="3:18" ht="14.25" customHeight="1">
      <c r="C5503" s="1613">
        <v>102</v>
      </c>
      <c r="D5503" s="1954" t="s">
        <v>2188</v>
      </c>
      <c r="E5503" s="1614">
        <v>10</v>
      </c>
      <c r="F5503" s="1615" t="s">
        <v>508</v>
      </c>
      <c r="G5503" s="1741">
        <v>2</v>
      </c>
      <c r="H5503" s="1615">
        <v>2020</v>
      </c>
      <c r="I5503" s="1617">
        <v>88</v>
      </c>
      <c r="J5503" s="1615">
        <v>60</v>
      </c>
      <c r="K5503" s="1617">
        <f t="shared" si="289"/>
        <v>35.200000000000003</v>
      </c>
      <c r="L5503" s="1615"/>
      <c r="M5503" s="1615"/>
      <c r="N5503" s="1618">
        <f t="shared" si="290"/>
        <v>0</v>
      </c>
      <c r="O5503" s="2107"/>
      <c r="P5503" s="2107"/>
      <c r="Q5503" s="2107">
        <f t="shared" si="291"/>
        <v>0</v>
      </c>
      <c r="R5503" s="2388"/>
    </row>
    <row r="5504" spans="3:18" ht="14.25" customHeight="1">
      <c r="C5504" s="1613">
        <v>103</v>
      </c>
      <c r="D5504" s="1954" t="s">
        <v>2189</v>
      </c>
      <c r="E5504" s="1614">
        <v>10</v>
      </c>
      <c r="F5504" s="1615" t="s">
        <v>508</v>
      </c>
      <c r="G5504" s="1741">
        <v>2</v>
      </c>
      <c r="H5504" s="1615">
        <v>2021</v>
      </c>
      <c r="I5504" s="1617">
        <v>31.74</v>
      </c>
      <c r="J5504" s="1615">
        <v>50</v>
      </c>
      <c r="K5504" s="1617">
        <f t="shared" si="289"/>
        <v>15.87</v>
      </c>
      <c r="L5504" s="1615"/>
      <c r="M5504" s="1615"/>
      <c r="N5504" s="1618">
        <f t="shared" si="290"/>
        <v>0</v>
      </c>
      <c r="O5504" s="2107"/>
      <c r="P5504" s="2107"/>
      <c r="Q5504" s="2107">
        <f t="shared" si="291"/>
        <v>0</v>
      </c>
      <c r="R5504" s="2388"/>
    </row>
    <row r="5505" spans="3:18" ht="14.25" customHeight="1">
      <c r="C5505" s="1613">
        <v>104</v>
      </c>
      <c r="D5505" s="1954" t="s">
        <v>2185</v>
      </c>
      <c r="E5505" s="1614">
        <v>10</v>
      </c>
      <c r="F5505" s="1615" t="s">
        <v>508</v>
      </c>
      <c r="G5505" s="1741">
        <v>2</v>
      </c>
      <c r="H5505" s="1615">
        <v>2021</v>
      </c>
      <c r="I5505" s="1617">
        <v>60.66</v>
      </c>
      <c r="J5505" s="1615">
        <v>50</v>
      </c>
      <c r="K5505" s="1617">
        <f t="shared" si="289"/>
        <v>30.33</v>
      </c>
      <c r="L5505" s="1615"/>
      <c r="M5505" s="1615"/>
      <c r="N5505" s="1618">
        <f t="shared" si="290"/>
        <v>0</v>
      </c>
      <c r="O5505" s="2107"/>
      <c r="P5505" s="2107"/>
      <c r="Q5505" s="2107">
        <f t="shared" si="291"/>
        <v>0</v>
      </c>
      <c r="R5505" s="2388"/>
    </row>
    <row r="5506" spans="3:18" ht="14.25" customHeight="1">
      <c r="C5506" s="1613">
        <v>105</v>
      </c>
      <c r="D5506" s="1954" t="s">
        <v>2190</v>
      </c>
      <c r="E5506" s="1614">
        <v>10</v>
      </c>
      <c r="F5506" s="1615" t="s">
        <v>508</v>
      </c>
      <c r="G5506" s="1741">
        <v>1</v>
      </c>
      <c r="H5506" s="1615">
        <v>2021</v>
      </c>
      <c r="I5506" s="1617">
        <v>29.28</v>
      </c>
      <c r="J5506" s="1615">
        <v>50</v>
      </c>
      <c r="K5506" s="1617">
        <f t="shared" si="289"/>
        <v>14.64</v>
      </c>
      <c r="L5506" s="1615"/>
      <c r="M5506" s="1615"/>
      <c r="N5506" s="1618">
        <f t="shared" si="290"/>
        <v>0</v>
      </c>
      <c r="O5506" s="2107"/>
      <c r="P5506" s="2107"/>
      <c r="Q5506" s="2107">
        <f t="shared" si="291"/>
        <v>0</v>
      </c>
      <c r="R5506" s="2388"/>
    </row>
    <row r="5507" spans="3:18" ht="14.25" customHeight="1">
      <c r="C5507" s="1613">
        <v>106</v>
      </c>
      <c r="D5507" s="1954" t="s">
        <v>2191</v>
      </c>
      <c r="E5507" s="1614">
        <v>10</v>
      </c>
      <c r="F5507" s="1615" t="s">
        <v>508</v>
      </c>
      <c r="G5507" s="1741">
        <v>3</v>
      </c>
      <c r="H5507" s="1615">
        <v>2021</v>
      </c>
      <c r="I5507" s="1617">
        <v>177</v>
      </c>
      <c r="J5507" s="1615">
        <v>50</v>
      </c>
      <c r="K5507" s="1617">
        <f t="shared" si="289"/>
        <v>88.5</v>
      </c>
      <c r="L5507" s="1615"/>
      <c r="M5507" s="1615"/>
      <c r="N5507" s="1618">
        <f t="shared" si="290"/>
        <v>0</v>
      </c>
      <c r="O5507" s="2107"/>
      <c r="P5507" s="2107"/>
      <c r="Q5507" s="2107">
        <f t="shared" si="291"/>
        <v>0</v>
      </c>
      <c r="R5507" s="2388"/>
    </row>
    <row r="5508" spans="3:18" ht="14.25" customHeight="1">
      <c r="C5508" s="1613">
        <v>107</v>
      </c>
      <c r="D5508" s="1954" t="s">
        <v>2182</v>
      </c>
      <c r="E5508" s="1614">
        <v>10</v>
      </c>
      <c r="F5508" s="1615" t="s">
        <v>508</v>
      </c>
      <c r="G5508" s="1741">
        <v>1</v>
      </c>
      <c r="H5508" s="1615">
        <v>2022</v>
      </c>
      <c r="I5508" s="1617">
        <v>14</v>
      </c>
      <c r="J5508" s="1615">
        <v>40</v>
      </c>
      <c r="K5508" s="1617">
        <f t="shared" si="289"/>
        <v>8.3999999999999986</v>
      </c>
      <c r="L5508" s="1615"/>
      <c r="M5508" s="1615"/>
      <c r="N5508" s="1618">
        <f t="shared" si="290"/>
        <v>0</v>
      </c>
      <c r="O5508" s="2107"/>
      <c r="P5508" s="2107"/>
      <c r="Q5508" s="2107">
        <f t="shared" si="291"/>
        <v>0</v>
      </c>
      <c r="R5508" s="2388"/>
    </row>
    <row r="5509" spans="3:18" ht="14.25" customHeight="1">
      <c r="C5509" s="1613">
        <v>108</v>
      </c>
      <c r="D5509" s="1954" t="s">
        <v>2124</v>
      </c>
      <c r="E5509" s="1614">
        <v>10</v>
      </c>
      <c r="F5509" s="1615" t="s">
        <v>508</v>
      </c>
      <c r="G5509" s="1741">
        <v>1</v>
      </c>
      <c r="H5509" s="1615">
        <v>2022</v>
      </c>
      <c r="I5509" s="1617">
        <v>109.8</v>
      </c>
      <c r="J5509" s="1615">
        <v>40</v>
      </c>
      <c r="K5509" s="1617">
        <f t="shared" si="289"/>
        <v>65.88</v>
      </c>
      <c r="L5509" s="1615"/>
      <c r="M5509" s="1615"/>
      <c r="N5509" s="1618">
        <f t="shared" si="290"/>
        <v>0</v>
      </c>
      <c r="O5509" s="2107"/>
      <c r="P5509" s="2107"/>
      <c r="Q5509" s="2107">
        <f t="shared" si="291"/>
        <v>0</v>
      </c>
      <c r="R5509" s="2388"/>
    </row>
    <row r="5510" spans="3:18" ht="14.25" customHeight="1">
      <c r="C5510" s="1613">
        <v>109</v>
      </c>
      <c r="D5510" s="1954" t="s">
        <v>2169</v>
      </c>
      <c r="E5510" s="1614">
        <v>10</v>
      </c>
      <c r="F5510" s="1615" t="s">
        <v>508</v>
      </c>
      <c r="G5510" s="1741">
        <v>1</v>
      </c>
      <c r="H5510" s="1615">
        <v>2022</v>
      </c>
      <c r="I5510" s="1617">
        <v>67.5</v>
      </c>
      <c r="J5510" s="1615">
        <v>40</v>
      </c>
      <c r="K5510" s="1617">
        <f t="shared" si="289"/>
        <v>40.5</v>
      </c>
      <c r="L5510" s="1615"/>
      <c r="M5510" s="1615"/>
      <c r="N5510" s="1618">
        <f t="shared" si="290"/>
        <v>0</v>
      </c>
      <c r="O5510" s="2107"/>
      <c r="P5510" s="2107"/>
      <c r="Q5510" s="2107">
        <f t="shared" si="291"/>
        <v>0</v>
      </c>
      <c r="R5510" s="2388"/>
    </row>
    <row r="5511" spans="3:18" ht="14.25" customHeight="1">
      <c r="C5511" s="1613">
        <v>110</v>
      </c>
      <c r="D5511" s="1954" t="s">
        <v>5146</v>
      </c>
      <c r="E5511" s="1614">
        <v>10</v>
      </c>
      <c r="F5511" s="1615" t="s">
        <v>508</v>
      </c>
      <c r="G5511" s="1741">
        <v>1</v>
      </c>
      <c r="H5511" s="1615">
        <v>2022</v>
      </c>
      <c r="I5511" s="1617">
        <v>66.09</v>
      </c>
      <c r="J5511" s="1615">
        <v>40</v>
      </c>
      <c r="K5511" s="1617">
        <f t="shared" si="289"/>
        <v>39.653999999999996</v>
      </c>
      <c r="L5511" s="1615"/>
      <c r="M5511" s="1615"/>
      <c r="N5511" s="1618">
        <f t="shared" si="290"/>
        <v>0</v>
      </c>
      <c r="O5511" s="2107"/>
      <c r="P5511" s="2107"/>
      <c r="Q5511" s="2107">
        <f t="shared" si="291"/>
        <v>0</v>
      </c>
      <c r="R5511" s="2388"/>
    </row>
    <row r="5512" spans="3:18" ht="14.25" customHeight="1">
      <c r="C5512" s="1613">
        <v>111</v>
      </c>
      <c r="D5512" s="1954" t="s">
        <v>5144</v>
      </c>
      <c r="E5512" s="1614">
        <v>10</v>
      </c>
      <c r="F5512" s="1615" t="s">
        <v>508</v>
      </c>
      <c r="G5512" s="1741">
        <v>1</v>
      </c>
      <c r="H5512" s="1615">
        <v>2022</v>
      </c>
      <c r="I5512" s="1617">
        <v>89.1</v>
      </c>
      <c r="J5512" s="1615">
        <v>40</v>
      </c>
      <c r="K5512" s="1617">
        <f t="shared" si="289"/>
        <v>53.459999999999994</v>
      </c>
      <c r="L5512" s="1615"/>
      <c r="M5512" s="1615"/>
      <c r="N5512" s="1618">
        <f t="shared" si="290"/>
        <v>0</v>
      </c>
      <c r="O5512" s="2107"/>
      <c r="P5512" s="2107"/>
      <c r="Q5512" s="2107">
        <f t="shared" si="291"/>
        <v>0</v>
      </c>
      <c r="R5512" s="2388"/>
    </row>
    <row r="5513" spans="3:18" ht="14.25" customHeight="1">
      <c r="C5513" s="1613">
        <v>112</v>
      </c>
      <c r="D5513" s="1954" t="s">
        <v>5147</v>
      </c>
      <c r="E5513" s="1614">
        <v>10</v>
      </c>
      <c r="F5513" s="1615" t="s">
        <v>508</v>
      </c>
      <c r="G5513" s="1741">
        <v>1</v>
      </c>
      <c r="H5513" s="1615">
        <v>2022</v>
      </c>
      <c r="I5513" s="1617">
        <v>112.74</v>
      </c>
      <c r="J5513" s="1615">
        <v>40</v>
      </c>
      <c r="K5513" s="1617">
        <f t="shared" si="289"/>
        <v>67.643999999999991</v>
      </c>
      <c r="L5513" s="1615"/>
      <c r="M5513" s="1615"/>
      <c r="N5513" s="1618">
        <f t="shared" si="290"/>
        <v>0</v>
      </c>
      <c r="O5513" s="2107"/>
      <c r="P5513" s="2107"/>
      <c r="Q5513" s="2107">
        <f t="shared" si="291"/>
        <v>0</v>
      </c>
      <c r="R5513" s="2388"/>
    </row>
    <row r="5514" spans="3:18" ht="14.25" customHeight="1">
      <c r="C5514" s="1613">
        <v>113</v>
      </c>
      <c r="D5514" s="1954" t="s">
        <v>5148</v>
      </c>
      <c r="E5514" s="1614">
        <v>10</v>
      </c>
      <c r="F5514" s="1615" t="s">
        <v>508</v>
      </c>
      <c r="G5514" s="1741">
        <v>1</v>
      </c>
      <c r="H5514" s="1615">
        <v>2022</v>
      </c>
      <c r="I5514" s="1617">
        <v>28</v>
      </c>
      <c r="J5514" s="1615">
        <v>40</v>
      </c>
      <c r="K5514" s="1617">
        <f t="shared" si="289"/>
        <v>16.799999999999997</v>
      </c>
      <c r="L5514" s="1615"/>
      <c r="M5514" s="1615"/>
      <c r="N5514" s="1618">
        <f t="shared" si="290"/>
        <v>0</v>
      </c>
      <c r="O5514" s="2107"/>
      <c r="P5514" s="2107"/>
      <c r="Q5514" s="2107">
        <f t="shared" si="291"/>
        <v>0</v>
      </c>
      <c r="R5514" s="2388"/>
    </row>
    <row r="5515" spans="3:18" ht="14.25" customHeight="1">
      <c r="C5515" s="1613">
        <v>114</v>
      </c>
      <c r="D5515" s="1954" t="s">
        <v>6396</v>
      </c>
      <c r="E5515" s="1614">
        <v>10</v>
      </c>
      <c r="F5515" s="1615" t="s">
        <v>508</v>
      </c>
      <c r="G5515" s="1741">
        <v>10</v>
      </c>
      <c r="H5515" s="1615">
        <v>2023</v>
      </c>
      <c r="I5515" s="1617">
        <v>126.738</v>
      </c>
      <c r="J5515" s="1615">
        <v>30</v>
      </c>
      <c r="K5515" s="1617">
        <f t="shared" si="289"/>
        <v>88.7166</v>
      </c>
      <c r="L5515" s="1615"/>
      <c r="M5515" s="1615"/>
      <c r="N5515" s="1618">
        <f t="shared" si="290"/>
        <v>0</v>
      </c>
      <c r="O5515" s="2107"/>
      <c r="P5515" s="2107"/>
      <c r="Q5515" s="2107">
        <f t="shared" si="291"/>
        <v>0</v>
      </c>
      <c r="R5515" s="2388"/>
    </row>
    <row r="5516" spans="3:18" ht="14.25" customHeight="1">
      <c r="C5516" s="1613">
        <v>115</v>
      </c>
      <c r="D5516" s="1954" t="s">
        <v>2177</v>
      </c>
      <c r="E5516" s="1614">
        <v>10</v>
      </c>
      <c r="F5516" s="1615" t="s">
        <v>508</v>
      </c>
      <c r="G5516" s="1741">
        <v>6</v>
      </c>
      <c r="H5516" s="1615">
        <v>2023</v>
      </c>
      <c r="I5516" s="1617">
        <v>135.21120000000002</v>
      </c>
      <c r="J5516" s="1615">
        <v>30</v>
      </c>
      <c r="K5516" s="1617">
        <f t="shared" si="289"/>
        <v>94.647840000000016</v>
      </c>
      <c r="L5516" s="1615"/>
      <c r="M5516" s="1615"/>
      <c r="N5516" s="1618">
        <f t="shared" si="290"/>
        <v>0</v>
      </c>
      <c r="O5516" s="2107"/>
      <c r="P5516" s="2107"/>
      <c r="Q5516" s="2107">
        <f t="shared" si="291"/>
        <v>0</v>
      </c>
      <c r="R5516" s="2388"/>
    </row>
    <row r="5517" spans="3:18" ht="14.25" customHeight="1">
      <c r="C5517" s="1613">
        <v>116</v>
      </c>
      <c r="D5517" s="1954" t="s">
        <v>5151</v>
      </c>
      <c r="E5517" s="1614">
        <v>10</v>
      </c>
      <c r="F5517" s="1615" t="s">
        <v>508</v>
      </c>
      <c r="G5517" s="1741">
        <v>1</v>
      </c>
      <c r="H5517" s="1615">
        <v>2023</v>
      </c>
      <c r="I5517" s="1617">
        <v>69.794399999999996</v>
      </c>
      <c r="J5517" s="1615">
        <v>30</v>
      </c>
      <c r="K5517" s="1617">
        <f t="shared" si="289"/>
        <v>48.856079999999999</v>
      </c>
      <c r="L5517" s="1615"/>
      <c r="M5517" s="1615"/>
      <c r="N5517" s="1618">
        <f t="shared" si="290"/>
        <v>0</v>
      </c>
      <c r="O5517" s="2107"/>
      <c r="P5517" s="2107"/>
      <c r="Q5517" s="2107">
        <f t="shared" si="291"/>
        <v>0</v>
      </c>
      <c r="R5517" s="2388"/>
    </row>
    <row r="5518" spans="3:18" ht="14.25" customHeight="1">
      <c r="C5518" s="1613">
        <v>117</v>
      </c>
      <c r="D5518" s="1954" t="s">
        <v>2131</v>
      </c>
      <c r="E5518" s="1614">
        <v>10</v>
      </c>
      <c r="F5518" s="1615" t="s">
        <v>508</v>
      </c>
      <c r="G5518" s="1741">
        <v>2</v>
      </c>
      <c r="H5518" s="1615">
        <v>2023</v>
      </c>
      <c r="I5518" s="1617">
        <v>72</v>
      </c>
      <c r="J5518" s="1615">
        <v>30</v>
      </c>
      <c r="K5518" s="1617">
        <f t="shared" si="289"/>
        <v>50.400000000000006</v>
      </c>
      <c r="L5518" s="1615"/>
      <c r="M5518" s="1615"/>
      <c r="N5518" s="1618">
        <f t="shared" si="290"/>
        <v>0</v>
      </c>
      <c r="O5518" s="2107"/>
      <c r="P5518" s="2107"/>
      <c r="Q5518" s="2107">
        <f t="shared" si="291"/>
        <v>0</v>
      </c>
      <c r="R5518" s="2388"/>
    </row>
    <row r="5519" spans="3:18" ht="14.25" customHeight="1">
      <c r="C5519" s="1613">
        <v>118</v>
      </c>
      <c r="D5519" s="1954" t="s">
        <v>6397</v>
      </c>
      <c r="E5519" s="1614">
        <v>10</v>
      </c>
      <c r="F5519" s="1615" t="s">
        <v>508</v>
      </c>
      <c r="G5519" s="1741">
        <v>3</v>
      </c>
      <c r="H5519" s="1615">
        <v>2023</v>
      </c>
      <c r="I5519" s="1617">
        <v>70.617000000000004</v>
      </c>
      <c r="J5519" s="1615">
        <v>30</v>
      </c>
      <c r="K5519" s="1617">
        <f t="shared" si="289"/>
        <v>49.431899999999999</v>
      </c>
      <c r="L5519" s="1615"/>
      <c r="M5519" s="1615"/>
      <c r="N5519" s="1618">
        <f t="shared" si="290"/>
        <v>0</v>
      </c>
      <c r="O5519" s="2107"/>
      <c r="P5519" s="2107"/>
      <c r="Q5519" s="2107">
        <f t="shared" si="291"/>
        <v>0</v>
      </c>
      <c r="R5519" s="2388"/>
    </row>
    <row r="5520" spans="3:18" ht="14.25" customHeight="1">
      <c r="C5520" s="1613">
        <v>119</v>
      </c>
      <c r="D5520" s="1954" t="s">
        <v>6398</v>
      </c>
      <c r="E5520" s="1614">
        <v>10</v>
      </c>
      <c r="F5520" s="1615" t="s">
        <v>508</v>
      </c>
      <c r="G5520" s="1741">
        <v>1</v>
      </c>
      <c r="H5520" s="1615">
        <v>2023</v>
      </c>
      <c r="I5520" s="1617">
        <v>66.086950000000002</v>
      </c>
      <c r="J5520" s="1615">
        <v>30</v>
      </c>
      <c r="K5520" s="1617">
        <f t="shared" si="289"/>
        <v>46.260865000000003</v>
      </c>
      <c r="L5520" s="1615"/>
      <c r="M5520" s="1615"/>
      <c r="N5520" s="1618">
        <f t="shared" si="290"/>
        <v>0</v>
      </c>
      <c r="O5520" s="2107"/>
      <c r="P5520" s="2107"/>
      <c r="Q5520" s="2107">
        <f t="shared" si="291"/>
        <v>0</v>
      </c>
      <c r="R5520" s="2388"/>
    </row>
    <row r="5521" spans="3:18" ht="14.25" customHeight="1">
      <c r="C5521" s="1613">
        <v>120</v>
      </c>
      <c r="D5521" s="1954" t="s">
        <v>6399</v>
      </c>
      <c r="E5521" s="1614">
        <v>10</v>
      </c>
      <c r="F5521" s="1615" t="s">
        <v>508</v>
      </c>
      <c r="G5521" s="1741">
        <v>1</v>
      </c>
      <c r="H5521" s="1615">
        <v>2023</v>
      </c>
      <c r="I5521" s="1617">
        <v>89.4</v>
      </c>
      <c r="J5521" s="1615">
        <v>30</v>
      </c>
      <c r="K5521" s="1617">
        <f t="shared" si="289"/>
        <v>62.580000000000005</v>
      </c>
      <c r="L5521" s="1615"/>
      <c r="M5521" s="1615"/>
      <c r="N5521" s="1618">
        <f t="shared" si="290"/>
        <v>0</v>
      </c>
      <c r="O5521" s="2107"/>
      <c r="P5521" s="2107"/>
      <c r="Q5521" s="2107">
        <f t="shared" si="291"/>
        <v>0</v>
      </c>
      <c r="R5521" s="2388"/>
    </row>
    <row r="5522" spans="3:18" ht="14.25" customHeight="1">
      <c r="C5522" s="1613">
        <v>121</v>
      </c>
      <c r="D5522" s="1954" t="s">
        <v>2980</v>
      </c>
      <c r="E5522" s="1614">
        <v>10</v>
      </c>
      <c r="F5522" s="1615" t="s">
        <v>508</v>
      </c>
      <c r="G5522" s="1741">
        <v>2</v>
      </c>
      <c r="H5522" s="1615">
        <v>2023</v>
      </c>
      <c r="I5522" s="1617">
        <v>47.078000000000003</v>
      </c>
      <c r="J5522" s="1615">
        <v>30</v>
      </c>
      <c r="K5522" s="1617">
        <f t="shared" si="289"/>
        <v>32.954599999999999</v>
      </c>
      <c r="L5522" s="1615"/>
      <c r="M5522" s="1615"/>
      <c r="N5522" s="1618">
        <f t="shared" si="290"/>
        <v>0</v>
      </c>
      <c r="O5522" s="2107"/>
      <c r="P5522" s="2107"/>
      <c r="Q5522" s="2107">
        <f t="shared" si="291"/>
        <v>0</v>
      </c>
      <c r="R5522" s="2388"/>
    </row>
    <row r="5523" spans="3:18" ht="14.25" customHeight="1">
      <c r="C5523" s="1613">
        <v>122</v>
      </c>
      <c r="D5523" s="1954" t="s">
        <v>2981</v>
      </c>
      <c r="E5523" s="1614">
        <v>10</v>
      </c>
      <c r="F5523" s="1615" t="s">
        <v>508</v>
      </c>
      <c r="G5523" s="1741">
        <v>2</v>
      </c>
      <c r="H5523" s="1615">
        <v>2023</v>
      </c>
      <c r="I5523" s="1617">
        <v>36.32</v>
      </c>
      <c r="J5523" s="1615">
        <v>30</v>
      </c>
      <c r="K5523" s="1617">
        <f t="shared" si="289"/>
        <v>25.423999999999999</v>
      </c>
      <c r="L5523" s="1615"/>
      <c r="M5523" s="1615"/>
      <c r="N5523" s="1618">
        <f t="shared" si="290"/>
        <v>0</v>
      </c>
      <c r="O5523" s="2107"/>
      <c r="P5523" s="2107"/>
      <c r="Q5523" s="2107">
        <f t="shared" si="291"/>
        <v>0</v>
      </c>
      <c r="R5523" s="2388"/>
    </row>
    <row r="5524" spans="3:18" ht="14.25" customHeight="1">
      <c r="C5524" s="1613">
        <v>123</v>
      </c>
      <c r="D5524" s="1954" t="s">
        <v>5148</v>
      </c>
      <c r="E5524" s="1614">
        <v>10</v>
      </c>
      <c r="F5524" s="1615" t="s">
        <v>508</v>
      </c>
      <c r="G5524" s="1741">
        <v>3</v>
      </c>
      <c r="H5524" s="1615">
        <v>2023</v>
      </c>
      <c r="I5524" s="1617">
        <v>69.599999999999994</v>
      </c>
      <c r="J5524" s="1615">
        <v>30</v>
      </c>
      <c r="K5524" s="1617">
        <f t="shared" si="289"/>
        <v>48.72</v>
      </c>
      <c r="L5524" s="1615"/>
      <c r="M5524" s="1615"/>
      <c r="N5524" s="1618">
        <f t="shared" si="290"/>
        <v>0</v>
      </c>
      <c r="O5524" s="2107"/>
      <c r="P5524" s="2107"/>
      <c r="Q5524" s="2107">
        <f t="shared" si="291"/>
        <v>0</v>
      </c>
      <c r="R5524" s="2388"/>
    </row>
    <row r="5525" spans="3:18" ht="14.25" customHeight="1">
      <c r="C5525" s="1613">
        <v>124</v>
      </c>
      <c r="D5525" s="1954" t="s">
        <v>2402</v>
      </c>
      <c r="E5525" s="1614">
        <v>10</v>
      </c>
      <c r="F5525" s="1615" t="s">
        <v>508</v>
      </c>
      <c r="G5525" s="1741">
        <v>6</v>
      </c>
      <c r="H5525" s="1615">
        <v>2023</v>
      </c>
      <c r="I5525" s="1617">
        <v>145.80000000000001</v>
      </c>
      <c r="J5525" s="1615">
        <v>30</v>
      </c>
      <c r="K5525" s="1617">
        <f t="shared" si="289"/>
        <v>102.06</v>
      </c>
      <c r="L5525" s="1615"/>
      <c r="M5525" s="1615"/>
      <c r="N5525" s="1618">
        <f t="shared" si="290"/>
        <v>0</v>
      </c>
      <c r="O5525" s="2107"/>
      <c r="P5525" s="2107"/>
      <c r="Q5525" s="2107">
        <f t="shared" si="291"/>
        <v>0</v>
      </c>
      <c r="R5525" s="2388"/>
    </row>
    <row r="5526" spans="3:18" ht="14.25" customHeight="1">
      <c r="C5526" s="1613">
        <v>125</v>
      </c>
      <c r="D5526" s="1954" t="s">
        <v>2124</v>
      </c>
      <c r="E5526" s="1614">
        <v>10</v>
      </c>
      <c r="F5526" s="1615" t="s">
        <v>508</v>
      </c>
      <c r="G5526" s="1741">
        <v>1</v>
      </c>
      <c r="H5526" s="1615">
        <v>2023</v>
      </c>
      <c r="I5526" s="1617">
        <v>99</v>
      </c>
      <c r="J5526" s="1615">
        <v>30</v>
      </c>
      <c r="K5526" s="1617">
        <f t="shared" si="289"/>
        <v>69.3</v>
      </c>
      <c r="L5526" s="1615"/>
      <c r="M5526" s="1615"/>
      <c r="N5526" s="1618">
        <f t="shared" si="290"/>
        <v>0</v>
      </c>
      <c r="O5526" s="2107"/>
      <c r="P5526" s="2107"/>
      <c r="Q5526" s="2107">
        <f t="shared" si="291"/>
        <v>0</v>
      </c>
      <c r="R5526" s="2388"/>
    </row>
    <row r="5527" spans="3:18" ht="14.25" customHeight="1">
      <c r="C5527" s="1613">
        <v>126</v>
      </c>
      <c r="D5527" s="1954" t="s">
        <v>2981</v>
      </c>
      <c r="E5527" s="1614">
        <v>10</v>
      </c>
      <c r="F5527" s="1615" t="s">
        <v>508</v>
      </c>
      <c r="G5527" s="1741">
        <v>2</v>
      </c>
      <c r="H5527" s="1615">
        <v>2023</v>
      </c>
      <c r="I5527" s="1617">
        <v>36.32</v>
      </c>
      <c r="J5527" s="1615">
        <v>30</v>
      </c>
      <c r="K5527" s="1617">
        <f t="shared" si="289"/>
        <v>25.423999999999999</v>
      </c>
      <c r="L5527" s="1615"/>
      <c r="M5527" s="1615"/>
      <c r="N5527" s="1618">
        <f t="shared" si="290"/>
        <v>0</v>
      </c>
      <c r="O5527" s="2107"/>
      <c r="P5527" s="2107"/>
      <c r="Q5527" s="2107">
        <f t="shared" si="291"/>
        <v>0</v>
      </c>
      <c r="R5527" s="2388"/>
    </row>
    <row r="5528" spans="3:18" ht="14.25" customHeight="1">
      <c r="C5528" s="1613">
        <v>127</v>
      </c>
      <c r="D5528" s="1954" t="s">
        <v>6298</v>
      </c>
      <c r="E5528" s="1614">
        <v>10</v>
      </c>
      <c r="F5528" s="1615" t="s">
        <v>508</v>
      </c>
      <c r="G5528" s="1741">
        <v>5</v>
      </c>
      <c r="H5528" s="1615">
        <v>2023</v>
      </c>
      <c r="I5528" s="1617">
        <v>138.35920000000002</v>
      </c>
      <c r="J5528" s="1615">
        <v>30</v>
      </c>
      <c r="K5528" s="1617">
        <f t="shared" si="289"/>
        <v>96.851440000000011</v>
      </c>
      <c r="L5528" s="1615"/>
      <c r="M5528" s="1615"/>
      <c r="N5528" s="1618">
        <f t="shared" si="290"/>
        <v>0</v>
      </c>
      <c r="O5528" s="2107"/>
      <c r="P5528" s="2107"/>
      <c r="Q5528" s="2107">
        <f t="shared" si="291"/>
        <v>0</v>
      </c>
      <c r="R5528" s="2388"/>
    </row>
    <row r="5529" spans="3:18" ht="14.25" customHeight="1">
      <c r="C5529" s="1613">
        <v>128</v>
      </c>
      <c r="D5529" s="1954" t="s">
        <v>2230</v>
      </c>
      <c r="E5529" s="1614">
        <v>10</v>
      </c>
      <c r="F5529" s="1615" t="s">
        <v>508</v>
      </c>
      <c r="G5529" s="1741">
        <v>3</v>
      </c>
      <c r="H5529" s="1615">
        <v>2023</v>
      </c>
      <c r="I5529" s="1617">
        <v>94.05</v>
      </c>
      <c r="J5529" s="1615">
        <v>30</v>
      </c>
      <c r="K5529" s="1617">
        <f t="shared" si="289"/>
        <v>65.834999999999994</v>
      </c>
      <c r="L5529" s="1615"/>
      <c r="M5529" s="1615"/>
      <c r="N5529" s="1618">
        <f t="shared" si="290"/>
        <v>0</v>
      </c>
      <c r="O5529" s="2107"/>
      <c r="P5529" s="2107"/>
      <c r="Q5529" s="2107">
        <f t="shared" si="291"/>
        <v>0</v>
      </c>
      <c r="R5529" s="2388"/>
    </row>
    <row r="5530" spans="3:18" ht="14.25" customHeight="1">
      <c r="C5530" s="1613">
        <v>129</v>
      </c>
      <c r="D5530" s="1954" t="s">
        <v>2162</v>
      </c>
      <c r="E5530" s="1614">
        <v>10</v>
      </c>
      <c r="F5530" s="1615" t="s">
        <v>508</v>
      </c>
      <c r="G5530" s="1741">
        <v>1</v>
      </c>
      <c r="H5530" s="1615">
        <v>2023</v>
      </c>
      <c r="I5530" s="1617">
        <v>16.495999999999999</v>
      </c>
      <c r="J5530" s="1615">
        <v>30</v>
      </c>
      <c r="K5530" s="1617">
        <f t="shared" si="289"/>
        <v>11.5472</v>
      </c>
      <c r="L5530" s="1615"/>
      <c r="M5530" s="1615"/>
      <c r="N5530" s="1618">
        <f t="shared" si="290"/>
        <v>0</v>
      </c>
      <c r="O5530" s="2107"/>
      <c r="P5530" s="2107"/>
      <c r="Q5530" s="2107">
        <f t="shared" si="291"/>
        <v>0</v>
      </c>
      <c r="R5530" s="2388"/>
    </row>
    <row r="5531" spans="3:18" ht="14.25" customHeight="1">
      <c r="C5531" s="1613">
        <v>130</v>
      </c>
      <c r="D5531" s="1954" t="s">
        <v>6400</v>
      </c>
      <c r="E5531" s="1614">
        <v>10</v>
      </c>
      <c r="F5531" s="1615" t="s">
        <v>508</v>
      </c>
      <c r="G5531" s="1741">
        <v>10</v>
      </c>
      <c r="H5531" s="1615">
        <v>2023</v>
      </c>
      <c r="I5531" s="1617">
        <v>118.25580000000001</v>
      </c>
      <c r="J5531" s="1615">
        <v>30</v>
      </c>
      <c r="K5531" s="1617">
        <f t="shared" si="289"/>
        <v>82.779060000000015</v>
      </c>
      <c r="L5531" s="1615"/>
      <c r="M5531" s="1615"/>
      <c r="N5531" s="1618">
        <f t="shared" si="290"/>
        <v>0</v>
      </c>
      <c r="O5531" s="2107"/>
      <c r="P5531" s="2107"/>
      <c r="Q5531" s="2107">
        <f t="shared" si="291"/>
        <v>0</v>
      </c>
      <c r="R5531" s="2388"/>
    </row>
    <row r="5532" spans="3:18" ht="14.25" customHeight="1">
      <c r="C5532" s="1613">
        <v>131</v>
      </c>
      <c r="D5532" s="1954" t="s">
        <v>6401</v>
      </c>
      <c r="E5532" s="1614">
        <v>10</v>
      </c>
      <c r="F5532" s="1615" t="s">
        <v>508</v>
      </c>
      <c r="G5532" s="1741">
        <v>48.6</v>
      </c>
      <c r="H5532" s="1615">
        <v>2023</v>
      </c>
      <c r="I5532" s="1617">
        <v>678.69899999999996</v>
      </c>
      <c r="J5532" s="1615">
        <v>30</v>
      </c>
      <c r="K5532" s="1617">
        <f t="shared" si="289"/>
        <v>475.08929999999998</v>
      </c>
      <c r="L5532" s="1615"/>
      <c r="M5532" s="1615"/>
      <c r="N5532" s="1618">
        <f t="shared" si="290"/>
        <v>0</v>
      </c>
      <c r="O5532" s="2107"/>
      <c r="P5532" s="2107"/>
      <c r="Q5532" s="2107">
        <f t="shared" si="291"/>
        <v>0</v>
      </c>
      <c r="R5532" s="2388"/>
    </row>
    <row r="5533" spans="3:18" ht="14.25" customHeight="1">
      <c r="C5533" s="1613">
        <v>132</v>
      </c>
      <c r="D5533" s="1954" t="s">
        <v>3686</v>
      </c>
      <c r="E5533" s="1614">
        <v>10</v>
      </c>
      <c r="F5533" s="1615" t="s">
        <v>508</v>
      </c>
      <c r="G5533" s="1741">
        <v>2</v>
      </c>
      <c r="H5533" s="1615">
        <v>2023</v>
      </c>
      <c r="I5533" s="1617">
        <v>212</v>
      </c>
      <c r="J5533" s="1615">
        <v>30</v>
      </c>
      <c r="K5533" s="1617">
        <f t="shared" si="289"/>
        <v>148.4</v>
      </c>
      <c r="L5533" s="1615"/>
      <c r="M5533" s="1615"/>
      <c r="N5533" s="1618">
        <f t="shared" si="290"/>
        <v>0</v>
      </c>
      <c r="O5533" s="2107"/>
      <c r="P5533" s="2107"/>
      <c r="Q5533" s="2107">
        <f t="shared" si="291"/>
        <v>0</v>
      </c>
      <c r="R5533" s="2388"/>
    </row>
    <row r="5534" spans="3:18" ht="14.25" customHeight="1">
      <c r="C5534" s="1613">
        <v>133</v>
      </c>
      <c r="D5534" s="1954" t="s">
        <v>2981</v>
      </c>
      <c r="E5534" s="1614">
        <v>10</v>
      </c>
      <c r="F5534" s="1615" t="s">
        <v>508</v>
      </c>
      <c r="G5534" s="1741">
        <v>1</v>
      </c>
      <c r="H5534" s="1615">
        <v>2023</v>
      </c>
      <c r="I5534" s="1617">
        <v>18.16</v>
      </c>
      <c r="J5534" s="1615">
        <v>30</v>
      </c>
      <c r="K5534" s="1617">
        <f t="shared" si="289"/>
        <v>12.712</v>
      </c>
      <c r="L5534" s="1615"/>
      <c r="M5534" s="1615"/>
      <c r="N5534" s="1618">
        <f t="shared" si="290"/>
        <v>0</v>
      </c>
      <c r="O5534" s="2107"/>
      <c r="P5534" s="2107"/>
      <c r="Q5534" s="2107">
        <f t="shared" si="291"/>
        <v>0</v>
      </c>
      <c r="R5534" s="2388"/>
    </row>
    <row r="5535" spans="3:18" ht="14.25" customHeight="1">
      <c r="C5535" s="1613">
        <v>134</v>
      </c>
      <c r="D5535" s="1954" t="s">
        <v>2169</v>
      </c>
      <c r="E5535" s="1614">
        <v>10</v>
      </c>
      <c r="F5535" s="1615" t="s">
        <v>508</v>
      </c>
      <c r="G5535" s="1741">
        <v>1</v>
      </c>
      <c r="H5535" s="1615">
        <v>2023</v>
      </c>
      <c r="I5535" s="1617">
        <v>53.4</v>
      </c>
      <c r="J5535" s="1615">
        <v>30</v>
      </c>
      <c r="K5535" s="1617">
        <f t="shared" si="289"/>
        <v>37.379999999999995</v>
      </c>
      <c r="L5535" s="1615"/>
      <c r="M5535" s="1615"/>
      <c r="N5535" s="1618">
        <f t="shared" si="290"/>
        <v>0</v>
      </c>
      <c r="O5535" s="2107"/>
      <c r="P5535" s="2107"/>
      <c r="Q5535" s="2107">
        <f t="shared" si="291"/>
        <v>0</v>
      </c>
      <c r="R5535" s="2388"/>
    </row>
    <row r="5536" spans="3:18" ht="14.25" customHeight="1">
      <c r="C5536" s="1613">
        <v>135</v>
      </c>
      <c r="D5536" s="1954" t="s">
        <v>7701</v>
      </c>
      <c r="E5536" s="1614">
        <v>10</v>
      </c>
      <c r="F5536" s="1615" t="s">
        <v>508</v>
      </c>
      <c r="G5536" s="1741">
        <v>1</v>
      </c>
      <c r="H5536" s="1615">
        <v>2023</v>
      </c>
      <c r="I5536" s="1617">
        <v>48</v>
      </c>
      <c r="J5536" s="1615">
        <v>30</v>
      </c>
      <c r="K5536" s="1617">
        <f t="shared" si="289"/>
        <v>33.6</v>
      </c>
      <c r="L5536" s="1615"/>
      <c r="M5536" s="1615"/>
      <c r="N5536" s="1618">
        <f t="shared" si="290"/>
        <v>0</v>
      </c>
      <c r="O5536" s="2107"/>
      <c r="P5536" s="2107"/>
      <c r="Q5536" s="2107">
        <f t="shared" si="291"/>
        <v>0</v>
      </c>
      <c r="R5536" s="2388"/>
    </row>
    <row r="5537" spans="3:18" ht="14.25" customHeight="1">
      <c r="C5537" s="1613">
        <v>136</v>
      </c>
      <c r="D5537" s="1954" t="s">
        <v>5117</v>
      </c>
      <c r="E5537" s="1614">
        <v>10</v>
      </c>
      <c r="F5537" s="1615" t="s">
        <v>508</v>
      </c>
      <c r="G5537" s="1741">
        <v>1</v>
      </c>
      <c r="H5537" s="1615">
        <v>2023</v>
      </c>
      <c r="I5537" s="1617">
        <v>23.2</v>
      </c>
      <c r="J5537" s="1615">
        <v>30</v>
      </c>
      <c r="K5537" s="1617">
        <f t="shared" si="289"/>
        <v>16.239999999999998</v>
      </c>
      <c r="L5537" s="1615"/>
      <c r="M5537" s="1615"/>
      <c r="N5537" s="1618">
        <f t="shared" si="290"/>
        <v>0</v>
      </c>
      <c r="O5537" s="2107"/>
      <c r="P5537" s="2107"/>
      <c r="Q5537" s="2107">
        <f t="shared" si="291"/>
        <v>0</v>
      </c>
      <c r="R5537" s="2388"/>
    </row>
    <row r="5538" spans="3:18" ht="14.25" customHeight="1">
      <c r="C5538" s="1613">
        <v>137</v>
      </c>
      <c r="D5538" s="1954" t="s">
        <v>7702</v>
      </c>
      <c r="E5538" s="1614">
        <v>10</v>
      </c>
      <c r="F5538" s="1615" t="s">
        <v>508</v>
      </c>
      <c r="G5538" s="1741">
        <v>4</v>
      </c>
      <c r="H5538" s="1615">
        <v>2019</v>
      </c>
      <c r="I5538" s="1617">
        <v>261.43200000000002</v>
      </c>
      <c r="J5538" s="1615">
        <v>70</v>
      </c>
      <c r="K5538" s="1617">
        <f t="shared" si="289"/>
        <v>78.429600000000022</v>
      </c>
      <c r="L5538" s="1615"/>
      <c r="M5538" s="1615"/>
      <c r="N5538" s="1618">
        <f t="shared" si="290"/>
        <v>0</v>
      </c>
      <c r="O5538" s="2107"/>
      <c r="P5538" s="2107"/>
      <c r="Q5538" s="2107">
        <f t="shared" si="291"/>
        <v>0</v>
      </c>
      <c r="R5538" s="2388"/>
    </row>
    <row r="5539" spans="3:18" ht="14.25" customHeight="1">
      <c r="C5539" s="1613">
        <v>138</v>
      </c>
      <c r="D5539" s="1954" t="s">
        <v>5152</v>
      </c>
      <c r="E5539" s="1614">
        <v>10</v>
      </c>
      <c r="F5539" s="1615" t="s">
        <v>508</v>
      </c>
      <c r="G5539" s="1741">
        <v>1</v>
      </c>
      <c r="H5539" s="1615">
        <v>2023</v>
      </c>
      <c r="I5539" s="1617">
        <v>59.362499999999997</v>
      </c>
      <c r="J5539" s="1615">
        <v>30</v>
      </c>
      <c r="K5539" s="1617">
        <f t="shared" si="289"/>
        <v>41.553749999999994</v>
      </c>
      <c r="L5539" s="1615"/>
      <c r="M5539" s="1615"/>
      <c r="N5539" s="1618">
        <f t="shared" si="290"/>
        <v>0</v>
      </c>
      <c r="O5539" s="2107"/>
      <c r="P5539" s="2107"/>
      <c r="Q5539" s="2107">
        <f t="shared" si="291"/>
        <v>0</v>
      </c>
      <c r="R5539" s="2388"/>
    </row>
    <row r="5540" spans="3:18" ht="14.25" customHeight="1">
      <c r="C5540" s="1613">
        <v>139</v>
      </c>
      <c r="D5540" s="1954" t="s">
        <v>2162</v>
      </c>
      <c r="E5540" s="1614">
        <v>10</v>
      </c>
      <c r="F5540" s="1615" t="s">
        <v>508</v>
      </c>
      <c r="G5540" s="1741">
        <v>1</v>
      </c>
      <c r="H5540" s="1615">
        <v>2002</v>
      </c>
      <c r="I5540" s="1617">
        <v>42.375</v>
      </c>
      <c r="J5540" s="1615">
        <v>100</v>
      </c>
      <c r="K5540" s="1617">
        <f t="shared" si="289"/>
        <v>0</v>
      </c>
      <c r="L5540" s="1615"/>
      <c r="M5540" s="1615"/>
      <c r="N5540" s="1618">
        <f t="shared" si="290"/>
        <v>0</v>
      </c>
      <c r="O5540" s="2107"/>
      <c r="P5540" s="2107"/>
      <c r="Q5540" s="2107">
        <f t="shared" si="291"/>
        <v>0</v>
      </c>
      <c r="R5540" s="2388"/>
    </row>
    <row r="5541" spans="3:18" ht="14.25" customHeight="1">
      <c r="C5541" s="1613">
        <v>140</v>
      </c>
      <c r="D5541" s="1954" t="s">
        <v>2402</v>
      </c>
      <c r="E5541" s="1614">
        <v>10</v>
      </c>
      <c r="F5541" s="1615" t="s">
        <v>508</v>
      </c>
      <c r="G5541" s="1741">
        <v>2</v>
      </c>
      <c r="H5541" s="1615">
        <v>2024</v>
      </c>
      <c r="I5541" s="1617">
        <v>48.6</v>
      </c>
      <c r="J5541" s="1615">
        <v>20</v>
      </c>
      <c r="K5541" s="1617">
        <f t="shared" si="289"/>
        <v>38.880000000000003</v>
      </c>
      <c r="L5541" s="1615"/>
      <c r="M5541" s="1615"/>
      <c r="N5541" s="1618">
        <f t="shared" si="290"/>
        <v>0</v>
      </c>
      <c r="O5541" s="2107"/>
      <c r="P5541" s="2107"/>
      <c r="Q5541" s="2107">
        <f t="shared" si="291"/>
        <v>0</v>
      </c>
      <c r="R5541" s="2388"/>
    </row>
    <row r="5542" spans="3:18" ht="14.25" customHeight="1">
      <c r="C5542" s="1613">
        <v>141</v>
      </c>
      <c r="D5542" s="1954" t="s">
        <v>6400</v>
      </c>
      <c r="E5542" s="1614">
        <v>10</v>
      </c>
      <c r="F5542" s="1615" t="s">
        <v>508</v>
      </c>
      <c r="G5542" s="1741">
        <v>6</v>
      </c>
      <c r="H5542" s="1615">
        <v>2024</v>
      </c>
      <c r="I5542" s="1617">
        <v>70.953479999999999</v>
      </c>
      <c r="J5542" s="1615">
        <v>20</v>
      </c>
      <c r="K5542" s="1617">
        <f t="shared" si="289"/>
        <v>56.762783999999996</v>
      </c>
      <c r="L5542" s="1615"/>
      <c r="M5542" s="1615"/>
      <c r="N5542" s="1618">
        <f t="shared" si="290"/>
        <v>0</v>
      </c>
      <c r="O5542" s="2107"/>
      <c r="P5542" s="2107"/>
      <c r="Q5542" s="2107">
        <f t="shared" si="291"/>
        <v>0</v>
      </c>
      <c r="R5542" s="2388"/>
    </row>
    <row r="5543" spans="3:18" ht="14.25" customHeight="1">
      <c r="C5543" s="1613">
        <v>142</v>
      </c>
      <c r="D5543" s="1954" t="s">
        <v>7703</v>
      </c>
      <c r="E5543" s="1614">
        <v>10</v>
      </c>
      <c r="F5543" s="1615" t="s">
        <v>508</v>
      </c>
      <c r="G5543" s="1741">
        <v>6</v>
      </c>
      <c r="H5543" s="1615">
        <v>2024</v>
      </c>
      <c r="I5543" s="1617">
        <v>111.6</v>
      </c>
      <c r="J5543" s="1615">
        <v>20</v>
      </c>
      <c r="K5543" s="1617">
        <f t="shared" si="289"/>
        <v>89.28</v>
      </c>
      <c r="L5543" s="1615"/>
      <c r="M5543" s="1615"/>
      <c r="N5543" s="1618">
        <f t="shared" si="290"/>
        <v>0</v>
      </c>
      <c r="O5543" s="2107"/>
      <c r="P5543" s="2107"/>
      <c r="Q5543" s="2107">
        <f t="shared" si="291"/>
        <v>0</v>
      </c>
      <c r="R5543" s="2388"/>
    </row>
    <row r="5544" spans="3:18" ht="14.25" customHeight="1">
      <c r="C5544" s="1613">
        <v>143</v>
      </c>
      <c r="D5544" s="1954" t="s">
        <v>3686</v>
      </c>
      <c r="E5544" s="1614">
        <v>10</v>
      </c>
      <c r="F5544" s="1615" t="s">
        <v>508</v>
      </c>
      <c r="G5544" s="1741">
        <v>2</v>
      </c>
      <c r="H5544" s="1615">
        <v>2024</v>
      </c>
      <c r="I5544" s="1617">
        <v>211.74</v>
      </c>
      <c r="J5544" s="1615">
        <v>20</v>
      </c>
      <c r="K5544" s="1617">
        <f t="shared" si="289"/>
        <v>169.392</v>
      </c>
      <c r="L5544" s="1615"/>
      <c r="M5544" s="1615"/>
      <c r="N5544" s="1618">
        <f t="shared" si="290"/>
        <v>0</v>
      </c>
      <c r="O5544" s="2107"/>
      <c r="P5544" s="2107"/>
      <c r="Q5544" s="2107">
        <f t="shared" si="291"/>
        <v>0</v>
      </c>
      <c r="R5544" s="2388"/>
    </row>
    <row r="5545" spans="3:18" ht="14.25" customHeight="1">
      <c r="C5545" s="1613">
        <v>144</v>
      </c>
      <c r="D5545" s="1954" t="s">
        <v>2169</v>
      </c>
      <c r="E5545" s="1614">
        <v>10</v>
      </c>
      <c r="F5545" s="1615" t="s">
        <v>508</v>
      </c>
      <c r="G5545" s="1741">
        <v>1</v>
      </c>
      <c r="H5545" s="1615">
        <v>2024</v>
      </c>
      <c r="I5545" s="1617">
        <v>53.4</v>
      </c>
      <c r="J5545" s="1615">
        <v>20</v>
      </c>
      <c r="K5545" s="1617">
        <f t="shared" si="289"/>
        <v>42.72</v>
      </c>
      <c r="L5545" s="1615"/>
      <c r="M5545" s="1615"/>
      <c r="N5545" s="1618">
        <f t="shared" si="290"/>
        <v>0</v>
      </c>
      <c r="O5545" s="2107"/>
      <c r="P5545" s="2107"/>
      <c r="Q5545" s="2107">
        <f t="shared" si="291"/>
        <v>0</v>
      </c>
      <c r="R5545" s="2388"/>
    </row>
    <row r="5546" spans="3:18" ht="14.25" customHeight="1">
      <c r="C5546" s="1613">
        <v>145</v>
      </c>
      <c r="D5546" s="1954" t="s">
        <v>2981</v>
      </c>
      <c r="E5546" s="1614">
        <v>10</v>
      </c>
      <c r="F5546" s="1615" t="s">
        <v>508</v>
      </c>
      <c r="G5546" s="1741">
        <v>1</v>
      </c>
      <c r="H5546" s="1615">
        <v>2024</v>
      </c>
      <c r="I5546" s="1617">
        <v>18.16</v>
      </c>
      <c r="J5546" s="1615">
        <v>20</v>
      </c>
      <c r="K5546" s="1617">
        <f t="shared" si="289"/>
        <v>14.528</v>
      </c>
      <c r="L5546" s="1615"/>
      <c r="M5546" s="1615"/>
      <c r="N5546" s="1618">
        <f t="shared" si="290"/>
        <v>0</v>
      </c>
      <c r="O5546" s="2107"/>
      <c r="P5546" s="2107"/>
      <c r="Q5546" s="2107">
        <f t="shared" si="291"/>
        <v>0</v>
      </c>
      <c r="R5546" s="2388"/>
    </row>
    <row r="5547" spans="3:18" ht="14.25" customHeight="1">
      <c r="C5547" s="1613">
        <v>146</v>
      </c>
      <c r="D5547" s="1954" t="s">
        <v>5152</v>
      </c>
      <c r="E5547" s="1614">
        <v>10</v>
      </c>
      <c r="F5547" s="1615" t="s">
        <v>508</v>
      </c>
      <c r="G5547" s="1741">
        <v>1</v>
      </c>
      <c r="H5547" s="1615">
        <v>2024</v>
      </c>
      <c r="I5547" s="1617">
        <v>59.362499999999997</v>
      </c>
      <c r="J5547" s="1615">
        <v>20</v>
      </c>
      <c r="K5547" s="1617">
        <f t="shared" si="289"/>
        <v>47.489999999999995</v>
      </c>
      <c r="L5547" s="1615"/>
      <c r="M5547" s="1615"/>
      <c r="N5547" s="1618">
        <f t="shared" si="290"/>
        <v>0</v>
      </c>
      <c r="O5547" s="2107"/>
      <c r="P5547" s="2107"/>
      <c r="Q5547" s="2107">
        <f t="shared" si="291"/>
        <v>0</v>
      </c>
      <c r="R5547" s="2388"/>
    </row>
    <row r="5548" spans="3:18" ht="14.25" customHeight="1">
      <c r="C5548" s="1613">
        <v>147</v>
      </c>
      <c r="D5548" s="1954" t="s">
        <v>7704</v>
      </c>
      <c r="E5548" s="1614">
        <v>10</v>
      </c>
      <c r="F5548" s="1615" t="s">
        <v>508</v>
      </c>
      <c r="G5548" s="1741">
        <v>1</v>
      </c>
      <c r="H5548" s="1615">
        <v>2024</v>
      </c>
      <c r="I5548" s="1617">
        <v>58.5</v>
      </c>
      <c r="J5548" s="1615">
        <v>20</v>
      </c>
      <c r="K5548" s="1617">
        <f t="shared" si="289"/>
        <v>46.8</v>
      </c>
      <c r="L5548" s="1615"/>
      <c r="M5548" s="1615"/>
      <c r="N5548" s="1618">
        <f t="shared" si="290"/>
        <v>0</v>
      </c>
      <c r="O5548" s="2107"/>
      <c r="P5548" s="2107"/>
      <c r="Q5548" s="2107">
        <f t="shared" si="291"/>
        <v>0</v>
      </c>
      <c r="R5548" s="2388"/>
    </row>
    <row r="5549" spans="3:18" ht="14.25" customHeight="1">
      <c r="C5549" s="1613">
        <v>148</v>
      </c>
      <c r="D5549" s="1954" t="s">
        <v>2402</v>
      </c>
      <c r="E5549" s="1614">
        <v>10</v>
      </c>
      <c r="F5549" s="1615" t="s">
        <v>508</v>
      </c>
      <c r="G5549" s="1741">
        <v>2</v>
      </c>
      <c r="H5549" s="1615">
        <v>2024</v>
      </c>
      <c r="I5549" s="1617">
        <v>48.6</v>
      </c>
      <c r="J5549" s="1615">
        <v>20</v>
      </c>
      <c r="K5549" s="1617">
        <f t="shared" si="289"/>
        <v>38.880000000000003</v>
      </c>
      <c r="L5549" s="1615"/>
      <c r="M5549" s="1615"/>
      <c r="N5549" s="1618">
        <f t="shared" si="290"/>
        <v>0</v>
      </c>
      <c r="O5549" s="2107"/>
      <c r="P5549" s="2107"/>
      <c r="Q5549" s="2107">
        <f t="shared" si="291"/>
        <v>0</v>
      </c>
      <c r="R5549" s="2388"/>
    </row>
    <row r="5550" spans="3:18" ht="14.25" customHeight="1">
      <c r="C5550" s="1613">
        <v>149</v>
      </c>
      <c r="D5550" s="1954" t="s">
        <v>7701</v>
      </c>
      <c r="E5550" s="1614">
        <v>10</v>
      </c>
      <c r="F5550" s="1615" t="s">
        <v>508</v>
      </c>
      <c r="G5550" s="1741">
        <v>1</v>
      </c>
      <c r="H5550" s="1615">
        <v>2024</v>
      </c>
      <c r="I5550" s="1617">
        <v>48</v>
      </c>
      <c r="J5550" s="1615">
        <v>20</v>
      </c>
      <c r="K5550" s="1617">
        <f t="shared" si="289"/>
        <v>38.4</v>
      </c>
      <c r="L5550" s="1615"/>
      <c r="M5550" s="1615"/>
      <c r="N5550" s="1618">
        <f t="shared" si="290"/>
        <v>0</v>
      </c>
      <c r="O5550" s="2107"/>
      <c r="P5550" s="2107"/>
      <c r="Q5550" s="2107">
        <f t="shared" si="291"/>
        <v>0</v>
      </c>
      <c r="R5550" s="2388"/>
    </row>
    <row r="5551" spans="3:18" ht="14.25" customHeight="1">
      <c r="C5551" s="1613">
        <v>150</v>
      </c>
      <c r="D5551" s="1954" t="s">
        <v>2185</v>
      </c>
      <c r="E5551" s="1614">
        <v>10</v>
      </c>
      <c r="F5551" s="1615" t="s">
        <v>508</v>
      </c>
      <c r="G5551" s="1741">
        <v>1</v>
      </c>
      <c r="H5551" s="1615">
        <v>2024</v>
      </c>
      <c r="I5551" s="1617">
        <v>27.391999999999999</v>
      </c>
      <c r="J5551" s="1615">
        <v>20</v>
      </c>
      <c r="K5551" s="1617">
        <f t="shared" si="289"/>
        <v>21.913599999999999</v>
      </c>
      <c r="L5551" s="1615"/>
      <c r="M5551" s="1615"/>
      <c r="N5551" s="1618">
        <f t="shared" si="290"/>
        <v>0</v>
      </c>
      <c r="O5551" s="2107"/>
      <c r="P5551" s="2107"/>
      <c r="Q5551" s="2107">
        <f t="shared" si="291"/>
        <v>0</v>
      </c>
      <c r="R5551" s="2388"/>
    </row>
    <row r="5552" spans="3:18" ht="14.25" customHeight="1">
      <c r="C5552" s="1613">
        <v>151</v>
      </c>
      <c r="D5552" s="1954" t="s">
        <v>5117</v>
      </c>
      <c r="E5552" s="1614">
        <v>10</v>
      </c>
      <c r="F5552" s="1615" t="s">
        <v>508</v>
      </c>
      <c r="G5552" s="1741">
        <v>1</v>
      </c>
      <c r="H5552" s="1615">
        <v>2024</v>
      </c>
      <c r="I5552" s="1617">
        <v>23.2</v>
      </c>
      <c r="J5552" s="1615">
        <v>20</v>
      </c>
      <c r="K5552" s="1617">
        <f t="shared" si="289"/>
        <v>18.559999999999999</v>
      </c>
      <c r="L5552" s="1615"/>
      <c r="M5552" s="1615"/>
      <c r="N5552" s="1618">
        <f t="shared" si="290"/>
        <v>0</v>
      </c>
      <c r="O5552" s="2107"/>
      <c r="P5552" s="2107"/>
      <c r="Q5552" s="2107">
        <f t="shared" si="291"/>
        <v>0</v>
      </c>
      <c r="R5552" s="2388"/>
    </row>
    <row r="5553" spans="3:18" ht="14.25" customHeight="1">
      <c r="C5553" s="1613">
        <v>152</v>
      </c>
      <c r="D5553" s="1954" t="s">
        <v>5152</v>
      </c>
      <c r="E5553" s="1614">
        <v>10</v>
      </c>
      <c r="F5553" s="1615" t="s">
        <v>508</v>
      </c>
      <c r="G5553" s="1741">
        <v>1</v>
      </c>
      <c r="H5553" s="1615">
        <v>2024</v>
      </c>
      <c r="I5553" s="1617">
        <v>59.362490000000001</v>
      </c>
      <c r="J5553" s="1615">
        <v>20</v>
      </c>
      <c r="K5553" s="1617">
        <f t="shared" si="289"/>
        <v>47.489992000000001</v>
      </c>
      <c r="L5553" s="1615"/>
      <c r="M5553" s="1615"/>
      <c r="N5553" s="1618">
        <f t="shared" si="290"/>
        <v>0</v>
      </c>
      <c r="O5553" s="2107"/>
      <c r="P5553" s="2107"/>
      <c r="Q5553" s="2107">
        <f t="shared" si="291"/>
        <v>0</v>
      </c>
      <c r="R5553" s="2389"/>
    </row>
    <row r="5554" spans="3:18" ht="14.25" customHeight="1">
      <c r="C5554" s="1735">
        <v>1</v>
      </c>
      <c r="D5554" s="1953" t="s">
        <v>6402</v>
      </c>
      <c r="E5554" s="1736">
        <v>10</v>
      </c>
      <c r="F5554" s="1737" t="s">
        <v>508</v>
      </c>
      <c r="G5554" s="1738">
        <v>1</v>
      </c>
      <c r="H5554" s="1737">
        <v>1960</v>
      </c>
      <c r="I5554" s="1739">
        <v>9.5</v>
      </c>
      <c r="J5554" s="1737">
        <f t="shared" ref="J5554:J5617" si="292">IF(($J$14-H5554)*J$4380&gt;100,100,($J$14-H5554)*J$4380)</f>
        <v>100</v>
      </c>
      <c r="K5554" s="1739">
        <f t="shared" si="289"/>
        <v>0</v>
      </c>
      <c r="L5554" s="1737"/>
      <c r="M5554" s="1737"/>
      <c r="N5554" s="1740">
        <f t="shared" si="290"/>
        <v>0</v>
      </c>
      <c r="O5554" s="2128"/>
      <c r="P5554" s="2128"/>
      <c r="Q5554" s="2128">
        <f t="shared" si="291"/>
        <v>0</v>
      </c>
      <c r="R5554" s="2390" t="s">
        <v>8021</v>
      </c>
    </row>
    <row r="5555" spans="3:18" ht="14.25" customHeight="1">
      <c r="C5555" s="1735">
        <v>2</v>
      </c>
      <c r="D5555" s="1953" t="s">
        <v>6402</v>
      </c>
      <c r="E5555" s="1736">
        <v>10</v>
      </c>
      <c r="F5555" s="1737" t="s">
        <v>508</v>
      </c>
      <c r="G5555" s="1738">
        <v>1</v>
      </c>
      <c r="H5555" s="1737">
        <v>1966</v>
      </c>
      <c r="I5555" s="1739">
        <v>10.38</v>
      </c>
      <c r="J5555" s="1737">
        <f t="shared" si="292"/>
        <v>100</v>
      </c>
      <c r="K5555" s="1739">
        <f t="shared" si="289"/>
        <v>0</v>
      </c>
      <c r="L5555" s="1737"/>
      <c r="M5555" s="1737"/>
      <c r="N5555" s="1740">
        <f t="shared" si="290"/>
        <v>0</v>
      </c>
      <c r="O5555" s="2128"/>
      <c r="P5555" s="2128"/>
      <c r="Q5555" s="2128">
        <f t="shared" si="291"/>
        <v>0</v>
      </c>
      <c r="R5555" s="2391"/>
    </row>
    <row r="5556" spans="3:18" ht="14.25" customHeight="1">
      <c r="C5556" s="1735">
        <v>3</v>
      </c>
      <c r="D5556" s="1953" t="s">
        <v>3322</v>
      </c>
      <c r="E5556" s="1736">
        <v>10</v>
      </c>
      <c r="F5556" s="1737" t="s">
        <v>508</v>
      </c>
      <c r="G5556" s="1738">
        <v>2</v>
      </c>
      <c r="H5556" s="1737">
        <v>1968</v>
      </c>
      <c r="I5556" s="1739">
        <v>18.04</v>
      </c>
      <c r="J5556" s="1737">
        <f t="shared" si="292"/>
        <v>100</v>
      </c>
      <c r="K5556" s="1739">
        <f t="shared" si="289"/>
        <v>0</v>
      </c>
      <c r="L5556" s="1737"/>
      <c r="M5556" s="1737"/>
      <c r="N5556" s="1740">
        <f t="shared" si="290"/>
        <v>0</v>
      </c>
      <c r="O5556" s="2128"/>
      <c r="P5556" s="2128"/>
      <c r="Q5556" s="2128">
        <f t="shared" si="291"/>
        <v>0</v>
      </c>
      <c r="R5556" s="2391"/>
    </row>
    <row r="5557" spans="3:18" ht="14.25" customHeight="1">
      <c r="C5557" s="1735">
        <v>4</v>
      </c>
      <c r="D5557" s="1953" t="s">
        <v>2162</v>
      </c>
      <c r="E5557" s="1736">
        <v>10</v>
      </c>
      <c r="F5557" s="1737" t="s">
        <v>508</v>
      </c>
      <c r="G5557" s="1738">
        <v>3</v>
      </c>
      <c r="H5557" s="1737">
        <v>2005</v>
      </c>
      <c r="I5557" s="1739">
        <v>440.87</v>
      </c>
      <c r="J5557" s="1737">
        <f t="shared" si="292"/>
        <v>100</v>
      </c>
      <c r="K5557" s="1739">
        <f t="shared" si="289"/>
        <v>0</v>
      </c>
      <c r="L5557" s="1737"/>
      <c r="M5557" s="1737"/>
      <c r="N5557" s="1740">
        <f t="shared" si="290"/>
        <v>0</v>
      </c>
      <c r="O5557" s="2128"/>
      <c r="P5557" s="2128"/>
      <c r="Q5557" s="2128">
        <f t="shared" si="291"/>
        <v>0</v>
      </c>
      <c r="R5557" s="2391"/>
    </row>
    <row r="5558" spans="3:18" ht="14.25" customHeight="1">
      <c r="C5558" s="1735">
        <v>5</v>
      </c>
      <c r="D5558" s="1953" t="s">
        <v>3642</v>
      </c>
      <c r="E5558" s="1736">
        <v>10</v>
      </c>
      <c r="F5558" s="1737" t="s">
        <v>508</v>
      </c>
      <c r="G5558" s="1738">
        <v>1</v>
      </c>
      <c r="H5558" s="1737">
        <v>2005</v>
      </c>
      <c r="I5558" s="1739">
        <v>135.1</v>
      </c>
      <c r="J5558" s="1737">
        <f t="shared" si="292"/>
        <v>100</v>
      </c>
      <c r="K5558" s="1739">
        <f t="shared" si="289"/>
        <v>0</v>
      </c>
      <c r="L5558" s="1737"/>
      <c r="M5558" s="1737"/>
      <c r="N5558" s="1740">
        <f t="shared" si="290"/>
        <v>0</v>
      </c>
      <c r="O5558" s="2128"/>
      <c r="P5558" s="2128"/>
      <c r="Q5558" s="2128">
        <f t="shared" si="291"/>
        <v>0</v>
      </c>
      <c r="R5558" s="2391"/>
    </row>
    <row r="5559" spans="3:18" ht="14.25" customHeight="1">
      <c r="C5559" s="1735">
        <v>6</v>
      </c>
      <c r="D5559" s="1953" t="s">
        <v>3643</v>
      </c>
      <c r="E5559" s="1736">
        <v>10</v>
      </c>
      <c r="F5559" s="1737" t="s">
        <v>508</v>
      </c>
      <c r="G5559" s="1738">
        <v>6</v>
      </c>
      <c r="H5559" s="1737">
        <v>2005</v>
      </c>
      <c r="I5559" s="1739">
        <v>1422.15</v>
      </c>
      <c r="J5559" s="1737">
        <f t="shared" si="292"/>
        <v>100</v>
      </c>
      <c r="K5559" s="1739">
        <f t="shared" si="289"/>
        <v>0</v>
      </c>
      <c r="L5559" s="1737"/>
      <c r="M5559" s="1737"/>
      <c r="N5559" s="1740">
        <f t="shared" si="290"/>
        <v>0</v>
      </c>
      <c r="O5559" s="2128"/>
      <c r="P5559" s="2128"/>
      <c r="Q5559" s="2128">
        <f t="shared" si="291"/>
        <v>0</v>
      </c>
      <c r="R5559" s="2391"/>
    </row>
    <row r="5560" spans="3:18" ht="14.25" customHeight="1">
      <c r="C5560" s="1735">
        <v>7</v>
      </c>
      <c r="D5560" s="1953" t="s">
        <v>3642</v>
      </c>
      <c r="E5560" s="1736">
        <v>10</v>
      </c>
      <c r="F5560" s="1737" t="s">
        <v>508</v>
      </c>
      <c r="G5560" s="1738">
        <v>2</v>
      </c>
      <c r="H5560" s="1737">
        <v>2005</v>
      </c>
      <c r="I5560" s="1739">
        <v>210</v>
      </c>
      <c r="J5560" s="1737">
        <f t="shared" si="292"/>
        <v>100</v>
      </c>
      <c r="K5560" s="1739">
        <f t="shared" si="289"/>
        <v>0</v>
      </c>
      <c r="L5560" s="1737"/>
      <c r="M5560" s="1737"/>
      <c r="N5560" s="1740">
        <f t="shared" si="290"/>
        <v>0</v>
      </c>
      <c r="O5560" s="2128"/>
      <c r="P5560" s="2128"/>
      <c r="Q5560" s="2128">
        <f t="shared" si="291"/>
        <v>0</v>
      </c>
      <c r="R5560" s="2391"/>
    </row>
    <row r="5561" spans="3:18" ht="14.25" customHeight="1">
      <c r="C5561" s="1735">
        <v>8</v>
      </c>
      <c r="D5561" s="1953" t="s">
        <v>6403</v>
      </c>
      <c r="E5561" s="1736">
        <v>10</v>
      </c>
      <c r="F5561" s="1737" t="s">
        <v>508</v>
      </c>
      <c r="G5561" s="1738">
        <v>9</v>
      </c>
      <c r="H5561" s="1737">
        <v>2005</v>
      </c>
      <c r="I5561" s="1739">
        <v>1215</v>
      </c>
      <c r="J5561" s="1737">
        <f t="shared" si="292"/>
        <v>100</v>
      </c>
      <c r="K5561" s="1739">
        <f t="shared" si="289"/>
        <v>0</v>
      </c>
      <c r="L5561" s="1737"/>
      <c r="M5561" s="1737"/>
      <c r="N5561" s="1740">
        <f t="shared" si="290"/>
        <v>0</v>
      </c>
      <c r="O5561" s="2128"/>
      <c r="P5561" s="2128"/>
      <c r="Q5561" s="2128">
        <f t="shared" si="291"/>
        <v>0</v>
      </c>
      <c r="R5561" s="2391"/>
    </row>
    <row r="5562" spans="3:18" ht="14.25" customHeight="1">
      <c r="C5562" s="1735">
        <v>9</v>
      </c>
      <c r="D5562" s="1953" t="s">
        <v>3643</v>
      </c>
      <c r="E5562" s="1736">
        <v>10</v>
      </c>
      <c r="F5562" s="1737" t="s">
        <v>508</v>
      </c>
      <c r="G5562" s="1738">
        <v>4</v>
      </c>
      <c r="H5562" s="1737">
        <v>2005</v>
      </c>
      <c r="I5562" s="1739">
        <v>640</v>
      </c>
      <c r="J5562" s="1737">
        <f t="shared" si="292"/>
        <v>100</v>
      </c>
      <c r="K5562" s="1739">
        <f t="shared" ref="K5562:K5625" si="293">IF(J5562=100,0,I5562-I5562*J5562%)</f>
        <v>0</v>
      </c>
      <c r="L5562" s="1737"/>
      <c r="M5562" s="1737"/>
      <c r="N5562" s="1740">
        <f t="shared" ref="N5562:N5625" si="294">+L5562*M5562</f>
        <v>0</v>
      </c>
      <c r="O5562" s="2128"/>
      <c r="P5562" s="2128"/>
      <c r="Q5562" s="2128">
        <f t="shared" ref="Q5562:Q5625" si="295">+O5562*P5562</f>
        <v>0</v>
      </c>
      <c r="R5562" s="2391"/>
    </row>
    <row r="5563" spans="3:18" ht="14.25" customHeight="1">
      <c r="C5563" s="1735">
        <v>10</v>
      </c>
      <c r="D5563" s="1953" t="s">
        <v>6404</v>
      </c>
      <c r="E5563" s="1736">
        <v>10</v>
      </c>
      <c r="F5563" s="1737" t="s">
        <v>508</v>
      </c>
      <c r="G5563" s="1738">
        <v>11</v>
      </c>
      <c r="H5563" s="1737">
        <v>2005</v>
      </c>
      <c r="I5563" s="1739">
        <v>2145</v>
      </c>
      <c r="J5563" s="1737">
        <f t="shared" si="292"/>
        <v>100</v>
      </c>
      <c r="K5563" s="1739">
        <f t="shared" si="293"/>
        <v>0</v>
      </c>
      <c r="L5563" s="1737"/>
      <c r="M5563" s="1737"/>
      <c r="N5563" s="1740">
        <f t="shared" si="294"/>
        <v>0</v>
      </c>
      <c r="O5563" s="2128"/>
      <c r="P5563" s="2128"/>
      <c r="Q5563" s="2128">
        <f t="shared" si="295"/>
        <v>0</v>
      </c>
      <c r="R5563" s="2391"/>
    </row>
    <row r="5564" spans="3:18" ht="14.25" customHeight="1">
      <c r="C5564" s="1735">
        <v>11</v>
      </c>
      <c r="D5564" s="1953" t="s">
        <v>6405</v>
      </c>
      <c r="E5564" s="1736">
        <v>10</v>
      </c>
      <c r="F5564" s="1737" t="s">
        <v>508</v>
      </c>
      <c r="G5564" s="1738">
        <v>2</v>
      </c>
      <c r="H5564" s="1737">
        <v>2005</v>
      </c>
      <c r="I5564" s="1739">
        <v>190</v>
      </c>
      <c r="J5564" s="1737">
        <f t="shared" si="292"/>
        <v>100</v>
      </c>
      <c r="K5564" s="1739">
        <f t="shared" si="293"/>
        <v>0</v>
      </c>
      <c r="L5564" s="1737"/>
      <c r="M5564" s="1737"/>
      <c r="N5564" s="1740">
        <f t="shared" si="294"/>
        <v>0</v>
      </c>
      <c r="O5564" s="2128"/>
      <c r="P5564" s="2128"/>
      <c r="Q5564" s="2128">
        <f t="shared" si="295"/>
        <v>0</v>
      </c>
      <c r="R5564" s="2391"/>
    </row>
    <row r="5565" spans="3:18" ht="14.25" customHeight="1">
      <c r="C5565" s="1735">
        <v>12</v>
      </c>
      <c r="D5565" s="1953" t="s">
        <v>6406</v>
      </c>
      <c r="E5565" s="1736">
        <v>10</v>
      </c>
      <c r="F5565" s="1737" t="s">
        <v>508</v>
      </c>
      <c r="G5565" s="1738">
        <v>4</v>
      </c>
      <c r="H5565" s="1737">
        <v>2005</v>
      </c>
      <c r="I5565" s="1739">
        <v>420</v>
      </c>
      <c r="J5565" s="1737">
        <f t="shared" si="292"/>
        <v>100</v>
      </c>
      <c r="K5565" s="1739">
        <f t="shared" si="293"/>
        <v>0</v>
      </c>
      <c r="L5565" s="1737"/>
      <c r="M5565" s="1737"/>
      <c r="N5565" s="1740">
        <f t="shared" si="294"/>
        <v>0</v>
      </c>
      <c r="O5565" s="2128"/>
      <c r="P5565" s="2128"/>
      <c r="Q5565" s="2128">
        <f t="shared" si="295"/>
        <v>0</v>
      </c>
      <c r="R5565" s="2391"/>
    </row>
    <row r="5566" spans="3:18" ht="14.25" customHeight="1">
      <c r="C5566" s="1735">
        <v>13</v>
      </c>
      <c r="D5566" s="1953" t="s">
        <v>2113</v>
      </c>
      <c r="E5566" s="1736">
        <v>10</v>
      </c>
      <c r="F5566" s="1737" t="s">
        <v>508</v>
      </c>
      <c r="G5566" s="1738">
        <v>5</v>
      </c>
      <c r="H5566" s="1737">
        <v>2005</v>
      </c>
      <c r="I5566" s="1739">
        <v>519.5</v>
      </c>
      <c r="J5566" s="1737">
        <f t="shared" si="292"/>
        <v>100</v>
      </c>
      <c r="K5566" s="1739">
        <f t="shared" si="293"/>
        <v>0</v>
      </c>
      <c r="L5566" s="1737"/>
      <c r="M5566" s="1737"/>
      <c r="N5566" s="1740">
        <f t="shared" si="294"/>
        <v>0</v>
      </c>
      <c r="O5566" s="2128"/>
      <c r="P5566" s="2128"/>
      <c r="Q5566" s="2128">
        <f t="shared" si="295"/>
        <v>0</v>
      </c>
      <c r="R5566" s="2391"/>
    </row>
    <row r="5567" spans="3:18" ht="14.25" customHeight="1">
      <c r="C5567" s="1735">
        <v>14</v>
      </c>
      <c r="D5567" s="1953" t="s">
        <v>6407</v>
      </c>
      <c r="E5567" s="1736">
        <v>10</v>
      </c>
      <c r="F5567" s="1737" t="s">
        <v>508</v>
      </c>
      <c r="G5567" s="1738">
        <v>5</v>
      </c>
      <c r="H5567" s="1737">
        <v>2005</v>
      </c>
      <c r="I5567" s="1739">
        <v>263.5</v>
      </c>
      <c r="J5567" s="1737">
        <f t="shared" si="292"/>
        <v>100</v>
      </c>
      <c r="K5567" s="1739">
        <f t="shared" si="293"/>
        <v>0</v>
      </c>
      <c r="L5567" s="1737"/>
      <c r="M5567" s="1737"/>
      <c r="N5567" s="1740">
        <f t="shared" si="294"/>
        <v>0</v>
      </c>
      <c r="O5567" s="2128"/>
      <c r="P5567" s="2128"/>
      <c r="Q5567" s="2128">
        <f t="shared" si="295"/>
        <v>0</v>
      </c>
      <c r="R5567" s="2391"/>
    </row>
    <row r="5568" spans="3:18" ht="14.25" customHeight="1">
      <c r="C5568" s="1735">
        <v>15</v>
      </c>
      <c r="D5568" s="1953" t="s">
        <v>3644</v>
      </c>
      <c r="E5568" s="1736">
        <v>10</v>
      </c>
      <c r="F5568" s="1737" t="s">
        <v>508</v>
      </c>
      <c r="G5568" s="1738">
        <v>5</v>
      </c>
      <c r="H5568" s="1737">
        <v>2005</v>
      </c>
      <c r="I5568" s="1739">
        <v>263.5</v>
      </c>
      <c r="J5568" s="1737">
        <f t="shared" si="292"/>
        <v>100</v>
      </c>
      <c r="K5568" s="1739">
        <f t="shared" si="293"/>
        <v>0</v>
      </c>
      <c r="L5568" s="1737"/>
      <c r="M5568" s="1737"/>
      <c r="N5568" s="1740">
        <f t="shared" si="294"/>
        <v>0</v>
      </c>
      <c r="O5568" s="2128"/>
      <c r="P5568" s="2128"/>
      <c r="Q5568" s="2128">
        <f t="shared" si="295"/>
        <v>0</v>
      </c>
      <c r="R5568" s="2391"/>
    </row>
    <row r="5569" spans="3:18" ht="14.25" customHeight="1">
      <c r="C5569" s="1735">
        <v>16</v>
      </c>
      <c r="D5569" s="1953" t="s">
        <v>3645</v>
      </c>
      <c r="E5569" s="1736">
        <v>10</v>
      </c>
      <c r="F5569" s="1737" t="s">
        <v>508</v>
      </c>
      <c r="G5569" s="1738">
        <v>18</v>
      </c>
      <c r="H5569" s="1737">
        <v>2005</v>
      </c>
      <c r="I5569" s="1739">
        <v>1094.4000000000001</v>
      </c>
      <c r="J5569" s="1737">
        <f t="shared" si="292"/>
        <v>100</v>
      </c>
      <c r="K5569" s="1739">
        <f t="shared" si="293"/>
        <v>0</v>
      </c>
      <c r="L5569" s="1737"/>
      <c r="M5569" s="1737"/>
      <c r="N5569" s="1740">
        <f t="shared" si="294"/>
        <v>0</v>
      </c>
      <c r="O5569" s="2128"/>
      <c r="P5569" s="2128"/>
      <c r="Q5569" s="2128">
        <f t="shared" si="295"/>
        <v>0</v>
      </c>
      <c r="R5569" s="2391"/>
    </row>
    <row r="5570" spans="3:18" ht="14.25" customHeight="1">
      <c r="C5570" s="1735">
        <v>17</v>
      </c>
      <c r="D5570" s="1953" t="s">
        <v>2955</v>
      </c>
      <c r="E5570" s="1736">
        <v>10</v>
      </c>
      <c r="F5570" s="1737" t="s">
        <v>508</v>
      </c>
      <c r="G5570" s="1738">
        <v>12</v>
      </c>
      <c r="H5570" s="1737">
        <v>2005</v>
      </c>
      <c r="I5570" s="1739">
        <v>669.6</v>
      </c>
      <c r="J5570" s="1737">
        <f t="shared" si="292"/>
        <v>100</v>
      </c>
      <c r="K5570" s="1739">
        <f t="shared" si="293"/>
        <v>0</v>
      </c>
      <c r="L5570" s="1737"/>
      <c r="M5570" s="1737"/>
      <c r="N5570" s="1740">
        <f t="shared" si="294"/>
        <v>0</v>
      </c>
      <c r="O5570" s="2128"/>
      <c r="P5570" s="2128"/>
      <c r="Q5570" s="2128">
        <f t="shared" si="295"/>
        <v>0</v>
      </c>
      <c r="R5570" s="2391"/>
    </row>
    <row r="5571" spans="3:18" ht="14.25" customHeight="1">
      <c r="C5571" s="1735">
        <v>18</v>
      </c>
      <c r="D5571" s="1953" t="s">
        <v>2223</v>
      </c>
      <c r="E5571" s="1736">
        <v>10</v>
      </c>
      <c r="F5571" s="1737" t="s">
        <v>508</v>
      </c>
      <c r="G5571" s="1738">
        <v>23</v>
      </c>
      <c r="H5571" s="1737">
        <v>2005</v>
      </c>
      <c r="I5571" s="1739">
        <v>1122.4000000000001</v>
      </c>
      <c r="J5571" s="1737">
        <f t="shared" si="292"/>
        <v>100</v>
      </c>
      <c r="K5571" s="1739">
        <f t="shared" si="293"/>
        <v>0</v>
      </c>
      <c r="L5571" s="1737"/>
      <c r="M5571" s="1737"/>
      <c r="N5571" s="1740">
        <f t="shared" si="294"/>
        <v>0</v>
      </c>
      <c r="O5571" s="2128"/>
      <c r="P5571" s="2128"/>
      <c r="Q5571" s="2128">
        <f t="shared" si="295"/>
        <v>0</v>
      </c>
      <c r="R5571" s="2391"/>
    </row>
    <row r="5572" spans="3:18" ht="14.25" customHeight="1">
      <c r="C5572" s="1735">
        <v>19</v>
      </c>
      <c r="D5572" s="1953" t="s">
        <v>6408</v>
      </c>
      <c r="E5572" s="1736">
        <v>10</v>
      </c>
      <c r="F5572" s="1737" t="s">
        <v>508</v>
      </c>
      <c r="G5572" s="1738">
        <v>7</v>
      </c>
      <c r="H5572" s="1737">
        <v>2005</v>
      </c>
      <c r="I5572" s="1739">
        <v>283.5</v>
      </c>
      <c r="J5572" s="1737">
        <f t="shared" si="292"/>
        <v>100</v>
      </c>
      <c r="K5572" s="1739">
        <f t="shared" si="293"/>
        <v>0</v>
      </c>
      <c r="L5572" s="1737"/>
      <c r="M5572" s="1737"/>
      <c r="N5572" s="1740">
        <f t="shared" si="294"/>
        <v>0</v>
      </c>
      <c r="O5572" s="2128"/>
      <c r="P5572" s="2128"/>
      <c r="Q5572" s="2128">
        <f t="shared" si="295"/>
        <v>0</v>
      </c>
      <c r="R5572" s="2391"/>
    </row>
    <row r="5573" spans="3:18" ht="14.25" customHeight="1">
      <c r="C5573" s="1735">
        <v>20</v>
      </c>
      <c r="D5573" s="1953" t="s">
        <v>3646</v>
      </c>
      <c r="E5573" s="1736">
        <v>10</v>
      </c>
      <c r="F5573" s="1737" t="s">
        <v>508</v>
      </c>
      <c r="G5573" s="1738">
        <v>10</v>
      </c>
      <c r="H5573" s="1737">
        <v>2005</v>
      </c>
      <c r="I5573" s="1739">
        <v>557</v>
      </c>
      <c r="J5573" s="1737">
        <f t="shared" si="292"/>
        <v>100</v>
      </c>
      <c r="K5573" s="1739">
        <f t="shared" si="293"/>
        <v>0</v>
      </c>
      <c r="L5573" s="1737"/>
      <c r="M5573" s="1737"/>
      <c r="N5573" s="1740">
        <f t="shared" si="294"/>
        <v>0</v>
      </c>
      <c r="O5573" s="2128"/>
      <c r="P5573" s="2128"/>
      <c r="Q5573" s="2128">
        <f t="shared" si="295"/>
        <v>0</v>
      </c>
      <c r="R5573" s="2391"/>
    </row>
    <row r="5574" spans="3:18" ht="14.25" customHeight="1">
      <c r="C5574" s="1735">
        <v>21</v>
      </c>
      <c r="D5574" s="1953" t="s">
        <v>3647</v>
      </c>
      <c r="E5574" s="1736">
        <v>10</v>
      </c>
      <c r="F5574" s="1737" t="s">
        <v>508</v>
      </c>
      <c r="G5574" s="1738">
        <v>3</v>
      </c>
      <c r="H5574" s="1737">
        <v>2005</v>
      </c>
      <c r="I5574" s="1739">
        <v>405</v>
      </c>
      <c r="J5574" s="1737">
        <f t="shared" si="292"/>
        <v>100</v>
      </c>
      <c r="K5574" s="1739">
        <f t="shared" si="293"/>
        <v>0</v>
      </c>
      <c r="L5574" s="1737"/>
      <c r="M5574" s="1737"/>
      <c r="N5574" s="1740">
        <f t="shared" si="294"/>
        <v>0</v>
      </c>
      <c r="O5574" s="2128"/>
      <c r="P5574" s="2128"/>
      <c r="Q5574" s="2128">
        <f t="shared" si="295"/>
        <v>0</v>
      </c>
      <c r="R5574" s="2391"/>
    </row>
    <row r="5575" spans="3:18" ht="14.25" customHeight="1">
      <c r="C5575" s="1735">
        <v>22</v>
      </c>
      <c r="D5575" s="1953" t="s">
        <v>3648</v>
      </c>
      <c r="E5575" s="1736">
        <v>10</v>
      </c>
      <c r="F5575" s="1737" t="s">
        <v>508</v>
      </c>
      <c r="G5575" s="1738">
        <v>5</v>
      </c>
      <c r="H5575" s="1737">
        <v>2005</v>
      </c>
      <c r="I5575" s="1739">
        <v>633.5</v>
      </c>
      <c r="J5575" s="1737">
        <f t="shared" si="292"/>
        <v>100</v>
      </c>
      <c r="K5575" s="1739">
        <f t="shared" si="293"/>
        <v>0</v>
      </c>
      <c r="L5575" s="1737"/>
      <c r="M5575" s="1737"/>
      <c r="N5575" s="1740">
        <f t="shared" si="294"/>
        <v>0</v>
      </c>
      <c r="O5575" s="2128"/>
      <c r="P5575" s="2128"/>
      <c r="Q5575" s="2128">
        <f t="shared" si="295"/>
        <v>0</v>
      </c>
      <c r="R5575" s="2391"/>
    </row>
    <row r="5576" spans="3:18" ht="14.25" customHeight="1">
      <c r="C5576" s="1735">
        <v>23</v>
      </c>
      <c r="D5576" s="1953" t="s">
        <v>6409</v>
      </c>
      <c r="E5576" s="1736">
        <v>10</v>
      </c>
      <c r="F5576" s="1737" t="s">
        <v>508</v>
      </c>
      <c r="G5576" s="1738">
        <v>20</v>
      </c>
      <c r="H5576" s="1737">
        <v>2005</v>
      </c>
      <c r="I5576" s="1739">
        <v>2534</v>
      </c>
      <c r="J5576" s="1737">
        <f t="shared" si="292"/>
        <v>100</v>
      </c>
      <c r="K5576" s="1739">
        <f t="shared" si="293"/>
        <v>0</v>
      </c>
      <c r="L5576" s="1737"/>
      <c r="M5576" s="1737"/>
      <c r="N5576" s="1740">
        <f t="shared" si="294"/>
        <v>0</v>
      </c>
      <c r="O5576" s="2128"/>
      <c r="P5576" s="2128"/>
      <c r="Q5576" s="2128">
        <f t="shared" si="295"/>
        <v>0</v>
      </c>
      <c r="R5576" s="2391"/>
    </row>
    <row r="5577" spans="3:18" ht="14.25" customHeight="1">
      <c r="C5577" s="1735">
        <v>24</v>
      </c>
      <c r="D5577" s="1953" t="s">
        <v>2128</v>
      </c>
      <c r="E5577" s="1736">
        <v>10</v>
      </c>
      <c r="F5577" s="1737" t="s">
        <v>508</v>
      </c>
      <c r="G5577" s="1738">
        <v>1</v>
      </c>
      <c r="H5577" s="1737">
        <v>2005</v>
      </c>
      <c r="I5577" s="1739">
        <v>126.7</v>
      </c>
      <c r="J5577" s="1737">
        <f t="shared" si="292"/>
        <v>100</v>
      </c>
      <c r="K5577" s="1739">
        <f t="shared" si="293"/>
        <v>0</v>
      </c>
      <c r="L5577" s="1737"/>
      <c r="M5577" s="1737"/>
      <c r="N5577" s="1740">
        <f t="shared" si="294"/>
        <v>0</v>
      </c>
      <c r="O5577" s="2128"/>
      <c r="P5577" s="2128"/>
      <c r="Q5577" s="2128">
        <f t="shared" si="295"/>
        <v>0</v>
      </c>
      <c r="R5577" s="2391"/>
    </row>
    <row r="5578" spans="3:18" ht="14.25" customHeight="1">
      <c r="C5578" s="1735">
        <v>25</v>
      </c>
      <c r="D5578" s="1953" t="s">
        <v>3649</v>
      </c>
      <c r="E5578" s="1736">
        <v>10</v>
      </c>
      <c r="F5578" s="1737" t="s">
        <v>508</v>
      </c>
      <c r="G5578" s="1738">
        <v>8</v>
      </c>
      <c r="H5578" s="1737">
        <v>2005</v>
      </c>
      <c r="I5578" s="1739">
        <v>1216</v>
      </c>
      <c r="J5578" s="1737">
        <f t="shared" si="292"/>
        <v>100</v>
      </c>
      <c r="K5578" s="1739">
        <f t="shared" si="293"/>
        <v>0</v>
      </c>
      <c r="L5578" s="1737"/>
      <c r="M5578" s="1737"/>
      <c r="N5578" s="1740">
        <f t="shared" si="294"/>
        <v>0</v>
      </c>
      <c r="O5578" s="2128"/>
      <c r="P5578" s="2128"/>
      <c r="Q5578" s="2128">
        <f t="shared" si="295"/>
        <v>0</v>
      </c>
      <c r="R5578" s="2391"/>
    </row>
    <row r="5579" spans="3:18" ht="14.25" customHeight="1">
      <c r="C5579" s="1735">
        <v>26</v>
      </c>
      <c r="D5579" s="1953" t="s">
        <v>6410</v>
      </c>
      <c r="E5579" s="1736">
        <v>10</v>
      </c>
      <c r="F5579" s="1737" t="s">
        <v>508</v>
      </c>
      <c r="G5579" s="1738">
        <v>2</v>
      </c>
      <c r="H5579" s="1737">
        <v>2005</v>
      </c>
      <c r="I5579" s="1739">
        <v>304</v>
      </c>
      <c r="J5579" s="1737">
        <f t="shared" si="292"/>
        <v>100</v>
      </c>
      <c r="K5579" s="1739">
        <f t="shared" si="293"/>
        <v>0</v>
      </c>
      <c r="L5579" s="1737"/>
      <c r="M5579" s="1737"/>
      <c r="N5579" s="1740">
        <f t="shared" si="294"/>
        <v>0</v>
      </c>
      <c r="O5579" s="2128"/>
      <c r="P5579" s="2128"/>
      <c r="Q5579" s="2128">
        <f t="shared" si="295"/>
        <v>0</v>
      </c>
      <c r="R5579" s="2391"/>
    </row>
    <row r="5580" spans="3:18" ht="14.25" customHeight="1">
      <c r="C5580" s="1735">
        <v>27</v>
      </c>
      <c r="D5580" s="1953" t="s">
        <v>2122</v>
      </c>
      <c r="E5580" s="1736">
        <v>10</v>
      </c>
      <c r="F5580" s="1737" t="s">
        <v>508</v>
      </c>
      <c r="G5580" s="1738">
        <v>1</v>
      </c>
      <c r="H5580" s="1737">
        <v>2005</v>
      </c>
      <c r="I5580" s="1739">
        <v>253.4</v>
      </c>
      <c r="J5580" s="1737">
        <f t="shared" si="292"/>
        <v>100</v>
      </c>
      <c r="K5580" s="1739">
        <f t="shared" si="293"/>
        <v>0</v>
      </c>
      <c r="L5580" s="1737"/>
      <c r="M5580" s="1737"/>
      <c r="N5580" s="1740">
        <f t="shared" si="294"/>
        <v>0</v>
      </c>
      <c r="O5580" s="2128"/>
      <c r="P5580" s="2128"/>
      <c r="Q5580" s="2128">
        <f t="shared" si="295"/>
        <v>0</v>
      </c>
      <c r="R5580" s="2391"/>
    </row>
    <row r="5581" spans="3:18" ht="14.25" customHeight="1">
      <c r="C5581" s="1735">
        <v>28</v>
      </c>
      <c r="D5581" s="1953" t="s">
        <v>3650</v>
      </c>
      <c r="E5581" s="1736">
        <v>10</v>
      </c>
      <c r="F5581" s="1737" t="s">
        <v>508</v>
      </c>
      <c r="G5581" s="1738">
        <v>12</v>
      </c>
      <c r="H5581" s="1737">
        <v>2005</v>
      </c>
      <c r="I5581" s="1739">
        <v>486</v>
      </c>
      <c r="J5581" s="1737">
        <f t="shared" si="292"/>
        <v>100</v>
      </c>
      <c r="K5581" s="1739">
        <f t="shared" si="293"/>
        <v>0</v>
      </c>
      <c r="L5581" s="1737"/>
      <c r="M5581" s="1737"/>
      <c r="N5581" s="1740">
        <f t="shared" si="294"/>
        <v>0</v>
      </c>
      <c r="O5581" s="2128"/>
      <c r="P5581" s="2128"/>
      <c r="Q5581" s="2128">
        <f t="shared" si="295"/>
        <v>0</v>
      </c>
      <c r="R5581" s="2391"/>
    </row>
    <row r="5582" spans="3:18" ht="14.25" customHeight="1">
      <c r="C5582" s="1735">
        <v>29</v>
      </c>
      <c r="D5582" s="1953" t="s">
        <v>2125</v>
      </c>
      <c r="E5582" s="1736">
        <v>10</v>
      </c>
      <c r="F5582" s="1737" t="s">
        <v>508</v>
      </c>
      <c r="G5582" s="1738">
        <v>4</v>
      </c>
      <c r="H5582" s="1737">
        <v>2007</v>
      </c>
      <c r="I5582" s="1739">
        <v>360</v>
      </c>
      <c r="J5582" s="1737">
        <f t="shared" si="292"/>
        <v>100</v>
      </c>
      <c r="K5582" s="1739">
        <f t="shared" si="293"/>
        <v>0</v>
      </c>
      <c r="L5582" s="1737"/>
      <c r="M5582" s="1737"/>
      <c r="N5582" s="1740">
        <f t="shared" si="294"/>
        <v>0</v>
      </c>
      <c r="O5582" s="2128"/>
      <c r="P5582" s="2128"/>
      <c r="Q5582" s="2128">
        <f t="shared" si="295"/>
        <v>0</v>
      </c>
      <c r="R5582" s="2391"/>
    </row>
    <row r="5583" spans="3:18" ht="14.25" customHeight="1">
      <c r="C5583" s="1735">
        <v>30</v>
      </c>
      <c r="D5583" s="1953" t="s">
        <v>2130</v>
      </c>
      <c r="E5583" s="1736">
        <v>10</v>
      </c>
      <c r="F5583" s="1737" t="s">
        <v>508</v>
      </c>
      <c r="G5583" s="1738">
        <v>4</v>
      </c>
      <c r="H5583" s="1737">
        <v>2007</v>
      </c>
      <c r="I5583" s="1739">
        <v>160</v>
      </c>
      <c r="J5583" s="1737">
        <f t="shared" si="292"/>
        <v>100</v>
      </c>
      <c r="K5583" s="1739">
        <f t="shared" si="293"/>
        <v>0</v>
      </c>
      <c r="L5583" s="1737"/>
      <c r="M5583" s="1737"/>
      <c r="N5583" s="1740">
        <f t="shared" si="294"/>
        <v>0</v>
      </c>
      <c r="O5583" s="2128"/>
      <c r="P5583" s="2128"/>
      <c r="Q5583" s="2128">
        <f t="shared" si="295"/>
        <v>0</v>
      </c>
      <c r="R5583" s="2391"/>
    </row>
    <row r="5584" spans="3:18" ht="14.25" customHeight="1">
      <c r="C5584" s="1735">
        <v>31</v>
      </c>
      <c r="D5584" s="1953" t="s">
        <v>3651</v>
      </c>
      <c r="E5584" s="1736">
        <v>10</v>
      </c>
      <c r="F5584" s="1737" t="s">
        <v>508</v>
      </c>
      <c r="G5584" s="1738">
        <v>3</v>
      </c>
      <c r="H5584" s="1737">
        <v>2007</v>
      </c>
      <c r="I5584" s="1739">
        <v>456</v>
      </c>
      <c r="J5584" s="1737">
        <f t="shared" si="292"/>
        <v>100</v>
      </c>
      <c r="K5584" s="1739">
        <f t="shared" si="293"/>
        <v>0</v>
      </c>
      <c r="L5584" s="1737"/>
      <c r="M5584" s="1737"/>
      <c r="N5584" s="1740">
        <f t="shared" si="294"/>
        <v>0</v>
      </c>
      <c r="O5584" s="2128"/>
      <c r="P5584" s="2128"/>
      <c r="Q5584" s="2128">
        <f t="shared" si="295"/>
        <v>0</v>
      </c>
      <c r="R5584" s="2391"/>
    </row>
    <row r="5585" spans="3:18" ht="14.25" customHeight="1">
      <c r="C5585" s="1735">
        <v>32</v>
      </c>
      <c r="D5585" s="1953" t="s">
        <v>2219</v>
      </c>
      <c r="E5585" s="1736">
        <v>10</v>
      </c>
      <c r="F5585" s="1737" t="s">
        <v>508</v>
      </c>
      <c r="G5585" s="1738">
        <v>4</v>
      </c>
      <c r="H5585" s="1737">
        <v>2007</v>
      </c>
      <c r="I5585" s="1739">
        <v>212</v>
      </c>
      <c r="J5585" s="1737">
        <f t="shared" si="292"/>
        <v>100</v>
      </c>
      <c r="K5585" s="1739">
        <f t="shared" si="293"/>
        <v>0</v>
      </c>
      <c r="L5585" s="1737"/>
      <c r="M5585" s="1737"/>
      <c r="N5585" s="1740">
        <f t="shared" si="294"/>
        <v>0</v>
      </c>
      <c r="O5585" s="2128"/>
      <c r="P5585" s="2128"/>
      <c r="Q5585" s="2128">
        <f t="shared" si="295"/>
        <v>0</v>
      </c>
      <c r="R5585" s="2391"/>
    </row>
    <row r="5586" spans="3:18" ht="14.25" customHeight="1">
      <c r="C5586" s="1735">
        <v>33</v>
      </c>
      <c r="D5586" s="1953" t="s">
        <v>6411</v>
      </c>
      <c r="E5586" s="1736">
        <v>10</v>
      </c>
      <c r="F5586" s="1737" t="s">
        <v>508</v>
      </c>
      <c r="G5586" s="1738">
        <v>4</v>
      </c>
      <c r="H5586" s="1737">
        <v>2007</v>
      </c>
      <c r="I5586" s="1739">
        <v>416</v>
      </c>
      <c r="J5586" s="1737">
        <f t="shared" si="292"/>
        <v>100</v>
      </c>
      <c r="K5586" s="1739">
        <f t="shared" si="293"/>
        <v>0</v>
      </c>
      <c r="L5586" s="1737"/>
      <c r="M5586" s="1737"/>
      <c r="N5586" s="1740">
        <f t="shared" si="294"/>
        <v>0</v>
      </c>
      <c r="O5586" s="2128"/>
      <c r="P5586" s="2128"/>
      <c r="Q5586" s="2128">
        <f t="shared" si="295"/>
        <v>0</v>
      </c>
      <c r="R5586" s="2391"/>
    </row>
    <row r="5587" spans="3:18" ht="14.25" customHeight="1">
      <c r="C5587" s="1735">
        <v>34</v>
      </c>
      <c r="D5587" s="1953" t="s">
        <v>3652</v>
      </c>
      <c r="E5587" s="1736">
        <v>10</v>
      </c>
      <c r="F5587" s="1737" t="s">
        <v>508</v>
      </c>
      <c r="G5587" s="1738">
        <v>4</v>
      </c>
      <c r="H5587" s="1737">
        <v>2007</v>
      </c>
      <c r="I5587" s="1739">
        <v>212</v>
      </c>
      <c r="J5587" s="1737">
        <f t="shared" si="292"/>
        <v>100</v>
      </c>
      <c r="K5587" s="1739">
        <f t="shared" si="293"/>
        <v>0</v>
      </c>
      <c r="L5587" s="1737"/>
      <c r="M5587" s="1737"/>
      <c r="N5587" s="1740">
        <f t="shared" si="294"/>
        <v>0</v>
      </c>
      <c r="O5587" s="2128"/>
      <c r="P5587" s="2128"/>
      <c r="Q5587" s="2128">
        <f t="shared" si="295"/>
        <v>0</v>
      </c>
      <c r="R5587" s="2391"/>
    </row>
    <row r="5588" spans="3:18" ht="14.25" customHeight="1">
      <c r="C5588" s="1735">
        <v>35</v>
      </c>
      <c r="D5588" s="1953" t="s">
        <v>2160</v>
      </c>
      <c r="E5588" s="1736">
        <v>10</v>
      </c>
      <c r="F5588" s="1737" t="s">
        <v>508</v>
      </c>
      <c r="G5588" s="1738">
        <v>2</v>
      </c>
      <c r="H5588" s="1737">
        <v>2007</v>
      </c>
      <c r="I5588" s="1739">
        <v>1200</v>
      </c>
      <c r="J5588" s="1737">
        <f t="shared" si="292"/>
        <v>100</v>
      </c>
      <c r="K5588" s="1739">
        <f t="shared" si="293"/>
        <v>0</v>
      </c>
      <c r="L5588" s="1737"/>
      <c r="M5588" s="1737"/>
      <c r="N5588" s="1740">
        <f t="shared" si="294"/>
        <v>0</v>
      </c>
      <c r="O5588" s="2128"/>
      <c r="P5588" s="2128"/>
      <c r="Q5588" s="2128">
        <f t="shared" si="295"/>
        <v>0</v>
      </c>
      <c r="R5588" s="2391"/>
    </row>
    <row r="5589" spans="3:18" ht="14.25" customHeight="1">
      <c r="C5589" s="1735">
        <v>36</v>
      </c>
      <c r="D5589" s="1953" t="s">
        <v>2125</v>
      </c>
      <c r="E5589" s="1736">
        <v>10</v>
      </c>
      <c r="F5589" s="1737" t="s">
        <v>508</v>
      </c>
      <c r="G5589" s="1738">
        <v>2</v>
      </c>
      <c r="H5589" s="1737">
        <v>2007</v>
      </c>
      <c r="I5589" s="1739">
        <v>225</v>
      </c>
      <c r="J5589" s="1737">
        <f t="shared" si="292"/>
        <v>100</v>
      </c>
      <c r="K5589" s="1739">
        <f t="shared" si="293"/>
        <v>0</v>
      </c>
      <c r="L5589" s="1737"/>
      <c r="M5589" s="1737"/>
      <c r="N5589" s="1740">
        <f t="shared" si="294"/>
        <v>0</v>
      </c>
      <c r="O5589" s="2128"/>
      <c r="P5589" s="2128"/>
      <c r="Q5589" s="2128">
        <f t="shared" si="295"/>
        <v>0</v>
      </c>
      <c r="R5589" s="2391"/>
    </row>
    <row r="5590" spans="3:18" ht="14.25" customHeight="1">
      <c r="C5590" s="1735">
        <v>37</v>
      </c>
      <c r="D5590" s="1953" t="s">
        <v>2950</v>
      </c>
      <c r="E5590" s="1736">
        <v>10</v>
      </c>
      <c r="F5590" s="1737" t="s">
        <v>508</v>
      </c>
      <c r="G5590" s="1738">
        <v>3</v>
      </c>
      <c r="H5590" s="1737">
        <v>2007</v>
      </c>
      <c r="I5590" s="1739">
        <v>315</v>
      </c>
      <c r="J5590" s="1737">
        <f t="shared" si="292"/>
        <v>100</v>
      </c>
      <c r="K5590" s="1739">
        <f t="shared" si="293"/>
        <v>0</v>
      </c>
      <c r="L5590" s="1737"/>
      <c r="M5590" s="1737"/>
      <c r="N5590" s="1740">
        <f t="shared" si="294"/>
        <v>0</v>
      </c>
      <c r="O5590" s="2128"/>
      <c r="P5590" s="2128"/>
      <c r="Q5590" s="2128">
        <f t="shared" si="295"/>
        <v>0</v>
      </c>
      <c r="R5590" s="2391"/>
    </row>
    <row r="5591" spans="3:18" ht="14.25" customHeight="1">
      <c r="C5591" s="1735">
        <v>38</v>
      </c>
      <c r="D5591" s="1953" t="s">
        <v>2126</v>
      </c>
      <c r="E5591" s="1736">
        <v>10</v>
      </c>
      <c r="F5591" s="1737" t="s">
        <v>508</v>
      </c>
      <c r="G5591" s="1738">
        <v>5</v>
      </c>
      <c r="H5591" s="1737">
        <v>2007</v>
      </c>
      <c r="I5591" s="1739">
        <v>375</v>
      </c>
      <c r="J5591" s="1737">
        <f t="shared" si="292"/>
        <v>100</v>
      </c>
      <c r="K5591" s="1739">
        <f t="shared" si="293"/>
        <v>0</v>
      </c>
      <c r="L5591" s="1737"/>
      <c r="M5591" s="1737"/>
      <c r="N5591" s="1740">
        <f t="shared" si="294"/>
        <v>0</v>
      </c>
      <c r="O5591" s="2128"/>
      <c r="P5591" s="2128"/>
      <c r="Q5591" s="2128">
        <f t="shared" si="295"/>
        <v>0</v>
      </c>
      <c r="R5591" s="2391"/>
    </row>
    <row r="5592" spans="3:18" ht="14.25" customHeight="1">
      <c r="C5592" s="1735">
        <v>39</v>
      </c>
      <c r="D5592" s="1953" t="s">
        <v>2129</v>
      </c>
      <c r="E5592" s="1736">
        <v>10</v>
      </c>
      <c r="F5592" s="1737" t="s">
        <v>508</v>
      </c>
      <c r="G5592" s="1738">
        <v>8</v>
      </c>
      <c r="H5592" s="1737">
        <v>2008</v>
      </c>
      <c r="I5592" s="1739">
        <v>800</v>
      </c>
      <c r="J5592" s="1737">
        <f t="shared" si="292"/>
        <v>100</v>
      </c>
      <c r="K5592" s="1739">
        <f t="shared" si="293"/>
        <v>0</v>
      </c>
      <c r="L5592" s="1737"/>
      <c r="M5592" s="1737"/>
      <c r="N5592" s="1740">
        <f t="shared" si="294"/>
        <v>0</v>
      </c>
      <c r="O5592" s="2128"/>
      <c r="P5592" s="2128"/>
      <c r="Q5592" s="2128">
        <f t="shared" si="295"/>
        <v>0</v>
      </c>
      <c r="R5592" s="2391"/>
    </row>
    <row r="5593" spans="3:18" ht="14.25" customHeight="1">
      <c r="C5593" s="1735">
        <v>40</v>
      </c>
      <c r="D5593" s="1953" t="s">
        <v>2130</v>
      </c>
      <c r="E5593" s="1736">
        <v>10</v>
      </c>
      <c r="F5593" s="1737" t="s">
        <v>508</v>
      </c>
      <c r="G5593" s="1738">
        <v>7</v>
      </c>
      <c r="H5593" s="1737">
        <v>2008</v>
      </c>
      <c r="I5593" s="1739">
        <v>245</v>
      </c>
      <c r="J5593" s="1737">
        <f t="shared" si="292"/>
        <v>100</v>
      </c>
      <c r="K5593" s="1739">
        <f t="shared" si="293"/>
        <v>0</v>
      </c>
      <c r="L5593" s="1737"/>
      <c r="M5593" s="1737"/>
      <c r="N5593" s="1740">
        <f t="shared" si="294"/>
        <v>0</v>
      </c>
      <c r="O5593" s="2128"/>
      <c r="P5593" s="2128"/>
      <c r="Q5593" s="2128">
        <f t="shared" si="295"/>
        <v>0</v>
      </c>
      <c r="R5593" s="2391"/>
    </row>
    <row r="5594" spans="3:18" ht="14.25" customHeight="1">
      <c r="C5594" s="1735">
        <v>41</v>
      </c>
      <c r="D5594" s="1953" t="s">
        <v>3653</v>
      </c>
      <c r="E5594" s="1736">
        <v>10</v>
      </c>
      <c r="F5594" s="1737" t="s">
        <v>508</v>
      </c>
      <c r="G5594" s="1738">
        <v>5</v>
      </c>
      <c r="H5594" s="1737">
        <v>2008</v>
      </c>
      <c r="I5594" s="1739">
        <v>550</v>
      </c>
      <c r="J5594" s="1737">
        <f t="shared" si="292"/>
        <v>100</v>
      </c>
      <c r="K5594" s="1739">
        <f t="shared" si="293"/>
        <v>0</v>
      </c>
      <c r="L5594" s="1737"/>
      <c r="M5594" s="1737"/>
      <c r="N5594" s="1740">
        <f t="shared" si="294"/>
        <v>0</v>
      </c>
      <c r="O5594" s="2128"/>
      <c r="P5594" s="2128"/>
      <c r="Q5594" s="2128">
        <f t="shared" si="295"/>
        <v>0</v>
      </c>
      <c r="R5594" s="2391"/>
    </row>
    <row r="5595" spans="3:18" ht="14.25" customHeight="1">
      <c r="C5595" s="1735">
        <v>42</v>
      </c>
      <c r="D5595" s="1953" t="s">
        <v>3395</v>
      </c>
      <c r="E5595" s="1736">
        <v>10</v>
      </c>
      <c r="F5595" s="1737" t="s">
        <v>508</v>
      </c>
      <c r="G5595" s="1738">
        <v>10</v>
      </c>
      <c r="H5595" s="1737">
        <v>2008</v>
      </c>
      <c r="I5595" s="1739">
        <v>650</v>
      </c>
      <c r="J5595" s="1737">
        <f t="shared" si="292"/>
        <v>100</v>
      </c>
      <c r="K5595" s="1739">
        <f t="shared" si="293"/>
        <v>0</v>
      </c>
      <c r="L5595" s="1737"/>
      <c r="M5595" s="1737"/>
      <c r="N5595" s="1740">
        <f t="shared" si="294"/>
        <v>0</v>
      </c>
      <c r="O5595" s="2128"/>
      <c r="P5595" s="2128"/>
      <c r="Q5595" s="2128">
        <f t="shared" si="295"/>
        <v>0</v>
      </c>
      <c r="R5595" s="2391"/>
    </row>
    <row r="5596" spans="3:18" ht="14.25" customHeight="1">
      <c r="C5596" s="1735">
        <v>43</v>
      </c>
      <c r="D5596" s="1953" t="s">
        <v>2950</v>
      </c>
      <c r="E5596" s="1736">
        <v>10</v>
      </c>
      <c r="F5596" s="1737" t="s">
        <v>508</v>
      </c>
      <c r="G5596" s="1738">
        <v>1</v>
      </c>
      <c r="H5596" s="1737">
        <v>2008</v>
      </c>
      <c r="I5596" s="1739">
        <v>150</v>
      </c>
      <c r="J5596" s="1737">
        <f t="shared" si="292"/>
        <v>100</v>
      </c>
      <c r="K5596" s="1739">
        <f t="shared" si="293"/>
        <v>0</v>
      </c>
      <c r="L5596" s="1737"/>
      <c r="M5596" s="1737"/>
      <c r="N5596" s="1740">
        <f t="shared" si="294"/>
        <v>0</v>
      </c>
      <c r="O5596" s="2128"/>
      <c r="P5596" s="2128"/>
      <c r="Q5596" s="2128">
        <f t="shared" si="295"/>
        <v>0</v>
      </c>
      <c r="R5596" s="2391"/>
    </row>
    <row r="5597" spans="3:18" ht="14.25" customHeight="1">
      <c r="C5597" s="1735">
        <v>44</v>
      </c>
      <c r="D5597" s="1953" t="s">
        <v>3649</v>
      </c>
      <c r="E5597" s="1736">
        <v>10</v>
      </c>
      <c r="F5597" s="1737" t="s">
        <v>508</v>
      </c>
      <c r="G5597" s="1738">
        <v>1</v>
      </c>
      <c r="H5597" s="1737">
        <v>2008</v>
      </c>
      <c r="I5597" s="1739">
        <v>130</v>
      </c>
      <c r="J5597" s="1737">
        <f t="shared" si="292"/>
        <v>100</v>
      </c>
      <c r="K5597" s="1739">
        <f t="shared" si="293"/>
        <v>0</v>
      </c>
      <c r="L5597" s="1737"/>
      <c r="M5597" s="1737"/>
      <c r="N5597" s="1740">
        <f t="shared" si="294"/>
        <v>0</v>
      </c>
      <c r="O5597" s="2128"/>
      <c r="P5597" s="2128"/>
      <c r="Q5597" s="2128">
        <f t="shared" si="295"/>
        <v>0</v>
      </c>
      <c r="R5597" s="2391"/>
    </row>
    <row r="5598" spans="3:18" ht="14.25" customHeight="1">
      <c r="C5598" s="1735">
        <v>45</v>
      </c>
      <c r="D5598" s="1953" t="s">
        <v>2129</v>
      </c>
      <c r="E5598" s="1736">
        <v>10</v>
      </c>
      <c r="F5598" s="1737" t="s">
        <v>508</v>
      </c>
      <c r="G5598" s="1738">
        <v>1</v>
      </c>
      <c r="H5598" s="1737">
        <v>2008</v>
      </c>
      <c r="I5598" s="1739">
        <v>100</v>
      </c>
      <c r="J5598" s="1737">
        <f t="shared" si="292"/>
        <v>100</v>
      </c>
      <c r="K5598" s="1739">
        <f t="shared" si="293"/>
        <v>0</v>
      </c>
      <c r="L5598" s="1737"/>
      <c r="M5598" s="1737"/>
      <c r="N5598" s="1740">
        <f t="shared" si="294"/>
        <v>0</v>
      </c>
      <c r="O5598" s="2128"/>
      <c r="P5598" s="2128"/>
      <c r="Q5598" s="2128">
        <f t="shared" si="295"/>
        <v>0</v>
      </c>
      <c r="R5598" s="2391"/>
    </row>
    <row r="5599" spans="3:18" ht="14.25" customHeight="1">
      <c r="C5599" s="1735">
        <v>46</v>
      </c>
      <c r="D5599" s="1953" t="s">
        <v>2129</v>
      </c>
      <c r="E5599" s="1736">
        <v>10</v>
      </c>
      <c r="F5599" s="1737" t="s">
        <v>508</v>
      </c>
      <c r="G5599" s="1738">
        <v>1</v>
      </c>
      <c r="H5599" s="1737">
        <v>2008</v>
      </c>
      <c r="I5599" s="1739">
        <v>130</v>
      </c>
      <c r="J5599" s="1737">
        <f t="shared" si="292"/>
        <v>100</v>
      </c>
      <c r="K5599" s="1739">
        <f t="shared" si="293"/>
        <v>0</v>
      </c>
      <c r="L5599" s="1737"/>
      <c r="M5599" s="1737"/>
      <c r="N5599" s="1740">
        <f t="shared" si="294"/>
        <v>0</v>
      </c>
      <c r="O5599" s="2128"/>
      <c r="P5599" s="2128"/>
      <c r="Q5599" s="2128">
        <f t="shared" si="295"/>
        <v>0</v>
      </c>
      <c r="R5599" s="2391"/>
    </row>
    <row r="5600" spans="3:18" ht="14.25" customHeight="1">
      <c r="C5600" s="1735">
        <v>47</v>
      </c>
      <c r="D5600" s="1953" t="s">
        <v>2131</v>
      </c>
      <c r="E5600" s="1736">
        <v>10</v>
      </c>
      <c r="F5600" s="1737" t="s">
        <v>508</v>
      </c>
      <c r="G5600" s="1738">
        <v>3</v>
      </c>
      <c r="H5600" s="1737">
        <v>2008</v>
      </c>
      <c r="I5600" s="1739">
        <v>195</v>
      </c>
      <c r="J5600" s="1737">
        <f t="shared" si="292"/>
        <v>100</v>
      </c>
      <c r="K5600" s="1739">
        <f t="shared" si="293"/>
        <v>0</v>
      </c>
      <c r="L5600" s="1737"/>
      <c r="M5600" s="1737"/>
      <c r="N5600" s="1740">
        <f t="shared" si="294"/>
        <v>0</v>
      </c>
      <c r="O5600" s="2128"/>
      <c r="P5600" s="2128"/>
      <c r="Q5600" s="2128">
        <f t="shared" si="295"/>
        <v>0</v>
      </c>
      <c r="R5600" s="2391"/>
    </row>
    <row r="5601" spans="3:18" ht="14.25" customHeight="1">
      <c r="C5601" s="1735">
        <v>48</v>
      </c>
      <c r="D5601" s="1953" t="s">
        <v>2131</v>
      </c>
      <c r="E5601" s="1736">
        <v>10</v>
      </c>
      <c r="F5601" s="1737" t="s">
        <v>508</v>
      </c>
      <c r="G5601" s="1738">
        <v>2</v>
      </c>
      <c r="H5601" s="1737">
        <v>2008</v>
      </c>
      <c r="I5601" s="1739">
        <v>220</v>
      </c>
      <c r="J5601" s="1737">
        <f t="shared" si="292"/>
        <v>100</v>
      </c>
      <c r="K5601" s="1739">
        <f t="shared" si="293"/>
        <v>0</v>
      </c>
      <c r="L5601" s="1737"/>
      <c r="M5601" s="1737"/>
      <c r="N5601" s="1740">
        <f t="shared" si="294"/>
        <v>0</v>
      </c>
      <c r="O5601" s="2128"/>
      <c r="P5601" s="2128"/>
      <c r="Q5601" s="2128">
        <f t="shared" si="295"/>
        <v>0</v>
      </c>
      <c r="R5601" s="2391"/>
    </row>
    <row r="5602" spans="3:18" ht="14.25" customHeight="1">
      <c r="C5602" s="1735">
        <v>49</v>
      </c>
      <c r="D5602" s="1953" t="s">
        <v>2129</v>
      </c>
      <c r="E5602" s="1736">
        <v>10</v>
      </c>
      <c r="F5602" s="1737" t="s">
        <v>508</v>
      </c>
      <c r="G5602" s="1738">
        <v>1</v>
      </c>
      <c r="H5602" s="1737">
        <v>2008</v>
      </c>
      <c r="I5602" s="1739">
        <v>100</v>
      </c>
      <c r="J5602" s="1737">
        <f t="shared" si="292"/>
        <v>100</v>
      </c>
      <c r="K5602" s="1739">
        <f t="shared" si="293"/>
        <v>0</v>
      </c>
      <c r="L5602" s="1737"/>
      <c r="M5602" s="1737"/>
      <c r="N5602" s="1740">
        <f t="shared" si="294"/>
        <v>0</v>
      </c>
      <c r="O5602" s="2128"/>
      <c r="P5602" s="2128"/>
      <c r="Q5602" s="2128">
        <f t="shared" si="295"/>
        <v>0</v>
      </c>
      <c r="R5602" s="2391"/>
    </row>
    <row r="5603" spans="3:18" ht="14.25" customHeight="1">
      <c r="C5603" s="1735">
        <v>50</v>
      </c>
      <c r="D5603" s="1953" t="s">
        <v>2130</v>
      </c>
      <c r="E5603" s="1736">
        <v>10</v>
      </c>
      <c r="F5603" s="1737" t="s">
        <v>508</v>
      </c>
      <c r="G5603" s="1738">
        <v>4</v>
      </c>
      <c r="H5603" s="1737">
        <v>2008</v>
      </c>
      <c r="I5603" s="1739">
        <v>158</v>
      </c>
      <c r="J5603" s="1737">
        <f t="shared" si="292"/>
        <v>100</v>
      </c>
      <c r="K5603" s="1739">
        <f t="shared" si="293"/>
        <v>0</v>
      </c>
      <c r="L5603" s="1737"/>
      <c r="M5603" s="1737"/>
      <c r="N5603" s="1740">
        <f t="shared" si="294"/>
        <v>0</v>
      </c>
      <c r="O5603" s="2128"/>
      <c r="P5603" s="2128"/>
      <c r="Q5603" s="2128">
        <f t="shared" si="295"/>
        <v>0</v>
      </c>
      <c r="R5603" s="2391"/>
    </row>
    <row r="5604" spans="3:18" ht="14.25" customHeight="1">
      <c r="C5604" s="1735">
        <v>51</v>
      </c>
      <c r="D5604" s="1953" t="s">
        <v>2125</v>
      </c>
      <c r="E5604" s="1736">
        <v>10</v>
      </c>
      <c r="F5604" s="1737" t="s">
        <v>508</v>
      </c>
      <c r="G5604" s="1738">
        <v>2</v>
      </c>
      <c r="H5604" s="1737">
        <v>2008</v>
      </c>
      <c r="I5604" s="1739">
        <v>178</v>
      </c>
      <c r="J5604" s="1737">
        <f t="shared" si="292"/>
        <v>100</v>
      </c>
      <c r="K5604" s="1739">
        <f t="shared" si="293"/>
        <v>0</v>
      </c>
      <c r="L5604" s="1737"/>
      <c r="M5604" s="1737"/>
      <c r="N5604" s="1740">
        <f t="shared" si="294"/>
        <v>0</v>
      </c>
      <c r="O5604" s="2128"/>
      <c r="P5604" s="2128"/>
      <c r="Q5604" s="2128">
        <f t="shared" si="295"/>
        <v>0</v>
      </c>
      <c r="R5604" s="2391"/>
    </row>
    <row r="5605" spans="3:18" ht="14.25" customHeight="1">
      <c r="C5605" s="1735">
        <v>52</v>
      </c>
      <c r="D5605" s="1953" t="s">
        <v>2160</v>
      </c>
      <c r="E5605" s="1736">
        <v>10</v>
      </c>
      <c r="F5605" s="1737" t="s">
        <v>508</v>
      </c>
      <c r="G5605" s="1738">
        <v>1</v>
      </c>
      <c r="H5605" s="1737">
        <v>2008</v>
      </c>
      <c r="I5605" s="1739">
        <v>400</v>
      </c>
      <c r="J5605" s="1737">
        <f t="shared" si="292"/>
        <v>100</v>
      </c>
      <c r="K5605" s="1739">
        <f t="shared" si="293"/>
        <v>0</v>
      </c>
      <c r="L5605" s="1737"/>
      <c r="M5605" s="1737"/>
      <c r="N5605" s="1740">
        <f t="shared" si="294"/>
        <v>0</v>
      </c>
      <c r="O5605" s="2128"/>
      <c r="P5605" s="2128"/>
      <c r="Q5605" s="2128">
        <f t="shared" si="295"/>
        <v>0</v>
      </c>
      <c r="R5605" s="2391"/>
    </row>
    <row r="5606" spans="3:18" ht="14.25" customHeight="1">
      <c r="C5606" s="1735">
        <v>53</v>
      </c>
      <c r="D5606" s="1953" t="s">
        <v>3912</v>
      </c>
      <c r="E5606" s="1736">
        <v>10</v>
      </c>
      <c r="F5606" s="1737" t="s">
        <v>508</v>
      </c>
      <c r="G5606" s="1738">
        <v>1</v>
      </c>
      <c r="H5606" s="1737">
        <v>2008</v>
      </c>
      <c r="I5606" s="1739">
        <v>130</v>
      </c>
      <c r="J5606" s="1737">
        <f t="shared" si="292"/>
        <v>100</v>
      </c>
      <c r="K5606" s="1739">
        <f t="shared" si="293"/>
        <v>0</v>
      </c>
      <c r="L5606" s="1737"/>
      <c r="M5606" s="1737"/>
      <c r="N5606" s="1740">
        <f t="shared" si="294"/>
        <v>0</v>
      </c>
      <c r="O5606" s="2128"/>
      <c r="P5606" s="2128"/>
      <c r="Q5606" s="2128">
        <f t="shared" si="295"/>
        <v>0</v>
      </c>
      <c r="R5606" s="2391"/>
    </row>
    <row r="5607" spans="3:18" ht="14.25" customHeight="1">
      <c r="C5607" s="1735">
        <v>54</v>
      </c>
      <c r="D5607" s="1953" t="s">
        <v>6412</v>
      </c>
      <c r="E5607" s="1736">
        <v>10</v>
      </c>
      <c r="F5607" s="1737" t="s">
        <v>508</v>
      </c>
      <c r="G5607" s="1738">
        <v>1</v>
      </c>
      <c r="H5607" s="1737">
        <v>2008</v>
      </c>
      <c r="I5607" s="1739">
        <v>150</v>
      </c>
      <c r="J5607" s="1737">
        <f t="shared" si="292"/>
        <v>100</v>
      </c>
      <c r="K5607" s="1739">
        <f t="shared" si="293"/>
        <v>0</v>
      </c>
      <c r="L5607" s="1737"/>
      <c r="M5607" s="1737"/>
      <c r="N5607" s="1740">
        <f t="shared" si="294"/>
        <v>0</v>
      </c>
      <c r="O5607" s="2128"/>
      <c r="P5607" s="2128"/>
      <c r="Q5607" s="2128">
        <f t="shared" si="295"/>
        <v>0</v>
      </c>
      <c r="R5607" s="2391"/>
    </row>
    <row r="5608" spans="3:18" ht="14.25" customHeight="1">
      <c r="C5608" s="1735">
        <v>55</v>
      </c>
      <c r="D5608" s="1953" t="s">
        <v>2127</v>
      </c>
      <c r="E5608" s="1736">
        <v>10</v>
      </c>
      <c r="F5608" s="1737" t="s">
        <v>508</v>
      </c>
      <c r="G5608" s="1738">
        <v>1</v>
      </c>
      <c r="H5608" s="1737">
        <v>2008</v>
      </c>
      <c r="I5608" s="1739">
        <v>49.5</v>
      </c>
      <c r="J5608" s="1737">
        <f t="shared" si="292"/>
        <v>100</v>
      </c>
      <c r="K5608" s="1739">
        <f t="shared" si="293"/>
        <v>0</v>
      </c>
      <c r="L5608" s="1737"/>
      <c r="M5608" s="1737"/>
      <c r="N5608" s="1740">
        <f t="shared" si="294"/>
        <v>0</v>
      </c>
      <c r="O5608" s="2128"/>
      <c r="P5608" s="2128"/>
      <c r="Q5608" s="2128">
        <f t="shared" si="295"/>
        <v>0</v>
      </c>
      <c r="R5608" s="2391"/>
    </row>
    <row r="5609" spans="3:18" ht="14.25" customHeight="1">
      <c r="C5609" s="1735">
        <v>56</v>
      </c>
      <c r="D5609" s="1953" t="s">
        <v>2160</v>
      </c>
      <c r="E5609" s="1736">
        <v>10</v>
      </c>
      <c r="F5609" s="1737" t="s">
        <v>508</v>
      </c>
      <c r="G5609" s="1738">
        <v>2</v>
      </c>
      <c r="H5609" s="1737">
        <v>2009</v>
      </c>
      <c r="I5609" s="1739">
        <v>444</v>
      </c>
      <c r="J5609" s="1737">
        <f t="shared" si="292"/>
        <v>100</v>
      </c>
      <c r="K5609" s="1739">
        <f t="shared" si="293"/>
        <v>0</v>
      </c>
      <c r="L5609" s="1737"/>
      <c r="M5609" s="1737"/>
      <c r="N5609" s="1740">
        <f t="shared" si="294"/>
        <v>0</v>
      </c>
      <c r="O5609" s="2128"/>
      <c r="P5609" s="2128"/>
      <c r="Q5609" s="2128">
        <f t="shared" si="295"/>
        <v>0</v>
      </c>
      <c r="R5609" s="2391"/>
    </row>
    <row r="5610" spans="3:18" ht="14.25" customHeight="1">
      <c r="C5610" s="1735">
        <v>57</v>
      </c>
      <c r="D5610" s="1953" t="s">
        <v>6413</v>
      </c>
      <c r="E5610" s="1736">
        <v>10</v>
      </c>
      <c r="F5610" s="1737" t="s">
        <v>508</v>
      </c>
      <c r="G5610" s="1738">
        <v>4</v>
      </c>
      <c r="H5610" s="1737">
        <v>2009</v>
      </c>
      <c r="I5610" s="1739">
        <v>912</v>
      </c>
      <c r="J5610" s="1737">
        <f t="shared" si="292"/>
        <v>100</v>
      </c>
      <c r="K5610" s="1739">
        <f t="shared" si="293"/>
        <v>0</v>
      </c>
      <c r="L5610" s="1737"/>
      <c r="M5610" s="1737"/>
      <c r="N5610" s="1740">
        <f t="shared" si="294"/>
        <v>0</v>
      </c>
      <c r="O5610" s="2128"/>
      <c r="P5610" s="2128"/>
      <c r="Q5610" s="2128">
        <f t="shared" si="295"/>
        <v>0</v>
      </c>
      <c r="R5610" s="2391"/>
    </row>
    <row r="5611" spans="3:18" ht="14.25" customHeight="1">
      <c r="C5611" s="1735">
        <v>58</v>
      </c>
      <c r="D5611" s="1953" t="s">
        <v>2162</v>
      </c>
      <c r="E5611" s="1736">
        <v>10</v>
      </c>
      <c r="F5611" s="1737" t="s">
        <v>508</v>
      </c>
      <c r="G5611" s="1738">
        <v>2</v>
      </c>
      <c r="H5611" s="1737">
        <v>2009</v>
      </c>
      <c r="I5611" s="1739">
        <v>444</v>
      </c>
      <c r="J5611" s="1737">
        <f t="shared" si="292"/>
        <v>100</v>
      </c>
      <c r="K5611" s="1739">
        <f t="shared" si="293"/>
        <v>0</v>
      </c>
      <c r="L5611" s="1737"/>
      <c r="M5611" s="1737"/>
      <c r="N5611" s="1740">
        <f t="shared" si="294"/>
        <v>0</v>
      </c>
      <c r="O5611" s="2128"/>
      <c r="P5611" s="2128"/>
      <c r="Q5611" s="2128">
        <f t="shared" si="295"/>
        <v>0</v>
      </c>
      <c r="R5611" s="2391"/>
    </row>
    <row r="5612" spans="3:18" ht="14.25" customHeight="1">
      <c r="C5612" s="1735">
        <v>59</v>
      </c>
      <c r="D5612" s="1953" t="s">
        <v>2160</v>
      </c>
      <c r="E5612" s="1736">
        <v>10</v>
      </c>
      <c r="F5612" s="1737" t="s">
        <v>508</v>
      </c>
      <c r="G5612" s="1738">
        <v>2</v>
      </c>
      <c r="H5612" s="1737">
        <v>2009</v>
      </c>
      <c r="I5612" s="1739">
        <v>444</v>
      </c>
      <c r="J5612" s="1737">
        <f t="shared" si="292"/>
        <v>100</v>
      </c>
      <c r="K5612" s="1739">
        <f t="shared" si="293"/>
        <v>0</v>
      </c>
      <c r="L5612" s="1737"/>
      <c r="M5612" s="1737"/>
      <c r="N5612" s="1740">
        <f t="shared" si="294"/>
        <v>0</v>
      </c>
      <c r="O5612" s="2128"/>
      <c r="P5612" s="2128"/>
      <c r="Q5612" s="2128">
        <f t="shared" si="295"/>
        <v>0</v>
      </c>
      <c r="R5612" s="2391"/>
    </row>
    <row r="5613" spans="3:18" ht="14.25" customHeight="1">
      <c r="C5613" s="1735">
        <v>60</v>
      </c>
      <c r="D5613" s="1953" t="s">
        <v>6413</v>
      </c>
      <c r="E5613" s="1736">
        <v>10</v>
      </c>
      <c r="F5613" s="1737" t="s">
        <v>508</v>
      </c>
      <c r="G5613" s="1738">
        <v>4</v>
      </c>
      <c r="H5613" s="1737">
        <v>2009</v>
      </c>
      <c r="I5613" s="1739">
        <v>954.04</v>
      </c>
      <c r="J5613" s="1737">
        <f t="shared" si="292"/>
        <v>100</v>
      </c>
      <c r="K5613" s="1739">
        <f t="shared" si="293"/>
        <v>0</v>
      </c>
      <c r="L5613" s="1737"/>
      <c r="M5613" s="1737"/>
      <c r="N5613" s="1740">
        <f t="shared" si="294"/>
        <v>0</v>
      </c>
      <c r="O5613" s="2128"/>
      <c r="P5613" s="2128"/>
      <c r="Q5613" s="2128">
        <f t="shared" si="295"/>
        <v>0</v>
      </c>
      <c r="R5613" s="2391"/>
    </row>
    <row r="5614" spans="3:18" ht="14.25" customHeight="1">
      <c r="C5614" s="1735">
        <v>61</v>
      </c>
      <c r="D5614" s="1953" t="s">
        <v>2162</v>
      </c>
      <c r="E5614" s="1736">
        <v>10</v>
      </c>
      <c r="F5614" s="1737" t="s">
        <v>508</v>
      </c>
      <c r="G5614" s="1738">
        <v>2</v>
      </c>
      <c r="H5614" s="1737">
        <v>2009</v>
      </c>
      <c r="I5614" s="1739">
        <v>445.25</v>
      </c>
      <c r="J5614" s="1737">
        <f t="shared" si="292"/>
        <v>100</v>
      </c>
      <c r="K5614" s="1739">
        <f t="shared" si="293"/>
        <v>0</v>
      </c>
      <c r="L5614" s="1737"/>
      <c r="M5614" s="1737"/>
      <c r="N5614" s="1740">
        <f t="shared" si="294"/>
        <v>0</v>
      </c>
      <c r="O5614" s="2128"/>
      <c r="P5614" s="2128"/>
      <c r="Q5614" s="2128">
        <f t="shared" si="295"/>
        <v>0</v>
      </c>
      <c r="R5614" s="2391"/>
    </row>
    <row r="5615" spans="3:18" ht="14.25" customHeight="1">
      <c r="C5615" s="1735">
        <v>62</v>
      </c>
      <c r="D5615" s="1953" t="s">
        <v>3654</v>
      </c>
      <c r="E5615" s="1736">
        <v>10</v>
      </c>
      <c r="F5615" s="1737" t="s">
        <v>508</v>
      </c>
      <c r="G5615" s="1738">
        <v>3</v>
      </c>
      <c r="H5615" s="1737">
        <v>2010</v>
      </c>
      <c r="I5615" s="1739">
        <v>584.29999999999995</v>
      </c>
      <c r="J5615" s="1737">
        <f t="shared" si="292"/>
        <v>100</v>
      </c>
      <c r="K5615" s="1739">
        <f t="shared" si="293"/>
        <v>0</v>
      </c>
      <c r="L5615" s="1737"/>
      <c r="M5615" s="1737"/>
      <c r="N5615" s="1740">
        <f t="shared" si="294"/>
        <v>0</v>
      </c>
      <c r="O5615" s="2128"/>
      <c r="P5615" s="2128"/>
      <c r="Q5615" s="2128">
        <f t="shared" si="295"/>
        <v>0</v>
      </c>
      <c r="R5615" s="2391"/>
    </row>
    <row r="5616" spans="3:18" ht="14.25" customHeight="1">
      <c r="C5616" s="1735">
        <v>63</v>
      </c>
      <c r="D5616" s="1953" t="s">
        <v>3655</v>
      </c>
      <c r="E5616" s="1736">
        <v>10</v>
      </c>
      <c r="F5616" s="1737" t="s">
        <v>508</v>
      </c>
      <c r="G5616" s="1738">
        <v>3</v>
      </c>
      <c r="H5616" s="1737">
        <v>2010</v>
      </c>
      <c r="I5616" s="1739">
        <v>221.46</v>
      </c>
      <c r="J5616" s="1737">
        <f t="shared" si="292"/>
        <v>100</v>
      </c>
      <c r="K5616" s="1739">
        <f t="shared" si="293"/>
        <v>0</v>
      </c>
      <c r="L5616" s="1737"/>
      <c r="M5616" s="1737"/>
      <c r="N5616" s="1740">
        <f t="shared" si="294"/>
        <v>0</v>
      </c>
      <c r="O5616" s="2128"/>
      <c r="P5616" s="2128"/>
      <c r="Q5616" s="2128">
        <f t="shared" si="295"/>
        <v>0</v>
      </c>
      <c r="R5616" s="2391"/>
    </row>
    <row r="5617" spans="3:18" ht="14.25" customHeight="1">
      <c r="C5617" s="1735">
        <v>64</v>
      </c>
      <c r="D5617" s="1953" t="s">
        <v>6414</v>
      </c>
      <c r="E5617" s="1736">
        <v>10</v>
      </c>
      <c r="F5617" s="1737" t="s">
        <v>508</v>
      </c>
      <c r="G5617" s="1738">
        <v>3</v>
      </c>
      <c r="H5617" s="1737">
        <v>2010</v>
      </c>
      <c r="I5617" s="1739">
        <v>221.46</v>
      </c>
      <c r="J5617" s="1737">
        <f t="shared" si="292"/>
        <v>100</v>
      </c>
      <c r="K5617" s="1739">
        <f t="shared" si="293"/>
        <v>0</v>
      </c>
      <c r="L5617" s="1737"/>
      <c r="M5617" s="1737"/>
      <c r="N5617" s="1740">
        <f t="shared" si="294"/>
        <v>0</v>
      </c>
      <c r="O5617" s="2128"/>
      <c r="P5617" s="2128"/>
      <c r="Q5617" s="2128">
        <f t="shared" si="295"/>
        <v>0</v>
      </c>
      <c r="R5617" s="2391"/>
    </row>
    <row r="5618" spans="3:18" ht="14.25" customHeight="1">
      <c r="C5618" s="1735">
        <v>65</v>
      </c>
      <c r="D5618" s="1953" t="s">
        <v>6415</v>
      </c>
      <c r="E5618" s="1736">
        <v>10</v>
      </c>
      <c r="F5618" s="1737" t="s">
        <v>508</v>
      </c>
      <c r="G5618" s="1738">
        <v>3</v>
      </c>
      <c r="H5618" s="1737">
        <v>2010</v>
      </c>
      <c r="I5618" s="1739">
        <v>232.53</v>
      </c>
      <c r="J5618" s="1737">
        <f t="shared" ref="J5618:J5681" si="296">IF(($J$14-H5618)*J$4380&gt;100,100,($J$14-H5618)*J$4380)</f>
        <v>100</v>
      </c>
      <c r="K5618" s="1739">
        <f t="shared" si="293"/>
        <v>0</v>
      </c>
      <c r="L5618" s="1737"/>
      <c r="M5618" s="1737"/>
      <c r="N5618" s="1740">
        <f t="shared" si="294"/>
        <v>0</v>
      </c>
      <c r="O5618" s="2128"/>
      <c r="P5618" s="2128"/>
      <c r="Q5618" s="2128">
        <f t="shared" si="295"/>
        <v>0</v>
      </c>
      <c r="R5618" s="2391"/>
    </row>
    <row r="5619" spans="3:18" ht="14.25" customHeight="1">
      <c r="C5619" s="1735">
        <v>66</v>
      </c>
      <c r="D5619" s="1953" t="s">
        <v>3656</v>
      </c>
      <c r="E5619" s="1736">
        <v>10</v>
      </c>
      <c r="F5619" s="1737" t="s">
        <v>508</v>
      </c>
      <c r="G5619" s="1738">
        <v>3</v>
      </c>
      <c r="H5619" s="1737">
        <v>2010</v>
      </c>
      <c r="I5619" s="1739">
        <v>553.21</v>
      </c>
      <c r="J5619" s="1737">
        <f t="shared" si="296"/>
        <v>100</v>
      </c>
      <c r="K5619" s="1739">
        <f t="shared" si="293"/>
        <v>0</v>
      </c>
      <c r="L5619" s="1737"/>
      <c r="M5619" s="1737"/>
      <c r="N5619" s="1740">
        <f t="shared" si="294"/>
        <v>0</v>
      </c>
      <c r="O5619" s="2128"/>
      <c r="P5619" s="2128"/>
      <c r="Q5619" s="2128">
        <f t="shared" si="295"/>
        <v>0</v>
      </c>
      <c r="R5619" s="2391"/>
    </row>
    <row r="5620" spans="3:18" ht="14.25" customHeight="1">
      <c r="C5620" s="1735">
        <v>67</v>
      </c>
      <c r="D5620" s="1953" t="s">
        <v>6416</v>
      </c>
      <c r="E5620" s="1736">
        <v>10</v>
      </c>
      <c r="F5620" s="1737" t="s">
        <v>508</v>
      </c>
      <c r="G5620" s="1738">
        <v>5</v>
      </c>
      <c r="H5620" s="1737">
        <v>2010</v>
      </c>
      <c r="I5620" s="1739">
        <v>1143.44</v>
      </c>
      <c r="J5620" s="1737">
        <f t="shared" si="296"/>
        <v>100</v>
      </c>
      <c r="K5620" s="1739">
        <f t="shared" si="293"/>
        <v>0</v>
      </c>
      <c r="L5620" s="1737"/>
      <c r="M5620" s="1737"/>
      <c r="N5620" s="1740">
        <f t="shared" si="294"/>
        <v>0</v>
      </c>
      <c r="O5620" s="2128"/>
      <c r="P5620" s="2128"/>
      <c r="Q5620" s="2128">
        <f t="shared" si="295"/>
        <v>0</v>
      </c>
      <c r="R5620" s="2391"/>
    </row>
    <row r="5621" spans="3:18" ht="14.25" customHeight="1">
      <c r="C5621" s="1735">
        <v>68</v>
      </c>
      <c r="D5621" s="1953" t="s">
        <v>2958</v>
      </c>
      <c r="E5621" s="1736">
        <v>10</v>
      </c>
      <c r="F5621" s="1737" t="s">
        <v>508</v>
      </c>
      <c r="G5621" s="1738">
        <v>1</v>
      </c>
      <c r="H5621" s="1737">
        <v>2010</v>
      </c>
      <c r="I5621" s="1739">
        <v>317.18</v>
      </c>
      <c r="J5621" s="1737">
        <f t="shared" si="296"/>
        <v>100</v>
      </c>
      <c r="K5621" s="1739">
        <f t="shared" si="293"/>
        <v>0</v>
      </c>
      <c r="L5621" s="1737"/>
      <c r="M5621" s="1737"/>
      <c r="N5621" s="1740">
        <f t="shared" si="294"/>
        <v>0</v>
      </c>
      <c r="O5621" s="2128"/>
      <c r="P5621" s="2128"/>
      <c r="Q5621" s="2128">
        <f t="shared" si="295"/>
        <v>0</v>
      </c>
      <c r="R5621" s="2391"/>
    </row>
    <row r="5622" spans="3:18" ht="14.25" customHeight="1">
      <c r="C5622" s="1735">
        <v>69</v>
      </c>
      <c r="D5622" s="1953" t="s">
        <v>3657</v>
      </c>
      <c r="E5622" s="1736">
        <v>10</v>
      </c>
      <c r="F5622" s="1737" t="s">
        <v>508</v>
      </c>
      <c r="G5622" s="1738">
        <v>7</v>
      </c>
      <c r="H5622" s="1737">
        <v>2010</v>
      </c>
      <c r="I5622" s="1739">
        <v>718.07</v>
      </c>
      <c r="J5622" s="1737">
        <f t="shared" si="296"/>
        <v>100</v>
      </c>
      <c r="K5622" s="1739">
        <f t="shared" si="293"/>
        <v>0</v>
      </c>
      <c r="L5622" s="1737"/>
      <c r="M5622" s="1737"/>
      <c r="N5622" s="1740">
        <f t="shared" si="294"/>
        <v>0</v>
      </c>
      <c r="O5622" s="2128"/>
      <c r="P5622" s="2128"/>
      <c r="Q5622" s="2128">
        <f t="shared" si="295"/>
        <v>0</v>
      </c>
      <c r="R5622" s="2391"/>
    </row>
    <row r="5623" spans="3:18" ht="14.25" customHeight="1">
      <c r="C5623" s="1735">
        <v>70</v>
      </c>
      <c r="D5623" s="1953" t="s">
        <v>3658</v>
      </c>
      <c r="E5623" s="1736">
        <v>10</v>
      </c>
      <c r="F5623" s="1737" t="s">
        <v>508</v>
      </c>
      <c r="G5623" s="1738">
        <v>10</v>
      </c>
      <c r="H5623" s="1737">
        <v>2010</v>
      </c>
      <c r="I5623" s="1739">
        <v>952.08</v>
      </c>
      <c r="J5623" s="1737">
        <f t="shared" si="296"/>
        <v>100</v>
      </c>
      <c r="K5623" s="1739">
        <f t="shared" si="293"/>
        <v>0</v>
      </c>
      <c r="L5623" s="1737"/>
      <c r="M5623" s="1737"/>
      <c r="N5623" s="1740">
        <f t="shared" si="294"/>
        <v>0</v>
      </c>
      <c r="O5623" s="2128"/>
      <c r="P5623" s="2128"/>
      <c r="Q5623" s="2128">
        <f t="shared" si="295"/>
        <v>0</v>
      </c>
      <c r="R5623" s="2391"/>
    </row>
    <row r="5624" spans="3:18" ht="14.25" customHeight="1">
      <c r="C5624" s="1735">
        <v>71</v>
      </c>
      <c r="D5624" s="1953" t="s">
        <v>2125</v>
      </c>
      <c r="E5624" s="1736">
        <v>10</v>
      </c>
      <c r="F5624" s="1737" t="s">
        <v>508</v>
      </c>
      <c r="G5624" s="1738">
        <v>4</v>
      </c>
      <c r="H5624" s="1737">
        <v>2010</v>
      </c>
      <c r="I5624" s="1739">
        <v>280.52999999999997</v>
      </c>
      <c r="J5624" s="1737">
        <f t="shared" si="296"/>
        <v>100</v>
      </c>
      <c r="K5624" s="1739">
        <f t="shared" si="293"/>
        <v>0</v>
      </c>
      <c r="L5624" s="1737"/>
      <c r="M5624" s="1737"/>
      <c r="N5624" s="1740">
        <f t="shared" si="294"/>
        <v>0</v>
      </c>
      <c r="O5624" s="2128"/>
      <c r="P5624" s="2128"/>
      <c r="Q5624" s="2128">
        <f t="shared" si="295"/>
        <v>0</v>
      </c>
      <c r="R5624" s="2391"/>
    </row>
    <row r="5625" spans="3:18" ht="14.25" customHeight="1">
      <c r="C5625" s="1735">
        <v>72</v>
      </c>
      <c r="D5625" s="1953" t="s">
        <v>3659</v>
      </c>
      <c r="E5625" s="1736">
        <v>10</v>
      </c>
      <c r="F5625" s="1737" t="s">
        <v>508</v>
      </c>
      <c r="G5625" s="1738">
        <v>17</v>
      </c>
      <c r="H5625" s="1737">
        <v>2010</v>
      </c>
      <c r="I5625" s="1739">
        <v>1242.42</v>
      </c>
      <c r="J5625" s="1737">
        <f t="shared" si="296"/>
        <v>100</v>
      </c>
      <c r="K5625" s="1739">
        <f t="shared" si="293"/>
        <v>0</v>
      </c>
      <c r="L5625" s="1737"/>
      <c r="M5625" s="1737"/>
      <c r="N5625" s="1740">
        <f t="shared" si="294"/>
        <v>0</v>
      </c>
      <c r="O5625" s="2128"/>
      <c r="P5625" s="2128"/>
      <c r="Q5625" s="2128">
        <f t="shared" si="295"/>
        <v>0</v>
      </c>
      <c r="R5625" s="2391"/>
    </row>
    <row r="5626" spans="3:18" ht="14.25" customHeight="1">
      <c r="C5626" s="1735">
        <v>73</v>
      </c>
      <c r="D5626" s="1953" t="s">
        <v>3660</v>
      </c>
      <c r="E5626" s="1736">
        <v>10</v>
      </c>
      <c r="F5626" s="1737" t="s">
        <v>508</v>
      </c>
      <c r="G5626" s="1738">
        <v>2</v>
      </c>
      <c r="H5626" s="1737">
        <v>2010</v>
      </c>
      <c r="I5626" s="1739">
        <v>121.09</v>
      </c>
      <c r="J5626" s="1737">
        <f t="shared" si="296"/>
        <v>100</v>
      </c>
      <c r="K5626" s="1739">
        <f t="shared" ref="K5626:K5689" si="297">IF(J5626=100,0,I5626-I5626*J5626%)</f>
        <v>0</v>
      </c>
      <c r="L5626" s="1737"/>
      <c r="M5626" s="1737"/>
      <c r="N5626" s="1740">
        <f t="shared" ref="N5626:N5689" si="298">+L5626*M5626</f>
        <v>0</v>
      </c>
      <c r="O5626" s="2128"/>
      <c r="P5626" s="2128"/>
      <c r="Q5626" s="2128">
        <f t="shared" ref="Q5626:Q5689" si="299">+O5626*P5626</f>
        <v>0</v>
      </c>
      <c r="R5626" s="2391"/>
    </row>
    <row r="5627" spans="3:18" ht="14.25" customHeight="1">
      <c r="C5627" s="1735">
        <v>74</v>
      </c>
      <c r="D5627" s="1953" t="s">
        <v>6417</v>
      </c>
      <c r="E5627" s="1736">
        <v>10</v>
      </c>
      <c r="F5627" s="1737" t="s">
        <v>508</v>
      </c>
      <c r="G5627" s="1738">
        <v>8</v>
      </c>
      <c r="H5627" s="1737">
        <v>2010</v>
      </c>
      <c r="I5627" s="1739">
        <v>537.47</v>
      </c>
      <c r="J5627" s="1737">
        <f t="shared" si="296"/>
        <v>100</v>
      </c>
      <c r="K5627" s="1739">
        <f t="shared" si="297"/>
        <v>0</v>
      </c>
      <c r="L5627" s="1737"/>
      <c r="M5627" s="1737"/>
      <c r="N5627" s="1740">
        <f t="shared" si="298"/>
        <v>0</v>
      </c>
      <c r="O5627" s="2128"/>
      <c r="P5627" s="2128"/>
      <c r="Q5627" s="2128">
        <f t="shared" si="299"/>
        <v>0</v>
      </c>
      <c r="R5627" s="2391"/>
    </row>
    <row r="5628" spans="3:18" ht="14.25" customHeight="1">
      <c r="C5628" s="1735">
        <v>75</v>
      </c>
      <c r="D5628" s="1953" t="s">
        <v>2128</v>
      </c>
      <c r="E5628" s="1736">
        <v>10</v>
      </c>
      <c r="F5628" s="1737" t="s">
        <v>508</v>
      </c>
      <c r="G5628" s="1738">
        <v>2</v>
      </c>
      <c r="H5628" s="1737">
        <v>2010</v>
      </c>
      <c r="I5628" s="1739">
        <v>354.13</v>
      </c>
      <c r="J5628" s="1737">
        <f t="shared" si="296"/>
        <v>100</v>
      </c>
      <c r="K5628" s="1739">
        <f t="shared" si="297"/>
        <v>0</v>
      </c>
      <c r="L5628" s="1737"/>
      <c r="M5628" s="1737"/>
      <c r="N5628" s="1740">
        <f t="shared" si="298"/>
        <v>0</v>
      </c>
      <c r="O5628" s="2128"/>
      <c r="P5628" s="2128"/>
      <c r="Q5628" s="2128">
        <f t="shared" si="299"/>
        <v>0</v>
      </c>
      <c r="R5628" s="2391"/>
    </row>
    <row r="5629" spans="3:18" ht="14.25" customHeight="1">
      <c r="C5629" s="1735">
        <v>76</v>
      </c>
      <c r="D5629" s="1953" t="s">
        <v>2131</v>
      </c>
      <c r="E5629" s="1736">
        <v>10</v>
      </c>
      <c r="F5629" s="1737" t="s">
        <v>508</v>
      </c>
      <c r="G5629" s="1738">
        <v>19</v>
      </c>
      <c r="H5629" s="1737">
        <v>2010</v>
      </c>
      <c r="I5629" s="1739">
        <v>3364.25</v>
      </c>
      <c r="J5629" s="1737">
        <f t="shared" si="296"/>
        <v>100</v>
      </c>
      <c r="K5629" s="1739">
        <f t="shared" si="297"/>
        <v>0</v>
      </c>
      <c r="L5629" s="1737"/>
      <c r="M5629" s="1737"/>
      <c r="N5629" s="1740">
        <f t="shared" si="298"/>
        <v>0</v>
      </c>
      <c r="O5629" s="2128"/>
      <c r="P5629" s="2128"/>
      <c r="Q5629" s="2128">
        <f t="shared" si="299"/>
        <v>0</v>
      </c>
      <c r="R5629" s="2391"/>
    </row>
    <row r="5630" spans="3:18" ht="14.25" customHeight="1">
      <c r="C5630" s="1735">
        <v>77</v>
      </c>
      <c r="D5630" s="1953" t="s">
        <v>3661</v>
      </c>
      <c r="E5630" s="1736">
        <v>10</v>
      </c>
      <c r="F5630" s="1737" t="s">
        <v>508</v>
      </c>
      <c r="G5630" s="1738">
        <v>4</v>
      </c>
      <c r="H5630" s="1737">
        <v>2010</v>
      </c>
      <c r="I5630" s="1739">
        <v>590.27</v>
      </c>
      <c r="J5630" s="1737">
        <f t="shared" si="296"/>
        <v>100</v>
      </c>
      <c r="K5630" s="1739">
        <f t="shared" si="297"/>
        <v>0</v>
      </c>
      <c r="L5630" s="1737"/>
      <c r="M5630" s="1737"/>
      <c r="N5630" s="1740">
        <f t="shared" si="298"/>
        <v>0</v>
      </c>
      <c r="O5630" s="2128"/>
      <c r="P5630" s="2128"/>
      <c r="Q5630" s="2128">
        <f t="shared" si="299"/>
        <v>0</v>
      </c>
      <c r="R5630" s="2391"/>
    </row>
    <row r="5631" spans="3:18" ht="14.25" customHeight="1">
      <c r="C5631" s="1735">
        <v>78</v>
      </c>
      <c r="D5631" s="1953" t="s">
        <v>3649</v>
      </c>
      <c r="E5631" s="1736">
        <v>10</v>
      </c>
      <c r="F5631" s="1737" t="s">
        <v>508</v>
      </c>
      <c r="G5631" s="1738">
        <v>5</v>
      </c>
      <c r="H5631" s="1737">
        <v>2010</v>
      </c>
      <c r="I5631" s="1739">
        <v>1167.98</v>
      </c>
      <c r="J5631" s="1737">
        <f t="shared" si="296"/>
        <v>100</v>
      </c>
      <c r="K5631" s="1739">
        <f t="shared" si="297"/>
        <v>0</v>
      </c>
      <c r="L5631" s="1737"/>
      <c r="M5631" s="1737"/>
      <c r="N5631" s="1740">
        <f t="shared" si="298"/>
        <v>0</v>
      </c>
      <c r="O5631" s="2128"/>
      <c r="P5631" s="2128"/>
      <c r="Q5631" s="2128">
        <f t="shared" si="299"/>
        <v>0</v>
      </c>
      <c r="R5631" s="2391"/>
    </row>
    <row r="5632" spans="3:18" ht="14.25" customHeight="1">
      <c r="C5632" s="1735">
        <v>79</v>
      </c>
      <c r="D5632" s="1953" t="s">
        <v>3662</v>
      </c>
      <c r="E5632" s="1736">
        <v>10</v>
      </c>
      <c r="F5632" s="1737" t="s">
        <v>508</v>
      </c>
      <c r="G5632" s="1738">
        <v>61</v>
      </c>
      <c r="H5632" s="1737">
        <v>2010</v>
      </c>
      <c r="I5632" s="1739">
        <v>2152.2399999999998</v>
      </c>
      <c r="J5632" s="1737">
        <f t="shared" si="296"/>
        <v>100</v>
      </c>
      <c r="K5632" s="1739">
        <f t="shared" si="297"/>
        <v>0</v>
      </c>
      <c r="L5632" s="1737"/>
      <c r="M5632" s="1737"/>
      <c r="N5632" s="1740">
        <f t="shared" si="298"/>
        <v>0</v>
      </c>
      <c r="O5632" s="2128"/>
      <c r="P5632" s="2128"/>
      <c r="Q5632" s="2128">
        <f t="shared" si="299"/>
        <v>0</v>
      </c>
      <c r="R5632" s="2391"/>
    </row>
    <row r="5633" spans="3:18" ht="14.25" customHeight="1">
      <c r="C5633" s="1735">
        <v>80</v>
      </c>
      <c r="D5633" s="1953" t="s">
        <v>2157</v>
      </c>
      <c r="E5633" s="1736">
        <v>10</v>
      </c>
      <c r="F5633" s="1737" t="s">
        <v>508</v>
      </c>
      <c r="G5633" s="1738">
        <v>19</v>
      </c>
      <c r="H5633" s="1737">
        <v>2010</v>
      </c>
      <c r="I5633" s="1739">
        <v>1666.97</v>
      </c>
      <c r="J5633" s="1737">
        <f t="shared" si="296"/>
        <v>100</v>
      </c>
      <c r="K5633" s="1739">
        <f t="shared" si="297"/>
        <v>0</v>
      </c>
      <c r="L5633" s="1737"/>
      <c r="M5633" s="1737"/>
      <c r="N5633" s="1740">
        <f t="shared" si="298"/>
        <v>0</v>
      </c>
      <c r="O5633" s="2128"/>
      <c r="P5633" s="2128"/>
      <c r="Q5633" s="2128">
        <f t="shared" si="299"/>
        <v>0</v>
      </c>
      <c r="R5633" s="2391"/>
    </row>
    <row r="5634" spans="3:18" ht="14.25" customHeight="1">
      <c r="C5634" s="1735">
        <v>81</v>
      </c>
      <c r="D5634" s="1953" t="s">
        <v>3663</v>
      </c>
      <c r="E5634" s="1736">
        <v>10</v>
      </c>
      <c r="F5634" s="1737" t="s">
        <v>508</v>
      </c>
      <c r="G5634" s="1738">
        <v>10</v>
      </c>
      <c r="H5634" s="1737">
        <v>2010</v>
      </c>
      <c r="I5634" s="1739">
        <v>970.76</v>
      </c>
      <c r="J5634" s="1737">
        <f t="shared" si="296"/>
        <v>100</v>
      </c>
      <c r="K5634" s="1739">
        <f t="shared" si="297"/>
        <v>0</v>
      </c>
      <c r="L5634" s="1737"/>
      <c r="M5634" s="1737"/>
      <c r="N5634" s="1740">
        <f t="shared" si="298"/>
        <v>0</v>
      </c>
      <c r="O5634" s="2128"/>
      <c r="P5634" s="2128"/>
      <c r="Q5634" s="2128">
        <f t="shared" si="299"/>
        <v>0</v>
      </c>
      <c r="R5634" s="2391"/>
    </row>
    <row r="5635" spans="3:18" ht="14.25" customHeight="1">
      <c r="C5635" s="1735">
        <v>82</v>
      </c>
      <c r="D5635" s="1953" t="s">
        <v>3664</v>
      </c>
      <c r="E5635" s="1736">
        <v>10</v>
      </c>
      <c r="F5635" s="1737" t="s">
        <v>508</v>
      </c>
      <c r="G5635" s="1738">
        <v>12</v>
      </c>
      <c r="H5635" s="1737">
        <v>2010</v>
      </c>
      <c r="I5635" s="1739">
        <v>1552.96</v>
      </c>
      <c r="J5635" s="1737">
        <f t="shared" si="296"/>
        <v>100</v>
      </c>
      <c r="K5635" s="1739">
        <f t="shared" si="297"/>
        <v>0</v>
      </c>
      <c r="L5635" s="1737"/>
      <c r="M5635" s="1737"/>
      <c r="N5635" s="1740">
        <f t="shared" si="298"/>
        <v>0</v>
      </c>
      <c r="O5635" s="2128"/>
      <c r="P5635" s="2128"/>
      <c r="Q5635" s="2128">
        <f t="shared" si="299"/>
        <v>0</v>
      </c>
      <c r="R5635" s="2391"/>
    </row>
    <row r="5636" spans="3:18" ht="14.25" customHeight="1">
      <c r="C5636" s="1735">
        <v>83</v>
      </c>
      <c r="D5636" s="1953" t="s">
        <v>3665</v>
      </c>
      <c r="E5636" s="1736">
        <v>10</v>
      </c>
      <c r="F5636" s="1737" t="s">
        <v>508</v>
      </c>
      <c r="G5636" s="1738">
        <v>9</v>
      </c>
      <c r="H5636" s="1737">
        <v>2010</v>
      </c>
      <c r="I5636" s="1739">
        <v>1423.36</v>
      </c>
      <c r="J5636" s="1737">
        <f t="shared" si="296"/>
        <v>100</v>
      </c>
      <c r="K5636" s="1739">
        <f t="shared" si="297"/>
        <v>0</v>
      </c>
      <c r="L5636" s="1737"/>
      <c r="M5636" s="1737"/>
      <c r="N5636" s="1740">
        <f t="shared" si="298"/>
        <v>0</v>
      </c>
      <c r="O5636" s="2128"/>
      <c r="P5636" s="2128"/>
      <c r="Q5636" s="2128">
        <f t="shared" si="299"/>
        <v>0</v>
      </c>
      <c r="R5636" s="2391"/>
    </row>
    <row r="5637" spans="3:18" ht="14.25" customHeight="1">
      <c r="C5637" s="1735">
        <v>84</v>
      </c>
      <c r="D5637" s="1953" t="s">
        <v>3654</v>
      </c>
      <c r="E5637" s="1736">
        <v>10</v>
      </c>
      <c r="F5637" s="1737" t="s">
        <v>508</v>
      </c>
      <c r="G5637" s="1738">
        <v>2</v>
      </c>
      <c r="H5637" s="1737">
        <v>2010</v>
      </c>
      <c r="I5637" s="1739">
        <v>389.53</v>
      </c>
      <c r="J5637" s="1737">
        <f t="shared" si="296"/>
        <v>100</v>
      </c>
      <c r="K5637" s="1739">
        <f t="shared" si="297"/>
        <v>0</v>
      </c>
      <c r="L5637" s="1737"/>
      <c r="M5637" s="1737"/>
      <c r="N5637" s="1740">
        <f t="shared" si="298"/>
        <v>0</v>
      </c>
      <c r="O5637" s="2128"/>
      <c r="P5637" s="2128"/>
      <c r="Q5637" s="2128">
        <f t="shared" si="299"/>
        <v>0</v>
      </c>
      <c r="R5637" s="2391"/>
    </row>
    <row r="5638" spans="3:18" ht="14.25" customHeight="1">
      <c r="C5638" s="1735">
        <v>85</v>
      </c>
      <c r="D5638" s="1953" t="s">
        <v>3655</v>
      </c>
      <c r="E5638" s="1736">
        <v>10</v>
      </c>
      <c r="F5638" s="1737" t="s">
        <v>508</v>
      </c>
      <c r="G5638" s="1738">
        <v>2</v>
      </c>
      <c r="H5638" s="1737">
        <v>2010</v>
      </c>
      <c r="I5638" s="1739">
        <v>147.63999999999999</v>
      </c>
      <c r="J5638" s="1737">
        <f t="shared" si="296"/>
        <v>100</v>
      </c>
      <c r="K5638" s="1739">
        <f t="shared" si="297"/>
        <v>0</v>
      </c>
      <c r="L5638" s="1737"/>
      <c r="M5638" s="1737"/>
      <c r="N5638" s="1740">
        <f t="shared" si="298"/>
        <v>0</v>
      </c>
      <c r="O5638" s="2128"/>
      <c r="P5638" s="2128"/>
      <c r="Q5638" s="2128">
        <f t="shared" si="299"/>
        <v>0</v>
      </c>
      <c r="R5638" s="2391"/>
    </row>
    <row r="5639" spans="3:18" ht="14.25" customHeight="1">
      <c r="C5639" s="1735">
        <v>86</v>
      </c>
      <c r="D5639" s="1953" t="s">
        <v>6414</v>
      </c>
      <c r="E5639" s="1736">
        <v>10</v>
      </c>
      <c r="F5639" s="1737" t="s">
        <v>508</v>
      </c>
      <c r="G5639" s="1738">
        <v>2</v>
      </c>
      <c r="H5639" s="1737">
        <v>2010</v>
      </c>
      <c r="I5639" s="1739">
        <v>147.63999999999999</v>
      </c>
      <c r="J5639" s="1737">
        <f t="shared" si="296"/>
        <v>100</v>
      </c>
      <c r="K5639" s="1739">
        <f t="shared" si="297"/>
        <v>0</v>
      </c>
      <c r="L5639" s="1737"/>
      <c r="M5639" s="1737"/>
      <c r="N5639" s="1740">
        <f t="shared" si="298"/>
        <v>0</v>
      </c>
      <c r="O5639" s="2128"/>
      <c r="P5639" s="2128"/>
      <c r="Q5639" s="2128">
        <f t="shared" si="299"/>
        <v>0</v>
      </c>
      <c r="R5639" s="2391"/>
    </row>
    <row r="5640" spans="3:18" ht="14.25" customHeight="1">
      <c r="C5640" s="1735">
        <v>87</v>
      </c>
      <c r="D5640" s="1953" t="s">
        <v>6415</v>
      </c>
      <c r="E5640" s="1736">
        <v>10</v>
      </c>
      <c r="F5640" s="1737" t="s">
        <v>508</v>
      </c>
      <c r="G5640" s="1738">
        <v>2</v>
      </c>
      <c r="H5640" s="1737">
        <v>2010</v>
      </c>
      <c r="I5640" s="1739">
        <v>155.02000000000001</v>
      </c>
      <c r="J5640" s="1737">
        <f t="shared" si="296"/>
        <v>100</v>
      </c>
      <c r="K5640" s="1739">
        <f t="shared" si="297"/>
        <v>0</v>
      </c>
      <c r="L5640" s="1737"/>
      <c r="M5640" s="1737"/>
      <c r="N5640" s="1740">
        <f t="shared" si="298"/>
        <v>0</v>
      </c>
      <c r="O5640" s="2128"/>
      <c r="P5640" s="2128"/>
      <c r="Q5640" s="2128">
        <f t="shared" si="299"/>
        <v>0</v>
      </c>
      <c r="R5640" s="2391"/>
    </row>
    <row r="5641" spans="3:18" ht="14.25" customHeight="1">
      <c r="C5641" s="1735">
        <v>88</v>
      </c>
      <c r="D5641" s="1953" t="s">
        <v>3656</v>
      </c>
      <c r="E5641" s="1736">
        <v>10</v>
      </c>
      <c r="F5641" s="1737" t="s">
        <v>508</v>
      </c>
      <c r="G5641" s="1738">
        <v>3</v>
      </c>
      <c r="H5641" s="1737">
        <v>2010</v>
      </c>
      <c r="I5641" s="1739">
        <v>553.32000000000005</v>
      </c>
      <c r="J5641" s="1737">
        <f t="shared" si="296"/>
        <v>100</v>
      </c>
      <c r="K5641" s="1739">
        <f t="shared" si="297"/>
        <v>0</v>
      </c>
      <c r="L5641" s="1737"/>
      <c r="M5641" s="1737"/>
      <c r="N5641" s="1740">
        <f t="shared" si="298"/>
        <v>0</v>
      </c>
      <c r="O5641" s="2128"/>
      <c r="P5641" s="2128"/>
      <c r="Q5641" s="2128">
        <f t="shared" si="299"/>
        <v>0</v>
      </c>
      <c r="R5641" s="2391"/>
    </row>
    <row r="5642" spans="3:18" ht="14.25" customHeight="1">
      <c r="C5642" s="1735">
        <v>89</v>
      </c>
      <c r="D5642" s="1953" t="s">
        <v>6416</v>
      </c>
      <c r="E5642" s="1736">
        <v>10</v>
      </c>
      <c r="F5642" s="1737" t="s">
        <v>508</v>
      </c>
      <c r="G5642" s="1738">
        <v>4</v>
      </c>
      <c r="H5642" s="1737">
        <v>2010</v>
      </c>
      <c r="I5642" s="1739">
        <v>914.75</v>
      </c>
      <c r="J5642" s="1737">
        <f t="shared" si="296"/>
        <v>100</v>
      </c>
      <c r="K5642" s="1739">
        <f t="shared" si="297"/>
        <v>0</v>
      </c>
      <c r="L5642" s="1737"/>
      <c r="M5642" s="1737"/>
      <c r="N5642" s="1740">
        <f t="shared" si="298"/>
        <v>0</v>
      </c>
      <c r="O5642" s="2128"/>
      <c r="P5642" s="2128"/>
      <c r="Q5642" s="2128">
        <f t="shared" si="299"/>
        <v>0</v>
      </c>
      <c r="R5642" s="2391"/>
    </row>
    <row r="5643" spans="3:18" ht="14.25" customHeight="1">
      <c r="C5643" s="1735">
        <v>90</v>
      </c>
      <c r="D5643" s="1953" t="s">
        <v>2958</v>
      </c>
      <c r="E5643" s="1736">
        <v>10</v>
      </c>
      <c r="F5643" s="1737" t="s">
        <v>508</v>
      </c>
      <c r="G5643" s="1738">
        <v>1</v>
      </c>
      <c r="H5643" s="1737">
        <v>2010</v>
      </c>
      <c r="I5643" s="1739">
        <v>317.18</v>
      </c>
      <c r="J5643" s="1737">
        <f t="shared" si="296"/>
        <v>100</v>
      </c>
      <c r="K5643" s="1739">
        <f t="shared" si="297"/>
        <v>0</v>
      </c>
      <c r="L5643" s="1737"/>
      <c r="M5643" s="1737"/>
      <c r="N5643" s="1740">
        <f t="shared" si="298"/>
        <v>0</v>
      </c>
      <c r="O5643" s="2128"/>
      <c r="P5643" s="2128"/>
      <c r="Q5643" s="2128">
        <f t="shared" si="299"/>
        <v>0</v>
      </c>
      <c r="R5643" s="2391"/>
    </row>
    <row r="5644" spans="3:18" ht="14.25" customHeight="1">
      <c r="C5644" s="1735">
        <v>91</v>
      </c>
      <c r="D5644" s="1953" t="s">
        <v>3657</v>
      </c>
      <c r="E5644" s="1736">
        <v>10</v>
      </c>
      <c r="F5644" s="1737" t="s">
        <v>508</v>
      </c>
      <c r="G5644" s="1738">
        <v>7</v>
      </c>
      <c r="H5644" s="1737">
        <v>2010</v>
      </c>
      <c r="I5644" s="1739">
        <v>718.07</v>
      </c>
      <c r="J5644" s="1737">
        <f t="shared" si="296"/>
        <v>100</v>
      </c>
      <c r="K5644" s="1739">
        <f t="shared" si="297"/>
        <v>0</v>
      </c>
      <c r="L5644" s="1737"/>
      <c r="M5644" s="1737"/>
      <c r="N5644" s="1740">
        <f t="shared" si="298"/>
        <v>0</v>
      </c>
      <c r="O5644" s="2128"/>
      <c r="P5644" s="2128"/>
      <c r="Q5644" s="2128">
        <f t="shared" si="299"/>
        <v>0</v>
      </c>
      <c r="R5644" s="2391"/>
    </row>
    <row r="5645" spans="3:18" ht="14.25" customHeight="1">
      <c r="C5645" s="1735">
        <v>92</v>
      </c>
      <c r="D5645" s="1953" t="s">
        <v>3658</v>
      </c>
      <c r="E5645" s="1736">
        <v>10</v>
      </c>
      <c r="F5645" s="1737" t="s">
        <v>508</v>
      </c>
      <c r="G5645" s="1738">
        <v>10</v>
      </c>
      <c r="H5645" s="1737">
        <v>2010</v>
      </c>
      <c r="I5645" s="1739">
        <v>952.08</v>
      </c>
      <c r="J5645" s="1737">
        <f t="shared" si="296"/>
        <v>100</v>
      </c>
      <c r="K5645" s="1739">
        <f t="shared" si="297"/>
        <v>0</v>
      </c>
      <c r="L5645" s="1737"/>
      <c r="M5645" s="1737"/>
      <c r="N5645" s="1740">
        <f t="shared" si="298"/>
        <v>0</v>
      </c>
      <c r="O5645" s="2128"/>
      <c r="P5645" s="2128"/>
      <c r="Q5645" s="2128">
        <f t="shared" si="299"/>
        <v>0</v>
      </c>
      <c r="R5645" s="2391"/>
    </row>
    <row r="5646" spans="3:18" ht="14.25" customHeight="1">
      <c r="C5646" s="1735">
        <v>93</v>
      </c>
      <c r="D5646" s="1953" t="s">
        <v>2125</v>
      </c>
      <c r="E5646" s="1736">
        <v>10</v>
      </c>
      <c r="F5646" s="1737" t="s">
        <v>508</v>
      </c>
      <c r="G5646" s="1738">
        <v>4</v>
      </c>
      <c r="H5646" s="1737">
        <v>2010</v>
      </c>
      <c r="I5646" s="1739">
        <v>280.52999999999997</v>
      </c>
      <c r="J5646" s="1737">
        <f t="shared" si="296"/>
        <v>100</v>
      </c>
      <c r="K5646" s="1739">
        <f t="shared" si="297"/>
        <v>0</v>
      </c>
      <c r="L5646" s="1737"/>
      <c r="M5646" s="1737"/>
      <c r="N5646" s="1740">
        <f t="shared" si="298"/>
        <v>0</v>
      </c>
      <c r="O5646" s="2128"/>
      <c r="P5646" s="2128"/>
      <c r="Q5646" s="2128">
        <f t="shared" si="299"/>
        <v>0</v>
      </c>
      <c r="R5646" s="2391"/>
    </row>
    <row r="5647" spans="3:18" ht="14.25" customHeight="1">
      <c r="C5647" s="1735">
        <v>94</v>
      </c>
      <c r="D5647" s="1953" t="s">
        <v>3659</v>
      </c>
      <c r="E5647" s="1736">
        <v>10</v>
      </c>
      <c r="F5647" s="1737" t="s">
        <v>508</v>
      </c>
      <c r="G5647" s="1738">
        <v>17</v>
      </c>
      <c r="H5647" s="1737">
        <v>2010</v>
      </c>
      <c r="I5647" s="1739">
        <v>1242.42</v>
      </c>
      <c r="J5647" s="1737">
        <f t="shared" si="296"/>
        <v>100</v>
      </c>
      <c r="K5647" s="1739">
        <f t="shared" si="297"/>
        <v>0</v>
      </c>
      <c r="L5647" s="1737"/>
      <c r="M5647" s="1737"/>
      <c r="N5647" s="1740">
        <f t="shared" si="298"/>
        <v>0</v>
      </c>
      <c r="O5647" s="2128"/>
      <c r="P5647" s="2128"/>
      <c r="Q5647" s="2128">
        <f t="shared" si="299"/>
        <v>0</v>
      </c>
      <c r="R5647" s="2391"/>
    </row>
    <row r="5648" spans="3:18" ht="14.25" customHeight="1">
      <c r="C5648" s="1735">
        <v>95</v>
      </c>
      <c r="D5648" s="1953" t="s">
        <v>3660</v>
      </c>
      <c r="E5648" s="1736">
        <v>10</v>
      </c>
      <c r="F5648" s="1737" t="s">
        <v>508</v>
      </c>
      <c r="G5648" s="1738">
        <v>2</v>
      </c>
      <c r="H5648" s="1737">
        <v>2010</v>
      </c>
      <c r="I5648" s="1739">
        <v>121.09</v>
      </c>
      <c r="J5648" s="1737">
        <f t="shared" si="296"/>
        <v>100</v>
      </c>
      <c r="K5648" s="1739">
        <f t="shared" si="297"/>
        <v>0</v>
      </c>
      <c r="L5648" s="1737"/>
      <c r="M5648" s="1737"/>
      <c r="N5648" s="1740">
        <f t="shared" si="298"/>
        <v>0</v>
      </c>
      <c r="O5648" s="2128"/>
      <c r="P5648" s="2128"/>
      <c r="Q5648" s="2128">
        <f t="shared" si="299"/>
        <v>0</v>
      </c>
      <c r="R5648" s="2391"/>
    </row>
    <row r="5649" spans="3:18" ht="14.25" customHeight="1">
      <c r="C5649" s="1735">
        <v>96</v>
      </c>
      <c r="D5649" s="1953" t="s">
        <v>6417</v>
      </c>
      <c r="E5649" s="1736">
        <v>10</v>
      </c>
      <c r="F5649" s="1737" t="s">
        <v>508</v>
      </c>
      <c r="G5649" s="1738">
        <v>8</v>
      </c>
      <c r="H5649" s="1737">
        <v>2010</v>
      </c>
      <c r="I5649" s="1739">
        <v>537.47</v>
      </c>
      <c r="J5649" s="1737">
        <f t="shared" si="296"/>
        <v>100</v>
      </c>
      <c r="K5649" s="1739">
        <f t="shared" si="297"/>
        <v>0</v>
      </c>
      <c r="L5649" s="1737"/>
      <c r="M5649" s="1737"/>
      <c r="N5649" s="1740">
        <f t="shared" si="298"/>
        <v>0</v>
      </c>
      <c r="O5649" s="2128"/>
      <c r="P5649" s="2128"/>
      <c r="Q5649" s="2128">
        <f t="shared" si="299"/>
        <v>0</v>
      </c>
      <c r="R5649" s="2391"/>
    </row>
    <row r="5650" spans="3:18" ht="14.25" customHeight="1">
      <c r="C5650" s="1735">
        <v>97</v>
      </c>
      <c r="D5650" s="1953" t="s">
        <v>2128</v>
      </c>
      <c r="E5650" s="1736">
        <v>10</v>
      </c>
      <c r="F5650" s="1737" t="s">
        <v>508</v>
      </c>
      <c r="G5650" s="1738">
        <v>1</v>
      </c>
      <c r="H5650" s="1737">
        <v>2010</v>
      </c>
      <c r="I5650" s="1739">
        <v>177.07</v>
      </c>
      <c r="J5650" s="1737">
        <f t="shared" si="296"/>
        <v>100</v>
      </c>
      <c r="K5650" s="1739">
        <f t="shared" si="297"/>
        <v>0</v>
      </c>
      <c r="L5650" s="1737"/>
      <c r="M5650" s="1737"/>
      <c r="N5650" s="1740">
        <f t="shared" si="298"/>
        <v>0</v>
      </c>
      <c r="O5650" s="2128"/>
      <c r="P5650" s="2128"/>
      <c r="Q5650" s="2128">
        <f t="shared" si="299"/>
        <v>0</v>
      </c>
      <c r="R5650" s="2391"/>
    </row>
    <row r="5651" spans="3:18" ht="14.25" customHeight="1">
      <c r="C5651" s="1735">
        <v>98</v>
      </c>
      <c r="D5651" s="1953" t="s">
        <v>2131</v>
      </c>
      <c r="E5651" s="1736">
        <v>10</v>
      </c>
      <c r="F5651" s="1737" t="s">
        <v>508</v>
      </c>
      <c r="G5651" s="1738">
        <v>19</v>
      </c>
      <c r="H5651" s="1737">
        <v>2010</v>
      </c>
      <c r="I5651" s="1739">
        <v>3364.25</v>
      </c>
      <c r="J5651" s="1737">
        <f t="shared" si="296"/>
        <v>100</v>
      </c>
      <c r="K5651" s="1739">
        <f t="shared" si="297"/>
        <v>0</v>
      </c>
      <c r="L5651" s="1737"/>
      <c r="M5651" s="1737"/>
      <c r="N5651" s="1740">
        <f t="shared" si="298"/>
        <v>0</v>
      </c>
      <c r="O5651" s="2128"/>
      <c r="P5651" s="2128"/>
      <c r="Q5651" s="2128">
        <f t="shared" si="299"/>
        <v>0</v>
      </c>
      <c r="R5651" s="2391"/>
    </row>
    <row r="5652" spans="3:18" ht="14.25" customHeight="1">
      <c r="C5652" s="1735">
        <v>99</v>
      </c>
      <c r="D5652" s="1953" t="s">
        <v>3661</v>
      </c>
      <c r="E5652" s="1736">
        <v>10</v>
      </c>
      <c r="F5652" s="1737" t="s">
        <v>508</v>
      </c>
      <c r="G5652" s="1738">
        <v>4</v>
      </c>
      <c r="H5652" s="1737">
        <v>2010</v>
      </c>
      <c r="I5652" s="1739">
        <v>590.27</v>
      </c>
      <c r="J5652" s="1737">
        <f t="shared" si="296"/>
        <v>100</v>
      </c>
      <c r="K5652" s="1739">
        <f t="shared" si="297"/>
        <v>0</v>
      </c>
      <c r="L5652" s="1737"/>
      <c r="M5652" s="1737"/>
      <c r="N5652" s="1740">
        <f t="shared" si="298"/>
        <v>0</v>
      </c>
      <c r="O5652" s="2128"/>
      <c r="P5652" s="2128"/>
      <c r="Q5652" s="2128">
        <f t="shared" si="299"/>
        <v>0</v>
      </c>
      <c r="R5652" s="2391"/>
    </row>
    <row r="5653" spans="3:18" ht="14.25" customHeight="1">
      <c r="C5653" s="1735">
        <v>100</v>
      </c>
      <c r="D5653" s="1953" t="s">
        <v>3649</v>
      </c>
      <c r="E5653" s="1736">
        <v>10</v>
      </c>
      <c r="F5653" s="1737" t="s">
        <v>508</v>
      </c>
      <c r="G5653" s="1738">
        <v>4</v>
      </c>
      <c r="H5653" s="1737">
        <v>2010</v>
      </c>
      <c r="I5653" s="1739">
        <v>934.39</v>
      </c>
      <c r="J5653" s="1737">
        <f t="shared" si="296"/>
        <v>100</v>
      </c>
      <c r="K5653" s="1739">
        <f t="shared" si="297"/>
        <v>0</v>
      </c>
      <c r="L5653" s="1737"/>
      <c r="M5653" s="1737"/>
      <c r="N5653" s="1740">
        <f t="shared" si="298"/>
        <v>0</v>
      </c>
      <c r="O5653" s="2128"/>
      <c r="P5653" s="2128"/>
      <c r="Q5653" s="2128">
        <f t="shared" si="299"/>
        <v>0</v>
      </c>
      <c r="R5653" s="2391"/>
    </row>
    <row r="5654" spans="3:18" ht="14.25" customHeight="1">
      <c r="C5654" s="1735">
        <v>101</v>
      </c>
      <c r="D5654" s="1953" t="s">
        <v>3662</v>
      </c>
      <c r="E5654" s="1736">
        <v>10</v>
      </c>
      <c r="F5654" s="1737" t="s">
        <v>508</v>
      </c>
      <c r="G5654" s="1738">
        <v>60</v>
      </c>
      <c r="H5654" s="1737">
        <v>2010</v>
      </c>
      <c r="I5654" s="1739">
        <v>2116.9499999999998</v>
      </c>
      <c r="J5654" s="1737">
        <f t="shared" si="296"/>
        <v>100</v>
      </c>
      <c r="K5654" s="1739">
        <f t="shared" si="297"/>
        <v>0</v>
      </c>
      <c r="L5654" s="1737"/>
      <c r="M5654" s="1737"/>
      <c r="N5654" s="1740">
        <f t="shared" si="298"/>
        <v>0</v>
      </c>
      <c r="O5654" s="2128"/>
      <c r="P5654" s="2128"/>
      <c r="Q5654" s="2128">
        <f t="shared" si="299"/>
        <v>0</v>
      </c>
      <c r="R5654" s="2391"/>
    </row>
    <row r="5655" spans="3:18" ht="14.25" customHeight="1">
      <c r="C5655" s="1735">
        <v>102</v>
      </c>
      <c r="D5655" s="1953" t="s">
        <v>2157</v>
      </c>
      <c r="E5655" s="1736">
        <v>10</v>
      </c>
      <c r="F5655" s="1737" t="s">
        <v>508</v>
      </c>
      <c r="G5655" s="1738">
        <v>19</v>
      </c>
      <c r="H5655" s="1737">
        <v>2010</v>
      </c>
      <c r="I5655" s="1739">
        <v>1666.97</v>
      </c>
      <c r="J5655" s="1737">
        <f t="shared" si="296"/>
        <v>100</v>
      </c>
      <c r="K5655" s="1739">
        <f t="shared" si="297"/>
        <v>0</v>
      </c>
      <c r="L5655" s="1737"/>
      <c r="M5655" s="1737"/>
      <c r="N5655" s="1740">
        <f t="shared" si="298"/>
        <v>0</v>
      </c>
      <c r="O5655" s="2128"/>
      <c r="P5655" s="2128"/>
      <c r="Q5655" s="2128">
        <f t="shared" si="299"/>
        <v>0</v>
      </c>
      <c r="R5655" s="2391"/>
    </row>
    <row r="5656" spans="3:18" ht="14.25" customHeight="1">
      <c r="C5656" s="1735">
        <v>103</v>
      </c>
      <c r="D5656" s="1953" t="s">
        <v>2130</v>
      </c>
      <c r="E5656" s="1736">
        <v>10</v>
      </c>
      <c r="F5656" s="1737" t="s">
        <v>508</v>
      </c>
      <c r="G5656" s="1738">
        <v>2</v>
      </c>
      <c r="H5656" s="1737">
        <v>2010</v>
      </c>
      <c r="I5656" s="1739">
        <v>804.9</v>
      </c>
      <c r="J5656" s="1737">
        <f t="shared" si="296"/>
        <v>100</v>
      </c>
      <c r="K5656" s="1739">
        <f t="shared" si="297"/>
        <v>0</v>
      </c>
      <c r="L5656" s="1737"/>
      <c r="M5656" s="1737"/>
      <c r="N5656" s="1740">
        <f t="shared" si="298"/>
        <v>0</v>
      </c>
      <c r="O5656" s="2128"/>
      <c r="P5656" s="2128"/>
      <c r="Q5656" s="2128">
        <f t="shared" si="299"/>
        <v>0</v>
      </c>
      <c r="R5656" s="2391"/>
    </row>
    <row r="5657" spans="3:18" ht="14.25" customHeight="1">
      <c r="C5657" s="1735">
        <v>104</v>
      </c>
      <c r="D5657" s="1953" t="s">
        <v>3663</v>
      </c>
      <c r="E5657" s="1736">
        <v>10</v>
      </c>
      <c r="F5657" s="1737" t="s">
        <v>508</v>
      </c>
      <c r="G5657" s="1738">
        <v>3</v>
      </c>
      <c r="H5657" s="1737">
        <v>2010</v>
      </c>
      <c r="I5657" s="1739">
        <v>291.23</v>
      </c>
      <c r="J5657" s="1737">
        <f t="shared" si="296"/>
        <v>100</v>
      </c>
      <c r="K5657" s="1739">
        <f t="shared" si="297"/>
        <v>0</v>
      </c>
      <c r="L5657" s="1737"/>
      <c r="M5657" s="1737"/>
      <c r="N5657" s="1740">
        <f t="shared" si="298"/>
        <v>0</v>
      </c>
      <c r="O5657" s="2128"/>
      <c r="P5657" s="2128"/>
      <c r="Q5657" s="2128">
        <f t="shared" si="299"/>
        <v>0</v>
      </c>
      <c r="R5657" s="2391"/>
    </row>
    <row r="5658" spans="3:18" ht="14.25" customHeight="1">
      <c r="C5658" s="1735">
        <v>105</v>
      </c>
      <c r="D5658" s="1953" t="s">
        <v>3664</v>
      </c>
      <c r="E5658" s="1736">
        <v>10</v>
      </c>
      <c r="F5658" s="1737" t="s">
        <v>508</v>
      </c>
      <c r="G5658" s="1738">
        <v>8</v>
      </c>
      <c r="H5658" s="1737">
        <v>2010</v>
      </c>
      <c r="I5658" s="1739">
        <v>1035.28</v>
      </c>
      <c r="J5658" s="1737">
        <f t="shared" si="296"/>
        <v>100</v>
      </c>
      <c r="K5658" s="1739">
        <f t="shared" si="297"/>
        <v>0</v>
      </c>
      <c r="L5658" s="1737"/>
      <c r="M5658" s="1737"/>
      <c r="N5658" s="1740">
        <f t="shared" si="298"/>
        <v>0</v>
      </c>
      <c r="O5658" s="2128"/>
      <c r="P5658" s="2128"/>
      <c r="Q5658" s="2128">
        <f t="shared" si="299"/>
        <v>0</v>
      </c>
      <c r="R5658" s="2391"/>
    </row>
    <row r="5659" spans="3:18" ht="14.25" customHeight="1">
      <c r="C5659" s="1735">
        <v>106</v>
      </c>
      <c r="D5659" s="1953" t="s">
        <v>3665</v>
      </c>
      <c r="E5659" s="1736">
        <v>10</v>
      </c>
      <c r="F5659" s="1737" t="s">
        <v>508</v>
      </c>
      <c r="G5659" s="1738">
        <v>9</v>
      </c>
      <c r="H5659" s="1737">
        <v>2010</v>
      </c>
      <c r="I5659" s="1739">
        <v>1423.36</v>
      </c>
      <c r="J5659" s="1737">
        <f t="shared" si="296"/>
        <v>100</v>
      </c>
      <c r="K5659" s="1739">
        <f t="shared" si="297"/>
        <v>0</v>
      </c>
      <c r="L5659" s="1737"/>
      <c r="M5659" s="1737"/>
      <c r="N5659" s="1740">
        <f t="shared" si="298"/>
        <v>0</v>
      </c>
      <c r="O5659" s="2128"/>
      <c r="P5659" s="2128"/>
      <c r="Q5659" s="2128">
        <f t="shared" si="299"/>
        <v>0</v>
      </c>
      <c r="R5659" s="2391"/>
    </row>
    <row r="5660" spans="3:18" ht="14.25" customHeight="1">
      <c r="C5660" s="1735">
        <v>107</v>
      </c>
      <c r="D5660" s="1953" t="s">
        <v>3654</v>
      </c>
      <c r="E5660" s="1736">
        <v>10</v>
      </c>
      <c r="F5660" s="1737" t="s">
        <v>508</v>
      </c>
      <c r="G5660" s="1738">
        <v>3</v>
      </c>
      <c r="H5660" s="1737">
        <v>2011</v>
      </c>
      <c r="I5660" s="1739">
        <v>793.62</v>
      </c>
      <c r="J5660" s="1737">
        <f t="shared" si="296"/>
        <v>100</v>
      </c>
      <c r="K5660" s="1739">
        <f t="shared" si="297"/>
        <v>0</v>
      </c>
      <c r="L5660" s="1737"/>
      <c r="M5660" s="1737"/>
      <c r="N5660" s="1740">
        <f t="shared" si="298"/>
        <v>0</v>
      </c>
      <c r="O5660" s="2128"/>
      <c r="P5660" s="2128"/>
      <c r="Q5660" s="2128">
        <f t="shared" si="299"/>
        <v>0</v>
      </c>
      <c r="R5660" s="2391"/>
    </row>
    <row r="5661" spans="3:18" ht="14.25" customHeight="1">
      <c r="C5661" s="1735">
        <v>108</v>
      </c>
      <c r="D5661" s="1953" t="s">
        <v>3655</v>
      </c>
      <c r="E5661" s="1736">
        <v>10</v>
      </c>
      <c r="F5661" s="1737" t="s">
        <v>508</v>
      </c>
      <c r="G5661" s="1738">
        <v>3</v>
      </c>
      <c r="H5661" s="1737">
        <v>2011</v>
      </c>
      <c r="I5661" s="1739">
        <v>364.64</v>
      </c>
      <c r="J5661" s="1737">
        <f t="shared" si="296"/>
        <v>100</v>
      </c>
      <c r="K5661" s="1739">
        <f t="shared" si="297"/>
        <v>0</v>
      </c>
      <c r="L5661" s="1737"/>
      <c r="M5661" s="1737"/>
      <c r="N5661" s="1740">
        <f t="shared" si="298"/>
        <v>0</v>
      </c>
      <c r="O5661" s="2128"/>
      <c r="P5661" s="2128"/>
      <c r="Q5661" s="2128">
        <f t="shared" si="299"/>
        <v>0</v>
      </c>
      <c r="R5661" s="2391"/>
    </row>
    <row r="5662" spans="3:18" ht="14.25" customHeight="1">
      <c r="C5662" s="1735">
        <v>109</v>
      </c>
      <c r="D5662" s="1953" t="s">
        <v>6414</v>
      </c>
      <c r="E5662" s="1736">
        <v>10</v>
      </c>
      <c r="F5662" s="1737" t="s">
        <v>508</v>
      </c>
      <c r="G5662" s="1738">
        <v>3</v>
      </c>
      <c r="H5662" s="1737">
        <v>2011</v>
      </c>
      <c r="I5662" s="1739">
        <v>386.09</v>
      </c>
      <c r="J5662" s="1737">
        <f t="shared" si="296"/>
        <v>100</v>
      </c>
      <c r="K5662" s="1739">
        <f t="shared" si="297"/>
        <v>0</v>
      </c>
      <c r="L5662" s="1737"/>
      <c r="M5662" s="1737"/>
      <c r="N5662" s="1740">
        <f t="shared" si="298"/>
        <v>0</v>
      </c>
      <c r="O5662" s="2128"/>
      <c r="P5662" s="2128"/>
      <c r="Q5662" s="2128">
        <f t="shared" si="299"/>
        <v>0</v>
      </c>
      <c r="R5662" s="2391"/>
    </row>
    <row r="5663" spans="3:18" ht="14.25" customHeight="1">
      <c r="C5663" s="1735">
        <v>110</v>
      </c>
      <c r="D5663" s="1953" t="s">
        <v>6415</v>
      </c>
      <c r="E5663" s="1736">
        <v>10</v>
      </c>
      <c r="F5663" s="1737" t="s">
        <v>508</v>
      </c>
      <c r="G5663" s="1738">
        <v>3</v>
      </c>
      <c r="H5663" s="1737">
        <v>2011</v>
      </c>
      <c r="I5663" s="1739">
        <v>321.82</v>
      </c>
      <c r="J5663" s="1737">
        <f t="shared" si="296"/>
        <v>100</v>
      </c>
      <c r="K5663" s="1739">
        <f t="shared" si="297"/>
        <v>0</v>
      </c>
      <c r="L5663" s="1737"/>
      <c r="M5663" s="1737"/>
      <c r="N5663" s="1740">
        <f t="shared" si="298"/>
        <v>0</v>
      </c>
      <c r="O5663" s="2128"/>
      <c r="P5663" s="2128"/>
      <c r="Q5663" s="2128">
        <f t="shared" si="299"/>
        <v>0</v>
      </c>
      <c r="R5663" s="2391"/>
    </row>
    <row r="5664" spans="3:18" ht="14.25" customHeight="1">
      <c r="C5664" s="1735">
        <v>111</v>
      </c>
      <c r="D5664" s="1953" t="s">
        <v>3656</v>
      </c>
      <c r="E5664" s="1736">
        <v>10</v>
      </c>
      <c r="F5664" s="1737" t="s">
        <v>508</v>
      </c>
      <c r="G5664" s="1738">
        <v>3</v>
      </c>
      <c r="H5664" s="1737">
        <v>2011</v>
      </c>
      <c r="I5664" s="1739">
        <v>967.72</v>
      </c>
      <c r="J5664" s="1737">
        <f t="shared" si="296"/>
        <v>100</v>
      </c>
      <c r="K5664" s="1739">
        <f t="shared" si="297"/>
        <v>0</v>
      </c>
      <c r="L5664" s="1737"/>
      <c r="M5664" s="1737"/>
      <c r="N5664" s="1740">
        <f t="shared" si="298"/>
        <v>0</v>
      </c>
      <c r="O5664" s="2128"/>
      <c r="P5664" s="2128"/>
      <c r="Q5664" s="2128">
        <f t="shared" si="299"/>
        <v>0</v>
      </c>
      <c r="R5664" s="2391"/>
    </row>
    <row r="5665" spans="3:18" ht="14.25" customHeight="1">
      <c r="C5665" s="1735">
        <v>112</v>
      </c>
      <c r="D5665" s="1953" t="s">
        <v>6416</v>
      </c>
      <c r="E5665" s="1736">
        <v>10</v>
      </c>
      <c r="F5665" s="1737" t="s">
        <v>508</v>
      </c>
      <c r="G5665" s="1738">
        <v>5</v>
      </c>
      <c r="H5665" s="1737">
        <v>2011</v>
      </c>
      <c r="I5665" s="1739">
        <v>1863.76</v>
      </c>
      <c r="J5665" s="1737">
        <f t="shared" si="296"/>
        <v>100</v>
      </c>
      <c r="K5665" s="1739">
        <f t="shared" si="297"/>
        <v>0</v>
      </c>
      <c r="L5665" s="1737"/>
      <c r="M5665" s="1737"/>
      <c r="N5665" s="1740">
        <f t="shared" si="298"/>
        <v>0</v>
      </c>
      <c r="O5665" s="2128"/>
      <c r="P5665" s="2128"/>
      <c r="Q5665" s="2128">
        <f t="shared" si="299"/>
        <v>0</v>
      </c>
      <c r="R5665" s="2391"/>
    </row>
    <row r="5666" spans="3:18" ht="14.25" customHeight="1">
      <c r="C5666" s="1735">
        <v>113</v>
      </c>
      <c r="D5666" s="1953" t="s">
        <v>3657</v>
      </c>
      <c r="E5666" s="1736">
        <v>10</v>
      </c>
      <c r="F5666" s="1737" t="s">
        <v>508</v>
      </c>
      <c r="G5666" s="1738">
        <v>7</v>
      </c>
      <c r="H5666" s="1737">
        <v>2011</v>
      </c>
      <c r="I5666" s="1739">
        <v>775.75</v>
      </c>
      <c r="J5666" s="1737">
        <f t="shared" si="296"/>
        <v>100</v>
      </c>
      <c r="K5666" s="1739">
        <f t="shared" si="297"/>
        <v>0</v>
      </c>
      <c r="L5666" s="1737"/>
      <c r="M5666" s="1737"/>
      <c r="N5666" s="1740">
        <f t="shared" si="298"/>
        <v>0</v>
      </c>
      <c r="O5666" s="2128"/>
      <c r="P5666" s="2128"/>
      <c r="Q5666" s="2128">
        <f t="shared" si="299"/>
        <v>0</v>
      </c>
      <c r="R5666" s="2391"/>
    </row>
    <row r="5667" spans="3:18" ht="14.25" customHeight="1">
      <c r="C5667" s="1735">
        <v>114</v>
      </c>
      <c r="D5667" s="1953" t="s">
        <v>3658</v>
      </c>
      <c r="E5667" s="1736">
        <v>10</v>
      </c>
      <c r="F5667" s="1737" t="s">
        <v>508</v>
      </c>
      <c r="G5667" s="1738">
        <v>10</v>
      </c>
      <c r="H5667" s="1737">
        <v>2011</v>
      </c>
      <c r="I5667" s="1739">
        <v>965.22</v>
      </c>
      <c r="J5667" s="1737">
        <f t="shared" si="296"/>
        <v>100</v>
      </c>
      <c r="K5667" s="1739">
        <f t="shared" si="297"/>
        <v>0</v>
      </c>
      <c r="L5667" s="1737"/>
      <c r="M5667" s="1737"/>
      <c r="N5667" s="1740">
        <f t="shared" si="298"/>
        <v>0</v>
      </c>
      <c r="O5667" s="2128"/>
      <c r="P5667" s="2128"/>
      <c r="Q5667" s="2128">
        <f t="shared" si="299"/>
        <v>0</v>
      </c>
      <c r="R5667" s="2391"/>
    </row>
    <row r="5668" spans="3:18" ht="14.25" customHeight="1">
      <c r="C5668" s="1735">
        <v>115</v>
      </c>
      <c r="D5668" s="1953" t="s">
        <v>2125</v>
      </c>
      <c r="E5668" s="1736">
        <v>10</v>
      </c>
      <c r="F5668" s="1737" t="s">
        <v>508</v>
      </c>
      <c r="G5668" s="1738">
        <v>4</v>
      </c>
      <c r="H5668" s="1737">
        <v>2011</v>
      </c>
      <c r="I5668" s="1739">
        <v>306.01</v>
      </c>
      <c r="J5668" s="1737">
        <f t="shared" si="296"/>
        <v>100</v>
      </c>
      <c r="K5668" s="1739">
        <f t="shared" si="297"/>
        <v>0</v>
      </c>
      <c r="L5668" s="1737"/>
      <c r="M5668" s="1737"/>
      <c r="N5668" s="1740">
        <f t="shared" si="298"/>
        <v>0</v>
      </c>
      <c r="O5668" s="2128"/>
      <c r="P5668" s="2128"/>
      <c r="Q5668" s="2128">
        <f t="shared" si="299"/>
        <v>0</v>
      </c>
      <c r="R5668" s="2391"/>
    </row>
    <row r="5669" spans="3:18" ht="14.25" customHeight="1">
      <c r="C5669" s="1735">
        <v>116</v>
      </c>
      <c r="D5669" s="1953" t="s">
        <v>3659</v>
      </c>
      <c r="E5669" s="1736">
        <v>10</v>
      </c>
      <c r="F5669" s="1737" t="s">
        <v>508</v>
      </c>
      <c r="G5669" s="1738">
        <v>17</v>
      </c>
      <c r="H5669" s="1737">
        <v>2011</v>
      </c>
      <c r="I5669" s="1739">
        <v>1373.81</v>
      </c>
      <c r="J5669" s="1737">
        <f t="shared" si="296"/>
        <v>100</v>
      </c>
      <c r="K5669" s="1739">
        <f t="shared" si="297"/>
        <v>0</v>
      </c>
      <c r="L5669" s="1737"/>
      <c r="M5669" s="1737"/>
      <c r="N5669" s="1740">
        <f t="shared" si="298"/>
        <v>0</v>
      </c>
      <c r="O5669" s="2128"/>
      <c r="P5669" s="2128"/>
      <c r="Q5669" s="2128">
        <f t="shared" si="299"/>
        <v>0</v>
      </c>
      <c r="R5669" s="2391"/>
    </row>
    <row r="5670" spans="3:18" ht="14.25" customHeight="1">
      <c r="C5670" s="1735">
        <v>117</v>
      </c>
      <c r="D5670" s="1953" t="s">
        <v>3660</v>
      </c>
      <c r="E5670" s="1736">
        <v>10</v>
      </c>
      <c r="F5670" s="1737" t="s">
        <v>508</v>
      </c>
      <c r="G5670" s="1738">
        <v>2</v>
      </c>
      <c r="H5670" s="1737">
        <v>2011</v>
      </c>
      <c r="I5670" s="1739">
        <v>150.15</v>
      </c>
      <c r="J5670" s="1737">
        <f t="shared" si="296"/>
        <v>100</v>
      </c>
      <c r="K5670" s="1739">
        <f t="shared" si="297"/>
        <v>0</v>
      </c>
      <c r="L5670" s="1737"/>
      <c r="M5670" s="1737"/>
      <c r="N5670" s="1740">
        <f t="shared" si="298"/>
        <v>0</v>
      </c>
      <c r="O5670" s="2128"/>
      <c r="P5670" s="2128"/>
      <c r="Q5670" s="2128">
        <f t="shared" si="299"/>
        <v>0</v>
      </c>
      <c r="R5670" s="2391"/>
    </row>
    <row r="5671" spans="3:18" ht="14.25" customHeight="1">
      <c r="C5671" s="1735">
        <v>118</v>
      </c>
      <c r="D5671" s="1953" t="s">
        <v>6417</v>
      </c>
      <c r="E5671" s="1736">
        <v>10</v>
      </c>
      <c r="F5671" s="1737" t="s">
        <v>508</v>
      </c>
      <c r="G5671" s="1738">
        <v>8</v>
      </c>
      <c r="H5671" s="1737">
        <v>2011</v>
      </c>
      <c r="I5671" s="1739">
        <v>600.58000000000004</v>
      </c>
      <c r="J5671" s="1737">
        <f t="shared" si="296"/>
        <v>100</v>
      </c>
      <c r="K5671" s="1739">
        <f t="shared" si="297"/>
        <v>0</v>
      </c>
      <c r="L5671" s="1737"/>
      <c r="M5671" s="1737"/>
      <c r="N5671" s="1740">
        <f t="shared" si="298"/>
        <v>0</v>
      </c>
      <c r="O5671" s="2128"/>
      <c r="P5671" s="2128"/>
      <c r="Q5671" s="2128">
        <f t="shared" si="299"/>
        <v>0</v>
      </c>
      <c r="R5671" s="2391"/>
    </row>
    <row r="5672" spans="3:18" ht="14.25" customHeight="1">
      <c r="C5672" s="1735">
        <v>119</v>
      </c>
      <c r="D5672" s="1953" t="s">
        <v>2128</v>
      </c>
      <c r="E5672" s="1736">
        <v>10</v>
      </c>
      <c r="F5672" s="1737" t="s">
        <v>508</v>
      </c>
      <c r="G5672" s="1738">
        <v>2</v>
      </c>
      <c r="H5672" s="1737">
        <v>2011</v>
      </c>
      <c r="I5672" s="1739">
        <v>522.65</v>
      </c>
      <c r="J5672" s="1737">
        <f t="shared" si="296"/>
        <v>100</v>
      </c>
      <c r="K5672" s="1739">
        <f t="shared" si="297"/>
        <v>0</v>
      </c>
      <c r="L5672" s="1737"/>
      <c r="M5672" s="1737"/>
      <c r="N5672" s="1740">
        <f t="shared" si="298"/>
        <v>0</v>
      </c>
      <c r="O5672" s="2128"/>
      <c r="P5672" s="2128"/>
      <c r="Q5672" s="2128">
        <f t="shared" si="299"/>
        <v>0</v>
      </c>
      <c r="R5672" s="2391"/>
    </row>
    <row r="5673" spans="3:18" ht="14.25" customHeight="1">
      <c r="C5673" s="1735">
        <v>120</v>
      </c>
      <c r="D5673" s="1953" t="s">
        <v>2131</v>
      </c>
      <c r="E5673" s="1736">
        <v>10</v>
      </c>
      <c r="F5673" s="1737" t="s">
        <v>508</v>
      </c>
      <c r="G5673" s="1738">
        <v>19</v>
      </c>
      <c r="H5673" s="1737">
        <v>2011</v>
      </c>
      <c r="I5673" s="1739">
        <v>5107.43</v>
      </c>
      <c r="J5673" s="1737">
        <f t="shared" si="296"/>
        <v>100</v>
      </c>
      <c r="K5673" s="1739">
        <f t="shared" si="297"/>
        <v>0</v>
      </c>
      <c r="L5673" s="1737"/>
      <c r="M5673" s="1737"/>
      <c r="N5673" s="1740">
        <f t="shared" si="298"/>
        <v>0</v>
      </c>
      <c r="O5673" s="2128"/>
      <c r="P5673" s="2128"/>
      <c r="Q5673" s="2128">
        <f t="shared" si="299"/>
        <v>0</v>
      </c>
      <c r="R5673" s="2391"/>
    </row>
    <row r="5674" spans="3:18" ht="14.25" customHeight="1">
      <c r="C5674" s="1735">
        <v>121</v>
      </c>
      <c r="D5674" s="1953" t="s">
        <v>3661</v>
      </c>
      <c r="E5674" s="1736">
        <v>10</v>
      </c>
      <c r="F5674" s="1737" t="s">
        <v>508</v>
      </c>
      <c r="G5674" s="1738">
        <v>4</v>
      </c>
      <c r="H5674" s="1737">
        <v>2011</v>
      </c>
      <c r="I5674" s="1739">
        <v>702.5</v>
      </c>
      <c r="J5674" s="1737">
        <f t="shared" si="296"/>
        <v>100</v>
      </c>
      <c r="K5674" s="1739">
        <f t="shared" si="297"/>
        <v>0</v>
      </c>
      <c r="L5674" s="1737"/>
      <c r="M5674" s="1737"/>
      <c r="N5674" s="1740">
        <f t="shared" si="298"/>
        <v>0</v>
      </c>
      <c r="O5674" s="2128"/>
      <c r="P5674" s="2128"/>
      <c r="Q5674" s="2128">
        <f t="shared" si="299"/>
        <v>0</v>
      </c>
      <c r="R5674" s="2391"/>
    </row>
    <row r="5675" spans="3:18" ht="14.25" customHeight="1">
      <c r="C5675" s="1735">
        <v>122</v>
      </c>
      <c r="D5675" s="1953" t="s">
        <v>3649</v>
      </c>
      <c r="E5675" s="1736">
        <v>10</v>
      </c>
      <c r="F5675" s="1737" t="s">
        <v>508</v>
      </c>
      <c r="G5675" s="1738">
        <v>4</v>
      </c>
      <c r="H5675" s="1737">
        <v>2011</v>
      </c>
      <c r="I5675" s="1739">
        <v>849.61</v>
      </c>
      <c r="J5675" s="1737">
        <f t="shared" si="296"/>
        <v>100</v>
      </c>
      <c r="K5675" s="1739">
        <f t="shared" si="297"/>
        <v>0</v>
      </c>
      <c r="L5675" s="1737"/>
      <c r="M5675" s="1737"/>
      <c r="N5675" s="1740">
        <f t="shared" si="298"/>
        <v>0</v>
      </c>
      <c r="O5675" s="2128"/>
      <c r="P5675" s="2128"/>
      <c r="Q5675" s="2128">
        <f t="shared" si="299"/>
        <v>0</v>
      </c>
      <c r="R5675" s="2391"/>
    </row>
    <row r="5676" spans="3:18" ht="14.25" customHeight="1">
      <c r="C5676" s="1735">
        <v>123</v>
      </c>
      <c r="D5676" s="1953" t="s">
        <v>3662</v>
      </c>
      <c r="E5676" s="1736">
        <v>10</v>
      </c>
      <c r="F5676" s="1737" t="s">
        <v>508</v>
      </c>
      <c r="G5676" s="1738">
        <v>64</v>
      </c>
      <c r="H5676" s="1737">
        <v>2011</v>
      </c>
      <c r="I5676" s="1739">
        <v>2174.9899999999998</v>
      </c>
      <c r="J5676" s="1737">
        <f t="shared" si="296"/>
        <v>100</v>
      </c>
      <c r="K5676" s="1739">
        <f t="shared" si="297"/>
        <v>0</v>
      </c>
      <c r="L5676" s="1737"/>
      <c r="M5676" s="1737"/>
      <c r="N5676" s="1740">
        <f t="shared" si="298"/>
        <v>0</v>
      </c>
      <c r="O5676" s="2128"/>
      <c r="P5676" s="2128"/>
      <c r="Q5676" s="2128">
        <f t="shared" si="299"/>
        <v>0</v>
      </c>
      <c r="R5676" s="2391"/>
    </row>
    <row r="5677" spans="3:18" ht="14.25" customHeight="1">
      <c r="C5677" s="1735">
        <v>124</v>
      </c>
      <c r="D5677" s="1953" t="s">
        <v>2157</v>
      </c>
      <c r="E5677" s="1736">
        <v>10</v>
      </c>
      <c r="F5677" s="1737" t="s">
        <v>508</v>
      </c>
      <c r="G5677" s="1738">
        <v>18</v>
      </c>
      <c r="H5677" s="1737">
        <v>2011</v>
      </c>
      <c r="I5677" s="1739">
        <v>1911.31</v>
      </c>
      <c r="J5677" s="1737">
        <f t="shared" si="296"/>
        <v>100</v>
      </c>
      <c r="K5677" s="1739">
        <f t="shared" si="297"/>
        <v>0</v>
      </c>
      <c r="L5677" s="1737"/>
      <c r="M5677" s="1737"/>
      <c r="N5677" s="1740">
        <f t="shared" si="298"/>
        <v>0</v>
      </c>
      <c r="O5677" s="2128"/>
      <c r="P5677" s="2128"/>
      <c r="Q5677" s="2128">
        <f t="shared" si="299"/>
        <v>0</v>
      </c>
      <c r="R5677" s="2391"/>
    </row>
    <row r="5678" spans="3:18" ht="14.25" customHeight="1">
      <c r="C5678" s="1735">
        <v>125</v>
      </c>
      <c r="D5678" s="1953" t="s">
        <v>2130</v>
      </c>
      <c r="E5678" s="1736">
        <v>10</v>
      </c>
      <c r="F5678" s="1737" t="s">
        <v>508</v>
      </c>
      <c r="G5678" s="1738">
        <v>2</v>
      </c>
      <c r="H5678" s="1737">
        <v>2011</v>
      </c>
      <c r="I5678" s="1739">
        <v>987.5</v>
      </c>
      <c r="J5678" s="1737">
        <f t="shared" si="296"/>
        <v>100</v>
      </c>
      <c r="K5678" s="1739">
        <f t="shared" si="297"/>
        <v>0</v>
      </c>
      <c r="L5678" s="1737"/>
      <c r="M5678" s="1737"/>
      <c r="N5678" s="1740">
        <f t="shared" si="298"/>
        <v>0</v>
      </c>
      <c r="O5678" s="2128"/>
      <c r="P5678" s="2128"/>
      <c r="Q5678" s="2128">
        <f t="shared" si="299"/>
        <v>0</v>
      </c>
      <c r="R5678" s="2391"/>
    </row>
    <row r="5679" spans="3:18" ht="14.25" customHeight="1">
      <c r="C5679" s="1735">
        <v>126</v>
      </c>
      <c r="D5679" s="1953" t="s">
        <v>3664</v>
      </c>
      <c r="E5679" s="1736">
        <v>10</v>
      </c>
      <c r="F5679" s="1737" t="s">
        <v>508</v>
      </c>
      <c r="G5679" s="1738">
        <v>4</v>
      </c>
      <c r="H5679" s="1737">
        <v>2011</v>
      </c>
      <c r="I5679" s="1739">
        <v>519.53</v>
      </c>
      <c r="J5679" s="1737">
        <f t="shared" si="296"/>
        <v>100</v>
      </c>
      <c r="K5679" s="1739">
        <f t="shared" si="297"/>
        <v>0</v>
      </c>
      <c r="L5679" s="1737"/>
      <c r="M5679" s="1737"/>
      <c r="N5679" s="1740">
        <f t="shared" si="298"/>
        <v>0</v>
      </c>
      <c r="O5679" s="2128"/>
      <c r="P5679" s="2128"/>
      <c r="Q5679" s="2128">
        <f t="shared" si="299"/>
        <v>0</v>
      </c>
      <c r="R5679" s="2391"/>
    </row>
    <row r="5680" spans="3:18" ht="14.25" customHeight="1">
      <c r="C5680" s="1735">
        <v>127</v>
      </c>
      <c r="D5680" s="1953" t="s">
        <v>3665</v>
      </c>
      <c r="E5680" s="1736">
        <v>10</v>
      </c>
      <c r="F5680" s="1737" t="s">
        <v>508</v>
      </c>
      <c r="G5680" s="1738">
        <v>20</v>
      </c>
      <c r="H5680" s="1737">
        <v>2011</v>
      </c>
      <c r="I5680" s="1739">
        <v>3306.1</v>
      </c>
      <c r="J5680" s="1737">
        <f t="shared" si="296"/>
        <v>100</v>
      </c>
      <c r="K5680" s="1739">
        <f t="shared" si="297"/>
        <v>0</v>
      </c>
      <c r="L5680" s="1737"/>
      <c r="M5680" s="1737"/>
      <c r="N5680" s="1740">
        <f t="shared" si="298"/>
        <v>0</v>
      </c>
      <c r="O5680" s="2128"/>
      <c r="P5680" s="2128"/>
      <c r="Q5680" s="2128">
        <f t="shared" si="299"/>
        <v>0</v>
      </c>
      <c r="R5680" s="2391"/>
    </row>
    <row r="5681" spans="3:18" ht="14.25" customHeight="1">
      <c r="C5681" s="1735">
        <v>128</v>
      </c>
      <c r="D5681" s="1953" t="s">
        <v>6418</v>
      </c>
      <c r="E5681" s="1736">
        <v>10</v>
      </c>
      <c r="F5681" s="1737" t="s">
        <v>508</v>
      </c>
      <c r="G5681" s="1738">
        <v>1</v>
      </c>
      <c r="H5681" s="1737">
        <v>2010</v>
      </c>
      <c r="I5681" s="1739">
        <v>180</v>
      </c>
      <c r="J5681" s="1737">
        <f t="shared" si="296"/>
        <v>100</v>
      </c>
      <c r="K5681" s="1739">
        <f t="shared" si="297"/>
        <v>0</v>
      </c>
      <c r="L5681" s="1737"/>
      <c r="M5681" s="1737"/>
      <c r="N5681" s="1740">
        <f t="shared" si="298"/>
        <v>0</v>
      </c>
      <c r="O5681" s="2128"/>
      <c r="P5681" s="2128"/>
      <c r="Q5681" s="2128">
        <f t="shared" si="299"/>
        <v>0</v>
      </c>
      <c r="R5681" s="2391"/>
    </row>
    <row r="5682" spans="3:18" ht="14.25" customHeight="1">
      <c r="C5682" s="1735">
        <v>129</v>
      </c>
      <c r="D5682" s="1953" t="s">
        <v>3621</v>
      </c>
      <c r="E5682" s="1736">
        <v>10</v>
      </c>
      <c r="F5682" s="1737" t="s">
        <v>508</v>
      </c>
      <c r="G5682" s="1738">
        <v>1</v>
      </c>
      <c r="H5682" s="1737">
        <v>2011</v>
      </c>
      <c r="I5682" s="1739">
        <v>178.5</v>
      </c>
      <c r="J5682" s="1737">
        <f t="shared" ref="J5682:J5723" si="300">IF(($J$14-H5682)*J$4380&gt;100,100,($J$14-H5682)*J$4380)</f>
        <v>100</v>
      </c>
      <c r="K5682" s="1739">
        <f t="shared" si="297"/>
        <v>0</v>
      </c>
      <c r="L5682" s="1737"/>
      <c r="M5682" s="1737"/>
      <c r="N5682" s="1740">
        <f t="shared" si="298"/>
        <v>0</v>
      </c>
      <c r="O5682" s="2128"/>
      <c r="P5682" s="2128"/>
      <c r="Q5682" s="2128">
        <f t="shared" si="299"/>
        <v>0</v>
      </c>
      <c r="R5682" s="2391"/>
    </row>
    <row r="5683" spans="3:18" ht="14.25" customHeight="1">
      <c r="C5683" s="1735">
        <v>130</v>
      </c>
      <c r="D5683" s="1953" t="s">
        <v>2160</v>
      </c>
      <c r="E5683" s="1736">
        <v>10</v>
      </c>
      <c r="F5683" s="1737" t="s">
        <v>508</v>
      </c>
      <c r="G5683" s="1738">
        <v>2</v>
      </c>
      <c r="H5683" s="1737">
        <v>2013</v>
      </c>
      <c r="I5683" s="1739">
        <v>408</v>
      </c>
      <c r="J5683" s="1737">
        <f t="shared" si="300"/>
        <v>100</v>
      </c>
      <c r="K5683" s="1739">
        <f t="shared" si="297"/>
        <v>0</v>
      </c>
      <c r="L5683" s="1737"/>
      <c r="M5683" s="1737"/>
      <c r="N5683" s="1740">
        <f t="shared" si="298"/>
        <v>0</v>
      </c>
      <c r="O5683" s="2128"/>
      <c r="P5683" s="2128"/>
      <c r="Q5683" s="2128">
        <f t="shared" si="299"/>
        <v>0</v>
      </c>
      <c r="R5683" s="2391"/>
    </row>
    <row r="5684" spans="3:18" ht="14.25" customHeight="1">
      <c r="C5684" s="1735">
        <v>131</v>
      </c>
      <c r="D5684" s="1953" t="s">
        <v>3075</v>
      </c>
      <c r="E5684" s="1736">
        <v>10</v>
      </c>
      <c r="F5684" s="1737" t="s">
        <v>508</v>
      </c>
      <c r="G5684" s="1738">
        <v>2</v>
      </c>
      <c r="H5684" s="1737">
        <v>2013</v>
      </c>
      <c r="I5684" s="1739">
        <v>504</v>
      </c>
      <c r="J5684" s="1737">
        <f t="shared" si="300"/>
        <v>100</v>
      </c>
      <c r="K5684" s="1739">
        <f t="shared" si="297"/>
        <v>0</v>
      </c>
      <c r="L5684" s="1737"/>
      <c r="M5684" s="1737"/>
      <c r="N5684" s="1740">
        <f t="shared" si="298"/>
        <v>0</v>
      </c>
      <c r="O5684" s="2128"/>
      <c r="P5684" s="2128"/>
      <c r="Q5684" s="2128">
        <f t="shared" si="299"/>
        <v>0</v>
      </c>
      <c r="R5684" s="2391"/>
    </row>
    <row r="5685" spans="3:18" ht="14.25" customHeight="1">
      <c r="C5685" s="1735">
        <v>132</v>
      </c>
      <c r="D5685" s="1953" t="s">
        <v>3076</v>
      </c>
      <c r="E5685" s="1736">
        <v>10</v>
      </c>
      <c r="F5685" s="1737" t="s">
        <v>508</v>
      </c>
      <c r="G5685" s="1738">
        <v>2</v>
      </c>
      <c r="H5685" s="1737">
        <v>2013</v>
      </c>
      <c r="I5685" s="1739">
        <v>520.79999999999995</v>
      </c>
      <c r="J5685" s="1737">
        <f t="shared" si="300"/>
        <v>100</v>
      </c>
      <c r="K5685" s="1739">
        <f t="shared" si="297"/>
        <v>0</v>
      </c>
      <c r="L5685" s="1737"/>
      <c r="M5685" s="1737"/>
      <c r="N5685" s="1740">
        <f t="shared" si="298"/>
        <v>0</v>
      </c>
      <c r="O5685" s="2128"/>
      <c r="P5685" s="2128"/>
      <c r="Q5685" s="2128">
        <f t="shared" si="299"/>
        <v>0</v>
      </c>
      <c r="R5685" s="2391"/>
    </row>
    <row r="5686" spans="3:18" ht="14.25" customHeight="1">
      <c r="C5686" s="1735">
        <v>133</v>
      </c>
      <c r="D5686" s="1953" t="s">
        <v>2162</v>
      </c>
      <c r="E5686" s="1736">
        <v>10</v>
      </c>
      <c r="F5686" s="1737" t="s">
        <v>508</v>
      </c>
      <c r="G5686" s="1738">
        <v>2</v>
      </c>
      <c r="H5686" s="1737">
        <v>2013</v>
      </c>
      <c r="I5686" s="1739">
        <v>429.6</v>
      </c>
      <c r="J5686" s="1737">
        <f t="shared" si="300"/>
        <v>100</v>
      </c>
      <c r="K5686" s="1739">
        <f t="shared" si="297"/>
        <v>0</v>
      </c>
      <c r="L5686" s="1737"/>
      <c r="M5686" s="1737"/>
      <c r="N5686" s="1740">
        <f t="shared" si="298"/>
        <v>0</v>
      </c>
      <c r="O5686" s="2128"/>
      <c r="P5686" s="2128"/>
      <c r="Q5686" s="2128">
        <f t="shared" si="299"/>
        <v>0</v>
      </c>
      <c r="R5686" s="2391"/>
    </row>
    <row r="5687" spans="3:18" ht="14.25" customHeight="1">
      <c r="C5687" s="1735">
        <v>134</v>
      </c>
      <c r="D5687" s="1953" t="s">
        <v>3077</v>
      </c>
      <c r="E5687" s="1736">
        <v>10</v>
      </c>
      <c r="F5687" s="1737" t="s">
        <v>508</v>
      </c>
      <c r="G5687" s="1738">
        <v>1</v>
      </c>
      <c r="H5687" s="1737">
        <v>2016</v>
      </c>
      <c r="I5687" s="1739">
        <v>67.8</v>
      </c>
      <c r="J5687" s="1737">
        <f t="shared" si="300"/>
        <v>100</v>
      </c>
      <c r="K5687" s="1739">
        <f t="shared" si="297"/>
        <v>0</v>
      </c>
      <c r="L5687" s="1737"/>
      <c r="M5687" s="1737"/>
      <c r="N5687" s="1740">
        <f t="shared" si="298"/>
        <v>0</v>
      </c>
      <c r="O5687" s="2128"/>
      <c r="P5687" s="2128"/>
      <c r="Q5687" s="2128">
        <f t="shared" si="299"/>
        <v>0</v>
      </c>
      <c r="R5687" s="2391"/>
    </row>
    <row r="5688" spans="3:18" ht="14.25" customHeight="1">
      <c r="C5688" s="1735">
        <v>135</v>
      </c>
      <c r="D5688" s="1953" t="s">
        <v>2113</v>
      </c>
      <c r="E5688" s="1736">
        <v>10</v>
      </c>
      <c r="F5688" s="1737" t="s">
        <v>508</v>
      </c>
      <c r="G5688" s="1738">
        <v>1</v>
      </c>
      <c r="H5688" s="1737">
        <v>2007</v>
      </c>
      <c r="I5688" s="1739">
        <v>103.9</v>
      </c>
      <c r="J5688" s="1737">
        <f t="shared" si="300"/>
        <v>100</v>
      </c>
      <c r="K5688" s="1739">
        <f t="shared" si="297"/>
        <v>0</v>
      </c>
      <c r="L5688" s="1737"/>
      <c r="M5688" s="1737"/>
      <c r="N5688" s="1740">
        <f t="shared" si="298"/>
        <v>0</v>
      </c>
      <c r="O5688" s="2128"/>
      <c r="P5688" s="2128"/>
      <c r="Q5688" s="2128">
        <f t="shared" si="299"/>
        <v>0</v>
      </c>
      <c r="R5688" s="2391"/>
    </row>
    <row r="5689" spans="3:18" ht="14.25" customHeight="1">
      <c r="C5689" s="1735">
        <v>136</v>
      </c>
      <c r="D5689" s="1953" t="s">
        <v>2657</v>
      </c>
      <c r="E5689" s="1736">
        <v>10</v>
      </c>
      <c r="F5689" s="1737" t="s">
        <v>508</v>
      </c>
      <c r="G5689" s="1738">
        <v>1</v>
      </c>
      <c r="H5689" s="1737">
        <v>2007</v>
      </c>
      <c r="I5689" s="1739">
        <v>52.7</v>
      </c>
      <c r="J5689" s="1737">
        <f t="shared" si="300"/>
        <v>100</v>
      </c>
      <c r="K5689" s="1739">
        <f t="shared" si="297"/>
        <v>0</v>
      </c>
      <c r="L5689" s="1737"/>
      <c r="M5689" s="1737"/>
      <c r="N5689" s="1740">
        <f t="shared" si="298"/>
        <v>0</v>
      </c>
      <c r="O5689" s="2128"/>
      <c r="P5689" s="2128"/>
      <c r="Q5689" s="2128">
        <f t="shared" si="299"/>
        <v>0</v>
      </c>
      <c r="R5689" s="2391"/>
    </row>
    <row r="5690" spans="3:18" ht="14.25" customHeight="1">
      <c r="C5690" s="1735">
        <v>137</v>
      </c>
      <c r="D5690" s="1953" t="s">
        <v>2668</v>
      </c>
      <c r="E5690" s="1736">
        <v>10</v>
      </c>
      <c r="F5690" s="1737" t="s">
        <v>508</v>
      </c>
      <c r="G5690" s="1738">
        <v>1</v>
      </c>
      <c r="H5690" s="1737">
        <v>2007</v>
      </c>
      <c r="I5690" s="1739">
        <v>52.7</v>
      </c>
      <c r="J5690" s="1737">
        <f t="shared" si="300"/>
        <v>100</v>
      </c>
      <c r="K5690" s="1739">
        <f t="shared" ref="K5690:K5723" si="301">IF(J5690=100,0,I5690-I5690*J5690%)</f>
        <v>0</v>
      </c>
      <c r="L5690" s="1737"/>
      <c r="M5690" s="1737"/>
      <c r="N5690" s="1740">
        <f t="shared" ref="N5690:N5753" si="302">+L5690*M5690</f>
        <v>0</v>
      </c>
      <c r="O5690" s="2128"/>
      <c r="P5690" s="2128"/>
      <c r="Q5690" s="2128">
        <f t="shared" ref="Q5690:Q5753" si="303">+O5690*P5690</f>
        <v>0</v>
      </c>
      <c r="R5690" s="2391"/>
    </row>
    <row r="5691" spans="3:18" ht="14.25" customHeight="1">
      <c r="C5691" s="1735">
        <v>138</v>
      </c>
      <c r="D5691" s="1953" t="s">
        <v>6419</v>
      </c>
      <c r="E5691" s="1736">
        <v>10</v>
      </c>
      <c r="F5691" s="1737" t="s">
        <v>508</v>
      </c>
      <c r="G5691" s="1738">
        <v>12</v>
      </c>
      <c r="H5691" s="1737">
        <v>2019</v>
      </c>
      <c r="I5691" s="1739">
        <v>226.8</v>
      </c>
      <c r="J5691" s="1737">
        <f t="shared" si="300"/>
        <v>70</v>
      </c>
      <c r="K5691" s="1739">
        <f t="shared" si="301"/>
        <v>68.04000000000002</v>
      </c>
      <c r="L5691" s="1737"/>
      <c r="M5691" s="1737"/>
      <c r="N5691" s="1740">
        <f t="shared" si="302"/>
        <v>0</v>
      </c>
      <c r="O5691" s="2128"/>
      <c r="P5691" s="2128"/>
      <c r="Q5691" s="2128">
        <f t="shared" si="303"/>
        <v>0</v>
      </c>
      <c r="R5691" s="2391"/>
    </row>
    <row r="5692" spans="3:18" ht="14.25" customHeight="1">
      <c r="C5692" s="1735">
        <v>139</v>
      </c>
      <c r="D5692" s="1953" t="s">
        <v>6419</v>
      </c>
      <c r="E5692" s="1736">
        <v>10</v>
      </c>
      <c r="F5692" s="1737" t="s">
        <v>508</v>
      </c>
      <c r="G5692" s="1738">
        <v>12</v>
      </c>
      <c r="H5692" s="1737">
        <v>2019</v>
      </c>
      <c r="I5692" s="1739">
        <v>226.8</v>
      </c>
      <c r="J5692" s="1737">
        <f t="shared" si="300"/>
        <v>70</v>
      </c>
      <c r="K5692" s="1739">
        <f t="shared" si="301"/>
        <v>68.04000000000002</v>
      </c>
      <c r="L5692" s="1737"/>
      <c r="M5692" s="1737"/>
      <c r="N5692" s="1740">
        <f t="shared" si="302"/>
        <v>0</v>
      </c>
      <c r="O5692" s="2128"/>
      <c r="P5692" s="2128"/>
      <c r="Q5692" s="2128">
        <f t="shared" si="303"/>
        <v>0</v>
      </c>
      <c r="R5692" s="2391"/>
    </row>
    <row r="5693" spans="3:18" ht="14.25" customHeight="1">
      <c r="C5693" s="1735">
        <v>140</v>
      </c>
      <c r="D5693" s="1953" t="s">
        <v>2973</v>
      </c>
      <c r="E5693" s="1736">
        <v>10</v>
      </c>
      <c r="F5693" s="1737" t="s">
        <v>508</v>
      </c>
      <c r="G5693" s="1738">
        <v>8</v>
      </c>
      <c r="H5693" s="1737">
        <v>2019</v>
      </c>
      <c r="I5693" s="1739">
        <v>378.91</v>
      </c>
      <c r="J5693" s="1737">
        <f t="shared" si="300"/>
        <v>70</v>
      </c>
      <c r="K5693" s="1739">
        <f t="shared" si="301"/>
        <v>113.673</v>
      </c>
      <c r="L5693" s="1737"/>
      <c r="M5693" s="1737"/>
      <c r="N5693" s="1740">
        <f t="shared" si="302"/>
        <v>0</v>
      </c>
      <c r="O5693" s="2128"/>
      <c r="P5693" s="2128"/>
      <c r="Q5693" s="2128">
        <f t="shared" si="303"/>
        <v>0</v>
      </c>
      <c r="R5693" s="2391"/>
    </row>
    <row r="5694" spans="3:18" ht="14.25" customHeight="1">
      <c r="C5694" s="1735">
        <v>141</v>
      </c>
      <c r="D5694" s="1953" t="s">
        <v>2175</v>
      </c>
      <c r="E5694" s="1736">
        <v>10</v>
      </c>
      <c r="F5694" s="1737" t="s">
        <v>508</v>
      </c>
      <c r="G5694" s="1738">
        <v>4</v>
      </c>
      <c r="H5694" s="1737">
        <v>2019</v>
      </c>
      <c r="I5694" s="1739">
        <v>132.41</v>
      </c>
      <c r="J5694" s="1737">
        <f t="shared" si="300"/>
        <v>70</v>
      </c>
      <c r="K5694" s="1739">
        <f t="shared" si="301"/>
        <v>39.722999999999999</v>
      </c>
      <c r="L5694" s="1737"/>
      <c r="M5694" s="1737"/>
      <c r="N5694" s="1740">
        <f t="shared" si="302"/>
        <v>0</v>
      </c>
      <c r="O5694" s="2128"/>
      <c r="P5694" s="2128"/>
      <c r="Q5694" s="2128">
        <f t="shared" si="303"/>
        <v>0</v>
      </c>
      <c r="R5694" s="2391"/>
    </row>
    <row r="5695" spans="3:18" ht="14.25" customHeight="1">
      <c r="C5695" s="1735">
        <v>142</v>
      </c>
      <c r="D5695" s="1953" t="s">
        <v>6419</v>
      </c>
      <c r="E5695" s="1736">
        <v>10</v>
      </c>
      <c r="F5695" s="1737" t="s">
        <v>508</v>
      </c>
      <c r="G5695" s="1738">
        <v>20</v>
      </c>
      <c r="H5695" s="1737">
        <v>2020</v>
      </c>
      <c r="I5695" s="1739">
        <v>317.39999999999998</v>
      </c>
      <c r="J5695" s="1737">
        <f t="shared" si="300"/>
        <v>60</v>
      </c>
      <c r="K5695" s="1739">
        <f t="shared" si="301"/>
        <v>126.96000000000001</v>
      </c>
      <c r="L5695" s="1737"/>
      <c r="M5695" s="1737"/>
      <c r="N5695" s="1740">
        <f t="shared" si="302"/>
        <v>0</v>
      </c>
      <c r="O5695" s="2128"/>
      <c r="P5695" s="2128"/>
      <c r="Q5695" s="2128">
        <f t="shared" si="303"/>
        <v>0</v>
      </c>
      <c r="R5695" s="2391"/>
    </row>
    <row r="5696" spans="3:18" ht="14.25" customHeight="1">
      <c r="C5696" s="1735">
        <v>143</v>
      </c>
      <c r="D5696" s="1953" t="s">
        <v>2185</v>
      </c>
      <c r="E5696" s="1736">
        <v>10</v>
      </c>
      <c r="F5696" s="1737" t="s">
        <v>508</v>
      </c>
      <c r="G5696" s="1738">
        <v>2</v>
      </c>
      <c r="H5696" s="1737">
        <v>2020</v>
      </c>
      <c r="I5696" s="1739">
        <v>60.66</v>
      </c>
      <c r="J5696" s="1737">
        <f t="shared" si="300"/>
        <v>60</v>
      </c>
      <c r="K5696" s="1739">
        <f t="shared" si="301"/>
        <v>24.264000000000003</v>
      </c>
      <c r="L5696" s="1737"/>
      <c r="M5696" s="1737"/>
      <c r="N5696" s="1740">
        <f t="shared" si="302"/>
        <v>0</v>
      </c>
      <c r="O5696" s="2128"/>
      <c r="P5696" s="2128"/>
      <c r="Q5696" s="2128">
        <f t="shared" si="303"/>
        <v>0</v>
      </c>
      <c r="R5696" s="2391"/>
    </row>
    <row r="5697" spans="3:18" ht="14.25" customHeight="1">
      <c r="C5697" s="1735">
        <v>144</v>
      </c>
      <c r="D5697" s="1953" t="s">
        <v>3666</v>
      </c>
      <c r="E5697" s="1736">
        <v>10</v>
      </c>
      <c r="F5697" s="1737" t="s">
        <v>508</v>
      </c>
      <c r="G5697" s="1738">
        <v>5</v>
      </c>
      <c r="H5697" s="1737">
        <v>2020</v>
      </c>
      <c r="I5697" s="1739">
        <v>295</v>
      </c>
      <c r="J5697" s="1737">
        <f t="shared" si="300"/>
        <v>60</v>
      </c>
      <c r="K5697" s="1739">
        <f t="shared" si="301"/>
        <v>118</v>
      </c>
      <c r="L5697" s="1737"/>
      <c r="M5697" s="1737"/>
      <c r="N5697" s="1740">
        <f t="shared" si="302"/>
        <v>0</v>
      </c>
      <c r="O5697" s="2128"/>
      <c r="P5697" s="2128"/>
      <c r="Q5697" s="2128">
        <f t="shared" si="303"/>
        <v>0</v>
      </c>
      <c r="R5697" s="2391"/>
    </row>
    <row r="5698" spans="3:18" ht="14.25" customHeight="1">
      <c r="C5698" s="1735">
        <v>145</v>
      </c>
      <c r="D5698" s="1953" t="s">
        <v>2606</v>
      </c>
      <c r="E5698" s="1736">
        <v>10</v>
      </c>
      <c r="F5698" s="1737" t="s">
        <v>508</v>
      </c>
      <c r="G5698" s="1738">
        <v>1</v>
      </c>
      <c r="H5698" s="1737">
        <v>2020</v>
      </c>
      <c r="I5698" s="1739">
        <v>44</v>
      </c>
      <c r="J5698" s="1737">
        <f t="shared" si="300"/>
        <v>60</v>
      </c>
      <c r="K5698" s="1739">
        <f t="shared" si="301"/>
        <v>17.600000000000001</v>
      </c>
      <c r="L5698" s="1737"/>
      <c r="M5698" s="1737"/>
      <c r="N5698" s="1740">
        <f t="shared" si="302"/>
        <v>0</v>
      </c>
      <c r="O5698" s="2128"/>
      <c r="P5698" s="2128"/>
      <c r="Q5698" s="2128">
        <f t="shared" si="303"/>
        <v>0</v>
      </c>
      <c r="R5698" s="2391"/>
    </row>
    <row r="5699" spans="3:18" ht="14.25" customHeight="1">
      <c r="C5699" s="1735">
        <v>146</v>
      </c>
      <c r="D5699" s="1953" t="s">
        <v>6420</v>
      </c>
      <c r="E5699" s="1736">
        <v>10</v>
      </c>
      <c r="F5699" s="1737" t="s">
        <v>508</v>
      </c>
      <c r="G5699" s="1738">
        <v>4</v>
      </c>
      <c r="H5699" s="1737">
        <v>2020</v>
      </c>
      <c r="I5699" s="1739">
        <v>27.12</v>
      </c>
      <c r="J5699" s="1737">
        <f t="shared" si="300"/>
        <v>60</v>
      </c>
      <c r="K5699" s="1739">
        <f t="shared" si="301"/>
        <v>10.848000000000003</v>
      </c>
      <c r="L5699" s="1737"/>
      <c r="M5699" s="1737"/>
      <c r="N5699" s="1740">
        <f t="shared" si="302"/>
        <v>0</v>
      </c>
      <c r="O5699" s="2128"/>
      <c r="P5699" s="2128"/>
      <c r="Q5699" s="2128">
        <f t="shared" si="303"/>
        <v>0</v>
      </c>
      <c r="R5699" s="2391"/>
    </row>
    <row r="5700" spans="3:18" ht="14.25" customHeight="1">
      <c r="C5700" s="1735">
        <v>147</v>
      </c>
      <c r="D5700" s="1953" t="s">
        <v>6421</v>
      </c>
      <c r="E5700" s="1736">
        <v>10</v>
      </c>
      <c r="F5700" s="1737" t="s">
        <v>508</v>
      </c>
      <c r="G5700" s="1738">
        <v>1</v>
      </c>
      <c r="H5700" s="1737">
        <v>2020</v>
      </c>
      <c r="I5700" s="1739">
        <v>76.98</v>
      </c>
      <c r="J5700" s="1737">
        <f t="shared" si="300"/>
        <v>60</v>
      </c>
      <c r="K5700" s="1739">
        <f t="shared" si="301"/>
        <v>30.792000000000002</v>
      </c>
      <c r="L5700" s="1737"/>
      <c r="M5700" s="1737"/>
      <c r="N5700" s="1740">
        <f t="shared" si="302"/>
        <v>0</v>
      </c>
      <c r="O5700" s="2128"/>
      <c r="P5700" s="2128"/>
      <c r="Q5700" s="2128">
        <f t="shared" si="303"/>
        <v>0</v>
      </c>
      <c r="R5700" s="2391"/>
    </row>
    <row r="5701" spans="3:18" ht="14.25" customHeight="1">
      <c r="C5701" s="1735">
        <v>148</v>
      </c>
      <c r="D5701" s="1953" t="s">
        <v>5118</v>
      </c>
      <c r="E5701" s="1736">
        <v>10</v>
      </c>
      <c r="F5701" s="1737" t="s">
        <v>508</v>
      </c>
      <c r="G5701" s="1738">
        <v>2</v>
      </c>
      <c r="H5701" s="1737">
        <v>2021</v>
      </c>
      <c r="I5701" s="1739">
        <v>178.36</v>
      </c>
      <c r="J5701" s="1737">
        <f t="shared" si="300"/>
        <v>50</v>
      </c>
      <c r="K5701" s="1739">
        <f t="shared" si="301"/>
        <v>89.18</v>
      </c>
      <c r="L5701" s="1737"/>
      <c r="M5701" s="1737"/>
      <c r="N5701" s="1740">
        <f t="shared" si="302"/>
        <v>0</v>
      </c>
      <c r="O5701" s="2128"/>
      <c r="P5701" s="2128"/>
      <c r="Q5701" s="2128">
        <f t="shared" si="303"/>
        <v>0</v>
      </c>
      <c r="R5701" s="2391"/>
    </row>
    <row r="5702" spans="3:18" ht="14.25" customHeight="1">
      <c r="C5702" s="1735">
        <v>149</v>
      </c>
      <c r="D5702" s="1953" t="s">
        <v>2980</v>
      </c>
      <c r="E5702" s="1736">
        <v>10</v>
      </c>
      <c r="F5702" s="1737" t="s">
        <v>508</v>
      </c>
      <c r="G5702" s="1738">
        <v>3</v>
      </c>
      <c r="H5702" s="1737">
        <v>2021</v>
      </c>
      <c r="I5702" s="1739">
        <v>114.03</v>
      </c>
      <c r="J5702" s="1737">
        <f t="shared" si="300"/>
        <v>50</v>
      </c>
      <c r="K5702" s="1739">
        <f t="shared" si="301"/>
        <v>57.015000000000001</v>
      </c>
      <c r="L5702" s="1737"/>
      <c r="M5702" s="1737"/>
      <c r="N5702" s="1740">
        <f t="shared" si="302"/>
        <v>0</v>
      </c>
      <c r="O5702" s="2128"/>
      <c r="P5702" s="2128"/>
      <c r="Q5702" s="2128">
        <f t="shared" si="303"/>
        <v>0</v>
      </c>
      <c r="R5702" s="2391"/>
    </row>
    <row r="5703" spans="3:18" ht="14.25" customHeight="1">
      <c r="C5703" s="1735">
        <v>150</v>
      </c>
      <c r="D5703" s="1953" t="s">
        <v>5149</v>
      </c>
      <c r="E5703" s="1736">
        <v>10</v>
      </c>
      <c r="F5703" s="1737" t="s">
        <v>508</v>
      </c>
      <c r="G5703" s="1738">
        <v>1</v>
      </c>
      <c r="H5703" s="1737">
        <v>2021</v>
      </c>
      <c r="I5703" s="1739">
        <v>28</v>
      </c>
      <c r="J5703" s="1737">
        <f t="shared" si="300"/>
        <v>50</v>
      </c>
      <c r="K5703" s="1739">
        <f t="shared" si="301"/>
        <v>14</v>
      </c>
      <c r="L5703" s="1737"/>
      <c r="M5703" s="1737"/>
      <c r="N5703" s="1740">
        <f t="shared" si="302"/>
        <v>0</v>
      </c>
      <c r="O5703" s="2128"/>
      <c r="P5703" s="2128"/>
      <c r="Q5703" s="2128">
        <f t="shared" si="303"/>
        <v>0</v>
      </c>
      <c r="R5703" s="2391"/>
    </row>
    <row r="5704" spans="3:18" ht="14.25" customHeight="1">
      <c r="C5704" s="1735">
        <v>151</v>
      </c>
      <c r="D5704" s="1953" t="s">
        <v>2185</v>
      </c>
      <c r="E5704" s="1736">
        <v>10</v>
      </c>
      <c r="F5704" s="1737" t="s">
        <v>508</v>
      </c>
      <c r="G5704" s="1738">
        <v>1</v>
      </c>
      <c r="H5704" s="1737">
        <v>2021</v>
      </c>
      <c r="I5704" s="1739">
        <v>34</v>
      </c>
      <c r="J5704" s="1737">
        <f t="shared" si="300"/>
        <v>50</v>
      </c>
      <c r="K5704" s="1739">
        <f t="shared" si="301"/>
        <v>17</v>
      </c>
      <c r="L5704" s="1737"/>
      <c r="M5704" s="1737"/>
      <c r="N5704" s="1740">
        <f t="shared" si="302"/>
        <v>0</v>
      </c>
      <c r="O5704" s="2128"/>
      <c r="P5704" s="2128"/>
      <c r="Q5704" s="2128">
        <f t="shared" si="303"/>
        <v>0</v>
      </c>
      <c r="R5704" s="2391"/>
    </row>
    <row r="5705" spans="3:18" ht="14.25" customHeight="1">
      <c r="C5705" s="1735">
        <v>152</v>
      </c>
      <c r="D5705" s="1953" t="s">
        <v>5150</v>
      </c>
      <c r="E5705" s="1736">
        <v>10</v>
      </c>
      <c r="F5705" s="1737" t="s">
        <v>508</v>
      </c>
      <c r="G5705" s="1738">
        <v>1</v>
      </c>
      <c r="H5705" s="1737">
        <v>2021</v>
      </c>
      <c r="I5705" s="1739">
        <v>112.74</v>
      </c>
      <c r="J5705" s="1737">
        <f t="shared" si="300"/>
        <v>50</v>
      </c>
      <c r="K5705" s="1739">
        <f t="shared" si="301"/>
        <v>56.37</v>
      </c>
      <c r="L5705" s="1737"/>
      <c r="M5705" s="1737"/>
      <c r="N5705" s="1740">
        <f t="shared" si="302"/>
        <v>0</v>
      </c>
      <c r="O5705" s="2128"/>
      <c r="P5705" s="2128"/>
      <c r="Q5705" s="2128">
        <f t="shared" si="303"/>
        <v>0</v>
      </c>
      <c r="R5705" s="2391"/>
    </row>
    <row r="5706" spans="3:18" ht="14.25" customHeight="1">
      <c r="C5706" s="1735">
        <v>153</v>
      </c>
      <c r="D5706" s="1953" t="s">
        <v>2606</v>
      </c>
      <c r="E5706" s="1736">
        <v>10</v>
      </c>
      <c r="F5706" s="1737" t="s">
        <v>508</v>
      </c>
      <c r="G5706" s="1738">
        <v>1</v>
      </c>
      <c r="H5706" s="1737">
        <v>2022</v>
      </c>
      <c r="I5706" s="1739">
        <v>70.56</v>
      </c>
      <c r="J5706" s="1737">
        <f t="shared" si="300"/>
        <v>40</v>
      </c>
      <c r="K5706" s="1739">
        <f t="shared" si="301"/>
        <v>42.335999999999999</v>
      </c>
      <c r="L5706" s="1737"/>
      <c r="M5706" s="1737"/>
      <c r="N5706" s="1740">
        <f t="shared" si="302"/>
        <v>0</v>
      </c>
      <c r="O5706" s="2128"/>
      <c r="P5706" s="2128"/>
      <c r="Q5706" s="2128">
        <f t="shared" si="303"/>
        <v>0</v>
      </c>
      <c r="R5706" s="2391"/>
    </row>
    <row r="5707" spans="3:18" ht="14.25" customHeight="1">
      <c r="C5707" s="1735">
        <v>154</v>
      </c>
      <c r="D5707" s="1953" t="s">
        <v>5117</v>
      </c>
      <c r="E5707" s="1736">
        <v>10</v>
      </c>
      <c r="F5707" s="1737" t="s">
        <v>508</v>
      </c>
      <c r="G5707" s="1738">
        <v>5</v>
      </c>
      <c r="H5707" s="1737">
        <v>2022</v>
      </c>
      <c r="I5707" s="1739">
        <v>185.5</v>
      </c>
      <c r="J5707" s="1737">
        <f t="shared" si="300"/>
        <v>40</v>
      </c>
      <c r="K5707" s="1739">
        <f t="shared" si="301"/>
        <v>111.3</v>
      </c>
      <c r="L5707" s="1737"/>
      <c r="M5707" s="1737"/>
      <c r="N5707" s="1740">
        <f t="shared" si="302"/>
        <v>0</v>
      </c>
      <c r="O5707" s="2128"/>
      <c r="P5707" s="2128"/>
      <c r="Q5707" s="2128">
        <f t="shared" si="303"/>
        <v>0</v>
      </c>
      <c r="R5707" s="2391"/>
    </row>
    <row r="5708" spans="3:18" ht="14.25" customHeight="1">
      <c r="C5708" s="1735">
        <v>155</v>
      </c>
      <c r="D5708" s="1953" t="s">
        <v>5152</v>
      </c>
      <c r="E5708" s="1736">
        <v>10</v>
      </c>
      <c r="F5708" s="1737" t="s">
        <v>508</v>
      </c>
      <c r="G5708" s="1738">
        <v>5</v>
      </c>
      <c r="H5708" s="1737">
        <v>2022</v>
      </c>
      <c r="I5708" s="1739">
        <v>549</v>
      </c>
      <c r="J5708" s="1737">
        <f t="shared" si="300"/>
        <v>40</v>
      </c>
      <c r="K5708" s="1739">
        <f t="shared" si="301"/>
        <v>329.4</v>
      </c>
      <c r="L5708" s="1737"/>
      <c r="M5708" s="1737"/>
      <c r="N5708" s="1740">
        <f t="shared" si="302"/>
        <v>0</v>
      </c>
      <c r="O5708" s="2128"/>
      <c r="P5708" s="2128"/>
      <c r="Q5708" s="2128">
        <f t="shared" si="303"/>
        <v>0</v>
      </c>
      <c r="R5708" s="2391"/>
    </row>
    <row r="5709" spans="3:18" ht="14.25" customHeight="1">
      <c r="C5709" s="1735">
        <v>156</v>
      </c>
      <c r="D5709" s="1953" t="s">
        <v>2980</v>
      </c>
      <c r="E5709" s="1736">
        <v>10</v>
      </c>
      <c r="F5709" s="1737" t="s">
        <v>508</v>
      </c>
      <c r="G5709" s="1738">
        <v>7</v>
      </c>
      <c r="H5709" s="1737">
        <v>2022</v>
      </c>
      <c r="I5709" s="1739">
        <v>164.77</v>
      </c>
      <c r="J5709" s="1737">
        <f t="shared" si="300"/>
        <v>40</v>
      </c>
      <c r="K5709" s="1739">
        <f t="shared" si="301"/>
        <v>98.862000000000009</v>
      </c>
      <c r="L5709" s="1737"/>
      <c r="M5709" s="1737"/>
      <c r="N5709" s="1740">
        <f t="shared" si="302"/>
        <v>0</v>
      </c>
      <c r="O5709" s="2128"/>
      <c r="P5709" s="2128"/>
      <c r="Q5709" s="2128">
        <f t="shared" si="303"/>
        <v>0</v>
      </c>
      <c r="R5709" s="2391"/>
    </row>
    <row r="5710" spans="3:18" ht="14.25" customHeight="1">
      <c r="C5710" s="1735">
        <v>157</v>
      </c>
      <c r="D5710" s="1953" t="s">
        <v>6422</v>
      </c>
      <c r="E5710" s="1736">
        <v>10</v>
      </c>
      <c r="F5710" s="1737" t="s">
        <v>508</v>
      </c>
      <c r="G5710" s="1738">
        <v>8</v>
      </c>
      <c r="H5710" s="1737">
        <v>2022</v>
      </c>
      <c r="I5710" s="1739">
        <v>102.43</v>
      </c>
      <c r="J5710" s="1737">
        <f t="shared" si="300"/>
        <v>40</v>
      </c>
      <c r="K5710" s="1739">
        <f t="shared" si="301"/>
        <v>61.457999999999998</v>
      </c>
      <c r="L5710" s="1737"/>
      <c r="M5710" s="1737"/>
      <c r="N5710" s="1740">
        <f t="shared" si="302"/>
        <v>0</v>
      </c>
      <c r="O5710" s="2128"/>
      <c r="P5710" s="2128"/>
      <c r="Q5710" s="2128">
        <f t="shared" si="303"/>
        <v>0</v>
      </c>
      <c r="R5710" s="2391"/>
    </row>
    <row r="5711" spans="3:18" ht="14.25" customHeight="1">
      <c r="C5711" s="1735">
        <v>158</v>
      </c>
      <c r="D5711" s="1953" t="s">
        <v>6423</v>
      </c>
      <c r="E5711" s="1736">
        <v>10</v>
      </c>
      <c r="F5711" s="1737" t="s">
        <v>508</v>
      </c>
      <c r="G5711" s="1738">
        <v>1</v>
      </c>
      <c r="H5711" s="1737">
        <v>2022</v>
      </c>
      <c r="I5711" s="1739">
        <v>70.56</v>
      </c>
      <c r="J5711" s="1737">
        <f t="shared" si="300"/>
        <v>40</v>
      </c>
      <c r="K5711" s="1739">
        <f t="shared" si="301"/>
        <v>42.335999999999999</v>
      </c>
      <c r="L5711" s="1737"/>
      <c r="M5711" s="1737"/>
      <c r="N5711" s="1740">
        <f t="shared" si="302"/>
        <v>0</v>
      </c>
      <c r="O5711" s="2128"/>
      <c r="P5711" s="2128"/>
      <c r="Q5711" s="2128">
        <f t="shared" si="303"/>
        <v>0</v>
      </c>
      <c r="R5711" s="2391"/>
    </row>
    <row r="5712" spans="3:18" ht="14.25" customHeight="1">
      <c r="C5712" s="1735">
        <v>159</v>
      </c>
      <c r="D5712" s="1953" t="s">
        <v>2230</v>
      </c>
      <c r="E5712" s="1736">
        <v>10</v>
      </c>
      <c r="F5712" s="1737" t="s">
        <v>508</v>
      </c>
      <c r="G5712" s="1738">
        <v>7</v>
      </c>
      <c r="H5712" s="1737">
        <v>2022</v>
      </c>
      <c r="I5712" s="1739">
        <v>219.45</v>
      </c>
      <c r="J5712" s="1737">
        <f t="shared" si="300"/>
        <v>40</v>
      </c>
      <c r="K5712" s="1739">
        <f t="shared" si="301"/>
        <v>131.66999999999999</v>
      </c>
      <c r="L5712" s="1737"/>
      <c r="M5712" s="1737"/>
      <c r="N5712" s="1740">
        <f t="shared" si="302"/>
        <v>0</v>
      </c>
      <c r="O5712" s="2128"/>
      <c r="P5712" s="2128"/>
      <c r="Q5712" s="2128">
        <f t="shared" si="303"/>
        <v>0</v>
      </c>
      <c r="R5712" s="2391"/>
    </row>
    <row r="5713" spans="3:18" ht="14.25" customHeight="1">
      <c r="C5713" s="1735">
        <v>160</v>
      </c>
      <c r="D5713" s="1953" t="s">
        <v>6419</v>
      </c>
      <c r="E5713" s="1736">
        <v>10</v>
      </c>
      <c r="F5713" s="1737" t="s">
        <v>508</v>
      </c>
      <c r="G5713" s="1738">
        <v>10</v>
      </c>
      <c r="H5713" s="1737">
        <v>2022</v>
      </c>
      <c r="I5713" s="1739">
        <v>225.35</v>
      </c>
      <c r="J5713" s="1737">
        <f t="shared" si="300"/>
        <v>40</v>
      </c>
      <c r="K5713" s="1739">
        <f t="shared" si="301"/>
        <v>135.20999999999998</v>
      </c>
      <c r="L5713" s="1737"/>
      <c r="M5713" s="1737"/>
      <c r="N5713" s="1740">
        <f t="shared" si="302"/>
        <v>0</v>
      </c>
      <c r="O5713" s="2128"/>
      <c r="P5713" s="2128"/>
      <c r="Q5713" s="2128">
        <f t="shared" si="303"/>
        <v>0</v>
      </c>
      <c r="R5713" s="2391"/>
    </row>
    <row r="5714" spans="3:18" ht="14.25" customHeight="1">
      <c r="C5714" s="1735">
        <v>161</v>
      </c>
      <c r="D5714" s="1953" t="s">
        <v>2185</v>
      </c>
      <c r="E5714" s="1736">
        <v>10</v>
      </c>
      <c r="F5714" s="1737" t="s">
        <v>508</v>
      </c>
      <c r="G5714" s="1738">
        <v>14</v>
      </c>
      <c r="H5714" s="1737">
        <v>2022</v>
      </c>
      <c r="I5714" s="1739">
        <v>556.5</v>
      </c>
      <c r="J5714" s="1737">
        <f t="shared" si="300"/>
        <v>40</v>
      </c>
      <c r="K5714" s="1739">
        <f t="shared" si="301"/>
        <v>333.9</v>
      </c>
      <c r="L5714" s="1737"/>
      <c r="M5714" s="1737"/>
      <c r="N5714" s="1740">
        <f t="shared" si="302"/>
        <v>0</v>
      </c>
      <c r="O5714" s="2128"/>
      <c r="P5714" s="2128"/>
      <c r="Q5714" s="2128">
        <f t="shared" si="303"/>
        <v>0</v>
      </c>
      <c r="R5714" s="2391"/>
    </row>
    <row r="5715" spans="3:18" ht="14.25" customHeight="1">
      <c r="C5715" s="1735">
        <v>162</v>
      </c>
      <c r="D5715" s="1953" t="s">
        <v>2980</v>
      </c>
      <c r="E5715" s="1736">
        <v>10</v>
      </c>
      <c r="F5715" s="1737" t="s">
        <v>508</v>
      </c>
      <c r="G5715" s="1738">
        <v>2</v>
      </c>
      <c r="H5715" s="1737">
        <v>2022</v>
      </c>
      <c r="I5715" s="1739">
        <v>47.08</v>
      </c>
      <c r="J5715" s="1737">
        <f t="shared" si="300"/>
        <v>40</v>
      </c>
      <c r="K5715" s="1739">
        <f t="shared" si="301"/>
        <v>28.247999999999998</v>
      </c>
      <c r="L5715" s="1737"/>
      <c r="M5715" s="1737"/>
      <c r="N5715" s="1740">
        <f t="shared" si="302"/>
        <v>0</v>
      </c>
      <c r="O5715" s="2128"/>
      <c r="P5715" s="2128"/>
      <c r="Q5715" s="2128">
        <f t="shared" si="303"/>
        <v>0</v>
      </c>
      <c r="R5715" s="2391"/>
    </row>
    <row r="5716" spans="3:18" ht="14.25" customHeight="1">
      <c r="C5716" s="1735">
        <v>163</v>
      </c>
      <c r="D5716" s="1953" t="s">
        <v>2185</v>
      </c>
      <c r="E5716" s="1736">
        <v>10</v>
      </c>
      <c r="F5716" s="1737" t="s">
        <v>508</v>
      </c>
      <c r="G5716" s="1738">
        <v>13</v>
      </c>
      <c r="H5716" s="1737">
        <v>2023</v>
      </c>
      <c r="I5716" s="1739">
        <v>359.73</v>
      </c>
      <c r="J5716" s="1737">
        <f t="shared" si="300"/>
        <v>30</v>
      </c>
      <c r="K5716" s="1739">
        <f t="shared" si="301"/>
        <v>251.81100000000004</v>
      </c>
      <c r="L5716" s="1737"/>
      <c r="M5716" s="1737"/>
      <c r="N5716" s="1740">
        <f t="shared" si="302"/>
        <v>0</v>
      </c>
      <c r="O5716" s="2128"/>
      <c r="P5716" s="2128"/>
      <c r="Q5716" s="2128">
        <f t="shared" si="303"/>
        <v>0</v>
      </c>
      <c r="R5716" s="2391"/>
    </row>
    <row r="5717" spans="3:18" ht="14.25" customHeight="1">
      <c r="C5717" s="1735">
        <v>164</v>
      </c>
      <c r="D5717" s="1953" t="s">
        <v>5117</v>
      </c>
      <c r="E5717" s="1736">
        <v>10</v>
      </c>
      <c r="F5717" s="1737" t="s">
        <v>508</v>
      </c>
      <c r="G5717" s="1738">
        <v>5</v>
      </c>
      <c r="H5717" s="1737">
        <v>2023</v>
      </c>
      <c r="I5717" s="1739">
        <v>116</v>
      </c>
      <c r="J5717" s="1737">
        <f t="shared" si="300"/>
        <v>30</v>
      </c>
      <c r="K5717" s="1739">
        <f t="shared" si="301"/>
        <v>81.2</v>
      </c>
      <c r="L5717" s="1737"/>
      <c r="M5717" s="1737"/>
      <c r="N5717" s="1740">
        <f t="shared" si="302"/>
        <v>0</v>
      </c>
      <c r="O5717" s="2128"/>
      <c r="P5717" s="2128"/>
      <c r="Q5717" s="2128">
        <f t="shared" si="303"/>
        <v>0</v>
      </c>
      <c r="R5717" s="2391"/>
    </row>
    <row r="5718" spans="3:18" ht="14.25" customHeight="1">
      <c r="C5718" s="1735">
        <v>165</v>
      </c>
      <c r="D5718" s="1953" t="s">
        <v>6419</v>
      </c>
      <c r="E5718" s="1736">
        <v>10</v>
      </c>
      <c r="F5718" s="1737" t="s">
        <v>508</v>
      </c>
      <c r="G5718" s="1738">
        <v>20</v>
      </c>
      <c r="H5718" s="1737">
        <v>2023</v>
      </c>
      <c r="I5718" s="1739">
        <v>459.97</v>
      </c>
      <c r="J5718" s="1737">
        <f t="shared" si="300"/>
        <v>30</v>
      </c>
      <c r="K5718" s="1739">
        <f t="shared" si="301"/>
        <v>321.97900000000004</v>
      </c>
      <c r="L5718" s="1737"/>
      <c r="M5718" s="1737"/>
      <c r="N5718" s="1740">
        <f t="shared" si="302"/>
        <v>0</v>
      </c>
      <c r="O5718" s="2128"/>
      <c r="P5718" s="2128"/>
      <c r="Q5718" s="2128">
        <f t="shared" si="303"/>
        <v>0</v>
      </c>
      <c r="R5718" s="2391"/>
    </row>
    <row r="5719" spans="3:18" ht="14.25" customHeight="1">
      <c r="C5719" s="1735">
        <v>166</v>
      </c>
      <c r="D5719" s="1953" t="s">
        <v>6423</v>
      </c>
      <c r="E5719" s="1736">
        <v>10</v>
      </c>
      <c r="F5719" s="1737" t="s">
        <v>508</v>
      </c>
      <c r="G5719" s="1738">
        <v>1</v>
      </c>
      <c r="H5719" s="1737">
        <v>2022</v>
      </c>
      <c r="I5719" s="1739">
        <v>69.790000000000006</v>
      </c>
      <c r="J5719" s="1737">
        <f t="shared" si="300"/>
        <v>40</v>
      </c>
      <c r="K5719" s="1739">
        <f t="shared" si="301"/>
        <v>41.874000000000002</v>
      </c>
      <c r="L5719" s="1737"/>
      <c r="M5719" s="1737"/>
      <c r="N5719" s="1740">
        <f t="shared" si="302"/>
        <v>0</v>
      </c>
      <c r="O5719" s="2128"/>
      <c r="P5719" s="2128"/>
      <c r="Q5719" s="2128">
        <f t="shared" si="303"/>
        <v>0</v>
      </c>
      <c r="R5719" s="2391"/>
    </row>
    <row r="5720" spans="3:18" ht="14.25" customHeight="1">
      <c r="C5720" s="1735">
        <v>167</v>
      </c>
      <c r="D5720" s="1953" t="s">
        <v>6424</v>
      </c>
      <c r="E5720" s="1736">
        <v>10</v>
      </c>
      <c r="F5720" s="1737" t="s">
        <v>508</v>
      </c>
      <c r="G5720" s="1738">
        <v>2</v>
      </c>
      <c r="H5720" s="1737">
        <v>2023</v>
      </c>
      <c r="I5720" s="1739">
        <v>36.32</v>
      </c>
      <c r="J5720" s="1737">
        <f t="shared" si="300"/>
        <v>30</v>
      </c>
      <c r="K5720" s="1739">
        <f t="shared" si="301"/>
        <v>25.423999999999999</v>
      </c>
      <c r="L5720" s="1737"/>
      <c r="M5720" s="1737"/>
      <c r="N5720" s="1740">
        <f t="shared" si="302"/>
        <v>0</v>
      </c>
      <c r="O5720" s="2128"/>
      <c r="P5720" s="2128"/>
      <c r="Q5720" s="2128">
        <f t="shared" si="303"/>
        <v>0</v>
      </c>
      <c r="R5720" s="2391"/>
    </row>
    <row r="5721" spans="3:18" ht="14.25" customHeight="1">
      <c r="C5721" s="1735">
        <v>168</v>
      </c>
      <c r="D5721" s="1953" t="s">
        <v>2169</v>
      </c>
      <c r="E5721" s="1736">
        <v>10</v>
      </c>
      <c r="F5721" s="1737" t="s">
        <v>508</v>
      </c>
      <c r="G5721" s="1738">
        <v>1</v>
      </c>
      <c r="H5721" s="1737">
        <v>2023</v>
      </c>
      <c r="I5721" s="1739">
        <v>53.4</v>
      </c>
      <c r="J5721" s="1737">
        <f t="shared" si="300"/>
        <v>30</v>
      </c>
      <c r="K5721" s="1739">
        <f t="shared" si="301"/>
        <v>37.379999999999995</v>
      </c>
      <c r="L5721" s="1737"/>
      <c r="M5721" s="1737"/>
      <c r="N5721" s="1740">
        <f t="shared" si="302"/>
        <v>0</v>
      </c>
      <c r="O5721" s="2128"/>
      <c r="P5721" s="2128"/>
      <c r="Q5721" s="2128">
        <f t="shared" si="303"/>
        <v>0</v>
      </c>
      <c r="R5721" s="2391"/>
    </row>
    <row r="5722" spans="3:18" ht="14.25" customHeight="1">
      <c r="C5722" s="1735">
        <v>169</v>
      </c>
      <c r="D5722" s="1953" t="s">
        <v>6425</v>
      </c>
      <c r="E5722" s="1736">
        <v>10</v>
      </c>
      <c r="F5722" s="1737" t="s">
        <v>6426</v>
      </c>
      <c r="G5722" s="1738">
        <v>178.2</v>
      </c>
      <c r="H5722" s="1737">
        <v>2023</v>
      </c>
      <c r="I5722" s="1739">
        <v>2488.56</v>
      </c>
      <c r="J5722" s="1737">
        <f t="shared" si="300"/>
        <v>30</v>
      </c>
      <c r="K5722" s="1739">
        <f t="shared" si="301"/>
        <v>1741.992</v>
      </c>
      <c r="L5722" s="1737"/>
      <c r="M5722" s="1737"/>
      <c r="N5722" s="1740">
        <f t="shared" si="302"/>
        <v>0</v>
      </c>
      <c r="O5722" s="2128"/>
      <c r="P5722" s="2128"/>
      <c r="Q5722" s="2128">
        <f t="shared" si="303"/>
        <v>0</v>
      </c>
      <c r="R5722" s="2391"/>
    </row>
    <row r="5723" spans="3:18" ht="14.25" customHeight="1">
      <c r="C5723" s="1735">
        <v>170</v>
      </c>
      <c r="D5723" s="1953" t="s">
        <v>6427</v>
      </c>
      <c r="E5723" s="1736">
        <v>10</v>
      </c>
      <c r="F5723" s="1737" t="s">
        <v>508</v>
      </c>
      <c r="G5723" s="1738">
        <v>85.05</v>
      </c>
      <c r="H5723" s="1737">
        <v>2023</v>
      </c>
      <c r="I5723" s="1739">
        <v>1686.8</v>
      </c>
      <c r="J5723" s="1737">
        <f t="shared" si="300"/>
        <v>30</v>
      </c>
      <c r="K5723" s="1739">
        <f t="shared" si="301"/>
        <v>1180.76</v>
      </c>
      <c r="L5723" s="1737"/>
      <c r="M5723" s="1737"/>
      <c r="N5723" s="1740">
        <f t="shared" si="302"/>
        <v>0</v>
      </c>
      <c r="O5723" s="2128"/>
      <c r="P5723" s="2128"/>
      <c r="Q5723" s="2128">
        <f t="shared" si="303"/>
        <v>0</v>
      </c>
      <c r="R5723" s="2391"/>
    </row>
    <row r="5724" spans="3:18" ht="14.25" customHeight="1">
      <c r="C5724" s="1735">
        <v>171</v>
      </c>
      <c r="D5724" s="1953" t="s">
        <v>5152</v>
      </c>
      <c r="E5724" s="1736">
        <v>10</v>
      </c>
      <c r="F5724" s="1737" t="s">
        <v>508</v>
      </c>
      <c r="G5724" s="1738">
        <v>3</v>
      </c>
      <c r="H5724" s="1737">
        <v>2023</v>
      </c>
      <c r="I5724" s="1739">
        <v>178.1</v>
      </c>
      <c r="J5724" s="1737">
        <v>30</v>
      </c>
      <c r="K5724" s="1739">
        <v>124.66999999999999</v>
      </c>
      <c r="L5724" s="1737"/>
      <c r="M5724" s="1737"/>
      <c r="N5724" s="1740">
        <f t="shared" si="302"/>
        <v>0</v>
      </c>
      <c r="O5724" s="2128"/>
      <c r="P5724" s="2128"/>
      <c r="Q5724" s="2128">
        <f t="shared" si="303"/>
        <v>0</v>
      </c>
      <c r="R5724" s="2391"/>
    </row>
    <row r="5725" spans="3:18" ht="14.25" customHeight="1">
      <c r="C5725" s="1735">
        <v>172</v>
      </c>
      <c r="D5725" s="1953" t="s">
        <v>3686</v>
      </c>
      <c r="E5725" s="1736">
        <v>10</v>
      </c>
      <c r="F5725" s="1737" t="s">
        <v>508</v>
      </c>
      <c r="G5725" s="1738">
        <v>3</v>
      </c>
      <c r="H5725" s="1737">
        <v>2023</v>
      </c>
      <c r="I5725" s="1739">
        <v>318</v>
      </c>
      <c r="J5725" s="1737">
        <v>30</v>
      </c>
      <c r="K5725" s="1739">
        <v>222.60000000000002</v>
      </c>
      <c r="L5725" s="1737"/>
      <c r="M5725" s="1737"/>
      <c r="N5725" s="1740">
        <f t="shared" si="302"/>
        <v>0</v>
      </c>
      <c r="O5725" s="2128"/>
      <c r="P5725" s="2128"/>
      <c r="Q5725" s="2128">
        <f t="shared" si="303"/>
        <v>0</v>
      </c>
      <c r="R5725" s="2391"/>
    </row>
    <row r="5726" spans="3:18" ht="14.25" customHeight="1">
      <c r="C5726" s="1735">
        <v>173</v>
      </c>
      <c r="D5726" s="1953" t="s">
        <v>3686</v>
      </c>
      <c r="E5726" s="1736">
        <v>10</v>
      </c>
      <c r="F5726" s="1737" t="s">
        <v>508</v>
      </c>
      <c r="G5726" s="1738">
        <v>1</v>
      </c>
      <c r="H5726" s="1737">
        <v>2024</v>
      </c>
      <c r="I5726" s="1739">
        <v>105.9</v>
      </c>
      <c r="J5726" s="1737">
        <v>20</v>
      </c>
      <c r="K5726" s="1739">
        <v>84.72</v>
      </c>
      <c r="L5726" s="1737"/>
      <c r="M5726" s="1737"/>
      <c r="N5726" s="1740">
        <f t="shared" si="302"/>
        <v>0</v>
      </c>
      <c r="O5726" s="2128"/>
      <c r="P5726" s="2128"/>
      <c r="Q5726" s="2128">
        <f t="shared" si="303"/>
        <v>0</v>
      </c>
      <c r="R5726" s="2391"/>
    </row>
    <row r="5727" spans="3:18" ht="14.25" customHeight="1">
      <c r="C5727" s="1735">
        <v>174</v>
      </c>
      <c r="D5727" s="1953" t="s">
        <v>3686</v>
      </c>
      <c r="E5727" s="1736">
        <v>10</v>
      </c>
      <c r="F5727" s="1737" t="s">
        <v>508</v>
      </c>
      <c r="G5727" s="1738">
        <v>2</v>
      </c>
      <c r="H5727" s="1737">
        <v>2024</v>
      </c>
      <c r="I5727" s="1739">
        <v>211.7</v>
      </c>
      <c r="J5727" s="1737">
        <v>20</v>
      </c>
      <c r="K5727" s="1739">
        <v>169.35999999999999</v>
      </c>
      <c r="L5727" s="1737"/>
      <c r="M5727" s="1737"/>
      <c r="N5727" s="1740">
        <f t="shared" si="302"/>
        <v>0</v>
      </c>
      <c r="O5727" s="2128"/>
      <c r="P5727" s="2128"/>
      <c r="Q5727" s="2128">
        <f t="shared" si="303"/>
        <v>0</v>
      </c>
      <c r="R5727" s="2391"/>
    </row>
    <row r="5728" spans="3:18" ht="14.25" customHeight="1">
      <c r="C5728" s="1735">
        <v>175</v>
      </c>
      <c r="D5728" s="1953" t="s">
        <v>7699</v>
      </c>
      <c r="E5728" s="1736">
        <v>10</v>
      </c>
      <c r="F5728" s="1737" t="s">
        <v>6426</v>
      </c>
      <c r="G5728" s="1738">
        <v>7.5</v>
      </c>
      <c r="H5728" s="1737">
        <v>2023</v>
      </c>
      <c r="I5728" s="1739">
        <v>104.73</v>
      </c>
      <c r="J5728" s="1737">
        <v>30</v>
      </c>
      <c r="K5728" s="1739">
        <v>73.311000000000007</v>
      </c>
      <c r="L5728" s="1737"/>
      <c r="M5728" s="1737"/>
      <c r="N5728" s="1740">
        <f t="shared" si="302"/>
        <v>0</v>
      </c>
      <c r="O5728" s="2128"/>
      <c r="P5728" s="2128"/>
      <c r="Q5728" s="2128">
        <f t="shared" si="303"/>
        <v>0</v>
      </c>
      <c r="R5728" s="2391"/>
    </row>
    <row r="5729" spans="3:18" ht="14.25" customHeight="1">
      <c r="C5729" s="1735">
        <v>176</v>
      </c>
      <c r="D5729" s="1953" t="s">
        <v>7700</v>
      </c>
      <c r="E5729" s="1736">
        <v>10</v>
      </c>
      <c r="F5729" s="1737" t="s">
        <v>6426</v>
      </c>
      <c r="G5729" s="1738">
        <v>11.25</v>
      </c>
      <c r="H5729" s="1737">
        <v>2023</v>
      </c>
      <c r="I5729" s="1739">
        <v>223.1</v>
      </c>
      <c r="J5729" s="1737">
        <v>30</v>
      </c>
      <c r="K5729" s="1739">
        <v>156.17000000000002</v>
      </c>
      <c r="L5729" s="1737"/>
      <c r="M5729" s="1737"/>
      <c r="N5729" s="1740">
        <f t="shared" si="302"/>
        <v>0</v>
      </c>
      <c r="O5729" s="2128"/>
      <c r="P5729" s="2128"/>
      <c r="Q5729" s="2128">
        <f t="shared" si="303"/>
        <v>0</v>
      </c>
      <c r="R5729" s="2391"/>
    </row>
    <row r="5730" spans="3:18" ht="14.25" customHeight="1">
      <c r="C5730" s="1735">
        <v>177</v>
      </c>
      <c r="D5730" s="1953" t="s">
        <v>7699</v>
      </c>
      <c r="E5730" s="1736">
        <v>10</v>
      </c>
      <c r="F5730" s="1737" t="s">
        <v>508</v>
      </c>
      <c r="G5730" s="1738">
        <v>59</v>
      </c>
      <c r="H5730" s="1737">
        <v>2024</v>
      </c>
      <c r="I5730" s="1739">
        <v>3336.9</v>
      </c>
      <c r="J5730" s="1737">
        <v>20</v>
      </c>
      <c r="K5730" s="1739">
        <v>2669.52</v>
      </c>
      <c r="L5730" s="1737"/>
      <c r="M5730" s="1737"/>
      <c r="N5730" s="1740">
        <f t="shared" si="302"/>
        <v>0</v>
      </c>
      <c r="O5730" s="2128"/>
      <c r="P5730" s="2128"/>
      <c r="Q5730" s="2128">
        <f t="shared" si="303"/>
        <v>0</v>
      </c>
      <c r="R5730" s="2392"/>
    </row>
    <row r="5731" spans="3:18" ht="14.25" customHeight="1">
      <c r="C5731" s="1742">
        <v>1</v>
      </c>
      <c r="D5731" s="1973" t="s">
        <v>2595</v>
      </c>
      <c r="E5731" s="1743">
        <v>10</v>
      </c>
      <c r="F5731" s="1744" t="s">
        <v>508</v>
      </c>
      <c r="G5731" s="1813" t="s">
        <v>7379</v>
      </c>
      <c r="H5731" s="1744">
        <v>2008</v>
      </c>
      <c r="I5731" s="1745">
        <v>132.25200000000001</v>
      </c>
      <c r="J5731" s="1744">
        <f t="shared" ref="J5731:J5794" si="304">IF(($J$14-H5731)*J$4380&gt;100,100,($J$14-H5731)*J$4380)</f>
        <v>100</v>
      </c>
      <c r="K5731" s="1745">
        <f t="shared" ref="K5731:K5971" si="305">IF(J5731=100,0,I5731-I5731*J5731%)</f>
        <v>0</v>
      </c>
      <c r="L5731" s="1744"/>
      <c r="M5731" s="1744"/>
      <c r="N5731" s="1746">
        <f t="shared" si="302"/>
        <v>0</v>
      </c>
      <c r="O5731" s="2129"/>
      <c r="P5731" s="2129"/>
      <c r="Q5731" s="2129">
        <f t="shared" si="303"/>
        <v>0</v>
      </c>
      <c r="R5731" s="2393" t="s">
        <v>7995</v>
      </c>
    </row>
    <row r="5732" spans="3:18" ht="14.25" customHeight="1">
      <c r="C5732" s="1619">
        <v>2</v>
      </c>
      <c r="D5732" s="1955" t="s">
        <v>2158</v>
      </c>
      <c r="E5732" s="1620">
        <v>10</v>
      </c>
      <c r="F5732" s="1621" t="s">
        <v>508</v>
      </c>
      <c r="G5732" s="1812" t="s">
        <v>7432</v>
      </c>
      <c r="H5732" s="1621">
        <v>2006</v>
      </c>
      <c r="I5732" s="1623">
        <v>359.01600000000002</v>
      </c>
      <c r="J5732" s="1621">
        <f t="shared" si="304"/>
        <v>100</v>
      </c>
      <c r="K5732" s="1623">
        <f t="shared" si="305"/>
        <v>0</v>
      </c>
      <c r="L5732" s="1621"/>
      <c r="M5732" s="1621"/>
      <c r="N5732" s="1624">
        <f t="shared" si="302"/>
        <v>0</v>
      </c>
      <c r="O5732" s="2109"/>
      <c r="P5732" s="2109"/>
      <c r="Q5732" s="2109">
        <f t="shared" si="303"/>
        <v>0</v>
      </c>
      <c r="R5732" s="2394"/>
    </row>
    <row r="5733" spans="3:18" ht="14.25" customHeight="1">
      <c r="C5733" s="1619">
        <v>3</v>
      </c>
      <c r="D5733" s="1955" t="s">
        <v>2159</v>
      </c>
      <c r="E5733" s="1620">
        <v>10</v>
      </c>
      <c r="F5733" s="1621" t="s">
        <v>508</v>
      </c>
      <c r="G5733" s="1812" t="s">
        <v>7445</v>
      </c>
      <c r="H5733" s="1621">
        <v>2006</v>
      </c>
      <c r="I5733" s="1623">
        <v>1047.7739999999999</v>
      </c>
      <c r="J5733" s="1621">
        <f t="shared" si="304"/>
        <v>100</v>
      </c>
      <c r="K5733" s="1623">
        <f t="shared" si="305"/>
        <v>0</v>
      </c>
      <c r="L5733" s="1621"/>
      <c r="M5733" s="1621"/>
      <c r="N5733" s="1624">
        <f t="shared" si="302"/>
        <v>0</v>
      </c>
      <c r="O5733" s="2109"/>
      <c r="P5733" s="2109"/>
      <c r="Q5733" s="2109">
        <f t="shared" si="303"/>
        <v>0</v>
      </c>
      <c r="R5733" s="2394"/>
    </row>
    <row r="5734" spans="3:18" ht="14.25" customHeight="1">
      <c r="C5734" s="1742">
        <v>4</v>
      </c>
      <c r="D5734" s="1955" t="s">
        <v>6438</v>
      </c>
      <c r="E5734" s="1620">
        <v>10</v>
      </c>
      <c r="F5734" s="1621" t="s">
        <v>508</v>
      </c>
      <c r="G5734" s="1812" t="s">
        <v>7432</v>
      </c>
      <c r="H5734" s="1621">
        <v>2006</v>
      </c>
      <c r="I5734" s="1623">
        <v>586.149</v>
      </c>
      <c r="J5734" s="1621">
        <f t="shared" si="304"/>
        <v>100</v>
      </c>
      <c r="K5734" s="1623">
        <f t="shared" si="305"/>
        <v>0</v>
      </c>
      <c r="L5734" s="1621"/>
      <c r="M5734" s="1621"/>
      <c r="N5734" s="1624">
        <f t="shared" si="302"/>
        <v>0</v>
      </c>
      <c r="O5734" s="2109"/>
      <c r="P5734" s="2109"/>
      <c r="Q5734" s="2109">
        <f t="shared" si="303"/>
        <v>0</v>
      </c>
      <c r="R5734" s="2394"/>
    </row>
    <row r="5735" spans="3:18" ht="14.25" customHeight="1">
      <c r="C5735" s="1619">
        <v>5</v>
      </c>
      <c r="D5735" s="1955" t="s">
        <v>3321</v>
      </c>
      <c r="E5735" s="1620">
        <v>10</v>
      </c>
      <c r="F5735" s="1621" t="s">
        <v>508</v>
      </c>
      <c r="G5735" s="1812" t="s">
        <v>7443</v>
      </c>
      <c r="H5735" s="1621">
        <v>2006</v>
      </c>
      <c r="I5735" s="1623">
        <v>3929.5619999999999</v>
      </c>
      <c r="J5735" s="1621">
        <f t="shared" si="304"/>
        <v>100</v>
      </c>
      <c r="K5735" s="1623">
        <f t="shared" si="305"/>
        <v>0</v>
      </c>
      <c r="L5735" s="1621"/>
      <c r="M5735" s="1621"/>
      <c r="N5735" s="1624">
        <f t="shared" si="302"/>
        <v>0</v>
      </c>
      <c r="O5735" s="2109"/>
      <c r="P5735" s="2109"/>
      <c r="Q5735" s="2109">
        <f t="shared" si="303"/>
        <v>0</v>
      </c>
      <c r="R5735" s="2394"/>
    </row>
    <row r="5736" spans="3:18" ht="14.25" customHeight="1">
      <c r="C5736" s="1619">
        <v>6</v>
      </c>
      <c r="D5736" s="1955" t="s">
        <v>5163</v>
      </c>
      <c r="E5736" s="1620">
        <v>10</v>
      </c>
      <c r="F5736" s="1621" t="s">
        <v>508</v>
      </c>
      <c r="G5736" s="1812" t="s">
        <v>7437</v>
      </c>
      <c r="H5736" s="1621">
        <v>2022</v>
      </c>
      <c r="I5736" s="1623">
        <v>256.08</v>
      </c>
      <c r="J5736" s="1621">
        <f t="shared" si="304"/>
        <v>40</v>
      </c>
      <c r="K5736" s="1623">
        <f t="shared" si="305"/>
        <v>153.64799999999997</v>
      </c>
      <c r="L5736" s="1621"/>
      <c r="M5736" s="1621"/>
      <c r="N5736" s="1624">
        <f t="shared" si="302"/>
        <v>0</v>
      </c>
      <c r="O5736" s="2109"/>
      <c r="P5736" s="2109"/>
      <c r="Q5736" s="2109">
        <f t="shared" si="303"/>
        <v>0</v>
      </c>
      <c r="R5736" s="2394"/>
    </row>
    <row r="5737" spans="3:18" ht="14.25" customHeight="1">
      <c r="C5737" s="1742">
        <v>7</v>
      </c>
      <c r="D5737" s="1955" t="s">
        <v>5157</v>
      </c>
      <c r="E5737" s="1620">
        <v>10</v>
      </c>
      <c r="F5737" s="1621" t="s">
        <v>508</v>
      </c>
      <c r="G5737" s="1812" t="s">
        <v>7705</v>
      </c>
      <c r="H5737" s="1621">
        <v>2007</v>
      </c>
      <c r="I5737" s="1623">
        <v>1173</v>
      </c>
      <c r="J5737" s="1621">
        <f t="shared" si="304"/>
        <v>100</v>
      </c>
      <c r="K5737" s="1623">
        <f t="shared" si="305"/>
        <v>0</v>
      </c>
      <c r="L5737" s="1621"/>
      <c r="M5737" s="1621"/>
      <c r="N5737" s="1624">
        <f t="shared" si="302"/>
        <v>0</v>
      </c>
      <c r="O5737" s="2109"/>
      <c r="P5737" s="2109"/>
      <c r="Q5737" s="2109">
        <f t="shared" si="303"/>
        <v>0</v>
      </c>
      <c r="R5737" s="2394"/>
    </row>
    <row r="5738" spans="3:18" ht="14.25" customHeight="1">
      <c r="C5738" s="1619">
        <v>8</v>
      </c>
      <c r="D5738" s="1955" t="s">
        <v>6428</v>
      </c>
      <c r="E5738" s="1620">
        <v>10</v>
      </c>
      <c r="F5738" s="1621" t="s">
        <v>508</v>
      </c>
      <c r="G5738" s="1812" t="s">
        <v>7706</v>
      </c>
      <c r="H5738" s="1621">
        <v>2022</v>
      </c>
      <c r="I5738" s="1623">
        <v>139.4118</v>
      </c>
      <c r="J5738" s="1621">
        <f t="shared" si="304"/>
        <v>40</v>
      </c>
      <c r="K5738" s="1623">
        <f t="shared" si="305"/>
        <v>83.647079999999988</v>
      </c>
      <c r="L5738" s="1621"/>
      <c r="M5738" s="1621"/>
      <c r="N5738" s="1624">
        <f t="shared" si="302"/>
        <v>0</v>
      </c>
      <c r="O5738" s="2109"/>
      <c r="P5738" s="2109"/>
      <c r="Q5738" s="2109">
        <f t="shared" si="303"/>
        <v>0</v>
      </c>
      <c r="R5738" s="2394"/>
    </row>
    <row r="5739" spans="3:18" ht="14.25" customHeight="1">
      <c r="C5739" s="1619">
        <v>9</v>
      </c>
      <c r="D5739" s="1955" t="s">
        <v>5164</v>
      </c>
      <c r="E5739" s="1620">
        <v>10</v>
      </c>
      <c r="F5739" s="1621" t="s">
        <v>508</v>
      </c>
      <c r="G5739" s="1812" t="s">
        <v>7443</v>
      </c>
      <c r="H5739" s="1621">
        <v>2022</v>
      </c>
      <c r="I5739" s="1623">
        <v>409.78980000000001</v>
      </c>
      <c r="J5739" s="1621">
        <f t="shared" si="304"/>
        <v>40</v>
      </c>
      <c r="K5739" s="1623">
        <f t="shared" si="305"/>
        <v>245.87387999999999</v>
      </c>
      <c r="L5739" s="1621"/>
      <c r="M5739" s="1621"/>
      <c r="N5739" s="1624">
        <f t="shared" si="302"/>
        <v>0</v>
      </c>
      <c r="O5739" s="2109"/>
      <c r="P5739" s="2109"/>
      <c r="Q5739" s="2109">
        <f t="shared" si="303"/>
        <v>0</v>
      </c>
      <c r="R5739" s="2394"/>
    </row>
    <row r="5740" spans="3:18" ht="14.25" customHeight="1">
      <c r="C5740" s="1742">
        <v>10</v>
      </c>
      <c r="D5740" s="1955" t="s">
        <v>5164</v>
      </c>
      <c r="E5740" s="1620">
        <v>10</v>
      </c>
      <c r="F5740" s="1621" t="s">
        <v>508</v>
      </c>
      <c r="G5740" s="1812" t="s">
        <v>7707</v>
      </c>
      <c r="H5740" s="1621">
        <v>2022</v>
      </c>
      <c r="I5740" s="1623">
        <v>563.38</v>
      </c>
      <c r="J5740" s="1621">
        <f t="shared" si="304"/>
        <v>40</v>
      </c>
      <c r="K5740" s="1623">
        <f t="shared" si="305"/>
        <v>338.02800000000002</v>
      </c>
      <c r="L5740" s="1621"/>
      <c r="M5740" s="1621"/>
      <c r="N5740" s="1624">
        <f t="shared" si="302"/>
        <v>0</v>
      </c>
      <c r="O5740" s="2109"/>
      <c r="P5740" s="2109"/>
      <c r="Q5740" s="2109">
        <f t="shared" si="303"/>
        <v>0</v>
      </c>
      <c r="R5740" s="2394"/>
    </row>
    <row r="5741" spans="3:18" ht="14.25" customHeight="1">
      <c r="C5741" s="1619">
        <v>11</v>
      </c>
      <c r="D5741" s="1955" t="s">
        <v>2228</v>
      </c>
      <c r="E5741" s="1620">
        <v>10</v>
      </c>
      <c r="F5741" s="1621" t="s">
        <v>508</v>
      </c>
      <c r="G5741" s="1812" t="s">
        <v>7432</v>
      </c>
      <c r="H5741" s="1621">
        <v>2023</v>
      </c>
      <c r="I5741" s="1623">
        <v>68.996069999999989</v>
      </c>
      <c r="J5741" s="1621">
        <f t="shared" si="304"/>
        <v>30</v>
      </c>
      <c r="K5741" s="1623">
        <f t="shared" si="305"/>
        <v>48.297248999999994</v>
      </c>
      <c r="L5741" s="1621"/>
      <c r="M5741" s="1621"/>
      <c r="N5741" s="1624">
        <f t="shared" si="302"/>
        <v>0</v>
      </c>
      <c r="O5741" s="2109"/>
      <c r="P5741" s="2109"/>
      <c r="Q5741" s="2109">
        <f t="shared" si="303"/>
        <v>0</v>
      </c>
      <c r="R5741" s="2394"/>
    </row>
    <row r="5742" spans="3:18" ht="14.25" customHeight="1">
      <c r="C5742" s="1619">
        <v>12</v>
      </c>
      <c r="D5742" s="1955" t="s">
        <v>2228</v>
      </c>
      <c r="E5742" s="1620">
        <v>10</v>
      </c>
      <c r="F5742" s="1621" t="s">
        <v>508</v>
      </c>
      <c r="G5742" s="1812" t="s">
        <v>7310</v>
      </c>
      <c r="H5742" s="1621">
        <v>2024</v>
      </c>
      <c r="I5742" s="1623">
        <v>18.600000000000001</v>
      </c>
      <c r="J5742" s="1621">
        <f t="shared" si="304"/>
        <v>20</v>
      </c>
      <c r="K5742" s="1623">
        <f t="shared" si="305"/>
        <v>14.88</v>
      </c>
      <c r="L5742" s="1621"/>
      <c r="M5742" s="1621"/>
      <c r="N5742" s="1624">
        <f t="shared" si="302"/>
        <v>0</v>
      </c>
      <c r="O5742" s="2109"/>
      <c r="P5742" s="2109"/>
      <c r="Q5742" s="2109">
        <f t="shared" si="303"/>
        <v>0</v>
      </c>
      <c r="R5742" s="2394"/>
    </row>
    <row r="5743" spans="3:18" ht="14.25" customHeight="1">
      <c r="C5743" s="1742">
        <v>13</v>
      </c>
      <c r="D5743" s="1955" t="s">
        <v>6429</v>
      </c>
      <c r="E5743" s="1620">
        <v>10</v>
      </c>
      <c r="F5743" s="1621" t="s">
        <v>508</v>
      </c>
      <c r="G5743" s="1812" t="s">
        <v>7444</v>
      </c>
      <c r="H5743" s="1621">
        <v>2020</v>
      </c>
      <c r="I5743" s="1623">
        <v>79.349999999999994</v>
      </c>
      <c r="J5743" s="1621">
        <f t="shared" si="304"/>
        <v>60</v>
      </c>
      <c r="K5743" s="1623">
        <f t="shared" si="305"/>
        <v>31.740000000000002</v>
      </c>
      <c r="L5743" s="1621"/>
      <c r="M5743" s="1621"/>
      <c r="N5743" s="1624">
        <f t="shared" si="302"/>
        <v>0</v>
      </c>
      <c r="O5743" s="2109"/>
      <c r="P5743" s="2109"/>
      <c r="Q5743" s="2109">
        <f t="shared" si="303"/>
        <v>0</v>
      </c>
      <c r="R5743" s="2394"/>
    </row>
    <row r="5744" spans="3:18" ht="14.25" customHeight="1">
      <c r="C5744" s="1619">
        <v>14</v>
      </c>
      <c r="D5744" s="1955" t="s">
        <v>2380</v>
      </c>
      <c r="E5744" s="1620">
        <v>10</v>
      </c>
      <c r="F5744" s="1621" t="s">
        <v>508</v>
      </c>
      <c r="G5744" s="1812" t="s">
        <v>7708</v>
      </c>
      <c r="H5744" s="1621">
        <v>2006</v>
      </c>
      <c r="I5744" s="1623">
        <v>3700.4226400000002</v>
      </c>
      <c r="J5744" s="1621">
        <f t="shared" si="304"/>
        <v>100</v>
      </c>
      <c r="K5744" s="1623">
        <f t="shared" si="305"/>
        <v>0</v>
      </c>
      <c r="L5744" s="1621"/>
      <c r="M5744" s="1621"/>
      <c r="N5744" s="1624">
        <f t="shared" si="302"/>
        <v>0</v>
      </c>
      <c r="O5744" s="2109"/>
      <c r="P5744" s="2109"/>
      <c r="Q5744" s="2109">
        <f t="shared" si="303"/>
        <v>0</v>
      </c>
      <c r="R5744" s="2394"/>
    </row>
    <row r="5745" spans="3:18" ht="14.25" customHeight="1">
      <c r="C5745" s="1619">
        <v>15</v>
      </c>
      <c r="D5745" s="1955" t="s">
        <v>2380</v>
      </c>
      <c r="E5745" s="1620">
        <v>10</v>
      </c>
      <c r="F5745" s="1621" t="s">
        <v>508</v>
      </c>
      <c r="G5745" s="1812" t="s">
        <v>7379</v>
      </c>
      <c r="H5745" s="1621">
        <v>2006</v>
      </c>
      <c r="I5745" s="1623">
        <v>54.41798</v>
      </c>
      <c r="J5745" s="1621">
        <f t="shared" si="304"/>
        <v>100</v>
      </c>
      <c r="K5745" s="1623">
        <f t="shared" si="305"/>
        <v>0</v>
      </c>
      <c r="L5745" s="1621"/>
      <c r="M5745" s="1621"/>
      <c r="N5745" s="1624">
        <f t="shared" si="302"/>
        <v>0</v>
      </c>
      <c r="O5745" s="2109"/>
      <c r="P5745" s="2109"/>
      <c r="Q5745" s="2109">
        <f t="shared" si="303"/>
        <v>0</v>
      </c>
      <c r="R5745" s="2394"/>
    </row>
    <row r="5746" spans="3:18" ht="14.25" customHeight="1">
      <c r="C5746" s="1742">
        <v>16</v>
      </c>
      <c r="D5746" s="1955" t="s">
        <v>2380</v>
      </c>
      <c r="E5746" s="1620">
        <v>10</v>
      </c>
      <c r="F5746" s="1621" t="s">
        <v>508</v>
      </c>
      <c r="G5746" s="1812" t="s">
        <v>7379</v>
      </c>
      <c r="H5746" s="1621">
        <v>2006</v>
      </c>
      <c r="I5746" s="1623">
        <v>54.41798</v>
      </c>
      <c r="J5746" s="1621">
        <f t="shared" si="304"/>
        <v>100</v>
      </c>
      <c r="K5746" s="1623">
        <f t="shared" si="305"/>
        <v>0</v>
      </c>
      <c r="L5746" s="1621"/>
      <c r="M5746" s="1621"/>
      <c r="N5746" s="1624">
        <f t="shared" si="302"/>
        <v>0</v>
      </c>
      <c r="O5746" s="2109"/>
      <c r="P5746" s="2109"/>
      <c r="Q5746" s="2109">
        <f t="shared" si="303"/>
        <v>0</v>
      </c>
      <c r="R5746" s="2394"/>
    </row>
    <row r="5747" spans="3:18" ht="14.25" customHeight="1">
      <c r="C5747" s="1619">
        <v>17</v>
      </c>
      <c r="D5747" s="1955" t="s">
        <v>2380</v>
      </c>
      <c r="E5747" s="1620">
        <v>10</v>
      </c>
      <c r="F5747" s="1621" t="s">
        <v>508</v>
      </c>
      <c r="G5747" s="1812" t="s">
        <v>7379</v>
      </c>
      <c r="H5747" s="1621">
        <v>2006</v>
      </c>
      <c r="I5747" s="1623">
        <v>54.41798</v>
      </c>
      <c r="J5747" s="1621">
        <f t="shared" si="304"/>
        <v>100</v>
      </c>
      <c r="K5747" s="1623">
        <f t="shared" si="305"/>
        <v>0</v>
      </c>
      <c r="L5747" s="1621"/>
      <c r="M5747" s="1621"/>
      <c r="N5747" s="1624">
        <f t="shared" si="302"/>
        <v>0</v>
      </c>
      <c r="O5747" s="2109"/>
      <c r="P5747" s="2109"/>
      <c r="Q5747" s="2109">
        <f t="shared" si="303"/>
        <v>0</v>
      </c>
      <c r="R5747" s="2394"/>
    </row>
    <row r="5748" spans="3:18" ht="14.25" customHeight="1">
      <c r="C5748" s="1619">
        <v>18</v>
      </c>
      <c r="D5748" s="1955" t="s">
        <v>2380</v>
      </c>
      <c r="E5748" s="1620">
        <v>10</v>
      </c>
      <c r="F5748" s="1621" t="s">
        <v>508</v>
      </c>
      <c r="G5748" s="1812" t="s">
        <v>7379</v>
      </c>
      <c r="H5748" s="1621">
        <v>2006</v>
      </c>
      <c r="I5748" s="1623">
        <v>54.41798</v>
      </c>
      <c r="J5748" s="1621">
        <f t="shared" si="304"/>
        <v>100</v>
      </c>
      <c r="K5748" s="1623">
        <f t="shared" si="305"/>
        <v>0</v>
      </c>
      <c r="L5748" s="1621"/>
      <c r="M5748" s="1621"/>
      <c r="N5748" s="1624">
        <f t="shared" si="302"/>
        <v>0</v>
      </c>
      <c r="O5748" s="2109"/>
      <c r="P5748" s="2109"/>
      <c r="Q5748" s="2109">
        <f t="shared" si="303"/>
        <v>0</v>
      </c>
      <c r="R5748" s="2394"/>
    </row>
    <row r="5749" spans="3:18" ht="14.25" customHeight="1">
      <c r="C5749" s="1742">
        <v>19</v>
      </c>
      <c r="D5749" s="1955" t="s">
        <v>2380</v>
      </c>
      <c r="E5749" s="1620">
        <v>10</v>
      </c>
      <c r="F5749" s="1621" t="s">
        <v>508</v>
      </c>
      <c r="G5749" s="1812" t="s">
        <v>7379</v>
      </c>
      <c r="H5749" s="1621">
        <v>2006</v>
      </c>
      <c r="I5749" s="1623">
        <v>54.41798</v>
      </c>
      <c r="J5749" s="1621">
        <f t="shared" si="304"/>
        <v>100</v>
      </c>
      <c r="K5749" s="1623">
        <f t="shared" si="305"/>
        <v>0</v>
      </c>
      <c r="L5749" s="1621"/>
      <c r="M5749" s="1621"/>
      <c r="N5749" s="1624">
        <f t="shared" si="302"/>
        <v>0</v>
      </c>
      <c r="O5749" s="2109"/>
      <c r="P5749" s="2109"/>
      <c r="Q5749" s="2109">
        <f t="shared" si="303"/>
        <v>0</v>
      </c>
      <c r="R5749" s="2394"/>
    </row>
    <row r="5750" spans="3:18" ht="14.25" customHeight="1">
      <c r="C5750" s="1619">
        <v>20</v>
      </c>
      <c r="D5750" s="1955" t="s">
        <v>2380</v>
      </c>
      <c r="E5750" s="1620">
        <v>10</v>
      </c>
      <c r="F5750" s="1621" t="s">
        <v>508</v>
      </c>
      <c r="G5750" s="1812" t="s">
        <v>7379</v>
      </c>
      <c r="H5750" s="1621">
        <v>2006</v>
      </c>
      <c r="I5750" s="1623">
        <v>54.41798</v>
      </c>
      <c r="J5750" s="1621">
        <f t="shared" si="304"/>
        <v>100</v>
      </c>
      <c r="K5750" s="1623">
        <f t="shared" si="305"/>
        <v>0</v>
      </c>
      <c r="L5750" s="1621"/>
      <c r="M5750" s="1621"/>
      <c r="N5750" s="1624">
        <f t="shared" si="302"/>
        <v>0</v>
      </c>
      <c r="O5750" s="2109"/>
      <c r="P5750" s="2109"/>
      <c r="Q5750" s="2109">
        <f t="shared" si="303"/>
        <v>0</v>
      </c>
      <c r="R5750" s="2394"/>
    </row>
    <row r="5751" spans="3:18" ht="14.25" customHeight="1">
      <c r="C5751" s="1619">
        <v>21</v>
      </c>
      <c r="D5751" s="1955" t="s">
        <v>2380</v>
      </c>
      <c r="E5751" s="1620">
        <v>10</v>
      </c>
      <c r="F5751" s="1621" t="s">
        <v>508</v>
      </c>
      <c r="G5751" s="1812" t="s">
        <v>7379</v>
      </c>
      <c r="H5751" s="1621">
        <v>2006</v>
      </c>
      <c r="I5751" s="1623">
        <v>54.41798</v>
      </c>
      <c r="J5751" s="1621">
        <f t="shared" si="304"/>
        <v>100</v>
      </c>
      <c r="K5751" s="1623">
        <f t="shared" si="305"/>
        <v>0</v>
      </c>
      <c r="L5751" s="1621"/>
      <c r="M5751" s="1621"/>
      <c r="N5751" s="1624">
        <f t="shared" si="302"/>
        <v>0</v>
      </c>
      <c r="O5751" s="2109"/>
      <c r="P5751" s="2109"/>
      <c r="Q5751" s="2109">
        <f t="shared" si="303"/>
        <v>0</v>
      </c>
      <c r="R5751" s="2394"/>
    </row>
    <row r="5752" spans="3:18" ht="14.25" customHeight="1">
      <c r="C5752" s="1742">
        <v>22</v>
      </c>
      <c r="D5752" s="1955" t="s">
        <v>2380</v>
      </c>
      <c r="E5752" s="1620">
        <v>10</v>
      </c>
      <c r="F5752" s="1621" t="s">
        <v>508</v>
      </c>
      <c r="G5752" s="1812" t="s">
        <v>7379</v>
      </c>
      <c r="H5752" s="1621">
        <v>2006</v>
      </c>
      <c r="I5752" s="1623">
        <v>54.41798</v>
      </c>
      <c r="J5752" s="1621">
        <f t="shared" si="304"/>
        <v>100</v>
      </c>
      <c r="K5752" s="1623">
        <f t="shared" si="305"/>
        <v>0</v>
      </c>
      <c r="L5752" s="1621"/>
      <c r="M5752" s="1621"/>
      <c r="N5752" s="1624">
        <f t="shared" si="302"/>
        <v>0</v>
      </c>
      <c r="O5752" s="2109"/>
      <c r="P5752" s="2109"/>
      <c r="Q5752" s="2109">
        <f t="shared" si="303"/>
        <v>0</v>
      </c>
      <c r="R5752" s="2394"/>
    </row>
    <row r="5753" spans="3:18" ht="14.25" customHeight="1">
      <c r="C5753" s="1619">
        <v>23</v>
      </c>
      <c r="D5753" s="1955" t="s">
        <v>7709</v>
      </c>
      <c r="E5753" s="1620">
        <v>10</v>
      </c>
      <c r="F5753" s="1621" t="s">
        <v>508</v>
      </c>
      <c r="G5753" s="1812" t="s">
        <v>7379</v>
      </c>
      <c r="H5753" s="1621">
        <v>2006</v>
      </c>
      <c r="I5753" s="1623">
        <v>54.41798</v>
      </c>
      <c r="J5753" s="1621">
        <f t="shared" si="304"/>
        <v>100</v>
      </c>
      <c r="K5753" s="1623">
        <f t="shared" si="305"/>
        <v>0</v>
      </c>
      <c r="L5753" s="1621"/>
      <c r="M5753" s="1621"/>
      <c r="N5753" s="1624">
        <f t="shared" si="302"/>
        <v>0</v>
      </c>
      <c r="O5753" s="2109"/>
      <c r="P5753" s="2109"/>
      <c r="Q5753" s="2109">
        <f t="shared" si="303"/>
        <v>0</v>
      </c>
      <c r="R5753" s="2394"/>
    </row>
    <row r="5754" spans="3:18" ht="14.25" customHeight="1">
      <c r="C5754" s="1619">
        <v>24</v>
      </c>
      <c r="D5754" s="1955" t="s">
        <v>2134</v>
      </c>
      <c r="E5754" s="1620">
        <v>10</v>
      </c>
      <c r="F5754" s="1621" t="s">
        <v>508</v>
      </c>
      <c r="G5754" s="1812" t="s">
        <v>7313</v>
      </c>
      <c r="H5754" s="1621">
        <v>2008</v>
      </c>
      <c r="I5754" s="1623">
        <v>203.178</v>
      </c>
      <c r="J5754" s="1621">
        <f t="shared" si="304"/>
        <v>100</v>
      </c>
      <c r="K5754" s="1623">
        <f t="shared" si="305"/>
        <v>0</v>
      </c>
      <c r="L5754" s="1621"/>
      <c r="M5754" s="1621"/>
      <c r="N5754" s="1624">
        <f t="shared" ref="N5754:N5817" si="306">+L5754*M5754</f>
        <v>0</v>
      </c>
      <c r="O5754" s="2109"/>
      <c r="P5754" s="2109"/>
      <c r="Q5754" s="2109">
        <f t="shared" ref="Q5754:Q5817" si="307">+O5754*P5754</f>
        <v>0</v>
      </c>
      <c r="R5754" s="2394"/>
    </row>
    <row r="5755" spans="3:18" ht="14.25" customHeight="1">
      <c r="C5755" s="1742">
        <v>25</v>
      </c>
      <c r="D5755" s="1955" t="s">
        <v>6435</v>
      </c>
      <c r="E5755" s="1620">
        <v>10</v>
      </c>
      <c r="F5755" s="1621" t="s">
        <v>508</v>
      </c>
      <c r="G5755" s="1812" t="s">
        <v>7379</v>
      </c>
      <c r="H5755" s="1621">
        <v>2006</v>
      </c>
      <c r="I5755" s="1623">
        <v>270.75</v>
      </c>
      <c r="J5755" s="1621">
        <f t="shared" si="304"/>
        <v>100</v>
      </c>
      <c r="K5755" s="1623">
        <f t="shared" si="305"/>
        <v>0</v>
      </c>
      <c r="L5755" s="1621"/>
      <c r="M5755" s="1621"/>
      <c r="N5755" s="1624">
        <f t="shared" si="306"/>
        <v>0</v>
      </c>
      <c r="O5755" s="2109"/>
      <c r="P5755" s="2109"/>
      <c r="Q5755" s="2109">
        <f t="shared" si="307"/>
        <v>0</v>
      </c>
      <c r="R5755" s="2394"/>
    </row>
    <row r="5756" spans="3:18" ht="14.25" customHeight="1">
      <c r="C5756" s="1619">
        <v>26</v>
      </c>
      <c r="D5756" s="1955" t="s">
        <v>6437</v>
      </c>
      <c r="E5756" s="1620">
        <v>10</v>
      </c>
      <c r="F5756" s="1621" t="s">
        <v>508</v>
      </c>
      <c r="G5756" s="1812" t="s">
        <v>7377</v>
      </c>
      <c r="H5756" s="1621">
        <v>2006</v>
      </c>
      <c r="I5756" s="1623">
        <v>747.26800000000003</v>
      </c>
      <c r="J5756" s="1621">
        <f t="shared" si="304"/>
        <v>100</v>
      </c>
      <c r="K5756" s="1623">
        <f t="shared" si="305"/>
        <v>0</v>
      </c>
      <c r="L5756" s="1621"/>
      <c r="M5756" s="1621"/>
      <c r="N5756" s="1624">
        <f t="shared" si="306"/>
        <v>0</v>
      </c>
      <c r="O5756" s="2109"/>
      <c r="P5756" s="2109"/>
      <c r="Q5756" s="2109">
        <f t="shared" si="307"/>
        <v>0</v>
      </c>
      <c r="R5756" s="2394"/>
    </row>
    <row r="5757" spans="3:18" ht="14.25" customHeight="1">
      <c r="C5757" s="1619">
        <v>27</v>
      </c>
      <c r="D5757" s="1955" t="s">
        <v>7710</v>
      </c>
      <c r="E5757" s="1620">
        <v>10</v>
      </c>
      <c r="F5757" s="1621" t="s">
        <v>508</v>
      </c>
      <c r="G5757" s="1812" t="s">
        <v>7379</v>
      </c>
      <c r="H5757" s="1621">
        <v>2010</v>
      </c>
      <c r="I5757" s="1623">
        <v>205.16427999999999</v>
      </c>
      <c r="J5757" s="1621">
        <f t="shared" si="304"/>
        <v>100</v>
      </c>
      <c r="K5757" s="1623">
        <f t="shared" si="305"/>
        <v>0</v>
      </c>
      <c r="L5757" s="1621"/>
      <c r="M5757" s="1621"/>
      <c r="N5757" s="1624">
        <f t="shared" si="306"/>
        <v>0</v>
      </c>
      <c r="O5757" s="2109"/>
      <c r="P5757" s="2109"/>
      <c r="Q5757" s="2109">
        <f t="shared" si="307"/>
        <v>0</v>
      </c>
      <c r="R5757" s="2394"/>
    </row>
    <row r="5758" spans="3:18" ht="14.25" customHeight="1">
      <c r="C5758" s="1742">
        <v>28</v>
      </c>
      <c r="D5758" s="1955" t="s">
        <v>7711</v>
      </c>
      <c r="E5758" s="1620">
        <v>10</v>
      </c>
      <c r="F5758" s="1621" t="s">
        <v>508</v>
      </c>
      <c r="G5758" s="1812" t="s">
        <v>7379</v>
      </c>
      <c r="H5758" s="1621">
        <v>2010</v>
      </c>
      <c r="I5758" s="1623">
        <v>190.41499999999999</v>
      </c>
      <c r="J5758" s="1621">
        <f t="shared" si="304"/>
        <v>100</v>
      </c>
      <c r="K5758" s="1623">
        <f t="shared" si="305"/>
        <v>0</v>
      </c>
      <c r="L5758" s="1621"/>
      <c r="M5758" s="1621"/>
      <c r="N5758" s="1624">
        <f t="shared" si="306"/>
        <v>0</v>
      </c>
      <c r="O5758" s="2109"/>
      <c r="P5758" s="2109"/>
      <c r="Q5758" s="2109">
        <f t="shared" si="307"/>
        <v>0</v>
      </c>
      <c r="R5758" s="2394"/>
    </row>
    <row r="5759" spans="3:18" ht="14.25" customHeight="1">
      <c r="C5759" s="1619">
        <v>29</v>
      </c>
      <c r="D5759" s="1955" t="s">
        <v>7712</v>
      </c>
      <c r="E5759" s="1620">
        <v>10</v>
      </c>
      <c r="F5759" s="1621" t="s">
        <v>508</v>
      </c>
      <c r="G5759" s="1812" t="s">
        <v>7444</v>
      </c>
      <c r="H5759" s="1621">
        <v>2020</v>
      </c>
      <c r="I5759" s="1623">
        <v>384.9</v>
      </c>
      <c r="J5759" s="1621">
        <f t="shared" si="304"/>
        <v>60</v>
      </c>
      <c r="K5759" s="1623">
        <f t="shared" si="305"/>
        <v>153.96</v>
      </c>
      <c r="L5759" s="1621"/>
      <c r="M5759" s="1621"/>
      <c r="N5759" s="1624">
        <f t="shared" si="306"/>
        <v>0</v>
      </c>
      <c r="O5759" s="2109"/>
      <c r="P5759" s="2109"/>
      <c r="Q5759" s="2109">
        <f t="shared" si="307"/>
        <v>0</v>
      </c>
      <c r="R5759" s="2394"/>
    </row>
    <row r="5760" spans="3:18" ht="14.25" customHeight="1">
      <c r="C5760" s="1619">
        <v>30</v>
      </c>
      <c r="D5760" s="1955" t="s">
        <v>2130</v>
      </c>
      <c r="E5760" s="1620">
        <v>10</v>
      </c>
      <c r="F5760" s="1621" t="s">
        <v>508</v>
      </c>
      <c r="G5760" s="1812" t="s">
        <v>7379</v>
      </c>
      <c r="H5760" s="1621">
        <v>2006</v>
      </c>
      <c r="I5760" s="1623">
        <v>581.90899999999999</v>
      </c>
      <c r="J5760" s="1621">
        <f t="shared" si="304"/>
        <v>100</v>
      </c>
      <c r="K5760" s="1623">
        <f t="shared" si="305"/>
        <v>0</v>
      </c>
      <c r="L5760" s="1621"/>
      <c r="M5760" s="1621"/>
      <c r="N5760" s="1624">
        <f t="shared" si="306"/>
        <v>0</v>
      </c>
      <c r="O5760" s="2109"/>
      <c r="P5760" s="2109"/>
      <c r="Q5760" s="2109">
        <f t="shared" si="307"/>
        <v>0</v>
      </c>
      <c r="R5760" s="2394"/>
    </row>
    <row r="5761" spans="3:18" ht="14.25" customHeight="1">
      <c r="C5761" s="1742">
        <v>31</v>
      </c>
      <c r="D5761" s="1955" t="s">
        <v>2130</v>
      </c>
      <c r="E5761" s="1620">
        <v>10</v>
      </c>
      <c r="F5761" s="1621" t="s">
        <v>508</v>
      </c>
      <c r="G5761" s="1812" t="s">
        <v>7379</v>
      </c>
      <c r="H5761" s="1621">
        <v>2007</v>
      </c>
      <c r="I5761" s="1623">
        <v>278</v>
      </c>
      <c r="J5761" s="1621">
        <f t="shared" si="304"/>
        <v>100</v>
      </c>
      <c r="K5761" s="1623">
        <f t="shared" si="305"/>
        <v>0</v>
      </c>
      <c r="L5761" s="1621"/>
      <c r="M5761" s="1621"/>
      <c r="N5761" s="1624">
        <f t="shared" si="306"/>
        <v>0</v>
      </c>
      <c r="O5761" s="2109"/>
      <c r="P5761" s="2109"/>
      <c r="Q5761" s="2109">
        <f t="shared" si="307"/>
        <v>0</v>
      </c>
      <c r="R5761" s="2394"/>
    </row>
    <row r="5762" spans="3:18" ht="14.25" customHeight="1">
      <c r="C5762" s="1619">
        <v>32</v>
      </c>
      <c r="D5762" s="1955" t="s">
        <v>7713</v>
      </c>
      <c r="E5762" s="1620">
        <v>10</v>
      </c>
      <c r="F5762" s="1621" t="s">
        <v>508</v>
      </c>
      <c r="G5762" s="1812" t="s">
        <v>7379</v>
      </c>
      <c r="H5762" s="1621">
        <v>2021</v>
      </c>
      <c r="I5762" s="1623">
        <v>99.590860000000006</v>
      </c>
      <c r="J5762" s="1621">
        <f t="shared" si="304"/>
        <v>50</v>
      </c>
      <c r="K5762" s="1623">
        <f t="shared" si="305"/>
        <v>49.795430000000003</v>
      </c>
      <c r="L5762" s="1621"/>
      <c r="M5762" s="1621"/>
      <c r="N5762" s="1624">
        <f t="shared" si="306"/>
        <v>0</v>
      </c>
      <c r="O5762" s="2109"/>
      <c r="P5762" s="2109"/>
      <c r="Q5762" s="2109">
        <f t="shared" si="307"/>
        <v>0</v>
      </c>
      <c r="R5762" s="2394"/>
    </row>
    <row r="5763" spans="3:18" ht="14.25" customHeight="1">
      <c r="C5763" s="1619">
        <v>33</v>
      </c>
      <c r="D5763" s="1955" t="s">
        <v>5158</v>
      </c>
      <c r="E5763" s="1620">
        <v>10</v>
      </c>
      <c r="F5763" s="1621" t="s">
        <v>508</v>
      </c>
      <c r="G5763" s="1812" t="s">
        <v>7444</v>
      </c>
      <c r="H5763" s="1621">
        <v>2008</v>
      </c>
      <c r="I5763" s="1623">
        <v>175</v>
      </c>
      <c r="J5763" s="1621">
        <f t="shared" si="304"/>
        <v>100</v>
      </c>
      <c r="K5763" s="1623">
        <f t="shared" si="305"/>
        <v>0</v>
      </c>
      <c r="L5763" s="1621"/>
      <c r="M5763" s="1621"/>
      <c r="N5763" s="1624">
        <f t="shared" si="306"/>
        <v>0</v>
      </c>
      <c r="O5763" s="2109"/>
      <c r="P5763" s="2109"/>
      <c r="Q5763" s="2109">
        <f t="shared" si="307"/>
        <v>0</v>
      </c>
      <c r="R5763" s="2394"/>
    </row>
    <row r="5764" spans="3:18" ht="14.25" customHeight="1">
      <c r="C5764" s="1742">
        <v>34</v>
      </c>
      <c r="D5764" s="1955" t="s">
        <v>2116</v>
      </c>
      <c r="E5764" s="1620">
        <v>10</v>
      </c>
      <c r="F5764" s="1621" t="s">
        <v>508</v>
      </c>
      <c r="G5764" s="1812" t="s">
        <v>7310</v>
      </c>
      <c r="H5764" s="1621">
        <v>2010</v>
      </c>
      <c r="I5764" s="1623">
        <v>222.786</v>
      </c>
      <c r="J5764" s="1621">
        <f t="shared" si="304"/>
        <v>100</v>
      </c>
      <c r="K5764" s="1623">
        <f t="shared" si="305"/>
        <v>0</v>
      </c>
      <c r="L5764" s="1621"/>
      <c r="M5764" s="1621"/>
      <c r="N5764" s="1624">
        <f t="shared" si="306"/>
        <v>0</v>
      </c>
      <c r="O5764" s="2109"/>
      <c r="P5764" s="2109"/>
      <c r="Q5764" s="2109">
        <f t="shared" si="307"/>
        <v>0</v>
      </c>
      <c r="R5764" s="2394"/>
    </row>
    <row r="5765" spans="3:18" ht="14.25" customHeight="1">
      <c r="C5765" s="1619">
        <v>35</v>
      </c>
      <c r="D5765" s="1955" t="s">
        <v>7714</v>
      </c>
      <c r="E5765" s="1620">
        <v>10</v>
      </c>
      <c r="F5765" s="1621" t="s">
        <v>508</v>
      </c>
      <c r="G5765" s="1812" t="s">
        <v>7310</v>
      </c>
      <c r="H5765" s="1621">
        <v>2021</v>
      </c>
      <c r="I5765" s="1623">
        <v>89.1815</v>
      </c>
      <c r="J5765" s="1621">
        <f t="shared" si="304"/>
        <v>50</v>
      </c>
      <c r="K5765" s="1623">
        <f t="shared" si="305"/>
        <v>44.59075</v>
      </c>
      <c r="L5765" s="1621"/>
      <c r="M5765" s="1621"/>
      <c r="N5765" s="1624">
        <f t="shared" si="306"/>
        <v>0</v>
      </c>
      <c r="O5765" s="2109"/>
      <c r="P5765" s="2109"/>
      <c r="Q5765" s="2109">
        <f t="shared" si="307"/>
        <v>0</v>
      </c>
      <c r="R5765" s="2394"/>
    </row>
    <row r="5766" spans="3:18" ht="14.25" customHeight="1">
      <c r="C5766" s="1619">
        <v>36</v>
      </c>
      <c r="D5766" s="1955" t="s">
        <v>7715</v>
      </c>
      <c r="E5766" s="1620">
        <v>10</v>
      </c>
      <c r="F5766" s="1621" t="s">
        <v>508</v>
      </c>
      <c r="G5766" s="1812" t="s">
        <v>7444</v>
      </c>
      <c r="H5766" s="1621">
        <v>2022</v>
      </c>
      <c r="I5766" s="1623">
        <v>352.8</v>
      </c>
      <c r="J5766" s="1621">
        <f t="shared" si="304"/>
        <v>40</v>
      </c>
      <c r="K5766" s="1623">
        <f t="shared" si="305"/>
        <v>211.68</v>
      </c>
      <c r="L5766" s="1621"/>
      <c r="M5766" s="1621"/>
      <c r="N5766" s="1624">
        <f t="shared" si="306"/>
        <v>0</v>
      </c>
      <c r="O5766" s="2109"/>
      <c r="P5766" s="2109"/>
      <c r="Q5766" s="2109">
        <f t="shared" si="307"/>
        <v>0</v>
      </c>
      <c r="R5766" s="2394"/>
    </row>
    <row r="5767" spans="3:18" ht="14.25" customHeight="1">
      <c r="C5767" s="1742">
        <v>37</v>
      </c>
      <c r="D5767" s="1955" t="s">
        <v>2974</v>
      </c>
      <c r="E5767" s="1620">
        <v>10</v>
      </c>
      <c r="F5767" s="1621" t="s">
        <v>508</v>
      </c>
      <c r="G5767" s="1812" t="s">
        <v>7379</v>
      </c>
      <c r="H5767" s="1621">
        <v>2023</v>
      </c>
      <c r="I5767" s="1623">
        <v>212</v>
      </c>
      <c r="J5767" s="1621">
        <f t="shared" si="304"/>
        <v>30</v>
      </c>
      <c r="K5767" s="1623">
        <f t="shared" si="305"/>
        <v>148.4</v>
      </c>
      <c r="L5767" s="1621"/>
      <c r="M5767" s="1621"/>
      <c r="N5767" s="1624">
        <f t="shared" si="306"/>
        <v>0</v>
      </c>
      <c r="O5767" s="2109"/>
      <c r="P5767" s="2109"/>
      <c r="Q5767" s="2109">
        <f t="shared" si="307"/>
        <v>0</v>
      </c>
      <c r="R5767" s="2394"/>
    </row>
    <row r="5768" spans="3:18" ht="14.25" customHeight="1">
      <c r="C5768" s="1619">
        <v>38</v>
      </c>
      <c r="D5768" s="1955" t="s">
        <v>2974</v>
      </c>
      <c r="E5768" s="1620">
        <v>10</v>
      </c>
      <c r="F5768" s="1621" t="s">
        <v>508</v>
      </c>
      <c r="G5768" s="1812" t="s">
        <v>7310</v>
      </c>
      <c r="H5768" s="1621">
        <v>2024</v>
      </c>
      <c r="I5768" s="1623">
        <v>105.87</v>
      </c>
      <c r="J5768" s="1621">
        <f t="shared" si="304"/>
        <v>20</v>
      </c>
      <c r="K5768" s="1623">
        <f t="shared" si="305"/>
        <v>84.695999999999998</v>
      </c>
      <c r="L5768" s="1621"/>
      <c r="M5768" s="1621"/>
      <c r="N5768" s="1624">
        <f t="shared" si="306"/>
        <v>0</v>
      </c>
      <c r="O5768" s="2109"/>
      <c r="P5768" s="2109"/>
      <c r="Q5768" s="2109">
        <f t="shared" si="307"/>
        <v>0</v>
      </c>
      <c r="R5768" s="2394"/>
    </row>
    <row r="5769" spans="3:18" ht="14.25" customHeight="1">
      <c r="C5769" s="1619">
        <v>39</v>
      </c>
      <c r="D5769" s="1955" t="s">
        <v>2122</v>
      </c>
      <c r="E5769" s="1620">
        <v>10</v>
      </c>
      <c r="F5769" s="1621" t="s">
        <v>508</v>
      </c>
      <c r="G5769" s="1812" t="s">
        <v>7310</v>
      </c>
      <c r="H5769" s="1621">
        <v>2006</v>
      </c>
      <c r="I5769" s="1623">
        <v>417.93900000000002</v>
      </c>
      <c r="J5769" s="1621">
        <f t="shared" si="304"/>
        <v>100</v>
      </c>
      <c r="K5769" s="1623">
        <f t="shared" si="305"/>
        <v>0</v>
      </c>
      <c r="L5769" s="1621"/>
      <c r="M5769" s="1621"/>
      <c r="N5769" s="1624">
        <f t="shared" si="306"/>
        <v>0</v>
      </c>
      <c r="O5769" s="2109"/>
      <c r="P5769" s="2109"/>
      <c r="Q5769" s="2109">
        <f t="shared" si="307"/>
        <v>0</v>
      </c>
      <c r="R5769" s="2394"/>
    </row>
    <row r="5770" spans="3:18" ht="14.25" customHeight="1">
      <c r="C5770" s="1742">
        <v>40</v>
      </c>
      <c r="D5770" s="1955" t="s">
        <v>2122</v>
      </c>
      <c r="E5770" s="1620">
        <v>10</v>
      </c>
      <c r="F5770" s="1621" t="s">
        <v>508</v>
      </c>
      <c r="G5770" s="1812" t="s">
        <v>7377</v>
      </c>
      <c r="H5770" s="1621">
        <v>2007</v>
      </c>
      <c r="I5770" s="1623">
        <v>1116</v>
      </c>
      <c r="J5770" s="1621">
        <f t="shared" si="304"/>
        <v>100</v>
      </c>
      <c r="K5770" s="1623">
        <f t="shared" si="305"/>
        <v>0</v>
      </c>
      <c r="L5770" s="1621"/>
      <c r="M5770" s="1621"/>
      <c r="N5770" s="1624">
        <f t="shared" si="306"/>
        <v>0</v>
      </c>
      <c r="O5770" s="2109"/>
      <c r="P5770" s="2109"/>
      <c r="Q5770" s="2109">
        <f t="shared" si="307"/>
        <v>0</v>
      </c>
      <c r="R5770" s="2394"/>
    </row>
    <row r="5771" spans="3:18" ht="14.25" customHeight="1">
      <c r="C5771" s="1619">
        <v>41</v>
      </c>
      <c r="D5771" s="1955" t="s">
        <v>2142</v>
      </c>
      <c r="E5771" s="1620">
        <v>10</v>
      </c>
      <c r="F5771" s="1621" t="s">
        <v>508</v>
      </c>
      <c r="G5771" s="1812" t="s">
        <v>7379</v>
      </c>
      <c r="H5771" s="1621">
        <v>2008</v>
      </c>
      <c r="I5771" s="1623">
        <v>167.24199999999999</v>
      </c>
      <c r="J5771" s="1621">
        <f t="shared" si="304"/>
        <v>100</v>
      </c>
      <c r="K5771" s="1623">
        <f t="shared" si="305"/>
        <v>0</v>
      </c>
      <c r="L5771" s="1621"/>
      <c r="M5771" s="1621"/>
      <c r="N5771" s="1624">
        <f t="shared" si="306"/>
        <v>0</v>
      </c>
      <c r="O5771" s="2109"/>
      <c r="P5771" s="2109"/>
      <c r="Q5771" s="2109">
        <f t="shared" si="307"/>
        <v>0</v>
      </c>
      <c r="R5771" s="2394"/>
    </row>
    <row r="5772" spans="3:18" ht="14.25" customHeight="1">
      <c r="C5772" s="1619">
        <v>42</v>
      </c>
      <c r="D5772" s="1955" t="s">
        <v>2131</v>
      </c>
      <c r="E5772" s="1620">
        <v>10</v>
      </c>
      <c r="F5772" s="1621" t="s">
        <v>508</v>
      </c>
      <c r="G5772" s="1812" t="s">
        <v>7435</v>
      </c>
      <c r="H5772" s="1621">
        <v>2008</v>
      </c>
      <c r="I5772" s="1623">
        <v>650</v>
      </c>
      <c r="J5772" s="1621">
        <f t="shared" si="304"/>
        <v>100</v>
      </c>
      <c r="K5772" s="1623">
        <f t="shared" si="305"/>
        <v>0</v>
      </c>
      <c r="L5772" s="1621"/>
      <c r="M5772" s="1621"/>
      <c r="N5772" s="1624">
        <f t="shared" si="306"/>
        <v>0</v>
      </c>
      <c r="O5772" s="2109"/>
      <c r="P5772" s="2109"/>
      <c r="Q5772" s="2109">
        <f t="shared" si="307"/>
        <v>0</v>
      </c>
      <c r="R5772" s="2394"/>
    </row>
    <row r="5773" spans="3:18" ht="14.25" customHeight="1">
      <c r="C5773" s="1742">
        <v>43</v>
      </c>
      <c r="D5773" s="1955" t="s">
        <v>2131</v>
      </c>
      <c r="E5773" s="1620">
        <v>10</v>
      </c>
      <c r="F5773" s="1621" t="s">
        <v>508</v>
      </c>
      <c r="G5773" s="1812" t="s">
        <v>7444</v>
      </c>
      <c r="H5773" s="1621">
        <v>2008</v>
      </c>
      <c r="I5773" s="1623">
        <v>550</v>
      </c>
      <c r="J5773" s="1621">
        <f t="shared" si="304"/>
        <v>100</v>
      </c>
      <c r="K5773" s="1623">
        <f t="shared" si="305"/>
        <v>0</v>
      </c>
      <c r="L5773" s="1621"/>
      <c r="M5773" s="1621"/>
      <c r="N5773" s="1624">
        <f t="shared" si="306"/>
        <v>0</v>
      </c>
      <c r="O5773" s="2109"/>
      <c r="P5773" s="2109"/>
      <c r="Q5773" s="2109">
        <f t="shared" si="307"/>
        <v>0</v>
      </c>
      <c r="R5773" s="2394"/>
    </row>
    <row r="5774" spans="3:18" ht="14.25" customHeight="1">
      <c r="C5774" s="1619">
        <v>44</v>
      </c>
      <c r="D5774" s="1955" t="s">
        <v>2131</v>
      </c>
      <c r="E5774" s="1620">
        <v>10</v>
      </c>
      <c r="F5774" s="1621" t="s">
        <v>508</v>
      </c>
      <c r="G5774" s="1812" t="s">
        <v>7432</v>
      </c>
      <c r="H5774" s="1621">
        <v>2008</v>
      </c>
      <c r="I5774" s="1623">
        <v>237</v>
      </c>
      <c r="J5774" s="1621">
        <f t="shared" si="304"/>
        <v>100</v>
      </c>
      <c r="K5774" s="1623">
        <f t="shared" si="305"/>
        <v>0</v>
      </c>
      <c r="L5774" s="1621"/>
      <c r="M5774" s="1621"/>
      <c r="N5774" s="1624">
        <f t="shared" si="306"/>
        <v>0</v>
      </c>
      <c r="O5774" s="2109"/>
      <c r="P5774" s="2109"/>
      <c r="Q5774" s="2109">
        <f t="shared" si="307"/>
        <v>0</v>
      </c>
      <c r="R5774" s="2394"/>
    </row>
    <row r="5775" spans="3:18" ht="14.25" customHeight="1">
      <c r="C5775" s="1619">
        <v>45</v>
      </c>
      <c r="D5775" s="1955" t="s">
        <v>5135</v>
      </c>
      <c r="E5775" s="1620">
        <v>10</v>
      </c>
      <c r="F5775" s="1621" t="s">
        <v>508</v>
      </c>
      <c r="G5775" s="1812" t="s">
        <v>7379</v>
      </c>
      <c r="H5775" s="1621">
        <v>2021</v>
      </c>
      <c r="I5775" s="1623">
        <v>68</v>
      </c>
      <c r="J5775" s="1621">
        <f t="shared" si="304"/>
        <v>50</v>
      </c>
      <c r="K5775" s="1623">
        <f t="shared" si="305"/>
        <v>34</v>
      </c>
      <c r="L5775" s="1621"/>
      <c r="M5775" s="1621"/>
      <c r="N5775" s="1624">
        <f t="shared" si="306"/>
        <v>0</v>
      </c>
      <c r="O5775" s="2109"/>
      <c r="P5775" s="2109"/>
      <c r="Q5775" s="2109">
        <f t="shared" si="307"/>
        <v>0</v>
      </c>
      <c r="R5775" s="2394"/>
    </row>
    <row r="5776" spans="3:18" ht="14.25" customHeight="1">
      <c r="C5776" s="1742">
        <v>46</v>
      </c>
      <c r="D5776" s="1955" t="s">
        <v>5135</v>
      </c>
      <c r="E5776" s="1620">
        <v>10</v>
      </c>
      <c r="F5776" s="1621" t="s">
        <v>508</v>
      </c>
      <c r="G5776" s="1812" t="s">
        <v>7376</v>
      </c>
      <c r="H5776" s="1621">
        <v>2022</v>
      </c>
      <c r="I5776" s="1623">
        <v>321.35000000000002</v>
      </c>
      <c r="J5776" s="1621">
        <f t="shared" si="304"/>
        <v>40</v>
      </c>
      <c r="K5776" s="1623">
        <f t="shared" si="305"/>
        <v>192.81</v>
      </c>
      <c r="L5776" s="1621"/>
      <c r="M5776" s="1621"/>
      <c r="N5776" s="1624">
        <f t="shared" si="306"/>
        <v>0</v>
      </c>
      <c r="O5776" s="2109"/>
      <c r="P5776" s="2109"/>
      <c r="Q5776" s="2109">
        <f t="shared" si="307"/>
        <v>0</v>
      </c>
      <c r="R5776" s="2394"/>
    </row>
    <row r="5777" spans="3:18" ht="14.25" customHeight="1">
      <c r="C5777" s="1619">
        <v>47</v>
      </c>
      <c r="D5777" s="1955" t="s">
        <v>5135</v>
      </c>
      <c r="E5777" s="1620">
        <v>10</v>
      </c>
      <c r="F5777" s="1621" t="s">
        <v>508</v>
      </c>
      <c r="G5777" s="1812" t="s">
        <v>7313</v>
      </c>
      <c r="H5777" s="1621">
        <v>2022</v>
      </c>
      <c r="I5777" s="1623">
        <v>216</v>
      </c>
      <c r="J5777" s="1621">
        <f t="shared" si="304"/>
        <v>40</v>
      </c>
      <c r="K5777" s="1623">
        <f t="shared" si="305"/>
        <v>129.6</v>
      </c>
      <c r="L5777" s="1621"/>
      <c r="M5777" s="1621"/>
      <c r="N5777" s="1624">
        <f t="shared" si="306"/>
        <v>0</v>
      </c>
      <c r="O5777" s="2109"/>
      <c r="P5777" s="2109"/>
      <c r="Q5777" s="2109">
        <f t="shared" si="307"/>
        <v>0</v>
      </c>
      <c r="R5777" s="2394"/>
    </row>
    <row r="5778" spans="3:18" ht="14.25" customHeight="1">
      <c r="C5778" s="1619">
        <v>48</v>
      </c>
      <c r="D5778" s="1955" t="s">
        <v>5135</v>
      </c>
      <c r="E5778" s="1620">
        <v>10</v>
      </c>
      <c r="F5778" s="1621" t="s">
        <v>508</v>
      </c>
      <c r="G5778" s="1812" t="s">
        <v>7313</v>
      </c>
      <c r="H5778" s="1621">
        <v>2023</v>
      </c>
      <c r="I5778" s="1623">
        <v>166.03104000000002</v>
      </c>
      <c r="J5778" s="1621">
        <f t="shared" si="304"/>
        <v>30</v>
      </c>
      <c r="K5778" s="1623">
        <f t="shared" si="305"/>
        <v>116.22172800000001</v>
      </c>
      <c r="L5778" s="1621"/>
      <c r="M5778" s="1621"/>
      <c r="N5778" s="1624">
        <f t="shared" si="306"/>
        <v>0</v>
      </c>
      <c r="O5778" s="2109"/>
      <c r="P5778" s="2109"/>
      <c r="Q5778" s="2109">
        <f t="shared" si="307"/>
        <v>0</v>
      </c>
      <c r="R5778" s="2394"/>
    </row>
    <row r="5779" spans="3:18" ht="14.25" customHeight="1">
      <c r="C5779" s="1742">
        <v>49</v>
      </c>
      <c r="D5779" s="1955" t="s">
        <v>6439</v>
      </c>
      <c r="E5779" s="1620">
        <v>10</v>
      </c>
      <c r="F5779" s="1621" t="s">
        <v>508</v>
      </c>
      <c r="G5779" s="1812" t="s">
        <v>7377</v>
      </c>
      <c r="H5779" s="1621">
        <v>2006</v>
      </c>
      <c r="I5779" s="1623">
        <v>790.09400000000005</v>
      </c>
      <c r="J5779" s="1621">
        <f t="shared" si="304"/>
        <v>100</v>
      </c>
      <c r="K5779" s="1623">
        <f t="shared" si="305"/>
        <v>0</v>
      </c>
      <c r="L5779" s="1621"/>
      <c r="M5779" s="1621"/>
      <c r="N5779" s="1624">
        <f t="shared" si="306"/>
        <v>0</v>
      </c>
      <c r="O5779" s="2109"/>
      <c r="P5779" s="2109"/>
      <c r="Q5779" s="2109">
        <f t="shared" si="307"/>
        <v>0</v>
      </c>
      <c r="R5779" s="2394"/>
    </row>
    <row r="5780" spans="3:18" ht="14.25" customHeight="1">
      <c r="C5780" s="1619">
        <v>50</v>
      </c>
      <c r="D5780" s="1955" t="s">
        <v>6441</v>
      </c>
      <c r="E5780" s="1620">
        <v>10</v>
      </c>
      <c r="F5780" s="1621" t="s">
        <v>508</v>
      </c>
      <c r="G5780" s="1812" t="s">
        <v>7432</v>
      </c>
      <c r="H5780" s="1621">
        <v>2007</v>
      </c>
      <c r="I5780" s="1623">
        <v>312</v>
      </c>
      <c r="J5780" s="1621">
        <f t="shared" si="304"/>
        <v>100</v>
      </c>
      <c r="K5780" s="1623">
        <f t="shared" si="305"/>
        <v>0</v>
      </c>
      <c r="L5780" s="1621"/>
      <c r="M5780" s="1621"/>
      <c r="N5780" s="1624">
        <f t="shared" si="306"/>
        <v>0</v>
      </c>
      <c r="O5780" s="2109"/>
      <c r="P5780" s="2109"/>
      <c r="Q5780" s="2109">
        <f t="shared" si="307"/>
        <v>0</v>
      </c>
      <c r="R5780" s="2394"/>
    </row>
    <row r="5781" spans="3:18" ht="14.25" customHeight="1">
      <c r="C5781" s="1619">
        <v>51</v>
      </c>
      <c r="D5781" s="1955" t="s">
        <v>6440</v>
      </c>
      <c r="E5781" s="1620">
        <v>10</v>
      </c>
      <c r="F5781" s="1621" t="s">
        <v>508</v>
      </c>
      <c r="G5781" s="1812" t="s">
        <v>7310</v>
      </c>
      <c r="H5781" s="1621">
        <v>2007</v>
      </c>
      <c r="I5781" s="1623">
        <v>84</v>
      </c>
      <c r="J5781" s="1621">
        <f t="shared" si="304"/>
        <v>100</v>
      </c>
      <c r="K5781" s="1623">
        <f t="shared" si="305"/>
        <v>0</v>
      </c>
      <c r="L5781" s="1621"/>
      <c r="M5781" s="1621"/>
      <c r="N5781" s="1624">
        <f t="shared" si="306"/>
        <v>0</v>
      </c>
      <c r="O5781" s="2109"/>
      <c r="P5781" s="2109"/>
      <c r="Q5781" s="2109">
        <f t="shared" si="307"/>
        <v>0</v>
      </c>
      <c r="R5781" s="2394"/>
    </row>
    <row r="5782" spans="3:18" ht="14.25" customHeight="1">
      <c r="C5782" s="1742">
        <v>52</v>
      </c>
      <c r="D5782" s="1955" t="s">
        <v>2175</v>
      </c>
      <c r="E5782" s="1620">
        <v>10</v>
      </c>
      <c r="F5782" s="1621" t="s">
        <v>508</v>
      </c>
      <c r="G5782" s="1812" t="s">
        <v>7435</v>
      </c>
      <c r="H5782" s="1621">
        <v>2019</v>
      </c>
      <c r="I5782" s="1623">
        <v>331.03199999999998</v>
      </c>
      <c r="J5782" s="1621">
        <f t="shared" si="304"/>
        <v>70</v>
      </c>
      <c r="K5782" s="1623">
        <f t="shared" si="305"/>
        <v>99.309600000000017</v>
      </c>
      <c r="L5782" s="1621"/>
      <c r="M5782" s="1621"/>
      <c r="N5782" s="1624">
        <f t="shared" si="306"/>
        <v>0</v>
      </c>
      <c r="O5782" s="2109"/>
      <c r="P5782" s="2109"/>
      <c r="Q5782" s="2109">
        <f t="shared" si="307"/>
        <v>0</v>
      </c>
      <c r="R5782" s="2394"/>
    </row>
    <row r="5783" spans="3:18" ht="14.25" customHeight="1">
      <c r="C5783" s="1619">
        <v>53</v>
      </c>
      <c r="D5783" s="1955" t="s">
        <v>2185</v>
      </c>
      <c r="E5783" s="1620">
        <v>10</v>
      </c>
      <c r="F5783" s="1621" t="s">
        <v>508</v>
      </c>
      <c r="G5783" s="1812" t="s">
        <v>7376</v>
      </c>
      <c r="H5783" s="1621">
        <v>2020</v>
      </c>
      <c r="I5783" s="1623">
        <v>242.64</v>
      </c>
      <c r="J5783" s="1621">
        <f t="shared" si="304"/>
        <v>60</v>
      </c>
      <c r="K5783" s="1623">
        <f t="shared" si="305"/>
        <v>97.056000000000012</v>
      </c>
      <c r="L5783" s="1621"/>
      <c r="M5783" s="1621"/>
      <c r="N5783" s="1624">
        <f t="shared" si="306"/>
        <v>0</v>
      </c>
      <c r="O5783" s="2109"/>
      <c r="P5783" s="2109"/>
      <c r="Q5783" s="2109">
        <f t="shared" si="307"/>
        <v>0</v>
      </c>
      <c r="R5783" s="2394"/>
    </row>
    <row r="5784" spans="3:18" ht="14.25" customHeight="1">
      <c r="C5784" s="1619">
        <v>54</v>
      </c>
      <c r="D5784" s="1955" t="s">
        <v>7716</v>
      </c>
      <c r="E5784" s="1620">
        <v>10</v>
      </c>
      <c r="F5784" s="1621" t="s">
        <v>508</v>
      </c>
      <c r="G5784" s="1812" t="s">
        <v>7379</v>
      </c>
      <c r="H5784" s="1621">
        <v>2010</v>
      </c>
      <c r="I5784" s="1623">
        <v>457.37698</v>
      </c>
      <c r="J5784" s="1621">
        <f t="shared" si="304"/>
        <v>100</v>
      </c>
      <c r="K5784" s="1623">
        <f t="shared" si="305"/>
        <v>0</v>
      </c>
      <c r="L5784" s="1621"/>
      <c r="M5784" s="1621"/>
      <c r="N5784" s="1624">
        <f t="shared" si="306"/>
        <v>0</v>
      </c>
      <c r="O5784" s="2109"/>
      <c r="P5784" s="2109"/>
      <c r="Q5784" s="2109">
        <f t="shared" si="307"/>
        <v>0</v>
      </c>
      <c r="R5784" s="2394"/>
    </row>
    <row r="5785" spans="3:18" ht="14.25" customHeight="1">
      <c r="C5785" s="1742">
        <v>55</v>
      </c>
      <c r="D5785" s="1955" t="s">
        <v>2956</v>
      </c>
      <c r="E5785" s="1620">
        <v>10</v>
      </c>
      <c r="F5785" s="1621" t="s">
        <v>508</v>
      </c>
      <c r="G5785" s="1812" t="s">
        <v>7717</v>
      </c>
      <c r="H5785" s="1621">
        <v>2006</v>
      </c>
      <c r="I5785" s="1623">
        <v>3460.3498600000003</v>
      </c>
      <c r="J5785" s="1621">
        <f t="shared" si="304"/>
        <v>100</v>
      </c>
      <c r="K5785" s="1623">
        <f t="shared" si="305"/>
        <v>0</v>
      </c>
      <c r="L5785" s="1621"/>
      <c r="M5785" s="1621"/>
      <c r="N5785" s="1624">
        <f t="shared" si="306"/>
        <v>0</v>
      </c>
      <c r="O5785" s="2109"/>
      <c r="P5785" s="2109"/>
      <c r="Q5785" s="2109">
        <f t="shared" si="307"/>
        <v>0</v>
      </c>
      <c r="R5785" s="2394"/>
    </row>
    <row r="5786" spans="3:18" ht="14.25" customHeight="1">
      <c r="C5786" s="1619">
        <v>56</v>
      </c>
      <c r="D5786" s="1955" t="s">
        <v>2125</v>
      </c>
      <c r="E5786" s="1620">
        <v>10</v>
      </c>
      <c r="F5786" s="1621" t="s">
        <v>508</v>
      </c>
      <c r="G5786" s="1812" t="s">
        <v>7376</v>
      </c>
      <c r="H5786" s="1621">
        <v>2008</v>
      </c>
      <c r="I5786" s="1623">
        <v>712</v>
      </c>
      <c r="J5786" s="1621">
        <f t="shared" si="304"/>
        <v>100</v>
      </c>
      <c r="K5786" s="1623">
        <f t="shared" si="305"/>
        <v>0</v>
      </c>
      <c r="L5786" s="1621"/>
      <c r="M5786" s="1621"/>
      <c r="N5786" s="1624">
        <f t="shared" si="306"/>
        <v>0</v>
      </c>
      <c r="O5786" s="2109"/>
      <c r="P5786" s="2109"/>
      <c r="Q5786" s="2109">
        <f t="shared" si="307"/>
        <v>0</v>
      </c>
      <c r="R5786" s="2394"/>
    </row>
    <row r="5787" spans="3:18" ht="14.25" customHeight="1">
      <c r="C5787" s="1619">
        <v>57</v>
      </c>
      <c r="D5787" s="1955" t="s">
        <v>2125</v>
      </c>
      <c r="E5787" s="1620">
        <v>10</v>
      </c>
      <c r="F5787" s="1621" t="s">
        <v>508</v>
      </c>
      <c r="G5787" s="1812" t="s">
        <v>7377</v>
      </c>
      <c r="H5787" s="1621">
        <v>2014</v>
      </c>
      <c r="I5787" s="1623">
        <v>117.2</v>
      </c>
      <c r="J5787" s="1621">
        <f t="shared" si="304"/>
        <v>100</v>
      </c>
      <c r="K5787" s="1623">
        <f t="shared" si="305"/>
        <v>0</v>
      </c>
      <c r="L5787" s="1621"/>
      <c r="M5787" s="1621"/>
      <c r="N5787" s="1624">
        <f t="shared" si="306"/>
        <v>0</v>
      </c>
      <c r="O5787" s="2109"/>
      <c r="P5787" s="2109"/>
      <c r="Q5787" s="2109">
        <f t="shared" si="307"/>
        <v>0</v>
      </c>
      <c r="R5787" s="2394"/>
    </row>
    <row r="5788" spans="3:18" ht="14.25" customHeight="1">
      <c r="C5788" s="1742">
        <v>58</v>
      </c>
      <c r="D5788" s="1955" t="s">
        <v>2125</v>
      </c>
      <c r="E5788" s="1620">
        <v>10</v>
      </c>
      <c r="F5788" s="1621" t="s">
        <v>508</v>
      </c>
      <c r="G5788" s="1812" t="s">
        <v>7378</v>
      </c>
      <c r="H5788" s="1621">
        <v>2007</v>
      </c>
      <c r="I5788" s="1623">
        <v>1386</v>
      </c>
      <c r="J5788" s="1621">
        <f t="shared" si="304"/>
        <v>100</v>
      </c>
      <c r="K5788" s="1623">
        <f t="shared" si="305"/>
        <v>0</v>
      </c>
      <c r="L5788" s="1621"/>
      <c r="M5788" s="1621"/>
      <c r="N5788" s="1624">
        <f t="shared" si="306"/>
        <v>0</v>
      </c>
      <c r="O5788" s="2109"/>
      <c r="P5788" s="2109"/>
      <c r="Q5788" s="2109">
        <f t="shared" si="307"/>
        <v>0</v>
      </c>
      <c r="R5788" s="2394"/>
    </row>
    <row r="5789" spans="3:18" ht="14.25" customHeight="1">
      <c r="C5789" s="1619">
        <v>59</v>
      </c>
      <c r="D5789" s="1955" t="s">
        <v>2125</v>
      </c>
      <c r="E5789" s="1620">
        <v>10</v>
      </c>
      <c r="F5789" s="1621" t="s">
        <v>508</v>
      </c>
      <c r="G5789" s="1812" t="s">
        <v>7310</v>
      </c>
      <c r="H5789" s="1621">
        <v>2007</v>
      </c>
      <c r="I5789" s="1623">
        <v>70</v>
      </c>
      <c r="J5789" s="1621">
        <f t="shared" si="304"/>
        <v>100</v>
      </c>
      <c r="K5789" s="1623">
        <f t="shared" si="305"/>
        <v>0</v>
      </c>
      <c r="L5789" s="1621"/>
      <c r="M5789" s="1621"/>
      <c r="N5789" s="1624">
        <f t="shared" si="306"/>
        <v>0</v>
      </c>
      <c r="O5789" s="2109"/>
      <c r="P5789" s="2109"/>
      <c r="Q5789" s="2109">
        <f t="shared" si="307"/>
        <v>0</v>
      </c>
      <c r="R5789" s="2394"/>
    </row>
    <row r="5790" spans="3:18" ht="14.25" customHeight="1">
      <c r="C5790" s="1619">
        <v>60</v>
      </c>
      <c r="D5790" s="1955" t="s">
        <v>6424</v>
      </c>
      <c r="E5790" s="1620">
        <v>10</v>
      </c>
      <c r="F5790" s="1621" t="s">
        <v>508</v>
      </c>
      <c r="G5790" s="1812" t="s">
        <v>7706</v>
      </c>
      <c r="H5790" s="1621">
        <v>2023</v>
      </c>
      <c r="I5790" s="1623">
        <v>199.76</v>
      </c>
      <c r="J5790" s="1621">
        <f t="shared" si="304"/>
        <v>30</v>
      </c>
      <c r="K5790" s="1623">
        <f t="shared" si="305"/>
        <v>139.83199999999999</v>
      </c>
      <c r="L5790" s="1621"/>
      <c r="M5790" s="1621"/>
      <c r="N5790" s="1624">
        <f t="shared" si="306"/>
        <v>0</v>
      </c>
      <c r="O5790" s="2109"/>
      <c r="P5790" s="2109"/>
      <c r="Q5790" s="2109">
        <f t="shared" si="307"/>
        <v>0</v>
      </c>
      <c r="R5790" s="2394"/>
    </row>
    <row r="5791" spans="3:18" ht="14.25" customHeight="1">
      <c r="C5791" s="1742">
        <v>61</v>
      </c>
      <c r="D5791" s="1955" t="s">
        <v>5165</v>
      </c>
      <c r="E5791" s="1620">
        <v>10</v>
      </c>
      <c r="F5791" s="1621" t="s">
        <v>508</v>
      </c>
      <c r="G5791" s="1812" t="s">
        <v>7435</v>
      </c>
      <c r="H5791" s="1621">
        <v>2022</v>
      </c>
      <c r="I5791" s="1623">
        <v>235.39</v>
      </c>
      <c r="J5791" s="1621">
        <f t="shared" si="304"/>
        <v>40</v>
      </c>
      <c r="K5791" s="1623">
        <f t="shared" si="305"/>
        <v>141.23399999999998</v>
      </c>
      <c r="L5791" s="1621"/>
      <c r="M5791" s="1621"/>
      <c r="N5791" s="1624">
        <f t="shared" si="306"/>
        <v>0</v>
      </c>
      <c r="O5791" s="2109"/>
      <c r="P5791" s="2109"/>
      <c r="Q5791" s="2109">
        <f t="shared" si="307"/>
        <v>0</v>
      </c>
      <c r="R5791" s="2394"/>
    </row>
    <row r="5792" spans="3:18" ht="14.25" customHeight="1">
      <c r="C5792" s="1619">
        <v>62</v>
      </c>
      <c r="D5792" s="1955" t="s">
        <v>7718</v>
      </c>
      <c r="E5792" s="1620">
        <v>10</v>
      </c>
      <c r="F5792" s="1621" t="s">
        <v>508</v>
      </c>
      <c r="G5792" s="1812" t="s">
        <v>7379</v>
      </c>
      <c r="H5792" s="1621">
        <v>2019</v>
      </c>
      <c r="I5792" s="1623">
        <v>94.727999999999994</v>
      </c>
      <c r="J5792" s="1621">
        <f t="shared" si="304"/>
        <v>70</v>
      </c>
      <c r="K5792" s="1623">
        <f t="shared" si="305"/>
        <v>28.418400000000005</v>
      </c>
      <c r="L5792" s="1621"/>
      <c r="M5792" s="1621"/>
      <c r="N5792" s="1624">
        <f t="shared" si="306"/>
        <v>0</v>
      </c>
      <c r="O5792" s="2109"/>
      <c r="P5792" s="2109"/>
      <c r="Q5792" s="2109">
        <f t="shared" si="307"/>
        <v>0</v>
      </c>
      <c r="R5792" s="2394"/>
    </row>
    <row r="5793" spans="3:18" ht="14.25" customHeight="1">
      <c r="C5793" s="1619">
        <v>63</v>
      </c>
      <c r="D5793" s="1955" t="s">
        <v>7719</v>
      </c>
      <c r="E5793" s="1620">
        <v>10</v>
      </c>
      <c r="F5793" s="1621" t="s">
        <v>508</v>
      </c>
      <c r="G5793" s="1812" t="s">
        <v>7310</v>
      </c>
      <c r="H5793" s="1621">
        <v>2022</v>
      </c>
      <c r="I5793" s="1623">
        <v>31.35</v>
      </c>
      <c r="J5793" s="1621">
        <f t="shared" si="304"/>
        <v>40</v>
      </c>
      <c r="K5793" s="1623">
        <f t="shared" si="305"/>
        <v>18.810000000000002</v>
      </c>
      <c r="L5793" s="1621"/>
      <c r="M5793" s="1621"/>
      <c r="N5793" s="1624">
        <f t="shared" si="306"/>
        <v>0</v>
      </c>
      <c r="O5793" s="2109"/>
      <c r="P5793" s="2109"/>
      <c r="Q5793" s="2109">
        <f t="shared" si="307"/>
        <v>0</v>
      </c>
      <c r="R5793" s="2394"/>
    </row>
    <row r="5794" spans="3:18" ht="14.25" customHeight="1">
      <c r="C5794" s="1742">
        <v>64</v>
      </c>
      <c r="D5794" s="1955" t="s">
        <v>7720</v>
      </c>
      <c r="E5794" s="1620">
        <v>10</v>
      </c>
      <c r="F5794" s="1621" t="s">
        <v>508</v>
      </c>
      <c r="G5794" s="1812" t="s">
        <v>7379</v>
      </c>
      <c r="H5794" s="1621">
        <v>2019</v>
      </c>
      <c r="I5794" s="1623">
        <v>77.040000000000006</v>
      </c>
      <c r="J5794" s="1621">
        <f t="shared" si="304"/>
        <v>70</v>
      </c>
      <c r="K5794" s="1623">
        <f t="shared" si="305"/>
        <v>23.112000000000002</v>
      </c>
      <c r="L5794" s="1621"/>
      <c r="M5794" s="1621"/>
      <c r="N5794" s="1624">
        <f t="shared" si="306"/>
        <v>0</v>
      </c>
      <c r="O5794" s="2109"/>
      <c r="P5794" s="2109"/>
      <c r="Q5794" s="2109">
        <f t="shared" si="307"/>
        <v>0</v>
      </c>
      <c r="R5794" s="2394"/>
    </row>
    <row r="5795" spans="3:18" ht="14.25" customHeight="1">
      <c r="C5795" s="1619">
        <v>65</v>
      </c>
      <c r="D5795" s="1955" t="s">
        <v>7721</v>
      </c>
      <c r="E5795" s="1620">
        <v>10</v>
      </c>
      <c r="F5795" s="1621" t="s">
        <v>508</v>
      </c>
      <c r="G5795" s="1812" t="s">
        <v>7432</v>
      </c>
      <c r="H5795" s="1621">
        <v>2020</v>
      </c>
      <c r="I5795" s="1623">
        <v>171</v>
      </c>
      <c r="J5795" s="1621">
        <f t="shared" ref="J5795:J5858" si="308">IF(($J$14-H5795)*J$4380&gt;100,100,($J$14-H5795)*J$4380)</f>
        <v>60</v>
      </c>
      <c r="K5795" s="1623">
        <f t="shared" si="305"/>
        <v>68.400000000000006</v>
      </c>
      <c r="L5795" s="1621"/>
      <c r="M5795" s="1621"/>
      <c r="N5795" s="1624">
        <f t="shared" si="306"/>
        <v>0</v>
      </c>
      <c r="O5795" s="2109"/>
      <c r="P5795" s="2109"/>
      <c r="Q5795" s="2109">
        <f t="shared" si="307"/>
        <v>0</v>
      </c>
      <c r="R5795" s="2394"/>
    </row>
    <row r="5796" spans="3:18" ht="14.25" customHeight="1">
      <c r="C5796" s="1619">
        <v>66</v>
      </c>
      <c r="D5796" s="1955" t="s">
        <v>7722</v>
      </c>
      <c r="E5796" s="1620">
        <v>10</v>
      </c>
      <c r="F5796" s="1621" t="s">
        <v>508</v>
      </c>
      <c r="G5796" s="1812" t="s">
        <v>7377</v>
      </c>
      <c r="H5796" s="1621">
        <v>2020</v>
      </c>
      <c r="I5796" s="1623">
        <v>270.37240000000003</v>
      </c>
      <c r="J5796" s="1621">
        <f t="shared" si="308"/>
        <v>60</v>
      </c>
      <c r="K5796" s="1623">
        <f t="shared" si="305"/>
        <v>108.14896000000002</v>
      </c>
      <c r="L5796" s="1621"/>
      <c r="M5796" s="1621"/>
      <c r="N5796" s="1624">
        <f t="shared" si="306"/>
        <v>0</v>
      </c>
      <c r="O5796" s="2109"/>
      <c r="P5796" s="2109"/>
      <c r="Q5796" s="2109">
        <f t="shared" si="307"/>
        <v>0</v>
      </c>
      <c r="R5796" s="2394"/>
    </row>
    <row r="5797" spans="3:18" ht="14.25" customHeight="1">
      <c r="C5797" s="1742">
        <v>67</v>
      </c>
      <c r="D5797" s="1955" t="s">
        <v>2669</v>
      </c>
      <c r="E5797" s="1620">
        <v>10</v>
      </c>
      <c r="F5797" s="1621" t="s">
        <v>508</v>
      </c>
      <c r="G5797" s="1812" t="s">
        <v>7445</v>
      </c>
      <c r="H5797" s="1621">
        <v>2008</v>
      </c>
      <c r="I5797" s="1623">
        <v>449.65899999999999</v>
      </c>
      <c r="J5797" s="1621">
        <f t="shared" si="308"/>
        <v>100</v>
      </c>
      <c r="K5797" s="1623">
        <f t="shared" si="305"/>
        <v>0</v>
      </c>
      <c r="L5797" s="1621"/>
      <c r="M5797" s="1621"/>
      <c r="N5797" s="1624">
        <f t="shared" si="306"/>
        <v>0</v>
      </c>
      <c r="O5797" s="2109"/>
      <c r="P5797" s="2109"/>
      <c r="Q5797" s="2109">
        <f t="shared" si="307"/>
        <v>0</v>
      </c>
      <c r="R5797" s="2394"/>
    </row>
    <row r="5798" spans="3:18" ht="14.25" customHeight="1">
      <c r="C5798" s="1619">
        <v>68</v>
      </c>
      <c r="D5798" s="1955" t="s">
        <v>2914</v>
      </c>
      <c r="E5798" s="1620">
        <v>10</v>
      </c>
      <c r="F5798" s="1621" t="s">
        <v>508</v>
      </c>
      <c r="G5798" s="1812" t="s">
        <v>7432</v>
      </c>
      <c r="H5798" s="1621">
        <v>2008</v>
      </c>
      <c r="I5798" s="1623">
        <v>173.81700000000001</v>
      </c>
      <c r="J5798" s="1621">
        <f t="shared" si="308"/>
        <v>100</v>
      </c>
      <c r="K5798" s="1623">
        <f t="shared" si="305"/>
        <v>0</v>
      </c>
      <c r="L5798" s="1621"/>
      <c r="M5798" s="1621"/>
      <c r="N5798" s="1624">
        <f t="shared" si="306"/>
        <v>0</v>
      </c>
      <c r="O5798" s="2109"/>
      <c r="P5798" s="2109"/>
      <c r="Q5798" s="2109">
        <f t="shared" si="307"/>
        <v>0</v>
      </c>
      <c r="R5798" s="2394"/>
    </row>
    <row r="5799" spans="3:18" ht="14.25" customHeight="1">
      <c r="C5799" s="1619">
        <v>69</v>
      </c>
      <c r="D5799" s="1955" t="s">
        <v>2133</v>
      </c>
      <c r="E5799" s="1620">
        <v>10</v>
      </c>
      <c r="F5799" s="1621" t="s">
        <v>508</v>
      </c>
      <c r="G5799" s="1812" t="s">
        <v>7377</v>
      </c>
      <c r="H5799" s="1621">
        <v>2008</v>
      </c>
      <c r="I5799" s="1623">
        <v>859.00800000000004</v>
      </c>
      <c r="J5799" s="1621">
        <f t="shared" si="308"/>
        <v>100</v>
      </c>
      <c r="K5799" s="1623">
        <f t="shared" si="305"/>
        <v>0</v>
      </c>
      <c r="L5799" s="1621"/>
      <c r="M5799" s="1621"/>
      <c r="N5799" s="1624">
        <f t="shared" si="306"/>
        <v>0</v>
      </c>
      <c r="O5799" s="2109"/>
      <c r="P5799" s="2109"/>
      <c r="Q5799" s="2109">
        <f t="shared" si="307"/>
        <v>0</v>
      </c>
      <c r="R5799" s="2394"/>
    </row>
    <row r="5800" spans="3:18" ht="14.25" customHeight="1">
      <c r="C5800" s="1742">
        <v>70</v>
      </c>
      <c r="D5800" s="1955" t="s">
        <v>5266</v>
      </c>
      <c r="E5800" s="1620">
        <v>10</v>
      </c>
      <c r="F5800" s="1621" t="s">
        <v>508</v>
      </c>
      <c r="G5800" s="1812" t="s">
        <v>7379</v>
      </c>
      <c r="H5800" s="1621">
        <v>1984</v>
      </c>
      <c r="I5800" s="1623">
        <v>44.101999999999997</v>
      </c>
      <c r="J5800" s="1621">
        <f t="shared" si="308"/>
        <v>100</v>
      </c>
      <c r="K5800" s="1623">
        <f t="shared" si="305"/>
        <v>0</v>
      </c>
      <c r="L5800" s="1621"/>
      <c r="M5800" s="1621"/>
      <c r="N5800" s="1624">
        <f t="shared" si="306"/>
        <v>0</v>
      </c>
      <c r="O5800" s="2109"/>
      <c r="P5800" s="2109"/>
      <c r="Q5800" s="2109">
        <f t="shared" si="307"/>
        <v>0</v>
      </c>
      <c r="R5800" s="2394"/>
    </row>
    <row r="5801" spans="3:18" ht="14.25" customHeight="1">
      <c r="C5801" s="1619">
        <v>71</v>
      </c>
      <c r="D5801" s="1955" t="s">
        <v>2155</v>
      </c>
      <c r="E5801" s="1620">
        <v>10</v>
      </c>
      <c r="F5801" s="1621" t="s">
        <v>508</v>
      </c>
      <c r="G5801" s="1812" t="s">
        <v>7445</v>
      </c>
      <c r="H5801" s="1621">
        <v>2006</v>
      </c>
      <c r="I5801" s="1623">
        <v>1309.17696</v>
      </c>
      <c r="J5801" s="1621">
        <f t="shared" si="308"/>
        <v>100</v>
      </c>
      <c r="K5801" s="1623">
        <f t="shared" si="305"/>
        <v>0</v>
      </c>
      <c r="L5801" s="1621"/>
      <c r="M5801" s="1621"/>
      <c r="N5801" s="1624">
        <f t="shared" si="306"/>
        <v>0</v>
      </c>
      <c r="O5801" s="2109"/>
      <c r="P5801" s="2109"/>
      <c r="Q5801" s="2109">
        <f t="shared" si="307"/>
        <v>0</v>
      </c>
      <c r="R5801" s="2394"/>
    </row>
    <row r="5802" spans="3:18" ht="14.25" customHeight="1">
      <c r="C5802" s="1619">
        <v>72</v>
      </c>
      <c r="D5802" s="1955" t="s">
        <v>2155</v>
      </c>
      <c r="E5802" s="1620">
        <v>10</v>
      </c>
      <c r="F5802" s="1621" t="s">
        <v>508</v>
      </c>
      <c r="G5802" s="1812" t="s">
        <v>7379</v>
      </c>
      <c r="H5802" s="1621">
        <v>2010</v>
      </c>
      <c r="I5802" s="1623">
        <v>467.19302000000005</v>
      </c>
      <c r="J5802" s="1621">
        <f t="shared" si="308"/>
        <v>100</v>
      </c>
      <c r="K5802" s="1623">
        <f t="shared" si="305"/>
        <v>0</v>
      </c>
      <c r="L5802" s="1621"/>
      <c r="M5802" s="1621"/>
      <c r="N5802" s="1624">
        <f t="shared" si="306"/>
        <v>0</v>
      </c>
      <c r="O5802" s="2109"/>
      <c r="P5802" s="2109"/>
      <c r="Q5802" s="2109">
        <f t="shared" si="307"/>
        <v>0</v>
      </c>
      <c r="R5802" s="2394"/>
    </row>
    <row r="5803" spans="3:18" ht="14.25" customHeight="1">
      <c r="C5803" s="1742">
        <v>73</v>
      </c>
      <c r="D5803" s="1955" t="s">
        <v>2160</v>
      </c>
      <c r="E5803" s="1620">
        <v>10</v>
      </c>
      <c r="F5803" s="1621" t="s">
        <v>508</v>
      </c>
      <c r="G5803" s="1812" t="s">
        <v>7310</v>
      </c>
      <c r="H5803" s="1621">
        <v>2008</v>
      </c>
      <c r="I5803" s="1623">
        <v>400</v>
      </c>
      <c r="J5803" s="1621">
        <f t="shared" si="308"/>
        <v>100</v>
      </c>
      <c r="K5803" s="1623">
        <f t="shared" si="305"/>
        <v>0</v>
      </c>
      <c r="L5803" s="1621"/>
      <c r="M5803" s="1621"/>
      <c r="N5803" s="1624">
        <f t="shared" si="306"/>
        <v>0</v>
      </c>
      <c r="O5803" s="2109"/>
      <c r="P5803" s="2109"/>
      <c r="Q5803" s="2109">
        <f t="shared" si="307"/>
        <v>0</v>
      </c>
      <c r="R5803" s="2394"/>
    </row>
    <row r="5804" spans="3:18" ht="14.25" customHeight="1">
      <c r="C5804" s="1619">
        <v>74</v>
      </c>
      <c r="D5804" s="1955" t="s">
        <v>6436</v>
      </c>
      <c r="E5804" s="1620">
        <v>10</v>
      </c>
      <c r="F5804" s="1621" t="s">
        <v>508</v>
      </c>
      <c r="G5804" s="1812" t="s">
        <v>7432</v>
      </c>
      <c r="H5804" s="1621">
        <v>2006</v>
      </c>
      <c r="I5804" s="1623">
        <v>415.5</v>
      </c>
      <c r="J5804" s="1621">
        <f t="shared" si="308"/>
        <v>100</v>
      </c>
      <c r="K5804" s="1623">
        <f t="shared" si="305"/>
        <v>0</v>
      </c>
      <c r="L5804" s="1621"/>
      <c r="M5804" s="1621"/>
      <c r="N5804" s="1624">
        <f t="shared" si="306"/>
        <v>0</v>
      </c>
      <c r="O5804" s="2109"/>
      <c r="P5804" s="2109"/>
      <c r="Q5804" s="2109">
        <f t="shared" si="307"/>
        <v>0</v>
      </c>
      <c r="R5804" s="2394"/>
    </row>
    <row r="5805" spans="3:18" ht="14.25" customHeight="1">
      <c r="C5805" s="1619">
        <v>75</v>
      </c>
      <c r="D5805" s="1955" t="s">
        <v>2918</v>
      </c>
      <c r="E5805" s="1620">
        <v>10</v>
      </c>
      <c r="F5805" s="1621" t="s">
        <v>508</v>
      </c>
      <c r="G5805" s="1812" t="s">
        <v>7310</v>
      </c>
      <c r="H5805" s="1621">
        <v>2008</v>
      </c>
      <c r="I5805" s="1623">
        <v>175.178</v>
      </c>
      <c r="J5805" s="1621">
        <f t="shared" si="308"/>
        <v>100</v>
      </c>
      <c r="K5805" s="1623">
        <f t="shared" si="305"/>
        <v>0</v>
      </c>
      <c r="L5805" s="1621"/>
      <c r="M5805" s="1621"/>
      <c r="N5805" s="1624">
        <f t="shared" si="306"/>
        <v>0</v>
      </c>
      <c r="O5805" s="2109"/>
      <c r="P5805" s="2109"/>
      <c r="Q5805" s="2109">
        <f t="shared" si="307"/>
        <v>0</v>
      </c>
      <c r="R5805" s="2394"/>
    </row>
    <row r="5806" spans="3:18" ht="14.25" customHeight="1">
      <c r="C5806" s="1742">
        <v>76</v>
      </c>
      <c r="D5806" s="1955" t="s">
        <v>6446</v>
      </c>
      <c r="E5806" s="1620">
        <v>10</v>
      </c>
      <c r="F5806" s="1621" t="s">
        <v>508</v>
      </c>
      <c r="G5806" s="1812" t="s">
        <v>7444</v>
      </c>
      <c r="H5806" s="1621">
        <v>2008</v>
      </c>
      <c r="I5806" s="1623">
        <v>1074.04</v>
      </c>
      <c r="J5806" s="1621">
        <f t="shared" si="308"/>
        <v>100</v>
      </c>
      <c r="K5806" s="1623">
        <f t="shared" si="305"/>
        <v>0</v>
      </c>
      <c r="L5806" s="1621"/>
      <c r="M5806" s="1621"/>
      <c r="N5806" s="1624">
        <f t="shared" si="306"/>
        <v>0</v>
      </c>
      <c r="O5806" s="2109"/>
      <c r="P5806" s="2109"/>
      <c r="Q5806" s="2109">
        <f t="shared" si="307"/>
        <v>0</v>
      </c>
      <c r="R5806" s="2394"/>
    </row>
    <row r="5807" spans="3:18" ht="14.25" customHeight="1">
      <c r="C5807" s="1619">
        <v>77</v>
      </c>
      <c r="D5807" s="1955" t="s">
        <v>2138</v>
      </c>
      <c r="E5807" s="1620">
        <v>10</v>
      </c>
      <c r="F5807" s="1621" t="s">
        <v>508</v>
      </c>
      <c r="G5807" s="1812" t="s">
        <v>7379</v>
      </c>
      <c r="H5807" s="1621">
        <v>2008</v>
      </c>
      <c r="I5807" s="1623">
        <v>132.25</v>
      </c>
      <c r="J5807" s="1621">
        <f t="shared" si="308"/>
        <v>100</v>
      </c>
      <c r="K5807" s="1623">
        <f t="shared" si="305"/>
        <v>0</v>
      </c>
      <c r="L5807" s="1621"/>
      <c r="M5807" s="1621"/>
      <c r="N5807" s="1624">
        <f t="shared" si="306"/>
        <v>0</v>
      </c>
      <c r="O5807" s="2109"/>
      <c r="P5807" s="2109"/>
      <c r="Q5807" s="2109">
        <f t="shared" si="307"/>
        <v>0</v>
      </c>
      <c r="R5807" s="2394"/>
    </row>
    <row r="5808" spans="3:18" ht="14.25" customHeight="1">
      <c r="C5808" s="1619">
        <v>78</v>
      </c>
      <c r="D5808" s="1955" t="s">
        <v>2219</v>
      </c>
      <c r="E5808" s="1620">
        <v>10</v>
      </c>
      <c r="F5808" s="1621" t="s">
        <v>508</v>
      </c>
      <c r="G5808" s="1812" t="s">
        <v>7432</v>
      </c>
      <c r="H5808" s="1621">
        <v>2020</v>
      </c>
      <c r="I5808" s="1623">
        <v>40.14</v>
      </c>
      <c r="J5808" s="1621">
        <f t="shared" si="308"/>
        <v>60</v>
      </c>
      <c r="K5808" s="1623">
        <f t="shared" si="305"/>
        <v>16.056000000000001</v>
      </c>
      <c r="L5808" s="1621"/>
      <c r="M5808" s="1621"/>
      <c r="N5808" s="1624">
        <f t="shared" si="306"/>
        <v>0</v>
      </c>
      <c r="O5808" s="2109"/>
      <c r="P5808" s="2109"/>
      <c r="Q5808" s="2109">
        <f t="shared" si="307"/>
        <v>0</v>
      </c>
      <c r="R5808" s="2394"/>
    </row>
    <row r="5809" spans="3:18" ht="14.25" customHeight="1">
      <c r="C5809" s="1742">
        <v>79</v>
      </c>
      <c r="D5809" s="1955" t="s">
        <v>2219</v>
      </c>
      <c r="E5809" s="1620">
        <v>10</v>
      </c>
      <c r="F5809" s="1621" t="s">
        <v>508</v>
      </c>
      <c r="G5809" s="1812" t="s">
        <v>7376</v>
      </c>
      <c r="H5809" s="1621">
        <v>2006</v>
      </c>
      <c r="I5809" s="1623">
        <v>469.85399999999998</v>
      </c>
      <c r="J5809" s="1621">
        <f t="shared" si="308"/>
        <v>100</v>
      </c>
      <c r="K5809" s="1623">
        <f t="shared" si="305"/>
        <v>0</v>
      </c>
      <c r="L5809" s="1621"/>
      <c r="M5809" s="1621"/>
      <c r="N5809" s="1624">
        <f t="shared" si="306"/>
        <v>0</v>
      </c>
      <c r="O5809" s="2109"/>
      <c r="P5809" s="2109"/>
      <c r="Q5809" s="2109">
        <f t="shared" si="307"/>
        <v>0</v>
      </c>
      <c r="R5809" s="2394"/>
    </row>
    <row r="5810" spans="3:18" ht="14.25" customHeight="1">
      <c r="C5810" s="1619">
        <v>80</v>
      </c>
      <c r="D5810" s="1955" t="s">
        <v>6442</v>
      </c>
      <c r="E5810" s="1620">
        <v>10</v>
      </c>
      <c r="F5810" s="1621" t="s">
        <v>508</v>
      </c>
      <c r="G5810" s="1812" t="s">
        <v>7310</v>
      </c>
      <c r="H5810" s="1621">
        <v>2008</v>
      </c>
      <c r="I5810" s="1623">
        <v>56.2</v>
      </c>
      <c r="J5810" s="1621">
        <f t="shared" si="308"/>
        <v>100</v>
      </c>
      <c r="K5810" s="1623">
        <f t="shared" si="305"/>
        <v>0</v>
      </c>
      <c r="L5810" s="1621"/>
      <c r="M5810" s="1621"/>
      <c r="N5810" s="1624">
        <f t="shared" si="306"/>
        <v>0</v>
      </c>
      <c r="O5810" s="2109"/>
      <c r="P5810" s="2109"/>
      <c r="Q5810" s="2109">
        <f t="shared" si="307"/>
        <v>0</v>
      </c>
      <c r="R5810" s="2394"/>
    </row>
    <row r="5811" spans="3:18" ht="14.25" customHeight="1">
      <c r="C5811" s="1619">
        <v>81</v>
      </c>
      <c r="D5811" s="1955" t="s">
        <v>6445</v>
      </c>
      <c r="E5811" s="1620">
        <v>10</v>
      </c>
      <c r="F5811" s="1621" t="s">
        <v>508</v>
      </c>
      <c r="G5811" s="1812" t="s">
        <v>7379</v>
      </c>
      <c r="H5811" s="1621">
        <v>2008</v>
      </c>
      <c r="I5811" s="1623">
        <v>382.38600000000002</v>
      </c>
      <c r="J5811" s="1621">
        <f t="shared" si="308"/>
        <v>100</v>
      </c>
      <c r="K5811" s="1623">
        <f t="shared" si="305"/>
        <v>0</v>
      </c>
      <c r="L5811" s="1621"/>
      <c r="M5811" s="1621"/>
      <c r="N5811" s="1624">
        <f t="shared" si="306"/>
        <v>0</v>
      </c>
      <c r="O5811" s="2109"/>
      <c r="P5811" s="2109"/>
      <c r="Q5811" s="2109">
        <f t="shared" si="307"/>
        <v>0</v>
      </c>
      <c r="R5811" s="2394"/>
    </row>
    <row r="5812" spans="3:18" ht="14.25" customHeight="1">
      <c r="C5812" s="1742">
        <v>82</v>
      </c>
      <c r="D5812" s="1955" t="s">
        <v>2128</v>
      </c>
      <c r="E5812" s="1620">
        <v>10</v>
      </c>
      <c r="F5812" s="1621" t="s">
        <v>508</v>
      </c>
      <c r="G5812" s="1812" t="s">
        <v>7377</v>
      </c>
      <c r="H5812" s="1621">
        <v>2008</v>
      </c>
      <c r="I5812" s="1623">
        <v>360</v>
      </c>
      <c r="J5812" s="1621">
        <f t="shared" si="308"/>
        <v>100</v>
      </c>
      <c r="K5812" s="1623">
        <f t="shared" si="305"/>
        <v>0</v>
      </c>
      <c r="L5812" s="1621"/>
      <c r="M5812" s="1621"/>
      <c r="N5812" s="1624">
        <f t="shared" si="306"/>
        <v>0</v>
      </c>
      <c r="O5812" s="2109"/>
      <c r="P5812" s="2109"/>
      <c r="Q5812" s="2109">
        <f t="shared" si="307"/>
        <v>0</v>
      </c>
      <c r="R5812" s="2394"/>
    </row>
    <row r="5813" spans="3:18" ht="14.25" customHeight="1">
      <c r="C5813" s="1619">
        <v>83</v>
      </c>
      <c r="D5813" s="1955" t="s">
        <v>2128</v>
      </c>
      <c r="E5813" s="1620">
        <v>10</v>
      </c>
      <c r="F5813" s="1621" t="s">
        <v>508</v>
      </c>
      <c r="G5813" s="1812" t="s">
        <v>7310</v>
      </c>
      <c r="H5813" s="1621">
        <v>2006</v>
      </c>
      <c r="I5813" s="1623">
        <v>173.34800000000001</v>
      </c>
      <c r="J5813" s="1621">
        <f t="shared" si="308"/>
        <v>100</v>
      </c>
      <c r="K5813" s="1623">
        <f t="shared" si="305"/>
        <v>0</v>
      </c>
      <c r="L5813" s="1621"/>
      <c r="M5813" s="1621"/>
      <c r="N5813" s="1624">
        <f t="shared" si="306"/>
        <v>0</v>
      </c>
      <c r="O5813" s="2109"/>
      <c r="P5813" s="2109"/>
      <c r="Q5813" s="2109">
        <f t="shared" si="307"/>
        <v>0</v>
      </c>
      <c r="R5813" s="2394"/>
    </row>
    <row r="5814" spans="3:18" ht="14.25" customHeight="1">
      <c r="C5814" s="1619">
        <v>84</v>
      </c>
      <c r="D5814" s="1955" t="s">
        <v>2128</v>
      </c>
      <c r="E5814" s="1620">
        <v>10</v>
      </c>
      <c r="F5814" s="1621" t="s">
        <v>508</v>
      </c>
      <c r="G5814" s="1812" t="s">
        <v>7379</v>
      </c>
      <c r="H5814" s="1621">
        <v>2010</v>
      </c>
      <c r="I5814" s="1623">
        <v>354.13202000000001</v>
      </c>
      <c r="J5814" s="1621">
        <f t="shared" si="308"/>
        <v>100</v>
      </c>
      <c r="K5814" s="1623">
        <f t="shared" si="305"/>
        <v>0</v>
      </c>
      <c r="L5814" s="1621"/>
      <c r="M5814" s="1621"/>
      <c r="N5814" s="1624">
        <f t="shared" si="306"/>
        <v>0</v>
      </c>
      <c r="O5814" s="2109"/>
      <c r="P5814" s="2109"/>
      <c r="Q5814" s="2109">
        <f t="shared" si="307"/>
        <v>0</v>
      </c>
      <c r="R5814" s="2394"/>
    </row>
    <row r="5815" spans="3:18" ht="14.25" customHeight="1">
      <c r="C5815" s="1742">
        <v>85</v>
      </c>
      <c r="D5815" s="1955" t="s">
        <v>5162</v>
      </c>
      <c r="E5815" s="1620">
        <v>10</v>
      </c>
      <c r="F5815" s="1621" t="s">
        <v>508</v>
      </c>
      <c r="G5815" s="1812" t="s">
        <v>7459</v>
      </c>
      <c r="H5815" s="1621">
        <v>2022</v>
      </c>
      <c r="I5815" s="1623">
        <v>445.2</v>
      </c>
      <c r="J5815" s="1621">
        <f t="shared" si="308"/>
        <v>40</v>
      </c>
      <c r="K5815" s="1623">
        <f t="shared" si="305"/>
        <v>267.12</v>
      </c>
      <c r="L5815" s="1621"/>
      <c r="M5815" s="1621"/>
      <c r="N5815" s="1624">
        <f t="shared" si="306"/>
        <v>0</v>
      </c>
      <c r="O5815" s="2109"/>
      <c r="P5815" s="2109"/>
      <c r="Q5815" s="2109">
        <f t="shared" si="307"/>
        <v>0</v>
      </c>
      <c r="R5815" s="2394"/>
    </row>
    <row r="5816" spans="3:18" ht="14.25" customHeight="1">
      <c r="C5816" s="1619">
        <v>86</v>
      </c>
      <c r="D5816" s="1955" t="s">
        <v>5162</v>
      </c>
      <c r="E5816" s="1620">
        <v>10</v>
      </c>
      <c r="F5816" s="1621" t="s">
        <v>508</v>
      </c>
      <c r="G5816" s="1812" t="s">
        <v>7377</v>
      </c>
      <c r="H5816" s="1621">
        <v>2023</v>
      </c>
      <c r="I5816" s="1623">
        <v>92.8</v>
      </c>
      <c r="J5816" s="1621">
        <f t="shared" si="308"/>
        <v>30</v>
      </c>
      <c r="K5816" s="1623">
        <f t="shared" si="305"/>
        <v>64.959999999999994</v>
      </c>
      <c r="L5816" s="1621"/>
      <c r="M5816" s="1621"/>
      <c r="N5816" s="1624">
        <f t="shared" si="306"/>
        <v>0</v>
      </c>
      <c r="O5816" s="2109"/>
      <c r="P5816" s="2109"/>
      <c r="Q5816" s="2109">
        <f t="shared" si="307"/>
        <v>0</v>
      </c>
      <c r="R5816" s="2394"/>
    </row>
    <row r="5817" spans="3:18" ht="14.25" customHeight="1">
      <c r="C5817" s="1619">
        <v>87</v>
      </c>
      <c r="D5817" s="1955" t="s">
        <v>2176</v>
      </c>
      <c r="E5817" s="1620">
        <v>10</v>
      </c>
      <c r="F5817" s="1621" t="s">
        <v>508</v>
      </c>
      <c r="G5817" s="1812" t="s">
        <v>7310</v>
      </c>
      <c r="H5817" s="1621">
        <v>2019</v>
      </c>
      <c r="I5817" s="1623">
        <v>27.3</v>
      </c>
      <c r="J5817" s="1621">
        <f t="shared" si="308"/>
        <v>70</v>
      </c>
      <c r="K5817" s="1623">
        <f t="shared" si="305"/>
        <v>8.1900000000000013</v>
      </c>
      <c r="L5817" s="1621"/>
      <c r="M5817" s="1621"/>
      <c r="N5817" s="1624">
        <f t="shared" si="306"/>
        <v>0</v>
      </c>
      <c r="O5817" s="2109"/>
      <c r="P5817" s="2109"/>
      <c r="Q5817" s="2109">
        <f t="shared" si="307"/>
        <v>0</v>
      </c>
      <c r="R5817" s="2394"/>
    </row>
    <row r="5818" spans="3:18" ht="14.25" customHeight="1">
      <c r="C5818" s="1742">
        <v>88</v>
      </c>
      <c r="D5818" s="1955" t="s">
        <v>5148</v>
      </c>
      <c r="E5818" s="1620">
        <v>10</v>
      </c>
      <c r="F5818" s="1621" t="s">
        <v>508</v>
      </c>
      <c r="G5818" s="1812" t="s">
        <v>7310</v>
      </c>
      <c r="H5818" s="1621">
        <v>2021</v>
      </c>
      <c r="I5818" s="1623">
        <v>28</v>
      </c>
      <c r="J5818" s="1621">
        <f t="shared" si="308"/>
        <v>50</v>
      </c>
      <c r="K5818" s="1623">
        <f t="shared" si="305"/>
        <v>14</v>
      </c>
      <c r="L5818" s="1621"/>
      <c r="M5818" s="1621"/>
      <c r="N5818" s="1624">
        <f t="shared" ref="N5818:N5881" si="309">+L5818*M5818</f>
        <v>0</v>
      </c>
      <c r="O5818" s="2109"/>
      <c r="P5818" s="2109"/>
      <c r="Q5818" s="2109">
        <f t="shared" ref="Q5818:Q5881" si="310">+O5818*P5818</f>
        <v>0</v>
      </c>
      <c r="R5818" s="2394"/>
    </row>
    <row r="5819" spans="3:18" ht="14.25" customHeight="1">
      <c r="C5819" s="1619">
        <v>89</v>
      </c>
      <c r="D5819" s="1955" t="s">
        <v>2127</v>
      </c>
      <c r="E5819" s="1620">
        <v>10</v>
      </c>
      <c r="F5819" s="1621" t="s">
        <v>508</v>
      </c>
      <c r="G5819" s="1812" t="s">
        <v>7377</v>
      </c>
      <c r="H5819" s="1621">
        <v>2008</v>
      </c>
      <c r="I5819" s="1623">
        <v>198</v>
      </c>
      <c r="J5819" s="1621">
        <f t="shared" si="308"/>
        <v>100</v>
      </c>
      <c r="K5819" s="1623">
        <f t="shared" si="305"/>
        <v>0</v>
      </c>
      <c r="L5819" s="1621"/>
      <c r="M5819" s="1621"/>
      <c r="N5819" s="1624">
        <f t="shared" si="309"/>
        <v>0</v>
      </c>
      <c r="O5819" s="2109"/>
      <c r="P5819" s="2109"/>
      <c r="Q5819" s="2109">
        <f t="shared" si="310"/>
        <v>0</v>
      </c>
      <c r="R5819" s="2394"/>
    </row>
    <row r="5820" spans="3:18" ht="14.25" customHeight="1">
      <c r="C5820" s="1619">
        <v>90</v>
      </c>
      <c r="D5820" s="1955" t="s">
        <v>5155</v>
      </c>
      <c r="E5820" s="1620">
        <v>10</v>
      </c>
      <c r="F5820" s="1621" t="s">
        <v>508</v>
      </c>
      <c r="G5820" s="1812" t="s">
        <v>7310</v>
      </c>
      <c r="H5820" s="1621">
        <v>2006</v>
      </c>
      <c r="I5820" s="1623">
        <v>26</v>
      </c>
      <c r="J5820" s="1621">
        <f t="shared" si="308"/>
        <v>100</v>
      </c>
      <c r="K5820" s="1623">
        <f t="shared" si="305"/>
        <v>0</v>
      </c>
      <c r="L5820" s="1621"/>
      <c r="M5820" s="1621"/>
      <c r="N5820" s="1624">
        <f t="shared" si="309"/>
        <v>0</v>
      </c>
      <c r="O5820" s="2109"/>
      <c r="P5820" s="2109"/>
      <c r="Q5820" s="2109">
        <f t="shared" si="310"/>
        <v>0</v>
      </c>
      <c r="R5820" s="2394"/>
    </row>
    <row r="5821" spans="3:18" ht="14.25" customHeight="1">
      <c r="C5821" s="1742">
        <v>91</v>
      </c>
      <c r="D5821" s="1955" t="s">
        <v>6443</v>
      </c>
      <c r="E5821" s="1620">
        <v>10</v>
      </c>
      <c r="F5821" s="1621" t="s">
        <v>508</v>
      </c>
      <c r="G5821" s="1812" t="s">
        <v>7310</v>
      </c>
      <c r="H5821" s="1621">
        <v>2008</v>
      </c>
      <c r="I5821" s="1623">
        <v>121.203</v>
      </c>
      <c r="J5821" s="1621">
        <f t="shared" si="308"/>
        <v>100</v>
      </c>
      <c r="K5821" s="1623">
        <f t="shared" si="305"/>
        <v>0</v>
      </c>
      <c r="L5821" s="1621"/>
      <c r="M5821" s="1621"/>
      <c r="N5821" s="1624">
        <f t="shared" si="309"/>
        <v>0</v>
      </c>
      <c r="O5821" s="2109"/>
      <c r="P5821" s="2109"/>
      <c r="Q5821" s="2109">
        <f t="shared" si="310"/>
        <v>0</v>
      </c>
      <c r="R5821" s="2394"/>
    </row>
    <row r="5822" spans="3:18" ht="14.25" customHeight="1">
      <c r="C5822" s="1619">
        <v>92</v>
      </c>
      <c r="D5822" s="1955" t="s">
        <v>6434</v>
      </c>
      <c r="E5822" s="1620">
        <v>10</v>
      </c>
      <c r="F5822" s="1621" t="s">
        <v>508</v>
      </c>
      <c r="G5822" s="1812" t="s">
        <v>7377</v>
      </c>
      <c r="H5822" s="1621">
        <v>2006</v>
      </c>
      <c r="I5822" s="1623">
        <v>506.411</v>
      </c>
      <c r="J5822" s="1621">
        <f t="shared" si="308"/>
        <v>100</v>
      </c>
      <c r="K5822" s="1623">
        <f t="shared" si="305"/>
        <v>0</v>
      </c>
      <c r="L5822" s="1621"/>
      <c r="M5822" s="1621"/>
      <c r="N5822" s="1624">
        <f t="shared" si="309"/>
        <v>0</v>
      </c>
      <c r="O5822" s="2109"/>
      <c r="P5822" s="2109"/>
      <c r="Q5822" s="2109">
        <f t="shared" si="310"/>
        <v>0</v>
      </c>
      <c r="R5822" s="2394"/>
    </row>
    <row r="5823" spans="3:18" ht="14.25" customHeight="1">
      <c r="C5823" s="1619">
        <v>93</v>
      </c>
      <c r="D5823" s="1955" t="s">
        <v>3622</v>
      </c>
      <c r="E5823" s="1620">
        <v>10</v>
      </c>
      <c r="F5823" s="1621" t="s">
        <v>508</v>
      </c>
      <c r="G5823" s="1812" t="s">
        <v>7432</v>
      </c>
      <c r="H5823" s="1621">
        <v>2012</v>
      </c>
      <c r="I5823" s="1623">
        <v>267.786</v>
      </c>
      <c r="J5823" s="1621">
        <f t="shared" si="308"/>
        <v>100</v>
      </c>
      <c r="K5823" s="1623">
        <f t="shared" si="305"/>
        <v>0</v>
      </c>
      <c r="L5823" s="1621"/>
      <c r="M5823" s="1621"/>
      <c r="N5823" s="1624">
        <f t="shared" si="309"/>
        <v>0</v>
      </c>
      <c r="O5823" s="2109"/>
      <c r="P5823" s="2109"/>
      <c r="Q5823" s="2109">
        <f t="shared" si="310"/>
        <v>0</v>
      </c>
      <c r="R5823" s="2394"/>
    </row>
    <row r="5824" spans="3:18" ht="14.25" customHeight="1">
      <c r="C5824" s="1742">
        <v>94</v>
      </c>
      <c r="D5824" s="1955" t="s">
        <v>2129</v>
      </c>
      <c r="E5824" s="1620">
        <v>10</v>
      </c>
      <c r="F5824" s="1621" t="s">
        <v>508</v>
      </c>
      <c r="G5824" s="1812" t="s">
        <v>7379</v>
      </c>
      <c r="H5824" s="1621">
        <v>2008</v>
      </c>
      <c r="I5824" s="1623">
        <v>200</v>
      </c>
      <c r="J5824" s="1621">
        <f t="shared" si="308"/>
        <v>100</v>
      </c>
      <c r="K5824" s="1623">
        <f t="shared" si="305"/>
        <v>0</v>
      </c>
      <c r="L5824" s="1621"/>
      <c r="M5824" s="1621"/>
      <c r="N5824" s="1624">
        <f t="shared" si="309"/>
        <v>0</v>
      </c>
      <c r="O5824" s="2109"/>
      <c r="P5824" s="2109"/>
      <c r="Q5824" s="2109">
        <f t="shared" si="310"/>
        <v>0</v>
      </c>
      <c r="R5824" s="2394"/>
    </row>
    <row r="5825" spans="3:18" ht="14.25" customHeight="1">
      <c r="C5825" s="1619">
        <v>95</v>
      </c>
      <c r="D5825" s="1955" t="s">
        <v>2129</v>
      </c>
      <c r="E5825" s="1620">
        <v>10</v>
      </c>
      <c r="F5825" s="1621" t="s">
        <v>508</v>
      </c>
      <c r="G5825" s="1812" t="s">
        <v>7379</v>
      </c>
      <c r="H5825" s="1621">
        <v>2008</v>
      </c>
      <c r="I5825" s="1623">
        <v>232</v>
      </c>
      <c r="J5825" s="1621">
        <f t="shared" si="308"/>
        <v>100</v>
      </c>
      <c r="K5825" s="1623">
        <f t="shared" si="305"/>
        <v>0</v>
      </c>
      <c r="L5825" s="1621"/>
      <c r="M5825" s="1621"/>
      <c r="N5825" s="1624">
        <f t="shared" si="309"/>
        <v>0</v>
      </c>
      <c r="O5825" s="2109"/>
      <c r="P5825" s="2109"/>
      <c r="Q5825" s="2109">
        <f t="shared" si="310"/>
        <v>0</v>
      </c>
      <c r="R5825" s="2394"/>
    </row>
    <row r="5826" spans="3:18" ht="14.25" customHeight="1">
      <c r="C5826" s="1619">
        <v>96</v>
      </c>
      <c r="D5826" s="1955" t="s">
        <v>6444</v>
      </c>
      <c r="E5826" s="1620">
        <v>10</v>
      </c>
      <c r="F5826" s="1621" t="s">
        <v>508</v>
      </c>
      <c r="G5826" s="1812" t="s">
        <v>7310</v>
      </c>
      <c r="H5826" s="1621">
        <v>2008</v>
      </c>
      <c r="I5826" s="1623">
        <v>130</v>
      </c>
      <c r="J5826" s="1621">
        <f t="shared" si="308"/>
        <v>100</v>
      </c>
      <c r="K5826" s="1623">
        <f t="shared" si="305"/>
        <v>0</v>
      </c>
      <c r="L5826" s="1621"/>
      <c r="M5826" s="1621"/>
      <c r="N5826" s="1624">
        <f t="shared" si="309"/>
        <v>0</v>
      </c>
      <c r="O5826" s="2109"/>
      <c r="P5826" s="2109"/>
      <c r="Q5826" s="2109">
        <f t="shared" si="310"/>
        <v>0</v>
      </c>
      <c r="R5826" s="2394"/>
    </row>
    <row r="5827" spans="3:18" ht="14.25" customHeight="1">
      <c r="C5827" s="1742">
        <v>97</v>
      </c>
      <c r="D5827" s="1955" t="s">
        <v>7723</v>
      </c>
      <c r="E5827" s="1620">
        <v>10</v>
      </c>
      <c r="F5827" s="1621" t="s">
        <v>508</v>
      </c>
      <c r="G5827" s="1812" t="s">
        <v>7310</v>
      </c>
      <c r="H5827" s="1621">
        <v>2023</v>
      </c>
      <c r="I5827" s="1623">
        <v>977.55</v>
      </c>
      <c r="J5827" s="1621">
        <f t="shared" si="308"/>
        <v>30</v>
      </c>
      <c r="K5827" s="1623">
        <f t="shared" si="305"/>
        <v>684.28499999999997</v>
      </c>
      <c r="L5827" s="1621"/>
      <c r="M5827" s="1621"/>
      <c r="N5827" s="1624">
        <f t="shared" si="309"/>
        <v>0</v>
      </c>
      <c r="O5827" s="2109"/>
      <c r="P5827" s="2109"/>
      <c r="Q5827" s="2109">
        <f t="shared" si="310"/>
        <v>0</v>
      </c>
      <c r="R5827" s="2394"/>
    </row>
    <row r="5828" spans="3:18" ht="14.25" customHeight="1">
      <c r="C5828" s="1619">
        <v>98</v>
      </c>
      <c r="D5828" s="1955" t="s">
        <v>7723</v>
      </c>
      <c r="E5828" s="1620">
        <v>10</v>
      </c>
      <c r="F5828" s="1621" t="s">
        <v>508</v>
      </c>
      <c r="G5828" s="1812" t="s">
        <v>7310</v>
      </c>
      <c r="H5828" s="1621">
        <v>2023</v>
      </c>
      <c r="I5828" s="1623">
        <v>3569.94</v>
      </c>
      <c r="J5828" s="1621">
        <f t="shared" si="308"/>
        <v>30</v>
      </c>
      <c r="K5828" s="1623">
        <f t="shared" si="305"/>
        <v>2498.9580000000001</v>
      </c>
      <c r="L5828" s="1621"/>
      <c r="M5828" s="1621"/>
      <c r="N5828" s="1624">
        <f t="shared" si="309"/>
        <v>0</v>
      </c>
      <c r="O5828" s="2109"/>
      <c r="P5828" s="2109"/>
      <c r="Q5828" s="2109">
        <f t="shared" si="310"/>
        <v>0</v>
      </c>
      <c r="R5828" s="2394"/>
    </row>
    <row r="5829" spans="3:18" ht="14.25" customHeight="1">
      <c r="C5829" s="1619">
        <v>99</v>
      </c>
      <c r="D5829" s="1955" t="s">
        <v>7724</v>
      </c>
      <c r="E5829" s="1620">
        <v>10</v>
      </c>
      <c r="F5829" s="1621" t="s">
        <v>508</v>
      </c>
      <c r="G5829" s="1812" t="s">
        <v>7437</v>
      </c>
      <c r="H5829" s="1621">
        <v>2024</v>
      </c>
      <c r="I5829" s="1623">
        <v>449.87140000000005</v>
      </c>
      <c r="J5829" s="1621">
        <f t="shared" si="308"/>
        <v>20</v>
      </c>
      <c r="K5829" s="1623">
        <f t="shared" si="305"/>
        <v>359.89712000000003</v>
      </c>
      <c r="L5829" s="1621"/>
      <c r="M5829" s="1621"/>
      <c r="N5829" s="1624">
        <f t="shared" si="309"/>
        <v>0</v>
      </c>
      <c r="O5829" s="2109"/>
      <c r="P5829" s="2109"/>
      <c r="Q5829" s="2109">
        <f t="shared" si="310"/>
        <v>0</v>
      </c>
      <c r="R5829" s="2394"/>
    </row>
    <row r="5830" spans="3:18" ht="14.25" customHeight="1">
      <c r="C5830" s="1742">
        <v>100</v>
      </c>
      <c r="D5830" s="1955" t="s">
        <v>7725</v>
      </c>
      <c r="E5830" s="1620">
        <v>10</v>
      </c>
      <c r="F5830" s="1621" t="s">
        <v>508</v>
      </c>
      <c r="G5830" s="1812" t="s">
        <v>7444</v>
      </c>
      <c r="H5830" s="1621">
        <v>2024</v>
      </c>
      <c r="I5830" s="1623">
        <v>132.19905000000003</v>
      </c>
      <c r="J5830" s="1621">
        <f t="shared" si="308"/>
        <v>20</v>
      </c>
      <c r="K5830" s="1623">
        <f t="shared" si="305"/>
        <v>105.75924000000002</v>
      </c>
      <c r="L5830" s="1621"/>
      <c r="M5830" s="1621"/>
      <c r="N5830" s="1624">
        <f t="shared" si="309"/>
        <v>0</v>
      </c>
      <c r="O5830" s="2109"/>
      <c r="P5830" s="2109"/>
      <c r="Q5830" s="2109">
        <f t="shared" si="310"/>
        <v>0</v>
      </c>
      <c r="R5830" s="2394"/>
    </row>
    <row r="5831" spans="3:18" ht="14.25" customHeight="1">
      <c r="C5831" s="1619">
        <v>101</v>
      </c>
      <c r="D5831" s="1955" t="s">
        <v>5153</v>
      </c>
      <c r="E5831" s="1620">
        <v>10</v>
      </c>
      <c r="F5831" s="1621" t="s">
        <v>508</v>
      </c>
      <c r="G5831" s="1812" t="s">
        <v>7310</v>
      </c>
      <c r="H5831" s="1621">
        <v>2006</v>
      </c>
      <c r="I5831" s="1623">
        <v>271.69600000000003</v>
      </c>
      <c r="J5831" s="1621">
        <f t="shared" si="308"/>
        <v>100</v>
      </c>
      <c r="K5831" s="1623">
        <f t="shared" si="305"/>
        <v>0</v>
      </c>
      <c r="L5831" s="1621"/>
      <c r="M5831" s="1621"/>
      <c r="N5831" s="1624">
        <f t="shared" si="309"/>
        <v>0</v>
      </c>
      <c r="O5831" s="2109"/>
      <c r="P5831" s="2109"/>
      <c r="Q5831" s="2109">
        <f t="shared" si="310"/>
        <v>0</v>
      </c>
      <c r="R5831" s="2394"/>
    </row>
    <row r="5832" spans="3:18" ht="14.25" customHeight="1">
      <c r="C5832" s="1619">
        <v>102</v>
      </c>
      <c r="D5832" s="1955" t="s">
        <v>6430</v>
      </c>
      <c r="E5832" s="1620">
        <v>10</v>
      </c>
      <c r="F5832" s="1621" t="s">
        <v>508</v>
      </c>
      <c r="G5832" s="1812" t="s">
        <v>7444</v>
      </c>
      <c r="H5832" s="1621">
        <v>2006</v>
      </c>
      <c r="I5832" s="1623">
        <v>208.05699999999999</v>
      </c>
      <c r="J5832" s="1621">
        <f t="shared" si="308"/>
        <v>100</v>
      </c>
      <c r="K5832" s="1623">
        <f t="shared" si="305"/>
        <v>0</v>
      </c>
      <c r="L5832" s="1621"/>
      <c r="M5832" s="1621"/>
      <c r="N5832" s="1624">
        <f t="shared" si="309"/>
        <v>0</v>
      </c>
      <c r="O5832" s="2109"/>
      <c r="P5832" s="2109"/>
      <c r="Q5832" s="2109">
        <f t="shared" si="310"/>
        <v>0</v>
      </c>
      <c r="R5832" s="2394"/>
    </row>
    <row r="5833" spans="3:18" ht="14.25" customHeight="1">
      <c r="C5833" s="1742">
        <v>103</v>
      </c>
      <c r="D5833" s="1955" t="s">
        <v>2402</v>
      </c>
      <c r="E5833" s="1620">
        <v>10</v>
      </c>
      <c r="F5833" s="1621" t="s">
        <v>508</v>
      </c>
      <c r="G5833" s="1812" t="s">
        <v>7432</v>
      </c>
      <c r="H5833" s="1621">
        <v>2008</v>
      </c>
      <c r="I5833" s="1623">
        <v>419.07299999999998</v>
      </c>
      <c r="J5833" s="1621">
        <f t="shared" si="308"/>
        <v>100</v>
      </c>
      <c r="K5833" s="1623">
        <f t="shared" si="305"/>
        <v>0</v>
      </c>
      <c r="L5833" s="1621"/>
      <c r="M5833" s="1621"/>
      <c r="N5833" s="1624">
        <f t="shared" si="309"/>
        <v>0</v>
      </c>
      <c r="O5833" s="2109"/>
      <c r="P5833" s="2109"/>
      <c r="Q5833" s="2109">
        <f t="shared" si="310"/>
        <v>0</v>
      </c>
      <c r="R5833" s="2394"/>
    </row>
    <row r="5834" spans="3:18" ht="14.25" customHeight="1">
      <c r="C5834" s="1619">
        <v>104</v>
      </c>
      <c r="D5834" s="1955" t="s">
        <v>2402</v>
      </c>
      <c r="E5834" s="1620">
        <v>10</v>
      </c>
      <c r="F5834" s="1621" t="s">
        <v>508</v>
      </c>
      <c r="G5834" s="1812" t="s">
        <v>7313</v>
      </c>
      <c r="H5834" s="1621">
        <v>2022</v>
      </c>
      <c r="I5834" s="1623">
        <v>145.80000000000001</v>
      </c>
      <c r="J5834" s="1621">
        <f t="shared" si="308"/>
        <v>40</v>
      </c>
      <c r="K5834" s="1623">
        <f t="shared" si="305"/>
        <v>87.48</v>
      </c>
      <c r="L5834" s="1621"/>
      <c r="M5834" s="1621"/>
      <c r="N5834" s="1624">
        <f t="shared" si="309"/>
        <v>0</v>
      </c>
      <c r="O5834" s="2109"/>
      <c r="P5834" s="2109"/>
      <c r="Q5834" s="2109">
        <f t="shared" si="310"/>
        <v>0</v>
      </c>
      <c r="R5834" s="2394"/>
    </row>
    <row r="5835" spans="3:18" ht="14.25" customHeight="1">
      <c r="C5835" s="1619">
        <v>105</v>
      </c>
      <c r="D5835" s="1955" t="s">
        <v>2403</v>
      </c>
      <c r="E5835" s="1620">
        <v>10</v>
      </c>
      <c r="F5835" s="1621" t="s">
        <v>508</v>
      </c>
      <c r="G5835" s="1812" t="s">
        <v>7726</v>
      </c>
      <c r="H5835" s="1621">
        <v>2008</v>
      </c>
      <c r="I5835" s="1623">
        <v>6707.4340000000002</v>
      </c>
      <c r="J5835" s="1621">
        <f t="shared" si="308"/>
        <v>100</v>
      </c>
      <c r="K5835" s="1623">
        <f t="shared" si="305"/>
        <v>0</v>
      </c>
      <c r="L5835" s="1621"/>
      <c r="M5835" s="1621"/>
      <c r="N5835" s="1624">
        <f t="shared" si="309"/>
        <v>0</v>
      </c>
      <c r="O5835" s="2109"/>
      <c r="P5835" s="2109"/>
      <c r="Q5835" s="2109">
        <f t="shared" si="310"/>
        <v>0</v>
      </c>
      <c r="R5835" s="2394"/>
    </row>
    <row r="5836" spans="3:18" ht="14.25" customHeight="1">
      <c r="C5836" s="1742">
        <v>106</v>
      </c>
      <c r="D5836" s="1955" t="s">
        <v>2124</v>
      </c>
      <c r="E5836" s="1620">
        <v>10</v>
      </c>
      <c r="F5836" s="1621" t="s">
        <v>508</v>
      </c>
      <c r="G5836" s="1812" t="s">
        <v>7379</v>
      </c>
      <c r="H5836" s="1621">
        <v>2010</v>
      </c>
      <c r="I5836" s="1623">
        <v>360</v>
      </c>
      <c r="J5836" s="1621">
        <f t="shared" si="308"/>
        <v>100</v>
      </c>
      <c r="K5836" s="1623">
        <f t="shared" si="305"/>
        <v>0</v>
      </c>
      <c r="L5836" s="1621"/>
      <c r="M5836" s="1621"/>
      <c r="N5836" s="1624">
        <f t="shared" si="309"/>
        <v>0</v>
      </c>
      <c r="O5836" s="2109"/>
      <c r="P5836" s="2109"/>
      <c r="Q5836" s="2109">
        <f t="shared" si="310"/>
        <v>0</v>
      </c>
      <c r="R5836" s="2394"/>
    </row>
    <row r="5837" spans="3:18" ht="14.25" customHeight="1">
      <c r="C5837" s="1619">
        <v>107</v>
      </c>
      <c r="D5837" s="1955" t="s">
        <v>2124</v>
      </c>
      <c r="E5837" s="1620">
        <v>10</v>
      </c>
      <c r="F5837" s="1621" t="s">
        <v>508</v>
      </c>
      <c r="G5837" s="1812" t="s">
        <v>7444</v>
      </c>
      <c r="H5837" s="1621">
        <v>2022</v>
      </c>
      <c r="I5837" s="1623">
        <v>495</v>
      </c>
      <c r="J5837" s="1621">
        <f t="shared" si="308"/>
        <v>40</v>
      </c>
      <c r="K5837" s="1623">
        <f t="shared" si="305"/>
        <v>297</v>
      </c>
      <c r="L5837" s="1621"/>
      <c r="M5837" s="1621"/>
      <c r="N5837" s="1624">
        <f t="shared" si="309"/>
        <v>0</v>
      </c>
      <c r="O5837" s="2109"/>
      <c r="P5837" s="2109"/>
      <c r="Q5837" s="2109">
        <f t="shared" si="310"/>
        <v>0</v>
      </c>
      <c r="R5837" s="2394"/>
    </row>
    <row r="5838" spans="3:18" ht="14.25" customHeight="1">
      <c r="C5838" s="1619">
        <v>108</v>
      </c>
      <c r="D5838" s="1955" t="s">
        <v>2124</v>
      </c>
      <c r="E5838" s="1620">
        <v>10</v>
      </c>
      <c r="F5838" s="1621" t="s">
        <v>508</v>
      </c>
      <c r="G5838" s="1812" t="s">
        <v>7444</v>
      </c>
      <c r="H5838" s="1621">
        <v>2007</v>
      </c>
      <c r="I5838" s="1623">
        <v>660</v>
      </c>
      <c r="J5838" s="1621">
        <f t="shared" si="308"/>
        <v>100</v>
      </c>
      <c r="K5838" s="1623">
        <f t="shared" si="305"/>
        <v>0</v>
      </c>
      <c r="L5838" s="1621"/>
      <c r="M5838" s="1621"/>
      <c r="N5838" s="1624">
        <f t="shared" si="309"/>
        <v>0</v>
      </c>
      <c r="O5838" s="2109"/>
      <c r="P5838" s="2109"/>
      <c r="Q5838" s="2109">
        <f t="shared" si="310"/>
        <v>0</v>
      </c>
      <c r="R5838" s="2394"/>
    </row>
    <row r="5839" spans="3:18" ht="14.25" customHeight="1">
      <c r="C5839" s="1742">
        <v>109</v>
      </c>
      <c r="D5839" s="1955" t="s">
        <v>7727</v>
      </c>
      <c r="E5839" s="1620">
        <v>10</v>
      </c>
      <c r="F5839" s="1621" t="s">
        <v>508</v>
      </c>
      <c r="G5839" s="1812" t="s">
        <v>7313</v>
      </c>
      <c r="H5839" s="1621">
        <v>2022</v>
      </c>
      <c r="I5839" s="1623">
        <v>658.8</v>
      </c>
      <c r="J5839" s="1621">
        <f t="shared" si="308"/>
        <v>40</v>
      </c>
      <c r="K5839" s="1623">
        <f t="shared" si="305"/>
        <v>395.28</v>
      </c>
      <c r="L5839" s="1621"/>
      <c r="M5839" s="1621"/>
      <c r="N5839" s="1624">
        <f t="shared" si="309"/>
        <v>0</v>
      </c>
      <c r="O5839" s="2109"/>
      <c r="P5839" s="2109"/>
      <c r="Q5839" s="2109">
        <f t="shared" si="310"/>
        <v>0</v>
      </c>
      <c r="R5839" s="2394"/>
    </row>
    <row r="5840" spans="3:18" ht="14.25" customHeight="1">
      <c r="C5840" s="1619">
        <v>110</v>
      </c>
      <c r="D5840" s="1955" t="s">
        <v>7728</v>
      </c>
      <c r="E5840" s="1620">
        <v>10</v>
      </c>
      <c r="F5840" s="1621" t="s">
        <v>508</v>
      </c>
      <c r="G5840" s="1812" t="s">
        <v>7379</v>
      </c>
      <c r="H5840" s="1621">
        <v>2011</v>
      </c>
      <c r="I5840" s="1623">
        <v>357</v>
      </c>
      <c r="J5840" s="1621">
        <f t="shared" si="308"/>
        <v>100</v>
      </c>
      <c r="K5840" s="1623">
        <f t="shared" si="305"/>
        <v>0</v>
      </c>
      <c r="L5840" s="1621"/>
      <c r="M5840" s="1621"/>
      <c r="N5840" s="1624">
        <f t="shared" si="309"/>
        <v>0</v>
      </c>
      <c r="O5840" s="2109"/>
      <c r="P5840" s="2109"/>
      <c r="Q5840" s="2109">
        <f t="shared" si="310"/>
        <v>0</v>
      </c>
      <c r="R5840" s="2394"/>
    </row>
    <row r="5841" spans="3:18" ht="14.25" customHeight="1">
      <c r="C5841" s="1619">
        <v>111</v>
      </c>
      <c r="D5841" s="1955" t="s">
        <v>6433</v>
      </c>
      <c r="E5841" s="1620">
        <v>10</v>
      </c>
      <c r="F5841" s="1621" t="s">
        <v>508</v>
      </c>
      <c r="G5841" s="1812" t="s">
        <v>7705</v>
      </c>
      <c r="H5841" s="1621">
        <v>2006</v>
      </c>
      <c r="I5841" s="1623">
        <v>1226.3864599999999</v>
      </c>
      <c r="J5841" s="1621">
        <f t="shared" si="308"/>
        <v>100</v>
      </c>
      <c r="K5841" s="1623">
        <f t="shared" si="305"/>
        <v>0</v>
      </c>
      <c r="L5841" s="1621"/>
      <c r="M5841" s="1621"/>
      <c r="N5841" s="1624">
        <f t="shared" si="309"/>
        <v>0</v>
      </c>
      <c r="O5841" s="2109"/>
      <c r="P5841" s="2109"/>
      <c r="Q5841" s="2109">
        <f t="shared" si="310"/>
        <v>0</v>
      </c>
      <c r="R5841" s="2394"/>
    </row>
    <row r="5842" spans="3:18" ht="14.25" customHeight="1">
      <c r="C5842" s="1742">
        <v>112</v>
      </c>
      <c r="D5842" s="1955" t="s">
        <v>7729</v>
      </c>
      <c r="E5842" s="1620">
        <v>10</v>
      </c>
      <c r="F5842" s="1621" t="s">
        <v>508</v>
      </c>
      <c r="G5842" s="1812" t="s">
        <v>7379</v>
      </c>
      <c r="H5842" s="1621">
        <v>2021</v>
      </c>
      <c r="I5842" s="1623">
        <v>225.48</v>
      </c>
      <c r="J5842" s="1621">
        <f t="shared" si="308"/>
        <v>50</v>
      </c>
      <c r="K5842" s="1623">
        <f t="shared" si="305"/>
        <v>112.74</v>
      </c>
      <c r="L5842" s="1621"/>
      <c r="M5842" s="1621"/>
      <c r="N5842" s="1624">
        <f t="shared" si="309"/>
        <v>0</v>
      </c>
      <c r="O5842" s="2109"/>
      <c r="P5842" s="2109"/>
      <c r="Q5842" s="2109">
        <f t="shared" si="310"/>
        <v>0</v>
      </c>
      <c r="R5842" s="2394"/>
    </row>
    <row r="5843" spans="3:18" ht="14.25" customHeight="1">
      <c r="C5843" s="1619">
        <v>113</v>
      </c>
      <c r="D5843" s="1955" t="s">
        <v>6432</v>
      </c>
      <c r="E5843" s="1620">
        <v>10</v>
      </c>
      <c r="F5843" s="1621" t="s">
        <v>508</v>
      </c>
      <c r="G5843" s="1812" t="s">
        <v>7437</v>
      </c>
      <c r="H5843" s="1621">
        <v>2006</v>
      </c>
      <c r="I5843" s="1623">
        <v>1088.921</v>
      </c>
      <c r="J5843" s="1621">
        <f t="shared" si="308"/>
        <v>100</v>
      </c>
      <c r="K5843" s="1623">
        <f t="shared" si="305"/>
        <v>0</v>
      </c>
      <c r="L5843" s="1621"/>
      <c r="M5843" s="1621"/>
      <c r="N5843" s="1624">
        <f t="shared" si="309"/>
        <v>0</v>
      </c>
      <c r="O5843" s="2109"/>
      <c r="P5843" s="2109"/>
      <c r="Q5843" s="2109">
        <f t="shared" si="310"/>
        <v>0</v>
      </c>
      <c r="R5843" s="2394"/>
    </row>
    <row r="5844" spans="3:18" ht="14.25" customHeight="1">
      <c r="C5844" s="1619">
        <v>114</v>
      </c>
      <c r="D5844" s="1955" t="s">
        <v>6431</v>
      </c>
      <c r="E5844" s="1620">
        <v>10</v>
      </c>
      <c r="F5844" s="1621" t="s">
        <v>508</v>
      </c>
      <c r="G5844" s="1812" t="s">
        <v>7730</v>
      </c>
      <c r="H5844" s="1621">
        <v>2006</v>
      </c>
      <c r="I5844" s="1623">
        <v>1258.376</v>
      </c>
      <c r="J5844" s="1621">
        <f t="shared" si="308"/>
        <v>100</v>
      </c>
      <c r="K5844" s="1623">
        <f t="shared" si="305"/>
        <v>0</v>
      </c>
      <c r="L5844" s="1621"/>
      <c r="M5844" s="1621"/>
      <c r="N5844" s="1624">
        <f t="shared" si="309"/>
        <v>0</v>
      </c>
      <c r="O5844" s="2109"/>
      <c r="P5844" s="2109"/>
      <c r="Q5844" s="2109">
        <f t="shared" si="310"/>
        <v>0</v>
      </c>
      <c r="R5844" s="2394"/>
    </row>
    <row r="5845" spans="3:18" ht="14.25" customHeight="1">
      <c r="C5845" s="1742">
        <v>115</v>
      </c>
      <c r="D5845" s="1955" t="s">
        <v>2955</v>
      </c>
      <c r="E5845" s="1620">
        <v>10</v>
      </c>
      <c r="F5845" s="1621" t="s">
        <v>508</v>
      </c>
      <c r="G5845" s="1812" t="s">
        <v>7379</v>
      </c>
      <c r="H5845" s="1621">
        <v>2008</v>
      </c>
      <c r="I5845" s="1623">
        <v>131.83600000000001</v>
      </c>
      <c r="J5845" s="1621">
        <f t="shared" si="308"/>
        <v>100</v>
      </c>
      <c r="K5845" s="1623">
        <f t="shared" si="305"/>
        <v>0</v>
      </c>
      <c r="L5845" s="1621"/>
      <c r="M5845" s="1621"/>
      <c r="N5845" s="1624">
        <f t="shared" si="309"/>
        <v>0</v>
      </c>
      <c r="O5845" s="2109"/>
      <c r="P5845" s="2109"/>
      <c r="Q5845" s="2109">
        <f t="shared" si="310"/>
        <v>0</v>
      </c>
      <c r="R5845" s="2394"/>
    </row>
    <row r="5846" spans="3:18" ht="14.25" customHeight="1">
      <c r="C5846" s="1619">
        <v>116</v>
      </c>
      <c r="D5846" s="1955" t="s">
        <v>2223</v>
      </c>
      <c r="E5846" s="1620">
        <v>10</v>
      </c>
      <c r="F5846" s="1621" t="s">
        <v>508</v>
      </c>
      <c r="G5846" s="1812" t="s">
        <v>7731</v>
      </c>
      <c r="H5846" s="1621">
        <v>2006</v>
      </c>
      <c r="I5846" s="1623">
        <v>1297.134</v>
      </c>
      <c r="J5846" s="1621">
        <f t="shared" si="308"/>
        <v>100</v>
      </c>
      <c r="K5846" s="1623">
        <f t="shared" si="305"/>
        <v>0</v>
      </c>
      <c r="L5846" s="1621"/>
      <c r="M5846" s="1621"/>
      <c r="N5846" s="1624">
        <f t="shared" si="309"/>
        <v>0</v>
      </c>
      <c r="O5846" s="2109"/>
      <c r="P5846" s="2109"/>
      <c r="Q5846" s="2109">
        <f t="shared" si="310"/>
        <v>0</v>
      </c>
      <c r="R5846" s="2394"/>
    </row>
    <row r="5847" spans="3:18" ht="14.25" customHeight="1">
      <c r="C5847" s="1619">
        <v>117</v>
      </c>
      <c r="D5847" s="1955" t="s">
        <v>4183</v>
      </c>
      <c r="E5847" s="1620">
        <v>10</v>
      </c>
      <c r="F5847" s="1621" t="s">
        <v>508</v>
      </c>
      <c r="G5847" s="1812" t="s">
        <v>7310</v>
      </c>
      <c r="H5847" s="1621">
        <v>2010</v>
      </c>
      <c r="I5847" s="1623">
        <v>179.5</v>
      </c>
      <c r="J5847" s="1621">
        <f t="shared" si="308"/>
        <v>100</v>
      </c>
      <c r="K5847" s="1623">
        <f t="shared" si="305"/>
        <v>0</v>
      </c>
      <c r="L5847" s="1621"/>
      <c r="M5847" s="1621"/>
      <c r="N5847" s="1624">
        <f t="shared" si="309"/>
        <v>0</v>
      </c>
      <c r="O5847" s="2109"/>
      <c r="P5847" s="2109"/>
      <c r="Q5847" s="2109">
        <f t="shared" si="310"/>
        <v>0</v>
      </c>
      <c r="R5847" s="2394"/>
    </row>
    <row r="5848" spans="3:18" ht="14.25" customHeight="1">
      <c r="C5848" s="1742">
        <v>118</v>
      </c>
      <c r="D5848" s="1955" t="s">
        <v>5159</v>
      </c>
      <c r="E5848" s="1620">
        <v>10</v>
      </c>
      <c r="F5848" s="1621" t="s">
        <v>508</v>
      </c>
      <c r="G5848" s="1812" t="s">
        <v>7310</v>
      </c>
      <c r="H5848" s="1621">
        <v>2008</v>
      </c>
      <c r="I5848" s="1623">
        <v>51.741999999999997</v>
      </c>
      <c r="J5848" s="1621">
        <f t="shared" si="308"/>
        <v>100</v>
      </c>
      <c r="K5848" s="1623">
        <f t="shared" si="305"/>
        <v>0</v>
      </c>
      <c r="L5848" s="1621"/>
      <c r="M5848" s="1621"/>
      <c r="N5848" s="1624">
        <f t="shared" si="309"/>
        <v>0</v>
      </c>
      <c r="O5848" s="2109"/>
      <c r="P5848" s="2109"/>
      <c r="Q5848" s="2109">
        <f t="shared" si="310"/>
        <v>0</v>
      </c>
      <c r="R5848" s="2394"/>
    </row>
    <row r="5849" spans="3:18" ht="14.25" customHeight="1">
      <c r="C5849" s="1619">
        <v>119</v>
      </c>
      <c r="D5849" s="1955" t="s">
        <v>2968</v>
      </c>
      <c r="E5849" s="1620">
        <v>10</v>
      </c>
      <c r="F5849" s="1621" t="s">
        <v>508</v>
      </c>
      <c r="G5849" s="1812" t="s">
        <v>7376</v>
      </c>
      <c r="H5849" s="1621">
        <v>2023</v>
      </c>
      <c r="I5849" s="1623">
        <v>427.2</v>
      </c>
      <c r="J5849" s="1621">
        <f t="shared" si="308"/>
        <v>30</v>
      </c>
      <c r="K5849" s="1623">
        <f t="shared" si="305"/>
        <v>299.03999999999996</v>
      </c>
      <c r="L5849" s="1621"/>
      <c r="M5849" s="1621"/>
      <c r="N5849" s="1624">
        <f t="shared" si="309"/>
        <v>0</v>
      </c>
      <c r="O5849" s="2109"/>
      <c r="P5849" s="2109"/>
      <c r="Q5849" s="2109">
        <f t="shared" si="310"/>
        <v>0</v>
      </c>
      <c r="R5849" s="2394"/>
    </row>
    <row r="5850" spans="3:18" ht="14.25" customHeight="1">
      <c r="C5850" s="1619">
        <v>120</v>
      </c>
      <c r="D5850" s="1955" t="s">
        <v>7732</v>
      </c>
      <c r="E5850" s="1620">
        <v>10</v>
      </c>
      <c r="F5850" s="1621" t="s">
        <v>508</v>
      </c>
      <c r="G5850" s="1812" t="s">
        <v>7310</v>
      </c>
      <c r="H5850" s="1621">
        <v>2022</v>
      </c>
      <c r="I5850" s="1623">
        <v>74.25</v>
      </c>
      <c r="J5850" s="1621">
        <f t="shared" si="308"/>
        <v>40</v>
      </c>
      <c r="K5850" s="1623">
        <f t="shared" si="305"/>
        <v>44.55</v>
      </c>
      <c r="L5850" s="1621"/>
      <c r="M5850" s="1621"/>
      <c r="N5850" s="1624">
        <f t="shared" si="309"/>
        <v>0</v>
      </c>
      <c r="O5850" s="2109"/>
      <c r="P5850" s="2109"/>
      <c r="Q5850" s="2109">
        <f t="shared" si="310"/>
        <v>0</v>
      </c>
      <c r="R5850" s="2394"/>
    </row>
    <row r="5851" spans="3:18" ht="14.25" customHeight="1">
      <c r="C5851" s="1742">
        <v>121</v>
      </c>
      <c r="D5851" s="1955" t="s">
        <v>7733</v>
      </c>
      <c r="E5851" s="1620">
        <v>10</v>
      </c>
      <c r="F5851" s="1621" t="s">
        <v>508</v>
      </c>
      <c r="G5851" s="1812" t="s">
        <v>7313</v>
      </c>
      <c r="H5851" s="1621">
        <v>2022</v>
      </c>
      <c r="I5851" s="1623">
        <v>405</v>
      </c>
      <c r="J5851" s="1621">
        <f t="shared" si="308"/>
        <v>40</v>
      </c>
      <c r="K5851" s="1623">
        <f t="shared" si="305"/>
        <v>243</v>
      </c>
      <c r="L5851" s="1621"/>
      <c r="M5851" s="1621"/>
      <c r="N5851" s="1624">
        <f t="shared" si="309"/>
        <v>0</v>
      </c>
      <c r="O5851" s="2109"/>
      <c r="P5851" s="2109"/>
      <c r="Q5851" s="2109">
        <f t="shared" si="310"/>
        <v>0</v>
      </c>
      <c r="R5851" s="2395"/>
    </row>
    <row r="5852" spans="3:18" ht="14.25" customHeight="1">
      <c r="C5852" s="1630">
        <v>1</v>
      </c>
      <c r="D5852" s="1956" t="s">
        <v>3322</v>
      </c>
      <c r="E5852" s="1631">
        <v>10</v>
      </c>
      <c r="F5852" s="1632" t="s">
        <v>508</v>
      </c>
      <c r="G5852" s="1748">
        <v>2</v>
      </c>
      <c r="H5852" s="1632">
        <v>2006</v>
      </c>
      <c r="I5852" s="1634">
        <v>21.454999999999998</v>
      </c>
      <c r="J5852" s="1632">
        <f t="shared" si="308"/>
        <v>100</v>
      </c>
      <c r="K5852" s="1634">
        <f t="shared" si="305"/>
        <v>0</v>
      </c>
      <c r="L5852" s="1632"/>
      <c r="M5852" s="1632"/>
      <c r="N5852" s="1635">
        <f t="shared" si="309"/>
        <v>0</v>
      </c>
      <c r="O5852" s="2111"/>
      <c r="P5852" s="2111"/>
      <c r="Q5852" s="2111">
        <f t="shared" si="310"/>
        <v>0</v>
      </c>
      <c r="R5852" s="2415" t="s">
        <v>7937</v>
      </c>
    </row>
    <row r="5853" spans="3:18" ht="14.25" customHeight="1">
      <c r="C5853" s="1630">
        <v>2</v>
      </c>
      <c r="D5853" s="1956" t="s">
        <v>5166</v>
      </c>
      <c r="E5853" s="1631">
        <v>10</v>
      </c>
      <c r="F5853" s="1632" t="s">
        <v>508</v>
      </c>
      <c r="G5853" s="1748">
        <v>3</v>
      </c>
      <c r="H5853" s="1632">
        <v>2006</v>
      </c>
      <c r="I5853" s="1634">
        <v>41.7</v>
      </c>
      <c r="J5853" s="1632">
        <f t="shared" si="308"/>
        <v>100</v>
      </c>
      <c r="K5853" s="1634">
        <f t="shared" si="305"/>
        <v>0</v>
      </c>
      <c r="L5853" s="1632"/>
      <c r="M5853" s="1632"/>
      <c r="N5853" s="1635">
        <f t="shared" si="309"/>
        <v>0</v>
      </c>
      <c r="O5853" s="2111"/>
      <c r="P5853" s="2111"/>
      <c r="Q5853" s="2111">
        <f t="shared" si="310"/>
        <v>0</v>
      </c>
      <c r="R5853" s="2416"/>
    </row>
    <row r="5854" spans="3:18" ht="14.25" customHeight="1">
      <c r="C5854" s="1630">
        <v>3</v>
      </c>
      <c r="D5854" s="1956" t="s">
        <v>5167</v>
      </c>
      <c r="E5854" s="1631">
        <v>10</v>
      </c>
      <c r="F5854" s="1632" t="s">
        <v>508</v>
      </c>
      <c r="G5854" s="1748">
        <v>1</v>
      </c>
      <c r="H5854" s="1632">
        <v>2006</v>
      </c>
      <c r="I5854" s="1634">
        <v>17.640999999999998</v>
      </c>
      <c r="J5854" s="1632">
        <f t="shared" si="308"/>
        <v>100</v>
      </c>
      <c r="K5854" s="1634">
        <f t="shared" si="305"/>
        <v>0</v>
      </c>
      <c r="L5854" s="1632"/>
      <c r="M5854" s="1632"/>
      <c r="N5854" s="1635">
        <f t="shared" si="309"/>
        <v>0</v>
      </c>
      <c r="O5854" s="2111"/>
      <c r="P5854" s="2111"/>
      <c r="Q5854" s="2111">
        <f t="shared" si="310"/>
        <v>0</v>
      </c>
      <c r="R5854" s="2416"/>
    </row>
    <row r="5855" spans="3:18" ht="14.25" customHeight="1">
      <c r="C5855" s="1630">
        <v>4</v>
      </c>
      <c r="D5855" s="1956" t="s">
        <v>3322</v>
      </c>
      <c r="E5855" s="1631">
        <v>10</v>
      </c>
      <c r="F5855" s="1632" t="s">
        <v>508</v>
      </c>
      <c r="G5855" s="1748">
        <v>1</v>
      </c>
      <c r="H5855" s="1632">
        <v>1969</v>
      </c>
      <c r="I5855" s="1634">
        <v>9.5359999999999996</v>
      </c>
      <c r="J5855" s="1632">
        <f t="shared" si="308"/>
        <v>100</v>
      </c>
      <c r="K5855" s="1634">
        <f t="shared" si="305"/>
        <v>0</v>
      </c>
      <c r="L5855" s="1632"/>
      <c r="M5855" s="1632"/>
      <c r="N5855" s="1635">
        <f t="shared" si="309"/>
        <v>0</v>
      </c>
      <c r="O5855" s="2111"/>
      <c r="P5855" s="2111"/>
      <c r="Q5855" s="2111">
        <f t="shared" si="310"/>
        <v>0</v>
      </c>
      <c r="R5855" s="2416"/>
    </row>
    <row r="5856" spans="3:18" ht="14.25" customHeight="1">
      <c r="C5856" s="1630">
        <v>5</v>
      </c>
      <c r="D5856" s="1956" t="s">
        <v>3322</v>
      </c>
      <c r="E5856" s="1631">
        <v>10</v>
      </c>
      <c r="F5856" s="1632" t="s">
        <v>508</v>
      </c>
      <c r="G5856" s="1748">
        <v>1</v>
      </c>
      <c r="H5856" s="1632">
        <v>1960</v>
      </c>
      <c r="I5856" s="1634">
        <v>9.5500000000000007</v>
      </c>
      <c r="J5856" s="1632">
        <f t="shared" si="308"/>
        <v>100</v>
      </c>
      <c r="K5856" s="1634">
        <f t="shared" si="305"/>
        <v>0</v>
      </c>
      <c r="L5856" s="1632"/>
      <c r="M5856" s="1632"/>
      <c r="N5856" s="1635">
        <f t="shared" si="309"/>
        <v>0</v>
      </c>
      <c r="O5856" s="2111"/>
      <c r="P5856" s="2111"/>
      <c r="Q5856" s="2111">
        <f t="shared" si="310"/>
        <v>0</v>
      </c>
      <c r="R5856" s="2416"/>
    </row>
    <row r="5857" spans="3:18" ht="14.25" customHeight="1">
      <c r="C5857" s="1630">
        <v>6</v>
      </c>
      <c r="D5857" s="1956" t="s">
        <v>3322</v>
      </c>
      <c r="E5857" s="1631">
        <v>10</v>
      </c>
      <c r="F5857" s="1632" t="s">
        <v>508</v>
      </c>
      <c r="G5857" s="1748">
        <v>1</v>
      </c>
      <c r="H5857" s="1632">
        <v>1960</v>
      </c>
      <c r="I5857" s="1634">
        <v>15.428000000000001</v>
      </c>
      <c r="J5857" s="1632">
        <f t="shared" si="308"/>
        <v>100</v>
      </c>
      <c r="K5857" s="1634">
        <f t="shared" si="305"/>
        <v>0</v>
      </c>
      <c r="L5857" s="1632"/>
      <c r="M5857" s="1632"/>
      <c r="N5857" s="1635">
        <f t="shared" si="309"/>
        <v>0</v>
      </c>
      <c r="O5857" s="2111"/>
      <c r="P5857" s="2111"/>
      <c r="Q5857" s="2111">
        <f t="shared" si="310"/>
        <v>0</v>
      </c>
      <c r="R5857" s="2416"/>
    </row>
    <row r="5858" spans="3:18" ht="14.25" customHeight="1">
      <c r="C5858" s="1630">
        <v>7</v>
      </c>
      <c r="D5858" s="1956" t="s">
        <v>5168</v>
      </c>
      <c r="E5858" s="1631">
        <v>10</v>
      </c>
      <c r="F5858" s="1632" t="s">
        <v>508</v>
      </c>
      <c r="G5858" s="1748">
        <v>2</v>
      </c>
      <c r="H5858" s="1632">
        <v>2007</v>
      </c>
      <c r="I5858" s="1634">
        <v>86</v>
      </c>
      <c r="J5858" s="1632">
        <f t="shared" si="308"/>
        <v>100</v>
      </c>
      <c r="K5858" s="1634">
        <f t="shared" si="305"/>
        <v>0</v>
      </c>
      <c r="L5858" s="1632"/>
      <c r="M5858" s="1632"/>
      <c r="N5858" s="1635">
        <f t="shared" si="309"/>
        <v>0</v>
      </c>
      <c r="O5858" s="2111"/>
      <c r="P5858" s="2111"/>
      <c r="Q5858" s="2111">
        <f t="shared" si="310"/>
        <v>0</v>
      </c>
      <c r="R5858" s="2416"/>
    </row>
    <row r="5859" spans="3:18" ht="14.25" customHeight="1">
      <c r="C5859" s="1630">
        <v>8</v>
      </c>
      <c r="D5859" s="1956" t="s">
        <v>5169</v>
      </c>
      <c r="E5859" s="1631">
        <v>10</v>
      </c>
      <c r="F5859" s="1632" t="s">
        <v>508</v>
      </c>
      <c r="G5859" s="1748">
        <v>1</v>
      </c>
      <c r="H5859" s="1632">
        <v>2007</v>
      </c>
      <c r="I5859" s="1634">
        <v>47.2</v>
      </c>
      <c r="J5859" s="1632">
        <f t="shared" ref="J5859:J5922" si="311">IF(($J$14-H5859)*J$4380&gt;100,100,($J$14-H5859)*J$4380)</f>
        <v>100</v>
      </c>
      <c r="K5859" s="1634">
        <f t="shared" si="305"/>
        <v>0</v>
      </c>
      <c r="L5859" s="1632"/>
      <c r="M5859" s="1632"/>
      <c r="N5859" s="1635">
        <f t="shared" si="309"/>
        <v>0</v>
      </c>
      <c r="O5859" s="2111"/>
      <c r="P5859" s="2111"/>
      <c r="Q5859" s="2111">
        <f t="shared" si="310"/>
        <v>0</v>
      </c>
      <c r="R5859" s="2416"/>
    </row>
    <row r="5860" spans="3:18" ht="14.25" customHeight="1">
      <c r="C5860" s="1630">
        <v>9</v>
      </c>
      <c r="D5860" s="1956" t="s">
        <v>2126</v>
      </c>
      <c r="E5860" s="1631">
        <v>10</v>
      </c>
      <c r="F5860" s="1632" t="s">
        <v>508</v>
      </c>
      <c r="G5860" s="1748">
        <v>5</v>
      </c>
      <c r="H5860" s="1632">
        <v>2008</v>
      </c>
      <c r="I5860" s="1634">
        <v>375</v>
      </c>
      <c r="J5860" s="1632">
        <f t="shared" si="311"/>
        <v>100</v>
      </c>
      <c r="K5860" s="1634">
        <f t="shared" si="305"/>
        <v>0</v>
      </c>
      <c r="L5860" s="1632"/>
      <c r="M5860" s="1632"/>
      <c r="N5860" s="1635">
        <f t="shared" si="309"/>
        <v>0</v>
      </c>
      <c r="O5860" s="2111"/>
      <c r="P5860" s="2111"/>
      <c r="Q5860" s="2111">
        <f t="shared" si="310"/>
        <v>0</v>
      </c>
      <c r="R5860" s="2416"/>
    </row>
    <row r="5861" spans="3:18" ht="14.25" customHeight="1">
      <c r="C5861" s="1630">
        <v>10</v>
      </c>
      <c r="D5861" s="1956" t="s">
        <v>2160</v>
      </c>
      <c r="E5861" s="1631">
        <v>10</v>
      </c>
      <c r="F5861" s="1632" t="s">
        <v>508</v>
      </c>
      <c r="G5861" s="1748">
        <v>1</v>
      </c>
      <c r="H5861" s="1632">
        <v>2008</v>
      </c>
      <c r="I5861" s="1634">
        <v>400</v>
      </c>
      <c r="J5861" s="1632">
        <f t="shared" si="311"/>
        <v>100</v>
      </c>
      <c r="K5861" s="1634">
        <f t="shared" si="305"/>
        <v>0</v>
      </c>
      <c r="L5861" s="1632"/>
      <c r="M5861" s="1632"/>
      <c r="N5861" s="1635">
        <f t="shared" si="309"/>
        <v>0</v>
      </c>
      <c r="O5861" s="2111"/>
      <c r="P5861" s="2111"/>
      <c r="Q5861" s="2111">
        <f t="shared" si="310"/>
        <v>0</v>
      </c>
      <c r="R5861" s="2416"/>
    </row>
    <row r="5862" spans="3:18" ht="14.25" customHeight="1">
      <c r="C5862" s="1630">
        <v>11</v>
      </c>
      <c r="D5862" s="1956" t="s">
        <v>2128</v>
      </c>
      <c r="E5862" s="1631">
        <v>10</v>
      </c>
      <c r="F5862" s="1632" t="s">
        <v>508</v>
      </c>
      <c r="G5862" s="1748">
        <v>2</v>
      </c>
      <c r="H5862" s="1632">
        <v>2008</v>
      </c>
      <c r="I5862" s="1634">
        <v>180</v>
      </c>
      <c r="J5862" s="1632">
        <f t="shared" si="311"/>
        <v>100</v>
      </c>
      <c r="K5862" s="1634">
        <f t="shared" si="305"/>
        <v>0</v>
      </c>
      <c r="L5862" s="1632"/>
      <c r="M5862" s="1632"/>
      <c r="N5862" s="1635">
        <f t="shared" si="309"/>
        <v>0</v>
      </c>
      <c r="O5862" s="2111"/>
      <c r="P5862" s="2111"/>
      <c r="Q5862" s="2111">
        <f t="shared" si="310"/>
        <v>0</v>
      </c>
      <c r="R5862" s="2416"/>
    </row>
    <row r="5863" spans="3:18" ht="14.25" customHeight="1">
      <c r="C5863" s="1630">
        <v>12</v>
      </c>
      <c r="D5863" s="1956" t="s">
        <v>2131</v>
      </c>
      <c r="E5863" s="1631">
        <v>10</v>
      </c>
      <c r="F5863" s="1632" t="s">
        <v>508</v>
      </c>
      <c r="G5863" s="1748">
        <v>8</v>
      </c>
      <c r="H5863" s="1632">
        <v>2008</v>
      </c>
      <c r="I5863" s="1634">
        <v>520</v>
      </c>
      <c r="J5863" s="1632">
        <f t="shared" si="311"/>
        <v>100</v>
      </c>
      <c r="K5863" s="1634">
        <f t="shared" si="305"/>
        <v>0</v>
      </c>
      <c r="L5863" s="1632"/>
      <c r="M5863" s="1632"/>
      <c r="N5863" s="1635">
        <f t="shared" si="309"/>
        <v>0</v>
      </c>
      <c r="O5863" s="2111"/>
      <c r="P5863" s="2111"/>
      <c r="Q5863" s="2111">
        <f t="shared" si="310"/>
        <v>0</v>
      </c>
      <c r="R5863" s="2416"/>
    </row>
    <row r="5864" spans="3:18" ht="14.25" customHeight="1">
      <c r="C5864" s="1630">
        <v>13</v>
      </c>
      <c r="D5864" s="1956" t="s">
        <v>2131</v>
      </c>
      <c r="E5864" s="1631">
        <v>10</v>
      </c>
      <c r="F5864" s="1632" t="s">
        <v>508</v>
      </c>
      <c r="G5864" s="1748">
        <v>7</v>
      </c>
      <c r="H5864" s="1632">
        <v>2008</v>
      </c>
      <c r="I5864" s="1634">
        <v>770</v>
      </c>
      <c r="J5864" s="1632">
        <f t="shared" si="311"/>
        <v>100</v>
      </c>
      <c r="K5864" s="1634">
        <f t="shared" si="305"/>
        <v>0</v>
      </c>
      <c r="L5864" s="1632"/>
      <c r="M5864" s="1632"/>
      <c r="N5864" s="1635">
        <f t="shared" si="309"/>
        <v>0</v>
      </c>
      <c r="O5864" s="2111"/>
      <c r="P5864" s="2111"/>
      <c r="Q5864" s="2111">
        <f t="shared" si="310"/>
        <v>0</v>
      </c>
      <c r="R5864" s="2416"/>
    </row>
    <row r="5865" spans="3:18" ht="14.25" customHeight="1">
      <c r="C5865" s="1630">
        <v>14</v>
      </c>
      <c r="D5865" s="1956" t="s">
        <v>5170</v>
      </c>
      <c r="E5865" s="1631">
        <v>10</v>
      </c>
      <c r="F5865" s="1632" t="s">
        <v>508</v>
      </c>
      <c r="G5865" s="1748">
        <v>2</v>
      </c>
      <c r="H5865" s="1632">
        <v>2008</v>
      </c>
      <c r="I5865" s="1634">
        <v>99</v>
      </c>
      <c r="J5865" s="1632">
        <f t="shared" si="311"/>
        <v>100</v>
      </c>
      <c r="K5865" s="1634">
        <f t="shared" si="305"/>
        <v>0</v>
      </c>
      <c r="L5865" s="1632"/>
      <c r="M5865" s="1632"/>
      <c r="N5865" s="1635">
        <f t="shared" si="309"/>
        <v>0</v>
      </c>
      <c r="O5865" s="2111"/>
      <c r="P5865" s="2111"/>
      <c r="Q5865" s="2111">
        <f t="shared" si="310"/>
        <v>0</v>
      </c>
      <c r="R5865" s="2416"/>
    </row>
    <row r="5866" spans="3:18" ht="14.25" customHeight="1">
      <c r="C5866" s="1630">
        <v>15</v>
      </c>
      <c r="D5866" s="1956" t="s">
        <v>2129</v>
      </c>
      <c r="E5866" s="1631">
        <v>10</v>
      </c>
      <c r="F5866" s="1632" t="s">
        <v>508</v>
      </c>
      <c r="G5866" s="1748">
        <v>4</v>
      </c>
      <c r="H5866" s="1632">
        <v>2008</v>
      </c>
      <c r="I5866" s="1634">
        <v>400</v>
      </c>
      <c r="J5866" s="1632">
        <f t="shared" si="311"/>
        <v>100</v>
      </c>
      <c r="K5866" s="1634">
        <f t="shared" si="305"/>
        <v>0</v>
      </c>
      <c r="L5866" s="1632"/>
      <c r="M5866" s="1632"/>
      <c r="N5866" s="1635">
        <f t="shared" si="309"/>
        <v>0</v>
      </c>
      <c r="O5866" s="2111"/>
      <c r="P5866" s="2111"/>
      <c r="Q5866" s="2111">
        <f t="shared" si="310"/>
        <v>0</v>
      </c>
      <c r="R5866" s="2416"/>
    </row>
    <row r="5867" spans="3:18" ht="14.25" customHeight="1">
      <c r="C5867" s="1630">
        <v>16</v>
      </c>
      <c r="D5867" s="1956" t="s">
        <v>5171</v>
      </c>
      <c r="E5867" s="1631">
        <v>10</v>
      </c>
      <c r="F5867" s="1632" t="s">
        <v>508</v>
      </c>
      <c r="G5867" s="1748">
        <v>1</v>
      </c>
      <c r="H5867" s="1632">
        <v>2008</v>
      </c>
      <c r="I5867" s="1634">
        <v>10.791</v>
      </c>
      <c r="J5867" s="1632">
        <f t="shared" si="311"/>
        <v>100</v>
      </c>
      <c r="K5867" s="1634">
        <f t="shared" si="305"/>
        <v>0</v>
      </c>
      <c r="L5867" s="1632"/>
      <c r="M5867" s="1632"/>
      <c r="N5867" s="1635">
        <f t="shared" si="309"/>
        <v>0</v>
      </c>
      <c r="O5867" s="2111"/>
      <c r="P5867" s="2111"/>
      <c r="Q5867" s="2111">
        <f t="shared" si="310"/>
        <v>0</v>
      </c>
      <c r="R5867" s="2416"/>
    </row>
    <row r="5868" spans="3:18" ht="14.25" customHeight="1">
      <c r="C5868" s="1630">
        <v>17</v>
      </c>
      <c r="D5868" s="1956" t="s">
        <v>2130</v>
      </c>
      <c r="E5868" s="1631">
        <v>10</v>
      </c>
      <c r="F5868" s="1632" t="s">
        <v>508</v>
      </c>
      <c r="G5868" s="1748">
        <v>12</v>
      </c>
      <c r="H5868" s="1632">
        <v>2008</v>
      </c>
      <c r="I5868" s="1634">
        <v>474</v>
      </c>
      <c r="J5868" s="1632">
        <f t="shared" si="311"/>
        <v>100</v>
      </c>
      <c r="K5868" s="1634">
        <f t="shared" si="305"/>
        <v>0</v>
      </c>
      <c r="L5868" s="1632"/>
      <c r="M5868" s="1632"/>
      <c r="N5868" s="1635">
        <f t="shared" si="309"/>
        <v>0</v>
      </c>
      <c r="O5868" s="2111"/>
      <c r="P5868" s="2111"/>
      <c r="Q5868" s="2111">
        <f t="shared" si="310"/>
        <v>0</v>
      </c>
      <c r="R5868" s="2416"/>
    </row>
    <row r="5869" spans="3:18" ht="14.25" customHeight="1">
      <c r="C5869" s="1630">
        <v>18</v>
      </c>
      <c r="D5869" s="1956" t="s">
        <v>2131</v>
      </c>
      <c r="E5869" s="1631">
        <v>10</v>
      </c>
      <c r="F5869" s="1632" t="s">
        <v>508</v>
      </c>
      <c r="G5869" s="1748">
        <v>6</v>
      </c>
      <c r="H5869" s="1632">
        <v>2009</v>
      </c>
      <c r="I5869" s="1634">
        <v>474</v>
      </c>
      <c r="J5869" s="1632">
        <f t="shared" si="311"/>
        <v>100</v>
      </c>
      <c r="K5869" s="1634">
        <f t="shared" si="305"/>
        <v>0</v>
      </c>
      <c r="L5869" s="1632"/>
      <c r="M5869" s="1632"/>
      <c r="N5869" s="1635">
        <f t="shared" si="309"/>
        <v>0</v>
      </c>
      <c r="O5869" s="2111"/>
      <c r="P5869" s="2111"/>
      <c r="Q5869" s="2111">
        <f t="shared" si="310"/>
        <v>0</v>
      </c>
      <c r="R5869" s="2416"/>
    </row>
    <row r="5870" spans="3:18" ht="14.25" customHeight="1">
      <c r="C5870" s="1630">
        <v>19</v>
      </c>
      <c r="D5870" s="1956" t="s">
        <v>2125</v>
      </c>
      <c r="E5870" s="1631">
        <v>10</v>
      </c>
      <c r="F5870" s="1632" t="s">
        <v>508</v>
      </c>
      <c r="G5870" s="1748">
        <v>15</v>
      </c>
      <c r="H5870" s="1632">
        <v>2009</v>
      </c>
      <c r="I5870" s="1634">
        <v>1335</v>
      </c>
      <c r="J5870" s="1632">
        <f t="shared" si="311"/>
        <v>100</v>
      </c>
      <c r="K5870" s="1634">
        <f t="shared" si="305"/>
        <v>0</v>
      </c>
      <c r="L5870" s="1632"/>
      <c r="M5870" s="1632"/>
      <c r="N5870" s="1635">
        <f t="shared" si="309"/>
        <v>0</v>
      </c>
      <c r="O5870" s="2111"/>
      <c r="P5870" s="2111"/>
      <c r="Q5870" s="2111">
        <f t="shared" si="310"/>
        <v>0</v>
      </c>
      <c r="R5870" s="2416"/>
    </row>
    <row r="5871" spans="3:18" ht="14.25" customHeight="1">
      <c r="C5871" s="1630">
        <v>20</v>
      </c>
      <c r="D5871" s="1956" t="s">
        <v>2130</v>
      </c>
      <c r="E5871" s="1631">
        <v>10</v>
      </c>
      <c r="F5871" s="1632" t="s">
        <v>508</v>
      </c>
      <c r="G5871" s="1748">
        <v>8</v>
      </c>
      <c r="H5871" s="1632">
        <v>2009</v>
      </c>
      <c r="I5871" s="1634">
        <v>316</v>
      </c>
      <c r="J5871" s="1632">
        <f t="shared" si="311"/>
        <v>100</v>
      </c>
      <c r="K5871" s="1634">
        <f t="shared" si="305"/>
        <v>0</v>
      </c>
      <c r="L5871" s="1632"/>
      <c r="M5871" s="1632"/>
      <c r="N5871" s="1635">
        <f t="shared" si="309"/>
        <v>0</v>
      </c>
      <c r="O5871" s="2111"/>
      <c r="P5871" s="2111"/>
      <c r="Q5871" s="2111">
        <f t="shared" si="310"/>
        <v>0</v>
      </c>
      <c r="R5871" s="2416"/>
    </row>
    <row r="5872" spans="3:18" ht="14.25" customHeight="1">
      <c r="C5872" s="1630">
        <v>21</v>
      </c>
      <c r="D5872" s="1956" t="s">
        <v>2129</v>
      </c>
      <c r="E5872" s="1631">
        <v>10</v>
      </c>
      <c r="F5872" s="1632" t="s">
        <v>508</v>
      </c>
      <c r="G5872" s="1748">
        <v>4</v>
      </c>
      <c r="H5872" s="1632">
        <v>2009</v>
      </c>
      <c r="I5872" s="1634">
        <v>464</v>
      </c>
      <c r="J5872" s="1632">
        <f t="shared" si="311"/>
        <v>100</v>
      </c>
      <c r="K5872" s="1634">
        <f t="shared" si="305"/>
        <v>0</v>
      </c>
      <c r="L5872" s="1632"/>
      <c r="M5872" s="1632"/>
      <c r="N5872" s="1635">
        <f t="shared" si="309"/>
        <v>0</v>
      </c>
      <c r="O5872" s="2111"/>
      <c r="P5872" s="2111"/>
      <c r="Q5872" s="2111">
        <f t="shared" si="310"/>
        <v>0</v>
      </c>
      <c r="R5872" s="2416"/>
    </row>
    <row r="5873" spans="3:18" ht="14.25" customHeight="1">
      <c r="C5873" s="1630">
        <v>22</v>
      </c>
      <c r="D5873" s="1956" t="s">
        <v>2129</v>
      </c>
      <c r="E5873" s="1631">
        <v>10</v>
      </c>
      <c r="F5873" s="1632" t="s">
        <v>508</v>
      </c>
      <c r="G5873" s="1748">
        <v>2</v>
      </c>
      <c r="H5873" s="1632">
        <v>2009</v>
      </c>
      <c r="I5873" s="1634">
        <v>232</v>
      </c>
      <c r="J5873" s="1632">
        <f t="shared" si="311"/>
        <v>100</v>
      </c>
      <c r="K5873" s="1634">
        <f t="shared" si="305"/>
        <v>0</v>
      </c>
      <c r="L5873" s="1632"/>
      <c r="M5873" s="1632"/>
      <c r="N5873" s="1635">
        <f t="shared" si="309"/>
        <v>0</v>
      </c>
      <c r="O5873" s="2111"/>
      <c r="P5873" s="2111"/>
      <c r="Q5873" s="2111">
        <f t="shared" si="310"/>
        <v>0</v>
      </c>
      <c r="R5873" s="2416"/>
    </row>
    <row r="5874" spans="3:18" ht="14.25" customHeight="1">
      <c r="C5874" s="1630">
        <v>23</v>
      </c>
      <c r="D5874" s="1956" t="s">
        <v>2131</v>
      </c>
      <c r="E5874" s="1631">
        <v>10</v>
      </c>
      <c r="F5874" s="1632" t="s">
        <v>508</v>
      </c>
      <c r="G5874" s="1748">
        <v>4</v>
      </c>
      <c r="H5874" s="1632">
        <v>2009</v>
      </c>
      <c r="I5874" s="1634">
        <v>316</v>
      </c>
      <c r="J5874" s="1632">
        <f t="shared" si="311"/>
        <v>100</v>
      </c>
      <c r="K5874" s="1634">
        <f t="shared" si="305"/>
        <v>0</v>
      </c>
      <c r="L5874" s="1632"/>
      <c r="M5874" s="1632"/>
      <c r="N5874" s="1635">
        <f t="shared" si="309"/>
        <v>0</v>
      </c>
      <c r="O5874" s="2111"/>
      <c r="P5874" s="2111"/>
      <c r="Q5874" s="2111">
        <f t="shared" si="310"/>
        <v>0</v>
      </c>
      <c r="R5874" s="2416"/>
    </row>
    <row r="5875" spans="3:18" ht="14.25" customHeight="1">
      <c r="C5875" s="1630">
        <v>24</v>
      </c>
      <c r="D5875" s="1956" t="s">
        <v>2130</v>
      </c>
      <c r="E5875" s="1631">
        <v>10</v>
      </c>
      <c r="F5875" s="1632" t="s">
        <v>508</v>
      </c>
      <c r="G5875" s="1748">
        <v>3</v>
      </c>
      <c r="H5875" s="1632">
        <v>2009</v>
      </c>
      <c r="I5875" s="1634">
        <v>118.5</v>
      </c>
      <c r="J5875" s="1632">
        <f t="shared" si="311"/>
        <v>100</v>
      </c>
      <c r="K5875" s="1634">
        <f t="shared" si="305"/>
        <v>0</v>
      </c>
      <c r="L5875" s="1632"/>
      <c r="M5875" s="1632"/>
      <c r="N5875" s="1635">
        <f t="shared" si="309"/>
        <v>0</v>
      </c>
      <c r="O5875" s="2111"/>
      <c r="P5875" s="2111"/>
      <c r="Q5875" s="2111">
        <f t="shared" si="310"/>
        <v>0</v>
      </c>
      <c r="R5875" s="2416"/>
    </row>
    <row r="5876" spans="3:18" ht="14.25" customHeight="1">
      <c r="C5876" s="1630">
        <v>25</v>
      </c>
      <c r="D5876" s="1956" t="s">
        <v>2127</v>
      </c>
      <c r="E5876" s="1631">
        <v>10</v>
      </c>
      <c r="F5876" s="1632" t="s">
        <v>508</v>
      </c>
      <c r="G5876" s="1748">
        <v>1</v>
      </c>
      <c r="H5876" s="1632">
        <v>2009</v>
      </c>
      <c r="I5876" s="1634">
        <v>49.5</v>
      </c>
      <c r="J5876" s="1632">
        <f t="shared" si="311"/>
        <v>100</v>
      </c>
      <c r="K5876" s="1634">
        <f t="shared" si="305"/>
        <v>0</v>
      </c>
      <c r="L5876" s="1632"/>
      <c r="M5876" s="1632"/>
      <c r="N5876" s="1635">
        <f t="shared" si="309"/>
        <v>0</v>
      </c>
      <c r="O5876" s="2111"/>
      <c r="P5876" s="2111"/>
      <c r="Q5876" s="2111">
        <f t="shared" si="310"/>
        <v>0</v>
      </c>
      <c r="R5876" s="2416"/>
    </row>
    <row r="5877" spans="3:18" ht="14.25" customHeight="1">
      <c r="C5877" s="1630">
        <v>26</v>
      </c>
      <c r="D5877" s="1956" t="s">
        <v>2160</v>
      </c>
      <c r="E5877" s="1631">
        <v>10</v>
      </c>
      <c r="F5877" s="1632" t="s">
        <v>508</v>
      </c>
      <c r="G5877" s="1748">
        <v>1</v>
      </c>
      <c r="H5877" s="1632">
        <v>2009</v>
      </c>
      <c r="I5877" s="1634">
        <v>400</v>
      </c>
      <c r="J5877" s="1632">
        <f t="shared" si="311"/>
        <v>100</v>
      </c>
      <c r="K5877" s="1634">
        <f t="shared" si="305"/>
        <v>0</v>
      </c>
      <c r="L5877" s="1632"/>
      <c r="M5877" s="1632"/>
      <c r="N5877" s="1635">
        <f t="shared" si="309"/>
        <v>0</v>
      </c>
      <c r="O5877" s="2111"/>
      <c r="P5877" s="2111"/>
      <c r="Q5877" s="2111">
        <f t="shared" si="310"/>
        <v>0</v>
      </c>
      <c r="R5877" s="2416"/>
    </row>
    <row r="5878" spans="3:18" ht="14.25" customHeight="1">
      <c r="C5878" s="1630">
        <v>27</v>
      </c>
      <c r="D5878" s="1956" t="s">
        <v>5172</v>
      </c>
      <c r="E5878" s="1631">
        <v>10</v>
      </c>
      <c r="F5878" s="1632" t="s">
        <v>508</v>
      </c>
      <c r="G5878" s="1748">
        <v>1</v>
      </c>
      <c r="H5878" s="1632">
        <v>2009</v>
      </c>
      <c r="I5878" s="1634">
        <v>35</v>
      </c>
      <c r="J5878" s="1632">
        <f t="shared" si="311"/>
        <v>100</v>
      </c>
      <c r="K5878" s="1634">
        <f t="shared" si="305"/>
        <v>0</v>
      </c>
      <c r="L5878" s="1632"/>
      <c r="M5878" s="1632"/>
      <c r="N5878" s="1635">
        <f t="shared" si="309"/>
        <v>0</v>
      </c>
      <c r="O5878" s="2111"/>
      <c r="P5878" s="2111"/>
      <c r="Q5878" s="2111">
        <f t="shared" si="310"/>
        <v>0</v>
      </c>
      <c r="R5878" s="2416"/>
    </row>
    <row r="5879" spans="3:18" ht="14.25" customHeight="1">
      <c r="C5879" s="1630">
        <v>28</v>
      </c>
      <c r="D5879" s="1956" t="s">
        <v>2133</v>
      </c>
      <c r="E5879" s="1631">
        <v>10</v>
      </c>
      <c r="F5879" s="1632" t="s">
        <v>508</v>
      </c>
      <c r="G5879" s="1748">
        <v>2</v>
      </c>
      <c r="H5879" s="1632">
        <v>2009</v>
      </c>
      <c r="I5879" s="1634">
        <v>429.50400000000002</v>
      </c>
      <c r="J5879" s="1632">
        <f t="shared" si="311"/>
        <v>100</v>
      </c>
      <c r="K5879" s="1634">
        <f t="shared" si="305"/>
        <v>0</v>
      </c>
      <c r="L5879" s="1632"/>
      <c r="M5879" s="1632"/>
      <c r="N5879" s="1635">
        <f t="shared" si="309"/>
        <v>0</v>
      </c>
      <c r="O5879" s="2111"/>
      <c r="P5879" s="2111"/>
      <c r="Q5879" s="2111">
        <f t="shared" si="310"/>
        <v>0</v>
      </c>
      <c r="R5879" s="2416"/>
    </row>
    <row r="5880" spans="3:18" ht="14.25" customHeight="1">
      <c r="C5880" s="1630">
        <v>29</v>
      </c>
      <c r="D5880" s="1956" t="s">
        <v>5173</v>
      </c>
      <c r="E5880" s="1631">
        <v>10</v>
      </c>
      <c r="F5880" s="1632" t="s">
        <v>508</v>
      </c>
      <c r="G5880" s="1748">
        <v>1</v>
      </c>
      <c r="H5880" s="1632">
        <v>1905</v>
      </c>
      <c r="I5880" s="1634">
        <v>27.885999999999999</v>
      </c>
      <c r="J5880" s="1632">
        <f t="shared" si="311"/>
        <v>100</v>
      </c>
      <c r="K5880" s="1634">
        <f t="shared" si="305"/>
        <v>0</v>
      </c>
      <c r="L5880" s="1632"/>
      <c r="M5880" s="1632"/>
      <c r="N5880" s="1635">
        <f t="shared" si="309"/>
        <v>0</v>
      </c>
      <c r="O5880" s="2111"/>
      <c r="P5880" s="2111"/>
      <c r="Q5880" s="2111">
        <f t="shared" si="310"/>
        <v>0</v>
      </c>
      <c r="R5880" s="2416"/>
    </row>
    <row r="5881" spans="3:18" ht="14.25" customHeight="1">
      <c r="C5881" s="1630">
        <v>30</v>
      </c>
      <c r="D5881" s="1956" t="s">
        <v>2143</v>
      </c>
      <c r="E5881" s="1631">
        <v>10</v>
      </c>
      <c r="F5881" s="1632" t="s">
        <v>508</v>
      </c>
      <c r="G5881" s="1748">
        <v>1</v>
      </c>
      <c r="H5881" s="1632">
        <v>2010</v>
      </c>
      <c r="I5881" s="1634">
        <v>293.02</v>
      </c>
      <c r="J5881" s="1632">
        <f t="shared" si="311"/>
        <v>100</v>
      </c>
      <c r="K5881" s="1634">
        <f t="shared" si="305"/>
        <v>0</v>
      </c>
      <c r="L5881" s="1632"/>
      <c r="M5881" s="1632"/>
      <c r="N5881" s="1635">
        <f t="shared" si="309"/>
        <v>0</v>
      </c>
      <c r="O5881" s="2111"/>
      <c r="P5881" s="2111"/>
      <c r="Q5881" s="2111">
        <f t="shared" si="310"/>
        <v>0</v>
      </c>
      <c r="R5881" s="2416"/>
    </row>
    <row r="5882" spans="3:18" ht="14.25" customHeight="1">
      <c r="C5882" s="1630">
        <v>31</v>
      </c>
      <c r="D5882" s="1956" t="s">
        <v>2144</v>
      </c>
      <c r="E5882" s="1631">
        <v>10</v>
      </c>
      <c r="F5882" s="1632" t="s">
        <v>508</v>
      </c>
      <c r="G5882" s="1748">
        <v>1</v>
      </c>
      <c r="H5882" s="1632">
        <v>2010</v>
      </c>
      <c r="I5882" s="1634">
        <v>93.947000000000003</v>
      </c>
      <c r="J5882" s="1632">
        <f t="shared" si="311"/>
        <v>100</v>
      </c>
      <c r="K5882" s="1634">
        <f t="shared" si="305"/>
        <v>0</v>
      </c>
      <c r="L5882" s="1632"/>
      <c r="M5882" s="1632"/>
      <c r="N5882" s="1635">
        <f t="shared" ref="N5882:N5945" si="312">+L5882*M5882</f>
        <v>0</v>
      </c>
      <c r="O5882" s="2111"/>
      <c r="P5882" s="2111"/>
      <c r="Q5882" s="2111">
        <f t="shared" ref="Q5882:Q5945" si="313">+O5882*P5882</f>
        <v>0</v>
      </c>
      <c r="R5882" s="2416"/>
    </row>
    <row r="5883" spans="3:18" ht="14.25" customHeight="1">
      <c r="C5883" s="1630">
        <v>32</v>
      </c>
      <c r="D5883" s="1956" t="s">
        <v>2145</v>
      </c>
      <c r="E5883" s="1631">
        <v>10</v>
      </c>
      <c r="F5883" s="1632" t="s">
        <v>508</v>
      </c>
      <c r="G5883" s="1748">
        <v>1</v>
      </c>
      <c r="H5883" s="1632">
        <v>2010</v>
      </c>
      <c r="I5883" s="1634">
        <v>95.108000000000004</v>
      </c>
      <c r="J5883" s="1632">
        <f t="shared" si="311"/>
        <v>100</v>
      </c>
      <c r="K5883" s="1634">
        <f t="shared" si="305"/>
        <v>0</v>
      </c>
      <c r="L5883" s="1632"/>
      <c r="M5883" s="1632"/>
      <c r="N5883" s="1635">
        <f t="shared" si="312"/>
        <v>0</v>
      </c>
      <c r="O5883" s="2111"/>
      <c r="P5883" s="2111"/>
      <c r="Q5883" s="2111">
        <f t="shared" si="313"/>
        <v>0</v>
      </c>
      <c r="R5883" s="2416"/>
    </row>
    <row r="5884" spans="3:18" ht="14.25" customHeight="1">
      <c r="C5884" s="1630">
        <v>33</v>
      </c>
      <c r="D5884" s="1956" t="s">
        <v>5174</v>
      </c>
      <c r="E5884" s="1631">
        <v>10</v>
      </c>
      <c r="F5884" s="1632" t="s">
        <v>508</v>
      </c>
      <c r="G5884" s="1748">
        <v>1</v>
      </c>
      <c r="H5884" s="1632">
        <v>2010</v>
      </c>
      <c r="I5884" s="1634">
        <v>120.014</v>
      </c>
      <c r="J5884" s="1632">
        <f t="shared" si="311"/>
        <v>100</v>
      </c>
      <c r="K5884" s="1634">
        <f t="shared" si="305"/>
        <v>0</v>
      </c>
      <c r="L5884" s="1632"/>
      <c r="M5884" s="1632"/>
      <c r="N5884" s="1635">
        <f t="shared" si="312"/>
        <v>0</v>
      </c>
      <c r="O5884" s="2111"/>
      <c r="P5884" s="2111"/>
      <c r="Q5884" s="2111">
        <f t="shared" si="313"/>
        <v>0</v>
      </c>
      <c r="R5884" s="2416"/>
    </row>
    <row r="5885" spans="3:18" ht="14.25" customHeight="1">
      <c r="C5885" s="1630">
        <v>34</v>
      </c>
      <c r="D5885" s="1956" t="s">
        <v>5175</v>
      </c>
      <c r="E5885" s="1631">
        <v>10</v>
      </c>
      <c r="F5885" s="1632" t="s">
        <v>508</v>
      </c>
      <c r="G5885" s="1748">
        <v>1</v>
      </c>
      <c r="H5885" s="1632">
        <v>2010</v>
      </c>
      <c r="I5885" s="1634">
        <v>309.435</v>
      </c>
      <c r="J5885" s="1632">
        <f t="shared" si="311"/>
        <v>100</v>
      </c>
      <c r="K5885" s="1634">
        <f t="shared" si="305"/>
        <v>0</v>
      </c>
      <c r="L5885" s="1632"/>
      <c r="M5885" s="1632"/>
      <c r="N5885" s="1635">
        <f t="shared" si="312"/>
        <v>0</v>
      </c>
      <c r="O5885" s="2111"/>
      <c r="P5885" s="2111"/>
      <c r="Q5885" s="2111">
        <f t="shared" si="313"/>
        <v>0</v>
      </c>
      <c r="R5885" s="2416"/>
    </row>
    <row r="5886" spans="3:18" ht="14.25" customHeight="1">
      <c r="C5886" s="1630">
        <v>35</v>
      </c>
      <c r="D5886" s="1956" t="s">
        <v>5176</v>
      </c>
      <c r="E5886" s="1631">
        <v>10</v>
      </c>
      <c r="F5886" s="1632" t="s">
        <v>508</v>
      </c>
      <c r="G5886" s="1748">
        <v>2</v>
      </c>
      <c r="H5886" s="1632">
        <v>2010</v>
      </c>
      <c r="I5886" s="1634">
        <v>743.99300000000005</v>
      </c>
      <c r="J5886" s="1632">
        <f t="shared" si="311"/>
        <v>100</v>
      </c>
      <c r="K5886" s="1634">
        <f t="shared" si="305"/>
        <v>0</v>
      </c>
      <c r="L5886" s="1632"/>
      <c r="M5886" s="1632"/>
      <c r="N5886" s="1635">
        <f t="shared" si="312"/>
        <v>0</v>
      </c>
      <c r="O5886" s="2111"/>
      <c r="P5886" s="2111"/>
      <c r="Q5886" s="2111">
        <f t="shared" si="313"/>
        <v>0</v>
      </c>
      <c r="R5886" s="2416"/>
    </row>
    <row r="5887" spans="3:18" ht="14.25" customHeight="1">
      <c r="C5887" s="1630">
        <v>36</v>
      </c>
      <c r="D5887" s="1956" t="s">
        <v>2149</v>
      </c>
      <c r="E5887" s="1631">
        <v>10</v>
      </c>
      <c r="F5887" s="1632" t="s">
        <v>508</v>
      </c>
      <c r="G5887" s="1748">
        <v>6</v>
      </c>
      <c r="H5887" s="1632">
        <v>2010</v>
      </c>
      <c r="I5887" s="1634">
        <v>626.24400000000003</v>
      </c>
      <c r="J5887" s="1632">
        <f t="shared" si="311"/>
        <v>100</v>
      </c>
      <c r="K5887" s="1634">
        <f t="shared" si="305"/>
        <v>0</v>
      </c>
      <c r="L5887" s="1632"/>
      <c r="M5887" s="1632"/>
      <c r="N5887" s="1635">
        <f t="shared" si="312"/>
        <v>0</v>
      </c>
      <c r="O5887" s="2111"/>
      <c r="P5887" s="2111"/>
      <c r="Q5887" s="2111">
        <f t="shared" si="313"/>
        <v>0</v>
      </c>
      <c r="R5887" s="2416"/>
    </row>
    <row r="5888" spans="3:18" ht="14.25" customHeight="1">
      <c r="C5888" s="1630">
        <v>37</v>
      </c>
      <c r="D5888" s="1956" t="s">
        <v>2150</v>
      </c>
      <c r="E5888" s="1631">
        <v>10</v>
      </c>
      <c r="F5888" s="1632" t="s">
        <v>508</v>
      </c>
      <c r="G5888" s="1748">
        <v>10</v>
      </c>
      <c r="H5888" s="1632">
        <v>2010</v>
      </c>
      <c r="I5888" s="1634">
        <v>828.25199999999995</v>
      </c>
      <c r="J5888" s="1632">
        <f t="shared" si="311"/>
        <v>100</v>
      </c>
      <c r="K5888" s="1634">
        <f t="shared" si="305"/>
        <v>0</v>
      </c>
      <c r="L5888" s="1632"/>
      <c r="M5888" s="1632"/>
      <c r="N5888" s="1635">
        <f t="shared" si="312"/>
        <v>0</v>
      </c>
      <c r="O5888" s="2111"/>
      <c r="P5888" s="2111"/>
      <c r="Q5888" s="2111">
        <f t="shared" si="313"/>
        <v>0</v>
      </c>
      <c r="R5888" s="2416"/>
    </row>
    <row r="5889" spans="3:18" ht="14.25" customHeight="1">
      <c r="C5889" s="1630">
        <v>38</v>
      </c>
      <c r="D5889" s="1956" t="s">
        <v>2125</v>
      </c>
      <c r="E5889" s="1631">
        <v>10</v>
      </c>
      <c r="F5889" s="1632" t="s">
        <v>508</v>
      </c>
      <c r="G5889" s="1748">
        <v>4</v>
      </c>
      <c r="H5889" s="1632">
        <v>2010</v>
      </c>
      <c r="I5889" s="1634">
        <v>317.39800000000002</v>
      </c>
      <c r="J5889" s="1632">
        <f t="shared" si="311"/>
        <v>100</v>
      </c>
      <c r="K5889" s="1634">
        <f t="shared" si="305"/>
        <v>0</v>
      </c>
      <c r="L5889" s="1632"/>
      <c r="M5889" s="1632"/>
      <c r="N5889" s="1635">
        <f t="shared" si="312"/>
        <v>0</v>
      </c>
      <c r="O5889" s="2111"/>
      <c r="P5889" s="2111"/>
      <c r="Q5889" s="2111">
        <f t="shared" si="313"/>
        <v>0</v>
      </c>
      <c r="R5889" s="2416"/>
    </row>
    <row r="5890" spans="3:18" ht="14.25" customHeight="1">
      <c r="C5890" s="1630">
        <v>39</v>
      </c>
      <c r="D5890" s="1956" t="s">
        <v>5177</v>
      </c>
      <c r="E5890" s="1631">
        <v>10</v>
      </c>
      <c r="F5890" s="1632" t="s">
        <v>508</v>
      </c>
      <c r="G5890" s="1748">
        <v>15</v>
      </c>
      <c r="H5890" s="1632">
        <v>2010</v>
      </c>
      <c r="I5890" s="1634">
        <v>1357.0740000000001</v>
      </c>
      <c r="J5890" s="1632">
        <f t="shared" si="311"/>
        <v>100</v>
      </c>
      <c r="K5890" s="1634">
        <f t="shared" si="305"/>
        <v>0</v>
      </c>
      <c r="L5890" s="1632"/>
      <c r="M5890" s="1632"/>
      <c r="N5890" s="1635">
        <f t="shared" si="312"/>
        <v>0</v>
      </c>
      <c r="O5890" s="2111"/>
      <c r="P5890" s="2111"/>
      <c r="Q5890" s="2111">
        <f t="shared" si="313"/>
        <v>0</v>
      </c>
      <c r="R5890" s="2416"/>
    </row>
    <row r="5891" spans="3:18" ht="14.25" customHeight="1">
      <c r="C5891" s="1630">
        <v>40</v>
      </c>
      <c r="D5891" s="1956" t="s">
        <v>5178</v>
      </c>
      <c r="E5891" s="1631">
        <v>10</v>
      </c>
      <c r="F5891" s="1632" t="s">
        <v>508</v>
      </c>
      <c r="G5891" s="1748">
        <v>2</v>
      </c>
      <c r="H5891" s="1632">
        <v>2010</v>
      </c>
      <c r="I5891" s="1634">
        <v>151.74799999999999</v>
      </c>
      <c r="J5891" s="1632">
        <f t="shared" si="311"/>
        <v>100</v>
      </c>
      <c r="K5891" s="1634">
        <f t="shared" si="305"/>
        <v>0</v>
      </c>
      <c r="L5891" s="1632"/>
      <c r="M5891" s="1632"/>
      <c r="N5891" s="1635">
        <f t="shared" si="312"/>
        <v>0</v>
      </c>
      <c r="O5891" s="2111"/>
      <c r="P5891" s="2111"/>
      <c r="Q5891" s="2111">
        <f t="shared" si="313"/>
        <v>0</v>
      </c>
      <c r="R5891" s="2416"/>
    </row>
    <row r="5892" spans="3:18" ht="14.25" customHeight="1">
      <c r="C5892" s="1630">
        <v>41</v>
      </c>
      <c r="D5892" s="1956" t="s">
        <v>5179</v>
      </c>
      <c r="E5892" s="1631">
        <v>10</v>
      </c>
      <c r="F5892" s="1632" t="s">
        <v>508</v>
      </c>
      <c r="G5892" s="1748">
        <v>8</v>
      </c>
      <c r="H5892" s="1632">
        <v>2010</v>
      </c>
      <c r="I5892" s="1634">
        <v>606.99199999999996</v>
      </c>
      <c r="J5892" s="1632">
        <f t="shared" si="311"/>
        <v>100</v>
      </c>
      <c r="K5892" s="1634">
        <f t="shared" si="305"/>
        <v>0</v>
      </c>
      <c r="L5892" s="1632"/>
      <c r="M5892" s="1632"/>
      <c r="N5892" s="1635">
        <f t="shared" si="312"/>
        <v>0</v>
      </c>
      <c r="O5892" s="2111"/>
      <c r="P5892" s="2111"/>
      <c r="Q5892" s="2111">
        <f t="shared" si="313"/>
        <v>0</v>
      </c>
      <c r="R5892" s="2416"/>
    </row>
    <row r="5893" spans="3:18" ht="14.25" customHeight="1">
      <c r="C5893" s="1630">
        <v>42</v>
      </c>
      <c r="D5893" s="1956" t="s">
        <v>2128</v>
      </c>
      <c r="E5893" s="1631">
        <v>10</v>
      </c>
      <c r="F5893" s="1632" t="s">
        <v>508</v>
      </c>
      <c r="G5893" s="1748">
        <v>1</v>
      </c>
      <c r="H5893" s="1632">
        <v>2010</v>
      </c>
      <c r="I5893" s="1634">
        <v>246.874</v>
      </c>
      <c r="J5893" s="1632">
        <f t="shared" si="311"/>
        <v>100</v>
      </c>
      <c r="K5893" s="1634">
        <f t="shared" si="305"/>
        <v>0</v>
      </c>
      <c r="L5893" s="1632"/>
      <c r="M5893" s="1632"/>
      <c r="N5893" s="1635">
        <f t="shared" si="312"/>
        <v>0</v>
      </c>
      <c r="O5893" s="2111"/>
      <c r="P5893" s="2111"/>
      <c r="Q5893" s="2111">
        <f t="shared" si="313"/>
        <v>0</v>
      </c>
      <c r="R5893" s="2416"/>
    </row>
    <row r="5894" spans="3:18" ht="14.25" customHeight="1">
      <c r="C5894" s="1630">
        <v>43</v>
      </c>
      <c r="D5894" s="1956" t="s">
        <v>2131</v>
      </c>
      <c r="E5894" s="1631">
        <v>10</v>
      </c>
      <c r="F5894" s="1632" t="s">
        <v>508</v>
      </c>
      <c r="G5894" s="1748">
        <v>15</v>
      </c>
      <c r="H5894" s="1632">
        <v>2010</v>
      </c>
      <c r="I5894" s="1634">
        <v>3755.2480499999997</v>
      </c>
      <c r="J5894" s="1632">
        <f t="shared" si="311"/>
        <v>100</v>
      </c>
      <c r="K5894" s="1634">
        <f t="shared" si="305"/>
        <v>0</v>
      </c>
      <c r="L5894" s="1632"/>
      <c r="M5894" s="1632"/>
      <c r="N5894" s="1635">
        <f t="shared" si="312"/>
        <v>0</v>
      </c>
      <c r="O5894" s="2111"/>
      <c r="P5894" s="2111"/>
      <c r="Q5894" s="2111">
        <f t="shared" si="313"/>
        <v>0</v>
      </c>
      <c r="R5894" s="2416"/>
    </row>
    <row r="5895" spans="3:18" ht="14.25" customHeight="1">
      <c r="C5895" s="1630">
        <v>44</v>
      </c>
      <c r="D5895" s="1956" t="s">
        <v>2932</v>
      </c>
      <c r="E5895" s="1631">
        <v>10</v>
      </c>
      <c r="F5895" s="1632" t="s">
        <v>508</v>
      </c>
      <c r="G5895" s="1748">
        <v>4</v>
      </c>
      <c r="H5895" s="1632">
        <v>2010</v>
      </c>
      <c r="I5895" s="1634">
        <v>695.54499999999996</v>
      </c>
      <c r="J5895" s="1632">
        <f t="shared" si="311"/>
        <v>100</v>
      </c>
      <c r="K5895" s="1634">
        <f t="shared" si="305"/>
        <v>0</v>
      </c>
      <c r="L5895" s="1632"/>
      <c r="M5895" s="1632"/>
      <c r="N5895" s="1635">
        <f t="shared" si="312"/>
        <v>0</v>
      </c>
      <c r="O5895" s="2111"/>
      <c r="P5895" s="2111"/>
      <c r="Q5895" s="2111">
        <f t="shared" si="313"/>
        <v>0</v>
      </c>
      <c r="R5895" s="2416"/>
    </row>
    <row r="5896" spans="3:18" ht="14.25" customHeight="1">
      <c r="C5896" s="1630">
        <v>45</v>
      </c>
      <c r="D5896" s="1956" t="s">
        <v>2155</v>
      </c>
      <c r="E5896" s="1631">
        <v>10</v>
      </c>
      <c r="F5896" s="1632" t="s">
        <v>508</v>
      </c>
      <c r="G5896" s="1748">
        <v>3</v>
      </c>
      <c r="H5896" s="1632">
        <v>2010</v>
      </c>
      <c r="I5896" s="1634">
        <v>668.36000999999999</v>
      </c>
      <c r="J5896" s="1632">
        <f t="shared" si="311"/>
        <v>100</v>
      </c>
      <c r="K5896" s="1634">
        <f t="shared" si="305"/>
        <v>0</v>
      </c>
      <c r="L5896" s="1632"/>
      <c r="M5896" s="1632"/>
      <c r="N5896" s="1635">
        <f t="shared" si="312"/>
        <v>0</v>
      </c>
      <c r="O5896" s="2111"/>
      <c r="P5896" s="2111"/>
      <c r="Q5896" s="2111">
        <f t="shared" si="313"/>
        <v>0</v>
      </c>
      <c r="R5896" s="2416"/>
    </row>
    <row r="5897" spans="3:18" ht="14.25" customHeight="1">
      <c r="C5897" s="1630">
        <v>46</v>
      </c>
      <c r="D5897" s="1956" t="s">
        <v>2134</v>
      </c>
      <c r="E5897" s="1631">
        <v>10</v>
      </c>
      <c r="F5897" s="1632" t="s">
        <v>508</v>
      </c>
      <c r="G5897" s="1748">
        <v>70</v>
      </c>
      <c r="H5897" s="1632">
        <v>2010</v>
      </c>
      <c r="I5897" s="1634">
        <v>2686.5222999999996</v>
      </c>
      <c r="J5897" s="1632">
        <f t="shared" si="311"/>
        <v>100</v>
      </c>
      <c r="K5897" s="1634">
        <f t="shared" si="305"/>
        <v>0</v>
      </c>
      <c r="L5897" s="1632"/>
      <c r="M5897" s="1632"/>
      <c r="N5897" s="1635">
        <f t="shared" si="312"/>
        <v>0</v>
      </c>
      <c r="O5897" s="2111"/>
      <c r="P5897" s="2111"/>
      <c r="Q5897" s="2111">
        <f t="shared" si="313"/>
        <v>0</v>
      </c>
      <c r="R5897" s="2416"/>
    </row>
    <row r="5898" spans="3:18" ht="14.25" customHeight="1">
      <c r="C5898" s="1630">
        <v>47</v>
      </c>
      <c r="D5898" s="1956" t="s">
        <v>2157</v>
      </c>
      <c r="E5898" s="1631">
        <v>10</v>
      </c>
      <c r="F5898" s="1632" t="s">
        <v>508</v>
      </c>
      <c r="G5898" s="1748">
        <v>15</v>
      </c>
      <c r="H5898" s="1632">
        <v>2010</v>
      </c>
      <c r="I5898" s="1634">
        <v>1442.0509500000001</v>
      </c>
      <c r="J5898" s="1632">
        <f t="shared" si="311"/>
        <v>100</v>
      </c>
      <c r="K5898" s="1634">
        <f t="shared" si="305"/>
        <v>0</v>
      </c>
      <c r="L5898" s="1632"/>
      <c r="M5898" s="1632"/>
      <c r="N5898" s="1635">
        <f t="shared" si="312"/>
        <v>0</v>
      </c>
      <c r="O5898" s="2111"/>
      <c r="P5898" s="2111"/>
      <c r="Q5898" s="2111">
        <f t="shared" si="313"/>
        <v>0</v>
      </c>
      <c r="R5898" s="2416"/>
    </row>
    <row r="5899" spans="3:18" ht="14.25" customHeight="1">
      <c r="C5899" s="1630">
        <v>48</v>
      </c>
      <c r="D5899" s="1956" t="s">
        <v>2130</v>
      </c>
      <c r="E5899" s="1631">
        <v>10</v>
      </c>
      <c r="F5899" s="1632" t="s">
        <v>508</v>
      </c>
      <c r="G5899" s="1748">
        <v>2</v>
      </c>
      <c r="H5899" s="1632">
        <v>2010</v>
      </c>
      <c r="I5899" s="1634">
        <v>1071.8630000000001</v>
      </c>
      <c r="J5899" s="1632">
        <f t="shared" si="311"/>
        <v>100</v>
      </c>
      <c r="K5899" s="1634">
        <f t="shared" si="305"/>
        <v>0</v>
      </c>
      <c r="L5899" s="1632"/>
      <c r="M5899" s="1632"/>
      <c r="N5899" s="1635">
        <f t="shared" si="312"/>
        <v>0</v>
      </c>
      <c r="O5899" s="2111"/>
      <c r="P5899" s="2111"/>
      <c r="Q5899" s="2111">
        <f t="shared" si="313"/>
        <v>0</v>
      </c>
      <c r="R5899" s="2416"/>
    </row>
    <row r="5900" spans="3:18" ht="14.25" customHeight="1">
      <c r="C5900" s="1630">
        <v>49</v>
      </c>
      <c r="D5900" s="1956" t="s">
        <v>3203</v>
      </c>
      <c r="E5900" s="1631">
        <v>10</v>
      </c>
      <c r="F5900" s="1632" t="s">
        <v>508</v>
      </c>
      <c r="G5900" s="1748">
        <v>9</v>
      </c>
      <c r="H5900" s="1632">
        <v>2010</v>
      </c>
      <c r="I5900" s="1634">
        <v>1015.54002</v>
      </c>
      <c r="J5900" s="1632">
        <f t="shared" si="311"/>
        <v>100</v>
      </c>
      <c r="K5900" s="1634">
        <f t="shared" si="305"/>
        <v>0</v>
      </c>
      <c r="L5900" s="1632"/>
      <c r="M5900" s="1632"/>
      <c r="N5900" s="1635">
        <f t="shared" si="312"/>
        <v>0</v>
      </c>
      <c r="O5900" s="2111"/>
      <c r="P5900" s="2111"/>
      <c r="Q5900" s="2111">
        <f t="shared" si="313"/>
        <v>0</v>
      </c>
      <c r="R5900" s="2416"/>
    </row>
    <row r="5901" spans="3:18" ht="14.25" customHeight="1">
      <c r="C5901" s="1630">
        <v>50</v>
      </c>
      <c r="D5901" s="1956" t="s">
        <v>3204</v>
      </c>
      <c r="E5901" s="1631">
        <v>10</v>
      </c>
      <c r="F5901" s="1632" t="s">
        <v>508</v>
      </c>
      <c r="G5901" s="1748">
        <v>4</v>
      </c>
      <c r="H5901" s="1632">
        <v>2010</v>
      </c>
      <c r="I5901" s="1634">
        <v>568.25800000000004</v>
      </c>
      <c r="J5901" s="1632">
        <f t="shared" si="311"/>
        <v>100</v>
      </c>
      <c r="K5901" s="1634">
        <f t="shared" si="305"/>
        <v>0</v>
      </c>
      <c r="L5901" s="1632"/>
      <c r="M5901" s="1632"/>
      <c r="N5901" s="1635">
        <f t="shared" si="312"/>
        <v>0</v>
      </c>
      <c r="O5901" s="2111"/>
      <c r="P5901" s="2111"/>
      <c r="Q5901" s="2111">
        <f t="shared" si="313"/>
        <v>0</v>
      </c>
      <c r="R5901" s="2416"/>
    </row>
    <row r="5902" spans="3:18" ht="14.25" customHeight="1">
      <c r="C5902" s="1630">
        <v>51</v>
      </c>
      <c r="D5902" s="1956" t="s">
        <v>2930</v>
      </c>
      <c r="E5902" s="1631">
        <v>10</v>
      </c>
      <c r="F5902" s="1632" t="s">
        <v>508</v>
      </c>
      <c r="G5902" s="1748">
        <v>17</v>
      </c>
      <c r="H5902" s="1632">
        <v>2010</v>
      </c>
      <c r="I5902" s="1634">
        <v>2817.3159900000001</v>
      </c>
      <c r="J5902" s="1632">
        <f t="shared" si="311"/>
        <v>100</v>
      </c>
      <c r="K5902" s="1634">
        <f t="shared" si="305"/>
        <v>0</v>
      </c>
      <c r="L5902" s="1632"/>
      <c r="M5902" s="1632"/>
      <c r="N5902" s="1635">
        <f t="shared" si="312"/>
        <v>0</v>
      </c>
      <c r="O5902" s="2111"/>
      <c r="P5902" s="2111"/>
      <c r="Q5902" s="2111">
        <f t="shared" si="313"/>
        <v>0</v>
      </c>
      <c r="R5902" s="2416"/>
    </row>
    <row r="5903" spans="3:18" ht="14.25" customHeight="1">
      <c r="C5903" s="1630">
        <v>52</v>
      </c>
      <c r="D5903" s="1956" t="s">
        <v>2160</v>
      </c>
      <c r="E5903" s="1631">
        <v>10</v>
      </c>
      <c r="F5903" s="1632" t="s">
        <v>508</v>
      </c>
      <c r="G5903" s="1748">
        <v>2</v>
      </c>
      <c r="H5903" s="1632">
        <v>2010</v>
      </c>
      <c r="I5903" s="1634">
        <v>421.73334</v>
      </c>
      <c r="J5903" s="1632">
        <f t="shared" si="311"/>
        <v>100</v>
      </c>
      <c r="K5903" s="1634">
        <f t="shared" si="305"/>
        <v>0</v>
      </c>
      <c r="L5903" s="1632"/>
      <c r="M5903" s="1632"/>
      <c r="N5903" s="1635">
        <f t="shared" si="312"/>
        <v>0</v>
      </c>
      <c r="O5903" s="2111"/>
      <c r="P5903" s="2111"/>
      <c r="Q5903" s="2111">
        <f t="shared" si="313"/>
        <v>0</v>
      </c>
      <c r="R5903" s="2416"/>
    </row>
    <row r="5904" spans="3:18" ht="14.25" customHeight="1">
      <c r="C5904" s="1630">
        <v>53</v>
      </c>
      <c r="D5904" s="1956" t="s">
        <v>2664</v>
      </c>
      <c r="E5904" s="1631">
        <v>10</v>
      </c>
      <c r="F5904" s="1632" t="s">
        <v>508</v>
      </c>
      <c r="G5904" s="1748">
        <v>4</v>
      </c>
      <c r="H5904" s="1632">
        <v>2010</v>
      </c>
      <c r="I5904" s="1634">
        <v>1074</v>
      </c>
      <c r="J5904" s="1632">
        <f t="shared" si="311"/>
        <v>100</v>
      </c>
      <c r="K5904" s="1634">
        <f t="shared" si="305"/>
        <v>0</v>
      </c>
      <c r="L5904" s="1632"/>
      <c r="M5904" s="1632"/>
      <c r="N5904" s="1635">
        <f t="shared" si="312"/>
        <v>0</v>
      </c>
      <c r="O5904" s="2111"/>
      <c r="P5904" s="2111"/>
      <c r="Q5904" s="2111">
        <f t="shared" si="313"/>
        <v>0</v>
      </c>
      <c r="R5904" s="2416"/>
    </row>
    <row r="5905" spans="3:18" ht="14.25" customHeight="1">
      <c r="C5905" s="1630">
        <v>54</v>
      </c>
      <c r="D5905" s="1956" t="s">
        <v>2162</v>
      </c>
      <c r="E5905" s="1631">
        <v>10</v>
      </c>
      <c r="F5905" s="1632" t="s">
        <v>508</v>
      </c>
      <c r="G5905" s="1748">
        <v>2</v>
      </c>
      <c r="H5905" s="1632">
        <v>2010</v>
      </c>
      <c r="I5905" s="1634">
        <v>436.8</v>
      </c>
      <c r="J5905" s="1632">
        <f t="shared" si="311"/>
        <v>100</v>
      </c>
      <c r="K5905" s="1634">
        <f t="shared" si="305"/>
        <v>0</v>
      </c>
      <c r="L5905" s="1632"/>
      <c r="M5905" s="1632"/>
      <c r="N5905" s="1635">
        <f t="shared" si="312"/>
        <v>0</v>
      </c>
      <c r="O5905" s="2111"/>
      <c r="P5905" s="2111"/>
      <c r="Q5905" s="2111">
        <f t="shared" si="313"/>
        <v>0</v>
      </c>
      <c r="R5905" s="2416"/>
    </row>
    <row r="5906" spans="3:18" ht="14.25" customHeight="1">
      <c r="C5906" s="1630">
        <v>55</v>
      </c>
      <c r="D5906" s="1956" t="s">
        <v>2143</v>
      </c>
      <c r="E5906" s="1631">
        <v>10</v>
      </c>
      <c r="F5906" s="1632" t="s">
        <v>508</v>
      </c>
      <c r="G5906" s="1748">
        <v>2</v>
      </c>
      <c r="H5906" s="1632">
        <v>2011</v>
      </c>
      <c r="I5906" s="1634">
        <v>529.08302430920003</v>
      </c>
      <c r="J5906" s="1632">
        <f t="shared" si="311"/>
        <v>100</v>
      </c>
      <c r="K5906" s="1634">
        <f t="shared" si="305"/>
        <v>0</v>
      </c>
      <c r="L5906" s="1632"/>
      <c r="M5906" s="1632"/>
      <c r="N5906" s="1635">
        <f t="shared" si="312"/>
        <v>0</v>
      </c>
      <c r="O5906" s="2111"/>
      <c r="P5906" s="2111"/>
      <c r="Q5906" s="2111">
        <f t="shared" si="313"/>
        <v>0</v>
      </c>
      <c r="R5906" s="2416"/>
    </row>
    <row r="5907" spans="3:18" ht="14.25" customHeight="1">
      <c r="C5907" s="1630">
        <v>56</v>
      </c>
      <c r="D5907" s="1956" t="s">
        <v>2144</v>
      </c>
      <c r="E5907" s="1631">
        <v>10</v>
      </c>
      <c r="F5907" s="1632" t="s">
        <v>508</v>
      </c>
      <c r="G5907" s="1748">
        <v>2</v>
      </c>
      <c r="H5907" s="1632">
        <v>2011</v>
      </c>
      <c r="I5907" s="1634">
        <v>243.09200000000001</v>
      </c>
      <c r="J5907" s="1632">
        <f t="shared" si="311"/>
        <v>100</v>
      </c>
      <c r="K5907" s="1634">
        <f t="shared" si="305"/>
        <v>0</v>
      </c>
      <c r="L5907" s="1632"/>
      <c r="M5907" s="1632"/>
      <c r="N5907" s="1635">
        <f t="shared" si="312"/>
        <v>0</v>
      </c>
      <c r="O5907" s="2111"/>
      <c r="P5907" s="2111"/>
      <c r="Q5907" s="2111">
        <f t="shared" si="313"/>
        <v>0</v>
      </c>
      <c r="R5907" s="2416"/>
    </row>
    <row r="5908" spans="3:18" ht="14.25" customHeight="1">
      <c r="C5908" s="1630">
        <v>57</v>
      </c>
      <c r="D5908" s="1956" t="s">
        <v>2145</v>
      </c>
      <c r="E5908" s="1631">
        <v>10</v>
      </c>
      <c r="F5908" s="1632" t="s">
        <v>508</v>
      </c>
      <c r="G5908" s="1748">
        <v>2</v>
      </c>
      <c r="H5908" s="1632">
        <v>2011</v>
      </c>
      <c r="I5908" s="1634">
        <v>257.39</v>
      </c>
      <c r="J5908" s="1632">
        <f t="shared" si="311"/>
        <v>100</v>
      </c>
      <c r="K5908" s="1634">
        <f t="shared" si="305"/>
        <v>0</v>
      </c>
      <c r="L5908" s="1632"/>
      <c r="M5908" s="1632"/>
      <c r="N5908" s="1635">
        <f t="shared" si="312"/>
        <v>0</v>
      </c>
      <c r="O5908" s="2111"/>
      <c r="P5908" s="2111"/>
      <c r="Q5908" s="2111">
        <f t="shared" si="313"/>
        <v>0</v>
      </c>
      <c r="R5908" s="2416"/>
    </row>
    <row r="5909" spans="3:18" ht="14.25" customHeight="1">
      <c r="C5909" s="1630">
        <v>58</v>
      </c>
      <c r="D5909" s="1956" t="s">
        <v>5174</v>
      </c>
      <c r="E5909" s="1631">
        <v>10</v>
      </c>
      <c r="F5909" s="1632" t="s">
        <v>508</v>
      </c>
      <c r="G5909" s="1748">
        <v>2</v>
      </c>
      <c r="H5909" s="1632">
        <v>2011</v>
      </c>
      <c r="I5909" s="1634">
        <v>214.547</v>
      </c>
      <c r="J5909" s="1632">
        <f t="shared" si="311"/>
        <v>100</v>
      </c>
      <c r="K5909" s="1634">
        <f t="shared" si="305"/>
        <v>0</v>
      </c>
      <c r="L5909" s="1632"/>
      <c r="M5909" s="1632"/>
      <c r="N5909" s="1635">
        <f t="shared" si="312"/>
        <v>0</v>
      </c>
      <c r="O5909" s="2111"/>
      <c r="P5909" s="2111"/>
      <c r="Q5909" s="2111">
        <f t="shared" si="313"/>
        <v>0</v>
      </c>
      <c r="R5909" s="2416"/>
    </row>
    <row r="5910" spans="3:18" ht="14.25" customHeight="1">
      <c r="C5910" s="1630">
        <v>59</v>
      </c>
      <c r="D5910" s="1956" t="s">
        <v>5175</v>
      </c>
      <c r="E5910" s="1631">
        <v>10</v>
      </c>
      <c r="F5910" s="1632" t="s">
        <v>508</v>
      </c>
      <c r="G5910" s="1748">
        <v>2</v>
      </c>
      <c r="H5910" s="1632">
        <v>2011</v>
      </c>
      <c r="I5910" s="1634">
        <v>645.149</v>
      </c>
      <c r="J5910" s="1632">
        <f t="shared" si="311"/>
        <v>100</v>
      </c>
      <c r="K5910" s="1634">
        <f t="shared" si="305"/>
        <v>0</v>
      </c>
      <c r="L5910" s="1632"/>
      <c r="M5910" s="1632"/>
      <c r="N5910" s="1635">
        <f t="shared" si="312"/>
        <v>0</v>
      </c>
      <c r="O5910" s="2111"/>
      <c r="P5910" s="2111"/>
      <c r="Q5910" s="2111">
        <f t="shared" si="313"/>
        <v>0</v>
      </c>
      <c r="R5910" s="2416"/>
    </row>
    <row r="5911" spans="3:18" ht="14.25" customHeight="1">
      <c r="C5911" s="1630">
        <v>60</v>
      </c>
      <c r="D5911" s="1956" t="s">
        <v>5176</v>
      </c>
      <c r="E5911" s="1631">
        <v>10</v>
      </c>
      <c r="F5911" s="1632" t="s">
        <v>508</v>
      </c>
      <c r="G5911" s="1748">
        <v>4</v>
      </c>
      <c r="H5911" s="1632">
        <v>2011</v>
      </c>
      <c r="I5911" s="1634">
        <v>1491.011</v>
      </c>
      <c r="J5911" s="1632">
        <f t="shared" si="311"/>
        <v>100</v>
      </c>
      <c r="K5911" s="1634">
        <f t="shared" si="305"/>
        <v>0</v>
      </c>
      <c r="L5911" s="1632"/>
      <c r="M5911" s="1632"/>
      <c r="N5911" s="1635">
        <f t="shared" si="312"/>
        <v>0</v>
      </c>
      <c r="O5911" s="2111"/>
      <c r="P5911" s="2111"/>
      <c r="Q5911" s="2111">
        <f t="shared" si="313"/>
        <v>0</v>
      </c>
      <c r="R5911" s="2416"/>
    </row>
    <row r="5912" spans="3:18" ht="14.25" customHeight="1">
      <c r="C5912" s="1630">
        <v>61</v>
      </c>
      <c r="D5912" s="1956" t="s">
        <v>2149</v>
      </c>
      <c r="E5912" s="1631">
        <v>10</v>
      </c>
      <c r="F5912" s="1632" t="s">
        <v>508</v>
      </c>
      <c r="G5912" s="1748">
        <v>6</v>
      </c>
      <c r="H5912" s="1632">
        <v>2011</v>
      </c>
      <c r="I5912" s="1634">
        <v>664.92797999999993</v>
      </c>
      <c r="J5912" s="1632">
        <f t="shared" si="311"/>
        <v>100</v>
      </c>
      <c r="K5912" s="1634">
        <f t="shared" si="305"/>
        <v>0</v>
      </c>
      <c r="L5912" s="1632"/>
      <c r="M5912" s="1632"/>
      <c r="N5912" s="1635">
        <f t="shared" si="312"/>
        <v>0</v>
      </c>
      <c r="O5912" s="2111"/>
      <c r="P5912" s="2111"/>
      <c r="Q5912" s="2111">
        <f t="shared" si="313"/>
        <v>0</v>
      </c>
      <c r="R5912" s="2416"/>
    </row>
    <row r="5913" spans="3:18" ht="14.25" customHeight="1">
      <c r="C5913" s="1630">
        <v>62</v>
      </c>
      <c r="D5913" s="1956" t="s">
        <v>2150</v>
      </c>
      <c r="E5913" s="1631">
        <v>10</v>
      </c>
      <c r="F5913" s="1632" t="s">
        <v>508</v>
      </c>
      <c r="G5913" s="1748">
        <v>10</v>
      </c>
      <c r="H5913" s="1632">
        <v>2011</v>
      </c>
      <c r="I5913" s="1634">
        <v>965.21799999999996</v>
      </c>
      <c r="J5913" s="1632">
        <f t="shared" si="311"/>
        <v>100</v>
      </c>
      <c r="K5913" s="1634">
        <f t="shared" si="305"/>
        <v>0</v>
      </c>
      <c r="L5913" s="1632"/>
      <c r="M5913" s="1632"/>
      <c r="N5913" s="1635">
        <f t="shared" si="312"/>
        <v>0</v>
      </c>
      <c r="O5913" s="2111"/>
      <c r="P5913" s="2111"/>
      <c r="Q5913" s="2111">
        <f t="shared" si="313"/>
        <v>0</v>
      </c>
      <c r="R5913" s="2416"/>
    </row>
    <row r="5914" spans="3:18" ht="14.25" customHeight="1">
      <c r="C5914" s="1630">
        <v>63</v>
      </c>
      <c r="D5914" s="1956" t="s">
        <v>2125</v>
      </c>
      <c r="E5914" s="1631">
        <v>10</v>
      </c>
      <c r="F5914" s="1632" t="s">
        <v>508</v>
      </c>
      <c r="G5914" s="1748">
        <v>4</v>
      </c>
      <c r="H5914" s="1632">
        <v>2011</v>
      </c>
      <c r="I5914" s="1634">
        <v>306.01</v>
      </c>
      <c r="J5914" s="1632">
        <f t="shared" si="311"/>
        <v>100</v>
      </c>
      <c r="K5914" s="1634">
        <f t="shared" si="305"/>
        <v>0</v>
      </c>
      <c r="L5914" s="1632"/>
      <c r="M5914" s="1632"/>
      <c r="N5914" s="1635">
        <f t="shared" si="312"/>
        <v>0</v>
      </c>
      <c r="O5914" s="2111"/>
      <c r="P5914" s="2111"/>
      <c r="Q5914" s="2111">
        <f t="shared" si="313"/>
        <v>0</v>
      </c>
      <c r="R5914" s="2416"/>
    </row>
    <row r="5915" spans="3:18" ht="14.25" customHeight="1">
      <c r="C5915" s="1630">
        <v>64</v>
      </c>
      <c r="D5915" s="1956" t="s">
        <v>5177</v>
      </c>
      <c r="E5915" s="1631">
        <v>10</v>
      </c>
      <c r="F5915" s="1632" t="s">
        <v>508</v>
      </c>
      <c r="G5915" s="1748">
        <v>15</v>
      </c>
      <c r="H5915" s="1632">
        <v>2011</v>
      </c>
      <c r="I5915" s="1634">
        <v>1212.18795</v>
      </c>
      <c r="J5915" s="1632">
        <f t="shared" si="311"/>
        <v>100</v>
      </c>
      <c r="K5915" s="1634">
        <f t="shared" si="305"/>
        <v>0</v>
      </c>
      <c r="L5915" s="1632"/>
      <c r="M5915" s="1632"/>
      <c r="N5915" s="1635">
        <f t="shared" si="312"/>
        <v>0</v>
      </c>
      <c r="O5915" s="2111"/>
      <c r="P5915" s="2111"/>
      <c r="Q5915" s="2111">
        <f t="shared" si="313"/>
        <v>0</v>
      </c>
      <c r="R5915" s="2416"/>
    </row>
    <row r="5916" spans="3:18" ht="14.25" customHeight="1">
      <c r="C5916" s="1630">
        <v>65</v>
      </c>
      <c r="D5916" s="1956" t="s">
        <v>5178</v>
      </c>
      <c r="E5916" s="1631">
        <v>10</v>
      </c>
      <c r="F5916" s="1632" t="s">
        <v>508</v>
      </c>
      <c r="G5916" s="1748">
        <v>2</v>
      </c>
      <c r="H5916" s="1632">
        <v>2011</v>
      </c>
      <c r="I5916" s="1634">
        <v>150.14500000000001</v>
      </c>
      <c r="J5916" s="1632">
        <f t="shared" si="311"/>
        <v>100</v>
      </c>
      <c r="K5916" s="1634">
        <f t="shared" si="305"/>
        <v>0</v>
      </c>
      <c r="L5916" s="1632"/>
      <c r="M5916" s="1632"/>
      <c r="N5916" s="1635">
        <f t="shared" si="312"/>
        <v>0</v>
      </c>
      <c r="O5916" s="2111"/>
      <c r="P5916" s="2111"/>
      <c r="Q5916" s="2111">
        <f t="shared" si="313"/>
        <v>0</v>
      </c>
      <c r="R5916" s="2416"/>
    </row>
    <row r="5917" spans="3:18" ht="14.25" customHeight="1">
      <c r="C5917" s="1630">
        <v>66</v>
      </c>
      <c r="D5917" s="1956" t="s">
        <v>5179</v>
      </c>
      <c r="E5917" s="1631">
        <v>10</v>
      </c>
      <c r="F5917" s="1632" t="s">
        <v>508</v>
      </c>
      <c r="G5917" s="1748">
        <v>8</v>
      </c>
      <c r="H5917" s="1632">
        <v>2011</v>
      </c>
      <c r="I5917" s="1634">
        <v>600.58000000000004</v>
      </c>
      <c r="J5917" s="1632">
        <f t="shared" si="311"/>
        <v>100</v>
      </c>
      <c r="K5917" s="1634">
        <f t="shared" si="305"/>
        <v>0</v>
      </c>
      <c r="L5917" s="1632"/>
      <c r="M5917" s="1632"/>
      <c r="N5917" s="1635">
        <f t="shared" si="312"/>
        <v>0</v>
      </c>
      <c r="O5917" s="2111"/>
      <c r="P5917" s="2111"/>
      <c r="Q5917" s="2111">
        <f t="shared" si="313"/>
        <v>0</v>
      </c>
      <c r="R5917" s="2416"/>
    </row>
    <row r="5918" spans="3:18" ht="14.25" customHeight="1">
      <c r="C5918" s="1630">
        <v>67</v>
      </c>
      <c r="D5918" s="1956" t="s">
        <v>2128</v>
      </c>
      <c r="E5918" s="1631">
        <v>10</v>
      </c>
      <c r="F5918" s="1632" t="s">
        <v>508</v>
      </c>
      <c r="G5918" s="1748">
        <v>2</v>
      </c>
      <c r="H5918" s="1632">
        <v>2011</v>
      </c>
      <c r="I5918" s="1634">
        <v>522.65</v>
      </c>
      <c r="J5918" s="1632">
        <f t="shared" si="311"/>
        <v>100</v>
      </c>
      <c r="K5918" s="1634">
        <f t="shared" si="305"/>
        <v>0</v>
      </c>
      <c r="L5918" s="1632"/>
      <c r="M5918" s="1632"/>
      <c r="N5918" s="1635">
        <f t="shared" si="312"/>
        <v>0</v>
      </c>
      <c r="O5918" s="2111"/>
      <c r="P5918" s="2111"/>
      <c r="Q5918" s="2111">
        <f t="shared" si="313"/>
        <v>0</v>
      </c>
      <c r="R5918" s="2416"/>
    </row>
    <row r="5919" spans="3:18" ht="14.25" customHeight="1">
      <c r="C5919" s="1630">
        <v>68</v>
      </c>
      <c r="D5919" s="1956" t="s">
        <v>2131</v>
      </c>
      <c r="E5919" s="1631">
        <v>10</v>
      </c>
      <c r="F5919" s="1632" t="s">
        <v>508</v>
      </c>
      <c r="G5919" s="1748">
        <v>15</v>
      </c>
      <c r="H5919" s="1632">
        <v>2011</v>
      </c>
      <c r="I5919" s="1634">
        <v>4032.1819500000001</v>
      </c>
      <c r="J5919" s="1632">
        <f t="shared" si="311"/>
        <v>100</v>
      </c>
      <c r="K5919" s="1634">
        <f t="shared" si="305"/>
        <v>0</v>
      </c>
      <c r="L5919" s="1632"/>
      <c r="M5919" s="1632"/>
      <c r="N5919" s="1635">
        <f t="shared" si="312"/>
        <v>0</v>
      </c>
      <c r="O5919" s="2111"/>
      <c r="P5919" s="2111"/>
      <c r="Q5919" s="2111">
        <f t="shared" si="313"/>
        <v>0</v>
      </c>
      <c r="R5919" s="2416"/>
    </row>
    <row r="5920" spans="3:18" ht="14.25" customHeight="1">
      <c r="C5920" s="1630">
        <v>69</v>
      </c>
      <c r="D5920" s="1956" t="s">
        <v>2932</v>
      </c>
      <c r="E5920" s="1631">
        <v>10</v>
      </c>
      <c r="F5920" s="1632" t="s">
        <v>508</v>
      </c>
      <c r="G5920" s="1748">
        <v>4</v>
      </c>
      <c r="H5920" s="1632">
        <v>2011</v>
      </c>
      <c r="I5920" s="1634">
        <v>702.49599999999998</v>
      </c>
      <c r="J5920" s="1632">
        <f t="shared" si="311"/>
        <v>100</v>
      </c>
      <c r="K5920" s="1634">
        <f t="shared" si="305"/>
        <v>0</v>
      </c>
      <c r="L5920" s="1632"/>
      <c r="M5920" s="1632"/>
      <c r="N5920" s="1635">
        <f t="shared" si="312"/>
        <v>0</v>
      </c>
      <c r="O5920" s="2111"/>
      <c r="P5920" s="2111"/>
      <c r="Q5920" s="2111">
        <f t="shared" si="313"/>
        <v>0</v>
      </c>
      <c r="R5920" s="2416"/>
    </row>
    <row r="5921" spans="3:18" ht="14.25" customHeight="1">
      <c r="C5921" s="1630">
        <v>70</v>
      </c>
      <c r="D5921" s="1956" t="s">
        <v>2155</v>
      </c>
      <c r="E5921" s="1631">
        <v>10</v>
      </c>
      <c r="F5921" s="1632" t="s">
        <v>508</v>
      </c>
      <c r="G5921" s="1748">
        <v>3</v>
      </c>
      <c r="H5921" s="1632">
        <v>2011</v>
      </c>
      <c r="I5921" s="1634">
        <v>637.20501000000002</v>
      </c>
      <c r="J5921" s="1632">
        <f t="shared" si="311"/>
        <v>100</v>
      </c>
      <c r="K5921" s="1634">
        <f t="shared" si="305"/>
        <v>0</v>
      </c>
      <c r="L5921" s="1632"/>
      <c r="M5921" s="1632"/>
      <c r="N5921" s="1635">
        <f t="shared" si="312"/>
        <v>0</v>
      </c>
      <c r="O5921" s="2111"/>
      <c r="P5921" s="2111"/>
      <c r="Q5921" s="2111">
        <f t="shared" si="313"/>
        <v>0</v>
      </c>
      <c r="R5921" s="2416"/>
    </row>
    <row r="5922" spans="3:18" ht="14.25" customHeight="1">
      <c r="C5922" s="1630">
        <v>71</v>
      </c>
      <c r="D5922" s="1956" t="s">
        <v>2134</v>
      </c>
      <c r="E5922" s="1631">
        <v>10</v>
      </c>
      <c r="F5922" s="1632" t="s">
        <v>508</v>
      </c>
      <c r="G5922" s="1748">
        <v>70</v>
      </c>
      <c r="H5922" s="1632">
        <v>2011</v>
      </c>
      <c r="I5922" s="1634">
        <v>2378.8939999999998</v>
      </c>
      <c r="J5922" s="1632">
        <f t="shared" si="311"/>
        <v>100</v>
      </c>
      <c r="K5922" s="1634">
        <f t="shared" si="305"/>
        <v>0</v>
      </c>
      <c r="L5922" s="1632"/>
      <c r="M5922" s="1632"/>
      <c r="N5922" s="1635">
        <f t="shared" si="312"/>
        <v>0</v>
      </c>
      <c r="O5922" s="2111"/>
      <c r="P5922" s="2111"/>
      <c r="Q5922" s="2111">
        <f t="shared" si="313"/>
        <v>0</v>
      </c>
      <c r="R5922" s="2416"/>
    </row>
    <row r="5923" spans="3:18" ht="14.25" customHeight="1">
      <c r="C5923" s="1630">
        <v>72</v>
      </c>
      <c r="D5923" s="1956" t="s">
        <v>2157</v>
      </c>
      <c r="E5923" s="1631">
        <v>10</v>
      </c>
      <c r="F5923" s="1632" t="s">
        <v>508</v>
      </c>
      <c r="G5923" s="1748">
        <v>15</v>
      </c>
      <c r="H5923" s="1632">
        <v>2011</v>
      </c>
      <c r="I5923" s="1634">
        <v>1592.76</v>
      </c>
      <c r="J5923" s="1632">
        <f t="shared" ref="J5923:J5986" si="314">IF(($J$14-H5923)*J$4380&gt;100,100,($J$14-H5923)*J$4380)</f>
        <v>100</v>
      </c>
      <c r="K5923" s="1634">
        <f t="shared" si="305"/>
        <v>0</v>
      </c>
      <c r="L5923" s="1632"/>
      <c r="M5923" s="1632"/>
      <c r="N5923" s="1635">
        <f t="shared" si="312"/>
        <v>0</v>
      </c>
      <c r="O5923" s="2111"/>
      <c r="P5923" s="2111"/>
      <c r="Q5923" s="2111">
        <f t="shared" si="313"/>
        <v>0</v>
      </c>
      <c r="R5923" s="2416"/>
    </row>
    <row r="5924" spans="3:18" ht="14.25" customHeight="1">
      <c r="C5924" s="1630">
        <v>73</v>
      </c>
      <c r="D5924" s="1956" t="s">
        <v>2130</v>
      </c>
      <c r="E5924" s="1631">
        <v>10</v>
      </c>
      <c r="F5924" s="1632" t="s">
        <v>508</v>
      </c>
      <c r="G5924" s="1748">
        <v>2</v>
      </c>
      <c r="H5924" s="1632">
        <v>2011</v>
      </c>
      <c r="I5924" s="1634">
        <v>987.49699999999996</v>
      </c>
      <c r="J5924" s="1632">
        <f t="shared" si="314"/>
        <v>100</v>
      </c>
      <c r="K5924" s="1634">
        <f t="shared" si="305"/>
        <v>0</v>
      </c>
      <c r="L5924" s="1632"/>
      <c r="M5924" s="1632"/>
      <c r="N5924" s="1635">
        <f t="shared" si="312"/>
        <v>0</v>
      </c>
      <c r="O5924" s="2111"/>
      <c r="P5924" s="2111"/>
      <c r="Q5924" s="2111">
        <f t="shared" si="313"/>
        <v>0</v>
      </c>
      <c r="R5924" s="2416"/>
    </row>
    <row r="5925" spans="3:18" ht="14.25" customHeight="1">
      <c r="C5925" s="1630">
        <v>74</v>
      </c>
      <c r="D5925" s="1956" t="s">
        <v>3203</v>
      </c>
      <c r="E5925" s="1631">
        <v>10</v>
      </c>
      <c r="F5925" s="1632" t="s">
        <v>508</v>
      </c>
      <c r="G5925" s="1748">
        <v>12</v>
      </c>
      <c r="H5925" s="1632">
        <v>2011</v>
      </c>
      <c r="I5925" s="1634">
        <v>1301.778</v>
      </c>
      <c r="J5925" s="1632">
        <f t="shared" si="314"/>
        <v>100</v>
      </c>
      <c r="K5925" s="1634">
        <f t="shared" si="305"/>
        <v>0</v>
      </c>
      <c r="L5925" s="1632"/>
      <c r="M5925" s="1632"/>
      <c r="N5925" s="1635">
        <f t="shared" si="312"/>
        <v>0</v>
      </c>
      <c r="O5925" s="2111"/>
      <c r="P5925" s="2111"/>
      <c r="Q5925" s="2111">
        <f t="shared" si="313"/>
        <v>0</v>
      </c>
      <c r="R5925" s="2416"/>
    </row>
    <row r="5926" spans="3:18" ht="14.25" customHeight="1">
      <c r="C5926" s="1630">
        <v>75</v>
      </c>
      <c r="D5926" s="1956" t="s">
        <v>3204</v>
      </c>
      <c r="E5926" s="1631">
        <v>10</v>
      </c>
      <c r="F5926" s="1632" t="s">
        <v>508</v>
      </c>
      <c r="G5926" s="1748">
        <v>11</v>
      </c>
      <c r="H5926" s="1632">
        <v>2011</v>
      </c>
      <c r="I5926" s="1634">
        <v>1428.70805</v>
      </c>
      <c r="J5926" s="1632">
        <f t="shared" si="314"/>
        <v>100</v>
      </c>
      <c r="K5926" s="1634">
        <f t="shared" si="305"/>
        <v>0</v>
      </c>
      <c r="L5926" s="1632"/>
      <c r="M5926" s="1632"/>
      <c r="N5926" s="1635">
        <f t="shared" si="312"/>
        <v>0</v>
      </c>
      <c r="O5926" s="2111"/>
      <c r="P5926" s="2111"/>
      <c r="Q5926" s="2111">
        <f t="shared" si="313"/>
        <v>0</v>
      </c>
      <c r="R5926" s="2416"/>
    </row>
    <row r="5927" spans="3:18" ht="14.25" customHeight="1">
      <c r="C5927" s="1630">
        <v>76</v>
      </c>
      <c r="D5927" s="1956" t="s">
        <v>2930</v>
      </c>
      <c r="E5927" s="1631">
        <v>10</v>
      </c>
      <c r="F5927" s="1632" t="s">
        <v>508</v>
      </c>
      <c r="G5927" s="1748">
        <v>7</v>
      </c>
      <c r="H5927" s="1632">
        <v>2011</v>
      </c>
      <c r="I5927" s="1634">
        <v>1157.13598</v>
      </c>
      <c r="J5927" s="1632">
        <f t="shared" si="314"/>
        <v>100</v>
      </c>
      <c r="K5927" s="1634">
        <f t="shared" si="305"/>
        <v>0</v>
      </c>
      <c r="L5927" s="1632"/>
      <c r="M5927" s="1632"/>
      <c r="N5927" s="1635">
        <f t="shared" si="312"/>
        <v>0</v>
      </c>
      <c r="O5927" s="2111"/>
      <c r="P5927" s="2111"/>
      <c r="Q5927" s="2111">
        <f t="shared" si="313"/>
        <v>0</v>
      </c>
      <c r="R5927" s="2416"/>
    </row>
    <row r="5928" spans="3:18" ht="14.25" customHeight="1">
      <c r="C5928" s="1630">
        <v>77</v>
      </c>
      <c r="D5928" s="1956" t="s">
        <v>2160</v>
      </c>
      <c r="E5928" s="1631">
        <v>10</v>
      </c>
      <c r="F5928" s="1632" t="s">
        <v>508</v>
      </c>
      <c r="G5928" s="1748">
        <v>2</v>
      </c>
      <c r="H5928" s="1632">
        <v>2011</v>
      </c>
      <c r="I5928" s="1634">
        <v>408</v>
      </c>
      <c r="J5928" s="1632">
        <f t="shared" si="314"/>
        <v>100</v>
      </c>
      <c r="K5928" s="1634">
        <f t="shared" si="305"/>
        <v>0</v>
      </c>
      <c r="L5928" s="1632"/>
      <c r="M5928" s="1632"/>
      <c r="N5928" s="1635">
        <f t="shared" si="312"/>
        <v>0</v>
      </c>
      <c r="O5928" s="2111"/>
      <c r="P5928" s="2111"/>
      <c r="Q5928" s="2111">
        <f t="shared" si="313"/>
        <v>0</v>
      </c>
      <c r="R5928" s="2416"/>
    </row>
    <row r="5929" spans="3:18" ht="14.25" customHeight="1">
      <c r="C5929" s="1630">
        <v>78</v>
      </c>
      <c r="D5929" s="1956" t="s">
        <v>2664</v>
      </c>
      <c r="E5929" s="1631">
        <v>10</v>
      </c>
      <c r="F5929" s="1632" t="s">
        <v>508</v>
      </c>
      <c r="G5929" s="1748">
        <v>4</v>
      </c>
      <c r="H5929" s="1632">
        <v>2011</v>
      </c>
      <c r="I5929" s="1634">
        <v>955.2</v>
      </c>
      <c r="J5929" s="1632">
        <f t="shared" si="314"/>
        <v>100</v>
      </c>
      <c r="K5929" s="1634">
        <f t="shared" si="305"/>
        <v>0</v>
      </c>
      <c r="L5929" s="1632"/>
      <c r="M5929" s="1632"/>
      <c r="N5929" s="1635">
        <f t="shared" si="312"/>
        <v>0</v>
      </c>
      <c r="O5929" s="2111"/>
      <c r="P5929" s="2111"/>
      <c r="Q5929" s="2111">
        <f t="shared" si="313"/>
        <v>0</v>
      </c>
      <c r="R5929" s="2416"/>
    </row>
    <row r="5930" spans="3:18" ht="14.25" customHeight="1">
      <c r="C5930" s="1630">
        <v>79</v>
      </c>
      <c r="D5930" s="1956" t="s">
        <v>2162</v>
      </c>
      <c r="E5930" s="1631">
        <v>10</v>
      </c>
      <c r="F5930" s="1632" t="s">
        <v>508</v>
      </c>
      <c r="G5930" s="1748">
        <v>2</v>
      </c>
      <c r="H5930" s="1632">
        <v>2011</v>
      </c>
      <c r="I5930" s="1634">
        <v>429.6</v>
      </c>
      <c r="J5930" s="1632">
        <f t="shared" si="314"/>
        <v>100</v>
      </c>
      <c r="K5930" s="1634">
        <f t="shared" si="305"/>
        <v>0</v>
      </c>
      <c r="L5930" s="1632"/>
      <c r="M5930" s="1632"/>
      <c r="N5930" s="1635">
        <f t="shared" si="312"/>
        <v>0</v>
      </c>
      <c r="O5930" s="2111"/>
      <c r="P5930" s="2111"/>
      <c r="Q5930" s="2111">
        <f t="shared" si="313"/>
        <v>0</v>
      </c>
      <c r="R5930" s="2416"/>
    </row>
    <row r="5931" spans="3:18" ht="14.25" customHeight="1">
      <c r="C5931" s="1630">
        <v>80</v>
      </c>
      <c r="D5931" s="1956" t="s">
        <v>5180</v>
      </c>
      <c r="E5931" s="1631">
        <v>10</v>
      </c>
      <c r="F5931" s="1632" t="s">
        <v>508</v>
      </c>
      <c r="G5931" s="1748">
        <v>1</v>
      </c>
      <c r="H5931" s="1632">
        <v>2011</v>
      </c>
      <c r="I5931" s="1634">
        <v>180</v>
      </c>
      <c r="J5931" s="1632">
        <f t="shared" si="314"/>
        <v>100</v>
      </c>
      <c r="K5931" s="1634">
        <f t="shared" si="305"/>
        <v>0</v>
      </c>
      <c r="L5931" s="1632"/>
      <c r="M5931" s="1632"/>
      <c r="N5931" s="1635">
        <f t="shared" si="312"/>
        <v>0</v>
      </c>
      <c r="O5931" s="2111"/>
      <c r="P5931" s="2111"/>
      <c r="Q5931" s="2111">
        <f t="shared" si="313"/>
        <v>0</v>
      </c>
      <c r="R5931" s="2416"/>
    </row>
    <row r="5932" spans="3:18" ht="14.25" customHeight="1">
      <c r="C5932" s="1630">
        <v>81</v>
      </c>
      <c r="D5932" s="1956" t="s">
        <v>2160</v>
      </c>
      <c r="E5932" s="1631">
        <v>10</v>
      </c>
      <c r="F5932" s="1632" t="s">
        <v>508</v>
      </c>
      <c r="G5932" s="1748">
        <v>4</v>
      </c>
      <c r="H5932" s="1632">
        <v>2012</v>
      </c>
      <c r="I5932" s="1634">
        <v>816</v>
      </c>
      <c r="J5932" s="1632">
        <f t="shared" si="314"/>
        <v>100</v>
      </c>
      <c r="K5932" s="1634">
        <f t="shared" si="305"/>
        <v>0</v>
      </c>
      <c r="L5932" s="1632"/>
      <c r="M5932" s="1632"/>
      <c r="N5932" s="1635">
        <f t="shared" si="312"/>
        <v>0</v>
      </c>
      <c r="O5932" s="2111"/>
      <c r="P5932" s="2111"/>
      <c r="Q5932" s="2111">
        <f t="shared" si="313"/>
        <v>0</v>
      </c>
      <c r="R5932" s="2416"/>
    </row>
    <row r="5933" spans="3:18" ht="14.25" customHeight="1">
      <c r="C5933" s="1630">
        <v>82</v>
      </c>
      <c r="D5933" s="1956" t="s">
        <v>5181</v>
      </c>
      <c r="E5933" s="1631">
        <v>10</v>
      </c>
      <c r="F5933" s="1632" t="s">
        <v>508</v>
      </c>
      <c r="G5933" s="1748">
        <v>4</v>
      </c>
      <c r="H5933" s="1632">
        <v>2012</v>
      </c>
      <c r="I5933" s="1634">
        <v>979.2</v>
      </c>
      <c r="J5933" s="1632">
        <f t="shared" si="314"/>
        <v>100</v>
      </c>
      <c r="K5933" s="1634">
        <f t="shared" si="305"/>
        <v>0</v>
      </c>
      <c r="L5933" s="1632"/>
      <c r="M5933" s="1632"/>
      <c r="N5933" s="1635">
        <f t="shared" si="312"/>
        <v>0</v>
      </c>
      <c r="O5933" s="2111"/>
      <c r="P5933" s="2111"/>
      <c r="Q5933" s="2111">
        <f t="shared" si="313"/>
        <v>0</v>
      </c>
      <c r="R5933" s="2416"/>
    </row>
    <row r="5934" spans="3:18" ht="14.25" customHeight="1">
      <c r="C5934" s="1630">
        <v>83</v>
      </c>
      <c r="D5934" s="1956" t="s">
        <v>5182</v>
      </c>
      <c r="E5934" s="1631">
        <v>10</v>
      </c>
      <c r="F5934" s="1632" t="s">
        <v>508</v>
      </c>
      <c r="G5934" s="1748">
        <v>4</v>
      </c>
      <c r="H5934" s="1632">
        <v>2012</v>
      </c>
      <c r="I5934" s="1634">
        <v>1185.5999999999999</v>
      </c>
      <c r="J5934" s="1632">
        <f t="shared" si="314"/>
        <v>100</v>
      </c>
      <c r="K5934" s="1634">
        <f t="shared" si="305"/>
        <v>0</v>
      </c>
      <c r="L5934" s="1632"/>
      <c r="M5934" s="1632"/>
      <c r="N5934" s="1635">
        <f t="shared" si="312"/>
        <v>0</v>
      </c>
      <c r="O5934" s="2111"/>
      <c r="P5934" s="2111"/>
      <c r="Q5934" s="2111">
        <f t="shared" si="313"/>
        <v>0</v>
      </c>
      <c r="R5934" s="2416"/>
    </row>
    <row r="5935" spans="3:18" ht="14.25" customHeight="1">
      <c r="C5935" s="1630">
        <v>84</v>
      </c>
      <c r="D5935" s="1956" t="s">
        <v>2162</v>
      </c>
      <c r="E5935" s="1631">
        <v>10</v>
      </c>
      <c r="F5935" s="1632" t="s">
        <v>508</v>
      </c>
      <c r="G5935" s="1748">
        <v>4</v>
      </c>
      <c r="H5935" s="1632">
        <v>2012</v>
      </c>
      <c r="I5935" s="1634">
        <v>859.2</v>
      </c>
      <c r="J5935" s="1632">
        <f t="shared" si="314"/>
        <v>100</v>
      </c>
      <c r="K5935" s="1634">
        <f t="shared" si="305"/>
        <v>0</v>
      </c>
      <c r="L5935" s="1632"/>
      <c r="M5935" s="1632"/>
      <c r="N5935" s="1635">
        <f t="shared" si="312"/>
        <v>0</v>
      </c>
      <c r="O5935" s="2111"/>
      <c r="P5935" s="2111"/>
      <c r="Q5935" s="2111">
        <f t="shared" si="313"/>
        <v>0</v>
      </c>
      <c r="R5935" s="2416"/>
    </row>
    <row r="5936" spans="3:18" ht="14.25" customHeight="1">
      <c r="C5936" s="1630">
        <v>85</v>
      </c>
      <c r="D5936" s="1956" t="s">
        <v>2143</v>
      </c>
      <c r="E5936" s="1631">
        <v>10</v>
      </c>
      <c r="F5936" s="1632" t="s">
        <v>508</v>
      </c>
      <c r="G5936" s="1748">
        <v>6</v>
      </c>
      <c r="H5936" s="1632">
        <v>2012</v>
      </c>
      <c r="I5936" s="1634">
        <v>1587.2474999999999</v>
      </c>
      <c r="J5936" s="1632">
        <f t="shared" si="314"/>
        <v>100</v>
      </c>
      <c r="K5936" s="1634">
        <f t="shared" si="305"/>
        <v>0</v>
      </c>
      <c r="L5936" s="1632"/>
      <c r="M5936" s="1632"/>
      <c r="N5936" s="1635">
        <f t="shared" si="312"/>
        <v>0</v>
      </c>
      <c r="O5936" s="2111"/>
      <c r="P5936" s="2111"/>
      <c r="Q5936" s="2111">
        <f t="shared" si="313"/>
        <v>0</v>
      </c>
      <c r="R5936" s="2416"/>
    </row>
    <row r="5937" spans="3:18" ht="14.25" customHeight="1">
      <c r="C5937" s="1630">
        <v>86</v>
      </c>
      <c r="D5937" s="1956" t="s">
        <v>2144</v>
      </c>
      <c r="E5937" s="1631">
        <v>10</v>
      </c>
      <c r="F5937" s="1632" t="s">
        <v>508</v>
      </c>
      <c r="G5937" s="1748">
        <v>6</v>
      </c>
      <c r="H5937" s="1632">
        <v>2012</v>
      </c>
      <c r="I5937" s="1634">
        <v>729.27588000000003</v>
      </c>
      <c r="J5937" s="1632">
        <f t="shared" si="314"/>
        <v>100</v>
      </c>
      <c r="K5937" s="1634">
        <f t="shared" si="305"/>
        <v>0</v>
      </c>
      <c r="L5937" s="1632"/>
      <c r="M5937" s="1632"/>
      <c r="N5937" s="1635">
        <f t="shared" si="312"/>
        <v>0</v>
      </c>
      <c r="O5937" s="2111"/>
      <c r="P5937" s="2111"/>
      <c r="Q5937" s="2111">
        <f t="shared" si="313"/>
        <v>0</v>
      </c>
      <c r="R5937" s="2416"/>
    </row>
    <row r="5938" spans="3:18" ht="14.25" customHeight="1">
      <c r="C5938" s="1630">
        <v>87</v>
      </c>
      <c r="D5938" s="1956" t="s">
        <v>2145</v>
      </c>
      <c r="E5938" s="1631">
        <v>10</v>
      </c>
      <c r="F5938" s="1632" t="s">
        <v>508</v>
      </c>
      <c r="G5938" s="1748">
        <v>6</v>
      </c>
      <c r="H5938" s="1632">
        <v>2012</v>
      </c>
      <c r="I5938" s="1634">
        <v>772.17449999999997</v>
      </c>
      <c r="J5938" s="1632">
        <f t="shared" si="314"/>
        <v>100</v>
      </c>
      <c r="K5938" s="1634">
        <f t="shared" si="305"/>
        <v>0</v>
      </c>
      <c r="L5938" s="1632"/>
      <c r="M5938" s="1632"/>
      <c r="N5938" s="1635">
        <f t="shared" si="312"/>
        <v>0</v>
      </c>
      <c r="O5938" s="2111"/>
      <c r="P5938" s="2111"/>
      <c r="Q5938" s="2111">
        <f t="shared" si="313"/>
        <v>0</v>
      </c>
      <c r="R5938" s="2416"/>
    </row>
    <row r="5939" spans="3:18" ht="14.25" customHeight="1">
      <c r="C5939" s="1630">
        <v>88</v>
      </c>
      <c r="D5939" s="1956" t="s">
        <v>2146</v>
      </c>
      <c r="E5939" s="1631">
        <v>10</v>
      </c>
      <c r="F5939" s="1632" t="s">
        <v>508</v>
      </c>
      <c r="G5939" s="1748">
        <v>6</v>
      </c>
      <c r="H5939" s="1632">
        <v>2012</v>
      </c>
      <c r="I5939" s="1634">
        <v>643.63973999999996</v>
      </c>
      <c r="J5939" s="1632">
        <f t="shared" si="314"/>
        <v>100</v>
      </c>
      <c r="K5939" s="1634">
        <f t="shared" si="305"/>
        <v>0</v>
      </c>
      <c r="L5939" s="1632"/>
      <c r="M5939" s="1632"/>
      <c r="N5939" s="1635">
        <f t="shared" si="312"/>
        <v>0</v>
      </c>
      <c r="O5939" s="2111"/>
      <c r="P5939" s="2111"/>
      <c r="Q5939" s="2111">
        <f t="shared" si="313"/>
        <v>0</v>
      </c>
      <c r="R5939" s="2416"/>
    </row>
    <row r="5940" spans="3:18" ht="14.25" customHeight="1">
      <c r="C5940" s="1630">
        <v>89</v>
      </c>
      <c r="D5940" s="1956" t="s">
        <v>2147</v>
      </c>
      <c r="E5940" s="1631">
        <v>10</v>
      </c>
      <c r="F5940" s="1632" t="s">
        <v>508</v>
      </c>
      <c r="G5940" s="1748">
        <v>6</v>
      </c>
      <c r="H5940" s="1632">
        <v>2012</v>
      </c>
      <c r="I5940" s="1634">
        <v>1935.4475400000001</v>
      </c>
      <c r="J5940" s="1632">
        <f t="shared" si="314"/>
        <v>100</v>
      </c>
      <c r="K5940" s="1634">
        <f t="shared" si="305"/>
        <v>0</v>
      </c>
      <c r="L5940" s="1632"/>
      <c r="M5940" s="1632"/>
      <c r="N5940" s="1635">
        <f t="shared" si="312"/>
        <v>0</v>
      </c>
      <c r="O5940" s="2111"/>
      <c r="P5940" s="2111"/>
      <c r="Q5940" s="2111">
        <f t="shared" si="313"/>
        <v>0</v>
      </c>
      <c r="R5940" s="2416"/>
    </row>
    <row r="5941" spans="3:18" ht="14.25" customHeight="1">
      <c r="C5941" s="1630">
        <v>90</v>
      </c>
      <c r="D5941" s="1956" t="s">
        <v>2148</v>
      </c>
      <c r="E5941" s="1631">
        <v>10</v>
      </c>
      <c r="F5941" s="1632" t="s">
        <v>508</v>
      </c>
      <c r="G5941" s="1748">
        <v>10</v>
      </c>
      <c r="H5941" s="1632">
        <v>2012</v>
      </c>
      <c r="I5941" s="1634">
        <v>3727.5284999999999</v>
      </c>
      <c r="J5941" s="1632">
        <f t="shared" si="314"/>
        <v>100</v>
      </c>
      <c r="K5941" s="1634">
        <f t="shared" si="305"/>
        <v>0</v>
      </c>
      <c r="L5941" s="1632"/>
      <c r="M5941" s="1632"/>
      <c r="N5941" s="1635">
        <f t="shared" si="312"/>
        <v>0</v>
      </c>
      <c r="O5941" s="2111"/>
      <c r="P5941" s="2111"/>
      <c r="Q5941" s="2111">
        <f t="shared" si="313"/>
        <v>0</v>
      </c>
      <c r="R5941" s="2416"/>
    </row>
    <row r="5942" spans="3:18" ht="14.25" customHeight="1">
      <c r="C5942" s="1630">
        <v>91</v>
      </c>
      <c r="D5942" s="1956" t="s">
        <v>2149</v>
      </c>
      <c r="E5942" s="1631">
        <v>10</v>
      </c>
      <c r="F5942" s="1632" t="s">
        <v>508</v>
      </c>
      <c r="G5942" s="1748">
        <v>10</v>
      </c>
      <c r="H5942" s="1632">
        <v>2012</v>
      </c>
      <c r="I5942" s="1634">
        <v>1108.2133999999999</v>
      </c>
      <c r="J5942" s="1632">
        <f t="shared" si="314"/>
        <v>100</v>
      </c>
      <c r="K5942" s="1634">
        <f t="shared" si="305"/>
        <v>0</v>
      </c>
      <c r="L5942" s="1632"/>
      <c r="M5942" s="1632"/>
      <c r="N5942" s="1635">
        <f t="shared" si="312"/>
        <v>0</v>
      </c>
      <c r="O5942" s="2111"/>
      <c r="P5942" s="2111"/>
      <c r="Q5942" s="2111">
        <f t="shared" si="313"/>
        <v>0</v>
      </c>
      <c r="R5942" s="2416"/>
    </row>
    <row r="5943" spans="3:18" ht="14.25" customHeight="1">
      <c r="C5943" s="1630">
        <v>92</v>
      </c>
      <c r="D5943" s="1956" t="s">
        <v>2150</v>
      </c>
      <c r="E5943" s="1631">
        <v>10</v>
      </c>
      <c r="F5943" s="1632" t="s">
        <v>508</v>
      </c>
      <c r="G5943" s="1748">
        <v>15</v>
      </c>
      <c r="H5943" s="1632">
        <v>2012</v>
      </c>
      <c r="I5943" s="1634">
        <v>1447.8271499999998</v>
      </c>
      <c r="J5943" s="1632">
        <f t="shared" si="314"/>
        <v>100</v>
      </c>
      <c r="K5943" s="1634">
        <f t="shared" si="305"/>
        <v>0</v>
      </c>
      <c r="L5943" s="1632"/>
      <c r="M5943" s="1632"/>
      <c r="N5943" s="1635">
        <f t="shared" si="312"/>
        <v>0</v>
      </c>
      <c r="O5943" s="2111"/>
      <c r="P5943" s="2111"/>
      <c r="Q5943" s="2111">
        <f t="shared" si="313"/>
        <v>0</v>
      </c>
      <c r="R5943" s="2416"/>
    </row>
    <row r="5944" spans="3:18" ht="14.25" customHeight="1">
      <c r="C5944" s="1630">
        <v>93</v>
      </c>
      <c r="D5944" s="1956" t="s">
        <v>2125</v>
      </c>
      <c r="E5944" s="1631">
        <v>10</v>
      </c>
      <c r="F5944" s="1632" t="s">
        <v>508</v>
      </c>
      <c r="G5944" s="1748">
        <v>6</v>
      </c>
      <c r="H5944" s="1632">
        <v>2012</v>
      </c>
      <c r="I5944" s="1634">
        <v>459.01481999999999</v>
      </c>
      <c r="J5944" s="1632">
        <f t="shared" si="314"/>
        <v>100</v>
      </c>
      <c r="K5944" s="1634">
        <f t="shared" si="305"/>
        <v>0</v>
      </c>
      <c r="L5944" s="1632"/>
      <c r="M5944" s="1632"/>
      <c r="N5944" s="1635">
        <f t="shared" si="312"/>
        <v>0</v>
      </c>
      <c r="O5944" s="2111"/>
      <c r="P5944" s="2111"/>
      <c r="Q5944" s="2111">
        <f t="shared" si="313"/>
        <v>0</v>
      </c>
      <c r="R5944" s="2416"/>
    </row>
    <row r="5945" spans="3:18" ht="14.25" customHeight="1">
      <c r="C5945" s="1630">
        <v>94</v>
      </c>
      <c r="D5945" s="1956" t="s">
        <v>3320</v>
      </c>
      <c r="E5945" s="1631">
        <v>10</v>
      </c>
      <c r="F5945" s="1632" t="s">
        <v>508</v>
      </c>
      <c r="G5945" s="1748">
        <v>25</v>
      </c>
      <c r="H5945" s="1632">
        <v>2012</v>
      </c>
      <c r="I5945" s="1634">
        <v>2020.31375</v>
      </c>
      <c r="J5945" s="1632">
        <f t="shared" si="314"/>
        <v>100</v>
      </c>
      <c r="K5945" s="1634">
        <f t="shared" si="305"/>
        <v>0</v>
      </c>
      <c r="L5945" s="1632"/>
      <c r="M5945" s="1632"/>
      <c r="N5945" s="1635">
        <f t="shared" si="312"/>
        <v>0</v>
      </c>
      <c r="O5945" s="2111"/>
      <c r="P5945" s="2111"/>
      <c r="Q5945" s="2111">
        <f t="shared" si="313"/>
        <v>0</v>
      </c>
      <c r="R5945" s="2416"/>
    </row>
    <row r="5946" spans="3:18" ht="14.25" customHeight="1">
      <c r="C5946" s="1630">
        <v>95</v>
      </c>
      <c r="D5946" s="1956" t="s">
        <v>2934</v>
      </c>
      <c r="E5946" s="1631">
        <v>10</v>
      </c>
      <c r="F5946" s="1632" t="s">
        <v>508</v>
      </c>
      <c r="G5946" s="1748">
        <v>4</v>
      </c>
      <c r="H5946" s="1632">
        <v>2012</v>
      </c>
      <c r="I5946" s="1634">
        <v>300.29007999999999</v>
      </c>
      <c r="J5946" s="1632">
        <f t="shared" si="314"/>
        <v>100</v>
      </c>
      <c r="K5946" s="1634">
        <f t="shared" si="305"/>
        <v>0</v>
      </c>
      <c r="L5946" s="1632"/>
      <c r="M5946" s="1632"/>
      <c r="N5946" s="1635">
        <f t="shared" ref="N5946:N6009" si="315">+L5946*M5946</f>
        <v>0</v>
      </c>
      <c r="O5946" s="2111"/>
      <c r="P5946" s="2111"/>
      <c r="Q5946" s="2111">
        <f t="shared" ref="Q5946:Q6009" si="316">+O5946*P5946</f>
        <v>0</v>
      </c>
      <c r="R5946" s="2416"/>
    </row>
    <row r="5947" spans="3:18" ht="14.25" customHeight="1">
      <c r="C5947" s="1630">
        <v>96</v>
      </c>
      <c r="D5947" s="1956" t="s">
        <v>2933</v>
      </c>
      <c r="E5947" s="1631">
        <v>10</v>
      </c>
      <c r="F5947" s="1632" t="s">
        <v>508</v>
      </c>
      <c r="G5947" s="1748">
        <v>16</v>
      </c>
      <c r="H5947" s="1632">
        <v>2012</v>
      </c>
      <c r="I5947" s="1634">
        <v>1201.16032</v>
      </c>
      <c r="J5947" s="1632">
        <f t="shared" si="314"/>
        <v>100</v>
      </c>
      <c r="K5947" s="1634">
        <f t="shared" si="305"/>
        <v>0</v>
      </c>
      <c r="L5947" s="1632"/>
      <c r="M5947" s="1632"/>
      <c r="N5947" s="1635">
        <f t="shared" si="315"/>
        <v>0</v>
      </c>
      <c r="O5947" s="2111"/>
      <c r="P5947" s="2111"/>
      <c r="Q5947" s="2111">
        <f t="shared" si="316"/>
        <v>0</v>
      </c>
      <c r="R5947" s="2416"/>
    </row>
    <row r="5948" spans="3:18" ht="14.25" customHeight="1">
      <c r="C5948" s="1630">
        <v>97</v>
      </c>
      <c r="D5948" s="1956" t="s">
        <v>2128</v>
      </c>
      <c r="E5948" s="1631">
        <v>10</v>
      </c>
      <c r="F5948" s="1632" t="s">
        <v>508</v>
      </c>
      <c r="G5948" s="1748">
        <v>5</v>
      </c>
      <c r="H5948" s="1632">
        <v>2012</v>
      </c>
      <c r="I5948" s="1634">
        <v>1306.6251999999999</v>
      </c>
      <c r="J5948" s="1632">
        <f t="shared" si="314"/>
        <v>100</v>
      </c>
      <c r="K5948" s="1634">
        <f t="shared" si="305"/>
        <v>0</v>
      </c>
      <c r="L5948" s="1632"/>
      <c r="M5948" s="1632"/>
      <c r="N5948" s="1635">
        <f t="shared" si="315"/>
        <v>0</v>
      </c>
      <c r="O5948" s="2111"/>
      <c r="P5948" s="2111"/>
      <c r="Q5948" s="2111">
        <f t="shared" si="316"/>
        <v>0</v>
      </c>
      <c r="R5948" s="2416"/>
    </row>
    <row r="5949" spans="3:18" ht="14.25" customHeight="1">
      <c r="C5949" s="1630">
        <v>98</v>
      </c>
      <c r="D5949" s="1956" t="s">
        <v>2131</v>
      </c>
      <c r="E5949" s="1631">
        <v>10</v>
      </c>
      <c r="F5949" s="1632" t="s">
        <v>508</v>
      </c>
      <c r="G5949" s="1748">
        <v>25</v>
      </c>
      <c r="H5949" s="1632">
        <v>2012</v>
      </c>
      <c r="I5949" s="1634">
        <v>6720.3037500000009</v>
      </c>
      <c r="J5949" s="1632">
        <f t="shared" si="314"/>
        <v>100</v>
      </c>
      <c r="K5949" s="1634">
        <f t="shared" si="305"/>
        <v>0</v>
      </c>
      <c r="L5949" s="1632"/>
      <c r="M5949" s="1632"/>
      <c r="N5949" s="1635">
        <f t="shared" si="315"/>
        <v>0</v>
      </c>
      <c r="O5949" s="2111"/>
      <c r="P5949" s="2111"/>
      <c r="Q5949" s="2111">
        <f t="shared" si="316"/>
        <v>0</v>
      </c>
      <c r="R5949" s="2416"/>
    </row>
    <row r="5950" spans="3:18" ht="14.25" customHeight="1">
      <c r="C5950" s="1630">
        <v>99</v>
      </c>
      <c r="D5950" s="1956" t="s">
        <v>2967</v>
      </c>
      <c r="E5950" s="1631">
        <v>10</v>
      </c>
      <c r="F5950" s="1632" t="s">
        <v>508</v>
      </c>
      <c r="G5950" s="1748">
        <v>4</v>
      </c>
      <c r="H5950" s="1632">
        <v>2012</v>
      </c>
      <c r="I5950" s="1634">
        <v>702.49576000000002</v>
      </c>
      <c r="J5950" s="1632">
        <f t="shared" si="314"/>
        <v>100</v>
      </c>
      <c r="K5950" s="1634">
        <f t="shared" si="305"/>
        <v>0</v>
      </c>
      <c r="L5950" s="1632"/>
      <c r="M5950" s="1632"/>
      <c r="N5950" s="1635">
        <f t="shared" si="315"/>
        <v>0</v>
      </c>
      <c r="O5950" s="2111"/>
      <c r="P5950" s="2111"/>
      <c r="Q5950" s="2111">
        <f t="shared" si="316"/>
        <v>0</v>
      </c>
      <c r="R5950" s="2416"/>
    </row>
    <row r="5951" spans="3:18" ht="14.25" customHeight="1">
      <c r="C5951" s="1630">
        <v>100</v>
      </c>
      <c r="D5951" s="1956" t="s">
        <v>2155</v>
      </c>
      <c r="E5951" s="1631">
        <v>10</v>
      </c>
      <c r="F5951" s="1632" t="s">
        <v>508</v>
      </c>
      <c r="G5951" s="1748">
        <v>10</v>
      </c>
      <c r="H5951" s="1632">
        <v>2012</v>
      </c>
      <c r="I5951" s="1634">
        <v>2124.0182</v>
      </c>
      <c r="J5951" s="1632">
        <f t="shared" si="314"/>
        <v>100</v>
      </c>
      <c r="K5951" s="1634">
        <f t="shared" si="305"/>
        <v>0</v>
      </c>
      <c r="L5951" s="1632"/>
      <c r="M5951" s="1632"/>
      <c r="N5951" s="1635">
        <f t="shared" si="315"/>
        <v>0</v>
      </c>
      <c r="O5951" s="2111"/>
      <c r="P5951" s="2111"/>
      <c r="Q5951" s="2111">
        <f t="shared" si="316"/>
        <v>0</v>
      </c>
      <c r="R5951" s="2416"/>
    </row>
    <row r="5952" spans="3:18" ht="14.25" customHeight="1">
      <c r="C5952" s="1630">
        <v>101</v>
      </c>
      <c r="D5952" s="1956" t="s">
        <v>2134</v>
      </c>
      <c r="E5952" s="1631">
        <v>10</v>
      </c>
      <c r="F5952" s="1632" t="s">
        <v>508</v>
      </c>
      <c r="G5952" s="1748">
        <v>85</v>
      </c>
      <c r="H5952" s="1632">
        <v>2012</v>
      </c>
      <c r="I5952" s="1634">
        <v>2888.6569999999997</v>
      </c>
      <c r="J5952" s="1632">
        <f t="shared" si="314"/>
        <v>100</v>
      </c>
      <c r="K5952" s="1634">
        <f t="shared" si="305"/>
        <v>0</v>
      </c>
      <c r="L5952" s="1632"/>
      <c r="M5952" s="1632"/>
      <c r="N5952" s="1635">
        <f t="shared" si="315"/>
        <v>0</v>
      </c>
      <c r="O5952" s="2111"/>
      <c r="P5952" s="2111"/>
      <c r="Q5952" s="2111">
        <f t="shared" si="316"/>
        <v>0</v>
      </c>
      <c r="R5952" s="2416"/>
    </row>
    <row r="5953" spans="3:18" ht="14.25" customHeight="1">
      <c r="C5953" s="1630">
        <v>102</v>
      </c>
      <c r="D5953" s="1956" t="s">
        <v>2157</v>
      </c>
      <c r="E5953" s="1631">
        <v>10</v>
      </c>
      <c r="F5953" s="1632" t="s">
        <v>508</v>
      </c>
      <c r="G5953" s="1748">
        <v>26</v>
      </c>
      <c r="H5953" s="1632">
        <v>2012</v>
      </c>
      <c r="I5953" s="1634">
        <v>2760.7842599999999</v>
      </c>
      <c r="J5953" s="1632">
        <f t="shared" si="314"/>
        <v>100</v>
      </c>
      <c r="K5953" s="1634">
        <f t="shared" si="305"/>
        <v>0</v>
      </c>
      <c r="L5953" s="1632"/>
      <c r="M5953" s="1632"/>
      <c r="N5953" s="1635">
        <f t="shared" si="315"/>
        <v>0</v>
      </c>
      <c r="O5953" s="2111"/>
      <c r="P5953" s="2111"/>
      <c r="Q5953" s="2111">
        <f t="shared" si="316"/>
        <v>0</v>
      </c>
      <c r="R5953" s="2416"/>
    </row>
    <row r="5954" spans="3:18" ht="14.25" customHeight="1">
      <c r="C5954" s="1630">
        <v>103</v>
      </c>
      <c r="D5954" s="1956" t="s">
        <v>2130</v>
      </c>
      <c r="E5954" s="1631">
        <v>10</v>
      </c>
      <c r="F5954" s="1632" t="s">
        <v>508</v>
      </c>
      <c r="G5954" s="1748">
        <v>2</v>
      </c>
      <c r="H5954" s="1632">
        <v>2012</v>
      </c>
      <c r="I5954" s="1634">
        <v>987.49674000000005</v>
      </c>
      <c r="J5954" s="1632">
        <f t="shared" si="314"/>
        <v>100</v>
      </c>
      <c r="K5954" s="1634">
        <f t="shared" si="305"/>
        <v>0</v>
      </c>
      <c r="L5954" s="1632"/>
      <c r="M5954" s="1632"/>
      <c r="N5954" s="1635">
        <f t="shared" si="315"/>
        <v>0</v>
      </c>
      <c r="O5954" s="2111"/>
      <c r="P5954" s="2111"/>
      <c r="Q5954" s="2111">
        <f t="shared" si="316"/>
        <v>0</v>
      </c>
      <c r="R5954" s="2416"/>
    </row>
    <row r="5955" spans="3:18" ht="14.25" customHeight="1">
      <c r="C5955" s="1630">
        <v>104</v>
      </c>
      <c r="D5955" s="1956" t="s">
        <v>3204</v>
      </c>
      <c r="E5955" s="1631">
        <v>10</v>
      </c>
      <c r="F5955" s="1632" t="s">
        <v>508</v>
      </c>
      <c r="G5955" s="1748">
        <v>8</v>
      </c>
      <c r="H5955" s="1632">
        <v>2012</v>
      </c>
      <c r="I5955" s="1634">
        <v>1039.0604799999999</v>
      </c>
      <c r="J5955" s="1632">
        <f t="shared" si="314"/>
        <v>100</v>
      </c>
      <c r="K5955" s="1634">
        <f t="shared" si="305"/>
        <v>0</v>
      </c>
      <c r="L5955" s="1632"/>
      <c r="M5955" s="1632"/>
      <c r="N5955" s="1635">
        <f t="shared" si="315"/>
        <v>0</v>
      </c>
      <c r="O5955" s="2111"/>
      <c r="P5955" s="2111"/>
      <c r="Q5955" s="2111">
        <f t="shared" si="316"/>
        <v>0</v>
      </c>
      <c r="R5955" s="2416"/>
    </row>
    <row r="5956" spans="3:18" ht="14.25" customHeight="1">
      <c r="C5956" s="1630">
        <v>105</v>
      </c>
      <c r="D5956" s="1956" t="s">
        <v>2930</v>
      </c>
      <c r="E5956" s="1631">
        <v>10</v>
      </c>
      <c r="F5956" s="1632" t="s">
        <v>508</v>
      </c>
      <c r="G5956" s="1748">
        <v>32</v>
      </c>
      <c r="H5956" s="1632">
        <v>2012</v>
      </c>
      <c r="I5956" s="1634">
        <v>5289.7625599999992</v>
      </c>
      <c r="J5956" s="1632">
        <f t="shared" si="314"/>
        <v>100</v>
      </c>
      <c r="K5956" s="1634">
        <f t="shared" si="305"/>
        <v>0</v>
      </c>
      <c r="L5956" s="1632"/>
      <c r="M5956" s="1632"/>
      <c r="N5956" s="1635">
        <f t="shared" si="315"/>
        <v>0</v>
      </c>
      <c r="O5956" s="2111"/>
      <c r="P5956" s="2111"/>
      <c r="Q5956" s="2111">
        <f t="shared" si="316"/>
        <v>0</v>
      </c>
      <c r="R5956" s="2416"/>
    </row>
    <row r="5957" spans="3:18" ht="14.25" customHeight="1">
      <c r="C5957" s="1630">
        <v>106</v>
      </c>
      <c r="D5957" s="1956" t="s">
        <v>3788</v>
      </c>
      <c r="E5957" s="1631">
        <v>10</v>
      </c>
      <c r="F5957" s="1632" t="s">
        <v>508</v>
      </c>
      <c r="G5957" s="1748">
        <v>4</v>
      </c>
      <c r="H5957" s="1632">
        <v>2012</v>
      </c>
      <c r="I5957" s="1634">
        <v>357.048</v>
      </c>
      <c r="J5957" s="1632">
        <f t="shared" si="314"/>
        <v>100</v>
      </c>
      <c r="K5957" s="1634">
        <f t="shared" si="305"/>
        <v>0</v>
      </c>
      <c r="L5957" s="1632"/>
      <c r="M5957" s="1632"/>
      <c r="N5957" s="1635">
        <f t="shared" si="315"/>
        <v>0</v>
      </c>
      <c r="O5957" s="2111"/>
      <c r="P5957" s="2111"/>
      <c r="Q5957" s="2111">
        <f t="shared" si="316"/>
        <v>0</v>
      </c>
      <c r="R5957" s="2416"/>
    </row>
    <row r="5958" spans="3:18" ht="14.25" customHeight="1">
      <c r="C5958" s="1630">
        <v>107</v>
      </c>
      <c r="D5958" s="1956" t="s">
        <v>5117</v>
      </c>
      <c r="E5958" s="1631">
        <v>10</v>
      </c>
      <c r="F5958" s="1632" t="s">
        <v>508</v>
      </c>
      <c r="G5958" s="1748">
        <v>3</v>
      </c>
      <c r="H5958" s="1632">
        <v>2022</v>
      </c>
      <c r="I5958" s="1634">
        <v>37100</v>
      </c>
      <c r="J5958" s="1632">
        <f t="shared" si="314"/>
        <v>40</v>
      </c>
      <c r="K5958" s="1634">
        <f t="shared" si="305"/>
        <v>22260</v>
      </c>
      <c r="L5958" s="1632"/>
      <c r="M5958" s="1632"/>
      <c r="N5958" s="1635">
        <f t="shared" si="315"/>
        <v>0</v>
      </c>
      <c r="O5958" s="2111"/>
      <c r="P5958" s="2111"/>
      <c r="Q5958" s="2111">
        <f t="shared" si="316"/>
        <v>0</v>
      </c>
      <c r="R5958" s="2416"/>
    </row>
    <row r="5959" spans="3:18" ht="14.25" customHeight="1">
      <c r="C5959" s="1630">
        <v>108</v>
      </c>
      <c r="D5959" s="1956" t="s">
        <v>2185</v>
      </c>
      <c r="E5959" s="1631">
        <v>10</v>
      </c>
      <c r="F5959" s="1632" t="s">
        <v>508</v>
      </c>
      <c r="G5959" s="1748">
        <v>4</v>
      </c>
      <c r="H5959" s="1632">
        <v>2022</v>
      </c>
      <c r="I5959" s="1634">
        <v>40168.75</v>
      </c>
      <c r="J5959" s="1632">
        <f t="shared" si="314"/>
        <v>40</v>
      </c>
      <c r="K5959" s="1634">
        <f t="shared" si="305"/>
        <v>24101.25</v>
      </c>
      <c r="L5959" s="1632"/>
      <c r="M5959" s="1632"/>
      <c r="N5959" s="1635">
        <f t="shared" si="315"/>
        <v>0</v>
      </c>
      <c r="O5959" s="2111"/>
      <c r="P5959" s="2111"/>
      <c r="Q5959" s="2111">
        <f t="shared" si="316"/>
        <v>0</v>
      </c>
      <c r="R5959" s="2416"/>
    </row>
    <row r="5960" spans="3:18" ht="14.25" customHeight="1">
      <c r="C5960" s="1630">
        <v>109</v>
      </c>
      <c r="D5960" s="1956" t="s">
        <v>5115</v>
      </c>
      <c r="E5960" s="1631">
        <v>10</v>
      </c>
      <c r="F5960" s="1632" t="s">
        <v>508</v>
      </c>
      <c r="G5960" s="1748">
        <v>1</v>
      </c>
      <c r="H5960" s="1632">
        <v>2022</v>
      </c>
      <c r="I5960" s="1634">
        <v>66086.95</v>
      </c>
      <c r="J5960" s="1632">
        <f t="shared" si="314"/>
        <v>40</v>
      </c>
      <c r="K5960" s="1634">
        <f t="shared" si="305"/>
        <v>39652.17</v>
      </c>
      <c r="L5960" s="1632"/>
      <c r="M5960" s="1632"/>
      <c r="N5960" s="1635">
        <f t="shared" si="315"/>
        <v>0</v>
      </c>
      <c r="O5960" s="2111"/>
      <c r="P5960" s="2111"/>
      <c r="Q5960" s="2111">
        <f t="shared" si="316"/>
        <v>0</v>
      </c>
      <c r="R5960" s="2416"/>
    </row>
    <row r="5961" spans="3:18" ht="14.25" customHeight="1">
      <c r="C5961" s="1630">
        <v>110</v>
      </c>
      <c r="D5961" s="1956" t="s">
        <v>6447</v>
      </c>
      <c r="E5961" s="1631">
        <v>10</v>
      </c>
      <c r="F5961" s="1632" t="s">
        <v>508</v>
      </c>
      <c r="G5961" s="1748">
        <v>4</v>
      </c>
      <c r="H5961" s="1632">
        <v>2022</v>
      </c>
      <c r="I5961" s="1634">
        <v>28571.43</v>
      </c>
      <c r="J5961" s="1632">
        <f t="shared" si="314"/>
        <v>40</v>
      </c>
      <c r="K5961" s="1634">
        <f t="shared" si="305"/>
        <v>17142.858</v>
      </c>
      <c r="L5961" s="1632"/>
      <c r="M5961" s="1632"/>
      <c r="N5961" s="1635">
        <f t="shared" si="315"/>
        <v>0</v>
      </c>
      <c r="O5961" s="2111"/>
      <c r="P5961" s="2111"/>
      <c r="Q5961" s="2111">
        <f t="shared" si="316"/>
        <v>0</v>
      </c>
      <c r="R5961" s="2416"/>
    </row>
    <row r="5962" spans="3:18" ht="14.25" customHeight="1">
      <c r="C5962" s="1630">
        <v>111</v>
      </c>
      <c r="D5962" s="1956" t="s">
        <v>2169</v>
      </c>
      <c r="E5962" s="1631">
        <v>10</v>
      </c>
      <c r="F5962" s="1632" t="s">
        <v>508</v>
      </c>
      <c r="G5962" s="1748">
        <v>1</v>
      </c>
      <c r="H5962" s="1632">
        <v>2022</v>
      </c>
      <c r="I5962" s="1634">
        <v>67500</v>
      </c>
      <c r="J5962" s="1632">
        <f t="shared" si="314"/>
        <v>40</v>
      </c>
      <c r="K5962" s="1634">
        <f t="shared" si="305"/>
        <v>40500</v>
      </c>
      <c r="L5962" s="1632"/>
      <c r="M5962" s="1632"/>
      <c r="N5962" s="1635">
        <f t="shared" si="315"/>
        <v>0</v>
      </c>
      <c r="O5962" s="2111"/>
      <c r="P5962" s="2111"/>
      <c r="Q5962" s="2111">
        <f t="shared" si="316"/>
        <v>0</v>
      </c>
      <c r="R5962" s="2416"/>
    </row>
    <row r="5963" spans="3:18" ht="14.25" customHeight="1">
      <c r="C5963" s="1630">
        <v>112</v>
      </c>
      <c r="D5963" s="1956" t="s">
        <v>2162</v>
      </c>
      <c r="E5963" s="1631">
        <v>10</v>
      </c>
      <c r="F5963" s="1632" t="s">
        <v>508</v>
      </c>
      <c r="G5963" s="1748">
        <v>1</v>
      </c>
      <c r="H5963" s="1632">
        <v>2022</v>
      </c>
      <c r="I5963" s="1634">
        <v>16496</v>
      </c>
      <c r="J5963" s="1632">
        <f t="shared" si="314"/>
        <v>40</v>
      </c>
      <c r="K5963" s="1634">
        <f t="shared" si="305"/>
        <v>9897.5999999999985</v>
      </c>
      <c r="L5963" s="1632"/>
      <c r="M5963" s="1632"/>
      <c r="N5963" s="1635">
        <f t="shared" si="315"/>
        <v>0</v>
      </c>
      <c r="O5963" s="2111"/>
      <c r="P5963" s="2111"/>
      <c r="Q5963" s="2111">
        <f t="shared" si="316"/>
        <v>0</v>
      </c>
      <c r="R5963" s="2416"/>
    </row>
    <row r="5964" spans="3:18" ht="14.25" customHeight="1">
      <c r="C5964" s="1630">
        <v>113</v>
      </c>
      <c r="D5964" s="1956" t="s">
        <v>2980</v>
      </c>
      <c r="E5964" s="1631">
        <v>10</v>
      </c>
      <c r="F5964" s="1632" t="s">
        <v>508</v>
      </c>
      <c r="G5964" s="1748">
        <v>2</v>
      </c>
      <c r="H5964" s="1632">
        <v>2022</v>
      </c>
      <c r="I5964" s="1634">
        <v>23539</v>
      </c>
      <c r="J5964" s="1632">
        <f t="shared" si="314"/>
        <v>40</v>
      </c>
      <c r="K5964" s="1634">
        <f t="shared" si="305"/>
        <v>14123.4</v>
      </c>
      <c r="L5964" s="1632"/>
      <c r="M5964" s="1632"/>
      <c r="N5964" s="1635">
        <f t="shared" si="315"/>
        <v>0</v>
      </c>
      <c r="O5964" s="2111"/>
      <c r="P5964" s="2111"/>
      <c r="Q5964" s="2111">
        <f t="shared" si="316"/>
        <v>0</v>
      </c>
      <c r="R5964" s="2416"/>
    </row>
    <row r="5965" spans="3:18" ht="14.25" customHeight="1">
      <c r="C5965" s="1630">
        <v>114</v>
      </c>
      <c r="D5965" s="1956" t="s">
        <v>4174</v>
      </c>
      <c r="E5965" s="1631">
        <v>10</v>
      </c>
      <c r="F5965" s="1632" t="s">
        <v>508</v>
      </c>
      <c r="G5965" s="1748">
        <v>1</v>
      </c>
      <c r="H5965" s="1632">
        <v>2020</v>
      </c>
      <c r="I5965" s="1634">
        <v>67593.100000000006</v>
      </c>
      <c r="J5965" s="1632">
        <f t="shared" si="314"/>
        <v>60</v>
      </c>
      <c r="K5965" s="1634">
        <f t="shared" si="305"/>
        <v>27037.240000000005</v>
      </c>
      <c r="L5965" s="1632"/>
      <c r="M5965" s="1632"/>
      <c r="N5965" s="1635">
        <f t="shared" si="315"/>
        <v>0</v>
      </c>
      <c r="O5965" s="2111"/>
      <c r="P5965" s="2111"/>
      <c r="Q5965" s="2111">
        <f t="shared" si="316"/>
        <v>0</v>
      </c>
      <c r="R5965" s="2416"/>
    </row>
    <row r="5966" spans="3:18" ht="14.25" customHeight="1">
      <c r="C5966" s="1630">
        <v>115</v>
      </c>
      <c r="D5966" s="1956" t="s">
        <v>6448</v>
      </c>
      <c r="E5966" s="1631">
        <v>10</v>
      </c>
      <c r="F5966" s="1632" t="s">
        <v>508</v>
      </c>
      <c r="G5966" s="1748">
        <v>1</v>
      </c>
      <c r="H5966" s="1632">
        <v>2022</v>
      </c>
      <c r="I5966" s="1634">
        <v>70560</v>
      </c>
      <c r="J5966" s="1632">
        <f t="shared" si="314"/>
        <v>40</v>
      </c>
      <c r="K5966" s="1634">
        <f t="shared" si="305"/>
        <v>42336</v>
      </c>
      <c r="L5966" s="1632"/>
      <c r="M5966" s="1632"/>
      <c r="N5966" s="1635">
        <f t="shared" si="315"/>
        <v>0</v>
      </c>
      <c r="O5966" s="2111"/>
      <c r="P5966" s="2111"/>
      <c r="Q5966" s="2111">
        <f t="shared" si="316"/>
        <v>0</v>
      </c>
      <c r="R5966" s="2416"/>
    </row>
    <row r="5967" spans="3:18" ht="14.25" customHeight="1">
      <c r="C5967" s="1630">
        <v>116</v>
      </c>
      <c r="D5967" s="1956" t="s">
        <v>2402</v>
      </c>
      <c r="E5967" s="1631">
        <v>10</v>
      </c>
      <c r="F5967" s="1632" t="s">
        <v>508</v>
      </c>
      <c r="G5967" s="1748">
        <v>10</v>
      </c>
      <c r="H5967" s="1632">
        <v>2022</v>
      </c>
      <c r="I5967" s="1634">
        <v>24300</v>
      </c>
      <c r="J5967" s="1632">
        <f t="shared" si="314"/>
        <v>40</v>
      </c>
      <c r="K5967" s="1634">
        <f t="shared" si="305"/>
        <v>14580</v>
      </c>
      <c r="L5967" s="1632"/>
      <c r="M5967" s="1632"/>
      <c r="N5967" s="1635">
        <f t="shared" si="315"/>
        <v>0</v>
      </c>
      <c r="O5967" s="2111"/>
      <c r="P5967" s="2111"/>
      <c r="Q5967" s="2111">
        <f t="shared" si="316"/>
        <v>0</v>
      </c>
      <c r="R5967" s="2416"/>
    </row>
    <row r="5968" spans="3:18" ht="14.25" customHeight="1">
      <c r="C5968" s="1630">
        <v>117</v>
      </c>
      <c r="D5968" s="1956" t="s">
        <v>2186</v>
      </c>
      <c r="E5968" s="1631">
        <v>10</v>
      </c>
      <c r="F5968" s="1632" t="s">
        <v>508</v>
      </c>
      <c r="G5968" s="1748">
        <v>10</v>
      </c>
      <c r="H5968" s="1632">
        <v>2022</v>
      </c>
      <c r="I5968" s="1634">
        <v>12673.8</v>
      </c>
      <c r="J5968" s="1632">
        <f t="shared" si="314"/>
        <v>40</v>
      </c>
      <c r="K5968" s="1634">
        <f t="shared" si="305"/>
        <v>7604.2799999999988</v>
      </c>
      <c r="L5968" s="1632"/>
      <c r="M5968" s="1632"/>
      <c r="N5968" s="1635">
        <f t="shared" si="315"/>
        <v>0</v>
      </c>
      <c r="O5968" s="2111"/>
      <c r="P5968" s="2111"/>
      <c r="Q5968" s="2111">
        <f t="shared" si="316"/>
        <v>0</v>
      </c>
      <c r="R5968" s="2416"/>
    </row>
    <row r="5969" spans="3:18" ht="14.25" customHeight="1">
      <c r="C5969" s="1630">
        <v>118</v>
      </c>
      <c r="D5969" s="1956" t="s">
        <v>6449</v>
      </c>
      <c r="E5969" s="1631">
        <v>10</v>
      </c>
      <c r="F5969" s="1632" t="s">
        <v>508</v>
      </c>
      <c r="G5969" s="1748">
        <v>1</v>
      </c>
      <c r="H5969" s="1632">
        <v>2022</v>
      </c>
      <c r="I5969" s="1634">
        <v>70560</v>
      </c>
      <c r="J5969" s="1632">
        <f t="shared" si="314"/>
        <v>40</v>
      </c>
      <c r="K5969" s="1634">
        <f t="shared" si="305"/>
        <v>42336</v>
      </c>
      <c r="L5969" s="1632"/>
      <c r="M5969" s="1632"/>
      <c r="N5969" s="1635">
        <f t="shared" si="315"/>
        <v>0</v>
      </c>
      <c r="O5969" s="2111"/>
      <c r="P5969" s="2111"/>
      <c r="Q5969" s="2111">
        <f t="shared" si="316"/>
        <v>0</v>
      </c>
      <c r="R5969" s="2416"/>
    </row>
    <row r="5970" spans="3:18" ht="14.25" customHeight="1">
      <c r="C5970" s="1630">
        <v>119</v>
      </c>
      <c r="D5970" s="1956" t="s">
        <v>5115</v>
      </c>
      <c r="E5970" s="1631">
        <v>10</v>
      </c>
      <c r="F5970" s="1632" t="s">
        <v>508</v>
      </c>
      <c r="G5970" s="1748">
        <v>1</v>
      </c>
      <c r="H5970" s="1632">
        <v>2022</v>
      </c>
      <c r="I5970" s="1634">
        <v>66086.95</v>
      </c>
      <c r="J5970" s="1632">
        <f t="shared" si="314"/>
        <v>40</v>
      </c>
      <c r="K5970" s="1634">
        <f t="shared" si="305"/>
        <v>39652.17</v>
      </c>
      <c r="L5970" s="1632"/>
      <c r="M5970" s="1632"/>
      <c r="N5970" s="1635">
        <f t="shared" si="315"/>
        <v>0</v>
      </c>
      <c r="O5970" s="2111"/>
      <c r="P5970" s="2111"/>
      <c r="Q5970" s="2111">
        <f t="shared" si="316"/>
        <v>0</v>
      </c>
      <c r="R5970" s="2416"/>
    </row>
    <row r="5971" spans="3:18" ht="14.25" customHeight="1">
      <c r="C5971" s="1630">
        <v>120</v>
      </c>
      <c r="D5971" s="1956" t="s">
        <v>2230</v>
      </c>
      <c r="E5971" s="1631">
        <v>10</v>
      </c>
      <c r="F5971" s="1632" t="s">
        <v>508</v>
      </c>
      <c r="G5971" s="1748">
        <v>2</v>
      </c>
      <c r="H5971" s="1632">
        <v>2022</v>
      </c>
      <c r="I5971" s="1634">
        <v>31350</v>
      </c>
      <c r="J5971" s="1632">
        <f t="shared" si="314"/>
        <v>40</v>
      </c>
      <c r="K5971" s="1634">
        <f t="shared" si="305"/>
        <v>18810</v>
      </c>
      <c r="L5971" s="1632"/>
      <c r="M5971" s="1632"/>
      <c r="N5971" s="1635">
        <f t="shared" si="315"/>
        <v>0</v>
      </c>
      <c r="O5971" s="2111"/>
      <c r="P5971" s="2111"/>
      <c r="Q5971" s="2111">
        <f t="shared" si="316"/>
        <v>0</v>
      </c>
      <c r="R5971" s="2416"/>
    </row>
    <row r="5972" spans="3:18" ht="14.25" customHeight="1">
      <c r="C5972" s="1630">
        <v>121</v>
      </c>
      <c r="D5972" s="1956" t="s">
        <v>5124</v>
      </c>
      <c r="E5972" s="1631">
        <v>10</v>
      </c>
      <c r="F5972" s="1632" t="s">
        <v>508</v>
      </c>
      <c r="G5972" s="1748">
        <v>15</v>
      </c>
      <c r="H5972" s="1632">
        <v>2022</v>
      </c>
      <c r="I5972" s="1634">
        <v>11825.58</v>
      </c>
      <c r="J5972" s="1632">
        <f t="shared" si="314"/>
        <v>40</v>
      </c>
      <c r="K5972" s="1634">
        <f t="shared" ref="K5972:K6035" si="317">IF(J5972=100,0,I5972-I5972*J5972%)</f>
        <v>7095.348</v>
      </c>
      <c r="L5972" s="1632"/>
      <c r="M5972" s="1632"/>
      <c r="N5972" s="1635">
        <f t="shared" si="315"/>
        <v>0</v>
      </c>
      <c r="O5972" s="2111"/>
      <c r="P5972" s="2111"/>
      <c r="Q5972" s="2111">
        <f t="shared" si="316"/>
        <v>0</v>
      </c>
      <c r="R5972" s="2416"/>
    </row>
    <row r="5973" spans="3:18" ht="14.25" customHeight="1">
      <c r="C5973" s="1630">
        <v>122</v>
      </c>
      <c r="D5973" s="1956" t="s">
        <v>5151</v>
      </c>
      <c r="E5973" s="1631">
        <v>10</v>
      </c>
      <c r="F5973" s="1632" t="s">
        <v>508</v>
      </c>
      <c r="G5973" s="1748">
        <v>1</v>
      </c>
      <c r="H5973" s="1632">
        <v>2023</v>
      </c>
      <c r="I5973" s="1634">
        <v>69794.399999999994</v>
      </c>
      <c r="J5973" s="1632">
        <f t="shared" si="314"/>
        <v>30</v>
      </c>
      <c r="K5973" s="1634">
        <f t="shared" si="317"/>
        <v>48856.08</v>
      </c>
      <c r="L5973" s="1632"/>
      <c r="M5973" s="1632"/>
      <c r="N5973" s="1635">
        <f t="shared" si="315"/>
        <v>0</v>
      </c>
      <c r="O5973" s="2111"/>
      <c r="P5973" s="2111"/>
      <c r="Q5973" s="2111">
        <f t="shared" si="316"/>
        <v>0</v>
      </c>
      <c r="R5973" s="2416"/>
    </row>
    <row r="5974" spans="3:18" ht="14.25" customHeight="1">
      <c r="C5974" s="1630">
        <v>123</v>
      </c>
      <c r="D5974" s="1956" t="s">
        <v>5117</v>
      </c>
      <c r="E5974" s="1631">
        <v>10</v>
      </c>
      <c r="F5974" s="1632" t="s">
        <v>508</v>
      </c>
      <c r="G5974" s="1748">
        <v>1</v>
      </c>
      <c r="H5974" s="1632">
        <v>2023</v>
      </c>
      <c r="I5974" s="1634">
        <v>23200</v>
      </c>
      <c r="J5974" s="1632">
        <f t="shared" si="314"/>
        <v>30</v>
      </c>
      <c r="K5974" s="1634">
        <f t="shared" si="317"/>
        <v>16240</v>
      </c>
      <c r="L5974" s="1632"/>
      <c r="M5974" s="1632"/>
      <c r="N5974" s="1635">
        <f t="shared" si="315"/>
        <v>0</v>
      </c>
      <c r="O5974" s="2111"/>
      <c r="P5974" s="2111"/>
      <c r="Q5974" s="2111">
        <f t="shared" si="316"/>
        <v>0</v>
      </c>
      <c r="R5974" s="2416"/>
    </row>
    <row r="5975" spans="3:18" ht="14.25" customHeight="1">
      <c r="C5975" s="1630">
        <v>124</v>
      </c>
      <c r="D5975" s="1956" t="s">
        <v>2981</v>
      </c>
      <c r="E5975" s="1631">
        <v>10</v>
      </c>
      <c r="F5975" s="1632" t="s">
        <v>508</v>
      </c>
      <c r="G5975" s="1748">
        <v>4</v>
      </c>
      <c r="H5975" s="1632">
        <v>2023</v>
      </c>
      <c r="I5975" s="1634">
        <v>18160</v>
      </c>
      <c r="J5975" s="1632">
        <f t="shared" si="314"/>
        <v>30</v>
      </c>
      <c r="K5975" s="1634">
        <f t="shared" si="317"/>
        <v>12712</v>
      </c>
      <c r="L5975" s="1632"/>
      <c r="M5975" s="1632"/>
      <c r="N5975" s="1635">
        <f t="shared" si="315"/>
        <v>0</v>
      </c>
      <c r="O5975" s="2111"/>
      <c r="P5975" s="2111"/>
      <c r="Q5975" s="2111">
        <f t="shared" si="316"/>
        <v>0</v>
      </c>
      <c r="R5975" s="2416"/>
    </row>
    <row r="5976" spans="3:18" ht="14.25" customHeight="1">
      <c r="C5976" s="1630">
        <v>125</v>
      </c>
      <c r="D5976" s="1956" t="s">
        <v>6450</v>
      </c>
      <c r="E5976" s="1631">
        <v>10</v>
      </c>
      <c r="F5976" s="1632" t="s">
        <v>508</v>
      </c>
      <c r="G5976" s="1748">
        <v>2</v>
      </c>
      <c r="H5976" s="1632">
        <v>2023</v>
      </c>
      <c r="I5976" s="1634">
        <v>22998.69</v>
      </c>
      <c r="J5976" s="1632">
        <f t="shared" si="314"/>
        <v>30</v>
      </c>
      <c r="K5976" s="1634">
        <f t="shared" si="317"/>
        <v>16099.082999999999</v>
      </c>
      <c r="L5976" s="1632"/>
      <c r="M5976" s="1632"/>
      <c r="N5976" s="1635">
        <f t="shared" si="315"/>
        <v>0</v>
      </c>
      <c r="O5976" s="2111"/>
      <c r="P5976" s="2111"/>
      <c r="Q5976" s="2111">
        <f t="shared" si="316"/>
        <v>0</v>
      </c>
      <c r="R5976" s="2416"/>
    </row>
    <row r="5977" spans="3:18" ht="14.25" customHeight="1">
      <c r="C5977" s="1630">
        <v>126</v>
      </c>
      <c r="D5977" s="1956" t="s">
        <v>5151</v>
      </c>
      <c r="E5977" s="1631">
        <v>10</v>
      </c>
      <c r="F5977" s="1632" t="s">
        <v>508</v>
      </c>
      <c r="G5977" s="1748">
        <v>1</v>
      </c>
      <c r="H5977" s="1632">
        <v>2023</v>
      </c>
      <c r="I5977" s="1634">
        <v>69794.399999999994</v>
      </c>
      <c r="J5977" s="1632">
        <f t="shared" si="314"/>
        <v>30</v>
      </c>
      <c r="K5977" s="1634">
        <f t="shared" si="317"/>
        <v>48856.08</v>
      </c>
      <c r="L5977" s="1632"/>
      <c r="M5977" s="1632"/>
      <c r="N5977" s="1635">
        <f t="shared" si="315"/>
        <v>0</v>
      </c>
      <c r="O5977" s="2111"/>
      <c r="P5977" s="2111"/>
      <c r="Q5977" s="2111">
        <f t="shared" si="316"/>
        <v>0</v>
      </c>
      <c r="R5977" s="2416"/>
    </row>
    <row r="5978" spans="3:18" ht="14.25" customHeight="1">
      <c r="C5978" s="1630">
        <v>127</v>
      </c>
      <c r="D5978" s="1956" t="s">
        <v>2185</v>
      </c>
      <c r="E5978" s="1631">
        <v>10</v>
      </c>
      <c r="F5978" s="1632" t="s">
        <v>508</v>
      </c>
      <c r="G5978" s="1748">
        <v>5</v>
      </c>
      <c r="H5978" s="1632">
        <v>2023</v>
      </c>
      <c r="I5978" s="1634">
        <v>27671.84</v>
      </c>
      <c r="J5978" s="1632">
        <f t="shared" si="314"/>
        <v>30</v>
      </c>
      <c r="K5978" s="1634">
        <f t="shared" si="317"/>
        <v>19370.288</v>
      </c>
      <c r="L5978" s="1632"/>
      <c r="M5978" s="1632"/>
      <c r="N5978" s="1635">
        <f t="shared" si="315"/>
        <v>0</v>
      </c>
      <c r="O5978" s="2111"/>
      <c r="P5978" s="2111"/>
      <c r="Q5978" s="2111">
        <f t="shared" si="316"/>
        <v>0</v>
      </c>
      <c r="R5978" s="2416"/>
    </row>
    <row r="5979" spans="3:18" ht="14.25" customHeight="1">
      <c r="C5979" s="1630">
        <v>128</v>
      </c>
      <c r="D5979" s="1956" t="s">
        <v>6451</v>
      </c>
      <c r="E5979" s="1631">
        <v>10</v>
      </c>
      <c r="F5979" s="1632" t="s">
        <v>508</v>
      </c>
      <c r="G5979" s="1748">
        <v>1</v>
      </c>
      <c r="H5979" s="1632">
        <v>2021</v>
      </c>
      <c r="I5979" s="1634">
        <v>113700</v>
      </c>
      <c r="J5979" s="1632">
        <f t="shared" si="314"/>
        <v>50</v>
      </c>
      <c r="K5979" s="1634">
        <f t="shared" si="317"/>
        <v>56850</v>
      </c>
      <c r="L5979" s="1632"/>
      <c r="M5979" s="1632"/>
      <c r="N5979" s="1635">
        <f t="shared" si="315"/>
        <v>0</v>
      </c>
      <c r="O5979" s="2111"/>
      <c r="P5979" s="2111"/>
      <c r="Q5979" s="2111">
        <f t="shared" si="316"/>
        <v>0</v>
      </c>
      <c r="R5979" s="2416"/>
    </row>
    <row r="5980" spans="3:18" ht="14.25" customHeight="1">
      <c r="C5980" s="1630">
        <v>129</v>
      </c>
      <c r="D5980" s="1956" t="s">
        <v>6155</v>
      </c>
      <c r="E5980" s="1631">
        <v>10</v>
      </c>
      <c r="F5980" s="1632" t="s">
        <v>508</v>
      </c>
      <c r="G5980" s="1748">
        <v>4</v>
      </c>
      <c r="H5980" s="1632">
        <v>2023</v>
      </c>
      <c r="I5980" s="1634">
        <v>48960</v>
      </c>
      <c r="J5980" s="1632">
        <f t="shared" si="314"/>
        <v>30</v>
      </c>
      <c r="K5980" s="1634">
        <f t="shared" si="317"/>
        <v>34272</v>
      </c>
      <c r="L5980" s="1632"/>
      <c r="M5980" s="1632"/>
      <c r="N5980" s="1635">
        <f t="shared" si="315"/>
        <v>0</v>
      </c>
      <c r="O5980" s="2111"/>
      <c r="P5980" s="2111"/>
      <c r="Q5980" s="2111">
        <f t="shared" si="316"/>
        <v>0</v>
      </c>
      <c r="R5980" s="2416"/>
    </row>
    <row r="5981" spans="3:18" ht="14.25" customHeight="1">
      <c r="C5981" s="1630">
        <v>130</v>
      </c>
      <c r="D5981" s="1956" t="s">
        <v>6452</v>
      </c>
      <c r="E5981" s="1631">
        <v>10</v>
      </c>
      <c r="F5981" s="1632" t="s">
        <v>508</v>
      </c>
      <c r="G5981" s="1748">
        <v>1</v>
      </c>
      <c r="H5981" s="1632">
        <v>2022</v>
      </c>
      <c r="I5981" s="1634">
        <v>69794.399999999994</v>
      </c>
      <c r="J5981" s="1632">
        <f t="shared" si="314"/>
        <v>40</v>
      </c>
      <c r="K5981" s="1634">
        <f t="shared" si="317"/>
        <v>41876.639999999999</v>
      </c>
      <c r="L5981" s="1632"/>
      <c r="M5981" s="1632"/>
      <c r="N5981" s="1635">
        <f t="shared" si="315"/>
        <v>0</v>
      </c>
      <c r="O5981" s="2111"/>
      <c r="P5981" s="2111"/>
      <c r="Q5981" s="2111">
        <f t="shared" si="316"/>
        <v>0</v>
      </c>
      <c r="R5981" s="2416"/>
    </row>
    <row r="5982" spans="3:18" ht="14.25" customHeight="1">
      <c r="C5982" s="1630">
        <v>131</v>
      </c>
      <c r="D5982" s="1956" t="s">
        <v>6453</v>
      </c>
      <c r="E5982" s="1631">
        <v>10</v>
      </c>
      <c r="F5982" s="1632" t="s">
        <v>6426</v>
      </c>
      <c r="G5982" s="1748">
        <v>81</v>
      </c>
      <c r="H5982" s="1632">
        <v>2023</v>
      </c>
      <c r="I5982" s="1634">
        <v>13965</v>
      </c>
      <c r="J5982" s="1632">
        <f t="shared" si="314"/>
        <v>30</v>
      </c>
      <c r="K5982" s="1634">
        <f t="shared" si="317"/>
        <v>9775.5</v>
      </c>
      <c r="L5982" s="1632"/>
      <c r="M5982" s="1632"/>
      <c r="N5982" s="1635">
        <f t="shared" si="315"/>
        <v>0</v>
      </c>
      <c r="O5982" s="2111"/>
      <c r="P5982" s="2111"/>
      <c r="Q5982" s="2111">
        <f t="shared" si="316"/>
        <v>0</v>
      </c>
      <c r="R5982" s="2416"/>
    </row>
    <row r="5983" spans="3:18" ht="14.25" customHeight="1">
      <c r="C5983" s="1630">
        <v>132</v>
      </c>
      <c r="D5983" s="1956" t="s">
        <v>6454</v>
      </c>
      <c r="E5983" s="1631">
        <v>10</v>
      </c>
      <c r="F5983" s="1632" t="s">
        <v>6426</v>
      </c>
      <c r="G5983" s="1748">
        <v>171.77</v>
      </c>
      <c r="H5983" s="1632">
        <v>2023</v>
      </c>
      <c r="I5983" s="1634">
        <v>19833</v>
      </c>
      <c r="J5983" s="1632">
        <f t="shared" si="314"/>
        <v>30</v>
      </c>
      <c r="K5983" s="1634">
        <f t="shared" si="317"/>
        <v>13883.1</v>
      </c>
      <c r="L5983" s="1632"/>
      <c r="M5983" s="1632"/>
      <c r="N5983" s="1635">
        <f t="shared" si="315"/>
        <v>0</v>
      </c>
      <c r="O5983" s="2111"/>
      <c r="P5983" s="2111"/>
      <c r="Q5983" s="2111">
        <f t="shared" si="316"/>
        <v>0</v>
      </c>
      <c r="R5983" s="2416"/>
    </row>
    <row r="5984" spans="3:18" ht="14.25" customHeight="1">
      <c r="C5984" s="1630">
        <v>133</v>
      </c>
      <c r="D5984" s="1956" t="s">
        <v>5208</v>
      </c>
      <c r="E5984" s="1631">
        <v>10</v>
      </c>
      <c r="F5984" s="1632" t="s">
        <v>508</v>
      </c>
      <c r="G5984" s="1748">
        <v>2</v>
      </c>
      <c r="H5984" s="1632">
        <v>2023</v>
      </c>
      <c r="I5984" s="1634">
        <v>59362.49</v>
      </c>
      <c r="J5984" s="1632">
        <f t="shared" si="314"/>
        <v>30</v>
      </c>
      <c r="K5984" s="1634">
        <f t="shared" si="317"/>
        <v>41553.743000000002</v>
      </c>
      <c r="L5984" s="1632"/>
      <c r="M5984" s="1632"/>
      <c r="N5984" s="1635">
        <f t="shared" si="315"/>
        <v>0</v>
      </c>
      <c r="O5984" s="2111"/>
      <c r="P5984" s="2111"/>
      <c r="Q5984" s="2111">
        <f t="shared" si="316"/>
        <v>0</v>
      </c>
      <c r="R5984" s="2416"/>
    </row>
    <row r="5985" spans="3:18" ht="14.25" customHeight="1">
      <c r="C5985" s="1630">
        <v>134</v>
      </c>
      <c r="D5985" s="1956" t="s">
        <v>4169</v>
      </c>
      <c r="E5985" s="1631">
        <v>10</v>
      </c>
      <c r="F5985" s="1632" t="s">
        <v>508</v>
      </c>
      <c r="G5985" s="1748">
        <v>2</v>
      </c>
      <c r="H5985" s="1632">
        <v>2023</v>
      </c>
      <c r="I5985" s="1634">
        <v>22050</v>
      </c>
      <c r="J5985" s="1632">
        <f t="shared" si="314"/>
        <v>30</v>
      </c>
      <c r="K5985" s="1634">
        <f t="shared" si="317"/>
        <v>15435</v>
      </c>
      <c r="L5985" s="1632"/>
      <c r="M5985" s="1632"/>
      <c r="N5985" s="1635">
        <f t="shared" si="315"/>
        <v>0</v>
      </c>
      <c r="O5985" s="2111"/>
      <c r="P5985" s="2111"/>
      <c r="Q5985" s="2111">
        <f t="shared" si="316"/>
        <v>0</v>
      </c>
      <c r="R5985" s="2416"/>
    </row>
    <row r="5986" spans="3:18" ht="14.25" customHeight="1">
      <c r="C5986" s="1630">
        <v>135</v>
      </c>
      <c r="D5986" s="1956" t="s">
        <v>6455</v>
      </c>
      <c r="E5986" s="1631">
        <v>10</v>
      </c>
      <c r="F5986" s="1632" t="s">
        <v>6426</v>
      </c>
      <c r="G5986" s="1748">
        <v>30.73</v>
      </c>
      <c r="H5986" s="1632">
        <v>2023</v>
      </c>
      <c r="I5986" s="1634">
        <v>19833</v>
      </c>
      <c r="J5986" s="1632">
        <f t="shared" si="314"/>
        <v>30</v>
      </c>
      <c r="K5986" s="1634">
        <f t="shared" si="317"/>
        <v>13883.1</v>
      </c>
      <c r="L5986" s="1632"/>
      <c r="M5986" s="1632"/>
      <c r="N5986" s="1635">
        <f t="shared" si="315"/>
        <v>0</v>
      </c>
      <c r="O5986" s="2111"/>
      <c r="P5986" s="2111"/>
      <c r="Q5986" s="2111">
        <f t="shared" si="316"/>
        <v>0</v>
      </c>
      <c r="R5986" s="2417"/>
    </row>
    <row r="5987" spans="3:18" ht="14.25" customHeight="1">
      <c r="C5987" s="1636">
        <v>1</v>
      </c>
      <c r="D5987" s="1957" t="s">
        <v>3146</v>
      </c>
      <c r="E5987" s="1637">
        <v>10</v>
      </c>
      <c r="F5987" s="1638" t="s">
        <v>508</v>
      </c>
      <c r="G5987" s="1749">
        <v>2</v>
      </c>
      <c r="H5987" s="1638">
        <v>1980</v>
      </c>
      <c r="I5987" s="1640">
        <v>19.100000000000001</v>
      </c>
      <c r="J5987" s="1638">
        <v>100</v>
      </c>
      <c r="K5987" s="1640">
        <f t="shared" si="317"/>
        <v>0</v>
      </c>
      <c r="L5987" s="1638"/>
      <c r="M5987" s="1638"/>
      <c r="N5987" s="1641">
        <f t="shared" si="315"/>
        <v>0</v>
      </c>
      <c r="O5987" s="2112"/>
      <c r="P5987" s="2112"/>
      <c r="Q5987" s="2112">
        <f t="shared" si="316"/>
        <v>0</v>
      </c>
      <c r="R5987" s="2418" t="s">
        <v>7996</v>
      </c>
    </row>
    <row r="5988" spans="3:18" ht="14.25" customHeight="1">
      <c r="C5988" s="1636">
        <v>2</v>
      </c>
      <c r="D5988" s="1957" t="s">
        <v>2700</v>
      </c>
      <c r="E5988" s="1637">
        <v>10</v>
      </c>
      <c r="F5988" s="1638" t="s">
        <v>508</v>
      </c>
      <c r="G5988" s="1749">
        <v>8</v>
      </c>
      <c r="H5988" s="1638">
        <v>2004</v>
      </c>
      <c r="I5988" s="1640">
        <v>1520</v>
      </c>
      <c r="J5988" s="1638">
        <v>100</v>
      </c>
      <c r="K5988" s="1640">
        <f t="shared" si="317"/>
        <v>0</v>
      </c>
      <c r="L5988" s="1638"/>
      <c r="M5988" s="1638"/>
      <c r="N5988" s="1641">
        <f t="shared" si="315"/>
        <v>0</v>
      </c>
      <c r="O5988" s="2112"/>
      <c r="P5988" s="2112"/>
      <c r="Q5988" s="2112">
        <f t="shared" si="316"/>
        <v>0</v>
      </c>
      <c r="R5988" s="2419"/>
    </row>
    <row r="5989" spans="3:18" ht="14.25" customHeight="1">
      <c r="C5989" s="1636">
        <v>3</v>
      </c>
      <c r="D5989" s="1957" t="s">
        <v>3147</v>
      </c>
      <c r="E5989" s="1637">
        <v>10</v>
      </c>
      <c r="F5989" s="1638" t="s">
        <v>508</v>
      </c>
      <c r="G5989" s="1749">
        <v>8</v>
      </c>
      <c r="H5989" s="1638">
        <v>2004</v>
      </c>
      <c r="I5989" s="1640">
        <v>608</v>
      </c>
      <c r="J5989" s="1638">
        <v>100</v>
      </c>
      <c r="K5989" s="1640">
        <f t="shared" si="317"/>
        <v>0</v>
      </c>
      <c r="L5989" s="1638"/>
      <c r="M5989" s="1638"/>
      <c r="N5989" s="1641">
        <f t="shared" si="315"/>
        <v>0</v>
      </c>
      <c r="O5989" s="2112"/>
      <c r="P5989" s="2112"/>
      <c r="Q5989" s="2112">
        <f t="shared" si="316"/>
        <v>0</v>
      </c>
      <c r="R5989" s="2419"/>
    </row>
    <row r="5990" spans="3:18" ht="14.25" customHeight="1">
      <c r="C5990" s="1636">
        <v>4</v>
      </c>
      <c r="D5990" s="1957" t="s">
        <v>2936</v>
      </c>
      <c r="E5990" s="1637">
        <v>10</v>
      </c>
      <c r="F5990" s="1638" t="s">
        <v>508</v>
      </c>
      <c r="G5990" s="1749">
        <v>8</v>
      </c>
      <c r="H5990" s="1638">
        <v>2004</v>
      </c>
      <c r="I5990" s="1640">
        <v>484</v>
      </c>
      <c r="J5990" s="1638">
        <v>100</v>
      </c>
      <c r="K5990" s="1640">
        <f t="shared" si="317"/>
        <v>0</v>
      </c>
      <c r="L5990" s="1638"/>
      <c r="M5990" s="1638"/>
      <c r="N5990" s="1641">
        <f t="shared" si="315"/>
        <v>0</v>
      </c>
      <c r="O5990" s="2112"/>
      <c r="P5990" s="2112"/>
      <c r="Q5990" s="2112">
        <f t="shared" si="316"/>
        <v>0</v>
      </c>
      <c r="R5990" s="2419"/>
    </row>
    <row r="5991" spans="3:18" ht="14.25" customHeight="1">
      <c r="C5991" s="1636">
        <v>5</v>
      </c>
      <c r="D5991" s="1957" t="s">
        <v>3148</v>
      </c>
      <c r="E5991" s="1637">
        <v>10</v>
      </c>
      <c r="F5991" s="1638" t="s">
        <v>508</v>
      </c>
      <c r="G5991" s="1749">
        <v>23</v>
      </c>
      <c r="H5991" s="1638">
        <v>2004</v>
      </c>
      <c r="I5991" s="1640">
        <v>1311</v>
      </c>
      <c r="J5991" s="1638">
        <v>100</v>
      </c>
      <c r="K5991" s="1640">
        <f t="shared" si="317"/>
        <v>0</v>
      </c>
      <c r="L5991" s="1638"/>
      <c r="M5991" s="1638"/>
      <c r="N5991" s="1641">
        <f t="shared" si="315"/>
        <v>0</v>
      </c>
      <c r="O5991" s="2112"/>
      <c r="P5991" s="2112"/>
      <c r="Q5991" s="2112">
        <f t="shared" si="316"/>
        <v>0</v>
      </c>
      <c r="R5991" s="2419"/>
    </row>
    <row r="5992" spans="3:18" ht="14.25" customHeight="1">
      <c r="C5992" s="1636">
        <v>6</v>
      </c>
      <c r="D5992" s="1957" t="s">
        <v>3149</v>
      </c>
      <c r="E5992" s="1637">
        <v>10</v>
      </c>
      <c r="F5992" s="1638" t="s">
        <v>508</v>
      </c>
      <c r="G5992" s="1749">
        <v>31</v>
      </c>
      <c r="H5992" s="1638">
        <v>2004</v>
      </c>
      <c r="I5992" s="1640">
        <v>1953</v>
      </c>
      <c r="J5992" s="1638">
        <v>100</v>
      </c>
      <c r="K5992" s="1640">
        <f t="shared" si="317"/>
        <v>0</v>
      </c>
      <c r="L5992" s="1638"/>
      <c r="M5992" s="1638"/>
      <c r="N5992" s="1641">
        <f t="shared" si="315"/>
        <v>0</v>
      </c>
      <c r="O5992" s="2112"/>
      <c r="P5992" s="2112"/>
      <c r="Q5992" s="2112">
        <f t="shared" si="316"/>
        <v>0</v>
      </c>
      <c r="R5992" s="2419"/>
    </row>
    <row r="5993" spans="3:18" ht="14.25" customHeight="1">
      <c r="C5993" s="1636">
        <v>7</v>
      </c>
      <c r="D5993" s="1957" t="s">
        <v>3150</v>
      </c>
      <c r="E5993" s="1637">
        <v>10</v>
      </c>
      <c r="F5993" s="1638" t="s">
        <v>508</v>
      </c>
      <c r="G5993" s="1749">
        <v>10</v>
      </c>
      <c r="H5993" s="1638">
        <v>2004</v>
      </c>
      <c r="I5993" s="1640">
        <v>630</v>
      </c>
      <c r="J5993" s="1638">
        <v>100</v>
      </c>
      <c r="K5993" s="1640">
        <f t="shared" si="317"/>
        <v>0</v>
      </c>
      <c r="L5993" s="1638"/>
      <c r="M5993" s="1638"/>
      <c r="N5993" s="1641">
        <f t="shared" si="315"/>
        <v>0</v>
      </c>
      <c r="O5993" s="2112"/>
      <c r="P5993" s="2112"/>
      <c r="Q5993" s="2112">
        <f t="shared" si="316"/>
        <v>0</v>
      </c>
      <c r="R5993" s="2419"/>
    </row>
    <row r="5994" spans="3:18" ht="14.25" customHeight="1">
      <c r="C5994" s="1636">
        <v>8</v>
      </c>
      <c r="D5994" s="1957" t="s">
        <v>3151</v>
      </c>
      <c r="E5994" s="1637">
        <v>10</v>
      </c>
      <c r="F5994" s="1638" t="s">
        <v>508</v>
      </c>
      <c r="G5994" s="1749">
        <v>1</v>
      </c>
      <c r="H5994" s="1638">
        <v>2004</v>
      </c>
      <c r="I5994" s="1640">
        <v>113</v>
      </c>
      <c r="J5994" s="1638">
        <v>100</v>
      </c>
      <c r="K5994" s="1640">
        <f t="shared" si="317"/>
        <v>0</v>
      </c>
      <c r="L5994" s="1638"/>
      <c r="M5994" s="1638"/>
      <c r="N5994" s="1641">
        <f t="shared" si="315"/>
        <v>0</v>
      </c>
      <c r="O5994" s="2112"/>
      <c r="P5994" s="2112"/>
      <c r="Q5994" s="2112">
        <f t="shared" si="316"/>
        <v>0</v>
      </c>
      <c r="R5994" s="2419"/>
    </row>
    <row r="5995" spans="3:18" ht="14.25" customHeight="1">
      <c r="C5995" s="1636">
        <v>9</v>
      </c>
      <c r="D5995" s="1957" t="s">
        <v>3152</v>
      </c>
      <c r="E5995" s="1637">
        <v>10</v>
      </c>
      <c r="F5995" s="1638" t="s">
        <v>508</v>
      </c>
      <c r="G5995" s="1749">
        <v>29</v>
      </c>
      <c r="H5995" s="1638">
        <v>2004</v>
      </c>
      <c r="I5995" s="1640">
        <v>3277</v>
      </c>
      <c r="J5995" s="1638">
        <v>100</v>
      </c>
      <c r="K5995" s="1640">
        <f t="shared" si="317"/>
        <v>0</v>
      </c>
      <c r="L5995" s="1638"/>
      <c r="M5995" s="1638"/>
      <c r="N5995" s="1641">
        <f t="shared" si="315"/>
        <v>0</v>
      </c>
      <c r="O5995" s="2112"/>
      <c r="P5995" s="2112"/>
      <c r="Q5995" s="2112">
        <f t="shared" si="316"/>
        <v>0</v>
      </c>
      <c r="R5995" s="2419"/>
    </row>
    <row r="5996" spans="3:18" ht="14.25" customHeight="1">
      <c r="C5996" s="1636">
        <v>10</v>
      </c>
      <c r="D5996" s="1957" t="s">
        <v>2945</v>
      </c>
      <c r="E5996" s="1637">
        <v>10</v>
      </c>
      <c r="F5996" s="1638" t="s">
        <v>508</v>
      </c>
      <c r="G5996" s="1749">
        <v>8</v>
      </c>
      <c r="H5996" s="1638">
        <v>2004</v>
      </c>
      <c r="I5996" s="1640">
        <v>904</v>
      </c>
      <c r="J5996" s="1638">
        <v>100</v>
      </c>
      <c r="K5996" s="1640">
        <f t="shared" si="317"/>
        <v>0</v>
      </c>
      <c r="L5996" s="1638"/>
      <c r="M5996" s="1638"/>
      <c r="N5996" s="1641">
        <f t="shared" si="315"/>
        <v>0</v>
      </c>
      <c r="O5996" s="2112"/>
      <c r="P5996" s="2112"/>
      <c r="Q5996" s="2112">
        <f t="shared" si="316"/>
        <v>0</v>
      </c>
      <c r="R5996" s="2419"/>
    </row>
    <row r="5997" spans="3:18" ht="14.25" customHeight="1">
      <c r="C5997" s="1636">
        <v>11</v>
      </c>
      <c r="D5997" s="1957" t="s">
        <v>3153</v>
      </c>
      <c r="E5997" s="1637">
        <v>10</v>
      </c>
      <c r="F5997" s="1638" t="s">
        <v>508</v>
      </c>
      <c r="G5997" s="1749">
        <v>8</v>
      </c>
      <c r="H5997" s="1638">
        <v>2004</v>
      </c>
      <c r="I5997" s="1640">
        <v>504</v>
      </c>
      <c r="J5997" s="1638">
        <v>100</v>
      </c>
      <c r="K5997" s="1640">
        <f t="shared" si="317"/>
        <v>0</v>
      </c>
      <c r="L5997" s="1638"/>
      <c r="M5997" s="1638"/>
      <c r="N5997" s="1641">
        <f t="shared" si="315"/>
        <v>0</v>
      </c>
      <c r="O5997" s="2112"/>
      <c r="P5997" s="2112"/>
      <c r="Q5997" s="2112">
        <f t="shared" si="316"/>
        <v>0</v>
      </c>
      <c r="R5997" s="2419"/>
    </row>
    <row r="5998" spans="3:18" ht="14.25" customHeight="1">
      <c r="C5998" s="1636">
        <v>12</v>
      </c>
      <c r="D5998" s="1957" t="s">
        <v>3154</v>
      </c>
      <c r="E5998" s="1637">
        <v>10</v>
      </c>
      <c r="F5998" s="1638" t="s">
        <v>508</v>
      </c>
      <c r="G5998" s="1749">
        <v>10</v>
      </c>
      <c r="H5998" s="1638">
        <v>2004</v>
      </c>
      <c r="I5998" s="1640">
        <v>695</v>
      </c>
      <c r="J5998" s="1638">
        <v>100</v>
      </c>
      <c r="K5998" s="1640">
        <f t="shared" si="317"/>
        <v>0</v>
      </c>
      <c r="L5998" s="1638"/>
      <c r="M5998" s="1638"/>
      <c r="N5998" s="1641">
        <f t="shared" si="315"/>
        <v>0</v>
      </c>
      <c r="O5998" s="2112"/>
      <c r="P5998" s="2112"/>
      <c r="Q5998" s="2112">
        <f t="shared" si="316"/>
        <v>0</v>
      </c>
      <c r="R5998" s="2419"/>
    </row>
    <row r="5999" spans="3:18" ht="14.25" customHeight="1">
      <c r="C5999" s="1636">
        <v>13</v>
      </c>
      <c r="D5999" s="1957" t="s">
        <v>3155</v>
      </c>
      <c r="E5999" s="1637">
        <v>10</v>
      </c>
      <c r="F5999" s="1638" t="s">
        <v>508</v>
      </c>
      <c r="G5999" s="1749">
        <v>12</v>
      </c>
      <c r="H5999" s="1638">
        <v>2004</v>
      </c>
      <c r="I5999" s="1640">
        <v>1746</v>
      </c>
      <c r="J5999" s="1638">
        <v>100</v>
      </c>
      <c r="K5999" s="1640">
        <f t="shared" si="317"/>
        <v>0</v>
      </c>
      <c r="L5999" s="1638"/>
      <c r="M5999" s="1638"/>
      <c r="N5999" s="1641">
        <f t="shared" si="315"/>
        <v>0</v>
      </c>
      <c r="O5999" s="2112"/>
      <c r="P5999" s="2112"/>
      <c r="Q5999" s="2112">
        <f t="shared" si="316"/>
        <v>0</v>
      </c>
      <c r="R5999" s="2419"/>
    </row>
    <row r="6000" spans="3:18" ht="14.25" customHeight="1">
      <c r="C6000" s="1636">
        <v>14</v>
      </c>
      <c r="D6000" s="1957" t="s">
        <v>3156</v>
      </c>
      <c r="E6000" s="1637">
        <v>10</v>
      </c>
      <c r="F6000" s="1638" t="s">
        <v>508</v>
      </c>
      <c r="G6000" s="1749">
        <v>2</v>
      </c>
      <c r="H6000" s="1638">
        <v>2004</v>
      </c>
      <c r="I6000" s="1640">
        <v>759</v>
      </c>
      <c r="J6000" s="1638">
        <v>100</v>
      </c>
      <c r="K6000" s="1640">
        <f t="shared" si="317"/>
        <v>0</v>
      </c>
      <c r="L6000" s="1638"/>
      <c r="M6000" s="1638"/>
      <c r="N6000" s="1641">
        <f t="shared" si="315"/>
        <v>0</v>
      </c>
      <c r="O6000" s="2112"/>
      <c r="P6000" s="2112"/>
      <c r="Q6000" s="2112">
        <f t="shared" si="316"/>
        <v>0</v>
      </c>
      <c r="R6000" s="2419"/>
    </row>
    <row r="6001" spans="3:18" ht="14.25" customHeight="1">
      <c r="C6001" s="1636">
        <v>15</v>
      </c>
      <c r="D6001" s="1957" t="s">
        <v>3157</v>
      </c>
      <c r="E6001" s="1637">
        <v>10</v>
      </c>
      <c r="F6001" s="1638" t="s">
        <v>508</v>
      </c>
      <c r="G6001" s="1749">
        <v>1</v>
      </c>
      <c r="H6001" s="1638">
        <v>2004</v>
      </c>
      <c r="I6001" s="1640">
        <v>696</v>
      </c>
      <c r="J6001" s="1638">
        <v>100</v>
      </c>
      <c r="K6001" s="1640">
        <f t="shared" si="317"/>
        <v>0</v>
      </c>
      <c r="L6001" s="1638"/>
      <c r="M6001" s="1638"/>
      <c r="N6001" s="1641">
        <f t="shared" si="315"/>
        <v>0</v>
      </c>
      <c r="O6001" s="2112"/>
      <c r="P6001" s="2112"/>
      <c r="Q6001" s="2112">
        <f t="shared" si="316"/>
        <v>0</v>
      </c>
      <c r="R6001" s="2419"/>
    </row>
    <row r="6002" spans="3:18" ht="14.25" customHeight="1">
      <c r="C6002" s="1636">
        <v>16</v>
      </c>
      <c r="D6002" s="1957" t="s">
        <v>2697</v>
      </c>
      <c r="E6002" s="1637">
        <v>10</v>
      </c>
      <c r="F6002" s="1638" t="s">
        <v>508</v>
      </c>
      <c r="G6002" s="1749">
        <v>4</v>
      </c>
      <c r="H6002" s="1638">
        <v>2004</v>
      </c>
      <c r="I6002" s="1640">
        <v>560</v>
      </c>
      <c r="J6002" s="1638">
        <v>100</v>
      </c>
      <c r="K6002" s="1640">
        <f t="shared" si="317"/>
        <v>0</v>
      </c>
      <c r="L6002" s="1638"/>
      <c r="M6002" s="1638"/>
      <c r="N6002" s="1641">
        <f t="shared" si="315"/>
        <v>0</v>
      </c>
      <c r="O6002" s="2112"/>
      <c r="P6002" s="2112"/>
      <c r="Q6002" s="2112">
        <f t="shared" si="316"/>
        <v>0</v>
      </c>
      <c r="R6002" s="2419"/>
    </row>
    <row r="6003" spans="3:18" ht="14.25" customHeight="1">
      <c r="C6003" s="1636">
        <v>17</v>
      </c>
      <c r="D6003" s="1957" t="s">
        <v>3158</v>
      </c>
      <c r="E6003" s="1637">
        <v>10</v>
      </c>
      <c r="F6003" s="1638" t="s">
        <v>508</v>
      </c>
      <c r="G6003" s="1749">
        <v>1</v>
      </c>
      <c r="H6003" s="1638">
        <v>2004</v>
      </c>
      <c r="I6003" s="1640">
        <v>500</v>
      </c>
      <c r="J6003" s="1638">
        <v>100</v>
      </c>
      <c r="K6003" s="1640">
        <f t="shared" si="317"/>
        <v>0</v>
      </c>
      <c r="L6003" s="1638"/>
      <c r="M6003" s="1638"/>
      <c r="N6003" s="1641">
        <f t="shared" si="315"/>
        <v>0</v>
      </c>
      <c r="O6003" s="2112"/>
      <c r="P6003" s="2112"/>
      <c r="Q6003" s="2112">
        <f t="shared" si="316"/>
        <v>0</v>
      </c>
      <c r="R6003" s="2419"/>
    </row>
    <row r="6004" spans="3:18" ht="14.25" customHeight="1">
      <c r="C6004" s="1636">
        <v>18</v>
      </c>
      <c r="D6004" s="1957" t="s">
        <v>3159</v>
      </c>
      <c r="E6004" s="1637">
        <v>10</v>
      </c>
      <c r="F6004" s="1638" t="s">
        <v>508</v>
      </c>
      <c r="G6004" s="1749">
        <v>3</v>
      </c>
      <c r="H6004" s="1638">
        <v>2004</v>
      </c>
      <c r="I6004" s="1640">
        <v>1200</v>
      </c>
      <c r="J6004" s="1638">
        <v>100</v>
      </c>
      <c r="K6004" s="1640">
        <f t="shared" si="317"/>
        <v>0</v>
      </c>
      <c r="L6004" s="1638"/>
      <c r="M6004" s="1638"/>
      <c r="N6004" s="1641">
        <f t="shared" si="315"/>
        <v>0</v>
      </c>
      <c r="O6004" s="2112"/>
      <c r="P6004" s="2112"/>
      <c r="Q6004" s="2112">
        <f t="shared" si="316"/>
        <v>0</v>
      </c>
      <c r="R6004" s="2419"/>
    </row>
    <row r="6005" spans="3:18" ht="14.25" customHeight="1">
      <c r="C6005" s="1636">
        <v>19</v>
      </c>
      <c r="D6005" s="1957" t="s">
        <v>3160</v>
      </c>
      <c r="E6005" s="1637">
        <v>10</v>
      </c>
      <c r="F6005" s="1638" t="s">
        <v>508</v>
      </c>
      <c r="G6005" s="1749">
        <v>4</v>
      </c>
      <c r="H6005" s="1638">
        <v>2004</v>
      </c>
      <c r="I6005" s="1640">
        <v>520</v>
      </c>
      <c r="J6005" s="1638">
        <v>100</v>
      </c>
      <c r="K6005" s="1640">
        <f t="shared" si="317"/>
        <v>0</v>
      </c>
      <c r="L6005" s="1638"/>
      <c r="M6005" s="1638"/>
      <c r="N6005" s="1641">
        <f t="shared" si="315"/>
        <v>0</v>
      </c>
      <c r="O6005" s="2112"/>
      <c r="P6005" s="2112"/>
      <c r="Q6005" s="2112">
        <f t="shared" si="316"/>
        <v>0</v>
      </c>
      <c r="R6005" s="2419"/>
    </row>
    <row r="6006" spans="3:18" ht="14.25" customHeight="1">
      <c r="C6006" s="1636">
        <v>20</v>
      </c>
      <c r="D6006" s="1957" t="s">
        <v>3161</v>
      </c>
      <c r="E6006" s="1637">
        <v>10</v>
      </c>
      <c r="F6006" s="1638" t="s">
        <v>508</v>
      </c>
      <c r="G6006" s="1749">
        <v>7</v>
      </c>
      <c r="H6006" s="1638">
        <v>2004</v>
      </c>
      <c r="I6006" s="1640">
        <v>665</v>
      </c>
      <c r="J6006" s="1638">
        <v>100</v>
      </c>
      <c r="K6006" s="1640">
        <f t="shared" si="317"/>
        <v>0</v>
      </c>
      <c r="L6006" s="1638"/>
      <c r="M6006" s="1638"/>
      <c r="N6006" s="1641">
        <f t="shared" si="315"/>
        <v>0</v>
      </c>
      <c r="O6006" s="2112"/>
      <c r="P6006" s="2112"/>
      <c r="Q6006" s="2112">
        <f t="shared" si="316"/>
        <v>0</v>
      </c>
      <c r="R6006" s="2419"/>
    </row>
    <row r="6007" spans="3:18" ht="14.25" customHeight="1">
      <c r="C6007" s="1636">
        <v>21</v>
      </c>
      <c r="D6007" s="1957" t="s">
        <v>3162</v>
      </c>
      <c r="E6007" s="1637">
        <v>10</v>
      </c>
      <c r="F6007" s="1638" t="s">
        <v>508</v>
      </c>
      <c r="G6007" s="1749">
        <v>7</v>
      </c>
      <c r="H6007" s="1638">
        <v>2004</v>
      </c>
      <c r="I6007" s="1640">
        <v>910</v>
      </c>
      <c r="J6007" s="1638">
        <v>100</v>
      </c>
      <c r="K6007" s="1640">
        <f t="shared" si="317"/>
        <v>0</v>
      </c>
      <c r="L6007" s="1638"/>
      <c r="M6007" s="1638"/>
      <c r="N6007" s="1641">
        <f t="shared" si="315"/>
        <v>0</v>
      </c>
      <c r="O6007" s="2112"/>
      <c r="P6007" s="2112"/>
      <c r="Q6007" s="2112">
        <f t="shared" si="316"/>
        <v>0</v>
      </c>
      <c r="R6007" s="2419"/>
    </row>
    <row r="6008" spans="3:18" ht="14.25" customHeight="1">
      <c r="C6008" s="1636">
        <v>22</v>
      </c>
      <c r="D6008" s="1957" t="s">
        <v>3163</v>
      </c>
      <c r="E6008" s="1637">
        <v>10</v>
      </c>
      <c r="F6008" s="1638" t="s">
        <v>508</v>
      </c>
      <c r="G6008" s="1749">
        <v>4</v>
      </c>
      <c r="H6008" s="1638">
        <v>2004</v>
      </c>
      <c r="I6008" s="1640">
        <v>640</v>
      </c>
      <c r="J6008" s="1638">
        <v>100</v>
      </c>
      <c r="K6008" s="1640">
        <f t="shared" si="317"/>
        <v>0</v>
      </c>
      <c r="L6008" s="1638"/>
      <c r="M6008" s="1638"/>
      <c r="N6008" s="1641">
        <f t="shared" si="315"/>
        <v>0</v>
      </c>
      <c r="O6008" s="2112"/>
      <c r="P6008" s="2112"/>
      <c r="Q6008" s="2112">
        <f t="shared" si="316"/>
        <v>0</v>
      </c>
      <c r="R6008" s="2419"/>
    </row>
    <row r="6009" spans="3:18" ht="14.25" customHeight="1">
      <c r="C6009" s="1636">
        <v>23</v>
      </c>
      <c r="D6009" s="1957" t="s">
        <v>3164</v>
      </c>
      <c r="E6009" s="1637">
        <v>10</v>
      </c>
      <c r="F6009" s="1638" t="s">
        <v>508</v>
      </c>
      <c r="G6009" s="1749">
        <v>17</v>
      </c>
      <c r="H6009" s="1638">
        <v>2004</v>
      </c>
      <c r="I6009" s="1640">
        <v>3570</v>
      </c>
      <c r="J6009" s="1638">
        <v>100</v>
      </c>
      <c r="K6009" s="1640">
        <f t="shared" si="317"/>
        <v>0</v>
      </c>
      <c r="L6009" s="1638"/>
      <c r="M6009" s="1638"/>
      <c r="N6009" s="1641">
        <f t="shared" si="315"/>
        <v>0</v>
      </c>
      <c r="O6009" s="2112"/>
      <c r="P6009" s="2112"/>
      <c r="Q6009" s="2112">
        <f t="shared" si="316"/>
        <v>0</v>
      </c>
      <c r="R6009" s="2419"/>
    </row>
    <row r="6010" spans="3:18" ht="14.25" customHeight="1">
      <c r="C6010" s="1636">
        <v>24</v>
      </c>
      <c r="D6010" s="1957" t="s">
        <v>3165</v>
      </c>
      <c r="E6010" s="1637">
        <v>10</v>
      </c>
      <c r="F6010" s="1638" t="s">
        <v>508</v>
      </c>
      <c r="G6010" s="1749">
        <v>1</v>
      </c>
      <c r="H6010" s="1638">
        <v>1970</v>
      </c>
      <c r="I6010" s="1640">
        <v>10.4</v>
      </c>
      <c r="J6010" s="1638">
        <v>100</v>
      </c>
      <c r="K6010" s="1640">
        <f t="shared" si="317"/>
        <v>0</v>
      </c>
      <c r="L6010" s="1638"/>
      <c r="M6010" s="1638"/>
      <c r="N6010" s="1641">
        <f t="shared" ref="N6010:N6073" si="318">+L6010*M6010</f>
        <v>0</v>
      </c>
      <c r="O6010" s="2112"/>
      <c r="P6010" s="2112"/>
      <c r="Q6010" s="2112">
        <f t="shared" ref="Q6010:Q6073" si="319">+O6010*P6010</f>
        <v>0</v>
      </c>
      <c r="R6010" s="2419"/>
    </row>
    <row r="6011" spans="3:18" ht="14.25" customHeight="1">
      <c r="C6011" s="1636">
        <v>25</v>
      </c>
      <c r="D6011" s="1957" t="s">
        <v>3166</v>
      </c>
      <c r="E6011" s="1637">
        <v>10</v>
      </c>
      <c r="F6011" s="1638" t="s">
        <v>508</v>
      </c>
      <c r="G6011" s="1749">
        <v>7</v>
      </c>
      <c r="H6011" s="1638">
        <v>2007</v>
      </c>
      <c r="I6011" s="1640">
        <v>840</v>
      </c>
      <c r="J6011" s="1638">
        <v>100</v>
      </c>
      <c r="K6011" s="1640">
        <f t="shared" si="317"/>
        <v>0</v>
      </c>
      <c r="L6011" s="1638"/>
      <c r="M6011" s="1638"/>
      <c r="N6011" s="1641">
        <f t="shared" si="318"/>
        <v>0</v>
      </c>
      <c r="O6011" s="2112"/>
      <c r="P6011" s="2112"/>
      <c r="Q6011" s="2112">
        <f t="shared" si="319"/>
        <v>0</v>
      </c>
      <c r="R6011" s="2419"/>
    </row>
    <row r="6012" spans="3:18" ht="14.25" customHeight="1">
      <c r="C6012" s="1636">
        <v>26</v>
      </c>
      <c r="D6012" s="1957" t="s">
        <v>3167</v>
      </c>
      <c r="E6012" s="1637">
        <v>10</v>
      </c>
      <c r="F6012" s="1638" t="s">
        <v>508</v>
      </c>
      <c r="G6012" s="1749">
        <v>1</v>
      </c>
      <c r="H6012" s="1638">
        <v>2007</v>
      </c>
      <c r="I6012" s="1640">
        <v>513</v>
      </c>
      <c r="J6012" s="1638">
        <v>100</v>
      </c>
      <c r="K6012" s="1640">
        <f t="shared" si="317"/>
        <v>0</v>
      </c>
      <c r="L6012" s="1638"/>
      <c r="M6012" s="1638"/>
      <c r="N6012" s="1641">
        <f t="shared" si="318"/>
        <v>0</v>
      </c>
      <c r="O6012" s="2112"/>
      <c r="P6012" s="2112"/>
      <c r="Q6012" s="2112">
        <f t="shared" si="319"/>
        <v>0</v>
      </c>
      <c r="R6012" s="2419"/>
    </row>
    <row r="6013" spans="3:18" ht="14.25" customHeight="1">
      <c r="C6013" s="1636">
        <v>27</v>
      </c>
      <c r="D6013" s="1957" t="s">
        <v>2937</v>
      </c>
      <c r="E6013" s="1637">
        <v>10</v>
      </c>
      <c r="F6013" s="1638" t="s">
        <v>508</v>
      </c>
      <c r="G6013" s="1749">
        <v>1</v>
      </c>
      <c r="H6013" s="1638">
        <v>2007</v>
      </c>
      <c r="I6013" s="1640">
        <v>150</v>
      </c>
      <c r="J6013" s="1638">
        <v>100</v>
      </c>
      <c r="K6013" s="1640">
        <f t="shared" si="317"/>
        <v>0</v>
      </c>
      <c r="L6013" s="1638"/>
      <c r="M6013" s="1638"/>
      <c r="N6013" s="1641">
        <f t="shared" si="318"/>
        <v>0</v>
      </c>
      <c r="O6013" s="2112"/>
      <c r="P6013" s="2112"/>
      <c r="Q6013" s="2112">
        <f t="shared" si="319"/>
        <v>0</v>
      </c>
      <c r="R6013" s="2419"/>
    </row>
    <row r="6014" spans="3:18" ht="14.25" customHeight="1">
      <c r="C6014" s="1636">
        <v>28</v>
      </c>
      <c r="D6014" s="1957" t="s">
        <v>3168</v>
      </c>
      <c r="E6014" s="1637">
        <v>10</v>
      </c>
      <c r="F6014" s="1638" t="s">
        <v>508</v>
      </c>
      <c r="G6014" s="1749">
        <v>1</v>
      </c>
      <c r="H6014" s="1638">
        <v>2007</v>
      </c>
      <c r="I6014" s="1640">
        <v>440</v>
      </c>
      <c r="J6014" s="1638">
        <v>100</v>
      </c>
      <c r="K6014" s="1640">
        <f t="shared" si="317"/>
        <v>0</v>
      </c>
      <c r="L6014" s="1638"/>
      <c r="M6014" s="1638"/>
      <c r="N6014" s="1641">
        <f t="shared" si="318"/>
        <v>0</v>
      </c>
      <c r="O6014" s="2112"/>
      <c r="P6014" s="2112"/>
      <c r="Q6014" s="2112">
        <f t="shared" si="319"/>
        <v>0</v>
      </c>
      <c r="R6014" s="2419"/>
    </row>
    <row r="6015" spans="3:18" ht="14.25" customHeight="1">
      <c r="C6015" s="1636">
        <v>29</v>
      </c>
      <c r="D6015" s="1957" t="s">
        <v>3169</v>
      </c>
      <c r="E6015" s="1637">
        <v>10</v>
      </c>
      <c r="F6015" s="1638" t="s">
        <v>508</v>
      </c>
      <c r="G6015" s="1749">
        <v>1</v>
      </c>
      <c r="H6015" s="1638">
        <v>2007</v>
      </c>
      <c r="I6015" s="1640">
        <v>207</v>
      </c>
      <c r="J6015" s="1638">
        <v>100</v>
      </c>
      <c r="K6015" s="1640">
        <f t="shared" si="317"/>
        <v>0</v>
      </c>
      <c r="L6015" s="1638"/>
      <c r="M6015" s="1638"/>
      <c r="N6015" s="1641">
        <f t="shared" si="318"/>
        <v>0</v>
      </c>
      <c r="O6015" s="2112"/>
      <c r="P6015" s="2112"/>
      <c r="Q6015" s="2112">
        <f t="shared" si="319"/>
        <v>0</v>
      </c>
      <c r="R6015" s="2419"/>
    </row>
    <row r="6016" spans="3:18" ht="14.25" customHeight="1">
      <c r="C6016" s="1636">
        <v>30</v>
      </c>
      <c r="D6016" s="1957" t="s">
        <v>2698</v>
      </c>
      <c r="E6016" s="1637">
        <v>10</v>
      </c>
      <c r="F6016" s="1638" t="s">
        <v>508</v>
      </c>
      <c r="G6016" s="1749">
        <v>1</v>
      </c>
      <c r="H6016" s="1638">
        <v>2008</v>
      </c>
      <c r="I6016" s="1640">
        <v>90</v>
      </c>
      <c r="J6016" s="1638">
        <v>100</v>
      </c>
      <c r="K6016" s="1640">
        <f t="shared" si="317"/>
        <v>0</v>
      </c>
      <c r="L6016" s="1638"/>
      <c r="M6016" s="1638"/>
      <c r="N6016" s="1641">
        <f t="shared" si="318"/>
        <v>0</v>
      </c>
      <c r="O6016" s="2112"/>
      <c r="P6016" s="2112"/>
      <c r="Q6016" s="2112">
        <f t="shared" si="319"/>
        <v>0</v>
      </c>
      <c r="R6016" s="2419"/>
    </row>
    <row r="6017" spans="3:18" ht="14.25" customHeight="1">
      <c r="C6017" s="1636">
        <v>31</v>
      </c>
      <c r="D6017" s="1957" t="s">
        <v>2701</v>
      </c>
      <c r="E6017" s="1637">
        <v>10</v>
      </c>
      <c r="F6017" s="1638" t="s">
        <v>508</v>
      </c>
      <c r="G6017" s="1749">
        <v>8</v>
      </c>
      <c r="H6017" s="1638">
        <v>2008</v>
      </c>
      <c r="I6017" s="1640">
        <v>640</v>
      </c>
      <c r="J6017" s="1638">
        <v>100</v>
      </c>
      <c r="K6017" s="1640">
        <f t="shared" si="317"/>
        <v>0</v>
      </c>
      <c r="L6017" s="1638"/>
      <c r="M6017" s="1638"/>
      <c r="N6017" s="1641">
        <f t="shared" si="318"/>
        <v>0</v>
      </c>
      <c r="O6017" s="2112"/>
      <c r="P6017" s="2112"/>
      <c r="Q6017" s="2112">
        <f t="shared" si="319"/>
        <v>0</v>
      </c>
      <c r="R6017" s="2419"/>
    </row>
    <row r="6018" spans="3:18" ht="14.25" customHeight="1">
      <c r="C6018" s="1636">
        <v>32</v>
      </c>
      <c r="D6018" s="1957" t="s">
        <v>2699</v>
      </c>
      <c r="E6018" s="1637">
        <v>10</v>
      </c>
      <c r="F6018" s="1638" t="s">
        <v>508</v>
      </c>
      <c r="G6018" s="1749">
        <v>12</v>
      </c>
      <c r="H6018" s="1638">
        <v>2008</v>
      </c>
      <c r="I6018" s="1640">
        <v>780</v>
      </c>
      <c r="J6018" s="1638">
        <v>100</v>
      </c>
      <c r="K6018" s="1640">
        <f t="shared" si="317"/>
        <v>0</v>
      </c>
      <c r="L6018" s="1638"/>
      <c r="M6018" s="1638"/>
      <c r="N6018" s="1641">
        <f t="shared" si="318"/>
        <v>0</v>
      </c>
      <c r="O6018" s="2112"/>
      <c r="P6018" s="2112"/>
      <c r="Q6018" s="2112">
        <f t="shared" si="319"/>
        <v>0</v>
      </c>
      <c r="R6018" s="2419"/>
    </row>
    <row r="6019" spans="3:18" ht="14.25" customHeight="1">
      <c r="C6019" s="1636">
        <v>33</v>
      </c>
      <c r="D6019" s="1957" t="s">
        <v>2699</v>
      </c>
      <c r="E6019" s="1637">
        <v>10</v>
      </c>
      <c r="F6019" s="1638" t="s">
        <v>508</v>
      </c>
      <c r="G6019" s="1749">
        <v>5</v>
      </c>
      <c r="H6019" s="1638">
        <v>2008</v>
      </c>
      <c r="I6019" s="1640">
        <v>550</v>
      </c>
      <c r="J6019" s="1638">
        <v>100</v>
      </c>
      <c r="K6019" s="1640">
        <f t="shared" si="317"/>
        <v>0</v>
      </c>
      <c r="L6019" s="1638"/>
      <c r="M6019" s="1638"/>
      <c r="N6019" s="1641">
        <f t="shared" si="318"/>
        <v>0</v>
      </c>
      <c r="O6019" s="2112"/>
      <c r="P6019" s="2112"/>
      <c r="Q6019" s="2112">
        <f t="shared" si="319"/>
        <v>0</v>
      </c>
      <c r="R6019" s="2419"/>
    </row>
    <row r="6020" spans="3:18" ht="14.25" customHeight="1">
      <c r="C6020" s="1636">
        <v>34</v>
      </c>
      <c r="D6020" s="1957" t="s">
        <v>3170</v>
      </c>
      <c r="E6020" s="1637">
        <v>10</v>
      </c>
      <c r="F6020" s="1638" t="s">
        <v>508</v>
      </c>
      <c r="G6020" s="1749">
        <v>9</v>
      </c>
      <c r="H6020" s="1638">
        <v>2008</v>
      </c>
      <c r="I6020" s="1640">
        <v>315</v>
      </c>
      <c r="J6020" s="1638">
        <v>100</v>
      </c>
      <c r="K6020" s="1640">
        <f t="shared" si="317"/>
        <v>0</v>
      </c>
      <c r="L6020" s="1638"/>
      <c r="M6020" s="1638"/>
      <c r="N6020" s="1641">
        <f t="shared" si="318"/>
        <v>0</v>
      </c>
      <c r="O6020" s="2112"/>
      <c r="P6020" s="2112"/>
      <c r="Q6020" s="2112">
        <f t="shared" si="319"/>
        <v>0</v>
      </c>
      <c r="R6020" s="2419"/>
    </row>
    <row r="6021" spans="3:18" ht="14.25" customHeight="1">
      <c r="C6021" s="1636">
        <v>35</v>
      </c>
      <c r="D6021" s="1957" t="s">
        <v>3171</v>
      </c>
      <c r="E6021" s="1637">
        <v>10</v>
      </c>
      <c r="F6021" s="1638" t="s">
        <v>508</v>
      </c>
      <c r="G6021" s="1749">
        <v>6</v>
      </c>
      <c r="H6021" s="1638">
        <v>2008</v>
      </c>
      <c r="I6021" s="1640">
        <v>600</v>
      </c>
      <c r="J6021" s="1638">
        <v>100</v>
      </c>
      <c r="K6021" s="1640">
        <f t="shared" si="317"/>
        <v>0</v>
      </c>
      <c r="L6021" s="1638"/>
      <c r="M6021" s="1638"/>
      <c r="N6021" s="1641">
        <f t="shared" si="318"/>
        <v>0</v>
      </c>
      <c r="O6021" s="2112"/>
      <c r="P6021" s="2112"/>
      <c r="Q6021" s="2112">
        <f t="shared" si="319"/>
        <v>0</v>
      </c>
      <c r="R6021" s="2419"/>
    </row>
    <row r="6022" spans="3:18" ht="14.25" customHeight="1">
      <c r="C6022" s="1636">
        <v>36</v>
      </c>
      <c r="D6022" s="1957" t="s">
        <v>3172</v>
      </c>
      <c r="E6022" s="1637">
        <v>10</v>
      </c>
      <c r="F6022" s="1638" t="s">
        <v>508</v>
      </c>
      <c r="G6022" s="1749">
        <v>1</v>
      </c>
      <c r="H6022" s="1638">
        <v>2008</v>
      </c>
      <c r="I6022" s="1640">
        <v>130</v>
      </c>
      <c r="J6022" s="1638">
        <v>100</v>
      </c>
      <c r="K6022" s="1640">
        <f t="shared" si="317"/>
        <v>0</v>
      </c>
      <c r="L6022" s="1638"/>
      <c r="M6022" s="1638"/>
      <c r="N6022" s="1641">
        <f t="shared" si="318"/>
        <v>0</v>
      </c>
      <c r="O6022" s="2112"/>
      <c r="P6022" s="2112"/>
      <c r="Q6022" s="2112">
        <f t="shared" si="319"/>
        <v>0</v>
      </c>
      <c r="R6022" s="2419"/>
    </row>
    <row r="6023" spans="3:18" ht="14.25" customHeight="1">
      <c r="C6023" s="1636">
        <v>37</v>
      </c>
      <c r="D6023" s="1957" t="s">
        <v>2701</v>
      </c>
      <c r="E6023" s="1637">
        <v>10</v>
      </c>
      <c r="F6023" s="1638" t="s">
        <v>508</v>
      </c>
      <c r="G6023" s="1749">
        <v>2</v>
      </c>
      <c r="H6023" s="1638">
        <v>2008</v>
      </c>
      <c r="I6023" s="1640">
        <v>178</v>
      </c>
      <c r="J6023" s="1638">
        <v>100</v>
      </c>
      <c r="K6023" s="1640">
        <f t="shared" si="317"/>
        <v>0</v>
      </c>
      <c r="L6023" s="1638"/>
      <c r="M6023" s="1638"/>
      <c r="N6023" s="1641">
        <f t="shared" si="318"/>
        <v>0</v>
      </c>
      <c r="O6023" s="2112"/>
      <c r="P6023" s="2112"/>
      <c r="Q6023" s="2112">
        <f t="shared" si="319"/>
        <v>0</v>
      </c>
      <c r="R6023" s="2419"/>
    </row>
    <row r="6024" spans="3:18" ht="14.25" customHeight="1">
      <c r="C6024" s="1636">
        <v>38</v>
      </c>
      <c r="D6024" s="1957" t="s">
        <v>3172</v>
      </c>
      <c r="E6024" s="1637">
        <v>10</v>
      </c>
      <c r="F6024" s="1638" t="s">
        <v>508</v>
      </c>
      <c r="G6024" s="1749">
        <v>1</v>
      </c>
      <c r="H6024" s="1638">
        <v>2008</v>
      </c>
      <c r="I6024" s="1640">
        <v>150</v>
      </c>
      <c r="J6024" s="1638">
        <v>100</v>
      </c>
      <c r="K6024" s="1640">
        <f t="shared" si="317"/>
        <v>0</v>
      </c>
      <c r="L6024" s="1638"/>
      <c r="M6024" s="1638"/>
      <c r="N6024" s="1641">
        <f t="shared" si="318"/>
        <v>0</v>
      </c>
      <c r="O6024" s="2112"/>
      <c r="P6024" s="2112"/>
      <c r="Q6024" s="2112">
        <f t="shared" si="319"/>
        <v>0</v>
      </c>
      <c r="R6024" s="2419"/>
    </row>
    <row r="6025" spans="3:18" ht="14.25" customHeight="1">
      <c r="C6025" s="1636">
        <v>39</v>
      </c>
      <c r="D6025" s="1957" t="s">
        <v>3173</v>
      </c>
      <c r="E6025" s="1637">
        <v>10</v>
      </c>
      <c r="F6025" s="1638" t="s">
        <v>508</v>
      </c>
      <c r="G6025" s="1749">
        <v>7</v>
      </c>
      <c r="H6025" s="1638">
        <v>2008</v>
      </c>
      <c r="I6025" s="1640">
        <v>623</v>
      </c>
      <c r="J6025" s="1638">
        <v>100</v>
      </c>
      <c r="K6025" s="1640">
        <f t="shared" si="317"/>
        <v>0</v>
      </c>
      <c r="L6025" s="1638"/>
      <c r="M6025" s="1638"/>
      <c r="N6025" s="1641">
        <f t="shared" si="318"/>
        <v>0</v>
      </c>
      <c r="O6025" s="2112"/>
      <c r="P6025" s="2112"/>
      <c r="Q6025" s="2112">
        <f t="shared" si="319"/>
        <v>0</v>
      </c>
      <c r="R6025" s="2419"/>
    </row>
    <row r="6026" spans="3:18" ht="14.25" customHeight="1">
      <c r="C6026" s="1636">
        <v>40</v>
      </c>
      <c r="D6026" s="1957" t="s">
        <v>3174</v>
      </c>
      <c r="E6026" s="1637">
        <v>10</v>
      </c>
      <c r="F6026" s="1638" t="s">
        <v>508</v>
      </c>
      <c r="G6026" s="1749">
        <v>1</v>
      </c>
      <c r="H6026" s="1638">
        <v>2009</v>
      </c>
      <c r="I6026" s="1640">
        <v>175.2</v>
      </c>
      <c r="J6026" s="1638">
        <v>100</v>
      </c>
      <c r="K6026" s="1640">
        <f t="shared" si="317"/>
        <v>0</v>
      </c>
      <c r="L6026" s="1638"/>
      <c r="M6026" s="1638"/>
      <c r="N6026" s="1641">
        <f t="shared" si="318"/>
        <v>0</v>
      </c>
      <c r="O6026" s="2112"/>
      <c r="P6026" s="2112"/>
      <c r="Q6026" s="2112">
        <f t="shared" si="319"/>
        <v>0</v>
      </c>
      <c r="R6026" s="2419"/>
    </row>
    <row r="6027" spans="3:18" ht="14.25" customHeight="1">
      <c r="C6027" s="1636">
        <v>41</v>
      </c>
      <c r="D6027" s="1957" t="s">
        <v>2158</v>
      </c>
      <c r="E6027" s="1637">
        <v>10</v>
      </c>
      <c r="F6027" s="1638" t="s">
        <v>508</v>
      </c>
      <c r="G6027" s="1749">
        <v>1</v>
      </c>
      <c r="H6027" s="1638">
        <v>2009</v>
      </c>
      <c r="I6027" s="1640">
        <v>139.69999999999999</v>
      </c>
      <c r="J6027" s="1638">
        <v>100</v>
      </c>
      <c r="K6027" s="1640">
        <f t="shared" si="317"/>
        <v>0</v>
      </c>
      <c r="L6027" s="1638"/>
      <c r="M6027" s="1638"/>
      <c r="N6027" s="1641">
        <f t="shared" si="318"/>
        <v>0</v>
      </c>
      <c r="O6027" s="2112"/>
      <c r="P6027" s="2112"/>
      <c r="Q6027" s="2112">
        <f t="shared" si="319"/>
        <v>0</v>
      </c>
      <c r="R6027" s="2419"/>
    </row>
    <row r="6028" spans="3:18" ht="14.25" customHeight="1">
      <c r="C6028" s="1636">
        <v>42</v>
      </c>
      <c r="D6028" s="1957" t="s">
        <v>2159</v>
      </c>
      <c r="E6028" s="1637">
        <v>10</v>
      </c>
      <c r="F6028" s="1638" t="s">
        <v>508</v>
      </c>
      <c r="G6028" s="1749">
        <v>9</v>
      </c>
      <c r="H6028" s="1638">
        <v>2009</v>
      </c>
      <c r="I6028" s="1640">
        <v>1631.5</v>
      </c>
      <c r="J6028" s="1638">
        <v>100</v>
      </c>
      <c r="K6028" s="1640">
        <f t="shared" si="317"/>
        <v>0</v>
      </c>
      <c r="L6028" s="1638"/>
      <c r="M6028" s="1638"/>
      <c r="N6028" s="1641">
        <f t="shared" si="318"/>
        <v>0</v>
      </c>
      <c r="O6028" s="2112"/>
      <c r="P6028" s="2112"/>
      <c r="Q6028" s="2112">
        <f t="shared" si="319"/>
        <v>0</v>
      </c>
      <c r="R6028" s="2419"/>
    </row>
    <row r="6029" spans="3:18" ht="14.25" customHeight="1">
      <c r="C6029" s="1636">
        <v>43</v>
      </c>
      <c r="D6029" s="1957" t="s">
        <v>3175</v>
      </c>
      <c r="E6029" s="1637">
        <v>10</v>
      </c>
      <c r="F6029" s="1638" t="s">
        <v>508</v>
      </c>
      <c r="G6029" s="1749">
        <v>2</v>
      </c>
      <c r="H6029" s="1638">
        <v>2009</v>
      </c>
      <c r="I6029" s="1640">
        <v>429.6</v>
      </c>
      <c r="J6029" s="1638">
        <v>100</v>
      </c>
      <c r="K6029" s="1640">
        <f t="shared" si="317"/>
        <v>0</v>
      </c>
      <c r="L6029" s="1638"/>
      <c r="M6029" s="1638"/>
      <c r="N6029" s="1641">
        <f t="shared" si="318"/>
        <v>0</v>
      </c>
      <c r="O6029" s="2112"/>
      <c r="P6029" s="2112"/>
      <c r="Q6029" s="2112">
        <f t="shared" si="319"/>
        <v>0</v>
      </c>
      <c r="R6029" s="2419"/>
    </row>
    <row r="6030" spans="3:18" ht="14.25" customHeight="1">
      <c r="C6030" s="1636">
        <v>44</v>
      </c>
      <c r="D6030" s="1957" t="s">
        <v>3160</v>
      </c>
      <c r="E6030" s="1637">
        <v>10</v>
      </c>
      <c r="F6030" s="1638" t="s">
        <v>508</v>
      </c>
      <c r="G6030" s="1749">
        <v>1</v>
      </c>
      <c r="H6030" s="1638">
        <v>2009</v>
      </c>
      <c r="I6030" s="1640">
        <v>151.4</v>
      </c>
      <c r="J6030" s="1638">
        <v>100</v>
      </c>
      <c r="K6030" s="1640">
        <f t="shared" si="317"/>
        <v>0</v>
      </c>
      <c r="L6030" s="1638"/>
      <c r="M6030" s="1638"/>
      <c r="N6030" s="1641">
        <f t="shared" si="318"/>
        <v>0</v>
      </c>
      <c r="O6030" s="2112"/>
      <c r="P6030" s="2112"/>
      <c r="Q6030" s="2112">
        <f t="shared" si="319"/>
        <v>0</v>
      </c>
      <c r="R6030" s="2419"/>
    </row>
    <row r="6031" spans="3:18" ht="14.25" customHeight="1">
      <c r="C6031" s="1636">
        <v>45</v>
      </c>
      <c r="D6031" s="1957" t="s">
        <v>3176</v>
      </c>
      <c r="E6031" s="1637">
        <v>10</v>
      </c>
      <c r="F6031" s="1638" t="s">
        <v>508</v>
      </c>
      <c r="G6031" s="1749">
        <v>2</v>
      </c>
      <c r="H6031" s="1638">
        <v>2009</v>
      </c>
      <c r="I6031" s="1640">
        <v>429.5</v>
      </c>
      <c r="J6031" s="1638">
        <v>100</v>
      </c>
      <c r="K6031" s="1640">
        <f t="shared" si="317"/>
        <v>0</v>
      </c>
      <c r="L6031" s="1638"/>
      <c r="M6031" s="1638"/>
      <c r="N6031" s="1641">
        <f t="shared" si="318"/>
        <v>0</v>
      </c>
      <c r="O6031" s="2112"/>
      <c r="P6031" s="2112"/>
      <c r="Q6031" s="2112">
        <f t="shared" si="319"/>
        <v>0</v>
      </c>
      <c r="R6031" s="2419"/>
    </row>
    <row r="6032" spans="3:18" ht="14.25" customHeight="1">
      <c r="C6032" s="1636">
        <v>46</v>
      </c>
      <c r="D6032" s="1957" t="s">
        <v>3177</v>
      </c>
      <c r="E6032" s="1637">
        <v>10</v>
      </c>
      <c r="F6032" s="1638" t="s">
        <v>508</v>
      </c>
      <c r="G6032" s="1749">
        <v>6</v>
      </c>
      <c r="H6032" s="1638">
        <v>2009</v>
      </c>
      <c r="I6032" s="1640">
        <v>203.2</v>
      </c>
      <c r="J6032" s="1638">
        <v>100</v>
      </c>
      <c r="K6032" s="1640">
        <f t="shared" si="317"/>
        <v>0</v>
      </c>
      <c r="L6032" s="1638"/>
      <c r="M6032" s="1638"/>
      <c r="N6032" s="1641">
        <f t="shared" si="318"/>
        <v>0</v>
      </c>
      <c r="O6032" s="2112"/>
      <c r="P6032" s="2112"/>
      <c r="Q6032" s="2112">
        <f t="shared" si="319"/>
        <v>0</v>
      </c>
      <c r="R6032" s="2419"/>
    </row>
    <row r="6033" spans="3:18" ht="14.25" customHeight="1">
      <c r="C6033" s="1636">
        <v>47</v>
      </c>
      <c r="D6033" s="1957" t="s">
        <v>2595</v>
      </c>
      <c r="E6033" s="1637">
        <v>10</v>
      </c>
      <c r="F6033" s="1638" t="s">
        <v>508</v>
      </c>
      <c r="G6033" s="1749">
        <v>1</v>
      </c>
      <c r="H6033" s="1638">
        <v>2009</v>
      </c>
      <c r="I6033" s="1640">
        <v>66.099999999999994</v>
      </c>
      <c r="J6033" s="1638">
        <v>100</v>
      </c>
      <c r="K6033" s="1640">
        <f t="shared" si="317"/>
        <v>0</v>
      </c>
      <c r="L6033" s="1638"/>
      <c r="M6033" s="1638"/>
      <c r="N6033" s="1641">
        <f t="shared" si="318"/>
        <v>0</v>
      </c>
      <c r="O6033" s="2112"/>
      <c r="P6033" s="2112"/>
      <c r="Q6033" s="2112">
        <f t="shared" si="319"/>
        <v>0</v>
      </c>
      <c r="R6033" s="2419"/>
    </row>
    <row r="6034" spans="3:18" ht="14.25" customHeight="1">
      <c r="C6034" s="1636">
        <v>48</v>
      </c>
      <c r="D6034" s="1957" t="s">
        <v>3178</v>
      </c>
      <c r="E6034" s="1637">
        <v>10</v>
      </c>
      <c r="F6034" s="1638" t="s">
        <v>508</v>
      </c>
      <c r="G6034" s="1749">
        <v>1</v>
      </c>
      <c r="H6034" s="1638">
        <v>2009</v>
      </c>
      <c r="I6034" s="1640">
        <v>65.900000000000006</v>
      </c>
      <c r="J6034" s="1638">
        <v>100</v>
      </c>
      <c r="K6034" s="1640">
        <f t="shared" si="317"/>
        <v>0</v>
      </c>
      <c r="L6034" s="1638"/>
      <c r="M6034" s="1638"/>
      <c r="N6034" s="1641">
        <f t="shared" si="318"/>
        <v>0</v>
      </c>
      <c r="O6034" s="2112"/>
      <c r="P6034" s="2112"/>
      <c r="Q6034" s="2112">
        <f t="shared" si="319"/>
        <v>0</v>
      </c>
      <c r="R6034" s="2419"/>
    </row>
    <row r="6035" spans="3:18" ht="14.25" customHeight="1">
      <c r="C6035" s="1636">
        <v>49</v>
      </c>
      <c r="D6035" s="1957" t="s">
        <v>3179</v>
      </c>
      <c r="E6035" s="1637">
        <v>10</v>
      </c>
      <c r="F6035" s="1638" t="s">
        <v>508</v>
      </c>
      <c r="G6035" s="1749">
        <v>1</v>
      </c>
      <c r="H6035" s="1638">
        <v>2009</v>
      </c>
      <c r="I6035" s="1640">
        <v>57.9</v>
      </c>
      <c r="J6035" s="1638">
        <v>100</v>
      </c>
      <c r="K6035" s="1640">
        <f t="shared" si="317"/>
        <v>0</v>
      </c>
      <c r="L6035" s="1638"/>
      <c r="M6035" s="1638"/>
      <c r="N6035" s="1641">
        <f t="shared" si="318"/>
        <v>0</v>
      </c>
      <c r="O6035" s="2112"/>
      <c r="P6035" s="2112"/>
      <c r="Q6035" s="2112">
        <f t="shared" si="319"/>
        <v>0</v>
      </c>
      <c r="R6035" s="2419"/>
    </row>
    <row r="6036" spans="3:18" ht="14.25" customHeight="1">
      <c r="C6036" s="1636">
        <v>50</v>
      </c>
      <c r="D6036" s="1957" t="s">
        <v>3180</v>
      </c>
      <c r="E6036" s="1637">
        <v>10</v>
      </c>
      <c r="F6036" s="1638" t="s">
        <v>508</v>
      </c>
      <c r="G6036" s="1749">
        <v>2</v>
      </c>
      <c r="H6036" s="1638">
        <v>2009</v>
      </c>
      <c r="I6036" s="1640">
        <v>128.5</v>
      </c>
      <c r="J6036" s="1638">
        <v>100</v>
      </c>
      <c r="K6036" s="1640">
        <f t="shared" ref="K6036:K6099" si="320">IF(J6036=100,0,I6036-I6036*J6036%)</f>
        <v>0</v>
      </c>
      <c r="L6036" s="1638"/>
      <c r="M6036" s="1638"/>
      <c r="N6036" s="1641">
        <f t="shared" si="318"/>
        <v>0</v>
      </c>
      <c r="O6036" s="2112"/>
      <c r="P6036" s="2112"/>
      <c r="Q6036" s="2112">
        <f t="shared" si="319"/>
        <v>0</v>
      </c>
      <c r="R6036" s="2419"/>
    </row>
    <row r="6037" spans="3:18" ht="14.25" customHeight="1">
      <c r="C6037" s="1636">
        <v>51</v>
      </c>
      <c r="D6037" s="1957" t="s">
        <v>3181</v>
      </c>
      <c r="E6037" s="1637">
        <v>10</v>
      </c>
      <c r="F6037" s="1638" t="s">
        <v>508</v>
      </c>
      <c r="G6037" s="1749">
        <v>1</v>
      </c>
      <c r="H6037" s="1638">
        <v>2009</v>
      </c>
      <c r="I6037" s="1640">
        <v>83.6</v>
      </c>
      <c r="J6037" s="1638">
        <v>100</v>
      </c>
      <c r="K6037" s="1640">
        <f t="shared" si="320"/>
        <v>0</v>
      </c>
      <c r="L6037" s="1638"/>
      <c r="M6037" s="1638"/>
      <c r="N6037" s="1641">
        <f t="shared" si="318"/>
        <v>0</v>
      </c>
      <c r="O6037" s="2112"/>
      <c r="P6037" s="2112"/>
      <c r="Q6037" s="2112">
        <f t="shared" si="319"/>
        <v>0</v>
      </c>
      <c r="R6037" s="2419"/>
    </row>
    <row r="6038" spans="3:18" ht="14.25" customHeight="1">
      <c r="C6038" s="1636">
        <v>52</v>
      </c>
      <c r="D6038" s="1957" t="s">
        <v>2701</v>
      </c>
      <c r="E6038" s="1637">
        <v>10</v>
      </c>
      <c r="F6038" s="1638" t="s">
        <v>508</v>
      </c>
      <c r="G6038" s="1749">
        <v>7</v>
      </c>
      <c r="H6038" s="1638">
        <v>2009</v>
      </c>
      <c r="I6038" s="1640">
        <v>623</v>
      </c>
      <c r="J6038" s="1638">
        <v>100</v>
      </c>
      <c r="K6038" s="1640">
        <f t="shared" si="320"/>
        <v>0</v>
      </c>
      <c r="L6038" s="1638"/>
      <c r="M6038" s="1638"/>
      <c r="N6038" s="1641">
        <f t="shared" si="318"/>
        <v>0</v>
      </c>
      <c r="O6038" s="2112"/>
      <c r="P6038" s="2112"/>
      <c r="Q6038" s="2112">
        <f t="shared" si="319"/>
        <v>0</v>
      </c>
      <c r="R6038" s="2419"/>
    </row>
    <row r="6039" spans="3:18" ht="14.25" customHeight="1">
      <c r="C6039" s="1636">
        <v>53</v>
      </c>
      <c r="D6039" s="1957" t="s">
        <v>2937</v>
      </c>
      <c r="E6039" s="1637">
        <v>10</v>
      </c>
      <c r="F6039" s="1638" t="s">
        <v>508</v>
      </c>
      <c r="G6039" s="1749">
        <v>3</v>
      </c>
      <c r="H6039" s="1638">
        <v>2009</v>
      </c>
      <c r="I6039" s="1640">
        <v>118.5</v>
      </c>
      <c r="J6039" s="1638">
        <v>100</v>
      </c>
      <c r="K6039" s="1640">
        <f t="shared" si="320"/>
        <v>0</v>
      </c>
      <c r="L6039" s="1638"/>
      <c r="M6039" s="1638"/>
      <c r="N6039" s="1641">
        <f t="shared" si="318"/>
        <v>0</v>
      </c>
      <c r="O6039" s="2112"/>
      <c r="P6039" s="2112"/>
      <c r="Q6039" s="2112">
        <f t="shared" si="319"/>
        <v>0</v>
      </c>
      <c r="R6039" s="2419"/>
    </row>
    <row r="6040" spans="3:18" ht="14.25" customHeight="1">
      <c r="C6040" s="1636">
        <v>54</v>
      </c>
      <c r="D6040" s="1957" t="s">
        <v>2699</v>
      </c>
      <c r="E6040" s="1637">
        <v>10</v>
      </c>
      <c r="F6040" s="1638" t="s">
        <v>508</v>
      </c>
      <c r="G6040" s="1749">
        <v>7</v>
      </c>
      <c r="H6040" s="1638">
        <v>2009</v>
      </c>
      <c r="I6040" s="1640">
        <v>455</v>
      </c>
      <c r="J6040" s="1638">
        <v>100</v>
      </c>
      <c r="K6040" s="1640">
        <f t="shared" si="320"/>
        <v>0</v>
      </c>
      <c r="L6040" s="1638"/>
      <c r="M6040" s="1638"/>
      <c r="N6040" s="1641">
        <f t="shared" si="318"/>
        <v>0</v>
      </c>
      <c r="O6040" s="2112"/>
      <c r="P6040" s="2112"/>
      <c r="Q6040" s="2112">
        <f t="shared" si="319"/>
        <v>0</v>
      </c>
      <c r="R6040" s="2419"/>
    </row>
    <row r="6041" spans="3:18" ht="14.25" customHeight="1">
      <c r="C6041" s="1636">
        <v>55</v>
      </c>
      <c r="D6041" s="1957" t="s">
        <v>3170</v>
      </c>
      <c r="E6041" s="1637">
        <v>10</v>
      </c>
      <c r="F6041" s="1638" t="s">
        <v>508</v>
      </c>
      <c r="G6041" s="1749">
        <v>4</v>
      </c>
      <c r="H6041" s="1638">
        <v>2009</v>
      </c>
      <c r="I6041" s="1640">
        <v>140</v>
      </c>
      <c r="J6041" s="1638">
        <v>100</v>
      </c>
      <c r="K6041" s="1640">
        <f t="shared" si="320"/>
        <v>0</v>
      </c>
      <c r="L6041" s="1638"/>
      <c r="M6041" s="1638"/>
      <c r="N6041" s="1641">
        <f t="shared" si="318"/>
        <v>0</v>
      </c>
      <c r="O6041" s="2112"/>
      <c r="P6041" s="2112"/>
      <c r="Q6041" s="2112">
        <f t="shared" si="319"/>
        <v>0</v>
      </c>
      <c r="R6041" s="2419"/>
    </row>
    <row r="6042" spans="3:18" ht="14.25" customHeight="1">
      <c r="C6042" s="1636">
        <v>56</v>
      </c>
      <c r="D6042" s="1957" t="s">
        <v>3171</v>
      </c>
      <c r="E6042" s="1637">
        <v>10</v>
      </c>
      <c r="F6042" s="1638" t="s">
        <v>508</v>
      </c>
      <c r="G6042" s="1749">
        <v>4</v>
      </c>
      <c r="H6042" s="1638">
        <v>2009</v>
      </c>
      <c r="I6042" s="1640">
        <v>400</v>
      </c>
      <c r="J6042" s="1638">
        <v>100</v>
      </c>
      <c r="K6042" s="1640">
        <f t="shared" si="320"/>
        <v>0</v>
      </c>
      <c r="L6042" s="1638"/>
      <c r="M6042" s="1638"/>
      <c r="N6042" s="1641">
        <f t="shared" si="318"/>
        <v>0</v>
      </c>
      <c r="O6042" s="2112"/>
      <c r="P6042" s="2112"/>
      <c r="Q6042" s="2112">
        <f t="shared" si="319"/>
        <v>0</v>
      </c>
      <c r="R6042" s="2419"/>
    </row>
    <row r="6043" spans="3:18" ht="14.25" customHeight="1">
      <c r="C6043" s="1636">
        <v>57</v>
      </c>
      <c r="D6043" s="1957" t="s">
        <v>3146</v>
      </c>
      <c r="E6043" s="1637">
        <v>10</v>
      </c>
      <c r="F6043" s="1638" t="s">
        <v>508</v>
      </c>
      <c r="G6043" s="1749">
        <v>1</v>
      </c>
      <c r="H6043" s="1638">
        <v>2009</v>
      </c>
      <c r="I6043" s="1640">
        <v>106</v>
      </c>
      <c r="J6043" s="1638">
        <v>100</v>
      </c>
      <c r="K6043" s="1640">
        <f t="shared" si="320"/>
        <v>0</v>
      </c>
      <c r="L6043" s="1638"/>
      <c r="M6043" s="1638"/>
      <c r="N6043" s="1641">
        <f t="shared" si="318"/>
        <v>0</v>
      </c>
      <c r="O6043" s="2112"/>
      <c r="P6043" s="2112"/>
      <c r="Q6043" s="2112">
        <f t="shared" si="319"/>
        <v>0</v>
      </c>
      <c r="R6043" s="2419"/>
    </row>
    <row r="6044" spans="3:18" ht="14.25" customHeight="1">
      <c r="C6044" s="1636">
        <v>58</v>
      </c>
      <c r="D6044" s="1957" t="s">
        <v>2699</v>
      </c>
      <c r="E6044" s="1637">
        <v>10</v>
      </c>
      <c r="F6044" s="1638" t="s">
        <v>508</v>
      </c>
      <c r="G6044" s="1749">
        <v>1</v>
      </c>
      <c r="H6044" s="1638">
        <v>2009</v>
      </c>
      <c r="I6044" s="1640">
        <v>79</v>
      </c>
      <c r="J6044" s="1638">
        <v>100</v>
      </c>
      <c r="K6044" s="1640">
        <f t="shared" si="320"/>
        <v>0</v>
      </c>
      <c r="L6044" s="1638"/>
      <c r="M6044" s="1638"/>
      <c r="N6044" s="1641">
        <f t="shared" si="318"/>
        <v>0</v>
      </c>
      <c r="O6044" s="2112"/>
      <c r="P6044" s="2112"/>
      <c r="Q6044" s="2112">
        <f t="shared" si="319"/>
        <v>0</v>
      </c>
      <c r="R6044" s="2419"/>
    </row>
    <row r="6045" spans="3:18" ht="14.25" customHeight="1">
      <c r="C6045" s="1636">
        <v>59</v>
      </c>
      <c r="D6045" s="1957" t="s">
        <v>3182</v>
      </c>
      <c r="E6045" s="1637">
        <v>10</v>
      </c>
      <c r="F6045" s="1638" t="s">
        <v>508</v>
      </c>
      <c r="G6045" s="1749">
        <v>1</v>
      </c>
      <c r="H6045" s="1638">
        <v>2009</v>
      </c>
      <c r="I6045" s="1640">
        <v>400</v>
      </c>
      <c r="J6045" s="1638">
        <v>100</v>
      </c>
      <c r="K6045" s="1640">
        <f t="shared" si="320"/>
        <v>0</v>
      </c>
      <c r="L6045" s="1638"/>
      <c r="M6045" s="1638"/>
      <c r="N6045" s="1641">
        <f t="shared" si="318"/>
        <v>0</v>
      </c>
      <c r="O6045" s="2112"/>
      <c r="P6045" s="2112"/>
      <c r="Q6045" s="2112">
        <f t="shared" si="319"/>
        <v>0</v>
      </c>
      <c r="R6045" s="2419"/>
    </row>
    <row r="6046" spans="3:18" ht="14.25" customHeight="1">
      <c r="C6046" s="1636">
        <v>60</v>
      </c>
      <c r="D6046" s="1957" t="s">
        <v>3155</v>
      </c>
      <c r="E6046" s="1637">
        <v>10</v>
      </c>
      <c r="F6046" s="1638" t="s">
        <v>508</v>
      </c>
      <c r="G6046" s="1749">
        <v>1</v>
      </c>
      <c r="H6046" s="1638">
        <v>2009</v>
      </c>
      <c r="I6046" s="1640">
        <v>130</v>
      </c>
      <c r="J6046" s="1638">
        <v>100</v>
      </c>
      <c r="K6046" s="1640">
        <f t="shared" si="320"/>
        <v>0</v>
      </c>
      <c r="L6046" s="1638"/>
      <c r="M6046" s="1638"/>
      <c r="N6046" s="1641">
        <f t="shared" si="318"/>
        <v>0</v>
      </c>
      <c r="O6046" s="2112"/>
      <c r="P6046" s="2112"/>
      <c r="Q6046" s="2112">
        <f t="shared" si="319"/>
        <v>0</v>
      </c>
      <c r="R6046" s="2419"/>
    </row>
    <row r="6047" spans="3:18" ht="14.25" customHeight="1">
      <c r="C6047" s="1636">
        <v>61</v>
      </c>
      <c r="D6047" s="1957" t="s">
        <v>3171</v>
      </c>
      <c r="E6047" s="1637">
        <v>10</v>
      </c>
      <c r="F6047" s="1638" t="s">
        <v>508</v>
      </c>
      <c r="G6047" s="1749">
        <v>1</v>
      </c>
      <c r="H6047" s="1638">
        <v>2009</v>
      </c>
      <c r="I6047" s="1640">
        <v>116</v>
      </c>
      <c r="J6047" s="1638">
        <v>100</v>
      </c>
      <c r="K6047" s="1640">
        <f t="shared" si="320"/>
        <v>0</v>
      </c>
      <c r="L6047" s="1638"/>
      <c r="M6047" s="1638"/>
      <c r="N6047" s="1641">
        <f t="shared" si="318"/>
        <v>0</v>
      </c>
      <c r="O6047" s="2112"/>
      <c r="P6047" s="2112"/>
      <c r="Q6047" s="2112">
        <f t="shared" si="319"/>
        <v>0</v>
      </c>
      <c r="R6047" s="2419"/>
    </row>
    <row r="6048" spans="3:18" ht="14.25" customHeight="1">
      <c r="C6048" s="1636">
        <v>62</v>
      </c>
      <c r="D6048" s="1957" t="s">
        <v>3182</v>
      </c>
      <c r="E6048" s="1637">
        <v>10</v>
      </c>
      <c r="F6048" s="1638" t="s">
        <v>508</v>
      </c>
      <c r="G6048" s="1749">
        <v>4</v>
      </c>
      <c r="H6048" s="1638">
        <v>2009</v>
      </c>
      <c r="I6048" s="1640">
        <v>888</v>
      </c>
      <c r="J6048" s="1638">
        <v>100</v>
      </c>
      <c r="K6048" s="1640">
        <f t="shared" si="320"/>
        <v>0</v>
      </c>
      <c r="L6048" s="1638"/>
      <c r="M6048" s="1638"/>
      <c r="N6048" s="1641">
        <f t="shared" si="318"/>
        <v>0</v>
      </c>
      <c r="O6048" s="2112"/>
      <c r="P6048" s="2112"/>
      <c r="Q6048" s="2112">
        <f t="shared" si="319"/>
        <v>0</v>
      </c>
      <c r="R6048" s="2419"/>
    </row>
    <row r="6049" spans="3:18" ht="14.25" customHeight="1">
      <c r="C6049" s="1636">
        <v>63</v>
      </c>
      <c r="D6049" s="1957" t="s">
        <v>3183</v>
      </c>
      <c r="E6049" s="1637">
        <v>10</v>
      </c>
      <c r="F6049" s="1638" t="s">
        <v>508</v>
      </c>
      <c r="G6049" s="1749">
        <v>4</v>
      </c>
      <c r="H6049" s="1638">
        <v>2009</v>
      </c>
      <c r="I6049" s="1640">
        <v>1056</v>
      </c>
      <c r="J6049" s="1638">
        <v>100</v>
      </c>
      <c r="K6049" s="1640">
        <f t="shared" si="320"/>
        <v>0</v>
      </c>
      <c r="L6049" s="1638"/>
      <c r="M6049" s="1638"/>
      <c r="N6049" s="1641">
        <f t="shared" si="318"/>
        <v>0</v>
      </c>
      <c r="O6049" s="2112"/>
      <c r="P6049" s="2112"/>
      <c r="Q6049" s="2112">
        <f t="shared" si="319"/>
        <v>0</v>
      </c>
      <c r="R6049" s="2419"/>
    </row>
    <row r="6050" spans="3:18" ht="14.25" customHeight="1">
      <c r="C6050" s="1636">
        <v>64</v>
      </c>
      <c r="D6050" s="1957" t="s">
        <v>3184</v>
      </c>
      <c r="E6050" s="1637">
        <v>10</v>
      </c>
      <c r="F6050" s="1638" t="s">
        <v>508</v>
      </c>
      <c r="G6050" s="1749">
        <v>2</v>
      </c>
      <c r="H6050" s="1638">
        <v>2009</v>
      </c>
      <c r="I6050" s="1640">
        <v>505.2</v>
      </c>
      <c r="J6050" s="1638">
        <v>100</v>
      </c>
      <c r="K6050" s="1640">
        <f t="shared" si="320"/>
        <v>0</v>
      </c>
      <c r="L6050" s="1638"/>
      <c r="M6050" s="1638"/>
      <c r="N6050" s="1641">
        <f t="shared" si="318"/>
        <v>0</v>
      </c>
      <c r="O6050" s="2112"/>
      <c r="P6050" s="2112"/>
      <c r="Q6050" s="2112">
        <f t="shared" si="319"/>
        <v>0</v>
      </c>
      <c r="R6050" s="2419"/>
    </row>
    <row r="6051" spans="3:18" ht="14.25" customHeight="1">
      <c r="C6051" s="1636">
        <v>65</v>
      </c>
      <c r="D6051" s="1957" t="s">
        <v>3185</v>
      </c>
      <c r="E6051" s="1637">
        <v>10</v>
      </c>
      <c r="F6051" s="1638" t="s">
        <v>508</v>
      </c>
      <c r="G6051" s="1749">
        <v>2</v>
      </c>
      <c r="H6051" s="1638">
        <v>2009</v>
      </c>
      <c r="I6051" s="1640">
        <v>546</v>
      </c>
      <c r="J6051" s="1638">
        <v>100</v>
      </c>
      <c r="K6051" s="1640">
        <f t="shared" si="320"/>
        <v>0</v>
      </c>
      <c r="L6051" s="1638"/>
      <c r="M6051" s="1638"/>
      <c r="N6051" s="1641">
        <f t="shared" si="318"/>
        <v>0</v>
      </c>
      <c r="O6051" s="2112"/>
      <c r="P6051" s="2112"/>
      <c r="Q6051" s="2112">
        <f t="shared" si="319"/>
        <v>0</v>
      </c>
      <c r="R6051" s="2419"/>
    </row>
    <row r="6052" spans="3:18" ht="14.25" customHeight="1">
      <c r="C6052" s="1636">
        <v>66</v>
      </c>
      <c r="D6052" s="1957" t="s">
        <v>3160</v>
      </c>
      <c r="E6052" s="1637">
        <v>10</v>
      </c>
      <c r="F6052" s="1638" t="s">
        <v>508</v>
      </c>
      <c r="G6052" s="1749">
        <v>4</v>
      </c>
      <c r="H6052" s="1638">
        <v>2009</v>
      </c>
      <c r="I6052" s="1640">
        <v>888</v>
      </c>
      <c r="J6052" s="1638">
        <v>100</v>
      </c>
      <c r="K6052" s="1640">
        <f t="shared" si="320"/>
        <v>0</v>
      </c>
      <c r="L6052" s="1638"/>
      <c r="M6052" s="1638"/>
      <c r="N6052" s="1641">
        <f t="shared" si="318"/>
        <v>0</v>
      </c>
      <c r="O6052" s="2112"/>
      <c r="P6052" s="2112"/>
      <c r="Q6052" s="2112">
        <f t="shared" si="319"/>
        <v>0</v>
      </c>
      <c r="R6052" s="2419"/>
    </row>
    <row r="6053" spans="3:18" ht="14.25" customHeight="1">
      <c r="C6053" s="1636">
        <v>67</v>
      </c>
      <c r="D6053" s="1957" t="s">
        <v>3186</v>
      </c>
      <c r="E6053" s="1637">
        <v>10</v>
      </c>
      <c r="F6053" s="1638" t="s">
        <v>508</v>
      </c>
      <c r="G6053" s="1749">
        <v>7</v>
      </c>
      <c r="H6053" s="1638">
        <v>2010</v>
      </c>
      <c r="I6053" s="1640">
        <v>1363.356</v>
      </c>
      <c r="J6053" s="1638">
        <v>100</v>
      </c>
      <c r="K6053" s="1640">
        <f t="shared" si="320"/>
        <v>0</v>
      </c>
      <c r="L6053" s="1638"/>
      <c r="M6053" s="1638"/>
      <c r="N6053" s="1641">
        <f t="shared" si="318"/>
        <v>0</v>
      </c>
      <c r="O6053" s="2112"/>
      <c r="P6053" s="2112"/>
      <c r="Q6053" s="2112">
        <f t="shared" si="319"/>
        <v>0</v>
      </c>
      <c r="R6053" s="2419"/>
    </row>
    <row r="6054" spans="3:18" ht="14.25" customHeight="1">
      <c r="C6054" s="1636">
        <v>68</v>
      </c>
      <c r="D6054" s="1957" t="s">
        <v>3187</v>
      </c>
      <c r="E6054" s="1637">
        <v>10</v>
      </c>
      <c r="F6054" s="1638" t="s">
        <v>508</v>
      </c>
      <c r="G6054" s="1749">
        <v>7</v>
      </c>
      <c r="H6054" s="1638">
        <v>2010</v>
      </c>
      <c r="I6054" s="1640">
        <v>516.74699999999996</v>
      </c>
      <c r="J6054" s="1638">
        <v>100</v>
      </c>
      <c r="K6054" s="1640">
        <f t="shared" si="320"/>
        <v>0</v>
      </c>
      <c r="L6054" s="1638"/>
      <c r="M6054" s="1638"/>
      <c r="N6054" s="1641">
        <f t="shared" si="318"/>
        <v>0</v>
      </c>
      <c r="O6054" s="2112"/>
      <c r="P6054" s="2112"/>
      <c r="Q6054" s="2112">
        <f t="shared" si="319"/>
        <v>0</v>
      </c>
      <c r="R6054" s="2419"/>
    </row>
    <row r="6055" spans="3:18" ht="14.25" customHeight="1">
      <c r="C6055" s="1636">
        <v>69</v>
      </c>
      <c r="D6055" s="1957" t="s">
        <v>3188</v>
      </c>
      <c r="E6055" s="1637">
        <v>10</v>
      </c>
      <c r="F6055" s="1638" t="s">
        <v>508</v>
      </c>
      <c r="G6055" s="1749">
        <v>7</v>
      </c>
      <c r="H6055" s="1638">
        <v>2010</v>
      </c>
      <c r="I6055" s="1640">
        <v>516.74699999999996</v>
      </c>
      <c r="J6055" s="1638">
        <v>100</v>
      </c>
      <c r="K6055" s="1640">
        <f t="shared" si="320"/>
        <v>0</v>
      </c>
      <c r="L6055" s="1638"/>
      <c r="M6055" s="1638"/>
      <c r="N6055" s="1641">
        <f t="shared" si="318"/>
        <v>0</v>
      </c>
      <c r="O6055" s="2112"/>
      <c r="P6055" s="2112"/>
      <c r="Q6055" s="2112">
        <f t="shared" si="319"/>
        <v>0</v>
      </c>
      <c r="R6055" s="2419"/>
    </row>
    <row r="6056" spans="3:18" ht="14.25" customHeight="1">
      <c r="C6056" s="1636">
        <v>70</v>
      </c>
      <c r="D6056" s="1957" t="s">
        <v>3189</v>
      </c>
      <c r="E6056" s="1637">
        <v>10</v>
      </c>
      <c r="F6056" s="1638" t="s">
        <v>508</v>
      </c>
      <c r="G6056" s="1749">
        <v>7</v>
      </c>
      <c r="H6056" s="1638">
        <v>2010</v>
      </c>
      <c r="I6056" s="1640">
        <v>542.55799999999999</v>
      </c>
      <c r="J6056" s="1638">
        <v>100</v>
      </c>
      <c r="K6056" s="1640">
        <f t="shared" si="320"/>
        <v>0</v>
      </c>
      <c r="L6056" s="1638"/>
      <c r="M6056" s="1638"/>
      <c r="N6056" s="1641">
        <f t="shared" si="318"/>
        <v>0</v>
      </c>
      <c r="O6056" s="2112"/>
      <c r="P6056" s="2112"/>
      <c r="Q6056" s="2112">
        <f t="shared" si="319"/>
        <v>0</v>
      </c>
      <c r="R6056" s="2419"/>
    </row>
    <row r="6057" spans="3:18" ht="14.25" customHeight="1">
      <c r="C6057" s="1636">
        <v>71</v>
      </c>
      <c r="D6057" s="1957" t="s">
        <v>3190</v>
      </c>
      <c r="E6057" s="1637">
        <v>10</v>
      </c>
      <c r="F6057" s="1638" t="s">
        <v>508</v>
      </c>
      <c r="G6057" s="1749">
        <v>7</v>
      </c>
      <c r="H6057" s="1638">
        <v>2010</v>
      </c>
      <c r="I6057" s="1640">
        <v>1291.0840000000001</v>
      </c>
      <c r="J6057" s="1638">
        <v>100</v>
      </c>
      <c r="K6057" s="1640">
        <f t="shared" si="320"/>
        <v>0</v>
      </c>
      <c r="L6057" s="1638"/>
      <c r="M6057" s="1638"/>
      <c r="N6057" s="1641">
        <f t="shared" si="318"/>
        <v>0</v>
      </c>
      <c r="O6057" s="2112"/>
      <c r="P6057" s="2112"/>
      <c r="Q6057" s="2112">
        <f t="shared" si="319"/>
        <v>0</v>
      </c>
      <c r="R6057" s="2419"/>
    </row>
    <row r="6058" spans="3:18" ht="14.25" customHeight="1">
      <c r="C6058" s="1636">
        <v>72</v>
      </c>
      <c r="D6058" s="1957" t="s">
        <v>3191</v>
      </c>
      <c r="E6058" s="1637">
        <v>10</v>
      </c>
      <c r="F6058" s="1638" t="s">
        <v>508</v>
      </c>
      <c r="G6058" s="1749">
        <v>11</v>
      </c>
      <c r="H6058" s="1638">
        <v>2010</v>
      </c>
      <c r="I6058" s="1640">
        <v>2515.5700000000002</v>
      </c>
      <c r="J6058" s="1638">
        <v>100</v>
      </c>
      <c r="K6058" s="1640">
        <f t="shared" si="320"/>
        <v>0</v>
      </c>
      <c r="L6058" s="1638"/>
      <c r="M6058" s="1638"/>
      <c r="N6058" s="1641">
        <f t="shared" si="318"/>
        <v>0</v>
      </c>
      <c r="O6058" s="2112"/>
      <c r="P6058" s="2112"/>
      <c r="Q6058" s="2112">
        <f t="shared" si="319"/>
        <v>0</v>
      </c>
      <c r="R6058" s="2419"/>
    </row>
    <row r="6059" spans="3:18" ht="14.25" customHeight="1">
      <c r="C6059" s="1636">
        <v>73</v>
      </c>
      <c r="D6059" s="1957" t="s">
        <v>3192</v>
      </c>
      <c r="E6059" s="1637">
        <v>10</v>
      </c>
      <c r="F6059" s="1638" t="s">
        <v>508</v>
      </c>
      <c r="G6059" s="1749">
        <v>2</v>
      </c>
      <c r="H6059" s="1638">
        <v>2010</v>
      </c>
      <c r="I6059" s="1640">
        <v>634.4</v>
      </c>
      <c r="J6059" s="1638">
        <v>100</v>
      </c>
      <c r="K6059" s="1640">
        <f t="shared" si="320"/>
        <v>0</v>
      </c>
      <c r="L6059" s="1638"/>
      <c r="M6059" s="1638"/>
      <c r="N6059" s="1641">
        <f t="shared" si="318"/>
        <v>0</v>
      </c>
      <c r="O6059" s="2112"/>
      <c r="P6059" s="2112"/>
      <c r="Q6059" s="2112">
        <f t="shared" si="319"/>
        <v>0</v>
      </c>
      <c r="R6059" s="2419"/>
    </row>
    <row r="6060" spans="3:18" ht="14.25" customHeight="1">
      <c r="C6060" s="1636">
        <v>74</v>
      </c>
      <c r="D6060" s="1957" t="s">
        <v>3193</v>
      </c>
      <c r="E6060" s="1637">
        <v>10</v>
      </c>
      <c r="F6060" s="1638" t="s">
        <v>508</v>
      </c>
      <c r="G6060" s="1749">
        <v>18</v>
      </c>
      <c r="H6060" s="1638">
        <v>2010</v>
      </c>
      <c r="I6060" s="1640">
        <v>1846.4780000000001</v>
      </c>
      <c r="J6060" s="1638">
        <v>100</v>
      </c>
      <c r="K6060" s="1640">
        <f t="shared" si="320"/>
        <v>0</v>
      </c>
      <c r="L6060" s="1638"/>
      <c r="M6060" s="1638"/>
      <c r="N6060" s="1641">
        <f t="shared" si="318"/>
        <v>0</v>
      </c>
      <c r="O6060" s="2112"/>
      <c r="P6060" s="2112"/>
      <c r="Q6060" s="2112">
        <f t="shared" si="319"/>
        <v>0</v>
      </c>
      <c r="R6060" s="2419"/>
    </row>
    <row r="6061" spans="3:18" ht="14.25" customHeight="1">
      <c r="C6061" s="1636">
        <v>75</v>
      </c>
      <c r="D6061" s="1957" t="s">
        <v>3194</v>
      </c>
      <c r="E6061" s="1637">
        <v>10</v>
      </c>
      <c r="F6061" s="1638" t="s">
        <v>508</v>
      </c>
      <c r="G6061" s="1749">
        <v>30</v>
      </c>
      <c r="H6061" s="1638">
        <v>2010</v>
      </c>
      <c r="I6061" s="1640">
        <v>2856.2249999999999</v>
      </c>
      <c r="J6061" s="1638">
        <v>100</v>
      </c>
      <c r="K6061" s="1640">
        <f t="shared" si="320"/>
        <v>0</v>
      </c>
      <c r="L6061" s="1638"/>
      <c r="M6061" s="1638"/>
      <c r="N6061" s="1641">
        <f t="shared" si="318"/>
        <v>0</v>
      </c>
      <c r="O6061" s="2112"/>
      <c r="P6061" s="2112"/>
      <c r="Q6061" s="2112">
        <f t="shared" si="319"/>
        <v>0</v>
      </c>
      <c r="R6061" s="2419"/>
    </row>
    <row r="6062" spans="3:18" ht="14.25" customHeight="1">
      <c r="C6062" s="1636">
        <v>76</v>
      </c>
      <c r="D6062" s="1957" t="s">
        <v>2701</v>
      </c>
      <c r="E6062" s="1637">
        <v>10</v>
      </c>
      <c r="F6062" s="1638" t="s">
        <v>508</v>
      </c>
      <c r="G6062" s="1749">
        <v>12</v>
      </c>
      <c r="H6062" s="1638">
        <v>2010</v>
      </c>
      <c r="I6062" s="1640">
        <v>841.6</v>
      </c>
      <c r="J6062" s="1638">
        <v>100</v>
      </c>
      <c r="K6062" s="1640">
        <f t="shared" si="320"/>
        <v>0</v>
      </c>
      <c r="L6062" s="1638"/>
      <c r="M6062" s="1638"/>
      <c r="N6062" s="1641">
        <f t="shared" si="318"/>
        <v>0</v>
      </c>
      <c r="O6062" s="2112"/>
      <c r="P6062" s="2112"/>
      <c r="Q6062" s="2112">
        <f t="shared" si="319"/>
        <v>0</v>
      </c>
      <c r="R6062" s="2419"/>
    </row>
    <row r="6063" spans="3:18" ht="14.25" customHeight="1">
      <c r="C6063" s="1636">
        <v>77</v>
      </c>
      <c r="D6063" s="1957" t="s">
        <v>3195</v>
      </c>
      <c r="E6063" s="1637">
        <v>10</v>
      </c>
      <c r="F6063" s="1638" t="s">
        <v>508</v>
      </c>
      <c r="G6063" s="1749">
        <v>51</v>
      </c>
      <c r="H6063" s="1638">
        <v>2010</v>
      </c>
      <c r="I6063" s="1640">
        <v>3727.3</v>
      </c>
      <c r="J6063" s="1638">
        <v>100</v>
      </c>
      <c r="K6063" s="1640">
        <f t="shared" si="320"/>
        <v>0</v>
      </c>
      <c r="L6063" s="1638"/>
      <c r="M6063" s="1638"/>
      <c r="N6063" s="1641">
        <f t="shared" si="318"/>
        <v>0</v>
      </c>
      <c r="O6063" s="2112"/>
      <c r="P6063" s="2112"/>
      <c r="Q6063" s="2112">
        <f t="shared" si="319"/>
        <v>0</v>
      </c>
      <c r="R6063" s="2419"/>
    </row>
    <row r="6064" spans="3:18" ht="14.25" customHeight="1">
      <c r="C6064" s="1636">
        <v>78</v>
      </c>
      <c r="D6064" s="1957" t="s">
        <v>3196</v>
      </c>
      <c r="E6064" s="1637">
        <v>10</v>
      </c>
      <c r="F6064" s="1638" t="s">
        <v>508</v>
      </c>
      <c r="G6064" s="1749">
        <v>6</v>
      </c>
      <c r="H6064" s="1638">
        <v>2010</v>
      </c>
      <c r="I6064" s="1640">
        <v>363.3</v>
      </c>
      <c r="J6064" s="1638">
        <v>100</v>
      </c>
      <c r="K6064" s="1640">
        <f t="shared" si="320"/>
        <v>0</v>
      </c>
      <c r="L6064" s="1638"/>
      <c r="M6064" s="1638"/>
      <c r="N6064" s="1641">
        <f t="shared" si="318"/>
        <v>0</v>
      </c>
      <c r="O6064" s="2112"/>
      <c r="P6064" s="2112"/>
      <c r="Q6064" s="2112">
        <f t="shared" si="319"/>
        <v>0</v>
      </c>
      <c r="R6064" s="2419"/>
    </row>
    <row r="6065" spans="3:18" ht="14.25" customHeight="1">
      <c r="C6065" s="1636">
        <v>79</v>
      </c>
      <c r="D6065" s="1957" t="s">
        <v>3197</v>
      </c>
      <c r="E6065" s="1637">
        <v>10</v>
      </c>
      <c r="F6065" s="1638" t="s">
        <v>508</v>
      </c>
      <c r="G6065" s="1749">
        <v>22</v>
      </c>
      <c r="H6065" s="1638">
        <v>2010</v>
      </c>
      <c r="I6065" s="1640">
        <v>1478</v>
      </c>
      <c r="J6065" s="1638">
        <v>100</v>
      </c>
      <c r="K6065" s="1640">
        <f t="shared" si="320"/>
        <v>0</v>
      </c>
      <c r="L6065" s="1638"/>
      <c r="M6065" s="1638"/>
      <c r="N6065" s="1641">
        <f t="shared" si="318"/>
        <v>0</v>
      </c>
      <c r="O6065" s="2112"/>
      <c r="P6065" s="2112"/>
      <c r="Q6065" s="2112">
        <f t="shared" si="319"/>
        <v>0</v>
      </c>
      <c r="R6065" s="2419"/>
    </row>
    <row r="6066" spans="3:18" ht="14.25" customHeight="1">
      <c r="C6066" s="1636">
        <v>80</v>
      </c>
      <c r="D6066" s="1957" t="s">
        <v>2698</v>
      </c>
      <c r="E6066" s="1637">
        <v>10</v>
      </c>
      <c r="F6066" s="1638" t="s">
        <v>508</v>
      </c>
      <c r="G6066" s="1749">
        <v>4</v>
      </c>
      <c r="H6066" s="1638">
        <v>2010</v>
      </c>
      <c r="I6066" s="1640">
        <v>708.26400000000001</v>
      </c>
      <c r="J6066" s="1638">
        <v>100</v>
      </c>
      <c r="K6066" s="1640">
        <f t="shared" si="320"/>
        <v>0</v>
      </c>
      <c r="L6066" s="1638"/>
      <c r="M6066" s="1638"/>
      <c r="N6066" s="1641">
        <f t="shared" si="318"/>
        <v>0</v>
      </c>
      <c r="O6066" s="2112"/>
      <c r="P6066" s="2112"/>
      <c r="Q6066" s="2112">
        <f t="shared" si="319"/>
        <v>0</v>
      </c>
      <c r="R6066" s="2419"/>
    </row>
    <row r="6067" spans="3:18" ht="14.25" customHeight="1">
      <c r="C6067" s="1636">
        <v>81</v>
      </c>
      <c r="D6067" s="1957" t="s">
        <v>3198</v>
      </c>
      <c r="E6067" s="1637">
        <v>10</v>
      </c>
      <c r="F6067" s="1638" t="s">
        <v>508</v>
      </c>
      <c r="G6067" s="1749">
        <v>57</v>
      </c>
      <c r="H6067" s="1638">
        <v>2010</v>
      </c>
      <c r="I6067" s="1640">
        <v>10092.799999999999</v>
      </c>
      <c r="J6067" s="1638">
        <v>100</v>
      </c>
      <c r="K6067" s="1640">
        <f t="shared" si="320"/>
        <v>0</v>
      </c>
      <c r="L6067" s="1638"/>
      <c r="M6067" s="1638"/>
      <c r="N6067" s="1641">
        <f t="shared" si="318"/>
        <v>0</v>
      </c>
      <c r="O6067" s="2112"/>
      <c r="P6067" s="2112"/>
      <c r="Q6067" s="2112">
        <f t="shared" si="319"/>
        <v>0</v>
      </c>
      <c r="R6067" s="2419"/>
    </row>
    <row r="6068" spans="3:18" ht="14.25" customHeight="1">
      <c r="C6068" s="1636">
        <v>82</v>
      </c>
      <c r="D6068" s="1957" t="s">
        <v>3199</v>
      </c>
      <c r="E6068" s="1637">
        <v>10</v>
      </c>
      <c r="F6068" s="1638" t="s">
        <v>508</v>
      </c>
      <c r="G6068" s="1749">
        <v>12</v>
      </c>
      <c r="H6068" s="1638">
        <v>2010</v>
      </c>
      <c r="I6068" s="1640">
        <v>1770.8</v>
      </c>
      <c r="J6068" s="1638">
        <v>100</v>
      </c>
      <c r="K6068" s="1640">
        <f t="shared" si="320"/>
        <v>0</v>
      </c>
      <c r="L6068" s="1638"/>
      <c r="M6068" s="1638"/>
      <c r="N6068" s="1641">
        <f t="shared" si="318"/>
        <v>0</v>
      </c>
      <c r="O6068" s="2112"/>
      <c r="P6068" s="2112"/>
      <c r="Q6068" s="2112">
        <f t="shared" si="319"/>
        <v>0</v>
      </c>
      <c r="R6068" s="2419"/>
    </row>
    <row r="6069" spans="3:18" ht="14.25" customHeight="1">
      <c r="C6069" s="1636">
        <v>83</v>
      </c>
      <c r="D6069" s="1957" t="s">
        <v>3155</v>
      </c>
      <c r="E6069" s="1637">
        <v>10</v>
      </c>
      <c r="F6069" s="1638" t="s">
        <v>508</v>
      </c>
      <c r="G6069" s="1749">
        <v>11</v>
      </c>
      <c r="H6069" s="1638">
        <v>2010</v>
      </c>
      <c r="I6069" s="1640">
        <v>2569.5619999999999</v>
      </c>
      <c r="J6069" s="1638">
        <v>100</v>
      </c>
      <c r="K6069" s="1640">
        <f t="shared" si="320"/>
        <v>0</v>
      </c>
      <c r="L6069" s="1638"/>
      <c r="M6069" s="1638"/>
      <c r="N6069" s="1641">
        <f t="shared" si="318"/>
        <v>0</v>
      </c>
      <c r="O6069" s="2112"/>
      <c r="P6069" s="2112"/>
      <c r="Q6069" s="2112">
        <f t="shared" si="319"/>
        <v>0</v>
      </c>
      <c r="R6069" s="2419"/>
    </row>
    <row r="6070" spans="3:18" ht="14.25" customHeight="1">
      <c r="C6070" s="1636">
        <v>84</v>
      </c>
      <c r="D6070" s="1957" t="s">
        <v>3200</v>
      </c>
      <c r="E6070" s="1637">
        <v>10</v>
      </c>
      <c r="F6070" s="1638" t="s">
        <v>508</v>
      </c>
      <c r="G6070" s="1749">
        <v>194</v>
      </c>
      <c r="H6070" s="1638">
        <v>2010</v>
      </c>
      <c r="I6070" s="1640">
        <v>6844.8</v>
      </c>
      <c r="J6070" s="1638">
        <v>100</v>
      </c>
      <c r="K6070" s="1640">
        <f t="shared" si="320"/>
        <v>0</v>
      </c>
      <c r="L6070" s="1638"/>
      <c r="M6070" s="1638"/>
      <c r="N6070" s="1641">
        <f t="shared" si="318"/>
        <v>0</v>
      </c>
      <c r="O6070" s="2112"/>
      <c r="P6070" s="2112"/>
      <c r="Q6070" s="2112">
        <f t="shared" si="319"/>
        <v>0</v>
      </c>
      <c r="R6070" s="2419"/>
    </row>
    <row r="6071" spans="3:18" ht="14.25" customHeight="1">
      <c r="C6071" s="1636">
        <v>85</v>
      </c>
      <c r="D6071" s="1957" t="s">
        <v>3201</v>
      </c>
      <c r="E6071" s="1637">
        <v>10</v>
      </c>
      <c r="F6071" s="1638" t="s">
        <v>508</v>
      </c>
      <c r="G6071" s="1749">
        <v>55</v>
      </c>
      <c r="H6071" s="1638">
        <v>2010</v>
      </c>
      <c r="I6071" s="1640">
        <v>4825.3999999999996</v>
      </c>
      <c r="J6071" s="1638">
        <v>100</v>
      </c>
      <c r="K6071" s="1640">
        <f t="shared" si="320"/>
        <v>0</v>
      </c>
      <c r="L6071" s="1638"/>
      <c r="M6071" s="1638"/>
      <c r="N6071" s="1641">
        <f t="shared" si="318"/>
        <v>0</v>
      </c>
      <c r="O6071" s="2112"/>
      <c r="P6071" s="2112"/>
      <c r="Q6071" s="2112">
        <f t="shared" si="319"/>
        <v>0</v>
      </c>
      <c r="R6071" s="2419"/>
    </row>
    <row r="6072" spans="3:18" ht="14.25" customHeight="1">
      <c r="C6072" s="1636">
        <v>86</v>
      </c>
      <c r="D6072" s="1957" t="s">
        <v>3202</v>
      </c>
      <c r="E6072" s="1637">
        <v>10</v>
      </c>
      <c r="F6072" s="1638" t="s">
        <v>508</v>
      </c>
      <c r="G6072" s="1749">
        <v>6</v>
      </c>
      <c r="H6072" s="1638">
        <v>2010</v>
      </c>
      <c r="I6072" s="1640">
        <v>2414.6999999999998</v>
      </c>
      <c r="J6072" s="1638">
        <v>100</v>
      </c>
      <c r="K6072" s="1640">
        <f t="shared" si="320"/>
        <v>0</v>
      </c>
      <c r="L6072" s="1638"/>
      <c r="M6072" s="1638"/>
      <c r="N6072" s="1641">
        <f t="shared" si="318"/>
        <v>0</v>
      </c>
      <c r="O6072" s="2112"/>
      <c r="P6072" s="2112"/>
      <c r="Q6072" s="2112">
        <f t="shared" si="319"/>
        <v>0</v>
      </c>
      <c r="R6072" s="2419"/>
    </row>
    <row r="6073" spans="3:18" ht="14.25" customHeight="1">
      <c r="C6073" s="1636">
        <v>87</v>
      </c>
      <c r="D6073" s="1957" t="s">
        <v>3203</v>
      </c>
      <c r="E6073" s="1637">
        <v>10</v>
      </c>
      <c r="F6073" s="1638" t="s">
        <v>508</v>
      </c>
      <c r="G6073" s="1749">
        <v>25</v>
      </c>
      <c r="H6073" s="1638">
        <v>2010</v>
      </c>
      <c r="I6073" s="1640">
        <v>2426.9</v>
      </c>
      <c r="J6073" s="1638">
        <v>100</v>
      </c>
      <c r="K6073" s="1640">
        <f t="shared" si="320"/>
        <v>0</v>
      </c>
      <c r="L6073" s="1638"/>
      <c r="M6073" s="1638"/>
      <c r="N6073" s="1641">
        <f t="shared" si="318"/>
        <v>0</v>
      </c>
      <c r="O6073" s="2112"/>
      <c r="P6073" s="2112"/>
      <c r="Q6073" s="2112">
        <f t="shared" si="319"/>
        <v>0</v>
      </c>
      <c r="R6073" s="2419"/>
    </row>
    <row r="6074" spans="3:18" ht="14.25" customHeight="1">
      <c r="C6074" s="1636">
        <v>88</v>
      </c>
      <c r="D6074" s="1957" t="s">
        <v>3204</v>
      </c>
      <c r="E6074" s="1637">
        <v>10</v>
      </c>
      <c r="F6074" s="1638" t="s">
        <v>508</v>
      </c>
      <c r="G6074" s="1749">
        <v>28</v>
      </c>
      <c r="H6074" s="1638">
        <v>2010</v>
      </c>
      <c r="I6074" s="1640">
        <v>3623.5</v>
      </c>
      <c r="J6074" s="1638">
        <v>100</v>
      </c>
      <c r="K6074" s="1640">
        <f t="shared" si="320"/>
        <v>0</v>
      </c>
      <c r="L6074" s="1638"/>
      <c r="M6074" s="1638"/>
      <c r="N6074" s="1641">
        <f t="shared" ref="N6074:N6137" si="321">+L6074*M6074</f>
        <v>0</v>
      </c>
      <c r="O6074" s="2112"/>
      <c r="P6074" s="2112"/>
      <c r="Q6074" s="2112">
        <f t="shared" ref="Q6074:Q6137" si="322">+O6074*P6074</f>
        <v>0</v>
      </c>
      <c r="R6074" s="2419"/>
    </row>
    <row r="6075" spans="3:18" ht="14.25" customHeight="1">
      <c r="C6075" s="1636">
        <v>89</v>
      </c>
      <c r="D6075" s="1957" t="s">
        <v>2930</v>
      </c>
      <c r="E6075" s="1637">
        <v>10</v>
      </c>
      <c r="F6075" s="1638" t="s">
        <v>508</v>
      </c>
      <c r="G6075" s="1749">
        <v>50</v>
      </c>
      <c r="H6075" s="1638">
        <v>2010</v>
      </c>
      <c r="I6075" s="1640">
        <v>7907.5</v>
      </c>
      <c r="J6075" s="1638">
        <v>100</v>
      </c>
      <c r="K6075" s="1640">
        <f t="shared" si="320"/>
        <v>0</v>
      </c>
      <c r="L6075" s="1638"/>
      <c r="M6075" s="1638"/>
      <c r="N6075" s="1641">
        <f t="shared" si="321"/>
        <v>0</v>
      </c>
      <c r="O6075" s="2112"/>
      <c r="P6075" s="2112"/>
      <c r="Q6075" s="2112">
        <f t="shared" si="322"/>
        <v>0</v>
      </c>
      <c r="R6075" s="2419"/>
    </row>
    <row r="6076" spans="3:18" ht="14.25" customHeight="1">
      <c r="C6076" s="1636">
        <v>90</v>
      </c>
      <c r="D6076" s="1957" t="s">
        <v>3186</v>
      </c>
      <c r="E6076" s="1637">
        <v>10</v>
      </c>
      <c r="F6076" s="1638" t="s">
        <v>508</v>
      </c>
      <c r="G6076" s="1749">
        <v>2</v>
      </c>
      <c r="H6076" s="1638">
        <v>2010</v>
      </c>
      <c r="I6076" s="1640">
        <v>550.70000000000005</v>
      </c>
      <c r="J6076" s="1638">
        <v>100</v>
      </c>
      <c r="K6076" s="1640">
        <f t="shared" si="320"/>
        <v>0</v>
      </c>
      <c r="L6076" s="1638"/>
      <c r="M6076" s="1638"/>
      <c r="N6076" s="1641">
        <f t="shared" si="321"/>
        <v>0</v>
      </c>
      <c r="O6076" s="2112"/>
      <c r="P6076" s="2112"/>
      <c r="Q6076" s="2112">
        <f t="shared" si="322"/>
        <v>0</v>
      </c>
      <c r="R6076" s="2419"/>
    </row>
    <row r="6077" spans="3:18" ht="14.25" customHeight="1">
      <c r="C6077" s="1636">
        <v>91</v>
      </c>
      <c r="D6077" s="1957" t="s">
        <v>3187</v>
      </c>
      <c r="E6077" s="1637">
        <v>10</v>
      </c>
      <c r="F6077" s="1638" t="s">
        <v>508</v>
      </c>
      <c r="G6077" s="1749">
        <v>2</v>
      </c>
      <c r="H6077" s="1638">
        <v>2010</v>
      </c>
      <c r="I6077" s="1640">
        <v>174</v>
      </c>
      <c r="J6077" s="1638">
        <v>100</v>
      </c>
      <c r="K6077" s="1640">
        <f t="shared" si="320"/>
        <v>0</v>
      </c>
      <c r="L6077" s="1638"/>
      <c r="M6077" s="1638"/>
      <c r="N6077" s="1641">
        <f t="shared" si="321"/>
        <v>0</v>
      </c>
      <c r="O6077" s="2112"/>
      <c r="P6077" s="2112"/>
      <c r="Q6077" s="2112">
        <f t="shared" si="322"/>
        <v>0</v>
      </c>
      <c r="R6077" s="2419"/>
    </row>
    <row r="6078" spans="3:18" ht="14.25" customHeight="1">
      <c r="C6078" s="1636">
        <v>92</v>
      </c>
      <c r="D6078" s="1957" t="s">
        <v>3188</v>
      </c>
      <c r="E6078" s="1637">
        <v>10</v>
      </c>
      <c r="F6078" s="1638" t="s">
        <v>508</v>
      </c>
      <c r="G6078" s="1749">
        <v>2</v>
      </c>
      <c r="H6078" s="1638">
        <v>2010</v>
      </c>
      <c r="I6078" s="1640">
        <v>174</v>
      </c>
      <c r="J6078" s="1638">
        <v>100</v>
      </c>
      <c r="K6078" s="1640">
        <f t="shared" si="320"/>
        <v>0</v>
      </c>
      <c r="L6078" s="1638"/>
      <c r="M6078" s="1638"/>
      <c r="N6078" s="1641">
        <f t="shared" si="321"/>
        <v>0</v>
      </c>
      <c r="O6078" s="2112"/>
      <c r="P6078" s="2112"/>
      <c r="Q6078" s="2112">
        <f t="shared" si="322"/>
        <v>0</v>
      </c>
      <c r="R6078" s="2419"/>
    </row>
    <row r="6079" spans="3:18" ht="14.25" customHeight="1">
      <c r="C6079" s="1636">
        <v>93</v>
      </c>
      <c r="D6079" s="1957" t="s">
        <v>3189</v>
      </c>
      <c r="E6079" s="1637">
        <v>10</v>
      </c>
      <c r="F6079" s="1638" t="s">
        <v>508</v>
      </c>
      <c r="G6079" s="1749">
        <v>2</v>
      </c>
      <c r="H6079" s="1638">
        <v>2010</v>
      </c>
      <c r="I6079" s="1640">
        <v>222.7</v>
      </c>
      <c r="J6079" s="1638">
        <v>100</v>
      </c>
      <c r="K6079" s="1640">
        <f t="shared" si="320"/>
        <v>0</v>
      </c>
      <c r="L6079" s="1638"/>
      <c r="M6079" s="1638"/>
      <c r="N6079" s="1641">
        <f t="shared" si="321"/>
        <v>0</v>
      </c>
      <c r="O6079" s="2112"/>
      <c r="P6079" s="2112"/>
      <c r="Q6079" s="2112">
        <f t="shared" si="322"/>
        <v>0</v>
      </c>
      <c r="R6079" s="2419"/>
    </row>
    <row r="6080" spans="3:18" ht="14.25" customHeight="1">
      <c r="C6080" s="1636">
        <v>94</v>
      </c>
      <c r="D6080" s="1957" t="s">
        <v>3190</v>
      </c>
      <c r="E6080" s="1637">
        <v>10</v>
      </c>
      <c r="F6080" s="1638" t="s">
        <v>508</v>
      </c>
      <c r="G6080" s="1749">
        <v>2</v>
      </c>
      <c r="H6080" s="1638">
        <v>2010</v>
      </c>
      <c r="I6080" s="1640">
        <v>577.20000000000005</v>
      </c>
      <c r="J6080" s="1638">
        <v>100</v>
      </c>
      <c r="K6080" s="1640">
        <f t="shared" si="320"/>
        <v>0</v>
      </c>
      <c r="L6080" s="1638"/>
      <c r="M6080" s="1638"/>
      <c r="N6080" s="1641">
        <f t="shared" si="321"/>
        <v>0</v>
      </c>
      <c r="O6080" s="2112"/>
      <c r="P6080" s="2112"/>
      <c r="Q6080" s="2112">
        <f t="shared" si="322"/>
        <v>0</v>
      </c>
      <c r="R6080" s="2419"/>
    </row>
    <row r="6081" spans="3:18" ht="14.25" customHeight="1">
      <c r="C6081" s="1636">
        <v>95</v>
      </c>
      <c r="D6081" s="1957" t="s">
        <v>3191</v>
      </c>
      <c r="E6081" s="1637">
        <v>10</v>
      </c>
      <c r="F6081" s="1638" t="s">
        <v>508</v>
      </c>
      <c r="G6081" s="1749">
        <v>4</v>
      </c>
      <c r="H6081" s="1638">
        <v>2010</v>
      </c>
      <c r="I6081" s="1640">
        <v>1404.6</v>
      </c>
      <c r="J6081" s="1638">
        <v>100</v>
      </c>
      <c r="K6081" s="1640">
        <f t="shared" si="320"/>
        <v>0</v>
      </c>
      <c r="L6081" s="1638"/>
      <c r="M6081" s="1638"/>
      <c r="N6081" s="1641">
        <f t="shared" si="321"/>
        <v>0</v>
      </c>
      <c r="O6081" s="2112"/>
      <c r="P6081" s="2112"/>
      <c r="Q6081" s="2112">
        <f t="shared" si="322"/>
        <v>0</v>
      </c>
      <c r="R6081" s="2419"/>
    </row>
    <row r="6082" spans="3:18" ht="14.25" customHeight="1">
      <c r="C6082" s="1636">
        <v>96</v>
      </c>
      <c r="D6082" s="1957" t="s">
        <v>3193</v>
      </c>
      <c r="E6082" s="1637">
        <v>10</v>
      </c>
      <c r="F6082" s="1638" t="s">
        <v>508</v>
      </c>
      <c r="G6082" s="1749">
        <v>8</v>
      </c>
      <c r="H6082" s="1638">
        <v>2010</v>
      </c>
      <c r="I6082" s="1640">
        <v>751.6</v>
      </c>
      <c r="J6082" s="1638">
        <v>100</v>
      </c>
      <c r="K6082" s="1640">
        <f t="shared" si="320"/>
        <v>0</v>
      </c>
      <c r="L6082" s="1638"/>
      <c r="M6082" s="1638"/>
      <c r="N6082" s="1641">
        <f t="shared" si="321"/>
        <v>0</v>
      </c>
      <c r="O6082" s="2112"/>
      <c r="P6082" s="2112"/>
      <c r="Q6082" s="2112">
        <f t="shared" si="322"/>
        <v>0</v>
      </c>
      <c r="R6082" s="2419"/>
    </row>
    <row r="6083" spans="3:18" ht="14.25" customHeight="1">
      <c r="C6083" s="1636">
        <v>97</v>
      </c>
      <c r="D6083" s="1957" t="s">
        <v>3194</v>
      </c>
      <c r="E6083" s="1637">
        <v>10</v>
      </c>
      <c r="F6083" s="1638" t="s">
        <v>508</v>
      </c>
      <c r="G6083" s="1749">
        <v>12</v>
      </c>
      <c r="H6083" s="1638">
        <v>2010</v>
      </c>
      <c r="I6083" s="1640">
        <v>893.8</v>
      </c>
      <c r="J6083" s="1638">
        <v>100</v>
      </c>
      <c r="K6083" s="1640">
        <f t="shared" si="320"/>
        <v>0</v>
      </c>
      <c r="L6083" s="1638"/>
      <c r="M6083" s="1638"/>
      <c r="N6083" s="1641">
        <f t="shared" si="321"/>
        <v>0</v>
      </c>
      <c r="O6083" s="2112"/>
      <c r="P6083" s="2112"/>
      <c r="Q6083" s="2112">
        <f t="shared" si="322"/>
        <v>0</v>
      </c>
      <c r="R6083" s="2419"/>
    </row>
    <row r="6084" spans="3:18" ht="14.25" customHeight="1">
      <c r="C6084" s="1636">
        <v>98</v>
      </c>
      <c r="D6084" s="1957" t="s">
        <v>2701</v>
      </c>
      <c r="E6084" s="1637">
        <v>10</v>
      </c>
      <c r="F6084" s="1638" t="s">
        <v>508</v>
      </c>
      <c r="G6084" s="1749">
        <v>5</v>
      </c>
      <c r="H6084" s="1638">
        <v>2010</v>
      </c>
      <c r="I6084" s="1640">
        <v>355</v>
      </c>
      <c r="J6084" s="1638">
        <v>100</v>
      </c>
      <c r="K6084" s="1640">
        <f t="shared" si="320"/>
        <v>0</v>
      </c>
      <c r="L6084" s="1638"/>
      <c r="M6084" s="1638"/>
      <c r="N6084" s="1641">
        <f t="shared" si="321"/>
        <v>0</v>
      </c>
      <c r="O6084" s="2112"/>
      <c r="P6084" s="2112"/>
      <c r="Q6084" s="2112">
        <f t="shared" si="322"/>
        <v>0</v>
      </c>
      <c r="R6084" s="2419"/>
    </row>
    <row r="6085" spans="3:18" ht="14.25" customHeight="1">
      <c r="C6085" s="1636">
        <v>99</v>
      </c>
      <c r="D6085" s="1957" t="s">
        <v>3195</v>
      </c>
      <c r="E6085" s="1637">
        <v>10</v>
      </c>
      <c r="F6085" s="1638" t="s">
        <v>508</v>
      </c>
      <c r="G6085" s="1749">
        <v>17</v>
      </c>
      <c r="H6085" s="1638">
        <v>2010</v>
      </c>
      <c r="I6085" s="1640">
        <v>1360.8</v>
      </c>
      <c r="J6085" s="1638">
        <v>100</v>
      </c>
      <c r="K6085" s="1640">
        <f t="shared" si="320"/>
        <v>0</v>
      </c>
      <c r="L6085" s="1638"/>
      <c r="M6085" s="1638"/>
      <c r="N6085" s="1641">
        <f t="shared" si="321"/>
        <v>0</v>
      </c>
      <c r="O6085" s="2112"/>
      <c r="P6085" s="2112"/>
      <c r="Q6085" s="2112">
        <f t="shared" si="322"/>
        <v>0</v>
      </c>
      <c r="R6085" s="2419"/>
    </row>
    <row r="6086" spans="3:18" ht="14.25" customHeight="1">
      <c r="C6086" s="1636">
        <v>100</v>
      </c>
      <c r="D6086" s="1957" t="s">
        <v>3196</v>
      </c>
      <c r="E6086" s="1637">
        <v>10</v>
      </c>
      <c r="F6086" s="1638" t="s">
        <v>508</v>
      </c>
      <c r="G6086" s="1749">
        <v>2</v>
      </c>
      <c r="H6086" s="1638">
        <v>2010</v>
      </c>
      <c r="I6086" s="1640">
        <v>135.1</v>
      </c>
      <c r="J6086" s="1638">
        <v>100</v>
      </c>
      <c r="K6086" s="1640">
        <f t="shared" si="320"/>
        <v>0</v>
      </c>
      <c r="L6086" s="1638"/>
      <c r="M6086" s="1638"/>
      <c r="N6086" s="1641">
        <f t="shared" si="321"/>
        <v>0</v>
      </c>
      <c r="O6086" s="2112"/>
      <c r="P6086" s="2112"/>
      <c r="Q6086" s="2112">
        <f t="shared" si="322"/>
        <v>0</v>
      </c>
      <c r="R6086" s="2419"/>
    </row>
    <row r="6087" spans="3:18" ht="14.25" customHeight="1">
      <c r="C6087" s="1636">
        <v>101</v>
      </c>
      <c r="D6087" s="1957" t="s">
        <v>3197</v>
      </c>
      <c r="E6087" s="1637">
        <v>10</v>
      </c>
      <c r="F6087" s="1638" t="s">
        <v>508</v>
      </c>
      <c r="G6087" s="1749">
        <v>10</v>
      </c>
      <c r="H6087" s="1638">
        <v>2010</v>
      </c>
      <c r="I6087" s="1640">
        <v>675.3</v>
      </c>
      <c r="J6087" s="1638">
        <v>100</v>
      </c>
      <c r="K6087" s="1640">
        <f t="shared" si="320"/>
        <v>0</v>
      </c>
      <c r="L6087" s="1638"/>
      <c r="M6087" s="1638"/>
      <c r="N6087" s="1641">
        <f t="shared" si="321"/>
        <v>0</v>
      </c>
      <c r="O6087" s="2112"/>
      <c r="P6087" s="2112"/>
      <c r="Q6087" s="2112">
        <f t="shared" si="322"/>
        <v>0</v>
      </c>
      <c r="R6087" s="2419"/>
    </row>
    <row r="6088" spans="3:18" ht="14.25" customHeight="1">
      <c r="C6088" s="1636">
        <v>102</v>
      </c>
      <c r="D6088" s="1957" t="s">
        <v>2698</v>
      </c>
      <c r="E6088" s="1637">
        <v>10</v>
      </c>
      <c r="F6088" s="1638" t="s">
        <v>508</v>
      </c>
      <c r="G6088" s="1749">
        <v>2</v>
      </c>
      <c r="H6088" s="1638">
        <v>2010</v>
      </c>
      <c r="I6088" s="1640">
        <v>452</v>
      </c>
      <c r="J6088" s="1638">
        <v>100</v>
      </c>
      <c r="K6088" s="1640">
        <f t="shared" si="320"/>
        <v>0</v>
      </c>
      <c r="L6088" s="1638"/>
      <c r="M6088" s="1638"/>
      <c r="N6088" s="1641">
        <f t="shared" si="321"/>
        <v>0</v>
      </c>
      <c r="O6088" s="2112"/>
      <c r="P6088" s="2112"/>
      <c r="Q6088" s="2112">
        <f t="shared" si="322"/>
        <v>0</v>
      </c>
      <c r="R6088" s="2419"/>
    </row>
    <row r="6089" spans="3:18" ht="14.25" customHeight="1">
      <c r="C6089" s="1636">
        <v>103</v>
      </c>
      <c r="D6089" s="1957" t="s">
        <v>3198</v>
      </c>
      <c r="E6089" s="1637">
        <v>10</v>
      </c>
      <c r="F6089" s="1638" t="s">
        <v>508</v>
      </c>
      <c r="G6089" s="1749">
        <v>17</v>
      </c>
      <c r="H6089" s="1638">
        <v>2010</v>
      </c>
      <c r="I6089" s="1640">
        <v>3901.4</v>
      </c>
      <c r="J6089" s="1638">
        <v>100</v>
      </c>
      <c r="K6089" s="1640">
        <f t="shared" si="320"/>
        <v>0</v>
      </c>
      <c r="L6089" s="1638"/>
      <c r="M6089" s="1638"/>
      <c r="N6089" s="1641">
        <f t="shared" si="321"/>
        <v>0</v>
      </c>
      <c r="O6089" s="2112"/>
      <c r="P6089" s="2112"/>
      <c r="Q6089" s="2112">
        <f t="shared" si="322"/>
        <v>0</v>
      </c>
      <c r="R6089" s="2419"/>
    </row>
    <row r="6090" spans="3:18" ht="14.25" customHeight="1">
      <c r="C6090" s="1636">
        <v>104</v>
      </c>
      <c r="D6090" s="1957" t="s">
        <v>3199</v>
      </c>
      <c r="E6090" s="1637">
        <v>10</v>
      </c>
      <c r="F6090" s="1638" t="s">
        <v>508</v>
      </c>
      <c r="G6090" s="1749">
        <v>5</v>
      </c>
      <c r="H6090" s="1638">
        <v>2010</v>
      </c>
      <c r="I6090" s="1640">
        <v>782.5</v>
      </c>
      <c r="J6090" s="1638">
        <v>100</v>
      </c>
      <c r="K6090" s="1640">
        <f t="shared" si="320"/>
        <v>0</v>
      </c>
      <c r="L6090" s="1638"/>
      <c r="M6090" s="1638"/>
      <c r="N6090" s="1641">
        <f t="shared" si="321"/>
        <v>0</v>
      </c>
      <c r="O6090" s="2112"/>
      <c r="P6090" s="2112"/>
      <c r="Q6090" s="2112">
        <f t="shared" si="322"/>
        <v>0</v>
      </c>
      <c r="R6090" s="2419"/>
    </row>
    <row r="6091" spans="3:18" ht="14.25" customHeight="1">
      <c r="C6091" s="1636">
        <v>105</v>
      </c>
      <c r="D6091" s="1957" t="s">
        <v>3155</v>
      </c>
      <c r="E6091" s="1637">
        <v>10</v>
      </c>
      <c r="F6091" s="1638" t="s">
        <v>508</v>
      </c>
      <c r="G6091" s="1749">
        <v>4</v>
      </c>
      <c r="H6091" s="1638">
        <v>2010</v>
      </c>
      <c r="I6091" s="1640">
        <v>863.3</v>
      </c>
      <c r="J6091" s="1638">
        <v>100</v>
      </c>
      <c r="K6091" s="1640">
        <f t="shared" si="320"/>
        <v>0</v>
      </c>
      <c r="L6091" s="1638"/>
      <c r="M6091" s="1638"/>
      <c r="N6091" s="1641">
        <f t="shared" si="321"/>
        <v>0</v>
      </c>
      <c r="O6091" s="2112"/>
      <c r="P6091" s="2112"/>
      <c r="Q6091" s="2112">
        <f t="shared" si="322"/>
        <v>0</v>
      </c>
      <c r="R6091" s="2419"/>
    </row>
    <row r="6092" spans="3:18" ht="14.25" customHeight="1">
      <c r="C6092" s="1636">
        <v>106</v>
      </c>
      <c r="D6092" s="1957" t="s">
        <v>3200</v>
      </c>
      <c r="E6092" s="1637">
        <v>10</v>
      </c>
      <c r="F6092" s="1638" t="s">
        <v>508</v>
      </c>
      <c r="G6092" s="1749">
        <v>76</v>
      </c>
      <c r="H6092" s="1638">
        <v>2010</v>
      </c>
      <c r="I6092" s="1640">
        <v>2546.6</v>
      </c>
      <c r="J6092" s="1638">
        <v>100</v>
      </c>
      <c r="K6092" s="1640">
        <f t="shared" si="320"/>
        <v>0</v>
      </c>
      <c r="L6092" s="1638"/>
      <c r="M6092" s="1638"/>
      <c r="N6092" s="1641">
        <f t="shared" si="321"/>
        <v>0</v>
      </c>
      <c r="O6092" s="2112"/>
      <c r="P6092" s="2112"/>
      <c r="Q6092" s="2112">
        <f t="shared" si="322"/>
        <v>0</v>
      </c>
      <c r="R6092" s="2419"/>
    </row>
    <row r="6093" spans="3:18" ht="14.25" customHeight="1">
      <c r="C6093" s="1636">
        <v>107</v>
      </c>
      <c r="D6093" s="1957" t="s">
        <v>3201</v>
      </c>
      <c r="E6093" s="1637">
        <v>10</v>
      </c>
      <c r="F6093" s="1638" t="s">
        <v>508</v>
      </c>
      <c r="G6093" s="1749">
        <v>17</v>
      </c>
      <c r="H6093" s="1638">
        <v>2010</v>
      </c>
      <c r="I6093" s="1640">
        <v>1516</v>
      </c>
      <c r="J6093" s="1638">
        <v>100</v>
      </c>
      <c r="K6093" s="1640">
        <f t="shared" si="320"/>
        <v>0</v>
      </c>
      <c r="L6093" s="1638"/>
      <c r="M6093" s="1638"/>
      <c r="N6093" s="1641">
        <f t="shared" si="321"/>
        <v>0</v>
      </c>
      <c r="O6093" s="2112"/>
      <c r="P6093" s="2112"/>
      <c r="Q6093" s="2112">
        <f t="shared" si="322"/>
        <v>0</v>
      </c>
      <c r="R6093" s="2419"/>
    </row>
    <row r="6094" spans="3:18" ht="14.25" customHeight="1">
      <c r="C6094" s="1636">
        <v>108</v>
      </c>
      <c r="D6094" s="1957" t="s">
        <v>3202</v>
      </c>
      <c r="E6094" s="1637">
        <v>10</v>
      </c>
      <c r="F6094" s="1638" t="s">
        <v>508</v>
      </c>
      <c r="G6094" s="1749">
        <v>3</v>
      </c>
      <c r="H6094" s="1638">
        <v>2010</v>
      </c>
      <c r="I6094" s="1640">
        <v>1566</v>
      </c>
      <c r="J6094" s="1638">
        <v>100</v>
      </c>
      <c r="K6094" s="1640">
        <f t="shared" si="320"/>
        <v>0</v>
      </c>
      <c r="L6094" s="1638"/>
      <c r="M6094" s="1638"/>
      <c r="N6094" s="1641">
        <f t="shared" si="321"/>
        <v>0</v>
      </c>
      <c r="O6094" s="2112"/>
      <c r="P6094" s="2112"/>
      <c r="Q6094" s="2112">
        <f t="shared" si="322"/>
        <v>0</v>
      </c>
      <c r="R6094" s="2419"/>
    </row>
    <row r="6095" spans="3:18" ht="14.25" customHeight="1">
      <c r="C6095" s="1636">
        <v>109</v>
      </c>
      <c r="D6095" s="1957" t="s">
        <v>3203</v>
      </c>
      <c r="E6095" s="1637">
        <v>10</v>
      </c>
      <c r="F6095" s="1638" t="s">
        <v>508</v>
      </c>
      <c r="G6095" s="1749">
        <v>4</v>
      </c>
      <c r="H6095" s="1638">
        <v>2010</v>
      </c>
      <c r="I6095" s="1640">
        <v>409.6</v>
      </c>
      <c r="J6095" s="1638">
        <v>100</v>
      </c>
      <c r="K6095" s="1640">
        <f t="shared" si="320"/>
        <v>0</v>
      </c>
      <c r="L6095" s="1638"/>
      <c r="M6095" s="1638"/>
      <c r="N6095" s="1641">
        <f t="shared" si="321"/>
        <v>0</v>
      </c>
      <c r="O6095" s="2112"/>
      <c r="P6095" s="2112"/>
      <c r="Q6095" s="2112">
        <f t="shared" si="322"/>
        <v>0</v>
      </c>
      <c r="R6095" s="2419"/>
    </row>
    <row r="6096" spans="3:18" ht="14.25" customHeight="1">
      <c r="C6096" s="1636">
        <v>110</v>
      </c>
      <c r="D6096" s="1957" t="s">
        <v>3204</v>
      </c>
      <c r="E6096" s="1637">
        <v>10</v>
      </c>
      <c r="F6096" s="1638" t="s">
        <v>508</v>
      </c>
      <c r="G6096" s="1749">
        <v>4</v>
      </c>
      <c r="H6096" s="1638">
        <v>2010</v>
      </c>
      <c r="I6096" s="1640">
        <v>520.9</v>
      </c>
      <c r="J6096" s="1638">
        <v>100</v>
      </c>
      <c r="K6096" s="1640">
        <f t="shared" si="320"/>
        <v>0</v>
      </c>
      <c r="L6096" s="1638"/>
      <c r="M6096" s="1638"/>
      <c r="N6096" s="1641">
        <f t="shared" si="321"/>
        <v>0</v>
      </c>
      <c r="O6096" s="2112"/>
      <c r="P6096" s="2112"/>
      <c r="Q6096" s="2112">
        <f t="shared" si="322"/>
        <v>0</v>
      </c>
      <c r="R6096" s="2419"/>
    </row>
    <row r="6097" spans="3:18" ht="14.25" customHeight="1">
      <c r="C6097" s="1636">
        <v>111</v>
      </c>
      <c r="D6097" s="1957" t="s">
        <v>2930</v>
      </c>
      <c r="E6097" s="1637">
        <v>10</v>
      </c>
      <c r="F6097" s="1638" t="s">
        <v>508</v>
      </c>
      <c r="G6097" s="1749">
        <v>17</v>
      </c>
      <c r="H6097" s="1638">
        <v>2010</v>
      </c>
      <c r="I6097" s="1640">
        <v>2651.7</v>
      </c>
      <c r="J6097" s="1638">
        <v>100</v>
      </c>
      <c r="K6097" s="1640">
        <f t="shared" si="320"/>
        <v>0</v>
      </c>
      <c r="L6097" s="1638"/>
      <c r="M6097" s="1638"/>
      <c r="N6097" s="1641">
        <f t="shared" si="321"/>
        <v>0</v>
      </c>
      <c r="O6097" s="2112"/>
      <c r="P6097" s="2112"/>
      <c r="Q6097" s="2112">
        <f t="shared" si="322"/>
        <v>0</v>
      </c>
      <c r="R6097" s="2419"/>
    </row>
    <row r="6098" spans="3:18" ht="14.25" customHeight="1">
      <c r="C6098" s="1636">
        <v>112</v>
      </c>
      <c r="D6098" s="1957" t="s">
        <v>3205</v>
      </c>
      <c r="E6098" s="1637">
        <v>10</v>
      </c>
      <c r="F6098" s="1638" t="s">
        <v>508</v>
      </c>
      <c r="G6098" s="1749">
        <v>2</v>
      </c>
      <c r="H6098" s="1638">
        <v>2010</v>
      </c>
      <c r="I6098" s="1640">
        <v>421.7</v>
      </c>
      <c r="J6098" s="1638">
        <v>100</v>
      </c>
      <c r="K6098" s="1640">
        <f t="shared" si="320"/>
        <v>0</v>
      </c>
      <c r="L6098" s="1638"/>
      <c r="M6098" s="1638"/>
      <c r="N6098" s="1641">
        <f t="shared" si="321"/>
        <v>0</v>
      </c>
      <c r="O6098" s="2112"/>
      <c r="P6098" s="2112"/>
      <c r="Q6098" s="2112">
        <f t="shared" si="322"/>
        <v>0</v>
      </c>
      <c r="R6098" s="2419"/>
    </row>
    <row r="6099" spans="3:18" ht="14.25" customHeight="1">
      <c r="C6099" s="1636">
        <v>113</v>
      </c>
      <c r="D6099" s="1957" t="s">
        <v>3206</v>
      </c>
      <c r="E6099" s="1637">
        <v>10</v>
      </c>
      <c r="F6099" s="1638" t="s">
        <v>508</v>
      </c>
      <c r="G6099" s="1749">
        <v>4</v>
      </c>
      <c r="H6099" s="1638">
        <v>2010</v>
      </c>
      <c r="I6099" s="1640">
        <v>880</v>
      </c>
      <c r="J6099" s="1638">
        <v>100</v>
      </c>
      <c r="K6099" s="1640">
        <f t="shared" si="320"/>
        <v>0</v>
      </c>
      <c r="L6099" s="1638"/>
      <c r="M6099" s="1638"/>
      <c r="N6099" s="1641">
        <f t="shared" si="321"/>
        <v>0</v>
      </c>
      <c r="O6099" s="2112"/>
      <c r="P6099" s="2112"/>
      <c r="Q6099" s="2112">
        <f t="shared" si="322"/>
        <v>0</v>
      </c>
      <c r="R6099" s="2419"/>
    </row>
    <row r="6100" spans="3:18" ht="14.25" customHeight="1">
      <c r="C6100" s="1636">
        <v>114</v>
      </c>
      <c r="D6100" s="1957" t="s">
        <v>3160</v>
      </c>
      <c r="E6100" s="1637">
        <v>10</v>
      </c>
      <c r="F6100" s="1638" t="s">
        <v>508</v>
      </c>
      <c r="G6100" s="1749">
        <v>2</v>
      </c>
      <c r="H6100" s="1638">
        <v>2010</v>
      </c>
      <c r="I6100" s="1640">
        <v>436.8</v>
      </c>
      <c r="J6100" s="1638">
        <v>100</v>
      </c>
      <c r="K6100" s="1640">
        <f t="shared" ref="K6100:K6163" si="323">IF(J6100=100,0,I6100-I6100*J6100%)</f>
        <v>0</v>
      </c>
      <c r="L6100" s="1638"/>
      <c r="M6100" s="1638"/>
      <c r="N6100" s="1641">
        <f t="shared" si="321"/>
        <v>0</v>
      </c>
      <c r="O6100" s="2112"/>
      <c r="P6100" s="2112"/>
      <c r="Q6100" s="2112">
        <f t="shared" si="322"/>
        <v>0</v>
      </c>
      <c r="R6100" s="2419"/>
    </row>
    <row r="6101" spans="3:18" ht="14.25" customHeight="1">
      <c r="C6101" s="1636">
        <v>115</v>
      </c>
      <c r="D6101" s="1957" t="s">
        <v>3205</v>
      </c>
      <c r="E6101" s="1637">
        <v>10</v>
      </c>
      <c r="F6101" s="1638" t="s">
        <v>508</v>
      </c>
      <c r="G6101" s="1749">
        <v>2</v>
      </c>
      <c r="H6101" s="1638">
        <v>2010</v>
      </c>
      <c r="I6101" s="1640">
        <v>444</v>
      </c>
      <c r="J6101" s="1638">
        <v>100</v>
      </c>
      <c r="K6101" s="1640">
        <f t="shared" si="323"/>
        <v>0</v>
      </c>
      <c r="L6101" s="1638"/>
      <c r="M6101" s="1638"/>
      <c r="N6101" s="1641">
        <f t="shared" si="321"/>
        <v>0</v>
      </c>
      <c r="O6101" s="2112"/>
      <c r="P6101" s="2112"/>
      <c r="Q6101" s="2112">
        <f t="shared" si="322"/>
        <v>0</v>
      </c>
      <c r="R6101" s="2419"/>
    </row>
    <row r="6102" spans="3:18" ht="14.25" customHeight="1">
      <c r="C6102" s="1636">
        <v>116</v>
      </c>
      <c r="D6102" s="1957" t="s">
        <v>3207</v>
      </c>
      <c r="E6102" s="1637">
        <v>10</v>
      </c>
      <c r="F6102" s="1638" t="s">
        <v>508</v>
      </c>
      <c r="G6102" s="1749">
        <v>4</v>
      </c>
      <c r="H6102" s="1638">
        <v>2010</v>
      </c>
      <c r="I6102" s="1640">
        <v>1059.5999999999999</v>
      </c>
      <c r="J6102" s="1638">
        <v>100</v>
      </c>
      <c r="K6102" s="1640">
        <f t="shared" si="323"/>
        <v>0</v>
      </c>
      <c r="L6102" s="1638"/>
      <c r="M6102" s="1638"/>
      <c r="N6102" s="1641">
        <f t="shared" si="321"/>
        <v>0</v>
      </c>
      <c r="O6102" s="2112"/>
      <c r="P6102" s="2112"/>
      <c r="Q6102" s="2112">
        <f t="shared" si="322"/>
        <v>0</v>
      </c>
      <c r="R6102" s="2419"/>
    </row>
    <row r="6103" spans="3:18" ht="14.25" customHeight="1">
      <c r="C6103" s="1636">
        <v>117</v>
      </c>
      <c r="D6103" s="1957" t="s">
        <v>3160</v>
      </c>
      <c r="E6103" s="1637">
        <v>10</v>
      </c>
      <c r="F6103" s="1638" t="s">
        <v>508</v>
      </c>
      <c r="G6103" s="1749">
        <v>2</v>
      </c>
      <c r="H6103" s="1638">
        <v>2010</v>
      </c>
      <c r="I6103" s="1640">
        <v>445.2</v>
      </c>
      <c r="J6103" s="1638">
        <v>100</v>
      </c>
      <c r="K6103" s="1640">
        <f t="shared" si="323"/>
        <v>0</v>
      </c>
      <c r="L6103" s="1638"/>
      <c r="M6103" s="1638"/>
      <c r="N6103" s="1641">
        <f t="shared" si="321"/>
        <v>0</v>
      </c>
      <c r="O6103" s="2112"/>
      <c r="P6103" s="2112"/>
      <c r="Q6103" s="2112">
        <f t="shared" si="322"/>
        <v>0</v>
      </c>
      <c r="R6103" s="2419"/>
    </row>
    <row r="6104" spans="3:18" ht="14.25" customHeight="1">
      <c r="C6104" s="1636">
        <v>118</v>
      </c>
      <c r="D6104" s="1957" t="s">
        <v>3208</v>
      </c>
      <c r="E6104" s="1637">
        <v>10</v>
      </c>
      <c r="F6104" s="1638" t="s">
        <v>508</v>
      </c>
      <c r="G6104" s="1749">
        <v>1</v>
      </c>
      <c r="H6104" s="1638">
        <v>2010</v>
      </c>
      <c r="I6104" s="1640">
        <v>179.5</v>
      </c>
      <c r="J6104" s="1638">
        <v>100</v>
      </c>
      <c r="K6104" s="1640">
        <f t="shared" si="323"/>
        <v>0</v>
      </c>
      <c r="L6104" s="1638"/>
      <c r="M6104" s="1638"/>
      <c r="N6104" s="1641">
        <f t="shared" si="321"/>
        <v>0</v>
      </c>
      <c r="O6104" s="2112"/>
      <c r="P6104" s="2112"/>
      <c r="Q6104" s="2112">
        <f t="shared" si="322"/>
        <v>0</v>
      </c>
      <c r="R6104" s="2419"/>
    </row>
    <row r="6105" spans="3:18" ht="14.25" customHeight="1">
      <c r="C6105" s="1636">
        <v>119</v>
      </c>
      <c r="D6105" s="1957" t="s">
        <v>3186</v>
      </c>
      <c r="E6105" s="1637">
        <v>10</v>
      </c>
      <c r="F6105" s="1638" t="s">
        <v>508</v>
      </c>
      <c r="G6105" s="1749">
        <v>1</v>
      </c>
      <c r="H6105" s="1638">
        <v>2010</v>
      </c>
      <c r="I6105" s="1640">
        <v>209.7</v>
      </c>
      <c r="J6105" s="1638">
        <v>100</v>
      </c>
      <c r="K6105" s="1640">
        <f t="shared" si="323"/>
        <v>0</v>
      </c>
      <c r="L6105" s="1638"/>
      <c r="M6105" s="1638"/>
      <c r="N6105" s="1641">
        <f t="shared" si="321"/>
        <v>0</v>
      </c>
      <c r="O6105" s="2112"/>
      <c r="P6105" s="2112"/>
      <c r="Q6105" s="2112">
        <f t="shared" si="322"/>
        <v>0</v>
      </c>
      <c r="R6105" s="2419"/>
    </row>
    <row r="6106" spans="3:18" ht="14.25" customHeight="1">
      <c r="C6106" s="1636">
        <v>120</v>
      </c>
      <c r="D6106" s="1957" t="s">
        <v>3187</v>
      </c>
      <c r="E6106" s="1637">
        <v>10</v>
      </c>
      <c r="F6106" s="1638" t="s">
        <v>508</v>
      </c>
      <c r="G6106" s="1749">
        <v>1</v>
      </c>
      <c r="H6106" s="1638">
        <v>2010</v>
      </c>
      <c r="I6106" s="1640">
        <v>81.2</v>
      </c>
      <c r="J6106" s="1638">
        <v>100</v>
      </c>
      <c r="K6106" s="1640">
        <f t="shared" si="323"/>
        <v>0</v>
      </c>
      <c r="L6106" s="1638"/>
      <c r="M6106" s="1638"/>
      <c r="N6106" s="1641">
        <f t="shared" si="321"/>
        <v>0</v>
      </c>
      <c r="O6106" s="2112"/>
      <c r="P6106" s="2112"/>
      <c r="Q6106" s="2112">
        <f t="shared" si="322"/>
        <v>0</v>
      </c>
      <c r="R6106" s="2419"/>
    </row>
    <row r="6107" spans="3:18" ht="14.25" customHeight="1">
      <c r="C6107" s="1636">
        <v>121</v>
      </c>
      <c r="D6107" s="1957" t="s">
        <v>3188</v>
      </c>
      <c r="E6107" s="1637">
        <v>10</v>
      </c>
      <c r="F6107" s="1638" t="s">
        <v>508</v>
      </c>
      <c r="G6107" s="1749">
        <v>1</v>
      </c>
      <c r="H6107" s="1638">
        <v>2010</v>
      </c>
      <c r="I6107" s="1640">
        <v>81.2</v>
      </c>
      <c r="J6107" s="1638">
        <v>100</v>
      </c>
      <c r="K6107" s="1640">
        <f t="shared" si="323"/>
        <v>0</v>
      </c>
      <c r="L6107" s="1638"/>
      <c r="M6107" s="1638"/>
      <c r="N6107" s="1641">
        <f t="shared" si="321"/>
        <v>0</v>
      </c>
      <c r="O6107" s="2112"/>
      <c r="P6107" s="2112"/>
      <c r="Q6107" s="2112">
        <f t="shared" si="322"/>
        <v>0</v>
      </c>
      <c r="R6107" s="2419"/>
    </row>
    <row r="6108" spans="3:18" ht="14.25" customHeight="1">
      <c r="C6108" s="1636">
        <v>122</v>
      </c>
      <c r="D6108" s="1957" t="s">
        <v>3189</v>
      </c>
      <c r="E6108" s="1637">
        <v>10</v>
      </c>
      <c r="F6108" s="1638" t="s">
        <v>508</v>
      </c>
      <c r="G6108" s="1749">
        <v>1</v>
      </c>
      <c r="H6108" s="1638">
        <v>2010</v>
      </c>
      <c r="I6108" s="1640">
        <v>88.6</v>
      </c>
      <c r="J6108" s="1638">
        <v>100</v>
      </c>
      <c r="K6108" s="1640">
        <f t="shared" si="323"/>
        <v>0</v>
      </c>
      <c r="L6108" s="1638"/>
      <c r="M6108" s="1638"/>
      <c r="N6108" s="1641">
        <f t="shared" si="321"/>
        <v>0</v>
      </c>
      <c r="O6108" s="2112"/>
      <c r="P6108" s="2112"/>
      <c r="Q6108" s="2112">
        <f t="shared" si="322"/>
        <v>0</v>
      </c>
      <c r="R6108" s="2419"/>
    </row>
    <row r="6109" spans="3:18" ht="14.25" customHeight="1">
      <c r="C6109" s="1636">
        <v>123</v>
      </c>
      <c r="D6109" s="1957" t="s">
        <v>3190</v>
      </c>
      <c r="E6109" s="1637">
        <v>10</v>
      </c>
      <c r="F6109" s="1638" t="s">
        <v>508</v>
      </c>
      <c r="G6109" s="1749">
        <v>1</v>
      </c>
      <c r="H6109" s="1638">
        <v>2010</v>
      </c>
      <c r="I6109" s="1640">
        <v>206.6</v>
      </c>
      <c r="J6109" s="1638">
        <v>100</v>
      </c>
      <c r="K6109" s="1640">
        <f t="shared" si="323"/>
        <v>0</v>
      </c>
      <c r="L6109" s="1638"/>
      <c r="M6109" s="1638"/>
      <c r="N6109" s="1641">
        <f t="shared" si="321"/>
        <v>0</v>
      </c>
      <c r="O6109" s="2112"/>
      <c r="P6109" s="2112"/>
      <c r="Q6109" s="2112">
        <f t="shared" si="322"/>
        <v>0</v>
      </c>
      <c r="R6109" s="2419"/>
    </row>
    <row r="6110" spans="3:18" ht="14.25" customHeight="1">
      <c r="C6110" s="1636">
        <v>124</v>
      </c>
      <c r="D6110" s="1957" t="s">
        <v>3191</v>
      </c>
      <c r="E6110" s="1637">
        <v>10</v>
      </c>
      <c r="F6110" s="1638" t="s">
        <v>508</v>
      </c>
      <c r="G6110" s="1749">
        <v>2</v>
      </c>
      <c r="H6110" s="1638">
        <v>2010</v>
      </c>
      <c r="I6110" s="1640">
        <v>501.6</v>
      </c>
      <c r="J6110" s="1638">
        <v>100</v>
      </c>
      <c r="K6110" s="1640">
        <f t="shared" si="323"/>
        <v>0</v>
      </c>
      <c r="L6110" s="1638"/>
      <c r="M6110" s="1638"/>
      <c r="N6110" s="1641">
        <f t="shared" si="321"/>
        <v>0</v>
      </c>
      <c r="O6110" s="2112"/>
      <c r="P6110" s="2112"/>
      <c r="Q6110" s="2112">
        <f t="shared" si="322"/>
        <v>0</v>
      </c>
      <c r="R6110" s="2419"/>
    </row>
    <row r="6111" spans="3:18" ht="14.25" customHeight="1">
      <c r="C6111" s="1636">
        <v>125</v>
      </c>
      <c r="D6111" s="1957" t="s">
        <v>3195</v>
      </c>
      <c r="E6111" s="1637">
        <v>10</v>
      </c>
      <c r="F6111" s="1638" t="s">
        <v>508</v>
      </c>
      <c r="G6111" s="1749">
        <v>1</v>
      </c>
      <c r="H6111" s="1638">
        <v>2010</v>
      </c>
      <c r="I6111" s="1640">
        <v>77.5</v>
      </c>
      <c r="J6111" s="1638">
        <v>100</v>
      </c>
      <c r="K6111" s="1640">
        <f t="shared" si="323"/>
        <v>0</v>
      </c>
      <c r="L6111" s="1638"/>
      <c r="M6111" s="1638"/>
      <c r="N6111" s="1641">
        <f t="shared" si="321"/>
        <v>0</v>
      </c>
      <c r="O6111" s="2112"/>
      <c r="P6111" s="2112"/>
      <c r="Q6111" s="2112">
        <f t="shared" si="322"/>
        <v>0</v>
      </c>
      <c r="R6111" s="2419"/>
    </row>
    <row r="6112" spans="3:18" ht="14.25" customHeight="1">
      <c r="C6112" s="1636">
        <v>126</v>
      </c>
      <c r="D6112" s="1957" t="s">
        <v>3209</v>
      </c>
      <c r="E6112" s="1637">
        <v>10</v>
      </c>
      <c r="F6112" s="1638" t="s">
        <v>508</v>
      </c>
      <c r="G6112" s="1749">
        <v>1</v>
      </c>
      <c r="H6112" s="1638">
        <v>2010</v>
      </c>
      <c r="I6112" s="1640">
        <v>222.8</v>
      </c>
      <c r="J6112" s="1638">
        <v>100</v>
      </c>
      <c r="K6112" s="1640">
        <f t="shared" si="323"/>
        <v>0</v>
      </c>
      <c r="L6112" s="1638"/>
      <c r="M6112" s="1638"/>
      <c r="N6112" s="1641">
        <f t="shared" si="321"/>
        <v>0</v>
      </c>
      <c r="O6112" s="2112"/>
      <c r="P6112" s="2112"/>
      <c r="Q6112" s="2112">
        <f t="shared" si="322"/>
        <v>0</v>
      </c>
      <c r="R6112" s="2419"/>
    </row>
    <row r="6113" spans="3:18" ht="14.25" customHeight="1">
      <c r="C6113" s="1636">
        <v>127</v>
      </c>
      <c r="D6113" s="1957" t="s">
        <v>3210</v>
      </c>
      <c r="E6113" s="1637">
        <v>10</v>
      </c>
      <c r="F6113" s="1638" t="s">
        <v>508</v>
      </c>
      <c r="G6113" s="1749">
        <v>1</v>
      </c>
      <c r="H6113" s="1638">
        <v>2019</v>
      </c>
      <c r="I6113" s="1640">
        <v>94.98</v>
      </c>
      <c r="J6113" s="1638">
        <v>70</v>
      </c>
      <c r="K6113" s="1640">
        <f t="shared" si="323"/>
        <v>28.494</v>
      </c>
      <c r="L6113" s="1638"/>
      <c r="M6113" s="1638"/>
      <c r="N6113" s="1641">
        <f t="shared" si="321"/>
        <v>0</v>
      </c>
      <c r="O6113" s="2112"/>
      <c r="P6113" s="2112"/>
      <c r="Q6113" s="2112">
        <f t="shared" si="322"/>
        <v>0</v>
      </c>
      <c r="R6113" s="2419"/>
    </row>
    <row r="6114" spans="3:18" ht="14.25" customHeight="1">
      <c r="C6114" s="1636">
        <v>128</v>
      </c>
      <c r="D6114" s="1957" t="s">
        <v>2599</v>
      </c>
      <c r="E6114" s="1637">
        <v>10</v>
      </c>
      <c r="F6114" s="1638" t="s">
        <v>508</v>
      </c>
      <c r="G6114" s="1749">
        <v>1</v>
      </c>
      <c r="H6114" s="1638">
        <v>2019</v>
      </c>
      <c r="I6114" s="1640">
        <v>128.80000000000001</v>
      </c>
      <c r="J6114" s="1638">
        <v>70</v>
      </c>
      <c r="K6114" s="1640">
        <f t="shared" si="323"/>
        <v>38.640000000000015</v>
      </c>
      <c r="L6114" s="1638"/>
      <c r="M6114" s="1638"/>
      <c r="N6114" s="1641">
        <f t="shared" si="321"/>
        <v>0</v>
      </c>
      <c r="O6114" s="2112"/>
      <c r="P6114" s="2112"/>
      <c r="Q6114" s="2112">
        <f t="shared" si="322"/>
        <v>0</v>
      </c>
      <c r="R6114" s="2419"/>
    </row>
    <row r="6115" spans="3:18" ht="14.25" customHeight="1">
      <c r="C6115" s="1636">
        <v>129</v>
      </c>
      <c r="D6115" s="1957" t="s">
        <v>3211</v>
      </c>
      <c r="E6115" s="1637">
        <v>10</v>
      </c>
      <c r="F6115" s="1638" t="s">
        <v>508</v>
      </c>
      <c r="G6115" s="1749">
        <v>2</v>
      </c>
      <c r="H6115" s="1638">
        <v>2019</v>
      </c>
      <c r="I6115" s="1640">
        <v>63.6</v>
      </c>
      <c r="J6115" s="1638">
        <v>70</v>
      </c>
      <c r="K6115" s="1640">
        <f t="shared" si="323"/>
        <v>19.080000000000005</v>
      </c>
      <c r="L6115" s="1638"/>
      <c r="M6115" s="1638"/>
      <c r="N6115" s="1641">
        <f t="shared" si="321"/>
        <v>0</v>
      </c>
      <c r="O6115" s="2112"/>
      <c r="P6115" s="2112"/>
      <c r="Q6115" s="2112">
        <f t="shared" si="322"/>
        <v>0</v>
      </c>
      <c r="R6115" s="2419"/>
    </row>
    <row r="6116" spans="3:18" ht="14.25" customHeight="1">
      <c r="C6116" s="1636">
        <v>130</v>
      </c>
      <c r="D6116" s="1957" t="s">
        <v>3212</v>
      </c>
      <c r="E6116" s="1637">
        <v>10</v>
      </c>
      <c r="F6116" s="1638" t="s">
        <v>508</v>
      </c>
      <c r="G6116" s="1749">
        <v>1</v>
      </c>
      <c r="H6116" s="1638">
        <v>2019</v>
      </c>
      <c r="I6116" s="1640">
        <v>38.520000000000003</v>
      </c>
      <c r="J6116" s="1638">
        <v>70</v>
      </c>
      <c r="K6116" s="1640">
        <f t="shared" si="323"/>
        <v>11.556000000000001</v>
      </c>
      <c r="L6116" s="1638"/>
      <c r="M6116" s="1638"/>
      <c r="N6116" s="1641">
        <f t="shared" si="321"/>
        <v>0</v>
      </c>
      <c r="O6116" s="2112"/>
      <c r="P6116" s="2112"/>
      <c r="Q6116" s="2112">
        <f t="shared" si="322"/>
        <v>0</v>
      </c>
      <c r="R6116" s="2419"/>
    </row>
    <row r="6117" spans="3:18" ht="14.25" customHeight="1">
      <c r="C6117" s="1636">
        <v>131</v>
      </c>
      <c r="D6117" s="1957" t="s">
        <v>2162</v>
      </c>
      <c r="E6117" s="1637">
        <v>10</v>
      </c>
      <c r="F6117" s="1638" t="s">
        <v>508</v>
      </c>
      <c r="G6117" s="1749">
        <v>1</v>
      </c>
      <c r="H6117" s="1638">
        <v>2019</v>
      </c>
      <c r="I6117" s="1640">
        <v>28.5</v>
      </c>
      <c r="J6117" s="1638">
        <v>70</v>
      </c>
      <c r="K6117" s="1640">
        <f t="shared" si="323"/>
        <v>8.5500000000000007</v>
      </c>
      <c r="L6117" s="1638"/>
      <c r="M6117" s="1638"/>
      <c r="N6117" s="1641">
        <f t="shared" si="321"/>
        <v>0</v>
      </c>
      <c r="O6117" s="2112"/>
      <c r="P6117" s="2112"/>
      <c r="Q6117" s="2112">
        <f t="shared" si="322"/>
        <v>0</v>
      </c>
      <c r="R6117" s="2419"/>
    </row>
    <row r="6118" spans="3:18" ht="14.25" customHeight="1">
      <c r="C6118" s="1636">
        <v>132</v>
      </c>
      <c r="D6118" s="1957" t="s">
        <v>2182</v>
      </c>
      <c r="E6118" s="1637">
        <v>10</v>
      </c>
      <c r="F6118" s="1638" t="s">
        <v>508</v>
      </c>
      <c r="G6118" s="1749">
        <v>9</v>
      </c>
      <c r="H6118" s="1638">
        <v>2019</v>
      </c>
      <c r="I6118" s="1640">
        <v>126</v>
      </c>
      <c r="J6118" s="1638">
        <v>70</v>
      </c>
      <c r="K6118" s="1640">
        <f t="shared" si="323"/>
        <v>37.800000000000011</v>
      </c>
      <c r="L6118" s="1638"/>
      <c r="M6118" s="1638"/>
      <c r="N6118" s="1641">
        <f t="shared" si="321"/>
        <v>0</v>
      </c>
      <c r="O6118" s="2112"/>
      <c r="P6118" s="2112"/>
      <c r="Q6118" s="2112">
        <f t="shared" si="322"/>
        <v>0</v>
      </c>
      <c r="R6118" s="2419"/>
    </row>
    <row r="6119" spans="3:18" ht="14.25" customHeight="1">
      <c r="C6119" s="1636">
        <v>133</v>
      </c>
      <c r="D6119" s="1957" t="s">
        <v>3213</v>
      </c>
      <c r="E6119" s="1637">
        <v>10</v>
      </c>
      <c r="F6119" s="1638" t="s">
        <v>508</v>
      </c>
      <c r="G6119" s="1749">
        <v>4</v>
      </c>
      <c r="H6119" s="1638">
        <v>2019</v>
      </c>
      <c r="I6119" s="1640">
        <v>75.599999999999994</v>
      </c>
      <c r="J6119" s="1638">
        <v>70</v>
      </c>
      <c r="K6119" s="1640">
        <f t="shared" si="323"/>
        <v>22.68</v>
      </c>
      <c r="L6119" s="1638"/>
      <c r="M6119" s="1638"/>
      <c r="N6119" s="1641">
        <f t="shared" si="321"/>
        <v>0</v>
      </c>
      <c r="O6119" s="2112"/>
      <c r="P6119" s="2112"/>
      <c r="Q6119" s="2112">
        <f t="shared" si="322"/>
        <v>0</v>
      </c>
      <c r="R6119" s="2419"/>
    </row>
    <row r="6120" spans="3:18" ht="14.25" customHeight="1">
      <c r="C6120" s="1636">
        <v>134</v>
      </c>
      <c r="D6120" s="1957" t="s">
        <v>3210</v>
      </c>
      <c r="E6120" s="1637">
        <v>10</v>
      </c>
      <c r="F6120" s="1638" t="s">
        <v>508</v>
      </c>
      <c r="G6120" s="1749">
        <v>2</v>
      </c>
      <c r="H6120" s="1638">
        <v>2020</v>
      </c>
      <c r="I6120" s="1640">
        <v>189.96</v>
      </c>
      <c r="J6120" s="1638">
        <v>60</v>
      </c>
      <c r="K6120" s="1640">
        <f t="shared" si="323"/>
        <v>75.984000000000009</v>
      </c>
      <c r="L6120" s="1638"/>
      <c r="M6120" s="1638"/>
      <c r="N6120" s="1641">
        <f t="shared" si="321"/>
        <v>0</v>
      </c>
      <c r="O6120" s="2112"/>
      <c r="P6120" s="2112"/>
      <c r="Q6120" s="2112">
        <f t="shared" si="322"/>
        <v>0</v>
      </c>
      <c r="R6120" s="2419"/>
    </row>
    <row r="6121" spans="3:18" ht="14.25" customHeight="1">
      <c r="C6121" s="1636">
        <v>135</v>
      </c>
      <c r="D6121" s="1957" t="s">
        <v>2968</v>
      </c>
      <c r="E6121" s="1637">
        <v>10</v>
      </c>
      <c r="F6121" s="1638" t="s">
        <v>508</v>
      </c>
      <c r="G6121" s="1749">
        <v>4</v>
      </c>
      <c r="H6121" s="1638">
        <v>2020</v>
      </c>
      <c r="I6121" s="1640">
        <v>292</v>
      </c>
      <c r="J6121" s="1638">
        <v>60</v>
      </c>
      <c r="K6121" s="1640">
        <f t="shared" si="323"/>
        <v>116.80000000000001</v>
      </c>
      <c r="L6121" s="1638"/>
      <c r="M6121" s="1638"/>
      <c r="N6121" s="1641">
        <f t="shared" si="321"/>
        <v>0</v>
      </c>
      <c r="O6121" s="2112"/>
      <c r="P6121" s="2112"/>
      <c r="Q6121" s="2112">
        <f t="shared" si="322"/>
        <v>0</v>
      </c>
      <c r="R6121" s="2419"/>
    </row>
    <row r="6122" spans="3:18" ht="14.25" customHeight="1">
      <c r="C6122" s="1636">
        <v>136</v>
      </c>
      <c r="D6122" s="1957" t="s">
        <v>2402</v>
      </c>
      <c r="E6122" s="1637">
        <v>10</v>
      </c>
      <c r="F6122" s="1638" t="s">
        <v>508</v>
      </c>
      <c r="G6122" s="1749">
        <v>4</v>
      </c>
      <c r="H6122" s="1638">
        <v>2020</v>
      </c>
      <c r="I6122" s="1640">
        <v>54</v>
      </c>
      <c r="J6122" s="1638">
        <v>60</v>
      </c>
      <c r="K6122" s="1640">
        <f t="shared" si="323"/>
        <v>21.6</v>
      </c>
      <c r="L6122" s="1638"/>
      <c r="M6122" s="1638"/>
      <c r="N6122" s="1641">
        <f t="shared" si="321"/>
        <v>0</v>
      </c>
      <c r="O6122" s="2112"/>
      <c r="P6122" s="2112"/>
      <c r="Q6122" s="2112">
        <f t="shared" si="322"/>
        <v>0</v>
      </c>
      <c r="R6122" s="2419"/>
    </row>
    <row r="6123" spans="3:18" ht="14.25" customHeight="1">
      <c r="C6123" s="1636">
        <v>137</v>
      </c>
      <c r="D6123" s="1957" t="s">
        <v>3213</v>
      </c>
      <c r="E6123" s="1637">
        <v>10</v>
      </c>
      <c r="F6123" s="1638" t="s">
        <v>508</v>
      </c>
      <c r="G6123" s="1749">
        <v>10</v>
      </c>
      <c r="H6123" s="1638">
        <v>2020</v>
      </c>
      <c r="I6123" s="1640">
        <v>189</v>
      </c>
      <c r="J6123" s="1638">
        <v>60</v>
      </c>
      <c r="K6123" s="1640">
        <f t="shared" si="323"/>
        <v>75.600000000000009</v>
      </c>
      <c r="L6123" s="1638"/>
      <c r="M6123" s="1638"/>
      <c r="N6123" s="1641">
        <f t="shared" si="321"/>
        <v>0</v>
      </c>
      <c r="O6123" s="2112"/>
      <c r="P6123" s="2112"/>
      <c r="Q6123" s="2112">
        <f t="shared" si="322"/>
        <v>0</v>
      </c>
      <c r="R6123" s="2419"/>
    </row>
    <row r="6124" spans="3:18" ht="14.25" customHeight="1">
      <c r="C6124" s="1636">
        <v>138</v>
      </c>
      <c r="D6124" s="1957" t="s">
        <v>3214</v>
      </c>
      <c r="E6124" s="1637">
        <v>10</v>
      </c>
      <c r="F6124" s="1638" t="s">
        <v>508</v>
      </c>
      <c r="G6124" s="1749">
        <v>7</v>
      </c>
      <c r="H6124" s="1638">
        <v>2020</v>
      </c>
      <c r="I6124" s="1640">
        <v>331.55</v>
      </c>
      <c r="J6124" s="1638">
        <v>60</v>
      </c>
      <c r="K6124" s="1640">
        <f t="shared" si="323"/>
        <v>132.62</v>
      </c>
      <c r="L6124" s="1638"/>
      <c r="M6124" s="1638"/>
      <c r="N6124" s="1641">
        <f t="shared" si="321"/>
        <v>0</v>
      </c>
      <c r="O6124" s="2112"/>
      <c r="P6124" s="2112"/>
      <c r="Q6124" s="2112">
        <f t="shared" si="322"/>
        <v>0</v>
      </c>
      <c r="R6124" s="2419"/>
    </row>
    <row r="6125" spans="3:18" ht="14.25" customHeight="1">
      <c r="C6125" s="1636">
        <v>139</v>
      </c>
      <c r="D6125" s="1957" t="s">
        <v>3215</v>
      </c>
      <c r="E6125" s="1637">
        <v>10</v>
      </c>
      <c r="F6125" s="1638" t="s">
        <v>508</v>
      </c>
      <c r="G6125" s="1749">
        <v>3</v>
      </c>
      <c r="H6125" s="1638">
        <v>2020</v>
      </c>
      <c r="I6125" s="1640">
        <v>196.07</v>
      </c>
      <c r="J6125" s="1638">
        <v>60</v>
      </c>
      <c r="K6125" s="1640">
        <f t="shared" si="323"/>
        <v>78.427999999999997</v>
      </c>
      <c r="L6125" s="1638"/>
      <c r="M6125" s="1638"/>
      <c r="N6125" s="1641">
        <f t="shared" si="321"/>
        <v>0</v>
      </c>
      <c r="O6125" s="2112"/>
      <c r="P6125" s="2112"/>
      <c r="Q6125" s="2112">
        <f t="shared" si="322"/>
        <v>0</v>
      </c>
      <c r="R6125" s="2419"/>
    </row>
    <row r="6126" spans="3:18" ht="14.25" customHeight="1">
      <c r="C6126" s="1636">
        <v>140</v>
      </c>
      <c r="D6126" s="1957" t="s">
        <v>3213</v>
      </c>
      <c r="E6126" s="1637">
        <v>10</v>
      </c>
      <c r="F6126" s="1638" t="s">
        <v>508</v>
      </c>
      <c r="G6126" s="1749">
        <v>2</v>
      </c>
      <c r="H6126" s="1638">
        <v>2020</v>
      </c>
      <c r="I6126" s="1640">
        <v>37.799999999999997</v>
      </c>
      <c r="J6126" s="1638">
        <v>60</v>
      </c>
      <c r="K6126" s="1640">
        <f t="shared" si="323"/>
        <v>15.120000000000001</v>
      </c>
      <c r="L6126" s="1638"/>
      <c r="M6126" s="1638"/>
      <c r="N6126" s="1641">
        <f t="shared" si="321"/>
        <v>0</v>
      </c>
      <c r="O6126" s="2112"/>
      <c r="P6126" s="2112"/>
      <c r="Q6126" s="2112">
        <f t="shared" si="322"/>
        <v>0</v>
      </c>
      <c r="R6126" s="2419"/>
    </row>
    <row r="6127" spans="3:18" ht="14.25" customHeight="1">
      <c r="C6127" s="1636">
        <v>141</v>
      </c>
      <c r="D6127" s="1957" t="s">
        <v>3216</v>
      </c>
      <c r="E6127" s="1637">
        <v>10</v>
      </c>
      <c r="F6127" s="1638" t="s">
        <v>508</v>
      </c>
      <c r="G6127" s="1749">
        <v>4</v>
      </c>
      <c r="H6127" s="1638">
        <v>2020</v>
      </c>
      <c r="I6127" s="1640">
        <v>180</v>
      </c>
      <c r="J6127" s="1638">
        <v>60</v>
      </c>
      <c r="K6127" s="1640">
        <f t="shared" si="323"/>
        <v>72</v>
      </c>
      <c r="L6127" s="1638"/>
      <c r="M6127" s="1638"/>
      <c r="N6127" s="1641">
        <f t="shared" si="321"/>
        <v>0</v>
      </c>
      <c r="O6127" s="2112"/>
      <c r="P6127" s="2112"/>
      <c r="Q6127" s="2112">
        <f t="shared" si="322"/>
        <v>0</v>
      </c>
      <c r="R6127" s="2419"/>
    </row>
    <row r="6128" spans="3:18" ht="14.25" customHeight="1">
      <c r="C6128" s="1636">
        <v>142</v>
      </c>
      <c r="D6128" s="1957" t="s">
        <v>2603</v>
      </c>
      <c r="E6128" s="1637">
        <v>10</v>
      </c>
      <c r="F6128" s="1638" t="s">
        <v>508</v>
      </c>
      <c r="G6128" s="1749">
        <v>5</v>
      </c>
      <c r="H6128" s="1638">
        <v>2021</v>
      </c>
      <c r="I6128" s="1640">
        <v>146.4</v>
      </c>
      <c r="J6128" s="1638">
        <v>50</v>
      </c>
      <c r="K6128" s="1640">
        <f t="shared" si="323"/>
        <v>73.2</v>
      </c>
      <c r="L6128" s="1638"/>
      <c r="M6128" s="1638"/>
      <c r="N6128" s="1641">
        <f t="shared" si="321"/>
        <v>0</v>
      </c>
      <c r="O6128" s="2112"/>
      <c r="P6128" s="2112"/>
      <c r="Q6128" s="2112">
        <f t="shared" si="322"/>
        <v>0</v>
      </c>
      <c r="R6128" s="2419"/>
    </row>
    <row r="6129" spans="3:18" ht="14.25" customHeight="1">
      <c r="C6129" s="1636">
        <v>143</v>
      </c>
      <c r="D6129" s="1957" t="s">
        <v>2185</v>
      </c>
      <c r="E6129" s="1637">
        <v>10</v>
      </c>
      <c r="F6129" s="1638" t="s">
        <v>508</v>
      </c>
      <c r="G6129" s="1749">
        <v>10</v>
      </c>
      <c r="H6129" s="1638">
        <v>2021</v>
      </c>
      <c r="I6129" s="1640">
        <v>303.3</v>
      </c>
      <c r="J6129" s="1638">
        <v>50</v>
      </c>
      <c r="K6129" s="1640">
        <f t="shared" si="323"/>
        <v>151.65</v>
      </c>
      <c r="L6129" s="1638"/>
      <c r="M6129" s="1638"/>
      <c r="N6129" s="1641">
        <f t="shared" si="321"/>
        <v>0</v>
      </c>
      <c r="O6129" s="2112"/>
      <c r="P6129" s="2112"/>
      <c r="Q6129" s="2112">
        <f t="shared" si="322"/>
        <v>0</v>
      </c>
      <c r="R6129" s="2419"/>
    </row>
    <row r="6130" spans="3:18" ht="14.25" customHeight="1">
      <c r="C6130" s="1636">
        <v>144</v>
      </c>
      <c r="D6130" s="1957" t="s">
        <v>3210</v>
      </c>
      <c r="E6130" s="1637">
        <v>10</v>
      </c>
      <c r="F6130" s="1638" t="s">
        <v>508</v>
      </c>
      <c r="G6130" s="1749">
        <v>3</v>
      </c>
      <c r="H6130" s="1638">
        <v>2021</v>
      </c>
      <c r="I6130" s="1640">
        <v>230.94</v>
      </c>
      <c r="J6130" s="1638">
        <v>50</v>
      </c>
      <c r="K6130" s="1640">
        <f t="shared" si="323"/>
        <v>115.47</v>
      </c>
      <c r="L6130" s="1638"/>
      <c r="M6130" s="1638"/>
      <c r="N6130" s="1641">
        <f t="shared" si="321"/>
        <v>0</v>
      </c>
      <c r="O6130" s="2112"/>
      <c r="P6130" s="2112"/>
      <c r="Q6130" s="2112">
        <f t="shared" si="322"/>
        <v>0</v>
      </c>
      <c r="R6130" s="2419"/>
    </row>
    <row r="6131" spans="3:18" ht="14.25" customHeight="1">
      <c r="C6131" s="1636">
        <v>145</v>
      </c>
      <c r="D6131" s="1957" t="s">
        <v>3213</v>
      </c>
      <c r="E6131" s="1637">
        <v>10</v>
      </c>
      <c r="F6131" s="1638" t="s">
        <v>508</v>
      </c>
      <c r="G6131" s="1749">
        <v>3</v>
      </c>
      <c r="H6131" s="1638">
        <v>2021</v>
      </c>
      <c r="I6131" s="1640">
        <v>47.61</v>
      </c>
      <c r="J6131" s="1638">
        <v>50</v>
      </c>
      <c r="K6131" s="1640">
        <f t="shared" si="323"/>
        <v>23.805</v>
      </c>
      <c r="L6131" s="1638"/>
      <c r="M6131" s="1638"/>
      <c r="N6131" s="1641">
        <f t="shared" si="321"/>
        <v>0</v>
      </c>
      <c r="O6131" s="2112"/>
      <c r="P6131" s="2112"/>
      <c r="Q6131" s="2112">
        <f t="shared" si="322"/>
        <v>0</v>
      </c>
      <c r="R6131" s="2419"/>
    </row>
    <row r="6132" spans="3:18" ht="14.25" customHeight="1">
      <c r="C6132" s="1636">
        <v>146</v>
      </c>
      <c r="D6132" s="1957" t="s">
        <v>2185</v>
      </c>
      <c r="E6132" s="1637">
        <v>10</v>
      </c>
      <c r="F6132" s="1638" t="s">
        <v>508</v>
      </c>
      <c r="G6132" s="1749">
        <v>10</v>
      </c>
      <c r="H6132" s="1638">
        <v>2022</v>
      </c>
      <c r="I6132" s="1640">
        <v>401.69</v>
      </c>
      <c r="J6132" s="1638">
        <v>40</v>
      </c>
      <c r="K6132" s="1640">
        <f t="shared" si="323"/>
        <v>241.01399999999998</v>
      </c>
      <c r="L6132" s="1638"/>
      <c r="M6132" s="1638"/>
      <c r="N6132" s="1641">
        <f t="shared" si="321"/>
        <v>0</v>
      </c>
      <c r="O6132" s="2112"/>
      <c r="P6132" s="2112"/>
      <c r="Q6132" s="2112">
        <f t="shared" si="322"/>
        <v>0</v>
      </c>
      <c r="R6132" s="2419"/>
    </row>
    <row r="6133" spans="3:18" ht="14.25" customHeight="1">
      <c r="C6133" s="1636">
        <v>147</v>
      </c>
      <c r="D6133" s="1957" t="s">
        <v>5201</v>
      </c>
      <c r="E6133" s="1637">
        <v>10</v>
      </c>
      <c r="F6133" s="1638" t="s">
        <v>508</v>
      </c>
      <c r="G6133" s="1749">
        <v>2</v>
      </c>
      <c r="H6133" s="1638">
        <v>2022</v>
      </c>
      <c r="I6133" s="1640">
        <v>74.2</v>
      </c>
      <c r="J6133" s="1638">
        <v>40</v>
      </c>
      <c r="K6133" s="1640">
        <f t="shared" si="323"/>
        <v>44.519999999999996</v>
      </c>
      <c r="L6133" s="1638"/>
      <c r="M6133" s="1638"/>
      <c r="N6133" s="1641">
        <f t="shared" si="321"/>
        <v>0</v>
      </c>
      <c r="O6133" s="2112"/>
      <c r="P6133" s="2112"/>
      <c r="Q6133" s="2112">
        <f t="shared" si="322"/>
        <v>0</v>
      </c>
      <c r="R6133" s="2419"/>
    </row>
    <row r="6134" spans="3:18" ht="14.25" customHeight="1">
      <c r="C6134" s="1636">
        <v>148</v>
      </c>
      <c r="D6134" s="1957" t="s">
        <v>2185</v>
      </c>
      <c r="E6134" s="1637">
        <v>10</v>
      </c>
      <c r="F6134" s="1638" t="s">
        <v>508</v>
      </c>
      <c r="G6134" s="1749">
        <v>2</v>
      </c>
      <c r="H6134" s="1638">
        <v>2022</v>
      </c>
      <c r="I6134" s="1640">
        <v>68</v>
      </c>
      <c r="J6134" s="1638">
        <v>40</v>
      </c>
      <c r="K6134" s="1640">
        <f t="shared" si="323"/>
        <v>40.799999999999997</v>
      </c>
      <c r="L6134" s="1638"/>
      <c r="M6134" s="1638"/>
      <c r="N6134" s="1641">
        <f t="shared" si="321"/>
        <v>0</v>
      </c>
      <c r="O6134" s="2112"/>
      <c r="P6134" s="2112"/>
      <c r="Q6134" s="2112">
        <f t="shared" si="322"/>
        <v>0</v>
      </c>
      <c r="R6134" s="2419"/>
    </row>
    <row r="6135" spans="3:18" ht="14.25" customHeight="1">
      <c r="C6135" s="1636">
        <v>149</v>
      </c>
      <c r="D6135" s="1957" t="s">
        <v>5201</v>
      </c>
      <c r="E6135" s="1637">
        <v>10</v>
      </c>
      <c r="F6135" s="1638" t="s">
        <v>508</v>
      </c>
      <c r="G6135" s="1749">
        <v>3</v>
      </c>
      <c r="H6135" s="1638">
        <v>2022</v>
      </c>
      <c r="I6135" s="1640">
        <v>84</v>
      </c>
      <c r="J6135" s="1638">
        <v>40</v>
      </c>
      <c r="K6135" s="1640">
        <f t="shared" si="323"/>
        <v>50.4</v>
      </c>
      <c r="L6135" s="1638"/>
      <c r="M6135" s="1638"/>
      <c r="N6135" s="1641">
        <f t="shared" si="321"/>
        <v>0</v>
      </c>
      <c r="O6135" s="2112"/>
      <c r="P6135" s="2112"/>
      <c r="Q6135" s="2112">
        <f t="shared" si="322"/>
        <v>0</v>
      </c>
      <c r="R6135" s="2419"/>
    </row>
    <row r="6136" spans="3:18" ht="14.25" customHeight="1">
      <c r="C6136" s="1636">
        <v>150</v>
      </c>
      <c r="D6136" s="1957" t="s">
        <v>3213</v>
      </c>
      <c r="E6136" s="1637">
        <v>10</v>
      </c>
      <c r="F6136" s="1638" t="s">
        <v>508</v>
      </c>
      <c r="G6136" s="1749">
        <v>10</v>
      </c>
      <c r="H6136" s="1638">
        <v>2023</v>
      </c>
      <c r="I6136" s="1640">
        <v>225.4</v>
      </c>
      <c r="J6136" s="1638">
        <v>30</v>
      </c>
      <c r="K6136" s="1640">
        <f t="shared" si="323"/>
        <v>157.78</v>
      </c>
      <c r="L6136" s="1638"/>
      <c r="M6136" s="1638"/>
      <c r="N6136" s="1641">
        <f t="shared" si="321"/>
        <v>0</v>
      </c>
      <c r="O6136" s="2112"/>
      <c r="P6136" s="2112"/>
      <c r="Q6136" s="2112">
        <f t="shared" si="322"/>
        <v>0</v>
      </c>
      <c r="R6136" s="2419"/>
    </row>
    <row r="6137" spans="3:18" ht="14.25" customHeight="1">
      <c r="C6137" s="1636">
        <v>151</v>
      </c>
      <c r="D6137" s="1957" t="s">
        <v>5125</v>
      </c>
      <c r="E6137" s="1637">
        <v>10</v>
      </c>
      <c r="F6137" s="1638" t="s">
        <v>508</v>
      </c>
      <c r="G6137" s="1749">
        <v>4</v>
      </c>
      <c r="H6137" s="1638">
        <v>2023</v>
      </c>
      <c r="I6137" s="1640">
        <v>279.2</v>
      </c>
      <c r="J6137" s="1638">
        <v>30</v>
      </c>
      <c r="K6137" s="1640">
        <f t="shared" si="323"/>
        <v>195.44</v>
      </c>
      <c r="L6137" s="1638"/>
      <c r="M6137" s="1638"/>
      <c r="N6137" s="1641">
        <f t="shared" si="321"/>
        <v>0</v>
      </c>
      <c r="O6137" s="2112"/>
      <c r="P6137" s="2112"/>
      <c r="Q6137" s="2112">
        <f t="shared" si="322"/>
        <v>0</v>
      </c>
      <c r="R6137" s="2419"/>
    </row>
    <row r="6138" spans="3:18" ht="14.25" customHeight="1">
      <c r="C6138" s="1636">
        <v>152</v>
      </c>
      <c r="D6138" s="1957" t="s">
        <v>6456</v>
      </c>
      <c r="E6138" s="1637">
        <v>10</v>
      </c>
      <c r="F6138" s="1638" t="s">
        <v>509</v>
      </c>
      <c r="G6138" s="1749">
        <v>193</v>
      </c>
      <c r="H6138" s="1638">
        <v>2023</v>
      </c>
      <c r="I6138" s="1640">
        <v>2695.2</v>
      </c>
      <c r="J6138" s="1638">
        <v>30</v>
      </c>
      <c r="K6138" s="1640">
        <f t="shared" si="323"/>
        <v>1886.6399999999999</v>
      </c>
      <c r="L6138" s="1638"/>
      <c r="M6138" s="1638"/>
      <c r="N6138" s="1641">
        <f t="shared" ref="N6138:N6201" si="324">+L6138*M6138</f>
        <v>0</v>
      </c>
      <c r="O6138" s="2112"/>
      <c r="P6138" s="2112"/>
      <c r="Q6138" s="2112">
        <f t="shared" ref="Q6138:Q6201" si="325">+O6138*P6138</f>
        <v>0</v>
      </c>
      <c r="R6138" s="2419"/>
    </row>
    <row r="6139" spans="3:18" ht="14.25" customHeight="1">
      <c r="C6139" s="1636">
        <v>153</v>
      </c>
      <c r="D6139" s="1957" t="s">
        <v>6457</v>
      </c>
      <c r="E6139" s="1637">
        <v>10</v>
      </c>
      <c r="F6139" s="1638" t="s">
        <v>509</v>
      </c>
      <c r="G6139" s="1749">
        <v>72.5</v>
      </c>
      <c r="H6139" s="1638">
        <v>2023</v>
      </c>
      <c r="I6139" s="1640">
        <v>1437.9</v>
      </c>
      <c r="J6139" s="1638">
        <v>30</v>
      </c>
      <c r="K6139" s="1640">
        <f t="shared" si="323"/>
        <v>1006.5300000000001</v>
      </c>
      <c r="L6139" s="1638"/>
      <c r="M6139" s="1638"/>
      <c r="N6139" s="1641">
        <f t="shared" si="324"/>
        <v>0</v>
      </c>
      <c r="O6139" s="2112"/>
      <c r="P6139" s="2112"/>
      <c r="Q6139" s="2112">
        <f t="shared" si="325"/>
        <v>0</v>
      </c>
      <c r="R6139" s="2419"/>
    </row>
    <row r="6140" spans="3:18" ht="14.25" customHeight="1">
      <c r="C6140" s="1636">
        <v>154</v>
      </c>
      <c r="D6140" s="1957" t="s">
        <v>7734</v>
      </c>
      <c r="E6140" s="1637">
        <v>10</v>
      </c>
      <c r="F6140" s="1638" t="s">
        <v>508</v>
      </c>
      <c r="G6140" s="1749">
        <v>19</v>
      </c>
      <c r="H6140" s="1638">
        <v>2024</v>
      </c>
      <c r="I6140" s="1640">
        <v>1074.607</v>
      </c>
      <c r="J6140" s="1638">
        <v>20</v>
      </c>
      <c r="K6140" s="1640">
        <f t="shared" si="323"/>
        <v>859.68560000000002</v>
      </c>
      <c r="L6140" s="1638"/>
      <c r="M6140" s="1638"/>
      <c r="N6140" s="1641">
        <f t="shared" si="324"/>
        <v>0</v>
      </c>
      <c r="O6140" s="2112"/>
      <c r="P6140" s="2112"/>
      <c r="Q6140" s="2112">
        <f t="shared" si="325"/>
        <v>0</v>
      </c>
      <c r="R6140" s="2419"/>
    </row>
    <row r="6141" spans="3:18" ht="14.25" customHeight="1">
      <c r="C6141" s="1636">
        <v>155</v>
      </c>
      <c r="D6141" s="1957" t="s">
        <v>3213</v>
      </c>
      <c r="E6141" s="1637">
        <v>10</v>
      </c>
      <c r="F6141" s="1638" t="s">
        <v>508</v>
      </c>
      <c r="G6141" s="1749">
        <v>10</v>
      </c>
      <c r="H6141" s="1638">
        <v>2024</v>
      </c>
      <c r="I6141" s="1640">
        <v>186</v>
      </c>
      <c r="J6141" s="1638">
        <v>20</v>
      </c>
      <c r="K6141" s="1640">
        <f t="shared" si="323"/>
        <v>148.80000000000001</v>
      </c>
      <c r="L6141" s="1638"/>
      <c r="M6141" s="1638"/>
      <c r="N6141" s="1641">
        <f t="shared" si="324"/>
        <v>0</v>
      </c>
      <c r="O6141" s="2112"/>
      <c r="P6141" s="2112"/>
      <c r="Q6141" s="2112">
        <f t="shared" si="325"/>
        <v>0</v>
      </c>
      <c r="R6141" s="2419"/>
    </row>
    <row r="6142" spans="3:18" ht="14.25" customHeight="1">
      <c r="C6142" s="1636">
        <v>156</v>
      </c>
      <c r="D6142" s="1957" t="s">
        <v>3210</v>
      </c>
      <c r="E6142" s="1637">
        <v>10</v>
      </c>
      <c r="F6142" s="1638" t="s">
        <v>508</v>
      </c>
      <c r="G6142" s="1749">
        <v>3</v>
      </c>
      <c r="H6142" s="1638">
        <v>2024</v>
      </c>
      <c r="I6142" s="1640">
        <v>317.61</v>
      </c>
      <c r="J6142" s="1638">
        <v>20</v>
      </c>
      <c r="K6142" s="1640">
        <f t="shared" si="323"/>
        <v>254.08800000000002</v>
      </c>
      <c r="L6142" s="1638"/>
      <c r="M6142" s="1638"/>
      <c r="N6142" s="1641">
        <f t="shared" si="324"/>
        <v>0</v>
      </c>
      <c r="O6142" s="2112"/>
      <c r="P6142" s="2112"/>
      <c r="Q6142" s="2112">
        <f t="shared" si="325"/>
        <v>0</v>
      </c>
      <c r="R6142" s="2419"/>
    </row>
    <row r="6143" spans="3:18" ht="14.25" customHeight="1">
      <c r="C6143" s="1636">
        <v>157</v>
      </c>
      <c r="D6143" s="1957" t="s">
        <v>7735</v>
      </c>
      <c r="E6143" s="1637">
        <v>10</v>
      </c>
      <c r="F6143" s="1638" t="s">
        <v>508</v>
      </c>
      <c r="G6143" s="1749">
        <v>21</v>
      </c>
      <c r="H6143" s="1638">
        <v>2024</v>
      </c>
      <c r="I6143" s="1640">
        <v>555.14099999999996</v>
      </c>
      <c r="J6143" s="1638">
        <v>20</v>
      </c>
      <c r="K6143" s="1640">
        <f t="shared" si="323"/>
        <v>444.11279999999999</v>
      </c>
      <c r="L6143" s="1638"/>
      <c r="M6143" s="1638"/>
      <c r="N6143" s="1641">
        <f t="shared" si="324"/>
        <v>0</v>
      </c>
      <c r="O6143" s="2112"/>
      <c r="P6143" s="2112"/>
      <c r="Q6143" s="2112">
        <f t="shared" si="325"/>
        <v>0</v>
      </c>
      <c r="R6143" s="2420"/>
    </row>
    <row r="6144" spans="3:18" ht="14.25" customHeight="1">
      <c r="C6144" s="1814">
        <v>1</v>
      </c>
      <c r="D6144" s="1959" t="s">
        <v>3203</v>
      </c>
      <c r="E6144" s="1816">
        <v>10</v>
      </c>
      <c r="F6144" s="1815" t="s">
        <v>508</v>
      </c>
      <c r="G6144" s="1817">
        <v>1</v>
      </c>
      <c r="H6144" s="1841" t="s">
        <v>7279</v>
      </c>
      <c r="I6144" s="1818">
        <v>102.4</v>
      </c>
      <c r="J6144" s="1815">
        <f t="shared" ref="J6144:J6207" si="326">IF(($J$14-H6144)*J$4380&gt;100,100,($J$14-H6144)*J$4380)</f>
        <v>100</v>
      </c>
      <c r="K6144" s="1818">
        <f t="shared" si="323"/>
        <v>0</v>
      </c>
      <c r="L6144" s="1815"/>
      <c r="M6144" s="1815"/>
      <c r="N6144" s="1819">
        <f t="shared" si="324"/>
        <v>0</v>
      </c>
      <c r="O6144" s="2142"/>
      <c r="P6144" s="2142"/>
      <c r="Q6144" s="2142">
        <f t="shared" si="325"/>
        <v>0</v>
      </c>
      <c r="R6144" s="2410" t="s">
        <v>7997</v>
      </c>
    </row>
    <row r="6145" spans="3:18" ht="14.25" customHeight="1">
      <c r="C6145" s="1601">
        <v>2</v>
      </c>
      <c r="D6145" s="1960" t="s">
        <v>2930</v>
      </c>
      <c r="E6145" s="1602">
        <v>10</v>
      </c>
      <c r="F6145" s="1603" t="s">
        <v>508</v>
      </c>
      <c r="G6145" s="1750">
        <v>4</v>
      </c>
      <c r="H6145" s="1643" t="s">
        <v>7279</v>
      </c>
      <c r="I6145" s="1605">
        <v>623.9</v>
      </c>
      <c r="J6145" s="1603">
        <f t="shared" si="326"/>
        <v>100</v>
      </c>
      <c r="K6145" s="1605">
        <f t="shared" si="323"/>
        <v>0</v>
      </c>
      <c r="L6145" s="1603"/>
      <c r="M6145" s="1603"/>
      <c r="N6145" s="1606">
        <f t="shared" si="324"/>
        <v>0</v>
      </c>
      <c r="O6145" s="2108"/>
      <c r="P6145" s="2108"/>
      <c r="Q6145" s="2108">
        <f t="shared" si="325"/>
        <v>0</v>
      </c>
      <c r="R6145" s="2411"/>
    </row>
    <row r="6146" spans="3:18" ht="14.25" customHeight="1">
      <c r="C6146" s="1601">
        <v>3</v>
      </c>
      <c r="D6146" s="1960" t="s">
        <v>5124</v>
      </c>
      <c r="E6146" s="1602">
        <v>10</v>
      </c>
      <c r="F6146" s="1603" t="s">
        <v>508</v>
      </c>
      <c r="G6146" s="1750">
        <v>28</v>
      </c>
      <c r="H6146" s="1643" t="s">
        <v>7283</v>
      </c>
      <c r="I6146" s="1605">
        <v>331.1</v>
      </c>
      <c r="J6146" s="1603">
        <f t="shared" si="326"/>
        <v>20</v>
      </c>
      <c r="K6146" s="1605">
        <f t="shared" si="323"/>
        <v>264.88</v>
      </c>
      <c r="L6146" s="1603"/>
      <c r="M6146" s="1603"/>
      <c r="N6146" s="1606">
        <f t="shared" si="324"/>
        <v>0</v>
      </c>
      <c r="O6146" s="2108"/>
      <c r="P6146" s="2108"/>
      <c r="Q6146" s="2108">
        <f t="shared" si="325"/>
        <v>0</v>
      </c>
      <c r="R6146" s="2411"/>
    </row>
    <row r="6147" spans="3:18" ht="14.25" customHeight="1">
      <c r="C6147" s="1601">
        <v>4</v>
      </c>
      <c r="D6147" s="1960" t="s">
        <v>2186</v>
      </c>
      <c r="E6147" s="1602">
        <v>10</v>
      </c>
      <c r="F6147" s="1603" t="s">
        <v>508</v>
      </c>
      <c r="G6147" s="1750">
        <v>60</v>
      </c>
      <c r="H6147" s="1643" t="s">
        <v>7278</v>
      </c>
      <c r="I6147" s="1605">
        <v>406.8</v>
      </c>
      <c r="J6147" s="1603">
        <f t="shared" si="326"/>
        <v>60</v>
      </c>
      <c r="K6147" s="1605">
        <f t="shared" si="323"/>
        <v>162.72000000000003</v>
      </c>
      <c r="L6147" s="1603"/>
      <c r="M6147" s="1603"/>
      <c r="N6147" s="1606">
        <f t="shared" si="324"/>
        <v>0</v>
      </c>
      <c r="O6147" s="2108"/>
      <c r="P6147" s="2108"/>
      <c r="Q6147" s="2108">
        <f t="shared" si="325"/>
        <v>0</v>
      </c>
      <c r="R6147" s="2411"/>
    </row>
    <row r="6148" spans="3:18" ht="14.25" customHeight="1">
      <c r="C6148" s="1601">
        <v>5</v>
      </c>
      <c r="D6148" s="1960" t="s">
        <v>2186</v>
      </c>
      <c r="E6148" s="1602">
        <v>10</v>
      </c>
      <c r="F6148" s="1603" t="s">
        <v>508</v>
      </c>
      <c r="G6148" s="1750">
        <v>8</v>
      </c>
      <c r="H6148" s="1643" t="s">
        <v>7287</v>
      </c>
      <c r="I6148" s="1605">
        <v>101.4</v>
      </c>
      <c r="J6148" s="1603">
        <f t="shared" si="326"/>
        <v>30</v>
      </c>
      <c r="K6148" s="1605">
        <f t="shared" si="323"/>
        <v>70.98</v>
      </c>
      <c r="L6148" s="1603"/>
      <c r="M6148" s="1603"/>
      <c r="N6148" s="1606">
        <f t="shared" si="324"/>
        <v>0</v>
      </c>
      <c r="O6148" s="2108"/>
      <c r="P6148" s="2108"/>
      <c r="Q6148" s="2108">
        <f t="shared" si="325"/>
        <v>0</v>
      </c>
      <c r="R6148" s="2411"/>
    </row>
    <row r="6149" spans="3:18" ht="14.25" customHeight="1">
      <c r="C6149" s="1814">
        <v>6</v>
      </c>
      <c r="D6149" s="1960" t="s">
        <v>2228</v>
      </c>
      <c r="E6149" s="1602">
        <v>10</v>
      </c>
      <c r="F6149" s="1603" t="s">
        <v>508</v>
      </c>
      <c r="G6149" s="1750">
        <v>25</v>
      </c>
      <c r="H6149" s="1643" t="s">
        <v>7278</v>
      </c>
      <c r="I6149" s="1605">
        <v>427.1</v>
      </c>
      <c r="J6149" s="1603">
        <f t="shared" si="326"/>
        <v>60</v>
      </c>
      <c r="K6149" s="1605">
        <f t="shared" si="323"/>
        <v>170.84000000000003</v>
      </c>
      <c r="L6149" s="1603"/>
      <c r="M6149" s="1603"/>
      <c r="N6149" s="1606">
        <f t="shared" si="324"/>
        <v>0</v>
      </c>
      <c r="O6149" s="2108"/>
      <c r="P6149" s="2108"/>
      <c r="Q6149" s="2108">
        <f t="shared" si="325"/>
        <v>0</v>
      </c>
      <c r="R6149" s="2411"/>
    </row>
    <row r="6150" spans="3:18" ht="14.25" customHeight="1">
      <c r="C6150" s="1601">
        <v>7</v>
      </c>
      <c r="D6150" s="1960" t="s">
        <v>2228</v>
      </c>
      <c r="E6150" s="1602">
        <v>10</v>
      </c>
      <c r="F6150" s="1603" t="s">
        <v>508</v>
      </c>
      <c r="G6150" s="1750">
        <v>6</v>
      </c>
      <c r="H6150" s="1643" t="s">
        <v>4881</v>
      </c>
      <c r="I6150" s="1605">
        <v>136.6</v>
      </c>
      <c r="J6150" s="1603">
        <f t="shared" si="326"/>
        <v>40</v>
      </c>
      <c r="K6150" s="1605">
        <f t="shared" si="323"/>
        <v>81.96</v>
      </c>
      <c r="L6150" s="1603"/>
      <c r="M6150" s="1603"/>
      <c r="N6150" s="1606">
        <f t="shared" si="324"/>
        <v>0</v>
      </c>
      <c r="O6150" s="2108"/>
      <c r="P6150" s="2108"/>
      <c r="Q6150" s="2108">
        <f t="shared" si="325"/>
        <v>0</v>
      </c>
      <c r="R6150" s="2411"/>
    </row>
    <row r="6151" spans="3:18" ht="14.25" customHeight="1">
      <c r="C6151" s="1601">
        <v>8</v>
      </c>
      <c r="D6151" s="1960" t="s">
        <v>2228</v>
      </c>
      <c r="E6151" s="1602">
        <v>10</v>
      </c>
      <c r="F6151" s="1603" t="s">
        <v>508</v>
      </c>
      <c r="G6151" s="1750">
        <v>3</v>
      </c>
      <c r="H6151" s="1643" t="s">
        <v>7287</v>
      </c>
      <c r="I6151" s="1605">
        <v>69</v>
      </c>
      <c r="J6151" s="1603">
        <f t="shared" si="326"/>
        <v>30</v>
      </c>
      <c r="K6151" s="1605">
        <f t="shared" si="323"/>
        <v>48.3</v>
      </c>
      <c r="L6151" s="1603"/>
      <c r="M6151" s="1603"/>
      <c r="N6151" s="1606">
        <f t="shared" si="324"/>
        <v>0</v>
      </c>
      <c r="O6151" s="2108"/>
      <c r="P6151" s="2108"/>
      <c r="Q6151" s="2108">
        <f t="shared" si="325"/>
        <v>0</v>
      </c>
      <c r="R6151" s="2411"/>
    </row>
    <row r="6152" spans="3:18" ht="14.25" customHeight="1">
      <c r="C6152" s="1601">
        <v>9</v>
      </c>
      <c r="D6152" s="1960" t="s">
        <v>2228</v>
      </c>
      <c r="E6152" s="1602">
        <v>10</v>
      </c>
      <c r="F6152" s="1603" t="s">
        <v>508</v>
      </c>
      <c r="G6152" s="1750">
        <v>13</v>
      </c>
      <c r="H6152" s="1643" t="s">
        <v>7283</v>
      </c>
      <c r="I6152" s="1605">
        <v>246.2</v>
      </c>
      <c r="J6152" s="1603">
        <f t="shared" si="326"/>
        <v>20</v>
      </c>
      <c r="K6152" s="1605">
        <f t="shared" si="323"/>
        <v>196.95999999999998</v>
      </c>
      <c r="L6152" s="1603"/>
      <c r="M6152" s="1603"/>
      <c r="N6152" s="1606">
        <f t="shared" si="324"/>
        <v>0</v>
      </c>
      <c r="O6152" s="2108"/>
      <c r="P6152" s="2108"/>
      <c r="Q6152" s="2108">
        <f t="shared" si="325"/>
        <v>0</v>
      </c>
      <c r="R6152" s="2411"/>
    </row>
    <row r="6153" spans="3:18" ht="14.25" customHeight="1">
      <c r="C6153" s="1601">
        <v>10</v>
      </c>
      <c r="D6153" s="1960" t="s">
        <v>6458</v>
      </c>
      <c r="E6153" s="1602">
        <v>10</v>
      </c>
      <c r="F6153" s="1603" t="s">
        <v>508</v>
      </c>
      <c r="G6153" s="1750">
        <v>7</v>
      </c>
      <c r="H6153" s="1643" t="s">
        <v>7287</v>
      </c>
      <c r="I6153" s="1605">
        <v>157.69999999999999</v>
      </c>
      <c r="J6153" s="1603">
        <f t="shared" si="326"/>
        <v>30</v>
      </c>
      <c r="K6153" s="1605">
        <f t="shared" si="323"/>
        <v>110.38999999999999</v>
      </c>
      <c r="L6153" s="1603"/>
      <c r="M6153" s="1603"/>
      <c r="N6153" s="1606">
        <f t="shared" si="324"/>
        <v>0</v>
      </c>
      <c r="O6153" s="2108"/>
      <c r="P6153" s="2108"/>
      <c r="Q6153" s="2108">
        <f t="shared" si="325"/>
        <v>0</v>
      </c>
      <c r="R6153" s="2411"/>
    </row>
    <row r="6154" spans="3:18" ht="14.25" customHeight="1">
      <c r="C6154" s="1814">
        <v>11</v>
      </c>
      <c r="D6154" s="1960" t="s">
        <v>5119</v>
      </c>
      <c r="E6154" s="1602">
        <v>10</v>
      </c>
      <c r="F6154" s="1603" t="s">
        <v>508</v>
      </c>
      <c r="G6154" s="1750">
        <v>1</v>
      </c>
      <c r="H6154" s="1643" t="s">
        <v>4881</v>
      </c>
      <c r="I6154" s="1605">
        <v>49.8</v>
      </c>
      <c r="J6154" s="1603">
        <f t="shared" si="326"/>
        <v>40</v>
      </c>
      <c r="K6154" s="1605">
        <f t="shared" si="323"/>
        <v>29.879999999999995</v>
      </c>
      <c r="L6154" s="1603"/>
      <c r="M6154" s="1603"/>
      <c r="N6154" s="1606">
        <f t="shared" si="324"/>
        <v>0</v>
      </c>
      <c r="O6154" s="2108"/>
      <c r="P6154" s="2108"/>
      <c r="Q6154" s="2108">
        <f t="shared" si="325"/>
        <v>0</v>
      </c>
      <c r="R6154" s="2411"/>
    </row>
    <row r="6155" spans="3:18" ht="14.25" customHeight="1">
      <c r="C6155" s="1601">
        <v>12</v>
      </c>
      <c r="D6155" s="1960" t="s">
        <v>5144</v>
      </c>
      <c r="E6155" s="1602">
        <v>10</v>
      </c>
      <c r="F6155" s="1603" t="s">
        <v>508</v>
      </c>
      <c r="G6155" s="1750">
        <v>2</v>
      </c>
      <c r="H6155" s="1643" t="s">
        <v>4881</v>
      </c>
      <c r="I6155" s="1605">
        <v>178.4</v>
      </c>
      <c r="J6155" s="1603">
        <f t="shared" si="326"/>
        <v>40</v>
      </c>
      <c r="K6155" s="1605">
        <f t="shared" si="323"/>
        <v>107.04</v>
      </c>
      <c r="L6155" s="1603"/>
      <c r="M6155" s="1603"/>
      <c r="N6155" s="1606">
        <f t="shared" si="324"/>
        <v>0</v>
      </c>
      <c r="O6155" s="2108"/>
      <c r="P6155" s="2108"/>
      <c r="Q6155" s="2108">
        <f t="shared" si="325"/>
        <v>0</v>
      </c>
      <c r="R6155" s="2411"/>
    </row>
    <row r="6156" spans="3:18" ht="14.25" customHeight="1">
      <c r="C6156" s="1601">
        <v>13</v>
      </c>
      <c r="D6156" s="1960" t="s">
        <v>5151</v>
      </c>
      <c r="E6156" s="1602">
        <v>10</v>
      </c>
      <c r="F6156" s="1603" t="s">
        <v>508</v>
      </c>
      <c r="G6156" s="1750">
        <v>3</v>
      </c>
      <c r="H6156" s="1643" t="s">
        <v>7287</v>
      </c>
      <c r="I6156" s="1605">
        <v>209.4</v>
      </c>
      <c r="J6156" s="1603">
        <f t="shared" si="326"/>
        <v>30</v>
      </c>
      <c r="K6156" s="1605">
        <f t="shared" si="323"/>
        <v>146.58000000000001</v>
      </c>
      <c r="L6156" s="1603"/>
      <c r="M6156" s="1603"/>
      <c r="N6156" s="1606">
        <f t="shared" si="324"/>
        <v>0</v>
      </c>
      <c r="O6156" s="2108"/>
      <c r="P6156" s="2108"/>
      <c r="Q6156" s="2108">
        <f t="shared" si="325"/>
        <v>0</v>
      </c>
      <c r="R6156" s="2411"/>
    </row>
    <row r="6157" spans="3:18" ht="14.25" customHeight="1">
      <c r="C6157" s="1601">
        <v>14</v>
      </c>
      <c r="D6157" s="1960" t="s">
        <v>3686</v>
      </c>
      <c r="E6157" s="1602">
        <v>10</v>
      </c>
      <c r="F6157" s="1603" t="s">
        <v>508</v>
      </c>
      <c r="G6157" s="1750">
        <v>1</v>
      </c>
      <c r="H6157" s="1643" t="s">
        <v>4881</v>
      </c>
      <c r="I6157" s="1605">
        <v>110.1</v>
      </c>
      <c r="J6157" s="1603">
        <f t="shared" si="326"/>
        <v>40</v>
      </c>
      <c r="K6157" s="1605">
        <f t="shared" si="323"/>
        <v>66.06</v>
      </c>
      <c r="L6157" s="1603"/>
      <c r="M6157" s="1603"/>
      <c r="N6157" s="1606">
        <f t="shared" si="324"/>
        <v>0</v>
      </c>
      <c r="O6157" s="2108"/>
      <c r="P6157" s="2108"/>
      <c r="Q6157" s="2108">
        <f t="shared" si="325"/>
        <v>0</v>
      </c>
      <c r="R6157" s="2411"/>
    </row>
    <row r="6158" spans="3:18" ht="14.25" customHeight="1">
      <c r="C6158" s="1601">
        <v>15</v>
      </c>
      <c r="D6158" s="1960" t="s">
        <v>3686</v>
      </c>
      <c r="E6158" s="1602">
        <v>10</v>
      </c>
      <c r="F6158" s="1603" t="s">
        <v>508</v>
      </c>
      <c r="G6158" s="1750">
        <v>6</v>
      </c>
      <c r="H6158" s="1643" t="s">
        <v>7283</v>
      </c>
      <c r="I6158" s="1605">
        <v>636</v>
      </c>
      <c r="J6158" s="1603">
        <f t="shared" si="326"/>
        <v>20</v>
      </c>
      <c r="K6158" s="1605">
        <f t="shared" si="323"/>
        <v>508.8</v>
      </c>
      <c r="L6158" s="1603"/>
      <c r="M6158" s="1603"/>
      <c r="N6158" s="1606">
        <f t="shared" si="324"/>
        <v>0</v>
      </c>
      <c r="O6158" s="2108"/>
      <c r="P6158" s="2108"/>
      <c r="Q6158" s="2108">
        <f t="shared" si="325"/>
        <v>0</v>
      </c>
      <c r="R6158" s="2411"/>
    </row>
    <row r="6159" spans="3:18" ht="14.25" customHeight="1">
      <c r="C6159" s="1814">
        <v>16</v>
      </c>
      <c r="D6159" s="1960" t="s">
        <v>2229</v>
      </c>
      <c r="E6159" s="1602">
        <v>10</v>
      </c>
      <c r="F6159" s="1603" t="s">
        <v>508</v>
      </c>
      <c r="G6159" s="1750">
        <v>8</v>
      </c>
      <c r="H6159" s="1643" t="s">
        <v>7278</v>
      </c>
      <c r="I6159" s="1605">
        <v>615.79999999999995</v>
      </c>
      <c r="J6159" s="1603">
        <f t="shared" si="326"/>
        <v>60</v>
      </c>
      <c r="K6159" s="1605">
        <f t="shared" si="323"/>
        <v>246.32</v>
      </c>
      <c r="L6159" s="1603"/>
      <c r="M6159" s="1603"/>
      <c r="N6159" s="1606">
        <f t="shared" si="324"/>
        <v>0</v>
      </c>
      <c r="O6159" s="2108"/>
      <c r="P6159" s="2108"/>
      <c r="Q6159" s="2108">
        <f t="shared" si="325"/>
        <v>0</v>
      </c>
      <c r="R6159" s="2411"/>
    </row>
    <row r="6160" spans="3:18" ht="14.25" customHeight="1">
      <c r="C6160" s="1601">
        <v>17</v>
      </c>
      <c r="D6160" s="1960" t="s">
        <v>2229</v>
      </c>
      <c r="E6160" s="1602">
        <v>10</v>
      </c>
      <c r="F6160" s="1603" t="s">
        <v>508</v>
      </c>
      <c r="G6160" s="1750">
        <v>1</v>
      </c>
      <c r="H6160" s="1643" t="s">
        <v>4894</v>
      </c>
      <c r="I6160" s="1605">
        <v>95</v>
      </c>
      <c r="J6160" s="1603">
        <f t="shared" si="326"/>
        <v>50</v>
      </c>
      <c r="K6160" s="1605">
        <f t="shared" si="323"/>
        <v>47.5</v>
      </c>
      <c r="L6160" s="1603"/>
      <c r="M6160" s="1603"/>
      <c r="N6160" s="1606">
        <f t="shared" si="324"/>
        <v>0</v>
      </c>
      <c r="O6160" s="2108"/>
      <c r="P6160" s="2108"/>
      <c r="Q6160" s="2108">
        <f t="shared" si="325"/>
        <v>0</v>
      </c>
      <c r="R6160" s="2411"/>
    </row>
    <row r="6161" spans="3:18" ht="14.25" customHeight="1">
      <c r="C6161" s="1601">
        <v>18</v>
      </c>
      <c r="D6161" s="1960" t="s">
        <v>2229</v>
      </c>
      <c r="E6161" s="1602">
        <v>10</v>
      </c>
      <c r="F6161" s="1603" t="s">
        <v>508</v>
      </c>
      <c r="G6161" s="1750">
        <v>6</v>
      </c>
      <c r="H6161" s="1643" t="s">
        <v>7283</v>
      </c>
      <c r="I6161" s="1605">
        <v>635.20000000000005</v>
      </c>
      <c r="J6161" s="1603">
        <f t="shared" si="326"/>
        <v>20</v>
      </c>
      <c r="K6161" s="1605">
        <f t="shared" si="323"/>
        <v>508.16</v>
      </c>
      <c r="L6161" s="1603"/>
      <c r="M6161" s="1603"/>
      <c r="N6161" s="1606">
        <f t="shared" si="324"/>
        <v>0</v>
      </c>
      <c r="O6161" s="2108"/>
      <c r="P6161" s="2108"/>
      <c r="Q6161" s="2108">
        <f t="shared" si="325"/>
        <v>0</v>
      </c>
      <c r="R6161" s="2411"/>
    </row>
    <row r="6162" spans="3:18" ht="14.25" customHeight="1">
      <c r="C6162" s="1601">
        <v>19</v>
      </c>
      <c r="D6162" s="1960" t="s">
        <v>2131</v>
      </c>
      <c r="E6162" s="1602">
        <v>10</v>
      </c>
      <c r="F6162" s="1603" t="s">
        <v>508</v>
      </c>
      <c r="G6162" s="1750">
        <v>11</v>
      </c>
      <c r="H6162" s="1643" t="s">
        <v>7293</v>
      </c>
      <c r="I6162" s="1605">
        <v>330</v>
      </c>
      <c r="J6162" s="1603">
        <f t="shared" si="326"/>
        <v>100</v>
      </c>
      <c r="K6162" s="1605">
        <f t="shared" si="323"/>
        <v>0</v>
      </c>
      <c r="L6162" s="1603"/>
      <c r="M6162" s="1603"/>
      <c r="N6162" s="1606">
        <f t="shared" si="324"/>
        <v>0</v>
      </c>
      <c r="O6162" s="2108"/>
      <c r="P6162" s="2108"/>
      <c r="Q6162" s="2108">
        <f t="shared" si="325"/>
        <v>0</v>
      </c>
      <c r="R6162" s="2411"/>
    </row>
    <row r="6163" spans="3:18" ht="14.25" customHeight="1">
      <c r="C6163" s="1601">
        <v>20</v>
      </c>
      <c r="D6163" s="1960" t="s">
        <v>2131</v>
      </c>
      <c r="E6163" s="1602">
        <v>10</v>
      </c>
      <c r="F6163" s="1603" t="s">
        <v>508</v>
      </c>
      <c r="G6163" s="1750">
        <v>11</v>
      </c>
      <c r="H6163" s="1643" t="s">
        <v>7286</v>
      </c>
      <c r="I6163" s="1605">
        <v>985</v>
      </c>
      <c r="J6163" s="1603">
        <f t="shared" si="326"/>
        <v>100</v>
      </c>
      <c r="K6163" s="1605">
        <f t="shared" si="323"/>
        <v>0</v>
      </c>
      <c r="L6163" s="1603"/>
      <c r="M6163" s="1603"/>
      <c r="N6163" s="1606">
        <f t="shared" si="324"/>
        <v>0</v>
      </c>
      <c r="O6163" s="2108"/>
      <c r="P6163" s="2108"/>
      <c r="Q6163" s="2108">
        <f t="shared" si="325"/>
        <v>0</v>
      </c>
      <c r="R6163" s="2411"/>
    </row>
    <row r="6164" spans="3:18" ht="14.25" customHeight="1">
      <c r="C6164" s="1814">
        <v>21</v>
      </c>
      <c r="D6164" s="1960" t="s">
        <v>2131</v>
      </c>
      <c r="E6164" s="1602">
        <v>10</v>
      </c>
      <c r="F6164" s="1603" t="s">
        <v>508</v>
      </c>
      <c r="G6164" s="1750">
        <v>34</v>
      </c>
      <c r="H6164" s="1643" t="s">
        <v>7279</v>
      </c>
      <c r="I6164" s="1605">
        <v>6806.7</v>
      </c>
      <c r="J6164" s="1603">
        <f t="shared" si="326"/>
        <v>100</v>
      </c>
      <c r="K6164" s="1605">
        <f t="shared" ref="K6164:K6227" si="327">IF(J6164=100,0,I6164-I6164*J6164%)</f>
        <v>0</v>
      </c>
      <c r="L6164" s="1603"/>
      <c r="M6164" s="1603"/>
      <c r="N6164" s="1606">
        <f t="shared" si="324"/>
        <v>0</v>
      </c>
      <c r="O6164" s="2108"/>
      <c r="P6164" s="2108"/>
      <c r="Q6164" s="2108">
        <f t="shared" si="325"/>
        <v>0</v>
      </c>
      <c r="R6164" s="2411"/>
    </row>
    <row r="6165" spans="3:18" ht="14.25" customHeight="1">
      <c r="C6165" s="1601">
        <v>22</v>
      </c>
      <c r="D6165" s="1960" t="s">
        <v>2131</v>
      </c>
      <c r="E6165" s="1602">
        <v>10</v>
      </c>
      <c r="F6165" s="1603" t="s">
        <v>508</v>
      </c>
      <c r="G6165" s="1750">
        <v>1</v>
      </c>
      <c r="H6165" s="1643" t="s">
        <v>7289</v>
      </c>
      <c r="I6165" s="1605">
        <v>268.8</v>
      </c>
      <c r="J6165" s="1603">
        <f t="shared" si="326"/>
        <v>70</v>
      </c>
      <c r="K6165" s="1605">
        <f t="shared" si="327"/>
        <v>80.640000000000015</v>
      </c>
      <c r="L6165" s="1603"/>
      <c r="M6165" s="1603"/>
      <c r="N6165" s="1606">
        <f t="shared" si="324"/>
        <v>0</v>
      </c>
      <c r="O6165" s="2108"/>
      <c r="P6165" s="2108"/>
      <c r="Q6165" s="2108">
        <f t="shared" si="325"/>
        <v>0</v>
      </c>
      <c r="R6165" s="2411"/>
    </row>
    <row r="6166" spans="3:18" ht="14.25" customHeight="1">
      <c r="C6166" s="1601">
        <v>23</v>
      </c>
      <c r="D6166" s="1960" t="s">
        <v>2185</v>
      </c>
      <c r="E6166" s="1602">
        <v>10</v>
      </c>
      <c r="F6166" s="1603" t="s">
        <v>508</v>
      </c>
      <c r="G6166" s="1750">
        <v>6</v>
      </c>
      <c r="H6166" s="1643" t="s">
        <v>7278</v>
      </c>
      <c r="I6166" s="1605">
        <v>182</v>
      </c>
      <c r="J6166" s="1603">
        <f t="shared" si="326"/>
        <v>60</v>
      </c>
      <c r="K6166" s="1605">
        <f t="shared" si="327"/>
        <v>72.8</v>
      </c>
      <c r="L6166" s="1603"/>
      <c r="M6166" s="1603"/>
      <c r="N6166" s="1606">
        <f t="shared" si="324"/>
        <v>0</v>
      </c>
      <c r="O6166" s="2108"/>
      <c r="P6166" s="2108"/>
      <c r="Q6166" s="2108">
        <f t="shared" si="325"/>
        <v>0</v>
      </c>
      <c r="R6166" s="2411"/>
    </row>
    <row r="6167" spans="3:18" ht="14.25" customHeight="1">
      <c r="C6167" s="1601">
        <v>24</v>
      </c>
      <c r="D6167" s="1960" t="s">
        <v>7736</v>
      </c>
      <c r="E6167" s="1602">
        <v>10</v>
      </c>
      <c r="F6167" s="1603" t="s">
        <v>508</v>
      </c>
      <c r="G6167" s="1750">
        <v>15</v>
      </c>
      <c r="H6167" s="1643" t="s">
        <v>7287</v>
      </c>
      <c r="I6167" s="1605">
        <v>506.7</v>
      </c>
      <c r="J6167" s="1603">
        <f t="shared" si="326"/>
        <v>30</v>
      </c>
      <c r="K6167" s="1605">
        <f t="shared" si="327"/>
        <v>354.69</v>
      </c>
      <c r="L6167" s="1603"/>
      <c r="M6167" s="1603"/>
      <c r="N6167" s="1606">
        <f t="shared" si="324"/>
        <v>0</v>
      </c>
      <c r="O6167" s="2108"/>
      <c r="P6167" s="2108"/>
      <c r="Q6167" s="2108">
        <f t="shared" si="325"/>
        <v>0</v>
      </c>
      <c r="R6167" s="2411"/>
    </row>
    <row r="6168" spans="3:18" ht="14.25" customHeight="1">
      <c r="C6168" s="1601">
        <v>25</v>
      </c>
      <c r="D6168" s="1960" t="s">
        <v>2967</v>
      </c>
      <c r="E6168" s="1602">
        <v>10</v>
      </c>
      <c r="F6168" s="1603" t="s">
        <v>508</v>
      </c>
      <c r="G6168" s="1750">
        <v>8</v>
      </c>
      <c r="H6168" s="1643" t="s">
        <v>7279</v>
      </c>
      <c r="I6168" s="1605">
        <v>1238.4000000000001</v>
      </c>
      <c r="J6168" s="1603">
        <f t="shared" si="326"/>
        <v>100</v>
      </c>
      <c r="K6168" s="1605">
        <f t="shared" si="327"/>
        <v>0</v>
      </c>
      <c r="L6168" s="1603"/>
      <c r="M6168" s="1603"/>
      <c r="N6168" s="1606">
        <f t="shared" si="324"/>
        <v>0</v>
      </c>
      <c r="O6168" s="2108"/>
      <c r="P6168" s="2108"/>
      <c r="Q6168" s="2108">
        <f t="shared" si="325"/>
        <v>0</v>
      </c>
      <c r="R6168" s="2411"/>
    </row>
    <row r="6169" spans="3:18" ht="14.25" customHeight="1">
      <c r="C6169" s="1814">
        <v>26</v>
      </c>
      <c r="D6169" s="1960" t="s">
        <v>2147</v>
      </c>
      <c r="E6169" s="1602">
        <v>10</v>
      </c>
      <c r="F6169" s="1603" t="s">
        <v>508</v>
      </c>
      <c r="G6169" s="1750">
        <v>5</v>
      </c>
      <c r="H6169" s="1643" t="s">
        <v>7279</v>
      </c>
      <c r="I6169" s="1605">
        <v>1130.5</v>
      </c>
      <c r="J6169" s="1603">
        <f t="shared" si="326"/>
        <v>100</v>
      </c>
      <c r="K6169" s="1605">
        <f t="shared" si="327"/>
        <v>0</v>
      </c>
      <c r="L6169" s="1603"/>
      <c r="M6169" s="1603"/>
      <c r="N6169" s="1606">
        <f t="shared" si="324"/>
        <v>0</v>
      </c>
      <c r="O6169" s="2108"/>
      <c r="P6169" s="2108"/>
      <c r="Q6169" s="2108">
        <f t="shared" si="325"/>
        <v>0</v>
      </c>
      <c r="R6169" s="2411"/>
    </row>
    <row r="6170" spans="3:18" ht="14.25" customHeight="1">
      <c r="C6170" s="1601">
        <v>27</v>
      </c>
      <c r="D6170" s="1960" t="s">
        <v>2148</v>
      </c>
      <c r="E6170" s="1602">
        <v>10</v>
      </c>
      <c r="F6170" s="1603" t="s">
        <v>508</v>
      </c>
      <c r="G6170" s="1750">
        <v>9</v>
      </c>
      <c r="H6170" s="1643" t="s">
        <v>7279</v>
      </c>
      <c r="I6170" s="1605">
        <v>2548</v>
      </c>
      <c r="J6170" s="1603">
        <f t="shared" si="326"/>
        <v>100</v>
      </c>
      <c r="K6170" s="1605">
        <f t="shared" si="327"/>
        <v>0</v>
      </c>
      <c r="L6170" s="1603"/>
      <c r="M6170" s="1603"/>
      <c r="N6170" s="1606">
        <f t="shared" si="324"/>
        <v>0</v>
      </c>
      <c r="O6170" s="2108"/>
      <c r="P6170" s="2108"/>
      <c r="Q6170" s="2108">
        <f t="shared" si="325"/>
        <v>0</v>
      </c>
      <c r="R6170" s="2411"/>
    </row>
    <row r="6171" spans="3:18" ht="14.25" customHeight="1">
      <c r="C6171" s="1601">
        <v>28</v>
      </c>
      <c r="D6171" s="1960" t="s">
        <v>2701</v>
      </c>
      <c r="E6171" s="1602">
        <v>10</v>
      </c>
      <c r="F6171" s="1603" t="s">
        <v>508</v>
      </c>
      <c r="G6171" s="1750">
        <v>19</v>
      </c>
      <c r="H6171" s="1643" t="s">
        <v>7286</v>
      </c>
      <c r="I6171" s="1605">
        <v>1601</v>
      </c>
      <c r="J6171" s="1603">
        <f t="shared" si="326"/>
        <v>100</v>
      </c>
      <c r="K6171" s="1605">
        <f t="shared" si="327"/>
        <v>0</v>
      </c>
      <c r="L6171" s="1603"/>
      <c r="M6171" s="1603"/>
      <c r="N6171" s="1606">
        <f t="shared" si="324"/>
        <v>0</v>
      </c>
      <c r="O6171" s="2108"/>
      <c r="P6171" s="2108"/>
      <c r="Q6171" s="2108">
        <f t="shared" si="325"/>
        <v>0</v>
      </c>
      <c r="R6171" s="2411"/>
    </row>
    <row r="6172" spans="3:18" ht="14.25" customHeight="1">
      <c r="C6172" s="1601">
        <v>29</v>
      </c>
      <c r="D6172" s="1960" t="s">
        <v>2701</v>
      </c>
      <c r="E6172" s="1602">
        <v>10</v>
      </c>
      <c r="F6172" s="1603" t="s">
        <v>508</v>
      </c>
      <c r="G6172" s="1750">
        <v>8</v>
      </c>
      <c r="H6172" s="1643" t="s">
        <v>7279</v>
      </c>
      <c r="I6172" s="1605">
        <v>564.6</v>
      </c>
      <c r="J6172" s="1603">
        <f t="shared" si="326"/>
        <v>100</v>
      </c>
      <c r="K6172" s="1605">
        <f t="shared" si="327"/>
        <v>0</v>
      </c>
      <c r="L6172" s="1603"/>
      <c r="M6172" s="1603"/>
      <c r="N6172" s="1606">
        <f t="shared" si="324"/>
        <v>0</v>
      </c>
      <c r="O6172" s="2108"/>
      <c r="P6172" s="2108"/>
      <c r="Q6172" s="2108">
        <f t="shared" si="325"/>
        <v>0</v>
      </c>
      <c r="R6172" s="2411"/>
    </row>
    <row r="6173" spans="3:18" ht="14.25" customHeight="1">
      <c r="C6173" s="1601">
        <v>30</v>
      </c>
      <c r="D6173" s="1960" t="s">
        <v>2981</v>
      </c>
      <c r="E6173" s="1602">
        <v>10</v>
      </c>
      <c r="F6173" s="1603" t="s">
        <v>508</v>
      </c>
      <c r="G6173" s="1750">
        <v>5</v>
      </c>
      <c r="H6173" s="1643" t="s">
        <v>7287</v>
      </c>
      <c r="I6173" s="1605">
        <v>90.8</v>
      </c>
      <c r="J6173" s="1603">
        <f t="shared" si="326"/>
        <v>30</v>
      </c>
      <c r="K6173" s="1605">
        <f t="shared" si="327"/>
        <v>63.56</v>
      </c>
      <c r="L6173" s="1603"/>
      <c r="M6173" s="1603"/>
      <c r="N6173" s="1606">
        <f t="shared" si="324"/>
        <v>0</v>
      </c>
      <c r="O6173" s="2108"/>
      <c r="P6173" s="2108"/>
      <c r="Q6173" s="2108">
        <f t="shared" si="325"/>
        <v>0</v>
      </c>
      <c r="R6173" s="2411"/>
    </row>
    <row r="6174" spans="3:18" ht="14.25" customHeight="1">
      <c r="C6174" s="1814">
        <v>31</v>
      </c>
      <c r="D6174" s="1960" t="s">
        <v>2981</v>
      </c>
      <c r="E6174" s="1602">
        <v>10</v>
      </c>
      <c r="F6174" s="1603" t="s">
        <v>508</v>
      </c>
      <c r="G6174" s="1750">
        <v>7</v>
      </c>
      <c r="H6174" s="1643" t="s">
        <v>7283</v>
      </c>
      <c r="I6174" s="1605">
        <v>127.1</v>
      </c>
      <c r="J6174" s="1603">
        <f t="shared" si="326"/>
        <v>20</v>
      </c>
      <c r="K6174" s="1605">
        <f t="shared" si="327"/>
        <v>101.67999999999999</v>
      </c>
      <c r="L6174" s="1603"/>
      <c r="M6174" s="1603"/>
      <c r="N6174" s="1606">
        <f t="shared" si="324"/>
        <v>0</v>
      </c>
      <c r="O6174" s="2108"/>
      <c r="P6174" s="2108"/>
      <c r="Q6174" s="2108">
        <f t="shared" si="325"/>
        <v>0</v>
      </c>
      <c r="R6174" s="2411"/>
    </row>
    <row r="6175" spans="3:18" ht="14.25" customHeight="1">
      <c r="C6175" s="1601">
        <v>32</v>
      </c>
      <c r="D6175" s="1960" t="s">
        <v>2600</v>
      </c>
      <c r="E6175" s="1602">
        <v>10</v>
      </c>
      <c r="F6175" s="1603" t="s">
        <v>508</v>
      </c>
      <c r="G6175" s="1750">
        <v>4</v>
      </c>
      <c r="H6175" s="1643" t="s">
        <v>7278</v>
      </c>
      <c r="I6175" s="1605">
        <v>89.2</v>
      </c>
      <c r="J6175" s="1603">
        <f t="shared" si="326"/>
        <v>60</v>
      </c>
      <c r="K6175" s="1605">
        <f t="shared" si="327"/>
        <v>35.68</v>
      </c>
      <c r="L6175" s="1603"/>
      <c r="M6175" s="1603"/>
      <c r="N6175" s="1606">
        <f t="shared" si="324"/>
        <v>0</v>
      </c>
      <c r="O6175" s="2108"/>
      <c r="P6175" s="2108"/>
      <c r="Q6175" s="2108">
        <f t="shared" si="325"/>
        <v>0</v>
      </c>
      <c r="R6175" s="2411"/>
    </row>
    <row r="6176" spans="3:18" ht="14.25" customHeight="1">
      <c r="C6176" s="1601">
        <v>33</v>
      </c>
      <c r="D6176" s="1960" t="s">
        <v>2980</v>
      </c>
      <c r="E6176" s="1602">
        <v>10</v>
      </c>
      <c r="F6176" s="1603" t="s">
        <v>508</v>
      </c>
      <c r="G6176" s="1750">
        <v>12</v>
      </c>
      <c r="H6176" s="1643" t="s">
        <v>4881</v>
      </c>
      <c r="I6176" s="1605">
        <v>282.5</v>
      </c>
      <c r="J6176" s="1603">
        <f t="shared" si="326"/>
        <v>40</v>
      </c>
      <c r="K6176" s="1605">
        <f t="shared" si="327"/>
        <v>169.5</v>
      </c>
      <c r="L6176" s="1603"/>
      <c r="M6176" s="1603"/>
      <c r="N6176" s="1606">
        <f t="shared" si="324"/>
        <v>0</v>
      </c>
      <c r="O6176" s="2108"/>
      <c r="P6176" s="2108"/>
      <c r="Q6176" s="2108">
        <f t="shared" si="325"/>
        <v>0</v>
      </c>
      <c r="R6176" s="2411"/>
    </row>
    <row r="6177" spans="3:18" ht="14.25" customHeight="1">
      <c r="C6177" s="1601">
        <v>34</v>
      </c>
      <c r="D6177" s="1960" t="s">
        <v>2980</v>
      </c>
      <c r="E6177" s="1602">
        <v>10</v>
      </c>
      <c r="F6177" s="1603" t="s">
        <v>508</v>
      </c>
      <c r="G6177" s="1750">
        <v>1</v>
      </c>
      <c r="H6177" s="1643" t="s">
        <v>7283</v>
      </c>
      <c r="I6177" s="1605">
        <v>23.5</v>
      </c>
      <c r="J6177" s="1603">
        <f t="shared" si="326"/>
        <v>20</v>
      </c>
      <c r="K6177" s="1605">
        <f t="shared" si="327"/>
        <v>18.8</v>
      </c>
      <c r="L6177" s="1603"/>
      <c r="M6177" s="1603"/>
      <c r="N6177" s="1606">
        <f t="shared" si="324"/>
        <v>0</v>
      </c>
      <c r="O6177" s="2108"/>
      <c r="P6177" s="2108"/>
      <c r="Q6177" s="2108">
        <f t="shared" si="325"/>
        <v>0</v>
      </c>
      <c r="R6177" s="2411"/>
    </row>
    <row r="6178" spans="3:18" ht="14.25" customHeight="1">
      <c r="C6178" s="1601">
        <v>35</v>
      </c>
      <c r="D6178" s="1960" t="s">
        <v>2973</v>
      </c>
      <c r="E6178" s="1602">
        <v>10</v>
      </c>
      <c r="F6178" s="1603" t="s">
        <v>508</v>
      </c>
      <c r="G6178" s="1750">
        <v>6</v>
      </c>
      <c r="H6178" s="1643" t="s">
        <v>7278</v>
      </c>
      <c r="I6178" s="1605">
        <v>284.2</v>
      </c>
      <c r="J6178" s="1603">
        <f t="shared" si="326"/>
        <v>60</v>
      </c>
      <c r="K6178" s="1605">
        <f t="shared" si="327"/>
        <v>113.68</v>
      </c>
      <c r="L6178" s="1603"/>
      <c r="M6178" s="1603"/>
      <c r="N6178" s="1606">
        <f t="shared" si="324"/>
        <v>0</v>
      </c>
      <c r="O6178" s="2108"/>
      <c r="P6178" s="2108"/>
      <c r="Q6178" s="2108">
        <f t="shared" si="325"/>
        <v>0</v>
      </c>
      <c r="R6178" s="2411"/>
    </row>
    <row r="6179" spans="3:18" ht="14.25" customHeight="1">
      <c r="C6179" s="1814">
        <v>36</v>
      </c>
      <c r="D6179" s="1960" t="s">
        <v>2230</v>
      </c>
      <c r="E6179" s="1602">
        <v>10</v>
      </c>
      <c r="F6179" s="1603" t="s">
        <v>508</v>
      </c>
      <c r="G6179" s="1750">
        <v>13</v>
      </c>
      <c r="H6179" s="1643" t="s">
        <v>7278</v>
      </c>
      <c r="I6179" s="1605">
        <v>380.6</v>
      </c>
      <c r="J6179" s="1603">
        <f t="shared" si="326"/>
        <v>60</v>
      </c>
      <c r="K6179" s="1605">
        <f t="shared" si="327"/>
        <v>152.24</v>
      </c>
      <c r="L6179" s="1603"/>
      <c r="M6179" s="1603"/>
      <c r="N6179" s="1606">
        <f t="shared" si="324"/>
        <v>0</v>
      </c>
      <c r="O6179" s="2108"/>
      <c r="P6179" s="2108"/>
      <c r="Q6179" s="2108">
        <f t="shared" si="325"/>
        <v>0</v>
      </c>
      <c r="R6179" s="2411"/>
    </row>
    <row r="6180" spans="3:18" ht="14.25" customHeight="1">
      <c r="C6180" s="1601">
        <v>37</v>
      </c>
      <c r="D6180" s="1960" t="s">
        <v>2230</v>
      </c>
      <c r="E6180" s="1602">
        <v>10</v>
      </c>
      <c r="F6180" s="1603" t="s">
        <v>508</v>
      </c>
      <c r="G6180" s="1750">
        <v>3</v>
      </c>
      <c r="H6180" s="1643" t="s">
        <v>4894</v>
      </c>
      <c r="I6180" s="1605">
        <v>87.8</v>
      </c>
      <c r="J6180" s="1603">
        <f t="shared" si="326"/>
        <v>50</v>
      </c>
      <c r="K6180" s="1605">
        <f t="shared" si="327"/>
        <v>43.9</v>
      </c>
      <c r="L6180" s="1603"/>
      <c r="M6180" s="1603"/>
      <c r="N6180" s="1606">
        <f t="shared" si="324"/>
        <v>0</v>
      </c>
      <c r="O6180" s="2108"/>
      <c r="P6180" s="2108"/>
      <c r="Q6180" s="2108">
        <f t="shared" si="325"/>
        <v>0</v>
      </c>
      <c r="R6180" s="2411"/>
    </row>
    <row r="6181" spans="3:18" ht="14.25" customHeight="1">
      <c r="C6181" s="1601">
        <v>38</v>
      </c>
      <c r="D6181" s="1960" t="s">
        <v>2230</v>
      </c>
      <c r="E6181" s="1602">
        <v>10</v>
      </c>
      <c r="F6181" s="1603" t="s">
        <v>508</v>
      </c>
      <c r="G6181" s="1750">
        <v>1</v>
      </c>
      <c r="H6181" s="1643" t="s">
        <v>4881</v>
      </c>
      <c r="I6181" s="1605">
        <v>29.3</v>
      </c>
      <c r="J6181" s="1603">
        <f t="shared" si="326"/>
        <v>40</v>
      </c>
      <c r="K6181" s="1605">
        <f t="shared" si="327"/>
        <v>17.579999999999998</v>
      </c>
      <c r="L6181" s="1603"/>
      <c r="M6181" s="1603"/>
      <c r="N6181" s="1606">
        <f t="shared" si="324"/>
        <v>0</v>
      </c>
      <c r="O6181" s="2108"/>
      <c r="P6181" s="2108"/>
      <c r="Q6181" s="2108">
        <f t="shared" si="325"/>
        <v>0</v>
      </c>
      <c r="R6181" s="2411"/>
    </row>
    <row r="6182" spans="3:18" ht="14.25" customHeight="1">
      <c r="C6182" s="1601">
        <v>39</v>
      </c>
      <c r="D6182" s="1960" t="s">
        <v>2230</v>
      </c>
      <c r="E6182" s="1602">
        <v>10</v>
      </c>
      <c r="F6182" s="1603" t="s">
        <v>508</v>
      </c>
      <c r="G6182" s="1750">
        <v>3</v>
      </c>
      <c r="H6182" s="1643" t="s">
        <v>7283</v>
      </c>
      <c r="I6182" s="1605">
        <v>94.1</v>
      </c>
      <c r="J6182" s="1603">
        <f t="shared" si="326"/>
        <v>20</v>
      </c>
      <c r="K6182" s="1605">
        <f t="shared" si="327"/>
        <v>75.28</v>
      </c>
      <c r="L6182" s="1603"/>
      <c r="M6182" s="1603"/>
      <c r="N6182" s="1606">
        <f t="shared" si="324"/>
        <v>0</v>
      </c>
      <c r="O6182" s="2108"/>
      <c r="P6182" s="2108"/>
      <c r="Q6182" s="2108">
        <f t="shared" si="325"/>
        <v>0</v>
      </c>
      <c r="R6182" s="2411"/>
    </row>
    <row r="6183" spans="3:18" ht="14.25" customHeight="1">
      <c r="C6183" s="1601">
        <v>40</v>
      </c>
      <c r="D6183" s="1960" t="s">
        <v>2604</v>
      </c>
      <c r="E6183" s="1602">
        <v>10</v>
      </c>
      <c r="F6183" s="1603" t="s">
        <v>508</v>
      </c>
      <c r="G6183" s="1750">
        <v>2</v>
      </c>
      <c r="H6183" s="1643" t="s">
        <v>7278</v>
      </c>
      <c r="I6183" s="1605">
        <v>130.69999999999999</v>
      </c>
      <c r="J6183" s="1603">
        <f t="shared" si="326"/>
        <v>60</v>
      </c>
      <c r="K6183" s="1605">
        <f t="shared" si="327"/>
        <v>52.28</v>
      </c>
      <c r="L6183" s="1603"/>
      <c r="M6183" s="1603"/>
      <c r="N6183" s="1606">
        <f t="shared" si="324"/>
        <v>0</v>
      </c>
      <c r="O6183" s="2108"/>
      <c r="P6183" s="2108"/>
      <c r="Q6183" s="2108">
        <f t="shared" si="325"/>
        <v>0</v>
      </c>
      <c r="R6183" s="2411"/>
    </row>
    <row r="6184" spans="3:18" ht="14.25" customHeight="1">
      <c r="C6184" s="1814">
        <v>41</v>
      </c>
      <c r="D6184" s="1960" t="s">
        <v>5115</v>
      </c>
      <c r="E6184" s="1602">
        <v>10</v>
      </c>
      <c r="F6184" s="1603" t="s">
        <v>508</v>
      </c>
      <c r="G6184" s="1750">
        <v>2</v>
      </c>
      <c r="H6184" s="1643" t="s">
        <v>7287</v>
      </c>
      <c r="I6184" s="1605">
        <v>132.19999999999999</v>
      </c>
      <c r="J6184" s="1603">
        <f t="shared" si="326"/>
        <v>30</v>
      </c>
      <c r="K6184" s="1605">
        <f t="shared" si="327"/>
        <v>92.539999999999992</v>
      </c>
      <c r="L6184" s="1603"/>
      <c r="M6184" s="1603"/>
      <c r="N6184" s="1606">
        <f t="shared" si="324"/>
        <v>0</v>
      </c>
      <c r="O6184" s="2108"/>
      <c r="P6184" s="2108"/>
      <c r="Q6184" s="2108">
        <f t="shared" si="325"/>
        <v>0</v>
      </c>
      <c r="R6184" s="2411"/>
    </row>
    <row r="6185" spans="3:18" ht="14.25" customHeight="1">
      <c r="C6185" s="1601">
        <v>42</v>
      </c>
      <c r="D6185" s="1960" t="s">
        <v>5115</v>
      </c>
      <c r="E6185" s="1602">
        <v>10</v>
      </c>
      <c r="F6185" s="1603" t="s">
        <v>508</v>
      </c>
      <c r="G6185" s="1750">
        <v>3</v>
      </c>
      <c r="H6185" s="1643" t="s">
        <v>7283</v>
      </c>
      <c r="I6185" s="1605">
        <v>144</v>
      </c>
      <c r="J6185" s="1603">
        <f t="shared" si="326"/>
        <v>20</v>
      </c>
      <c r="K6185" s="1605">
        <f t="shared" si="327"/>
        <v>115.2</v>
      </c>
      <c r="L6185" s="1603"/>
      <c r="M6185" s="1603"/>
      <c r="N6185" s="1606">
        <f t="shared" si="324"/>
        <v>0</v>
      </c>
      <c r="O6185" s="2108"/>
      <c r="P6185" s="2108"/>
      <c r="Q6185" s="2108">
        <f t="shared" si="325"/>
        <v>0</v>
      </c>
      <c r="R6185" s="2411"/>
    </row>
    <row r="6186" spans="3:18" ht="14.25" customHeight="1">
      <c r="C6186" s="1601">
        <v>43</v>
      </c>
      <c r="D6186" s="1960" t="s">
        <v>7737</v>
      </c>
      <c r="E6186" s="1602">
        <v>10</v>
      </c>
      <c r="F6186" s="1603" t="s">
        <v>508</v>
      </c>
      <c r="G6186" s="1750">
        <v>1</v>
      </c>
      <c r="H6186" s="1643" t="s">
        <v>7283</v>
      </c>
      <c r="I6186" s="1605">
        <v>89.4</v>
      </c>
      <c r="J6186" s="1603">
        <f t="shared" si="326"/>
        <v>20</v>
      </c>
      <c r="K6186" s="1605">
        <f t="shared" si="327"/>
        <v>71.52000000000001</v>
      </c>
      <c r="L6186" s="1603"/>
      <c r="M6186" s="1603"/>
      <c r="N6186" s="1606">
        <f t="shared" si="324"/>
        <v>0</v>
      </c>
      <c r="O6186" s="2108"/>
      <c r="P6186" s="2108"/>
      <c r="Q6186" s="2108">
        <f t="shared" si="325"/>
        <v>0</v>
      </c>
      <c r="R6186" s="2411"/>
    </row>
    <row r="6187" spans="3:18" ht="14.25" customHeight="1">
      <c r="C6187" s="1601">
        <v>44</v>
      </c>
      <c r="D6187" s="1960" t="s">
        <v>2599</v>
      </c>
      <c r="E6187" s="1602">
        <v>10</v>
      </c>
      <c r="F6187" s="1603" t="s">
        <v>508</v>
      </c>
      <c r="G6187" s="1750">
        <v>5</v>
      </c>
      <c r="H6187" s="1643" t="s">
        <v>7278</v>
      </c>
      <c r="I6187" s="1605">
        <v>644</v>
      </c>
      <c r="J6187" s="1603">
        <f t="shared" si="326"/>
        <v>60</v>
      </c>
      <c r="K6187" s="1605">
        <f t="shared" si="327"/>
        <v>257.60000000000002</v>
      </c>
      <c r="L6187" s="1603"/>
      <c r="M6187" s="1603"/>
      <c r="N6187" s="1606">
        <f t="shared" si="324"/>
        <v>0</v>
      </c>
      <c r="O6187" s="2108"/>
      <c r="P6187" s="2108"/>
      <c r="Q6187" s="2108">
        <f t="shared" si="325"/>
        <v>0</v>
      </c>
      <c r="R6187" s="2411"/>
    </row>
    <row r="6188" spans="3:18" ht="14.25" customHeight="1">
      <c r="C6188" s="1601">
        <v>45</v>
      </c>
      <c r="D6188" s="1960" t="s">
        <v>6501</v>
      </c>
      <c r="E6188" s="1602">
        <v>10</v>
      </c>
      <c r="F6188" s="1603" t="s">
        <v>508</v>
      </c>
      <c r="G6188" s="1750">
        <v>9</v>
      </c>
      <c r="H6188" s="1643" t="s">
        <v>7283</v>
      </c>
      <c r="I6188" s="1605">
        <v>163.4</v>
      </c>
      <c r="J6188" s="1603">
        <f t="shared" si="326"/>
        <v>20</v>
      </c>
      <c r="K6188" s="1605">
        <f t="shared" si="327"/>
        <v>130.72</v>
      </c>
      <c r="L6188" s="1603"/>
      <c r="M6188" s="1603"/>
      <c r="N6188" s="1606">
        <f t="shared" si="324"/>
        <v>0</v>
      </c>
      <c r="O6188" s="2108"/>
      <c r="P6188" s="2108"/>
      <c r="Q6188" s="2108">
        <f t="shared" si="325"/>
        <v>0</v>
      </c>
      <c r="R6188" s="2411"/>
    </row>
    <row r="6189" spans="3:18" ht="14.25" customHeight="1">
      <c r="C6189" s="1814">
        <v>46</v>
      </c>
      <c r="D6189" s="1960" t="s">
        <v>3320</v>
      </c>
      <c r="E6189" s="1602">
        <v>10</v>
      </c>
      <c r="F6189" s="1603" t="s">
        <v>508</v>
      </c>
      <c r="G6189" s="1750">
        <v>32</v>
      </c>
      <c r="H6189" s="1643" t="s">
        <v>7279</v>
      </c>
      <c r="I6189" s="1605">
        <v>2443.1</v>
      </c>
      <c r="J6189" s="1603">
        <f t="shared" si="326"/>
        <v>100</v>
      </c>
      <c r="K6189" s="1605">
        <f t="shared" si="327"/>
        <v>0</v>
      </c>
      <c r="L6189" s="1603"/>
      <c r="M6189" s="1603"/>
      <c r="N6189" s="1606">
        <f t="shared" si="324"/>
        <v>0</v>
      </c>
      <c r="O6189" s="2108"/>
      <c r="P6189" s="2108"/>
      <c r="Q6189" s="2108">
        <f t="shared" si="325"/>
        <v>0</v>
      </c>
      <c r="R6189" s="2411"/>
    </row>
    <row r="6190" spans="3:18" ht="14.25" customHeight="1">
      <c r="C6190" s="1601">
        <v>47</v>
      </c>
      <c r="D6190" s="1960" t="s">
        <v>2146</v>
      </c>
      <c r="E6190" s="1602">
        <v>10</v>
      </c>
      <c r="F6190" s="1603" t="s">
        <v>508</v>
      </c>
      <c r="G6190" s="1750">
        <v>5</v>
      </c>
      <c r="H6190" s="1643" t="s">
        <v>7279</v>
      </c>
      <c r="I6190" s="1605">
        <v>455.2</v>
      </c>
      <c r="J6190" s="1603">
        <f t="shared" si="326"/>
        <v>100</v>
      </c>
      <c r="K6190" s="1605">
        <f t="shared" si="327"/>
        <v>0</v>
      </c>
      <c r="L6190" s="1603"/>
      <c r="M6190" s="1603"/>
      <c r="N6190" s="1606">
        <f t="shared" si="324"/>
        <v>0</v>
      </c>
      <c r="O6190" s="2108"/>
      <c r="P6190" s="2108"/>
      <c r="Q6190" s="2108">
        <f t="shared" si="325"/>
        <v>0</v>
      </c>
      <c r="R6190" s="2411"/>
    </row>
    <row r="6191" spans="3:18" ht="14.25" customHeight="1">
      <c r="C6191" s="1601">
        <v>48</v>
      </c>
      <c r="D6191" s="1960" t="s">
        <v>2914</v>
      </c>
      <c r="E6191" s="1602">
        <v>10</v>
      </c>
      <c r="F6191" s="1603" t="s">
        <v>508</v>
      </c>
      <c r="G6191" s="1750">
        <v>1</v>
      </c>
      <c r="H6191" s="1643" t="s">
        <v>7286</v>
      </c>
      <c r="I6191" s="1605">
        <v>57.9</v>
      </c>
      <c r="J6191" s="1603">
        <f t="shared" si="326"/>
        <v>100</v>
      </c>
      <c r="K6191" s="1605">
        <f t="shared" si="327"/>
        <v>0</v>
      </c>
      <c r="L6191" s="1603"/>
      <c r="M6191" s="1603"/>
      <c r="N6191" s="1606">
        <f t="shared" si="324"/>
        <v>0</v>
      </c>
      <c r="O6191" s="2108"/>
      <c r="P6191" s="2108"/>
      <c r="Q6191" s="2108">
        <f t="shared" si="325"/>
        <v>0</v>
      </c>
      <c r="R6191" s="2411"/>
    </row>
    <row r="6192" spans="3:18" ht="14.25" customHeight="1">
      <c r="C6192" s="1601">
        <v>49</v>
      </c>
      <c r="D6192" s="1960" t="s">
        <v>3155</v>
      </c>
      <c r="E6192" s="1602">
        <v>10</v>
      </c>
      <c r="F6192" s="1603" t="s">
        <v>508</v>
      </c>
      <c r="G6192" s="1750">
        <v>4</v>
      </c>
      <c r="H6192" s="1643" t="s">
        <v>7286</v>
      </c>
      <c r="I6192" s="1605">
        <v>520</v>
      </c>
      <c r="J6192" s="1603">
        <f t="shared" si="326"/>
        <v>100</v>
      </c>
      <c r="K6192" s="1605">
        <f t="shared" si="327"/>
        <v>0</v>
      </c>
      <c r="L6192" s="1603"/>
      <c r="M6192" s="1603"/>
      <c r="N6192" s="1606">
        <f t="shared" si="324"/>
        <v>0</v>
      </c>
      <c r="O6192" s="2108"/>
      <c r="P6192" s="2108"/>
      <c r="Q6192" s="2108">
        <f t="shared" si="325"/>
        <v>0</v>
      </c>
      <c r="R6192" s="2411"/>
    </row>
    <row r="6193" spans="3:18" ht="14.25" customHeight="1">
      <c r="C6193" s="1601">
        <v>50</v>
      </c>
      <c r="D6193" s="1960" t="s">
        <v>2160</v>
      </c>
      <c r="E6193" s="1602">
        <v>10</v>
      </c>
      <c r="F6193" s="1603" t="s">
        <v>508</v>
      </c>
      <c r="G6193" s="1750">
        <v>4</v>
      </c>
      <c r="H6193" s="1643" t="s">
        <v>7286</v>
      </c>
      <c r="I6193" s="1605">
        <v>1600</v>
      </c>
      <c r="J6193" s="1603">
        <f t="shared" si="326"/>
        <v>100</v>
      </c>
      <c r="K6193" s="1605">
        <f t="shared" si="327"/>
        <v>0</v>
      </c>
      <c r="L6193" s="1603"/>
      <c r="M6193" s="1603"/>
      <c r="N6193" s="1606">
        <f t="shared" si="324"/>
        <v>0</v>
      </c>
      <c r="O6193" s="2108"/>
      <c r="P6193" s="2108"/>
      <c r="Q6193" s="2108">
        <f t="shared" si="325"/>
        <v>0</v>
      </c>
      <c r="R6193" s="2411"/>
    </row>
    <row r="6194" spans="3:18" ht="14.25" customHeight="1">
      <c r="C6194" s="1814">
        <v>51</v>
      </c>
      <c r="D6194" s="1960" t="s">
        <v>2160</v>
      </c>
      <c r="E6194" s="1602">
        <v>10</v>
      </c>
      <c r="F6194" s="1603" t="s">
        <v>508</v>
      </c>
      <c r="G6194" s="1750">
        <v>4</v>
      </c>
      <c r="H6194" s="1643" t="s">
        <v>7279</v>
      </c>
      <c r="I6194" s="1605">
        <v>865.7</v>
      </c>
      <c r="J6194" s="1603">
        <f t="shared" si="326"/>
        <v>100</v>
      </c>
      <c r="K6194" s="1605">
        <f t="shared" si="327"/>
        <v>0</v>
      </c>
      <c r="L6194" s="1603"/>
      <c r="M6194" s="1603"/>
      <c r="N6194" s="1606">
        <f t="shared" si="324"/>
        <v>0</v>
      </c>
      <c r="O6194" s="2108"/>
      <c r="P6194" s="2108"/>
      <c r="Q6194" s="2108">
        <f t="shared" si="325"/>
        <v>0</v>
      </c>
      <c r="R6194" s="2411"/>
    </row>
    <row r="6195" spans="3:18" ht="14.25" customHeight="1">
      <c r="C6195" s="1601">
        <v>52</v>
      </c>
      <c r="D6195" s="1960" t="s">
        <v>2160</v>
      </c>
      <c r="E6195" s="1602">
        <v>10</v>
      </c>
      <c r="F6195" s="1603" t="s">
        <v>508</v>
      </c>
      <c r="G6195" s="1750">
        <v>1</v>
      </c>
      <c r="H6195" s="1643" t="s">
        <v>7289</v>
      </c>
      <c r="I6195" s="1605">
        <v>204</v>
      </c>
      <c r="J6195" s="1603">
        <f t="shared" si="326"/>
        <v>70</v>
      </c>
      <c r="K6195" s="1605">
        <f t="shared" si="327"/>
        <v>61.200000000000017</v>
      </c>
      <c r="L6195" s="1603"/>
      <c r="M6195" s="1603"/>
      <c r="N6195" s="1606">
        <f t="shared" si="324"/>
        <v>0</v>
      </c>
      <c r="O6195" s="2108"/>
      <c r="P6195" s="2108"/>
      <c r="Q6195" s="2108">
        <f t="shared" si="325"/>
        <v>0</v>
      </c>
      <c r="R6195" s="2411"/>
    </row>
    <row r="6196" spans="3:18" ht="14.25" customHeight="1">
      <c r="C6196" s="1601">
        <v>53</v>
      </c>
      <c r="D6196" s="1960" t="s">
        <v>5202</v>
      </c>
      <c r="E6196" s="1602">
        <v>10</v>
      </c>
      <c r="F6196" s="1603" t="s">
        <v>508</v>
      </c>
      <c r="G6196" s="1750">
        <v>16</v>
      </c>
      <c r="H6196" s="1643" t="s">
        <v>7279</v>
      </c>
      <c r="I6196" s="1605">
        <v>1077.7</v>
      </c>
      <c r="J6196" s="1603">
        <f t="shared" si="326"/>
        <v>100</v>
      </c>
      <c r="K6196" s="1605">
        <f t="shared" si="327"/>
        <v>0</v>
      </c>
      <c r="L6196" s="1603"/>
      <c r="M6196" s="1603"/>
      <c r="N6196" s="1606">
        <f t="shared" si="324"/>
        <v>0</v>
      </c>
      <c r="O6196" s="2108"/>
      <c r="P6196" s="2108"/>
      <c r="Q6196" s="2108">
        <f t="shared" si="325"/>
        <v>0</v>
      </c>
      <c r="R6196" s="2411"/>
    </row>
    <row r="6197" spans="3:18" ht="14.25" customHeight="1">
      <c r="C6197" s="1601">
        <v>54</v>
      </c>
      <c r="D6197" s="1960" t="s">
        <v>3197</v>
      </c>
      <c r="E6197" s="1602">
        <v>10</v>
      </c>
      <c r="F6197" s="1603" t="s">
        <v>508</v>
      </c>
      <c r="G6197" s="1750">
        <v>2</v>
      </c>
      <c r="H6197" s="1643" t="s">
        <v>7279</v>
      </c>
      <c r="I6197" s="1605">
        <v>135.1</v>
      </c>
      <c r="J6197" s="1603">
        <f t="shared" si="326"/>
        <v>100</v>
      </c>
      <c r="K6197" s="1605">
        <f t="shared" si="327"/>
        <v>0</v>
      </c>
      <c r="L6197" s="1603"/>
      <c r="M6197" s="1603"/>
      <c r="N6197" s="1606">
        <f t="shared" si="324"/>
        <v>0</v>
      </c>
      <c r="O6197" s="2108"/>
      <c r="P6197" s="2108"/>
      <c r="Q6197" s="2108">
        <f t="shared" si="325"/>
        <v>0</v>
      </c>
      <c r="R6197" s="2411"/>
    </row>
    <row r="6198" spans="3:18" ht="14.25" customHeight="1">
      <c r="C6198" s="1601">
        <v>55</v>
      </c>
      <c r="D6198" s="1960" t="s">
        <v>2152</v>
      </c>
      <c r="E6198" s="1602">
        <v>10</v>
      </c>
      <c r="F6198" s="1603" t="s">
        <v>508</v>
      </c>
      <c r="G6198" s="1750">
        <v>5</v>
      </c>
      <c r="H6198" s="1643" t="s">
        <v>7279</v>
      </c>
      <c r="I6198" s="1605">
        <v>323.7</v>
      </c>
      <c r="J6198" s="1603">
        <f t="shared" si="326"/>
        <v>100</v>
      </c>
      <c r="K6198" s="1605">
        <f t="shared" si="327"/>
        <v>0</v>
      </c>
      <c r="L6198" s="1603"/>
      <c r="M6198" s="1603"/>
      <c r="N6198" s="1606">
        <f t="shared" si="324"/>
        <v>0</v>
      </c>
      <c r="O6198" s="2108"/>
      <c r="P6198" s="2108"/>
      <c r="Q6198" s="2108">
        <f t="shared" si="325"/>
        <v>0</v>
      </c>
      <c r="R6198" s="2411"/>
    </row>
    <row r="6199" spans="3:18" ht="14.25" customHeight="1">
      <c r="C6199" s="1814">
        <v>56</v>
      </c>
      <c r="D6199" s="1960" t="s">
        <v>7738</v>
      </c>
      <c r="E6199" s="1602">
        <v>10</v>
      </c>
      <c r="F6199" s="1603" t="s">
        <v>508</v>
      </c>
      <c r="G6199" s="1750">
        <v>1</v>
      </c>
      <c r="H6199" s="1643" t="s">
        <v>7283</v>
      </c>
      <c r="I6199" s="1605">
        <v>105.8</v>
      </c>
      <c r="J6199" s="1603">
        <f t="shared" si="326"/>
        <v>20</v>
      </c>
      <c r="K6199" s="1605">
        <f t="shared" si="327"/>
        <v>84.64</v>
      </c>
      <c r="L6199" s="1603"/>
      <c r="M6199" s="1603"/>
      <c r="N6199" s="1606">
        <f t="shared" si="324"/>
        <v>0</v>
      </c>
      <c r="O6199" s="2108"/>
      <c r="P6199" s="2108"/>
      <c r="Q6199" s="2108">
        <f t="shared" si="325"/>
        <v>0</v>
      </c>
      <c r="R6199" s="2411"/>
    </row>
    <row r="6200" spans="3:18" ht="14.25" customHeight="1">
      <c r="C6200" s="1601">
        <v>57</v>
      </c>
      <c r="D6200" s="1960" t="s">
        <v>2144</v>
      </c>
      <c r="E6200" s="1602">
        <v>10</v>
      </c>
      <c r="F6200" s="1603" t="s">
        <v>508</v>
      </c>
      <c r="G6200" s="1750">
        <v>5</v>
      </c>
      <c r="H6200" s="1643" t="s">
        <v>7279</v>
      </c>
      <c r="I6200" s="1605">
        <v>395.5</v>
      </c>
      <c r="J6200" s="1603">
        <f t="shared" si="326"/>
        <v>100</v>
      </c>
      <c r="K6200" s="1605">
        <f t="shared" si="327"/>
        <v>0</v>
      </c>
      <c r="L6200" s="1603"/>
      <c r="M6200" s="1603"/>
      <c r="N6200" s="1606">
        <f t="shared" si="324"/>
        <v>0</v>
      </c>
      <c r="O6200" s="2108"/>
      <c r="P6200" s="2108"/>
      <c r="Q6200" s="2108">
        <f t="shared" si="325"/>
        <v>0</v>
      </c>
      <c r="R6200" s="2411"/>
    </row>
    <row r="6201" spans="3:18" ht="14.25" customHeight="1">
      <c r="C6201" s="1601">
        <v>58</v>
      </c>
      <c r="D6201" s="1960" t="s">
        <v>2149</v>
      </c>
      <c r="E6201" s="1602">
        <v>10</v>
      </c>
      <c r="F6201" s="1603" t="s">
        <v>508</v>
      </c>
      <c r="G6201" s="1750">
        <v>13</v>
      </c>
      <c r="H6201" s="1643" t="s">
        <v>7279</v>
      </c>
      <c r="I6201" s="1605">
        <v>1281.8</v>
      </c>
      <c r="J6201" s="1603">
        <f t="shared" si="326"/>
        <v>100</v>
      </c>
      <c r="K6201" s="1605">
        <f t="shared" si="327"/>
        <v>0</v>
      </c>
      <c r="L6201" s="1603"/>
      <c r="M6201" s="1603"/>
      <c r="N6201" s="1606">
        <f t="shared" si="324"/>
        <v>0</v>
      </c>
      <c r="O6201" s="2108"/>
      <c r="P6201" s="2108"/>
      <c r="Q6201" s="2108">
        <f t="shared" si="325"/>
        <v>0</v>
      </c>
      <c r="R6201" s="2411"/>
    </row>
    <row r="6202" spans="3:18" ht="14.25" customHeight="1">
      <c r="C6202" s="1601">
        <v>59</v>
      </c>
      <c r="D6202" s="1960" t="s">
        <v>2128</v>
      </c>
      <c r="E6202" s="1602">
        <v>10</v>
      </c>
      <c r="F6202" s="1603" t="s">
        <v>508</v>
      </c>
      <c r="G6202" s="1750">
        <v>5</v>
      </c>
      <c r="H6202" s="1643" t="s">
        <v>7286</v>
      </c>
      <c r="I6202" s="1605">
        <v>450</v>
      </c>
      <c r="J6202" s="1603">
        <f t="shared" si="326"/>
        <v>100</v>
      </c>
      <c r="K6202" s="1605">
        <f t="shared" si="327"/>
        <v>0</v>
      </c>
      <c r="L6202" s="1603"/>
      <c r="M6202" s="1603"/>
      <c r="N6202" s="1606">
        <f t="shared" ref="N6202:N6265" si="328">+L6202*M6202</f>
        <v>0</v>
      </c>
      <c r="O6202" s="2108"/>
      <c r="P6202" s="2108"/>
      <c r="Q6202" s="2108">
        <f t="shared" ref="Q6202:Q6265" si="329">+O6202*P6202</f>
        <v>0</v>
      </c>
      <c r="R6202" s="2411"/>
    </row>
    <row r="6203" spans="3:18" ht="14.25" customHeight="1">
      <c r="C6203" s="1601">
        <v>60</v>
      </c>
      <c r="D6203" s="1960" t="s">
        <v>2128</v>
      </c>
      <c r="E6203" s="1602">
        <v>10</v>
      </c>
      <c r="F6203" s="1603" t="s">
        <v>508</v>
      </c>
      <c r="G6203" s="1750">
        <v>1</v>
      </c>
      <c r="H6203" s="1643" t="s">
        <v>7289</v>
      </c>
      <c r="I6203" s="1605">
        <v>261.3</v>
      </c>
      <c r="J6203" s="1603">
        <f t="shared" si="326"/>
        <v>70</v>
      </c>
      <c r="K6203" s="1605">
        <f t="shared" si="327"/>
        <v>78.390000000000015</v>
      </c>
      <c r="L6203" s="1603"/>
      <c r="M6203" s="1603"/>
      <c r="N6203" s="1606">
        <f t="shared" si="328"/>
        <v>0</v>
      </c>
      <c r="O6203" s="2108"/>
      <c r="P6203" s="2108"/>
      <c r="Q6203" s="2108">
        <f t="shared" si="329"/>
        <v>0</v>
      </c>
      <c r="R6203" s="2411"/>
    </row>
    <row r="6204" spans="3:18" ht="14.25" customHeight="1">
      <c r="C6204" s="1814">
        <v>61</v>
      </c>
      <c r="D6204" s="1960" t="s">
        <v>5117</v>
      </c>
      <c r="E6204" s="1602">
        <v>10</v>
      </c>
      <c r="F6204" s="1603" t="s">
        <v>508</v>
      </c>
      <c r="G6204" s="1750">
        <v>1</v>
      </c>
      <c r="H6204" s="1643" t="s">
        <v>4881</v>
      </c>
      <c r="I6204" s="1605">
        <v>28</v>
      </c>
      <c r="J6204" s="1603">
        <f t="shared" si="326"/>
        <v>40</v>
      </c>
      <c r="K6204" s="1605">
        <f t="shared" si="327"/>
        <v>16.799999999999997</v>
      </c>
      <c r="L6204" s="1603"/>
      <c r="M6204" s="1603"/>
      <c r="N6204" s="1606">
        <f t="shared" si="328"/>
        <v>0</v>
      </c>
      <c r="O6204" s="2108"/>
      <c r="P6204" s="2108"/>
      <c r="Q6204" s="2108">
        <f t="shared" si="329"/>
        <v>0</v>
      </c>
      <c r="R6204" s="2411"/>
    </row>
    <row r="6205" spans="3:18" ht="14.25" customHeight="1">
      <c r="C6205" s="1601">
        <v>62</v>
      </c>
      <c r="D6205" s="1960" t="s">
        <v>5117</v>
      </c>
      <c r="E6205" s="1602">
        <v>10</v>
      </c>
      <c r="F6205" s="1603" t="s">
        <v>508</v>
      </c>
      <c r="G6205" s="1750">
        <v>1</v>
      </c>
      <c r="H6205" s="1643" t="s">
        <v>7287</v>
      </c>
      <c r="I6205" s="1605">
        <v>23.2</v>
      </c>
      <c r="J6205" s="1603">
        <f t="shared" si="326"/>
        <v>30</v>
      </c>
      <c r="K6205" s="1605">
        <f t="shared" si="327"/>
        <v>16.239999999999998</v>
      </c>
      <c r="L6205" s="1603"/>
      <c r="M6205" s="1603"/>
      <c r="N6205" s="1606">
        <f t="shared" si="328"/>
        <v>0</v>
      </c>
      <c r="O6205" s="2108"/>
      <c r="P6205" s="2108"/>
      <c r="Q6205" s="2108">
        <f t="shared" si="329"/>
        <v>0</v>
      </c>
      <c r="R6205" s="2411"/>
    </row>
    <row r="6206" spans="3:18" ht="14.25" customHeight="1">
      <c r="C6206" s="1601">
        <v>63</v>
      </c>
      <c r="D6206" s="1960" t="s">
        <v>5117</v>
      </c>
      <c r="E6206" s="1602">
        <v>10</v>
      </c>
      <c r="F6206" s="1603" t="s">
        <v>508</v>
      </c>
      <c r="G6206" s="1750">
        <v>6</v>
      </c>
      <c r="H6206" s="1643" t="s">
        <v>7283</v>
      </c>
      <c r="I6206" s="1605">
        <v>139.19999999999999</v>
      </c>
      <c r="J6206" s="1603">
        <f t="shared" si="326"/>
        <v>20</v>
      </c>
      <c r="K6206" s="1605">
        <f t="shared" si="327"/>
        <v>111.35999999999999</v>
      </c>
      <c r="L6206" s="1603"/>
      <c r="M6206" s="1603"/>
      <c r="N6206" s="1606">
        <f t="shared" si="328"/>
        <v>0</v>
      </c>
      <c r="O6206" s="2108"/>
      <c r="P6206" s="2108"/>
      <c r="Q6206" s="2108">
        <f t="shared" si="329"/>
        <v>0</v>
      </c>
      <c r="R6206" s="2411"/>
    </row>
    <row r="6207" spans="3:18" ht="14.25" customHeight="1">
      <c r="C6207" s="1601">
        <v>64</v>
      </c>
      <c r="D6207" s="1960" t="s">
        <v>2150</v>
      </c>
      <c r="E6207" s="1602">
        <v>10</v>
      </c>
      <c r="F6207" s="1603" t="s">
        <v>508</v>
      </c>
      <c r="G6207" s="1750">
        <v>20</v>
      </c>
      <c r="H6207" s="1643" t="s">
        <v>7279</v>
      </c>
      <c r="I6207" s="1605">
        <v>1696.9</v>
      </c>
      <c r="J6207" s="1603">
        <f t="shared" si="326"/>
        <v>100</v>
      </c>
      <c r="K6207" s="1605">
        <f t="shared" si="327"/>
        <v>0</v>
      </c>
      <c r="L6207" s="1603"/>
      <c r="M6207" s="1603"/>
      <c r="N6207" s="1606">
        <f t="shared" si="328"/>
        <v>0</v>
      </c>
      <c r="O6207" s="2108"/>
      <c r="P6207" s="2108"/>
      <c r="Q6207" s="2108">
        <f t="shared" si="329"/>
        <v>0</v>
      </c>
      <c r="R6207" s="2411"/>
    </row>
    <row r="6208" spans="3:18" ht="14.25" customHeight="1">
      <c r="C6208" s="1601">
        <v>65</v>
      </c>
      <c r="D6208" s="1960" t="s">
        <v>2145</v>
      </c>
      <c r="E6208" s="1602">
        <v>10</v>
      </c>
      <c r="F6208" s="1603" t="s">
        <v>508</v>
      </c>
      <c r="G6208" s="1750">
        <v>5</v>
      </c>
      <c r="H6208" s="1643" t="s">
        <v>7279</v>
      </c>
      <c r="I6208" s="1605">
        <v>395.5</v>
      </c>
      <c r="J6208" s="1603">
        <f t="shared" ref="J6208:J6271" si="330">IF(($J$14-H6208)*J$4380&gt;100,100,($J$14-H6208)*J$4380)</f>
        <v>100</v>
      </c>
      <c r="K6208" s="1605">
        <f t="shared" si="327"/>
        <v>0</v>
      </c>
      <c r="L6208" s="1603"/>
      <c r="M6208" s="1603"/>
      <c r="N6208" s="1606">
        <f t="shared" si="328"/>
        <v>0</v>
      </c>
      <c r="O6208" s="2108"/>
      <c r="P6208" s="2108"/>
      <c r="Q6208" s="2108">
        <f t="shared" si="329"/>
        <v>0</v>
      </c>
      <c r="R6208" s="2411"/>
    </row>
    <row r="6209" spans="3:18" ht="14.25" customHeight="1">
      <c r="C6209" s="1814">
        <v>66</v>
      </c>
      <c r="D6209" s="1960" t="s">
        <v>2143</v>
      </c>
      <c r="E6209" s="1602">
        <v>10</v>
      </c>
      <c r="F6209" s="1603" t="s">
        <v>508</v>
      </c>
      <c r="G6209" s="1750">
        <v>5</v>
      </c>
      <c r="H6209" s="1643" t="s">
        <v>7279</v>
      </c>
      <c r="I6209" s="1605">
        <v>1135</v>
      </c>
      <c r="J6209" s="1603">
        <f t="shared" si="330"/>
        <v>100</v>
      </c>
      <c r="K6209" s="1605">
        <f t="shared" si="327"/>
        <v>0</v>
      </c>
      <c r="L6209" s="1603"/>
      <c r="M6209" s="1603"/>
      <c r="N6209" s="1606">
        <f t="shared" si="328"/>
        <v>0</v>
      </c>
      <c r="O6209" s="2108"/>
      <c r="P6209" s="2108"/>
      <c r="Q6209" s="2108">
        <f t="shared" si="329"/>
        <v>0</v>
      </c>
      <c r="R6209" s="2411"/>
    </row>
    <row r="6210" spans="3:18" ht="14.25" customHeight="1">
      <c r="C6210" s="1601">
        <v>67</v>
      </c>
      <c r="D6210" s="1960" t="s">
        <v>2700</v>
      </c>
      <c r="E6210" s="1602">
        <v>10</v>
      </c>
      <c r="F6210" s="1603" t="s">
        <v>508</v>
      </c>
      <c r="G6210" s="1750">
        <v>1</v>
      </c>
      <c r="H6210" s="1643" t="s">
        <v>7279</v>
      </c>
      <c r="I6210" s="1605">
        <v>210.9</v>
      </c>
      <c r="J6210" s="1603">
        <f t="shared" si="330"/>
        <v>100</v>
      </c>
      <c r="K6210" s="1605">
        <f t="shared" si="327"/>
        <v>0</v>
      </c>
      <c r="L6210" s="1603"/>
      <c r="M6210" s="1603"/>
      <c r="N6210" s="1606">
        <f t="shared" si="328"/>
        <v>0</v>
      </c>
      <c r="O6210" s="2108"/>
      <c r="P6210" s="2108"/>
      <c r="Q6210" s="2108">
        <f t="shared" si="329"/>
        <v>0</v>
      </c>
      <c r="R6210" s="2411"/>
    </row>
    <row r="6211" spans="3:18" ht="14.25" customHeight="1">
      <c r="C6211" s="1601">
        <v>68</v>
      </c>
      <c r="D6211" s="1960" t="s">
        <v>5203</v>
      </c>
      <c r="E6211" s="1602">
        <v>10</v>
      </c>
      <c r="F6211" s="1603" t="s">
        <v>508</v>
      </c>
      <c r="G6211" s="1750">
        <v>1</v>
      </c>
      <c r="H6211" s="1643" t="s">
        <v>5204</v>
      </c>
      <c r="I6211" s="1605">
        <v>17.600000000000001</v>
      </c>
      <c r="J6211" s="1603">
        <f t="shared" si="330"/>
        <v>100</v>
      </c>
      <c r="K6211" s="1605">
        <f t="shared" si="327"/>
        <v>0</v>
      </c>
      <c r="L6211" s="1603"/>
      <c r="M6211" s="1603"/>
      <c r="N6211" s="1606">
        <f t="shared" si="328"/>
        <v>0</v>
      </c>
      <c r="O6211" s="2108"/>
      <c r="P6211" s="2108"/>
      <c r="Q6211" s="2108">
        <f t="shared" si="329"/>
        <v>0</v>
      </c>
      <c r="R6211" s="2411"/>
    </row>
    <row r="6212" spans="3:18" ht="14.25" customHeight="1">
      <c r="C6212" s="1601">
        <v>69</v>
      </c>
      <c r="D6212" s="1960" t="s">
        <v>6459</v>
      </c>
      <c r="E6212" s="1602">
        <v>10</v>
      </c>
      <c r="F6212" s="1603" t="s">
        <v>508</v>
      </c>
      <c r="G6212" s="1750">
        <v>1</v>
      </c>
      <c r="H6212" s="1643" t="s">
        <v>7287</v>
      </c>
      <c r="I6212" s="1605">
        <v>1005.5</v>
      </c>
      <c r="J6212" s="1603">
        <f t="shared" si="330"/>
        <v>30</v>
      </c>
      <c r="K6212" s="1605">
        <f t="shared" si="327"/>
        <v>703.85</v>
      </c>
      <c r="L6212" s="1603"/>
      <c r="M6212" s="1603"/>
      <c r="N6212" s="1606">
        <f t="shared" si="328"/>
        <v>0</v>
      </c>
      <c r="O6212" s="2108"/>
      <c r="P6212" s="2108"/>
      <c r="Q6212" s="2108">
        <f t="shared" si="329"/>
        <v>0</v>
      </c>
      <c r="R6212" s="2411"/>
    </row>
    <row r="6213" spans="3:18" ht="14.25" customHeight="1">
      <c r="C6213" s="1601">
        <v>70</v>
      </c>
      <c r="D6213" s="1960" t="s">
        <v>6460</v>
      </c>
      <c r="E6213" s="1602">
        <v>10</v>
      </c>
      <c r="F6213" s="1603" t="s">
        <v>508</v>
      </c>
      <c r="G6213" s="1750">
        <v>1</v>
      </c>
      <c r="H6213" s="1643" t="s">
        <v>7287</v>
      </c>
      <c r="I6213" s="1605">
        <v>1420</v>
      </c>
      <c r="J6213" s="1603">
        <f t="shared" si="330"/>
        <v>30</v>
      </c>
      <c r="K6213" s="1605">
        <f t="shared" si="327"/>
        <v>994</v>
      </c>
      <c r="L6213" s="1603"/>
      <c r="M6213" s="1603"/>
      <c r="N6213" s="1606">
        <f t="shared" si="328"/>
        <v>0</v>
      </c>
      <c r="O6213" s="2108"/>
      <c r="P6213" s="2108"/>
      <c r="Q6213" s="2108">
        <f t="shared" si="329"/>
        <v>0</v>
      </c>
      <c r="R6213" s="2411"/>
    </row>
    <row r="6214" spans="3:18" ht="14.25" customHeight="1">
      <c r="C6214" s="1814">
        <v>71</v>
      </c>
      <c r="D6214" s="1960" t="s">
        <v>2958</v>
      </c>
      <c r="E6214" s="1602">
        <v>10</v>
      </c>
      <c r="F6214" s="1603" t="s">
        <v>508</v>
      </c>
      <c r="G6214" s="1750">
        <v>1</v>
      </c>
      <c r="H6214" s="1643" t="s">
        <v>7279</v>
      </c>
      <c r="I6214" s="1605">
        <v>317.2</v>
      </c>
      <c r="J6214" s="1603">
        <f t="shared" si="330"/>
        <v>100</v>
      </c>
      <c r="K6214" s="1605">
        <f t="shared" si="327"/>
        <v>0</v>
      </c>
      <c r="L6214" s="1603"/>
      <c r="M6214" s="1603"/>
      <c r="N6214" s="1606">
        <f t="shared" si="328"/>
        <v>0</v>
      </c>
      <c r="O6214" s="2108"/>
      <c r="P6214" s="2108"/>
      <c r="Q6214" s="2108">
        <f t="shared" si="329"/>
        <v>0</v>
      </c>
      <c r="R6214" s="2411"/>
    </row>
    <row r="6215" spans="3:18" ht="14.25" customHeight="1">
      <c r="C6215" s="1601">
        <v>72</v>
      </c>
      <c r="D6215" s="1960" t="s">
        <v>2402</v>
      </c>
      <c r="E6215" s="1602">
        <v>10</v>
      </c>
      <c r="F6215" s="1603" t="s">
        <v>508</v>
      </c>
      <c r="G6215" s="1750">
        <v>2</v>
      </c>
      <c r="H6215" s="1643" t="s">
        <v>7278</v>
      </c>
      <c r="I6215" s="1605">
        <v>27</v>
      </c>
      <c r="J6215" s="1603">
        <f t="shared" si="330"/>
        <v>60</v>
      </c>
      <c r="K6215" s="1605">
        <f t="shared" si="327"/>
        <v>10.8</v>
      </c>
      <c r="L6215" s="1603"/>
      <c r="M6215" s="1603"/>
      <c r="N6215" s="1606">
        <f t="shared" si="328"/>
        <v>0</v>
      </c>
      <c r="O6215" s="2108"/>
      <c r="P6215" s="2108"/>
      <c r="Q6215" s="2108">
        <f t="shared" si="329"/>
        <v>0</v>
      </c>
      <c r="R6215" s="2411"/>
    </row>
    <row r="6216" spans="3:18" ht="14.25" customHeight="1">
      <c r="C6216" s="1601">
        <v>73</v>
      </c>
      <c r="D6216" s="1960" t="s">
        <v>2402</v>
      </c>
      <c r="E6216" s="1602">
        <v>10</v>
      </c>
      <c r="F6216" s="1603" t="s">
        <v>508</v>
      </c>
      <c r="G6216" s="1750">
        <v>13</v>
      </c>
      <c r="H6216" s="1643" t="s">
        <v>7283</v>
      </c>
      <c r="I6216" s="1605">
        <v>315.89999999999998</v>
      </c>
      <c r="J6216" s="1603">
        <f t="shared" si="330"/>
        <v>20</v>
      </c>
      <c r="K6216" s="1605">
        <f t="shared" si="327"/>
        <v>252.71999999999997</v>
      </c>
      <c r="L6216" s="1603"/>
      <c r="M6216" s="1603"/>
      <c r="N6216" s="1606">
        <f t="shared" si="328"/>
        <v>0</v>
      </c>
      <c r="O6216" s="2108"/>
      <c r="P6216" s="2108"/>
      <c r="Q6216" s="2108">
        <f t="shared" si="329"/>
        <v>0</v>
      </c>
      <c r="R6216" s="2411"/>
    </row>
    <row r="6217" spans="3:18" ht="14.25" customHeight="1">
      <c r="C6217" s="1601">
        <v>74</v>
      </c>
      <c r="D6217" s="1960" t="s">
        <v>2182</v>
      </c>
      <c r="E6217" s="1602">
        <v>10</v>
      </c>
      <c r="F6217" s="1603" t="s">
        <v>508</v>
      </c>
      <c r="G6217" s="1750">
        <v>35</v>
      </c>
      <c r="H6217" s="1643" t="s">
        <v>7278</v>
      </c>
      <c r="I6217" s="1605">
        <v>490</v>
      </c>
      <c r="J6217" s="1603">
        <f t="shared" si="330"/>
        <v>60</v>
      </c>
      <c r="K6217" s="1605">
        <f t="shared" si="327"/>
        <v>196</v>
      </c>
      <c r="L6217" s="1603"/>
      <c r="M6217" s="1603"/>
      <c r="N6217" s="1606">
        <f t="shared" si="328"/>
        <v>0</v>
      </c>
      <c r="O6217" s="2108"/>
      <c r="P6217" s="2108"/>
      <c r="Q6217" s="2108">
        <f t="shared" si="329"/>
        <v>0</v>
      </c>
      <c r="R6217" s="2411"/>
    </row>
    <row r="6218" spans="3:18" ht="14.25" customHeight="1">
      <c r="C6218" s="1601">
        <v>75</v>
      </c>
      <c r="D6218" s="1960" t="s">
        <v>7739</v>
      </c>
      <c r="E6218" s="1602">
        <v>10</v>
      </c>
      <c r="F6218" s="1603" t="s">
        <v>508</v>
      </c>
      <c r="G6218" s="1750">
        <v>1</v>
      </c>
      <c r="H6218" s="1643" t="s">
        <v>7283</v>
      </c>
      <c r="I6218" s="1605">
        <v>39</v>
      </c>
      <c r="J6218" s="1603">
        <f t="shared" si="330"/>
        <v>20</v>
      </c>
      <c r="K6218" s="1605">
        <f t="shared" si="327"/>
        <v>31.2</v>
      </c>
      <c r="L6218" s="1603"/>
      <c r="M6218" s="1603"/>
      <c r="N6218" s="1606">
        <f t="shared" si="328"/>
        <v>0</v>
      </c>
      <c r="O6218" s="2108"/>
      <c r="P6218" s="2108"/>
      <c r="Q6218" s="2108">
        <f t="shared" si="329"/>
        <v>0</v>
      </c>
      <c r="R6218" s="2411"/>
    </row>
    <row r="6219" spans="3:18" ht="14.25" customHeight="1">
      <c r="C6219" s="1814">
        <v>76</v>
      </c>
      <c r="D6219" s="1960" t="s">
        <v>2132</v>
      </c>
      <c r="E6219" s="1602">
        <v>10</v>
      </c>
      <c r="F6219" s="1603" t="s">
        <v>508</v>
      </c>
      <c r="G6219" s="1750">
        <v>10</v>
      </c>
      <c r="H6219" s="1643" t="s">
        <v>7286</v>
      </c>
      <c r="I6219" s="1605">
        <v>350</v>
      </c>
      <c r="J6219" s="1603">
        <f t="shared" si="330"/>
        <v>100</v>
      </c>
      <c r="K6219" s="1605">
        <f t="shared" si="327"/>
        <v>0</v>
      </c>
      <c r="L6219" s="1603"/>
      <c r="M6219" s="1603"/>
      <c r="N6219" s="1606">
        <f t="shared" si="328"/>
        <v>0</v>
      </c>
      <c r="O6219" s="2108"/>
      <c r="P6219" s="2108"/>
      <c r="Q6219" s="2108">
        <f t="shared" si="329"/>
        <v>0</v>
      </c>
      <c r="R6219" s="2411"/>
    </row>
    <row r="6220" spans="3:18" ht="14.25" customHeight="1">
      <c r="C6220" s="1601">
        <v>77</v>
      </c>
      <c r="D6220" s="1960" t="s">
        <v>5150</v>
      </c>
      <c r="E6220" s="1602">
        <v>10</v>
      </c>
      <c r="F6220" s="1603" t="s">
        <v>508</v>
      </c>
      <c r="G6220" s="1750">
        <v>1</v>
      </c>
      <c r="H6220" s="1643" t="s">
        <v>4881</v>
      </c>
      <c r="I6220" s="1605">
        <v>112.7</v>
      </c>
      <c r="J6220" s="1603">
        <f t="shared" si="330"/>
        <v>40</v>
      </c>
      <c r="K6220" s="1605">
        <f t="shared" si="327"/>
        <v>67.62</v>
      </c>
      <c r="L6220" s="1603"/>
      <c r="M6220" s="1603"/>
      <c r="N6220" s="1606">
        <f t="shared" si="328"/>
        <v>0</v>
      </c>
      <c r="O6220" s="2108"/>
      <c r="P6220" s="2108"/>
      <c r="Q6220" s="2108">
        <f t="shared" si="329"/>
        <v>0</v>
      </c>
      <c r="R6220" s="2411"/>
    </row>
    <row r="6221" spans="3:18" ht="14.25" customHeight="1">
      <c r="C6221" s="1601">
        <v>78</v>
      </c>
      <c r="D6221" s="1960" t="s">
        <v>2139</v>
      </c>
      <c r="E6221" s="1602">
        <v>10</v>
      </c>
      <c r="F6221" s="1603" t="s">
        <v>508</v>
      </c>
      <c r="G6221" s="1750">
        <v>3</v>
      </c>
      <c r="H6221" s="1643" t="s">
        <v>7286</v>
      </c>
      <c r="I6221" s="1605">
        <v>197.8</v>
      </c>
      <c r="J6221" s="1603">
        <f t="shared" si="330"/>
        <v>100</v>
      </c>
      <c r="K6221" s="1605">
        <f t="shared" si="327"/>
        <v>0</v>
      </c>
      <c r="L6221" s="1603"/>
      <c r="M6221" s="1603"/>
      <c r="N6221" s="1606">
        <f t="shared" si="328"/>
        <v>0</v>
      </c>
      <c r="O6221" s="2108"/>
      <c r="P6221" s="2108"/>
      <c r="Q6221" s="2108">
        <f t="shared" si="329"/>
        <v>0</v>
      </c>
      <c r="R6221" s="2411"/>
    </row>
    <row r="6222" spans="3:18" ht="14.25" customHeight="1">
      <c r="C6222" s="1601">
        <v>79</v>
      </c>
      <c r="D6222" s="1960" t="s">
        <v>2162</v>
      </c>
      <c r="E6222" s="1602">
        <v>10</v>
      </c>
      <c r="F6222" s="1603" t="s">
        <v>508</v>
      </c>
      <c r="G6222" s="1750">
        <v>5</v>
      </c>
      <c r="H6222" s="1643" t="s">
        <v>7278</v>
      </c>
      <c r="I6222" s="1605">
        <v>105</v>
      </c>
      <c r="J6222" s="1603">
        <f t="shared" si="330"/>
        <v>60</v>
      </c>
      <c r="K6222" s="1605">
        <f t="shared" si="327"/>
        <v>42</v>
      </c>
      <c r="L6222" s="1603"/>
      <c r="M6222" s="1603"/>
      <c r="N6222" s="1606">
        <f t="shared" si="328"/>
        <v>0</v>
      </c>
      <c r="O6222" s="2108"/>
      <c r="P6222" s="2108"/>
      <c r="Q6222" s="2108">
        <f t="shared" si="329"/>
        <v>0</v>
      </c>
      <c r="R6222" s="2411"/>
    </row>
    <row r="6223" spans="3:18" ht="14.25" customHeight="1">
      <c r="C6223" s="1601">
        <v>80</v>
      </c>
      <c r="D6223" s="1960" t="s">
        <v>2169</v>
      </c>
      <c r="E6223" s="1602">
        <v>10</v>
      </c>
      <c r="F6223" s="1603" t="s">
        <v>508</v>
      </c>
      <c r="G6223" s="1750">
        <v>11</v>
      </c>
      <c r="H6223" s="1643" t="s">
        <v>7278</v>
      </c>
      <c r="I6223" s="1605">
        <v>803</v>
      </c>
      <c r="J6223" s="1603">
        <f t="shared" si="330"/>
        <v>60</v>
      </c>
      <c r="K6223" s="1605">
        <f t="shared" si="327"/>
        <v>321.20000000000005</v>
      </c>
      <c r="L6223" s="1603"/>
      <c r="M6223" s="1603"/>
      <c r="N6223" s="1606">
        <f t="shared" si="328"/>
        <v>0</v>
      </c>
      <c r="O6223" s="2108"/>
      <c r="P6223" s="2108"/>
      <c r="Q6223" s="2108">
        <f t="shared" si="329"/>
        <v>0</v>
      </c>
      <c r="R6223" s="2411"/>
    </row>
    <row r="6224" spans="3:18" ht="14.25" customHeight="1">
      <c r="C6224" s="1814">
        <v>81</v>
      </c>
      <c r="D6224" s="1960" t="s">
        <v>2169</v>
      </c>
      <c r="E6224" s="1602">
        <v>10</v>
      </c>
      <c r="F6224" s="1603" t="s">
        <v>508</v>
      </c>
      <c r="G6224" s="1750">
        <v>3</v>
      </c>
      <c r="H6224" s="1643" t="s">
        <v>7287</v>
      </c>
      <c r="I6224" s="1605">
        <v>160.19999999999999</v>
      </c>
      <c r="J6224" s="1603">
        <f t="shared" si="330"/>
        <v>30</v>
      </c>
      <c r="K6224" s="1605">
        <f t="shared" si="327"/>
        <v>112.13999999999999</v>
      </c>
      <c r="L6224" s="1603"/>
      <c r="M6224" s="1603"/>
      <c r="N6224" s="1606">
        <f t="shared" si="328"/>
        <v>0</v>
      </c>
      <c r="O6224" s="2108"/>
      <c r="P6224" s="2108"/>
      <c r="Q6224" s="2108">
        <f t="shared" si="329"/>
        <v>0</v>
      </c>
      <c r="R6224" s="2411"/>
    </row>
    <row r="6225" spans="3:18" ht="14.25" customHeight="1">
      <c r="C6225" s="1601">
        <v>82</v>
      </c>
      <c r="D6225" s="1960" t="s">
        <v>2169</v>
      </c>
      <c r="E6225" s="1602">
        <v>10</v>
      </c>
      <c r="F6225" s="1603" t="s">
        <v>508</v>
      </c>
      <c r="G6225" s="1750">
        <v>2</v>
      </c>
      <c r="H6225" s="1643" t="s">
        <v>7283</v>
      </c>
      <c r="I6225" s="1605">
        <v>106.8</v>
      </c>
      <c r="J6225" s="1603">
        <f t="shared" si="330"/>
        <v>20</v>
      </c>
      <c r="K6225" s="1605">
        <f t="shared" si="327"/>
        <v>85.44</v>
      </c>
      <c r="L6225" s="1603"/>
      <c r="M6225" s="1603"/>
      <c r="N6225" s="1606">
        <f t="shared" si="328"/>
        <v>0</v>
      </c>
      <c r="O6225" s="2108"/>
      <c r="P6225" s="2108"/>
      <c r="Q6225" s="2108">
        <f t="shared" si="329"/>
        <v>0</v>
      </c>
      <c r="R6225" s="2412"/>
    </row>
    <row r="6226" spans="3:18" ht="14.25" customHeight="1">
      <c r="C6226" s="1650">
        <v>1</v>
      </c>
      <c r="D6226" s="1961" t="s">
        <v>3392</v>
      </c>
      <c r="E6226" s="1651">
        <v>10</v>
      </c>
      <c r="F6226" s="1652" t="s">
        <v>508</v>
      </c>
      <c r="G6226" s="1752">
        <v>2</v>
      </c>
      <c r="H6226" s="1652">
        <v>1970</v>
      </c>
      <c r="I6226" s="1654">
        <v>165.98339999999999</v>
      </c>
      <c r="J6226" s="1652">
        <f t="shared" si="330"/>
        <v>100</v>
      </c>
      <c r="K6226" s="1654">
        <f t="shared" si="327"/>
        <v>0</v>
      </c>
      <c r="L6226" s="1652"/>
      <c r="M6226" s="1652"/>
      <c r="N6226" s="1655">
        <f t="shared" si="328"/>
        <v>0</v>
      </c>
      <c r="O6226" s="2115"/>
      <c r="P6226" s="2115"/>
      <c r="Q6226" s="2115">
        <f t="shared" si="329"/>
        <v>0</v>
      </c>
      <c r="R6226" s="2442" t="s">
        <v>7998</v>
      </c>
    </row>
    <row r="6227" spans="3:18" ht="14.25" customHeight="1">
      <c r="C6227" s="1650">
        <v>2</v>
      </c>
      <c r="D6227" s="1961" t="s">
        <v>2125</v>
      </c>
      <c r="E6227" s="1651">
        <v>10</v>
      </c>
      <c r="F6227" s="1652" t="s">
        <v>508</v>
      </c>
      <c r="G6227" s="1752">
        <v>3</v>
      </c>
      <c r="H6227" s="1652">
        <v>1987</v>
      </c>
      <c r="I6227" s="1654">
        <v>35.816189999999999</v>
      </c>
      <c r="J6227" s="1652">
        <f t="shared" si="330"/>
        <v>100</v>
      </c>
      <c r="K6227" s="1654">
        <f t="shared" si="327"/>
        <v>0</v>
      </c>
      <c r="L6227" s="1652"/>
      <c r="M6227" s="1652"/>
      <c r="N6227" s="1655">
        <f t="shared" si="328"/>
        <v>0</v>
      </c>
      <c r="O6227" s="2115"/>
      <c r="P6227" s="2115"/>
      <c r="Q6227" s="2115">
        <f t="shared" si="329"/>
        <v>0</v>
      </c>
      <c r="R6227" s="2443"/>
    </row>
    <row r="6228" spans="3:18" ht="14.25" customHeight="1">
      <c r="C6228" s="1650">
        <v>3</v>
      </c>
      <c r="D6228" s="1961" t="s">
        <v>2125</v>
      </c>
      <c r="E6228" s="1651">
        <v>10</v>
      </c>
      <c r="F6228" s="1652" t="s">
        <v>508</v>
      </c>
      <c r="G6228" s="1752">
        <v>1</v>
      </c>
      <c r="H6228" s="1652">
        <v>1975</v>
      </c>
      <c r="I6228" s="1654">
        <v>18.077500000000001</v>
      </c>
      <c r="J6228" s="1652">
        <f t="shared" si="330"/>
        <v>100</v>
      </c>
      <c r="K6228" s="1654">
        <f t="shared" ref="K6228:K6291" si="331">IF(J6228=100,0,I6228-I6228*J6228%)</f>
        <v>0</v>
      </c>
      <c r="L6228" s="1652"/>
      <c r="M6228" s="1652"/>
      <c r="N6228" s="1655">
        <f t="shared" si="328"/>
        <v>0</v>
      </c>
      <c r="O6228" s="2115"/>
      <c r="P6228" s="2115"/>
      <c r="Q6228" s="2115">
        <f t="shared" si="329"/>
        <v>0</v>
      </c>
      <c r="R6228" s="2443"/>
    </row>
    <row r="6229" spans="3:18" ht="14.25" customHeight="1">
      <c r="C6229" s="1650">
        <v>4</v>
      </c>
      <c r="D6229" s="1961" t="s">
        <v>3392</v>
      </c>
      <c r="E6229" s="1651">
        <v>10</v>
      </c>
      <c r="F6229" s="1652" t="s">
        <v>508</v>
      </c>
      <c r="G6229" s="1752">
        <v>1</v>
      </c>
      <c r="H6229" s="1652">
        <v>1982</v>
      </c>
      <c r="I6229" s="1654">
        <v>121.6558</v>
      </c>
      <c r="J6229" s="1652">
        <f t="shared" si="330"/>
        <v>100</v>
      </c>
      <c r="K6229" s="1654">
        <f t="shared" si="331"/>
        <v>0</v>
      </c>
      <c r="L6229" s="1652"/>
      <c r="M6229" s="1652"/>
      <c r="N6229" s="1655">
        <f t="shared" si="328"/>
        <v>0</v>
      </c>
      <c r="O6229" s="2115"/>
      <c r="P6229" s="2115"/>
      <c r="Q6229" s="2115">
        <f t="shared" si="329"/>
        <v>0</v>
      </c>
      <c r="R6229" s="2443"/>
    </row>
    <row r="6230" spans="3:18" ht="14.25" customHeight="1">
      <c r="C6230" s="1650">
        <v>5</v>
      </c>
      <c r="D6230" s="1961" t="s">
        <v>3392</v>
      </c>
      <c r="E6230" s="1651">
        <v>10</v>
      </c>
      <c r="F6230" s="1652" t="s">
        <v>508</v>
      </c>
      <c r="G6230" s="1752">
        <v>1</v>
      </c>
      <c r="H6230" s="1652">
        <v>1975</v>
      </c>
      <c r="I6230" s="1654">
        <v>108.0065</v>
      </c>
      <c r="J6230" s="1652">
        <f t="shared" si="330"/>
        <v>100</v>
      </c>
      <c r="K6230" s="1654">
        <f t="shared" si="331"/>
        <v>0</v>
      </c>
      <c r="L6230" s="1652"/>
      <c r="M6230" s="1652"/>
      <c r="N6230" s="1655">
        <f t="shared" si="328"/>
        <v>0</v>
      </c>
      <c r="O6230" s="2115"/>
      <c r="P6230" s="2115"/>
      <c r="Q6230" s="2115">
        <f t="shared" si="329"/>
        <v>0</v>
      </c>
      <c r="R6230" s="2443"/>
    </row>
    <row r="6231" spans="3:18" ht="14.25" customHeight="1">
      <c r="C6231" s="1650">
        <v>6</v>
      </c>
      <c r="D6231" s="1961" t="s">
        <v>2125</v>
      </c>
      <c r="E6231" s="1651">
        <v>10</v>
      </c>
      <c r="F6231" s="1652" t="s">
        <v>508</v>
      </c>
      <c r="G6231" s="1752">
        <v>1</v>
      </c>
      <c r="H6231" s="1652">
        <v>2007</v>
      </c>
      <c r="I6231" s="1654">
        <v>148</v>
      </c>
      <c r="J6231" s="1652">
        <f t="shared" si="330"/>
        <v>100</v>
      </c>
      <c r="K6231" s="1654">
        <f t="shared" si="331"/>
        <v>0</v>
      </c>
      <c r="L6231" s="1652"/>
      <c r="M6231" s="1652"/>
      <c r="N6231" s="1655">
        <f t="shared" si="328"/>
        <v>0</v>
      </c>
      <c r="O6231" s="2115"/>
      <c r="P6231" s="2115"/>
      <c r="Q6231" s="2115">
        <f t="shared" si="329"/>
        <v>0</v>
      </c>
      <c r="R6231" s="2443"/>
    </row>
    <row r="6232" spans="3:18" ht="14.25" customHeight="1">
      <c r="C6232" s="1650">
        <v>7</v>
      </c>
      <c r="D6232" s="1961" t="s">
        <v>3393</v>
      </c>
      <c r="E6232" s="1651">
        <v>10</v>
      </c>
      <c r="F6232" s="1652" t="s">
        <v>508</v>
      </c>
      <c r="G6232" s="1752">
        <v>1</v>
      </c>
      <c r="H6232" s="1652">
        <v>2007</v>
      </c>
      <c r="I6232" s="1654">
        <v>87</v>
      </c>
      <c r="J6232" s="1652">
        <f t="shared" si="330"/>
        <v>100</v>
      </c>
      <c r="K6232" s="1654">
        <f t="shared" si="331"/>
        <v>0</v>
      </c>
      <c r="L6232" s="1652"/>
      <c r="M6232" s="1652"/>
      <c r="N6232" s="1655">
        <f t="shared" si="328"/>
        <v>0</v>
      </c>
      <c r="O6232" s="2115"/>
      <c r="P6232" s="2115"/>
      <c r="Q6232" s="2115">
        <f t="shared" si="329"/>
        <v>0</v>
      </c>
      <c r="R6232" s="2443"/>
    </row>
    <row r="6233" spans="3:18" ht="14.25" customHeight="1">
      <c r="C6233" s="1650">
        <v>8</v>
      </c>
      <c r="D6233" s="1961" t="s">
        <v>3394</v>
      </c>
      <c r="E6233" s="1651">
        <v>10</v>
      </c>
      <c r="F6233" s="1652" t="s">
        <v>508</v>
      </c>
      <c r="G6233" s="1752">
        <v>1</v>
      </c>
      <c r="H6233" s="1652">
        <v>2007</v>
      </c>
      <c r="I6233" s="1654">
        <v>80</v>
      </c>
      <c r="J6233" s="1652">
        <f t="shared" si="330"/>
        <v>100</v>
      </c>
      <c r="K6233" s="1654">
        <f t="shared" si="331"/>
        <v>0</v>
      </c>
      <c r="L6233" s="1652"/>
      <c r="M6233" s="1652"/>
      <c r="N6233" s="1655">
        <f t="shared" si="328"/>
        <v>0</v>
      </c>
      <c r="O6233" s="2115"/>
      <c r="P6233" s="2115"/>
      <c r="Q6233" s="2115">
        <f t="shared" si="329"/>
        <v>0</v>
      </c>
      <c r="R6233" s="2443"/>
    </row>
    <row r="6234" spans="3:18" ht="14.25" customHeight="1">
      <c r="C6234" s="1650">
        <v>9</v>
      </c>
      <c r="D6234" s="1961" t="s">
        <v>2131</v>
      </c>
      <c r="E6234" s="1651">
        <v>10</v>
      </c>
      <c r="F6234" s="1652" t="s">
        <v>508</v>
      </c>
      <c r="G6234" s="1752">
        <v>2</v>
      </c>
      <c r="H6234" s="1652">
        <v>2007</v>
      </c>
      <c r="I6234" s="1654">
        <v>220</v>
      </c>
      <c r="J6234" s="1652">
        <f t="shared" si="330"/>
        <v>100</v>
      </c>
      <c r="K6234" s="1654">
        <f t="shared" si="331"/>
        <v>0</v>
      </c>
      <c r="L6234" s="1652"/>
      <c r="M6234" s="1652"/>
      <c r="N6234" s="1655">
        <f t="shared" si="328"/>
        <v>0</v>
      </c>
      <c r="O6234" s="2115"/>
      <c r="P6234" s="2115"/>
      <c r="Q6234" s="2115">
        <f t="shared" si="329"/>
        <v>0</v>
      </c>
      <c r="R6234" s="2443"/>
    </row>
    <row r="6235" spans="3:18" ht="14.25" customHeight="1">
      <c r="C6235" s="1650">
        <v>10</v>
      </c>
      <c r="D6235" s="1961" t="s">
        <v>2131</v>
      </c>
      <c r="E6235" s="1651">
        <v>10</v>
      </c>
      <c r="F6235" s="1652" t="s">
        <v>508</v>
      </c>
      <c r="G6235" s="1752">
        <v>1</v>
      </c>
      <c r="H6235" s="1652">
        <v>2007</v>
      </c>
      <c r="I6235" s="1654">
        <v>88</v>
      </c>
      <c r="J6235" s="1652">
        <f t="shared" si="330"/>
        <v>100</v>
      </c>
      <c r="K6235" s="1654">
        <f t="shared" si="331"/>
        <v>0</v>
      </c>
      <c r="L6235" s="1652"/>
      <c r="M6235" s="1652"/>
      <c r="N6235" s="1655">
        <f t="shared" si="328"/>
        <v>0</v>
      </c>
      <c r="O6235" s="2115"/>
      <c r="P6235" s="2115"/>
      <c r="Q6235" s="2115">
        <f t="shared" si="329"/>
        <v>0</v>
      </c>
      <c r="R6235" s="2443"/>
    </row>
    <row r="6236" spans="3:18" ht="14.25" customHeight="1">
      <c r="C6236" s="1650">
        <v>11</v>
      </c>
      <c r="D6236" s="1961" t="s">
        <v>2130</v>
      </c>
      <c r="E6236" s="1651">
        <v>10</v>
      </c>
      <c r="F6236" s="1652" t="s">
        <v>508</v>
      </c>
      <c r="G6236" s="1752">
        <v>1</v>
      </c>
      <c r="H6236" s="1652">
        <v>2007</v>
      </c>
      <c r="I6236" s="1654">
        <v>202</v>
      </c>
      <c r="J6236" s="1652">
        <f t="shared" si="330"/>
        <v>100</v>
      </c>
      <c r="K6236" s="1654">
        <f t="shared" si="331"/>
        <v>0</v>
      </c>
      <c r="L6236" s="1652"/>
      <c r="M6236" s="1652"/>
      <c r="N6236" s="1655">
        <f t="shared" si="328"/>
        <v>0</v>
      </c>
      <c r="O6236" s="2115"/>
      <c r="P6236" s="2115"/>
      <c r="Q6236" s="2115">
        <f t="shared" si="329"/>
        <v>0</v>
      </c>
      <c r="R6236" s="2443"/>
    </row>
    <row r="6237" spans="3:18" ht="14.25" customHeight="1">
      <c r="C6237" s="1650">
        <v>12</v>
      </c>
      <c r="D6237" s="1961" t="s">
        <v>2130</v>
      </c>
      <c r="E6237" s="1651">
        <v>10</v>
      </c>
      <c r="F6237" s="1652" t="s">
        <v>508</v>
      </c>
      <c r="G6237" s="1752">
        <v>1</v>
      </c>
      <c r="H6237" s="1652">
        <v>2007</v>
      </c>
      <c r="I6237" s="1654">
        <v>120</v>
      </c>
      <c r="J6237" s="1652">
        <f t="shared" si="330"/>
        <v>100</v>
      </c>
      <c r="K6237" s="1654">
        <f t="shared" si="331"/>
        <v>0</v>
      </c>
      <c r="L6237" s="1652"/>
      <c r="M6237" s="1652"/>
      <c r="N6237" s="1655">
        <f t="shared" si="328"/>
        <v>0</v>
      </c>
      <c r="O6237" s="2115"/>
      <c r="P6237" s="2115"/>
      <c r="Q6237" s="2115">
        <f t="shared" si="329"/>
        <v>0</v>
      </c>
      <c r="R6237" s="2443"/>
    </row>
    <row r="6238" spans="3:18" ht="14.25" customHeight="1">
      <c r="C6238" s="1650">
        <v>13</v>
      </c>
      <c r="D6238" s="1961" t="s">
        <v>2218</v>
      </c>
      <c r="E6238" s="1651">
        <v>10</v>
      </c>
      <c r="F6238" s="1652" t="s">
        <v>508</v>
      </c>
      <c r="G6238" s="1752">
        <v>1</v>
      </c>
      <c r="H6238" s="1652">
        <v>2007</v>
      </c>
      <c r="I6238" s="1654">
        <v>148</v>
      </c>
      <c r="J6238" s="1652">
        <f t="shared" si="330"/>
        <v>100</v>
      </c>
      <c r="K6238" s="1654">
        <f t="shared" si="331"/>
        <v>0</v>
      </c>
      <c r="L6238" s="1652"/>
      <c r="M6238" s="1652"/>
      <c r="N6238" s="1655">
        <f t="shared" si="328"/>
        <v>0</v>
      </c>
      <c r="O6238" s="2115"/>
      <c r="P6238" s="2115"/>
      <c r="Q6238" s="2115">
        <f t="shared" si="329"/>
        <v>0</v>
      </c>
      <c r="R6238" s="2443"/>
    </row>
    <row r="6239" spans="3:18" ht="14.25" customHeight="1">
      <c r="C6239" s="1650">
        <v>14</v>
      </c>
      <c r="D6239" s="1961" t="s">
        <v>2221</v>
      </c>
      <c r="E6239" s="1651">
        <v>10</v>
      </c>
      <c r="F6239" s="1652" t="s">
        <v>508</v>
      </c>
      <c r="G6239" s="1752">
        <v>9</v>
      </c>
      <c r="H6239" s="1652">
        <v>2007</v>
      </c>
      <c r="I6239" s="1654">
        <v>356.4</v>
      </c>
      <c r="J6239" s="1652">
        <f t="shared" si="330"/>
        <v>100</v>
      </c>
      <c r="K6239" s="1654">
        <f t="shared" si="331"/>
        <v>0</v>
      </c>
      <c r="L6239" s="1652"/>
      <c r="M6239" s="1652"/>
      <c r="N6239" s="1655">
        <f t="shared" si="328"/>
        <v>0</v>
      </c>
      <c r="O6239" s="2115"/>
      <c r="P6239" s="2115"/>
      <c r="Q6239" s="2115">
        <f t="shared" si="329"/>
        <v>0</v>
      </c>
      <c r="R6239" s="2443"/>
    </row>
    <row r="6240" spans="3:18" ht="14.25" customHeight="1">
      <c r="C6240" s="1650">
        <v>15</v>
      </c>
      <c r="D6240" s="1961" t="s">
        <v>2125</v>
      </c>
      <c r="E6240" s="1651">
        <v>10</v>
      </c>
      <c r="F6240" s="1652" t="s">
        <v>508</v>
      </c>
      <c r="G6240" s="1752">
        <v>1</v>
      </c>
      <c r="H6240" s="1652">
        <v>2007</v>
      </c>
      <c r="I6240" s="1654">
        <v>70</v>
      </c>
      <c r="J6240" s="1652">
        <f t="shared" si="330"/>
        <v>100</v>
      </c>
      <c r="K6240" s="1654">
        <f t="shared" si="331"/>
        <v>0</v>
      </c>
      <c r="L6240" s="1652"/>
      <c r="M6240" s="1652"/>
      <c r="N6240" s="1655">
        <f t="shared" si="328"/>
        <v>0</v>
      </c>
      <c r="O6240" s="2115"/>
      <c r="P6240" s="2115"/>
      <c r="Q6240" s="2115">
        <f t="shared" si="329"/>
        <v>0</v>
      </c>
      <c r="R6240" s="2443"/>
    </row>
    <row r="6241" spans="3:18" ht="14.25" customHeight="1">
      <c r="C6241" s="1650">
        <v>16</v>
      </c>
      <c r="D6241" s="1961" t="s">
        <v>3393</v>
      </c>
      <c r="E6241" s="1651">
        <v>10</v>
      </c>
      <c r="F6241" s="1652" t="s">
        <v>508</v>
      </c>
      <c r="G6241" s="1752">
        <v>2</v>
      </c>
      <c r="H6241" s="1652">
        <v>2007</v>
      </c>
      <c r="I6241" s="1654">
        <v>78</v>
      </c>
      <c r="J6241" s="1652">
        <f t="shared" si="330"/>
        <v>100</v>
      </c>
      <c r="K6241" s="1654">
        <f t="shared" si="331"/>
        <v>0</v>
      </c>
      <c r="L6241" s="1652"/>
      <c r="M6241" s="1652"/>
      <c r="N6241" s="1655">
        <f t="shared" si="328"/>
        <v>0</v>
      </c>
      <c r="O6241" s="2115"/>
      <c r="P6241" s="2115"/>
      <c r="Q6241" s="2115">
        <f t="shared" si="329"/>
        <v>0</v>
      </c>
      <c r="R6241" s="2443"/>
    </row>
    <row r="6242" spans="3:18" ht="14.25" customHeight="1">
      <c r="C6242" s="1650">
        <v>17</v>
      </c>
      <c r="D6242" s="1961" t="s">
        <v>2130</v>
      </c>
      <c r="E6242" s="1651">
        <v>10</v>
      </c>
      <c r="F6242" s="1652" t="s">
        <v>508</v>
      </c>
      <c r="G6242" s="1752">
        <v>1</v>
      </c>
      <c r="H6242" s="1652">
        <v>2007</v>
      </c>
      <c r="I6242" s="1654">
        <v>50</v>
      </c>
      <c r="J6242" s="1652">
        <f t="shared" si="330"/>
        <v>100</v>
      </c>
      <c r="K6242" s="1654">
        <f t="shared" si="331"/>
        <v>0</v>
      </c>
      <c r="L6242" s="1652"/>
      <c r="M6242" s="1652"/>
      <c r="N6242" s="1655">
        <f t="shared" si="328"/>
        <v>0</v>
      </c>
      <c r="O6242" s="2115"/>
      <c r="P6242" s="2115"/>
      <c r="Q6242" s="2115">
        <f t="shared" si="329"/>
        <v>0</v>
      </c>
      <c r="R6242" s="2443"/>
    </row>
    <row r="6243" spans="3:18" ht="14.25" customHeight="1">
      <c r="C6243" s="1650">
        <v>18</v>
      </c>
      <c r="D6243" s="1961" t="s">
        <v>2126</v>
      </c>
      <c r="E6243" s="1651">
        <v>10</v>
      </c>
      <c r="F6243" s="1652" t="s">
        <v>508</v>
      </c>
      <c r="G6243" s="1752">
        <v>3</v>
      </c>
      <c r="H6243" s="1652">
        <v>2008</v>
      </c>
      <c r="I6243" s="1654">
        <v>225</v>
      </c>
      <c r="J6243" s="1652">
        <f t="shared" si="330"/>
        <v>100</v>
      </c>
      <c r="K6243" s="1654">
        <f t="shared" si="331"/>
        <v>0</v>
      </c>
      <c r="L6243" s="1652"/>
      <c r="M6243" s="1652"/>
      <c r="N6243" s="1655">
        <f t="shared" si="328"/>
        <v>0</v>
      </c>
      <c r="O6243" s="2115"/>
      <c r="P6243" s="2115"/>
      <c r="Q6243" s="2115">
        <f t="shared" si="329"/>
        <v>0</v>
      </c>
      <c r="R6243" s="2443"/>
    </row>
    <row r="6244" spans="3:18" ht="14.25" customHeight="1">
      <c r="C6244" s="1650">
        <v>19</v>
      </c>
      <c r="D6244" s="1961" t="s">
        <v>2130</v>
      </c>
      <c r="E6244" s="1651">
        <v>10</v>
      </c>
      <c r="F6244" s="1652" t="s">
        <v>508</v>
      </c>
      <c r="G6244" s="1752">
        <v>1</v>
      </c>
      <c r="H6244" s="1652">
        <v>2008</v>
      </c>
      <c r="I6244" s="1654">
        <v>39.5</v>
      </c>
      <c r="J6244" s="1652">
        <f t="shared" si="330"/>
        <v>100</v>
      </c>
      <c r="K6244" s="1654">
        <f t="shared" si="331"/>
        <v>0</v>
      </c>
      <c r="L6244" s="1652"/>
      <c r="M6244" s="1652"/>
      <c r="N6244" s="1655">
        <f t="shared" si="328"/>
        <v>0</v>
      </c>
      <c r="O6244" s="2115"/>
      <c r="P6244" s="2115"/>
      <c r="Q6244" s="2115">
        <f t="shared" si="329"/>
        <v>0</v>
      </c>
      <c r="R6244" s="2443"/>
    </row>
    <row r="6245" spans="3:18" ht="14.25" customHeight="1">
      <c r="C6245" s="1650">
        <v>20</v>
      </c>
      <c r="D6245" s="1961" t="s">
        <v>2127</v>
      </c>
      <c r="E6245" s="1651">
        <v>10</v>
      </c>
      <c r="F6245" s="1652" t="s">
        <v>508</v>
      </c>
      <c r="G6245" s="1752">
        <v>5</v>
      </c>
      <c r="H6245" s="1652">
        <v>2008</v>
      </c>
      <c r="I6245" s="1654">
        <v>247.5</v>
      </c>
      <c r="J6245" s="1652">
        <f t="shared" si="330"/>
        <v>100</v>
      </c>
      <c r="K6245" s="1654">
        <f t="shared" si="331"/>
        <v>0</v>
      </c>
      <c r="L6245" s="1652"/>
      <c r="M6245" s="1652"/>
      <c r="N6245" s="1655">
        <f t="shared" si="328"/>
        <v>0</v>
      </c>
      <c r="O6245" s="2115"/>
      <c r="P6245" s="2115"/>
      <c r="Q6245" s="2115">
        <f t="shared" si="329"/>
        <v>0</v>
      </c>
      <c r="R6245" s="2443"/>
    </row>
    <row r="6246" spans="3:18" ht="14.25" customHeight="1">
      <c r="C6246" s="1650">
        <v>21</v>
      </c>
      <c r="D6246" s="1961" t="s">
        <v>2128</v>
      </c>
      <c r="E6246" s="1651">
        <v>10</v>
      </c>
      <c r="F6246" s="1652" t="s">
        <v>508</v>
      </c>
      <c r="G6246" s="1752">
        <v>1</v>
      </c>
      <c r="H6246" s="1652">
        <v>2008</v>
      </c>
      <c r="I6246" s="1654">
        <v>90</v>
      </c>
      <c r="J6246" s="1652">
        <f t="shared" si="330"/>
        <v>100</v>
      </c>
      <c r="K6246" s="1654">
        <f t="shared" si="331"/>
        <v>0</v>
      </c>
      <c r="L6246" s="1652"/>
      <c r="M6246" s="1652"/>
      <c r="N6246" s="1655">
        <f t="shared" si="328"/>
        <v>0</v>
      </c>
      <c r="O6246" s="2115"/>
      <c r="P6246" s="2115"/>
      <c r="Q6246" s="2115">
        <f t="shared" si="329"/>
        <v>0</v>
      </c>
      <c r="R6246" s="2443"/>
    </row>
    <row r="6247" spans="3:18" ht="14.25" customHeight="1">
      <c r="C6247" s="1650">
        <v>22</v>
      </c>
      <c r="D6247" s="1961" t="s">
        <v>2125</v>
      </c>
      <c r="E6247" s="1651">
        <v>10</v>
      </c>
      <c r="F6247" s="1652" t="s">
        <v>508</v>
      </c>
      <c r="G6247" s="1752">
        <v>1</v>
      </c>
      <c r="H6247" s="1652">
        <v>2008</v>
      </c>
      <c r="I6247" s="1654">
        <v>80</v>
      </c>
      <c r="J6247" s="1652">
        <f t="shared" si="330"/>
        <v>100</v>
      </c>
      <c r="K6247" s="1654">
        <f t="shared" si="331"/>
        <v>0</v>
      </c>
      <c r="L6247" s="1652"/>
      <c r="M6247" s="1652"/>
      <c r="N6247" s="1655">
        <f t="shared" si="328"/>
        <v>0</v>
      </c>
      <c r="O6247" s="2115"/>
      <c r="P6247" s="2115"/>
      <c r="Q6247" s="2115">
        <f t="shared" si="329"/>
        <v>0</v>
      </c>
      <c r="R6247" s="2443"/>
    </row>
    <row r="6248" spans="3:18" ht="14.25" customHeight="1">
      <c r="C6248" s="1650">
        <v>23</v>
      </c>
      <c r="D6248" s="1961" t="s">
        <v>2131</v>
      </c>
      <c r="E6248" s="1651">
        <v>10</v>
      </c>
      <c r="F6248" s="1652" t="s">
        <v>508</v>
      </c>
      <c r="G6248" s="1752">
        <v>6</v>
      </c>
      <c r="H6248" s="1652">
        <v>2008</v>
      </c>
      <c r="I6248" s="1654">
        <v>390</v>
      </c>
      <c r="J6248" s="1652">
        <f t="shared" si="330"/>
        <v>100</v>
      </c>
      <c r="K6248" s="1654">
        <f t="shared" si="331"/>
        <v>0</v>
      </c>
      <c r="L6248" s="1652"/>
      <c r="M6248" s="1652"/>
      <c r="N6248" s="1655">
        <f t="shared" si="328"/>
        <v>0</v>
      </c>
      <c r="O6248" s="2115"/>
      <c r="P6248" s="2115"/>
      <c r="Q6248" s="2115">
        <f t="shared" si="329"/>
        <v>0</v>
      </c>
      <c r="R6248" s="2443"/>
    </row>
    <row r="6249" spans="3:18" ht="14.25" customHeight="1">
      <c r="C6249" s="1650">
        <v>24</v>
      </c>
      <c r="D6249" s="1961" t="s">
        <v>2131</v>
      </c>
      <c r="E6249" s="1651">
        <v>10</v>
      </c>
      <c r="F6249" s="1652" t="s">
        <v>508</v>
      </c>
      <c r="G6249" s="1752">
        <v>5</v>
      </c>
      <c r="H6249" s="1652">
        <v>2008</v>
      </c>
      <c r="I6249" s="1654">
        <v>550</v>
      </c>
      <c r="J6249" s="1652">
        <f t="shared" si="330"/>
        <v>100</v>
      </c>
      <c r="K6249" s="1654">
        <f t="shared" si="331"/>
        <v>0</v>
      </c>
      <c r="L6249" s="1652"/>
      <c r="M6249" s="1652"/>
      <c r="N6249" s="1655">
        <f t="shared" si="328"/>
        <v>0</v>
      </c>
      <c r="O6249" s="2115"/>
      <c r="P6249" s="2115"/>
      <c r="Q6249" s="2115">
        <f t="shared" si="329"/>
        <v>0</v>
      </c>
      <c r="R6249" s="2443"/>
    </row>
    <row r="6250" spans="3:18" ht="14.25" customHeight="1">
      <c r="C6250" s="1650">
        <v>25</v>
      </c>
      <c r="D6250" s="1961" t="s">
        <v>2221</v>
      </c>
      <c r="E6250" s="1651">
        <v>10</v>
      </c>
      <c r="F6250" s="1652" t="s">
        <v>508</v>
      </c>
      <c r="G6250" s="1752">
        <v>9</v>
      </c>
      <c r="H6250" s="1652">
        <v>2008</v>
      </c>
      <c r="I6250" s="1654">
        <v>315</v>
      </c>
      <c r="J6250" s="1652">
        <f t="shared" si="330"/>
        <v>100</v>
      </c>
      <c r="K6250" s="1654">
        <f t="shared" si="331"/>
        <v>0</v>
      </c>
      <c r="L6250" s="1652"/>
      <c r="M6250" s="1652"/>
      <c r="N6250" s="1655">
        <f t="shared" si="328"/>
        <v>0</v>
      </c>
      <c r="O6250" s="2115"/>
      <c r="P6250" s="2115"/>
      <c r="Q6250" s="2115">
        <f t="shared" si="329"/>
        <v>0</v>
      </c>
      <c r="R6250" s="2443"/>
    </row>
    <row r="6251" spans="3:18" ht="14.25" customHeight="1">
      <c r="C6251" s="1650">
        <v>26</v>
      </c>
      <c r="D6251" s="1961" t="s">
        <v>3395</v>
      </c>
      <c r="E6251" s="1651">
        <v>10</v>
      </c>
      <c r="F6251" s="1652" t="s">
        <v>508</v>
      </c>
      <c r="G6251" s="1752">
        <v>5</v>
      </c>
      <c r="H6251" s="1652">
        <v>2008</v>
      </c>
      <c r="I6251" s="1654">
        <v>500</v>
      </c>
      <c r="J6251" s="1652">
        <f t="shared" si="330"/>
        <v>100</v>
      </c>
      <c r="K6251" s="1654">
        <f t="shared" si="331"/>
        <v>0</v>
      </c>
      <c r="L6251" s="1652"/>
      <c r="M6251" s="1652"/>
      <c r="N6251" s="1655">
        <f t="shared" si="328"/>
        <v>0</v>
      </c>
      <c r="O6251" s="2115"/>
      <c r="P6251" s="2115"/>
      <c r="Q6251" s="2115">
        <f t="shared" si="329"/>
        <v>0</v>
      </c>
      <c r="R6251" s="2443"/>
    </row>
    <row r="6252" spans="3:18" ht="14.25" customHeight="1">
      <c r="C6252" s="1650">
        <v>27</v>
      </c>
      <c r="D6252" s="1961" t="s">
        <v>3395</v>
      </c>
      <c r="E6252" s="1651">
        <v>10</v>
      </c>
      <c r="F6252" s="1652" t="s">
        <v>508</v>
      </c>
      <c r="G6252" s="1752">
        <v>1</v>
      </c>
      <c r="H6252" s="1652">
        <v>2008</v>
      </c>
      <c r="I6252" s="1654">
        <v>150</v>
      </c>
      <c r="J6252" s="1652">
        <f t="shared" si="330"/>
        <v>100</v>
      </c>
      <c r="K6252" s="1654">
        <f t="shared" si="331"/>
        <v>0</v>
      </c>
      <c r="L6252" s="1652"/>
      <c r="M6252" s="1652"/>
      <c r="N6252" s="1655">
        <f t="shared" si="328"/>
        <v>0</v>
      </c>
      <c r="O6252" s="2115"/>
      <c r="P6252" s="2115"/>
      <c r="Q6252" s="2115">
        <f t="shared" si="329"/>
        <v>0</v>
      </c>
      <c r="R6252" s="2443"/>
    </row>
    <row r="6253" spans="3:18" ht="14.25" customHeight="1">
      <c r="C6253" s="1650">
        <v>28</v>
      </c>
      <c r="D6253" s="1961" t="s">
        <v>2218</v>
      </c>
      <c r="E6253" s="1651">
        <v>10</v>
      </c>
      <c r="F6253" s="1652" t="s">
        <v>508</v>
      </c>
      <c r="G6253" s="1752">
        <v>1</v>
      </c>
      <c r="H6253" s="1652">
        <v>2008</v>
      </c>
      <c r="I6253" s="1654">
        <v>400</v>
      </c>
      <c r="J6253" s="1652">
        <f t="shared" si="330"/>
        <v>100</v>
      </c>
      <c r="K6253" s="1654">
        <f t="shared" si="331"/>
        <v>0</v>
      </c>
      <c r="L6253" s="1652"/>
      <c r="M6253" s="1652"/>
      <c r="N6253" s="1655">
        <f t="shared" si="328"/>
        <v>0</v>
      </c>
      <c r="O6253" s="2115"/>
      <c r="P6253" s="2115"/>
      <c r="Q6253" s="2115">
        <f t="shared" si="329"/>
        <v>0</v>
      </c>
      <c r="R6253" s="2443"/>
    </row>
    <row r="6254" spans="3:18" ht="14.25" customHeight="1">
      <c r="C6254" s="1650">
        <v>29</v>
      </c>
      <c r="D6254" s="1961" t="s">
        <v>2131</v>
      </c>
      <c r="E6254" s="1651">
        <v>10</v>
      </c>
      <c r="F6254" s="1652" t="s">
        <v>508</v>
      </c>
      <c r="G6254" s="1752">
        <v>1</v>
      </c>
      <c r="H6254" s="1652">
        <v>2008</v>
      </c>
      <c r="I6254" s="1654">
        <v>79</v>
      </c>
      <c r="J6254" s="1652">
        <f t="shared" si="330"/>
        <v>100</v>
      </c>
      <c r="K6254" s="1654">
        <f t="shared" si="331"/>
        <v>0</v>
      </c>
      <c r="L6254" s="1652"/>
      <c r="M6254" s="1652"/>
      <c r="N6254" s="1655">
        <f t="shared" si="328"/>
        <v>0</v>
      </c>
      <c r="O6254" s="2115"/>
      <c r="P6254" s="2115"/>
      <c r="Q6254" s="2115">
        <f t="shared" si="329"/>
        <v>0</v>
      </c>
      <c r="R6254" s="2443"/>
    </row>
    <row r="6255" spans="3:18" ht="14.25" customHeight="1">
      <c r="C6255" s="1650">
        <v>30</v>
      </c>
      <c r="D6255" s="1961" t="s">
        <v>2130</v>
      </c>
      <c r="E6255" s="1651">
        <v>10</v>
      </c>
      <c r="F6255" s="1652" t="s">
        <v>508</v>
      </c>
      <c r="G6255" s="1752">
        <v>1</v>
      </c>
      <c r="H6255" s="1652">
        <v>2008</v>
      </c>
      <c r="I6255" s="1654">
        <v>39.5</v>
      </c>
      <c r="J6255" s="1652">
        <f t="shared" si="330"/>
        <v>100</v>
      </c>
      <c r="K6255" s="1654">
        <f t="shared" si="331"/>
        <v>0</v>
      </c>
      <c r="L6255" s="1652"/>
      <c r="M6255" s="1652"/>
      <c r="N6255" s="1655">
        <f t="shared" si="328"/>
        <v>0</v>
      </c>
      <c r="O6255" s="2115"/>
      <c r="P6255" s="2115"/>
      <c r="Q6255" s="2115">
        <f t="shared" si="329"/>
        <v>0</v>
      </c>
      <c r="R6255" s="2443"/>
    </row>
    <row r="6256" spans="3:18" ht="14.25" customHeight="1">
      <c r="C6256" s="1650">
        <v>31</v>
      </c>
      <c r="D6256" s="1961" t="s">
        <v>3395</v>
      </c>
      <c r="E6256" s="1651">
        <v>10</v>
      </c>
      <c r="F6256" s="1652" t="s">
        <v>508</v>
      </c>
      <c r="G6256" s="1752">
        <v>1</v>
      </c>
      <c r="H6256" s="1652">
        <v>2008</v>
      </c>
      <c r="I6256" s="1654">
        <v>130</v>
      </c>
      <c r="J6256" s="1652">
        <f t="shared" si="330"/>
        <v>100</v>
      </c>
      <c r="K6256" s="1654">
        <f t="shared" si="331"/>
        <v>0</v>
      </c>
      <c r="L6256" s="1652"/>
      <c r="M6256" s="1652"/>
      <c r="N6256" s="1655">
        <f t="shared" si="328"/>
        <v>0</v>
      </c>
      <c r="O6256" s="2115"/>
      <c r="P6256" s="2115"/>
      <c r="Q6256" s="2115">
        <f t="shared" si="329"/>
        <v>0</v>
      </c>
      <c r="R6256" s="2443"/>
    </row>
    <row r="6257" spans="3:18" ht="14.25" customHeight="1">
      <c r="C6257" s="1650">
        <v>32</v>
      </c>
      <c r="D6257" s="1961" t="s">
        <v>2125</v>
      </c>
      <c r="E6257" s="1651">
        <v>10</v>
      </c>
      <c r="F6257" s="1652" t="s">
        <v>508</v>
      </c>
      <c r="G6257" s="1752">
        <v>2</v>
      </c>
      <c r="H6257" s="1652">
        <v>2008</v>
      </c>
      <c r="I6257" s="1654">
        <v>178</v>
      </c>
      <c r="J6257" s="1652">
        <f t="shared" si="330"/>
        <v>100</v>
      </c>
      <c r="K6257" s="1654">
        <f t="shared" si="331"/>
        <v>0</v>
      </c>
      <c r="L6257" s="1652"/>
      <c r="M6257" s="1652"/>
      <c r="N6257" s="1655">
        <f t="shared" si="328"/>
        <v>0</v>
      </c>
      <c r="O6257" s="2115"/>
      <c r="P6257" s="2115"/>
      <c r="Q6257" s="2115">
        <f t="shared" si="329"/>
        <v>0</v>
      </c>
      <c r="R6257" s="2443"/>
    </row>
    <row r="6258" spans="3:18" ht="14.25" customHeight="1">
      <c r="C6258" s="1650">
        <v>33</v>
      </c>
      <c r="D6258" s="1961" t="s">
        <v>2131</v>
      </c>
      <c r="E6258" s="1651">
        <v>10</v>
      </c>
      <c r="F6258" s="1652" t="s">
        <v>508</v>
      </c>
      <c r="G6258" s="1752">
        <v>2</v>
      </c>
      <c r="H6258" s="1652">
        <v>2008</v>
      </c>
      <c r="I6258" s="1654">
        <v>158</v>
      </c>
      <c r="J6258" s="1652">
        <f t="shared" si="330"/>
        <v>100</v>
      </c>
      <c r="K6258" s="1654">
        <f t="shared" si="331"/>
        <v>0</v>
      </c>
      <c r="L6258" s="1652"/>
      <c r="M6258" s="1652"/>
      <c r="N6258" s="1655">
        <f t="shared" si="328"/>
        <v>0</v>
      </c>
      <c r="O6258" s="2115"/>
      <c r="P6258" s="2115"/>
      <c r="Q6258" s="2115">
        <f t="shared" si="329"/>
        <v>0</v>
      </c>
      <c r="R6258" s="2443"/>
    </row>
    <row r="6259" spans="3:18" ht="14.25" customHeight="1">
      <c r="C6259" s="1650">
        <v>34</v>
      </c>
      <c r="D6259" s="1961" t="s">
        <v>2131</v>
      </c>
      <c r="E6259" s="1651">
        <v>10</v>
      </c>
      <c r="F6259" s="1652" t="s">
        <v>508</v>
      </c>
      <c r="G6259" s="1752">
        <v>1</v>
      </c>
      <c r="H6259" s="1652">
        <v>2008</v>
      </c>
      <c r="I6259" s="1654">
        <v>110</v>
      </c>
      <c r="J6259" s="1652">
        <f t="shared" si="330"/>
        <v>100</v>
      </c>
      <c r="K6259" s="1654">
        <f t="shared" si="331"/>
        <v>0</v>
      </c>
      <c r="L6259" s="1652"/>
      <c r="M6259" s="1652"/>
      <c r="N6259" s="1655">
        <f t="shared" si="328"/>
        <v>0</v>
      </c>
      <c r="O6259" s="2115"/>
      <c r="P6259" s="2115"/>
      <c r="Q6259" s="2115">
        <f t="shared" si="329"/>
        <v>0</v>
      </c>
      <c r="R6259" s="2443"/>
    </row>
    <row r="6260" spans="3:18" ht="14.25" customHeight="1">
      <c r="C6260" s="1650">
        <v>35</v>
      </c>
      <c r="D6260" s="1961" t="s">
        <v>3395</v>
      </c>
      <c r="E6260" s="1651">
        <v>10</v>
      </c>
      <c r="F6260" s="1652" t="s">
        <v>508</v>
      </c>
      <c r="G6260" s="1752">
        <v>2</v>
      </c>
      <c r="H6260" s="1652">
        <v>2008</v>
      </c>
      <c r="I6260" s="1654">
        <v>200</v>
      </c>
      <c r="J6260" s="1652">
        <f t="shared" si="330"/>
        <v>100</v>
      </c>
      <c r="K6260" s="1654">
        <f t="shared" si="331"/>
        <v>0</v>
      </c>
      <c r="L6260" s="1652"/>
      <c r="M6260" s="1652"/>
      <c r="N6260" s="1655">
        <f t="shared" si="328"/>
        <v>0</v>
      </c>
      <c r="O6260" s="2115"/>
      <c r="P6260" s="2115"/>
      <c r="Q6260" s="2115">
        <f t="shared" si="329"/>
        <v>0</v>
      </c>
      <c r="R6260" s="2443"/>
    </row>
    <row r="6261" spans="3:18" ht="14.25" customHeight="1">
      <c r="C6261" s="1650">
        <v>36</v>
      </c>
      <c r="D6261" s="1961" t="s">
        <v>2130</v>
      </c>
      <c r="E6261" s="1651">
        <v>10</v>
      </c>
      <c r="F6261" s="1652" t="s">
        <v>508</v>
      </c>
      <c r="G6261" s="1752">
        <v>4</v>
      </c>
      <c r="H6261" s="1652">
        <v>2008</v>
      </c>
      <c r="I6261" s="1654">
        <v>158</v>
      </c>
      <c r="J6261" s="1652">
        <f t="shared" si="330"/>
        <v>100</v>
      </c>
      <c r="K6261" s="1654">
        <f t="shared" si="331"/>
        <v>0</v>
      </c>
      <c r="L6261" s="1652"/>
      <c r="M6261" s="1652"/>
      <c r="N6261" s="1655">
        <f t="shared" si="328"/>
        <v>0</v>
      </c>
      <c r="O6261" s="2115"/>
      <c r="P6261" s="2115"/>
      <c r="Q6261" s="2115">
        <f t="shared" si="329"/>
        <v>0</v>
      </c>
      <c r="R6261" s="2443"/>
    </row>
    <row r="6262" spans="3:18" ht="14.25" customHeight="1">
      <c r="C6262" s="1650">
        <v>37</v>
      </c>
      <c r="D6262" s="1961" t="s">
        <v>2218</v>
      </c>
      <c r="E6262" s="1651">
        <v>10</v>
      </c>
      <c r="F6262" s="1652" t="s">
        <v>508</v>
      </c>
      <c r="G6262" s="1752">
        <v>1</v>
      </c>
      <c r="H6262" s="1652">
        <v>2008</v>
      </c>
      <c r="I6262" s="1654">
        <v>400</v>
      </c>
      <c r="J6262" s="1652">
        <f t="shared" si="330"/>
        <v>100</v>
      </c>
      <c r="K6262" s="1654">
        <f t="shared" si="331"/>
        <v>0</v>
      </c>
      <c r="L6262" s="1652"/>
      <c r="M6262" s="1652"/>
      <c r="N6262" s="1655">
        <f t="shared" si="328"/>
        <v>0</v>
      </c>
      <c r="O6262" s="2115"/>
      <c r="P6262" s="2115"/>
      <c r="Q6262" s="2115">
        <f t="shared" si="329"/>
        <v>0</v>
      </c>
      <c r="R6262" s="2443"/>
    </row>
    <row r="6263" spans="3:18" ht="14.25" customHeight="1">
      <c r="C6263" s="1650">
        <v>38</v>
      </c>
      <c r="D6263" s="1961" t="s">
        <v>2127</v>
      </c>
      <c r="E6263" s="1651">
        <v>10</v>
      </c>
      <c r="F6263" s="1652" t="s">
        <v>508</v>
      </c>
      <c r="G6263" s="1752">
        <v>1</v>
      </c>
      <c r="H6263" s="1652">
        <v>2008</v>
      </c>
      <c r="I6263" s="1654">
        <v>49.5</v>
      </c>
      <c r="J6263" s="1652">
        <f t="shared" si="330"/>
        <v>100</v>
      </c>
      <c r="K6263" s="1654">
        <f t="shared" si="331"/>
        <v>0</v>
      </c>
      <c r="L6263" s="1652"/>
      <c r="M6263" s="1652"/>
      <c r="N6263" s="1655">
        <f t="shared" si="328"/>
        <v>0</v>
      </c>
      <c r="O6263" s="2115"/>
      <c r="P6263" s="2115"/>
      <c r="Q6263" s="2115">
        <f t="shared" si="329"/>
        <v>0</v>
      </c>
      <c r="R6263" s="2443"/>
    </row>
    <row r="6264" spans="3:18" ht="14.25" customHeight="1">
      <c r="C6264" s="1650">
        <v>39</v>
      </c>
      <c r="D6264" s="1961" t="s">
        <v>2127</v>
      </c>
      <c r="E6264" s="1651">
        <v>10</v>
      </c>
      <c r="F6264" s="1652" t="s">
        <v>508</v>
      </c>
      <c r="G6264" s="1752">
        <v>1</v>
      </c>
      <c r="H6264" s="1652">
        <v>2010</v>
      </c>
      <c r="I6264" s="1654">
        <v>49.5</v>
      </c>
      <c r="J6264" s="1652">
        <f t="shared" si="330"/>
        <v>100</v>
      </c>
      <c r="K6264" s="1654">
        <f t="shared" si="331"/>
        <v>0</v>
      </c>
      <c r="L6264" s="1652"/>
      <c r="M6264" s="1652"/>
      <c r="N6264" s="1655">
        <f t="shared" si="328"/>
        <v>0</v>
      </c>
      <c r="O6264" s="2115"/>
      <c r="P6264" s="2115"/>
      <c r="Q6264" s="2115">
        <f t="shared" si="329"/>
        <v>0</v>
      </c>
      <c r="R6264" s="2443"/>
    </row>
    <row r="6265" spans="3:18" ht="14.25" customHeight="1">
      <c r="C6265" s="1650">
        <v>40</v>
      </c>
      <c r="D6265" s="1961" t="s">
        <v>2218</v>
      </c>
      <c r="E6265" s="1651">
        <v>10</v>
      </c>
      <c r="F6265" s="1652" t="s">
        <v>508</v>
      </c>
      <c r="G6265" s="1752">
        <v>3</v>
      </c>
      <c r="H6265" s="1652">
        <v>2010</v>
      </c>
      <c r="I6265" s="1654">
        <v>584.29499999999996</v>
      </c>
      <c r="J6265" s="1652">
        <f t="shared" si="330"/>
        <v>100</v>
      </c>
      <c r="K6265" s="1654">
        <f t="shared" si="331"/>
        <v>0</v>
      </c>
      <c r="L6265" s="1652"/>
      <c r="M6265" s="1652"/>
      <c r="N6265" s="1655">
        <f t="shared" si="328"/>
        <v>0</v>
      </c>
      <c r="O6265" s="2115"/>
      <c r="P6265" s="2115"/>
      <c r="Q6265" s="2115">
        <f t="shared" si="329"/>
        <v>0</v>
      </c>
      <c r="R6265" s="2443"/>
    </row>
    <row r="6266" spans="3:18" ht="14.25" customHeight="1">
      <c r="C6266" s="1650">
        <v>41</v>
      </c>
      <c r="D6266" s="1961" t="s">
        <v>2144</v>
      </c>
      <c r="E6266" s="1651">
        <v>10</v>
      </c>
      <c r="F6266" s="1652" t="s">
        <v>508</v>
      </c>
      <c r="G6266" s="1752">
        <v>3</v>
      </c>
      <c r="H6266" s="1652">
        <v>2010</v>
      </c>
      <c r="I6266" s="1654">
        <v>221.46299999999999</v>
      </c>
      <c r="J6266" s="1652">
        <f t="shared" si="330"/>
        <v>100</v>
      </c>
      <c r="K6266" s="1654">
        <f t="shared" si="331"/>
        <v>0</v>
      </c>
      <c r="L6266" s="1652"/>
      <c r="M6266" s="1652"/>
      <c r="N6266" s="1655">
        <f t="shared" ref="N6266:N6329" si="332">+L6266*M6266</f>
        <v>0</v>
      </c>
      <c r="O6266" s="2115"/>
      <c r="P6266" s="2115"/>
      <c r="Q6266" s="2115">
        <f t="shared" ref="Q6266:Q6329" si="333">+O6266*P6266</f>
        <v>0</v>
      </c>
      <c r="R6266" s="2443"/>
    </row>
    <row r="6267" spans="3:18" ht="14.25" customHeight="1">
      <c r="C6267" s="1650">
        <v>42</v>
      </c>
      <c r="D6267" s="1961" t="s">
        <v>2145</v>
      </c>
      <c r="E6267" s="1651">
        <v>10</v>
      </c>
      <c r="F6267" s="1652" t="s">
        <v>508</v>
      </c>
      <c r="G6267" s="1752">
        <v>3</v>
      </c>
      <c r="H6267" s="1652">
        <v>2010</v>
      </c>
      <c r="I6267" s="1654">
        <v>221.46299999999999</v>
      </c>
      <c r="J6267" s="1652">
        <f t="shared" si="330"/>
        <v>100</v>
      </c>
      <c r="K6267" s="1654">
        <f t="shared" si="331"/>
        <v>0</v>
      </c>
      <c r="L6267" s="1652"/>
      <c r="M6267" s="1652"/>
      <c r="N6267" s="1655">
        <f t="shared" si="332"/>
        <v>0</v>
      </c>
      <c r="O6267" s="2115"/>
      <c r="P6267" s="2115"/>
      <c r="Q6267" s="2115">
        <f t="shared" si="333"/>
        <v>0</v>
      </c>
      <c r="R6267" s="2443"/>
    </row>
    <row r="6268" spans="3:18" ht="14.25" customHeight="1">
      <c r="C6268" s="1650">
        <v>43</v>
      </c>
      <c r="D6268" s="1961" t="s">
        <v>3396</v>
      </c>
      <c r="E6268" s="1651">
        <v>10</v>
      </c>
      <c r="F6268" s="1652" t="s">
        <v>508</v>
      </c>
      <c r="G6268" s="1752">
        <v>3</v>
      </c>
      <c r="H6268" s="1652">
        <v>2010</v>
      </c>
      <c r="I6268" s="1654">
        <v>232.524</v>
      </c>
      <c r="J6268" s="1652">
        <f t="shared" si="330"/>
        <v>100</v>
      </c>
      <c r="K6268" s="1654">
        <f t="shared" si="331"/>
        <v>0</v>
      </c>
      <c r="L6268" s="1652"/>
      <c r="M6268" s="1652"/>
      <c r="N6268" s="1655">
        <f t="shared" si="332"/>
        <v>0</v>
      </c>
      <c r="O6268" s="2115"/>
      <c r="P6268" s="2115"/>
      <c r="Q6268" s="2115">
        <f t="shared" si="333"/>
        <v>0</v>
      </c>
      <c r="R6268" s="2443"/>
    </row>
    <row r="6269" spans="3:18" ht="14.25" customHeight="1">
      <c r="C6269" s="1650">
        <v>44</v>
      </c>
      <c r="D6269" s="1961" t="s">
        <v>2131</v>
      </c>
      <c r="E6269" s="1651">
        <v>10</v>
      </c>
      <c r="F6269" s="1652" t="s">
        <v>508</v>
      </c>
      <c r="G6269" s="1752">
        <v>3</v>
      </c>
      <c r="H6269" s="1652">
        <v>2010</v>
      </c>
      <c r="I6269" s="1654">
        <v>553.32299999999998</v>
      </c>
      <c r="J6269" s="1652">
        <f t="shared" si="330"/>
        <v>100</v>
      </c>
      <c r="K6269" s="1654">
        <f t="shared" si="331"/>
        <v>0</v>
      </c>
      <c r="L6269" s="1652"/>
      <c r="M6269" s="1652"/>
      <c r="N6269" s="1655">
        <f t="shared" si="332"/>
        <v>0</v>
      </c>
      <c r="O6269" s="2115"/>
      <c r="P6269" s="2115"/>
      <c r="Q6269" s="2115">
        <f t="shared" si="333"/>
        <v>0</v>
      </c>
      <c r="R6269" s="2443"/>
    </row>
    <row r="6270" spans="3:18" ht="14.25" customHeight="1">
      <c r="C6270" s="1650">
        <v>45</v>
      </c>
      <c r="D6270" s="1961" t="s">
        <v>2131</v>
      </c>
      <c r="E6270" s="1651">
        <v>10</v>
      </c>
      <c r="F6270" s="1652" t="s">
        <v>508</v>
      </c>
      <c r="G6270" s="1752">
        <v>5</v>
      </c>
      <c r="H6270" s="1652">
        <v>2010</v>
      </c>
      <c r="I6270" s="1654">
        <v>1143.44</v>
      </c>
      <c r="J6270" s="1652">
        <f t="shared" si="330"/>
        <v>100</v>
      </c>
      <c r="K6270" s="1654">
        <f t="shared" si="331"/>
        <v>0</v>
      </c>
      <c r="L6270" s="1652"/>
      <c r="M6270" s="1652"/>
      <c r="N6270" s="1655">
        <f t="shared" si="332"/>
        <v>0</v>
      </c>
      <c r="O6270" s="2115"/>
      <c r="P6270" s="2115"/>
      <c r="Q6270" s="2115">
        <f t="shared" si="333"/>
        <v>0</v>
      </c>
      <c r="R6270" s="2443"/>
    </row>
    <row r="6271" spans="3:18" ht="14.25" customHeight="1">
      <c r="C6271" s="1650">
        <v>46</v>
      </c>
      <c r="D6271" s="1961" t="s">
        <v>2218</v>
      </c>
      <c r="E6271" s="1651">
        <v>10</v>
      </c>
      <c r="F6271" s="1652" t="s">
        <v>508</v>
      </c>
      <c r="G6271" s="1752">
        <v>1</v>
      </c>
      <c r="H6271" s="1652">
        <v>2010</v>
      </c>
      <c r="I6271" s="1654">
        <v>317.18400000000003</v>
      </c>
      <c r="J6271" s="1652">
        <f t="shared" si="330"/>
        <v>100</v>
      </c>
      <c r="K6271" s="1654">
        <f t="shared" si="331"/>
        <v>0</v>
      </c>
      <c r="L6271" s="1652"/>
      <c r="M6271" s="1652"/>
      <c r="N6271" s="1655">
        <f t="shared" si="332"/>
        <v>0</v>
      </c>
      <c r="O6271" s="2115"/>
      <c r="P6271" s="2115"/>
      <c r="Q6271" s="2115">
        <f t="shared" si="333"/>
        <v>0</v>
      </c>
      <c r="R6271" s="2443"/>
    </row>
    <row r="6272" spans="3:18" ht="14.25" customHeight="1">
      <c r="C6272" s="1650">
        <v>47</v>
      </c>
      <c r="D6272" s="1961" t="s">
        <v>2125</v>
      </c>
      <c r="E6272" s="1651">
        <v>10</v>
      </c>
      <c r="F6272" s="1652" t="s">
        <v>508</v>
      </c>
      <c r="G6272" s="1752">
        <v>7</v>
      </c>
      <c r="H6272" s="1652">
        <v>2010</v>
      </c>
      <c r="I6272" s="1654">
        <v>718.07497999999998</v>
      </c>
      <c r="J6272" s="1652">
        <f t="shared" ref="J6272:J6335" si="334">IF(($J$14-H6272)*J$4380&gt;100,100,($J$14-H6272)*J$4380)</f>
        <v>100</v>
      </c>
      <c r="K6272" s="1654">
        <f t="shared" si="331"/>
        <v>0</v>
      </c>
      <c r="L6272" s="1652"/>
      <c r="M6272" s="1652"/>
      <c r="N6272" s="1655">
        <f t="shared" si="332"/>
        <v>0</v>
      </c>
      <c r="O6272" s="2115"/>
      <c r="P6272" s="2115"/>
      <c r="Q6272" s="2115">
        <f t="shared" si="333"/>
        <v>0</v>
      </c>
      <c r="R6272" s="2443"/>
    </row>
    <row r="6273" spans="3:18" ht="14.25" customHeight="1">
      <c r="C6273" s="1650">
        <v>48</v>
      </c>
      <c r="D6273" s="1961" t="s">
        <v>2125</v>
      </c>
      <c r="E6273" s="1651">
        <v>10</v>
      </c>
      <c r="F6273" s="1652" t="s">
        <v>508</v>
      </c>
      <c r="G6273" s="1752">
        <v>10</v>
      </c>
      <c r="H6273" s="1652">
        <v>2010</v>
      </c>
      <c r="I6273" s="1654">
        <v>952.07500000000005</v>
      </c>
      <c r="J6273" s="1652">
        <f t="shared" si="334"/>
        <v>100</v>
      </c>
      <c r="K6273" s="1654">
        <f t="shared" si="331"/>
        <v>0</v>
      </c>
      <c r="L6273" s="1652"/>
      <c r="M6273" s="1652"/>
      <c r="N6273" s="1655">
        <f t="shared" si="332"/>
        <v>0</v>
      </c>
      <c r="O6273" s="2115"/>
      <c r="P6273" s="2115"/>
      <c r="Q6273" s="2115">
        <f t="shared" si="333"/>
        <v>0</v>
      </c>
      <c r="R6273" s="2443"/>
    </row>
    <row r="6274" spans="3:18" ht="14.25" customHeight="1">
      <c r="C6274" s="1650">
        <v>49</v>
      </c>
      <c r="D6274" s="1961" t="s">
        <v>2125</v>
      </c>
      <c r="E6274" s="1651">
        <v>10</v>
      </c>
      <c r="F6274" s="1652" t="s">
        <v>508</v>
      </c>
      <c r="G6274" s="1752">
        <v>4</v>
      </c>
      <c r="H6274" s="1652">
        <v>2010</v>
      </c>
      <c r="I6274" s="1654">
        <v>280.53492</v>
      </c>
      <c r="J6274" s="1652">
        <f t="shared" si="334"/>
        <v>100</v>
      </c>
      <c r="K6274" s="1654">
        <f t="shared" si="331"/>
        <v>0</v>
      </c>
      <c r="L6274" s="1652"/>
      <c r="M6274" s="1652"/>
      <c r="N6274" s="1655">
        <f t="shared" si="332"/>
        <v>0</v>
      </c>
      <c r="O6274" s="2115"/>
      <c r="P6274" s="2115"/>
      <c r="Q6274" s="2115">
        <f t="shared" si="333"/>
        <v>0</v>
      </c>
      <c r="R6274" s="2443"/>
    </row>
    <row r="6275" spans="3:18" ht="14.25" customHeight="1">
      <c r="C6275" s="1650">
        <v>50</v>
      </c>
      <c r="D6275" s="1961" t="s">
        <v>3396</v>
      </c>
      <c r="E6275" s="1651">
        <v>10</v>
      </c>
      <c r="F6275" s="1652" t="s">
        <v>508</v>
      </c>
      <c r="G6275" s="1752">
        <v>17</v>
      </c>
      <c r="H6275" s="1652">
        <v>2010</v>
      </c>
      <c r="I6275" s="1654">
        <v>1242.4208600000002</v>
      </c>
      <c r="J6275" s="1652">
        <f t="shared" si="334"/>
        <v>100</v>
      </c>
      <c r="K6275" s="1654">
        <f t="shared" si="331"/>
        <v>0</v>
      </c>
      <c r="L6275" s="1652"/>
      <c r="M6275" s="1652"/>
      <c r="N6275" s="1655">
        <f t="shared" si="332"/>
        <v>0</v>
      </c>
      <c r="O6275" s="2115"/>
      <c r="P6275" s="2115"/>
      <c r="Q6275" s="2115">
        <f t="shared" si="333"/>
        <v>0</v>
      </c>
      <c r="R6275" s="2443"/>
    </row>
    <row r="6276" spans="3:18" ht="14.25" customHeight="1">
      <c r="C6276" s="1650">
        <v>51</v>
      </c>
      <c r="D6276" s="1961" t="s">
        <v>2125</v>
      </c>
      <c r="E6276" s="1651">
        <v>10</v>
      </c>
      <c r="F6276" s="1652" t="s">
        <v>508</v>
      </c>
      <c r="G6276" s="1752">
        <v>2</v>
      </c>
      <c r="H6276" s="1652">
        <v>2010</v>
      </c>
      <c r="I6276" s="1654">
        <v>121.09339999999999</v>
      </c>
      <c r="J6276" s="1652">
        <f t="shared" si="334"/>
        <v>100</v>
      </c>
      <c r="K6276" s="1654">
        <f t="shared" si="331"/>
        <v>0</v>
      </c>
      <c r="L6276" s="1652"/>
      <c r="M6276" s="1652"/>
      <c r="N6276" s="1655">
        <f t="shared" si="332"/>
        <v>0</v>
      </c>
      <c r="O6276" s="2115"/>
      <c r="P6276" s="2115"/>
      <c r="Q6276" s="2115">
        <f t="shared" si="333"/>
        <v>0</v>
      </c>
      <c r="R6276" s="2443"/>
    </row>
    <row r="6277" spans="3:18" ht="14.25" customHeight="1">
      <c r="C6277" s="1650">
        <v>52</v>
      </c>
      <c r="D6277" s="1961" t="s">
        <v>2125</v>
      </c>
      <c r="E6277" s="1651">
        <v>10</v>
      </c>
      <c r="F6277" s="1652" t="s">
        <v>508</v>
      </c>
      <c r="G6277" s="1752">
        <v>8</v>
      </c>
      <c r="H6277" s="1652">
        <v>2010</v>
      </c>
      <c r="I6277" s="1654">
        <v>537.47095999999999</v>
      </c>
      <c r="J6277" s="1652">
        <f t="shared" si="334"/>
        <v>100</v>
      </c>
      <c r="K6277" s="1654">
        <f t="shared" si="331"/>
        <v>0</v>
      </c>
      <c r="L6277" s="1652"/>
      <c r="M6277" s="1652"/>
      <c r="N6277" s="1655">
        <f t="shared" si="332"/>
        <v>0</v>
      </c>
      <c r="O6277" s="2115"/>
      <c r="P6277" s="2115"/>
      <c r="Q6277" s="2115">
        <f t="shared" si="333"/>
        <v>0</v>
      </c>
      <c r="R6277" s="2443"/>
    </row>
    <row r="6278" spans="3:18" ht="14.25" customHeight="1">
      <c r="C6278" s="1650">
        <v>53</v>
      </c>
      <c r="D6278" s="1961" t="s">
        <v>2128</v>
      </c>
      <c r="E6278" s="1651">
        <v>10</v>
      </c>
      <c r="F6278" s="1652" t="s">
        <v>508</v>
      </c>
      <c r="G6278" s="1752">
        <v>2</v>
      </c>
      <c r="H6278" s="1652">
        <v>2010</v>
      </c>
      <c r="I6278" s="1654">
        <v>354.13200000000001</v>
      </c>
      <c r="J6278" s="1652">
        <f t="shared" si="334"/>
        <v>100</v>
      </c>
      <c r="K6278" s="1654">
        <f t="shared" si="331"/>
        <v>0</v>
      </c>
      <c r="L6278" s="1652"/>
      <c r="M6278" s="1652"/>
      <c r="N6278" s="1655">
        <f t="shared" si="332"/>
        <v>0</v>
      </c>
      <c r="O6278" s="2115"/>
      <c r="P6278" s="2115"/>
      <c r="Q6278" s="2115">
        <f t="shared" si="333"/>
        <v>0</v>
      </c>
      <c r="R6278" s="2443"/>
    </row>
    <row r="6279" spans="3:18" ht="14.25" customHeight="1">
      <c r="C6279" s="1650">
        <v>54</v>
      </c>
      <c r="D6279" s="1961" t="s">
        <v>2131</v>
      </c>
      <c r="E6279" s="1651">
        <v>10</v>
      </c>
      <c r="F6279" s="1652" t="s">
        <v>508</v>
      </c>
      <c r="G6279" s="1752">
        <v>19</v>
      </c>
      <c r="H6279" s="1652">
        <v>2010</v>
      </c>
      <c r="I6279" s="1654">
        <v>3364.2539999999999</v>
      </c>
      <c r="J6279" s="1652">
        <f t="shared" si="334"/>
        <v>100</v>
      </c>
      <c r="K6279" s="1654">
        <f t="shared" si="331"/>
        <v>0</v>
      </c>
      <c r="L6279" s="1652"/>
      <c r="M6279" s="1652"/>
      <c r="N6279" s="1655">
        <f t="shared" si="332"/>
        <v>0</v>
      </c>
      <c r="O6279" s="2115"/>
      <c r="P6279" s="2115"/>
      <c r="Q6279" s="2115">
        <f t="shared" si="333"/>
        <v>0</v>
      </c>
      <c r="R6279" s="2443"/>
    </row>
    <row r="6280" spans="3:18" ht="14.25" customHeight="1">
      <c r="C6280" s="1650">
        <v>55</v>
      </c>
      <c r="D6280" s="1961" t="s">
        <v>2131</v>
      </c>
      <c r="E6280" s="1651">
        <v>10</v>
      </c>
      <c r="F6280" s="1652" t="s">
        <v>508</v>
      </c>
      <c r="G6280" s="1752">
        <v>4</v>
      </c>
      <c r="H6280" s="1652">
        <v>2010</v>
      </c>
      <c r="I6280" s="1654">
        <v>590.27</v>
      </c>
      <c r="J6280" s="1652">
        <f t="shared" si="334"/>
        <v>100</v>
      </c>
      <c r="K6280" s="1654">
        <f t="shared" si="331"/>
        <v>0</v>
      </c>
      <c r="L6280" s="1652"/>
      <c r="M6280" s="1652"/>
      <c r="N6280" s="1655">
        <f t="shared" si="332"/>
        <v>0</v>
      </c>
      <c r="O6280" s="2115"/>
      <c r="P6280" s="2115"/>
      <c r="Q6280" s="2115">
        <f t="shared" si="333"/>
        <v>0</v>
      </c>
      <c r="R6280" s="2443"/>
    </row>
    <row r="6281" spans="3:18" ht="14.25" customHeight="1">
      <c r="C6281" s="1650">
        <v>56</v>
      </c>
      <c r="D6281" s="1961" t="s">
        <v>2130</v>
      </c>
      <c r="E6281" s="1651">
        <v>10</v>
      </c>
      <c r="F6281" s="1652" t="s">
        <v>508</v>
      </c>
      <c r="G6281" s="1752">
        <v>5</v>
      </c>
      <c r="H6281" s="1652">
        <v>2010</v>
      </c>
      <c r="I6281" s="1654">
        <v>1167.9825499999999</v>
      </c>
      <c r="J6281" s="1652">
        <f t="shared" si="334"/>
        <v>100</v>
      </c>
      <c r="K6281" s="1654">
        <f t="shared" si="331"/>
        <v>0</v>
      </c>
      <c r="L6281" s="1652"/>
      <c r="M6281" s="1652"/>
      <c r="N6281" s="1655">
        <f t="shared" si="332"/>
        <v>0</v>
      </c>
      <c r="O6281" s="2115"/>
      <c r="P6281" s="2115"/>
      <c r="Q6281" s="2115">
        <f t="shared" si="333"/>
        <v>0</v>
      </c>
      <c r="R6281" s="2443"/>
    </row>
    <row r="6282" spans="3:18" ht="14.25" customHeight="1">
      <c r="C6282" s="1650">
        <v>57</v>
      </c>
      <c r="D6282" s="1961" t="s">
        <v>2221</v>
      </c>
      <c r="E6282" s="1651">
        <v>10</v>
      </c>
      <c r="F6282" s="1652" t="s">
        <v>508</v>
      </c>
      <c r="G6282" s="1752">
        <v>65</v>
      </c>
      <c r="H6282" s="1652">
        <v>2010</v>
      </c>
      <c r="I6282" s="1654">
        <v>2293.3663999999999</v>
      </c>
      <c r="J6282" s="1652">
        <f t="shared" si="334"/>
        <v>100</v>
      </c>
      <c r="K6282" s="1654">
        <f t="shared" si="331"/>
        <v>0</v>
      </c>
      <c r="L6282" s="1652"/>
      <c r="M6282" s="1652"/>
      <c r="N6282" s="1655">
        <f t="shared" si="332"/>
        <v>0</v>
      </c>
      <c r="O6282" s="2115"/>
      <c r="P6282" s="2115"/>
      <c r="Q6282" s="2115">
        <f t="shared" si="333"/>
        <v>0</v>
      </c>
      <c r="R6282" s="2443"/>
    </row>
    <row r="6283" spans="3:18" ht="14.25" customHeight="1">
      <c r="C6283" s="1650">
        <v>58</v>
      </c>
      <c r="D6283" s="1961" t="s">
        <v>2221</v>
      </c>
      <c r="E6283" s="1651">
        <v>10</v>
      </c>
      <c r="F6283" s="1652" t="s">
        <v>508</v>
      </c>
      <c r="G6283" s="1752">
        <v>19</v>
      </c>
      <c r="H6283" s="1652">
        <v>2010</v>
      </c>
      <c r="I6283" s="1654">
        <v>1666.9649999999999</v>
      </c>
      <c r="J6283" s="1652">
        <f t="shared" si="334"/>
        <v>100</v>
      </c>
      <c r="K6283" s="1654">
        <f t="shared" si="331"/>
        <v>0</v>
      </c>
      <c r="L6283" s="1652"/>
      <c r="M6283" s="1652"/>
      <c r="N6283" s="1655">
        <f t="shared" si="332"/>
        <v>0</v>
      </c>
      <c r="O6283" s="2115"/>
      <c r="P6283" s="2115"/>
      <c r="Q6283" s="2115">
        <f t="shared" si="333"/>
        <v>0</v>
      </c>
      <c r="R6283" s="2443"/>
    </row>
    <row r="6284" spans="3:18" ht="14.25" customHeight="1">
      <c r="C6284" s="1650">
        <v>59</v>
      </c>
      <c r="D6284" s="1961" t="s">
        <v>2130</v>
      </c>
      <c r="E6284" s="1651">
        <v>10</v>
      </c>
      <c r="F6284" s="1652" t="s">
        <v>508</v>
      </c>
      <c r="G6284" s="1752">
        <v>2</v>
      </c>
      <c r="H6284" s="1652">
        <v>2010</v>
      </c>
      <c r="I6284" s="1654">
        <v>804.90156000000002</v>
      </c>
      <c r="J6284" s="1652">
        <f t="shared" si="334"/>
        <v>100</v>
      </c>
      <c r="K6284" s="1654">
        <f t="shared" si="331"/>
        <v>0</v>
      </c>
      <c r="L6284" s="1652"/>
      <c r="M6284" s="1652"/>
      <c r="N6284" s="1655">
        <f t="shared" si="332"/>
        <v>0</v>
      </c>
      <c r="O6284" s="2115"/>
      <c r="P6284" s="2115"/>
      <c r="Q6284" s="2115">
        <f t="shared" si="333"/>
        <v>0</v>
      </c>
      <c r="R6284" s="2443"/>
    </row>
    <row r="6285" spans="3:18" ht="14.25" customHeight="1">
      <c r="C6285" s="1650">
        <v>60</v>
      </c>
      <c r="D6285" s="1961" t="s">
        <v>3397</v>
      </c>
      <c r="E6285" s="1651">
        <v>10</v>
      </c>
      <c r="F6285" s="1652" t="s">
        <v>508</v>
      </c>
      <c r="G6285" s="1752">
        <v>11</v>
      </c>
      <c r="H6285" s="1652">
        <v>2010</v>
      </c>
      <c r="I6285" s="1654">
        <v>1067.836</v>
      </c>
      <c r="J6285" s="1652">
        <f t="shared" si="334"/>
        <v>100</v>
      </c>
      <c r="K6285" s="1654">
        <f t="shared" si="331"/>
        <v>0</v>
      </c>
      <c r="L6285" s="1652"/>
      <c r="M6285" s="1652"/>
      <c r="N6285" s="1655">
        <f t="shared" si="332"/>
        <v>0</v>
      </c>
      <c r="O6285" s="2115"/>
      <c r="P6285" s="2115"/>
      <c r="Q6285" s="2115">
        <f t="shared" si="333"/>
        <v>0</v>
      </c>
      <c r="R6285" s="2443"/>
    </row>
    <row r="6286" spans="3:18" ht="14.25" customHeight="1">
      <c r="C6286" s="1650">
        <v>61</v>
      </c>
      <c r="D6286" s="1961" t="s">
        <v>3397</v>
      </c>
      <c r="E6286" s="1651">
        <v>10</v>
      </c>
      <c r="F6286" s="1652" t="s">
        <v>508</v>
      </c>
      <c r="G6286" s="1752">
        <v>16</v>
      </c>
      <c r="H6286" s="1652">
        <v>2010</v>
      </c>
      <c r="I6286" s="1654">
        <v>2070.55728</v>
      </c>
      <c r="J6286" s="1652">
        <f t="shared" si="334"/>
        <v>100</v>
      </c>
      <c r="K6286" s="1654">
        <f t="shared" si="331"/>
        <v>0</v>
      </c>
      <c r="L6286" s="1652"/>
      <c r="M6286" s="1652"/>
      <c r="N6286" s="1655">
        <f t="shared" si="332"/>
        <v>0</v>
      </c>
      <c r="O6286" s="2115"/>
      <c r="P6286" s="2115"/>
      <c r="Q6286" s="2115">
        <f t="shared" si="333"/>
        <v>0</v>
      </c>
      <c r="R6286" s="2443"/>
    </row>
    <row r="6287" spans="3:18" ht="14.25" customHeight="1">
      <c r="C6287" s="1650">
        <v>62</v>
      </c>
      <c r="D6287" s="1961" t="s">
        <v>3397</v>
      </c>
      <c r="E6287" s="1651">
        <v>10</v>
      </c>
      <c r="F6287" s="1652" t="s">
        <v>508</v>
      </c>
      <c r="G6287" s="1752">
        <v>7</v>
      </c>
      <c r="H6287" s="1652">
        <v>2010</v>
      </c>
      <c r="I6287" s="1654">
        <v>1107.0568600000001</v>
      </c>
      <c r="J6287" s="1652">
        <f t="shared" si="334"/>
        <v>100</v>
      </c>
      <c r="K6287" s="1654">
        <f t="shared" si="331"/>
        <v>0</v>
      </c>
      <c r="L6287" s="1652"/>
      <c r="M6287" s="1652"/>
      <c r="N6287" s="1655">
        <f t="shared" si="332"/>
        <v>0</v>
      </c>
      <c r="O6287" s="2115"/>
      <c r="P6287" s="2115"/>
      <c r="Q6287" s="2115">
        <f t="shared" si="333"/>
        <v>0</v>
      </c>
      <c r="R6287" s="2443"/>
    </row>
    <row r="6288" spans="3:18" ht="14.25" customHeight="1">
      <c r="C6288" s="1650">
        <v>63</v>
      </c>
      <c r="D6288" s="1961" t="s">
        <v>2218</v>
      </c>
      <c r="E6288" s="1651">
        <v>10</v>
      </c>
      <c r="F6288" s="1652" t="s">
        <v>508</v>
      </c>
      <c r="G6288" s="1752">
        <v>2</v>
      </c>
      <c r="H6288" s="1652">
        <v>2010</v>
      </c>
      <c r="I6288" s="1654">
        <v>444</v>
      </c>
      <c r="J6288" s="1652">
        <f t="shared" si="334"/>
        <v>100</v>
      </c>
      <c r="K6288" s="1654">
        <f t="shared" si="331"/>
        <v>0</v>
      </c>
      <c r="L6288" s="1652"/>
      <c r="M6288" s="1652"/>
      <c r="N6288" s="1655">
        <f t="shared" si="332"/>
        <v>0</v>
      </c>
      <c r="O6288" s="2115"/>
      <c r="P6288" s="2115"/>
      <c r="Q6288" s="2115">
        <f t="shared" si="333"/>
        <v>0</v>
      </c>
      <c r="R6288" s="2443"/>
    </row>
    <row r="6289" spans="3:18" ht="14.25" customHeight="1">
      <c r="C6289" s="1650">
        <v>64</v>
      </c>
      <c r="D6289" s="1961" t="s">
        <v>3398</v>
      </c>
      <c r="E6289" s="1651">
        <v>10</v>
      </c>
      <c r="F6289" s="1652" t="s">
        <v>508</v>
      </c>
      <c r="G6289" s="1752">
        <v>4</v>
      </c>
      <c r="H6289" s="1652">
        <v>2010</v>
      </c>
      <c r="I6289" s="1654">
        <v>1010.4</v>
      </c>
      <c r="J6289" s="1652">
        <f t="shared" si="334"/>
        <v>100</v>
      </c>
      <c r="K6289" s="1654">
        <f t="shared" si="331"/>
        <v>0</v>
      </c>
      <c r="L6289" s="1652"/>
      <c r="M6289" s="1652"/>
      <c r="N6289" s="1655">
        <f t="shared" si="332"/>
        <v>0</v>
      </c>
      <c r="O6289" s="2115"/>
      <c r="P6289" s="2115"/>
      <c r="Q6289" s="2115">
        <f t="shared" si="333"/>
        <v>0</v>
      </c>
      <c r="R6289" s="2443"/>
    </row>
    <row r="6290" spans="3:18" ht="14.25" customHeight="1">
      <c r="C6290" s="1650">
        <v>65</v>
      </c>
      <c r="D6290" s="1961" t="s">
        <v>2710</v>
      </c>
      <c r="E6290" s="1651">
        <v>10</v>
      </c>
      <c r="F6290" s="1652" t="s">
        <v>508</v>
      </c>
      <c r="G6290" s="1752">
        <v>2</v>
      </c>
      <c r="H6290" s="1652">
        <v>2010</v>
      </c>
      <c r="I6290" s="1654">
        <v>444</v>
      </c>
      <c r="J6290" s="1652">
        <f t="shared" si="334"/>
        <v>100</v>
      </c>
      <c r="K6290" s="1654">
        <f t="shared" si="331"/>
        <v>0</v>
      </c>
      <c r="L6290" s="1652"/>
      <c r="M6290" s="1652"/>
      <c r="N6290" s="1655">
        <f t="shared" si="332"/>
        <v>0</v>
      </c>
      <c r="O6290" s="2115"/>
      <c r="P6290" s="2115"/>
      <c r="Q6290" s="2115">
        <f t="shared" si="333"/>
        <v>0</v>
      </c>
      <c r="R6290" s="2443"/>
    </row>
    <row r="6291" spans="3:18" ht="14.25" customHeight="1">
      <c r="C6291" s="1650">
        <v>66</v>
      </c>
      <c r="D6291" s="1961" t="s">
        <v>2125</v>
      </c>
      <c r="E6291" s="1651">
        <v>10</v>
      </c>
      <c r="F6291" s="1652" t="s">
        <v>508</v>
      </c>
      <c r="G6291" s="1752">
        <v>3</v>
      </c>
      <c r="H6291" s="1652">
        <v>2011</v>
      </c>
      <c r="I6291" s="1654">
        <v>793.62374999999997</v>
      </c>
      <c r="J6291" s="1652">
        <f t="shared" si="334"/>
        <v>100</v>
      </c>
      <c r="K6291" s="1654">
        <f t="shared" si="331"/>
        <v>0</v>
      </c>
      <c r="L6291" s="1652"/>
      <c r="M6291" s="1652"/>
      <c r="N6291" s="1655">
        <f t="shared" si="332"/>
        <v>0</v>
      </c>
      <c r="O6291" s="2115"/>
      <c r="P6291" s="2115"/>
      <c r="Q6291" s="2115">
        <f t="shared" si="333"/>
        <v>0</v>
      </c>
      <c r="R6291" s="2443"/>
    </row>
    <row r="6292" spans="3:18" ht="14.25" customHeight="1">
      <c r="C6292" s="1650">
        <v>67</v>
      </c>
      <c r="D6292" s="1961" t="s">
        <v>2144</v>
      </c>
      <c r="E6292" s="1651">
        <v>10</v>
      </c>
      <c r="F6292" s="1652" t="s">
        <v>508</v>
      </c>
      <c r="G6292" s="1752">
        <v>3</v>
      </c>
      <c r="H6292" s="1652">
        <v>2011</v>
      </c>
      <c r="I6292" s="1654">
        <v>364.63794000000001</v>
      </c>
      <c r="J6292" s="1652">
        <f t="shared" si="334"/>
        <v>100</v>
      </c>
      <c r="K6292" s="1654">
        <f t="shared" ref="K6292:K6355" si="335">IF(J6292=100,0,I6292-I6292*J6292%)</f>
        <v>0</v>
      </c>
      <c r="L6292" s="1652"/>
      <c r="M6292" s="1652"/>
      <c r="N6292" s="1655">
        <f t="shared" si="332"/>
        <v>0</v>
      </c>
      <c r="O6292" s="2115"/>
      <c r="P6292" s="2115"/>
      <c r="Q6292" s="2115">
        <f t="shared" si="333"/>
        <v>0</v>
      </c>
      <c r="R6292" s="2443"/>
    </row>
    <row r="6293" spans="3:18" ht="14.25" customHeight="1">
      <c r="C6293" s="1650">
        <v>68</v>
      </c>
      <c r="D6293" s="1961" t="s">
        <v>2145</v>
      </c>
      <c r="E6293" s="1651">
        <v>10</v>
      </c>
      <c r="F6293" s="1652" t="s">
        <v>508</v>
      </c>
      <c r="G6293" s="1752">
        <v>3</v>
      </c>
      <c r="H6293" s="1652">
        <v>2011</v>
      </c>
      <c r="I6293" s="1654">
        <v>386.08724999999998</v>
      </c>
      <c r="J6293" s="1652">
        <f t="shared" si="334"/>
        <v>100</v>
      </c>
      <c r="K6293" s="1654">
        <f t="shared" si="335"/>
        <v>0</v>
      </c>
      <c r="L6293" s="1652"/>
      <c r="M6293" s="1652"/>
      <c r="N6293" s="1655">
        <f t="shared" si="332"/>
        <v>0</v>
      </c>
      <c r="O6293" s="2115"/>
      <c r="P6293" s="2115"/>
      <c r="Q6293" s="2115">
        <f t="shared" si="333"/>
        <v>0</v>
      </c>
      <c r="R6293" s="2443"/>
    </row>
    <row r="6294" spans="3:18" ht="14.25" customHeight="1">
      <c r="C6294" s="1650">
        <v>69</v>
      </c>
      <c r="D6294" s="1961" t="s">
        <v>3396</v>
      </c>
      <c r="E6294" s="1651">
        <v>10</v>
      </c>
      <c r="F6294" s="1652" t="s">
        <v>508</v>
      </c>
      <c r="G6294" s="1752">
        <v>3</v>
      </c>
      <c r="H6294" s="1652">
        <v>2011</v>
      </c>
      <c r="I6294" s="1654">
        <v>321.81986999999998</v>
      </c>
      <c r="J6294" s="1652">
        <f t="shared" si="334"/>
        <v>100</v>
      </c>
      <c r="K6294" s="1654">
        <f t="shared" si="335"/>
        <v>0</v>
      </c>
      <c r="L6294" s="1652"/>
      <c r="M6294" s="1652"/>
      <c r="N6294" s="1655">
        <f t="shared" si="332"/>
        <v>0</v>
      </c>
      <c r="O6294" s="2115"/>
      <c r="P6294" s="2115"/>
      <c r="Q6294" s="2115">
        <f t="shared" si="333"/>
        <v>0</v>
      </c>
      <c r="R6294" s="2443"/>
    </row>
    <row r="6295" spans="3:18" ht="14.25" customHeight="1">
      <c r="C6295" s="1650">
        <v>70</v>
      </c>
      <c r="D6295" s="1961" t="s">
        <v>2131</v>
      </c>
      <c r="E6295" s="1651">
        <v>10</v>
      </c>
      <c r="F6295" s="1652" t="s">
        <v>508</v>
      </c>
      <c r="G6295" s="1752">
        <v>3</v>
      </c>
      <c r="H6295" s="1652">
        <v>2011</v>
      </c>
      <c r="I6295" s="1654">
        <v>967.72377000000006</v>
      </c>
      <c r="J6295" s="1652">
        <f t="shared" si="334"/>
        <v>100</v>
      </c>
      <c r="K6295" s="1654">
        <f t="shared" si="335"/>
        <v>0</v>
      </c>
      <c r="L6295" s="1652"/>
      <c r="M6295" s="1652"/>
      <c r="N6295" s="1655">
        <f t="shared" si="332"/>
        <v>0</v>
      </c>
      <c r="O6295" s="2115"/>
      <c r="P6295" s="2115"/>
      <c r="Q6295" s="2115">
        <f t="shared" si="333"/>
        <v>0</v>
      </c>
      <c r="R6295" s="2443"/>
    </row>
    <row r="6296" spans="3:18" ht="14.25" customHeight="1">
      <c r="C6296" s="1650">
        <v>71</v>
      </c>
      <c r="D6296" s="1961" t="s">
        <v>2131</v>
      </c>
      <c r="E6296" s="1651">
        <v>10</v>
      </c>
      <c r="F6296" s="1652" t="s">
        <v>508</v>
      </c>
      <c r="G6296" s="1752">
        <v>5</v>
      </c>
      <c r="H6296" s="1652">
        <v>2011</v>
      </c>
      <c r="I6296" s="1654">
        <v>1863.7642499999999</v>
      </c>
      <c r="J6296" s="1652">
        <f t="shared" si="334"/>
        <v>100</v>
      </c>
      <c r="K6296" s="1654">
        <f t="shared" si="335"/>
        <v>0</v>
      </c>
      <c r="L6296" s="1652"/>
      <c r="M6296" s="1652"/>
      <c r="N6296" s="1655">
        <f t="shared" si="332"/>
        <v>0</v>
      </c>
      <c r="O6296" s="2115"/>
      <c r="P6296" s="2115"/>
      <c r="Q6296" s="2115">
        <f t="shared" si="333"/>
        <v>0</v>
      </c>
      <c r="R6296" s="2443"/>
    </row>
    <row r="6297" spans="3:18" ht="14.25" customHeight="1">
      <c r="C6297" s="1650">
        <v>72</v>
      </c>
      <c r="D6297" s="1961" t="s">
        <v>2125</v>
      </c>
      <c r="E6297" s="1651">
        <v>10</v>
      </c>
      <c r="F6297" s="1652" t="s">
        <v>508</v>
      </c>
      <c r="G6297" s="1752">
        <v>7</v>
      </c>
      <c r="H6297" s="1652">
        <v>2011</v>
      </c>
      <c r="I6297" s="1654">
        <v>775.74937999999997</v>
      </c>
      <c r="J6297" s="1652">
        <f t="shared" si="334"/>
        <v>100</v>
      </c>
      <c r="K6297" s="1654">
        <f t="shared" si="335"/>
        <v>0</v>
      </c>
      <c r="L6297" s="1652"/>
      <c r="M6297" s="1652"/>
      <c r="N6297" s="1655">
        <f t="shared" si="332"/>
        <v>0</v>
      </c>
      <c r="O6297" s="2115"/>
      <c r="P6297" s="2115"/>
      <c r="Q6297" s="2115">
        <f t="shared" si="333"/>
        <v>0</v>
      </c>
      <c r="R6297" s="2443"/>
    </row>
    <row r="6298" spans="3:18" ht="14.25" customHeight="1">
      <c r="C6298" s="1650">
        <v>73</v>
      </c>
      <c r="D6298" s="1961" t="s">
        <v>2125</v>
      </c>
      <c r="E6298" s="1651">
        <v>10</v>
      </c>
      <c r="F6298" s="1652" t="s">
        <v>508</v>
      </c>
      <c r="G6298" s="1752">
        <v>10</v>
      </c>
      <c r="H6298" s="1652">
        <v>2011</v>
      </c>
      <c r="I6298" s="1654">
        <v>965.21809999999994</v>
      </c>
      <c r="J6298" s="1652">
        <f t="shared" si="334"/>
        <v>100</v>
      </c>
      <c r="K6298" s="1654">
        <f t="shared" si="335"/>
        <v>0</v>
      </c>
      <c r="L6298" s="1652"/>
      <c r="M6298" s="1652"/>
      <c r="N6298" s="1655">
        <f t="shared" si="332"/>
        <v>0</v>
      </c>
      <c r="O6298" s="2115"/>
      <c r="P6298" s="2115"/>
      <c r="Q6298" s="2115">
        <f t="shared" si="333"/>
        <v>0</v>
      </c>
      <c r="R6298" s="2443"/>
    </row>
    <row r="6299" spans="3:18" ht="14.25" customHeight="1">
      <c r="C6299" s="1650">
        <v>74</v>
      </c>
      <c r="D6299" s="1961" t="s">
        <v>2125</v>
      </c>
      <c r="E6299" s="1651">
        <v>10</v>
      </c>
      <c r="F6299" s="1652" t="s">
        <v>508</v>
      </c>
      <c r="G6299" s="1752">
        <v>4</v>
      </c>
      <c r="H6299" s="1652">
        <v>2011</v>
      </c>
      <c r="I6299" s="1654">
        <v>306.00988000000001</v>
      </c>
      <c r="J6299" s="1652">
        <f t="shared" si="334"/>
        <v>100</v>
      </c>
      <c r="K6299" s="1654">
        <f t="shared" si="335"/>
        <v>0</v>
      </c>
      <c r="L6299" s="1652"/>
      <c r="M6299" s="1652"/>
      <c r="N6299" s="1655">
        <f t="shared" si="332"/>
        <v>0</v>
      </c>
      <c r="O6299" s="2115"/>
      <c r="P6299" s="2115"/>
      <c r="Q6299" s="2115">
        <f t="shared" si="333"/>
        <v>0</v>
      </c>
      <c r="R6299" s="2443"/>
    </row>
    <row r="6300" spans="3:18" ht="14.25" customHeight="1">
      <c r="C6300" s="1650">
        <v>75</v>
      </c>
      <c r="D6300" s="1961" t="s">
        <v>3396</v>
      </c>
      <c r="E6300" s="1651">
        <v>10</v>
      </c>
      <c r="F6300" s="1652" t="s">
        <v>508</v>
      </c>
      <c r="G6300" s="1752">
        <v>17</v>
      </c>
      <c r="H6300" s="1652">
        <v>2011</v>
      </c>
      <c r="I6300" s="1654">
        <v>1373.8133500000001</v>
      </c>
      <c r="J6300" s="1652">
        <f t="shared" si="334"/>
        <v>100</v>
      </c>
      <c r="K6300" s="1654">
        <f t="shared" si="335"/>
        <v>0</v>
      </c>
      <c r="L6300" s="1652"/>
      <c r="M6300" s="1652"/>
      <c r="N6300" s="1655">
        <f t="shared" si="332"/>
        <v>0</v>
      </c>
      <c r="O6300" s="2115"/>
      <c r="P6300" s="2115"/>
      <c r="Q6300" s="2115">
        <f t="shared" si="333"/>
        <v>0</v>
      </c>
      <c r="R6300" s="2443"/>
    </row>
    <row r="6301" spans="3:18" ht="14.25" customHeight="1">
      <c r="C6301" s="1650">
        <v>76</v>
      </c>
      <c r="D6301" s="1961" t="s">
        <v>2125</v>
      </c>
      <c r="E6301" s="1651">
        <v>10</v>
      </c>
      <c r="F6301" s="1652" t="s">
        <v>508</v>
      </c>
      <c r="G6301" s="1752">
        <v>2</v>
      </c>
      <c r="H6301" s="1652">
        <v>2011</v>
      </c>
      <c r="I6301" s="1654">
        <v>150.14503999999999</v>
      </c>
      <c r="J6301" s="1652">
        <f t="shared" si="334"/>
        <v>100</v>
      </c>
      <c r="K6301" s="1654">
        <f t="shared" si="335"/>
        <v>0</v>
      </c>
      <c r="L6301" s="1652"/>
      <c r="M6301" s="1652"/>
      <c r="N6301" s="1655">
        <f t="shared" si="332"/>
        <v>0</v>
      </c>
      <c r="O6301" s="2115"/>
      <c r="P6301" s="2115"/>
      <c r="Q6301" s="2115">
        <f t="shared" si="333"/>
        <v>0</v>
      </c>
      <c r="R6301" s="2443"/>
    </row>
    <row r="6302" spans="3:18" ht="14.25" customHeight="1">
      <c r="C6302" s="1650">
        <v>77</v>
      </c>
      <c r="D6302" s="1961" t="s">
        <v>2125</v>
      </c>
      <c r="E6302" s="1651">
        <v>10</v>
      </c>
      <c r="F6302" s="1652" t="s">
        <v>508</v>
      </c>
      <c r="G6302" s="1752">
        <v>8</v>
      </c>
      <c r="H6302" s="1652">
        <v>2011</v>
      </c>
      <c r="I6302" s="1654">
        <v>600.58015999999998</v>
      </c>
      <c r="J6302" s="1652">
        <f t="shared" si="334"/>
        <v>100</v>
      </c>
      <c r="K6302" s="1654">
        <f t="shared" si="335"/>
        <v>0</v>
      </c>
      <c r="L6302" s="1652"/>
      <c r="M6302" s="1652"/>
      <c r="N6302" s="1655">
        <f t="shared" si="332"/>
        <v>0</v>
      </c>
      <c r="O6302" s="2115"/>
      <c r="P6302" s="2115"/>
      <c r="Q6302" s="2115">
        <f t="shared" si="333"/>
        <v>0</v>
      </c>
      <c r="R6302" s="2443"/>
    </row>
    <row r="6303" spans="3:18" ht="14.25" customHeight="1">
      <c r="C6303" s="1650">
        <v>78</v>
      </c>
      <c r="D6303" s="1961" t="s">
        <v>2128</v>
      </c>
      <c r="E6303" s="1651">
        <v>10</v>
      </c>
      <c r="F6303" s="1652" t="s">
        <v>508</v>
      </c>
      <c r="G6303" s="1752">
        <v>2</v>
      </c>
      <c r="H6303" s="1652">
        <v>2011</v>
      </c>
      <c r="I6303" s="1654">
        <v>522.65008</v>
      </c>
      <c r="J6303" s="1652">
        <f t="shared" si="334"/>
        <v>100</v>
      </c>
      <c r="K6303" s="1654">
        <f t="shared" si="335"/>
        <v>0</v>
      </c>
      <c r="L6303" s="1652"/>
      <c r="M6303" s="1652"/>
      <c r="N6303" s="1655">
        <f t="shared" si="332"/>
        <v>0</v>
      </c>
      <c r="O6303" s="2115"/>
      <c r="P6303" s="2115"/>
      <c r="Q6303" s="2115">
        <f t="shared" si="333"/>
        <v>0</v>
      </c>
      <c r="R6303" s="2443"/>
    </row>
    <row r="6304" spans="3:18" ht="14.25" customHeight="1">
      <c r="C6304" s="1650">
        <v>79</v>
      </c>
      <c r="D6304" s="1961" t="s">
        <v>2131</v>
      </c>
      <c r="E6304" s="1651">
        <v>10</v>
      </c>
      <c r="F6304" s="1652" t="s">
        <v>508</v>
      </c>
      <c r="G6304" s="1752">
        <v>19</v>
      </c>
      <c r="H6304" s="1652">
        <v>2011</v>
      </c>
      <c r="I6304" s="1654">
        <v>5107.4308499999997</v>
      </c>
      <c r="J6304" s="1652">
        <f t="shared" si="334"/>
        <v>100</v>
      </c>
      <c r="K6304" s="1654">
        <f t="shared" si="335"/>
        <v>0</v>
      </c>
      <c r="L6304" s="1652"/>
      <c r="M6304" s="1652"/>
      <c r="N6304" s="1655">
        <f t="shared" si="332"/>
        <v>0</v>
      </c>
      <c r="O6304" s="2115"/>
      <c r="P6304" s="2115"/>
      <c r="Q6304" s="2115">
        <f t="shared" si="333"/>
        <v>0</v>
      </c>
      <c r="R6304" s="2443"/>
    </row>
    <row r="6305" spans="3:18" ht="14.25" customHeight="1">
      <c r="C6305" s="1650">
        <v>80</v>
      </c>
      <c r="D6305" s="1961" t="s">
        <v>2131</v>
      </c>
      <c r="E6305" s="1651">
        <v>10</v>
      </c>
      <c r="F6305" s="1652" t="s">
        <v>508</v>
      </c>
      <c r="G6305" s="1752">
        <v>4</v>
      </c>
      <c r="H6305" s="1652">
        <v>2011</v>
      </c>
      <c r="I6305" s="1654">
        <v>702.49576000000002</v>
      </c>
      <c r="J6305" s="1652">
        <f t="shared" si="334"/>
        <v>100</v>
      </c>
      <c r="K6305" s="1654">
        <f t="shared" si="335"/>
        <v>0</v>
      </c>
      <c r="L6305" s="1652"/>
      <c r="M6305" s="1652"/>
      <c r="N6305" s="1655">
        <f t="shared" si="332"/>
        <v>0</v>
      </c>
      <c r="O6305" s="2115"/>
      <c r="P6305" s="2115"/>
      <c r="Q6305" s="2115">
        <f t="shared" si="333"/>
        <v>0</v>
      </c>
      <c r="R6305" s="2443"/>
    </row>
    <row r="6306" spans="3:18" ht="14.25" customHeight="1">
      <c r="C6306" s="1650">
        <v>81</v>
      </c>
      <c r="D6306" s="1961" t="s">
        <v>2130</v>
      </c>
      <c r="E6306" s="1651">
        <v>10</v>
      </c>
      <c r="F6306" s="1652" t="s">
        <v>508</v>
      </c>
      <c r="G6306" s="1752">
        <v>5</v>
      </c>
      <c r="H6306" s="1652">
        <v>2011</v>
      </c>
      <c r="I6306" s="1654">
        <v>1062.0091</v>
      </c>
      <c r="J6306" s="1652">
        <f t="shared" si="334"/>
        <v>100</v>
      </c>
      <c r="K6306" s="1654">
        <f t="shared" si="335"/>
        <v>0</v>
      </c>
      <c r="L6306" s="1652"/>
      <c r="M6306" s="1652"/>
      <c r="N6306" s="1655">
        <f t="shared" si="332"/>
        <v>0</v>
      </c>
      <c r="O6306" s="2115"/>
      <c r="P6306" s="2115"/>
      <c r="Q6306" s="2115">
        <f t="shared" si="333"/>
        <v>0</v>
      </c>
      <c r="R6306" s="2443"/>
    </row>
    <row r="6307" spans="3:18" ht="14.25" customHeight="1">
      <c r="C6307" s="1650">
        <v>82</v>
      </c>
      <c r="D6307" s="1961" t="s">
        <v>2221</v>
      </c>
      <c r="E6307" s="1651">
        <v>10</v>
      </c>
      <c r="F6307" s="1652" t="s">
        <v>508</v>
      </c>
      <c r="G6307" s="1752">
        <v>65</v>
      </c>
      <c r="H6307" s="1652">
        <v>2011</v>
      </c>
      <c r="I6307" s="1654">
        <v>2208.973</v>
      </c>
      <c r="J6307" s="1652">
        <f t="shared" si="334"/>
        <v>100</v>
      </c>
      <c r="K6307" s="1654">
        <f t="shared" si="335"/>
        <v>0</v>
      </c>
      <c r="L6307" s="1652"/>
      <c r="M6307" s="1652"/>
      <c r="N6307" s="1655">
        <f t="shared" si="332"/>
        <v>0</v>
      </c>
      <c r="O6307" s="2115"/>
      <c r="P6307" s="2115"/>
      <c r="Q6307" s="2115">
        <f t="shared" si="333"/>
        <v>0</v>
      </c>
      <c r="R6307" s="2443"/>
    </row>
    <row r="6308" spans="3:18" ht="14.25" customHeight="1">
      <c r="C6308" s="1650">
        <v>83</v>
      </c>
      <c r="D6308" s="1961" t="s">
        <v>2221</v>
      </c>
      <c r="E6308" s="1651">
        <v>10</v>
      </c>
      <c r="F6308" s="1652" t="s">
        <v>508</v>
      </c>
      <c r="G6308" s="1752">
        <v>19</v>
      </c>
      <c r="H6308" s="1652">
        <v>2011</v>
      </c>
      <c r="I6308" s="1654">
        <v>2017.4961899999998</v>
      </c>
      <c r="J6308" s="1652">
        <f t="shared" si="334"/>
        <v>100</v>
      </c>
      <c r="K6308" s="1654">
        <f t="shared" si="335"/>
        <v>0</v>
      </c>
      <c r="L6308" s="1652"/>
      <c r="M6308" s="1652"/>
      <c r="N6308" s="1655">
        <f t="shared" si="332"/>
        <v>0</v>
      </c>
      <c r="O6308" s="2115"/>
      <c r="P6308" s="2115"/>
      <c r="Q6308" s="2115">
        <f t="shared" si="333"/>
        <v>0</v>
      </c>
      <c r="R6308" s="2443"/>
    </row>
    <row r="6309" spans="3:18" ht="14.25" customHeight="1">
      <c r="C6309" s="1650">
        <v>84</v>
      </c>
      <c r="D6309" s="1961" t="s">
        <v>2130</v>
      </c>
      <c r="E6309" s="1651">
        <v>10</v>
      </c>
      <c r="F6309" s="1652" t="s">
        <v>508</v>
      </c>
      <c r="G6309" s="1752">
        <v>2</v>
      </c>
      <c r="H6309" s="1652">
        <v>2011</v>
      </c>
      <c r="I6309" s="1654">
        <v>987.49674000000005</v>
      </c>
      <c r="J6309" s="1652">
        <f t="shared" si="334"/>
        <v>100</v>
      </c>
      <c r="K6309" s="1654">
        <f t="shared" si="335"/>
        <v>0</v>
      </c>
      <c r="L6309" s="1652"/>
      <c r="M6309" s="1652"/>
      <c r="N6309" s="1655">
        <f t="shared" si="332"/>
        <v>0</v>
      </c>
      <c r="O6309" s="2115"/>
      <c r="P6309" s="2115"/>
      <c r="Q6309" s="2115">
        <f t="shared" si="333"/>
        <v>0</v>
      </c>
      <c r="R6309" s="2443"/>
    </row>
    <row r="6310" spans="3:18" ht="14.25" customHeight="1">
      <c r="C6310" s="1650">
        <v>85</v>
      </c>
      <c r="D6310" s="1961" t="s">
        <v>3397</v>
      </c>
      <c r="E6310" s="1651">
        <v>10</v>
      </c>
      <c r="F6310" s="1652" t="s">
        <v>508</v>
      </c>
      <c r="G6310" s="1752">
        <v>4</v>
      </c>
      <c r="H6310" s="1652">
        <v>2011</v>
      </c>
      <c r="I6310" s="1654">
        <v>433.92584000000005</v>
      </c>
      <c r="J6310" s="1652">
        <f t="shared" si="334"/>
        <v>100</v>
      </c>
      <c r="K6310" s="1654">
        <f t="shared" si="335"/>
        <v>0</v>
      </c>
      <c r="L6310" s="1652"/>
      <c r="M6310" s="1652"/>
      <c r="N6310" s="1655">
        <f t="shared" si="332"/>
        <v>0</v>
      </c>
      <c r="O6310" s="2115"/>
      <c r="P6310" s="2115"/>
      <c r="Q6310" s="2115">
        <f t="shared" si="333"/>
        <v>0</v>
      </c>
      <c r="R6310" s="2443"/>
    </row>
    <row r="6311" spans="3:18" ht="14.25" customHeight="1">
      <c r="C6311" s="1650">
        <v>86</v>
      </c>
      <c r="D6311" s="1961" t="s">
        <v>3397</v>
      </c>
      <c r="E6311" s="1651">
        <v>10</v>
      </c>
      <c r="F6311" s="1652" t="s">
        <v>508</v>
      </c>
      <c r="G6311" s="1752">
        <v>17</v>
      </c>
      <c r="H6311" s="1652">
        <v>2011</v>
      </c>
      <c r="I6311" s="1654">
        <v>2208.0035200000002</v>
      </c>
      <c r="J6311" s="1652">
        <f t="shared" si="334"/>
        <v>100</v>
      </c>
      <c r="K6311" s="1654">
        <f t="shared" si="335"/>
        <v>0</v>
      </c>
      <c r="L6311" s="1652"/>
      <c r="M6311" s="1652"/>
      <c r="N6311" s="1655">
        <f t="shared" si="332"/>
        <v>0</v>
      </c>
      <c r="O6311" s="2115"/>
      <c r="P6311" s="2115"/>
      <c r="Q6311" s="2115">
        <f t="shared" si="333"/>
        <v>0</v>
      </c>
      <c r="R6311" s="2443"/>
    </row>
    <row r="6312" spans="3:18" ht="14.25" customHeight="1">
      <c r="C6312" s="1650">
        <v>87</v>
      </c>
      <c r="D6312" s="1961" t="s">
        <v>3397</v>
      </c>
      <c r="E6312" s="1651">
        <v>10</v>
      </c>
      <c r="F6312" s="1652" t="s">
        <v>508</v>
      </c>
      <c r="G6312" s="1752">
        <v>6</v>
      </c>
      <c r="H6312" s="1652">
        <v>2011</v>
      </c>
      <c r="I6312" s="1654">
        <v>991.83047999999997</v>
      </c>
      <c r="J6312" s="1652">
        <f t="shared" si="334"/>
        <v>100</v>
      </c>
      <c r="K6312" s="1654">
        <f t="shared" si="335"/>
        <v>0</v>
      </c>
      <c r="L6312" s="1652"/>
      <c r="M6312" s="1652"/>
      <c r="N6312" s="1655">
        <f t="shared" si="332"/>
        <v>0</v>
      </c>
      <c r="O6312" s="2115"/>
      <c r="P6312" s="2115"/>
      <c r="Q6312" s="2115">
        <f t="shared" si="333"/>
        <v>0</v>
      </c>
      <c r="R6312" s="2443"/>
    </row>
    <row r="6313" spans="3:18" ht="14.25" customHeight="1">
      <c r="C6313" s="1650">
        <v>88</v>
      </c>
      <c r="D6313" s="1961" t="s">
        <v>3395</v>
      </c>
      <c r="E6313" s="1651">
        <v>10</v>
      </c>
      <c r="F6313" s="1652" t="s">
        <v>508</v>
      </c>
      <c r="G6313" s="1752">
        <v>2</v>
      </c>
      <c r="H6313" s="1652">
        <v>2011</v>
      </c>
      <c r="I6313" s="1654">
        <v>360</v>
      </c>
      <c r="J6313" s="1652">
        <f t="shared" si="334"/>
        <v>100</v>
      </c>
      <c r="K6313" s="1654">
        <f t="shared" si="335"/>
        <v>0</v>
      </c>
      <c r="L6313" s="1652"/>
      <c r="M6313" s="1652"/>
      <c r="N6313" s="1655">
        <f t="shared" si="332"/>
        <v>0</v>
      </c>
      <c r="O6313" s="2115"/>
      <c r="P6313" s="2115"/>
      <c r="Q6313" s="2115">
        <f t="shared" si="333"/>
        <v>0</v>
      </c>
      <c r="R6313" s="2443"/>
    </row>
    <row r="6314" spans="3:18" ht="14.25" customHeight="1">
      <c r="C6314" s="1650">
        <v>89</v>
      </c>
      <c r="D6314" s="1961" t="s">
        <v>2126</v>
      </c>
      <c r="E6314" s="1651">
        <v>10</v>
      </c>
      <c r="F6314" s="1652" t="s">
        <v>508</v>
      </c>
      <c r="G6314" s="1752">
        <v>1</v>
      </c>
      <c r="H6314" s="1652">
        <v>2011</v>
      </c>
      <c r="I6314" s="1654">
        <v>100</v>
      </c>
      <c r="J6314" s="1652">
        <f t="shared" si="334"/>
        <v>100</v>
      </c>
      <c r="K6314" s="1654">
        <f t="shared" si="335"/>
        <v>0</v>
      </c>
      <c r="L6314" s="1652"/>
      <c r="M6314" s="1652"/>
      <c r="N6314" s="1655">
        <f t="shared" si="332"/>
        <v>0</v>
      </c>
      <c r="O6314" s="2115"/>
      <c r="P6314" s="2115"/>
      <c r="Q6314" s="2115">
        <f t="shared" si="333"/>
        <v>0</v>
      </c>
      <c r="R6314" s="2443"/>
    </row>
    <row r="6315" spans="3:18" ht="14.25" customHeight="1">
      <c r="C6315" s="1650">
        <v>90</v>
      </c>
      <c r="D6315" s="1961" t="s">
        <v>2218</v>
      </c>
      <c r="E6315" s="1651">
        <v>10</v>
      </c>
      <c r="F6315" s="1652" t="s">
        <v>508</v>
      </c>
      <c r="G6315" s="1752">
        <v>2</v>
      </c>
      <c r="H6315" s="1652">
        <v>2012</v>
      </c>
      <c r="I6315" s="1654">
        <v>444</v>
      </c>
      <c r="J6315" s="1652">
        <f t="shared" si="334"/>
        <v>100</v>
      </c>
      <c r="K6315" s="1654">
        <f t="shared" si="335"/>
        <v>0</v>
      </c>
      <c r="L6315" s="1652"/>
      <c r="M6315" s="1652"/>
      <c r="N6315" s="1655">
        <f t="shared" si="332"/>
        <v>0</v>
      </c>
      <c r="O6315" s="2115"/>
      <c r="P6315" s="2115"/>
      <c r="Q6315" s="2115">
        <f t="shared" si="333"/>
        <v>0</v>
      </c>
      <c r="R6315" s="2443"/>
    </row>
    <row r="6316" spans="3:18" ht="14.25" customHeight="1">
      <c r="C6316" s="1650">
        <v>91</v>
      </c>
      <c r="D6316" s="1961" t="s">
        <v>3398</v>
      </c>
      <c r="E6316" s="1651">
        <v>10</v>
      </c>
      <c r="F6316" s="1652" t="s">
        <v>508</v>
      </c>
      <c r="G6316" s="1752">
        <v>4</v>
      </c>
      <c r="H6316" s="1652">
        <v>2012</v>
      </c>
      <c r="I6316" s="1654">
        <v>744.12840000000006</v>
      </c>
      <c r="J6316" s="1652">
        <f t="shared" si="334"/>
        <v>100</v>
      </c>
      <c r="K6316" s="1654">
        <f t="shared" si="335"/>
        <v>0</v>
      </c>
      <c r="L6316" s="1652"/>
      <c r="M6316" s="1652"/>
      <c r="N6316" s="1655">
        <f t="shared" si="332"/>
        <v>0</v>
      </c>
      <c r="O6316" s="2115"/>
      <c r="P6316" s="2115"/>
      <c r="Q6316" s="2115">
        <f t="shared" si="333"/>
        <v>0</v>
      </c>
      <c r="R6316" s="2443"/>
    </row>
    <row r="6317" spans="3:18" ht="14.25" customHeight="1">
      <c r="C6317" s="1650">
        <v>92</v>
      </c>
      <c r="D6317" s="1961" t="s">
        <v>2710</v>
      </c>
      <c r="E6317" s="1651">
        <v>10</v>
      </c>
      <c r="F6317" s="1652" t="s">
        <v>508</v>
      </c>
      <c r="G6317" s="1752">
        <v>2</v>
      </c>
      <c r="H6317" s="1652">
        <v>2012</v>
      </c>
      <c r="I6317" s="1654">
        <v>445.24799999999999</v>
      </c>
      <c r="J6317" s="1652">
        <f t="shared" si="334"/>
        <v>100</v>
      </c>
      <c r="K6317" s="1654">
        <f t="shared" si="335"/>
        <v>0</v>
      </c>
      <c r="L6317" s="1652"/>
      <c r="M6317" s="1652"/>
      <c r="N6317" s="1655">
        <f t="shared" si="332"/>
        <v>0</v>
      </c>
      <c r="O6317" s="2115"/>
      <c r="P6317" s="2115"/>
      <c r="Q6317" s="2115">
        <f t="shared" si="333"/>
        <v>0</v>
      </c>
      <c r="R6317" s="2443"/>
    </row>
    <row r="6318" spans="3:18" ht="14.25" customHeight="1">
      <c r="C6318" s="1650">
        <v>93</v>
      </c>
      <c r="D6318" s="1961" t="s">
        <v>2218</v>
      </c>
      <c r="E6318" s="1651">
        <v>10</v>
      </c>
      <c r="F6318" s="1652" t="s">
        <v>508</v>
      </c>
      <c r="G6318" s="1752">
        <v>6</v>
      </c>
      <c r="H6318" s="1652">
        <v>2013</v>
      </c>
      <c r="I6318" s="1654">
        <v>1587.2474999999999</v>
      </c>
      <c r="J6318" s="1652">
        <f t="shared" si="334"/>
        <v>100</v>
      </c>
      <c r="K6318" s="1654">
        <f t="shared" si="335"/>
        <v>0</v>
      </c>
      <c r="L6318" s="1652"/>
      <c r="M6318" s="1652"/>
      <c r="N6318" s="1655">
        <f t="shared" si="332"/>
        <v>0</v>
      </c>
      <c r="O6318" s="2115"/>
      <c r="P6318" s="2115"/>
      <c r="Q6318" s="2115">
        <f t="shared" si="333"/>
        <v>0</v>
      </c>
      <c r="R6318" s="2443"/>
    </row>
    <row r="6319" spans="3:18" ht="14.25" customHeight="1">
      <c r="C6319" s="1650">
        <v>94</v>
      </c>
      <c r="D6319" s="1961" t="s">
        <v>2144</v>
      </c>
      <c r="E6319" s="1651">
        <v>10</v>
      </c>
      <c r="F6319" s="1652" t="s">
        <v>508</v>
      </c>
      <c r="G6319" s="1752">
        <v>6</v>
      </c>
      <c r="H6319" s="1652">
        <v>2013</v>
      </c>
      <c r="I6319" s="1654">
        <v>729.27588000000003</v>
      </c>
      <c r="J6319" s="1652">
        <f t="shared" si="334"/>
        <v>100</v>
      </c>
      <c r="K6319" s="1654">
        <f t="shared" si="335"/>
        <v>0</v>
      </c>
      <c r="L6319" s="1652"/>
      <c r="M6319" s="1652"/>
      <c r="N6319" s="1655">
        <f t="shared" si="332"/>
        <v>0</v>
      </c>
      <c r="O6319" s="2115"/>
      <c r="P6319" s="2115"/>
      <c r="Q6319" s="2115">
        <f t="shared" si="333"/>
        <v>0</v>
      </c>
      <c r="R6319" s="2443"/>
    </row>
    <row r="6320" spans="3:18" ht="14.25" customHeight="1">
      <c r="C6320" s="1650">
        <v>95</v>
      </c>
      <c r="D6320" s="1961" t="s">
        <v>2145</v>
      </c>
      <c r="E6320" s="1651">
        <v>10</v>
      </c>
      <c r="F6320" s="1652" t="s">
        <v>508</v>
      </c>
      <c r="G6320" s="1752">
        <v>6</v>
      </c>
      <c r="H6320" s="1652">
        <v>2013</v>
      </c>
      <c r="I6320" s="1654">
        <v>771.17449999999997</v>
      </c>
      <c r="J6320" s="1652">
        <f t="shared" si="334"/>
        <v>100</v>
      </c>
      <c r="K6320" s="1654">
        <f t="shared" si="335"/>
        <v>0</v>
      </c>
      <c r="L6320" s="1652"/>
      <c r="M6320" s="1652"/>
      <c r="N6320" s="1655">
        <f t="shared" si="332"/>
        <v>0</v>
      </c>
      <c r="O6320" s="2115"/>
      <c r="P6320" s="2115"/>
      <c r="Q6320" s="2115">
        <f t="shared" si="333"/>
        <v>0</v>
      </c>
      <c r="R6320" s="2443"/>
    </row>
    <row r="6321" spans="3:18" ht="14.25" customHeight="1">
      <c r="C6321" s="1650">
        <v>96</v>
      </c>
      <c r="D6321" s="1961" t="s">
        <v>3396</v>
      </c>
      <c r="E6321" s="1651">
        <v>10</v>
      </c>
      <c r="F6321" s="1652" t="s">
        <v>508</v>
      </c>
      <c r="G6321" s="1752">
        <v>6</v>
      </c>
      <c r="H6321" s="1652">
        <v>2013</v>
      </c>
      <c r="I6321" s="1654">
        <v>643.63973999999996</v>
      </c>
      <c r="J6321" s="1652">
        <f t="shared" si="334"/>
        <v>100</v>
      </c>
      <c r="K6321" s="1654">
        <f t="shared" si="335"/>
        <v>0</v>
      </c>
      <c r="L6321" s="1652"/>
      <c r="M6321" s="1652"/>
      <c r="N6321" s="1655">
        <f t="shared" si="332"/>
        <v>0</v>
      </c>
      <c r="O6321" s="2115"/>
      <c r="P6321" s="2115"/>
      <c r="Q6321" s="2115">
        <f t="shared" si="333"/>
        <v>0</v>
      </c>
      <c r="R6321" s="2443"/>
    </row>
    <row r="6322" spans="3:18" ht="14.25" customHeight="1">
      <c r="C6322" s="1650">
        <v>97</v>
      </c>
      <c r="D6322" s="1961" t="s">
        <v>2131</v>
      </c>
      <c r="E6322" s="1651">
        <v>10</v>
      </c>
      <c r="F6322" s="1652" t="s">
        <v>508</v>
      </c>
      <c r="G6322" s="1752">
        <v>6</v>
      </c>
      <c r="H6322" s="1652">
        <v>2013</v>
      </c>
      <c r="I6322" s="1654">
        <v>1935.4475400000001</v>
      </c>
      <c r="J6322" s="1652">
        <f t="shared" si="334"/>
        <v>100</v>
      </c>
      <c r="K6322" s="1654">
        <f t="shared" si="335"/>
        <v>0</v>
      </c>
      <c r="L6322" s="1652"/>
      <c r="M6322" s="1652"/>
      <c r="N6322" s="1655">
        <f t="shared" si="332"/>
        <v>0</v>
      </c>
      <c r="O6322" s="2115"/>
      <c r="P6322" s="2115"/>
      <c r="Q6322" s="2115">
        <f t="shared" si="333"/>
        <v>0</v>
      </c>
      <c r="R6322" s="2443"/>
    </row>
    <row r="6323" spans="3:18" ht="14.25" customHeight="1">
      <c r="C6323" s="1650">
        <v>98</v>
      </c>
      <c r="D6323" s="1961" t="s">
        <v>2131</v>
      </c>
      <c r="E6323" s="1651">
        <v>10</v>
      </c>
      <c r="F6323" s="1652" t="s">
        <v>508</v>
      </c>
      <c r="G6323" s="1752">
        <v>10</v>
      </c>
      <c r="H6323" s="1652">
        <v>2013</v>
      </c>
      <c r="I6323" s="1654">
        <v>3727.5284999999999</v>
      </c>
      <c r="J6323" s="1652">
        <f t="shared" si="334"/>
        <v>100</v>
      </c>
      <c r="K6323" s="1654">
        <f t="shared" si="335"/>
        <v>0</v>
      </c>
      <c r="L6323" s="1652"/>
      <c r="M6323" s="1652"/>
      <c r="N6323" s="1655">
        <f t="shared" si="332"/>
        <v>0</v>
      </c>
      <c r="O6323" s="2115"/>
      <c r="P6323" s="2115"/>
      <c r="Q6323" s="2115">
        <f t="shared" si="333"/>
        <v>0</v>
      </c>
      <c r="R6323" s="2443"/>
    </row>
    <row r="6324" spans="3:18" ht="14.25" customHeight="1">
      <c r="C6324" s="1650">
        <v>99</v>
      </c>
      <c r="D6324" s="1961" t="s">
        <v>2125</v>
      </c>
      <c r="E6324" s="1651">
        <v>10</v>
      </c>
      <c r="F6324" s="1652" t="s">
        <v>508</v>
      </c>
      <c r="G6324" s="1752">
        <v>10</v>
      </c>
      <c r="H6324" s="1652">
        <v>2013</v>
      </c>
      <c r="I6324" s="1654">
        <v>1108.2133999999999</v>
      </c>
      <c r="J6324" s="1652">
        <f t="shared" si="334"/>
        <v>100</v>
      </c>
      <c r="K6324" s="1654">
        <f t="shared" si="335"/>
        <v>0</v>
      </c>
      <c r="L6324" s="1652"/>
      <c r="M6324" s="1652"/>
      <c r="N6324" s="1655">
        <f t="shared" si="332"/>
        <v>0</v>
      </c>
      <c r="O6324" s="2115"/>
      <c r="P6324" s="2115"/>
      <c r="Q6324" s="2115">
        <f t="shared" si="333"/>
        <v>0</v>
      </c>
      <c r="R6324" s="2443"/>
    </row>
    <row r="6325" spans="3:18" ht="14.25" customHeight="1">
      <c r="C6325" s="1650">
        <v>100</v>
      </c>
      <c r="D6325" s="1961" t="s">
        <v>2125</v>
      </c>
      <c r="E6325" s="1651">
        <v>10</v>
      </c>
      <c r="F6325" s="1652" t="s">
        <v>508</v>
      </c>
      <c r="G6325" s="1752">
        <v>15</v>
      </c>
      <c r="H6325" s="1652">
        <v>2013</v>
      </c>
      <c r="I6325" s="1654">
        <v>1447.8271499999998</v>
      </c>
      <c r="J6325" s="1652">
        <f t="shared" si="334"/>
        <v>100</v>
      </c>
      <c r="K6325" s="1654">
        <f t="shared" si="335"/>
        <v>0</v>
      </c>
      <c r="L6325" s="1652"/>
      <c r="M6325" s="1652"/>
      <c r="N6325" s="1655">
        <f t="shared" si="332"/>
        <v>0</v>
      </c>
      <c r="O6325" s="2115"/>
      <c r="P6325" s="2115"/>
      <c r="Q6325" s="2115">
        <f t="shared" si="333"/>
        <v>0</v>
      </c>
      <c r="R6325" s="2443"/>
    </row>
    <row r="6326" spans="3:18" ht="14.25" customHeight="1">
      <c r="C6326" s="1650">
        <v>101</v>
      </c>
      <c r="D6326" s="1961" t="s">
        <v>2125</v>
      </c>
      <c r="E6326" s="1651">
        <v>10</v>
      </c>
      <c r="F6326" s="1652" t="s">
        <v>508</v>
      </c>
      <c r="G6326" s="1752">
        <v>6</v>
      </c>
      <c r="H6326" s="1652">
        <v>2013</v>
      </c>
      <c r="I6326" s="1654">
        <v>459.01481999999999</v>
      </c>
      <c r="J6326" s="1652">
        <f t="shared" si="334"/>
        <v>100</v>
      </c>
      <c r="K6326" s="1654">
        <f t="shared" si="335"/>
        <v>0</v>
      </c>
      <c r="L6326" s="1652"/>
      <c r="M6326" s="1652"/>
      <c r="N6326" s="1655">
        <f t="shared" si="332"/>
        <v>0</v>
      </c>
      <c r="O6326" s="2115"/>
      <c r="P6326" s="2115"/>
      <c r="Q6326" s="2115">
        <f t="shared" si="333"/>
        <v>0</v>
      </c>
      <c r="R6326" s="2443"/>
    </row>
    <row r="6327" spans="3:18" ht="14.25" customHeight="1">
      <c r="C6327" s="1650">
        <v>102</v>
      </c>
      <c r="D6327" s="1961" t="s">
        <v>3396</v>
      </c>
      <c r="E6327" s="1651">
        <v>10</v>
      </c>
      <c r="F6327" s="1652" t="s">
        <v>508</v>
      </c>
      <c r="G6327" s="1752">
        <v>25</v>
      </c>
      <c r="H6327" s="1652">
        <v>2013</v>
      </c>
      <c r="I6327" s="1654">
        <v>2020.31375</v>
      </c>
      <c r="J6327" s="1652">
        <f t="shared" si="334"/>
        <v>100</v>
      </c>
      <c r="K6327" s="1654">
        <f t="shared" si="335"/>
        <v>0</v>
      </c>
      <c r="L6327" s="1652"/>
      <c r="M6327" s="1652"/>
      <c r="N6327" s="1655">
        <f t="shared" si="332"/>
        <v>0</v>
      </c>
      <c r="O6327" s="2115"/>
      <c r="P6327" s="2115"/>
      <c r="Q6327" s="2115">
        <f t="shared" si="333"/>
        <v>0</v>
      </c>
      <c r="R6327" s="2443"/>
    </row>
    <row r="6328" spans="3:18" ht="14.25" customHeight="1">
      <c r="C6328" s="1650">
        <v>103</v>
      </c>
      <c r="D6328" s="1961" t="s">
        <v>2125</v>
      </c>
      <c r="E6328" s="1651">
        <v>10</v>
      </c>
      <c r="F6328" s="1652" t="s">
        <v>508</v>
      </c>
      <c r="G6328" s="1752">
        <v>4</v>
      </c>
      <c r="H6328" s="1652">
        <v>2013</v>
      </c>
      <c r="I6328" s="1654">
        <v>300.29007999999999</v>
      </c>
      <c r="J6328" s="1652">
        <f t="shared" si="334"/>
        <v>100</v>
      </c>
      <c r="K6328" s="1654">
        <f t="shared" si="335"/>
        <v>0</v>
      </c>
      <c r="L6328" s="1652"/>
      <c r="M6328" s="1652"/>
      <c r="N6328" s="1655">
        <f t="shared" si="332"/>
        <v>0</v>
      </c>
      <c r="O6328" s="2115"/>
      <c r="P6328" s="2115"/>
      <c r="Q6328" s="2115">
        <f t="shared" si="333"/>
        <v>0</v>
      </c>
      <c r="R6328" s="2443"/>
    </row>
    <row r="6329" spans="3:18" ht="14.25" customHeight="1">
      <c r="C6329" s="1650">
        <v>104</v>
      </c>
      <c r="D6329" s="1961" t="s">
        <v>2125</v>
      </c>
      <c r="E6329" s="1651">
        <v>10</v>
      </c>
      <c r="F6329" s="1652" t="s">
        <v>508</v>
      </c>
      <c r="G6329" s="1752">
        <v>16</v>
      </c>
      <c r="H6329" s="1652">
        <v>2013</v>
      </c>
      <c r="I6329" s="1654">
        <v>1201.16032</v>
      </c>
      <c r="J6329" s="1652">
        <f t="shared" si="334"/>
        <v>100</v>
      </c>
      <c r="K6329" s="1654">
        <f t="shared" si="335"/>
        <v>0</v>
      </c>
      <c r="L6329" s="1652"/>
      <c r="M6329" s="1652"/>
      <c r="N6329" s="1655">
        <f t="shared" si="332"/>
        <v>0</v>
      </c>
      <c r="O6329" s="2115"/>
      <c r="P6329" s="2115"/>
      <c r="Q6329" s="2115">
        <f t="shared" si="333"/>
        <v>0</v>
      </c>
      <c r="R6329" s="2443"/>
    </row>
    <row r="6330" spans="3:18" ht="14.25" customHeight="1">
      <c r="C6330" s="1650">
        <v>105</v>
      </c>
      <c r="D6330" s="1961" t="s">
        <v>2128</v>
      </c>
      <c r="E6330" s="1651">
        <v>10</v>
      </c>
      <c r="F6330" s="1652" t="s">
        <v>508</v>
      </c>
      <c r="G6330" s="1752">
        <v>5</v>
      </c>
      <c r="H6330" s="1652">
        <v>2013</v>
      </c>
      <c r="I6330" s="1654">
        <v>1306.6251999999999</v>
      </c>
      <c r="J6330" s="1652">
        <f t="shared" si="334"/>
        <v>100</v>
      </c>
      <c r="K6330" s="1654">
        <f t="shared" si="335"/>
        <v>0</v>
      </c>
      <c r="L6330" s="1652"/>
      <c r="M6330" s="1652"/>
      <c r="N6330" s="1655">
        <f t="shared" ref="N6330:N6393" si="336">+L6330*M6330</f>
        <v>0</v>
      </c>
      <c r="O6330" s="2115"/>
      <c r="P6330" s="2115"/>
      <c r="Q6330" s="2115">
        <f t="shared" ref="Q6330:Q6393" si="337">+O6330*P6330</f>
        <v>0</v>
      </c>
      <c r="R6330" s="2443"/>
    </row>
    <row r="6331" spans="3:18" ht="14.25" customHeight="1">
      <c r="C6331" s="1650">
        <v>106</v>
      </c>
      <c r="D6331" s="1961" t="s">
        <v>2131</v>
      </c>
      <c r="E6331" s="1651">
        <v>10</v>
      </c>
      <c r="F6331" s="1652" t="s">
        <v>508</v>
      </c>
      <c r="G6331" s="1752">
        <v>25</v>
      </c>
      <c r="H6331" s="1652">
        <v>2013</v>
      </c>
      <c r="I6331" s="1654">
        <v>6720.30375</v>
      </c>
      <c r="J6331" s="1652">
        <f t="shared" si="334"/>
        <v>100</v>
      </c>
      <c r="K6331" s="1654">
        <f t="shared" si="335"/>
        <v>0</v>
      </c>
      <c r="L6331" s="1652"/>
      <c r="M6331" s="1652"/>
      <c r="N6331" s="1655">
        <f t="shared" si="336"/>
        <v>0</v>
      </c>
      <c r="O6331" s="2115"/>
      <c r="P6331" s="2115"/>
      <c r="Q6331" s="2115">
        <f t="shared" si="337"/>
        <v>0</v>
      </c>
      <c r="R6331" s="2443"/>
    </row>
    <row r="6332" spans="3:18" ht="14.25" customHeight="1">
      <c r="C6332" s="1650">
        <v>107</v>
      </c>
      <c r="D6332" s="1961" t="s">
        <v>2131</v>
      </c>
      <c r="E6332" s="1651">
        <v>10</v>
      </c>
      <c r="F6332" s="1652" t="s">
        <v>508</v>
      </c>
      <c r="G6332" s="1752">
        <v>4</v>
      </c>
      <c r="H6332" s="1652">
        <v>2013</v>
      </c>
      <c r="I6332" s="1654">
        <v>702.49576000000002</v>
      </c>
      <c r="J6332" s="1652">
        <f t="shared" si="334"/>
        <v>100</v>
      </c>
      <c r="K6332" s="1654">
        <f t="shared" si="335"/>
        <v>0</v>
      </c>
      <c r="L6332" s="1652"/>
      <c r="M6332" s="1652"/>
      <c r="N6332" s="1655">
        <f t="shared" si="336"/>
        <v>0</v>
      </c>
      <c r="O6332" s="2115"/>
      <c r="P6332" s="2115"/>
      <c r="Q6332" s="2115">
        <f t="shared" si="337"/>
        <v>0</v>
      </c>
      <c r="R6332" s="2443"/>
    </row>
    <row r="6333" spans="3:18" ht="14.25" customHeight="1">
      <c r="C6333" s="1650">
        <v>108</v>
      </c>
      <c r="D6333" s="1961" t="s">
        <v>2130</v>
      </c>
      <c r="E6333" s="1651">
        <v>10</v>
      </c>
      <c r="F6333" s="1652" t="s">
        <v>508</v>
      </c>
      <c r="G6333" s="1752">
        <v>10</v>
      </c>
      <c r="H6333" s="1652">
        <v>2013</v>
      </c>
      <c r="I6333" s="1654">
        <v>2124.0182</v>
      </c>
      <c r="J6333" s="1652">
        <f t="shared" si="334"/>
        <v>100</v>
      </c>
      <c r="K6333" s="1654">
        <f t="shared" si="335"/>
        <v>0</v>
      </c>
      <c r="L6333" s="1652"/>
      <c r="M6333" s="1652"/>
      <c r="N6333" s="1655">
        <f t="shared" si="336"/>
        <v>0</v>
      </c>
      <c r="O6333" s="2115"/>
      <c r="P6333" s="2115"/>
      <c r="Q6333" s="2115">
        <f t="shared" si="337"/>
        <v>0</v>
      </c>
      <c r="R6333" s="2443"/>
    </row>
    <row r="6334" spans="3:18" ht="14.25" customHeight="1">
      <c r="C6334" s="1650">
        <v>109</v>
      </c>
      <c r="D6334" s="1961" t="s">
        <v>2221</v>
      </c>
      <c r="E6334" s="1651">
        <v>10</v>
      </c>
      <c r="F6334" s="1652" t="s">
        <v>508</v>
      </c>
      <c r="G6334" s="1752">
        <v>85</v>
      </c>
      <c r="H6334" s="1652">
        <v>2013</v>
      </c>
      <c r="I6334" s="1654">
        <v>3206.5196000000001</v>
      </c>
      <c r="J6334" s="1652">
        <f t="shared" si="334"/>
        <v>100</v>
      </c>
      <c r="K6334" s="1654">
        <f t="shared" si="335"/>
        <v>0</v>
      </c>
      <c r="L6334" s="1652"/>
      <c r="M6334" s="1652"/>
      <c r="N6334" s="1655">
        <f t="shared" si="336"/>
        <v>0</v>
      </c>
      <c r="O6334" s="2115"/>
      <c r="P6334" s="2115"/>
      <c r="Q6334" s="2115">
        <f t="shared" si="337"/>
        <v>0</v>
      </c>
      <c r="R6334" s="2443"/>
    </row>
    <row r="6335" spans="3:18" ht="14.25" customHeight="1">
      <c r="C6335" s="1650">
        <v>110</v>
      </c>
      <c r="D6335" s="1961" t="s">
        <v>2221</v>
      </c>
      <c r="E6335" s="1651">
        <v>10</v>
      </c>
      <c r="F6335" s="1652" t="s">
        <v>508</v>
      </c>
      <c r="G6335" s="1752">
        <v>26</v>
      </c>
      <c r="H6335" s="1652">
        <v>2013</v>
      </c>
      <c r="I6335" s="1654">
        <v>2425.7394199999999</v>
      </c>
      <c r="J6335" s="1652">
        <f t="shared" si="334"/>
        <v>100</v>
      </c>
      <c r="K6335" s="1654">
        <f t="shared" si="335"/>
        <v>0</v>
      </c>
      <c r="L6335" s="1652"/>
      <c r="M6335" s="1652"/>
      <c r="N6335" s="1655">
        <f t="shared" si="336"/>
        <v>0</v>
      </c>
      <c r="O6335" s="2115"/>
      <c r="P6335" s="2115"/>
      <c r="Q6335" s="2115">
        <f t="shared" si="337"/>
        <v>0</v>
      </c>
      <c r="R6335" s="2443"/>
    </row>
    <row r="6336" spans="3:18" ht="14.25" customHeight="1">
      <c r="C6336" s="1650">
        <v>111</v>
      </c>
      <c r="D6336" s="1961" t="s">
        <v>2130</v>
      </c>
      <c r="E6336" s="1651">
        <v>10</v>
      </c>
      <c r="F6336" s="1652" t="s">
        <v>508</v>
      </c>
      <c r="G6336" s="1752">
        <v>2</v>
      </c>
      <c r="H6336" s="1652">
        <v>2013</v>
      </c>
      <c r="I6336" s="1654">
        <v>987.49674000000005</v>
      </c>
      <c r="J6336" s="1652">
        <f t="shared" ref="J6336:J6399" si="338">IF(($J$14-H6336)*J$4380&gt;100,100,($J$14-H6336)*J$4380)</f>
        <v>100</v>
      </c>
      <c r="K6336" s="1654">
        <f t="shared" si="335"/>
        <v>0</v>
      </c>
      <c r="L6336" s="1652"/>
      <c r="M6336" s="1652"/>
      <c r="N6336" s="1655">
        <f t="shared" si="336"/>
        <v>0</v>
      </c>
      <c r="O6336" s="2115"/>
      <c r="P6336" s="2115"/>
      <c r="Q6336" s="2115">
        <f t="shared" si="337"/>
        <v>0</v>
      </c>
      <c r="R6336" s="2443"/>
    </row>
    <row r="6337" spans="3:18" ht="14.25" customHeight="1">
      <c r="C6337" s="1650">
        <v>112</v>
      </c>
      <c r="D6337" s="1961" t="s">
        <v>3397</v>
      </c>
      <c r="E6337" s="1651">
        <v>10</v>
      </c>
      <c r="F6337" s="1652" t="s">
        <v>508</v>
      </c>
      <c r="G6337" s="1752">
        <v>10</v>
      </c>
      <c r="H6337" s="1652">
        <v>2013</v>
      </c>
      <c r="I6337" s="1654">
        <v>1084.8146000000002</v>
      </c>
      <c r="J6337" s="1652">
        <f t="shared" si="338"/>
        <v>100</v>
      </c>
      <c r="K6337" s="1654">
        <f t="shared" si="335"/>
        <v>0</v>
      </c>
      <c r="L6337" s="1652"/>
      <c r="M6337" s="1652"/>
      <c r="N6337" s="1655">
        <f t="shared" si="336"/>
        <v>0</v>
      </c>
      <c r="O6337" s="2115"/>
      <c r="P6337" s="2115"/>
      <c r="Q6337" s="2115">
        <f t="shared" si="337"/>
        <v>0</v>
      </c>
      <c r="R6337" s="2443"/>
    </row>
    <row r="6338" spans="3:18" ht="14.25" customHeight="1">
      <c r="C6338" s="1650">
        <v>113</v>
      </c>
      <c r="D6338" s="1961" t="s">
        <v>3397</v>
      </c>
      <c r="E6338" s="1651">
        <v>10</v>
      </c>
      <c r="F6338" s="1652" t="s">
        <v>508</v>
      </c>
      <c r="G6338" s="1752">
        <v>35</v>
      </c>
      <c r="H6338" s="1652">
        <v>2013</v>
      </c>
      <c r="I6338" s="1654">
        <v>5785.6777999999995</v>
      </c>
      <c r="J6338" s="1652">
        <f t="shared" si="338"/>
        <v>100</v>
      </c>
      <c r="K6338" s="1654">
        <f t="shared" si="335"/>
        <v>0</v>
      </c>
      <c r="L6338" s="1652"/>
      <c r="M6338" s="1652"/>
      <c r="N6338" s="1655">
        <f t="shared" si="336"/>
        <v>0</v>
      </c>
      <c r="O6338" s="2115"/>
      <c r="P6338" s="2115"/>
      <c r="Q6338" s="2115">
        <f t="shared" si="337"/>
        <v>0</v>
      </c>
      <c r="R6338" s="2443"/>
    </row>
    <row r="6339" spans="3:18" ht="14.25" customHeight="1">
      <c r="C6339" s="1650">
        <v>114</v>
      </c>
      <c r="D6339" s="1961" t="s">
        <v>2218</v>
      </c>
      <c r="E6339" s="1651">
        <v>10</v>
      </c>
      <c r="F6339" s="1652" t="s">
        <v>508</v>
      </c>
      <c r="G6339" s="1752">
        <v>4</v>
      </c>
      <c r="H6339" s="1652">
        <v>2013</v>
      </c>
      <c r="I6339" s="1654">
        <v>816</v>
      </c>
      <c r="J6339" s="1652">
        <f t="shared" si="338"/>
        <v>100</v>
      </c>
      <c r="K6339" s="1654">
        <f t="shared" si="335"/>
        <v>0</v>
      </c>
      <c r="L6339" s="1652"/>
      <c r="M6339" s="1652"/>
      <c r="N6339" s="1655">
        <f t="shared" si="336"/>
        <v>0</v>
      </c>
      <c r="O6339" s="2115"/>
      <c r="P6339" s="2115"/>
      <c r="Q6339" s="2115">
        <f t="shared" si="337"/>
        <v>0</v>
      </c>
      <c r="R6339" s="2443"/>
    </row>
    <row r="6340" spans="3:18" ht="14.25" customHeight="1">
      <c r="C6340" s="1650">
        <v>115</v>
      </c>
      <c r="D6340" s="1961" t="s">
        <v>3398</v>
      </c>
      <c r="E6340" s="1651">
        <v>10</v>
      </c>
      <c r="F6340" s="1652" t="s">
        <v>508</v>
      </c>
      <c r="G6340" s="1752">
        <v>8</v>
      </c>
      <c r="H6340" s="1652">
        <v>2013</v>
      </c>
      <c r="I6340" s="1654">
        <v>2035.2</v>
      </c>
      <c r="J6340" s="1652">
        <f t="shared" si="338"/>
        <v>100</v>
      </c>
      <c r="K6340" s="1654">
        <f t="shared" si="335"/>
        <v>0</v>
      </c>
      <c r="L6340" s="1652"/>
      <c r="M6340" s="1652"/>
      <c r="N6340" s="1655">
        <f t="shared" si="336"/>
        <v>0</v>
      </c>
      <c r="O6340" s="2115"/>
      <c r="P6340" s="2115"/>
      <c r="Q6340" s="2115">
        <f t="shared" si="337"/>
        <v>0</v>
      </c>
      <c r="R6340" s="2443"/>
    </row>
    <row r="6341" spans="3:18" ht="14.25" customHeight="1">
      <c r="C6341" s="1650">
        <v>116</v>
      </c>
      <c r="D6341" s="1961" t="s">
        <v>2710</v>
      </c>
      <c r="E6341" s="1651">
        <v>10</v>
      </c>
      <c r="F6341" s="1652" t="s">
        <v>508</v>
      </c>
      <c r="G6341" s="1752">
        <v>4</v>
      </c>
      <c r="H6341" s="1652">
        <v>2013</v>
      </c>
      <c r="I6341" s="1654">
        <v>859.2</v>
      </c>
      <c r="J6341" s="1652">
        <f t="shared" si="338"/>
        <v>100</v>
      </c>
      <c r="K6341" s="1654">
        <f t="shared" si="335"/>
        <v>0</v>
      </c>
      <c r="L6341" s="1652"/>
      <c r="M6341" s="1652"/>
      <c r="N6341" s="1655">
        <f t="shared" si="336"/>
        <v>0</v>
      </c>
      <c r="O6341" s="2115"/>
      <c r="P6341" s="2115"/>
      <c r="Q6341" s="2115">
        <f t="shared" si="337"/>
        <v>0</v>
      </c>
      <c r="R6341" s="2443"/>
    </row>
    <row r="6342" spans="3:18" ht="14.25" customHeight="1">
      <c r="C6342" s="1650">
        <v>117</v>
      </c>
      <c r="D6342" s="1961" t="s">
        <v>3395</v>
      </c>
      <c r="E6342" s="1651">
        <v>10</v>
      </c>
      <c r="F6342" s="1652" t="s">
        <v>508</v>
      </c>
      <c r="G6342" s="1752">
        <v>4</v>
      </c>
      <c r="H6342" s="1652">
        <v>2013</v>
      </c>
      <c r="I6342" s="1654">
        <v>352.56</v>
      </c>
      <c r="J6342" s="1652">
        <f t="shared" si="338"/>
        <v>100</v>
      </c>
      <c r="K6342" s="1654">
        <f t="shared" si="335"/>
        <v>0</v>
      </c>
      <c r="L6342" s="1652"/>
      <c r="M6342" s="1652"/>
      <c r="N6342" s="1655">
        <f t="shared" si="336"/>
        <v>0</v>
      </c>
      <c r="O6342" s="2115"/>
      <c r="P6342" s="2115"/>
      <c r="Q6342" s="2115">
        <f t="shared" si="337"/>
        <v>0</v>
      </c>
      <c r="R6342" s="2443"/>
    </row>
    <row r="6343" spans="3:18" ht="14.25" customHeight="1">
      <c r="C6343" s="1650">
        <v>118</v>
      </c>
      <c r="D6343" s="1961" t="s">
        <v>2185</v>
      </c>
      <c r="E6343" s="1651">
        <v>10</v>
      </c>
      <c r="F6343" s="1652" t="s">
        <v>508</v>
      </c>
      <c r="G6343" s="1752">
        <v>3</v>
      </c>
      <c r="H6343" s="1652">
        <v>2021</v>
      </c>
      <c r="I6343" s="1654">
        <v>90.99</v>
      </c>
      <c r="J6343" s="1652">
        <f t="shared" si="338"/>
        <v>50</v>
      </c>
      <c r="K6343" s="1654">
        <f t="shared" si="335"/>
        <v>45.494999999999997</v>
      </c>
      <c r="L6343" s="1652"/>
      <c r="M6343" s="1652"/>
      <c r="N6343" s="1655">
        <f t="shared" si="336"/>
        <v>0</v>
      </c>
      <c r="O6343" s="2115"/>
      <c r="P6343" s="2115"/>
      <c r="Q6343" s="2115">
        <f t="shared" si="337"/>
        <v>0</v>
      </c>
      <c r="R6343" s="2443"/>
    </row>
    <row r="6344" spans="3:18" ht="14.25" customHeight="1">
      <c r="C6344" s="1650">
        <v>119</v>
      </c>
      <c r="D6344" s="1961" t="s">
        <v>3399</v>
      </c>
      <c r="E6344" s="1651">
        <v>10</v>
      </c>
      <c r="F6344" s="1652" t="s">
        <v>508</v>
      </c>
      <c r="G6344" s="1752">
        <v>1</v>
      </c>
      <c r="H6344" s="1652">
        <v>2021</v>
      </c>
      <c r="I6344" s="1654">
        <v>57</v>
      </c>
      <c r="J6344" s="1652">
        <f t="shared" si="338"/>
        <v>50</v>
      </c>
      <c r="K6344" s="1654">
        <f t="shared" si="335"/>
        <v>28.5</v>
      </c>
      <c r="L6344" s="1652"/>
      <c r="M6344" s="1652"/>
      <c r="N6344" s="1655">
        <f t="shared" si="336"/>
        <v>0</v>
      </c>
      <c r="O6344" s="2115"/>
      <c r="P6344" s="2115"/>
      <c r="Q6344" s="2115">
        <f t="shared" si="337"/>
        <v>0</v>
      </c>
      <c r="R6344" s="2443"/>
    </row>
    <row r="6345" spans="3:18" ht="14.25" customHeight="1">
      <c r="C6345" s="1650">
        <v>120</v>
      </c>
      <c r="D6345" s="1961" t="s">
        <v>2219</v>
      </c>
      <c r="E6345" s="1651">
        <v>10</v>
      </c>
      <c r="F6345" s="1652" t="s">
        <v>508</v>
      </c>
      <c r="G6345" s="1752">
        <v>1</v>
      </c>
      <c r="H6345" s="1652">
        <v>2021</v>
      </c>
      <c r="I6345" s="1654">
        <v>13.38</v>
      </c>
      <c r="J6345" s="1652">
        <f t="shared" si="338"/>
        <v>50</v>
      </c>
      <c r="K6345" s="1654">
        <f t="shared" si="335"/>
        <v>6.69</v>
      </c>
      <c r="L6345" s="1652"/>
      <c r="M6345" s="1652"/>
      <c r="N6345" s="1655">
        <f t="shared" si="336"/>
        <v>0</v>
      </c>
      <c r="O6345" s="2115"/>
      <c r="P6345" s="2115"/>
      <c r="Q6345" s="2115">
        <f t="shared" si="337"/>
        <v>0</v>
      </c>
      <c r="R6345" s="2443"/>
    </row>
    <row r="6346" spans="3:18" ht="14.25" customHeight="1">
      <c r="C6346" s="1650">
        <v>121</v>
      </c>
      <c r="D6346" s="1961" t="s">
        <v>3400</v>
      </c>
      <c r="E6346" s="1651">
        <v>10</v>
      </c>
      <c r="F6346" s="1652" t="s">
        <v>508</v>
      </c>
      <c r="G6346" s="1752">
        <v>3</v>
      </c>
      <c r="H6346" s="1652">
        <v>2021</v>
      </c>
      <c r="I6346" s="1654">
        <v>230.94</v>
      </c>
      <c r="J6346" s="1652">
        <f t="shared" si="338"/>
        <v>50</v>
      </c>
      <c r="K6346" s="1654">
        <f t="shared" si="335"/>
        <v>115.47</v>
      </c>
      <c r="L6346" s="1652"/>
      <c r="M6346" s="1652"/>
      <c r="N6346" s="1655">
        <f t="shared" si="336"/>
        <v>0</v>
      </c>
      <c r="O6346" s="2115"/>
      <c r="P6346" s="2115"/>
      <c r="Q6346" s="2115">
        <f t="shared" si="337"/>
        <v>0</v>
      </c>
      <c r="R6346" s="2443"/>
    </row>
    <row r="6347" spans="3:18" ht="14.25" customHeight="1">
      <c r="C6347" s="1650">
        <v>122</v>
      </c>
      <c r="D6347" s="1961" t="s">
        <v>3401</v>
      </c>
      <c r="E6347" s="1651">
        <v>10</v>
      </c>
      <c r="F6347" s="1652" t="s">
        <v>508</v>
      </c>
      <c r="G6347" s="1752">
        <v>2</v>
      </c>
      <c r="H6347" s="1652">
        <v>2021</v>
      </c>
      <c r="I6347" s="1654">
        <v>36.6</v>
      </c>
      <c r="J6347" s="1652">
        <f t="shared" si="338"/>
        <v>50</v>
      </c>
      <c r="K6347" s="1654">
        <f t="shared" si="335"/>
        <v>18.3</v>
      </c>
      <c r="L6347" s="1652"/>
      <c r="M6347" s="1652"/>
      <c r="N6347" s="1655">
        <f t="shared" si="336"/>
        <v>0</v>
      </c>
      <c r="O6347" s="2115"/>
      <c r="P6347" s="2115"/>
      <c r="Q6347" s="2115">
        <f t="shared" si="337"/>
        <v>0</v>
      </c>
      <c r="R6347" s="2443"/>
    </row>
    <row r="6348" spans="3:18" ht="14.25" customHeight="1">
      <c r="C6348" s="1650">
        <v>123</v>
      </c>
      <c r="D6348" s="1961" t="s">
        <v>3402</v>
      </c>
      <c r="E6348" s="1651">
        <v>10</v>
      </c>
      <c r="F6348" s="1652" t="s">
        <v>508</v>
      </c>
      <c r="G6348" s="1752">
        <v>1</v>
      </c>
      <c r="H6348" s="1652">
        <v>2021</v>
      </c>
      <c r="I6348" s="1654">
        <v>22.3</v>
      </c>
      <c r="J6348" s="1652">
        <f t="shared" si="338"/>
        <v>50</v>
      </c>
      <c r="K6348" s="1654">
        <f t="shared" si="335"/>
        <v>11.15</v>
      </c>
      <c r="L6348" s="1652"/>
      <c r="M6348" s="1652"/>
      <c r="N6348" s="1655">
        <f t="shared" si="336"/>
        <v>0</v>
      </c>
      <c r="O6348" s="2115"/>
      <c r="P6348" s="2115"/>
      <c r="Q6348" s="2115">
        <f t="shared" si="337"/>
        <v>0</v>
      </c>
      <c r="R6348" s="2443"/>
    </row>
    <row r="6349" spans="3:18" ht="14.25" customHeight="1">
      <c r="C6349" s="1650">
        <v>124</v>
      </c>
      <c r="D6349" s="1961" t="s">
        <v>3403</v>
      </c>
      <c r="E6349" s="1651">
        <v>10</v>
      </c>
      <c r="F6349" s="1652" t="s">
        <v>508</v>
      </c>
      <c r="G6349" s="1752">
        <v>5</v>
      </c>
      <c r="H6349" s="1652">
        <v>2021</v>
      </c>
      <c r="I6349" s="1654">
        <v>79.349999999999994</v>
      </c>
      <c r="J6349" s="1652">
        <f t="shared" si="338"/>
        <v>50</v>
      </c>
      <c r="K6349" s="1654">
        <f t="shared" si="335"/>
        <v>39.674999999999997</v>
      </c>
      <c r="L6349" s="1652"/>
      <c r="M6349" s="1652"/>
      <c r="N6349" s="1655">
        <f t="shared" si="336"/>
        <v>0</v>
      </c>
      <c r="O6349" s="2115"/>
      <c r="P6349" s="2115"/>
      <c r="Q6349" s="2115">
        <f t="shared" si="337"/>
        <v>0</v>
      </c>
      <c r="R6349" s="2443"/>
    </row>
    <row r="6350" spans="3:18" ht="14.25" customHeight="1">
      <c r="C6350" s="1650">
        <v>125</v>
      </c>
      <c r="D6350" s="1961" t="s">
        <v>3401</v>
      </c>
      <c r="E6350" s="1651">
        <v>10</v>
      </c>
      <c r="F6350" s="1652" t="s">
        <v>508</v>
      </c>
      <c r="G6350" s="1752">
        <v>1</v>
      </c>
      <c r="H6350" s="1652">
        <v>2021</v>
      </c>
      <c r="I6350" s="1654">
        <v>18.3</v>
      </c>
      <c r="J6350" s="1652">
        <f t="shared" si="338"/>
        <v>50</v>
      </c>
      <c r="K6350" s="1654">
        <f t="shared" si="335"/>
        <v>9.15</v>
      </c>
      <c r="L6350" s="1652"/>
      <c r="M6350" s="1652"/>
      <c r="N6350" s="1655">
        <f t="shared" si="336"/>
        <v>0</v>
      </c>
      <c r="O6350" s="2115"/>
      <c r="P6350" s="2115"/>
      <c r="Q6350" s="2115">
        <f t="shared" si="337"/>
        <v>0</v>
      </c>
      <c r="R6350" s="2443"/>
    </row>
    <row r="6351" spans="3:18" ht="14.25" customHeight="1">
      <c r="C6351" s="1650">
        <v>126</v>
      </c>
      <c r="D6351" s="1961" t="s">
        <v>2976</v>
      </c>
      <c r="E6351" s="1651">
        <v>10</v>
      </c>
      <c r="F6351" s="1652" t="s">
        <v>508</v>
      </c>
      <c r="G6351" s="1752">
        <v>1</v>
      </c>
      <c r="H6351" s="1652">
        <v>2022</v>
      </c>
      <c r="I6351" s="1654">
        <v>67.59</v>
      </c>
      <c r="J6351" s="1652">
        <f t="shared" si="338"/>
        <v>40</v>
      </c>
      <c r="K6351" s="1654">
        <f t="shared" si="335"/>
        <v>40.554000000000002</v>
      </c>
      <c r="L6351" s="1652"/>
      <c r="M6351" s="1652"/>
      <c r="N6351" s="1655">
        <f t="shared" si="336"/>
        <v>0</v>
      </c>
      <c r="O6351" s="2115"/>
      <c r="P6351" s="2115"/>
      <c r="Q6351" s="2115">
        <f t="shared" si="337"/>
        <v>0</v>
      </c>
      <c r="R6351" s="2443"/>
    </row>
    <row r="6352" spans="3:18" ht="14.25" customHeight="1">
      <c r="C6352" s="1650">
        <v>127</v>
      </c>
      <c r="D6352" s="1961" t="s">
        <v>5205</v>
      </c>
      <c r="E6352" s="1651">
        <v>10</v>
      </c>
      <c r="F6352" s="1652" t="s">
        <v>508</v>
      </c>
      <c r="G6352" s="1752">
        <v>1</v>
      </c>
      <c r="H6352" s="1652">
        <v>2022</v>
      </c>
      <c r="I6352" s="1654">
        <v>29.3</v>
      </c>
      <c r="J6352" s="1652">
        <f t="shared" si="338"/>
        <v>40</v>
      </c>
      <c r="K6352" s="1654">
        <f t="shared" si="335"/>
        <v>17.579999999999998</v>
      </c>
      <c r="L6352" s="1652"/>
      <c r="M6352" s="1652"/>
      <c r="N6352" s="1655">
        <f t="shared" si="336"/>
        <v>0</v>
      </c>
      <c r="O6352" s="2115"/>
      <c r="P6352" s="2115"/>
      <c r="Q6352" s="2115">
        <f t="shared" si="337"/>
        <v>0</v>
      </c>
      <c r="R6352" s="2443"/>
    </row>
    <row r="6353" spans="3:18" ht="14.25" customHeight="1">
      <c r="C6353" s="1650">
        <v>128</v>
      </c>
      <c r="D6353" s="1961" t="s">
        <v>2230</v>
      </c>
      <c r="E6353" s="1651">
        <v>10</v>
      </c>
      <c r="F6353" s="1652" t="s">
        <v>508</v>
      </c>
      <c r="G6353" s="1752">
        <v>6</v>
      </c>
      <c r="H6353" s="1652">
        <v>2022</v>
      </c>
      <c r="I6353" s="1654">
        <v>175.68</v>
      </c>
      <c r="J6353" s="1652">
        <f t="shared" si="338"/>
        <v>40</v>
      </c>
      <c r="K6353" s="1654">
        <f t="shared" si="335"/>
        <v>105.408</v>
      </c>
      <c r="L6353" s="1652"/>
      <c r="M6353" s="1652"/>
      <c r="N6353" s="1655">
        <f t="shared" si="336"/>
        <v>0</v>
      </c>
      <c r="O6353" s="2115"/>
      <c r="P6353" s="2115"/>
      <c r="Q6353" s="2115">
        <f t="shared" si="337"/>
        <v>0</v>
      </c>
      <c r="R6353" s="2443"/>
    </row>
    <row r="6354" spans="3:18" ht="14.25" customHeight="1">
      <c r="C6354" s="1650">
        <v>129</v>
      </c>
      <c r="D6354" s="1961" t="s">
        <v>5119</v>
      </c>
      <c r="E6354" s="1651">
        <v>10</v>
      </c>
      <c r="F6354" s="1652" t="s">
        <v>508</v>
      </c>
      <c r="G6354" s="1752">
        <v>5</v>
      </c>
      <c r="H6354" s="1652">
        <v>2022</v>
      </c>
      <c r="I6354" s="1654">
        <v>248.98</v>
      </c>
      <c r="J6354" s="1652">
        <f t="shared" si="338"/>
        <v>40</v>
      </c>
      <c r="K6354" s="1654">
        <f t="shared" si="335"/>
        <v>149.38799999999998</v>
      </c>
      <c r="L6354" s="1652"/>
      <c r="M6354" s="1652"/>
      <c r="N6354" s="1655">
        <f t="shared" si="336"/>
        <v>0</v>
      </c>
      <c r="O6354" s="2115"/>
      <c r="P6354" s="2115"/>
      <c r="Q6354" s="2115">
        <f t="shared" si="337"/>
        <v>0</v>
      </c>
      <c r="R6354" s="2443"/>
    </row>
    <row r="6355" spans="3:18" ht="14.25" customHeight="1">
      <c r="C6355" s="1650">
        <v>130</v>
      </c>
      <c r="D6355" s="1961" t="s">
        <v>3403</v>
      </c>
      <c r="E6355" s="1651">
        <v>10</v>
      </c>
      <c r="F6355" s="1652" t="s">
        <v>508</v>
      </c>
      <c r="G6355" s="1752">
        <v>5</v>
      </c>
      <c r="H6355" s="1652">
        <v>2022</v>
      </c>
      <c r="I6355" s="1654">
        <v>113.83</v>
      </c>
      <c r="J6355" s="1652">
        <f t="shared" si="338"/>
        <v>40</v>
      </c>
      <c r="K6355" s="1654">
        <f t="shared" si="335"/>
        <v>68.298000000000002</v>
      </c>
      <c r="L6355" s="1652"/>
      <c r="M6355" s="1652"/>
      <c r="N6355" s="1655">
        <f t="shared" si="336"/>
        <v>0</v>
      </c>
      <c r="O6355" s="2115"/>
      <c r="P6355" s="2115"/>
      <c r="Q6355" s="2115">
        <f t="shared" si="337"/>
        <v>0</v>
      </c>
      <c r="R6355" s="2443"/>
    </row>
    <row r="6356" spans="3:18" ht="14.25" customHeight="1">
      <c r="C6356" s="1650">
        <v>131</v>
      </c>
      <c r="D6356" s="1961" t="s">
        <v>5206</v>
      </c>
      <c r="E6356" s="1651">
        <v>10</v>
      </c>
      <c r="F6356" s="1652" t="s">
        <v>508</v>
      </c>
      <c r="G6356" s="1752">
        <v>1</v>
      </c>
      <c r="H6356" s="1652">
        <v>2022</v>
      </c>
      <c r="I6356" s="1654">
        <v>66.09</v>
      </c>
      <c r="J6356" s="1652">
        <f t="shared" si="338"/>
        <v>40</v>
      </c>
      <c r="K6356" s="1654">
        <f t="shared" ref="K6356:K6419" si="339">IF(J6356=100,0,I6356-I6356*J6356%)</f>
        <v>39.653999999999996</v>
      </c>
      <c r="L6356" s="1652"/>
      <c r="M6356" s="1652"/>
      <c r="N6356" s="1655">
        <f t="shared" si="336"/>
        <v>0</v>
      </c>
      <c r="O6356" s="2115"/>
      <c r="P6356" s="2115"/>
      <c r="Q6356" s="2115">
        <f t="shared" si="337"/>
        <v>0</v>
      </c>
      <c r="R6356" s="2443"/>
    </row>
    <row r="6357" spans="3:18" ht="14.25" customHeight="1">
      <c r="C6357" s="1650">
        <v>132</v>
      </c>
      <c r="D6357" s="1961" t="s">
        <v>2124</v>
      </c>
      <c r="E6357" s="1651">
        <v>10</v>
      </c>
      <c r="F6357" s="1652" t="s">
        <v>508</v>
      </c>
      <c r="G6357" s="1752">
        <v>1</v>
      </c>
      <c r="H6357" s="1652">
        <v>2023</v>
      </c>
      <c r="I6357" s="1654">
        <v>297</v>
      </c>
      <c r="J6357" s="1652">
        <f t="shared" si="338"/>
        <v>30</v>
      </c>
      <c r="K6357" s="1654">
        <f t="shared" si="339"/>
        <v>207.9</v>
      </c>
      <c r="L6357" s="1652"/>
      <c r="M6357" s="1652"/>
      <c r="N6357" s="1655">
        <f t="shared" si="336"/>
        <v>0</v>
      </c>
      <c r="O6357" s="2115"/>
      <c r="P6357" s="2115"/>
      <c r="Q6357" s="2115">
        <f t="shared" si="337"/>
        <v>0</v>
      </c>
      <c r="R6357" s="2443"/>
    </row>
    <row r="6358" spans="3:18" ht="14.25" customHeight="1">
      <c r="C6358" s="1650">
        <v>133</v>
      </c>
      <c r="D6358" s="1961" t="s">
        <v>6461</v>
      </c>
      <c r="E6358" s="1651">
        <v>10</v>
      </c>
      <c r="F6358" s="1652" t="s">
        <v>509</v>
      </c>
      <c r="G6358" s="1752">
        <v>98.55</v>
      </c>
      <c r="H6358" s="1652">
        <v>2023</v>
      </c>
      <c r="I6358" s="1654">
        <v>1376.25</v>
      </c>
      <c r="J6358" s="1652">
        <f t="shared" si="338"/>
        <v>30</v>
      </c>
      <c r="K6358" s="1654">
        <f t="shared" si="339"/>
        <v>963.375</v>
      </c>
      <c r="L6358" s="1652"/>
      <c r="M6358" s="1652"/>
      <c r="N6358" s="1655">
        <f t="shared" si="336"/>
        <v>0</v>
      </c>
      <c r="O6358" s="2115"/>
      <c r="P6358" s="2115"/>
      <c r="Q6358" s="2115">
        <f t="shared" si="337"/>
        <v>0</v>
      </c>
      <c r="R6358" s="2443"/>
    </row>
    <row r="6359" spans="3:18" ht="14.25" customHeight="1">
      <c r="C6359" s="1650">
        <v>134</v>
      </c>
      <c r="D6359" s="1961" t="s">
        <v>6462</v>
      </c>
      <c r="E6359" s="1651">
        <v>10</v>
      </c>
      <c r="F6359" s="1652" t="s">
        <v>509</v>
      </c>
      <c r="G6359" s="1752">
        <v>122.55</v>
      </c>
      <c r="H6359" s="1652">
        <v>2023</v>
      </c>
      <c r="I6359" s="1654">
        <v>2430.5300000000002</v>
      </c>
      <c r="J6359" s="1652">
        <f t="shared" si="338"/>
        <v>30</v>
      </c>
      <c r="K6359" s="1654">
        <f t="shared" si="339"/>
        <v>1701.3710000000001</v>
      </c>
      <c r="L6359" s="1652"/>
      <c r="M6359" s="1652"/>
      <c r="N6359" s="1655">
        <f t="shared" si="336"/>
        <v>0</v>
      </c>
      <c r="O6359" s="2115"/>
      <c r="P6359" s="2115"/>
      <c r="Q6359" s="2115">
        <f t="shared" si="337"/>
        <v>0</v>
      </c>
      <c r="R6359" s="2443"/>
    </row>
    <row r="6360" spans="3:18" ht="14.25" customHeight="1">
      <c r="C6360" s="1650">
        <v>135</v>
      </c>
      <c r="D6360" s="1961" t="s">
        <v>2229</v>
      </c>
      <c r="E6360" s="1651">
        <v>10</v>
      </c>
      <c r="F6360" s="1652" t="s">
        <v>508</v>
      </c>
      <c r="G6360" s="1752">
        <v>1</v>
      </c>
      <c r="H6360" s="1652">
        <v>2024</v>
      </c>
      <c r="I6360" s="1654">
        <v>105.87</v>
      </c>
      <c r="J6360" s="1652">
        <f t="shared" si="338"/>
        <v>20</v>
      </c>
      <c r="K6360" s="1654">
        <f t="shared" si="339"/>
        <v>84.695999999999998</v>
      </c>
      <c r="L6360" s="1652"/>
      <c r="M6360" s="1652"/>
      <c r="N6360" s="1655">
        <f t="shared" si="336"/>
        <v>0</v>
      </c>
      <c r="O6360" s="2115"/>
      <c r="P6360" s="2115"/>
      <c r="Q6360" s="2115">
        <f t="shared" si="337"/>
        <v>0</v>
      </c>
      <c r="R6360" s="2444"/>
    </row>
    <row r="6361" spans="3:18" ht="14.25" customHeight="1">
      <c r="C6361" s="1630">
        <v>1</v>
      </c>
      <c r="D6361" s="1956" t="s">
        <v>2125</v>
      </c>
      <c r="E6361" s="1631">
        <v>10</v>
      </c>
      <c r="F6361" s="1632" t="s">
        <v>508</v>
      </c>
      <c r="G6361" s="1748">
        <v>23</v>
      </c>
      <c r="H6361" s="1632">
        <v>2008</v>
      </c>
      <c r="I6361" s="1634">
        <v>1035</v>
      </c>
      <c r="J6361" s="1632">
        <f t="shared" si="338"/>
        <v>100</v>
      </c>
      <c r="K6361" s="1634">
        <f t="shared" si="339"/>
        <v>0</v>
      </c>
      <c r="L6361" s="1632"/>
      <c r="M6361" s="1632"/>
      <c r="N6361" s="1635">
        <f t="shared" si="336"/>
        <v>0</v>
      </c>
      <c r="O6361" s="2111"/>
      <c r="P6361" s="2111"/>
      <c r="Q6361" s="2111">
        <f t="shared" si="337"/>
        <v>0</v>
      </c>
      <c r="R6361" s="2415" t="s">
        <v>7957</v>
      </c>
    </row>
    <row r="6362" spans="3:18" ht="14.25" customHeight="1">
      <c r="C6362" s="1630">
        <v>2</v>
      </c>
      <c r="D6362" s="1956" t="s">
        <v>2131</v>
      </c>
      <c r="E6362" s="1631">
        <v>10</v>
      </c>
      <c r="F6362" s="1632" t="s">
        <v>508</v>
      </c>
      <c r="G6362" s="1748">
        <v>15</v>
      </c>
      <c r="H6362" s="1632">
        <v>2008</v>
      </c>
      <c r="I6362" s="1634">
        <v>600</v>
      </c>
      <c r="J6362" s="1632">
        <f t="shared" si="338"/>
        <v>100</v>
      </c>
      <c r="K6362" s="1634">
        <f t="shared" si="339"/>
        <v>0</v>
      </c>
      <c r="L6362" s="1632"/>
      <c r="M6362" s="1632"/>
      <c r="N6362" s="1635">
        <f t="shared" si="336"/>
        <v>0</v>
      </c>
      <c r="O6362" s="2111"/>
      <c r="P6362" s="2111"/>
      <c r="Q6362" s="2111">
        <f t="shared" si="337"/>
        <v>0</v>
      </c>
      <c r="R6362" s="2416"/>
    </row>
    <row r="6363" spans="3:18" ht="14.25" customHeight="1">
      <c r="C6363" s="1630">
        <v>3</v>
      </c>
      <c r="D6363" s="1956" t="s">
        <v>2122</v>
      </c>
      <c r="E6363" s="1631">
        <v>10</v>
      </c>
      <c r="F6363" s="1632" t="s">
        <v>508</v>
      </c>
      <c r="G6363" s="1748">
        <v>3</v>
      </c>
      <c r="H6363" s="1632">
        <v>2008</v>
      </c>
      <c r="I6363" s="1634">
        <v>150</v>
      </c>
      <c r="J6363" s="1632">
        <f t="shared" si="338"/>
        <v>100</v>
      </c>
      <c r="K6363" s="1634">
        <f t="shared" si="339"/>
        <v>0</v>
      </c>
      <c r="L6363" s="1632"/>
      <c r="M6363" s="1632"/>
      <c r="N6363" s="1635">
        <f t="shared" si="336"/>
        <v>0</v>
      </c>
      <c r="O6363" s="2111"/>
      <c r="P6363" s="2111"/>
      <c r="Q6363" s="2111">
        <f t="shared" si="337"/>
        <v>0</v>
      </c>
      <c r="R6363" s="2416"/>
    </row>
    <row r="6364" spans="3:18" ht="14.25" customHeight="1">
      <c r="C6364" s="1630">
        <v>4</v>
      </c>
      <c r="D6364" s="1956" t="s">
        <v>2131</v>
      </c>
      <c r="E6364" s="1631">
        <v>10</v>
      </c>
      <c r="F6364" s="1632" t="s">
        <v>508</v>
      </c>
      <c r="G6364" s="1748">
        <v>2</v>
      </c>
      <c r="H6364" s="1632">
        <v>2009</v>
      </c>
      <c r="I6364" s="1634">
        <v>80</v>
      </c>
      <c r="J6364" s="1632">
        <f t="shared" si="338"/>
        <v>100</v>
      </c>
      <c r="K6364" s="1634">
        <f t="shared" si="339"/>
        <v>0</v>
      </c>
      <c r="L6364" s="1632"/>
      <c r="M6364" s="1632"/>
      <c r="N6364" s="1635">
        <f t="shared" si="336"/>
        <v>0</v>
      </c>
      <c r="O6364" s="2111"/>
      <c r="P6364" s="2111"/>
      <c r="Q6364" s="2111">
        <f t="shared" si="337"/>
        <v>0</v>
      </c>
      <c r="R6364" s="2416"/>
    </row>
    <row r="6365" spans="3:18" ht="14.25" customHeight="1">
      <c r="C6365" s="1630">
        <v>5</v>
      </c>
      <c r="D6365" s="1956" t="s">
        <v>3683</v>
      </c>
      <c r="E6365" s="1631">
        <v>10</v>
      </c>
      <c r="F6365" s="1632" t="s">
        <v>508</v>
      </c>
      <c r="G6365" s="1748">
        <v>2</v>
      </c>
      <c r="H6365" s="1632">
        <v>2008</v>
      </c>
      <c r="I6365" s="1634">
        <v>110</v>
      </c>
      <c r="J6365" s="1632">
        <f t="shared" si="338"/>
        <v>100</v>
      </c>
      <c r="K6365" s="1634">
        <f t="shared" si="339"/>
        <v>0</v>
      </c>
      <c r="L6365" s="1632"/>
      <c r="M6365" s="1632"/>
      <c r="N6365" s="1635">
        <f t="shared" si="336"/>
        <v>0</v>
      </c>
      <c r="O6365" s="2111"/>
      <c r="P6365" s="2111"/>
      <c r="Q6365" s="2111">
        <f t="shared" si="337"/>
        <v>0</v>
      </c>
      <c r="R6365" s="2416"/>
    </row>
    <row r="6366" spans="3:18" ht="14.25" customHeight="1">
      <c r="C6366" s="1630">
        <v>6</v>
      </c>
      <c r="D6366" s="1956" t="s">
        <v>2130</v>
      </c>
      <c r="E6366" s="1631">
        <v>10</v>
      </c>
      <c r="F6366" s="1632" t="s">
        <v>508</v>
      </c>
      <c r="G6366" s="1748">
        <v>2</v>
      </c>
      <c r="H6366" s="1632">
        <v>2008</v>
      </c>
      <c r="I6366" s="1634">
        <v>79</v>
      </c>
      <c r="J6366" s="1632">
        <f t="shared" si="338"/>
        <v>100</v>
      </c>
      <c r="K6366" s="1634">
        <f t="shared" si="339"/>
        <v>0</v>
      </c>
      <c r="L6366" s="1632"/>
      <c r="M6366" s="1632"/>
      <c r="N6366" s="1635">
        <f t="shared" si="336"/>
        <v>0</v>
      </c>
      <c r="O6366" s="2111"/>
      <c r="P6366" s="2111"/>
      <c r="Q6366" s="2111">
        <f t="shared" si="337"/>
        <v>0</v>
      </c>
      <c r="R6366" s="2416"/>
    </row>
    <row r="6367" spans="3:18" ht="14.25" customHeight="1">
      <c r="C6367" s="1630">
        <v>7</v>
      </c>
      <c r="D6367" s="1956" t="s">
        <v>2155</v>
      </c>
      <c r="E6367" s="1631">
        <v>10</v>
      </c>
      <c r="F6367" s="1632" t="s">
        <v>508</v>
      </c>
      <c r="G6367" s="1748">
        <v>1</v>
      </c>
      <c r="H6367" s="1632">
        <v>2010</v>
      </c>
      <c r="I6367" s="1634">
        <v>222.78644</v>
      </c>
      <c r="J6367" s="1632">
        <f t="shared" si="338"/>
        <v>100</v>
      </c>
      <c r="K6367" s="1634">
        <f t="shared" si="339"/>
        <v>0</v>
      </c>
      <c r="L6367" s="1632"/>
      <c r="M6367" s="1632"/>
      <c r="N6367" s="1635">
        <f t="shared" si="336"/>
        <v>0</v>
      </c>
      <c r="O6367" s="2111"/>
      <c r="P6367" s="2111"/>
      <c r="Q6367" s="2111">
        <f t="shared" si="337"/>
        <v>0</v>
      </c>
      <c r="R6367" s="2416"/>
    </row>
    <row r="6368" spans="3:18" ht="14.25" customHeight="1">
      <c r="C6368" s="1630">
        <v>8</v>
      </c>
      <c r="D6368" s="1956" t="s">
        <v>2128</v>
      </c>
      <c r="E6368" s="1631">
        <v>10</v>
      </c>
      <c r="F6368" s="1632" t="s">
        <v>508</v>
      </c>
      <c r="G6368" s="1748">
        <v>1</v>
      </c>
      <c r="H6368" s="1632">
        <v>2008</v>
      </c>
      <c r="I6368" s="1634">
        <v>90</v>
      </c>
      <c r="J6368" s="1632">
        <f t="shared" si="338"/>
        <v>100</v>
      </c>
      <c r="K6368" s="1634">
        <f t="shared" si="339"/>
        <v>0</v>
      </c>
      <c r="L6368" s="1632"/>
      <c r="M6368" s="1632"/>
      <c r="N6368" s="1635">
        <f t="shared" si="336"/>
        <v>0</v>
      </c>
      <c r="O6368" s="2111"/>
      <c r="P6368" s="2111"/>
      <c r="Q6368" s="2111">
        <f t="shared" si="337"/>
        <v>0</v>
      </c>
      <c r="R6368" s="2416"/>
    </row>
    <row r="6369" spans="3:18" ht="14.25" customHeight="1">
      <c r="C6369" s="1630">
        <v>9</v>
      </c>
      <c r="D6369" s="1956" t="s">
        <v>2132</v>
      </c>
      <c r="E6369" s="1631">
        <v>10</v>
      </c>
      <c r="F6369" s="1632" t="s">
        <v>508</v>
      </c>
      <c r="G6369" s="1748">
        <v>21</v>
      </c>
      <c r="H6369" s="1632">
        <v>2008</v>
      </c>
      <c r="I6369" s="1634">
        <v>735</v>
      </c>
      <c r="J6369" s="1632">
        <f t="shared" si="338"/>
        <v>100</v>
      </c>
      <c r="K6369" s="1634">
        <f t="shared" si="339"/>
        <v>0</v>
      </c>
      <c r="L6369" s="1632"/>
      <c r="M6369" s="1632"/>
      <c r="N6369" s="1635">
        <f t="shared" si="336"/>
        <v>0</v>
      </c>
      <c r="O6369" s="2111"/>
      <c r="P6369" s="2111"/>
      <c r="Q6369" s="2111">
        <f t="shared" si="337"/>
        <v>0</v>
      </c>
      <c r="R6369" s="2416"/>
    </row>
    <row r="6370" spans="3:18" ht="14.25" customHeight="1">
      <c r="C6370" s="1630">
        <v>10</v>
      </c>
      <c r="D6370" s="1956" t="s">
        <v>2124</v>
      </c>
      <c r="E6370" s="1631">
        <v>10</v>
      </c>
      <c r="F6370" s="1632" t="s">
        <v>508</v>
      </c>
      <c r="G6370" s="1748">
        <v>1</v>
      </c>
      <c r="H6370" s="1632">
        <v>2008</v>
      </c>
      <c r="I6370" s="1634">
        <v>150</v>
      </c>
      <c r="J6370" s="1632">
        <f t="shared" si="338"/>
        <v>100</v>
      </c>
      <c r="K6370" s="1634">
        <f t="shared" si="339"/>
        <v>0</v>
      </c>
      <c r="L6370" s="1632"/>
      <c r="M6370" s="1632"/>
      <c r="N6370" s="1635">
        <f t="shared" si="336"/>
        <v>0</v>
      </c>
      <c r="O6370" s="2111"/>
      <c r="P6370" s="2111"/>
      <c r="Q6370" s="2111">
        <f t="shared" si="337"/>
        <v>0</v>
      </c>
      <c r="R6370" s="2416"/>
    </row>
    <row r="6371" spans="3:18" ht="14.25" customHeight="1">
      <c r="C6371" s="1630">
        <v>11</v>
      </c>
      <c r="D6371" s="1956" t="s">
        <v>2124</v>
      </c>
      <c r="E6371" s="1631">
        <v>10</v>
      </c>
      <c r="F6371" s="1632" t="s">
        <v>508</v>
      </c>
      <c r="G6371" s="1748">
        <v>3</v>
      </c>
      <c r="H6371" s="1632">
        <v>2011</v>
      </c>
      <c r="I6371" s="1634">
        <v>535.5</v>
      </c>
      <c r="J6371" s="1632">
        <f t="shared" si="338"/>
        <v>100</v>
      </c>
      <c r="K6371" s="1634">
        <f t="shared" si="339"/>
        <v>0</v>
      </c>
      <c r="L6371" s="1632"/>
      <c r="M6371" s="1632"/>
      <c r="N6371" s="1635">
        <f t="shared" si="336"/>
        <v>0</v>
      </c>
      <c r="O6371" s="2111"/>
      <c r="P6371" s="2111"/>
      <c r="Q6371" s="2111">
        <f t="shared" si="337"/>
        <v>0</v>
      </c>
      <c r="R6371" s="2416"/>
    </row>
    <row r="6372" spans="3:18" ht="14.25" customHeight="1">
      <c r="C6372" s="1630">
        <v>12</v>
      </c>
      <c r="D6372" s="1956" t="s">
        <v>2124</v>
      </c>
      <c r="E6372" s="1631">
        <v>10</v>
      </c>
      <c r="F6372" s="1632" t="s">
        <v>508</v>
      </c>
      <c r="G6372" s="1748">
        <v>3</v>
      </c>
      <c r="H6372" s="1632">
        <v>2009</v>
      </c>
      <c r="I6372" s="1634">
        <v>315</v>
      </c>
      <c r="J6372" s="1632">
        <f t="shared" si="338"/>
        <v>100</v>
      </c>
      <c r="K6372" s="1634">
        <f t="shared" si="339"/>
        <v>0</v>
      </c>
      <c r="L6372" s="1632"/>
      <c r="M6372" s="1632"/>
      <c r="N6372" s="1635">
        <f t="shared" si="336"/>
        <v>0</v>
      </c>
      <c r="O6372" s="2111"/>
      <c r="P6372" s="2111"/>
      <c r="Q6372" s="2111">
        <f t="shared" si="337"/>
        <v>0</v>
      </c>
      <c r="R6372" s="2416"/>
    </row>
    <row r="6373" spans="3:18" ht="14.25" customHeight="1">
      <c r="C6373" s="1630">
        <v>13</v>
      </c>
      <c r="D6373" s="1956" t="s">
        <v>2125</v>
      </c>
      <c r="E6373" s="1631">
        <v>10</v>
      </c>
      <c r="F6373" s="1632" t="s">
        <v>508</v>
      </c>
      <c r="G6373" s="1748">
        <v>4</v>
      </c>
      <c r="H6373" s="1632">
        <v>2009</v>
      </c>
      <c r="I6373" s="1634">
        <v>180</v>
      </c>
      <c r="J6373" s="1632">
        <f t="shared" si="338"/>
        <v>100</v>
      </c>
      <c r="K6373" s="1634">
        <f t="shared" si="339"/>
        <v>0</v>
      </c>
      <c r="L6373" s="1632"/>
      <c r="M6373" s="1632"/>
      <c r="N6373" s="1635">
        <f t="shared" si="336"/>
        <v>0</v>
      </c>
      <c r="O6373" s="2111"/>
      <c r="P6373" s="2111"/>
      <c r="Q6373" s="2111">
        <f t="shared" si="337"/>
        <v>0</v>
      </c>
      <c r="R6373" s="2416"/>
    </row>
    <row r="6374" spans="3:18" ht="14.25" customHeight="1">
      <c r="C6374" s="1630">
        <v>14</v>
      </c>
      <c r="D6374" s="1956" t="s">
        <v>2160</v>
      </c>
      <c r="E6374" s="1631">
        <v>10</v>
      </c>
      <c r="F6374" s="1632" t="s">
        <v>508</v>
      </c>
      <c r="G6374" s="1748">
        <v>3</v>
      </c>
      <c r="H6374" s="1632">
        <v>2011</v>
      </c>
      <c r="I6374" s="1634">
        <v>612</v>
      </c>
      <c r="J6374" s="1632">
        <f t="shared" si="338"/>
        <v>100</v>
      </c>
      <c r="K6374" s="1634">
        <f t="shared" si="339"/>
        <v>0</v>
      </c>
      <c r="L6374" s="1632"/>
      <c r="M6374" s="1632"/>
      <c r="N6374" s="1635">
        <f t="shared" si="336"/>
        <v>0</v>
      </c>
      <c r="O6374" s="2111"/>
      <c r="P6374" s="2111"/>
      <c r="Q6374" s="2111">
        <f t="shared" si="337"/>
        <v>0</v>
      </c>
      <c r="R6374" s="2416"/>
    </row>
    <row r="6375" spans="3:18" ht="14.25" customHeight="1">
      <c r="C6375" s="1630">
        <v>15</v>
      </c>
      <c r="D6375" s="1956" t="s">
        <v>2664</v>
      </c>
      <c r="E6375" s="1631">
        <v>10</v>
      </c>
      <c r="F6375" s="1632" t="s">
        <v>508</v>
      </c>
      <c r="G6375" s="1748">
        <v>6</v>
      </c>
      <c r="H6375" s="1632">
        <v>2011</v>
      </c>
      <c r="I6375" s="1634">
        <v>1468.8000000000002</v>
      </c>
      <c r="J6375" s="1632">
        <f t="shared" si="338"/>
        <v>100</v>
      </c>
      <c r="K6375" s="1634">
        <f t="shared" si="339"/>
        <v>0</v>
      </c>
      <c r="L6375" s="1632"/>
      <c r="M6375" s="1632"/>
      <c r="N6375" s="1635">
        <f t="shared" si="336"/>
        <v>0</v>
      </c>
      <c r="O6375" s="2111"/>
      <c r="P6375" s="2111"/>
      <c r="Q6375" s="2111">
        <f t="shared" si="337"/>
        <v>0</v>
      </c>
      <c r="R6375" s="2416"/>
    </row>
    <row r="6376" spans="3:18" ht="14.25" customHeight="1">
      <c r="C6376" s="1630">
        <v>16</v>
      </c>
      <c r="D6376" s="1956" t="s">
        <v>2162</v>
      </c>
      <c r="E6376" s="1631">
        <v>10</v>
      </c>
      <c r="F6376" s="1632" t="s">
        <v>508</v>
      </c>
      <c r="G6376" s="1748">
        <v>3</v>
      </c>
      <c r="H6376" s="1632">
        <v>2011</v>
      </c>
      <c r="I6376" s="1634">
        <v>644.40000000000009</v>
      </c>
      <c r="J6376" s="1632">
        <f t="shared" si="338"/>
        <v>100</v>
      </c>
      <c r="K6376" s="1634">
        <f t="shared" si="339"/>
        <v>0</v>
      </c>
      <c r="L6376" s="1632"/>
      <c r="M6376" s="1632"/>
      <c r="N6376" s="1635">
        <f t="shared" si="336"/>
        <v>0</v>
      </c>
      <c r="O6376" s="2111"/>
      <c r="P6376" s="2111"/>
      <c r="Q6376" s="2111">
        <f t="shared" si="337"/>
        <v>0</v>
      </c>
      <c r="R6376" s="2416"/>
    </row>
    <row r="6377" spans="3:18" ht="14.25" customHeight="1">
      <c r="C6377" s="1630">
        <v>17</v>
      </c>
      <c r="D6377" s="1956" t="s">
        <v>2143</v>
      </c>
      <c r="E6377" s="1631">
        <v>10</v>
      </c>
      <c r="F6377" s="1632" t="s">
        <v>508</v>
      </c>
      <c r="G6377" s="1748">
        <v>4</v>
      </c>
      <c r="H6377" s="1632">
        <v>2011</v>
      </c>
      <c r="I6377" s="1634">
        <v>1058.165</v>
      </c>
      <c r="J6377" s="1632">
        <f t="shared" si="338"/>
        <v>100</v>
      </c>
      <c r="K6377" s="1634">
        <f t="shared" si="339"/>
        <v>0</v>
      </c>
      <c r="L6377" s="1632"/>
      <c r="M6377" s="1632"/>
      <c r="N6377" s="1635">
        <f t="shared" si="336"/>
        <v>0</v>
      </c>
      <c r="O6377" s="2111"/>
      <c r="P6377" s="2111"/>
      <c r="Q6377" s="2111">
        <f t="shared" si="337"/>
        <v>0</v>
      </c>
      <c r="R6377" s="2416"/>
    </row>
    <row r="6378" spans="3:18" ht="14.25" customHeight="1">
      <c r="C6378" s="1630">
        <v>18</v>
      </c>
      <c r="D6378" s="1956" t="s">
        <v>3684</v>
      </c>
      <c r="E6378" s="1631">
        <v>10</v>
      </c>
      <c r="F6378" s="1632" t="s">
        <v>508</v>
      </c>
      <c r="G6378" s="1748">
        <v>4</v>
      </c>
      <c r="H6378" s="1632">
        <v>2011</v>
      </c>
      <c r="I6378" s="1634">
        <v>486.18392</v>
      </c>
      <c r="J6378" s="1632">
        <f t="shared" si="338"/>
        <v>100</v>
      </c>
      <c r="K6378" s="1634">
        <f t="shared" si="339"/>
        <v>0</v>
      </c>
      <c r="L6378" s="1632"/>
      <c r="M6378" s="1632"/>
      <c r="N6378" s="1635">
        <f t="shared" si="336"/>
        <v>0</v>
      </c>
      <c r="O6378" s="2111"/>
      <c r="P6378" s="2111"/>
      <c r="Q6378" s="2111">
        <f t="shared" si="337"/>
        <v>0</v>
      </c>
      <c r="R6378" s="2416"/>
    </row>
    <row r="6379" spans="3:18" ht="14.25" customHeight="1">
      <c r="C6379" s="1630">
        <v>19</v>
      </c>
      <c r="D6379" s="1956" t="s">
        <v>3685</v>
      </c>
      <c r="E6379" s="1631">
        <v>10</v>
      </c>
      <c r="F6379" s="1632" t="s">
        <v>508</v>
      </c>
      <c r="G6379" s="1748">
        <v>4</v>
      </c>
      <c r="H6379" s="1632">
        <v>2011</v>
      </c>
      <c r="I6379" s="1634">
        <v>514.78300000000002</v>
      </c>
      <c r="J6379" s="1632">
        <f t="shared" si="338"/>
        <v>100</v>
      </c>
      <c r="K6379" s="1634">
        <f t="shared" si="339"/>
        <v>0</v>
      </c>
      <c r="L6379" s="1632"/>
      <c r="M6379" s="1632"/>
      <c r="N6379" s="1635">
        <f t="shared" si="336"/>
        <v>0</v>
      </c>
      <c r="O6379" s="2111"/>
      <c r="P6379" s="2111"/>
      <c r="Q6379" s="2111">
        <f t="shared" si="337"/>
        <v>0</v>
      </c>
      <c r="R6379" s="2416"/>
    </row>
    <row r="6380" spans="3:18" ht="14.25" customHeight="1">
      <c r="C6380" s="1630">
        <v>20</v>
      </c>
      <c r="D6380" s="1956" t="s">
        <v>2146</v>
      </c>
      <c r="E6380" s="1631">
        <v>10</v>
      </c>
      <c r="F6380" s="1632" t="s">
        <v>508</v>
      </c>
      <c r="G6380" s="1748">
        <v>4</v>
      </c>
      <c r="H6380" s="1632">
        <v>2011</v>
      </c>
      <c r="I6380" s="1634">
        <v>429.09315999999995</v>
      </c>
      <c r="J6380" s="1632">
        <f t="shared" si="338"/>
        <v>100</v>
      </c>
      <c r="K6380" s="1634">
        <f t="shared" si="339"/>
        <v>0</v>
      </c>
      <c r="L6380" s="1632"/>
      <c r="M6380" s="1632"/>
      <c r="N6380" s="1635">
        <f t="shared" si="336"/>
        <v>0</v>
      </c>
      <c r="O6380" s="2111"/>
      <c r="P6380" s="2111"/>
      <c r="Q6380" s="2111">
        <f t="shared" si="337"/>
        <v>0</v>
      </c>
      <c r="R6380" s="2416"/>
    </row>
    <row r="6381" spans="3:18" ht="14.25" customHeight="1">
      <c r="C6381" s="1630">
        <v>21</v>
      </c>
      <c r="D6381" s="1956" t="s">
        <v>2147</v>
      </c>
      <c r="E6381" s="1631">
        <v>10</v>
      </c>
      <c r="F6381" s="1632" t="s">
        <v>508</v>
      </c>
      <c r="G6381" s="1748">
        <v>4</v>
      </c>
      <c r="H6381" s="1632">
        <v>2011</v>
      </c>
      <c r="I6381" s="1634">
        <v>1290.29836</v>
      </c>
      <c r="J6381" s="1632">
        <f t="shared" si="338"/>
        <v>100</v>
      </c>
      <c r="K6381" s="1634">
        <f t="shared" si="339"/>
        <v>0</v>
      </c>
      <c r="L6381" s="1632"/>
      <c r="M6381" s="1632"/>
      <c r="N6381" s="1635">
        <f t="shared" si="336"/>
        <v>0</v>
      </c>
      <c r="O6381" s="2111"/>
      <c r="P6381" s="2111"/>
      <c r="Q6381" s="2111">
        <f t="shared" si="337"/>
        <v>0</v>
      </c>
      <c r="R6381" s="2416"/>
    </row>
    <row r="6382" spans="3:18" ht="14.25" customHeight="1">
      <c r="C6382" s="1630">
        <v>22</v>
      </c>
      <c r="D6382" s="1956" t="s">
        <v>2148</v>
      </c>
      <c r="E6382" s="1631">
        <v>10</v>
      </c>
      <c r="F6382" s="1632" t="s">
        <v>508</v>
      </c>
      <c r="G6382" s="1748">
        <v>7</v>
      </c>
      <c r="H6382" s="1632">
        <v>2011</v>
      </c>
      <c r="I6382" s="1634">
        <v>2609.2699500000003</v>
      </c>
      <c r="J6382" s="1632">
        <f t="shared" si="338"/>
        <v>100</v>
      </c>
      <c r="K6382" s="1634">
        <f t="shared" si="339"/>
        <v>0</v>
      </c>
      <c r="L6382" s="1632"/>
      <c r="M6382" s="1632"/>
      <c r="N6382" s="1635">
        <f t="shared" si="336"/>
        <v>0</v>
      </c>
      <c r="O6382" s="2111"/>
      <c r="P6382" s="2111"/>
      <c r="Q6382" s="2111">
        <f t="shared" si="337"/>
        <v>0</v>
      </c>
      <c r="R6382" s="2416"/>
    </row>
    <row r="6383" spans="3:18" ht="14.25" customHeight="1">
      <c r="C6383" s="1630">
        <v>23</v>
      </c>
      <c r="D6383" s="1956" t="s">
        <v>2149</v>
      </c>
      <c r="E6383" s="1631">
        <v>10</v>
      </c>
      <c r="F6383" s="1632" t="s">
        <v>508</v>
      </c>
      <c r="G6383" s="1748">
        <v>8</v>
      </c>
      <c r="H6383" s="1632">
        <v>2011</v>
      </c>
      <c r="I6383" s="1634">
        <v>886.57071999999994</v>
      </c>
      <c r="J6383" s="1632">
        <f t="shared" si="338"/>
        <v>100</v>
      </c>
      <c r="K6383" s="1634">
        <f t="shared" si="339"/>
        <v>0</v>
      </c>
      <c r="L6383" s="1632"/>
      <c r="M6383" s="1632"/>
      <c r="N6383" s="1635">
        <f t="shared" si="336"/>
        <v>0</v>
      </c>
      <c r="O6383" s="2111"/>
      <c r="P6383" s="2111"/>
      <c r="Q6383" s="2111">
        <f t="shared" si="337"/>
        <v>0</v>
      </c>
      <c r="R6383" s="2416"/>
    </row>
    <row r="6384" spans="3:18" ht="14.25" customHeight="1">
      <c r="C6384" s="1630">
        <v>24</v>
      </c>
      <c r="D6384" s="1956" t="s">
        <v>2150</v>
      </c>
      <c r="E6384" s="1631">
        <v>10</v>
      </c>
      <c r="F6384" s="1632" t="s">
        <v>508</v>
      </c>
      <c r="G6384" s="1748">
        <v>12</v>
      </c>
      <c r="H6384" s="1632">
        <v>2011</v>
      </c>
      <c r="I6384" s="1634">
        <v>1158.26172</v>
      </c>
      <c r="J6384" s="1632">
        <f t="shared" si="338"/>
        <v>100</v>
      </c>
      <c r="K6384" s="1634">
        <f t="shared" si="339"/>
        <v>0</v>
      </c>
      <c r="L6384" s="1632"/>
      <c r="M6384" s="1632"/>
      <c r="N6384" s="1635">
        <f t="shared" si="336"/>
        <v>0</v>
      </c>
      <c r="O6384" s="2111"/>
      <c r="P6384" s="2111"/>
      <c r="Q6384" s="2111">
        <f t="shared" si="337"/>
        <v>0</v>
      </c>
      <c r="R6384" s="2416"/>
    </row>
    <row r="6385" spans="3:18" ht="14.25" customHeight="1">
      <c r="C6385" s="1630">
        <v>25</v>
      </c>
      <c r="D6385" s="1956" t="s">
        <v>2125</v>
      </c>
      <c r="E6385" s="1631">
        <v>10</v>
      </c>
      <c r="F6385" s="1632" t="s">
        <v>508</v>
      </c>
      <c r="G6385" s="1748">
        <v>5</v>
      </c>
      <c r="H6385" s="1632">
        <v>2011</v>
      </c>
      <c r="I6385" s="1634">
        <v>382.51235000000003</v>
      </c>
      <c r="J6385" s="1632">
        <f t="shared" si="338"/>
        <v>100</v>
      </c>
      <c r="K6385" s="1634">
        <f t="shared" si="339"/>
        <v>0</v>
      </c>
      <c r="L6385" s="1632"/>
      <c r="M6385" s="1632"/>
      <c r="N6385" s="1635">
        <f t="shared" si="336"/>
        <v>0</v>
      </c>
      <c r="O6385" s="2111"/>
      <c r="P6385" s="2111"/>
      <c r="Q6385" s="2111">
        <f t="shared" si="337"/>
        <v>0</v>
      </c>
      <c r="R6385" s="2416"/>
    </row>
    <row r="6386" spans="3:18" ht="14.25" customHeight="1">
      <c r="C6386" s="1630">
        <v>26</v>
      </c>
      <c r="D6386" s="1956" t="s">
        <v>2151</v>
      </c>
      <c r="E6386" s="1631">
        <v>10</v>
      </c>
      <c r="F6386" s="1632" t="s">
        <v>508</v>
      </c>
      <c r="G6386" s="1748">
        <v>20</v>
      </c>
      <c r="H6386" s="1632">
        <v>2011</v>
      </c>
      <c r="I6386" s="1634">
        <v>1616.251</v>
      </c>
      <c r="J6386" s="1632">
        <f t="shared" si="338"/>
        <v>100</v>
      </c>
      <c r="K6386" s="1634">
        <f t="shared" si="339"/>
        <v>0</v>
      </c>
      <c r="L6386" s="1632"/>
      <c r="M6386" s="1632"/>
      <c r="N6386" s="1635">
        <f t="shared" si="336"/>
        <v>0</v>
      </c>
      <c r="O6386" s="2111"/>
      <c r="P6386" s="2111"/>
      <c r="Q6386" s="2111">
        <f t="shared" si="337"/>
        <v>0</v>
      </c>
      <c r="R6386" s="2416"/>
    </row>
    <row r="6387" spans="3:18" ht="14.25" customHeight="1">
      <c r="C6387" s="1630">
        <v>27</v>
      </c>
      <c r="D6387" s="1956" t="s">
        <v>3196</v>
      </c>
      <c r="E6387" s="1631">
        <v>10</v>
      </c>
      <c r="F6387" s="1632" t="s">
        <v>508</v>
      </c>
      <c r="G6387" s="1748">
        <v>3</v>
      </c>
      <c r="H6387" s="1632">
        <v>2011</v>
      </c>
      <c r="I6387" s="1634">
        <v>225.21755999999999</v>
      </c>
      <c r="J6387" s="1632">
        <f t="shared" si="338"/>
        <v>100</v>
      </c>
      <c r="K6387" s="1634">
        <f t="shared" si="339"/>
        <v>0</v>
      </c>
      <c r="L6387" s="1632"/>
      <c r="M6387" s="1632"/>
      <c r="N6387" s="1635">
        <f t="shared" si="336"/>
        <v>0</v>
      </c>
      <c r="O6387" s="2111"/>
      <c r="P6387" s="2111"/>
      <c r="Q6387" s="2111">
        <f t="shared" si="337"/>
        <v>0</v>
      </c>
      <c r="R6387" s="2416"/>
    </row>
    <row r="6388" spans="3:18" ht="14.25" customHeight="1">
      <c r="C6388" s="1630">
        <v>28</v>
      </c>
      <c r="D6388" s="1956" t="s">
        <v>3197</v>
      </c>
      <c r="E6388" s="1631">
        <v>10</v>
      </c>
      <c r="F6388" s="1632" t="s">
        <v>508</v>
      </c>
      <c r="G6388" s="1748">
        <v>12</v>
      </c>
      <c r="H6388" s="1632">
        <v>2011</v>
      </c>
      <c r="I6388" s="1634">
        <v>900.87023999999997</v>
      </c>
      <c r="J6388" s="1632">
        <f t="shared" si="338"/>
        <v>100</v>
      </c>
      <c r="K6388" s="1634">
        <f t="shared" si="339"/>
        <v>0</v>
      </c>
      <c r="L6388" s="1632"/>
      <c r="M6388" s="1632"/>
      <c r="N6388" s="1635">
        <f t="shared" si="336"/>
        <v>0</v>
      </c>
      <c r="O6388" s="2111"/>
      <c r="P6388" s="2111"/>
      <c r="Q6388" s="2111">
        <f t="shared" si="337"/>
        <v>0</v>
      </c>
      <c r="R6388" s="2416"/>
    </row>
    <row r="6389" spans="3:18" ht="14.25" customHeight="1">
      <c r="C6389" s="1630">
        <v>29</v>
      </c>
      <c r="D6389" s="1956" t="s">
        <v>2128</v>
      </c>
      <c r="E6389" s="1631">
        <v>10</v>
      </c>
      <c r="F6389" s="1632" t="s">
        <v>508</v>
      </c>
      <c r="G6389" s="1748">
        <v>3</v>
      </c>
      <c r="H6389" s="1632">
        <v>2011</v>
      </c>
      <c r="I6389" s="1634">
        <v>783.97512000000006</v>
      </c>
      <c r="J6389" s="1632">
        <f t="shared" si="338"/>
        <v>100</v>
      </c>
      <c r="K6389" s="1634">
        <f t="shared" si="339"/>
        <v>0</v>
      </c>
      <c r="L6389" s="1632"/>
      <c r="M6389" s="1632"/>
      <c r="N6389" s="1635">
        <f t="shared" si="336"/>
        <v>0</v>
      </c>
      <c r="O6389" s="2111"/>
      <c r="P6389" s="2111"/>
      <c r="Q6389" s="2111">
        <f t="shared" si="337"/>
        <v>0</v>
      </c>
      <c r="R6389" s="2416"/>
    </row>
    <row r="6390" spans="3:18" ht="14.25" customHeight="1">
      <c r="C6390" s="1630">
        <v>30</v>
      </c>
      <c r="D6390" s="1956" t="s">
        <v>2131</v>
      </c>
      <c r="E6390" s="1631">
        <v>10</v>
      </c>
      <c r="F6390" s="1632" t="s">
        <v>508</v>
      </c>
      <c r="G6390" s="1748">
        <v>23</v>
      </c>
      <c r="H6390" s="1632">
        <v>2011</v>
      </c>
      <c r="I6390" s="1634">
        <v>6182.6794500000005</v>
      </c>
      <c r="J6390" s="1632">
        <f t="shared" si="338"/>
        <v>100</v>
      </c>
      <c r="K6390" s="1634">
        <f t="shared" si="339"/>
        <v>0</v>
      </c>
      <c r="L6390" s="1632"/>
      <c r="M6390" s="1632"/>
      <c r="N6390" s="1635">
        <f t="shared" si="336"/>
        <v>0</v>
      </c>
      <c r="O6390" s="2111"/>
      <c r="P6390" s="2111"/>
      <c r="Q6390" s="2111">
        <f t="shared" si="337"/>
        <v>0</v>
      </c>
      <c r="R6390" s="2416"/>
    </row>
    <row r="6391" spans="3:18" ht="14.25" customHeight="1">
      <c r="C6391" s="1630">
        <v>31</v>
      </c>
      <c r="D6391" s="1956" t="s">
        <v>2967</v>
      </c>
      <c r="E6391" s="1631">
        <v>10</v>
      </c>
      <c r="F6391" s="1632" t="s">
        <v>508</v>
      </c>
      <c r="G6391" s="1748">
        <v>4</v>
      </c>
      <c r="H6391" s="1632">
        <v>2011</v>
      </c>
      <c r="I6391" s="1634">
        <v>702.49576000000002</v>
      </c>
      <c r="J6391" s="1632">
        <f t="shared" si="338"/>
        <v>100</v>
      </c>
      <c r="K6391" s="1634">
        <f t="shared" si="339"/>
        <v>0</v>
      </c>
      <c r="L6391" s="1632"/>
      <c r="M6391" s="1632"/>
      <c r="N6391" s="1635">
        <f t="shared" si="336"/>
        <v>0</v>
      </c>
      <c r="O6391" s="2111"/>
      <c r="P6391" s="2111"/>
      <c r="Q6391" s="2111">
        <f t="shared" si="337"/>
        <v>0</v>
      </c>
      <c r="R6391" s="2416"/>
    </row>
    <row r="6392" spans="3:18" ht="14.25" customHeight="1">
      <c r="C6392" s="1630">
        <v>32</v>
      </c>
      <c r="D6392" s="1956" t="s">
        <v>3155</v>
      </c>
      <c r="E6392" s="1631">
        <v>10</v>
      </c>
      <c r="F6392" s="1632" t="s">
        <v>508</v>
      </c>
      <c r="G6392" s="1748">
        <v>8</v>
      </c>
      <c r="H6392" s="1632">
        <v>2011</v>
      </c>
      <c r="I6392" s="1634">
        <v>1699.2145600000001</v>
      </c>
      <c r="J6392" s="1632">
        <f t="shared" si="338"/>
        <v>100</v>
      </c>
      <c r="K6392" s="1634">
        <f t="shared" si="339"/>
        <v>0</v>
      </c>
      <c r="L6392" s="1632"/>
      <c r="M6392" s="1632"/>
      <c r="N6392" s="1635">
        <f t="shared" si="336"/>
        <v>0</v>
      </c>
      <c r="O6392" s="2111"/>
      <c r="P6392" s="2111"/>
      <c r="Q6392" s="2111">
        <f t="shared" si="337"/>
        <v>0</v>
      </c>
      <c r="R6392" s="2416"/>
    </row>
    <row r="6393" spans="3:18" ht="14.25" customHeight="1">
      <c r="C6393" s="1630">
        <v>33</v>
      </c>
      <c r="D6393" s="1956" t="s">
        <v>2156</v>
      </c>
      <c r="E6393" s="1631">
        <v>10</v>
      </c>
      <c r="F6393" s="1632" t="s">
        <v>508</v>
      </c>
      <c r="G6393" s="1748">
        <v>75</v>
      </c>
      <c r="H6393" s="1632">
        <v>2011</v>
      </c>
      <c r="I6393" s="1634">
        <v>191161.125</v>
      </c>
      <c r="J6393" s="1632">
        <f t="shared" si="338"/>
        <v>100</v>
      </c>
      <c r="K6393" s="1634">
        <f t="shared" si="339"/>
        <v>0</v>
      </c>
      <c r="L6393" s="1632"/>
      <c r="M6393" s="1632"/>
      <c r="N6393" s="1635">
        <f t="shared" si="336"/>
        <v>0</v>
      </c>
      <c r="O6393" s="2111"/>
      <c r="P6393" s="2111"/>
      <c r="Q6393" s="2111">
        <f t="shared" si="337"/>
        <v>0</v>
      </c>
      <c r="R6393" s="2416"/>
    </row>
    <row r="6394" spans="3:18" ht="14.25" customHeight="1">
      <c r="C6394" s="1630">
        <v>34</v>
      </c>
      <c r="D6394" s="1956" t="s">
        <v>2157</v>
      </c>
      <c r="E6394" s="1631">
        <v>10</v>
      </c>
      <c r="F6394" s="1632" t="s">
        <v>508</v>
      </c>
      <c r="G6394" s="1748">
        <v>24</v>
      </c>
      <c r="H6394" s="1632">
        <v>2011</v>
      </c>
      <c r="I6394" s="1634">
        <v>61161.989759999997</v>
      </c>
      <c r="J6394" s="1632">
        <f t="shared" si="338"/>
        <v>100</v>
      </c>
      <c r="K6394" s="1634">
        <f t="shared" si="339"/>
        <v>0</v>
      </c>
      <c r="L6394" s="1632"/>
      <c r="M6394" s="1632"/>
      <c r="N6394" s="1635">
        <f t="shared" ref="N6394:N6457" si="340">+L6394*M6394</f>
        <v>0</v>
      </c>
      <c r="O6394" s="2111"/>
      <c r="P6394" s="2111"/>
      <c r="Q6394" s="2111">
        <f t="shared" ref="Q6394:Q6457" si="341">+O6394*P6394</f>
        <v>0</v>
      </c>
      <c r="R6394" s="2416"/>
    </row>
    <row r="6395" spans="3:18" ht="14.25" customHeight="1">
      <c r="C6395" s="1630">
        <v>35</v>
      </c>
      <c r="D6395" s="1956" t="s">
        <v>2130</v>
      </c>
      <c r="E6395" s="1631">
        <v>10</v>
      </c>
      <c r="F6395" s="1632" t="s">
        <v>508</v>
      </c>
      <c r="G6395" s="1748">
        <v>2</v>
      </c>
      <c r="H6395" s="1632">
        <v>2011</v>
      </c>
      <c r="I6395" s="1634">
        <v>987.49674000000005</v>
      </c>
      <c r="J6395" s="1632">
        <f t="shared" si="338"/>
        <v>100</v>
      </c>
      <c r="K6395" s="1634">
        <f t="shared" si="339"/>
        <v>0</v>
      </c>
      <c r="L6395" s="1632"/>
      <c r="M6395" s="1632"/>
      <c r="N6395" s="1635">
        <f t="shared" si="340"/>
        <v>0</v>
      </c>
      <c r="O6395" s="2111"/>
      <c r="P6395" s="2111"/>
      <c r="Q6395" s="2111">
        <f t="shared" si="341"/>
        <v>0</v>
      </c>
      <c r="R6395" s="2416"/>
    </row>
    <row r="6396" spans="3:18" ht="14.25" customHeight="1">
      <c r="C6396" s="1630">
        <v>36</v>
      </c>
      <c r="D6396" s="1956" t="s">
        <v>2158</v>
      </c>
      <c r="E6396" s="1631">
        <v>10</v>
      </c>
      <c r="F6396" s="1632" t="s">
        <v>508</v>
      </c>
      <c r="G6396" s="1748">
        <v>8</v>
      </c>
      <c r="H6396" s="1632">
        <v>2011</v>
      </c>
      <c r="I6396" s="1634">
        <v>8312.483839999999</v>
      </c>
      <c r="J6396" s="1632">
        <f t="shared" si="338"/>
        <v>100</v>
      </c>
      <c r="K6396" s="1634">
        <f t="shared" si="339"/>
        <v>0</v>
      </c>
      <c r="L6396" s="1632"/>
      <c r="M6396" s="1632"/>
      <c r="N6396" s="1635">
        <f t="shared" si="340"/>
        <v>0</v>
      </c>
      <c r="O6396" s="2111"/>
      <c r="P6396" s="2111"/>
      <c r="Q6396" s="2111">
        <f t="shared" si="341"/>
        <v>0</v>
      </c>
      <c r="R6396" s="2416"/>
    </row>
    <row r="6397" spans="3:18" ht="14.25" customHeight="1">
      <c r="C6397" s="1630">
        <v>37</v>
      </c>
      <c r="D6397" s="1956" t="s">
        <v>2159</v>
      </c>
      <c r="E6397" s="1631">
        <v>10</v>
      </c>
      <c r="F6397" s="1632" t="s">
        <v>508</v>
      </c>
      <c r="G6397" s="1748">
        <v>26</v>
      </c>
      <c r="H6397" s="1632">
        <v>2011</v>
      </c>
      <c r="I6397" s="1634">
        <v>111746.23408000001</v>
      </c>
      <c r="J6397" s="1632">
        <f t="shared" si="338"/>
        <v>100</v>
      </c>
      <c r="K6397" s="1634">
        <f t="shared" si="339"/>
        <v>0</v>
      </c>
      <c r="L6397" s="1632"/>
      <c r="M6397" s="1632"/>
      <c r="N6397" s="1635">
        <f t="shared" si="340"/>
        <v>0</v>
      </c>
      <c r="O6397" s="2111"/>
      <c r="P6397" s="2111"/>
      <c r="Q6397" s="2111">
        <f t="shared" si="341"/>
        <v>0</v>
      </c>
      <c r="R6397" s="2416"/>
    </row>
    <row r="6398" spans="3:18" ht="14.25" customHeight="1">
      <c r="C6398" s="1630">
        <v>38</v>
      </c>
      <c r="D6398" s="1956" t="s">
        <v>2968</v>
      </c>
      <c r="E6398" s="1631">
        <v>10</v>
      </c>
      <c r="F6398" s="1632" t="s">
        <v>508</v>
      </c>
      <c r="G6398" s="1748">
        <v>1</v>
      </c>
      <c r="H6398" s="1632">
        <v>2016</v>
      </c>
      <c r="I6398" s="1634">
        <v>67.8</v>
      </c>
      <c r="J6398" s="1632">
        <f t="shared" si="338"/>
        <v>100</v>
      </c>
      <c r="K6398" s="1634">
        <f t="shared" si="339"/>
        <v>0</v>
      </c>
      <c r="L6398" s="1632"/>
      <c r="M6398" s="1632"/>
      <c r="N6398" s="1635">
        <f t="shared" si="340"/>
        <v>0</v>
      </c>
      <c r="O6398" s="2111"/>
      <c r="P6398" s="2111"/>
      <c r="Q6398" s="2111">
        <f t="shared" si="341"/>
        <v>0</v>
      </c>
      <c r="R6398" s="2416"/>
    </row>
    <row r="6399" spans="3:18" ht="14.25" customHeight="1">
      <c r="C6399" s="1630">
        <v>39</v>
      </c>
      <c r="D6399" s="1956" t="s">
        <v>2169</v>
      </c>
      <c r="E6399" s="1631">
        <v>10</v>
      </c>
      <c r="F6399" s="1632" t="s">
        <v>508</v>
      </c>
      <c r="G6399" s="1748">
        <v>1</v>
      </c>
      <c r="H6399" s="1632">
        <v>2019</v>
      </c>
      <c r="I6399" s="1634">
        <v>73</v>
      </c>
      <c r="J6399" s="1632">
        <f t="shared" si="338"/>
        <v>70</v>
      </c>
      <c r="K6399" s="1634">
        <f t="shared" si="339"/>
        <v>21.900000000000006</v>
      </c>
      <c r="L6399" s="1632"/>
      <c r="M6399" s="1632"/>
      <c r="N6399" s="1635">
        <f t="shared" si="340"/>
        <v>0</v>
      </c>
      <c r="O6399" s="2111"/>
      <c r="P6399" s="2111"/>
      <c r="Q6399" s="2111">
        <f t="shared" si="341"/>
        <v>0</v>
      </c>
      <c r="R6399" s="2416"/>
    </row>
    <row r="6400" spans="3:18" ht="14.25" customHeight="1">
      <c r="C6400" s="1630">
        <v>40</v>
      </c>
      <c r="D6400" s="1956" t="s">
        <v>3686</v>
      </c>
      <c r="E6400" s="1631">
        <v>10</v>
      </c>
      <c r="F6400" s="1632" t="s">
        <v>508</v>
      </c>
      <c r="G6400" s="1748">
        <v>3</v>
      </c>
      <c r="H6400" s="1632">
        <v>2020</v>
      </c>
      <c r="I6400" s="1634">
        <v>692.81999999999994</v>
      </c>
      <c r="J6400" s="1632">
        <f t="shared" ref="J6400:J6463" si="342">IF(($J$14-H6400)*J$4380&gt;100,100,($J$14-H6400)*J$4380)</f>
        <v>60</v>
      </c>
      <c r="K6400" s="1634">
        <f t="shared" si="339"/>
        <v>277.12799999999999</v>
      </c>
      <c r="L6400" s="1632"/>
      <c r="M6400" s="1632"/>
      <c r="N6400" s="1635">
        <f t="shared" si="340"/>
        <v>0</v>
      </c>
      <c r="O6400" s="2111"/>
      <c r="P6400" s="2111"/>
      <c r="Q6400" s="2111">
        <f t="shared" si="341"/>
        <v>0</v>
      </c>
      <c r="R6400" s="2416"/>
    </row>
    <row r="6401" spans="3:18" ht="14.25" customHeight="1">
      <c r="C6401" s="1630">
        <v>41</v>
      </c>
      <c r="D6401" s="1956" t="s">
        <v>2228</v>
      </c>
      <c r="E6401" s="1631">
        <v>10</v>
      </c>
      <c r="F6401" s="1632" t="s">
        <v>508</v>
      </c>
      <c r="G6401" s="1748">
        <v>8</v>
      </c>
      <c r="H6401" s="1632">
        <v>2020</v>
      </c>
      <c r="I6401" s="1634">
        <v>1015.68</v>
      </c>
      <c r="J6401" s="1632">
        <f t="shared" si="342"/>
        <v>60</v>
      </c>
      <c r="K6401" s="1634">
        <f t="shared" si="339"/>
        <v>406.27200000000005</v>
      </c>
      <c r="L6401" s="1632"/>
      <c r="M6401" s="1632"/>
      <c r="N6401" s="1635">
        <f t="shared" si="340"/>
        <v>0</v>
      </c>
      <c r="O6401" s="2111"/>
      <c r="P6401" s="2111"/>
      <c r="Q6401" s="2111">
        <f t="shared" si="341"/>
        <v>0</v>
      </c>
      <c r="R6401" s="2416"/>
    </row>
    <row r="6402" spans="3:18" ht="14.25" customHeight="1">
      <c r="C6402" s="1630">
        <v>42</v>
      </c>
      <c r="D6402" s="1956" t="s">
        <v>2606</v>
      </c>
      <c r="E6402" s="1631">
        <v>10</v>
      </c>
      <c r="F6402" s="1632" t="s">
        <v>508</v>
      </c>
      <c r="G6402" s="1748">
        <v>1</v>
      </c>
      <c r="H6402" s="1632">
        <v>2020</v>
      </c>
      <c r="I6402" s="1634">
        <v>44</v>
      </c>
      <c r="J6402" s="1632">
        <f t="shared" si="342"/>
        <v>60</v>
      </c>
      <c r="K6402" s="1634">
        <f t="shared" si="339"/>
        <v>17.600000000000001</v>
      </c>
      <c r="L6402" s="1632"/>
      <c r="M6402" s="1632"/>
      <c r="N6402" s="1635">
        <f t="shared" si="340"/>
        <v>0</v>
      </c>
      <c r="O6402" s="2111"/>
      <c r="P6402" s="2111"/>
      <c r="Q6402" s="2111">
        <f t="shared" si="341"/>
        <v>0</v>
      </c>
      <c r="R6402" s="2416"/>
    </row>
    <row r="6403" spans="3:18" ht="14.25" customHeight="1">
      <c r="C6403" s="1630">
        <v>43</v>
      </c>
      <c r="D6403" s="1956" t="s">
        <v>2160</v>
      </c>
      <c r="E6403" s="1631">
        <v>10</v>
      </c>
      <c r="F6403" s="1632" t="s">
        <v>508</v>
      </c>
      <c r="G6403" s="1748">
        <v>1</v>
      </c>
      <c r="H6403" s="1632">
        <v>2008</v>
      </c>
      <c r="I6403" s="1634">
        <v>400</v>
      </c>
      <c r="J6403" s="1632">
        <f t="shared" si="342"/>
        <v>100</v>
      </c>
      <c r="K6403" s="1634">
        <f t="shared" si="339"/>
        <v>0</v>
      </c>
      <c r="L6403" s="1632"/>
      <c r="M6403" s="1632"/>
      <c r="N6403" s="1635">
        <f t="shared" si="340"/>
        <v>0</v>
      </c>
      <c r="O6403" s="2111"/>
      <c r="P6403" s="2111"/>
      <c r="Q6403" s="2111">
        <f t="shared" si="341"/>
        <v>0</v>
      </c>
      <c r="R6403" s="2416"/>
    </row>
    <row r="6404" spans="3:18" ht="14.25" customHeight="1">
      <c r="C6404" s="1630">
        <v>44</v>
      </c>
      <c r="D6404" s="1956" t="s">
        <v>2125</v>
      </c>
      <c r="E6404" s="1631">
        <v>10</v>
      </c>
      <c r="F6404" s="1632" t="s">
        <v>508</v>
      </c>
      <c r="G6404" s="1748">
        <v>4</v>
      </c>
      <c r="H6404" s="1632">
        <v>2008</v>
      </c>
      <c r="I6404" s="1634">
        <v>720</v>
      </c>
      <c r="J6404" s="1632">
        <f t="shared" si="342"/>
        <v>100</v>
      </c>
      <c r="K6404" s="1634">
        <f t="shared" si="339"/>
        <v>0</v>
      </c>
      <c r="L6404" s="1632"/>
      <c r="M6404" s="1632"/>
      <c r="N6404" s="1635">
        <f t="shared" si="340"/>
        <v>0</v>
      </c>
      <c r="O6404" s="2111"/>
      <c r="P6404" s="2111"/>
      <c r="Q6404" s="2111">
        <f t="shared" si="341"/>
        <v>0</v>
      </c>
      <c r="R6404" s="2416"/>
    </row>
    <row r="6405" spans="3:18" ht="14.25" customHeight="1">
      <c r="C6405" s="1630">
        <v>45</v>
      </c>
      <c r="D6405" s="1956" t="s">
        <v>2125</v>
      </c>
      <c r="E6405" s="1631">
        <v>10</v>
      </c>
      <c r="F6405" s="1632" t="s">
        <v>508</v>
      </c>
      <c r="G6405" s="1748">
        <v>3</v>
      </c>
      <c r="H6405" s="1632">
        <v>2008</v>
      </c>
      <c r="I6405" s="1634">
        <v>135</v>
      </c>
      <c r="J6405" s="1632">
        <f t="shared" si="342"/>
        <v>100</v>
      </c>
      <c r="K6405" s="1634">
        <f t="shared" si="339"/>
        <v>0</v>
      </c>
      <c r="L6405" s="1632"/>
      <c r="M6405" s="1632"/>
      <c r="N6405" s="1635">
        <f t="shared" si="340"/>
        <v>0</v>
      </c>
      <c r="O6405" s="2111"/>
      <c r="P6405" s="2111"/>
      <c r="Q6405" s="2111">
        <f t="shared" si="341"/>
        <v>0</v>
      </c>
      <c r="R6405" s="2416"/>
    </row>
    <row r="6406" spans="3:18" ht="14.25" customHeight="1">
      <c r="C6406" s="1630">
        <v>46</v>
      </c>
      <c r="D6406" s="1956" t="s">
        <v>2125</v>
      </c>
      <c r="E6406" s="1631">
        <v>10</v>
      </c>
      <c r="F6406" s="1632" t="s">
        <v>508</v>
      </c>
      <c r="G6406" s="1748">
        <v>20</v>
      </c>
      <c r="H6406" s="1632">
        <v>2009</v>
      </c>
      <c r="I6406" s="1634">
        <v>1780</v>
      </c>
      <c r="J6406" s="1632">
        <f t="shared" si="342"/>
        <v>100</v>
      </c>
      <c r="K6406" s="1634">
        <f t="shared" si="339"/>
        <v>0</v>
      </c>
      <c r="L6406" s="1632"/>
      <c r="M6406" s="1632"/>
      <c r="N6406" s="1635">
        <f t="shared" si="340"/>
        <v>0</v>
      </c>
      <c r="O6406" s="2111"/>
      <c r="P6406" s="2111"/>
      <c r="Q6406" s="2111">
        <f t="shared" si="341"/>
        <v>0</v>
      </c>
      <c r="R6406" s="2416"/>
    </row>
    <row r="6407" spans="3:18" ht="14.25" customHeight="1">
      <c r="C6407" s="1630">
        <v>47</v>
      </c>
      <c r="D6407" s="1956" t="s">
        <v>2143</v>
      </c>
      <c r="E6407" s="1631">
        <v>10</v>
      </c>
      <c r="F6407" s="1632" t="s">
        <v>508</v>
      </c>
      <c r="G6407" s="1748">
        <v>1</v>
      </c>
      <c r="H6407" s="1632">
        <v>2010</v>
      </c>
      <c r="I6407" s="1634">
        <v>293.01974999999999</v>
      </c>
      <c r="J6407" s="1632">
        <f t="shared" si="342"/>
        <v>100</v>
      </c>
      <c r="K6407" s="1634">
        <f t="shared" si="339"/>
        <v>0</v>
      </c>
      <c r="L6407" s="1632"/>
      <c r="M6407" s="1632"/>
      <c r="N6407" s="1635">
        <f t="shared" si="340"/>
        <v>0</v>
      </c>
      <c r="O6407" s="2111"/>
      <c r="P6407" s="2111"/>
      <c r="Q6407" s="2111">
        <f t="shared" si="341"/>
        <v>0</v>
      </c>
      <c r="R6407" s="2416"/>
    </row>
    <row r="6408" spans="3:18" ht="14.25" customHeight="1">
      <c r="C6408" s="1630">
        <v>48</v>
      </c>
      <c r="D6408" s="1956" t="s">
        <v>3684</v>
      </c>
      <c r="E6408" s="1631">
        <v>10</v>
      </c>
      <c r="F6408" s="1632" t="s">
        <v>508</v>
      </c>
      <c r="G6408" s="1748">
        <v>1</v>
      </c>
      <c r="H6408" s="1632">
        <v>2010</v>
      </c>
      <c r="I6408" s="1634">
        <v>93.947210000000013</v>
      </c>
      <c r="J6408" s="1632">
        <f t="shared" si="342"/>
        <v>100</v>
      </c>
      <c r="K6408" s="1634">
        <f t="shared" si="339"/>
        <v>0</v>
      </c>
      <c r="L6408" s="1632"/>
      <c r="M6408" s="1632"/>
      <c r="N6408" s="1635">
        <f t="shared" si="340"/>
        <v>0</v>
      </c>
      <c r="O6408" s="2111"/>
      <c r="P6408" s="2111"/>
      <c r="Q6408" s="2111">
        <f t="shared" si="341"/>
        <v>0</v>
      </c>
      <c r="R6408" s="2416"/>
    </row>
    <row r="6409" spans="3:18" ht="14.25" customHeight="1">
      <c r="C6409" s="1630">
        <v>49</v>
      </c>
      <c r="D6409" s="1956" t="s">
        <v>3685</v>
      </c>
      <c r="E6409" s="1631">
        <v>10</v>
      </c>
      <c r="F6409" s="1632" t="s">
        <v>508</v>
      </c>
      <c r="G6409" s="1748">
        <v>1</v>
      </c>
      <c r="H6409" s="1632">
        <v>2010</v>
      </c>
      <c r="I6409" s="1634">
        <v>95.108070000000012</v>
      </c>
      <c r="J6409" s="1632">
        <f t="shared" si="342"/>
        <v>100</v>
      </c>
      <c r="K6409" s="1634">
        <f t="shared" si="339"/>
        <v>0</v>
      </c>
      <c r="L6409" s="1632"/>
      <c r="M6409" s="1632"/>
      <c r="N6409" s="1635">
        <f t="shared" si="340"/>
        <v>0</v>
      </c>
      <c r="O6409" s="2111"/>
      <c r="P6409" s="2111"/>
      <c r="Q6409" s="2111">
        <f t="shared" si="341"/>
        <v>0</v>
      </c>
      <c r="R6409" s="2416"/>
    </row>
    <row r="6410" spans="3:18" ht="14.25" customHeight="1">
      <c r="C6410" s="1630">
        <v>50</v>
      </c>
      <c r="D6410" s="1956" t="s">
        <v>3155</v>
      </c>
      <c r="E6410" s="1631">
        <v>10</v>
      </c>
      <c r="F6410" s="1632" t="s">
        <v>508</v>
      </c>
      <c r="G6410" s="1748">
        <v>1</v>
      </c>
      <c r="H6410" s="1632">
        <v>2010</v>
      </c>
      <c r="I6410" s="1634">
        <v>222.78644</v>
      </c>
      <c r="J6410" s="1632">
        <f t="shared" si="342"/>
        <v>100</v>
      </c>
      <c r="K6410" s="1634">
        <f t="shared" si="339"/>
        <v>0</v>
      </c>
      <c r="L6410" s="1632"/>
      <c r="M6410" s="1632"/>
      <c r="N6410" s="1635">
        <f t="shared" si="340"/>
        <v>0</v>
      </c>
      <c r="O6410" s="2111"/>
      <c r="P6410" s="2111"/>
      <c r="Q6410" s="2111">
        <f t="shared" si="341"/>
        <v>0</v>
      </c>
      <c r="R6410" s="2416"/>
    </row>
    <row r="6411" spans="3:18" ht="14.25" customHeight="1">
      <c r="C6411" s="1630">
        <v>51</v>
      </c>
      <c r="D6411" s="1956" t="s">
        <v>2131</v>
      </c>
      <c r="E6411" s="1631">
        <v>10</v>
      </c>
      <c r="F6411" s="1632" t="s">
        <v>508</v>
      </c>
      <c r="G6411" s="1748">
        <v>3</v>
      </c>
      <c r="H6411" s="1632">
        <v>2008</v>
      </c>
      <c r="I6411" s="1634">
        <v>120</v>
      </c>
      <c r="J6411" s="1632">
        <f t="shared" si="342"/>
        <v>100</v>
      </c>
      <c r="K6411" s="1634">
        <f t="shared" si="339"/>
        <v>0</v>
      </c>
      <c r="L6411" s="1632"/>
      <c r="M6411" s="1632"/>
      <c r="N6411" s="1635">
        <f t="shared" si="340"/>
        <v>0</v>
      </c>
      <c r="O6411" s="2111"/>
      <c r="P6411" s="2111"/>
      <c r="Q6411" s="2111">
        <f t="shared" si="341"/>
        <v>0</v>
      </c>
      <c r="R6411" s="2416"/>
    </row>
    <row r="6412" spans="3:18" ht="14.25" customHeight="1">
      <c r="C6412" s="1630">
        <v>52</v>
      </c>
      <c r="D6412" s="1956" t="s">
        <v>2151</v>
      </c>
      <c r="E6412" s="1631">
        <v>10</v>
      </c>
      <c r="F6412" s="1632" t="s">
        <v>508</v>
      </c>
      <c r="G6412" s="1748">
        <v>1</v>
      </c>
      <c r="H6412" s="1632">
        <v>2010</v>
      </c>
      <c r="I6412" s="1634">
        <v>90.471600000000009</v>
      </c>
      <c r="J6412" s="1632">
        <f t="shared" si="342"/>
        <v>100</v>
      </c>
      <c r="K6412" s="1634">
        <f t="shared" si="339"/>
        <v>0</v>
      </c>
      <c r="L6412" s="1632"/>
      <c r="M6412" s="1632"/>
      <c r="N6412" s="1635">
        <f t="shared" si="340"/>
        <v>0</v>
      </c>
      <c r="O6412" s="2111"/>
      <c r="P6412" s="2111"/>
      <c r="Q6412" s="2111">
        <f t="shared" si="341"/>
        <v>0</v>
      </c>
      <c r="R6412" s="2416"/>
    </row>
    <row r="6413" spans="3:18" ht="14.25" customHeight="1">
      <c r="C6413" s="1630">
        <v>53</v>
      </c>
      <c r="D6413" s="1956" t="s">
        <v>2129</v>
      </c>
      <c r="E6413" s="1631">
        <v>10</v>
      </c>
      <c r="F6413" s="1632" t="s">
        <v>508</v>
      </c>
      <c r="G6413" s="1748">
        <v>5</v>
      </c>
      <c r="H6413" s="1632">
        <v>2008</v>
      </c>
      <c r="I6413" s="1634">
        <v>650</v>
      </c>
      <c r="J6413" s="1632">
        <f t="shared" si="342"/>
        <v>100</v>
      </c>
      <c r="K6413" s="1634">
        <f t="shared" si="339"/>
        <v>0</v>
      </c>
      <c r="L6413" s="1632"/>
      <c r="M6413" s="1632"/>
      <c r="N6413" s="1635">
        <f t="shared" si="340"/>
        <v>0</v>
      </c>
      <c r="O6413" s="2111"/>
      <c r="P6413" s="2111"/>
      <c r="Q6413" s="2111">
        <f t="shared" si="341"/>
        <v>0</v>
      </c>
      <c r="R6413" s="2416"/>
    </row>
    <row r="6414" spans="3:18" ht="14.25" customHeight="1">
      <c r="C6414" s="1630">
        <v>54</v>
      </c>
      <c r="D6414" s="1956" t="s">
        <v>2129</v>
      </c>
      <c r="E6414" s="1631">
        <v>10</v>
      </c>
      <c r="F6414" s="1632" t="s">
        <v>508</v>
      </c>
      <c r="G6414" s="1748">
        <v>2</v>
      </c>
      <c r="H6414" s="1632">
        <v>2009</v>
      </c>
      <c r="I6414" s="1634">
        <v>212</v>
      </c>
      <c r="J6414" s="1632">
        <f t="shared" si="342"/>
        <v>100</v>
      </c>
      <c r="K6414" s="1634">
        <f t="shared" si="339"/>
        <v>0</v>
      </c>
      <c r="L6414" s="1632"/>
      <c r="M6414" s="1632"/>
      <c r="N6414" s="1635">
        <f t="shared" si="340"/>
        <v>0</v>
      </c>
      <c r="O6414" s="2111"/>
      <c r="P6414" s="2111"/>
      <c r="Q6414" s="2111">
        <f t="shared" si="341"/>
        <v>0</v>
      </c>
      <c r="R6414" s="2416"/>
    </row>
    <row r="6415" spans="3:18" ht="14.25" customHeight="1">
      <c r="C6415" s="1630">
        <v>55</v>
      </c>
      <c r="D6415" s="1956" t="s">
        <v>2131</v>
      </c>
      <c r="E6415" s="1631">
        <v>10</v>
      </c>
      <c r="F6415" s="1632" t="s">
        <v>508</v>
      </c>
      <c r="G6415" s="1748">
        <v>3</v>
      </c>
      <c r="H6415" s="1632">
        <v>2008</v>
      </c>
      <c r="I6415" s="1634">
        <v>195</v>
      </c>
      <c r="J6415" s="1632">
        <f t="shared" si="342"/>
        <v>100</v>
      </c>
      <c r="K6415" s="1634">
        <f t="shared" si="339"/>
        <v>0</v>
      </c>
      <c r="L6415" s="1632"/>
      <c r="M6415" s="1632"/>
      <c r="N6415" s="1635">
        <f t="shared" si="340"/>
        <v>0</v>
      </c>
      <c r="O6415" s="2111"/>
      <c r="P6415" s="2111"/>
      <c r="Q6415" s="2111">
        <f t="shared" si="341"/>
        <v>0</v>
      </c>
      <c r="R6415" s="2416"/>
    </row>
    <row r="6416" spans="3:18" ht="14.25" customHeight="1">
      <c r="C6416" s="1630">
        <v>56</v>
      </c>
      <c r="D6416" s="1956" t="s">
        <v>2131</v>
      </c>
      <c r="E6416" s="1631">
        <v>10</v>
      </c>
      <c r="F6416" s="1632" t="s">
        <v>508</v>
      </c>
      <c r="G6416" s="1748">
        <v>13</v>
      </c>
      <c r="H6416" s="1632">
        <v>2008</v>
      </c>
      <c r="I6416" s="1634">
        <v>1430</v>
      </c>
      <c r="J6416" s="1632">
        <f t="shared" si="342"/>
        <v>100</v>
      </c>
      <c r="K6416" s="1634">
        <f t="shared" si="339"/>
        <v>0</v>
      </c>
      <c r="L6416" s="1632"/>
      <c r="M6416" s="1632"/>
      <c r="N6416" s="1635">
        <f t="shared" si="340"/>
        <v>0</v>
      </c>
      <c r="O6416" s="2111"/>
      <c r="P6416" s="2111"/>
      <c r="Q6416" s="2111">
        <f t="shared" si="341"/>
        <v>0</v>
      </c>
      <c r="R6416" s="2416"/>
    </row>
    <row r="6417" spans="3:18" ht="14.25" customHeight="1">
      <c r="C6417" s="1630">
        <v>57</v>
      </c>
      <c r="D6417" s="1956" t="s">
        <v>2131</v>
      </c>
      <c r="E6417" s="1631">
        <v>10</v>
      </c>
      <c r="F6417" s="1632" t="s">
        <v>508</v>
      </c>
      <c r="G6417" s="1748">
        <v>9</v>
      </c>
      <c r="H6417" s="1632">
        <v>2009</v>
      </c>
      <c r="I6417" s="1634">
        <v>711</v>
      </c>
      <c r="J6417" s="1632">
        <f t="shared" si="342"/>
        <v>100</v>
      </c>
      <c r="K6417" s="1634">
        <f t="shared" si="339"/>
        <v>0</v>
      </c>
      <c r="L6417" s="1632"/>
      <c r="M6417" s="1632"/>
      <c r="N6417" s="1635">
        <f t="shared" si="340"/>
        <v>0</v>
      </c>
      <c r="O6417" s="2111"/>
      <c r="P6417" s="2111"/>
      <c r="Q6417" s="2111">
        <f t="shared" si="341"/>
        <v>0</v>
      </c>
      <c r="R6417" s="2416"/>
    </row>
    <row r="6418" spans="3:18" ht="14.25" customHeight="1">
      <c r="C6418" s="1630">
        <v>58</v>
      </c>
      <c r="D6418" s="1956" t="s">
        <v>2128</v>
      </c>
      <c r="E6418" s="1631">
        <v>10</v>
      </c>
      <c r="F6418" s="1632" t="s">
        <v>508</v>
      </c>
      <c r="G6418" s="1748">
        <v>3</v>
      </c>
      <c r="H6418" s="1632">
        <v>2008</v>
      </c>
      <c r="I6418" s="1634">
        <v>270</v>
      </c>
      <c r="J6418" s="1632">
        <f t="shared" si="342"/>
        <v>100</v>
      </c>
      <c r="K6418" s="1634">
        <f t="shared" si="339"/>
        <v>0</v>
      </c>
      <c r="L6418" s="1632"/>
      <c r="M6418" s="1632"/>
      <c r="N6418" s="1635">
        <f t="shared" si="340"/>
        <v>0</v>
      </c>
      <c r="O6418" s="2111"/>
      <c r="P6418" s="2111"/>
      <c r="Q6418" s="2111">
        <f t="shared" si="341"/>
        <v>0</v>
      </c>
      <c r="R6418" s="2416"/>
    </row>
    <row r="6419" spans="3:18" ht="14.25" customHeight="1">
      <c r="C6419" s="1630">
        <v>59</v>
      </c>
      <c r="D6419" s="1956" t="s">
        <v>2124</v>
      </c>
      <c r="E6419" s="1631">
        <v>10</v>
      </c>
      <c r="F6419" s="1632" t="s">
        <v>508</v>
      </c>
      <c r="G6419" s="1748">
        <v>2</v>
      </c>
      <c r="H6419" s="1632">
        <v>2008</v>
      </c>
      <c r="I6419" s="1634">
        <v>300</v>
      </c>
      <c r="J6419" s="1632">
        <f t="shared" si="342"/>
        <v>100</v>
      </c>
      <c r="K6419" s="1634">
        <f t="shared" si="339"/>
        <v>0</v>
      </c>
      <c r="L6419" s="1632"/>
      <c r="M6419" s="1632"/>
      <c r="N6419" s="1635">
        <f t="shared" si="340"/>
        <v>0</v>
      </c>
      <c r="O6419" s="2111"/>
      <c r="P6419" s="2111"/>
      <c r="Q6419" s="2111">
        <f t="shared" si="341"/>
        <v>0</v>
      </c>
      <c r="R6419" s="2416"/>
    </row>
    <row r="6420" spans="3:18" ht="14.25" customHeight="1">
      <c r="C6420" s="1630">
        <v>60</v>
      </c>
      <c r="D6420" s="1956" t="s">
        <v>2129</v>
      </c>
      <c r="E6420" s="1631">
        <v>10</v>
      </c>
      <c r="F6420" s="1632" t="s">
        <v>508</v>
      </c>
      <c r="G6420" s="1748">
        <v>8</v>
      </c>
      <c r="H6420" s="1632">
        <v>2008</v>
      </c>
      <c r="I6420" s="1634">
        <v>800</v>
      </c>
      <c r="J6420" s="1632">
        <f t="shared" si="342"/>
        <v>100</v>
      </c>
      <c r="K6420" s="1634">
        <f t="shared" ref="K6420:K6483" si="343">IF(J6420=100,0,I6420-I6420*J6420%)</f>
        <v>0</v>
      </c>
      <c r="L6420" s="1632"/>
      <c r="M6420" s="1632"/>
      <c r="N6420" s="1635">
        <f t="shared" si="340"/>
        <v>0</v>
      </c>
      <c r="O6420" s="2111"/>
      <c r="P6420" s="2111"/>
      <c r="Q6420" s="2111">
        <f t="shared" si="341"/>
        <v>0</v>
      </c>
      <c r="R6420" s="2416"/>
    </row>
    <row r="6421" spans="3:18" ht="14.25" customHeight="1">
      <c r="C6421" s="1630">
        <v>61</v>
      </c>
      <c r="D6421" s="1956" t="s">
        <v>2129</v>
      </c>
      <c r="E6421" s="1631">
        <v>10</v>
      </c>
      <c r="F6421" s="1632" t="s">
        <v>508</v>
      </c>
      <c r="G6421" s="1748">
        <v>5</v>
      </c>
      <c r="H6421" s="1632">
        <v>2008</v>
      </c>
      <c r="I6421" s="1634">
        <v>580</v>
      </c>
      <c r="J6421" s="1632">
        <f t="shared" si="342"/>
        <v>100</v>
      </c>
      <c r="K6421" s="1634">
        <f t="shared" si="343"/>
        <v>0</v>
      </c>
      <c r="L6421" s="1632"/>
      <c r="M6421" s="1632"/>
      <c r="N6421" s="1635">
        <f t="shared" si="340"/>
        <v>0</v>
      </c>
      <c r="O6421" s="2111"/>
      <c r="P6421" s="2111"/>
      <c r="Q6421" s="2111">
        <f t="shared" si="341"/>
        <v>0</v>
      </c>
      <c r="R6421" s="2416"/>
    </row>
    <row r="6422" spans="3:18" ht="14.25" customHeight="1">
      <c r="C6422" s="1630">
        <v>62</v>
      </c>
      <c r="D6422" s="1956" t="s">
        <v>2122</v>
      </c>
      <c r="E6422" s="1631">
        <v>10</v>
      </c>
      <c r="F6422" s="1632" t="s">
        <v>508</v>
      </c>
      <c r="G6422" s="1748">
        <v>2</v>
      </c>
      <c r="H6422" s="1632">
        <v>2009</v>
      </c>
      <c r="I6422" s="1634">
        <v>100</v>
      </c>
      <c r="J6422" s="1632">
        <f t="shared" si="342"/>
        <v>100</v>
      </c>
      <c r="K6422" s="1634">
        <f t="shared" si="343"/>
        <v>0</v>
      </c>
      <c r="L6422" s="1632"/>
      <c r="M6422" s="1632"/>
      <c r="N6422" s="1635">
        <f t="shared" si="340"/>
        <v>0</v>
      </c>
      <c r="O6422" s="2111"/>
      <c r="P6422" s="2111"/>
      <c r="Q6422" s="2111">
        <f t="shared" si="341"/>
        <v>0</v>
      </c>
      <c r="R6422" s="2416"/>
    </row>
    <row r="6423" spans="3:18" ht="14.25" customHeight="1">
      <c r="C6423" s="1630">
        <v>63</v>
      </c>
      <c r="D6423" s="1956" t="s">
        <v>3155</v>
      </c>
      <c r="E6423" s="1631">
        <v>10</v>
      </c>
      <c r="F6423" s="1632" t="s">
        <v>508</v>
      </c>
      <c r="G6423" s="1748">
        <v>1</v>
      </c>
      <c r="H6423" s="1632">
        <v>2010</v>
      </c>
      <c r="I6423" s="1634">
        <v>222.78648999999999</v>
      </c>
      <c r="J6423" s="1632">
        <f t="shared" si="342"/>
        <v>100</v>
      </c>
      <c r="K6423" s="1634">
        <f t="shared" si="343"/>
        <v>0</v>
      </c>
      <c r="L6423" s="1632"/>
      <c r="M6423" s="1632"/>
      <c r="N6423" s="1635">
        <f t="shared" si="340"/>
        <v>0</v>
      </c>
      <c r="O6423" s="2111"/>
      <c r="P6423" s="2111"/>
      <c r="Q6423" s="2111">
        <f t="shared" si="341"/>
        <v>0</v>
      </c>
      <c r="R6423" s="2416"/>
    </row>
    <row r="6424" spans="3:18" ht="14.25" customHeight="1">
      <c r="C6424" s="1630">
        <v>64</v>
      </c>
      <c r="D6424" s="1956" t="s">
        <v>2143</v>
      </c>
      <c r="E6424" s="1631">
        <v>10</v>
      </c>
      <c r="F6424" s="1632" t="s">
        <v>508</v>
      </c>
      <c r="G6424" s="1748">
        <v>2</v>
      </c>
      <c r="H6424" s="1632">
        <v>2010</v>
      </c>
      <c r="I6424" s="1634">
        <v>586.03949999999998</v>
      </c>
      <c r="J6424" s="1632">
        <f t="shared" si="342"/>
        <v>100</v>
      </c>
      <c r="K6424" s="1634">
        <f t="shared" si="343"/>
        <v>0</v>
      </c>
      <c r="L6424" s="1632"/>
      <c r="M6424" s="1632"/>
      <c r="N6424" s="1635">
        <f t="shared" si="340"/>
        <v>0</v>
      </c>
      <c r="O6424" s="2111"/>
      <c r="P6424" s="2111"/>
      <c r="Q6424" s="2111">
        <f t="shared" si="341"/>
        <v>0</v>
      </c>
      <c r="R6424" s="2416"/>
    </row>
    <row r="6425" spans="3:18" ht="14.25" customHeight="1">
      <c r="C6425" s="1630">
        <v>65</v>
      </c>
      <c r="D6425" s="1956" t="s">
        <v>3684</v>
      </c>
      <c r="E6425" s="1631">
        <v>10</v>
      </c>
      <c r="F6425" s="1632" t="s">
        <v>508</v>
      </c>
      <c r="G6425" s="1748">
        <v>2</v>
      </c>
      <c r="H6425" s="1632">
        <v>2010</v>
      </c>
      <c r="I6425" s="1634">
        <v>187.89442000000003</v>
      </c>
      <c r="J6425" s="1632">
        <f t="shared" si="342"/>
        <v>100</v>
      </c>
      <c r="K6425" s="1634">
        <f t="shared" si="343"/>
        <v>0</v>
      </c>
      <c r="L6425" s="1632"/>
      <c r="M6425" s="1632"/>
      <c r="N6425" s="1635">
        <f t="shared" si="340"/>
        <v>0</v>
      </c>
      <c r="O6425" s="2111"/>
      <c r="P6425" s="2111"/>
      <c r="Q6425" s="2111">
        <f t="shared" si="341"/>
        <v>0</v>
      </c>
      <c r="R6425" s="2416"/>
    </row>
    <row r="6426" spans="3:18" ht="14.25" customHeight="1">
      <c r="C6426" s="1630">
        <v>66</v>
      </c>
      <c r="D6426" s="1956" t="s">
        <v>3685</v>
      </c>
      <c r="E6426" s="1631">
        <v>10</v>
      </c>
      <c r="F6426" s="1632" t="s">
        <v>508</v>
      </c>
      <c r="G6426" s="1748">
        <v>2</v>
      </c>
      <c r="H6426" s="1632">
        <v>2010</v>
      </c>
      <c r="I6426" s="1634">
        <v>190.21614000000002</v>
      </c>
      <c r="J6426" s="1632">
        <f t="shared" si="342"/>
        <v>100</v>
      </c>
      <c r="K6426" s="1634">
        <f t="shared" si="343"/>
        <v>0</v>
      </c>
      <c r="L6426" s="1632"/>
      <c r="M6426" s="1632"/>
      <c r="N6426" s="1635">
        <f t="shared" si="340"/>
        <v>0</v>
      </c>
      <c r="O6426" s="2111"/>
      <c r="P6426" s="2111"/>
      <c r="Q6426" s="2111">
        <f t="shared" si="341"/>
        <v>0</v>
      </c>
      <c r="R6426" s="2416"/>
    </row>
    <row r="6427" spans="3:18" ht="14.25" customHeight="1">
      <c r="C6427" s="1630">
        <v>67</v>
      </c>
      <c r="D6427" s="1956" t="s">
        <v>2146</v>
      </c>
      <c r="E6427" s="1631">
        <v>10</v>
      </c>
      <c r="F6427" s="1632" t="s">
        <v>508</v>
      </c>
      <c r="G6427" s="1748">
        <v>3</v>
      </c>
      <c r="H6427" s="1632">
        <v>2010</v>
      </c>
      <c r="I6427" s="1634">
        <v>360.04299000000003</v>
      </c>
      <c r="J6427" s="1632">
        <f t="shared" si="342"/>
        <v>100</v>
      </c>
      <c r="K6427" s="1634">
        <f t="shared" si="343"/>
        <v>0</v>
      </c>
      <c r="L6427" s="1632"/>
      <c r="M6427" s="1632"/>
      <c r="N6427" s="1635">
        <f t="shared" si="340"/>
        <v>0</v>
      </c>
      <c r="O6427" s="2111"/>
      <c r="P6427" s="2111"/>
      <c r="Q6427" s="2111">
        <f t="shared" si="341"/>
        <v>0</v>
      </c>
      <c r="R6427" s="2416"/>
    </row>
    <row r="6428" spans="3:18" ht="14.25" customHeight="1">
      <c r="C6428" s="1630">
        <v>68</v>
      </c>
      <c r="D6428" s="1956" t="s">
        <v>2147</v>
      </c>
      <c r="E6428" s="1631">
        <v>10</v>
      </c>
      <c r="F6428" s="1632" t="s">
        <v>508</v>
      </c>
      <c r="G6428" s="1748">
        <v>3</v>
      </c>
      <c r="H6428" s="1632">
        <v>2010</v>
      </c>
      <c r="I6428" s="1634">
        <v>928.30602000000022</v>
      </c>
      <c r="J6428" s="1632">
        <f t="shared" si="342"/>
        <v>100</v>
      </c>
      <c r="K6428" s="1634">
        <f t="shared" si="343"/>
        <v>0</v>
      </c>
      <c r="L6428" s="1632"/>
      <c r="M6428" s="1632"/>
      <c r="N6428" s="1635">
        <f t="shared" si="340"/>
        <v>0</v>
      </c>
      <c r="O6428" s="2111"/>
      <c r="P6428" s="2111"/>
      <c r="Q6428" s="2111">
        <f t="shared" si="341"/>
        <v>0</v>
      </c>
      <c r="R6428" s="2416"/>
    </row>
    <row r="6429" spans="3:18" ht="14.25" customHeight="1">
      <c r="C6429" s="1630">
        <v>69</v>
      </c>
      <c r="D6429" s="1956" t="s">
        <v>2148</v>
      </c>
      <c r="E6429" s="1631">
        <v>10</v>
      </c>
      <c r="F6429" s="1632" t="s">
        <v>508</v>
      </c>
      <c r="G6429" s="1748">
        <v>6</v>
      </c>
      <c r="H6429" s="1632">
        <v>2010</v>
      </c>
      <c r="I6429" s="1634">
        <v>2231.9784599999998</v>
      </c>
      <c r="J6429" s="1632">
        <f t="shared" si="342"/>
        <v>100</v>
      </c>
      <c r="K6429" s="1634">
        <f t="shared" si="343"/>
        <v>0</v>
      </c>
      <c r="L6429" s="1632"/>
      <c r="M6429" s="1632"/>
      <c r="N6429" s="1635">
        <f t="shared" si="340"/>
        <v>0</v>
      </c>
      <c r="O6429" s="2111"/>
      <c r="P6429" s="2111"/>
      <c r="Q6429" s="2111">
        <f t="shared" si="341"/>
        <v>0</v>
      </c>
      <c r="R6429" s="2416"/>
    </row>
    <row r="6430" spans="3:18" ht="14.25" customHeight="1">
      <c r="C6430" s="1630">
        <v>70</v>
      </c>
      <c r="D6430" s="1956" t="s">
        <v>2149</v>
      </c>
      <c r="E6430" s="1631">
        <v>10</v>
      </c>
      <c r="F6430" s="1632" t="s">
        <v>508</v>
      </c>
      <c r="G6430" s="1748">
        <v>8</v>
      </c>
      <c r="H6430" s="1632">
        <v>2010</v>
      </c>
      <c r="I6430" s="1634">
        <v>834.99248</v>
      </c>
      <c r="J6430" s="1632">
        <f t="shared" si="342"/>
        <v>100</v>
      </c>
      <c r="K6430" s="1634">
        <f t="shared" si="343"/>
        <v>0</v>
      </c>
      <c r="L6430" s="1632"/>
      <c r="M6430" s="1632"/>
      <c r="N6430" s="1635">
        <f t="shared" si="340"/>
        <v>0</v>
      </c>
      <c r="O6430" s="2111"/>
      <c r="P6430" s="2111"/>
      <c r="Q6430" s="2111">
        <f t="shared" si="341"/>
        <v>0</v>
      </c>
      <c r="R6430" s="2416"/>
    </row>
    <row r="6431" spans="3:18" ht="14.25" customHeight="1">
      <c r="C6431" s="1630">
        <v>71</v>
      </c>
      <c r="D6431" s="1956" t="s">
        <v>2150</v>
      </c>
      <c r="E6431" s="1631">
        <v>10</v>
      </c>
      <c r="F6431" s="1632" t="s">
        <v>508</v>
      </c>
      <c r="G6431" s="1748">
        <v>12</v>
      </c>
      <c r="H6431" s="1632">
        <v>2010</v>
      </c>
      <c r="I6431" s="1634">
        <v>993.90300000000002</v>
      </c>
      <c r="J6431" s="1632">
        <f t="shared" si="342"/>
        <v>100</v>
      </c>
      <c r="K6431" s="1634">
        <f t="shared" si="343"/>
        <v>0</v>
      </c>
      <c r="L6431" s="1632"/>
      <c r="M6431" s="1632"/>
      <c r="N6431" s="1635">
        <f t="shared" si="340"/>
        <v>0</v>
      </c>
      <c r="O6431" s="2111"/>
      <c r="P6431" s="2111"/>
      <c r="Q6431" s="2111">
        <f t="shared" si="341"/>
        <v>0</v>
      </c>
      <c r="R6431" s="2416"/>
    </row>
    <row r="6432" spans="3:18" ht="14.25" customHeight="1">
      <c r="C6432" s="1630">
        <v>72</v>
      </c>
      <c r="D6432" s="1956" t="s">
        <v>2125</v>
      </c>
      <c r="E6432" s="1631">
        <v>10</v>
      </c>
      <c r="F6432" s="1632" t="s">
        <v>508</v>
      </c>
      <c r="G6432" s="1748">
        <v>5</v>
      </c>
      <c r="H6432" s="1632">
        <v>2010</v>
      </c>
      <c r="I6432" s="1634">
        <v>396.74815000000001</v>
      </c>
      <c r="J6432" s="1632">
        <f t="shared" si="342"/>
        <v>100</v>
      </c>
      <c r="K6432" s="1634">
        <f t="shared" si="343"/>
        <v>0</v>
      </c>
      <c r="L6432" s="1632"/>
      <c r="M6432" s="1632"/>
      <c r="N6432" s="1635">
        <f t="shared" si="340"/>
        <v>0</v>
      </c>
      <c r="O6432" s="2111"/>
      <c r="P6432" s="2111"/>
      <c r="Q6432" s="2111">
        <f t="shared" si="341"/>
        <v>0</v>
      </c>
      <c r="R6432" s="2416"/>
    </row>
    <row r="6433" spans="3:18" ht="14.25" customHeight="1">
      <c r="C6433" s="1630">
        <v>73</v>
      </c>
      <c r="D6433" s="1956" t="s">
        <v>2151</v>
      </c>
      <c r="E6433" s="1631">
        <v>10</v>
      </c>
      <c r="F6433" s="1632" t="s">
        <v>508</v>
      </c>
      <c r="G6433" s="1748">
        <v>16</v>
      </c>
      <c r="H6433" s="1632">
        <v>2010</v>
      </c>
      <c r="I6433" s="1634">
        <v>1447.5456000000001</v>
      </c>
      <c r="J6433" s="1632">
        <f t="shared" si="342"/>
        <v>100</v>
      </c>
      <c r="K6433" s="1634">
        <f t="shared" si="343"/>
        <v>0</v>
      </c>
      <c r="L6433" s="1632"/>
      <c r="M6433" s="1632"/>
      <c r="N6433" s="1635">
        <f t="shared" si="340"/>
        <v>0</v>
      </c>
      <c r="O6433" s="2111"/>
      <c r="P6433" s="2111"/>
      <c r="Q6433" s="2111">
        <f t="shared" si="341"/>
        <v>0</v>
      </c>
      <c r="R6433" s="2416"/>
    </row>
    <row r="6434" spans="3:18" ht="14.25" customHeight="1">
      <c r="C6434" s="1630">
        <v>74</v>
      </c>
      <c r="D6434" s="1956" t="s">
        <v>3196</v>
      </c>
      <c r="E6434" s="1631">
        <v>10</v>
      </c>
      <c r="F6434" s="1632" t="s">
        <v>508</v>
      </c>
      <c r="G6434" s="1748">
        <v>3</v>
      </c>
      <c r="H6434" s="1632">
        <v>2010</v>
      </c>
      <c r="I6434" s="1634">
        <v>227.62206</v>
      </c>
      <c r="J6434" s="1632">
        <f t="shared" si="342"/>
        <v>100</v>
      </c>
      <c r="K6434" s="1634">
        <f t="shared" si="343"/>
        <v>0</v>
      </c>
      <c r="L6434" s="1632"/>
      <c r="M6434" s="1632"/>
      <c r="N6434" s="1635">
        <f t="shared" si="340"/>
        <v>0</v>
      </c>
      <c r="O6434" s="2111"/>
      <c r="P6434" s="2111"/>
      <c r="Q6434" s="2111">
        <f t="shared" si="341"/>
        <v>0</v>
      </c>
      <c r="R6434" s="2416"/>
    </row>
    <row r="6435" spans="3:18" ht="14.25" customHeight="1">
      <c r="C6435" s="1630">
        <v>75</v>
      </c>
      <c r="D6435" s="1956" t="s">
        <v>3197</v>
      </c>
      <c r="E6435" s="1631">
        <v>10</v>
      </c>
      <c r="F6435" s="1632" t="s">
        <v>508</v>
      </c>
      <c r="G6435" s="1748">
        <v>12</v>
      </c>
      <c r="H6435" s="1632">
        <v>2010</v>
      </c>
      <c r="I6435" s="1634">
        <v>910.48824000000002</v>
      </c>
      <c r="J6435" s="1632">
        <f t="shared" si="342"/>
        <v>100</v>
      </c>
      <c r="K6435" s="1634">
        <f t="shared" si="343"/>
        <v>0</v>
      </c>
      <c r="L6435" s="1632"/>
      <c r="M6435" s="1632"/>
      <c r="N6435" s="1635">
        <f t="shared" si="340"/>
        <v>0</v>
      </c>
      <c r="O6435" s="2111"/>
      <c r="P6435" s="2111"/>
      <c r="Q6435" s="2111">
        <f t="shared" si="341"/>
        <v>0</v>
      </c>
      <c r="R6435" s="2416"/>
    </row>
    <row r="6436" spans="3:18" ht="14.25" customHeight="1">
      <c r="C6436" s="1630">
        <v>76</v>
      </c>
      <c r="D6436" s="1956" t="s">
        <v>2128</v>
      </c>
      <c r="E6436" s="1631">
        <v>10</v>
      </c>
      <c r="F6436" s="1632" t="s">
        <v>508</v>
      </c>
      <c r="G6436" s="1748">
        <v>3</v>
      </c>
      <c r="H6436" s="1632">
        <v>2010</v>
      </c>
      <c r="I6436" s="1634">
        <v>740.62281000000007</v>
      </c>
      <c r="J6436" s="1632">
        <f t="shared" si="342"/>
        <v>100</v>
      </c>
      <c r="K6436" s="1634">
        <f t="shared" si="343"/>
        <v>0</v>
      </c>
      <c r="L6436" s="1632"/>
      <c r="M6436" s="1632"/>
      <c r="N6436" s="1635">
        <f t="shared" si="340"/>
        <v>0</v>
      </c>
      <c r="O6436" s="2111"/>
      <c r="P6436" s="2111"/>
      <c r="Q6436" s="2111">
        <f t="shared" si="341"/>
        <v>0</v>
      </c>
      <c r="R6436" s="2416"/>
    </row>
    <row r="6437" spans="3:18" ht="14.25" customHeight="1">
      <c r="C6437" s="1630">
        <v>77</v>
      </c>
      <c r="D6437" s="1956" t="s">
        <v>2131</v>
      </c>
      <c r="E6437" s="1631">
        <v>10</v>
      </c>
      <c r="F6437" s="1632" t="s">
        <v>508</v>
      </c>
      <c r="G6437" s="1748">
        <v>17</v>
      </c>
      <c r="H6437" s="1632">
        <v>2010</v>
      </c>
      <c r="I6437" s="1634">
        <v>4255.9481299999998</v>
      </c>
      <c r="J6437" s="1632">
        <f t="shared" si="342"/>
        <v>100</v>
      </c>
      <c r="K6437" s="1634">
        <f t="shared" si="343"/>
        <v>0</v>
      </c>
      <c r="L6437" s="1632"/>
      <c r="M6437" s="1632"/>
      <c r="N6437" s="1635">
        <f t="shared" si="340"/>
        <v>0</v>
      </c>
      <c r="O6437" s="2111"/>
      <c r="P6437" s="2111"/>
      <c r="Q6437" s="2111">
        <f t="shared" si="341"/>
        <v>0</v>
      </c>
      <c r="R6437" s="2416"/>
    </row>
    <row r="6438" spans="3:18" ht="14.25" customHeight="1">
      <c r="C6438" s="1630">
        <v>78</v>
      </c>
      <c r="D6438" s="1956" t="s">
        <v>2967</v>
      </c>
      <c r="E6438" s="1631">
        <v>10</v>
      </c>
      <c r="F6438" s="1632" t="s">
        <v>508</v>
      </c>
      <c r="G6438" s="1748">
        <v>5</v>
      </c>
      <c r="H6438" s="1632">
        <v>2010</v>
      </c>
      <c r="I6438" s="1634">
        <v>869.43180000000007</v>
      </c>
      <c r="J6438" s="1632">
        <f t="shared" si="342"/>
        <v>100</v>
      </c>
      <c r="K6438" s="1634">
        <f t="shared" si="343"/>
        <v>0</v>
      </c>
      <c r="L6438" s="1632"/>
      <c r="M6438" s="1632"/>
      <c r="N6438" s="1635">
        <f t="shared" si="340"/>
        <v>0</v>
      </c>
      <c r="O6438" s="2111"/>
      <c r="P6438" s="2111"/>
      <c r="Q6438" s="2111">
        <f t="shared" si="341"/>
        <v>0</v>
      </c>
      <c r="R6438" s="2416"/>
    </row>
    <row r="6439" spans="3:18" ht="14.25" customHeight="1">
      <c r="C6439" s="1630">
        <v>79</v>
      </c>
      <c r="D6439" s="1956" t="s">
        <v>2155</v>
      </c>
      <c r="E6439" s="1631">
        <v>10</v>
      </c>
      <c r="F6439" s="1632" t="s">
        <v>508</v>
      </c>
      <c r="G6439" s="1748">
        <v>3</v>
      </c>
      <c r="H6439" s="1632">
        <v>2010</v>
      </c>
      <c r="I6439" s="1634">
        <v>668.35932000000003</v>
      </c>
      <c r="J6439" s="1632">
        <f t="shared" si="342"/>
        <v>100</v>
      </c>
      <c r="K6439" s="1634">
        <f t="shared" si="343"/>
        <v>0</v>
      </c>
      <c r="L6439" s="1632"/>
      <c r="M6439" s="1632"/>
      <c r="N6439" s="1635">
        <f t="shared" si="340"/>
        <v>0</v>
      </c>
      <c r="O6439" s="2111"/>
      <c r="P6439" s="2111"/>
      <c r="Q6439" s="2111">
        <f t="shared" si="341"/>
        <v>0</v>
      </c>
      <c r="R6439" s="2416"/>
    </row>
    <row r="6440" spans="3:18" ht="14.25" customHeight="1">
      <c r="C6440" s="1630">
        <v>80</v>
      </c>
      <c r="D6440" s="1956" t="s">
        <v>2156</v>
      </c>
      <c r="E6440" s="1631">
        <v>10</v>
      </c>
      <c r="F6440" s="1632" t="s">
        <v>508</v>
      </c>
      <c r="G6440" s="1748">
        <v>80</v>
      </c>
      <c r="H6440" s="1632">
        <v>2010</v>
      </c>
      <c r="I6440" s="1634">
        <v>3070.3104399999997</v>
      </c>
      <c r="J6440" s="1632">
        <f t="shared" si="342"/>
        <v>100</v>
      </c>
      <c r="K6440" s="1634">
        <f t="shared" si="343"/>
        <v>0</v>
      </c>
      <c r="L6440" s="1632"/>
      <c r="M6440" s="1632"/>
      <c r="N6440" s="1635">
        <f t="shared" si="340"/>
        <v>0</v>
      </c>
      <c r="O6440" s="2111"/>
      <c r="P6440" s="2111"/>
      <c r="Q6440" s="2111">
        <f t="shared" si="341"/>
        <v>0</v>
      </c>
      <c r="R6440" s="2416"/>
    </row>
    <row r="6441" spans="3:18" ht="14.25" customHeight="1">
      <c r="C6441" s="1630">
        <v>81</v>
      </c>
      <c r="D6441" s="1956" t="s">
        <v>2157</v>
      </c>
      <c r="E6441" s="1631">
        <v>10</v>
      </c>
      <c r="F6441" s="1632" t="s">
        <v>508</v>
      </c>
      <c r="G6441" s="1748">
        <v>20</v>
      </c>
      <c r="H6441" s="1632">
        <v>2010</v>
      </c>
      <c r="I6441" s="1634">
        <v>1922.7950000000001</v>
      </c>
      <c r="J6441" s="1632">
        <f t="shared" si="342"/>
        <v>100</v>
      </c>
      <c r="K6441" s="1634">
        <f t="shared" si="343"/>
        <v>0</v>
      </c>
      <c r="L6441" s="1632"/>
      <c r="M6441" s="1632"/>
      <c r="N6441" s="1635">
        <f t="shared" si="340"/>
        <v>0</v>
      </c>
      <c r="O6441" s="2111"/>
      <c r="P6441" s="2111"/>
      <c r="Q6441" s="2111">
        <f t="shared" si="341"/>
        <v>0</v>
      </c>
      <c r="R6441" s="2416"/>
    </row>
    <row r="6442" spans="3:18" ht="14.25" customHeight="1">
      <c r="C6442" s="1630">
        <v>82</v>
      </c>
      <c r="D6442" s="1956" t="s">
        <v>2130</v>
      </c>
      <c r="E6442" s="1631">
        <v>10</v>
      </c>
      <c r="F6442" s="1632" t="s">
        <v>508</v>
      </c>
      <c r="G6442" s="1748">
        <v>3</v>
      </c>
      <c r="H6442" s="1632">
        <v>2010</v>
      </c>
      <c r="I6442" s="1634">
        <v>1607.7940800000001</v>
      </c>
      <c r="J6442" s="1632">
        <f t="shared" si="342"/>
        <v>100</v>
      </c>
      <c r="K6442" s="1634">
        <f t="shared" si="343"/>
        <v>0</v>
      </c>
      <c r="L6442" s="1632"/>
      <c r="M6442" s="1632"/>
      <c r="N6442" s="1635">
        <f t="shared" si="340"/>
        <v>0</v>
      </c>
      <c r="O6442" s="2111"/>
      <c r="P6442" s="2111"/>
      <c r="Q6442" s="2111">
        <f t="shared" si="341"/>
        <v>0</v>
      </c>
      <c r="R6442" s="2416"/>
    </row>
    <row r="6443" spans="3:18" ht="14.25" customHeight="1">
      <c r="C6443" s="1630">
        <v>83</v>
      </c>
      <c r="D6443" s="1956" t="s">
        <v>3687</v>
      </c>
      <c r="E6443" s="1631">
        <v>10</v>
      </c>
      <c r="F6443" s="1632" t="s">
        <v>508</v>
      </c>
      <c r="G6443" s="1748">
        <v>4</v>
      </c>
      <c r="H6443" s="1632">
        <v>2010</v>
      </c>
      <c r="I6443" s="1634">
        <v>451.35111999999998</v>
      </c>
      <c r="J6443" s="1632">
        <f t="shared" si="342"/>
        <v>100</v>
      </c>
      <c r="K6443" s="1634">
        <f t="shared" si="343"/>
        <v>0</v>
      </c>
      <c r="L6443" s="1632"/>
      <c r="M6443" s="1632"/>
      <c r="N6443" s="1635">
        <f t="shared" si="340"/>
        <v>0</v>
      </c>
      <c r="O6443" s="2111"/>
      <c r="P6443" s="2111"/>
      <c r="Q6443" s="2111">
        <f t="shared" si="341"/>
        <v>0</v>
      </c>
      <c r="R6443" s="2416"/>
    </row>
    <row r="6444" spans="3:18" ht="14.25" customHeight="1">
      <c r="C6444" s="1630">
        <v>84</v>
      </c>
      <c r="D6444" s="1956" t="s">
        <v>2159</v>
      </c>
      <c r="E6444" s="1631">
        <v>10</v>
      </c>
      <c r="F6444" s="1632" t="s">
        <v>508</v>
      </c>
      <c r="G6444" s="1748">
        <v>1</v>
      </c>
      <c r="H6444" s="1632">
        <v>2010</v>
      </c>
      <c r="I6444" s="1634">
        <v>112.83778</v>
      </c>
      <c r="J6444" s="1632">
        <f t="shared" si="342"/>
        <v>100</v>
      </c>
      <c r="K6444" s="1634">
        <f t="shared" si="343"/>
        <v>0</v>
      </c>
      <c r="L6444" s="1632"/>
      <c r="M6444" s="1632"/>
      <c r="N6444" s="1635">
        <f t="shared" si="340"/>
        <v>0</v>
      </c>
      <c r="O6444" s="2111"/>
      <c r="P6444" s="2111"/>
      <c r="Q6444" s="2111">
        <f t="shared" si="341"/>
        <v>0</v>
      </c>
      <c r="R6444" s="2416"/>
    </row>
    <row r="6445" spans="3:18" ht="14.25" customHeight="1">
      <c r="C6445" s="1630">
        <v>85</v>
      </c>
      <c r="D6445" s="1956" t="s">
        <v>2158</v>
      </c>
      <c r="E6445" s="1631">
        <v>10</v>
      </c>
      <c r="F6445" s="1632" t="s">
        <v>508</v>
      </c>
      <c r="G6445" s="1748">
        <v>4</v>
      </c>
      <c r="H6445" s="1632">
        <v>2010</v>
      </c>
      <c r="I6445" s="1634">
        <v>568.2585600000001</v>
      </c>
      <c r="J6445" s="1632">
        <f t="shared" si="342"/>
        <v>100</v>
      </c>
      <c r="K6445" s="1634">
        <f t="shared" si="343"/>
        <v>0</v>
      </c>
      <c r="L6445" s="1632"/>
      <c r="M6445" s="1632"/>
      <c r="N6445" s="1635">
        <f t="shared" si="340"/>
        <v>0</v>
      </c>
      <c r="O6445" s="2111"/>
      <c r="P6445" s="2111"/>
      <c r="Q6445" s="2111">
        <f t="shared" si="341"/>
        <v>0</v>
      </c>
      <c r="R6445" s="2416"/>
    </row>
    <row r="6446" spans="3:18" ht="14.25" customHeight="1">
      <c r="C6446" s="1630">
        <v>86</v>
      </c>
      <c r="D6446" s="1956" t="s">
        <v>2159</v>
      </c>
      <c r="E6446" s="1631">
        <v>10</v>
      </c>
      <c r="F6446" s="1632" t="s">
        <v>508</v>
      </c>
      <c r="G6446" s="1748">
        <v>21</v>
      </c>
      <c r="H6446" s="1632">
        <v>2010</v>
      </c>
      <c r="I6446" s="1634">
        <v>3480.2140800000002</v>
      </c>
      <c r="J6446" s="1632">
        <f t="shared" si="342"/>
        <v>100</v>
      </c>
      <c r="K6446" s="1634">
        <f t="shared" si="343"/>
        <v>0</v>
      </c>
      <c r="L6446" s="1632"/>
      <c r="M6446" s="1632"/>
      <c r="N6446" s="1635">
        <f t="shared" si="340"/>
        <v>0</v>
      </c>
      <c r="O6446" s="2111"/>
      <c r="P6446" s="2111"/>
      <c r="Q6446" s="2111">
        <f t="shared" si="341"/>
        <v>0</v>
      </c>
      <c r="R6446" s="2416"/>
    </row>
    <row r="6447" spans="3:18" ht="14.25" customHeight="1">
      <c r="C6447" s="1630">
        <v>87</v>
      </c>
      <c r="D6447" s="1956" t="s">
        <v>2160</v>
      </c>
      <c r="E6447" s="1631">
        <v>10</v>
      </c>
      <c r="F6447" s="1632" t="s">
        <v>508</v>
      </c>
      <c r="G6447" s="1748">
        <v>3</v>
      </c>
      <c r="H6447" s="1632">
        <v>2010</v>
      </c>
      <c r="I6447" s="1634">
        <v>632.60001</v>
      </c>
      <c r="J6447" s="1632">
        <f t="shared" si="342"/>
        <v>100</v>
      </c>
      <c r="K6447" s="1634">
        <f t="shared" si="343"/>
        <v>0</v>
      </c>
      <c r="L6447" s="1632"/>
      <c r="M6447" s="1632"/>
      <c r="N6447" s="1635">
        <f t="shared" si="340"/>
        <v>0</v>
      </c>
      <c r="O6447" s="2111"/>
      <c r="P6447" s="2111"/>
      <c r="Q6447" s="2111">
        <f t="shared" si="341"/>
        <v>0</v>
      </c>
      <c r="R6447" s="2416"/>
    </row>
    <row r="6448" spans="3:18" ht="14.25" customHeight="1">
      <c r="C6448" s="1630">
        <v>88</v>
      </c>
      <c r="D6448" s="1956" t="s">
        <v>3688</v>
      </c>
      <c r="E6448" s="1631">
        <v>10</v>
      </c>
      <c r="F6448" s="1632" t="s">
        <v>508</v>
      </c>
      <c r="G6448" s="1748">
        <v>6</v>
      </c>
      <c r="H6448" s="1632">
        <v>2010</v>
      </c>
      <c r="I6448" s="1634">
        <v>1320</v>
      </c>
      <c r="J6448" s="1632">
        <f t="shared" si="342"/>
        <v>100</v>
      </c>
      <c r="K6448" s="1634">
        <f t="shared" si="343"/>
        <v>0</v>
      </c>
      <c r="L6448" s="1632"/>
      <c r="M6448" s="1632"/>
      <c r="N6448" s="1635">
        <f t="shared" si="340"/>
        <v>0</v>
      </c>
      <c r="O6448" s="2111"/>
      <c r="P6448" s="2111"/>
      <c r="Q6448" s="2111">
        <f t="shared" si="341"/>
        <v>0</v>
      </c>
      <c r="R6448" s="2416"/>
    </row>
    <row r="6449" spans="3:18" ht="14.25" customHeight="1">
      <c r="C6449" s="1630">
        <v>89</v>
      </c>
      <c r="D6449" s="1956" t="s">
        <v>2162</v>
      </c>
      <c r="E6449" s="1631">
        <v>10</v>
      </c>
      <c r="F6449" s="1632" t="s">
        <v>508</v>
      </c>
      <c r="G6449" s="1748">
        <v>3</v>
      </c>
      <c r="H6449" s="1632">
        <v>2010</v>
      </c>
      <c r="I6449" s="1634">
        <v>655.20000000000005</v>
      </c>
      <c r="J6449" s="1632">
        <f t="shared" si="342"/>
        <v>100</v>
      </c>
      <c r="K6449" s="1634">
        <f t="shared" si="343"/>
        <v>0</v>
      </c>
      <c r="L6449" s="1632"/>
      <c r="M6449" s="1632"/>
      <c r="N6449" s="1635">
        <f t="shared" si="340"/>
        <v>0</v>
      </c>
      <c r="O6449" s="2111"/>
      <c r="P6449" s="2111"/>
      <c r="Q6449" s="2111">
        <f t="shared" si="341"/>
        <v>0</v>
      </c>
      <c r="R6449" s="2416"/>
    </row>
    <row r="6450" spans="3:18" ht="14.25" customHeight="1">
      <c r="C6450" s="1630">
        <v>90</v>
      </c>
      <c r="D6450" s="1956" t="s">
        <v>2122</v>
      </c>
      <c r="E6450" s="1631">
        <v>10</v>
      </c>
      <c r="F6450" s="1632" t="s">
        <v>508</v>
      </c>
      <c r="G6450" s="1748">
        <v>1</v>
      </c>
      <c r="H6450" s="1632">
        <v>2008</v>
      </c>
      <c r="I6450" s="1634">
        <v>50</v>
      </c>
      <c r="J6450" s="1632">
        <f t="shared" si="342"/>
        <v>100</v>
      </c>
      <c r="K6450" s="1634">
        <f t="shared" si="343"/>
        <v>0</v>
      </c>
      <c r="L6450" s="1632"/>
      <c r="M6450" s="1632"/>
      <c r="N6450" s="1635">
        <f t="shared" si="340"/>
        <v>0</v>
      </c>
      <c r="O6450" s="2111"/>
      <c r="P6450" s="2111"/>
      <c r="Q6450" s="2111">
        <f t="shared" si="341"/>
        <v>0</v>
      </c>
      <c r="R6450" s="2416"/>
    </row>
    <row r="6451" spans="3:18" ht="14.25" customHeight="1">
      <c r="C6451" s="1630">
        <v>91</v>
      </c>
      <c r="D6451" s="1956" t="s">
        <v>2124</v>
      </c>
      <c r="E6451" s="1631">
        <v>10</v>
      </c>
      <c r="F6451" s="1632" t="s">
        <v>508</v>
      </c>
      <c r="G6451" s="1748">
        <v>2</v>
      </c>
      <c r="H6451" s="1632">
        <v>2009</v>
      </c>
      <c r="I6451" s="1634">
        <v>210</v>
      </c>
      <c r="J6451" s="1632">
        <f t="shared" si="342"/>
        <v>100</v>
      </c>
      <c r="K6451" s="1634">
        <f t="shared" si="343"/>
        <v>0</v>
      </c>
      <c r="L6451" s="1632"/>
      <c r="M6451" s="1632"/>
      <c r="N6451" s="1635">
        <f t="shared" si="340"/>
        <v>0</v>
      </c>
      <c r="O6451" s="2111"/>
      <c r="P6451" s="2111"/>
      <c r="Q6451" s="2111">
        <f t="shared" si="341"/>
        <v>0</v>
      </c>
      <c r="R6451" s="2416"/>
    </row>
    <row r="6452" spans="3:18" ht="14.25" customHeight="1">
      <c r="C6452" s="1630">
        <v>92</v>
      </c>
      <c r="D6452" s="1956" t="s">
        <v>2130</v>
      </c>
      <c r="E6452" s="1631">
        <v>10</v>
      </c>
      <c r="F6452" s="1632" t="s">
        <v>508</v>
      </c>
      <c r="G6452" s="1748">
        <v>1</v>
      </c>
      <c r="H6452" s="1632">
        <v>2008</v>
      </c>
      <c r="I6452" s="1634">
        <v>39.5</v>
      </c>
      <c r="J6452" s="1632">
        <f t="shared" si="342"/>
        <v>100</v>
      </c>
      <c r="K6452" s="1634">
        <f t="shared" si="343"/>
        <v>0</v>
      </c>
      <c r="L6452" s="1632"/>
      <c r="M6452" s="1632"/>
      <c r="N6452" s="1635">
        <f t="shared" si="340"/>
        <v>0</v>
      </c>
      <c r="O6452" s="2111"/>
      <c r="P6452" s="2111"/>
      <c r="Q6452" s="2111">
        <f t="shared" si="341"/>
        <v>0</v>
      </c>
      <c r="R6452" s="2416"/>
    </row>
    <row r="6453" spans="3:18" ht="14.25" customHeight="1">
      <c r="C6453" s="1630">
        <v>93</v>
      </c>
      <c r="D6453" s="1956" t="s">
        <v>2143</v>
      </c>
      <c r="E6453" s="1631">
        <v>10</v>
      </c>
      <c r="F6453" s="1632" t="s">
        <v>508</v>
      </c>
      <c r="G6453" s="1748">
        <v>3</v>
      </c>
      <c r="H6453" s="1632">
        <v>2010</v>
      </c>
      <c r="I6453" s="1634">
        <v>629.22492000000011</v>
      </c>
      <c r="J6453" s="1632">
        <f t="shared" si="342"/>
        <v>100</v>
      </c>
      <c r="K6453" s="1634">
        <f t="shared" si="343"/>
        <v>0</v>
      </c>
      <c r="L6453" s="1632"/>
      <c r="M6453" s="1632"/>
      <c r="N6453" s="1635">
        <f t="shared" si="340"/>
        <v>0</v>
      </c>
      <c r="O6453" s="2111"/>
      <c r="P6453" s="2111"/>
      <c r="Q6453" s="2111">
        <f t="shared" si="341"/>
        <v>0</v>
      </c>
      <c r="R6453" s="2416"/>
    </row>
    <row r="6454" spans="3:18" ht="14.25" customHeight="1">
      <c r="C6454" s="1630">
        <v>94</v>
      </c>
      <c r="D6454" s="1956" t="s">
        <v>3187</v>
      </c>
      <c r="E6454" s="1631">
        <v>10</v>
      </c>
      <c r="F6454" s="1632" t="s">
        <v>508</v>
      </c>
      <c r="G6454" s="1748">
        <v>3</v>
      </c>
      <c r="H6454" s="1632">
        <v>2010</v>
      </c>
      <c r="I6454" s="1634">
        <v>243.58706999999998</v>
      </c>
      <c r="J6454" s="1632">
        <f t="shared" si="342"/>
        <v>100</v>
      </c>
      <c r="K6454" s="1634">
        <f t="shared" si="343"/>
        <v>0</v>
      </c>
      <c r="L6454" s="1632"/>
      <c r="M6454" s="1632"/>
      <c r="N6454" s="1635">
        <f t="shared" si="340"/>
        <v>0</v>
      </c>
      <c r="O6454" s="2111"/>
      <c r="P6454" s="2111"/>
      <c r="Q6454" s="2111">
        <f t="shared" si="341"/>
        <v>0</v>
      </c>
      <c r="R6454" s="2416"/>
    </row>
    <row r="6455" spans="3:18" ht="14.25" customHeight="1">
      <c r="C6455" s="1630">
        <v>95</v>
      </c>
      <c r="D6455" s="1956" t="s">
        <v>3188</v>
      </c>
      <c r="E6455" s="1631">
        <v>10</v>
      </c>
      <c r="F6455" s="1632" t="s">
        <v>508</v>
      </c>
      <c r="G6455" s="1748">
        <v>3</v>
      </c>
      <c r="H6455" s="1632">
        <v>2010</v>
      </c>
      <c r="I6455" s="1634">
        <v>243.58706999999998</v>
      </c>
      <c r="J6455" s="1632">
        <f t="shared" si="342"/>
        <v>100</v>
      </c>
      <c r="K6455" s="1634">
        <f t="shared" si="343"/>
        <v>0</v>
      </c>
      <c r="L6455" s="1632"/>
      <c r="M6455" s="1632"/>
      <c r="N6455" s="1635">
        <f t="shared" si="340"/>
        <v>0</v>
      </c>
      <c r="O6455" s="2111"/>
      <c r="P6455" s="2111"/>
      <c r="Q6455" s="2111">
        <f t="shared" si="341"/>
        <v>0</v>
      </c>
      <c r="R6455" s="2416"/>
    </row>
    <row r="6456" spans="3:18" ht="14.25" customHeight="1">
      <c r="C6456" s="1630">
        <v>96</v>
      </c>
      <c r="D6456" s="1956" t="s">
        <v>2146</v>
      </c>
      <c r="E6456" s="1631">
        <v>10</v>
      </c>
      <c r="F6456" s="1632" t="s">
        <v>508</v>
      </c>
      <c r="G6456" s="1748">
        <v>3</v>
      </c>
      <c r="H6456" s="1632">
        <v>2010</v>
      </c>
      <c r="I6456" s="1634">
        <v>265.71098999999998</v>
      </c>
      <c r="J6456" s="1632">
        <f t="shared" si="342"/>
        <v>100</v>
      </c>
      <c r="K6456" s="1634">
        <f t="shared" si="343"/>
        <v>0</v>
      </c>
      <c r="L6456" s="1632"/>
      <c r="M6456" s="1632"/>
      <c r="N6456" s="1635">
        <f t="shared" si="340"/>
        <v>0</v>
      </c>
      <c r="O6456" s="2111"/>
      <c r="P6456" s="2111"/>
      <c r="Q6456" s="2111">
        <f t="shared" si="341"/>
        <v>0</v>
      </c>
      <c r="R6456" s="2416"/>
    </row>
    <row r="6457" spans="3:18" ht="14.25" customHeight="1">
      <c r="C6457" s="1630">
        <v>97</v>
      </c>
      <c r="D6457" s="1956" t="s">
        <v>2147</v>
      </c>
      <c r="E6457" s="1631">
        <v>10</v>
      </c>
      <c r="F6457" s="1632" t="s">
        <v>508</v>
      </c>
      <c r="G6457" s="1748">
        <v>3</v>
      </c>
      <c r="H6457" s="1632">
        <v>2010</v>
      </c>
      <c r="I6457" s="1634">
        <v>619.69371000000001</v>
      </c>
      <c r="J6457" s="1632">
        <f t="shared" si="342"/>
        <v>100</v>
      </c>
      <c r="K6457" s="1634">
        <f t="shared" si="343"/>
        <v>0</v>
      </c>
      <c r="L6457" s="1632"/>
      <c r="M6457" s="1632"/>
      <c r="N6457" s="1635">
        <f t="shared" si="340"/>
        <v>0</v>
      </c>
      <c r="O6457" s="2111"/>
      <c r="P6457" s="2111"/>
      <c r="Q6457" s="2111">
        <f t="shared" si="341"/>
        <v>0</v>
      </c>
      <c r="R6457" s="2416"/>
    </row>
    <row r="6458" spans="3:18" ht="14.25" customHeight="1">
      <c r="C6458" s="1630">
        <v>98</v>
      </c>
      <c r="D6458" s="1956" t="s">
        <v>2148</v>
      </c>
      <c r="E6458" s="1631">
        <v>10</v>
      </c>
      <c r="F6458" s="1632" t="s">
        <v>508</v>
      </c>
      <c r="G6458" s="1748">
        <v>5</v>
      </c>
      <c r="H6458" s="1632">
        <v>2010</v>
      </c>
      <c r="I6458" s="1634">
        <v>1254.06205</v>
      </c>
      <c r="J6458" s="1632">
        <f t="shared" si="342"/>
        <v>100</v>
      </c>
      <c r="K6458" s="1634">
        <f t="shared" si="343"/>
        <v>0</v>
      </c>
      <c r="L6458" s="1632"/>
      <c r="M6458" s="1632"/>
      <c r="N6458" s="1635">
        <f t="shared" ref="N6458:N6521" si="344">+L6458*M6458</f>
        <v>0</v>
      </c>
      <c r="O6458" s="2111"/>
      <c r="P6458" s="2111"/>
      <c r="Q6458" s="2111">
        <f t="shared" ref="Q6458:Q6521" si="345">+O6458*P6458</f>
        <v>0</v>
      </c>
      <c r="R6458" s="2416"/>
    </row>
    <row r="6459" spans="3:18" ht="14.25" customHeight="1">
      <c r="C6459" s="1630">
        <v>99</v>
      </c>
      <c r="D6459" s="1956" t="s">
        <v>2958</v>
      </c>
      <c r="E6459" s="1631">
        <v>10</v>
      </c>
      <c r="F6459" s="1632" t="s">
        <v>508</v>
      </c>
      <c r="G6459" s="1748">
        <v>1</v>
      </c>
      <c r="H6459" s="1632">
        <v>2010</v>
      </c>
      <c r="I6459" s="1634">
        <v>346.68272999999999</v>
      </c>
      <c r="J6459" s="1632">
        <f t="shared" si="342"/>
        <v>100</v>
      </c>
      <c r="K6459" s="1634">
        <f t="shared" si="343"/>
        <v>0</v>
      </c>
      <c r="L6459" s="1632"/>
      <c r="M6459" s="1632"/>
      <c r="N6459" s="1635">
        <f t="shared" si="344"/>
        <v>0</v>
      </c>
      <c r="O6459" s="2111"/>
      <c r="P6459" s="2111"/>
      <c r="Q6459" s="2111">
        <f t="shared" si="345"/>
        <v>0</v>
      </c>
      <c r="R6459" s="2416"/>
    </row>
    <row r="6460" spans="3:18" ht="14.25" customHeight="1">
      <c r="C6460" s="1630">
        <v>100</v>
      </c>
      <c r="D6460" s="1956" t="s">
        <v>2149</v>
      </c>
      <c r="E6460" s="1631">
        <v>10</v>
      </c>
      <c r="F6460" s="1632" t="s">
        <v>508</v>
      </c>
      <c r="G6460" s="1748">
        <v>7</v>
      </c>
      <c r="H6460" s="1632">
        <v>2010</v>
      </c>
      <c r="I6460" s="1634">
        <v>759.37302</v>
      </c>
      <c r="J6460" s="1632">
        <f t="shared" si="342"/>
        <v>100</v>
      </c>
      <c r="K6460" s="1634">
        <f t="shared" si="343"/>
        <v>0</v>
      </c>
      <c r="L6460" s="1632"/>
      <c r="M6460" s="1632"/>
      <c r="N6460" s="1635">
        <f t="shared" si="344"/>
        <v>0</v>
      </c>
      <c r="O6460" s="2111"/>
      <c r="P6460" s="2111"/>
      <c r="Q6460" s="2111">
        <f t="shared" si="345"/>
        <v>0</v>
      </c>
      <c r="R6460" s="2416"/>
    </row>
    <row r="6461" spans="3:18" ht="14.25" customHeight="1">
      <c r="C6461" s="1630">
        <v>101</v>
      </c>
      <c r="D6461" s="1956" t="s">
        <v>2150</v>
      </c>
      <c r="E6461" s="1631">
        <v>10</v>
      </c>
      <c r="F6461" s="1632" t="s">
        <v>508</v>
      </c>
      <c r="G6461" s="1748">
        <v>10</v>
      </c>
      <c r="H6461" s="1632">
        <v>2010</v>
      </c>
      <c r="I6461" s="1634">
        <v>996.3229</v>
      </c>
      <c r="J6461" s="1632">
        <f t="shared" si="342"/>
        <v>100</v>
      </c>
      <c r="K6461" s="1634">
        <f t="shared" si="343"/>
        <v>0</v>
      </c>
      <c r="L6461" s="1632"/>
      <c r="M6461" s="1632"/>
      <c r="N6461" s="1635">
        <f t="shared" si="344"/>
        <v>0</v>
      </c>
      <c r="O6461" s="2111"/>
      <c r="P6461" s="2111"/>
      <c r="Q6461" s="2111">
        <f t="shared" si="345"/>
        <v>0</v>
      </c>
      <c r="R6461" s="2416"/>
    </row>
    <row r="6462" spans="3:18" ht="14.25" customHeight="1">
      <c r="C6462" s="1630">
        <v>102</v>
      </c>
      <c r="D6462" s="1956" t="s">
        <v>2125</v>
      </c>
      <c r="E6462" s="1631">
        <v>10</v>
      </c>
      <c r="F6462" s="1632" t="s">
        <v>508</v>
      </c>
      <c r="G6462" s="1748">
        <v>4</v>
      </c>
      <c r="H6462" s="1632">
        <v>2010</v>
      </c>
      <c r="I6462" s="1634">
        <v>295.2842</v>
      </c>
      <c r="J6462" s="1632">
        <f t="shared" si="342"/>
        <v>100</v>
      </c>
      <c r="K6462" s="1634">
        <f t="shared" si="343"/>
        <v>0</v>
      </c>
      <c r="L6462" s="1632"/>
      <c r="M6462" s="1632"/>
      <c r="N6462" s="1635">
        <f t="shared" si="344"/>
        <v>0</v>
      </c>
      <c r="O6462" s="2111"/>
      <c r="P6462" s="2111"/>
      <c r="Q6462" s="2111">
        <f t="shared" si="345"/>
        <v>0</v>
      </c>
      <c r="R6462" s="2416"/>
    </row>
    <row r="6463" spans="3:18" ht="14.25" customHeight="1">
      <c r="C6463" s="1630">
        <v>103</v>
      </c>
      <c r="D6463" s="1956" t="s">
        <v>2151</v>
      </c>
      <c r="E6463" s="1631">
        <v>10</v>
      </c>
      <c r="F6463" s="1632" t="s">
        <v>508</v>
      </c>
      <c r="G6463" s="1748">
        <v>17</v>
      </c>
      <c r="H6463" s="1632">
        <v>2010</v>
      </c>
      <c r="I6463" s="1634">
        <v>1317.64229</v>
      </c>
      <c r="J6463" s="1632">
        <f t="shared" si="342"/>
        <v>100</v>
      </c>
      <c r="K6463" s="1634">
        <f t="shared" si="343"/>
        <v>0</v>
      </c>
      <c r="L6463" s="1632"/>
      <c r="M6463" s="1632"/>
      <c r="N6463" s="1635">
        <f t="shared" si="344"/>
        <v>0</v>
      </c>
      <c r="O6463" s="2111"/>
      <c r="P6463" s="2111"/>
      <c r="Q6463" s="2111">
        <f t="shared" si="345"/>
        <v>0</v>
      </c>
      <c r="R6463" s="2416"/>
    </row>
    <row r="6464" spans="3:18" ht="14.25" customHeight="1">
      <c r="C6464" s="1630">
        <v>104</v>
      </c>
      <c r="D6464" s="1956" t="s">
        <v>3196</v>
      </c>
      <c r="E6464" s="1631">
        <v>10</v>
      </c>
      <c r="F6464" s="1632" t="s">
        <v>508</v>
      </c>
      <c r="G6464" s="1748">
        <v>2</v>
      </c>
      <c r="H6464" s="1632">
        <v>2010</v>
      </c>
      <c r="I6464" s="1634">
        <v>125.51817999999999</v>
      </c>
      <c r="J6464" s="1632">
        <f t="shared" ref="J6464:J6503" si="346">IF(($J$14-H6464)*J$4380&gt;100,100,($J$14-H6464)*J$4380)</f>
        <v>100</v>
      </c>
      <c r="K6464" s="1634">
        <f t="shared" si="343"/>
        <v>0</v>
      </c>
      <c r="L6464" s="1632"/>
      <c r="M6464" s="1632"/>
      <c r="N6464" s="1635">
        <f t="shared" si="344"/>
        <v>0</v>
      </c>
      <c r="O6464" s="2111"/>
      <c r="P6464" s="2111"/>
      <c r="Q6464" s="2111">
        <f t="shared" si="345"/>
        <v>0</v>
      </c>
      <c r="R6464" s="2416"/>
    </row>
    <row r="6465" spans="3:18" ht="14.25" customHeight="1">
      <c r="C6465" s="1630">
        <v>105</v>
      </c>
      <c r="D6465" s="1956" t="s">
        <v>3197</v>
      </c>
      <c r="E6465" s="1631">
        <v>10</v>
      </c>
      <c r="F6465" s="1632" t="s">
        <v>508</v>
      </c>
      <c r="G6465" s="1748">
        <v>8</v>
      </c>
      <c r="H6465" s="1632">
        <v>2010</v>
      </c>
      <c r="I6465" s="1634">
        <v>561.06984</v>
      </c>
      <c r="J6465" s="1632">
        <f t="shared" si="346"/>
        <v>100</v>
      </c>
      <c r="K6465" s="1634">
        <f t="shared" si="343"/>
        <v>0</v>
      </c>
      <c r="L6465" s="1632"/>
      <c r="M6465" s="1632"/>
      <c r="N6465" s="1635">
        <f t="shared" si="344"/>
        <v>0</v>
      </c>
      <c r="O6465" s="2111"/>
      <c r="P6465" s="2111"/>
      <c r="Q6465" s="2111">
        <f t="shared" si="345"/>
        <v>0</v>
      </c>
      <c r="R6465" s="2416"/>
    </row>
    <row r="6466" spans="3:18" ht="14.25" customHeight="1">
      <c r="C6466" s="1630">
        <v>106</v>
      </c>
      <c r="D6466" s="1956" t="s">
        <v>2128</v>
      </c>
      <c r="E6466" s="1631">
        <v>10</v>
      </c>
      <c r="F6466" s="1632" t="s">
        <v>508</v>
      </c>
      <c r="G6466" s="1748">
        <v>2</v>
      </c>
      <c r="H6466" s="1632">
        <v>2010</v>
      </c>
      <c r="I6466" s="1634">
        <v>413.12914000000001</v>
      </c>
      <c r="J6466" s="1632">
        <f t="shared" si="346"/>
        <v>100</v>
      </c>
      <c r="K6466" s="1634">
        <f t="shared" si="343"/>
        <v>0</v>
      </c>
      <c r="L6466" s="1632"/>
      <c r="M6466" s="1632"/>
      <c r="N6466" s="1635">
        <f t="shared" si="344"/>
        <v>0</v>
      </c>
      <c r="O6466" s="2111"/>
      <c r="P6466" s="2111"/>
      <c r="Q6466" s="2111">
        <f t="shared" si="345"/>
        <v>0</v>
      </c>
      <c r="R6466" s="2416"/>
    </row>
    <row r="6467" spans="3:18" ht="14.25" customHeight="1">
      <c r="C6467" s="1630">
        <v>107</v>
      </c>
      <c r="D6467" s="1956" t="s">
        <v>2131</v>
      </c>
      <c r="E6467" s="1631">
        <v>10</v>
      </c>
      <c r="F6467" s="1632" t="s">
        <v>508</v>
      </c>
      <c r="G6467" s="1748">
        <v>19</v>
      </c>
      <c r="H6467" s="1632">
        <v>2010</v>
      </c>
      <c r="I6467" s="1634">
        <v>3924.7268300000001</v>
      </c>
      <c r="J6467" s="1632">
        <f t="shared" si="346"/>
        <v>100</v>
      </c>
      <c r="K6467" s="1634">
        <f t="shared" si="343"/>
        <v>0</v>
      </c>
      <c r="L6467" s="1632"/>
      <c r="M6467" s="1632"/>
      <c r="N6467" s="1635">
        <f t="shared" si="344"/>
        <v>0</v>
      </c>
      <c r="O6467" s="2111"/>
      <c r="P6467" s="2111"/>
      <c r="Q6467" s="2111">
        <f t="shared" si="345"/>
        <v>0</v>
      </c>
      <c r="R6467" s="2416"/>
    </row>
    <row r="6468" spans="3:18" ht="14.25" customHeight="1">
      <c r="C6468" s="1630">
        <v>108</v>
      </c>
      <c r="D6468" s="1956" t="s">
        <v>2967</v>
      </c>
      <c r="E6468" s="1631">
        <v>10</v>
      </c>
      <c r="F6468" s="1632" t="s">
        <v>508</v>
      </c>
      <c r="G6468" s="1748">
        <v>4</v>
      </c>
      <c r="H6468" s="1632">
        <v>2010</v>
      </c>
      <c r="I6468" s="1634">
        <v>678.76548000000003</v>
      </c>
      <c r="J6468" s="1632">
        <f t="shared" si="346"/>
        <v>100</v>
      </c>
      <c r="K6468" s="1634">
        <f t="shared" si="343"/>
        <v>0</v>
      </c>
      <c r="L6468" s="1632"/>
      <c r="M6468" s="1632"/>
      <c r="N6468" s="1635">
        <f t="shared" si="344"/>
        <v>0</v>
      </c>
      <c r="O6468" s="2111"/>
      <c r="P6468" s="2111"/>
      <c r="Q6468" s="2111">
        <f t="shared" si="345"/>
        <v>0</v>
      </c>
      <c r="R6468" s="2416"/>
    </row>
    <row r="6469" spans="3:18" ht="14.25" customHeight="1">
      <c r="C6469" s="1630">
        <v>109</v>
      </c>
      <c r="D6469" s="1956" t="s">
        <v>2155</v>
      </c>
      <c r="E6469" s="1631">
        <v>10</v>
      </c>
      <c r="F6469" s="1632" t="s">
        <v>508</v>
      </c>
      <c r="G6469" s="1748">
        <v>5</v>
      </c>
      <c r="H6469" s="1632">
        <v>2010</v>
      </c>
      <c r="I6469" s="1634">
        <v>1185.9457499999999</v>
      </c>
      <c r="J6469" s="1632">
        <f t="shared" si="346"/>
        <v>100</v>
      </c>
      <c r="K6469" s="1634">
        <f t="shared" si="343"/>
        <v>0</v>
      </c>
      <c r="L6469" s="1632"/>
      <c r="M6469" s="1632"/>
      <c r="N6469" s="1635">
        <f t="shared" si="344"/>
        <v>0</v>
      </c>
      <c r="O6469" s="2111"/>
      <c r="P6469" s="2111"/>
      <c r="Q6469" s="2111">
        <f t="shared" si="345"/>
        <v>0</v>
      </c>
      <c r="R6469" s="2416"/>
    </row>
    <row r="6470" spans="3:18" ht="14.25" customHeight="1">
      <c r="C6470" s="1630">
        <v>110</v>
      </c>
      <c r="D6470" s="1956" t="s">
        <v>2156</v>
      </c>
      <c r="E6470" s="1631">
        <v>10</v>
      </c>
      <c r="F6470" s="1632" t="s">
        <v>508</v>
      </c>
      <c r="G6470" s="1748">
        <v>65</v>
      </c>
      <c r="H6470" s="1632">
        <v>2010</v>
      </c>
      <c r="I6470" s="1634">
        <v>2480.1842000000001</v>
      </c>
      <c r="J6470" s="1632">
        <f t="shared" si="346"/>
        <v>100</v>
      </c>
      <c r="K6470" s="1634">
        <f t="shared" si="343"/>
        <v>0</v>
      </c>
      <c r="L6470" s="1632"/>
      <c r="M6470" s="1632"/>
      <c r="N6470" s="1635">
        <f t="shared" si="344"/>
        <v>0</v>
      </c>
      <c r="O6470" s="2111"/>
      <c r="P6470" s="2111"/>
      <c r="Q6470" s="2111">
        <f t="shared" si="345"/>
        <v>0</v>
      </c>
      <c r="R6470" s="2416"/>
    </row>
    <row r="6471" spans="3:18" ht="14.25" customHeight="1">
      <c r="C6471" s="1630">
        <v>111</v>
      </c>
      <c r="D6471" s="1956" t="s">
        <v>2157</v>
      </c>
      <c r="E6471" s="1631">
        <v>10</v>
      </c>
      <c r="F6471" s="1632" t="s">
        <v>508</v>
      </c>
      <c r="G6471" s="1748">
        <v>19</v>
      </c>
      <c r="H6471" s="1632">
        <v>2010</v>
      </c>
      <c r="I6471" s="1634">
        <v>1735.22839</v>
      </c>
      <c r="J6471" s="1632">
        <f t="shared" si="346"/>
        <v>100</v>
      </c>
      <c r="K6471" s="1634">
        <f t="shared" si="343"/>
        <v>0</v>
      </c>
      <c r="L6471" s="1632"/>
      <c r="M6471" s="1632"/>
      <c r="N6471" s="1635">
        <f t="shared" si="344"/>
        <v>0</v>
      </c>
      <c r="O6471" s="2111"/>
      <c r="P6471" s="2111"/>
      <c r="Q6471" s="2111">
        <f t="shared" si="345"/>
        <v>0</v>
      </c>
      <c r="R6471" s="2416"/>
    </row>
    <row r="6472" spans="3:18" ht="14.25" customHeight="1">
      <c r="C6472" s="1630">
        <v>112</v>
      </c>
      <c r="D6472" s="1956" t="s">
        <v>2130</v>
      </c>
      <c r="E6472" s="1631">
        <v>10</v>
      </c>
      <c r="F6472" s="1632" t="s">
        <v>508</v>
      </c>
      <c r="G6472" s="1748">
        <v>2</v>
      </c>
      <c r="H6472" s="1632">
        <v>2010</v>
      </c>
      <c r="I6472" s="1634">
        <v>833.64269999999999</v>
      </c>
      <c r="J6472" s="1632">
        <f t="shared" si="346"/>
        <v>100</v>
      </c>
      <c r="K6472" s="1634">
        <f t="shared" si="343"/>
        <v>0</v>
      </c>
      <c r="L6472" s="1632"/>
      <c r="M6472" s="1632"/>
      <c r="N6472" s="1635">
        <f t="shared" si="344"/>
        <v>0</v>
      </c>
      <c r="O6472" s="2111"/>
      <c r="P6472" s="2111"/>
      <c r="Q6472" s="2111">
        <f t="shared" si="345"/>
        <v>0</v>
      </c>
      <c r="R6472" s="2416"/>
    </row>
    <row r="6473" spans="3:18" ht="14.25" customHeight="1">
      <c r="C6473" s="1630">
        <v>113</v>
      </c>
      <c r="D6473" s="1956" t="s">
        <v>2124</v>
      </c>
      <c r="E6473" s="1631">
        <v>10</v>
      </c>
      <c r="F6473" s="1632" t="s">
        <v>508</v>
      </c>
      <c r="G6473" s="1748">
        <v>1</v>
      </c>
      <c r="H6473" s="1632">
        <v>2011</v>
      </c>
      <c r="I6473" s="1634">
        <v>178.5</v>
      </c>
      <c r="J6473" s="1632">
        <f t="shared" si="346"/>
        <v>100</v>
      </c>
      <c r="K6473" s="1634">
        <f t="shared" si="343"/>
        <v>0</v>
      </c>
      <c r="L6473" s="1632"/>
      <c r="M6473" s="1632"/>
      <c r="N6473" s="1635">
        <f t="shared" si="344"/>
        <v>0</v>
      </c>
      <c r="O6473" s="2111"/>
      <c r="P6473" s="2111"/>
      <c r="Q6473" s="2111">
        <f t="shared" si="345"/>
        <v>0</v>
      </c>
      <c r="R6473" s="2416"/>
    </row>
    <row r="6474" spans="3:18" ht="14.25" customHeight="1">
      <c r="C6474" s="1630">
        <v>114</v>
      </c>
      <c r="D6474" s="1956" t="s">
        <v>3687</v>
      </c>
      <c r="E6474" s="1631">
        <v>10</v>
      </c>
      <c r="F6474" s="1632" t="s">
        <v>508</v>
      </c>
      <c r="G6474" s="1748">
        <v>4</v>
      </c>
      <c r="H6474" s="1632">
        <v>2010</v>
      </c>
      <c r="I6474" s="1634">
        <v>431.41588000000002</v>
      </c>
      <c r="J6474" s="1632">
        <f t="shared" si="346"/>
        <v>100</v>
      </c>
      <c r="K6474" s="1634">
        <f t="shared" si="343"/>
        <v>0</v>
      </c>
      <c r="L6474" s="1632"/>
      <c r="M6474" s="1632"/>
      <c r="N6474" s="1635">
        <f t="shared" si="344"/>
        <v>0</v>
      </c>
      <c r="O6474" s="2111"/>
      <c r="P6474" s="2111"/>
      <c r="Q6474" s="2111">
        <f t="shared" si="345"/>
        <v>0</v>
      </c>
      <c r="R6474" s="2416"/>
    </row>
    <row r="6475" spans="3:18" ht="14.25" customHeight="1">
      <c r="C6475" s="1630">
        <v>115</v>
      </c>
      <c r="D6475" s="1956" t="s">
        <v>2158</v>
      </c>
      <c r="E6475" s="1631">
        <v>10</v>
      </c>
      <c r="F6475" s="1632" t="s">
        <v>508</v>
      </c>
      <c r="G6475" s="1748">
        <v>8</v>
      </c>
      <c r="H6475" s="1632">
        <v>2010</v>
      </c>
      <c r="I6475" s="1634">
        <v>1121.50208</v>
      </c>
      <c r="J6475" s="1632">
        <f t="shared" si="346"/>
        <v>100</v>
      </c>
      <c r="K6475" s="1634">
        <f t="shared" si="343"/>
        <v>0</v>
      </c>
      <c r="L6475" s="1632"/>
      <c r="M6475" s="1632"/>
      <c r="N6475" s="1635">
        <f t="shared" si="344"/>
        <v>0</v>
      </c>
      <c r="O6475" s="2111"/>
      <c r="P6475" s="2111"/>
      <c r="Q6475" s="2111">
        <f t="shared" si="345"/>
        <v>0</v>
      </c>
      <c r="R6475" s="2416"/>
    </row>
    <row r="6476" spans="3:18" ht="14.25" customHeight="1">
      <c r="C6476" s="1630">
        <v>116</v>
      </c>
      <c r="D6476" s="1956" t="s">
        <v>2159</v>
      </c>
      <c r="E6476" s="1631">
        <v>10</v>
      </c>
      <c r="F6476" s="1632" t="s">
        <v>508</v>
      </c>
      <c r="G6476" s="1748">
        <v>15</v>
      </c>
      <c r="H6476" s="1632">
        <v>2010</v>
      </c>
      <c r="I6476" s="1634">
        <v>2533.9338000000002</v>
      </c>
      <c r="J6476" s="1632">
        <f t="shared" si="346"/>
        <v>100</v>
      </c>
      <c r="K6476" s="1634">
        <f t="shared" si="343"/>
        <v>0</v>
      </c>
      <c r="L6476" s="1632"/>
      <c r="M6476" s="1632"/>
      <c r="N6476" s="1635">
        <f t="shared" si="344"/>
        <v>0</v>
      </c>
      <c r="O6476" s="2111"/>
      <c r="P6476" s="2111"/>
      <c r="Q6476" s="2111">
        <f t="shared" si="345"/>
        <v>0</v>
      </c>
      <c r="R6476" s="2416"/>
    </row>
    <row r="6477" spans="3:18" ht="14.25" customHeight="1">
      <c r="C6477" s="1630">
        <v>117</v>
      </c>
      <c r="D6477" s="1956" t="s">
        <v>2160</v>
      </c>
      <c r="E6477" s="1631">
        <v>10</v>
      </c>
      <c r="F6477" s="1632" t="s">
        <v>508</v>
      </c>
      <c r="G6477" s="1748">
        <v>2</v>
      </c>
      <c r="H6477" s="1632">
        <v>2010</v>
      </c>
      <c r="I6477" s="1634">
        <v>444</v>
      </c>
      <c r="J6477" s="1632">
        <f t="shared" si="346"/>
        <v>100</v>
      </c>
      <c r="K6477" s="1634">
        <f t="shared" si="343"/>
        <v>0</v>
      </c>
      <c r="L6477" s="1632"/>
      <c r="M6477" s="1632"/>
      <c r="N6477" s="1635">
        <f t="shared" si="344"/>
        <v>0</v>
      </c>
      <c r="O6477" s="2111"/>
      <c r="P6477" s="2111"/>
      <c r="Q6477" s="2111">
        <f t="shared" si="345"/>
        <v>0</v>
      </c>
      <c r="R6477" s="2416"/>
    </row>
    <row r="6478" spans="3:18" ht="14.25" customHeight="1">
      <c r="C6478" s="1630">
        <v>118</v>
      </c>
      <c r="D6478" s="1956" t="s">
        <v>3688</v>
      </c>
      <c r="E6478" s="1631">
        <v>10</v>
      </c>
      <c r="F6478" s="1632" t="s">
        <v>508</v>
      </c>
      <c r="G6478" s="1748">
        <v>4</v>
      </c>
      <c r="H6478" s="1632">
        <v>2010</v>
      </c>
      <c r="I6478" s="1634">
        <v>1059.5999999999999</v>
      </c>
      <c r="J6478" s="1632">
        <f t="shared" si="346"/>
        <v>100</v>
      </c>
      <c r="K6478" s="1634">
        <f t="shared" si="343"/>
        <v>0</v>
      </c>
      <c r="L6478" s="1632"/>
      <c r="M6478" s="1632"/>
      <c r="N6478" s="1635">
        <f t="shared" si="344"/>
        <v>0</v>
      </c>
      <c r="O6478" s="2111"/>
      <c r="P6478" s="2111"/>
      <c r="Q6478" s="2111">
        <f t="shared" si="345"/>
        <v>0</v>
      </c>
      <c r="R6478" s="2416"/>
    </row>
    <row r="6479" spans="3:18" ht="14.25" customHeight="1">
      <c r="C6479" s="1630">
        <v>119</v>
      </c>
      <c r="D6479" s="1956" t="s">
        <v>2162</v>
      </c>
      <c r="E6479" s="1631">
        <v>10</v>
      </c>
      <c r="F6479" s="1632" t="s">
        <v>508</v>
      </c>
      <c r="G6479" s="1748">
        <v>2</v>
      </c>
      <c r="H6479" s="1632">
        <v>2010</v>
      </c>
      <c r="I6479" s="1634">
        <v>445.24799999999999</v>
      </c>
      <c r="J6479" s="1632">
        <f t="shared" si="346"/>
        <v>100</v>
      </c>
      <c r="K6479" s="1634">
        <f t="shared" si="343"/>
        <v>0</v>
      </c>
      <c r="L6479" s="1632"/>
      <c r="M6479" s="1632"/>
      <c r="N6479" s="1635">
        <f t="shared" si="344"/>
        <v>0</v>
      </c>
      <c r="O6479" s="2111"/>
      <c r="P6479" s="2111"/>
      <c r="Q6479" s="2111">
        <f t="shared" si="345"/>
        <v>0</v>
      </c>
      <c r="R6479" s="2416"/>
    </row>
    <row r="6480" spans="3:18" ht="14.25" customHeight="1">
      <c r="C6480" s="1630">
        <v>120</v>
      </c>
      <c r="D6480" s="1956" t="s">
        <v>2206</v>
      </c>
      <c r="E6480" s="1631">
        <v>10</v>
      </c>
      <c r="F6480" s="1632" t="s">
        <v>508</v>
      </c>
      <c r="G6480" s="1748">
        <v>1</v>
      </c>
      <c r="H6480" s="1632">
        <v>2020</v>
      </c>
      <c r="I6480" s="1634">
        <v>41</v>
      </c>
      <c r="J6480" s="1632">
        <f t="shared" si="346"/>
        <v>60</v>
      </c>
      <c r="K6480" s="1634">
        <f t="shared" si="343"/>
        <v>16.400000000000002</v>
      </c>
      <c r="L6480" s="1632"/>
      <c r="M6480" s="1632"/>
      <c r="N6480" s="1635">
        <f t="shared" si="344"/>
        <v>0</v>
      </c>
      <c r="O6480" s="2111"/>
      <c r="P6480" s="2111"/>
      <c r="Q6480" s="2111">
        <f t="shared" si="345"/>
        <v>0</v>
      </c>
      <c r="R6480" s="2416"/>
    </row>
    <row r="6481" spans="3:18" ht="14.25" customHeight="1">
      <c r="C6481" s="1630">
        <v>121</v>
      </c>
      <c r="D6481" s="1956" t="s">
        <v>4174</v>
      </c>
      <c r="E6481" s="1631">
        <v>10</v>
      </c>
      <c r="F6481" s="1632" t="s">
        <v>508</v>
      </c>
      <c r="G6481" s="1748">
        <v>1</v>
      </c>
      <c r="H6481" s="1632">
        <v>2020</v>
      </c>
      <c r="I6481" s="1634">
        <v>67.59</v>
      </c>
      <c r="J6481" s="1632">
        <f t="shared" si="346"/>
        <v>60</v>
      </c>
      <c r="K6481" s="1634">
        <f t="shared" si="343"/>
        <v>27.036000000000001</v>
      </c>
      <c r="L6481" s="1632"/>
      <c r="M6481" s="1632"/>
      <c r="N6481" s="1635">
        <f t="shared" si="344"/>
        <v>0</v>
      </c>
      <c r="O6481" s="2111"/>
      <c r="P6481" s="2111"/>
      <c r="Q6481" s="2111">
        <f t="shared" si="345"/>
        <v>0</v>
      </c>
      <c r="R6481" s="2416"/>
    </row>
    <row r="6482" spans="3:18" ht="14.25" customHeight="1">
      <c r="C6482" s="1630">
        <v>122</v>
      </c>
      <c r="D6482" s="1956" t="s">
        <v>5117</v>
      </c>
      <c r="E6482" s="1631">
        <v>10</v>
      </c>
      <c r="F6482" s="1632" t="s">
        <v>508</v>
      </c>
      <c r="G6482" s="1748">
        <v>2</v>
      </c>
      <c r="H6482" s="1632">
        <v>2021</v>
      </c>
      <c r="I6482" s="1634">
        <v>56</v>
      </c>
      <c r="J6482" s="1632">
        <f t="shared" si="346"/>
        <v>50</v>
      </c>
      <c r="K6482" s="1634">
        <f t="shared" si="343"/>
        <v>28</v>
      </c>
      <c r="L6482" s="1632"/>
      <c r="M6482" s="1632"/>
      <c r="N6482" s="1635">
        <f t="shared" si="344"/>
        <v>0</v>
      </c>
      <c r="O6482" s="2111"/>
      <c r="P6482" s="2111"/>
      <c r="Q6482" s="2111">
        <f t="shared" si="345"/>
        <v>0</v>
      </c>
      <c r="R6482" s="2416"/>
    </row>
    <row r="6483" spans="3:18" ht="14.25" customHeight="1">
      <c r="C6483" s="1630">
        <v>123</v>
      </c>
      <c r="D6483" s="1956" t="s">
        <v>2113</v>
      </c>
      <c r="E6483" s="1631">
        <v>10</v>
      </c>
      <c r="F6483" s="1632" t="s">
        <v>508</v>
      </c>
      <c r="G6483" s="1748">
        <v>1</v>
      </c>
      <c r="H6483" s="1632">
        <v>2021</v>
      </c>
      <c r="I6483" s="1634">
        <v>106.67</v>
      </c>
      <c r="J6483" s="1632">
        <f t="shared" si="346"/>
        <v>50</v>
      </c>
      <c r="K6483" s="1634">
        <f t="shared" si="343"/>
        <v>53.335000000000001</v>
      </c>
      <c r="L6483" s="1632"/>
      <c r="M6483" s="1632"/>
      <c r="N6483" s="1635">
        <f t="shared" si="344"/>
        <v>0</v>
      </c>
      <c r="O6483" s="2111"/>
      <c r="P6483" s="2111"/>
      <c r="Q6483" s="2111">
        <f t="shared" si="345"/>
        <v>0</v>
      </c>
      <c r="R6483" s="2416"/>
    </row>
    <row r="6484" spans="3:18" ht="14.25" customHeight="1">
      <c r="C6484" s="1630">
        <v>124</v>
      </c>
      <c r="D6484" s="1956" t="s">
        <v>5144</v>
      </c>
      <c r="E6484" s="1631">
        <v>10</v>
      </c>
      <c r="F6484" s="1632" t="s">
        <v>508</v>
      </c>
      <c r="G6484" s="1748">
        <v>2</v>
      </c>
      <c r="H6484" s="1632">
        <v>2021</v>
      </c>
      <c r="I6484" s="1634">
        <v>178.36</v>
      </c>
      <c r="J6484" s="1632">
        <f t="shared" si="346"/>
        <v>50</v>
      </c>
      <c r="K6484" s="1634">
        <f t="shared" ref="K6484:K6547" si="347">IF(J6484=100,0,I6484-I6484*J6484%)</f>
        <v>89.18</v>
      </c>
      <c r="L6484" s="1632"/>
      <c r="M6484" s="1632"/>
      <c r="N6484" s="1635">
        <f t="shared" si="344"/>
        <v>0</v>
      </c>
      <c r="O6484" s="2111"/>
      <c r="P6484" s="2111"/>
      <c r="Q6484" s="2111">
        <f t="shared" si="345"/>
        <v>0</v>
      </c>
      <c r="R6484" s="2416"/>
    </row>
    <row r="6485" spans="3:18" ht="14.25" customHeight="1">
      <c r="C6485" s="1630">
        <v>125</v>
      </c>
      <c r="D6485" s="1956" t="s">
        <v>2169</v>
      </c>
      <c r="E6485" s="1631">
        <v>10</v>
      </c>
      <c r="F6485" s="1632" t="s">
        <v>508</v>
      </c>
      <c r="G6485" s="1748">
        <v>4</v>
      </c>
      <c r="H6485" s="1632">
        <v>2022</v>
      </c>
      <c r="I6485" s="1634">
        <v>270</v>
      </c>
      <c r="J6485" s="1632">
        <f t="shared" si="346"/>
        <v>40</v>
      </c>
      <c r="K6485" s="1634">
        <f t="shared" si="347"/>
        <v>162</v>
      </c>
      <c r="L6485" s="1632"/>
      <c r="M6485" s="1632"/>
      <c r="N6485" s="1635">
        <f t="shared" si="344"/>
        <v>0</v>
      </c>
      <c r="O6485" s="2111"/>
      <c r="P6485" s="2111"/>
      <c r="Q6485" s="2111">
        <f t="shared" si="345"/>
        <v>0</v>
      </c>
      <c r="R6485" s="2416"/>
    </row>
    <row r="6486" spans="3:18" ht="14.25" customHeight="1">
      <c r="C6486" s="1630">
        <v>126</v>
      </c>
      <c r="D6486" s="1956" t="s">
        <v>2228</v>
      </c>
      <c r="E6486" s="1631">
        <v>10</v>
      </c>
      <c r="F6486" s="1632" t="s">
        <v>508</v>
      </c>
      <c r="G6486" s="1748">
        <v>7</v>
      </c>
      <c r="H6486" s="1632">
        <v>2022</v>
      </c>
      <c r="I6486" s="1634">
        <v>159.36000000000001</v>
      </c>
      <c r="J6486" s="1632">
        <f t="shared" si="346"/>
        <v>40</v>
      </c>
      <c r="K6486" s="1634">
        <f t="shared" si="347"/>
        <v>95.616000000000014</v>
      </c>
      <c r="L6486" s="1632"/>
      <c r="M6486" s="1632"/>
      <c r="N6486" s="1635">
        <f t="shared" si="344"/>
        <v>0</v>
      </c>
      <c r="O6486" s="2111"/>
      <c r="P6486" s="2111"/>
      <c r="Q6486" s="2111">
        <f t="shared" si="345"/>
        <v>0</v>
      </c>
      <c r="R6486" s="2416"/>
    </row>
    <row r="6487" spans="3:18" ht="14.25" customHeight="1">
      <c r="C6487" s="1630">
        <v>127</v>
      </c>
      <c r="D6487" s="1956" t="s">
        <v>2606</v>
      </c>
      <c r="E6487" s="1631">
        <v>10</v>
      </c>
      <c r="F6487" s="1632" t="s">
        <v>508</v>
      </c>
      <c r="G6487" s="1748">
        <v>3</v>
      </c>
      <c r="H6487" s="1632">
        <v>2022</v>
      </c>
      <c r="I6487" s="1634">
        <v>211.68</v>
      </c>
      <c r="J6487" s="1632">
        <f t="shared" si="346"/>
        <v>40</v>
      </c>
      <c r="K6487" s="1634">
        <f t="shared" si="347"/>
        <v>127.008</v>
      </c>
      <c r="L6487" s="1632"/>
      <c r="M6487" s="1632"/>
      <c r="N6487" s="1635">
        <f t="shared" si="344"/>
        <v>0</v>
      </c>
      <c r="O6487" s="2111"/>
      <c r="P6487" s="2111"/>
      <c r="Q6487" s="2111">
        <f t="shared" si="345"/>
        <v>0</v>
      </c>
      <c r="R6487" s="2416"/>
    </row>
    <row r="6488" spans="3:18" ht="14.25" customHeight="1">
      <c r="C6488" s="1630">
        <v>128</v>
      </c>
      <c r="D6488" s="1956" t="s">
        <v>5124</v>
      </c>
      <c r="E6488" s="1631">
        <v>10</v>
      </c>
      <c r="F6488" s="1632" t="s">
        <v>508</v>
      </c>
      <c r="G6488" s="1748">
        <v>20</v>
      </c>
      <c r="H6488" s="1632">
        <v>2022</v>
      </c>
      <c r="I6488" s="1634">
        <v>256.08</v>
      </c>
      <c r="J6488" s="1632">
        <f t="shared" si="346"/>
        <v>40</v>
      </c>
      <c r="K6488" s="1634">
        <f t="shared" si="347"/>
        <v>153.64799999999997</v>
      </c>
      <c r="L6488" s="1632"/>
      <c r="M6488" s="1632"/>
      <c r="N6488" s="1635">
        <f t="shared" si="344"/>
        <v>0</v>
      </c>
      <c r="O6488" s="2111"/>
      <c r="P6488" s="2111"/>
      <c r="Q6488" s="2111">
        <f t="shared" si="345"/>
        <v>0</v>
      </c>
      <c r="R6488" s="2416"/>
    </row>
    <row r="6489" spans="3:18" ht="14.25" customHeight="1">
      <c r="C6489" s="1630">
        <v>129</v>
      </c>
      <c r="D6489" s="1956" t="s">
        <v>3686</v>
      </c>
      <c r="E6489" s="1631">
        <v>10</v>
      </c>
      <c r="F6489" s="1632" t="s">
        <v>508</v>
      </c>
      <c r="G6489" s="1748">
        <v>2</v>
      </c>
      <c r="H6489" s="1632">
        <v>2022</v>
      </c>
      <c r="I6489" s="1634">
        <v>110.13</v>
      </c>
      <c r="J6489" s="1632">
        <f t="shared" si="346"/>
        <v>40</v>
      </c>
      <c r="K6489" s="1634">
        <f t="shared" si="347"/>
        <v>66.078000000000003</v>
      </c>
      <c r="L6489" s="1632"/>
      <c r="M6489" s="1632"/>
      <c r="N6489" s="1635">
        <f t="shared" si="344"/>
        <v>0</v>
      </c>
      <c r="O6489" s="2111"/>
      <c r="P6489" s="2111"/>
      <c r="Q6489" s="2111">
        <f t="shared" si="345"/>
        <v>0</v>
      </c>
      <c r="R6489" s="2416"/>
    </row>
    <row r="6490" spans="3:18" ht="14.25" customHeight="1">
      <c r="C6490" s="1630">
        <v>130</v>
      </c>
      <c r="D6490" s="1956" t="s">
        <v>5115</v>
      </c>
      <c r="E6490" s="1631">
        <v>10</v>
      </c>
      <c r="F6490" s="1632" t="s">
        <v>508</v>
      </c>
      <c r="G6490" s="1748">
        <v>1</v>
      </c>
      <c r="H6490" s="1632">
        <v>2022</v>
      </c>
      <c r="I6490" s="1634">
        <v>66.09</v>
      </c>
      <c r="J6490" s="1632">
        <f t="shared" si="346"/>
        <v>40</v>
      </c>
      <c r="K6490" s="1634">
        <f t="shared" si="347"/>
        <v>39.653999999999996</v>
      </c>
      <c r="L6490" s="1632"/>
      <c r="M6490" s="1632"/>
      <c r="N6490" s="1635">
        <f t="shared" si="344"/>
        <v>0</v>
      </c>
      <c r="O6490" s="2111"/>
      <c r="P6490" s="2111"/>
      <c r="Q6490" s="2111">
        <f t="shared" si="345"/>
        <v>0</v>
      </c>
      <c r="R6490" s="2416"/>
    </row>
    <row r="6491" spans="3:18" ht="14.25" customHeight="1">
      <c r="C6491" s="1630">
        <v>131</v>
      </c>
      <c r="D6491" s="1956" t="s">
        <v>5117</v>
      </c>
      <c r="E6491" s="1631">
        <v>10</v>
      </c>
      <c r="F6491" s="1632" t="s">
        <v>508</v>
      </c>
      <c r="G6491" s="1748">
        <v>8</v>
      </c>
      <c r="H6491" s="1632">
        <v>2023</v>
      </c>
      <c r="I6491" s="1634">
        <v>23.2</v>
      </c>
      <c r="J6491" s="1632">
        <f t="shared" si="346"/>
        <v>30</v>
      </c>
      <c r="K6491" s="1634">
        <f t="shared" si="347"/>
        <v>16.239999999999998</v>
      </c>
      <c r="L6491" s="1632"/>
      <c r="M6491" s="1632"/>
      <c r="N6491" s="1635">
        <f t="shared" si="344"/>
        <v>0</v>
      </c>
      <c r="O6491" s="2111"/>
      <c r="P6491" s="2111"/>
      <c r="Q6491" s="2111">
        <f t="shared" si="345"/>
        <v>0</v>
      </c>
      <c r="R6491" s="2416"/>
    </row>
    <row r="6492" spans="3:18" ht="14.25" customHeight="1">
      <c r="C6492" s="1630">
        <v>132</v>
      </c>
      <c r="D6492" s="1956" t="s">
        <v>2980</v>
      </c>
      <c r="E6492" s="1631">
        <v>10</v>
      </c>
      <c r="F6492" s="1632" t="s">
        <v>508</v>
      </c>
      <c r="G6492" s="1748">
        <v>2</v>
      </c>
      <c r="H6492" s="1632">
        <v>2022</v>
      </c>
      <c r="I6492" s="1634">
        <v>23.54</v>
      </c>
      <c r="J6492" s="1632">
        <f t="shared" si="346"/>
        <v>40</v>
      </c>
      <c r="K6492" s="1634">
        <f t="shared" si="347"/>
        <v>14.123999999999999</v>
      </c>
      <c r="L6492" s="1632"/>
      <c r="M6492" s="1632"/>
      <c r="N6492" s="1635">
        <f t="shared" si="344"/>
        <v>0</v>
      </c>
      <c r="O6492" s="2111"/>
      <c r="P6492" s="2111"/>
      <c r="Q6492" s="2111">
        <f t="shared" si="345"/>
        <v>0</v>
      </c>
      <c r="R6492" s="2416"/>
    </row>
    <row r="6493" spans="3:18" ht="14.25" customHeight="1">
      <c r="C6493" s="1630">
        <v>133</v>
      </c>
      <c r="D6493" s="1956" t="s">
        <v>5151</v>
      </c>
      <c r="E6493" s="1631">
        <v>10</v>
      </c>
      <c r="F6493" s="1632" t="s">
        <v>508</v>
      </c>
      <c r="G6493" s="1748">
        <v>1</v>
      </c>
      <c r="H6493" s="1632">
        <v>2022</v>
      </c>
      <c r="I6493" s="1634">
        <v>69.790000000000006</v>
      </c>
      <c r="J6493" s="1632">
        <f t="shared" si="346"/>
        <v>40</v>
      </c>
      <c r="K6493" s="1634">
        <f t="shared" si="347"/>
        <v>41.874000000000002</v>
      </c>
      <c r="L6493" s="1632"/>
      <c r="M6493" s="1632"/>
      <c r="N6493" s="1635">
        <f t="shared" si="344"/>
        <v>0</v>
      </c>
      <c r="O6493" s="2111"/>
      <c r="P6493" s="2111"/>
      <c r="Q6493" s="2111">
        <f t="shared" si="345"/>
        <v>0</v>
      </c>
      <c r="R6493" s="2416"/>
    </row>
    <row r="6494" spans="3:18" ht="14.25" customHeight="1">
      <c r="C6494" s="1630">
        <v>134</v>
      </c>
      <c r="D6494" s="1956" t="s">
        <v>6298</v>
      </c>
      <c r="E6494" s="1631">
        <v>10</v>
      </c>
      <c r="F6494" s="1632" t="s">
        <v>508</v>
      </c>
      <c r="G6494" s="1748">
        <v>8</v>
      </c>
      <c r="H6494" s="1632">
        <v>2023</v>
      </c>
      <c r="I6494" s="1634">
        <v>27.67</v>
      </c>
      <c r="J6494" s="1632">
        <f t="shared" si="346"/>
        <v>30</v>
      </c>
      <c r="K6494" s="1634">
        <f t="shared" si="347"/>
        <v>19.369</v>
      </c>
      <c r="L6494" s="1632"/>
      <c r="M6494" s="1632"/>
      <c r="N6494" s="1635">
        <f t="shared" si="344"/>
        <v>0</v>
      </c>
      <c r="O6494" s="2111"/>
      <c r="P6494" s="2111"/>
      <c r="Q6494" s="2111">
        <f t="shared" si="345"/>
        <v>0</v>
      </c>
      <c r="R6494" s="2416"/>
    </row>
    <row r="6495" spans="3:18" ht="14.25" customHeight="1">
      <c r="C6495" s="1630">
        <v>135</v>
      </c>
      <c r="D6495" s="1956" t="s">
        <v>2981</v>
      </c>
      <c r="E6495" s="1631">
        <v>10</v>
      </c>
      <c r="F6495" s="1632" t="s">
        <v>508</v>
      </c>
      <c r="G6495" s="1748">
        <v>2</v>
      </c>
      <c r="H6495" s="1632">
        <v>2023</v>
      </c>
      <c r="I6495" s="1634">
        <v>18.16</v>
      </c>
      <c r="J6495" s="1632">
        <f t="shared" si="346"/>
        <v>30</v>
      </c>
      <c r="K6495" s="1634">
        <f t="shared" si="347"/>
        <v>12.712</v>
      </c>
      <c r="L6495" s="1632"/>
      <c r="M6495" s="1632"/>
      <c r="N6495" s="1635">
        <f t="shared" si="344"/>
        <v>0</v>
      </c>
      <c r="O6495" s="2111"/>
      <c r="P6495" s="2111"/>
      <c r="Q6495" s="2111">
        <f t="shared" si="345"/>
        <v>0</v>
      </c>
      <c r="R6495" s="2416"/>
    </row>
    <row r="6496" spans="3:18" ht="14.25" customHeight="1">
      <c r="C6496" s="1630">
        <v>136</v>
      </c>
      <c r="D6496" s="1956" t="s">
        <v>6463</v>
      </c>
      <c r="E6496" s="1631">
        <v>10</v>
      </c>
      <c r="F6496" s="1632" t="s">
        <v>6426</v>
      </c>
      <c r="G6496" s="1748">
        <v>1</v>
      </c>
      <c r="H6496" s="1632">
        <v>2023</v>
      </c>
      <c r="I6496" s="1634">
        <v>2094.75</v>
      </c>
      <c r="J6496" s="1632">
        <f t="shared" si="346"/>
        <v>30</v>
      </c>
      <c r="K6496" s="1634">
        <f t="shared" si="347"/>
        <v>1466.325</v>
      </c>
      <c r="L6496" s="1632"/>
      <c r="M6496" s="1632"/>
      <c r="N6496" s="1635">
        <f t="shared" si="344"/>
        <v>0</v>
      </c>
      <c r="O6496" s="2111"/>
      <c r="P6496" s="2111"/>
      <c r="Q6496" s="2111">
        <f t="shared" si="345"/>
        <v>0</v>
      </c>
      <c r="R6496" s="2416"/>
    </row>
    <row r="6497" spans="3:18" ht="14.25" customHeight="1">
      <c r="C6497" s="1630">
        <v>137</v>
      </c>
      <c r="D6497" s="1956" t="s">
        <v>6464</v>
      </c>
      <c r="E6497" s="1631">
        <v>10</v>
      </c>
      <c r="F6497" s="1632" t="s">
        <v>6426</v>
      </c>
      <c r="G6497" s="1748">
        <v>1</v>
      </c>
      <c r="H6497" s="1632">
        <v>2023</v>
      </c>
      <c r="I6497" s="1634">
        <v>3966.6</v>
      </c>
      <c r="J6497" s="1632">
        <f t="shared" si="346"/>
        <v>30</v>
      </c>
      <c r="K6497" s="1634">
        <f t="shared" si="347"/>
        <v>2776.62</v>
      </c>
      <c r="L6497" s="1632"/>
      <c r="M6497" s="1632"/>
      <c r="N6497" s="1635">
        <f t="shared" si="344"/>
        <v>0</v>
      </c>
      <c r="O6497" s="2111"/>
      <c r="P6497" s="2111"/>
      <c r="Q6497" s="2111">
        <f t="shared" si="345"/>
        <v>0</v>
      </c>
      <c r="R6497" s="2416"/>
    </row>
    <row r="6498" spans="3:18" ht="14.25" customHeight="1">
      <c r="C6498" s="1630">
        <v>138</v>
      </c>
      <c r="D6498" s="1956" t="s">
        <v>6298</v>
      </c>
      <c r="E6498" s="1631">
        <v>10</v>
      </c>
      <c r="F6498" s="1632" t="s">
        <v>508</v>
      </c>
      <c r="G6498" s="1748">
        <v>2</v>
      </c>
      <c r="H6498" s="1632">
        <v>2024</v>
      </c>
      <c r="I6498" s="1634">
        <v>54.78</v>
      </c>
      <c r="J6498" s="1632">
        <f t="shared" si="346"/>
        <v>20</v>
      </c>
      <c r="K6498" s="1634">
        <f t="shared" si="347"/>
        <v>43.823999999999998</v>
      </c>
      <c r="L6498" s="1632"/>
      <c r="M6498" s="1632"/>
      <c r="N6498" s="1635">
        <f t="shared" si="344"/>
        <v>0</v>
      </c>
      <c r="O6498" s="2111"/>
      <c r="P6498" s="2111"/>
      <c r="Q6498" s="2111">
        <f t="shared" si="345"/>
        <v>0</v>
      </c>
      <c r="R6498" s="2416"/>
    </row>
    <row r="6499" spans="3:18" ht="14.25" customHeight="1">
      <c r="C6499" s="1630">
        <v>139</v>
      </c>
      <c r="D6499" s="1956" t="s">
        <v>5115</v>
      </c>
      <c r="E6499" s="1631">
        <v>10</v>
      </c>
      <c r="F6499" s="1632" t="s">
        <v>508</v>
      </c>
      <c r="G6499" s="1748">
        <v>1</v>
      </c>
      <c r="H6499" s="1632">
        <v>2024</v>
      </c>
      <c r="I6499" s="1634">
        <v>48</v>
      </c>
      <c r="J6499" s="1632">
        <f t="shared" si="346"/>
        <v>20</v>
      </c>
      <c r="K6499" s="1634">
        <f t="shared" si="347"/>
        <v>38.4</v>
      </c>
      <c r="L6499" s="1632"/>
      <c r="M6499" s="1632"/>
      <c r="N6499" s="1635">
        <f t="shared" si="344"/>
        <v>0</v>
      </c>
      <c r="O6499" s="2111"/>
      <c r="P6499" s="2111"/>
      <c r="Q6499" s="2111">
        <f t="shared" si="345"/>
        <v>0</v>
      </c>
      <c r="R6499" s="2416"/>
    </row>
    <row r="6500" spans="3:18" ht="14.25" customHeight="1">
      <c r="C6500" s="1630">
        <v>140</v>
      </c>
      <c r="D6500" s="1956" t="s">
        <v>2981</v>
      </c>
      <c r="E6500" s="1631">
        <v>10</v>
      </c>
      <c r="F6500" s="1632" t="s">
        <v>508</v>
      </c>
      <c r="G6500" s="1748">
        <v>2</v>
      </c>
      <c r="H6500" s="1632">
        <v>2024</v>
      </c>
      <c r="I6500" s="1634">
        <v>36.32</v>
      </c>
      <c r="J6500" s="1632">
        <f t="shared" si="346"/>
        <v>20</v>
      </c>
      <c r="K6500" s="1634">
        <f t="shared" si="347"/>
        <v>29.056000000000001</v>
      </c>
      <c r="L6500" s="1632"/>
      <c r="M6500" s="1632"/>
      <c r="N6500" s="1635">
        <f t="shared" si="344"/>
        <v>0</v>
      </c>
      <c r="O6500" s="2111"/>
      <c r="P6500" s="2111"/>
      <c r="Q6500" s="2111">
        <f t="shared" si="345"/>
        <v>0</v>
      </c>
      <c r="R6500" s="2416"/>
    </row>
    <row r="6501" spans="3:18" ht="14.25" customHeight="1">
      <c r="C6501" s="1630">
        <v>141</v>
      </c>
      <c r="D6501" s="1956" t="s">
        <v>7747</v>
      </c>
      <c r="E6501" s="1631">
        <v>10</v>
      </c>
      <c r="F6501" s="1632" t="s">
        <v>508</v>
      </c>
      <c r="G6501" s="1748">
        <v>1</v>
      </c>
      <c r="H6501" s="1632">
        <v>2024</v>
      </c>
      <c r="I6501" s="1634">
        <v>317.27999999999997</v>
      </c>
      <c r="J6501" s="1632">
        <f t="shared" si="346"/>
        <v>20</v>
      </c>
      <c r="K6501" s="1634">
        <f t="shared" si="347"/>
        <v>253.82399999999998</v>
      </c>
      <c r="L6501" s="1632"/>
      <c r="M6501" s="1632"/>
      <c r="N6501" s="1635">
        <f t="shared" si="344"/>
        <v>0</v>
      </c>
      <c r="O6501" s="2111"/>
      <c r="P6501" s="2111"/>
      <c r="Q6501" s="2111">
        <f t="shared" si="345"/>
        <v>0</v>
      </c>
      <c r="R6501" s="2416"/>
    </row>
    <row r="6502" spans="3:18" ht="14.25" customHeight="1">
      <c r="C6502" s="1630">
        <v>142</v>
      </c>
      <c r="D6502" s="1956" t="s">
        <v>7748</v>
      </c>
      <c r="E6502" s="1631">
        <v>10</v>
      </c>
      <c r="F6502" s="1632" t="s">
        <v>508</v>
      </c>
      <c r="G6502" s="1748">
        <v>2</v>
      </c>
      <c r="H6502" s="1632">
        <v>2024</v>
      </c>
      <c r="I6502" s="1634">
        <v>178.8</v>
      </c>
      <c r="J6502" s="1632">
        <f t="shared" si="346"/>
        <v>20</v>
      </c>
      <c r="K6502" s="1634">
        <f t="shared" si="347"/>
        <v>143.04000000000002</v>
      </c>
      <c r="L6502" s="1632"/>
      <c r="M6502" s="1632"/>
      <c r="N6502" s="1635">
        <f t="shared" si="344"/>
        <v>0</v>
      </c>
      <c r="O6502" s="2111"/>
      <c r="P6502" s="2111"/>
      <c r="Q6502" s="2111">
        <f t="shared" si="345"/>
        <v>0</v>
      </c>
      <c r="R6502" s="2416"/>
    </row>
    <row r="6503" spans="3:18" ht="14.25" customHeight="1">
      <c r="C6503" s="1630">
        <v>143</v>
      </c>
      <c r="D6503" s="1956" t="s">
        <v>2162</v>
      </c>
      <c r="E6503" s="1631">
        <v>10</v>
      </c>
      <c r="F6503" s="1632" t="s">
        <v>508</v>
      </c>
      <c r="G6503" s="1748">
        <v>1</v>
      </c>
      <c r="H6503" s="1632">
        <v>2024</v>
      </c>
      <c r="I6503" s="1634">
        <v>16.5</v>
      </c>
      <c r="J6503" s="1632">
        <f t="shared" si="346"/>
        <v>20</v>
      </c>
      <c r="K6503" s="1634">
        <f t="shared" si="347"/>
        <v>13.2</v>
      </c>
      <c r="L6503" s="1632"/>
      <c r="M6503" s="1632"/>
      <c r="N6503" s="1635">
        <f t="shared" si="344"/>
        <v>0</v>
      </c>
      <c r="O6503" s="2111"/>
      <c r="P6503" s="2111"/>
      <c r="Q6503" s="2111">
        <f t="shared" si="345"/>
        <v>0</v>
      </c>
      <c r="R6503" s="2417"/>
    </row>
    <row r="6504" spans="3:18" ht="14.25" customHeight="1">
      <c r="C6504" s="1820">
        <v>1</v>
      </c>
      <c r="D6504" s="1962" t="s">
        <v>2599</v>
      </c>
      <c r="E6504" s="1822">
        <v>10</v>
      </c>
      <c r="F6504" s="1821" t="s">
        <v>3489</v>
      </c>
      <c r="G6504" s="1823">
        <v>3</v>
      </c>
      <c r="H6504" s="1821">
        <v>2019</v>
      </c>
      <c r="I6504" s="1824">
        <v>386.38799999999998</v>
      </c>
      <c r="J6504" s="1821">
        <v>70</v>
      </c>
      <c r="K6504" s="1824">
        <f t="shared" si="347"/>
        <v>115.91640000000001</v>
      </c>
      <c r="L6504" s="1821"/>
      <c r="M6504" s="1821"/>
      <c r="N6504" s="1825">
        <f t="shared" si="344"/>
        <v>0</v>
      </c>
      <c r="O6504" s="2143"/>
      <c r="P6504" s="2143"/>
      <c r="Q6504" s="2143">
        <f t="shared" si="345"/>
        <v>0</v>
      </c>
      <c r="R6504" s="2439" t="s">
        <v>486</v>
      </c>
    </row>
    <row r="6505" spans="3:18" ht="14.25" customHeight="1">
      <c r="C6505" s="1820">
        <v>2</v>
      </c>
      <c r="D6505" s="1962" t="s">
        <v>2970</v>
      </c>
      <c r="E6505" s="1822">
        <v>10</v>
      </c>
      <c r="F6505" s="1821" t="s">
        <v>3489</v>
      </c>
      <c r="G6505" s="1823">
        <v>6</v>
      </c>
      <c r="H6505" s="1821">
        <v>2019</v>
      </c>
      <c r="I6505" s="1824">
        <v>190.8</v>
      </c>
      <c r="J6505" s="1821">
        <v>70</v>
      </c>
      <c r="K6505" s="1824">
        <f t="shared" si="347"/>
        <v>57.240000000000009</v>
      </c>
      <c r="L6505" s="1821"/>
      <c r="M6505" s="1821"/>
      <c r="N6505" s="1825">
        <f t="shared" si="344"/>
        <v>0</v>
      </c>
      <c r="O6505" s="2143"/>
      <c r="P6505" s="2143"/>
      <c r="Q6505" s="2143">
        <f t="shared" si="345"/>
        <v>0</v>
      </c>
      <c r="R6505" s="2440"/>
    </row>
    <row r="6506" spans="3:18" ht="14.25" customHeight="1">
      <c r="C6506" s="1820">
        <v>3</v>
      </c>
      <c r="D6506" s="1962" t="s">
        <v>2600</v>
      </c>
      <c r="E6506" s="1822">
        <v>10</v>
      </c>
      <c r="F6506" s="1821" t="s">
        <v>3489</v>
      </c>
      <c r="G6506" s="1823">
        <v>3</v>
      </c>
      <c r="H6506" s="1821">
        <v>2019</v>
      </c>
      <c r="I6506" s="1824">
        <v>115.56</v>
      </c>
      <c r="J6506" s="1821">
        <v>70</v>
      </c>
      <c r="K6506" s="1824">
        <f t="shared" si="347"/>
        <v>34.668000000000006</v>
      </c>
      <c r="L6506" s="1821"/>
      <c r="M6506" s="1821"/>
      <c r="N6506" s="1825">
        <f t="shared" si="344"/>
        <v>0</v>
      </c>
      <c r="O6506" s="2143"/>
      <c r="P6506" s="2143"/>
      <c r="Q6506" s="2143">
        <f t="shared" si="345"/>
        <v>0</v>
      </c>
      <c r="R6506" s="2440"/>
    </row>
    <row r="6507" spans="3:18" ht="14.25" customHeight="1">
      <c r="C6507" s="1820">
        <v>4</v>
      </c>
      <c r="D6507" s="1962" t="s">
        <v>2227</v>
      </c>
      <c r="E6507" s="1822">
        <v>10</v>
      </c>
      <c r="F6507" s="1821" t="s">
        <v>3489</v>
      </c>
      <c r="G6507" s="1823">
        <v>3</v>
      </c>
      <c r="H6507" s="1821">
        <v>2019</v>
      </c>
      <c r="I6507" s="1824">
        <v>219</v>
      </c>
      <c r="J6507" s="1821">
        <v>70</v>
      </c>
      <c r="K6507" s="1824">
        <f t="shared" si="347"/>
        <v>65.700000000000017</v>
      </c>
      <c r="L6507" s="1821"/>
      <c r="M6507" s="1821"/>
      <c r="N6507" s="1825">
        <f t="shared" si="344"/>
        <v>0</v>
      </c>
      <c r="O6507" s="2143"/>
      <c r="P6507" s="2143"/>
      <c r="Q6507" s="2143">
        <f t="shared" si="345"/>
        <v>0</v>
      </c>
      <c r="R6507" s="2440"/>
    </row>
    <row r="6508" spans="3:18" ht="14.25" customHeight="1">
      <c r="C6508" s="1820">
        <v>5</v>
      </c>
      <c r="D6508" s="1962" t="s">
        <v>2602</v>
      </c>
      <c r="E6508" s="1822">
        <v>10</v>
      </c>
      <c r="F6508" s="1821" t="s">
        <v>3489</v>
      </c>
      <c r="G6508" s="1823">
        <v>3</v>
      </c>
      <c r="H6508" s="1821">
        <v>2019</v>
      </c>
      <c r="I6508" s="1824">
        <v>81.900000000000006</v>
      </c>
      <c r="J6508" s="1821">
        <v>70</v>
      </c>
      <c r="K6508" s="1824">
        <f t="shared" si="347"/>
        <v>24.570000000000007</v>
      </c>
      <c r="L6508" s="1821"/>
      <c r="M6508" s="1821"/>
      <c r="N6508" s="1825">
        <f t="shared" si="344"/>
        <v>0</v>
      </c>
      <c r="O6508" s="2143"/>
      <c r="P6508" s="2143"/>
      <c r="Q6508" s="2143">
        <f t="shared" si="345"/>
        <v>0</v>
      </c>
      <c r="R6508" s="2440"/>
    </row>
    <row r="6509" spans="3:18" ht="14.25" customHeight="1">
      <c r="C6509" s="1820">
        <v>6</v>
      </c>
      <c r="D6509" s="1962" t="s">
        <v>2175</v>
      </c>
      <c r="E6509" s="1822">
        <v>10</v>
      </c>
      <c r="F6509" s="1821" t="s">
        <v>3489</v>
      </c>
      <c r="G6509" s="1823">
        <v>4</v>
      </c>
      <c r="H6509" s="1821">
        <v>2019</v>
      </c>
      <c r="I6509" s="1824">
        <v>132.41279999999998</v>
      </c>
      <c r="J6509" s="1821">
        <v>70</v>
      </c>
      <c r="K6509" s="1824">
        <f t="shared" si="347"/>
        <v>39.723839999999996</v>
      </c>
      <c r="L6509" s="1821"/>
      <c r="M6509" s="1821"/>
      <c r="N6509" s="1825">
        <f t="shared" si="344"/>
        <v>0</v>
      </c>
      <c r="O6509" s="2143"/>
      <c r="P6509" s="2143"/>
      <c r="Q6509" s="2143">
        <f t="shared" si="345"/>
        <v>0</v>
      </c>
      <c r="R6509" s="2440"/>
    </row>
    <row r="6510" spans="3:18" ht="14.25" customHeight="1">
      <c r="C6510" s="1820">
        <v>7</v>
      </c>
      <c r="D6510" s="1962" t="s">
        <v>2186</v>
      </c>
      <c r="E6510" s="1822">
        <v>10</v>
      </c>
      <c r="F6510" s="1821" t="s">
        <v>3489</v>
      </c>
      <c r="G6510" s="1823">
        <v>12</v>
      </c>
      <c r="H6510" s="1821">
        <v>2019</v>
      </c>
      <c r="I6510" s="1824">
        <v>80.64</v>
      </c>
      <c r="J6510" s="1821">
        <v>70</v>
      </c>
      <c r="K6510" s="1824">
        <f t="shared" si="347"/>
        <v>24.192000000000007</v>
      </c>
      <c r="L6510" s="1821"/>
      <c r="M6510" s="1821"/>
      <c r="N6510" s="1825">
        <f t="shared" si="344"/>
        <v>0</v>
      </c>
      <c r="O6510" s="2143"/>
      <c r="P6510" s="2143"/>
      <c r="Q6510" s="2143">
        <f t="shared" si="345"/>
        <v>0</v>
      </c>
      <c r="R6510" s="2440"/>
    </row>
    <row r="6511" spans="3:18" ht="14.25" customHeight="1">
      <c r="C6511" s="1820">
        <v>8</v>
      </c>
      <c r="D6511" s="1962" t="s">
        <v>2228</v>
      </c>
      <c r="E6511" s="1822">
        <v>10</v>
      </c>
      <c r="F6511" s="1821" t="s">
        <v>3489</v>
      </c>
      <c r="G6511" s="1823">
        <v>4</v>
      </c>
      <c r="H6511" s="1821">
        <v>2019</v>
      </c>
      <c r="I6511" s="1824">
        <v>75.599999999999994</v>
      </c>
      <c r="J6511" s="1821">
        <v>70</v>
      </c>
      <c r="K6511" s="1824">
        <f t="shared" si="347"/>
        <v>22.68</v>
      </c>
      <c r="L6511" s="1821"/>
      <c r="M6511" s="1821"/>
      <c r="N6511" s="1825">
        <f t="shared" si="344"/>
        <v>0</v>
      </c>
      <c r="O6511" s="2143"/>
      <c r="P6511" s="2143"/>
      <c r="Q6511" s="2143">
        <f t="shared" si="345"/>
        <v>0</v>
      </c>
      <c r="R6511" s="2440"/>
    </row>
    <row r="6512" spans="3:18" ht="14.25" customHeight="1">
      <c r="C6512" s="1820">
        <v>9</v>
      </c>
      <c r="D6512" s="1962" t="s">
        <v>2169</v>
      </c>
      <c r="E6512" s="1822">
        <v>10</v>
      </c>
      <c r="F6512" s="1821" t="s">
        <v>3489</v>
      </c>
      <c r="G6512" s="1823">
        <v>3</v>
      </c>
      <c r="H6512" s="1821">
        <v>2019</v>
      </c>
      <c r="I6512" s="1824">
        <v>219</v>
      </c>
      <c r="J6512" s="1821">
        <v>70</v>
      </c>
      <c r="K6512" s="1824">
        <f t="shared" si="347"/>
        <v>65.700000000000017</v>
      </c>
      <c r="L6512" s="1821"/>
      <c r="M6512" s="1821"/>
      <c r="N6512" s="1825">
        <f t="shared" si="344"/>
        <v>0</v>
      </c>
      <c r="O6512" s="2143"/>
      <c r="P6512" s="2143"/>
      <c r="Q6512" s="2143">
        <f t="shared" si="345"/>
        <v>0</v>
      </c>
      <c r="R6512" s="2440"/>
    </row>
    <row r="6513" spans="3:18" ht="14.25" customHeight="1">
      <c r="C6513" s="1820">
        <v>10</v>
      </c>
      <c r="D6513" s="1962" t="s">
        <v>2599</v>
      </c>
      <c r="E6513" s="1822">
        <v>10</v>
      </c>
      <c r="F6513" s="1821" t="s">
        <v>3489</v>
      </c>
      <c r="G6513" s="1823">
        <v>1</v>
      </c>
      <c r="H6513" s="1821">
        <v>2019</v>
      </c>
      <c r="I6513" s="1824">
        <v>128.79599999999999</v>
      </c>
      <c r="J6513" s="1821">
        <v>70</v>
      </c>
      <c r="K6513" s="1824">
        <f t="shared" si="347"/>
        <v>38.638800000000003</v>
      </c>
      <c r="L6513" s="1821"/>
      <c r="M6513" s="1821"/>
      <c r="N6513" s="1825">
        <f t="shared" si="344"/>
        <v>0</v>
      </c>
      <c r="O6513" s="2143"/>
      <c r="P6513" s="2143"/>
      <c r="Q6513" s="2143">
        <f t="shared" si="345"/>
        <v>0</v>
      </c>
      <c r="R6513" s="2440"/>
    </row>
    <row r="6514" spans="3:18" ht="14.25" customHeight="1">
      <c r="C6514" s="1820">
        <v>11</v>
      </c>
      <c r="D6514" s="1962" t="s">
        <v>2227</v>
      </c>
      <c r="E6514" s="1822">
        <v>10</v>
      </c>
      <c r="F6514" s="1821" t="s">
        <v>3489</v>
      </c>
      <c r="G6514" s="1823">
        <v>2</v>
      </c>
      <c r="H6514" s="1821">
        <v>2019</v>
      </c>
      <c r="I6514" s="1824">
        <v>146</v>
      </c>
      <c r="J6514" s="1821">
        <v>70</v>
      </c>
      <c r="K6514" s="1824">
        <f t="shared" si="347"/>
        <v>43.800000000000011</v>
      </c>
      <c r="L6514" s="1821"/>
      <c r="M6514" s="1821"/>
      <c r="N6514" s="1825">
        <f t="shared" si="344"/>
        <v>0</v>
      </c>
      <c r="O6514" s="2143"/>
      <c r="P6514" s="2143"/>
      <c r="Q6514" s="2143">
        <f t="shared" si="345"/>
        <v>0</v>
      </c>
      <c r="R6514" s="2440"/>
    </row>
    <row r="6515" spans="3:18" ht="14.25" customHeight="1">
      <c r="C6515" s="1820">
        <v>12</v>
      </c>
      <c r="D6515" s="1962" t="s">
        <v>2162</v>
      </c>
      <c r="E6515" s="1822">
        <v>10</v>
      </c>
      <c r="F6515" s="1821" t="s">
        <v>3489</v>
      </c>
      <c r="G6515" s="1823">
        <v>1</v>
      </c>
      <c r="H6515" s="1821">
        <v>2019</v>
      </c>
      <c r="I6515" s="1824">
        <v>28.5</v>
      </c>
      <c r="J6515" s="1821">
        <v>70</v>
      </c>
      <c r="K6515" s="1824">
        <f t="shared" si="347"/>
        <v>8.5500000000000007</v>
      </c>
      <c r="L6515" s="1821"/>
      <c r="M6515" s="1821"/>
      <c r="N6515" s="1825">
        <f t="shared" si="344"/>
        <v>0</v>
      </c>
      <c r="O6515" s="2143"/>
      <c r="P6515" s="2143"/>
      <c r="Q6515" s="2143">
        <f t="shared" si="345"/>
        <v>0</v>
      </c>
      <c r="R6515" s="2440"/>
    </row>
    <row r="6516" spans="3:18" ht="14.25" customHeight="1">
      <c r="C6516" s="1820">
        <v>13</v>
      </c>
      <c r="D6516" s="1962" t="s">
        <v>2228</v>
      </c>
      <c r="E6516" s="1822">
        <v>10</v>
      </c>
      <c r="F6516" s="1821" t="s">
        <v>3489</v>
      </c>
      <c r="G6516" s="1823">
        <v>4</v>
      </c>
      <c r="H6516" s="1821">
        <v>2019</v>
      </c>
      <c r="I6516" s="1824">
        <v>75.599999999999994</v>
      </c>
      <c r="J6516" s="1821">
        <v>70</v>
      </c>
      <c r="K6516" s="1824">
        <f t="shared" si="347"/>
        <v>22.68</v>
      </c>
      <c r="L6516" s="1821"/>
      <c r="M6516" s="1821"/>
      <c r="N6516" s="1825">
        <f t="shared" si="344"/>
        <v>0</v>
      </c>
      <c r="O6516" s="2143"/>
      <c r="P6516" s="2143"/>
      <c r="Q6516" s="2143">
        <f t="shared" si="345"/>
        <v>0</v>
      </c>
      <c r="R6516" s="2440"/>
    </row>
    <row r="6517" spans="3:18" ht="14.25" customHeight="1">
      <c r="C6517" s="1820">
        <v>14</v>
      </c>
      <c r="D6517" s="1962" t="s">
        <v>2186</v>
      </c>
      <c r="E6517" s="1822">
        <v>10</v>
      </c>
      <c r="F6517" s="1821" t="s">
        <v>3489</v>
      </c>
      <c r="G6517" s="1823">
        <v>4</v>
      </c>
      <c r="H6517" s="1821">
        <v>2019</v>
      </c>
      <c r="I6517" s="1824">
        <v>26.88</v>
      </c>
      <c r="J6517" s="1821">
        <v>70</v>
      </c>
      <c r="K6517" s="1824">
        <f t="shared" si="347"/>
        <v>8.0640000000000001</v>
      </c>
      <c r="L6517" s="1821"/>
      <c r="M6517" s="1821"/>
      <c r="N6517" s="1825">
        <f t="shared" si="344"/>
        <v>0</v>
      </c>
      <c r="O6517" s="2143"/>
      <c r="P6517" s="2143"/>
      <c r="Q6517" s="2143">
        <f t="shared" si="345"/>
        <v>0</v>
      </c>
      <c r="R6517" s="2440"/>
    </row>
    <row r="6518" spans="3:18" ht="14.25" customHeight="1">
      <c r="C6518" s="1820">
        <v>15</v>
      </c>
      <c r="D6518" s="1962" t="s">
        <v>2402</v>
      </c>
      <c r="E6518" s="1822">
        <v>10</v>
      </c>
      <c r="F6518" s="1821" t="s">
        <v>3489</v>
      </c>
      <c r="G6518" s="1823">
        <v>1</v>
      </c>
      <c r="H6518" s="1821">
        <v>2019</v>
      </c>
      <c r="I6518" s="1824">
        <v>13.5</v>
      </c>
      <c r="J6518" s="1821">
        <v>70</v>
      </c>
      <c r="K6518" s="1824">
        <f t="shared" si="347"/>
        <v>4.0500000000000007</v>
      </c>
      <c r="L6518" s="1821"/>
      <c r="M6518" s="1821"/>
      <c r="N6518" s="1825">
        <f t="shared" si="344"/>
        <v>0</v>
      </c>
      <c r="O6518" s="2143"/>
      <c r="P6518" s="2143"/>
      <c r="Q6518" s="2143">
        <f t="shared" si="345"/>
        <v>0</v>
      </c>
      <c r="R6518" s="2440"/>
    </row>
    <row r="6519" spans="3:18" ht="14.25" customHeight="1">
      <c r="C6519" s="1820">
        <v>16</v>
      </c>
      <c r="D6519" s="1962" t="s">
        <v>2970</v>
      </c>
      <c r="E6519" s="1822">
        <v>10</v>
      </c>
      <c r="F6519" s="1821" t="s">
        <v>3489</v>
      </c>
      <c r="G6519" s="1823">
        <v>2</v>
      </c>
      <c r="H6519" s="1821">
        <v>2019</v>
      </c>
      <c r="I6519" s="1824">
        <v>63.6</v>
      </c>
      <c r="J6519" s="1821">
        <v>70</v>
      </c>
      <c r="K6519" s="1824">
        <f t="shared" si="347"/>
        <v>19.080000000000005</v>
      </c>
      <c r="L6519" s="1821"/>
      <c r="M6519" s="1821"/>
      <c r="N6519" s="1825">
        <f t="shared" si="344"/>
        <v>0</v>
      </c>
      <c r="O6519" s="2143"/>
      <c r="P6519" s="2143"/>
      <c r="Q6519" s="2143">
        <f t="shared" si="345"/>
        <v>0</v>
      </c>
      <c r="R6519" s="2440"/>
    </row>
    <row r="6520" spans="3:18" ht="14.25" customHeight="1">
      <c r="C6520" s="1820">
        <v>17</v>
      </c>
      <c r="D6520" s="1962" t="s">
        <v>2600</v>
      </c>
      <c r="E6520" s="1822">
        <v>10</v>
      </c>
      <c r="F6520" s="1821" t="s">
        <v>3489</v>
      </c>
      <c r="G6520" s="1823">
        <v>1</v>
      </c>
      <c r="H6520" s="1821">
        <v>2019</v>
      </c>
      <c r="I6520" s="1824">
        <v>38.520000000000003</v>
      </c>
      <c r="J6520" s="1821">
        <v>70</v>
      </c>
      <c r="K6520" s="1824">
        <f t="shared" si="347"/>
        <v>11.556000000000001</v>
      </c>
      <c r="L6520" s="1821"/>
      <c r="M6520" s="1821"/>
      <c r="N6520" s="1825">
        <f t="shared" si="344"/>
        <v>0</v>
      </c>
      <c r="O6520" s="2143"/>
      <c r="P6520" s="2143"/>
      <c r="Q6520" s="2143">
        <f t="shared" si="345"/>
        <v>0</v>
      </c>
      <c r="R6520" s="2440"/>
    </row>
    <row r="6521" spans="3:18" ht="14.25" customHeight="1">
      <c r="C6521" s="1820">
        <v>18</v>
      </c>
      <c r="D6521" s="1962" t="s">
        <v>2706</v>
      </c>
      <c r="E6521" s="1822">
        <v>10</v>
      </c>
      <c r="F6521" s="1821" t="s">
        <v>3489</v>
      </c>
      <c r="G6521" s="1823">
        <v>1</v>
      </c>
      <c r="H6521" s="1821">
        <v>2019</v>
      </c>
      <c r="I6521" s="1824">
        <v>198</v>
      </c>
      <c r="J6521" s="1821">
        <v>70</v>
      </c>
      <c r="K6521" s="1824">
        <f t="shared" si="347"/>
        <v>59.400000000000006</v>
      </c>
      <c r="L6521" s="1821"/>
      <c r="M6521" s="1821"/>
      <c r="N6521" s="1825">
        <f t="shared" si="344"/>
        <v>0</v>
      </c>
      <c r="O6521" s="2143"/>
      <c r="P6521" s="2143"/>
      <c r="Q6521" s="2143">
        <f t="shared" si="345"/>
        <v>0</v>
      </c>
      <c r="R6521" s="2440"/>
    </row>
    <row r="6522" spans="3:18" ht="14.25" customHeight="1">
      <c r="C6522" s="1820">
        <v>19</v>
      </c>
      <c r="D6522" s="1962" t="s">
        <v>2602</v>
      </c>
      <c r="E6522" s="1822">
        <v>10</v>
      </c>
      <c r="F6522" s="1821" t="s">
        <v>3489</v>
      </c>
      <c r="G6522" s="1823">
        <v>3</v>
      </c>
      <c r="H6522" s="1821">
        <v>2019</v>
      </c>
      <c r="I6522" s="1824">
        <v>81.900000000000006</v>
      </c>
      <c r="J6522" s="1821">
        <v>70</v>
      </c>
      <c r="K6522" s="1824">
        <f t="shared" si="347"/>
        <v>24.570000000000007</v>
      </c>
      <c r="L6522" s="1821"/>
      <c r="M6522" s="1821"/>
      <c r="N6522" s="1825">
        <f t="shared" ref="N6522:N6585" si="348">+L6522*M6522</f>
        <v>0</v>
      </c>
      <c r="O6522" s="2143"/>
      <c r="P6522" s="2143"/>
      <c r="Q6522" s="2143">
        <f t="shared" ref="Q6522:Q6585" si="349">+O6522*P6522</f>
        <v>0</v>
      </c>
      <c r="R6522" s="2440"/>
    </row>
    <row r="6523" spans="3:18" ht="14.25" customHeight="1">
      <c r="C6523" s="1820">
        <v>20</v>
      </c>
      <c r="D6523" s="1962" t="s">
        <v>2175</v>
      </c>
      <c r="E6523" s="1822">
        <v>10</v>
      </c>
      <c r="F6523" s="1821" t="s">
        <v>3489</v>
      </c>
      <c r="G6523" s="1823">
        <v>14</v>
      </c>
      <c r="H6523" s="1821">
        <v>2019</v>
      </c>
      <c r="I6523" s="1824">
        <v>463.44479999999993</v>
      </c>
      <c r="J6523" s="1821">
        <v>70</v>
      </c>
      <c r="K6523" s="1824">
        <f t="shared" si="347"/>
        <v>139.03343999999998</v>
      </c>
      <c r="L6523" s="1821"/>
      <c r="M6523" s="1821"/>
      <c r="N6523" s="1825">
        <f t="shared" si="348"/>
        <v>0</v>
      </c>
      <c r="O6523" s="2143"/>
      <c r="P6523" s="2143"/>
      <c r="Q6523" s="2143">
        <f t="shared" si="349"/>
        <v>0</v>
      </c>
      <c r="R6523" s="2440"/>
    </row>
    <row r="6524" spans="3:18" ht="14.25" customHeight="1">
      <c r="C6524" s="1820">
        <v>21</v>
      </c>
      <c r="D6524" s="1962" t="s">
        <v>2186</v>
      </c>
      <c r="E6524" s="1822">
        <v>10</v>
      </c>
      <c r="F6524" s="1821" t="s">
        <v>3489</v>
      </c>
      <c r="G6524" s="1823">
        <v>40</v>
      </c>
      <c r="H6524" s="1821">
        <v>2019</v>
      </c>
      <c r="I6524" s="1824">
        <v>268.8</v>
      </c>
      <c r="J6524" s="1821">
        <v>70</v>
      </c>
      <c r="K6524" s="1824">
        <f t="shared" si="347"/>
        <v>80.640000000000015</v>
      </c>
      <c r="L6524" s="1821"/>
      <c r="M6524" s="1821"/>
      <c r="N6524" s="1825">
        <f t="shared" si="348"/>
        <v>0</v>
      </c>
      <c r="O6524" s="2143"/>
      <c r="P6524" s="2143"/>
      <c r="Q6524" s="2143">
        <f t="shared" si="349"/>
        <v>0</v>
      </c>
      <c r="R6524" s="2440"/>
    </row>
    <row r="6525" spans="3:18" ht="14.25" customHeight="1">
      <c r="C6525" s="1820">
        <v>22</v>
      </c>
      <c r="D6525" s="1962" t="s">
        <v>2228</v>
      </c>
      <c r="E6525" s="1822">
        <v>10</v>
      </c>
      <c r="F6525" s="1821" t="s">
        <v>3489</v>
      </c>
      <c r="G6525" s="1823">
        <v>15</v>
      </c>
      <c r="H6525" s="1821">
        <v>2019</v>
      </c>
      <c r="I6525" s="1824">
        <v>283.5</v>
      </c>
      <c r="J6525" s="1821">
        <v>70</v>
      </c>
      <c r="K6525" s="1824">
        <f t="shared" si="347"/>
        <v>85.050000000000011</v>
      </c>
      <c r="L6525" s="1821"/>
      <c r="M6525" s="1821"/>
      <c r="N6525" s="1825">
        <f t="shared" si="348"/>
        <v>0</v>
      </c>
      <c r="O6525" s="2143"/>
      <c r="P6525" s="2143"/>
      <c r="Q6525" s="2143">
        <f t="shared" si="349"/>
        <v>0</v>
      </c>
      <c r="R6525" s="2440"/>
    </row>
    <row r="6526" spans="3:18" ht="14.25" customHeight="1">
      <c r="C6526" s="1820">
        <v>23</v>
      </c>
      <c r="D6526" s="1962" t="s">
        <v>2227</v>
      </c>
      <c r="E6526" s="1822">
        <v>10</v>
      </c>
      <c r="F6526" s="1821" t="s">
        <v>3489</v>
      </c>
      <c r="G6526" s="1823">
        <v>10</v>
      </c>
      <c r="H6526" s="1821">
        <v>2019</v>
      </c>
      <c r="I6526" s="1824">
        <v>730</v>
      </c>
      <c r="J6526" s="1821">
        <v>70</v>
      </c>
      <c r="K6526" s="1824">
        <f t="shared" si="347"/>
        <v>219.00000000000006</v>
      </c>
      <c r="L6526" s="1821"/>
      <c r="M6526" s="1821"/>
      <c r="N6526" s="1825">
        <f t="shared" si="348"/>
        <v>0</v>
      </c>
      <c r="O6526" s="2143"/>
      <c r="P6526" s="2143"/>
      <c r="Q6526" s="2143">
        <f t="shared" si="349"/>
        <v>0</v>
      </c>
      <c r="R6526" s="2440"/>
    </row>
    <row r="6527" spans="3:18" ht="14.25" customHeight="1">
      <c r="C6527" s="1820">
        <v>24</v>
      </c>
      <c r="D6527" s="1962" t="s">
        <v>2599</v>
      </c>
      <c r="E6527" s="1822">
        <v>10</v>
      </c>
      <c r="F6527" s="1821" t="s">
        <v>3489</v>
      </c>
      <c r="G6527" s="1823">
        <v>3</v>
      </c>
      <c r="H6527" s="1821">
        <v>2019</v>
      </c>
      <c r="I6527" s="1824">
        <v>386.38799999999998</v>
      </c>
      <c r="J6527" s="1821">
        <v>70</v>
      </c>
      <c r="K6527" s="1824">
        <f t="shared" si="347"/>
        <v>115.91640000000001</v>
      </c>
      <c r="L6527" s="1821"/>
      <c r="M6527" s="1821"/>
      <c r="N6527" s="1825">
        <f t="shared" si="348"/>
        <v>0</v>
      </c>
      <c r="O6527" s="2143"/>
      <c r="P6527" s="2143"/>
      <c r="Q6527" s="2143">
        <f t="shared" si="349"/>
        <v>0</v>
      </c>
      <c r="R6527" s="2440"/>
    </row>
    <row r="6528" spans="3:18" ht="14.25" customHeight="1">
      <c r="C6528" s="1820">
        <v>25</v>
      </c>
      <c r="D6528" s="1962" t="s">
        <v>2169</v>
      </c>
      <c r="E6528" s="1822">
        <v>10</v>
      </c>
      <c r="F6528" s="1821" t="s">
        <v>3489</v>
      </c>
      <c r="G6528" s="1823">
        <v>10</v>
      </c>
      <c r="H6528" s="1821">
        <v>2019</v>
      </c>
      <c r="I6528" s="1824">
        <v>730</v>
      </c>
      <c r="J6528" s="1821">
        <v>70</v>
      </c>
      <c r="K6528" s="1824">
        <f t="shared" si="347"/>
        <v>219.00000000000006</v>
      </c>
      <c r="L6528" s="1821"/>
      <c r="M6528" s="1821"/>
      <c r="N6528" s="1825">
        <f t="shared" si="348"/>
        <v>0</v>
      </c>
      <c r="O6528" s="2143"/>
      <c r="P6528" s="2143"/>
      <c r="Q6528" s="2143">
        <f t="shared" si="349"/>
        <v>0</v>
      </c>
      <c r="R6528" s="2440"/>
    </row>
    <row r="6529" spans="3:18" ht="14.25" customHeight="1">
      <c r="C6529" s="1820">
        <v>26</v>
      </c>
      <c r="D6529" s="1962" t="s">
        <v>2970</v>
      </c>
      <c r="E6529" s="1822">
        <v>10</v>
      </c>
      <c r="F6529" s="1821" t="s">
        <v>3489</v>
      </c>
      <c r="G6529" s="1823">
        <v>12</v>
      </c>
      <c r="H6529" s="1821">
        <v>2019</v>
      </c>
      <c r="I6529" s="1824">
        <v>381.6</v>
      </c>
      <c r="J6529" s="1821">
        <v>70</v>
      </c>
      <c r="K6529" s="1824">
        <f t="shared" si="347"/>
        <v>114.48000000000002</v>
      </c>
      <c r="L6529" s="1821"/>
      <c r="M6529" s="1821"/>
      <c r="N6529" s="1825">
        <f t="shared" si="348"/>
        <v>0</v>
      </c>
      <c r="O6529" s="2143"/>
      <c r="P6529" s="2143"/>
      <c r="Q6529" s="2143">
        <f t="shared" si="349"/>
        <v>0</v>
      </c>
      <c r="R6529" s="2440"/>
    </row>
    <row r="6530" spans="3:18" ht="14.25" customHeight="1">
      <c r="C6530" s="1820">
        <v>27</v>
      </c>
      <c r="D6530" s="1962" t="s">
        <v>2124</v>
      </c>
      <c r="E6530" s="1822">
        <v>10</v>
      </c>
      <c r="F6530" s="1821" t="s">
        <v>3489</v>
      </c>
      <c r="G6530" s="1823">
        <v>1</v>
      </c>
      <c r="H6530" s="1821">
        <v>2019</v>
      </c>
      <c r="I6530" s="1824">
        <v>109.95</v>
      </c>
      <c r="J6530" s="1821">
        <v>70</v>
      </c>
      <c r="K6530" s="1824">
        <f t="shared" si="347"/>
        <v>32.984999999999999</v>
      </c>
      <c r="L6530" s="1821"/>
      <c r="M6530" s="1821"/>
      <c r="N6530" s="1825">
        <f t="shared" si="348"/>
        <v>0</v>
      </c>
      <c r="O6530" s="2143"/>
      <c r="P6530" s="2143"/>
      <c r="Q6530" s="2143">
        <f t="shared" si="349"/>
        <v>0</v>
      </c>
      <c r="R6530" s="2440"/>
    </row>
    <row r="6531" spans="3:18" ht="14.25" customHeight="1">
      <c r="C6531" s="1820">
        <v>28</v>
      </c>
      <c r="D6531" s="1962" t="s">
        <v>2185</v>
      </c>
      <c r="E6531" s="1822">
        <v>10</v>
      </c>
      <c r="F6531" s="1821" t="s">
        <v>3489</v>
      </c>
      <c r="G6531" s="1823">
        <v>4</v>
      </c>
      <c r="H6531" s="1821">
        <v>2020</v>
      </c>
      <c r="I6531" s="1824">
        <v>121.32</v>
      </c>
      <c r="J6531" s="1821">
        <v>60</v>
      </c>
      <c r="K6531" s="1824">
        <f t="shared" si="347"/>
        <v>48.528000000000006</v>
      </c>
      <c r="L6531" s="1821"/>
      <c r="M6531" s="1821"/>
      <c r="N6531" s="1825">
        <f t="shared" si="348"/>
        <v>0</v>
      </c>
      <c r="O6531" s="2143"/>
      <c r="P6531" s="2143"/>
      <c r="Q6531" s="2143">
        <f t="shared" si="349"/>
        <v>0</v>
      </c>
      <c r="R6531" s="2440"/>
    </row>
    <row r="6532" spans="3:18" ht="14.25" customHeight="1">
      <c r="C6532" s="1820">
        <v>29</v>
      </c>
      <c r="D6532" s="1962" t="s">
        <v>2229</v>
      </c>
      <c r="E6532" s="1822">
        <v>10</v>
      </c>
      <c r="F6532" s="1821" t="s">
        <v>3489</v>
      </c>
      <c r="G6532" s="1823">
        <v>1</v>
      </c>
      <c r="H6532" s="1821">
        <v>2020</v>
      </c>
      <c r="I6532" s="1824">
        <v>76.98</v>
      </c>
      <c r="J6532" s="1821">
        <v>60</v>
      </c>
      <c r="K6532" s="1824">
        <f t="shared" si="347"/>
        <v>30.792000000000002</v>
      </c>
      <c r="L6532" s="1821"/>
      <c r="M6532" s="1821"/>
      <c r="N6532" s="1825">
        <f t="shared" si="348"/>
        <v>0</v>
      </c>
      <c r="O6532" s="2143"/>
      <c r="P6532" s="2143"/>
      <c r="Q6532" s="2143">
        <f t="shared" si="349"/>
        <v>0</v>
      </c>
      <c r="R6532" s="2440"/>
    </row>
    <row r="6533" spans="3:18" ht="14.25" customHeight="1">
      <c r="C6533" s="1820">
        <v>30</v>
      </c>
      <c r="D6533" s="1962" t="s">
        <v>2186</v>
      </c>
      <c r="E6533" s="1822">
        <v>10</v>
      </c>
      <c r="F6533" s="1821" t="s">
        <v>3489</v>
      </c>
      <c r="G6533" s="1823">
        <v>24</v>
      </c>
      <c r="H6533" s="1821">
        <v>2020</v>
      </c>
      <c r="I6533" s="1824">
        <v>162.72</v>
      </c>
      <c r="J6533" s="1821">
        <v>60</v>
      </c>
      <c r="K6533" s="1824">
        <f t="shared" si="347"/>
        <v>65.088000000000008</v>
      </c>
      <c r="L6533" s="1821"/>
      <c r="M6533" s="1821"/>
      <c r="N6533" s="1825">
        <f t="shared" si="348"/>
        <v>0</v>
      </c>
      <c r="O6533" s="2143"/>
      <c r="P6533" s="2143"/>
      <c r="Q6533" s="2143">
        <f t="shared" si="349"/>
        <v>0</v>
      </c>
      <c r="R6533" s="2440"/>
    </row>
    <row r="6534" spans="3:18" ht="14.25" customHeight="1">
      <c r="C6534" s="1820">
        <v>31</v>
      </c>
      <c r="D6534" s="1962" t="s">
        <v>2186</v>
      </c>
      <c r="E6534" s="1822">
        <v>10</v>
      </c>
      <c r="F6534" s="1821" t="s">
        <v>3489</v>
      </c>
      <c r="G6534" s="1823">
        <v>5</v>
      </c>
      <c r="H6534" s="1821">
        <v>2020</v>
      </c>
      <c r="I6534" s="1824">
        <v>33.9</v>
      </c>
      <c r="J6534" s="1821">
        <v>60</v>
      </c>
      <c r="K6534" s="1824">
        <f t="shared" si="347"/>
        <v>13.559999999999999</v>
      </c>
      <c r="L6534" s="1821"/>
      <c r="M6534" s="1821"/>
      <c r="N6534" s="1825">
        <f t="shared" si="348"/>
        <v>0</v>
      </c>
      <c r="O6534" s="2143"/>
      <c r="P6534" s="2143"/>
      <c r="Q6534" s="2143">
        <f t="shared" si="349"/>
        <v>0</v>
      </c>
      <c r="R6534" s="2440"/>
    </row>
    <row r="6535" spans="3:18" ht="14.25" customHeight="1">
      <c r="C6535" s="1820">
        <v>32</v>
      </c>
      <c r="D6535" s="1962" t="s">
        <v>2155</v>
      </c>
      <c r="E6535" s="1822">
        <v>10</v>
      </c>
      <c r="F6535" s="1821" t="s">
        <v>3489</v>
      </c>
      <c r="G6535" s="1823">
        <v>1</v>
      </c>
      <c r="H6535" s="1821">
        <v>2011</v>
      </c>
      <c r="I6535" s="1824">
        <v>212.40199999999999</v>
      </c>
      <c r="J6535" s="1821">
        <v>100</v>
      </c>
      <c r="K6535" s="1824">
        <f t="shared" si="347"/>
        <v>0</v>
      </c>
      <c r="L6535" s="1821"/>
      <c r="M6535" s="1821"/>
      <c r="N6535" s="1825">
        <f t="shared" si="348"/>
        <v>0</v>
      </c>
      <c r="O6535" s="2143"/>
      <c r="P6535" s="2143"/>
      <c r="Q6535" s="2143">
        <f t="shared" si="349"/>
        <v>0</v>
      </c>
      <c r="R6535" s="2440"/>
    </row>
    <row r="6536" spans="3:18" ht="14.25" customHeight="1">
      <c r="C6536" s="1820">
        <v>33</v>
      </c>
      <c r="D6536" s="1962" t="s">
        <v>2967</v>
      </c>
      <c r="E6536" s="1822">
        <v>10</v>
      </c>
      <c r="F6536" s="1821" t="s">
        <v>3489</v>
      </c>
      <c r="G6536" s="1823">
        <v>1</v>
      </c>
      <c r="H6536" s="1821">
        <v>2010</v>
      </c>
      <c r="I6536" s="1824">
        <v>147.56745000000001</v>
      </c>
      <c r="J6536" s="1821">
        <v>100</v>
      </c>
      <c r="K6536" s="1824">
        <f t="shared" si="347"/>
        <v>0</v>
      </c>
      <c r="L6536" s="1821"/>
      <c r="M6536" s="1821"/>
      <c r="N6536" s="1825">
        <f t="shared" si="348"/>
        <v>0</v>
      </c>
      <c r="O6536" s="2143"/>
      <c r="P6536" s="2143"/>
      <c r="Q6536" s="2143">
        <f t="shared" si="349"/>
        <v>0</v>
      </c>
      <c r="R6536" s="2440"/>
    </row>
    <row r="6537" spans="3:18" ht="14.25" customHeight="1">
      <c r="C6537" s="1820">
        <v>34</v>
      </c>
      <c r="D6537" s="1962" t="s">
        <v>2155</v>
      </c>
      <c r="E6537" s="1822">
        <v>10</v>
      </c>
      <c r="F6537" s="1821" t="s">
        <v>3489</v>
      </c>
      <c r="G6537" s="1823">
        <v>1</v>
      </c>
      <c r="H6537" s="1821">
        <v>2010</v>
      </c>
      <c r="I6537" s="1824">
        <v>233.59651000000002</v>
      </c>
      <c r="J6537" s="1821">
        <v>100</v>
      </c>
      <c r="K6537" s="1824">
        <f t="shared" si="347"/>
        <v>0</v>
      </c>
      <c r="L6537" s="1821"/>
      <c r="M6537" s="1821"/>
      <c r="N6537" s="1825">
        <f t="shared" si="348"/>
        <v>0</v>
      </c>
      <c r="O6537" s="2143"/>
      <c r="P6537" s="2143"/>
      <c r="Q6537" s="2143">
        <f t="shared" si="349"/>
        <v>0</v>
      </c>
      <c r="R6537" s="2440"/>
    </row>
    <row r="6538" spans="3:18" ht="14.25" customHeight="1">
      <c r="C6538" s="1820">
        <v>35</v>
      </c>
      <c r="D6538" s="1962" t="s">
        <v>2143</v>
      </c>
      <c r="E6538" s="1822">
        <v>10</v>
      </c>
      <c r="F6538" s="1821" t="s">
        <v>3489</v>
      </c>
      <c r="G6538" s="1823">
        <v>1</v>
      </c>
      <c r="H6538" s="1821">
        <v>2011</v>
      </c>
      <c r="I6538" s="1824">
        <v>264.54124999999999</v>
      </c>
      <c r="J6538" s="1821">
        <v>100</v>
      </c>
      <c r="K6538" s="1824">
        <f t="shared" si="347"/>
        <v>0</v>
      </c>
      <c r="L6538" s="1821"/>
      <c r="M6538" s="1821"/>
      <c r="N6538" s="1825">
        <f t="shared" si="348"/>
        <v>0</v>
      </c>
      <c r="O6538" s="2143"/>
      <c r="P6538" s="2143"/>
      <c r="Q6538" s="2143">
        <f t="shared" si="349"/>
        <v>0</v>
      </c>
      <c r="R6538" s="2440"/>
    </row>
    <row r="6539" spans="3:18" ht="14.25" customHeight="1">
      <c r="C6539" s="1820">
        <v>36</v>
      </c>
      <c r="D6539" s="1962" t="s">
        <v>2144</v>
      </c>
      <c r="E6539" s="1822">
        <v>10</v>
      </c>
      <c r="F6539" s="1821" t="s">
        <v>3489</v>
      </c>
      <c r="G6539" s="1823">
        <v>1</v>
      </c>
      <c r="H6539" s="1821">
        <v>2011</v>
      </c>
      <c r="I6539" s="1824">
        <v>121.54598</v>
      </c>
      <c r="J6539" s="1821">
        <v>100</v>
      </c>
      <c r="K6539" s="1824">
        <f t="shared" si="347"/>
        <v>0</v>
      </c>
      <c r="L6539" s="1821"/>
      <c r="M6539" s="1821"/>
      <c r="N6539" s="1825">
        <f t="shared" si="348"/>
        <v>0</v>
      </c>
      <c r="O6539" s="2143"/>
      <c r="P6539" s="2143"/>
      <c r="Q6539" s="2143">
        <f t="shared" si="349"/>
        <v>0</v>
      </c>
      <c r="R6539" s="2440"/>
    </row>
    <row r="6540" spans="3:18" ht="14.25" customHeight="1">
      <c r="C6540" s="1820">
        <v>37</v>
      </c>
      <c r="D6540" s="1962" t="s">
        <v>2145</v>
      </c>
      <c r="E6540" s="1822">
        <v>10</v>
      </c>
      <c r="F6540" s="1821" t="s">
        <v>3489</v>
      </c>
      <c r="G6540" s="1823">
        <v>1</v>
      </c>
      <c r="H6540" s="1821">
        <v>2011</v>
      </c>
      <c r="I6540" s="1824">
        <v>128.69575</v>
      </c>
      <c r="J6540" s="1821">
        <v>100</v>
      </c>
      <c r="K6540" s="1824">
        <f t="shared" si="347"/>
        <v>0</v>
      </c>
      <c r="L6540" s="1821"/>
      <c r="M6540" s="1821"/>
      <c r="N6540" s="1825">
        <f t="shared" si="348"/>
        <v>0</v>
      </c>
      <c r="O6540" s="2143"/>
      <c r="P6540" s="2143"/>
      <c r="Q6540" s="2143">
        <f t="shared" si="349"/>
        <v>0</v>
      </c>
      <c r="R6540" s="2440"/>
    </row>
    <row r="6541" spans="3:18" ht="14.25" customHeight="1">
      <c r="C6541" s="1820">
        <v>38</v>
      </c>
      <c r="D6541" s="1962" t="s">
        <v>2146</v>
      </c>
      <c r="E6541" s="1822">
        <v>10</v>
      </c>
      <c r="F6541" s="1821" t="s">
        <v>3489</v>
      </c>
      <c r="G6541" s="1823">
        <v>1</v>
      </c>
      <c r="H6541" s="1821">
        <v>2011</v>
      </c>
      <c r="I6541" s="1824">
        <v>107.27328999999999</v>
      </c>
      <c r="J6541" s="1821">
        <v>100</v>
      </c>
      <c r="K6541" s="1824">
        <f t="shared" si="347"/>
        <v>0</v>
      </c>
      <c r="L6541" s="1821"/>
      <c r="M6541" s="1821"/>
      <c r="N6541" s="1825">
        <f t="shared" si="348"/>
        <v>0</v>
      </c>
      <c r="O6541" s="2143"/>
      <c r="P6541" s="2143"/>
      <c r="Q6541" s="2143">
        <f t="shared" si="349"/>
        <v>0</v>
      </c>
      <c r="R6541" s="2440"/>
    </row>
    <row r="6542" spans="3:18" ht="14.25" customHeight="1">
      <c r="C6542" s="1820">
        <v>39</v>
      </c>
      <c r="D6542" s="1962" t="s">
        <v>2155</v>
      </c>
      <c r="E6542" s="1822">
        <v>10</v>
      </c>
      <c r="F6542" s="1821" t="s">
        <v>3489</v>
      </c>
      <c r="G6542" s="1823">
        <v>1</v>
      </c>
      <c r="H6542" s="1821">
        <v>2011</v>
      </c>
      <c r="I6542" s="1824">
        <v>212.40182000000001</v>
      </c>
      <c r="J6542" s="1821">
        <v>100</v>
      </c>
      <c r="K6542" s="1824">
        <f t="shared" si="347"/>
        <v>0</v>
      </c>
      <c r="L6542" s="1821"/>
      <c r="M6542" s="1821"/>
      <c r="N6542" s="1825">
        <f t="shared" si="348"/>
        <v>0</v>
      </c>
      <c r="O6542" s="2143"/>
      <c r="P6542" s="2143"/>
      <c r="Q6542" s="2143">
        <f t="shared" si="349"/>
        <v>0</v>
      </c>
      <c r="R6542" s="2440"/>
    </row>
    <row r="6543" spans="3:18" ht="14.25" customHeight="1">
      <c r="C6543" s="1820">
        <v>40</v>
      </c>
      <c r="D6543" s="1962" t="s">
        <v>2148</v>
      </c>
      <c r="E6543" s="1822">
        <v>10</v>
      </c>
      <c r="F6543" s="1821" t="s">
        <v>3489</v>
      </c>
      <c r="G6543" s="1823">
        <v>2</v>
      </c>
      <c r="H6543" s="1821">
        <v>2011</v>
      </c>
      <c r="I6543" s="1824">
        <v>745.50569999999993</v>
      </c>
      <c r="J6543" s="1821">
        <v>100</v>
      </c>
      <c r="K6543" s="1824">
        <f t="shared" si="347"/>
        <v>0</v>
      </c>
      <c r="L6543" s="1821"/>
      <c r="M6543" s="1821"/>
      <c r="N6543" s="1825">
        <f t="shared" si="348"/>
        <v>0</v>
      </c>
      <c r="O6543" s="2143"/>
      <c r="P6543" s="2143"/>
      <c r="Q6543" s="2143">
        <f t="shared" si="349"/>
        <v>0</v>
      </c>
      <c r="R6543" s="2440"/>
    </row>
    <row r="6544" spans="3:18" ht="14.25" customHeight="1">
      <c r="C6544" s="1820">
        <v>41</v>
      </c>
      <c r="D6544" s="1962" t="s">
        <v>2147</v>
      </c>
      <c r="E6544" s="1822">
        <v>10</v>
      </c>
      <c r="F6544" s="1821" t="s">
        <v>3489</v>
      </c>
      <c r="G6544" s="1823">
        <v>1</v>
      </c>
      <c r="H6544" s="1821">
        <v>2011</v>
      </c>
      <c r="I6544" s="1824">
        <v>322.57459</v>
      </c>
      <c r="J6544" s="1821">
        <v>100</v>
      </c>
      <c r="K6544" s="1824">
        <f t="shared" si="347"/>
        <v>0</v>
      </c>
      <c r="L6544" s="1821"/>
      <c r="M6544" s="1821"/>
      <c r="N6544" s="1825">
        <f t="shared" si="348"/>
        <v>0</v>
      </c>
      <c r="O6544" s="2143"/>
      <c r="P6544" s="2143"/>
      <c r="Q6544" s="2143">
        <f t="shared" si="349"/>
        <v>0</v>
      </c>
      <c r="R6544" s="2440"/>
    </row>
    <row r="6545" spans="3:18" ht="14.25" customHeight="1">
      <c r="C6545" s="1820">
        <v>42</v>
      </c>
      <c r="D6545" s="1962" t="s">
        <v>3592</v>
      </c>
      <c r="E6545" s="1822">
        <v>10</v>
      </c>
      <c r="F6545" s="1821" t="s">
        <v>3489</v>
      </c>
      <c r="G6545" s="1823">
        <v>1</v>
      </c>
      <c r="H6545" s="1821">
        <v>1972</v>
      </c>
      <c r="I6545" s="1824">
        <v>24.608000000000001</v>
      </c>
      <c r="J6545" s="1821">
        <v>100</v>
      </c>
      <c r="K6545" s="1824">
        <f t="shared" si="347"/>
        <v>0</v>
      </c>
      <c r="L6545" s="1821"/>
      <c r="M6545" s="1821"/>
      <c r="N6545" s="1825">
        <f t="shared" si="348"/>
        <v>0</v>
      </c>
      <c r="O6545" s="2143"/>
      <c r="P6545" s="2143"/>
      <c r="Q6545" s="2143">
        <f t="shared" si="349"/>
        <v>0</v>
      </c>
      <c r="R6545" s="2440"/>
    </row>
    <row r="6546" spans="3:18" ht="14.25" customHeight="1">
      <c r="C6546" s="1820">
        <v>43</v>
      </c>
      <c r="D6546" s="1962" t="s">
        <v>3592</v>
      </c>
      <c r="E6546" s="1822">
        <v>10</v>
      </c>
      <c r="F6546" s="1821" t="s">
        <v>3489</v>
      </c>
      <c r="G6546" s="1823">
        <v>2</v>
      </c>
      <c r="H6546" s="1821">
        <v>1972</v>
      </c>
      <c r="I6546" s="1824">
        <v>38.203900000000004</v>
      </c>
      <c r="J6546" s="1821">
        <v>100</v>
      </c>
      <c r="K6546" s="1824">
        <f t="shared" si="347"/>
        <v>0</v>
      </c>
      <c r="L6546" s="1821"/>
      <c r="M6546" s="1821"/>
      <c r="N6546" s="1825">
        <f t="shared" si="348"/>
        <v>0</v>
      </c>
      <c r="O6546" s="2143"/>
      <c r="P6546" s="2143"/>
      <c r="Q6546" s="2143">
        <f t="shared" si="349"/>
        <v>0</v>
      </c>
      <c r="R6546" s="2440"/>
    </row>
    <row r="6547" spans="3:18" ht="14.25" customHeight="1">
      <c r="C6547" s="1820">
        <v>44</v>
      </c>
      <c r="D6547" s="1962" t="s">
        <v>3397</v>
      </c>
      <c r="E6547" s="1822">
        <v>10</v>
      </c>
      <c r="F6547" s="1821" t="s">
        <v>3489</v>
      </c>
      <c r="G6547" s="1823">
        <v>21</v>
      </c>
      <c r="H6547" s="1821">
        <v>1972</v>
      </c>
      <c r="I6547" s="1824">
        <v>102.14252999999999</v>
      </c>
      <c r="J6547" s="1821">
        <v>100</v>
      </c>
      <c r="K6547" s="1824">
        <f t="shared" si="347"/>
        <v>0</v>
      </c>
      <c r="L6547" s="1821"/>
      <c r="M6547" s="1821"/>
      <c r="N6547" s="1825">
        <f t="shared" si="348"/>
        <v>0</v>
      </c>
      <c r="O6547" s="2143"/>
      <c r="P6547" s="2143"/>
      <c r="Q6547" s="2143">
        <f t="shared" si="349"/>
        <v>0</v>
      </c>
      <c r="R6547" s="2440"/>
    </row>
    <row r="6548" spans="3:18" ht="14.25" customHeight="1">
      <c r="C6548" s="1820">
        <v>45</v>
      </c>
      <c r="D6548" s="1962" t="s">
        <v>3322</v>
      </c>
      <c r="E6548" s="1822">
        <v>10</v>
      </c>
      <c r="F6548" s="1821" t="s">
        <v>3489</v>
      </c>
      <c r="G6548" s="1823">
        <v>2</v>
      </c>
      <c r="H6548" s="1821">
        <v>1970</v>
      </c>
      <c r="I6548" s="1824">
        <v>19.102</v>
      </c>
      <c r="J6548" s="1821">
        <v>100</v>
      </c>
      <c r="K6548" s="1824">
        <f t="shared" ref="K6548:K6611" si="350">IF(J6548=100,0,I6548-I6548*J6548%)</f>
        <v>0</v>
      </c>
      <c r="L6548" s="1821"/>
      <c r="M6548" s="1821"/>
      <c r="N6548" s="1825">
        <f t="shared" si="348"/>
        <v>0</v>
      </c>
      <c r="O6548" s="2143"/>
      <c r="P6548" s="2143"/>
      <c r="Q6548" s="2143">
        <f t="shared" si="349"/>
        <v>0</v>
      </c>
      <c r="R6548" s="2440"/>
    </row>
    <row r="6549" spans="3:18" ht="14.25" customHeight="1">
      <c r="C6549" s="1820">
        <v>46</v>
      </c>
      <c r="D6549" s="1962" t="s">
        <v>3322</v>
      </c>
      <c r="E6549" s="1822">
        <v>10</v>
      </c>
      <c r="F6549" s="1821" t="s">
        <v>3489</v>
      </c>
      <c r="G6549" s="1823">
        <v>1</v>
      </c>
      <c r="H6549" s="1821">
        <v>1970</v>
      </c>
      <c r="I6549" s="1824">
        <v>10.612200000000001</v>
      </c>
      <c r="J6549" s="1821">
        <v>100</v>
      </c>
      <c r="K6549" s="1824">
        <f t="shared" si="350"/>
        <v>0</v>
      </c>
      <c r="L6549" s="1821"/>
      <c r="M6549" s="1821"/>
      <c r="N6549" s="1825">
        <f t="shared" si="348"/>
        <v>0</v>
      </c>
      <c r="O6549" s="2143"/>
      <c r="P6549" s="2143"/>
      <c r="Q6549" s="2143">
        <f t="shared" si="349"/>
        <v>0</v>
      </c>
      <c r="R6549" s="2440"/>
    </row>
    <row r="6550" spans="3:18" ht="14.25" customHeight="1">
      <c r="C6550" s="1820">
        <v>47</v>
      </c>
      <c r="D6550" s="1962" t="s">
        <v>2130</v>
      </c>
      <c r="E6550" s="1822">
        <v>10</v>
      </c>
      <c r="F6550" s="1821" t="s">
        <v>3489</v>
      </c>
      <c r="G6550" s="1823">
        <v>3</v>
      </c>
      <c r="H6550" s="1821">
        <v>1972</v>
      </c>
      <c r="I6550" s="1824">
        <v>19.378800000000002</v>
      </c>
      <c r="J6550" s="1821">
        <v>100</v>
      </c>
      <c r="K6550" s="1824">
        <f t="shared" si="350"/>
        <v>0</v>
      </c>
      <c r="L6550" s="1821"/>
      <c r="M6550" s="1821"/>
      <c r="N6550" s="1825">
        <f t="shared" si="348"/>
        <v>0</v>
      </c>
      <c r="O6550" s="2143"/>
      <c r="P6550" s="2143"/>
      <c r="Q6550" s="2143">
        <f t="shared" si="349"/>
        <v>0</v>
      </c>
      <c r="R6550" s="2440"/>
    </row>
    <row r="6551" spans="3:18" ht="14.25" customHeight="1">
      <c r="C6551" s="1820">
        <v>48</v>
      </c>
      <c r="D6551" s="1962" t="s">
        <v>3593</v>
      </c>
      <c r="E6551" s="1822">
        <v>10</v>
      </c>
      <c r="F6551" s="1821" t="s">
        <v>3489</v>
      </c>
      <c r="G6551" s="1823">
        <v>1</v>
      </c>
      <c r="H6551" s="1821">
        <v>1984</v>
      </c>
      <c r="I6551" s="1824">
        <v>45.445809999999994</v>
      </c>
      <c r="J6551" s="1821">
        <v>100</v>
      </c>
      <c r="K6551" s="1824">
        <f t="shared" si="350"/>
        <v>0</v>
      </c>
      <c r="L6551" s="1821"/>
      <c r="M6551" s="1821"/>
      <c r="N6551" s="1825">
        <f t="shared" si="348"/>
        <v>0</v>
      </c>
      <c r="O6551" s="2143"/>
      <c r="P6551" s="2143"/>
      <c r="Q6551" s="2143">
        <f t="shared" si="349"/>
        <v>0</v>
      </c>
      <c r="R6551" s="2440"/>
    </row>
    <row r="6552" spans="3:18" ht="14.25" customHeight="1">
      <c r="C6552" s="1820">
        <v>49</v>
      </c>
      <c r="D6552" s="1962" t="s">
        <v>2125</v>
      </c>
      <c r="E6552" s="1822">
        <v>10</v>
      </c>
      <c r="F6552" s="1821" t="s">
        <v>3489</v>
      </c>
      <c r="G6552" s="1823">
        <v>1</v>
      </c>
      <c r="H6552" s="1821">
        <v>1986</v>
      </c>
      <c r="I6552" s="1824">
        <v>35.420099999999998</v>
      </c>
      <c r="J6552" s="1821">
        <v>100</v>
      </c>
      <c r="K6552" s="1824">
        <f t="shared" si="350"/>
        <v>0</v>
      </c>
      <c r="L6552" s="1821"/>
      <c r="M6552" s="1821"/>
      <c r="N6552" s="1825">
        <f t="shared" si="348"/>
        <v>0</v>
      </c>
      <c r="O6552" s="2143"/>
      <c r="P6552" s="2143"/>
      <c r="Q6552" s="2143">
        <f t="shared" si="349"/>
        <v>0</v>
      </c>
      <c r="R6552" s="2440"/>
    </row>
    <row r="6553" spans="3:18" ht="14.25" customHeight="1">
      <c r="C6553" s="1820">
        <v>50</v>
      </c>
      <c r="D6553" s="1962" t="s">
        <v>2122</v>
      </c>
      <c r="E6553" s="1822">
        <v>10</v>
      </c>
      <c r="F6553" s="1821" t="s">
        <v>3489</v>
      </c>
      <c r="G6553" s="1823">
        <v>1</v>
      </c>
      <c r="H6553" s="1821">
        <v>1986</v>
      </c>
      <c r="I6553" s="1824">
        <v>28.376099999999997</v>
      </c>
      <c r="J6553" s="1821">
        <v>100</v>
      </c>
      <c r="K6553" s="1824">
        <f t="shared" si="350"/>
        <v>0</v>
      </c>
      <c r="L6553" s="1821"/>
      <c r="M6553" s="1821"/>
      <c r="N6553" s="1825">
        <f t="shared" si="348"/>
        <v>0</v>
      </c>
      <c r="O6553" s="2143"/>
      <c r="P6553" s="2143"/>
      <c r="Q6553" s="2143">
        <f t="shared" si="349"/>
        <v>0</v>
      </c>
      <c r="R6553" s="2440"/>
    </row>
    <row r="6554" spans="3:18" ht="14.25" customHeight="1">
      <c r="C6554" s="1820">
        <v>51</v>
      </c>
      <c r="D6554" s="1962" t="s">
        <v>2130</v>
      </c>
      <c r="E6554" s="1822">
        <v>10</v>
      </c>
      <c r="F6554" s="1821" t="s">
        <v>3489</v>
      </c>
      <c r="G6554" s="1823">
        <v>2</v>
      </c>
      <c r="H6554" s="1821">
        <v>1986</v>
      </c>
      <c r="I6554" s="1824">
        <v>33.451500000000003</v>
      </c>
      <c r="J6554" s="1821">
        <v>100</v>
      </c>
      <c r="K6554" s="1824">
        <f t="shared" si="350"/>
        <v>0</v>
      </c>
      <c r="L6554" s="1821"/>
      <c r="M6554" s="1821"/>
      <c r="N6554" s="1825">
        <f t="shared" si="348"/>
        <v>0</v>
      </c>
      <c r="O6554" s="2143"/>
      <c r="P6554" s="2143"/>
      <c r="Q6554" s="2143">
        <f t="shared" si="349"/>
        <v>0</v>
      </c>
      <c r="R6554" s="2440"/>
    </row>
    <row r="6555" spans="3:18" ht="14.25" customHeight="1">
      <c r="C6555" s="1820">
        <v>52</v>
      </c>
      <c r="D6555" s="1962" t="s">
        <v>3594</v>
      </c>
      <c r="E6555" s="1822">
        <v>10</v>
      </c>
      <c r="F6555" s="1821" t="s">
        <v>3489</v>
      </c>
      <c r="G6555" s="1823">
        <v>1</v>
      </c>
      <c r="H6555" s="1821">
        <v>1986</v>
      </c>
      <c r="I6555" s="1824">
        <v>11.919499999999999</v>
      </c>
      <c r="J6555" s="1821">
        <v>100</v>
      </c>
      <c r="K6555" s="1824">
        <f t="shared" si="350"/>
        <v>0</v>
      </c>
      <c r="L6555" s="1821"/>
      <c r="M6555" s="1821"/>
      <c r="N6555" s="1825">
        <f t="shared" si="348"/>
        <v>0</v>
      </c>
      <c r="O6555" s="2143"/>
      <c r="P6555" s="2143"/>
      <c r="Q6555" s="2143">
        <f t="shared" si="349"/>
        <v>0</v>
      </c>
      <c r="R6555" s="2440"/>
    </row>
    <row r="6556" spans="3:18" ht="14.25" customHeight="1">
      <c r="C6556" s="1820">
        <v>53</v>
      </c>
      <c r="D6556" s="1962" t="s">
        <v>2131</v>
      </c>
      <c r="E6556" s="1822">
        <v>10</v>
      </c>
      <c r="F6556" s="1821" t="s">
        <v>3489</v>
      </c>
      <c r="G6556" s="1823">
        <v>2</v>
      </c>
      <c r="H6556" s="1821">
        <v>1986</v>
      </c>
      <c r="I6556" s="1824">
        <v>20.332360000000001</v>
      </c>
      <c r="J6556" s="1821">
        <v>100</v>
      </c>
      <c r="K6556" s="1824">
        <f t="shared" si="350"/>
        <v>0</v>
      </c>
      <c r="L6556" s="1821"/>
      <c r="M6556" s="1821"/>
      <c r="N6556" s="1825">
        <f t="shared" si="348"/>
        <v>0</v>
      </c>
      <c r="O6556" s="2143"/>
      <c r="P6556" s="2143"/>
      <c r="Q6556" s="2143">
        <f t="shared" si="349"/>
        <v>0</v>
      </c>
      <c r="R6556" s="2440"/>
    </row>
    <row r="6557" spans="3:18" ht="14.25" customHeight="1">
      <c r="C6557" s="1820">
        <v>54</v>
      </c>
      <c r="D6557" s="1962" t="s">
        <v>3595</v>
      </c>
      <c r="E6557" s="1822">
        <v>10</v>
      </c>
      <c r="F6557" s="1821" t="s">
        <v>3489</v>
      </c>
      <c r="G6557" s="1823">
        <v>4</v>
      </c>
      <c r="H6557" s="1821">
        <v>2002</v>
      </c>
      <c r="I6557" s="1824">
        <v>429.26479999999998</v>
      </c>
      <c r="J6557" s="1821">
        <v>100</v>
      </c>
      <c r="K6557" s="1824">
        <f t="shared" si="350"/>
        <v>0</v>
      </c>
      <c r="L6557" s="1821"/>
      <c r="M6557" s="1821"/>
      <c r="N6557" s="1825">
        <f t="shared" si="348"/>
        <v>0</v>
      </c>
      <c r="O6557" s="2143"/>
      <c r="P6557" s="2143"/>
      <c r="Q6557" s="2143">
        <f t="shared" si="349"/>
        <v>0</v>
      </c>
      <c r="R6557" s="2440"/>
    </row>
    <row r="6558" spans="3:18" ht="14.25" customHeight="1">
      <c r="C6558" s="1820">
        <v>55</v>
      </c>
      <c r="D6558" s="1962" t="s">
        <v>3596</v>
      </c>
      <c r="E6558" s="1822">
        <v>10</v>
      </c>
      <c r="F6558" s="1821" t="s">
        <v>3489</v>
      </c>
      <c r="G6558" s="1823">
        <v>4</v>
      </c>
      <c r="H6558" s="1821">
        <v>2002</v>
      </c>
      <c r="I6558" s="1824">
        <v>187.41920000000002</v>
      </c>
      <c r="J6558" s="1821">
        <v>100</v>
      </c>
      <c r="K6558" s="1824">
        <f t="shared" si="350"/>
        <v>0</v>
      </c>
      <c r="L6558" s="1821"/>
      <c r="M6558" s="1821"/>
      <c r="N6558" s="1825">
        <f t="shared" si="348"/>
        <v>0</v>
      </c>
      <c r="O6558" s="2143"/>
      <c r="P6558" s="2143"/>
      <c r="Q6558" s="2143">
        <f t="shared" si="349"/>
        <v>0</v>
      </c>
      <c r="R6558" s="2440"/>
    </row>
    <row r="6559" spans="3:18" ht="14.25" customHeight="1">
      <c r="C6559" s="1820">
        <v>56</v>
      </c>
      <c r="D6559" s="1962" t="s">
        <v>3597</v>
      </c>
      <c r="E6559" s="1822">
        <v>10</v>
      </c>
      <c r="F6559" s="1821" t="s">
        <v>3489</v>
      </c>
      <c r="G6559" s="1823">
        <v>4</v>
      </c>
      <c r="H6559" s="1821">
        <v>2002</v>
      </c>
      <c r="I6559" s="1824">
        <v>168.4332</v>
      </c>
      <c r="J6559" s="1821">
        <v>100</v>
      </c>
      <c r="K6559" s="1824">
        <f t="shared" si="350"/>
        <v>0</v>
      </c>
      <c r="L6559" s="1821"/>
      <c r="M6559" s="1821"/>
      <c r="N6559" s="1825">
        <f t="shared" si="348"/>
        <v>0</v>
      </c>
      <c r="O6559" s="2143"/>
      <c r="P6559" s="2143"/>
      <c r="Q6559" s="2143">
        <f t="shared" si="349"/>
        <v>0</v>
      </c>
      <c r="R6559" s="2440"/>
    </row>
    <row r="6560" spans="3:18" ht="14.25" customHeight="1">
      <c r="C6560" s="1820">
        <v>57</v>
      </c>
      <c r="D6560" s="1962" t="s">
        <v>2944</v>
      </c>
      <c r="E6560" s="1822">
        <v>10</v>
      </c>
      <c r="F6560" s="1821" t="s">
        <v>3489</v>
      </c>
      <c r="G6560" s="1823">
        <v>4</v>
      </c>
      <c r="H6560" s="1821">
        <v>2002</v>
      </c>
      <c r="I6560" s="1824">
        <v>402.41320000000002</v>
      </c>
      <c r="J6560" s="1821">
        <v>100</v>
      </c>
      <c r="K6560" s="1824">
        <f t="shared" si="350"/>
        <v>0</v>
      </c>
      <c r="L6560" s="1821"/>
      <c r="M6560" s="1821"/>
      <c r="N6560" s="1825">
        <f t="shared" si="348"/>
        <v>0</v>
      </c>
      <c r="O6560" s="2143"/>
      <c r="P6560" s="2143"/>
      <c r="Q6560" s="2143">
        <f t="shared" si="349"/>
        <v>0</v>
      </c>
      <c r="R6560" s="2440"/>
    </row>
    <row r="6561" spans="3:18" ht="14.25" customHeight="1">
      <c r="C6561" s="1820">
        <v>58</v>
      </c>
      <c r="D6561" s="1962" t="s">
        <v>3598</v>
      </c>
      <c r="E6561" s="1822">
        <v>10</v>
      </c>
      <c r="F6561" s="1821" t="s">
        <v>3489</v>
      </c>
      <c r="G6561" s="1823">
        <v>4</v>
      </c>
      <c r="H6561" s="1821">
        <v>2002</v>
      </c>
      <c r="I6561" s="1824">
        <v>533.30359999999996</v>
      </c>
      <c r="J6561" s="1821">
        <v>100</v>
      </c>
      <c r="K6561" s="1824">
        <f t="shared" si="350"/>
        <v>0</v>
      </c>
      <c r="L6561" s="1821"/>
      <c r="M6561" s="1821"/>
      <c r="N6561" s="1825">
        <f t="shared" si="348"/>
        <v>0</v>
      </c>
      <c r="O6561" s="2143"/>
      <c r="P6561" s="2143"/>
      <c r="Q6561" s="2143">
        <f t="shared" si="349"/>
        <v>0</v>
      </c>
      <c r="R6561" s="2440"/>
    </row>
    <row r="6562" spans="3:18" ht="14.25" customHeight="1">
      <c r="C6562" s="1820">
        <v>59</v>
      </c>
      <c r="D6562" s="1962" t="s">
        <v>3598</v>
      </c>
      <c r="E6562" s="1822">
        <v>10</v>
      </c>
      <c r="F6562" s="1821" t="s">
        <v>3489</v>
      </c>
      <c r="G6562" s="1823">
        <v>5</v>
      </c>
      <c r="H6562" s="1821">
        <v>2002</v>
      </c>
      <c r="I6562" s="1824">
        <v>837.19299999999998</v>
      </c>
      <c r="J6562" s="1821">
        <v>100</v>
      </c>
      <c r="K6562" s="1824">
        <f t="shared" si="350"/>
        <v>0</v>
      </c>
      <c r="L6562" s="1821"/>
      <c r="M6562" s="1821"/>
      <c r="N6562" s="1825">
        <f t="shared" si="348"/>
        <v>0</v>
      </c>
      <c r="O6562" s="2143"/>
      <c r="P6562" s="2143"/>
      <c r="Q6562" s="2143">
        <f t="shared" si="349"/>
        <v>0</v>
      </c>
      <c r="R6562" s="2440"/>
    </row>
    <row r="6563" spans="3:18" ht="14.25" customHeight="1">
      <c r="C6563" s="1820">
        <v>60</v>
      </c>
      <c r="D6563" s="1962" t="s">
        <v>3599</v>
      </c>
      <c r="E6563" s="1822">
        <v>10</v>
      </c>
      <c r="F6563" s="1821" t="s">
        <v>3489</v>
      </c>
      <c r="G6563" s="1823">
        <v>1</v>
      </c>
      <c r="H6563" s="1821">
        <v>2002</v>
      </c>
      <c r="I6563" s="1824">
        <v>107.31619999999999</v>
      </c>
      <c r="J6563" s="1821">
        <v>100</v>
      </c>
      <c r="K6563" s="1824">
        <f t="shared" si="350"/>
        <v>0</v>
      </c>
      <c r="L6563" s="1821"/>
      <c r="M6563" s="1821"/>
      <c r="N6563" s="1825">
        <f t="shared" si="348"/>
        <v>0</v>
      </c>
      <c r="O6563" s="2143"/>
      <c r="P6563" s="2143"/>
      <c r="Q6563" s="2143">
        <f t="shared" si="349"/>
        <v>0</v>
      </c>
      <c r="R6563" s="2440"/>
    </row>
    <row r="6564" spans="3:18" ht="14.25" customHeight="1">
      <c r="C6564" s="1820">
        <v>61</v>
      </c>
      <c r="D6564" s="1962" t="s">
        <v>3600</v>
      </c>
      <c r="E6564" s="1822">
        <v>10</v>
      </c>
      <c r="F6564" s="1821" t="s">
        <v>3489</v>
      </c>
      <c r="G6564" s="1823">
        <v>1</v>
      </c>
      <c r="H6564" s="1821">
        <v>2002</v>
      </c>
      <c r="I6564" s="1824">
        <v>46.854800000000004</v>
      </c>
      <c r="J6564" s="1821">
        <v>100</v>
      </c>
      <c r="K6564" s="1824">
        <f t="shared" si="350"/>
        <v>0</v>
      </c>
      <c r="L6564" s="1821"/>
      <c r="M6564" s="1821"/>
      <c r="N6564" s="1825">
        <f t="shared" si="348"/>
        <v>0</v>
      </c>
      <c r="O6564" s="2143"/>
      <c r="P6564" s="2143"/>
      <c r="Q6564" s="2143">
        <f t="shared" si="349"/>
        <v>0</v>
      </c>
      <c r="R6564" s="2440"/>
    </row>
    <row r="6565" spans="3:18" ht="14.25" customHeight="1">
      <c r="C6565" s="1820">
        <v>62</v>
      </c>
      <c r="D6565" s="1962" t="s">
        <v>3601</v>
      </c>
      <c r="E6565" s="1822">
        <v>10</v>
      </c>
      <c r="F6565" s="1821" t="s">
        <v>3489</v>
      </c>
      <c r="G6565" s="1823">
        <v>1</v>
      </c>
      <c r="H6565" s="1821">
        <v>2002</v>
      </c>
      <c r="I6565" s="1824">
        <v>42.1083</v>
      </c>
      <c r="J6565" s="1821">
        <v>100</v>
      </c>
      <c r="K6565" s="1824">
        <f t="shared" si="350"/>
        <v>0</v>
      </c>
      <c r="L6565" s="1821"/>
      <c r="M6565" s="1821"/>
      <c r="N6565" s="1825">
        <f t="shared" si="348"/>
        <v>0</v>
      </c>
      <c r="O6565" s="2143"/>
      <c r="P6565" s="2143"/>
      <c r="Q6565" s="2143">
        <f t="shared" si="349"/>
        <v>0</v>
      </c>
      <c r="R6565" s="2440"/>
    </row>
    <row r="6566" spans="3:18" ht="14.25" customHeight="1">
      <c r="C6566" s="1820">
        <v>63</v>
      </c>
      <c r="D6566" s="1962" t="s">
        <v>3601</v>
      </c>
      <c r="E6566" s="1822">
        <v>10</v>
      </c>
      <c r="F6566" s="1821" t="s">
        <v>3489</v>
      </c>
      <c r="G6566" s="1823">
        <v>1</v>
      </c>
      <c r="H6566" s="1821">
        <v>2002</v>
      </c>
      <c r="I6566" s="1824">
        <v>100.6033</v>
      </c>
      <c r="J6566" s="1821">
        <v>100</v>
      </c>
      <c r="K6566" s="1824">
        <f t="shared" si="350"/>
        <v>0</v>
      </c>
      <c r="L6566" s="1821"/>
      <c r="M6566" s="1821"/>
      <c r="N6566" s="1825">
        <f t="shared" si="348"/>
        <v>0</v>
      </c>
      <c r="O6566" s="2143"/>
      <c r="P6566" s="2143"/>
      <c r="Q6566" s="2143">
        <f t="shared" si="349"/>
        <v>0</v>
      </c>
      <c r="R6566" s="2440"/>
    </row>
    <row r="6567" spans="3:18" ht="14.25" customHeight="1">
      <c r="C6567" s="1820">
        <v>64</v>
      </c>
      <c r="D6567" s="1962" t="s">
        <v>3602</v>
      </c>
      <c r="E6567" s="1822">
        <v>10</v>
      </c>
      <c r="F6567" s="1821" t="s">
        <v>3489</v>
      </c>
      <c r="G6567" s="1823">
        <v>1</v>
      </c>
      <c r="H6567" s="1821">
        <v>2002</v>
      </c>
      <c r="I6567" s="1824">
        <v>133.32589999999999</v>
      </c>
      <c r="J6567" s="1821">
        <v>100</v>
      </c>
      <c r="K6567" s="1824">
        <f t="shared" si="350"/>
        <v>0</v>
      </c>
      <c r="L6567" s="1821"/>
      <c r="M6567" s="1821"/>
      <c r="N6567" s="1825">
        <f t="shared" si="348"/>
        <v>0</v>
      </c>
      <c r="O6567" s="2143"/>
      <c r="P6567" s="2143"/>
      <c r="Q6567" s="2143">
        <f t="shared" si="349"/>
        <v>0</v>
      </c>
      <c r="R6567" s="2440"/>
    </row>
    <row r="6568" spans="3:18" ht="14.25" customHeight="1">
      <c r="C6568" s="1820">
        <v>65</v>
      </c>
      <c r="D6568" s="1962" t="s">
        <v>3602</v>
      </c>
      <c r="E6568" s="1822">
        <v>10</v>
      </c>
      <c r="F6568" s="1821" t="s">
        <v>3489</v>
      </c>
      <c r="G6568" s="1823">
        <v>1</v>
      </c>
      <c r="H6568" s="1821">
        <v>2002</v>
      </c>
      <c r="I6568" s="1824">
        <v>167.43860000000001</v>
      </c>
      <c r="J6568" s="1821">
        <v>100</v>
      </c>
      <c r="K6568" s="1824">
        <f t="shared" si="350"/>
        <v>0</v>
      </c>
      <c r="L6568" s="1821"/>
      <c r="M6568" s="1821"/>
      <c r="N6568" s="1825">
        <f t="shared" si="348"/>
        <v>0</v>
      </c>
      <c r="O6568" s="2143"/>
      <c r="P6568" s="2143"/>
      <c r="Q6568" s="2143">
        <f t="shared" si="349"/>
        <v>0</v>
      </c>
      <c r="R6568" s="2440"/>
    </row>
    <row r="6569" spans="3:18" ht="14.25" customHeight="1">
      <c r="C6569" s="1820">
        <v>66</v>
      </c>
      <c r="D6569" s="1962" t="s">
        <v>3603</v>
      </c>
      <c r="E6569" s="1822">
        <v>10</v>
      </c>
      <c r="F6569" s="1821" t="s">
        <v>3489</v>
      </c>
      <c r="G6569" s="1823">
        <v>18</v>
      </c>
      <c r="H6569" s="1821">
        <v>2002</v>
      </c>
      <c r="I6569" s="1824">
        <v>960.45479999999998</v>
      </c>
      <c r="J6569" s="1821">
        <v>100</v>
      </c>
      <c r="K6569" s="1824">
        <f t="shared" si="350"/>
        <v>0</v>
      </c>
      <c r="L6569" s="1821"/>
      <c r="M6569" s="1821"/>
      <c r="N6569" s="1825">
        <f t="shared" si="348"/>
        <v>0</v>
      </c>
      <c r="O6569" s="2143"/>
      <c r="P6569" s="2143"/>
      <c r="Q6569" s="2143">
        <f t="shared" si="349"/>
        <v>0</v>
      </c>
      <c r="R6569" s="2440"/>
    </row>
    <row r="6570" spans="3:18" ht="14.25" customHeight="1">
      <c r="C6570" s="1820">
        <v>67</v>
      </c>
      <c r="D6570" s="1962" t="s">
        <v>3604</v>
      </c>
      <c r="E6570" s="1822">
        <v>10</v>
      </c>
      <c r="F6570" s="1821" t="s">
        <v>3489</v>
      </c>
      <c r="G6570" s="1823">
        <v>18</v>
      </c>
      <c r="H6570" s="1821">
        <v>2002</v>
      </c>
      <c r="I6570" s="1824">
        <v>676.37699999999995</v>
      </c>
      <c r="J6570" s="1821">
        <v>100</v>
      </c>
      <c r="K6570" s="1824">
        <f t="shared" si="350"/>
        <v>0</v>
      </c>
      <c r="L6570" s="1821"/>
      <c r="M6570" s="1821"/>
      <c r="N6570" s="1825">
        <f t="shared" si="348"/>
        <v>0</v>
      </c>
      <c r="O6570" s="2143"/>
      <c r="P6570" s="2143"/>
      <c r="Q6570" s="2143">
        <f t="shared" si="349"/>
        <v>0</v>
      </c>
      <c r="R6570" s="2440"/>
    </row>
    <row r="6571" spans="3:18" ht="14.25" customHeight="1">
      <c r="C6571" s="1820">
        <v>68</v>
      </c>
      <c r="D6571" s="1962" t="s">
        <v>3605</v>
      </c>
      <c r="E6571" s="1822">
        <v>10</v>
      </c>
      <c r="F6571" s="1821" t="s">
        <v>3489</v>
      </c>
      <c r="G6571" s="1823">
        <v>17</v>
      </c>
      <c r="H6571" s="1821">
        <v>2002</v>
      </c>
      <c r="I6571" s="1824">
        <v>907.09619999999995</v>
      </c>
      <c r="J6571" s="1821">
        <v>100</v>
      </c>
      <c r="K6571" s="1824">
        <f t="shared" si="350"/>
        <v>0</v>
      </c>
      <c r="L6571" s="1821"/>
      <c r="M6571" s="1821"/>
      <c r="N6571" s="1825">
        <f t="shared" si="348"/>
        <v>0</v>
      </c>
      <c r="O6571" s="2143"/>
      <c r="P6571" s="2143"/>
      <c r="Q6571" s="2143">
        <f t="shared" si="349"/>
        <v>0</v>
      </c>
      <c r="R6571" s="2440"/>
    </row>
    <row r="6572" spans="3:18" ht="14.25" customHeight="1">
      <c r="C6572" s="1820">
        <v>69</v>
      </c>
      <c r="D6572" s="1962" t="s">
        <v>3606</v>
      </c>
      <c r="E6572" s="1822">
        <v>10</v>
      </c>
      <c r="F6572" s="1821" t="s">
        <v>3489</v>
      </c>
      <c r="G6572" s="1823">
        <v>19</v>
      </c>
      <c r="H6572" s="1821">
        <v>2002</v>
      </c>
      <c r="I6572" s="1824">
        <v>2349.2816000000003</v>
      </c>
      <c r="J6572" s="1821">
        <v>100</v>
      </c>
      <c r="K6572" s="1824">
        <f t="shared" si="350"/>
        <v>0</v>
      </c>
      <c r="L6572" s="1821"/>
      <c r="M6572" s="1821"/>
      <c r="N6572" s="1825">
        <f t="shared" si="348"/>
        <v>0</v>
      </c>
      <c r="O6572" s="2143"/>
      <c r="P6572" s="2143"/>
      <c r="Q6572" s="2143">
        <f t="shared" si="349"/>
        <v>0</v>
      </c>
      <c r="R6572" s="2440"/>
    </row>
    <row r="6573" spans="3:18" ht="14.25" customHeight="1">
      <c r="C6573" s="1820">
        <v>70</v>
      </c>
      <c r="D6573" s="1962" t="s">
        <v>3607</v>
      </c>
      <c r="E6573" s="1822">
        <v>10</v>
      </c>
      <c r="F6573" s="1821" t="s">
        <v>3489</v>
      </c>
      <c r="G6573" s="1823">
        <v>10</v>
      </c>
      <c r="H6573" s="1821">
        <v>2002</v>
      </c>
      <c r="I6573" s="1824">
        <v>533.58600000000001</v>
      </c>
      <c r="J6573" s="1821">
        <v>100</v>
      </c>
      <c r="K6573" s="1824">
        <f t="shared" si="350"/>
        <v>0</v>
      </c>
      <c r="L6573" s="1821"/>
      <c r="M6573" s="1821"/>
      <c r="N6573" s="1825">
        <f t="shared" si="348"/>
        <v>0</v>
      </c>
      <c r="O6573" s="2143"/>
      <c r="P6573" s="2143"/>
      <c r="Q6573" s="2143">
        <f t="shared" si="349"/>
        <v>0</v>
      </c>
      <c r="R6573" s="2440"/>
    </row>
    <row r="6574" spans="3:18" ht="14.25" customHeight="1">
      <c r="C6574" s="1820">
        <v>71</v>
      </c>
      <c r="D6574" s="1962" t="s">
        <v>3608</v>
      </c>
      <c r="E6574" s="1822">
        <v>10</v>
      </c>
      <c r="F6574" s="1821" t="s">
        <v>3489</v>
      </c>
      <c r="G6574" s="1823">
        <v>16</v>
      </c>
      <c r="H6574" s="1821">
        <v>2002</v>
      </c>
      <c r="I6574" s="1824">
        <v>853.73759999999993</v>
      </c>
      <c r="J6574" s="1821">
        <v>100</v>
      </c>
      <c r="K6574" s="1824">
        <f t="shared" si="350"/>
        <v>0</v>
      </c>
      <c r="L6574" s="1821"/>
      <c r="M6574" s="1821"/>
      <c r="N6574" s="1825">
        <f t="shared" si="348"/>
        <v>0</v>
      </c>
      <c r="O6574" s="2143"/>
      <c r="P6574" s="2143"/>
      <c r="Q6574" s="2143">
        <f t="shared" si="349"/>
        <v>0</v>
      </c>
      <c r="R6574" s="2440"/>
    </row>
    <row r="6575" spans="3:18" ht="14.25" customHeight="1">
      <c r="C6575" s="1820">
        <v>72</v>
      </c>
      <c r="D6575" s="1962" t="s">
        <v>3609</v>
      </c>
      <c r="E6575" s="1822">
        <v>10</v>
      </c>
      <c r="F6575" s="1821" t="s">
        <v>3489</v>
      </c>
      <c r="G6575" s="1823">
        <v>11</v>
      </c>
      <c r="H6575" s="1821">
        <v>2002</v>
      </c>
      <c r="I6575" s="1824">
        <v>1381.1193000000001</v>
      </c>
      <c r="J6575" s="1821">
        <v>100</v>
      </c>
      <c r="K6575" s="1824">
        <f t="shared" si="350"/>
        <v>0</v>
      </c>
      <c r="L6575" s="1821"/>
      <c r="M6575" s="1821"/>
      <c r="N6575" s="1825">
        <f t="shared" si="348"/>
        <v>0</v>
      </c>
      <c r="O6575" s="2143"/>
      <c r="P6575" s="2143"/>
      <c r="Q6575" s="2143">
        <f t="shared" si="349"/>
        <v>0</v>
      </c>
      <c r="R6575" s="2440"/>
    </row>
    <row r="6576" spans="3:18" ht="14.25" customHeight="1">
      <c r="C6576" s="1820">
        <v>73</v>
      </c>
      <c r="D6576" s="1962" t="s">
        <v>3610</v>
      </c>
      <c r="E6576" s="1822">
        <v>10</v>
      </c>
      <c r="F6576" s="1821" t="s">
        <v>3489</v>
      </c>
      <c r="G6576" s="1823">
        <v>165</v>
      </c>
      <c r="H6576" s="1821">
        <v>2002</v>
      </c>
      <c r="I6576" s="1824">
        <v>2106.1754999999998</v>
      </c>
      <c r="J6576" s="1821">
        <v>100</v>
      </c>
      <c r="K6576" s="1824">
        <f t="shared" si="350"/>
        <v>0</v>
      </c>
      <c r="L6576" s="1821"/>
      <c r="M6576" s="1821"/>
      <c r="N6576" s="1825">
        <f t="shared" si="348"/>
        <v>0</v>
      </c>
      <c r="O6576" s="2143"/>
      <c r="P6576" s="2143"/>
      <c r="Q6576" s="2143">
        <f t="shared" si="349"/>
        <v>0</v>
      </c>
      <c r="R6576" s="2440"/>
    </row>
    <row r="6577" spans="3:18" ht="14.25" customHeight="1">
      <c r="C6577" s="1820">
        <v>74</v>
      </c>
      <c r="D6577" s="1962" t="s">
        <v>3611</v>
      </c>
      <c r="E6577" s="1822">
        <v>10</v>
      </c>
      <c r="F6577" s="1821" t="s">
        <v>3489</v>
      </c>
      <c r="G6577" s="1823">
        <v>16</v>
      </c>
      <c r="H6577" s="1821">
        <v>2002</v>
      </c>
      <c r="I6577" s="1824">
        <v>490.02080000000001</v>
      </c>
      <c r="J6577" s="1821">
        <v>100</v>
      </c>
      <c r="K6577" s="1824">
        <f t="shared" si="350"/>
        <v>0</v>
      </c>
      <c r="L6577" s="1821"/>
      <c r="M6577" s="1821"/>
      <c r="N6577" s="1825">
        <f t="shared" si="348"/>
        <v>0</v>
      </c>
      <c r="O6577" s="2143"/>
      <c r="P6577" s="2143"/>
      <c r="Q6577" s="2143">
        <f t="shared" si="349"/>
        <v>0</v>
      </c>
      <c r="R6577" s="2440"/>
    </row>
    <row r="6578" spans="3:18" ht="14.25" customHeight="1">
      <c r="C6578" s="1820">
        <v>75</v>
      </c>
      <c r="D6578" s="1962" t="s">
        <v>3612</v>
      </c>
      <c r="E6578" s="1822">
        <v>10</v>
      </c>
      <c r="F6578" s="1821" t="s">
        <v>3489</v>
      </c>
      <c r="G6578" s="1823">
        <v>1</v>
      </c>
      <c r="H6578" s="1821">
        <v>2002</v>
      </c>
      <c r="I6578" s="1824">
        <v>543.4973</v>
      </c>
      <c r="J6578" s="1821">
        <v>100</v>
      </c>
      <c r="K6578" s="1824">
        <f t="shared" si="350"/>
        <v>0</v>
      </c>
      <c r="L6578" s="1821"/>
      <c r="M6578" s="1821"/>
      <c r="N6578" s="1825">
        <f t="shared" si="348"/>
        <v>0</v>
      </c>
      <c r="O6578" s="2143"/>
      <c r="P6578" s="2143"/>
      <c r="Q6578" s="2143">
        <f t="shared" si="349"/>
        <v>0</v>
      </c>
      <c r="R6578" s="2440"/>
    </row>
    <row r="6579" spans="3:18" ht="14.25" customHeight="1">
      <c r="C6579" s="1820">
        <v>76</v>
      </c>
      <c r="D6579" s="1962" t="s">
        <v>3613</v>
      </c>
      <c r="E6579" s="1822">
        <v>10</v>
      </c>
      <c r="F6579" s="1821" t="s">
        <v>3489</v>
      </c>
      <c r="G6579" s="1823">
        <v>1</v>
      </c>
      <c r="H6579" s="1821">
        <v>2002</v>
      </c>
      <c r="I6579" s="1824">
        <v>339.41459999999995</v>
      </c>
      <c r="J6579" s="1821">
        <v>100</v>
      </c>
      <c r="K6579" s="1824">
        <f t="shared" si="350"/>
        <v>0</v>
      </c>
      <c r="L6579" s="1821"/>
      <c r="M6579" s="1821"/>
      <c r="N6579" s="1825">
        <f t="shared" si="348"/>
        <v>0</v>
      </c>
      <c r="O6579" s="2143"/>
      <c r="P6579" s="2143"/>
      <c r="Q6579" s="2143">
        <f t="shared" si="349"/>
        <v>0</v>
      </c>
      <c r="R6579" s="2440"/>
    </row>
    <row r="6580" spans="3:18" ht="14.25" customHeight="1">
      <c r="C6580" s="1820">
        <v>77</v>
      </c>
      <c r="D6580" s="1962" t="s">
        <v>3614</v>
      </c>
      <c r="E6580" s="1822">
        <v>10</v>
      </c>
      <c r="F6580" s="1821" t="s">
        <v>3489</v>
      </c>
      <c r="G6580" s="1823">
        <v>1</v>
      </c>
      <c r="H6580" s="1821">
        <v>2002</v>
      </c>
      <c r="I6580" s="1824">
        <v>339.41470000000004</v>
      </c>
      <c r="J6580" s="1821">
        <v>100</v>
      </c>
      <c r="K6580" s="1824">
        <f t="shared" si="350"/>
        <v>0</v>
      </c>
      <c r="L6580" s="1821"/>
      <c r="M6580" s="1821"/>
      <c r="N6580" s="1825">
        <f t="shared" si="348"/>
        <v>0</v>
      </c>
      <c r="O6580" s="2143"/>
      <c r="P6580" s="2143"/>
      <c r="Q6580" s="2143">
        <f t="shared" si="349"/>
        <v>0</v>
      </c>
      <c r="R6580" s="2440"/>
    </row>
    <row r="6581" spans="3:18" ht="14.25" customHeight="1">
      <c r="C6581" s="1820">
        <v>78</v>
      </c>
      <c r="D6581" s="1962" t="s">
        <v>2160</v>
      </c>
      <c r="E6581" s="1822">
        <v>10</v>
      </c>
      <c r="F6581" s="1821" t="s">
        <v>3489</v>
      </c>
      <c r="G6581" s="1823">
        <v>5</v>
      </c>
      <c r="H6581" s="1821">
        <v>2002</v>
      </c>
      <c r="I6581" s="1824">
        <v>480.25</v>
      </c>
      <c r="J6581" s="1821">
        <v>100</v>
      </c>
      <c r="K6581" s="1824">
        <f t="shared" si="350"/>
        <v>0</v>
      </c>
      <c r="L6581" s="1821"/>
      <c r="M6581" s="1821"/>
      <c r="N6581" s="1825">
        <f t="shared" si="348"/>
        <v>0</v>
      </c>
      <c r="O6581" s="2143"/>
      <c r="P6581" s="2143"/>
      <c r="Q6581" s="2143">
        <f t="shared" si="349"/>
        <v>0</v>
      </c>
      <c r="R6581" s="2440"/>
    </row>
    <row r="6582" spans="3:18" ht="14.25" customHeight="1">
      <c r="C6582" s="1820">
        <v>79</v>
      </c>
      <c r="D6582" s="1962" t="s">
        <v>3615</v>
      </c>
      <c r="E6582" s="1822">
        <v>10</v>
      </c>
      <c r="F6582" s="1821" t="s">
        <v>3489</v>
      </c>
      <c r="G6582" s="1823">
        <v>56</v>
      </c>
      <c r="H6582" s="1821">
        <v>2002</v>
      </c>
      <c r="I6582" s="1824">
        <v>2689.4</v>
      </c>
      <c r="J6582" s="1821">
        <v>100</v>
      </c>
      <c r="K6582" s="1824">
        <f t="shared" si="350"/>
        <v>0</v>
      </c>
      <c r="L6582" s="1821"/>
      <c r="M6582" s="1821"/>
      <c r="N6582" s="1825">
        <f t="shared" si="348"/>
        <v>0</v>
      </c>
      <c r="O6582" s="2143"/>
      <c r="P6582" s="2143"/>
      <c r="Q6582" s="2143">
        <f t="shared" si="349"/>
        <v>0</v>
      </c>
      <c r="R6582" s="2440"/>
    </row>
    <row r="6583" spans="3:18" ht="14.25" customHeight="1">
      <c r="C6583" s="1820">
        <v>80</v>
      </c>
      <c r="D6583" s="1962" t="s">
        <v>3616</v>
      </c>
      <c r="E6583" s="1822">
        <v>10</v>
      </c>
      <c r="F6583" s="1821" t="s">
        <v>3489</v>
      </c>
      <c r="G6583" s="1823">
        <v>8</v>
      </c>
      <c r="H6583" s="1821">
        <v>2007</v>
      </c>
      <c r="I6583" s="1824">
        <v>200</v>
      </c>
      <c r="J6583" s="1821">
        <v>100</v>
      </c>
      <c r="K6583" s="1824">
        <f t="shared" si="350"/>
        <v>0</v>
      </c>
      <c r="L6583" s="1821"/>
      <c r="M6583" s="1821"/>
      <c r="N6583" s="1825">
        <f t="shared" si="348"/>
        <v>0</v>
      </c>
      <c r="O6583" s="2143"/>
      <c r="P6583" s="2143"/>
      <c r="Q6583" s="2143">
        <f t="shared" si="349"/>
        <v>0</v>
      </c>
      <c r="R6583" s="2440"/>
    </row>
    <row r="6584" spans="3:18" ht="14.25" customHeight="1">
      <c r="C6584" s="1820">
        <v>81</v>
      </c>
      <c r="D6584" s="1962" t="s">
        <v>3617</v>
      </c>
      <c r="E6584" s="1822">
        <v>10</v>
      </c>
      <c r="F6584" s="1821" t="s">
        <v>3489</v>
      </c>
      <c r="G6584" s="1823">
        <v>10</v>
      </c>
      <c r="H6584" s="1821">
        <v>2007</v>
      </c>
      <c r="I6584" s="1824">
        <v>800</v>
      </c>
      <c r="J6584" s="1821">
        <v>100</v>
      </c>
      <c r="K6584" s="1824">
        <f t="shared" si="350"/>
        <v>0</v>
      </c>
      <c r="L6584" s="1821"/>
      <c r="M6584" s="1821"/>
      <c r="N6584" s="1825">
        <f t="shared" si="348"/>
        <v>0</v>
      </c>
      <c r="O6584" s="2143"/>
      <c r="P6584" s="2143"/>
      <c r="Q6584" s="2143">
        <f t="shared" si="349"/>
        <v>0</v>
      </c>
      <c r="R6584" s="2440"/>
    </row>
    <row r="6585" spans="3:18" ht="14.25" customHeight="1">
      <c r="C6585" s="1820">
        <v>82</v>
      </c>
      <c r="D6585" s="1962" t="s">
        <v>3618</v>
      </c>
      <c r="E6585" s="1822">
        <v>10</v>
      </c>
      <c r="F6585" s="1821" t="s">
        <v>3489</v>
      </c>
      <c r="G6585" s="1823">
        <v>1</v>
      </c>
      <c r="H6585" s="1821">
        <v>2007</v>
      </c>
      <c r="I6585" s="1824">
        <v>195</v>
      </c>
      <c r="J6585" s="1821">
        <v>100</v>
      </c>
      <c r="K6585" s="1824">
        <f t="shared" si="350"/>
        <v>0</v>
      </c>
      <c r="L6585" s="1821"/>
      <c r="M6585" s="1821"/>
      <c r="N6585" s="1825">
        <f t="shared" si="348"/>
        <v>0</v>
      </c>
      <c r="O6585" s="2143"/>
      <c r="P6585" s="2143"/>
      <c r="Q6585" s="2143">
        <f t="shared" si="349"/>
        <v>0</v>
      </c>
      <c r="R6585" s="2440"/>
    </row>
    <row r="6586" spans="3:18" ht="14.25" customHeight="1">
      <c r="C6586" s="1820">
        <v>83</v>
      </c>
      <c r="D6586" s="1962" t="s">
        <v>3619</v>
      </c>
      <c r="E6586" s="1822">
        <v>10</v>
      </c>
      <c r="F6586" s="1821" t="s">
        <v>3489</v>
      </c>
      <c r="G6586" s="1823">
        <v>2</v>
      </c>
      <c r="H6586" s="1821">
        <v>2007</v>
      </c>
      <c r="I6586" s="1824">
        <v>160</v>
      </c>
      <c r="J6586" s="1821">
        <v>100</v>
      </c>
      <c r="K6586" s="1824">
        <f t="shared" si="350"/>
        <v>0</v>
      </c>
      <c r="L6586" s="1821"/>
      <c r="M6586" s="1821"/>
      <c r="N6586" s="1825">
        <f t="shared" ref="N6586:N6635" si="351">+L6586*M6586</f>
        <v>0</v>
      </c>
      <c r="O6586" s="2143"/>
      <c r="P6586" s="2143"/>
      <c r="Q6586" s="2143">
        <f t="shared" ref="Q6586:Q6635" si="352">+O6586*P6586</f>
        <v>0</v>
      </c>
      <c r="R6586" s="2440"/>
    </row>
    <row r="6587" spans="3:18" ht="14.25" customHeight="1">
      <c r="C6587" s="1820">
        <v>84</v>
      </c>
      <c r="D6587" s="1962" t="s">
        <v>2131</v>
      </c>
      <c r="E6587" s="1822">
        <v>10</v>
      </c>
      <c r="F6587" s="1821" t="s">
        <v>3489</v>
      </c>
      <c r="G6587" s="1823">
        <v>1</v>
      </c>
      <c r="H6587" s="1821">
        <v>2008</v>
      </c>
      <c r="I6587" s="1824">
        <v>79</v>
      </c>
      <c r="J6587" s="1821">
        <v>100</v>
      </c>
      <c r="K6587" s="1824">
        <f t="shared" si="350"/>
        <v>0</v>
      </c>
      <c r="L6587" s="1821"/>
      <c r="M6587" s="1821"/>
      <c r="N6587" s="1825">
        <f t="shared" si="351"/>
        <v>0</v>
      </c>
      <c r="O6587" s="2143"/>
      <c r="P6587" s="2143"/>
      <c r="Q6587" s="2143">
        <f t="shared" si="352"/>
        <v>0</v>
      </c>
      <c r="R6587" s="2440"/>
    </row>
    <row r="6588" spans="3:18" ht="14.25" customHeight="1">
      <c r="C6588" s="1820">
        <v>85</v>
      </c>
      <c r="D6588" s="1962" t="s">
        <v>2125</v>
      </c>
      <c r="E6588" s="1822">
        <v>10</v>
      </c>
      <c r="F6588" s="1821" t="s">
        <v>3489</v>
      </c>
      <c r="G6588" s="1823">
        <v>2</v>
      </c>
      <c r="H6588" s="1821">
        <v>2008</v>
      </c>
      <c r="I6588" s="1824">
        <v>178</v>
      </c>
      <c r="J6588" s="1821">
        <v>100</v>
      </c>
      <c r="K6588" s="1824">
        <f t="shared" si="350"/>
        <v>0</v>
      </c>
      <c r="L6588" s="1821"/>
      <c r="M6588" s="1821"/>
      <c r="N6588" s="1825">
        <f t="shared" si="351"/>
        <v>0</v>
      </c>
      <c r="O6588" s="2143"/>
      <c r="P6588" s="2143"/>
      <c r="Q6588" s="2143">
        <f t="shared" si="352"/>
        <v>0</v>
      </c>
      <c r="R6588" s="2440"/>
    </row>
    <row r="6589" spans="3:18" ht="14.25" customHeight="1">
      <c r="C6589" s="1820">
        <v>86</v>
      </c>
      <c r="D6589" s="1962" t="s">
        <v>2130</v>
      </c>
      <c r="E6589" s="1822">
        <v>10</v>
      </c>
      <c r="F6589" s="1821" t="s">
        <v>3489</v>
      </c>
      <c r="G6589" s="1823">
        <v>1</v>
      </c>
      <c r="H6589" s="1821">
        <v>2008</v>
      </c>
      <c r="I6589" s="1824">
        <v>39.5</v>
      </c>
      <c r="J6589" s="1821">
        <v>100</v>
      </c>
      <c r="K6589" s="1824">
        <f t="shared" si="350"/>
        <v>0</v>
      </c>
      <c r="L6589" s="1821"/>
      <c r="M6589" s="1821"/>
      <c r="N6589" s="1825">
        <f t="shared" si="351"/>
        <v>0</v>
      </c>
      <c r="O6589" s="2143"/>
      <c r="P6589" s="2143"/>
      <c r="Q6589" s="2143">
        <f t="shared" si="352"/>
        <v>0</v>
      </c>
      <c r="R6589" s="2440"/>
    </row>
    <row r="6590" spans="3:18" ht="14.25" customHeight="1">
      <c r="C6590" s="1820">
        <v>87</v>
      </c>
      <c r="D6590" s="1962" t="s">
        <v>2917</v>
      </c>
      <c r="E6590" s="1822">
        <v>10</v>
      </c>
      <c r="F6590" s="1821" t="s">
        <v>3489</v>
      </c>
      <c r="G6590" s="1823">
        <v>2</v>
      </c>
      <c r="H6590" s="1821">
        <v>2008</v>
      </c>
      <c r="I6590" s="1824">
        <v>212</v>
      </c>
      <c r="J6590" s="1821">
        <v>100</v>
      </c>
      <c r="K6590" s="1824">
        <f t="shared" si="350"/>
        <v>0</v>
      </c>
      <c r="L6590" s="1821"/>
      <c r="M6590" s="1821"/>
      <c r="N6590" s="1825">
        <f t="shared" si="351"/>
        <v>0</v>
      </c>
      <c r="O6590" s="2143"/>
      <c r="P6590" s="2143"/>
      <c r="Q6590" s="2143">
        <f t="shared" si="352"/>
        <v>0</v>
      </c>
      <c r="R6590" s="2440"/>
    </row>
    <row r="6591" spans="3:18" ht="14.25" customHeight="1">
      <c r="C6591" s="1820">
        <v>88</v>
      </c>
      <c r="D6591" s="1962" t="s">
        <v>2133</v>
      </c>
      <c r="E6591" s="1822">
        <v>10</v>
      </c>
      <c r="F6591" s="1821" t="s">
        <v>3489</v>
      </c>
      <c r="G6591" s="1823">
        <v>1</v>
      </c>
      <c r="H6591" s="1821">
        <v>2008</v>
      </c>
      <c r="I6591" s="1824">
        <v>214.75200000000001</v>
      </c>
      <c r="J6591" s="1821">
        <v>100</v>
      </c>
      <c r="K6591" s="1824">
        <f t="shared" si="350"/>
        <v>0</v>
      </c>
      <c r="L6591" s="1821"/>
      <c r="M6591" s="1821"/>
      <c r="N6591" s="1825">
        <f t="shared" si="351"/>
        <v>0</v>
      </c>
      <c r="O6591" s="2143"/>
      <c r="P6591" s="2143"/>
      <c r="Q6591" s="2143">
        <f t="shared" si="352"/>
        <v>0</v>
      </c>
      <c r="R6591" s="2440"/>
    </row>
    <row r="6592" spans="3:18" ht="14.25" customHeight="1">
      <c r="C6592" s="1820">
        <v>89</v>
      </c>
      <c r="D6592" s="1962" t="s">
        <v>2134</v>
      </c>
      <c r="E6592" s="1822">
        <v>10</v>
      </c>
      <c r="F6592" s="1821" t="s">
        <v>3489</v>
      </c>
      <c r="G6592" s="1823">
        <v>7</v>
      </c>
      <c r="H6592" s="1821">
        <v>2008</v>
      </c>
      <c r="I6592" s="1824">
        <v>237.03952999999998</v>
      </c>
      <c r="J6592" s="1821">
        <v>100</v>
      </c>
      <c r="K6592" s="1824">
        <f t="shared" si="350"/>
        <v>0</v>
      </c>
      <c r="L6592" s="1821"/>
      <c r="M6592" s="1821"/>
      <c r="N6592" s="1825">
        <f t="shared" si="351"/>
        <v>0</v>
      </c>
      <c r="O6592" s="2143"/>
      <c r="P6592" s="2143"/>
      <c r="Q6592" s="2143">
        <f t="shared" si="352"/>
        <v>0</v>
      </c>
      <c r="R6592" s="2440"/>
    </row>
    <row r="6593" spans="3:18" ht="14.25" customHeight="1">
      <c r="C6593" s="1820">
        <v>90</v>
      </c>
      <c r="D6593" s="1962" t="s">
        <v>2113</v>
      </c>
      <c r="E6593" s="1822">
        <v>10</v>
      </c>
      <c r="F6593" s="1821" t="s">
        <v>3489</v>
      </c>
      <c r="G6593" s="1823">
        <v>1</v>
      </c>
      <c r="H6593" s="1821">
        <v>2008</v>
      </c>
      <c r="I6593" s="1824">
        <v>176.33592000000002</v>
      </c>
      <c r="J6593" s="1821">
        <v>100</v>
      </c>
      <c r="K6593" s="1824">
        <f t="shared" si="350"/>
        <v>0</v>
      </c>
      <c r="L6593" s="1821"/>
      <c r="M6593" s="1821"/>
      <c r="N6593" s="1825">
        <f t="shared" si="351"/>
        <v>0</v>
      </c>
      <c r="O6593" s="2143"/>
      <c r="P6593" s="2143"/>
      <c r="Q6593" s="2143">
        <f t="shared" si="352"/>
        <v>0</v>
      </c>
      <c r="R6593" s="2440"/>
    </row>
    <row r="6594" spans="3:18" ht="14.25" customHeight="1">
      <c r="C6594" s="1820">
        <v>91</v>
      </c>
      <c r="D6594" s="1962" t="s">
        <v>2135</v>
      </c>
      <c r="E6594" s="1822">
        <v>10</v>
      </c>
      <c r="F6594" s="1821" t="s">
        <v>3489</v>
      </c>
      <c r="G6594" s="1823">
        <v>1</v>
      </c>
      <c r="H6594" s="1821">
        <v>2008</v>
      </c>
      <c r="I6594" s="1824">
        <v>75.572539999999989</v>
      </c>
      <c r="J6594" s="1821">
        <v>100</v>
      </c>
      <c r="K6594" s="1824">
        <f t="shared" si="350"/>
        <v>0</v>
      </c>
      <c r="L6594" s="1821"/>
      <c r="M6594" s="1821"/>
      <c r="N6594" s="1825">
        <f t="shared" si="351"/>
        <v>0</v>
      </c>
      <c r="O6594" s="2143"/>
      <c r="P6594" s="2143"/>
      <c r="Q6594" s="2143">
        <f t="shared" si="352"/>
        <v>0</v>
      </c>
      <c r="R6594" s="2440"/>
    </row>
    <row r="6595" spans="3:18" ht="14.25" customHeight="1">
      <c r="C6595" s="1820">
        <v>92</v>
      </c>
      <c r="D6595" s="1962" t="s">
        <v>2136</v>
      </c>
      <c r="E6595" s="1822">
        <v>10</v>
      </c>
      <c r="F6595" s="1821" t="s">
        <v>3489</v>
      </c>
      <c r="G6595" s="1823">
        <v>1</v>
      </c>
      <c r="H6595" s="1821">
        <v>2008</v>
      </c>
      <c r="I6595" s="1824">
        <v>75.572539999999989</v>
      </c>
      <c r="J6595" s="1821">
        <v>100</v>
      </c>
      <c r="K6595" s="1824">
        <f t="shared" si="350"/>
        <v>0</v>
      </c>
      <c r="L6595" s="1821"/>
      <c r="M6595" s="1821"/>
      <c r="N6595" s="1825">
        <f t="shared" si="351"/>
        <v>0</v>
      </c>
      <c r="O6595" s="2143"/>
      <c r="P6595" s="2143"/>
      <c r="Q6595" s="2143">
        <f t="shared" si="352"/>
        <v>0</v>
      </c>
      <c r="R6595" s="2440"/>
    </row>
    <row r="6596" spans="3:18" ht="14.25" customHeight="1">
      <c r="C6596" s="1820">
        <v>93</v>
      </c>
      <c r="D6596" s="1962" t="s">
        <v>2138</v>
      </c>
      <c r="E6596" s="1822">
        <v>10</v>
      </c>
      <c r="F6596" s="1821" t="s">
        <v>3489</v>
      </c>
      <c r="G6596" s="1823">
        <v>4</v>
      </c>
      <c r="H6596" s="1821">
        <v>2008</v>
      </c>
      <c r="I6596" s="1824">
        <v>264.50387999999998</v>
      </c>
      <c r="J6596" s="1821">
        <v>100</v>
      </c>
      <c r="K6596" s="1824">
        <f t="shared" si="350"/>
        <v>0</v>
      </c>
      <c r="L6596" s="1821"/>
      <c r="M6596" s="1821"/>
      <c r="N6596" s="1825">
        <f t="shared" si="351"/>
        <v>0</v>
      </c>
      <c r="O6596" s="2143"/>
      <c r="P6596" s="2143"/>
      <c r="Q6596" s="2143">
        <f t="shared" si="352"/>
        <v>0</v>
      </c>
      <c r="R6596" s="2440"/>
    </row>
    <row r="6597" spans="3:18" ht="14.25" customHeight="1">
      <c r="C6597" s="1820">
        <v>94</v>
      </c>
      <c r="D6597" s="1962" t="s">
        <v>2139</v>
      </c>
      <c r="E6597" s="1822">
        <v>10</v>
      </c>
      <c r="F6597" s="1821" t="s">
        <v>3489</v>
      </c>
      <c r="G6597" s="1823">
        <v>3</v>
      </c>
      <c r="H6597" s="1821">
        <v>2008</v>
      </c>
      <c r="I6597" s="1824">
        <v>197.75445000000002</v>
      </c>
      <c r="J6597" s="1821">
        <v>100</v>
      </c>
      <c r="K6597" s="1824">
        <f t="shared" si="350"/>
        <v>0</v>
      </c>
      <c r="L6597" s="1821"/>
      <c r="M6597" s="1821"/>
      <c r="N6597" s="1825">
        <f t="shared" si="351"/>
        <v>0</v>
      </c>
      <c r="O6597" s="2143"/>
      <c r="P6597" s="2143"/>
      <c r="Q6597" s="2143">
        <f t="shared" si="352"/>
        <v>0</v>
      </c>
      <c r="R6597" s="2440"/>
    </row>
    <row r="6598" spans="3:18" ht="14.25" customHeight="1">
      <c r="C6598" s="1820">
        <v>95</v>
      </c>
      <c r="D6598" s="1962" t="s">
        <v>2128</v>
      </c>
      <c r="E6598" s="1822">
        <v>10</v>
      </c>
      <c r="F6598" s="1821" t="s">
        <v>3489</v>
      </c>
      <c r="G6598" s="1823">
        <v>1</v>
      </c>
      <c r="H6598" s="1821">
        <v>2008</v>
      </c>
      <c r="I6598" s="1824">
        <v>201.52677</v>
      </c>
      <c r="J6598" s="1821">
        <v>100</v>
      </c>
      <c r="K6598" s="1824">
        <f t="shared" si="350"/>
        <v>0</v>
      </c>
      <c r="L6598" s="1821"/>
      <c r="M6598" s="1821"/>
      <c r="N6598" s="1825">
        <f t="shared" si="351"/>
        <v>0</v>
      </c>
      <c r="O6598" s="2143"/>
      <c r="P6598" s="2143"/>
      <c r="Q6598" s="2143">
        <f t="shared" si="352"/>
        <v>0</v>
      </c>
      <c r="R6598" s="2440"/>
    </row>
    <row r="6599" spans="3:18" ht="14.25" customHeight="1">
      <c r="C6599" s="1820">
        <v>96</v>
      </c>
      <c r="D6599" s="1962" t="s">
        <v>2140</v>
      </c>
      <c r="E6599" s="1822">
        <v>10</v>
      </c>
      <c r="F6599" s="1821" t="s">
        <v>3489</v>
      </c>
      <c r="G6599" s="1823">
        <v>1</v>
      </c>
      <c r="H6599" s="1821">
        <v>2008</v>
      </c>
      <c r="I6599" s="1824">
        <v>185.63607999999999</v>
      </c>
      <c r="J6599" s="1821">
        <v>100</v>
      </c>
      <c r="K6599" s="1824">
        <f t="shared" si="350"/>
        <v>0</v>
      </c>
      <c r="L6599" s="1821"/>
      <c r="M6599" s="1821"/>
      <c r="N6599" s="1825">
        <f t="shared" si="351"/>
        <v>0</v>
      </c>
      <c r="O6599" s="2143"/>
      <c r="P6599" s="2143"/>
      <c r="Q6599" s="2143">
        <f t="shared" si="352"/>
        <v>0</v>
      </c>
      <c r="R6599" s="2440"/>
    </row>
    <row r="6600" spans="3:18" ht="14.25" customHeight="1">
      <c r="C6600" s="1820">
        <v>97</v>
      </c>
      <c r="D6600" s="1962" t="s">
        <v>3620</v>
      </c>
      <c r="E6600" s="1822">
        <v>10</v>
      </c>
      <c r="F6600" s="1821" t="s">
        <v>3489</v>
      </c>
      <c r="G6600" s="1823">
        <v>2</v>
      </c>
      <c r="H6600" s="1821">
        <v>2008</v>
      </c>
      <c r="I6600" s="1824">
        <v>466.03064000000001</v>
      </c>
      <c r="J6600" s="1821">
        <v>100</v>
      </c>
      <c r="K6600" s="1824">
        <f t="shared" si="350"/>
        <v>0</v>
      </c>
      <c r="L6600" s="1821"/>
      <c r="M6600" s="1821"/>
      <c r="N6600" s="1825">
        <f t="shared" si="351"/>
        <v>0</v>
      </c>
      <c r="O6600" s="2143"/>
      <c r="P6600" s="2143"/>
      <c r="Q6600" s="2143">
        <f t="shared" si="352"/>
        <v>0</v>
      </c>
      <c r="R6600" s="2440"/>
    </row>
    <row r="6601" spans="3:18" ht="14.25" customHeight="1">
      <c r="C6601" s="1820">
        <v>98</v>
      </c>
      <c r="D6601" s="1962" t="s">
        <v>2142</v>
      </c>
      <c r="E6601" s="1822">
        <v>10</v>
      </c>
      <c r="F6601" s="1821" t="s">
        <v>3489</v>
      </c>
      <c r="G6601" s="1823">
        <v>1</v>
      </c>
      <c r="H6601" s="1821">
        <v>2008</v>
      </c>
      <c r="I6601" s="1824">
        <v>83.621009999999998</v>
      </c>
      <c r="J6601" s="1821">
        <v>100</v>
      </c>
      <c r="K6601" s="1824">
        <f t="shared" si="350"/>
        <v>0</v>
      </c>
      <c r="L6601" s="1821"/>
      <c r="M6601" s="1821"/>
      <c r="N6601" s="1825">
        <f t="shared" si="351"/>
        <v>0</v>
      </c>
      <c r="O6601" s="2143"/>
      <c r="P6601" s="2143"/>
      <c r="Q6601" s="2143">
        <f t="shared" si="352"/>
        <v>0</v>
      </c>
      <c r="R6601" s="2440"/>
    </row>
    <row r="6602" spans="3:18" ht="14.25" customHeight="1">
      <c r="C6602" s="1820">
        <v>99</v>
      </c>
      <c r="D6602" s="1962" t="s">
        <v>2129</v>
      </c>
      <c r="E6602" s="1822">
        <v>10</v>
      </c>
      <c r="F6602" s="1821" t="s">
        <v>3489</v>
      </c>
      <c r="G6602" s="1823">
        <v>1</v>
      </c>
      <c r="H6602" s="1821">
        <v>1984</v>
      </c>
      <c r="I6602" s="1824">
        <v>12.2614</v>
      </c>
      <c r="J6602" s="1821">
        <v>100</v>
      </c>
      <c r="K6602" s="1824">
        <f t="shared" si="350"/>
        <v>0</v>
      </c>
      <c r="L6602" s="1821"/>
      <c r="M6602" s="1821"/>
      <c r="N6602" s="1825">
        <f t="shared" si="351"/>
        <v>0</v>
      </c>
      <c r="O6602" s="2143"/>
      <c r="P6602" s="2143"/>
      <c r="Q6602" s="2143">
        <f t="shared" si="352"/>
        <v>0</v>
      </c>
      <c r="R6602" s="2440"/>
    </row>
    <row r="6603" spans="3:18" ht="14.25" customHeight="1">
      <c r="C6603" s="1820">
        <v>100</v>
      </c>
      <c r="D6603" s="1962" t="s">
        <v>3621</v>
      </c>
      <c r="E6603" s="1822">
        <v>10</v>
      </c>
      <c r="F6603" s="1821" t="s">
        <v>3489</v>
      </c>
      <c r="G6603" s="1823">
        <v>1</v>
      </c>
      <c r="H6603" s="1821">
        <v>2011</v>
      </c>
      <c r="I6603" s="1824">
        <v>178.5</v>
      </c>
      <c r="J6603" s="1821">
        <v>100</v>
      </c>
      <c r="K6603" s="1824">
        <f t="shared" si="350"/>
        <v>0</v>
      </c>
      <c r="L6603" s="1821"/>
      <c r="M6603" s="1821"/>
      <c r="N6603" s="1825">
        <f t="shared" si="351"/>
        <v>0</v>
      </c>
      <c r="O6603" s="2143"/>
      <c r="P6603" s="2143"/>
      <c r="Q6603" s="2143">
        <f t="shared" si="352"/>
        <v>0</v>
      </c>
      <c r="R6603" s="2440"/>
    </row>
    <row r="6604" spans="3:18" ht="14.25" customHeight="1">
      <c r="C6604" s="1820">
        <v>101</v>
      </c>
      <c r="D6604" s="1962" t="s">
        <v>2968</v>
      </c>
      <c r="E6604" s="1822">
        <v>10</v>
      </c>
      <c r="F6604" s="1821" t="s">
        <v>3489</v>
      </c>
      <c r="G6604" s="1823">
        <v>2</v>
      </c>
      <c r="H6604" s="1821">
        <v>2016</v>
      </c>
      <c r="I6604" s="1824">
        <v>196</v>
      </c>
      <c r="J6604" s="1821">
        <v>100</v>
      </c>
      <c r="K6604" s="1824">
        <f t="shared" si="350"/>
        <v>0</v>
      </c>
      <c r="L6604" s="1821"/>
      <c r="M6604" s="1821"/>
      <c r="N6604" s="1825">
        <f t="shared" si="351"/>
        <v>0</v>
      </c>
      <c r="O6604" s="2143"/>
      <c r="P6604" s="2143"/>
      <c r="Q6604" s="2143">
        <f t="shared" si="352"/>
        <v>0</v>
      </c>
      <c r="R6604" s="2440"/>
    </row>
    <row r="6605" spans="3:18" ht="14.25" customHeight="1">
      <c r="C6605" s="1820">
        <v>102</v>
      </c>
      <c r="D6605" s="1962" t="s">
        <v>3622</v>
      </c>
      <c r="E6605" s="1822">
        <v>10</v>
      </c>
      <c r="F6605" s="1821" t="s">
        <v>3489</v>
      </c>
      <c r="G6605" s="1823">
        <v>2</v>
      </c>
      <c r="H6605" s="1821">
        <v>2017</v>
      </c>
      <c r="I6605" s="1824">
        <v>135.6</v>
      </c>
      <c r="J6605" s="1821">
        <v>90</v>
      </c>
      <c r="K6605" s="1824">
        <f t="shared" si="350"/>
        <v>13.560000000000002</v>
      </c>
      <c r="L6605" s="1821"/>
      <c r="M6605" s="1821"/>
      <c r="N6605" s="1825">
        <f t="shared" si="351"/>
        <v>0</v>
      </c>
      <c r="O6605" s="2143"/>
      <c r="P6605" s="2143"/>
      <c r="Q6605" s="2143">
        <f t="shared" si="352"/>
        <v>0</v>
      </c>
      <c r="R6605" s="2440"/>
    </row>
    <row r="6606" spans="3:18" ht="14.25" customHeight="1">
      <c r="C6606" s="1820">
        <v>103</v>
      </c>
      <c r="D6606" s="1962" t="s">
        <v>5117</v>
      </c>
      <c r="E6606" s="1822">
        <v>10</v>
      </c>
      <c r="F6606" s="1821" t="s">
        <v>3489</v>
      </c>
      <c r="G6606" s="1823">
        <v>10</v>
      </c>
      <c r="H6606" s="1821">
        <v>2022</v>
      </c>
      <c r="I6606" s="1824">
        <v>371</v>
      </c>
      <c r="J6606" s="1821">
        <v>40</v>
      </c>
      <c r="K6606" s="1824">
        <f t="shared" si="350"/>
        <v>222.6</v>
      </c>
      <c r="L6606" s="1821"/>
      <c r="M6606" s="1821"/>
      <c r="N6606" s="1825">
        <f t="shared" si="351"/>
        <v>0</v>
      </c>
      <c r="O6606" s="2143"/>
      <c r="P6606" s="2143"/>
      <c r="Q6606" s="2143">
        <f t="shared" si="352"/>
        <v>0</v>
      </c>
      <c r="R6606" s="2440"/>
    </row>
    <row r="6607" spans="3:18" ht="14.25" customHeight="1">
      <c r="C6607" s="1820">
        <v>104</v>
      </c>
      <c r="D6607" s="1962" t="s">
        <v>2185</v>
      </c>
      <c r="E6607" s="1822">
        <v>10</v>
      </c>
      <c r="F6607" s="1821" t="s">
        <v>3489</v>
      </c>
      <c r="G6607" s="1823">
        <v>2</v>
      </c>
      <c r="H6607" s="1821">
        <v>2022</v>
      </c>
      <c r="I6607" s="1824">
        <v>80.337500000000006</v>
      </c>
      <c r="J6607" s="1821">
        <v>40</v>
      </c>
      <c r="K6607" s="1824">
        <f t="shared" si="350"/>
        <v>48.202500000000001</v>
      </c>
      <c r="L6607" s="1821"/>
      <c r="M6607" s="1821"/>
      <c r="N6607" s="1825">
        <f t="shared" si="351"/>
        <v>0</v>
      </c>
      <c r="O6607" s="2143"/>
      <c r="P6607" s="2143"/>
      <c r="Q6607" s="2143">
        <f t="shared" si="352"/>
        <v>0</v>
      </c>
      <c r="R6607" s="2440"/>
    </row>
    <row r="6608" spans="3:18" ht="14.25" customHeight="1">
      <c r="C6608" s="1820">
        <v>105</v>
      </c>
      <c r="D6608" s="1962" t="s">
        <v>5117</v>
      </c>
      <c r="E6608" s="1822">
        <v>10</v>
      </c>
      <c r="F6608" s="1821" t="s">
        <v>3489</v>
      </c>
      <c r="G6608" s="1823">
        <v>2</v>
      </c>
      <c r="H6608" s="1821">
        <v>2021</v>
      </c>
      <c r="I6608" s="1824">
        <v>56</v>
      </c>
      <c r="J6608" s="1821">
        <v>50</v>
      </c>
      <c r="K6608" s="1824">
        <f t="shared" si="350"/>
        <v>28</v>
      </c>
      <c r="L6608" s="1821"/>
      <c r="M6608" s="1821"/>
      <c r="N6608" s="1825">
        <f t="shared" si="351"/>
        <v>0</v>
      </c>
      <c r="O6608" s="2143"/>
      <c r="P6608" s="2143"/>
      <c r="Q6608" s="2143">
        <f t="shared" si="352"/>
        <v>0</v>
      </c>
      <c r="R6608" s="2440"/>
    </row>
    <row r="6609" spans="3:18" ht="14.25" customHeight="1">
      <c r="C6609" s="1820">
        <v>106</v>
      </c>
      <c r="D6609" s="1962" t="s">
        <v>5207</v>
      </c>
      <c r="E6609" s="1822">
        <v>10</v>
      </c>
      <c r="F6609" s="1821" t="s">
        <v>3489</v>
      </c>
      <c r="G6609" s="1823">
        <v>3</v>
      </c>
      <c r="H6609" s="1821">
        <v>2021</v>
      </c>
      <c r="I6609" s="1824">
        <v>338.22</v>
      </c>
      <c r="J6609" s="1821">
        <v>50</v>
      </c>
      <c r="K6609" s="1824">
        <f t="shared" si="350"/>
        <v>169.11</v>
      </c>
      <c r="L6609" s="1821"/>
      <c r="M6609" s="1821"/>
      <c r="N6609" s="1825">
        <f t="shared" si="351"/>
        <v>0</v>
      </c>
      <c r="O6609" s="2143"/>
      <c r="P6609" s="2143"/>
      <c r="Q6609" s="2143">
        <f t="shared" si="352"/>
        <v>0</v>
      </c>
      <c r="R6609" s="2440"/>
    </row>
    <row r="6610" spans="3:18" ht="14.25" customHeight="1">
      <c r="C6610" s="1820">
        <v>107</v>
      </c>
      <c r="D6610" s="1962" t="s">
        <v>5141</v>
      </c>
      <c r="E6610" s="1822">
        <v>10</v>
      </c>
      <c r="F6610" s="1821" t="s">
        <v>3489</v>
      </c>
      <c r="G6610" s="1823">
        <v>3</v>
      </c>
      <c r="H6610" s="1821">
        <v>2021</v>
      </c>
      <c r="I6610" s="1824">
        <v>129.26400000000001</v>
      </c>
      <c r="J6610" s="1821">
        <v>50</v>
      </c>
      <c r="K6610" s="1824">
        <f t="shared" si="350"/>
        <v>64.632000000000005</v>
      </c>
      <c r="L6610" s="1821"/>
      <c r="M6610" s="1821"/>
      <c r="N6610" s="1825">
        <f t="shared" si="351"/>
        <v>0</v>
      </c>
      <c r="O6610" s="2143"/>
      <c r="P6610" s="2143"/>
      <c r="Q6610" s="2143">
        <f t="shared" si="352"/>
        <v>0</v>
      </c>
      <c r="R6610" s="2440"/>
    </row>
    <row r="6611" spans="3:18" ht="14.25" customHeight="1">
      <c r="C6611" s="1820">
        <v>108</v>
      </c>
      <c r="D6611" s="1962" t="s">
        <v>2980</v>
      </c>
      <c r="E6611" s="1822">
        <v>10</v>
      </c>
      <c r="F6611" s="1821" t="s">
        <v>3489</v>
      </c>
      <c r="G6611" s="1823">
        <v>8</v>
      </c>
      <c r="H6611" s="1821">
        <v>2022</v>
      </c>
      <c r="I6611" s="1824">
        <v>188.31200000000001</v>
      </c>
      <c r="J6611" s="1821">
        <v>40</v>
      </c>
      <c r="K6611" s="1824">
        <f t="shared" si="350"/>
        <v>112.9872</v>
      </c>
      <c r="L6611" s="1821"/>
      <c r="M6611" s="1821"/>
      <c r="N6611" s="1825">
        <f t="shared" si="351"/>
        <v>0</v>
      </c>
      <c r="O6611" s="2143"/>
      <c r="P6611" s="2143"/>
      <c r="Q6611" s="2143">
        <f t="shared" si="352"/>
        <v>0</v>
      </c>
      <c r="R6611" s="2440"/>
    </row>
    <row r="6612" spans="3:18" ht="14.25" customHeight="1">
      <c r="C6612" s="1820">
        <v>109</v>
      </c>
      <c r="D6612" s="1962" t="s">
        <v>2230</v>
      </c>
      <c r="E6612" s="1822">
        <v>10</v>
      </c>
      <c r="F6612" s="1821" t="s">
        <v>3489</v>
      </c>
      <c r="G6612" s="1823">
        <v>3</v>
      </c>
      <c r="H6612" s="1821">
        <v>2022</v>
      </c>
      <c r="I6612" s="1824">
        <v>94.05</v>
      </c>
      <c r="J6612" s="1821">
        <v>40</v>
      </c>
      <c r="K6612" s="1824">
        <f t="shared" ref="K6612:K6635" si="353">IF(J6612=100,0,I6612-I6612*J6612%)</f>
        <v>56.43</v>
      </c>
      <c r="L6612" s="1821"/>
      <c r="M6612" s="1821"/>
      <c r="N6612" s="1825">
        <f t="shared" si="351"/>
        <v>0</v>
      </c>
      <c r="O6612" s="2143"/>
      <c r="P6612" s="2143"/>
      <c r="Q6612" s="2143">
        <f t="shared" si="352"/>
        <v>0</v>
      </c>
      <c r="R6612" s="2440"/>
    </row>
    <row r="6613" spans="3:18" ht="14.25" customHeight="1">
      <c r="C6613" s="1820">
        <v>110</v>
      </c>
      <c r="D6613" s="1962" t="s">
        <v>2230</v>
      </c>
      <c r="E6613" s="1822">
        <v>10</v>
      </c>
      <c r="F6613" s="1821" t="s">
        <v>3489</v>
      </c>
      <c r="G6613" s="1823">
        <v>6</v>
      </c>
      <c r="H6613" s="1821">
        <v>2022</v>
      </c>
      <c r="I6613" s="1824">
        <v>188.1</v>
      </c>
      <c r="J6613" s="1821">
        <v>40</v>
      </c>
      <c r="K6613" s="1824">
        <f t="shared" si="353"/>
        <v>112.86</v>
      </c>
      <c r="L6613" s="1821"/>
      <c r="M6613" s="1821"/>
      <c r="N6613" s="1825">
        <f t="shared" si="351"/>
        <v>0</v>
      </c>
      <c r="O6613" s="2143"/>
      <c r="P6613" s="2143"/>
      <c r="Q6613" s="2143">
        <f t="shared" si="352"/>
        <v>0</v>
      </c>
      <c r="R6613" s="2440"/>
    </row>
    <row r="6614" spans="3:18" ht="14.25" customHeight="1">
      <c r="C6614" s="1820">
        <v>111</v>
      </c>
      <c r="D6614" s="1962" t="s">
        <v>5125</v>
      </c>
      <c r="E6614" s="1822">
        <v>10</v>
      </c>
      <c r="F6614" s="1821" t="s">
        <v>3489</v>
      </c>
      <c r="G6614" s="1823">
        <v>3</v>
      </c>
      <c r="H6614" s="1821">
        <v>2022</v>
      </c>
      <c r="I6614" s="1824">
        <v>209.38300000000001</v>
      </c>
      <c r="J6614" s="1821">
        <v>40</v>
      </c>
      <c r="K6614" s="1824">
        <f t="shared" si="353"/>
        <v>125.6298</v>
      </c>
      <c r="L6614" s="1821"/>
      <c r="M6614" s="1821"/>
      <c r="N6614" s="1825">
        <f t="shared" si="351"/>
        <v>0</v>
      </c>
      <c r="O6614" s="2143"/>
      <c r="P6614" s="2143"/>
      <c r="Q6614" s="2143">
        <f t="shared" si="352"/>
        <v>0</v>
      </c>
      <c r="R6614" s="2440"/>
    </row>
    <row r="6615" spans="3:18" ht="14.25" customHeight="1">
      <c r="C6615" s="1820">
        <v>112</v>
      </c>
      <c r="D6615" s="1962" t="s">
        <v>2228</v>
      </c>
      <c r="E6615" s="1822">
        <v>10</v>
      </c>
      <c r="F6615" s="1821" t="s">
        <v>3489</v>
      </c>
      <c r="G6615" s="1823">
        <v>13</v>
      </c>
      <c r="H6615" s="1821">
        <v>2022</v>
      </c>
      <c r="I6615" s="1824">
        <v>292.95699999999999</v>
      </c>
      <c r="J6615" s="1821">
        <v>40</v>
      </c>
      <c r="K6615" s="1824">
        <f t="shared" si="353"/>
        <v>175.77420000000001</v>
      </c>
      <c r="L6615" s="1821"/>
      <c r="M6615" s="1821"/>
      <c r="N6615" s="1825">
        <f t="shared" si="351"/>
        <v>0</v>
      </c>
      <c r="O6615" s="2143"/>
      <c r="P6615" s="2143"/>
      <c r="Q6615" s="2143">
        <f t="shared" si="352"/>
        <v>0</v>
      </c>
      <c r="R6615" s="2440"/>
    </row>
    <row r="6616" spans="3:18" ht="14.25" customHeight="1">
      <c r="C6616" s="1820">
        <v>113</v>
      </c>
      <c r="D6616" s="1962" t="s">
        <v>2228</v>
      </c>
      <c r="E6616" s="1822">
        <v>10</v>
      </c>
      <c r="F6616" s="1821" t="s">
        <v>3489</v>
      </c>
      <c r="G6616" s="1823">
        <v>5</v>
      </c>
      <c r="H6616" s="1821">
        <v>2022</v>
      </c>
      <c r="I6616" s="1824">
        <v>112.676</v>
      </c>
      <c r="J6616" s="1821">
        <v>40</v>
      </c>
      <c r="K6616" s="1824">
        <f t="shared" si="353"/>
        <v>67.605599999999995</v>
      </c>
      <c r="L6616" s="1821"/>
      <c r="M6616" s="1821"/>
      <c r="N6616" s="1825">
        <f t="shared" si="351"/>
        <v>0</v>
      </c>
      <c r="O6616" s="2143"/>
      <c r="P6616" s="2143"/>
      <c r="Q6616" s="2143">
        <f t="shared" si="352"/>
        <v>0</v>
      </c>
      <c r="R6616" s="2440"/>
    </row>
    <row r="6617" spans="3:18" ht="14.25" customHeight="1">
      <c r="C6617" s="1820">
        <v>114</v>
      </c>
      <c r="D6617" s="1962" t="s">
        <v>5125</v>
      </c>
      <c r="E6617" s="1822">
        <v>10</v>
      </c>
      <c r="F6617" s="1821" t="s">
        <v>3489</v>
      </c>
      <c r="G6617" s="1823">
        <v>3</v>
      </c>
      <c r="H6617" s="1821">
        <v>2022</v>
      </c>
      <c r="I6617" s="1824">
        <v>209.38300000000001</v>
      </c>
      <c r="J6617" s="1821">
        <v>40</v>
      </c>
      <c r="K6617" s="1824">
        <f t="shared" si="353"/>
        <v>125.6298</v>
      </c>
      <c r="L6617" s="1821"/>
      <c r="M6617" s="1821"/>
      <c r="N6617" s="1825">
        <f t="shared" si="351"/>
        <v>0</v>
      </c>
      <c r="O6617" s="2143"/>
      <c r="P6617" s="2143"/>
      <c r="Q6617" s="2143">
        <f t="shared" si="352"/>
        <v>0</v>
      </c>
      <c r="R6617" s="2440"/>
    </row>
    <row r="6618" spans="3:18" ht="14.25" customHeight="1">
      <c r="C6618" s="1820">
        <v>115</v>
      </c>
      <c r="D6618" s="1962" t="s">
        <v>6465</v>
      </c>
      <c r="E6618" s="1822">
        <v>10</v>
      </c>
      <c r="F6618" s="1821" t="s">
        <v>3489</v>
      </c>
      <c r="G6618" s="1823">
        <v>1</v>
      </c>
      <c r="H6618" s="1821">
        <v>2023</v>
      </c>
      <c r="I6618" s="1824">
        <v>27.672000000000001</v>
      </c>
      <c r="J6618" s="1821">
        <v>30</v>
      </c>
      <c r="K6618" s="1824">
        <f t="shared" si="353"/>
        <v>19.3704</v>
      </c>
      <c r="L6618" s="1821"/>
      <c r="M6618" s="1821"/>
      <c r="N6618" s="1825">
        <f t="shared" si="351"/>
        <v>0</v>
      </c>
      <c r="O6618" s="2143"/>
      <c r="P6618" s="2143"/>
      <c r="Q6618" s="2143">
        <f t="shared" si="352"/>
        <v>0</v>
      </c>
      <c r="R6618" s="2440"/>
    </row>
    <row r="6619" spans="3:18" ht="14.25" customHeight="1">
      <c r="C6619" s="1820">
        <v>116</v>
      </c>
      <c r="D6619" s="1962" t="s">
        <v>5145</v>
      </c>
      <c r="E6619" s="1822">
        <v>10</v>
      </c>
      <c r="F6619" s="1821" t="s">
        <v>3489</v>
      </c>
      <c r="G6619" s="1823">
        <v>1</v>
      </c>
      <c r="H6619" s="1821">
        <v>2023</v>
      </c>
      <c r="I6619" s="1824">
        <v>23.2</v>
      </c>
      <c r="J6619" s="1821">
        <v>30</v>
      </c>
      <c r="K6619" s="1824">
        <f t="shared" si="353"/>
        <v>16.239999999999998</v>
      </c>
      <c r="L6619" s="1821"/>
      <c r="M6619" s="1821"/>
      <c r="N6619" s="1825">
        <f t="shared" si="351"/>
        <v>0</v>
      </c>
      <c r="O6619" s="2143"/>
      <c r="P6619" s="2143"/>
      <c r="Q6619" s="2143">
        <f t="shared" si="352"/>
        <v>0</v>
      </c>
      <c r="R6619" s="2440"/>
    </row>
    <row r="6620" spans="3:18" ht="14.25" customHeight="1">
      <c r="C6620" s="1820">
        <v>117</v>
      </c>
      <c r="D6620" s="1962" t="s">
        <v>5125</v>
      </c>
      <c r="E6620" s="1822">
        <v>10</v>
      </c>
      <c r="F6620" s="1821" t="s">
        <v>3489</v>
      </c>
      <c r="G6620" s="1823">
        <v>1</v>
      </c>
      <c r="H6620" s="1821">
        <v>2022</v>
      </c>
      <c r="I6620" s="1824">
        <v>69.793999999999997</v>
      </c>
      <c r="J6620" s="1821">
        <v>40</v>
      </c>
      <c r="K6620" s="1824">
        <f t="shared" si="353"/>
        <v>41.876399999999997</v>
      </c>
      <c r="L6620" s="1821"/>
      <c r="M6620" s="1821"/>
      <c r="N6620" s="1825">
        <f t="shared" si="351"/>
        <v>0</v>
      </c>
      <c r="O6620" s="2143"/>
      <c r="P6620" s="2143"/>
      <c r="Q6620" s="2143">
        <f t="shared" si="352"/>
        <v>0</v>
      </c>
      <c r="R6620" s="2440"/>
    </row>
    <row r="6621" spans="3:18" ht="14.25" customHeight="1">
      <c r="C6621" s="1820">
        <v>118</v>
      </c>
      <c r="D6621" s="1962" t="s">
        <v>7740</v>
      </c>
      <c r="E6621" s="1822">
        <v>10</v>
      </c>
      <c r="F6621" s="1821" t="s">
        <v>509</v>
      </c>
      <c r="G6621" s="1823">
        <v>20.25</v>
      </c>
      <c r="H6621" s="1821">
        <v>2023</v>
      </c>
      <c r="I6621" s="1824">
        <v>282.791</v>
      </c>
      <c r="J6621" s="1821">
        <v>30</v>
      </c>
      <c r="K6621" s="1824">
        <f t="shared" si="353"/>
        <v>197.9537</v>
      </c>
      <c r="L6621" s="1821"/>
      <c r="M6621" s="1821"/>
      <c r="N6621" s="1825">
        <f t="shared" si="351"/>
        <v>0</v>
      </c>
      <c r="O6621" s="2143"/>
      <c r="P6621" s="2143"/>
      <c r="Q6621" s="2143">
        <f t="shared" si="352"/>
        <v>0</v>
      </c>
      <c r="R6621" s="2440"/>
    </row>
    <row r="6622" spans="3:18" ht="14.25" customHeight="1">
      <c r="C6622" s="1820">
        <v>119</v>
      </c>
      <c r="D6622" s="1962" t="s">
        <v>7741</v>
      </c>
      <c r="E6622" s="1822">
        <v>10</v>
      </c>
      <c r="F6622" s="1821" t="s">
        <v>509</v>
      </c>
      <c r="G6622" s="1823">
        <v>12.15</v>
      </c>
      <c r="H6622" s="1821">
        <v>2023</v>
      </c>
      <c r="I6622" s="1824">
        <v>240.97</v>
      </c>
      <c r="J6622" s="1821">
        <v>30</v>
      </c>
      <c r="K6622" s="1824">
        <f t="shared" si="353"/>
        <v>168.679</v>
      </c>
      <c r="L6622" s="1821"/>
      <c r="M6622" s="1821"/>
      <c r="N6622" s="1825">
        <f t="shared" si="351"/>
        <v>0</v>
      </c>
      <c r="O6622" s="2143"/>
      <c r="P6622" s="2143"/>
      <c r="Q6622" s="2143">
        <f t="shared" si="352"/>
        <v>0</v>
      </c>
      <c r="R6622" s="2440"/>
    </row>
    <row r="6623" spans="3:18" ht="14.25" customHeight="1">
      <c r="C6623" s="1820">
        <v>120</v>
      </c>
      <c r="D6623" s="1962" t="s">
        <v>7742</v>
      </c>
      <c r="E6623" s="1822">
        <v>10</v>
      </c>
      <c r="F6623" s="1821" t="s">
        <v>3489</v>
      </c>
      <c r="G6623" s="1823">
        <v>9</v>
      </c>
      <c r="H6623" s="1821">
        <v>2024</v>
      </c>
      <c r="I6623" s="1824">
        <v>202.44200000000001</v>
      </c>
      <c r="J6623" s="1821">
        <v>20</v>
      </c>
      <c r="K6623" s="1824">
        <f t="shared" si="353"/>
        <v>161.95359999999999</v>
      </c>
      <c r="L6623" s="1821"/>
      <c r="M6623" s="1821"/>
      <c r="N6623" s="1825">
        <f t="shared" si="351"/>
        <v>0</v>
      </c>
      <c r="O6623" s="2143"/>
      <c r="P6623" s="2143"/>
      <c r="Q6623" s="2143">
        <f t="shared" si="352"/>
        <v>0</v>
      </c>
      <c r="R6623" s="2440"/>
    </row>
    <row r="6624" spans="3:18" ht="14.25" customHeight="1">
      <c r="C6624" s="1820">
        <v>121</v>
      </c>
      <c r="D6624" s="1962" t="s">
        <v>7743</v>
      </c>
      <c r="E6624" s="1822">
        <v>10</v>
      </c>
      <c r="F6624" s="1821" t="s">
        <v>3489</v>
      </c>
      <c r="G6624" s="1823">
        <v>4</v>
      </c>
      <c r="H6624" s="1821">
        <v>2024</v>
      </c>
      <c r="I6624" s="1824">
        <v>105.759</v>
      </c>
      <c r="J6624" s="1821">
        <v>20</v>
      </c>
      <c r="K6624" s="1824">
        <f t="shared" si="353"/>
        <v>84.607200000000006</v>
      </c>
      <c r="L6624" s="1821"/>
      <c r="M6624" s="1821"/>
      <c r="N6624" s="1825">
        <f t="shared" si="351"/>
        <v>0</v>
      </c>
      <c r="O6624" s="2143"/>
      <c r="P6624" s="2143"/>
      <c r="Q6624" s="2143">
        <f t="shared" si="352"/>
        <v>0</v>
      </c>
      <c r="R6624" s="2440"/>
    </row>
    <row r="6625" spans="3:18" ht="14.25" customHeight="1">
      <c r="C6625" s="1820">
        <v>122</v>
      </c>
      <c r="D6625" s="1962" t="s">
        <v>2113</v>
      </c>
      <c r="E6625" s="1822">
        <v>10</v>
      </c>
      <c r="F6625" s="1821" t="s">
        <v>3489</v>
      </c>
      <c r="G6625" s="1823">
        <v>1</v>
      </c>
      <c r="H6625" s="1821">
        <v>2006</v>
      </c>
      <c r="I6625" s="1824">
        <v>110.31489000000001</v>
      </c>
      <c r="J6625" s="1821">
        <v>100</v>
      </c>
      <c r="K6625" s="1824">
        <f t="shared" si="353"/>
        <v>0</v>
      </c>
      <c r="L6625" s="1821"/>
      <c r="M6625" s="1821"/>
      <c r="N6625" s="1825">
        <f t="shared" si="351"/>
        <v>0</v>
      </c>
      <c r="O6625" s="2143"/>
      <c r="P6625" s="2143"/>
      <c r="Q6625" s="2143">
        <f t="shared" si="352"/>
        <v>0</v>
      </c>
      <c r="R6625" s="2440"/>
    </row>
    <row r="6626" spans="3:18" ht="14.25" customHeight="1">
      <c r="C6626" s="1820">
        <v>123</v>
      </c>
      <c r="D6626" s="1962" t="s">
        <v>7744</v>
      </c>
      <c r="E6626" s="1822">
        <v>10</v>
      </c>
      <c r="F6626" s="1821" t="s">
        <v>3489</v>
      </c>
      <c r="G6626" s="1823">
        <v>1</v>
      </c>
      <c r="H6626" s="1821">
        <v>2006</v>
      </c>
      <c r="I6626" s="1824">
        <v>51.175849999999997</v>
      </c>
      <c r="J6626" s="1821">
        <v>100</v>
      </c>
      <c r="K6626" s="1824">
        <f t="shared" si="353"/>
        <v>0</v>
      </c>
      <c r="L6626" s="1821"/>
      <c r="M6626" s="1821"/>
      <c r="N6626" s="1825">
        <f t="shared" si="351"/>
        <v>0</v>
      </c>
      <c r="O6626" s="2143"/>
      <c r="P6626" s="2143"/>
      <c r="Q6626" s="2143">
        <f t="shared" si="352"/>
        <v>0</v>
      </c>
      <c r="R6626" s="2440"/>
    </row>
    <row r="6627" spans="3:18" ht="14.25" customHeight="1">
      <c r="C6627" s="1820">
        <v>124</v>
      </c>
      <c r="D6627" s="1962" t="s">
        <v>2909</v>
      </c>
      <c r="E6627" s="1822">
        <v>10</v>
      </c>
      <c r="F6627" s="1821" t="s">
        <v>3489</v>
      </c>
      <c r="G6627" s="1823">
        <v>1</v>
      </c>
      <c r="H6627" s="1821">
        <v>2006</v>
      </c>
      <c r="I6627" s="1824">
        <v>51.175849999999997</v>
      </c>
      <c r="J6627" s="1821">
        <v>100</v>
      </c>
      <c r="K6627" s="1824">
        <f t="shared" si="353"/>
        <v>0</v>
      </c>
      <c r="L6627" s="1821"/>
      <c r="M6627" s="1821"/>
      <c r="N6627" s="1825">
        <f t="shared" si="351"/>
        <v>0</v>
      </c>
      <c r="O6627" s="2143"/>
      <c r="P6627" s="2143"/>
      <c r="Q6627" s="2143">
        <f t="shared" si="352"/>
        <v>0</v>
      </c>
      <c r="R6627" s="2440"/>
    </row>
    <row r="6628" spans="3:18" ht="14.25" customHeight="1">
      <c r="C6628" s="1820">
        <v>125</v>
      </c>
      <c r="D6628" s="1962" t="s">
        <v>2138</v>
      </c>
      <c r="E6628" s="1822">
        <v>10</v>
      </c>
      <c r="F6628" s="1821" t="s">
        <v>3489</v>
      </c>
      <c r="G6628" s="1823">
        <v>1</v>
      </c>
      <c r="H6628" s="1821">
        <v>2008</v>
      </c>
      <c r="I6628" s="1824">
        <v>66.125969999999995</v>
      </c>
      <c r="J6628" s="1821">
        <v>100</v>
      </c>
      <c r="K6628" s="1824">
        <f t="shared" si="353"/>
        <v>0</v>
      </c>
      <c r="L6628" s="1821"/>
      <c r="M6628" s="1821"/>
      <c r="N6628" s="1825">
        <f t="shared" si="351"/>
        <v>0</v>
      </c>
      <c r="O6628" s="2143"/>
      <c r="P6628" s="2143"/>
      <c r="Q6628" s="2143">
        <f t="shared" si="352"/>
        <v>0</v>
      </c>
      <c r="R6628" s="2440"/>
    </row>
    <row r="6629" spans="3:18" ht="14.25" customHeight="1">
      <c r="C6629" s="1820">
        <v>126</v>
      </c>
      <c r="D6629" s="1962" t="s">
        <v>2223</v>
      </c>
      <c r="E6629" s="1822">
        <v>10</v>
      </c>
      <c r="F6629" s="1821" t="s">
        <v>3489</v>
      </c>
      <c r="G6629" s="1823">
        <v>4</v>
      </c>
      <c r="H6629" s="1821">
        <v>2007</v>
      </c>
      <c r="I6629" s="1824">
        <v>164</v>
      </c>
      <c r="J6629" s="1821">
        <v>100</v>
      </c>
      <c r="K6629" s="1824">
        <f t="shared" si="353"/>
        <v>0</v>
      </c>
      <c r="L6629" s="1821"/>
      <c r="M6629" s="1821"/>
      <c r="N6629" s="1825">
        <f t="shared" si="351"/>
        <v>0</v>
      </c>
      <c r="O6629" s="2143"/>
      <c r="P6629" s="2143"/>
      <c r="Q6629" s="2143">
        <f t="shared" si="352"/>
        <v>0</v>
      </c>
      <c r="R6629" s="2440"/>
    </row>
    <row r="6630" spans="3:18" ht="14.25" customHeight="1">
      <c r="C6630" s="1820">
        <v>127</v>
      </c>
      <c r="D6630" s="1962" t="s">
        <v>7745</v>
      </c>
      <c r="E6630" s="1822">
        <v>10</v>
      </c>
      <c r="F6630" s="1821" t="s">
        <v>3489</v>
      </c>
      <c r="G6630" s="1823">
        <v>1</v>
      </c>
      <c r="H6630" s="1821">
        <v>2006</v>
      </c>
      <c r="I6630" s="1824">
        <v>172.11156</v>
      </c>
      <c r="J6630" s="1821">
        <v>100</v>
      </c>
      <c r="K6630" s="1824">
        <f t="shared" si="353"/>
        <v>0</v>
      </c>
      <c r="L6630" s="1821"/>
      <c r="M6630" s="1821"/>
      <c r="N6630" s="1825">
        <f t="shared" si="351"/>
        <v>0</v>
      </c>
      <c r="O6630" s="2143"/>
      <c r="P6630" s="2143"/>
      <c r="Q6630" s="2143">
        <f t="shared" si="352"/>
        <v>0</v>
      </c>
      <c r="R6630" s="2440"/>
    </row>
    <row r="6631" spans="3:18" ht="14.25" customHeight="1">
      <c r="C6631" s="1820">
        <v>128</v>
      </c>
      <c r="D6631" s="1962" t="s">
        <v>2131</v>
      </c>
      <c r="E6631" s="1822">
        <v>10</v>
      </c>
      <c r="F6631" s="1821" t="s">
        <v>3489</v>
      </c>
      <c r="G6631" s="1823">
        <v>1</v>
      </c>
      <c r="H6631" s="1821">
        <v>2008</v>
      </c>
      <c r="I6631" s="1824">
        <v>79</v>
      </c>
      <c r="J6631" s="1821">
        <v>100</v>
      </c>
      <c r="K6631" s="1824">
        <f t="shared" si="353"/>
        <v>0</v>
      </c>
      <c r="L6631" s="1821"/>
      <c r="M6631" s="1821"/>
      <c r="N6631" s="1825">
        <f t="shared" si="351"/>
        <v>0</v>
      </c>
      <c r="O6631" s="2143"/>
      <c r="P6631" s="2143"/>
      <c r="Q6631" s="2143">
        <f t="shared" si="352"/>
        <v>0</v>
      </c>
      <c r="R6631" s="2440"/>
    </row>
    <row r="6632" spans="3:18" ht="14.25" customHeight="1">
      <c r="C6632" s="1820">
        <v>129</v>
      </c>
      <c r="D6632" s="1962" t="s">
        <v>2128</v>
      </c>
      <c r="E6632" s="1822">
        <v>10</v>
      </c>
      <c r="F6632" s="1821" t="s">
        <v>3489</v>
      </c>
      <c r="G6632" s="1823">
        <v>1</v>
      </c>
      <c r="H6632" s="1821">
        <v>2009</v>
      </c>
      <c r="I6632" s="1824">
        <v>145</v>
      </c>
      <c r="J6632" s="1821">
        <v>100</v>
      </c>
      <c r="K6632" s="1824">
        <f t="shared" si="353"/>
        <v>0</v>
      </c>
      <c r="L6632" s="1821"/>
      <c r="M6632" s="1821"/>
      <c r="N6632" s="1825">
        <f t="shared" si="351"/>
        <v>0</v>
      </c>
      <c r="O6632" s="2143"/>
      <c r="P6632" s="2143"/>
      <c r="Q6632" s="2143">
        <f t="shared" si="352"/>
        <v>0</v>
      </c>
      <c r="R6632" s="2440"/>
    </row>
    <row r="6633" spans="3:18" ht="14.25" customHeight="1">
      <c r="C6633" s="1820">
        <v>130</v>
      </c>
      <c r="D6633" s="1962" t="s">
        <v>2134</v>
      </c>
      <c r="E6633" s="1822">
        <v>10</v>
      </c>
      <c r="F6633" s="1821" t="s">
        <v>3489</v>
      </c>
      <c r="G6633" s="1823">
        <v>1</v>
      </c>
      <c r="H6633" s="1821">
        <v>2008</v>
      </c>
      <c r="I6633" s="1824">
        <v>33.862809999999996</v>
      </c>
      <c r="J6633" s="1821">
        <v>100</v>
      </c>
      <c r="K6633" s="1824">
        <f t="shared" si="353"/>
        <v>0</v>
      </c>
      <c r="L6633" s="1821"/>
      <c r="M6633" s="1821"/>
      <c r="N6633" s="1825">
        <f t="shared" si="351"/>
        <v>0</v>
      </c>
      <c r="O6633" s="2143"/>
      <c r="P6633" s="2143"/>
      <c r="Q6633" s="2143">
        <f t="shared" si="352"/>
        <v>0</v>
      </c>
      <c r="R6633" s="2440"/>
    </row>
    <row r="6634" spans="3:18" ht="14.25" customHeight="1">
      <c r="C6634" s="1820">
        <v>131</v>
      </c>
      <c r="D6634" s="1962" t="s">
        <v>2134</v>
      </c>
      <c r="E6634" s="1822">
        <v>10</v>
      </c>
      <c r="F6634" s="1821" t="s">
        <v>3489</v>
      </c>
      <c r="G6634" s="1823">
        <v>4</v>
      </c>
      <c r="H6634" s="1821">
        <v>2017</v>
      </c>
      <c r="I6634" s="1824">
        <v>104.212</v>
      </c>
      <c r="J6634" s="1821">
        <v>90</v>
      </c>
      <c r="K6634" s="1824">
        <f t="shared" si="353"/>
        <v>10.421199999999999</v>
      </c>
      <c r="L6634" s="1821"/>
      <c r="M6634" s="1821"/>
      <c r="N6634" s="1825">
        <f t="shared" si="351"/>
        <v>0</v>
      </c>
      <c r="O6634" s="2143"/>
      <c r="P6634" s="2143"/>
      <c r="Q6634" s="2143">
        <f t="shared" si="352"/>
        <v>0</v>
      </c>
      <c r="R6634" s="2440"/>
    </row>
    <row r="6635" spans="3:18" ht="14.25" customHeight="1">
      <c r="C6635" s="1820">
        <v>132</v>
      </c>
      <c r="D6635" s="1962" t="s">
        <v>7746</v>
      </c>
      <c r="E6635" s="1822">
        <v>10</v>
      </c>
      <c r="F6635" s="1821" t="s">
        <v>3489</v>
      </c>
      <c r="G6635" s="1823">
        <v>1</v>
      </c>
      <c r="H6635" s="1821">
        <v>2019</v>
      </c>
      <c r="I6635" s="1824">
        <v>1965.942</v>
      </c>
      <c r="J6635" s="1821">
        <v>70</v>
      </c>
      <c r="K6635" s="1824">
        <f t="shared" si="353"/>
        <v>589.7826</v>
      </c>
      <c r="L6635" s="1821"/>
      <c r="M6635" s="1821"/>
      <c r="N6635" s="1825">
        <f t="shared" si="351"/>
        <v>0</v>
      </c>
      <c r="O6635" s="2143"/>
      <c r="P6635" s="2143"/>
      <c r="Q6635" s="2143">
        <f t="shared" si="352"/>
        <v>0</v>
      </c>
      <c r="R6635" s="2441"/>
    </row>
    <row r="6636" spans="3:18" ht="14.25" customHeight="1">
      <c r="C6636" s="1668">
        <v>1</v>
      </c>
      <c r="D6636" s="1963" t="s">
        <v>4174</v>
      </c>
      <c r="E6636" s="1669">
        <v>10</v>
      </c>
      <c r="F6636" s="1670" t="s">
        <v>508</v>
      </c>
      <c r="G6636" s="1754">
        <v>8</v>
      </c>
      <c r="H6636" s="1670">
        <v>2020</v>
      </c>
      <c r="I6636" s="1672">
        <v>540.74</v>
      </c>
      <c r="J6636" s="1670">
        <v>50</v>
      </c>
      <c r="K6636" s="1672">
        <v>270.37</v>
      </c>
      <c r="L6636" s="1670"/>
      <c r="M6636" s="1670"/>
      <c r="N6636" s="1673">
        <v>0</v>
      </c>
      <c r="O6636" s="2118"/>
      <c r="P6636" s="2118"/>
      <c r="Q6636" s="2118">
        <v>0</v>
      </c>
      <c r="R6636" s="2448" t="s">
        <v>1980</v>
      </c>
    </row>
    <row r="6637" spans="3:18" ht="14.25" customHeight="1">
      <c r="C6637" s="1668">
        <v>2</v>
      </c>
      <c r="D6637" s="1963" t="s">
        <v>5117</v>
      </c>
      <c r="E6637" s="1669">
        <v>10</v>
      </c>
      <c r="F6637" s="1670" t="s">
        <v>508</v>
      </c>
      <c r="G6637" s="1754">
        <v>35</v>
      </c>
      <c r="H6637" s="1670">
        <v>2022</v>
      </c>
      <c r="I6637" s="1672">
        <v>1298.5</v>
      </c>
      <c r="J6637" s="1670">
        <v>30</v>
      </c>
      <c r="K6637" s="1672">
        <v>908.95</v>
      </c>
      <c r="L6637" s="1670"/>
      <c r="M6637" s="1670"/>
      <c r="N6637" s="1673">
        <v>0</v>
      </c>
      <c r="O6637" s="2118"/>
      <c r="P6637" s="2118"/>
      <c r="Q6637" s="2118">
        <v>0</v>
      </c>
      <c r="R6637" s="2449"/>
    </row>
    <row r="6638" spans="3:18" ht="14.25" customHeight="1">
      <c r="C6638" s="1668">
        <v>3</v>
      </c>
      <c r="D6638" s="1963" t="s">
        <v>5117</v>
      </c>
      <c r="E6638" s="1669">
        <v>10</v>
      </c>
      <c r="F6638" s="1670" t="s">
        <v>508</v>
      </c>
      <c r="G6638" s="1754">
        <v>13</v>
      </c>
      <c r="H6638" s="1670">
        <v>2023</v>
      </c>
      <c r="I6638" s="1672">
        <v>301.60000000000002</v>
      </c>
      <c r="J6638" s="1670">
        <v>20</v>
      </c>
      <c r="K6638" s="1672">
        <v>241.28000000000003</v>
      </c>
      <c r="L6638" s="1670"/>
      <c r="M6638" s="1670"/>
      <c r="N6638" s="1673">
        <v>0</v>
      </c>
      <c r="O6638" s="2118"/>
      <c r="P6638" s="2118"/>
      <c r="Q6638" s="2118">
        <v>0</v>
      </c>
      <c r="R6638" s="2449"/>
    </row>
    <row r="6639" spans="3:18" ht="14.25" customHeight="1">
      <c r="C6639" s="1668">
        <v>4</v>
      </c>
      <c r="D6639" s="1963" t="s">
        <v>2185</v>
      </c>
      <c r="E6639" s="1669">
        <v>10</v>
      </c>
      <c r="F6639" s="1670" t="s">
        <v>508</v>
      </c>
      <c r="G6639" s="1754">
        <v>40</v>
      </c>
      <c r="H6639" s="1670">
        <v>2022</v>
      </c>
      <c r="I6639" s="1672">
        <v>1606.75</v>
      </c>
      <c r="J6639" s="1670">
        <v>30</v>
      </c>
      <c r="K6639" s="1672">
        <v>1124.7249999999999</v>
      </c>
      <c r="L6639" s="1670"/>
      <c r="M6639" s="1670"/>
      <c r="N6639" s="1673">
        <v>0</v>
      </c>
      <c r="O6639" s="2118"/>
      <c r="P6639" s="2118"/>
      <c r="Q6639" s="2118">
        <v>0</v>
      </c>
      <c r="R6639" s="2449"/>
    </row>
    <row r="6640" spans="3:18" ht="14.25" customHeight="1">
      <c r="C6640" s="1668">
        <v>5</v>
      </c>
      <c r="D6640" s="1963" t="s">
        <v>2185</v>
      </c>
      <c r="E6640" s="1669">
        <v>10</v>
      </c>
      <c r="F6640" s="1670" t="s">
        <v>508</v>
      </c>
      <c r="G6640" s="1754">
        <v>19</v>
      </c>
      <c r="H6640" s="1670">
        <v>2022</v>
      </c>
      <c r="I6640" s="1672">
        <v>755.25</v>
      </c>
      <c r="J6640" s="1670">
        <v>30</v>
      </c>
      <c r="K6640" s="1672">
        <v>528.67499999999995</v>
      </c>
      <c r="L6640" s="1670"/>
      <c r="M6640" s="1670"/>
      <c r="N6640" s="1673">
        <v>0</v>
      </c>
      <c r="O6640" s="2118"/>
      <c r="P6640" s="2118"/>
      <c r="Q6640" s="2118">
        <v>0</v>
      </c>
      <c r="R6640" s="2449"/>
    </row>
    <row r="6641" spans="3:18" ht="14.25" customHeight="1">
      <c r="C6641" s="1668">
        <v>6</v>
      </c>
      <c r="D6641" s="1963" t="s">
        <v>2185</v>
      </c>
      <c r="E6641" s="1669">
        <v>10</v>
      </c>
      <c r="F6641" s="1670" t="s">
        <v>508</v>
      </c>
      <c r="G6641" s="1754">
        <v>5</v>
      </c>
      <c r="H6641" s="1670">
        <v>2022</v>
      </c>
      <c r="I6641" s="1672">
        <v>180</v>
      </c>
      <c r="J6641" s="1670">
        <v>30</v>
      </c>
      <c r="K6641" s="1672">
        <v>126</v>
      </c>
      <c r="L6641" s="1670"/>
      <c r="M6641" s="1670"/>
      <c r="N6641" s="1673">
        <v>0</v>
      </c>
      <c r="O6641" s="2118"/>
      <c r="P6641" s="2118"/>
      <c r="Q6641" s="2118">
        <v>0</v>
      </c>
      <c r="R6641" s="2449"/>
    </row>
    <row r="6642" spans="3:18" ht="14.25" customHeight="1">
      <c r="C6642" s="1668">
        <v>7</v>
      </c>
      <c r="D6642" s="1963" t="s">
        <v>2185</v>
      </c>
      <c r="E6642" s="1669">
        <v>10</v>
      </c>
      <c r="F6642" s="1670" t="s">
        <v>508</v>
      </c>
      <c r="G6642" s="1754">
        <v>30</v>
      </c>
      <c r="H6642" s="1670">
        <v>2023</v>
      </c>
      <c r="I6642" s="1672">
        <v>830.16</v>
      </c>
      <c r="J6642" s="1670">
        <v>20</v>
      </c>
      <c r="K6642" s="1672">
        <v>664.12799999999993</v>
      </c>
      <c r="L6642" s="1670"/>
      <c r="M6642" s="1670"/>
      <c r="N6642" s="1673">
        <v>0</v>
      </c>
      <c r="O6642" s="2118"/>
      <c r="P6642" s="2118"/>
      <c r="Q6642" s="2118">
        <v>0</v>
      </c>
      <c r="R6642" s="2449"/>
    </row>
    <row r="6643" spans="3:18" ht="14.25" customHeight="1">
      <c r="C6643" s="1668">
        <v>8</v>
      </c>
      <c r="D6643" s="1963" t="s">
        <v>5119</v>
      </c>
      <c r="E6643" s="1669">
        <v>10</v>
      </c>
      <c r="F6643" s="1670" t="s">
        <v>508</v>
      </c>
      <c r="G6643" s="1754">
        <v>8</v>
      </c>
      <c r="H6643" s="1670">
        <v>2021</v>
      </c>
      <c r="I6643" s="1672">
        <v>398.36</v>
      </c>
      <c r="J6643" s="1670">
        <v>40</v>
      </c>
      <c r="K6643" s="1672">
        <v>239.01599999999999</v>
      </c>
      <c r="L6643" s="1670"/>
      <c r="M6643" s="1670"/>
      <c r="N6643" s="1673">
        <v>0</v>
      </c>
      <c r="O6643" s="2118"/>
      <c r="P6643" s="2118"/>
      <c r="Q6643" s="2118">
        <v>0</v>
      </c>
      <c r="R6643" s="2449"/>
    </row>
    <row r="6644" spans="3:18" ht="14.25" customHeight="1">
      <c r="C6644" s="1668">
        <v>9</v>
      </c>
      <c r="D6644" s="1963" t="s">
        <v>5151</v>
      </c>
      <c r="E6644" s="1669">
        <v>10</v>
      </c>
      <c r="F6644" s="1670" t="s">
        <v>508</v>
      </c>
      <c r="G6644" s="1754">
        <v>21</v>
      </c>
      <c r="H6644" s="1670">
        <v>2022</v>
      </c>
      <c r="I6644" s="1672">
        <v>1481.76</v>
      </c>
      <c r="J6644" s="1670">
        <v>30</v>
      </c>
      <c r="K6644" s="1672">
        <v>1037.232</v>
      </c>
      <c r="L6644" s="1670"/>
      <c r="M6644" s="1670"/>
      <c r="N6644" s="1673">
        <v>0</v>
      </c>
      <c r="O6644" s="2118"/>
      <c r="P6644" s="2118"/>
      <c r="Q6644" s="2118">
        <v>0</v>
      </c>
      <c r="R6644" s="2449"/>
    </row>
    <row r="6645" spans="3:18" ht="14.25" customHeight="1">
      <c r="C6645" s="1668">
        <v>10</v>
      </c>
      <c r="D6645" s="1963" t="s">
        <v>3686</v>
      </c>
      <c r="E6645" s="1669">
        <v>10</v>
      </c>
      <c r="F6645" s="1670" t="s">
        <v>508</v>
      </c>
      <c r="G6645" s="1754">
        <v>7</v>
      </c>
      <c r="H6645" s="1670">
        <v>2022</v>
      </c>
      <c r="I6645" s="1672">
        <v>770.9</v>
      </c>
      <c r="J6645" s="1670">
        <v>30</v>
      </c>
      <c r="K6645" s="1672">
        <v>539.63</v>
      </c>
      <c r="L6645" s="1670"/>
      <c r="M6645" s="1670"/>
      <c r="N6645" s="1673">
        <v>0</v>
      </c>
      <c r="O6645" s="2118"/>
      <c r="P6645" s="2118"/>
      <c r="Q6645" s="2118">
        <v>0</v>
      </c>
      <c r="R6645" s="2449"/>
    </row>
    <row r="6646" spans="3:18" ht="14.25" customHeight="1">
      <c r="C6646" s="1668">
        <v>11</v>
      </c>
      <c r="D6646" s="1963" t="s">
        <v>5124</v>
      </c>
      <c r="E6646" s="1669">
        <v>10</v>
      </c>
      <c r="F6646" s="1670" t="s">
        <v>508</v>
      </c>
      <c r="G6646" s="1754">
        <v>124</v>
      </c>
      <c r="H6646" s="1670">
        <v>2022</v>
      </c>
      <c r="I6646" s="1672">
        <v>1587.69</v>
      </c>
      <c r="J6646" s="1670">
        <v>30</v>
      </c>
      <c r="K6646" s="1672">
        <v>1111.383</v>
      </c>
      <c r="L6646" s="1670"/>
      <c r="M6646" s="1670"/>
      <c r="N6646" s="1673">
        <v>0</v>
      </c>
      <c r="O6646" s="2118"/>
      <c r="P6646" s="2118"/>
      <c r="Q6646" s="2118">
        <v>0</v>
      </c>
      <c r="R6646" s="2449"/>
    </row>
    <row r="6647" spans="3:18" ht="14.25" customHeight="1">
      <c r="C6647" s="1668">
        <v>12</v>
      </c>
      <c r="D6647" s="1963" t="s">
        <v>2402</v>
      </c>
      <c r="E6647" s="1669">
        <v>10</v>
      </c>
      <c r="F6647" s="1670" t="s">
        <v>508</v>
      </c>
      <c r="G6647" s="1754">
        <v>92</v>
      </c>
      <c r="H6647" s="1670">
        <v>2022</v>
      </c>
      <c r="I6647" s="1672">
        <v>2235.6</v>
      </c>
      <c r="J6647" s="1670">
        <v>30</v>
      </c>
      <c r="K6647" s="1672">
        <v>1564.92</v>
      </c>
      <c r="L6647" s="1670"/>
      <c r="M6647" s="1670"/>
      <c r="N6647" s="1673">
        <v>0</v>
      </c>
      <c r="O6647" s="2118"/>
      <c r="P6647" s="2118"/>
      <c r="Q6647" s="2118">
        <v>0</v>
      </c>
      <c r="R6647" s="2449"/>
    </row>
    <row r="6648" spans="3:18" ht="14.25" customHeight="1">
      <c r="C6648" s="1668">
        <v>13</v>
      </c>
      <c r="D6648" s="1963" t="s">
        <v>2980</v>
      </c>
      <c r="E6648" s="1669">
        <v>10</v>
      </c>
      <c r="F6648" s="1670" t="s">
        <v>508</v>
      </c>
      <c r="G6648" s="1754">
        <v>27</v>
      </c>
      <c r="H6648" s="1670">
        <v>2022</v>
      </c>
      <c r="I6648" s="1672">
        <v>635.54999999999995</v>
      </c>
      <c r="J6648" s="1670">
        <v>30</v>
      </c>
      <c r="K6648" s="1672">
        <v>444.88499999999999</v>
      </c>
      <c r="L6648" s="1670"/>
      <c r="M6648" s="1670"/>
      <c r="N6648" s="1673">
        <v>0</v>
      </c>
      <c r="O6648" s="2118"/>
      <c r="P6648" s="2118"/>
      <c r="Q6648" s="2118">
        <v>0</v>
      </c>
      <c r="R6648" s="2449"/>
    </row>
    <row r="6649" spans="3:18" ht="14.25" customHeight="1">
      <c r="C6649" s="1668">
        <v>14</v>
      </c>
      <c r="D6649" s="1963" t="s">
        <v>2980</v>
      </c>
      <c r="E6649" s="1669">
        <v>10</v>
      </c>
      <c r="F6649" s="1670" t="s">
        <v>508</v>
      </c>
      <c r="G6649" s="1754">
        <v>24</v>
      </c>
      <c r="H6649" s="1670">
        <v>2022</v>
      </c>
      <c r="I6649" s="1672">
        <v>602.65</v>
      </c>
      <c r="J6649" s="1670">
        <v>30</v>
      </c>
      <c r="K6649" s="1672">
        <v>421.85500000000002</v>
      </c>
      <c r="L6649" s="1670"/>
      <c r="M6649" s="1670"/>
      <c r="N6649" s="1673">
        <v>0</v>
      </c>
      <c r="O6649" s="2118"/>
      <c r="P6649" s="2118"/>
      <c r="Q6649" s="2118">
        <v>0</v>
      </c>
      <c r="R6649" s="2449"/>
    </row>
    <row r="6650" spans="3:18" ht="14.25" customHeight="1">
      <c r="C6650" s="1668">
        <v>15</v>
      </c>
      <c r="D6650" s="1963" t="s">
        <v>2230</v>
      </c>
      <c r="E6650" s="1669">
        <v>10</v>
      </c>
      <c r="F6650" s="1670" t="s">
        <v>508</v>
      </c>
      <c r="G6650" s="1754">
        <v>52</v>
      </c>
      <c r="H6650" s="1670">
        <v>2022</v>
      </c>
      <c r="I6650" s="1672">
        <v>1630.2</v>
      </c>
      <c r="J6650" s="1670">
        <v>30</v>
      </c>
      <c r="K6650" s="1672">
        <v>1141.1400000000001</v>
      </c>
      <c r="L6650" s="1670"/>
      <c r="M6650" s="1670"/>
      <c r="N6650" s="1673">
        <v>0</v>
      </c>
      <c r="O6650" s="2118"/>
      <c r="P6650" s="2118"/>
      <c r="Q6650" s="2118">
        <v>0</v>
      </c>
      <c r="R6650" s="2449"/>
    </row>
    <row r="6651" spans="3:18" ht="14.25" customHeight="1">
      <c r="C6651" s="1668">
        <v>16</v>
      </c>
      <c r="D6651" s="1963" t="s">
        <v>2228</v>
      </c>
      <c r="E6651" s="1669">
        <v>10</v>
      </c>
      <c r="F6651" s="1670" t="s">
        <v>508</v>
      </c>
      <c r="G6651" s="1754">
        <v>64</v>
      </c>
      <c r="H6651" s="1670">
        <v>2022</v>
      </c>
      <c r="I6651" s="1672">
        <v>1457.02</v>
      </c>
      <c r="J6651" s="1670">
        <v>30</v>
      </c>
      <c r="K6651" s="1672">
        <v>1019.914</v>
      </c>
      <c r="L6651" s="1670"/>
      <c r="M6651" s="1670"/>
      <c r="N6651" s="1673">
        <v>0</v>
      </c>
      <c r="O6651" s="2118"/>
      <c r="P6651" s="2118"/>
      <c r="Q6651" s="2118">
        <v>0</v>
      </c>
      <c r="R6651" s="2449"/>
    </row>
    <row r="6652" spans="3:18" ht="14.25" customHeight="1">
      <c r="C6652" s="1668">
        <v>17</v>
      </c>
      <c r="D6652" s="1963" t="s">
        <v>5208</v>
      </c>
      <c r="E6652" s="1669">
        <v>10</v>
      </c>
      <c r="F6652" s="1670" t="s">
        <v>508</v>
      </c>
      <c r="G6652" s="1754">
        <v>14</v>
      </c>
      <c r="H6652" s="1670">
        <v>2022</v>
      </c>
      <c r="I6652" s="1672">
        <v>1537.2</v>
      </c>
      <c r="J6652" s="1670">
        <v>30</v>
      </c>
      <c r="K6652" s="1672">
        <v>1076.04</v>
      </c>
      <c r="L6652" s="1670"/>
      <c r="M6652" s="1670"/>
      <c r="N6652" s="1673">
        <v>0</v>
      </c>
      <c r="O6652" s="2118"/>
      <c r="P6652" s="2118"/>
      <c r="Q6652" s="2118">
        <v>0</v>
      </c>
      <c r="R6652" s="2449"/>
    </row>
    <row r="6653" spans="3:18" ht="14.25" customHeight="1">
      <c r="C6653" s="1668">
        <v>18</v>
      </c>
      <c r="D6653" s="1963" t="s">
        <v>2169</v>
      </c>
      <c r="E6653" s="1669">
        <v>10</v>
      </c>
      <c r="F6653" s="1670" t="s">
        <v>508</v>
      </c>
      <c r="G6653" s="1754">
        <v>30</v>
      </c>
      <c r="H6653" s="1670">
        <v>2022</v>
      </c>
      <c r="I6653" s="1672">
        <v>2025</v>
      </c>
      <c r="J6653" s="1670">
        <v>30</v>
      </c>
      <c r="K6653" s="1672">
        <v>1417.5</v>
      </c>
      <c r="L6653" s="1670"/>
      <c r="M6653" s="1670"/>
      <c r="N6653" s="1673">
        <v>0</v>
      </c>
      <c r="O6653" s="2118"/>
      <c r="P6653" s="2118"/>
      <c r="Q6653" s="2118">
        <v>0</v>
      </c>
      <c r="R6653" s="2449"/>
    </row>
    <row r="6654" spans="3:18" ht="14.25" customHeight="1">
      <c r="C6654" s="1668">
        <v>19</v>
      </c>
      <c r="D6654" s="1963" t="s">
        <v>2169</v>
      </c>
      <c r="E6654" s="1669">
        <v>10</v>
      </c>
      <c r="F6654" s="1670" t="s">
        <v>508</v>
      </c>
      <c r="G6654" s="1754">
        <v>6</v>
      </c>
      <c r="H6654" s="1670">
        <v>2022</v>
      </c>
      <c r="I6654" s="1672">
        <v>445.5</v>
      </c>
      <c r="J6654" s="1670">
        <v>30</v>
      </c>
      <c r="K6654" s="1672">
        <v>311.85000000000002</v>
      </c>
      <c r="L6654" s="1670"/>
      <c r="M6654" s="1670"/>
      <c r="N6654" s="1673">
        <v>0</v>
      </c>
      <c r="O6654" s="2118"/>
      <c r="P6654" s="2118"/>
      <c r="Q6654" s="2118">
        <v>0</v>
      </c>
      <c r="R6654" s="2449"/>
    </row>
    <row r="6655" spans="3:18" ht="14.25" customHeight="1">
      <c r="C6655" s="1668">
        <v>20</v>
      </c>
      <c r="D6655" s="1963" t="s">
        <v>2169</v>
      </c>
      <c r="E6655" s="1669">
        <v>10</v>
      </c>
      <c r="F6655" s="1670" t="s">
        <v>508</v>
      </c>
      <c r="G6655" s="1754">
        <v>30</v>
      </c>
      <c r="H6655" s="1670">
        <v>2023</v>
      </c>
      <c r="I6655" s="1672">
        <v>1602</v>
      </c>
      <c r="J6655" s="1670">
        <v>20</v>
      </c>
      <c r="K6655" s="1672">
        <v>1281.5999999999999</v>
      </c>
      <c r="L6655" s="1670"/>
      <c r="M6655" s="1670"/>
      <c r="N6655" s="1673">
        <v>0</v>
      </c>
      <c r="O6655" s="2118"/>
      <c r="P6655" s="2118"/>
      <c r="Q6655" s="2118">
        <v>0</v>
      </c>
      <c r="R6655" s="2449"/>
    </row>
    <row r="6656" spans="3:18" ht="14.25" customHeight="1">
      <c r="C6656" s="1668">
        <v>21</v>
      </c>
      <c r="D6656" s="1963" t="s">
        <v>5115</v>
      </c>
      <c r="E6656" s="1669">
        <v>10</v>
      </c>
      <c r="F6656" s="1670" t="s">
        <v>508</v>
      </c>
      <c r="G6656" s="1754">
        <v>18</v>
      </c>
      <c r="H6656" s="1670">
        <v>2022</v>
      </c>
      <c r="I6656" s="1672">
        <v>1189.57</v>
      </c>
      <c r="J6656" s="1670">
        <v>30</v>
      </c>
      <c r="K6656" s="1672">
        <v>832.69899999999996</v>
      </c>
      <c r="L6656" s="1670"/>
      <c r="M6656" s="1670"/>
      <c r="N6656" s="1673">
        <v>0</v>
      </c>
      <c r="O6656" s="2118"/>
      <c r="P6656" s="2118"/>
      <c r="Q6656" s="2118">
        <v>0</v>
      </c>
      <c r="R6656" s="2449"/>
    </row>
    <row r="6657" spans="3:18" ht="14.25" customHeight="1">
      <c r="C6657" s="1668">
        <v>22</v>
      </c>
      <c r="D6657" s="1963" t="s">
        <v>5115</v>
      </c>
      <c r="E6657" s="1669">
        <v>10</v>
      </c>
      <c r="F6657" s="1670" t="s">
        <v>508</v>
      </c>
      <c r="G6657" s="1754">
        <v>2</v>
      </c>
      <c r="H6657" s="1670">
        <v>2023</v>
      </c>
      <c r="I6657" s="1672">
        <v>96</v>
      </c>
      <c r="J6657" s="1670">
        <v>20</v>
      </c>
      <c r="K6657" s="1672">
        <v>76.8</v>
      </c>
      <c r="L6657" s="1670"/>
      <c r="M6657" s="1670"/>
      <c r="N6657" s="1673">
        <v>0</v>
      </c>
      <c r="O6657" s="2118"/>
      <c r="P6657" s="2118"/>
      <c r="Q6657" s="2118">
        <v>0</v>
      </c>
      <c r="R6657" s="2449"/>
    </row>
    <row r="6658" spans="3:18" ht="14.25" customHeight="1">
      <c r="C6658" s="1668">
        <v>23</v>
      </c>
      <c r="D6658" s="1963" t="s">
        <v>2981</v>
      </c>
      <c r="E6658" s="1669">
        <v>10</v>
      </c>
      <c r="F6658" s="1670" t="s">
        <v>508</v>
      </c>
      <c r="G6658" s="1754">
        <v>31</v>
      </c>
      <c r="H6658" s="1670">
        <v>2022</v>
      </c>
      <c r="I6658" s="1672">
        <v>885.71</v>
      </c>
      <c r="J6658" s="1670">
        <v>30</v>
      </c>
      <c r="K6658" s="1672">
        <v>619.99700000000007</v>
      </c>
      <c r="L6658" s="1670"/>
      <c r="M6658" s="1670"/>
      <c r="N6658" s="1673">
        <v>0</v>
      </c>
      <c r="O6658" s="2118"/>
      <c r="P6658" s="2118"/>
      <c r="Q6658" s="2118">
        <v>0</v>
      </c>
      <c r="R6658" s="2449"/>
    </row>
    <row r="6659" spans="3:18" ht="14.25" customHeight="1">
      <c r="C6659" s="1668">
        <v>24</v>
      </c>
      <c r="D6659" s="1963" t="s">
        <v>2981</v>
      </c>
      <c r="E6659" s="1669">
        <v>10</v>
      </c>
      <c r="F6659" s="1670" t="s">
        <v>508</v>
      </c>
      <c r="G6659" s="1754">
        <v>8</v>
      </c>
      <c r="H6659" s="1670">
        <v>2023</v>
      </c>
      <c r="I6659" s="1672">
        <v>145.28</v>
      </c>
      <c r="J6659" s="1670">
        <v>20</v>
      </c>
      <c r="K6659" s="1672">
        <v>116.224</v>
      </c>
      <c r="L6659" s="1670"/>
      <c r="M6659" s="1670"/>
      <c r="N6659" s="1673">
        <v>0</v>
      </c>
      <c r="O6659" s="2118"/>
      <c r="P6659" s="2118"/>
      <c r="Q6659" s="2118">
        <v>0</v>
      </c>
      <c r="R6659" s="2449"/>
    </row>
    <row r="6660" spans="3:18" ht="14.25" customHeight="1">
      <c r="C6660" s="1668">
        <v>25</v>
      </c>
      <c r="D6660" s="1963" t="s">
        <v>2124</v>
      </c>
      <c r="E6660" s="1669">
        <v>10</v>
      </c>
      <c r="F6660" s="1670" t="s">
        <v>508</v>
      </c>
      <c r="G6660" s="1754">
        <v>4</v>
      </c>
      <c r="H6660" s="1670">
        <v>2022</v>
      </c>
      <c r="I6660" s="1672">
        <v>396</v>
      </c>
      <c r="J6660" s="1670">
        <v>30</v>
      </c>
      <c r="K6660" s="1672">
        <v>277.2</v>
      </c>
      <c r="L6660" s="1670"/>
      <c r="M6660" s="1670"/>
      <c r="N6660" s="1673">
        <v>0</v>
      </c>
      <c r="O6660" s="2118"/>
      <c r="P6660" s="2118"/>
      <c r="Q6660" s="2118">
        <v>0</v>
      </c>
      <c r="R6660" s="2449"/>
    </row>
    <row r="6661" spans="3:18" ht="14.25" customHeight="1">
      <c r="C6661" s="1668">
        <v>26</v>
      </c>
      <c r="D6661" s="1963" t="s">
        <v>6466</v>
      </c>
      <c r="E6661" s="1669">
        <v>10</v>
      </c>
      <c r="F6661" s="1670" t="s">
        <v>508</v>
      </c>
      <c r="G6661" s="1754">
        <v>1</v>
      </c>
      <c r="H6661" s="1670">
        <v>2023</v>
      </c>
      <c r="I6661" s="1672">
        <v>56.56</v>
      </c>
      <c r="J6661" s="1670">
        <v>20</v>
      </c>
      <c r="K6661" s="1672">
        <v>45.248000000000005</v>
      </c>
      <c r="L6661" s="1670"/>
      <c r="M6661" s="1670"/>
      <c r="N6661" s="1673">
        <v>0</v>
      </c>
      <c r="O6661" s="2118"/>
      <c r="P6661" s="2118"/>
      <c r="Q6661" s="2118">
        <v>0</v>
      </c>
      <c r="R6661" s="2449"/>
    </row>
    <row r="6662" spans="3:18" ht="14.25" customHeight="1">
      <c r="C6662" s="1668">
        <v>27</v>
      </c>
      <c r="D6662" s="1963" t="s">
        <v>5124</v>
      </c>
      <c r="E6662" s="1669">
        <v>10</v>
      </c>
      <c r="F6662" s="1670" t="s">
        <v>508</v>
      </c>
      <c r="G6662" s="1754">
        <v>15</v>
      </c>
      <c r="H6662" s="1670">
        <v>2022</v>
      </c>
      <c r="I6662" s="1672">
        <v>177.38</v>
      </c>
      <c r="J6662" s="1670">
        <v>30</v>
      </c>
      <c r="K6662" s="1672">
        <v>124.166</v>
      </c>
      <c r="L6662" s="1670"/>
      <c r="M6662" s="1670"/>
      <c r="N6662" s="1673">
        <v>0</v>
      </c>
      <c r="O6662" s="2118"/>
      <c r="P6662" s="2118"/>
      <c r="Q6662" s="2118">
        <v>0</v>
      </c>
      <c r="R6662" s="2449"/>
    </row>
    <row r="6663" spans="3:18" ht="14.25" customHeight="1">
      <c r="C6663" s="1668">
        <v>28</v>
      </c>
      <c r="D6663" s="1963" t="s">
        <v>2186</v>
      </c>
      <c r="E6663" s="1669">
        <v>10</v>
      </c>
      <c r="F6663" s="1670" t="s">
        <v>508</v>
      </c>
      <c r="G6663" s="1754">
        <v>42</v>
      </c>
      <c r="H6663" s="1670">
        <v>2022</v>
      </c>
      <c r="I6663" s="1672">
        <v>532.29999999999995</v>
      </c>
      <c r="J6663" s="1670">
        <v>30</v>
      </c>
      <c r="K6663" s="1672">
        <v>372.61</v>
      </c>
      <c r="L6663" s="1670"/>
      <c r="M6663" s="1670"/>
      <c r="N6663" s="1673">
        <v>0</v>
      </c>
      <c r="O6663" s="2118"/>
      <c r="P6663" s="2118"/>
      <c r="Q6663" s="2118">
        <v>0</v>
      </c>
      <c r="R6663" s="2449"/>
    </row>
    <row r="6664" spans="3:18" ht="14.25" customHeight="1">
      <c r="C6664" s="1668">
        <v>29</v>
      </c>
      <c r="D6664" s="1963" t="s">
        <v>6467</v>
      </c>
      <c r="E6664" s="1669">
        <v>10</v>
      </c>
      <c r="F6664" s="1670" t="s">
        <v>508</v>
      </c>
      <c r="G6664" s="1754">
        <v>4</v>
      </c>
      <c r="H6664" s="1670">
        <v>2016</v>
      </c>
      <c r="I6664" s="1672">
        <v>156</v>
      </c>
      <c r="J6664" s="1670">
        <v>90</v>
      </c>
      <c r="K6664" s="1672">
        <v>15.599999999999994</v>
      </c>
      <c r="L6664" s="1670"/>
      <c r="M6664" s="1670"/>
      <c r="N6664" s="1673">
        <v>0</v>
      </c>
      <c r="O6664" s="2118"/>
      <c r="P6664" s="2118"/>
      <c r="Q6664" s="2118">
        <v>0</v>
      </c>
      <c r="R6664" s="2449"/>
    </row>
    <row r="6665" spans="3:18" ht="14.25" customHeight="1">
      <c r="C6665" s="1668">
        <v>30</v>
      </c>
      <c r="D6665" s="1963" t="s">
        <v>3686</v>
      </c>
      <c r="E6665" s="1669">
        <v>10</v>
      </c>
      <c r="F6665" s="1670" t="s">
        <v>508</v>
      </c>
      <c r="G6665" s="1754">
        <v>3</v>
      </c>
      <c r="H6665" s="1670">
        <v>2023</v>
      </c>
      <c r="I6665" s="1672">
        <v>318</v>
      </c>
      <c r="J6665" s="1670">
        <v>20</v>
      </c>
      <c r="K6665" s="1672">
        <v>254.4</v>
      </c>
      <c r="L6665" s="1670"/>
      <c r="M6665" s="1670"/>
      <c r="N6665" s="1673">
        <v>0</v>
      </c>
      <c r="O6665" s="2118"/>
      <c r="P6665" s="2118"/>
      <c r="Q6665" s="2118">
        <v>0</v>
      </c>
      <c r="R6665" s="2449"/>
    </row>
    <row r="6666" spans="3:18" ht="14.25" customHeight="1">
      <c r="C6666" s="1668">
        <v>31</v>
      </c>
      <c r="D6666" s="1963" t="s">
        <v>2228</v>
      </c>
      <c r="E6666" s="1669">
        <v>10</v>
      </c>
      <c r="F6666" s="1670" t="s">
        <v>508</v>
      </c>
      <c r="G6666" s="1754">
        <v>10</v>
      </c>
      <c r="H6666" s="1670">
        <v>2024</v>
      </c>
      <c r="I6666" s="1672">
        <v>186</v>
      </c>
      <c r="J6666" s="1670">
        <v>10</v>
      </c>
      <c r="K6666" s="1672">
        <v>167.4</v>
      </c>
      <c r="L6666" s="1670"/>
      <c r="M6666" s="1670"/>
      <c r="N6666" s="1673">
        <v>0</v>
      </c>
      <c r="O6666" s="2118"/>
      <c r="P6666" s="2118"/>
      <c r="Q6666" s="2118">
        <v>0</v>
      </c>
      <c r="R6666" s="2449"/>
    </row>
    <row r="6667" spans="3:18" ht="14.25" customHeight="1">
      <c r="C6667" s="1668">
        <v>32</v>
      </c>
      <c r="D6667" s="1963" t="s">
        <v>2185</v>
      </c>
      <c r="E6667" s="1669">
        <v>10</v>
      </c>
      <c r="F6667" s="1670" t="s">
        <v>508</v>
      </c>
      <c r="G6667" s="1754">
        <v>4</v>
      </c>
      <c r="H6667" s="1670">
        <v>2024</v>
      </c>
      <c r="I6667" s="1672">
        <v>109.57</v>
      </c>
      <c r="J6667" s="1670">
        <v>10</v>
      </c>
      <c r="K6667" s="1672">
        <v>98.613</v>
      </c>
      <c r="L6667" s="1670"/>
      <c r="M6667" s="1670"/>
      <c r="N6667" s="1673">
        <v>0</v>
      </c>
      <c r="O6667" s="2118"/>
      <c r="P6667" s="2118"/>
      <c r="Q6667" s="2118">
        <v>0</v>
      </c>
      <c r="R6667" s="2449"/>
    </row>
    <row r="6668" spans="3:18" ht="14.25" customHeight="1">
      <c r="C6668" s="1668">
        <v>33</v>
      </c>
      <c r="D6668" s="1963" t="s">
        <v>7749</v>
      </c>
      <c r="E6668" s="1669">
        <v>10</v>
      </c>
      <c r="F6668" s="1670" t="s">
        <v>508</v>
      </c>
      <c r="G6668" s="1754">
        <v>5</v>
      </c>
      <c r="H6668" s="1670">
        <v>2024</v>
      </c>
      <c r="I6668" s="1672">
        <v>401.62</v>
      </c>
      <c r="J6668" s="1670">
        <v>10</v>
      </c>
      <c r="K6668" s="1672">
        <v>361.45799999999997</v>
      </c>
      <c r="L6668" s="1670"/>
      <c r="M6668" s="1670"/>
      <c r="N6668" s="1673">
        <v>0</v>
      </c>
      <c r="O6668" s="2118"/>
      <c r="P6668" s="2118"/>
      <c r="Q6668" s="2118">
        <v>0</v>
      </c>
      <c r="R6668" s="2450"/>
    </row>
    <row r="6669" spans="3:18" ht="14.25" customHeight="1">
      <c r="C6669" s="2166">
        <v>1</v>
      </c>
      <c r="D6669" s="1965" t="s">
        <v>5115</v>
      </c>
      <c r="E6669" s="1683">
        <v>10</v>
      </c>
      <c r="F6669" s="1684" t="s">
        <v>508</v>
      </c>
      <c r="G6669" s="1756">
        <v>12</v>
      </c>
      <c r="H6669" s="1686" t="s">
        <v>4881</v>
      </c>
      <c r="I6669" s="1688">
        <v>66.086950000000002</v>
      </c>
      <c r="J6669" s="1684">
        <f t="shared" ref="J6669:J6732" si="354">IF(($J$14-H6669)*J$4380&gt;100,100,($J$14-H6669)*J$4380)</f>
        <v>40</v>
      </c>
      <c r="K6669" s="1688">
        <f t="shared" ref="K6669:K6732" si="355">IF(J6669=100,0,I6669-I6669*J6669%)</f>
        <v>39.652169999999998</v>
      </c>
      <c r="L6669" s="1684"/>
      <c r="M6669" s="1684"/>
      <c r="N6669" s="1689">
        <f t="shared" ref="N6669:N6732" si="356">+L6669*M6669</f>
        <v>0</v>
      </c>
      <c r="O6669" s="2120"/>
      <c r="P6669" s="2120"/>
      <c r="Q6669" s="2120">
        <f t="shared" ref="Q6669:Q6732" si="357">+O6669*P6669</f>
        <v>0</v>
      </c>
      <c r="R6669" s="2451" t="s">
        <v>4791</v>
      </c>
    </row>
    <row r="6670" spans="3:18" ht="14.25" customHeight="1">
      <c r="C6670" s="2166">
        <v>2</v>
      </c>
      <c r="D6670" s="1965" t="s">
        <v>2980</v>
      </c>
      <c r="E6670" s="1683">
        <v>10</v>
      </c>
      <c r="F6670" s="1684" t="s">
        <v>508</v>
      </c>
      <c r="G6670" s="1756">
        <v>15</v>
      </c>
      <c r="H6670" s="1686" t="s">
        <v>4881</v>
      </c>
      <c r="I6670" s="1688">
        <v>25.110229999999998</v>
      </c>
      <c r="J6670" s="1684">
        <f t="shared" si="354"/>
        <v>40</v>
      </c>
      <c r="K6670" s="1688">
        <f t="shared" si="355"/>
        <v>15.066137999999999</v>
      </c>
      <c r="L6670" s="1684"/>
      <c r="M6670" s="1684"/>
      <c r="N6670" s="1689">
        <f t="shared" si="356"/>
        <v>0</v>
      </c>
      <c r="O6670" s="2120"/>
      <c r="P6670" s="2120"/>
      <c r="Q6670" s="2120">
        <f t="shared" si="357"/>
        <v>0</v>
      </c>
      <c r="R6670" s="2452"/>
    </row>
    <row r="6671" spans="3:18" ht="14.25" customHeight="1">
      <c r="C6671" s="2166">
        <v>3</v>
      </c>
      <c r="D6671" s="1965" t="s">
        <v>2230</v>
      </c>
      <c r="E6671" s="1683">
        <v>10</v>
      </c>
      <c r="F6671" s="1684" t="s">
        <v>508</v>
      </c>
      <c r="G6671" s="1756">
        <v>8</v>
      </c>
      <c r="H6671" s="1686" t="s">
        <v>4881</v>
      </c>
      <c r="I6671" s="1688">
        <v>31.35</v>
      </c>
      <c r="J6671" s="1684">
        <f t="shared" si="354"/>
        <v>40</v>
      </c>
      <c r="K6671" s="1688">
        <f t="shared" si="355"/>
        <v>18.810000000000002</v>
      </c>
      <c r="L6671" s="1684"/>
      <c r="M6671" s="1684"/>
      <c r="N6671" s="1689">
        <f t="shared" si="356"/>
        <v>0</v>
      </c>
      <c r="O6671" s="2120"/>
      <c r="P6671" s="2120"/>
      <c r="Q6671" s="2120">
        <f t="shared" si="357"/>
        <v>0</v>
      </c>
      <c r="R6671" s="2452"/>
    </row>
    <row r="6672" spans="3:18" ht="14.25" customHeight="1">
      <c r="C6672" s="1682">
        <v>4</v>
      </c>
      <c r="D6672" s="1965" t="s">
        <v>2981</v>
      </c>
      <c r="E6672" s="1683">
        <v>10</v>
      </c>
      <c r="F6672" s="1684" t="s">
        <v>508</v>
      </c>
      <c r="G6672" s="1756" t="s">
        <v>7445</v>
      </c>
      <c r="H6672" s="1686" t="s">
        <v>7287</v>
      </c>
      <c r="I6672" s="1688">
        <v>18.16</v>
      </c>
      <c r="J6672" s="1684">
        <f t="shared" si="354"/>
        <v>30</v>
      </c>
      <c r="K6672" s="1688">
        <f t="shared" si="355"/>
        <v>12.712</v>
      </c>
      <c r="L6672" s="1684"/>
      <c r="M6672" s="1684"/>
      <c r="N6672" s="1689">
        <f t="shared" si="356"/>
        <v>0</v>
      </c>
      <c r="O6672" s="2120"/>
      <c r="P6672" s="2120"/>
      <c r="Q6672" s="2120">
        <f t="shared" si="357"/>
        <v>0</v>
      </c>
      <c r="R6672" s="2452"/>
    </row>
    <row r="6673" spans="3:18" ht="14.25" customHeight="1">
      <c r="C6673" s="1674">
        <v>5</v>
      </c>
      <c r="D6673" s="1965" t="s">
        <v>2981</v>
      </c>
      <c r="E6673" s="1683">
        <v>10</v>
      </c>
      <c r="F6673" s="1684" t="s">
        <v>508</v>
      </c>
      <c r="G6673" s="1756" t="s">
        <v>7750</v>
      </c>
      <c r="H6673" s="1686" t="s">
        <v>4881</v>
      </c>
      <c r="I6673" s="1688">
        <v>24.087</v>
      </c>
      <c r="J6673" s="1684">
        <f t="shared" si="354"/>
        <v>40</v>
      </c>
      <c r="K6673" s="1688">
        <f t="shared" si="355"/>
        <v>14.452199999999999</v>
      </c>
      <c r="L6673" s="1684"/>
      <c r="M6673" s="1684"/>
      <c r="N6673" s="1689">
        <f t="shared" si="356"/>
        <v>0</v>
      </c>
      <c r="O6673" s="2120"/>
      <c r="P6673" s="2120"/>
      <c r="Q6673" s="2120">
        <f t="shared" si="357"/>
        <v>0</v>
      </c>
      <c r="R6673" s="2452"/>
    </row>
    <row r="6674" spans="3:18" ht="14.25" customHeight="1">
      <c r="C6674" s="1682">
        <v>6</v>
      </c>
      <c r="D6674" s="1965" t="s">
        <v>5134</v>
      </c>
      <c r="E6674" s="1683">
        <v>10</v>
      </c>
      <c r="F6674" s="1684" t="s">
        <v>508</v>
      </c>
      <c r="G6674" s="1756">
        <v>48</v>
      </c>
      <c r="H6674" s="1686" t="s">
        <v>4881</v>
      </c>
      <c r="I6674" s="1688">
        <v>22.766080000000002</v>
      </c>
      <c r="J6674" s="1684">
        <f t="shared" si="354"/>
        <v>40</v>
      </c>
      <c r="K6674" s="1688">
        <f t="shared" si="355"/>
        <v>13.659648000000001</v>
      </c>
      <c r="L6674" s="1684"/>
      <c r="M6674" s="1684"/>
      <c r="N6674" s="1689">
        <f t="shared" si="356"/>
        <v>0</v>
      </c>
      <c r="O6674" s="2120"/>
      <c r="P6674" s="2120"/>
      <c r="Q6674" s="2120">
        <f t="shared" si="357"/>
        <v>0</v>
      </c>
      <c r="R6674" s="2452"/>
    </row>
    <row r="6675" spans="3:18" ht="14.25" customHeight="1">
      <c r="C6675" s="1674">
        <v>7</v>
      </c>
      <c r="D6675" s="1965" t="s">
        <v>5139</v>
      </c>
      <c r="E6675" s="1683">
        <v>10</v>
      </c>
      <c r="F6675" s="1684" t="s">
        <v>508</v>
      </c>
      <c r="G6675" s="1756">
        <v>50</v>
      </c>
      <c r="H6675" s="1686" t="s">
        <v>4881</v>
      </c>
      <c r="I6675" s="1688">
        <v>12.804</v>
      </c>
      <c r="J6675" s="1684">
        <f t="shared" si="354"/>
        <v>40</v>
      </c>
      <c r="K6675" s="1688">
        <f t="shared" si="355"/>
        <v>7.6823999999999995</v>
      </c>
      <c r="L6675" s="1684"/>
      <c r="M6675" s="1684"/>
      <c r="N6675" s="1689">
        <f t="shared" si="356"/>
        <v>0</v>
      </c>
      <c r="O6675" s="2120"/>
      <c r="P6675" s="2120"/>
      <c r="Q6675" s="2120">
        <f t="shared" si="357"/>
        <v>0</v>
      </c>
      <c r="R6675" s="2452"/>
    </row>
    <row r="6676" spans="3:18" ht="14.25" customHeight="1">
      <c r="C6676" s="1682">
        <v>8</v>
      </c>
      <c r="D6676" s="1965" t="s">
        <v>6335</v>
      </c>
      <c r="E6676" s="1683">
        <v>10</v>
      </c>
      <c r="F6676" s="1684" t="s">
        <v>508</v>
      </c>
      <c r="G6676" s="1756">
        <v>14</v>
      </c>
      <c r="H6676" s="1686" t="s">
        <v>4881</v>
      </c>
      <c r="I6676" s="1688">
        <v>12.6738</v>
      </c>
      <c r="J6676" s="1684">
        <f t="shared" si="354"/>
        <v>40</v>
      </c>
      <c r="K6676" s="1688">
        <f t="shared" si="355"/>
        <v>7.6042799999999993</v>
      </c>
      <c r="L6676" s="1684"/>
      <c r="M6676" s="1684"/>
      <c r="N6676" s="1689">
        <f t="shared" si="356"/>
        <v>0</v>
      </c>
      <c r="O6676" s="2120"/>
      <c r="P6676" s="2120"/>
      <c r="Q6676" s="2120">
        <f t="shared" si="357"/>
        <v>0</v>
      </c>
      <c r="R6676" s="2452"/>
    </row>
    <row r="6677" spans="3:18" ht="14.25" customHeight="1">
      <c r="C6677" s="1674">
        <v>9</v>
      </c>
      <c r="D6677" s="1965" t="s">
        <v>7751</v>
      </c>
      <c r="E6677" s="1683">
        <v>10</v>
      </c>
      <c r="F6677" s="1684" t="s">
        <v>508</v>
      </c>
      <c r="G6677" s="1756">
        <v>3</v>
      </c>
      <c r="H6677" s="1686" t="s">
        <v>4881</v>
      </c>
      <c r="I6677" s="1688">
        <v>11.82558</v>
      </c>
      <c r="J6677" s="1684">
        <f t="shared" si="354"/>
        <v>40</v>
      </c>
      <c r="K6677" s="1688">
        <f t="shared" si="355"/>
        <v>7.0953480000000004</v>
      </c>
      <c r="L6677" s="1684"/>
      <c r="M6677" s="1684"/>
      <c r="N6677" s="1689">
        <f t="shared" si="356"/>
        <v>0</v>
      </c>
      <c r="O6677" s="2120"/>
      <c r="P6677" s="2120"/>
      <c r="Q6677" s="2120">
        <f t="shared" si="357"/>
        <v>0</v>
      </c>
      <c r="R6677" s="2452"/>
    </row>
    <row r="6678" spans="3:18" ht="14.25" customHeight="1">
      <c r="C6678" s="1682">
        <v>10</v>
      </c>
      <c r="D6678" s="1965" t="s">
        <v>2130</v>
      </c>
      <c r="E6678" s="1683">
        <v>10</v>
      </c>
      <c r="F6678" s="1684" t="s">
        <v>508</v>
      </c>
      <c r="G6678" s="1756">
        <v>12</v>
      </c>
      <c r="H6678" s="1686" t="s">
        <v>4881</v>
      </c>
      <c r="I6678" s="1688">
        <v>78</v>
      </c>
      <c r="J6678" s="1684">
        <f t="shared" si="354"/>
        <v>40</v>
      </c>
      <c r="K6678" s="1688">
        <f t="shared" si="355"/>
        <v>46.8</v>
      </c>
      <c r="L6678" s="1684"/>
      <c r="M6678" s="1684"/>
      <c r="N6678" s="1689">
        <f t="shared" si="356"/>
        <v>0</v>
      </c>
      <c r="O6678" s="2120"/>
      <c r="P6678" s="2120"/>
      <c r="Q6678" s="2120">
        <f t="shared" si="357"/>
        <v>0</v>
      </c>
      <c r="R6678" s="2452"/>
    </row>
    <row r="6679" spans="3:18" ht="14.25" customHeight="1">
      <c r="C6679" s="1674">
        <v>11</v>
      </c>
      <c r="D6679" s="1965" t="s">
        <v>5138</v>
      </c>
      <c r="E6679" s="1683">
        <v>10</v>
      </c>
      <c r="F6679" s="1684" t="s">
        <v>508</v>
      </c>
      <c r="G6679" s="1756">
        <v>6</v>
      </c>
      <c r="H6679" s="1686" t="s">
        <v>4881</v>
      </c>
      <c r="I6679" s="1688">
        <v>70.56</v>
      </c>
      <c r="J6679" s="1684">
        <f t="shared" si="354"/>
        <v>40</v>
      </c>
      <c r="K6679" s="1688">
        <f t="shared" si="355"/>
        <v>42.335999999999999</v>
      </c>
      <c r="L6679" s="1684"/>
      <c r="M6679" s="1684"/>
      <c r="N6679" s="1689">
        <f t="shared" si="356"/>
        <v>0</v>
      </c>
      <c r="O6679" s="2120"/>
      <c r="P6679" s="2120"/>
      <c r="Q6679" s="2120">
        <f t="shared" si="357"/>
        <v>0</v>
      </c>
      <c r="R6679" s="2452"/>
    </row>
    <row r="6680" spans="3:18" ht="14.25" customHeight="1">
      <c r="C6680" s="1682">
        <v>12</v>
      </c>
      <c r="D6680" s="1965" t="s">
        <v>5136</v>
      </c>
      <c r="E6680" s="1683">
        <v>10</v>
      </c>
      <c r="F6680" s="1684" t="s">
        <v>508</v>
      </c>
      <c r="G6680" s="1756">
        <v>12</v>
      </c>
      <c r="H6680" s="1686" t="s">
        <v>4881</v>
      </c>
      <c r="I6680" s="1688">
        <v>109.8</v>
      </c>
      <c r="J6680" s="1684">
        <f t="shared" si="354"/>
        <v>40</v>
      </c>
      <c r="K6680" s="1688">
        <f t="shared" si="355"/>
        <v>65.88</v>
      </c>
      <c r="L6680" s="1684"/>
      <c r="M6680" s="1684"/>
      <c r="N6680" s="1689">
        <f t="shared" si="356"/>
        <v>0</v>
      </c>
      <c r="O6680" s="2120"/>
      <c r="P6680" s="2120"/>
      <c r="Q6680" s="2120">
        <f t="shared" si="357"/>
        <v>0</v>
      </c>
      <c r="R6680" s="2452"/>
    </row>
    <row r="6681" spans="3:18" ht="14.25" customHeight="1">
      <c r="C6681" s="1674">
        <v>13</v>
      </c>
      <c r="D6681" s="1965" t="s">
        <v>2169</v>
      </c>
      <c r="E6681" s="1683">
        <v>10</v>
      </c>
      <c r="F6681" s="1684" t="s">
        <v>508</v>
      </c>
      <c r="G6681" s="1756">
        <v>15</v>
      </c>
      <c r="H6681" s="1686" t="s">
        <v>4881</v>
      </c>
      <c r="I6681" s="1688">
        <v>67.5</v>
      </c>
      <c r="J6681" s="1684">
        <f t="shared" si="354"/>
        <v>40</v>
      </c>
      <c r="K6681" s="1688">
        <f t="shared" si="355"/>
        <v>40.5</v>
      </c>
      <c r="L6681" s="1684"/>
      <c r="M6681" s="1684"/>
      <c r="N6681" s="1689">
        <f t="shared" si="356"/>
        <v>0</v>
      </c>
      <c r="O6681" s="2120"/>
      <c r="P6681" s="2120"/>
      <c r="Q6681" s="2120">
        <f t="shared" si="357"/>
        <v>0</v>
      </c>
      <c r="R6681" s="2452"/>
    </row>
    <row r="6682" spans="3:18" ht="14.25" customHeight="1">
      <c r="C6682" s="1682">
        <v>14</v>
      </c>
      <c r="D6682" s="1965" t="s">
        <v>5135</v>
      </c>
      <c r="E6682" s="1683">
        <v>10</v>
      </c>
      <c r="F6682" s="1684" t="s">
        <v>508</v>
      </c>
      <c r="G6682" s="1756" t="s">
        <v>7752</v>
      </c>
      <c r="H6682" s="1686" t="s">
        <v>4881</v>
      </c>
      <c r="I6682" s="1688">
        <v>40.168750000000003</v>
      </c>
      <c r="J6682" s="1684">
        <f t="shared" si="354"/>
        <v>40</v>
      </c>
      <c r="K6682" s="1688">
        <f t="shared" si="355"/>
        <v>24.10125</v>
      </c>
      <c r="L6682" s="1684"/>
      <c r="M6682" s="1684"/>
      <c r="N6682" s="1689">
        <f t="shared" si="356"/>
        <v>0</v>
      </c>
      <c r="O6682" s="2120"/>
      <c r="P6682" s="2120"/>
      <c r="Q6682" s="2120">
        <f t="shared" si="357"/>
        <v>0</v>
      </c>
      <c r="R6682" s="2452"/>
    </row>
    <row r="6683" spans="3:18" ht="14.25" customHeight="1">
      <c r="C6683" s="1674">
        <v>15</v>
      </c>
      <c r="D6683" s="1965" t="s">
        <v>5117</v>
      </c>
      <c r="E6683" s="1683">
        <v>10</v>
      </c>
      <c r="F6683" s="1684" t="s">
        <v>508</v>
      </c>
      <c r="G6683" s="1756" t="s">
        <v>7730</v>
      </c>
      <c r="H6683" s="1686" t="s">
        <v>4881</v>
      </c>
      <c r="I6683" s="1688">
        <v>37.1</v>
      </c>
      <c r="J6683" s="1684">
        <f t="shared" si="354"/>
        <v>40</v>
      </c>
      <c r="K6683" s="1688">
        <f t="shared" si="355"/>
        <v>22.259999999999998</v>
      </c>
      <c r="L6683" s="1684"/>
      <c r="M6683" s="1684"/>
      <c r="N6683" s="1689">
        <f t="shared" si="356"/>
        <v>0</v>
      </c>
      <c r="O6683" s="2120"/>
      <c r="P6683" s="2120"/>
      <c r="Q6683" s="2120">
        <f t="shared" si="357"/>
        <v>0</v>
      </c>
      <c r="R6683" s="2452"/>
    </row>
    <row r="6684" spans="3:18" ht="14.25" customHeight="1">
      <c r="C6684" s="1682">
        <v>16</v>
      </c>
      <c r="D6684" s="1965" t="s">
        <v>5117</v>
      </c>
      <c r="E6684" s="1683">
        <v>10</v>
      </c>
      <c r="F6684" s="1684" t="s">
        <v>508</v>
      </c>
      <c r="G6684" s="1756">
        <v>4</v>
      </c>
      <c r="H6684" s="1686" t="s">
        <v>7287</v>
      </c>
      <c r="I6684" s="1688">
        <v>23.2</v>
      </c>
      <c r="J6684" s="1684">
        <f t="shared" si="354"/>
        <v>30</v>
      </c>
      <c r="K6684" s="1688">
        <f t="shared" si="355"/>
        <v>16.239999999999998</v>
      </c>
      <c r="L6684" s="1684"/>
      <c r="M6684" s="1684"/>
      <c r="N6684" s="1689">
        <f t="shared" si="356"/>
        <v>0</v>
      </c>
      <c r="O6684" s="2120"/>
      <c r="P6684" s="2120"/>
      <c r="Q6684" s="2120">
        <f t="shared" si="357"/>
        <v>0</v>
      </c>
      <c r="R6684" s="2452"/>
    </row>
    <row r="6685" spans="3:18" ht="14.25" customHeight="1">
      <c r="C6685" s="1674">
        <v>17</v>
      </c>
      <c r="D6685" s="1965" t="s">
        <v>6618</v>
      </c>
      <c r="E6685" s="1683">
        <v>10</v>
      </c>
      <c r="F6685" s="1684" t="s">
        <v>508</v>
      </c>
      <c r="G6685" s="1756">
        <v>1</v>
      </c>
      <c r="H6685" s="1686">
        <v>2023</v>
      </c>
      <c r="I6685" s="1688">
        <v>110</v>
      </c>
      <c r="J6685" s="1684">
        <f t="shared" si="354"/>
        <v>30</v>
      </c>
      <c r="K6685" s="1688">
        <f t="shared" si="355"/>
        <v>77</v>
      </c>
      <c r="L6685" s="1684"/>
      <c r="M6685" s="1684"/>
      <c r="N6685" s="1689">
        <f t="shared" si="356"/>
        <v>0</v>
      </c>
      <c r="O6685" s="2120"/>
      <c r="P6685" s="2120"/>
      <c r="Q6685" s="2120">
        <f t="shared" si="357"/>
        <v>0</v>
      </c>
      <c r="R6685" s="2452"/>
    </row>
    <row r="6686" spans="3:18" ht="14.25" customHeight="1">
      <c r="C6686" s="1682">
        <v>18</v>
      </c>
      <c r="D6686" s="1965" t="s">
        <v>2162</v>
      </c>
      <c r="E6686" s="1683">
        <v>10</v>
      </c>
      <c r="F6686" s="1684" t="s">
        <v>508</v>
      </c>
      <c r="G6686" s="1756">
        <v>1</v>
      </c>
      <c r="H6686" s="1686" t="s">
        <v>4881</v>
      </c>
      <c r="I6686" s="1688">
        <v>16.495999999999999</v>
      </c>
      <c r="J6686" s="1684">
        <f t="shared" si="354"/>
        <v>40</v>
      </c>
      <c r="K6686" s="1688">
        <f t="shared" si="355"/>
        <v>9.8975999999999988</v>
      </c>
      <c r="L6686" s="1684"/>
      <c r="M6686" s="1684"/>
      <c r="N6686" s="1689">
        <f t="shared" si="356"/>
        <v>0</v>
      </c>
      <c r="O6686" s="2120"/>
      <c r="P6686" s="2120"/>
      <c r="Q6686" s="2120">
        <f t="shared" si="357"/>
        <v>0</v>
      </c>
      <c r="R6686" s="2452"/>
    </row>
    <row r="6687" spans="3:18" ht="14.25" customHeight="1">
      <c r="C6687" s="1674">
        <v>19</v>
      </c>
      <c r="D6687" s="1965" t="s">
        <v>2402</v>
      </c>
      <c r="E6687" s="1683">
        <v>10</v>
      </c>
      <c r="F6687" s="1684" t="s">
        <v>508</v>
      </c>
      <c r="G6687" s="1756">
        <v>18</v>
      </c>
      <c r="H6687" s="1686" t="s">
        <v>4881</v>
      </c>
      <c r="I6687" s="1688">
        <v>24.3</v>
      </c>
      <c r="J6687" s="1684">
        <f t="shared" si="354"/>
        <v>40</v>
      </c>
      <c r="K6687" s="1688">
        <f t="shared" si="355"/>
        <v>14.58</v>
      </c>
      <c r="L6687" s="1684"/>
      <c r="M6687" s="1684"/>
      <c r="N6687" s="1689">
        <f t="shared" si="356"/>
        <v>0</v>
      </c>
      <c r="O6687" s="2120"/>
      <c r="P6687" s="2120"/>
      <c r="Q6687" s="2120">
        <f t="shared" si="357"/>
        <v>0</v>
      </c>
      <c r="R6687" s="2452"/>
    </row>
    <row r="6688" spans="3:18" ht="14.25" customHeight="1">
      <c r="C6688" s="1682">
        <v>20</v>
      </c>
      <c r="D6688" s="1965" t="s">
        <v>2169</v>
      </c>
      <c r="E6688" s="1683">
        <v>10</v>
      </c>
      <c r="F6688" s="1684" t="s">
        <v>508</v>
      </c>
      <c r="G6688" s="1756">
        <v>1</v>
      </c>
      <c r="H6688" s="1686">
        <v>2022</v>
      </c>
      <c r="I6688" s="1688">
        <v>67.5</v>
      </c>
      <c r="J6688" s="1684">
        <f t="shared" si="354"/>
        <v>40</v>
      </c>
      <c r="K6688" s="1688">
        <f t="shared" si="355"/>
        <v>40.5</v>
      </c>
      <c r="L6688" s="1684"/>
      <c r="M6688" s="1684"/>
      <c r="N6688" s="1689">
        <f t="shared" si="356"/>
        <v>0</v>
      </c>
      <c r="O6688" s="2120"/>
      <c r="P6688" s="2120"/>
      <c r="Q6688" s="2120">
        <f t="shared" si="357"/>
        <v>0</v>
      </c>
      <c r="R6688" s="2452"/>
    </row>
    <row r="6689" spans="3:18" ht="14.25" customHeight="1">
      <c r="C6689" s="1674">
        <v>21</v>
      </c>
      <c r="D6689" s="1965" t="s">
        <v>2980</v>
      </c>
      <c r="E6689" s="1683">
        <v>10</v>
      </c>
      <c r="F6689" s="1684" t="s">
        <v>508</v>
      </c>
      <c r="G6689" s="1756">
        <v>6</v>
      </c>
      <c r="H6689" s="1686">
        <v>2022</v>
      </c>
      <c r="I6689" s="1688">
        <v>23.539000000000001</v>
      </c>
      <c r="J6689" s="1684">
        <f t="shared" si="354"/>
        <v>40</v>
      </c>
      <c r="K6689" s="1688">
        <f t="shared" si="355"/>
        <v>14.1234</v>
      </c>
      <c r="L6689" s="1684"/>
      <c r="M6689" s="1684"/>
      <c r="N6689" s="1689">
        <f t="shared" si="356"/>
        <v>0</v>
      </c>
      <c r="O6689" s="2120"/>
      <c r="P6689" s="2120"/>
      <c r="Q6689" s="2120">
        <f t="shared" si="357"/>
        <v>0</v>
      </c>
      <c r="R6689" s="2452"/>
    </row>
    <row r="6690" spans="3:18" ht="14.25" customHeight="1">
      <c r="C6690" s="1682">
        <v>22</v>
      </c>
      <c r="D6690" s="1965" t="s">
        <v>2162</v>
      </c>
      <c r="E6690" s="1683">
        <v>10</v>
      </c>
      <c r="F6690" s="1684" t="s">
        <v>508</v>
      </c>
      <c r="G6690" s="1756" t="s">
        <v>7377</v>
      </c>
      <c r="H6690" s="1686" t="s">
        <v>7287</v>
      </c>
      <c r="I6690" s="1687">
        <v>80</v>
      </c>
      <c r="J6690" s="1684">
        <f t="shared" si="354"/>
        <v>30</v>
      </c>
      <c r="K6690" s="1688">
        <f t="shared" si="355"/>
        <v>56</v>
      </c>
      <c r="L6690" s="1684"/>
      <c r="M6690" s="1684"/>
      <c r="N6690" s="1689">
        <f t="shared" si="356"/>
        <v>0</v>
      </c>
      <c r="O6690" s="2120"/>
      <c r="P6690" s="2120"/>
      <c r="Q6690" s="2120">
        <f t="shared" si="357"/>
        <v>0</v>
      </c>
      <c r="R6690" s="2452"/>
    </row>
    <row r="6691" spans="3:18" ht="14.25" customHeight="1">
      <c r="C6691" s="1674">
        <v>23</v>
      </c>
      <c r="D6691" s="1965" t="s">
        <v>7690</v>
      </c>
      <c r="E6691" s="1683">
        <v>10</v>
      </c>
      <c r="F6691" s="1684" t="s">
        <v>508</v>
      </c>
      <c r="G6691" s="1756" t="s">
        <v>7459</v>
      </c>
      <c r="H6691" s="1686" t="s">
        <v>7287</v>
      </c>
      <c r="I6691" s="1687">
        <v>120</v>
      </c>
      <c r="J6691" s="1684">
        <f t="shared" si="354"/>
        <v>30</v>
      </c>
      <c r="K6691" s="1688">
        <f t="shared" si="355"/>
        <v>84</v>
      </c>
      <c r="L6691" s="1684"/>
      <c r="M6691" s="1684"/>
      <c r="N6691" s="1689">
        <f t="shared" si="356"/>
        <v>0</v>
      </c>
      <c r="O6691" s="2120"/>
      <c r="P6691" s="2120"/>
      <c r="Q6691" s="2120">
        <f t="shared" si="357"/>
        <v>0</v>
      </c>
      <c r="R6691" s="2452"/>
    </row>
    <row r="6692" spans="3:18" ht="14.25" customHeight="1">
      <c r="C6692" s="1682">
        <v>24</v>
      </c>
      <c r="D6692" s="1965" t="s">
        <v>2431</v>
      </c>
      <c r="E6692" s="1683">
        <v>10</v>
      </c>
      <c r="F6692" s="1684" t="s">
        <v>508</v>
      </c>
      <c r="G6692" s="1756" t="s">
        <v>7377</v>
      </c>
      <c r="H6692" s="1686" t="s">
        <v>7287</v>
      </c>
      <c r="I6692" s="1687">
        <v>80</v>
      </c>
      <c r="J6692" s="1684">
        <f t="shared" si="354"/>
        <v>30</v>
      </c>
      <c r="K6692" s="1688">
        <f t="shared" si="355"/>
        <v>56</v>
      </c>
      <c r="L6692" s="1684"/>
      <c r="M6692" s="1684"/>
      <c r="N6692" s="1689">
        <f t="shared" si="356"/>
        <v>0</v>
      </c>
      <c r="O6692" s="2120"/>
      <c r="P6692" s="2120"/>
      <c r="Q6692" s="2120">
        <f t="shared" si="357"/>
        <v>0</v>
      </c>
      <c r="R6692" s="2452"/>
    </row>
    <row r="6693" spans="3:18" ht="14.25" customHeight="1">
      <c r="C6693" s="1674">
        <v>25</v>
      </c>
      <c r="D6693" s="1965" t="s">
        <v>7753</v>
      </c>
      <c r="E6693" s="1683">
        <v>10</v>
      </c>
      <c r="F6693" s="1684" t="s">
        <v>508</v>
      </c>
      <c r="G6693" s="1756" t="s">
        <v>7437</v>
      </c>
      <c r="H6693" s="1686" t="s">
        <v>7287</v>
      </c>
      <c r="I6693" s="1687">
        <v>30</v>
      </c>
      <c r="J6693" s="1684">
        <f t="shared" si="354"/>
        <v>30</v>
      </c>
      <c r="K6693" s="1688">
        <f t="shared" si="355"/>
        <v>21</v>
      </c>
      <c r="L6693" s="1684"/>
      <c r="M6693" s="1684"/>
      <c r="N6693" s="1689">
        <f t="shared" si="356"/>
        <v>0</v>
      </c>
      <c r="O6693" s="2120"/>
      <c r="P6693" s="2120"/>
      <c r="Q6693" s="2120">
        <f t="shared" si="357"/>
        <v>0</v>
      </c>
      <c r="R6693" s="2452"/>
    </row>
    <row r="6694" spans="3:18" ht="14.25" customHeight="1">
      <c r="C6694" s="1682">
        <v>26</v>
      </c>
      <c r="D6694" s="1965" t="s">
        <v>7754</v>
      </c>
      <c r="E6694" s="1683">
        <v>10</v>
      </c>
      <c r="F6694" s="1684" t="s">
        <v>508</v>
      </c>
      <c r="G6694" s="1756" t="s">
        <v>7377</v>
      </c>
      <c r="H6694" s="1686" t="s">
        <v>7287</v>
      </c>
      <c r="I6694" s="1687">
        <v>210</v>
      </c>
      <c r="J6694" s="1684">
        <f t="shared" si="354"/>
        <v>30</v>
      </c>
      <c r="K6694" s="1688">
        <f t="shared" si="355"/>
        <v>147</v>
      </c>
      <c r="L6694" s="1684"/>
      <c r="M6694" s="1684"/>
      <c r="N6694" s="1689">
        <f t="shared" si="356"/>
        <v>0</v>
      </c>
      <c r="O6694" s="2120"/>
      <c r="P6694" s="2120"/>
      <c r="Q6694" s="2120">
        <f t="shared" si="357"/>
        <v>0</v>
      </c>
      <c r="R6694" s="2452"/>
    </row>
    <row r="6695" spans="3:18" ht="14.25" customHeight="1">
      <c r="C6695" s="1674">
        <v>27</v>
      </c>
      <c r="D6695" s="1965" t="s">
        <v>7755</v>
      </c>
      <c r="E6695" s="1683">
        <v>10</v>
      </c>
      <c r="F6695" s="1684" t="s">
        <v>508</v>
      </c>
      <c r="G6695" s="1756" t="s">
        <v>7377</v>
      </c>
      <c r="H6695" s="1686" t="s">
        <v>7287</v>
      </c>
      <c r="I6695" s="1687">
        <v>680</v>
      </c>
      <c r="J6695" s="1684">
        <f t="shared" si="354"/>
        <v>30</v>
      </c>
      <c r="K6695" s="1688">
        <f t="shared" si="355"/>
        <v>476</v>
      </c>
      <c r="L6695" s="1684"/>
      <c r="M6695" s="1684"/>
      <c r="N6695" s="1689">
        <f t="shared" si="356"/>
        <v>0</v>
      </c>
      <c r="O6695" s="2120"/>
      <c r="P6695" s="2120"/>
      <c r="Q6695" s="2120">
        <f t="shared" si="357"/>
        <v>0</v>
      </c>
      <c r="R6695" s="2452"/>
    </row>
    <row r="6696" spans="3:18" ht="14.25" customHeight="1">
      <c r="C6696" s="1682">
        <v>28</v>
      </c>
      <c r="D6696" s="1965" t="s">
        <v>7756</v>
      </c>
      <c r="E6696" s="1683">
        <v>10</v>
      </c>
      <c r="F6696" s="1684" t="s">
        <v>508</v>
      </c>
      <c r="G6696" s="1756" t="s">
        <v>7435</v>
      </c>
      <c r="H6696" s="1686" t="s">
        <v>7287</v>
      </c>
      <c r="I6696" s="1687">
        <v>152</v>
      </c>
      <c r="J6696" s="1684">
        <f t="shared" si="354"/>
        <v>30</v>
      </c>
      <c r="K6696" s="1688">
        <f t="shared" si="355"/>
        <v>106.4</v>
      </c>
      <c r="L6696" s="1684"/>
      <c r="M6696" s="1684"/>
      <c r="N6696" s="1689">
        <f t="shared" si="356"/>
        <v>0</v>
      </c>
      <c r="O6696" s="2120"/>
      <c r="P6696" s="2120"/>
      <c r="Q6696" s="2120">
        <f t="shared" si="357"/>
        <v>0</v>
      </c>
      <c r="R6696" s="2452"/>
    </row>
    <row r="6697" spans="3:18" ht="14.25" customHeight="1">
      <c r="C6697" s="1674">
        <v>29</v>
      </c>
      <c r="D6697" s="1965" t="s">
        <v>7757</v>
      </c>
      <c r="E6697" s="1683">
        <v>10</v>
      </c>
      <c r="F6697" s="1684" t="s">
        <v>508</v>
      </c>
      <c r="G6697" s="1756" t="s">
        <v>7437</v>
      </c>
      <c r="H6697" s="1686" t="s">
        <v>7287</v>
      </c>
      <c r="I6697" s="1687">
        <v>78.5</v>
      </c>
      <c r="J6697" s="1684">
        <f t="shared" si="354"/>
        <v>30</v>
      </c>
      <c r="K6697" s="1688">
        <f t="shared" si="355"/>
        <v>54.95</v>
      </c>
      <c r="L6697" s="1684"/>
      <c r="M6697" s="1684"/>
      <c r="N6697" s="1689">
        <f t="shared" si="356"/>
        <v>0</v>
      </c>
      <c r="O6697" s="2120"/>
      <c r="P6697" s="2120"/>
      <c r="Q6697" s="2120">
        <f t="shared" si="357"/>
        <v>0</v>
      </c>
      <c r="R6697" s="2452"/>
    </row>
    <row r="6698" spans="3:18" ht="14.25" customHeight="1">
      <c r="C6698" s="1682">
        <v>30</v>
      </c>
      <c r="D6698" s="1965" t="s">
        <v>6329</v>
      </c>
      <c r="E6698" s="1683">
        <v>10</v>
      </c>
      <c r="F6698" s="1684" t="s">
        <v>508</v>
      </c>
      <c r="G6698" s="1756" t="s">
        <v>7443</v>
      </c>
      <c r="H6698" s="1686" t="s">
        <v>7287</v>
      </c>
      <c r="I6698" s="1687">
        <v>95</v>
      </c>
      <c r="J6698" s="1684">
        <f t="shared" si="354"/>
        <v>30</v>
      </c>
      <c r="K6698" s="1688">
        <f t="shared" si="355"/>
        <v>66.5</v>
      </c>
      <c r="L6698" s="1684"/>
      <c r="M6698" s="1684"/>
      <c r="N6698" s="1689">
        <f t="shared" si="356"/>
        <v>0</v>
      </c>
      <c r="O6698" s="2120"/>
      <c r="P6698" s="2120"/>
      <c r="Q6698" s="2120">
        <f t="shared" si="357"/>
        <v>0</v>
      </c>
      <c r="R6698" s="2452"/>
    </row>
    <row r="6699" spans="3:18" ht="14.25" customHeight="1">
      <c r="C6699" s="1674">
        <v>31</v>
      </c>
      <c r="D6699" s="1965" t="s">
        <v>7758</v>
      </c>
      <c r="E6699" s="1683">
        <v>10</v>
      </c>
      <c r="F6699" s="1684" t="s">
        <v>508</v>
      </c>
      <c r="G6699" s="1756">
        <v>1</v>
      </c>
      <c r="H6699" s="1686">
        <v>2024</v>
      </c>
      <c r="I6699" s="1687">
        <v>42</v>
      </c>
      <c r="J6699" s="1684">
        <f t="shared" si="354"/>
        <v>20</v>
      </c>
      <c r="K6699" s="1688">
        <f t="shared" si="355"/>
        <v>33.6</v>
      </c>
      <c r="L6699" s="1684"/>
      <c r="M6699" s="1684"/>
      <c r="N6699" s="1689">
        <f t="shared" si="356"/>
        <v>0</v>
      </c>
      <c r="O6699" s="2120"/>
      <c r="P6699" s="2120"/>
      <c r="Q6699" s="2120">
        <f t="shared" si="357"/>
        <v>0</v>
      </c>
      <c r="R6699" s="2452"/>
    </row>
    <row r="6700" spans="3:18" ht="14.25" customHeight="1">
      <c r="C6700" s="1682">
        <v>32</v>
      </c>
      <c r="D6700" s="1965" t="s">
        <v>5124</v>
      </c>
      <c r="E6700" s="1683">
        <v>10</v>
      </c>
      <c r="F6700" s="1684" t="s">
        <v>508</v>
      </c>
      <c r="G6700" s="1756">
        <v>10</v>
      </c>
      <c r="H6700" s="1686" t="s">
        <v>4881</v>
      </c>
      <c r="I6700" s="1687">
        <v>11.82558</v>
      </c>
      <c r="J6700" s="1684">
        <f t="shared" si="354"/>
        <v>40</v>
      </c>
      <c r="K6700" s="1688">
        <f t="shared" si="355"/>
        <v>7.0953480000000004</v>
      </c>
      <c r="L6700" s="1684"/>
      <c r="M6700" s="1684"/>
      <c r="N6700" s="1689">
        <f t="shared" si="356"/>
        <v>0</v>
      </c>
      <c r="O6700" s="2120"/>
      <c r="P6700" s="2120"/>
      <c r="Q6700" s="2120">
        <f t="shared" si="357"/>
        <v>0</v>
      </c>
      <c r="R6700" s="2452"/>
    </row>
    <row r="6701" spans="3:18" ht="14.25" customHeight="1">
      <c r="C6701" s="1674">
        <v>33</v>
      </c>
      <c r="D6701" s="1965" t="s">
        <v>7759</v>
      </c>
      <c r="E6701" s="1683">
        <v>10</v>
      </c>
      <c r="F6701" s="1684" t="s">
        <v>508</v>
      </c>
      <c r="G6701" s="1756">
        <v>1</v>
      </c>
      <c r="H6701" s="1686" t="s">
        <v>7287</v>
      </c>
      <c r="I6701" s="1687">
        <v>48</v>
      </c>
      <c r="J6701" s="1684">
        <f t="shared" si="354"/>
        <v>30</v>
      </c>
      <c r="K6701" s="1688">
        <f t="shared" si="355"/>
        <v>33.6</v>
      </c>
      <c r="L6701" s="1684"/>
      <c r="M6701" s="1684"/>
      <c r="N6701" s="1689">
        <f t="shared" si="356"/>
        <v>0</v>
      </c>
      <c r="O6701" s="2120"/>
      <c r="P6701" s="2120"/>
      <c r="Q6701" s="2120">
        <f t="shared" si="357"/>
        <v>0</v>
      </c>
      <c r="R6701" s="2453"/>
    </row>
    <row r="6702" spans="3:18" ht="14.25" customHeight="1">
      <c r="C6702" s="1573">
        <v>1</v>
      </c>
      <c r="D6702" s="1969" t="s">
        <v>2124</v>
      </c>
      <c r="E6702" s="1574">
        <v>10</v>
      </c>
      <c r="F6702" s="1575" t="s">
        <v>508</v>
      </c>
      <c r="G6702" s="1725">
        <v>12</v>
      </c>
      <c r="H6702" s="1575">
        <v>1999</v>
      </c>
      <c r="I6702" s="1577">
        <v>42.894959999999998</v>
      </c>
      <c r="J6702" s="1575">
        <f t="shared" si="354"/>
        <v>100</v>
      </c>
      <c r="K6702" s="1577">
        <f t="shared" si="355"/>
        <v>0</v>
      </c>
      <c r="L6702" s="1575"/>
      <c r="M6702" s="1575"/>
      <c r="N6702" s="1578">
        <f t="shared" si="356"/>
        <v>0</v>
      </c>
      <c r="O6702" s="2124"/>
      <c r="P6702" s="2124"/>
      <c r="Q6702" s="2124">
        <f t="shared" si="357"/>
        <v>0</v>
      </c>
      <c r="R6702" s="2424" t="s">
        <v>8034</v>
      </c>
    </row>
    <row r="6703" spans="3:18" ht="14.25" customHeight="1">
      <c r="C6703" s="1573">
        <v>2</v>
      </c>
      <c r="D6703" s="1969" t="s">
        <v>2155</v>
      </c>
      <c r="E6703" s="1574">
        <v>10</v>
      </c>
      <c r="F6703" s="1575" t="s">
        <v>508</v>
      </c>
      <c r="G6703" s="1725">
        <v>12</v>
      </c>
      <c r="H6703" s="1575">
        <v>2006</v>
      </c>
      <c r="I6703" s="1577">
        <v>2245.203</v>
      </c>
      <c r="J6703" s="1575">
        <f t="shared" si="354"/>
        <v>100</v>
      </c>
      <c r="K6703" s="1577">
        <f t="shared" si="355"/>
        <v>0</v>
      </c>
      <c r="L6703" s="1575"/>
      <c r="M6703" s="1575"/>
      <c r="N6703" s="1578">
        <f t="shared" si="356"/>
        <v>0</v>
      </c>
      <c r="O6703" s="2124"/>
      <c r="P6703" s="2124"/>
      <c r="Q6703" s="2124">
        <f t="shared" si="357"/>
        <v>0</v>
      </c>
      <c r="R6703" s="2425"/>
    </row>
    <row r="6704" spans="3:18" ht="14.25" customHeight="1">
      <c r="C6704" s="1573">
        <v>3</v>
      </c>
      <c r="D6704" s="1969" t="s">
        <v>2221</v>
      </c>
      <c r="E6704" s="1574">
        <v>10</v>
      </c>
      <c r="F6704" s="1575" t="s">
        <v>508</v>
      </c>
      <c r="G6704" s="1725">
        <v>162</v>
      </c>
      <c r="H6704" s="1575">
        <v>2006</v>
      </c>
      <c r="I6704" s="1577">
        <v>4420.053359999999</v>
      </c>
      <c r="J6704" s="1575">
        <f t="shared" si="354"/>
        <v>100</v>
      </c>
      <c r="K6704" s="1577">
        <f t="shared" si="355"/>
        <v>0</v>
      </c>
      <c r="L6704" s="1575"/>
      <c r="M6704" s="1575"/>
      <c r="N6704" s="1578">
        <f t="shared" si="356"/>
        <v>0</v>
      </c>
      <c r="O6704" s="2124"/>
      <c r="P6704" s="2124"/>
      <c r="Q6704" s="2124">
        <f t="shared" si="357"/>
        <v>0</v>
      </c>
      <c r="R6704" s="2425"/>
    </row>
    <row r="6705" spans="3:18" ht="14.25" customHeight="1">
      <c r="C6705" s="1573">
        <v>4</v>
      </c>
      <c r="D6705" s="1969" t="s">
        <v>2113</v>
      </c>
      <c r="E6705" s="1574">
        <v>10</v>
      </c>
      <c r="F6705" s="1575" t="s">
        <v>508</v>
      </c>
      <c r="G6705" s="1725">
        <v>6</v>
      </c>
      <c r="H6705" s="1575">
        <v>2006</v>
      </c>
      <c r="I6705" s="1577">
        <v>759.92057999999997</v>
      </c>
      <c r="J6705" s="1575">
        <f t="shared" si="354"/>
        <v>100</v>
      </c>
      <c r="K6705" s="1577">
        <f t="shared" si="355"/>
        <v>0</v>
      </c>
      <c r="L6705" s="1575"/>
      <c r="M6705" s="1575"/>
      <c r="N6705" s="1578">
        <f t="shared" si="356"/>
        <v>0</v>
      </c>
      <c r="O6705" s="2124"/>
      <c r="P6705" s="2124"/>
      <c r="Q6705" s="2124">
        <f t="shared" si="357"/>
        <v>0</v>
      </c>
      <c r="R6705" s="2425"/>
    </row>
    <row r="6706" spans="3:18" ht="14.25" customHeight="1">
      <c r="C6706" s="1573">
        <v>5</v>
      </c>
      <c r="D6706" s="1969" t="s">
        <v>2436</v>
      </c>
      <c r="E6706" s="1574">
        <v>10</v>
      </c>
      <c r="F6706" s="1575" t="s">
        <v>508</v>
      </c>
      <c r="G6706" s="1725">
        <v>6</v>
      </c>
      <c r="H6706" s="1575">
        <v>2006</v>
      </c>
      <c r="I6706" s="1577">
        <v>352.53258</v>
      </c>
      <c r="J6706" s="1575">
        <f t="shared" si="354"/>
        <v>100</v>
      </c>
      <c r="K6706" s="1577">
        <f t="shared" si="355"/>
        <v>0</v>
      </c>
      <c r="L6706" s="1575"/>
      <c r="M6706" s="1575"/>
      <c r="N6706" s="1578">
        <f t="shared" si="356"/>
        <v>0</v>
      </c>
      <c r="O6706" s="2124"/>
      <c r="P6706" s="2124"/>
      <c r="Q6706" s="2124">
        <f t="shared" si="357"/>
        <v>0</v>
      </c>
      <c r="R6706" s="2425"/>
    </row>
    <row r="6707" spans="3:18" ht="14.25" customHeight="1">
      <c r="C6707" s="1573">
        <v>6</v>
      </c>
      <c r="D6707" s="1969" t="s">
        <v>2909</v>
      </c>
      <c r="E6707" s="1574">
        <v>10</v>
      </c>
      <c r="F6707" s="1575" t="s">
        <v>508</v>
      </c>
      <c r="G6707" s="1725">
        <v>6</v>
      </c>
      <c r="H6707" s="1575">
        <v>2006</v>
      </c>
      <c r="I6707" s="1577">
        <v>352.53899999999999</v>
      </c>
      <c r="J6707" s="1575">
        <f t="shared" si="354"/>
        <v>100</v>
      </c>
      <c r="K6707" s="1577">
        <f t="shared" si="355"/>
        <v>0</v>
      </c>
      <c r="L6707" s="1575"/>
      <c r="M6707" s="1575"/>
      <c r="N6707" s="1578">
        <f t="shared" si="356"/>
        <v>0</v>
      </c>
      <c r="O6707" s="2124"/>
      <c r="P6707" s="2124"/>
      <c r="Q6707" s="2124">
        <f t="shared" si="357"/>
        <v>0</v>
      </c>
      <c r="R6707" s="2425"/>
    </row>
    <row r="6708" spans="3:18" ht="14.25" customHeight="1">
      <c r="C6708" s="1573">
        <v>7</v>
      </c>
      <c r="D6708" s="1969" t="s">
        <v>7615</v>
      </c>
      <c r="E6708" s="1574">
        <v>10</v>
      </c>
      <c r="F6708" s="1575" t="s">
        <v>508</v>
      </c>
      <c r="G6708" s="1725">
        <v>24</v>
      </c>
      <c r="H6708" s="1575">
        <v>2006</v>
      </c>
      <c r="I6708" s="1577">
        <v>1307.22912</v>
      </c>
      <c r="J6708" s="1575">
        <f t="shared" si="354"/>
        <v>100</v>
      </c>
      <c r="K6708" s="1577">
        <f t="shared" si="355"/>
        <v>0</v>
      </c>
      <c r="L6708" s="1575"/>
      <c r="M6708" s="1575"/>
      <c r="N6708" s="1578">
        <f t="shared" si="356"/>
        <v>0</v>
      </c>
      <c r="O6708" s="2124"/>
      <c r="P6708" s="2124"/>
      <c r="Q6708" s="2124">
        <f t="shared" si="357"/>
        <v>0</v>
      </c>
      <c r="R6708" s="2425"/>
    </row>
    <row r="6709" spans="3:18" ht="14.25" customHeight="1">
      <c r="C6709" s="1573">
        <v>8</v>
      </c>
      <c r="D6709" s="1969" t="s">
        <v>2223</v>
      </c>
      <c r="E6709" s="1574">
        <v>10</v>
      </c>
      <c r="F6709" s="1575" t="s">
        <v>508</v>
      </c>
      <c r="G6709" s="1725">
        <v>30</v>
      </c>
      <c r="H6709" s="1575">
        <v>2006</v>
      </c>
      <c r="I6709" s="1577">
        <v>1622.067</v>
      </c>
      <c r="J6709" s="1575">
        <f t="shared" si="354"/>
        <v>100</v>
      </c>
      <c r="K6709" s="1577">
        <f t="shared" si="355"/>
        <v>0</v>
      </c>
      <c r="L6709" s="1575"/>
      <c r="M6709" s="1575"/>
      <c r="N6709" s="1578">
        <f t="shared" si="356"/>
        <v>0</v>
      </c>
      <c r="O6709" s="2124"/>
      <c r="P6709" s="2124"/>
      <c r="Q6709" s="2124">
        <f t="shared" si="357"/>
        <v>0</v>
      </c>
      <c r="R6709" s="2425"/>
    </row>
    <row r="6710" spans="3:18" ht="14.25" customHeight="1">
      <c r="C6710" s="1573">
        <v>9</v>
      </c>
      <c r="D6710" s="1969" t="s">
        <v>2900</v>
      </c>
      <c r="E6710" s="1574">
        <v>10</v>
      </c>
      <c r="F6710" s="1575" t="s">
        <v>508</v>
      </c>
      <c r="G6710" s="1725">
        <v>20</v>
      </c>
      <c r="H6710" s="1575">
        <v>2006</v>
      </c>
      <c r="I6710" s="1577">
        <v>899.2</v>
      </c>
      <c r="J6710" s="1575">
        <f t="shared" si="354"/>
        <v>100</v>
      </c>
      <c r="K6710" s="1577">
        <f t="shared" si="355"/>
        <v>0</v>
      </c>
      <c r="L6710" s="1575"/>
      <c r="M6710" s="1575"/>
      <c r="N6710" s="1578">
        <f t="shared" si="356"/>
        <v>0</v>
      </c>
      <c r="O6710" s="2124"/>
      <c r="P6710" s="2124"/>
      <c r="Q6710" s="2124">
        <f t="shared" si="357"/>
        <v>0</v>
      </c>
      <c r="R6710" s="2425"/>
    </row>
    <row r="6711" spans="3:18" ht="14.25" customHeight="1">
      <c r="C6711" s="1573">
        <v>10</v>
      </c>
      <c r="D6711" s="1969" t="s">
        <v>2128</v>
      </c>
      <c r="E6711" s="1574">
        <v>10</v>
      </c>
      <c r="F6711" s="1575" t="s">
        <v>508</v>
      </c>
      <c r="G6711" s="1725">
        <v>1</v>
      </c>
      <c r="H6711" s="1575">
        <v>2006</v>
      </c>
      <c r="I6711" s="1577">
        <v>173.417</v>
      </c>
      <c r="J6711" s="1575">
        <f t="shared" si="354"/>
        <v>100</v>
      </c>
      <c r="K6711" s="1577">
        <f t="shared" si="355"/>
        <v>0</v>
      </c>
      <c r="L6711" s="1575"/>
      <c r="M6711" s="1575"/>
      <c r="N6711" s="1578">
        <f t="shared" si="356"/>
        <v>0</v>
      </c>
      <c r="O6711" s="2124"/>
      <c r="P6711" s="2124"/>
      <c r="Q6711" s="2124">
        <f t="shared" si="357"/>
        <v>0</v>
      </c>
      <c r="R6711" s="2425"/>
    </row>
    <row r="6712" spans="3:18" ht="14.25" customHeight="1">
      <c r="C6712" s="1573">
        <v>11</v>
      </c>
      <c r="D6712" s="1969" t="s">
        <v>7616</v>
      </c>
      <c r="E6712" s="1574">
        <v>10</v>
      </c>
      <c r="F6712" s="1575" t="s">
        <v>508</v>
      </c>
      <c r="G6712" s="1725">
        <v>30</v>
      </c>
      <c r="H6712" s="1575">
        <v>2006</v>
      </c>
      <c r="I6712" s="1577">
        <v>4720.5489000000007</v>
      </c>
      <c r="J6712" s="1575">
        <f t="shared" si="354"/>
        <v>100</v>
      </c>
      <c r="K6712" s="1577">
        <f t="shared" si="355"/>
        <v>0</v>
      </c>
      <c r="L6712" s="1575"/>
      <c r="M6712" s="1575"/>
      <c r="N6712" s="1578">
        <f t="shared" si="356"/>
        <v>0</v>
      </c>
      <c r="O6712" s="2124"/>
      <c r="P6712" s="2124"/>
      <c r="Q6712" s="2124">
        <f t="shared" si="357"/>
        <v>0</v>
      </c>
      <c r="R6712" s="2425"/>
    </row>
    <row r="6713" spans="3:18" ht="14.25" customHeight="1">
      <c r="C6713" s="1573">
        <v>12</v>
      </c>
      <c r="D6713" s="1969" t="s">
        <v>7617</v>
      </c>
      <c r="E6713" s="1574">
        <v>10</v>
      </c>
      <c r="F6713" s="1575" t="s">
        <v>508</v>
      </c>
      <c r="G6713" s="1725">
        <v>7</v>
      </c>
      <c r="H6713" s="1575">
        <v>2006</v>
      </c>
      <c r="I6713" s="1577">
        <v>1383.2189699999999</v>
      </c>
      <c r="J6713" s="1575">
        <f t="shared" si="354"/>
        <v>100</v>
      </c>
      <c r="K6713" s="1577">
        <f t="shared" si="355"/>
        <v>0</v>
      </c>
      <c r="L6713" s="1575"/>
      <c r="M6713" s="1575"/>
      <c r="N6713" s="1578">
        <f t="shared" si="356"/>
        <v>0</v>
      </c>
      <c r="O6713" s="2124"/>
      <c r="P6713" s="2124"/>
      <c r="Q6713" s="2124">
        <f t="shared" si="357"/>
        <v>0</v>
      </c>
      <c r="R6713" s="2425"/>
    </row>
    <row r="6714" spans="3:18" ht="14.25" customHeight="1">
      <c r="C6714" s="1573">
        <v>13</v>
      </c>
      <c r="D6714" s="1969" t="s">
        <v>2122</v>
      </c>
      <c r="E6714" s="1574">
        <v>10</v>
      </c>
      <c r="F6714" s="1575" t="s">
        <v>508</v>
      </c>
      <c r="G6714" s="1725">
        <v>1</v>
      </c>
      <c r="H6714" s="1575">
        <v>2006</v>
      </c>
      <c r="I6714" s="1577">
        <v>417.97500000000002</v>
      </c>
      <c r="J6714" s="1575">
        <f t="shared" si="354"/>
        <v>100</v>
      </c>
      <c r="K6714" s="1577">
        <f t="shared" si="355"/>
        <v>0</v>
      </c>
      <c r="L6714" s="1575"/>
      <c r="M6714" s="1575"/>
      <c r="N6714" s="1578">
        <f t="shared" si="356"/>
        <v>0</v>
      </c>
      <c r="O6714" s="2124"/>
      <c r="P6714" s="2124"/>
      <c r="Q6714" s="2124">
        <f t="shared" si="357"/>
        <v>0</v>
      </c>
      <c r="R6714" s="2425"/>
    </row>
    <row r="6715" spans="3:18" ht="14.25" customHeight="1">
      <c r="C6715" s="1573">
        <v>14</v>
      </c>
      <c r="D6715" s="1969" t="s">
        <v>2130</v>
      </c>
      <c r="E6715" s="1574">
        <v>10</v>
      </c>
      <c r="F6715" s="1575" t="s">
        <v>508</v>
      </c>
      <c r="G6715" s="1725">
        <v>2</v>
      </c>
      <c r="H6715" s="1575">
        <v>2006</v>
      </c>
      <c r="I6715" s="1577">
        <v>582.13800000000003</v>
      </c>
      <c r="J6715" s="1575">
        <f t="shared" si="354"/>
        <v>100</v>
      </c>
      <c r="K6715" s="1577">
        <f t="shared" si="355"/>
        <v>0</v>
      </c>
      <c r="L6715" s="1575"/>
      <c r="M6715" s="1575"/>
      <c r="N6715" s="1578">
        <f t="shared" si="356"/>
        <v>0</v>
      </c>
      <c r="O6715" s="2124"/>
      <c r="P6715" s="2124"/>
      <c r="Q6715" s="2124">
        <f t="shared" si="357"/>
        <v>0</v>
      </c>
      <c r="R6715" s="2425"/>
    </row>
    <row r="6716" spans="3:18" ht="14.25" customHeight="1">
      <c r="C6716" s="1573">
        <v>15</v>
      </c>
      <c r="D6716" s="1969" t="s">
        <v>2926</v>
      </c>
      <c r="E6716" s="1574">
        <v>10</v>
      </c>
      <c r="F6716" s="1575" t="s">
        <v>508</v>
      </c>
      <c r="G6716" s="1725">
        <v>8</v>
      </c>
      <c r="H6716" s="1575">
        <v>2006</v>
      </c>
      <c r="I6716" s="1577">
        <v>333.024</v>
      </c>
      <c r="J6716" s="1575">
        <f t="shared" si="354"/>
        <v>100</v>
      </c>
      <c r="K6716" s="1577">
        <f t="shared" si="355"/>
        <v>0</v>
      </c>
      <c r="L6716" s="1575"/>
      <c r="M6716" s="1575"/>
      <c r="N6716" s="1578">
        <f t="shared" si="356"/>
        <v>0</v>
      </c>
      <c r="O6716" s="2124"/>
      <c r="P6716" s="2124"/>
      <c r="Q6716" s="2124">
        <f t="shared" si="357"/>
        <v>0</v>
      </c>
      <c r="R6716" s="2425"/>
    </row>
    <row r="6717" spans="3:18" ht="14.25" customHeight="1">
      <c r="C6717" s="1573">
        <v>16</v>
      </c>
      <c r="D6717" s="1969" t="s">
        <v>7618</v>
      </c>
      <c r="E6717" s="1574">
        <v>10</v>
      </c>
      <c r="F6717" s="1575" t="s">
        <v>508</v>
      </c>
      <c r="G6717" s="1725">
        <v>20</v>
      </c>
      <c r="H6717" s="1575">
        <v>2006</v>
      </c>
      <c r="I6717" s="1577">
        <v>899.2</v>
      </c>
      <c r="J6717" s="1575">
        <f t="shared" si="354"/>
        <v>100</v>
      </c>
      <c r="K6717" s="1577">
        <f t="shared" si="355"/>
        <v>0</v>
      </c>
      <c r="L6717" s="1575"/>
      <c r="M6717" s="1575"/>
      <c r="N6717" s="1578">
        <f t="shared" si="356"/>
        <v>0</v>
      </c>
      <c r="O6717" s="2124"/>
      <c r="P6717" s="2124"/>
      <c r="Q6717" s="2124">
        <f t="shared" si="357"/>
        <v>0</v>
      </c>
      <c r="R6717" s="2425"/>
    </row>
    <row r="6718" spans="3:18" ht="14.25" customHeight="1">
      <c r="C6718" s="1573">
        <v>17</v>
      </c>
      <c r="D6718" s="1969" t="s">
        <v>2906</v>
      </c>
      <c r="E6718" s="1574">
        <v>10</v>
      </c>
      <c r="F6718" s="1575" t="s">
        <v>508</v>
      </c>
      <c r="G6718" s="1725">
        <v>29</v>
      </c>
      <c r="H6718" s="1575">
        <v>2006</v>
      </c>
      <c r="I6718" s="1577">
        <v>2092.89201</v>
      </c>
      <c r="J6718" s="1575">
        <f t="shared" si="354"/>
        <v>100</v>
      </c>
      <c r="K6718" s="1577">
        <f t="shared" si="355"/>
        <v>0</v>
      </c>
      <c r="L6718" s="1575"/>
      <c r="M6718" s="1575"/>
      <c r="N6718" s="1578">
        <f t="shared" si="356"/>
        <v>0</v>
      </c>
      <c r="O6718" s="2124"/>
      <c r="P6718" s="2124"/>
      <c r="Q6718" s="2124">
        <f t="shared" si="357"/>
        <v>0</v>
      </c>
      <c r="R6718" s="2425"/>
    </row>
    <row r="6719" spans="3:18" ht="14.25" customHeight="1">
      <c r="C6719" s="1573">
        <v>18</v>
      </c>
      <c r="D6719" s="1969" t="s">
        <v>7619</v>
      </c>
      <c r="E6719" s="1574">
        <v>10</v>
      </c>
      <c r="F6719" s="1575" t="s">
        <v>508</v>
      </c>
      <c r="G6719" s="1725">
        <v>1</v>
      </c>
      <c r="H6719" s="1575">
        <v>2006</v>
      </c>
      <c r="I6719" s="1577">
        <v>271.80599999999998</v>
      </c>
      <c r="J6719" s="1575">
        <f t="shared" si="354"/>
        <v>100</v>
      </c>
      <c r="K6719" s="1577">
        <f t="shared" si="355"/>
        <v>0</v>
      </c>
      <c r="L6719" s="1575"/>
      <c r="M6719" s="1575"/>
      <c r="N6719" s="1578">
        <f t="shared" si="356"/>
        <v>0</v>
      </c>
      <c r="O6719" s="2124"/>
      <c r="P6719" s="2124"/>
      <c r="Q6719" s="2124">
        <f t="shared" si="357"/>
        <v>0</v>
      </c>
      <c r="R6719" s="2425"/>
    </row>
    <row r="6720" spans="3:18" ht="14.25" customHeight="1">
      <c r="C6720" s="1573">
        <v>19</v>
      </c>
      <c r="D6720" s="1969" t="s">
        <v>2908</v>
      </c>
      <c r="E6720" s="1574">
        <v>10</v>
      </c>
      <c r="F6720" s="1575" t="s">
        <v>508</v>
      </c>
      <c r="G6720" s="1725">
        <v>6</v>
      </c>
      <c r="H6720" s="1575">
        <v>2006</v>
      </c>
      <c r="I6720" s="1577">
        <v>831</v>
      </c>
      <c r="J6720" s="1575">
        <f t="shared" si="354"/>
        <v>100</v>
      </c>
      <c r="K6720" s="1577">
        <f t="shared" si="355"/>
        <v>0</v>
      </c>
      <c r="L6720" s="1575"/>
      <c r="M6720" s="1575"/>
      <c r="N6720" s="1578">
        <f t="shared" si="356"/>
        <v>0</v>
      </c>
      <c r="O6720" s="2124"/>
      <c r="P6720" s="2124"/>
      <c r="Q6720" s="2124">
        <f t="shared" si="357"/>
        <v>0</v>
      </c>
      <c r="R6720" s="2425"/>
    </row>
    <row r="6721" spans="3:18" ht="14.25" customHeight="1">
      <c r="C6721" s="1573">
        <v>20</v>
      </c>
      <c r="D6721" s="1969" t="s">
        <v>7620</v>
      </c>
      <c r="E6721" s="1574">
        <v>10</v>
      </c>
      <c r="F6721" s="1575" t="s">
        <v>508</v>
      </c>
      <c r="G6721" s="1725">
        <v>17</v>
      </c>
      <c r="H6721" s="1575">
        <v>2006</v>
      </c>
      <c r="I6721" s="1577">
        <v>2034.424</v>
      </c>
      <c r="J6721" s="1575">
        <f t="shared" si="354"/>
        <v>100</v>
      </c>
      <c r="K6721" s="1577">
        <f t="shared" si="355"/>
        <v>0</v>
      </c>
      <c r="L6721" s="1575"/>
      <c r="M6721" s="1575"/>
      <c r="N6721" s="1578">
        <f t="shared" si="356"/>
        <v>0</v>
      </c>
      <c r="O6721" s="2124"/>
      <c r="P6721" s="2124"/>
      <c r="Q6721" s="2124">
        <f t="shared" si="357"/>
        <v>0</v>
      </c>
      <c r="R6721" s="2425"/>
    </row>
    <row r="6722" spans="3:18" ht="14.25" customHeight="1">
      <c r="C6722" s="1573">
        <v>21</v>
      </c>
      <c r="D6722" s="1969" t="s">
        <v>7621</v>
      </c>
      <c r="E6722" s="1574">
        <v>10</v>
      </c>
      <c r="F6722" s="1575" t="s">
        <v>508</v>
      </c>
      <c r="G6722" s="1725">
        <v>18</v>
      </c>
      <c r="H6722" s="1575">
        <v>2006</v>
      </c>
      <c r="I6722" s="1577">
        <v>2694.2759999999998</v>
      </c>
      <c r="J6722" s="1575">
        <f t="shared" si="354"/>
        <v>100</v>
      </c>
      <c r="K6722" s="1577">
        <f t="shared" si="355"/>
        <v>0</v>
      </c>
      <c r="L6722" s="1575"/>
      <c r="M6722" s="1575"/>
      <c r="N6722" s="1578">
        <f t="shared" si="356"/>
        <v>0</v>
      </c>
      <c r="O6722" s="2124"/>
      <c r="P6722" s="2124"/>
      <c r="Q6722" s="2124">
        <f t="shared" si="357"/>
        <v>0</v>
      </c>
      <c r="R6722" s="2425"/>
    </row>
    <row r="6723" spans="3:18" ht="14.25" customHeight="1">
      <c r="C6723" s="1573">
        <v>22</v>
      </c>
      <c r="D6723" s="1969" t="s">
        <v>7622</v>
      </c>
      <c r="E6723" s="1574">
        <v>10</v>
      </c>
      <c r="F6723" s="1575" t="s">
        <v>508</v>
      </c>
      <c r="G6723" s="1725">
        <v>16</v>
      </c>
      <c r="H6723" s="1575">
        <v>2006</v>
      </c>
      <c r="I6723" s="1577">
        <v>3126.1280000000002</v>
      </c>
      <c r="J6723" s="1575">
        <f t="shared" si="354"/>
        <v>100</v>
      </c>
      <c r="K6723" s="1577">
        <f t="shared" si="355"/>
        <v>0</v>
      </c>
      <c r="L6723" s="1575"/>
      <c r="M6723" s="1575"/>
      <c r="N6723" s="1578">
        <f t="shared" si="356"/>
        <v>0</v>
      </c>
      <c r="O6723" s="2124"/>
      <c r="P6723" s="2124"/>
      <c r="Q6723" s="2124">
        <f t="shared" si="357"/>
        <v>0</v>
      </c>
      <c r="R6723" s="2425"/>
    </row>
    <row r="6724" spans="3:18" ht="14.25" customHeight="1">
      <c r="C6724" s="1573">
        <v>23</v>
      </c>
      <c r="D6724" s="1969" t="s">
        <v>2124</v>
      </c>
      <c r="E6724" s="1574">
        <v>10</v>
      </c>
      <c r="F6724" s="1575" t="s">
        <v>508</v>
      </c>
      <c r="G6724" s="1725">
        <v>8</v>
      </c>
      <c r="H6724" s="1575">
        <v>2007</v>
      </c>
      <c r="I6724" s="1577">
        <v>840</v>
      </c>
      <c r="J6724" s="1575">
        <f t="shared" si="354"/>
        <v>100</v>
      </c>
      <c r="K6724" s="1577">
        <f t="shared" si="355"/>
        <v>0</v>
      </c>
      <c r="L6724" s="1575"/>
      <c r="M6724" s="1575"/>
      <c r="N6724" s="1578">
        <f t="shared" si="356"/>
        <v>0</v>
      </c>
      <c r="O6724" s="2124"/>
      <c r="P6724" s="2124"/>
      <c r="Q6724" s="2124">
        <f t="shared" si="357"/>
        <v>0</v>
      </c>
      <c r="R6724" s="2425"/>
    </row>
    <row r="6725" spans="3:18" ht="14.25" customHeight="1">
      <c r="C6725" s="1573">
        <v>24</v>
      </c>
      <c r="D6725" s="1969" t="s">
        <v>2131</v>
      </c>
      <c r="E6725" s="1574">
        <v>10</v>
      </c>
      <c r="F6725" s="1575" t="s">
        <v>508</v>
      </c>
      <c r="G6725" s="1725">
        <v>3</v>
      </c>
      <c r="H6725" s="1575">
        <v>2008</v>
      </c>
      <c r="I6725" s="1577">
        <v>195</v>
      </c>
      <c r="J6725" s="1575">
        <f t="shared" si="354"/>
        <v>100</v>
      </c>
      <c r="K6725" s="1577">
        <f t="shared" si="355"/>
        <v>0</v>
      </c>
      <c r="L6725" s="1575"/>
      <c r="M6725" s="1575"/>
      <c r="N6725" s="1578">
        <f t="shared" si="356"/>
        <v>0</v>
      </c>
      <c r="O6725" s="2124"/>
      <c r="P6725" s="2124"/>
      <c r="Q6725" s="2124">
        <f t="shared" si="357"/>
        <v>0</v>
      </c>
      <c r="R6725" s="2425"/>
    </row>
    <row r="6726" spans="3:18" ht="14.25" customHeight="1">
      <c r="C6726" s="1573">
        <v>25</v>
      </c>
      <c r="D6726" s="1969" t="s">
        <v>2131</v>
      </c>
      <c r="E6726" s="1574">
        <v>10</v>
      </c>
      <c r="F6726" s="1575" t="s">
        <v>508</v>
      </c>
      <c r="G6726" s="1725">
        <v>2</v>
      </c>
      <c r="H6726" s="1575">
        <v>2008</v>
      </c>
      <c r="I6726" s="1577">
        <v>220</v>
      </c>
      <c r="J6726" s="1575">
        <f t="shared" si="354"/>
        <v>100</v>
      </c>
      <c r="K6726" s="1577">
        <f t="shared" si="355"/>
        <v>0</v>
      </c>
      <c r="L6726" s="1575"/>
      <c r="M6726" s="1575"/>
      <c r="N6726" s="1578">
        <f t="shared" si="356"/>
        <v>0</v>
      </c>
      <c r="O6726" s="2124"/>
      <c r="P6726" s="2124"/>
      <c r="Q6726" s="2124">
        <f t="shared" si="357"/>
        <v>0</v>
      </c>
      <c r="R6726" s="2425"/>
    </row>
    <row r="6727" spans="3:18" ht="14.25" customHeight="1">
      <c r="C6727" s="1573">
        <v>26</v>
      </c>
      <c r="D6727" s="1969" t="s">
        <v>2132</v>
      </c>
      <c r="E6727" s="1574">
        <v>10</v>
      </c>
      <c r="F6727" s="1575" t="s">
        <v>508</v>
      </c>
      <c r="G6727" s="1725">
        <v>1</v>
      </c>
      <c r="H6727" s="1575">
        <v>2008</v>
      </c>
      <c r="I6727" s="1577">
        <v>35</v>
      </c>
      <c r="J6727" s="1575">
        <f t="shared" si="354"/>
        <v>100</v>
      </c>
      <c r="K6727" s="1577">
        <f t="shared" si="355"/>
        <v>0</v>
      </c>
      <c r="L6727" s="1575"/>
      <c r="M6727" s="1575"/>
      <c r="N6727" s="1578">
        <f t="shared" si="356"/>
        <v>0</v>
      </c>
      <c r="O6727" s="2124"/>
      <c r="P6727" s="2124"/>
      <c r="Q6727" s="2124">
        <f t="shared" si="357"/>
        <v>0</v>
      </c>
      <c r="R6727" s="2425"/>
    </row>
    <row r="6728" spans="3:18" ht="14.25" customHeight="1">
      <c r="C6728" s="1573">
        <v>27</v>
      </c>
      <c r="D6728" s="1969" t="s">
        <v>2131</v>
      </c>
      <c r="E6728" s="1574">
        <v>10</v>
      </c>
      <c r="F6728" s="1575" t="s">
        <v>508</v>
      </c>
      <c r="G6728" s="1725">
        <v>2</v>
      </c>
      <c r="H6728" s="1575">
        <v>2008</v>
      </c>
      <c r="I6728" s="1577">
        <v>158</v>
      </c>
      <c r="J6728" s="1575">
        <f t="shared" si="354"/>
        <v>100</v>
      </c>
      <c r="K6728" s="1577">
        <f t="shared" si="355"/>
        <v>0</v>
      </c>
      <c r="L6728" s="1575"/>
      <c r="M6728" s="1575"/>
      <c r="N6728" s="1578">
        <f t="shared" si="356"/>
        <v>0</v>
      </c>
      <c r="O6728" s="2124"/>
      <c r="P6728" s="2124"/>
      <c r="Q6728" s="2124">
        <f t="shared" si="357"/>
        <v>0</v>
      </c>
      <c r="R6728" s="2425"/>
    </row>
    <row r="6729" spans="3:18" ht="14.25" customHeight="1">
      <c r="C6729" s="1573">
        <v>28</v>
      </c>
      <c r="D6729" s="1969" t="s">
        <v>2695</v>
      </c>
      <c r="E6729" s="1574">
        <v>10</v>
      </c>
      <c r="F6729" s="1575" t="s">
        <v>508</v>
      </c>
      <c r="G6729" s="1725">
        <v>4</v>
      </c>
      <c r="H6729" s="1575">
        <v>2008</v>
      </c>
      <c r="I6729" s="1577">
        <v>520</v>
      </c>
      <c r="J6729" s="1575">
        <f t="shared" si="354"/>
        <v>100</v>
      </c>
      <c r="K6729" s="1577">
        <f t="shared" si="355"/>
        <v>0</v>
      </c>
      <c r="L6729" s="1575"/>
      <c r="M6729" s="1575"/>
      <c r="N6729" s="1578">
        <f t="shared" si="356"/>
        <v>0</v>
      </c>
      <c r="O6729" s="2124"/>
      <c r="P6729" s="2124"/>
      <c r="Q6729" s="2124">
        <f t="shared" si="357"/>
        <v>0</v>
      </c>
      <c r="R6729" s="2425"/>
    </row>
    <row r="6730" spans="3:18" ht="14.25" customHeight="1">
      <c r="C6730" s="1573">
        <v>29</v>
      </c>
      <c r="D6730" s="1969" t="s">
        <v>2918</v>
      </c>
      <c r="E6730" s="1574">
        <v>10</v>
      </c>
      <c r="F6730" s="1575" t="s">
        <v>508</v>
      </c>
      <c r="G6730" s="1725">
        <v>4</v>
      </c>
      <c r="H6730" s="1575">
        <v>2008</v>
      </c>
      <c r="I6730" s="1577">
        <v>700.71199999999999</v>
      </c>
      <c r="J6730" s="1575">
        <f t="shared" si="354"/>
        <v>100</v>
      </c>
      <c r="K6730" s="1577">
        <f t="shared" si="355"/>
        <v>0</v>
      </c>
      <c r="L6730" s="1575"/>
      <c r="M6730" s="1575"/>
      <c r="N6730" s="1578">
        <f t="shared" si="356"/>
        <v>0</v>
      </c>
      <c r="O6730" s="2124"/>
      <c r="P6730" s="2124"/>
      <c r="Q6730" s="2124">
        <f t="shared" si="357"/>
        <v>0</v>
      </c>
      <c r="R6730" s="2425"/>
    </row>
    <row r="6731" spans="3:18" ht="14.25" customHeight="1">
      <c r="C6731" s="1573">
        <v>30</v>
      </c>
      <c r="D6731" s="1969" t="s">
        <v>2158</v>
      </c>
      <c r="E6731" s="1574">
        <v>10</v>
      </c>
      <c r="F6731" s="1575" t="s">
        <v>508</v>
      </c>
      <c r="G6731" s="1725">
        <v>6</v>
      </c>
      <c r="H6731" s="1575">
        <v>2008</v>
      </c>
      <c r="I6731" s="1577">
        <v>838.14599999999996</v>
      </c>
      <c r="J6731" s="1575">
        <f t="shared" si="354"/>
        <v>100</v>
      </c>
      <c r="K6731" s="1577">
        <f t="shared" si="355"/>
        <v>0</v>
      </c>
      <c r="L6731" s="1575"/>
      <c r="M6731" s="1575"/>
      <c r="N6731" s="1578">
        <f t="shared" si="356"/>
        <v>0</v>
      </c>
      <c r="O6731" s="2124"/>
      <c r="P6731" s="2124"/>
      <c r="Q6731" s="2124">
        <f t="shared" si="357"/>
        <v>0</v>
      </c>
      <c r="R6731" s="2425"/>
    </row>
    <row r="6732" spans="3:18" ht="14.25" customHeight="1">
      <c r="C6732" s="1573">
        <v>31</v>
      </c>
      <c r="D6732" s="1969" t="s">
        <v>2159</v>
      </c>
      <c r="E6732" s="1574">
        <v>10</v>
      </c>
      <c r="F6732" s="1575" t="s">
        <v>508</v>
      </c>
      <c r="G6732" s="1725">
        <v>6</v>
      </c>
      <c r="H6732" s="1575">
        <v>2008</v>
      </c>
      <c r="I6732" s="1577">
        <v>1087.69398</v>
      </c>
      <c r="J6732" s="1575">
        <f t="shared" si="354"/>
        <v>100</v>
      </c>
      <c r="K6732" s="1577">
        <f t="shared" si="355"/>
        <v>0</v>
      </c>
      <c r="L6732" s="1575"/>
      <c r="M6732" s="1575"/>
      <c r="N6732" s="1578">
        <f t="shared" si="356"/>
        <v>0</v>
      </c>
      <c r="O6732" s="2124"/>
      <c r="P6732" s="2124"/>
      <c r="Q6732" s="2124">
        <f t="shared" si="357"/>
        <v>0</v>
      </c>
      <c r="R6732" s="2425"/>
    </row>
    <row r="6733" spans="3:18" ht="14.25" customHeight="1">
      <c r="C6733" s="1573">
        <v>32</v>
      </c>
      <c r="D6733" s="1969" t="s">
        <v>2696</v>
      </c>
      <c r="E6733" s="1574">
        <v>10</v>
      </c>
      <c r="F6733" s="1575" t="s">
        <v>508</v>
      </c>
      <c r="G6733" s="1725">
        <v>4</v>
      </c>
      <c r="H6733" s="1575">
        <v>2008</v>
      </c>
      <c r="I6733" s="1577">
        <v>955.1</v>
      </c>
      <c r="J6733" s="1575">
        <f t="shared" ref="J6733:J6796" si="358">IF(($J$14-H6733)*J$4380&gt;100,100,($J$14-H6733)*J$4380)</f>
        <v>100</v>
      </c>
      <c r="K6733" s="1577">
        <f t="shared" ref="K6733:K6796" si="359">IF(J6733=100,0,I6733-I6733*J6733%)</f>
        <v>0</v>
      </c>
      <c r="L6733" s="1575"/>
      <c r="M6733" s="1575"/>
      <c r="N6733" s="1578">
        <f t="shared" ref="N6733:N6796" si="360">+L6733*M6733</f>
        <v>0</v>
      </c>
      <c r="O6733" s="2124"/>
      <c r="P6733" s="2124"/>
      <c r="Q6733" s="2124">
        <f t="shared" ref="Q6733:Q6796" si="361">+O6733*P6733</f>
        <v>0</v>
      </c>
      <c r="R6733" s="2425"/>
    </row>
    <row r="6734" spans="3:18" ht="14.25" customHeight="1">
      <c r="C6734" s="1573">
        <v>33</v>
      </c>
      <c r="D6734" s="1969" t="s">
        <v>2928</v>
      </c>
      <c r="E6734" s="1574">
        <v>10</v>
      </c>
      <c r="F6734" s="1575" t="s">
        <v>508</v>
      </c>
      <c r="G6734" s="1725">
        <v>6</v>
      </c>
      <c r="H6734" s="1575">
        <v>2008</v>
      </c>
      <c r="I6734" s="1577">
        <v>1288.5119999999999</v>
      </c>
      <c r="J6734" s="1575">
        <f t="shared" si="358"/>
        <v>100</v>
      </c>
      <c r="K6734" s="1577">
        <f t="shared" si="359"/>
        <v>0</v>
      </c>
      <c r="L6734" s="1575"/>
      <c r="M6734" s="1575"/>
      <c r="N6734" s="1578">
        <f t="shared" si="360"/>
        <v>0</v>
      </c>
      <c r="O6734" s="2124"/>
      <c r="P6734" s="2124"/>
      <c r="Q6734" s="2124">
        <f t="shared" si="361"/>
        <v>0</v>
      </c>
      <c r="R6734" s="2425"/>
    </row>
    <row r="6735" spans="3:18" ht="14.25" customHeight="1">
      <c r="C6735" s="1573">
        <v>34</v>
      </c>
      <c r="D6735" s="1969" t="s">
        <v>2134</v>
      </c>
      <c r="E6735" s="1574">
        <v>10</v>
      </c>
      <c r="F6735" s="1575" t="s">
        <v>508</v>
      </c>
      <c r="G6735" s="1725">
        <v>19</v>
      </c>
      <c r="H6735" s="1575">
        <v>2008</v>
      </c>
      <c r="I6735" s="1577">
        <v>643.39301</v>
      </c>
      <c r="J6735" s="1575">
        <f t="shared" si="358"/>
        <v>100</v>
      </c>
      <c r="K6735" s="1577">
        <f t="shared" si="359"/>
        <v>0</v>
      </c>
      <c r="L6735" s="1575"/>
      <c r="M6735" s="1575"/>
      <c r="N6735" s="1578">
        <f t="shared" si="360"/>
        <v>0</v>
      </c>
      <c r="O6735" s="2124"/>
      <c r="P6735" s="2124"/>
      <c r="Q6735" s="2124">
        <f t="shared" si="361"/>
        <v>0</v>
      </c>
      <c r="R6735" s="2425"/>
    </row>
    <row r="6736" spans="3:18" ht="14.25" customHeight="1">
      <c r="C6736" s="1573">
        <v>35</v>
      </c>
      <c r="D6736" s="1969" t="s">
        <v>2113</v>
      </c>
      <c r="E6736" s="1574">
        <v>10</v>
      </c>
      <c r="F6736" s="1575" t="s">
        <v>508</v>
      </c>
      <c r="G6736" s="1725">
        <v>1</v>
      </c>
      <c r="H6736" s="1575">
        <v>2008</v>
      </c>
      <c r="I6736" s="1577">
        <v>176.33592000000002</v>
      </c>
      <c r="J6736" s="1575">
        <f t="shared" si="358"/>
        <v>100</v>
      </c>
      <c r="K6736" s="1577">
        <f t="shared" si="359"/>
        <v>0</v>
      </c>
      <c r="L6736" s="1575"/>
      <c r="M6736" s="1575"/>
      <c r="N6736" s="1578">
        <f t="shared" si="360"/>
        <v>0</v>
      </c>
      <c r="O6736" s="2124"/>
      <c r="P6736" s="2124"/>
      <c r="Q6736" s="2124">
        <f t="shared" si="361"/>
        <v>0</v>
      </c>
      <c r="R6736" s="2425"/>
    </row>
    <row r="6737" spans="3:18" ht="14.25" customHeight="1">
      <c r="C6737" s="1573">
        <v>36</v>
      </c>
      <c r="D6737" s="1969" t="s">
        <v>2135</v>
      </c>
      <c r="E6737" s="1574">
        <v>10</v>
      </c>
      <c r="F6737" s="1575" t="s">
        <v>508</v>
      </c>
      <c r="G6737" s="1725">
        <v>1</v>
      </c>
      <c r="H6737" s="1575">
        <v>2008</v>
      </c>
      <c r="I6737" s="1577">
        <v>75.572539999999989</v>
      </c>
      <c r="J6737" s="1575">
        <f t="shared" si="358"/>
        <v>100</v>
      </c>
      <c r="K6737" s="1577">
        <f t="shared" si="359"/>
        <v>0</v>
      </c>
      <c r="L6737" s="1575"/>
      <c r="M6737" s="1575"/>
      <c r="N6737" s="1578">
        <f t="shared" si="360"/>
        <v>0</v>
      </c>
      <c r="O6737" s="2124"/>
      <c r="P6737" s="2124"/>
      <c r="Q6737" s="2124">
        <f t="shared" si="361"/>
        <v>0</v>
      </c>
      <c r="R6737" s="2425"/>
    </row>
    <row r="6738" spans="3:18" ht="14.25" customHeight="1">
      <c r="C6738" s="1573">
        <v>37</v>
      </c>
      <c r="D6738" s="1969" t="s">
        <v>2136</v>
      </c>
      <c r="E6738" s="1574">
        <v>10</v>
      </c>
      <c r="F6738" s="1575" t="s">
        <v>508</v>
      </c>
      <c r="G6738" s="1725">
        <v>1</v>
      </c>
      <c r="H6738" s="1575">
        <v>2008</v>
      </c>
      <c r="I6738" s="1577">
        <v>75.572539999999989</v>
      </c>
      <c r="J6738" s="1575">
        <f t="shared" si="358"/>
        <v>100</v>
      </c>
      <c r="K6738" s="1577">
        <f t="shared" si="359"/>
        <v>0</v>
      </c>
      <c r="L6738" s="1575"/>
      <c r="M6738" s="1575"/>
      <c r="N6738" s="1578">
        <f t="shared" si="360"/>
        <v>0</v>
      </c>
      <c r="O6738" s="2124"/>
      <c r="P6738" s="2124"/>
      <c r="Q6738" s="2124">
        <f t="shared" si="361"/>
        <v>0</v>
      </c>
      <c r="R6738" s="2425"/>
    </row>
    <row r="6739" spans="3:18" ht="14.25" customHeight="1">
      <c r="C6739" s="1573">
        <v>38</v>
      </c>
      <c r="D6739" s="1969" t="s">
        <v>2137</v>
      </c>
      <c r="E6739" s="1574">
        <v>10</v>
      </c>
      <c r="F6739" s="1575" t="s">
        <v>508</v>
      </c>
      <c r="G6739" s="1725">
        <v>1</v>
      </c>
      <c r="H6739" s="1575">
        <v>2008</v>
      </c>
      <c r="I6739" s="1577">
        <v>98.874070000000003</v>
      </c>
      <c r="J6739" s="1575">
        <f t="shared" si="358"/>
        <v>100</v>
      </c>
      <c r="K6739" s="1577">
        <f t="shared" si="359"/>
        <v>0</v>
      </c>
      <c r="L6739" s="1575"/>
      <c r="M6739" s="1575"/>
      <c r="N6739" s="1578">
        <f t="shared" si="360"/>
        <v>0</v>
      </c>
      <c r="O6739" s="2124"/>
      <c r="P6739" s="2124"/>
      <c r="Q6739" s="2124">
        <f t="shared" si="361"/>
        <v>0</v>
      </c>
      <c r="R6739" s="2425"/>
    </row>
    <row r="6740" spans="3:18" ht="14.25" customHeight="1">
      <c r="C6740" s="1573">
        <v>39</v>
      </c>
      <c r="D6740" s="1969" t="s">
        <v>2138</v>
      </c>
      <c r="E6740" s="1574">
        <v>10</v>
      </c>
      <c r="F6740" s="1575" t="s">
        <v>508</v>
      </c>
      <c r="G6740" s="1725">
        <v>10</v>
      </c>
      <c r="H6740" s="1575">
        <v>2008</v>
      </c>
      <c r="I6740" s="1577">
        <v>661.25969999999995</v>
      </c>
      <c r="J6740" s="1575">
        <f t="shared" si="358"/>
        <v>100</v>
      </c>
      <c r="K6740" s="1577">
        <f t="shared" si="359"/>
        <v>0</v>
      </c>
      <c r="L6740" s="1575"/>
      <c r="M6740" s="1575"/>
      <c r="N6740" s="1578">
        <f t="shared" si="360"/>
        <v>0</v>
      </c>
      <c r="O6740" s="2124"/>
      <c r="P6740" s="2124"/>
      <c r="Q6740" s="2124">
        <f t="shared" si="361"/>
        <v>0</v>
      </c>
      <c r="R6740" s="2425"/>
    </row>
    <row r="6741" spans="3:18" ht="14.25" customHeight="1">
      <c r="C6741" s="1573">
        <v>40</v>
      </c>
      <c r="D6741" s="1969" t="s">
        <v>2139</v>
      </c>
      <c r="E6741" s="1574">
        <v>10</v>
      </c>
      <c r="F6741" s="1575" t="s">
        <v>508</v>
      </c>
      <c r="G6741" s="1725">
        <v>11</v>
      </c>
      <c r="H6741" s="1575">
        <v>2008</v>
      </c>
      <c r="I6741" s="1577">
        <v>725.09964999999988</v>
      </c>
      <c r="J6741" s="1575">
        <f t="shared" si="358"/>
        <v>100</v>
      </c>
      <c r="K6741" s="1577">
        <f t="shared" si="359"/>
        <v>0</v>
      </c>
      <c r="L6741" s="1575"/>
      <c r="M6741" s="1575"/>
      <c r="N6741" s="1578">
        <f t="shared" si="360"/>
        <v>0</v>
      </c>
      <c r="O6741" s="2124"/>
      <c r="P6741" s="2124"/>
      <c r="Q6741" s="2124">
        <f t="shared" si="361"/>
        <v>0</v>
      </c>
      <c r="R6741" s="2425"/>
    </row>
    <row r="6742" spans="3:18" ht="14.25" customHeight="1">
      <c r="C6742" s="1573">
        <v>41</v>
      </c>
      <c r="D6742" s="1969" t="s">
        <v>2140</v>
      </c>
      <c r="E6742" s="1574">
        <v>10</v>
      </c>
      <c r="F6742" s="1575" t="s">
        <v>508</v>
      </c>
      <c r="G6742" s="1725">
        <v>1</v>
      </c>
      <c r="H6742" s="1575">
        <v>2008</v>
      </c>
      <c r="I6742" s="1577">
        <v>185.63607999999999</v>
      </c>
      <c r="J6742" s="1575">
        <f t="shared" si="358"/>
        <v>100</v>
      </c>
      <c r="K6742" s="1577">
        <f t="shared" si="359"/>
        <v>0</v>
      </c>
      <c r="L6742" s="1575"/>
      <c r="M6742" s="1575"/>
      <c r="N6742" s="1578">
        <f t="shared" si="360"/>
        <v>0</v>
      </c>
      <c r="O6742" s="2124"/>
      <c r="P6742" s="2124"/>
      <c r="Q6742" s="2124">
        <f t="shared" si="361"/>
        <v>0</v>
      </c>
      <c r="R6742" s="2425"/>
    </row>
    <row r="6743" spans="3:18" ht="14.25" customHeight="1">
      <c r="C6743" s="1573">
        <v>42</v>
      </c>
      <c r="D6743" s="1969" t="s">
        <v>2438</v>
      </c>
      <c r="E6743" s="1574">
        <v>10</v>
      </c>
      <c r="F6743" s="1575" t="s">
        <v>508</v>
      </c>
      <c r="G6743" s="1725">
        <v>2</v>
      </c>
      <c r="H6743" s="1575">
        <v>2008</v>
      </c>
      <c r="I6743" s="1577">
        <v>466.03064000000001</v>
      </c>
      <c r="J6743" s="1575">
        <f t="shared" si="358"/>
        <v>100</v>
      </c>
      <c r="K6743" s="1577">
        <f t="shared" si="359"/>
        <v>0</v>
      </c>
      <c r="L6743" s="1575"/>
      <c r="M6743" s="1575"/>
      <c r="N6743" s="1578">
        <f t="shared" si="360"/>
        <v>0</v>
      </c>
      <c r="O6743" s="2124"/>
      <c r="P6743" s="2124"/>
      <c r="Q6743" s="2124">
        <f t="shared" si="361"/>
        <v>0</v>
      </c>
      <c r="R6743" s="2425"/>
    </row>
    <row r="6744" spans="3:18" ht="14.25" customHeight="1">
      <c r="C6744" s="1573">
        <v>43</v>
      </c>
      <c r="D6744" s="1969" t="s">
        <v>2669</v>
      </c>
      <c r="E6744" s="1574">
        <v>10</v>
      </c>
      <c r="F6744" s="1575" t="s">
        <v>508</v>
      </c>
      <c r="G6744" s="1725">
        <v>8</v>
      </c>
      <c r="H6744" s="1575">
        <v>2008</v>
      </c>
      <c r="I6744" s="1577">
        <v>513.89328</v>
      </c>
      <c r="J6744" s="1575">
        <f t="shared" si="358"/>
        <v>100</v>
      </c>
      <c r="K6744" s="1577">
        <f t="shared" si="359"/>
        <v>0</v>
      </c>
      <c r="L6744" s="1575"/>
      <c r="M6744" s="1575"/>
      <c r="N6744" s="1578">
        <f t="shared" si="360"/>
        <v>0</v>
      </c>
      <c r="O6744" s="2124"/>
      <c r="P6744" s="2124"/>
      <c r="Q6744" s="2124">
        <f t="shared" si="361"/>
        <v>0</v>
      </c>
      <c r="R6744" s="2425"/>
    </row>
    <row r="6745" spans="3:18" ht="14.25" customHeight="1">
      <c r="C6745" s="1573">
        <v>44</v>
      </c>
      <c r="D6745" s="1969" t="s">
        <v>2137</v>
      </c>
      <c r="E6745" s="1574">
        <v>10</v>
      </c>
      <c r="F6745" s="1575" t="s">
        <v>508</v>
      </c>
      <c r="G6745" s="1725">
        <v>2</v>
      </c>
      <c r="H6745" s="1575">
        <v>2008</v>
      </c>
      <c r="I6745" s="1577">
        <v>197.74799999999999</v>
      </c>
      <c r="J6745" s="1575">
        <f t="shared" si="358"/>
        <v>100</v>
      </c>
      <c r="K6745" s="1577">
        <f t="shared" si="359"/>
        <v>0</v>
      </c>
      <c r="L6745" s="1575"/>
      <c r="M6745" s="1575"/>
      <c r="N6745" s="1578">
        <f t="shared" si="360"/>
        <v>0</v>
      </c>
      <c r="O6745" s="2124"/>
      <c r="P6745" s="2124"/>
      <c r="Q6745" s="2124">
        <f t="shared" si="361"/>
        <v>0</v>
      </c>
      <c r="R6745" s="2425"/>
    </row>
    <row r="6746" spans="3:18" ht="14.25" customHeight="1">
      <c r="C6746" s="1573">
        <v>45</v>
      </c>
      <c r="D6746" s="1969" t="s">
        <v>2138</v>
      </c>
      <c r="E6746" s="1574">
        <v>10</v>
      </c>
      <c r="F6746" s="1575" t="s">
        <v>508</v>
      </c>
      <c r="G6746" s="1725">
        <v>3</v>
      </c>
      <c r="H6746" s="1575">
        <v>2008</v>
      </c>
      <c r="I6746" s="1577">
        <v>198.37799999999999</v>
      </c>
      <c r="J6746" s="1575">
        <f t="shared" si="358"/>
        <v>100</v>
      </c>
      <c r="K6746" s="1577">
        <f t="shared" si="359"/>
        <v>0</v>
      </c>
      <c r="L6746" s="1575"/>
      <c r="M6746" s="1575"/>
      <c r="N6746" s="1578">
        <f t="shared" si="360"/>
        <v>0</v>
      </c>
      <c r="O6746" s="2124"/>
      <c r="P6746" s="2124"/>
      <c r="Q6746" s="2124">
        <f t="shared" si="361"/>
        <v>0</v>
      </c>
      <c r="R6746" s="2425"/>
    </row>
    <row r="6747" spans="3:18" ht="14.25" customHeight="1">
      <c r="C6747" s="1573">
        <v>46</v>
      </c>
      <c r="D6747" s="1969" t="s">
        <v>2139</v>
      </c>
      <c r="E6747" s="1574">
        <v>10</v>
      </c>
      <c r="F6747" s="1575" t="s">
        <v>508</v>
      </c>
      <c r="G6747" s="1725">
        <v>2</v>
      </c>
      <c r="H6747" s="1575">
        <v>2008</v>
      </c>
      <c r="I6747" s="1577">
        <v>131.83600000000001</v>
      </c>
      <c r="J6747" s="1575">
        <f t="shared" si="358"/>
        <v>100</v>
      </c>
      <c r="K6747" s="1577">
        <f t="shared" si="359"/>
        <v>0</v>
      </c>
      <c r="L6747" s="1575"/>
      <c r="M6747" s="1575"/>
      <c r="N6747" s="1578">
        <f t="shared" si="360"/>
        <v>0</v>
      </c>
      <c r="O6747" s="2124"/>
      <c r="P6747" s="2124"/>
      <c r="Q6747" s="2124">
        <f t="shared" si="361"/>
        <v>0</v>
      </c>
      <c r="R6747" s="2425"/>
    </row>
    <row r="6748" spans="3:18" ht="14.25" customHeight="1">
      <c r="C6748" s="1573">
        <v>47</v>
      </c>
      <c r="D6748" s="1969" t="s">
        <v>2142</v>
      </c>
      <c r="E6748" s="1574">
        <v>10</v>
      </c>
      <c r="F6748" s="1575" t="s">
        <v>508</v>
      </c>
      <c r="G6748" s="1725">
        <v>2</v>
      </c>
      <c r="H6748" s="1575">
        <v>2008</v>
      </c>
      <c r="I6748" s="1577">
        <v>167.24199999999999</v>
      </c>
      <c r="J6748" s="1575">
        <f t="shared" si="358"/>
        <v>100</v>
      </c>
      <c r="K6748" s="1577">
        <f t="shared" si="359"/>
        <v>0</v>
      </c>
      <c r="L6748" s="1575"/>
      <c r="M6748" s="1575"/>
      <c r="N6748" s="1578">
        <f t="shared" si="360"/>
        <v>0</v>
      </c>
      <c r="O6748" s="2124"/>
      <c r="P6748" s="2124"/>
      <c r="Q6748" s="2124">
        <f t="shared" si="361"/>
        <v>0</v>
      </c>
      <c r="R6748" s="2425"/>
    </row>
    <row r="6749" spans="3:18" ht="14.25" customHeight="1">
      <c r="C6749" s="1573">
        <v>48</v>
      </c>
      <c r="D6749" s="1969" t="s">
        <v>2131</v>
      </c>
      <c r="E6749" s="1574">
        <v>10</v>
      </c>
      <c r="F6749" s="1575" t="s">
        <v>508</v>
      </c>
      <c r="G6749" s="1725">
        <v>1</v>
      </c>
      <c r="H6749" s="1575">
        <v>2008</v>
      </c>
      <c r="I6749" s="1577">
        <v>233.01499999999999</v>
      </c>
      <c r="J6749" s="1575">
        <f t="shared" si="358"/>
        <v>100</v>
      </c>
      <c r="K6749" s="1577">
        <f t="shared" si="359"/>
        <v>0</v>
      </c>
      <c r="L6749" s="1575"/>
      <c r="M6749" s="1575"/>
      <c r="N6749" s="1578">
        <f t="shared" si="360"/>
        <v>0</v>
      </c>
      <c r="O6749" s="2124"/>
      <c r="P6749" s="2124"/>
      <c r="Q6749" s="2124">
        <f t="shared" si="361"/>
        <v>0</v>
      </c>
      <c r="R6749" s="2425"/>
    </row>
    <row r="6750" spans="3:18" ht="14.25" customHeight="1">
      <c r="C6750" s="1573">
        <v>49</v>
      </c>
      <c r="D6750" s="1969" t="s">
        <v>2131</v>
      </c>
      <c r="E6750" s="1574">
        <v>10</v>
      </c>
      <c r="F6750" s="1575" t="s">
        <v>508</v>
      </c>
      <c r="G6750" s="1725">
        <v>1</v>
      </c>
      <c r="H6750" s="1575">
        <v>2008</v>
      </c>
      <c r="I6750" s="1577">
        <v>110</v>
      </c>
      <c r="J6750" s="1575">
        <f t="shared" si="358"/>
        <v>100</v>
      </c>
      <c r="K6750" s="1577">
        <f t="shared" si="359"/>
        <v>0</v>
      </c>
      <c r="L6750" s="1575"/>
      <c r="M6750" s="1575"/>
      <c r="N6750" s="1578">
        <f t="shared" si="360"/>
        <v>0</v>
      </c>
      <c r="O6750" s="2124"/>
      <c r="P6750" s="2124"/>
      <c r="Q6750" s="2124">
        <f t="shared" si="361"/>
        <v>0</v>
      </c>
      <c r="R6750" s="2425"/>
    </row>
    <row r="6751" spans="3:18" ht="14.25" customHeight="1">
      <c r="C6751" s="1573">
        <v>50</v>
      </c>
      <c r="D6751" s="1969" t="s">
        <v>2130</v>
      </c>
      <c r="E6751" s="1574">
        <v>10</v>
      </c>
      <c r="F6751" s="1575" t="s">
        <v>508</v>
      </c>
      <c r="G6751" s="1725">
        <v>1</v>
      </c>
      <c r="H6751" s="1575">
        <v>2008</v>
      </c>
      <c r="I6751" s="1577">
        <v>35</v>
      </c>
      <c r="J6751" s="1575">
        <f t="shared" si="358"/>
        <v>100</v>
      </c>
      <c r="K6751" s="1577">
        <f t="shared" si="359"/>
        <v>0</v>
      </c>
      <c r="L6751" s="1575"/>
      <c r="M6751" s="1575"/>
      <c r="N6751" s="1578">
        <f t="shared" si="360"/>
        <v>0</v>
      </c>
      <c r="O6751" s="2124"/>
      <c r="P6751" s="2124"/>
      <c r="Q6751" s="2124">
        <f t="shared" si="361"/>
        <v>0</v>
      </c>
      <c r="R6751" s="2425"/>
    </row>
    <row r="6752" spans="3:18" ht="14.25" customHeight="1">
      <c r="C6752" s="1573">
        <v>51</v>
      </c>
      <c r="D6752" s="1969" t="s">
        <v>7623</v>
      </c>
      <c r="E6752" s="1574">
        <v>10</v>
      </c>
      <c r="F6752" s="1575" t="s">
        <v>508</v>
      </c>
      <c r="G6752" s="1725">
        <v>1</v>
      </c>
      <c r="H6752" s="1575">
        <v>2008</v>
      </c>
      <c r="I6752" s="1577">
        <v>100</v>
      </c>
      <c r="J6752" s="1575">
        <f t="shared" si="358"/>
        <v>100</v>
      </c>
      <c r="K6752" s="1577">
        <f t="shared" si="359"/>
        <v>0</v>
      </c>
      <c r="L6752" s="1575"/>
      <c r="M6752" s="1575"/>
      <c r="N6752" s="1578">
        <f t="shared" si="360"/>
        <v>0</v>
      </c>
      <c r="O6752" s="2124"/>
      <c r="P6752" s="2124"/>
      <c r="Q6752" s="2124">
        <f t="shared" si="361"/>
        <v>0</v>
      </c>
      <c r="R6752" s="2425"/>
    </row>
    <row r="6753" spans="3:18" ht="14.25" customHeight="1">
      <c r="C6753" s="1573">
        <v>52</v>
      </c>
      <c r="D6753" s="1969" t="s">
        <v>7624</v>
      </c>
      <c r="E6753" s="1574">
        <v>10</v>
      </c>
      <c r="F6753" s="1575" t="s">
        <v>508</v>
      </c>
      <c r="G6753" s="1725">
        <v>3</v>
      </c>
      <c r="H6753" s="1575">
        <v>2008</v>
      </c>
      <c r="I6753" s="1577">
        <v>348</v>
      </c>
      <c r="J6753" s="1575">
        <f t="shared" si="358"/>
        <v>100</v>
      </c>
      <c r="K6753" s="1577">
        <f t="shared" si="359"/>
        <v>0</v>
      </c>
      <c r="L6753" s="1575"/>
      <c r="M6753" s="1575"/>
      <c r="N6753" s="1578">
        <f t="shared" si="360"/>
        <v>0</v>
      </c>
      <c r="O6753" s="2124"/>
      <c r="P6753" s="2124"/>
      <c r="Q6753" s="2124">
        <f t="shared" si="361"/>
        <v>0</v>
      </c>
      <c r="R6753" s="2425"/>
    </row>
    <row r="6754" spans="3:18" ht="14.25" customHeight="1">
      <c r="C6754" s="1573">
        <v>53</v>
      </c>
      <c r="D6754" s="1969" t="s">
        <v>2928</v>
      </c>
      <c r="E6754" s="1574">
        <v>10</v>
      </c>
      <c r="F6754" s="1575" t="s">
        <v>508</v>
      </c>
      <c r="G6754" s="1725">
        <v>2</v>
      </c>
      <c r="H6754" s="1575">
        <v>2008</v>
      </c>
      <c r="I6754" s="1577">
        <v>429.50400000000002</v>
      </c>
      <c r="J6754" s="1575">
        <f t="shared" si="358"/>
        <v>100</v>
      </c>
      <c r="K6754" s="1577">
        <f t="shared" si="359"/>
        <v>0</v>
      </c>
      <c r="L6754" s="1575"/>
      <c r="M6754" s="1575"/>
      <c r="N6754" s="1578">
        <f t="shared" si="360"/>
        <v>0</v>
      </c>
      <c r="O6754" s="2124"/>
      <c r="P6754" s="2124"/>
      <c r="Q6754" s="2124">
        <f t="shared" si="361"/>
        <v>0</v>
      </c>
      <c r="R6754" s="2425"/>
    </row>
    <row r="6755" spans="3:18" ht="14.25" customHeight="1">
      <c r="C6755" s="1573">
        <v>54</v>
      </c>
      <c r="D6755" s="1969" t="s">
        <v>2134</v>
      </c>
      <c r="E6755" s="1574">
        <v>10</v>
      </c>
      <c r="F6755" s="1575" t="s">
        <v>508</v>
      </c>
      <c r="G6755" s="1725">
        <v>12</v>
      </c>
      <c r="H6755" s="1575">
        <v>2008</v>
      </c>
      <c r="I6755" s="1577">
        <v>406.35300000000001</v>
      </c>
      <c r="J6755" s="1575">
        <f t="shared" si="358"/>
        <v>100</v>
      </c>
      <c r="K6755" s="1577">
        <f t="shared" si="359"/>
        <v>0</v>
      </c>
      <c r="L6755" s="1575"/>
      <c r="M6755" s="1575"/>
      <c r="N6755" s="1578">
        <f t="shared" si="360"/>
        <v>0</v>
      </c>
      <c r="O6755" s="2124"/>
      <c r="P6755" s="2124"/>
      <c r="Q6755" s="2124">
        <f t="shared" si="361"/>
        <v>0</v>
      </c>
      <c r="R6755" s="2425"/>
    </row>
    <row r="6756" spans="3:18" ht="14.25" customHeight="1">
      <c r="C6756" s="1573">
        <v>55</v>
      </c>
      <c r="D6756" s="1969" t="s">
        <v>2929</v>
      </c>
      <c r="E6756" s="1574">
        <v>10</v>
      </c>
      <c r="F6756" s="1575" t="s">
        <v>508</v>
      </c>
      <c r="G6756" s="1725">
        <v>2</v>
      </c>
      <c r="H6756" s="1575">
        <v>2008</v>
      </c>
      <c r="I6756" s="1577">
        <v>352.67200000000003</v>
      </c>
      <c r="J6756" s="1575">
        <f t="shared" si="358"/>
        <v>100</v>
      </c>
      <c r="K6756" s="1577">
        <f t="shared" si="359"/>
        <v>0</v>
      </c>
      <c r="L6756" s="1575"/>
      <c r="M6756" s="1575"/>
      <c r="N6756" s="1578">
        <f t="shared" si="360"/>
        <v>0</v>
      </c>
      <c r="O6756" s="2124"/>
      <c r="P6756" s="2124"/>
      <c r="Q6756" s="2124">
        <f t="shared" si="361"/>
        <v>0</v>
      </c>
      <c r="R6756" s="2425"/>
    </row>
    <row r="6757" spans="3:18" ht="14.25" customHeight="1">
      <c r="C6757" s="1573">
        <v>56</v>
      </c>
      <c r="D6757" s="1969" t="s">
        <v>7625</v>
      </c>
      <c r="E6757" s="1574">
        <v>10</v>
      </c>
      <c r="F6757" s="1575" t="s">
        <v>508</v>
      </c>
      <c r="G6757" s="1725">
        <v>2</v>
      </c>
      <c r="H6757" s="1575">
        <v>2008</v>
      </c>
      <c r="I6757" s="1577">
        <v>151.14500000000001</v>
      </c>
      <c r="J6757" s="1575">
        <f t="shared" si="358"/>
        <v>100</v>
      </c>
      <c r="K6757" s="1577">
        <f t="shared" si="359"/>
        <v>0</v>
      </c>
      <c r="L6757" s="1575"/>
      <c r="M6757" s="1575"/>
      <c r="N6757" s="1578">
        <f t="shared" si="360"/>
        <v>0</v>
      </c>
      <c r="O6757" s="2124"/>
      <c r="P6757" s="2124"/>
      <c r="Q6757" s="2124">
        <f t="shared" si="361"/>
        <v>0</v>
      </c>
      <c r="R6757" s="2425"/>
    </row>
    <row r="6758" spans="3:18" ht="14.25" customHeight="1">
      <c r="C6758" s="1573">
        <v>57</v>
      </c>
      <c r="D6758" s="1969" t="s">
        <v>7626</v>
      </c>
      <c r="E6758" s="1574">
        <v>10</v>
      </c>
      <c r="F6758" s="1575" t="s">
        <v>508</v>
      </c>
      <c r="G6758" s="1725">
        <v>2</v>
      </c>
      <c r="H6758" s="1575">
        <v>2008</v>
      </c>
      <c r="I6758" s="1577">
        <v>151.14500000000001</v>
      </c>
      <c r="J6758" s="1575">
        <f t="shared" si="358"/>
        <v>100</v>
      </c>
      <c r="K6758" s="1577">
        <f t="shared" si="359"/>
        <v>0</v>
      </c>
      <c r="L6758" s="1575"/>
      <c r="M6758" s="1575"/>
      <c r="N6758" s="1578">
        <f t="shared" si="360"/>
        <v>0</v>
      </c>
      <c r="O6758" s="2124"/>
      <c r="P6758" s="2124"/>
      <c r="Q6758" s="2124">
        <f t="shared" si="361"/>
        <v>0</v>
      </c>
      <c r="R6758" s="2425"/>
    </row>
    <row r="6759" spans="3:18" ht="14.25" customHeight="1">
      <c r="C6759" s="1573">
        <v>58</v>
      </c>
      <c r="D6759" s="1969" t="s">
        <v>2595</v>
      </c>
      <c r="E6759" s="1574">
        <v>10</v>
      </c>
      <c r="F6759" s="1575" t="s">
        <v>508</v>
      </c>
      <c r="G6759" s="1725">
        <v>10</v>
      </c>
      <c r="H6759" s="1575">
        <v>2008</v>
      </c>
      <c r="I6759" s="1577">
        <v>661.26</v>
      </c>
      <c r="J6759" s="1575">
        <f t="shared" si="358"/>
        <v>100</v>
      </c>
      <c r="K6759" s="1577">
        <f t="shared" si="359"/>
        <v>0</v>
      </c>
      <c r="L6759" s="1575"/>
      <c r="M6759" s="1575"/>
      <c r="N6759" s="1578">
        <f t="shared" si="360"/>
        <v>0</v>
      </c>
      <c r="O6759" s="2124"/>
      <c r="P6759" s="2124"/>
      <c r="Q6759" s="2124">
        <f t="shared" si="361"/>
        <v>0</v>
      </c>
      <c r="R6759" s="2425"/>
    </row>
    <row r="6760" spans="3:18" ht="14.25" customHeight="1">
      <c r="C6760" s="1573">
        <v>59</v>
      </c>
      <c r="D6760" s="1969" t="s">
        <v>2139</v>
      </c>
      <c r="E6760" s="1574">
        <v>10</v>
      </c>
      <c r="F6760" s="1575" t="s">
        <v>508</v>
      </c>
      <c r="G6760" s="1725">
        <v>9</v>
      </c>
      <c r="H6760" s="1575">
        <v>2008</v>
      </c>
      <c r="I6760" s="1577">
        <v>593.26298999999995</v>
      </c>
      <c r="J6760" s="1575">
        <f t="shared" si="358"/>
        <v>100</v>
      </c>
      <c r="K6760" s="1577">
        <f t="shared" si="359"/>
        <v>0</v>
      </c>
      <c r="L6760" s="1575"/>
      <c r="M6760" s="1575"/>
      <c r="N6760" s="1578">
        <f t="shared" si="360"/>
        <v>0</v>
      </c>
      <c r="O6760" s="2124"/>
      <c r="P6760" s="2124"/>
      <c r="Q6760" s="2124">
        <f t="shared" si="361"/>
        <v>0</v>
      </c>
      <c r="R6760" s="2425"/>
    </row>
    <row r="6761" spans="3:18" ht="14.25" customHeight="1">
      <c r="C6761" s="1573">
        <v>60</v>
      </c>
      <c r="D6761" s="1969" t="s">
        <v>2128</v>
      </c>
      <c r="E6761" s="1574">
        <v>10</v>
      </c>
      <c r="F6761" s="1575" t="s">
        <v>508</v>
      </c>
      <c r="G6761" s="1725">
        <v>2</v>
      </c>
      <c r="H6761" s="1575">
        <v>2008</v>
      </c>
      <c r="I6761" s="1577">
        <v>403.05399999999997</v>
      </c>
      <c r="J6761" s="1575">
        <f t="shared" si="358"/>
        <v>100</v>
      </c>
      <c r="K6761" s="1577">
        <f t="shared" si="359"/>
        <v>0</v>
      </c>
      <c r="L6761" s="1575"/>
      <c r="M6761" s="1575"/>
      <c r="N6761" s="1578">
        <f t="shared" si="360"/>
        <v>0</v>
      </c>
      <c r="O6761" s="2124"/>
      <c r="P6761" s="2124"/>
      <c r="Q6761" s="2124">
        <f t="shared" si="361"/>
        <v>0</v>
      </c>
      <c r="R6761" s="2425"/>
    </row>
    <row r="6762" spans="3:18" ht="14.25" customHeight="1">
      <c r="C6762" s="1573">
        <v>61</v>
      </c>
      <c r="D6762" s="1969" t="s">
        <v>2140</v>
      </c>
      <c r="E6762" s="1574">
        <v>10</v>
      </c>
      <c r="F6762" s="1575" t="s">
        <v>508</v>
      </c>
      <c r="G6762" s="1725">
        <v>1</v>
      </c>
      <c r="H6762" s="1575">
        <v>2008</v>
      </c>
      <c r="I6762" s="1577">
        <v>253.14449999999999</v>
      </c>
      <c r="J6762" s="1575">
        <f t="shared" si="358"/>
        <v>100</v>
      </c>
      <c r="K6762" s="1577">
        <f t="shared" si="359"/>
        <v>0</v>
      </c>
      <c r="L6762" s="1575"/>
      <c r="M6762" s="1575"/>
      <c r="N6762" s="1578">
        <f t="shared" si="360"/>
        <v>0</v>
      </c>
      <c r="O6762" s="2124"/>
      <c r="P6762" s="2124"/>
      <c r="Q6762" s="2124">
        <f t="shared" si="361"/>
        <v>0</v>
      </c>
      <c r="R6762" s="2425"/>
    </row>
    <row r="6763" spans="3:18" ht="14.25" customHeight="1">
      <c r="C6763" s="1573">
        <v>62</v>
      </c>
      <c r="D6763" s="1969" t="s">
        <v>2438</v>
      </c>
      <c r="E6763" s="1574">
        <v>10</v>
      </c>
      <c r="F6763" s="1575" t="s">
        <v>508</v>
      </c>
      <c r="G6763" s="1725">
        <v>3</v>
      </c>
      <c r="H6763" s="1575">
        <v>2008</v>
      </c>
      <c r="I6763" s="1577">
        <v>699.04569000000004</v>
      </c>
      <c r="J6763" s="1575">
        <f t="shared" si="358"/>
        <v>100</v>
      </c>
      <c r="K6763" s="1577">
        <f t="shared" si="359"/>
        <v>0</v>
      </c>
      <c r="L6763" s="1575"/>
      <c r="M6763" s="1575"/>
      <c r="N6763" s="1578">
        <f t="shared" si="360"/>
        <v>0</v>
      </c>
      <c r="O6763" s="2124"/>
      <c r="P6763" s="2124"/>
      <c r="Q6763" s="2124">
        <f t="shared" si="361"/>
        <v>0</v>
      </c>
      <c r="R6763" s="2425"/>
    </row>
    <row r="6764" spans="3:18" ht="14.25" customHeight="1">
      <c r="C6764" s="1573">
        <v>63</v>
      </c>
      <c r="D6764" s="1969" t="s">
        <v>2142</v>
      </c>
      <c r="E6764" s="1574">
        <v>10</v>
      </c>
      <c r="F6764" s="1575" t="s">
        <v>508</v>
      </c>
      <c r="G6764" s="1725">
        <v>6</v>
      </c>
      <c r="H6764" s="1575">
        <v>2008</v>
      </c>
      <c r="I6764" s="1577">
        <v>501.726</v>
      </c>
      <c r="J6764" s="1575">
        <f t="shared" si="358"/>
        <v>100</v>
      </c>
      <c r="K6764" s="1577">
        <f t="shared" si="359"/>
        <v>0</v>
      </c>
      <c r="L6764" s="1575"/>
      <c r="M6764" s="1575"/>
      <c r="N6764" s="1578">
        <f t="shared" si="360"/>
        <v>0</v>
      </c>
      <c r="O6764" s="2124"/>
      <c r="P6764" s="2124"/>
      <c r="Q6764" s="2124">
        <f t="shared" si="361"/>
        <v>0</v>
      </c>
      <c r="R6764" s="2425"/>
    </row>
    <row r="6765" spans="3:18" ht="14.25" customHeight="1">
      <c r="C6765" s="1573">
        <v>64</v>
      </c>
      <c r="D6765" s="1969" t="s">
        <v>2142</v>
      </c>
      <c r="E6765" s="1574">
        <v>10</v>
      </c>
      <c r="F6765" s="1575" t="s">
        <v>508</v>
      </c>
      <c r="G6765" s="1725">
        <v>10</v>
      </c>
      <c r="H6765" s="1575">
        <v>2008</v>
      </c>
      <c r="I6765" s="1577">
        <v>836.21</v>
      </c>
      <c r="J6765" s="1575">
        <f t="shared" si="358"/>
        <v>100</v>
      </c>
      <c r="K6765" s="1577">
        <f t="shared" si="359"/>
        <v>0</v>
      </c>
      <c r="L6765" s="1575"/>
      <c r="M6765" s="1575"/>
      <c r="N6765" s="1578">
        <f t="shared" si="360"/>
        <v>0</v>
      </c>
      <c r="O6765" s="2124"/>
      <c r="P6765" s="2124"/>
      <c r="Q6765" s="2124">
        <f t="shared" si="361"/>
        <v>0</v>
      </c>
      <c r="R6765" s="2425"/>
    </row>
    <row r="6766" spans="3:18" ht="14.25" customHeight="1">
      <c r="C6766" s="1573">
        <v>65</v>
      </c>
      <c r="D6766" s="1969" t="s">
        <v>2142</v>
      </c>
      <c r="E6766" s="1574">
        <v>10</v>
      </c>
      <c r="F6766" s="1575" t="s">
        <v>508</v>
      </c>
      <c r="G6766" s="1725">
        <v>2</v>
      </c>
      <c r="H6766" s="1575">
        <v>2010</v>
      </c>
      <c r="I6766" s="1577">
        <v>167.24199999999999</v>
      </c>
      <c r="J6766" s="1575">
        <f t="shared" si="358"/>
        <v>100</v>
      </c>
      <c r="K6766" s="1577">
        <f t="shared" si="359"/>
        <v>0</v>
      </c>
      <c r="L6766" s="1575"/>
      <c r="M6766" s="1575"/>
      <c r="N6766" s="1578">
        <f t="shared" si="360"/>
        <v>0</v>
      </c>
      <c r="O6766" s="2124"/>
      <c r="P6766" s="2124"/>
      <c r="Q6766" s="2124">
        <f t="shared" si="361"/>
        <v>0</v>
      </c>
      <c r="R6766" s="2425"/>
    </row>
    <row r="6767" spans="3:18" ht="14.25" customHeight="1">
      <c r="C6767" s="1573">
        <v>66</v>
      </c>
      <c r="D6767" s="1969" t="s">
        <v>2139</v>
      </c>
      <c r="E6767" s="1574">
        <v>10</v>
      </c>
      <c r="F6767" s="1575" t="s">
        <v>508</v>
      </c>
      <c r="G6767" s="1725">
        <v>2</v>
      </c>
      <c r="H6767" s="1575">
        <v>2010</v>
      </c>
      <c r="I6767" s="1577">
        <v>131.8364</v>
      </c>
      <c r="J6767" s="1575">
        <f t="shared" si="358"/>
        <v>100</v>
      </c>
      <c r="K6767" s="1577">
        <f t="shared" si="359"/>
        <v>0</v>
      </c>
      <c r="L6767" s="1575"/>
      <c r="M6767" s="1575"/>
      <c r="N6767" s="1578">
        <f t="shared" si="360"/>
        <v>0</v>
      </c>
      <c r="O6767" s="2124"/>
      <c r="P6767" s="2124"/>
      <c r="Q6767" s="2124">
        <f t="shared" si="361"/>
        <v>0</v>
      </c>
      <c r="R6767" s="2425"/>
    </row>
    <row r="6768" spans="3:18" ht="14.25" customHeight="1">
      <c r="C6768" s="1573">
        <v>67</v>
      </c>
      <c r="D6768" s="1969" t="s">
        <v>2930</v>
      </c>
      <c r="E6768" s="1574">
        <v>10</v>
      </c>
      <c r="F6768" s="1575" t="s">
        <v>508</v>
      </c>
      <c r="G6768" s="1725">
        <v>1</v>
      </c>
      <c r="H6768" s="1575">
        <v>2010</v>
      </c>
      <c r="I6768" s="1577">
        <v>181.28200000000001</v>
      </c>
      <c r="J6768" s="1575">
        <f t="shared" si="358"/>
        <v>100</v>
      </c>
      <c r="K6768" s="1577">
        <f t="shared" si="359"/>
        <v>0</v>
      </c>
      <c r="L6768" s="1575"/>
      <c r="M6768" s="1575"/>
      <c r="N6768" s="1578">
        <f t="shared" si="360"/>
        <v>0</v>
      </c>
      <c r="O6768" s="2124"/>
      <c r="P6768" s="2124"/>
      <c r="Q6768" s="2124">
        <f t="shared" si="361"/>
        <v>0</v>
      </c>
      <c r="R6768" s="2425"/>
    </row>
    <row r="6769" spans="3:18" ht="14.25" customHeight="1">
      <c r="C6769" s="1573">
        <v>68</v>
      </c>
      <c r="D6769" s="1969" t="s">
        <v>7627</v>
      </c>
      <c r="E6769" s="1574">
        <v>10</v>
      </c>
      <c r="F6769" s="1575" t="s">
        <v>508</v>
      </c>
      <c r="G6769" s="1725">
        <v>1</v>
      </c>
      <c r="H6769" s="1575">
        <v>2010</v>
      </c>
      <c r="I6769" s="1577">
        <v>238.77500000000001</v>
      </c>
      <c r="J6769" s="1575">
        <f t="shared" si="358"/>
        <v>100</v>
      </c>
      <c r="K6769" s="1577">
        <f t="shared" si="359"/>
        <v>0</v>
      </c>
      <c r="L6769" s="1575"/>
      <c r="M6769" s="1575"/>
      <c r="N6769" s="1578">
        <f t="shared" si="360"/>
        <v>0</v>
      </c>
      <c r="O6769" s="2124"/>
      <c r="P6769" s="2124"/>
      <c r="Q6769" s="2124">
        <f t="shared" si="361"/>
        <v>0</v>
      </c>
      <c r="R6769" s="2425"/>
    </row>
    <row r="6770" spans="3:18" ht="14.25" customHeight="1">
      <c r="C6770" s="1573">
        <v>69</v>
      </c>
      <c r="D6770" s="1969" t="s">
        <v>2137</v>
      </c>
      <c r="E6770" s="1574">
        <v>10</v>
      </c>
      <c r="F6770" s="1575" t="s">
        <v>508</v>
      </c>
      <c r="G6770" s="1725">
        <v>2</v>
      </c>
      <c r="H6770" s="1575">
        <v>2010</v>
      </c>
      <c r="I6770" s="1577">
        <v>197.74799999999999</v>
      </c>
      <c r="J6770" s="1575">
        <f t="shared" si="358"/>
        <v>100</v>
      </c>
      <c r="K6770" s="1577">
        <f t="shared" si="359"/>
        <v>0</v>
      </c>
      <c r="L6770" s="1575"/>
      <c r="M6770" s="1575"/>
      <c r="N6770" s="1578">
        <f t="shared" si="360"/>
        <v>0</v>
      </c>
      <c r="O6770" s="2124"/>
      <c r="P6770" s="2124"/>
      <c r="Q6770" s="2124">
        <f t="shared" si="361"/>
        <v>0</v>
      </c>
      <c r="R6770" s="2425"/>
    </row>
    <row r="6771" spans="3:18" ht="14.25" customHeight="1">
      <c r="C6771" s="1573">
        <v>70</v>
      </c>
      <c r="D6771" s="1969" t="s">
        <v>7628</v>
      </c>
      <c r="E6771" s="1574">
        <v>10</v>
      </c>
      <c r="F6771" s="1575" t="s">
        <v>508</v>
      </c>
      <c r="G6771" s="1725">
        <v>1</v>
      </c>
      <c r="H6771" s="1575">
        <v>2011</v>
      </c>
      <c r="I6771" s="1577">
        <v>180</v>
      </c>
      <c r="J6771" s="1575">
        <f t="shared" si="358"/>
        <v>100</v>
      </c>
      <c r="K6771" s="1577">
        <f t="shared" si="359"/>
        <v>0</v>
      </c>
      <c r="L6771" s="1575"/>
      <c r="M6771" s="1575"/>
      <c r="N6771" s="1578">
        <f t="shared" si="360"/>
        <v>0</v>
      </c>
      <c r="O6771" s="2124"/>
      <c r="P6771" s="2124"/>
      <c r="Q6771" s="2124">
        <f t="shared" si="361"/>
        <v>0</v>
      </c>
      <c r="R6771" s="2425"/>
    </row>
    <row r="6772" spans="3:18" ht="14.25" customHeight="1">
      <c r="C6772" s="1573">
        <v>71</v>
      </c>
      <c r="D6772" s="1969" t="s">
        <v>2923</v>
      </c>
      <c r="E6772" s="1574">
        <v>10</v>
      </c>
      <c r="F6772" s="1575" t="s">
        <v>508</v>
      </c>
      <c r="G6772" s="1725">
        <v>2</v>
      </c>
      <c r="H6772" s="1575">
        <v>2011</v>
      </c>
      <c r="I6772" s="1577">
        <v>128.47329999999999</v>
      </c>
      <c r="J6772" s="1575">
        <f t="shared" si="358"/>
        <v>100</v>
      </c>
      <c r="K6772" s="1577">
        <f t="shared" si="359"/>
        <v>0</v>
      </c>
      <c r="L6772" s="1575"/>
      <c r="M6772" s="1575"/>
      <c r="N6772" s="1578">
        <f t="shared" si="360"/>
        <v>0</v>
      </c>
      <c r="O6772" s="2124"/>
      <c r="P6772" s="2124"/>
      <c r="Q6772" s="2124">
        <f t="shared" si="361"/>
        <v>0</v>
      </c>
      <c r="R6772" s="2425"/>
    </row>
    <row r="6773" spans="3:18" ht="14.25" customHeight="1">
      <c r="C6773" s="1573">
        <v>72</v>
      </c>
      <c r="D6773" s="1969" t="s">
        <v>7629</v>
      </c>
      <c r="E6773" s="1574">
        <v>10</v>
      </c>
      <c r="F6773" s="1575" t="s">
        <v>508</v>
      </c>
      <c r="G6773" s="1725">
        <v>2</v>
      </c>
      <c r="H6773" s="1575">
        <v>2011</v>
      </c>
      <c r="I6773" s="1577">
        <v>185.172</v>
      </c>
      <c r="J6773" s="1575">
        <f t="shared" si="358"/>
        <v>100</v>
      </c>
      <c r="K6773" s="1577">
        <f t="shared" si="359"/>
        <v>0</v>
      </c>
      <c r="L6773" s="1575"/>
      <c r="M6773" s="1575"/>
      <c r="N6773" s="1578">
        <f t="shared" si="360"/>
        <v>0</v>
      </c>
      <c r="O6773" s="2124"/>
      <c r="P6773" s="2124"/>
      <c r="Q6773" s="2124">
        <f t="shared" si="361"/>
        <v>0</v>
      </c>
      <c r="R6773" s="2425"/>
    </row>
    <row r="6774" spans="3:18" ht="14.25" customHeight="1">
      <c r="C6774" s="1573">
        <v>73</v>
      </c>
      <c r="D6774" s="1969" t="s">
        <v>7630</v>
      </c>
      <c r="E6774" s="1574">
        <v>10</v>
      </c>
      <c r="F6774" s="1575" t="s">
        <v>508</v>
      </c>
      <c r="G6774" s="1725">
        <v>16</v>
      </c>
      <c r="H6774" s="1575">
        <v>2008</v>
      </c>
      <c r="I6774" s="1577">
        <v>541.80464000000006</v>
      </c>
      <c r="J6774" s="1575">
        <f t="shared" si="358"/>
        <v>100</v>
      </c>
      <c r="K6774" s="1577">
        <f t="shared" si="359"/>
        <v>0</v>
      </c>
      <c r="L6774" s="1575"/>
      <c r="M6774" s="1575"/>
      <c r="N6774" s="1578">
        <f t="shared" si="360"/>
        <v>0</v>
      </c>
      <c r="O6774" s="2124"/>
      <c r="P6774" s="2124"/>
      <c r="Q6774" s="2124">
        <f t="shared" si="361"/>
        <v>0</v>
      </c>
      <c r="R6774" s="2425"/>
    </row>
    <row r="6775" spans="3:18" ht="14.25" customHeight="1">
      <c r="C6775" s="1573">
        <v>74</v>
      </c>
      <c r="D6775" s="1969" t="s">
        <v>2128</v>
      </c>
      <c r="E6775" s="1574">
        <v>10</v>
      </c>
      <c r="F6775" s="1575" t="s">
        <v>508</v>
      </c>
      <c r="G6775" s="1725">
        <v>1</v>
      </c>
      <c r="H6775" s="1575">
        <v>2008</v>
      </c>
      <c r="I6775" s="1577">
        <v>201.52677</v>
      </c>
      <c r="J6775" s="1575">
        <f t="shared" si="358"/>
        <v>100</v>
      </c>
      <c r="K6775" s="1577">
        <f t="shared" si="359"/>
        <v>0</v>
      </c>
      <c r="L6775" s="1575"/>
      <c r="M6775" s="1575"/>
      <c r="N6775" s="1578">
        <f t="shared" si="360"/>
        <v>0</v>
      </c>
      <c r="O6775" s="2124"/>
      <c r="P6775" s="2124"/>
      <c r="Q6775" s="2124">
        <f t="shared" si="361"/>
        <v>0</v>
      </c>
      <c r="R6775" s="2425"/>
    </row>
    <row r="6776" spans="3:18" ht="14.25" customHeight="1">
      <c r="C6776" s="1573">
        <v>75</v>
      </c>
      <c r="D6776" s="1969" t="s">
        <v>2140</v>
      </c>
      <c r="E6776" s="1574">
        <v>10</v>
      </c>
      <c r="F6776" s="1575" t="s">
        <v>508</v>
      </c>
      <c r="G6776" s="1725">
        <v>1</v>
      </c>
      <c r="H6776" s="1575">
        <v>2008</v>
      </c>
      <c r="I6776" s="1577">
        <v>253.14500000000001</v>
      </c>
      <c r="J6776" s="1575">
        <f t="shared" si="358"/>
        <v>100</v>
      </c>
      <c r="K6776" s="1577">
        <f t="shared" si="359"/>
        <v>0</v>
      </c>
      <c r="L6776" s="1575"/>
      <c r="M6776" s="1575"/>
      <c r="N6776" s="1578">
        <f t="shared" si="360"/>
        <v>0</v>
      </c>
      <c r="O6776" s="2124"/>
      <c r="P6776" s="2124"/>
      <c r="Q6776" s="2124">
        <f t="shared" si="361"/>
        <v>0</v>
      </c>
      <c r="R6776" s="2425"/>
    </row>
    <row r="6777" spans="3:18" ht="14.25" customHeight="1">
      <c r="C6777" s="1573">
        <v>76</v>
      </c>
      <c r="D6777" s="1969" t="s">
        <v>2155</v>
      </c>
      <c r="E6777" s="1574">
        <v>10</v>
      </c>
      <c r="F6777" s="1575" t="s">
        <v>508</v>
      </c>
      <c r="G6777" s="1725">
        <v>1</v>
      </c>
      <c r="H6777" s="1575">
        <v>2008</v>
      </c>
      <c r="I6777" s="1577">
        <v>214.75200000000001</v>
      </c>
      <c r="J6777" s="1575">
        <f t="shared" si="358"/>
        <v>100</v>
      </c>
      <c r="K6777" s="1577">
        <f t="shared" si="359"/>
        <v>0</v>
      </c>
      <c r="L6777" s="1575"/>
      <c r="M6777" s="1575"/>
      <c r="N6777" s="1578">
        <f t="shared" si="360"/>
        <v>0</v>
      </c>
      <c r="O6777" s="2124"/>
      <c r="P6777" s="2124"/>
      <c r="Q6777" s="2124">
        <f t="shared" si="361"/>
        <v>0</v>
      </c>
      <c r="R6777" s="2425"/>
    </row>
    <row r="6778" spans="3:18" ht="14.25" customHeight="1">
      <c r="C6778" s="1573">
        <v>77</v>
      </c>
      <c r="D6778" s="1969" t="s">
        <v>7631</v>
      </c>
      <c r="E6778" s="1574">
        <v>10</v>
      </c>
      <c r="F6778" s="1575" t="s">
        <v>508</v>
      </c>
      <c r="G6778" s="1725">
        <v>1</v>
      </c>
      <c r="H6778" s="1575">
        <v>2008</v>
      </c>
      <c r="I6778" s="1577">
        <v>374.714</v>
      </c>
      <c r="J6778" s="1575">
        <f t="shared" si="358"/>
        <v>100</v>
      </c>
      <c r="K6778" s="1577">
        <f t="shared" si="359"/>
        <v>0</v>
      </c>
      <c r="L6778" s="1575"/>
      <c r="M6778" s="1575"/>
      <c r="N6778" s="1578">
        <f t="shared" si="360"/>
        <v>0</v>
      </c>
      <c r="O6778" s="2124"/>
      <c r="P6778" s="2124"/>
      <c r="Q6778" s="2124">
        <f t="shared" si="361"/>
        <v>0</v>
      </c>
      <c r="R6778" s="2425"/>
    </row>
    <row r="6779" spans="3:18" ht="14.25" customHeight="1">
      <c r="C6779" s="1573">
        <v>78</v>
      </c>
      <c r="D6779" s="1969" t="s">
        <v>2702</v>
      </c>
      <c r="E6779" s="1574">
        <v>10</v>
      </c>
      <c r="F6779" s="1575" t="s">
        <v>508</v>
      </c>
      <c r="G6779" s="1725">
        <v>1</v>
      </c>
      <c r="H6779" s="1575">
        <v>2013</v>
      </c>
      <c r="I6779" s="1577">
        <v>89.262</v>
      </c>
      <c r="J6779" s="1575">
        <f t="shared" si="358"/>
        <v>100</v>
      </c>
      <c r="K6779" s="1577">
        <f t="shared" si="359"/>
        <v>0</v>
      </c>
      <c r="L6779" s="1575"/>
      <c r="M6779" s="1575"/>
      <c r="N6779" s="1578">
        <f t="shared" si="360"/>
        <v>0</v>
      </c>
      <c r="O6779" s="2124"/>
      <c r="P6779" s="2124"/>
      <c r="Q6779" s="2124">
        <f t="shared" si="361"/>
        <v>0</v>
      </c>
      <c r="R6779" s="2425"/>
    </row>
    <row r="6780" spans="3:18" ht="14.25" customHeight="1">
      <c r="C6780" s="1573">
        <v>79</v>
      </c>
      <c r="D6780" s="1969" t="s">
        <v>2155</v>
      </c>
      <c r="E6780" s="1574">
        <v>10</v>
      </c>
      <c r="F6780" s="1575" t="s">
        <v>508</v>
      </c>
      <c r="G6780" s="1725">
        <v>1</v>
      </c>
      <c r="H6780" s="1575">
        <v>2013</v>
      </c>
      <c r="I6780" s="1577">
        <v>60</v>
      </c>
      <c r="J6780" s="1575">
        <f t="shared" si="358"/>
        <v>100</v>
      </c>
      <c r="K6780" s="1577">
        <f t="shared" si="359"/>
        <v>0</v>
      </c>
      <c r="L6780" s="1575"/>
      <c r="M6780" s="1575"/>
      <c r="N6780" s="1578">
        <f t="shared" si="360"/>
        <v>0</v>
      </c>
      <c r="O6780" s="2124"/>
      <c r="P6780" s="2124"/>
      <c r="Q6780" s="2124">
        <f t="shared" si="361"/>
        <v>0</v>
      </c>
      <c r="R6780" s="2425"/>
    </row>
    <row r="6781" spans="3:18" ht="14.25" customHeight="1">
      <c r="C6781" s="1573">
        <v>80</v>
      </c>
      <c r="D6781" s="1969" t="s">
        <v>2155</v>
      </c>
      <c r="E6781" s="1574">
        <v>10</v>
      </c>
      <c r="F6781" s="1575" t="s">
        <v>508</v>
      </c>
      <c r="G6781" s="1725">
        <v>1</v>
      </c>
      <c r="H6781" s="1575">
        <v>2020</v>
      </c>
      <c r="I6781" s="1577">
        <v>60</v>
      </c>
      <c r="J6781" s="1575">
        <f t="shared" si="358"/>
        <v>60</v>
      </c>
      <c r="K6781" s="1577">
        <f t="shared" si="359"/>
        <v>24</v>
      </c>
      <c r="L6781" s="1575"/>
      <c r="M6781" s="1575"/>
      <c r="N6781" s="1578">
        <f t="shared" si="360"/>
        <v>0</v>
      </c>
      <c r="O6781" s="2124"/>
      <c r="P6781" s="2124"/>
      <c r="Q6781" s="2124">
        <f t="shared" si="361"/>
        <v>0</v>
      </c>
      <c r="R6781" s="2425"/>
    </row>
    <row r="6782" spans="3:18" ht="14.25" customHeight="1">
      <c r="C6782" s="1573">
        <v>81</v>
      </c>
      <c r="D6782" s="1969" t="s">
        <v>2929</v>
      </c>
      <c r="E6782" s="1574">
        <v>10</v>
      </c>
      <c r="F6782" s="1575" t="s">
        <v>508</v>
      </c>
      <c r="G6782" s="1725">
        <v>1</v>
      </c>
      <c r="H6782" s="1575">
        <v>2010</v>
      </c>
      <c r="I6782" s="1577">
        <v>293.01974999999999</v>
      </c>
      <c r="J6782" s="1575">
        <f t="shared" si="358"/>
        <v>100</v>
      </c>
      <c r="K6782" s="1577">
        <f t="shared" si="359"/>
        <v>0</v>
      </c>
      <c r="L6782" s="1575"/>
      <c r="M6782" s="1575"/>
      <c r="N6782" s="1578">
        <f t="shared" si="360"/>
        <v>0</v>
      </c>
      <c r="O6782" s="2124"/>
      <c r="P6782" s="2124"/>
      <c r="Q6782" s="2124">
        <f t="shared" si="361"/>
        <v>0</v>
      </c>
      <c r="R6782" s="2425"/>
    </row>
    <row r="6783" spans="3:18" ht="14.25" customHeight="1">
      <c r="C6783" s="1573">
        <v>82</v>
      </c>
      <c r="D6783" s="1969" t="s">
        <v>7625</v>
      </c>
      <c r="E6783" s="1574">
        <v>10</v>
      </c>
      <c r="F6783" s="1575" t="s">
        <v>508</v>
      </c>
      <c r="G6783" s="1725">
        <v>1</v>
      </c>
      <c r="H6783" s="1575">
        <v>2010</v>
      </c>
      <c r="I6783" s="1577">
        <v>93.947210000000013</v>
      </c>
      <c r="J6783" s="1575">
        <f t="shared" si="358"/>
        <v>100</v>
      </c>
      <c r="K6783" s="1577">
        <f t="shared" si="359"/>
        <v>0</v>
      </c>
      <c r="L6783" s="1575"/>
      <c r="M6783" s="1575"/>
      <c r="N6783" s="1578">
        <f t="shared" si="360"/>
        <v>0</v>
      </c>
      <c r="O6783" s="2124"/>
      <c r="P6783" s="2124"/>
      <c r="Q6783" s="2124">
        <f t="shared" si="361"/>
        <v>0</v>
      </c>
      <c r="R6783" s="2425"/>
    </row>
    <row r="6784" spans="3:18" ht="14.25" customHeight="1">
      <c r="C6784" s="1573">
        <v>83</v>
      </c>
      <c r="D6784" s="1969" t="s">
        <v>7626</v>
      </c>
      <c r="E6784" s="1574">
        <v>10</v>
      </c>
      <c r="F6784" s="1575" t="s">
        <v>508</v>
      </c>
      <c r="G6784" s="1725">
        <v>1</v>
      </c>
      <c r="H6784" s="1575">
        <v>2010</v>
      </c>
      <c r="I6784" s="1577">
        <v>95.108070000000012</v>
      </c>
      <c r="J6784" s="1575">
        <f t="shared" si="358"/>
        <v>100</v>
      </c>
      <c r="K6784" s="1577">
        <f t="shared" si="359"/>
        <v>0</v>
      </c>
      <c r="L6784" s="1575"/>
      <c r="M6784" s="1575"/>
      <c r="N6784" s="1578">
        <f t="shared" si="360"/>
        <v>0</v>
      </c>
      <c r="O6784" s="2124"/>
      <c r="P6784" s="2124"/>
      <c r="Q6784" s="2124">
        <f t="shared" si="361"/>
        <v>0</v>
      </c>
      <c r="R6784" s="2425"/>
    </row>
    <row r="6785" spans="3:18" ht="14.25" customHeight="1">
      <c r="C6785" s="1573">
        <v>84</v>
      </c>
      <c r="D6785" s="1969" t="s">
        <v>2138</v>
      </c>
      <c r="E6785" s="1574">
        <v>10</v>
      </c>
      <c r="F6785" s="1575" t="s">
        <v>508</v>
      </c>
      <c r="G6785" s="1725">
        <v>1</v>
      </c>
      <c r="H6785" s="1575">
        <v>2010</v>
      </c>
      <c r="I6785" s="1577">
        <v>77.509</v>
      </c>
      <c r="J6785" s="1575">
        <f t="shared" si="358"/>
        <v>100</v>
      </c>
      <c r="K6785" s="1577">
        <f t="shared" si="359"/>
        <v>0</v>
      </c>
      <c r="L6785" s="1575"/>
      <c r="M6785" s="1575"/>
      <c r="N6785" s="1578">
        <f t="shared" si="360"/>
        <v>0</v>
      </c>
      <c r="O6785" s="2124"/>
      <c r="P6785" s="2124"/>
      <c r="Q6785" s="2124">
        <f t="shared" si="361"/>
        <v>0</v>
      </c>
      <c r="R6785" s="2425"/>
    </row>
    <row r="6786" spans="3:18" ht="14.25" customHeight="1">
      <c r="C6786" s="1573">
        <v>85</v>
      </c>
      <c r="D6786" s="1969" t="s">
        <v>2140</v>
      </c>
      <c r="E6786" s="1574">
        <v>10</v>
      </c>
      <c r="F6786" s="1575" t="s">
        <v>508</v>
      </c>
      <c r="G6786" s="1725">
        <v>1</v>
      </c>
      <c r="H6786" s="1575">
        <v>2010</v>
      </c>
      <c r="I6786" s="1577">
        <v>309.43534000000005</v>
      </c>
      <c r="J6786" s="1575">
        <f t="shared" si="358"/>
        <v>100</v>
      </c>
      <c r="K6786" s="1577">
        <f t="shared" si="359"/>
        <v>0</v>
      </c>
      <c r="L6786" s="1575"/>
      <c r="M6786" s="1575"/>
      <c r="N6786" s="1578">
        <f t="shared" si="360"/>
        <v>0</v>
      </c>
      <c r="O6786" s="2124"/>
      <c r="P6786" s="2124"/>
      <c r="Q6786" s="2124">
        <f t="shared" si="361"/>
        <v>0</v>
      </c>
      <c r="R6786" s="2425"/>
    </row>
    <row r="6787" spans="3:18" ht="14.25" customHeight="1">
      <c r="C6787" s="1573">
        <v>86</v>
      </c>
      <c r="D6787" s="1969" t="s">
        <v>2438</v>
      </c>
      <c r="E6787" s="1574">
        <v>10</v>
      </c>
      <c r="F6787" s="1575" t="s">
        <v>508</v>
      </c>
      <c r="G6787" s="1725">
        <v>2</v>
      </c>
      <c r="H6787" s="1575">
        <v>2010</v>
      </c>
      <c r="I6787" s="1577">
        <v>743.98681999999997</v>
      </c>
      <c r="J6787" s="1575">
        <f t="shared" si="358"/>
        <v>100</v>
      </c>
      <c r="K6787" s="1577">
        <f t="shared" si="359"/>
        <v>0</v>
      </c>
      <c r="L6787" s="1575"/>
      <c r="M6787" s="1575"/>
      <c r="N6787" s="1578">
        <f t="shared" si="360"/>
        <v>0</v>
      </c>
      <c r="O6787" s="2124"/>
      <c r="P6787" s="2124"/>
      <c r="Q6787" s="2124">
        <f t="shared" si="361"/>
        <v>0</v>
      </c>
      <c r="R6787" s="2425"/>
    </row>
    <row r="6788" spans="3:18" ht="14.25" customHeight="1">
      <c r="C6788" s="1573">
        <v>87</v>
      </c>
      <c r="D6788" s="1969" t="s">
        <v>7632</v>
      </c>
      <c r="E6788" s="1574">
        <v>10</v>
      </c>
      <c r="F6788" s="1575" t="s">
        <v>508</v>
      </c>
      <c r="G6788" s="1725">
        <v>1</v>
      </c>
      <c r="H6788" s="1575">
        <v>2010</v>
      </c>
      <c r="I6788" s="1577">
        <v>99.632289999999998</v>
      </c>
      <c r="J6788" s="1575">
        <f t="shared" si="358"/>
        <v>100</v>
      </c>
      <c r="K6788" s="1577">
        <f t="shared" si="359"/>
        <v>0</v>
      </c>
      <c r="L6788" s="1575"/>
      <c r="M6788" s="1575"/>
      <c r="N6788" s="1578">
        <f t="shared" si="360"/>
        <v>0</v>
      </c>
      <c r="O6788" s="2124"/>
      <c r="P6788" s="2124"/>
      <c r="Q6788" s="2124">
        <f t="shared" si="361"/>
        <v>0</v>
      </c>
      <c r="R6788" s="2425"/>
    </row>
    <row r="6789" spans="3:18" ht="14.25" customHeight="1">
      <c r="C6789" s="1573">
        <v>88</v>
      </c>
      <c r="D6789" s="1969" t="s">
        <v>7633</v>
      </c>
      <c r="E6789" s="1574">
        <v>10</v>
      </c>
      <c r="F6789" s="1575" t="s">
        <v>508</v>
      </c>
      <c r="G6789" s="1725">
        <v>1</v>
      </c>
      <c r="H6789" s="1575">
        <v>2013</v>
      </c>
      <c r="I6789" s="1577">
        <v>204</v>
      </c>
      <c r="J6789" s="1575">
        <f t="shared" si="358"/>
        <v>100</v>
      </c>
      <c r="K6789" s="1577">
        <f t="shared" si="359"/>
        <v>0</v>
      </c>
      <c r="L6789" s="1575"/>
      <c r="M6789" s="1575"/>
      <c r="N6789" s="1578">
        <f t="shared" si="360"/>
        <v>0</v>
      </c>
      <c r="O6789" s="2124"/>
      <c r="P6789" s="2124"/>
      <c r="Q6789" s="2124">
        <f t="shared" si="361"/>
        <v>0</v>
      </c>
      <c r="R6789" s="2425"/>
    </row>
    <row r="6790" spans="3:18" ht="14.25" customHeight="1">
      <c r="C6790" s="1573">
        <v>89</v>
      </c>
      <c r="D6790" s="1969" t="s">
        <v>2131</v>
      </c>
      <c r="E6790" s="1574">
        <v>10</v>
      </c>
      <c r="F6790" s="1575" t="s">
        <v>508</v>
      </c>
      <c r="G6790" s="1725">
        <v>2</v>
      </c>
      <c r="H6790" s="1575">
        <v>2013</v>
      </c>
      <c r="I6790" s="1577">
        <v>85.44</v>
      </c>
      <c r="J6790" s="1575">
        <f t="shared" si="358"/>
        <v>100</v>
      </c>
      <c r="K6790" s="1577">
        <f t="shared" si="359"/>
        <v>0</v>
      </c>
      <c r="L6790" s="1575"/>
      <c r="M6790" s="1575"/>
      <c r="N6790" s="1578">
        <f t="shared" si="360"/>
        <v>0</v>
      </c>
      <c r="O6790" s="2124"/>
      <c r="P6790" s="2124"/>
      <c r="Q6790" s="2124">
        <f t="shared" si="361"/>
        <v>0</v>
      </c>
      <c r="R6790" s="2425"/>
    </row>
    <row r="6791" spans="3:18" ht="14.25" customHeight="1">
      <c r="C6791" s="1573">
        <v>90</v>
      </c>
      <c r="D6791" s="1969" t="s">
        <v>2128</v>
      </c>
      <c r="E6791" s="1574">
        <v>10</v>
      </c>
      <c r="F6791" s="1575" t="s">
        <v>508</v>
      </c>
      <c r="G6791" s="1725">
        <v>1</v>
      </c>
      <c r="H6791" s="1575">
        <v>2013</v>
      </c>
      <c r="I6791" s="1577">
        <v>38.85</v>
      </c>
      <c r="J6791" s="1575">
        <f t="shared" si="358"/>
        <v>100</v>
      </c>
      <c r="K6791" s="1577">
        <f t="shared" si="359"/>
        <v>0</v>
      </c>
      <c r="L6791" s="1575"/>
      <c r="M6791" s="1575"/>
      <c r="N6791" s="1578">
        <f t="shared" si="360"/>
        <v>0</v>
      </c>
      <c r="O6791" s="2124"/>
      <c r="P6791" s="2124"/>
      <c r="Q6791" s="2124">
        <f t="shared" si="361"/>
        <v>0</v>
      </c>
      <c r="R6791" s="2425"/>
    </row>
    <row r="6792" spans="3:18" ht="14.25" customHeight="1">
      <c r="C6792" s="1573">
        <v>91</v>
      </c>
      <c r="D6792" s="1969" t="s">
        <v>2125</v>
      </c>
      <c r="E6792" s="1574">
        <v>10</v>
      </c>
      <c r="F6792" s="1575" t="s">
        <v>508</v>
      </c>
      <c r="G6792" s="1725">
        <v>2</v>
      </c>
      <c r="H6792" s="1575">
        <v>2013</v>
      </c>
      <c r="I6792" s="1577">
        <v>64</v>
      </c>
      <c r="J6792" s="1575">
        <f t="shared" si="358"/>
        <v>100</v>
      </c>
      <c r="K6792" s="1577">
        <f t="shared" si="359"/>
        <v>0</v>
      </c>
      <c r="L6792" s="1575"/>
      <c r="M6792" s="1575"/>
      <c r="N6792" s="1578">
        <f t="shared" si="360"/>
        <v>0</v>
      </c>
      <c r="O6792" s="2124"/>
      <c r="P6792" s="2124"/>
      <c r="Q6792" s="2124">
        <f t="shared" si="361"/>
        <v>0</v>
      </c>
      <c r="R6792" s="2425"/>
    </row>
    <row r="6793" spans="3:18" ht="14.25" customHeight="1">
      <c r="C6793" s="1573">
        <v>92</v>
      </c>
      <c r="D6793" s="1969" t="s">
        <v>2931</v>
      </c>
      <c r="E6793" s="1574">
        <v>10</v>
      </c>
      <c r="F6793" s="1575" t="s">
        <v>508</v>
      </c>
      <c r="G6793" s="1725">
        <v>1</v>
      </c>
      <c r="H6793" s="1575">
        <v>2015</v>
      </c>
      <c r="I6793" s="1577">
        <v>189.09899999999999</v>
      </c>
      <c r="J6793" s="1575">
        <f t="shared" si="358"/>
        <v>100</v>
      </c>
      <c r="K6793" s="1577">
        <f t="shared" si="359"/>
        <v>0</v>
      </c>
      <c r="L6793" s="1575"/>
      <c r="M6793" s="1575"/>
      <c r="N6793" s="1578">
        <f t="shared" si="360"/>
        <v>0</v>
      </c>
      <c r="O6793" s="2124"/>
      <c r="P6793" s="2124"/>
      <c r="Q6793" s="2124">
        <f t="shared" si="361"/>
        <v>0</v>
      </c>
      <c r="R6793" s="2425"/>
    </row>
    <row r="6794" spans="3:18" ht="14.25" customHeight="1">
      <c r="C6794" s="1573">
        <v>93</v>
      </c>
      <c r="D6794" s="1969" t="s">
        <v>7634</v>
      </c>
      <c r="E6794" s="1574">
        <v>10</v>
      </c>
      <c r="F6794" s="1575" t="s">
        <v>508</v>
      </c>
      <c r="G6794" s="1725">
        <v>8</v>
      </c>
      <c r="H6794" s="1575">
        <v>2016</v>
      </c>
      <c r="I6794" s="1577">
        <v>208.42400000000001</v>
      </c>
      <c r="J6794" s="1575">
        <f t="shared" si="358"/>
        <v>100</v>
      </c>
      <c r="K6794" s="1577">
        <f t="shared" si="359"/>
        <v>0</v>
      </c>
      <c r="L6794" s="1575"/>
      <c r="M6794" s="1575"/>
      <c r="N6794" s="1578">
        <f t="shared" si="360"/>
        <v>0</v>
      </c>
      <c r="O6794" s="2124"/>
      <c r="P6794" s="2124"/>
      <c r="Q6794" s="2124">
        <f t="shared" si="361"/>
        <v>0</v>
      </c>
      <c r="R6794" s="2425"/>
    </row>
    <row r="6795" spans="3:18" ht="14.25" customHeight="1">
      <c r="C6795" s="1573">
        <v>94</v>
      </c>
      <c r="D6795" s="1969" t="s">
        <v>7635</v>
      </c>
      <c r="E6795" s="1574">
        <v>10</v>
      </c>
      <c r="F6795" s="1575" t="s">
        <v>508</v>
      </c>
      <c r="G6795" s="1725">
        <v>2</v>
      </c>
      <c r="H6795" s="1575">
        <v>2016</v>
      </c>
      <c r="I6795" s="1577">
        <v>138.126</v>
      </c>
      <c r="J6795" s="1575">
        <f t="shared" si="358"/>
        <v>100</v>
      </c>
      <c r="K6795" s="1577">
        <f t="shared" si="359"/>
        <v>0</v>
      </c>
      <c r="L6795" s="1575"/>
      <c r="M6795" s="1575"/>
      <c r="N6795" s="1578">
        <f t="shared" si="360"/>
        <v>0</v>
      </c>
      <c r="O6795" s="2124"/>
      <c r="P6795" s="2124"/>
      <c r="Q6795" s="2124">
        <f t="shared" si="361"/>
        <v>0</v>
      </c>
      <c r="R6795" s="2425"/>
    </row>
    <row r="6796" spans="3:18" ht="14.25" customHeight="1">
      <c r="C6796" s="1573">
        <v>95</v>
      </c>
      <c r="D6796" s="1969" t="s">
        <v>2931</v>
      </c>
      <c r="E6796" s="1574">
        <v>10</v>
      </c>
      <c r="F6796" s="1575" t="s">
        <v>508</v>
      </c>
      <c r="G6796" s="1725">
        <v>1</v>
      </c>
      <c r="H6796" s="1575">
        <v>2016</v>
      </c>
      <c r="I6796" s="1577">
        <v>189.09899999999999</v>
      </c>
      <c r="J6796" s="1575">
        <f t="shared" si="358"/>
        <v>100</v>
      </c>
      <c r="K6796" s="1577">
        <f t="shared" si="359"/>
        <v>0</v>
      </c>
      <c r="L6796" s="1575"/>
      <c r="M6796" s="1575"/>
      <c r="N6796" s="1578">
        <f t="shared" si="360"/>
        <v>0</v>
      </c>
      <c r="O6796" s="2124"/>
      <c r="P6796" s="2124"/>
      <c r="Q6796" s="2124">
        <f t="shared" si="361"/>
        <v>0</v>
      </c>
      <c r="R6796" s="2425"/>
    </row>
    <row r="6797" spans="3:18" ht="14.25" customHeight="1">
      <c r="C6797" s="1573">
        <v>96</v>
      </c>
      <c r="D6797" s="1969" t="s">
        <v>7636</v>
      </c>
      <c r="E6797" s="1574">
        <v>10</v>
      </c>
      <c r="F6797" s="1575" t="s">
        <v>508</v>
      </c>
      <c r="G6797" s="1725">
        <v>6</v>
      </c>
      <c r="H6797" s="1575">
        <v>2016</v>
      </c>
      <c r="I6797" s="1577">
        <v>555.96</v>
      </c>
      <c r="J6797" s="1575">
        <f t="shared" ref="J6797:J6860" si="362">IF(($J$14-H6797)*J$4380&gt;100,100,($J$14-H6797)*J$4380)</f>
        <v>100</v>
      </c>
      <c r="K6797" s="1577">
        <f t="shared" ref="K6797:K6860" si="363">IF(J6797=100,0,I6797-I6797*J6797%)</f>
        <v>0</v>
      </c>
      <c r="L6797" s="1575"/>
      <c r="M6797" s="1575"/>
      <c r="N6797" s="1578">
        <f t="shared" ref="N6797:N6860" si="364">+L6797*M6797</f>
        <v>0</v>
      </c>
      <c r="O6797" s="2124"/>
      <c r="P6797" s="2124"/>
      <c r="Q6797" s="2124">
        <f t="shared" ref="Q6797:Q6860" si="365">+O6797*P6797</f>
        <v>0</v>
      </c>
      <c r="R6797" s="2425"/>
    </row>
    <row r="6798" spans="3:18" ht="14.25" customHeight="1">
      <c r="C6798" s="1573">
        <v>97</v>
      </c>
      <c r="D6798" s="1969" t="s">
        <v>2932</v>
      </c>
      <c r="E6798" s="1574">
        <v>10</v>
      </c>
      <c r="F6798" s="1575" t="s">
        <v>508</v>
      </c>
      <c r="G6798" s="1725">
        <v>2</v>
      </c>
      <c r="H6798" s="1575">
        <v>2016</v>
      </c>
      <c r="I6798" s="1577">
        <v>339.38274000000001</v>
      </c>
      <c r="J6798" s="1575">
        <f t="shared" si="362"/>
        <v>100</v>
      </c>
      <c r="K6798" s="1577">
        <f t="shared" si="363"/>
        <v>0</v>
      </c>
      <c r="L6798" s="1575"/>
      <c r="M6798" s="1575"/>
      <c r="N6798" s="1578">
        <f t="shared" si="364"/>
        <v>0</v>
      </c>
      <c r="O6798" s="2124"/>
      <c r="P6798" s="2124"/>
      <c r="Q6798" s="2124">
        <f t="shared" si="365"/>
        <v>0</v>
      </c>
      <c r="R6798" s="2425"/>
    </row>
    <row r="6799" spans="3:18" ht="14.25" customHeight="1">
      <c r="C6799" s="1573">
        <v>98</v>
      </c>
      <c r="D6799" s="1969" t="s">
        <v>2933</v>
      </c>
      <c r="E6799" s="1574">
        <v>10</v>
      </c>
      <c r="F6799" s="1575" t="s">
        <v>508</v>
      </c>
      <c r="G6799" s="1725">
        <v>3</v>
      </c>
      <c r="H6799" s="1575">
        <v>2016</v>
      </c>
      <c r="I6799" s="1577">
        <v>227.62200000000001</v>
      </c>
      <c r="J6799" s="1575">
        <f t="shared" si="362"/>
        <v>100</v>
      </c>
      <c r="K6799" s="1577">
        <f t="shared" si="363"/>
        <v>0</v>
      </c>
      <c r="L6799" s="1575"/>
      <c r="M6799" s="1575"/>
      <c r="N6799" s="1578">
        <f t="shared" si="364"/>
        <v>0</v>
      </c>
      <c r="O6799" s="2124"/>
      <c r="P6799" s="2124"/>
      <c r="Q6799" s="2124">
        <f t="shared" si="365"/>
        <v>0</v>
      </c>
      <c r="R6799" s="2425"/>
    </row>
    <row r="6800" spans="3:18" ht="14.25" customHeight="1">
      <c r="C6800" s="1573">
        <v>99</v>
      </c>
      <c r="D6800" s="1969" t="s">
        <v>2934</v>
      </c>
      <c r="E6800" s="1574">
        <v>10</v>
      </c>
      <c r="F6800" s="1575" t="s">
        <v>508</v>
      </c>
      <c r="G6800" s="1725">
        <v>1</v>
      </c>
      <c r="H6800" s="1575">
        <v>2016</v>
      </c>
      <c r="I6800" s="1577">
        <v>62.759089999999993</v>
      </c>
      <c r="J6800" s="1575">
        <f t="shared" si="362"/>
        <v>100</v>
      </c>
      <c r="K6800" s="1577">
        <f t="shared" si="363"/>
        <v>0</v>
      </c>
      <c r="L6800" s="1575"/>
      <c r="M6800" s="1575"/>
      <c r="N6800" s="1578">
        <f t="shared" si="364"/>
        <v>0</v>
      </c>
      <c r="O6800" s="2124"/>
      <c r="P6800" s="2124"/>
      <c r="Q6800" s="2124">
        <f t="shared" si="365"/>
        <v>0</v>
      </c>
      <c r="R6800" s="2425"/>
    </row>
    <row r="6801" spans="3:18" ht="14.25" customHeight="1">
      <c r="C6801" s="1573">
        <v>100</v>
      </c>
      <c r="D6801" s="1969" t="s">
        <v>2134</v>
      </c>
      <c r="E6801" s="1574">
        <v>10</v>
      </c>
      <c r="F6801" s="1575" t="s">
        <v>508</v>
      </c>
      <c r="G6801" s="1725">
        <v>8</v>
      </c>
      <c r="H6801" s="1575">
        <v>2016</v>
      </c>
      <c r="I6801" s="1577">
        <v>305.25304</v>
      </c>
      <c r="J6801" s="1575">
        <f t="shared" si="362"/>
        <v>100</v>
      </c>
      <c r="K6801" s="1577">
        <f t="shared" si="363"/>
        <v>0</v>
      </c>
      <c r="L6801" s="1575"/>
      <c r="M6801" s="1575"/>
      <c r="N6801" s="1578">
        <f t="shared" si="364"/>
        <v>0</v>
      </c>
      <c r="O6801" s="2124"/>
      <c r="P6801" s="2124"/>
      <c r="Q6801" s="2124">
        <f t="shared" si="365"/>
        <v>0</v>
      </c>
      <c r="R6801" s="2425"/>
    </row>
    <row r="6802" spans="3:18" ht="14.25" customHeight="1">
      <c r="C6802" s="1573">
        <v>101</v>
      </c>
      <c r="D6802" s="1969" t="s">
        <v>2169</v>
      </c>
      <c r="E6802" s="1574">
        <v>10</v>
      </c>
      <c r="F6802" s="1575" t="s">
        <v>508</v>
      </c>
      <c r="G6802" s="1725">
        <v>2</v>
      </c>
      <c r="H6802" s="1575">
        <v>2016</v>
      </c>
      <c r="I6802" s="1577">
        <v>196</v>
      </c>
      <c r="J6802" s="1575">
        <f t="shared" si="362"/>
        <v>100</v>
      </c>
      <c r="K6802" s="1577">
        <f t="shared" si="363"/>
        <v>0</v>
      </c>
      <c r="L6802" s="1575"/>
      <c r="M6802" s="1575"/>
      <c r="N6802" s="1578">
        <f t="shared" si="364"/>
        <v>0</v>
      </c>
      <c r="O6802" s="2124"/>
      <c r="P6802" s="2124"/>
      <c r="Q6802" s="2124">
        <f t="shared" si="365"/>
        <v>0</v>
      </c>
      <c r="R6802" s="2425"/>
    </row>
    <row r="6803" spans="3:18" ht="14.25" customHeight="1">
      <c r="C6803" s="1573">
        <v>102</v>
      </c>
      <c r="D6803" s="1969" t="s">
        <v>7636</v>
      </c>
      <c r="E6803" s="1574">
        <v>10</v>
      </c>
      <c r="F6803" s="1575" t="s">
        <v>508</v>
      </c>
      <c r="G6803" s="1725">
        <v>4</v>
      </c>
      <c r="H6803" s="1575">
        <v>2016</v>
      </c>
      <c r="I6803" s="1577">
        <v>370.64</v>
      </c>
      <c r="J6803" s="1575">
        <f t="shared" si="362"/>
        <v>100</v>
      </c>
      <c r="K6803" s="1577">
        <f t="shared" si="363"/>
        <v>0</v>
      </c>
      <c r="L6803" s="1575"/>
      <c r="M6803" s="1575"/>
      <c r="N6803" s="1578">
        <f t="shared" si="364"/>
        <v>0</v>
      </c>
      <c r="O6803" s="2124"/>
      <c r="P6803" s="2124"/>
      <c r="Q6803" s="2124">
        <f t="shared" si="365"/>
        <v>0</v>
      </c>
      <c r="R6803" s="2425"/>
    </row>
    <row r="6804" spans="3:18" ht="14.25" customHeight="1">
      <c r="C6804" s="1573">
        <v>103</v>
      </c>
      <c r="D6804" s="1969" t="s">
        <v>2931</v>
      </c>
      <c r="E6804" s="1574">
        <v>10</v>
      </c>
      <c r="F6804" s="1575" t="s">
        <v>508</v>
      </c>
      <c r="G6804" s="1725">
        <v>1</v>
      </c>
      <c r="H6804" s="1575">
        <v>2016</v>
      </c>
      <c r="I6804" s="1577">
        <v>189.09899999999999</v>
      </c>
      <c r="J6804" s="1575">
        <f t="shared" si="362"/>
        <v>100</v>
      </c>
      <c r="K6804" s="1577">
        <f t="shared" si="363"/>
        <v>0</v>
      </c>
      <c r="L6804" s="1575"/>
      <c r="M6804" s="1575"/>
      <c r="N6804" s="1578">
        <f t="shared" si="364"/>
        <v>0</v>
      </c>
      <c r="O6804" s="2124"/>
      <c r="P6804" s="2124"/>
      <c r="Q6804" s="2124">
        <f t="shared" si="365"/>
        <v>0</v>
      </c>
      <c r="R6804" s="2425"/>
    </row>
    <row r="6805" spans="3:18" ht="14.25" customHeight="1">
      <c r="C6805" s="1573">
        <v>104</v>
      </c>
      <c r="D6805" s="1969" t="s">
        <v>2125</v>
      </c>
      <c r="E6805" s="1574">
        <v>10</v>
      </c>
      <c r="F6805" s="1575" t="s">
        <v>508</v>
      </c>
      <c r="G6805" s="1725">
        <v>2</v>
      </c>
      <c r="H6805" s="1575">
        <v>2016</v>
      </c>
      <c r="I6805" s="1577">
        <v>250.88</v>
      </c>
      <c r="J6805" s="1575">
        <f t="shared" si="362"/>
        <v>100</v>
      </c>
      <c r="K6805" s="1577">
        <f t="shared" si="363"/>
        <v>0</v>
      </c>
      <c r="L6805" s="1575"/>
      <c r="M6805" s="1575"/>
      <c r="N6805" s="1578">
        <f t="shared" si="364"/>
        <v>0</v>
      </c>
      <c r="O6805" s="2124"/>
      <c r="P6805" s="2124"/>
      <c r="Q6805" s="2124">
        <f t="shared" si="365"/>
        <v>0</v>
      </c>
      <c r="R6805" s="2425"/>
    </row>
    <row r="6806" spans="3:18" ht="14.25" customHeight="1">
      <c r="C6806" s="1573">
        <v>105</v>
      </c>
      <c r="D6806" s="1969" t="s">
        <v>7637</v>
      </c>
      <c r="E6806" s="1574">
        <v>10</v>
      </c>
      <c r="F6806" s="1575" t="s">
        <v>508</v>
      </c>
      <c r="G6806" s="1725">
        <v>2</v>
      </c>
      <c r="H6806" s="1575">
        <v>2016</v>
      </c>
      <c r="I6806" s="1577">
        <v>400</v>
      </c>
      <c r="J6806" s="1575">
        <f t="shared" si="362"/>
        <v>100</v>
      </c>
      <c r="K6806" s="1577">
        <f t="shared" si="363"/>
        <v>0</v>
      </c>
      <c r="L6806" s="1575"/>
      <c r="M6806" s="1575"/>
      <c r="N6806" s="1578">
        <f t="shared" si="364"/>
        <v>0</v>
      </c>
      <c r="O6806" s="2124"/>
      <c r="P6806" s="2124"/>
      <c r="Q6806" s="2124">
        <f t="shared" si="365"/>
        <v>0</v>
      </c>
      <c r="R6806" s="2425"/>
    </row>
    <row r="6807" spans="3:18" ht="14.25" customHeight="1">
      <c r="C6807" s="1573">
        <v>106</v>
      </c>
      <c r="D6807" s="1969" t="s">
        <v>2131</v>
      </c>
      <c r="E6807" s="1574">
        <v>10</v>
      </c>
      <c r="F6807" s="1575" t="s">
        <v>508</v>
      </c>
      <c r="G6807" s="1725">
        <v>4</v>
      </c>
      <c r="H6807" s="1575">
        <v>2016</v>
      </c>
      <c r="I6807" s="1577">
        <v>193.256</v>
      </c>
      <c r="J6807" s="1575">
        <f t="shared" si="362"/>
        <v>100</v>
      </c>
      <c r="K6807" s="1577">
        <f t="shared" si="363"/>
        <v>0</v>
      </c>
      <c r="L6807" s="1575"/>
      <c r="M6807" s="1575"/>
      <c r="N6807" s="1578">
        <f t="shared" si="364"/>
        <v>0</v>
      </c>
      <c r="O6807" s="2124"/>
      <c r="P6807" s="2124"/>
      <c r="Q6807" s="2124">
        <f t="shared" si="365"/>
        <v>0</v>
      </c>
      <c r="R6807" s="2425"/>
    </row>
    <row r="6808" spans="3:18" ht="14.25" customHeight="1">
      <c r="C6808" s="1573">
        <v>107</v>
      </c>
      <c r="D6808" s="1969" t="s">
        <v>2128</v>
      </c>
      <c r="E6808" s="1574">
        <v>10</v>
      </c>
      <c r="F6808" s="1575" t="s">
        <v>508</v>
      </c>
      <c r="G6808" s="1725">
        <v>2</v>
      </c>
      <c r="H6808" s="1575">
        <v>2016</v>
      </c>
      <c r="I6808" s="1577">
        <v>127.628</v>
      </c>
      <c r="J6808" s="1575">
        <f t="shared" si="362"/>
        <v>100</v>
      </c>
      <c r="K6808" s="1577">
        <f t="shared" si="363"/>
        <v>0</v>
      </c>
      <c r="L6808" s="1575"/>
      <c r="M6808" s="1575"/>
      <c r="N6808" s="1578">
        <f t="shared" si="364"/>
        <v>0</v>
      </c>
      <c r="O6808" s="2124"/>
      <c r="P6808" s="2124"/>
      <c r="Q6808" s="2124">
        <f t="shared" si="365"/>
        <v>0</v>
      </c>
      <c r="R6808" s="2425"/>
    </row>
    <row r="6809" spans="3:18" ht="14.25" customHeight="1">
      <c r="C6809" s="1573">
        <v>108</v>
      </c>
      <c r="D6809" s="1969" t="s">
        <v>7638</v>
      </c>
      <c r="E6809" s="1574">
        <v>10</v>
      </c>
      <c r="F6809" s="1575" t="s">
        <v>508</v>
      </c>
      <c r="G6809" s="1725">
        <v>2</v>
      </c>
      <c r="H6809" s="1575">
        <v>2016</v>
      </c>
      <c r="I6809" s="1577">
        <v>56</v>
      </c>
      <c r="J6809" s="1575">
        <f t="shared" si="362"/>
        <v>100</v>
      </c>
      <c r="K6809" s="1577">
        <f t="shared" si="363"/>
        <v>0</v>
      </c>
      <c r="L6809" s="1575"/>
      <c r="M6809" s="1575"/>
      <c r="N6809" s="1578">
        <f t="shared" si="364"/>
        <v>0</v>
      </c>
      <c r="O6809" s="2124"/>
      <c r="P6809" s="2124"/>
      <c r="Q6809" s="2124">
        <f t="shared" si="365"/>
        <v>0</v>
      </c>
      <c r="R6809" s="2425"/>
    </row>
    <row r="6810" spans="3:18" ht="14.25" customHeight="1">
      <c r="C6810" s="1573">
        <v>109</v>
      </c>
      <c r="D6810" s="1969" t="s">
        <v>2125</v>
      </c>
      <c r="E6810" s="1574">
        <v>10</v>
      </c>
      <c r="F6810" s="1575" t="s">
        <v>508</v>
      </c>
      <c r="G6810" s="1725">
        <v>4</v>
      </c>
      <c r="H6810" s="1575">
        <v>2016</v>
      </c>
      <c r="I6810" s="1577">
        <v>175</v>
      </c>
      <c r="J6810" s="1575">
        <f t="shared" si="362"/>
        <v>100</v>
      </c>
      <c r="K6810" s="1577">
        <f t="shared" si="363"/>
        <v>0</v>
      </c>
      <c r="L6810" s="1575"/>
      <c r="M6810" s="1575"/>
      <c r="N6810" s="1578">
        <f t="shared" si="364"/>
        <v>0</v>
      </c>
      <c r="O6810" s="2124"/>
      <c r="P6810" s="2124"/>
      <c r="Q6810" s="2124">
        <f t="shared" si="365"/>
        <v>0</v>
      </c>
      <c r="R6810" s="2425"/>
    </row>
    <row r="6811" spans="3:18" ht="14.25" customHeight="1">
      <c r="C6811" s="1573">
        <v>110</v>
      </c>
      <c r="D6811" s="1969" t="s">
        <v>2935</v>
      </c>
      <c r="E6811" s="1574">
        <v>10</v>
      </c>
      <c r="F6811" s="1575" t="s">
        <v>508</v>
      </c>
      <c r="G6811" s="1725">
        <v>3</v>
      </c>
      <c r="H6811" s="1575">
        <v>2016</v>
      </c>
      <c r="I6811" s="1577">
        <v>203.4</v>
      </c>
      <c r="J6811" s="1575">
        <f t="shared" si="362"/>
        <v>100</v>
      </c>
      <c r="K6811" s="1577">
        <f t="shared" si="363"/>
        <v>0</v>
      </c>
      <c r="L6811" s="1575"/>
      <c r="M6811" s="1575"/>
      <c r="N6811" s="1578">
        <f t="shared" si="364"/>
        <v>0</v>
      </c>
      <c r="O6811" s="2124"/>
      <c r="P6811" s="2124"/>
      <c r="Q6811" s="2124">
        <f t="shared" si="365"/>
        <v>0</v>
      </c>
      <c r="R6811" s="2425"/>
    </row>
    <row r="6812" spans="3:18" ht="14.25" customHeight="1">
      <c r="C6812" s="1573">
        <v>111</v>
      </c>
      <c r="D6812" s="1969" t="s">
        <v>2703</v>
      </c>
      <c r="E6812" s="1574">
        <v>10</v>
      </c>
      <c r="F6812" s="1575" t="s">
        <v>508</v>
      </c>
      <c r="G6812" s="1725">
        <v>2</v>
      </c>
      <c r="H6812" s="1575">
        <v>2016</v>
      </c>
      <c r="I6812" s="1577">
        <v>136.62799999999999</v>
      </c>
      <c r="J6812" s="1575">
        <f t="shared" si="362"/>
        <v>100</v>
      </c>
      <c r="K6812" s="1577">
        <f t="shared" si="363"/>
        <v>0</v>
      </c>
      <c r="L6812" s="1575"/>
      <c r="M6812" s="1575"/>
      <c r="N6812" s="1578">
        <f t="shared" si="364"/>
        <v>0</v>
      </c>
      <c r="O6812" s="2124"/>
      <c r="P6812" s="2124"/>
      <c r="Q6812" s="2124">
        <f t="shared" si="365"/>
        <v>0</v>
      </c>
      <c r="R6812" s="2425"/>
    </row>
    <row r="6813" spans="3:18" ht="14.25" customHeight="1">
      <c r="C6813" s="1573">
        <v>112</v>
      </c>
      <c r="D6813" s="1969" t="s">
        <v>2169</v>
      </c>
      <c r="E6813" s="1574">
        <v>10</v>
      </c>
      <c r="F6813" s="1575" t="s">
        <v>508</v>
      </c>
      <c r="G6813" s="1725">
        <v>1</v>
      </c>
      <c r="H6813" s="1575">
        <v>2016</v>
      </c>
      <c r="I6813" s="1577">
        <v>67.8</v>
      </c>
      <c r="J6813" s="1575">
        <f t="shared" si="362"/>
        <v>100</v>
      </c>
      <c r="K6813" s="1577">
        <f t="shared" si="363"/>
        <v>0</v>
      </c>
      <c r="L6813" s="1575"/>
      <c r="M6813" s="1575"/>
      <c r="N6813" s="1578">
        <f t="shared" si="364"/>
        <v>0</v>
      </c>
      <c r="O6813" s="2124"/>
      <c r="P6813" s="2124"/>
      <c r="Q6813" s="2124">
        <f t="shared" si="365"/>
        <v>0</v>
      </c>
      <c r="R6813" s="2425"/>
    </row>
    <row r="6814" spans="3:18" ht="14.25" customHeight="1">
      <c r="C6814" s="1573">
        <v>113</v>
      </c>
      <c r="D6814" s="1969" t="s">
        <v>7639</v>
      </c>
      <c r="E6814" s="1574">
        <v>10</v>
      </c>
      <c r="F6814" s="1575" t="s">
        <v>508</v>
      </c>
      <c r="G6814" s="1725">
        <v>1</v>
      </c>
      <c r="H6814" s="1575">
        <v>2016</v>
      </c>
      <c r="I6814" s="1577">
        <v>890</v>
      </c>
      <c r="J6814" s="1575">
        <f t="shared" si="362"/>
        <v>100</v>
      </c>
      <c r="K6814" s="1577">
        <f t="shared" si="363"/>
        <v>0</v>
      </c>
      <c r="L6814" s="1575"/>
      <c r="M6814" s="1575"/>
      <c r="N6814" s="1578">
        <f t="shared" si="364"/>
        <v>0</v>
      </c>
      <c r="O6814" s="2124"/>
      <c r="P6814" s="2124"/>
      <c r="Q6814" s="2124">
        <f t="shared" si="365"/>
        <v>0</v>
      </c>
      <c r="R6814" s="2425"/>
    </row>
    <row r="6815" spans="3:18" ht="14.25" customHeight="1">
      <c r="C6815" s="1573">
        <v>114</v>
      </c>
      <c r="D6815" s="1969" t="s">
        <v>2701</v>
      </c>
      <c r="E6815" s="1574">
        <v>10</v>
      </c>
      <c r="F6815" s="1575" t="s">
        <v>508</v>
      </c>
      <c r="G6815" s="1725">
        <v>2</v>
      </c>
      <c r="H6815" s="1575">
        <v>2007</v>
      </c>
      <c r="I6815" s="1577">
        <v>280</v>
      </c>
      <c r="J6815" s="1575">
        <f t="shared" si="362"/>
        <v>100</v>
      </c>
      <c r="K6815" s="1577">
        <f t="shared" si="363"/>
        <v>0</v>
      </c>
      <c r="L6815" s="1575"/>
      <c r="M6815" s="1575"/>
      <c r="N6815" s="1578">
        <f t="shared" si="364"/>
        <v>0</v>
      </c>
      <c r="O6815" s="2124"/>
      <c r="P6815" s="2124"/>
      <c r="Q6815" s="2124">
        <f t="shared" si="365"/>
        <v>0</v>
      </c>
      <c r="R6815" s="2425"/>
    </row>
    <row r="6816" spans="3:18" ht="14.25" customHeight="1">
      <c r="C6816" s="1573">
        <v>115</v>
      </c>
      <c r="D6816" s="1969" t="s">
        <v>2936</v>
      </c>
      <c r="E6816" s="1574">
        <v>10</v>
      </c>
      <c r="F6816" s="1575" t="s">
        <v>508</v>
      </c>
      <c r="G6816" s="1725">
        <v>2</v>
      </c>
      <c r="H6816" s="1575">
        <v>2007</v>
      </c>
      <c r="I6816" s="1577">
        <v>110</v>
      </c>
      <c r="J6816" s="1575">
        <f t="shared" si="362"/>
        <v>100</v>
      </c>
      <c r="K6816" s="1577">
        <f t="shared" si="363"/>
        <v>0</v>
      </c>
      <c r="L6816" s="1575"/>
      <c r="M6816" s="1575"/>
      <c r="N6816" s="1578">
        <f t="shared" si="364"/>
        <v>0</v>
      </c>
      <c r="O6816" s="2124"/>
      <c r="P6816" s="2124"/>
      <c r="Q6816" s="2124">
        <f t="shared" si="365"/>
        <v>0</v>
      </c>
      <c r="R6816" s="2425"/>
    </row>
    <row r="6817" spans="3:18" ht="14.25" customHeight="1">
      <c r="C6817" s="1573">
        <v>116</v>
      </c>
      <c r="D6817" s="1969" t="s">
        <v>7640</v>
      </c>
      <c r="E6817" s="1574">
        <v>10</v>
      </c>
      <c r="F6817" s="1575" t="s">
        <v>508</v>
      </c>
      <c r="G6817" s="1725">
        <v>2</v>
      </c>
      <c r="H6817" s="1575">
        <v>2007</v>
      </c>
      <c r="I6817" s="1577">
        <v>100</v>
      </c>
      <c r="J6817" s="1575">
        <f t="shared" si="362"/>
        <v>100</v>
      </c>
      <c r="K6817" s="1577">
        <f t="shared" si="363"/>
        <v>0</v>
      </c>
      <c r="L6817" s="1575"/>
      <c r="M6817" s="1575"/>
      <c r="N6817" s="1578">
        <f t="shared" si="364"/>
        <v>0</v>
      </c>
      <c r="O6817" s="2124"/>
      <c r="P6817" s="2124"/>
      <c r="Q6817" s="2124">
        <f t="shared" si="365"/>
        <v>0</v>
      </c>
      <c r="R6817" s="2425"/>
    </row>
    <row r="6818" spans="3:18" ht="14.25" customHeight="1">
      <c r="C6818" s="1573">
        <v>117</v>
      </c>
      <c r="D6818" s="1969" t="s">
        <v>2937</v>
      </c>
      <c r="E6818" s="1574">
        <v>10</v>
      </c>
      <c r="F6818" s="1575" t="s">
        <v>508</v>
      </c>
      <c r="G6818" s="1725">
        <v>6</v>
      </c>
      <c r="H6818" s="1575">
        <v>2007</v>
      </c>
      <c r="I6818" s="1577">
        <v>768</v>
      </c>
      <c r="J6818" s="1575">
        <f t="shared" si="362"/>
        <v>100</v>
      </c>
      <c r="K6818" s="1577">
        <f t="shared" si="363"/>
        <v>0</v>
      </c>
      <c r="L6818" s="1575"/>
      <c r="M6818" s="1575"/>
      <c r="N6818" s="1578">
        <f t="shared" si="364"/>
        <v>0</v>
      </c>
      <c r="O6818" s="2124"/>
      <c r="P6818" s="2124"/>
      <c r="Q6818" s="2124">
        <f t="shared" si="365"/>
        <v>0</v>
      </c>
      <c r="R6818" s="2425"/>
    </row>
    <row r="6819" spans="3:18" ht="14.25" customHeight="1">
      <c r="C6819" s="1573">
        <v>118</v>
      </c>
      <c r="D6819" s="1969" t="s">
        <v>2699</v>
      </c>
      <c r="E6819" s="1574">
        <v>10</v>
      </c>
      <c r="F6819" s="1575" t="s">
        <v>508</v>
      </c>
      <c r="G6819" s="1725">
        <v>2</v>
      </c>
      <c r="H6819" s="1575">
        <v>2007</v>
      </c>
      <c r="I6819" s="1577">
        <v>259</v>
      </c>
      <c r="J6819" s="1575">
        <f t="shared" si="362"/>
        <v>100</v>
      </c>
      <c r="K6819" s="1577">
        <f t="shared" si="363"/>
        <v>0</v>
      </c>
      <c r="L6819" s="1575"/>
      <c r="M6819" s="1575"/>
      <c r="N6819" s="1578">
        <f t="shared" si="364"/>
        <v>0</v>
      </c>
      <c r="O6819" s="2124"/>
      <c r="P6819" s="2124"/>
      <c r="Q6819" s="2124">
        <f t="shared" si="365"/>
        <v>0</v>
      </c>
      <c r="R6819" s="2425"/>
    </row>
    <row r="6820" spans="3:18" ht="14.25" customHeight="1">
      <c r="C6820" s="1573">
        <v>119</v>
      </c>
      <c r="D6820" s="1969" t="s">
        <v>2698</v>
      </c>
      <c r="E6820" s="1574">
        <v>10</v>
      </c>
      <c r="F6820" s="1575" t="s">
        <v>508</v>
      </c>
      <c r="G6820" s="1725">
        <v>1</v>
      </c>
      <c r="H6820" s="1575">
        <v>2007</v>
      </c>
      <c r="I6820" s="1577">
        <v>145</v>
      </c>
      <c r="J6820" s="1575">
        <f t="shared" si="362"/>
        <v>100</v>
      </c>
      <c r="K6820" s="1577">
        <f t="shared" si="363"/>
        <v>0</v>
      </c>
      <c r="L6820" s="1575"/>
      <c r="M6820" s="1575"/>
      <c r="N6820" s="1578">
        <f t="shared" si="364"/>
        <v>0</v>
      </c>
      <c r="O6820" s="2124"/>
      <c r="P6820" s="2124"/>
      <c r="Q6820" s="2124">
        <f t="shared" si="365"/>
        <v>0</v>
      </c>
      <c r="R6820" s="2425"/>
    </row>
    <row r="6821" spans="3:18" ht="14.25" customHeight="1">
      <c r="C6821" s="1573">
        <v>120</v>
      </c>
      <c r="D6821" s="1969" t="s">
        <v>2701</v>
      </c>
      <c r="E6821" s="1574">
        <v>10</v>
      </c>
      <c r="F6821" s="1575" t="s">
        <v>508</v>
      </c>
      <c r="G6821" s="1725">
        <v>5</v>
      </c>
      <c r="H6821" s="1575">
        <v>2007</v>
      </c>
      <c r="I6821" s="1577">
        <v>650</v>
      </c>
      <c r="J6821" s="1575">
        <f t="shared" si="362"/>
        <v>100</v>
      </c>
      <c r="K6821" s="1577">
        <f t="shared" si="363"/>
        <v>0</v>
      </c>
      <c r="L6821" s="1575"/>
      <c r="M6821" s="1575"/>
      <c r="N6821" s="1578">
        <f t="shared" si="364"/>
        <v>0</v>
      </c>
      <c r="O6821" s="2124"/>
      <c r="P6821" s="2124"/>
      <c r="Q6821" s="2124">
        <f t="shared" si="365"/>
        <v>0</v>
      </c>
      <c r="R6821" s="2425"/>
    </row>
    <row r="6822" spans="3:18" ht="14.25" customHeight="1">
      <c r="C6822" s="1573">
        <v>121</v>
      </c>
      <c r="D6822" s="1969" t="s">
        <v>2937</v>
      </c>
      <c r="E6822" s="1574">
        <v>10</v>
      </c>
      <c r="F6822" s="1575" t="s">
        <v>508</v>
      </c>
      <c r="G6822" s="1725">
        <v>14</v>
      </c>
      <c r="H6822" s="1575">
        <v>2007</v>
      </c>
      <c r="I6822" s="1577">
        <v>1393</v>
      </c>
      <c r="J6822" s="1575">
        <f t="shared" si="362"/>
        <v>100</v>
      </c>
      <c r="K6822" s="1577">
        <f t="shared" si="363"/>
        <v>0</v>
      </c>
      <c r="L6822" s="1575"/>
      <c r="M6822" s="1575"/>
      <c r="N6822" s="1578">
        <f t="shared" si="364"/>
        <v>0</v>
      </c>
      <c r="O6822" s="2124"/>
      <c r="P6822" s="2124"/>
      <c r="Q6822" s="2124">
        <f t="shared" si="365"/>
        <v>0</v>
      </c>
      <c r="R6822" s="2425"/>
    </row>
    <row r="6823" spans="3:18" ht="14.25" customHeight="1">
      <c r="C6823" s="1573">
        <v>122</v>
      </c>
      <c r="D6823" s="1969" t="s">
        <v>2131</v>
      </c>
      <c r="E6823" s="1574">
        <v>10</v>
      </c>
      <c r="F6823" s="1575" t="s">
        <v>508</v>
      </c>
      <c r="G6823" s="1725">
        <v>4</v>
      </c>
      <c r="H6823" s="1575">
        <v>2007</v>
      </c>
      <c r="I6823" s="1577">
        <v>518</v>
      </c>
      <c r="J6823" s="1575">
        <f t="shared" si="362"/>
        <v>100</v>
      </c>
      <c r="K6823" s="1577">
        <f t="shared" si="363"/>
        <v>0</v>
      </c>
      <c r="L6823" s="1575"/>
      <c r="M6823" s="1575"/>
      <c r="N6823" s="1578">
        <f t="shared" si="364"/>
        <v>0</v>
      </c>
      <c r="O6823" s="2124"/>
      <c r="P6823" s="2124"/>
      <c r="Q6823" s="2124">
        <f t="shared" si="365"/>
        <v>0</v>
      </c>
      <c r="R6823" s="2425"/>
    </row>
    <row r="6824" spans="3:18" ht="14.25" customHeight="1">
      <c r="C6824" s="1573">
        <v>123</v>
      </c>
      <c r="D6824" s="1969" t="s">
        <v>2221</v>
      </c>
      <c r="E6824" s="1574">
        <v>10</v>
      </c>
      <c r="F6824" s="1575" t="s">
        <v>508</v>
      </c>
      <c r="G6824" s="1725">
        <v>18</v>
      </c>
      <c r="H6824" s="1575">
        <v>2007</v>
      </c>
      <c r="I6824" s="1577">
        <v>450</v>
      </c>
      <c r="J6824" s="1575">
        <f t="shared" si="362"/>
        <v>100</v>
      </c>
      <c r="K6824" s="1577">
        <f t="shared" si="363"/>
        <v>0</v>
      </c>
      <c r="L6824" s="1575"/>
      <c r="M6824" s="1575"/>
      <c r="N6824" s="1578">
        <f t="shared" si="364"/>
        <v>0</v>
      </c>
      <c r="O6824" s="2124"/>
      <c r="P6824" s="2124"/>
      <c r="Q6824" s="2124">
        <f t="shared" si="365"/>
        <v>0</v>
      </c>
      <c r="R6824" s="2425"/>
    </row>
    <row r="6825" spans="3:18" ht="14.25" customHeight="1">
      <c r="C6825" s="1573">
        <v>124</v>
      </c>
      <c r="D6825" s="1969" t="s">
        <v>2155</v>
      </c>
      <c r="E6825" s="1574">
        <v>10</v>
      </c>
      <c r="F6825" s="1575" t="s">
        <v>508</v>
      </c>
      <c r="G6825" s="1725">
        <v>13</v>
      </c>
      <c r="H6825" s="1575">
        <v>2007</v>
      </c>
      <c r="I6825" s="1577">
        <v>2377.7501799999995</v>
      </c>
      <c r="J6825" s="1575">
        <f t="shared" si="362"/>
        <v>100</v>
      </c>
      <c r="K6825" s="1577">
        <f t="shared" si="363"/>
        <v>0</v>
      </c>
      <c r="L6825" s="1575"/>
      <c r="M6825" s="1575"/>
      <c r="N6825" s="1578">
        <f t="shared" si="364"/>
        <v>0</v>
      </c>
      <c r="O6825" s="2124"/>
      <c r="P6825" s="2124"/>
      <c r="Q6825" s="2124">
        <f t="shared" si="365"/>
        <v>0</v>
      </c>
      <c r="R6825" s="2425"/>
    </row>
    <row r="6826" spans="3:18" ht="14.25" customHeight="1">
      <c r="C6826" s="1573">
        <v>125</v>
      </c>
      <c r="D6826" s="1969" t="s">
        <v>7641</v>
      </c>
      <c r="E6826" s="1574">
        <v>10</v>
      </c>
      <c r="F6826" s="1575" t="s">
        <v>508</v>
      </c>
      <c r="G6826" s="1725">
        <v>54</v>
      </c>
      <c r="H6826" s="1575">
        <v>2008</v>
      </c>
      <c r="I6826" s="1577">
        <v>4141.8880200000003</v>
      </c>
      <c r="J6826" s="1575">
        <f t="shared" si="362"/>
        <v>100</v>
      </c>
      <c r="K6826" s="1577">
        <f t="shared" si="363"/>
        <v>0</v>
      </c>
      <c r="L6826" s="1575"/>
      <c r="M6826" s="1575"/>
      <c r="N6826" s="1578">
        <f t="shared" si="364"/>
        <v>0</v>
      </c>
      <c r="O6826" s="2124"/>
      <c r="P6826" s="2124"/>
      <c r="Q6826" s="2124">
        <f t="shared" si="365"/>
        <v>0</v>
      </c>
      <c r="R6826" s="2425"/>
    </row>
    <row r="6827" spans="3:18" ht="14.25" customHeight="1">
      <c r="C6827" s="1573">
        <v>126</v>
      </c>
      <c r="D6827" s="1969" t="s">
        <v>2134</v>
      </c>
      <c r="E6827" s="1574">
        <v>10</v>
      </c>
      <c r="F6827" s="1575" t="s">
        <v>508</v>
      </c>
      <c r="G6827" s="1725">
        <v>160</v>
      </c>
      <c r="H6827" s="1575">
        <v>2008</v>
      </c>
      <c r="I6827" s="1577">
        <v>4625.6992</v>
      </c>
      <c r="J6827" s="1575">
        <f t="shared" si="362"/>
        <v>100</v>
      </c>
      <c r="K6827" s="1577">
        <f t="shared" si="363"/>
        <v>0</v>
      </c>
      <c r="L6827" s="1575"/>
      <c r="M6827" s="1575"/>
      <c r="N6827" s="1578">
        <f t="shared" si="364"/>
        <v>0</v>
      </c>
      <c r="O6827" s="2124"/>
      <c r="P6827" s="2124"/>
      <c r="Q6827" s="2124">
        <f t="shared" si="365"/>
        <v>0</v>
      </c>
      <c r="R6827" s="2425"/>
    </row>
    <row r="6828" spans="3:18" ht="14.25" customHeight="1">
      <c r="C6828" s="1573">
        <v>127</v>
      </c>
      <c r="D6828" s="1969" t="s">
        <v>2143</v>
      </c>
      <c r="E6828" s="1574">
        <v>10</v>
      </c>
      <c r="F6828" s="1575" t="s">
        <v>508</v>
      </c>
      <c r="G6828" s="1725">
        <v>8</v>
      </c>
      <c r="H6828" s="1575">
        <v>2008</v>
      </c>
      <c r="I6828" s="1577">
        <v>1864.44</v>
      </c>
      <c r="J6828" s="1575">
        <f t="shared" si="362"/>
        <v>100</v>
      </c>
      <c r="K6828" s="1577">
        <f t="shared" si="363"/>
        <v>0</v>
      </c>
      <c r="L6828" s="1575"/>
      <c r="M6828" s="1575"/>
      <c r="N6828" s="1578">
        <f t="shared" si="364"/>
        <v>0</v>
      </c>
      <c r="O6828" s="2124"/>
      <c r="P6828" s="2124"/>
      <c r="Q6828" s="2124">
        <f t="shared" si="365"/>
        <v>0</v>
      </c>
      <c r="R6828" s="2425"/>
    </row>
    <row r="6829" spans="3:18" ht="14.25" customHeight="1">
      <c r="C6829" s="1573">
        <v>128</v>
      </c>
      <c r="D6829" s="1969" t="s">
        <v>7642</v>
      </c>
      <c r="E6829" s="1574">
        <v>10</v>
      </c>
      <c r="F6829" s="1575" t="s">
        <v>508</v>
      </c>
      <c r="G6829" s="1725">
        <v>8</v>
      </c>
      <c r="H6829" s="1575">
        <v>2008</v>
      </c>
      <c r="I6829" s="1577">
        <v>613.61304000000007</v>
      </c>
      <c r="J6829" s="1575">
        <f t="shared" si="362"/>
        <v>100</v>
      </c>
      <c r="K6829" s="1577">
        <f t="shared" si="363"/>
        <v>0</v>
      </c>
      <c r="L6829" s="1575"/>
      <c r="M6829" s="1575"/>
      <c r="N6829" s="1578">
        <f t="shared" si="364"/>
        <v>0</v>
      </c>
      <c r="O6829" s="2124"/>
      <c r="P6829" s="2124"/>
      <c r="Q6829" s="2124">
        <f t="shared" si="365"/>
        <v>0</v>
      </c>
      <c r="R6829" s="2425"/>
    </row>
    <row r="6830" spans="3:18" ht="14.25" customHeight="1">
      <c r="C6830" s="1573">
        <v>129</v>
      </c>
      <c r="D6830" s="1969" t="s">
        <v>7643</v>
      </c>
      <c r="E6830" s="1574">
        <v>10</v>
      </c>
      <c r="F6830" s="1575" t="s">
        <v>508</v>
      </c>
      <c r="G6830" s="1725">
        <v>8</v>
      </c>
      <c r="H6830" s="1575">
        <v>2008</v>
      </c>
      <c r="I6830" s="1577">
        <v>613.61304000000007</v>
      </c>
      <c r="J6830" s="1575">
        <f t="shared" si="362"/>
        <v>100</v>
      </c>
      <c r="K6830" s="1577">
        <f t="shared" si="363"/>
        <v>0</v>
      </c>
      <c r="L6830" s="1575"/>
      <c r="M6830" s="1575"/>
      <c r="N6830" s="1578">
        <f t="shared" si="364"/>
        <v>0</v>
      </c>
      <c r="O6830" s="2124"/>
      <c r="P6830" s="2124"/>
      <c r="Q6830" s="2124">
        <f t="shared" si="365"/>
        <v>0</v>
      </c>
      <c r="R6830" s="2425"/>
    </row>
    <row r="6831" spans="3:18" ht="14.25" customHeight="1">
      <c r="C6831" s="1573">
        <v>130</v>
      </c>
      <c r="D6831" s="1969" t="s">
        <v>7644</v>
      </c>
      <c r="E6831" s="1574">
        <v>10</v>
      </c>
      <c r="F6831" s="1575" t="s">
        <v>508</v>
      </c>
      <c r="G6831" s="1725">
        <v>8</v>
      </c>
      <c r="H6831" s="1575">
        <v>2008</v>
      </c>
      <c r="I6831" s="1577">
        <v>802.41704000000004</v>
      </c>
      <c r="J6831" s="1575">
        <f t="shared" si="362"/>
        <v>100</v>
      </c>
      <c r="K6831" s="1577">
        <f t="shared" si="363"/>
        <v>0</v>
      </c>
      <c r="L6831" s="1575"/>
      <c r="M6831" s="1575"/>
      <c r="N6831" s="1578">
        <f t="shared" si="364"/>
        <v>0</v>
      </c>
      <c r="O6831" s="2124"/>
      <c r="P6831" s="2124"/>
      <c r="Q6831" s="2124">
        <f t="shared" si="365"/>
        <v>0</v>
      </c>
      <c r="R6831" s="2425"/>
    </row>
    <row r="6832" spans="3:18" ht="14.25" customHeight="1">
      <c r="C6832" s="1573">
        <v>131</v>
      </c>
      <c r="D6832" s="1969" t="s">
        <v>2147</v>
      </c>
      <c r="E6832" s="1574">
        <v>10</v>
      </c>
      <c r="F6832" s="1575" t="s">
        <v>508</v>
      </c>
      <c r="G6832" s="1725">
        <v>8</v>
      </c>
      <c r="H6832" s="1575">
        <v>2008</v>
      </c>
      <c r="I6832" s="1577">
        <v>1971.1910399999999</v>
      </c>
      <c r="J6832" s="1575">
        <f t="shared" si="362"/>
        <v>100</v>
      </c>
      <c r="K6832" s="1577">
        <f t="shared" si="363"/>
        <v>0</v>
      </c>
      <c r="L6832" s="1575"/>
      <c r="M6832" s="1575"/>
      <c r="N6832" s="1578">
        <f t="shared" si="364"/>
        <v>0</v>
      </c>
      <c r="O6832" s="2124"/>
      <c r="P6832" s="2124"/>
      <c r="Q6832" s="2124">
        <f t="shared" si="365"/>
        <v>0</v>
      </c>
      <c r="R6832" s="2425"/>
    </row>
    <row r="6833" spans="3:18" ht="14.25" customHeight="1">
      <c r="C6833" s="1573">
        <v>132</v>
      </c>
      <c r="D6833" s="1969" t="s">
        <v>7645</v>
      </c>
      <c r="E6833" s="1574">
        <v>10</v>
      </c>
      <c r="F6833" s="1575" t="s">
        <v>508</v>
      </c>
      <c r="G6833" s="1725">
        <v>10</v>
      </c>
      <c r="H6833" s="1575">
        <v>2008</v>
      </c>
      <c r="I6833" s="1577">
        <v>2888.7190000000001</v>
      </c>
      <c r="J6833" s="1575">
        <f t="shared" si="362"/>
        <v>100</v>
      </c>
      <c r="K6833" s="1577">
        <f t="shared" si="363"/>
        <v>0</v>
      </c>
      <c r="L6833" s="1575"/>
      <c r="M6833" s="1575"/>
      <c r="N6833" s="1578">
        <f t="shared" si="364"/>
        <v>0</v>
      </c>
      <c r="O6833" s="2124"/>
      <c r="P6833" s="2124"/>
      <c r="Q6833" s="2124">
        <f t="shared" si="365"/>
        <v>0</v>
      </c>
      <c r="R6833" s="2425"/>
    </row>
    <row r="6834" spans="3:18" ht="14.25" customHeight="1">
      <c r="C6834" s="1573">
        <v>133</v>
      </c>
      <c r="D6834" s="1969" t="s">
        <v>2938</v>
      </c>
      <c r="E6834" s="1574">
        <v>10</v>
      </c>
      <c r="F6834" s="1575" t="s">
        <v>508</v>
      </c>
      <c r="G6834" s="1725">
        <v>1</v>
      </c>
      <c r="H6834" s="1575">
        <v>2008</v>
      </c>
      <c r="I6834" s="1577">
        <v>378.608</v>
      </c>
      <c r="J6834" s="1575">
        <f t="shared" si="362"/>
        <v>100</v>
      </c>
      <c r="K6834" s="1577">
        <f t="shared" si="363"/>
        <v>0</v>
      </c>
      <c r="L6834" s="1575"/>
      <c r="M6834" s="1575"/>
      <c r="N6834" s="1578">
        <f t="shared" si="364"/>
        <v>0</v>
      </c>
      <c r="O6834" s="2124"/>
      <c r="P6834" s="2124"/>
      <c r="Q6834" s="2124">
        <f t="shared" si="365"/>
        <v>0</v>
      </c>
      <c r="R6834" s="2425"/>
    </row>
    <row r="6835" spans="3:18" ht="14.25" customHeight="1">
      <c r="C6835" s="1573">
        <v>134</v>
      </c>
      <c r="D6835" s="1969" t="s">
        <v>7646</v>
      </c>
      <c r="E6835" s="1574">
        <v>10</v>
      </c>
      <c r="F6835" s="1575" t="s">
        <v>508</v>
      </c>
      <c r="G6835" s="1725">
        <v>9</v>
      </c>
      <c r="H6835" s="1575">
        <v>2008</v>
      </c>
      <c r="I6835" s="1577">
        <v>751.79304000000002</v>
      </c>
      <c r="J6835" s="1575">
        <f t="shared" si="362"/>
        <v>100</v>
      </c>
      <c r="K6835" s="1577">
        <f t="shared" si="363"/>
        <v>0</v>
      </c>
      <c r="L6835" s="1575"/>
      <c r="M6835" s="1575"/>
      <c r="N6835" s="1578">
        <f t="shared" si="364"/>
        <v>0</v>
      </c>
      <c r="O6835" s="2124"/>
      <c r="P6835" s="2124"/>
      <c r="Q6835" s="2124">
        <f t="shared" si="365"/>
        <v>0</v>
      </c>
      <c r="R6835" s="2425"/>
    </row>
    <row r="6836" spans="3:18" ht="14.25" customHeight="1">
      <c r="C6836" s="1573">
        <v>135</v>
      </c>
      <c r="D6836" s="1969" t="s">
        <v>7647</v>
      </c>
      <c r="E6836" s="1574">
        <v>10</v>
      </c>
      <c r="F6836" s="1575" t="s">
        <v>508</v>
      </c>
      <c r="G6836" s="1725">
        <v>32</v>
      </c>
      <c r="H6836" s="1575">
        <v>2008</v>
      </c>
      <c r="I6836" s="1577">
        <v>2243.8428799999997</v>
      </c>
      <c r="J6836" s="1575">
        <f t="shared" si="362"/>
        <v>100</v>
      </c>
      <c r="K6836" s="1577">
        <f t="shared" si="363"/>
        <v>0</v>
      </c>
      <c r="L6836" s="1575"/>
      <c r="M6836" s="1575"/>
      <c r="N6836" s="1578">
        <f t="shared" si="364"/>
        <v>0</v>
      </c>
      <c r="O6836" s="2124"/>
      <c r="P6836" s="2124"/>
      <c r="Q6836" s="2124">
        <f t="shared" si="365"/>
        <v>0</v>
      </c>
      <c r="R6836" s="2425"/>
    </row>
    <row r="6837" spans="3:18" ht="14.25" customHeight="1">
      <c r="C6837" s="1573">
        <v>136</v>
      </c>
      <c r="D6837" s="1969" t="s">
        <v>7648</v>
      </c>
      <c r="E6837" s="1574">
        <v>10</v>
      </c>
      <c r="F6837" s="1575" t="s">
        <v>508</v>
      </c>
      <c r="G6837" s="1725">
        <v>41</v>
      </c>
      <c r="H6837" s="1575">
        <v>2008</v>
      </c>
      <c r="I6837" s="1577">
        <v>2902.8619099999996</v>
      </c>
      <c r="J6837" s="1575">
        <f t="shared" si="362"/>
        <v>100</v>
      </c>
      <c r="K6837" s="1577">
        <f t="shared" si="363"/>
        <v>0</v>
      </c>
      <c r="L6837" s="1575"/>
      <c r="M6837" s="1575"/>
      <c r="N6837" s="1578">
        <f t="shared" si="364"/>
        <v>0</v>
      </c>
      <c r="O6837" s="2124"/>
      <c r="P6837" s="2124"/>
      <c r="Q6837" s="2124">
        <f t="shared" si="365"/>
        <v>0</v>
      </c>
      <c r="R6837" s="2425"/>
    </row>
    <row r="6838" spans="3:18" ht="14.25" customHeight="1">
      <c r="C6838" s="1573">
        <v>137</v>
      </c>
      <c r="D6838" s="1969" t="s">
        <v>2125</v>
      </c>
      <c r="E6838" s="1574">
        <v>10</v>
      </c>
      <c r="F6838" s="1575" t="s">
        <v>508</v>
      </c>
      <c r="G6838" s="1725">
        <v>10</v>
      </c>
      <c r="H6838" s="1575">
        <v>2008</v>
      </c>
      <c r="I6838" s="1577">
        <v>637.173</v>
      </c>
      <c r="J6838" s="1575">
        <f t="shared" si="362"/>
        <v>100</v>
      </c>
      <c r="K6838" s="1577">
        <f t="shared" si="363"/>
        <v>0</v>
      </c>
      <c r="L6838" s="1575"/>
      <c r="M6838" s="1575"/>
      <c r="N6838" s="1578">
        <f t="shared" si="364"/>
        <v>0</v>
      </c>
      <c r="O6838" s="2124"/>
      <c r="P6838" s="2124"/>
      <c r="Q6838" s="2124">
        <f t="shared" si="365"/>
        <v>0</v>
      </c>
      <c r="R6838" s="2425"/>
    </row>
    <row r="6839" spans="3:18" ht="14.25" customHeight="1">
      <c r="C6839" s="1573">
        <v>138</v>
      </c>
      <c r="D6839" s="1969" t="s">
        <v>2939</v>
      </c>
      <c r="E6839" s="1574">
        <v>10</v>
      </c>
      <c r="F6839" s="1575" t="s">
        <v>508</v>
      </c>
      <c r="G6839" s="1725">
        <v>8</v>
      </c>
      <c r="H6839" s="1575">
        <v>2008</v>
      </c>
      <c r="I6839" s="1577">
        <v>1557.6330399999999</v>
      </c>
      <c r="J6839" s="1575">
        <f t="shared" si="362"/>
        <v>100</v>
      </c>
      <c r="K6839" s="1577">
        <f t="shared" si="363"/>
        <v>0</v>
      </c>
      <c r="L6839" s="1575"/>
      <c r="M6839" s="1575"/>
      <c r="N6839" s="1578">
        <f t="shared" si="364"/>
        <v>0</v>
      </c>
      <c r="O6839" s="2124"/>
      <c r="P6839" s="2124"/>
      <c r="Q6839" s="2124">
        <f t="shared" si="365"/>
        <v>0</v>
      </c>
      <c r="R6839" s="2425"/>
    </row>
    <row r="6840" spans="3:18" ht="14.25" customHeight="1">
      <c r="C6840" s="1573">
        <v>139</v>
      </c>
      <c r="D6840" s="1969" t="s">
        <v>2940</v>
      </c>
      <c r="E6840" s="1574">
        <v>10</v>
      </c>
      <c r="F6840" s="1575" t="s">
        <v>508</v>
      </c>
      <c r="G6840" s="1725">
        <v>23</v>
      </c>
      <c r="H6840" s="1575">
        <v>2008</v>
      </c>
      <c r="I6840" s="1577">
        <v>4690.2950099999998</v>
      </c>
      <c r="J6840" s="1575">
        <f t="shared" si="362"/>
        <v>100</v>
      </c>
      <c r="K6840" s="1577">
        <f t="shared" si="363"/>
        <v>0</v>
      </c>
      <c r="L6840" s="1575"/>
      <c r="M6840" s="1575"/>
      <c r="N6840" s="1578">
        <f t="shared" si="364"/>
        <v>0</v>
      </c>
      <c r="O6840" s="2124"/>
      <c r="P6840" s="2124"/>
      <c r="Q6840" s="2124">
        <f t="shared" si="365"/>
        <v>0</v>
      </c>
      <c r="R6840" s="2425"/>
    </row>
    <row r="6841" spans="3:18" ht="14.25" customHeight="1">
      <c r="C6841" s="1573">
        <v>140</v>
      </c>
      <c r="D6841" s="1969" t="s">
        <v>7649</v>
      </c>
      <c r="E6841" s="1574">
        <v>10</v>
      </c>
      <c r="F6841" s="1575" t="s">
        <v>508</v>
      </c>
      <c r="G6841" s="1725">
        <v>4</v>
      </c>
      <c r="H6841" s="1575">
        <v>2008</v>
      </c>
      <c r="I6841" s="1577">
        <v>636.86900000000003</v>
      </c>
      <c r="J6841" s="1575">
        <f t="shared" si="362"/>
        <v>100</v>
      </c>
      <c r="K6841" s="1577">
        <f t="shared" si="363"/>
        <v>0</v>
      </c>
      <c r="L6841" s="1575"/>
      <c r="M6841" s="1575"/>
      <c r="N6841" s="1578">
        <f t="shared" si="364"/>
        <v>0</v>
      </c>
      <c r="O6841" s="2124"/>
      <c r="P6841" s="2124"/>
      <c r="Q6841" s="2124">
        <f t="shared" si="365"/>
        <v>0</v>
      </c>
      <c r="R6841" s="2425"/>
    </row>
    <row r="6842" spans="3:18" ht="14.25" customHeight="1">
      <c r="C6842" s="1573">
        <v>141</v>
      </c>
      <c r="D6842" s="1969" t="s">
        <v>7650</v>
      </c>
      <c r="E6842" s="1574">
        <v>10</v>
      </c>
      <c r="F6842" s="1575" t="s">
        <v>508</v>
      </c>
      <c r="G6842" s="1725">
        <v>6</v>
      </c>
      <c r="H6842" s="1575">
        <v>2008</v>
      </c>
      <c r="I6842" s="1577">
        <v>366.20802000000003</v>
      </c>
      <c r="J6842" s="1575">
        <f t="shared" si="362"/>
        <v>100</v>
      </c>
      <c r="K6842" s="1577">
        <f t="shared" si="363"/>
        <v>0</v>
      </c>
      <c r="L6842" s="1575"/>
      <c r="M6842" s="1575"/>
      <c r="N6842" s="1578">
        <f t="shared" si="364"/>
        <v>0</v>
      </c>
      <c r="O6842" s="2124"/>
      <c r="P6842" s="2124"/>
      <c r="Q6842" s="2124">
        <f t="shared" si="365"/>
        <v>0</v>
      </c>
      <c r="R6842" s="2425"/>
    </row>
    <row r="6843" spans="3:18" ht="14.25" customHeight="1">
      <c r="C6843" s="1573">
        <v>142</v>
      </c>
      <c r="D6843" s="1969" t="s">
        <v>7651</v>
      </c>
      <c r="E6843" s="1574">
        <v>10</v>
      </c>
      <c r="F6843" s="1575" t="s">
        <v>508</v>
      </c>
      <c r="G6843" s="1725">
        <v>16</v>
      </c>
      <c r="H6843" s="1575">
        <v>2008</v>
      </c>
      <c r="I6843" s="1577">
        <v>976.55696</v>
      </c>
      <c r="J6843" s="1575">
        <f t="shared" si="362"/>
        <v>100</v>
      </c>
      <c r="K6843" s="1577">
        <f t="shared" si="363"/>
        <v>0</v>
      </c>
      <c r="L6843" s="1575"/>
      <c r="M6843" s="1575"/>
      <c r="N6843" s="1578">
        <f t="shared" si="364"/>
        <v>0</v>
      </c>
      <c r="O6843" s="2124"/>
      <c r="P6843" s="2124"/>
      <c r="Q6843" s="2124">
        <f t="shared" si="365"/>
        <v>0</v>
      </c>
      <c r="R6843" s="2425"/>
    </row>
    <row r="6844" spans="3:18" ht="14.25" customHeight="1">
      <c r="C6844" s="1573">
        <v>143</v>
      </c>
      <c r="D6844" s="1969" t="s">
        <v>2160</v>
      </c>
      <c r="E6844" s="1574">
        <v>10</v>
      </c>
      <c r="F6844" s="1575" t="s">
        <v>508</v>
      </c>
      <c r="G6844" s="1725">
        <v>6</v>
      </c>
      <c r="H6844" s="1575">
        <v>2008</v>
      </c>
      <c r="I6844" s="1577">
        <v>960.6</v>
      </c>
      <c r="J6844" s="1575">
        <f t="shared" si="362"/>
        <v>100</v>
      </c>
      <c r="K6844" s="1577">
        <f t="shared" si="363"/>
        <v>0</v>
      </c>
      <c r="L6844" s="1575"/>
      <c r="M6844" s="1575"/>
      <c r="N6844" s="1578">
        <f t="shared" si="364"/>
        <v>0</v>
      </c>
      <c r="O6844" s="2124"/>
      <c r="P6844" s="2124"/>
      <c r="Q6844" s="2124">
        <f t="shared" si="365"/>
        <v>0</v>
      </c>
      <c r="R6844" s="2425"/>
    </row>
    <row r="6845" spans="3:18" ht="14.25" customHeight="1">
      <c r="C6845" s="1573">
        <v>144</v>
      </c>
      <c r="D6845" s="1969" t="s">
        <v>7652</v>
      </c>
      <c r="E6845" s="1574">
        <v>10</v>
      </c>
      <c r="F6845" s="1575" t="s">
        <v>508</v>
      </c>
      <c r="G6845" s="1725">
        <v>18</v>
      </c>
      <c r="H6845" s="1575">
        <v>2008</v>
      </c>
      <c r="I6845" s="1577">
        <v>2242.8000000000002</v>
      </c>
      <c r="J6845" s="1575">
        <f t="shared" si="362"/>
        <v>100</v>
      </c>
      <c r="K6845" s="1577">
        <f t="shared" si="363"/>
        <v>0</v>
      </c>
      <c r="L6845" s="1575"/>
      <c r="M6845" s="1575"/>
      <c r="N6845" s="1578">
        <f t="shared" si="364"/>
        <v>0</v>
      </c>
      <c r="O6845" s="2124"/>
      <c r="P6845" s="2124"/>
      <c r="Q6845" s="2124">
        <f t="shared" si="365"/>
        <v>0</v>
      </c>
      <c r="R6845" s="2425"/>
    </row>
    <row r="6846" spans="3:18" ht="14.25" customHeight="1">
      <c r="C6846" s="1573">
        <v>145</v>
      </c>
      <c r="D6846" s="1969" t="s">
        <v>7653</v>
      </c>
      <c r="E6846" s="1574">
        <v>10</v>
      </c>
      <c r="F6846" s="1575" t="s">
        <v>508</v>
      </c>
      <c r="G6846" s="1725">
        <v>40</v>
      </c>
      <c r="H6846" s="1575">
        <v>2008</v>
      </c>
      <c r="I6846" s="1577">
        <v>6611.2</v>
      </c>
      <c r="J6846" s="1575">
        <f t="shared" si="362"/>
        <v>100</v>
      </c>
      <c r="K6846" s="1577">
        <f t="shared" si="363"/>
        <v>0</v>
      </c>
      <c r="L6846" s="1575"/>
      <c r="M6846" s="1575"/>
      <c r="N6846" s="1578">
        <f t="shared" si="364"/>
        <v>0</v>
      </c>
      <c r="O6846" s="2124"/>
      <c r="P6846" s="2124"/>
      <c r="Q6846" s="2124">
        <f t="shared" si="365"/>
        <v>0</v>
      </c>
      <c r="R6846" s="2425"/>
    </row>
    <row r="6847" spans="3:18" ht="14.25" customHeight="1">
      <c r="C6847" s="1573">
        <v>146</v>
      </c>
      <c r="D6847" s="1969" t="s">
        <v>7654</v>
      </c>
      <c r="E6847" s="1574">
        <v>10</v>
      </c>
      <c r="F6847" s="1575" t="s">
        <v>508</v>
      </c>
      <c r="G6847" s="1725">
        <v>9</v>
      </c>
      <c r="H6847" s="1575">
        <v>2008</v>
      </c>
      <c r="I6847" s="1577">
        <v>2031.3</v>
      </c>
      <c r="J6847" s="1575">
        <f t="shared" si="362"/>
        <v>100</v>
      </c>
      <c r="K6847" s="1577">
        <f t="shared" si="363"/>
        <v>0</v>
      </c>
      <c r="L6847" s="1575"/>
      <c r="M6847" s="1575"/>
      <c r="N6847" s="1578">
        <f t="shared" si="364"/>
        <v>0</v>
      </c>
      <c r="O6847" s="2124"/>
      <c r="P6847" s="2124"/>
      <c r="Q6847" s="2124">
        <f t="shared" si="365"/>
        <v>0</v>
      </c>
      <c r="R6847" s="2425"/>
    </row>
    <row r="6848" spans="3:18" ht="14.25" customHeight="1">
      <c r="C6848" s="1573">
        <v>147</v>
      </c>
      <c r="D6848" s="1969" t="s">
        <v>7655</v>
      </c>
      <c r="E6848" s="1574">
        <v>10</v>
      </c>
      <c r="F6848" s="1575" t="s">
        <v>508</v>
      </c>
      <c r="G6848" s="1725">
        <v>13</v>
      </c>
      <c r="H6848" s="1575">
        <v>2008</v>
      </c>
      <c r="I6848" s="1577">
        <v>3122.6</v>
      </c>
      <c r="J6848" s="1575">
        <f t="shared" si="362"/>
        <v>100</v>
      </c>
      <c r="K6848" s="1577">
        <f t="shared" si="363"/>
        <v>0</v>
      </c>
      <c r="L6848" s="1575"/>
      <c r="M6848" s="1575"/>
      <c r="N6848" s="1578">
        <f t="shared" si="364"/>
        <v>0</v>
      </c>
      <c r="O6848" s="2124"/>
      <c r="P6848" s="2124"/>
      <c r="Q6848" s="2124">
        <f t="shared" si="365"/>
        <v>0</v>
      </c>
      <c r="R6848" s="2425"/>
    </row>
    <row r="6849" spans="3:18" ht="14.25" customHeight="1">
      <c r="C6849" s="1573">
        <v>148</v>
      </c>
      <c r="D6849" s="1969" t="s">
        <v>7656</v>
      </c>
      <c r="E6849" s="1574">
        <v>10</v>
      </c>
      <c r="F6849" s="1575" t="s">
        <v>508</v>
      </c>
      <c r="G6849" s="1725">
        <v>1</v>
      </c>
      <c r="H6849" s="1575">
        <v>2008</v>
      </c>
      <c r="I6849" s="1577">
        <v>67.8</v>
      </c>
      <c r="J6849" s="1575">
        <f t="shared" si="362"/>
        <v>100</v>
      </c>
      <c r="K6849" s="1577">
        <f t="shared" si="363"/>
        <v>0</v>
      </c>
      <c r="L6849" s="1575"/>
      <c r="M6849" s="1575"/>
      <c r="N6849" s="1578">
        <f t="shared" si="364"/>
        <v>0</v>
      </c>
      <c r="O6849" s="2124"/>
      <c r="P6849" s="2124"/>
      <c r="Q6849" s="2124">
        <f t="shared" si="365"/>
        <v>0</v>
      </c>
      <c r="R6849" s="2425"/>
    </row>
    <row r="6850" spans="3:18" ht="14.25" customHeight="1">
      <c r="C6850" s="1573">
        <v>149</v>
      </c>
      <c r="D6850" s="1969" t="s">
        <v>2221</v>
      </c>
      <c r="E6850" s="1574">
        <v>10</v>
      </c>
      <c r="F6850" s="1575" t="s">
        <v>508</v>
      </c>
      <c r="G6850" s="1725">
        <v>1</v>
      </c>
      <c r="H6850" s="1575">
        <v>2016</v>
      </c>
      <c r="I6850" s="1577">
        <v>25</v>
      </c>
      <c r="J6850" s="1575">
        <f t="shared" si="362"/>
        <v>100</v>
      </c>
      <c r="K6850" s="1577">
        <f t="shared" si="363"/>
        <v>0</v>
      </c>
      <c r="L6850" s="1575"/>
      <c r="M6850" s="1575"/>
      <c r="N6850" s="1578">
        <f t="shared" si="364"/>
        <v>0</v>
      </c>
      <c r="O6850" s="2124"/>
      <c r="P6850" s="2124"/>
      <c r="Q6850" s="2124">
        <f t="shared" si="365"/>
        <v>0</v>
      </c>
      <c r="R6850" s="2425"/>
    </row>
    <row r="6851" spans="3:18" ht="14.25" customHeight="1">
      <c r="C6851" s="1573">
        <v>150</v>
      </c>
      <c r="D6851" s="1969" t="s">
        <v>2175</v>
      </c>
      <c r="E6851" s="1574">
        <v>10</v>
      </c>
      <c r="F6851" s="1575" t="s">
        <v>508</v>
      </c>
      <c r="G6851" s="1725">
        <v>3</v>
      </c>
      <c r="H6851" s="1575">
        <v>2007</v>
      </c>
      <c r="I6851" s="1577">
        <v>99.309599999999989</v>
      </c>
      <c r="J6851" s="1575">
        <f t="shared" si="362"/>
        <v>100</v>
      </c>
      <c r="K6851" s="1577">
        <f t="shared" si="363"/>
        <v>0</v>
      </c>
      <c r="L6851" s="1575"/>
      <c r="M6851" s="1575"/>
      <c r="N6851" s="1578">
        <f t="shared" si="364"/>
        <v>0</v>
      </c>
      <c r="O6851" s="2124"/>
      <c r="P6851" s="2124"/>
      <c r="Q6851" s="2124">
        <f t="shared" si="365"/>
        <v>0</v>
      </c>
      <c r="R6851" s="2425"/>
    </row>
    <row r="6852" spans="3:18" ht="14.25" customHeight="1">
      <c r="C6852" s="1573">
        <v>151</v>
      </c>
      <c r="D6852" s="1969" t="s">
        <v>2179</v>
      </c>
      <c r="E6852" s="1574">
        <v>10</v>
      </c>
      <c r="F6852" s="1575" t="s">
        <v>508</v>
      </c>
      <c r="G6852" s="1725">
        <v>2</v>
      </c>
      <c r="H6852" s="1575">
        <v>2019</v>
      </c>
      <c r="I6852" s="1577">
        <v>146</v>
      </c>
      <c r="J6852" s="1575">
        <f t="shared" si="362"/>
        <v>70</v>
      </c>
      <c r="K6852" s="1577">
        <f t="shared" si="363"/>
        <v>43.800000000000011</v>
      </c>
      <c r="L6852" s="1575"/>
      <c r="M6852" s="1575"/>
      <c r="N6852" s="1578">
        <f t="shared" si="364"/>
        <v>0</v>
      </c>
      <c r="O6852" s="2124"/>
      <c r="P6852" s="2124"/>
      <c r="Q6852" s="2124">
        <f t="shared" si="365"/>
        <v>0</v>
      </c>
      <c r="R6852" s="2425"/>
    </row>
    <row r="6853" spans="3:18" ht="14.25" customHeight="1">
      <c r="C6853" s="1573">
        <v>152</v>
      </c>
      <c r="D6853" s="1969" t="s">
        <v>7657</v>
      </c>
      <c r="E6853" s="1574">
        <v>10</v>
      </c>
      <c r="F6853" s="1575" t="s">
        <v>508</v>
      </c>
      <c r="G6853" s="1725">
        <v>1</v>
      </c>
      <c r="H6853" s="1575">
        <v>2019</v>
      </c>
      <c r="I6853" s="1577">
        <v>27.3</v>
      </c>
      <c r="J6853" s="1575">
        <f t="shared" si="362"/>
        <v>70</v>
      </c>
      <c r="K6853" s="1577">
        <f t="shared" si="363"/>
        <v>8.1900000000000013</v>
      </c>
      <c r="L6853" s="1575"/>
      <c r="M6853" s="1575"/>
      <c r="N6853" s="1578">
        <f t="shared" si="364"/>
        <v>0</v>
      </c>
      <c r="O6853" s="2124"/>
      <c r="P6853" s="2124"/>
      <c r="Q6853" s="2124">
        <f t="shared" si="365"/>
        <v>0</v>
      </c>
      <c r="R6853" s="2425"/>
    </row>
    <row r="6854" spans="3:18" ht="14.25" customHeight="1">
      <c r="C6854" s="1573">
        <v>153</v>
      </c>
      <c r="D6854" s="1969" t="s">
        <v>2969</v>
      </c>
      <c r="E6854" s="1574">
        <v>10</v>
      </c>
      <c r="F6854" s="1575" t="s">
        <v>508</v>
      </c>
      <c r="G6854" s="1725">
        <v>1</v>
      </c>
      <c r="H6854" s="1575">
        <v>2019</v>
      </c>
      <c r="I6854" s="1577">
        <v>27.3</v>
      </c>
      <c r="J6854" s="1575">
        <f t="shared" si="362"/>
        <v>70</v>
      </c>
      <c r="K6854" s="1577">
        <f t="shared" si="363"/>
        <v>8.1900000000000013</v>
      </c>
      <c r="L6854" s="1575"/>
      <c r="M6854" s="1575"/>
      <c r="N6854" s="1578">
        <f t="shared" si="364"/>
        <v>0</v>
      </c>
      <c r="O6854" s="2124"/>
      <c r="P6854" s="2124"/>
      <c r="Q6854" s="2124">
        <f t="shared" si="365"/>
        <v>0</v>
      </c>
      <c r="R6854" s="2425"/>
    </row>
    <row r="6855" spans="3:18" ht="14.25" customHeight="1">
      <c r="C6855" s="1573">
        <v>154</v>
      </c>
      <c r="D6855" s="1969" t="s">
        <v>2970</v>
      </c>
      <c r="E6855" s="1574">
        <v>10</v>
      </c>
      <c r="F6855" s="1575" t="s">
        <v>508</v>
      </c>
      <c r="G6855" s="1725">
        <v>4</v>
      </c>
      <c r="H6855" s="1575">
        <v>2019</v>
      </c>
      <c r="I6855" s="1577">
        <v>127.2</v>
      </c>
      <c r="J6855" s="1575">
        <f t="shared" si="362"/>
        <v>70</v>
      </c>
      <c r="K6855" s="1577">
        <f t="shared" si="363"/>
        <v>38.160000000000011</v>
      </c>
      <c r="L6855" s="1575"/>
      <c r="M6855" s="1575"/>
      <c r="N6855" s="1578">
        <f t="shared" si="364"/>
        <v>0</v>
      </c>
      <c r="O6855" s="2124"/>
      <c r="P6855" s="2124"/>
      <c r="Q6855" s="2124">
        <f t="shared" si="365"/>
        <v>0</v>
      </c>
      <c r="R6855" s="2425"/>
    </row>
    <row r="6856" spans="3:18" ht="14.25" customHeight="1">
      <c r="C6856" s="1573">
        <v>155</v>
      </c>
      <c r="D6856" s="1969" t="s">
        <v>2599</v>
      </c>
      <c r="E6856" s="1574">
        <v>10</v>
      </c>
      <c r="F6856" s="1575" t="s">
        <v>508</v>
      </c>
      <c r="G6856" s="1725">
        <v>1</v>
      </c>
      <c r="H6856" s="1575">
        <v>2019</v>
      </c>
      <c r="I6856" s="1577">
        <v>128.79599999999999</v>
      </c>
      <c r="J6856" s="1575">
        <f t="shared" si="362"/>
        <v>70</v>
      </c>
      <c r="K6856" s="1577">
        <f t="shared" si="363"/>
        <v>38.638800000000003</v>
      </c>
      <c r="L6856" s="1575"/>
      <c r="M6856" s="1575"/>
      <c r="N6856" s="1578">
        <f t="shared" si="364"/>
        <v>0</v>
      </c>
      <c r="O6856" s="2124"/>
      <c r="P6856" s="2124"/>
      <c r="Q6856" s="2124">
        <f t="shared" si="365"/>
        <v>0</v>
      </c>
      <c r="R6856" s="2425"/>
    </row>
    <row r="6857" spans="3:18" ht="14.25" customHeight="1">
      <c r="C6857" s="1573">
        <v>156</v>
      </c>
      <c r="D6857" s="1969" t="s">
        <v>2169</v>
      </c>
      <c r="E6857" s="1574">
        <v>10</v>
      </c>
      <c r="F6857" s="1575" t="s">
        <v>508</v>
      </c>
      <c r="G6857" s="1725">
        <v>1</v>
      </c>
      <c r="H6857" s="1575">
        <v>2019</v>
      </c>
      <c r="I6857" s="1577">
        <v>73</v>
      </c>
      <c r="J6857" s="1575">
        <f t="shared" si="362"/>
        <v>70</v>
      </c>
      <c r="K6857" s="1577">
        <f t="shared" si="363"/>
        <v>21.900000000000006</v>
      </c>
      <c r="L6857" s="1575"/>
      <c r="M6857" s="1575"/>
      <c r="N6857" s="1578">
        <f t="shared" si="364"/>
        <v>0</v>
      </c>
      <c r="O6857" s="2124"/>
      <c r="P6857" s="2124"/>
      <c r="Q6857" s="2124">
        <f t="shared" si="365"/>
        <v>0</v>
      </c>
      <c r="R6857" s="2425"/>
    </row>
    <row r="6858" spans="3:18" ht="14.25" customHeight="1">
      <c r="C6858" s="1573">
        <v>157</v>
      </c>
      <c r="D6858" s="1969" t="s">
        <v>2972</v>
      </c>
      <c r="E6858" s="1574">
        <v>10</v>
      </c>
      <c r="F6858" s="1575" t="s">
        <v>508</v>
      </c>
      <c r="G6858" s="1725">
        <v>1</v>
      </c>
      <c r="H6858" s="1575">
        <v>2019</v>
      </c>
      <c r="I6858" s="1577">
        <v>94.98</v>
      </c>
      <c r="J6858" s="1575">
        <f t="shared" si="362"/>
        <v>70</v>
      </c>
      <c r="K6858" s="1577">
        <f t="shared" si="363"/>
        <v>28.494</v>
      </c>
      <c r="L6858" s="1575"/>
      <c r="M6858" s="1575"/>
      <c r="N6858" s="1578">
        <f t="shared" si="364"/>
        <v>0</v>
      </c>
      <c r="O6858" s="2124"/>
      <c r="P6858" s="2124"/>
      <c r="Q6858" s="2124">
        <f t="shared" si="365"/>
        <v>0</v>
      </c>
      <c r="R6858" s="2425"/>
    </row>
    <row r="6859" spans="3:18" ht="14.25" customHeight="1">
      <c r="C6859" s="1573">
        <v>158</v>
      </c>
      <c r="D6859" s="1969" t="s">
        <v>7658</v>
      </c>
      <c r="E6859" s="1574">
        <v>10</v>
      </c>
      <c r="F6859" s="1575" t="s">
        <v>508</v>
      </c>
      <c r="G6859" s="1725">
        <v>1</v>
      </c>
      <c r="H6859" s="1575">
        <v>2019</v>
      </c>
      <c r="I6859" s="1577">
        <v>65.358000000000004</v>
      </c>
      <c r="J6859" s="1575">
        <f t="shared" si="362"/>
        <v>70</v>
      </c>
      <c r="K6859" s="1577">
        <f t="shared" si="363"/>
        <v>19.607400000000005</v>
      </c>
      <c r="L6859" s="1575"/>
      <c r="M6859" s="1575"/>
      <c r="N6859" s="1578">
        <f t="shared" si="364"/>
        <v>0</v>
      </c>
      <c r="O6859" s="2124"/>
      <c r="P6859" s="2124"/>
      <c r="Q6859" s="2124">
        <f t="shared" si="365"/>
        <v>0</v>
      </c>
      <c r="R6859" s="2425"/>
    </row>
    <row r="6860" spans="3:18" ht="14.25" customHeight="1">
      <c r="C6860" s="1573">
        <v>159</v>
      </c>
      <c r="D6860" s="1969" t="s">
        <v>7659</v>
      </c>
      <c r="E6860" s="1574">
        <v>10</v>
      </c>
      <c r="F6860" s="1575" t="s">
        <v>508</v>
      </c>
      <c r="G6860" s="1725">
        <v>1</v>
      </c>
      <c r="H6860" s="1575">
        <v>2019</v>
      </c>
      <c r="I6860" s="1577">
        <v>27.3</v>
      </c>
      <c r="J6860" s="1575">
        <f t="shared" si="362"/>
        <v>70</v>
      </c>
      <c r="K6860" s="1577">
        <f t="shared" si="363"/>
        <v>8.1900000000000013</v>
      </c>
      <c r="L6860" s="1575"/>
      <c r="M6860" s="1575"/>
      <c r="N6860" s="1578">
        <f t="shared" si="364"/>
        <v>0</v>
      </c>
      <c r="O6860" s="2124"/>
      <c r="P6860" s="2124"/>
      <c r="Q6860" s="2124">
        <f t="shared" si="365"/>
        <v>0</v>
      </c>
      <c r="R6860" s="2425"/>
    </row>
    <row r="6861" spans="3:18" ht="14.25" customHeight="1">
      <c r="C6861" s="1573">
        <v>160</v>
      </c>
      <c r="D6861" s="1969" t="s">
        <v>6493</v>
      </c>
      <c r="E6861" s="1574">
        <v>10</v>
      </c>
      <c r="F6861" s="1575" t="s">
        <v>508</v>
      </c>
      <c r="G6861" s="1725">
        <v>4</v>
      </c>
      <c r="H6861" s="1575">
        <v>2020</v>
      </c>
      <c r="I6861" s="1577">
        <v>132.41279999999998</v>
      </c>
      <c r="J6861" s="1575">
        <f t="shared" ref="J6861:J6924" si="366">IF(($J$14-H6861)*J$4380&gt;100,100,($J$14-H6861)*J$4380)</f>
        <v>60</v>
      </c>
      <c r="K6861" s="1577">
        <f t="shared" ref="K6861:K6924" si="367">IF(J6861=100,0,I6861-I6861*J6861%)</f>
        <v>52.965119999999999</v>
      </c>
      <c r="L6861" s="1575"/>
      <c r="M6861" s="1575"/>
      <c r="N6861" s="1578">
        <f t="shared" ref="N6861:N6924" si="368">+L6861*M6861</f>
        <v>0</v>
      </c>
      <c r="O6861" s="2124"/>
      <c r="P6861" s="2124"/>
      <c r="Q6861" s="2124">
        <f t="shared" ref="Q6861:Q6924" si="369">+O6861*P6861</f>
        <v>0</v>
      </c>
      <c r="R6861" s="2425"/>
    </row>
    <row r="6862" spans="3:18" ht="14.25" customHeight="1">
      <c r="C6862" s="1573">
        <v>161</v>
      </c>
      <c r="D6862" s="1969" t="s">
        <v>7660</v>
      </c>
      <c r="E6862" s="1574">
        <v>10</v>
      </c>
      <c r="F6862" s="1575" t="s">
        <v>508</v>
      </c>
      <c r="G6862" s="1725">
        <v>1</v>
      </c>
      <c r="H6862" s="1575">
        <v>2020</v>
      </c>
      <c r="I6862" s="1577">
        <v>65.358000000000004</v>
      </c>
      <c r="J6862" s="1575">
        <f t="shared" si="366"/>
        <v>60</v>
      </c>
      <c r="K6862" s="1577">
        <f t="shared" si="367"/>
        <v>26.1432</v>
      </c>
      <c r="L6862" s="1575"/>
      <c r="M6862" s="1575"/>
      <c r="N6862" s="1578">
        <f t="shared" si="368"/>
        <v>0</v>
      </c>
      <c r="O6862" s="2124"/>
      <c r="P6862" s="2124"/>
      <c r="Q6862" s="2124">
        <f t="shared" si="369"/>
        <v>0</v>
      </c>
      <c r="R6862" s="2425"/>
    </row>
    <row r="6863" spans="3:18" ht="14.25" customHeight="1">
      <c r="C6863" s="1573">
        <v>162</v>
      </c>
      <c r="D6863" s="1969" t="s">
        <v>2973</v>
      </c>
      <c r="E6863" s="1574">
        <v>10</v>
      </c>
      <c r="F6863" s="1575" t="s">
        <v>508</v>
      </c>
      <c r="G6863" s="1725">
        <v>3</v>
      </c>
      <c r="H6863" s="1575">
        <v>2020</v>
      </c>
      <c r="I6863" s="1577">
        <v>142.09200000000001</v>
      </c>
      <c r="J6863" s="1575">
        <f t="shared" si="366"/>
        <v>60</v>
      </c>
      <c r="K6863" s="1577">
        <f t="shared" si="367"/>
        <v>56.836800000000011</v>
      </c>
      <c r="L6863" s="1575"/>
      <c r="M6863" s="1575"/>
      <c r="N6863" s="1578">
        <f t="shared" si="368"/>
        <v>0</v>
      </c>
      <c r="O6863" s="2124"/>
      <c r="P6863" s="2124"/>
      <c r="Q6863" s="2124">
        <f t="shared" si="369"/>
        <v>0</v>
      </c>
      <c r="R6863" s="2425"/>
    </row>
    <row r="6864" spans="3:18" ht="14.25" customHeight="1">
      <c r="C6864" s="1573">
        <v>163</v>
      </c>
      <c r="D6864" s="1969" t="s">
        <v>7661</v>
      </c>
      <c r="E6864" s="1574">
        <v>10</v>
      </c>
      <c r="F6864" s="1575" t="s">
        <v>508</v>
      </c>
      <c r="G6864" s="1725">
        <v>3</v>
      </c>
      <c r="H6864" s="1575">
        <v>2020</v>
      </c>
      <c r="I6864" s="1577">
        <v>56.7</v>
      </c>
      <c r="J6864" s="1575">
        <f t="shared" si="366"/>
        <v>60</v>
      </c>
      <c r="K6864" s="1577">
        <f t="shared" si="367"/>
        <v>22.68</v>
      </c>
      <c r="L6864" s="1575"/>
      <c r="M6864" s="1575"/>
      <c r="N6864" s="1578">
        <f t="shared" si="368"/>
        <v>0</v>
      </c>
      <c r="O6864" s="2124"/>
      <c r="P6864" s="2124"/>
      <c r="Q6864" s="2124">
        <f t="shared" si="369"/>
        <v>0</v>
      </c>
      <c r="R6864" s="2425"/>
    </row>
    <row r="6865" spans="3:18" ht="14.25" customHeight="1">
      <c r="C6865" s="1573">
        <v>164</v>
      </c>
      <c r="D6865" s="1969" t="s">
        <v>2124</v>
      </c>
      <c r="E6865" s="1574">
        <v>10</v>
      </c>
      <c r="F6865" s="1575" t="s">
        <v>508</v>
      </c>
      <c r="G6865" s="1725">
        <v>1</v>
      </c>
      <c r="H6865" s="1575">
        <v>2020</v>
      </c>
      <c r="I6865" s="1577">
        <v>109.95</v>
      </c>
      <c r="J6865" s="1575">
        <f t="shared" si="366"/>
        <v>60</v>
      </c>
      <c r="K6865" s="1577">
        <f t="shared" si="367"/>
        <v>43.980000000000004</v>
      </c>
      <c r="L6865" s="1575"/>
      <c r="M6865" s="1575"/>
      <c r="N6865" s="1578">
        <f t="shared" si="368"/>
        <v>0</v>
      </c>
      <c r="O6865" s="2124"/>
      <c r="P6865" s="2124"/>
      <c r="Q6865" s="2124">
        <f t="shared" si="369"/>
        <v>0</v>
      </c>
      <c r="R6865" s="2425"/>
    </row>
    <row r="6866" spans="3:18" ht="14.25" customHeight="1">
      <c r="C6866" s="1573">
        <v>165</v>
      </c>
      <c r="D6866" s="1969" t="s">
        <v>2600</v>
      </c>
      <c r="E6866" s="1574">
        <v>10</v>
      </c>
      <c r="F6866" s="1575" t="s">
        <v>508</v>
      </c>
      <c r="G6866" s="1725">
        <v>1</v>
      </c>
      <c r="H6866" s="1575">
        <v>2020</v>
      </c>
      <c r="I6866" s="1577">
        <v>22.3</v>
      </c>
      <c r="J6866" s="1575">
        <f t="shared" si="366"/>
        <v>60</v>
      </c>
      <c r="K6866" s="1577">
        <f t="shared" si="367"/>
        <v>8.92</v>
      </c>
      <c r="L6866" s="1575"/>
      <c r="M6866" s="1575"/>
      <c r="N6866" s="1578">
        <f t="shared" si="368"/>
        <v>0</v>
      </c>
      <c r="O6866" s="2124"/>
      <c r="P6866" s="2124"/>
      <c r="Q6866" s="2124">
        <f t="shared" si="369"/>
        <v>0</v>
      </c>
      <c r="R6866" s="2425"/>
    </row>
    <row r="6867" spans="3:18" ht="14.25" customHeight="1">
      <c r="C6867" s="1573">
        <v>166</v>
      </c>
      <c r="D6867" s="1969" t="s">
        <v>2977</v>
      </c>
      <c r="E6867" s="1574">
        <v>10</v>
      </c>
      <c r="F6867" s="1575" t="s">
        <v>508</v>
      </c>
      <c r="G6867" s="1725">
        <v>1</v>
      </c>
      <c r="H6867" s="1575">
        <v>2020</v>
      </c>
      <c r="I6867" s="1577">
        <v>57</v>
      </c>
      <c r="J6867" s="1575">
        <f t="shared" si="366"/>
        <v>60</v>
      </c>
      <c r="K6867" s="1577">
        <f t="shared" si="367"/>
        <v>22.800000000000004</v>
      </c>
      <c r="L6867" s="1575"/>
      <c r="M6867" s="1575"/>
      <c r="N6867" s="1578">
        <f t="shared" si="368"/>
        <v>0</v>
      </c>
      <c r="O6867" s="2124"/>
      <c r="P6867" s="2124"/>
      <c r="Q6867" s="2124">
        <f t="shared" si="369"/>
        <v>0</v>
      </c>
      <c r="R6867" s="2425"/>
    </row>
    <row r="6868" spans="3:18" ht="14.25" customHeight="1">
      <c r="C6868" s="1573">
        <v>167</v>
      </c>
      <c r="D6868" s="1969" t="s">
        <v>2974</v>
      </c>
      <c r="E6868" s="1574">
        <v>10</v>
      </c>
      <c r="F6868" s="1575" t="s">
        <v>508</v>
      </c>
      <c r="G6868" s="1725">
        <v>1</v>
      </c>
      <c r="H6868" s="1575">
        <v>2020</v>
      </c>
      <c r="I6868" s="1577">
        <v>76.98</v>
      </c>
      <c r="J6868" s="1575">
        <f t="shared" si="366"/>
        <v>60</v>
      </c>
      <c r="K6868" s="1577">
        <f t="shared" si="367"/>
        <v>30.792000000000002</v>
      </c>
      <c r="L6868" s="1575"/>
      <c r="M6868" s="1575"/>
      <c r="N6868" s="1578">
        <f t="shared" si="368"/>
        <v>0</v>
      </c>
      <c r="O6868" s="2124"/>
      <c r="P6868" s="2124"/>
      <c r="Q6868" s="2124">
        <f t="shared" si="369"/>
        <v>0</v>
      </c>
      <c r="R6868" s="2425"/>
    </row>
    <row r="6869" spans="3:18" ht="14.25" customHeight="1">
      <c r="C6869" s="1573">
        <v>168</v>
      </c>
      <c r="D6869" s="1969" t="s">
        <v>7661</v>
      </c>
      <c r="E6869" s="1574">
        <v>10</v>
      </c>
      <c r="F6869" s="1575" t="s">
        <v>508</v>
      </c>
      <c r="G6869" s="1725">
        <v>1</v>
      </c>
      <c r="H6869" s="1575">
        <v>2020</v>
      </c>
      <c r="I6869" s="1577">
        <v>15.87</v>
      </c>
      <c r="J6869" s="1575">
        <f t="shared" si="366"/>
        <v>60</v>
      </c>
      <c r="K6869" s="1577">
        <f t="shared" si="367"/>
        <v>6.3480000000000008</v>
      </c>
      <c r="L6869" s="1575"/>
      <c r="M6869" s="1575"/>
      <c r="N6869" s="1578">
        <f t="shared" si="368"/>
        <v>0</v>
      </c>
      <c r="O6869" s="2124"/>
      <c r="P6869" s="2124"/>
      <c r="Q6869" s="2124">
        <f t="shared" si="369"/>
        <v>0</v>
      </c>
      <c r="R6869" s="2425"/>
    </row>
    <row r="6870" spans="3:18" ht="14.25" customHeight="1">
      <c r="C6870" s="1573">
        <v>169</v>
      </c>
      <c r="D6870" s="1969" t="s">
        <v>2974</v>
      </c>
      <c r="E6870" s="1574">
        <v>10</v>
      </c>
      <c r="F6870" s="1575" t="s">
        <v>508</v>
      </c>
      <c r="G6870" s="1725">
        <v>2</v>
      </c>
      <c r="H6870" s="1575">
        <v>2020</v>
      </c>
      <c r="I6870" s="1577">
        <v>153.96</v>
      </c>
      <c r="J6870" s="1575">
        <f t="shared" si="366"/>
        <v>60</v>
      </c>
      <c r="K6870" s="1577">
        <f t="shared" si="367"/>
        <v>61.584000000000003</v>
      </c>
      <c r="L6870" s="1575"/>
      <c r="M6870" s="1575"/>
      <c r="N6870" s="1578">
        <f t="shared" si="368"/>
        <v>0</v>
      </c>
      <c r="O6870" s="2124"/>
      <c r="P6870" s="2124"/>
      <c r="Q6870" s="2124">
        <f t="shared" si="369"/>
        <v>0</v>
      </c>
      <c r="R6870" s="2425"/>
    </row>
    <row r="6871" spans="3:18" ht="14.25" customHeight="1">
      <c r="C6871" s="1573">
        <v>170</v>
      </c>
      <c r="D6871" s="1969" t="s">
        <v>2974</v>
      </c>
      <c r="E6871" s="1574">
        <v>10</v>
      </c>
      <c r="F6871" s="1575" t="s">
        <v>508</v>
      </c>
      <c r="G6871" s="1725">
        <v>1</v>
      </c>
      <c r="H6871" s="1575">
        <v>2020</v>
      </c>
      <c r="I6871" s="1577">
        <v>76.98</v>
      </c>
      <c r="J6871" s="1575">
        <f t="shared" si="366"/>
        <v>60</v>
      </c>
      <c r="K6871" s="1577">
        <f t="shared" si="367"/>
        <v>30.792000000000002</v>
      </c>
      <c r="L6871" s="1575"/>
      <c r="M6871" s="1575"/>
      <c r="N6871" s="1578">
        <f t="shared" si="368"/>
        <v>0</v>
      </c>
      <c r="O6871" s="2124"/>
      <c r="P6871" s="2124"/>
      <c r="Q6871" s="2124">
        <f t="shared" si="369"/>
        <v>0</v>
      </c>
      <c r="R6871" s="2425"/>
    </row>
    <row r="6872" spans="3:18" ht="14.25" customHeight="1">
      <c r="C6872" s="1573">
        <v>171</v>
      </c>
      <c r="D6872" s="1969" t="s">
        <v>2185</v>
      </c>
      <c r="E6872" s="1574">
        <v>10</v>
      </c>
      <c r="F6872" s="1575" t="s">
        <v>508</v>
      </c>
      <c r="G6872" s="1725">
        <v>1</v>
      </c>
      <c r="H6872" s="1575">
        <v>2021</v>
      </c>
      <c r="I6872" s="1577">
        <v>30.33</v>
      </c>
      <c r="J6872" s="1575">
        <f t="shared" si="366"/>
        <v>50</v>
      </c>
      <c r="K6872" s="1577">
        <f t="shared" si="367"/>
        <v>15.164999999999999</v>
      </c>
      <c r="L6872" s="1575"/>
      <c r="M6872" s="1575"/>
      <c r="N6872" s="1578">
        <f t="shared" si="368"/>
        <v>0</v>
      </c>
      <c r="O6872" s="2124"/>
      <c r="P6872" s="2124"/>
      <c r="Q6872" s="2124">
        <f t="shared" si="369"/>
        <v>0</v>
      </c>
      <c r="R6872" s="2425"/>
    </row>
    <row r="6873" spans="3:18" ht="14.25" customHeight="1">
      <c r="C6873" s="1573">
        <v>172</v>
      </c>
      <c r="D6873" s="1969" t="s">
        <v>2219</v>
      </c>
      <c r="E6873" s="1574">
        <v>10</v>
      </c>
      <c r="F6873" s="1575" t="s">
        <v>508</v>
      </c>
      <c r="G6873" s="1725">
        <v>1</v>
      </c>
      <c r="H6873" s="1575">
        <v>2021</v>
      </c>
      <c r="I6873" s="1577">
        <v>13.38</v>
      </c>
      <c r="J6873" s="1575">
        <f t="shared" si="366"/>
        <v>50</v>
      </c>
      <c r="K6873" s="1577">
        <f t="shared" si="367"/>
        <v>6.69</v>
      </c>
      <c r="L6873" s="1575"/>
      <c r="M6873" s="1575"/>
      <c r="N6873" s="1578">
        <f t="shared" si="368"/>
        <v>0</v>
      </c>
      <c r="O6873" s="2124"/>
      <c r="P6873" s="2124"/>
      <c r="Q6873" s="2124">
        <f t="shared" si="369"/>
        <v>0</v>
      </c>
      <c r="R6873" s="2425"/>
    </row>
    <row r="6874" spans="3:18" ht="14.25" customHeight="1">
      <c r="C6874" s="1573">
        <v>173</v>
      </c>
      <c r="D6874" s="1969" t="s">
        <v>2185</v>
      </c>
      <c r="E6874" s="1574">
        <v>10</v>
      </c>
      <c r="F6874" s="1575" t="s">
        <v>508</v>
      </c>
      <c r="G6874" s="1725">
        <v>1</v>
      </c>
      <c r="H6874" s="1575">
        <v>2021</v>
      </c>
      <c r="I6874" s="1577">
        <v>30.33</v>
      </c>
      <c r="J6874" s="1575">
        <f t="shared" si="366"/>
        <v>50</v>
      </c>
      <c r="K6874" s="1577">
        <f t="shared" si="367"/>
        <v>15.164999999999999</v>
      </c>
      <c r="L6874" s="1575"/>
      <c r="M6874" s="1575"/>
      <c r="N6874" s="1578">
        <f t="shared" si="368"/>
        <v>0</v>
      </c>
      <c r="O6874" s="2124"/>
      <c r="P6874" s="2124"/>
      <c r="Q6874" s="2124">
        <f t="shared" si="369"/>
        <v>0</v>
      </c>
      <c r="R6874" s="2425"/>
    </row>
    <row r="6875" spans="3:18" ht="14.25" customHeight="1">
      <c r="C6875" s="1573">
        <v>174</v>
      </c>
      <c r="D6875" s="1969" t="s">
        <v>2974</v>
      </c>
      <c r="E6875" s="1574">
        <v>10</v>
      </c>
      <c r="F6875" s="1575" t="s">
        <v>508</v>
      </c>
      <c r="G6875" s="1725">
        <v>1</v>
      </c>
      <c r="H6875" s="1575">
        <v>2021</v>
      </c>
      <c r="I6875" s="1577">
        <v>76.98</v>
      </c>
      <c r="J6875" s="1575">
        <f t="shared" si="366"/>
        <v>50</v>
      </c>
      <c r="K6875" s="1577">
        <f t="shared" si="367"/>
        <v>38.49</v>
      </c>
      <c r="L6875" s="1575"/>
      <c r="M6875" s="1575"/>
      <c r="N6875" s="1578">
        <f t="shared" si="368"/>
        <v>0</v>
      </c>
      <c r="O6875" s="2124"/>
      <c r="P6875" s="2124"/>
      <c r="Q6875" s="2124">
        <f t="shared" si="369"/>
        <v>0</v>
      </c>
      <c r="R6875" s="2425"/>
    </row>
    <row r="6876" spans="3:18" ht="14.25" customHeight="1">
      <c r="C6876" s="1573">
        <v>175</v>
      </c>
      <c r="D6876" s="1969" t="s">
        <v>2185</v>
      </c>
      <c r="E6876" s="1574">
        <v>10</v>
      </c>
      <c r="F6876" s="1575" t="s">
        <v>508</v>
      </c>
      <c r="G6876" s="1725">
        <v>1</v>
      </c>
      <c r="H6876" s="1575">
        <v>2021</v>
      </c>
      <c r="I6876" s="1577">
        <v>30.33</v>
      </c>
      <c r="J6876" s="1575">
        <f t="shared" si="366"/>
        <v>50</v>
      </c>
      <c r="K6876" s="1577">
        <f t="shared" si="367"/>
        <v>15.164999999999999</v>
      </c>
      <c r="L6876" s="1575"/>
      <c r="M6876" s="1575"/>
      <c r="N6876" s="1578">
        <f t="shared" si="368"/>
        <v>0</v>
      </c>
      <c r="O6876" s="2124"/>
      <c r="P6876" s="2124"/>
      <c r="Q6876" s="2124">
        <f t="shared" si="369"/>
        <v>0</v>
      </c>
      <c r="R6876" s="2425"/>
    </row>
    <row r="6877" spans="3:18" ht="14.25" customHeight="1">
      <c r="C6877" s="1573">
        <v>176</v>
      </c>
      <c r="D6877" s="1969" t="s">
        <v>2979</v>
      </c>
      <c r="E6877" s="1574">
        <v>10</v>
      </c>
      <c r="F6877" s="1575" t="s">
        <v>508</v>
      </c>
      <c r="G6877" s="1725">
        <v>5</v>
      </c>
      <c r="H6877" s="1575">
        <v>2021</v>
      </c>
      <c r="I6877" s="1577">
        <v>79.349999999999994</v>
      </c>
      <c r="J6877" s="1575">
        <f t="shared" si="366"/>
        <v>50</v>
      </c>
      <c r="K6877" s="1577">
        <f t="shared" si="367"/>
        <v>39.674999999999997</v>
      </c>
      <c r="L6877" s="1575"/>
      <c r="M6877" s="1575"/>
      <c r="N6877" s="1578">
        <f t="shared" si="368"/>
        <v>0</v>
      </c>
      <c r="O6877" s="2124"/>
      <c r="P6877" s="2124"/>
      <c r="Q6877" s="2124">
        <f t="shared" si="369"/>
        <v>0</v>
      </c>
      <c r="R6877" s="2425"/>
    </row>
    <row r="6878" spans="3:18" ht="14.25" customHeight="1">
      <c r="C6878" s="1573">
        <v>177</v>
      </c>
      <c r="D6878" s="1969" t="s">
        <v>2124</v>
      </c>
      <c r="E6878" s="1574">
        <v>10</v>
      </c>
      <c r="F6878" s="1575" t="s">
        <v>508</v>
      </c>
      <c r="G6878" s="1725">
        <v>1</v>
      </c>
      <c r="H6878" s="1575">
        <v>2021</v>
      </c>
      <c r="I6878" s="1577">
        <v>109.95</v>
      </c>
      <c r="J6878" s="1575">
        <f t="shared" si="366"/>
        <v>50</v>
      </c>
      <c r="K6878" s="1577">
        <f t="shared" si="367"/>
        <v>54.975000000000001</v>
      </c>
      <c r="L6878" s="1575"/>
      <c r="M6878" s="1575"/>
      <c r="N6878" s="1578">
        <f t="shared" si="368"/>
        <v>0</v>
      </c>
      <c r="O6878" s="2124"/>
      <c r="P6878" s="2124"/>
      <c r="Q6878" s="2124">
        <f t="shared" si="369"/>
        <v>0</v>
      </c>
      <c r="R6878" s="2425"/>
    </row>
    <row r="6879" spans="3:18" ht="14.25" customHeight="1">
      <c r="C6879" s="1573">
        <v>178</v>
      </c>
      <c r="D6879" s="1969" t="s">
        <v>2978</v>
      </c>
      <c r="E6879" s="1574">
        <v>10</v>
      </c>
      <c r="F6879" s="1575" t="s">
        <v>508</v>
      </c>
      <c r="G6879" s="1725">
        <v>6</v>
      </c>
      <c r="H6879" s="1575">
        <v>2021</v>
      </c>
      <c r="I6879" s="1577">
        <v>40.68</v>
      </c>
      <c r="J6879" s="1575">
        <f t="shared" si="366"/>
        <v>50</v>
      </c>
      <c r="K6879" s="1577">
        <f t="shared" si="367"/>
        <v>20.34</v>
      </c>
      <c r="L6879" s="1575"/>
      <c r="M6879" s="1575"/>
      <c r="N6879" s="1578">
        <f t="shared" si="368"/>
        <v>0</v>
      </c>
      <c r="O6879" s="2124"/>
      <c r="P6879" s="2124"/>
      <c r="Q6879" s="2124">
        <f t="shared" si="369"/>
        <v>0</v>
      </c>
      <c r="R6879" s="2425"/>
    </row>
    <row r="6880" spans="3:18" ht="14.25" customHeight="1">
      <c r="C6880" s="1573">
        <v>179</v>
      </c>
      <c r="D6880" s="1969" t="s">
        <v>7662</v>
      </c>
      <c r="E6880" s="1574">
        <v>10</v>
      </c>
      <c r="F6880" s="1575" t="s">
        <v>508</v>
      </c>
      <c r="G6880" s="1725">
        <v>1</v>
      </c>
      <c r="H6880" s="1575">
        <v>2005</v>
      </c>
      <c r="I6880" s="1577">
        <v>85.14</v>
      </c>
      <c r="J6880" s="1575">
        <f t="shared" si="366"/>
        <v>100</v>
      </c>
      <c r="K6880" s="1577">
        <f t="shared" si="367"/>
        <v>0</v>
      </c>
      <c r="L6880" s="1575"/>
      <c r="M6880" s="1575"/>
      <c r="N6880" s="1578">
        <f t="shared" si="368"/>
        <v>0</v>
      </c>
      <c r="O6880" s="2124"/>
      <c r="P6880" s="2124"/>
      <c r="Q6880" s="2124">
        <f t="shared" si="369"/>
        <v>0</v>
      </c>
      <c r="R6880" s="2425"/>
    </row>
    <row r="6881" spans="3:18" ht="14.25" customHeight="1">
      <c r="C6881" s="1573">
        <v>180</v>
      </c>
      <c r="D6881" s="1969" t="s">
        <v>7663</v>
      </c>
      <c r="E6881" s="1574">
        <v>10</v>
      </c>
      <c r="F6881" s="1575" t="s">
        <v>508</v>
      </c>
      <c r="G6881" s="1725">
        <v>8</v>
      </c>
      <c r="H6881" s="1575">
        <v>2005</v>
      </c>
      <c r="I6881" s="1577">
        <v>540.74480000000005</v>
      </c>
      <c r="J6881" s="1575">
        <f t="shared" si="366"/>
        <v>100</v>
      </c>
      <c r="K6881" s="1577">
        <f t="shared" si="367"/>
        <v>0</v>
      </c>
      <c r="L6881" s="1575"/>
      <c r="M6881" s="1575"/>
      <c r="N6881" s="1578">
        <f t="shared" si="368"/>
        <v>0</v>
      </c>
      <c r="O6881" s="2124"/>
      <c r="P6881" s="2124"/>
      <c r="Q6881" s="2124">
        <f t="shared" si="369"/>
        <v>0</v>
      </c>
      <c r="R6881" s="2425"/>
    </row>
    <row r="6882" spans="3:18" ht="14.25" customHeight="1">
      <c r="C6882" s="1573">
        <v>181</v>
      </c>
      <c r="D6882" s="1969" t="s">
        <v>7663</v>
      </c>
      <c r="E6882" s="1574">
        <v>10</v>
      </c>
      <c r="F6882" s="1575" t="s">
        <v>508</v>
      </c>
      <c r="G6882" s="1725">
        <v>1</v>
      </c>
      <c r="H6882" s="1575">
        <v>2022</v>
      </c>
      <c r="I6882" s="1577">
        <v>67.593100000000007</v>
      </c>
      <c r="J6882" s="1575">
        <f t="shared" si="366"/>
        <v>40</v>
      </c>
      <c r="K6882" s="1577">
        <f t="shared" si="367"/>
        <v>40.555860000000003</v>
      </c>
      <c r="L6882" s="1575"/>
      <c r="M6882" s="1575"/>
      <c r="N6882" s="1578">
        <f t="shared" si="368"/>
        <v>0</v>
      </c>
      <c r="O6882" s="2124"/>
      <c r="P6882" s="2124"/>
      <c r="Q6882" s="2124">
        <f t="shared" si="369"/>
        <v>0</v>
      </c>
      <c r="R6882" s="2425"/>
    </row>
    <row r="6883" spans="3:18" ht="14.25" customHeight="1">
      <c r="C6883" s="1573">
        <v>182</v>
      </c>
      <c r="D6883" s="1969" t="s">
        <v>7663</v>
      </c>
      <c r="E6883" s="1574">
        <v>10</v>
      </c>
      <c r="F6883" s="1575" t="s">
        <v>508</v>
      </c>
      <c r="G6883" s="1725">
        <v>1</v>
      </c>
      <c r="H6883" s="1575">
        <v>2022</v>
      </c>
      <c r="I6883" s="1577">
        <v>67.593100000000007</v>
      </c>
      <c r="J6883" s="1575">
        <f t="shared" si="366"/>
        <v>40</v>
      </c>
      <c r="K6883" s="1577">
        <f t="shared" si="367"/>
        <v>40.555860000000003</v>
      </c>
      <c r="L6883" s="1575"/>
      <c r="M6883" s="1575"/>
      <c r="N6883" s="1578">
        <f t="shared" si="368"/>
        <v>0</v>
      </c>
      <c r="O6883" s="2124"/>
      <c r="P6883" s="2124"/>
      <c r="Q6883" s="2124">
        <f t="shared" si="369"/>
        <v>0</v>
      </c>
      <c r="R6883" s="2425"/>
    </row>
    <row r="6884" spans="3:18" ht="14.25" customHeight="1">
      <c r="C6884" s="1573">
        <v>183</v>
      </c>
      <c r="D6884" s="1969" t="s">
        <v>7664</v>
      </c>
      <c r="E6884" s="1574">
        <v>10</v>
      </c>
      <c r="F6884" s="1575" t="s">
        <v>508</v>
      </c>
      <c r="G6884" s="1725">
        <v>9</v>
      </c>
      <c r="H6884" s="1575">
        <v>2022</v>
      </c>
      <c r="I6884" s="1577">
        <v>252</v>
      </c>
      <c r="J6884" s="1575">
        <f t="shared" si="366"/>
        <v>40</v>
      </c>
      <c r="K6884" s="1577">
        <f t="shared" si="367"/>
        <v>151.19999999999999</v>
      </c>
      <c r="L6884" s="1575"/>
      <c r="M6884" s="1575"/>
      <c r="N6884" s="1578">
        <f t="shared" si="368"/>
        <v>0</v>
      </c>
      <c r="O6884" s="2124"/>
      <c r="P6884" s="2124"/>
      <c r="Q6884" s="2124">
        <f t="shared" si="369"/>
        <v>0</v>
      </c>
      <c r="R6884" s="2425"/>
    </row>
    <row r="6885" spans="3:18" ht="14.25" customHeight="1">
      <c r="C6885" s="1573">
        <v>184</v>
      </c>
      <c r="D6885" s="1969" t="s">
        <v>2185</v>
      </c>
      <c r="E6885" s="1574">
        <v>10</v>
      </c>
      <c r="F6885" s="1575" t="s">
        <v>508</v>
      </c>
      <c r="G6885" s="1725">
        <v>18</v>
      </c>
      <c r="H6885" s="1575">
        <v>2022</v>
      </c>
      <c r="I6885" s="1577">
        <v>612</v>
      </c>
      <c r="J6885" s="1575">
        <f t="shared" si="366"/>
        <v>40</v>
      </c>
      <c r="K6885" s="1577">
        <f t="shared" si="367"/>
        <v>367.2</v>
      </c>
      <c r="L6885" s="1575"/>
      <c r="M6885" s="1575"/>
      <c r="N6885" s="1578">
        <f t="shared" si="368"/>
        <v>0</v>
      </c>
      <c r="O6885" s="2124"/>
      <c r="P6885" s="2124"/>
      <c r="Q6885" s="2124">
        <f t="shared" si="369"/>
        <v>0</v>
      </c>
      <c r="R6885" s="2425"/>
    </row>
    <row r="6886" spans="3:18" ht="14.25" customHeight="1">
      <c r="C6886" s="1573">
        <v>185</v>
      </c>
      <c r="D6886" s="1969" t="s">
        <v>2185</v>
      </c>
      <c r="E6886" s="1574">
        <v>10</v>
      </c>
      <c r="F6886" s="1575" t="s">
        <v>508</v>
      </c>
      <c r="G6886" s="1725">
        <v>1</v>
      </c>
      <c r="H6886" s="1575">
        <v>2022</v>
      </c>
      <c r="I6886" s="1577">
        <v>34</v>
      </c>
      <c r="J6886" s="1575">
        <f t="shared" si="366"/>
        <v>40</v>
      </c>
      <c r="K6886" s="1577">
        <f t="shared" si="367"/>
        <v>20.399999999999999</v>
      </c>
      <c r="L6886" s="1575"/>
      <c r="M6886" s="1575"/>
      <c r="N6886" s="1578">
        <f t="shared" si="368"/>
        <v>0</v>
      </c>
      <c r="O6886" s="2124"/>
      <c r="P6886" s="2124"/>
      <c r="Q6886" s="2124">
        <f t="shared" si="369"/>
        <v>0</v>
      </c>
      <c r="R6886" s="2425"/>
    </row>
    <row r="6887" spans="3:18" ht="14.25" customHeight="1">
      <c r="C6887" s="1573">
        <v>186</v>
      </c>
      <c r="D6887" s="1969" t="s">
        <v>7665</v>
      </c>
      <c r="E6887" s="1574">
        <v>10</v>
      </c>
      <c r="F6887" s="1575" t="s">
        <v>508</v>
      </c>
      <c r="G6887" s="1725">
        <v>2</v>
      </c>
      <c r="H6887" s="1575">
        <v>2022</v>
      </c>
      <c r="I6887" s="1577">
        <v>86.176220000000001</v>
      </c>
      <c r="J6887" s="1575">
        <f t="shared" si="366"/>
        <v>40</v>
      </c>
      <c r="K6887" s="1577">
        <f t="shared" si="367"/>
        <v>51.705731999999998</v>
      </c>
      <c r="L6887" s="1575"/>
      <c r="M6887" s="1575"/>
      <c r="N6887" s="1578">
        <f t="shared" si="368"/>
        <v>0</v>
      </c>
      <c r="O6887" s="2124"/>
      <c r="P6887" s="2124"/>
      <c r="Q6887" s="2124">
        <f t="shared" si="369"/>
        <v>0</v>
      </c>
      <c r="R6887" s="2425"/>
    </row>
    <row r="6888" spans="3:18" ht="14.25" customHeight="1">
      <c r="C6888" s="1573">
        <v>187</v>
      </c>
      <c r="D6888" s="1969" t="s">
        <v>7665</v>
      </c>
      <c r="E6888" s="1574">
        <v>10</v>
      </c>
      <c r="F6888" s="1575" t="s">
        <v>508</v>
      </c>
      <c r="G6888" s="1725">
        <v>47</v>
      </c>
      <c r="H6888" s="1575">
        <v>2022</v>
      </c>
      <c r="I6888" s="1577">
        <v>2025.1411699999999</v>
      </c>
      <c r="J6888" s="1575">
        <f t="shared" si="366"/>
        <v>40</v>
      </c>
      <c r="K6888" s="1577">
        <f t="shared" si="367"/>
        <v>1215.0847019999999</v>
      </c>
      <c r="L6888" s="1575"/>
      <c r="M6888" s="1575"/>
      <c r="N6888" s="1578">
        <f t="shared" si="368"/>
        <v>0</v>
      </c>
      <c r="O6888" s="2124"/>
      <c r="P6888" s="2124"/>
      <c r="Q6888" s="2124">
        <f t="shared" si="369"/>
        <v>0</v>
      </c>
      <c r="R6888" s="2425"/>
    </row>
    <row r="6889" spans="3:18" ht="14.25" customHeight="1">
      <c r="C6889" s="1573">
        <v>188</v>
      </c>
      <c r="D6889" s="1969" t="s">
        <v>7666</v>
      </c>
      <c r="E6889" s="1574">
        <v>10</v>
      </c>
      <c r="F6889" s="1575" t="s">
        <v>508</v>
      </c>
      <c r="G6889" s="1725">
        <v>20</v>
      </c>
      <c r="H6889" s="1575">
        <v>2022</v>
      </c>
      <c r="I6889" s="1577">
        <v>385.2</v>
      </c>
      <c r="J6889" s="1575">
        <f t="shared" si="366"/>
        <v>40</v>
      </c>
      <c r="K6889" s="1577">
        <f t="shared" si="367"/>
        <v>231.11999999999998</v>
      </c>
      <c r="L6889" s="1575"/>
      <c r="M6889" s="1575"/>
      <c r="N6889" s="1578">
        <f t="shared" si="368"/>
        <v>0</v>
      </c>
      <c r="O6889" s="2124"/>
      <c r="P6889" s="2124"/>
      <c r="Q6889" s="2124">
        <f t="shared" si="369"/>
        <v>0</v>
      </c>
      <c r="R6889" s="2425"/>
    </row>
    <row r="6890" spans="3:18" ht="14.25" customHeight="1">
      <c r="C6890" s="1573">
        <v>189</v>
      </c>
      <c r="D6890" s="1969" t="s">
        <v>5119</v>
      </c>
      <c r="E6890" s="1574">
        <v>10</v>
      </c>
      <c r="F6890" s="1575" t="s">
        <v>508</v>
      </c>
      <c r="G6890" s="1725">
        <v>1</v>
      </c>
      <c r="H6890" s="1575">
        <v>2022</v>
      </c>
      <c r="I6890" s="1577">
        <v>49.795430000000003</v>
      </c>
      <c r="J6890" s="1575">
        <f t="shared" si="366"/>
        <v>40</v>
      </c>
      <c r="K6890" s="1577">
        <f t="shared" si="367"/>
        <v>29.877258000000001</v>
      </c>
      <c r="L6890" s="1575"/>
      <c r="M6890" s="1575"/>
      <c r="N6890" s="1578">
        <f t="shared" si="368"/>
        <v>0</v>
      </c>
      <c r="O6890" s="2124"/>
      <c r="P6890" s="2124"/>
      <c r="Q6890" s="2124">
        <f t="shared" si="369"/>
        <v>0</v>
      </c>
      <c r="R6890" s="2425"/>
    </row>
    <row r="6891" spans="3:18" ht="14.25" customHeight="1">
      <c r="C6891" s="1573">
        <v>190</v>
      </c>
      <c r="D6891" s="1969" t="s">
        <v>5119</v>
      </c>
      <c r="E6891" s="1574">
        <v>10</v>
      </c>
      <c r="F6891" s="1575" t="s">
        <v>508</v>
      </c>
      <c r="G6891" s="1725">
        <v>2</v>
      </c>
      <c r="H6891" s="1575">
        <v>2022</v>
      </c>
      <c r="I6891" s="1577">
        <v>99.590860000000006</v>
      </c>
      <c r="J6891" s="1575">
        <f t="shared" si="366"/>
        <v>40</v>
      </c>
      <c r="K6891" s="1577">
        <f t="shared" si="367"/>
        <v>59.754516000000002</v>
      </c>
      <c r="L6891" s="1575"/>
      <c r="M6891" s="1575"/>
      <c r="N6891" s="1578">
        <f t="shared" si="368"/>
        <v>0</v>
      </c>
      <c r="O6891" s="2124"/>
      <c r="P6891" s="2124"/>
      <c r="Q6891" s="2124">
        <f t="shared" si="369"/>
        <v>0</v>
      </c>
      <c r="R6891" s="2425"/>
    </row>
    <row r="6892" spans="3:18" ht="14.25" customHeight="1">
      <c r="C6892" s="1573">
        <v>191</v>
      </c>
      <c r="D6892" s="1969" t="s">
        <v>7667</v>
      </c>
      <c r="E6892" s="1574">
        <v>10</v>
      </c>
      <c r="F6892" s="1575" t="s">
        <v>508</v>
      </c>
      <c r="G6892" s="1725">
        <v>9</v>
      </c>
      <c r="H6892" s="1575">
        <v>2022</v>
      </c>
      <c r="I6892" s="1577">
        <v>1014.66</v>
      </c>
      <c r="J6892" s="1575">
        <f t="shared" si="366"/>
        <v>40</v>
      </c>
      <c r="K6892" s="1577">
        <f t="shared" si="367"/>
        <v>608.79599999999994</v>
      </c>
      <c r="L6892" s="1575"/>
      <c r="M6892" s="1575"/>
      <c r="N6892" s="1578">
        <f t="shared" si="368"/>
        <v>0</v>
      </c>
      <c r="O6892" s="2124"/>
      <c r="P6892" s="2124"/>
      <c r="Q6892" s="2124">
        <f t="shared" si="369"/>
        <v>0</v>
      </c>
      <c r="R6892" s="2425"/>
    </row>
    <row r="6893" spans="3:18" ht="14.25" customHeight="1">
      <c r="C6893" s="1573">
        <v>192</v>
      </c>
      <c r="D6893" s="1969" t="s">
        <v>2228</v>
      </c>
      <c r="E6893" s="1574">
        <v>10</v>
      </c>
      <c r="F6893" s="1575" t="s">
        <v>508</v>
      </c>
      <c r="G6893" s="1725">
        <v>1</v>
      </c>
      <c r="H6893" s="1575">
        <v>2022</v>
      </c>
      <c r="I6893" s="1577">
        <v>22.766099999999998</v>
      </c>
      <c r="J6893" s="1575">
        <f t="shared" si="366"/>
        <v>40</v>
      </c>
      <c r="K6893" s="1577">
        <f t="shared" si="367"/>
        <v>13.659659999999999</v>
      </c>
      <c r="L6893" s="1575"/>
      <c r="M6893" s="1575"/>
      <c r="N6893" s="1578">
        <f t="shared" si="368"/>
        <v>0</v>
      </c>
      <c r="O6893" s="2124"/>
      <c r="P6893" s="2124"/>
      <c r="Q6893" s="2124">
        <f t="shared" si="369"/>
        <v>0</v>
      </c>
      <c r="R6893" s="2425"/>
    </row>
    <row r="6894" spans="3:18" ht="14.25" customHeight="1">
      <c r="C6894" s="1573">
        <v>193</v>
      </c>
      <c r="D6894" s="1969" t="s">
        <v>2228</v>
      </c>
      <c r="E6894" s="1574">
        <v>10</v>
      </c>
      <c r="F6894" s="1575" t="s">
        <v>508</v>
      </c>
      <c r="G6894" s="1725">
        <v>2</v>
      </c>
      <c r="H6894" s="1575">
        <v>2022</v>
      </c>
      <c r="I6894" s="1577">
        <v>45.532199999999996</v>
      </c>
      <c r="J6894" s="1575">
        <f t="shared" si="366"/>
        <v>40</v>
      </c>
      <c r="K6894" s="1577">
        <f t="shared" si="367"/>
        <v>27.319319999999998</v>
      </c>
      <c r="L6894" s="1575"/>
      <c r="M6894" s="1575"/>
      <c r="N6894" s="1578">
        <f t="shared" si="368"/>
        <v>0</v>
      </c>
      <c r="O6894" s="2124"/>
      <c r="P6894" s="2124"/>
      <c r="Q6894" s="2124">
        <f t="shared" si="369"/>
        <v>0</v>
      </c>
      <c r="R6894" s="2425"/>
    </row>
    <row r="6895" spans="3:18" ht="14.25" customHeight="1">
      <c r="C6895" s="1573">
        <v>194</v>
      </c>
      <c r="D6895" s="1969" t="s">
        <v>2968</v>
      </c>
      <c r="E6895" s="1574">
        <v>10</v>
      </c>
      <c r="F6895" s="1575" t="s">
        <v>508</v>
      </c>
      <c r="G6895" s="1725">
        <v>2</v>
      </c>
      <c r="H6895" s="1575">
        <v>2022</v>
      </c>
      <c r="I6895" s="1577">
        <v>135</v>
      </c>
      <c r="J6895" s="1575">
        <f t="shared" si="366"/>
        <v>40</v>
      </c>
      <c r="K6895" s="1577">
        <f t="shared" si="367"/>
        <v>81</v>
      </c>
      <c r="L6895" s="1575"/>
      <c r="M6895" s="1575"/>
      <c r="N6895" s="1578">
        <f t="shared" si="368"/>
        <v>0</v>
      </c>
      <c r="O6895" s="2124"/>
      <c r="P6895" s="2124"/>
      <c r="Q6895" s="2124">
        <f t="shared" si="369"/>
        <v>0</v>
      </c>
      <c r="R6895" s="2425"/>
    </row>
    <row r="6896" spans="3:18" ht="14.25" customHeight="1">
      <c r="C6896" s="1573">
        <v>195</v>
      </c>
      <c r="D6896" s="1969" t="s">
        <v>2968</v>
      </c>
      <c r="E6896" s="1574">
        <v>10</v>
      </c>
      <c r="F6896" s="1575" t="s">
        <v>508</v>
      </c>
      <c r="G6896" s="1725">
        <v>3</v>
      </c>
      <c r="H6896" s="1575">
        <v>2022</v>
      </c>
      <c r="I6896" s="1577">
        <v>202.5</v>
      </c>
      <c r="J6896" s="1575">
        <f t="shared" si="366"/>
        <v>40</v>
      </c>
      <c r="K6896" s="1577">
        <f t="shared" si="367"/>
        <v>121.5</v>
      </c>
      <c r="L6896" s="1575"/>
      <c r="M6896" s="1575"/>
      <c r="N6896" s="1578">
        <f t="shared" si="368"/>
        <v>0</v>
      </c>
      <c r="O6896" s="2124"/>
      <c r="P6896" s="2124"/>
      <c r="Q6896" s="2124">
        <f t="shared" si="369"/>
        <v>0</v>
      </c>
      <c r="R6896" s="2425"/>
    </row>
    <row r="6897" spans="3:18" ht="14.25" customHeight="1">
      <c r="C6897" s="1573">
        <v>196</v>
      </c>
      <c r="D6897" s="1969" t="s">
        <v>2968</v>
      </c>
      <c r="E6897" s="1574">
        <v>10</v>
      </c>
      <c r="F6897" s="1575" t="s">
        <v>508</v>
      </c>
      <c r="G6897" s="1725">
        <v>2</v>
      </c>
      <c r="H6897" s="1575">
        <v>2022</v>
      </c>
      <c r="I6897" s="1577">
        <v>135</v>
      </c>
      <c r="J6897" s="1575">
        <f t="shared" si="366"/>
        <v>40</v>
      </c>
      <c r="K6897" s="1577">
        <f t="shared" si="367"/>
        <v>81</v>
      </c>
      <c r="L6897" s="1575"/>
      <c r="M6897" s="1575"/>
      <c r="N6897" s="1578">
        <f t="shared" si="368"/>
        <v>0</v>
      </c>
      <c r="O6897" s="2124"/>
      <c r="P6897" s="2124"/>
      <c r="Q6897" s="2124">
        <f t="shared" si="369"/>
        <v>0</v>
      </c>
      <c r="R6897" s="2425"/>
    </row>
    <row r="6898" spans="3:18" ht="14.25" customHeight="1">
      <c r="C6898" s="1573">
        <v>197</v>
      </c>
      <c r="D6898" s="1969" t="s">
        <v>7668</v>
      </c>
      <c r="E6898" s="1574">
        <v>10</v>
      </c>
      <c r="F6898" s="1575" t="s">
        <v>508</v>
      </c>
      <c r="G6898" s="1725">
        <v>4</v>
      </c>
      <c r="H6898" s="1575">
        <v>2022</v>
      </c>
      <c r="I6898" s="1577">
        <v>94.156000000000006</v>
      </c>
      <c r="J6898" s="1575">
        <f t="shared" si="366"/>
        <v>40</v>
      </c>
      <c r="K6898" s="1577">
        <f t="shared" si="367"/>
        <v>56.493600000000001</v>
      </c>
      <c r="L6898" s="1575"/>
      <c r="M6898" s="1575"/>
      <c r="N6898" s="1578">
        <f t="shared" si="368"/>
        <v>0</v>
      </c>
      <c r="O6898" s="2124"/>
      <c r="P6898" s="2124"/>
      <c r="Q6898" s="2124">
        <f t="shared" si="369"/>
        <v>0</v>
      </c>
      <c r="R6898" s="2425"/>
    </row>
    <row r="6899" spans="3:18" ht="14.25" customHeight="1">
      <c r="C6899" s="1573">
        <v>198</v>
      </c>
      <c r="D6899" s="1969" t="s">
        <v>7668</v>
      </c>
      <c r="E6899" s="1574">
        <v>10</v>
      </c>
      <c r="F6899" s="1575" t="s">
        <v>508</v>
      </c>
      <c r="G6899" s="1725">
        <v>4</v>
      </c>
      <c r="H6899" s="1575">
        <v>2022</v>
      </c>
      <c r="I6899" s="1577">
        <v>94.156000000000006</v>
      </c>
      <c r="J6899" s="1575">
        <f t="shared" si="366"/>
        <v>40</v>
      </c>
      <c r="K6899" s="1577">
        <f t="shared" si="367"/>
        <v>56.493600000000001</v>
      </c>
      <c r="L6899" s="1575"/>
      <c r="M6899" s="1575"/>
      <c r="N6899" s="1578">
        <f t="shared" si="368"/>
        <v>0</v>
      </c>
      <c r="O6899" s="2124"/>
      <c r="P6899" s="2124"/>
      <c r="Q6899" s="2124">
        <f t="shared" si="369"/>
        <v>0</v>
      </c>
      <c r="R6899" s="2425"/>
    </row>
    <row r="6900" spans="3:18" ht="14.25" customHeight="1">
      <c r="C6900" s="1573">
        <v>199</v>
      </c>
      <c r="D6900" s="1969" t="s">
        <v>7668</v>
      </c>
      <c r="E6900" s="1574">
        <v>10</v>
      </c>
      <c r="F6900" s="1575" t="s">
        <v>508</v>
      </c>
      <c r="G6900" s="1725">
        <v>4</v>
      </c>
      <c r="H6900" s="1575">
        <v>2022</v>
      </c>
      <c r="I6900" s="1577">
        <v>94.156000000000006</v>
      </c>
      <c r="J6900" s="1575">
        <f t="shared" si="366"/>
        <v>40</v>
      </c>
      <c r="K6900" s="1577">
        <f t="shared" si="367"/>
        <v>56.493600000000001</v>
      </c>
      <c r="L6900" s="1575"/>
      <c r="M6900" s="1575"/>
      <c r="N6900" s="1578">
        <f t="shared" si="368"/>
        <v>0</v>
      </c>
      <c r="O6900" s="2124"/>
      <c r="P6900" s="2124"/>
      <c r="Q6900" s="2124">
        <f t="shared" si="369"/>
        <v>0</v>
      </c>
      <c r="R6900" s="2425"/>
    </row>
    <row r="6901" spans="3:18" ht="14.25" customHeight="1">
      <c r="C6901" s="1573">
        <v>200</v>
      </c>
      <c r="D6901" s="1969" t="s">
        <v>5124</v>
      </c>
      <c r="E6901" s="1574">
        <v>10</v>
      </c>
      <c r="F6901" s="1575" t="s">
        <v>508</v>
      </c>
      <c r="G6901" s="1725">
        <v>4</v>
      </c>
      <c r="H6901" s="1575">
        <v>2022</v>
      </c>
      <c r="I6901" s="1577">
        <v>51.216000000000001</v>
      </c>
      <c r="J6901" s="1575">
        <f t="shared" si="366"/>
        <v>40</v>
      </c>
      <c r="K6901" s="1577">
        <f t="shared" si="367"/>
        <v>30.729599999999998</v>
      </c>
      <c r="L6901" s="1575"/>
      <c r="M6901" s="1575"/>
      <c r="N6901" s="1578">
        <f t="shared" si="368"/>
        <v>0</v>
      </c>
      <c r="O6901" s="2124"/>
      <c r="P6901" s="2124"/>
      <c r="Q6901" s="2124">
        <f t="shared" si="369"/>
        <v>0</v>
      </c>
      <c r="R6901" s="2425"/>
    </row>
    <row r="6902" spans="3:18" ht="14.25" customHeight="1">
      <c r="C6902" s="1573">
        <v>201</v>
      </c>
      <c r="D6902" s="1969" t="s">
        <v>7669</v>
      </c>
      <c r="E6902" s="1574">
        <v>10</v>
      </c>
      <c r="F6902" s="1575" t="s">
        <v>508</v>
      </c>
      <c r="G6902" s="1725">
        <v>7</v>
      </c>
      <c r="H6902" s="1575">
        <v>2022</v>
      </c>
      <c r="I6902" s="1577">
        <v>219.45</v>
      </c>
      <c r="J6902" s="1575">
        <f t="shared" si="366"/>
        <v>40</v>
      </c>
      <c r="K6902" s="1577">
        <f t="shared" si="367"/>
        <v>131.66999999999999</v>
      </c>
      <c r="L6902" s="1575"/>
      <c r="M6902" s="1575"/>
      <c r="N6902" s="1578">
        <f t="shared" si="368"/>
        <v>0</v>
      </c>
      <c r="O6902" s="2124"/>
      <c r="P6902" s="2124"/>
      <c r="Q6902" s="2124">
        <f t="shared" si="369"/>
        <v>0</v>
      </c>
      <c r="R6902" s="2425"/>
    </row>
    <row r="6903" spans="3:18" ht="14.25" customHeight="1">
      <c r="C6903" s="1573">
        <v>202</v>
      </c>
      <c r="D6903" s="1969" t="s">
        <v>2939</v>
      </c>
      <c r="E6903" s="1574">
        <v>10</v>
      </c>
      <c r="F6903" s="1575" t="s">
        <v>508</v>
      </c>
      <c r="G6903" s="1725">
        <v>10</v>
      </c>
      <c r="H6903" s="1575">
        <v>2022</v>
      </c>
      <c r="I6903" s="1577">
        <v>363.33330000000007</v>
      </c>
      <c r="J6903" s="1575">
        <f t="shared" si="366"/>
        <v>40</v>
      </c>
      <c r="K6903" s="1577">
        <f t="shared" si="367"/>
        <v>217.99998000000002</v>
      </c>
      <c r="L6903" s="1575"/>
      <c r="M6903" s="1575"/>
      <c r="N6903" s="1578">
        <f t="shared" si="368"/>
        <v>0</v>
      </c>
      <c r="O6903" s="2124"/>
      <c r="P6903" s="2124"/>
      <c r="Q6903" s="2124">
        <f t="shared" si="369"/>
        <v>0</v>
      </c>
      <c r="R6903" s="2425"/>
    </row>
    <row r="6904" spans="3:18" ht="14.25" customHeight="1">
      <c r="C6904" s="1573">
        <v>203</v>
      </c>
      <c r="D6904" s="1969" t="s">
        <v>7670</v>
      </c>
      <c r="E6904" s="1574">
        <v>10</v>
      </c>
      <c r="F6904" s="1575" t="s">
        <v>508</v>
      </c>
      <c r="G6904" s="1725">
        <v>1</v>
      </c>
      <c r="H6904" s="1575">
        <v>2023</v>
      </c>
      <c r="I6904" s="1577">
        <v>86.492310000000003</v>
      </c>
      <c r="J6904" s="1575">
        <f t="shared" si="366"/>
        <v>30</v>
      </c>
      <c r="K6904" s="1577">
        <f t="shared" si="367"/>
        <v>60.544617000000002</v>
      </c>
      <c r="L6904" s="1575"/>
      <c r="M6904" s="1575"/>
      <c r="N6904" s="1578">
        <f t="shared" si="368"/>
        <v>0</v>
      </c>
      <c r="O6904" s="2124"/>
      <c r="P6904" s="2124"/>
      <c r="Q6904" s="2124">
        <f t="shared" si="369"/>
        <v>0</v>
      </c>
      <c r="R6904" s="2425"/>
    </row>
    <row r="6905" spans="3:18" ht="14.25" customHeight="1">
      <c r="C6905" s="1573">
        <v>204</v>
      </c>
      <c r="D6905" s="1969" t="s">
        <v>7670</v>
      </c>
      <c r="E6905" s="1574">
        <v>10</v>
      </c>
      <c r="F6905" s="1575" t="s">
        <v>508</v>
      </c>
      <c r="G6905" s="1725">
        <v>2</v>
      </c>
      <c r="H6905" s="1575">
        <v>2023</v>
      </c>
      <c r="I6905" s="1577">
        <v>172.98462000000001</v>
      </c>
      <c r="J6905" s="1575">
        <f t="shared" si="366"/>
        <v>30</v>
      </c>
      <c r="K6905" s="1577">
        <f t="shared" si="367"/>
        <v>121.089234</v>
      </c>
      <c r="L6905" s="1575"/>
      <c r="M6905" s="1575"/>
      <c r="N6905" s="1578">
        <f t="shared" si="368"/>
        <v>0</v>
      </c>
      <c r="O6905" s="2124"/>
      <c r="P6905" s="2124"/>
      <c r="Q6905" s="2124">
        <f t="shared" si="369"/>
        <v>0</v>
      </c>
      <c r="R6905" s="2425"/>
    </row>
    <row r="6906" spans="3:18" ht="14.25" customHeight="1">
      <c r="C6906" s="1573">
        <v>205</v>
      </c>
      <c r="D6906" s="1969" t="s">
        <v>2185</v>
      </c>
      <c r="E6906" s="1574">
        <v>10</v>
      </c>
      <c r="F6906" s="1575" t="s">
        <v>508</v>
      </c>
      <c r="G6906" s="1725">
        <v>3</v>
      </c>
      <c r="H6906" s="1575">
        <v>2023</v>
      </c>
      <c r="I6906" s="1577">
        <v>108</v>
      </c>
      <c r="J6906" s="1575">
        <f t="shared" si="366"/>
        <v>30</v>
      </c>
      <c r="K6906" s="1577">
        <f t="shared" si="367"/>
        <v>75.599999999999994</v>
      </c>
      <c r="L6906" s="1575"/>
      <c r="M6906" s="1575"/>
      <c r="N6906" s="1578">
        <f t="shared" si="368"/>
        <v>0</v>
      </c>
      <c r="O6906" s="2124"/>
      <c r="P6906" s="2124"/>
      <c r="Q6906" s="2124">
        <f t="shared" si="369"/>
        <v>0</v>
      </c>
      <c r="R6906" s="2425"/>
    </row>
    <row r="6907" spans="3:18" ht="14.25" customHeight="1">
      <c r="C6907" s="1573">
        <v>206</v>
      </c>
      <c r="D6907" s="1969" t="s">
        <v>2185</v>
      </c>
      <c r="E6907" s="1574">
        <v>10</v>
      </c>
      <c r="F6907" s="1575" t="s">
        <v>508</v>
      </c>
      <c r="G6907" s="1725">
        <v>3</v>
      </c>
      <c r="H6907" s="1575">
        <v>2023</v>
      </c>
      <c r="I6907" s="1577">
        <v>108</v>
      </c>
      <c r="J6907" s="1575">
        <f t="shared" si="366"/>
        <v>30</v>
      </c>
      <c r="K6907" s="1577">
        <f t="shared" si="367"/>
        <v>75.599999999999994</v>
      </c>
      <c r="L6907" s="1575"/>
      <c r="M6907" s="1575"/>
      <c r="N6907" s="1578">
        <f t="shared" si="368"/>
        <v>0</v>
      </c>
      <c r="O6907" s="2124"/>
      <c r="P6907" s="2124"/>
      <c r="Q6907" s="2124">
        <f t="shared" si="369"/>
        <v>0</v>
      </c>
      <c r="R6907" s="2425"/>
    </row>
    <row r="6908" spans="3:18" ht="14.25" customHeight="1">
      <c r="C6908" s="1573">
        <v>207</v>
      </c>
      <c r="D6908" s="1969" t="s">
        <v>2185</v>
      </c>
      <c r="E6908" s="1574">
        <v>10</v>
      </c>
      <c r="F6908" s="1575" t="s">
        <v>508</v>
      </c>
      <c r="G6908" s="1725">
        <v>3</v>
      </c>
      <c r="H6908" s="1575">
        <v>2023</v>
      </c>
      <c r="I6908" s="1577">
        <v>108</v>
      </c>
      <c r="J6908" s="1575">
        <f t="shared" si="366"/>
        <v>30</v>
      </c>
      <c r="K6908" s="1577">
        <f t="shared" si="367"/>
        <v>75.599999999999994</v>
      </c>
      <c r="L6908" s="1575"/>
      <c r="M6908" s="1575"/>
      <c r="N6908" s="1578">
        <f t="shared" si="368"/>
        <v>0</v>
      </c>
      <c r="O6908" s="2124"/>
      <c r="P6908" s="2124"/>
      <c r="Q6908" s="2124">
        <f t="shared" si="369"/>
        <v>0</v>
      </c>
      <c r="R6908" s="2425"/>
    </row>
    <row r="6909" spans="3:18" ht="14.25" customHeight="1">
      <c r="C6909" s="1573">
        <v>208</v>
      </c>
      <c r="D6909" s="1969" t="s">
        <v>2185</v>
      </c>
      <c r="E6909" s="1574">
        <v>10</v>
      </c>
      <c r="F6909" s="1575" t="s">
        <v>508</v>
      </c>
      <c r="G6909" s="1725">
        <v>4</v>
      </c>
      <c r="H6909" s="1575">
        <v>2023</v>
      </c>
      <c r="I6909" s="1577">
        <v>144</v>
      </c>
      <c r="J6909" s="1575">
        <f t="shared" si="366"/>
        <v>30</v>
      </c>
      <c r="K6909" s="1577">
        <f t="shared" si="367"/>
        <v>100.80000000000001</v>
      </c>
      <c r="L6909" s="1575"/>
      <c r="M6909" s="1575"/>
      <c r="N6909" s="1578">
        <f t="shared" si="368"/>
        <v>0</v>
      </c>
      <c r="O6909" s="2124"/>
      <c r="P6909" s="2124"/>
      <c r="Q6909" s="2124">
        <f t="shared" si="369"/>
        <v>0</v>
      </c>
      <c r="R6909" s="2425"/>
    </row>
    <row r="6910" spans="3:18" ht="14.25" customHeight="1">
      <c r="C6910" s="1573">
        <v>209</v>
      </c>
      <c r="D6910" s="1969" t="s">
        <v>7669</v>
      </c>
      <c r="E6910" s="1574">
        <v>10</v>
      </c>
      <c r="F6910" s="1575" t="s">
        <v>508</v>
      </c>
      <c r="G6910" s="1725">
        <v>3</v>
      </c>
      <c r="H6910" s="1575">
        <v>2023</v>
      </c>
      <c r="I6910" s="1577">
        <v>94.05</v>
      </c>
      <c r="J6910" s="1575">
        <f t="shared" si="366"/>
        <v>30</v>
      </c>
      <c r="K6910" s="1577">
        <f t="shared" si="367"/>
        <v>65.834999999999994</v>
      </c>
      <c r="L6910" s="1575"/>
      <c r="M6910" s="1575"/>
      <c r="N6910" s="1578">
        <f t="shared" si="368"/>
        <v>0</v>
      </c>
      <c r="O6910" s="2124"/>
      <c r="P6910" s="2124"/>
      <c r="Q6910" s="2124">
        <f t="shared" si="369"/>
        <v>0</v>
      </c>
      <c r="R6910" s="2425"/>
    </row>
    <row r="6911" spans="3:18" ht="14.25" customHeight="1">
      <c r="C6911" s="1573">
        <v>210</v>
      </c>
      <c r="D6911" s="1969" t="s">
        <v>6496</v>
      </c>
      <c r="E6911" s="1574">
        <v>10</v>
      </c>
      <c r="F6911" s="1575" t="s">
        <v>508</v>
      </c>
      <c r="G6911" s="1725">
        <v>1</v>
      </c>
      <c r="H6911" s="1575">
        <v>2023</v>
      </c>
      <c r="I6911" s="1577">
        <v>92.66</v>
      </c>
      <c r="J6911" s="1575">
        <f t="shared" si="366"/>
        <v>30</v>
      </c>
      <c r="K6911" s="1577">
        <f t="shared" si="367"/>
        <v>64.861999999999995</v>
      </c>
      <c r="L6911" s="1575"/>
      <c r="M6911" s="1575"/>
      <c r="N6911" s="1578">
        <f t="shared" si="368"/>
        <v>0</v>
      </c>
      <c r="O6911" s="2124"/>
      <c r="P6911" s="2124"/>
      <c r="Q6911" s="2124">
        <f t="shared" si="369"/>
        <v>0</v>
      </c>
      <c r="R6911" s="2425"/>
    </row>
    <row r="6912" spans="3:18" ht="14.25" customHeight="1">
      <c r="C6912" s="1573">
        <v>211</v>
      </c>
      <c r="D6912" s="1969" t="s">
        <v>7671</v>
      </c>
      <c r="E6912" s="1574">
        <v>10</v>
      </c>
      <c r="F6912" s="1575" t="s">
        <v>508</v>
      </c>
      <c r="G6912" s="1725">
        <v>10</v>
      </c>
      <c r="H6912" s="1575">
        <v>2023</v>
      </c>
      <c r="I6912" s="1577">
        <v>952.2</v>
      </c>
      <c r="J6912" s="1575">
        <f t="shared" si="366"/>
        <v>30</v>
      </c>
      <c r="K6912" s="1577">
        <f t="shared" si="367"/>
        <v>666.54</v>
      </c>
      <c r="L6912" s="1575"/>
      <c r="M6912" s="1575"/>
      <c r="N6912" s="1578">
        <f t="shared" si="368"/>
        <v>0</v>
      </c>
      <c r="O6912" s="2124"/>
      <c r="P6912" s="2124"/>
      <c r="Q6912" s="2124">
        <f t="shared" si="369"/>
        <v>0</v>
      </c>
      <c r="R6912" s="2425"/>
    </row>
    <row r="6913" spans="3:18" ht="14.25" customHeight="1">
      <c r="C6913" s="1573">
        <v>212</v>
      </c>
      <c r="D6913" s="1969" t="s">
        <v>7669</v>
      </c>
      <c r="E6913" s="1574">
        <v>10</v>
      </c>
      <c r="F6913" s="1575" t="s">
        <v>508</v>
      </c>
      <c r="G6913" s="1725">
        <v>4</v>
      </c>
      <c r="H6913" s="1575">
        <v>2023</v>
      </c>
      <c r="I6913" s="1577">
        <v>125.4</v>
      </c>
      <c r="J6913" s="1575">
        <f t="shared" si="366"/>
        <v>30</v>
      </c>
      <c r="K6913" s="1577">
        <f t="shared" si="367"/>
        <v>87.78</v>
      </c>
      <c r="L6913" s="1575"/>
      <c r="M6913" s="1575"/>
      <c r="N6913" s="1578">
        <f t="shared" si="368"/>
        <v>0</v>
      </c>
      <c r="O6913" s="2124"/>
      <c r="P6913" s="2124"/>
      <c r="Q6913" s="2124">
        <f t="shared" si="369"/>
        <v>0</v>
      </c>
      <c r="R6913" s="2425"/>
    </row>
    <row r="6914" spans="3:18" ht="14.25" customHeight="1">
      <c r="C6914" s="1573">
        <v>213</v>
      </c>
      <c r="D6914" s="1969" t="s">
        <v>2185</v>
      </c>
      <c r="E6914" s="1574">
        <v>10</v>
      </c>
      <c r="F6914" s="1575" t="s">
        <v>508</v>
      </c>
      <c r="G6914" s="1725">
        <v>8</v>
      </c>
      <c r="H6914" s="1575">
        <v>2023</v>
      </c>
      <c r="I6914" s="1577">
        <v>288</v>
      </c>
      <c r="J6914" s="1575">
        <f t="shared" si="366"/>
        <v>30</v>
      </c>
      <c r="K6914" s="1577">
        <f t="shared" si="367"/>
        <v>201.60000000000002</v>
      </c>
      <c r="L6914" s="1575"/>
      <c r="M6914" s="1575"/>
      <c r="N6914" s="1578">
        <f t="shared" si="368"/>
        <v>0</v>
      </c>
      <c r="O6914" s="2124"/>
      <c r="P6914" s="2124"/>
      <c r="Q6914" s="2124">
        <f t="shared" si="369"/>
        <v>0</v>
      </c>
      <c r="R6914" s="2425"/>
    </row>
    <row r="6915" spans="3:18" ht="14.25" customHeight="1">
      <c r="C6915" s="1573">
        <v>214</v>
      </c>
      <c r="D6915" s="1969" t="s">
        <v>6510</v>
      </c>
      <c r="E6915" s="1574">
        <v>10</v>
      </c>
      <c r="F6915" s="1575" t="s">
        <v>508</v>
      </c>
      <c r="G6915" s="1725">
        <v>8</v>
      </c>
      <c r="H6915" s="1575">
        <v>2023</v>
      </c>
      <c r="I6915" s="1577">
        <v>792</v>
      </c>
      <c r="J6915" s="1575">
        <f t="shared" si="366"/>
        <v>30</v>
      </c>
      <c r="K6915" s="1577">
        <f t="shared" si="367"/>
        <v>554.4</v>
      </c>
      <c r="L6915" s="1575"/>
      <c r="M6915" s="1575"/>
      <c r="N6915" s="1578">
        <f t="shared" si="368"/>
        <v>0</v>
      </c>
      <c r="O6915" s="2124"/>
      <c r="P6915" s="2124"/>
      <c r="Q6915" s="2124">
        <f t="shared" si="369"/>
        <v>0</v>
      </c>
      <c r="R6915" s="2425"/>
    </row>
    <row r="6916" spans="3:18" ht="14.25" customHeight="1">
      <c r="C6916" s="1573">
        <v>215</v>
      </c>
      <c r="D6916" s="1969" t="s">
        <v>7672</v>
      </c>
      <c r="E6916" s="1574">
        <v>10</v>
      </c>
      <c r="F6916" s="1575" t="s">
        <v>508</v>
      </c>
      <c r="G6916" s="1725">
        <v>3</v>
      </c>
      <c r="H6916" s="1575">
        <v>2023</v>
      </c>
      <c r="I6916" s="1577">
        <v>209.38319999999999</v>
      </c>
      <c r="J6916" s="1575">
        <f t="shared" si="366"/>
        <v>30</v>
      </c>
      <c r="K6916" s="1577">
        <f t="shared" si="367"/>
        <v>146.56824</v>
      </c>
      <c r="L6916" s="1575"/>
      <c r="M6916" s="1575"/>
      <c r="N6916" s="1578">
        <f t="shared" si="368"/>
        <v>0</v>
      </c>
      <c r="O6916" s="2124"/>
      <c r="P6916" s="2124"/>
      <c r="Q6916" s="2124">
        <f t="shared" si="369"/>
        <v>0</v>
      </c>
      <c r="R6916" s="2425"/>
    </row>
    <row r="6917" spans="3:18" ht="14.25" customHeight="1">
      <c r="C6917" s="1573">
        <v>216</v>
      </c>
      <c r="D6917" s="1969" t="s">
        <v>2228</v>
      </c>
      <c r="E6917" s="1574">
        <v>10</v>
      </c>
      <c r="F6917" s="1575" t="s">
        <v>508</v>
      </c>
      <c r="G6917" s="1725">
        <v>10</v>
      </c>
      <c r="H6917" s="1575">
        <v>2023</v>
      </c>
      <c r="I6917" s="1577">
        <v>225.352</v>
      </c>
      <c r="J6917" s="1575">
        <f t="shared" si="366"/>
        <v>30</v>
      </c>
      <c r="K6917" s="1577">
        <f t="shared" si="367"/>
        <v>157.74639999999999</v>
      </c>
      <c r="L6917" s="1575"/>
      <c r="M6917" s="1575"/>
      <c r="N6917" s="1578">
        <f t="shared" si="368"/>
        <v>0</v>
      </c>
      <c r="O6917" s="2124"/>
      <c r="P6917" s="2124"/>
      <c r="Q6917" s="2124">
        <f t="shared" si="369"/>
        <v>0</v>
      </c>
      <c r="R6917" s="2425"/>
    </row>
    <row r="6918" spans="3:18" ht="14.25" customHeight="1">
      <c r="C6918" s="1573">
        <v>217</v>
      </c>
      <c r="D6918" s="1969" t="s">
        <v>7673</v>
      </c>
      <c r="E6918" s="1574">
        <v>10</v>
      </c>
      <c r="F6918" s="1575" t="s">
        <v>508</v>
      </c>
      <c r="G6918" s="1725">
        <v>1</v>
      </c>
      <c r="H6918" s="1575">
        <v>2023</v>
      </c>
      <c r="I6918" s="1577">
        <v>66.086950000000002</v>
      </c>
      <c r="J6918" s="1575">
        <f t="shared" si="366"/>
        <v>30</v>
      </c>
      <c r="K6918" s="1577">
        <f t="shared" si="367"/>
        <v>46.260865000000003</v>
      </c>
      <c r="L6918" s="1575"/>
      <c r="M6918" s="1575"/>
      <c r="N6918" s="1578">
        <f t="shared" si="368"/>
        <v>0</v>
      </c>
      <c r="O6918" s="2124"/>
      <c r="P6918" s="2124"/>
      <c r="Q6918" s="2124">
        <f t="shared" si="369"/>
        <v>0</v>
      </c>
      <c r="R6918" s="2425"/>
    </row>
    <row r="6919" spans="3:18" ht="14.25" customHeight="1">
      <c r="C6919" s="1573">
        <v>218</v>
      </c>
      <c r="D6919" s="1969" t="s">
        <v>5184</v>
      </c>
      <c r="E6919" s="1574">
        <v>10</v>
      </c>
      <c r="F6919" s="1575" t="s">
        <v>508</v>
      </c>
      <c r="G6919" s="1725">
        <v>11</v>
      </c>
      <c r="H6919" s="1575">
        <v>2023</v>
      </c>
      <c r="I6919" s="1577">
        <v>980.99649999999997</v>
      </c>
      <c r="J6919" s="1575">
        <f t="shared" si="366"/>
        <v>30</v>
      </c>
      <c r="K6919" s="1577">
        <f t="shared" si="367"/>
        <v>686.69754999999998</v>
      </c>
      <c r="L6919" s="1575"/>
      <c r="M6919" s="1575"/>
      <c r="N6919" s="1578">
        <f t="shared" si="368"/>
        <v>0</v>
      </c>
      <c r="O6919" s="2124"/>
      <c r="P6919" s="2124"/>
      <c r="Q6919" s="2124">
        <f t="shared" si="369"/>
        <v>0</v>
      </c>
      <c r="R6919" s="2425"/>
    </row>
    <row r="6920" spans="3:18" ht="14.25" customHeight="1">
      <c r="C6920" s="1573">
        <v>219</v>
      </c>
      <c r="D6920" s="1969" t="s">
        <v>5207</v>
      </c>
      <c r="E6920" s="1574">
        <v>10</v>
      </c>
      <c r="F6920" s="1575" t="s">
        <v>508</v>
      </c>
      <c r="G6920" s="1725">
        <v>1</v>
      </c>
      <c r="H6920" s="1575">
        <v>2022</v>
      </c>
      <c r="I6920" s="1577">
        <v>112.74</v>
      </c>
      <c r="J6920" s="1575">
        <f t="shared" si="366"/>
        <v>40</v>
      </c>
      <c r="K6920" s="1577">
        <f t="shared" si="367"/>
        <v>67.643999999999991</v>
      </c>
      <c r="L6920" s="1575"/>
      <c r="M6920" s="1575"/>
      <c r="N6920" s="1578">
        <f t="shared" si="368"/>
        <v>0</v>
      </c>
      <c r="O6920" s="2124"/>
      <c r="P6920" s="2124"/>
      <c r="Q6920" s="2124">
        <f t="shared" si="369"/>
        <v>0</v>
      </c>
      <c r="R6920" s="2425"/>
    </row>
    <row r="6921" spans="3:18" ht="14.25" customHeight="1">
      <c r="C6921" s="1573">
        <v>220</v>
      </c>
      <c r="D6921" s="1969" t="s">
        <v>5141</v>
      </c>
      <c r="E6921" s="1574">
        <v>10</v>
      </c>
      <c r="F6921" s="1575" t="s">
        <v>508</v>
      </c>
      <c r="G6921" s="1725">
        <v>3</v>
      </c>
      <c r="H6921" s="1575">
        <v>2022</v>
      </c>
      <c r="I6921" s="1577">
        <v>129.26433</v>
      </c>
      <c r="J6921" s="1575">
        <f t="shared" si="366"/>
        <v>40</v>
      </c>
      <c r="K6921" s="1577">
        <f t="shared" si="367"/>
        <v>77.558597999999989</v>
      </c>
      <c r="L6921" s="1575"/>
      <c r="M6921" s="1575"/>
      <c r="N6921" s="1578">
        <f t="shared" si="368"/>
        <v>0</v>
      </c>
      <c r="O6921" s="2124"/>
      <c r="P6921" s="2124"/>
      <c r="Q6921" s="2124">
        <f t="shared" si="369"/>
        <v>0</v>
      </c>
      <c r="R6921" s="2425"/>
    </row>
    <row r="6922" spans="3:18" ht="14.25" customHeight="1">
      <c r="C6922" s="1573">
        <v>221</v>
      </c>
      <c r="D6922" s="1969" t="s">
        <v>2229</v>
      </c>
      <c r="E6922" s="1574">
        <v>10</v>
      </c>
      <c r="F6922" s="1575" t="s">
        <v>508</v>
      </c>
      <c r="G6922" s="1725">
        <v>3</v>
      </c>
      <c r="H6922" s="1575">
        <v>2022</v>
      </c>
      <c r="I6922" s="1577">
        <v>230.94</v>
      </c>
      <c r="J6922" s="1575">
        <f t="shared" si="366"/>
        <v>40</v>
      </c>
      <c r="K6922" s="1577">
        <f t="shared" si="367"/>
        <v>138.56399999999999</v>
      </c>
      <c r="L6922" s="1575"/>
      <c r="M6922" s="1575"/>
      <c r="N6922" s="1578">
        <f t="shared" si="368"/>
        <v>0</v>
      </c>
      <c r="O6922" s="2124"/>
      <c r="P6922" s="2124"/>
      <c r="Q6922" s="2124">
        <f t="shared" si="369"/>
        <v>0</v>
      </c>
      <c r="R6922" s="2425"/>
    </row>
    <row r="6923" spans="3:18" ht="14.25" customHeight="1">
      <c r="C6923" s="1573">
        <v>222</v>
      </c>
      <c r="D6923" s="1969" t="s">
        <v>2228</v>
      </c>
      <c r="E6923" s="1574">
        <v>10</v>
      </c>
      <c r="F6923" s="1575" t="s">
        <v>508</v>
      </c>
      <c r="G6923" s="1725">
        <v>2</v>
      </c>
      <c r="H6923" s="1575">
        <v>2021</v>
      </c>
      <c r="I6923" s="1577">
        <v>45.070399999999999</v>
      </c>
      <c r="J6923" s="1575">
        <f t="shared" si="366"/>
        <v>50</v>
      </c>
      <c r="K6923" s="1577">
        <f t="shared" si="367"/>
        <v>22.5352</v>
      </c>
      <c r="L6923" s="1575"/>
      <c r="M6923" s="1575"/>
      <c r="N6923" s="1578">
        <f t="shared" si="368"/>
        <v>0</v>
      </c>
      <c r="O6923" s="2124"/>
      <c r="P6923" s="2124"/>
      <c r="Q6923" s="2124">
        <f t="shared" si="369"/>
        <v>0</v>
      </c>
      <c r="R6923" s="2425"/>
    </row>
    <row r="6924" spans="3:18" ht="14.25" customHeight="1">
      <c r="C6924" s="1573">
        <v>223</v>
      </c>
      <c r="D6924" s="1969" t="s">
        <v>2186</v>
      </c>
      <c r="E6924" s="1574">
        <v>10</v>
      </c>
      <c r="F6924" s="1575" t="s">
        <v>508</v>
      </c>
      <c r="G6924" s="1725">
        <v>8</v>
      </c>
      <c r="H6924" s="1575">
        <v>2023</v>
      </c>
      <c r="I6924" s="1577">
        <v>54.24</v>
      </c>
      <c r="J6924" s="1575">
        <f t="shared" si="366"/>
        <v>30</v>
      </c>
      <c r="K6924" s="1577">
        <f t="shared" si="367"/>
        <v>37.968000000000004</v>
      </c>
      <c r="L6924" s="1575"/>
      <c r="M6924" s="1575"/>
      <c r="N6924" s="1578">
        <f t="shared" si="368"/>
        <v>0</v>
      </c>
      <c r="O6924" s="2124"/>
      <c r="P6924" s="2124"/>
      <c r="Q6924" s="2124">
        <f t="shared" si="369"/>
        <v>0</v>
      </c>
      <c r="R6924" s="2425"/>
    </row>
    <row r="6925" spans="3:18" ht="14.25" customHeight="1">
      <c r="C6925" s="1573">
        <v>224</v>
      </c>
      <c r="D6925" s="1969" t="s">
        <v>2185</v>
      </c>
      <c r="E6925" s="1574">
        <v>10</v>
      </c>
      <c r="F6925" s="1575" t="s">
        <v>508</v>
      </c>
      <c r="G6925" s="1725">
        <v>2</v>
      </c>
      <c r="H6925" s="1575">
        <v>2021</v>
      </c>
      <c r="I6925" s="1577">
        <v>60.66</v>
      </c>
      <c r="J6925" s="1575">
        <f t="shared" ref="J6925:J6988" si="370">IF(($J$14-H6925)*J$4380&gt;100,100,($J$14-H6925)*J$4380)</f>
        <v>50</v>
      </c>
      <c r="K6925" s="1577">
        <f t="shared" ref="K6925:K6988" si="371">IF(J6925=100,0,I6925-I6925*J6925%)</f>
        <v>30.33</v>
      </c>
      <c r="L6925" s="1575"/>
      <c r="M6925" s="1575"/>
      <c r="N6925" s="1578">
        <f t="shared" ref="N6925:N6988" si="372">+L6925*M6925</f>
        <v>0</v>
      </c>
      <c r="O6925" s="2124"/>
      <c r="P6925" s="2124"/>
      <c r="Q6925" s="2124">
        <f t="shared" ref="Q6925:Q6988" si="373">+O6925*P6925</f>
        <v>0</v>
      </c>
      <c r="R6925" s="2425"/>
    </row>
    <row r="6926" spans="3:18" ht="14.25" customHeight="1">
      <c r="C6926" s="1573">
        <v>225</v>
      </c>
      <c r="D6926" s="1969" t="s">
        <v>5117</v>
      </c>
      <c r="E6926" s="1574">
        <v>10</v>
      </c>
      <c r="F6926" s="1575" t="s">
        <v>508</v>
      </c>
      <c r="G6926" s="1725">
        <v>1</v>
      </c>
      <c r="H6926" s="1575">
        <v>2021</v>
      </c>
      <c r="I6926" s="1577">
        <v>28</v>
      </c>
      <c r="J6926" s="1575">
        <f t="shared" si="370"/>
        <v>50</v>
      </c>
      <c r="K6926" s="1577">
        <f t="shared" si="371"/>
        <v>14</v>
      </c>
      <c r="L6926" s="1575"/>
      <c r="M6926" s="1575"/>
      <c r="N6926" s="1578">
        <f t="shared" si="372"/>
        <v>0</v>
      </c>
      <c r="O6926" s="2124"/>
      <c r="P6926" s="2124"/>
      <c r="Q6926" s="2124">
        <f t="shared" si="373"/>
        <v>0</v>
      </c>
      <c r="R6926" s="2425"/>
    </row>
    <row r="6927" spans="3:18" ht="14.25" customHeight="1">
      <c r="C6927" s="1573">
        <v>226</v>
      </c>
      <c r="D6927" s="1969" t="s">
        <v>7674</v>
      </c>
      <c r="E6927" s="1574">
        <v>10</v>
      </c>
      <c r="F6927" s="1575" t="s">
        <v>508</v>
      </c>
      <c r="G6927" s="1725">
        <v>2</v>
      </c>
      <c r="H6927" s="1575">
        <v>2022</v>
      </c>
      <c r="I6927" s="1577">
        <v>139.58879999999999</v>
      </c>
      <c r="J6927" s="1575">
        <f t="shared" si="370"/>
        <v>40</v>
      </c>
      <c r="K6927" s="1577">
        <f t="shared" si="371"/>
        <v>83.75327999999999</v>
      </c>
      <c r="L6927" s="1575"/>
      <c r="M6927" s="1575"/>
      <c r="N6927" s="1578">
        <f t="shared" si="372"/>
        <v>0</v>
      </c>
      <c r="O6927" s="2124"/>
      <c r="P6927" s="2124"/>
      <c r="Q6927" s="2124">
        <f t="shared" si="373"/>
        <v>0</v>
      </c>
      <c r="R6927" s="2425"/>
    </row>
    <row r="6928" spans="3:18" ht="14.25" customHeight="1">
      <c r="C6928" s="1573">
        <v>227</v>
      </c>
      <c r="D6928" s="1969" t="s">
        <v>2978</v>
      </c>
      <c r="E6928" s="1574">
        <v>10</v>
      </c>
      <c r="F6928" s="1575" t="s">
        <v>508</v>
      </c>
      <c r="G6928" s="1725">
        <v>30</v>
      </c>
      <c r="H6928" s="1575">
        <v>2023</v>
      </c>
      <c r="I6928" s="1577">
        <v>380.214</v>
      </c>
      <c r="J6928" s="1575">
        <f t="shared" si="370"/>
        <v>30</v>
      </c>
      <c r="K6928" s="1577">
        <f t="shared" si="371"/>
        <v>266.14980000000003</v>
      </c>
      <c r="L6928" s="1575"/>
      <c r="M6928" s="1575"/>
      <c r="N6928" s="1578">
        <f t="shared" si="372"/>
        <v>0</v>
      </c>
      <c r="O6928" s="2124"/>
      <c r="P6928" s="2124"/>
      <c r="Q6928" s="2124">
        <f t="shared" si="373"/>
        <v>0</v>
      </c>
      <c r="R6928" s="2425"/>
    </row>
    <row r="6929" spans="3:18" ht="14.25" customHeight="1">
      <c r="C6929" s="1573">
        <v>228</v>
      </c>
      <c r="D6929" s="1969" t="s">
        <v>5124</v>
      </c>
      <c r="E6929" s="1574">
        <v>10</v>
      </c>
      <c r="F6929" s="1575" t="s">
        <v>508</v>
      </c>
      <c r="G6929" s="1725">
        <v>40</v>
      </c>
      <c r="H6929" s="1575">
        <v>2023</v>
      </c>
      <c r="I6929" s="1577">
        <v>473.02320000000003</v>
      </c>
      <c r="J6929" s="1575">
        <f t="shared" si="370"/>
        <v>30</v>
      </c>
      <c r="K6929" s="1577">
        <f t="shared" si="371"/>
        <v>331.11624000000006</v>
      </c>
      <c r="L6929" s="1575"/>
      <c r="M6929" s="1575"/>
      <c r="N6929" s="1578">
        <f t="shared" si="372"/>
        <v>0</v>
      </c>
      <c r="O6929" s="2124"/>
      <c r="P6929" s="2124"/>
      <c r="Q6929" s="2124">
        <f t="shared" si="373"/>
        <v>0</v>
      </c>
      <c r="R6929" s="2425"/>
    </row>
    <row r="6930" spans="3:18" ht="14.25" customHeight="1">
      <c r="C6930" s="1573">
        <v>229</v>
      </c>
      <c r="D6930" s="1969" t="s">
        <v>5183</v>
      </c>
      <c r="E6930" s="1574">
        <v>10</v>
      </c>
      <c r="F6930" s="1575" t="s">
        <v>508</v>
      </c>
      <c r="G6930" s="1725">
        <v>10</v>
      </c>
      <c r="H6930" s="1575">
        <v>2023</v>
      </c>
      <c r="I6930" s="1577">
        <v>225.352</v>
      </c>
      <c r="J6930" s="1575">
        <f t="shared" si="370"/>
        <v>30</v>
      </c>
      <c r="K6930" s="1577">
        <f t="shared" si="371"/>
        <v>157.74639999999999</v>
      </c>
      <c r="L6930" s="1575"/>
      <c r="M6930" s="1575"/>
      <c r="N6930" s="1578">
        <f t="shared" si="372"/>
        <v>0</v>
      </c>
      <c r="O6930" s="2124"/>
      <c r="P6930" s="2124"/>
      <c r="Q6930" s="2124">
        <f t="shared" si="373"/>
        <v>0</v>
      </c>
      <c r="R6930" s="2425"/>
    </row>
    <row r="6931" spans="3:18" ht="14.25" customHeight="1">
      <c r="C6931" s="1573">
        <v>230</v>
      </c>
      <c r="D6931" s="1969" t="s">
        <v>7674</v>
      </c>
      <c r="E6931" s="1574">
        <v>10</v>
      </c>
      <c r="F6931" s="1575" t="s">
        <v>508</v>
      </c>
      <c r="G6931" s="1725">
        <v>4</v>
      </c>
      <c r="H6931" s="1575">
        <v>2023</v>
      </c>
      <c r="I6931" s="1577">
        <v>279.17759999999998</v>
      </c>
      <c r="J6931" s="1575">
        <f t="shared" si="370"/>
        <v>30</v>
      </c>
      <c r="K6931" s="1577">
        <f t="shared" si="371"/>
        <v>195.42431999999999</v>
      </c>
      <c r="L6931" s="1575"/>
      <c r="M6931" s="1575"/>
      <c r="N6931" s="1578">
        <f t="shared" si="372"/>
        <v>0</v>
      </c>
      <c r="O6931" s="2124"/>
      <c r="P6931" s="2124"/>
      <c r="Q6931" s="2124">
        <f t="shared" si="373"/>
        <v>0</v>
      </c>
      <c r="R6931" s="2425"/>
    </row>
    <row r="6932" spans="3:18" ht="14.25" customHeight="1">
      <c r="C6932" s="1573">
        <v>231</v>
      </c>
      <c r="D6932" s="1969" t="s">
        <v>2128</v>
      </c>
      <c r="E6932" s="1574">
        <v>10</v>
      </c>
      <c r="F6932" s="1575" t="s">
        <v>508</v>
      </c>
      <c r="G6932" s="1725">
        <v>22</v>
      </c>
      <c r="H6932" s="1575">
        <v>2023</v>
      </c>
      <c r="I6932" s="1577">
        <v>510.4</v>
      </c>
      <c r="J6932" s="1575">
        <f t="shared" si="370"/>
        <v>30</v>
      </c>
      <c r="K6932" s="1577">
        <f t="shared" si="371"/>
        <v>357.28</v>
      </c>
      <c r="L6932" s="1575"/>
      <c r="M6932" s="1575"/>
      <c r="N6932" s="1578">
        <f t="shared" si="372"/>
        <v>0</v>
      </c>
      <c r="O6932" s="2124"/>
      <c r="P6932" s="2124"/>
      <c r="Q6932" s="2124">
        <f t="shared" si="373"/>
        <v>0</v>
      </c>
      <c r="R6932" s="2425"/>
    </row>
    <row r="6933" spans="3:18" ht="14.25" customHeight="1">
      <c r="C6933" s="1573">
        <v>232</v>
      </c>
      <c r="D6933" s="1969" t="s">
        <v>7675</v>
      </c>
      <c r="E6933" s="1574">
        <v>10</v>
      </c>
      <c r="F6933" s="1575" t="s">
        <v>508</v>
      </c>
      <c r="G6933" s="1725">
        <v>30</v>
      </c>
      <c r="H6933" s="1835" t="s">
        <v>7287</v>
      </c>
      <c r="I6933" s="1577">
        <v>689.96069999999997</v>
      </c>
      <c r="J6933" s="1575">
        <f t="shared" si="370"/>
        <v>30</v>
      </c>
      <c r="K6933" s="1577">
        <f t="shared" si="371"/>
        <v>482.97248999999999</v>
      </c>
      <c r="L6933" s="1575"/>
      <c r="M6933" s="1575"/>
      <c r="N6933" s="1578">
        <f t="shared" si="372"/>
        <v>0</v>
      </c>
      <c r="O6933" s="2124"/>
      <c r="P6933" s="2124"/>
      <c r="Q6933" s="2124">
        <f t="shared" si="373"/>
        <v>0</v>
      </c>
      <c r="R6933" s="2425"/>
    </row>
    <row r="6934" spans="3:18" ht="14.25" customHeight="1">
      <c r="C6934" s="1573">
        <v>233</v>
      </c>
      <c r="D6934" s="1969" t="s">
        <v>7675</v>
      </c>
      <c r="E6934" s="1574">
        <v>10</v>
      </c>
      <c r="F6934" s="1575" t="s">
        <v>508</v>
      </c>
      <c r="G6934" s="1725">
        <v>60</v>
      </c>
      <c r="H6934" s="1835" t="s">
        <v>7287</v>
      </c>
      <c r="I6934" s="1577">
        <v>709.53480000000002</v>
      </c>
      <c r="J6934" s="1575">
        <f t="shared" si="370"/>
        <v>30</v>
      </c>
      <c r="K6934" s="1577">
        <f t="shared" si="371"/>
        <v>496.67435999999998</v>
      </c>
      <c r="L6934" s="1575"/>
      <c r="M6934" s="1575"/>
      <c r="N6934" s="1578">
        <f t="shared" si="372"/>
        <v>0</v>
      </c>
      <c r="O6934" s="2124"/>
      <c r="P6934" s="2124"/>
      <c r="Q6934" s="2124">
        <f t="shared" si="373"/>
        <v>0</v>
      </c>
      <c r="R6934" s="2425"/>
    </row>
    <row r="6935" spans="3:18" ht="14.25" customHeight="1">
      <c r="C6935" s="1573">
        <v>234</v>
      </c>
      <c r="D6935" s="1969" t="s">
        <v>2185</v>
      </c>
      <c r="E6935" s="1574">
        <v>10</v>
      </c>
      <c r="F6935" s="1575" t="s">
        <v>508</v>
      </c>
      <c r="G6935" s="1725">
        <v>30</v>
      </c>
      <c r="H6935" s="1835" t="s">
        <v>7287</v>
      </c>
      <c r="I6935" s="1577">
        <v>830.15519999999992</v>
      </c>
      <c r="J6935" s="1575">
        <f t="shared" si="370"/>
        <v>30</v>
      </c>
      <c r="K6935" s="1577">
        <f t="shared" si="371"/>
        <v>581.10863999999992</v>
      </c>
      <c r="L6935" s="1575"/>
      <c r="M6935" s="1575"/>
      <c r="N6935" s="1578">
        <f t="shared" si="372"/>
        <v>0</v>
      </c>
      <c r="O6935" s="2124"/>
      <c r="P6935" s="2124"/>
      <c r="Q6935" s="2124">
        <f t="shared" si="373"/>
        <v>0</v>
      </c>
      <c r="R6935" s="2425"/>
    </row>
    <row r="6936" spans="3:18" ht="14.25" customHeight="1">
      <c r="C6936" s="1573">
        <v>235</v>
      </c>
      <c r="D6936" s="1969" t="s">
        <v>2981</v>
      </c>
      <c r="E6936" s="1574">
        <v>10</v>
      </c>
      <c r="F6936" s="1575" t="s">
        <v>508</v>
      </c>
      <c r="G6936" s="1725">
        <v>20</v>
      </c>
      <c r="H6936" s="1835" t="s">
        <v>7287</v>
      </c>
      <c r="I6936" s="1577">
        <v>363.2</v>
      </c>
      <c r="J6936" s="1575">
        <f t="shared" si="370"/>
        <v>30</v>
      </c>
      <c r="K6936" s="1577">
        <f t="shared" si="371"/>
        <v>254.24</v>
      </c>
      <c r="L6936" s="1575"/>
      <c r="M6936" s="1575"/>
      <c r="N6936" s="1578">
        <f t="shared" si="372"/>
        <v>0</v>
      </c>
      <c r="O6936" s="2124"/>
      <c r="P6936" s="2124"/>
      <c r="Q6936" s="2124">
        <f t="shared" si="373"/>
        <v>0</v>
      </c>
      <c r="R6936" s="2425"/>
    </row>
    <row r="6937" spans="3:18" ht="14.25" customHeight="1">
      <c r="C6937" s="1573">
        <v>236</v>
      </c>
      <c r="D6937" s="1969" t="s">
        <v>2968</v>
      </c>
      <c r="E6937" s="1574">
        <v>10</v>
      </c>
      <c r="F6937" s="1575" t="s">
        <v>508</v>
      </c>
      <c r="G6937" s="1725">
        <v>25</v>
      </c>
      <c r="H6937" s="1835" t="s">
        <v>7287</v>
      </c>
      <c r="I6937" s="1577">
        <v>1335</v>
      </c>
      <c r="J6937" s="1575">
        <f t="shared" si="370"/>
        <v>30</v>
      </c>
      <c r="K6937" s="1577">
        <f t="shared" si="371"/>
        <v>934.5</v>
      </c>
      <c r="L6937" s="1575"/>
      <c r="M6937" s="1575"/>
      <c r="N6937" s="1578">
        <f t="shared" si="372"/>
        <v>0</v>
      </c>
      <c r="O6937" s="2124"/>
      <c r="P6937" s="2124"/>
      <c r="Q6937" s="2124">
        <f t="shared" si="373"/>
        <v>0</v>
      </c>
      <c r="R6937" s="2425"/>
    </row>
    <row r="6938" spans="3:18" ht="14.25" customHeight="1">
      <c r="C6938" s="1573">
        <v>237</v>
      </c>
      <c r="D6938" s="1969" t="s">
        <v>7676</v>
      </c>
      <c r="E6938" s="1574">
        <v>10</v>
      </c>
      <c r="F6938" s="1575" t="s">
        <v>508</v>
      </c>
      <c r="G6938" s="1725">
        <v>1</v>
      </c>
      <c r="H6938" s="1835" t="s">
        <v>7287</v>
      </c>
      <c r="I6938" s="1577">
        <v>1990.0125</v>
      </c>
      <c r="J6938" s="1575">
        <f t="shared" si="370"/>
        <v>30</v>
      </c>
      <c r="K6938" s="1577">
        <f t="shared" si="371"/>
        <v>1393.00875</v>
      </c>
      <c r="L6938" s="1575"/>
      <c r="M6938" s="1575"/>
      <c r="N6938" s="1578">
        <f t="shared" si="372"/>
        <v>0</v>
      </c>
      <c r="O6938" s="2124"/>
      <c r="P6938" s="2124"/>
      <c r="Q6938" s="2124">
        <f t="shared" si="373"/>
        <v>0</v>
      </c>
      <c r="R6938" s="2425"/>
    </row>
    <row r="6939" spans="3:18" ht="14.25" customHeight="1">
      <c r="C6939" s="1573">
        <v>238</v>
      </c>
      <c r="D6939" s="1969" t="s">
        <v>7676</v>
      </c>
      <c r="E6939" s="1574">
        <v>10</v>
      </c>
      <c r="F6939" s="1575" t="s">
        <v>508</v>
      </c>
      <c r="G6939" s="1725">
        <v>1</v>
      </c>
      <c r="H6939" s="1835" t="s">
        <v>7287</v>
      </c>
      <c r="I6939" s="1577">
        <v>1237.5791999999999</v>
      </c>
      <c r="J6939" s="1575">
        <f t="shared" si="370"/>
        <v>30</v>
      </c>
      <c r="K6939" s="1577">
        <f t="shared" si="371"/>
        <v>866.30543999999986</v>
      </c>
      <c r="L6939" s="1575"/>
      <c r="M6939" s="1575"/>
      <c r="N6939" s="1578">
        <f t="shared" si="372"/>
        <v>0</v>
      </c>
      <c r="O6939" s="2124"/>
      <c r="P6939" s="2124"/>
      <c r="Q6939" s="2124">
        <f t="shared" si="373"/>
        <v>0</v>
      </c>
      <c r="R6939" s="2425"/>
    </row>
    <row r="6940" spans="3:18" ht="14.25" customHeight="1">
      <c r="C6940" s="1573">
        <v>239</v>
      </c>
      <c r="D6940" s="1969" t="s">
        <v>2981</v>
      </c>
      <c r="E6940" s="1574">
        <v>10</v>
      </c>
      <c r="F6940" s="1575" t="s">
        <v>508</v>
      </c>
      <c r="G6940" s="1725">
        <v>5</v>
      </c>
      <c r="H6940" s="1835" t="s">
        <v>7287</v>
      </c>
      <c r="I6940" s="1577">
        <v>90.8</v>
      </c>
      <c r="J6940" s="1575">
        <f t="shared" si="370"/>
        <v>30</v>
      </c>
      <c r="K6940" s="1577">
        <f t="shared" si="371"/>
        <v>63.56</v>
      </c>
      <c r="L6940" s="1575"/>
      <c r="M6940" s="1575"/>
      <c r="N6940" s="1578">
        <f t="shared" si="372"/>
        <v>0</v>
      </c>
      <c r="O6940" s="2124"/>
      <c r="P6940" s="2124"/>
      <c r="Q6940" s="2124">
        <f t="shared" si="373"/>
        <v>0</v>
      </c>
      <c r="R6940" s="2425"/>
    </row>
    <row r="6941" spans="3:18" ht="14.25" customHeight="1">
      <c r="C6941" s="1573">
        <v>240</v>
      </c>
      <c r="D6941" s="1969" t="s">
        <v>5148</v>
      </c>
      <c r="E6941" s="1574">
        <v>10</v>
      </c>
      <c r="F6941" s="1575" t="s">
        <v>508</v>
      </c>
      <c r="G6941" s="1725">
        <v>3</v>
      </c>
      <c r="H6941" s="1835" t="s">
        <v>7287</v>
      </c>
      <c r="I6941" s="1577">
        <v>69.599999999999994</v>
      </c>
      <c r="J6941" s="1575">
        <f t="shared" si="370"/>
        <v>30</v>
      </c>
      <c r="K6941" s="1577">
        <f t="shared" si="371"/>
        <v>48.72</v>
      </c>
      <c r="L6941" s="1575"/>
      <c r="M6941" s="1575"/>
      <c r="N6941" s="1578">
        <f t="shared" si="372"/>
        <v>0</v>
      </c>
      <c r="O6941" s="2124"/>
      <c r="P6941" s="2124"/>
      <c r="Q6941" s="2124">
        <f t="shared" si="373"/>
        <v>0</v>
      </c>
      <c r="R6941" s="2425"/>
    </row>
    <row r="6942" spans="3:18" ht="14.25" customHeight="1">
      <c r="C6942" s="1573">
        <v>241</v>
      </c>
      <c r="D6942" s="1969" t="s">
        <v>7677</v>
      </c>
      <c r="E6942" s="1574">
        <v>10</v>
      </c>
      <c r="F6942" s="1575" t="s">
        <v>508</v>
      </c>
      <c r="G6942" s="1725">
        <v>4</v>
      </c>
      <c r="H6942" s="1835" t="s">
        <v>7287</v>
      </c>
      <c r="I6942" s="1577">
        <v>192</v>
      </c>
      <c r="J6942" s="1575">
        <f t="shared" si="370"/>
        <v>30</v>
      </c>
      <c r="K6942" s="1577">
        <f t="shared" si="371"/>
        <v>134.4</v>
      </c>
      <c r="L6942" s="1575"/>
      <c r="M6942" s="1575"/>
      <c r="N6942" s="1578">
        <f t="shared" si="372"/>
        <v>0</v>
      </c>
      <c r="O6942" s="2124"/>
      <c r="P6942" s="2124"/>
      <c r="Q6942" s="2124">
        <f t="shared" si="373"/>
        <v>0</v>
      </c>
      <c r="R6942" s="2425"/>
    </row>
    <row r="6943" spans="3:18" ht="14.25" customHeight="1">
      <c r="C6943" s="1573">
        <v>242</v>
      </c>
      <c r="D6943" s="1969" t="s">
        <v>5116</v>
      </c>
      <c r="E6943" s="1574">
        <v>10</v>
      </c>
      <c r="F6943" s="1575" t="s">
        <v>508</v>
      </c>
      <c r="G6943" s="1725">
        <v>15</v>
      </c>
      <c r="H6943" s="1835" t="s">
        <v>7287</v>
      </c>
      <c r="I6943" s="1577">
        <v>890.43734999999992</v>
      </c>
      <c r="J6943" s="1575">
        <f t="shared" si="370"/>
        <v>30</v>
      </c>
      <c r="K6943" s="1577">
        <f t="shared" si="371"/>
        <v>623.30614500000001</v>
      </c>
      <c r="L6943" s="1575"/>
      <c r="M6943" s="1575"/>
      <c r="N6943" s="1578">
        <f t="shared" si="372"/>
        <v>0</v>
      </c>
      <c r="O6943" s="2124"/>
      <c r="P6943" s="2124"/>
      <c r="Q6943" s="2124">
        <f t="shared" si="373"/>
        <v>0</v>
      </c>
      <c r="R6943" s="2425"/>
    </row>
    <row r="6944" spans="3:18" ht="14.25" customHeight="1">
      <c r="C6944" s="1573">
        <v>243</v>
      </c>
      <c r="D6944" s="1969" t="s">
        <v>7678</v>
      </c>
      <c r="E6944" s="1574">
        <v>10</v>
      </c>
      <c r="F6944" s="1575" t="s">
        <v>508</v>
      </c>
      <c r="G6944" s="1725">
        <v>25</v>
      </c>
      <c r="H6944" s="1835" t="s">
        <v>7287</v>
      </c>
      <c r="I6944" s="1577">
        <v>574.96725000000004</v>
      </c>
      <c r="J6944" s="1575">
        <f t="shared" si="370"/>
        <v>30</v>
      </c>
      <c r="K6944" s="1577">
        <f t="shared" si="371"/>
        <v>402.47707500000001</v>
      </c>
      <c r="L6944" s="1575"/>
      <c r="M6944" s="1575"/>
      <c r="N6944" s="1578">
        <f t="shared" si="372"/>
        <v>0</v>
      </c>
      <c r="O6944" s="2124"/>
      <c r="P6944" s="2124"/>
      <c r="Q6944" s="2124">
        <f t="shared" si="373"/>
        <v>0</v>
      </c>
      <c r="R6944" s="2425"/>
    </row>
    <row r="6945" spans="3:18" ht="14.25" customHeight="1">
      <c r="C6945" s="1573">
        <v>244</v>
      </c>
      <c r="D6945" s="1969" t="s">
        <v>7675</v>
      </c>
      <c r="E6945" s="1574">
        <v>10</v>
      </c>
      <c r="F6945" s="1575" t="s">
        <v>508</v>
      </c>
      <c r="G6945" s="1725">
        <v>30</v>
      </c>
      <c r="H6945" s="1835" t="s">
        <v>7287</v>
      </c>
      <c r="I6945" s="1577">
        <v>354.76740000000001</v>
      </c>
      <c r="J6945" s="1575">
        <f t="shared" si="370"/>
        <v>30</v>
      </c>
      <c r="K6945" s="1577">
        <f t="shared" si="371"/>
        <v>248.33717999999999</v>
      </c>
      <c r="L6945" s="1575"/>
      <c r="M6945" s="1575"/>
      <c r="N6945" s="1578">
        <f t="shared" si="372"/>
        <v>0</v>
      </c>
      <c r="O6945" s="2124"/>
      <c r="P6945" s="2124"/>
      <c r="Q6945" s="2124">
        <f t="shared" si="373"/>
        <v>0</v>
      </c>
      <c r="R6945" s="2425"/>
    </row>
    <row r="6946" spans="3:18" ht="14.25" customHeight="1">
      <c r="C6946" s="1573">
        <v>245</v>
      </c>
      <c r="D6946" s="1969" t="s">
        <v>2229</v>
      </c>
      <c r="E6946" s="1574">
        <v>10</v>
      </c>
      <c r="F6946" s="1575" t="s">
        <v>508</v>
      </c>
      <c r="G6946" s="1725">
        <v>10</v>
      </c>
      <c r="H6946" s="1835" t="s">
        <v>7283</v>
      </c>
      <c r="I6946" s="1577">
        <v>1060</v>
      </c>
      <c r="J6946" s="1575">
        <f t="shared" si="370"/>
        <v>20</v>
      </c>
      <c r="K6946" s="1577">
        <f t="shared" si="371"/>
        <v>848</v>
      </c>
      <c r="L6946" s="1575"/>
      <c r="M6946" s="1575"/>
      <c r="N6946" s="1578">
        <f t="shared" si="372"/>
        <v>0</v>
      </c>
      <c r="O6946" s="2124"/>
      <c r="P6946" s="2124"/>
      <c r="Q6946" s="2124">
        <f t="shared" si="373"/>
        <v>0</v>
      </c>
      <c r="R6946" s="2425"/>
    </row>
    <row r="6947" spans="3:18" ht="14.25" customHeight="1">
      <c r="C6947" s="1573">
        <v>246</v>
      </c>
      <c r="D6947" s="1969" t="s">
        <v>2229</v>
      </c>
      <c r="E6947" s="1574">
        <v>10</v>
      </c>
      <c r="F6947" s="1575" t="s">
        <v>508</v>
      </c>
      <c r="G6947" s="1725">
        <v>5</v>
      </c>
      <c r="H6947" s="1835" t="s">
        <v>7283</v>
      </c>
      <c r="I6947" s="1577">
        <v>530</v>
      </c>
      <c r="J6947" s="1575">
        <f t="shared" si="370"/>
        <v>20</v>
      </c>
      <c r="K6947" s="1577">
        <f t="shared" si="371"/>
        <v>424</v>
      </c>
      <c r="L6947" s="1575"/>
      <c r="M6947" s="1575"/>
      <c r="N6947" s="1578">
        <f t="shared" si="372"/>
        <v>0</v>
      </c>
      <c r="O6947" s="2124"/>
      <c r="P6947" s="2124"/>
      <c r="Q6947" s="2124">
        <f t="shared" si="373"/>
        <v>0</v>
      </c>
      <c r="R6947" s="2425"/>
    </row>
    <row r="6948" spans="3:18" ht="14.25" customHeight="1">
      <c r="C6948" s="1573">
        <v>247</v>
      </c>
      <c r="D6948" s="1969" t="s">
        <v>7678</v>
      </c>
      <c r="E6948" s="1574">
        <v>10</v>
      </c>
      <c r="F6948" s="1575" t="s">
        <v>508</v>
      </c>
      <c r="G6948" s="1725">
        <v>25</v>
      </c>
      <c r="H6948" s="1835" t="s">
        <v>7283</v>
      </c>
      <c r="I6948" s="1577">
        <v>465</v>
      </c>
      <c r="J6948" s="1575">
        <f t="shared" si="370"/>
        <v>20</v>
      </c>
      <c r="K6948" s="1577">
        <f t="shared" si="371"/>
        <v>372</v>
      </c>
      <c r="L6948" s="1575"/>
      <c r="M6948" s="1575"/>
      <c r="N6948" s="1578">
        <f t="shared" si="372"/>
        <v>0</v>
      </c>
      <c r="O6948" s="2124"/>
      <c r="P6948" s="2124"/>
      <c r="Q6948" s="2124">
        <f t="shared" si="373"/>
        <v>0</v>
      </c>
      <c r="R6948" s="2425"/>
    </row>
    <row r="6949" spans="3:18" ht="14.25" customHeight="1">
      <c r="C6949" s="1573">
        <v>248</v>
      </c>
      <c r="D6949" s="1969" t="s">
        <v>2229</v>
      </c>
      <c r="E6949" s="1574">
        <v>10</v>
      </c>
      <c r="F6949" s="1575" t="s">
        <v>508</v>
      </c>
      <c r="G6949" s="1725">
        <v>10</v>
      </c>
      <c r="H6949" s="1835" t="s">
        <v>7283</v>
      </c>
      <c r="I6949" s="1577">
        <v>1058.7</v>
      </c>
      <c r="J6949" s="1575">
        <f t="shared" si="370"/>
        <v>20</v>
      </c>
      <c r="K6949" s="1577">
        <f t="shared" si="371"/>
        <v>846.96</v>
      </c>
      <c r="L6949" s="1575"/>
      <c r="M6949" s="1575"/>
      <c r="N6949" s="1578">
        <f t="shared" si="372"/>
        <v>0</v>
      </c>
      <c r="O6949" s="2124"/>
      <c r="P6949" s="2124"/>
      <c r="Q6949" s="2124">
        <f t="shared" si="373"/>
        <v>0</v>
      </c>
      <c r="R6949" s="2425"/>
    </row>
    <row r="6950" spans="3:18" ht="14.25" customHeight="1">
      <c r="C6950" s="1573">
        <v>249</v>
      </c>
      <c r="D6950" s="1969" t="s">
        <v>2968</v>
      </c>
      <c r="E6950" s="1574">
        <v>10</v>
      </c>
      <c r="F6950" s="1575" t="s">
        <v>508</v>
      </c>
      <c r="G6950" s="1725">
        <v>4</v>
      </c>
      <c r="H6950" s="1835" t="s">
        <v>7283</v>
      </c>
      <c r="I6950" s="1577">
        <v>213.6</v>
      </c>
      <c r="J6950" s="1575">
        <f t="shared" si="370"/>
        <v>20</v>
      </c>
      <c r="K6950" s="1577">
        <f t="shared" si="371"/>
        <v>170.88</v>
      </c>
      <c r="L6950" s="1575"/>
      <c r="M6950" s="1575"/>
      <c r="N6950" s="1578">
        <f t="shared" si="372"/>
        <v>0</v>
      </c>
      <c r="O6950" s="2124"/>
      <c r="P6950" s="2124"/>
      <c r="Q6950" s="2124">
        <f t="shared" si="373"/>
        <v>0</v>
      </c>
      <c r="R6950" s="2425"/>
    </row>
    <row r="6951" spans="3:18" ht="14.25" customHeight="1">
      <c r="C6951" s="1573">
        <v>250</v>
      </c>
      <c r="D6951" s="1969" t="s">
        <v>2981</v>
      </c>
      <c r="E6951" s="1574">
        <v>10</v>
      </c>
      <c r="F6951" s="1575" t="s">
        <v>508</v>
      </c>
      <c r="G6951" s="1725">
        <v>4</v>
      </c>
      <c r="H6951" s="1835" t="s">
        <v>7283</v>
      </c>
      <c r="I6951" s="1577">
        <v>72.64</v>
      </c>
      <c r="J6951" s="1575">
        <f t="shared" si="370"/>
        <v>20</v>
      </c>
      <c r="K6951" s="1577">
        <f t="shared" si="371"/>
        <v>58.112000000000002</v>
      </c>
      <c r="L6951" s="1575"/>
      <c r="M6951" s="1575"/>
      <c r="N6951" s="1578">
        <f t="shared" si="372"/>
        <v>0</v>
      </c>
      <c r="O6951" s="2124"/>
      <c r="P6951" s="2124"/>
      <c r="Q6951" s="2124">
        <f t="shared" si="373"/>
        <v>0</v>
      </c>
      <c r="R6951" s="2425"/>
    </row>
    <row r="6952" spans="3:18" ht="14.25" customHeight="1">
      <c r="C6952" s="1573">
        <v>251</v>
      </c>
      <c r="D6952" s="1969" t="s">
        <v>2229</v>
      </c>
      <c r="E6952" s="1574">
        <v>10</v>
      </c>
      <c r="F6952" s="1575" t="s">
        <v>508</v>
      </c>
      <c r="G6952" s="1725">
        <v>1</v>
      </c>
      <c r="H6952" s="1835" t="s">
        <v>7283</v>
      </c>
      <c r="I6952" s="1577">
        <v>105.87</v>
      </c>
      <c r="J6952" s="1575">
        <f t="shared" si="370"/>
        <v>20</v>
      </c>
      <c r="K6952" s="1577">
        <f t="shared" si="371"/>
        <v>84.695999999999998</v>
      </c>
      <c r="L6952" s="1575"/>
      <c r="M6952" s="1575"/>
      <c r="N6952" s="1578">
        <f t="shared" si="372"/>
        <v>0</v>
      </c>
      <c r="O6952" s="2124"/>
      <c r="P6952" s="2124"/>
      <c r="Q6952" s="2124">
        <f t="shared" si="373"/>
        <v>0</v>
      </c>
      <c r="R6952" s="2425"/>
    </row>
    <row r="6953" spans="3:18" ht="14.25" customHeight="1">
      <c r="C6953" s="1573">
        <v>252</v>
      </c>
      <c r="D6953" s="1969" t="s">
        <v>2130</v>
      </c>
      <c r="E6953" s="1574">
        <v>10</v>
      </c>
      <c r="F6953" s="1575" t="s">
        <v>508</v>
      </c>
      <c r="G6953" s="1725">
        <v>2</v>
      </c>
      <c r="H6953" s="1575">
        <v>2010</v>
      </c>
      <c r="I6953" s="1577">
        <v>1071.8627200000001</v>
      </c>
      <c r="J6953" s="1575">
        <f t="shared" si="370"/>
        <v>100</v>
      </c>
      <c r="K6953" s="1577">
        <f t="shared" si="371"/>
        <v>0</v>
      </c>
      <c r="L6953" s="1575"/>
      <c r="M6953" s="1575"/>
      <c r="N6953" s="1578">
        <f t="shared" si="372"/>
        <v>0</v>
      </c>
      <c r="O6953" s="2124"/>
      <c r="P6953" s="2124"/>
      <c r="Q6953" s="2124">
        <f t="shared" si="373"/>
        <v>0</v>
      </c>
      <c r="R6953" s="2425"/>
    </row>
    <row r="6954" spans="3:18" ht="14.25" customHeight="1">
      <c r="C6954" s="1573">
        <v>253</v>
      </c>
      <c r="D6954" s="1969" t="s">
        <v>2156</v>
      </c>
      <c r="E6954" s="1574">
        <v>10</v>
      </c>
      <c r="F6954" s="1575" t="s">
        <v>508</v>
      </c>
      <c r="G6954" s="1725">
        <v>3</v>
      </c>
      <c r="H6954" s="1575">
        <v>2010</v>
      </c>
      <c r="I6954" s="1577">
        <v>115.13663999999999</v>
      </c>
      <c r="J6954" s="1575">
        <f t="shared" si="370"/>
        <v>100</v>
      </c>
      <c r="K6954" s="1577">
        <f t="shared" si="371"/>
        <v>0</v>
      </c>
      <c r="L6954" s="1575"/>
      <c r="M6954" s="1575"/>
      <c r="N6954" s="1578">
        <f t="shared" si="372"/>
        <v>0</v>
      </c>
      <c r="O6954" s="2124"/>
      <c r="P6954" s="2124"/>
      <c r="Q6954" s="2124">
        <f t="shared" si="373"/>
        <v>0</v>
      </c>
      <c r="R6954" s="2425"/>
    </row>
    <row r="6955" spans="3:18" ht="14.25" customHeight="1">
      <c r="C6955" s="1573">
        <v>254</v>
      </c>
      <c r="D6955" s="1969" t="s">
        <v>2128</v>
      </c>
      <c r="E6955" s="1574">
        <v>10</v>
      </c>
      <c r="F6955" s="1575" t="s">
        <v>508</v>
      </c>
      <c r="G6955" s="1725">
        <v>1</v>
      </c>
      <c r="H6955" s="1575">
        <v>2010</v>
      </c>
      <c r="I6955" s="1577">
        <v>246.87427000000002</v>
      </c>
      <c r="J6955" s="1575">
        <f t="shared" si="370"/>
        <v>100</v>
      </c>
      <c r="K6955" s="1577">
        <f t="shared" si="371"/>
        <v>0</v>
      </c>
      <c r="L6955" s="1575"/>
      <c r="M6955" s="1575"/>
      <c r="N6955" s="1578">
        <f t="shared" si="372"/>
        <v>0</v>
      </c>
      <c r="O6955" s="2124"/>
      <c r="P6955" s="2124"/>
      <c r="Q6955" s="2124">
        <f t="shared" si="373"/>
        <v>0</v>
      </c>
      <c r="R6955" s="2425"/>
    </row>
    <row r="6956" spans="3:18" ht="14.25" customHeight="1">
      <c r="C6956" s="1573">
        <v>255</v>
      </c>
      <c r="D6956" s="1969" t="s">
        <v>7679</v>
      </c>
      <c r="E6956" s="1574">
        <v>10</v>
      </c>
      <c r="F6956" s="1575" t="s">
        <v>508</v>
      </c>
      <c r="G6956" s="1725">
        <v>2</v>
      </c>
      <c r="H6956" s="1575">
        <v>2010</v>
      </c>
      <c r="I6956" s="1577">
        <v>743.99281999999994</v>
      </c>
      <c r="J6956" s="1575">
        <f t="shared" si="370"/>
        <v>100</v>
      </c>
      <c r="K6956" s="1577">
        <f t="shared" si="371"/>
        <v>0</v>
      </c>
      <c r="L6956" s="1575"/>
      <c r="M6956" s="1575"/>
      <c r="N6956" s="1578">
        <f t="shared" si="372"/>
        <v>0</v>
      </c>
      <c r="O6956" s="2124"/>
      <c r="P6956" s="2124"/>
      <c r="Q6956" s="2124">
        <f t="shared" si="373"/>
        <v>0</v>
      </c>
      <c r="R6956" s="2425"/>
    </row>
    <row r="6957" spans="3:18" ht="14.25" customHeight="1">
      <c r="C6957" s="1573">
        <v>256</v>
      </c>
      <c r="D6957" s="1969" t="s">
        <v>7680</v>
      </c>
      <c r="E6957" s="1574">
        <v>10</v>
      </c>
      <c r="F6957" s="1575" t="s">
        <v>508</v>
      </c>
      <c r="G6957" s="1725">
        <v>2</v>
      </c>
      <c r="H6957" s="1575">
        <v>2010</v>
      </c>
      <c r="I6957" s="1577">
        <v>618.87068000000011</v>
      </c>
      <c r="J6957" s="1575">
        <f t="shared" si="370"/>
        <v>100</v>
      </c>
      <c r="K6957" s="1577">
        <f t="shared" si="371"/>
        <v>0</v>
      </c>
      <c r="L6957" s="1575"/>
      <c r="M6957" s="1575"/>
      <c r="N6957" s="1578">
        <f t="shared" si="372"/>
        <v>0</v>
      </c>
      <c r="O6957" s="2124"/>
      <c r="P6957" s="2124"/>
      <c r="Q6957" s="2124">
        <f t="shared" si="373"/>
        <v>0</v>
      </c>
      <c r="R6957" s="2425"/>
    </row>
    <row r="6958" spans="3:18" ht="14.25" customHeight="1">
      <c r="C6958" s="1573">
        <v>257</v>
      </c>
      <c r="D6958" s="1969" t="s">
        <v>2146</v>
      </c>
      <c r="E6958" s="1574">
        <v>10</v>
      </c>
      <c r="F6958" s="1575" t="s">
        <v>508</v>
      </c>
      <c r="G6958" s="1725">
        <v>2</v>
      </c>
      <c r="H6958" s="1575">
        <v>2010</v>
      </c>
      <c r="I6958" s="1577">
        <v>240.02866</v>
      </c>
      <c r="J6958" s="1575">
        <f t="shared" si="370"/>
        <v>100</v>
      </c>
      <c r="K6958" s="1577">
        <f t="shared" si="371"/>
        <v>0</v>
      </c>
      <c r="L6958" s="1575"/>
      <c r="M6958" s="1575"/>
      <c r="N6958" s="1578">
        <f t="shared" si="372"/>
        <v>0</v>
      </c>
      <c r="O6958" s="2124"/>
      <c r="P6958" s="2124"/>
      <c r="Q6958" s="2124">
        <f t="shared" si="373"/>
        <v>0</v>
      </c>
      <c r="R6958" s="2425"/>
    </row>
    <row r="6959" spans="3:18" ht="14.25" customHeight="1">
      <c r="C6959" s="1573">
        <v>258</v>
      </c>
      <c r="D6959" s="1969" t="s">
        <v>2145</v>
      </c>
      <c r="E6959" s="1574">
        <v>10</v>
      </c>
      <c r="F6959" s="1575" t="s">
        <v>508</v>
      </c>
      <c r="G6959" s="1725">
        <v>1</v>
      </c>
      <c r="H6959" s="1575">
        <v>2010</v>
      </c>
      <c r="I6959" s="1577">
        <v>95.108070000000012</v>
      </c>
      <c r="J6959" s="1575">
        <f t="shared" si="370"/>
        <v>100</v>
      </c>
      <c r="K6959" s="1577">
        <f t="shared" si="371"/>
        <v>0</v>
      </c>
      <c r="L6959" s="1575"/>
      <c r="M6959" s="1575"/>
      <c r="N6959" s="1578">
        <f t="shared" si="372"/>
        <v>0</v>
      </c>
      <c r="O6959" s="2124"/>
      <c r="P6959" s="2124"/>
      <c r="Q6959" s="2124">
        <f t="shared" si="373"/>
        <v>0</v>
      </c>
      <c r="R6959" s="2425"/>
    </row>
    <row r="6960" spans="3:18" ht="14.25" customHeight="1">
      <c r="C6960" s="1573">
        <v>259</v>
      </c>
      <c r="D6960" s="1969" t="s">
        <v>2144</v>
      </c>
      <c r="E6960" s="1574">
        <v>10</v>
      </c>
      <c r="F6960" s="1575" t="s">
        <v>508</v>
      </c>
      <c r="G6960" s="1725">
        <v>1</v>
      </c>
      <c r="H6960" s="1575">
        <v>2010</v>
      </c>
      <c r="I6960" s="1577">
        <v>93.947210000000013</v>
      </c>
      <c r="J6960" s="1575">
        <f t="shared" si="370"/>
        <v>100</v>
      </c>
      <c r="K6960" s="1577">
        <f t="shared" si="371"/>
        <v>0</v>
      </c>
      <c r="L6960" s="1575"/>
      <c r="M6960" s="1575"/>
      <c r="N6960" s="1578">
        <f t="shared" si="372"/>
        <v>0</v>
      </c>
      <c r="O6960" s="2124"/>
      <c r="P6960" s="2124"/>
      <c r="Q6960" s="2124">
        <f t="shared" si="373"/>
        <v>0</v>
      </c>
      <c r="R6960" s="2425"/>
    </row>
    <row r="6961" spans="3:18" ht="14.25" customHeight="1">
      <c r="C6961" s="1573">
        <v>260</v>
      </c>
      <c r="D6961" s="1969" t="s">
        <v>2143</v>
      </c>
      <c r="E6961" s="1574">
        <v>10</v>
      </c>
      <c r="F6961" s="1575" t="s">
        <v>508</v>
      </c>
      <c r="G6961" s="1725">
        <v>1</v>
      </c>
      <c r="H6961" s="1575">
        <v>2010</v>
      </c>
      <c r="I6961" s="1577">
        <v>293.01974999999999</v>
      </c>
      <c r="J6961" s="1575">
        <f t="shared" si="370"/>
        <v>100</v>
      </c>
      <c r="K6961" s="1577">
        <f t="shared" si="371"/>
        <v>0</v>
      </c>
      <c r="L6961" s="1575"/>
      <c r="M6961" s="1575"/>
      <c r="N6961" s="1578">
        <f t="shared" si="372"/>
        <v>0</v>
      </c>
      <c r="O6961" s="2124"/>
      <c r="P6961" s="2124"/>
      <c r="Q6961" s="2124">
        <f t="shared" si="373"/>
        <v>0</v>
      </c>
      <c r="R6961" s="2425"/>
    </row>
    <row r="6962" spans="3:18" ht="14.25" customHeight="1">
      <c r="C6962" s="1573">
        <v>261</v>
      </c>
      <c r="D6962" s="1969" t="s">
        <v>2169</v>
      </c>
      <c r="E6962" s="1574">
        <v>10</v>
      </c>
      <c r="F6962" s="1575" t="s">
        <v>508</v>
      </c>
      <c r="G6962" s="1725">
        <v>1</v>
      </c>
      <c r="H6962" s="1575">
        <v>2022</v>
      </c>
      <c r="I6962" s="1577">
        <v>67.5</v>
      </c>
      <c r="J6962" s="1575">
        <f t="shared" si="370"/>
        <v>40</v>
      </c>
      <c r="K6962" s="1577">
        <f t="shared" si="371"/>
        <v>40.5</v>
      </c>
      <c r="L6962" s="1575"/>
      <c r="M6962" s="1575"/>
      <c r="N6962" s="1578">
        <f t="shared" si="372"/>
        <v>0</v>
      </c>
      <c r="O6962" s="2124"/>
      <c r="P6962" s="2124"/>
      <c r="Q6962" s="2124">
        <f t="shared" si="373"/>
        <v>0</v>
      </c>
      <c r="R6962" s="2425"/>
    </row>
    <row r="6963" spans="3:18" ht="14.25" customHeight="1">
      <c r="C6963" s="1573">
        <v>262</v>
      </c>
      <c r="D6963" s="1969" t="s">
        <v>3686</v>
      </c>
      <c r="E6963" s="1574">
        <v>10</v>
      </c>
      <c r="F6963" s="1575" t="s">
        <v>508</v>
      </c>
      <c r="G6963" s="1725">
        <v>1</v>
      </c>
      <c r="H6963" s="1575">
        <v>2020</v>
      </c>
      <c r="I6963" s="1577">
        <v>76.98</v>
      </c>
      <c r="J6963" s="1575">
        <f t="shared" si="370"/>
        <v>60</v>
      </c>
      <c r="K6963" s="1577">
        <f t="shared" si="371"/>
        <v>30.792000000000002</v>
      </c>
      <c r="L6963" s="1575"/>
      <c r="M6963" s="1575"/>
      <c r="N6963" s="1578">
        <f t="shared" si="372"/>
        <v>0</v>
      </c>
      <c r="O6963" s="2124"/>
      <c r="P6963" s="2124"/>
      <c r="Q6963" s="2124">
        <f t="shared" si="373"/>
        <v>0</v>
      </c>
      <c r="R6963" s="2425"/>
    </row>
    <row r="6964" spans="3:18" ht="14.25" customHeight="1">
      <c r="C6964" s="1573">
        <v>263</v>
      </c>
      <c r="D6964" s="1969" t="s">
        <v>2402</v>
      </c>
      <c r="E6964" s="1574">
        <v>10</v>
      </c>
      <c r="F6964" s="1575" t="s">
        <v>508</v>
      </c>
      <c r="G6964" s="1725">
        <v>3</v>
      </c>
      <c r="H6964" s="1575">
        <v>2020</v>
      </c>
      <c r="I6964" s="1577">
        <v>40.5</v>
      </c>
      <c r="J6964" s="1575">
        <f t="shared" si="370"/>
        <v>60</v>
      </c>
      <c r="K6964" s="1577">
        <f t="shared" si="371"/>
        <v>16.2</v>
      </c>
      <c r="L6964" s="1575"/>
      <c r="M6964" s="1575"/>
      <c r="N6964" s="1578">
        <f t="shared" si="372"/>
        <v>0</v>
      </c>
      <c r="O6964" s="2124"/>
      <c r="P6964" s="2124"/>
      <c r="Q6964" s="2124">
        <f t="shared" si="373"/>
        <v>0</v>
      </c>
      <c r="R6964" s="2425"/>
    </row>
    <row r="6965" spans="3:18" ht="14.25" customHeight="1">
      <c r="C6965" s="1573">
        <v>264</v>
      </c>
      <c r="D6965" s="1969" t="s">
        <v>2182</v>
      </c>
      <c r="E6965" s="1574">
        <v>10</v>
      </c>
      <c r="F6965" s="1575" t="s">
        <v>508</v>
      </c>
      <c r="G6965" s="1725">
        <v>1</v>
      </c>
      <c r="H6965" s="1575">
        <v>2020</v>
      </c>
      <c r="I6965" s="1577">
        <v>14</v>
      </c>
      <c r="J6965" s="1575">
        <f t="shared" si="370"/>
        <v>60</v>
      </c>
      <c r="K6965" s="1577">
        <f t="shared" si="371"/>
        <v>5.6</v>
      </c>
      <c r="L6965" s="1575"/>
      <c r="M6965" s="1575"/>
      <c r="N6965" s="1578">
        <f t="shared" si="372"/>
        <v>0</v>
      </c>
      <c r="O6965" s="2124"/>
      <c r="P6965" s="2124"/>
      <c r="Q6965" s="2124">
        <f t="shared" si="373"/>
        <v>0</v>
      </c>
      <c r="R6965" s="2425"/>
    </row>
    <row r="6966" spans="3:18" ht="14.25" customHeight="1">
      <c r="C6966" s="1573">
        <v>265</v>
      </c>
      <c r="D6966" s="1969" t="s">
        <v>2979</v>
      </c>
      <c r="E6966" s="1574">
        <v>10</v>
      </c>
      <c r="F6966" s="1575" t="s">
        <v>508</v>
      </c>
      <c r="G6966" s="1725">
        <v>1</v>
      </c>
      <c r="H6966" s="1575">
        <v>2020</v>
      </c>
      <c r="I6966" s="1577">
        <v>18.899999999999999</v>
      </c>
      <c r="J6966" s="1575">
        <f t="shared" si="370"/>
        <v>60</v>
      </c>
      <c r="K6966" s="1577">
        <f t="shared" si="371"/>
        <v>7.5600000000000005</v>
      </c>
      <c r="L6966" s="1575"/>
      <c r="M6966" s="1575"/>
      <c r="N6966" s="1578">
        <f t="shared" si="372"/>
        <v>0</v>
      </c>
      <c r="O6966" s="2124"/>
      <c r="P6966" s="2124"/>
      <c r="Q6966" s="2124">
        <f t="shared" si="373"/>
        <v>0</v>
      </c>
      <c r="R6966" s="2425"/>
    </row>
    <row r="6967" spans="3:18" ht="14.25" customHeight="1">
      <c r="C6967" s="1573">
        <v>266</v>
      </c>
      <c r="D6967" s="1969" t="s">
        <v>2981</v>
      </c>
      <c r="E6967" s="1574">
        <v>10</v>
      </c>
      <c r="F6967" s="1575" t="s">
        <v>508</v>
      </c>
      <c r="G6967" s="1725">
        <v>5</v>
      </c>
      <c r="H6967" s="1575">
        <v>2021</v>
      </c>
      <c r="I6967" s="1577">
        <v>111.5</v>
      </c>
      <c r="J6967" s="1575">
        <f t="shared" si="370"/>
        <v>50</v>
      </c>
      <c r="K6967" s="1577">
        <f t="shared" si="371"/>
        <v>55.75</v>
      </c>
      <c r="L6967" s="1575"/>
      <c r="M6967" s="1575"/>
      <c r="N6967" s="1578">
        <f t="shared" si="372"/>
        <v>0</v>
      </c>
      <c r="O6967" s="2124"/>
      <c r="P6967" s="2124"/>
      <c r="Q6967" s="2124">
        <f t="shared" si="373"/>
        <v>0</v>
      </c>
      <c r="R6967" s="2425"/>
    </row>
    <row r="6968" spans="3:18" ht="14.25" customHeight="1">
      <c r="C6968" s="1573">
        <v>267</v>
      </c>
      <c r="D6968" s="1969" t="s">
        <v>5117</v>
      </c>
      <c r="E6968" s="1574">
        <v>10</v>
      </c>
      <c r="F6968" s="1575" t="s">
        <v>508</v>
      </c>
      <c r="G6968" s="1725">
        <v>1</v>
      </c>
      <c r="H6968" s="1575">
        <v>2023</v>
      </c>
      <c r="I6968" s="1577">
        <v>23.2</v>
      </c>
      <c r="J6968" s="1575">
        <f t="shared" si="370"/>
        <v>30</v>
      </c>
      <c r="K6968" s="1577">
        <f t="shared" si="371"/>
        <v>16.239999999999998</v>
      </c>
      <c r="L6968" s="1575"/>
      <c r="M6968" s="1575"/>
      <c r="N6968" s="1578">
        <f t="shared" si="372"/>
        <v>0</v>
      </c>
      <c r="O6968" s="2124"/>
      <c r="P6968" s="2124"/>
      <c r="Q6968" s="2124">
        <f t="shared" si="373"/>
        <v>0</v>
      </c>
      <c r="R6968" s="2425"/>
    </row>
    <row r="6969" spans="3:18" ht="14.25" customHeight="1">
      <c r="C6969" s="1573">
        <v>268</v>
      </c>
      <c r="D6969" s="1969" t="s">
        <v>2980</v>
      </c>
      <c r="E6969" s="1574">
        <v>10</v>
      </c>
      <c r="F6969" s="1575" t="s">
        <v>508</v>
      </c>
      <c r="G6969" s="1725">
        <v>4</v>
      </c>
      <c r="H6969" s="1575">
        <v>2022</v>
      </c>
      <c r="I6969" s="1577">
        <v>94.156000000000006</v>
      </c>
      <c r="J6969" s="1575">
        <f t="shared" si="370"/>
        <v>40</v>
      </c>
      <c r="K6969" s="1577">
        <f t="shared" si="371"/>
        <v>56.493600000000001</v>
      </c>
      <c r="L6969" s="1575"/>
      <c r="M6969" s="1575"/>
      <c r="N6969" s="1578">
        <f t="shared" si="372"/>
        <v>0</v>
      </c>
      <c r="O6969" s="2124"/>
      <c r="P6969" s="2124"/>
      <c r="Q6969" s="2124">
        <f t="shared" si="373"/>
        <v>0</v>
      </c>
      <c r="R6969" s="2425"/>
    </row>
    <row r="6970" spans="3:18" ht="14.25" customHeight="1">
      <c r="C6970" s="1573">
        <v>269</v>
      </c>
      <c r="D6970" s="1969" t="s">
        <v>2134</v>
      </c>
      <c r="E6970" s="1574">
        <v>10</v>
      </c>
      <c r="F6970" s="1575" t="s">
        <v>508</v>
      </c>
      <c r="G6970" s="1725">
        <v>41</v>
      </c>
      <c r="H6970" s="1575">
        <v>2017</v>
      </c>
      <c r="I6970" s="1577">
        <v>1068.173</v>
      </c>
      <c r="J6970" s="1575">
        <f t="shared" si="370"/>
        <v>90</v>
      </c>
      <c r="K6970" s="1577">
        <f t="shared" si="371"/>
        <v>106.81729999999993</v>
      </c>
      <c r="L6970" s="1575"/>
      <c r="M6970" s="1575"/>
      <c r="N6970" s="1578">
        <f t="shared" si="372"/>
        <v>0</v>
      </c>
      <c r="O6970" s="2124"/>
      <c r="P6970" s="2124"/>
      <c r="Q6970" s="2124">
        <f t="shared" si="373"/>
        <v>0</v>
      </c>
      <c r="R6970" s="2425"/>
    </row>
    <row r="6971" spans="3:18" ht="14.25" customHeight="1">
      <c r="C6971" s="1573">
        <v>270</v>
      </c>
      <c r="D6971" s="1969" t="s">
        <v>2185</v>
      </c>
      <c r="E6971" s="1574">
        <v>10</v>
      </c>
      <c r="F6971" s="1575" t="s">
        <v>508</v>
      </c>
      <c r="G6971" s="1725">
        <v>6</v>
      </c>
      <c r="H6971" s="1575">
        <v>2020</v>
      </c>
      <c r="I6971" s="1577">
        <v>181.98</v>
      </c>
      <c r="J6971" s="1575">
        <f t="shared" si="370"/>
        <v>60</v>
      </c>
      <c r="K6971" s="1577">
        <f t="shared" si="371"/>
        <v>72.792000000000002</v>
      </c>
      <c r="L6971" s="1575"/>
      <c r="M6971" s="1575"/>
      <c r="N6971" s="1578">
        <f t="shared" si="372"/>
        <v>0</v>
      </c>
      <c r="O6971" s="2124"/>
      <c r="P6971" s="2124"/>
      <c r="Q6971" s="2124">
        <f t="shared" si="373"/>
        <v>0</v>
      </c>
      <c r="R6971" s="2425"/>
    </row>
    <row r="6972" spans="3:18" ht="14.25" customHeight="1">
      <c r="C6972" s="1573">
        <v>271</v>
      </c>
      <c r="D6972" s="1969" t="s">
        <v>2185</v>
      </c>
      <c r="E6972" s="1574">
        <v>10</v>
      </c>
      <c r="F6972" s="1575" t="s">
        <v>508</v>
      </c>
      <c r="G6972" s="1725">
        <v>5</v>
      </c>
      <c r="H6972" s="1575">
        <v>2021</v>
      </c>
      <c r="I6972" s="1577">
        <v>151.65</v>
      </c>
      <c r="J6972" s="1575">
        <f t="shared" si="370"/>
        <v>50</v>
      </c>
      <c r="K6972" s="1577">
        <f t="shared" si="371"/>
        <v>75.825000000000003</v>
      </c>
      <c r="L6972" s="1575"/>
      <c r="M6972" s="1575"/>
      <c r="N6972" s="1578">
        <f t="shared" si="372"/>
        <v>0</v>
      </c>
      <c r="O6972" s="2124"/>
      <c r="P6972" s="2124"/>
      <c r="Q6972" s="2124">
        <f t="shared" si="373"/>
        <v>0</v>
      </c>
      <c r="R6972" s="2425"/>
    </row>
    <row r="6973" spans="3:18" ht="14.25" customHeight="1">
      <c r="C6973" s="1573">
        <v>272</v>
      </c>
      <c r="D6973" s="1969" t="s">
        <v>2402</v>
      </c>
      <c r="E6973" s="1574">
        <v>10</v>
      </c>
      <c r="F6973" s="1575" t="s">
        <v>508</v>
      </c>
      <c r="G6973" s="1725">
        <v>16</v>
      </c>
      <c r="H6973" s="1575">
        <v>2017</v>
      </c>
      <c r="I6973" s="1577">
        <v>624</v>
      </c>
      <c r="J6973" s="1575">
        <f t="shared" si="370"/>
        <v>90</v>
      </c>
      <c r="K6973" s="1577">
        <f t="shared" si="371"/>
        <v>62.399999999999977</v>
      </c>
      <c r="L6973" s="1575"/>
      <c r="M6973" s="1575"/>
      <c r="N6973" s="1578">
        <f t="shared" si="372"/>
        <v>0</v>
      </c>
      <c r="O6973" s="2124"/>
      <c r="P6973" s="2124"/>
      <c r="Q6973" s="2124">
        <f t="shared" si="373"/>
        <v>0</v>
      </c>
      <c r="R6973" s="2425"/>
    </row>
    <row r="6974" spans="3:18" ht="14.25" customHeight="1">
      <c r="C6974" s="1573">
        <v>273</v>
      </c>
      <c r="D6974" s="1969" t="s">
        <v>3040</v>
      </c>
      <c r="E6974" s="1574">
        <v>10</v>
      </c>
      <c r="F6974" s="1575" t="s">
        <v>508</v>
      </c>
      <c r="G6974" s="1725">
        <v>1</v>
      </c>
      <c r="H6974" s="1575">
        <v>2014</v>
      </c>
      <c r="I6974" s="1577">
        <v>40.863</v>
      </c>
      <c r="J6974" s="1575">
        <f t="shared" si="370"/>
        <v>100</v>
      </c>
      <c r="K6974" s="1577">
        <f t="shared" si="371"/>
        <v>0</v>
      </c>
      <c r="L6974" s="1575"/>
      <c r="M6974" s="1575"/>
      <c r="N6974" s="1578">
        <f t="shared" si="372"/>
        <v>0</v>
      </c>
      <c r="O6974" s="2124"/>
      <c r="P6974" s="2124"/>
      <c r="Q6974" s="2124">
        <f t="shared" si="373"/>
        <v>0</v>
      </c>
      <c r="R6974" s="2425"/>
    </row>
    <row r="6975" spans="3:18" ht="14.25" customHeight="1">
      <c r="C6975" s="1573">
        <v>274</v>
      </c>
      <c r="D6975" s="1969" t="s">
        <v>3040</v>
      </c>
      <c r="E6975" s="1574">
        <v>10</v>
      </c>
      <c r="F6975" s="1575" t="s">
        <v>508</v>
      </c>
      <c r="G6975" s="1725">
        <v>5</v>
      </c>
      <c r="H6975" s="1575">
        <v>2017</v>
      </c>
      <c r="I6975" s="1577">
        <v>204.315</v>
      </c>
      <c r="J6975" s="1575">
        <f t="shared" si="370"/>
        <v>90</v>
      </c>
      <c r="K6975" s="1577">
        <f t="shared" si="371"/>
        <v>20.4315</v>
      </c>
      <c r="L6975" s="1575"/>
      <c r="M6975" s="1575"/>
      <c r="N6975" s="1578">
        <f t="shared" si="372"/>
        <v>0</v>
      </c>
      <c r="O6975" s="2124"/>
      <c r="P6975" s="2124"/>
      <c r="Q6975" s="2124">
        <f t="shared" si="373"/>
        <v>0</v>
      </c>
      <c r="R6975" s="2425"/>
    </row>
    <row r="6976" spans="3:18" ht="14.25" customHeight="1">
      <c r="C6976" s="1573">
        <v>275</v>
      </c>
      <c r="D6976" s="1969" t="s">
        <v>2982</v>
      </c>
      <c r="E6976" s="1574">
        <v>10</v>
      </c>
      <c r="F6976" s="1575" t="s">
        <v>508</v>
      </c>
      <c r="G6976" s="1725">
        <v>1</v>
      </c>
      <c r="H6976" s="1575">
        <v>2021</v>
      </c>
      <c r="I6976" s="1577">
        <v>44</v>
      </c>
      <c r="J6976" s="1575">
        <f t="shared" si="370"/>
        <v>50</v>
      </c>
      <c r="K6976" s="1577">
        <f t="shared" si="371"/>
        <v>22</v>
      </c>
      <c r="L6976" s="1575"/>
      <c r="M6976" s="1575"/>
      <c r="N6976" s="1578">
        <f t="shared" si="372"/>
        <v>0</v>
      </c>
      <c r="O6976" s="2124"/>
      <c r="P6976" s="2124"/>
      <c r="Q6976" s="2124">
        <f t="shared" si="373"/>
        <v>0</v>
      </c>
      <c r="R6976" s="2425"/>
    </row>
    <row r="6977" spans="3:18" ht="14.25" customHeight="1">
      <c r="C6977" s="1573">
        <v>276</v>
      </c>
      <c r="D6977" s="1969" t="s">
        <v>7681</v>
      </c>
      <c r="E6977" s="1574">
        <v>10</v>
      </c>
      <c r="F6977" s="1575" t="s">
        <v>508</v>
      </c>
      <c r="G6977" s="1725">
        <v>23</v>
      </c>
      <c r="H6977" s="1575">
        <v>2006</v>
      </c>
      <c r="I6977" s="1577">
        <v>1083.1599300000003</v>
      </c>
      <c r="J6977" s="1575">
        <f t="shared" si="370"/>
        <v>100</v>
      </c>
      <c r="K6977" s="1577">
        <f t="shared" si="371"/>
        <v>0</v>
      </c>
      <c r="L6977" s="1575"/>
      <c r="M6977" s="1575"/>
      <c r="N6977" s="1578">
        <f t="shared" si="372"/>
        <v>0</v>
      </c>
      <c r="O6977" s="2124"/>
      <c r="P6977" s="2124"/>
      <c r="Q6977" s="2124">
        <f t="shared" si="373"/>
        <v>0</v>
      </c>
      <c r="R6977" s="2425"/>
    </row>
    <row r="6978" spans="3:18" ht="14.25" customHeight="1">
      <c r="C6978" s="1573">
        <v>277</v>
      </c>
      <c r="D6978" s="1969" t="s">
        <v>2223</v>
      </c>
      <c r="E6978" s="1574">
        <v>10</v>
      </c>
      <c r="F6978" s="1575" t="s">
        <v>508</v>
      </c>
      <c r="G6978" s="1725">
        <v>2</v>
      </c>
      <c r="H6978" s="1575">
        <v>2007</v>
      </c>
      <c r="I6978" s="1577">
        <v>97.6</v>
      </c>
      <c r="J6978" s="1575">
        <f t="shared" si="370"/>
        <v>100</v>
      </c>
      <c r="K6978" s="1577">
        <f t="shared" si="371"/>
        <v>0</v>
      </c>
      <c r="L6978" s="1575"/>
      <c r="M6978" s="1575"/>
      <c r="N6978" s="1578">
        <f t="shared" si="372"/>
        <v>0</v>
      </c>
      <c r="O6978" s="2124"/>
      <c r="P6978" s="2124"/>
      <c r="Q6978" s="2124">
        <f t="shared" si="373"/>
        <v>0</v>
      </c>
      <c r="R6978" s="2425"/>
    </row>
    <row r="6979" spans="3:18" ht="14.25" customHeight="1">
      <c r="C6979" s="1573">
        <v>278</v>
      </c>
      <c r="D6979" s="1969" t="s">
        <v>5119</v>
      </c>
      <c r="E6979" s="1574">
        <v>10</v>
      </c>
      <c r="F6979" s="1575" t="s">
        <v>508</v>
      </c>
      <c r="G6979" s="1725">
        <v>1</v>
      </c>
      <c r="H6979" s="1575">
        <v>2022</v>
      </c>
      <c r="I6979" s="1577">
        <v>49.795430000000003</v>
      </c>
      <c r="J6979" s="1575">
        <f t="shared" si="370"/>
        <v>40</v>
      </c>
      <c r="K6979" s="1577">
        <f t="shared" si="371"/>
        <v>29.877258000000001</v>
      </c>
      <c r="L6979" s="1575"/>
      <c r="M6979" s="1575"/>
      <c r="N6979" s="1578">
        <f t="shared" si="372"/>
        <v>0</v>
      </c>
      <c r="O6979" s="2124"/>
      <c r="P6979" s="2124"/>
      <c r="Q6979" s="2124">
        <f t="shared" si="373"/>
        <v>0</v>
      </c>
      <c r="R6979" s="2425"/>
    </row>
    <row r="6980" spans="3:18" ht="14.25" customHeight="1">
      <c r="C6980" s="1573">
        <v>279</v>
      </c>
      <c r="D6980" s="1969" t="s">
        <v>2940</v>
      </c>
      <c r="E6980" s="1574">
        <v>10</v>
      </c>
      <c r="F6980" s="1575" t="s">
        <v>508</v>
      </c>
      <c r="G6980" s="1725">
        <v>1</v>
      </c>
      <c r="H6980" s="1575">
        <v>2017</v>
      </c>
      <c r="I6980" s="1577">
        <v>52.314</v>
      </c>
      <c r="J6980" s="1575">
        <f t="shared" si="370"/>
        <v>90</v>
      </c>
      <c r="K6980" s="1577">
        <f t="shared" si="371"/>
        <v>5.2314000000000007</v>
      </c>
      <c r="L6980" s="1575"/>
      <c r="M6980" s="1575"/>
      <c r="N6980" s="1578">
        <f t="shared" si="372"/>
        <v>0</v>
      </c>
      <c r="O6980" s="2124"/>
      <c r="P6980" s="2124"/>
      <c r="Q6980" s="2124">
        <f t="shared" si="373"/>
        <v>0</v>
      </c>
      <c r="R6980" s="2425"/>
    </row>
    <row r="6981" spans="3:18" ht="14.25" customHeight="1">
      <c r="C6981" s="1573">
        <v>280</v>
      </c>
      <c r="D6981" s="1969" t="s">
        <v>2955</v>
      </c>
      <c r="E6981" s="1574">
        <v>10</v>
      </c>
      <c r="F6981" s="1575" t="s">
        <v>508</v>
      </c>
      <c r="G6981" s="1725">
        <v>8</v>
      </c>
      <c r="H6981" s="1575">
        <v>2007</v>
      </c>
      <c r="I6981" s="1577">
        <v>446.4</v>
      </c>
      <c r="J6981" s="1575">
        <f t="shared" si="370"/>
        <v>100</v>
      </c>
      <c r="K6981" s="1577">
        <f t="shared" si="371"/>
        <v>0</v>
      </c>
      <c r="L6981" s="1575"/>
      <c r="M6981" s="1575"/>
      <c r="N6981" s="1578">
        <f t="shared" si="372"/>
        <v>0</v>
      </c>
      <c r="O6981" s="2124"/>
      <c r="P6981" s="2124"/>
      <c r="Q6981" s="2124">
        <f t="shared" si="373"/>
        <v>0</v>
      </c>
      <c r="R6981" s="2425"/>
    </row>
    <row r="6982" spans="3:18" ht="14.25" customHeight="1">
      <c r="C6982" s="1573">
        <v>281</v>
      </c>
      <c r="D6982" s="1969" t="s">
        <v>7682</v>
      </c>
      <c r="E6982" s="1574">
        <v>10</v>
      </c>
      <c r="F6982" s="1575" t="s">
        <v>508</v>
      </c>
      <c r="G6982" s="1725">
        <v>2</v>
      </c>
      <c r="H6982" s="1575">
        <v>2007</v>
      </c>
      <c r="I6982" s="1577">
        <v>121.6</v>
      </c>
      <c r="J6982" s="1575">
        <f t="shared" si="370"/>
        <v>100</v>
      </c>
      <c r="K6982" s="1577">
        <f t="shared" si="371"/>
        <v>0</v>
      </c>
      <c r="L6982" s="1575"/>
      <c r="M6982" s="1575"/>
      <c r="N6982" s="1578">
        <f t="shared" si="372"/>
        <v>0</v>
      </c>
      <c r="O6982" s="2124"/>
      <c r="P6982" s="2124"/>
      <c r="Q6982" s="2124">
        <f t="shared" si="373"/>
        <v>0</v>
      </c>
      <c r="R6982" s="2425"/>
    </row>
    <row r="6983" spans="3:18" ht="14.25" customHeight="1">
      <c r="C6983" s="1573">
        <v>282</v>
      </c>
      <c r="D6983" s="1969" t="s">
        <v>7683</v>
      </c>
      <c r="E6983" s="1574">
        <v>10</v>
      </c>
      <c r="F6983" s="1575" t="s">
        <v>508</v>
      </c>
      <c r="G6983" s="1725">
        <v>21</v>
      </c>
      <c r="H6983" s="1575">
        <v>2006</v>
      </c>
      <c r="I6983" s="1577">
        <v>1320.0612600000006</v>
      </c>
      <c r="J6983" s="1575">
        <f t="shared" si="370"/>
        <v>100</v>
      </c>
      <c r="K6983" s="1577">
        <f t="shared" si="371"/>
        <v>0</v>
      </c>
      <c r="L6983" s="1575"/>
      <c r="M6983" s="1575"/>
      <c r="N6983" s="1578">
        <f t="shared" si="372"/>
        <v>0</v>
      </c>
      <c r="O6983" s="2124"/>
      <c r="P6983" s="2124"/>
      <c r="Q6983" s="2124">
        <f t="shared" si="373"/>
        <v>0</v>
      </c>
      <c r="R6983" s="2425"/>
    </row>
    <row r="6984" spans="3:18" ht="14.25" customHeight="1">
      <c r="C6984" s="1573">
        <v>283</v>
      </c>
      <c r="D6984" s="1969" t="s">
        <v>2139</v>
      </c>
      <c r="E6984" s="1574">
        <v>10</v>
      </c>
      <c r="F6984" s="1575" t="s">
        <v>508</v>
      </c>
      <c r="G6984" s="1725">
        <v>6</v>
      </c>
      <c r="H6984" s="1575">
        <v>2008</v>
      </c>
      <c r="I6984" s="1577">
        <v>395.50928999999996</v>
      </c>
      <c r="J6984" s="1575">
        <f t="shared" si="370"/>
        <v>100</v>
      </c>
      <c r="K6984" s="1577">
        <f t="shared" si="371"/>
        <v>0</v>
      </c>
      <c r="L6984" s="1575"/>
      <c r="M6984" s="1575"/>
      <c r="N6984" s="1578">
        <f t="shared" si="372"/>
        <v>0</v>
      </c>
      <c r="O6984" s="2124"/>
      <c r="P6984" s="2124"/>
      <c r="Q6984" s="2124">
        <f t="shared" si="373"/>
        <v>0</v>
      </c>
      <c r="R6984" s="2425"/>
    </row>
    <row r="6985" spans="3:18" ht="14.25" customHeight="1">
      <c r="C6985" s="1573">
        <v>284</v>
      </c>
      <c r="D6985" s="1969" t="s">
        <v>2906</v>
      </c>
      <c r="E6985" s="1574">
        <v>10</v>
      </c>
      <c r="F6985" s="1575" t="s">
        <v>508</v>
      </c>
      <c r="G6985" s="1725">
        <v>7</v>
      </c>
      <c r="H6985" s="1575">
        <v>2005</v>
      </c>
      <c r="I6985" s="1577">
        <v>481.40189999999996</v>
      </c>
      <c r="J6985" s="1575">
        <f t="shared" si="370"/>
        <v>100</v>
      </c>
      <c r="K6985" s="1577">
        <f t="shared" si="371"/>
        <v>0</v>
      </c>
      <c r="L6985" s="1575"/>
      <c r="M6985" s="1575"/>
      <c r="N6985" s="1578">
        <f t="shared" si="372"/>
        <v>0</v>
      </c>
      <c r="O6985" s="2124"/>
      <c r="P6985" s="2124"/>
      <c r="Q6985" s="2124">
        <f t="shared" si="373"/>
        <v>0</v>
      </c>
      <c r="R6985" s="2425"/>
    </row>
    <row r="6986" spans="3:18" ht="14.25" customHeight="1">
      <c r="C6986" s="1573">
        <v>285</v>
      </c>
      <c r="D6986" s="1969" t="s">
        <v>2157</v>
      </c>
      <c r="E6986" s="1574">
        <v>10</v>
      </c>
      <c r="F6986" s="1575" t="s">
        <v>508</v>
      </c>
      <c r="G6986" s="1725">
        <v>1</v>
      </c>
      <c r="H6986" s="1575">
        <v>2014</v>
      </c>
      <c r="I6986" s="1577">
        <v>69.063000000000002</v>
      </c>
      <c r="J6986" s="1575">
        <f t="shared" si="370"/>
        <v>100</v>
      </c>
      <c r="K6986" s="1577">
        <f t="shared" si="371"/>
        <v>0</v>
      </c>
      <c r="L6986" s="1575"/>
      <c r="M6986" s="1575"/>
      <c r="N6986" s="1578">
        <f t="shared" si="372"/>
        <v>0</v>
      </c>
      <c r="O6986" s="2124"/>
      <c r="P6986" s="2124"/>
      <c r="Q6986" s="2124">
        <f t="shared" si="373"/>
        <v>0</v>
      </c>
      <c r="R6986" s="2425"/>
    </row>
    <row r="6987" spans="3:18" ht="14.25" customHeight="1">
      <c r="C6987" s="1573">
        <v>286</v>
      </c>
      <c r="D6987" s="1969" t="s">
        <v>6498</v>
      </c>
      <c r="E6987" s="1574">
        <v>10</v>
      </c>
      <c r="F6987" s="1575" t="s">
        <v>508</v>
      </c>
      <c r="G6987" s="1725">
        <v>1</v>
      </c>
      <c r="H6987" s="1575">
        <v>2023</v>
      </c>
      <c r="I6987" s="1577">
        <v>69.794399999999996</v>
      </c>
      <c r="J6987" s="1575">
        <f t="shared" si="370"/>
        <v>30</v>
      </c>
      <c r="K6987" s="1577">
        <f t="shared" si="371"/>
        <v>48.856079999999999</v>
      </c>
      <c r="L6987" s="1575"/>
      <c r="M6987" s="1575"/>
      <c r="N6987" s="1578">
        <f t="shared" si="372"/>
        <v>0</v>
      </c>
      <c r="O6987" s="2124"/>
      <c r="P6987" s="2124"/>
      <c r="Q6987" s="2124">
        <f t="shared" si="373"/>
        <v>0</v>
      </c>
      <c r="R6987" s="2425"/>
    </row>
    <row r="6988" spans="3:18" ht="14.25" customHeight="1">
      <c r="C6988" s="1573">
        <v>287</v>
      </c>
      <c r="D6988" s="1969" t="s">
        <v>2982</v>
      </c>
      <c r="E6988" s="1574">
        <v>10</v>
      </c>
      <c r="F6988" s="1575" t="s">
        <v>508</v>
      </c>
      <c r="G6988" s="1725">
        <v>3</v>
      </c>
      <c r="H6988" s="1575">
        <v>2022</v>
      </c>
      <c r="I6988" s="1577">
        <v>211.68</v>
      </c>
      <c r="J6988" s="1575">
        <f t="shared" si="370"/>
        <v>40</v>
      </c>
      <c r="K6988" s="1577">
        <f t="shared" si="371"/>
        <v>127.008</v>
      </c>
      <c r="L6988" s="1575"/>
      <c r="M6988" s="1575"/>
      <c r="N6988" s="1578">
        <f t="shared" si="372"/>
        <v>0</v>
      </c>
      <c r="O6988" s="2124"/>
      <c r="P6988" s="2124"/>
      <c r="Q6988" s="2124">
        <f t="shared" si="373"/>
        <v>0</v>
      </c>
      <c r="R6988" s="2425"/>
    </row>
    <row r="6989" spans="3:18" ht="14.25" customHeight="1">
      <c r="C6989" s="1573">
        <v>288</v>
      </c>
      <c r="D6989" s="1969" t="s">
        <v>2972</v>
      </c>
      <c r="E6989" s="1574">
        <v>10</v>
      </c>
      <c r="F6989" s="1575" t="s">
        <v>508</v>
      </c>
      <c r="G6989" s="1725">
        <v>1</v>
      </c>
      <c r="H6989" s="1575">
        <v>2020</v>
      </c>
      <c r="I6989" s="1577">
        <v>73</v>
      </c>
      <c r="J6989" s="1575">
        <f t="shared" ref="J6989:J7052" si="374">IF(($J$14-H6989)*J$4380&gt;100,100,($J$14-H6989)*J$4380)</f>
        <v>60</v>
      </c>
      <c r="K6989" s="1577">
        <f t="shared" ref="K6989:K7052" si="375">IF(J6989=100,0,I6989-I6989*J6989%)</f>
        <v>29.200000000000003</v>
      </c>
      <c r="L6989" s="1575"/>
      <c r="M6989" s="1575"/>
      <c r="N6989" s="1578">
        <f t="shared" ref="N6989:N7052" si="376">+L6989*M6989</f>
        <v>0</v>
      </c>
      <c r="O6989" s="2124"/>
      <c r="P6989" s="2124"/>
      <c r="Q6989" s="2124">
        <f t="shared" ref="Q6989:Q7052" si="377">+O6989*P6989</f>
        <v>0</v>
      </c>
      <c r="R6989" s="2425"/>
    </row>
    <row r="6990" spans="3:18" ht="14.25" customHeight="1">
      <c r="C6990" s="1573">
        <v>289</v>
      </c>
      <c r="D6990" s="1969" t="s">
        <v>2911</v>
      </c>
      <c r="E6990" s="1574">
        <v>10</v>
      </c>
      <c r="F6990" s="1575" t="s">
        <v>508</v>
      </c>
      <c r="G6990" s="1725">
        <v>1</v>
      </c>
      <c r="H6990" s="1575">
        <v>2008</v>
      </c>
      <c r="I6990" s="1577">
        <v>75.572500000000005</v>
      </c>
      <c r="J6990" s="1575">
        <f t="shared" si="374"/>
        <v>100</v>
      </c>
      <c r="K6990" s="1577">
        <f t="shared" si="375"/>
        <v>0</v>
      </c>
      <c r="L6990" s="1575"/>
      <c r="M6990" s="1575"/>
      <c r="N6990" s="1578">
        <f t="shared" si="376"/>
        <v>0</v>
      </c>
      <c r="O6990" s="2124"/>
      <c r="P6990" s="2124"/>
      <c r="Q6990" s="2124">
        <f t="shared" si="377"/>
        <v>0</v>
      </c>
      <c r="R6990" s="2425"/>
    </row>
    <row r="6991" spans="3:18" ht="14.25" customHeight="1">
      <c r="C6991" s="1573">
        <v>290</v>
      </c>
      <c r="D6991" s="1969" t="s">
        <v>2947</v>
      </c>
      <c r="E6991" s="1574">
        <v>10</v>
      </c>
      <c r="F6991" s="1575" t="s">
        <v>508</v>
      </c>
      <c r="G6991" s="1725">
        <v>1</v>
      </c>
      <c r="H6991" s="1575">
        <v>2007</v>
      </c>
      <c r="I6991" s="1577">
        <v>79</v>
      </c>
      <c r="J6991" s="1575">
        <f t="shared" si="374"/>
        <v>100</v>
      </c>
      <c r="K6991" s="1577">
        <f t="shared" si="375"/>
        <v>0</v>
      </c>
      <c r="L6991" s="1575"/>
      <c r="M6991" s="1575"/>
      <c r="N6991" s="1578">
        <f t="shared" si="376"/>
        <v>0</v>
      </c>
      <c r="O6991" s="2124"/>
      <c r="P6991" s="2124"/>
      <c r="Q6991" s="2124">
        <f t="shared" si="377"/>
        <v>0</v>
      </c>
      <c r="R6991" s="2425"/>
    </row>
    <row r="6992" spans="3:18" ht="14.25" customHeight="1">
      <c r="C6992" s="1573">
        <v>291</v>
      </c>
      <c r="D6992" s="1969" t="s">
        <v>2940</v>
      </c>
      <c r="E6992" s="1574">
        <v>10</v>
      </c>
      <c r="F6992" s="1575" t="s">
        <v>508</v>
      </c>
      <c r="G6992" s="1725">
        <v>2</v>
      </c>
      <c r="H6992" s="1575">
        <v>2008</v>
      </c>
      <c r="I6992" s="1577">
        <v>158</v>
      </c>
      <c r="J6992" s="1575">
        <f t="shared" si="374"/>
        <v>100</v>
      </c>
      <c r="K6992" s="1577">
        <f t="shared" si="375"/>
        <v>0</v>
      </c>
      <c r="L6992" s="1575"/>
      <c r="M6992" s="1575"/>
      <c r="N6992" s="1578">
        <f t="shared" si="376"/>
        <v>0</v>
      </c>
      <c r="O6992" s="2124"/>
      <c r="P6992" s="2124"/>
      <c r="Q6992" s="2124">
        <f t="shared" si="377"/>
        <v>0</v>
      </c>
      <c r="R6992" s="2425"/>
    </row>
    <row r="6993" spans="3:18" ht="14.25" customHeight="1">
      <c r="C6993" s="1573">
        <v>292</v>
      </c>
      <c r="D6993" s="1969" t="s">
        <v>6476</v>
      </c>
      <c r="E6993" s="1574">
        <v>10</v>
      </c>
      <c r="F6993" s="1575" t="s">
        <v>508</v>
      </c>
      <c r="G6993" s="1725">
        <v>1</v>
      </c>
      <c r="H6993" s="1575">
        <v>2007</v>
      </c>
      <c r="I6993" s="1577">
        <v>89</v>
      </c>
      <c r="J6993" s="1575">
        <f t="shared" si="374"/>
        <v>100</v>
      </c>
      <c r="K6993" s="1577">
        <f t="shared" si="375"/>
        <v>0</v>
      </c>
      <c r="L6993" s="1575"/>
      <c r="M6993" s="1575"/>
      <c r="N6993" s="1578">
        <f t="shared" si="376"/>
        <v>0</v>
      </c>
      <c r="O6993" s="2124"/>
      <c r="P6993" s="2124"/>
      <c r="Q6993" s="2124">
        <f t="shared" si="377"/>
        <v>0</v>
      </c>
      <c r="R6993" s="2425"/>
    </row>
    <row r="6994" spans="3:18" ht="14.25" customHeight="1">
      <c r="C6994" s="1573">
        <v>293</v>
      </c>
      <c r="D6994" s="1969" t="s">
        <v>2670</v>
      </c>
      <c r="E6994" s="1574">
        <v>10</v>
      </c>
      <c r="F6994" s="1575" t="s">
        <v>508</v>
      </c>
      <c r="G6994" s="1725">
        <v>1</v>
      </c>
      <c r="H6994" s="1575">
        <v>2008</v>
      </c>
      <c r="I6994" s="1577">
        <v>89</v>
      </c>
      <c r="J6994" s="1575">
        <f t="shared" si="374"/>
        <v>100</v>
      </c>
      <c r="K6994" s="1577">
        <f t="shared" si="375"/>
        <v>0</v>
      </c>
      <c r="L6994" s="1575"/>
      <c r="M6994" s="1575"/>
      <c r="N6994" s="1578">
        <f t="shared" si="376"/>
        <v>0</v>
      </c>
      <c r="O6994" s="2124"/>
      <c r="P6994" s="2124"/>
      <c r="Q6994" s="2124">
        <f t="shared" si="377"/>
        <v>0</v>
      </c>
      <c r="R6994" s="2425"/>
    </row>
    <row r="6995" spans="3:18" ht="14.25" customHeight="1">
      <c r="C6995" s="1573">
        <v>294</v>
      </c>
      <c r="D6995" s="1969" t="s">
        <v>2124</v>
      </c>
      <c r="E6995" s="1574">
        <v>10</v>
      </c>
      <c r="F6995" s="1575" t="s">
        <v>508</v>
      </c>
      <c r="G6995" s="1725">
        <v>2</v>
      </c>
      <c r="H6995" s="1575">
        <v>2013</v>
      </c>
      <c r="I6995" s="1577">
        <v>178.524</v>
      </c>
      <c r="J6995" s="1575">
        <f t="shared" si="374"/>
        <v>100</v>
      </c>
      <c r="K6995" s="1577">
        <f t="shared" si="375"/>
        <v>0</v>
      </c>
      <c r="L6995" s="1575"/>
      <c r="M6995" s="1575"/>
      <c r="N6995" s="1578">
        <f t="shared" si="376"/>
        <v>0</v>
      </c>
      <c r="O6995" s="2124"/>
      <c r="P6995" s="2124"/>
      <c r="Q6995" s="2124">
        <f t="shared" si="377"/>
        <v>0</v>
      </c>
      <c r="R6995" s="2425"/>
    </row>
    <row r="6996" spans="3:18" ht="14.25" customHeight="1">
      <c r="C6996" s="1573">
        <v>295</v>
      </c>
      <c r="D6996" s="1969" t="s">
        <v>6485</v>
      </c>
      <c r="E6996" s="1574">
        <v>10</v>
      </c>
      <c r="F6996" s="1575" t="s">
        <v>508</v>
      </c>
      <c r="G6996" s="1725">
        <v>1</v>
      </c>
      <c r="H6996" s="1575">
        <v>2014</v>
      </c>
      <c r="I6996" s="1577">
        <v>97.084999999999994</v>
      </c>
      <c r="J6996" s="1575">
        <f t="shared" si="374"/>
        <v>100</v>
      </c>
      <c r="K6996" s="1577">
        <f t="shared" si="375"/>
        <v>0</v>
      </c>
      <c r="L6996" s="1575"/>
      <c r="M6996" s="1575"/>
      <c r="N6996" s="1578">
        <f t="shared" si="376"/>
        <v>0</v>
      </c>
      <c r="O6996" s="2124"/>
      <c r="P6996" s="2124"/>
      <c r="Q6996" s="2124">
        <f t="shared" si="377"/>
        <v>0</v>
      </c>
      <c r="R6996" s="2425"/>
    </row>
    <row r="6997" spans="3:18" ht="14.25" customHeight="1">
      <c r="C6997" s="1573">
        <v>296</v>
      </c>
      <c r="D6997" s="1969" t="s">
        <v>2129</v>
      </c>
      <c r="E6997" s="1574">
        <v>10</v>
      </c>
      <c r="F6997" s="1575" t="s">
        <v>508</v>
      </c>
      <c r="G6997" s="1725">
        <v>5</v>
      </c>
      <c r="H6997" s="1575">
        <v>2007</v>
      </c>
      <c r="I6997" s="1577">
        <v>520</v>
      </c>
      <c r="J6997" s="1575">
        <f t="shared" si="374"/>
        <v>100</v>
      </c>
      <c r="K6997" s="1577">
        <f t="shared" si="375"/>
        <v>0</v>
      </c>
      <c r="L6997" s="1575"/>
      <c r="M6997" s="1575"/>
      <c r="N6997" s="1578">
        <f t="shared" si="376"/>
        <v>0</v>
      </c>
      <c r="O6997" s="2124"/>
      <c r="P6997" s="2124"/>
      <c r="Q6997" s="2124">
        <f t="shared" si="377"/>
        <v>0</v>
      </c>
      <c r="R6997" s="2425"/>
    </row>
    <row r="6998" spans="3:18" ht="14.25" customHeight="1">
      <c r="C6998" s="1573">
        <v>297</v>
      </c>
      <c r="D6998" s="1969" t="s">
        <v>7684</v>
      </c>
      <c r="E6998" s="1574">
        <v>10</v>
      </c>
      <c r="F6998" s="1575" t="s">
        <v>508</v>
      </c>
      <c r="G6998" s="1725">
        <v>2</v>
      </c>
      <c r="H6998" s="1575">
        <v>2007</v>
      </c>
      <c r="I6998" s="1577">
        <v>210</v>
      </c>
      <c r="J6998" s="1575">
        <f t="shared" si="374"/>
        <v>100</v>
      </c>
      <c r="K6998" s="1577">
        <f t="shared" si="375"/>
        <v>0</v>
      </c>
      <c r="L6998" s="1575"/>
      <c r="M6998" s="1575"/>
      <c r="N6998" s="1578">
        <f t="shared" si="376"/>
        <v>0</v>
      </c>
      <c r="O6998" s="2124"/>
      <c r="P6998" s="2124"/>
      <c r="Q6998" s="2124">
        <f t="shared" si="377"/>
        <v>0</v>
      </c>
      <c r="R6998" s="2425"/>
    </row>
    <row r="6999" spans="3:18" ht="14.25" customHeight="1">
      <c r="C6999" s="1573">
        <v>298</v>
      </c>
      <c r="D6999" s="1969" t="s">
        <v>2924</v>
      </c>
      <c r="E6999" s="1574">
        <v>10</v>
      </c>
      <c r="F6999" s="1575" t="s">
        <v>508</v>
      </c>
      <c r="G6999" s="1725">
        <v>2</v>
      </c>
      <c r="H6999" s="1575">
        <v>2010</v>
      </c>
      <c r="I6999" s="1577">
        <v>215.70794000000001</v>
      </c>
      <c r="J6999" s="1575">
        <f t="shared" si="374"/>
        <v>100</v>
      </c>
      <c r="K6999" s="1577">
        <f t="shared" si="375"/>
        <v>0</v>
      </c>
      <c r="L6999" s="1575"/>
      <c r="M6999" s="1575"/>
      <c r="N6999" s="1578">
        <f t="shared" si="376"/>
        <v>0</v>
      </c>
      <c r="O6999" s="2124"/>
      <c r="P6999" s="2124"/>
      <c r="Q6999" s="2124">
        <f t="shared" si="377"/>
        <v>0</v>
      </c>
      <c r="R6999" s="2425"/>
    </row>
    <row r="7000" spans="3:18" ht="14.25" customHeight="1">
      <c r="C7000" s="1573">
        <v>299</v>
      </c>
      <c r="D7000" s="1969" t="s">
        <v>2131</v>
      </c>
      <c r="E7000" s="1574">
        <v>10</v>
      </c>
      <c r="F7000" s="1575" t="s">
        <v>508</v>
      </c>
      <c r="G7000" s="1725">
        <v>2</v>
      </c>
      <c r="H7000" s="1575">
        <v>2008</v>
      </c>
      <c r="I7000" s="1577">
        <v>220</v>
      </c>
      <c r="J7000" s="1575">
        <f t="shared" si="374"/>
        <v>100</v>
      </c>
      <c r="K7000" s="1577">
        <f t="shared" si="375"/>
        <v>0</v>
      </c>
      <c r="L7000" s="1575"/>
      <c r="M7000" s="1575"/>
      <c r="N7000" s="1578">
        <f t="shared" si="376"/>
        <v>0</v>
      </c>
      <c r="O7000" s="2124"/>
      <c r="P7000" s="2124"/>
      <c r="Q7000" s="2124">
        <f t="shared" si="377"/>
        <v>0</v>
      </c>
      <c r="R7000" s="2425"/>
    </row>
    <row r="7001" spans="3:18" ht="14.25" customHeight="1">
      <c r="C7001" s="1573">
        <v>300</v>
      </c>
      <c r="D7001" s="1969" t="s">
        <v>6481</v>
      </c>
      <c r="E7001" s="1574">
        <v>10</v>
      </c>
      <c r="F7001" s="1575" t="s">
        <v>508</v>
      </c>
      <c r="G7001" s="1725">
        <v>2</v>
      </c>
      <c r="H7001" s="1575">
        <v>2015</v>
      </c>
      <c r="I7001" s="1577">
        <v>225.67555999999999</v>
      </c>
      <c r="J7001" s="1575">
        <f t="shared" si="374"/>
        <v>100</v>
      </c>
      <c r="K7001" s="1577">
        <f t="shared" si="375"/>
        <v>0</v>
      </c>
      <c r="L7001" s="1575"/>
      <c r="M7001" s="1575"/>
      <c r="N7001" s="1578">
        <f t="shared" si="376"/>
        <v>0</v>
      </c>
      <c r="O7001" s="2124"/>
      <c r="P7001" s="2124"/>
      <c r="Q7001" s="2124">
        <f t="shared" si="377"/>
        <v>0</v>
      </c>
      <c r="R7001" s="2425"/>
    </row>
    <row r="7002" spans="3:18" ht="14.25" customHeight="1">
      <c r="C7002" s="1573">
        <v>301</v>
      </c>
      <c r="D7002" s="1969" t="s">
        <v>2956</v>
      </c>
      <c r="E7002" s="1574">
        <v>10</v>
      </c>
      <c r="F7002" s="1575" t="s">
        <v>508</v>
      </c>
      <c r="G7002" s="1725">
        <v>3</v>
      </c>
      <c r="H7002" s="1575">
        <v>2003</v>
      </c>
      <c r="I7002" s="1577">
        <v>351.6</v>
      </c>
      <c r="J7002" s="1575">
        <f t="shared" si="374"/>
        <v>100</v>
      </c>
      <c r="K7002" s="1577">
        <f t="shared" si="375"/>
        <v>0</v>
      </c>
      <c r="L7002" s="1575"/>
      <c r="M7002" s="1575"/>
      <c r="N7002" s="1578">
        <f t="shared" si="376"/>
        <v>0</v>
      </c>
      <c r="O7002" s="2124"/>
      <c r="P7002" s="2124"/>
      <c r="Q7002" s="2124">
        <f t="shared" si="377"/>
        <v>0</v>
      </c>
      <c r="R7002" s="2425"/>
    </row>
    <row r="7003" spans="3:18" ht="14.25" customHeight="1">
      <c r="C7003" s="1573">
        <v>302</v>
      </c>
      <c r="D7003" s="1969" t="s">
        <v>2956</v>
      </c>
      <c r="E7003" s="1574">
        <v>10</v>
      </c>
      <c r="F7003" s="1575" t="s">
        <v>508</v>
      </c>
      <c r="G7003" s="1725">
        <v>3</v>
      </c>
      <c r="H7003" s="1575">
        <v>2007</v>
      </c>
      <c r="I7003" s="1577">
        <v>380.1</v>
      </c>
      <c r="J7003" s="1575">
        <f t="shared" si="374"/>
        <v>100</v>
      </c>
      <c r="K7003" s="1577">
        <f t="shared" si="375"/>
        <v>0</v>
      </c>
      <c r="L7003" s="1575"/>
      <c r="M7003" s="1575"/>
      <c r="N7003" s="1578">
        <f t="shared" si="376"/>
        <v>0</v>
      </c>
      <c r="O7003" s="2124"/>
      <c r="P7003" s="2124"/>
      <c r="Q7003" s="2124">
        <f t="shared" si="377"/>
        <v>0</v>
      </c>
      <c r="R7003" s="2425"/>
    </row>
    <row r="7004" spans="3:18" ht="14.25" customHeight="1">
      <c r="C7004" s="1573">
        <v>303</v>
      </c>
      <c r="D7004" s="1969" t="s">
        <v>2946</v>
      </c>
      <c r="E7004" s="1574">
        <v>10</v>
      </c>
      <c r="F7004" s="1575" t="s">
        <v>508</v>
      </c>
      <c r="G7004" s="1725">
        <v>1</v>
      </c>
      <c r="H7004" s="1575">
        <v>2010</v>
      </c>
      <c r="I7004" s="1577">
        <v>130</v>
      </c>
      <c r="J7004" s="1575">
        <f t="shared" si="374"/>
        <v>100</v>
      </c>
      <c r="K7004" s="1577">
        <f t="shared" si="375"/>
        <v>0</v>
      </c>
      <c r="L7004" s="1575"/>
      <c r="M7004" s="1575"/>
      <c r="N7004" s="1578">
        <f t="shared" si="376"/>
        <v>0</v>
      </c>
      <c r="O7004" s="2124"/>
      <c r="P7004" s="2124"/>
      <c r="Q7004" s="2124">
        <f t="shared" si="377"/>
        <v>0</v>
      </c>
      <c r="R7004" s="2425"/>
    </row>
    <row r="7005" spans="3:18" ht="14.25" customHeight="1">
      <c r="C7005" s="1573">
        <v>304</v>
      </c>
      <c r="D7005" s="1969" t="s">
        <v>7685</v>
      </c>
      <c r="E7005" s="1574">
        <v>10</v>
      </c>
      <c r="F7005" s="1575" t="s">
        <v>508</v>
      </c>
      <c r="G7005" s="1725">
        <v>4</v>
      </c>
      <c r="H7005" s="1575">
        <v>2007</v>
      </c>
      <c r="I7005" s="1577">
        <v>538</v>
      </c>
      <c r="J7005" s="1575">
        <f t="shared" si="374"/>
        <v>100</v>
      </c>
      <c r="K7005" s="1577">
        <f t="shared" si="375"/>
        <v>0</v>
      </c>
      <c r="L7005" s="1575"/>
      <c r="M7005" s="1575"/>
      <c r="N7005" s="1578">
        <f t="shared" si="376"/>
        <v>0</v>
      </c>
      <c r="O7005" s="2124"/>
      <c r="P7005" s="2124"/>
      <c r="Q7005" s="2124">
        <f t="shared" si="377"/>
        <v>0</v>
      </c>
      <c r="R7005" s="2425"/>
    </row>
    <row r="7006" spans="3:18" ht="14.25" customHeight="1">
      <c r="C7006" s="1573">
        <v>305</v>
      </c>
      <c r="D7006" s="1969" t="s">
        <v>7686</v>
      </c>
      <c r="E7006" s="1574">
        <v>10</v>
      </c>
      <c r="F7006" s="1575" t="s">
        <v>508</v>
      </c>
      <c r="G7006" s="1725">
        <v>12</v>
      </c>
      <c r="H7006" s="1575">
        <v>2006</v>
      </c>
      <c r="I7006" s="1577">
        <v>1644.636</v>
      </c>
      <c r="J7006" s="1575">
        <f t="shared" si="374"/>
        <v>100</v>
      </c>
      <c r="K7006" s="1577">
        <f t="shared" si="375"/>
        <v>0</v>
      </c>
      <c r="L7006" s="1575"/>
      <c r="M7006" s="1575"/>
      <c r="N7006" s="1578">
        <f t="shared" si="376"/>
        <v>0</v>
      </c>
      <c r="O7006" s="2124"/>
      <c r="P7006" s="2124"/>
      <c r="Q7006" s="2124">
        <f t="shared" si="377"/>
        <v>0</v>
      </c>
      <c r="R7006" s="2425"/>
    </row>
    <row r="7007" spans="3:18" ht="14.25" customHeight="1">
      <c r="C7007" s="1573">
        <v>306</v>
      </c>
      <c r="D7007" s="1969" t="s">
        <v>2403</v>
      </c>
      <c r="E7007" s="1574">
        <v>10</v>
      </c>
      <c r="F7007" s="1575" t="s">
        <v>508</v>
      </c>
      <c r="G7007" s="1725">
        <v>1</v>
      </c>
      <c r="H7007" s="1575">
        <v>2010</v>
      </c>
      <c r="I7007" s="1577">
        <v>137.245</v>
      </c>
      <c r="J7007" s="1575">
        <f t="shared" si="374"/>
        <v>100</v>
      </c>
      <c r="K7007" s="1577">
        <f t="shared" si="375"/>
        <v>0</v>
      </c>
      <c r="L7007" s="1575"/>
      <c r="M7007" s="1575"/>
      <c r="N7007" s="1578">
        <f t="shared" si="376"/>
        <v>0</v>
      </c>
      <c r="O7007" s="2124"/>
      <c r="P7007" s="2124"/>
      <c r="Q7007" s="2124">
        <f t="shared" si="377"/>
        <v>0</v>
      </c>
      <c r="R7007" s="2425"/>
    </row>
    <row r="7008" spans="3:18" ht="14.25" customHeight="1">
      <c r="C7008" s="1573">
        <v>307</v>
      </c>
      <c r="D7008" s="1969" t="s">
        <v>2919</v>
      </c>
      <c r="E7008" s="1574">
        <v>10</v>
      </c>
      <c r="F7008" s="1575" t="s">
        <v>508</v>
      </c>
      <c r="G7008" s="1725">
        <v>1</v>
      </c>
      <c r="H7008" s="1575">
        <v>2008</v>
      </c>
      <c r="I7008" s="1577">
        <v>139.691</v>
      </c>
      <c r="J7008" s="1575">
        <f t="shared" si="374"/>
        <v>100</v>
      </c>
      <c r="K7008" s="1577">
        <f t="shared" si="375"/>
        <v>0</v>
      </c>
      <c r="L7008" s="1575"/>
      <c r="M7008" s="1575"/>
      <c r="N7008" s="1578">
        <f t="shared" si="376"/>
        <v>0</v>
      </c>
      <c r="O7008" s="2124"/>
      <c r="P7008" s="2124"/>
      <c r="Q7008" s="2124">
        <f t="shared" si="377"/>
        <v>0</v>
      </c>
      <c r="R7008" s="2425"/>
    </row>
    <row r="7009" spans="3:18" ht="14.25" customHeight="1">
      <c r="C7009" s="1573">
        <v>308</v>
      </c>
      <c r="D7009" s="1969" t="s">
        <v>2402</v>
      </c>
      <c r="E7009" s="1574">
        <v>10</v>
      </c>
      <c r="F7009" s="1575" t="s">
        <v>508</v>
      </c>
      <c r="G7009" s="1725">
        <v>3</v>
      </c>
      <c r="H7009" s="1575">
        <v>2015</v>
      </c>
      <c r="I7009" s="1577">
        <v>420.56328000000002</v>
      </c>
      <c r="J7009" s="1575">
        <f t="shared" si="374"/>
        <v>100</v>
      </c>
      <c r="K7009" s="1577">
        <f t="shared" si="375"/>
        <v>0</v>
      </c>
      <c r="L7009" s="1575"/>
      <c r="M7009" s="1575"/>
      <c r="N7009" s="1578">
        <f t="shared" si="376"/>
        <v>0</v>
      </c>
      <c r="O7009" s="2124"/>
      <c r="P7009" s="2124"/>
      <c r="Q7009" s="2124">
        <f t="shared" si="377"/>
        <v>0</v>
      </c>
      <c r="R7009" s="2425"/>
    </row>
    <row r="7010" spans="3:18" ht="14.25" customHeight="1">
      <c r="C7010" s="1573">
        <v>309</v>
      </c>
      <c r="D7010" s="1969" t="s">
        <v>2919</v>
      </c>
      <c r="E7010" s="1574">
        <v>10</v>
      </c>
      <c r="F7010" s="1575" t="s">
        <v>508</v>
      </c>
      <c r="G7010" s="1725">
        <v>2</v>
      </c>
      <c r="H7010" s="1575">
        <v>2010</v>
      </c>
      <c r="I7010" s="1577">
        <v>284.12928000000005</v>
      </c>
      <c r="J7010" s="1575">
        <f t="shared" si="374"/>
        <v>100</v>
      </c>
      <c r="K7010" s="1577">
        <f t="shared" si="375"/>
        <v>0</v>
      </c>
      <c r="L7010" s="1575"/>
      <c r="M7010" s="1575"/>
      <c r="N7010" s="1578">
        <f t="shared" si="376"/>
        <v>0</v>
      </c>
      <c r="O7010" s="2124"/>
      <c r="P7010" s="2124"/>
      <c r="Q7010" s="2124">
        <f t="shared" si="377"/>
        <v>0</v>
      </c>
      <c r="R7010" s="2425"/>
    </row>
    <row r="7011" spans="3:18" ht="14.25" customHeight="1">
      <c r="C7011" s="1573">
        <v>310</v>
      </c>
      <c r="D7011" s="1969" t="s">
        <v>2902</v>
      </c>
      <c r="E7011" s="1574">
        <v>10</v>
      </c>
      <c r="F7011" s="1575" t="s">
        <v>508</v>
      </c>
      <c r="G7011" s="1725">
        <v>8</v>
      </c>
      <c r="H7011" s="1575">
        <v>2005</v>
      </c>
      <c r="I7011" s="1577">
        <v>1199.56088</v>
      </c>
      <c r="J7011" s="1575">
        <f t="shared" si="374"/>
        <v>100</v>
      </c>
      <c r="K7011" s="1577">
        <f t="shared" si="375"/>
        <v>0</v>
      </c>
      <c r="L7011" s="1575"/>
      <c r="M7011" s="1575"/>
      <c r="N7011" s="1578">
        <f t="shared" si="376"/>
        <v>0</v>
      </c>
      <c r="O7011" s="2124"/>
      <c r="P7011" s="2124"/>
      <c r="Q7011" s="2124">
        <f t="shared" si="377"/>
        <v>0</v>
      </c>
      <c r="R7011" s="2425"/>
    </row>
    <row r="7012" spans="3:18" ht="14.25" customHeight="1">
      <c r="C7012" s="1573">
        <v>311</v>
      </c>
      <c r="D7012" s="1969" t="s">
        <v>7687</v>
      </c>
      <c r="E7012" s="1574">
        <v>10</v>
      </c>
      <c r="F7012" s="1575" t="s">
        <v>508</v>
      </c>
      <c r="G7012" s="1725">
        <v>1</v>
      </c>
      <c r="H7012" s="1575">
        <v>2006</v>
      </c>
      <c r="I7012" s="1577">
        <v>162.96729000000002</v>
      </c>
      <c r="J7012" s="1575">
        <f t="shared" si="374"/>
        <v>100</v>
      </c>
      <c r="K7012" s="1577">
        <f t="shared" si="375"/>
        <v>0</v>
      </c>
      <c r="L7012" s="1575"/>
      <c r="M7012" s="1575"/>
      <c r="N7012" s="1578">
        <f t="shared" si="376"/>
        <v>0</v>
      </c>
      <c r="O7012" s="2124"/>
      <c r="P7012" s="2124"/>
      <c r="Q7012" s="2124">
        <f t="shared" si="377"/>
        <v>0</v>
      </c>
      <c r="R7012" s="2425"/>
    </row>
    <row r="7013" spans="3:18" ht="14.25" customHeight="1">
      <c r="C7013" s="1573">
        <v>312</v>
      </c>
      <c r="D7013" s="1969" t="s">
        <v>7688</v>
      </c>
      <c r="E7013" s="1574">
        <v>10</v>
      </c>
      <c r="F7013" s="1575" t="s">
        <v>508</v>
      </c>
      <c r="G7013" s="1725">
        <v>4</v>
      </c>
      <c r="H7013" s="1575">
        <v>2006</v>
      </c>
      <c r="I7013" s="1577">
        <v>688.44623999999999</v>
      </c>
      <c r="J7013" s="1575">
        <f t="shared" si="374"/>
        <v>100</v>
      </c>
      <c r="K7013" s="1577">
        <f t="shared" si="375"/>
        <v>0</v>
      </c>
      <c r="L7013" s="1575"/>
      <c r="M7013" s="1575"/>
      <c r="N7013" s="1578">
        <f t="shared" si="376"/>
        <v>0</v>
      </c>
      <c r="O7013" s="2124"/>
      <c r="P7013" s="2124"/>
      <c r="Q7013" s="2124">
        <f t="shared" si="377"/>
        <v>0</v>
      </c>
      <c r="R7013" s="2425"/>
    </row>
    <row r="7014" spans="3:18" ht="14.25" customHeight="1">
      <c r="C7014" s="1573">
        <v>313</v>
      </c>
      <c r="D7014" s="1969" t="s">
        <v>2155</v>
      </c>
      <c r="E7014" s="1574">
        <v>10</v>
      </c>
      <c r="F7014" s="1575" t="s">
        <v>508</v>
      </c>
      <c r="G7014" s="1725">
        <v>2</v>
      </c>
      <c r="H7014" s="1575">
        <v>2005</v>
      </c>
      <c r="I7014" s="1577">
        <v>356.58684000000005</v>
      </c>
      <c r="J7014" s="1575">
        <f t="shared" si="374"/>
        <v>100</v>
      </c>
      <c r="K7014" s="1577">
        <f t="shared" si="375"/>
        <v>0</v>
      </c>
      <c r="L7014" s="1575"/>
      <c r="M7014" s="1575"/>
      <c r="N7014" s="1578">
        <f t="shared" si="376"/>
        <v>0</v>
      </c>
      <c r="O7014" s="2124"/>
      <c r="P7014" s="2124"/>
      <c r="Q7014" s="2124">
        <f t="shared" si="377"/>
        <v>0</v>
      </c>
      <c r="R7014" s="2425"/>
    </row>
    <row r="7015" spans="3:18" ht="14.25" customHeight="1">
      <c r="C7015" s="1573">
        <v>314</v>
      </c>
      <c r="D7015" s="1969" t="s">
        <v>2948</v>
      </c>
      <c r="E7015" s="1574">
        <v>10</v>
      </c>
      <c r="F7015" s="1575" t="s">
        <v>508</v>
      </c>
      <c r="G7015" s="1725">
        <v>3</v>
      </c>
      <c r="H7015" s="1575">
        <v>2008</v>
      </c>
      <c r="I7015" s="1577">
        <v>644.25588000000005</v>
      </c>
      <c r="J7015" s="1575">
        <f t="shared" si="374"/>
        <v>100</v>
      </c>
      <c r="K7015" s="1577">
        <f t="shared" si="375"/>
        <v>0</v>
      </c>
      <c r="L7015" s="1575"/>
      <c r="M7015" s="1575"/>
      <c r="N7015" s="1578">
        <f t="shared" si="376"/>
        <v>0</v>
      </c>
      <c r="O7015" s="2124"/>
      <c r="P7015" s="2124"/>
      <c r="Q7015" s="2124">
        <f t="shared" si="377"/>
        <v>0</v>
      </c>
      <c r="R7015" s="2425"/>
    </row>
    <row r="7016" spans="3:18" ht="14.25" customHeight="1">
      <c r="C7016" s="1573">
        <v>315</v>
      </c>
      <c r="D7016" s="1969" t="s">
        <v>2133</v>
      </c>
      <c r="E7016" s="1574">
        <v>10</v>
      </c>
      <c r="F7016" s="1575" t="s">
        <v>508</v>
      </c>
      <c r="G7016" s="1725">
        <v>9</v>
      </c>
      <c r="H7016" s="1575">
        <v>2008</v>
      </c>
      <c r="I7016" s="1577">
        <v>1932.768</v>
      </c>
      <c r="J7016" s="1575">
        <f t="shared" si="374"/>
        <v>100</v>
      </c>
      <c r="K7016" s="1577">
        <f t="shared" si="375"/>
        <v>0</v>
      </c>
      <c r="L7016" s="1575"/>
      <c r="M7016" s="1575"/>
      <c r="N7016" s="1578">
        <f t="shared" si="376"/>
        <v>0</v>
      </c>
      <c r="O7016" s="2124"/>
      <c r="P7016" s="2124"/>
      <c r="Q7016" s="2124">
        <f t="shared" si="377"/>
        <v>0</v>
      </c>
      <c r="R7016" s="2425"/>
    </row>
    <row r="7017" spans="3:18" ht="14.25" customHeight="1">
      <c r="C7017" s="1573">
        <v>316</v>
      </c>
      <c r="D7017" s="1969" t="s">
        <v>2915</v>
      </c>
      <c r="E7017" s="1574">
        <v>10</v>
      </c>
      <c r="F7017" s="1575" t="s">
        <v>508</v>
      </c>
      <c r="G7017" s="1725">
        <v>1</v>
      </c>
      <c r="H7017" s="1575">
        <v>2008</v>
      </c>
      <c r="I7017" s="1577">
        <v>374.714</v>
      </c>
      <c r="J7017" s="1575">
        <f t="shared" si="374"/>
        <v>100</v>
      </c>
      <c r="K7017" s="1577">
        <f t="shared" si="375"/>
        <v>0</v>
      </c>
      <c r="L7017" s="1575"/>
      <c r="M7017" s="1575"/>
      <c r="N7017" s="1578">
        <f t="shared" si="376"/>
        <v>0</v>
      </c>
      <c r="O7017" s="2124"/>
      <c r="P7017" s="2124"/>
      <c r="Q7017" s="2124">
        <f t="shared" si="377"/>
        <v>0</v>
      </c>
      <c r="R7017" s="2425"/>
    </row>
    <row r="7018" spans="3:18" ht="14.25" customHeight="1">
      <c r="C7018" s="1573">
        <v>317</v>
      </c>
      <c r="D7018" s="1969" t="s">
        <v>7689</v>
      </c>
      <c r="E7018" s="1574">
        <v>10</v>
      </c>
      <c r="F7018" s="1575" t="s">
        <v>508</v>
      </c>
      <c r="G7018" s="1725">
        <v>27</v>
      </c>
      <c r="H7018" s="1575">
        <v>2024</v>
      </c>
      <c r="I7018" s="1577">
        <v>713.87486999999999</v>
      </c>
      <c r="J7018" s="1575">
        <f t="shared" si="374"/>
        <v>20</v>
      </c>
      <c r="K7018" s="1577">
        <f t="shared" si="375"/>
        <v>571.09989599999994</v>
      </c>
      <c r="L7018" s="1575"/>
      <c r="M7018" s="1575"/>
      <c r="N7018" s="1578">
        <f t="shared" si="376"/>
        <v>0</v>
      </c>
      <c r="O7018" s="2124"/>
      <c r="P7018" s="2124"/>
      <c r="Q7018" s="2124">
        <f t="shared" si="377"/>
        <v>0</v>
      </c>
      <c r="R7018" s="2425"/>
    </row>
    <row r="7019" spans="3:18" ht="14.25" customHeight="1">
      <c r="C7019" s="1573">
        <v>318</v>
      </c>
      <c r="D7019" s="1969" t="s">
        <v>7689</v>
      </c>
      <c r="E7019" s="1574">
        <v>10</v>
      </c>
      <c r="F7019" s="1575" t="s">
        <v>508</v>
      </c>
      <c r="G7019" s="1725">
        <v>45</v>
      </c>
      <c r="H7019" s="1575">
        <v>2024</v>
      </c>
      <c r="I7019" s="1577">
        <v>1189.5893999999998</v>
      </c>
      <c r="J7019" s="1575">
        <f t="shared" si="374"/>
        <v>20</v>
      </c>
      <c r="K7019" s="1577">
        <f t="shared" si="375"/>
        <v>951.67151999999987</v>
      </c>
      <c r="L7019" s="1575"/>
      <c r="M7019" s="1575"/>
      <c r="N7019" s="1578">
        <f t="shared" si="376"/>
        <v>0</v>
      </c>
      <c r="O7019" s="2124"/>
      <c r="P7019" s="2124"/>
      <c r="Q7019" s="2124">
        <f t="shared" si="377"/>
        <v>0</v>
      </c>
      <c r="R7019" s="2426"/>
    </row>
    <row r="7020" spans="3:18" ht="14.25" customHeight="1">
      <c r="C7020" s="1696">
        <v>1</v>
      </c>
      <c r="D7020" s="1966" t="s">
        <v>2916</v>
      </c>
      <c r="E7020" s="1697">
        <v>10</v>
      </c>
      <c r="F7020" s="1698" t="s">
        <v>508</v>
      </c>
      <c r="G7020" s="1757">
        <v>1</v>
      </c>
      <c r="H7020" s="1698">
        <v>1984</v>
      </c>
      <c r="I7020" s="1700">
        <v>26.462</v>
      </c>
      <c r="J7020" s="1698">
        <f t="shared" si="374"/>
        <v>100</v>
      </c>
      <c r="K7020" s="1700">
        <f t="shared" si="375"/>
        <v>0</v>
      </c>
      <c r="L7020" s="1698"/>
      <c r="M7020" s="1698"/>
      <c r="N7020" s="1701">
        <f t="shared" si="376"/>
        <v>0</v>
      </c>
      <c r="O7020" s="2122"/>
      <c r="P7020" s="2122"/>
      <c r="Q7020" s="2122">
        <f t="shared" si="377"/>
        <v>0</v>
      </c>
      <c r="R7020" s="2427" t="s">
        <v>8030</v>
      </c>
    </row>
    <row r="7021" spans="3:18" ht="14.25" customHeight="1">
      <c r="C7021" s="1696">
        <v>2</v>
      </c>
      <c r="D7021" s="1966" t="s">
        <v>2925</v>
      </c>
      <c r="E7021" s="1697">
        <v>10</v>
      </c>
      <c r="F7021" s="1698" t="s">
        <v>508</v>
      </c>
      <c r="G7021" s="1757">
        <v>1</v>
      </c>
      <c r="H7021" s="1698">
        <v>1984</v>
      </c>
      <c r="I7021" s="1700">
        <v>22.48</v>
      </c>
      <c r="J7021" s="1698">
        <f t="shared" si="374"/>
        <v>100</v>
      </c>
      <c r="K7021" s="1700">
        <f t="shared" si="375"/>
        <v>0</v>
      </c>
      <c r="L7021" s="1698"/>
      <c r="M7021" s="1698"/>
      <c r="N7021" s="1701">
        <f t="shared" si="376"/>
        <v>0</v>
      </c>
      <c r="O7021" s="2122"/>
      <c r="P7021" s="2122"/>
      <c r="Q7021" s="2122">
        <f t="shared" si="377"/>
        <v>0</v>
      </c>
      <c r="R7021" s="2428"/>
    </row>
    <row r="7022" spans="3:18" ht="14.25" customHeight="1">
      <c r="C7022" s="1696">
        <v>3</v>
      </c>
      <c r="D7022" s="1966" t="s">
        <v>5194</v>
      </c>
      <c r="E7022" s="1697">
        <v>10</v>
      </c>
      <c r="F7022" s="1698" t="s">
        <v>508</v>
      </c>
      <c r="G7022" s="1757">
        <v>1</v>
      </c>
      <c r="H7022" s="1698">
        <v>2002</v>
      </c>
      <c r="I7022" s="1700">
        <v>13.265000000000001</v>
      </c>
      <c r="J7022" s="1698">
        <f t="shared" si="374"/>
        <v>100</v>
      </c>
      <c r="K7022" s="1700">
        <f t="shared" si="375"/>
        <v>0</v>
      </c>
      <c r="L7022" s="1698"/>
      <c r="M7022" s="1698"/>
      <c r="N7022" s="1701">
        <f t="shared" si="376"/>
        <v>0</v>
      </c>
      <c r="O7022" s="2122"/>
      <c r="P7022" s="2122"/>
      <c r="Q7022" s="2122">
        <f t="shared" si="377"/>
        <v>0</v>
      </c>
      <c r="R7022" s="2428"/>
    </row>
    <row r="7023" spans="3:18" ht="14.25" customHeight="1">
      <c r="C7023" s="1696">
        <v>4</v>
      </c>
      <c r="D7023" s="1966" t="s">
        <v>5194</v>
      </c>
      <c r="E7023" s="1697">
        <v>10</v>
      </c>
      <c r="F7023" s="1698" t="s">
        <v>508</v>
      </c>
      <c r="G7023" s="1757">
        <v>1</v>
      </c>
      <c r="H7023" s="1698">
        <v>2002</v>
      </c>
      <c r="I7023" s="1700">
        <v>19.725000000000001</v>
      </c>
      <c r="J7023" s="1698">
        <f t="shared" si="374"/>
        <v>100</v>
      </c>
      <c r="K7023" s="1700">
        <f t="shared" si="375"/>
        <v>0</v>
      </c>
      <c r="L7023" s="1698"/>
      <c r="M7023" s="1698"/>
      <c r="N7023" s="1701">
        <f t="shared" si="376"/>
        <v>0</v>
      </c>
      <c r="O7023" s="2122"/>
      <c r="P7023" s="2122"/>
      <c r="Q7023" s="2122">
        <f t="shared" si="377"/>
        <v>0</v>
      </c>
      <c r="R7023" s="2428"/>
    </row>
    <row r="7024" spans="3:18" ht="14.25" customHeight="1">
      <c r="C7024" s="1696">
        <v>5</v>
      </c>
      <c r="D7024" s="1966" t="s">
        <v>5190</v>
      </c>
      <c r="E7024" s="1697">
        <v>10</v>
      </c>
      <c r="F7024" s="1698" t="s">
        <v>508</v>
      </c>
      <c r="G7024" s="1757">
        <v>1</v>
      </c>
      <c r="H7024" s="1698">
        <v>2002</v>
      </c>
      <c r="I7024" s="1700">
        <v>79.614000000000004</v>
      </c>
      <c r="J7024" s="1698">
        <f t="shared" si="374"/>
        <v>100</v>
      </c>
      <c r="K7024" s="1700">
        <f t="shared" si="375"/>
        <v>0</v>
      </c>
      <c r="L7024" s="1698"/>
      <c r="M7024" s="1698"/>
      <c r="N7024" s="1701">
        <f t="shared" si="376"/>
        <v>0</v>
      </c>
      <c r="O7024" s="2122"/>
      <c r="P7024" s="2122"/>
      <c r="Q7024" s="2122">
        <f t="shared" si="377"/>
        <v>0</v>
      </c>
      <c r="R7024" s="2428"/>
    </row>
    <row r="7025" spans="3:18" ht="14.25" customHeight="1">
      <c r="C7025" s="1696">
        <v>6</v>
      </c>
      <c r="D7025" s="1966" t="s">
        <v>2125</v>
      </c>
      <c r="E7025" s="1697">
        <v>10</v>
      </c>
      <c r="F7025" s="1698" t="s">
        <v>508</v>
      </c>
      <c r="G7025" s="1757">
        <v>1</v>
      </c>
      <c r="H7025" s="1698">
        <v>2002</v>
      </c>
      <c r="I7025" s="1700">
        <v>14.15</v>
      </c>
      <c r="J7025" s="1698">
        <f t="shared" si="374"/>
        <v>100</v>
      </c>
      <c r="K7025" s="1700">
        <f t="shared" si="375"/>
        <v>0</v>
      </c>
      <c r="L7025" s="1698"/>
      <c r="M7025" s="1698"/>
      <c r="N7025" s="1701">
        <f t="shared" si="376"/>
        <v>0</v>
      </c>
      <c r="O7025" s="2122"/>
      <c r="P7025" s="2122"/>
      <c r="Q7025" s="2122">
        <f t="shared" si="377"/>
        <v>0</v>
      </c>
      <c r="R7025" s="2428"/>
    </row>
    <row r="7026" spans="3:18" ht="14.25" customHeight="1">
      <c r="C7026" s="1696">
        <v>7</v>
      </c>
      <c r="D7026" s="1966" t="s">
        <v>2416</v>
      </c>
      <c r="E7026" s="1697">
        <v>10</v>
      </c>
      <c r="F7026" s="1698" t="s">
        <v>508</v>
      </c>
      <c r="G7026" s="1757">
        <v>1</v>
      </c>
      <c r="H7026" s="1698">
        <v>2002</v>
      </c>
      <c r="I7026" s="1700">
        <v>19.279</v>
      </c>
      <c r="J7026" s="1698">
        <f t="shared" si="374"/>
        <v>100</v>
      </c>
      <c r="K7026" s="1700">
        <f t="shared" si="375"/>
        <v>0</v>
      </c>
      <c r="L7026" s="1698"/>
      <c r="M7026" s="1698"/>
      <c r="N7026" s="1701">
        <f t="shared" si="376"/>
        <v>0</v>
      </c>
      <c r="O7026" s="2122"/>
      <c r="P7026" s="2122"/>
      <c r="Q7026" s="2122">
        <f t="shared" si="377"/>
        <v>0</v>
      </c>
      <c r="R7026" s="2428"/>
    </row>
    <row r="7027" spans="3:18" ht="14.25" customHeight="1">
      <c r="C7027" s="1696">
        <v>8</v>
      </c>
      <c r="D7027" s="1966" t="s">
        <v>2125</v>
      </c>
      <c r="E7027" s="1697">
        <v>10</v>
      </c>
      <c r="F7027" s="1698" t="s">
        <v>508</v>
      </c>
      <c r="G7027" s="1757">
        <v>1</v>
      </c>
      <c r="H7027" s="1698">
        <v>2002</v>
      </c>
      <c r="I7027" s="1700">
        <v>14.15</v>
      </c>
      <c r="J7027" s="1698">
        <f t="shared" si="374"/>
        <v>100</v>
      </c>
      <c r="K7027" s="1700">
        <f t="shared" si="375"/>
        <v>0</v>
      </c>
      <c r="L7027" s="1698"/>
      <c r="M7027" s="1698"/>
      <c r="N7027" s="1701">
        <f t="shared" si="376"/>
        <v>0</v>
      </c>
      <c r="O7027" s="2122"/>
      <c r="P7027" s="2122"/>
      <c r="Q7027" s="2122">
        <f t="shared" si="377"/>
        <v>0</v>
      </c>
      <c r="R7027" s="2428"/>
    </row>
    <row r="7028" spans="3:18" ht="14.25" customHeight="1">
      <c r="C7028" s="1696">
        <v>9</v>
      </c>
      <c r="D7028" s="1966" t="s">
        <v>5199</v>
      </c>
      <c r="E7028" s="1697">
        <v>10</v>
      </c>
      <c r="F7028" s="1698" t="s">
        <v>508</v>
      </c>
      <c r="G7028" s="1757">
        <v>1</v>
      </c>
      <c r="H7028" s="1698">
        <v>2002</v>
      </c>
      <c r="I7028" s="1700">
        <v>107.31619999999999</v>
      </c>
      <c r="J7028" s="1698">
        <f t="shared" si="374"/>
        <v>100</v>
      </c>
      <c r="K7028" s="1700">
        <f t="shared" si="375"/>
        <v>0</v>
      </c>
      <c r="L7028" s="1698"/>
      <c r="M7028" s="1698"/>
      <c r="N7028" s="1701">
        <f t="shared" si="376"/>
        <v>0</v>
      </c>
      <c r="O7028" s="2122"/>
      <c r="P7028" s="2122"/>
      <c r="Q7028" s="2122">
        <f t="shared" si="377"/>
        <v>0</v>
      </c>
      <c r="R7028" s="2428"/>
    </row>
    <row r="7029" spans="3:18" ht="14.25" customHeight="1">
      <c r="C7029" s="1696">
        <v>10</v>
      </c>
      <c r="D7029" s="1966" t="s">
        <v>5198</v>
      </c>
      <c r="E7029" s="1697">
        <v>10</v>
      </c>
      <c r="F7029" s="1698" t="s">
        <v>508</v>
      </c>
      <c r="G7029" s="1757">
        <v>1</v>
      </c>
      <c r="H7029" s="1698">
        <v>2002</v>
      </c>
      <c r="I7029" s="1700">
        <v>46.854800000000004</v>
      </c>
      <c r="J7029" s="1698">
        <f t="shared" si="374"/>
        <v>100</v>
      </c>
      <c r="K7029" s="1700">
        <f t="shared" si="375"/>
        <v>0</v>
      </c>
      <c r="L7029" s="1698"/>
      <c r="M7029" s="1698"/>
      <c r="N7029" s="1701">
        <f t="shared" si="376"/>
        <v>0</v>
      </c>
      <c r="O7029" s="2122"/>
      <c r="P7029" s="2122"/>
      <c r="Q7029" s="2122">
        <f t="shared" si="377"/>
        <v>0</v>
      </c>
      <c r="R7029" s="2428"/>
    </row>
    <row r="7030" spans="3:18" ht="14.25" customHeight="1">
      <c r="C7030" s="1696">
        <v>11</v>
      </c>
      <c r="D7030" s="1966" t="s">
        <v>5200</v>
      </c>
      <c r="E7030" s="1697">
        <v>10</v>
      </c>
      <c r="F7030" s="1698" t="s">
        <v>508</v>
      </c>
      <c r="G7030" s="1757">
        <v>1</v>
      </c>
      <c r="H7030" s="1698">
        <v>2002</v>
      </c>
      <c r="I7030" s="1700">
        <v>42.1083</v>
      </c>
      <c r="J7030" s="1698">
        <f t="shared" si="374"/>
        <v>100</v>
      </c>
      <c r="K7030" s="1700">
        <f t="shared" si="375"/>
        <v>0</v>
      </c>
      <c r="L7030" s="1698"/>
      <c r="M7030" s="1698"/>
      <c r="N7030" s="1701">
        <f t="shared" si="376"/>
        <v>0</v>
      </c>
      <c r="O7030" s="2122"/>
      <c r="P7030" s="2122"/>
      <c r="Q7030" s="2122">
        <f t="shared" si="377"/>
        <v>0</v>
      </c>
      <c r="R7030" s="2428"/>
    </row>
    <row r="7031" spans="3:18" ht="14.25" customHeight="1">
      <c r="C7031" s="1696">
        <v>12</v>
      </c>
      <c r="D7031" s="1966" t="s">
        <v>2944</v>
      </c>
      <c r="E7031" s="1697">
        <v>10</v>
      </c>
      <c r="F7031" s="1698" t="s">
        <v>508</v>
      </c>
      <c r="G7031" s="1757">
        <v>1</v>
      </c>
      <c r="H7031" s="1698">
        <v>2002</v>
      </c>
      <c r="I7031" s="1700">
        <v>100.6033</v>
      </c>
      <c r="J7031" s="1698">
        <f t="shared" si="374"/>
        <v>100</v>
      </c>
      <c r="K7031" s="1700">
        <f t="shared" si="375"/>
        <v>0</v>
      </c>
      <c r="L7031" s="1698"/>
      <c r="M7031" s="1698"/>
      <c r="N7031" s="1701">
        <f t="shared" si="376"/>
        <v>0</v>
      </c>
      <c r="O7031" s="2122"/>
      <c r="P7031" s="2122"/>
      <c r="Q7031" s="2122">
        <f t="shared" si="377"/>
        <v>0</v>
      </c>
      <c r="R7031" s="2428"/>
    </row>
    <row r="7032" spans="3:18" ht="14.25" customHeight="1">
      <c r="C7032" s="1696">
        <v>13</v>
      </c>
      <c r="D7032" s="1966" t="s">
        <v>5197</v>
      </c>
      <c r="E7032" s="1697">
        <v>10</v>
      </c>
      <c r="F7032" s="1698" t="s">
        <v>508</v>
      </c>
      <c r="G7032" s="1757">
        <v>1</v>
      </c>
      <c r="H7032" s="1698">
        <v>2002</v>
      </c>
      <c r="I7032" s="1700">
        <v>133.32589999999999</v>
      </c>
      <c r="J7032" s="1698">
        <f t="shared" si="374"/>
        <v>100</v>
      </c>
      <c r="K7032" s="1700">
        <f t="shared" si="375"/>
        <v>0</v>
      </c>
      <c r="L7032" s="1698"/>
      <c r="M7032" s="1698"/>
      <c r="N7032" s="1701">
        <f t="shared" si="376"/>
        <v>0</v>
      </c>
      <c r="O7032" s="2122"/>
      <c r="P7032" s="2122"/>
      <c r="Q7032" s="2122">
        <f t="shared" si="377"/>
        <v>0</v>
      </c>
      <c r="R7032" s="2428"/>
    </row>
    <row r="7033" spans="3:18" ht="14.25" customHeight="1">
      <c r="C7033" s="1696">
        <v>14</v>
      </c>
      <c r="D7033" s="1966" t="s">
        <v>2692</v>
      </c>
      <c r="E7033" s="1697">
        <v>10</v>
      </c>
      <c r="F7033" s="1698" t="s">
        <v>508</v>
      </c>
      <c r="G7033" s="1757">
        <v>6</v>
      </c>
      <c r="H7033" s="1698">
        <v>2003</v>
      </c>
      <c r="I7033" s="1700">
        <v>282</v>
      </c>
      <c r="J7033" s="1698">
        <f t="shared" si="374"/>
        <v>100</v>
      </c>
      <c r="K7033" s="1700">
        <f t="shared" si="375"/>
        <v>0</v>
      </c>
      <c r="L7033" s="1698"/>
      <c r="M7033" s="1698"/>
      <c r="N7033" s="1701">
        <f t="shared" si="376"/>
        <v>0</v>
      </c>
      <c r="O7033" s="2122"/>
      <c r="P7033" s="2122"/>
      <c r="Q7033" s="2122">
        <f t="shared" si="377"/>
        <v>0</v>
      </c>
      <c r="R7033" s="2428"/>
    </row>
    <row r="7034" spans="3:18" ht="14.25" customHeight="1">
      <c r="C7034" s="1696">
        <v>15</v>
      </c>
      <c r="D7034" s="1966" t="s">
        <v>2700</v>
      </c>
      <c r="E7034" s="1697">
        <v>10</v>
      </c>
      <c r="F7034" s="1698" t="s">
        <v>508</v>
      </c>
      <c r="G7034" s="1757">
        <v>6</v>
      </c>
      <c r="H7034" s="1698">
        <v>2003</v>
      </c>
      <c r="I7034" s="1700">
        <v>651</v>
      </c>
      <c r="J7034" s="1698">
        <f t="shared" si="374"/>
        <v>100</v>
      </c>
      <c r="K7034" s="1700">
        <f t="shared" si="375"/>
        <v>0</v>
      </c>
      <c r="L7034" s="1698"/>
      <c r="M7034" s="1698"/>
      <c r="N7034" s="1701">
        <f t="shared" si="376"/>
        <v>0</v>
      </c>
      <c r="O7034" s="2122"/>
      <c r="P7034" s="2122"/>
      <c r="Q7034" s="2122">
        <f t="shared" si="377"/>
        <v>0</v>
      </c>
      <c r="R7034" s="2428"/>
    </row>
    <row r="7035" spans="3:18" ht="14.25" customHeight="1">
      <c r="C7035" s="1696">
        <v>16</v>
      </c>
      <c r="D7035" s="1966" t="s">
        <v>5192</v>
      </c>
      <c r="E7035" s="1697">
        <v>10</v>
      </c>
      <c r="F7035" s="1698" t="s">
        <v>508</v>
      </c>
      <c r="G7035" s="1757">
        <v>6</v>
      </c>
      <c r="H7035" s="1698">
        <v>2003</v>
      </c>
      <c r="I7035" s="1700">
        <v>386.4</v>
      </c>
      <c r="J7035" s="1698">
        <f t="shared" si="374"/>
        <v>100</v>
      </c>
      <c r="K7035" s="1700">
        <f t="shared" si="375"/>
        <v>0</v>
      </c>
      <c r="L7035" s="1698"/>
      <c r="M7035" s="1698"/>
      <c r="N7035" s="1701">
        <f t="shared" si="376"/>
        <v>0</v>
      </c>
      <c r="O7035" s="2122"/>
      <c r="P7035" s="2122"/>
      <c r="Q7035" s="2122">
        <f t="shared" si="377"/>
        <v>0</v>
      </c>
      <c r="R7035" s="2428"/>
    </row>
    <row r="7036" spans="3:18" ht="14.25" customHeight="1">
      <c r="C7036" s="1696">
        <v>17</v>
      </c>
      <c r="D7036" s="1966" t="s">
        <v>2155</v>
      </c>
      <c r="E7036" s="1697">
        <v>10</v>
      </c>
      <c r="F7036" s="1698" t="s">
        <v>508</v>
      </c>
      <c r="G7036" s="1757">
        <v>11</v>
      </c>
      <c r="H7036" s="1698">
        <v>2003</v>
      </c>
      <c r="I7036" s="1700">
        <v>1287</v>
      </c>
      <c r="J7036" s="1698">
        <f t="shared" si="374"/>
        <v>100</v>
      </c>
      <c r="K7036" s="1700">
        <f t="shared" si="375"/>
        <v>0</v>
      </c>
      <c r="L7036" s="1698"/>
      <c r="M7036" s="1698"/>
      <c r="N7036" s="1701">
        <f t="shared" si="376"/>
        <v>0</v>
      </c>
      <c r="O7036" s="2122"/>
      <c r="P7036" s="2122"/>
      <c r="Q7036" s="2122">
        <f t="shared" si="377"/>
        <v>0</v>
      </c>
      <c r="R7036" s="2428"/>
    </row>
    <row r="7037" spans="3:18" ht="14.25" customHeight="1">
      <c r="C7037" s="1696">
        <v>18</v>
      </c>
      <c r="D7037" s="1966" t="s">
        <v>5193</v>
      </c>
      <c r="E7037" s="1697">
        <v>10</v>
      </c>
      <c r="F7037" s="1698" t="s">
        <v>508</v>
      </c>
      <c r="G7037" s="1757">
        <v>18</v>
      </c>
      <c r="H7037" s="1698">
        <v>2003</v>
      </c>
      <c r="I7037" s="1700">
        <v>1737</v>
      </c>
      <c r="J7037" s="1698">
        <f t="shared" si="374"/>
        <v>100</v>
      </c>
      <c r="K7037" s="1700">
        <f t="shared" si="375"/>
        <v>0</v>
      </c>
      <c r="L7037" s="1698"/>
      <c r="M7037" s="1698"/>
      <c r="N7037" s="1701">
        <f t="shared" si="376"/>
        <v>0</v>
      </c>
      <c r="O7037" s="2122"/>
      <c r="P7037" s="2122"/>
      <c r="Q7037" s="2122">
        <f t="shared" si="377"/>
        <v>0</v>
      </c>
      <c r="R7037" s="2428"/>
    </row>
    <row r="7038" spans="3:18" ht="14.25" customHeight="1">
      <c r="C7038" s="1696">
        <v>19</v>
      </c>
      <c r="D7038" s="1966" t="s">
        <v>2223</v>
      </c>
      <c r="E7038" s="1697">
        <v>10</v>
      </c>
      <c r="F7038" s="1698" t="s">
        <v>508</v>
      </c>
      <c r="G7038" s="1757">
        <v>24</v>
      </c>
      <c r="H7038" s="1698">
        <v>2003</v>
      </c>
      <c r="I7038" s="1700">
        <v>1192.8</v>
      </c>
      <c r="J7038" s="1698">
        <f t="shared" si="374"/>
        <v>100</v>
      </c>
      <c r="K7038" s="1700">
        <f t="shared" si="375"/>
        <v>0</v>
      </c>
      <c r="L7038" s="1698"/>
      <c r="M7038" s="1698"/>
      <c r="N7038" s="1701">
        <f t="shared" si="376"/>
        <v>0</v>
      </c>
      <c r="O7038" s="2122"/>
      <c r="P7038" s="2122"/>
      <c r="Q7038" s="2122">
        <f t="shared" si="377"/>
        <v>0</v>
      </c>
      <c r="R7038" s="2428"/>
    </row>
    <row r="7039" spans="3:18" ht="14.25" customHeight="1">
      <c r="C7039" s="1696">
        <v>20</v>
      </c>
      <c r="D7039" s="1966" t="s">
        <v>2939</v>
      </c>
      <c r="E7039" s="1697">
        <v>10</v>
      </c>
      <c r="F7039" s="1698" t="s">
        <v>508</v>
      </c>
      <c r="G7039" s="1757">
        <v>1</v>
      </c>
      <c r="H7039" s="1698">
        <v>2003</v>
      </c>
      <c r="I7039" s="1700">
        <v>117</v>
      </c>
      <c r="J7039" s="1698">
        <f t="shared" si="374"/>
        <v>100</v>
      </c>
      <c r="K7039" s="1700">
        <f t="shared" si="375"/>
        <v>0</v>
      </c>
      <c r="L7039" s="1698"/>
      <c r="M7039" s="1698"/>
      <c r="N7039" s="1701">
        <f t="shared" si="376"/>
        <v>0</v>
      </c>
      <c r="O7039" s="2122"/>
      <c r="P7039" s="2122"/>
      <c r="Q7039" s="2122">
        <f t="shared" si="377"/>
        <v>0</v>
      </c>
      <c r="R7039" s="2428"/>
    </row>
    <row r="7040" spans="3:18" ht="14.25" customHeight="1">
      <c r="C7040" s="1696">
        <v>21</v>
      </c>
      <c r="D7040" s="1966" t="s">
        <v>2931</v>
      </c>
      <c r="E7040" s="1697">
        <v>10</v>
      </c>
      <c r="F7040" s="1698" t="s">
        <v>508</v>
      </c>
      <c r="G7040" s="1757">
        <v>1</v>
      </c>
      <c r="H7040" s="1698">
        <v>2003</v>
      </c>
      <c r="I7040" s="1700">
        <v>117</v>
      </c>
      <c r="J7040" s="1698">
        <f t="shared" si="374"/>
        <v>100</v>
      </c>
      <c r="K7040" s="1700">
        <f t="shared" si="375"/>
        <v>0</v>
      </c>
      <c r="L7040" s="1698"/>
      <c r="M7040" s="1698"/>
      <c r="N7040" s="1701">
        <f t="shared" si="376"/>
        <v>0</v>
      </c>
      <c r="O7040" s="2122"/>
      <c r="P7040" s="2122"/>
      <c r="Q7040" s="2122">
        <f t="shared" si="377"/>
        <v>0</v>
      </c>
      <c r="R7040" s="2428"/>
    </row>
    <row r="7041" spans="3:18" ht="14.25" customHeight="1">
      <c r="C7041" s="1696">
        <v>22</v>
      </c>
      <c r="D7041" s="1966" t="s">
        <v>2956</v>
      </c>
      <c r="E7041" s="1697">
        <v>10</v>
      </c>
      <c r="F7041" s="1698" t="s">
        <v>508</v>
      </c>
      <c r="G7041" s="1757">
        <v>15</v>
      </c>
      <c r="H7041" s="1698">
        <v>2003</v>
      </c>
      <c r="I7041" s="1700">
        <v>1758</v>
      </c>
      <c r="J7041" s="1698">
        <f t="shared" si="374"/>
        <v>100</v>
      </c>
      <c r="K7041" s="1700">
        <f t="shared" si="375"/>
        <v>0</v>
      </c>
      <c r="L7041" s="1698"/>
      <c r="M7041" s="1698"/>
      <c r="N7041" s="1701">
        <f t="shared" si="376"/>
        <v>0</v>
      </c>
      <c r="O7041" s="2122"/>
      <c r="P7041" s="2122"/>
      <c r="Q7041" s="2122">
        <f t="shared" si="377"/>
        <v>0</v>
      </c>
      <c r="R7041" s="2428"/>
    </row>
    <row r="7042" spans="3:18" ht="14.25" customHeight="1">
      <c r="C7042" s="1696">
        <v>23</v>
      </c>
      <c r="D7042" s="1966" t="s">
        <v>5196</v>
      </c>
      <c r="E7042" s="1697">
        <v>10</v>
      </c>
      <c r="F7042" s="1698" t="s">
        <v>508</v>
      </c>
      <c r="G7042" s="1757">
        <v>25</v>
      </c>
      <c r="H7042" s="1698">
        <v>2003</v>
      </c>
      <c r="I7042" s="1700">
        <v>1100</v>
      </c>
      <c r="J7042" s="1698">
        <f t="shared" si="374"/>
        <v>100</v>
      </c>
      <c r="K7042" s="1700">
        <f t="shared" si="375"/>
        <v>0</v>
      </c>
      <c r="L7042" s="1698"/>
      <c r="M7042" s="1698"/>
      <c r="N7042" s="1701">
        <f t="shared" si="376"/>
        <v>0</v>
      </c>
      <c r="O7042" s="2122"/>
      <c r="P7042" s="2122"/>
      <c r="Q7042" s="2122">
        <f t="shared" si="377"/>
        <v>0</v>
      </c>
      <c r="R7042" s="2428"/>
    </row>
    <row r="7043" spans="3:18" ht="14.25" customHeight="1">
      <c r="C7043" s="1696">
        <v>24</v>
      </c>
      <c r="D7043" s="1966" t="s">
        <v>2130</v>
      </c>
      <c r="E7043" s="1697">
        <v>10</v>
      </c>
      <c r="F7043" s="1698" t="s">
        <v>508</v>
      </c>
      <c r="G7043" s="1757">
        <v>1</v>
      </c>
      <c r="H7043" s="1698">
        <v>2003</v>
      </c>
      <c r="I7043" s="1700">
        <v>252.8</v>
      </c>
      <c r="J7043" s="1698">
        <f t="shared" si="374"/>
        <v>100</v>
      </c>
      <c r="K7043" s="1700">
        <f t="shared" si="375"/>
        <v>0</v>
      </c>
      <c r="L7043" s="1698"/>
      <c r="M7043" s="1698"/>
      <c r="N7043" s="1701">
        <f t="shared" si="376"/>
        <v>0</v>
      </c>
      <c r="O7043" s="2122"/>
      <c r="P7043" s="2122"/>
      <c r="Q7043" s="2122">
        <f t="shared" si="377"/>
        <v>0</v>
      </c>
      <c r="R7043" s="2428"/>
    </row>
    <row r="7044" spans="3:18" ht="14.25" customHeight="1">
      <c r="C7044" s="1696">
        <v>25</v>
      </c>
      <c r="D7044" s="1966" t="s">
        <v>2130</v>
      </c>
      <c r="E7044" s="1697">
        <v>10</v>
      </c>
      <c r="F7044" s="1698" t="s">
        <v>508</v>
      </c>
      <c r="G7044" s="1757">
        <v>1</v>
      </c>
      <c r="H7044" s="1698">
        <v>2003</v>
      </c>
      <c r="I7044" s="1700">
        <v>252.8</v>
      </c>
      <c r="J7044" s="1698">
        <f t="shared" si="374"/>
        <v>100</v>
      </c>
      <c r="K7044" s="1700">
        <f t="shared" si="375"/>
        <v>0</v>
      </c>
      <c r="L7044" s="1698"/>
      <c r="M7044" s="1698"/>
      <c r="N7044" s="1701">
        <f t="shared" si="376"/>
        <v>0</v>
      </c>
      <c r="O7044" s="2122"/>
      <c r="P7044" s="2122"/>
      <c r="Q7044" s="2122">
        <f t="shared" si="377"/>
        <v>0</v>
      </c>
      <c r="R7044" s="2428"/>
    </row>
    <row r="7045" spans="3:18" ht="14.25" customHeight="1">
      <c r="C7045" s="1696">
        <v>26</v>
      </c>
      <c r="D7045" s="1966" t="s">
        <v>2122</v>
      </c>
      <c r="E7045" s="1697">
        <v>10</v>
      </c>
      <c r="F7045" s="1698" t="s">
        <v>508</v>
      </c>
      <c r="G7045" s="1757">
        <v>1</v>
      </c>
      <c r="H7045" s="1698">
        <v>2003</v>
      </c>
      <c r="I7045" s="1700">
        <v>417.69200000000001</v>
      </c>
      <c r="J7045" s="1698">
        <f t="shared" si="374"/>
        <v>100</v>
      </c>
      <c r="K7045" s="1700">
        <f t="shared" si="375"/>
        <v>0</v>
      </c>
      <c r="L7045" s="1698"/>
      <c r="M7045" s="1698"/>
      <c r="N7045" s="1701">
        <f t="shared" si="376"/>
        <v>0</v>
      </c>
      <c r="O7045" s="2122"/>
      <c r="P7045" s="2122"/>
      <c r="Q7045" s="2122">
        <f t="shared" si="377"/>
        <v>0</v>
      </c>
      <c r="R7045" s="2428"/>
    </row>
    <row r="7046" spans="3:18" ht="14.25" customHeight="1">
      <c r="C7046" s="1696">
        <v>27</v>
      </c>
      <c r="D7046" s="1966" t="s">
        <v>5195</v>
      </c>
      <c r="E7046" s="1697">
        <v>10</v>
      </c>
      <c r="F7046" s="1698" t="s">
        <v>508</v>
      </c>
      <c r="G7046" s="1757">
        <v>5</v>
      </c>
      <c r="H7046" s="1698">
        <v>2003</v>
      </c>
      <c r="I7046" s="1700">
        <v>424.5</v>
      </c>
      <c r="J7046" s="1698">
        <f t="shared" si="374"/>
        <v>100</v>
      </c>
      <c r="K7046" s="1700">
        <f t="shared" si="375"/>
        <v>0</v>
      </c>
      <c r="L7046" s="1698"/>
      <c r="M7046" s="1698"/>
      <c r="N7046" s="1701">
        <f t="shared" si="376"/>
        <v>0</v>
      </c>
      <c r="O7046" s="2122"/>
      <c r="P7046" s="2122"/>
      <c r="Q7046" s="2122">
        <f t="shared" si="377"/>
        <v>0</v>
      </c>
      <c r="R7046" s="2428"/>
    </row>
    <row r="7047" spans="3:18" ht="14.25" customHeight="1">
      <c r="C7047" s="1696">
        <v>28</v>
      </c>
      <c r="D7047" s="1966" t="s">
        <v>6468</v>
      </c>
      <c r="E7047" s="1697">
        <v>10</v>
      </c>
      <c r="F7047" s="1698" t="s">
        <v>508</v>
      </c>
      <c r="G7047" s="1757">
        <v>47</v>
      </c>
      <c r="H7047" s="1698">
        <v>2005</v>
      </c>
      <c r="I7047" s="1700">
        <v>7035.0540000000001</v>
      </c>
      <c r="J7047" s="1698">
        <f t="shared" si="374"/>
        <v>100</v>
      </c>
      <c r="K7047" s="1700">
        <f t="shared" si="375"/>
        <v>0</v>
      </c>
      <c r="L7047" s="1698"/>
      <c r="M7047" s="1698"/>
      <c r="N7047" s="1701">
        <f t="shared" si="376"/>
        <v>0</v>
      </c>
      <c r="O7047" s="2122"/>
      <c r="P7047" s="2122"/>
      <c r="Q7047" s="2122">
        <f t="shared" si="377"/>
        <v>0</v>
      </c>
      <c r="R7047" s="2428"/>
    </row>
    <row r="7048" spans="3:18" ht="14.25" customHeight="1">
      <c r="C7048" s="1696">
        <v>29</v>
      </c>
      <c r="D7048" s="1966" t="s">
        <v>6469</v>
      </c>
      <c r="E7048" s="1697">
        <v>10</v>
      </c>
      <c r="F7048" s="1698" t="s">
        <v>508</v>
      </c>
      <c r="G7048" s="1757">
        <v>6</v>
      </c>
      <c r="H7048" s="1698">
        <v>2005</v>
      </c>
      <c r="I7048" s="1700">
        <v>1172.298</v>
      </c>
      <c r="J7048" s="1698">
        <f t="shared" si="374"/>
        <v>100</v>
      </c>
      <c r="K7048" s="1700">
        <f t="shared" si="375"/>
        <v>0</v>
      </c>
      <c r="L7048" s="1698"/>
      <c r="M7048" s="1698"/>
      <c r="N7048" s="1701">
        <f t="shared" si="376"/>
        <v>0</v>
      </c>
      <c r="O7048" s="2122"/>
      <c r="P7048" s="2122"/>
      <c r="Q7048" s="2122">
        <f t="shared" si="377"/>
        <v>0</v>
      </c>
      <c r="R7048" s="2428"/>
    </row>
    <row r="7049" spans="3:18" ht="14.25" customHeight="1">
      <c r="C7049" s="1696">
        <v>30</v>
      </c>
      <c r="D7049" s="1966" t="s">
        <v>6470</v>
      </c>
      <c r="E7049" s="1697">
        <v>10</v>
      </c>
      <c r="F7049" s="1698" t="s">
        <v>508</v>
      </c>
      <c r="G7049" s="1757">
        <v>16</v>
      </c>
      <c r="H7049" s="1698">
        <v>2005</v>
      </c>
      <c r="I7049" s="1700">
        <v>4463.7120000000004</v>
      </c>
      <c r="J7049" s="1698">
        <f t="shared" si="374"/>
        <v>100</v>
      </c>
      <c r="K7049" s="1700">
        <f t="shared" si="375"/>
        <v>0</v>
      </c>
      <c r="L7049" s="1698"/>
      <c r="M7049" s="1698"/>
      <c r="N7049" s="1701">
        <f t="shared" si="376"/>
        <v>0</v>
      </c>
      <c r="O7049" s="2122"/>
      <c r="P7049" s="2122"/>
      <c r="Q7049" s="2122">
        <f t="shared" si="377"/>
        <v>0</v>
      </c>
      <c r="R7049" s="2428"/>
    </row>
    <row r="7050" spans="3:18" ht="14.25" customHeight="1">
      <c r="C7050" s="1696">
        <v>31</v>
      </c>
      <c r="D7050" s="1966" t="s">
        <v>2155</v>
      </c>
      <c r="E7050" s="1697">
        <v>10</v>
      </c>
      <c r="F7050" s="1698" t="s">
        <v>508</v>
      </c>
      <c r="G7050" s="1757">
        <v>7</v>
      </c>
      <c r="H7050" s="1698">
        <v>2005</v>
      </c>
      <c r="I7050" s="1700">
        <v>1248.05394</v>
      </c>
      <c r="J7050" s="1698">
        <f t="shared" si="374"/>
        <v>100</v>
      </c>
      <c r="K7050" s="1700">
        <f t="shared" si="375"/>
        <v>0</v>
      </c>
      <c r="L7050" s="1698"/>
      <c r="M7050" s="1698"/>
      <c r="N7050" s="1701">
        <f t="shared" si="376"/>
        <v>0</v>
      </c>
      <c r="O7050" s="2122"/>
      <c r="P7050" s="2122"/>
      <c r="Q7050" s="2122">
        <f t="shared" si="377"/>
        <v>0</v>
      </c>
      <c r="R7050" s="2428"/>
    </row>
    <row r="7051" spans="3:18" ht="14.25" customHeight="1">
      <c r="C7051" s="1696">
        <v>32</v>
      </c>
      <c r="D7051" s="1966" t="s">
        <v>2436</v>
      </c>
      <c r="E7051" s="1697">
        <v>10</v>
      </c>
      <c r="F7051" s="1698" t="s">
        <v>508</v>
      </c>
      <c r="G7051" s="1757">
        <v>1</v>
      </c>
      <c r="H7051" s="1698">
        <v>2005</v>
      </c>
      <c r="I7051" s="1700">
        <v>55.989789999999999</v>
      </c>
      <c r="J7051" s="1698">
        <f t="shared" si="374"/>
        <v>100</v>
      </c>
      <c r="K7051" s="1700">
        <f t="shared" si="375"/>
        <v>0</v>
      </c>
      <c r="L7051" s="1698"/>
      <c r="M7051" s="1698"/>
      <c r="N7051" s="1701">
        <f t="shared" si="376"/>
        <v>0</v>
      </c>
      <c r="O7051" s="2122"/>
      <c r="P7051" s="2122"/>
      <c r="Q7051" s="2122">
        <f t="shared" si="377"/>
        <v>0</v>
      </c>
      <c r="R7051" s="2428"/>
    </row>
    <row r="7052" spans="3:18" ht="14.25" customHeight="1">
      <c r="C7052" s="1696">
        <v>33</v>
      </c>
      <c r="D7052" s="1966" t="s">
        <v>2113</v>
      </c>
      <c r="E7052" s="1697">
        <v>10</v>
      </c>
      <c r="F7052" s="1698" t="s">
        <v>508</v>
      </c>
      <c r="G7052" s="1757">
        <v>4</v>
      </c>
      <c r="H7052" s="1698">
        <v>2005</v>
      </c>
      <c r="I7052" s="1700">
        <v>482.76736</v>
      </c>
      <c r="J7052" s="1698">
        <f t="shared" si="374"/>
        <v>100</v>
      </c>
      <c r="K7052" s="1700">
        <f t="shared" si="375"/>
        <v>0</v>
      </c>
      <c r="L7052" s="1698"/>
      <c r="M7052" s="1698"/>
      <c r="N7052" s="1701">
        <f t="shared" si="376"/>
        <v>0</v>
      </c>
      <c r="O7052" s="2122"/>
      <c r="P7052" s="2122"/>
      <c r="Q7052" s="2122">
        <f t="shared" si="377"/>
        <v>0</v>
      </c>
      <c r="R7052" s="2428"/>
    </row>
    <row r="7053" spans="3:18" ht="14.25" customHeight="1">
      <c r="C7053" s="1696">
        <v>34</v>
      </c>
      <c r="D7053" s="1966" t="s">
        <v>2436</v>
      </c>
      <c r="E7053" s="1697">
        <v>10</v>
      </c>
      <c r="F7053" s="1698" t="s">
        <v>508</v>
      </c>
      <c r="G7053" s="1757">
        <v>3</v>
      </c>
      <c r="H7053" s="1698">
        <v>2005</v>
      </c>
      <c r="I7053" s="1700">
        <v>167.96937</v>
      </c>
      <c r="J7053" s="1698">
        <f t="shared" ref="J7053:J7116" si="378">IF(($J$14-H7053)*J$4380&gt;100,100,($J$14-H7053)*J$4380)</f>
        <v>100</v>
      </c>
      <c r="K7053" s="1700">
        <f t="shared" ref="K7053:K7116" si="379">IF(J7053=100,0,I7053-I7053*J7053%)</f>
        <v>0</v>
      </c>
      <c r="L7053" s="1698"/>
      <c r="M7053" s="1698"/>
      <c r="N7053" s="1701">
        <f t="shared" ref="N7053:N7116" si="380">+L7053*M7053</f>
        <v>0</v>
      </c>
      <c r="O7053" s="2122"/>
      <c r="P7053" s="2122"/>
      <c r="Q7053" s="2122">
        <f t="shared" ref="Q7053:Q7116" si="381">+O7053*P7053</f>
        <v>0</v>
      </c>
      <c r="R7053" s="2428"/>
    </row>
    <row r="7054" spans="3:18" ht="14.25" customHeight="1">
      <c r="C7054" s="1696">
        <v>35</v>
      </c>
      <c r="D7054" s="1966" t="s">
        <v>6471</v>
      </c>
      <c r="E7054" s="1697">
        <v>10</v>
      </c>
      <c r="F7054" s="1698" t="s">
        <v>508</v>
      </c>
      <c r="G7054" s="1757">
        <v>4</v>
      </c>
      <c r="H7054" s="1698">
        <v>2005</v>
      </c>
      <c r="I7054" s="1700">
        <v>223.95916</v>
      </c>
      <c r="J7054" s="1698">
        <f t="shared" si="378"/>
        <v>100</v>
      </c>
      <c r="K7054" s="1700">
        <f t="shared" si="379"/>
        <v>0</v>
      </c>
      <c r="L7054" s="1698"/>
      <c r="M7054" s="1698"/>
      <c r="N7054" s="1701">
        <f t="shared" si="380"/>
        <v>0</v>
      </c>
      <c r="O7054" s="2122"/>
      <c r="P7054" s="2122"/>
      <c r="Q7054" s="2122">
        <f t="shared" si="381"/>
        <v>0</v>
      </c>
      <c r="R7054" s="2428"/>
    </row>
    <row r="7055" spans="3:18" ht="14.25" customHeight="1">
      <c r="C7055" s="1696">
        <v>36</v>
      </c>
      <c r="D7055" s="1966" t="s">
        <v>6472</v>
      </c>
      <c r="E7055" s="1697">
        <v>10</v>
      </c>
      <c r="F7055" s="1698" t="s">
        <v>508</v>
      </c>
      <c r="G7055" s="1757">
        <v>18</v>
      </c>
      <c r="H7055" s="1698">
        <v>2005</v>
      </c>
      <c r="I7055" s="1700">
        <v>934.27343999999982</v>
      </c>
      <c r="J7055" s="1698">
        <f t="shared" si="378"/>
        <v>100</v>
      </c>
      <c r="K7055" s="1700">
        <f t="shared" si="379"/>
        <v>0</v>
      </c>
      <c r="L7055" s="1698"/>
      <c r="M7055" s="1698"/>
      <c r="N7055" s="1701">
        <f t="shared" si="380"/>
        <v>0</v>
      </c>
      <c r="O7055" s="2122"/>
      <c r="P7055" s="2122"/>
      <c r="Q7055" s="2122">
        <f t="shared" si="381"/>
        <v>0</v>
      </c>
      <c r="R7055" s="2428"/>
    </row>
    <row r="7056" spans="3:18" ht="14.25" customHeight="1">
      <c r="C7056" s="1696">
        <v>37</v>
      </c>
      <c r="D7056" s="1966" t="s">
        <v>2223</v>
      </c>
      <c r="E7056" s="1697">
        <v>10</v>
      </c>
      <c r="F7056" s="1698" t="s">
        <v>508</v>
      </c>
      <c r="G7056" s="1757">
        <v>22</v>
      </c>
      <c r="H7056" s="1698">
        <v>2005</v>
      </c>
      <c r="I7056" s="1700">
        <v>1133.52558</v>
      </c>
      <c r="J7056" s="1698">
        <f t="shared" si="378"/>
        <v>100</v>
      </c>
      <c r="K7056" s="1700">
        <f t="shared" si="379"/>
        <v>0</v>
      </c>
      <c r="L7056" s="1698"/>
      <c r="M7056" s="1698"/>
      <c r="N7056" s="1701">
        <f t="shared" si="380"/>
        <v>0</v>
      </c>
      <c r="O7056" s="2122"/>
      <c r="P7056" s="2122"/>
      <c r="Q7056" s="2122">
        <f t="shared" si="381"/>
        <v>0</v>
      </c>
      <c r="R7056" s="2428"/>
    </row>
    <row r="7057" spans="3:18" ht="14.25" customHeight="1">
      <c r="C7057" s="1696">
        <v>38</v>
      </c>
      <c r="D7057" s="1966" t="s">
        <v>6473</v>
      </c>
      <c r="E7057" s="1697">
        <v>10</v>
      </c>
      <c r="F7057" s="1698" t="s">
        <v>508</v>
      </c>
      <c r="G7057" s="1757">
        <v>20</v>
      </c>
      <c r="H7057" s="1698">
        <v>2005</v>
      </c>
      <c r="I7057" s="1700">
        <v>856.875</v>
      </c>
      <c r="J7057" s="1698">
        <f t="shared" si="378"/>
        <v>100</v>
      </c>
      <c r="K7057" s="1700">
        <f t="shared" si="379"/>
        <v>0</v>
      </c>
      <c r="L7057" s="1698"/>
      <c r="M7057" s="1698"/>
      <c r="N7057" s="1701">
        <f t="shared" si="380"/>
        <v>0</v>
      </c>
      <c r="O7057" s="2122"/>
      <c r="P7057" s="2122"/>
      <c r="Q7057" s="2122">
        <f t="shared" si="381"/>
        <v>0</v>
      </c>
      <c r="R7057" s="2428"/>
    </row>
    <row r="7058" spans="3:18" ht="14.25" customHeight="1">
      <c r="C7058" s="1696">
        <v>39</v>
      </c>
      <c r="D7058" s="1966" t="s">
        <v>2902</v>
      </c>
      <c r="E7058" s="1697">
        <v>10</v>
      </c>
      <c r="F7058" s="1698" t="s">
        <v>508</v>
      </c>
      <c r="G7058" s="1757">
        <v>11</v>
      </c>
      <c r="H7058" s="1698">
        <v>2005</v>
      </c>
      <c r="I7058" s="1700">
        <v>1649.3962099999994</v>
      </c>
      <c r="J7058" s="1698">
        <f t="shared" si="378"/>
        <v>100</v>
      </c>
      <c r="K7058" s="1700">
        <f t="shared" si="379"/>
        <v>0</v>
      </c>
      <c r="L7058" s="1698"/>
      <c r="M7058" s="1698"/>
      <c r="N7058" s="1701">
        <f t="shared" si="380"/>
        <v>0</v>
      </c>
      <c r="O7058" s="2122"/>
      <c r="P7058" s="2122"/>
      <c r="Q7058" s="2122">
        <f t="shared" si="381"/>
        <v>0</v>
      </c>
      <c r="R7058" s="2428"/>
    </row>
    <row r="7059" spans="3:18" ht="14.25" customHeight="1">
      <c r="C7059" s="1696">
        <v>40</v>
      </c>
      <c r="D7059" s="1966" t="s">
        <v>2122</v>
      </c>
      <c r="E7059" s="1697">
        <v>10</v>
      </c>
      <c r="F7059" s="1698" t="s">
        <v>508</v>
      </c>
      <c r="G7059" s="1757">
        <v>1</v>
      </c>
      <c r="H7059" s="1698">
        <v>2005</v>
      </c>
      <c r="I7059" s="1700">
        <v>398.30072999999999</v>
      </c>
      <c r="J7059" s="1698">
        <f t="shared" si="378"/>
        <v>100</v>
      </c>
      <c r="K7059" s="1700">
        <f t="shared" si="379"/>
        <v>0</v>
      </c>
      <c r="L7059" s="1698"/>
      <c r="M7059" s="1698"/>
      <c r="N7059" s="1701">
        <f t="shared" si="380"/>
        <v>0</v>
      </c>
      <c r="O7059" s="2122"/>
      <c r="P7059" s="2122"/>
      <c r="Q7059" s="2122">
        <f t="shared" si="381"/>
        <v>0</v>
      </c>
      <c r="R7059" s="2428"/>
    </row>
    <row r="7060" spans="3:18" ht="14.25" customHeight="1">
      <c r="C7060" s="1696">
        <v>41</v>
      </c>
      <c r="D7060" s="1966" t="s">
        <v>2130</v>
      </c>
      <c r="E7060" s="1697">
        <v>10</v>
      </c>
      <c r="F7060" s="1698" t="s">
        <v>508</v>
      </c>
      <c r="G7060" s="1757">
        <v>1</v>
      </c>
      <c r="H7060" s="1698">
        <v>2005</v>
      </c>
      <c r="I7060" s="1700">
        <v>277.36793</v>
      </c>
      <c r="J7060" s="1698">
        <f t="shared" si="378"/>
        <v>100</v>
      </c>
      <c r="K7060" s="1700">
        <f t="shared" si="379"/>
        <v>0</v>
      </c>
      <c r="L7060" s="1698"/>
      <c r="M7060" s="1698"/>
      <c r="N7060" s="1701">
        <f t="shared" si="380"/>
        <v>0</v>
      </c>
      <c r="O7060" s="2122"/>
      <c r="P7060" s="2122"/>
      <c r="Q7060" s="2122">
        <f t="shared" si="381"/>
        <v>0</v>
      </c>
      <c r="R7060" s="2428"/>
    </row>
    <row r="7061" spans="3:18" ht="14.25" customHeight="1">
      <c r="C7061" s="1696">
        <v>42</v>
      </c>
      <c r="D7061" s="1966" t="s">
        <v>2130</v>
      </c>
      <c r="E7061" s="1697">
        <v>10</v>
      </c>
      <c r="F7061" s="1698" t="s">
        <v>508</v>
      </c>
      <c r="G7061" s="1757">
        <v>1</v>
      </c>
      <c r="H7061" s="1698">
        <v>2005</v>
      </c>
      <c r="I7061" s="1700">
        <v>277.36793</v>
      </c>
      <c r="J7061" s="1698">
        <f t="shared" si="378"/>
        <v>100</v>
      </c>
      <c r="K7061" s="1700">
        <f t="shared" si="379"/>
        <v>0</v>
      </c>
      <c r="L7061" s="1698"/>
      <c r="M7061" s="1698"/>
      <c r="N7061" s="1701">
        <f t="shared" si="380"/>
        <v>0</v>
      </c>
      <c r="O7061" s="2122"/>
      <c r="P7061" s="2122"/>
      <c r="Q7061" s="2122">
        <f t="shared" si="381"/>
        <v>0</v>
      </c>
      <c r="R7061" s="2428"/>
    </row>
    <row r="7062" spans="3:18" ht="14.25" customHeight="1">
      <c r="C7062" s="1696">
        <v>43</v>
      </c>
      <c r="D7062" s="1966" t="s">
        <v>2926</v>
      </c>
      <c r="E7062" s="1697">
        <v>10</v>
      </c>
      <c r="F7062" s="1698" t="s">
        <v>508</v>
      </c>
      <c r="G7062" s="1757">
        <v>5</v>
      </c>
      <c r="H7062" s="1698">
        <v>2005</v>
      </c>
      <c r="I7062" s="1700">
        <v>198.34179999999998</v>
      </c>
      <c r="J7062" s="1698">
        <f t="shared" si="378"/>
        <v>100</v>
      </c>
      <c r="K7062" s="1700">
        <f t="shared" si="379"/>
        <v>0</v>
      </c>
      <c r="L7062" s="1698"/>
      <c r="M7062" s="1698"/>
      <c r="N7062" s="1701">
        <f t="shared" si="380"/>
        <v>0</v>
      </c>
      <c r="O7062" s="2122"/>
      <c r="P7062" s="2122"/>
      <c r="Q7062" s="2122">
        <f t="shared" si="381"/>
        <v>0</v>
      </c>
      <c r="R7062" s="2428"/>
    </row>
    <row r="7063" spans="3:18" ht="14.25" customHeight="1">
      <c r="C7063" s="1696">
        <v>44</v>
      </c>
      <c r="D7063" s="1966" t="s">
        <v>6474</v>
      </c>
      <c r="E7063" s="1697">
        <v>10</v>
      </c>
      <c r="F7063" s="1698" t="s">
        <v>508</v>
      </c>
      <c r="G7063" s="1757">
        <v>17</v>
      </c>
      <c r="H7063" s="1698">
        <v>2005</v>
      </c>
      <c r="I7063" s="1700">
        <v>728.34375</v>
      </c>
      <c r="J7063" s="1698">
        <f t="shared" si="378"/>
        <v>100</v>
      </c>
      <c r="K7063" s="1700">
        <f t="shared" si="379"/>
        <v>0</v>
      </c>
      <c r="L7063" s="1698"/>
      <c r="M7063" s="1698"/>
      <c r="N7063" s="1701">
        <f t="shared" si="380"/>
        <v>0</v>
      </c>
      <c r="O7063" s="2122"/>
      <c r="P7063" s="2122"/>
      <c r="Q7063" s="2122">
        <f t="shared" si="381"/>
        <v>0</v>
      </c>
      <c r="R7063" s="2428"/>
    </row>
    <row r="7064" spans="3:18" ht="14.25" customHeight="1">
      <c r="C7064" s="1696">
        <v>45</v>
      </c>
      <c r="D7064" s="1966" t="s">
        <v>2906</v>
      </c>
      <c r="E7064" s="1697">
        <v>10</v>
      </c>
      <c r="F7064" s="1698" t="s">
        <v>508</v>
      </c>
      <c r="G7064" s="1757">
        <v>12</v>
      </c>
      <c r="H7064" s="1698">
        <v>2005</v>
      </c>
      <c r="I7064" s="1700">
        <v>825.26039999999978</v>
      </c>
      <c r="J7064" s="1698">
        <f t="shared" si="378"/>
        <v>100</v>
      </c>
      <c r="K7064" s="1700">
        <f t="shared" si="379"/>
        <v>0</v>
      </c>
      <c r="L7064" s="1698"/>
      <c r="M7064" s="1698"/>
      <c r="N7064" s="1701">
        <f t="shared" si="380"/>
        <v>0</v>
      </c>
      <c r="O7064" s="2122"/>
      <c r="P7064" s="2122"/>
      <c r="Q7064" s="2122">
        <f t="shared" si="381"/>
        <v>0</v>
      </c>
      <c r="R7064" s="2428"/>
    </row>
    <row r="7065" spans="3:18" ht="14.25" customHeight="1">
      <c r="C7065" s="1696">
        <v>46</v>
      </c>
      <c r="D7065" s="1966" t="s">
        <v>2915</v>
      </c>
      <c r="E7065" s="1697">
        <v>10</v>
      </c>
      <c r="F7065" s="1698" t="s">
        <v>508</v>
      </c>
      <c r="G7065" s="1757">
        <v>1</v>
      </c>
      <c r="H7065" s="1698">
        <v>2005</v>
      </c>
      <c r="I7065" s="1700">
        <v>259.01167000000004</v>
      </c>
      <c r="J7065" s="1698">
        <f t="shared" si="378"/>
        <v>100</v>
      </c>
      <c r="K7065" s="1700">
        <f t="shared" si="379"/>
        <v>0</v>
      </c>
      <c r="L7065" s="1698"/>
      <c r="M7065" s="1698"/>
      <c r="N7065" s="1701">
        <f t="shared" si="380"/>
        <v>0</v>
      </c>
      <c r="O7065" s="2122"/>
      <c r="P7065" s="2122"/>
      <c r="Q7065" s="2122">
        <f t="shared" si="381"/>
        <v>0</v>
      </c>
      <c r="R7065" s="2428"/>
    </row>
    <row r="7066" spans="3:18" ht="14.25" customHeight="1">
      <c r="C7066" s="1696">
        <v>47</v>
      </c>
      <c r="D7066" s="1966" t="s">
        <v>2221</v>
      </c>
      <c r="E7066" s="1697">
        <v>10</v>
      </c>
      <c r="F7066" s="1698" t="s">
        <v>508</v>
      </c>
      <c r="G7066" s="1757">
        <v>123</v>
      </c>
      <c r="H7066" s="1698">
        <v>2005</v>
      </c>
      <c r="I7066" s="1700">
        <v>3190.4539499999933</v>
      </c>
      <c r="J7066" s="1698">
        <f t="shared" si="378"/>
        <v>100</v>
      </c>
      <c r="K7066" s="1700">
        <f t="shared" si="379"/>
        <v>0</v>
      </c>
      <c r="L7066" s="1698"/>
      <c r="M7066" s="1698"/>
      <c r="N7066" s="1701">
        <f t="shared" si="380"/>
        <v>0</v>
      </c>
      <c r="O7066" s="2122"/>
      <c r="P7066" s="2122"/>
      <c r="Q7066" s="2122">
        <f t="shared" si="381"/>
        <v>0</v>
      </c>
      <c r="R7066" s="2428"/>
    </row>
    <row r="7067" spans="3:18" ht="14.25" customHeight="1">
      <c r="C7067" s="1696">
        <v>48</v>
      </c>
      <c r="D7067" s="1966" t="s">
        <v>5186</v>
      </c>
      <c r="E7067" s="1697">
        <v>10</v>
      </c>
      <c r="F7067" s="1698" t="s">
        <v>508</v>
      </c>
      <c r="G7067" s="1757">
        <v>1</v>
      </c>
      <c r="H7067" s="1698">
        <v>2005</v>
      </c>
      <c r="I7067" s="1700">
        <v>175.06</v>
      </c>
      <c r="J7067" s="1698">
        <f t="shared" si="378"/>
        <v>100</v>
      </c>
      <c r="K7067" s="1700">
        <f t="shared" si="379"/>
        <v>0</v>
      </c>
      <c r="L7067" s="1698"/>
      <c r="M7067" s="1698"/>
      <c r="N7067" s="1701">
        <f t="shared" si="380"/>
        <v>0</v>
      </c>
      <c r="O7067" s="2122"/>
      <c r="P7067" s="2122"/>
      <c r="Q7067" s="2122">
        <f t="shared" si="381"/>
        <v>0</v>
      </c>
      <c r="R7067" s="2428"/>
    </row>
    <row r="7068" spans="3:18" ht="14.25" customHeight="1">
      <c r="C7068" s="1696">
        <v>49</v>
      </c>
      <c r="D7068" s="1966" t="s">
        <v>6475</v>
      </c>
      <c r="E7068" s="1697">
        <v>10</v>
      </c>
      <c r="F7068" s="1698" t="s">
        <v>508</v>
      </c>
      <c r="G7068" s="1757">
        <v>1</v>
      </c>
      <c r="H7068" s="1698">
        <v>2005</v>
      </c>
      <c r="I7068" s="1700">
        <v>175.06</v>
      </c>
      <c r="J7068" s="1698">
        <f t="shared" si="378"/>
        <v>100</v>
      </c>
      <c r="K7068" s="1700">
        <f t="shared" si="379"/>
        <v>0</v>
      </c>
      <c r="L7068" s="1698"/>
      <c r="M7068" s="1698"/>
      <c r="N7068" s="1701">
        <f t="shared" si="380"/>
        <v>0</v>
      </c>
      <c r="O7068" s="2122"/>
      <c r="P7068" s="2122"/>
      <c r="Q7068" s="2122">
        <f t="shared" si="381"/>
        <v>0</v>
      </c>
      <c r="R7068" s="2428"/>
    </row>
    <row r="7069" spans="3:18" ht="14.25" customHeight="1">
      <c r="C7069" s="1696">
        <v>50</v>
      </c>
      <c r="D7069" s="1966" t="s">
        <v>2570</v>
      </c>
      <c r="E7069" s="1697">
        <v>10</v>
      </c>
      <c r="F7069" s="1698" t="s">
        <v>508</v>
      </c>
      <c r="G7069" s="1757">
        <v>4</v>
      </c>
      <c r="H7069" s="1698">
        <v>2005</v>
      </c>
      <c r="I7069" s="1700">
        <v>119.63200000000001</v>
      </c>
      <c r="J7069" s="1698">
        <f t="shared" si="378"/>
        <v>100</v>
      </c>
      <c r="K7069" s="1700">
        <f t="shared" si="379"/>
        <v>0</v>
      </c>
      <c r="L7069" s="1698"/>
      <c r="M7069" s="1698"/>
      <c r="N7069" s="1701">
        <f t="shared" si="380"/>
        <v>0</v>
      </c>
      <c r="O7069" s="2122"/>
      <c r="P7069" s="2122"/>
      <c r="Q7069" s="2122">
        <f t="shared" si="381"/>
        <v>0</v>
      </c>
      <c r="R7069" s="2428"/>
    </row>
    <row r="7070" spans="3:18" ht="14.25" customHeight="1">
      <c r="C7070" s="1696">
        <v>51</v>
      </c>
      <c r="D7070" s="1966" t="s">
        <v>6529</v>
      </c>
      <c r="E7070" s="1697">
        <v>10</v>
      </c>
      <c r="F7070" s="1698" t="s">
        <v>508</v>
      </c>
      <c r="G7070" s="1757">
        <v>18</v>
      </c>
      <c r="H7070" s="1698">
        <v>2006</v>
      </c>
      <c r="I7070" s="1700">
        <v>688.428</v>
      </c>
      <c r="J7070" s="1698">
        <f t="shared" si="378"/>
        <v>100</v>
      </c>
      <c r="K7070" s="1700">
        <f t="shared" si="379"/>
        <v>0</v>
      </c>
      <c r="L7070" s="1698"/>
      <c r="M7070" s="1698"/>
      <c r="N7070" s="1701">
        <f t="shared" si="380"/>
        <v>0</v>
      </c>
      <c r="O7070" s="2122"/>
      <c r="P7070" s="2122"/>
      <c r="Q7070" s="2122">
        <f t="shared" si="381"/>
        <v>0</v>
      </c>
      <c r="R7070" s="2428"/>
    </row>
    <row r="7071" spans="3:18" ht="14.25" customHeight="1">
      <c r="C7071" s="1696">
        <v>52</v>
      </c>
      <c r="D7071" s="1966" t="s">
        <v>6529</v>
      </c>
      <c r="E7071" s="1697">
        <v>10</v>
      </c>
      <c r="F7071" s="1698" t="s">
        <v>508</v>
      </c>
      <c r="G7071" s="1757">
        <v>1</v>
      </c>
      <c r="H7071" s="1698">
        <v>2006</v>
      </c>
      <c r="I7071" s="1700">
        <v>34.80386</v>
      </c>
      <c r="J7071" s="1698">
        <f t="shared" si="378"/>
        <v>100</v>
      </c>
      <c r="K7071" s="1700">
        <f t="shared" si="379"/>
        <v>0</v>
      </c>
      <c r="L7071" s="1698"/>
      <c r="M7071" s="1698"/>
      <c r="N7071" s="1701">
        <f t="shared" si="380"/>
        <v>0</v>
      </c>
      <c r="O7071" s="2122"/>
      <c r="P7071" s="2122"/>
      <c r="Q7071" s="2122">
        <f t="shared" si="381"/>
        <v>0</v>
      </c>
      <c r="R7071" s="2428"/>
    </row>
    <row r="7072" spans="3:18" ht="14.25" customHeight="1">
      <c r="C7072" s="1696">
        <v>53</v>
      </c>
      <c r="D7072" s="1966" t="s">
        <v>2900</v>
      </c>
      <c r="E7072" s="1697">
        <v>10</v>
      </c>
      <c r="F7072" s="1698" t="s">
        <v>508</v>
      </c>
      <c r="G7072" s="1757">
        <v>35</v>
      </c>
      <c r="H7072" s="1698">
        <v>2006</v>
      </c>
      <c r="I7072" s="1700">
        <v>1660.4500499999999</v>
      </c>
      <c r="J7072" s="1698">
        <f t="shared" si="378"/>
        <v>100</v>
      </c>
      <c r="K7072" s="1700">
        <f t="shared" si="379"/>
        <v>0</v>
      </c>
      <c r="L7072" s="1698"/>
      <c r="M7072" s="1698"/>
      <c r="N7072" s="1701">
        <f t="shared" si="380"/>
        <v>0</v>
      </c>
      <c r="O7072" s="2122"/>
      <c r="P7072" s="2122"/>
      <c r="Q7072" s="2122">
        <f t="shared" si="381"/>
        <v>0</v>
      </c>
      <c r="R7072" s="2428"/>
    </row>
    <row r="7073" spans="3:18" ht="14.25" customHeight="1">
      <c r="C7073" s="1696">
        <v>54</v>
      </c>
      <c r="D7073" s="1966" t="s">
        <v>2223</v>
      </c>
      <c r="E7073" s="1697">
        <v>10</v>
      </c>
      <c r="F7073" s="1698" t="s">
        <v>508</v>
      </c>
      <c r="G7073" s="1757">
        <v>21</v>
      </c>
      <c r="H7073" s="1698">
        <v>2006</v>
      </c>
      <c r="I7073" s="1700">
        <v>988.9721100000005</v>
      </c>
      <c r="J7073" s="1698">
        <f t="shared" si="378"/>
        <v>100</v>
      </c>
      <c r="K7073" s="1700">
        <f t="shared" si="379"/>
        <v>0</v>
      </c>
      <c r="L7073" s="1698"/>
      <c r="M7073" s="1698"/>
      <c r="N7073" s="1701">
        <f t="shared" si="380"/>
        <v>0</v>
      </c>
      <c r="O7073" s="2122"/>
      <c r="P7073" s="2122"/>
      <c r="Q7073" s="2122">
        <f t="shared" si="381"/>
        <v>0</v>
      </c>
      <c r="R7073" s="2428"/>
    </row>
    <row r="7074" spans="3:18" ht="14.25" customHeight="1">
      <c r="C7074" s="1696">
        <v>55</v>
      </c>
      <c r="D7074" s="1966" t="s">
        <v>2901</v>
      </c>
      <c r="E7074" s="1697">
        <v>10</v>
      </c>
      <c r="F7074" s="1698" t="s">
        <v>508</v>
      </c>
      <c r="G7074" s="1757">
        <v>14</v>
      </c>
      <c r="H7074" s="1698">
        <v>2006</v>
      </c>
      <c r="I7074" s="1700">
        <v>548.24</v>
      </c>
      <c r="J7074" s="1698">
        <f t="shared" si="378"/>
        <v>100</v>
      </c>
      <c r="K7074" s="1700">
        <f t="shared" si="379"/>
        <v>0</v>
      </c>
      <c r="L7074" s="1698"/>
      <c r="M7074" s="1698"/>
      <c r="N7074" s="1701">
        <f t="shared" si="380"/>
        <v>0</v>
      </c>
      <c r="O7074" s="2122"/>
      <c r="P7074" s="2122"/>
      <c r="Q7074" s="2122">
        <f t="shared" si="381"/>
        <v>0</v>
      </c>
      <c r="R7074" s="2428"/>
    </row>
    <row r="7075" spans="3:18" ht="14.25" customHeight="1">
      <c r="C7075" s="1696">
        <v>56</v>
      </c>
      <c r="D7075" s="1966" t="s">
        <v>2128</v>
      </c>
      <c r="E7075" s="1697">
        <v>10</v>
      </c>
      <c r="F7075" s="1698" t="s">
        <v>508</v>
      </c>
      <c r="G7075" s="1757">
        <v>1</v>
      </c>
      <c r="H7075" s="1698">
        <v>2006</v>
      </c>
      <c r="I7075" s="1700">
        <v>151.04599999999999</v>
      </c>
      <c r="J7075" s="1698">
        <f t="shared" si="378"/>
        <v>100</v>
      </c>
      <c r="K7075" s="1700">
        <f t="shared" si="379"/>
        <v>0</v>
      </c>
      <c r="L7075" s="1698"/>
      <c r="M7075" s="1698"/>
      <c r="N7075" s="1701">
        <f t="shared" si="380"/>
        <v>0</v>
      </c>
      <c r="O7075" s="2122"/>
      <c r="P7075" s="2122"/>
      <c r="Q7075" s="2122">
        <f t="shared" si="381"/>
        <v>0</v>
      </c>
      <c r="R7075" s="2428"/>
    </row>
    <row r="7076" spans="3:18" ht="14.25" customHeight="1">
      <c r="C7076" s="1696">
        <v>57</v>
      </c>
      <c r="D7076" s="1966" t="s">
        <v>2902</v>
      </c>
      <c r="E7076" s="1697">
        <v>10</v>
      </c>
      <c r="F7076" s="1698" t="s">
        <v>508</v>
      </c>
      <c r="G7076" s="1757">
        <v>27</v>
      </c>
      <c r="H7076" s="1698">
        <v>2006</v>
      </c>
      <c r="I7076" s="1700">
        <v>3700.431</v>
      </c>
      <c r="J7076" s="1698">
        <f t="shared" si="378"/>
        <v>100</v>
      </c>
      <c r="K7076" s="1700">
        <f t="shared" si="379"/>
        <v>0</v>
      </c>
      <c r="L7076" s="1698"/>
      <c r="M7076" s="1698"/>
      <c r="N7076" s="1701">
        <f t="shared" si="380"/>
        <v>0</v>
      </c>
      <c r="O7076" s="2122"/>
      <c r="P7076" s="2122"/>
      <c r="Q7076" s="2122">
        <f t="shared" si="381"/>
        <v>0</v>
      </c>
      <c r="R7076" s="2428"/>
    </row>
    <row r="7077" spans="3:18" ht="14.25" customHeight="1">
      <c r="C7077" s="1696">
        <v>58</v>
      </c>
      <c r="D7077" s="1966" t="s">
        <v>2903</v>
      </c>
      <c r="E7077" s="1697">
        <v>10</v>
      </c>
      <c r="F7077" s="1698" t="s">
        <v>508</v>
      </c>
      <c r="G7077" s="1757">
        <v>4</v>
      </c>
      <c r="H7077" s="1698">
        <v>2006</v>
      </c>
      <c r="I7077" s="1700">
        <v>688.44623999999999</v>
      </c>
      <c r="J7077" s="1698">
        <f t="shared" si="378"/>
        <v>100</v>
      </c>
      <c r="K7077" s="1700">
        <f t="shared" si="379"/>
        <v>0</v>
      </c>
      <c r="L7077" s="1698"/>
      <c r="M7077" s="1698"/>
      <c r="N7077" s="1701">
        <f t="shared" si="380"/>
        <v>0</v>
      </c>
      <c r="O7077" s="2122"/>
      <c r="P7077" s="2122"/>
      <c r="Q7077" s="2122">
        <f t="shared" si="381"/>
        <v>0</v>
      </c>
      <c r="R7077" s="2428"/>
    </row>
    <row r="7078" spans="3:18" ht="14.25" customHeight="1">
      <c r="C7078" s="1696">
        <v>59</v>
      </c>
      <c r="D7078" s="1966" t="s">
        <v>2122</v>
      </c>
      <c r="E7078" s="1697">
        <v>10</v>
      </c>
      <c r="F7078" s="1698" t="s">
        <v>508</v>
      </c>
      <c r="G7078" s="1757">
        <v>1</v>
      </c>
      <c r="H7078" s="1698">
        <v>2006</v>
      </c>
      <c r="I7078" s="1700">
        <v>364.46300000000002</v>
      </c>
      <c r="J7078" s="1698">
        <f t="shared" si="378"/>
        <v>100</v>
      </c>
      <c r="K7078" s="1700">
        <f t="shared" si="379"/>
        <v>0</v>
      </c>
      <c r="L7078" s="1698"/>
      <c r="M7078" s="1698"/>
      <c r="N7078" s="1701">
        <f t="shared" si="380"/>
        <v>0</v>
      </c>
      <c r="O7078" s="2122"/>
      <c r="P7078" s="2122"/>
      <c r="Q7078" s="2122">
        <f t="shared" si="381"/>
        <v>0</v>
      </c>
      <c r="R7078" s="2428"/>
    </row>
    <row r="7079" spans="3:18" ht="14.25" customHeight="1">
      <c r="C7079" s="1696">
        <v>60</v>
      </c>
      <c r="D7079" s="1966" t="s">
        <v>2130</v>
      </c>
      <c r="E7079" s="1697">
        <v>10</v>
      </c>
      <c r="F7079" s="1698" t="s">
        <v>508</v>
      </c>
      <c r="G7079" s="1757">
        <v>1</v>
      </c>
      <c r="H7079" s="1698">
        <v>2006</v>
      </c>
      <c r="I7079" s="1700">
        <v>253.52549999999999</v>
      </c>
      <c r="J7079" s="1698">
        <f t="shared" si="378"/>
        <v>100</v>
      </c>
      <c r="K7079" s="1700">
        <f t="shared" si="379"/>
        <v>0</v>
      </c>
      <c r="L7079" s="1698"/>
      <c r="M7079" s="1698"/>
      <c r="N7079" s="1701">
        <f t="shared" si="380"/>
        <v>0</v>
      </c>
      <c r="O7079" s="2122"/>
      <c r="P7079" s="2122"/>
      <c r="Q7079" s="2122">
        <f t="shared" si="381"/>
        <v>0</v>
      </c>
      <c r="R7079" s="2428"/>
    </row>
    <row r="7080" spans="3:18" ht="14.25" customHeight="1">
      <c r="C7080" s="1696">
        <v>61</v>
      </c>
      <c r="D7080" s="1966" t="s">
        <v>2130</v>
      </c>
      <c r="E7080" s="1697">
        <v>10</v>
      </c>
      <c r="F7080" s="1698" t="s">
        <v>508</v>
      </c>
      <c r="G7080" s="1757">
        <v>1</v>
      </c>
      <c r="H7080" s="1698">
        <v>2006</v>
      </c>
      <c r="I7080" s="1700">
        <v>253.52549999999999</v>
      </c>
      <c r="J7080" s="1698">
        <f t="shared" si="378"/>
        <v>100</v>
      </c>
      <c r="K7080" s="1700">
        <f t="shared" si="379"/>
        <v>0</v>
      </c>
      <c r="L7080" s="1698"/>
      <c r="M7080" s="1698"/>
      <c r="N7080" s="1701">
        <f t="shared" si="380"/>
        <v>0</v>
      </c>
      <c r="O7080" s="2122"/>
      <c r="P7080" s="2122"/>
      <c r="Q7080" s="2122">
        <f t="shared" si="381"/>
        <v>0</v>
      </c>
      <c r="R7080" s="2428"/>
    </row>
    <row r="7081" spans="3:18" ht="14.25" customHeight="1">
      <c r="C7081" s="1696">
        <v>62</v>
      </c>
      <c r="D7081" s="1966" t="s">
        <v>2904</v>
      </c>
      <c r="E7081" s="1697">
        <v>10</v>
      </c>
      <c r="F7081" s="1698" t="s">
        <v>508</v>
      </c>
      <c r="G7081" s="1757">
        <v>7</v>
      </c>
      <c r="H7081" s="1698">
        <v>2006</v>
      </c>
      <c r="I7081" s="1700">
        <v>253.80900999999997</v>
      </c>
      <c r="J7081" s="1698">
        <f t="shared" si="378"/>
        <v>100</v>
      </c>
      <c r="K7081" s="1700">
        <f t="shared" si="379"/>
        <v>0</v>
      </c>
      <c r="L7081" s="1698"/>
      <c r="M7081" s="1698"/>
      <c r="N7081" s="1701">
        <f t="shared" si="380"/>
        <v>0</v>
      </c>
      <c r="O7081" s="2122"/>
      <c r="P7081" s="2122"/>
      <c r="Q7081" s="2122">
        <f t="shared" si="381"/>
        <v>0</v>
      </c>
      <c r="R7081" s="2428"/>
    </row>
    <row r="7082" spans="3:18" ht="14.25" customHeight="1">
      <c r="C7082" s="1696">
        <v>63</v>
      </c>
      <c r="D7082" s="1966" t="s">
        <v>2905</v>
      </c>
      <c r="E7082" s="1697">
        <v>10</v>
      </c>
      <c r="F7082" s="1698" t="s">
        <v>508</v>
      </c>
      <c r="G7082" s="1757">
        <v>16</v>
      </c>
      <c r="H7082" s="1698">
        <v>2006</v>
      </c>
      <c r="I7082" s="1700">
        <v>626.57407999999998</v>
      </c>
      <c r="J7082" s="1698">
        <f t="shared" si="378"/>
        <v>100</v>
      </c>
      <c r="K7082" s="1700">
        <f t="shared" si="379"/>
        <v>0</v>
      </c>
      <c r="L7082" s="1698"/>
      <c r="M7082" s="1698"/>
      <c r="N7082" s="1701">
        <f t="shared" si="380"/>
        <v>0</v>
      </c>
      <c r="O7082" s="2122"/>
      <c r="P7082" s="2122"/>
      <c r="Q7082" s="2122">
        <f t="shared" si="381"/>
        <v>0</v>
      </c>
      <c r="R7082" s="2428"/>
    </row>
    <row r="7083" spans="3:18" ht="14.25" customHeight="1">
      <c r="C7083" s="1696">
        <v>64</v>
      </c>
      <c r="D7083" s="1966" t="s">
        <v>2906</v>
      </c>
      <c r="E7083" s="1697">
        <v>10</v>
      </c>
      <c r="F7083" s="1698" t="s">
        <v>508</v>
      </c>
      <c r="G7083" s="1757">
        <v>10</v>
      </c>
      <c r="H7083" s="1698">
        <v>2006</v>
      </c>
      <c r="I7083" s="1700">
        <v>628.6006000000001</v>
      </c>
      <c r="J7083" s="1698">
        <f t="shared" si="378"/>
        <v>100</v>
      </c>
      <c r="K7083" s="1700">
        <f t="shared" si="379"/>
        <v>0</v>
      </c>
      <c r="L7083" s="1698"/>
      <c r="M7083" s="1698"/>
      <c r="N7083" s="1701">
        <f t="shared" si="380"/>
        <v>0</v>
      </c>
      <c r="O7083" s="2122"/>
      <c r="P7083" s="2122"/>
      <c r="Q7083" s="2122">
        <f t="shared" si="381"/>
        <v>0</v>
      </c>
      <c r="R7083" s="2428"/>
    </row>
    <row r="7084" spans="3:18" ht="14.25" customHeight="1">
      <c r="C7084" s="1696">
        <v>65</v>
      </c>
      <c r="D7084" s="1966" t="s">
        <v>2907</v>
      </c>
      <c r="E7084" s="1697">
        <v>10</v>
      </c>
      <c r="F7084" s="1698" t="s">
        <v>508</v>
      </c>
      <c r="G7084" s="1757">
        <v>1</v>
      </c>
      <c r="H7084" s="1698">
        <v>2006</v>
      </c>
      <c r="I7084" s="1700">
        <v>236.74700000000001</v>
      </c>
      <c r="J7084" s="1698">
        <f t="shared" si="378"/>
        <v>100</v>
      </c>
      <c r="K7084" s="1700">
        <f t="shared" si="379"/>
        <v>0</v>
      </c>
      <c r="L7084" s="1698"/>
      <c r="M7084" s="1698"/>
      <c r="N7084" s="1701">
        <f t="shared" si="380"/>
        <v>0</v>
      </c>
      <c r="O7084" s="2122"/>
      <c r="P7084" s="2122"/>
      <c r="Q7084" s="2122">
        <f t="shared" si="381"/>
        <v>0</v>
      </c>
      <c r="R7084" s="2428"/>
    </row>
    <row r="7085" spans="3:18" ht="14.25" customHeight="1">
      <c r="C7085" s="1696">
        <v>66</v>
      </c>
      <c r="D7085" s="1966" t="s">
        <v>7760</v>
      </c>
      <c r="E7085" s="1697">
        <v>10</v>
      </c>
      <c r="F7085" s="1698" t="s">
        <v>508</v>
      </c>
      <c r="G7085" s="1757">
        <v>5</v>
      </c>
      <c r="H7085" s="1698">
        <v>2006</v>
      </c>
      <c r="I7085" s="1700">
        <v>692.5</v>
      </c>
      <c r="J7085" s="1698">
        <f t="shared" si="378"/>
        <v>100</v>
      </c>
      <c r="K7085" s="1700">
        <f t="shared" si="379"/>
        <v>0</v>
      </c>
      <c r="L7085" s="1698"/>
      <c r="M7085" s="1698"/>
      <c r="N7085" s="1701">
        <f t="shared" si="380"/>
        <v>0</v>
      </c>
      <c r="O7085" s="2122"/>
      <c r="P7085" s="2122"/>
      <c r="Q7085" s="2122">
        <f t="shared" si="381"/>
        <v>0</v>
      </c>
      <c r="R7085" s="2428"/>
    </row>
    <row r="7086" spans="3:18" ht="14.25" customHeight="1">
      <c r="C7086" s="1696">
        <v>67</v>
      </c>
      <c r="D7086" s="1966" t="s">
        <v>7761</v>
      </c>
      <c r="E7086" s="1697">
        <v>10</v>
      </c>
      <c r="F7086" s="1698" t="s">
        <v>508</v>
      </c>
      <c r="G7086" s="1757">
        <v>7</v>
      </c>
      <c r="H7086" s="1698">
        <v>2006</v>
      </c>
      <c r="I7086" s="1700">
        <v>837.70399999999995</v>
      </c>
      <c r="J7086" s="1698">
        <f t="shared" si="378"/>
        <v>100</v>
      </c>
      <c r="K7086" s="1700">
        <f t="shared" si="379"/>
        <v>0</v>
      </c>
      <c r="L7086" s="1698"/>
      <c r="M7086" s="1698"/>
      <c r="N7086" s="1701">
        <f t="shared" si="380"/>
        <v>0</v>
      </c>
      <c r="O7086" s="2122"/>
      <c r="P7086" s="2122"/>
      <c r="Q7086" s="2122">
        <f t="shared" si="381"/>
        <v>0</v>
      </c>
      <c r="R7086" s="2428"/>
    </row>
    <row r="7087" spans="3:18" ht="14.25" customHeight="1">
      <c r="C7087" s="1696">
        <v>68</v>
      </c>
      <c r="D7087" s="1966" t="s">
        <v>7762</v>
      </c>
      <c r="E7087" s="1697">
        <v>10</v>
      </c>
      <c r="F7087" s="1698" t="s">
        <v>508</v>
      </c>
      <c r="G7087" s="1757">
        <v>14</v>
      </c>
      <c r="H7087" s="1698">
        <v>2006</v>
      </c>
      <c r="I7087" s="1700">
        <v>2095.5479999999998</v>
      </c>
      <c r="J7087" s="1698">
        <f t="shared" si="378"/>
        <v>100</v>
      </c>
      <c r="K7087" s="1700">
        <f t="shared" si="379"/>
        <v>0</v>
      </c>
      <c r="L7087" s="1698"/>
      <c r="M7087" s="1698"/>
      <c r="N7087" s="1701">
        <f t="shared" si="380"/>
        <v>0</v>
      </c>
      <c r="O7087" s="2122"/>
      <c r="P7087" s="2122"/>
      <c r="Q7087" s="2122">
        <f t="shared" si="381"/>
        <v>0</v>
      </c>
      <c r="R7087" s="2428"/>
    </row>
    <row r="7088" spans="3:18" ht="14.25" customHeight="1">
      <c r="C7088" s="1696">
        <v>69</v>
      </c>
      <c r="D7088" s="1966" t="s">
        <v>7763</v>
      </c>
      <c r="E7088" s="1697">
        <v>10</v>
      </c>
      <c r="F7088" s="1698" t="s">
        <v>508</v>
      </c>
      <c r="G7088" s="1757">
        <v>36</v>
      </c>
      <c r="H7088" s="1698">
        <v>2006</v>
      </c>
      <c r="I7088" s="1700">
        <v>7033.5878400000056</v>
      </c>
      <c r="J7088" s="1698">
        <f t="shared" si="378"/>
        <v>100</v>
      </c>
      <c r="K7088" s="1700">
        <f t="shared" si="379"/>
        <v>0</v>
      </c>
      <c r="L7088" s="1698"/>
      <c r="M7088" s="1698"/>
      <c r="N7088" s="1701">
        <f t="shared" si="380"/>
        <v>0</v>
      </c>
      <c r="O7088" s="2122"/>
      <c r="P7088" s="2122"/>
      <c r="Q7088" s="2122">
        <f t="shared" si="381"/>
        <v>0</v>
      </c>
      <c r="R7088" s="2428"/>
    </row>
    <row r="7089" spans="3:18" ht="14.25" customHeight="1">
      <c r="C7089" s="1696">
        <v>70</v>
      </c>
      <c r="D7089" s="1966" t="s">
        <v>7764</v>
      </c>
      <c r="E7089" s="1697">
        <v>10</v>
      </c>
      <c r="F7089" s="1698" t="s">
        <v>508</v>
      </c>
      <c r="G7089" s="1757">
        <v>14</v>
      </c>
      <c r="H7089" s="1698">
        <v>2006</v>
      </c>
      <c r="I7089" s="1700">
        <v>3905.748</v>
      </c>
      <c r="J7089" s="1698">
        <f t="shared" si="378"/>
        <v>100</v>
      </c>
      <c r="K7089" s="1700">
        <f t="shared" si="379"/>
        <v>0</v>
      </c>
      <c r="L7089" s="1698"/>
      <c r="M7089" s="1698"/>
      <c r="N7089" s="1701">
        <f t="shared" si="380"/>
        <v>0</v>
      </c>
      <c r="O7089" s="2122"/>
      <c r="P7089" s="2122"/>
      <c r="Q7089" s="2122">
        <f t="shared" si="381"/>
        <v>0</v>
      </c>
      <c r="R7089" s="2428"/>
    </row>
    <row r="7090" spans="3:18" ht="14.25" customHeight="1">
      <c r="C7090" s="1696">
        <v>71</v>
      </c>
      <c r="D7090" s="1966" t="s">
        <v>2155</v>
      </c>
      <c r="E7090" s="1697">
        <v>10</v>
      </c>
      <c r="F7090" s="1698" t="s">
        <v>508</v>
      </c>
      <c r="G7090" s="1757">
        <v>13</v>
      </c>
      <c r="H7090" s="1698">
        <v>2006</v>
      </c>
      <c r="I7090" s="1700">
        <v>2118.5747700000002</v>
      </c>
      <c r="J7090" s="1698">
        <f t="shared" si="378"/>
        <v>100</v>
      </c>
      <c r="K7090" s="1700">
        <f t="shared" si="379"/>
        <v>0</v>
      </c>
      <c r="L7090" s="1698"/>
      <c r="M7090" s="1698"/>
      <c r="N7090" s="1701">
        <f t="shared" si="380"/>
        <v>0</v>
      </c>
      <c r="O7090" s="2122"/>
      <c r="P7090" s="2122"/>
      <c r="Q7090" s="2122">
        <f t="shared" si="381"/>
        <v>0</v>
      </c>
      <c r="R7090" s="2428"/>
    </row>
    <row r="7091" spans="3:18" ht="14.25" customHeight="1">
      <c r="C7091" s="1696">
        <v>72</v>
      </c>
      <c r="D7091" s="1966" t="s">
        <v>2113</v>
      </c>
      <c r="E7091" s="1697">
        <v>10</v>
      </c>
      <c r="F7091" s="1698" t="s">
        <v>508</v>
      </c>
      <c r="G7091" s="1757">
        <v>1</v>
      </c>
      <c r="H7091" s="1698">
        <v>2006</v>
      </c>
      <c r="I7091" s="1700">
        <v>199.4</v>
      </c>
      <c r="J7091" s="1698">
        <f t="shared" si="378"/>
        <v>100</v>
      </c>
      <c r="K7091" s="1700">
        <f t="shared" si="379"/>
        <v>0</v>
      </c>
      <c r="L7091" s="1698"/>
      <c r="M7091" s="1698"/>
      <c r="N7091" s="1701">
        <f t="shared" si="380"/>
        <v>0</v>
      </c>
      <c r="O7091" s="2122"/>
      <c r="P7091" s="2122"/>
      <c r="Q7091" s="2122">
        <f t="shared" si="381"/>
        <v>0</v>
      </c>
      <c r="R7091" s="2428"/>
    </row>
    <row r="7092" spans="3:18" ht="14.25" customHeight="1">
      <c r="C7092" s="1696">
        <v>73</v>
      </c>
      <c r="D7092" s="1966" t="s">
        <v>2113</v>
      </c>
      <c r="E7092" s="1697">
        <v>10</v>
      </c>
      <c r="F7092" s="1698" t="s">
        <v>508</v>
      </c>
      <c r="G7092" s="1757">
        <v>8</v>
      </c>
      <c r="H7092" s="1698">
        <v>2006</v>
      </c>
      <c r="I7092" s="1700">
        <v>882.51912000000004</v>
      </c>
      <c r="J7092" s="1698">
        <f t="shared" si="378"/>
        <v>100</v>
      </c>
      <c r="K7092" s="1700">
        <f t="shared" si="379"/>
        <v>0</v>
      </c>
      <c r="L7092" s="1698"/>
      <c r="M7092" s="1698"/>
      <c r="N7092" s="1701">
        <f t="shared" si="380"/>
        <v>0</v>
      </c>
      <c r="O7092" s="2122"/>
      <c r="P7092" s="2122"/>
      <c r="Q7092" s="2122">
        <f t="shared" si="381"/>
        <v>0</v>
      </c>
      <c r="R7092" s="2428"/>
    </row>
    <row r="7093" spans="3:18" ht="14.25" customHeight="1">
      <c r="C7093" s="1696">
        <v>74</v>
      </c>
      <c r="D7093" s="1966" t="s">
        <v>2436</v>
      </c>
      <c r="E7093" s="1697">
        <v>10</v>
      </c>
      <c r="F7093" s="1698" t="s">
        <v>508</v>
      </c>
      <c r="G7093" s="1757">
        <v>8</v>
      </c>
      <c r="H7093" s="1698">
        <v>2006</v>
      </c>
      <c r="I7093" s="1700">
        <v>409.40679999999992</v>
      </c>
      <c r="J7093" s="1698">
        <f t="shared" si="378"/>
        <v>100</v>
      </c>
      <c r="K7093" s="1700">
        <f t="shared" si="379"/>
        <v>0</v>
      </c>
      <c r="L7093" s="1698"/>
      <c r="M7093" s="1698"/>
      <c r="N7093" s="1701">
        <f t="shared" si="380"/>
        <v>0</v>
      </c>
      <c r="O7093" s="2122"/>
      <c r="P7093" s="2122"/>
      <c r="Q7093" s="2122">
        <f t="shared" si="381"/>
        <v>0</v>
      </c>
      <c r="R7093" s="2428"/>
    </row>
    <row r="7094" spans="3:18" ht="14.25" customHeight="1">
      <c r="C7094" s="1696">
        <v>75</v>
      </c>
      <c r="D7094" s="1966" t="s">
        <v>2909</v>
      </c>
      <c r="E7094" s="1697">
        <v>10</v>
      </c>
      <c r="F7094" s="1698" t="s">
        <v>508</v>
      </c>
      <c r="G7094" s="1757">
        <v>8</v>
      </c>
      <c r="H7094" s="1698">
        <v>2006</v>
      </c>
      <c r="I7094" s="1700">
        <v>409.40679999999992</v>
      </c>
      <c r="J7094" s="1698">
        <f t="shared" si="378"/>
        <v>100</v>
      </c>
      <c r="K7094" s="1700">
        <f t="shared" si="379"/>
        <v>0</v>
      </c>
      <c r="L7094" s="1698"/>
      <c r="M7094" s="1698"/>
      <c r="N7094" s="1701">
        <f t="shared" si="380"/>
        <v>0</v>
      </c>
      <c r="O7094" s="2122"/>
      <c r="P7094" s="2122"/>
      <c r="Q7094" s="2122">
        <f t="shared" si="381"/>
        <v>0</v>
      </c>
      <c r="R7094" s="2428"/>
    </row>
    <row r="7095" spans="3:18" ht="14.25" customHeight="1">
      <c r="C7095" s="1696">
        <v>76</v>
      </c>
      <c r="D7095" s="1966" t="s">
        <v>2155</v>
      </c>
      <c r="E7095" s="1697">
        <v>10</v>
      </c>
      <c r="F7095" s="1698" t="s">
        <v>508</v>
      </c>
      <c r="G7095" s="1757">
        <v>1</v>
      </c>
      <c r="H7095" s="1698">
        <v>2006</v>
      </c>
      <c r="I7095" s="1700">
        <v>187.1</v>
      </c>
      <c r="J7095" s="1698">
        <f t="shared" si="378"/>
        <v>100</v>
      </c>
      <c r="K7095" s="1700">
        <f t="shared" si="379"/>
        <v>0</v>
      </c>
      <c r="L7095" s="1698"/>
      <c r="M7095" s="1698"/>
      <c r="N7095" s="1701">
        <f t="shared" si="380"/>
        <v>0</v>
      </c>
      <c r="O7095" s="2122"/>
      <c r="P7095" s="2122"/>
      <c r="Q7095" s="2122">
        <f t="shared" si="381"/>
        <v>0</v>
      </c>
      <c r="R7095" s="2428"/>
    </row>
    <row r="7096" spans="3:18" ht="14.25" customHeight="1">
      <c r="C7096" s="1696">
        <v>77</v>
      </c>
      <c r="D7096" s="1966" t="s">
        <v>5160</v>
      </c>
      <c r="E7096" s="1697">
        <v>10</v>
      </c>
      <c r="F7096" s="1698" t="s">
        <v>508</v>
      </c>
      <c r="G7096" s="1757">
        <v>4</v>
      </c>
      <c r="H7096" s="1698">
        <v>2006</v>
      </c>
      <c r="I7096" s="1700">
        <v>109.13680000000001</v>
      </c>
      <c r="J7096" s="1698">
        <f t="shared" si="378"/>
        <v>100</v>
      </c>
      <c r="K7096" s="1700">
        <f t="shared" si="379"/>
        <v>0</v>
      </c>
      <c r="L7096" s="1698"/>
      <c r="M7096" s="1698"/>
      <c r="N7096" s="1701">
        <f t="shared" si="380"/>
        <v>0</v>
      </c>
      <c r="O7096" s="2122"/>
      <c r="P7096" s="2122"/>
      <c r="Q7096" s="2122">
        <f t="shared" si="381"/>
        <v>0</v>
      </c>
      <c r="R7096" s="2428"/>
    </row>
    <row r="7097" spans="3:18" ht="14.25" customHeight="1">
      <c r="C7097" s="1696">
        <v>78</v>
      </c>
      <c r="D7097" s="1966" t="s">
        <v>2113</v>
      </c>
      <c r="E7097" s="1697">
        <v>10</v>
      </c>
      <c r="F7097" s="1698" t="s">
        <v>508</v>
      </c>
      <c r="G7097" s="1757">
        <v>1</v>
      </c>
      <c r="H7097" s="1698">
        <v>2006</v>
      </c>
      <c r="I7097" s="1700">
        <v>126.65339999999999</v>
      </c>
      <c r="J7097" s="1698">
        <f t="shared" si="378"/>
        <v>100</v>
      </c>
      <c r="K7097" s="1700">
        <f t="shared" si="379"/>
        <v>0</v>
      </c>
      <c r="L7097" s="1698"/>
      <c r="M7097" s="1698"/>
      <c r="N7097" s="1701">
        <f t="shared" si="380"/>
        <v>0</v>
      </c>
      <c r="O7097" s="2122"/>
      <c r="P7097" s="2122"/>
      <c r="Q7097" s="2122">
        <f t="shared" si="381"/>
        <v>0</v>
      </c>
      <c r="R7097" s="2428"/>
    </row>
    <row r="7098" spans="3:18" ht="14.25" customHeight="1">
      <c r="C7098" s="1696">
        <v>79</v>
      </c>
      <c r="D7098" s="1966" t="s">
        <v>2912</v>
      </c>
      <c r="E7098" s="1697">
        <v>10</v>
      </c>
      <c r="F7098" s="1698" t="s">
        <v>508</v>
      </c>
      <c r="G7098" s="1757">
        <v>2</v>
      </c>
      <c r="H7098" s="1698">
        <v>2006</v>
      </c>
      <c r="I7098" s="1700">
        <v>117.5108</v>
      </c>
      <c r="J7098" s="1698">
        <f t="shared" si="378"/>
        <v>100</v>
      </c>
      <c r="K7098" s="1700">
        <f t="shared" si="379"/>
        <v>0</v>
      </c>
      <c r="L7098" s="1698"/>
      <c r="M7098" s="1698"/>
      <c r="N7098" s="1701">
        <f t="shared" si="380"/>
        <v>0</v>
      </c>
      <c r="O7098" s="2122"/>
      <c r="P7098" s="2122"/>
      <c r="Q7098" s="2122">
        <f t="shared" si="381"/>
        <v>0</v>
      </c>
      <c r="R7098" s="2428"/>
    </row>
    <row r="7099" spans="3:18" ht="14.25" customHeight="1">
      <c r="C7099" s="1696">
        <v>80</v>
      </c>
      <c r="D7099" s="1966" t="s">
        <v>2908</v>
      </c>
      <c r="E7099" s="1697">
        <v>10</v>
      </c>
      <c r="F7099" s="1698" t="s">
        <v>508</v>
      </c>
      <c r="G7099" s="1757">
        <v>4</v>
      </c>
      <c r="H7099" s="1698">
        <v>2006</v>
      </c>
      <c r="I7099" s="1700">
        <v>554</v>
      </c>
      <c r="J7099" s="1698">
        <f t="shared" si="378"/>
        <v>100</v>
      </c>
      <c r="K7099" s="1700">
        <f t="shared" si="379"/>
        <v>0</v>
      </c>
      <c r="L7099" s="1698"/>
      <c r="M7099" s="1698"/>
      <c r="N7099" s="1701">
        <f t="shared" si="380"/>
        <v>0</v>
      </c>
      <c r="O7099" s="2122"/>
      <c r="P7099" s="2122"/>
      <c r="Q7099" s="2122">
        <f t="shared" si="381"/>
        <v>0</v>
      </c>
      <c r="R7099" s="2428"/>
    </row>
    <row r="7100" spans="3:18" ht="14.25" customHeight="1">
      <c r="C7100" s="1696">
        <v>81</v>
      </c>
      <c r="D7100" s="1966" t="s">
        <v>2903</v>
      </c>
      <c r="E7100" s="1697">
        <v>10</v>
      </c>
      <c r="F7100" s="1698" t="s">
        <v>508</v>
      </c>
      <c r="G7100" s="1757">
        <v>4</v>
      </c>
      <c r="H7100" s="1698">
        <v>2006</v>
      </c>
      <c r="I7100" s="1700">
        <v>753.20619999999997</v>
      </c>
      <c r="J7100" s="1698">
        <f t="shared" si="378"/>
        <v>100</v>
      </c>
      <c r="K7100" s="1700">
        <f t="shared" si="379"/>
        <v>0</v>
      </c>
      <c r="L7100" s="1698"/>
      <c r="M7100" s="1698"/>
      <c r="N7100" s="1701">
        <f t="shared" si="380"/>
        <v>0</v>
      </c>
      <c r="O7100" s="2122"/>
      <c r="P7100" s="2122"/>
      <c r="Q7100" s="2122">
        <f t="shared" si="381"/>
        <v>0</v>
      </c>
      <c r="R7100" s="2428"/>
    </row>
    <row r="7101" spans="3:18" ht="14.25" customHeight="1">
      <c r="C7101" s="1696">
        <v>82</v>
      </c>
      <c r="D7101" s="1966" t="s">
        <v>2910</v>
      </c>
      <c r="E7101" s="1697">
        <v>10</v>
      </c>
      <c r="F7101" s="1698" t="s">
        <v>508</v>
      </c>
      <c r="G7101" s="1757">
        <v>11</v>
      </c>
      <c r="H7101" s="1698">
        <v>2007</v>
      </c>
      <c r="I7101" s="1700">
        <v>550</v>
      </c>
      <c r="J7101" s="1698">
        <f t="shared" si="378"/>
        <v>100</v>
      </c>
      <c r="K7101" s="1700">
        <f t="shared" si="379"/>
        <v>0</v>
      </c>
      <c r="L7101" s="1698"/>
      <c r="M7101" s="1698"/>
      <c r="N7101" s="1701">
        <f t="shared" si="380"/>
        <v>0</v>
      </c>
      <c r="O7101" s="2122"/>
      <c r="P7101" s="2122"/>
      <c r="Q7101" s="2122">
        <f t="shared" si="381"/>
        <v>0</v>
      </c>
      <c r="R7101" s="2428"/>
    </row>
    <row r="7102" spans="3:18" ht="14.25" customHeight="1">
      <c r="C7102" s="1696">
        <v>83</v>
      </c>
      <c r="D7102" s="1966" t="s">
        <v>2223</v>
      </c>
      <c r="E7102" s="1697">
        <v>10</v>
      </c>
      <c r="F7102" s="1698" t="s">
        <v>508</v>
      </c>
      <c r="G7102" s="1757">
        <v>3</v>
      </c>
      <c r="H7102" s="1698">
        <v>2007</v>
      </c>
      <c r="I7102" s="1700">
        <v>123</v>
      </c>
      <c r="J7102" s="1698">
        <f t="shared" si="378"/>
        <v>100</v>
      </c>
      <c r="K7102" s="1700">
        <f t="shared" si="379"/>
        <v>0</v>
      </c>
      <c r="L7102" s="1698"/>
      <c r="M7102" s="1698"/>
      <c r="N7102" s="1701">
        <f t="shared" si="380"/>
        <v>0</v>
      </c>
      <c r="O7102" s="2122"/>
      <c r="P7102" s="2122"/>
      <c r="Q7102" s="2122">
        <f t="shared" si="381"/>
        <v>0</v>
      </c>
      <c r="R7102" s="2428"/>
    </row>
    <row r="7103" spans="3:18" ht="14.25" customHeight="1">
      <c r="C7103" s="1696">
        <v>84</v>
      </c>
      <c r="D7103" s="1966" t="s">
        <v>2125</v>
      </c>
      <c r="E7103" s="1697">
        <v>10</v>
      </c>
      <c r="F7103" s="1698" t="s">
        <v>508</v>
      </c>
      <c r="G7103" s="1757">
        <v>1</v>
      </c>
      <c r="H7103" s="1698">
        <v>2007</v>
      </c>
      <c r="I7103" s="1700">
        <v>89</v>
      </c>
      <c r="J7103" s="1698">
        <f t="shared" si="378"/>
        <v>100</v>
      </c>
      <c r="K7103" s="1700">
        <f t="shared" si="379"/>
        <v>0</v>
      </c>
      <c r="L7103" s="1698"/>
      <c r="M7103" s="1698"/>
      <c r="N7103" s="1701">
        <f t="shared" si="380"/>
        <v>0</v>
      </c>
      <c r="O7103" s="2122"/>
      <c r="P7103" s="2122"/>
      <c r="Q7103" s="2122">
        <f t="shared" si="381"/>
        <v>0</v>
      </c>
      <c r="R7103" s="2428"/>
    </row>
    <row r="7104" spans="3:18" ht="14.25" customHeight="1">
      <c r="C7104" s="1696">
        <v>85</v>
      </c>
      <c r="D7104" s="1966" t="s">
        <v>2113</v>
      </c>
      <c r="E7104" s="1697">
        <v>10</v>
      </c>
      <c r="F7104" s="1698" t="s">
        <v>508</v>
      </c>
      <c r="G7104" s="1757">
        <v>6</v>
      </c>
      <c r="H7104" s="1698">
        <v>2007</v>
      </c>
      <c r="I7104" s="1700">
        <v>623.4</v>
      </c>
      <c r="J7104" s="1698">
        <f t="shared" si="378"/>
        <v>100</v>
      </c>
      <c r="K7104" s="1700">
        <f t="shared" si="379"/>
        <v>0</v>
      </c>
      <c r="L7104" s="1698"/>
      <c r="M7104" s="1698"/>
      <c r="N7104" s="1701">
        <f t="shared" si="380"/>
        <v>0</v>
      </c>
      <c r="O7104" s="2122"/>
      <c r="P7104" s="2122"/>
      <c r="Q7104" s="2122">
        <f t="shared" si="381"/>
        <v>0</v>
      </c>
      <c r="R7104" s="2428"/>
    </row>
    <row r="7105" spans="3:18" ht="14.25" customHeight="1">
      <c r="C7105" s="1696">
        <v>86</v>
      </c>
      <c r="D7105" s="1966" t="s">
        <v>2953</v>
      </c>
      <c r="E7105" s="1697">
        <v>10</v>
      </c>
      <c r="F7105" s="1698" t="s">
        <v>508</v>
      </c>
      <c r="G7105" s="1757">
        <v>6</v>
      </c>
      <c r="H7105" s="1698">
        <v>2007</v>
      </c>
      <c r="I7105" s="1700">
        <v>316.2</v>
      </c>
      <c r="J7105" s="1698">
        <f t="shared" si="378"/>
        <v>100</v>
      </c>
      <c r="K7105" s="1700">
        <f t="shared" si="379"/>
        <v>0</v>
      </c>
      <c r="L7105" s="1698"/>
      <c r="M7105" s="1698"/>
      <c r="N7105" s="1701">
        <f t="shared" si="380"/>
        <v>0</v>
      </c>
      <c r="O7105" s="2122"/>
      <c r="P7105" s="2122"/>
      <c r="Q7105" s="2122">
        <f t="shared" si="381"/>
        <v>0</v>
      </c>
      <c r="R7105" s="2428"/>
    </row>
    <row r="7106" spans="3:18" ht="14.25" customHeight="1">
      <c r="C7106" s="1696">
        <v>87</v>
      </c>
      <c r="D7106" s="1966" t="s">
        <v>2668</v>
      </c>
      <c r="E7106" s="1697">
        <v>10</v>
      </c>
      <c r="F7106" s="1698" t="s">
        <v>508</v>
      </c>
      <c r="G7106" s="1757">
        <v>6</v>
      </c>
      <c r="H7106" s="1698">
        <v>2007</v>
      </c>
      <c r="I7106" s="1700">
        <v>316.2</v>
      </c>
      <c r="J7106" s="1698">
        <f t="shared" si="378"/>
        <v>100</v>
      </c>
      <c r="K7106" s="1700">
        <f t="shared" si="379"/>
        <v>0</v>
      </c>
      <c r="L7106" s="1698"/>
      <c r="M7106" s="1698"/>
      <c r="N7106" s="1701">
        <f t="shared" si="380"/>
        <v>0</v>
      </c>
      <c r="O7106" s="2122"/>
      <c r="P7106" s="2122"/>
      <c r="Q7106" s="2122">
        <f t="shared" si="381"/>
        <v>0</v>
      </c>
      <c r="R7106" s="2428"/>
    </row>
    <row r="7107" spans="3:18" ht="14.25" customHeight="1">
      <c r="C7107" s="1696">
        <v>88</v>
      </c>
      <c r="D7107" s="1966" t="s">
        <v>2155</v>
      </c>
      <c r="E7107" s="1697">
        <v>10</v>
      </c>
      <c r="F7107" s="1698" t="s">
        <v>508</v>
      </c>
      <c r="G7107" s="1757">
        <v>15</v>
      </c>
      <c r="H7107" s="1698">
        <v>2007</v>
      </c>
      <c r="I7107" s="1700">
        <v>2280</v>
      </c>
      <c r="J7107" s="1698">
        <f t="shared" si="378"/>
        <v>100</v>
      </c>
      <c r="K7107" s="1700">
        <f t="shared" si="379"/>
        <v>0</v>
      </c>
      <c r="L7107" s="1698"/>
      <c r="M7107" s="1698"/>
      <c r="N7107" s="1701">
        <f t="shared" si="380"/>
        <v>0</v>
      </c>
      <c r="O7107" s="2122"/>
      <c r="P7107" s="2122"/>
      <c r="Q7107" s="2122">
        <f t="shared" si="381"/>
        <v>0</v>
      </c>
      <c r="R7107" s="2428"/>
    </row>
    <row r="7108" spans="3:18" ht="14.25" customHeight="1">
      <c r="C7108" s="1696">
        <v>89</v>
      </c>
      <c r="D7108" s="1966" t="s">
        <v>2954</v>
      </c>
      <c r="E7108" s="1697">
        <v>10</v>
      </c>
      <c r="F7108" s="1698" t="s">
        <v>508</v>
      </c>
      <c r="G7108" s="1757">
        <v>20</v>
      </c>
      <c r="H7108" s="1698">
        <v>2007</v>
      </c>
      <c r="I7108" s="1700">
        <v>1216</v>
      </c>
      <c r="J7108" s="1698">
        <f t="shared" si="378"/>
        <v>100</v>
      </c>
      <c r="K7108" s="1700">
        <f t="shared" si="379"/>
        <v>0</v>
      </c>
      <c r="L7108" s="1698"/>
      <c r="M7108" s="1698"/>
      <c r="N7108" s="1701">
        <f t="shared" si="380"/>
        <v>0</v>
      </c>
      <c r="O7108" s="2122"/>
      <c r="P7108" s="2122"/>
      <c r="Q7108" s="2122">
        <f t="shared" si="381"/>
        <v>0</v>
      </c>
      <c r="R7108" s="2428"/>
    </row>
    <row r="7109" spans="3:18" ht="14.25" customHeight="1">
      <c r="C7109" s="1696">
        <v>90</v>
      </c>
      <c r="D7109" s="1966" t="s">
        <v>2223</v>
      </c>
      <c r="E7109" s="1697">
        <v>10</v>
      </c>
      <c r="F7109" s="1698" t="s">
        <v>508</v>
      </c>
      <c r="G7109" s="1757">
        <v>27</v>
      </c>
      <c r="H7109" s="1698">
        <v>2007</v>
      </c>
      <c r="I7109" s="1700">
        <v>1317.6</v>
      </c>
      <c r="J7109" s="1698">
        <f t="shared" si="378"/>
        <v>100</v>
      </c>
      <c r="K7109" s="1700">
        <f t="shared" si="379"/>
        <v>0</v>
      </c>
      <c r="L7109" s="1698"/>
      <c r="M7109" s="1698"/>
      <c r="N7109" s="1701">
        <f t="shared" si="380"/>
        <v>0</v>
      </c>
      <c r="O7109" s="2122"/>
      <c r="P7109" s="2122"/>
      <c r="Q7109" s="2122">
        <f t="shared" si="381"/>
        <v>0</v>
      </c>
      <c r="R7109" s="2428"/>
    </row>
    <row r="7110" spans="3:18" ht="14.25" customHeight="1">
      <c r="C7110" s="1696">
        <v>91</v>
      </c>
      <c r="D7110" s="1966" t="s">
        <v>2955</v>
      </c>
      <c r="E7110" s="1697">
        <v>10</v>
      </c>
      <c r="F7110" s="1698" t="s">
        <v>508</v>
      </c>
      <c r="G7110" s="1757">
        <v>14</v>
      </c>
      <c r="H7110" s="1698">
        <v>2007</v>
      </c>
      <c r="I7110" s="1700">
        <v>781.2</v>
      </c>
      <c r="J7110" s="1698">
        <f t="shared" si="378"/>
        <v>100</v>
      </c>
      <c r="K7110" s="1700">
        <f t="shared" si="379"/>
        <v>0</v>
      </c>
      <c r="L7110" s="1698"/>
      <c r="M7110" s="1698"/>
      <c r="N7110" s="1701">
        <f t="shared" si="380"/>
        <v>0</v>
      </c>
      <c r="O7110" s="2122"/>
      <c r="P7110" s="2122"/>
      <c r="Q7110" s="2122">
        <f t="shared" si="381"/>
        <v>0</v>
      </c>
      <c r="R7110" s="2428"/>
    </row>
    <row r="7111" spans="3:18" ht="14.25" customHeight="1">
      <c r="C7111" s="1696">
        <v>92</v>
      </c>
      <c r="D7111" s="1966" t="s">
        <v>2128</v>
      </c>
      <c r="E7111" s="1697">
        <v>10</v>
      </c>
      <c r="F7111" s="1698" t="s">
        <v>508</v>
      </c>
      <c r="G7111" s="1757">
        <v>1</v>
      </c>
      <c r="H7111" s="1698">
        <v>2007</v>
      </c>
      <c r="I7111" s="1700">
        <v>126.7</v>
      </c>
      <c r="J7111" s="1698">
        <f t="shared" si="378"/>
        <v>100</v>
      </c>
      <c r="K7111" s="1700">
        <f t="shared" si="379"/>
        <v>0</v>
      </c>
      <c r="L7111" s="1698"/>
      <c r="M7111" s="1698"/>
      <c r="N7111" s="1701">
        <f t="shared" si="380"/>
        <v>0</v>
      </c>
      <c r="O7111" s="2122"/>
      <c r="P7111" s="2122"/>
      <c r="Q7111" s="2122">
        <f t="shared" si="381"/>
        <v>0</v>
      </c>
      <c r="R7111" s="2428"/>
    </row>
    <row r="7112" spans="3:18" ht="14.25" customHeight="1">
      <c r="C7112" s="1696">
        <v>93</v>
      </c>
      <c r="D7112" s="1966" t="s">
        <v>2931</v>
      </c>
      <c r="E7112" s="1697">
        <v>10</v>
      </c>
      <c r="F7112" s="1698" t="s">
        <v>508</v>
      </c>
      <c r="G7112" s="1757">
        <v>1</v>
      </c>
      <c r="H7112" s="1698">
        <v>2007</v>
      </c>
      <c r="I7112" s="1700">
        <v>127</v>
      </c>
      <c r="J7112" s="1698">
        <f t="shared" si="378"/>
        <v>100</v>
      </c>
      <c r="K7112" s="1700">
        <f t="shared" si="379"/>
        <v>0</v>
      </c>
      <c r="L7112" s="1698"/>
      <c r="M7112" s="1698"/>
      <c r="N7112" s="1701">
        <f t="shared" si="380"/>
        <v>0</v>
      </c>
      <c r="O7112" s="2122"/>
      <c r="P7112" s="2122"/>
      <c r="Q7112" s="2122">
        <f t="shared" si="381"/>
        <v>0</v>
      </c>
      <c r="R7112" s="2428"/>
    </row>
    <row r="7113" spans="3:18" ht="14.25" customHeight="1">
      <c r="C7113" s="1696">
        <v>94</v>
      </c>
      <c r="D7113" s="1966" t="s">
        <v>2956</v>
      </c>
      <c r="E7113" s="1697">
        <v>10</v>
      </c>
      <c r="F7113" s="1698" t="s">
        <v>508</v>
      </c>
      <c r="G7113" s="1757">
        <v>23</v>
      </c>
      <c r="H7113" s="1698">
        <v>2007</v>
      </c>
      <c r="I7113" s="1700">
        <v>2914.1</v>
      </c>
      <c r="J7113" s="1698">
        <f t="shared" si="378"/>
        <v>100</v>
      </c>
      <c r="K7113" s="1700">
        <f t="shared" si="379"/>
        <v>0</v>
      </c>
      <c r="L7113" s="1698"/>
      <c r="M7113" s="1698"/>
      <c r="N7113" s="1701">
        <f t="shared" si="380"/>
        <v>0</v>
      </c>
      <c r="O7113" s="2122"/>
      <c r="P7113" s="2122"/>
      <c r="Q7113" s="2122">
        <f t="shared" si="381"/>
        <v>0</v>
      </c>
      <c r="R7113" s="2428"/>
    </row>
    <row r="7114" spans="3:18" ht="14.25" customHeight="1">
      <c r="C7114" s="1696">
        <v>95</v>
      </c>
      <c r="D7114" s="1966" t="s">
        <v>2130</v>
      </c>
      <c r="E7114" s="1697">
        <v>10</v>
      </c>
      <c r="F7114" s="1698" t="s">
        <v>508</v>
      </c>
      <c r="G7114" s="1757">
        <v>1</v>
      </c>
      <c r="H7114" s="1698">
        <v>2007</v>
      </c>
      <c r="I7114" s="1700">
        <v>152</v>
      </c>
      <c r="J7114" s="1698">
        <f t="shared" si="378"/>
        <v>100</v>
      </c>
      <c r="K7114" s="1700">
        <f t="shared" si="379"/>
        <v>0</v>
      </c>
      <c r="L7114" s="1698"/>
      <c r="M7114" s="1698"/>
      <c r="N7114" s="1701">
        <f t="shared" si="380"/>
        <v>0</v>
      </c>
      <c r="O7114" s="2122"/>
      <c r="P7114" s="2122"/>
      <c r="Q7114" s="2122">
        <f t="shared" si="381"/>
        <v>0</v>
      </c>
      <c r="R7114" s="2428"/>
    </row>
    <row r="7115" spans="3:18" ht="14.25" customHeight="1">
      <c r="C7115" s="1696">
        <v>96</v>
      </c>
      <c r="D7115" s="1966" t="s">
        <v>2130</v>
      </c>
      <c r="E7115" s="1697">
        <v>10</v>
      </c>
      <c r="F7115" s="1698" t="s">
        <v>508</v>
      </c>
      <c r="G7115" s="1757">
        <v>1</v>
      </c>
      <c r="H7115" s="1698">
        <v>2007</v>
      </c>
      <c r="I7115" s="1700">
        <v>152</v>
      </c>
      <c r="J7115" s="1698">
        <f t="shared" si="378"/>
        <v>100</v>
      </c>
      <c r="K7115" s="1700">
        <f t="shared" si="379"/>
        <v>0</v>
      </c>
      <c r="L7115" s="1698"/>
      <c r="M7115" s="1698"/>
      <c r="N7115" s="1701">
        <f t="shared" si="380"/>
        <v>0</v>
      </c>
      <c r="O7115" s="2122"/>
      <c r="P7115" s="2122"/>
      <c r="Q7115" s="2122">
        <f t="shared" si="381"/>
        <v>0</v>
      </c>
      <c r="R7115" s="2428"/>
    </row>
    <row r="7116" spans="3:18" ht="14.25" customHeight="1">
      <c r="C7116" s="1696">
        <v>97</v>
      </c>
      <c r="D7116" s="1966" t="s">
        <v>2122</v>
      </c>
      <c r="E7116" s="1697">
        <v>10</v>
      </c>
      <c r="F7116" s="1698" t="s">
        <v>508</v>
      </c>
      <c r="G7116" s="1757">
        <v>1</v>
      </c>
      <c r="H7116" s="1698">
        <v>2007</v>
      </c>
      <c r="I7116" s="1700">
        <v>253.4</v>
      </c>
      <c r="J7116" s="1698">
        <f t="shared" si="378"/>
        <v>100</v>
      </c>
      <c r="K7116" s="1700">
        <f t="shared" si="379"/>
        <v>0</v>
      </c>
      <c r="L7116" s="1698"/>
      <c r="M7116" s="1698"/>
      <c r="N7116" s="1701">
        <f t="shared" si="380"/>
        <v>0</v>
      </c>
      <c r="O7116" s="2122"/>
      <c r="P7116" s="2122"/>
      <c r="Q7116" s="2122">
        <f t="shared" si="381"/>
        <v>0</v>
      </c>
      <c r="R7116" s="2428"/>
    </row>
    <row r="7117" spans="3:18" ht="14.25" customHeight="1">
      <c r="C7117" s="1696">
        <v>98</v>
      </c>
      <c r="D7117" s="1966" t="s">
        <v>2582</v>
      </c>
      <c r="E7117" s="1697">
        <v>10</v>
      </c>
      <c r="F7117" s="1698" t="s">
        <v>508</v>
      </c>
      <c r="G7117" s="1757">
        <v>7</v>
      </c>
      <c r="H7117" s="1698">
        <v>2007</v>
      </c>
      <c r="I7117" s="1700">
        <v>283.5</v>
      </c>
      <c r="J7117" s="1698">
        <f t="shared" ref="J7117:J7180" si="382">IF(($J$14-H7117)*J$4380&gt;100,100,($J$14-H7117)*J$4380)</f>
        <v>100</v>
      </c>
      <c r="K7117" s="1700">
        <f t="shared" ref="K7117:K7180" si="383">IF(J7117=100,0,I7117-I7117*J7117%)</f>
        <v>0</v>
      </c>
      <c r="L7117" s="1698"/>
      <c r="M7117" s="1698"/>
      <c r="N7117" s="1701">
        <f t="shared" ref="N7117:N7180" si="384">+L7117*M7117</f>
        <v>0</v>
      </c>
      <c r="O7117" s="2122"/>
      <c r="P7117" s="2122"/>
      <c r="Q7117" s="2122">
        <f t="shared" ref="Q7117:Q7180" si="385">+O7117*P7117</f>
        <v>0</v>
      </c>
      <c r="R7117" s="2428"/>
    </row>
    <row r="7118" spans="3:18" ht="14.25" customHeight="1">
      <c r="C7118" s="1696">
        <v>99</v>
      </c>
      <c r="D7118" s="1966" t="s">
        <v>2923</v>
      </c>
      <c r="E7118" s="1697">
        <v>10</v>
      </c>
      <c r="F7118" s="1698" t="s">
        <v>508</v>
      </c>
      <c r="G7118" s="1757">
        <v>14</v>
      </c>
      <c r="H7118" s="1698">
        <v>2007</v>
      </c>
      <c r="I7118" s="1700">
        <v>779.8</v>
      </c>
      <c r="J7118" s="1698">
        <f t="shared" si="382"/>
        <v>100</v>
      </c>
      <c r="K7118" s="1700">
        <f t="shared" si="383"/>
        <v>0</v>
      </c>
      <c r="L7118" s="1698"/>
      <c r="M7118" s="1698"/>
      <c r="N7118" s="1701">
        <f t="shared" si="384"/>
        <v>0</v>
      </c>
      <c r="O7118" s="2122"/>
      <c r="P7118" s="2122"/>
      <c r="Q7118" s="2122">
        <f t="shared" si="385"/>
        <v>0</v>
      </c>
      <c r="R7118" s="2428"/>
    </row>
    <row r="7119" spans="3:18" ht="14.25" customHeight="1">
      <c r="C7119" s="1696">
        <v>100</v>
      </c>
      <c r="D7119" s="1966" t="s">
        <v>2957</v>
      </c>
      <c r="E7119" s="1697">
        <v>10</v>
      </c>
      <c r="F7119" s="1698" t="s">
        <v>508</v>
      </c>
      <c r="G7119" s="1757">
        <v>25</v>
      </c>
      <c r="H7119" s="1698">
        <v>2007</v>
      </c>
      <c r="I7119" s="1700">
        <v>1012.5</v>
      </c>
      <c r="J7119" s="1698">
        <f t="shared" si="382"/>
        <v>100</v>
      </c>
      <c r="K7119" s="1700">
        <f t="shared" si="383"/>
        <v>0</v>
      </c>
      <c r="L7119" s="1698"/>
      <c r="M7119" s="1698"/>
      <c r="N7119" s="1701">
        <f t="shared" si="384"/>
        <v>0</v>
      </c>
      <c r="O7119" s="2122"/>
      <c r="P7119" s="2122"/>
      <c r="Q7119" s="2122">
        <f t="shared" si="385"/>
        <v>0</v>
      </c>
      <c r="R7119" s="2428"/>
    </row>
    <row r="7120" spans="3:18" ht="14.25" customHeight="1">
      <c r="C7120" s="1696">
        <v>101</v>
      </c>
      <c r="D7120" s="1966" t="s">
        <v>2958</v>
      </c>
      <c r="E7120" s="1697">
        <v>10</v>
      </c>
      <c r="F7120" s="1698" t="s">
        <v>508</v>
      </c>
      <c r="G7120" s="1757">
        <v>1</v>
      </c>
      <c r="H7120" s="1698">
        <v>2007</v>
      </c>
      <c r="I7120" s="1700">
        <v>216</v>
      </c>
      <c r="J7120" s="1698">
        <f t="shared" si="382"/>
        <v>100</v>
      </c>
      <c r="K7120" s="1700">
        <f t="shared" si="383"/>
        <v>0</v>
      </c>
      <c r="L7120" s="1698"/>
      <c r="M7120" s="1698"/>
      <c r="N7120" s="1701">
        <f t="shared" si="384"/>
        <v>0</v>
      </c>
      <c r="O7120" s="2122"/>
      <c r="P7120" s="2122"/>
      <c r="Q7120" s="2122">
        <f t="shared" si="385"/>
        <v>0</v>
      </c>
      <c r="R7120" s="2428"/>
    </row>
    <row r="7121" spans="3:18" ht="14.25" customHeight="1">
      <c r="C7121" s="1696">
        <v>102</v>
      </c>
      <c r="D7121" s="1966" t="s">
        <v>2959</v>
      </c>
      <c r="E7121" s="1697">
        <v>10</v>
      </c>
      <c r="F7121" s="1698" t="s">
        <v>508</v>
      </c>
      <c r="G7121" s="1757">
        <v>1</v>
      </c>
      <c r="H7121" s="1698">
        <v>2007</v>
      </c>
      <c r="I7121" s="1700">
        <v>179</v>
      </c>
      <c r="J7121" s="1698">
        <f t="shared" si="382"/>
        <v>100</v>
      </c>
      <c r="K7121" s="1700">
        <f t="shared" si="383"/>
        <v>0</v>
      </c>
      <c r="L7121" s="1698"/>
      <c r="M7121" s="1698"/>
      <c r="N7121" s="1701">
        <f t="shared" si="384"/>
        <v>0</v>
      </c>
      <c r="O7121" s="2122"/>
      <c r="P7121" s="2122"/>
      <c r="Q7121" s="2122">
        <f t="shared" si="385"/>
        <v>0</v>
      </c>
      <c r="R7121" s="2428"/>
    </row>
    <row r="7122" spans="3:18" ht="14.25" customHeight="1">
      <c r="C7122" s="1696">
        <v>103</v>
      </c>
      <c r="D7122" s="1966" t="s">
        <v>2960</v>
      </c>
      <c r="E7122" s="1697">
        <v>10</v>
      </c>
      <c r="F7122" s="1698" t="s">
        <v>508</v>
      </c>
      <c r="G7122" s="1757">
        <v>5</v>
      </c>
      <c r="H7122" s="1698">
        <v>2007</v>
      </c>
      <c r="I7122" s="1700">
        <v>675</v>
      </c>
      <c r="J7122" s="1698">
        <f t="shared" si="382"/>
        <v>100</v>
      </c>
      <c r="K7122" s="1700">
        <f t="shared" si="383"/>
        <v>0</v>
      </c>
      <c r="L7122" s="1698"/>
      <c r="M7122" s="1698"/>
      <c r="N7122" s="1701">
        <f t="shared" si="384"/>
        <v>0</v>
      </c>
      <c r="O7122" s="2122"/>
      <c r="P7122" s="2122"/>
      <c r="Q7122" s="2122">
        <f t="shared" si="385"/>
        <v>0</v>
      </c>
      <c r="R7122" s="2428"/>
    </row>
    <row r="7123" spans="3:18" ht="14.25" customHeight="1">
      <c r="C7123" s="1696">
        <v>104</v>
      </c>
      <c r="D7123" s="1966" t="s">
        <v>2961</v>
      </c>
      <c r="E7123" s="1697">
        <v>10</v>
      </c>
      <c r="F7123" s="1698" t="s">
        <v>508</v>
      </c>
      <c r="G7123" s="1757">
        <v>6</v>
      </c>
      <c r="H7123" s="1698">
        <v>2007</v>
      </c>
      <c r="I7123" s="1700">
        <v>630</v>
      </c>
      <c r="J7123" s="1698">
        <f t="shared" si="382"/>
        <v>100</v>
      </c>
      <c r="K7123" s="1700">
        <f t="shared" si="383"/>
        <v>0</v>
      </c>
      <c r="L7123" s="1698"/>
      <c r="M7123" s="1698"/>
      <c r="N7123" s="1701">
        <f t="shared" si="384"/>
        <v>0</v>
      </c>
      <c r="O7123" s="2122"/>
      <c r="P7123" s="2122"/>
      <c r="Q7123" s="2122">
        <f t="shared" si="385"/>
        <v>0</v>
      </c>
      <c r="R7123" s="2428"/>
    </row>
    <row r="7124" spans="3:18" ht="14.25" customHeight="1">
      <c r="C7124" s="1696">
        <v>105</v>
      </c>
      <c r="D7124" s="1966" t="s">
        <v>2962</v>
      </c>
      <c r="E7124" s="1697">
        <v>10</v>
      </c>
      <c r="F7124" s="1698" t="s">
        <v>508</v>
      </c>
      <c r="G7124" s="1757">
        <v>56</v>
      </c>
      <c r="H7124" s="1698">
        <v>2007</v>
      </c>
      <c r="I7124" s="1700">
        <v>7532</v>
      </c>
      <c r="J7124" s="1698">
        <f t="shared" si="382"/>
        <v>100</v>
      </c>
      <c r="K7124" s="1700">
        <f t="shared" si="383"/>
        <v>0</v>
      </c>
      <c r="L7124" s="1698"/>
      <c r="M7124" s="1698"/>
      <c r="N7124" s="1701">
        <f t="shared" si="384"/>
        <v>0</v>
      </c>
      <c r="O7124" s="2122"/>
      <c r="P7124" s="2122"/>
      <c r="Q7124" s="2122">
        <f t="shared" si="385"/>
        <v>0</v>
      </c>
      <c r="R7124" s="2428"/>
    </row>
    <row r="7125" spans="3:18" ht="14.25" customHeight="1">
      <c r="C7125" s="1696">
        <v>106</v>
      </c>
      <c r="D7125" s="1966" t="s">
        <v>2963</v>
      </c>
      <c r="E7125" s="1697">
        <v>10</v>
      </c>
      <c r="F7125" s="1698" t="s">
        <v>508</v>
      </c>
      <c r="G7125" s="1757">
        <v>20</v>
      </c>
      <c r="H7125" s="1698">
        <v>2007</v>
      </c>
      <c r="I7125" s="1700">
        <v>1485</v>
      </c>
      <c r="J7125" s="1698">
        <f t="shared" si="382"/>
        <v>100</v>
      </c>
      <c r="K7125" s="1700">
        <f t="shared" si="383"/>
        <v>0</v>
      </c>
      <c r="L7125" s="1698"/>
      <c r="M7125" s="1698"/>
      <c r="N7125" s="1701">
        <f t="shared" si="384"/>
        <v>0</v>
      </c>
      <c r="O7125" s="2122"/>
      <c r="P7125" s="2122"/>
      <c r="Q7125" s="2122">
        <f t="shared" si="385"/>
        <v>0</v>
      </c>
      <c r="R7125" s="2428"/>
    </row>
    <row r="7126" spans="3:18" ht="14.25" customHeight="1">
      <c r="C7126" s="1696">
        <v>107</v>
      </c>
      <c r="D7126" s="1966" t="s">
        <v>5155</v>
      </c>
      <c r="E7126" s="1697">
        <v>10</v>
      </c>
      <c r="F7126" s="1698" t="s">
        <v>508</v>
      </c>
      <c r="G7126" s="1757">
        <v>7</v>
      </c>
      <c r="H7126" s="1698">
        <v>2007</v>
      </c>
      <c r="I7126" s="1700">
        <v>385</v>
      </c>
      <c r="J7126" s="1698">
        <f t="shared" si="382"/>
        <v>100</v>
      </c>
      <c r="K7126" s="1700">
        <f t="shared" si="383"/>
        <v>0</v>
      </c>
      <c r="L7126" s="1698"/>
      <c r="M7126" s="1698"/>
      <c r="N7126" s="1701">
        <f t="shared" si="384"/>
        <v>0</v>
      </c>
      <c r="O7126" s="2122"/>
      <c r="P7126" s="2122"/>
      <c r="Q7126" s="2122">
        <f t="shared" si="385"/>
        <v>0</v>
      </c>
      <c r="R7126" s="2428"/>
    </row>
    <row r="7127" spans="3:18" ht="14.25" customHeight="1">
      <c r="C7127" s="1696">
        <v>108</v>
      </c>
      <c r="D7127" s="1966" t="s">
        <v>2131</v>
      </c>
      <c r="E7127" s="1697">
        <v>10</v>
      </c>
      <c r="F7127" s="1698" t="s">
        <v>508</v>
      </c>
      <c r="G7127" s="1757">
        <v>1</v>
      </c>
      <c r="H7127" s="1698">
        <v>2007</v>
      </c>
      <c r="I7127" s="1700">
        <v>64</v>
      </c>
      <c r="J7127" s="1698">
        <f t="shared" si="382"/>
        <v>100</v>
      </c>
      <c r="K7127" s="1700">
        <f t="shared" si="383"/>
        <v>0</v>
      </c>
      <c r="L7127" s="1698"/>
      <c r="M7127" s="1698"/>
      <c r="N7127" s="1701">
        <f t="shared" si="384"/>
        <v>0</v>
      </c>
      <c r="O7127" s="2122"/>
      <c r="P7127" s="2122"/>
      <c r="Q7127" s="2122">
        <f t="shared" si="385"/>
        <v>0</v>
      </c>
      <c r="R7127" s="2428"/>
    </row>
    <row r="7128" spans="3:18" ht="14.25" customHeight="1">
      <c r="C7128" s="1696">
        <v>109</v>
      </c>
      <c r="D7128" s="1966" t="s">
        <v>7765</v>
      </c>
      <c r="E7128" s="1697">
        <v>10</v>
      </c>
      <c r="F7128" s="1698" t="s">
        <v>508</v>
      </c>
      <c r="G7128" s="1757">
        <v>6</v>
      </c>
      <c r="H7128" s="1698">
        <v>2007</v>
      </c>
      <c r="I7128" s="1700">
        <v>1155</v>
      </c>
      <c r="J7128" s="1698">
        <f t="shared" si="382"/>
        <v>100</v>
      </c>
      <c r="K7128" s="1700">
        <f t="shared" si="383"/>
        <v>0</v>
      </c>
      <c r="L7128" s="1698"/>
      <c r="M7128" s="1698"/>
      <c r="N7128" s="1701">
        <f t="shared" si="384"/>
        <v>0</v>
      </c>
      <c r="O7128" s="2122"/>
      <c r="P7128" s="2122"/>
      <c r="Q7128" s="2122">
        <f t="shared" si="385"/>
        <v>0</v>
      </c>
      <c r="R7128" s="2428"/>
    </row>
    <row r="7129" spans="3:18" ht="14.25" customHeight="1">
      <c r="C7129" s="1696">
        <v>110</v>
      </c>
      <c r="D7129" s="1966" t="s">
        <v>2125</v>
      </c>
      <c r="E7129" s="1697">
        <v>10</v>
      </c>
      <c r="F7129" s="1698" t="s">
        <v>508</v>
      </c>
      <c r="G7129" s="1757">
        <v>2</v>
      </c>
      <c r="H7129" s="1698">
        <v>2007</v>
      </c>
      <c r="I7129" s="1700">
        <v>200</v>
      </c>
      <c r="J7129" s="1698">
        <f t="shared" si="382"/>
        <v>100</v>
      </c>
      <c r="K7129" s="1700">
        <f t="shared" si="383"/>
        <v>0</v>
      </c>
      <c r="L7129" s="1698"/>
      <c r="M7129" s="1698"/>
      <c r="N7129" s="1701">
        <f t="shared" si="384"/>
        <v>0</v>
      </c>
      <c r="O7129" s="2122"/>
      <c r="P7129" s="2122"/>
      <c r="Q7129" s="2122">
        <f t="shared" si="385"/>
        <v>0</v>
      </c>
      <c r="R7129" s="2428"/>
    </row>
    <row r="7130" spans="3:18" ht="14.25" customHeight="1">
      <c r="C7130" s="1696">
        <v>111</v>
      </c>
      <c r="D7130" s="1966" t="s">
        <v>2129</v>
      </c>
      <c r="E7130" s="1697">
        <v>10</v>
      </c>
      <c r="F7130" s="1698" t="s">
        <v>508</v>
      </c>
      <c r="G7130" s="1757">
        <v>9</v>
      </c>
      <c r="H7130" s="1698">
        <v>2007</v>
      </c>
      <c r="I7130" s="1700">
        <v>936</v>
      </c>
      <c r="J7130" s="1698">
        <f t="shared" si="382"/>
        <v>100</v>
      </c>
      <c r="K7130" s="1700">
        <f t="shared" si="383"/>
        <v>0</v>
      </c>
      <c r="L7130" s="1698"/>
      <c r="M7130" s="1698"/>
      <c r="N7130" s="1701">
        <f t="shared" si="384"/>
        <v>0</v>
      </c>
      <c r="O7130" s="2122"/>
      <c r="P7130" s="2122"/>
      <c r="Q7130" s="2122">
        <f t="shared" si="385"/>
        <v>0</v>
      </c>
      <c r="R7130" s="2428"/>
    </row>
    <row r="7131" spans="3:18" ht="14.25" customHeight="1">
      <c r="C7131" s="1696">
        <v>112</v>
      </c>
      <c r="D7131" s="1966" t="s">
        <v>6476</v>
      </c>
      <c r="E7131" s="1697">
        <v>10</v>
      </c>
      <c r="F7131" s="1698" t="s">
        <v>508</v>
      </c>
      <c r="G7131" s="1757">
        <v>4</v>
      </c>
      <c r="H7131" s="1698">
        <v>2007</v>
      </c>
      <c r="I7131" s="1700">
        <v>356</v>
      </c>
      <c r="J7131" s="1698">
        <f t="shared" si="382"/>
        <v>100</v>
      </c>
      <c r="K7131" s="1700">
        <f t="shared" si="383"/>
        <v>0</v>
      </c>
      <c r="L7131" s="1698"/>
      <c r="M7131" s="1698"/>
      <c r="N7131" s="1701">
        <f t="shared" si="384"/>
        <v>0</v>
      </c>
      <c r="O7131" s="2122"/>
      <c r="P7131" s="2122"/>
      <c r="Q7131" s="2122">
        <f t="shared" si="385"/>
        <v>0</v>
      </c>
      <c r="R7131" s="2428"/>
    </row>
    <row r="7132" spans="3:18" ht="14.25" customHeight="1">
      <c r="C7132" s="1696">
        <v>113</v>
      </c>
      <c r="D7132" s="1966" t="s">
        <v>2947</v>
      </c>
      <c r="E7132" s="1697">
        <v>10</v>
      </c>
      <c r="F7132" s="1698" t="s">
        <v>508</v>
      </c>
      <c r="G7132" s="1757">
        <v>7</v>
      </c>
      <c r="H7132" s="1698">
        <v>2007</v>
      </c>
      <c r="I7132" s="1700">
        <v>553</v>
      </c>
      <c r="J7132" s="1698">
        <f t="shared" si="382"/>
        <v>100</v>
      </c>
      <c r="K7132" s="1700">
        <f t="shared" si="383"/>
        <v>0</v>
      </c>
      <c r="L7132" s="1698"/>
      <c r="M7132" s="1698"/>
      <c r="N7132" s="1701">
        <f t="shared" si="384"/>
        <v>0</v>
      </c>
      <c r="O7132" s="2122"/>
      <c r="P7132" s="2122"/>
      <c r="Q7132" s="2122">
        <f t="shared" si="385"/>
        <v>0</v>
      </c>
      <c r="R7132" s="2428"/>
    </row>
    <row r="7133" spans="3:18" ht="14.25" customHeight="1">
      <c r="C7133" s="1696">
        <v>114</v>
      </c>
      <c r="D7133" s="1966" t="s">
        <v>2131</v>
      </c>
      <c r="E7133" s="1697">
        <v>10</v>
      </c>
      <c r="F7133" s="1698" t="s">
        <v>508</v>
      </c>
      <c r="G7133" s="1757">
        <v>2</v>
      </c>
      <c r="H7133" s="1698">
        <v>2008</v>
      </c>
      <c r="I7133" s="1700">
        <v>220</v>
      </c>
      <c r="J7133" s="1698">
        <f t="shared" si="382"/>
        <v>100</v>
      </c>
      <c r="K7133" s="1700">
        <f t="shared" si="383"/>
        <v>0</v>
      </c>
      <c r="L7133" s="1698"/>
      <c r="M7133" s="1698"/>
      <c r="N7133" s="1701">
        <f t="shared" si="384"/>
        <v>0</v>
      </c>
      <c r="O7133" s="2122"/>
      <c r="P7133" s="2122"/>
      <c r="Q7133" s="2122">
        <f t="shared" si="385"/>
        <v>0</v>
      </c>
      <c r="R7133" s="2428"/>
    </row>
    <row r="7134" spans="3:18" ht="14.25" customHeight="1">
      <c r="C7134" s="1696">
        <v>115</v>
      </c>
      <c r="D7134" s="1966" t="s">
        <v>2132</v>
      </c>
      <c r="E7134" s="1697">
        <v>10</v>
      </c>
      <c r="F7134" s="1698" t="s">
        <v>508</v>
      </c>
      <c r="G7134" s="1757">
        <v>3</v>
      </c>
      <c r="H7134" s="1698">
        <v>2008</v>
      </c>
      <c r="I7134" s="1700">
        <v>105</v>
      </c>
      <c r="J7134" s="1698">
        <f t="shared" si="382"/>
        <v>100</v>
      </c>
      <c r="K7134" s="1700">
        <f t="shared" si="383"/>
        <v>0</v>
      </c>
      <c r="L7134" s="1698"/>
      <c r="M7134" s="1698"/>
      <c r="N7134" s="1701">
        <f t="shared" si="384"/>
        <v>0</v>
      </c>
      <c r="O7134" s="2122"/>
      <c r="P7134" s="2122"/>
      <c r="Q7134" s="2122">
        <f t="shared" si="385"/>
        <v>0</v>
      </c>
      <c r="R7134" s="2428"/>
    </row>
    <row r="7135" spans="3:18" ht="14.25" customHeight="1">
      <c r="C7135" s="1696">
        <v>116</v>
      </c>
      <c r="D7135" s="1966" t="s">
        <v>2133</v>
      </c>
      <c r="E7135" s="1697">
        <v>10</v>
      </c>
      <c r="F7135" s="1698" t="s">
        <v>508</v>
      </c>
      <c r="G7135" s="1757">
        <v>2</v>
      </c>
      <c r="H7135" s="1698">
        <v>2008</v>
      </c>
      <c r="I7135" s="1700">
        <v>429.50400000000002</v>
      </c>
      <c r="J7135" s="1698">
        <f t="shared" si="382"/>
        <v>100</v>
      </c>
      <c r="K7135" s="1700">
        <f t="shared" si="383"/>
        <v>0</v>
      </c>
      <c r="L7135" s="1698"/>
      <c r="M7135" s="1698"/>
      <c r="N7135" s="1701">
        <f t="shared" si="384"/>
        <v>0</v>
      </c>
      <c r="O7135" s="2122"/>
      <c r="P7135" s="2122"/>
      <c r="Q7135" s="2122">
        <f t="shared" si="385"/>
        <v>0</v>
      </c>
      <c r="R7135" s="2428"/>
    </row>
    <row r="7136" spans="3:18" ht="14.25" customHeight="1">
      <c r="C7136" s="1696">
        <v>117</v>
      </c>
      <c r="D7136" s="1966" t="s">
        <v>2113</v>
      </c>
      <c r="E7136" s="1697">
        <v>10</v>
      </c>
      <c r="F7136" s="1698" t="s">
        <v>508</v>
      </c>
      <c r="G7136" s="1757">
        <v>4</v>
      </c>
      <c r="H7136" s="1698">
        <v>2008</v>
      </c>
      <c r="I7136" s="1700">
        <v>705.34400000000005</v>
      </c>
      <c r="J7136" s="1698">
        <f t="shared" si="382"/>
        <v>100</v>
      </c>
      <c r="K7136" s="1700">
        <f t="shared" si="383"/>
        <v>0</v>
      </c>
      <c r="L7136" s="1698"/>
      <c r="M7136" s="1698"/>
      <c r="N7136" s="1701">
        <f t="shared" si="384"/>
        <v>0</v>
      </c>
      <c r="O7136" s="2122"/>
      <c r="P7136" s="2122"/>
      <c r="Q7136" s="2122">
        <f t="shared" si="385"/>
        <v>0</v>
      </c>
      <c r="R7136" s="2428"/>
    </row>
    <row r="7137" spans="3:18" ht="14.25" customHeight="1">
      <c r="C7137" s="1696">
        <v>118</v>
      </c>
      <c r="D7137" s="1966" t="s">
        <v>2912</v>
      </c>
      <c r="E7137" s="1697">
        <v>10</v>
      </c>
      <c r="F7137" s="1698" t="s">
        <v>508</v>
      </c>
      <c r="G7137" s="1757">
        <v>7</v>
      </c>
      <c r="H7137" s="1698">
        <v>2008</v>
      </c>
      <c r="I7137" s="1700">
        <v>529.00750000000005</v>
      </c>
      <c r="J7137" s="1698">
        <f t="shared" si="382"/>
        <v>100</v>
      </c>
      <c r="K7137" s="1700">
        <f t="shared" si="383"/>
        <v>0</v>
      </c>
      <c r="L7137" s="1698"/>
      <c r="M7137" s="1698"/>
      <c r="N7137" s="1701">
        <f t="shared" si="384"/>
        <v>0</v>
      </c>
      <c r="O7137" s="2122"/>
      <c r="P7137" s="2122"/>
      <c r="Q7137" s="2122">
        <f t="shared" si="385"/>
        <v>0</v>
      </c>
      <c r="R7137" s="2428"/>
    </row>
    <row r="7138" spans="3:18" ht="14.25" customHeight="1">
      <c r="C7138" s="1696">
        <v>119</v>
      </c>
      <c r="D7138" s="1966" t="s">
        <v>2139</v>
      </c>
      <c r="E7138" s="1697">
        <v>10</v>
      </c>
      <c r="F7138" s="1698" t="s">
        <v>508</v>
      </c>
      <c r="G7138" s="1757">
        <v>21</v>
      </c>
      <c r="H7138" s="1698">
        <v>2008</v>
      </c>
      <c r="I7138" s="1700">
        <v>1384.2809399999994</v>
      </c>
      <c r="J7138" s="1698">
        <f t="shared" si="382"/>
        <v>100</v>
      </c>
      <c r="K7138" s="1700">
        <f t="shared" si="383"/>
        <v>0</v>
      </c>
      <c r="L7138" s="1698"/>
      <c r="M7138" s="1698"/>
      <c r="N7138" s="1701">
        <f t="shared" si="384"/>
        <v>0</v>
      </c>
      <c r="O7138" s="2122"/>
      <c r="P7138" s="2122"/>
      <c r="Q7138" s="2122">
        <f t="shared" si="385"/>
        <v>0</v>
      </c>
      <c r="R7138" s="2428"/>
    </row>
    <row r="7139" spans="3:18" ht="14.25" customHeight="1">
      <c r="C7139" s="1696">
        <v>120</v>
      </c>
      <c r="D7139" s="1966" t="s">
        <v>2128</v>
      </c>
      <c r="E7139" s="1697">
        <v>10</v>
      </c>
      <c r="F7139" s="1698" t="s">
        <v>508</v>
      </c>
      <c r="G7139" s="1757">
        <v>4</v>
      </c>
      <c r="H7139" s="1698">
        <v>2008</v>
      </c>
      <c r="I7139" s="1700">
        <v>806.10699999999997</v>
      </c>
      <c r="J7139" s="1698">
        <f t="shared" si="382"/>
        <v>100</v>
      </c>
      <c r="K7139" s="1700">
        <f t="shared" si="383"/>
        <v>0</v>
      </c>
      <c r="L7139" s="1698"/>
      <c r="M7139" s="1698"/>
      <c r="N7139" s="1701">
        <f t="shared" si="384"/>
        <v>0</v>
      </c>
      <c r="O7139" s="2122"/>
      <c r="P7139" s="2122"/>
      <c r="Q7139" s="2122">
        <f t="shared" si="385"/>
        <v>0</v>
      </c>
      <c r="R7139" s="2428"/>
    </row>
    <row r="7140" spans="3:18" ht="14.25" customHeight="1">
      <c r="C7140" s="1696">
        <v>121</v>
      </c>
      <c r="D7140" s="1966" t="s">
        <v>2140</v>
      </c>
      <c r="E7140" s="1697">
        <v>10</v>
      </c>
      <c r="F7140" s="1698" t="s">
        <v>508</v>
      </c>
      <c r="G7140" s="1757">
        <v>4</v>
      </c>
      <c r="H7140" s="1698">
        <v>2008</v>
      </c>
      <c r="I7140" s="1700">
        <v>742.54399999999998</v>
      </c>
      <c r="J7140" s="1698">
        <f t="shared" si="382"/>
        <v>100</v>
      </c>
      <c r="K7140" s="1700">
        <f t="shared" si="383"/>
        <v>0</v>
      </c>
      <c r="L7140" s="1698"/>
      <c r="M7140" s="1698"/>
      <c r="N7140" s="1701">
        <f t="shared" si="384"/>
        <v>0</v>
      </c>
      <c r="O7140" s="2122"/>
      <c r="P7140" s="2122"/>
      <c r="Q7140" s="2122">
        <f t="shared" si="385"/>
        <v>0</v>
      </c>
      <c r="R7140" s="2428"/>
    </row>
    <row r="7141" spans="3:18" ht="14.25" customHeight="1">
      <c r="C7141" s="1696">
        <v>122</v>
      </c>
      <c r="D7141" s="1966" t="s">
        <v>2913</v>
      </c>
      <c r="E7141" s="1697">
        <v>10</v>
      </c>
      <c r="F7141" s="1698" t="s">
        <v>508</v>
      </c>
      <c r="G7141" s="1757">
        <v>8</v>
      </c>
      <c r="H7141" s="1698">
        <v>2008</v>
      </c>
      <c r="I7141" s="1700">
        <v>1864.1230399999995</v>
      </c>
      <c r="J7141" s="1698">
        <f t="shared" si="382"/>
        <v>100</v>
      </c>
      <c r="K7141" s="1700">
        <f t="shared" si="383"/>
        <v>0</v>
      </c>
      <c r="L7141" s="1698"/>
      <c r="M7141" s="1698"/>
      <c r="N7141" s="1701">
        <f t="shared" si="384"/>
        <v>0</v>
      </c>
      <c r="O7141" s="2122"/>
      <c r="P7141" s="2122"/>
      <c r="Q7141" s="2122">
        <f t="shared" si="385"/>
        <v>0</v>
      </c>
      <c r="R7141" s="2428"/>
    </row>
    <row r="7142" spans="3:18" ht="14.25" customHeight="1">
      <c r="C7142" s="1696">
        <v>123</v>
      </c>
      <c r="D7142" s="1966" t="s">
        <v>2914</v>
      </c>
      <c r="E7142" s="1697">
        <v>10</v>
      </c>
      <c r="F7142" s="1698" t="s">
        <v>508</v>
      </c>
      <c r="G7142" s="1757">
        <v>3</v>
      </c>
      <c r="H7142" s="1698">
        <v>2008</v>
      </c>
      <c r="I7142" s="1700">
        <v>173.81700000000001</v>
      </c>
      <c r="J7142" s="1698">
        <f t="shared" si="382"/>
        <v>100</v>
      </c>
      <c r="K7142" s="1700">
        <f t="shared" si="383"/>
        <v>0</v>
      </c>
      <c r="L7142" s="1698"/>
      <c r="M7142" s="1698"/>
      <c r="N7142" s="1701">
        <f t="shared" si="384"/>
        <v>0</v>
      </c>
      <c r="O7142" s="2122"/>
      <c r="P7142" s="2122"/>
      <c r="Q7142" s="2122">
        <f t="shared" si="385"/>
        <v>0</v>
      </c>
      <c r="R7142" s="2428"/>
    </row>
    <row r="7143" spans="3:18" ht="14.25" customHeight="1">
      <c r="C7143" s="1696">
        <v>124</v>
      </c>
      <c r="D7143" s="1966" t="s">
        <v>2669</v>
      </c>
      <c r="E7143" s="1697">
        <v>10</v>
      </c>
      <c r="F7143" s="1698" t="s">
        <v>508</v>
      </c>
      <c r="G7143" s="1757">
        <v>10</v>
      </c>
      <c r="H7143" s="1698">
        <v>2008</v>
      </c>
      <c r="I7143" s="1700">
        <v>642.36699999999996</v>
      </c>
      <c r="J7143" s="1698">
        <f t="shared" si="382"/>
        <v>100</v>
      </c>
      <c r="K7143" s="1700">
        <f t="shared" si="383"/>
        <v>0</v>
      </c>
      <c r="L7143" s="1698"/>
      <c r="M7143" s="1698"/>
      <c r="N7143" s="1701">
        <f t="shared" si="384"/>
        <v>0</v>
      </c>
      <c r="O7143" s="2122"/>
      <c r="P7143" s="2122"/>
      <c r="Q7143" s="2122">
        <f t="shared" si="385"/>
        <v>0</v>
      </c>
      <c r="R7143" s="2428"/>
    </row>
    <row r="7144" spans="3:18" ht="14.25" customHeight="1">
      <c r="C7144" s="1696">
        <v>125</v>
      </c>
      <c r="D7144" s="1966" t="s">
        <v>2131</v>
      </c>
      <c r="E7144" s="1697">
        <v>10</v>
      </c>
      <c r="F7144" s="1698" t="s">
        <v>508</v>
      </c>
      <c r="G7144" s="1757">
        <v>1</v>
      </c>
      <c r="H7144" s="1698">
        <v>2008</v>
      </c>
      <c r="I7144" s="1700">
        <v>233.01499999999999</v>
      </c>
      <c r="J7144" s="1698">
        <f t="shared" si="382"/>
        <v>100</v>
      </c>
      <c r="K7144" s="1700">
        <f t="shared" si="383"/>
        <v>0</v>
      </c>
      <c r="L7144" s="1698"/>
      <c r="M7144" s="1698"/>
      <c r="N7144" s="1701">
        <f t="shared" si="384"/>
        <v>0</v>
      </c>
      <c r="O7144" s="2122"/>
      <c r="P7144" s="2122"/>
      <c r="Q7144" s="2122">
        <f t="shared" si="385"/>
        <v>0</v>
      </c>
      <c r="R7144" s="2428"/>
    </row>
    <row r="7145" spans="3:18" ht="14.25" customHeight="1">
      <c r="C7145" s="1696">
        <v>126</v>
      </c>
      <c r="D7145" s="1966" t="s">
        <v>2137</v>
      </c>
      <c r="E7145" s="1697">
        <v>10</v>
      </c>
      <c r="F7145" s="1698" t="s">
        <v>508</v>
      </c>
      <c r="G7145" s="1757">
        <v>1</v>
      </c>
      <c r="H7145" s="1698">
        <v>2008</v>
      </c>
      <c r="I7145" s="1700">
        <v>98.873999999999995</v>
      </c>
      <c r="J7145" s="1698">
        <f t="shared" si="382"/>
        <v>100</v>
      </c>
      <c r="K7145" s="1700">
        <f t="shared" si="383"/>
        <v>0</v>
      </c>
      <c r="L7145" s="1698"/>
      <c r="M7145" s="1698"/>
      <c r="N7145" s="1701">
        <f t="shared" si="384"/>
        <v>0</v>
      </c>
      <c r="O7145" s="2122"/>
      <c r="P7145" s="2122"/>
      <c r="Q7145" s="2122">
        <f t="shared" si="385"/>
        <v>0</v>
      </c>
      <c r="R7145" s="2428"/>
    </row>
    <row r="7146" spans="3:18" ht="14.25" customHeight="1">
      <c r="C7146" s="1696">
        <v>127</v>
      </c>
      <c r="D7146" s="1966" t="s">
        <v>2220</v>
      </c>
      <c r="E7146" s="1697">
        <v>10</v>
      </c>
      <c r="F7146" s="1698" t="s">
        <v>508</v>
      </c>
      <c r="G7146" s="1757">
        <v>1</v>
      </c>
      <c r="H7146" s="1698">
        <v>2008</v>
      </c>
      <c r="I7146" s="1700">
        <v>57.939</v>
      </c>
      <c r="J7146" s="1698">
        <f t="shared" si="382"/>
        <v>100</v>
      </c>
      <c r="K7146" s="1700">
        <f t="shared" si="383"/>
        <v>0</v>
      </c>
      <c r="L7146" s="1698"/>
      <c r="M7146" s="1698"/>
      <c r="N7146" s="1701">
        <f t="shared" si="384"/>
        <v>0</v>
      </c>
      <c r="O7146" s="2122"/>
      <c r="P7146" s="2122"/>
      <c r="Q7146" s="2122">
        <f t="shared" si="385"/>
        <v>0</v>
      </c>
      <c r="R7146" s="2428"/>
    </row>
    <row r="7147" spans="3:18" ht="14.25" customHeight="1">
      <c r="C7147" s="1696">
        <v>128</v>
      </c>
      <c r="D7147" s="1966" t="s">
        <v>2129</v>
      </c>
      <c r="E7147" s="1697">
        <v>10</v>
      </c>
      <c r="F7147" s="1698" t="s">
        <v>508</v>
      </c>
      <c r="G7147" s="1757">
        <v>1</v>
      </c>
      <c r="H7147" s="1698">
        <v>2008</v>
      </c>
      <c r="I7147" s="1700">
        <v>100</v>
      </c>
      <c r="J7147" s="1698">
        <f t="shared" si="382"/>
        <v>100</v>
      </c>
      <c r="K7147" s="1700">
        <f t="shared" si="383"/>
        <v>0</v>
      </c>
      <c r="L7147" s="1698"/>
      <c r="M7147" s="1698"/>
      <c r="N7147" s="1701">
        <f t="shared" si="384"/>
        <v>0</v>
      </c>
      <c r="O7147" s="2122"/>
      <c r="P7147" s="2122"/>
      <c r="Q7147" s="2122">
        <f t="shared" si="385"/>
        <v>0</v>
      </c>
      <c r="R7147" s="2428"/>
    </row>
    <row r="7148" spans="3:18" ht="14.25" customHeight="1">
      <c r="C7148" s="1696">
        <v>129</v>
      </c>
      <c r="D7148" s="1966" t="s">
        <v>2129</v>
      </c>
      <c r="E7148" s="1697">
        <v>10</v>
      </c>
      <c r="F7148" s="1698" t="s">
        <v>508</v>
      </c>
      <c r="G7148" s="1757">
        <v>1</v>
      </c>
      <c r="H7148" s="1698">
        <v>2008</v>
      </c>
      <c r="I7148" s="1700">
        <v>130</v>
      </c>
      <c r="J7148" s="1698">
        <f t="shared" si="382"/>
        <v>100</v>
      </c>
      <c r="K7148" s="1700">
        <f t="shared" si="383"/>
        <v>0</v>
      </c>
      <c r="L7148" s="1698"/>
      <c r="M7148" s="1698"/>
      <c r="N7148" s="1701">
        <f t="shared" si="384"/>
        <v>0</v>
      </c>
      <c r="O7148" s="2122"/>
      <c r="P7148" s="2122"/>
      <c r="Q7148" s="2122">
        <f t="shared" si="385"/>
        <v>0</v>
      </c>
      <c r="R7148" s="2428"/>
    </row>
    <row r="7149" spans="3:18" ht="14.25" customHeight="1">
      <c r="C7149" s="1696">
        <v>130</v>
      </c>
      <c r="D7149" s="1966" t="s">
        <v>2160</v>
      </c>
      <c r="E7149" s="1697">
        <v>10</v>
      </c>
      <c r="F7149" s="1698" t="s">
        <v>508</v>
      </c>
      <c r="G7149" s="1757">
        <v>1</v>
      </c>
      <c r="H7149" s="1698">
        <v>2008</v>
      </c>
      <c r="I7149" s="1700">
        <v>176.33600000000001</v>
      </c>
      <c r="J7149" s="1698">
        <f t="shared" si="382"/>
        <v>100</v>
      </c>
      <c r="K7149" s="1700">
        <f t="shared" si="383"/>
        <v>0</v>
      </c>
      <c r="L7149" s="1698"/>
      <c r="M7149" s="1698"/>
      <c r="N7149" s="1701">
        <f t="shared" si="384"/>
        <v>0</v>
      </c>
      <c r="O7149" s="2122"/>
      <c r="P7149" s="2122"/>
      <c r="Q7149" s="2122">
        <f t="shared" si="385"/>
        <v>0</v>
      </c>
      <c r="R7149" s="2428"/>
    </row>
    <row r="7150" spans="3:18" ht="14.25" customHeight="1">
      <c r="C7150" s="1696">
        <v>131</v>
      </c>
      <c r="D7150" s="1966" t="s">
        <v>6477</v>
      </c>
      <c r="E7150" s="1697">
        <v>10</v>
      </c>
      <c r="F7150" s="1698" t="s">
        <v>508</v>
      </c>
      <c r="G7150" s="1757">
        <v>2</v>
      </c>
      <c r="H7150" s="1698">
        <v>2008</v>
      </c>
      <c r="I7150" s="1700">
        <v>151.14599999999999</v>
      </c>
      <c r="J7150" s="1698">
        <f t="shared" si="382"/>
        <v>100</v>
      </c>
      <c r="K7150" s="1700">
        <f t="shared" si="383"/>
        <v>0</v>
      </c>
      <c r="L7150" s="1698"/>
      <c r="M7150" s="1698"/>
      <c r="N7150" s="1701">
        <f t="shared" si="384"/>
        <v>0</v>
      </c>
      <c r="O7150" s="2122"/>
      <c r="P7150" s="2122"/>
      <c r="Q7150" s="2122">
        <f t="shared" si="385"/>
        <v>0</v>
      </c>
      <c r="R7150" s="2428"/>
    </row>
    <row r="7151" spans="3:18" ht="14.25" customHeight="1">
      <c r="C7151" s="1696">
        <v>132</v>
      </c>
      <c r="D7151" s="1966" t="s">
        <v>2128</v>
      </c>
      <c r="E7151" s="1697">
        <v>10</v>
      </c>
      <c r="F7151" s="1698" t="s">
        <v>508</v>
      </c>
      <c r="G7151" s="1757">
        <v>1</v>
      </c>
      <c r="H7151" s="1698">
        <v>2008</v>
      </c>
      <c r="I7151" s="1700">
        <v>201.52699999999999</v>
      </c>
      <c r="J7151" s="1698">
        <f t="shared" si="382"/>
        <v>100</v>
      </c>
      <c r="K7151" s="1700">
        <f t="shared" si="383"/>
        <v>0</v>
      </c>
      <c r="L7151" s="1698"/>
      <c r="M7151" s="1698"/>
      <c r="N7151" s="1701">
        <f t="shared" si="384"/>
        <v>0</v>
      </c>
      <c r="O7151" s="2122"/>
      <c r="P7151" s="2122"/>
      <c r="Q7151" s="2122">
        <f t="shared" si="385"/>
        <v>0</v>
      </c>
      <c r="R7151" s="2428"/>
    </row>
    <row r="7152" spans="3:18" ht="14.25" customHeight="1">
      <c r="C7152" s="1696">
        <v>133</v>
      </c>
      <c r="D7152" s="1966" t="s">
        <v>2140</v>
      </c>
      <c r="E7152" s="1697">
        <v>10</v>
      </c>
      <c r="F7152" s="1698" t="s">
        <v>508</v>
      </c>
      <c r="G7152" s="1757">
        <v>1</v>
      </c>
      <c r="H7152" s="1698">
        <v>2008</v>
      </c>
      <c r="I7152" s="1700">
        <v>253.14500000000001</v>
      </c>
      <c r="J7152" s="1698">
        <f t="shared" si="382"/>
        <v>100</v>
      </c>
      <c r="K7152" s="1700">
        <f t="shared" si="383"/>
        <v>0</v>
      </c>
      <c r="L7152" s="1698"/>
      <c r="M7152" s="1698"/>
      <c r="N7152" s="1701">
        <f t="shared" si="384"/>
        <v>0</v>
      </c>
      <c r="O7152" s="2122"/>
      <c r="P7152" s="2122"/>
      <c r="Q7152" s="2122">
        <f t="shared" si="385"/>
        <v>0</v>
      </c>
      <c r="R7152" s="2428"/>
    </row>
    <row r="7153" spans="3:18" ht="14.25" customHeight="1">
      <c r="C7153" s="1696">
        <v>134</v>
      </c>
      <c r="D7153" s="1966" t="s">
        <v>2438</v>
      </c>
      <c r="E7153" s="1697">
        <v>10</v>
      </c>
      <c r="F7153" s="1698" t="s">
        <v>508</v>
      </c>
      <c r="G7153" s="1757">
        <v>1</v>
      </c>
      <c r="H7153" s="1698">
        <v>2008</v>
      </c>
      <c r="I7153" s="1700">
        <v>233.0155</v>
      </c>
      <c r="J7153" s="1698">
        <f t="shared" si="382"/>
        <v>100</v>
      </c>
      <c r="K7153" s="1700">
        <f t="shared" si="383"/>
        <v>0</v>
      </c>
      <c r="L7153" s="1698"/>
      <c r="M7153" s="1698"/>
      <c r="N7153" s="1701">
        <f t="shared" si="384"/>
        <v>0</v>
      </c>
      <c r="O7153" s="2122"/>
      <c r="P7153" s="2122"/>
      <c r="Q7153" s="2122">
        <f t="shared" si="385"/>
        <v>0</v>
      </c>
      <c r="R7153" s="2428"/>
    </row>
    <row r="7154" spans="3:18" ht="14.25" customHeight="1">
      <c r="C7154" s="1696">
        <v>135</v>
      </c>
      <c r="D7154" s="1966" t="s">
        <v>2438</v>
      </c>
      <c r="E7154" s="1697">
        <v>10</v>
      </c>
      <c r="F7154" s="1698" t="s">
        <v>508</v>
      </c>
      <c r="G7154" s="1757">
        <v>1</v>
      </c>
      <c r="H7154" s="1698">
        <v>2008</v>
      </c>
      <c r="I7154" s="1700">
        <v>233.0155</v>
      </c>
      <c r="J7154" s="1698">
        <f t="shared" si="382"/>
        <v>100</v>
      </c>
      <c r="K7154" s="1700">
        <f t="shared" si="383"/>
        <v>0</v>
      </c>
      <c r="L7154" s="1698"/>
      <c r="M7154" s="1698"/>
      <c r="N7154" s="1701">
        <f t="shared" si="384"/>
        <v>0</v>
      </c>
      <c r="O7154" s="2122"/>
      <c r="P7154" s="2122"/>
      <c r="Q7154" s="2122">
        <f t="shared" si="385"/>
        <v>0</v>
      </c>
      <c r="R7154" s="2428"/>
    </row>
    <row r="7155" spans="3:18" ht="14.25" customHeight="1">
      <c r="C7155" s="1696">
        <v>136</v>
      </c>
      <c r="D7155" s="1966" t="s">
        <v>2125</v>
      </c>
      <c r="E7155" s="1697">
        <v>10</v>
      </c>
      <c r="F7155" s="1698" t="s">
        <v>508</v>
      </c>
      <c r="G7155" s="1757">
        <v>3</v>
      </c>
      <c r="H7155" s="1698">
        <v>2008</v>
      </c>
      <c r="I7155" s="1700">
        <v>267</v>
      </c>
      <c r="J7155" s="1698">
        <f t="shared" si="382"/>
        <v>100</v>
      </c>
      <c r="K7155" s="1700">
        <f t="shared" si="383"/>
        <v>0</v>
      </c>
      <c r="L7155" s="1698"/>
      <c r="M7155" s="1698"/>
      <c r="N7155" s="1701">
        <f t="shared" si="384"/>
        <v>0</v>
      </c>
      <c r="O7155" s="2122"/>
      <c r="P7155" s="2122"/>
      <c r="Q7155" s="2122">
        <f t="shared" si="385"/>
        <v>0</v>
      </c>
      <c r="R7155" s="2428"/>
    </row>
    <row r="7156" spans="3:18" ht="14.25" customHeight="1">
      <c r="C7156" s="1696">
        <v>137</v>
      </c>
      <c r="D7156" s="1966" t="s">
        <v>2131</v>
      </c>
      <c r="E7156" s="1697">
        <v>10</v>
      </c>
      <c r="F7156" s="1698" t="s">
        <v>508</v>
      </c>
      <c r="G7156" s="1757">
        <v>1</v>
      </c>
      <c r="H7156" s="1698">
        <v>2008</v>
      </c>
      <c r="I7156" s="1700">
        <v>233.01499999999999</v>
      </c>
      <c r="J7156" s="1698">
        <f t="shared" si="382"/>
        <v>100</v>
      </c>
      <c r="K7156" s="1700">
        <f t="shared" si="383"/>
        <v>0</v>
      </c>
      <c r="L7156" s="1698"/>
      <c r="M7156" s="1698"/>
      <c r="N7156" s="1701">
        <f t="shared" si="384"/>
        <v>0</v>
      </c>
      <c r="O7156" s="2122"/>
      <c r="P7156" s="2122"/>
      <c r="Q7156" s="2122">
        <f t="shared" si="385"/>
        <v>0</v>
      </c>
      <c r="R7156" s="2428"/>
    </row>
    <row r="7157" spans="3:18" ht="14.25" customHeight="1">
      <c r="C7157" s="1696">
        <v>138</v>
      </c>
      <c r="D7157" s="1966" t="s">
        <v>2131</v>
      </c>
      <c r="E7157" s="1697">
        <v>10</v>
      </c>
      <c r="F7157" s="1698" t="s">
        <v>508</v>
      </c>
      <c r="G7157" s="1757">
        <v>6</v>
      </c>
      <c r="H7157" s="1698">
        <v>2008</v>
      </c>
      <c r="I7157" s="1700">
        <v>474</v>
      </c>
      <c r="J7157" s="1698">
        <f t="shared" si="382"/>
        <v>100</v>
      </c>
      <c r="K7157" s="1700">
        <f t="shared" si="383"/>
        <v>0</v>
      </c>
      <c r="L7157" s="1698"/>
      <c r="M7157" s="1698"/>
      <c r="N7157" s="1701">
        <f t="shared" si="384"/>
        <v>0</v>
      </c>
      <c r="O7157" s="2122"/>
      <c r="P7157" s="2122"/>
      <c r="Q7157" s="2122">
        <f t="shared" si="385"/>
        <v>0</v>
      </c>
      <c r="R7157" s="2428"/>
    </row>
    <row r="7158" spans="3:18" ht="14.25" customHeight="1">
      <c r="C7158" s="1696">
        <v>139</v>
      </c>
      <c r="D7158" s="1966" t="s">
        <v>2131</v>
      </c>
      <c r="E7158" s="1697">
        <v>10</v>
      </c>
      <c r="F7158" s="1698" t="s">
        <v>508</v>
      </c>
      <c r="G7158" s="1757">
        <v>1</v>
      </c>
      <c r="H7158" s="1698">
        <v>2008</v>
      </c>
      <c r="I7158" s="1700">
        <v>180</v>
      </c>
      <c r="J7158" s="1698">
        <f t="shared" si="382"/>
        <v>100</v>
      </c>
      <c r="K7158" s="1700">
        <f t="shared" si="383"/>
        <v>0</v>
      </c>
      <c r="L7158" s="1698"/>
      <c r="M7158" s="1698"/>
      <c r="N7158" s="1701">
        <f t="shared" si="384"/>
        <v>0</v>
      </c>
      <c r="O7158" s="2122"/>
      <c r="P7158" s="2122"/>
      <c r="Q7158" s="2122">
        <f t="shared" si="385"/>
        <v>0</v>
      </c>
      <c r="R7158" s="2428"/>
    </row>
    <row r="7159" spans="3:18" ht="14.25" customHeight="1">
      <c r="C7159" s="1696">
        <v>140</v>
      </c>
      <c r="D7159" s="1966" t="s">
        <v>2917</v>
      </c>
      <c r="E7159" s="1697">
        <v>10</v>
      </c>
      <c r="F7159" s="1698" t="s">
        <v>508</v>
      </c>
      <c r="G7159" s="1757">
        <v>4</v>
      </c>
      <c r="H7159" s="1698">
        <v>2008</v>
      </c>
      <c r="I7159" s="1700">
        <v>424</v>
      </c>
      <c r="J7159" s="1698">
        <f t="shared" si="382"/>
        <v>100</v>
      </c>
      <c r="K7159" s="1700">
        <f t="shared" si="383"/>
        <v>0</v>
      </c>
      <c r="L7159" s="1698"/>
      <c r="M7159" s="1698"/>
      <c r="N7159" s="1701">
        <f t="shared" si="384"/>
        <v>0</v>
      </c>
      <c r="O7159" s="2122"/>
      <c r="P7159" s="2122"/>
      <c r="Q7159" s="2122">
        <f t="shared" si="385"/>
        <v>0</v>
      </c>
      <c r="R7159" s="2428"/>
    </row>
    <row r="7160" spans="3:18" ht="14.25" customHeight="1">
      <c r="C7160" s="1696">
        <v>141</v>
      </c>
      <c r="D7160" s="1966" t="s">
        <v>2695</v>
      </c>
      <c r="E7160" s="1697">
        <v>10</v>
      </c>
      <c r="F7160" s="1698" t="s">
        <v>508</v>
      </c>
      <c r="G7160" s="1757">
        <v>3</v>
      </c>
      <c r="H7160" s="1698">
        <v>2008</v>
      </c>
      <c r="I7160" s="1700">
        <v>390</v>
      </c>
      <c r="J7160" s="1698">
        <f t="shared" si="382"/>
        <v>100</v>
      </c>
      <c r="K7160" s="1700">
        <f t="shared" si="383"/>
        <v>0</v>
      </c>
      <c r="L7160" s="1698"/>
      <c r="M7160" s="1698"/>
      <c r="N7160" s="1701">
        <f t="shared" si="384"/>
        <v>0</v>
      </c>
      <c r="O7160" s="2122"/>
      <c r="P7160" s="2122"/>
      <c r="Q7160" s="2122">
        <f t="shared" si="385"/>
        <v>0</v>
      </c>
      <c r="R7160" s="2428"/>
    </row>
    <row r="7161" spans="3:18" ht="14.25" customHeight="1">
      <c r="C7161" s="1696">
        <v>142</v>
      </c>
      <c r="D7161" s="1966" t="s">
        <v>2918</v>
      </c>
      <c r="E7161" s="1697">
        <v>10</v>
      </c>
      <c r="F7161" s="1698" t="s">
        <v>508</v>
      </c>
      <c r="G7161" s="1757">
        <v>5</v>
      </c>
      <c r="H7161" s="1698">
        <v>2008</v>
      </c>
      <c r="I7161" s="1700">
        <v>875.89</v>
      </c>
      <c r="J7161" s="1698">
        <f t="shared" si="382"/>
        <v>100</v>
      </c>
      <c r="K7161" s="1700">
        <f t="shared" si="383"/>
        <v>0</v>
      </c>
      <c r="L7161" s="1698"/>
      <c r="M7161" s="1698"/>
      <c r="N7161" s="1701">
        <f t="shared" si="384"/>
        <v>0</v>
      </c>
      <c r="O7161" s="2122"/>
      <c r="P7161" s="2122"/>
      <c r="Q7161" s="2122">
        <f t="shared" si="385"/>
        <v>0</v>
      </c>
      <c r="R7161" s="2428"/>
    </row>
    <row r="7162" spans="3:18" ht="14.25" customHeight="1">
      <c r="C7162" s="1696">
        <v>143</v>
      </c>
      <c r="D7162" s="1966" t="s">
        <v>2919</v>
      </c>
      <c r="E7162" s="1697">
        <v>10</v>
      </c>
      <c r="F7162" s="1698" t="s">
        <v>508</v>
      </c>
      <c r="G7162" s="1757">
        <v>7</v>
      </c>
      <c r="H7162" s="1698">
        <v>2008</v>
      </c>
      <c r="I7162" s="1700">
        <v>977.83699999999999</v>
      </c>
      <c r="J7162" s="1698">
        <f t="shared" si="382"/>
        <v>100</v>
      </c>
      <c r="K7162" s="1700">
        <f t="shared" si="383"/>
        <v>0</v>
      </c>
      <c r="L7162" s="1698"/>
      <c r="M7162" s="1698"/>
      <c r="N7162" s="1701">
        <f t="shared" si="384"/>
        <v>0</v>
      </c>
      <c r="O7162" s="2122"/>
      <c r="P7162" s="2122"/>
      <c r="Q7162" s="2122">
        <f t="shared" si="385"/>
        <v>0</v>
      </c>
      <c r="R7162" s="2428"/>
    </row>
    <row r="7163" spans="3:18" ht="14.25" customHeight="1">
      <c r="C7163" s="1696">
        <v>144</v>
      </c>
      <c r="D7163" s="1966" t="s">
        <v>2920</v>
      </c>
      <c r="E7163" s="1697">
        <v>10</v>
      </c>
      <c r="F7163" s="1698" t="s">
        <v>508</v>
      </c>
      <c r="G7163" s="1757">
        <v>7</v>
      </c>
      <c r="H7163" s="1698">
        <v>2008</v>
      </c>
      <c r="I7163" s="1700">
        <v>1268.97603</v>
      </c>
      <c r="J7163" s="1698">
        <f t="shared" si="382"/>
        <v>100</v>
      </c>
      <c r="K7163" s="1700">
        <f t="shared" si="383"/>
        <v>0</v>
      </c>
      <c r="L7163" s="1698"/>
      <c r="M7163" s="1698"/>
      <c r="N7163" s="1701">
        <f t="shared" si="384"/>
        <v>0</v>
      </c>
      <c r="O7163" s="2122"/>
      <c r="P7163" s="2122"/>
      <c r="Q7163" s="2122">
        <f t="shared" si="385"/>
        <v>0</v>
      </c>
      <c r="R7163" s="2428"/>
    </row>
    <row r="7164" spans="3:18" ht="14.25" customHeight="1">
      <c r="C7164" s="1696">
        <v>145</v>
      </c>
      <c r="D7164" s="1966" t="s">
        <v>2921</v>
      </c>
      <c r="E7164" s="1697">
        <v>10</v>
      </c>
      <c r="F7164" s="1698" t="s">
        <v>508</v>
      </c>
      <c r="G7164" s="1757">
        <v>5</v>
      </c>
      <c r="H7164" s="1698">
        <v>2008</v>
      </c>
      <c r="I7164" s="1700">
        <v>1193.875</v>
      </c>
      <c r="J7164" s="1698">
        <f t="shared" si="382"/>
        <v>100</v>
      </c>
      <c r="K7164" s="1700">
        <f t="shared" si="383"/>
        <v>0</v>
      </c>
      <c r="L7164" s="1698"/>
      <c r="M7164" s="1698"/>
      <c r="N7164" s="1701">
        <f t="shared" si="384"/>
        <v>0</v>
      </c>
      <c r="O7164" s="2122"/>
      <c r="P7164" s="2122"/>
      <c r="Q7164" s="2122">
        <f t="shared" si="385"/>
        <v>0</v>
      </c>
      <c r="R7164" s="2428"/>
    </row>
    <row r="7165" spans="3:18" ht="14.25" customHeight="1">
      <c r="C7165" s="1696">
        <v>146</v>
      </c>
      <c r="D7165" s="1966" t="s">
        <v>2134</v>
      </c>
      <c r="E7165" s="1697">
        <v>10</v>
      </c>
      <c r="F7165" s="1698" t="s">
        <v>508</v>
      </c>
      <c r="G7165" s="1757">
        <v>56</v>
      </c>
      <c r="H7165" s="1698">
        <v>2008</v>
      </c>
      <c r="I7165" s="1700">
        <v>1896.3173600000023</v>
      </c>
      <c r="J7165" s="1698">
        <f t="shared" si="382"/>
        <v>100</v>
      </c>
      <c r="K7165" s="1700">
        <f t="shared" si="383"/>
        <v>0</v>
      </c>
      <c r="L7165" s="1698"/>
      <c r="M7165" s="1698"/>
      <c r="N7165" s="1701">
        <f t="shared" si="384"/>
        <v>0</v>
      </c>
      <c r="O7165" s="2122"/>
      <c r="P7165" s="2122"/>
      <c r="Q7165" s="2122">
        <f t="shared" si="385"/>
        <v>0</v>
      </c>
      <c r="R7165" s="2428"/>
    </row>
    <row r="7166" spans="3:18" ht="14.25" customHeight="1">
      <c r="C7166" s="1696">
        <v>147</v>
      </c>
      <c r="D7166" s="1966" t="s">
        <v>2138</v>
      </c>
      <c r="E7166" s="1697">
        <v>10</v>
      </c>
      <c r="F7166" s="1698" t="s">
        <v>508</v>
      </c>
      <c r="G7166" s="1757">
        <v>33</v>
      </c>
      <c r="H7166" s="1698">
        <v>2008</v>
      </c>
      <c r="I7166" s="1700">
        <v>2182.1570099999999</v>
      </c>
      <c r="J7166" s="1698">
        <f t="shared" si="382"/>
        <v>100</v>
      </c>
      <c r="K7166" s="1700">
        <f t="shared" si="383"/>
        <v>0</v>
      </c>
      <c r="L7166" s="1698"/>
      <c r="M7166" s="1698"/>
      <c r="N7166" s="1701">
        <f t="shared" si="384"/>
        <v>0</v>
      </c>
      <c r="O7166" s="2122"/>
      <c r="P7166" s="2122"/>
      <c r="Q7166" s="2122">
        <f t="shared" si="385"/>
        <v>0</v>
      </c>
      <c r="R7166" s="2428"/>
    </row>
    <row r="7167" spans="3:18" ht="14.25" customHeight="1">
      <c r="C7167" s="1696">
        <v>148</v>
      </c>
      <c r="D7167" s="1966" t="s">
        <v>2142</v>
      </c>
      <c r="E7167" s="1697">
        <v>10</v>
      </c>
      <c r="F7167" s="1698" t="s">
        <v>508</v>
      </c>
      <c r="G7167" s="1757">
        <v>29</v>
      </c>
      <c r="H7167" s="1698">
        <v>2008</v>
      </c>
      <c r="I7167" s="1700">
        <v>2425.009</v>
      </c>
      <c r="J7167" s="1698">
        <f t="shared" si="382"/>
        <v>100</v>
      </c>
      <c r="K7167" s="1700">
        <f t="shared" si="383"/>
        <v>0</v>
      </c>
      <c r="L7167" s="1698"/>
      <c r="M7167" s="1698"/>
      <c r="N7167" s="1701">
        <f t="shared" si="384"/>
        <v>0</v>
      </c>
      <c r="O7167" s="2122"/>
      <c r="P7167" s="2122"/>
      <c r="Q7167" s="2122">
        <f t="shared" si="385"/>
        <v>0</v>
      </c>
      <c r="R7167" s="2428"/>
    </row>
    <row r="7168" spans="3:18" ht="14.25" customHeight="1">
      <c r="C7168" s="1696">
        <v>149</v>
      </c>
      <c r="D7168" s="1966" t="s">
        <v>2130</v>
      </c>
      <c r="E7168" s="1697">
        <v>10</v>
      </c>
      <c r="F7168" s="1698" t="s">
        <v>508</v>
      </c>
      <c r="G7168" s="1757">
        <v>2</v>
      </c>
      <c r="H7168" s="1698">
        <v>2008</v>
      </c>
      <c r="I7168" s="1700">
        <v>79</v>
      </c>
      <c r="J7168" s="1698">
        <f t="shared" si="382"/>
        <v>100</v>
      </c>
      <c r="K7168" s="1700">
        <f t="shared" si="383"/>
        <v>0</v>
      </c>
      <c r="L7168" s="1698"/>
      <c r="M7168" s="1698"/>
      <c r="N7168" s="1701">
        <f t="shared" si="384"/>
        <v>0</v>
      </c>
      <c r="O7168" s="2122"/>
      <c r="P7168" s="2122"/>
      <c r="Q7168" s="2122">
        <f t="shared" si="385"/>
        <v>0</v>
      </c>
      <c r="R7168" s="2428"/>
    </row>
    <row r="7169" spans="3:18" ht="14.25" customHeight="1">
      <c r="C7169" s="1696">
        <v>150</v>
      </c>
      <c r="D7169" s="1966" t="s">
        <v>2160</v>
      </c>
      <c r="E7169" s="1697">
        <v>10</v>
      </c>
      <c r="F7169" s="1698" t="s">
        <v>508</v>
      </c>
      <c r="G7169" s="1757">
        <v>1</v>
      </c>
      <c r="H7169" s="1698">
        <v>2008</v>
      </c>
      <c r="I7169" s="1700">
        <v>175.178</v>
      </c>
      <c r="J7169" s="1698">
        <f t="shared" si="382"/>
        <v>100</v>
      </c>
      <c r="K7169" s="1700">
        <f t="shared" si="383"/>
        <v>0</v>
      </c>
      <c r="L7169" s="1698"/>
      <c r="M7169" s="1698"/>
      <c r="N7169" s="1701">
        <f t="shared" si="384"/>
        <v>0</v>
      </c>
      <c r="O7169" s="2122"/>
      <c r="P7169" s="2122"/>
      <c r="Q7169" s="2122">
        <f t="shared" si="385"/>
        <v>0</v>
      </c>
      <c r="R7169" s="2428"/>
    </row>
    <row r="7170" spans="3:18" ht="14.25" customHeight="1">
      <c r="C7170" s="1696">
        <v>151</v>
      </c>
      <c r="D7170" s="1966" t="s">
        <v>2923</v>
      </c>
      <c r="E7170" s="1697">
        <v>10</v>
      </c>
      <c r="F7170" s="1698" t="s">
        <v>508</v>
      </c>
      <c r="G7170" s="1757">
        <v>2</v>
      </c>
      <c r="H7170" s="1698">
        <v>2008</v>
      </c>
      <c r="I7170" s="1700">
        <v>128.47329999999999</v>
      </c>
      <c r="J7170" s="1698">
        <f t="shared" si="382"/>
        <v>100</v>
      </c>
      <c r="K7170" s="1700">
        <f t="shared" si="383"/>
        <v>0</v>
      </c>
      <c r="L7170" s="1698"/>
      <c r="M7170" s="1698"/>
      <c r="N7170" s="1701">
        <f t="shared" si="384"/>
        <v>0</v>
      </c>
      <c r="O7170" s="2122"/>
      <c r="P7170" s="2122"/>
      <c r="Q7170" s="2122">
        <f t="shared" si="385"/>
        <v>0</v>
      </c>
      <c r="R7170" s="2428"/>
    </row>
    <row r="7171" spans="3:18" ht="14.25" customHeight="1">
      <c r="C7171" s="1696">
        <v>152</v>
      </c>
      <c r="D7171" s="1966" t="s">
        <v>2138</v>
      </c>
      <c r="E7171" s="1697">
        <v>10</v>
      </c>
      <c r="F7171" s="1698" t="s">
        <v>508</v>
      </c>
      <c r="G7171" s="1757">
        <v>2</v>
      </c>
      <c r="H7171" s="1698">
        <v>2008</v>
      </c>
      <c r="I7171" s="1700">
        <v>132.25193999999999</v>
      </c>
      <c r="J7171" s="1698">
        <f t="shared" si="382"/>
        <v>100</v>
      </c>
      <c r="K7171" s="1700">
        <f t="shared" si="383"/>
        <v>0</v>
      </c>
      <c r="L7171" s="1698"/>
      <c r="M7171" s="1698"/>
      <c r="N7171" s="1701">
        <f t="shared" si="384"/>
        <v>0</v>
      </c>
      <c r="O7171" s="2122"/>
      <c r="P7171" s="2122"/>
      <c r="Q7171" s="2122">
        <f t="shared" si="385"/>
        <v>0</v>
      </c>
      <c r="R7171" s="2428"/>
    </row>
    <row r="7172" spans="3:18" ht="14.25" customHeight="1">
      <c r="C7172" s="1696">
        <v>153</v>
      </c>
      <c r="D7172" s="1966" t="s">
        <v>2140</v>
      </c>
      <c r="E7172" s="1697">
        <v>10</v>
      </c>
      <c r="F7172" s="1698" t="s">
        <v>508</v>
      </c>
      <c r="G7172" s="1757">
        <v>1</v>
      </c>
      <c r="H7172" s="1698">
        <v>2008</v>
      </c>
      <c r="I7172" s="1700">
        <v>185.636</v>
      </c>
      <c r="J7172" s="1698">
        <f t="shared" si="382"/>
        <v>100</v>
      </c>
      <c r="K7172" s="1700">
        <f t="shared" si="383"/>
        <v>0</v>
      </c>
      <c r="L7172" s="1698"/>
      <c r="M7172" s="1698"/>
      <c r="N7172" s="1701">
        <f t="shared" si="384"/>
        <v>0</v>
      </c>
      <c r="O7172" s="2122"/>
      <c r="P7172" s="2122"/>
      <c r="Q7172" s="2122">
        <f t="shared" si="385"/>
        <v>0</v>
      </c>
      <c r="R7172" s="2428"/>
    </row>
    <row r="7173" spans="3:18" ht="14.25" customHeight="1">
      <c r="C7173" s="1696">
        <v>154</v>
      </c>
      <c r="D7173" s="1966" t="s">
        <v>2913</v>
      </c>
      <c r="E7173" s="1697">
        <v>10</v>
      </c>
      <c r="F7173" s="1698" t="s">
        <v>508</v>
      </c>
      <c r="G7173" s="1757">
        <v>1</v>
      </c>
      <c r="H7173" s="1698">
        <v>2008</v>
      </c>
      <c r="I7173" s="1700">
        <v>233.01532</v>
      </c>
      <c r="J7173" s="1698">
        <f t="shared" si="382"/>
        <v>100</v>
      </c>
      <c r="K7173" s="1700">
        <f t="shared" si="383"/>
        <v>0</v>
      </c>
      <c r="L7173" s="1698"/>
      <c r="M7173" s="1698"/>
      <c r="N7173" s="1701">
        <f t="shared" si="384"/>
        <v>0</v>
      </c>
      <c r="O7173" s="2122"/>
      <c r="P7173" s="2122"/>
      <c r="Q7173" s="2122">
        <f t="shared" si="385"/>
        <v>0</v>
      </c>
      <c r="R7173" s="2428"/>
    </row>
    <row r="7174" spans="3:18" ht="14.25" customHeight="1">
      <c r="C7174" s="1696">
        <v>155</v>
      </c>
      <c r="D7174" s="1966" t="s">
        <v>2128</v>
      </c>
      <c r="E7174" s="1697">
        <v>10</v>
      </c>
      <c r="F7174" s="1698" t="s">
        <v>508</v>
      </c>
      <c r="G7174" s="1757">
        <v>1</v>
      </c>
      <c r="H7174" s="1698">
        <v>2008</v>
      </c>
      <c r="I7174" s="1700">
        <v>201.52677</v>
      </c>
      <c r="J7174" s="1698">
        <f t="shared" si="382"/>
        <v>100</v>
      </c>
      <c r="K7174" s="1700">
        <f t="shared" si="383"/>
        <v>0</v>
      </c>
      <c r="L7174" s="1698"/>
      <c r="M7174" s="1698"/>
      <c r="N7174" s="1701">
        <f t="shared" si="384"/>
        <v>0</v>
      </c>
      <c r="O7174" s="2122"/>
      <c r="P7174" s="2122"/>
      <c r="Q7174" s="2122">
        <f t="shared" si="385"/>
        <v>0</v>
      </c>
      <c r="R7174" s="2428"/>
    </row>
    <row r="7175" spans="3:18" ht="14.25" customHeight="1">
      <c r="C7175" s="1696">
        <v>156</v>
      </c>
      <c r="D7175" s="1966" t="s">
        <v>2125</v>
      </c>
      <c r="E7175" s="1697">
        <v>10</v>
      </c>
      <c r="F7175" s="1698" t="s">
        <v>508</v>
      </c>
      <c r="G7175" s="1757">
        <v>1</v>
      </c>
      <c r="H7175" s="1698">
        <v>2008</v>
      </c>
      <c r="I7175" s="1700">
        <v>80</v>
      </c>
      <c r="J7175" s="1698">
        <f t="shared" si="382"/>
        <v>100</v>
      </c>
      <c r="K7175" s="1700">
        <f t="shared" si="383"/>
        <v>0</v>
      </c>
      <c r="L7175" s="1698"/>
      <c r="M7175" s="1698"/>
      <c r="N7175" s="1701">
        <f t="shared" si="384"/>
        <v>0</v>
      </c>
      <c r="O7175" s="2122"/>
      <c r="P7175" s="2122"/>
      <c r="Q7175" s="2122">
        <f t="shared" si="385"/>
        <v>0</v>
      </c>
      <c r="R7175" s="2428"/>
    </row>
    <row r="7176" spans="3:18" ht="14.25" customHeight="1">
      <c r="C7176" s="1696">
        <v>157</v>
      </c>
      <c r="D7176" s="1966" t="s">
        <v>7766</v>
      </c>
      <c r="E7176" s="1697">
        <v>10</v>
      </c>
      <c r="F7176" s="1698" t="s">
        <v>508</v>
      </c>
      <c r="G7176" s="1757">
        <v>1</v>
      </c>
      <c r="H7176" s="1698">
        <v>2008</v>
      </c>
      <c r="I7176" s="1700">
        <v>406</v>
      </c>
      <c r="J7176" s="1698">
        <f t="shared" si="382"/>
        <v>100</v>
      </c>
      <c r="K7176" s="1700">
        <f t="shared" si="383"/>
        <v>0</v>
      </c>
      <c r="L7176" s="1698"/>
      <c r="M7176" s="1698"/>
      <c r="N7176" s="1701">
        <f t="shared" si="384"/>
        <v>0</v>
      </c>
      <c r="O7176" s="2122"/>
      <c r="P7176" s="2122"/>
      <c r="Q7176" s="2122">
        <f t="shared" si="385"/>
        <v>0</v>
      </c>
      <c r="R7176" s="2428"/>
    </row>
    <row r="7177" spans="3:18" ht="14.25" customHeight="1">
      <c r="C7177" s="1696">
        <v>158</v>
      </c>
      <c r="D7177" s="1966" t="s">
        <v>2132</v>
      </c>
      <c r="E7177" s="1697">
        <v>10</v>
      </c>
      <c r="F7177" s="1698" t="s">
        <v>508</v>
      </c>
      <c r="G7177" s="1757">
        <v>2</v>
      </c>
      <c r="H7177" s="1698">
        <v>2008</v>
      </c>
      <c r="I7177" s="1700">
        <v>70</v>
      </c>
      <c r="J7177" s="1698">
        <f t="shared" si="382"/>
        <v>100</v>
      </c>
      <c r="K7177" s="1700">
        <f t="shared" si="383"/>
        <v>0</v>
      </c>
      <c r="L7177" s="1698"/>
      <c r="M7177" s="1698"/>
      <c r="N7177" s="1701">
        <f t="shared" si="384"/>
        <v>0</v>
      </c>
      <c r="O7177" s="2122"/>
      <c r="P7177" s="2122"/>
      <c r="Q7177" s="2122">
        <f t="shared" si="385"/>
        <v>0</v>
      </c>
      <c r="R7177" s="2428"/>
    </row>
    <row r="7178" spans="3:18" ht="14.25" customHeight="1">
      <c r="C7178" s="1696">
        <v>159</v>
      </c>
      <c r="D7178" s="1966" t="s">
        <v>2964</v>
      </c>
      <c r="E7178" s="1697">
        <v>10</v>
      </c>
      <c r="F7178" s="1698" t="s">
        <v>508</v>
      </c>
      <c r="G7178" s="1757">
        <v>1</v>
      </c>
      <c r="H7178" s="1698">
        <v>2008</v>
      </c>
      <c r="I7178" s="1700">
        <v>185.636</v>
      </c>
      <c r="J7178" s="1698">
        <f t="shared" si="382"/>
        <v>100</v>
      </c>
      <c r="K7178" s="1700">
        <f t="shared" si="383"/>
        <v>0</v>
      </c>
      <c r="L7178" s="1698"/>
      <c r="M7178" s="1698"/>
      <c r="N7178" s="1701">
        <f t="shared" si="384"/>
        <v>0</v>
      </c>
      <c r="O7178" s="2122"/>
      <c r="P7178" s="2122"/>
      <c r="Q7178" s="2122">
        <f t="shared" si="385"/>
        <v>0</v>
      </c>
      <c r="R7178" s="2428"/>
    </row>
    <row r="7179" spans="3:18" ht="14.25" customHeight="1">
      <c r="C7179" s="1696">
        <v>160</v>
      </c>
      <c r="D7179" s="1966" t="s">
        <v>2143</v>
      </c>
      <c r="E7179" s="1697">
        <v>10</v>
      </c>
      <c r="F7179" s="1698" t="s">
        <v>508</v>
      </c>
      <c r="G7179" s="1757">
        <v>1</v>
      </c>
      <c r="H7179" s="1698">
        <v>2008</v>
      </c>
      <c r="I7179" s="1700">
        <v>194.76499999999999</v>
      </c>
      <c r="J7179" s="1698">
        <f t="shared" si="382"/>
        <v>100</v>
      </c>
      <c r="K7179" s="1700">
        <f t="shared" si="383"/>
        <v>0</v>
      </c>
      <c r="L7179" s="1698"/>
      <c r="M7179" s="1698"/>
      <c r="N7179" s="1701">
        <f t="shared" si="384"/>
        <v>0</v>
      </c>
      <c r="O7179" s="2122"/>
      <c r="P7179" s="2122"/>
      <c r="Q7179" s="2122">
        <f t="shared" si="385"/>
        <v>0</v>
      </c>
      <c r="R7179" s="2428"/>
    </row>
    <row r="7180" spans="3:18" ht="14.25" customHeight="1">
      <c r="C7180" s="1696">
        <v>161</v>
      </c>
      <c r="D7180" s="1966" t="s">
        <v>2131</v>
      </c>
      <c r="E7180" s="1697">
        <v>10</v>
      </c>
      <c r="F7180" s="1698" t="s">
        <v>508</v>
      </c>
      <c r="G7180" s="1757">
        <v>5</v>
      </c>
      <c r="H7180" s="1698">
        <v>2008</v>
      </c>
      <c r="I7180" s="1700">
        <v>325</v>
      </c>
      <c r="J7180" s="1698">
        <f t="shared" si="382"/>
        <v>100</v>
      </c>
      <c r="K7180" s="1700">
        <f t="shared" si="383"/>
        <v>0</v>
      </c>
      <c r="L7180" s="1698"/>
      <c r="M7180" s="1698"/>
      <c r="N7180" s="1701">
        <f t="shared" si="384"/>
        <v>0</v>
      </c>
      <c r="O7180" s="2122"/>
      <c r="P7180" s="2122"/>
      <c r="Q7180" s="2122">
        <f t="shared" si="385"/>
        <v>0</v>
      </c>
      <c r="R7180" s="2428"/>
    </row>
    <row r="7181" spans="3:18" ht="14.25" customHeight="1">
      <c r="C7181" s="1696">
        <v>162</v>
      </c>
      <c r="D7181" s="1966" t="s">
        <v>2131</v>
      </c>
      <c r="E7181" s="1697">
        <v>10</v>
      </c>
      <c r="F7181" s="1698" t="s">
        <v>508</v>
      </c>
      <c r="G7181" s="1757">
        <v>2</v>
      </c>
      <c r="H7181" s="1698">
        <v>2008</v>
      </c>
      <c r="I7181" s="1700">
        <v>220</v>
      </c>
      <c r="J7181" s="1698">
        <f t="shared" ref="J7181:J7244" si="386">IF(($J$14-H7181)*J$4380&gt;100,100,($J$14-H7181)*J$4380)</f>
        <v>100</v>
      </c>
      <c r="K7181" s="1700">
        <f t="shared" ref="K7181:K7244" si="387">IF(J7181=100,0,I7181-I7181*J7181%)</f>
        <v>0</v>
      </c>
      <c r="L7181" s="1698"/>
      <c r="M7181" s="1698"/>
      <c r="N7181" s="1701">
        <f t="shared" ref="N7181:N7244" si="388">+L7181*M7181</f>
        <v>0</v>
      </c>
      <c r="O7181" s="2122"/>
      <c r="P7181" s="2122"/>
      <c r="Q7181" s="2122">
        <f t="shared" ref="Q7181:Q7244" si="389">+O7181*P7181</f>
        <v>0</v>
      </c>
      <c r="R7181" s="2428"/>
    </row>
    <row r="7182" spans="3:18" ht="14.25" customHeight="1">
      <c r="C7182" s="1696">
        <v>163</v>
      </c>
      <c r="D7182" s="1966" t="s">
        <v>2160</v>
      </c>
      <c r="E7182" s="1697">
        <v>10</v>
      </c>
      <c r="F7182" s="1698" t="s">
        <v>508</v>
      </c>
      <c r="G7182" s="1757">
        <v>2</v>
      </c>
      <c r="H7182" s="1698">
        <v>2008</v>
      </c>
      <c r="I7182" s="1700">
        <v>800</v>
      </c>
      <c r="J7182" s="1698">
        <f t="shared" si="386"/>
        <v>100</v>
      </c>
      <c r="K7182" s="1700">
        <f t="shared" si="387"/>
        <v>0</v>
      </c>
      <c r="L7182" s="1698"/>
      <c r="M7182" s="1698"/>
      <c r="N7182" s="1701">
        <f t="shared" si="388"/>
        <v>0</v>
      </c>
      <c r="O7182" s="2122"/>
      <c r="P7182" s="2122"/>
      <c r="Q7182" s="2122">
        <f t="shared" si="389"/>
        <v>0</v>
      </c>
      <c r="R7182" s="2428"/>
    </row>
    <row r="7183" spans="3:18" ht="14.25" customHeight="1">
      <c r="C7183" s="1696">
        <v>164</v>
      </c>
      <c r="D7183" s="1966" t="s">
        <v>2113</v>
      </c>
      <c r="E7183" s="1697">
        <v>10</v>
      </c>
      <c r="F7183" s="1698" t="s">
        <v>508</v>
      </c>
      <c r="G7183" s="1757">
        <v>2</v>
      </c>
      <c r="H7183" s="1698">
        <v>2008</v>
      </c>
      <c r="I7183" s="1700">
        <v>352.67200000000003</v>
      </c>
      <c r="J7183" s="1698">
        <f t="shared" si="386"/>
        <v>100</v>
      </c>
      <c r="K7183" s="1700">
        <f t="shared" si="387"/>
        <v>0</v>
      </c>
      <c r="L7183" s="1698"/>
      <c r="M7183" s="1698"/>
      <c r="N7183" s="1701">
        <f t="shared" si="388"/>
        <v>0</v>
      </c>
      <c r="O7183" s="2122"/>
      <c r="P7183" s="2122"/>
      <c r="Q7183" s="2122">
        <f t="shared" si="389"/>
        <v>0</v>
      </c>
      <c r="R7183" s="2428"/>
    </row>
    <row r="7184" spans="3:18" ht="14.25" customHeight="1">
      <c r="C7184" s="1696">
        <v>165</v>
      </c>
      <c r="D7184" s="1966" t="s">
        <v>2136</v>
      </c>
      <c r="E7184" s="1697">
        <v>10</v>
      </c>
      <c r="F7184" s="1698" t="s">
        <v>508</v>
      </c>
      <c r="G7184" s="1757">
        <v>4</v>
      </c>
      <c r="H7184" s="1698">
        <v>2008</v>
      </c>
      <c r="I7184" s="1700">
        <v>302.29199999999997</v>
      </c>
      <c r="J7184" s="1698">
        <f t="shared" si="386"/>
        <v>100</v>
      </c>
      <c r="K7184" s="1700">
        <f t="shared" si="387"/>
        <v>0</v>
      </c>
      <c r="L7184" s="1698"/>
      <c r="M7184" s="1698"/>
      <c r="N7184" s="1701">
        <f t="shared" si="388"/>
        <v>0</v>
      </c>
      <c r="O7184" s="2122"/>
      <c r="P7184" s="2122"/>
      <c r="Q7184" s="2122">
        <f t="shared" si="389"/>
        <v>0</v>
      </c>
      <c r="R7184" s="2428"/>
    </row>
    <row r="7185" spans="3:18" ht="14.25" customHeight="1">
      <c r="C7185" s="1696">
        <v>166</v>
      </c>
      <c r="D7185" s="1966" t="s">
        <v>2138</v>
      </c>
      <c r="E7185" s="1697">
        <v>10</v>
      </c>
      <c r="F7185" s="1698" t="s">
        <v>508</v>
      </c>
      <c r="G7185" s="1757">
        <v>10</v>
      </c>
      <c r="H7185" s="1698">
        <v>2008</v>
      </c>
      <c r="I7185" s="1700">
        <v>661.26</v>
      </c>
      <c r="J7185" s="1698">
        <f t="shared" si="386"/>
        <v>100</v>
      </c>
      <c r="K7185" s="1700">
        <f t="shared" si="387"/>
        <v>0</v>
      </c>
      <c r="L7185" s="1698"/>
      <c r="M7185" s="1698"/>
      <c r="N7185" s="1701">
        <f t="shared" si="388"/>
        <v>0</v>
      </c>
      <c r="O7185" s="2122"/>
      <c r="P7185" s="2122"/>
      <c r="Q7185" s="2122">
        <f t="shared" si="389"/>
        <v>0</v>
      </c>
      <c r="R7185" s="2428"/>
    </row>
    <row r="7186" spans="3:18" ht="14.25" customHeight="1">
      <c r="C7186" s="1696">
        <v>167</v>
      </c>
      <c r="D7186" s="1966" t="s">
        <v>2139</v>
      </c>
      <c r="E7186" s="1697">
        <v>10</v>
      </c>
      <c r="F7186" s="1698" t="s">
        <v>508</v>
      </c>
      <c r="G7186" s="1757">
        <v>12</v>
      </c>
      <c r="H7186" s="1698">
        <v>2008</v>
      </c>
      <c r="I7186" s="1700">
        <v>791.01599999999996</v>
      </c>
      <c r="J7186" s="1698">
        <f t="shared" si="386"/>
        <v>100</v>
      </c>
      <c r="K7186" s="1700">
        <f t="shared" si="387"/>
        <v>0</v>
      </c>
      <c r="L7186" s="1698"/>
      <c r="M7186" s="1698"/>
      <c r="N7186" s="1701">
        <f t="shared" si="388"/>
        <v>0</v>
      </c>
      <c r="O7186" s="2122"/>
      <c r="P7186" s="2122"/>
      <c r="Q7186" s="2122">
        <f t="shared" si="389"/>
        <v>0</v>
      </c>
      <c r="R7186" s="2428"/>
    </row>
    <row r="7187" spans="3:18" ht="14.25" customHeight="1">
      <c r="C7187" s="1696">
        <v>168</v>
      </c>
      <c r="D7187" s="1966" t="s">
        <v>2128</v>
      </c>
      <c r="E7187" s="1697">
        <v>10</v>
      </c>
      <c r="F7187" s="1698" t="s">
        <v>508</v>
      </c>
      <c r="G7187" s="1757">
        <v>1</v>
      </c>
      <c r="H7187" s="1698">
        <v>2008</v>
      </c>
      <c r="I7187" s="1700">
        <v>201.52699999999999</v>
      </c>
      <c r="J7187" s="1698">
        <f t="shared" si="386"/>
        <v>100</v>
      </c>
      <c r="K7187" s="1700">
        <f t="shared" si="387"/>
        <v>0</v>
      </c>
      <c r="L7187" s="1698"/>
      <c r="M7187" s="1698"/>
      <c r="N7187" s="1701">
        <f t="shared" si="388"/>
        <v>0</v>
      </c>
      <c r="O7187" s="2122"/>
      <c r="P7187" s="2122"/>
      <c r="Q7187" s="2122">
        <f t="shared" si="389"/>
        <v>0</v>
      </c>
      <c r="R7187" s="2428"/>
    </row>
    <row r="7188" spans="3:18" ht="14.25" customHeight="1">
      <c r="C7188" s="1696">
        <v>169</v>
      </c>
      <c r="D7188" s="1966" t="s">
        <v>2140</v>
      </c>
      <c r="E7188" s="1697">
        <v>10</v>
      </c>
      <c r="F7188" s="1698" t="s">
        <v>508</v>
      </c>
      <c r="G7188" s="1757">
        <v>1</v>
      </c>
      <c r="H7188" s="1698">
        <v>2008</v>
      </c>
      <c r="I7188" s="1700">
        <v>185.60400000000001</v>
      </c>
      <c r="J7188" s="1698">
        <f t="shared" si="386"/>
        <v>100</v>
      </c>
      <c r="K7188" s="1700">
        <f t="shared" si="387"/>
        <v>0</v>
      </c>
      <c r="L7188" s="1698"/>
      <c r="M7188" s="1698"/>
      <c r="N7188" s="1701">
        <f t="shared" si="388"/>
        <v>0</v>
      </c>
      <c r="O7188" s="2122"/>
      <c r="P7188" s="2122"/>
      <c r="Q7188" s="2122">
        <f t="shared" si="389"/>
        <v>0</v>
      </c>
      <c r="R7188" s="2428"/>
    </row>
    <row r="7189" spans="3:18" ht="14.25" customHeight="1">
      <c r="C7189" s="1696">
        <v>170</v>
      </c>
      <c r="D7189" s="1966" t="s">
        <v>2438</v>
      </c>
      <c r="E7189" s="1697">
        <v>10</v>
      </c>
      <c r="F7189" s="1698" t="s">
        <v>508</v>
      </c>
      <c r="G7189" s="1757">
        <v>2</v>
      </c>
      <c r="H7189" s="1698">
        <v>2008</v>
      </c>
      <c r="I7189" s="1700">
        <v>466.03199999999998</v>
      </c>
      <c r="J7189" s="1698">
        <f t="shared" si="386"/>
        <v>100</v>
      </c>
      <c r="K7189" s="1700">
        <f t="shared" si="387"/>
        <v>0</v>
      </c>
      <c r="L7189" s="1698"/>
      <c r="M7189" s="1698"/>
      <c r="N7189" s="1701">
        <f t="shared" si="388"/>
        <v>0</v>
      </c>
      <c r="O7189" s="2122"/>
      <c r="P7189" s="2122"/>
      <c r="Q7189" s="2122">
        <f t="shared" si="389"/>
        <v>0</v>
      </c>
      <c r="R7189" s="2428"/>
    </row>
    <row r="7190" spans="3:18" ht="14.25" customHeight="1">
      <c r="C7190" s="1696">
        <v>171</v>
      </c>
      <c r="D7190" s="1966" t="s">
        <v>2125</v>
      </c>
      <c r="E7190" s="1697">
        <v>10</v>
      </c>
      <c r="F7190" s="1698" t="s">
        <v>508</v>
      </c>
      <c r="G7190" s="1757">
        <v>18</v>
      </c>
      <c r="H7190" s="1698">
        <v>2008</v>
      </c>
      <c r="I7190" s="1700">
        <v>1602</v>
      </c>
      <c r="J7190" s="1698">
        <f t="shared" si="386"/>
        <v>100</v>
      </c>
      <c r="K7190" s="1700">
        <f t="shared" si="387"/>
        <v>0</v>
      </c>
      <c r="L7190" s="1698"/>
      <c r="M7190" s="1698"/>
      <c r="N7190" s="1701">
        <f t="shared" si="388"/>
        <v>0</v>
      </c>
      <c r="O7190" s="2122"/>
      <c r="P7190" s="2122"/>
      <c r="Q7190" s="2122">
        <f t="shared" si="389"/>
        <v>0</v>
      </c>
      <c r="R7190" s="2428"/>
    </row>
    <row r="7191" spans="3:18" ht="14.25" customHeight="1">
      <c r="C7191" s="1696">
        <v>172</v>
      </c>
      <c r="D7191" s="1966" t="s">
        <v>2131</v>
      </c>
      <c r="E7191" s="1697">
        <v>10</v>
      </c>
      <c r="F7191" s="1698" t="s">
        <v>508</v>
      </c>
      <c r="G7191" s="1757">
        <v>8</v>
      </c>
      <c r="H7191" s="1698">
        <v>2008</v>
      </c>
      <c r="I7191" s="1700">
        <v>632</v>
      </c>
      <c r="J7191" s="1698">
        <f t="shared" si="386"/>
        <v>100</v>
      </c>
      <c r="K7191" s="1700">
        <f t="shared" si="387"/>
        <v>0</v>
      </c>
      <c r="L7191" s="1698"/>
      <c r="M7191" s="1698"/>
      <c r="N7191" s="1701">
        <f t="shared" si="388"/>
        <v>0</v>
      </c>
      <c r="O7191" s="2122"/>
      <c r="P7191" s="2122"/>
      <c r="Q7191" s="2122">
        <f t="shared" si="389"/>
        <v>0</v>
      </c>
      <c r="R7191" s="2428"/>
    </row>
    <row r="7192" spans="3:18" ht="14.25" customHeight="1">
      <c r="C7192" s="1696">
        <v>173</v>
      </c>
      <c r="D7192" s="1966" t="s">
        <v>2130</v>
      </c>
      <c r="E7192" s="1697">
        <v>10</v>
      </c>
      <c r="F7192" s="1698" t="s">
        <v>508</v>
      </c>
      <c r="G7192" s="1757">
        <v>4</v>
      </c>
      <c r="H7192" s="1698">
        <v>2008</v>
      </c>
      <c r="I7192" s="1700">
        <v>140</v>
      </c>
      <c r="J7192" s="1698">
        <f t="shared" si="386"/>
        <v>100</v>
      </c>
      <c r="K7192" s="1700">
        <f t="shared" si="387"/>
        <v>0</v>
      </c>
      <c r="L7192" s="1698"/>
      <c r="M7192" s="1698"/>
      <c r="N7192" s="1701">
        <f t="shared" si="388"/>
        <v>0</v>
      </c>
      <c r="O7192" s="2122"/>
      <c r="P7192" s="2122"/>
      <c r="Q7192" s="2122">
        <f t="shared" si="389"/>
        <v>0</v>
      </c>
      <c r="R7192" s="2428"/>
    </row>
    <row r="7193" spans="3:18" ht="14.25" customHeight="1">
      <c r="C7193" s="1696">
        <v>174</v>
      </c>
      <c r="D7193" s="1966" t="s">
        <v>2133</v>
      </c>
      <c r="E7193" s="1697">
        <v>10</v>
      </c>
      <c r="F7193" s="1698" t="s">
        <v>508</v>
      </c>
      <c r="G7193" s="1757">
        <v>7</v>
      </c>
      <c r="H7193" s="1698">
        <v>2008</v>
      </c>
      <c r="I7193" s="1700">
        <v>1503.2639999999999</v>
      </c>
      <c r="J7193" s="1698">
        <f t="shared" si="386"/>
        <v>100</v>
      </c>
      <c r="K7193" s="1700">
        <f t="shared" si="387"/>
        <v>0</v>
      </c>
      <c r="L7193" s="1698"/>
      <c r="M7193" s="1698"/>
      <c r="N7193" s="1701">
        <f t="shared" si="388"/>
        <v>0</v>
      </c>
      <c r="O7193" s="2122"/>
      <c r="P7193" s="2122"/>
      <c r="Q7193" s="2122">
        <f t="shared" si="389"/>
        <v>0</v>
      </c>
      <c r="R7193" s="2428"/>
    </row>
    <row r="7194" spans="3:18" ht="14.25" customHeight="1">
      <c r="C7194" s="1696">
        <v>175</v>
      </c>
      <c r="D7194" s="1966" t="s">
        <v>2134</v>
      </c>
      <c r="E7194" s="1697">
        <v>10</v>
      </c>
      <c r="F7194" s="1698" t="s">
        <v>508</v>
      </c>
      <c r="G7194" s="1757">
        <v>35</v>
      </c>
      <c r="H7194" s="1698">
        <v>2008</v>
      </c>
      <c r="I7194" s="1700">
        <v>1185.1980000000008</v>
      </c>
      <c r="J7194" s="1698">
        <f t="shared" si="386"/>
        <v>100</v>
      </c>
      <c r="K7194" s="1700">
        <f t="shared" si="387"/>
        <v>0</v>
      </c>
      <c r="L7194" s="1698"/>
      <c r="M7194" s="1698"/>
      <c r="N7194" s="1701">
        <f t="shared" si="388"/>
        <v>0</v>
      </c>
      <c r="O7194" s="2122"/>
      <c r="P7194" s="2122"/>
      <c r="Q7194" s="2122">
        <f t="shared" si="389"/>
        <v>0</v>
      </c>
      <c r="R7194" s="2428"/>
    </row>
    <row r="7195" spans="3:18" ht="14.25" customHeight="1">
      <c r="C7195" s="1696">
        <v>176</v>
      </c>
      <c r="D7195" s="1966" t="s">
        <v>2131</v>
      </c>
      <c r="E7195" s="1697">
        <v>10</v>
      </c>
      <c r="F7195" s="1698" t="s">
        <v>508</v>
      </c>
      <c r="G7195" s="1757">
        <v>2</v>
      </c>
      <c r="H7195" s="1698">
        <v>2008</v>
      </c>
      <c r="I7195" s="1700">
        <v>130</v>
      </c>
      <c r="J7195" s="1698">
        <f t="shared" si="386"/>
        <v>100</v>
      </c>
      <c r="K7195" s="1700">
        <f t="shared" si="387"/>
        <v>0</v>
      </c>
      <c r="L7195" s="1698"/>
      <c r="M7195" s="1698"/>
      <c r="N7195" s="1701">
        <f t="shared" si="388"/>
        <v>0</v>
      </c>
      <c r="O7195" s="2122"/>
      <c r="P7195" s="2122"/>
      <c r="Q7195" s="2122">
        <f t="shared" si="389"/>
        <v>0</v>
      </c>
      <c r="R7195" s="2428"/>
    </row>
    <row r="7196" spans="3:18" ht="14.25" customHeight="1">
      <c r="C7196" s="1696">
        <v>177</v>
      </c>
      <c r="D7196" s="1966" t="s">
        <v>2131</v>
      </c>
      <c r="E7196" s="1697">
        <v>10</v>
      </c>
      <c r="F7196" s="1698" t="s">
        <v>508</v>
      </c>
      <c r="G7196" s="1757">
        <v>1</v>
      </c>
      <c r="H7196" s="1698">
        <v>2008</v>
      </c>
      <c r="I7196" s="1700">
        <v>110</v>
      </c>
      <c r="J7196" s="1698">
        <f t="shared" si="386"/>
        <v>100</v>
      </c>
      <c r="K7196" s="1700">
        <f t="shared" si="387"/>
        <v>0</v>
      </c>
      <c r="L7196" s="1698"/>
      <c r="M7196" s="1698"/>
      <c r="N7196" s="1701">
        <f t="shared" si="388"/>
        <v>0</v>
      </c>
      <c r="O7196" s="2122"/>
      <c r="P7196" s="2122"/>
      <c r="Q7196" s="2122">
        <f t="shared" si="389"/>
        <v>0</v>
      </c>
      <c r="R7196" s="2428"/>
    </row>
    <row r="7197" spans="3:18" ht="14.25" customHeight="1">
      <c r="C7197" s="1696">
        <v>178</v>
      </c>
      <c r="D7197" s="1966" t="s">
        <v>2129</v>
      </c>
      <c r="E7197" s="1697">
        <v>10</v>
      </c>
      <c r="F7197" s="1698" t="s">
        <v>508</v>
      </c>
      <c r="G7197" s="1757">
        <v>4</v>
      </c>
      <c r="H7197" s="1698">
        <v>2008</v>
      </c>
      <c r="I7197" s="1700">
        <v>520</v>
      </c>
      <c r="J7197" s="1698">
        <f t="shared" si="386"/>
        <v>100</v>
      </c>
      <c r="K7197" s="1700">
        <f t="shared" si="387"/>
        <v>0</v>
      </c>
      <c r="L7197" s="1698"/>
      <c r="M7197" s="1698"/>
      <c r="N7197" s="1701">
        <f t="shared" si="388"/>
        <v>0</v>
      </c>
      <c r="O7197" s="2122"/>
      <c r="P7197" s="2122"/>
      <c r="Q7197" s="2122">
        <f t="shared" si="389"/>
        <v>0</v>
      </c>
      <c r="R7197" s="2428"/>
    </row>
    <row r="7198" spans="3:18" ht="14.25" customHeight="1">
      <c r="C7198" s="1696">
        <v>179</v>
      </c>
      <c r="D7198" s="1966" t="s">
        <v>2128</v>
      </c>
      <c r="E7198" s="1697">
        <v>10</v>
      </c>
      <c r="F7198" s="1698" t="s">
        <v>508</v>
      </c>
      <c r="G7198" s="1757">
        <v>1</v>
      </c>
      <c r="H7198" s="1698">
        <v>2008</v>
      </c>
      <c r="I7198" s="1700">
        <v>90</v>
      </c>
      <c r="J7198" s="1698">
        <f t="shared" si="386"/>
        <v>100</v>
      </c>
      <c r="K7198" s="1700">
        <f t="shared" si="387"/>
        <v>0</v>
      </c>
      <c r="L7198" s="1698"/>
      <c r="M7198" s="1698"/>
      <c r="N7198" s="1701">
        <f t="shared" si="388"/>
        <v>0</v>
      </c>
      <c r="O7198" s="2122"/>
      <c r="P7198" s="2122"/>
      <c r="Q7198" s="2122">
        <f t="shared" si="389"/>
        <v>0</v>
      </c>
      <c r="R7198" s="2428"/>
    </row>
    <row r="7199" spans="3:18" ht="14.25" customHeight="1">
      <c r="C7199" s="1696">
        <v>180</v>
      </c>
      <c r="D7199" s="1966" t="s">
        <v>2129</v>
      </c>
      <c r="E7199" s="1697">
        <v>10</v>
      </c>
      <c r="F7199" s="1698" t="s">
        <v>508</v>
      </c>
      <c r="G7199" s="1757">
        <v>2</v>
      </c>
      <c r="H7199" s="1698">
        <v>2008</v>
      </c>
      <c r="I7199" s="1700">
        <v>232</v>
      </c>
      <c r="J7199" s="1698">
        <f t="shared" si="386"/>
        <v>100</v>
      </c>
      <c r="K7199" s="1700">
        <f t="shared" si="387"/>
        <v>0</v>
      </c>
      <c r="L7199" s="1698"/>
      <c r="M7199" s="1698"/>
      <c r="N7199" s="1701">
        <f t="shared" si="388"/>
        <v>0</v>
      </c>
      <c r="O7199" s="2122"/>
      <c r="P7199" s="2122"/>
      <c r="Q7199" s="2122">
        <f t="shared" si="389"/>
        <v>0</v>
      </c>
      <c r="R7199" s="2428"/>
    </row>
    <row r="7200" spans="3:18" ht="14.25" customHeight="1">
      <c r="C7200" s="1696">
        <v>181</v>
      </c>
      <c r="D7200" s="1966" t="s">
        <v>5191</v>
      </c>
      <c r="E7200" s="1697">
        <v>10</v>
      </c>
      <c r="F7200" s="1698" t="s">
        <v>508</v>
      </c>
      <c r="G7200" s="1757">
        <v>3</v>
      </c>
      <c r="H7200" s="1698">
        <v>2008</v>
      </c>
      <c r="I7200" s="1700">
        <v>525.53399999999999</v>
      </c>
      <c r="J7200" s="1698">
        <f t="shared" si="386"/>
        <v>100</v>
      </c>
      <c r="K7200" s="1700">
        <f t="shared" si="387"/>
        <v>0</v>
      </c>
      <c r="L7200" s="1698"/>
      <c r="M7200" s="1698"/>
      <c r="N7200" s="1701">
        <f t="shared" si="388"/>
        <v>0</v>
      </c>
      <c r="O7200" s="2122"/>
      <c r="P7200" s="2122"/>
      <c r="Q7200" s="2122">
        <f t="shared" si="389"/>
        <v>0</v>
      </c>
      <c r="R7200" s="2428"/>
    </row>
    <row r="7201" spans="3:18" ht="14.25" customHeight="1">
      <c r="C7201" s="1696">
        <v>182</v>
      </c>
      <c r="D7201" s="1966" t="s">
        <v>2158</v>
      </c>
      <c r="E7201" s="1697">
        <v>10</v>
      </c>
      <c r="F7201" s="1698" t="s">
        <v>508</v>
      </c>
      <c r="G7201" s="1757">
        <v>3</v>
      </c>
      <c r="H7201" s="1698">
        <v>2008</v>
      </c>
      <c r="I7201" s="1700">
        <v>419.07299999999998</v>
      </c>
      <c r="J7201" s="1698">
        <f t="shared" si="386"/>
        <v>100</v>
      </c>
      <c r="K7201" s="1700">
        <f t="shared" si="387"/>
        <v>0</v>
      </c>
      <c r="L7201" s="1698"/>
      <c r="M7201" s="1698"/>
      <c r="N7201" s="1701">
        <f t="shared" si="388"/>
        <v>0</v>
      </c>
      <c r="O7201" s="2122"/>
      <c r="P7201" s="2122"/>
      <c r="Q7201" s="2122">
        <f t="shared" si="389"/>
        <v>0</v>
      </c>
      <c r="R7201" s="2428"/>
    </row>
    <row r="7202" spans="3:18" ht="14.25" customHeight="1">
      <c r="C7202" s="1696">
        <v>183</v>
      </c>
      <c r="D7202" s="1966" t="s">
        <v>2159</v>
      </c>
      <c r="E7202" s="1697">
        <v>10</v>
      </c>
      <c r="F7202" s="1698" t="s">
        <v>508</v>
      </c>
      <c r="G7202" s="1757">
        <v>27</v>
      </c>
      <c r="H7202" s="1698">
        <v>2008</v>
      </c>
      <c r="I7202" s="1700">
        <v>4894.6139999999996</v>
      </c>
      <c r="J7202" s="1698">
        <f t="shared" si="386"/>
        <v>100</v>
      </c>
      <c r="K7202" s="1700">
        <f t="shared" si="387"/>
        <v>0</v>
      </c>
      <c r="L7202" s="1698"/>
      <c r="M7202" s="1698"/>
      <c r="N7202" s="1701">
        <f t="shared" si="388"/>
        <v>0</v>
      </c>
      <c r="O7202" s="2122"/>
      <c r="P7202" s="2122"/>
      <c r="Q7202" s="2122">
        <f t="shared" si="389"/>
        <v>0</v>
      </c>
      <c r="R7202" s="2428"/>
    </row>
    <row r="7203" spans="3:18" ht="14.25" customHeight="1">
      <c r="C7203" s="1696">
        <v>184</v>
      </c>
      <c r="D7203" s="1966" t="s">
        <v>2914</v>
      </c>
      <c r="E7203" s="1697">
        <v>10</v>
      </c>
      <c r="F7203" s="1698" t="s">
        <v>508</v>
      </c>
      <c r="G7203" s="1757">
        <v>2</v>
      </c>
      <c r="H7203" s="1698">
        <v>2008</v>
      </c>
      <c r="I7203" s="1700">
        <v>115.878</v>
      </c>
      <c r="J7203" s="1698">
        <f t="shared" si="386"/>
        <v>100</v>
      </c>
      <c r="K7203" s="1700">
        <f t="shared" si="387"/>
        <v>0</v>
      </c>
      <c r="L7203" s="1698"/>
      <c r="M7203" s="1698"/>
      <c r="N7203" s="1701">
        <f t="shared" si="388"/>
        <v>0</v>
      </c>
      <c r="O7203" s="2122"/>
      <c r="P7203" s="2122"/>
      <c r="Q7203" s="2122">
        <f t="shared" si="389"/>
        <v>0</v>
      </c>
      <c r="R7203" s="2428"/>
    </row>
    <row r="7204" spans="3:18" ht="14.25" customHeight="1">
      <c r="C7204" s="1696">
        <v>185</v>
      </c>
      <c r="D7204" s="1966" t="s">
        <v>2669</v>
      </c>
      <c r="E7204" s="1697">
        <v>10</v>
      </c>
      <c r="F7204" s="1698" t="s">
        <v>508</v>
      </c>
      <c r="G7204" s="1757">
        <v>3</v>
      </c>
      <c r="H7204" s="1698">
        <v>2008</v>
      </c>
      <c r="I7204" s="1700">
        <v>192.71100000000001</v>
      </c>
      <c r="J7204" s="1698">
        <f t="shared" si="386"/>
        <v>100</v>
      </c>
      <c r="K7204" s="1700">
        <f t="shared" si="387"/>
        <v>0</v>
      </c>
      <c r="L7204" s="1698"/>
      <c r="M7204" s="1698"/>
      <c r="N7204" s="1701">
        <f t="shared" si="388"/>
        <v>0</v>
      </c>
      <c r="O7204" s="2122"/>
      <c r="P7204" s="2122"/>
      <c r="Q7204" s="2122">
        <f t="shared" si="389"/>
        <v>0</v>
      </c>
      <c r="R7204" s="2428"/>
    </row>
    <row r="7205" spans="3:18" ht="14.25" customHeight="1">
      <c r="C7205" s="1696">
        <v>186</v>
      </c>
      <c r="D7205" s="1966" t="s">
        <v>2142</v>
      </c>
      <c r="E7205" s="1697">
        <v>10</v>
      </c>
      <c r="F7205" s="1698" t="s">
        <v>508</v>
      </c>
      <c r="G7205" s="1757">
        <v>9</v>
      </c>
      <c r="H7205" s="1698">
        <v>2008</v>
      </c>
      <c r="I7205" s="1700">
        <v>752.58900000000006</v>
      </c>
      <c r="J7205" s="1698">
        <f t="shared" si="386"/>
        <v>100</v>
      </c>
      <c r="K7205" s="1700">
        <f t="shared" si="387"/>
        <v>0</v>
      </c>
      <c r="L7205" s="1698"/>
      <c r="M7205" s="1698"/>
      <c r="N7205" s="1701">
        <f t="shared" si="388"/>
        <v>0</v>
      </c>
      <c r="O7205" s="2122"/>
      <c r="P7205" s="2122"/>
      <c r="Q7205" s="2122">
        <f t="shared" si="389"/>
        <v>0</v>
      </c>
      <c r="R7205" s="2428"/>
    </row>
    <row r="7206" spans="3:18" ht="14.25" customHeight="1">
      <c r="C7206" s="1696">
        <v>187</v>
      </c>
      <c r="D7206" s="1966" t="s">
        <v>2226</v>
      </c>
      <c r="E7206" s="1697">
        <v>10</v>
      </c>
      <c r="F7206" s="1698" t="s">
        <v>508</v>
      </c>
      <c r="G7206" s="1757">
        <v>2</v>
      </c>
      <c r="H7206" s="1698">
        <v>2008</v>
      </c>
      <c r="I7206" s="1700">
        <v>212</v>
      </c>
      <c r="J7206" s="1698">
        <f t="shared" si="386"/>
        <v>100</v>
      </c>
      <c r="K7206" s="1700">
        <f t="shared" si="387"/>
        <v>0</v>
      </c>
      <c r="L7206" s="1698"/>
      <c r="M7206" s="1698"/>
      <c r="N7206" s="1701">
        <f t="shared" si="388"/>
        <v>0</v>
      </c>
      <c r="O7206" s="2122"/>
      <c r="P7206" s="2122"/>
      <c r="Q7206" s="2122">
        <f t="shared" si="389"/>
        <v>0</v>
      </c>
      <c r="R7206" s="2428"/>
    </row>
    <row r="7207" spans="3:18" ht="14.25" customHeight="1">
      <c r="C7207" s="1696">
        <v>188</v>
      </c>
      <c r="D7207" s="1966" t="s">
        <v>2129</v>
      </c>
      <c r="E7207" s="1697">
        <v>10</v>
      </c>
      <c r="F7207" s="1698" t="s">
        <v>508</v>
      </c>
      <c r="G7207" s="1757">
        <v>1</v>
      </c>
      <c r="H7207" s="1698">
        <v>2008</v>
      </c>
      <c r="I7207" s="1700">
        <v>130</v>
      </c>
      <c r="J7207" s="1698">
        <f t="shared" si="386"/>
        <v>100</v>
      </c>
      <c r="K7207" s="1700">
        <f t="shared" si="387"/>
        <v>0</v>
      </c>
      <c r="L7207" s="1698"/>
      <c r="M7207" s="1698"/>
      <c r="N7207" s="1701">
        <f t="shared" si="388"/>
        <v>0</v>
      </c>
      <c r="O7207" s="2122"/>
      <c r="P7207" s="2122"/>
      <c r="Q7207" s="2122">
        <f t="shared" si="389"/>
        <v>0</v>
      </c>
      <c r="R7207" s="2428"/>
    </row>
    <row r="7208" spans="3:18" ht="14.25" customHeight="1">
      <c r="C7208" s="1696">
        <v>189</v>
      </c>
      <c r="D7208" s="1966" t="s">
        <v>2113</v>
      </c>
      <c r="E7208" s="1697">
        <v>10</v>
      </c>
      <c r="F7208" s="1698" t="s">
        <v>508</v>
      </c>
      <c r="G7208" s="1757">
        <v>2</v>
      </c>
      <c r="H7208" s="1698">
        <v>2008</v>
      </c>
      <c r="I7208" s="1700">
        <v>352.67184000000003</v>
      </c>
      <c r="J7208" s="1698">
        <f t="shared" si="386"/>
        <v>100</v>
      </c>
      <c r="K7208" s="1700">
        <f t="shared" si="387"/>
        <v>0</v>
      </c>
      <c r="L7208" s="1698"/>
      <c r="M7208" s="1698"/>
      <c r="N7208" s="1701">
        <f t="shared" si="388"/>
        <v>0</v>
      </c>
      <c r="O7208" s="2122"/>
      <c r="P7208" s="2122"/>
      <c r="Q7208" s="2122">
        <f t="shared" si="389"/>
        <v>0</v>
      </c>
      <c r="R7208" s="2428"/>
    </row>
    <row r="7209" spans="3:18" ht="14.25" customHeight="1">
      <c r="C7209" s="1696">
        <v>190</v>
      </c>
      <c r="D7209" s="1966" t="s">
        <v>6478</v>
      </c>
      <c r="E7209" s="1697">
        <v>10</v>
      </c>
      <c r="F7209" s="1698" t="s">
        <v>508</v>
      </c>
      <c r="G7209" s="1757">
        <v>4</v>
      </c>
      <c r="H7209" s="1698">
        <v>2008</v>
      </c>
      <c r="I7209" s="1700">
        <v>302.29015999999996</v>
      </c>
      <c r="J7209" s="1698">
        <f t="shared" si="386"/>
        <v>100</v>
      </c>
      <c r="K7209" s="1700">
        <f t="shared" si="387"/>
        <v>0</v>
      </c>
      <c r="L7209" s="1698"/>
      <c r="M7209" s="1698"/>
      <c r="N7209" s="1701">
        <f t="shared" si="388"/>
        <v>0</v>
      </c>
      <c r="O7209" s="2122"/>
      <c r="P7209" s="2122"/>
      <c r="Q7209" s="2122">
        <f t="shared" si="389"/>
        <v>0</v>
      </c>
      <c r="R7209" s="2428"/>
    </row>
    <row r="7210" spans="3:18" ht="14.25" customHeight="1">
      <c r="C7210" s="1696">
        <v>191</v>
      </c>
      <c r="D7210" s="1966" t="s">
        <v>2128</v>
      </c>
      <c r="E7210" s="1697">
        <v>10</v>
      </c>
      <c r="F7210" s="1698" t="s">
        <v>508</v>
      </c>
      <c r="G7210" s="1757">
        <v>1</v>
      </c>
      <c r="H7210" s="1698">
        <v>2008</v>
      </c>
      <c r="I7210" s="1700">
        <v>201.52677</v>
      </c>
      <c r="J7210" s="1698">
        <f t="shared" si="386"/>
        <v>100</v>
      </c>
      <c r="K7210" s="1700">
        <f t="shared" si="387"/>
        <v>0</v>
      </c>
      <c r="L7210" s="1698"/>
      <c r="M7210" s="1698"/>
      <c r="N7210" s="1701">
        <f t="shared" si="388"/>
        <v>0</v>
      </c>
      <c r="O7210" s="2122"/>
      <c r="P7210" s="2122"/>
      <c r="Q7210" s="2122">
        <f t="shared" si="389"/>
        <v>0</v>
      </c>
      <c r="R7210" s="2428"/>
    </row>
    <row r="7211" spans="3:18" ht="14.25" customHeight="1">
      <c r="C7211" s="1696">
        <v>192</v>
      </c>
      <c r="D7211" s="1966" t="s">
        <v>2138</v>
      </c>
      <c r="E7211" s="1697">
        <v>10</v>
      </c>
      <c r="F7211" s="1698" t="s">
        <v>508</v>
      </c>
      <c r="G7211" s="1757">
        <v>11</v>
      </c>
      <c r="H7211" s="1698">
        <v>2008</v>
      </c>
      <c r="I7211" s="1700">
        <v>727.38566999999978</v>
      </c>
      <c r="J7211" s="1698">
        <f t="shared" si="386"/>
        <v>100</v>
      </c>
      <c r="K7211" s="1700">
        <f t="shared" si="387"/>
        <v>0</v>
      </c>
      <c r="L7211" s="1698"/>
      <c r="M7211" s="1698"/>
      <c r="N7211" s="1701">
        <f t="shared" si="388"/>
        <v>0</v>
      </c>
      <c r="O7211" s="2122"/>
      <c r="P7211" s="2122"/>
      <c r="Q7211" s="2122">
        <f t="shared" si="389"/>
        <v>0</v>
      </c>
      <c r="R7211" s="2428"/>
    </row>
    <row r="7212" spans="3:18" ht="14.25" customHeight="1">
      <c r="C7212" s="1696">
        <v>193</v>
      </c>
      <c r="D7212" s="1966" t="s">
        <v>6479</v>
      </c>
      <c r="E7212" s="1697">
        <v>10</v>
      </c>
      <c r="F7212" s="1698" t="s">
        <v>508</v>
      </c>
      <c r="G7212" s="1757">
        <v>9</v>
      </c>
      <c r="H7212" s="1698">
        <v>2008</v>
      </c>
      <c r="I7212" s="1700">
        <v>752.58908999999994</v>
      </c>
      <c r="J7212" s="1698">
        <f t="shared" si="386"/>
        <v>100</v>
      </c>
      <c r="K7212" s="1700">
        <f t="shared" si="387"/>
        <v>0</v>
      </c>
      <c r="L7212" s="1698"/>
      <c r="M7212" s="1698"/>
      <c r="N7212" s="1701">
        <f t="shared" si="388"/>
        <v>0</v>
      </c>
      <c r="O7212" s="2122"/>
      <c r="P7212" s="2122"/>
      <c r="Q7212" s="2122">
        <f t="shared" si="389"/>
        <v>0</v>
      </c>
      <c r="R7212" s="2428"/>
    </row>
    <row r="7213" spans="3:18" ht="14.25" customHeight="1">
      <c r="C7213" s="1696">
        <v>194</v>
      </c>
      <c r="D7213" s="1966" t="s">
        <v>2221</v>
      </c>
      <c r="E7213" s="1697">
        <v>10</v>
      </c>
      <c r="F7213" s="1698" t="s">
        <v>508</v>
      </c>
      <c r="G7213" s="1757">
        <v>16</v>
      </c>
      <c r="H7213" s="1698">
        <v>2008</v>
      </c>
      <c r="I7213" s="1700">
        <v>541.80463999999995</v>
      </c>
      <c r="J7213" s="1698">
        <f t="shared" si="386"/>
        <v>100</v>
      </c>
      <c r="K7213" s="1700">
        <f t="shared" si="387"/>
        <v>0</v>
      </c>
      <c r="L7213" s="1698"/>
      <c r="M7213" s="1698"/>
      <c r="N7213" s="1701">
        <f t="shared" si="388"/>
        <v>0</v>
      </c>
      <c r="O7213" s="2122"/>
      <c r="P7213" s="2122"/>
      <c r="Q7213" s="2122">
        <f t="shared" si="389"/>
        <v>0</v>
      </c>
      <c r="R7213" s="2428"/>
    </row>
    <row r="7214" spans="3:18" ht="14.25" customHeight="1">
      <c r="C7214" s="1696">
        <v>195</v>
      </c>
      <c r="D7214" s="1966" t="s">
        <v>2139</v>
      </c>
      <c r="E7214" s="1697">
        <v>10</v>
      </c>
      <c r="F7214" s="1698" t="s">
        <v>508</v>
      </c>
      <c r="G7214" s="1757">
        <v>3</v>
      </c>
      <c r="H7214" s="1698">
        <v>2008</v>
      </c>
      <c r="I7214" s="1700">
        <v>197.75444999999999</v>
      </c>
      <c r="J7214" s="1698">
        <f t="shared" si="386"/>
        <v>100</v>
      </c>
      <c r="K7214" s="1700">
        <f t="shared" si="387"/>
        <v>0</v>
      </c>
      <c r="L7214" s="1698"/>
      <c r="M7214" s="1698"/>
      <c r="N7214" s="1701">
        <f t="shared" si="388"/>
        <v>0</v>
      </c>
      <c r="O7214" s="2122"/>
      <c r="P7214" s="2122"/>
      <c r="Q7214" s="2122">
        <f t="shared" si="389"/>
        <v>0</v>
      </c>
      <c r="R7214" s="2428"/>
    </row>
    <row r="7215" spans="3:18" ht="14.25" customHeight="1">
      <c r="C7215" s="1696">
        <v>196</v>
      </c>
      <c r="D7215" s="1966" t="s">
        <v>6480</v>
      </c>
      <c r="E7215" s="1697">
        <v>10</v>
      </c>
      <c r="F7215" s="1698" t="s">
        <v>508</v>
      </c>
      <c r="G7215" s="1757">
        <v>1</v>
      </c>
      <c r="H7215" s="1698">
        <v>2008</v>
      </c>
      <c r="I7215" s="1700">
        <v>347.94855999999999</v>
      </c>
      <c r="J7215" s="1698">
        <f t="shared" si="386"/>
        <v>100</v>
      </c>
      <c r="K7215" s="1700">
        <f t="shared" si="387"/>
        <v>0</v>
      </c>
      <c r="L7215" s="1698"/>
      <c r="M7215" s="1698"/>
      <c r="N7215" s="1701">
        <f t="shared" si="388"/>
        <v>0</v>
      </c>
      <c r="O7215" s="2122"/>
      <c r="P7215" s="2122"/>
      <c r="Q7215" s="2122">
        <f t="shared" si="389"/>
        <v>0</v>
      </c>
      <c r="R7215" s="2428"/>
    </row>
    <row r="7216" spans="3:18" ht="14.25" customHeight="1">
      <c r="C7216" s="1696">
        <v>197</v>
      </c>
      <c r="D7216" s="1966" t="s">
        <v>6480</v>
      </c>
      <c r="E7216" s="1697">
        <v>10</v>
      </c>
      <c r="F7216" s="1698" t="s">
        <v>508</v>
      </c>
      <c r="G7216" s="1757">
        <v>1</v>
      </c>
      <c r="H7216" s="1698">
        <v>2008</v>
      </c>
      <c r="I7216" s="1700">
        <v>347.94855999999999</v>
      </c>
      <c r="J7216" s="1698">
        <f t="shared" si="386"/>
        <v>100</v>
      </c>
      <c r="K7216" s="1700">
        <f t="shared" si="387"/>
        <v>0</v>
      </c>
      <c r="L7216" s="1698"/>
      <c r="M7216" s="1698"/>
      <c r="N7216" s="1701">
        <f t="shared" si="388"/>
        <v>0</v>
      </c>
      <c r="O7216" s="2122"/>
      <c r="P7216" s="2122"/>
      <c r="Q7216" s="2122">
        <f t="shared" si="389"/>
        <v>0</v>
      </c>
      <c r="R7216" s="2428"/>
    </row>
    <row r="7217" spans="3:18" ht="14.25" customHeight="1">
      <c r="C7217" s="1696">
        <v>198</v>
      </c>
      <c r="D7217" s="1966" t="s">
        <v>2130</v>
      </c>
      <c r="E7217" s="1697">
        <v>10</v>
      </c>
      <c r="F7217" s="1698" t="s">
        <v>508</v>
      </c>
      <c r="G7217" s="1757">
        <v>1</v>
      </c>
      <c r="H7217" s="1698">
        <v>2008</v>
      </c>
      <c r="I7217" s="1700">
        <v>39.5</v>
      </c>
      <c r="J7217" s="1698">
        <f t="shared" si="386"/>
        <v>100</v>
      </c>
      <c r="K7217" s="1700">
        <f t="shared" si="387"/>
        <v>0</v>
      </c>
      <c r="L7217" s="1698"/>
      <c r="M7217" s="1698"/>
      <c r="N7217" s="1701">
        <f t="shared" si="388"/>
        <v>0</v>
      </c>
      <c r="O7217" s="2122"/>
      <c r="P7217" s="2122"/>
      <c r="Q7217" s="2122">
        <f t="shared" si="389"/>
        <v>0</v>
      </c>
      <c r="R7217" s="2428"/>
    </row>
    <row r="7218" spans="3:18" ht="14.25" customHeight="1">
      <c r="C7218" s="1696">
        <v>199</v>
      </c>
      <c r="D7218" s="1966" t="s">
        <v>2914</v>
      </c>
      <c r="E7218" s="1697">
        <v>10</v>
      </c>
      <c r="F7218" s="1698" t="s">
        <v>508</v>
      </c>
      <c r="G7218" s="1757">
        <v>1</v>
      </c>
      <c r="H7218" s="1698">
        <v>2008</v>
      </c>
      <c r="I7218" s="1700">
        <v>57.938949999999998</v>
      </c>
      <c r="J7218" s="1698">
        <f t="shared" si="386"/>
        <v>100</v>
      </c>
      <c r="K7218" s="1700">
        <f t="shared" si="387"/>
        <v>0</v>
      </c>
      <c r="L7218" s="1698"/>
      <c r="M7218" s="1698"/>
      <c r="N7218" s="1701">
        <f t="shared" si="388"/>
        <v>0</v>
      </c>
      <c r="O7218" s="2122"/>
      <c r="P7218" s="2122"/>
      <c r="Q7218" s="2122">
        <f t="shared" si="389"/>
        <v>0</v>
      </c>
      <c r="R7218" s="2428"/>
    </row>
    <row r="7219" spans="3:18" ht="14.25" customHeight="1">
      <c r="C7219" s="1696">
        <v>200</v>
      </c>
      <c r="D7219" s="1966" t="s">
        <v>2669</v>
      </c>
      <c r="E7219" s="1697">
        <v>10</v>
      </c>
      <c r="F7219" s="1698" t="s">
        <v>508</v>
      </c>
      <c r="G7219" s="1757">
        <v>2</v>
      </c>
      <c r="H7219" s="1698">
        <v>2008</v>
      </c>
      <c r="I7219" s="1700">
        <v>128.47332</v>
      </c>
      <c r="J7219" s="1698">
        <f t="shared" si="386"/>
        <v>100</v>
      </c>
      <c r="K7219" s="1700">
        <f t="shared" si="387"/>
        <v>0</v>
      </c>
      <c r="L7219" s="1698"/>
      <c r="M7219" s="1698"/>
      <c r="N7219" s="1701">
        <f t="shared" si="388"/>
        <v>0</v>
      </c>
      <c r="O7219" s="2122"/>
      <c r="P7219" s="2122"/>
      <c r="Q7219" s="2122">
        <f t="shared" si="389"/>
        <v>0</v>
      </c>
      <c r="R7219" s="2428"/>
    </row>
    <row r="7220" spans="3:18" ht="14.25" customHeight="1">
      <c r="C7220" s="1696">
        <v>201</v>
      </c>
      <c r="D7220" s="1966" t="s">
        <v>2913</v>
      </c>
      <c r="E7220" s="1697">
        <v>10</v>
      </c>
      <c r="F7220" s="1698" t="s">
        <v>508</v>
      </c>
      <c r="G7220" s="1757">
        <v>5</v>
      </c>
      <c r="H7220" s="1698">
        <v>2008</v>
      </c>
      <c r="I7220" s="1700">
        <v>1165.07665</v>
      </c>
      <c r="J7220" s="1698">
        <f t="shared" si="386"/>
        <v>100</v>
      </c>
      <c r="K7220" s="1700">
        <f t="shared" si="387"/>
        <v>0</v>
      </c>
      <c r="L7220" s="1698"/>
      <c r="M7220" s="1698"/>
      <c r="N7220" s="1701">
        <f t="shared" si="388"/>
        <v>0</v>
      </c>
      <c r="O7220" s="2122"/>
      <c r="P7220" s="2122"/>
      <c r="Q7220" s="2122">
        <f t="shared" si="389"/>
        <v>0</v>
      </c>
      <c r="R7220" s="2428"/>
    </row>
    <row r="7221" spans="3:18" ht="14.25" customHeight="1">
      <c r="C7221" s="1696">
        <v>202</v>
      </c>
      <c r="D7221" s="1966" t="s">
        <v>2140</v>
      </c>
      <c r="E7221" s="1697">
        <v>10</v>
      </c>
      <c r="F7221" s="1698" t="s">
        <v>508</v>
      </c>
      <c r="G7221" s="1757">
        <v>1</v>
      </c>
      <c r="H7221" s="1698">
        <v>2008</v>
      </c>
      <c r="I7221" s="1700">
        <v>253.14464000000001</v>
      </c>
      <c r="J7221" s="1698">
        <f t="shared" si="386"/>
        <v>100</v>
      </c>
      <c r="K7221" s="1700">
        <f t="shared" si="387"/>
        <v>0</v>
      </c>
      <c r="L7221" s="1698"/>
      <c r="M7221" s="1698"/>
      <c r="N7221" s="1701">
        <f t="shared" si="388"/>
        <v>0</v>
      </c>
      <c r="O7221" s="2122"/>
      <c r="P7221" s="2122"/>
      <c r="Q7221" s="2122">
        <f t="shared" si="389"/>
        <v>0</v>
      </c>
      <c r="R7221" s="2428"/>
    </row>
    <row r="7222" spans="3:18" ht="14.25" customHeight="1">
      <c r="C7222" s="1696">
        <v>203</v>
      </c>
      <c r="D7222" s="1966" t="s">
        <v>2137</v>
      </c>
      <c r="E7222" s="1697">
        <v>10</v>
      </c>
      <c r="F7222" s="1698" t="s">
        <v>508</v>
      </c>
      <c r="G7222" s="1757">
        <v>3</v>
      </c>
      <c r="H7222" s="1698">
        <v>2008</v>
      </c>
      <c r="I7222" s="1700">
        <v>296.63121000000001</v>
      </c>
      <c r="J7222" s="1698">
        <f t="shared" si="386"/>
        <v>100</v>
      </c>
      <c r="K7222" s="1700">
        <f t="shared" si="387"/>
        <v>0</v>
      </c>
      <c r="L7222" s="1698"/>
      <c r="M7222" s="1698"/>
      <c r="N7222" s="1701">
        <f t="shared" si="388"/>
        <v>0</v>
      </c>
      <c r="O7222" s="2122"/>
      <c r="P7222" s="2122"/>
      <c r="Q7222" s="2122">
        <f t="shared" si="389"/>
        <v>0</v>
      </c>
      <c r="R7222" s="2428"/>
    </row>
    <row r="7223" spans="3:18" ht="14.25" customHeight="1">
      <c r="C7223" s="1696">
        <v>204</v>
      </c>
      <c r="D7223" s="1966" t="s">
        <v>2134</v>
      </c>
      <c r="E7223" s="1697">
        <v>10</v>
      </c>
      <c r="F7223" s="1698" t="s">
        <v>508</v>
      </c>
      <c r="G7223" s="1757">
        <v>5</v>
      </c>
      <c r="H7223" s="1698">
        <v>2008</v>
      </c>
      <c r="I7223" s="1700">
        <v>130.26499999999999</v>
      </c>
      <c r="J7223" s="1698">
        <f t="shared" si="386"/>
        <v>100</v>
      </c>
      <c r="K7223" s="1700">
        <f t="shared" si="387"/>
        <v>0</v>
      </c>
      <c r="L7223" s="1698"/>
      <c r="M7223" s="1698"/>
      <c r="N7223" s="1701">
        <f t="shared" si="388"/>
        <v>0</v>
      </c>
      <c r="O7223" s="2122"/>
      <c r="P7223" s="2122"/>
      <c r="Q7223" s="2122">
        <f t="shared" si="389"/>
        <v>0</v>
      </c>
      <c r="R7223" s="2428"/>
    </row>
    <row r="7224" spans="3:18" ht="14.25" customHeight="1">
      <c r="C7224" s="1696">
        <v>205</v>
      </c>
      <c r="D7224" s="1966" t="s">
        <v>2983</v>
      </c>
      <c r="E7224" s="1697">
        <v>10</v>
      </c>
      <c r="F7224" s="1698" t="s">
        <v>508</v>
      </c>
      <c r="G7224" s="1757">
        <v>1</v>
      </c>
      <c r="H7224" s="1698">
        <v>2008</v>
      </c>
      <c r="I7224" s="1700">
        <v>400</v>
      </c>
      <c r="J7224" s="1698">
        <f t="shared" si="386"/>
        <v>100</v>
      </c>
      <c r="K7224" s="1700">
        <f t="shared" si="387"/>
        <v>0</v>
      </c>
      <c r="L7224" s="1698"/>
      <c r="M7224" s="1698"/>
      <c r="N7224" s="1701">
        <f t="shared" si="388"/>
        <v>0</v>
      </c>
      <c r="O7224" s="2122"/>
      <c r="P7224" s="2122"/>
      <c r="Q7224" s="2122">
        <f t="shared" si="389"/>
        <v>0</v>
      </c>
      <c r="R7224" s="2428"/>
    </row>
    <row r="7225" spans="3:18" ht="14.25" customHeight="1">
      <c r="C7225" s="1696">
        <v>206</v>
      </c>
      <c r="D7225" s="1966" t="s">
        <v>2130</v>
      </c>
      <c r="E7225" s="1697">
        <v>10</v>
      </c>
      <c r="F7225" s="1698" t="s">
        <v>508</v>
      </c>
      <c r="G7225" s="1757">
        <v>1</v>
      </c>
      <c r="H7225" s="1698">
        <v>2008</v>
      </c>
      <c r="I7225" s="1700">
        <v>436.60899999999998</v>
      </c>
      <c r="J7225" s="1698">
        <f t="shared" si="386"/>
        <v>100</v>
      </c>
      <c r="K7225" s="1700">
        <f t="shared" si="387"/>
        <v>0</v>
      </c>
      <c r="L7225" s="1698"/>
      <c r="M7225" s="1698"/>
      <c r="N7225" s="1701">
        <f t="shared" si="388"/>
        <v>0</v>
      </c>
      <c r="O7225" s="2122"/>
      <c r="P7225" s="2122"/>
      <c r="Q7225" s="2122">
        <f t="shared" si="389"/>
        <v>0</v>
      </c>
      <c r="R7225" s="2428"/>
    </row>
    <row r="7226" spans="3:18" ht="14.25" customHeight="1">
      <c r="C7226" s="1696">
        <v>207</v>
      </c>
      <c r="D7226" s="1966" t="s">
        <v>2130</v>
      </c>
      <c r="E7226" s="1697">
        <v>10</v>
      </c>
      <c r="F7226" s="1698" t="s">
        <v>508</v>
      </c>
      <c r="G7226" s="1757">
        <v>1</v>
      </c>
      <c r="H7226" s="1698">
        <v>2008</v>
      </c>
      <c r="I7226" s="1700">
        <v>436.60899999999998</v>
      </c>
      <c r="J7226" s="1698">
        <f t="shared" si="386"/>
        <v>100</v>
      </c>
      <c r="K7226" s="1700">
        <f t="shared" si="387"/>
        <v>0</v>
      </c>
      <c r="L7226" s="1698"/>
      <c r="M7226" s="1698"/>
      <c r="N7226" s="1701">
        <f t="shared" si="388"/>
        <v>0</v>
      </c>
      <c r="O7226" s="2122"/>
      <c r="P7226" s="2122"/>
      <c r="Q7226" s="2122">
        <f t="shared" si="389"/>
        <v>0</v>
      </c>
      <c r="R7226" s="2428"/>
    </row>
    <row r="7227" spans="3:18" ht="14.25" customHeight="1">
      <c r="C7227" s="1696">
        <v>208</v>
      </c>
      <c r="D7227" s="1966" t="s">
        <v>2122</v>
      </c>
      <c r="E7227" s="1697">
        <v>10</v>
      </c>
      <c r="F7227" s="1698" t="s">
        <v>508</v>
      </c>
      <c r="G7227" s="1757">
        <v>1</v>
      </c>
      <c r="H7227" s="1698">
        <v>2008</v>
      </c>
      <c r="I7227" s="1700">
        <v>708.01499999999999</v>
      </c>
      <c r="J7227" s="1698">
        <f t="shared" si="386"/>
        <v>100</v>
      </c>
      <c r="K7227" s="1700">
        <f t="shared" si="387"/>
        <v>0</v>
      </c>
      <c r="L7227" s="1698"/>
      <c r="M7227" s="1698"/>
      <c r="N7227" s="1701">
        <f t="shared" si="388"/>
        <v>0</v>
      </c>
      <c r="O7227" s="2122"/>
      <c r="P7227" s="2122"/>
      <c r="Q7227" s="2122">
        <f t="shared" si="389"/>
        <v>0</v>
      </c>
      <c r="R7227" s="2428"/>
    </row>
    <row r="7228" spans="3:18" ht="14.25" customHeight="1">
      <c r="C7228" s="1696">
        <v>209</v>
      </c>
      <c r="D7228" s="1966" t="s">
        <v>2130</v>
      </c>
      <c r="E7228" s="1697">
        <v>10</v>
      </c>
      <c r="F7228" s="1698" t="s">
        <v>508</v>
      </c>
      <c r="G7228" s="1757">
        <v>3</v>
      </c>
      <c r="H7228" s="1698">
        <v>2009</v>
      </c>
      <c r="I7228" s="1700">
        <v>118.5</v>
      </c>
      <c r="J7228" s="1698">
        <f t="shared" si="386"/>
        <v>100</v>
      </c>
      <c r="K7228" s="1700">
        <f t="shared" si="387"/>
        <v>0</v>
      </c>
      <c r="L7228" s="1698"/>
      <c r="M7228" s="1698"/>
      <c r="N7228" s="1701">
        <f t="shared" si="388"/>
        <v>0</v>
      </c>
      <c r="O7228" s="2122"/>
      <c r="P7228" s="2122"/>
      <c r="Q7228" s="2122">
        <f t="shared" si="389"/>
        <v>0</v>
      </c>
      <c r="R7228" s="2428"/>
    </row>
    <row r="7229" spans="3:18" ht="14.25" customHeight="1">
      <c r="C7229" s="1696">
        <v>210</v>
      </c>
      <c r="D7229" s="1966" t="s">
        <v>2928</v>
      </c>
      <c r="E7229" s="1697">
        <v>10</v>
      </c>
      <c r="F7229" s="1698" t="s">
        <v>508</v>
      </c>
      <c r="G7229" s="1757">
        <v>2</v>
      </c>
      <c r="H7229" s="1698">
        <v>2009</v>
      </c>
      <c r="I7229" s="1700">
        <v>429.50400000000002</v>
      </c>
      <c r="J7229" s="1698">
        <f t="shared" si="386"/>
        <v>100</v>
      </c>
      <c r="K7229" s="1700">
        <f t="shared" si="387"/>
        <v>0</v>
      </c>
      <c r="L7229" s="1698"/>
      <c r="M7229" s="1698"/>
      <c r="N7229" s="1701">
        <f t="shared" si="388"/>
        <v>0</v>
      </c>
      <c r="O7229" s="2122"/>
      <c r="P7229" s="2122"/>
      <c r="Q7229" s="2122">
        <f t="shared" si="389"/>
        <v>0</v>
      </c>
      <c r="R7229" s="2428"/>
    </row>
    <row r="7230" spans="3:18" ht="14.25" customHeight="1">
      <c r="C7230" s="1696">
        <v>211</v>
      </c>
      <c r="D7230" s="1966" t="s">
        <v>2595</v>
      </c>
      <c r="E7230" s="1697">
        <v>10</v>
      </c>
      <c r="F7230" s="1698" t="s">
        <v>508</v>
      </c>
      <c r="G7230" s="1757">
        <v>3</v>
      </c>
      <c r="H7230" s="1698">
        <v>2009</v>
      </c>
      <c r="I7230" s="1700">
        <v>198.37799999999999</v>
      </c>
      <c r="J7230" s="1698">
        <f t="shared" si="386"/>
        <v>100</v>
      </c>
      <c r="K7230" s="1700">
        <f t="shared" si="387"/>
        <v>0</v>
      </c>
      <c r="L7230" s="1698"/>
      <c r="M7230" s="1698"/>
      <c r="N7230" s="1701">
        <f t="shared" si="388"/>
        <v>0</v>
      </c>
      <c r="O7230" s="2122"/>
      <c r="P7230" s="2122"/>
      <c r="Q7230" s="2122">
        <f t="shared" si="389"/>
        <v>0</v>
      </c>
      <c r="R7230" s="2428"/>
    </row>
    <row r="7231" spans="3:18" ht="14.25" customHeight="1">
      <c r="C7231" s="1696">
        <v>212</v>
      </c>
      <c r="D7231" s="1966" t="s">
        <v>2670</v>
      </c>
      <c r="E7231" s="1697">
        <v>10</v>
      </c>
      <c r="F7231" s="1698" t="s">
        <v>508</v>
      </c>
      <c r="G7231" s="1757">
        <v>2</v>
      </c>
      <c r="H7231" s="1698">
        <v>2009</v>
      </c>
      <c r="I7231" s="1700">
        <v>178</v>
      </c>
      <c r="J7231" s="1698">
        <f t="shared" si="386"/>
        <v>100</v>
      </c>
      <c r="K7231" s="1700">
        <f t="shared" si="387"/>
        <v>0</v>
      </c>
      <c r="L7231" s="1698"/>
      <c r="M7231" s="1698"/>
      <c r="N7231" s="1701">
        <f t="shared" si="388"/>
        <v>0</v>
      </c>
      <c r="O7231" s="2122"/>
      <c r="P7231" s="2122"/>
      <c r="Q7231" s="2122">
        <f t="shared" si="389"/>
        <v>0</v>
      </c>
      <c r="R7231" s="2428"/>
    </row>
    <row r="7232" spans="3:18" ht="14.25" customHeight="1">
      <c r="C7232" s="1696">
        <v>213</v>
      </c>
      <c r="D7232" s="1966" t="s">
        <v>2917</v>
      </c>
      <c r="E7232" s="1697">
        <v>10</v>
      </c>
      <c r="F7232" s="1698" t="s">
        <v>508</v>
      </c>
      <c r="G7232" s="1757">
        <v>2</v>
      </c>
      <c r="H7232" s="1698">
        <v>2009</v>
      </c>
      <c r="I7232" s="1700">
        <v>212</v>
      </c>
      <c r="J7232" s="1698">
        <f t="shared" si="386"/>
        <v>100</v>
      </c>
      <c r="K7232" s="1700">
        <f t="shared" si="387"/>
        <v>0</v>
      </c>
      <c r="L7232" s="1698"/>
      <c r="M7232" s="1698"/>
      <c r="N7232" s="1701">
        <f t="shared" si="388"/>
        <v>0</v>
      </c>
      <c r="O7232" s="2122"/>
      <c r="P7232" s="2122"/>
      <c r="Q7232" s="2122">
        <f t="shared" si="389"/>
        <v>0</v>
      </c>
      <c r="R7232" s="2428"/>
    </row>
    <row r="7233" spans="3:18" ht="14.25" customHeight="1">
      <c r="C7233" s="1696">
        <v>214</v>
      </c>
      <c r="D7233" s="1966" t="s">
        <v>2695</v>
      </c>
      <c r="E7233" s="1697">
        <v>10</v>
      </c>
      <c r="F7233" s="1698" t="s">
        <v>508</v>
      </c>
      <c r="G7233" s="1757">
        <v>1</v>
      </c>
      <c r="H7233" s="1698">
        <v>2009</v>
      </c>
      <c r="I7233" s="1700">
        <v>130</v>
      </c>
      <c r="J7233" s="1698">
        <f t="shared" si="386"/>
        <v>100</v>
      </c>
      <c r="K7233" s="1700">
        <f t="shared" si="387"/>
        <v>0</v>
      </c>
      <c r="L7233" s="1698"/>
      <c r="M7233" s="1698"/>
      <c r="N7233" s="1701">
        <f t="shared" si="388"/>
        <v>0</v>
      </c>
      <c r="O7233" s="2122"/>
      <c r="P7233" s="2122"/>
      <c r="Q7233" s="2122">
        <f t="shared" si="389"/>
        <v>0</v>
      </c>
      <c r="R7233" s="2428"/>
    </row>
    <row r="7234" spans="3:18" ht="14.25" customHeight="1">
      <c r="C7234" s="1696">
        <v>215</v>
      </c>
      <c r="D7234" s="1966" t="s">
        <v>2134</v>
      </c>
      <c r="E7234" s="1697">
        <v>10</v>
      </c>
      <c r="F7234" s="1698" t="s">
        <v>508</v>
      </c>
      <c r="G7234" s="1757">
        <v>4</v>
      </c>
      <c r="H7234" s="1698">
        <v>2009</v>
      </c>
      <c r="I7234" s="1700">
        <v>135.45099999999999</v>
      </c>
      <c r="J7234" s="1698">
        <f t="shared" si="386"/>
        <v>100</v>
      </c>
      <c r="K7234" s="1700">
        <f t="shared" si="387"/>
        <v>0</v>
      </c>
      <c r="L7234" s="1698"/>
      <c r="M7234" s="1698"/>
      <c r="N7234" s="1701">
        <f t="shared" si="388"/>
        <v>0</v>
      </c>
      <c r="O7234" s="2122"/>
      <c r="P7234" s="2122"/>
      <c r="Q7234" s="2122">
        <f t="shared" si="389"/>
        <v>0</v>
      </c>
      <c r="R7234" s="2428"/>
    </row>
    <row r="7235" spans="3:18" ht="14.25" customHeight="1">
      <c r="C7235" s="1696">
        <v>216</v>
      </c>
      <c r="D7235" s="1966" t="s">
        <v>2113</v>
      </c>
      <c r="E7235" s="1697">
        <v>10</v>
      </c>
      <c r="F7235" s="1698" t="s">
        <v>508</v>
      </c>
      <c r="G7235" s="1757">
        <v>1</v>
      </c>
      <c r="H7235" s="1698">
        <v>2009</v>
      </c>
      <c r="I7235" s="1700">
        <v>176.33600000000001</v>
      </c>
      <c r="J7235" s="1698">
        <f t="shared" si="386"/>
        <v>100</v>
      </c>
      <c r="K7235" s="1700">
        <f t="shared" si="387"/>
        <v>0</v>
      </c>
      <c r="L7235" s="1698"/>
      <c r="M7235" s="1698"/>
      <c r="N7235" s="1701">
        <f t="shared" si="388"/>
        <v>0</v>
      </c>
      <c r="O7235" s="2122"/>
      <c r="P7235" s="2122"/>
      <c r="Q7235" s="2122">
        <f t="shared" si="389"/>
        <v>0</v>
      </c>
      <c r="R7235" s="2428"/>
    </row>
    <row r="7236" spans="3:18" ht="14.25" customHeight="1">
      <c r="C7236" s="1696">
        <v>217</v>
      </c>
      <c r="D7236" s="1966" t="s">
        <v>2135</v>
      </c>
      <c r="E7236" s="1697">
        <v>10</v>
      </c>
      <c r="F7236" s="1698" t="s">
        <v>508</v>
      </c>
      <c r="G7236" s="1757">
        <v>2</v>
      </c>
      <c r="H7236" s="1698">
        <v>2009</v>
      </c>
      <c r="I7236" s="1700">
        <v>151.14599999999999</v>
      </c>
      <c r="J7236" s="1698">
        <f t="shared" si="386"/>
        <v>100</v>
      </c>
      <c r="K7236" s="1700">
        <f t="shared" si="387"/>
        <v>0</v>
      </c>
      <c r="L7236" s="1698"/>
      <c r="M7236" s="1698"/>
      <c r="N7236" s="1701">
        <f t="shared" si="388"/>
        <v>0</v>
      </c>
      <c r="O7236" s="2122"/>
      <c r="P7236" s="2122"/>
      <c r="Q7236" s="2122">
        <f t="shared" si="389"/>
        <v>0</v>
      </c>
      <c r="R7236" s="2428"/>
    </row>
    <row r="7237" spans="3:18" ht="14.25" customHeight="1">
      <c r="C7237" s="1696">
        <v>218</v>
      </c>
      <c r="D7237" s="1966" t="s">
        <v>2128</v>
      </c>
      <c r="E7237" s="1697">
        <v>10</v>
      </c>
      <c r="F7237" s="1698" t="s">
        <v>508</v>
      </c>
      <c r="G7237" s="1757">
        <v>1</v>
      </c>
      <c r="H7237" s="1698">
        <v>2009</v>
      </c>
      <c r="I7237" s="1700">
        <v>201.52699999999999</v>
      </c>
      <c r="J7237" s="1698">
        <f t="shared" si="386"/>
        <v>100</v>
      </c>
      <c r="K7237" s="1700">
        <f t="shared" si="387"/>
        <v>0</v>
      </c>
      <c r="L7237" s="1698"/>
      <c r="M7237" s="1698"/>
      <c r="N7237" s="1701">
        <f t="shared" si="388"/>
        <v>0</v>
      </c>
      <c r="O7237" s="2122"/>
      <c r="P7237" s="2122"/>
      <c r="Q7237" s="2122">
        <f t="shared" si="389"/>
        <v>0</v>
      </c>
      <c r="R7237" s="2428"/>
    </row>
    <row r="7238" spans="3:18" ht="14.25" customHeight="1">
      <c r="C7238" s="1696">
        <v>219</v>
      </c>
      <c r="D7238" s="1966" t="s">
        <v>2131</v>
      </c>
      <c r="E7238" s="1697">
        <v>10</v>
      </c>
      <c r="F7238" s="1698" t="s">
        <v>508</v>
      </c>
      <c r="G7238" s="1757">
        <v>1</v>
      </c>
      <c r="H7238" s="1698">
        <v>2009</v>
      </c>
      <c r="I7238" s="1700">
        <v>233.01499999999999</v>
      </c>
      <c r="J7238" s="1698">
        <f t="shared" si="386"/>
        <v>100</v>
      </c>
      <c r="K7238" s="1700">
        <f t="shared" si="387"/>
        <v>0</v>
      </c>
      <c r="L7238" s="1698"/>
      <c r="M7238" s="1698"/>
      <c r="N7238" s="1701">
        <f t="shared" si="388"/>
        <v>0</v>
      </c>
      <c r="O7238" s="2122"/>
      <c r="P7238" s="2122"/>
      <c r="Q7238" s="2122">
        <f t="shared" si="389"/>
        <v>0</v>
      </c>
      <c r="R7238" s="2428"/>
    </row>
    <row r="7239" spans="3:18" ht="14.25" customHeight="1">
      <c r="C7239" s="1696">
        <v>220</v>
      </c>
      <c r="D7239" s="1966" t="s">
        <v>2142</v>
      </c>
      <c r="E7239" s="1697">
        <v>10</v>
      </c>
      <c r="F7239" s="1698" t="s">
        <v>508</v>
      </c>
      <c r="G7239" s="1757">
        <v>2</v>
      </c>
      <c r="H7239" s="1698">
        <v>2009</v>
      </c>
      <c r="I7239" s="1700">
        <v>167.24199999999999</v>
      </c>
      <c r="J7239" s="1698">
        <f t="shared" si="386"/>
        <v>100</v>
      </c>
      <c r="K7239" s="1700">
        <f t="shared" si="387"/>
        <v>0</v>
      </c>
      <c r="L7239" s="1698"/>
      <c r="M7239" s="1698"/>
      <c r="N7239" s="1701">
        <f t="shared" si="388"/>
        <v>0</v>
      </c>
      <c r="O7239" s="2122"/>
      <c r="P7239" s="2122"/>
      <c r="Q7239" s="2122">
        <f t="shared" si="389"/>
        <v>0</v>
      </c>
      <c r="R7239" s="2428"/>
    </row>
    <row r="7240" spans="3:18" ht="14.25" customHeight="1">
      <c r="C7240" s="1696">
        <v>221</v>
      </c>
      <c r="D7240" s="1966" t="s">
        <v>2128</v>
      </c>
      <c r="E7240" s="1697">
        <v>10</v>
      </c>
      <c r="F7240" s="1698" t="s">
        <v>508</v>
      </c>
      <c r="G7240" s="1757">
        <v>1</v>
      </c>
      <c r="H7240" s="1698">
        <v>2009</v>
      </c>
      <c r="I7240" s="1700">
        <v>145</v>
      </c>
      <c r="J7240" s="1698">
        <f t="shared" si="386"/>
        <v>100</v>
      </c>
      <c r="K7240" s="1700">
        <f t="shared" si="387"/>
        <v>0</v>
      </c>
      <c r="L7240" s="1698"/>
      <c r="M7240" s="1698"/>
      <c r="N7240" s="1701">
        <f t="shared" si="388"/>
        <v>0</v>
      </c>
      <c r="O7240" s="2122"/>
      <c r="P7240" s="2122"/>
      <c r="Q7240" s="2122">
        <f t="shared" si="389"/>
        <v>0</v>
      </c>
      <c r="R7240" s="2428"/>
    </row>
    <row r="7241" spans="3:18" ht="14.25" customHeight="1">
      <c r="C7241" s="1696">
        <v>222</v>
      </c>
      <c r="D7241" s="1966" t="s">
        <v>2922</v>
      </c>
      <c r="E7241" s="1697">
        <v>10</v>
      </c>
      <c r="F7241" s="1698" t="s">
        <v>508</v>
      </c>
      <c r="G7241" s="1757">
        <v>4</v>
      </c>
      <c r="H7241" s="1698">
        <v>2010</v>
      </c>
      <c r="I7241" s="1700">
        <v>718</v>
      </c>
      <c r="J7241" s="1698">
        <f t="shared" si="386"/>
        <v>100</v>
      </c>
      <c r="K7241" s="1700">
        <f t="shared" si="387"/>
        <v>0</v>
      </c>
      <c r="L7241" s="1698"/>
      <c r="M7241" s="1698"/>
      <c r="N7241" s="1701">
        <f t="shared" si="388"/>
        <v>0</v>
      </c>
      <c r="O7241" s="2122"/>
      <c r="P7241" s="2122"/>
      <c r="Q7241" s="2122">
        <f t="shared" si="389"/>
        <v>0</v>
      </c>
      <c r="R7241" s="2428"/>
    </row>
    <row r="7242" spans="3:18" ht="14.25" customHeight="1">
      <c r="C7242" s="1696">
        <v>223</v>
      </c>
      <c r="D7242" s="1966" t="s">
        <v>2922</v>
      </c>
      <c r="E7242" s="1697">
        <v>10</v>
      </c>
      <c r="F7242" s="1698" t="s">
        <v>508</v>
      </c>
      <c r="G7242" s="1757">
        <v>3</v>
      </c>
      <c r="H7242" s="1698">
        <v>2010</v>
      </c>
      <c r="I7242" s="1700">
        <v>540</v>
      </c>
      <c r="J7242" s="1698">
        <f t="shared" si="386"/>
        <v>100</v>
      </c>
      <c r="K7242" s="1700">
        <f t="shared" si="387"/>
        <v>0</v>
      </c>
      <c r="L7242" s="1698"/>
      <c r="M7242" s="1698"/>
      <c r="N7242" s="1701">
        <f t="shared" si="388"/>
        <v>0</v>
      </c>
      <c r="O7242" s="2122"/>
      <c r="P7242" s="2122"/>
      <c r="Q7242" s="2122">
        <f t="shared" si="389"/>
        <v>0</v>
      </c>
      <c r="R7242" s="2428"/>
    </row>
    <row r="7243" spans="3:18" ht="14.25" customHeight="1">
      <c r="C7243" s="1696">
        <v>224</v>
      </c>
      <c r="D7243" s="1966" t="s">
        <v>2669</v>
      </c>
      <c r="E7243" s="1697">
        <v>10</v>
      </c>
      <c r="F7243" s="1698" t="s">
        <v>508</v>
      </c>
      <c r="G7243" s="1757">
        <v>1</v>
      </c>
      <c r="H7243" s="1698">
        <v>2010</v>
      </c>
      <c r="I7243" s="1700">
        <v>62.759089999999993</v>
      </c>
      <c r="J7243" s="1698">
        <f t="shared" si="386"/>
        <v>100</v>
      </c>
      <c r="K7243" s="1700">
        <f t="shared" si="387"/>
        <v>0</v>
      </c>
      <c r="L7243" s="1698"/>
      <c r="M7243" s="1698"/>
      <c r="N7243" s="1701">
        <f t="shared" si="388"/>
        <v>0</v>
      </c>
      <c r="O7243" s="2122"/>
      <c r="P7243" s="2122"/>
      <c r="Q7243" s="2122">
        <f t="shared" si="389"/>
        <v>0</v>
      </c>
      <c r="R7243" s="2428"/>
    </row>
    <row r="7244" spans="3:18" ht="14.25" customHeight="1">
      <c r="C7244" s="1696">
        <v>225</v>
      </c>
      <c r="D7244" s="1966" t="s">
        <v>2134</v>
      </c>
      <c r="E7244" s="1697">
        <v>10</v>
      </c>
      <c r="F7244" s="1698" t="s">
        <v>508</v>
      </c>
      <c r="G7244" s="1757">
        <v>1</v>
      </c>
      <c r="H7244" s="1698">
        <v>2010</v>
      </c>
      <c r="I7244" s="1700">
        <v>38.156680000000001</v>
      </c>
      <c r="J7244" s="1698">
        <f t="shared" si="386"/>
        <v>100</v>
      </c>
      <c r="K7244" s="1700">
        <f t="shared" si="387"/>
        <v>0</v>
      </c>
      <c r="L7244" s="1698"/>
      <c r="M7244" s="1698"/>
      <c r="N7244" s="1701">
        <f t="shared" si="388"/>
        <v>0</v>
      </c>
      <c r="O7244" s="2122"/>
      <c r="P7244" s="2122"/>
      <c r="Q7244" s="2122">
        <f t="shared" si="389"/>
        <v>0</v>
      </c>
      <c r="R7244" s="2428"/>
    </row>
    <row r="7245" spans="3:18" ht="14.25" customHeight="1">
      <c r="C7245" s="1696">
        <v>226</v>
      </c>
      <c r="D7245" s="1966" t="s">
        <v>2924</v>
      </c>
      <c r="E7245" s="1697">
        <v>10</v>
      </c>
      <c r="F7245" s="1698" t="s">
        <v>508</v>
      </c>
      <c r="G7245" s="1757">
        <v>1</v>
      </c>
      <c r="H7245" s="1698">
        <v>2010</v>
      </c>
      <c r="I7245" s="1700">
        <v>107.85397</v>
      </c>
      <c r="J7245" s="1698">
        <f t="shared" ref="J7245:J7308" si="390">IF(($J$14-H7245)*J$4380&gt;100,100,($J$14-H7245)*J$4380)</f>
        <v>100</v>
      </c>
      <c r="K7245" s="1700">
        <f t="shared" ref="K7245:K7308" si="391">IF(J7245=100,0,I7245-I7245*J7245%)</f>
        <v>0</v>
      </c>
      <c r="L7245" s="1698"/>
      <c r="M7245" s="1698"/>
      <c r="N7245" s="1701">
        <f t="shared" ref="N7245:N7308" si="392">+L7245*M7245</f>
        <v>0</v>
      </c>
      <c r="O7245" s="2122"/>
      <c r="P7245" s="2122"/>
      <c r="Q7245" s="2122">
        <f t="shared" ref="Q7245:Q7308" si="393">+O7245*P7245</f>
        <v>0</v>
      </c>
      <c r="R7245" s="2428"/>
    </row>
    <row r="7246" spans="3:18" ht="14.25" customHeight="1">
      <c r="C7246" s="1696">
        <v>227</v>
      </c>
      <c r="D7246" s="1966" t="s">
        <v>2130</v>
      </c>
      <c r="E7246" s="1697">
        <v>10</v>
      </c>
      <c r="F7246" s="1698" t="s">
        <v>508</v>
      </c>
      <c r="G7246" s="1757">
        <v>1</v>
      </c>
      <c r="H7246" s="1698">
        <v>2010</v>
      </c>
      <c r="I7246" s="1700">
        <v>535.93136000000004</v>
      </c>
      <c r="J7246" s="1698">
        <f t="shared" si="390"/>
        <v>100</v>
      </c>
      <c r="K7246" s="1700">
        <f t="shared" si="391"/>
        <v>0</v>
      </c>
      <c r="L7246" s="1698"/>
      <c r="M7246" s="1698"/>
      <c r="N7246" s="1701">
        <f t="shared" si="392"/>
        <v>0</v>
      </c>
      <c r="O7246" s="2122"/>
      <c r="P7246" s="2122"/>
      <c r="Q7246" s="2122">
        <f t="shared" si="393"/>
        <v>0</v>
      </c>
      <c r="R7246" s="2428"/>
    </row>
    <row r="7247" spans="3:18" ht="14.25" customHeight="1">
      <c r="C7247" s="1696">
        <v>228</v>
      </c>
      <c r="D7247" s="1966" t="s">
        <v>2130</v>
      </c>
      <c r="E7247" s="1697">
        <v>10</v>
      </c>
      <c r="F7247" s="1698" t="s">
        <v>508</v>
      </c>
      <c r="G7247" s="1757">
        <v>1</v>
      </c>
      <c r="H7247" s="1698">
        <v>2010</v>
      </c>
      <c r="I7247" s="1700">
        <v>535.93136000000004</v>
      </c>
      <c r="J7247" s="1698">
        <f t="shared" si="390"/>
        <v>100</v>
      </c>
      <c r="K7247" s="1700">
        <f t="shared" si="391"/>
        <v>0</v>
      </c>
      <c r="L7247" s="1698"/>
      <c r="M7247" s="1698"/>
      <c r="N7247" s="1701">
        <f t="shared" si="392"/>
        <v>0</v>
      </c>
      <c r="O7247" s="2122"/>
      <c r="P7247" s="2122"/>
      <c r="Q7247" s="2122">
        <f t="shared" si="393"/>
        <v>0</v>
      </c>
      <c r="R7247" s="2428"/>
    </row>
    <row r="7248" spans="3:18" ht="14.25" customHeight="1">
      <c r="C7248" s="1696">
        <v>229</v>
      </c>
      <c r="D7248" s="1966" t="s">
        <v>2940</v>
      </c>
      <c r="E7248" s="1697">
        <v>10</v>
      </c>
      <c r="F7248" s="1698" t="s">
        <v>508</v>
      </c>
      <c r="G7248" s="1757">
        <v>2</v>
      </c>
      <c r="H7248" s="1698">
        <v>2010</v>
      </c>
      <c r="I7248" s="1700">
        <v>259</v>
      </c>
      <c r="J7248" s="1698">
        <f t="shared" si="390"/>
        <v>100</v>
      </c>
      <c r="K7248" s="1700">
        <f t="shared" si="391"/>
        <v>0</v>
      </c>
      <c r="L7248" s="1698"/>
      <c r="M7248" s="1698"/>
      <c r="N7248" s="1701">
        <f t="shared" si="392"/>
        <v>0</v>
      </c>
      <c r="O7248" s="2122"/>
      <c r="P7248" s="2122"/>
      <c r="Q7248" s="2122">
        <f t="shared" si="393"/>
        <v>0</v>
      </c>
      <c r="R7248" s="2428"/>
    </row>
    <row r="7249" spans="3:18" ht="14.25" customHeight="1">
      <c r="C7249" s="1696">
        <v>230</v>
      </c>
      <c r="D7249" s="1966" t="s">
        <v>2946</v>
      </c>
      <c r="E7249" s="1697">
        <v>10</v>
      </c>
      <c r="F7249" s="1698" t="s">
        <v>508</v>
      </c>
      <c r="G7249" s="1757">
        <v>1</v>
      </c>
      <c r="H7249" s="1698">
        <v>2010</v>
      </c>
      <c r="I7249" s="1700">
        <v>130</v>
      </c>
      <c r="J7249" s="1698">
        <f t="shared" si="390"/>
        <v>100</v>
      </c>
      <c r="K7249" s="1700">
        <f t="shared" si="391"/>
        <v>0</v>
      </c>
      <c r="L7249" s="1698"/>
      <c r="M7249" s="1698"/>
      <c r="N7249" s="1701">
        <f t="shared" si="392"/>
        <v>0</v>
      </c>
      <c r="O7249" s="2122"/>
      <c r="P7249" s="2122"/>
      <c r="Q7249" s="2122">
        <f t="shared" si="393"/>
        <v>0</v>
      </c>
      <c r="R7249" s="2428"/>
    </row>
    <row r="7250" spans="3:18" ht="14.25" customHeight="1">
      <c r="C7250" s="1696">
        <v>231</v>
      </c>
      <c r="D7250" s="1966" t="s">
        <v>2410</v>
      </c>
      <c r="E7250" s="1697">
        <v>10</v>
      </c>
      <c r="F7250" s="1698" t="s">
        <v>508</v>
      </c>
      <c r="G7250" s="1757">
        <v>7</v>
      </c>
      <c r="H7250" s="1698">
        <v>2010</v>
      </c>
      <c r="I7250" s="1700">
        <v>960.71500000000003</v>
      </c>
      <c r="J7250" s="1698">
        <f t="shared" si="390"/>
        <v>100</v>
      </c>
      <c r="K7250" s="1700">
        <f t="shared" si="391"/>
        <v>0</v>
      </c>
      <c r="L7250" s="1698"/>
      <c r="M7250" s="1698"/>
      <c r="N7250" s="1701">
        <f t="shared" si="392"/>
        <v>0</v>
      </c>
      <c r="O7250" s="2122"/>
      <c r="P7250" s="2122"/>
      <c r="Q7250" s="2122">
        <f t="shared" si="393"/>
        <v>0</v>
      </c>
      <c r="R7250" s="2428"/>
    </row>
    <row r="7251" spans="3:18" ht="14.25" customHeight="1">
      <c r="C7251" s="1696">
        <v>232</v>
      </c>
      <c r="D7251" s="1966" t="s">
        <v>2967</v>
      </c>
      <c r="E7251" s="1697">
        <v>10</v>
      </c>
      <c r="F7251" s="1698" t="s">
        <v>508</v>
      </c>
      <c r="G7251" s="1757">
        <v>1</v>
      </c>
      <c r="H7251" s="1698">
        <v>2010</v>
      </c>
      <c r="I7251" s="1700">
        <v>173.886</v>
      </c>
      <c r="J7251" s="1698">
        <f t="shared" si="390"/>
        <v>100</v>
      </c>
      <c r="K7251" s="1700">
        <f t="shared" si="391"/>
        <v>0</v>
      </c>
      <c r="L7251" s="1698"/>
      <c r="M7251" s="1698"/>
      <c r="N7251" s="1701">
        <f t="shared" si="392"/>
        <v>0</v>
      </c>
      <c r="O7251" s="2122"/>
      <c r="P7251" s="2122"/>
      <c r="Q7251" s="2122">
        <f t="shared" si="393"/>
        <v>0</v>
      </c>
      <c r="R7251" s="2428"/>
    </row>
    <row r="7252" spans="3:18" ht="14.25" customHeight="1">
      <c r="C7252" s="1696">
        <v>233</v>
      </c>
      <c r="D7252" s="1966" t="s">
        <v>7767</v>
      </c>
      <c r="E7252" s="1697">
        <v>10</v>
      </c>
      <c r="F7252" s="1698" t="s">
        <v>508</v>
      </c>
      <c r="G7252" s="1757">
        <v>2</v>
      </c>
      <c r="H7252" s="1698">
        <v>2010</v>
      </c>
      <c r="I7252" s="1700">
        <v>147.642</v>
      </c>
      <c r="J7252" s="1698">
        <f t="shared" si="390"/>
        <v>100</v>
      </c>
      <c r="K7252" s="1700">
        <f t="shared" si="391"/>
        <v>0</v>
      </c>
      <c r="L7252" s="1698"/>
      <c r="M7252" s="1698"/>
      <c r="N7252" s="1701">
        <f t="shared" si="392"/>
        <v>0</v>
      </c>
      <c r="O7252" s="2122"/>
      <c r="P7252" s="2122"/>
      <c r="Q7252" s="2122">
        <f t="shared" si="393"/>
        <v>0</v>
      </c>
      <c r="R7252" s="2428"/>
    </row>
    <row r="7253" spans="3:18" ht="14.25" customHeight="1">
      <c r="C7253" s="1696">
        <v>234</v>
      </c>
      <c r="D7253" s="1966" t="s">
        <v>2146</v>
      </c>
      <c r="E7253" s="1697">
        <v>10</v>
      </c>
      <c r="F7253" s="1698" t="s">
        <v>508</v>
      </c>
      <c r="G7253" s="1757">
        <v>1</v>
      </c>
      <c r="H7253" s="1698">
        <v>2010</v>
      </c>
      <c r="I7253" s="1700">
        <v>77.507999999999996</v>
      </c>
      <c r="J7253" s="1698">
        <f t="shared" si="390"/>
        <v>100</v>
      </c>
      <c r="K7253" s="1700">
        <f t="shared" si="391"/>
        <v>0</v>
      </c>
      <c r="L7253" s="1698"/>
      <c r="M7253" s="1698"/>
      <c r="N7253" s="1701">
        <f t="shared" si="392"/>
        <v>0</v>
      </c>
      <c r="O7253" s="2122"/>
      <c r="P7253" s="2122"/>
      <c r="Q7253" s="2122">
        <f t="shared" si="393"/>
        <v>0</v>
      </c>
      <c r="R7253" s="2428"/>
    </row>
    <row r="7254" spans="3:18" ht="14.25" customHeight="1">
      <c r="C7254" s="1696">
        <v>235</v>
      </c>
      <c r="D7254" s="1966" t="s">
        <v>5188</v>
      </c>
      <c r="E7254" s="1697">
        <v>10</v>
      </c>
      <c r="F7254" s="1698" t="s">
        <v>508</v>
      </c>
      <c r="G7254" s="1757">
        <v>1</v>
      </c>
      <c r="H7254" s="1698">
        <v>2010</v>
      </c>
      <c r="I7254" s="1700">
        <v>228.68899999999999</v>
      </c>
      <c r="J7254" s="1698">
        <f t="shared" si="390"/>
        <v>100</v>
      </c>
      <c r="K7254" s="1700">
        <f t="shared" si="391"/>
        <v>0</v>
      </c>
      <c r="L7254" s="1698"/>
      <c r="M7254" s="1698"/>
      <c r="N7254" s="1701">
        <f t="shared" si="392"/>
        <v>0</v>
      </c>
      <c r="O7254" s="2122"/>
      <c r="P7254" s="2122"/>
      <c r="Q7254" s="2122">
        <f t="shared" si="393"/>
        <v>0</v>
      </c>
      <c r="R7254" s="2428"/>
    </row>
    <row r="7255" spans="3:18" ht="14.25" customHeight="1">
      <c r="C7255" s="1696">
        <v>236</v>
      </c>
      <c r="D7255" s="1966" t="s">
        <v>2948</v>
      </c>
      <c r="E7255" s="1697">
        <v>10</v>
      </c>
      <c r="F7255" s="1698" t="s">
        <v>508</v>
      </c>
      <c r="G7255" s="1757">
        <v>1</v>
      </c>
      <c r="H7255" s="1698">
        <v>2010</v>
      </c>
      <c r="I7255" s="1700">
        <v>233.596</v>
      </c>
      <c r="J7255" s="1698">
        <f t="shared" si="390"/>
        <v>100</v>
      </c>
      <c r="K7255" s="1700">
        <f t="shared" si="391"/>
        <v>0</v>
      </c>
      <c r="L7255" s="1698"/>
      <c r="M7255" s="1698"/>
      <c r="N7255" s="1701">
        <f t="shared" si="392"/>
        <v>0</v>
      </c>
      <c r="O7255" s="2122"/>
      <c r="P7255" s="2122"/>
      <c r="Q7255" s="2122">
        <f t="shared" si="393"/>
        <v>0</v>
      </c>
      <c r="R7255" s="2428"/>
    </row>
    <row r="7256" spans="3:18" ht="14.25" customHeight="1">
      <c r="C7256" s="1696">
        <v>237</v>
      </c>
      <c r="D7256" s="1966" t="s">
        <v>2128</v>
      </c>
      <c r="E7256" s="1697">
        <v>10</v>
      </c>
      <c r="F7256" s="1698" t="s">
        <v>508</v>
      </c>
      <c r="G7256" s="1757">
        <v>1</v>
      </c>
      <c r="H7256" s="1698">
        <v>2010</v>
      </c>
      <c r="I7256" s="1700">
        <v>177.066</v>
      </c>
      <c r="J7256" s="1698">
        <f t="shared" si="390"/>
        <v>100</v>
      </c>
      <c r="K7256" s="1700">
        <f t="shared" si="391"/>
        <v>0</v>
      </c>
      <c r="L7256" s="1698"/>
      <c r="M7256" s="1698"/>
      <c r="N7256" s="1701">
        <f t="shared" si="392"/>
        <v>0</v>
      </c>
      <c r="O7256" s="2122"/>
      <c r="P7256" s="2122"/>
      <c r="Q7256" s="2122">
        <f t="shared" si="393"/>
        <v>0</v>
      </c>
      <c r="R7256" s="2428"/>
    </row>
    <row r="7257" spans="3:18" ht="14.25" customHeight="1">
      <c r="C7257" s="1696">
        <v>238</v>
      </c>
      <c r="D7257" s="1966" t="s">
        <v>7768</v>
      </c>
      <c r="E7257" s="1697">
        <v>10</v>
      </c>
      <c r="F7257" s="1698" t="s">
        <v>508</v>
      </c>
      <c r="G7257" s="1757">
        <v>2</v>
      </c>
      <c r="H7257" s="1698">
        <v>2010</v>
      </c>
      <c r="I7257" s="1700">
        <v>70.566000000000003</v>
      </c>
      <c r="J7257" s="1698">
        <f t="shared" si="390"/>
        <v>100</v>
      </c>
      <c r="K7257" s="1700">
        <f t="shared" si="391"/>
        <v>0</v>
      </c>
      <c r="L7257" s="1698"/>
      <c r="M7257" s="1698"/>
      <c r="N7257" s="1701">
        <f t="shared" si="392"/>
        <v>0</v>
      </c>
      <c r="O7257" s="2122"/>
      <c r="P7257" s="2122"/>
      <c r="Q7257" s="2122">
        <f t="shared" si="393"/>
        <v>0</v>
      </c>
      <c r="R7257" s="2428"/>
    </row>
    <row r="7258" spans="3:18" ht="14.25" customHeight="1">
      <c r="C7258" s="1696">
        <v>239</v>
      </c>
      <c r="D7258" s="1966" t="s">
        <v>2403</v>
      </c>
      <c r="E7258" s="1697">
        <v>10</v>
      </c>
      <c r="F7258" s="1698" t="s">
        <v>508</v>
      </c>
      <c r="G7258" s="1757">
        <v>3</v>
      </c>
      <c r="H7258" s="1698">
        <v>2010</v>
      </c>
      <c r="I7258" s="1700">
        <v>497.17200000000003</v>
      </c>
      <c r="J7258" s="1698">
        <f t="shared" si="390"/>
        <v>100</v>
      </c>
      <c r="K7258" s="1700">
        <f t="shared" si="391"/>
        <v>0</v>
      </c>
      <c r="L7258" s="1698"/>
      <c r="M7258" s="1698"/>
      <c r="N7258" s="1701">
        <f t="shared" si="392"/>
        <v>0</v>
      </c>
      <c r="O7258" s="2122"/>
      <c r="P7258" s="2122"/>
      <c r="Q7258" s="2122">
        <f t="shared" si="393"/>
        <v>0</v>
      </c>
      <c r="R7258" s="2428"/>
    </row>
    <row r="7259" spans="3:18" ht="14.25" customHeight="1">
      <c r="C7259" s="1696">
        <v>240</v>
      </c>
      <c r="D7259" s="1966" t="s">
        <v>2134</v>
      </c>
      <c r="E7259" s="1697">
        <v>10</v>
      </c>
      <c r="F7259" s="1698" t="s">
        <v>508</v>
      </c>
      <c r="G7259" s="1757">
        <v>6</v>
      </c>
      <c r="H7259" s="1698">
        <v>2010</v>
      </c>
      <c r="I7259" s="1700">
        <v>228.94200000000001</v>
      </c>
      <c r="J7259" s="1698">
        <f t="shared" si="390"/>
        <v>100</v>
      </c>
      <c r="K7259" s="1700">
        <f t="shared" si="391"/>
        <v>0</v>
      </c>
      <c r="L7259" s="1698"/>
      <c r="M7259" s="1698"/>
      <c r="N7259" s="1701">
        <f t="shared" si="392"/>
        <v>0</v>
      </c>
      <c r="O7259" s="2122"/>
      <c r="P7259" s="2122"/>
      <c r="Q7259" s="2122">
        <f t="shared" si="393"/>
        <v>0</v>
      </c>
      <c r="R7259" s="2428"/>
    </row>
    <row r="7260" spans="3:18" ht="14.25" customHeight="1">
      <c r="C7260" s="1696">
        <v>241</v>
      </c>
      <c r="D7260" s="1966" t="s">
        <v>2919</v>
      </c>
      <c r="E7260" s="1697">
        <v>10</v>
      </c>
      <c r="F7260" s="1698" t="s">
        <v>508</v>
      </c>
      <c r="G7260" s="1757">
        <v>1</v>
      </c>
      <c r="H7260" s="1698">
        <v>2010</v>
      </c>
      <c r="I7260" s="1700">
        <v>142.065</v>
      </c>
      <c r="J7260" s="1698">
        <f t="shared" si="390"/>
        <v>100</v>
      </c>
      <c r="K7260" s="1700">
        <f t="shared" si="391"/>
        <v>0</v>
      </c>
      <c r="L7260" s="1698"/>
      <c r="M7260" s="1698"/>
      <c r="N7260" s="1701">
        <f t="shared" si="392"/>
        <v>0</v>
      </c>
      <c r="O7260" s="2122"/>
      <c r="P7260" s="2122"/>
      <c r="Q7260" s="2122">
        <f t="shared" si="393"/>
        <v>0</v>
      </c>
      <c r="R7260" s="2428"/>
    </row>
    <row r="7261" spans="3:18" ht="14.25" customHeight="1">
      <c r="C7261" s="1696">
        <v>242</v>
      </c>
      <c r="D7261" s="1966" t="s">
        <v>6481</v>
      </c>
      <c r="E7261" s="1697">
        <v>10</v>
      </c>
      <c r="F7261" s="1698" t="s">
        <v>508</v>
      </c>
      <c r="G7261" s="1757">
        <v>2</v>
      </c>
      <c r="H7261" s="1698">
        <v>2010</v>
      </c>
      <c r="I7261" s="1700">
        <v>225.67555999999999</v>
      </c>
      <c r="J7261" s="1698">
        <f t="shared" si="390"/>
        <v>100</v>
      </c>
      <c r="K7261" s="1700">
        <f t="shared" si="391"/>
        <v>0</v>
      </c>
      <c r="L7261" s="1698"/>
      <c r="M7261" s="1698"/>
      <c r="N7261" s="1701">
        <f t="shared" si="392"/>
        <v>0</v>
      </c>
      <c r="O7261" s="2122"/>
      <c r="P7261" s="2122"/>
      <c r="Q7261" s="2122">
        <f t="shared" si="393"/>
        <v>0</v>
      </c>
      <c r="R7261" s="2428"/>
    </row>
    <row r="7262" spans="3:18" ht="14.25" customHeight="1">
      <c r="C7262" s="1696">
        <v>243</v>
      </c>
      <c r="D7262" s="1966" t="s">
        <v>6482</v>
      </c>
      <c r="E7262" s="1697">
        <v>10</v>
      </c>
      <c r="F7262" s="1698" t="s">
        <v>508</v>
      </c>
      <c r="G7262" s="1757">
        <v>2</v>
      </c>
      <c r="H7262" s="1698">
        <v>2010</v>
      </c>
      <c r="I7262" s="1700">
        <v>280.37551999999999</v>
      </c>
      <c r="J7262" s="1698">
        <f t="shared" si="390"/>
        <v>100</v>
      </c>
      <c r="K7262" s="1700">
        <f t="shared" si="391"/>
        <v>0</v>
      </c>
      <c r="L7262" s="1698"/>
      <c r="M7262" s="1698"/>
      <c r="N7262" s="1701">
        <f t="shared" si="392"/>
        <v>0</v>
      </c>
      <c r="O7262" s="2122"/>
      <c r="P7262" s="2122"/>
      <c r="Q7262" s="2122">
        <f t="shared" si="393"/>
        <v>0</v>
      </c>
      <c r="R7262" s="2428"/>
    </row>
    <row r="7263" spans="3:18" ht="14.25" customHeight="1">
      <c r="C7263" s="1696">
        <v>244</v>
      </c>
      <c r="D7263" s="1966" t="s">
        <v>6482</v>
      </c>
      <c r="E7263" s="1697">
        <v>10</v>
      </c>
      <c r="F7263" s="1698" t="s">
        <v>508</v>
      </c>
      <c r="G7263" s="1757">
        <v>2</v>
      </c>
      <c r="H7263" s="1698">
        <v>2010</v>
      </c>
      <c r="I7263" s="1700">
        <v>337.85784000000001</v>
      </c>
      <c r="J7263" s="1698">
        <f t="shared" si="390"/>
        <v>100</v>
      </c>
      <c r="K7263" s="1700">
        <f t="shared" si="391"/>
        <v>0</v>
      </c>
      <c r="L7263" s="1698"/>
      <c r="M7263" s="1698"/>
      <c r="N7263" s="1701">
        <f t="shared" si="392"/>
        <v>0</v>
      </c>
      <c r="O7263" s="2122"/>
      <c r="P7263" s="2122"/>
      <c r="Q7263" s="2122">
        <f t="shared" si="393"/>
        <v>0</v>
      </c>
      <c r="R7263" s="2428"/>
    </row>
    <row r="7264" spans="3:18" ht="14.25" customHeight="1">
      <c r="C7264" s="1696">
        <v>245</v>
      </c>
      <c r="D7264" s="1966" t="s">
        <v>2124</v>
      </c>
      <c r="E7264" s="1697">
        <v>10</v>
      </c>
      <c r="F7264" s="1698" t="s">
        <v>508</v>
      </c>
      <c r="G7264" s="1757">
        <v>1</v>
      </c>
      <c r="H7264" s="1698">
        <v>2011</v>
      </c>
      <c r="I7264" s="1700">
        <v>178.5</v>
      </c>
      <c r="J7264" s="1698">
        <f t="shared" si="390"/>
        <v>100</v>
      </c>
      <c r="K7264" s="1700">
        <f t="shared" si="391"/>
        <v>0</v>
      </c>
      <c r="L7264" s="1698"/>
      <c r="M7264" s="1698"/>
      <c r="N7264" s="1701">
        <f t="shared" si="392"/>
        <v>0</v>
      </c>
      <c r="O7264" s="2122"/>
      <c r="P7264" s="2122"/>
      <c r="Q7264" s="2122">
        <f t="shared" si="393"/>
        <v>0</v>
      </c>
      <c r="R7264" s="2428"/>
    </row>
    <row r="7265" spans="3:18" ht="14.25" customHeight="1">
      <c r="C7265" s="1696">
        <v>246</v>
      </c>
      <c r="D7265" s="1966" t="s">
        <v>2966</v>
      </c>
      <c r="E7265" s="1697">
        <v>10</v>
      </c>
      <c r="F7265" s="1698" t="s">
        <v>508</v>
      </c>
      <c r="G7265" s="1757">
        <v>1</v>
      </c>
      <c r="H7265" s="1698">
        <v>2014</v>
      </c>
      <c r="I7265" s="1700">
        <v>61.8</v>
      </c>
      <c r="J7265" s="1698">
        <f t="shared" si="390"/>
        <v>100</v>
      </c>
      <c r="K7265" s="1700">
        <f t="shared" si="391"/>
        <v>0</v>
      </c>
      <c r="L7265" s="1698"/>
      <c r="M7265" s="1698"/>
      <c r="N7265" s="1701">
        <f t="shared" si="392"/>
        <v>0</v>
      </c>
      <c r="O7265" s="2122"/>
      <c r="P7265" s="2122"/>
      <c r="Q7265" s="2122">
        <f t="shared" si="393"/>
        <v>0</v>
      </c>
      <c r="R7265" s="2428"/>
    </row>
    <row r="7266" spans="3:18" ht="14.25" customHeight="1">
      <c r="C7266" s="1696">
        <v>247</v>
      </c>
      <c r="D7266" s="1966" t="s">
        <v>6483</v>
      </c>
      <c r="E7266" s="1697">
        <v>10</v>
      </c>
      <c r="F7266" s="1698" t="s">
        <v>508</v>
      </c>
      <c r="G7266" s="1757">
        <v>4</v>
      </c>
      <c r="H7266" s="1698">
        <v>2014</v>
      </c>
      <c r="I7266" s="1700">
        <v>820.822</v>
      </c>
      <c r="J7266" s="1698">
        <f t="shared" si="390"/>
        <v>100</v>
      </c>
      <c r="K7266" s="1700">
        <f t="shared" si="391"/>
        <v>0</v>
      </c>
      <c r="L7266" s="1698"/>
      <c r="M7266" s="1698"/>
      <c r="N7266" s="1701">
        <f t="shared" si="392"/>
        <v>0</v>
      </c>
      <c r="O7266" s="2122"/>
      <c r="P7266" s="2122"/>
      <c r="Q7266" s="2122">
        <f t="shared" si="393"/>
        <v>0</v>
      </c>
      <c r="R7266" s="2428"/>
    </row>
    <row r="7267" spans="3:18" ht="14.25" customHeight="1">
      <c r="C7267" s="1696">
        <v>248</v>
      </c>
      <c r="D7267" s="1966" t="s">
        <v>6484</v>
      </c>
      <c r="E7267" s="1697">
        <v>10</v>
      </c>
      <c r="F7267" s="1698" t="s">
        <v>508</v>
      </c>
      <c r="G7267" s="1757">
        <v>2</v>
      </c>
      <c r="H7267" s="1698">
        <v>2014</v>
      </c>
      <c r="I7267" s="1700">
        <v>185.32</v>
      </c>
      <c r="J7267" s="1698">
        <f t="shared" si="390"/>
        <v>100</v>
      </c>
      <c r="K7267" s="1700">
        <f t="shared" si="391"/>
        <v>0</v>
      </c>
      <c r="L7267" s="1698"/>
      <c r="M7267" s="1698"/>
      <c r="N7267" s="1701">
        <f t="shared" si="392"/>
        <v>0</v>
      </c>
      <c r="O7267" s="2122"/>
      <c r="P7267" s="2122"/>
      <c r="Q7267" s="2122">
        <f t="shared" si="393"/>
        <v>0</v>
      </c>
      <c r="R7267" s="2428"/>
    </row>
    <row r="7268" spans="3:18" ht="14.25" customHeight="1">
      <c r="C7268" s="1696">
        <v>249</v>
      </c>
      <c r="D7268" s="1966" t="s">
        <v>6485</v>
      </c>
      <c r="E7268" s="1697">
        <v>10</v>
      </c>
      <c r="F7268" s="1698" t="s">
        <v>508</v>
      </c>
      <c r="G7268" s="1757">
        <v>3</v>
      </c>
      <c r="H7268" s="1698">
        <v>2014</v>
      </c>
      <c r="I7268" s="1700">
        <v>291.255</v>
      </c>
      <c r="J7268" s="1698">
        <f t="shared" si="390"/>
        <v>100</v>
      </c>
      <c r="K7268" s="1700">
        <f t="shared" si="391"/>
        <v>0</v>
      </c>
      <c r="L7268" s="1698"/>
      <c r="M7268" s="1698"/>
      <c r="N7268" s="1701">
        <f t="shared" si="392"/>
        <v>0</v>
      </c>
      <c r="O7268" s="2122"/>
      <c r="P7268" s="2122"/>
      <c r="Q7268" s="2122">
        <f t="shared" si="393"/>
        <v>0</v>
      </c>
      <c r="R7268" s="2428"/>
    </row>
    <row r="7269" spans="3:18" ht="14.25" customHeight="1">
      <c r="C7269" s="1696">
        <v>250</v>
      </c>
      <c r="D7269" s="1966" t="s">
        <v>6486</v>
      </c>
      <c r="E7269" s="1697">
        <v>10</v>
      </c>
      <c r="F7269" s="1698" t="s">
        <v>508</v>
      </c>
      <c r="G7269" s="1757">
        <v>8</v>
      </c>
      <c r="H7269" s="1698">
        <v>2014</v>
      </c>
      <c r="I7269" s="1700">
        <v>208.42400000000001</v>
      </c>
      <c r="J7269" s="1698">
        <f t="shared" si="390"/>
        <v>100</v>
      </c>
      <c r="K7269" s="1700">
        <f t="shared" si="391"/>
        <v>0</v>
      </c>
      <c r="L7269" s="1698"/>
      <c r="M7269" s="1698"/>
      <c r="N7269" s="1701">
        <f t="shared" si="392"/>
        <v>0</v>
      </c>
      <c r="O7269" s="2122"/>
      <c r="P7269" s="2122"/>
      <c r="Q7269" s="2122">
        <f t="shared" si="393"/>
        <v>0</v>
      </c>
      <c r="R7269" s="2428"/>
    </row>
    <row r="7270" spans="3:18" ht="14.25" customHeight="1">
      <c r="C7270" s="1696">
        <v>251</v>
      </c>
      <c r="D7270" s="1966" t="s">
        <v>2157</v>
      </c>
      <c r="E7270" s="1697">
        <v>10</v>
      </c>
      <c r="F7270" s="1698" t="s">
        <v>508</v>
      </c>
      <c r="G7270" s="1757">
        <v>2</v>
      </c>
      <c r="H7270" s="1698">
        <v>2014</v>
      </c>
      <c r="I7270" s="1700">
        <v>138.126</v>
      </c>
      <c r="J7270" s="1698">
        <f t="shared" si="390"/>
        <v>100</v>
      </c>
      <c r="K7270" s="1700">
        <f t="shared" si="391"/>
        <v>0</v>
      </c>
      <c r="L7270" s="1698"/>
      <c r="M7270" s="1698"/>
      <c r="N7270" s="1701">
        <f t="shared" si="392"/>
        <v>0</v>
      </c>
      <c r="O7270" s="2122"/>
      <c r="P7270" s="2122"/>
      <c r="Q7270" s="2122">
        <f t="shared" si="393"/>
        <v>0</v>
      </c>
      <c r="R7270" s="2428"/>
    </row>
    <row r="7271" spans="3:18" ht="14.25" customHeight="1">
      <c r="C7271" s="1696">
        <v>252</v>
      </c>
      <c r="D7271" s="1966" t="s">
        <v>6487</v>
      </c>
      <c r="E7271" s="1697">
        <v>10</v>
      </c>
      <c r="F7271" s="1698" t="s">
        <v>508</v>
      </c>
      <c r="G7271" s="1757">
        <v>2</v>
      </c>
      <c r="H7271" s="1698">
        <v>2014</v>
      </c>
      <c r="I7271" s="1700">
        <v>44.101999999999997</v>
      </c>
      <c r="J7271" s="1698">
        <f t="shared" si="390"/>
        <v>100</v>
      </c>
      <c r="K7271" s="1700">
        <f t="shared" si="391"/>
        <v>0</v>
      </c>
      <c r="L7271" s="1698"/>
      <c r="M7271" s="1698"/>
      <c r="N7271" s="1701">
        <f t="shared" si="392"/>
        <v>0</v>
      </c>
      <c r="O7271" s="2122"/>
      <c r="P7271" s="2122"/>
      <c r="Q7271" s="2122">
        <f t="shared" si="393"/>
        <v>0</v>
      </c>
      <c r="R7271" s="2428"/>
    </row>
    <row r="7272" spans="3:18" ht="14.25" customHeight="1">
      <c r="C7272" s="1696">
        <v>253</v>
      </c>
      <c r="D7272" s="1966" t="s">
        <v>6488</v>
      </c>
      <c r="E7272" s="1697">
        <v>10</v>
      </c>
      <c r="F7272" s="1698" t="s">
        <v>508</v>
      </c>
      <c r="G7272" s="1757">
        <v>1</v>
      </c>
      <c r="H7272" s="1698">
        <v>2015</v>
      </c>
      <c r="I7272" s="1700">
        <v>175.178</v>
      </c>
      <c r="J7272" s="1698">
        <f t="shared" si="390"/>
        <v>100</v>
      </c>
      <c r="K7272" s="1700">
        <f t="shared" si="391"/>
        <v>0</v>
      </c>
      <c r="L7272" s="1698"/>
      <c r="M7272" s="1698"/>
      <c r="N7272" s="1701">
        <f t="shared" si="392"/>
        <v>0</v>
      </c>
      <c r="O7272" s="2122"/>
      <c r="P7272" s="2122"/>
      <c r="Q7272" s="2122">
        <f t="shared" si="393"/>
        <v>0</v>
      </c>
      <c r="R7272" s="2428"/>
    </row>
    <row r="7273" spans="3:18" ht="14.25" customHeight="1">
      <c r="C7273" s="1696">
        <v>254</v>
      </c>
      <c r="D7273" s="1966" t="s">
        <v>6484</v>
      </c>
      <c r="E7273" s="1697">
        <v>10</v>
      </c>
      <c r="F7273" s="1698" t="s">
        <v>508</v>
      </c>
      <c r="G7273" s="1757">
        <v>6</v>
      </c>
      <c r="H7273" s="1698">
        <v>2015</v>
      </c>
      <c r="I7273" s="1700">
        <v>555.96</v>
      </c>
      <c r="J7273" s="1698">
        <f t="shared" si="390"/>
        <v>100</v>
      </c>
      <c r="K7273" s="1700">
        <f t="shared" si="391"/>
        <v>0</v>
      </c>
      <c r="L7273" s="1698"/>
      <c r="M7273" s="1698"/>
      <c r="N7273" s="1701">
        <f t="shared" si="392"/>
        <v>0</v>
      </c>
      <c r="O7273" s="2122"/>
      <c r="P7273" s="2122"/>
      <c r="Q7273" s="2122">
        <f t="shared" si="393"/>
        <v>0</v>
      </c>
      <c r="R7273" s="2428"/>
    </row>
    <row r="7274" spans="3:18" ht="14.25" customHeight="1">
      <c r="C7274" s="1696">
        <v>255</v>
      </c>
      <c r="D7274" s="1966" t="s">
        <v>6481</v>
      </c>
      <c r="E7274" s="1697">
        <v>10</v>
      </c>
      <c r="F7274" s="1698" t="s">
        <v>508</v>
      </c>
      <c r="G7274" s="1757">
        <v>1</v>
      </c>
      <c r="H7274" s="1698">
        <v>2015</v>
      </c>
      <c r="I7274" s="1700">
        <v>107.85397</v>
      </c>
      <c r="J7274" s="1698">
        <f t="shared" si="390"/>
        <v>100</v>
      </c>
      <c r="K7274" s="1700">
        <f t="shared" si="391"/>
        <v>0</v>
      </c>
      <c r="L7274" s="1698"/>
      <c r="M7274" s="1698"/>
      <c r="N7274" s="1701">
        <f t="shared" si="392"/>
        <v>0</v>
      </c>
      <c r="O7274" s="2122"/>
      <c r="P7274" s="2122"/>
      <c r="Q7274" s="2122">
        <f t="shared" si="393"/>
        <v>0</v>
      </c>
      <c r="R7274" s="2428"/>
    </row>
    <row r="7275" spans="3:18" ht="14.25" customHeight="1">
      <c r="C7275" s="1696">
        <v>256</v>
      </c>
      <c r="D7275" s="1966" t="s">
        <v>6481</v>
      </c>
      <c r="E7275" s="1697">
        <v>10</v>
      </c>
      <c r="F7275" s="1698" t="s">
        <v>508</v>
      </c>
      <c r="G7275" s="1757">
        <v>1</v>
      </c>
      <c r="H7275" s="1698">
        <v>2015</v>
      </c>
      <c r="I7275" s="1700">
        <v>112.83778</v>
      </c>
      <c r="J7275" s="1698">
        <f t="shared" si="390"/>
        <v>100</v>
      </c>
      <c r="K7275" s="1700">
        <f t="shared" si="391"/>
        <v>0</v>
      </c>
      <c r="L7275" s="1698"/>
      <c r="M7275" s="1698"/>
      <c r="N7275" s="1701">
        <f t="shared" si="392"/>
        <v>0</v>
      </c>
      <c r="O7275" s="2122"/>
      <c r="P7275" s="2122"/>
      <c r="Q7275" s="2122">
        <f t="shared" si="393"/>
        <v>0</v>
      </c>
      <c r="R7275" s="2428"/>
    </row>
    <row r="7276" spans="3:18" ht="14.25" customHeight="1">
      <c r="C7276" s="1696">
        <v>257</v>
      </c>
      <c r="D7276" s="1966" t="s">
        <v>2402</v>
      </c>
      <c r="E7276" s="1697">
        <v>10</v>
      </c>
      <c r="F7276" s="1698" t="s">
        <v>508</v>
      </c>
      <c r="G7276" s="1757">
        <v>2</v>
      </c>
      <c r="H7276" s="1698">
        <v>2015</v>
      </c>
      <c r="I7276" s="1700">
        <v>280.37551999999999</v>
      </c>
      <c r="J7276" s="1698">
        <f t="shared" si="390"/>
        <v>100</v>
      </c>
      <c r="K7276" s="1700">
        <f t="shared" si="391"/>
        <v>0</v>
      </c>
      <c r="L7276" s="1698"/>
      <c r="M7276" s="1698"/>
      <c r="N7276" s="1701">
        <f t="shared" si="392"/>
        <v>0</v>
      </c>
      <c r="O7276" s="2122"/>
      <c r="P7276" s="2122"/>
      <c r="Q7276" s="2122">
        <f t="shared" si="393"/>
        <v>0</v>
      </c>
      <c r="R7276" s="2428"/>
    </row>
    <row r="7277" spans="3:18" ht="14.25" customHeight="1">
      <c r="C7277" s="1696">
        <v>258</v>
      </c>
      <c r="D7277" s="1966" t="s">
        <v>2403</v>
      </c>
      <c r="E7277" s="1697">
        <v>10</v>
      </c>
      <c r="F7277" s="1698" t="s">
        <v>508</v>
      </c>
      <c r="G7277" s="1757">
        <v>2</v>
      </c>
      <c r="H7277" s="1698">
        <v>2015</v>
      </c>
      <c r="I7277" s="1700">
        <v>337.85784000000001</v>
      </c>
      <c r="J7277" s="1698">
        <f t="shared" si="390"/>
        <v>100</v>
      </c>
      <c r="K7277" s="1700">
        <f t="shared" si="391"/>
        <v>0</v>
      </c>
      <c r="L7277" s="1698"/>
      <c r="M7277" s="1698"/>
      <c r="N7277" s="1701">
        <f t="shared" si="392"/>
        <v>0</v>
      </c>
      <c r="O7277" s="2122"/>
      <c r="P7277" s="2122"/>
      <c r="Q7277" s="2122">
        <f t="shared" si="393"/>
        <v>0</v>
      </c>
      <c r="R7277" s="2428"/>
    </row>
    <row r="7278" spans="3:18" ht="14.25" customHeight="1">
      <c r="C7278" s="1696">
        <v>259</v>
      </c>
      <c r="D7278" s="1966" t="s">
        <v>6489</v>
      </c>
      <c r="E7278" s="1697">
        <v>10</v>
      </c>
      <c r="F7278" s="1698" t="s">
        <v>508</v>
      </c>
      <c r="G7278" s="1757">
        <v>2</v>
      </c>
      <c r="H7278" s="1698">
        <v>2015</v>
      </c>
      <c r="I7278" s="1700">
        <v>237.482</v>
      </c>
      <c r="J7278" s="1698">
        <f t="shared" si="390"/>
        <v>100</v>
      </c>
      <c r="K7278" s="1700">
        <f t="shared" si="391"/>
        <v>0</v>
      </c>
      <c r="L7278" s="1698"/>
      <c r="M7278" s="1698"/>
      <c r="N7278" s="1701">
        <f t="shared" si="392"/>
        <v>0</v>
      </c>
      <c r="O7278" s="2122"/>
      <c r="P7278" s="2122"/>
      <c r="Q7278" s="2122">
        <f t="shared" si="393"/>
        <v>0</v>
      </c>
      <c r="R7278" s="2428"/>
    </row>
    <row r="7279" spans="3:18" ht="14.25" customHeight="1">
      <c r="C7279" s="1696">
        <v>260</v>
      </c>
      <c r="D7279" s="1966" t="s">
        <v>2939</v>
      </c>
      <c r="E7279" s="1697">
        <v>10</v>
      </c>
      <c r="F7279" s="1698" t="s">
        <v>508</v>
      </c>
      <c r="G7279" s="1757">
        <v>2</v>
      </c>
      <c r="H7279" s="1698">
        <v>2015</v>
      </c>
      <c r="I7279" s="1700">
        <v>331.91</v>
      </c>
      <c r="J7279" s="1698">
        <f t="shared" si="390"/>
        <v>100</v>
      </c>
      <c r="K7279" s="1700">
        <f t="shared" si="391"/>
        <v>0</v>
      </c>
      <c r="L7279" s="1698"/>
      <c r="M7279" s="1698"/>
      <c r="N7279" s="1701">
        <f t="shared" si="392"/>
        <v>0</v>
      </c>
      <c r="O7279" s="2122"/>
      <c r="P7279" s="2122"/>
      <c r="Q7279" s="2122">
        <f t="shared" si="393"/>
        <v>0</v>
      </c>
      <c r="R7279" s="2428"/>
    </row>
    <row r="7280" spans="3:18" ht="14.25" customHeight="1">
      <c r="C7280" s="1696">
        <v>261</v>
      </c>
      <c r="D7280" s="1966" t="s">
        <v>6490</v>
      </c>
      <c r="E7280" s="1697">
        <v>10</v>
      </c>
      <c r="F7280" s="1698" t="s">
        <v>508</v>
      </c>
      <c r="G7280" s="1757">
        <v>1</v>
      </c>
      <c r="H7280" s="1698">
        <v>2015</v>
      </c>
      <c r="I7280" s="1700">
        <v>51.741999999999997</v>
      </c>
      <c r="J7280" s="1698">
        <f t="shared" si="390"/>
        <v>100</v>
      </c>
      <c r="K7280" s="1700">
        <f t="shared" si="391"/>
        <v>0</v>
      </c>
      <c r="L7280" s="1698"/>
      <c r="M7280" s="1698"/>
      <c r="N7280" s="1701">
        <f t="shared" si="392"/>
        <v>0</v>
      </c>
      <c r="O7280" s="2122"/>
      <c r="P7280" s="2122"/>
      <c r="Q7280" s="2122">
        <f t="shared" si="393"/>
        <v>0</v>
      </c>
      <c r="R7280" s="2428"/>
    </row>
    <row r="7281" spans="3:18" ht="14.25" customHeight="1">
      <c r="C7281" s="1696">
        <v>262</v>
      </c>
      <c r="D7281" s="1966" t="s">
        <v>2130</v>
      </c>
      <c r="E7281" s="1697">
        <v>10</v>
      </c>
      <c r="F7281" s="1698" t="s">
        <v>508</v>
      </c>
      <c r="G7281" s="1757">
        <v>2</v>
      </c>
      <c r="H7281" s="1698">
        <v>2015</v>
      </c>
      <c r="I7281" s="1700">
        <v>557.08799999999997</v>
      </c>
      <c r="J7281" s="1698">
        <f t="shared" si="390"/>
        <v>100</v>
      </c>
      <c r="K7281" s="1700">
        <f t="shared" si="391"/>
        <v>0</v>
      </c>
      <c r="L7281" s="1698"/>
      <c r="M7281" s="1698"/>
      <c r="N7281" s="1701">
        <f t="shared" si="392"/>
        <v>0</v>
      </c>
      <c r="O7281" s="2122"/>
      <c r="P7281" s="2122"/>
      <c r="Q7281" s="2122">
        <f t="shared" si="393"/>
        <v>0</v>
      </c>
      <c r="R7281" s="2428"/>
    </row>
    <row r="7282" spans="3:18" ht="14.25" customHeight="1">
      <c r="C7282" s="1696">
        <v>263</v>
      </c>
      <c r="D7282" s="1966" t="s">
        <v>2951</v>
      </c>
      <c r="E7282" s="1697">
        <v>10</v>
      </c>
      <c r="F7282" s="1698" t="s">
        <v>508</v>
      </c>
      <c r="G7282" s="1757">
        <v>2</v>
      </c>
      <c r="H7282" s="1698">
        <v>2015</v>
      </c>
      <c r="I7282" s="1700">
        <v>196</v>
      </c>
      <c r="J7282" s="1698">
        <f t="shared" si="390"/>
        <v>100</v>
      </c>
      <c r="K7282" s="1700">
        <f t="shared" si="391"/>
        <v>0</v>
      </c>
      <c r="L7282" s="1698"/>
      <c r="M7282" s="1698"/>
      <c r="N7282" s="1701">
        <f t="shared" si="392"/>
        <v>0</v>
      </c>
      <c r="O7282" s="2122"/>
      <c r="P7282" s="2122"/>
      <c r="Q7282" s="2122">
        <f t="shared" si="393"/>
        <v>0</v>
      </c>
      <c r="R7282" s="2428"/>
    </row>
    <row r="7283" spans="3:18" ht="14.25" customHeight="1">
      <c r="C7283" s="1696">
        <v>264</v>
      </c>
      <c r="D7283" s="1966" t="s">
        <v>2703</v>
      </c>
      <c r="E7283" s="1697">
        <v>10</v>
      </c>
      <c r="F7283" s="1698" t="s">
        <v>508</v>
      </c>
      <c r="G7283" s="1757">
        <v>2</v>
      </c>
      <c r="H7283" s="1698">
        <v>2016</v>
      </c>
      <c r="I7283" s="1700">
        <v>136.62799999999999</v>
      </c>
      <c r="J7283" s="1698">
        <f t="shared" si="390"/>
        <v>100</v>
      </c>
      <c r="K7283" s="1700">
        <f t="shared" si="391"/>
        <v>0</v>
      </c>
      <c r="L7283" s="1698"/>
      <c r="M7283" s="1698"/>
      <c r="N7283" s="1701">
        <f t="shared" si="392"/>
        <v>0</v>
      </c>
      <c r="O7283" s="2122"/>
      <c r="P7283" s="2122"/>
      <c r="Q7283" s="2122">
        <f t="shared" si="393"/>
        <v>0</v>
      </c>
      <c r="R7283" s="2428"/>
    </row>
    <row r="7284" spans="3:18" ht="14.25" customHeight="1">
      <c r="C7284" s="1696">
        <v>265</v>
      </c>
      <c r="D7284" s="1966" t="s">
        <v>2935</v>
      </c>
      <c r="E7284" s="1697">
        <v>10</v>
      </c>
      <c r="F7284" s="1698" t="s">
        <v>508</v>
      </c>
      <c r="G7284" s="1757">
        <v>1</v>
      </c>
      <c r="H7284" s="1698">
        <v>2016</v>
      </c>
      <c r="I7284" s="1700">
        <v>67.8</v>
      </c>
      <c r="J7284" s="1698">
        <f t="shared" si="390"/>
        <v>100</v>
      </c>
      <c r="K7284" s="1700">
        <f t="shared" si="391"/>
        <v>0</v>
      </c>
      <c r="L7284" s="1698"/>
      <c r="M7284" s="1698"/>
      <c r="N7284" s="1701">
        <f t="shared" si="392"/>
        <v>0</v>
      </c>
      <c r="O7284" s="2122"/>
      <c r="P7284" s="2122"/>
      <c r="Q7284" s="2122">
        <f t="shared" si="393"/>
        <v>0</v>
      </c>
      <c r="R7284" s="2428"/>
    </row>
    <row r="7285" spans="3:18" ht="14.25" customHeight="1">
      <c r="C7285" s="1696">
        <v>266</v>
      </c>
      <c r="D7285" s="1966" t="s">
        <v>2134</v>
      </c>
      <c r="E7285" s="1697">
        <v>10</v>
      </c>
      <c r="F7285" s="1698" t="s">
        <v>508</v>
      </c>
      <c r="G7285" s="1757">
        <v>4</v>
      </c>
      <c r="H7285" s="1698">
        <v>2016</v>
      </c>
      <c r="I7285" s="1700">
        <v>152.62799999999999</v>
      </c>
      <c r="J7285" s="1698">
        <f t="shared" si="390"/>
        <v>100</v>
      </c>
      <c r="K7285" s="1700">
        <f t="shared" si="391"/>
        <v>0</v>
      </c>
      <c r="L7285" s="1698"/>
      <c r="M7285" s="1698"/>
      <c r="N7285" s="1701">
        <f t="shared" si="392"/>
        <v>0</v>
      </c>
      <c r="O7285" s="2122"/>
      <c r="P7285" s="2122"/>
      <c r="Q7285" s="2122">
        <f t="shared" si="393"/>
        <v>0</v>
      </c>
      <c r="R7285" s="2428"/>
    </row>
    <row r="7286" spans="3:18" ht="14.25" customHeight="1">
      <c r="C7286" s="1696">
        <v>267</v>
      </c>
      <c r="D7286" s="1966" t="s">
        <v>6491</v>
      </c>
      <c r="E7286" s="1697">
        <v>10</v>
      </c>
      <c r="F7286" s="1698" t="s">
        <v>508</v>
      </c>
      <c r="G7286" s="1757">
        <v>2</v>
      </c>
      <c r="H7286" s="1698">
        <v>2016</v>
      </c>
      <c r="I7286" s="1700">
        <v>250.88</v>
      </c>
      <c r="J7286" s="1698">
        <f t="shared" si="390"/>
        <v>100</v>
      </c>
      <c r="K7286" s="1700">
        <f t="shared" si="391"/>
        <v>0</v>
      </c>
      <c r="L7286" s="1698"/>
      <c r="M7286" s="1698"/>
      <c r="N7286" s="1701">
        <f t="shared" si="392"/>
        <v>0</v>
      </c>
      <c r="O7286" s="2122"/>
      <c r="P7286" s="2122"/>
      <c r="Q7286" s="2122">
        <f t="shared" si="393"/>
        <v>0</v>
      </c>
      <c r="R7286" s="2428"/>
    </row>
    <row r="7287" spans="3:18" ht="14.25" customHeight="1">
      <c r="C7287" s="1696">
        <v>268</v>
      </c>
      <c r="D7287" s="1966" t="s">
        <v>6411</v>
      </c>
      <c r="E7287" s="1697">
        <v>10</v>
      </c>
      <c r="F7287" s="1698" t="s">
        <v>508</v>
      </c>
      <c r="G7287" s="1757">
        <v>2</v>
      </c>
      <c r="H7287" s="1698">
        <v>2016</v>
      </c>
      <c r="I7287" s="1700">
        <v>400</v>
      </c>
      <c r="J7287" s="1698">
        <f t="shared" si="390"/>
        <v>100</v>
      </c>
      <c r="K7287" s="1700">
        <f t="shared" si="391"/>
        <v>0</v>
      </c>
      <c r="L7287" s="1698"/>
      <c r="M7287" s="1698"/>
      <c r="N7287" s="1701">
        <f t="shared" si="392"/>
        <v>0</v>
      </c>
      <c r="O7287" s="2122"/>
      <c r="P7287" s="2122"/>
      <c r="Q7287" s="2122">
        <f t="shared" si="393"/>
        <v>0</v>
      </c>
      <c r="R7287" s="2428"/>
    </row>
    <row r="7288" spans="3:18" ht="14.25" customHeight="1">
      <c r="C7288" s="1696">
        <v>269</v>
      </c>
      <c r="D7288" s="1966" t="s">
        <v>2935</v>
      </c>
      <c r="E7288" s="1697">
        <v>10</v>
      </c>
      <c r="F7288" s="1698" t="s">
        <v>508</v>
      </c>
      <c r="G7288" s="1757">
        <v>1</v>
      </c>
      <c r="H7288" s="1698">
        <v>2017</v>
      </c>
      <c r="I7288" s="1700">
        <v>67.8</v>
      </c>
      <c r="J7288" s="1698">
        <f t="shared" si="390"/>
        <v>90</v>
      </c>
      <c r="K7288" s="1700">
        <f t="shared" si="391"/>
        <v>6.7800000000000011</v>
      </c>
      <c r="L7288" s="1698"/>
      <c r="M7288" s="1698"/>
      <c r="N7288" s="1701">
        <f t="shared" si="392"/>
        <v>0</v>
      </c>
      <c r="O7288" s="2122"/>
      <c r="P7288" s="2122"/>
      <c r="Q7288" s="2122">
        <f t="shared" si="393"/>
        <v>0</v>
      </c>
      <c r="R7288" s="2428"/>
    </row>
    <row r="7289" spans="3:18" ht="14.25" customHeight="1">
      <c r="C7289" s="1696">
        <v>270</v>
      </c>
      <c r="D7289" s="1966" t="s">
        <v>2952</v>
      </c>
      <c r="E7289" s="1697">
        <v>10</v>
      </c>
      <c r="F7289" s="1698" t="s">
        <v>508</v>
      </c>
      <c r="G7289" s="1757">
        <v>1</v>
      </c>
      <c r="H7289" s="1698">
        <v>2017</v>
      </c>
      <c r="I7289" s="1700">
        <v>118.741</v>
      </c>
      <c r="J7289" s="1698">
        <f t="shared" si="390"/>
        <v>90</v>
      </c>
      <c r="K7289" s="1700">
        <f t="shared" si="391"/>
        <v>11.874099999999999</v>
      </c>
      <c r="L7289" s="1698"/>
      <c r="M7289" s="1698"/>
      <c r="N7289" s="1701">
        <f t="shared" si="392"/>
        <v>0</v>
      </c>
      <c r="O7289" s="2122"/>
      <c r="P7289" s="2122"/>
      <c r="Q7289" s="2122">
        <f t="shared" si="393"/>
        <v>0</v>
      </c>
      <c r="R7289" s="2428"/>
    </row>
    <row r="7290" spans="3:18" ht="14.25" customHeight="1">
      <c r="C7290" s="1696">
        <v>271</v>
      </c>
      <c r="D7290" s="1966" t="s">
        <v>6492</v>
      </c>
      <c r="E7290" s="1697">
        <v>10</v>
      </c>
      <c r="F7290" s="1698" t="s">
        <v>508</v>
      </c>
      <c r="G7290" s="1757">
        <v>3</v>
      </c>
      <c r="H7290" s="1698">
        <v>2017</v>
      </c>
      <c r="I7290" s="1700">
        <v>207.18899999999999</v>
      </c>
      <c r="J7290" s="1698">
        <f t="shared" si="390"/>
        <v>90</v>
      </c>
      <c r="K7290" s="1700">
        <f t="shared" si="391"/>
        <v>20.718899999999991</v>
      </c>
      <c r="L7290" s="1698"/>
      <c r="M7290" s="1698"/>
      <c r="N7290" s="1701">
        <f t="shared" si="392"/>
        <v>0</v>
      </c>
      <c r="O7290" s="2122"/>
      <c r="P7290" s="2122"/>
      <c r="Q7290" s="2122">
        <f t="shared" si="393"/>
        <v>0</v>
      </c>
      <c r="R7290" s="2428"/>
    </row>
    <row r="7291" spans="3:18" ht="14.25" customHeight="1">
      <c r="C7291" s="1696">
        <v>272</v>
      </c>
      <c r="D7291" s="1966" t="s">
        <v>2134</v>
      </c>
      <c r="E7291" s="1697">
        <v>10</v>
      </c>
      <c r="F7291" s="1698" t="s">
        <v>508</v>
      </c>
      <c r="G7291" s="1757">
        <v>5</v>
      </c>
      <c r="H7291" s="1698">
        <v>2017</v>
      </c>
      <c r="I7291" s="1700">
        <v>130.26499999999999</v>
      </c>
      <c r="J7291" s="1698">
        <f t="shared" si="390"/>
        <v>90</v>
      </c>
      <c r="K7291" s="1700">
        <f t="shared" si="391"/>
        <v>13.026499999999999</v>
      </c>
      <c r="L7291" s="1698"/>
      <c r="M7291" s="1698"/>
      <c r="N7291" s="1701">
        <f t="shared" si="392"/>
        <v>0</v>
      </c>
      <c r="O7291" s="2122"/>
      <c r="P7291" s="2122"/>
      <c r="Q7291" s="2122">
        <f t="shared" si="393"/>
        <v>0</v>
      </c>
      <c r="R7291" s="2428"/>
    </row>
    <row r="7292" spans="3:18" ht="14.25" customHeight="1">
      <c r="C7292" s="1696">
        <v>273</v>
      </c>
      <c r="D7292" s="1966" t="s">
        <v>2947</v>
      </c>
      <c r="E7292" s="1697">
        <v>10</v>
      </c>
      <c r="F7292" s="1698" t="s">
        <v>508</v>
      </c>
      <c r="G7292" s="1757">
        <v>5</v>
      </c>
      <c r="H7292" s="1698">
        <v>2017</v>
      </c>
      <c r="I7292" s="1700">
        <v>945.495</v>
      </c>
      <c r="J7292" s="1698">
        <f t="shared" si="390"/>
        <v>90</v>
      </c>
      <c r="K7292" s="1700">
        <f t="shared" si="391"/>
        <v>94.549499999999966</v>
      </c>
      <c r="L7292" s="1698"/>
      <c r="M7292" s="1698"/>
      <c r="N7292" s="1701">
        <f t="shared" si="392"/>
        <v>0</v>
      </c>
      <c r="O7292" s="2122"/>
      <c r="P7292" s="2122"/>
      <c r="Q7292" s="2122">
        <f t="shared" si="393"/>
        <v>0</v>
      </c>
      <c r="R7292" s="2428"/>
    </row>
    <row r="7293" spans="3:18" ht="14.25" customHeight="1">
      <c r="C7293" s="1696">
        <v>274</v>
      </c>
      <c r="D7293" s="1966" t="s">
        <v>6490</v>
      </c>
      <c r="E7293" s="1697">
        <v>10</v>
      </c>
      <c r="F7293" s="1698" t="s">
        <v>508</v>
      </c>
      <c r="G7293" s="1757">
        <v>1</v>
      </c>
      <c r="H7293" s="1698">
        <v>2017</v>
      </c>
      <c r="I7293" s="1700">
        <v>47</v>
      </c>
      <c r="J7293" s="1698">
        <f t="shared" si="390"/>
        <v>90</v>
      </c>
      <c r="K7293" s="1700">
        <f t="shared" si="391"/>
        <v>4.6999999999999957</v>
      </c>
      <c r="L7293" s="1698"/>
      <c r="M7293" s="1698"/>
      <c r="N7293" s="1701">
        <f t="shared" si="392"/>
        <v>0</v>
      </c>
      <c r="O7293" s="2122"/>
      <c r="P7293" s="2122"/>
      <c r="Q7293" s="2122">
        <f t="shared" si="393"/>
        <v>0</v>
      </c>
      <c r="R7293" s="2428"/>
    </row>
    <row r="7294" spans="3:18" ht="14.25" customHeight="1">
      <c r="C7294" s="1696">
        <v>275</v>
      </c>
      <c r="D7294" s="1966" t="s">
        <v>2940</v>
      </c>
      <c r="E7294" s="1697">
        <v>10</v>
      </c>
      <c r="F7294" s="1698" t="s">
        <v>508</v>
      </c>
      <c r="G7294" s="1757">
        <v>3</v>
      </c>
      <c r="H7294" s="1698">
        <v>2017</v>
      </c>
      <c r="I7294" s="1700">
        <v>156.94200000000001</v>
      </c>
      <c r="J7294" s="1698">
        <f t="shared" si="390"/>
        <v>90</v>
      </c>
      <c r="K7294" s="1700">
        <f t="shared" si="391"/>
        <v>15.694199999999995</v>
      </c>
      <c r="L7294" s="1698"/>
      <c r="M7294" s="1698"/>
      <c r="N7294" s="1701">
        <f t="shared" si="392"/>
        <v>0</v>
      </c>
      <c r="O7294" s="2122"/>
      <c r="P7294" s="2122"/>
      <c r="Q7294" s="2122">
        <f t="shared" si="393"/>
        <v>0</v>
      </c>
      <c r="R7294" s="2428"/>
    </row>
    <row r="7295" spans="3:18" ht="14.25" customHeight="1">
      <c r="C7295" s="1696">
        <v>276</v>
      </c>
      <c r="D7295" s="1966" t="s">
        <v>2939</v>
      </c>
      <c r="E7295" s="1697">
        <v>10</v>
      </c>
      <c r="F7295" s="1698" t="s">
        <v>508</v>
      </c>
      <c r="G7295" s="1757">
        <v>2</v>
      </c>
      <c r="H7295" s="1698">
        <v>2017</v>
      </c>
      <c r="I7295" s="1700">
        <v>127.628</v>
      </c>
      <c r="J7295" s="1698">
        <f t="shared" si="390"/>
        <v>90</v>
      </c>
      <c r="K7295" s="1700">
        <f t="shared" si="391"/>
        <v>12.762799999999999</v>
      </c>
      <c r="L7295" s="1698"/>
      <c r="M7295" s="1698"/>
      <c r="N7295" s="1701">
        <f t="shared" si="392"/>
        <v>0</v>
      </c>
      <c r="O7295" s="2122"/>
      <c r="P7295" s="2122"/>
      <c r="Q7295" s="2122">
        <f t="shared" si="393"/>
        <v>0</v>
      </c>
      <c r="R7295" s="2428"/>
    </row>
    <row r="7296" spans="3:18" ht="14.25" customHeight="1">
      <c r="C7296" s="1696">
        <v>277</v>
      </c>
      <c r="D7296" s="1966" t="s">
        <v>2946</v>
      </c>
      <c r="E7296" s="1697">
        <v>10</v>
      </c>
      <c r="F7296" s="1698" t="s">
        <v>508</v>
      </c>
      <c r="G7296" s="1757">
        <v>2</v>
      </c>
      <c r="H7296" s="1698">
        <v>2017</v>
      </c>
      <c r="I7296" s="1700">
        <v>56</v>
      </c>
      <c r="J7296" s="1698">
        <f t="shared" si="390"/>
        <v>90</v>
      </c>
      <c r="K7296" s="1700">
        <f t="shared" si="391"/>
        <v>5.6000000000000014</v>
      </c>
      <c r="L7296" s="1698"/>
      <c r="M7296" s="1698"/>
      <c r="N7296" s="1701">
        <f t="shared" si="392"/>
        <v>0</v>
      </c>
      <c r="O7296" s="2122"/>
      <c r="P7296" s="2122"/>
      <c r="Q7296" s="2122">
        <f t="shared" si="393"/>
        <v>0</v>
      </c>
      <c r="R7296" s="2428"/>
    </row>
    <row r="7297" spans="3:18" ht="14.25" customHeight="1">
      <c r="C7297" s="1696">
        <v>278</v>
      </c>
      <c r="D7297" s="1966" t="s">
        <v>2946</v>
      </c>
      <c r="E7297" s="1697">
        <v>10</v>
      </c>
      <c r="F7297" s="1698" t="s">
        <v>508</v>
      </c>
      <c r="G7297" s="1757">
        <v>4</v>
      </c>
      <c r="H7297" s="1698">
        <v>2017</v>
      </c>
      <c r="I7297" s="1700">
        <v>175</v>
      </c>
      <c r="J7297" s="1698">
        <f t="shared" si="390"/>
        <v>90</v>
      </c>
      <c r="K7297" s="1700">
        <f t="shared" si="391"/>
        <v>17.5</v>
      </c>
      <c r="L7297" s="1698"/>
      <c r="M7297" s="1698"/>
      <c r="N7297" s="1701">
        <f t="shared" si="392"/>
        <v>0</v>
      </c>
      <c r="O7297" s="2122"/>
      <c r="P7297" s="2122"/>
      <c r="Q7297" s="2122">
        <f t="shared" si="393"/>
        <v>0</v>
      </c>
      <c r="R7297" s="2428"/>
    </row>
    <row r="7298" spans="3:18" ht="14.25" customHeight="1">
      <c r="C7298" s="1696">
        <v>279</v>
      </c>
      <c r="D7298" s="1966" t="s">
        <v>2935</v>
      </c>
      <c r="E7298" s="1697">
        <v>10</v>
      </c>
      <c r="F7298" s="1698" t="s">
        <v>508</v>
      </c>
      <c r="G7298" s="1757">
        <v>1</v>
      </c>
      <c r="H7298" s="1698">
        <v>2018</v>
      </c>
      <c r="I7298" s="1700">
        <v>67.8</v>
      </c>
      <c r="J7298" s="1698">
        <f t="shared" si="390"/>
        <v>80</v>
      </c>
      <c r="K7298" s="1700">
        <f t="shared" si="391"/>
        <v>13.559999999999995</v>
      </c>
      <c r="L7298" s="1698"/>
      <c r="M7298" s="1698"/>
      <c r="N7298" s="1701">
        <f t="shared" si="392"/>
        <v>0</v>
      </c>
      <c r="O7298" s="2122"/>
      <c r="P7298" s="2122"/>
      <c r="Q7298" s="2122">
        <f t="shared" si="393"/>
        <v>0</v>
      </c>
      <c r="R7298" s="2428"/>
    </row>
    <row r="7299" spans="3:18" ht="14.25" customHeight="1">
      <c r="C7299" s="1696">
        <v>280</v>
      </c>
      <c r="D7299" s="1966" t="s">
        <v>2175</v>
      </c>
      <c r="E7299" s="1697">
        <v>10</v>
      </c>
      <c r="F7299" s="1698" t="s">
        <v>508</v>
      </c>
      <c r="G7299" s="1757">
        <v>5</v>
      </c>
      <c r="H7299" s="1698">
        <v>2019</v>
      </c>
      <c r="I7299" s="1700">
        <v>165.51599999999999</v>
      </c>
      <c r="J7299" s="1698">
        <f t="shared" si="390"/>
        <v>70</v>
      </c>
      <c r="K7299" s="1700">
        <f t="shared" si="391"/>
        <v>49.654800000000009</v>
      </c>
      <c r="L7299" s="1698"/>
      <c r="M7299" s="1698"/>
      <c r="N7299" s="1701">
        <f t="shared" si="392"/>
        <v>0</v>
      </c>
      <c r="O7299" s="2122"/>
      <c r="P7299" s="2122"/>
      <c r="Q7299" s="2122">
        <f t="shared" si="393"/>
        <v>0</v>
      </c>
      <c r="R7299" s="2428"/>
    </row>
    <row r="7300" spans="3:18" ht="14.25" customHeight="1">
      <c r="C7300" s="1696">
        <v>281</v>
      </c>
      <c r="D7300" s="1966" t="s">
        <v>2169</v>
      </c>
      <c r="E7300" s="1697">
        <v>10</v>
      </c>
      <c r="F7300" s="1698" t="s">
        <v>508</v>
      </c>
      <c r="G7300" s="1757">
        <v>1</v>
      </c>
      <c r="H7300" s="1698">
        <v>2019</v>
      </c>
      <c r="I7300" s="1700">
        <v>75.081820000000008</v>
      </c>
      <c r="J7300" s="1698">
        <f t="shared" si="390"/>
        <v>70</v>
      </c>
      <c r="K7300" s="1700">
        <f t="shared" si="391"/>
        <v>22.524546000000008</v>
      </c>
      <c r="L7300" s="1698"/>
      <c r="M7300" s="1698"/>
      <c r="N7300" s="1701">
        <f t="shared" si="392"/>
        <v>0</v>
      </c>
      <c r="O7300" s="2122"/>
      <c r="P7300" s="2122"/>
      <c r="Q7300" s="2122">
        <f t="shared" si="393"/>
        <v>0</v>
      </c>
      <c r="R7300" s="2428"/>
    </row>
    <row r="7301" spans="3:18" ht="14.25" customHeight="1">
      <c r="C7301" s="1696">
        <v>282</v>
      </c>
      <c r="D7301" s="1966" t="s">
        <v>2972</v>
      </c>
      <c r="E7301" s="1697">
        <v>10</v>
      </c>
      <c r="F7301" s="1698" t="s">
        <v>508</v>
      </c>
      <c r="G7301" s="1757">
        <v>1</v>
      </c>
      <c r="H7301" s="1698">
        <v>2019</v>
      </c>
      <c r="I7301" s="1700">
        <v>94.98</v>
      </c>
      <c r="J7301" s="1698">
        <f t="shared" si="390"/>
        <v>70</v>
      </c>
      <c r="K7301" s="1700">
        <f t="shared" si="391"/>
        <v>28.494</v>
      </c>
      <c r="L7301" s="1698"/>
      <c r="M7301" s="1698"/>
      <c r="N7301" s="1701">
        <f t="shared" si="392"/>
        <v>0</v>
      </c>
      <c r="O7301" s="2122"/>
      <c r="P7301" s="2122"/>
      <c r="Q7301" s="2122">
        <f t="shared" si="393"/>
        <v>0</v>
      </c>
      <c r="R7301" s="2428"/>
    </row>
    <row r="7302" spans="3:18" ht="14.25" customHeight="1">
      <c r="C7302" s="1696">
        <v>283</v>
      </c>
      <c r="D7302" s="1966" t="s">
        <v>2979</v>
      </c>
      <c r="E7302" s="1697">
        <v>10</v>
      </c>
      <c r="F7302" s="1698" t="s">
        <v>508</v>
      </c>
      <c r="G7302" s="1757">
        <v>10</v>
      </c>
      <c r="H7302" s="1698">
        <v>2019</v>
      </c>
      <c r="I7302" s="1700">
        <v>189</v>
      </c>
      <c r="J7302" s="1698">
        <f t="shared" si="390"/>
        <v>70</v>
      </c>
      <c r="K7302" s="1700">
        <f t="shared" si="391"/>
        <v>56.700000000000017</v>
      </c>
      <c r="L7302" s="1698"/>
      <c r="M7302" s="1698"/>
      <c r="N7302" s="1701">
        <f t="shared" si="392"/>
        <v>0</v>
      </c>
      <c r="O7302" s="2122"/>
      <c r="P7302" s="2122"/>
      <c r="Q7302" s="2122">
        <f t="shared" si="393"/>
        <v>0</v>
      </c>
      <c r="R7302" s="2428"/>
    </row>
    <row r="7303" spans="3:18" ht="14.25" customHeight="1">
      <c r="C7303" s="1696">
        <v>284</v>
      </c>
      <c r="D7303" s="1966" t="s">
        <v>5187</v>
      </c>
      <c r="E7303" s="1697">
        <v>10</v>
      </c>
      <c r="F7303" s="1698" t="s">
        <v>508</v>
      </c>
      <c r="G7303" s="1757">
        <v>1</v>
      </c>
      <c r="H7303" s="1698">
        <v>2019</v>
      </c>
      <c r="I7303" s="1700">
        <v>73</v>
      </c>
      <c r="J7303" s="1698">
        <f t="shared" si="390"/>
        <v>70</v>
      </c>
      <c r="K7303" s="1700">
        <f t="shared" si="391"/>
        <v>21.900000000000006</v>
      </c>
      <c r="L7303" s="1698"/>
      <c r="M7303" s="1698"/>
      <c r="N7303" s="1701">
        <f t="shared" si="392"/>
        <v>0</v>
      </c>
      <c r="O7303" s="2122"/>
      <c r="P7303" s="2122"/>
      <c r="Q7303" s="2122">
        <f t="shared" si="393"/>
        <v>0</v>
      </c>
      <c r="R7303" s="2428"/>
    </row>
    <row r="7304" spans="3:18" ht="14.25" customHeight="1">
      <c r="C7304" s="1696">
        <v>285</v>
      </c>
      <c r="D7304" s="1966" t="s">
        <v>2969</v>
      </c>
      <c r="E7304" s="1697">
        <v>10</v>
      </c>
      <c r="F7304" s="1698" t="s">
        <v>508</v>
      </c>
      <c r="G7304" s="1757">
        <v>1</v>
      </c>
      <c r="H7304" s="1698">
        <v>2019</v>
      </c>
      <c r="I7304" s="1700">
        <v>27.3</v>
      </c>
      <c r="J7304" s="1698">
        <f t="shared" si="390"/>
        <v>70</v>
      </c>
      <c r="K7304" s="1700">
        <f t="shared" si="391"/>
        <v>8.1900000000000013</v>
      </c>
      <c r="L7304" s="1698"/>
      <c r="M7304" s="1698"/>
      <c r="N7304" s="1701">
        <f t="shared" si="392"/>
        <v>0</v>
      </c>
      <c r="O7304" s="2122"/>
      <c r="P7304" s="2122"/>
      <c r="Q7304" s="2122">
        <f t="shared" si="393"/>
        <v>0</v>
      </c>
      <c r="R7304" s="2428"/>
    </row>
    <row r="7305" spans="3:18" ht="14.25" customHeight="1">
      <c r="C7305" s="1696">
        <v>286</v>
      </c>
      <c r="D7305" s="1966" t="s">
        <v>2175</v>
      </c>
      <c r="E7305" s="1697">
        <v>10</v>
      </c>
      <c r="F7305" s="1698" t="s">
        <v>508</v>
      </c>
      <c r="G7305" s="1757">
        <v>7</v>
      </c>
      <c r="H7305" s="1698">
        <v>2019</v>
      </c>
      <c r="I7305" s="1700">
        <v>231.72240000000002</v>
      </c>
      <c r="J7305" s="1698">
        <f t="shared" si="390"/>
        <v>70</v>
      </c>
      <c r="K7305" s="1700">
        <f t="shared" si="391"/>
        <v>69.516720000000021</v>
      </c>
      <c r="L7305" s="1698"/>
      <c r="M7305" s="1698"/>
      <c r="N7305" s="1701">
        <f t="shared" si="392"/>
        <v>0</v>
      </c>
      <c r="O7305" s="2122"/>
      <c r="P7305" s="2122"/>
      <c r="Q7305" s="2122">
        <f t="shared" si="393"/>
        <v>0</v>
      </c>
      <c r="R7305" s="2428"/>
    </row>
    <row r="7306" spans="3:18" ht="14.25" customHeight="1">
      <c r="C7306" s="1696">
        <v>287</v>
      </c>
      <c r="D7306" s="1966" t="s">
        <v>2168</v>
      </c>
      <c r="E7306" s="1697">
        <v>10</v>
      </c>
      <c r="F7306" s="1698" t="s">
        <v>508</v>
      </c>
      <c r="G7306" s="1757">
        <v>1</v>
      </c>
      <c r="H7306" s="1698">
        <v>2019</v>
      </c>
      <c r="I7306" s="1700">
        <v>30</v>
      </c>
      <c r="J7306" s="1698">
        <f t="shared" si="390"/>
        <v>70</v>
      </c>
      <c r="K7306" s="1700">
        <f t="shared" si="391"/>
        <v>9</v>
      </c>
      <c r="L7306" s="1698"/>
      <c r="M7306" s="1698"/>
      <c r="N7306" s="1701">
        <f t="shared" si="392"/>
        <v>0</v>
      </c>
      <c r="O7306" s="2122"/>
      <c r="P7306" s="2122"/>
      <c r="Q7306" s="2122">
        <f t="shared" si="393"/>
        <v>0</v>
      </c>
      <c r="R7306" s="2428"/>
    </row>
    <row r="7307" spans="3:18" ht="14.25" customHeight="1">
      <c r="C7307" s="1696">
        <v>288</v>
      </c>
      <c r="D7307" s="1966" t="s">
        <v>2402</v>
      </c>
      <c r="E7307" s="1697">
        <v>10</v>
      </c>
      <c r="F7307" s="1698" t="s">
        <v>508</v>
      </c>
      <c r="G7307" s="1757">
        <v>7</v>
      </c>
      <c r="H7307" s="1698">
        <v>2019</v>
      </c>
      <c r="I7307" s="1700">
        <v>94.5</v>
      </c>
      <c r="J7307" s="1698">
        <f t="shared" si="390"/>
        <v>70</v>
      </c>
      <c r="K7307" s="1700">
        <f t="shared" si="391"/>
        <v>28.350000000000009</v>
      </c>
      <c r="L7307" s="1698"/>
      <c r="M7307" s="1698"/>
      <c r="N7307" s="1701">
        <f t="shared" si="392"/>
        <v>0</v>
      </c>
      <c r="O7307" s="2122"/>
      <c r="P7307" s="2122"/>
      <c r="Q7307" s="2122">
        <f t="shared" si="393"/>
        <v>0</v>
      </c>
      <c r="R7307" s="2428"/>
    </row>
    <row r="7308" spans="3:18" ht="14.25" customHeight="1">
      <c r="C7308" s="1696">
        <v>289</v>
      </c>
      <c r="D7308" s="1966" t="s">
        <v>2182</v>
      </c>
      <c r="E7308" s="1697">
        <v>10</v>
      </c>
      <c r="F7308" s="1698" t="s">
        <v>508</v>
      </c>
      <c r="G7308" s="1757">
        <v>4</v>
      </c>
      <c r="H7308" s="1698">
        <v>2019</v>
      </c>
      <c r="I7308" s="1700">
        <v>56</v>
      </c>
      <c r="J7308" s="1698">
        <f t="shared" si="390"/>
        <v>70</v>
      </c>
      <c r="K7308" s="1700">
        <f t="shared" si="391"/>
        <v>16.800000000000004</v>
      </c>
      <c r="L7308" s="1698"/>
      <c r="M7308" s="1698"/>
      <c r="N7308" s="1701">
        <f t="shared" si="392"/>
        <v>0</v>
      </c>
      <c r="O7308" s="2122"/>
      <c r="P7308" s="2122"/>
      <c r="Q7308" s="2122">
        <f t="shared" si="393"/>
        <v>0</v>
      </c>
      <c r="R7308" s="2428"/>
    </row>
    <row r="7309" spans="3:18" ht="14.25" customHeight="1">
      <c r="C7309" s="1696">
        <v>290</v>
      </c>
      <c r="D7309" s="1966" t="s">
        <v>2971</v>
      </c>
      <c r="E7309" s="1697">
        <v>10</v>
      </c>
      <c r="F7309" s="1698" t="s">
        <v>508</v>
      </c>
      <c r="G7309" s="1757">
        <v>10</v>
      </c>
      <c r="H7309" s="1698">
        <v>2019</v>
      </c>
      <c r="I7309" s="1700">
        <v>473.64</v>
      </c>
      <c r="J7309" s="1698">
        <f t="shared" ref="J7309:J7372" si="394">IF(($J$14-H7309)*J$4380&gt;100,100,($J$14-H7309)*J$4380)</f>
        <v>70</v>
      </c>
      <c r="K7309" s="1700">
        <f t="shared" ref="K7309:K7372" si="395">IF(J7309=100,0,I7309-I7309*J7309%)</f>
        <v>142.09200000000004</v>
      </c>
      <c r="L7309" s="1698"/>
      <c r="M7309" s="1698"/>
      <c r="N7309" s="1701">
        <f t="shared" ref="N7309:N7372" si="396">+L7309*M7309</f>
        <v>0</v>
      </c>
      <c r="O7309" s="2122"/>
      <c r="P7309" s="2122"/>
      <c r="Q7309" s="2122">
        <f t="shared" ref="Q7309:Q7372" si="397">+O7309*P7309</f>
        <v>0</v>
      </c>
      <c r="R7309" s="2428"/>
    </row>
    <row r="7310" spans="3:18" ht="14.25" customHeight="1">
      <c r="C7310" s="1696">
        <v>291</v>
      </c>
      <c r="D7310" s="1966" t="s">
        <v>2168</v>
      </c>
      <c r="E7310" s="1697">
        <v>10</v>
      </c>
      <c r="F7310" s="1698" t="s">
        <v>508</v>
      </c>
      <c r="G7310" s="1757">
        <v>1</v>
      </c>
      <c r="H7310" s="1698">
        <v>2019</v>
      </c>
      <c r="I7310" s="1700">
        <v>30</v>
      </c>
      <c r="J7310" s="1698">
        <f t="shared" si="394"/>
        <v>70</v>
      </c>
      <c r="K7310" s="1700">
        <f t="shared" si="395"/>
        <v>9</v>
      </c>
      <c r="L7310" s="1698"/>
      <c r="M7310" s="1698"/>
      <c r="N7310" s="1701">
        <f t="shared" si="396"/>
        <v>0</v>
      </c>
      <c r="O7310" s="2122"/>
      <c r="P7310" s="2122"/>
      <c r="Q7310" s="2122">
        <f t="shared" si="397"/>
        <v>0</v>
      </c>
      <c r="R7310" s="2428"/>
    </row>
    <row r="7311" spans="3:18" ht="14.25" customHeight="1">
      <c r="C7311" s="1696">
        <v>292</v>
      </c>
      <c r="D7311" s="1966" t="s">
        <v>6493</v>
      </c>
      <c r="E7311" s="1697">
        <v>10</v>
      </c>
      <c r="F7311" s="1698" t="s">
        <v>508</v>
      </c>
      <c r="G7311" s="1757">
        <v>3</v>
      </c>
      <c r="H7311" s="1698">
        <v>2019</v>
      </c>
      <c r="I7311" s="1700">
        <v>99.309599999999989</v>
      </c>
      <c r="J7311" s="1698">
        <f t="shared" si="394"/>
        <v>70</v>
      </c>
      <c r="K7311" s="1700">
        <f t="shared" si="395"/>
        <v>29.792879999999997</v>
      </c>
      <c r="L7311" s="1698"/>
      <c r="M7311" s="1698"/>
      <c r="N7311" s="1701">
        <f t="shared" si="396"/>
        <v>0</v>
      </c>
      <c r="O7311" s="2122"/>
      <c r="P7311" s="2122"/>
      <c r="Q7311" s="2122">
        <f t="shared" si="397"/>
        <v>0</v>
      </c>
      <c r="R7311" s="2428"/>
    </row>
    <row r="7312" spans="3:18" ht="14.25" customHeight="1">
      <c r="C7312" s="1696">
        <v>293</v>
      </c>
      <c r="D7312" s="1966" t="s">
        <v>2169</v>
      </c>
      <c r="E7312" s="1697">
        <v>10</v>
      </c>
      <c r="F7312" s="1698" t="s">
        <v>508</v>
      </c>
      <c r="G7312" s="1757">
        <v>1</v>
      </c>
      <c r="H7312" s="1698">
        <v>2019</v>
      </c>
      <c r="I7312" s="1700">
        <v>73</v>
      </c>
      <c r="J7312" s="1698">
        <f t="shared" si="394"/>
        <v>70</v>
      </c>
      <c r="K7312" s="1700">
        <f t="shared" si="395"/>
        <v>21.900000000000006</v>
      </c>
      <c r="L7312" s="1698"/>
      <c r="M7312" s="1698"/>
      <c r="N7312" s="1701">
        <f t="shared" si="396"/>
        <v>0</v>
      </c>
      <c r="O7312" s="2122"/>
      <c r="P7312" s="2122"/>
      <c r="Q7312" s="2122">
        <f t="shared" si="397"/>
        <v>0</v>
      </c>
      <c r="R7312" s="2428"/>
    </row>
    <row r="7313" spans="3:18" ht="14.25" customHeight="1">
      <c r="C7313" s="1696">
        <v>294</v>
      </c>
      <c r="D7313" s="1966" t="s">
        <v>2972</v>
      </c>
      <c r="E7313" s="1697">
        <v>10</v>
      </c>
      <c r="F7313" s="1698" t="s">
        <v>508</v>
      </c>
      <c r="G7313" s="1757">
        <v>1</v>
      </c>
      <c r="H7313" s="1698">
        <v>2020</v>
      </c>
      <c r="I7313" s="1700">
        <v>94.98</v>
      </c>
      <c r="J7313" s="1698">
        <f t="shared" si="394"/>
        <v>60</v>
      </c>
      <c r="K7313" s="1700">
        <f t="shared" si="395"/>
        <v>37.992000000000004</v>
      </c>
      <c r="L7313" s="1698"/>
      <c r="M7313" s="1698"/>
      <c r="N7313" s="1701">
        <f t="shared" si="396"/>
        <v>0</v>
      </c>
      <c r="O7313" s="2122"/>
      <c r="P7313" s="2122"/>
      <c r="Q7313" s="2122">
        <f t="shared" si="397"/>
        <v>0</v>
      </c>
      <c r="R7313" s="2428"/>
    </row>
    <row r="7314" spans="3:18" ht="14.25" customHeight="1">
      <c r="C7314" s="1696">
        <v>295</v>
      </c>
      <c r="D7314" s="1966" t="s">
        <v>2972</v>
      </c>
      <c r="E7314" s="1697">
        <v>10</v>
      </c>
      <c r="F7314" s="1698" t="s">
        <v>508</v>
      </c>
      <c r="G7314" s="1757">
        <v>2</v>
      </c>
      <c r="H7314" s="1698">
        <v>2020</v>
      </c>
      <c r="I7314" s="1700">
        <v>153.96</v>
      </c>
      <c r="J7314" s="1698">
        <f t="shared" si="394"/>
        <v>60</v>
      </c>
      <c r="K7314" s="1700">
        <f t="shared" si="395"/>
        <v>61.584000000000003</v>
      </c>
      <c r="L7314" s="1698"/>
      <c r="M7314" s="1698"/>
      <c r="N7314" s="1701">
        <f t="shared" si="396"/>
        <v>0</v>
      </c>
      <c r="O7314" s="2122"/>
      <c r="P7314" s="2122"/>
      <c r="Q7314" s="2122">
        <f t="shared" si="397"/>
        <v>0</v>
      </c>
      <c r="R7314" s="2428"/>
    </row>
    <row r="7315" spans="3:18" ht="14.25" customHeight="1">
      <c r="C7315" s="1696">
        <v>296</v>
      </c>
      <c r="D7315" s="1966" t="s">
        <v>2113</v>
      </c>
      <c r="E7315" s="1697">
        <v>10</v>
      </c>
      <c r="F7315" s="1698" t="s">
        <v>508</v>
      </c>
      <c r="G7315" s="1757">
        <v>1</v>
      </c>
      <c r="H7315" s="1698">
        <v>2020</v>
      </c>
      <c r="I7315" s="1700">
        <v>28.2</v>
      </c>
      <c r="J7315" s="1698">
        <f t="shared" si="394"/>
        <v>60</v>
      </c>
      <c r="K7315" s="1700">
        <f t="shared" si="395"/>
        <v>11.280000000000001</v>
      </c>
      <c r="L7315" s="1698"/>
      <c r="M7315" s="1698"/>
      <c r="N7315" s="1701">
        <f t="shared" si="396"/>
        <v>0</v>
      </c>
      <c r="O7315" s="2122"/>
      <c r="P7315" s="2122"/>
      <c r="Q7315" s="2122">
        <f t="shared" si="397"/>
        <v>0</v>
      </c>
      <c r="R7315" s="2428"/>
    </row>
    <row r="7316" spans="3:18" ht="14.25" customHeight="1">
      <c r="C7316" s="1696">
        <v>297</v>
      </c>
      <c r="D7316" s="1966" t="s">
        <v>2185</v>
      </c>
      <c r="E7316" s="1697">
        <v>10</v>
      </c>
      <c r="F7316" s="1698" t="s">
        <v>508</v>
      </c>
      <c r="G7316" s="1757">
        <v>5</v>
      </c>
      <c r="H7316" s="1698">
        <v>2020</v>
      </c>
      <c r="I7316" s="1700">
        <v>151.65</v>
      </c>
      <c r="J7316" s="1698">
        <f t="shared" si="394"/>
        <v>60</v>
      </c>
      <c r="K7316" s="1700">
        <f t="shared" si="395"/>
        <v>60.660000000000011</v>
      </c>
      <c r="L7316" s="1698"/>
      <c r="M7316" s="1698"/>
      <c r="N7316" s="1701">
        <f t="shared" si="396"/>
        <v>0</v>
      </c>
      <c r="O7316" s="2122"/>
      <c r="P7316" s="2122"/>
      <c r="Q7316" s="2122">
        <f t="shared" si="397"/>
        <v>0</v>
      </c>
      <c r="R7316" s="2428"/>
    </row>
    <row r="7317" spans="3:18" ht="14.25" customHeight="1">
      <c r="C7317" s="1696">
        <v>298</v>
      </c>
      <c r="D7317" s="1966" t="s">
        <v>2230</v>
      </c>
      <c r="E7317" s="1697">
        <v>10</v>
      </c>
      <c r="F7317" s="1698" t="s">
        <v>508</v>
      </c>
      <c r="G7317" s="1757">
        <v>1</v>
      </c>
      <c r="H7317" s="1698">
        <v>2020</v>
      </c>
      <c r="I7317" s="1700">
        <v>29.28</v>
      </c>
      <c r="J7317" s="1698">
        <f t="shared" si="394"/>
        <v>60</v>
      </c>
      <c r="K7317" s="1700">
        <f t="shared" si="395"/>
        <v>11.712</v>
      </c>
      <c r="L7317" s="1698"/>
      <c r="M7317" s="1698"/>
      <c r="N7317" s="1701">
        <f t="shared" si="396"/>
        <v>0</v>
      </c>
      <c r="O7317" s="2122"/>
      <c r="P7317" s="2122"/>
      <c r="Q7317" s="2122">
        <f t="shared" si="397"/>
        <v>0</v>
      </c>
      <c r="R7317" s="2428"/>
    </row>
    <row r="7318" spans="3:18" ht="14.25" customHeight="1">
      <c r="C7318" s="1696">
        <v>299</v>
      </c>
      <c r="D7318" s="1966" t="s">
        <v>2168</v>
      </c>
      <c r="E7318" s="1697">
        <v>10</v>
      </c>
      <c r="F7318" s="1698" t="s">
        <v>508</v>
      </c>
      <c r="G7318" s="1757">
        <v>1</v>
      </c>
      <c r="H7318" s="1698">
        <v>2020</v>
      </c>
      <c r="I7318" s="1700">
        <v>28.994</v>
      </c>
      <c r="J7318" s="1698">
        <f t="shared" si="394"/>
        <v>60</v>
      </c>
      <c r="K7318" s="1700">
        <f t="shared" si="395"/>
        <v>11.5976</v>
      </c>
      <c r="L7318" s="1698"/>
      <c r="M7318" s="1698"/>
      <c r="N7318" s="1701">
        <f t="shared" si="396"/>
        <v>0</v>
      </c>
      <c r="O7318" s="2122"/>
      <c r="P7318" s="2122"/>
      <c r="Q7318" s="2122">
        <f t="shared" si="397"/>
        <v>0</v>
      </c>
      <c r="R7318" s="2428"/>
    </row>
    <row r="7319" spans="3:18" ht="14.25" customHeight="1">
      <c r="C7319" s="1696">
        <v>300</v>
      </c>
      <c r="D7319" s="1966" t="s">
        <v>2599</v>
      </c>
      <c r="E7319" s="1697">
        <v>10</v>
      </c>
      <c r="F7319" s="1698" t="s">
        <v>508</v>
      </c>
      <c r="G7319" s="1757">
        <v>2</v>
      </c>
      <c r="H7319" s="1698">
        <v>2020</v>
      </c>
      <c r="I7319" s="1700">
        <v>257.59199999999998</v>
      </c>
      <c r="J7319" s="1698">
        <f t="shared" si="394"/>
        <v>60</v>
      </c>
      <c r="K7319" s="1700">
        <f t="shared" si="395"/>
        <v>103.0368</v>
      </c>
      <c r="L7319" s="1698"/>
      <c r="M7319" s="1698"/>
      <c r="N7319" s="1701">
        <f t="shared" si="396"/>
        <v>0</v>
      </c>
      <c r="O7319" s="2122"/>
      <c r="P7319" s="2122"/>
      <c r="Q7319" s="2122">
        <f t="shared" si="397"/>
        <v>0</v>
      </c>
      <c r="R7319" s="2428"/>
    </row>
    <row r="7320" spans="3:18" ht="14.25" customHeight="1">
      <c r="C7320" s="1696">
        <v>301</v>
      </c>
      <c r="D7320" s="1966" t="s">
        <v>5189</v>
      </c>
      <c r="E7320" s="1697">
        <v>10</v>
      </c>
      <c r="F7320" s="1698" t="s">
        <v>508</v>
      </c>
      <c r="G7320" s="1757">
        <v>1</v>
      </c>
      <c r="H7320" s="1698">
        <v>2020</v>
      </c>
      <c r="I7320" s="1700">
        <v>67.593100000000007</v>
      </c>
      <c r="J7320" s="1698">
        <f t="shared" si="394"/>
        <v>60</v>
      </c>
      <c r="K7320" s="1700">
        <f t="shared" si="395"/>
        <v>27.037240000000004</v>
      </c>
      <c r="L7320" s="1698"/>
      <c r="M7320" s="1698"/>
      <c r="N7320" s="1701">
        <f t="shared" si="396"/>
        <v>0</v>
      </c>
      <c r="O7320" s="2122"/>
      <c r="P7320" s="2122"/>
      <c r="Q7320" s="2122">
        <f t="shared" si="397"/>
        <v>0</v>
      </c>
      <c r="R7320" s="2428"/>
    </row>
    <row r="7321" spans="3:18" ht="14.25" customHeight="1">
      <c r="C7321" s="1696">
        <v>302</v>
      </c>
      <c r="D7321" s="1966" t="s">
        <v>2981</v>
      </c>
      <c r="E7321" s="1697">
        <v>10</v>
      </c>
      <c r="F7321" s="1698" t="s">
        <v>508</v>
      </c>
      <c r="G7321" s="1757">
        <v>1</v>
      </c>
      <c r="H7321" s="1698">
        <v>2020</v>
      </c>
      <c r="I7321" s="1700">
        <v>22.3</v>
      </c>
      <c r="J7321" s="1698">
        <f t="shared" si="394"/>
        <v>60</v>
      </c>
      <c r="K7321" s="1700">
        <f t="shared" si="395"/>
        <v>8.92</v>
      </c>
      <c r="L7321" s="1698"/>
      <c r="M7321" s="1698"/>
      <c r="N7321" s="1701">
        <f t="shared" si="396"/>
        <v>0</v>
      </c>
      <c r="O7321" s="2122"/>
      <c r="P7321" s="2122"/>
      <c r="Q7321" s="2122">
        <f t="shared" si="397"/>
        <v>0</v>
      </c>
      <c r="R7321" s="2428"/>
    </row>
    <row r="7322" spans="3:18" ht="14.25" customHeight="1">
      <c r="C7322" s="1696">
        <v>303</v>
      </c>
      <c r="D7322" s="1966" t="s">
        <v>2979</v>
      </c>
      <c r="E7322" s="1697">
        <v>10</v>
      </c>
      <c r="F7322" s="1698" t="s">
        <v>508</v>
      </c>
      <c r="G7322" s="1757">
        <v>11</v>
      </c>
      <c r="H7322" s="1698">
        <v>2020</v>
      </c>
      <c r="I7322" s="1700">
        <v>174.57</v>
      </c>
      <c r="J7322" s="1698">
        <f t="shared" si="394"/>
        <v>60</v>
      </c>
      <c r="K7322" s="1700">
        <f t="shared" si="395"/>
        <v>69.828000000000003</v>
      </c>
      <c r="L7322" s="1698"/>
      <c r="M7322" s="1698"/>
      <c r="N7322" s="1701">
        <f t="shared" si="396"/>
        <v>0</v>
      </c>
      <c r="O7322" s="2122"/>
      <c r="P7322" s="2122"/>
      <c r="Q7322" s="2122">
        <f t="shared" si="397"/>
        <v>0</v>
      </c>
      <c r="R7322" s="2428"/>
    </row>
    <row r="7323" spans="3:18" ht="14.25" customHeight="1">
      <c r="C7323" s="1696">
        <v>304</v>
      </c>
      <c r="D7323" s="1966" t="s">
        <v>2978</v>
      </c>
      <c r="E7323" s="1697">
        <v>10</v>
      </c>
      <c r="F7323" s="1698" t="s">
        <v>508</v>
      </c>
      <c r="G7323" s="1757">
        <v>57</v>
      </c>
      <c r="H7323" s="1698">
        <v>2020</v>
      </c>
      <c r="I7323" s="1700">
        <v>386.46</v>
      </c>
      <c r="J7323" s="1698">
        <f t="shared" si="394"/>
        <v>60</v>
      </c>
      <c r="K7323" s="1700">
        <f t="shared" si="395"/>
        <v>154.584</v>
      </c>
      <c r="L7323" s="1698"/>
      <c r="M7323" s="1698"/>
      <c r="N7323" s="1701">
        <f t="shared" si="396"/>
        <v>0</v>
      </c>
      <c r="O7323" s="2122"/>
      <c r="P7323" s="2122"/>
      <c r="Q7323" s="2122">
        <f t="shared" si="397"/>
        <v>0</v>
      </c>
      <c r="R7323" s="2428"/>
    </row>
    <row r="7324" spans="3:18" ht="14.25" customHeight="1">
      <c r="C7324" s="1696">
        <v>305</v>
      </c>
      <c r="D7324" s="1966" t="s">
        <v>2230</v>
      </c>
      <c r="E7324" s="1697">
        <v>10</v>
      </c>
      <c r="F7324" s="1698" t="s">
        <v>508</v>
      </c>
      <c r="G7324" s="1757">
        <v>8</v>
      </c>
      <c r="H7324" s="1698">
        <v>2020</v>
      </c>
      <c r="I7324" s="1700">
        <v>234.24</v>
      </c>
      <c r="J7324" s="1698">
        <f t="shared" si="394"/>
        <v>60</v>
      </c>
      <c r="K7324" s="1700">
        <f t="shared" si="395"/>
        <v>93.695999999999998</v>
      </c>
      <c r="L7324" s="1698"/>
      <c r="M7324" s="1698"/>
      <c r="N7324" s="1701">
        <f t="shared" si="396"/>
        <v>0</v>
      </c>
      <c r="O7324" s="2122"/>
      <c r="P7324" s="2122"/>
      <c r="Q7324" s="2122">
        <f t="shared" si="397"/>
        <v>0</v>
      </c>
      <c r="R7324" s="2428"/>
    </row>
    <row r="7325" spans="3:18" ht="14.25" customHeight="1">
      <c r="C7325" s="1696">
        <v>306</v>
      </c>
      <c r="D7325" s="1966" t="s">
        <v>2977</v>
      </c>
      <c r="E7325" s="1697">
        <v>10</v>
      </c>
      <c r="F7325" s="1698" t="s">
        <v>508</v>
      </c>
      <c r="G7325" s="1757">
        <v>1</v>
      </c>
      <c r="H7325" s="1698">
        <v>2020</v>
      </c>
      <c r="I7325" s="1700">
        <v>57</v>
      </c>
      <c r="J7325" s="1698">
        <f t="shared" si="394"/>
        <v>60</v>
      </c>
      <c r="K7325" s="1700">
        <f t="shared" si="395"/>
        <v>22.800000000000004</v>
      </c>
      <c r="L7325" s="1698"/>
      <c r="M7325" s="1698"/>
      <c r="N7325" s="1701">
        <f t="shared" si="396"/>
        <v>0</v>
      </c>
      <c r="O7325" s="2122"/>
      <c r="P7325" s="2122"/>
      <c r="Q7325" s="2122">
        <f t="shared" si="397"/>
        <v>0</v>
      </c>
      <c r="R7325" s="2428"/>
    </row>
    <row r="7326" spans="3:18" ht="14.25" customHeight="1">
      <c r="C7326" s="1696">
        <v>307</v>
      </c>
      <c r="D7326" s="1966" t="s">
        <v>2168</v>
      </c>
      <c r="E7326" s="1697">
        <v>10</v>
      </c>
      <c r="F7326" s="1698" t="s">
        <v>508</v>
      </c>
      <c r="G7326" s="1757">
        <v>1</v>
      </c>
      <c r="H7326" s="1698">
        <v>2020</v>
      </c>
      <c r="I7326" s="1700">
        <v>28.994</v>
      </c>
      <c r="J7326" s="1698">
        <f t="shared" si="394"/>
        <v>60</v>
      </c>
      <c r="K7326" s="1700">
        <f t="shared" si="395"/>
        <v>11.5976</v>
      </c>
      <c r="L7326" s="1698"/>
      <c r="M7326" s="1698"/>
      <c r="N7326" s="1701">
        <f t="shared" si="396"/>
        <v>0</v>
      </c>
      <c r="O7326" s="2122"/>
      <c r="P7326" s="2122"/>
      <c r="Q7326" s="2122">
        <f t="shared" si="397"/>
        <v>0</v>
      </c>
      <c r="R7326" s="2428"/>
    </row>
    <row r="7327" spans="3:18" ht="14.25" customHeight="1">
      <c r="C7327" s="1696">
        <v>308</v>
      </c>
      <c r="D7327" s="1966" t="s">
        <v>5187</v>
      </c>
      <c r="E7327" s="1697">
        <v>10</v>
      </c>
      <c r="F7327" s="1698" t="s">
        <v>508</v>
      </c>
      <c r="G7327" s="1757">
        <v>6</v>
      </c>
      <c r="H7327" s="1698">
        <v>2020</v>
      </c>
      <c r="I7327" s="1700">
        <v>461.88</v>
      </c>
      <c r="J7327" s="1698">
        <f t="shared" si="394"/>
        <v>60</v>
      </c>
      <c r="K7327" s="1700">
        <f t="shared" si="395"/>
        <v>184.75200000000001</v>
      </c>
      <c r="L7327" s="1698"/>
      <c r="M7327" s="1698"/>
      <c r="N7327" s="1701">
        <f t="shared" si="396"/>
        <v>0</v>
      </c>
      <c r="O7327" s="2122"/>
      <c r="P7327" s="2122"/>
      <c r="Q7327" s="2122">
        <f t="shared" si="397"/>
        <v>0</v>
      </c>
      <c r="R7327" s="2428"/>
    </row>
    <row r="7328" spans="3:18" ht="14.25" customHeight="1">
      <c r="C7328" s="1696">
        <v>309</v>
      </c>
      <c r="D7328" s="1966" t="s">
        <v>2939</v>
      </c>
      <c r="E7328" s="1697">
        <v>10</v>
      </c>
      <c r="F7328" s="1698" t="s">
        <v>508</v>
      </c>
      <c r="G7328" s="1757">
        <v>1</v>
      </c>
      <c r="H7328" s="1698">
        <v>2020</v>
      </c>
      <c r="I7328" s="1700">
        <v>90</v>
      </c>
      <c r="J7328" s="1698">
        <f t="shared" si="394"/>
        <v>60</v>
      </c>
      <c r="K7328" s="1700">
        <f t="shared" si="395"/>
        <v>36</v>
      </c>
      <c r="L7328" s="1698"/>
      <c r="M7328" s="1698"/>
      <c r="N7328" s="1701">
        <f t="shared" si="396"/>
        <v>0</v>
      </c>
      <c r="O7328" s="2122"/>
      <c r="P7328" s="2122"/>
      <c r="Q7328" s="2122">
        <f t="shared" si="397"/>
        <v>0</v>
      </c>
      <c r="R7328" s="2428"/>
    </row>
    <row r="7329" spans="3:18" ht="14.25" customHeight="1">
      <c r="C7329" s="1696">
        <v>310</v>
      </c>
      <c r="D7329" s="1966" t="s">
        <v>2975</v>
      </c>
      <c r="E7329" s="1697">
        <v>10</v>
      </c>
      <c r="F7329" s="1698" t="s">
        <v>508</v>
      </c>
      <c r="G7329" s="1757">
        <v>1</v>
      </c>
      <c r="H7329" s="1698">
        <v>2020</v>
      </c>
      <c r="I7329" s="1700">
        <v>110</v>
      </c>
      <c r="J7329" s="1698">
        <f t="shared" si="394"/>
        <v>60</v>
      </c>
      <c r="K7329" s="1700">
        <f t="shared" si="395"/>
        <v>44</v>
      </c>
      <c r="L7329" s="1698"/>
      <c r="M7329" s="1698"/>
      <c r="N7329" s="1701">
        <f t="shared" si="396"/>
        <v>0</v>
      </c>
      <c r="O7329" s="2122"/>
      <c r="P7329" s="2122"/>
      <c r="Q7329" s="2122">
        <f t="shared" si="397"/>
        <v>0</v>
      </c>
      <c r="R7329" s="2428"/>
    </row>
    <row r="7330" spans="3:18" ht="14.25" customHeight="1">
      <c r="C7330" s="1696">
        <v>311</v>
      </c>
      <c r="D7330" s="1966" t="s">
        <v>2599</v>
      </c>
      <c r="E7330" s="1697">
        <v>10</v>
      </c>
      <c r="F7330" s="1698" t="s">
        <v>508</v>
      </c>
      <c r="G7330" s="1757">
        <v>2</v>
      </c>
      <c r="H7330" s="1698">
        <v>2020</v>
      </c>
      <c r="I7330" s="1700">
        <v>257.59199999999998</v>
      </c>
      <c r="J7330" s="1698">
        <f t="shared" si="394"/>
        <v>60</v>
      </c>
      <c r="K7330" s="1700">
        <f t="shared" si="395"/>
        <v>103.0368</v>
      </c>
      <c r="L7330" s="1698"/>
      <c r="M7330" s="1698"/>
      <c r="N7330" s="1701">
        <f t="shared" si="396"/>
        <v>0</v>
      </c>
      <c r="O7330" s="2122"/>
      <c r="P7330" s="2122"/>
      <c r="Q7330" s="2122">
        <f t="shared" si="397"/>
        <v>0</v>
      </c>
      <c r="R7330" s="2428"/>
    </row>
    <row r="7331" spans="3:18" ht="14.25" customHeight="1">
      <c r="C7331" s="1696">
        <v>312</v>
      </c>
      <c r="D7331" s="1966" t="s">
        <v>6494</v>
      </c>
      <c r="E7331" s="1697">
        <v>10</v>
      </c>
      <c r="F7331" s="1698" t="s">
        <v>508</v>
      </c>
      <c r="G7331" s="1757">
        <v>1</v>
      </c>
      <c r="H7331" s="1698">
        <v>2020</v>
      </c>
      <c r="I7331" s="1700">
        <v>31.8</v>
      </c>
      <c r="J7331" s="1698">
        <f t="shared" si="394"/>
        <v>60</v>
      </c>
      <c r="K7331" s="1700">
        <f t="shared" si="395"/>
        <v>12.720000000000002</v>
      </c>
      <c r="L7331" s="1698"/>
      <c r="M7331" s="1698"/>
      <c r="N7331" s="1701">
        <f t="shared" si="396"/>
        <v>0</v>
      </c>
      <c r="O7331" s="2122"/>
      <c r="P7331" s="2122"/>
      <c r="Q7331" s="2122">
        <f t="shared" si="397"/>
        <v>0</v>
      </c>
      <c r="R7331" s="2428"/>
    </row>
    <row r="7332" spans="3:18" ht="14.25" customHeight="1">
      <c r="C7332" s="1696">
        <v>313</v>
      </c>
      <c r="D7332" s="1966" t="s">
        <v>2972</v>
      </c>
      <c r="E7332" s="1697">
        <v>10</v>
      </c>
      <c r="F7332" s="1698" t="s">
        <v>508</v>
      </c>
      <c r="G7332" s="1757">
        <v>1</v>
      </c>
      <c r="H7332" s="1698">
        <v>2020</v>
      </c>
      <c r="I7332" s="1700">
        <v>73</v>
      </c>
      <c r="J7332" s="1698">
        <f t="shared" si="394"/>
        <v>60</v>
      </c>
      <c r="K7332" s="1700">
        <f t="shared" si="395"/>
        <v>29.200000000000003</v>
      </c>
      <c r="L7332" s="1698"/>
      <c r="M7332" s="1698"/>
      <c r="N7332" s="1701">
        <f t="shared" si="396"/>
        <v>0</v>
      </c>
      <c r="O7332" s="2122"/>
      <c r="P7332" s="2122"/>
      <c r="Q7332" s="2122">
        <f t="shared" si="397"/>
        <v>0</v>
      </c>
      <c r="R7332" s="2428"/>
    </row>
    <row r="7333" spans="3:18" ht="14.25" customHeight="1">
      <c r="C7333" s="1696">
        <v>314</v>
      </c>
      <c r="D7333" s="1966" t="s">
        <v>2979</v>
      </c>
      <c r="E7333" s="1697">
        <v>10</v>
      </c>
      <c r="F7333" s="1698" t="s">
        <v>508</v>
      </c>
      <c r="G7333" s="1757">
        <v>1</v>
      </c>
      <c r="H7333" s="1698">
        <v>2020</v>
      </c>
      <c r="I7333" s="1700">
        <v>18.899999999999999</v>
      </c>
      <c r="J7333" s="1698">
        <f t="shared" si="394"/>
        <v>60</v>
      </c>
      <c r="K7333" s="1700">
        <f t="shared" si="395"/>
        <v>7.5600000000000005</v>
      </c>
      <c r="L7333" s="1698"/>
      <c r="M7333" s="1698"/>
      <c r="N7333" s="1701">
        <f t="shared" si="396"/>
        <v>0</v>
      </c>
      <c r="O7333" s="2122"/>
      <c r="P7333" s="2122"/>
      <c r="Q7333" s="2122">
        <f t="shared" si="397"/>
        <v>0</v>
      </c>
      <c r="R7333" s="2428"/>
    </row>
    <row r="7334" spans="3:18" ht="14.25" customHeight="1">
      <c r="C7334" s="1696">
        <v>315</v>
      </c>
      <c r="D7334" s="1966" t="s">
        <v>2182</v>
      </c>
      <c r="E7334" s="1697">
        <v>10</v>
      </c>
      <c r="F7334" s="1698" t="s">
        <v>508</v>
      </c>
      <c r="G7334" s="1757">
        <v>2</v>
      </c>
      <c r="H7334" s="1698">
        <v>2020</v>
      </c>
      <c r="I7334" s="1700">
        <v>28</v>
      </c>
      <c r="J7334" s="1698">
        <f t="shared" si="394"/>
        <v>60</v>
      </c>
      <c r="K7334" s="1700">
        <f t="shared" si="395"/>
        <v>11.2</v>
      </c>
      <c r="L7334" s="1698"/>
      <c r="M7334" s="1698"/>
      <c r="N7334" s="1701">
        <f t="shared" si="396"/>
        <v>0</v>
      </c>
      <c r="O7334" s="2122"/>
      <c r="P7334" s="2122"/>
      <c r="Q7334" s="2122">
        <f t="shared" si="397"/>
        <v>0</v>
      </c>
      <c r="R7334" s="2428"/>
    </row>
    <row r="7335" spans="3:18" ht="14.25" customHeight="1">
      <c r="C7335" s="1696">
        <v>316</v>
      </c>
      <c r="D7335" s="1966" t="s">
        <v>2169</v>
      </c>
      <c r="E7335" s="1697">
        <v>10</v>
      </c>
      <c r="F7335" s="1698" t="s">
        <v>508</v>
      </c>
      <c r="G7335" s="1757">
        <v>5</v>
      </c>
      <c r="H7335" s="1698">
        <v>2020</v>
      </c>
      <c r="I7335" s="1700">
        <v>365</v>
      </c>
      <c r="J7335" s="1698">
        <f t="shared" si="394"/>
        <v>60</v>
      </c>
      <c r="K7335" s="1700">
        <f t="shared" si="395"/>
        <v>146</v>
      </c>
      <c r="L7335" s="1698"/>
      <c r="M7335" s="1698"/>
      <c r="N7335" s="1701">
        <f t="shared" si="396"/>
        <v>0</v>
      </c>
      <c r="O7335" s="2122"/>
      <c r="P7335" s="2122"/>
      <c r="Q7335" s="2122">
        <f t="shared" si="397"/>
        <v>0</v>
      </c>
      <c r="R7335" s="2428"/>
    </row>
    <row r="7336" spans="3:18" ht="14.25" customHeight="1">
      <c r="C7336" s="1696">
        <v>317</v>
      </c>
      <c r="D7336" s="1966" t="s">
        <v>2974</v>
      </c>
      <c r="E7336" s="1697">
        <v>10</v>
      </c>
      <c r="F7336" s="1698" t="s">
        <v>508</v>
      </c>
      <c r="G7336" s="1757">
        <v>3</v>
      </c>
      <c r="H7336" s="1698">
        <v>2021</v>
      </c>
      <c r="I7336" s="1700">
        <v>230.94</v>
      </c>
      <c r="J7336" s="1698">
        <f t="shared" si="394"/>
        <v>50</v>
      </c>
      <c r="K7336" s="1700">
        <f t="shared" si="395"/>
        <v>115.47</v>
      </c>
      <c r="L7336" s="1698"/>
      <c r="M7336" s="1698"/>
      <c r="N7336" s="1701">
        <f t="shared" si="396"/>
        <v>0</v>
      </c>
      <c r="O7336" s="2122"/>
      <c r="P7336" s="2122"/>
      <c r="Q7336" s="2122">
        <f t="shared" si="397"/>
        <v>0</v>
      </c>
      <c r="R7336" s="2428"/>
    </row>
    <row r="7337" spans="3:18" ht="14.25" customHeight="1">
      <c r="C7337" s="1696">
        <v>318</v>
      </c>
      <c r="D7337" s="1966" t="s">
        <v>2978</v>
      </c>
      <c r="E7337" s="1697">
        <v>10</v>
      </c>
      <c r="F7337" s="1698" t="s">
        <v>508</v>
      </c>
      <c r="G7337" s="1757">
        <v>24</v>
      </c>
      <c r="H7337" s="1698">
        <v>2021</v>
      </c>
      <c r="I7337" s="1700">
        <v>162.72</v>
      </c>
      <c r="J7337" s="1698">
        <f t="shared" si="394"/>
        <v>50</v>
      </c>
      <c r="K7337" s="1700">
        <f t="shared" si="395"/>
        <v>81.36</v>
      </c>
      <c r="L7337" s="1698"/>
      <c r="M7337" s="1698"/>
      <c r="N7337" s="1701">
        <f t="shared" si="396"/>
        <v>0</v>
      </c>
      <c r="O7337" s="2122"/>
      <c r="P7337" s="2122"/>
      <c r="Q7337" s="2122">
        <f t="shared" si="397"/>
        <v>0</v>
      </c>
      <c r="R7337" s="2428"/>
    </row>
    <row r="7338" spans="3:18" ht="14.25" customHeight="1">
      <c r="C7338" s="1696">
        <v>319</v>
      </c>
      <c r="D7338" s="1966" t="s">
        <v>2980</v>
      </c>
      <c r="E7338" s="1697">
        <v>10</v>
      </c>
      <c r="F7338" s="1698" t="s">
        <v>508</v>
      </c>
      <c r="G7338" s="1757">
        <v>3</v>
      </c>
      <c r="H7338" s="1698">
        <v>2021</v>
      </c>
      <c r="I7338" s="1700">
        <v>54.9</v>
      </c>
      <c r="J7338" s="1698">
        <f t="shared" si="394"/>
        <v>50</v>
      </c>
      <c r="K7338" s="1700">
        <f t="shared" si="395"/>
        <v>27.45</v>
      </c>
      <c r="L7338" s="1698"/>
      <c r="M7338" s="1698"/>
      <c r="N7338" s="1701">
        <f t="shared" si="396"/>
        <v>0</v>
      </c>
      <c r="O7338" s="2122"/>
      <c r="P7338" s="2122"/>
      <c r="Q7338" s="2122">
        <f t="shared" si="397"/>
        <v>0</v>
      </c>
      <c r="R7338" s="2428"/>
    </row>
    <row r="7339" spans="3:18" ht="14.25" customHeight="1">
      <c r="C7339" s="1696">
        <v>320</v>
      </c>
      <c r="D7339" s="1966" t="s">
        <v>2981</v>
      </c>
      <c r="E7339" s="1697">
        <v>10</v>
      </c>
      <c r="F7339" s="1698" t="s">
        <v>508</v>
      </c>
      <c r="G7339" s="1757">
        <v>1</v>
      </c>
      <c r="H7339" s="1698">
        <v>2021</v>
      </c>
      <c r="I7339" s="1700">
        <v>22.3</v>
      </c>
      <c r="J7339" s="1698">
        <f t="shared" si="394"/>
        <v>50</v>
      </c>
      <c r="K7339" s="1700">
        <f t="shared" si="395"/>
        <v>11.15</v>
      </c>
      <c r="L7339" s="1698"/>
      <c r="M7339" s="1698"/>
      <c r="N7339" s="1701">
        <f t="shared" si="396"/>
        <v>0</v>
      </c>
      <c r="O7339" s="2122"/>
      <c r="P7339" s="2122"/>
      <c r="Q7339" s="2122">
        <f t="shared" si="397"/>
        <v>0</v>
      </c>
      <c r="R7339" s="2428"/>
    </row>
    <row r="7340" spans="3:18" ht="14.25" customHeight="1">
      <c r="C7340" s="1696">
        <v>321</v>
      </c>
      <c r="D7340" s="1966" t="s">
        <v>2972</v>
      </c>
      <c r="E7340" s="1697">
        <v>10</v>
      </c>
      <c r="F7340" s="1698" t="s">
        <v>508</v>
      </c>
      <c r="G7340" s="1757">
        <v>1</v>
      </c>
      <c r="H7340" s="1698">
        <v>2021</v>
      </c>
      <c r="I7340" s="1700">
        <v>76.98</v>
      </c>
      <c r="J7340" s="1698">
        <f t="shared" si="394"/>
        <v>50</v>
      </c>
      <c r="K7340" s="1700">
        <f t="shared" si="395"/>
        <v>38.49</v>
      </c>
      <c r="L7340" s="1698"/>
      <c r="M7340" s="1698"/>
      <c r="N7340" s="1701">
        <f t="shared" si="396"/>
        <v>0</v>
      </c>
      <c r="O7340" s="2122"/>
      <c r="P7340" s="2122"/>
      <c r="Q7340" s="2122">
        <f t="shared" si="397"/>
        <v>0</v>
      </c>
      <c r="R7340" s="2428"/>
    </row>
    <row r="7341" spans="3:18" ht="14.25" customHeight="1">
      <c r="C7341" s="1696">
        <v>322</v>
      </c>
      <c r="D7341" s="1966" t="s">
        <v>2979</v>
      </c>
      <c r="E7341" s="1697">
        <v>10</v>
      </c>
      <c r="F7341" s="1698" t="s">
        <v>508</v>
      </c>
      <c r="G7341" s="1757">
        <v>1</v>
      </c>
      <c r="H7341" s="1698">
        <v>2021</v>
      </c>
      <c r="I7341" s="1700">
        <v>18.899999999999999</v>
      </c>
      <c r="J7341" s="1698">
        <f t="shared" si="394"/>
        <v>50</v>
      </c>
      <c r="K7341" s="1700">
        <f t="shared" si="395"/>
        <v>9.4499999999999993</v>
      </c>
      <c r="L7341" s="1698"/>
      <c r="M7341" s="1698"/>
      <c r="N7341" s="1701">
        <f t="shared" si="396"/>
        <v>0</v>
      </c>
      <c r="O7341" s="2122"/>
      <c r="P7341" s="2122"/>
      <c r="Q7341" s="2122">
        <f t="shared" si="397"/>
        <v>0</v>
      </c>
      <c r="R7341" s="2428"/>
    </row>
    <row r="7342" spans="3:18" ht="14.25" customHeight="1">
      <c r="C7342" s="1696">
        <v>323</v>
      </c>
      <c r="D7342" s="1966" t="s">
        <v>2979</v>
      </c>
      <c r="E7342" s="1697">
        <v>10</v>
      </c>
      <c r="F7342" s="1698" t="s">
        <v>508</v>
      </c>
      <c r="G7342" s="1757">
        <v>1</v>
      </c>
      <c r="H7342" s="1698">
        <v>2021</v>
      </c>
      <c r="I7342" s="1700">
        <v>15.87</v>
      </c>
      <c r="J7342" s="1698">
        <f t="shared" si="394"/>
        <v>50</v>
      </c>
      <c r="K7342" s="1700">
        <f t="shared" si="395"/>
        <v>7.9349999999999996</v>
      </c>
      <c r="L7342" s="1698"/>
      <c r="M7342" s="1698"/>
      <c r="N7342" s="1701">
        <f t="shared" si="396"/>
        <v>0</v>
      </c>
      <c r="O7342" s="2122"/>
      <c r="P7342" s="2122"/>
      <c r="Q7342" s="2122">
        <f t="shared" si="397"/>
        <v>0</v>
      </c>
      <c r="R7342" s="2428"/>
    </row>
    <row r="7343" spans="3:18" ht="14.25" customHeight="1">
      <c r="C7343" s="1696">
        <v>324</v>
      </c>
      <c r="D7343" s="1966" t="s">
        <v>2977</v>
      </c>
      <c r="E7343" s="1697">
        <v>10</v>
      </c>
      <c r="F7343" s="1698" t="s">
        <v>508</v>
      </c>
      <c r="G7343" s="1757">
        <v>1</v>
      </c>
      <c r="H7343" s="1698">
        <v>2021</v>
      </c>
      <c r="I7343" s="1700">
        <v>57</v>
      </c>
      <c r="J7343" s="1698">
        <f t="shared" si="394"/>
        <v>50</v>
      </c>
      <c r="K7343" s="1700">
        <f t="shared" si="395"/>
        <v>28.5</v>
      </c>
      <c r="L7343" s="1698"/>
      <c r="M7343" s="1698"/>
      <c r="N7343" s="1701">
        <f t="shared" si="396"/>
        <v>0</v>
      </c>
      <c r="O7343" s="2122"/>
      <c r="P7343" s="2122"/>
      <c r="Q7343" s="2122">
        <f t="shared" si="397"/>
        <v>0</v>
      </c>
      <c r="R7343" s="2428"/>
    </row>
    <row r="7344" spans="3:18" ht="14.25" customHeight="1">
      <c r="C7344" s="1696">
        <v>325</v>
      </c>
      <c r="D7344" s="1966" t="s">
        <v>2185</v>
      </c>
      <c r="E7344" s="1697">
        <v>10</v>
      </c>
      <c r="F7344" s="1698" t="s">
        <v>508</v>
      </c>
      <c r="G7344" s="1757">
        <v>1</v>
      </c>
      <c r="H7344" s="1698">
        <v>2021</v>
      </c>
      <c r="I7344" s="1700">
        <v>30.33</v>
      </c>
      <c r="J7344" s="1698">
        <f t="shared" si="394"/>
        <v>50</v>
      </c>
      <c r="K7344" s="1700">
        <f t="shared" si="395"/>
        <v>15.164999999999999</v>
      </c>
      <c r="L7344" s="1698"/>
      <c r="M7344" s="1698"/>
      <c r="N7344" s="1701">
        <f t="shared" si="396"/>
        <v>0</v>
      </c>
      <c r="O7344" s="2122"/>
      <c r="P7344" s="2122"/>
      <c r="Q7344" s="2122">
        <f t="shared" si="397"/>
        <v>0</v>
      </c>
      <c r="R7344" s="2428"/>
    </row>
    <row r="7345" spans="3:18" ht="14.25" customHeight="1">
      <c r="C7345" s="1696">
        <v>326</v>
      </c>
      <c r="D7345" s="1966" t="s">
        <v>2972</v>
      </c>
      <c r="E7345" s="1697">
        <v>10</v>
      </c>
      <c r="F7345" s="1698" t="s">
        <v>508</v>
      </c>
      <c r="G7345" s="1757">
        <v>2</v>
      </c>
      <c r="H7345" s="1698">
        <v>2021</v>
      </c>
      <c r="I7345" s="1700">
        <v>153.96</v>
      </c>
      <c r="J7345" s="1698">
        <f t="shared" si="394"/>
        <v>50</v>
      </c>
      <c r="K7345" s="1700">
        <f t="shared" si="395"/>
        <v>76.98</v>
      </c>
      <c r="L7345" s="1698"/>
      <c r="M7345" s="1698"/>
      <c r="N7345" s="1701">
        <f t="shared" si="396"/>
        <v>0</v>
      </c>
      <c r="O7345" s="2122"/>
      <c r="P7345" s="2122"/>
      <c r="Q7345" s="2122">
        <f t="shared" si="397"/>
        <v>0</v>
      </c>
      <c r="R7345" s="2428"/>
    </row>
    <row r="7346" spans="3:18" ht="14.25" customHeight="1">
      <c r="C7346" s="1696">
        <v>327</v>
      </c>
      <c r="D7346" s="1966" t="s">
        <v>2219</v>
      </c>
      <c r="E7346" s="1697">
        <v>10</v>
      </c>
      <c r="F7346" s="1698" t="s">
        <v>508</v>
      </c>
      <c r="G7346" s="1757">
        <v>1</v>
      </c>
      <c r="H7346" s="1698">
        <v>2021</v>
      </c>
      <c r="I7346" s="1700">
        <v>13.38</v>
      </c>
      <c r="J7346" s="1698">
        <f t="shared" si="394"/>
        <v>50</v>
      </c>
      <c r="K7346" s="1700">
        <f t="shared" si="395"/>
        <v>6.69</v>
      </c>
      <c r="L7346" s="1698"/>
      <c r="M7346" s="1698"/>
      <c r="N7346" s="1701">
        <f t="shared" si="396"/>
        <v>0</v>
      </c>
      <c r="O7346" s="2122"/>
      <c r="P7346" s="2122"/>
      <c r="Q7346" s="2122">
        <f t="shared" si="397"/>
        <v>0</v>
      </c>
      <c r="R7346" s="2428"/>
    </row>
    <row r="7347" spans="3:18" ht="14.25" customHeight="1">
      <c r="C7347" s="1696">
        <v>328</v>
      </c>
      <c r="D7347" s="1966" t="s">
        <v>2185</v>
      </c>
      <c r="E7347" s="1697">
        <v>10</v>
      </c>
      <c r="F7347" s="1698" t="s">
        <v>508</v>
      </c>
      <c r="G7347" s="1757">
        <v>4</v>
      </c>
      <c r="H7347" s="1698">
        <v>2021</v>
      </c>
      <c r="I7347" s="1700">
        <v>121.32</v>
      </c>
      <c r="J7347" s="1698">
        <f t="shared" si="394"/>
        <v>50</v>
      </c>
      <c r="K7347" s="1700">
        <f t="shared" si="395"/>
        <v>60.66</v>
      </c>
      <c r="L7347" s="1698"/>
      <c r="M7347" s="1698"/>
      <c r="N7347" s="1701">
        <f t="shared" si="396"/>
        <v>0</v>
      </c>
      <c r="O7347" s="2122"/>
      <c r="P7347" s="2122"/>
      <c r="Q7347" s="2122">
        <f t="shared" si="397"/>
        <v>0</v>
      </c>
      <c r="R7347" s="2428"/>
    </row>
    <row r="7348" spans="3:18" ht="14.25" customHeight="1">
      <c r="C7348" s="1696">
        <v>329</v>
      </c>
      <c r="D7348" s="1966" t="s">
        <v>2168</v>
      </c>
      <c r="E7348" s="1697">
        <v>10</v>
      </c>
      <c r="F7348" s="1698" t="s">
        <v>508</v>
      </c>
      <c r="G7348" s="1757">
        <v>1</v>
      </c>
      <c r="H7348" s="1698">
        <v>2021</v>
      </c>
      <c r="I7348" s="1700">
        <v>28.994</v>
      </c>
      <c r="J7348" s="1698">
        <f t="shared" si="394"/>
        <v>50</v>
      </c>
      <c r="K7348" s="1700">
        <f t="shared" si="395"/>
        <v>14.497</v>
      </c>
      <c r="L7348" s="1698"/>
      <c r="M7348" s="1698"/>
      <c r="N7348" s="1701">
        <f t="shared" si="396"/>
        <v>0</v>
      </c>
      <c r="O7348" s="2122"/>
      <c r="P7348" s="2122"/>
      <c r="Q7348" s="2122">
        <f t="shared" si="397"/>
        <v>0</v>
      </c>
      <c r="R7348" s="2428"/>
    </row>
    <row r="7349" spans="3:18" ht="14.25" customHeight="1">
      <c r="C7349" s="1696">
        <v>330</v>
      </c>
      <c r="D7349" s="1966" t="s">
        <v>2979</v>
      </c>
      <c r="E7349" s="1697">
        <v>10</v>
      </c>
      <c r="F7349" s="1698" t="s">
        <v>508</v>
      </c>
      <c r="G7349" s="1757">
        <v>1</v>
      </c>
      <c r="H7349" s="1698">
        <v>2021</v>
      </c>
      <c r="I7349" s="1700">
        <v>15.87</v>
      </c>
      <c r="J7349" s="1698">
        <f t="shared" si="394"/>
        <v>50</v>
      </c>
      <c r="K7349" s="1700">
        <f t="shared" si="395"/>
        <v>7.9349999999999996</v>
      </c>
      <c r="L7349" s="1698"/>
      <c r="M7349" s="1698"/>
      <c r="N7349" s="1701">
        <f t="shared" si="396"/>
        <v>0</v>
      </c>
      <c r="O7349" s="2122"/>
      <c r="P7349" s="2122"/>
      <c r="Q7349" s="2122">
        <f t="shared" si="397"/>
        <v>0</v>
      </c>
      <c r="R7349" s="2428"/>
    </row>
    <row r="7350" spans="3:18" ht="14.25" customHeight="1">
      <c r="C7350" s="1696">
        <v>331</v>
      </c>
      <c r="D7350" s="1966" t="s">
        <v>2979</v>
      </c>
      <c r="E7350" s="1697">
        <v>10</v>
      </c>
      <c r="F7350" s="1698" t="s">
        <v>508</v>
      </c>
      <c r="G7350" s="1757">
        <v>1</v>
      </c>
      <c r="H7350" s="1698">
        <v>2021</v>
      </c>
      <c r="I7350" s="1700">
        <v>15.87</v>
      </c>
      <c r="J7350" s="1698">
        <f t="shared" si="394"/>
        <v>50</v>
      </c>
      <c r="K7350" s="1700">
        <f t="shared" si="395"/>
        <v>7.9349999999999996</v>
      </c>
      <c r="L7350" s="1698"/>
      <c r="M7350" s="1698"/>
      <c r="N7350" s="1701">
        <f t="shared" si="396"/>
        <v>0</v>
      </c>
      <c r="O7350" s="2122"/>
      <c r="P7350" s="2122"/>
      <c r="Q7350" s="2122">
        <f t="shared" si="397"/>
        <v>0</v>
      </c>
      <c r="R7350" s="2428"/>
    </row>
    <row r="7351" spans="3:18" ht="14.25" customHeight="1">
      <c r="C7351" s="1696">
        <v>332</v>
      </c>
      <c r="D7351" s="1966" t="s">
        <v>5184</v>
      </c>
      <c r="E7351" s="1697">
        <v>10</v>
      </c>
      <c r="F7351" s="1698" t="s">
        <v>508</v>
      </c>
      <c r="G7351" s="1757">
        <v>2</v>
      </c>
      <c r="H7351" s="1698">
        <v>2022</v>
      </c>
      <c r="I7351" s="1700">
        <v>178.363</v>
      </c>
      <c r="J7351" s="1698">
        <f t="shared" si="394"/>
        <v>40</v>
      </c>
      <c r="K7351" s="1700">
        <f t="shared" si="395"/>
        <v>107.01779999999999</v>
      </c>
      <c r="L7351" s="1698"/>
      <c r="M7351" s="1698"/>
      <c r="N7351" s="1701">
        <f t="shared" si="396"/>
        <v>0</v>
      </c>
      <c r="O7351" s="2122"/>
      <c r="P7351" s="2122"/>
      <c r="Q7351" s="2122">
        <f t="shared" si="397"/>
        <v>0</v>
      </c>
      <c r="R7351" s="2428"/>
    </row>
    <row r="7352" spans="3:18" ht="14.25" customHeight="1">
      <c r="C7352" s="1696">
        <v>333</v>
      </c>
      <c r="D7352" s="1966" t="s">
        <v>5119</v>
      </c>
      <c r="E7352" s="1697">
        <v>10</v>
      </c>
      <c r="F7352" s="1698" t="s">
        <v>508</v>
      </c>
      <c r="G7352" s="1757">
        <v>6</v>
      </c>
      <c r="H7352" s="1698">
        <v>2022</v>
      </c>
      <c r="I7352" s="1700">
        <v>298.77258</v>
      </c>
      <c r="J7352" s="1698">
        <f t="shared" si="394"/>
        <v>40</v>
      </c>
      <c r="K7352" s="1700">
        <f t="shared" si="395"/>
        <v>179.26354800000001</v>
      </c>
      <c r="L7352" s="1698"/>
      <c r="M7352" s="1698"/>
      <c r="N7352" s="1701">
        <f t="shared" si="396"/>
        <v>0</v>
      </c>
      <c r="O7352" s="2122"/>
      <c r="P7352" s="2122"/>
      <c r="Q7352" s="2122">
        <f t="shared" si="397"/>
        <v>0</v>
      </c>
      <c r="R7352" s="2428"/>
    </row>
    <row r="7353" spans="3:18" ht="14.25" customHeight="1">
      <c r="C7353" s="1696">
        <v>334</v>
      </c>
      <c r="D7353" s="1966" t="s">
        <v>2968</v>
      </c>
      <c r="E7353" s="1697">
        <v>10</v>
      </c>
      <c r="F7353" s="1698" t="s">
        <v>508</v>
      </c>
      <c r="G7353" s="1757">
        <v>28</v>
      </c>
      <c r="H7353" s="1698">
        <v>2022</v>
      </c>
      <c r="I7353" s="1700">
        <v>1890</v>
      </c>
      <c r="J7353" s="1698">
        <f t="shared" si="394"/>
        <v>40</v>
      </c>
      <c r="K7353" s="1700">
        <f t="shared" si="395"/>
        <v>1134</v>
      </c>
      <c r="L7353" s="1698"/>
      <c r="M7353" s="1698"/>
      <c r="N7353" s="1701">
        <f t="shared" si="396"/>
        <v>0</v>
      </c>
      <c r="O7353" s="2122"/>
      <c r="P7353" s="2122"/>
      <c r="Q7353" s="2122">
        <f t="shared" si="397"/>
        <v>0</v>
      </c>
      <c r="R7353" s="2428"/>
    </row>
    <row r="7354" spans="3:18" ht="14.25" customHeight="1">
      <c r="C7354" s="1696">
        <v>335</v>
      </c>
      <c r="D7354" s="1966" t="s">
        <v>5183</v>
      </c>
      <c r="E7354" s="1697">
        <v>10</v>
      </c>
      <c r="F7354" s="1698" t="s">
        <v>508</v>
      </c>
      <c r="G7354" s="1757">
        <v>7</v>
      </c>
      <c r="H7354" s="1698">
        <v>2022</v>
      </c>
      <c r="I7354" s="1700">
        <v>159.36270000000002</v>
      </c>
      <c r="J7354" s="1698">
        <f t="shared" si="394"/>
        <v>40</v>
      </c>
      <c r="K7354" s="1700">
        <f t="shared" si="395"/>
        <v>95.617620000000016</v>
      </c>
      <c r="L7354" s="1698"/>
      <c r="M7354" s="1698"/>
      <c r="N7354" s="1701">
        <f t="shared" si="396"/>
        <v>0</v>
      </c>
      <c r="O7354" s="2122"/>
      <c r="P7354" s="2122"/>
      <c r="Q7354" s="2122">
        <f t="shared" si="397"/>
        <v>0</v>
      </c>
      <c r="R7354" s="2428"/>
    </row>
    <row r="7355" spans="3:18" ht="14.25" customHeight="1">
      <c r="C7355" s="1696">
        <v>336</v>
      </c>
      <c r="D7355" s="1966" t="s">
        <v>2980</v>
      </c>
      <c r="E7355" s="1697">
        <v>10</v>
      </c>
      <c r="F7355" s="1698" t="s">
        <v>508</v>
      </c>
      <c r="G7355" s="1757">
        <v>4</v>
      </c>
      <c r="H7355" s="1698">
        <v>2022</v>
      </c>
      <c r="I7355" s="1700">
        <v>94.156000000000006</v>
      </c>
      <c r="J7355" s="1698">
        <f t="shared" si="394"/>
        <v>40</v>
      </c>
      <c r="K7355" s="1700">
        <f t="shared" si="395"/>
        <v>56.493600000000001</v>
      </c>
      <c r="L7355" s="1698"/>
      <c r="M7355" s="1698"/>
      <c r="N7355" s="1701">
        <f t="shared" si="396"/>
        <v>0</v>
      </c>
      <c r="O7355" s="2122"/>
      <c r="P7355" s="2122"/>
      <c r="Q7355" s="2122">
        <f t="shared" si="397"/>
        <v>0</v>
      </c>
      <c r="R7355" s="2428"/>
    </row>
    <row r="7356" spans="3:18" ht="14.25" customHeight="1">
      <c r="C7356" s="1696">
        <v>337</v>
      </c>
      <c r="D7356" s="1966" t="s">
        <v>2982</v>
      </c>
      <c r="E7356" s="1697">
        <v>10</v>
      </c>
      <c r="F7356" s="1698" t="s">
        <v>508</v>
      </c>
      <c r="G7356" s="1757">
        <v>2</v>
      </c>
      <c r="H7356" s="1698">
        <v>2022</v>
      </c>
      <c r="I7356" s="1700">
        <v>141.12</v>
      </c>
      <c r="J7356" s="1698">
        <f t="shared" si="394"/>
        <v>40</v>
      </c>
      <c r="K7356" s="1700">
        <f t="shared" si="395"/>
        <v>84.671999999999997</v>
      </c>
      <c r="L7356" s="1698"/>
      <c r="M7356" s="1698"/>
      <c r="N7356" s="1701">
        <f t="shared" si="396"/>
        <v>0</v>
      </c>
      <c r="O7356" s="2122"/>
      <c r="P7356" s="2122"/>
      <c r="Q7356" s="2122">
        <f t="shared" si="397"/>
        <v>0</v>
      </c>
      <c r="R7356" s="2428"/>
    </row>
    <row r="7357" spans="3:18" ht="14.25" customHeight="1">
      <c r="C7357" s="1696">
        <v>338</v>
      </c>
      <c r="D7357" s="1966" t="s">
        <v>2968</v>
      </c>
      <c r="E7357" s="1697">
        <v>10</v>
      </c>
      <c r="F7357" s="1698" t="s">
        <v>508</v>
      </c>
      <c r="G7357" s="1757">
        <v>5</v>
      </c>
      <c r="H7357" s="1698">
        <v>2022</v>
      </c>
      <c r="I7357" s="1700">
        <v>371.25</v>
      </c>
      <c r="J7357" s="1698">
        <f t="shared" si="394"/>
        <v>40</v>
      </c>
      <c r="K7357" s="1700">
        <f t="shared" si="395"/>
        <v>222.75</v>
      </c>
      <c r="L7357" s="1698"/>
      <c r="M7357" s="1698"/>
      <c r="N7357" s="1701">
        <f t="shared" si="396"/>
        <v>0</v>
      </c>
      <c r="O7357" s="2122"/>
      <c r="P7357" s="2122"/>
      <c r="Q7357" s="2122">
        <f t="shared" si="397"/>
        <v>0</v>
      </c>
      <c r="R7357" s="2428"/>
    </row>
    <row r="7358" spans="3:18" ht="14.25" customHeight="1">
      <c r="C7358" s="1696">
        <v>339</v>
      </c>
      <c r="D7358" s="1966" t="s">
        <v>5183</v>
      </c>
      <c r="E7358" s="1697">
        <v>10</v>
      </c>
      <c r="F7358" s="1698" t="s">
        <v>508</v>
      </c>
      <c r="G7358" s="1757">
        <v>3</v>
      </c>
      <c r="H7358" s="1698">
        <v>2022</v>
      </c>
      <c r="I7358" s="1700">
        <v>68.298299999999983</v>
      </c>
      <c r="J7358" s="1698">
        <f t="shared" si="394"/>
        <v>40</v>
      </c>
      <c r="K7358" s="1700">
        <f t="shared" si="395"/>
        <v>40.978979999999993</v>
      </c>
      <c r="L7358" s="1698"/>
      <c r="M7358" s="1698"/>
      <c r="N7358" s="1701">
        <f t="shared" si="396"/>
        <v>0</v>
      </c>
      <c r="O7358" s="2122"/>
      <c r="P7358" s="2122"/>
      <c r="Q7358" s="2122">
        <f t="shared" si="397"/>
        <v>0</v>
      </c>
      <c r="R7358" s="2428"/>
    </row>
    <row r="7359" spans="3:18" ht="14.25" customHeight="1">
      <c r="C7359" s="1696">
        <v>340</v>
      </c>
      <c r="D7359" s="1966" t="s">
        <v>5184</v>
      </c>
      <c r="E7359" s="1697">
        <v>10</v>
      </c>
      <c r="F7359" s="1698" t="s">
        <v>508</v>
      </c>
      <c r="G7359" s="1757">
        <v>1</v>
      </c>
      <c r="H7359" s="1698">
        <v>2022</v>
      </c>
      <c r="I7359" s="1700">
        <v>89.1815</v>
      </c>
      <c r="J7359" s="1698">
        <f t="shared" si="394"/>
        <v>40</v>
      </c>
      <c r="K7359" s="1700">
        <f t="shared" si="395"/>
        <v>53.508899999999997</v>
      </c>
      <c r="L7359" s="1698"/>
      <c r="M7359" s="1698"/>
      <c r="N7359" s="1701">
        <f t="shared" si="396"/>
        <v>0</v>
      </c>
      <c r="O7359" s="2122"/>
      <c r="P7359" s="2122"/>
      <c r="Q7359" s="2122">
        <f t="shared" si="397"/>
        <v>0</v>
      </c>
      <c r="R7359" s="2428"/>
    </row>
    <row r="7360" spans="3:18" ht="14.25" customHeight="1">
      <c r="C7360" s="1696">
        <v>341</v>
      </c>
      <c r="D7360" s="1966" t="s">
        <v>2980</v>
      </c>
      <c r="E7360" s="1697">
        <v>10</v>
      </c>
      <c r="F7360" s="1698" t="s">
        <v>508</v>
      </c>
      <c r="G7360" s="1757">
        <v>2</v>
      </c>
      <c r="H7360" s="1698">
        <v>2022</v>
      </c>
      <c r="I7360" s="1700">
        <v>47.078000000000003</v>
      </c>
      <c r="J7360" s="1698">
        <f t="shared" si="394"/>
        <v>40</v>
      </c>
      <c r="K7360" s="1700">
        <f t="shared" si="395"/>
        <v>28.2468</v>
      </c>
      <c r="L7360" s="1698"/>
      <c r="M7360" s="1698"/>
      <c r="N7360" s="1701">
        <f t="shared" si="396"/>
        <v>0</v>
      </c>
      <c r="O7360" s="2122"/>
      <c r="P7360" s="2122"/>
      <c r="Q7360" s="2122">
        <f t="shared" si="397"/>
        <v>0</v>
      </c>
      <c r="R7360" s="2428"/>
    </row>
    <row r="7361" spans="3:18" ht="14.25" customHeight="1">
      <c r="C7361" s="1696">
        <v>342</v>
      </c>
      <c r="D7361" s="1966" t="s">
        <v>2230</v>
      </c>
      <c r="E7361" s="1697">
        <v>10</v>
      </c>
      <c r="F7361" s="1698" t="s">
        <v>508</v>
      </c>
      <c r="G7361" s="1757">
        <v>5</v>
      </c>
      <c r="H7361" s="1698">
        <v>2022</v>
      </c>
      <c r="I7361" s="1700">
        <v>156.75</v>
      </c>
      <c r="J7361" s="1698">
        <f t="shared" si="394"/>
        <v>40</v>
      </c>
      <c r="K7361" s="1700">
        <f t="shared" si="395"/>
        <v>94.05</v>
      </c>
      <c r="L7361" s="1698"/>
      <c r="M7361" s="1698"/>
      <c r="N7361" s="1701">
        <f t="shared" si="396"/>
        <v>0</v>
      </c>
      <c r="O7361" s="2122"/>
      <c r="P7361" s="2122"/>
      <c r="Q7361" s="2122">
        <f t="shared" si="397"/>
        <v>0</v>
      </c>
      <c r="R7361" s="2428"/>
    </row>
    <row r="7362" spans="3:18" ht="14.25" customHeight="1">
      <c r="C7362" s="1696">
        <v>343</v>
      </c>
      <c r="D7362" s="1966" t="s">
        <v>5145</v>
      </c>
      <c r="E7362" s="1697">
        <v>10</v>
      </c>
      <c r="F7362" s="1698" t="s">
        <v>508</v>
      </c>
      <c r="G7362" s="1757">
        <v>2</v>
      </c>
      <c r="H7362" s="1698">
        <v>2022</v>
      </c>
      <c r="I7362" s="1700">
        <v>72.666660000000007</v>
      </c>
      <c r="J7362" s="1698">
        <f t="shared" si="394"/>
        <v>40</v>
      </c>
      <c r="K7362" s="1700">
        <f t="shared" si="395"/>
        <v>43.599996000000004</v>
      </c>
      <c r="L7362" s="1698"/>
      <c r="M7362" s="1698"/>
      <c r="N7362" s="1701">
        <f t="shared" si="396"/>
        <v>0</v>
      </c>
      <c r="O7362" s="2122"/>
      <c r="P7362" s="2122"/>
      <c r="Q7362" s="2122">
        <f t="shared" si="397"/>
        <v>0</v>
      </c>
      <c r="R7362" s="2428"/>
    </row>
    <row r="7363" spans="3:18" ht="14.25" customHeight="1">
      <c r="C7363" s="1696">
        <v>344</v>
      </c>
      <c r="D7363" s="1966" t="s">
        <v>5184</v>
      </c>
      <c r="E7363" s="1697">
        <v>10</v>
      </c>
      <c r="F7363" s="1698" t="s">
        <v>508</v>
      </c>
      <c r="G7363" s="1757">
        <v>8</v>
      </c>
      <c r="H7363" s="1698">
        <v>2022</v>
      </c>
      <c r="I7363" s="1700">
        <v>713.452</v>
      </c>
      <c r="J7363" s="1698">
        <f t="shared" si="394"/>
        <v>40</v>
      </c>
      <c r="K7363" s="1700">
        <f t="shared" si="395"/>
        <v>428.07119999999998</v>
      </c>
      <c r="L7363" s="1698"/>
      <c r="M7363" s="1698"/>
      <c r="N7363" s="1701">
        <f t="shared" si="396"/>
        <v>0</v>
      </c>
      <c r="O7363" s="2122"/>
      <c r="P7363" s="2122"/>
      <c r="Q7363" s="2122">
        <f t="shared" si="397"/>
        <v>0</v>
      </c>
      <c r="R7363" s="2428"/>
    </row>
    <row r="7364" spans="3:18" ht="14.25" customHeight="1">
      <c r="C7364" s="1696">
        <v>345</v>
      </c>
      <c r="D7364" s="1966" t="s">
        <v>2980</v>
      </c>
      <c r="E7364" s="1697">
        <v>10</v>
      </c>
      <c r="F7364" s="1698" t="s">
        <v>508</v>
      </c>
      <c r="G7364" s="1757">
        <v>4</v>
      </c>
      <c r="H7364" s="1698">
        <v>2022</v>
      </c>
      <c r="I7364" s="1700">
        <v>94.156000000000006</v>
      </c>
      <c r="J7364" s="1698">
        <f t="shared" si="394"/>
        <v>40</v>
      </c>
      <c r="K7364" s="1700">
        <f t="shared" si="395"/>
        <v>56.493600000000001</v>
      </c>
      <c r="L7364" s="1698"/>
      <c r="M7364" s="1698"/>
      <c r="N7364" s="1701">
        <f t="shared" si="396"/>
        <v>0</v>
      </c>
      <c r="O7364" s="2122"/>
      <c r="P7364" s="2122"/>
      <c r="Q7364" s="2122">
        <f t="shared" si="397"/>
        <v>0</v>
      </c>
      <c r="R7364" s="2428"/>
    </row>
    <row r="7365" spans="3:18" ht="14.25" customHeight="1">
      <c r="C7365" s="1696">
        <v>346</v>
      </c>
      <c r="D7365" s="1966" t="s">
        <v>6495</v>
      </c>
      <c r="E7365" s="1697">
        <v>10</v>
      </c>
      <c r="F7365" s="1698" t="s">
        <v>508</v>
      </c>
      <c r="G7365" s="1757">
        <v>1</v>
      </c>
      <c r="H7365" s="1698">
        <v>2022</v>
      </c>
      <c r="I7365" s="1700">
        <v>86.492310000000003</v>
      </c>
      <c r="J7365" s="1698">
        <f t="shared" si="394"/>
        <v>40</v>
      </c>
      <c r="K7365" s="1700">
        <f t="shared" si="395"/>
        <v>51.895386000000002</v>
      </c>
      <c r="L7365" s="1698"/>
      <c r="M7365" s="1698"/>
      <c r="N7365" s="1701">
        <f t="shared" si="396"/>
        <v>0</v>
      </c>
      <c r="O7365" s="2122"/>
      <c r="P7365" s="2122"/>
      <c r="Q7365" s="2122">
        <f t="shared" si="397"/>
        <v>0</v>
      </c>
      <c r="R7365" s="2428"/>
    </row>
    <row r="7366" spans="3:18" ht="14.25" customHeight="1">
      <c r="C7366" s="1696">
        <v>347</v>
      </c>
      <c r="D7366" s="1966" t="s">
        <v>2979</v>
      </c>
      <c r="E7366" s="1697">
        <v>10</v>
      </c>
      <c r="F7366" s="1698" t="s">
        <v>508</v>
      </c>
      <c r="G7366" s="1757">
        <v>16</v>
      </c>
      <c r="H7366" s="1698">
        <v>2023</v>
      </c>
      <c r="I7366" s="1700">
        <v>360.56320000000011</v>
      </c>
      <c r="J7366" s="1698">
        <f t="shared" si="394"/>
        <v>30</v>
      </c>
      <c r="K7366" s="1700">
        <f t="shared" si="395"/>
        <v>252.39424000000008</v>
      </c>
      <c r="L7366" s="1698"/>
      <c r="M7366" s="1698"/>
      <c r="N7366" s="1701">
        <f t="shared" si="396"/>
        <v>0</v>
      </c>
      <c r="O7366" s="2122"/>
      <c r="P7366" s="2122"/>
      <c r="Q7366" s="2122">
        <f t="shared" si="397"/>
        <v>0</v>
      </c>
      <c r="R7366" s="2428"/>
    </row>
    <row r="7367" spans="3:18" ht="14.25" customHeight="1">
      <c r="C7367" s="1696">
        <v>348</v>
      </c>
      <c r="D7367" s="1966" t="s">
        <v>6496</v>
      </c>
      <c r="E7367" s="1697">
        <v>10</v>
      </c>
      <c r="F7367" s="1698" t="s">
        <v>508</v>
      </c>
      <c r="G7367" s="1757">
        <v>1</v>
      </c>
      <c r="H7367" s="1698">
        <v>2023</v>
      </c>
      <c r="I7367" s="1700">
        <v>92.66</v>
      </c>
      <c r="J7367" s="1698">
        <f t="shared" si="394"/>
        <v>30</v>
      </c>
      <c r="K7367" s="1700">
        <f t="shared" si="395"/>
        <v>64.861999999999995</v>
      </c>
      <c r="L7367" s="1698"/>
      <c r="M7367" s="1698"/>
      <c r="N7367" s="1701">
        <f t="shared" si="396"/>
        <v>0</v>
      </c>
      <c r="O7367" s="2122"/>
      <c r="P7367" s="2122"/>
      <c r="Q7367" s="2122">
        <f t="shared" si="397"/>
        <v>0</v>
      </c>
      <c r="R7367" s="2428"/>
    </row>
    <row r="7368" spans="3:18" ht="14.25" customHeight="1">
      <c r="C7368" s="1696">
        <v>349</v>
      </c>
      <c r="D7368" s="1966" t="s">
        <v>6497</v>
      </c>
      <c r="E7368" s="1697">
        <v>10</v>
      </c>
      <c r="F7368" s="1698" t="s">
        <v>508</v>
      </c>
      <c r="G7368" s="1757">
        <v>5</v>
      </c>
      <c r="H7368" s="1698">
        <v>2023</v>
      </c>
      <c r="I7368" s="1700">
        <v>485.42500000000001</v>
      </c>
      <c r="J7368" s="1698">
        <f t="shared" si="394"/>
        <v>30</v>
      </c>
      <c r="K7368" s="1700">
        <f t="shared" si="395"/>
        <v>339.79750000000001</v>
      </c>
      <c r="L7368" s="1698"/>
      <c r="M7368" s="1698"/>
      <c r="N7368" s="1701">
        <f t="shared" si="396"/>
        <v>0</v>
      </c>
      <c r="O7368" s="2122"/>
      <c r="P7368" s="2122"/>
      <c r="Q7368" s="2122">
        <f t="shared" si="397"/>
        <v>0</v>
      </c>
      <c r="R7368" s="2428"/>
    </row>
    <row r="7369" spans="3:18" ht="14.25" customHeight="1">
      <c r="C7369" s="1696">
        <v>350</v>
      </c>
      <c r="D7369" s="1966" t="s">
        <v>2168</v>
      </c>
      <c r="E7369" s="1697">
        <v>10</v>
      </c>
      <c r="F7369" s="1698" t="s">
        <v>508</v>
      </c>
      <c r="G7369" s="1757">
        <v>1</v>
      </c>
      <c r="H7369" s="1698">
        <v>2023</v>
      </c>
      <c r="I7369" s="1700">
        <v>28.994</v>
      </c>
      <c r="J7369" s="1698">
        <f t="shared" si="394"/>
        <v>30</v>
      </c>
      <c r="K7369" s="1700">
        <f t="shared" si="395"/>
        <v>20.2958</v>
      </c>
      <c r="L7369" s="1698"/>
      <c r="M7369" s="1698"/>
      <c r="N7369" s="1701">
        <f t="shared" si="396"/>
        <v>0</v>
      </c>
      <c r="O7369" s="2122"/>
      <c r="P7369" s="2122"/>
      <c r="Q7369" s="2122">
        <f t="shared" si="397"/>
        <v>0</v>
      </c>
      <c r="R7369" s="2428"/>
    </row>
    <row r="7370" spans="3:18" ht="14.25" customHeight="1">
      <c r="C7370" s="1696">
        <v>351</v>
      </c>
      <c r="D7370" s="1966" t="s">
        <v>6498</v>
      </c>
      <c r="E7370" s="1697">
        <v>10</v>
      </c>
      <c r="F7370" s="1698" t="s">
        <v>508</v>
      </c>
      <c r="G7370" s="1757">
        <v>6</v>
      </c>
      <c r="H7370" s="1698">
        <v>2023</v>
      </c>
      <c r="I7370" s="1700">
        <v>418.76640000000003</v>
      </c>
      <c r="J7370" s="1698">
        <f t="shared" si="394"/>
        <v>30</v>
      </c>
      <c r="K7370" s="1700">
        <f t="shared" si="395"/>
        <v>293.13648000000001</v>
      </c>
      <c r="L7370" s="1698"/>
      <c r="M7370" s="1698"/>
      <c r="N7370" s="1701">
        <f t="shared" si="396"/>
        <v>0</v>
      </c>
      <c r="O7370" s="2122"/>
      <c r="P7370" s="2122"/>
      <c r="Q7370" s="2122">
        <f t="shared" si="397"/>
        <v>0</v>
      </c>
      <c r="R7370" s="2428"/>
    </row>
    <row r="7371" spans="3:18" ht="14.25" customHeight="1">
      <c r="C7371" s="1696">
        <v>352</v>
      </c>
      <c r="D7371" s="1966" t="s">
        <v>5117</v>
      </c>
      <c r="E7371" s="1697">
        <v>10</v>
      </c>
      <c r="F7371" s="1698" t="s">
        <v>508</v>
      </c>
      <c r="G7371" s="1757">
        <v>6</v>
      </c>
      <c r="H7371" s="1698">
        <v>2023</v>
      </c>
      <c r="I7371" s="1700">
        <v>139.19999999999999</v>
      </c>
      <c r="J7371" s="1698">
        <f t="shared" si="394"/>
        <v>30</v>
      </c>
      <c r="K7371" s="1700">
        <f t="shared" si="395"/>
        <v>97.44</v>
      </c>
      <c r="L7371" s="1698"/>
      <c r="M7371" s="1698"/>
      <c r="N7371" s="1701">
        <f t="shared" si="396"/>
        <v>0</v>
      </c>
      <c r="O7371" s="2122"/>
      <c r="P7371" s="2122"/>
      <c r="Q7371" s="2122">
        <f t="shared" si="397"/>
        <v>0</v>
      </c>
      <c r="R7371" s="2428"/>
    </row>
    <row r="7372" spans="3:18" ht="14.25" customHeight="1">
      <c r="C7372" s="1696">
        <v>353</v>
      </c>
      <c r="D7372" s="1966" t="s">
        <v>2185</v>
      </c>
      <c r="E7372" s="1697">
        <v>10</v>
      </c>
      <c r="F7372" s="1698" t="s">
        <v>508</v>
      </c>
      <c r="G7372" s="1757">
        <v>2</v>
      </c>
      <c r="H7372" s="1698">
        <v>2023</v>
      </c>
      <c r="I7372" s="1700">
        <v>55.343679999999999</v>
      </c>
      <c r="J7372" s="1698">
        <f t="shared" si="394"/>
        <v>30</v>
      </c>
      <c r="K7372" s="1700">
        <f t="shared" si="395"/>
        <v>38.740576000000004</v>
      </c>
      <c r="L7372" s="1698"/>
      <c r="M7372" s="1698"/>
      <c r="N7372" s="1701">
        <f t="shared" si="396"/>
        <v>0</v>
      </c>
      <c r="O7372" s="2122"/>
      <c r="P7372" s="2122"/>
      <c r="Q7372" s="2122">
        <f t="shared" si="397"/>
        <v>0</v>
      </c>
      <c r="R7372" s="2428"/>
    </row>
    <row r="7373" spans="3:18" ht="14.25" customHeight="1">
      <c r="C7373" s="1696">
        <v>354</v>
      </c>
      <c r="D7373" s="1966" t="s">
        <v>6499</v>
      </c>
      <c r="E7373" s="1697">
        <v>10</v>
      </c>
      <c r="F7373" s="1698" t="s">
        <v>508</v>
      </c>
      <c r="G7373" s="1757">
        <v>1</v>
      </c>
      <c r="H7373" s="1698">
        <v>2023</v>
      </c>
      <c r="I7373" s="1700">
        <v>66.086950000000002</v>
      </c>
      <c r="J7373" s="1698">
        <f t="shared" ref="J7373:J7421" si="398">IF(($J$14-H7373)*J$4380&gt;100,100,($J$14-H7373)*J$4380)</f>
        <v>30</v>
      </c>
      <c r="K7373" s="1700">
        <f t="shared" ref="K7373:K7422" si="399">IF(J7373=100,0,I7373-I7373*J7373%)</f>
        <v>46.260865000000003</v>
      </c>
      <c r="L7373" s="1698"/>
      <c r="M7373" s="1698"/>
      <c r="N7373" s="1701">
        <f t="shared" ref="N7373:N7422" si="400">+L7373*M7373</f>
        <v>0</v>
      </c>
      <c r="O7373" s="2122"/>
      <c r="P7373" s="2122"/>
      <c r="Q7373" s="2122">
        <f t="shared" ref="Q7373:Q7422" si="401">+O7373*P7373</f>
        <v>0</v>
      </c>
      <c r="R7373" s="2428"/>
    </row>
    <row r="7374" spans="3:18" ht="14.25" customHeight="1">
      <c r="C7374" s="1696">
        <v>355</v>
      </c>
      <c r="D7374" s="1966" t="s">
        <v>6500</v>
      </c>
      <c r="E7374" s="1697">
        <v>10</v>
      </c>
      <c r="F7374" s="1698" t="s">
        <v>508</v>
      </c>
      <c r="G7374" s="1757">
        <v>2</v>
      </c>
      <c r="H7374" s="1698">
        <v>2023</v>
      </c>
      <c r="I7374" s="1700">
        <v>96</v>
      </c>
      <c r="J7374" s="1698">
        <f t="shared" si="398"/>
        <v>30</v>
      </c>
      <c r="K7374" s="1700">
        <f t="shared" si="399"/>
        <v>67.2</v>
      </c>
      <c r="L7374" s="1698"/>
      <c r="M7374" s="1698"/>
      <c r="N7374" s="1701">
        <f t="shared" si="400"/>
        <v>0</v>
      </c>
      <c r="O7374" s="2122"/>
      <c r="P7374" s="2122"/>
      <c r="Q7374" s="2122">
        <f t="shared" si="401"/>
        <v>0</v>
      </c>
      <c r="R7374" s="2428"/>
    </row>
    <row r="7375" spans="3:18" ht="14.25" customHeight="1">
      <c r="C7375" s="1696">
        <v>356</v>
      </c>
      <c r="D7375" s="1966" t="s">
        <v>6501</v>
      </c>
      <c r="E7375" s="1697">
        <v>10</v>
      </c>
      <c r="F7375" s="1698" t="s">
        <v>508</v>
      </c>
      <c r="G7375" s="1757">
        <v>1</v>
      </c>
      <c r="H7375" s="1698">
        <v>2023</v>
      </c>
      <c r="I7375" s="1700">
        <v>28.571429999999999</v>
      </c>
      <c r="J7375" s="1698">
        <f t="shared" si="398"/>
        <v>30</v>
      </c>
      <c r="K7375" s="1700">
        <f t="shared" si="399"/>
        <v>20.000000999999997</v>
      </c>
      <c r="L7375" s="1698"/>
      <c r="M7375" s="1698"/>
      <c r="N7375" s="1701">
        <f t="shared" si="400"/>
        <v>0</v>
      </c>
      <c r="O7375" s="2122"/>
      <c r="P7375" s="2122"/>
      <c r="Q7375" s="2122">
        <f t="shared" si="401"/>
        <v>0</v>
      </c>
      <c r="R7375" s="2428"/>
    </row>
    <row r="7376" spans="3:18" ht="14.25" customHeight="1">
      <c r="C7376" s="1696">
        <v>357</v>
      </c>
      <c r="D7376" s="1966" t="s">
        <v>2981</v>
      </c>
      <c r="E7376" s="1697">
        <v>10</v>
      </c>
      <c r="F7376" s="1698" t="s">
        <v>508</v>
      </c>
      <c r="G7376" s="1757">
        <v>5</v>
      </c>
      <c r="H7376" s="1698">
        <v>2023</v>
      </c>
      <c r="I7376" s="1700">
        <v>90.8</v>
      </c>
      <c r="J7376" s="1698">
        <f t="shared" si="398"/>
        <v>30</v>
      </c>
      <c r="K7376" s="1700">
        <f t="shared" si="399"/>
        <v>63.56</v>
      </c>
      <c r="L7376" s="1698"/>
      <c r="M7376" s="1698"/>
      <c r="N7376" s="1701">
        <f t="shared" si="400"/>
        <v>0</v>
      </c>
      <c r="O7376" s="2122"/>
      <c r="P7376" s="2122"/>
      <c r="Q7376" s="2122">
        <f t="shared" si="401"/>
        <v>0</v>
      </c>
      <c r="R7376" s="2428"/>
    </row>
    <row r="7377" spans="3:18" ht="14.25" customHeight="1">
      <c r="C7377" s="1696">
        <v>358</v>
      </c>
      <c r="D7377" s="1966" t="s">
        <v>6502</v>
      </c>
      <c r="E7377" s="1697">
        <v>10</v>
      </c>
      <c r="F7377" s="1698" t="s">
        <v>508</v>
      </c>
      <c r="G7377" s="1757">
        <v>19</v>
      </c>
      <c r="H7377" s="1698">
        <v>2023</v>
      </c>
      <c r="I7377" s="1700">
        <v>436.97510999999997</v>
      </c>
      <c r="J7377" s="1698">
        <f t="shared" si="398"/>
        <v>30</v>
      </c>
      <c r="K7377" s="1700">
        <f t="shared" si="399"/>
        <v>305.88257699999997</v>
      </c>
      <c r="L7377" s="1698"/>
      <c r="M7377" s="1698"/>
      <c r="N7377" s="1701">
        <f t="shared" si="400"/>
        <v>0</v>
      </c>
      <c r="O7377" s="2122"/>
      <c r="P7377" s="2122"/>
      <c r="Q7377" s="2122">
        <f t="shared" si="401"/>
        <v>0</v>
      </c>
      <c r="R7377" s="2428"/>
    </row>
    <row r="7378" spans="3:18" ht="14.25" customHeight="1">
      <c r="C7378" s="1696">
        <v>359</v>
      </c>
      <c r="D7378" s="1966" t="s">
        <v>6503</v>
      </c>
      <c r="E7378" s="1697">
        <v>10</v>
      </c>
      <c r="F7378" s="1698" t="s">
        <v>508</v>
      </c>
      <c r="G7378" s="1757">
        <v>1</v>
      </c>
      <c r="H7378" s="1698">
        <v>2023</v>
      </c>
      <c r="I7378" s="1700">
        <v>429.84270000000004</v>
      </c>
      <c r="J7378" s="1698">
        <f t="shared" si="398"/>
        <v>30</v>
      </c>
      <c r="K7378" s="1700">
        <f t="shared" si="399"/>
        <v>300.88989000000004</v>
      </c>
      <c r="L7378" s="1698"/>
      <c r="M7378" s="1698"/>
      <c r="N7378" s="1701">
        <f t="shared" si="400"/>
        <v>0</v>
      </c>
      <c r="O7378" s="2122"/>
      <c r="P7378" s="2122"/>
      <c r="Q7378" s="2122">
        <f t="shared" si="401"/>
        <v>0</v>
      </c>
      <c r="R7378" s="2428"/>
    </row>
    <row r="7379" spans="3:18" ht="14.25" customHeight="1">
      <c r="C7379" s="1696">
        <v>360</v>
      </c>
      <c r="D7379" s="1966" t="s">
        <v>6503</v>
      </c>
      <c r="E7379" s="1697">
        <v>10</v>
      </c>
      <c r="F7379" s="1698" t="s">
        <v>508</v>
      </c>
      <c r="G7379" s="1757">
        <v>1</v>
      </c>
      <c r="H7379" s="1698">
        <v>2023</v>
      </c>
      <c r="I7379" s="1700">
        <v>321.2946</v>
      </c>
      <c r="J7379" s="1698">
        <f t="shared" si="398"/>
        <v>30</v>
      </c>
      <c r="K7379" s="1700">
        <f t="shared" si="399"/>
        <v>224.90622000000002</v>
      </c>
      <c r="L7379" s="1698"/>
      <c r="M7379" s="1698"/>
      <c r="N7379" s="1701">
        <f t="shared" si="400"/>
        <v>0</v>
      </c>
      <c r="O7379" s="2122"/>
      <c r="P7379" s="2122"/>
      <c r="Q7379" s="2122">
        <f t="shared" si="401"/>
        <v>0</v>
      </c>
      <c r="R7379" s="2428"/>
    </row>
    <row r="7380" spans="3:18" ht="14.25" customHeight="1">
      <c r="C7380" s="1696">
        <v>361</v>
      </c>
      <c r="D7380" s="1966" t="s">
        <v>6503</v>
      </c>
      <c r="E7380" s="1697">
        <v>10</v>
      </c>
      <c r="F7380" s="1698" t="s">
        <v>508</v>
      </c>
      <c r="G7380" s="1757">
        <v>1</v>
      </c>
      <c r="H7380" s="1698">
        <v>2023</v>
      </c>
      <c r="I7380" s="1700">
        <v>1413.95625</v>
      </c>
      <c r="J7380" s="1698">
        <f t="shared" si="398"/>
        <v>30</v>
      </c>
      <c r="K7380" s="1700">
        <f t="shared" si="399"/>
        <v>989.76937499999997</v>
      </c>
      <c r="L7380" s="1698"/>
      <c r="M7380" s="1698"/>
      <c r="N7380" s="1701">
        <f t="shared" si="400"/>
        <v>0</v>
      </c>
      <c r="O7380" s="2122"/>
      <c r="P7380" s="2122"/>
      <c r="Q7380" s="2122">
        <f t="shared" si="401"/>
        <v>0</v>
      </c>
      <c r="R7380" s="2428"/>
    </row>
    <row r="7381" spans="3:18" ht="14.25" customHeight="1">
      <c r="C7381" s="1696">
        <v>362</v>
      </c>
      <c r="D7381" s="1966" t="s">
        <v>6503</v>
      </c>
      <c r="E7381" s="1697">
        <v>10</v>
      </c>
      <c r="F7381" s="1698" t="s">
        <v>508</v>
      </c>
      <c r="G7381" s="1757">
        <v>1</v>
      </c>
      <c r="H7381" s="1698">
        <v>2023</v>
      </c>
      <c r="I7381" s="1700">
        <v>1026.3577499999999</v>
      </c>
      <c r="J7381" s="1698">
        <f t="shared" si="398"/>
        <v>30</v>
      </c>
      <c r="K7381" s="1700">
        <f t="shared" si="399"/>
        <v>718.450425</v>
      </c>
      <c r="L7381" s="1698"/>
      <c r="M7381" s="1698"/>
      <c r="N7381" s="1701">
        <f t="shared" si="400"/>
        <v>0</v>
      </c>
      <c r="O7381" s="2122"/>
      <c r="P7381" s="2122"/>
      <c r="Q7381" s="2122">
        <f t="shared" si="401"/>
        <v>0</v>
      </c>
      <c r="R7381" s="2428"/>
    </row>
    <row r="7382" spans="3:18" ht="14.25" customHeight="1">
      <c r="C7382" s="1696">
        <v>363</v>
      </c>
      <c r="D7382" s="1966" t="s">
        <v>6503</v>
      </c>
      <c r="E7382" s="1697">
        <v>10</v>
      </c>
      <c r="F7382" s="1698" t="s">
        <v>508</v>
      </c>
      <c r="G7382" s="1757">
        <v>1</v>
      </c>
      <c r="H7382" s="1698">
        <v>2023</v>
      </c>
      <c r="I7382" s="1700">
        <v>578.15099999999995</v>
      </c>
      <c r="J7382" s="1698">
        <f t="shared" si="398"/>
        <v>30</v>
      </c>
      <c r="K7382" s="1700">
        <f t="shared" si="399"/>
        <v>404.70569999999998</v>
      </c>
      <c r="L7382" s="1698"/>
      <c r="M7382" s="1698"/>
      <c r="N7382" s="1701">
        <f t="shared" si="400"/>
        <v>0</v>
      </c>
      <c r="O7382" s="2122"/>
      <c r="P7382" s="2122"/>
      <c r="Q7382" s="2122">
        <f t="shared" si="401"/>
        <v>0</v>
      </c>
      <c r="R7382" s="2428"/>
    </row>
    <row r="7383" spans="3:18" ht="14.25" customHeight="1">
      <c r="C7383" s="1696">
        <v>364</v>
      </c>
      <c r="D7383" s="1966" t="s">
        <v>6503</v>
      </c>
      <c r="E7383" s="1697">
        <v>10</v>
      </c>
      <c r="F7383" s="1698" t="s">
        <v>508</v>
      </c>
      <c r="G7383" s="1757">
        <v>1</v>
      </c>
      <c r="H7383" s="1698">
        <v>2023</v>
      </c>
      <c r="I7383" s="1700">
        <v>478.96695</v>
      </c>
      <c r="J7383" s="1698">
        <f t="shared" si="398"/>
        <v>30</v>
      </c>
      <c r="K7383" s="1700">
        <f t="shared" si="399"/>
        <v>335.27686500000004</v>
      </c>
      <c r="L7383" s="1698"/>
      <c r="M7383" s="1698"/>
      <c r="N7383" s="1701">
        <f t="shared" si="400"/>
        <v>0</v>
      </c>
      <c r="O7383" s="2122"/>
      <c r="P7383" s="2122"/>
      <c r="Q7383" s="2122">
        <f t="shared" si="401"/>
        <v>0</v>
      </c>
      <c r="R7383" s="2428"/>
    </row>
    <row r="7384" spans="3:18" ht="14.25" customHeight="1">
      <c r="C7384" s="1696">
        <v>365</v>
      </c>
      <c r="D7384" s="1966" t="s">
        <v>6503</v>
      </c>
      <c r="E7384" s="1697">
        <v>10</v>
      </c>
      <c r="F7384" s="1698" t="s">
        <v>508</v>
      </c>
      <c r="G7384" s="1757">
        <v>1</v>
      </c>
      <c r="H7384" s="1698">
        <v>2023</v>
      </c>
      <c r="I7384" s="1700">
        <v>556.92419999999993</v>
      </c>
      <c r="J7384" s="1698">
        <f t="shared" si="398"/>
        <v>30</v>
      </c>
      <c r="K7384" s="1700">
        <f t="shared" si="399"/>
        <v>389.84693999999996</v>
      </c>
      <c r="L7384" s="1698"/>
      <c r="M7384" s="1698"/>
      <c r="N7384" s="1701">
        <f t="shared" si="400"/>
        <v>0</v>
      </c>
      <c r="O7384" s="2122"/>
      <c r="P7384" s="2122"/>
      <c r="Q7384" s="2122">
        <f t="shared" si="401"/>
        <v>0</v>
      </c>
      <c r="R7384" s="2428"/>
    </row>
    <row r="7385" spans="3:18" ht="14.25" customHeight="1">
      <c r="C7385" s="1696">
        <v>366</v>
      </c>
      <c r="D7385" s="1966" t="s">
        <v>6429</v>
      </c>
      <c r="E7385" s="1697">
        <v>10</v>
      </c>
      <c r="F7385" s="1698" t="s">
        <v>508</v>
      </c>
      <c r="G7385" s="1757">
        <v>20</v>
      </c>
      <c r="H7385" s="1698">
        <v>2023</v>
      </c>
      <c r="I7385" s="1700">
        <v>459.97379999999998</v>
      </c>
      <c r="J7385" s="1698">
        <f t="shared" si="398"/>
        <v>30</v>
      </c>
      <c r="K7385" s="1700">
        <f t="shared" si="399"/>
        <v>321.98166000000003</v>
      </c>
      <c r="L7385" s="1698"/>
      <c r="M7385" s="1698"/>
      <c r="N7385" s="1701">
        <f t="shared" si="400"/>
        <v>0</v>
      </c>
      <c r="O7385" s="2122"/>
      <c r="P7385" s="2122"/>
      <c r="Q7385" s="2122">
        <f t="shared" si="401"/>
        <v>0</v>
      </c>
      <c r="R7385" s="2428"/>
    </row>
    <row r="7386" spans="3:18" ht="14.25" customHeight="1">
      <c r="C7386" s="1696">
        <v>367</v>
      </c>
      <c r="D7386" s="1966" t="s">
        <v>2185</v>
      </c>
      <c r="E7386" s="1697">
        <v>10</v>
      </c>
      <c r="F7386" s="1698" t="s">
        <v>508</v>
      </c>
      <c r="G7386" s="1757">
        <v>4</v>
      </c>
      <c r="H7386" s="1698">
        <v>2023</v>
      </c>
      <c r="I7386" s="1700">
        <v>110.68736</v>
      </c>
      <c r="J7386" s="1698">
        <f t="shared" si="398"/>
        <v>30</v>
      </c>
      <c r="K7386" s="1700">
        <f t="shared" si="399"/>
        <v>77.481152000000009</v>
      </c>
      <c r="L7386" s="1698"/>
      <c r="M7386" s="1698"/>
      <c r="N7386" s="1701">
        <f t="shared" si="400"/>
        <v>0</v>
      </c>
      <c r="O7386" s="2122"/>
      <c r="P7386" s="2122"/>
      <c r="Q7386" s="2122">
        <f t="shared" si="401"/>
        <v>0</v>
      </c>
      <c r="R7386" s="2428"/>
    </row>
    <row r="7387" spans="3:18" ht="14.25" customHeight="1">
      <c r="C7387" s="1696">
        <v>368</v>
      </c>
      <c r="D7387" s="1966" t="s">
        <v>6504</v>
      </c>
      <c r="E7387" s="1697">
        <v>10</v>
      </c>
      <c r="F7387" s="1698" t="s">
        <v>508</v>
      </c>
      <c r="G7387" s="1757">
        <v>24</v>
      </c>
      <c r="H7387" s="1698">
        <v>2023</v>
      </c>
      <c r="I7387" s="1700">
        <v>992.35199999999998</v>
      </c>
      <c r="J7387" s="1698">
        <f t="shared" si="398"/>
        <v>30</v>
      </c>
      <c r="K7387" s="1700">
        <f t="shared" si="399"/>
        <v>694.64639999999997</v>
      </c>
      <c r="L7387" s="1698"/>
      <c r="M7387" s="1698"/>
      <c r="N7387" s="1701">
        <f t="shared" si="400"/>
        <v>0</v>
      </c>
      <c r="O7387" s="2122"/>
      <c r="P7387" s="2122"/>
      <c r="Q7387" s="2122">
        <f t="shared" si="401"/>
        <v>0</v>
      </c>
      <c r="R7387" s="2428"/>
    </row>
    <row r="7388" spans="3:18" ht="14.25" customHeight="1">
      <c r="C7388" s="1696">
        <v>369</v>
      </c>
      <c r="D7388" s="1966" t="s">
        <v>6505</v>
      </c>
      <c r="E7388" s="1697">
        <v>10</v>
      </c>
      <c r="F7388" s="1698" t="s">
        <v>508</v>
      </c>
      <c r="G7388" s="1757">
        <v>3</v>
      </c>
      <c r="H7388" s="1698">
        <v>2023</v>
      </c>
      <c r="I7388" s="1700">
        <v>273.99299999999999</v>
      </c>
      <c r="J7388" s="1698">
        <f t="shared" si="398"/>
        <v>30</v>
      </c>
      <c r="K7388" s="1700">
        <f t="shared" si="399"/>
        <v>191.79509999999999</v>
      </c>
      <c r="L7388" s="1698"/>
      <c r="M7388" s="1698"/>
      <c r="N7388" s="1701">
        <f t="shared" si="400"/>
        <v>0</v>
      </c>
      <c r="O7388" s="2122"/>
      <c r="P7388" s="2122"/>
      <c r="Q7388" s="2122">
        <f t="shared" si="401"/>
        <v>0</v>
      </c>
      <c r="R7388" s="2428"/>
    </row>
    <row r="7389" spans="3:18" ht="14.25" customHeight="1">
      <c r="C7389" s="1696">
        <v>370</v>
      </c>
      <c r="D7389" s="1966" t="s">
        <v>6506</v>
      </c>
      <c r="E7389" s="1697">
        <v>10</v>
      </c>
      <c r="F7389" s="1698" t="s">
        <v>508</v>
      </c>
      <c r="G7389" s="1757">
        <v>4</v>
      </c>
      <c r="H7389" s="1698">
        <v>2023</v>
      </c>
      <c r="I7389" s="1700">
        <v>548.24800000000005</v>
      </c>
      <c r="J7389" s="1698">
        <f t="shared" si="398"/>
        <v>30</v>
      </c>
      <c r="K7389" s="1700">
        <f t="shared" si="399"/>
        <v>383.77360000000004</v>
      </c>
      <c r="L7389" s="1698"/>
      <c r="M7389" s="1698"/>
      <c r="N7389" s="1701">
        <f t="shared" si="400"/>
        <v>0</v>
      </c>
      <c r="O7389" s="2122"/>
      <c r="P7389" s="2122"/>
      <c r="Q7389" s="2122">
        <f t="shared" si="401"/>
        <v>0</v>
      </c>
      <c r="R7389" s="2428"/>
    </row>
    <row r="7390" spans="3:18" ht="14.25" customHeight="1">
      <c r="C7390" s="1696">
        <v>371</v>
      </c>
      <c r="D7390" s="1966" t="s">
        <v>6507</v>
      </c>
      <c r="E7390" s="1697">
        <v>10</v>
      </c>
      <c r="F7390" s="1698" t="s">
        <v>508</v>
      </c>
      <c r="G7390" s="1757">
        <v>1</v>
      </c>
      <c r="H7390" s="1698">
        <v>2023</v>
      </c>
      <c r="I7390" s="1700">
        <v>50.898000000000003</v>
      </c>
      <c r="J7390" s="1698">
        <f t="shared" si="398"/>
        <v>30</v>
      </c>
      <c r="K7390" s="1700">
        <f t="shared" si="399"/>
        <v>35.628600000000006</v>
      </c>
      <c r="L7390" s="1698"/>
      <c r="M7390" s="1698"/>
      <c r="N7390" s="1701">
        <f t="shared" si="400"/>
        <v>0</v>
      </c>
      <c r="O7390" s="2122"/>
      <c r="P7390" s="2122"/>
      <c r="Q7390" s="2122">
        <f t="shared" si="401"/>
        <v>0</v>
      </c>
      <c r="R7390" s="2428"/>
    </row>
    <row r="7391" spans="3:18" ht="14.25" customHeight="1">
      <c r="C7391" s="1696">
        <v>372</v>
      </c>
      <c r="D7391" s="1966" t="s">
        <v>6508</v>
      </c>
      <c r="E7391" s="1697">
        <v>10</v>
      </c>
      <c r="F7391" s="1698" t="s">
        <v>508</v>
      </c>
      <c r="G7391" s="1757">
        <v>3</v>
      </c>
      <c r="H7391" s="1698">
        <v>2023</v>
      </c>
      <c r="I7391" s="1700">
        <v>230.13</v>
      </c>
      <c r="J7391" s="1698">
        <f t="shared" si="398"/>
        <v>30</v>
      </c>
      <c r="K7391" s="1700">
        <f t="shared" si="399"/>
        <v>161.09100000000001</v>
      </c>
      <c r="L7391" s="1698"/>
      <c r="M7391" s="1698"/>
      <c r="N7391" s="1701">
        <f t="shared" si="400"/>
        <v>0</v>
      </c>
      <c r="O7391" s="2122"/>
      <c r="P7391" s="2122"/>
      <c r="Q7391" s="2122">
        <f t="shared" si="401"/>
        <v>0</v>
      </c>
      <c r="R7391" s="2428"/>
    </row>
    <row r="7392" spans="3:18" ht="14.25" customHeight="1">
      <c r="C7392" s="1696">
        <v>373</v>
      </c>
      <c r="D7392" s="1966" t="s">
        <v>6498</v>
      </c>
      <c r="E7392" s="1697">
        <v>10</v>
      </c>
      <c r="F7392" s="1698" t="s">
        <v>508</v>
      </c>
      <c r="G7392" s="1757">
        <v>1</v>
      </c>
      <c r="H7392" s="1698">
        <v>2023</v>
      </c>
      <c r="I7392" s="1700">
        <v>69.794399999999996</v>
      </c>
      <c r="J7392" s="1698">
        <f t="shared" si="398"/>
        <v>30</v>
      </c>
      <c r="K7392" s="1700">
        <f t="shared" si="399"/>
        <v>48.856079999999999</v>
      </c>
      <c r="L7392" s="1698"/>
      <c r="M7392" s="1698"/>
      <c r="N7392" s="1701">
        <f t="shared" si="400"/>
        <v>0</v>
      </c>
      <c r="O7392" s="2122"/>
      <c r="P7392" s="2122"/>
      <c r="Q7392" s="2122">
        <f t="shared" si="401"/>
        <v>0</v>
      </c>
      <c r="R7392" s="2428"/>
    </row>
    <row r="7393" spans="3:18" ht="14.25" customHeight="1">
      <c r="C7393" s="1696">
        <v>374</v>
      </c>
      <c r="D7393" s="1966" t="s">
        <v>2979</v>
      </c>
      <c r="E7393" s="1697">
        <v>10</v>
      </c>
      <c r="F7393" s="1698" t="s">
        <v>508</v>
      </c>
      <c r="G7393" s="1757">
        <v>7</v>
      </c>
      <c r="H7393" s="1698">
        <v>2023</v>
      </c>
      <c r="I7393" s="1700">
        <v>157.74640000000002</v>
      </c>
      <c r="J7393" s="1698">
        <f t="shared" si="398"/>
        <v>30</v>
      </c>
      <c r="K7393" s="1700">
        <f t="shared" si="399"/>
        <v>110.42248000000001</v>
      </c>
      <c r="L7393" s="1698"/>
      <c r="M7393" s="1698"/>
      <c r="N7393" s="1701">
        <f t="shared" si="400"/>
        <v>0</v>
      </c>
      <c r="O7393" s="2122"/>
      <c r="P7393" s="2122"/>
      <c r="Q7393" s="2122">
        <f t="shared" si="401"/>
        <v>0</v>
      </c>
      <c r="R7393" s="2428"/>
    </row>
    <row r="7394" spans="3:18" ht="14.25" customHeight="1">
      <c r="C7394" s="1696">
        <v>375</v>
      </c>
      <c r="D7394" s="1966" t="s">
        <v>2185</v>
      </c>
      <c r="E7394" s="1697">
        <v>10</v>
      </c>
      <c r="F7394" s="1698" t="s">
        <v>508</v>
      </c>
      <c r="G7394" s="1757">
        <v>5</v>
      </c>
      <c r="H7394" s="1698">
        <v>2023</v>
      </c>
      <c r="I7394" s="1700">
        <v>180</v>
      </c>
      <c r="J7394" s="1698">
        <f t="shared" si="398"/>
        <v>30</v>
      </c>
      <c r="K7394" s="1700">
        <f t="shared" si="399"/>
        <v>126</v>
      </c>
      <c r="L7394" s="1698"/>
      <c r="M7394" s="1698"/>
      <c r="N7394" s="1701">
        <f t="shared" si="400"/>
        <v>0</v>
      </c>
      <c r="O7394" s="2122"/>
      <c r="P7394" s="2122"/>
      <c r="Q7394" s="2122">
        <f t="shared" si="401"/>
        <v>0</v>
      </c>
      <c r="R7394" s="2428"/>
    </row>
    <row r="7395" spans="3:18" ht="14.25" customHeight="1">
      <c r="C7395" s="1696">
        <v>376</v>
      </c>
      <c r="D7395" s="1966" t="s">
        <v>6509</v>
      </c>
      <c r="E7395" s="1697">
        <v>10</v>
      </c>
      <c r="F7395" s="1698" t="s">
        <v>508</v>
      </c>
      <c r="G7395" s="1757">
        <v>3</v>
      </c>
      <c r="H7395" s="1698">
        <v>2023</v>
      </c>
      <c r="I7395" s="1700">
        <v>94.05</v>
      </c>
      <c r="J7395" s="1698">
        <f t="shared" si="398"/>
        <v>30</v>
      </c>
      <c r="K7395" s="1700">
        <f t="shared" si="399"/>
        <v>65.834999999999994</v>
      </c>
      <c r="L7395" s="1698"/>
      <c r="M7395" s="1698"/>
      <c r="N7395" s="1701">
        <f t="shared" si="400"/>
        <v>0</v>
      </c>
      <c r="O7395" s="2122"/>
      <c r="P7395" s="2122"/>
      <c r="Q7395" s="2122">
        <f t="shared" si="401"/>
        <v>0</v>
      </c>
      <c r="R7395" s="2428"/>
    </row>
    <row r="7396" spans="3:18" ht="14.25" customHeight="1">
      <c r="C7396" s="1696">
        <v>377</v>
      </c>
      <c r="D7396" s="1966" t="s">
        <v>6498</v>
      </c>
      <c r="E7396" s="1697">
        <v>10</v>
      </c>
      <c r="F7396" s="1698" t="s">
        <v>508</v>
      </c>
      <c r="G7396" s="1757">
        <v>2</v>
      </c>
      <c r="H7396" s="1698">
        <v>2023</v>
      </c>
      <c r="I7396" s="1700">
        <v>139.58879999999999</v>
      </c>
      <c r="J7396" s="1698">
        <f t="shared" si="398"/>
        <v>30</v>
      </c>
      <c r="K7396" s="1700">
        <f t="shared" si="399"/>
        <v>97.712159999999997</v>
      </c>
      <c r="L7396" s="1698"/>
      <c r="M7396" s="1698"/>
      <c r="N7396" s="1701">
        <f t="shared" si="400"/>
        <v>0</v>
      </c>
      <c r="O7396" s="2122"/>
      <c r="P7396" s="2122"/>
      <c r="Q7396" s="2122">
        <f t="shared" si="401"/>
        <v>0</v>
      </c>
      <c r="R7396" s="2428"/>
    </row>
    <row r="7397" spans="3:18" ht="14.25" customHeight="1">
      <c r="C7397" s="1696">
        <v>378</v>
      </c>
      <c r="D7397" s="1966" t="s">
        <v>6501</v>
      </c>
      <c r="E7397" s="1697">
        <v>10</v>
      </c>
      <c r="F7397" s="1698" t="s">
        <v>508</v>
      </c>
      <c r="G7397" s="1757">
        <v>10</v>
      </c>
      <c r="H7397" s="1698">
        <v>2023</v>
      </c>
      <c r="I7397" s="1700">
        <v>181.6</v>
      </c>
      <c r="J7397" s="1698">
        <f t="shared" si="398"/>
        <v>30</v>
      </c>
      <c r="K7397" s="1700">
        <f t="shared" si="399"/>
        <v>127.12</v>
      </c>
      <c r="L7397" s="1698"/>
      <c r="M7397" s="1698"/>
      <c r="N7397" s="1701">
        <f t="shared" si="400"/>
        <v>0</v>
      </c>
      <c r="O7397" s="2122"/>
      <c r="P7397" s="2122"/>
      <c r="Q7397" s="2122">
        <f t="shared" si="401"/>
        <v>0</v>
      </c>
      <c r="R7397" s="2428"/>
    </row>
    <row r="7398" spans="3:18" ht="14.25" customHeight="1">
      <c r="C7398" s="1696">
        <v>379</v>
      </c>
      <c r="D7398" s="1966" t="s">
        <v>5117</v>
      </c>
      <c r="E7398" s="1697">
        <v>10</v>
      </c>
      <c r="F7398" s="1698" t="s">
        <v>508</v>
      </c>
      <c r="G7398" s="1757">
        <v>4</v>
      </c>
      <c r="H7398" s="1698">
        <v>2023</v>
      </c>
      <c r="I7398" s="1700">
        <v>92.8</v>
      </c>
      <c r="J7398" s="1698">
        <f t="shared" si="398"/>
        <v>30</v>
      </c>
      <c r="K7398" s="1700">
        <f t="shared" si="399"/>
        <v>64.959999999999994</v>
      </c>
      <c r="L7398" s="1698"/>
      <c r="M7398" s="1698"/>
      <c r="N7398" s="1701">
        <f t="shared" si="400"/>
        <v>0</v>
      </c>
      <c r="O7398" s="2122"/>
      <c r="P7398" s="2122"/>
      <c r="Q7398" s="2122">
        <f t="shared" si="401"/>
        <v>0</v>
      </c>
      <c r="R7398" s="2428"/>
    </row>
    <row r="7399" spans="3:18" ht="14.25" customHeight="1">
      <c r="C7399" s="1696">
        <v>380</v>
      </c>
      <c r="D7399" s="1966" t="s">
        <v>6500</v>
      </c>
      <c r="E7399" s="1697">
        <v>10</v>
      </c>
      <c r="F7399" s="1698" t="s">
        <v>508</v>
      </c>
      <c r="G7399" s="1757">
        <v>1</v>
      </c>
      <c r="H7399" s="1698">
        <v>2023</v>
      </c>
      <c r="I7399" s="1700">
        <v>66.086950000000002</v>
      </c>
      <c r="J7399" s="1698">
        <f t="shared" si="398"/>
        <v>30</v>
      </c>
      <c r="K7399" s="1700">
        <f t="shared" si="399"/>
        <v>46.260865000000003</v>
      </c>
      <c r="L7399" s="1698"/>
      <c r="M7399" s="1698"/>
      <c r="N7399" s="1701">
        <f t="shared" si="400"/>
        <v>0</v>
      </c>
      <c r="O7399" s="2122"/>
      <c r="P7399" s="2122"/>
      <c r="Q7399" s="2122">
        <f t="shared" si="401"/>
        <v>0</v>
      </c>
      <c r="R7399" s="2428"/>
    </row>
    <row r="7400" spans="3:18" ht="14.25" customHeight="1">
      <c r="C7400" s="1696">
        <v>381</v>
      </c>
      <c r="D7400" s="1966" t="s">
        <v>2185</v>
      </c>
      <c r="E7400" s="1697">
        <v>10</v>
      </c>
      <c r="F7400" s="1698" t="s">
        <v>508</v>
      </c>
      <c r="G7400" s="1757">
        <v>10</v>
      </c>
      <c r="H7400" s="1698">
        <v>2023</v>
      </c>
      <c r="I7400" s="1700">
        <v>276.71840000000003</v>
      </c>
      <c r="J7400" s="1698">
        <f t="shared" si="398"/>
        <v>30</v>
      </c>
      <c r="K7400" s="1700">
        <f t="shared" si="399"/>
        <v>193.70288000000002</v>
      </c>
      <c r="L7400" s="1698"/>
      <c r="M7400" s="1698"/>
      <c r="N7400" s="1701">
        <f t="shared" si="400"/>
        <v>0</v>
      </c>
      <c r="O7400" s="2122"/>
      <c r="P7400" s="2122"/>
      <c r="Q7400" s="2122">
        <f t="shared" si="401"/>
        <v>0</v>
      </c>
      <c r="R7400" s="2428"/>
    </row>
    <row r="7401" spans="3:18" ht="14.25" customHeight="1">
      <c r="C7401" s="1696">
        <v>382</v>
      </c>
      <c r="D7401" s="1966" t="s">
        <v>2979</v>
      </c>
      <c r="E7401" s="1697">
        <v>10</v>
      </c>
      <c r="F7401" s="1698" t="s">
        <v>508</v>
      </c>
      <c r="G7401" s="1757">
        <v>7</v>
      </c>
      <c r="H7401" s="1698">
        <v>2023</v>
      </c>
      <c r="I7401" s="1700">
        <v>157.74640000000002</v>
      </c>
      <c r="J7401" s="1698">
        <f t="shared" si="398"/>
        <v>30</v>
      </c>
      <c r="K7401" s="1700">
        <f t="shared" si="399"/>
        <v>110.42248000000001</v>
      </c>
      <c r="L7401" s="1698"/>
      <c r="M7401" s="1698"/>
      <c r="N7401" s="1701">
        <f t="shared" si="400"/>
        <v>0</v>
      </c>
      <c r="O7401" s="2122"/>
      <c r="P7401" s="2122"/>
      <c r="Q7401" s="2122">
        <f t="shared" si="401"/>
        <v>0</v>
      </c>
      <c r="R7401" s="2428"/>
    </row>
    <row r="7402" spans="3:18" ht="14.25" customHeight="1">
      <c r="C7402" s="1696">
        <v>383</v>
      </c>
      <c r="D7402" s="1966" t="s">
        <v>5117</v>
      </c>
      <c r="E7402" s="1697">
        <v>10</v>
      </c>
      <c r="F7402" s="1698" t="s">
        <v>508</v>
      </c>
      <c r="G7402" s="1757">
        <v>4</v>
      </c>
      <c r="H7402" s="1698">
        <v>2023</v>
      </c>
      <c r="I7402" s="1700">
        <v>92.8</v>
      </c>
      <c r="J7402" s="1698">
        <f t="shared" si="398"/>
        <v>30</v>
      </c>
      <c r="K7402" s="1700">
        <f t="shared" si="399"/>
        <v>64.959999999999994</v>
      </c>
      <c r="L7402" s="1698"/>
      <c r="M7402" s="1698"/>
      <c r="N7402" s="1701">
        <f t="shared" si="400"/>
        <v>0</v>
      </c>
      <c r="O7402" s="2122"/>
      <c r="P7402" s="2122"/>
      <c r="Q7402" s="2122">
        <f t="shared" si="401"/>
        <v>0</v>
      </c>
      <c r="R7402" s="2428"/>
    </row>
    <row r="7403" spans="3:18" ht="14.25" customHeight="1">
      <c r="C7403" s="1696">
        <v>384</v>
      </c>
      <c r="D7403" s="1966" t="s">
        <v>2185</v>
      </c>
      <c r="E7403" s="1697">
        <v>10</v>
      </c>
      <c r="F7403" s="1698" t="s">
        <v>508</v>
      </c>
      <c r="G7403" s="1757">
        <v>8</v>
      </c>
      <c r="H7403" s="1698">
        <v>2023</v>
      </c>
      <c r="I7403" s="1700">
        <v>221.37472</v>
      </c>
      <c r="J7403" s="1698">
        <f t="shared" si="398"/>
        <v>30</v>
      </c>
      <c r="K7403" s="1700">
        <f t="shared" si="399"/>
        <v>154.96230400000002</v>
      </c>
      <c r="L7403" s="1698"/>
      <c r="M7403" s="1698"/>
      <c r="N7403" s="1701">
        <f t="shared" si="400"/>
        <v>0</v>
      </c>
      <c r="O7403" s="2122"/>
      <c r="P7403" s="2122"/>
      <c r="Q7403" s="2122">
        <f t="shared" si="401"/>
        <v>0</v>
      </c>
      <c r="R7403" s="2428"/>
    </row>
    <row r="7404" spans="3:18" ht="14.25" customHeight="1">
      <c r="C7404" s="1696">
        <v>385</v>
      </c>
      <c r="D7404" s="1966" t="s">
        <v>3686</v>
      </c>
      <c r="E7404" s="1697">
        <v>10</v>
      </c>
      <c r="F7404" s="1698" t="s">
        <v>508</v>
      </c>
      <c r="G7404" s="1757">
        <v>15</v>
      </c>
      <c r="H7404" s="1698">
        <v>2024</v>
      </c>
      <c r="I7404" s="1700">
        <v>1588.05</v>
      </c>
      <c r="J7404" s="1698">
        <f t="shared" si="398"/>
        <v>20</v>
      </c>
      <c r="K7404" s="1700">
        <f t="shared" si="399"/>
        <v>1270.44</v>
      </c>
      <c r="L7404" s="1698"/>
      <c r="M7404" s="1698"/>
      <c r="N7404" s="1701">
        <f t="shared" si="400"/>
        <v>0</v>
      </c>
      <c r="O7404" s="2122"/>
      <c r="P7404" s="2122"/>
      <c r="Q7404" s="2122">
        <f t="shared" si="401"/>
        <v>0</v>
      </c>
      <c r="R7404" s="2428"/>
    </row>
    <row r="7405" spans="3:18" ht="14.25" customHeight="1">
      <c r="C7405" s="1696">
        <v>386</v>
      </c>
      <c r="D7405" s="1966" t="s">
        <v>2968</v>
      </c>
      <c r="E7405" s="1697">
        <v>10</v>
      </c>
      <c r="F7405" s="1698" t="s">
        <v>508</v>
      </c>
      <c r="G7405" s="1757">
        <v>2</v>
      </c>
      <c r="H7405" s="1698">
        <v>2024</v>
      </c>
      <c r="I7405" s="1700">
        <v>106.8</v>
      </c>
      <c r="J7405" s="1698">
        <f t="shared" si="398"/>
        <v>20</v>
      </c>
      <c r="K7405" s="1700">
        <f t="shared" si="399"/>
        <v>85.44</v>
      </c>
      <c r="L7405" s="1698"/>
      <c r="M7405" s="1698"/>
      <c r="N7405" s="1701">
        <f t="shared" si="400"/>
        <v>0</v>
      </c>
      <c r="O7405" s="2122"/>
      <c r="P7405" s="2122"/>
      <c r="Q7405" s="2122">
        <f t="shared" si="401"/>
        <v>0</v>
      </c>
      <c r="R7405" s="2428"/>
    </row>
    <row r="7406" spans="3:18" ht="14.25" customHeight="1">
      <c r="C7406" s="1696">
        <v>387</v>
      </c>
      <c r="D7406" s="1966" t="s">
        <v>7769</v>
      </c>
      <c r="E7406" s="1697">
        <v>10</v>
      </c>
      <c r="F7406" s="1698" t="s">
        <v>508</v>
      </c>
      <c r="G7406" s="1757">
        <v>9</v>
      </c>
      <c r="H7406" s="1698">
        <v>2024</v>
      </c>
      <c r="I7406" s="1700">
        <v>226.11950999999996</v>
      </c>
      <c r="J7406" s="1698">
        <f t="shared" si="398"/>
        <v>20</v>
      </c>
      <c r="K7406" s="1700">
        <f t="shared" si="399"/>
        <v>180.89560799999998</v>
      </c>
      <c r="L7406" s="1698"/>
      <c r="M7406" s="1698"/>
      <c r="N7406" s="1701">
        <f t="shared" si="400"/>
        <v>0</v>
      </c>
      <c r="O7406" s="2122"/>
      <c r="P7406" s="2122"/>
      <c r="Q7406" s="2122">
        <f t="shared" si="401"/>
        <v>0</v>
      </c>
      <c r="R7406" s="2428"/>
    </row>
    <row r="7407" spans="3:18" ht="14.25" customHeight="1">
      <c r="C7407" s="1696">
        <v>388</v>
      </c>
      <c r="D7407" s="1966" t="s">
        <v>7769</v>
      </c>
      <c r="E7407" s="1697">
        <v>10</v>
      </c>
      <c r="F7407" s="1698" t="s">
        <v>508</v>
      </c>
      <c r="G7407" s="1757">
        <v>28</v>
      </c>
      <c r="H7407" s="1698">
        <v>2024</v>
      </c>
      <c r="I7407" s="1700">
        <v>740.32</v>
      </c>
      <c r="J7407" s="1698">
        <f t="shared" si="398"/>
        <v>20</v>
      </c>
      <c r="K7407" s="1700">
        <f t="shared" si="399"/>
        <v>592.25600000000009</v>
      </c>
      <c r="L7407" s="1698"/>
      <c r="M7407" s="1698"/>
      <c r="N7407" s="1701">
        <f t="shared" si="400"/>
        <v>0</v>
      </c>
      <c r="O7407" s="2122"/>
      <c r="P7407" s="2122"/>
      <c r="Q7407" s="2122">
        <f t="shared" si="401"/>
        <v>0</v>
      </c>
      <c r="R7407" s="2428"/>
    </row>
    <row r="7408" spans="3:18" ht="14.25" customHeight="1">
      <c r="C7408" s="1696">
        <v>389</v>
      </c>
      <c r="D7408" s="1966" t="s">
        <v>7770</v>
      </c>
      <c r="E7408" s="1697">
        <v>10</v>
      </c>
      <c r="F7408" s="1698" t="s">
        <v>508</v>
      </c>
      <c r="G7408" s="1757">
        <v>61</v>
      </c>
      <c r="H7408" s="1698">
        <v>2024</v>
      </c>
      <c r="I7408" s="1700">
        <v>1372.1077699999998</v>
      </c>
      <c r="J7408" s="1698">
        <f t="shared" si="398"/>
        <v>20</v>
      </c>
      <c r="K7408" s="1700">
        <f t="shared" si="399"/>
        <v>1097.6862159999998</v>
      </c>
      <c r="L7408" s="1698"/>
      <c r="M7408" s="1698"/>
      <c r="N7408" s="1701">
        <f t="shared" si="400"/>
        <v>0</v>
      </c>
      <c r="O7408" s="2122"/>
      <c r="P7408" s="2122"/>
      <c r="Q7408" s="2122">
        <f t="shared" si="401"/>
        <v>0</v>
      </c>
      <c r="R7408" s="2428"/>
    </row>
    <row r="7409" spans="1:18" ht="14.25" customHeight="1">
      <c r="C7409" s="1696">
        <v>390</v>
      </c>
      <c r="D7409" s="1966" t="s">
        <v>2603</v>
      </c>
      <c r="E7409" s="1697">
        <v>10</v>
      </c>
      <c r="F7409" s="1698" t="s">
        <v>508</v>
      </c>
      <c r="G7409" s="1757">
        <v>2</v>
      </c>
      <c r="H7409" s="1698">
        <v>2024</v>
      </c>
      <c r="I7409" s="1700">
        <v>62.7</v>
      </c>
      <c r="J7409" s="1698">
        <f t="shared" si="398"/>
        <v>20</v>
      </c>
      <c r="K7409" s="1700">
        <f t="shared" si="399"/>
        <v>50.160000000000004</v>
      </c>
      <c r="L7409" s="1698"/>
      <c r="M7409" s="1698"/>
      <c r="N7409" s="1701">
        <f t="shared" si="400"/>
        <v>0</v>
      </c>
      <c r="O7409" s="2122"/>
      <c r="P7409" s="2122"/>
      <c r="Q7409" s="2122">
        <f t="shared" si="401"/>
        <v>0</v>
      </c>
      <c r="R7409" s="2428"/>
    </row>
    <row r="7410" spans="1:18" ht="14.25" customHeight="1">
      <c r="C7410" s="1696">
        <v>391</v>
      </c>
      <c r="D7410" s="1966" t="s">
        <v>5124</v>
      </c>
      <c r="E7410" s="1697">
        <v>10</v>
      </c>
      <c r="F7410" s="1698" t="s">
        <v>508</v>
      </c>
      <c r="G7410" s="1757">
        <v>88</v>
      </c>
      <c r="H7410" s="1698">
        <v>2024</v>
      </c>
      <c r="I7410" s="1700">
        <v>1040.6510399999984</v>
      </c>
      <c r="J7410" s="1698">
        <f t="shared" si="398"/>
        <v>20</v>
      </c>
      <c r="K7410" s="1700">
        <f t="shared" si="399"/>
        <v>832.52083199999868</v>
      </c>
      <c r="L7410" s="1698"/>
      <c r="M7410" s="1698"/>
      <c r="N7410" s="1701">
        <f t="shared" si="400"/>
        <v>0</v>
      </c>
      <c r="O7410" s="2122"/>
      <c r="P7410" s="2122"/>
      <c r="Q7410" s="2122">
        <f t="shared" si="401"/>
        <v>0</v>
      </c>
      <c r="R7410" s="2428"/>
    </row>
    <row r="7411" spans="1:18" ht="14.25" customHeight="1">
      <c r="C7411" s="1696">
        <v>392</v>
      </c>
      <c r="D7411" s="1966" t="s">
        <v>6501</v>
      </c>
      <c r="E7411" s="1697">
        <v>10</v>
      </c>
      <c r="F7411" s="1698" t="s">
        <v>508</v>
      </c>
      <c r="G7411" s="1757">
        <v>2</v>
      </c>
      <c r="H7411" s="1698">
        <v>2024</v>
      </c>
      <c r="I7411" s="1700">
        <v>36.32</v>
      </c>
      <c r="J7411" s="1698">
        <f t="shared" si="398"/>
        <v>20</v>
      </c>
      <c r="K7411" s="1700">
        <f t="shared" si="399"/>
        <v>29.056000000000001</v>
      </c>
      <c r="L7411" s="1698"/>
      <c r="M7411" s="1698"/>
      <c r="N7411" s="1701">
        <f t="shared" si="400"/>
        <v>0</v>
      </c>
      <c r="O7411" s="2122"/>
      <c r="P7411" s="2122"/>
      <c r="Q7411" s="2122">
        <f t="shared" si="401"/>
        <v>0</v>
      </c>
      <c r="R7411" s="2428"/>
    </row>
    <row r="7412" spans="1:18" ht="14.25" customHeight="1">
      <c r="C7412" s="1696">
        <v>393</v>
      </c>
      <c r="D7412" s="1966" t="s">
        <v>7771</v>
      </c>
      <c r="E7412" s="1697">
        <v>10</v>
      </c>
      <c r="F7412" s="1698" t="s">
        <v>508</v>
      </c>
      <c r="G7412" s="1757">
        <v>2</v>
      </c>
      <c r="H7412" s="1698">
        <v>2024</v>
      </c>
      <c r="I7412" s="1700">
        <v>118.72498</v>
      </c>
      <c r="J7412" s="1698">
        <f t="shared" si="398"/>
        <v>20</v>
      </c>
      <c r="K7412" s="1700">
        <f t="shared" si="399"/>
        <v>94.979984000000002</v>
      </c>
      <c r="L7412" s="1698"/>
      <c r="M7412" s="1698"/>
      <c r="N7412" s="1701">
        <f t="shared" si="400"/>
        <v>0</v>
      </c>
      <c r="O7412" s="2122"/>
      <c r="P7412" s="2122"/>
      <c r="Q7412" s="2122">
        <f t="shared" si="401"/>
        <v>0</v>
      </c>
      <c r="R7412" s="2428"/>
    </row>
    <row r="7413" spans="1:18" ht="14.25" customHeight="1">
      <c r="C7413" s="1696">
        <v>394</v>
      </c>
      <c r="D7413" s="1966" t="s">
        <v>5148</v>
      </c>
      <c r="E7413" s="1697">
        <v>10</v>
      </c>
      <c r="F7413" s="1698" t="s">
        <v>508</v>
      </c>
      <c r="G7413" s="1757">
        <v>5</v>
      </c>
      <c r="H7413" s="1698">
        <v>2024</v>
      </c>
      <c r="I7413" s="1700">
        <v>116</v>
      </c>
      <c r="J7413" s="1698">
        <f t="shared" si="398"/>
        <v>20</v>
      </c>
      <c r="K7413" s="1700">
        <f t="shared" si="399"/>
        <v>92.8</v>
      </c>
      <c r="L7413" s="1698"/>
      <c r="M7413" s="1698"/>
      <c r="N7413" s="1701">
        <f t="shared" si="400"/>
        <v>0</v>
      </c>
      <c r="O7413" s="2122"/>
      <c r="P7413" s="2122"/>
      <c r="Q7413" s="2122">
        <f t="shared" si="401"/>
        <v>0</v>
      </c>
      <c r="R7413" s="2428"/>
    </row>
    <row r="7414" spans="1:18" ht="14.25" customHeight="1">
      <c r="C7414" s="1696">
        <v>395</v>
      </c>
      <c r="D7414" s="1966" t="s">
        <v>6509</v>
      </c>
      <c r="E7414" s="1697">
        <v>10</v>
      </c>
      <c r="F7414" s="1698" t="s">
        <v>508</v>
      </c>
      <c r="G7414" s="1757">
        <v>3</v>
      </c>
      <c r="H7414" s="1698">
        <v>2024</v>
      </c>
      <c r="I7414" s="1700">
        <v>94.05</v>
      </c>
      <c r="J7414" s="1698">
        <f t="shared" si="398"/>
        <v>20</v>
      </c>
      <c r="K7414" s="1700">
        <f t="shared" si="399"/>
        <v>75.239999999999995</v>
      </c>
      <c r="L7414" s="1698"/>
      <c r="M7414" s="1698"/>
      <c r="N7414" s="1701">
        <f t="shared" si="400"/>
        <v>0</v>
      </c>
      <c r="O7414" s="2122"/>
      <c r="P7414" s="2122"/>
      <c r="Q7414" s="2122">
        <f t="shared" si="401"/>
        <v>0</v>
      </c>
      <c r="R7414" s="2428"/>
    </row>
    <row r="7415" spans="1:18" ht="14.25" customHeight="1">
      <c r="C7415" s="1696">
        <v>396</v>
      </c>
      <c r="D7415" s="1966" t="s">
        <v>5124</v>
      </c>
      <c r="E7415" s="1697">
        <v>10</v>
      </c>
      <c r="F7415" s="1698" t="s">
        <v>508</v>
      </c>
      <c r="G7415" s="1757">
        <v>6</v>
      </c>
      <c r="H7415" s="1698">
        <v>2024</v>
      </c>
      <c r="I7415" s="1700">
        <v>70.953479999999999</v>
      </c>
      <c r="J7415" s="1698">
        <f t="shared" si="398"/>
        <v>20</v>
      </c>
      <c r="K7415" s="1700">
        <f t="shared" si="399"/>
        <v>56.762783999999996</v>
      </c>
      <c r="L7415" s="1698"/>
      <c r="M7415" s="1698"/>
      <c r="N7415" s="1701">
        <f t="shared" si="400"/>
        <v>0</v>
      </c>
      <c r="O7415" s="2122"/>
      <c r="P7415" s="2122"/>
      <c r="Q7415" s="2122">
        <f t="shared" si="401"/>
        <v>0</v>
      </c>
      <c r="R7415" s="2428"/>
    </row>
    <row r="7416" spans="1:18" ht="14.25" customHeight="1">
      <c r="C7416" s="1696">
        <v>397</v>
      </c>
      <c r="D7416" s="1966" t="s">
        <v>2229</v>
      </c>
      <c r="E7416" s="1697">
        <v>10</v>
      </c>
      <c r="F7416" s="1698" t="s">
        <v>508</v>
      </c>
      <c r="G7416" s="1757">
        <v>1</v>
      </c>
      <c r="H7416" s="1698">
        <v>2024</v>
      </c>
      <c r="I7416" s="1700">
        <v>106</v>
      </c>
      <c r="J7416" s="1698">
        <f t="shared" si="398"/>
        <v>20</v>
      </c>
      <c r="K7416" s="1700">
        <f t="shared" si="399"/>
        <v>84.8</v>
      </c>
      <c r="L7416" s="1698"/>
      <c r="M7416" s="1698"/>
      <c r="N7416" s="1701">
        <f t="shared" si="400"/>
        <v>0</v>
      </c>
      <c r="O7416" s="2122"/>
      <c r="P7416" s="2122"/>
      <c r="Q7416" s="2122">
        <f t="shared" si="401"/>
        <v>0</v>
      </c>
      <c r="R7416" s="2428"/>
    </row>
    <row r="7417" spans="1:18" ht="14.25" customHeight="1">
      <c r="C7417" s="1696">
        <v>398</v>
      </c>
      <c r="D7417" s="1966" t="s">
        <v>6500</v>
      </c>
      <c r="E7417" s="1697">
        <v>10</v>
      </c>
      <c r="F7417" s="1698" t="s">
        <v>508</v>
      </c>
      <c r="G7417" s="1757">
        <v>1</v>
      </c>
      <c r="H7417" s="1698">
        <v>2024</v>
      </c>
      <c r="I7417" s="1700">
        <v>48</v>
      </c>
      <c r="J7417" s="1698">
        <f t="shared" si="398"/>
        <v>20</v>
      </c>
      <c r="K7417" s="1700">
        <f t="shared" si="399"/>
        <v>38.4</v>
      </c>
      <c r="L7417" s="1698"/>
      <c r="M7417" s="1698"/>
      <c r="N7417" s="1701">
        <f t="shared" si="400"/>
        <v>0</v>
      </c>
      <c r="O7417" s="2122"/>
      <c r="P7417" s="2122"/>
      <c r="Q7417" s="2122">
        <f t="shared" si="401"/>
        <v>0</v>
      </c>
      <c r="R7417" s="2428"/>
    </row>
    <row r="7418" spans="1:18" ht="14.25" customHeight="1">
      <c r="C7418" s="1696">
        <v>399</v>
      </c>
      <c r="D7418" s="1966" t="s">
        <v>5148</v>
      </c>
      <c r="E7418" s="1697">
        <v>10</v>
      </c>
      <c r="F7418" s="1698" t="s">
        <v>508</v>
      </c>
      <c r="G7418" s="1757">
        <v>3</v>
      </c>
      <c r="H7418" s="1698">
        <v>2024</v>
      </c>
      <c r="I7418" s="1700">
        <v>69.599999999999994</v>
      </c>
      <c r="J7418" s="1698">
        <f t="shared" si="398"/>
        <v>20</v>
      </c>
      <c r="K7418" s="1700">
        <f t="shared" si="399"/>
        <v>55.679999999999993</v>
      </c>
      <c r="L7418" s="1698"/>
      <c r="M7418" s="1698"/>
      <c r="N7418" s="1701">
        <f t="shared" si="400"/>
        <v>0</v>
      </c>
      <c r="O7418" s="2122"/>
      <c r="P7418" s="2122"/>
      <c r="Q7418" s="2122">
        <f t="shared" si="401"/>
        <v>0</v>
      </c>
      <c r="R7418" s="2428"/>
    </row>
    <row r="7419" spans="1:18" ht="14.25" customHeight="1">
      <c r="C7419" s="1696">
        <v>400</v>
      </c>
      <c r="D7419" s="1966" t="s">
        <v>7772</v>
      </c>
      <c r="E7419" s="1697">
        <v>10</v>
      </c>
      <c r="F7419" s="1698" t="s">
        <v>508</v>
      </c>
      <c r="G7419" s="1757">
        <v>22</v>
      </c>
      <c r="H7419" s="1698">
        <v>2024</v>
      </c>
      <c r="I7419" s="1700">
        <v>1305.97478</v>
      </c>
      <c r="J7419" s="1698">
        <f t="shared" si="398"/>
        <v>20</v>
      </c>
      <c r="K7419" s="1700">
        <f t="shared" si="399"/>
        <v>1044.779824</v>
      </c>
      <c r="L7419" s="1698"/>
      <c r="M7419" s="1698"/>
      <c r="N7419" s="1701">
        <f t="shared" si="400"/>
        <v>0</v>
      </c>
      <c r="O7419" s="2122"/>
      <c r="P7419" s="2122"/>
      <c r="Q7419" s="2122">
        <f t="shared" si="401"/>
        <v>0</v>
      </c>
      <c r="R7419" s="2428"/>
    </row>
    <row r="7420" spans="1:18" ht="14.25" customHeight="1">
      <c r="C7420" s="1696">
        <v>401</v>
      </c>
      <c r="D7420" s="1966" t="s">
        <v>3686</v>
      </c>
      <c r="E7420" s="1697">
        <v>10</v>
      </c>
      <c r="F7420" s="1698" t="s">
        <v>508</v>
      </c>
      <c r="G7420" s="1757">
        <v>5</v>
      </c>
      <c r="H7420" s="1698">
        <v>2024</v>
      </c>
      <c r="I7420" s="1700">
        <v>530</v>
      </c>
      <c r="J7420" s="1698">
        <f t="shared" si="398"/>
        <v>20</v>
      </c>
      <c r="K7420" s="1700">
        <f t="shared" si="399"/>
        <v>424</v>
      </c>
      <c r="L7420" s="1698"/>
      <c r="M7420" s="1698"/>
      <c r="N7420" s="1701">
        <f t="shared" si="400"/>
        <v>0</v>
      </c>
      <c r="O7420" s="2122"/>
      <c r="P7420" s="2122"/>
      <c r="Q7420" s="2122">
        <f t="shared" si="401"/>
        <v>0</v>
      </c>
      <c r="R7420" s="2429"/>
    </row>
    <row r="7421" spans="1:18" ht="14.25">
      <c r="C7421" s="138"/>
      <c r="D7421" s="1900"/>
      <c r="E7421" s="2153"/>
      <c r="F7421" s="106"/>
      <c r="G7421" s="1834"/>
      <c r="H7421" s="106"/>
      <c r="I7421" s="1710"/>
      <c r="J7421" s="106">
        <f t="shared" si="398"/>
        <v>100</v>
      </c>
      <c r="K7421" s="1710">
        <f t="shared" si="399"/>
        <v>0</v>
      </c>
      <c r="L7421" s="106"/>
      <c r="M7421" s="106"/>
      <c r="N7421" s="74">
        <f t="shared" si="400"/>
        <v>0</v>
      </c>
      <c r="O7421" s="1997"/>
      <c r="P7421" s="1997"/>
      <c r="Q7421" s="1997">
        <f t="shared" si="401"/>
        <v>0</v>
      </c>
    </row>
    <row r="7422" spans="1:18" ht="14.25">
      <c r="C7422" s="138"/>
      <c r="D7422" s="1900"/>
      <c r="E7422" s="2153"/>
      <c r="F7422" s="106"/>
      <c r="G7422" s="1834"/>
      <c r="H7422" s="106"/>
      <c r="I7422" s="1710"/>
      <c r="J7422" s="106">
        <f>IF(($J$14-H7422)*J$19&gt;100,100,($J$14-H7422)*J$19)</f>
        <v>100</v>
      </c>
      <c r="K7422" s="1710">
        <f t="shared" si="399"/>
        <v>0</v>
      </c>
      <c r="L7422" s="106"/>
      <c r="M7422" s="106"/>
      <c r="N7422" s="74">
        <f t="shared" si="400"/>
        <v>0</v>
      </c>
      <c r="O7422" s="1997"/>
      <c r="P7422" s="1997"/>
      <c r="Q7422" s="1997">
        <f t="shared" si="401"/>
        <v>0</v>
      </c>
    </row>
    <row r="7423" spans="1:18" ht="33">
      <c r="A7423" s="1826"/>
      <c r="B7423" s="1826"/>
      <c r="C7423" s="1827">
        <v>621</v>
      </c>
      <c r="D7423" s="1086" t="s">
        <v>1954</v>
      </c>
      <c r="E7423" s="966">
        <v>5</v>
      </c>
      <c r="F7423" s="106"/>
      <c r="G7423" s="1560">
        <f>SUM(G7438:G7606)</f>
        <v>1250</v>
      </c>
      <c r="H7423" s="106"/>
      <c r="I7423" s="1710"/>
      <c r="J7423" s="966">
        <v>20</v>
      </c>
      <c r="K7423" s="1710"/>
      <c r="L7423" s="1555">
        <f>SUM(L7438:L7605)</f>
        <v>0</v>
      </c>
      <c r="M7423" s="106"/>
      <c r="N7423" s="1555">
        <f>SUM(N7438:N7605)</f>
        <v>0</v>
      </c>
      <c r="O7423" s="2099">
        <f>SUM(O7425:O7605)</f>
        <v>0</v>
      </c>
      <c r="P7423" s="1997"/>
      <c r="Q7423" s="2099">
        <f>SUM(Q7425:Q7605)</f>
        <v>0</v>
      </c>
    </row>
    <row r="7424" spans="1:18" ht="27">
      <c r="C7424" s="138"/>
      <c r="D7424" s="1876" t="s">
        <v>6033</v>
      </c>
      <c r="E7424" s="2153"/>
      <c r="F7424" s="106"/>
      <c r="G7424" s="1561">
        <f>SUMIF(J7425:J7606,"&lt;100",G7425:G7606)</f>
        <v>432</v>
      </c>
      <c r="H7424" s="106"/>
      <c r="I7424" s="1710"/>
      <c r="K7424" s="1710"/>
      <c r="L7424" s="106"/>
      <c r="M7424" s="106"/>
      <c r="N7424" s="74"/>
      <c r="O7424" s="1997"/>
      <c r="P7424" s="1997"/>
      <c r="Q7424" s="1997"/>
    </row>
    <row r="7425" spans="3:18" ht="14.25" customHeight="1">
      <c r="C7425" s="1562">
        <v>1</v>
      </c>
      <c r="D7425" s="1951" t="s">
        <v>4222</v>
      </c>
      <c r="E7425" s="1563">
        <v>5</v>
      </c>
      <c r="F7425" s="1564" t="s">
        <v>508</v>
      </c>
      <c r="G7425" s="1718">
        <v>2</v>
      </c>
      <c r="H7425" s="1564">
        <v>2008</v>
      </c>
      <c r="I7425" s="1566">
        <v>160</v>
      </c>
      <c r="J7425" s="1564">
        <f t="shared" ref="J7425:J7470" si="402">IF(($J$14-H7425)*J$7423&gt;100,100,($J$14-H7425)*J$7423)</f>
        <v>100</v>
      </c>
      <c r="K7425" s="1566">
        <f t="shared" ref="K7425:K7488" si="403">IF(J7425=100,0,I7425-I7425*J7425%)</f>
        <v>0</v>
      </c>
      <c r="L7425" s="1564"/>
      <c r="M7425" s="1564"/>
      <c r="N7425" s="1567">
        <f t="shared" ref="N7425:N7488" si="404">+L7425*M7425</f>
        <v>0</v>
      </c>
      <c r="O7425" s="2102"/>
      <c r="P7425" s="2102"/>
      <c r="Q7425" s="2102">
        <f t="shared" ref="Q7425:Q7488" si="405">+O7425*P7425</f>
        <v>0</v>
      </c>
      <c r="R7425" s="2385" t="s">
        <v>4815</v>
      </c>
    </row>
    <row r="7426" spans="3:18" ht="14.25" customHeight="1">
      <c r="C7426" s="1562">
        <v>2</v>
      </c>
      <c r="D7426" s="1951" t="s">
        <v>4223</v>
      </c>
      <c r="E7426" s="1563">
        <v>5</v>
      </c>
      <c r="F7426" s="1564" t="s">
        <v>508</v>
      </c>
      <c r="G7426" s="1718">
        <v>1</v>
      </c>
      <c r="H7426" s="1564">
        <v>2008</v>
      </c>
      <c r="I7426" s="1566">
        <v>60.8</v>
      </c>
      <c r="J7426" s="1564">
        <f t="shared" si="402"/>
        <v>100</v>
      </c>
      <c r="K7426" s="1566">
        <f t="shared" si="403"/>
        <v>0</v>
      </c>
      <c r="L7426" s="1564"/>
      <c r="M7426" s="1564"/>
      <c r="N7426" s="1567">
        <f t="shared" si="404"/>
        <v>0</v>
      </c>
      <c r="O7426" s="2102"/>
      <c r="P7426" s="2102"/>
      <c r="Q7426" s="2102">
        <f t="shared" si="405"/>
        <v>0</v>
      </c>
      <c r="R7426" s="2386"/>
    </row>
    <row r="7427" spans="3:18" ht="14.25" customHeight="1">
      <c r="C7427" s="1562">
        <v>3</v>
      </c>
      <c r="D7427" s="1951" t="s">
        <v>4224</v>
      </c>
      <c r="E7427" s="1563">
        <v>5</v>
      </c>
      <c r="F7427" s="1564" t="s">
        <v>508</v>
      </c>
      <c r="G7427" s="1718">
        <v>11</v>
      </c>
      <c r="H7427" s="1564">
        <v>2008</v>
      </c>
      <c r="I7427" s="1566">
        <v>337.59</v>
      </c>
      <c r="J7427" s="1564">
        <f t="shared" si="402"/>
        <v>100</v>
      </c>
      <c r="K7427" s="1566">
        <f t="shared" si="403"/>
        <v>0</v>
      </c>
      <c r="L7427" s="1564"/>
      <c r="M7427" s="1564"/>
      <c r="N7427" s="1567">
        <f t="shared" si="404"/>
        <v>0</v>
      </c>
      <c r="O7427" s="2102"/>
      <c r="P7427" s="2102"/>
      <c r="Q7427" s="2102">
        <f t="shared" si="405"/>
        <v>0</v>
      </c>
      <c r="R7427" s="2386"/>
    </row>
    <row r="7428" spans="3:18" ht="14.25" customHeight="1">
      <c r="C7428" s="1562">
        <v>4</v>
      </c>
      <c r="D7428" s="1951" t="s">
        <v>4225</v>
      </c>
      <c r="E7428" s="1563">
        <v>5</v>
      </c>
      <c r="F7428" s="1564" t="s">
        <v>508</v>
      </c>
      <c r="G7428" s="1718">
        <v>5</v>
      </c>
      <c r="H7428" s="1564">
        <v>2008</v>
      </c>
      <c r="I7428" s="1566">
        <v>153.44999999999999</v>
      </c>
      <c r="J7428" s="1564">
        <f t="shared" si="402"/>
        <v>100</v>
      </c>
      <c r="K7428" s="1566">
        <f t="shared" si="403"/>
        <v>0</v>
      </c>
      <c r="L7428" s="1564"/>
      <c r="M7428" s="1564"/>
      <c r="N7428" s="1567">
        <f t="shared" si="404"/>
        <v>0</v>
      </c>
      <c r="O7428" s="2102"/>
      <c r="P7428" s="2102"/>
      <c r="Q7428" s="2102">
        <f t="shared" si="405"/>
        <v>0</v>
      </c>
      <c r="R7428" s="2386"/>
    </row>
    <row r="7429" spans="3:18" ht="14.25" customHeight="1">
      <c r="C7429" s="1562">
        <v>5</v>
      </c>
      <c r="D7429" s="1951" t="s">
        <v>4223</v>
      </c>
      <c r="E7429" s="1563">
        <v>5</v>
      </c>
      <c r="F7429" s="1564" t="s">
        <v>508</v>
      </c>
      <c r="G7429" s="1718">
        <v>1</v>
      </c>
      <c r="H7429" s="1564">
        <v>2008</v>
      </c>
      <c r="I7429" s="1566">
        <v>60.8</v>
      </c>
      <c r="J7429" s="1564">
        <f t="shared" si="402"/>
        <v>100</v>
      </c>
      <c r="K7429" s="1566">
        <f t="shared" si="403"/>
        <v>0</v>
      </c>
      <c r="L7429" s="1564"/>
      <c r="M7429" s="1564"/>
      <c r="N7429" s="1567">
        <f t="shared" si="404"/>
        <v>0</v>
      </c>
      <c r="O7429" s="2102"/>
      <c r="P7429" s="2102"/>
      <c r="Q7429" s="2102">
        <f t="shared" si="405"/>
        <v>0</v>
      </c>
      <c r="R7429" s="2386"/>
    </row>
    <row r="7430" spans="3:18" ht="14.25" customHeight="1">
      <c r="C7430" s="1562">
        <v>6</v>
      </c>
      <c r="D7430" s="1951" t="s">
        <v>4227</v>
      </c>
      <c r="E7430" s="1563">
        <v>5</v>
      </c>
      <c r="F7430" s="1564" t="s">
        <v>508</v>
      </c>
      <c r="G7430" s="1718">
        <v>1</v>
      </c>
      <c r="H7430" s="1564">
        <v>2008</v>
      </c>
      <c r="I7430" s="1566">
        <v>80</v>
      </c>
      <c r="J7430" s="1564">
        <f t="shared" si="402"/>
        <v>100</v>
      </c>
      <c r="K7430" s="1566">
        <f t="shared" si="403"/>
        <v>0</v>
      </c>
      <c r="L7430" s="1564"/>
      <c r="M7430" s="1564"/>
      <c r="N7430" s="1567">
        <f t="shared" si="404"/>
        <v>0</v>
      </c>
      <c r="O7430" s="2102"/>
      <c r="P7430" s="2102"/>
      <c r="Q7430" s="2102">
        <f t="shared" si="405"/>
        <v>0</v>
      </c>
      <c r="R7430" s="2386"/>
    </row>
    <row r="7431" spans="3:18" ht="14.25" customHeight="1">
      <c r="C7431" s="1562">
        <v>7</v>
      </c>
      <c r="D7431" s="1951" t="s">
        <v>4151</v>
      </c>
      <c r="E7431" s="1563">
        <v>5</v>
      </c>
      <c r="F7431" s="1564" t="s">
        <v>508</v>
      </c>
      <c r="G7431" s="1718">
        <v>30</v>
      </c>
      <c r="H7431" s="1564">
        <v>2018</v>
      </c>
      <c r="I7431" s="1566">
        <v>2019</v>
      </c>
      <c r="J7431" s="1564">
        <f t="shared" si="402"/>
        <v>100</v>
      </c>
      <c r="K7431" s="1566">
        <f t="shared" si="403"/>
        <v>0</v>
      </c>
      <c r="L7431" s="1564"/>
      <c r="M7431" s="1564"/>
      <c r="N7431" s="1567">
        <f t="shared" si="404"/>
        <v>0</v>
      </c>
      <c r="O7431" s="2102"/>
      <c r="P7431" s="2102"/>
      <c r="Q7431" s="2102">
        <f t="shared" si="405"/>
        <v>0</v>
      </c>
      <c r="R7431" s="2386"/>
    </row>
    <row r="7432" spans="3:18" ht="14.25" customHeight="1">
      <c r="C7432" s="1562">
        <v>8</v>
      </c>
      <c r="D7432" s="1951" t="s">
        <v>4151</v>
      </c>
      <c r="E7432" s="1563">
        <v>5</v>
      </c>
      <c r="F7432" s="1564" t="s">
        <v>3489</v>
      </c>
      <c r="G7432" s="1718">
        <v>2</v>
      </c>
      <c r="H7432" s="1564">
        <v>2021</v>
      </c>
      <c r="I7432" s="1566">
        <v>110.97199999999999</v>
      </c>
      <c r="J7432" s="1564">
        <f t="shared" si="402"/>
        <v>100</v>
      </c>
      <c r="K7432" s="1566">
        <f t="shared" si="403"/>
        <v>0</v>
      </c>
      <c r="L7432" s="1564"/>
      <c r="M7432" s="1564"/>
      <c r="N7432" s="1567">
        <f t="shared" si="404"/>
        <v>0</v>
      </c>
      <c r="O7432" s="2102"/>
      <c r="P7432" s="2102"/>
      <c r="Q7432" s="2102">
        <f t="shared" si="405"/>
        <v>0</v>
      </c>
      <c r="R7432" s="2386"/>
    </row>
    <row r="7433" spans="3:18" ht="14.25" customHeight="1">
      <c r="C7433" s="1562">
        <v>9</v>
      </c>
      <c r="D7433" s="1951" t="s">
        <v>7804</v>
      </c>
      <c r="E7433" s="1563">
        <v>5</v>
      </c>
      <c r="F7433" s="1564" t="s">
        <v>3489</v>
      </c>
      <c r="G7433" s="1718">
        <v>50</v>
      </c>
      <c r="H7433" s="1564">
        <v>2024</v>
      </c>
      <c r="I7433" s="1566">
        <v>5.94</v>
      </c>
      <c r="J7433" s="1564">
        <f t="shared" si="402"/>
        <v>40</v>
      </c>
      <c r="K7433" s="1566">
        <f t="shared" si="403"/>
        <v>3.5640000000000001</v>
      </c>
      <c r="L7433" s="1564"/>
      <c r="M7433" s="1564"/>
      <c r="N7433" s="1567">
        <f t="shared" si="404"/>
        <v>0</v>
      </c>
      <c r="O7433" s="2102"/>
      <c r="P7433" s="2102"/>
      <c r="Q7433" s="2102">
        <f t="shared" si="405"/>
        <v>0</v>
      </c>
      <c r="R7433" s="2386"/>
    </row>
    <row r="7434" spans="3:18" ht="14.25" customHeight="1">
      <c r="C7434" s="1562">
        <v>10</v>
      </c>
      <c r="D7434" s="1951" t="s">
        <v>3405</v>
      </c>
      <c r="E7434" s="1563">
        <v>5</v>
      </c>
      <c r="F7434" s="1564" t="s">
        <v>508</v>
      </c>
      <c r="G7434" s="1718">
        <v>1</v>
      </c>
      <c r="H7434" s="1564">
        <v>2007</v>
      </c>
      <c r="I7434" s="1566">
        <f>35200/1000</f>
        <v>35.200000000000003</v>
      </c>
      <c r="J7434" s="1564">
        <f t="shared" si="402"/>
        <v>100</v>
      </c>
      <c r="K7434" s="1566">
        <f t="shared" si="403"/>
        <v>0</v>
      </c>
      <c r="L7434" s="1564"/>
      <c r="M7434" s="1564"/>
      <c r="N7434" s="1567">
        <f t="shared" si="404"/>
        <v>0</v>
      </c>
      <c r="O7434" s="2102"/>
      <c r="P7434" s="2102"/>
      <c r="Q7434" s="2102">
        <f t="shared" si="405"/>
        <v>0</v>
      </c>
      <c r="R7434" s="2386"/>
    </row>
    <row r="7435" spans="3:18" ht="14.25" customHeight="1">
      <c r="C7435" s="1562">
        <v>11</v>
      </c>
      <c r="D7435" s="1951" t="s">
        <v>4226</v>
      </c>
      <c r="E7435" s="1563">
        <v>5</v>
      </c>
      <c r="F7435" s="1564" t="s">
        <v>508</v>
      </c>
      <c r="G7435" s="1718">
        <v>1</v>
      </c>
      <c r="H7435" s="1564">
        <v>2008</v>
      </c>
      <c r="I7435" s="1566">
        <f>510450/1000</f>
        <v>510.45</v>
      </c>
      <c r="J7435" s="1564">
        <f t="shared" si="402"/>
        <v>100</v>
      </c>
      <c r="K7435" s="1566">
        <f t="shared" si="403"/>
        <v>0</v>
      </c>
      <c r="L7435" s="1564"/>
      <c r="M7435" s="1564"/>
      <c r="N7435" s="1567">
        <f t="shared" si="404"/>
        <v>0</v>
      </c>
      <c r="O7435" s="2102"/>
      <c r="P7435" s="2102"/>
      <c r="Q7435" s="2102">
        <f t="shared" si="405"/>
        <v>0</v>
      </c>
      <c r="R7435" s="2386"/>
    </row>
    <row r="7436" spans="3:18" ht="14.25" customHeight="1">
      <c r="C7436" s="1562">
        <v>12</v>
      </c>
      <c r="D7436" s="1951" t="s">
        <v>4152</v>
      </c>
      <c r="E7436" s="1563">
        <v>5</v>
      </c>
      <c r="F7436" s="1564" t="s">
        <v>508</v>
      </c>
      <c r="G7436" s="1718">
        <v>1</v>
      </c>
      <c r="H7436" s="1564">
        <v>2018</v>
      </c>
      <c r="I7436" s="1566">
        <f>7998000/1000</f>
        <v>7998</v>
      </c>
      <c r="J7436" s="1564">
        <f t="shared" si="402"/>
        <v>100</v>
      </c>
      <c r="K7436" s="1566">
        <f t="shared" si="403"/>
        <v>0</v>
      </c>
      <c r="L7436" s="1564"/>
      <c r="M7436" s="1564"/>
      <c r="N7436" s="1567">
        <f t="shared" si="404"/>
        <v>0</v>
      </c>
      <c r="O7436" s="2102"/>
      <c r="P7436" s="2102"/>
      <c r="Q7436" s="2102">
        <f t="shared" si="405"/>
        <v>0</v>
      </c>
      <c r="R7436" s="2386"/>
    </row>
    <row r="7437" spans="3:18" ht="14.25" customHeight="1">
      <c r="C7437" s="1562">
        <v>13</v>
      </c>
      <c r="D7437" s="1951" t="s">
        <v>4078</v>
      </c>
      <c r="E7437" s="1563">
        <v>5</v>
      </c>
      <c r="F7437" s="1564" t="s">
        <v>508</v>
      </c>
      <c r="G7437" s="1718">
        <v>1</v>
      </c>
      <c r="H7437" s="1564">
        <v>2007</v>
      </c>
      <c r="I7437" s="1566">
        <f>525000/1000</f>
        <v>525</v>
      </c>
      <c r="J7437" s="1564">
        <f t="shared" si="402"/>
        <v>100</v>
      </c>
      <c r="K7437" s="1566">
        <f t="shared" si="403"/>
        <v>0</v>
      </c>
      <c r="L7437" s="1564"/>
      <c r="M7437" s="1564"/>
      <c r="N7437" s="1567">
        <f t="shared" si="404"/>
        <v>0</v>
      </c>
      <c r="O7437" s="2102"/>
      <c r="P7437" s="2102"/>
      <c r="Q7437" s="2102">
        <f t="shared" si="405"/>
        <v>0</v>
      </c>
      <c r="R7437" s="2438"/>
    </row>
    <row r="7438" spans="3:18" ht="14.25" customHeight="1">
      <c r="C7438" s="1719">
        <v>1</v>
      </c>
      <c r="D7438" s="1929" t="s">
        <v>2443</v>
      </c>
      <c r="E7438" s="1843">
        <v>5</v>
      </c>
      <c r="F7438" s="1721" t="s">
        <v>508</v>
      </c>
      <c r="G7438" s="1780">
        <v>1</v>
      </c>
      <c r="H7438" s="1721">
        <v>2008</v>
      </c>
      <c r="I7438" s="1723">
        <v>58</v>
      </c>
      <c r="J7438" s="1721">
        <f t="shared" si="402"/>
        <v>100</v>
      </c>
      <c r="K7438" s="1723">
        <f t="shared" si="403"/>
        <v>0</v>
      </c>
      <c r="L7438" s="1721"/>
      <c r="M7438" s="1721"/>
      <c r="N7438" s="1724">
        <f t="shared" si="404"/>
        <v>0</v>
      </c>
      <c r="O7438" s="2126"/>
      <c r="P7438" s="2126"/>
      <c r="Q7438" s="2126">
        <f t="shared" si="405"/>
        <v>0</v>
      </c>
      <c r="R7438" s="2435" t="s">
        <v>618</v>
      </c>
    </row>
    <row r="7439" spans="3:18" ht="14.25" customHeight="1">
      <c r="C7439" s="1719">
        <v>2</v>
      </c>
      <c r="D7439" s="1929" t="s">
        <v>3985</v>
      </c>
      <c r="E7439" s="1843">
        <v>5</v>
      </c>
      <c r="F7439" s="1721" t="s">
        <v>508</v>
      </c>
      <c r="G7439" s="1780">
        <v>1</v>
      </c>
      <c r="H7439" s="1721">
        <v>2008</v>
      </c>
      <c r="I7439" s="1723">
        <v>30.7</v>
      </c>
      <c r="J7439" s="1721">
        <f t="shared" si="402"/>
        <v>100</v>
      </c>
      <c r="K7439" s="1723">
        <f t="shared" si="403"/>
        <v>0</v>
      </c>
      <c r="L7439" s="1721"/>
      <c r="M7439" s="1721"/>
      <c r="N7439" s="1724">
        <f t="shared" si="404"/>
        <v>0</v>
      </c>
      <c r="O7439" s="2126"/>
      <c r="P7439" s="2126"/>
      <c r="Q7439" s="2126">
        <f t="shared" si="405"/>
        <v>0</v>
      </c>
      <c r="R7439" s="2436"/>
    </row>
    <row r="7440" spans="3:18" ht="14.25" customHeight="1">
      <c r="C7440" s="1719">
        <v>3</v>
      </c>
      <c r="D7440" s="1929" t="s">
        <v>3986</v>
      </c>
      <c r="E7440" s="1843">
        <v>5</v>
      </c>
      <c r="F7440" s="1721" t="s">
        <v>508</v>
      </c>
      <c r="G7440" s="1780">
        <v>1</v>
      </c>
      <c r="H7440" s="1721">
        <v>2009</v>
      </c>
      <c r="I7440" s="1723">
        <v>30.7</v>
      </c>
      <c r="J7440" s="1721">
        <f t="shared" si="402"/>
        <v>100</v>
      </c>
      <c r="K7440" s="1723">
        <f t="shared" si="403"/>
        <v>0</v>
      </c>
      <c r="L7440" s="1721"/>
      <c r="M7440" s="1721"/>
      <c r="N7440" s="1724">
        <f t="shared" si="404"/>
        <v>0</v>
      </c>
      <c r="O7440" s="2126"/>
      <c r="P7440" s="2126"/>
      <c r="Q7440" s="2126">
        <f t="shared" si="405"/>
        <v>0</v>
      </c>
      <c r="R7440" s="2436"/>
    </row>
    <row r="7441" spans="3:18" ht="14.25" customHeight="1">
      <c r="C7441" s="1719">
        <v>4</v>
      </c>
      <c r="D7441" s="1929" t="s">
        <v>3987</v>
      </c>
      <c r="E7441" s="1843">
        <v>5</v>
      </c>
      <c r="F7441" s="1721" t="s">
        <v>508</v>
      </c>
      <c r="G7441" s="1780">
        <v>1</v>
      </c>
      <c r="H7441" s="1721">
        <v>2008</v>
      </c>
      <c r="I7441" s="1723">
        <v>30.7</v>
      </c>
      <c r="J7441" s="1721">
        <f t="shared" si="402"/>
        <v>100</v>
      </c>
      <c r="K7441" s="1723">
        <f t="shared" si="403"/>
        <v>0</v>
      </c>
      <c r="L7441" s="1721"/>
      <c r="M7441" s="1721"/>
      <c r="N7441" s="1724">
        <f t="shared" si="404"/>
        <v>0</v>
      </c>
      <c r="O7441" s="2126"/>
      <c r="P7441" s="2126"/>
      <c r="Q7441" s="2126">
        <f t="shared" si="405"/>
        <v>0</v>
      </c>
      <c r="R7441" s="2436"/>
    </row>
    <row r="7442" spans="3:18" ht="14.25" customHeight="1">
      <c r="C7442" s="1719">
        <v>5</v>
      </c>
      <c r="D7442" s="1929" t="s">
        <v>3988</v>
      </c>
      <c r="E7442" s="1843">
        <v>5</v>
      </c>
      <c r="F7442" s="1721" t="s">
        <v>508</v>
      </c>
      <c r="G7442" s="1780">
        <v>1</v>
      </c>
      <c r="H7442" s="1721">
        <v>1997</v>
      </c>
      <c r="I7442" s="1723">
        <v>255.7</v>
      </c>
      <c r="J7442" s="1721">
        <f t="shared" si="402"/>
        <v>100</v>
      </c>
      <c r="K7442" s="1723">
        <f t="shared" si="403"/>
        <v>0</v>
      </c>
      <c r="L7442" s="1721"/>
      <c r="M7442" s="1721"/>
      <c r="N7442" s="1724">
        <f t="shared" si="404"/>
        <v>0</v>
      </c>
      <c r="O7442" s="2126"/>
      <c r="P7442" s="2126"/>
      <c r="Q7442" s="2126">
        <f t="shared" si="405"/>
        <v>0</v>
      </c>
      <c r="R7442" s="2436"/>
    </row>
    <row r="7443" spans="3:18" ht="14.25" customHeight="1">
      <c r="C7443" s="1719">
        <v>6</v>
      </c>
      <c r="D7443" s="1929" t="s">
        <v>2443</v>
      </c>
      <c r="E7443" s="1843">
        <v>5</v>
      </c>
      <c r="F7443" s="1721" t="s">
        <v>508</v>
      </c>
      <c r="G7443" s="1780">
        <v>1</v>
      </c>
      <c r="H7443" s="1721">
        <v>1995</v>
      </c>
      <c r="I7443" s="1723">
        <v>244.2</v>
      </c>
      <c r="J7443" s="1721">
        <f t="shared" si="402"/>
        <v>100</v>
      </c>
      <c r="K7443" s="1723">
        <f t="shared" si="403"/>
        <v>0</v>
      </c>
      <c r="L7443" s="1721"/>
      <c r="M7443" s="1721"/>
      <c r="N7443" s="1724">
        <f t="shared" si="404"/>
        <v>0</v>
      </c>
      <c r="O7443" s="2126"/>
      <c r="P7443" s="2126"/>
      <c r="Q7443" s="2126">
        <f t="shared" si="405"/>
        <v>0</v>
      </c>
      <c r="R7443" s="2436"/>
    </row>
    <row r="7444" spans="3:18" ht="14.25" customHeight="1">
      <c r="C7444" s="1719">
        <v>7</v>
      </c>
      <c r="D7444" s="1929" t="s">
        <v>3404</v>
      </c>
      <c r="E7444" s="1843">
        <v>5</v>
      </c>
      <c r="F7444" s="1721" t="s">
        <v>508</v>
      </c>
      <c r="G7444" s="1780">
        <v>1</v>
      </c>
      <c r="H7444" s="1721">
        <v>2007</v>
      </c>
      <c r="I7444" s="1723">
        <v>90.2</v>
      </c>
      <c r="J7444" s="1721">
        <f t="shared" si="402"/>
        <v>100</v>
      </c>
      <c r="K7444" s="1723">
        <f t="shared" si="403"/>
        <v>0</v>
      </c>
      <c r="L7444" s="1721"/>
      <c r="M7444" s="1721"/>
      <c r="N7444" s="1724">
        <f t="shared" si="404"/>
        <v>0</v>
      </c>
      <c r="O7444" s="2126"/>
      <c r="P7444" s="2126"/>
      <c r="Q7444" s="2126">
        <f t="shared" si="405"/>
        <v>0</v>
      </c>
      <c r="R7444" s="2436"/>
    </row>
    <row r="7445" spans="3:18" ht="14.25" customHeight="1">
      <c r="C7445" s="1719">
        <v>8</v>
      </c>
      <c r="D7445" s="1929" t="s">
        <v>2193</v>
      </c>
      <c r="E7445" s="1843">
        <v>5</v>
      </c>
      <c r="F7445" s="1721" t="s">
        <v>508</v>
      </c>
      <c r="G7445" s="1780">
        <v>1</v>
      </c>
      <c r="H7445" s="1721">
        <v>2018</v>
      </c>
      <c r="I7445" s="1723">
        <v>7.8</v>
      </c>
      <c r="J7445" s="1721">
        <f t="shared" si="402"/>
        <v>100</v>
      </c>
      <c r="K7445" s="1723">
        <f t="shared" si="403"/>
        <v>0</v>
      </c>
      <c r="L7445" s="1721"/>
      <c r="M7445" s="1721"/>
      <c r="N7445" s="1724">
        <f t="shared" si="404"/>
        <v>0</v>
      </c>
      <c r="O7445" s="2126"/>
      <c r="P7445" s="2126"/>
      <c r="Q7445" s="2126">
        <f t="shared" si="405"/>
        <v>0</v>
      </c>
      <c r="R7445" s="2436"/>
    </row>
    <row r="7446" spans="3:18" ht="14.25" customHeight="1">
      <c r="C7446" s="1719">
        <v>9</v>
      </c>
      <c r="D7446" s="1929" t="s">
        <v>7805</v>
      </c>
      <c r="E7446" s="1843">
        <v>5</v>
      </c>
      <c r="F7446" s="1721" t="s">
        <v>508</v>
      </c>
      <c r="G7446" s="1780">
        <v>3</v>
      </c>
      <c r="H7446" s="1721">
        <v>2024</v>
      </c>
      <c r="I7446" s="1723">
        <v>30.4</v>
      </c>
      <c r="J7446" s="1721">
        <f t="shared" si="402"/>
        <v>40</v>
      </c>
      <c r="K7446" s="1723">
        <f t="shared" si="403"/>
        <v>18.239999999999998</v>
      </c>
      <c r="L7446" s="1721"/>
      <c r="M7446" s="1721"/>
      <c r="N7446" s="1724">
        <f t="shared" si="404"/>
        <v>0</v>
      </c>
      <c r="O7446" s="2126"/>
      <c r="P7446" s="2126"/>
      <c r="Q7446" s="2126">
        <f t="shared" si="405"/>
        <v>0</v>
      </c>
      <c r="R7446" s="2437"/>
    </row>
    <row r="7447" spans="3:18" ht="14.25" customHeight="1">
      <c r="C7447" s="1579">
        <v>1</v>
      </c>
      <c r="D7447" s="1970" t="s">
        <v>2441</v>
      </c>
      <c r="E7447" s="1580">
        <v>5</v>
      </c>
      <c r="F7447" s="1581" t="s">
        <v>508</v>
      </c>
      <c r="G7447" s="1726">
        <v>1</v>
      </c>
      <c r="H7447" s="1581">
        <v>2008</v>
      </c>
      <c r="I7447" s="1583">
        <v>80</v>
      </c>
      <c r="J7447" s="1581">
        <f t="shared" si="402"/>
        <v>100</v>
      </c>
      <c r="K7447" s="1583">
        <f t="shared" si="403"/>
        <v>0</v>
      </c>
      <c r="L7447" s="1581"/>
      <c r="M7447" s="1581"/>
      <c r="N7447" s="1584">
        <f t="shared" si="404"/>
        <v>0</v>
      </c>
      <c r="O7447" s="2103"/>
      <c r="P7447" s="2103"/>
      <c r="Q7447" s="2103">
        <f t="shared" si="405"/>
        <v>0</v>
      </c>
      <c r="R7447" s="2399" t="s">
        <v>478</v>
      </c>
    </row>
    <row r="7448" spans="3:18" ht="14.25" customHeight="1">
      <c r="C7448" s="1579">
        <v>2</v>
      </c>
      <c r="D7448" s="1970" t="s">
        <v>2442</v>
      </c>
      <c r="E7448" s="1580">
        <v>5</v>
      </c>
      <c r="F7448" s="1581" t="s">
        <v>508</v>
      </c>
      <c r="G7448" s="1726">
        <v>1</v>
      </c>
      <c r="H7448" s="1581">
        <v>2008</v>
      </c>
      <c r="I7448" s="1583">
        <v>30.69</v>
      </c>
      <c r="J7448" s="1581">
        <f t="shared" si="402"/>
        <v>100</v>
      </c>
      <c r="K7448" s="1583">
        <f t="shared" si="403"/>
        <v>0</v>
      </c>
      <c r="L7448" s="1581"/>
      <c r="M7448" s="1581"/>
      <c r="N7448" s="1584">
        <f t="shared" si="404"/>
        <v>0</v>
      </c>
      <c r="O7448" s="2103"/>
      <c r="P7448" s="2103"/>
      <c r="Q7448" s="2103">
        <f t="shared" si="405"/>
        <v>0</v>
      </c>
      <c r="R7448" s="2400"/>
    </row>
    <row r="7449" spans="3:18" ht="14.25" customHeight="1">
      <c r="C7449" s="1579">
        <v>3</v>
      </c>
      <c r="D7449" s="1970" t="s">
        <v>2443</v>
      </c>
      <c r="E7449" s="1580">
        <v>5</v>
      </c>
      <c r="F7449" s="1581" t="s">
        <v>508</v>
      </c>
      <c r="G7449" s="1726">
        <v>1</v>
      </c>
      <c r="H7449" s="1581">
        <v>2008</v>
      </c>
      <c r="I7449" s="1583">
        <v>60.8</v>
      </c>
      <c r="J7449" s="1581">
        <f t="shared" si="402"/>
        <v>100</v>
      </c>
      <c r="K7449" s="1583">
        <f t="shared" si="403"/>
        <v>0</v>
      </c>
      <c r="L7449" s="1581"/>
      <c r="M7449" s="1581"/>
      <c r="N7449" s="1584">
        <f t="shared" si="404"/>
        <v>0</v>
      </c>
      <c r="O7449" s="2103"/>
      <c r="P7449" s="2103"/>
      <c r="Q7449" s="2103">
        <f t="shared" si="405"/>
        <v>0</v>
      </c>
      <c r="R7449" s="2400"/>
    </row>
    <row r="7450" spans="3:18" ht="14.25" customHeight="1">
      <c r="C7450" s="1579">
        <v>4</v>
      </c>
      <c r="D7450" s="1970" t="s">
        <v>2444</v>
      </c>
      <c r="E7450" s="1580">
        <v>5</v>
      </c>
      <c r="F7450" s="1581" t="s">
        <v>508</v>
      </c>
      <c r="G7450" s="1726">
        <v>6</v>
      </c>
      <c r="H7450" s="1581">
        <v>2018</v>
      </c>
      <c r="I7450" s="1583">
        <v>46.8</v>
      </c>
      <c r="J7450" s="1581">
        <f t="shared" si="402"/>
        <v>100</v>
      </c>
      <c r="K7450" s="1583">
        <f t="shared" si="403"/>
        <v>0</v>
      </c>
      <c r="L7450" s="1581"/>
      <c r="M7450" s="1581"/>
      <c r="N7450" s="1584">
        <f t="shared" si="404"/>
        <v>0</v>
      </c>
      <c r="O7450" s="2103"/>
      <c r="P7450" s="2103"/>
      <c r="Q7450" s="2103">
        <f t="shared" si="405"/>
        <v>0</v>
      </c>
      <c r="R7450" s="2400"/>
    </row>
    <row r="7451" spans="3:18" ht="14.25" customHeight="1">
      <c r="C7451" s="1579">
        <v>5</v>
      </c>
      <c r="D7451" s="1970" t="s">
        <v>6511</v>
      </c>
      <c r="E7451" s="1580">
        <v>5</v>
      </c>
      <c r="F7451" s="1581" t="s">
        <v>508</v>
      </c>
      <c r="G7451" s="1726">
        <v>2</v>
      </c>
      <c r="H7451" s="1581">
        <v>2023</v>
      </c>
      <c r="I7451" s="1583">
        <v>16.893999999999998</v>
      </c>
      <c r="J7451" s="1581">
        <f t="shared" si="402"/>
        <v>60</v>
      </c>
      <c r="K7451" s="1583">
        <f t="shared" si="403"/>
        <v>6.7576000000000001</v>
      </c>
      <c r="L7451" s="1581"/>
      <c r="M7451" s="1581"/>
      <c r="N7451" s="1584">
        <f t="shared" si="404"/>
        <v>0</v>
      </c>
      <c r="O7451" s="2103"/>
      <c r="P7451" s="2103"/>
      <c r="Q7451" s="2103">
        <f t="shared" si="405"/>
        <v>0</v>
      </c>
      <c r="R7451" s="2400"/>
    </row>
    <row r="7452" spans="3:18" ht="14.25" customHeight="1">
      <c r="C7452" s="1579">
        <v>6</v>
      </c>
      <c r="D7452" s="1970" t="s">
        <v>6511</v>
      </c>
      <c r="E7452" s="1580">
        <v>5</v>
      </c>
      <c r="F7452" s="1581" t="s">
        <v>508</v>
      </c>
      <c r="G7452" s="1726">
        <v>15</v>
      </c>
      <c r="H7452" s="1581">
        <v>2024</v>
      </c>
      <c r="I7452" s="1583">
        <v>152.1</v>
      </c>
      <c r="J7452" s="1581">
        <f t="shared" si="402"/>
        <v>40</v>
      </c>
      <c r="K7452" s="1583">
        <f t="shared" si="403"/>
        <v>91.259999999999991</v>
      </c>
      <c r="L7452" s="1581"/>
      <c r="M7452" s="1581"/>
      <c r="N7452" s="1584">
        <f t="shared" si="404"/>
        <v>0</v>
      </c>
      <c r="O7452" s="2103"/>
      <c r="P7452" s="2103"/>
      <c r="Q7452" s="2103">
        <f t="shared" si="405"/>
        <v>0</v>
      </c>
      <c r="R7452" s="2401"/>
    </row>
    <row r="7453" spans="3:18" ht="14.25" customHeight="1">
      <c r="C7453" s="1585">
        <v>1</v>
      </c>
      <c r="D7453" s="1949" t="s">
        <v>2607</v>
      </c>
      <c r="E7453" s="1586">
        <v>5</v>
      </c>
      <c r="F7453" s="1587" t="s">
        <v>508</v>
      </c>
      <c r="G7453" s="1727">
        <v>1</v>
      </c>
      <c r="H7453" s="1587">
        <v>2007</v>
      </c>
      <c r="I7453" s="1589">
        <v>90.2</v>
      </c>
      <c r="J7453" s="1587">
        <f t="shared" si="402"/>
        <v>100</v>
      </c>
      <c r="K7453" s="1589">
        <f t="shared" si="403"/>
        <v>0</v>
      </c>
      <c r="L7453" s="1587"/>
      <c r="M7453" s="1587"/>
      <c r="N7453" s="1590">
        <f t="shared" si="404"/>
        <v>0</v>
      </c>
      <c r="O7453" s="2104"/>
      <c r="P7453" s="2104"/>
      <c r="Q7453" s="2104">
        <f t="shared" si="405"/>
        <v>0</v>
      </c>
      <c r="R7453" s="2402" t="s">
        <v>7807</v>
      </c>
    </row>
    <row r="7454" spans="3:18" ht="14.25" customHeight="1">
      <c r="C7454" s="1585">
        <v>2</v>
      </c>
      <c r="D7454" s="1949" t="s">
        <v>6257</v>
      </c>
      <c r="E7454" s="1586">
        <v>5</v>
      </c>
      <c r="F7454" s="1587" t="s">
        <v>508</v>
      </c>
      <c r="G7454" s="1727">
        <v>5</v>
      </c>
      <c r="H7454" s="1587">
        <v>2023</v>
      </c>
      <c r="I7454" s="1589">
        <v>42.2</v>
      </c>
      <c r="J7454" s="1587">
        <f t="shared" si="402"/>
        <v>60</v>
      </c>
      <c r="K7454" s="1589">
        <f t="shared" si="403"/>
        <v>16.880000000000003</v>
      </c>
      <c r="L7454" s="1587"/>
      <c r="M7454" s="1587"/>
      <c r="N7454" s="1590">
        <f t="shared" si="404"/>
        <v>0</v>
      </c>
      <c r="O7454" s="2104"/>
      <c r="P7454" s="2104"/>
      <c r="Q7454" s="2104">
        <f t="shared" si="405"/>
        <v>0</v>
      </c>
      <c r="R7454" s="2404"/>
    </row>
    <row r="7455" spans="3:18" ht="14.25" customHeight="1">
      <c r="C7455" s="1562">
        <v>1</v>
      </c>
      <c r="D7455" s="1951" t="s">
        <v>2441</v>
      </c>
      <c r="E7455" s="1563">
        <v>5</v>
      </c>
      <c r="F7455" s="1564" t="s">
        <v>508</v>
      </c>
      <c r="G7455" s="1718">
        <v>1</v>
      </c>
      <c r="H7455" s="1564">
        <v>2008</v>
      </c>
      <c r="I7455" s="1566">
        <v>80</v>
      </c>
      <c r="J7455" s="1564">
        <f t="shared" si="402"/>
        <v>100</v>
      </c>
      <c r="K7455" s="1566">
        <f t="shared" si="403"/>
        <v>0</v>
      </c>
      <c r="L7455" s="1564"/>
      <c r="M7455" s="1564"/>
      <c r="N7455" s="1567">
        <f t="shared" si="404"/>
        <v>0</v>
      </c>
      <c r="O7455" s="2102"/>
      <c r="P7455" s="2102"/>
      <c r="Q7455" s="2102">
        <f t="shared" si="405"/>
        <v>0</v>
      </c>
      <c r="R7455" s="2385" t="s">
        <v>483</v>
      </c>
    </row>
    <row r="7456" spans="3:18" ht="14.25" customHeight="1">
      <c r="C7456" s="1562">
        <v>2</v>
      </c>
      <c r="D7456" s="1951" t="s">
        <v>2442</v>
      </c>
      <c r="E7456" s="1563">
        <v>5</v>
      </c>
      <c r="F7456" s="1564" t="s">
        <v>508</v>
      </c>
      <c r="G7456" s="1718">
        <v>1</v>
      </c>
      <c r="H7456" s="1564">
        <v>2008</v>
      </c>
      <c r="I7456" s="1566">
        <v>30.69</v>
      </c>
      <c r="J7456" s="1564">
        <f t="shared" si="402"/>
        <v>100</v>
      </c>
      <c r="K7456" s="1566">
        <f t="shared" si="403"/>
        <v>0</v>
      </c>
      <c r="L7456" s="1564"/>
      <c r="M7456" s="1564"/>
      <c r="N7456" s="1567">
        <f t="shared" si="404"/>
        <v>0</v>
      </c>
      <c r="O7456" s="2102"/>
      <c r="P7456" s="2102"/>
      <c r="Q7456" s="2102">
        <f t="shared" si="405"/>
        <v>0</v>
      </c>
      <c r="R7456" s="2386"/>
    </row>
    <row r="7457" spans="3:18" ht="14.25" customHeight="1">
      <c r="C7457" s="1562">
        <v>3</v>
      </c>
      <c r="D7457" s="1951" t="s">
        <v>2443</v>
      </c>
      <c r="E7457" s="1563">
        <v>5</v>
      </c>
      <c r="F7457" s="1564" t="s">
        <v>508</v>
      </c>
      <c r="G7457" s="1718">
        <v>1</v>
      </c>
      <c r="H7457" s="1564">
        <v>2008</v>
      </c>
      <c r="I7457" s="1566">
        <v>60.8</v>
      </c>
      <c r="J7457" s="1564">
        <f t="shared" si="402"/>
        <v>100</v>
      </c>
      <c r="K7457" s="1566">
        <f t="shared" si="403"/>
        <v>0</v>
      </c>
      <c r="L7457" s="1564"/>
      <c r="M7457" s="1564"/>
      <c r="N7457" s="1567">
        <f t="shared" si="404"/>
        <v>0</v>
      </c>
      <c r="O7457" s="2102"/>
      <c r="P7457" s="2102"/>
      <c r="Q7457" s="2102">
        <f t="shared" si="405"/>
        <v>0</v>
      </c>
      <c r="R7457" s="2386"/>
    </row>
    <row r="7458" spans="3:18" ht="14.25" customHeight="1">
      <c r="C7458" s="1562">
        <v>4</v>
      </c>
      <c r="D7458" s="1951" t="s">
        <v>2444</v>
      </c>
      <c r="E7458" s="1563">
        <v>5</v>
      </c>
      <c r="F7458" s="1564" t="s">
        <v>508</v>
      </c>
      <c r="G7458" s="1718">
        <v>6</v>
      </c>
      <c r="H7458" s="1564">
        <v>2018</v>
      </c>
      <c r="I7458" s="1566">
        <v>46.8</v>
      </c>
      <c r="J7458" s="1564">
        <f t="shared" si="402"/>
        <v>100</v>
      </c>
      <c r="K7458" s="1566">
        <f t="shared" si="403"/>
        <v>0</v>
      </c>
      <c r="L7458" s="1564"/>
      <c r="M7458" s="1564"/>
      <c r="N7458" s="1567">
        <f t="shared" si="404"/>
        <v>0</v>
      </c>
      <c r="O7458" s="2102"/>
      <c r="P7458" s="2102"/>
      <c r="Q7458" s="2102">
        <f t="shared" si="405"/>
        <v>0</v>
      </c>
      <c r="R7458" s="2386"/>
    </row>
    <row r="7459" spans="3:18" ht="14.25" customHeight="1">
      <c r="C7459" s="1562">
        <v>5</v>
      </c>
      <c r="D7459" s="1951" t="s">
        <v>2445</v>
      </c>
      <c r="E7459" s="1563">
        <v>5</v>
      </c>
      <c r="F7459" s="1564" t="s">
        <v>508</v>
      </c>
      <c r="G7459" s="1718">
        <v>5</v>
      </c>
      <c r="H7459" s="1564">
        <v>2020</v>
      </c>
      <c r="I7459" s="1566">
        <v>39.5</v>
      </c>
      <c r="J7459" s="1564">
        <f t="shared" si="402"/>
        <v>100</v>
      </c>
      <c r="K7459" s="1566">
        <f t="shared" si="403"/>
        <v>0</v>
      </c>
      <c r="L7459" s="1564"/>
      <c r="M7459" s="1564"/>
      <c r="N7459" s="1567">
        <f t="shared" si="404"/>
        <v>0</v>
      </c>
      <c r="O7459" s="2102"/>
      <c r="P7459" s="2102"/>
      <c r="Q7459" s="2102">
        <f t="shared" si="405"/>
        <v>0</v>
      </c>
      <c r="R7459" s="2386"/>
    </row>
    <row r="7460" spans="3:18" ht="14.25" customHeight="1">
      <c r="C7460" s="1562">
        <v>6</v>
      </c>
      <c r="D7460" s="1951" t="s">
        <v>2446</v>
      </c>
      <c r="E7460" s="1563">
        <v>5</v>
      </c>
      <c r="F7460" s="1564" t="s">
        <v>508</v>
      </c>
      <c r="G7460" s="1718">
        <v>3</v>
      </c>
      <c r="H7460" s="1564">
        <v>2020</v>
      </c>
      <c r="I7460" s="1566">
        <v>23.7</v>
      </c>
      <c r="J7460" s="1564">
        <f t="shared" si="402"/>
        <v>100</v>
      </c>
      <c r="K7460" s="1566">
        <f t="shared" si="403"/>
        <v>0</v>
      </c>
      <c r="L7460" s="1564"/>
      <c r="M7460" s="1564"/>
      <c r="N7460" s="1567">
        <f t="shared" si="404"/>
        <v>0</v>
      </c>
      <c r="O7460" s="2102"/>
      <c r="P7460" s="2102"/>
      <c r="Q7460" s="2102">
        <f t="shared" si="405"/>
        <v>0</v>
      </c>
      <c r="R7460" s="2386"/>
    </row>
    <row r="7461" spans="3:18" ht="14.25" customHeight="1">
      <c r="C7461" s="1562">
        <v>7</v>
      </c>
      <c r="D7461" s="1951" t="s">
        <v>6511</v>
      </c>
      <c r="E7461" s="1563">
        <v>5</v>
      </c>
      <c r="F7461" s="1564" t="s">
        <v>508</v>
      </c>
      <c r="G7461" s="1718">
        <v>10</v>
      </c>
      <c r="H7461" s="1564">
        <v>2023</v>
      </c>
      <c r="I7461" s="1566">
        <v>84.47</v>
      </c>
      <c r="J7461" s="1564">
        <f t="shared" si="402"/>
        <v>60</v>
      </c>
      <c r="K7461" s="1566">
        <f t="shared" si="403"/>
        <v>33.788000000000004</v>
      </c>
      <c r="L7461" s="1564"/>
      <c r="M7461" s="1564"/>
      <c r="N7461" s="1567">
        <f t="shared" si="404"/>
        <v>0</v>
      </c>
      <c r="O7461" s="2102"/>
      <c r="P7461" s="2102"/>
      <c r="Q7461" s="2102">
        <f t="shared" si="405"/>
        <v>0</v>
      </c>
      <c r="R7461" s="2438"/>
    </row>
    <row r="7462" spans="3:18" ht="14.25" customHeight="1">
      <c r="C7462" s="1591">
        <v>1</v>
      </c>
      <c r="D7462" s="1952" t="s">
        <v>6512</v>
      </c>
      <c r="E7462" s="1592">
        <v>5</v>
      </c>
      <c r="F7462" s="1593" t="s">
        <v>508</v>
      </c>
      <c r="G7462" s="1728">
        <v>1</v>
      </c>
      <c r="H7462" s="1593">
        <v>2008</v>
      </c>
      <c r="I7462" s="1595">
        <v>80</v>
      </c>
      <c r="J7462" s="1593">
        <f t="shared" si="402"/>
        <v>100</v>
      </c>
      <c r="K7462" s="1595">
        <f t="shared" si="403"/>
        <v>0</v>
      </c>
      <c r="L7462" s="1593"/>
      <c r="M7462" s="1593"/>
      <c r="N7462" s="1596">
        <f t="shared" si="404"/>
        <v>0</v>
      </c>
      <c r="O7462" s="2105"/>
      <c r="P7462" s="2105"/>
      <c r="Q7462" s="2105">
        <f t="shared" si="405"/>
        <v>0</v>
      </c>
      <c r="R7462" s="2407" t="s">
        <v>484</v>
      </c>
    </row>
    <row r="7463" spans="3:18" ht="14.25" customHeight="1">
      <c r="C7463" s="1591">
        <v>2</v>
      </c>
      <c r="D7463" s="1952" t="s">
        <v>6513</v>
      </c>
      <c r="E7463" s="1592">
        <v>5</v>
      </c>
      <c r="F7463" s="1593" t="s">
        <v>508</v>
      </c>
      <c r="G7463" s="1728">
        <v>1</v>
      </c>
      <c r="H7463" s="1593">
        <v>1999</v>
      </c>
      <c r="I7463" s="1595">
        <v>244.26900000000001</v>
      </c>
      <c r="J7463" s="1593">
        <f t="shared" si="402"/>
        <v>100</v>
      </c>
      <c r="K7463" s="1595">
        <f t="shared" si="403"/>
        <v>0</v>
      </c>
      <c r="L7463" s="1593"/>
      <c r="M7463" s="1593"/>
      <c r="N7463" s="1596">
        <f t="shared" si="404"/>
        <v>0</v>
      </c>
      <c r="O7463" s="2105"/>
      <c r="P7463" s="2105"/>
      <c r="Q7463" s="2105">
        <f t="shared" si="405"/>
        <v>0</v>
      </c>
      <c r="R7463" s="2408"/>
    </row>
    <row r="7464" spans="3:18" ht="14.25" customHeight="1">
      <c r="C7464" s="1591">
        <v>3</v>
      </c>
      <c r="D7464" s="1952" t="s">
        <v>2645</v>
      </c>
      <c r="E7464" s="1592">
        <v>5</v>
      </c>
      <c r="F7464" s="1593" t="s">
        <v>508</v>
      </c>
      <c r="G7464" s="1728">
        <v>1</v>
      </c>
      <c r="H7464" s="1593">
        <v>2008</v>
      </c>
      <c r="I7464" s="1595">
        <v>119</v>
      </c>
      <c r="J7464" s="1593">
        <f t="shared" si="402"/>
        <v>100</v>
      </c>
      <c r="K7464" s="1595">
        <f t="shared" si="403"/>
        <v>0</v>
      </c>
      <c r="L7464" s="1593"/>
      <c r="M7464" s="1593"/>
      <c r="N7464" s="1596">
        <f t="shared" si="404"/>
        <v>0</v>
      </c>
      <c r="O7464" s="2105"/>
      <c r="P7464" s="2105"/>
      <c r="Q7464" s="2105">
        <f t="shared" si="405"/>
        <v>0</v>
      </c>
      <c r="R7464" s="2408"/>
    </row>
    <row r="7465" spans="3:18" ht="14.25" customHeight="1">
      <c r="C7465" s="1591">
        <v>4</v>
      </c>
      <c r="D7465" s="1952" t="s">
        <v>6514</v>
      </c>
      <c r="E7465" s="1592">
        <v>5</v>
      </c>
      <c r="F7465" s="1593" t="s">
        <v>508</v>
      </c>
      <c r="G7465" s="1728">
        <v>1</v>
      </c>
      <c r="H7465" s="1593">
        <v>2006</v>
      </c>
      <c r="I7465" s="1595">
        <v>322.33699999999999</v>
      </c>
      <c r="J7465" s="1593">
        <f t="shared" si="402"/>
        <v>100</v>
      </c>
      <c r="K7465" s="1595">
        <f t="shared" si="403"/>
        <v>0</v>
      </c>
      <c r="L7465" s="1593"/>
      <c r="M7465" s="1593"/>
      <c r="N7465" s="1596">
        <f t="shared" si="404"/>
        <v>0</v>
      </c>
      <c r="O7465" s="2105"/>
      <c r="P7465" s="2105"/>
      <c r="Q7465" s="2105">
        <f t="shared" si="405"/>
        <v>0</v>
      </c>
      <c r="R7465" s="2408"/>
    </row>
    <row r="7466" spans="3:18" ht="14.25" customHeight="1">
      <c r="C7466" s="1591">
        <v>5</v>
      </c>
      <c r="D7466" s="1952" t="s">
        <v>6515</v>
      </c>
      <c r="E7466" s="1592">
        <v>5</v>
      </c>
      <c r="F7466" s="1593" t="s">
        <v>508</v>
      </c>
      <c r="G7466" s="1728">
        <v>1</v>
      </c>
      <c r="H7466" s="1593">
        <v>2009</v>
      </c>
      <c r="I7466" s="1595">
        <v>30.69</v>
      </c>
      <c r="J7466" s="1593">
        <f t="shared" si="402"/>
        <v>100</v>
      </c>
      <c r="K7466" s="1595">
        <f t="shared" si="403"/>
        <v>0</v>
      </c>
      <c r="L7466" s="1593"/>
      <c r="M7466" s="1593"/>
      <c r="N7466" s="1596">
        <f t="shared" si="404"/>
        <v>0</v>
      </c>
      <c r="O7466" s="2105"/>
      <c r="P7466" s="2105"/>
      <c r="Q7466" s="2105">
        <f t="shared" si="405"/>
        <v>0</v>
      </c>
      <c r="R7466" s="2408"/>
    </row>
    <row r="7467" spans="3:18" ht="14.25" customHeight="1">
      <c r="C7467" s="1591">
        <v>6</v>
      </c>
      <c r="D7467" s="1952" t="s">
        <v>2193</v>
      </c>
      <c r="E7467" s="1592">
        <v>5</v>
      </c>
      <c r="F7467" s="1593" t="s">
        <v>508</v>
      </c>
      <c r="G7467" s="1728">
        <v>6</v>
      </c>
      <c r="H7467" s="1593">
        <v>2018</v>
      </c>
      <c r="I7467" s="1595">
        <v>46.8</v>
      </c>
      <c r="J7467" s="1593">
        <f t="shared" si="402"/>
        <v>100</v>
      </c>
      <c r="K7467" s="1595">
        <f t="shared" si="403"/>
        <v>0</v>
      </c>
      <c r="L7467" s="1593"/>
      <c r="M7467" s="1593"/>
      <c r="N7467" s="1596">
        <f t="shared" si="404"/>
        <v>0</v>
      </c>
      <c r="O7467" s="2105"/>
      <c r="P7467" s="2105"/>
      <c r="Q7467" s="2105">
        <f t="shared" si="405"/>
        <v>0</v>
      </c>
      <c r="R7467" s="2408"/>
    </row>
    <row r="7468" spans="3:18" ht="14.25" customHeight="1">
      <c r="C7468" s="1591">
        <v>7</v>
      </c>
      <c r="D7468" s="1952" t="s">
        <v>2193</v>
      </c>
      <c r="E7468" s="1592">
        <v>5</v>
      </c>
      <c r="F7468" s="1593" t="s">
        <v>508</v>
      </c>
      <c r="G7468" s="1728">
        <v>2</v>
      </c>
      <c r="H7468" s="1593">
        <v>2019</v>
      </c>
      <c r="I7468" s="1595">
        <v>15.8</v>
      </c>
      <c r="J7468" s="1593">
        <f t="shared" si="402"/>
        <v>100</v>
      </c>
      <c r="K7468" s="1595">
        <f t="shared" si="403"/>
        <v>0</v>
      </c>
      <c r="L7468" s="1593"/>
      <c r="M7468" s="1593"/>
      <c r="N7468" s="1596">
        <f t="shared" si="404"/>
        <v>0</v>
      </c>
      <c r="O7468" s="2105"/>
      <c r="P7468" s="2105"/>
      <c r="Q7468" s="2105">
        <f t="shared" si="405"/>
        <v>0</v>
      </c>
      <c r="R7468" s="2408"/>
    </row>
    <row r="7469" spans="3:18" ht="14.25" customHeight="1">
      <c r="C7469" s="1591">
        <v>8</v>
      </c>
      <c r="D7469" s="1952" t="s">
        <v>6516</v>
      </c>
      <c r="E7469" s="1592">
        <v>5</v>
      </c>
      <c r="F7469" s="1593" t="s">
        <v>508</v>
      </c>
      <c r="G7469" s="1728">
        <v>1</v>
      </c>
      <c r="H7469" s="1593">
        <v>2022</v>
      </c>
      <c r="I7469" s="1595">
        <v>7464</v>
      </c>
      <c r="J7469" s="1593">
        <f t="shared" si="402"/>
        <v>80</v>
      </c>
      <c r="K7469" s="1595">
        <f t="shared" si="403"/>
        <v>1492.7999999999993</v>
      </c>
      <c r="L7469" s="1593"/>
      <c r="M7469" s="1593"/>
      <c r="N7469" s="1596">
        <f t="shared" si="404"/>
        <v>0</v>
      </c>
      <c r="O7469" s="2105"/>
      <c r="P7469" s="2105"/>
      <c r="Q7469" s="2105">
        <f t="shared" si="405"/>
        <v>0</v>
      </c>
      <c r="R7469" s="2408"/>
    </row>
    <row r="7470" spans="3:18" ht="14.25" customHeight="1">
      <c r="C7470" s="1591">
        <v>9</v>
      </c>
      <c r="D7470" s="1952" t="s">
        <v>6257</v>
      </c>
      <c r="E7470" s="1592">
        <v>5</v>
      </c>
      <c r="F7470" s="1593" t="s">
        <v>508</v>
      </c>
      <c r="G7470" s="1728">
        <v>25</v>
      </c>
      <c r="H7470" s="1593">
        <v>2023</v>
      </c>
      <c r="I7470" s="1595">
        <v>211.17500000000001</v>
      </c>
      <c r="J7470" s="1593">
        <f t="shared" si="402"/>
        <v>60</v>
      </c>
      <c r="K7470" s="1595">
        <f t="shared" si="403"/>
        <v>84.470000000000013</v>
      </c>
      <c r="L7470" s="1593"/>
      <c r="M7470" s="1593"/>
      <c r="N7470" s="1596">
        <f t="shared" si="404"/>
        <v>0</v>
      </c>
      <c r="O7470" s="2105"/>
      <c r="P7470" s="2105"/>
      <c r="Q7470" s="2105">
        <f t="shared" si="405"/>
        <v>0</v>
      </c>
      <c r="R7470" s="2409"/>
    </row>
    <row r="7471" spans="3:18" ht="14.25" customHeight="1">
      <c r="C7471" s="1613">
        <v>1</v>
      </c>
      <c r="D7471" s="1954" t="s">
        <v>6517</v>
      </c>
      <c r="E7471" s="1614">
        <v>5</v>
      </c>
      <c r="F7471" s="1615" t="s">
        <v>508</v>
      </c>
      <c r="G7471" s="1741">
        <v>1</v>
      </c>
      <c r="H7471" s="1615">
        <v>2008</v>
      </c>
      <c r="I7471" s="1617">
        <v>58</v>
      </c>
      <c r="J7471" s="1615">
        <v>100</v>
      </c>
      <c r="K7471" s="1617">
        <v>0</v>
      </c>
      <c r="L7471" s="1615"/>
      <c r="M7471" s="1615"/>
      <c r="N7471" s="1618">
        <f t="shared" si="404"/>
        <v>0</v>
      </c>
      <c r="O7471" s="2107"/>
      <c r="P7471" s="2107"/>
      <c r="Q7471" s="2107">
        <f t="shared" si="405"/>
        <v>0</v>
      </c>
      <c r="R7471" s="2387" t="s">
        <v>7999</v>
      </c>
    </row>
    <row r="7472" spans="3:18" ht="14.25" customHeight="1">
      <c r="C7472" s="1613">
        <v>2</v>
      </c>
      <c r="D7472" s="1954" t="s">
        <v>2193</v>
      </c>
      <c r="E7472" s="1614">
        <v>5</v>
      </c>
      <c r="F7472" s="1615" t="s">
        <v>508</v>
      </c>
      <c r="G7472" s="1741">
        <v>3</v>
      </c>
      <c r="H7472" s="1615">
        <v>2018</v>
      </c>
      <c r="I7472" s="1617">
        <v>23.4</v>
      </c>
      <c r="J7472" s="1615">
        <v>100</v>
      </c>
      <c r="K7472" s="1617">
        <v>0</v>
      </c>
      <c r="L7472" s="1615"/>
      <c r="M7472" s="1615"/>
      <c r="N7472" s="1618">
        <f t="shared" si="404"/>
        <v>0</v>
      </c>
      <c r="O7472" s="2107"/>
      <c r="P7472" s="2107"/>
      <c r="Q7472" s="2107">
        <f t="shared" si="405"/>
        <v>0</v>
      </c>
      <c r="R7472" s="2388"/>
    </row>
    <row r="7473" spans="3:18" ht="14.25" customHeight="1">
      <c r="C7473" s="1613">
        <v>3</v>
      </c>
      <c r="D7473" s="1954" t="s">
        <v>2193</v>
      </c>
      <c r="E7473" s="1614">
        <v>5</v>
      </c>
      <c r="F7473" s="1615" t="s">
        <v>508</v>
      </c>
      <c r="G7473" s="1741">
        <v>4</v>
      </c>
      <c r="H7473" s="1615">
        <v>2020</v>
      </c>
      <c r="I7473" s="1617">
        <v>31.6</v>
      </c>
      <c r="J7473" s="1615">
        <v>100</v>
      </c>
      <c r="K7473" s="1617">
        <v>0</v>
      </c>
      <c r="L7473" s="1615"/>
      <c r="M7473" s="1615"/>
      <c r="N7473" s="1618">
        <f t="shared" si="404"/>
        <v>0</v>
      </c>
      <c r="O7473" s="2107"/>
      <c r="P7473" s="2107"/>
      <c r="Q7473" s="2107">
        <f t="shared" si="405"/>
        <v>0</v>
      </c>
      <c r="R7473" s="2388"/>
    </row>
    <row r="7474" spans="3:18" ht="14.25" customHeight="1">
      <c r="C7474" s="1613">
        <v>4</v>
      </c>
      <c r="D7474" s="1954" t="s">
        <v>6518</v>
      </c>
      <c r="E7474" s="1614">
        <v>5</v>
      </c>
      <c r="F7474" s="1615" t="s">
        <v>508</v>
      </c>
      <c r="G7474" s="1741">
        <v>1</v>
      </c>
      <c r="H7474" s="1615">
        <v>2020</v>
      </c>
      <c r="I7474" s="1617">
        <v>70</v>
      </c>
      <c r="J7474" s="1615">
        <v>100</v>
      </c>
      <c r="K7474" s="1617">
        <v>0</v>
      </c>
      <c r="L7474" s="1615"/>
      <c r="M7474" s="1615"/>
      <c r="N7474" s="1618">
        <f t="shared" si="404"/>
        <v>0</v>
      </c>
      <c r="O7474" s="2107"/>
      <c r="P7474" s="2107"/>
      <c r="Q7474" s="2107">
        <f t="shared" si="405"/>
        <v>0</v>
      </c>
      <c r="R7474" s="2388"/>
    </row>
    <row r="7475" spans="3:18" ht="14.25" customHeight="1">
      <c r="C7475" s="1613">
        <v>5</v>
      </c>
      <c r="D7475" s="1954" t="s">
        <v>2194</v>
      </c>
      <c r="E7475" s="1614">
        <v>5</v>
      </c>
      <c r="F7475" s="1615" t="s">
        <v>508</v>
      </c>
      <c r="G7475" s="1741">
        <v>1</v>
      </c>
      <c r="H7475" s="1615">
        <v>2021</v>
      </c>
      <c r="I7475" s="1617">
        <v>780</v>
      </c>
      <c r="J7475" s="1615">
        <v>100</v>
      </c>
      <c r="K7475" s="1617">
        <v>0</v>
      </c>
      <c r="L7475" s="1615"/>
      <c r="M7475" s="1615"/>
      <c r="N7475" s="1618">
        <f t="shared" si="404"/>
        <v>0</v>
      </c>
      <c r="O7475" s="2107"/>
      <c r="P7475" s="2107"/>
      <c r="Q7475" s="2107">
        <f t="shared" si="405"/>
        <v>0</v>
      </c>
      <c r="R7475" s="2388"/>
    </row>
    <row r="7476" spans="3:18" ht="14.25" customHeight="1">
      <c r="C7476" s="1613">
        <v>6</v>
      </c>
      <c r="D7476" s="1954" t="s">
        <v>6519</v>
      </c>
      <c r="E7476" s="1614">
        <v>5</v>
      </c>
      <c r="F7476" s="1615" t="s">
        <v>508</v>
      </c>
      <c r="G7476" s="1741">
        <v>2</v>
      </c>
      <c r="H7476" s="1615">
        <v>2021</v>
      </c>
      <c r="I7476" s="1617">
        <v>15.8</v>
      </c>
      <c r="J7476" s="1615">
        <v>100</v>
      </c>
      <c r="K7476" s="1617">
        <v>0</v>
      </c>
      <c r="L7476" s="1615"/>
      <c r="M7476" s="1615"/>
      <c r="N7476" s="1618">
        <f t="shared" si="404"/>
        <v>0</v>
      </c>
      <c r="O7476" s="2107"/>
      <c r="P7476" s="2107"/>
      <c r="Q7476" s="2107">
        <f t="shared" si="405"/>
        <v>0</v>
      </c>
      <c r="R7476" s="2388"/>
    </row>
    <row r="7477" spans="3:18" ht="14.25" customHeight="1">
      <c r="C7477" s="1613">
        <v>7</v>
      </c>
      <c r="D7477" s="1954" t="s">
        <v>6526</v>
      </c>
      <c r="E7477" s="1614">
        <v>5</v>
      </c>
      <c r="F7477" s="1615" t="s">
        <v>508</v>
      </c>
      <c r="G7477" s="1741">
        <v>8</v>
      </c>
      <c r="H7477" s="1615">
        <v>2024</v>
      </c>
      <c r="I7477" s="1617">
        <v>60</v>
      </c>
      <c r="J7477" s="1615">
        <v>40</v>
      </c>
      <c r="K7477" s="1617">
        <v>36</v>
      </c>
      <c r="L7477" s="1615"/>
      <c r="M7477" s="1615"/>
      <c r="N7477" s="1618">
        <f t="shared" si="404"/>
        <v>0</v>
      </c>
      <c r="O7477" s="2107"/>
      <c r="P7477" s="2107"/>
      <c r="Q7477" s="2107">
        <f t="shared" si="405"/>
        <v>0</v>
      </c>
      <c r="R7477" s="2388"/>
    </row>
    <row r="7478" spans="3:18" ht="14.25" customHeight="1">
      <c r="C7478" s="1613">
        <v>8</v>
      </c>
      <c r="D7478" s="1954" t="s">
        <v>7808</v>
      </c>
      <c r="E7478" s="1614">
        <v>5</v>
      </c>
      <c r="F7478" s="1615" t="s">
        <v>508</v>
      </c>
      <c r="G7478" s="1741">
        <v>2</v>
      </c>
      <c r="H7478" s="1615">
        <v>2024</v>
      </c>
      <c r="I7478" s="1617">
        <v>33.799999999999997</v>
      </c>
      <c r="J7478" s="1615">
        <v>40</v>
      </c>
      <c r="K7478" s="1617">
        <v>20.279999999999998</v>
      </c>
      <c r="L7478" s="1615"/>
      <c r="M7478" s="1615"/>
      <c r="N7478" s="1618">
        <f t="shared" si="404"/>
        <v>0</v>
      </c>
      <c r="O7478" s="2107"/>
      <c r="P7478" s="2107"/>
      <c r="Q7478" s="2107">
        <f t="shared" si="405"/>
        <v>0</v>
      </c>
      <c r="R7478" s="2389"/>
    </row>
    <row r="7479" spans="3:18" ht="14.25" customHeight="1">
      <c r="C7479" s="1729">
        <v>1</v>
      </c>
      <c r="D7479" s="1974" t="s">
        <v>3078</v>
      </c>
      <c r="E7479" s="1730">
        <v>5</v>
      </c>
      <c r="F7479" s="1731" t="s">
        <v>508</v>
      </c>
      <c r="G7479" s="1732">
        <v>1</v>
      </c>
      <c r="H7479" s="1731">
        <v>2006</v>
      </c>
      <c r="I7479" s="1733">
        <v>819.62</v>
      </c>
      <c r="J7479" s="1731">
        <v>100</v>
      </c>
      <c r="K7479" s="1733">
        <v>0</v>
      </c>
      <c r="L7479" s="1731"/>
      <c r="M7479" s="1731"/>
      <c r="N7479" s="1734">
        <f t="shared" si="404"/>
        <v>0</v>
      </c>
      <c r="O7479" s="2127"/>
      <c r="P7479" s="2127"/>
      <c r="Q7479" s="2127">
        <f t="shared" si="405"/>
        <v>0</v>
      </c>
      <c r="R7479" s="2504" t="s">
        <v>8022</v>
      </c>
    </row>
    <row r="7480" spans="3:18" ht="14.25" customHeight="1">
      <c r="C7480" s="1735">
        <v>2</v>
      </c>
      <c r="D7480" s="1953" t="s">
        <v>6520</v>
      </c>
      <c r="E7480" s="1736">
        <v>5</v>
      </c>
      <c r="F7480" s="1737" t="s">
        <v>508</v>
      </c>
      <c r="G7480" s="1738">
        <v>1</v>
      </c>
      <c r="H7480" s="1737">
        <v>2005</v>
      </c>
      <c r="I7480" s="1739">
        <v>286.62</v>
      </c>
      <c r="J7480" s="1737">
        <v>100</v>
      </c>
      <c r="K7480" s="1739">
        <v>0</v>
      </c>
      <c r="L7480" s="1737"/>
      <c r="M7480" s="1737"/>
      <c r="N7480" s="1740">
        <f t="shared" si="404"/>
        <v>0</v>
      </c>
      <c r="O7480" s="2128"/>
      <c r="P7480" s="2128"/>
      <c r="Q7480" s="2128">
        <f t="shared" si="405"/>
        <v>0</v>
      </c>
      <c r="R7480" s="2505"/>
    </row>
    <row r="7481" spans="3:18" ht="14.25" customHeight="1">
      <c r="C7481" s="1735">
        <v>3</v>
      </c>
      <c r="D7481" s="1953" t="s">
        <v>6257</v>
      </c>
      <c r="E7481" s="1736">
        <v>5</v>
      </c>
      <c r="F7481" s="1737" t="s">
        <v>508</v>
      </c>
      <c r="G7481" s="1738">
        <v>34</v>
      </c>
      <c r="H7481" s="1737">
        <v>2023</v>
      </c>
      <c r="I7481" s="1739">
        <v>287.2</v>
      </c>
      <c r="J7481" s="1737">
        <v>60</v>
      </c>
      <c r="K7481" s="1739">
        <v>114.88</v>
      </c>
      <c r="L7481" s="1737"/>
      <c r="M7481" s="1737"/>
      <c r="N7481" s="1740">
        <f t="shared" si="404"/>
        <v>0</v>
      </c>
      <c r="O7481" s="2128"/>
      <c r="P7481" s="2128"/>
      <c r="Q7481" s="2128">
        <f t="shared" si="405"/>
        <v>0</v>
      </c>
      <c r="R7481" s="2506"/>
    </row>
    <row r="7482" spans="3:18" ht="14.25" customHeight="1">
      <c r="C7482" s="1619">
        <v>1</v>
      </c>
      <c r="D7482" s="1955" t="s">
        <v>6524</v>
      </c>
      <c r="E7482" s="1620">
        <v>5</v>
      </c>
      <c r="F7482" s="1621" t="s">
        <v>508</v>
      </c>
      <c r="G7482" s="1812">
        <v>1</v>
      </c>
      <c r="H7482" s="1621">
        <v>2006</v>
      </c>
      <c r="I7482" s="1623">
        <v>857.03</v>
      </c>
      <c r="J7482" s="1621">
        <f t="shared" ref="J7482:J7498" si="406">IF(($J$14-H7482)*J$7423&gt;100,100,($J$14-H7482)*J$7423)</f>
        <v>100</v>
      </c>
      <c r="K7482" s="1623">
        <f t="shared" si="403"/>
        <v>0</v>
      </c>
      <c r="L7482" s="1621"/>
      <c r="M7482" s="1621"/>
      <c r="N7482" s="1624">
        <f t="shared" si="404"/>
        <v>0</v>
      </c>
      <c r="O7482" s="2109"/>
      <c r="P7482" s="2109"/>
      <c r="Q7482" s="2109">
        <f t="shared" si="405"/>
        <v>0</v>
      </c>
      <c r="R7482" s="2393" t="s">
        <v>7995</v>
      </c>
    </row>
    <row r="7483" spans="3:18" ht="14.25" customHeight="1">
      <c r="C7483" s="1619">
        <v>2</v>
      </c>
      <c r="D7483" s="1955" t="s">
        <v>6523</v>
      </c>
      <c r="E7483" s="1620">
        <v>5</v>
      </c>
      <c r="F7483" s="1621" t="s">
        <v>508</v>
      </c>
      <c r="G7483" s="1747">
        <v>1</v>
      </c>
      <c r="H7483" s="1621">
        <v>2008</v>
      </c>
      <c r="I7483" s="1623">
        <v>60.8</v>
      </c>
      <c r="J7483" s="1621">
        <f t="shared" si="406"/>
        <v>100</v>
      </c>
      <c r="K7483" s="1623">
        <f t="shared" si="403"/>
        <v>0</v>
      </c>
      <c r="L7483" s="1621"/>
      <c r="M7483" s="1621"/>
      <c r="N7483" s="1624">
        <f t="shared" si="404"/>
        <v>0</v>
      </c>
      <c r="O7483" s="2109"/>
      <c r="P7483" s="2109"/>
      <c r="Q7483" s="2109">
        <f t="shared" si="405"/>
        <v>0</v>
      </c>
      <c r="R7483" s="2394"/>
    </row>
    <row r="7484" spans="3:18" ht="14.25" customHeight="1">
      <c r="C7484" s="1619">
        <v>3</v>
      </c>
      <c r="D7484" s="1955" t="s">
        <v>6521</v>
      </c>
      <c r="E7484" s="1620">
        <v>5</v>
      </c>
      <c r="F7484" s="1621" t="s">
        <v>508</v>
      </c>
      <c r="G7484" s="1747">
        <v>6</v>
      </c>
      <c r="H7484" s="1621">
        <v>2008</v>
      </c>
      <c r="I7484" s="1623">
        <v>184.14</v>
      </c>
      <c r="J7484" s="1621">
        <f t="shared" si="406"/>
        <v>100</v>
      </c>
      <c r="K7484" s="1623">
        <f t="shared" si="403"/>
        <v>0</v>
      </c>
      <c r="L7484" s="1621"/>
      <c r="M7484" s="1621"/>
      <c r="N7484" s="1624">
        <f t="shared" si="404"/>
        <v>0</v>
      </c>
      <c r="O7484" s="2109"/>
      <c r="P7484" s="2109"/>
      <c r="Q7484" s="2109">
        <f t="shared" si="405"/>
        <v>0</v>
      </c>
      <c r="R7484" s="2394"/>
    </row>
    <row r="7485" spans="3:18" ht="14.25" customHeight="1">
      <c r="C7485" s="1619">
        <v>4</v>
      </c>
      <c r="D7485" s="1955" t="s">
        <v>2446</v>
      </c>
      <c r="E7485" s="1620">
        <v>5</v>
      </c>
      <c r="F7485" s="1621" t="s">
        <v>508</v>
      </c>
      <c r="G7485" s="1747">
        <v>10</v>
      </c>
      <c r="H7485" s="1621">
        <v>2020</v>
      </c>
      <c r="I7485" s="1623">
        <v>79</v>
      </c>
      <c r="J7485" s="1621">
        <f t="shared" si="406"/>
        <v>100</v>
      </c>
      <c r="K7485" s="1623">
        <f t="shared" si="403"/>
        <v>0</v>
      </c>
      <c r="L7485" s="1621"/>
      <c r="M7485" s="1621"/>
      <c r="N7485" s="1624">
        <f t="shared" si="404"/>
        <v>0</v>
      </c>
      <c r="O7485" s="2109"/>
      <c r="P7485" s="2109"/>
      <c r="Q7485" s="2109">
        <f t="shared" si="405"/>
        <v>0</v>
      </c>
      <c r="R7485" s="2394"/>
    </row>
    <row r="7486" spans="3:18" ht="14.25" customHeight="1">
      <c r="C7486" s="1619">
        <v>5</v>
      </c>
      <c r="D7486" s="1955" t="s">
        <v>6522</v>
      </c>
      <c r="E7486" s="1620">
        <v>5</v>
      </c>
      <c r="F7486" s="1621" t="s">
        <v>508</v>
      </c>
      <c r="G7486" s="1747">
        <v>3</v>
      </c>
      <c r="H7486" s="1621">
        <v>2006</v>
      </c>
      <c r="I7486" s="1623">
        <v>124.71899999999999</v>
      </c>
      <c r="J7486" s="1621">
        <f t="shared" si="406"/>
        <v>100</v>
      </c>
      <c r="K7486" s="1623">
        <f t="shared" si="403"/>
        <v>0</v>
      </c>
      <c r="L7486" s="1621"/>
      <c r="M7486" s="1621"/>
      <c r="N7486" s="1624">
        <f t="shared" si="404"/>
        <v>0</v>
      </c>
      <c r="O7486" s="2109"/>
      <c r="P7486" s="2109"/>
      <c r="Q7486" s="2109">
        <f t="shared" si="405"/>
        <v>0</v>
      </c>
      <c r="R7486" s="2394"/>
    </row>
    <row r="7487" spans="3:18" ht="14.25" customHeight="1">
      <c r="C7487" s="1619">
        <v>6</v>
      </c>
      <c r="D7487" s="1955" t="s">
        <v>7802</v>
      </c>
      <c r="E7487" s="1620">
        <v>5</v>
      </c>
      <c r="F7487" s="1621" t="s">
        <v>508</v>
      </c>
      <c r="G7487" s="1747">
        <v>20</v>
      </c>
      <c r="H7487" s="1621">
        <v>2024</v>
      </c>
      <c r="I7487" s="1623">
        <v>202.8</v>
      </c>
      <c r="J7487" s="1621">
        <f t="shared" si="406"/>
        <v>40</v>
      </c>
      <c r="K7487" s="1623">
        <f t="shared" si="403"/>
        <v>121.68</v>
      </c>
      <c r="L7487" s="1621"/>
      <c r="M7487" s="1621"/>
      <c r="N7487" s="1624">
        <f t="shared" si="404"/>
        <v>0</v>
      </c>
      <c r="O7487" s="2109"/>
      <c r="P7487" s="2109"/>
      <c r="Q7487" s="2109">
        <f t="shared" si="405"/>
        <v>0</v>
      </c>
      <c r="R7487" s="2394"/>
    </row>
    <row r="7488" spans="3:18" ht="14.25" customHeight="1">
      <c r="C7488" s="1619">
        <v>7</v>
      </c>
      <c r="D7488" s="1955" t="s">
        <v>2193</v>
      </c>
      <c r="E7488" s="1620">
        <v>5</v>
      </c>
      <c r="F7488" s="1621" t="s">
        <v>508</v>
      </c>
      <c r="G7488" s="1747">
        <v>7</v>
      </c>
      <c r="H7488" s="1621">
        <v>2018</v>
      </c>
      <c r="I7488" s="1623">
        <v>54.6</v>
      </c>
      <c r="J7488" s="1621">
        <f t="shared" si="406"/>
        <v>100</v>
      </c>
      <c r="K7488" s="1623">
        <f t="shared" si="403"/>
        <v>0</v>
      </c>
      <c r="L7488" s="1621"/>
      <c r="M7488" s="1621"/>
      <c r="N7488" s="1624">
        <f t="shared" si="404"/>
        <v>0</v>
      </c>
      <c r="O7488" s="2109"/>
      <c r="P7488" s="2109"/>
      <c r="Q7488" s="2109">
        <f t="shared" si="405"/>
        <v>0</v>
      </c>
      <c r="R7488" s="2394"/>
    </row>
    <row r="7489" spans="3:18" ht="14.25" customHeight="1">
      <c r="C7489" s="1619">
        <v>8</v>
      </c>
      <c r="D7489" s="1955" t="s">
        <v>2193</v>
      </c>
      <c r="E7489" s="1620">
        <v>5</v>
      </c>
      <c r="F7489" s="1621" t="s">
        <v>508</v>
      </c>
      <c r="G7489" s="1747">
        <v>2</v>
      </c>
      <c r="H7489" s="1621">
        <v>2019</v>
      </c>
      <c r="I7489" s="1623">
        <v>15.8</v>
      </c>
      <c r="J7489" s="1621">
        <f t="shared" si="406"/>
        <v>100</v>
      </c>
      <c r="K7489" s="1623">
        <f t="shared" ref="K7489:K7528" si="407">IF(J7489=100,0,I7489-I7489*J7489%)</f>
        <v>0</v>
      </c>
      <c r="L7489" s="1621"/>
      <c r="M7489" s="1621"/>
      <c r="N7489" s="1624">
        <f t="shared" ref="N7489:N7528" si="408">+L7489*M7489</f>
        <v>0</v>
      </c>
      <c r="O7489" s="2109"/>
      <c r="P7489" s="2109"/>
      <c r="Q7489" s="2109">
        <f t="shared" ref="Q7489:Q7528" si="409">+O7489*P7489</f>
        <v>0</v>
      </c>
      <c r="R7489" s="2394"/>
    </row>
    <row r="7490" spans="3:18" ht="14.25" customHeight="1">
      <c r="C7490" s="1619">
        <v>9</v>
      </c>
      <c r="D7490" s="1955" t="s">
        <v>5209</v>
      </c>
      <c r="E7490" s="1620">
        <v>5</v>
      </c>
      <c r="F7490" s="1621" t="s">
        <v>508</v>
      </c>
      <c r="G7490" s="1747">
        <v>12</v>
      </c>
      <c r="H7490" s="1621">
        <v>2022</v>
      </c>
      <c r="I7490" s="1623">
        <v>57.6</v>
      </c>
      <c r="J7490" s="1621">
        <f t="shared" si="406"/>
        <v>80</v>
      </c>
      <c r="K7490" s="1623">
        <f t="shared" si="407"/>
        <v>11.519999999999996</v>
      </c>
      <c r="L7490" s="1621"/>
      <c r="M7490" s="1621"/>
      <c r="N7490" s="1624">
        <f t="shared" si="408"/>
        <v>0</v>
      </c>
      <c r="O7490" s="2109"/>
      <c r="P7490" s="2109"/>
      <c r="Q7490" s="2109">
        <f t="shared" si="409"/>
        <v>0</v>
      </c>
      <c r="R7490" s="2395"/>
    </row>
    <row r="7491" spans="3:18" ht="14.25" customHeight="1">
      <c r="C7491" s="1630">
        <v>1</v>
      </c>
      <c r="D7491" s="1956" t="s">
        <v>5209</v>
      </c>
      <c r="E7491" s="1631">
        <v>5</v>
      </c>
      <c r="F7491" s="1632" t="s">
        <v>508</v>
      </c>
      <c r="G7491" s="1748">
        <v>12</v>
      </c>
      <c r="H7491" s="1632">
        <v>2022</v>
      </c>
      <c r="I7491" s="1634">
        <v>57.6</v>
      </c>
      <c r="J7491" s="1632">
        <f t="shared" si="406"/>
        <v>80</v>
      </c>
      <c r="K7491" s="1634">
        <f t="shared" si="407"/>
        <v>11.519999999999996</v>
      </c>
      <c r="L7491" s="1632"/>
      <c r="M7491" s="1632"/>
      <c r="N7491" s="1635">
        <f t="shared" si="408"/>
        <v>0</v>
      </c>
      <c r="O7491" s="2111"/>
      <c r="P7491" s="2111"/>
      <c r="Q7491" s="2111">
        <f t="shared" si="409"/>
        <v>0</v>
      </c>
      <c r="R7491" s="2415" t="s">
        <v>7937</v>
      </c>
    </row>
    <row r="7492" spans="3:18" ht="14.25" customHeight="1">
      <c r="C7492" s="1630">
        <v>2</v>
      </c>
      <c r="D7492" s="1956" t="s">
        <v>2193</v>
      </c>
      <c r="E7492" s="1631">
        <v>5</v>
      </c>
      <c r="F7492" s="1632" t="s">
        <v>508</v>
      </c>
      <c r="G7492" s="1748">
        <v>7</v>
      </c>
      <c r="H7492" s="1632">
        <v>2018</v>
      </c>
      <c r="I7492" s="1634">
        <v>54.6</v>
      </c>
      <c r="J7492" s="1632">
        <f t="shared" si="406"/>
        <v>100</v>
      </c>
      <c r="K7492" s="1634">
        <f t="shared" si="407"/>
        <v>0</v>
      </c>
      <c r="L7492" s="1632"/>
      <c r="M7492" s="1632"/>
      <c r="N7492" s="1635">
        <f t="shared" si="408"/>
        <v>0</v>
      </c>
      <c r="O7492" s="2111"/>
      <c r="P7492" s="2111"/>
      <c r="Q7492" s="2111">
        <f t="shared" si="409"/>
        <v>0</v>
      </c>
      <c r="R7492" s="2416"/>
    </row>
    <row r="7493" spans="3:18" ht="14.25" customHeight="1">
      <c r="C7493" s="1630">
        <v>3</v>
      </c>
      <c r="D7493" s="1956" t="s">
        <v>2193</v>
      </c>
      <c r="E7493" s="1631">
        <v>5</v>
      </c>
      <c r="F7493" s="1632" t="s">
        <v>508</v>
      </c>
      <c r="G7493" s="1748">
        <v>2</v>
      </c>
      <c r="H7493" s="1632">
        <v>2019</v>
      </c>
      <c r="I7493" s="1634">
        <v>15.8</v>
      </c>
      <c r="J7493" s="1632">
        <f t="shared" si="406"/>
        <v>100</v>
      </c>
      <c r="K7493" s="1634">
        <f t="shared" si="407"/>
        <v>0</v>
      </c>
      <c r="L7493" s="1632"/>
      <c r="M7493" s="1632"/>
      <c r="N7493" s="1635">
        <f t="shared" si="408"/>
        <v>0</v>
      </c>
      <c r="O7493" s="2111"/>
      <c r="P7493" s="2111"/>
      <c r="Q7493" s="2111">
        <f t="shared" si="409"/>
        <v>0</v>
      </c>
      <c r="R7493" s="2416"/>
    </row>
    <row r="7494" spans="3:18" ht="14.25" customHeight="1">
      <c r="C7494" s="1630">
        <v>4</v>
      </c>
      <c r="D7494" s="1956" t="s">
        <v>2446</v>
      </c>
      <c r="E7494" s="1631">
        <v>5</v>
      </c>
      <c r="F7494" s="1632" t="s">
        <v>508</v>
      </c>
      <c r="G7494" s="1748">
        <v>10</v>
      </c>
      <c r="H7494" s="1632">
        <v>2020</v>
      </c>
      <c r="I7494" s="1634">
        <v>79</v>
      </c>
      <c r="J7494" s="1632">
        <f t="shared" si="406"/>
        <v>100</v>
      </c>
      <c r="K7494" s="1634">
        <f t="shared" si="407"/>
        <v>0</v>
      </c>
      <c r="L7494" s="1632"/>
      <c r="M7494" s="1632"/>
      <c r="N7494" s="1635">
        <f t="shared" si="408"/>
        <v>0</v>
      </c>
      <c r="O7494" s="2111"/>
      <c r="P7494" s="2111"/>
      <c r="Q7494" s="2111">
        <f t="shared" si="409"/>
        <v>0</v>
      </c>
      <c r="R7494" s="2416"/>
    </row>
    <row r="7495" spans="3:18" ht="14.25" customHeight="1">
      <c r="C7495" s="1630">
        <v>5</v>
      </c>
      <c r="D7495" s="1956" t="s">
        <v>6521</v>
      </c>
      <c r="E7495" s="1631">
        <v>5</v>
      </c>
      <c r="F7495" s="1632" t="s">
        <v>508</v>
      </c>
      <c r="G7495" s="1748">
        <v>6</v>
      </c>
      <c r="H7495" s="1632">
        <v>2008</v>
      </c>
      <c r="I7495" s="1634">
        <v>184.14</v>
      </c>
      <c r="J7495" s="1632">
        <f t="shared" si="406"/>
        <v>100</v>
      </c>
      <c r="K7495" s="1634">
        <f t="shared" si="407"/>
        <v>0</v>
      </c>
      <c r="L7495" s="1632"/>
      <c r="M7495" s="1632"/>
      <c r="N7495" s="1635">
        <f t="shared" si="408"/>
        <v>0</v>
      </c>
      <c r="O7495" s="2111"/>
      <c r="P7495" s="2111"/>
      <c r="Q7495" s="2111">
        <f t="shared" si="409"/>
        <v>0</v>
      </c>
      <c r="R7495" s="2416"/>
    </row>
    <row r="7496" spans="3:18" ht="14.25" customHeight="1">
      <c r="C7496" s="1630">
        <v>6</v>
      </c>
      <c r="D7496" s="1956" t="s">
        <v>6522</v>
      </c>
      <c r="E7496" s="1631">
        <v>5</v>
      </c>
      <c r="F7496" s="1632" t="s">
        <v>508</v>
      </c>
      <c r="G7496" s="1748">
        <v>3</v>
      </c>
      <c r="H7496" s="1632">
        <v>2006</v>
      </c>
      <c r="I7496" s="1634">
        <v>124.71899999999999</v>
      </c>
      <c r="J7496" s="1632">
        <f t="shared" si="406"/>
        <v>100</v>
      </c>
      <c r="K7496" s="1634">
        <f t="shared" si="407"/>
        <v>0</v>
      </c>
      <c r="L7496" s="1632"/>
      <c r="M7496" s="1632"/>
      <c r="N7496" s="1635">
        <f t="shared" si="408"/>
        <v>0</v>
      </c>
      <c r="O7496" s="2111"/>
      <c r="P7496" s="2111"/>
      <c r="Q7496" s="2111">
        <f t="shared" si="409"/>
        <v>0</v>
      </c>
      <c r="R7496" s="2416"/>
    </row>
    <row r="7497" spans="3:18" ht="14.25" customHeight="1">
      <c r="C7497" s="1630">
        <v>7</v>
      </c>
      <c r="D7497" s="1956" t="s">
        <v>6523</v>
      </c>
      <c r="E7497" s="1631">
        <v>5</v>
      </c>
      <c r="F7497" s="1632" t="s">
        <v>508</v>
      </c>
      <c r="G7497" s="1748">
        <v>1</v>
      </c>
      <c r="H7497" s="1632">
        <v>2008</v>
      </c>
      <c r="I7497" s="1634">
        <v>60.8</v>
      </c>
      <c r="J7497" s="1632">
        <f t="shared" si="406"/>
        <v>100</v>
      </c>
      <c r="K7497" s="1634">
        <f t="shared" si="407"/>
        <v>0</v>
      </c>
      <c r="L7497" s="1632"/>
      <c r="M7497" s="1632"/>
      <c r="N7497" s="1635">
        <f t="shared" si="408"/>
        <v>0</v>
      </c>
      <c r="O7497" s="2111"/>
      <c r="P7497" s="2111"/>
      <c r="Q7497" s="2111">
        <f t="shared" si="409"/>
        <v>0</v>
      </c>
      <c r="R7497" s="2416"/>
    </row>
    <row r="7498" spans="3:18" ht="14.25" customHeight="1">
      <c r="C7498" s="1630">
        <v>8</v>
      </c>
      <c r="D7498" s="1956" t="s">
        <v>6524</v>
      </c>
      <c r="E7498" s="1631">
        <v>5</v>
      </c>
      <c r="F7498" s="1632" t="s">
        <v>508</v>
      </c>
      <c r="G7498" s="1748">
        <v>1</v>
      </c>
      <c r="H7498" s="1632">
        <v>2006</v>
      </c>
      <c r="I7498" s="1634">
        <v>857.03</v>
      </c>
      <c r="J7498" s="1632">
        <f t="shared" si="406"/>
        <v>100</v>
      </c>
      <c r="K7498" s="1634">
        <f t="shared" si="407"/>
        <v>0</v>
      </c>
      <c r="L7498" s="1632"/>
      <c r="M7498" s="1632"/>
      <c r="N7498" s="1635">
        <f t="shared" si="408"/>
        <v>0</v>
      </c>
      <c r="O7498" s="2111"/>
      <c r="P7498" s="2111"/>
      <c r="Q7498" s="2111">
        <f t="shared" si="409"/>
        <v>0</v>
      </c>
      <c r="R7498" s="2417"/>
    </row>
    <row r="7499" spans="3:18" ht="14.25" customHeight="1">
      <c r="C7499" s="1636">
        <v>1</v>
      </c>
      <c r="D7499" s="1957" t="s">
        <v>3217</v>
      </c>
      <c r="E7499" s="1637">
        <v>5</v>
      </c>
      <c r="F7499" s="1638" t="s">
        <v>508</v>
      </c>
      <c r="G7499" s="1749">
        <v>1</v>
      </c>
      <c r="H7499" s="1638">
        <v>2019</v>
      </c>
      <c r="I7499" s="1640">
        <v>7.8</v>
      </c>
      <c r="J7499" s="1638">
        <v>100</v>
      </c>
      <c r="K7499" s="1640">
        <f t="shared" si="407"/>
        <v>0</v>
      </c>
      <c r="L7499" s="1638"/>
      <c r="M7499" s="1638"/>
      <c r="N7499" s="1641">
        <f t="shared" si="408"/>
        <v>0</v>
      </c>
      <c r="O7499" s="2112"/>
      <c r="P7499" s="2112"/>
      <c r="Q7499" s="2112">
        <f t="shared" si="409"/>
        <v>0</v>
      </c>
      <c r="R7499" s="2418" t="s">
        <v>7938</v>
      </c>
    </row>
    <row r="7500" spans="3:18" ht="14.25" customHeight="1">
      <c r="C7500" s="1636">
        <v>2</v>
      </c>
      <c r="D7500" s="1957" t="s">
        <v>3217</v>
      </c>
      <c r="E7500" s="1637">
        <v>5</v>
      </c>
      <c r="F7500" s="1638" t="s">
        <v>508</v>
      </c>
      <c r="G7500" s="1749">
        <v>5</v>
      </c>
      <c r="H7500" s="1638">
        <v>2020</v>
      </c>
      <c r="I7500" s="1640">
        <v>39.5</v>
      </c>
      <c r="J7500" s="1638">
        <v>100</v>
      </c>
      <c r="K7500" s="1640">
        <f t="shared" si="407"/>
        <v>0</v>
      </c>
      <c r="L7500" s="1638"/>
      <c r="M7500" s="1638"/>
      <c r="N7500" s="1641">
        <f t="shared" si="408"/>
        <v>0</v>
      </c>
      <c r="O7500" s="2112"/>
      <c r="P7500" s="2112"/>
      <c r="Q7500" s="2112">
        <f t="shared" si="409"/>
        <v>0</v>
      </c>
      <c r="R7500" s="2419"/>
    </row>
    <row r="7501" spans="3:18" ht="14.25" customHeight="1">
      <c r="C7501" s="1636">
        <v>3</v>
      </c>
      <c r="D7501" s="1957" t="s">
        <v>2446</v>
      </c>
      <c r="E7501" s="1637">
        <v>5</v>
      </c>
      <c r="F7501" s="1638" t="s">
        <v>508</v>
      </c>
      <c r="G7501" s="1749">
        <v>3</v>
      </c>
      <c r="H7501" s="1638">
        <v>2020</v>
      </c>
      <c r="I7501" s="1640">
        <v>23.7</v>
      </c>
      <c r="J7501" s="1638">
        <v>100</v>
      </c>
      <c r="K7501" s="1640">
        <f t="shared" si="407"/>
        <v>0</v>
      </c>
      <c r="L7501" s="1638"/>
      <c r="M7501" s="1638"/>
      <c r="N7501" s="1641">
        <f t="shared" si="408"/>
        <v>0</v>
      </c>
      <c r="O7501" s="2112"/>
      <c r="P7501" s="2112"/>
      <c r="Q7501" s="2112">
        <f t="shared" si="409"/>
        <v>0</v>
      </c>
      <c r="R7501" s="2419"/>
    </row>
    <row r="7502" spans="3:18" ht="14.25" customHeight="1">
      <c r="C7502" s="1636">
        <v>4</v>
      </c>
      <c r="D7502" s="1957" t="s">
        <v>6257</v>
      </c>
      <c r="E7502" s="1637">
        <v>5</v>
      </c>
      <c r="F7502" s="1638" t="s">
        <v>508</v>
      </c>
      <c r="G7502" s="1749">
        <v>5</v>
      </c>
      <c r="H7502" s="1638">
        <v>2023</v>
      </c>
      <c r="I7502" s="1640">
        <v>42.234999999999999</v>
      </c>
      <c r="J7502" s="1638">
        <v>40</v>
      </c>
      <c r="K7502" s="1640">
        <f t="shared" si="407"/>
        <v>25.340999999999998</v>
      </c>
      <c r="L7502" s="1638"/>
      <c r="M7502" s="1638"/>
      <c r="N7502" s="1641">
        <f t="shared" si="408"/>
        <v>0</v>
      </c>
      <c r="O7502" s="2112"/>
      <c r="P7502" s="2112"/>
      <c r="Q7502" s="2112">
        <f t="shared" si="409"/>
        <v>0</v>
      </c>
      <c r="R7502" s="2420"/>
    </row>
    <row r="7503" spans="3:18" ht="14.25" customHeight="1">
      <c r="C7503" s="2013">
        <v>1</v>
      </c>
      <c r="D7503" s="2051" t="s">
        <v>5210</v>
      </c>
      <c r="E7503" s="2046">
        <v>5</v>
      </c>
      <c r="F7503" s="2047" t="s">
        <v>508</v>
      </c>
      <c r="G7503" s="2048">
        <v>3</v>
      </c>
      <c r="H7503" s="2052" t="s">
        <v>4881</v>
      </c>
      <c r="I7503" s="2049">
        <v>60</v>
      </c>
      <c r="J7503" s="2047">
        <f t="shared" ref="J7503:J7521" si="410">IF(($J$14-H7503)*J$7423&gt;100,100,($J$14-H7503)*J$7423)</f>
        <v>80</v>
      </c>
      <c r="K7503" s="2049">
        <f t="shared" si="407"/>
        <v>12</v>
      </c>
      <c r="L7503" s="2047"/>
      <c r="M7503" s="2047"/>
      <c r="N7503" s="2050">
        <f t="shared" si="408"/>
        <v>0</v>
      </c>
      <c r="O7503" s="2141"/>
      <c r="P7503" s="2141"/>
      <c r="Q7503" s="2141">
        <f t="shared" si="409"/>
        <v>0</v>
      </c>
      <c r="R7503" s="2491" t="s">
        <v>7959</v>
      </c>
    </row>
    <row r="7504" spans="3:18" ht="14.25" customHeight="1">
      <c r="C7504" s="2053">
        <v>2</v>
      </c>
      <c r="D7504" s="2054" t="s">
        <v>5211</v>
      </c>
      <c r="E7504" s="2055">
        <v>5</v>
      </c>
      <c r="F7504" s="2016" t="s">
        <v>508</v>
      </c>
      <c r="G7504" s="2017">
        <v>1</v>
      </c>
      <c r="H7504" s="2056" t="s">
        <v>7292</v>
      </c>
      <c r="I7504" s="2018">
        <v>821.2</v>
      </c>
      <c r="J7504" s="2016">
        <f t="shared" si="410"/>
        <v>100</v>
      </c>
      <c r="K7504" s="2018">
        <f t="shared" si="407"/>
        <v>0</v>
      </c>
      <c r="L7504" s="2016"/>
      <c r="M7504" s="2016"/>
      <c r="N7504" s="2019">
        <f t="shared" si="408"/>
        <v>0</v>
      </c>
      <c r="O7504" s="2134"/>
      <c r="P7504" s="2134"/>
      <c r="Q7504" s="2134">
        <f t="shared" si="409"/>
        <v>0</v>
      </c>
      <c r="R7504" s="2492"/>
    </row>
    <row r="7505" spans="3:18" ht="14.25" customHeight="1">
      <c r="C7505" s="2013">
        <v>3</v>
      </c>
      <c r="D7505" s="2054" t="s">
        <v>5212</v>
      </c>
      <c r="E7505" s="2055">
        <v>5</v>
      </c>
      <c r="F7505" s="2016" t="s">
        <v>508</v>
      </c>
      <c r="G7505" s="2017">
        <v>12</v>
      </c>
      <c r="H7505" s="2056" t="s">
        <v>7278</v>
      </c>
      <c r="I7505" s="2018">
        <v>94.8</v>
      </c>
      <c r="J7505" s="2016">
        <f t="shared" si="410"/>
        <v>100</v>
      </c>
      <c r="K7505" s="2018">
        <f t="shared" si="407"/>
        <v>0</v>
      </c>
      <c r="L7505" s="2016"/>
      <c r="M7505" s="2016"/>
      <c r="N7505" s="2019">
        <f t="shared" si="408"/>
        <v>0</v>
      </c>
      <c r="O7505" s="2134"/>
      <c r="P7505" s="2134"/>
      <c r="Q7505" s="2134">
        <f t="shared" si="409"/>
        <v>0</v>
      </c>
      <c r="R7505" s="2492"/>
    </row>
    <row r="7506" spans="3:18" ht="14.25" customHeight="1">
      <c r="C7506" s="2053">
        <v>4</v>
      </c>
      <c r="D7506" s="2054" t="s">
        <v>2194</v>
      </c>
      <c r="E7506" s="2055">
        <v>5</v>
      </c>
      <c r="F7506" s="2016" t="s">
        <v>508</v>
      </c>
      <c r="G7506" s="2017">
        <v>1</v>
      </c>
      <c r="H7506" s="2056" t="s">
        <v>7287</v>
      </c>
      <c r="I7506" s="2018">
        <v>780</v>
      </c>
      <c r="J7506" s="2016">
        <f t="shared" si="410"/>
        <v>60</v>
      </c>
      <c r="K7506" s="2018">
        <f t="shared" si="407"/>
        <v>312</v>
      </c>
      <c r="L7506" s="2016"/>
      <c r="M7506" s="2016"/>
      <c r="N7506" s="2019">
        <f t="shared" si="408"/>
        <v>0</v>
      </c>
      <c r="O7506" s="2134"/>
      <c r="P7506" s="2134"/>
      <c r="Q7506" s="2134">
        <f t="shared" si="409"/>
        <v>0</v>
      </c>
      <c r="R7506" s="2492"/>
    </row>
    <row r="7507" spans="3:18" ht="14.25" customHeight="1">
      <c r="C7507" s="2013">
        <v>5</v>
      </c>
      <c r="D7507" s="2054" t="s">
        <v>5213</v>
      </c>
      <c r="E7507" s="2055">
        <v>5</v>
      </c>
      <c r="F7507" s="2016" t="s">
        <v>508</v>
      </c>
      <c r="G7507" s="2017">
        <v>1</v>
      </c>
      <c r="H7507" s="2056" t="s">
        <v>7286</v>
      </c>
      <c r="I7507" s="2018">
        <v>60.8</v>
      </c>
      <c r="J7507" s="2016">
        <f t="shared" si="410"/>
        <v>100</v>
      </c>
      <c r="K7507" s="2018">
        <f t="shared" si="407"/>
        <v>0</v>
      </c>
      <c r="L7507" s="2016"/>
      <c r="M7507" s="2016"/>
      <c r="N7507" s="2019">
        <f t="shared" si="408"/>
        <v>0</v>
      </c>
      <c r="O7507" s="2134"/>
      <c r="P7507" s="2134"/>
      <c r="Q7507" s="2134">
        <f t="shared" si="409"/>
        <v>0</v>
      </c>
      <c r="R7507" s="2492"/>
    </row>
    <row r="7508" spans="3:18" ht="14.25" customHeight="1">
      <c r="C7508" s="2053">
        <v>6</v>
      </c>
      <c r="D7508" s="2054" t="s">
        <v>5214</v>
      </c>
      <c r="E7508" s="2055">
        <v>5</v>
      </c>
      <c r="F7508" s="2016" t="s">
        <v>508</v>
      </c>
      <c r="G7508" s="2017">
        <v>1</v>
      </c>
      <c r="H7508" s="2056" t="s">
        <v>7286</v>
      </c>
      <c r="I7508" s="2018">
        <v>58</v>
      </c>
      <c r="J7508" s="2016">
        <f t="shared" si="410"/>
        <v>100</v>
      </c>
      <c r="K7508" s="2018">
        <f t="shared" si="407"/>
        <v>0</v>
      </c>
      <c r="L7508" s="2016"/>
      <c r="M7508" s="2016"/>
      <c r="N7508" s="2019">
        <f t="shared" si="408"/>
        <v>0</v>
      </c>
      <c r="O7508" s="2134"/>
      <c r="P7508" s="2134"/>
      <c r="Q7508" s="2134">
        <f t="shared" si="409"/>
        <v>0</v>
      </c>
      <c r="R7508" s="2492"/>
    </row>
    <row r="7509" spans="3:18" ht="14.25" customHeight="1">
      <c r="C7509" s="2013">
        <v>7</v>
      </c>
      <c r="D7509" s="2054" t="s">
        <v>2990</v>
      </c>
      <c r="E7509" s="2055">
        <v>5</v>
      </c>
      <c r="F7509" s="2016" t="s">
        <v>508</v>
      </c>
      <c r="G7509" s="2017">
        <v>1</v>
      </c>
      <c r="H7509" s="2056" t="s">
        <v>5216</v>
      </c>
      <c r="I7509" s="2018">
        <v>244.2</v>
      </c>
      <c r="J7509" s="2016">
        <f t="shared" si="410"/>
        <v>100</v>
      </c>
      <c r="K7509" s="2018">
        <f t="shared" si="407"/>
        <v>0</v>
      </c>
      <c r="L7509" s="2016"/>
      <c r="M7509" s="2016"/>
      <c r="N7509" s="2019">
        <f t="shared" si="408"/>
        <v>0</v>
      </c>
      <c r="O7509" s="2134"/>
      <c r="P7509" s="2134"/>
      <c r="Q7509" s="2134">
        <f t="shared" si="409"/>
        <v>0</v>
      </c>
      <c r="R7509" s="2492"/>
    </row>
    <row r="7510" spans="3:18" ht="14.25" customHeight="1">
      <c r="C7510" s="2053">
        <v>8</v>
      </c>
      <c r="D7510" s="2054" t="s">
        <v>5215</v>
      </c>
      <c r="E7510" s="2055">
        <v>5</v>
      </c>
      <c r="F7510" s="2016" t="s">
        <v>508</v>
      </c>
      <c r="G7510" s="2017">
        <v>1</v>
      </c>
      <c r="H7510" s="2056" t="s">
        <v>7293</v>
      </c>
      <c r="I7510" s="2018">
        <v>153.80000000000001</v>
      </c>
      <c r="J7510" s="2016">
        <f t="shared" si="410"/>
        <v>100</v>
      </c>
      <c r="K7510" s="2018">
        <f t="shared" si="407"/>
        <v>0</v>
      </c>
      <c r="L7510" s="2016"/>
      <c r="M7510" s="2016"/>
      <c r="N7510" s="2019">
        <f t="shared" si="408"/>
        <v>0</v>
      </c>
      <c r="O7510" s="2134"/>
      <c r="P7510" s="2134"/>
      <c r="Q7510" s="2134">
        <f t="shared" si="409"/>
        <v>0</v>
      </c>
      <c r="R7510" s="2493"/>
    </row>
    <row r="7511" spans="3:18" ht="14.25" customHeight="1">
      <c r="C7511" s="1735">
        <v>1</v>
      </c>
      <c r="D7511" s="1953" t="s">
        <v>3324</v>
      </c>
      <c r="E7511" s="1736">
        <v>5</v>
      </c>
      <c r="F7511" s="1737" t="s">
        <v>508</v>
      </c>
      <c r="G7511" s="1738">
        <v>1</v>
      </c>
      <c r="H7511" s="1737">
        <v>2008</v>
      </c>
      <c r="I7511" s="1739">
        <v>58</v>
      </c>
      <c r="J7511" s="1737">
        <f t="shared" si="410"/>
        <v>100</v>
      </c>
      <c r="K7511" s="1739">
        <f t="shared" si="407"/>
        <v>0</v>
      </c>
      <c r="L7511" s="1737"/>
      <c r="M7511" s="1737"/>
      <c r="N7511" s="1740">
        <f t="shared" si="408"/>
        <v>0</v>
      </c>
      <c r="O7511" s="2128"/>
      <c r="P7511" s="2128"/>
      <c r="Q7511" s="2128">
        <f t="shared" si="409"/>
        <v>0</v>
      </c>
      <c r="R7511" s="2390" t="s">
        <v>7955</v>
      </c>
    </row>
    <row r="7512" spans="3:18" ht="14.25" customHeight="1">
      <c r="C7512" s="1735">
        <v>2</v>
      </c>
      <c r="D7512" s="1953" t="s">
        <v>6525</v>
      </c>
      <c r="E7512" s="1736">
        <v>5</v>
      </c>
      <c r="F7512" s="1737" t="s">
        <v>508</v>
      </c>
      <c r="G7512" s="1738">
        <v>5</v>
      </c>
      <c r="H7512" s="1737">
        <v>2018</v>
      </c>
      <c r="I7512" s="1739">
        <v>39</v>
      </c>
      <c r="J7512" s="1737">
        <f t="shared" si="410"/>
        <v>100</v>
      </c>
      <c r="K7512" s="1739">
        <f t="shared" si="407"/>
        <v>0</v>
      </c>
      <c r="L7512" s="1737"/>
      <c r="M7512" s="1737"/>
      <c r="N7512" s="1740">
        <f t="shared" si="408"/>
        <v>0</v>
      </c>
      <c r="O7512" s="2128"/>
      <c r="P7512" s="2128"/>
      <c r="Q7512" s="2128">
        <f t="shared" si="409"/>
        <v>0</v>
      </c>
      <c r="R7512" s="2391"/>
    </row>
    <row r="7513" spans="3:18" ht="14.25" customHeight="1">
      <c r="C7513" s="1735">
        <v>3</v>
      </c>
      <c r="D7513" s="1953" t="s">
        <v>2193</v>
      </c>
      <c r="E7513" s="1736">
        <v>5</v>
      </c>
      <c r="F7513" s="1737" t="s">
        <v>508</v>
      </c>
      <c r="G7513" s="1738">
        <v>5</v>
      </c>
      <c r="H7513" s="1737">
        <v>2019</v>
      </c>
      <c r="I7513" s="1739">
        <v>39.5</v>
      </c>
      <c r="J7513" s="1737">
        <f t="shared" si="410"/>
        <v>100</v>
      </c>
      <c r="K7513" s="1739">
        <f t="shared" si="407"/>
        <v>0</v>
      </c>
      <c r="L7513" s="1737"/>
      <c r="M7513" s="1737"/>
      <c r="N7513" s="1740">
        <f t="shared" si="408"/>
        <v>0</v>
      </c>
      <c r="O7513" s="2128"/>
      <c r="P7513" s="2128"/>
      <c r="Q7513" s="2128">
        <f t="shared" si="409"/>
        <v>0</v>
      </c>
      <c r="R7513" s="2391"/>
    </row>
    <row r="7514" spans="3:18" ht="14.25" customHeight="1">
      <c r="C7514" s="1735">
        <v>4</v>
      </c>
      <c r="D7514" s="1953" t="s">
        <v>2193</v>
      </c>
      <c r="E7514" s="1736">
        <v>5</v>
      </c>
      <c r="F7514" s="1737" t="s">
        <v>508</v>
      </c>
      <c r="G7514" s="1738">
        <v>1</v>
      </c>
      <c r="H7514" s="1737">
        <v>2019</v>
      </c>
      <c r="I7514" s="1739">
        <v>780</v>
      </c>
      <c r="J7514" s="1737">
        <f t="shared" si="410"/>
        <v>100</v>
      </c>
      <c r="K7514" s="1739">
        <f t="shared" si="407"/>
        <v>0</v>
      </c>
      <c r="L7514" s="1737"/>
      <c r="M7514" s="1737"/>
      <c r="N7514" s="1740">
        <f t="shared" si="408"/>
        <v>0</v>
      </c>
      <c r="O7514" s="2128"/>
      <c r="P7514" s="2128"/>
      <c r="Q7514" s="2128">
        <f t="shared" si="409"/>
        <v>0</v>
      </c>
      <c r="R7514" s="2391"/>
    </row>
    <row r="7515" spans="3:18" ht="14.25" customHeight="1">
      <c r="C7515" s="1735">
        <v>5</v>
      </c>
      <c r="D7515" s="1953" t="s">
        <v>2446</v>
      </c>
      <c r="E7515" s="1736">
        <v>5</v>
      </c>
      <c r="F7515" s="1737" t="s">
        <v>508</v>
      </c>
      <c r="G7515" s="1738">
        <v>2</v>
      </c>
      <c r="H7515" s="1737">
        <v>2020</v>
      </c>
      <c r="I7515" s="1739">
        <v>15.8</v>
      </c>
      <c r="J7515" s="1737">
        <f t="shared" si="410"/>
        <v>100</v>
      </c>
      <c r="K7515" s="1739">
        <f t="shared" si="407"/>
        <v>0</v>
      </c>
      <c r="L7515" s="1737"/>
      <c r="M7515" s="1737"/>
      <c r="N7515" s="1740">
        <f t="shared" si="408"/>
        <v>0</v>
      </c>
      <c r="O7515" s="2128"/>
      <c r="P7515" s="2128"/>
      <c r="Q7515" s="2128">
        <f t="shared" si="409"/>
        <v>0</v>
      </c>
      <c r="R7515" s="2391"/>
    </row>
    <row r="7516" spans="3:18" ht="14.25" customHeight="1">
      <c r="C7516" s="1735">
        <v>6</v>
      </c>
      <c r="D7516" s="1953" t="s">
        <v>6526</v>
      </c>
      <c r="E7516" s="1736">
        <v>5</v>
      </c>
      <c r="F7516" s="1737" t="s">
        <v>508</v>
      </c>
      <c r="G7516" s="1738">
        <v>10</v>
      </c>
      <c r="H7516" s="1737">
        <v>2023</v>
      </c>
      <c r="I7516" s="1739">
        <v>84.47</v>
      </c>
      <c r="J7516" s="1737">
        <f t="shared" si="410"/>
        <v>60</v>
      </c>
      <c r="K7516" s="1739">
        <f t="shared" si="407"/>
        <v>33.788000000000004</v>
      </c>
      <c r="L7516" s="1737"/>
      <c r="M7516" s="1737"/>
      <c r="N7516" s="1740">
        <f t="shared" si="408"/>
        <v>0</v>
      </c>
      <c r="O7516" s="2128"/>
      <c r="P7516" s="2128"/>
      <c r="Q7516" s="2128">
        <f t="shared" si="409"/>
        <v>0</v>
      </c>
      <c r="R7516" s="2392"/>
    </row>
    <row r="7517" spans="3:18" ht="14.25" customHeight="1">
      <c r="C7517" s="1650">
        <v>1</v>
      </c>
      <c r="D7517" s="1961" t="s">
        <v>3404</v>
      </c>
      <c r="E7517" s="1651">
        <v>5</v>
      </c>
      <c r="F7517" s="1652" t="s">
        <v>508</v>
      </c>
      <c r="G7517" s="1752">
        <v>1</v>
      </c>
      <c r="H7517" s="1652">
        <v>2008</v>
      </c>
      <c r="I7517" s="1654">
        <v>60.8</v>
      </c>
      <c r="J7517" s="1652">
        <f t="shared" si="410"/>
        <v>100</v>
      </c>
      <c r="K7517" s="1654">
        <f t="shared" si="407"/>
        <v>0</v>
      </c>
      <c r="L7517" s="1652"/>
      <c r="M7517" s="1652"/>
      <c r="N7517" s="1655">
        <f t="shared" si="408"/>
        <v>0</v>
      </c>
      <c r="O7517" s="2115"/>
      <c r="P7517" s="2115"/>
      <c r="Q7517" s="2115">
        <f t="shared" si="409"/>
        <v>0</v>
      </c>
      <c r="R7517" s="2442" t="s">
        <v>8000</v>
      </c>
    </row>
    <row r="7518" spans="3:18" ht="14.25" customHeight="1">
      <c r="C7518" s="1650">
        <v>2</v>
      </c>
      <c r="D7518" s="1961" t="s">
        <v>2443</v>
      </c>
      <c r="E7518" s="1651">
        <v>5</v>
      </c>
      <c r="F7518" s="1652" t="s">
        <v>508</v>
      </c>
      <c r="G7518" s="1752">
        <v>1</v>
      </c>
      <c r="H7518" s="1652">
        <v>2011</v>
      </c>
      <c r="I7518" s="1654">
        <v>244.26900000000001</v>
      </c>
      <c r="J7518" s="1652">
        <f t="shared" si="410"/>
        <v>100</v>
      </c>
      <c r="K7518" s="1654">
        <f t="shared" si="407"/>
        <v>0</v>
      </c>
      <c r="L7518" s="1652"/>
      <c r="M7518" s="1652"/>
      <c r="N7518" s="1655">
        <f t="shared" si="408"/>
        <v>0</v>
      </c>
      <c r="O7518" s="2115"/>
      <c r="P7518" s="2115"/>
      <c r="Q7518" s="2115">
        <f t="shared" si="409"/>
        <v>0</v>
      </c>
      <c r="R7518" s="2443"/>
    </row>
    <row r="7519" spans="3:18" ht="14.25" customHeight="1">
      <c r="C7519" s="1650">
        <v>3</v>
      </c>
      <c r="D7519" s="1961" t="s">
        <v>3405</v>
      </c>
      <c r="E7519" s="1651">
        <v>5</v>
      </c>
      <c r="F7519" s="1652" t="s">
        <v>508</v>
      </c>
      <c r="G7519" s="1752">
        <v>2</v>
      </c>
      <c r="H7519" s="1652">
        <v>2018</v>
      </c>
      <c r="I7519" s="1654">
        <v>15.6</v>
      </c>
      <c r="J7519" s="1652">
        <f t="shared" si="410"/>
        <v>100</v>
      </c>
      <c r="K7519" s="1654">
        <f t="shared" si="407"/>
        <v>0</v>
      </c>
      <c r="L7519" s="1652"/>
      <c r="M7519" s="1652"/>
      <c r="N7519" s="1655">
        <f t="shared" si="408"/>
        <v>0</v>
      </c>
      <c r="O7519" s="2115"/>
      <c r="P7519" s="2115"/>
      <c r="Q7519" s="2115">
        <f t="shared" si="409"/>
        <v>0</v>
      </c>
      <c r="R7519" s="2443"/>
    </row>
    <row r="7520" spans="3:18" ht="14.25" customHeight="1">
      <c r="C7520" s="1650">
        <v>4</v>
      </c>
      <c r="D7520" s="1961" t="s">
        <v>2446</v>
      </c>
      <c r="E7520" s="1651">
        <v>5</v>
      </c>
      <c r="F7520" s="1652" t="s">
        <v>508</v>
      </c>
      <c r="G7520" s="1752">
        <v>9</v>
      </c>
      <c r="H7520" s="1652">
        <v>2021</v>
      </c>
      <c r="I7520" s="1654">
        <v>71.099999999999994</v>
      </c>
      <c r="J7520" s="1652">
        <f t="shared" si="410"/>
        <v>100</v>
      </c>
      <c r="K7520" s="1654">
        <f t="shared" si="407"/>
        <v>0</v>
      </c>
      <c r="L7520" s="1652"/>
      <c r="M7520" s="1652"/>
      <c r="N7520" s="1655">
        <f t="shared" si="408"/>
        <v>0</v>
      </c>
      <c r="O7520" s="2115"/>
      <c r="P7520" s="2115"/>
      <c r="Q7520" s="2115">
        <f t="shared" si="409"/>
        <v>0</v>
      </c>
      <c r="R7520" s="2443"/>
    </row>
    <row r="7521" spans="3:18" ht="14.25" customHeight="1">
      <c r="C7521" s="1650">
        <v>5</v>
      </c>
      <c r="D7521" s="1961" t="s">
        <v>6257</v>
      </c>
      <c r="E7521" s="1651">
        <v>5</v>
      </c>
      <c r="F7521" s="1652" t="s">
        <v>508</v>
      </c>
      <c r="G7521" s="1752">
        <v>10</v>
      </c>
      <c r="H7521" s="1652">
        <v>2023</v>
      </c>
      <c r="I7521" s="1654">
        <v>84.47</v>
      </c>
      <c r="J7521" s="1652">
        <f t="shared" si="410"/>
        <v>60</v>
      </c>
      <c r="K7521" s="1654">
        <f t="shared" si="407"/>
        <v>33.788000000000004</v>
      </c>
      <c r="L7521" s="1652"/>
      <c r="M7521" s="1652"/>
      <c r="N7521" s="1655">
        <f t="shared" si="408"/>
        <v>0</v>
      </c>
      <c r="O7521" s="2115"/>
      <c r="P7521" s="2115"/>
      <c r="Q7521" s="2115">
        <f t="shared" si="409"/>
        <v>0</v>
      </c>
      <c r="R7521" s="2444"/>
    </row>
    <row r="7522" spans="3:18" ht="14.25" customHeight="1">
      <c r="C7522" s="2057">
        <v>1</v>
      </c>
      <c r="D7522" s="2058" t="s">
        <v>2704</v>
      </c>
      <c r="E7522" s="2059">
        <v>5</v>
      </c>
      <c r="F7522" s="2060" t="s">
        <v>508</v>
      </c>
      <c r="G7522" s="2061">
        <v>1</v>
      </c>
      <c r="H7522" s="2060">
        <v>2019</v>
      </c>
      <c r="I7522" s="2062">
        <v>70</v>
      </c>
      <c r="J7522" s="2060">
        <v>100</v>
      </c>
      <c r="K7522" s="2063">
        <f>IF(J7522=100,0,I7522-I7522*J7522%)</f>
        <v>0</v>
      </c>
      <c r="L7522" s="2064"/>
      <c r="M7522" s="2064"/>
      <c r="N7522" s="2065">
        <f>+L7522*M7522</f>
        <v>0</v>
      </c>
      <c r="O7522" s="2146"/>
      <c r="P7522" s="2146"/>
      <c r="Q7522" s="2146">
        <f>+O7522*P7522</f>
        <v>0</v>
      </c>
      <c r="R7522" s="2507" t="s">
        <v>8001</v>
      </c>
    </row>
    <row r="7523" spans="3:18" ht="14.25" customHeight="1">
      <c r="C7523" s="2057">
        <v>2</v>
      </c>
      <c r="D7523" s="2058" t="s">
        <v>2193</v>
      </c>
      <c r="E7523" s="2059">
        <v>5</v>
      </c>
      <c r="F7523" s="2060" t="s">
        <v>508</v>
      </c>
      <c r="G7523" s="2061">
        <v>2</v>
      </c>
      <c r="H7523" s="2060">
        <v>2019</v>
      </c>
      <c r="I7523" s="2062">
        <v>31.6</v>
      </c>
      <c r="J7523" s="2060">
        <v>100</v>
      </c>
      <c r="K7523" s="2063">
        <f>IF(J7523=100,0,I7523-I7523*J7523%)</f>
        <v>0</v>
      </c>
      <c r="L7523" s="2064"/>
      <c r="M7523" s="2064"/>
      <c r="N7523" s="2065">
        <f>+L7523*M7523</f>
        <v>0</v>
      </c>
      <c r="O7523" s="2146"/>
      <c r="P7523" s="2146"/>
      <c r="Q7523" s="2146">
        <f>+O7523*P7523</f>
        <v>0</v>
      </c>
      <c r="R7523" s="2508"/>
    </row>
    <row r="7524" spans="3:18" ht="14.25" customHeight="1">
      <c r="C7524" s="1820">
        <v>1</v>
      </c>
      <c r="D7524" s="1962" t="s">
        <v>2193</v>
      </c>
      <c r="E7524" s="1822">
        <v>5</v>
      </c>
      <c r="F7524" s="1821" t="s">
        <v>508</v>
      </c>
      <c r="G7524" s="1823">
        <v>1</v>
      </c>
      <c r="H7524" s="1821">
        <v>2018</v>
      </c>
      <c r="I7524" s="1824">
        <v>7.8</v>
      </c>
      <c r="J7524" s="1821">
        <f>IF(($J$14-H7524)*J$7423&gt;100,100,($J$14-H7524)*J$7423)</f>
        <v>100</v>
      </c>
      <c r="K7524" s="1824">
        <f t="shared" si="407"/>
        <v>0</v>
      </c>
      <c r="L7524" s="1821"/>
      <c r="M7524" s="1821"/>
      <c r="N7524" s="1825">
        <f t="shared" si="408"/>
        <v>0</v>
      </c>
      <c r="O7524" s="2143"/>
      <c r="P7524" s="2143"/>
      <c r="Q7524" s="2143">
        <f t="shared" si="409"/>
        <v>0</v>
      </c>
      <c r="R7524" s="2439" t="s">
        <v>486</v>
      </c>
    </row>
    <row r="7525" spans="3:18" ht="14.25" customHeight="1">
      <c r="C7525" s="1820">
        <v>2</v>
      </c>
      <c r="D7525" s="1962" t="s">
        <v>2193</v>
      </c>
      <c r="E7525" s="1822">
        <v>5</v>
      </c>
      <c r="F7525" s="1821" t="s">
        <v>508</v>
      </c>
      <c r="G7525" s="1823">
        <v>8</v>
      </c>
      <c r="H7525" s="1821">
        <v>2019</v>
      </c>
      <c r="I7525" s="1824">
        <v>63.2</v>
      </c>
      <c r="J7525" s="1821">
        <f>IF(($J$14-H7525)*J$7423&gt;100,100,($J$14-H7525)*J$7423)</f>
        <v>100</v>
      </c>
      <c r="K7525" s="1824">
        <f t="shared" si="407"/>
        <v>0</v>
      </c>
      <c r="L7525" s="1821"/>
      <c r="M7525" s="1821"/>
      <c r="N7525" s="1825">
        <f t="shared" si="408"/>
        <v>0</v>
      </c>
      <c r="O7525" s="2143"/>
      <c r="P7525" s="2143"/>
      <c r="Q7525" s="2143">
        <f t="shared" si="409"/>
        <v>0</v>
      </c>
      <c r="R7525" s="2440"/>
    </row>
    <row r="7526" spans="3:18" ht="14.25" customHeight="1">
      <c r="C7526" s="1820">
        <v>3</v>
      </c>
      <c r="D7526" s="1962" t="s">
        <v>3623</v>
      </c>
      <c r="E7526" s="1822">
        <v>5</v>
      </c>
      <c r="F7526" s="1821" t="s">
        <v>508</v>
      </c>
      <c r="G7526" s="1823">
        <v>1</v>
      </c>
      <c r="H7526" s="1821">
        <v>2008</v>
      </c>
      <c r="I7526" s="1824">
        <v>60.8</v>
      </c>
      <c r="J7526" s="1821">
        <f>IF(($J$14-H7526)*J$7423&gt;100,100,($J$14-H7526)*J$7423)</f>
        <v>100</v>
      </c>
      <c r="K7526" s="1824">
        <f t="shared" si="407"/>
        <v>0</v>
      </c>
      <c r="L7526" s="1821"/>
      <c r="M7526" s="1821"/>
      <c r="N7526" s="1825">
        <f t="shared" si="408"/>
        <v>0</v>
      </c>
      <c r="O7526" s="2143"/>
      <c r="P7526" s="2143"/>
      <c r="Q7526" s="2143">
        <f t="shared" si="409"/>
        <v>0</v>
      </c>
      <c r="R7526" s="2440"/>
    </row>
    <row r="7527" spans="3:18" ht="14.25" customHeight="1">
      <c r="C7527" s="1820">
        <v>4</v>
      </c>
      <c r="D7527" s="1962" t="s">
        <v>6257</v>
      </c>
      <c r="E7527" s="1822">
        <v>5</v>
      </c>
      <c r="F7527" s="1821" t="s">
        <v>508</v>
      </c>
      <c r="G7527" s="1823">
        <v>15</v>
      </c>
      <c r="H7527" s="1821">
        <v>2023</v>
      </c>
      <c r="I7527" s="1824">
        <v>126.705</v>
      </c>
      <c r="J7527" s="1821">
        <f>IF(($J$14-H7527)*J$7423&gt;100,100,($J$14-H7527)*J$7423)</f>
        <v>60</v>
      </c>
      <c r="K7527" s="1824">
        <f t="shared" si="407"/>
        <v>50.682000000000002</v>
      </c>
      <c r="L7527" s="1821"/>
      <c r="M7527" s="1821"/>
      <c r="N7527" s="1825">
        <f t="shared" si="408"/>
        <v>0</v>
      </c>
      <c r="O7527" s="2143"/>
      <c r="P7527" s="2143"/>
      <c r="Q7527" s="2143">
        <f t="shared" si="409"/>
        <v>0</v>
      </c>
      <c r="R7527" s="2440"/>
    </row>
    <row r="7528" spans="3:18" ht="14.25" customHeight="1">
      <c r="C7528" s="1820">
        <v>5</v>
      </c>
      <c r="D7528" s="1962" t="s">
        <v>6257</v>
      </c>
      <c r="E7528" s="1822">
        <v>5</v>
      </c>
      <c r="F7528" s="1821" t="s">
        <v>508</v>
      </c>
      <c r="G7528" s="1823">
        <v>3</v>
      </c>
      <c r="H7528" s="1821">
        <v>2023</v>
      </c>
      <c r="I7528" s="1824">
        <v>25.341000000000001</v>
      </c>
      <c r="J7528" s="1821">
        <f>IF(($J$14-H7528)*J$7423&gt;100,100,($J$14-H7528)*J$7423)</f>
        <v>60</v>
      </c>
      <c r="K7528" s="1824">
        <f t="shared" si="407"/>
        <v>10.136400000000002</v>
      </c>
      <c r="L7528" s="1821"/>
      <c r="M7528" s="1821"/>
      <c r="N7528" s="1825">
        <f t="shared" si="408"/>
        <v>0</v>
      </c>
      <c r="O7528" s="2143"/>
      <c r="P7528" s="2143"/>
      <c r="Q7528" s="2143">
        <f t="shared" si="409"/>
        <v>0</v>
      </c>
      <c r="R7528" s="2441"/>
    </row>
    <row r="7529" spans="3:18" ht="14.25" customHeight="1">
      <c r="C7529" s="1794">
        <v>1</v>
      </c>
      <c r="D7529" s="1975" t="s">
        <v>5210</v>
      </c>
      <c r="E7529" s="1844">
        <v>5</v>
      </c>
      <c r="F7529" s="1796" t="s">
        <v>508</v>
      </c>
      <c r="G7529" s="1797">
        <v>16</v>
      </c>
      <c r="H7529" s="1796">
        <v>2022</v>
      </c>
      <c r="I7529" s="1798">
        <v>320</v>
      </c>
      <c r="J7529" s="1796">
        <v>60</v>
      </c>
      <c r="K7529" s="1798">
        <v>128</v>
      </c>
      <c r="L7529" s="1796"/>
      <c r="M7529" s="1796"/>
      <c r="N7529" s="1799">
        <v>0</v>
      </c>
      <c r="O7529" s="2135"/>
      <c r="P7529" s="2135"/>
      <c r="Q7529" s="2135">
        <v>0</v>
      </c>
      <c r="R7529" s="2448" t="s">
        <v>1980</v>
      </c>
    </row>
    <row r="7530" spans="3:18" ht="14.25" customHeight="1">
      <c r="C7530" s="1668">
        <v>2</v>
      </c>
      <c r="D7530" s="1963" t="s">
        <v>5217</v>
      </c>
      <c r="E7530" s="1669">
        <v>5</v>
      </c>
      <c r="F7530" s="1670" t="s">
        <v>508</v>
      </c>
      <c r="G7530" s="1754">
        <v>31</v>
      </c>
      <c r="H7530" s="1670">
        <v>2022</v>
      </c>
      <c r="I7530" s="1672">
        <v>186</v>
      </c>
      <c r="J7530" s="1670">
        <v>60</v>
      </c>
      <c r="K7530" s="1672">
        <v>74.400000000000006</v>
      </c>
      <c r="L7530" s="1670"/>
      <c r="M7530" s="1670"/>
      <c r="N7530" s="1673">
        <v>0</v>
      </c>
      <c r="O7530" s="2118"/>
      <c r="P7530" s="2118"/>
      <c r="Q7530" s="2118">
        <v>0</v>
      </c>
      <c r="R7530" s="2449"/>
    </row>
    <row r="7531" spans="3:18" ht="14.25" customHeight="1">
      <c r="C7531" s="1668">
        <v>3</v>
      </c>
      <c r="D7531" s="1963" t="s">
        <v>6257</v>
      </c>
      <c r="E7531" s="1669">
        <v>5</v>
      </c>
      <c r="F7531" s="1670" t="s">
        <v>508</v>
      </c>
      <c r="G7531" s="1754">
        <v>10</v>
      </c>
      <c r="H7531" s="1670">
        <v>2023</v>
      </c>
      <c r="I7531" s="1672">
        <v>84.47</v>
      </c>
      <c r="J7531" s="1670">
        <v>40</v>
      </c>
      <c r="K7531" s="1672">
        <v>50.681999999999995</v>
      </c>
      <c r="L7531" s="1670"/>
      <c r="M7531" s="1670"/>
      <c r="N7531" s="1673">
        <v>0</v>
      </c>
      <c r="O7531" s="2118"/>
      <c r="P7531" s="2118"/>
      <c r="Q7531" s="2118">
        <v>0</v>
      </c>
      <c r="R7531" s="2450"/>
    </row>
    <row r="7532" spans="3:18" ht="14.25" customHeight="1">
      <c r="C7532" s="1682">
        <v>1</v>
      </c>
      <c r="D7532" s="1965" t="s">
        <v>6511</v>
      </c>
      <c r="E7532" s="1683">
        <v>7</v>
      </c>
      <c r="F7532" s="1684" t="s">
        <v>508</v>
      </c>
      <c r="G7532" s="1756">
        <v>15</v>
      </c>
      <c r="H7532" s="1686">
        <v>2024</v>
      </c>
      <c r="I7532" s="1688">
        <v>10.14</v>
      </c>
      <c r="J7532" s="1684">
        <v>28.6</v>
      </c>
      <c r="K7532" s="1688">
        <v>7.2399599999999991</v>
      </c>
      <c r="L7532" s="1684"/>
      <c r="M7532" s="1684"/>
      <c r="N7532" s="1689">
        <v>0</v>
      </c>
      <c r="O7532" s="2120"/>
      <c r="P7532" s="2120"/>
      <c r="Q7532" s="2120">
        <v>0</v>
      </c>
      <c r="R7532" s="2451" t="s">
        <v>7892</v>
      </c>
    </row>
    <row r="7533" spans="3:18" ht="14.25" customHeight="1">
      <c r="C7533" s="1682">
        <v>2</v>
      </c>
      <c r="D7533" s="1965" t="s">
        <v>2445</v>
      </c>
      <c r="E7533" s="1683">
        <v>7</v>
      </c>
      <c r="F7533" s="1684" t="s">
        <v>508</v>
      </c>
      <c r="G7533" s="1756">
        <v>8</v>
      </c>
      <c r="H7533" s="1686" t="s">
        <v>7278</v>
      </c>
      <c r="I7533" s="1688">
        <v>7.9</v>
      </c>
      <c r="J7533" s="1684">
        <v>85.800000000000011</v>
      </c>
      <c r="K7533" s="1688">
        <v>1.1217999999999992</v>
      </c>
      <c r="L7533" s="1684"/>
      <c r="M7533" s="1684"/>
      <c r="N7533" s="1689">
        <v>0</v>
      </c>
      <c r="O7533" s="2120"/>
      <c r="P7533" s="2120"/>
      <c r="Q7533" s="2120">
        <v>0</v>
      </c>
      <c r="R7533" s="2452"/>
    </row>
    <row r="7534" spans="3:18" ht="14.25" customHeight="1">
      <c r="C7534" s="1682">
        <v>3</v>
      </c>
      <c r="D7534" s="1965" t="s">
        <v>6511</v>
      </c>
      <c r="E7534" s="1683">
        <v>7</v>
      </c>
      <c r="F7534" s="1684" t="s">
        <v>508</v>
      </c>
      <c r="G7534" s="1756">
        <v>8</v>
      </c>
      <c r="H7534" s="1686" t="s">
        <v>7287</v>
      </c>
      <c r="I7534" s="1688">
        <v>8.4469999999999992</v>
      </c>
      <c r="J7534" s="1684">
        <v>42.900000000000006</v>
      </c>
      <c r="K7534" s="1688">
        <v>4.8232369999999989</v>
      </c>
      <c r="L7534" s="1684"/>
      <c r="M7534" s="1684"/>
      <c r="N7534" s="1689">
        <v>0</v>
      </c>
      <c r="O7534" s="2120"/>
      <c r="P7534" s="2120"/>
      <c r="Q7534" s="2120">
        <v>0</v>
      </c>
      <c r="R7534" s="2452"/>
    </row>
    <row r="7535" spans="3:18" ht="14.25" customHeight="1">
      <c r="C7535" s="1682">
        <v>4</v>
      </c>
      <c r="D7535" s="1965" t="s">
        <v>5100</v>
      </c>
      <c r="E7535" s="1683">
        <v>7</v>
      </c>
      <c r="F7535" s="1684" t="s">
        <v>508</v>
      </c>
      <c r="G7535" s="1756">
        <v>1</v>
      </c>
      <c r="H7535" s="1686" t="s">
        <v>4894</v>
      </c>
      <c r="I7535" s="1688">
        <v>113.7</v>
      </c>
      <c r="J7535" s="1684">
        <v>71.5</v>
      </c>
      <c r="K7535" s="1688">
        <v>32.404499999999999</v>
      </c>
      <c r="L7535" s="1684"/>
      <c r="M7535" s="1684"/>
      <c r="N7535" s="1689">
        <v>0</v>
      </c>
      <c r="O7535" s="2120"/>
      <c r="P7535" s="2120"/>
      <c r="Q7535" s="2120">
        <v>0</v>
      </c>
      <c r="R7535" s="2452"/>
    </row>
    <row r="7536" spans="3:18" ht="14.25" customHeight="1">
      <c r="C7536" s="1682">
        <v>5</v>
      </c>
      <c r="D7536" s="1965" t="s">
        <v>2446</v>
      </c>
      <c r="E7536" s="1683">
        <v>7</v>
      </c>
      <c r="F7536" s="1684" t="s">
        <v>508</v>
      </c>
      <c r="G7536" s="1756">
        <v>8</v>
      </c>
      <c r="H7536" s="1686">
        <v>2020</v>
      </c>
      <c r="I7536" s="1688">
        <v>7.9</v>
      </c>
      <c r="J7536" s="1684">
        <v>85.800000000000011</v>
      </c>
      <c r="K7536" s="1688">
        <v>1.1217999999999992</v>
      </c>
      <c r="L7536" s="1684"/>
      <c r="M7536" s="1684"/>
      <c r="N7536" s="1689">
        <v>0</v>
      </c>
      <c r="O7536" s="2120"/>
      <c r="P7536" s="2120"/>
      <c r="Q7536" s="2120">
        <v>0</v>
      </c>
      <c r="R7536" s="2453"/>
    </row>
    <row r="7537" spans="3:18" ht="14.25" customHeight="1">
      <c r="C7537" s="1562">
        <v>1</v>
      </c>
      <c r="D7537" s="1951" t="s">
        <v>2986</v>
      </c>
      <c r="E7537" s="1563">
        <v>7</v>
      </c>
      <c r="F7537" s="1564" t="s">
        <v>508</v>
      </c>
      <c r="G7537" s="1718">
        <v>1</v>
      </c>
      <c r="H7537" s="1564">
        <v>1999</v>
      </c>
      <c r="I7537" s="1566">
        <v>244.22399999999999</v>
      </c>
      <c r="J7537" s="1564">
        <v>100</v>
      </c>
      <c r="K7537" s="1566">
        <f t="shared" ref="K7537:K7606" si="411">IF(J7537=100,0,I7537-I7537*J7537%)</f>
        <v>0</v>
      </c>
      <c r="L7537" s="1564"/>
      <c r="M7537" s="1564"/>
      <c r="N7537" s="1567">
        <f t="shared" ref="N7537:N7605" si="412">+L7537*M7537</f>
        <v>0</v>
      </c>
      <c r="O7537" s="2102"/>
      <c r="P7537" s="2102"/>
      <c r="Q7537" s="2102">
        <f t="shared" ref="Q7537:Q7605" si="413">+O7537*P7537</f>
        <v>0</v>
      </c>
      <c r="R7537" s="2385" t="s">
        <v>8025</v>
      </c>
    </row>
    <row r="7538" spans="3:18" ht="14.25" customHeight="1">
      <c r="C7538" s="1562">
        <v>2</v>
      </c>
      <c r="D7538" s="1951" t="s">
        <v>2985</v>
      </c>
      <c r="E7538" s="1563">
        <v>7</v>
      </c>
      <c r="F7538" s="1564" t="s">
        <v>508</v>
      </c>
      <c r="G7538" s="1718">
        <v>3</v>
      </c>
      <c r="H7538" s="1564">
        <v>2006</v>
      </c>
      <c r="I7538" s="1566">
        <v>124.752</v>
      </c>
      <c r="J7538" s="1564">
        <v>100</v>
      </c>
      <c r="K7538" s="1566">
        <f t="shared" si="411"/>
        <v>0</v>
      </c>
      <c r="L7538" s="1564"/>
      <c r="M7538" s="1564"/>
      <c r="N7538" s="1567">
        <f t="shared" si="412"/>
        <v>0</v>
      </c>
      <c r="O7538" s="2102"/>
      <c r="P7538" s="2102"/>
      <c r="Q7538" s="2102">
        <f t="shared" si="413"/>
        <v>0</v>
      </c>
      <c r="R7538" s="2386"/>
    </row>
    <row r="7539" spans="3:18" ht="14.25" customHeight="1">
      <c r="C7539" s="1562">
        <v>3</v>
      </c>
      <c r="D7539" s="1951" t="s">
        <v>6533</v>
      </c>
      <c r="E7539" s="1563">
        <v>7</v>
      </c>
      <c r="F7539" s="1564" t="s">
        <v>508</v>
      </c>
      <c r="G7539" s="1718">
        <v>1</v>
      </c>
      <c r="H7539" s="1564">
        <v>2008</v>
      </c>
      <c r="I7539" s="1566">
        <v>60.8</v>
      </c>
      <c r="J7539" s="1564">
        <v>100</v>
      </c>
      <c r="K7539" s="1566">
        <f t="shared" si="411"/>
        <v>0</v>
      </c>
      <c r="L7539" s="1564"/>
      <c r="M7539" s="1564"/>
      <c r="N7539" s="1567">
        <f t="shared" si="412"/>
        <v>0</v>
      </c>
      <c r="O7539" s="2102"/>
      <c r="P7539" s="2102"/>
      <c r="Q7539" s="2102">
        <f t="shared" si="413"/>
        <v>0</v>
      </c>
      <c r="R7539" s="2386"/>
    </row>
    <row r="7540" spans="3:18" ht="14.25" customHeight="1">
      <c r="C7540" s="1562">
        <v>4</v>
      </c>
      <c r="D7540" s="1951" t="s">
        <v>6534</v>
      </c>
      <c r="E7540" s="1563">
        <v>7</v>
      </c>
      <c r="F7540" s="1564" t="s">
        <v>508</v>
      </c>
      <c r="G7540" s="1718">
        <v>1</v>
      </c>
      <c r="H7540" s="1564">
        <v>2007</v>
      </c>
      <c r="I7540" s="1566">
        <v>165</v>
      </c>
      <c r="J7540" s="1564">
        <v>100</v>
      </c>
      <c r="K7540" s="1566">
        <f t="shared" si="411"/>
        <v>0</v>
      </c>
      <c r="L7540" s="1564"/>
      <c r="M7540" s="1564"/>
      <c r="N7540" s="1567">
        <f t="shared" si="412"/>
        <v>0</v>
      </c>
      <c r="O7540" s="2102"/>
      <c r="P7540" s="2102"/>
      <c r="Q7540" s="2102">
        <f t="shared" si="413"/>
        <v>0</v>
      </c>
      <c r="R7540" s="2386"/>
    </row>
    <row r="7541" spans="3:18" ht="14.25" customHeight="1">
      <c r="C7541" s="1562">
        <v>5</v>
      </c>
      <c r="D7541" s="1951" t="s">
        <v>2987</v>
      </c>
      <c r="E7541" s="1563">
        <v>7</v>
      </c>
      <c r="F7541" s="1564" t="s">
        <v>508</v>
      </c>
      <c r="G7541" s="1718">
        <v>1</v>
      </c>
      <c r="H7541" s="1564">
        <v>2007</v>
      </c>
      <c r="I7541" s="1566">
        <v>547.79999999999995</v>
      </c>
      <c r="J7541" s="1564">
        <v>100</v>
      </c>
      <c r="K7541" s="1566">
        <f t="shared" si="411"/>
        <v>0</v>
      </c>
      <c r="L7541" s="1564"/>
      <c r="M7541" s="1564"/>
      <c r="N7541" s="1567">
        <f t="shared" si="412"/>
        <v>0</v>
      </c>
      <c r="O7541" s="2102"/>
      <c r="P7541" s="2102"/>
      <c r="Q7541" s="2102">
        <f t="shared" si="413"/>
        <v>0</v>
      </c>
      <c r="R7541" s="2386"/>
    </row>
    <row r="7542" spans="3:18" ht="14.25" customHeight="1">
      <c r="C7542" s="1562">
        <v>6</v>
      </c>
      <c r="D7542" s="1951" t="s">
        <v>2988</v>
      </c>
      <c r="E7542" s="1563">
        <v>7</v>
      </c>
      <c r="F7542" s="1564" t="s">
        <v>508</v>
      </c>
      <c r="G7542" s="1718">
        <v>10</v>
      </c>
      <c r="H7542" s="1564">
        <v>2007</v>
      </c>
      <c r="I7542" s="1566">
        <v>260</v>
      </c>
      <c r="J7542" s="1564">
        <v>100</v>
      </c>
      <c r="K7542" s="1566">
        <f t="shared" si="411"/>
        <v>0</v>
      </c>
      <c r="L7542" s="1564"/>
      <c r="M7542" s="1564"/>
      <c r="N7542" s="1567">
        <f t="shared" si="412"/>
        <v>0</v>
      </c>
      <c r="O7542" s="2102"/>
      <c r="P7542" s="2102"/>
      <c r="Q7542" s="2102">
        <f t="shared" si="413"/>
        <v>0</v>
      </c>
      <c r="R7542" s="2386"/>
    </row>
    <row r="7543" spans="3:18" ht="14.25" customHeight="1">
      <c r="C7543" s="1562">
        <v>7</v>
      </c>
      <c r="D7543" s="1951" t="s">
        <v>2989</v>
      </c>
      <c r="E7543" s="1563">
        <v>7</v>
      </c>
      <c r="F7543" s="1564" t="s">
        <v>508</v>
      </c>
      <c r="G7543" s="1718">
        <v>1</v>
      </c>
      <c r="H7543" s="1564">
        <v>2008</v>
      </c>
      <c r="I7543" s="1566">
        <v>60.8</v>
      </c>
      <c r="J7543" s="1564">
        <v>100</v>
      </c>
      <c r="K7543" s="1566">
        <f t="shared" si="411"/>
        <v>0</v>
      </c>
      <c r="L7543" s="1564"/>
      <c r="M7543" s="1564"/>
      <c r="N7543" s="1567">
        <f t="shared" si="412"/>
        <v>0</v>
      </c>
      <c r="O7543" s="2102"/>
      <c r="P7543" s="2102"/>
      <c r="Q7543" s="2102">
        <f t="shared" si="413"/>
        <v>0</v>
      </c>
      <c r="R7543" s="2386"/>
    </row>
    <row r="7544" spans="3:18" ht="14.25" customHeight="1">
      <c r="C7544" s="1562">
        <v>8</v>
      </c>
      <c r="D7544" s="1951" t="s">
        <v>2193</v>
      </c>
      <c r="E7544" s="1563">
        <v>7</v>
      </c>
      <c r="F7544" s="1564" t="s">
        <v>508</v>
      </c>
      <c r="G7544" s="1718">
        <v>1</v>
      </c>
      <c r="H7544" s="1564">
        <v>2019</v>
      </c>
      <c r="I7544" s="1566">
        <v>7.8</v>
      </c>
      <c r="J7544" s="1564">
        <v>100</v>
      </c>
      <c r="K7544" s="1566">
        <f t="shared" si="411"/>
        <v>0</v>
      </c>
      <c r="L7544" s="1564"/>
      <c r="M7544" s="1564"/>
      <c r="N7544" s="1567">
        <f t="shared" si="412"/>
        <v>0</v>
      </c>
      <c r="O7544" s="2102"/>
      <c r="P7544" s="2102"/>
      <c r="Q7544" s="2102">
        <f t="shared" si="413"/>
        <v>0</v>
      </c>
      <c r="R7544" s="2386"/>
    </row>
    <row r="7545" spans="3:18" ht="14.25" customHeight="1">
      <c r="C7545" s="1562">
        <v>9</v>
      </c>
      <c r="D7545" s="1951" t="s">
        <v>2996</v>
      </c>
      <c r="E7545" s="1563">
        <v>7</v>
      </c>
      <c r="F7545" s="1564" t="s">
        <v>508</v>
      </c>
      <c r="G7545" s="1718">
        <v>20</v>
      </c>
      <c r="H7545" s="1564">
        <v>2021</v>
      </c>
      <c r="I7545" s="1566">
        <v>997.2</v>
      </c>
      <c r="J7545" s="1564">
        <v>100</v>
      </c>
      <c r="K7545" s="1566">
        <f t="shared" si="411"/>
        <v>0</v>
      </c>
      <c r="L7545" s="1564"/>
      <c r="M7545" s="1564"/>
      <c r="N7545" s="1567">
        <f t="shared" si="412"/>
        <v>0</v>
      </c>
      <c r="O7545" s="2102"/>
      <c r="P7545" s="2102"/>
      <c r="Q7545" s="2102">
        <f t="shared" si="413"/>
        <v>0</v>
      </c>
      <c r="R7545" s="2386"/>
    </row>
    <row r="7546" spans="3:18" ht="14.25" customHeight="1">
      <c r="C7546" s="1562">
        <v>10</v>
      </c>
      <c r="D7546" s="1951" t="s">
        <v>4151</v>
      </c>
      <c r="E7546" s="1563">
        <v>7</v>
      </c>
      <c r="F7546" s="1564" t="s">
        <v>508</v>
      </c>
      <c r="G7546" s="1718">
        <v>28</v>
      </c>
      <c r="H7546" s="1564">
        <v>2022</v>
      </c>
      <c r="I7546" s="1566">
        <v>1553.6079999999999</v>
      </c>
      <c r="J7546" s="1564">
        <v>80</v>
      </c>
      <c r="K7546" s="1566">
        <f t="shared" si="411"/>
        <v>310.72159999999985</v>
      </c>
      <c r="L7546" s="1564"/>
      <c r="M7546" s="1564"/>
      <c r="N7546" s="1567">
        <f t="shared" si="412"/>
        <v>0</v>
      </c>
      <c r="O7546" s="2102"/>
      <c r="P7546" s="2102"/>
      <c r="Q7546" s="2102">
        <f t="shared" si="413"/>
        <v>0</v>
      </c>
      <c r="R7546" s="2386"/>
    </row>
    <row r="7547" spans="3:18" ht="14.25" customHeight="1">
      <c r="C7547" s="1562">
        <v>11</v>
      </c>
      <c r="D7547" s="1951" t="s">
        <v>2193</v>
      </c>
      <c r="E7547" s="1563">
        <v>7</v>
      </c>
      <c r="F7547" s="1564" t="s">
        <v>508</v>
      </c>
      <c r="G7547" s="1718">
        <v>1</v>
      </c>
      <c r="H7547" s="1564">
        <v>2020</v>
      </c>
      <c r="I7547" s="1566">
        <v>7.9</v>
      </c>
      <c r="J7547" s="1564">
        <v>100</v>
      </c>
      <c r="K7547" s="1566">
        <f t="shared" si="411"/>
        <v>0</v>
      </c>
      <c r="L7547" s="1564"/>
      <c r="M7547" s="1564"/>
      <c r="N7547" s="1567">
        <f t="shared" si="412"/>
        <v>0</v>
      </c>
      <c r="O7547" s="2102"/>
      <c r="P7547" s="2102"/>
      <c r="Q7547" s="2102">
        <f t="shared" si="413"/>
        <v>0</v>
      </c>
      <c r="R7547" s="2386"/>
    </row>
    <row r="7548" spans="3:18" ht="14.25" customHeight="1">
      <c r="C7548" s="1562">
        <v>12</v>
      </c>
      <c r="D7548" s="1951" t="s">
        <v>2193</v>
      </c>
      <c r="E7548" s="1563">
        <v>7</v>
      </c>
      <c r="F7548" s="1564" t="s">
        <v>508</v>
      </c>
      <c r="G7548" s="1718">
        <v>1</v>
      </c>
      <c r="H7548" s="1564">
        <v>2020</v>
      </c>
      <c r="I7548" s="1566">
        <v>7.9</v>
      </c>
      <c r="J7548" s="1564">
        <v>100</v>
      </c>
      <c r="K7548" s="1566">
        <f t="shared" si="411"/>
        <v>0</v>
      </c>
      <c r="L7548" s="1564"/>
      <c r="M7548" s="1564"/>
      <c r="N7548" s="1567">
        <f t="shared" si="412"/>
        <v>0</v>
      </c>
      <c r="O7548" s="2102"/>
      <c r="P7548" s="2102"/>
      <c r="Q7548" s="2102">
        <f t="shared" si="413"/>
        <v>0</v>
      </c>
      <c r="R7548" s="2386"/>
    </row>
    <row r="7549" spans="3:18" ht="14.25" customHeight="1">
      <c r="C7549" s="1562">
        <v>13</v>
      </c>
      <c r="D7549" s="1951" t="s">
        <v>2193</v>
      </c>
      <c r="E7549" s="1563">
        <v>7</v>
      </c>
      <c r="F7549" s="1564" t="s">
        <v>508</v>
      </c>
      <c r="G7549" s="1718">
        <v>11</v>
      </c>
      <c r="H7549" s="1564">
        <v>2020</v>
      </c>
      <c r="I7549" s="1566">
        <v>86.9</v>
      </c>
      <c r="J7549" s="1564">
        <v>100</v>
      </c>
      <c r="K7549" s="1566">
        <f t="shared" si="411"/>
        <v>0</v>
      </c>
      <c r="L7549" s="1564"/>
      <c r="M7549" s="1564"/>
      <c r="N7549" s="1567">
        <f t="shared" si="412"/>
        <v>0</v>
      </c>
      <c r="O7549" s="2102"/>
      <c r="P7549" s="2102"/>
      <c r="Q7549" s="2102">
        <f t="shared" si="413"/>
        <v>0</v>
      </c>
      <c r="R7549" s="2386"/>
    </row>
    <row r="7550" spans="3:18" ht="14.25" customHeight="1">
      <c r="C7550" s="1562">
        <v>14</v>
      </c>
      <c r="D7550" s="1951" t="s">
        <v>6299</v>
      </c>
      <c r="E7550" s="1563">
        <v>7</v>
      </c>
      <c r="F7550" s="1564" t="s">
        <v>508</v>
      </c>
      <c r="G7550" s="1718">
        <v>4</v>
      </c>
      <c r="H7550" s="1564">
        <v>2023</v>
      </c>
      <c r="I7550" s="1566">
        <v>271.2</v>
      </c>
      <c r="J7550" s="1564">
        <v>60</v>
      </c>
      <c r="K7550" s="1566">
        <f t="shared" si="411"/>
        <v>108.47999999999999</v>
      </c>
      <c r="L7550" s="1564"/>
      <c r="M7550" s="1564"/>
      <c r="N7550" s="1567">
        <f t="shared" si="412"/>
        <v>0</v>
      </c>
      <c r="O7550" s="2102"/>
      <c r="P7550" s="2102"/>
      <c r="Q7550" s="2102">
        <f t="shared" si="413"/>
        <v>0</v>
      </c>
      <c r="R7550" s="2386"/>
    </row>
    <row r="7551" spans="3:18" ht="14.25" customHeight="1">
      <c r="C7551" s="1562">
        <v>15</v>
      </c>
      <c r="D7551" s="1951" t="s">
        <v>6535</v>
      </c>
      <c r="E7551" s="1563">
        <v>7</v>
      </c>
      <c r="F7551" s="1564" t="s">
        <v>508</v>
      </c>
      <c r="G7551" s="1718">
        <v>5</v>
      </c>
      <c r="H7551" s="1564">
        <v>2023</v>
      </c>
      <c r="I7551" s="1566">
        <v>42.234999999999999</v>
      </c>
      <c r="J7551" s="1564">
        <v>60</v>
      </c>
      <c r="K7551" s="1566">
        <f t="shared" si="411"/>
        <v>16.894000000000002</v>
      </c>
      <c r="L7551" s="1564"/>
      <c r="M7551" s="1564"/>
      <c r="N7551" s="1567">
        <f t="shared" si="412"/>
        <v>0</v>
      </c>
      <c r="O7551" s="2102"/>
      <c r="P7551" s="2102"/>
      <c r="Q7551" s="2102">
        <f t="shared" si="413"/>
        <v>0</v>
      </c>
      <c r="R7551" s="2386"/>
    </row>
    <row r="7552" spans="3:18" ht="14.25" customHeight="1">
      <c r="C7552" s="1562">
        <v>16</v>
      </c>
      <c r="D7552" s="1951" t="s">
        <v>6535</v>
      </c>
      <c r="E7552" s="1563">
        <v>7</v>
      </c>
      <c r="F7552" s="1564" t="s">
        <v>508</v>
      </c>
      <c r="G7552" s="1718">
        <v>10</v>
      </c>
      <c r="H7552" s="1564">
        <v>2023</v>
      </c>
      <c r="I7552" s="1566">
        <v>84.47</v>
      </c>
      <c r="J7552" s="1564">
        <v>60</v>
      </c>
      <c r="K7552" s="1566">
        <f t="shared" si="411"/>
        <v>33.788000000000004</v>
      </c>
      <c r="L7552" s="1564"/>
      <c r="M7552" s="1564"/>
      <c r="N7552" s="1567">
        <f t="shared" si="412"/>
        <v>0</v>
      </c>
      <c r="O7552" s="2102"/>
      <c r="P7552" s="2102"/>
      <c r="Q7552" s="2102">
        <f t="shared" si="413"/>
        <v>0</v>
      </c>
      <c r="R7552" s="2386"/>
    </row>
    <row r="7553" spans="3:18" ht="14.25" customHeight="1">
      <c r="C7553" s="1562">
        <v>17</v>
      </c>
      <c r="D7553" s="1951" t="s">
        <v>6535</v>
      </c>
      <c r="E7553" s="1563">
        <v>7</v>
      </c>
      <c r="F7553" s="1564" t="s">
        <v>508</v>
      </c>
      <c r="G7553" s="1718">
        <v>10</v>
      </c>
      <c r="H7553" s="1842">
        <v>2023</v>
      </c>
      <c r="I7553" s="1566">
        <v>84.47</v>
      </c>
      <c r="J7553" s="1564">
        <v>60</v>
      </c>
      <c r="K7553" s="1566">
        <f t="shared" si="411"/>
        <v>33.788000000000004</v>
      </c>
      <c r="L7553" s="1564"/>
      <c r="M7553" s="1564"/>
      <c r="N7553" s="1567">
        <f t="shared" si="412"/>
        <v>0</v>
      </c>
      <c r="O7553" s="2102"/>
      <c r="P7553" s="2102"/>
      <c r="Q7553" s="2102">
        <f t="shared" si="413"/>
        <v>0</v>
      </c>
      <c r="R7553" s="2386"/>
    </row>
    <row r="7554" spans="3:18" ht="14.25" customHeight="1">
      <c r="C7554" s="1562">
        <v>18</v>
      </c>
      <c r="D7554" s="1951" t="s">
        <v>6536</v>
      </c>
      <c r="E7554" s="1563">
        <v>7</v>
      </c>
      <c r="F7554" s="1564" t="s">
        <v>508</v>
      </c>
      <c r="G7554" s="1718">
        <v>5</v>
      </c>
      <c r="H7554" s="1842">
        <v>2023</v>
      </c>
      <c r="I7554" s="1566">
        <v>339</v>
      </c>
      <c r="J7554" s="1564">
        <v>60</v>
      </c>
      <c r="K7554" s="1566">
        <f t="shared" si="411"/>
        <v>135.6</v>
      </c>
      <c r="L7554" s="1564"/>
      <c r="M7554" s="1564"/>
      <c r="N7554" s="1567">
        <f t="shared" si="412"/>
        <v>0</v>
      </c>
      <c r="O7554" s="2102"/>
      <c r="P7554" s="2102"/>
      <c r="Q7554" s="2102">
        <f t="shared" si="413"/>
        <v>0</v>
      </c>
      <c r="R7554" s="2386"/>
    </row>
    <row r="7555" spans="3:18" ht="14.25" customHeight="1">
      <c r="C7555" s="1562">
        <v>19</v>
      </c>
      <c r="D7555" s="1951" t="s">
        <v>6536</v>
      </c>
      <c r="E7555" s="1563">
        <v>7</v>
      </c>
      <c r="F7555" s="1564" t="s">
        <v>508</v>
      </c>
      <c r="G7555" s="1718">
        <v>6</v>
      </c>
      <c r="H7555" s="1842" t="s">
        <v>7287</v>
      </c>
      <c r="I7555" s="1566">
        <v>406.8</v>
      </c>
      <c r="J7555" s="1564">
        <v>60</v>
      </c>
      <c r="K7555" s="1566">
        <f t="shared" si="411"/>
        <v>162.72000000000003</v>
      </c>
      <c r="L7555" s="1564"/>
      <c r="M7555" s="1564"/>
      <c r="N7555" s="1567">
        <f t="shared" si="412"/>
        <v>0</v>
      </c>
      <c r="O7555" s="2102"/>
      <c r="P7555" s="2102"/>
      <c r="Q7555" s="2102">
        <f t="shared" si="413"/>
        <v>0</v>
      </c>
      <c r="R7555" s="2386"/>
    </row>
    <row r="7556" spans="3:18" ht="14.25" customHeight="1">
      <c r="C7556" s="1562">
        <v>20</v>
      </c>
      <c r="D7556" s="1951" t="s">
        <v>7806</v>
      </c>
      <c r="E7556" s="1563">
        <v>7</v>
      </c>
      <c r="F7556" s="1564" t="s">
        <v>508</v>
      </c>
      <c r="G7556" s="1718">
        <v>1</v>
      </c>
      <c r="H7556" s="1842" t="s">
        <v>7283</v>
      </c>
      <c r="I7556" s="1566">
        <v>15.167</v>
      </c>
      <c r="J7556" s="1564">
        <v>40</v>
      </c>
      <c r="K7556" s="1566">
        <f t="shared" si="411"/>
        <v>9.1001999999999992</v>
      </c>
      <c r="L7556" s="1564"/>
      <c r="M7556" s="1564"/>
      <c r="N7556" s="1567">
        <f t="shared" si="412"/>
        <v>0</v>
      </c>
      <c r="O7556" s="2102"/>
      <c r="P7556" s="2102"/>
      <c r="Q7556" s="2102">
        <f t="shared" si="413"/>
        <v>0</v>
      </c>
      <c r="R7556" s="2386"/>
    </row>
    <row r="7557" spans="3:18" ht="14.25" customHeight="1">
      <c r="C7557" s="1562">
        <v>21</v>
      </c>
      <c r="D7557" s="1951" t="s">
        <v>2193</v>
      </c>
      <c r="E7557" s="1563">
        <v>7</v>
      </c>
      <c r="F7557" s="1564" t="s">
        <v>508</v>
      </c>
      <c r="G7557" s="1718">
        <v>1</v>
      </c>
      <c r="H7557" s="1842">
        <v>2019</v>
      </c>
      <c r="I7557" s="1566">
        <v>7.9</v>
      </c>
      <c r="J7557" s="1564">
        <v>100</v>
      </c>
      <c r="K7557" s="1566">
        <f t="shared" si="411"/>
        <v>0</v>
      </c>
      <c r="L7557" s="1564"/>
      <c r="M7557" s="1564"/>
      <c r="N7557" s="1567">
        <f t="shared" si="412"/>
        <v>0</v>
      </c>
      <c r="O7557" s="2102"/>
      <c r="P7557" s="2102"/>
      <c r="Q7557" s="2102">
        <f t="shared" si="413"/>
        <v>0</v>
      </c>
      <c r="R7557" s="2438"/>
    </row>
    <row r="7558" spans="3:18" ht="14.25" customHeight="1">
      <c r="C7558" s="1696">
        <v>1</v>
      </c>
      <c r="D7558" s="1966" t="s">
        <v>5222</v>
      </c>
      <c r="E7558" s="1697">
        <v>5</v>
      </c>
      <c r="F7558" s="1698" t="s">
        <v>508</v>
      </c>
      <c r="G7558" s="1757">
        <v>1</v>
      </c>
      <c r="H7558" s="1698">
        <v>1999</v>
      </c>
      <c r="I7558" s="1700">
        <v>244.16900000000001</v>
      </c>
      <c r="J7558" s="1698">
        <f t="shared" ref="J7558:J7605" si="414">IF(($J$14-H7558)*J$7423&gt;100,100,($J$14-H7558)*J$7423)</f>
        <v>100</v>
      </c>
      <c r="K7558" s="1700">
        <f t="shared" si="411"/>
        <v>0</v>
      </c>
      <c r="L7558" s="1698"/>
      <c r="M7558" s="1698"/>
      <c r="N7558" s="1701">
        <f t="shared" si="412"/>
        <v>0</v>
      </c>
      <c r="O7558" s="2122"/>
      <c r="P7558" s="2122"/>
      <c r="Q7558" s="2122">
        <f t="shared" si="413"/>
        <v>0</v>
      </c>
      <c r="R7558" s="2427" t="s">
        <v>8030</v>
      </c>
    </row>
    <row r="7559" spans="3:18" ht="14.25" customHeight="1">
      <c r="C7559" s="1696">
        <v>2</v>
      </c>
      <c r="D7559" s="1966" t="s">
        <v>5218</v>
      </c>
      <c r="E7559" s="1697">
        <v>5</v>
      </c>
      <c r="F7559" s="1698" t="s">
        <v>508</v>
      </c>
      <c r="G7559" s="1757">
        <v>1</v>
      </c>
      <c r="H7559" s="1698">
        <v>1999</v>
      </c>
      <c r="I7559" s="1700">
        <v>244.26900000000001</v>
      </c>
      <c r="J7559" s="1698">
        <f t="shared" si="414"/>
        <v>100</v>
      </c>
      <c r="K7559" s="1700">
        <f t="shared" si="411"/>
        <v>0</v>
      </c>
      <c r="L7559" s="1698"/>
      <c r="M7559" s="1698"/>
      <c r="N7559" s="1701">
        <f t="shared" si="412"/>
        <v>0</v>
      </c>
      <c r="O7559" s="2122"/>
      <c r="P7559" s="2122"/>
      <c r="Q7559" s="2122">
        <f t="shared" si="413"/>
        <v>0</v>
      </c>
      <c r="R7559" s="2428"/>
    </row>
    <row r="7560" spans="3:18" ht="14.25" customHeight="1">
      <c r="C7560" s="1696">
        <v>3</v>
      </c>
      <c r="D7560" s="1966" t="s">
        <v>2984</v>
      </c>
      <c r="E7560" s="1697">
        <v>5</v>
      </c>
      <c r="F7560" s="1698" t="s">
        <v>508</v>
      </c>
      <c r="G7560" s="1757">
        <v>1</v>
      </c>
      <c r="H7560" s="1698">
        <v>2002</v>
      </c>
      <c r="I7560" s="1700">
        <v>72.498000000000005</v>
      </c>
      <c r="J7560" s="1698">
        <f t="shared" si="414"/>
        <v>100</v>
      </c>
      <c r="K7560" s="1700">
        <f t="shared" si="411"/>
        <v>0</v>
      </c>
      <c r="L7560" s="1698"/>
      <c r="M7560" s="1698"/>
      <c r="N7560" s="1701">
        <f t="shared" si="412"/>
        <v>0</v>
      </c>
      <c r="O7560" s="2122"/>
      <c r="P7560" s="2122"/>
      <c r="Q7560" s="2122">
        <f t="shared" si="413"/>
        <v>0</v>
      </c>
      <c r="R7560" s="2428"/>
    </row>
    <row r="7561" spans="3:18" ht="14.25" customHeight="1">
      <c r="C7561" s="1696">
        <v>4</v>
      </c>
      <c r="D7561" s="1966" t="s">
        <v>5219</v>
      </c>
      <c r="E7561" s="1697">
        <v>5</v>
      </c>
      <c r="F7561" s="1698" t="s">
        <v>508</v>
      </c>
      <c r="G7561" s="1757">
        <v>1</v>
      </c>
      <c r="H7561" s="1698">
        <v>2003</v>
      </c>
      <c r="I7561" s="1700">
        <v>72.498000000000005</v>
      </c>
      <c r="J7561" s="1698">
        <f t="shared" si="414"/>
        <v>100</v>
      </c>
      <c r="K7561" s="1700">
        <f t="shared" si="411"/>
        <v>0</v>
      </c>
      <c r="L7561" s="1698"/>
      <c r="M7561" s="1698"/>
      <c r="N7561" s="1701">
        <f t="shared" si="412"/>
        <v>0</v>
      </c>
      <c r="O7561" s="2122"/>
      <c r="P7561" s="2122"/>
      <c r="Q7561" s="2122">
        <f t="shared" si="413"/>
        <v>0</v>
      </c>
      <c r="R7561" s="2428"/>
    </row>
    <row r="7562" spans="3:18" ht="14.25" customHeight="1">
      <c r="C7562" s="1696">
        <v>5</v>
      </c>
      <c r="D7562" s="1966" t="s">
        <v>6527</v>
      </c>
      <c r="E7562" s="1697">
        <v>5</v>
      </c>
      <c r="F7562" s="1698" t="s">
        <v>508</v>
      </c>
      <c r="G7562" s="1757">
        <v>1</v>
      </c>
      <c r="H7562" s="1698">
        <v>2006</v>
      </c>
      <c r="I7562" s="1700">
        <v>1662.86544</v>
      </c>
      <c r="J7562" s="1698">
        <f t="shared" si="414"/>
        <v>100</v>
      </c>
      <c r="K7562" s="1700">
        <f t="shared" si="411"/>
        <v>0</v>
      </c>
      <c r="L7562" s="1698"/>
      <c r="M7562" s="1698"/>
      <c r="N7562" s="1701">
        <f t="shared" si="412"/>
        <v>0</v>
      </c>
      <c r="O7562" s="2122"/>
      <c r="P7562" s="2122"/>
      <c r="Q7562" s="2122">
        <f t="shared" si="413"/>
        <v>0</v>
      </c>
      <c r="R7562" s="2428"/>
    </row>
    <row r="7563" spans="3:18" ht="14.25" customHeight="1">
      <c r="C7563" s="1696">
        <v>6</v>
      </c>
      <c r="D7563" s="1966" t="s">
        <v>6528</v>
      </c>
      <c r="E7563" s="1697">
        <v>5</v>
      </c>
      <c r="F7563" s="1698" t="s">
        <v>508</v>
      </c>
      <c r="G7563" s="1757">
        <v>1</v>
      </c>
      <c r="H7563" s="1698">
        <v>2006</v>
      </c>
      <c r="I7563" s="1700">
        <v>1474.55</v>
      </c>
      <c r="J7563" s="1698">
        <f t="shared" si="414"/>
        <v>100</v>
      </c>
      <c r="K7563" s="1700">
        <f t="shared" si="411"/>
        <v>0</v>
      </c>
      <c r="L7563" s="1698"/>
      <c r="M7563" s="1698"/>
      <c r="N7563" s="1701">
        <f t="shared" si="412"/>
        <v>0</v>
      </c>
      <c r="O7563" s="2122"/>
      <c r="P7563" s="2122"/>
      <c r="Q7563" s="2122">
        <f t="shared" si="413"/>
        <v>0</v>
      </c>
      <c r="R7563" s="2428"/>
    </row>
    <row r="7564" spans="3:18" ht="14.25" customHeight="1">
      <c r="C7564" s="1696">
        <v>7</v>
      </c>
      <c r="D7564" s="1966" t="s">
        <v>2985</v>
      </c>
      <c r="E7564" s="1697">
        <v>5</v>
      </c>
      <c r="F7564" s="1698" t="s">
        <v>508</v>
      </c>
      <c r="G7564" s="1757">
        <v>3</v>
      </c>
      <c r="H7564" s="1698">
        <v>2006</v>
      </c>
      <c r="I7564" s="1700">
        <v>124.75100999999999</v>
      </c>
      <c r="J7564" s="1698">
        <f t="shared" si="414"/>
        <v>100</v>
      </c>
      <c r="K7564" s="1700">
        <f t="shared" si="411"/>
        <v>0</v>
      </c>
      <c r="L7564" s="1698"/>
      <c r="M7564" s="1698"/>
      <c r="N7564" s="1701">
        <f t="shared" si="412"/>
        <v>0</v>
      </c>
      <c r="O7564" s="2122"/>
      <c r="P7564" s="2122"/>
      <c r="Q7564" s="2122">
        <f t="shared" si="413"/>
        <v>0</v>
      </c>
      <c r="R7564" s="2428"/>
    </row>
    <row r="7565" spans="3:18" ht="14.25" customHeight="1">
      <c r="C7565" s="1696">
        <v>8</v>
      </c>
      <c r="D7565" s="1966" t="s">
        <v>5220</v>
      </c>
      <c r="E7565" s="1697">
        <v>5</v>
      </c>
      <c r="F7565" s="1698" t="s">
        <v>508</v>
      </c>
      <c r="G7565" s="1757">
        <v>3</v>
      </c>
      <c r="H7565" s="1698">
        <v>2007</v>
      </c>
      <c r="I7565" s="1700">
        <v>180.4</v>
      </c>
      <c r="J7565" s="1698">
        <f t="shared" si="414"/>
        <v>100</v>
      </c>
      <c r="K7565" s="1700">
        <f t="shared" si="411"/>
        <v>0</v>
      </c>
      <c r="L7565" s="1698"/>
      <c r="M7565" s="1698"/>
      <c r="N7565" s="1701">
        <f t="shared" si="412"/>
        <v>0</v>
      </c>
      <c r="O7565" s="2122"/>
      <c r="P7565" s="2122"/>
      <c r="Q7565" s="2122">
        <f t="shared" si="413"/>
        <v>0</v>
      </c>
      <c r="R7565" s="2428"/>
    </row>
    <row r="7566" spans="3:18" ht="14.25" customHeight="1">
      <c r="C7566" s="1696">
        <v>9</v>
      </c>
      <c r="D7566" s="1966" t="s">
        <v>5222</v>
      </c>
      <c r="E7566" s="1697">
        <v>5</v>
      </c>
      <c r="F7566" s="1698" t="s">
        <v>508</v>
      </c>
      <c r="G7566" s="1757">
        <v>1</v>
      </c>
      <c r="H7566" s="1698">
        <v>2007</v>
      </c>
      <c r="I7566" s="1700">
        <v>77.849999999999994</v>
      </c>
      <c r="J7566" s="1698">
        <f t="shared" si="414"/>
        <v>100</v>
      </c>
      <c r="K7566" s="1700">
        <f t="shared" si="411"/>
        <v>0</v>
      </c>
      <c r="L7566" s="1698"/>
      <c r="M7566" s="1698"/>
      <c r="N7566" s="1701">
        <f t="shared" si="412"/>
        <v>0</v>
      </c>
      <c r="O7566" s="2122"/>
      <c r="P7566" s="2122"/>
      <c r="Q7566" s="2122">
        <f t="shared" si="413"/>
        <v>0</v>
      </c>
      <c r="R7566" s="2428"/>
    </row>
    <row r="7567" spans="3:18" ht="14.25" customHeight="1">
      <c r="C7567" s="1696">
        <v>10</v>
      </c>
      <c r="D7567" s="1966" t="s">
        <v>2989</v>
      </c>
      <c r="E7567" s="1697">
        <v>5</v>
      </c>
      <c r="F7567" s="1698" t="s">
        <v>508</v>
      </c>
      <c r="G7567" s="1757">
        <v>1</v>
      </c>
      <c r="H7567" s="1698">
        <v>2007</v>
      </c>
      <c r="I7567" s="1700">
        <v>60.8</v>
      </c>
      <c r="J7567" s="1698">
        <f t="shared" si="414"/>
        <v>100</v>
      </c>
      <c r="K7567" s="1700">
        <f t="shared" si="411"/>
        <v>0</v>
      </c>
      <c r="L7567" s="1698"/>
      <c r="M7567" s="1698"/>
      <c r="N7567" s="1701">
        <f t="shared" si="412"/>
        <v>0</v>
      </c>
      <c r="O7567" s="2122"/>
      <c r="P7567" s="2122"/>
      <c r="Q7567" s="2122">
        <f t="shared" si="413"/>
        <v>0</v>
      </c>
      <c r="R7567" s="2428"/>
    </row>
    <row r="7568" spans="3:18" ht="14.25" customHeight="1">
      <c r="C7568" s="1696">
        <v>11</v>
      </c>
      <c r="D7568" s="1966" t="s">
        <v>2991</v>
      </c>
      <c r="E7568" s="1697">
        <v>5</v>
      </c>
      <c r="F7568" s="1698" t="s">
        <v>508</v>
      </c>
      <c r="G7568" s="1757">
        <v>1</v>
      </c>
      <c r="H7568" s="1698">
        <v>2007</v>
      </c>
      <c r="I7568" s="1700">
        <v>2184.1999999999998</v>
      </c>
      <c r="J7568" s="1698">
        <f t="shared" si="414"/>
        <v>100</v>
      </c>
      <c r="K7568" s="1700">
        <f t="shared" si="411"/>
        <v>0</v>
      </c>
      <c r="L7568" s="1698"/>
      <c r="M7568" s="1698"/>
      <c r="N7568" s="1701">
        <f t="shared" si="412"/>
        <v>0</v>
      </c>
      <c r="O7568" s="2122"/>
      <c r="P7568" s="2122"/>
      <c r="Q7568" s="2122">
        <f t="shared" si="413"/>
        <v>0</v>
      </c>
      <c r="R7568" s="2428"/>
    </row>
    <row r="7569" spans="3:18" ht="14.25" customHeight="1">
      <c r="C7569" s="1696">
        <v>12</v>
      </c>
      <c r="D7569" s="1966" t="s">
        <v>2992</v>
      </c>
      <c r="E7569" s="1697">
        <v>5</v>
      </c>
      <c r="F7569" s="1698" t="s">
        <v>508</v>
      </c>
      <c r="G7569" s="1757">
        <v>1</v>
      </c>
      <c r="H7569" s="1698">
        <v>2007</v>
      </c>
      <c r="I7569" s="1700">
        <v>76</v>
      </c>
      <c r="J7569" s="1698">
        <f t="shared" si="414"/>
        <v>100</v>
      </c>
      <c r="K7569" s="1700">
        <f t="shared" si="411"/>
        <v>0</v>
      </c>
      <c r="L7569" s="1698"/>
      <c r="M7569" s="1698"/>
      <c r="N7569" s="1701">
        <f t="shared" si="412"/>
        <v>0</v>
      </c>
      <c r="O7569" s="2122"/>
      <c r="P7569" s="2122"/>
      <c r="Q7569" s="2122">
        <f t="shared" si="413"/>
        <v>0</v>
      </c>
      <c r="R7569" s="2428"/>
    </row>
    <row r="7570" spans="3:18" ht="14.25" customHeight="1">
      <c r="C7570" s="1696">
        <v>13</v>
      </c>
      <c r="D7570" s="1966" t="s">
        <v>2993</v>
      </c>
      <c r="E7570" s="1697">
        <v>5</v>
      </c>
      <c r="F7570" s="1698" t="s">
        <v>508</v>
      </c>
      <c r="G7570" s="1757">
        <v>1</v>
      </c>
      <c r="H7570" s="1698">
        <v>2007</v>
      </c>
      <c r="I7570" s="1700">
        <v>73.8</v>
      </c>
      <c r="J7570" s="1698">
        <f t="shared" si="414"/>
        <v>100</v>
      </c>
      <c r="K7570" s="1700">
        <f t="shared" si="411"/>
        <v>0</v>
      </c>
      <c r="L7570" s="1698"/>
      <c r="M7570" s="1698"/>
      <c r="N7570" s="1701">
        <f t="shared" si="412"/>
        <v>0</v>
      </c>
      <c r="O7570" s="2122"/>
      <c r="P7570" s="2122"/>
      <c r="Q7570" s="2122">
        <f t="shared" si="413"/>
        <v>0</v>
      </c>
      <c r="R7570" s="2428"/>
    </row>
    <row r="7571" spans="3:18" ht="14.25" customHeight="1">
      <c r="C7571" s="1696">
        <v>14</v>
      </c>
      <c r="D7571" s="1966" t="s">
        <v>2994</v>
      </c>
      <c r="E7571" s="1697">
        <v>5</v>
      </c>
      <c r="F7571" s="1698" t="s">
        <v>508</v>
      </c>
      <c r="G7571" s="1757">
        <v>3</v>
      </c>
      <c r="H7571" s="1698">
        <v>2007</v>
      </c>
      <c r="I7571" s="1700">
        <v>110.7</v>
      </c>
      <c r="J7571" s="1698">
        <f t="shared" si="414"/>
        <v>100</v>
      </c>
      <c r="K7571" s="1700">
        <f t="shared" si="411"/>
        <v>0</v>
      </c>
      <c r="L7571" s="1698"/>
      <c r="M7571" s="1698"/>
      <c r="N7571" s="1701">
        <f t="shared" si="412"/>
        <v>0</v>
      </c>
      <c r="O7571" s="2122"/>
      <c r="P7571" s="2122"/>
      <c r="Q7571" s="2122">
        <f t="shared" si="413"/>
        <v>0</v>
      </c>
      <c r="R7571" s="2428"/>
    </row>
    <row r="7572" spans="3:18" ht="14.25" customHeight="1">
      <c r="C7572" s="1696">
        <v>15</v>
      </c>
      <c r="D7572" s="1966" t="s">
        <v>2995</v>
      </c>
      <c r="E7572" s="1697">
        <v>5</v>
      </c>
      <c r="F7572" s="1698" t="s">
        <v>508</v>
      </c>
      <c r="G7572" s="1757">
        <v>24</v>
      </c>
      <c r="H7572" s="1698">
        <v>2007</v>
      </c>
      <c r="I7572" s="1700">
        <v>624</v>
      </c>
      <c r="J7572" s="1698">
        <f t="shared" si="414"/>
        <v>100</v>
      </c>
      <c r="K7572" s="1700">
        <f t="shared" si="411"/>
        <v>0</v>
      </c>
      <c r="L7572" s="1698"/>
      <c r="M7572" s="1698"/>
      <c r="N7572" s="1701">
        <f t="shared" si="412"/>
        <v>0</v>
      </c>
      <c r="O7572" s="2122"/>
      <c r="P7572" s="2122"/>
      <c r="Q7572" s="2122">
        <f t="shared" si="413"/>
        <v>0</v>
      </c>
      <c r="R7572" s="2428"/>
    </row>
    <row r="7573" spans="3:18" ht="14.25" customHeight="1">
      <c r="C7573" s="1696">
        <v>16</v>
      </c>
      <c r="D7573" s="1966" t="s">
        <v>2989</v>
      </c>
      <c r="E7573" s="1697">
        <v>5</v>
      </c>
      <c r="F7573" s="1698" t="s">
        <v>508</v>
      </c>
      <c r="G7573" s="1757">
        <v>1</v>
      </c>
      <c r="H7573" s="1698">
        <v>2008</v>
      </c>
      <c r="I7573" s="1700">
        <v>60.8</v>
      </c>
      <c r="J7573" s="1698">
        <f t="shared" si="414"/>
        <v>100</v>
      </c>
      <c r="K7573" s="1700">
        <f t="shared" si="411"/>
        <v>0</v>
      </c>
      <c r="L7573" s="1698"/>
      <c r="M7573" s="1698"/>
      <c r="N7573" s="1701">
        <f t="shared" si="412"/>
        <v>0</v>
      </c>
      <c r="O7573" s="2122"/>
      <c r="P7573" s="2122"/>
      <c r="Q7573" s="2122">
        <f t="shared" si="413"/>
        <v>0</v>
      </c>
      <c r="R7573" s="2428"/>
    </row>
    <row r="7574" spans="3:18" ht="14.25" customHeight="1">
      <c r="C7574" s="1696">
        <v>17</v>
      </c>
      <c r="D7574" s="1966" t="s">
        <v>5221</v>
      </c>
      <c r="E7574" s="1697">
        <v>5</v>
      </c>
      <c r="F7574" s="1698" t="s">
        <v>508</v>
      </c>
      <c r="G7574" s="1757">
        <v>1</v>
      </c>
      <c r="H7574" s="1698">
        <v>2008</v>
      </c>
      <c r="I7574" s="1700">
        <v>510.45</v>
      </c>
      <c r="J7574" s="1698">
        <f t="shared" si="414"/>
        <v>100</v>
      </c>
      <c r="K7574" s="1700">
        <f t="shared" si="411"/>
        <v>0</v>
      </c>
      <c r="L7574" s="1698"/>
      <c r="M7574" s="1698"/>
      <c r="N7574" s="1701">
        <f t="shared" si="412"/>
        <v>0</v>
      </c>
      <c r="O7574" s="2122"/>
      <c r="P7574" s="2122"/>
      <c r="Q7574" s="2122">
        <f t="shared" si="413"/>
        <v>0</v>
      </c>
      <c r="R7574" s="2428"/>
    </row>
    <row r="7575" spans="3:18" ht="14.25" customHeight="1">
      <c r="C7575" s="1696">
        <v>18</v>
      </c>
      <c r="D7575" s="1966" t="s">
        <v>6530</v>
      </c>
      <c r="E7575" s="1697">
        <v>5</v>
      </c>
      <c r="F7575" s="1698" t="s">
        <v>508</v>
      </c>
      <c r="G7575" s="1757">
        <v>1</v>
      </c>
      <c r="H7575" s="1698">
        <v>2008</v>
      </c>
      <c r="I7575" s="1700">
        <v>80</v>
      </c>
      <c r="J7575" s="1698">
        <f t="shared" si="414"/>
        <v>100</v>
      </c>
      <c r="K7575" s="1700">
        <f t="shared" si="411"/>
        <v>0</v>
      </c>
      <c r="L7575" s="1698"/>
      <c r="M7575" s="1698"/>
      <c r="N7575" s="1701">
        <f t="shared" si="412"/>
        <v>0</v>
      </c>
      <c r="O7575" s="2122"/>
      <c r="P7575" s="2122"/>
      <c r="Q7575" s="2122">
        <f t="shared" si="413"/>
        <v>0</v>
      </c>
      <c r="R7575" s="2428"/>
    </row>
    <row r="7576" spans="3:18" ht="14.25" customHeight="1">
      <c r="C7576" s="1696">
        <v>19</v>
      </c>
      <c r="D7576" s="1966" t="s">
        <v>3623</v>
      </c>
      <c r="E7576" s="1697">
        <v>5</v>
      </c>
      <c r="F7576" s="1698" t="s">
        <v>508</v>
      </c>
      <c r="G7576" s="1757">
        <v>2</v>
      </c>
      <c r="H7576" s="1698">
        <v>2008</v>
      </c>
      <c r="I7576" s="1700">
        <v>121.6</v>
      </c>
      <c r="J7576" s="1698">
        <f t="shared" si="414"/>
        <v>100</v>
      </c>
      <c r="K7576" s="1700">
        <f t="shared" si="411"/>
        <v>0</v>
      </c>
      <c r="L7576" s="1698"/>
      <c r="M7576" s="1698"/>
      <c r="N7576" s="1701">
        <f t="shared" si="412"/>
        <v>0</v>
      </c>
      <c r="O7576" s="2122"/>
      <c r="P7576" s="2122"/>
      <c r="Q7576" s="2122">
        <f t="shared" si="413"/>
        <v>0</v>
      </c>
      <c r="R7576" s="2428"/>
    </row>
    <row r="7577" spans="3:18" ht="14.25" customHeight="1">
      <c r="C7577" s="1696">
        <v>20</v>
      </c>
      <c r="D7577" s="1966" t="s">
        <v>2444</v>
      </c>
      <c r="E7577" s="1697">
        <v>5</v>
      </c>
      <c r="F7577" s="1698" t="s">
        <v>508</v>
      </c>
      <c r="G7577" s="1757">
        <v>12</v>
      </c>
      <c r="H7577" s="1698">
        <v>2018</v>
      </c>
      <c r="I7577" s="1700">
        <v>93.6</v>
      </c>
      <c r="J7577" s="1698">
        <f t="shared" si="414"/>
        <v>100</v>
      </c>
      <c r="K7577" s="1700">
        <f t="shared" si="411"/>
        <v>0</v>
      </c>
      <c r="L7577" s="1698"/>
      <c r="M7577" s="1698"/>
      <c r="N7577" s="1701">
        <f t="shared" si="412"/>
        <v>0</v>
      </c>
      <c r="O7577" s="2122"/>
      <c r="P7577" s="2122"/>
      <c r="Q7577" s="2122">
        <f t="shared" si="413"/>
        <v>0</v>
      </c>
      <c r="R7577" s="2428"/>
    </row>
    <row r="7578" spans="3:18" ht="14.25" customHeight="1">
      <c r="C7578" s="1696">
        <v>21</v>
      </c>
      <c r="D7578" s="1966" t="s">
        <v>2446</v>
      </c>
      <c r="E7578" s="1697">
        <v>5</v>
      </c>
      <c r="F7578" s="1698" t="s">
        <v>508</v>
      </c>
      <c r="G7578" s="1757">
        <v>27</v>
      </c>
      <c r="H7578" s="1698">
        <v>2020</v>
      </c>
      <c r="I7578" s="1700">
        <v>213.3</v>
      </c>
      <c r="J7578" s="1698">
        <f t="shared" si="414"/>
        <v>100</v>
      </c>
      <c r="K7578" s="1700">
        <f t="shared" si="411"/>
        <v>0</v>
      </c>
      <c r="L7578" s="1698"/>
      <c r="M7578" s="1698"/>
      <c r="N7578" s="1701">
        <f t="shared" si="412"/>
        <v>0</v>
      </c>
      <c r="O7578" s="2122"/>
      <c r="P7578" s="2122"/>
      <c r="Q7578" s="2122">
        <f t="shared" si="413"/>
        <v>0</v>
      </c>
      <c r="R7578" s="2428"/>
    </row>
    <row r="7579" spans="3:18" ht="14.25" customHeight="1">
      <c r="C7579" s="1696">
        <v>22</v>
      </c>
      <c r="D7579" s="1966" t="s">
        <v>2446</v>
      </c>
      <c r="E7579" s="1697">
        <v>5</v>
      </c>
      <c r="F7579" s="1698" t="s">
        <v>508</v>
      </c>
      <c r="G7579" s="1757">
        <v>4</v>
      </c>
      <c r="H7579" s="1698">
        <v>2021</v>
      </c>
      <c r="I7579" s="1700">
        <v>31.6</v>
      </c>
      <c r="J7579" s="1698">
        <f t="shared" si="414"/>
        <v>100</v>
      </c>
      <c r="K7579" s="1700">
        <f t="shared" si="411"/>
        <v>0</v>
      </c>
      <c r="L7579" s="1698"/>
      <c r="M7579" s="1698"/>
      <c r="N7579" s="1701">
        <f t="shared" si="412"/>
        <v>0</v>
      </c>
      <c r="O7579" s="2122"/>
      <c r="P7579" s="2122"/>
      <c r="Q7579" s="2122">
        <f t="shared" si="413"/>
        <v>0</v>
      </c>
      <c r="R7579" s="2428"/>
    </row>
    <row r="7580" spans="3:18" ht="14.25" customHeight="1">
      <c r="C7580" s="1696">
        <v>23</v>
      </c>
      <c r="D7580" s="1966" t="s">
        <v>6531</v>
      </c>
      <c r="E7580" s="1697">
        <v>5</v>
      </c>
      <c r="F7580" s="1698" t="s">
        <v>508</v>
      </c>
      <c r="G7580" s="1757">
        <v>1</v>
      </c>
      <c r="H7580" s="1698">
        <v>2023</v>
      </c>
      <c r="I7580" s="1700">
        <v>67.8</v>
      </c>
      <c r="J7580" s="1698">
        <f t="shared" si="414"/>
        <v>60</v>
      </c>
      <c r="K7580" s="1700">
        <f t="shared" si="411"/>
        <v>27.119999999999997</v>
      </c>
      <c r="L7580" s="1698"/>
      <c r="M7580" s="1698"/>
      <c r="N7580" s="1701">
        <f t="shared" si="412"/>
        <v>0</v>
      </c>
      <c r="O7580" s="2122"/>
      <c r="P7580" s="2122"/>
      <c r="Q7580" s="2122">
        <f t="shared" si="413"/>
        <v>0</v>
      </c>
      <c r="R7580" s="2428"/>
    </row>
    <row r="7581" spans="3:18" ht="14.25" customHeight="1">
      <c r="C7581" s="1696">
        <v>24</v>
      </c>
      <c r="D7581" s="1966" t="s">
        <v>6532</v>
      </c>
      <c r="E7581" s="1697">
        <v>5</v>
      </c>
      <c r="F7581" s="1698" t="s">
        <v>508</v>
      </c>
      <c r="G7581" s="1757">
        <v>5</v>
      </c>
      <c r="H7581" s="1698">
        <v>2023</v>
      </c>
      <c r="I7581" s="1700">
        <v>42.234999999999999</v>
      </c>
      <c r="J7581" s="1698">
        <f t="shared" si="414"/>
        <v>60</v>
      </c>
      <c r="K7581" s="1700">
        <f t="shared" si="411"/>
        <v>16.894000000000002</v>
      </c>
      <c r="L7581" s="1698"/>
      <c r="M7581" s="1698"/>
      <c r="N7581" s="1701">
        <f t="shared" si="412"/>
        <v>0</v>
      </c>
      <c r="O7581" s="2122"/>
      <c r="P7581" s="2122"/>
      <c r="Q7581" s="2122">
        <f t="shared" si="413"/>
        <v>0</v>
      </c>
      <c r="R7581" s="2429"/>
    </row>
    <row r="7582" spans="3:18" ht="14.25" customHeight="1">
      <c r="C7582" s="2066">
        <v>1</v>
      </c>
      <c r="D7582" s="2067" t="s">
        <v>8002</v>
      </c>
      <c r="E7582" s="2068">
        <v>5</v>
      </c>
      <c r="F7582" s="2069" t="s">
        <v>508</v>
      </c>
      <c r="G7582" s="2070">
        <v>270</v>
      </c>
      <c r="H7582" s="2069">
        <v>2008</v>
      </c>
      <c r="I7582" s="2071">
        <v>18738</v>
      </c>
      <c r="J7582" s="2069">
        <f t="shared" si="414"/>
        <v>100</v>
      </c>
      <c r="K7582" s="2071">
        <f t="shared" si="411"/>
        <v>0</v>
      </c>
      <c r="L7582" s="2069"/>
      <c r="M7582" s="2069"/>
      <c r="N7582" s="2072">
        <f t="shared" si="412"/>
        <v>0</v>
      </c>
      <c r="O7582" s="2147"/>
      <c r="P7582" s="2147"/>
      <c r="Q7582" s="2147">
        <f t="shared" si="413"/>
        <v>0</v>
      </c>
      <c r="R7582" s="2399" t="s">
        <v>7325</v>
      </c>
    </row>
    <row r="7583" spans="3:18" ht="14.25" customHeight="1">
      <c r="C7583" s="2066">
        <v>2</v>
      </c>
      <c r="D7583" s="2067" t="s">
        <v>8003</v>
      </c>
      <c r="E7583" s="2068">
        <v>5</v>
      </c>
      <c r="F7583" s="2069" t="s">
        <v>8004</v>
      </c>
      <c r="G7583" s="2070">
        <v>207</v>
      </c>
      <c r="H7583" s="2069">
        <v>2008</v>
      </c>
      <c r="I7583" s="2071">
        <v>17388</v>
      </c>
      <c r="J7583" s="2069">
        <f t="shared" si="414"/>
        <v>100</v>
      </c>
      <c r="K7583" s="2071">
        <f t="shared" si="411"/>
        <v>0</v>
      </c>
      <c r="L7583" s="2069"/>
      <c r="M7583" s="2069"/>
      <c r="N7583" s="2072">
        <f t="shared" si="412"/>
        <v>0</v>
      </c>
      <c r="O7583" s="2147"/>
      <c r="P7583" s="2147"/>
      <c r="Q7583" s="2147">
        <f t="shared" si="413"/>
        <v>0</v>
      </c>
      <c r="R7583" s="2400"/>
    </row>
    <row r="7584" spans="3:18" ht="14.25" customHeight="1">
      <c r="C7584" s="2066">
        <v>3</v>
      </c>
      <c r="D7584" s="2067" t="s">
        <v>8003</v>
      </c>
      <c r="E7584" s="2068">
        <v>5</v>
      </c>
      <c r="F7584" s="2069" t="s">
        <v>8004</v>
      </c>
      <c r="G7584" s="2070">
        <v>1</v>
      </c>
      <c r="H7584" s="2069">
        <v>2008</v>
      </c>
      <c r="I7584" s="2071">
        <v>17</v>
      </c>
      <c r="J7584" s="2069">
        <f t="shared" si="414"/>
        <v>100</v>
      </c>
      <c r="K7584" s="2071">
        <f t="shared" si="411"/>
        <v>0</v>
      </c>
      <c r="L7584" s="2069"/>
      <c r="M7584" s="2069"/>
      <c r="N7584" s="2072">
        <f t="shared" si="412"/>
        <v>0</v>
      </c>
      <c r="O7584" s="2147"/>
      <c r="P7584" s="2147"/>
      <c r="Q7584" s="2147">
        <f t="shared" si="413"/>
        <v>0</v>
      </c>
      <c r="R7584" s="2400"/>
    </row>
    <row r="7585" spans="3:18" ht="14.25" customHeight="1">
      <c r="C7585" s="2066">
        <v>4</v>
      </c>
      <c r="D7585" s="2067" t="s">
        <v>8005</v>
      </c>
      <c r="E7585" s="2068">
        <v>5</v>
      </c>
      <c r="F7585" s="2069" t="s">
        <v>508</v>
      </c>
      <c r="G7585" s="2070">
        <v>52</v>
      </c>
      <c r="H7585" s="2069">
        <v>2006</v>
      </c>
      <c r="I7585" s="2071">
        <v>13000</v>
      </c>
      <c r="J7585" s="2069">
        <f t="shared" si="414"/>
        <v>100</v>
      </c>
      <c r="K7585" s="2071">
        <f t="shared" si="411"/>
        <v>0</v>
      </c>
      <c r="L7585" s="2069"/>
      <c r="M7585" s="2069"/>
      <c r="N7585" s="2072">
        <f t="shared" si="412"/>
        <v>0</v>
      </c>
      <c r="O7585" s="2147"/>
      <c r="P7585" s="2147"/>
      <c r="Q7585" s="2147">
        <f t="shared" si="413"/>
        <v>0</v>
      </c>
      <c r="R7585" s="2400"/>
    </row>
    <row r="7586" spans="3:18" ht="14.25" customHeight="1">
      <c r="C7586" s="2066">
        <v>5</v>
      </c>
      <c r="D7586" s="2067" t="s">
        <v>8006</v>
      </c>
      <c r="E7586" s="2068">
        <v>5</v>
      </c>
      <c r="F7586" s="2069" t="s">
        <v>508</v>
      </c>
      <c r="G7586" s="2070">
        <v>1</v>
      </c>
      <c r="H7586" s="2069">
        <v>2009</v>
      </c>
      <c r="I7586" s="2071">
        <v>78.75</v>
      </c>
      <c r="J7586" s="2069">
        <f t="shared" si="414"/>
        <v>100</v>
      </c>
      <c r="K7586" s="2071">
        <f t="shared" si="411"/>
        <v>0</v>
      </c>
      <c r="L7586" s="2069"/>
      <c r="M7586" s="2069"/>
      <c r="N7586" s="2072">
        <f t="shared" si="412"/>
        <v>0</v>
      </c>
      <c r="O7586" s="2147"/>
      <c r="P7586" s="2147"/>
      <c r="Q7586" s="2147">
        <f t="shared" si="413"/>
        <v>0</v>
      </c>
      <c r="R7586" s="2400"/>
    </row>
    <row r="7587" spans="3:18" ht="14.25" customHeight="1">
      <c r="C7587" s="2066">
        <v>6</v>
      </c>
      <c r="D7587" s="2067" t="s">
        <v>2193</v>
      </c>
      <c r="E7587" s="2068">
        <v>5</v>
      </c>
      <c r="F7587" s="2069" t="s">
        <v>508</v>
      </c>
      <c r="G7587" s="2070">
        <v>1</v>
      </c>
      <c r="H7587" s="2069">
        <v>2019</v>
      </c>
      <c r="I7587" s="2071">
        <v>7.9</v>
      </c>
      <c r="J7587" s="2069">
        <f t="shared" si="414"/>
        <v>100</v>
      </c>
      <c r="K7587" s="2071">
        <f t="shared" si="411"/>
        <v>0</v>
      </c>
      <c r="L7587" s="2069"/>
      <c r="M7587" s="2069"/>
      <c r="N7587" s="2072">
        <f t="shared" si="412"/>
        <v>0</v>
      </c>
      <c r="O7587" s="2147"/>
      <c r="P7587" s="2147"/>
      <c r="Q7587" s="2147">
        <f t="shared" si="413"/>
        <v>0</v>
      </c>
      <c r="R7587" s="2400"/>
    </row>
    <row r="7588" spans="3:18" ht="14.25" customHeight="1">
      <c r="C7588" s="2066">
        <v>7</v>
      </c>
      <c r="D7588" s="2067" t="s">
        <v>2446</v>
      </c>
      <c r="E7588" s="2068">
        <v>5</v>
      </c>
      <c r="F7588" s="2069" t="s">
        <v>508</v>
      </c>
      <c r="G7588" s="2070">
        <v>1</v>
      </c>
      <c r="H7588" s="2069">
        <v>2020</v>
      </c>
      <c r="I7588" s="2071">
        <v>7.9</v>
      </c>
      <c r="J7588" s="2069">
        <f t="shared" si="414"/>
        <v>100</v>
      </c>
      <c r="K7588" s="2071">
        <f t="shared" si="411"/>
        <v>0</v>
      </c>
      <c r="L7588" s="2069"/>
      <c r="M7588" s="2069"/>
      <c r="N7588" s="2072">
        <f t="shared" si="412"/>
        <v>0</v>
      </c>
      <c r="O7588" s="2147"/>
      <c r="P7588" s="2147"/>
      <c r="Q7588" s="2147">
        <f t="shared" si="413"/>
        <v>0</v>
      </c>
      <c r="R7588" s="2400"/>
    </row>
    <row r="7589" spans="3:18" ht="14.25" customHeight="1">
      <c r="C7589" s="2066">
        <v>8</v>
      </c>
      <c r="D7589" s="2067" t="s">
        <v>2446</v>
      </c>
      <c r="E7589" s="2068">
        <v>5</v>
      </c>
      <c r="F7589" s="2069" t="s">
        <v>508</v>
      </c>
      <c r="G7589" s="2070">
        <v>1</v>
      </c>
      <c r="H7589" s="2069">
        <v>2020</v>
      </c>
      <c r="I7589" s="2071">
        <v>7.9</v>
      </c>
      <c r="J7589" s="2069">
        <f t="shared" si="414"/>
        <v>100</v>
      </c>
      <c r="K7589" s="2071">
        <f t="shared" si="411"/>
        <v>0</v>
      </c>
      <c r="L7589" s="2069"/>
      <c r="M7589" s="2069"/>
      <c r="N7589" s="2072">
        <f t="shared" si="412"/>
        <v>0</v>
      </c>
      <c r="O7589" s="2147"/>
      <c r="P7589" s="2147"/>
      <c r="Q7589" s="2147">
        <f t="shared" si="413"/>
        <v>0</v>
      </c>
      <c r="R7589" s="2400"/>
    </row>
    <row r="7590" spans="3:18" ht="14.25" customHeight="1">
      <c r="C7590" s="2066">
        <v>9</v>
      </c>
      <c r="D7590" s="2067" t="s">
        <v>2446</v>
      </c>
      <c r="E7590" s="2068">
        <v>5</v>
      </c>
      <c r="F7590" s="2069" t="s">
        <v>508</v>
      </c>
      <c r="G7590" s="2070">
        <v>1</v>
      </c>
      <c r="H7590" s="2069">
        <v>2020</v>
      </c>
      <c r="I7590" s="2071">
        <v>7.9</v>
      </c>
      <c r="J7590" s="2069">
        <f t="shared" si="414"/>
        <v>100</v>
      </c>
      <c r="K7590" s="2071">
        <f t="shared" si="411"/>
        <v>0</v>
      </c>
      <c r="L7590" s="2069"/>
      <c r="M7590" s="2069"/>
      <c r="N7590" s="2072">
        <f t="shared" si="412"/>
        <v>0</v>
      </c>
      <c r="O7590" s="2147"/>
      <c r="P7590" s="2147"/>
      <c r="Q7590" s="2147">
        <f t="shared" si="413"/>
        <v>0</v>
      </c>
      <c r="R7590" s="2400"/>
    </row>
    <row r="7591" spans="3:18" ht="14.25" customHeight="1">
      <c r="C7591" s="2066">
        <v>10</v>
      </c>
      <c r="D7591" s="2067" t="s">
        <v>8007</v>
      </c>
      <c r="E7591" s="2068">
        <v>5</v>
      </c>
      <c r="F7591" s="2069" t="s">
        <v>508</v>
      </c>
      <c r="G7591" s="2070">
        <v>1</v>
      </c>
      <c r="H7591" s="2069">
        <v>2022</v>
      </c>
      <c r="I7591" s="2071">
        <v>67.8</v>
      </c>
      <c r="J7591" s="2069">
        <f t="shared" si="414"/>
        <v>80</v>
      </c>
      <c r="K7591" s="2071">
        <f t="shared" si="411"/>
        <v>13.559999999999995</v>
      </c>
      <c r="L7591" s="2069"/>
      <c r="M7591" s="2069"/>
      <c r="N7591" s="2072">
        <f t="shared" si="412"/>
        <v>0</v>
      </c>
      <c r="O7591" s="2147"/>
      <c r="P7591" s="2147"/>
      <c r="Q7591" s="2147">
        <f t="shared" si="413"/>
        <v>0</v>
      </c>
      <c r="R7591" s="2400"/>
    </row>
    <row r="7592" spans="3:18" ht="14.25" customHeight="1">
      <c r="C7592" s="2066">
        <v>11</v>
      </c>
      <c r="D7592" s="2067" t="s">
        <v>8007</v>
      </c>
      <c r="E7592" s="2068">
        <v>5</v>
      </c>
      <c r="F7592" s="2069" t="s">
        <v>508</v>
      </c>
      <c r="G7592" s="2070">
        <v>1</v>
      </c>
      <c r="H7592" s="2069">
        <v>2022</v>
      </c>
      <c r="I7592" s="2071">
        <v>67.8</v>
      </c>
      <c r="J7592" s="2069">
        <f t="shared" si="414"/>
        <v>80</v>
      </c>
      <c r="K7592" s="2071">
        <f t="shared" si="411"/>
        <v>13.559999999999995</v>
      </c>
      <c r="L7592" s="2069"/>
      <c r="M7592" s="2069"/>
      <c r="N7592" s="2072">
        <f t="shared" si="412"/>
        <v>0</v>
      </c>
      <c r="O7592" s="2147"/>
      <c r="P7592" s="2147"/>
      <c r="Q7592" s="2147">
        <f t="shared" si="413"/>
        <v>0</v>
      </c>
      <c r="R7592" s="2400"/>
    </row>
    <row r="7593" spans="3:18" ht="14.25" customHeight="1">
      <c r="C7593" s="2066">
        <v>12</v>
      </c>
      <c r="D7593" s="2067" t="s">
        <v>8007</v>
      </c>
      <c r="E7593" s="2068">
        <v>5</v>
      </c>
      <c r="F7593" s="2069" t="s">
        <v>508</v>
      </c>
      <c r="G7593" s="2070">
        <v>1</v>
      </c>
      <c r="H7593" s="2069">
        <v>2022</v>
      </c>
      <c r="I7593" s="2071">
        <v>67.8</v>
      </c>
      <c r="J7593" s="2069">
        <f t="shared" si="414"/>
        <v>80</v>
      </c>
      <c r="K7593" s="2071">
        <f t="shared" si="411"/>
        <v>13.559999999999995</v>
      </c>
      <c r="L7593" s="2069"/>
      <c r="M7593" s="2069"/>
      <c r="N7593" s="2072">
        <f t="shared" si="412"/>
        <v>0</v>
      </c>
      <c r="O7593" s="2147"/>
      <c r="P7593" s="2147"/>
      <c r="Q7593" s="2147">
        <f t="shared" si="413"/>
        <v>0</v>
      </c>
      <c r="R7593" s="2400"/>
    </row>
    <row r="7594" spans="3:18" ht="14.25" customHeight="1">
      <c r="C7594" s="2066">
        <v>13</v>
      </c>
      <c r="D7594" s="2067" t="s">
        <v>8007</v>
      </c>
      <c r="E7594" s="2068">
        <v>5</v>
      </c>
      <c r="F7594" s="2069" t="s">
        <v>508</v>
      </c>
      <c r="G7594" s="2070">
        <v>1</v>
      </c>
      <c r="H7594" s="2069">
        <v>2022</v>
      </c>
      <c r="I7594" s="2071">
        <v>67.8</v>
      </c>
      <c r="J7594" s="2069">
        <f t="shared" si="414"/>
        <v>80</v>
      </c>
      <c r="K7594" s="2071">
        <f t="shared" si="411"/>
        <v>13.559999999999995</v>
      </c>
      <c r="L7594" s="2069"/>
      <c r="M7594" s="2069"/>
      <c r="N7594" s="2072">
        <f t="shared" si="412"/>
        <v>0</v>
      </c>
      <c r="O7594" s="2147"/>
      <c r="P7594" s="2147"/>
      <c r="Q7594" s="2147">
        <f t="shared" si="413"/>
        <v>0</v>
      </c>
      <c r="R7594" s="2400"/>
    </row>
    <row r="7595" spans="3:18" ht="14.25" customHeight="1">
      <c r="C7595" s="2066">
        <v>14</v>
      </c>
      <c r="D7595" s="2067" t="s">
        <v>8007</v>
      </c>
      <c r="E7595" s="2068">
        <v>5</v>
      </c>
      <c r="F7595" s="2069" t="s">
        <v>508</v>
      </c>
      <c r="G7595" s="2070">
        <v>1</v>
      </c>
      <c r="H7595" s="2069">
        <v>2022</v>
      </c>
      <c r="I7595" s="2071">
        <v>67.8</v>
      </c>
      <c r="J7595" s="2069">
        <f t="shared" si="414"/>
        <v>80</v>
      </c>
      <c r="K7595" s="2071">
        <f t="shared" si="411"/>
        <v>13.559999999999995</v>
      </c>
      <c r="L7595" s="2069"/>
      <c r="M7595" s="2069"/>
      <c r="N7595" s="2072">
        <f t="shared" si="412"/>
        <v>0</v>
      </c>
      <c r="O7595" s="2147"/>
      <c r="P7595" s="2147"/>
      <c r="Q7595" s="2147">
        <f t="shared" si="413"/>
        <v>0</v>
      </c>
      <c r="R7595" s="2400"/>
    </row>
    <row r="7596" spans="3:18" ht="14.25" customHeight="1">
      <c r="C7596" s="2066">
        <v>15</v>
      </c>
      <c r="D7596" s="2067" t="s">
        <v>8007</v>
      </c>
      <c r="E7596" s="2068">
        <v>5</v>
      </c>
      <c r="F7596" s="2069" t="s">
        <v>508</v>
      </c>
      <c r="G7596" s="2070">
        <v>1</v>
      </c>
      <c r="H7596" s="2069">
        <v>2022</v>
      </c>
      <c r="I7596" s="2071">
        <v>67.8</v>
      </c>
      <c r="J7596" s="2069">
        <f t="shared" si="414"/>
        <v>80</v>
      </c>
      <c r="K7596" s="2071">
        <f t="shared" si="411"/>
        <v>13.559999999999995</v>
      </c>
      <c r="L7596" s="2069"/>
      <c r="M7596" s="2069"/>
      <c r="N7596" s="2072">
        <f t="shared" si="412"/>
        <v>0</v>
      </c>
      <c r="O7596" s="2147"/>
      <c r="P7596" s="2147"/>
      <c r="Q7596" s="2147">
        <f t="shared" si="413"/>
        <v>0</v>
      </c>
      <c r="R7596" s="2400"/>
    </row>
    <row r="7597" spans="3:18" ht="14.25" customHeight="1">
      <c r="C7597" s="2066">
        <v>16</v>
      </c>
      <c r="D7597" s="2067" t="s">
        <v>8007</v>
      </c>
      <c r="E7597" s="2068">
        <v>5</v>
      </c>
      <c r="F7597" s="2069" t="s">
        <v>508</v>
      </c>
      <c r="G7597" s="2070">
        <v>1</v>
      </c>
      <c r="H7597" s="2069">
        <v>2022</v>
      </c>
      <c r="I7597" s="2071">
        <v>67.8</v>
      </c>
      <c r="J7597" s="2069">
        <f t="shared" si="414"/>
        <v>80</v>
      </c>
      <c r="K7597" s="2071">
        <f t="shared" si="411"/>
        <v>13.559999999999995</v>
      </c>
      <c r="L7597" s="2069"/>
      <c r="M7597" s="2069"/>
      <c r="N7597" s="2072">
        <f t="shared" si="412"/>
        <v>0</v>
      </c>
      <c r="O7597" s="2147"/>
      <c r="P7597" s="2147"/>
      <c r="Q7597" s="2147">
        <f t="shared" si="413"/>
        <v>0</v>
      </c>
      <c r="R7597" s="2400"/>
    </row>
    <row r="7598" spans="3:18" ht="14.25" customHeight="1">
      <c r="C7598" s="2066">
        <v>17</v>
      </c>
      <c r="D7598" s="2067" t="s">
        <v>8007</v>
      </c>
      <c r="E7598" s="2068">
        <v>5</v>
      </c>
      <c r="F7598" s="2069" t="s">
        <v>508</v>
      </c>
      <c r="G7598" s="2070">
        <v>1</v>
      </c>
      <c r="H7598" s="2069">
        <v>2022</v>
      </c>
      <c r="I7598" s="2071">
        <v>67.8</v>
      </c>
      <c r="J7598" s="2069">
        <f t="shared" si="414"/>
        <v>80</v>
      </c>
      <c r="K7598" s="2071">
        <f t="shared" si="411"/>
        <v>13.559999999999995</v>
      </c>
      <c r="L7598" s="2069"/>
      <c r="M7598" s="2069"/>
      <c r="N7598" s="2072">
        <f t="shared" si="412"/>
        <v>0</v>
      </c>
      <c r="O7598" s="2147"/>
      <c r="P7598" s="2147"/>
      <c r="Q7598" s="2147">
        <f t="shared" si="413"/>
        <v>0</v>
      </c>
      <c r="R7598" s="2400"/>
    </row>
    <row r="7599" spans="3:18" ht="14.25" customHeight="1">
      <c r="C7599" s="2066">
        <v>18</v>
      </c>
      <c r="D7599" s="2067" t="s">
        <v>8007</v>
      </c>
      <c r="E7599" s="2068">
        <v>5</v>
      </c>
      <c r="F7599" s="2069" t="s">
        <v>508</v>
      </c>
      <c r="G7599" s="2070">
        <v>1</v>
      </c>
      <c r="H7599" s="2069">
        <v>2022</v>
      </c>
      <c r="I7599" s="2071">
        <v>67.8</v>
      </c>
      <c r="J7599" s="2069">
        <f t="shared" si="414"/>
        <v>80</v>
      </c>
      <c r="K7599" s="2071">
        <f t="shared" si="411"/>
        <v>13.559999999999995</v>
      </c>
      <c r="L7599" s="2069"/>
      <c r="M7599" s="2069"/>
      <c r="N7599" s="2072">
        <f t="shared" si="412"/>
        <v>0</v>
      </c>
      <c r="O7599" s="2147"/>
      <c r="P7599" s="2147"/>
      <c r="Q7599" s="2147">
        <f t="shared" si="413"/>
        <v>0</v>
      </c>
      <c r="R7599" s="2400"/>
    </row>
    <row r="7600" spans="3:18" ht="14.25" customHeight="1">
      <c r="C7600" s="2066">
        <v>19</v>
      </c>
      <c r="D7600" s="2067" t="s">
        <v>8007</v>
      </c>
      <c r="E7600" s="2068">
        <v>5</v>
      </c>
      <c r="F7600" s="2069" t="s">
        <v>508</v>
      </c>
      <c r="G7600" s="2070">
        <v>1</v>
      </c>
      <c r="H7600" s="2069">
        <v>2022</v>
      </c>
      <c r="I7600" s="2071">
        <v>67.8</v>
      </c>
      <c r="J7600" s="2069">
        <f t="shared" si="414"/>
        <v>80</v>
      </c>
      <c r="K7600" s="2071">
        <f t="shared" si="411"/>
        <v>13.559999999999995</v>
      </c>
      <c r="L7600" s="2069"/>
      <c r="M7600" s="2069"/>
      <c r="N7600" s="2072">
        <f t="shared" si="412"/>
        <v>0</v>
      </c>
      <c r="O7600" s="2147"/>
      <c r="P7600" s="2147"/>
      <c r="Q7600" s="2147">
        <f t="shared" si="413"/>
        <v>0</v>
      </c>
      <c r="R7600" s="2400"/>
    </row>
    <row r="7601" spans="1:18" ht="14.25" customHeight="1">
      <c r="C7601" s="2066">
        <v>20</v>
      </c>
      <c r="D7601" s="2067" t="s">
        <v>8007</v>
      </c>
      <c r="E7601" s="2068">
        <v>5</v>
      </c>
      <c r="F7601" s="2069" t="s">
        <v>508</v>
      </c>
      <c r="G7601" s="2070">
        <v>1</v>
      </c>
      <c r="H7601" s="2069">
        <v>2022</v>
      </c>
      <c r="I7601" s="2071">
        <v>67.8</v>
      </c>
      <c r="J7601" s="2069">
        <f t="shared" si="414"/>
        <v>80</v>
      </c>
      <c r="K7601" s="2071">
        <f t="shared" si="411"/>
        <v>13.559999999999995</v>
      </c>
      <c r="L7601" s="2069"/>
      <c r="M7601" s="2069"/>
      <c r="N7601" s="2072">
        <f t="shared" si="412"/>
        <v>0</v>
      </c>
      <c r="O7601" s="2147"/>
      <c r="P7601" s="2147"/>
      <c r="Q7601" s="2147">
        <f t="shared" si="413"/>
        <v>0</v>
      </c>
      <c r="R7601" s="2400"/>
    </row>
    <row r="7602" spans="1:18" ht="14.25" customHeight="1">
      <c r="C7602" s="2066">
        <v>21</v>
      </c>
      <c r="D7602" s="2067" t="s">
        <v>8007</v>
      </c>
      <c r="E7602" s="2068">
        <v>5</v>
      </c>
      <c r="F7602" s="2069" t="s">
        <v>508</v>
      </c>
      <c r="G7602" s="2070">
        <v>1</v>
      </c>
      <c r="H7602" s="2069">
        <v>2022</v>
      </c>
      <c r="I7602" s="2071">
        <v>67.8</v>
      </c>
      <c r="J7602" s="2069">
        <f t="shared" si="414"/>
        <v>80</v>
      </c>
      <c r="K7602" s="2071">
        <f t="shared" si="411"/>
        <v>13.559999999999995</v>
      </c>
      <c r="L7602" s="2069"/>
      <c r="M7602" s="2069"/>
      <c r="N7602" s="2072">
        <f t="shared" si="412"/>
        <v>0</v>
      </c>
      <c r="O7602" s="2147"/>
      <c r="P7602" s="2147"/>
      <c r="Q7602" s="2147">
        <f t="shared" si="413"/>
        <v>0</v>
      </c>
      <c r="R7602" s="2400"/>
    </row>
    <row r="7603" spans="1:18" ht="14.25" customHeight="1">
      <c r="C7603" s="2066">
        <v>22</v>
      </c>
      <c r="D7603" s="2067" t="s">
        <v>8007</v>
      </c>
      <c r="E7603" s="2068">
        <v>5</v>
      </c>
      <c r="F7603" s="2069" t="s">
        <v>508</v>
      </c>
      <c r="G7603" s="2070">
        <v>1</v>
      </c>
      <c r="H7603" s="2069">
        <v>2022</v>
      </c>
      <c r="I7603" s="2071">
        <v>67.8</v>
      </c>
      <c r="J7603" s="2069">
        <f t="shared" si="414"/>
        <v>80</v>
      </c>
      <c r="K7603" s="2071">
        <f t="shared" si="411"/>
        <v>13.559999999999995</v>
      </c>
      <c r="L7603" s="2069"/>
      <c r="M7603" s="2069"/>
      <c r="N7603" s="2072">
        <f t="shared" si="412"/>
        <v>0</v>
      </c>
      <c r="O7603" s="2147"/>
      <c r="P7603" s="2147"/>
      <c r="Q7603" s="2147">
        <f t="shared" si="413"/>
        <v>0</v>
      </c>
      <c r="R7603" s="2400"/>
    </row>
    <row r="7604" spans="1:18" ht="14.25" customHeight="1">
      <c r="C7604" s="2066">
        <v>23</v>
      </c>
      <c r="D7604" s="2067" t="s">
        <v>8007</v>
      </c>
      <c r="E7604" s="2068">
        <v>5</v>
      </c>
      <c r="F7604" s="2069" t="s">
        <v>508</v>
      </c>
      <c r="G7604" s="2070">
        <v>1</v>
      </c>
      <c r="H7604" s="2069">
        <v>2022</v>
      </c>
      <c r="I7604" s="2071">
        <v>67.8</v>
      </c>
      <c r="J7604" s="2069">
        <f t="shared" si="414"/>
        <v>80</v>
      </c>
      <c r="K7604" s="2071">
        <f t="shared" si="411"/>
        <v>13.559999999999995</v>
      </c>
      <c r="L7604" s="2069"/>
      <c r="M7604" s="2069"/>
      <c r="N7604" s="2072">
        <f t="shared" si="412"/>
        <v>0</v>
      </c>
      <c r="O7604" s="2147"/>
      <c r="P7604" s="2147"/>
      <c r="Q7604" s="2147">
        <f t="shared" si="413"/>
        <v>0</v>
      </c>
      <c r="R7604" s="2401"/>
    </row>
    <row r="7605" spans="1:18" ht="14.25">
      <c r="C7605" s="1527"/>
      <c r="D7605" s="1976"/>
      <c r="E7605" s="1845"/>
      <c r="F7605" s="1775"/>
      <c r="G7605" s="1776"/>
      <c r="H7605" s="1775"/>
      <c r="I7605" s="1777"/>
      <c r="J7605" s="1775">
        <f t="shared" si="414"/>
        <v>100</v>
      </c>
      <c r="K7605" s="1777">
        <f t="shared" si="411"/>
        <v>0</v>
      </c>
      <c r="L7605" s="1775"/>
      <c r="M7605" s="1775"/>
      <c r="N7605" s="1778">
        <f t="shared" si="412"/>
        <v>0</v>
      </c>
      <c r="O7605" s="1172"/>
      <c r="P7605" s="1172"/>
      <c r="Q7605" s="1172">
        <f t="shared" si="413"/>
        <v>0</v>
      </c>
    </row>
    <row r="7606" spans="1:18" ht="14.25">
      <c r="C7606" s="138"/>
      <c r="D7606" s="1977"/>
      <c r="E7606" s="2153"/>
      <c r="F7606" s="106"/>
      <c r="G7606" s="1834"/>
      <c r="H7606" s="106"/>
      <c r="I7606" s="1710"/>
      <c r="J7606" s="106">
        <f>IF(($J$14-H7606)*J$19&gt;100,100,($J$14-H7606)*J$19)</f>
        <v>100</v>
      </c>
      <c r="K7606" s="1710">
        <f t="shared" si="411"/>
        <v>0</v>
      </c>
      <c r="L7606" s="106"/>
      <c r="M7606" s="106"/>
      <c r="N7606" s="74">
        <f>+L7606*M7606</f>
        <v>0</v>
      </c>
      <c r="O7606" s="1997"/>
      <c r="P7606" s="1997"/>
      <c r="Q7606" s="1997">
        <f>+O7606*P7606</f>
        <v>0</v>
      </c>
    </row>
    <row r="7607" spans="1:18" ht="66">
      <c r="A7607" s="1826"/>
      <c r="B7607" s="1826"/>
      <c r="C7607" s="1827">
        <v>622</v>
      </c>
      <c r="D7607" s="1086" t="s">
        <v>1955</v>
      </c>
      <c r="E7607" s="966">
        <v>8</v>
      </c>
      <c r="F7607" s="106"/>
      <c r="G7607" s="1560">
        <f>SUM(G7642:G8211)</f>
        <v>2634</v>
      </c>
      <c r="H7607" s="106"/>
      <c r="I7607" s="1710"/>
      <c r="J7607" s="966">
        <v>12.5</v>
      </c>
      <c r="K7607" s="1710"/>
      <c r="L7607" s="1555">
        <f>SUM(L7642:L8210)</f>
        <v>0</v>
      </c>
      <c r="M7607" s="106"/>
      <c r="N7607" s="1555">
        <f t="shared" ref="N7607:N8212" si="415">+L7607*M7607</f>
        <v>0</v>
      </c>
      <c r="O7607" s="2099">
        <f>SUM(O7609:O8210)</f>
        <v>69</v>
      </c>
      <c r="P7607" s="1997"/>
      <c r="Q7607" s="2099">
        <f>SUM(Q7609:Q8210)</f>
        <v>7750.7560000000003</v>
      </c>
    </row>
    <row r="7608" spans="1:18" ht="27">
      <c r="C7608" s="138"/>
      <c r="D7608" s="1876" t="s">
        <v>6033</v>
      </c>
      <c r="E7608" s="2153"/>
      <c r="F7608" s="106"/>
      <c r="G7608" s="1561">
        <f>SUMIF(J7609:J8211,"&lt;100",G7609:G8211)</f>
        <v>1375</v>
      </c>
      <c r="H7608" s="106"/>
      <c r="I7608" s="1710"/>
      <c r="K7608" s="1710"/>
      <c r="L7608" s="106"/>
      <c r="M7608" s="106"/>
      <c r="N7608" s="74"/>
      <c r="O7608" s="1997"/>
      <c r="P7608" s="1997"/>
      <c r="Q7608" s="1997"/>
    </row>
    <row r="7609" spans="1:18" ht="14.25" customHeight="1">
      <c r="C7609" s="1562">
        <v>1</v>
      </c>
      <c r="D7609" s="1951" t="s">
        <v>2705</v>
      </c>
      <c r="E7609" s="1563">
        <v>8</v>
      </c>
      <c r="F7609" s="1564" t="s">
        <v>508</v>
      </c>
      <c r="G7609" s="1718">
        <v>2</v>
      </c>
      <c r="H7609" s="1564">
        <v>2007</v>
      </c>
      <c r="I7609" s="1566">
        <v>52</v>
      </c>
      <c r="J7609" s="1564">
        <f t="shared" ref="J7609:J7672" si="416">IF(($J$14-H7609)*J$7607&gt;100,100,($J$14-H7609)*J$7607)</f>
        <v>100</v>
      </c>
      <c r="K7609" s="1566">
        <f t="shared" ref="K7609:K7681" si="417">IF(J7609=100,0,I7609-I7609*J7609%)</f>
        <v>0</v>
      </c>
      <c r="L7609" s="1564"/>
      <c r="M7609" s="1564"/>
      <c r="N7609" s="1567">
        <f t="shared" ref="N7609:N7641" si="418">+L7609*M7609</f>
        <v>0</v>
      </c>
      <c r="O7609" s="2102"/>
      <c r="P7609" s="2102"/>
      <c r="Q7609" s="2102">
        <f t="shared" ref="Q7609:Q7672" si="419">+O7609*P7609</f>
        <v>0</v>
      </c>
      <c r="R7609" s="2405" t="s">
        <v>4815</v>
      </c>
    </row>
    <row r="7610" spans="1:18" ht="14.25" customHeight="1">
      <c r="C7610" s="1562">
        <v>2</v>
      </c>
      <c r="D7610" s="1951" t="s">
        <v>4228</v>
      </c>
      <c r="E7610" s="1563">
        <v>8</v>
      </c>
      <c r="F7610" s="1564" t="s">
        <v>508</v>
      </c>
      <c r="G7610" s="1718">
        <v>2</v>
      </c>
      <c r="H7610" s="1564">
        <v>2008</v>
      </c>
      <c r="I7610" s="1566">
        <v>408</v>
      </c>
      <c r="J7610" s="1564">
        <f t="shared" si="416"/>
        <v>100</v>
      </c>
      <c r="K7610" s="1566">
        <f t="shared" si="417"/>
        <v>0</v>
      </c>
      <c r="L7610" s="1564"/>
      <c r="M7610" s="1564"/>
      <c r="N7610" s="1567">
        <f t="shared" si="418"/>
        <v>0</v>
      </c>
      <c r="O7610" s="2102"/>
      <c r="P7610" s="2102"/>
      <c r="Q7610" s="2102">
        <f t="shared" si="419"/>
        <v>0</v>
      </c>
      <c r="R7610" s="2406"/>
    </row>
    <row r="7611" spans="1:18" ht="14.25" customHeight="1">
      <c r="C7611" s="1562">
        <v>3</v>
      </c>
      <c r="D7611" s="1951" t="s">
        <v>4229</v>
      </c>
      <c r="E7611" s="1563">
        <v>8</v>
      </c>
      <c r="F7611" s="1564" t="s">
        <v>508</v>
      </c>
      <c r="G7611" s="1718">
        <v>1</v>
      </c>
      <c r="H7611" s="1564">
        <v>2008</v>
      </c>
      <c r="I7611" s="1566">
        <v>330.75</v>
      </c>
      <c r="J7611" s="1564">
        <f t="shared" si="416"/>
        <v>100</v>
      </c>
      <c r="K7611" s="1566">
        <f t="shared" si="417"/>
        <v>0</v>
      </c>
      <c r="L7611" s="1564"/>
      <c r="M7611" s="1564"/>
      <c r="N7611" s="1567">
        <f t="shared" si="418"/>
        <v>0</v>
      </c>
      <c r="O7611" s="2102"/>
      <c r="P7611" s="2102"/>
      <c r="Q7611" s="2102">
        <f t="shared" si="419"/>
        <v>0</v>
      </c>
      <c r="R7611" s="2406"/>
    </row>
    <row r="7612" spans="1:18" ht="14.25" customHeight="1">
      <c r="C7612" s="1562">
        <v>4</v>
      </c>
      <c r="D7612" s="1951" t="s">
        <v>4230</v>
      </c>
      <c r="E7612" s="1563">
        <v>8</v>
      </c>
      <c r="F7612" s="1564" t="s">
        <v>508</v>
      </c>
      <c r="G7612" s="1718">
        <v>4</v>
      </c>
      <c r="H7612" s="1564">
        <v>2007</v>
      </c>
      <c r="I7612" s="1566">
        <v>2552</v>
      </c>
      <c r="J7612" s="1564">
        <f t="shared" si="416"/>
        <v>100</v>
      </c>
      <c r="K7612" s="1566">
        <f t="shared" si="417"/>
        <v>0</v>
      </c>
      <c r="L7612" s="1564"/>
      <c r="M7612" s="1564"/>
      <c r="N7612" s="1567">
        <f t="shared" si="418"/>
        <v>0</v>
      </c>
      <c r="O7612" s="2102"/>
      <c r="P7612" s="2102"/>
      <c r="Q7612" s="2102">
        <f t="shared" si="419"/>
        <v>0</v>
      </c>
      <c r="R7612" s="2406"/>
    </row>
    <row r="7613" spans="1:18" ht="14.25" customHeight="1">
      <c r="C7613" s="1562">
        <v>5</v>
      </c>
      <c r="D7613" s="1951" t="s">
        <v>4231</v>
      </c>
      <c r="E7613" s="1563">
        <v>8</v>
      </c>
      <c r="F7613" s="1564" t="s">
        <v>508</v>
      </c>
      <c r="G7613" s="1718">
        <v>1</v>
      </c>
      <c r="H7613" s="1564">
        <v>2009</v>
      </c>
      <c r="I7613" s="1566">
        <v>362.25</v>
      </c>
      <c r="J7613" s="1564">
        <f t="shared" si="416"/>
        <v>100</v>
      </c>
      <c r="K7613" s="1566">
        <f t="shared" si="417"/>
        <v>0</v>
      </c>
      <c r="L7613" s="1564"/>
      <c r="M7613" s="1564"/>
      <c r="N7613" s="1567">
        <f t="shared" si="418"/>
        <v>0</v>
      </c>
      <c r="O7613" s="2102"/>
      <c r="P7613" s="2102"/>
      <c r="Q7613" s="2102">
        <f t="shared" si="419"/>
        <v>0</v>
      </c>
      <c r="R7613" s="2406"/>
    </row>
    <row r="7614" spans="1:18" ht="14.25" customHeight="1">
      <c r="C7614" s="1562">
        <v>6</v>
      </c>
      <c r="D7614" s="1951" t="s">
        <v>4232</v>
      </c>
      <c r="E7614" s="1563">
        <v>8</v>
      </c>
      <c r="F7614" s="1564" t="s">
        <v>508</v>
      </c>
      <c r="G7614" s="1718">
        <v>1</v>
      </c>
      <c r="H7614" s="1564">
        <v>2013</v>
      </c>
      <c r="I7614" s="1566">
        <v>119</v>
      </c>
      <c r="J7614" s="1564">
        <f t="shared" si="416"/>
        <v>100</v>
      </c>
      <c r="K7614" s="1566">
        <f t="shared" si="417"/>
        <v>0</v>
      </c>
      <c r="L7614" s="1564"/>
      <c r="M7614" s="1564"/>
      <c r="N7614" s="1567">
        <f t="shared" si="418"/>
        <v>0</v>
      </c>
      <c r="O7614" s="2102"/>
      <c r="P7614" s="2102"/>
      <c r="Q7614" s="2102">
        <f t="shared" si="419"/>
        <v>0</v>
      </c>
      <c r="R7614" s="2406"/>
    </row>
    <row r="7615" spans="1:18" ht="14.25" customHeight="1">
      <c r="C7615" s="1562">
        <v>7</v>
      </c>
      <c r="D7615" s="1951" t="s">
        <v>2202</v>
      </c>
      <c r="E7615" s="1563">
        <v>8</v>
      </c>
      <c r="F7615" s="1564" t="s">
        <v>508</v>
      </c>
      <c r="G7615" s="1718">
        <v>1</v>
      </c>
      <c r="H7615" s="1564">
        <v>2014</v>
      </c>
      <c r="I7615" s="1566">
        <v>137.6</v>
      </c>
      <c r="J7615" s="1564">
        <f t="shared" si="416"/>
        <v>100</v>
      </c>
      <c r="K7615" s="1566">
        <f t="shared" si="417"/>
        <v>0</v>
      </c>
      <c r="L7615" s="1564"/>
      <c r="M7615" s="1564"/>
      <c r="N7615" s="1567">
        <f t="shared" si="418"/>
        <v>0</v>
      </c>
      <c r="O7615" s="2102"/>
      <c r="P7615" s="2102"/>
      <c r="Q7615" s="2102">
        <f t="shared" si="419"/>
        <v>0</v>
      </c>
      <c r="R7615" s="2406"/>
    </row>
    <row r="7616" spans="1:18" ht="14.25" customHeight="1">
      <c r="C7616" s="1562">
        <v>8</v>
      </c>
      <c r="D7616" s="1951" t="s">
        <v>2202</v>
      </c>
      <c r="E7616" s="1563">
        <v>8</v>
      </c>
      <c r="F7616" s="1564" t="s">
        <v>508</v>
      </c>
      <c r="G7616" s="1718">
        <v>2</v>
      </c>
      <c r="H7616" s="1564">
        <v>2015</v>
      </c>
      <c r="I7616" s="1566">
        <v>326.85599999999999</v>
      </c>
      <c r="J7616" s="1564">
        <f t="shared" si="416"/>
        <v>100</v>
      </c>
      <c r="K7616" s="1566">
        <f t="shared" si="417"/>
        <v>0</v>
      </c>
      <c r="L7616" s="1564"/>
      <c r="M7616" s="1564"/>
      <c r="N7616" s="1567">
        <f t="shared" si="418"/>
        <v>0</v>
      </c>
      <c r="O7616" s="2102"/>
      <c r="P7616" s="2102"/>
      <c r="Q7616" s="2102">
        <f t="shared" si="419"/>
        <v>0</v>
      </c>
      <c r="R7616" s="2406"/>
    </row>
    <row r="7617" spans="3:18" ht="14.25" customHeight="1">
      <c r="C7617" s="1562">
        <v>9</v>
      </c>
      <c r="D7617" s="1951" t="s">
        <v>2202</v>
      </c>
      <c r="E7617" s="1563">
        <v>8</v>
      </c>
      <c r="F7617" s="1564" t="s">
        <v>508</v>
      </c>
      <c r="G7617" s="1718">
        <v>1</v>
      </c>
      <c r="H7617" s="1564">
        <v>2016</v>
      </c>
      <c r="I7617" s="1566">
        <v>146.1</v>
      </c>
      <c r="J7617" s="1564">
        <f t="shared" si="416"/>
        <v>100</v>
      </c>
      <c r="K7617" s="1566">
        <f t="shared" si="417"/>
        <v>0</v>
      </c>
      <c r="L7617" s="1564"/>
      <c r="M7617" s="1564"/>
      <c r="N7617" s="1567">
        <f t="shared" si="418"/>
        <v>0</v>
      </c>
      <c r="O7617" s="2102"/>
      <c r="P7617" s="2102"/>
      <c r="Q7617" s="2102">
        <f t="shared" si="419"/>
        <v>0</v>
      </c>
      <c r="R7617" s="2406"/>
    </row>
    <row r="7618" spans="3:18" ht="14.25" customHeight="1">
      <c r="C7618" s="1562">
        <v>10</v>
      </c>
      <c r="D7618" s="1951" t="s">
        <v>2623</v>
      </c>
      <c r="E7618" s="1563">
        <v>8</v>
      </c>
      <c r="F7618" s="1564" t="s">
        <v>508</v>
      </c>
      <c r="G7618" s="1718">
        <v>69</v>
      </c>
      <c r="H7618" s="1564">
        <v>2019</v>
      </c>
      <c r="I7618" s="1566">
        <v>18630</v>
      </c>
      <c r="J7618" s="1564">
        <f t="shared" si="416"/>
        <v>87.5</v>
      </c>
      <c r="K7618" s="1566">
        <f t="shared" si="417"/>
        <v>2328.75</v>
      </c>
      <c r="L7618" s="1564"/>
      <c r="M7618" s="1564"/>
      <c r="N7618" s="1567">
        <f t="shared" si="418"/>
        <v>0</v>
      </c>
      <c r="O7618" s="2102"/>
      <c r="P7618" s="2102"/>
      <c r="Q7618" s="2102">
        <f t="shared" si="419"/>
        <v>0</v>
      </c>
      <c r="R7618" s="2406"/>
    </row>
    <row r="7619" spans="3:18" ht="14.25" customHeight="1">
      <c r="C7619" s="1562">
        <v>11</v>
      </c>
      <c r="D7619" s="1951" t="s">
        <v>4233</v>
      </c>
      <c r="E7619" s="1563">
        <v>8</v>
      </c>
      <c r="F7619" s="1564" t="s">
        <v>508</v>
      </c>
      <c r="G7619" s="1718">
        <v>4</v>
      </c>
      <c r="H7619" s="1564">
        <v>2019</v>
      </c>
      <c r="I7619" s="1566">
        <v>6120</v>
      </c>
      <c r="J7619" s="1564">
        <f t="shared" si="416"/>
        <v>87.5</v>
      </c>
      <c r="K7619" s="1566">
        <f t="shared" si="417"/>
        <v>765</v>
      </c>
      <c r="L7619" s="1564"/>
      <c r="M7619" s="1564"/>
      <c r="N7619" s="1567">
        <f t="shared" si="418"/>
        <v>0</v>
      </c>
      <c r="O7619" s="2102"/>
      <c r="P7619" s="2102"/>
      <c r="Q7619" s="2102">
        <f t="shared" si="419"/>
        <v>0</v>
      </c>
      <c r="R7619" s="2406"/>
    </row>
    <row r="7620" spans="3:18" ht="14.25" customHeight="1">
      <c r="C7620" s="1562">
        <v>12</v>
      </c>
      <c r="D7620" s="1951" t="s">
        <v>4234</v>
      </c>
      <c r="E7620" s="1563">
        <v>8</v>
      </c>
      <c r="F7620" s="1564" t="s">
        <v>3489</v>
      </c>
      <c r="G7620" s="1718">
        <v>1</v>
      </c>
      <c r="H7620" s="1564">
        <v>2020</v>
      </c>
      <c r="I7620" s="1566">
        <v>297.95999999999998</v>
      </c>
      <c r="J7620" s="1564">
        <f t="shared" si="416"/>
        <v>75</v>
      </c>
      <c r="K7620" s="1566">
        <f t="shared" si="417"/>
        <v>74.490000000000009</v>
      </c>
      <c r="L7620" s="1564"/>
      <c r="M7620" s="1564"/>
      <c r="N7620" s="1567">
        <f t="shared" si="418"/>
        <v>0</v>
      </c>
      <c r="O7620" s="2102"/>
      <c r="P7620" s="2102"/>
      <c r="Q7620" s="2102">
        <f t="shared" si="419"/>
        <v>0</v>
      </c>
      <c r="R7620" s="2406"/>
    </row>
    <row r="7621" spans="3:18" ht="14.25" customHeight="1">
      <c r="C7621" s="1562">
        <v>13</v>
      </c>
      <c r="D7621" s="1951" t="s">
        <v>5223</v>
      </c>
      <c r="E7621" s="1563">
        <v>8</v>
      </c>
      <c r="F7621" s="1564" t="s">
        <v>3489</v>
      </c>
      <c r="G7621" s="1718">
        <v>2</v>
      </c>
      <c r="H7621" s="1564">
        <v>2022</v>
      </c>
      <c r="I7621" s="1566">
        <v>400</v>
      </c>
      <c r="J7621" s="1564">
        <f t="shared" si="416"/>
        <v>50</v>
      </c>
      <c r="K7621" s="1566">
        <f t="shared" si="417"/>
        <v>200</v>
      </c>
      <c r="L7621" s="1564"/>
      <c r="M7621" s="1564"/>
      <c r="N7621" s="1567">
        <f t="shared" si="418"/>
        <v>0</v>
      </c>
      <c r="O7621" s="2102"/>
      <c r="P7621" s="2102"/>
      <c r="Q7621" s="2102">
        <f t="shared" si="419"/>
        <v>0</v>
      </c>
      <c r="R7621" s="2406"/>
    </row>
    <row r="7622" spans="3:18" ht="14.25" customHeight="1">
      <c r="C7622" s="1562">
        <v>14</v>
      </c>
      <c r="D7622" s="1951" t="s">
        <v>5226</v>
      </c>
      <c r="E7622" s="1563">
        <v>8</v>
      </c>
      <c r="F7622" s="1564" t="s">
        <v>3489</v>
      </c>
      <c r="G7622" s="1718">
        <v>4</v>
      </c>
      <c r="H7622" s="1564">
        <v>2022</v>
      </c>
      <c r="I7622" s="1566">
        <v>156</v>
      </c>
      <c r="J7622" s="1564">
        <f t="shared" si="416"/>
        <v>50</v>
      </c>
      <c r="K7622" s="1566">
        <f t="shared" si="417"/>
        <v>78</v>
      </c>
      <c r="L7622" s="1564"/>
      <c r="M7622" s="1564"/>
      <c r="N7622" s="1567">
        <f t="shared" si="418"/>
        <v>0</v>
      </c>
      <c r="O7622" s="2102"/>
      <c r="P7622" s="2102"/>
      <c r="Q7622" s="2102">
        <f t="shared" si="419"/>
        <v>0</v>
      </c>
      <c r="R7622" s="2406"/>
    </row>
    <row r="7623" spans="3:18" ht="14.25" customHeight="1">
      <c r="C7623" s="1562">
        <v>15</v>
      </c>
      <c r="D7623" s="1951" t="s">
        <v>5228</v>
      </c>
      <c r="E7623" s="1563">
        <v>8</v>
      </c>
      <c r="F7623" s="1564" t="s">
        <v>3489</v>
      </c>
      <c r="G7623" s="1718">
        <v>1</v>
      </c>
      <c r="H7623" s="1564">
        <v>2022</v>
      </c>
      <c r="I7623" s="1566">
        <v>280</v>
      </c>
      <c r="J7623" s="1564">
        <f t="shared" si="416"/>
        <v>50</v>
      </c>
      <c r="K7623" s="1566">
        <f t="shared" si="417"/>
        <v>140</v>
      </c>
      <c r="L7623" s="1564"/>
      <c r="M7623" s="1564"/>
      <c r="N7623" s="1567">
        <f t="shared" si="418"/>
        <v>0</v>
      </c>
      <c r="O7623" s="2102"/>
      <c r="P7623" s="2102"/>
      <c r="Q7623" s="2102">
        <f t="shared" si="419"/>
        <v>0</v>
      </c>
      <c r="R7623" s="2406"/>
    </row>
    <row r="7624" spans="3:18" ht="14.25" customHeight="1">
      <c r="C7624" s="1562">
        <v>16</v>
      </c>
      <c r="D7624" s="1951" t="s">
        <v>2623</v>
      </c>
      <c r="E7624" s="1563">
        <v>8</v>
      </c>
      <c r="F7624" s="1564" t="s">
        <v>3489</v>
      </c>
      <c r="G7624" s="1718">
        <v>8</v>
      </c>
      <c r="H7624" s="1564">
        <v>2022</v>
      </c>
      <c r="I7624" s="1566">
        <v>1600</v>
      </c>
      <c r="J7624" s="1564">
        <f t="shared" si="416"/>
        <v>50</v>
      </c>
      <c r="K7624" s="1566">
        <f t="shared" si="417"/>
        <v>800</v>
      </c>
      <c r="L7624" s="1564"/>
      <c r="M7624" s="1564"/>
      <c r="N7624" s="1567">
        <f t="shared" si="418"/>
        <v>0</v>
      </c>
      <c r="O7624" s="2102"/>
      <c r="P7624" s="2102"/>
      <c r="Q7624" s="2102">
        <f t="shared" si="419"/>
        <v>0</v>
      </c>
      <c r="R7624" s="2406"/>
    </row>
    <row r="7625" spans="3:18" ht="14.25" customHeight="1">
      <c r="C7625" s="1562">
        <v>17</v>
      </c>
      <c r="D7625" s="1951" t="s">
        <v>6537</v>
      </c>
      <c r="E7625" s="1563">
        <v>8</v>
      </c>
      <c r="F7625" s="1564" t="s">
        <v>3489</v>
      </c>
      <c r="G7625" s="1718">
        <v>2</v>
      </c>
      <c r="H7625" s="1564">
        <v>2022</v>
      </c>
      <c r="I7625" s="1566">
        <v>414</v>
      </c>
      <c r="J7625" s="1564">
        <f t="shared" si="416"/>
        <v>50</v>
      </c>
      <c r="K7625" s="1566">
        <f t="shared" si="417"/>
        <v>207</v>
      </c>
      <c r="L7625" s="1564"/>
      <c r="M7625" s="1564"/>
      <c r="N7625" s="1567">
        <f t="shared" si="418"/>
        <v>0</v>
      </c>
      <c r="O7625" s="2102"/>
      <c r="P7625" s="2102"/>
      <c r="Q7625" s="2102">
        <f t="shared" si="419"/>
        <v>0</v>
      </c>
      <c r="R7625" s="2406"/>
    </row>
    <row r="7626" spans="3:18" ht="14.25" customHeight="1">
      <c r="C7626" s="1562">
        <v>18</v>
      </c>
      <c r="D7626" s="1951" t="s">
        <v>7809</v>
      </c>
      <c r="E7626" s="1563">
        <v>8</v>
      </c>
      <c r="F7626" s="1564" t="s">
        <v>3489</v>
      </c>
      <c r="G7626" s="1718">
        <v>2</v>
      </c>
      <c r="H7626" s="1564">
        <v>2024</v>
      </c>
      <c r="I7626" s="1566">
        <v>484.8</v>
      </c>
      <c r="J7626" s="1564">
        <f t="shared" si="416"/>
        <v>25</v>
      </c>
      <c r="K7626" s="1566">
        <f t="shared" si="417"/>
        <v>363.6</v>
      </c>
      <c r="L7626" s="1564"/>
      <c r="M7626" s="1564"/>
      <c r="N7626" s="1567">
        <f t="shared" si="418"/>
        <v>0</v>
      </c>
      <c r="O7626" s="2102"/>
      <c r="P7626" s="2102"/>
      <c r="Q7626" s="2102">
        <f t="shared" si="419"/>
        <v>0</v>
      </c>
      <c r="R7626" s="2406"/>
    </row>
    <row r="7627" spans="3:18" ht="14.25" customHeight="1">
      <c r="C7627" s="1562">
        <v>19</v>
      </c>
      <c r="D7627" s="1951" t="s">
        <v>7810</v>
      </c>
      <c r="E7627" s="1563">
        <v>8</v>
      </c>
      <c r="F7627" s="1564" t="s">
        <v>3489</v>
      </c>
      <c r="G7627" s="1718">
        <v>1</v>
      </c>
      <c r="H7627" s="1564">
        <v>2024</v>
      </c>
      <c r="I7627" s="1566">
        <v>112.67579999999981</v>
      </c>
      <c r="J7627" s="1564">
        <f t="shared" si="416"/>
        <v>25</v>
      </c>
      <c r="K7627" s="1566">
        <f t="shared" si="417"/>
        <v>84.506849999999858</v>
      </c>
      <c r="L7627" s="1564"/>
      <c r="M7627" s="1564"/>
      <c r="N7627" s="1567">
        <f t="shared" si="418"/>
        <v>0</v>
      </c>
      <c r="O7627" s="2102"/>
      <c r="P7627" s="2102"/>
      <c r="Q7627" s="2102">
        <f t="shared" si="419"/>
        <v>0</v>
      </c>
      <c r="R7627" s="2406"/>
    </row>
    <row r="7628" spans="3:18" ht="14.25" customHeight="1">
      <c r="C7628" s="1562">
        <v>20</v>
      </c>
      <c r="D7628" s="1951" t="s">
        <v>7811</v>
      </c>
      <c r="E7628" s="1563">
        <v>8</v>
      </c>
      <c r="F7628" s="1564" t="s">
        <v>3489</v>
      </c>
      <c r="G7628" s="1718">
        <v>4</v>
      </c>
      <c r="H7628" s="1564">
        <v>2024</v>
      </c>
      <c r="I7628" s="1566">
        <v>697.03200000000004</v>
      </c>
      <c r="J7628" s="1564">
        <f t="shared" si="416"/>
        <v>25</v>
      </c>
      <c r="K7628" s="1566">
        <f t="shared" si="417"/>
        <v>522.774</v>
      </c>
      <c r="L7628" s="1564"/>
      <c r="M7628" s="1564"/>
      <c r="N7628" s="1567">
        <f t="shared" si="418"/>
        <v>0</v>
      </c>
      <c r="O7628" s="2102"/>
      <c r="P7628" s="2102"/>
      <c r="Q7628" s="2102">
        <f t="shared" si="419"/>
        <v>0</v>
      </c>
      <c r="R7628" s="2406"/>
    </row>
    <row r="7629" spans="3:18" ht="14.25">
      <c r="C7629" s="1562">
        <v>21</v>
      </c>
      <c r="D7629" s="1951" t="s">
        <v>2448</v>
      </c>
      <c r="E7629" s="1563">
        <v>8</v>
      </c>
      <c r="F7629" s="1564" t="s">
        <v>3489</v>
      </c>
      <c r="G7629" s="1718"/>
      <c r="H7629" s="1564"/>
      <c r="I7629" s="1566"/>
      <c r="J7629" s="1564">
        <f t="shared" si="416"/>
        <v>100</v>
      </c>
      <c r="K7629" s="1566">
        <f t="shared" si="417"/>
        <v>0</v>
      </c>
      <c r="L7629" s="1564"/>
      <c r="M7629" s="1564"/>
      <c r="N7629" s="1567">
        <f t="shared" si="418"/>
        <v>0</v>
      </c>
      <c r="O7629" s="2102">
        <v>20</v>
      </c>
      <c r="P7629" s="2102">
        <v>112.6758</v>
      </c>
      <c r="Q7629" s="2102">
        <f t="shared" si="419"/>
        <v>2253.5160000000001</v>
      </c>
      <c r="R7629" s="2406"/>
    </row>
    <row r="7630" spans="3:18" ht="14.25">
      <c r="C7630" s="1562">
        <v>22</v>
      </c>
      <c r="D7630" s="1951" t="s">
        <v>6537</v>
      </c>
      <c r="E7630" s="1563">
        <v>8</v>
      </c>
      <c r="F7630" s="1564" t="s">
        <v>3489</v>
      </c>
      <c r="G7630" s="1718"/>
      <c r="H7630" s="1564"/>
      <c r="I7630" s="1566"/>
      <c r="J7630" s="1564">
        <f t="shared" si="416"/>
        <v>100</v>
      </c>
      <c r="K7630" s="1566">
        <f t="shared" si="417"/>
        <v>0</v>
      </c>
      <c r="L7630" s="1564"/>
      <c r="M7630" s="1564"/>
      <c r="N7630" s="1567">
        <f t="shared" si="418"/>
        <v>0</v>
      </c>
      <c r="O7630" s="2102">
        <v>8</v>
      </c>
      <c r="P7630" s="2102">
        <v>127.98</v>
      </c>
      <c r="Q7630" s="2102">
        <f t="shared" si="419"/>
        <v>1023.84</v>
      </c>
      <c r="R7630" s="2406"/>
    </row>
    <row r="7631" spans="3:18" ht="14.25">
      <c r="C7631" s="1562">
        <v>23</v>
      </c>
      <c r="D7631" s="1951" t="s">
        <v>2616</v>
      </c>
      <c r="E7631" s="1563">
        <v>8</v>
      </c>
      <c r="F7631" s="1564" t="s">
        <v>3489</v>
      </c>
      <c r="G7631" s="1718"/>
      <c r="H7631" s="1564"/>
      <c r="I7631" s="1566"/>
      <c r="J7631" s="1564">
        <f t="shared" si="416"/>
        <v>100</v>
      </c>
      <c r="K7631" s="1566">
        <f t="shared" si="417"/>
        <v>0</v>
      </c>
      <c r="L7631" s="1564"/>
      <c r="M7631" s="1564"/>
      <c r="N7631" s="1567">
        <f t="shared" si="418"/>
        <v>0</v>
      </c>
      <c r="O7631" s="2102">
        <v>20</v>
      </c>
      <c r="P7631" s="2102">
        <v>86.72</v>
      </c>
      <c r="Q7631" s="2102">
        <f t="shared" si="419"/>
        <v>1734.4</v>
      </c>
      <c r="R7631" s="2406"/>
    </row>
    <row r="7632" spans="3:18" ht="14.25">
      <c r="C7632" s="1562">
        <v>24</v>
      </c>
      <c r="D7632" s="1951" t="s">
        <v>8050</v>
      </c>
      <c r="E7632" s="1563">
        <v>8</v>
      </c>
      <c r="F7632" s="1564" t="s">
        <v>3489</v>
      </c>
      <c r="G7632" s="1718"/>
      <c r="H7632" s="1564"/>
      <c r="I7632" s="1566"/>
      <c r="J7632" s="1564">
        <f t="shared" si="416"/>
        <v>100</v>
      </c>
      <c r="K7632" s="1566">
        <f t="shared" si="417"/>
        <v>0</v>
      </c>
      <c r="L7632" s="1564"/>
      <c r="M7632" s="1564"/>
      <c r="N7632" s="1567">
        <f t="shared" si="418"/>
        <v>0</v>
      </c>
      <c r="O7632" s="2102">
        <v>7</v>
      </c>
      <c r="P7632" s="2102">
        <v>70</v>
      </c>
      <c r="Q7632" s="2102">
        <f t="shared" si="419"/>
        <v>490</v>
      </c>
      <c r="R7632" s="2406"/>
    </row>
    <row r="7633" spans="3:18" ht="14.25">
      <c r="C7633" s="1562">
        <v>25</v>
      </c>
      <c r="D7633" s="1951" t="s">
        <v>2708</v>
      </c>
      <c r="E7633" s="1563">
        <v>8</v>
      </c>
      <c r="F7633" s="1564" t="s">
        <v>3489</v>
      </c>
      <c r="G7633" s="1718"/>
      <c r="H7633" s="1564"/>
      <c r="I7633" s="1566"/>
      <c r="J7633" s="1564">
        <f t="shared" si="416"/>
        <v>100</v>
      </c>
      <c r="K7633" s="1566">
        <f t="shared" si="417"/>
        <v>0</v>
      </c>
      <c r="L7633" s="1564"/>
      <c r="M7633" s="1564"/>
      <c r="N7633" s="1567">
        <f t="shared" si="418"/>
        <v>0</v>
      </c>
      <c r="O7633" s="2102">
        <v>3</v>
      </c>
      <c r="P7633" s="2102">
        <v>175</v>
      </c>
      <c r="Q7633" s="2102">
        <f t="shared" si="419"/>
        <v>525</v>
      </c>
      <c r="R7633" s="2406"/>
    </row>
    <row r="7634" spans="3:18" ht="14.25">
      <c r="C7634" s="1562">
        <v>26</v>
      </c>
      <c r="D7634" s="1951" t="s">
        <v>8051</v>
      </c>
      <c r="E7634" s="1563">
        <v>8</v>
      </c>
      <c r="F7634" s="1564" t="s">
        <v>3489</v>
      </c>
      <c r="G7634" s="1718"/>
      <c r="H7634" s="1564"/>
      <c r="I7634" s="1566"/>
      <c r="J7634" s="1564">
        <f t="shared" si="416"/>
        <v>100</v>
      </c>
      <c r="K7634" s="1566">
        <f t="shared" si="417"/>
        <v>0</v>
      </c>
      <c r="L7634" s="1564"/>
      <c r="M7634" s="1564"/>
      <c r="N7634" s="1567">
        <f t="shared" si="418"/>
        <v>0</v>
      </c>
      <c r="O7634" s="2102">
        <v>3</v>
      </c>
      <c r="P7634" s="2102">
        <v>200</v>
      </c>
      <c r="Q7634" s="2102">
        <f t="shared" si="419"/>
        <v>600</v>
      </c>
      <c r="R7634" s="2406"/>
    </row>
    <row r="7635" spans="3:18" ht="14.25">
      <c r="C7635" s="1562">
        <v>27</v>
      </c>
      <c r="D7635" s="1951" t="s">
        <v>8052</v>
      </c>
      <c r="E7635" s="1563">
        <v>8</v>
      </c>
      <c r="F7635" s="1564" t="s">
        <v>3489</v>
      </c>
      <c r="G7635" s="1718"/>
      <c r="H7635" s="1564"/>
      <c r="I7635" s="1566"/>
      <c r="J7635" s="1564">
        <f t="shared" si="416"/>
        <v>100</v>
      </c>
      <c r="K7635" s="1566">
        <f t="shared" si="417"/>
        <v>0</v>
      </c>
      <c r="L7635" s="1564"/>
      <c r="M7635" s="1564"/>
      <c r="N7635" s="1567">
        <f t="shared" si="418"/>
        <v>0</v>
      </c>
      <c r="O7635" s="2102">
        <v>2</v>
      </c>
      <c r="P7635" s="2102">
        <v>42</v>
      </c>
      <c r="Q7635" s="2102">
        <f t="shared" si="419"/>
        <v>84</v>
      </c>
      <c r="R7635" s="2406"/>
    </row>
    <row r="7636" spans="3:18" ht="14.25">
      <c r="C7636" s="1562">
        <v>28</v>
      </c>
      <c r="D7636" s="1951" t="s">
        <v>8053</v>
      </c>
      <c r="E7636" s="1563">
        <v>8</v>
      </c>
      <c r="F7636" s="1564" t="s">
        <v>3489</v>
      </c>
      <c r="G7636" s="1718"/>
      <c r="H7636" s="1564"/>
      <c r="I7636" s="1566"/>
      <c r="J7636" s="1564">
        <f t="shared" si="416"/>
        <v>100</v>
      </c>
      <c r="K7636" s="1566">
        <f t="shared" si="417"/>
        <v>0</v>
      </c>
      <c r="L7636" s="1564"/>
      <c r="M7636" s="1564"/>
      <c r="N7636" s="1567">
        <f t="shared" si="418"/>
        <v>0</v>
      </c>
      <c r="O7636" s="2102">
        <v>1</v>
      </c>
      <c r="P7636" s="2102">
        <v>500</v>
      </c>
      <c r="Q7636" s="2102">
        <f t="shared" si="419"/>
        <v>500</v>
      </c>
      <c r="R7636" s="2406"/>
    </row>
    <row r="7637" spans="3:18" ht="14.25">
      <c r="C7637" s="1562">
        <v>29</v>
      </c>
      <c r="D7637" s="1951" t="s">
        <v>8054</v>
      </c>
      <c r="E7637" s="1563">
        <v>8</v>
      </c>
      <c r="F7637" s="1564" t="s">
        <v>3489</v>
      </c>
      <c r="G7637" s="1718"/>
      <c r="H7637" s="1564"/>
      <c r="I7637" s="1566"/>
      <c r="J7637" s="1564">
        <f t="shared" si="416"/>
        <v>100</v>
      </c>
      <c r="K7637" s="1566">
        <f t="shared" si="417"/>
        <v>0</v>
      </c>
      <c r="L7637" s="1564"/>
      <c r="M7637" s="1564"/>
      <c r="N7637" s="1567">
        <f t="shared" si="418"/>
        <v>0</v>
      </c>
      <c r="O7637" s="2102">
        <v>1</v>
      </c>
      <c r="P7637" s="2102">
        <v>30</v>
      </c>
      <c r="Q7637" s="2102">
        <f t="shared" si="419"/>
        <v>30</v>
      </c>
      <c r="R7637" s="2406"/>
    </row>
    <row r="7638" spans="3:18" ht="14.25">
      <c r="C7638" s="1562">
        <v>30</v>
      </c>
      <c r="D7638" s="1951" t="s">
        <v>8055</v>
      </c>
      <c r="E7638" s="1563">
        <v>8</v>
      </c>
      <c r="F7638" s="1564" t="s">
        <v>3489</v>
      </c>
      <c r="G7638" s="1718"/>
      <c r="H7638" s="1564"/>
      <c r="I7638" s="1566"/>
      <c r="J7638" s="1564">
        <f t="shared" si="416"/>
        <v>100</v>
      </c>
      <c r="K7638" s="1566">
        <f t="shared" si="417"/>
        <v>0</v>
      </c>
      <c r="L7638" s="1564"/>
      <c r="M7638" s="1564"/>
      <c r="N7638" s="1567">
        <f t="shared" si="418"/>
        <v>0</v>
      </c>
      <c r="O7638" s="2102">
        <v>1</v>
      </c>
      <c r="P7638" s="2102">
        <v>30</v>
      </c>
      <c r="Q7638" s="2102">
        <f t="shared" si="419"/>
        <v>30</v>
      </c>
      <c r="R7638" s="2406"/>
    </row>
    <row r="7639" spans="3:18" ht="14.25">
      <c r="C7639" s="1562">
        <v>31</v>
      </c>
      <c r="D7639" s="1951" t="s">
        <v>2997</v>
      </c>
      <c r="E7639" s="1563">
        <v>8</v>
      </c>
      <c r="F7639" s="1564" t="s">
        <v>3489</v>
      </c>
      <c r="G7639" s="1718"/>
      <c r="H7639" s="1564"/>
      <c r="I7639" s="1566"/>
      <c r="J7639" s="1564">
        <f t="shared" si="416"/>
        <v>100</v>
      </c>
      <c r="K7639" s="1566">
        <f t="shared" si="417"/>
        <v>0</v>
      </c>
      <c r="L7639" s="1564"/>
      <c r="M7639" s="1564"/>
      <c r="N7639" s="1567">
        <f t="shared" si="418"/>
        <v>0</v>
      </c>
      <c r="O7639" s="2102">
        <v>1</v>
      </c>
      <c r="P7639" s="2102">
        <v>200</v>
      </c>
      <c r="Q7639" s="2102">
        <f t="shared" si="419"/>
        <v>200</v>
      </c>
      <c r="R7639" s="2406"/>
    </row>
    <row r="7640" spans="3:18" ht="14.25">
      <c r="C7640" s="1562">
        <v>32</v>
      </c>
      <c r="D7640" s="1951" t="s">
        <v>8056</v>
      </c>
      <c r="E7640" s="1563">
        <v>8</v>
      </c>
      <c r="F7640" s="1564" t="s">
        <v>3489</v>
      </c>
      <c r="G7640" s="1718"/>
      <c r="H7640" s="1564"/>
      <c r="I7640" s="1566"/>
      <c r="J7640" s="1564">
        <f t="shared" si="416"/>
        <v>100</v>
      </c>
      <c r="K7640" s="1566">
        <f t="shared" si="417"/>
        <v>0</v>
      </c>
      <c r="L7640" s="1564"/>
      <c r="M7640" s="1564"/>
      <c r="N7640" s="1567">
        <f t="shared" si="418"/>
        <v>0</v>
      </c>
      <c r="O7640" s="2102">
        <v>1</v>
      </c>
      <c r="P7640" s="2102">
        <v>80</v>
      </c>
      <c r="Q7640" s="2102">
        <f t="shared" si="419"/>
        <v>80</v>
      </c>
      <c r="R7640" s="2406"/>
    </row>
    <row r="7641" spans="3:18" ht="14.25">
      <c r="C7641" s="1562">
        <v>33</v>
      </c>
      <c r="D7641" s="1951" t="s">
        <v>8058</v>
      </c>
      <c r="E7641" s="1563">
        <v>8</v>
      </c>
      <c r="F7641" s="1564" t="s">
        <v>3489</v>
      </c>
      <c r="G7641" s="1718"/>
      <c r="H7641" s="1564"/>
      <c r="I7641" s="1566"/>
      <c r="J7641" s="1564">
        <f t="shared" si="416"/>
        <v>100</v>
      </c>
      <c r="K7641" s="1566">
        <f t="shared" si="417"/>
        <v>0</v>
      </c>
      <c r="L7641" s="1564"/>
      <c r="M7641" s="1564"/>
      <c r="N7641" s="1567">
        <f t="shared" si="418"/>
        <v>0</v>
      </c>
      <c r="O7641" s="2102">
        <v>1</v>
      </c>
      <c r="P7641" s="2102">
        <v>200</v>
      </c>
      <c r="Q7641" s="2102">
        <f t="shared" si="419"/>
        <v>200</v>
      </c>
      <c r="R7641" s="2406"/>
    </row>
    <row r="7642" spans="3:18" ht="14.25" customHeight="1">
      <c r="C7642" s="1719">
        <v>1</v>
      </c>
      <c r="D7642" s="1929" t="s">
        <v>6540</v>
      </c>
      <c r="E7642" s="1720">
        <v>8</v>
      </c>
      <c r="F7642" s="1721" t="s">
        <v>508</v>
      </c>
      <c r="G7642" s="1780">
        <v>2</v>
      </c>
      <c r="H7642" s="1721">
        <v>2000</v>
      </c>
      <c r="I7642" s="1723">
        <v>801.6</v>
      </c>
      <c r="J7642" s="1721">
        <f t="shared" si="416"/>
        <v>100</v>
      </c>
      <c r="K7642" s="1723">
        <f t="shared" si="417"/>
        <v>0</v>
      </c>
      <c r="L7642" s="1721"/>
      <c r="M7642" s="1721"/>
      <c r="N7642" s="1724">
        <f t="shared" si="415"/>
        <v>0</v>
      </c>
      <c r="O7642" s="2126"/>
      <c r="P7642" s="2126"/>
      <c r="Q7642" s="2126">
        <f t="shared" si="419"/>
        <v>0</v>
      </c>
      <c r="R7642" s="2509" t="s">
        <v>618</v>
      </c>
    </row>
    <row r="7643" spans="3:18" ht="14.25" customHeight="1">
      <c r="C7643" s="1719">
        <v>2</v>
      </c>
      <c r="D7643" s="1929" t="s">
        <v>3935</v>
      </c>
      <c r="E7643" s="1720">
        <v>8</v>
      </c>
      <c r="F7643" s="1721" t="s">
        <v>508</v>
      </c>
      <c r="G7643" s="1780">
        <v>2</v>
      </c>
      <c r="H7643" s="1721">
        <v>2006</v>
      </c>
      <c r="I7643" s="1723">
        <v>2395</v>
      </c>
      <c r="J7643" s="1721">
        <f t="shared" si="416"/>
        <v>100</v>
      </c>
      <c r="K7643" s="1723">
        <f t="shared" si="417"/>
        <v>0</v>
      </c>
      <c r="L7643" s="1721"/>
      <c r="M7643" s="1721"/>
      <c r="N7643" s="1724">
        <f t="shared" si="415"/>
        <v>0</v>
      </c>
      <c r="O7643" s="2126"/>
      <c r="P7643" s="2126"/>
      <c r="Q7643" s="2126">
        <f t="shared" si="419"/>
        <v>0</v>
      </c>
      <c r="R7643" s="2510"/>
    </row>
    <row r="7644" spans="3:18" ht="14.25" customHeight="1">
      <c r="C7644" s="1719">
        <v>3</v>
      </c>
      <c r="D7644" s="1929" t="s">
        <v>3936</v>
      </c>
      <c r="E7644" s="1720">
        <v>8</v>
      </c>
      <c r="F7644" s="1721" t="s">
        <v>508</v>
      </c>
      <c r="G7644" s="1780">
        <v>1</v>
      </c>
      <c r="H7644" s="1721">
        <v>2011</v>
      </c>
      <c r="I7644" s="1723">
        <v>267</v>
      </c>
      <c r="J7644" s="1721">
        <f t="shared" si="416"/>
        <v>100</v>
      </c>
      <c r="K7644" s="1723">
        <f t="shared" si="417"/>
        <v>0</v>
      </c>
      <c r="L7644" s="1721"/>
      <c r="M7644" s="1721"/>
      <c r="N7644" s="1724">
        <f t="shared" si="415"/>
        <v>0</v>
      </c>
      <c r="O7644" s="2126"/>
      <c r="P7644" s="2126"/>
      <c r="Q7644" s="2126">
        <f t="shared" si="419"/>
        <v>0</v>
      </c>
      <c r="R7644" s="2510"/>
    </row>
    <row r="7645" spans="3:18" ht="14.25" customHeight="1">
      <c r="C7645" s="1719">
        <v>4</v>
      </c>
      <c r="D7645" s="1929" t="s">
        <v>3937</v>
      </c>
      <c r="E7645" s="1720">
        <v>8</v>
      </c>
      <c r="F7645" s="1721" t="s">
        <v>508</v>
      </c>
      <c r="G7645" s="1780">
        <v>1</v>
      </c>
      <c r="H7645" s="1721">
        <v>2011</v>
      </c>
      <c r="I7645" s="1723">
        <v>180</v>
      </c>
      <c r="J7645" s="1721">
        <f t="shared" si="416"/>
        <v>100</v>
      </c>
      <c r="K7645" s="1723">
        <f t="shared" si="417"/>
        <v>0</v>
      </c>
      <c r="L7645" s="1721"/>
      <c r="M7645" s="1721"/>
      <c r="N7645" s="1724">
        <f t="shared" si="415"/>
        <v>0</v>
      </c>
      <c r="O7645" s="2126"/>
      <c r="P7645" s="2126"/>
      <c r="Q7645" s="2126">
        <f t="shared" si="419"/>
        <v>0</v>
      </c>
      <c r="R7645" s="2510"/>
    </row>
    <row r="7646" spans="3:18" ht="14.25" customHeight="1">
      <c r="C7646" s="1719">
        <v>5</v>
      </c>
      <c r="D7646" s="1929" t="s">
        <v>3938</v>
      </c>
      <c r="E7646" s="1720">
        <v>8</v>
      </c>
      <c r="F7646" s="1721" t="s">
        <v>508</v>
      </c>
      <c r="G7646" s="1780">
        <v>3</v>
      </c>
      <c r="H7646" s="1721">
        <v>2012</v>
      </c>
      <c r="I7646" s="1723">
        <v>468</v>
      </c>
      <c r="J7646" s="1721">
        <f t="shared" si="416"/>
        <v>100</v>
      </c>
      <c r="K7646" s="1723">
        <f t="shared" si="417"/>
        <v>0</v>
      </c>
      <c r="L7646" s="1721"/>
      <c r="M7646" s="1721"/>
      <c r="N7646" s="1724">
        <f t="shared" si="415"/>
        <v>0</v>
      </c>
      <c r="O7646" s="2126"/>
      <c r="P7646" s="2126"/>
      <c r="Q7646" s="2126">
        <f t="shared" si="419"/>
        <v>0</v>
      </c>
      <c r="R7646" s="2510"/>
    </row>
    <row r="7647" spans="3:18" ht="14.25" customHeight="1">
      <c r="C7647" s="1719">
        <v>6</v>
      </c>
      <c r="D7647" s="1929" t="s">
        <v>3939</v>
      </c>
      <c r="E7647" s="1720">
        <v>8</v>
      </c>
      <c r="F7647" s="1721" t="s">
        <v>508</v>
      </c>
      <c r="G7647" s="1780">
        <v>1</v>
      </c>
      <c r="H7647" s="1721">
        <v>2013</v>
      </c>
      <c r="I7647" s="1723">
        <v>410</v>
      </c>
      <c r="J7647" s="1721">
        <f t="shared" si="416"/>
        <v>100</v>
      </c>
      <c r="K7647" s="1723">
        <f t="shared" si="417"/>
        <v>0</v>
      </c>
      <c r="L7647" s="1721"/>
      <c r="M7647" s="1721"/>
      <c r="N7647" s="1724">
        <f t="shared" si="415"/>
        <v>0</v>
      </c>
      <c r="O7647" s="2126"/>
      <c r="P7647" s="2126"/>
      <c r="Q7647" s="2126">
        <f t="shared" si="419"/>
        <v>0</v>
      </c>
      <c r="R7647" s="2510"/>
    </row>
    <row r="7648" spans="3:18" ht="14.25" customHeight="1">
      <c r="C7648" s="1719">
        <v>7</v>
      </c>
      <c r="D7648" s="1929" t="s">
        <v>3940</v>
      </c>
      <c r="E7648" s="1720">
        <v>8</v>
      </c>
      <c r="F7648" s="1721" t="s">
        <v>508</v>
      </c>
      <c r="G7648" s="1780">
        <v>2</v>
      </c>
      <c r="H7648" s="1721">
        <v>2013</v>
      </c>
      <c r="I7648" s="1723">
        <v>238</v>
      </c>
      <c r="J7648" s="1721">
        <f t="shared" si="416"/>
        <v>100</v>
      </c>
      <c r="K7648" s="1723">
        <f t="shared" si="417"/>
        <v>0</v>
      </c>
      <c r="L7648" s="1721"/>
      <c r="M7648" s="1721"/>
      <c r="N7648" s="1724">
        <f t="shared" si="415"/>
        <v>0</v>
      </c>
      <c r="O7648" s="2126"/>
      <c r="P7648" s="2126"/>
      <c r="Q7648" s="2126">
        <f t="shared" si="419"/>
        <v>0</v>
      </c>
      <c r="R7648" s="2510"/>
    </row>
    <row r="7649" spans="3:18" ht="14.25" customHeight="1">
      <c r="C7649" s="1719">
        <v>8</v>
      </c>
      <c r="D7649" s="1929" t="s">
        <v>3941</v>
      </c>
      <c r="E7649" s="1720">
        <v>8</v>
      </c>
      <c r="F7649" s="1721" t="s">
        <v>508</v>
      </c>
      <c r="G7649" s="1780">
        <v>1</v>
      </c>
      <c r="H7649" s="1721">
        <v>2014</v>
      </c>
      <c r="I7649" s="1723">
        <v>428.7</v>
      </c>
      <c r="J7649" s="1721">
        <f t="shared" si="416"/>
        <v>100</v>
      </c>
      <c r="K7649" s="1723">
        <f t="shared" si="417"/>
        <v>0</v>
      </c>
      <c r="L7649" s="1721"/>
      <c r="M7649" s="1721"/>
      <c r="N7649" s="1724">
        <f t="shared" si="415"/>
        <v>0</v>
      </c>
      <c r="O7649" s="2126"/>
      <c r="P7649" s="2126"/>
      <c r="Q7649" s="2126">
        <f t="shared" si="419"/>
        <v>0</v>
      </c>
      <c r="R7649" s="2510"/>
    </row>
    <row r="7650" spans="3:18" ht="14.25" customHeight="1">
      <c r="C7650" s="1719">
        <v>9</v>
      </c>
      <c r="D7650" s="1929" t="s">
        <v>3942</v>
      </c>
      <c r="E7650" s="1720">
        <v>8</v>
      </c>
      <c r="F7650" s="1721" t="s">
        <v>508</v>
      </c>
      <c r="G7650" s="1780">
        <v>17</v>
      </c>
      <c r="H7650" s="1721">
        <v>2020</v>
      </c>
      <c r="I7650" s="1723">
        <v>3570</v>
      </c>
      <c r="J7650" s="1721">
        <f t="shared" si="416"/>
        <v>75</v>
      </c>
      <c r="K7650" s="1723">
        <f t="shared" si="417"/>
        <v>892.5</v>
      </c>
      <c r="L7650" s="1721"/>
      <c r="M7650" s="1721"/>
      <c r="N7650" s="1724">
        <f t="shared" si="415"/>
        <v>0</v>
      </c>
      <c r="O7650" s="2126"/>
      <c r="P7650" s="2126"/>
      <c r="Q7650" s="2126">
        <f t="shared" si="419"/>
        <v>0</v>
      </c>
      <c r="R7650" s="2510"/>
    </row>
    <row r="7651" spans="3:18" ht="14.25" customHeight="1">
      <c r="C7651" s="1719">
        <v>10</v>
      </c>
      <c r="D7651" s="1929" t="s">
        <v>3943</v>
      </c>
      <c r="E7651" s="1720">
        <v>8</v>
      </c>
      <c r="F7651" s="1721" t="s">
        <v>508</v>
      </c>
      <c r="G7651" s="1780">
        <v>3</v>
      </c>
      <c r="H7651" s="1721">
        <v>2017</v>
      </c>
      <c r="I7651" s="1723">
        <v>4290</v>
      </c>
      <c r="J7651" s="1721">
        <f t="shared" si="416"/>
        <v>100</v>
      </c>
      <c r="K7651" s="1723">
        <f t="shared" si="417"/>
        <v>0</v>
      </c>
      <c r="L7651" s="1721"/>
      <c r="M7651" s="1721"/>
      <c r="N7651" s="1724">
        <f t="shared" si="415"/>
        <v>0</v>
      </c>
      <c r="O7651" s="2126"/>
      <c r="P7651" s="2126"/>
      <c r="Q7651" s="2126">
        <f t="shared" si="419"/>
        <v>0</v>
      </c>
      <c r="R7651" s="2510"/>
    </row>
    <row r="7652" spans="3:18" ht="14.25" customHeight="1">
      <c r="C7652" s="1719">
        <v>11</v>
      </c>
      <c r="D7652" s="1929" t="s">
        <v>3944</v>
      </c>
      <c r="E7652" s="1720">
        <v>8</v>
      </c>
      <c r="F7652" s="1721" t="s">
        <v>508</v>
      </c>
      <c r="G7652" s="1780">
        <v>1</v>
      </c>
      <c r="H7652" s="1721">
        <v>2015</v>
      </c>
      <c r="I7652" s="1723">
        <v>199.8</v>
      </c>
      <c r="J7652" s="1721">
        <f t="shared" si="416"/>
        <v>100</v>
      </c>
      <c r="K7652" s="1723">
        <f t="shared" si="417"/>
        <v>0</v>
      </c>
      <c r="L7652" s="1721"/>
      <c r="M7652" s="1721"/>
      <c r="N7652" s="1724">
        <f t="shared" si="415"/>
        <v>0</v>
      </c>
      <c r="O7652" s="2126"/>
      <c r="P7652" s="2126"/>
      <c r="Q7652" s="2126">
        <f t="shared" si="419"/>
        <v>0</v>
      </c>
      <c r="R7652" s="2510"/>
    </row>
    <row r="7653" spans="3:18" ht="14.25" customHeight="1">
      <c r="C7653" s="1719">
        <v>12</v>
      </c>
      <c r="D7653" s="1929" t="s">
        <v>3945</v>
      </c>
      <c r="E7653" s="1720">
        <v>8</v>
      </c>
      <c r="F7653" s="1721" t="s">
        <v>508</v>
      </c>
      <c r="G7653" s="1780">
        <v>4</v>
      </c>
      <c r="H7653" s="1721">
        <v>2016</v>
      </c>
      <c r="I7653" s="1723">
        <v>5720</v>
      </c>
      <c r="J7653" s="1721">
        <f t="shared" si="416"/>
        <v>100</v>
      </c>
      <c r="K7653" s="1723">
        <f t="shared" si="417"/>
        <v>0</v>
      </c>
      <c r="L7653" s="1721"/>
      <c r="M7653" s="1721"/>
      <c r="N7653" s="1724">
        <f t="shared" si="415"/>
        <v>0</v>
      </c>
      <c r="O7653" s="2126"/>
      <c r="P7653" s="2126"/>
      <c r="Q7653" s="2126">
        <f t="shared" si="419"/>
        <v>0</v>
      </c>
      <c r="R7653" s="2510"/>
    </row>
    <row r="7654" spans="3:18" ht="14.25" customHeight="1">
      <c r="C7654" s="1719">
        <v>13</v>
      </c>
      <c r="D7654" s="1929" t="s">
        <v>2202</v>
      </c>
      <c r="E7654" s="1720">
        <v>8</v>
      </c>
      <c r="F7654" s="1721" t="s">
        <v>508</v>
      </c>
      <c r="G7654" s="1780">
        <v>1</v>
      </c>
      <c r="H7654" s="1721">
        <v>2016</v>
      </c>
      <c r="I7654" s="1723">
        <v>146.1</v>
      </c>
      <c r="J7654" s="1721">
        <f t="shared" si="416"/>
        <v>100</v>
      </c>
      <c r="K7654" s="1723">
        <f t="shared" si="417"/>
        <v>0</v>
      </c>
      <c r="L7654" s="1721"/>
      <c r="M7654" s="1721"/>
      <c r="N7654" s="1724">
        <f t="shared" si="415"/>
        <v>0</v>
      </c>
      <c r="O7654" s="2126"/>
      <c r="P7654" s="2126"/>
      <c r="Q7654" s="2126">
        <f t="shared" si="419"/>
        <v>0</v>
      </c>
      <c r="R7654" s="2510"/>
    </row>
    <row r="7655" spans="3:18" ht="14.25" customHeight="1">
      <c r="C7655" s="1719">
        <v>14</v>
      </c>
      <c r="D7655" s="1929" t="s">
        <v>3946</v>
      </c>
      <c r="E7655" s="1720">
        <v>8</v>
      </c>
      <c r="F7655" s="1721" t="s">
        <v>508</v>
      </c>
      <c r="G7655" s="1780">
        <v>17</v>
      </c>
      <c r="H7655" s="1721">
        <v>2020</v>
      </c>
      <c r="I7655" s="1723">
        <v>3570</v>
      </c>
      <c r="J7655" s="1721">
        <f t="shared" si="416"/>
        <v>75</v>
      </c>
      <c r="K7655" s="1723">
        <f t="shared" si="417"/>
        <v>892.5</v>
      </c>
      <c r="L7655" s="1721"/>
      <c r="M7655" s="1721"/>
      <c r="N7655" s="1724">
        <f t="shared" si="415"/>
        <v>0</v>
      </c>
      <c r="O7655" s="2126"/>
      <c r="P7655" s="2126"/>
      <c r="Q7655" s="2126">
        <f t="shared" si="419"/>
        <v>0</v>
      </c>
      <c r="R7655" s="2510"/>
    </row>
    <row r="7656" spans="3:18" ht="14.25" customHeight="1">
      <c r="C7656" s="1719">
        <v>15</v>
      </c>
      <c r="D7656" s="1929" t="s">
        <v>3947</v>
      </c>
      <c r="E7656" s="1720">
        <v>8</v>
      </c>
      <c r="F7656" s="1721" t="s">
        <v>508</v>
      </c>
      <c r="G7656" s="1780">
        <v>1</v>
      </c>
      <c r="H7656" s="1721">
        <v>2019</v>
      </c>
      <c r="I7656" s="1723">
        <v>270</v>
      </c>
      <c r="J7656" s="1721">
        <f t="shared" si="416"/>
        <v>87.5</v>
      </c>
      <c r="K7656" s="1723">
        <f t="shared" si="417"/>
        <v>33.75</v>
      </c>
      <c r="L7656" s="1721"/>
      <c r="M7656" s="1721"/>
      <c r="N7656" s="1724">
        <f t="shared" si="415"/>
        <v>0</v>
      </c>
      <c r="O7656" s="2126"/>
      <c r="P7656" s="2126"/>
      <c r="Q7656" s="2126">
        <f t="shared" si="419"/>
        <v>0</v>
      </c>
      <c r="R7656" s="2510"/>
    </row>
    <row r="7657" spans="3:18" ht="14.25" customHeight="1">
      <c r="C7657" s="1719">
        <v>16</v>
      </c>
      <c r="D7657" s="1929" t="s">
        <v>2623</v>
      </c>
      <c r="E7657" s="1720">
        <v>8</v>
      </c>
      <c r="F7657" s="1721" t="s">
        <v>508</v>
      </c>
      <c r="G7657" s="1780">
        <v>1</v>
      </c>
      <c r="H7657" s="1721">
        <v>2020</v>
      </c>
      <c r="I7657" s="1723">
        <v>210</v>
      </c>
      <c r="J7657" s="1721">
        <f t="shared" si="416"/>
        <v>75</v>
      </c>
      <c r="K7657" s="1723">
        <f t="shared" si="417"/>
        <v>52.5</v>
      </c>
      <c r="L7657" s="1721"/>
      <c r="M7657" s="1721"/>
      <c r="N7657" s="1724">
        <f t="shared" si="415"/>
        <v>0</v>
      </c>
      <c r="O7657" s="2126"/>
      <c r="P7657" s="2126"/>
      <c r="Q7657" s="2126">
        <f t="shared" si="419"/>
        <v>0</v>
      </c>
      <c r="R7657" s="2510"/>
    </row>
    <row r="7658" spans="3:18" ht="14.25" customHeight="1">
      <c r="C7658" s="1719">
        <v>17</v>
      </c>
      <c r="D7658" s="1929" t="s">
        <v>3948</v>
      </c>
      <c r="E7658" s="1720">
        <v>8</v>
      </c>
      <c r="F7658" s="1721" t="s">
        <v>508</v>
      </c>
      <c r="G7658" s="1780">
        <v>1</v>
      </c>
      <c r="H7658" s="1721">
        <v>2013</v>
      </c>
      <c r="I7658" s="1723">
        <v>420</v>
      </c>
      <c r="J7658" s="1721">
        <f t="shared" si="416"/>
        <v>100</v>
      </c>
      <c r="K7658" s="1723">
        <f t="shared" si="417"/>
        <v>0</v>
      </c>
      <c r="L7658" s="1721"/>
      <c r="M7658" s="1721"/>
      <c r="N7658" s="1724">
        <f t="shared" si="415"/>
        <v>0</v>
      </c>
      <c r="O7658" s="2126"/>
      <c r="P7658" s="2126"/>
      <c r="Q7658" s="2126">
        <f t="shared" si="419"/>
        <v>0</v>
      </c>
      <c r="R7658" s="2510"/>
    </row>
    <row r="7659" spans="3:18" ht="14.25" customHeight="1">
      <c r="C7659" s="1719">
        <v>18</v>
      </c>
      <c r="D7659" s="1929" t="s">
        <v>3949</v>
      </c>
      <c r="E7659" s="1720">
        <v>8</v>
      </c>
      <c r="F7659" s="1721" t="s">
        <v>508</v>
      </c>
      <c r="G7659" s="1780">
        <v>1</v>
      </c>
      <c r="H7659" s="1721">
        <v>1996</v>
      </c>
      <c r="I7659" s="1723">
        <v>398.5</v>
      </c>
      <c r="J7659" s="1721">
        <f t="shared" si="416"/>
        <v>100</v>
      </c>
      <c r="K7659" s="1723">
        <f t="shared" si="417"/>
        <v>0</v>
      </c>
      <c r="L7659" s="1721"/>
      <c r="M7659" s="1721"/>
      <c r="N7659" s="1724">
        <f t="shared" si="415"/>
        <v>0</v>
      </c>
      <c r="O7659" s="2126"/>
      <c r="P7659" s="2126"/>
      <c r="Q7659" s="2126">
        <f t="shared" si="419"/>
        <v>0</v>
      </c>
      <c r="R7659" s="2510"/>
    </row>
    <row r="7660" spans="3:18" ht="14.25" customHeight="1">
      <c r="C7660" s="1719">
        <v>19</v>
      </c>
      <c r="D7660" s="1929" t="s">
        <v>3950</v>
      </c>
      <c r="E7660" s="1720">
        <v>8</v>
      </c>
      <c r="F7660" s="1721" t="s">
        <v>508</v>
      </c>
      <c r="G7660" s="1780">
        <v>1</v>
      </c>
      <c r="H7660" s="1721">
        <v>1996</v>
      </c>
      <c r="I7660" s="1723">
        <v>103.4</v>
      </c>
      <c r="J7660" s="1721">
        <f t="shared" si="416"/>
        <v>100</v>
      </c>
      <c r="K7660" s="1723">
        <f t="shared" si="417"/>
        <v>0</v>
      </c>
      <c r="L7660" s="1721"/>
      <c r="M7660" s="1721"/>
      <c r="N7660" s="1724">
        <f t="shared" si="415"/>
        <v>0</v>
      </c>
      <c r="O7660" s="2126"/>
      <c r="P7660" s="2126"/>
      <c r="Q7660" s="2126">
        <f t="shared" si="419"/>
        <v>0</v>
      </c>
      <c r="R7660" s="2510"/>
    </row>
    <row r="7661" spans="3:18" ht="14.25" customHeight="1">
      <c r="C7661" s="1719">
        <v>20</v>
      </c>
      <c r="D7661" s="1929" t="s">
        <v>3951</v>
      </c>
      <c r="E7661" s="1720">
        <v>8</v>
      </c>
      <c r="F7661" s="1721" t="s">
        <v>508</v>
      </c>
      <c r="G7661" s="1780">
        <v>1</v>
      </c>
      <c r="H7661" s="1721">
        <v>1989</v>
      </c>
      <c r="I7661" s="1723">
        <v>24.9</v>
      </c>
      <c r="J7661" s="1721">
        <f t="shared" si="416"/>
        <v>100</v>
      </c>
      <c r="K7661" s="1723">
        <f t="shared" si="417"/>
        <v>0</v>
      </c>
      <c r="L7661" s="1721"/>
      <c r="M7661" s="1721"/>
      <c r="N7661" s="1724">
        <f t="shared" si="415"/>
        <v>0</v>
      </c>
      <c r="O7661" s="2126"/>
      <c r="P7661" s="2126"/>
      <c r="Q7661" s="2126">
        <f t="shared" si="419"/>
        <v>0</v>
      </c>
      <c r="R7661" s="2510"/>
    </row>
    <row r="7662" spans="3:18" ht="14.25" customHeight="1">
      <c r="C7662" s="1719">
        <v>21</v>
      </c>
      <c r="D7662" s="1929" t="s">
        <v>3952</v>
      </c>
      <c r="E7662" s="1720">
        <v>8</v>
      </c>
      <c r="F7662" s="1721" t="s">
        <v>508</v>
      </c>
      <c r="G7662" s="1780">
        <v>1</v>
      </c>
      <c r="H7662" s="1721">
        <v>2008</v>
      </c>
      <c r="I7662" s="1723">
        <v>64.8</v>
      </c>
      <c r="J7662" s="1721">
        <f t="shared" si="416"/>
        <v>100</v>
      </c>
      <c r="K7662" s="1723">
        <f t="shared" si="417"/>
        <v>0</v>
      </c>
      <c r="L7662" s="1721"/>
      <c r="M7662" s="1721"/>
      <c r="N7662" s="1724">
        <f t="shared" si="415"/>
        <v>0</v>
      </c>
      <c r="O7662" s="2126"/>
      <c r="P7662" s="2126"/>
      <c r="Q7662" s="2126">
        <f t="shared" si="419"/>
        <v>0</v>
      </c>
      <c r="R7662" s="2510"/>
    </row>
    <row r="7663" spans="3:18" ht="14.25" customHeight="1">
      <c r="C7663" s="1719">
        <v>22</v>
      </c>
      <c r="D7663" s="1929" t="s">
        <v>3953</v>
      </c>
      <c r="E7663" s="1720">
        <v>8</v>
      </c>
      <c r="F7663" s="1721" t="s">
        <v>508</v>
      </c>
      <c r="G7663" s="1780">
        <v>2</v>
      </c>
      <c r="H7663" s="1721">
        <v>1978</v>
      </c>
      <c r="I7663" s="1723">
        <v>21.1</v>
      </c>
      <c r="J7663" s="1721">
        <f t="shared" si="416"/>
        <v>100</v>
      </c>
      <c r="K7663" s="1723">
        <f t="shared" si="417"/>
        <v>0</v>
      </c>
      <c r="L7663" s="1721"/>
      <c r="M7663" s="1721"/>
      <c r="N7663" s="1724">
        <f t="shared" si="415"/>
        <v>0</v>
      </c>
      <c r="O7663" s="2126"/>
      <c r="P7663" s="2126"/>
      <c r="Q7663" s="2126">
        <f t="shared" si="419"/>
        <v>0</v>
      </c>
      <c r="R7663" s="2510"/>
    </row>
    <row r="7664" spans="3:18" ht="14.25" customHeight="1">
      <c r="C7664" s="1719">
        <v>23</v>
      </c>
      <c r="D7664" s="1929" t="s">
        <v>3954</v>
      </c>
      <c r="E7664" s="1720">
        <v>8</v>
      </c>
      <c r="F7664" s="1721" t="s">
        <v>508</v>
      </c>
      <c r="G7664" s="1780">
        <v>1</v>
      </c>
      <c r="H7664" s="1721">
        <v>1993</v>
      </c>
      <c r="I7664" s="1723">
        <v>289.89999999999998</v>
      </c>
      <c r="J7664" s="1721">
        <f t="shared" si="416"/>
        <v>100</v>
      </c>
      <c r="K7664" s="1723">
        <f t="shared" si="417"/>
        <v>0</v>
      </c>
      <c r="L7664" s="1721"/>
      <c r="M7664" s="1721"/>
      <c r="N7664" s="1724">
        <f t="shared" si="415"/>
        <v>0</v>
      </c>
      <c r="O7664" s="2126"/>
      <c r="P7664" s="2126"/>
      <c r="Q7664" s="2126">
        <f t="shared" si="419"/>
        <v>0</v>
      </c>
      <c r="R7664" s="2510"/>
    </row>
    <row r="7665" spans="3:18" ht="14.25" customHeight="1">
      <c r="C7665" s="1719">
        <v>24</v>
      </c>
      <c r="D7665" s="1929" t="s">
        <v>3955</v>
      </c>
      <c r="E7665" s="1720">
        <v>8</v>
      </c>
      <c r="F7665" s="1721" t="s">
        <v>508</v>
      </c>
      <c r="G7665" s="1780">
        <v>14</v>
      </c>
      <c r="H7665" s="1721">
        <v>1996</v>
      </c>
      <c r="I7665" s="1723">
        <v>194.6</v>
      </c>
      <c r="J7665" s="1721">
        <f t="shared" si="416"/>
        <v>100</v>
      </c>
      <c r="K7665" s="1723">
        <f t="shared" si="417"/>
        <v>0</v>
      </c>
      <c r="L7665" s="1721"/>
      <c r="M7665" s="1721"/>
      <c r="N7665" s="1724">
        <f t="shared" si="415"/>
        <v>0</v>
      </c>
      <c r="O7665" s="2126"/>
      <c r="P7665" s="2126"/>
      <c r="Q7665" s="2126">
        <f t="shared" si="419"/>
        <v>0</v>
      </c>
      <c r="R7665" s="2510"/>
    </row>
    <row r="7666" spans="3:18" ht="14.25" customHeight="1">
      <c r="C7666" s="1719">
        <v>25</v>
      </c>
      <c r="D7666" s="1929" t="s">
        <v>3989</v>
      </c>
      <c r="E7666" s="1720">
        <v>8</v>
      </c>
      <c r="F7666" s="1721" t="s">
        <v>508</v>
      </c>
      <c r="G7666" s="1780">
        <v>2</v>
      </c>
      <c r="H7666" s="1721">
        <v>1996</v>
      </c>
      <c r="I7666" s="1723">
        <v>421.6</v>
      </c>
      <c r="J7666" s="1721">
        <f t="shared" si="416"/>
        <v>100</v>
      </c>
      <c r="K7666" s="1723">
        <f t="shared" si="417"/>
        <v>0</v>
      </c>
      <c r="L7666" s="1721"/>
      <c r="M7666" s="1721"/>
      <c r="N7666" s="1724">
        <f t="shared" si="415"/>
        <v>0</v>
      </c>
      <c r="O7666" s="2126"/>
      <c r="P7666" s="2126"/>
      <c r="Q7666" s="2126">
        <f t="shared" si="419"/>
        <v>0</v>
      </c>
      <c r="R7666" s="2510"/>
    </row>
    <row r="7667" spans="3:18" ht="14.25" customHeight="1">
      <c r="C7667" s="1719">
        <v>26</v>
      </c>
      <c r="D7667" s="1929" t="s">
        <v>3956</v>
      </c>
      <c r="E7667" s="1720">
        <v>8</v>
      </c>
      <c r="F7667" s="1721" t="s">
        <v>508</v>
      </c>
      <c r="G7667" s="1780">
        <v>6</v>
      </c>
      <c r="H7667" s="1721">
        <v>1998</v>
      </c>
      <c r="I7667" s="1723">
        <v>219.6</v>
      </c>
      <c r="J7667" s="1721">
        <f t="shared" si="416"/>
        <v>100</v>
      </c>
      <c r="K7667" s="1723">
        <f t="shared" si="417"/>
        <v>0</v>
      </c>
      <c r="L7667" s="1721"/>
      <c r="M7667" s="1721"/>
      <c r="N7667" s="1724">
        <f t="shared" si="415"/>
        <v>0</v>
      </c>
      <c r="O7667" s="2126"/>
      <c r="P7667" s="2126"/>
      <c r="Q7667" s="2126">
        <f t="shared" si="419"/>
        <v>0</v>
      </c>
      <c r="R7667" s="2510"/>
    </row>
    <row r="7668" spans="3:18" ht="14.25" customHeight="1">
      <c r="C7668" s="1719">
        <v>27</v>
      </c>
      <c r="D7668" s="1929" t="s">
        <v>3957</v>
      </c>
      <c r="E7668" s="1720">
        <v>8</v>
      </c>
      <c r="F7668" s="1721" t="s">
        <v>508</v>
      </c>
      <c r="G7668" s="1780">
        <v>1</v>
      </c>
      <c r="H7668" s="1721">
        <v>1986</v>
      </c>
      <c r="I7668" s="1723">
        <v>4.0999999999999996</v>
      </c>
      <c r="J7668" s="1721">
        <f t="shared" si="416"/>
        <v>100</v>
      </c>
      <c r="K7668" s="1723">
        <f t="shared" si="417"/>
        <v>0</v>
      </c>
      <c r="L7668" s="1721"/>
      <c r="M7668" s="1721"/>
      <c r="N7668" s="1724">
        <f t="shared" si="415"/>
        <v>0</v>
      </c>
      <c r="O7668" s="2126"/>
      <c r="P7668" s="2126"/>
      <c r="Q7668" s="2126">
        <f t="shared" si="419"/>
        <v>0</v>
      </c>
      <c r="R7668" s="2510"/>
    </row>
    <row r="7669" spans="3:18" ht="14.25" customHeight="1">
      <c r="C7669" s="1719">
        <v>28</v>
      </c>
      <c r="D7669" s="1929" t="s">
        <v>3587</v>
      </c>
      <c r="E7669" s="1720">
        <v>8</v>
      </c>
      <c r="F7669" s="1721" t="s">
        <v>508</v>
      </c>
      <c r="G7669" s="1780">
        <v>1</v>
      </c>
      <c r="H7669" s="1721">
        <v>1983</v>
      </c>
      <c r="I7669" s="1723">
        <v>5.0999999999999996</v>
      </c>
      <c r="J7669" s="1721">
        <f t="shared" si="416"/>
        <v>100</v>
      </c>
      <c r="K7669" s="1723">
        <f t="shared" si="417"/>
        <v>0</v>
      </c>
      <c r="L7669" s="1721"/>
      <c r="M7669" s="1721"/>
      <c r="N7669" s="1724">
        <f t="shared" si="415"/>
        <v>0</v>
      </c>
      <c r="O7669" s="2126"/>
      <c r="P7669" s="2126"/>
      <c r="Q7669" s="2126">
        <f t="shared" si="419"/>
        <v>0</v>
      </c>
      <c r="R7669" s="2510"/>
    </row>
    <row r="7670" spans="3:18" ht="14.25" customHeight="1">
      <c r="C7670" s="1719">
        <v>29</v>
      </c>
      <c r="D7670" s="1929" t="s">
        <v>3958</v>
      </c>
      <c r="E7670" s="1720">
        <v>8</v>
      </c>
      <c r="F7670" s="1721" t="s">
        <v>508</v>
      </c>
      <c r="G7670" s="1780">
        <v>1</v>
      </c>
      <c r="H7670" s="1721">
        <v>1984</v>
      </c>
      <c r="I7670" s="1723">
        <v>10.8</v>
      </c>
      <c r="J7670" s="1721">
        <f t="shared" si="416"/>
        <v>100</v>
      </c>
      <c r="K7670" s="1723">
        <f t="shared" si="417"/>
        <v>0</v>
      </c>
      <c r="L7670" s="1721"/>
      <c r="M7670" s="1721"/>
      <c r="N7670" s="1724">
        <f t="shared" si="415"/>
        <v>0</v>
      </c>
      <c r="O7670" s="2126"/>
      <c r="P7670" s="2126"/>
      <c r="Q7670" s="2126">
        <f t="shared" si="419"/>
        <v>0</v>
      </c>
      <c r="R7670" s="2510"/>
    </row>
    <row r="7671" spans="3:18" ht="14.25" customHeight="1">
      <c r="C7671" s="1719">
        <v>30</v>
      </c>
      <c r="D7671" s="1929" t="s">
        <v>3959</v>
      </c>
      <c r="E7671" s="1720">
        <v>8</v>
      </c>
      <c r="F7671" s="1721" t="s">
        <v>508</v>
      </c>
      <c r="G7671" s="1780">
        <v>1</v>
      </c>
      <c r="H7671" s="1721">
        <v>2009</v>
      </c>
      <c r="I7671" s="1723">
        <v>363</v>
      </c>
      <c r="J7671" s="1721">
        <f t="shared" si="416"/>
        <v>100</v>
      </c>
      <c r="K7671" s="1723">
        <f t="shared" si="417"/>
        <v>0</v>
      </c>
      <c r="L7671" s="1721"/>
      <c r="M7671" s="1721"/>
      <c r="N7671" s="1724">
        <f t="shared" si="415"/>
        <v>0</v>
      </c>
      <c r="O7671" s="2126"/>
      <c r="P7671" s="2126"/>
      <c r="Q7671" s="2126">
        <f t="shared" si="419"/>
        <v>0</v>
      </c>
      <c r="R7671" s="2510"/>
    </row>
    <row r="7672" spans="3:18" ht="14.25" customHeight="1">
      <c r="C7672" s="1719">
        <v>31</v>
      </c>
      <c r="D7672" s="1929" t="s">
        <v>3960</v>
      </c>
      <c r="E7672" s="1720">
        <v>8</v>
      </c>
      <c r="F7672" s="1721" t="s">
        <v>508</v>
      </c>
      <c r="G7672" s="1780">
        <v>1</v>
      </c>
      <c r="H7672" s="1721">
        <v>2009</v>
      </c>
      <c r="I7672" s="1723">
        <v>852</v>
      </c>
      <c r="J7672" s="1721">
        <f t="shared" si="416"/>
        <v>100</v>
      </c>
      <c r="K7672" s="1723">
        <f t="shared" si="417"/>
        <v>0</v>
      </c>
      <c r="L7672" s="1721"/>
      <c r="M7672" s="1721"/>
      <c r="N7672" s="1724">
        <f t="shared" si="415"/>
        <v>0</v>
      </c>
      <c r="O7672" s="2126"/>
      <c r="P7672" s="2126"/>
      <c r="Q7672" s="2126">
        <f t="shared" si="419"/>
        <v>0</v>
      </c>
      <c r="R7672" s="2510"/>
    </row>
    <row r="7673" spans="3:18" ht="14.25" customHeight="1">
      <c r="C7673" s="1719">
        <v>32</v>
      </c>
      <c r="D7673" s="1929" t="s">
        <v>3961</v>
      </c>
      <c r="E7673" s="1720">
        <v>8</v>
      </c>
      <c r="F7673" s="1721" t="s">
        <v>508</v>
      </c>
      <c r="G7673" s="1780">
        <v>9</v>
      </c>
      <c r="H7673" s="1721">
        <v>2007</v>
      </c>
      <c r="I7673" s="1723">
        <v>540</v>
      </c>
      <c r="J7673" s="1721">
        <f t="shared" ref="J7673:J7736" si="420">IF(($J$14-H7673)*J$7607&gt;100,100,($J$14-H7673)*J$7607)</f>
        <v>100</v>
      </c>
      <c r="K7673" s="1723">
        <f t="shared" si="417"/>
        <v>0</v>
      </c>
      <c r="L7673" s="1721"/>
      <c r="M7673" s="1721"/>
      <c r="N7673" s="1724">
        <f t="shared" si="415"/>
        <v>0</v>
      </c>
      <c r="O7673" s="2126"/>
      <c r="P7673" s="2126"/>
      <c r="Q7673" s="2126">
        <f t="shared" ref="Q7673:Q7763" si="421">+O7673*P7673</f>
        <v>0</v>
      </c>
      <c r="R7673" s="2510"/>
    </row>
    <row r="7674" spans="3:18" ht="14.25" customHeight="1">
      <c r="C7674" s="1719">
        <v>33</v>
      </c>
      <c r="D7674" s="1929" t="s">
        <v>3962</v>
      </c>
      <c r="E7674" s="1720">
        <v>8</v>
      </c>
      <c r="F7674" s="1721" t="s">
        <v>508</v>
      </c>
      <c r="G7674" s="1780">
        <v>1</v>
      </c>
      <c r="H7674" s="1721">
        <v>2006</v>
      </c>
      <c r="I7674" s="1723">
        <v>67.5</v>
      </c>
      <c r="J7674" s="1721">
        <f t="shared" si="420"/>
        <v>100</v>
      </c>
      <c r="K7674" s="1723">
        <f t="shared" si="417"/>
        <v>0</v>
      </c>
      <c r="L7674" s="1721"/>
      <c r="M7674" s="1721"/>
      <c r="N7674" s="1724">
        <f t="shared" si="415"/>
        <v>0</v>
      </c>
      <c r="O7674" s="2126"/>
      <c r="P7674" s="2126"/>
      <c r="Q7674" s="2126">
        <f t="shared" si="421"/>
        <v>0</v>
      </c>
      <c r="R7674" s="2510"/>
    </row>
    <row r="7675" spans="3:18" ht="14.25" customHeight="1">
      <c r="C7675" s="1719">
        <v>34</v>
      </c>
      <c r="D7675" s="1929" t="s">
        <v>3963</v>
      </c>
      <c r="E7675" s="1720">
        <v>8</v>
      </c>
      <c r="F7675" s="1721" t="s">
        <v>508</v>
      </c>
      <c r="G7675" s="1780">
        <v>1</v>
      </c>
      <c r="H7675" s="1721">
        <v>2000</v>
      </c>
      <c r="I7675" s="1723">
        <v>432</v>
      </c>
      <c r="J7675" s="1721">
        <f t="shared" si="420"/>
        <v>100</v>
      </c>
      <c r="K7675" s="1723">
        <f t="shared" si="417"/>
        <v>0</v>
      </c>
      <c r="L7675" s="1721"/>
      <c r="M7675" s="1721"/>
      <c r="N7675" s="1724">
        <f t="shared" si="415"/>
        <v>0</v>
      </c>
      <c r="O7675" s="2126"/>
      <c r="P7675" s="2126"/>
      <c r="Q7675" s="2126">
        <f t="shared" si="421"/>
        <v>0</v>
      </c>
      <c r="R7675" s="2510"/>
    </row>
    <row r="7676" spans="3:18" ht="14.25" customHeight="1">
      <c r="C7676" s="1719">
        <v>35</v>
      </c>
      <c r="D7676" s="1929" t="s">
        <v>3964</v>
      </c>
      <c r="E7676" s="1720">
        <v>8</v>
      </c>
      <c r="F7676" s="1721" t="s">
        <v>508</v>
      </c>
      <c r="G7676" s="1780">
        <v>1</v>
      </c>
      <c r="H7676" s="1721">
        <v>2000</v>
      </c>
      <c r="I7676" s="1723">
        <v>75.599999999999994</v>
      </c>
      <c r="J7676" s="1721">
        <f t="shared" si="420"/>
        <v>100</v>
      </c>
      <c r="K7676" s="1723">
        <f t="shared" si="417"/>
        <v>0</v>
      </c>
      <c r="L7676" s="1721"/>
      <c r="M7676" s="1721"/>
      <c r="N7676" s="1724">
        <f t="shared" si="415"/>
        <v>0</v>
      </c>
      <c r="O7676" s="2126"/>
      <c r="P7676" s="2126"/>
      <c r="Q7676" s="2126">
        <f t="shared" si="421"/>
        <v>0</v>
      </c>
      <c r="R7676" s="2510"/>
    </row>
    <row r="7677" spans="3:18" ht="14.25" customHeight="1">
      <c r="C7677" s="1719">
        <v>36</v>
      </c>
      <c r="D7677" s="1929" t="s">
        <v>3965</v>
      </c>
      <c r="E7677" s="1720">
        <v>8</v>
      </c>
      <c r="F7677" s="1721" t="s">
        <v>508</v>
      </c>
      <c r="G7677" s="1780">
        <v>1</v>
      </c>
      <c r="H7677" s="1721">
        <v>2000</v>
      </c>
      <c r="I7677" s="1723">
        <v>686.6</v>
      </c>
      <c r="J7677" s="1721">
        <f t="shared" si="420"/>
        <v>100</v>
      </c>
      <c r="K7677" s="1723">
        <f t="shared" si="417"/>
        <v>0</v>
      </c>
      <c r="L7677" s="1721"/>
      <c r="M7677" s="1721"/>
      <c r="N7677" s="1724">
        <f t="shared" si="415"/>
        <v>0</v>
      </c>
      <c r="O7677" s="2126"/>
      <c r="P7677" s="2126"/>
      <c r="Q7677" s="2126">
        <f t="shared" si="421"/>
        <v>0</v>
      </c>
      <c r="R7677" s="2510"/>
    </row>
    <row r="7678" spans="3:18" ht="14.25" customHeight="1">
      <c r="C7678" s="1719">
        <v>37</v>
      </c>
      <c r="D7678" s="1929" t="s">
        <v>3966</v>
      </c>
      <c r="E7678" s="1720">
        <v>8</v>
      </c>
      <c r="F7678" s="1721" t="s">
        <v>508</v>
      </c>
      <c r="G7678" s="1780">
        <v>1</v>
      </c>
      <c r="H7678" s="1721">
        <v>2000</v>
      </c>
      <c r="I7678" s="1723">
        <v>324.3</v>
      </c>
      <c r="J7678" s="1721">
        <f t="shared" si="420"/>
        <v>100</v>
      </c>
      <c r="K7678" s="1723">
        <f t="shared" si="417"/>
        <v>0</v>
      </c>
      <c r="L7678" s="1721"/>
      <c r="M7678" s="1721"/>
      <c r="N7678" s="1724">
        <f t="shared" si="415"/>
        <v>0</v>
      </c>
      <c r="O7678" s="2126"/>
      <c r="P7678" s="2126"/>
      <c r="Q7678" s="2126">
        <f t="shared" si="421"/>
        <v>0</v>
      </c>
      <c r="R7678" s="2510"/>
    </row>
    <row r="7679" spans="3:18" ht="14.25" customHeight="1">
      <c r="C7679" s="1719">
        <v>38</v>
      </c>
      <c r="D7679" s="1929" t="s">
        <v>3967</v>
      </c>
      <c r="E7679" s="1720">
        <v>8</v>
      </c>
      <c r="F7679" s="1721" t="s">
        <v>508</v>
      </c>
      <c r="G7679" s="1780">
        <v>1</v>
      </c>
      <c r="H7679" s="1721">
        <v>2000</v>
      </c>
      <c r="I7679" s="1723">
        <v>384.4</v>
      </c>
      <c r="J7679" s="1721">
        <f t="shared" si="420"/>
        <v>100</v>
      </c>
      <c r="K7679" s="1723">
        <f t="shared" si="417"/>
        <v>0</v>
      </c>
      <c r="L7679" s="1721"/>
      <c r="M7679" s="1721"/>
      <c r="N7679" s="1724">
        <f t="shared" si="415"/>
        <v>0</v>
      </c>
      <c r="O7679" s="2126"/>
      <c r="P7679" s="2126"/>
      <c r="Q7679" s="2126">
        <f t="shared" si="421"/>
        <v>0</v>
      </c>
      <c r="R7679" s="2510"/>
    </row>
    <row r="7680" spans="3:18" ht="14.25" customHeight="1">
      <c r="C7680" s="1719">
        <v>39</v>
      </c>
      <c r="D7680" s="1929" t="s">
        <v>3968</v>
      </c>
      <c r="E7680" s="1720">
        <v>8</v>
      </c>
      <c r="F7680" s="1721" t="s">
        <v>508</v>
      </c>
      <c r="G7680" s="1780">
        <v>1</v>
      </c>
      <c r="H7680" s="1721">
        <v>2004</v>
      </c>
      <c r="I7680" s="1723">
        <v>1226.2</v>
      </c>
      <c r="J7680" s="1721">
        <f t="shared" si="420"/>
        <v>100</v>
      </c>
      <c r="K7680" s="1723">
        <f t="shared" si="417"/>
        <v>0</v>
      </c>
      <c r="L7680" s="1721"/>
      <c r="M7680" s="1721"/>
      <c r="N7680" s="1724">
        <f t="shared" si="415"/>
        <v>0</v>
      </c>
      <c r="O7680" s="2126"/>
      <c r="P7680" s="2126"/>
      <c r="Q7680" s="2126">
        <f t="shared" si="421"/>
        <v>0</v>
      </c>
      <c r="R7680" s="2510"/>
    </row>
    <row r="7681" spans="3:18" ht="14.25" customHeight="1">
      <c r="C7681" s="1719">
        <v>40</v>
      </c>
      <c r="D7681" s="1929" t="s">
        <v>3969</v>
      </c>
      <c r="E7681" s="1720">
        <v>8</v>
      </c>
      <c r="F7681" s="1721" t="s">
        <v>508</v>
      </c>
      <c r="G7681" s="1780">
        <v>1</v>
      </c>
      <c r="H7681" s="1721">
        <v>2004</v>
      </c>
      <c r="I7681" s="1723">
        <v>2733.9</v>
      </c>
      <c r="J7681" s="1721">
        <f t="shared" si="420"/>
        <v>100</v>
      </c>
      <c r="K7681" s="1723">
        <f t="shared" si="417"/>
        <v>0</v>
      </c>
      <c r="L7681" s="1721"/>
      <c r="M7681" s="1721"/>
      <c r="N7681" s="1724">
        <f t="shared" si="415"/>
        <v>0</v>
      </c>
      <c r="O7681" s="2126"/>
      <c r="P7681" s="2126"/>
      <c r="Q7681" s="2126">
        <f t="shared" si="421"/>
        <v>0</v>
      </c>
      <c r="R7681" s="2510"/>
    </row>
    <row r="7682" spans="3:18" ht="14.25" customHeight="1">
      <c r="C7682" s="1719">
        <v>41</v>
      </c>
      <c r="D7682" s="1929" t="s">
        <v>3970</v>
      </c>
      <c r="E7682" s="1720">
        <v>8</v>
      </c>
      <c r="F7682" s="1721" t="s">
        <v>508</v>
      </c>
      <c r="G7682" s="1780">
        <v>1</v>
      </c>
      <c r="H7682" s="1721">
        <v>2005</v>
      </c>
      <c r="I7682" s="1723">
        <v>2346</v>
      </c>
      <c r="J7682" s="1721">
        <f t="shared" si="420"/>
        <v>100</v>
      </c>
      <c r="K7682" s="1723">
        <f t="shared" ref="K7682:K7745" si="422">IF(J7682=100,0,I7682-I7682*J7682%)</f>
        <v>0</v>
      </c>
      <c r="L7682" s="1721"/>
      <c r="M7682" s="1721"/>
      <c r="N7682" s="1724">
        <f t="shared" si="415"/>
        <v>0</v>
      </c>
      <c r="O7682" s="2126"/>
      <c r="P7682" s="2126"/>
      <c r="Q7682" s="2126">
        <f t="shared" si="421"/>
        <v>0</v>
      </c>
      <c r="R7682" s="2510"/>
    </row>
    <row r="7683" spans="3:18" ht="14.25" customHeight="1">
      <c r="C7683" s="1719">
        <v>42</v>
      </c>
      <c r="D7683" s="1929" t="s">
        <v>3971</v>
      </c>
      <c r="E7683" s="1720">
        <v>8</v>
      </c>
      <c r="F7683" s="1721" t="s">
        <v>508</v>
      </c>
      <c r="G7683" s="1780">
        <v>1</v>
      </c>
      <c r="H7683" s="1721">
        <v>2007</v>
      </c>
      <c r="I7683" s="1723">
        <v>312.7</v>
      </c>
      <c r="J7683" s="1721">
        <f t="shared" si="420"/>
        <v>100</v>
      </c>
      <c r="K7683" s="1723">
        <f t="shared" si="422"/>
        <v>0</v>
      </c>
      <c r="L7683" s="1721"/>
      <c r="M7683" s="1721"/>
      <c r="N7683" s="1724">
        <f t="shared" si="415"/>
        <v>0</v>
      </c>
      <c r="O7683" s="2126"/>
      <c r="P7683" s="2126"/>
      <c r="Q7683" s="2126">
        <f t="shared" si="421"/>
        <v>0</v>
      </c>
      <c r="R7683" s="2510"/>
    </row>
    <row r="7684" spans="3:18" ht="14.25" customHeight="1">
      <c r="C7684" s="1719">
        <v>43</v>
      </c>
      <c r="D7684" s="1929" t="s">
        <v>3972</v>
      </c>
      <c r="E7684" s="1720">
        <v>8</v>
      </c>
      <c r="F7684" s="1721" t="s">
        <v>508</v>
      </c>
      <c r="G7684" s="1780">
        <v>1</v>
      </c>
      <c r="H7684" s="1721">
        <v>2007</v>
      </c>
      <c r="I7684" s="1723">
        <v>78.8</v>
      </c>
      <c r="J7684" s="1721">
        <f t="shared" si="420"/>
        <v>100</v>
      </c>
      <c r="K7684" s="1723">
        <f t="shared" si="422"/>
        <v>0</v>
      </c>
      <c r="L7684" s="1721"/>
      <c r="M7684" s="1721"/>
      <c r="N7684" s="1724">
        <f t="shared" si="415"/>
        <v>0</v>
      </c>
      <c r="O7684" s="2126"/>
      <c r="P7684" s="2126"/>
      <c r="Q7684" s="2126">
        <f t="shared" si="421"/>
        <v>0</v>
      </c>
      <c r="R7684" s="2510"/>
    </row>
    <row r="7685" spans="3:18" ht="14.25" customHeight="1">
      <c r="C7685" s="1719">
        <v>44</v>
      </c>
      <c r="D7685" s="1929" t="s">
        <v>3973</v>
      </c>
      <c r="E7685" s="1720">
        <v>8</v>
      </c>
      <c r="F7685" s="1721" t="s">
        <v>508</v>
      </c>
      <c r="G7685" s="1780">
        <v>1</v>
      </c>
      <c r="H7685" s="1721">
        <v>2006</v>
      </c>
      <c r="I7685" s="1723">
        <v>16949.900000000001</v>
      </c>
      <c r="J7685" s="1721">
        <f t="shared" si="420"/>
        <v>100</v>
      </c>
      <c r="K7685" s="1723">
        <f t="shared" si="422"/>
        <v>0</v>
      </c>
      <c r="L7685" s="1721"/>
      <c r="M7685" s="1721"/>
      <c r="N7685" s="1724">
        <f t="shared" si="415"/>
        <v>0</v>
      </c>
      <c r="O7685" s="2126"/>
      <c r="P7685" s="2126"/>
      <c r="Q7685" s="2126">
        <f t="shared" si="421"/>
        <v>0</v>
      </c>
      <c r="R7685" s="2510"/>
    </row>
    <row r="7686" spans="3:18" ht="14.25" customHeight="1">
      <c r="C7686" s="1719">
        <v>45</v>
      </c>
      <c r="D7686" s="1929" t="s">
        <v>3974</v>
      </c>
      <c r="E7686" s="1720">
        <v>8</v>
      </c>
      <c r="F7686" s="1721" t="s">
        <v>508</v>
      </c>
      <c r="G7686" s="1780">
        <v>1</v>
      </c>
      <c r="H7686" s="1721">
        <v>2006</v>
      </c>
      <c r="I7686" s="1723">
        <v>1220.8</v>
      </c>
      <c r="J7686" s="1721">
        <f t="shared" si="420"/>
        <v>100</v>
      </c>
      <c r="K7686" s="1723">
        <f t="shared" si="422"/>
        <v>0</v>
      </c>
      <c r="L7686" s="1721"/>
      <c r="M7686" s="1721"/>
      <c r="N7686" s="1724">
        <f t="shared" si="415"/>
        <v>0</v>
      </c>
      <c r="O7686" s="2126"/>
      <c r="P7686" s="2126"/>
      <c r="Q7686" s="2126">
        <f t="shared" si="421"/>
        <v>0</v>
      </c>
      <c r="R7686" s="2510"/>
    </row>
    <row r="7687" spans="3:18" ht="14.25" customHeight="1">
      <c r="C7687" s="1719">
        <v>46</v>
      </c>
      <c r="D7687" s="1929" t="s">
        <v>3975</v>
      </c>
      <c r="E7687" s="1720">
        <v>8</v>
      </c>
      <c r="F7687" s="1721" t="s">
        <v>508</v>
      </c>
      <c r="G7687" s="1780">
        <v>1</v>
      </c>
      <c r="H7687" s="1721">
        <v>2006</v>
      </c>
      <c r="I7687" s="1723">
        <v>1029.0999999999999</v>
      </c>
      <c r="J7687" s="1721">
        <f t="shared" si="420"/>
        <v>100</v>
      </c>
      <c r="K7687" s="1723">
        <f t="shared" si="422"/>
        <v>0</v>
      </c>
      <c r="L7687" s="1721"/>
      <c r="M7687" s="1721"/>
      <c r="N7687" s="1724">
        <f t="shared" si="415"/>
        <v>0</v>
      </c>
      <c r="O7687" s="2126"/>
      <c r="P7687" s="2126"/>
      <c r="Q7687" s="2126">
        <f t="shared" si="421"/>
        <v>0</v>
      </c>
      <c r="R7687" s="2510"/>
    </row>
    <row r="7688" spans="3:18" ht="14.25" customHeight="1">
      <c r="C7688" s="1719">
        <v>47</v>
      </c>
      <c r="D7688" s="1929" t="s">
        <v>3976</v>
      </c>
      <c r="E7688" s="1720">
        <v>8</v>
      </c>
      <c r="F7688" s="1721" t="s">
        <v>508</v>
      </c>
      <c r="G7688" s="1780">
        <v>14</v>
      </c>
      <c r="H7688" s="1721">
        <v>2008</v>
      </c>
      <c r="I7688" s="1723">
        <v>1273.4000000000001</v>
      </c>
      <c r="J7688" s="1721">
        <f t="shared" si="420"/>
        <v>100</v>
      </c>
      <c r="K7688" s="1723">
        <f t="shared" si="422"/>
        <v>0</v>
      </c>
      <c r="L7688" s="1721"/>
      <c r="M7688" s="1721"/>
      <c r="N7688" s="1724">
        <f t="shared" si="415"/>
        <v>0</v>
      </c>
      <c r="O7688" s="2126"/>
      <c r="P7688" s="2126"/>
      <c r="Q7688" s="2126">
        <f t="shared" si="421"/>
        <v>0</v>
      </c>
      <c r="R7688" s="2510"/>
    </row>
    <row r="7689" spans="3:18" ht="14.25" customHeight="1">
      <c r="C7689" s="1719">
        <v>48</v>
      </c>
      <c r="D7689" s="1929" t="s">
        <v>3977</v>
      </c>
      <c r="E7689" s="1720">
        <v>8</v>
      </c>
      <c r="F7689" s="1721" t="s">
        <v>508</v>
      </c>
      <c r="G7689" s="1780">
        <v>100</v>
      </c>
      <c r="H7689" s="1721">
        <v>2008</v>
      </c>
      <c r="I7689" s="1723">
        <v>614.20000000000005</v>
      </c>
      <c r="J7689" s="1721">
        <f t="shared" si="420"/>
        <v>100</v>
      </c>
      <c r="K7689" s="1723">
        <f t="shared" si="422"/>
        <v>0</v>
      </c>
      <c r="L7689" s="1721"/>
      <c r="M7689" s="1721"/>
      <c r="N7689" s="1724">
        <f t="shared" si="415"/>
        <v>0</v>
      </c>
      <c r="O7689" s="2126"/>
      <c r="P7689" s="2126"/>
      <c r="Q7689" s="2126">
        <f t="shared" si="421"/>
        <v>0</v>
      </c>
      <c r="R7689" s="2510"/>
    </row>
    <row r="7690" spans="3:18" ht="14.25" customHeight="1">
      <c r="C7690" s="1719">
        <v>49</v>
      </c>
      <c r="D7690" s="1929" t="s">
        <v>3978</v>
      </c>
      <c r="E7690" s="1720">
        <v>8</v>
      </c>
      <c r="F7690" s="1721" t="s">
        <v>508</v>
      </c>
      <c r="G7690" s="1780">
        <v>1</v>
      </c>
      <c r="H7690" s="1721">
        <v>2008</v>
      </c>
      <c r="I7690" s="1723">
        <v>80</v>
      </c>
      <c r="J7690" s="1721">
        <f t="shared" si="420"/>
        <v>100</v>
      </c>
      <c r="K7690" s="1723">
        <f t="shared" si="422"/>
        <v>0</v>
      </c>
      <c r="L7690" s="1721"/>
      <c r="M7690" s="1721"/>
      <c r="N7690" s="1724">
        <f t="shared" si="415"/>
        <v>0</v>
      </c>
      <c r="O7690" s="2126"/>
      <c r="P7690" s="2126"/>
      <c r="Q7690" s="2126">
        <f t="shared" si="421"/>
        <v>0</v>
      </c>
      <c r="R7690" s="2510"/>
    </row>
    <row r="7691" spans="3:18" ht="14.25" customHeight="1">
      <c r="C7691" s="1719">
        <v>50</v>
      </c>
      <c r="D7691" s="1929" t="s">
        <v>3979</v>
      </c>
      <c r="E7691" s="1720">
        <v>8</v>
      </c>
      <c r="F7691" s="1721" t="s">
        <v>508</v>
      </c>
      <c r="G7691" s="1780">
        <v>10</v>
      </c>
      <c r="H7691" s="1721">
        <v>2011</v>
      </c>
      <c r="I7691" s="1723">
        <v>813</v>
      </c>
      <c r="J7691" s="1721">
        <f t="shared" si="420"/>
        <v>100</v>
      </c>
      <c r="K7691" s="1723">
        <f t="shared" si="422"/>
        <v>0</v>
      </c>
      <c r="L7691" s="1721"/>
      <c r="M7691" s="1721"/>
      <c r="N7691" s="1724">
        <f t="shared" si="415"/>
        <v>0</v>
      </c>
      <c r="O7691" s="2126"/>
      <c r="P7691" s="2126"/>
      <c r="Q7691" s="2126">
        <f t="shared" si="421"/>
        <v>0</v>
      </c>
      <c r="R7691" s="2510"/>
    </row>
    <row r="7692" spans="3:18" ht="14.25" customHeight="1">
      <c r="C7692" s="1719">
        <v>51</v>
      </c>
      <c r="D7692" s="1929" t="s">
        <v>3980</v>
      </c>
      <c r="E7692" s="1720">
        <v>8</v>
      </c>
      <c r="F7692" s="1721" t="s">
        <v>508</v>
      </c>
      <c r="G7692" s="1780">
        <v>2</v>
      </c>
      <c r="H7692" s="1721">
        <v>2011</v>
      </c>
      <c r="I7692" s="1723">
        <v>182</v>
      </c>
      <c r="J7692" s="1721">
        <f t="shared" si="420"/>
        <v>100</v>
      </c>
      <c r="K7692" s="1723">
        <f t="shared" si="422"/>
        <v>0</v>
      </c>
      <c r="L7692" s="1721"/>
      <c r="M7692" s="1721"/>
      <c r="N7692" s="1724">
        <f t="shared" si="415"/>
        <v>0</v>
      </c>
      <c r="O7692" s="2126"/>
      <c r="P7692" s="2126"/>
      <c r="Q7692" s="2126">
        <f t="shared" si="421"/>
        <v>0</v>
      </c>
      <c r="R7692" s="2510"/>
    </row>
    <row r="7693" spans="3:18" ht="14.25" customHeight="1">
      <c r="C7693" s="1719">
        <v>52</v>
      </c>
      <c r="D7693" s="1929" t="s">
        <v>3981</v>
      </c>
      <c r="E7693" s="1720">
        <v>8</v>
      </c>
      <c r="F7693" s="1721" t="s">
        <v>508</v>
      </c>
      <c r="G7693" s="1780">
        <v>1</v>
      </c>
      <c r="H7693" s="1721">
        <v>2011</v>
      </c>
      <c r="I7693" s="1723">
        <v>2658.6</v>
      </c>
      <c r="J7693" s="1721">
        <f t="shared" si="420"/>
        <v>100</v>
      </c>
      <c r="K7693" s="1723">
        <f t="shared" si="422"/>
        <v>0</v>
      </c>
      <c r="L7693" s="1721"/>
      <c r="M7693" s="1721"/>
      <c r="N7693" s="1724">
        <f t="shared" si="415"/>
        <v>0</v>
      </c>
      <c r="O7693" s="2126"/>
      <c r="P7693" s="2126"/>
      <c r="Q7693" s="2126">
        <f t="shared" si="421"/>
        <v>0</v>
      </c>
      <c r="R7693" s="2510"/>
    </row>
    <row r="7694" spans="3:18" ht="14.25" customHeight="1">
      <c r="C7694" s="1719">
        <v>53</v>
      </c>
      <c r="D7694" s="1929" t="s">
        <v>3982</v>
      </c>
      <c r="E7694" s="1720">
        <v>8</v>
      </c>
      <c r="F7694" s="1721" t="s">
        <v>508</v>
      </c>
      <c r="G7694" s="1780">
        <v>1</v>
      </c>
      <c r="H7694" s="1721">
        <v>2014</v>
      </c>
      <c r="I7694" s="1723">
        <v>64.8</v>
      </c>
      <c r="J7694" s="1721">
        <f t="shared" si="420"/>
        <v>100</v>
      </c>
      <c r="K7694" s="1723">
        <f t="shared" si="422"/>
        <v>0</v>
      </c>
      <c r="L7694" s="1721"/>
      <c r="M7694" s="1721"/>
      <c r="N7694" s="1724">
        <f t="shared" si="415"/>
        <v>0</v>
      </c>
      <c r="O7694" s="2126"/>
      <c r="P7694" s="2126"/>
      <c r="Q7694" s="2126">
        <f t="shared" si="421"/>
        <v>0</v>
      </c>
      <c r="R7694" s="2510"/>
    </row>
    <row r="7695" spans="3:18" ht="14.25" customHeight="1">
      <c r="C7695" s="1719">
        <v>54</v>
      </c>
      <c r="D7695" s="1929" t="s">
        <v>2616</v>
      </c>
      <c r="E7695" s="1720">
        <v>8</v>
      </c>
      <c r="F7695" s="1721" t="s">
        <v>508</v>
      </c>
      <c r="G7695" s="1780">
        <v>1</v>
      </c>
      <c r="H7695" s="1721">
        <v>2011</v>
      </c>
      <c r="I7695" s="1723">
        <v>60</v>
      </c>
      <c r="J7695" s="1721">
        <f t="shared" si="420"/>
        <v>100</v>
      </c>
      <c r="K7695" s="1723">
        <f t="shared" si="422"/>
        <v>0</v>
      </c>
      <c r="L7695" s="1721"/>
      <c r="M7695" s="1721"/>
      <c r="N7695" s="1724">
        <f t="shared" si="415"/>
        <v>0</v>
      </c>
      <c r="O7695" s="2126"/>
      <c r="P7695" s="2126"/>
      <c r="Q7695" s="2126">
        <f t="shared" si="421"/>
        <v>0</v>
      </c>
      <c r="R7695" s="2510"/>
    </row>
    <row r="7696" spans="3:18" ht="14.25" customHeight="1">
      <c r="C7696" s="1719">
        <v>55</v>
      </c>
      <c r="D7696" s="1929" t="s">
        <v>2671</v>
      </c>
      <c r="E7696" s="1720">
        <v>8</v>
      </c>
      <c r="F7696" s="1721" t="s">
        <v>508</v>
      </c>
      <c r="G7696" s="1780">
        <v>1</v>
      </c>
      <c r="H7696" s="1721">
        <v>2020</v>
      </c>
      <c r="I7696" s="1723">
        <v>37</v>
      </c>
      <c r="J7696" s="1721">
        <f t="shared" si="420"/>
        <v>75</v>
      </c>
      <c r="K7696" s="1723">
        <f t="shared" si="422"/>
        <v>9.25</v>
      </c>
      <c r="L7696" s="1721"/>
      <c r="M7696" s="1721"/>
      <c r="N7696" s="1724">
        <f t="shared" si="415"/>
        <v>0</v>
      </c>
      <c r="O7696" s="2126"/>
      <c r="P7696" s="2126"/>
      <c r="Q7696" s="2126">
        <f t="shared" si="421"/>
        <v>0</v>
      </c>
      <c r="R7696" s="2510"/>
    </row>
    <row r="7697" spans="3:18" ht="14.25" customHeight="1">
      <c r="C7697" s="1719">
        <v>56</v>
      </c>
      <c r="D7697" s="1929" t="s">
        <v>2616</v>
      </c>
      <c r="E7697" s="1720">
        <v>8</v>
      </c>
      <c r="F7697" s="1721" t="s">
        <v>508</v>
      </c>
      <c r="G7697" s="1780">
        <v>1</v>
      </c>
      <c r="H7697" s="1721">
        <v>2013</v>
      </c>
      <c r="I7697" s="1723">
        <v>66</v>
      </c>
      <c r="J7697" s="1721">
        <f t="shared" si="420"/>
        <v>100</v>
      </c>
      <c r="K7697" s="1723">
        <f t="shared" si="422"/>
        <v>0</v>
      </c>
      <c r="L7697" s="1721"/>
      <c r="M7697" s="1721"/>
      <c r="N7697" s="1724">
        <f t="shared" si="415"/>
        <v>0</v>
      </c>
      <c r="O7697" s="2126"/>
      <c r="P7697" s="2126"/>
      <c r="Q7697" s="2126">
        <f t="shared" si="421"/>
        <v>0</v>
      </c>
      <c r="R7697" s="2510"/>
    </row>
    <row r="7698" spans="3:18" ht="14.25" customHeight="1">
      <c r="C7698" s="1719">
        <v>57</v>
      </c>
      <c r="D7698" s="1929" t="s">
        <v>2206</v>
      </c>
      <c r="E7698" s="1720">
        <v>8</v>
      </c>
      <c r="F7698" s="1721" t="s">
        <v>508</v>
      </c>
      <c r="G7698" s="1780">
        <v>1</v>
      </c>
      <c r="H7698" s="1721">
        <v>2020</v>
      </c>
      <c r="I7698" s="1723">
        <v>41</v>
      </c>
      <c r="J7698" s="1721">
        <f t="shared" si="420"/>
        <v>75</v>
      </c>
      <c r="K7698" s="1723">
        <f t="shared" si="422"/>
        <v>10.25</v>
      </c>
      <c r="L7698" s="1721"/>
      <c r="M7698" s="1721"/>
      <c r="N7698" s="1724">
        <f t="shared" si="415"/>
        <v>0</v>
      </c>
      <c r="O7698" s="2126"/>
      <c r="P7698" s="2126"/>
      <c r="Q7698" s="2126">
        <f t="shared" si="421"/>
        <v>0</v>
      </c>
      <c r="R7698" s="2510"/>
    </row>
    <row r="7699" spans="3:18" ht="14.25" customHeight="1">
      <c r="C7699" s="1719">
        <v>58</v>
      </c>
      <c r="D7699" s="1929" t="s">
        <v>6541</v>
      </c>
      <c r="E7699" s="1720">
        <v>8</v>
      </c>
      <c r="F7699" s="1721" t="s">
        <v>508</v>
      </c>
      <c r="G7699" s="1780">
        <v>2</v>
      </c>
      <c r="H7699" s="1721">
        <v>2019</v>
      </c>
      <c r="I7699" s="1723">
        <v>396</v>
      </c>
      <c r="J7699" s="1721">
        <f t="shared" si="420"/>
        <v>87.5</v>
      </c>
      <c r="K7699" s="1723">
        <f t="shared" si="422"/>
        <v>49.5</v>
      </c>
      <c r="L7699" s="1721"/>
      <c r="M7699" s="1721"/>
      <c r="N7699" s="1724">
        <f t="shared" si="415"/>
        <v>0</v>
      </c>
      <c r="O7699" s="2126"/>
      <c r="P7699" s="2126"/>
      <c r="Q7699" s="2126">
        <f t="shared" si="421"/>
        <v>0</v>
      </c>
      <c r="R7699" s="2510"/>
    </row>
    <row r="7700" spans="3:18" ht="14.25" customHeight="1">
      <c r="C7700" s="1719">
        <v>59</v>
      </c>
      <c r="D7700" s="1929" t="s">
        <v>3326</v>
      </c>
      <c r="E7700" s="1720">
        <v>8</v>
      </c>
      <c r="F7700" s="1721" t="s">
        <v>508</v>
      </c>
      <c r="G7700" s="1780">
        <v>1</v>
      </c>
      <c r="H7700" s="1721">
        <v>2020</v>
      </c>
      <c r="I7700" s="1723">
        <v>137.4</v>
      </c>
      <c r="J7700" s="1721">
        <f t="shared" si="420"/>
        <v>75</v>
      </c>
      <c r="K7700" s="1723">
        <f t="shared" si="422"/>
        <v>34.349999999999994</v>
      </c>
      <c r="L7700" s="1721"/>
      <c r="M7700" s="1721"/>
      <c r="N7700" s="1724">
        <f t="shared" si="415"/>
        <v>0</v>
      </c>
      <c r="O7700" s="2126"/>
      <c r="P7700" s="2126"/>
      <c r="Q7700" s="2126">
        <f t="shared" si="421"/>
        <v>0</v>
      </c>
      <c r="R7700" s="2510"/>
    </row>
    <row r="7701" spans="3:18" ht="14.25" customHeight="1">
      <c r="C7701" s="1719">
        <v>60</v>
      </c>
      <c r="D7701" s="1929" t="s">
        <v>3983</v>
      </c>
      <c r="E7701" s="1720">
        <v>8</v>
      </c>
      <c r="F7701" s="1721" t="s">
        <v>508</v>
      </c>
      <c r="G7701" s="1780">
        <v>1</v>
      </c>
      <c r="H7701" s="1721">
        <v>2021</v>
      </c>
      <c r="I7701" s="1723">
        <v>780</v>
      </c>
      <c r="J7701" s="1721">
        <f t="shared" si="420"/>
        <v>62.5</v>
      </c>
      <c r="K7701" s="1723">
        <f t="shared" si="422"/>
        <v>292.5</v>
      </c>
      <c r="L7701" s="1721"/>
      <c r="M7701" s="1721"/>
      <c r="N7701" s="1724">
        <f t="shared" si="415"/>
        <v>0</v>
      </c>
      <c r="O7701" s="2126"/>
      <c r="P7701" s="2126"/>
      <c r="Q7701" s="2126">
        <f t="shared" si="421"/>
        <v>0</v>
      </c>
      <c r="R7701" s="2510"/>
    </row>
    <row r="7702" spans="3:18" ht="14.25" customHeight="1">
      <c r="C7702" s="1719">
        <v>61</v>
      </c>
      <c r="D7702" s="1929" t="s">
        <v>3984</v>
      </c>
      <c r="E7702" s="1720">
        <v>8</v>
      </c>
      <c r="F7702" s="1721" t="s">
        <v>508</v>
      </c>
      <c r="G7702" s="1780">
        <v>5</v>
      </c>
      <c r="H7702" s="1721">
        <v>2007</v>
      </c>
      <c r="I7702" s="1723">
        <v>1300.7</v>
      </c>
      <c r="J7702" s="1721">
        <f t="shared" si="420"/>
        <v>100</v>
      </c>
      <c r="K7702" s="1723">
        <f t="shared" si="422"/>
        <v>0</v>
      </c>
      <c r="L7702" s="1721"/>
      <c r="M7702" s="1721"/>
      <c r="N7702" s="1724">
        <f t="shared" si="415"/>
        <v>0</v>
      </c>
      <c r="O7702" s="2126"/>
      <c r="P7702" s="2126"/>
      <c r="Q7702" s="2126">
        <f t="shared" si="421"/>
        <v>0</v>
      </c>
      <c r="R7702" s="2510"/>
    </row>
    <row r="7703" spans="3:18" ht="14.25" customHeight="1">
      <c r="C7703" s="1719">
        <v>62</v>
      </c>
      <c r="D7703" s="1929" t="s">
        <v>2623</v>
      </c>
      <c r="E7703" s="1720">
        <v>8</v>
      </c>
      <c r="F7703" s="1721" t="s">
        <v>508</v>
      </c>
      <c r="G7703" s="1780">
        <v>1</v>
      </c>
      <c r="H7703" s="1721">
        <v>2020</v>
      </c>
      <c r="I7703" s="1723">
        <v>210</v>
      </c>
      <c r="J7703" s="1721">
        <f t="shared" si="420"/>
        <v>75</v>
      </c>
      <c r="K7703" s="1723">
        <f t="shared" si="422"/>
        <v>52.5</v>
      </c>
      <c r="L7703" s="1721"/>
      <c r="M7703" s="1721"/>
      <c r="N7703" s="1724">
        <f t="shared" si="415"/>
        <v>0</v>
      </c>
      <c r="O7703" s="2126"/>
      <c r="P7703" s="2126"/>
      <c r="Q7703" s="2126">
        <f t="shared" si="421"/>
        <v>0</v>
      </c>
      <c r="R7703" s="2510"/>
    </row>
    <row r="7704" spans="3:18" ht="14.25" customHeight="1">
      <c r="C7704" s="1719">
        <v>63</v>
      </c>
      <c r="D7704" s="1929" t="s">
        <v>2623</v>
      </c>
      <c r="E7704" s="1720">
        <v>8</v>
      </c>
      <c r="F7704" s="1721" t="s">
        <v>508</v>
      </c>
      <c r="G7704" s="1780">
        <v>5</v>
      </c>
      <c r="H7704" s="1721">
        <v>2022</v>
      </c>
      <c r="I7704" s="1723">
        <v>1000</v>
      </c>
      <c r="J7704" s="1721">
        <f t="shared" si="420"/>
        <v>50</v>
      </c>
      <c r="K7704" s="1723">
        <f t="shared" si="422"/>
        <v>500</v>
      </c>
      <c r="L7704" s="1721"/>
      <c r="M7704" s="1721"/>
      <c r="N7704" s="1724">
        <f t="shared" si="415"/>
        <v>0</v>
      </c>
      <c r="O7704" s="2126"/>
      <c r="P7704" s="2126"/>
      <c r="Q7704" s="2126">
        <f t="shared" si="421"/>
        <v>0</v>
      </c>
      <c r="R7704" s="2510"/>
    </row>
    <row r="7705" spans="3:18" ht="14.25" customHeight="1">
      <c r="C7705" s="1719">
        <v>64</v>
      </c>
      <c r="D7705" s="1929" t="s">
        <v>2623</v>
      </c>
      <c r="E7705" s="1720">
        <v>8</v>
      </c>
      <c r="F7705" s="1721" t="s">
        <v>508</v>
      </c>
      <c r="G7705" s="1780">
        <v>1</v>
      </c>
      <c r="H7705" s="1721">
        <v>2022</v>
      </c>
      <c r="I7705" s="1723">
        <v>200</v>
      </c>
      <c r="J7705" s="1721">
        <f t="shared" si="420"/>
        <v>50</v>
      </c>
      <c r="K7705" s="1723">
        <f t="shared" si="422"/>
        <v>100</v>
      </c>
      <c r="L7705" s="1721"/>
      <c r="M7705" s="1721"/>
      <c r="N7705" s="1724">
        <f t="shared" si="415"/>
        <v>0</v>
      </c>
      <c r="O7705" s="2126"/>
      <c r="P7705" s="2126"/>
      <c r="Q7705" s="2126">
        <f t="shared" si="421"/>
        <v>0</v>
      </c>
      <c r="R7705" s="2510"/>
    </row>
    <row r="7706" spans="3:18" ht="14.25" customHeight="1">
      <c r="C7706" s="1719">
        <v>65</v>
      </c>
      <c r="D7706" s="1929" t="s">
        <v>5231</v>
      </c>
      <c r="E7706" s="1720">
        <v>8</v>
      </c>
      <c r="F7706" s="1721" t="s">
        <v>508</v>
      </c>
      <c r="G7706" s="1780">
        <v>1</v>
      </c>
      <c r="H7706" s="1721">
        <v>2022</v>
      </c>
      <c r="I7706" s="1723">
        <v>388.9</v>
      </c>
      <c r="J7706" s="1721">
        <f t="shared" si="420"/>
        <v>50</v>
      </c>
      <c r="K7706" s="1723">
        <f t="shared" si="422"/>
        <v>194.45</v>
      </c>
      <c r="L7706" s="1721"/>
      <c r="M7706" s="1721"/>
      <c r="N7706" s="1724">
        <f t="shared" si="415"/>
        <v>0</v>
      </c>
      <c r="O7706" s="2126"/>
      <c r="P7706" s="2126"/>
      <c r="Q7706" s="2126">
        <f t="shared" si="421"/>
        <v>0</v>
      </c>
      <c r="R7706" s="2510"/>
    </row>
    <row r="7707" spans="3:18" ht="14.25" customHeight="1">
      <c r="C7707" s="1719">
        <v>66</v>
      </c>
      <c r="D7707" s="1929" t="s">
        <v>5232</v>
      </c>
      <c r="E7707" s="1720">
        <v>8</v>
      </c>
      <c r="F7707" s="1721" t="s">
        <v>508</v>
      </c>
      <c r="G7707" s="1780">
        <v>1</v>
      </c>
      <c r="H7707" s="1721">
        <v>2022</v>
      </c>
      <c r="I7707" s="1723">
        <v>185</v>
      </c>
      <c r="J7707" s="1721">
        <f t="shared" si="420"/>
        <v>50</v>
      </c>
      <c r="K7707" s="1723">
        <f t="shared" si="422"/>
        <v>92.5</v>
      </c>
      <c r="L7707" s="1721"/>
      <c r="M7707" s="1721"/>
      <c r="N7707" s="1724">
        <f t="shared" si="415"/>
        <v>0</v>
      </c>
      <c r="O7707" s="2126"/>
      <c r="P7707" s="2126"/>
      <c r="Q7707" s="2126">
        <f t="shared" si="421"/>
        <v>0</v>
      </c>
      <c r="R7707" s="2510"/>
    </row>
    <row r="7708" spans="3:18" ht="14.25" customHeight="1">
      <c r="C7708" s="1719">
        <v>67</v>
      </c>
      <c r="D7708" s="1929" t="s">
        <v>5233</v>
      </c>
      <c r="E7708" s="1720">
        <v>8</v>
      </c>
      <c r="F7708" s="1721" t="s">
        <v>508</v>
      </c>
      <c r="G7708" s="1780">
        <v>4</v>
      </c>
      <c r="H7708" s="1721">
        <v>2022</v>
      </c>
      <c r="I7708" s="1723">
        <v>1400</v>
      </c>
      <c r="J7708" s="1721">
        <f t="shared" si="420"/>
        <v>50</v>
      </c>
      <c r="K7708" s="1723">
        <f t="shared" si="422"/>
        <v>700</v>
      </c>
      <c r="L7708" s="1721"/>
      <c r="M7708" s="1721"/>
      <c r="N7708" s="1724">
        <f t="shared" si="415"/>
        <v>0</v>
      </c>
      <c r="O7708" s="2126"/>
      <c r="P7708" s="2126"/>
      <c r="Q7708" s="2126">
        <f t="shared" si="421"/>
        <v>0</v>
      </c>
      <c r="R7708" s="2510"/>
    </row>
    <row r="7709" spans="3:18" ht="14.25" customHeight="1">
      <c r="C7709" s="1719">
        <v>68</v>
      </c>
      <c r="D7709" s="1929" t="s">
        <v>5234</v>
      </c>
      <c r="E7709" s="1720">
        <v>8</v>
      </c>
      <c r="F7709" s="1721" t="s">
        <v>508</v>
      </c>
      <c r="G7709" s="1780">
        <v>2</v>
      </c>
      <c r="H7709" s="1721">
        <v>2022</v>
      </c>
      <c r="I7709" s="1723">
        <v>777.84</v>
      </c>
      <c r="J7709" s="1721">
        <f t="shared" si="420"/>
        <v>50</v>
      </c>
      <c r="K7709" s="1723">
        <f t="shared" si="422"/>
        <v>388.92</v>
      </c>
      <c r="L7709" s="1721"/>
      <c r="M7709" s="1721"/>
      <c r="N7709" s="1724">
        <f t="shared" si="415"/>
        <v>0</v>
      </c>
      <c r="O7709" s="2126"/>
      <c r="P7709" s="2126"/>
      <c r="Q7709" s="2126">
        <f t="shared" si="421"/>
        <v>0</v>
      </c>
      <c r="R7709" s="2510"/>
    </row>
    <row r="7710" spans="3:18" ht="14.25" customHeight="1">
      <c r="C7710" s="1719">
        <v>69</v>
      </c>
      <c r="D7710" s="1929" t="s">
        <v>2686</v>
      </c>
      <c r="E7710" s="1720">
        <v>8</v>
      </c>
      <c r="F7710" s="1721" t="s">
        <v>508</v>
      </c>
      <c r="G7710" s="1780">
        <v>1</v>
      </c>
      <c r="H7710" s="1721">
        <v>2023</v>
      </c>
      <c r="I7710" s="1723">
        <v>140.9</v>
      </c>
      <c r="J7710" s="1721">
        <f t="shared" si="420"/>
        <v>37.5</v>
      </c>
      <c r="K7710" s="1723">
        <f t="shared" si="422"/>
        <v>88.0625</v>
      </c>
      <c r="L7710" s="1721"/>
      <c r="M7710" s="1721"/>
      <c r="N7710" s="1724">
        <f t="shared" si="415"/>
        <v>0</v>
      </c>
      <c r="O7710" s="2126"/>
      <c r="P7710" s="2126"/>
      <c r="Q7710" s="2126">
        <f t="shared" si="421"/>
        <v>0</v>
      </c>
      <c r="R7710" s="2510"/>
    </row>
    <row r="7711" spans="3:18" ht="14.25" customHeight="1">
      <c r="C7711" s="1719">
        <v>70</v>
      </c>
      <c r="D7711" s="1929" t="s">
        <v>6542</v>
      </c>
      <c r="E7711" s="1720">
        <v>8</v>
      </c>
      <c r="F7711" s="1721" t="s">
        <v>508</v>
      </c>
      <c r="G7711" s="1780">
        <v>3</v>
      </c>
      <c r="H7711" s="1721">
        <v>2023</v>
      </c>
      <c r="I7711" s="1723">
        <v>498.8</v>
      </c>
      <c r="J7711" s="1721">
        <f t="shared" si="420"/>
        <v>37.5</v>
      </c>
      <c r="K7711" s="1723">
        <f t="shared" si="422"/>
        <v>311.75</v>
      </c>
      <c r="L7711" s="1721"/>
      <c r="M7711" s="1721"/>
      <c r="N7711" s="1724">
        <f t="shared" si="415"/>
        <v>0</v>
      </c>
      <c r="O7711" s="2126"/>
      <c r="P7711" s="2126"/>
      <c r="Q7711" s="2126">
        <f t="shared" si="421"/>
        <v>0</v>
      </c>
      <c r="R7711" s="2510"/>
    </row>
    <row r="7712" spans="3:18" ht="14.25" customHeight="1">
      <c r="C7712" s="1719">
        <v>71</v>
      </c>
      <c r="D7712" s="1929" t="s">
        <v>6255</v>
      </c>
      <c r="E7712" s="1720">
        <v>8</v>
      </c>
      <c r="F7712" s="1721" t="s">
        <v>508</v>
      </c>
      <c r="G7712" s="1780">
        <v>4</v>
      </c>
      <c r="H7712" s="1721">
        <v>2023</v>
      </c>
      <c r="I7712" s="1723">
        <v>679.9</v>
      </c>
      <c r="J7712" s="1721">
        <f t="shared" si="420"/>
        <v>37.5</v>
      </c>
      <c r="K7712" s="1723">
        <f t="shared" si="422"/>
        <v>424.9375</v>
      </c>
      <c r="L7712" s="1721"/>
      <c r="M7712" s="1721"/>
      <c r="N7712" s="1724">
        <f t="shared" si="415"/>
        <v>0</v>
      </c>
      <c r="O7712" s="2126"/>
      <c r="P7712" s="2126"/>
      <c r="Q7712" s="2126">
        <f t="shared" si="421"/>
        <v>0</v>
      </c>
      <c r="R7712" s="2510"/>
    </row>
    <row r="7713" spans="3:18" ht="14.25" customHeight="1">
      <c r="C7713" s="1719">
        <v>72</v>
      </c>
      <c r="D7713" s="1929" t="s">
        <v>2623</v>
      </c>
      <c r="E7713" s="1720">
        <v>8</v>
      </c>
      <c r="F7713" s="1721" t="s">
        <v>508</v>
      </c>
      <c r="G7713" s="1780">
        <v>2</v>
      </c>
      <c r="H7713" s="1721">
        <v>2023</v>
      </c>
      <c r="I7713" s="1723">
        <v>400</v>
      </c>
      <c r="J7713" s="1721">
        <f t="shared" si="420"/>
        <v>37.5</v>
      </c>
      <c r="K7713" s="1723">
        <f t="shared" si="422"/>
        <v>250</v>
      </c>
      <c r="L7713" s="1721"/>
      <c r="M7713" s="1721"/>
      <c r="N7713" s="1724">
        <f t="shared" si="415"/>
        <v>0</v>
      </c>
      <c r="O7713" s="2126"/>
      <c r="P7713" s="2126"/>
      <c r="Q7713" s="2126">
        <f t="shared" si="421"/>
        <v>0</v>
      </c>
      <c r="R7713" s="2510"/>
    </row>
    <row r="7714" spans="3:18" ht="14.25" customHeight="1">
      <c r="C7714" s="1719">
        <v>73</v>
      </c>
      <c r="D7714" s="1929" t="s">
        <v>6543</v>
      </c>
      <c r="E7714" s="1720">
        <v>8</v>
      </c>
      <c r="F7714" s="1721" t="s">
        <v>508</v>
      </c>
      <c r="G7714" s="1780">
        <v>1</v>
      </c>
      <c r="H7714" s="1721">
        <v>2022</v>
      </c>
      <c r="I7714" s="1723">
        <v>185</v>
      </c>
      <c r="J7714" s="1721">
        <f t="shared" si="420"/>
        <v>50</v>
      </c>
      <c r="K7714" s="1723">
        <f t="shared" si="422"/>
        <v>92.5</v>
      </c>
      <c r="L7714" s="1721"/>
      <c r="M7714" s="1721"/>
      <c r="N7714" s="1724">
        <f t="shared" si="415"/>
        <v>0</v>
      </c>
      <c r="O7714" s="2126"/>
      <c r="P7714" s="2126"/>
      <c r="Q7714" s="2126">
        <f t="shared" si="421"/>
        <v>0</v>
      </c>
      <c r="R7714" s="2510"/>
    </row>
    <row r="7715" spans="3:18" ht="14.25" customHeight="1">
      <c r="C7715" s="1719">
        <v>74</v>
      </c>
      <c r="D7715" s="1929" t="s">
        <v>6544</v>
      </c>
      <c r="E7715" s="1720">
        <v>8</v>
      </c>
      <c r="F7715" s="1721" t="s">
        <v>508</v>
      </c>
      <c r="G7715" s="1780">
        <v>1</v>
      </c>
      <c r="H7715" s="1721">
        <v>2020</v>
      </c>
      <c r="I7715" s="1723">
        <v>280.8</v>
      </c>
      <c r="J7715" s="1721">
        <f t="shared" si="420"/>
        <v>75</v>
      </c>
      <c r="K7715" s="1723">
        <f t="shared" si="422"/>
        <v>70.199999999999989</v>
      </c>
      <c r="L7715" s="1721"/>
      <c r="M7715" s="1721"/>
      <c r="N7715" s="1724">
        <f t="shared" si="415"/>
        <v>0</v>
      </c>
      <c r="O7715" s="2126"/>
      <c r="P7715" s="2126"/>
      <c r="Q7715" s="2126">
        <f t="shared" si="421"/>
        <v>0</v>
      </c>
      <c r="R7715" s="2510"/>
    </row>
    <row r="7716" spans="3:18" ht="14.25" customHeight="1">
      <c r="C7716" s="1719">
        <v>75</v>
      </c>
      <c r="D7716" s="1929" t="s">
        <v>6545</v>
      </c>
      <c r="E7716" s="1720">
        <v>8</v>
      </c>
      <c r="F7716" s="1721" t="s">
        <v>508</v>
      </c>
      <c r="G7716" s="1780">
        <v>1</v>
      </c>
      <c r="H7716" s="1721">
        <v>2016</v>
      </c>
      <c r="I7716" s="1723">
        <v>146.1</v>
      </c>
      <c r="J7716" s="1721">
        <f t="shared" si="420"/>
        <v>100</v>
      </c>
      <c r="K7716" s="1723">
        <f t="shared" si="422"/>
        <v>0</v>
      </c>
      <c r="L7716" s="1721"/>
      <c r="M7716" s="1721"/>
      <c r="N7716" s="1724">
        <f t="shared" si="415"/>
        <v>0</v>
      </c>
      <c r="O7716" s="2126"/>
      <c r="P7716" s="2126"/>
      <c r="Q7716" s="2126">
        <f t="shared" si="421"/>
        <v>0</v>
      </c>
      <c r="R7716" s="2510"/>
    </row>
    <row r="7717" spans="3:18" ht="14.25" customHeight="1">
      <c r="C7717" s="1719">
        <v>76</v>
      </c>
      <c r="D7717" s="1929" t="s">
        <v>6546</v>
      </c>
      <c r="E7717" s="1720">
        <v>8</v>
      </c>
      <c r="F7717" s="1721" t="s">
        <v>508</v>
      </c>
      <c r="G7717" s="1780">
        <v>1</v>
      </c>
      <c r="H7717" s="1721">
        <v>2007</v>
      </c>
      <c r="I7717" s="1723">
        <v>249.6</v>
      </c>
      <c r="J7717" s="1721">
        <f t="shared" si="420"/>
        <v>100</v>
      </c>
      <c r="K7717" s="1723">
        <f t="shared" si="422"/>
        <v>0</v>
      </c>
      <c r="L7717" s="1721"/>
      <c r="M7717" s="1721"/>
      <c r="N7717" s="1724">
        <f t="shared" si="415"/>
        <v>0</v>
      </c>
      <c r="O7717" s="2126"/>
      <c r="P7717" s="2126"/>
      <c r="Q7717" s="2126">
        <f t="shared" si="421"/>
        <v>0</v>
      </c>
      <c r="R7717" s="2510"/>
    </row>
    <row r="7718" spans="3:18" ht="14.25" customHeight="1">
      <c r="C7718" s="1719">
        <v>77</v>
      </c>
      <c r="D7718" s="1929" t="s">
        <v>6547</v>
      </c>
      <c r="E7718" s="1720">
        <v>8</v>
      </c>
      <c r="F7718" s="1721" t="s">
        <v>508</v>
      </c>
      <c r="G7718" s="1780">
        <v>1</v>
      </c>
      <c r="H7718" s="1721">
        <v>2008</v>
      </c>
      <c r="I7718" s="1723">
        <v>204</v>
      </c>
      <c r="J7718" s="1721">
        <f t="shared" si="420"/>
        <v>100</v>
      </c>
      <c r="K7718" s="1723">
        <f t="shared" si="422"/>
        <v>0</v>
      </c>
      <c r="L7718" s="1721"/>
      <c r="M7718" s="1721"/>
      <c r="N7718" s="1724">
        <f t="shared" si="415"/>
        <v>0</v>
      </c>
      <c r="O7718" s="2126"/>
      <c r="P7718" s="2126"/>
      <c r="Q7718" s="2126">
        <f t="shared" si="421"/>
        <v>0</v>
      </c>
      <c r="R7718" s="2510"/>
    </row>
    <row r="7719" spans="3:18" ht="14.25" customHeight="1">
      <c r="C7719" s="1719">
        <v>78</v>
      </c>
      <c r="D7719" s="1929" t="s">
        <v>4229</v>
      </c>
      <c r="E7719" s="1720">
        <v>8</v>
      </c>
      <c r="F7719" s="1721" t="s">
        <v>508</v>
      </c>
      <c r="G7719" s="1780">
        <v>1</v>
      </c>
      <c r="H7719" s="1721">
        <v>2008</v>
      </c>
      <c r="I7719" s="1723">
        <v>330.8</v>
      </c>
      <c r="J7719" s="1721">
        <f t="shared" si="420"/>
        <v>100</v>
      </c>
      <c r="K7719" s="1723">
        <f t="shared" si="422"/>
        <v>0</v>
      </c>
      <c r="L7719" s="1721"/>
      <c r="M7719" s="1721"/>
      <c r="N7719" s="1724">
        <f t="shared" si="415"/>
        <v>0</v>
      </c>
      <c r="O7719" s="2126"/>
      <c r="P7719" s="2126"/>
      <c r="Q7719" s="2126">
        <f t="shared" si="421"/>
        <v>0</v>
      </c>
      <c r="R7719" s="2510"/>
    </row>
    <row r="7720" spans="3:18" ht="14.25" customHeight="1">
      <c r="C7720" s="1719">
        <v>79</v>
      </c>
      <c r="D7720" s="1929" t="s">
        <v>6548</v>
      </c>
      <c r="E7720" s="1720">
        <v>8</v>
      </c>
      <c r="F7720" s="1721" t="s">
        <v>508</v>
      </c>
      <c r="G7720" s="1780">
        <v>1</v>
      </c>
      <c r="H7720" s="1721">
        <v>2007</v>
      </c>
      <c r="I7720" s="1723">
        <v>638</v>
      </c>
      <c r="J7720" s="1721">
        <f t="shared" si="420"/>
        <v>100</v>
      </c>
      <c r="K7720" s="1723">
        <f t="shared" si="422"/>
        <v>0</v>
      </c>
      <c r="L7720" s="1721"/>
      <c r="M7720" s="1721"/>
      <c r="N7720" s="1724">
        <f t="shared" si="415"/>
        <v>0</v>
      </c>
      <c r="O7720" s="2126"/>
      <c r="P7720" s="2126"/>
      <c r="Q7720" s="2126">
        <f t="shared" si="421"/>
        <v>0</v>
      </c>
      <c r="R7720" s="2510"/>
    </row>
    <row r="7721" spans="3:18" ht="14.25" customHeight="1">
      <c r="C7721" s="1719">
        <v>80</v>
      </c>
      <c r="D7721" s="1929" t="s">
        <v>6549</v>
      </c>
      <c r="E7721" s="1720">
        <v>8</v>
      </c>
      <c r="F7721" s="1721" t="s">
        <v>508</v>
      </c>
      <c r="G7721" s="1780">
        <v>1</v>
      </c>
      <c r="H7721" s="1721">
        <v>2013</v>
      </c>
      <c r="I7721" s="1723">
        <v>119</v>
      </c>
      <c r="J7721" s="1721">
        <f t="shared" si="420"/>
        <v>100</v>
      </c>
      <c r="K7721" s="1723">
        <f t="shared" si="422"/>
        <v>0</v>
      </c>
      <c r="L7721" s="1721"/>
      <c r="M7721" s="1721"/>
      <c r="N7721" s="1724">
        <f t="shared" si="415"/>
        <v>0</v>
      </c>
      <c r="O7721" s="2126"/>
      <c r="P7721" s="2126"/>
      <c r="Q7721" s="2126">
        <f t="shared" si="421"/>
        <v>0</v>
      </c>
      <c r="R7721" s="2510"/>
    </row>
    <row r="7722" spans="3:18" ht="14.25" customHeight="1">
      <c r="C7722" s="1719">
        <v>81</v>
      </c>
      <c r="D7722" s="1929" t="s">
        <v>6545</v>
      </c>
      <c r="E7722" s="1720">
        <v>8</v>
      </c>
      <c r="F7722" s="1721" t="s">
        <v>508</v>
      </c>
      <c r="G7722" s="1780">
        <v>6</v>
      </c>
      <c r="H7722" s="1721">
        <v>2014</v>
      </c>
      <c r="I7722" s="1723">
        <v>825.6</v>
      </c>
      <c r="J7722" s="1721">
        <f t="shared" si="420"/>
        <v>100</v>
      </c>
      <c r="K7722" s="1723">
        <f t="shared" si="422"/>
        <v>0</v>
      </c>
      <c r="L7722" s="1721"/>
      <c r="M7722" s="1721"/>
      <c r="N7722" s="1724">
        <f t="shared" si="415"/>
        <v>0</v>
      </c>
      <c r="O7722" s="2126"/>
      <c r="P7722" s="2126"/>
      <c r="Q7722" s="2126">
        <f t="shared" si="421"/>
        <v>0</v>
      </c>
      <c r="R7722" s="2510"/>
    </row>
    <row r="7723" spans="3:18" ht="14.25" customHeight="1">
      <c r="C7723" s="1719">
        <v>82</v>
      </c>
      <c r="D7723" s="1929" t="s">
        <v>6545</v>
      </c>
      <c r="E7723" s="1720">
        <v>8</v>
      </c>
      <c r="F7723" s="1721" t="s">
        <v>508</v>
      </c>
      <c r="G7723" s="1780">
        <v>1</v>
      </c>
      <c r="H7723" s="1721">
        <v>2015</v>
      </c>
      <c r="I7723" s="1723">
        <v>163.4</v>
      </c>
      <c r="J7723" s="1721">
        <f t="shared" si="420"/>
        <v>100</v>
      </c>
      <c r="K7723" s="1723">
        <f t="shared" si="422"/>
        <v>0</v>
      </c>
      <c r="L7723" s="1721"/>
      <c r="M7723" s="1721"/>
      <c r="N7723" s="1724">
        <f t="shared" si="415"/>
        <v>0</v>
      </c>
      <c r="O7723" s="2126"/>
      <c r="P7723" s="2126"/>
      <c r="Q7723" s="2126">
        <f t="shared" si="421"/>
        <v>0</v>
      </c>
      <c r="R7723" s="2510"/>
    </row>
    <row r="7724" spans="3:18" ht="14.25" customHeight="1">
      <c r="C7724" s="1719">
        <v>83</v>
      </c>
      <c r="D7724" s="1929" t="s">
        <v>6545</v>
      </c>
      <c r="E7724" s="1720">
        <v>8</v>
      </c>
      <c r="F7724" s="1721" t="s">
        <v>508</v>
      </c>
      <c r="G7724" s="1780">
        <v>1</v>
      </c>
      <c r="H7724" s="1721">
        <v>2015</v>
      </c>
      <c r="I7724" s="1723">
        <v>164.9</v>
      </c>
      <c r="J7724" s="1721">
        <f t="shared" si="420"/>
        <v>100</v>
      </c>
      <c r="K7724" s="1723">
        <f t="shared" si="422"/>
        <v>0</v>
      </c>
      <c r="L7724" s="1721"/>
      <c r="M7724" s="1721"/>
      <c r="N7724" s="1724">
        <f t="shared" si="415"/>
        <v>0</v>
      </c>
      <c r="O7724" s="2126"/>
      <c r="P7724" s="2126"/>
      <c r="Q7724" s="2126">
        <f t="shared" si="421"/>
        <v>0</v>
      </c>
      <c r="R7724" s="2510"/>
    </row>
    <row r="7725" spans="3:18" ht="14.25" customHeight="1">
      <c r="C7725" s="1719">
        <v>84</v>
      </c>
      <c r="D7725" s="1929" t="s">
        <v>7812</v>
      </c>
      <c r="E7725" s="1720">
        <v>8</v>
      </c>
      <c r="F7725" s="1721" t="s">
        <v>508</v>
      </c>
      <c r="G7725" s="1780">
        <v>1</v>
      </c>
      <c r="H7725" s="1721">
        <v>2024</v>
      </c>
      <c r="I7725" s="1723">
        <v>177.9</v>
      </c>
      <c r="J7725" s="1721">
        <f t="shared" si="420"/>
        <v>25</v>
      </c>
      <c r="K7725" s="1723">
        <f t="shared" si="422"/>
        <v>133.42500000000001</v>
      </c>
      <c r="L7725" s="1721"/>
      <c r="M7725" s="1721"/>
      <c r="N7725" s="1724">
        <f t="shared" si="415"/>
        <v>0</v>
      </c>
      <c r="O7725" s="2126"/>
      <c r="P7725" s="2126"/>
      <c r="Q7725" s="2126">
        <f t="shared" si="421"/>
        <v>0</v>
      </c>
      <c r="R7725" s="2510"/>
    </row>
    <row r="7726" spans="3:18" ht="14.25" customHeight="1">
      <c r="C7726" s="1719">
        <v>85</v>
      </c>
      <c r="D7726" s="1929" t="s">
        <v>7813</v>
      </c>
      <c r="E7726" s="1720">
        <v>8</v>
      </c>
      <c r="F7726" s="1721" t="s">
        <v>508</v>
      </c>
      <c r="G7726" s="1780">
        <v>1</v>
      </c>
      <c r="H7726" s="1721">
        <v>2024</v>
      </c>
      <c r="I7726" s="1723">
        <v>134</v>
      </c>
      <c r="J7726" s="1721">
        <f t="shared" si="420"/>
        <v>25</v>
      </c>
      <c r="K7726" s="1723">
        <f t="shared" si="422"/>
        <v>100.5</v>
      </c>
      <c r="L7726" s="1721"/>
      <c r="M7726" s="1721"/>
      <c r="N7726" s="1724">
        <f t="shared" si="415"/>
        <v>0</v>
      </c>
      <c r="O7726" s="2126"/>
      <c r="P7726" s="2126"/>
      <c r="Q7726" s="2126">
        <f t="shared" si="421"/>
        <v>0</v>
      </c>
      <c r="R7726" s="2510"/>
    </row>
    <row r="7727" spans="3:18" ht="14.25" customHeight="1">
      <c r="C7727" s="1719">
        <v>86</v>
      </c>
      <c r="D7727" s="1929" t="s">
        <v>7814</v>
      </c>
      <c r="E7727" s="1720">
        <v>8</v>
      </c>
      <c r="F7727" s="1721" t="s">
        <v>508</v>
      </c>
      <c r="G7727" s="1780">
        <v>3</v>
      </c>
      <c r="H7727" s="1721">
        <v>2024</v>
      </c>
      <c r="I7727" s="1723">
        <v>383.9</v>
      </c>
      <c r="J7727" s="1721">
        <f t="shared" si="420"/>
        <v>25</v>
      </c>
      <c r="K7727" s="1723">
        <f t="shared" si="422"/>
        <v>287.92499999999995</v>
      </c>
      <c r="L7727" s="1721"/>
      <c r="M7727" s="1721"/>
      <c r="N7727" s="1724">
        <f t="shared" si="415"/>
        <v>0</v>
      </c>
      <c r="O7727" s="2126"/>
      <c r="P7727" s="2126"/>
      <c r="Q7727" s="2126">
        <f t="shared" si="421"/>
        <v>0</v>
      </c>
      <c r="R7727" s="2510"/>
    </row>
    <row r="7728" spans="3:18" ht="14.25" customHeight="1">
      <c r="C7728" s="1719">
        <v>87</v>
      </c>
      <c r="D7728" s="1929" t="s">
        <v>7815</v>
      </c>
      <c r="E7728" s="1720">
        <v>8</v>
      </c>
      <c r="F7728" s="1721" t="s">
        <v>508</v>
      </c>
      <c r="G7728" s="1780">
        <v>3</v>
      </c>
      <c r="H7728" s="1721">
        <v>2024</v>
      </c>
      <c r="I7728" s="1723">
        <v>338.03</v>
      </c>
      <c r="J7728" s="1721">
        <f t="shared" si="420"/>
        <v>25</v>
      </c>
      <c r="K7728" s="1723">
        <f t="shared" si="422"/>
        <v>253.52249999999998</v>
      </c>
      <c r="L7728" s="1721"/>
      <c r="M7728" s="1721"/>
      <c r="N7728" s="1724">
        <f t="shared" si="415"/>
        <v>0</v>
      </c>
      <c r="O7728" s="2126"/>
      <c r="P7728" s="2126"/>
      <c r="Q7728" s="2126">
        <f t="shared" si="421"/>
        <v>0</v>
      </c>
      <c r="R7728" s="2510"/>
    </row>
    <row r="7729" spans="3:18" ht="14.25" customHeight="1">
      <c r="C7729" s="1719">
        <v>88</v>
      </c>
      <c r="D7729" s="1929" t="s">
        <v>7816</v>
      </c>
      <c r="E7729" s="1720">
        <v>8</v>
      </c>
      <c r="F7729" s="1721" t="s">
        <v>508</v>
      </c>
      <c r="G7729" s="1780">
        <v>5</v>
      </c>
      <c r="H7729" s="1721">
        <v>2024</v>
      </c>
      <c r="I7729" s="1723">
        <v>169.5</v>
      </c>
      <c r="J7729" s="1721">
        <f t="shared" si="420"/>
        <v>25</v>
      </c>
      <c r="K7729" s="1723">
        <f t="shared" si="422"/>
        <v>127.125</v>
      </c>
      <c r="L7729" s="1721"/>
      <c r="M7729" s="1721"/>
      <c r="N7729" s="1724">
        <f t="shared" si="415"/>
        <v>0</v>
      </c>
      <c r="O7729" s="2126"/>
      <c r="P7729" s="2126"/>
      <c r="Q7729" s="2126">
        <f t="shared" si="421"/>
        <v>0</v>
      </c>
      <c r="R7729" s="2510"/>
    </row>
    <row r="7730" spans="3:18" ht="14.25" customHeight="1">
      <c r="C7730" s="1719">
        <v>89</v>
      </c>
      <c r="D7730" s="1929" t="s">
        <v>7817</v>
      </c>
      <c r="E7730" s="1720">
        <v>8</v>
      </c>
      <c r="F7730" s="1721" t="s">
        <v>508</v>
      </c>
      <c r="G7730" s="1780">
        <v>23</v>
      </c>
      <c r="H7730" s="1721">
        <v>2024</v>
      </c>
      <c r="I7730" s="1723">
        <v>739.5</v>
      </c>
      <c r="J7730" s="1721">
        <f t="shared" si="420"/>
        <v>25</v>
      </c>
      <c r="K7730" s="1723">
        <f t="shared" si="422"/>
        <v>554.625</v>
      </c>
      <c r="L7730" s="1721"/>
      <c r="M7730" s="1721"/>
      <c r="N7730" s="1724">
        <f t="shared" si="415"/>
        <v>0</v>
      </c>
      <c r="O7730" s="2126"/>
      <c r="P7730" s="2126"/>
      <c r="Q7730" s="2126">
        <f t="shared" si="421"/>
        <v>0</v>
      </c>
      <c r="R7730" s="2510"/>
    </row>
    <row r="7731" spans="3:18" ht="14.25" customHeight="1">
      <c r="C7731" s="1719">
        <v>90</v>
      </c>
      <c r="D7731" s="1929" t="s">
        <v>7818</v>
      </c>
      <c r="E7731" s="1720">
        <v>8</v>
      </c>
      <c r="F7731" s="1721" t="s">
        <v>508</v>
      </c>
      <c r="G7731" s="1780">
        <v>2</v>
      </c>
      <c r="H7731" s="1721">
        <v>2024</v>
      </c>
      <c r="I7731" s="1723">
        <v>222.5</v>
      </c>
      <c r="J7731" s="1721">
        <f t="shared" si="420"/>
        <v>25</v>
      </c>
      <c r="K7731" s="1723">
        <f t="shared" si="422"/>
        <v>166.875</v>
      </c>
      <c r="L7731" s="1721"/>
      <c r="M7731" s="1721"/>
      <c r="N7731" s="1724">
        <f t="shared" si="415"/>
        <v>0</v>
      </c>
      <c r="O7731" s="2126"/>
      <c r="P7731" s="2126"/>
      <c r="Q7731" s="2126">
        <f t="shared" si="421"/>
        <v>0</v>
      </c>
      <c r="R7731" s="2510"/>
    </row>
    <row r="7732" spans="3:18" ht="14.25" customHeight="1">
      <c r="C7732" s="1719">
        <v>91</v>
      </c>
      <c r="D7732" s="1929" t="s">
        <v>7819</v>
      </c>
      <c r="E7732" s="1720">
        <v>8</v>
      </c>
      <c r="F7732" s="1721" t="s">
        <v>508</v>
      </c>
      <c r="G7732" s="1780">
        <v>2</v>
      </c>
      <c r="H7732" s="1721">
        <v>2024</v>
      </c>
      <c r="I7732" s="1723">
        <v>278</v>
      </c>
      <c r="J7732" s="1721">
        <f t="shared" si="420"/>
        <v>25</v>
      </c>
      <c r="K7732" s="1723">
        <f t="shared" si="422"/>
        <v>208.5</v>
      </c>
      <c r="L7732" s="1721"/>
      <c r="M7732" s="1721"/>
      <c r="N7732" s="1724">
        <f t="shared" si="415"/>
        <v>0</v>
      </c>
      <c r="O7732" s="2126"/>
      <c r="P7732" s="2126"/>
      <c r="Q7732" s="2126">
        <f t="shared" si="421"/>
        <v>0</v>
      </c>
      <c r="R7732" s="2510"/>
    </row>
    <row r="7733" spans="3:18" ht="14.25" customHeight="1">
      <c r="C7733" s="1719">
        <v>92</v>
      </c>
      <c r="D7733" s="1929" t="s">
        <v>7820</v>
      </c>
      <c r="E7733" s="1720">
        <v>8</v>
      </c>
      <c r="F7733" s="1721" t="s">
        <v>508</v>
      </c>
      <c r="G7733" s="1780">
        <v>17</v>
      </c>
      <c r="H7733" s="1721">
        <v>2024</v>
      </c>
      <c r="I7733" s="1723">
        <v>590.9</v>
      </c>
      <c r="J7733" s="1721">
        <f t="shared" si="420"/>
        <v>25</v>
      </c>
      <c r="K7733" s="1723">
        <f t="shared" si="422"/>
        <v>443.17499999999995</v>
      </c>
      <c r="L7733" s="1721"/>
      <c r="M7733" s="1721"/>
      <c r="N7733" s="1724">
        <f t="shared" si="415"/>
        <v>0</v>
      </c>
      <c r="O7733" s="2126"/>
      <c r="P7733" s="2126"/>
      <c r="Q7733" s="2126">
        <f t="shared" si="421"/>
        <v>0</v>
      </c>
      <c r="R7733" s="2510"/>
    </row>
    <row r="7734" spans="3:18" ht="14.25" customHeight="1">
      <c r="C7734" s="1719">
        <v>93</v>
      </c>
      <c r="D7734" s="1929" t="s">
        <v>7821</v>
      </c>
      <c r="E7734" s="1720">
        <v>8</v>
      </c>
      <c r="F7734" s="1721" t="s">
        <v>508</v>
      </c>
      <c r="G7734" s="1780">
        <v>8</v>
      </c>
      <c r="H7734" s="1721">
        <v>2024</v>
      </c>
      <c r="I7734" s="1723">
        <v>298.89999999999998</v>
      </c>
      <c r="J7734" s="1721">
        <f t="shared" si="420"/>
        <v>25</v>
      </c>
      <c r="K7734" s="1723">
        <f t="shared" si="422"/>
        <v>224.17499999999998</v>
      </c>
      <c r="L7734" s="1721"/>
      <c r="M7734" s="1721"/>
      <c r="N7734" s="1724">
        <f t="shared" si="415"/>
        <v>0</v>
      </c>
      <c r="O7734" s="2126"/>
      <c r="P7734" s="2126"/>
      <c r="Q7734" s="2126">
        <f t="shared" si="421"/>
        <v>0</v>
      </c>
      <c r="R7734" s="2510"/>
    </row>
    <row r="7735" spans="3:18" ht="14.25" customHeight="1">
      <c r="C7735" s="1579">
        <v>1</v>
      </c>
      <c r="D7735" s="1970" t="s">
        <v>2447</v>
      </c>
      <c r="E7735" s="1580">
        <v>8</v>
      </c>
      <c r="F7735" s="1581" t="s">
        <v>508</v>
      </c>
      <c r="G7735" s="1726">
        <v>1</v>
      </c>
      <c r="H7735" s="1581">
        <v>2014</v>
      </c>
      <c r="I7735" s="1583">
        <v>300</v>
      </c>
      <c r="J7735" s="1581">
        <f t="shared" si="420"/>
        <v>100</v>
      </c>
      <c r="K7735" s="1583">
        <f t="shared" si="422"/>
        <v>0</v>
      </c>
      <c r="L7735" s="1581"/>
      <c r="M7735" s="1581"/>
      <c r="N7735" s="1584">
        <f t="shared" si="415"/>
        <v>0</v>
      </c>
      <c r="O7735" s="2103"/>
      <c r="P7735" s="2103"/>
      <c r="Q7735" s="2103">
        <f t="shared" si="421"/>
        <v>0</v>
      </c>
      <c r="R7735" s="2399" t="s">
        <v>478</v>
      </c>
    </row>
    <row r="7736" spans="3:18" ht="14.25" customHeight="1">
      <c r="C7736" s="1579">
        <v>2</v>
      </c>
      <c r="D7736" s="1970" t="s">
        <v>2448</v>
      </c>
      <c r="E7736" s="1580">
        <v>8</v>
      </c>
      <c r="F7736" s="1581" t="s">
        <v>508</v>
      </c>
      <c r="G7736" s="1726">
        <v>1</v>
      </c>
      <c r="H7736" s="1581">
        <v>2015</v>
      </c>
      <c r="I7736" s="1583">
        <v>163.428</v>
      </c>
      <c r="J7736" s="1581">
        <f t="shared" si="420"/>
        <v>100</v>
      </c>
      <c r="K7736" s="1583">
        <f t="shared" si="422"/>
        <v>0</v>
      </c>
      <c r="L7736" s="1581"/>
      <c r="M7736" s="1581"/>
      <c r="N7736" s="1584">
        <f t="shared" si="415"/>
        <v>0</v>
      </c>
      <c r="O7736" s="2103"/>
      <c r="P7736" s="2103"/>
      <c r="Q7736" s="2103">
        <f t="shared" si="421"/>
        <v>0</v>
      </c>
      <c r="R7736" s="2400"/>
    </row>
    <row r="7737" spans="3:18" ht="14.25" customHeight="1">
      <c r="C7737" s="1579">
        <v>3</v>
      </c>
      <c r="D7737" s="1970" t="s">
        <v>2448</v>
      </c>
      <c r="E7737" s="1580">
        <v>8</v>
      </c>
      <c r="F7737" s="1581" t="s">
        <v>508</v>
      </c>
      <c r="G7737" s="1726">
        <v>1</v>
      </c>
      <c r="H7737" s="1581">
        <v>2015</v>
      </c>
      <c r="I7737" s="1583">
        <v>164.94</v>
      </c>
      <c r="J7737" s="1581">
        <f t="shared" ref="J7737:J7763" si="423">IF(($J$14-H7737)*J$7607&gt;100,100,($J$14-H7737)*J$7607)</f>
        <v>100</v>
      </c>
      <c r="K7737" s="1583">
        <f t="shared" si="422"/>
        <v>0</v>
      </c>
      <c r="L7737" s="1581"/>
      <c r="M7737" s="1581"/>
      <c r="N7737" s="1584">
        <f t="shared" si="415"/>
        <v>0</v>
      </c>
      <c r="O7737" s="2103"/>
      <c r="P7737" s="2103"/>
      <c r="Q7737" s="2103">
        <f t="shared" si="421"/>
        <v>0</v>
      </c>
      <c r="R7737" s="2400"/>
    </row>
    <row r="7738" spans="3:18" ht="14.25" customHeight="1">
      <c r="C7738" s="1579">
        <v>4</v>
      </c>
      <c r="D7738" s="1970" t="s">
        <v>2448</v>
      </c>
      <c r="E7738" s="1580">
        <v>8</v>
      </c>
      <c r="F7738" s="1581" t="s">
        <v>508</v>
      </c>
      <c r="G7738" s="1726">
        <v>1</v>
      </c>
      <c r="H7738" s="1581">
        <v>2016</v>
      </c>
      <c r="I7738" s="1583">
        <v>146.1</v>
      </c>
      <c r="J7738" s="1581">
        <f t="shared" si="423"/>
        <v>100</v>
      </c>
      <c r="K7738" s="1583">
        <f t="shared" si="422"/>
        <v>0</v>
      </c>
      <c r="L7738" s="1581"/>
      <c r="M7738" s="1581"/>
      <c r="N7738" s="1584">
        <f t="shared" si="415"/>
        <v>0</v>
      </c>
      <c r="O7738" s="2103"/>
      <c r="P7738" s="2103"/>
      <c r="Q7738" s="2103">
        <f t="shared" si="421"/>
        <v>0</v>
      </c>
      <c r="R7738" s="2400"/>
    </row>
    <row r="7739" spans="3:18" ht="14.25" customHeight="1">
      <c r="C7739" s="1579">
        <v>5</v>
      </c>
      <c r="D7739" s="1970" t="s">
        <v>2449</v>
      </c>
      <c r="E7739" s="1580">
        <v>8</v>
      </c>
      <c r="F7739" s="1581" t="s">
        <v>508</v>
      </c>
      <c r="G7739" s="1726">
        <v>22</v>
      </c>
      <c r="H7739" s="1581">
        <v>2020</v>
      </c>
      <c r="I7739" s="1583">
        <v>4620</v>
      </c>
      <c r="J7739" s="1581">
        <f t="shared" si="423"/>
        <v>75</v>
      </c>
      <c r="K7739" s="1583">
        <f t="shared" si="422"/>
        <v>1155</v>
      </c>
      <c r="L7739" s="1581"/>
      <c r="M7739" s="1581"/>
      <c r="N7739" s="1584">
        <f t="shared" si="415"/>
        <v>0</v>
      </c>
      <c r="O7739" s="2103"/>
      <c r="P7739" s="2103"/>
      <c r="Q7739" s="2103">
        <f t="shared" si="421"/>
        <v>0</v>
      </c>
      <c r="R7739" s="2400"/>
    </row>
    <row r="7740" spans="3:18" ht="14.25" customHeight="1">
      <c r="C7740" s="1579">
        <v>6</v>
      </c>
      <c r="D7740" s="1970" t="s">
        <v>2450</v>
      </c>
      <c r="E7740" s="1580">
        <v>8</v>
      </c>
      <c r="F7740" s="1581" t="s">
        <v>508</v>
      </c>
      <c r="G7740" s="1726">
        <v>9</v>
      </c>
      <c r="H7740" s="1581">
        <v>2005</v>
      </c>
      <c r="I7740" s="1583">
        <v>1045.8630000000001</v>
      </c>
      <c r="J7740" s="1581">
        <f t="shared" si="423"/>
        <v>100</v>
      </c>
      <c r="K7740" s="1583">
        <f t="shared" si="422"/>
        <v>0</v>
      </c>
      <c r="L7740" s="1581"/>
      <c r="M7740" s="1581"/>
      <c r="N7740" s="1584">
        <f t="shared" si="415"/>
        <v>0</v>
      </c>
      <c r="O7740" s="2103"/>
      <c r="P7740" s="2103"/>
      <c r="Q7740" s="2103">
        <f t="shared" si="421"/>
        <v>0</v>
      </c>
      <c r="R7740" s="2400"/>
    </row>
    <row r="7741" spans="3:18" ht="14.25" customHeight="1">
      <c r="C7741" s="1579">
        <v>7</v>
      </c>
      <c r="D7741" s="1970" t="s">
        <v>2451</v>
      </c>
      <c r="E7741" s="1580">
        <v>8</v>
      </c>
      <c r="F7741" s="1581" t="s">
        <v>508</v>
      </c>
      <c r="G7741" s="1726">
        <v>34</v>
      </c>
      <c r="H7741" s="1581">
        <v>2005</v>
      </c>
      <c r="I7741" s="1583">
        <v>4425.1679999999997</v>
      </c>
      <c r="J7741" s="1581">
        <f t="shared" si="423"/>
        <v>100</v>
      </c>
      <c r="K7741" s="1583">
        <f t="shared" si="422"/>
        <v>0</v>
      </c>
      <c r="L7741" s="1581"/>
      <c r="M7741" s="1581"/>
      <c r="N7741" s="1584">
        <f t="shared" si="415"/>
        <v>0</v>
      </c>
      <c r="O7741" s="2103"/>
      <c r="P7741" s="2103"/>
      <c r="Q7741" s="2103">
        <f t="shared" si="421"/>
        <v>0</v>
      </c>
      <c r="R7741" s="2400"/>
    </row>
    <row r="7742" spans="3:18" ht="14.25" customHeight="1">
      <c r="C7742" s="1579">
        <v>8</v>
      </c>
      <c r="D7742" s="1970" t="s">
        <v>2452</v>
      </c>
      <c r="E7742" s="1580">
        <v>8</v>
      </c>
      <c r="F7742" s="1581" t="s">
        <v>508</v>
      </c>
      <c r="G7742" s="1726">
        <v>20</v>
      </c>
      <c r="H7742" s="1581">
        <v>2005</v>
      </c>
      <c r="I7742" s="1583">
        <v>3346.78</v>
      </c>
      <c r="J7742" s="1581">
        <f t="shared" si="423"/>
        <v>100</v>
      </c>
      <c r="K7742" s="1583">
        <f t="shared" si="422"/>
        <v>0</v>
      </c>
      <c r="L7742" s="1581"/>
      <c r="M7742" s="1581"/>
      <c r="N7742" s="1584">
        <f t="shared" si="415"/>
        <v>0</v>
      </c>
      <c r="O7742" s="2103"/>
      <c r="P7742" s="2103"/>
      <c r="Q7742" s="2103">
        <f t="shared" si="421"/>
        <v>0</v>
      </c>
      <c r="R7742" s="2400"/>
    </row>
    <row r="7743" spans="3:18" ht="14.25" customHeight="1">
      <c r="C7743" s="1579">
        <v>9</v>
      </c>
      <c r="D7743" s="1970" t="s">
        <v>2453</v>
      </c>
      <c r="E7743" s="1580">
        <v>8</v>
      </c>
      <c r="F7743" s="1581" t="s">
        <v>508</v>
      </c>
      <c r="G7743" s="1726">
        <v>5</v>
      </c>
      <c r="H7743" s="1581">
        <v>2005</v>
      </c>
      <c r="I7743" s="1583">
        <v>1092.3499999999999</v>
      </c>
      <c r="J7743" s="1581">
        <f t="shared" si="423"/>
        <v>100</v>
      </c>
      <c r="K7743" s="1583">
        <f t="shared" si="422"/>
        <v>0</v>
      </c>
      <c r="L7743" s="1581"/>
      <c r="M7743" s="1581"/>
      <c r="N7743" s="1584">
        <f t="shared" si="415"/>
        <v>0</v>
      </c>
      <c r="O7743" s="2103"/>
      <c r="P7743" s="2103"/>
      <c r="Q7743" s="2103">
        <f t="shared" si="421"/>
        <v>0</v>
      </c>
      <c r="R7743" s="2400"/>
    </row>
    <row r="7744" spans="3:18" ht="14.25" customHeight="1">
      <c r="C7744" s="1579">
        <v>10</v>
      </c>
      <c r="D7744" s="1970" t="s">
        <v>2454</v>
      </c>
      <c r="E7744" s="1580">
        <v>8</v>
      </c>
      <c r="F7744" s="1581" t="s">
        <v>508</v>
      </c>
      <c r="G7744" s="1726">
        <v>1</v>
      </c>
      <c r="H7744" s="1581">
        <v>2005</v>
      </c>
      <c r="I7744" s="1583">
        <v>170.125</v>
      </c>
      <c r="J7744" s="1581">
        <f t="shared" si="423"/>
        <v>100</v>
      </c>
      <c r="K7744" s="1583">
        <f t="shared" si="422"/>
        <v>0</v>
      </c>
      <c r="L7744" s="1581"/>
      <c r="M7744" s="1581"/>
      <c r="N7744" s="1584">
        <f t="shared" si="415"/>
        <v>0</v>
      </c>
      <c r="O7744" s="2103"/>
      <c r="P7744" s="2103"/>
      <c r="Q7744" s="2103">
        <f t="shared" si="421"/>
        <v>0</v>
      </c>
      <c r="R7744" s="2400"/>
    </row>
    <row r="7745" spans="3:18" ht="14.25" customHeight="1">
      <c r="C7745" s="1579">
        <v>11</v>
      </c>
      <c r="D7745" s="1970" t="s">
        <v>2455</v>
      </c>
      <c r="E7745" s="1580">
        <v>8</v>
      </c>
      <c r="F7745" s="1581" t="s">
        <v>508</v>
      </c>
      <c r="G7745" s="1726">
        <v>4</v>
      </c>
      <c r="H7745" s="1581">
        <v>2005</v>
      </c>
      <c r="I7745" s="1583">
        <v>888.43200000000002</v>
      </c>
      <c r="J7745" s="1581">
        <f t="shared" si="423"/>
        <v>100</v>
      </c>
      <c r="K7745" s="1583">
        <f t="shared" si="422"/>
        <v>0</v>
      </c>
      <c r="L7745" s="1581"/>
      <c r="M7745" s="1581"/>
      <c r="N7745" s="1584">
        <f t="shared" si="415"/>
        <v>0</v>
      </c>
      <c r="O7745" s="2103"/>
      <c r="P7745" s="2103"/>
      <c r="Q7745" s="2103">
        <f t="shared" si="421"/>
        <v>0</v>
      </c>
      <c r="R7745" s="2400"/>
    </row>
    <row r="7746" spans="3:18" ht="14.25" customHeight="1">
      <c r="C7746" s="1579">
        <v>12</v>
      </c>
      <c r="D7746" s="1970" t="s">
        <v>2456</v>
      </c>
      <c r="E7746" s="1580">
        <v>8</v>
      </c>
      <c r="F7746" s="1581" t="s">
        <v>508</v>
      </c>
      <c r="G7746" s="1726">
        <v>2</v>
      </c>
      <c r="H7746" s="1581">
        <v>2019</v>
      </c>
      <c r="I7746" s="1583">
        <v>396</v>
      </c>
      <c r="J7746" s="1581">
        <f t="shared" si="423"/>
        <v>87.5</v>
      </c>
      <c r="K7746" s="1583">
        <f t="shared" ref="K7746:K7763" si="424">IF(J7746=100,0,I7746-I7746*J7746%)</f>
        <v>49.5</v>
      </c>
      <c r="L7746" s="1581"/>
      <c r="M7746" s="1581"/>
      <c r="N7746" s="1584">
        <f t="shared" si="415"/>
        <v>0</v>
      </c>
      <c r="O7746" s="2103"/>
      <c r="P7746" s="2103"/>
      <c r="Q7746" s="2103">
        <f t="shared" si="421"/>
        <v>0</v>
      </c>
      <c r="R7746" s="2400"/>
    </row>
    <row r="7747" spans="3:18" ht="14.25" customHeight="1">
      <c r="C7747" s="1579">
        <v>13</v>
      </c>
      <c r="D7747" s="1970" t="s">
        <v>2457</v>
      </c>
      <c r="E7747" s="1580">
        <v>8</v>
      </c>
      <c r="F7747" s="1581" t="s">
        <v>508</v>
      </c>
      <c r="G7747" s="1726">
        <v>16</v>
      </c>
      <c r="H7747" s="1581">
        <v>2019</v>
      </c>
      <c r="I7747" s="1583">
        <v>4320</v>
      </c>
      <c r="J7747" s="1581">
        <f t="shared" si="423"/>
        <v>87.5</v>
      </c>
      <c r="K7747" s="1583">
        <f t="shared" si="424"/>
        <v>540</v>
      </c>
      <c r="L7747" s="1581"/>
      <c r="M7747" s="1581"/>
      <c r="N7747" s="1584">
        <f t="shared" si="415"/>
        <v>0</v>
      </c>
      <c r="O7747" s="2103"/>
      <c r="P7747" s="2103"/>
      <c r="Q7747" s="2103">
        <f t="shared" si="421"/>
        <v>0</v>
      </c>
      <c r="R7747" s="2400"/>
    </row>
    <row r="7748" spans="3:18" ht="14.25" customHeight="1">
      <c r="C7748" s="1579">
        <v>14</v>
      </c>
      <c r="D7748" s="1970" t="s">
        <v>2458</v>
      </c>
      <c r="E7748" s="1580">
        <v>8</v>
      </c>
      <c r="F7748" s="1581" t="s">
        <v>508</v>
      </c>
      <c r="G7748" s="1726">
        <v>1</v>
      </c>
      <c r="H7748" s="1581">
        <v>2019</v>
      </c>
      <c r="I7748" s="1583">
        <v>70</v>
      </c>
      <c r="J7748" s="1581">
        <f t="shared" si="423"/>
        <v>87.5</v>
      </c>
      <c r="K7748" s="1583">
        <f t="shared" si="424"/>
        <v>8.75</v>
      </c>
      <c r="L7748" s="1581"/>
      <c r="M7748" s="1581"/>
      <c r="N7748" s="1584">
        <f t="shared" si="415"/>
        <v>0</v>
      </c>
      <c r="O7748" s="2103"/>
      <c r="P7748" s="2103"/>
      <c r="Q7748" s="2103">
        <f t="shared" si="421"/>
        <v>0</v>
      </c>
      <c r="R7748" s="2400"/>
    </row>
    <row r="7749" spans="3:18" ht="14.25" customHeight="1">
      <c r="C7749" s="1579">
        <v>15</v>
      </c>
      <c r="D7749" s="1970" t="s">
        <v>2459</v>
      </c>
      <c r="E7749" s="1580">
        <v>8</v>
      </c>
      <c r="F7749" s="1581" t="s">
        <v>508</v>
      </c>
      <c r="G7749" s="1726">
        <v>1</v>
      </c>
      <c r="H7749" s="1581">
        <v>2019</v>
      </c>
      <c r="I7749" s="1583">
        <v>199</v>
      </c>
      <c r="J7749" s="1581">
        <f t="shared" si="423"/>
        <v>87.5</v>
      </c>
      <c r="K7749" s="1583">
        <f t="shared" si="424"/>
        <v>24.875</v>
      </c>
      <c r="L7749" s="1581"/>
      <c r="M7749" s="1581"/>
      <c r="N7749" s="1584">
        <f t="shared" si="415"/>
        <v>0</v>
      </c>
      <c r="O7749" s="2103"/>
      <c r="P7749" s="2103"/>
      <c r="Q7749" s="2103">
        <f t="shared" si="421"/>
        <v>0</v>
      </c>
      <c r="R7749" s="2400"/>
    </row>
    <row r="7750" spans="3:18" ht="14.25" customHeight="1">
      <c r="C7750" s="1579">
        <v>16</v>
      </c>
      <c r="D7750" s="1970" t="s">
        <v>2460</v>
      </c>
      <c r="E7750" s="1580">
        <v>8</v>
      </c>
      <c r="F7750" s="1581" t="s">
        <v>508</v>
      </c>
      <c r="G7750" s="1726">
        <v>5</v>
      </c>
      <c r="H7750" s="1581">
        <v>2020</v>
      </c>
      <c r="I7750" s="1583">
        <v>687</v>
      </c>
      <c r="J7750" s="1581">
        <f t="shared" si="423"/>
        <v>75</v>
      </c>
      <c r="K7750" s="1583">
        <f t="shared" si="424"/>
        <v>171.75</v>
      </c>
      <c r="L7750" s="1581"/>
      <c r="M7750" s="1581"/>
      <c r="N7750" s="1584">
        <f t="shared" si="415"/>
        <v>0</v>
      </c>
      <c r="O7750" s="2103"/>
      <c r="P7750" s="2103"/>
      <c r="Q7750" s="2103">
        <f t="shared" si="421"/>
        <v>0</v>
      </c>
      <c r="R7750" s="2400"/>
    </row>
    <row r="7751" spans="3:18" ht="14.25" customHeight="1">
      <c r="C7751" s="1579">
        <v>17</v>
      </c>
      <c r="D7751" s="1970" t="s">
        <v>2461</v>
      </c>
      <c r="E7751" s="1580">
        <v>8</v>
      </c>
      <c r="F7751" s="1581" t="s">
        <v>508</v>
      </c>
      <c r="G7751" s="1726">
        <v>1</v>
      </c>
      <c r="H7751" s="1581">
        <v>2020</v>
      </c>
      <c r="I7751" s="1583">
        <v>41</v>
      </c>
      <c r="J7751" s="1581">
        <f t="shared" si="423"/>
        <v>75</v>
      </c>
      <c r="K7751" s="1583">
        <f t="shared" si="424"/>
        <v>10.25</v>
      </c>
      <c r="L7751" s="1581"/>
      <c r="M7751" s="1581"/>
      <c r="N7751" s="1584">
        <f t="shared" si="415"/>
        <v>0</v>
      </c>
      <c r="O7751" s="2103"/>
      <c r="P7751" s="2103"/>
      <c r="Q7751" s="2103">
        <f t="shared" si="421"/>
        <v>0</v>
      </c>
      <c r="R7751" s="2400"/>
    </row>
    <row r="7752" spans="3:18" ht="14.25" customHeight="1">
      <c r="C7752" s="1579">
        <v>18</v>
      </c>
      <c r="D7752" s="1970" t="s">
        <v>2462</v>
      </c>
      <c r="E7752" s="1580">
        <v>8</v>
      </c>
      <c r="F7752" s="1581" t="s">
        <v>508</v>
      </c>
      <c r="G7752" s="1726">
        <v>1</v>
      </c>
      <c r="H7752" s="1581">
        <v>2020</v>
      </c>
      <c r="I7752" s="1583">
        <v>175</v>
      </c>
      <c r="J7752" s="1581">
        <f t="shared" si="423"/>
        <v>75</v>
      </c>
      <c r="K7752" s="1583">
        <f t="shared" si="424"/>
        <v>43.75</v>
      </c>
      <c r="L7752" s="1581"/>
      <c r="M7752" s="1581"/>
      <c r="N7752" s="1584">
        <f t="shared" si="415"/>
        <v>0</v>
      </c>
      <c r="O7752" s="2103"/>
      <c r="P7752" s="2103"/>
      <c r="Q7752" s="2103">
        <f t="shared" si="421"/>
        <v>0</v>
      </c>
      <c r="R7752" s="2400"/>
    </row>
    <row r="7753" spans="3:18" ht="14.25" customHeight="1">
      <c r="C7753" s="1579">
        <v>19</v>
      </c>
      <c r="D7753" s="1970" t="s">
        <v>2463</v>
      </c>
      <c r="E7753" s="1580">
        <v>8</v>
      </c>
      <c r="F7753" s="1581" t="s">
        <v>508</v>
      </c>
      <c r="G7753" s="1726">
        <v>1</v>
      </c>
      <c r="H7753" s="1581">
        <v>2020</v>
      </c>
      <c r="I7753" s="1583">
        <v>41</v>
      </c>
      <c r="J7753" s="1581">
        <f t="shared" si="423"/>
        <v>75</v>
      </c>
      <c r="K7753" s="1583">
        <f t="shared" si="424"/>
        <v>10.25</v>
      </c>
      <c r="L7753" s="1581"/>
      <c r="M7753" s="1581"/>
      <c r="N7753" s="1584">
        <f t="shared" si="415"/>
        <v>0</v>
      </c>
      <c r="O7753" s="2103"/>
      <c r="P7753" s="2103"/>
      <c r="Q7753" s="2103">
        <f t="shared" si="421"/>
        <v>0</v>
      </c>
      <c r="R7753" s="2400"/>
    </row>
    <row r="7754" spans="3:18" ht="14.25" customHeight="1">
      <c r="C7754" s="1579">
        <v>20</v>
      </c>
      <c r="D7754" s="1970" t="s">
        <v>2184</v>
      </c>
      <c r="E7754" s="1580">
        <v>8</v>
      </c>
      <c r="F7754" s="1581" t="s">
        <v>508</v>
      </c>
      <c r="G7754" s="1726">
        <v>1</v>
      </c>
      <c r="H7754" s="1581">
        <v>2020</v>
      </c>
      <c r="I7754" s="1583">
        <v>37</v>
      </c>
      <c r="J7754" s="1581">
        <f t="shared" si="423"/>
        <v>75</v>
      </c>
      <c r="K7754" s="1583">
        <f t="shared" si="424"/>
        <v>9.25</v>
      </c>
      <c r="L7754" s="1581"/>
      <c r="M7754" s="1581"/>
      <c r="N7754" s="1584">
        <f t="shared" si="415"/>
        <v>0</v>
      </c>
      <c r="O7754" s="2103"/>
      <c r="P7754" s="2103"/>
      <c r="Q7754" s="2103">
        <f t="shared" si="421"/>
        <v>0</v>
      </c>
      <c r="R7754" s="2400"/>
    </row>
    <row r="7755" spans="3:18" ht="14.25" customHeight="1">
      <c r="C7755" s="1579">
        <v>21</v>
      </c>
      <c r="D7755" s="1970" t="s">
        <v>2464</v>
      </c>
      <c r="E7755" s="1580">
        <v>8</v>
      </c>
      <c r="F7755" s="1581" t="s">
        <v>508</v>
      </c>
      <c r="G7755" s="1726">
        <v>1</v>
      </c>
      <c r="H7755" s="1581">
        <v>2020</v>
      </c>
      <c r="I7755" s="1583">
        <v>175</v>
      </c>
      <c r="J7755" s="1581">
        <f t="shared" si="423"/>
        <v>75</v>
      </c>
      <c r="K7755" s="1583">
        <f t="shared" si="424"/>
        <v>43.75</v>
      </c>
      <c r="L7755" s="1581"/>
      <c r="M7755" s="1581"/>
      <c r="N7755" s="1584">
        <f t="shared" si="415"/>
        <v>0</v>
      </c>
      <c r="O7755" s="2103"/>
      <c r="P7755" s="2103"/>
      <c r="Q7755" s="2103">
        <f t="shared" si="421"/>
        <v>0</v>
      </c>
      <c r="R7755" s="2400"/>
    </row>
    <row r="7756" spans="3:18" ht="14.25" customHeight="1">
      <c r="C7756" s="1579">
        <v>22</v>
      </c>
      <c r="D7756" s="1970" t="s">
        <v>2456</v>
      </c>
      <c r="E7756" s="1580">
        <v>8</v>
      </c>
      <c r="F7756" s="1581" t="s">
        <v>508</v>
      </c>
      <c r="G7756" s="1726">
        <v>1</v>
      </c>
      <c r="H7756" s="1581">
        <v>2019</v>
      </c>
      <c r="I7756" s="1583">
        <v>198</v>
      </c>
      <c r="J7756" s="1581">
        <f t="shared" si="423"/>
        <v>87.5</v>
      </c>
      <c r="K7756" s="1583">
        <f t="shared" si="424"/>
        <v>24.75</v>
      </c>
      <c r="L7756" s="1581"/>
      <c r="M7756" s="1581"/>
      <c r="N7756" s="1584">
        <f t="shared" si="415"/>
        <v>0</v>
      </c>
      <c r="O7756" s="2103"/>
      <c r="P7756" s="2103"/>
      <c r="Q7756" s="2103">
        <f t="shared" si="421"/>
        <v>0</v>
      </c>
      <c r="R7756" s="2400"/>
    </row>
    <row r="7757" spans="3:18" ht="14.25" customHeight="1">
      <c r="C7757" s="1579">
        <v>23</v>
      </c>
      <c r="D7757" s="1970" t="s">
        <v>2465</v>
      </c>
      <c r="E7757" s="1580">
        <v>8</v>
      </c>
      <c r="F7757" s="1581" t="s">
        <v>508</v>
      </c>
      <c r="G7757" s="1726">
        <v>1</v>
      </c>
      <c r="H7757" s="1581">
        <v>2007</v>
      </c>
      <c r="I7757" s="1583">
        <v>94.5</v>
      </c>
      <c r="J7757" s="1581">
        <f t="shared" si="423"/>
        <v>100</v>
      </c>
      <c r="K7757" s="1583">
        <f t="shared" si="424"/>
        <v>0</v>
      </c>
      <c r="L7757" s="1581"/>
      <c r="M7757" s="1581"/>
      <c r="N7757" s="1584">
        <f t="shared" si="415"/>
        <v>0</v>
      </c>
      <c r="O7757" s="2103"/>
      <c r="P7757" s="2103"/>
      <c r="Q7757" s="2103">
        <f t="shared" si="421"/>
        <v>0</v>
      </c>
      <c r="R7757" s="2400"/>
    </row>
    <row r="7758" spans="3:18" ht="14.25" customHeight="1">
      <c r="C7758" s="1579">
        <v>24</v>
      </c>
      <c r="D7758" s="1970" t="s">
        <v>5235</v>
      </c>
      <c r="E7758" s="1580">
        <v>8</v>
      </c>
      <c r="F7758" s="1581" t="s">
        <v>508</v>
      </c>
      <c r="G7758" s="1726">
        <v>1</v>
      </c>
      <c r="H7758" s="1581">
        <v>2022</v>
      </c>
      <c r="I7758" s="1583">
        <v>200</v>
      </c>
      <c r="J7758" s="1581">
        <f t="shared" si="423"/>
        <v>50</v>
      </c>
      <c r="K7758" s="1583">
        <f t="shared" si="424"/>
        <v>100</v>
      </c>
      <c r="L7758" s="1581"/>
      <c r="M7758" s="1581"/>
      <c r="N7758" s="1584">
        <f t="shared" si="415"/>
        <v>0</v>
      </c>
      <c r="O7758" s="2103"/>
      <c r="P7758" s="2103"/>
      <c r="Q7758" s="2103">
        <f t="shared" si="421"/>
        <v>0</v>
      </c>
      <c r="R7758" s="2400"/>
    </row>
    <row r="7759" spans="3:18" ht="14.25" customHeight="1">
      <c r="C7759" s="1579">
        <v>25</v>
      </c>
      <c r="D7759" s="1970" t="s">
        <v>5236</v>
      </c>
      <c r="E7759" s="1580">
        <v>8</v>
      </c>
      <c r="F7759" s="1581" t="s">
        <v>508</v>
      </c>
      <c r="G7759" s="1726">
        <v>1</v>
      </c>
      <c r="H7759" s="1581">
        <v>2022</v>
      </c>
      <c r="I7759" s="1583">
        <v>210</v>
      </c>
      <c r="J7759" s="1581">
        <f t="shared" si="423"/>
        <v>50</v>
      </c>
      <c r="K7759" s="1583">
        <f t="shared" si="424"/>
        <v>105</v>
      </c>
      <c r="L7759" s="1581"/>
      <c r="M7759" s="1581"/>
      <c r="N7759" s="1584">
        <f t="shared" si="415"/>
        <v>0</v>
      </c>
      <c r="O7759" s="2103"/>
      <c r="P7759" s="2103"/>
      <c r="Q7759" s="2103">
        <f t="shared" si="421"/>
        <v>0</v>
      </c>
      <c r="R7759" s="2400"/>
    </row>
    <row r="7760" spans="3:18" ht="14.25" customHeight="1">
      <c r="C7760" s="1579">
        <v>26</v>
      </c>
      <c r="D7760" s="1970" t="s">
        <v>2623</v>
      </c>
      <c r="E7760" s="1580">
        <v>8</v>
      </c>
      <c r="F7760" s="1581" t="s">
        <v>508</v>
      </c>
      <c r="G7760" s="1726">
        <v>8</v>
      </c>
      <c r="H7760" s="1581">
        <v>2022</v>
      </c>
      <c r="I7760" s="1583">
        <v>1600</v>
      </c>
      <c r="J7760" s="1581">
        <f t="shared" si="423"/>
        <v>50</v>
      </c>
      <c r="K7760" s="1583">
        <f t="shared" si="424"/>
        <v>800</v>
      </c>
      <c r="L7760" s="1581"/>
      <c r="M7760" s="1581"/>
      <c r="N7760" s="1584">
        <f t="shared" si="415"/>
        <v>0</v>
      </c>
      <c r="O7760" s="2103"/>
      <c r="P7760" s="2103"/>
      <c r="Q7760" s="2103">
        <f t="shared" si="421"/>
        <v>0</v>
      </c>
      <c r="R7760" s="2400"/>
    </row>
    <row r="7761" spans="3:18" ht="14.25" customHeight="1">
      <c r="C7761" s="1579">
        <v>27</v>
      </c>
      <c r="D7761" s="1970" t="s">
        <v>6551</v>
      </c>
      <c r="E7761" s="1580">
        <v>8</v>
      </c>
      <c r="F7761" s="1581" t="s">
        <v>508</v>
      </c>
      <c r="G7761" s="1726">
        <v>11</v>
      </c>
      <c r="H7761" s="1581">
        <v>2022</v>
      </c>
      <c r="I7761" s="1583">
        <v>2277</v>
      </c>
      <c r="J7761" s="1581">
        <f t="shared" si="423"/>
        <v>50</v>
      </c>
      <c r="K7761" s="1583">
        <f t="shared" si="424"/>
        <v>1138.5</v>
      </c>
      <c r="L7761" s="1581"/>
      <c r="M7761" s="1581"/>
      <c r="N7761" s="1584">
        <f t="shared" si="415"/>
        <v>0</v>
      </c>
      <c r="O7761" s="2103"/>
      <c r="P7761" s="2103"/>
      <c r="Q7761" s="2103">
        <f t="shared" si="421"/>
        <v>0</v>
      </c>
      <c r="R7761" s="2400"/>
    </row>
    <row r="7762" spans="3:18" ht="14.25" customHeight="1">
      <c r="C7762" s="1579">
        <v>28</v>
      </c>
      <c r="D7762" s="1970" t="s">
        <v>6552</v>
      </c>
      <c r="E7762" s="1580">
        <v>8</v>
      </c>
      <c r="F7762" s="1581" t="s">
        <v>508</v>
      </c>
      <c r="G7762" s="1726">
        <v>3</v>
      </c>
      <c r="H7762" s="1581">
        <v>2023</v>
      </c>
      <c r="I7762" s="1583">
        <v>509.99799999999999</v>
      </c>
      <c r="J7762" s="1581">
        <f t="shared" si="423"/>
        <v>37.5</v>
      </c>
      <c r="K7762" s="1583">
        <f t="shared" si="424"/>
        <v>318.74874999999997</v>
      </c>
      <c r="L7762" s="1581"/>
      <c r="M7762" s="1581"/>
      <c r="N7762" s="1584">
        <f t="shared" si="415"/>
        <v>0</v>
      </c>
      <c r="O7762" s="2103"/>
      <c r="P7762" s="2103"/>
      <c r="Q7762" s="2103">
        <f t="shared" si="421"/>
        <v>0</v>
      </c>
      <c r="R7762" s="2400"/>
    </row>
    <row r="7763" spans="3:18" ht="14.25" customHeight="1">
      <c r="C7763" s="1579">
        <v>29</v>
      </c>
      <c r="D7763" s="1970" t="s">
        <v>6539</v>
      </c>
      <c r="E7763" s="1580">
        <v>8</v>
      </c>
      <c r="F7763" s="1581" t="s">
        <v>508</v>
      </c>
      <c r="G7763" s="1726">
        <v>1</v>
      </c>
      <c r="H7763" s="1581">
        <v>2023</v>
      </c>
      <c r="I7763" s="1583">
        <v>224.37</v>
      </c>
      <c r="J7763" s="1581">
        <f t="shared" si="423"/>
        <v>37.5</v>
      </c>
      <c r="K7763" s="1583">
        <f t="shared" si="424"/>
        <v>140.23124999999999</v>
      </c>
      <c r="L7763" s="1581"/>
      <c r="M7763" s="1581"/>
      <c r="N7763" s="1584">
        <f t="shared" si="415"/>
        <v>0</v>
      </c>
      <c r="O7763" s="2103"/>
      <c r="P7763" s="2103"/>
      <c r="Q7763" s="2103">
        <f t="shared" si="421"/>
        <v>0</v>
      </c>
      <c r="R7763" s="2401"/>
    </row>
    <row r="7764" spans="3:18" ht="14.25" customHeight="1">
      <c r="C7764" s="1585">
        <v>1</v>
      </c>
      <c r="D7764" s="1949" t="s">
        <v>2608</v>
      </c>
      <c r="E7764" s="1586">
        <v>8</v>
      </c>
      <c r="F7764" s="1587" t="s">
        <v>508</v>
      </c>
      <c r="G7764" s="1727">
        <v>6</v>
      </c>
      <c r="H7764" s="1587">
        <v>2005</v>
      </c>
      <c r="I7764" s="1589">
        <v>697.2</v>
      </c>
      <c r="J7764" s="1587">
        <v>100</v>
      </c>
      <c r="K7764" s="1589">
        <v>0</v>
      </c>
      <c r="L7764" s="1587"/>
      <c r="M7764" s="1587"/>
      <c r="N7764" s="1590">
        <v>0</v>
      </c>
      <c r="O7764" s="2104"/>
      <c r="P7764" s="2104"/>
      <c r="Q7764" s="2104">
        <v>0</v>
      </c>
      <c r="R7764" s="2402" t="s">
        <v>482</v>
      </c>
    </row>
    <row r="7765" spans="3:18" ht="14.25" customHeight="1">
      <c r="C7765" s="1585">
        <v>2</v>
      </c>
      <c r="D7765" s="1949" t="s">
        <v>2608</v>
      </c>
      <c r="E7765" s="1586">
        <v>8</v>
      </c>
      <c r="F7765" s="1587" t="s">
        <v>508</v>
      </c>
      <c r="G7765" s="1727">
        <v>13</v>
      </c>
      <c r="H7765" s="1587">
        <v>2005</v>
      </c>
      <c r="I7765" s="1589">
        <v>1692</v>
      </c>
      <c r="J7765" s="1587">
        <v>100</v>
      </c>
      <c r="K7765" s="1589">
        <v>0</v>
      </c>
      <c r="L7765" s="1587"/>
      <c r="M7765" s="1587"/>
      <c r="N7765" s="1590">
        <v>0</v>
      </c>
      <c r="O7765" s="2104"/>
      <c r="P7765" s="2104"/>
      <c r="Q7765" s="2104">
        <v>0</v>
      </c>
      <c r="R7765" s="2403"/>
    </row>
    <row r="7766" spans="3:18" ht="14.25" customHeight="1">
      <c r="C7766" s="1585">
        <v>3</v>
      </c>
      <c r="D7766" s="1949" t="s">
        <v>2608</v>
      </c>
      <c r="E7766" s="1586">
        <v>8</v>
      </c>
      <c r="F7766" s="1587" t="s">
        <v>508</v>
      </c>
      <c r="G7766" s="1727">
        <v>32</v>
      </c>
      <c r="H7766" s="1587">
        <v>2005</v>
      </c>
      <c r="I7766" s="1589">
        <v>5354.8</v>
      </c>
      <c r="J7766" s="1587">
        <v>100</v>
      </c>
      <c r="K7766" s="1589">
        <v>0</v>
      </c>
      <c r="L7766" s="1587"/>
      <c r="M7766" s="1587"/>
      <c r="N7766" s="1590">
        <v>0</v>
      </c>
      <c r="O7766" s="2104"/>
      <c r="P7766" s="2104"/>
      <c r="Q7766" s="2104">
        <v>0</v>
      </c>
      <c r="R7766" s="2403"/>
    </row>
    <row r="7767" spans="3:18" ht="14.25" customHeight="1">
      <c r="C7767" s="1585">
        <v>4</v>
      </c>
      <c r="D7767" s="1949" t="s">
        <v>2608</v>
      </c>
      <c r="E7767" s="1586">
        <v>8</v>
      </c>
      <c r="F7767" s="1587" t="s">
        <v>508</v>
      </c>
      <c r="G7767" s="1727">
        <v>14</v>
      </c>
      <c r="H7767" s="1587">
        <v>2005</v>
      </c>
      <c r="I7767" s="1589">
        <v>3058.6</v>
      </c>
      <c r="J7767" s="1587">
        <v>100</v>
      </c>
      <c r="K7767" s="1589">
        <v>0</v>
      </c>
      <c r="L7767" s="1587"/>
      <c r="M7767" s="1587"/>
      <c r="N7767" s="1590">
        <v>0</v>
      </c>
      <c r="O7767" s="2104"/>
      <c r="P7767" s="2104"/>
      <c r="Q7767" s="2104">
        <v>0</v>
      </c>
      <c r="R7767" s="2403"/>
    </row>
    <row r="7768" spans="3:18" ht="14.25" customHeight="1">
      <c r="C7768" s="1585">
        <v>5</v>
      </c>
      <c r="D7768" s="1949" t="s">
        <v>2609</v>
      </c>
      <c r="E7768" s="1586">
        <v>8</v>
      </c>
      <c r="F7768" s="1587" t="s">
        <v>508</v>
      </c>
      <c r="G7768" s="1727">
        <v>1</v>
      </c>
      <c r="H7768" s="1587">
        <v>2006</v>
      </c>
      <c r="I7768" s="1589">
        <v>130.5</v>
      </c>
      <c r="J7768" s="1587">
        <v>100</v>
      </c>
      <c r="K7768" s="1589">
        <v>0</v>
      </c>
      <c r="L7768" s="1587"/>
      <c r="M7768" s="1587"/>
      <c r="N7768" s="1590">
        <v>0</v>
      </c>
      <c r="O7768" s="2104"/>
      <c r="P7768" s="2104"/>
      <c r="Q7768" s="2104">
        <v>0</v>
      </c>
      <c r="R7768" s="2403"/>
    </row>
    <row r="7769" spans="3:18" ht="14.25" customHeight="1">
      <c r="C7769" s="1585">
        <v>6</v>
      </c>
      <c r="D7769" s="1949" t="s">
        <v>2610</v>
      </c>
      <c r="E7769" s="1586">
        <v>8</v>
      </c>
      <c r="F7769" s="1587" t="s">
        <v>508</v>
      </c>
      <c r="G7769" s="1727">
        <v>1</v>
      </c>
      <c r="H7769" s="1587">
        <v>2006</v>
      </c>
      <c r="I7769" s="1589">
        <v>78.7</v>
      </c>
      <c r="J7769" s="1587">
        <v>100</v>
      </c>
      <c r="K7769" s="1589">
        <v>0</v>
      </c>
      <c r="L7769" s="1587"/>
      <c r="M7769" s="1587"/>
      <c r="N7769" s="1590">
        <v>0</v>
      </c>
      <c r="O7769" s="2104"/>
      <c r="P7769" s="2104"/>
      <c r="Q7769" s="2104">
        <v>0</v>
      </c>
      <c r="R7769" s="2403"/>
    </row>
    <row r="7770" spans="3:18" ht="14.25" customHeight="1">
      <c r="C7770" s="1585">
        <v>7</v>
      </c>
      <c r="D7770" s="1949" t="s">
        <v>2611</v>
      </c>
      <c r="E7770" s="1586">
        <v>8</v>
      </c>
      <c r="F7770" s="1587" t="s">
        <v>508</v>
      </c>
      <c r="G7770" s="1727">
        <v>3</v>
      </c>
      <c r="H7770" s="1587">
        <v>2006</v>
      </c>
      <c r="I7770" s="1589">
        <v>270</v>
      </c>
      <c r="J7770" s="1587">
        <v>100</v>
      </c>
      <c r="K7770" s="1589">
        <v>0</v>
      </c>
      <c r="L7770" s="1587"/>
      <c r="M7770" s="1587"/>
      <c r="N7770" s="1590">
        <v>0</v>
      </c>
      <c r="O7770" s="2104"/>
      <c r="P7770" s="2104"/>
      <c r="Q7770" s="2104">
        <v>0</v>
      </c>
      <c r="R7770" s="2403"/>
    </row>
    <row r="7771" spans="3:18" ht="14.25" customHeight="1">
      <c r="C7771" s="1585">
        <v>8</v>
      </c>
      <c r="D7771" s="1949" t="s">
        <v>2612</v>
      </c>
      <c r="E7771" s="1586">
        <v>8</v>
      </c>
      <c r="F7771" s="1587" t="s">
        <v>508</v>
      </c>
      <c r="G7771" s="1727">
        <v>1</v>
      </c>
      <c r="H7771" s="1587">
        <v>2006</v>
      </c>
      <c r="I7771" s="1589">
        <v>123.6</v>
      </c>
      <c r="J7771" s="1587">
        <v>100</v>
      </c>
      <c r="K7771" s="1589">
        <v>0</v>
      </c>
      <c r="L7771" s="1587"/>
      <c r="M7771" s="1587"/>
      <c r="N7771" s="1590">
        <v>0</v>
      </c>
      <c r="O7771" s="2104"/>
      <c r="P7771" s="2104"/>
      <c r="Q7771" s="2104">
        <v>0</v>
      </c>
      <c r="R7771" s="2403"/>
    </row>
    <row r="7772" spans="3:18" ht="14.25" customHeight="1">
      <c r="C7772" s="1585">
        <v>9</v>
      </c>
      <c r="D7772" s="1949" t="s">
        <v>2613</v>
      </c>
      <c r="E7772" s="1586">
        <v>8</v>
      </c>
      <c r="F7772" s="1587" t="s">
        <v>508</v>
      </c>
      <c r="G7772" s="1727">
        <v>4</v>
      </c>
      <c r="H7772" s="1587">
        <v>2007</v>
      </c>
      <c r="I7772" s="1589">
        <v>430</v>
      </c>
      <c r="J7772" s="1587">
        <v>100</v>
      </c>
      <c r="K7772" s="1589">
        <v>0</v>
      </c>
      <c r="L7772" s="1587"/>
      <c r="M7772" s="1587"/>
      <c r="N7772" s="1590">
        <v>0</v>
      </c>
      <c r="O7772" s="2104"/>
      <c r="P7772" s="2104"/>
      <c r="Q7772" s="2104">
        <v>0</v>
      </c>
      <c r="R7772" s="2403"/>
    </row>
    <row r="7773" spans="3:18" ht="14.25" customHeight="1">
      <c r="C7773" s="1585">
        <v>10</v>
      </c>
      <c r="D7773" s="1949" t="s">
        <v>2614</v>
      </c>
      <c r="E7773" s="1586">
        <v>8</v>
      </c>
      <c r="F7773" s="1587" t="s">
        <v>508</v>
      </c>
      <c r="G7773" s="1727">
        <v>1</v>
      </c>
      <c r="H7773" s="1587">
        <v>2005</v>
      </c>
      <c r="I7773" s="1589">
        <v>49.5</v>
      </c>
      <c r="J7773" s="1587">
        <v>100</v>
      </c>
      <c r="K7773" s="1589">
        <v>0</v>
      </c>
      <c r="L7773" s="1587"/>
      <c r="M7773" s="1587"/>
      <c r="N7773" s="1590">
        <v>0</v>
      </c>
      <c r="O7773" s="2104"/>
      <c r="P7773" s="2104"/>
      <c r="Q7773" s="2104">
        <v>0</v>
      </c>
      <c r="R7773" s="2403"/>
    </row>
    <row r="7774" spans="3:18" ht="14.25" customHeight="1">
      <c r="C7774" s="1585">
        <v>11</v>
      </c>
      <c r="D7774" s="1949" t="s">
        <v>2615</v>
      </c>
      <c r="E7774" s="1586">
        <v>8</v>
      </c>
      <c r="F7774" s="1587" t="s">
        <v>508</v>
      </c>
      <c r="G7774" s="1727">
        <v>1</v>
      </c>
      <c r="H7774" s="1587">
        <v>2007</v>
      </c>
      <c r="I7774" s="1589">
        <v>953.4</v>
      </c>
      <c r="J7774" s="1587">
        <v>100</v>
      </c>
      <c r="K7774" s="1589">
        <v>0</v>
      </c>
      <c r="L7774" s="1587"/>
      <c r="M7774" s="1587"/>
      <c r="N7774" s="1590">
        <v>0</v>
      </c>
      <c r="O7774" s="2104"/>
      <c r="P7774" s="2104"/>
      <c r="Q7774" s="2104">
        <v>0</v>
      </c>
      <c r="R7774" s="2403"/>
    </row>
    <row r="7775" spans="3:18" ht="14.25" customHeight="1">
      <c r="C7775" s="1585">
        <v>12</v>
      </c>
      <c r="D7775" s="1949" t="s">
        <v>2616</v>
      </c>
      <c r="E7775" s="1586">
        <v>8</v>
      </c>
      <c r="F7775" s="1587" t="s">
        <v>508</v>
      </c>
      <c r="G7775" s="1727">
        <v>1</v>
      </c>
      <c r="H7775" s="1587">
        <v>2011</v>
      </c>
      <c r="I7775" s="1589">
        <v>60</v>
      </c>
      <c r="J7775" s="1587">
        <v>100</v>
      </c>
      <c r="K7775" s="1589">
        <v>0</v>
      </c>
      <c r="L7775" s="1587"/>
      <c r="M7775" s="1587"/>
      <c r="N7775" s="1590">
        <v>0</v>
      </c>
      <c r="O7775" s="2104"/>
      <c r="P7775" s="2104"/>
      <c r="Q7775" s="2104">
        <v>0</v>
      </c>
      <c r="R7775" s="2403"/>
    </row>
    <row r="7776" spans="3:18" ht="14.25" customHeight="1">
      <c r="C7776" s="1585">
        <v>13</v>
      </c>
      <c r="D7776" s="1949" t="s">
        <v>2617</v>
      </c>
      <c r="E7776" s="1586">
        <v>8</v>
      </c>
      <c r="F7776" s="1587" t="s">
        <v>508</v>
      </c>
      <c r="G7776" s="1727">
        <v>2</v>
      </c>
      <c r="H7776" s="1587">
        <v>2014</v>
      </c>
      <c r="I7776" s="1589">
        <v>37.200000000000003</v>
      </c>
      <c r="J7776" s="1587">
        <v>100</v>
      </c>
      <c r="K7776" s="1589">
        <v>0</v>
      </c>
      <c r="L7776" s="1587"/>
      <c r="M7776" s="1587"/>
      <c r="N7776" s="1590">
        <v>0</v>
      </c>
      <c r="O7776" s="2104"/>
      <c r="P7776" s="2104"/>
      <c r="Q7776" s="2104">
        <v>0</v>
      </c>
      <c r="R7776" s="2403"/>
    </row>
    <row r="7777" spans="3:18" ht="14.25" customHeight="1">
      <c r="C7777" s="1585">
        <v>14</v>
      </c>
      <c r="D7777" s="1949" t="s">
        <v>2618</v>
      </c>
      <c r="E7777" s="1586">
        <v>8</v>
      </c>
      <c r="F7777" s="1587" t="s">
        <v>508</v>
      </c>
      <c r="G7777" s="1727">
        <v>10</v>
      </c>
      <c r="H7777" s="1587">
        <v>2015</v>
      </c>
      <c r="I7777" s="1589">
        <v>59</v>
      </c>
      <c r="J7777" s="1587">
        <v>100</v>
      </c>
      <c r="K7777" s="1589">
        <v>0</v>
      </c>
      <c r="L7777" s="1587"/>
      <c r="M7777" s="1587"/>
      <c r="N7777" s="1590">
        <v>0</v>
      </c>
      <c r="O7777" s="2104"/>
      <c r="P7777" s="2104"/>
      <c r="Q7777" s="2104">
        <v>0</v>
      </c>
      <c r="R7777" s="2403"/>
    </row>
    <row r="7778" spans="3:18" ht="14.25" customHeight="1">
      <c r="C7778" s="1585">
        <v>15</v>
      </c>
      <c r="D7778" s="1949" t="s">
        <v>2202</v>
      </c>
      <c r="E7778" s="1586">
        <v>8</v>
      </c>
      <c r="F7778" s="1587" t="s">
        <v>508</v>
      </c>
      <c r="G7778" s="1727">
        <v>1</v>
      </c>
      <c r="H7778" s="1587">
        <v>2015</v>
      </c>
      <c r="I7778" s="1589">
        <v>164.9</v>
      </c>
      <c r="J7778" s="1587">
        <v>100</v>
      </c>
      <c r="K7778" s="1589">
        <v>0</v>
      </c>
      <c r="L7778" s="1587"/>
      <c r="M7778" s="1587"/>
      <c r="N7778" s="1590">
        <v>0</v>
      </c>
      <c r="O7778" s="2104"/>
      <c r="P7778" s="2104"/>
      <c r="Q7778" s="2104">
        <v>0</v>
      </c>
      <c r="R7778" s="2403"/>
    </row>
    <row r="7779" spans="3:18" ht="14.25" customHeight="1">
      <c r="C7779" s="1585">
        <v>16</v>
      </c>
      <c r="D7779" s="1949" t="s">
        <v>2619</v>
      </c>
      <c r="E7779" s="1586">
        <v>8</v>
      </c>
      <c r="F7779" s="1587" t="s">
        <v>508</v>
      </c>
      <c r="G7779" s="1727">
        <v>1</v>
      </c>
      <c r="H7779" s="1587">
        <v>2017</v>
      </c>
      <c r="I7779" s="1589">
        <v>16833.599999999999</v>
      </c>
      <c r="J7779" s="1587">
        <v>100</v>
      </c>
      <c r="K7779" s="1589">
        <v>0</v>
      </c>
      <c r="L7779" s="1587"/>
      <c r="M7779" s="1587"/>
      <c r="N7779" s="1590">
        <v>0</v>
      </c>
      <c r="O7779" s="2104"/>
      <c r="P7779" s="2104"/>
      <c r="Q7779" s="2104">
        <v>0</v>
      </c>
      <c r="R7779" s="2403"/>
    </row>
    <row r="7780" spans="3:18" ht="14.25" customHeight="1">
      <c r="C7780" s="1585">
        <v>17</v>
      </c>
      <c r="D7780" s="1949" t="s">
        <v>2620</v>
      </c>
      <c r="E7780" s="1586">
        <v>8</v>
      </c>
      <c r="F7780" s="1587" t="s">
        <v>508</v>
      </c>
      <c r="G7780" s="1727">
        <v>22</v>
      </c>
      <c r="H7780" s="1587">
        <v>2020</v>
      </c>
      <c r="I7780" s="1589">
        <v>4620</v>
      </c>
      <c r="J7780" s="1587">
        <v>100</v>
      </c>
      <c r="K7780" s="1589">
        <v>0</v>
      </c>
      <c r="L7780" s="1587"/>
      <c r="M7780" s="1587"/>
      <c r="N7780" s="1590">
        <v>0</v>
      </c>
      <c r="O7780" s="2104"/>
      <c r="P7780" s="2104"/>
      <c r="Q7780" s="2104">
        <v>0</v>
      </c>
      <c r="R7780" s="2403"/>
    </row>
    <row r="7781" spans="3:18" ht="14.25" customHeight="1">
      <c r="C7781" s="1585">
        <v>18</v>
      </c>
      <c r="D7781" s="1949" t="s">
        <v>2621</v>
      </c>
      <c r="E7781" s="1586">
        <v>8</v>
      </c>
      <c r="F7781" s="1587" t="s">
        <v>508</v>
      </c>
      <c r="G7781" s="1727">
        <v>3</v>
      </c>
      <c r="H7781" s="1587">
        <v>2020</v>
      </c>
      <c r="I7781" s="1589">
        <v>893.9</v>
      </c>
      <c r="J7781" s="1587">
        <v>100</v>
      </c>
      <c r="K7781" s="1589">
        <v>0</v>
      </c>
      <c r="L7781" s="1587"/>
      <c r="M7781" s="1587"/>
      <c r="N7781" s="1590">
        <v>0</v>
      </c>
      <c r="O7781" s="2104"/>
      <c r="P7781" s="2104"/>
      <c r="Q7781" s="2104">
        <v>0</v>
      </c>
      <c r="R7781" s="2403"/>
    </row>
    <row r="7782" spans="3:18" ht="14.25" customHeight="1">
      <c r="C7782" s="1585">
        <v>19</v>
      </c>
      <c r="D7782" s="1949" t="s">
        <v>2622</v>
      </c>
      <c r="E7782" s="1586">
        <v>8</v>
      </c>
      <c r="F7782" s="1587" t="s">
        <v>2269</v>
      </c>
      <c r="G7782" s="1727">
        <v>8</v>
      </c>
      <c r="H7782" s="1587">
        <v>2018</v>
      </c>
      <c r="I7782" s="1589">
        <v>325.2</v>
      </c>
      <c r="J7782" s="1587">
        <v>100</v>
      </c>
      <c r="K7782" s="1589">
        <v>0</v>
      </c>
      <c r="L7782" s="1587"/>
      <c r="M7782" s="1587"/>
      <c r="N7782" s="1590">
        <v>0</v>
      </c>
      <c r="O7782" s="2104"/>
      <c r="P7782" s="2104"/>
      <c r="Q7782" s="2104">
        <v>0</v>
      </c>
      <c r="R7782" s="2403"/>
    </row>
    <row r="7783" spans="3:18" ht="14.25" customHeight="1">
      <c r="C7783" s="1585">
        <v>20</v>
      </c>
      <c r="D7783" s="1949" t="s">
        <v>2623</v>
      </c>
      <c r="E7783" s="1586">
        <v>8</v>
      </c>
      <c r="F7783" s="1587" t="s">
        <v>508</v>
      </c>
      <c r="G7783" s="1727">
        <v>18</v>
      </c>
      <c r="H7783" s="1587">
        <v>2019</v>
      </c>
      <c r="I7783" s="1589">
        <v>4860</v>
      </c>
      <c r="J7783" s="1587">
        <v>100</v>
      </c>
      <c r="K7783" s="1589">
        <v>0</v>
      </c>
      <c r="L7783" s="1587"/>
      <c r="M7783" s="1587"/>
      <c r="N7783" s="1590">
        <v>0</v>
      </c>
      <c r="O7783" s="2104"/>
      <c r="P7783" s="2104"/>
      <c r="Q7783" s="2104">
        <v>0</v>
      </c>
      <c r="R7783" s="2403"/>
    </row>
    <row r="7784" spans="3:18" ht="14.25" customHeight="1">
      <c r="C7784" s="1585">
        <v>21</v>
      </c>
      <c r="D7784" s="1949" t="s">
        <v>2624</v>
      </c>
      <c r="E7784" s="1586">
        <v>8</v>
      </c>
      <c r="F7784" s="1587" t="s">
        <v>508</v>
      </c>
      <c r="G7784" s="1727">
        <v>1</v>
      </c>
      <c r="H7784" s="1587">
        <v>2018</v>
      </c>
      <c r="I7784" s="1589">
        <v>2499.9</v>
      </c>
      <c r="J7784" s="1587">
        <v>100</v>
      </c>
      <c r="K7784" s="1589">
        <v>0</v>
      </c>
      <c r="L7784" s="1587"/>
      <c r="M7784" s="1587"/>
      <c r="N7784" s="1590">
        <v>0</v>
      </c>
      <c r="O7784" s="2104"/>
      <c r="P7784" s="2104"/>
      <c r="Q7784" s="2104">
        <v>0</v>
      </c>
      <c r="R7784" s="2403"/>
    </row>
    <row r="7785" spans="3:18" ht="14.25" customHeight="1">
      <c r="C7785" s="1585">
        <v>22</v>
      </c>
      <c r="D7785" s="1949" t="s">
        <v>2623</v>
      </c>
      <c r="E7785" s="1586">
        <v>8</v>
      </c>
      <c r="F7785" s="1587" t="s">
        <v>508</v>
      </c>
      <c r="G7785" s="1727">
        <v>5</v>
      </c>
      <c r="H7785" s="1587">
        <v>2022</v>
      </c>
      <c r="I7785" s="1589">
        <v>1000</v>
      </c>
      <c r="J7785" s="1587">
        <v>100</v>
      </c>
      <c r="K7785" s="1589">
        <v>0</v>
      </c>
      <c r="L7785" s="1587"/>
      <c r="M7785" s="1587"/>
      <c r="N7785" s="1590">
        <v>0</v>
      </c>
      <c r="O7785" s="2104"/>
      <c r="P7785" s="2104"/>
      <c r="Q7785" s="2104">
        <v>0</v>
      </c>
      <c r="R7785" s="2403"/>
    </row>
    <row r="7786" spans="3:18" ht="14.25" customHeight="1">
      <c r="C7786" s="1585">
        <v>23</v>
      </c>
      <c r="D7786" s="1949" t="s">
        <v>5224</v>
      </c>
      <c r="E7786" s="1586">
        <v>8</v>
      </c>
      <c r="F7786" s="1587" t="s">
        <v>508</v>
      </c>
      <c r="G7786" s="1727">
        <v>1</v>
      </c>
      <c r="H7786" s="1587">
        <v>2022</v>
      </c>
      <c r="I7786" s="1589">
        <v>210</v>
      </c>
      <c r="J7786" s="1587">
        <v>100</v>
      </c>
      <c r="K7786" s="1589">
        <v>0</v>
      </c>
      <c r="L7786" s="1587"/>
      <c r="M7786" s="1587"/>
      <c r="N7786" s="1590">
        <v>0</v>
      </c>
      <c r="O7786" s="2104"/>
      <c r="P7786" s="2104"/>
      <c r="Q7786" s="2104">
        <v>0</v>
      </c>
      <c r="R7786" s="2403"/>
    </row>
    <row r="7787" spans="3:18" ht="14.25" customHeight="1">
      <c r="C7787" s="1585">
        <v>24</v>
      </c>
      <c r="D7787" s="1949" t="s">
        <v>5224</v>
      </c>
      <c r="E7787" s="1586">
        <v>8</v>
      </c>
      <c r="F7787" s="1587" t="s">
        <v>508</v>
      </c>
      <c r="G7787" s="1727">
        <v>6</v>
      </c>
      <c r="H7787" s="1587">
        <v>2022</v>
      </c>
      <c r="I7787" s="1589">
        <v>1260</v>
      </c>
      <c r="J7787" s="1587">
        <v>100</v>
      </c>
      <c r="K7787" s="1589">
        <v>0</v>
      </c>
      <c r="L7787" s="1587"/>
      <c r="M7787" s="1587"/>
      <c r="N7787" s="1590">
        <v>0</v>
      </c>
      <c r="O7787" s="2104"/>
      <c r="P7787" s="2104"/>
      <c r="Q7787" s="2104">
        <v>0</v>
      </c>
      <c r="R7787" s="2403"/>
    </row>
    <row r="7788" spans="3:18" ht="14.25" customHeight="1">
      <c r="C7788" s="1585">
        <v>25</v>
      </c>
      <c r="D7788" s="1949" t="s">
        <v>6537</v>
      </c>
      <c r="E7788" s="1586">
        <v>8</v>
      </c>
      <c r="F7788" s="1587" t="s">
        <v>508</v>
      </c>
      <c r="G7788" s="1727">
        <v>1</v>
      </c>
      <c r="H7788" s="1587">
        <v>2022</v>
      </c>
      <c r="I7788" s="1589">
        <v>207</v>
      </c>
      <c r="J7788" s="1587">
        <v>100</v>
      </c>
      <c r="K7788" s="1589">
        <v>0</v>
      </c>
      <c r="L7788" s="1587"/>
      <c r="M7788" s="1587"/>
      <c r="N7788" s="1590">
        <v>0</v>
      </c>
      <c r="O7788" s="2104"/>
      <c r="P7788" s="2104"/>
      <c r="Q7788" s="2104">
        <v>0</v>
      </c>
      <c r="R7788" s="2403"/>
    </row>
    <row r="7789" spans="3:18" ht="14.25" customHeight="1">
      <c r="C7789" s="1585">
        <v>26</v>
      </c>
      <c r="D7789" s="1949" t="s">
        <v>2623</v>
      </c>
      <c r="E7789" s="1586">
        <v>8</v>
      </c>
      <c r="F7789" s="1587" t="s">
        <v>508</v>
      </c>
      <c r="G7789" s="1727">
        <v>1</v>
      </c>
      <c r="H7789" s="1587">
        <v>2022</v>
      </c>
      <c r="I7789" s="1589">
        <v>200</v>
      </c>
      <c r="J7789" s="1587">
        <v>100</v>
      </c>
      <c r="K7789" s="1589">
        <v>0</v>
      </c>
      <c r="L7789" s="1587"/>
      <c r="M7789" s="1587"/>
      <c r="N7789" s="1590">
        <v>0</v>
      </c>
      <c r="O7789" s="2104"/>
      <c r="P7789" s="2104"/>
      <c r="Q7789" s="2104">
        <v>0</v>
      </c>
      <c r="R7789" s="2403"/>
    </row>
    <row r="7790" spans="3:18" ht="14.25" customHeight="1">
      <c r="C7790" s="1585">
        <v>27</v>
      </c>
      <c r="D7790" s="1949" t="s">
        <v>6550</v>
      </c>
      <c r="E7790" s="1586">
        <v>8</v>
      </c>
      <c r="F7790" s="1587" t="s">
        <v>508</v>
      </c>
      <c r="G7790" s="1727">
        <v>1</v>
      </c>
      <c r="H7790" s="1587">
        <v>2023</v>
      </c>
      <c r="I7790" s="1589">
        <v>200</v>
      </c>
      <c r="J7790" s="1587">
        <v>100</v>
      </c>
      <c r="K7790" s="1589">
        <v>0</v>
      </c>
      <c r="L7790" s="1587"/>
      <c r="M7790" s="1587"/>
      <c r="N7790" s="1590">
        <v>0</v>
      </c>
      <c r="O7790" s="2104"/>
      <c r="P7790" s="2104"/>
      <c r="Q7790" s="2104">
        <v>0</v>
      </c>
      <c r="R7790" s="2403"/>
    </row>
    <row r="7791" spans="3:18" ht="14.25" customHeight="1">
      <c r="C7791" s="1585">
        <v>28</v>
      </c>
      <c r="D7791" s="1949" t="s">
        <v>6256</v>
      </c>
      <c r="E7791" s="1586">
        <v>8</v>
      </c>
      <c r="F7791" s="1587" t="s">
        <v>508</v>
      </c>
      <c r="G7791" s="1727">
        <v>1</v>
      </c>
      <c r="H7791" s="1587">
        <v>2023</v>
      </c>
      <c r="I7791" s="1589">
        <v>166.3</v>
      </c>
      <c r="J7791" s="1587">
        <v>100</v>
      </c>
      <c r="K7791" s="1589">
        <v>0</v>
      </c>
      <c r="L7791" s="1587"/>
      <c r="M7791" s="1587"/>
      <c r="N7791" s="1590">
        <v>0</v>
      </c>
      <c r="O7791" s="2104"/>
      <c r="P7791" s="2104"/>
      <c r="Q7791" s="2104">
        <v>0</v>
      </c>
      <c r="R7791" s="2403"/>
    </row>
    <row r="7792" spans="3:18" ht="14.25" customHeight="1">
      <c r="C7792" s="1585">
        <v>29</v>
      </c>
      <c r="D7792" s="1949" t="s">
        <v>6256</v>
      </c>
      <c r="E7792" s="1586">
        <v>8</v>
      </c>
      <c r="F7792" s="1587" t="s">
        <v>508</v>
      </c>
      <c r="G7792" s="1727">
        <v>1</v>
      </c>
      <c r="H7792" s="1587">
        <v>2023</v>
      </c>
      <c r="I7792" s="1589">
        <v>166.3</v>
      </c>
      <c r="J7792" s="1587">
        <v>100</v>
      </c>
      <c r="K7792" s="1589">
        <v>0</v>
      </c>
      <c r="L7792" s="1587"/>
      <c r="M7792" s="1587"/>
      <c r="N7792" s="1590">
        <v>0</v>
      </c>
      <c r="O7792" s="2104"/>
      <c r="P7792" s="2104"/>
      <c r="Q7792" s="2104">
        <v>0</v>
      </c>
      <c r="R7792" s="2403"/>
    </row>
    <row r="7793" spans="3:18" ht="14.25" customHeight="1">
      <c r="C7793" s="1585">
        <v>30</v>
      </c>
      <c r="D7793" s="1949" t="s">
        <v>7826</v>
      </c>
      <c r="E7793" s="1586">
        <v>8</v>
      </c>
      <c r="F7793" s="1587" t="s">
        <v>508</v>
      </c>
      <c r="G7793" s="1727">
        <v>3</v>
      </c>
      <c r="H7793" s="1587">
        <v>2024</v>
      </c>
      <c r="I7793" s="1589">
        <v>101.7</v>
      </c>
      <c r="J7793" s="1587">
        <v>100</v>
      </c>
      <c r="K7793" s="1589">
        <v>0</v>
      </c>
      <c r="L7793" s="1587"/>
      <c r="M7793" s="1587"/>
      <c r="N7793" s="1590">
        <v>0</v>
      </c>
      <c r="O7793" s="2104"/>
      <c r="P7793" s="2104"/>
      <c r="Q7793" s="2104">
        <v>0</v>
      </c>
      <c r="R7793" s="2403"/>
    </row>
    <row r="7794" spans="3:18" ht="14.25" customHeight="1">
      <c r="C7794" s="1585">
        <v>31</v>
      </c>
      <c r="D7794" s="1949" t="s">
        <v>7827</v>
      </c>
      <c r="E7794" s="1586">
        <v>8</v>
      </c>
      <c r="F7794" s="1587" t="s">
        <v>508</v>
      </c>
      <c r="G7794" s="1727">
        <v>1</v>
      </c>
      <c r="H7794" s="1587">
        <v>2024</v>
      </c>
      <c r="I7794" s="1589">
        <v>72.099999999999994</v>
      </c>
      <c r="J7794" s="1587">
        <v>100</v>
      </c>
      <c r="K7794" s="1589">
        <v>0</v>
      </c>
      <c r="L7794" s="1587"/>
      <c r="M7794" s="1587"/>
      <c r="N7794" s="1590">
        <v>0</v>
      </c>
      <c r="O7794" s="2104"/>
      <c r="P7794" s="2104"/>
      <c r="Q7794" s="2104">
        <v>0</v>
      </c>
      <c r="R7794" s="2403"/>
    </row>
    <row r="7795" spans="3:18" ht="14.25" customHeight="1">
      <c r="C7795" s="1585">
        <v>32</v>
      </c>
      <c r="D7795" s="1949" t="s">
        <v>7828</v>
      </c>
      <c r="E7795" s="1586">
        <v>8</v>
      </c>
      <c r="F7795" s="1587" t="s">
        <v>508</v>
      </c>
      <c r="G7795" s="1727">
        <v>1</v>
      </c>
      <c r="H7795" s="1587">
        <v>2024</v>
      </c>
      <c r="I7795" s="1589">
        <v>26.1</v>
      </c>
      <c r="J7795" s="1587">
        <v>100</v>
      </c>
      <c r="K7795" s="1589">
        <v>0</v>
      </c>
      <c r="L7795" s="1587"/>
      <c r="M7795" s="1587"/>
      <c r="N7795" s="1590">
        <v>0</v>
      </c>
      <c r="O7795" s="2104"/>
      <c r="P7795" s="2104"/>
      <c r="Q7795" s="2104">
        <v>0</v>
      </c>
      <c r="R7795" s="2404"/>
    </row>
    <row r="7796" spans="3:18" ht="14.25" customHeight="1">
      <c r="C7796" s="1562">
        <v>1</v>
      </c>
      <c r="D7796" s="1951" t="s">
        <v>2447</v>
      </c>
      <c r="E7796" s="1563">
        <v>8</v>
      </c>
      <c r="F7796" s="1564" t="s">
        <v>508</v>
      </c>
      <c r="G7796" s="1718">
        <v>1</v>
      </c>
      <c r="H7796" s="1564">
        <v>2014</v>
      </c>
      <c r="I7796" s="1566">
        <v>300</v>
      </c>
      <c r="J7796" s="1564">
        <f t="shared" ref="J7796:J7859" si="425">IF(($J$14-H7796)*J$7607&gt;100,100,($J$14-H7796)*J$7607)</f>
        <v>100</v>
      </c>
      <c r="K7796" s="1566">
        <f t="shared" ref="K7796:K7882" si="426">IF(J7796=100,0,I7796-I7796*J7796%)</f>
        <v>0</v>
      </c>
      <c r="L7796" s="1564"/>
      <c r="M7796" s="1564"/>
      <c r="N7796" s="1567">
        <f t="shared" ref="N7796:N7882" si="427">+L7796*M7796</f>
        <v>0</v>
      </c>
      <c r="O7796" s="2102"/>
      <c r="P7796" s="2102"/>
      <c r="Q7796" s="2102">
        <f t="shared" ref="Q7796:Q7882" si="428">+O7796*P7796</f>
        <v>0</v>
      </c>
      <c r="R7796" s="2385" t="s">
        <v>7165</v>
      </c>
    </row>
    <row r="7797" spans="3:18" ht="14.25" customHeight="1">
      <c r="C7797" s="1562">
        <v>2</v>
      </c>
      <c r="D7797" s="1951" t="s">
        <v>2448</v>
      </c>
      <c r="E7797" s="1563">
        <v>8</v>
      </c>
      <c r="F7797" s="1564" t="s">
        <v>508</v>
      </c>
      <c r="G7797" s="1718">
        <v>1</v>
      </c>
      <c r="H7797" s="1564">
        <v>2015</v>
      </c>
      <c r="I7797" s="1566">
        <v>163.428</v>
      </c>
      <c r="J7797" s="1564">
        <f t="shared" si="425"/>
        <v>100</v>
      </c>
      <c r="K7797" s="1566">
        <f t="shared" si="426"/>
        <v>0</v>
      </c>
      <c r="L7797" s="1564"/>
      <c r="M7797" s="1564"/>
      <c r="N7797" s="1567">
        <f t="shared" si="427"/>
        <v>0</v>
      </c>
      <c r="O7797" s="2102"/>
      <c r="P7797" s="2102"/>
      <c r="Q7797" s="2102">
        <f t="shared" si="428"/>
        <v>0</v>
      </c>
      <c r="R7797" s="2386"/>
    </row>
    <row r="7798" spans="3:18" ht="14.25" customHeight="1">
      <c r="C7798" s="1562">
        <v>3</v>
      </c>
      <c r="D7798" s="1951" t="s">
        <v>2448</v>
      </c>
      <c r="E7798" s="1563">
        <v>8</v>
      </c>
      <c r="F7798" s="1564" t="s">
        <v>508</v>
      </c>
      <c r="G7798" s="1718">
        <v>1</v>
      </c>
      <c r="H7798" s="1564">
        <v>2015</v>
      </c>
      <c r="I7798" s="1566">
        <v>164.94</v>
      </c>
      <c r="J7798" s="1564">
        <f t="shared" si="425"/>
        <v>100</v>
      </c>
      <c r="K7798" s="1566">
        <f t="shared" si="426"/>
        <v>0</v>
      </c>
      <c r="L7798" s="1564"/>
      <c r="M7798" s="1564"/>
      <c r="N7798" s="1567">
        <f t="shared" si="427"/>
        <v>0</v>
      </c>
      <c r="O7798" s="2102"/>
      <c r="P7798" s="2102"/>
      <c r="Q7798" s="2102">
        <f t="shared" si="428"/>
        <v>0</v>
      </c>
      <c r="R7798" s="2386"/>
    </row>
    <row r="7799" spans="3:18" ht="14.25" customHeight="1">
      <c r="C7799" s="1562">
        <v>4</v>
      </c>
      <c r="D7799" s="1951" t="s">
        <v>2448</v>
      </c>
      <c r="E7799" s="1563">
        <v>8</v>
      </c>
      <c r="F7799" s="1564" t="s">
        <v>508</v>
      </c>
      <c r="G7799" s="1718">
        <v>1</v>
      </c>
      <c r="H7799" s="1564">
        <v>2016</v>
      </c>
      <c r="I7799" s="1566">
        <v>146.1</v>
      </c>
      <c r="J7799" s="1564">
        <f t="shared" si="425"/>
        <v>100</v>
      </c>
      <c r="K7799" s="1566">
        <f t="shared" si="426"/>
        <v>0</v>
      </c>
      <c r="L7799" s="1564"/>
      <c r="M7799" s="1564"/>
      <c r="N7799" s="1567">
        <f t="shared" si="427"/>
        <v>0</v>
      </c>
      <c r="O7799" s="2102"/>
      <c r="P7799" s="2102"/>
      <c r="Q7799" s="2102">
        <f t="shared" si="428"/>
        <v>0</v>
      </c>
      <c r="R7799" s="2386"/>
    </row>
    <row r="7800" spans="3:18" ht="14.25" customHeight="1">
      <c r="C7800" s="1562">
        <v>5</v>
      </c>
      <c r="D7800" s="1951" t="s">
        <v>2449</v>
      </c>
      <c r="E7800" s="1563">
        <v>8</v>
      </c>
      <c r="F7800" s="1564" t="s">
        <v>508</v>
      </c>
      <c r="G7800" s="1718">
        <v>22</v>
      </c>
      <c r="H7800" s="1564">
        <v>2020</v>
      </c>
      <c r="I7800" s="1566">
        <v>4620</v>
      </c>
      <c r="J7800" s="1564">
        <f t="shared" si="425"/>
        <v>75</v>
      </c>
      <c r="K7800" s="1566">
        <f t="shared" si="426"/>
        <v>1155</v>
      </c>
      <c r="L7800" s="1564"/>
      <c r="M7800" s="1564"/>
      <c r="N7800" s="1567">
        <f t="shared" si="427"/>
        <v>0</v>
      </c>
      <c r="O7800" s="2102"/>
      <c r="P7800" s="2102"/>
      <c r="Q7800" s="2102">
        <f t="shared" si="428"/>
        <v>0</v>
      </c>
      <c r="R7800" s="2386"/>
    </row>
    <row r="7801" spans="3:18" ht="14.25" customHeight="1">
      <c r="C7801" s="1562">
        <v>6</v>
      </c>
      <c r="D7801" s="1951" t="s">
        <v>2450</v>
      </c>
      <c r="E7801" s="1563">
        <v>8</v>
      </c>
      <c r="F7801" s="1564" t="s">
        <v>508</v>
      </c>
      <c r="G7801" s="1718">
        <v>9</v>
      </c>
      <c r="H7801" s="1564">
        <v>2005</v>
      </c>
      <c r="I7801" s="1566">
        <v>1045.8630000000001</v>
      </c>
      <c r="J7801" s="1564">
        <f t="shared" si="425"/>
        <v>100</v>
      </c>
      <c r="K7801" s="1566">
        <f t="shared" si="426"/>
        <v>0</v>
      </c>
      <c r="L7801" s="1564"/>
      <c r="M7801" s="1564"/>
      <c r="N7801" s="1567">
        <f t="shared" si="427"/>
        <v>0</v>
      </c>
      <c r="O7801" s="2102"/>
      <c r="P7801" s="2102"/>
      <c r="Q7801" s="2102">
        <f t="shared" si="428"/>
        <v>0</v>
      </c>
      <c r="R7801" s="2386"/>
    </row>
    <row r="7802" spans="3:18" ht="14.25" customHeight="1">
      <c r="C7802" s="1562">
        <v>7</v>
      </c>
      <c r="D7802" s="1951" t="s">
        <v>2451</v>
      </c>
      <c r="E7802" s="1563">
        <v>8</v>
      </c>
      <c r="F7802" s="1564" t="s">
        <v>508</v>
      </c>
      <c r="G7802" s="1718">
        <v>34</v>
      </c>
      <c r="H7802" s="1564">
        <v>2005</v>
      </c>
      <c r="I7802" s="1566">
        <v>4425.1679999999997</v>
      </c>
      <c r="J7802" s="1564">
        <f t="shared" si="425"/>
        <v>100</v>
      </c>
      <c r="K7802" s="1566">
        <f t="shared" si="426"/>
        <v>0</v>
      </c>
      <c r="L7802" s="1564"/>
      <c r="M7802" s="1564"/>
      <c r="N7802" s="1567">
        <f t="shared" si="427"/>
        <v>0</v>
      </c>
      <c r="O7802" s="2102"/>
      <c r="P7802" s="2102"/>
      <c r="Q7802" s="2102">
        <f t="shared" si="428"/>
        <v>0</v>
      </c>
      <c r="R7802" s="2386"/>
    </row>
    <row r="7803" spans="3:18" ht="14.25" customHeight="1">
      <c r="C7803" s="1562">
        <v>8</v>
      </c>
      <c r="D7803" s="1951" t="s">
        <v>2452</v>
      </c>
      <c r="E7803" s="1563">
        <v>8</v>
      </c>
      <c r="F7803" s="1564" t="s">
        <v>508</v>
      </c>
      <c r="G7803" s="1718">
        <v>20</v>
      </c>
      <c r="H7803" s="1564">
        <v>2005</v>
      </c>
      <c r="I7803" s="1566">
        <v>3346.78</v>
      </c>
      <c r="J7803" s="1564">
        <f t="shared" si="425"/>
        <v>100</v>
      </c>
      <c r="K7803" s="1566">
        <f t="shared" si="426"/>
        <v>0</v>
      </c>
      <c r="L7803" s="1564"/>
      <c r="M7803" s="1564"/>
      <c r="N7803" s="1567">
        <f t="shared" si="427"/>
        <v>0</v>
      </c>
      <c r="O7803" s="2102"/>
      <c r="P7803" s="2102"/>
      <c r="Q7803" s="2102">
        <f t="shared" si="428"/>
        <v>0</v>
      </c>
      <c r="R7803" s="2386"/>
    </row>
    <row r="7804" spans="3:18" ht="14.25" customHeight="1">
      <c r="C7804" s="1562">
        <v>9</v>
      </c>
      <c r="D7804" s="1951" t="s">
        <v>2453</v>
      </c>
      <c r="E7804" s="1563">
        <v>8</v>
      </c>
      <c r="F7804" s="1564" t="s">
        <v>508</v>
      </c>
      <c r="G7804" s="1718">
        <v>5</v>
      </c>
      <c r="H7804" s="1564">
        <v>2005</v>
      </c>
      <c r="I7804" s="1566">
        <v>1092.3499999999999</v>
      </c>
      <c r="J7804" s="1564">
        <f t="shared" si="425"/>
        <v>100</v>
      </c>
      <c r="K7804" s="1566">
        <f t="shared" si="426"/>
        <v>0</v>
      </c>
      <c r="L7804" s="1564"/>
      <c r="M7804" s="1564"/>
      <c r="N7804" s="1567">
        <f t="shared" si="427"/>
        <v>0</v>
      </c>
      <c r="O7804" s="2102"/>
      <c r="P7804" s="2102"/>
      <c r="Q7804" s="2102">
        <f t="shared" si="428"/>
        <v>0</v>
      </c>
      <c r="R7804" s="2386"/>
    </row>
    <row r="7805" spans="3:18" ht="14.25" customHeight="1">
      <c r="C7805" s="1562">
        <v>10</v>
      </c>
      <c r="D7805" s="1951" t="s">
        <v>2454</v>
      </c>
      <c r="E7805" s="1563">
        <v>8</v>
      </c>
      <c r="F7805" s="1564" t="s">
        <v>508</v>
      </c>
      <c r="G7805" s="1718">
        <v>1</v>
      </c>
      <c r="H7805" s="1564">
        <v>2005</v>
      </c>
      <c r="I7805" s="1566">
        <v>170.125</v>
      </c>
      <c r="J7805" s="1564">
        <f t="shared" si="425"/>
        <v>100</v>
      </c>
      <c r="K7805" s="1566">
        <f t="shared" si="426"/>
        <v>0</v>
      </c>
      <c r="L7805" s="1564"/>
      <c r="M7805" s="1564"/>
      <c r="N7805" s="1567">
        <f t="shared" si="427"/>
        <v>0</v>
      </c>
      <c r="O7805" s="2102"/>
      <c r="P7805" s="2102"/>
      <c r="Q7805" s="2102">
        <f t="shared" si="428"/>
        <v>0</v>
      </c>
      <c r="R7805" s="2386"/>
    </row>
    <row r="7806" spans="3:18" ht="14.25" customHeight="1">
      <c r="C7806" s="1562">
        <v>11</v>
      </c>
      <c r="D7806" s="1951" t="s">
        <v>2455</v>
      </c>
      <c r="E7806" s="1563">
        <v>8</v>
      </c>
      <c r="F7806" s="1564" t="s">
        <v>508</v>
      </c>
      <c r="G7806" s="1718">
        <v>4</v>
      </c>
      <c r="H7806" s="1564">
        <v>2005</v>
      </c>
      <c r="I7806" s="1566">
        <v>888.43200000000002</v>
      </c>
      <c r="J7806" s="1564">
        <f t="shared" si="425"/>
        <v>100</v>
      </c>
      <c r="K7806" s="1566">
        <f t="shared" si="426"/>
        <v>0</v>
      </c>
      <c r="L7806" s="1564"/>
      <c r="M7806" s="1564"/>
      <c r="N7806" s="1567">
        <f t="shared" si="427"/>
        <v>0</v>
      </c>
      <c r="O7806" s="2102"/>
      <c r="P7806" s="2102"/>
      <c r="Q7806" s="2102">
        <f t="shared" si="428"/>
        <v>0</v>
      </c>
      <c r="R7806" s="2386"/>
    </row>
    <row r="7807" spans="3:18" ht="14.25" customHeight="1">
      <c r="C7807" s="1562">
        <v>12</v>
      </c>
      <c r="D7807" s="1951" t="s">
        <v>2456</v>
      </c>
      <c r="E7807" s="1563">
        <v>8</v>
      </c>
      <c r="F7807" s="1564" t="s">
        <v>508</v>
      </c>
      <c r="G7807" s="1718">
        <v>2</v>
      </c>
      <c r="H7807" s="1564">
        <v>2019</v>
      </c>
      <c r="I7807" s="1566">
        <v>396</v>
      </c>
      <c r="J7807" s="1564">
        <f t="shared" si="425"/>
        <v>87.5</v>
      </c>
      <c r="K7807" s="1566">
        <f t="shared" si="426"/>
        <v>49.5</v>
      </c>
      <c r="L7807" s="1564"/>
      <c r="M7807" s="1564"/>
      <c r="N7807" s="1567">
        <f t="shared" si="427"/>
        <v>0</v>
      </c>
      <c r="O7807" s="2102"/>
      <c r="P7807" s="2102"/>
      <c r="Q7807" s="2102">
        <f t="shared" si="428"/>
        <v>0</v>
      </c>
      <c r="R7807" s="2386"/>
    </row>
    <row r="7808" spans="3:18" ht="14.25" customHeight="1">
      <c r="C7808" s="1562">
        <v>13</v>
      </c>
      <c r="D7808" s="1951" t="s">
        <v>2457</v>
      </c>
      <c r="E7808" s="1563">
        <v>8</v>
      </c>
      <c r="F7808" s="1564" t="s">
        <v>508</v>
      </c>
      <c r="G7808" s="1718">
        <v>16</v>
      </c>
      <c r="H7808" s="1564">
        <v>2019</v>
      </c>
      <c r="I7808" s="1566">
        <v>4320</v>
      </c>
      <c r="J7808" s="1564">
        <f t="shared" si="425"/>
        <v>87.5</v>
      </c>
      <c r="K7808" s="1566">
        <f t="shared" si="426"/>
        <v>540</v>
      </c>
      <c r="L7808" s="1564"/>
      <c r="M7808" s="1564"/>
      <c r="N7808" s="1567">
        <f t="shared" si="427"/>
        <v>0</v>
      </c>
      <c r="O7808" s="2102"/>
      <c r="P7808" s="2102"/>
      <c r="Q7808" s="2102">
        <f t="shared" si="428"/>
        <v>0</v>
      </c>
      <c r="R7808" s="2386"/>
    </row>
    <row r="7809" spans="3:18" ht="14.25" customHeight="1">
      <c r="C7809" s="1562">
        <v>14</v>
      </c>
      <c r="D7809" s="1951" t="s">
        <v>2458</v>
      </c>
      <c r="E7809" s="1563">
        <v>8</v>
      </c>
      <c r="F7809" s="1564" t="s">
        <v>508</v>
      </c>
      <c r="G7809" s="1718">
        <v>1</v>
      </c>
      <c r="H7809" s="1564">
        <v>2019</v>
      </c>
      <c r="I7809" s="1566">
        <v>70</v>
      </c>
      <c r="J7809" s="1564">
        <f t="shared" si="425"/>
        <v>87.5</v>
      </c>
      <c r="K7809" s="1566">
        <f t="shared" si="426"/>
        <v>8.75</v>
      </c>
      <c r="L7809" s="1564"/>
      <c r="M7809" s="1564"/>
      <c r="N7809" s="1567">
        <f t="shared" si="427"/>
        <v>0</v>
      </c>
      <c r="O7809" s="2102"/>
      <c r="P7809" s="2102"/>
      <c r="Q7809" s="2102">
        <f t="shared" si="428"/>
        <v>0</v>
      </c>
      <c r="R7809" s="2386"/>
    </row>
    <row r="7810" spans="3:18" ht="14.25" customHeight="1">
      <c r="C7810" s="1562">
        <v>15</v>
      </c>
      <c r="D7810" s="1951" t="s">
        <v>2459</v>
      </c>
      <c r="E7810" s="1563">
        <v>8</v>
      </c>
      <c r="F7810" s="1564" t="s">
        <v>508</v>
      </c>
      <c r="G7810" s="1718">
        <v>1</v>
      </c>
      <c r="H7810" s="1564">
        <v>2019</v>
      </c>
      <c r="I7810" s="1566">
        <v>199</v>
      </c>
      <c r="J7810" s="1564">
        <f t="shared" si="425"/>
        <v>87.5</v>
      </c>
      <c r="K7810" s="1566">
        <f t="shared" si="426"/>
        <v>24.875</v>
      </c>
      <c r="L7810" s="1564"/>
      <c r="M7810" s="1564"/>
      <c r="N7810" s="1567">
        <f t="shared" si="427"/>
        <v>0</v>
      </c>
      <c r="O7810" s="2102"/>
      <c r="P7810" s="2102"/>
      <c r="Q7810" s="2102">
        <f t="shared" si="428"/>
        <v>0</v>
      </c>
      <c r="R7810" s="2386"/>
    </row>
    <row r="7811" spans="3:18" ht="14.25" customHeight="1">
      <c r="C7811" s="1562">
        <v>16</v>
      </c>
      <c r="D7811" s="1951" t="s">
        <v>2460</v>
      </c>
      <c r="E7811" s="1563">
        <v>8</v>
      </c>
      <c r="F7811" s="1564" t="s">
        <v>508</v>
      </c>
      <c r="G7811" s="1718">
        <v>5</v>
      </c>
      <c r="H7811" s="1564">
        <v>2020</v>
      </c>
      <c r="I7811" s="1566">
        <v>687</v>
      </c>
      <c r="J7811" s="1564">
        <f t="shared" si="425"/>
        <v>75</v>
      </c>
      <c r="K7811" s="1566">
        <f t="shared" si="426"/>
        <v>171.75</v>
      </c>
      <c r="L7811" s="1564"/>
      <c r="M7811" s="1564"/>
      <c r="N7811" s="1567">
        <f t="shared" si="427"/>
        <v>0</v>
      </c>
      <c r="O7811" s="2102"/>
      <c r="P7811" s="2102"/>
      <c r="Q7811" s="2102">
        <f t="shared" si="428"/>
        <v>0</v>
      </c>
      <c r="R7811" s="2386"/>
    </row>
    <row r="7812" spans="3:18" ht="14.25" customHeight="1">
      <c r="C7812" s="1562">
        <v>17</v>
      </c>
      <c r="D7812" s="1951" t="s">
        <v>2461</v>
      </c>
      <c r="E7812" s="1563">
        <v>8</v>
      </c>
      <c r="F7812" s="1564" t="s">
        <v>508</v>
      </c>
      <c r="G7812" s="1718">
        <v>1</v>
      </c>
      <c r="H7812" s="1564">
        <v>2020</v>
      </c>
      <c r="I7812" s="1566">
        <v>41</v>
      </c>
      <c r="J7812" s="1564">
        <f t="shared" si="425"/>
        <v>75</v>
      </c>
      <c r="K7812" s="1566">
        <f t="shared" si="426"/>
        <v>10.25</v>
      </c>
      <c r="L7812" s="1564"/>
      <c r="M7812" s="1564"/>
      <c r="N7812" s="1567">
        <f t="shared" si="427"/>
        <v>0</v>
      </c>
      <c r="O7812" s="2102"/>
      <c r="P7812" s="2102"/>
      <c r="Q7812" s="2102">
        <f t="shared" si="428"/>
        <v>0</v>
      </c>
      <c r="R7812" s="2386"/>
    </row>
    <row r="7813" spans="3:18" ht="14.25" customHeight="1">
      <c r="C7813" s="1562">
        <v>18</v>
      </c>
      <c r="D7813" s="1951" t="s">
        <v>2462</v>
      </c>
      <c r="E7813" s="1563">
        <v>8</v>
      </c>
      <c r="F7813" s="1564" t="s">
        <v>508</v>
      </c>
      <c r="G7813" s="1718">
        <v>1</v>
      </c>
      <c r="H7813" s="1564">
        <v>2020</v>
      </c>
      <c r="I7813" s="1566">
        <v>175</v>
      </c>
      <c r="J7813" s="1564">
        <f t="shared" si="425"/>
        <v>75</v>
      </c>
      <c r="K7813" s="1566">
        <f t="shared" si="426"/>
        <v>43.75</v>
      </c>
      <c r="L7813" s="1564"/>
      <c r="M7813" s="1564"/>
      <c r="N7813" s="1567">
        <f t="shared" si="427"/>
        <v>0</v>
      </c>
      <c r="O7813" s="2102"/>
      <c r="P7813" s="2102"/>
      <c r="Q7813" s="2102">
        <f t="shared" si="428"/>
        <v>0</v>
      </c>
      <c r="R7813" s="2386"/>
    </row>
    <row r="7814" spans="3:18" ht="14.25" customHeight="1">
      <c r="C7814" s="1562">
        <v>19</v>
      </c>
      <c r="D7814" s="1951" t="s">
        <v>2463</v>
      </c>
      <c r="E7814" s="1563">
        <v>8</v>
      </c>
      <c r="F7814" s="1564" t="s">
        <v>508</v>
      </c>
      <c r="G7814" s="1718">
        <v>1</v>
      </c>
      <c r="H7814" s="1564">
        <v>2020</v>
      </c>
      <c r="I7814" s="1566">
        <v>41</v>
      </c>
      <c r="J7814" s="1564">
        <f t="shared" si="425"/>
        <v>75</v>
      </c>
      <c r="K7814" s="1566">
        <f t="shared" si="426"/>
        <v>10.25</v>
      </c>
      <c r="L7814" s="1564"/>
      <c r="M7814" s="1564"/>
      <c r="N7814" s="1567">
        <f t="shared" si="427"/>
        <v>0</v>
      </c>
      <c r="O7814" s="2102"/>
      <c r="P7814" s="2102"/>
      <c r="Q7814" s="2102">
        <f t="shared" si="428"/>
        <v>0</v>
      </c>
      <c r="R7814" s="2386"/>
    </row>
    <row r="7815" spans="3:18" ht="14.25" customHeight="1">
      <c r="C7815" s="1562">
        <v>20</v>
      </c>
      <c r="D7815" s="1951" t="s">
        <v>2184</v>
      </c>
      <c r="E7815" s="1563">
        <v>8</v>
      </c>
      <c r="F7815" s="1564" t="s">
        <v>508</v>
      </c>
      <c r="G7815" s="1718">
        <v>1</v>
      </c>
      <c r="H7815" s="1564">
        <v>2020</v>
      </c>
      <c r="I7815" s="1566">
        <v>37</v>
      </c>
      <c r="J7815" s="1564">
        <f t="shared" si="425"/>
        <v>75</v>
      </c>
      <c r="K7815" s="1566">
        <f t="shared" si="426"/>
        <v>9.25</v>
      </c>
      <c r="L7815" s="1564"/>
      <c r="M7815" s="1564"/>
      <c r="N7815" s="1567">
        <f t="shared" si="427"/>
        <v>0</v>
      </c>
      <c r="O7815" s="2102"/>
      <c r="P7815" s="2102"/>
      <c r="Q7815" s="2102">
        <f t="shared" si="428"/>
        <v>0</v>
      </c>
      <c r="R7815" s="2386"/>
    </row>
    <row r="7816" spans="3:18" ht="14.25" customHeight="1">
      <c r="C7816" s="1562">
        <v>21</v>
      </c>
      <c r="D7816" s="1951" t="s">
        <v>2464</v>
      </c>
      <c r="E7816" s="1563">
        <v>8</v>
      </c>
      <c r="F7816" s="1564" t="s">
        <v>508</v>
      </c>
      <c r="G7816" s="1718">
        <v>1</v>
      </c>
      <c r="H7816" s="1564">
        <v>2020</v>
      </c>
      <c r="I7816" s="1566">
        <v>175</v>
      </c>
      <c r="J7816" s="1564">
        <f t="shared" si="425"/>
        <v>75</v>
      </c>
      <c r="K7816" s="1566">
        <f t="shared" si="426"/>
        <v>43.75</v>
      </c>
      <c r="L7816" s="1564"/>
      <c r="M7816" s="1564"/>
      <c r="N7816" s="1567">
        <f t="shared" si="427"/>
        <v>0</v>
      </c>
      <c r="O7816" s="2102"/>
      <c r="P7816" s="2102"/>
      <c r="Q7816" s="2102">
        <f t="shared" si="428"/>
        <v>0</v>
      </c>
      <c r="R7816" s="2386"/>
    </row>
    <row r="7817" spans="3:18" ht="14.25" customHeight="1">
      <c r="C7817" s="1562">
        <v>22</v>
      </c>
      <c r="D7817" s="1951" t="s">
        <v>2456</v>
      </c>
      <c r="E7817" s="1563">
        <v>8</v>
      </c>
      <c r="F7817" s="1564" t="s">
        <v>508</v>
      </c>
      <c r="G7817" s="1718">
        <v>1</v>
      </c>
      <c r="H7817" s="1564">
        <v>2019</v>
      </c>
      <c r="I7817" s="1566">
        <v>198</v>
      </c>
      <c r="J7817" s="1564">
        <f t="shared" si="425"/>
        <v>87.5</v>
      </c>
      <c r="K7817" s="1566">
        <f t="shared" si="426"/>
        <v>24.75</v>
      </c>
      <c r="L7817" s="1564"/>
      <c r="M7817" s="1564"/>
      <c r="N7817" s="1567">
        <f t="shared" si="427"/>
        <v>0</v>
      </c>
      <c r="O7817" s="2102"/>
      <c r="P7817" s="2102"/>
      <c r="Q7817" s="2102">
        <f t="shared" si="428"/>
        <v>0</v>
      </c>
      <c r="R7817" s="2386"/>
    </row>
    <row r="7818" spans="3:18" ht="14.25" customHeight="1">
      <c r="C7818" s="1562">
        <v>23</v>
      </c>
      <c r="D7818" s="1951" t="s">
        <v>2465</v>
      </c>
      <c r="E7818" s="1563">
        <v>8</v>
      </c>
      <c r="F7818" s="1564" t="s">
        <v>508</v>
      </c>
      <c r="G7818" s="1718">
        <v>1</v>
      </c>
      <c r="H7818" s="1564">
        <v>2007</v>
      </c>
      <c r="I7818" s="1566">
        <v>94.5</v>
      </c>
      <c r="J7818" s="1564">
        <f t="shared" si="425"/>
        <v>100</v>
      </c>
      <c r="K7818" s="1566">
        <f t="shared" si="426"/>
        <v>0</v>
      </c>
      <c r="L7818" s="1564"/>
      <c r="M7818" s="1564"/>
      <c r="N7818" s="1567">
        <f t="shared" si="427"/>
        <v>0</v>
      </c>
      <c r="O7818" s="2102"/>
      <c r="P7818" s="2102"/>
      <c r="Q7818" s="2102">
        <f t="shared" si="428"/>
        <v>0</v>
      </c>
      <c r="R7818" s="2386"/>
    </row>
    <row r="7819" spans="3:18" ht="14.25" customHeight="1">
      <c r="C7819" s="1562">
        <v>24</v>
      </c>
      <c r="D7819" s="1951" t="s">
        <v>5235</v>
      </c>
      <c r="E7819" s="1563">
        <v>8</v>
      </c>
      <c r="F7819" s="1564" t="s">
        <v>508</v>
      </c>
      <c r="G7819" s="1718">
        <v>1</v>
      </c>
      <c r="H7819" s="1564">
        <v>2022</v>
      </c>
      <c r="I7819" s="1566">
        <v>200</v>
      </c>
      <c r="J7819" s="1564">
        <f t="shared" si="425"/>
        <v>50</v>
      </c>
      <c r="K7819" s="1566">
        <f t="shared" si="426"/>
        <v>100</v>
      </c>
      <c r="L7819" s="1564"/>
      <c r="M7819" s="1564"/>
      <c r="N7819" s="1567">
        <f t="shared" si="427"/>
        <v>0</v>
      </c>
      <c r="O7819" s="2102"/>
      <c r="P7819" s="2102"/>
      <c r="Q7819" s="2102">
        <f t="shared" si="428"/>
        <v>0</v>
      </c>
      <c r="R7819" s="2386"/>
    </row>
    <row r="7820" spans="3:18" ht="14.25" customHeight="1">
      <c r="C7820" s="1562">
        <v>25</v>
      </c>
      <c r="D7820" s="1951" t="s">
        <v>5236</v>
      </c>
      <c r="E7820" s="1563">
        <v>8</v>
      </c>
      <c r="F7820" s="1564" t="s">
        <v>508</v>
      </c>
      <c r="G7820" s="1718">
        <v>3</v>
      </c>
      <c r="H7820" s="1564">
        <v>2022</v>
      </c>
      <c r="I7820" s="1566">
        <v>630</v>
      </c>
      <c r="J7820" s="1564">
        <f t="shared" si="425"/>
        <v>50</v>
      </c>
      <c r="K7820" s="1566">
        <f t="shared" si="426"/>
        <v>315</v>
      </c>
      <c r="L7820" s="1564"/>
      <c r="M7820" s="1564"/>
      <c r="N7820" s="1567">
        <f t="shared" si="427"/>
        <v>0</v>
      </c>
      <c r="O7820" s="2102"/>
      <c r="P7820" s="2102"/>
      <c r="Q7820" s="2102">
        <f t="shared" si="428"/>
        <v>0</v>
      </c>
      <c r="R7820" s="2386"/>
    </row>
    <row r="7821" spans="3:18" ht="14.25" customHeight="1">
      <c r="C7821" s="1562">
        <v>26</v>
      </c>
      <c r="D7821" s="1951" t="s">
        <v>2623</v>
      </c>
      <c r="E7821" s="1563">
        <v>8</v>
      </c>
      <c r="F7821" s="1564" t="s">
        <v>508</v>
      </c>
      <c r="G7821" s="1718">
        <v>17</v>
      </c>
      <c r="H7821" s="1564">
        <v>2022</v>
      </c>
      <c r="I7821" s="1566">
        <v>3400</v>
      </c>
      <c r="J7821" s="1564">
        <f t="shared" si="425"/>
        <v>50</v>
      </c>
      <c r="K7821" s="1566">
        <f t="shared" si="426"/>
        <v>1700</v>
      </c>
      <c r="L7821" s="1564"/>
      <c r="M7821" s="1564"/>
      <c r="N7821" s="1567">
        <f t="shared" si="427"/>
        <v>0</v>
      </c>
      <c r="O7821" s="2102"/>
      <c r="P7821" s="2102"/>
      <c r="Q7821" s="2102">
        <f t="shared" si="428"/>
        <v>0</v>
      </c>
      <c r="R7821" s="2386"/>
    </row>
    <row r="7822" spans="3:18" ht="14.25" customHeight="1">
      <c r="C7822" s="1562">
        <v>27</v>
      </c>
      <c r="D7822" s="1951" t="s">
        <v>5237</v>
      </c>
      <c r="E7822" s="1563">
        <v>8</v>
      </c>
      <c r="F7822" s="1564" t="s">
        <v>508</v>
      </c>
      <c r="G7822" s="1718">
        <v>3</v>
      </c>
      <c r="H7822" s="1564">
        <v>2022</v>
      </c>
      <c r="I7822" s="1566">
        <v>840</v>
      </c>
      <c r="J7822" s="1564">
        <f t="shared" si="425"/>
        <v>50</v>
      </c>
      <c r="K7822" s="1566">
        <f t="shared" si="426"/>
        <v>420</v>
      </c>
      <c r="L7822" s="1564"/>
      <c r="M7822" s="1564"/>
      <c r="N7822" s="1567">
        <f t="shared" si="427"/>
        <v>0</v>
      </c>
      <c r="O7822" s="2102"/>
      <c r="P7822" s="2102"/>
      <c r="Q7822" s="2102">
        <f t="shared" si="428"/>
        <v>0</v>
      </c>
      <c r="R7822" s="2386"/>
    </row>
    <row r="7823" spans="3:18" ht="14.25" customHeight="1">
      <c r="C7823" s="1562">
        <v>28</v>
      </c>
      <c r="D7823" s="1951" t="s">
        <v>2623</v>
      </c>
      <c r="E7823" s="1563">
        <v>8</v>
      </c>
      <c r="F7823" s="1564" t="s">
        <v>508</v>
      </c>
      <c r="G7823" s="1718">
        <v>2</v>
      </c>
      <c r="H7823" s="1564">
        <v>2022</v>
      </c>
      <c r="I7823" s="1566">
        <v>400</v>
      </c>
      <c r="J7823" s="1564">
        <f t="shared" si="425"/>
        <v>50</v>
      </c>
      <c r="K7823" s="1566">
        <f t="shared" si="426"/>
        <v>200</v>
      </c>
      <c r="L7823" s="1564"/>
      <c r="M7823" s="1564"/>
      <c r="N7823" s="1567">
        <f t="shared" si="427"/>
        <v>0</v>
      </c>
      <c r="O7823" s="2102"/>
      <c r="P7823" s="2102"/>
      <c r="Q7823" s="2102">
        <f t="shared" si="428"/>
        <v>0</v>
      </c>
      <c r="R7823" s="2386"/>
    </row>
    <row r="7824" spans="3:18" ht="14.25" customHeight="1">
      <c r="C7824" s="1562">
        <v>29</v>
      </c>
      <c r="D7824" s="1951" t="s">
        <v>2623</v>
      </c>
      <c r="E7824" s="1563">
        <v>8</v>
      </c>
      <c r="F7824" s="1564" t="s">
        <v>508</v>
      </c>
      <c r="G7824" s="1718">
        <v>13</v>
      </c>
      <c r="H7824" s="1564">
        <v>2022</v>
      </c>
      <c r="I7824" s="1566">
        <v>2600</v>
      </c>
      <c r="J7824" s="1564">
        <f t="shared" si="425"/>
        <v>50</v>
      </c>
      <c r="K7824" s="1566">
        <f t="shared" si="426"/>
        <v>1300</v>
      </c>
      <c r="L7824" s="1564"/>
      <c r="M7824" s="1564"/>
      <c r="N7824" s="1567">
        <f t="shared" si="427"/>
        <v>0</v>
      </c>
      <c r="O7824" s="2102"/>
      <c r="P7824" s="2102"/>
      <c r="Q7824" s="2102">
        <f t="shared" si="428"/>
        <v>0</v>
      </c>
      <c r="R7824" s="2386"/>
    </row>
    <row r="7825" spans="3:18" ht="14.25" customHeight="1">
      <c r="C7825" s="1562">
        <v>30</v>
      </c>
      <c r="D7825" s="1951" t="s">
        <v>6551</v>
      </c>
      <c r="E7825" s="1563">
        <v>8</v>
      </c>
      <c r="F7825" s="1564" t="s">
        <v>508</v>
      </c>
      <c r="G7825" s="1718">
        <v>11</v>
      </c>
      <c r="H7825" s="1564">
        <v>2022</v>
      </c>
      <c r="I7825" s="1566">
        <v>2277</v>
      </c>
      <c r="J7825" s="1564">
        <f t="shared" si="425"/>
        <v>50</v>
      </c>
      <c r="K7825" s="1566">
        <f t="shared" si="426"/>
        <v>1138.5</v>
      </c>
      <c r="L7825" s="1564"/>
      <c r="M7825" s="1564"/>
      <c r="N7825" s="1567">
        <f t="shared" si="427"/>
        <v>0</v>
      </c>
      <c r="O7825" s="2102"/>
      <c r="P7825" s="2102"/>
      <c r="Q7825" s="2102">
        <f t="shared" si="428"/>
        <v>0</v>
      </c>
      <c r="R7825" s="2386"/>
    </row>
    <row r="7826" spans="3:18" ht="14.25" customHeight="1">
      <c r="C7826" s="1562">
        <v>31</v>
      </c>
      <c r="D7826" s="1951" t="s">
        <v>6552</v>
      </c>
      <c r="E7826" s="1563">
        <v>8</v>
      </c>
      <c r="F7826" s="1564" t="s">
        <v>508</v>
      </c>
      <c r="G7826" s="1718">
        <v>3</v>
      </c>
      <c r="H7826" s="1564">
        <v>2023</v>
      </c>
      <c r="I7826" s="1566">
        <v>509.99799999999999</v>
      </c>
      <c r="J7826" s="1564">
        <f t="shared" si="425"/>
        <v>37.5</v>
      </c>
      <c r="K7826" s="1566">
        <f t="shared" si="426"/>
        <v>318.74874999999997</v>
      </c>
      <c r="L7826" s="1564"/>
      <c r="M7826" s="1564"/>
      <c r="N7826" s="1567">
        <f t="shared" si="427"/>
        <v>0</v>
      </c>
      <c r="O7826" s="2102"/>
      <c r="P7826" s="2102"/>
      <c r="Q7826" s="2102">
        <f t="shared" si="428"/>
        <v>0</v>
      </c>
      <c r="R7826" s="2386"/>
    </row>
    <row r="7827" spans="3:18" ht="14.25" customHeight="1">
      <c r="C7827" s="1562">
        <v>32</v>
      </c>
      <c r="D7827" s="1951" t="s">
        <v>6539</v>
      </c>
      <c r="E7827" s="1563">
        <v>8</v>
      </c>
      <c r="F7827" s="1564" t="s">
        <v>508</v>
      </c>
      <c r="G7827" s="1718">
        <v>1</v>
      </c>
      <c r="H7827" s="1564">
        <v>2023</v>
      </c>
      <c r="I7827" s="1566">
        <v>224.37</v>
      </c>
      <c r="J7827" s="1564">
        <f t="shared" si="425"/>
        <v>37.5</v>
      </c>
      <c r="K7827" s="1566">
        <f t="shared" si="426"/>
        <v>140.23124999999999</v>
      </c>
      <c r="L7827" s="1564"/>
      <c r="M7827" s="1564"/>
      <c r="N7827" s="1567">
        <f t="shared" si="427"/>
        <v>0</v>
      </c>
      <c r="O7827" s="2102"/>
      <c r="P7827" s="2102"/>
      <c r="Q7827" s="2102">
        <f t="shared" si="428"/>
        <v>0</v>
      </c>
      <c r="R7827" s="2386"/>
    </row>
    <row r="7828" spans="3:18" ht="14.25" customHeight="1">
      <c r="C7828" s="1562">
        <v>33</v>
      </c>
      <c r="D7828" s="1951" t="s">
        <v>2623</v>
      </c>
      <c r="E7828" s="1563">
        <v>8</v>
      </c>
      <c r="F7828" s="1564" t="s">
        <v>508</v>
      </c>
      <c r="G7828" s="1718">
        <v>3</v>
      </c>
      <c r="H7828" s="1564">
        <v>2020</v>
      </c>
      <c r="I7828" s="1566">
        <v>810</v>
      </c>
      <c r="J7828" s="1564">
        <f t="shared" si="425"/>
        <v>75</v>
      </c>
      <c r="K7828" s="1566">
        <f t="shared" si="426"/>
        <v>202.5</v>
      </c>
      <c r="L7828" s="1564"/>
      <c r="M7828" s="1564"/>
      <c r="N7828" s="1567">
        <f t="shared" si="427"/>
        <v>0</v>
      </c>
      <c r="O7828" s="2102"/>
      <c r="P7828" s="2102"/>
      <c r="Q7828" s="2102">
        <f t="shared" si="428"/>
        <v>0</v>
      </c>
      <c r="R7828" s="2438"/>
    </row>
    <row r="7829" spans="3:18" ht="14.25" customHeight="1">
      <c r="C7829" s="1591">
        <v>1</v>
      </c>
      <c r="D7829" s="1952" t="s">
        <v>6553</v>
      </c>
      <c r="E7829" s="1592">
        <v>8</v>
      </c>
      <c r="F7829" s="1593" t="s">
        <v>508</v>
      </c>
      <c r="G7829" s="1728">
        <v>2</v>
      </c>
      <c r="H7829" s="1593">
        <v>2005</v>
      </c>
      <c r="I7829" s="1595">
        <v>236.28533000000002</v>
      </c>
      <c r="J7829" s="1846">
        <f t="shared" si="425"/>
        <v>100</v>
      </c>
      <c r="K7829" s="1595">
        <f t="shared" si="426"/>
        <v>0</v>
      </c>
      <c r="L7829" s="1593"/>
      <c r="M7829" s="1593"/>
      <c r="N7829" s="1596">
        <f t="shared" si="427"/>
        <v>0</v>
      </c>
      <c r="O7829" s="2105"/>
      <c r="P7829" s="2105"/>
      <c r="Q7829" s="2105">
        <f t="shared" si="428"/>
        <v>0</v>
      </c>
      <c r="R7829" s="2407" t="s">
        <v>484</v>
      </c>
    </row>
    <row r="7830" spans="3:18" ht="14.25" customHeight="1">
      <c r="C7830" s="1591">
        <v>2</v>
      </c>
      <c r="D7830" s="1952" t="s">
        <v>6554</v>
      </c>
      <c r="E7830" s="1592">
        <v>8</v>
      </c>
      <c r="F7830" s="1593" t="s">
        <v>508</v>
      </c>
      <c r="G7830" s="1728">
        <v>16</v>
      </c>
      <c r="H7830" s="1593">
        <v>2005</v>
      </c>
      <c r="I7830" s="1595">
        <v>2117.1134099999999</v>
      </c>
      <c r="J7830" s="1846">
        <f t="shared" si="425"/>
        <v>100</v>
      </c>
      <c r="K7830" s="1595">
        <f t="shared" si="426"/>
        <v>0</v>
      </c>
      <c r="L7830" s="1593"/>
      <c r="M7830" s="1593"/>
      <c r="N7830" s="1596">
        <f t="shared" si="427"/>
        <v>0</v>
      </c>
      <c r="O7830" s="2105"/>
      <c r="P7830" s="2105"/>
      <c r="Q7830" s="2105">
        <f t="shared" si="428"/>
        <v>0</v>
      </c>
      <c r="R7830" s="2408"/>
    </row>
    <row r="7831" spans="3:18" ht="14.25" customHeight="1">
      <c r="C7831" s="1591">
        <v>3</v>
      </c>
      <c r="D7831" s="1952" t="s">
        <v>6555</v>
      </c>
      <c r="E7831" s="1592">
        <v>8</v>
      </c>
      <c r="F7831" s="1593" t="s">
        <v>508</v>
      </c>
      <c r="G7831" s="1728">
        <v>17</v>
      </c>
      <c r="H7831" s="1593">
        <v>2005</v>
      </c>
      <c r="I7831" s="1595">
        <v>2892.125</v>
      </c>
      <c r="J7831" s="1846">
        <f t="shared" si="425"/>
        <v>100</v>
      </c>
      <c r="K7831" s="1595">
        <f t="shared" si="426"/>
        <v>0</v>
      </c>
      <c r="L7831" s="1593"/>
      <c r="M7831" s="1593"/>
      <c r="N7831" s="1596">
        <f t="shared" si="427"/>
        <v>0</v>
      </c>
      <c r="O7831" s="2105"/>
      <c r="P7831" s="2105"/>
      <c r="Q7831" s="2105">
        <f t="shared" si="428"/>
        <v>0</v>
      </c>
      <c r="R7831" s="2408"/>
    </row>
    <row r="7832" spans="3:18" ht="14.25" customHeight="1">
      <c r="C7832" s="1591">
        <v>4</v>
      </c>
      <c r="D7832" s="1952" t="s">
        <v>6556</v>
      </c>
      <c r="E7832" s="1592">
        <v>8</v>
      </c>
      <c r="F7832" s="1593" t="s">
        <v>508</v>
      </c>
      <c r="G7832" s="1728">
        <v>6</v>
      </c>
      <c r="H7832" s="1593">
        <v>2005</v>
      </c>
      <c r="I7832" s="1595">
        <v>1332.6479999999999</v>
      </c>
      <c r="J7832" s="1846">
        <f t="shared" si="425"/>
        <v>100</v>
      </c>
      <c r="K7832" s="1595">
        <f t="shared" si="426"/>
        <v>0</v>
      </c>
      <c r="L7832" s="1593"/>
      <c r="M7832" s="1593"/>
      <c r="N7832" s="1596">
        <f t="shared" si="427"/>
        <v>0</v>
      </c>
      <c r="O7832" s="2105"/>
      <c r="P7832" s="2105"/>
      <c r="Q7832" s="2105">
        <f t="shared" si="428"/>
        <v>0</v>
      </c>
      <c r="R7832" s="2408"/>
    </row>
    <row r="7833" spans="3:18" ht="14.25" customHeight="1">
      <c r="C7833" s="1591">
        <v>5</v>
      </c>
      <c r="D7833" s="1952" t="s">
        <v>6557</v>
      </c>
      <c r="E7833" s="1592">
        <v>8</v>
      </c>
      <c r="F7833" s="1593" t="s">
        <v>508</v>
      </c>
      <c r="G7833" s="1728">
        <v>2</v>
      </c>
      <c r="H7833" s="1593">
        <v>2005</v>
      </c>
      <c r="I7833" s="1595">
        <v>260.30500000000001</v>
      </c>
      <c r="J7833" s="1846">
        <f t="shared" si="425"/>
        <v>100</v>
      </c>
      <c r="K7833" s="1595">
        <f t="shared" si="426"/>
        <v>0</v>
      </c>
      <c r="L7833" s="1593"/>
      <c r="M7833" s="1593"/>
      <c r="N7833" s="1596">
        <f t="shared" si="427"/>
        <v>0</v>
      </c>
      <c r="O7833" s="2105"/>
      <c r="P7833" s="2105"/>
      <c r="Q7833" s="2105">
        <f t="shared" si="428"/>
        <v>0</v>
      </c>
      <c r="R7833" s="2408"/>
    </row>
    <row r="7834" spans="3:18" ht="14.25" customHeight="1">
      <c r="C7834" s="1591">
        <v>6</v>
      </c>
      <c r="D7834" s="1952" t="s">
        <v>6558</v>
      </c>
      <c r="E7834" s="1592">
        <v>8</v>
      </c>
      <c r="F7834" s="1593" t="s">
        <v>508</v>
      </c>
      <c r="G7834" s="1728">
        <v>5</v>
      </c>
      <c r="H7834" s="1593">
        <v>2005</v>
      </c>
      <c r="I7834" s="1595">
        <v>836.69399999999996</v>
      </c>
      <c r="J7834" s="1846">
        <f t="shared" si="425"/>
        <v>100</v>
      </c>
      <c r="K7834" s="1595">
        <f t="shared" si="426"/>
        <v>0</v>
      </c>
      <c r="L7834" s="1593"/>
      <c r="M7834" s="1593"/>
      <c r="N7834" s="1596">
        <f t="shared" si="427"/>
        <v>0</v>
      </c>
      <c r="O7834" s="2105"/>
      <c r="P7834" s="2105"/>
      <c r="Q7834" s="2105">
        <f t="shared" si="428"/>
        <v>0</v>
      </c>
      <c r="R7834" s="2408"/>
    </row>
    <row r="7835" spans="3:18" ht="14.25" customHeight="1">
      <c r="C7835" s="1591">
        <v>7</v>
      </c>
      <c r="D7835" s="1952" t="s">
        <v>6559</v>
      </c>
      <c r="E7835" s="1592">
        <v>8</v>
      </c>
      <c r="F7835" s="1593" t="s">
        <v>508</v>
      </c>
      <c r="G7835" s="1728">
        <v>8</v>
      </c>
      <c r="H7835" s="1593">
        <v>2005</v>
      </c>
      <c r="I7835" s="1595">
        <v>1747.761</v>
      </c>
      <c r="J7835" s="1846">
        <f t="shared" si="425"/>
        <v>100</v>
      </c>
      <c r="K7835" s="1595">
        <f t="shared" si="426"/>
        <v>0</v>
      </c>
      <c r="L7835" s="1593"/>
      <c r="M7835" s="1593"/>
      <c r="N7835" s="1596">
        <f t="shared" si="427"/>
        <v>0</v>
      </c>
      <c r="O7835" s="2105"/>
      <c r="P7835" s="2105"/>
      <c r="Q7835" s="2105">
        <f t="shared" si="428"/>
        <v>0</v>
      </c>
      <c r="R7835" s="2408"/>
    </row>
    <row r="7836" spans="3:18" ht="14.25" customHeight="1">
      <c r="C7836" s="1591">
        <v>8</v>
      </c>
      <c r="D7836" s="1952" t="s">
        <v>2705</v>
      </c>
      <c r="E7836" s="1592">
        <v>8</v>
      </c>
      <c r="F7836" s="1593" t="s">
        <v>508</v>
      </c>
      <c r="G7836" s="1728">
        <v>2</v>
      </c>
      <c r="H7836" s="1593">
        <v>2005</v>
      </c>
      <c r="I7836" s="1595">
        <v>436.94</v>
      </c>
      <c r="J7836" s="1846">
        <f t="shared" si="425"/>
        <v>100</v>
      </c>
      <c r="K7836" s="1595">
        <f t="shared" si="426"/>
        <v>0</v>
      </c>
      <c r="L7836" s="1593"/>
      <c r="M7836" s="1593"/>
      <c r="N7836" s="1596">
        <f t="shared" si="427"/>
        <v>0</v>
      </c>
      <c r="O7836" s="2105"/>
      <c r="P7836" s="2105"/>
      <c r="Q7836" s="2105">
        <f t="shared" si="428"/>
        <v>0</v>
      </c>
      <c r="R7836" s="2408"/>
    </row>
    <row r="7837" spans="3:18" ht="14.25" customHeight="1">
      <c r="C7837" s="1591">
        <v>9</v>
      </c>
      <c r="D7837" s="1952" t="s">
        <v>6560</v>
      </c>
      <c r="E7837" s="1592">
        <v>8</v>
      </c>
      <c r="F7837" s="1593" t="s">
        <v>508</v>
      </c>
      <c r="G7837" s="1728">
        <v>1</v>
      </c>
      <c r="H7837" s="1593">
        <v>2012</v>
      </c>
      <c r="I7837" s="1595">
        <v>156</v>
      </c>
      <c r="J7837" s="1846">
        <f t="shared" si="425"/>
        <v>100</v>
      </c>
      <c r="K7837" s="1595">
        <f t="shared" si="426"/>
        <v>0</v>
      </c>
      <c r="L7837" s="1593"/>
      <c r="M7837" s="1593"/>
      <c r="N7837" s="1596">
        <f t="shared" si="427"/>
        <v>0</v>
      </c>
      <c r="O7837" s="2105"/>
      <c r="P7837" s="2105"/>
      <c r="Q7837" s="2105">
        <f t="shared" si="428"/>
        <v>0</v>
      </c>
      <c r="R7837" s="2408"/>
    </row>
    <row r="7838" spans="3:18" ht="14.25" customHeight="1">
      <c r="C7838" s="1591">
        <v>10</v>
      </c>
      <c r="D7838" s="1952" t="s">
        <v>2448</v>
      </c>
      <c r="E7838" s="1592">
        <v>8</v>
      </c>
      <c r="F7838" s="1593" t="s">
        <v>508</v>
      </c>
      <c r="G7838" s="1728">
        <v>5</v>
      </c>
      <c r="H7838" s="1593">
        <v>2014</v>
      </c>
      <c r="I7838" s="1595">
        <v>688</v>
      </c>
      <c r="J7838" s="1846">
        <f t="shared" si="425"/>
        <v>100</v>
      </c>
      <c r="K7838" s="1595">
        <f t="shared" si="426"/>
        <v>0</v>
      </c>
      <c r="L7838" s="1593"/>
      <c r="M7838" s="1593"/>
      <c r="N7838" s="1596">
        <f t="shared" si="427"/>
        <v>0</v>
      </c>
      <c r="O7838" s="2105"/>
      <c r="P7838" s="2105"/>
      <c r="Q7838" s="2105">
        <f t="shared" si="428"/>
        <v>0</v>
      </c>
      <c r="R7838" s="2408"/>
    </row>
    <row r="7839" spans="3:18" ht="14.25" customHeight="1">
      <c r="C7839" s="1591">
        <v>11</v>
      </c>
      <c r="D7839" s="1952" t="s">
        <v>2448</v>
      </c>
      <c r="E7839" s="1592">
        <v>8</v>
      </c>
      <c r="F7839" s="1593" t="s">
        <v>508</v>
      </c>
      <c r="G7839" s="1728">
        <v>6</v>
      </c>
      <c r="H7839" s="1593">
        <v>2015</v>
      </c>
      <c r="I7839" s="1595">
        <v>980.56799999999998</v>
      </c>
      <c r="J7839" s="1846">
        <f t="shared" si="425"/>
        <v>100</v>
      </c>
      <c r="K7839" s="1595">
        <f t="shared" si="426"/>
        <v>0</v>
      </c>
      <c r="L7839" s="1593"/>
      <c r="M7839" s="1593"/>
      <c r="N7839" s="1596">
        <f t="shared" si="427"/>
        <v>0</v>
      </c>
      <c r="O7839" s="2105"/>
      <c r="P7839" s="2105"/>
      <c r="Q7839" s="2105">
        <f t="shared" si="428"/>
        <v>0</v>
      </c>
      <c r="R7839" s="2408"/>
    </row>
    <row r="7840" spans="3:18" ht="14.25" customHeight="1">
      <c r="C7840" s="1591">
        <v>12</v>
      </c>
      <c r="D7840" s="1952" t="s">
        <v>2448</v>
      </c>
      <c r="E7840" s="1592">
        <v>8</v>
      </c>
      <c r="F7840" s="1593" t="s">
        <v>508</v>
      </c>
      <c r="G7840" s="1728">
        <v>2</v>
      </c>
      <c r="H7840" s="1593">
        <v>2015</v>
      </c>
      <c r="I7840" s="1595">
        <v>329.88</v>
      </c>
      <c r="J7840" s="1846">
        <f t="shared" si="425"/>
        <v>100</v>
      </c>
      <c r="K7840" s="1595">
        <f t="shared" si="426"/>
        <v>0</v>
      </c>
      <c r="L7840" s="1593"/>
      <c r="M7840" s="1593"/>
      <c r="N7840" s="1596">
        <f t="shared" si="427"/>
        <v>0</v>
      </c>
      <c r="O7840" s="2105"/>
      <c r="P7840" s="2105"/>
      <c r="Q7840" s="2105">
        <f t="shared" si="428"/>
        <v>0</v>
      </c>
      <c r="R7840" s="2408"/>
    </row>
    <row r="7841" spans="3:18" ht="14.25" customHeight="1">
      <c r="C7841" s="1591">
        <v>13</v>
      </c>
      <c r="D7841" s="1952" t="s">
        <v>2448</v>
      </c>
      <c r="E7841" s="1592">
        <v>8</v>
      </c>
      <c r="F7841" s="1593" t="s">
        <v>508</v>
      </c>
      <c r="G7841" s="1728">
        <v>1</v>
      </c>
      <c r="H7841" s="1593">
        <v>2016</v>
      </c>
      <c r="I7841" s="1595">
        <v>146.1</v>
      </c>
      <c r="J7841" s="1846">
        <f t="shared" si="425"/>
        <v>100</v>
      </c>
      <c r="K7841" s="1595">
        <f t="shared" si="426"/>
        <v>0</v>
      </c>
      <c r="L7841" s="1593"/>
      <c r="M7841" s="1593"/>
      <c r="N7841" s="1596">
        <f t="shared" si="427"/>
        <v>0</v>
      </c>
      <c r="O7841" s="2105"/>
      <c r="P7841" s="2105"/>
      <c r="Q7841" s="2105">
        <f t="shared" si="428"/>
        <v>0</v>
      </c>
      <c r="R7841" s="2408"/>
    </row>
    <row r="7842" spans="3:18" ht="14.25" customHeight="1">
      <c r="C7842" s="1591">
        <v>14</v>
      </c>
      <c r="D7842" s="1952" t="s">
        <v>2623</v>
      </c>
      <c r="E7842" s="1592">
        <v>8</v>
      </c>
      <c r="F7842" s="1593" t="s">
        <v>508</v>
      </c>
      <c r="G7842" s="1728">
        <v>20</v>
      </c>
      <c r="H7842" s="1593">
        <v>2019</v>
      </c>
      <c r="I7842" s="1595">
        <v>5400</v>
      </c>
      <c r="J7842" s="1846">
        <f t="shared" si="425"/>
        <v>87.5</v>
      </c>
      <c r="K7842" s="1595">
        <f t="shared" si="426"/>
        <v>675</v>
      </c>
      <c r="L7842" s="1593"/>
      <c r="M7842" s="1593"/>
      <c r="N7842" s="1596">
        <f t="shared" si="427"/>
        <v>0</v>
      </c>
      <c r="O7842" s="2105"/>
      <c r="P7842" s="2105"/>
      <c r="Q7842" s="2105">
        <f t="shared" si="428"/>
        <v>0</v>
      </c>
      <c r="R7842" s="2408"/>
    </row>
    <row r="7843" spans="3:18" ht="14.25" customHeight="1">
      <c r="C7843" s="1591">
        <v>15</v>
      </c>
      <c r="D7843" s="1952" t="s">
        <v>2620</v>
      </c>
      <c r="E7843" s="1592">
        <v>8</v>
      </c>
      <c r="F7843" s="1593" t="s">
        <v>508</v>
      </c>
      <c r="G7843" s="1728">
        <v>12</v>
      </c>
      <c r="H7843" s="1593">
        <v>2020</v>
      </c>
      <c r="I7843" s="1595">
        <v>2520</v>
      </c>
      <c r="J7843" s="1846">
        <f t="shared" si="425"/>
        <v>75</v>
      </c>
      <c r="K7843" s="1595">
        <f t="shared" si="426"/>
        <v>630</v>
      </c>
      <c r="L7843" s="1593"/>
      <c r="M7843" s="1593"/>
      <c r="N7843" s="1596">
        <f t="shared" si="427"/>
        <v>0</v>
      </c>
      <c r="O7843" s="2105"/>
      <c r="P7843" s="2105"/>
      <c r="Q7843" s="2105">
        <f t="shared" si="428"/>
        <v>0</v>
      </c>
      <c r="R7843" s="2408"/>
    </row>
    <row r="7844" spans="3:18" ht="14.25" customHeight="1">
      <c r="C7844" s="1591">
        <v>16</v>
      </c>
      <c r="D7844" s="1952" t="s">
        <v>2623</v>
      </c>
      <c r="E7844" s="1592">
        <v>8</v>
      </c>
      <c r="F7844" s="1593" t="s">
        <v>508</v>
      </c>
      <c r="G7844" s="1728">
        <v>23</v>
      </c>
      <c r="H7844" s="1593">
        <v>2022</v>
      </c>
      <c r="I7844" s="1595">
        <v>4600</v>
      </c>
      <c r="J7844" s="1846">
        <f t="shared" si="425"/>
        <v>50</v>
      </c>
      <c r="K7844" s="1595">
        <f t="shared" si="426"/>
        <v>2300</v>
      </c>
      <c r="L7844" s="1593"/>
      <c r="M7844" s="1593"/>
      <c r="N7844" s="1596">
        <f t="shared" si="427"/>
        <v>0</v>
      </c>
      <c r="O7844" s="2105"/>
      <c r="P7844" s="2105"/>
      <c r="Q7844" s="2105">
        <f t="shared" si="428"/>
        <v>0</v>
      </c>
      <c r="R7844" s="2408"/>
    </row>
    <row r="7845" spans="3:18" ht="14.25" customHeight="1">
      <c r="C7845" s="1591">
        <v>17</v>
      </c>
      <c r="D7845" s="1952" t="s">
        <v>5225</v>
      </c>
      <c r="E7845" s="1592">
        <v>8</v>
      </c>
      <c r="F7845" s="1593" t="s">
        <v>508</v>
      </c>
      <c r="G7845" s="1728">
        <v>1</v>
      </c>
      <c r="H7845" s="1593">
        <v>2022</v>
      </c>
      <c r="I7845" s="1595">
        <v>388.92</v>
      </c>
      <c r="J7845" s="1846">
        <f t="shared" si="425"/>
        <v>50</v>
      </c>
      <c r="K7845" s="1595">
        <f t="shared" si="426"/>
        <v>194.46</v>
      </c>
      <c r="L7845" s="1593"/>
      <c r="M7845" s="1593"/>
      <c r="N7845" s="1596">
        <f t="shared" si="427"/>
        <v>0</v>
      </c>
      <c r="O7845" s="2105"/>
      <c r="P7845" s="2105"/>
      <c r="Q7845" s="2105">
        <f t="shared" si="428"/>
        <v>0</v>
      </c>
      <c r="R7845" s="2408"/>
    </row>
    <row r="7846" spans="3:18" ht="14.25" customHeight="1">
      <c r="C7846" s="1591">
        <v>18</v>
      </c>
      <c r="D7846" s="1952" t="s">
        <v>5224</v>
      </c>
      <c r="E7846" s="1592">
        <v>8</v>
      </c>
      <c r="F7846" s="1593" t="s">
        <v>508</v>
      </c>
      <c r="G7846" s="1728">
        <v>2</v>
      </c>
      <c r="H7846" s="1593">
        <v>2022</v>
      </c>
      <c r="I7846" s="1595">
        <v>420</v>
      </c>
      <c r="J7846" s="1846">
        <f t="shared" si="425"/>
        <v>50</v>
      </c>
      <c r="K7846" s="1595">
        <f t="shared" si="426"/>
        <v>210</v>
      </c>
      <c r="L7846" s="1593"/>
      <c r="M7846" s="1593"/>
      <c r="N7846" s="1596">
        <f t="shared" si="427"/>
        <v>0</v>
      </c>
      <c r="O7846" s="2105"/>
      <c r="P7846" s="2105"/>
      <c r="Q7846" s="2105">
        <f t="shared" si="428"/>
        <v>0</v>
      </c>
      <c r="R7846" s="2408"/>
    </row>
    <row r="7847" spans="3:18" ht="14.25" customHeight="1">
      <c r="C7847" s="1591">
        <v>19</v>
      </c>
      <c r="D7847" s="1952" t="s">
        <v>6537</v>
      </c>
      <c r="E7847" s="1592">
        <v>8</v>
      </c>
      <c r="F7847" s="1593" t="s">
        <v>508</v>
      </c>
      <c r="G7847" s="1728">
        <v>3</v>
      </c>
      <c r="H7847" s="1593">
        <v>2022</v>
      </c>
      <c r="I7847" s="1595">
        <v>621</v>
      </c>
      <c r="J7847" s="1846">
        <f t="shared" si="425"/>
        <v>50</v>
      </c>
      <c r="K7847" s="1595">
        <f t="shared" si="426"/>
        <v>310.5</v>
      </c>
      <c r="L7847" s="1593"/>
      <c r="M7847" s="1593"/>
      <c r="N7847" s="1596">
        <f t="shared" si="427"/>
        <v>0</v>
      </c>
      <c r="O7847" s="2105"/>
      <c r="P7847" s="2105"/>
      <c r="Q7847" s="2105">
        <f t="shared" si="428"/>
        <v>0</v>
      </c>
      <c r="R7847" s="2408"/>
    </row>
    <row r="7848" spans="3:18" ht="14.25" customHeight="1">
      <c r="C7848" s="1591">
        <v>20</v>
      </c>
      <c r="D7848" s="1952" t="s">
        <v>6538</v>
      </c>
      <c r="E7848" s="1592">
        <v>8</v>
      </c>
      <c r="F7848" s="1593" t="s">
        <v>508</v>
      </c>
      <c r="G7848" s="1728">
        <v>2</v>
      </c>
      <c r="H7848" s="1593">
        <v>2023</v>
      </c>
      <c r="I7848" s="1595">
        <v>339.99925999999999</v>
      </c>
      <c r="J7848" s="1846">
        <f t="shared" si="425"/>
        <v>37.5</v>
      </c>
      <c r="K7848" s="1595">
        <f t="shared" si="426"/>
        <v>212.4995375</v>
      </c>
      <c r="L7848" s="1593"/>
      <c r="M7848" s="1593"/>
      <c r="N7848" s="1596">
        <f t="shared" si="427"/>
        <v>0</v>
      </c>
      <c r="O7848" s="2105"/>
      <c r="P7848" s="2105"/>
      <c r="Q7848" s="2105">
        <f t="shared" si="428"/>
        <v>0</v>
      </c>
      <c r="R7848" s="2408"/>
    </row>
    <row r="7849" spans="3:18" ht="14.25" customHeight="1">
      <c r="C7849" s="1591">
        <v>21</v>
      </c>
      <c r="D7849" s="1952" t="s">
        <v>6561</v>
      </c>
      <c r="E7849" s="1592">
        <v>8</v>
      </c>
      <c r="F7849" s="1593" t="s">
        <v>508</v>
      </c>
      <c r="G7849" s="1728">
        <v>1</v>
      </c>
      <c r="H7849" s="1593">
        <v>2023</v>
      </c>
      <c r="I7849" s="1595">
        <v>166.27199999999999</v>
      </c>
      <c r="J7849" s="1846">
        <f t="shared" si="425"/>
        <v>37.5</v>
      </c>
      <c r="K7849" s="1595">
        <f t="shared" si="426"/>
        <v>103.91999999999999</v>
      </c>
      <c r="L7849" s="1593"/>
      <c r="M7849" s="1593"/>
      <c r="N7849" s="1596">
        <f t="shared" si="427"/>
        <v>0</v>
      </c>
      <c r="O7849" s="2105"/>
      <c r="P7849" s="2105"/>
      <c r="Q7849" s="2105">
        <f t="shared" si="428"/>
        <v>0</v>
      </c>
      <c r="R7849" s="2408"/>
    </row>
    <row r="7850" spans="3:18" ht="14.25" customHeight="1">
      <c r="C7850" s="1591">
        <v>22</v>
      </c>
      <c r="D7850" s="1952" t="s">
        <v>6562</v>
      </c>
      <c r="E7850" s="1592">
        <v>8</v>
      </c>
      <c r="F7850" s="1593" t="s">
        <v>508</v>
      </c>
      <c r="G7850" s="1728">
        <v>1</v>
      </c>
      <c r="H7850" s="1593">
        <v>2007</v>
      </c>
      <c r="I7850" s="1595">
        <v>347</v>
      </c>
      <c r="J7850" s="1846">
        <f t="shared" si="425"/>
        <v>100</v>
      </c>
      <c r="K7850" s="1595">
        <f t="shared" si="426"/>
        <v>0</v>
      </c>
      <c r="L7850" s="1593"/>
      <c r="M7850" s="1593"/>
      <c r="N7850" s="1596">
        <f t="shared" si="427"/>
        <v>0</v>
      </c>
      <c r="O7850" s="2105"/>
      <c r="P7850" s="2105"/>
      <c r="Q7850" s="2105">
        <f t="shared" si="428"/>
        <v>0</v>
      </c>
      <c r="R7850" s="2408"/>
    </row>
    <row r="7851" spans="3:18" ht="14.25" customHeight="1">
      <c r="C7851" s="1591">
        <v>23</v>
      </c>
      <c r="D7851" s="1952" t="s">
        <v>2201</v>
      </c>
      <c r="E7851" s="1592">
        <v>8</v>
      </c>
      <c r="F7851" s="1593" t="s">
        <v>508</v>
      </c>
      <c r="G7851" s="1728">
        <v>1</v>
      </c>
      <c r="H7851" s="1593">
        <v>2019</v>
      </c>
      <c r="I7851" s="1595">
        <v>70</v>
      </c>
      <c r="J7851" s="1846">
        <f t="shared" si="425"/>
        <v>87.5</v>
      </c>
      <c r="K7851" s="1595">
        <f t="shared" si="426"/>
        <v>8.75</v>
      </c>
      <c r="L7851" s="1593"/>
      <c r="M7851" s="1593"/>
      <c r="N7851" s="1596">
        <f t="shared" si="427"/>
        <v>0</v>
      </c>
      <c r="O7851" s="2105"/>
      <c r="P7851" s="2105"/>
      <c r="Q7851" s="2105">
        <f t="shared" si="428"/>
        <v>0</v>
      </c>
      <c r="R7851" s="2408"/>
    </row>
    <row r="7852" spans="3:18" ht="14.25" customHeight="1">
      <c r="C7852" s="1591">
        <v>24</v>
      </c>
      <c r="D7852" s="1952" t="s">
        <v>2706</v>
      </c>
      <c r="E7852" s="1592">
        <v>8</v>
      </c>
      <c r="F7852" s="1593" t="s">
        <v>508</v>
      </c>
      <c r="G7852" s="1728">
        <v>3</v>
      </c>
      <c r="H7852" s="1593">
        <v>2019</v>
      </c>
      <c r="I7852" s="1595">
        <v>594</v>
      </c>
      <c r="J7852" s="1846">
        <f t="shared" si="425"/>
        <v>87.5</v>
      </c>
      <c r="K7852" s="1595">
        <f t="shared" si="426"/>
        <v>74.25</v>
      </c>
      <c r="L7852" s="1593"/>
      <c r="M7852" s="1593"/>
      <c r="N7852" s="1596">
        <f t="shared" si="427"/>
        <v>0</v>
      </c>
      <c r="O7852" s="2105"/>
      <c r="P7852" s="2105"/>
      <c r="Q7852" s="2105">
        <f t="shared" si="428"/>
        <v>0</v>
      </c>
      <c r="R7852" s="2408"/>
    </row>
    <row r="7853" spans="3:18" ht="14.25" customHeight="1">
      <c r="C7853" s="1591">
        <v>25</v>
      </c>
      <c r="D7853" s="1952" t="s">
        <v>2707</v>
      </c>
      <c r="E7853" s="1592">
        <v>8</v>
      </c>
      <c r="F7853" s="1593" t="s">
        <v>508</v>
      </c>
      <c r="G7853" s="1728">
        <v>2</v>
      </c>
      <c r="H7853" s="1593">
        <v>2020</v>
      </c>
      <c r="I7853" s="1595">
        <v>350</v>
      </c>
      <c r="J7853" s="1846">
        <f t="shared" si="425"/>
        <v>75</v>
      </c>
      <c r="K7853" s="1595">
        <f t="shared" si="426"/>
        <v>87.5</v>
      </c>
      <c r="L7853" s="1593"/>
      <c r="M7853" s="1593"/>
      <c r="N7853" s="1596">
        <f t="shared" si="427"/>
        <v>0</v>
      </c>
      <c r="O7853" s="2105"/>
      <c r="P7853" s="2105"/>
      <c r="Q7853" s="2105">
        <f t="shared" si="428"/>
        <v>0</v>
      </c>
      <c r="R7853" s="2408"/>
    </row>
    <row r="7854" spans="3:18" ht="14.25" customHeight="1">
      <c r="C7854" s="1591">
        <v>26</v>
      </c>
      <c r="D7854" s="1952" t="s">
        <v>2206</v>
      </c>
      <c r="E7854" s="1592">
        <v>8</v>
      </c>
      <c r="F7854" s="1593" t="s">
        <v>508</v>
      </c>
      <c r="G7854" s="1728">
        <v>4</v>
      </c>
      <c r="H7854" s="1593">
        <v>2020</v>
      </c>
      <c r="I7854" s="1595">
        <v>164</v>
      </c>
      <c r="J7854" s="1846">
        <f t="shared" si="425"/>
        <v>75</v>
      </c>
      <c r="K7854" s="1595">
        <f t="shared" si="426"/>
        <v>41</v>
      </c>
      <c r="L7854" s="1593"/>
      <c r="M7854" s="1593"/>
      <c r="N7854" s="1596">
        <f t="shared" si="427"/>
        <v>0</v>
      </c>
      <c r="O7854" s="2105"/>
      <c r="P7854" s="2105"/>
      <c r="Q7854" s="2105">
        <f t="shared" si="428"/>
        <v>0</v>
      </c>
      <c r="R7854" s="2408"/>
    </row>
    <row r="7855" spans="3:18" ht="14.25" customHeight="1">
      <c r="C7855" s="1591">
        <v>27</v>
      </c>
      <c r="D7855" s="1952" t="s">
        <v>2671</v>
      </c>
      <c r="E7855" s="1592">
        <v>8</v>
      </c>
      <c r="F7855" s="1593" t="s">
        <v>508</v>
      </c>
      <c r="G7855" s="1728">
        <v>1</v>
      </c>
      <c r="H7855" s="1593">
        <v>2020</v>
      </c>
      <c r="I7855" s="1595">
        <v>37</v>
      </c>
      <c r="J7855" s="1846">
        <f t="shared" si="425"/>
        <v>75</v>
      </c>
      <c r="K7855" s="1595">
        <f t="shared" si="426"/>
        <v>9.25</v>
      </c>
      <c r="L7855" s="1593"/>
      <c r="M7855" s="1593"/>
      <c r="N7855" s="1596">
        <f t="shared" si="427"/>
        <v>0</v>
      </c>
      <c r="O7855" s="2105"/>
      <c r="P7855" s="2105"/>
      <c r="Q7855" s="2105">
        <f t="shared" si="428"/>
        <v>0</v>
      </c>
      <c r="R7855" s="2408"/>
    </row>
    <row r="7856" spans="3:18" ht="14.25" customHeight="1">
      <c r="C7856" s="1591">
        <v>28</v>
      </c>
      <c r="D7856" s="1978" t="s">
        <v>5185</v>
      </c>
      <c r="E7856" s="1597">
        <v>8</v>
      </c>
      <c r="F7856" s="1598" t="s">
        <v>508</v>
      </c>
      <c r="G7856" s="1847">
        <v>1</v>
      </c>
      <c r="H7856" s="1598">
        <v>2021</v>
      </c>
      <c r="I7856" s="1599">
        <v>32.22</v>
      </c>
      <c r="J7856" s="1848">
        <f t="shared" si="425"/>
        <v>62.5</v>
      </c>
      <c r="K7856" s="1599">
        <f t="shared" si="426"/>
        <v>12.0825</v>
      </c>
      <c r="L7856" s="1598"/>
      <c r="M7856" s="1598"/>
      <c r="N7856" s="1600">
        <f t="shared" si="427"/>
        <v>0</v>
      </c>
      <c r="O7856" s="2148"/>
      <c r="P7856" s="2148"/>
      <c r="Q7856" s="2148">
        <f t="shared" si="428"/>
        <v>0</v>
      </c>
      <c r="R7856" s="2409"/>
    </row>
    <row r="7857" spans="3:18" ht="14.25" customHeight="1">
      <c r="C7857" s="1613">
        <v>1</v>
      </c>
      <c r="D7857" s="1954" t="s">
        <v>2195</v>
      </c>
      <c r="E7857" s="1614">
        <v>8</v>
      </c>
      <c r="F7857" s="1615" t="s">
        <v>508</v>
      </c>
      <c r="G7857" s="1741">
        <v>2</v>
      </c>
      <c r="H7857" s="1615">
        <v>2006</v>
      </c>
      <c r="I7857" s="1617">
        <v>676.8</v>
      </c>
      <c r="J7857" s="1615">
        <f t="shared" si="425"/>
        <v>100</v>
      </c>
      <c r="K7857" s="1617">
        <f t="shared" si="426"/>
        <v>0</v>
      </c>
      <c r="L7857" s="1615"/>
      <c r="M7857" s="1615"/>
      <c r="N7857" s="1618">
        <f t="shared" si="427"/>
        <v>0</v>
      </c>
      <c r="O7857" s="2107"/>
      <c r="P7857" s="2107"/>
      <c r="Q7857" s="2107">
        <f t="shared" si="428"/>
        <v>0</v>
      </c>
      <c r="R7857" s="2387" t="s">
        <v>8023</v>
      </c>
    </row>
    <row r="7858" spans="3:18" ht="14.25" customHeight="1">
      <c r="C7858" s="1613">
        <v>2</v>
      </c>
      <c r="D7858" s="1954" t="s">
        <v>2196</v>
      </c>
      <c r="E7858" s="1614">
        <v>8</v>
      </c>
      <c r="F7858" s="1615" t="s">
        <v>508</v>
      </c>
      <c r="G7858" s="1741">
        <v>9</v>
      </c>
      <c r="H7858" s="1615">
        <v>2006</v>
      </c>
      <c r="I7858" s="1617">
        <v>1759.5</v>
      </c>
      <c r="J7858" s="1615">
        <f t="shared" si="425"/>
        <v>100</v>
      </c>
      <c r="K7858" s="1617">
        <f t="shared" si="426"/>
        <v>0</v>
      </c>
      <c r="L7858" s="1615"/>
      <c r="M7858" s="1615"/>
      <c r="N7858" s="1618">
        <f t="shared" si="427"/>
        <v>0</v>
      </c>
      <c r="O7858" s="2107"/>
      <c r="P7858" s="2107"/>
      <c r="Q7858" s="2107">
        <f t="shared" si="428"/>
        <v>0</v>
      </c>
      <c r="R7858" s="2388"/>
    </row>
    <row r="7859" spans="3:18" ht="14.25" customHeight="1">
      <c r="C7859" s="1613">
        <v>3</v>
      </c>
      <c r="D7859" s="1954" t="s">
        <v>2197</v>
      </c>
      <c r="E7859" s="1614">
        <v>8</v>
      </c>
      <c r="F7859" s="1615" t="s">
        <v>508</v>
      </c>
      <c r="G7859" s="1741">
        <v>2</v>
      </c>
      <c r="H7859" s="1615">
        <v>2007</v>
      </c>
      <c r="I7859" s="1617">
        <v>858.28</v>
      </c>
      <c r="J7859" s="1615">
        <f t="shared" si="425"/>
        <v>100</v>
      </c>
      <c r="K7859" s="1617">
        <f t="shared" si="426"/>
        <v>0</v>
      </c>
      <c r="L7859" s="1615"/>
      <c r="M7859" s="1615"/>
      <c r="N7859" s="1618">
        <f t="shared" si="427"/>
        <v>0</v>
      </c>
      <c r="O7859" s="2107"/>
      <c r="P7859" s="2107"/>
      <c r="Q7859" s="2107">
        <f t="shared" si="428"/>
        <v>0</v>
      </c>
      <c r="R7859" s="2388"/>
    </row>
    <row r="7860" spans="3:18" ht="14.25" customHeight="1">
      <c r="C7860" s="1613">
        <v>4</v>
      </c>
      <c r="D7860" s="1954" t="s">
        <v>2198</v>
      </c>
      <c r="E7860" s="1614">
        <v>8</v>
      </c>
      <c r="F7860" s="1615" t="s">
        <v>508</v>
      </c>
      <c r="G7860" s="1741">
        <v>2</v>
      </c>
      <c r="H7860" s="1615">
        <v>2007</v>
      </c>
      <c r="I7860" s="1617">
        <v>1023.4</v>
      </c>
      <c r="J7860" s="1615">
        <f t="shared" ref="J7860:J7923" si="429">IF(($J$14-H7860)*J$7607&gt;100,100,($J$14-H7860)*J$7607)</f>
        <v>100</v>
      </c>
      <c r="K7860" s="1617">
        <f t="shared" si="426"/>
        <v>0</v>
      </c>
      <c r="L7860" s="1615"/>
      <c r="M7860" s="1615"/>
      <c r="N7860" s="1618">
        <f t="shared" si="427"/>
        <v>0</v>
      </c>
      <c r="O7860" s="2107"/>
      <c r="P7860" s="2107"/>
      <c r="Q7860" s="2107">
        <f t="shared" si="428"/>
        <v>0</v>
      </c>
      <c r="R7860" s="2388"/>
    </row>
    <row r="7861" spans="3:18" ht="14.25" customHeight="1">
      <c r="C7861" s="1613">
        <v>5</v>
      </c>
      <c r="D7861" s="1954" t="s">
        <v>2199</v>
      </c>
      <c r="E7861" s="1614">
        <v>8</v>
      </c>
      <c r="F7861" s="1615" t="s">
        <v>508</v>
      </c>
      <c r="G7861" s="1741">
        <v>5</v>
      </c>
      <c r="H7861" s="1615">
        <v>2007</v>
      </c>
      <c r="I7861" s="1617">
        <v>698.75</v>
      </c>
      <c r="J7861" s="1615">
        <f t="shared" si="429"/>
        <v>100</v>
      </c>
      <c r="K7861" s="1617">
        <f t="shared" si="426"/>
        <v>0</v>
      </c>
      <c r="L7861" s="1615"/>
      <c r="M7861" s="1615"/>
      <c r="N7861" s="1618">
        <f t="shared" si="427"/>
        <v>0</v>
      </c>
      <c r="O7861" s="2107"/>
      <c r="P7861" s="2107"/>
      <c r="Q7861" s="2107">
        <f t="shared" si="428"/>
        <v>0</v>
      </c>
      <c r="R7861" s="2388"/>
    </row>
    <row r="7862" spans="3:18" ht="14.25" customHeight="1">
      <c r="C7862" s="1613">
        <v>6</v>
      </c>
      <c r="D7862" s="1954" t="s">
        <v>2200</v>
      </c>
      <c r="E7862" s="1614">
        <v>8</v>
      </c>
      <c r="F7862" s="1615" t="s">
        <v>508</v>
      </c>
      <c r="G7862" s="1741">
        <v>1</v>
      </c>
      <c r="H7862" s="1615">
        <v>2007</v>
      </c>
      <c r="I7862" s="1617">
        <v>189.2</v>
      </c>
      <c r="J7862" s="1615">
        <f t="shared" si="429"/>
        <v>100</v>
      </c>
      <c r="K7862" s="1617">
        <f t="shared" si="426"/>
        <v>0</v>
      </c>
      <c r="L7862" s="1615"/>
      <c r="M7862" s="1615"/>
      <c r="N7862" s="1618">
        <f t="shared" si="427"/>
        <v>0</v>
      </c>
      <c r="O7862" s="2107"/>
      <c r="P7862" s="2107"/>
      <c r="Q7862" s="2107">
        <f t="shared" si="428"/>
        <v>0</v>
      </c>
      <c r="R7862" s="2388"/>
    </row>
    <row r="7863" spans="3:18" ht="14.25" customHeight="1">
      <c r="C7863" s="1613">
        <v>7</v>
      </c>
      <c r="D7863" s="1954" t="s">
        <v>2201</v>
      </c>
      <c r="E7863" s="1614">
        <v>8</v>
      </c>
      <c r="F7863" s="1615" t="s">
        <v>508</v>
      </c>
      <c r="G7863" s="1741">
        <v>4</v>
      </c>
      <c r="H7863" s="1615">
        <v>2007</v>
      </c>
      <c r="I7863" s="1617">
        <v>243</v>
      </c>
      <c r="J7863" s="1615">
        <f t="shared" si="429"/>
        <v>100</v>
      </c>
      <c r="K7863" s="1617">
        <f t="shared" si="426"/>
        <v>0</v>
      </c>
      <c r="L7863" s="1615"/>
      <c r="M7863" s="1615"/>
      <c r="N7863" s="1618">
        <f t="shared" si="427"/>
        <v>0</v>
      </c>
      <c r="O7863" s="2107"/>
      <c r="P7863" s="2107"/>
      <c r="Q7863" s="2107">
        <f t="shared" si="428"/>
        <v>0</v>
      </c>
      <c r="R7863" s="2388"/>
    </row>
    <row r="7864" spans="3:18" ht="14.25" customHeight="1">
      <c r="C7864" s="1613">
        <v>8</v>
      </c>
      <c r="D7864" s="1954" t="s">
        <v>2202</v>
      </c>
      <c r="E7864" s="1614">
        <v>8</v>
      </c>
      <c r="F7864" s="1615" t="s">
        <v>508</v>
      </c>
      <c r="G7864" s="1741">
        <v>2</v>
      </c>
      <c r="H7864" s="1615">
        <v>2016</v>
      </c>
      <c r="I7864" s="1617">
        <v>292.2</v>
      </c>
      <c r="J7864" s="1615">
        <f t="shared" si="429"/>
        <v>100</v>
      </c>
      <c r="K7864" s="1617">
        <f t="shared" si="426"/>
        <v>0</v>
      </c>
      <c r="L7864" s="1615"/>
      <c r="M7864" s="1615"/>
      <c r="N7864" s="1618">
        <f t="shared" si="427"/>
        <v>0</v>
      </c>
      <c r="O7864" s="2107"/>
      <c r="P7864" s="2107"/>
      <c r="Q7864" s="2107">
        <f t="shared" si="428"/>
        <v>0</v>
      </c>
      <c r="R7864" s="2388"/>
    </row>
    <row r="7865" spans="3:18" ht="14.25" customHeight="1">
      <c r="C7865" s="1613">
        <v>9</v>
      </c>
      <c r="D7865" s="1954" t="s">
        <v>2203</v>
      </c>
      <c r="E7865" s="1614">
        <v>8</v>
      </c>
      <c r="F7865" s="1615" t="s">
        <v>508</v>
      </c>
      <c r="G7865" s="1741">
        <v>3</v>
      </c>
      <c r="H7865" s="1615">
        <v>2020</v>
      </c>
      <c r="I7865" s="1617">
        <v>630</v>
      </c>
      <c r="J7865" s="1615">
        <f t="shared" si="429"/>
        <v>75</v>
      </c>
      <c r="K7865" s="1617">
        <f t="shared" si="426"/>
        <v>157.5</v>
      </c>
      <c r="L7865" s="1615"/>
      <c r="M7865" s="1615"/>
      <c r="N7865" s="1618">
        <f t="shared" si="427"/>
        <v>0</v>
      </c>
      <c r="O7865" s="2107"/>
      <c r="P7865" s="2107"/>
      <c r="Q7865" s="2107">
        <f t="shared" si="428"/>
        <v>0</v>
      </c>
      <c r="R7865" s="2388"/>
    </row>
    <row r="7866" spans="3:18" ht="14.25" customHeight="1">
      <c r="C7866" s="1613">
        <v>10</v>
      </c>
      <c r="D7866" s="1954" t="s">
        <v>2203</v>
      </c>
      <c r="E7866" s="1614">
        <v>8</v>
      </c>
      <c r="F7866" s="1615" t="s">
        <v>508</v>
      </c>
      <c r="G7866" s="1741">
        <v>3</v>
      </c>
      <c r="H7866" s="1615">
        <v>2019</v>
      </c>
      <c r="I7866" s="1617">
        <v>810</v>
      </c>
      <c r="J7866" s="1615">
        <f t="shared" si="429"/>
        <v>87.5</v>
      </c>
      <c r="K7866" s="1617">
        <f t="shared" si="426"/>
        <v>101.25</v>
      </c>
      <c r="L7866" s="1615"/>
      <c r="M7866" s="1615"/>
      <c r="N7866" s="1618">
        <f t="shared" si="427"/>
        <v>0</v>
      </c>
      <c r="O7866" s="2107"/>
      <c r="P7866" s="2107"/>
      <c r="Q7866" s="2107">
        <f t="shared" si="428"/>
        <v>0</v>
      </c>
      <c r="R7866" s="2388"/>
    </row>
    <row r="7867" spans="3:18" ht="14.25" customHeight="1">
      <c r="C7867" s="1613">
        <v>11</v>
      </c>
      <c r="D7867" s="1954" t="s">
        <v>2204</v>
      </c>
      <c r="E7867" s="1614">
        <v>8</v>
      </c>
      <c r="F7867" s="1615" t="s">
        <v>508</v>
      </c>
      <c r="G7867" s="1741">
        <v>2</v>
      </c>
      <c r="H7867" s="1615">
        <v>2020</v>
      </c>
      <c r="I7867" s="1617">
        <v>396</v>
      </c>
      <c r="J7867" s="1615">
        <f t="shared" si="429"/>
        <v>75</v>
      </c>
      <c r="K7867" s="1617">
        <f t="shared" si="426"/>
        <v>99</v>
      </c>
      <c r="L7867" s="1615"/>
      <c r="M7867" s="1615"/>
      <c r="N7867" s="1618">
        <f t="shared" si="427"/>
        <v>0</v>
      </c>
      <c r="O7867" s="2107"/>
      <c r="P7867" s="2107"/>
      <c r="Q7867" s="2107">
        <f t="shared" si="428"/>
        <v>0</v>
      </c>
      <c r="R7867" s="2388"/>
    </row>
    <row r="7868" spans="3:18" ht="14.25" customHeight="1">
      <c r="C7868" s="1613">
        <v>12</v>
      </c>
      <c r="D7868" s="1954" t="s">
        <v>2205</v>
      </c>
      <c r="E7868" s="1614">
        <v>8</v>
      </c>
      <c r="F7868" s="1615" t="s">
        <v>508</v>
      </c>
      <c r="G7868" s="1741">
        <v>1</v>
      </c>
      <c r="H7868" s="1615">
        <v>2020</v>
      </c>
      <c r="I7868" s="1617">
        <v>199</v>
      </c>
      <c r="J7868" s="1615">
        <f t="shared" si="429"/>
        <v>75</v>
      </c>
      <c r="K7868" s="1617">
        <f t="shared" si="426"/>
        <v>49.75</v>
      </c>
      <c r="L7868" s="1615"/>
      <c r="M7868" s="1615"/>
      <c r="N7868" s="1618">
        <f t="shared" si="427"/>
        <v>0</v>
      </c>
      <c r="O7868" s="2107"/>
      <c r="P7868" s="2107"/>
      <c r="Q7868" s="2107">
        <f t="shared" si="428"/>
        <v>0</v>
      </c>
      <c r="R7868" s="2388"/>
    </row>
    <row r="7869" spans="3:18" ht="14.25" customHeight="1">
      <c r="C7869" s="1613">
        <v>13</v>
      </c>
      <c r="D7869" s="1954" t="s">
        <v>2206</v>
      </c>
      <c r="E7869" s="1614">
        <v>8</v>
      </c>
      <c r="F7869" s="1615" t="s">
        <v>508</v>
      </c>
      <c r="G7869" s="1741">
        <v>3</v>
      </c>
      <c r="H7869" s="1615">
        <v>2020</v>
      </c>
      <c r="I7869" s="1617">
        <v>123</v>
      </c>
      <c r="J7869" s="1615">
        <f t="shared" si="429"/>
        <v>75</v>
      </c>
      <c r="K7869" s="1617">
        <f t="shared" si="426"/>
        <v>30.75</v>
      </c>
      <c r="L7869" s="1615"/>
      <c r="M7869" s="1615"/>
      <c r="N7869" s="1618">
        <f t="shared" si="427"/>
        <v>0</v>
      </c>
      <c r="O7869" s="2107"/>
      <c r="P7869" s="2107"/>
      <c r="Q7869" s="2107">
        <f t="shared" si="428"/>
        <v>0</v>
      </c>
      <c r="R7869" s="2388"/>
    </row>
    <row r="7870" spans="3:18" ht="14.25" customHeight="1">
      <c r="C7870" s="1613">
        <v>14</v>
      </c>
      <c r="D7870" s="1954" t="s">
        <v>2201</v>
      </c>
      <c r="E7870" s="1614">
        <v>8</v>
      </c>
      <c r="F7870" s="1615" t="s">
        <v>508</v>
      </c>
      <c r="G7870" s="1741">
        <v>3</v>
      </c>
      <c r="H7870" s="1615">
        <v>2020</v>
      </c>
      <c r="I7870" s="1617">
        <v>210</v>
      </c>
      <c r="J7870" s="1615">
        <f t="shared" si="429"/>
        <v>75</v>
      </c>
      <c r="K7870" s="1617">
        <f t="shared" si="426"/>
        <v>52.5</v>
      </c>
      <c r="L7870" s="1615"/>
      <c r="M7870" s="1615"/>
      <c r="N7870" s="1618">
        <f t="shared" si="427"/>
        <v>0</v>
      </c>
      <c r="O7870" s="2107"/>
      <c r="P7870" s="2107"/>
      <c r="Q7870" s="2107">
        <f t="shared" si="428"/>
        <v>0</v>
      </c>
      <c r="R7870" s="2388"/>
    </row>
    <row r="7871" spans="3:18" ht="14.25" customHeight="1">
      <c r="C7871" s="1613">
        <v>15</v>
      </c>
      <c r="D7871" s="1954" t="s">
        <v>2207</v>
      </c>
      <c r="E7871" s="1614">
        <v>8</v>
      </c>
      <c r="F7871" s="1615" t="s">
        <v>508</v>
      </c>
      <c r="G7871" s="1741">
        <v>1</v>
      </c>
      <c r="H7871" s="1615">
        <v>2020</v>
      </c>
      <c r="I7871" s="1617">
        <v>175</v>
      </c>
      <c r="J7871" s="1615">
        <f t="shared" si="429"/>
        <v>75</v>
      </c>
      <c r="K7871" s="1617">
        <f t="shared" si="426"/>
        <v>43.75</v>
      </c>
      <c r="L7871" s="1615"/>
      <c r="M7871" s="1615"/>
      <c r="N7871" s="1618">
        <f t="shared" si="427"/>
        <v>0</v>
      </c>
      <c r="O7871" s="2107"/>
      <c r="P7871" s="2107"/>
      <c r="Q7871" s="2107">
        <f t="shared" si="428"/>
        <v>0</v>
      </c>
      <c r="R7871" s="2388"/>
    </row>
    <row r="7872" spans="3:18" ht="14.25" customHeight="1">
      <c r="C7872" s="1613">
        <v>16</v>
      </c>
      <c r="D7872" s="1954" t="s">
        <v>5257</v>
      </c>
      <c r="E7872" s="1614">
        <v>8</v>
      </c>
      <c r="F7872" s="1615" t="s">
        <v>508</v>
      </c>
      <c r="G7872" s="1741">
        <v>5</v>
      </c>
      <c r="H7872" s="1615">
        <v>2022</v>
      </c>
      <c r="I7872" s="1617">
        <v>1000</v>
      </c>
      <c r="J7872" s="1615">
        <f t="shared" si="429"/>
        <v>50</v>
      </c>
      <c r="K7872" s="1617">
        <f t="shared" si="426"/>
        <v>500</v>
      </c>
      <c r="L7872" s="1615"/>
      <c r="M7872" s="1615"/>
      <c r="N7872" s="1618">
        <f t="shared" si="427"/>
        <v>0</v>
      </c>
      <c r="O7872" s="2107"/>
      <c r="P7872" s="2107"/>
      <c r="Q7872" s="2107">
        <f t="shared" si="428"/>
        <v>0</v>
      </c>
      <c r="R7872" s="2388"/>
    </row>
    <row r="7873" spans="3:18" ht="14.25" customHeight="1">
      <c r="C7873" s="1613">
        <v>17</v>
      </c>
      <c r="D7873" s="1954" t="s">
        <v>6630</v>
      </c>
      <c r="E7873" s="1614">
        <v>8</v>
      </c>
      <c r="F7873" s="1615" t="s">
        <v>508</v>
      </c>
      <c r="G7873" s="1741">
        <v>1</v>
      </c>
      <c r="H7873" s="1615">
        <v>2023</v>
      </c>
      <c r="I7873" s="1617">
        <v>50</v>
      </c>
      <c r="J7873" s="1615">
        <f t="shared" si="429"/>
        <v>37.5</v>
      </c>
      <c r="K7873" s="1617">
        <f t="shared" si="426"/>
        <v>31.25</v>
      </c>
      <c r="L7873" s="1615"/>
      <c r="M7873" s="1615"/>
      <c r="N7873" s="1618">
        <f t="shared" si="427"/>
        <v>0</v>
      </c>
      <c r="O7873" s="2107"/>
      <c r="P7873" s="2107"/>
      <c r="Q7873" s="2107">
        <f t="shared" si="428"/>
        <v>0</v>
      </c>
      <c r="R7873" s="2388"/>
    </row>
    <row r="7874" spans="3:18" ht="14.25" customHeight="1">
      <c r="C7874" s="1613">
        <v>18</v>
      </c>
      <c r="D7874" s="1954" t="s">
        <v>6255</v>
      </c>
      <c r="E7874" s="1614">
        <v>8</v>
      </c>
      <c r="F7874" s="1615" t="s">
        <v>508</v>
      </c>
      <c r="G7874" s="1741">
        <v>8</v>
      </c>
      <c r="H7874" s="1615">
        <v>2023</v>
      </c>
      <c r="I7874" s="1617">
        <v>1360</v>
      </c>
      <c r="J7874" s="1615">
        <f t="shared" si="429"/>
        <v>37.5</v>
      </c>
      <c r="K7874" s="1617">
        <f t="shared" si="426"/>
        <v>850</v>
      </c>
      <c r="L7874" s="1615"/>
      <c r="M7874" s="1615"/>
      <c r="N7874" s="1618">
        <f t="shared" si="427"/>
        <v>0</v>
      </c>
      <c r="O7874" s="2107"/>
      <c r="P7874" s="2107"/>
      <c r="Q7874" s="2107">
        <f t="shared" si="428"/>
        <v>0</v>
      </c>
      <c r="R7874" s="2388"/>
    </row>
    <row r="7875" spans="3:18" ht="14.25" customHeight="1">
      <c r="C7875" s="1613">
        <v>19</v>
      </c>
      <c r="D7875" s="1954" t="s">
        <v>6631</v>
      </c>
      <c r="E7875" s="1614">
        <v>8</v>
      </c>
      <c r="F7875" s="1615" t="s">
        <v>508</v>
      </c>
      <c r="G7875" s="1741">
        <v>2</v>
      </c>
      <c r="H7875" s="1615">
        <v>2023</v>
      </c>
      <c r="I7875" s="1617">
        <v>332.54399999999998</v>
      </c>
      <c r="J7875" s="1615">
        <f t="shared" si="429"/>
        <v>37.5</v>
      </c>
      <c r="K7875" s="1617">
        <f t="shared" si="426"/>
        <v>207.83999999999997</v>
      </c>
      <c r="L7875" s="1615"/>
      <c r="M7875" s="1615"/>
      <c r="N7875" s="1618">
        <f t="shared" si="427"/>
        <v>0</v>
      </c>
      <c r="O7875" s="2107"/>
      <c r="P7875" s="2107"/>
      <c r="Q7875" s="2107">
        <f t="shared" si="428"/>
        <v>0</v>
      </c>
      <c r="R7875" s="2388"/>
    </row>
    <row r="7876" spans="3:18" ht="14.25" customHeight="1">
      <c r="C7876" s="1613">
        <v>20</v>
      </c>
      <c r="D7876" s="1954" t="s">
        <v>6632</v>
      </c>
      <c r="E7876" s="1614">
        <v>8</v>
      </c>
      <c r="F7876" s="1615" t="s">
        <v>508</v>
      </c>
      <c r="G7876" s="1741">
        <v>2</v>
      </c>
      <c r="H7876" s="1615">
        <v>2023</v>
      </c>
      <c r="I7876" s="1617">
        <v>448.74</v>
      </c>
      <c r="J7876" s="1615">
        <f t="shared" si="429"/>
        <v>37.5</v>
      </c>
      <c r="K7876" s="1617">
        <f t="shared" si="426"/>
        <v>280.46249999999998</v>
      </c>
      <c r="L7876" s="1615"/>
      <c r="M7876" s="1615"/>
      <c r="N7876" s="1618">
        <f t="shared" si="427"/>
        <v>0</v>
      </c>
      <c r="O7876" s="2107"/>
      <c r="P7876" s="2107"/>
      <c r="Q7876" s="2107">
        <f t="shared" si="428"/>
        <v>0</v>
      </c>
      <c r="R7876" s="2388"/>
    </row>
    <row r="7877" spans="3:18" ht="14.25" customHeight="1">
      <c r="C7877" s="1613">
        <v>21</v>
      </c>
      <c r="D7877" s="1954" t="s">
        <v>7838</v>
      </c>
      <c r="E7877" s="1614">
        <v>8</v>
      </c>
      <c r="F7877" s="1615" t="s">
        <v>508</v>
      </c>
      <c r="G7877" s="1741">
        <v>5</v>
      </c>
      <c r="H7877" s="1615">
        <v>2024</v>
      </c>
      <c r="I7877" s="1617">
        <v>620</v>
      </c>
      <c r="J7877" s="1615">
        <f t="shared" si="429"/>
        <v>25</v>
      </c>
      <c r="K7877" s="1617">
        <f t="shared" si="426"/>
        <v>465</v>
      </c>
      <c r="L7877" s="1615"/>
      <c r="M7877" s="1615"/>
      <c r="N7877" s="1618">
        <f t="shared" si="427"/>
        <v>0</v>
      </c>
      <c r="O7877" s="2107"/>
      <c r="P7877" s="2107"/>
      <c r="Q7877" s="2107">
        <f t="shared" si="428"/>
        <v>0</v>
      </c>
      <c r="R7877" s="2388"/>
    </row>
    <row r="7878" spans="3:18" ht="14.25" customHeight="1">
      <c r="C7878" s="1613">
        <v>22</v>
      </c>
      <c r="D7878" s="1954" t="s">
        <v>7839</v>
      </c>
      <c r="E7878" s="1614">
        <v>8</v>
      </c>
      <c r="F7878" s="1615" t="s">
        <v>508</v>
      </c>
      <c r="G7878" s="1741">
        <v>2</v>
      </c>
      <c r="H7878" s="1615">
        <v>2024</v>
      </c>
      <c r="I7878" s="1617">
        <v>255.96</v>
      </c>
      <c r="J7878" s="1615">
        <f t="shared" si="429"/>
        <v>25</v>
      </c>
      <c r="K7878" s="1617">
        <f t="shared" si="426"/>
        <v>191.97</v>
      </c>
      <c r="L7878" s="1615"/>
      <c r="M7878" s="1615"/>
      <c r="N7878" s="1618">
        <f t="shared" si="427"/>
        <v>0</v>
      </c>
      <c r="O7878" s="2107"/>
      <c r="P7878" s="2107"/>
      <c r="Q7878" s="2107">
        <f t="shared" si="428"/>
        <v>0</v>
      </c>
      <c r="R7878" s="2388"/>
    </row>
    <row r="7879" spans="3:18" ht="14.25" customHeight="1">
      <c r="C7879" s="1613">
        <v>23</v>
      </c>
      <c r="D7879" s="1954" t="s">
        <v>7840</v>
      </c>
      <c r="E7879" s="1614">
        <v>8</v>
      </c>
      <c r="F7879" s="1615" t="s">
        <v>508</v>
      </c>
      <c r="G7879" s="1741">
        <v>2</v>
      </c>
      <c r="H7879" s="1615">
        <v>2024</v>
      </c>
      <c r="I7879" s="1617">
        <v>4999.5</v>
      </c>
      <c r="J7879" s="1615">
        <f t="shared" si="429"/>
        <v>25</v>
      </c>
      <c r="K7879" s="1617">
        <f t="shared" si="426"/>
        <v>3749.625</v>
      </c>
      <c r="L7879" s="1615"/>
      <c r="M7879" s="1615"/>
      <c r="N7879" s="1618">
        <f t="shared" si="427"/>
        <v>0</v>
      </c>
      <c r="O7879" s="2107"/>
      <c r="P7879" s="2107"/>
      <c r="Q7879" s="2107">
        <f t="shared" si="428"/>
        <v>0</v>
      </c>
      <c r="R7879" s="2389"/>
    </row>
    <row r="7880" spans="3:18" ht="14.25" customHeight="1">
      <c r="C7880" s="1735">
        <v>1</v>
      </c>
      <c r="D7880" s="1953" t="s">
        <v>6563</v>
      </c>
      <c r="E7880" s="1736">
        <v>8</v>
      </c>
      <c r="F7880" s="1737" t="s">
        <v>508</v>
      </c>
      <c r="G7880" s="1738">
        <v>17</v>
      </c>
      <c r="H7880" s="1737">
        <v>2005</v>
      </c>
      <c r="I7880" s="1739">
        <v>2273.42</v>
      </c>
      <c r="J7880" s="1737">
        <f t="shared" si="429"/>
        <v>100</v>
      </c>
      <c r="K7880" s="1739">
        <f t="shared" si="426"/>
        <v>0</v>
      </c>
      <c r="L7880" s="1737"/>
      <c r="M7880" s="1737"/>
      <c r="N7880" s="1740">
        <f t="shared" si="427"/>
        <v>0</v>
      </c>
      <c r="O7880" s="2128"/>
      <c r="P7880" s="2128"/>
      <c r="Q7880" s="2128">
        <f t="shared" si="428"/>
        <v>0</v>
      </c>
      <c r="R7880" s="2390" t="s">
        <v>8019</v>
      </c>
    </row>
    <row r="7881" spans="3:18" ht="14.25" customHeight="1">
      <c r="C7881" s="1735">
        <v>2</v>
      </c>
      <c r="D7881" s="1953" t="s">
        <v>6564</v>
      </c>
      <c r="E7881" s="1736">
        <v>8</v>
      </c>
      <c r="F7881" s="1737" t="s">
        <v>508</v>
      </c>
      <c r="G7881" s="1738">
        <v>4</v>
      </c>
      <c r="H7881" s="1737">
        <v>2005</v>
      </c>
      <c r="I7881" s="1739">
        <v>592.24</v>
      </c>
      <c r="J7881" s="1737">
        <f t="shared" si="429"/>
        <v>100</v>
      </c>
      <c r="K7881" s="1739">
        <f t="shared" si="426"/>
        <v>0</v>
      </c>
      <c r="L7881" s="1737"/>
      <c r="M7881" s="1737"/>
      <c r="N7881" s="1740">
        <f t="shared" si="427"/>
        <v>0</v>
      </c>
      <c r="O7881" s="2128"/>
      <c r="P7881" s="2128"/>
      <c r="Q7881" s="2128">
        <f t="shared" si="428"/>
        <v>0</v>
      </c>
      <c r="R7881" s="2391"/>
    </row>
    <row r="7882" spans="3:18" ht="14.25" customHeight="1">
      <c r="C7882" s="1735">
        <v>3</v>
      </c>
      <c r="D7882" s="1953" t="s">
        <v>6565</v>
      </c>
      <c r="E7882" s="1736">
        <v>8</v>
      </c>
      <c r="F7882" s="1737" t="s">
        <v>508</v>
      </c>
      <c r="G7882" s="1738">
        <v>4</v>
      </c>
      <c r="H7882" s="1737">
        <v>2005</v>
      </c>
      <c r="I7882" s="1739">
        <v>687.76</v>
      </c>
      <c r="J7882" s="1737">
        <f t="shared" si="429"/>
        <v>100</v>
      </c>
      <c r="K7882" s="1739">
        <f t="shared" si="426"/>
        <v>0</v>
      </c>
      <c r="L7882" s="1737"/>
      <c r="M7882" s="1737"/>
      <c r="N7882" s="1740">
        <f t="shared" si="427"/>
        <v>0</v>
      </c>
      <c r="O7882" s="2128"/>
      <c r="P7882" s="2128"/>
      <c r="Q7882" s="2128">
        <f t="shared" si="428"/>
        <v>0</v>
      </c>
      <c r="R7882" s="2391"/>
    </row>
    <row r="7883" spans="3:18" ht="14.25" customHeight="1">
      <c r="C7883" s="1735">
        <v>4</v>
      </c>
      <c r="D7883" s="1953" t="s">
        <v>6566</v>
      </c>
      <c r="E7883" s="1736">
        <v>8</v>
      </c>
      <c r="F7883" s="1737" t="s">
        <v>508</v>
      </c>
      <c r="G7883" s="1738">
        <v>3</v>
      </c>
      <c r="H7883" s="1737">
        <v>2005</v>
      </c>
      <c r="I7883" s="1739">
        <v>888.35</v>
      </c>
      <c r="J7883" s="1737">
        <f t="shared" si="429"/>
        <v>100</v>
      </c>
      <c r="K7883" s="1739">
        <f t="shared" ref="K7883:K7946" si="430">IF(J7883=100,0,I7883-I7883*J7883%)</f>
        <v>0</v>
      </c>
      <c r="L7883" s="1737"/>
      <c r="M7883" s="1737"/>
      <c r="N7883" s="1740">
        <f t="shared" ref="N7883:N7946" si="431">+L7883*M7883</f>
        <v>0</v>
      </c>
      <c r="O7883" s="2128"/>
      <c r="P7883" s="2128"/>
      <c r="Q7883" s="2128">
        <f t="shared" ref="Q7883:Q7946" si="432">+O7883*P7883</f>
        <v>0</v>
      </c>
      <c r="R7883" s="2391"/>
    </row>
    <row r="7884" spans="3:18" ht="14.25" customHeight="1">
      <c r="C7884" s="1735">
        <v>5</v>
      </c>
      <c r="D7884" s="1953" t="s">
        <v>6567</v>
      </c>
      <c r="E7884" s="1736">
        <v>8</v>
      </c>
      <c r="F7884" s="1737" t="s">
        <v>508</v>
      </c>
      <c r="G7884" s="1738">
        <v>1</v>
      </c>
      <c r="H7884" s="1737">
        <v>2005</v>
      </c>
      <c r="I7884" s="1739">
        <v>238.81</v>
      </c>
      <c r="J7884" s="1737">
        <f t="shared" si="429"/>
        <v>100</v>
      </c>
      <c r="K7884" s="1739">
        <f t="shared" si="430"/>
        <v>0</v>
      </c>
      <c r="L7884" s="1737"/>
      <c r="M7884" s="1737"/>
      <c r="N7884" s="1740">
        <f t="shared" si="431"/>
        <v>0</v>
      </c>
      <c r="O7884" s="2128"/>
      <c r="P7884" s="2128"/>
      <c r="Q7884" s="2128">
        <f t="shared" si="432"/>
        <v>0</v>
      </c>
      <c r="R7884" s="2391"/>
    </row>
    <row r="7885" spans="3:18" ht="14.25" customHeight="1">
      <c r="C7885" s="1735">
        <v>6</v>
      </c>
      <c r="D7885" s="1953" t="s">
        <v>2202</v>
      </c>
      <c r="E7885" s="1736">
        <v>8</v>
      </c>
      <c r="F7885" s="1737" t="s">
        <v>508</v>
      </c>
      <c r="G7885" s="1738">
        <v>1</v>
      </c>
      <c r="H7885" s="1737">
        <v>2015</v>
      </c>
      <c r="I7885" s="1739">
        <v>164.94</v>
      </c>
      <c r="J7885" s="1737">
        <f t="shared" si="429"/>
        <v>100</v>
      </c>
      <c r="K7885" s="1739">
        <f t="shared" si="430"/>
        <v>0</v>
      </c>
      <c r="L7885" s="1737"/>
      <c r="M7885" s="1737"/>
      <c r="N7885" s="1740">
        <f t="shared" si="431"/>
        <v>0</v>
      </c>
      <c r="O7885" s="2128"/>
      <c r="P7885" s="2128"/>
      <c r="Q7885" s="2128">
        <f t="shared" si="432"/>
        <v>0</v>
      </c>
      <c r="R7885" s="2391"/>
    </row>
    <row r="7886" spans="3:18" ht="14.25" customHeight="1">
      <c r="C7886" s="1735">
        <v>7</v>
      </c>
      <c r="D7886" s="1953" t="s">
        <v>6568</v>
      </c>
      <c r="E7886" s="1736">
        <v>8</v>
      </c>
      <c r="F7886" s="1737" t="s">
        <v>508</v>
      </c>
      <c r="G7886" s="1738">
        <v>5</v>
      </c>
      <c r="H7886" s="1737">
        <v>2020</v>
      </c>
      <c r="I7886" s="1739">
        <v>1050</v>
      </c>
      <c r="J7886" s="1737">
        <f t="shared" si="429"/>
        <v>75</v>
      </c>
      <c r="K7886" s="1739">
        <f t="shared" si="430"/>
        <v>262.5</v>
      </c>
      <c r="L7886" s="1737"/>
      <c r="M7886" s="1737"/>
      <c r="N7886" s="1740">
        <f t="shared" si="431"/>
        <v>0</v>
      </c>
      <c r="O7886" s="2128"/>
      <c r="P7886" s="2128"/>
      <c r="Q7886" s="2128">
        <f t="shared" si="432"/>
        <v>0</v>
      </c>
      <c r="R7886" s="2391"/>
    </row>
    <row r="7887" spans="3:18" ht="14.25" customHeight="1">
      <c r="C7887" s="1735">
        <v>8</v>
      </c>
      <c r="D7887" s="1953" t="s">
        <v>6569</v>
      </c>
      <c r="E7887" s="1736">
        <v>8</v>
      </c>
      <c r="F7887" s="1737" t="s">
        <v>508</v>
      </c>
      <c r="G7887" s="1738">
        <v>1</v>
      </c>
      <c r="H7887" s="1737">
        <v>2020</v>
      </c>
      <c r="I7887" s="1739">
        <v>210</v>
      </c>
      <c r="J7887" s="1737">
        <f t="shared" si="429"/>
        <v>75</v>
      </c>
      <c r="K7887" s="1739">
        <f t="shared" si="430"/>
        <v>52.5</v>
      </c>
      <c r="L7887" s="1737"/>
      <c r="M7887" s="1737"/>
      <c r="N7887" s="1740">
        <f t="shared" si="431"/>
        <v>0</v>
      </c>
      <c r="O7887" s="2128"/>
      <c r="P7887" s="2128"/>
      <c r="Q7887" s="2128">
        <f t="shared" si="432"/>
        <v>0</v>
      </c>
      <c r="R7887" s="2391"/>
    </row>
    <row r="7888" spans="3:18" ht="14.25" customHeight="1">
      <c r="C7888" s="1735">
        <v>9</v>
      </c>
      <c r="D7888" s="1953" t="s">
        <v>2671</v>
      </c>
      <c r="E7888" s="1736">
        <v>8</v>
      </c>
      <c r="F7888" s="1737" t="s">
        <v>508</v>
      </c>
      <c r="G7888" s="1738">
        <v>5</v>
      </c>
      <c r="H7888" s="1737">
        <v>2020</v>
      </c>
      <c r="I7888" s="1739">
        <v>185</v>
      </c>
      <c r="J7888" s="1737">
        <f t="shared" si="429"/>
        <v>75</v>
      </c>
      <c r="K7888" s="1739">
        <f t="shared" si="430"/>
        <v>46.25</v>
      </c>
      <c r="L7888" s="1737"/>
      <c r="M7888" s="1737"/>
      <c r="N7888" s="1740">
        <f t="shared" si="431"/>
        <v>0</v>
      </c>
      <c r="O7888" s="2128"/>
      <c r="P7888" s="2128"/>
      <c r="Q7888" s="2128">
        <f t="shared" si="432"/>
        <v>0</v>
      </c>
      <c r="R7888" s="2391"/>
    </row>
    <row r="7889" spans="3:18" ht="14.25" customHeight="1">
      <c r="C7889" s="1735">
        <v>10</v>
      </c>
      <c r="D7889" s="1953" t="s">
        <v>2201</v>
      </c>
      <c r="E7889" s="1736">
        <v>8</v>
      </c>
      <c r="F7889" s="1737" t="s">
        <v>508</v>
      </c>
      <c r="G7889" s="1738">
        <v>1</v>
      </c>
      <c r="H7889" s="1737">
        <v>2019</v>
      </c>
      <c r="I7889" s="1739">
        <v>70</v>
      </c>
      <c r="J7889" s="1737">
        <f t="shared" si="429"/>
        <v>87.5</v>
      </c>
      <c r="K7889" s="1739">
        <f t="shared" si="430"/>
        <v>8.75</v>
      </c>
      <c r="L7889" s="1737"/>
      <c r="M7889" s="1737"/>
      <c r="N7889" s="1740">
        <f t="shared" si="431"/>
        <v>0</v>
      </c>
      <c r="O7889" s="2128"/>
      <c r="P7889" s="2128"/>
      <c r="Q7889" s="2128">
        <f t="shared" si="432"/>
        <v>0</v>
      </c>
      <c r="R7889" s="2391"/>
    </row>
    <row r="7890" spans="3:18" ht="14.25" customHeight="1">
      <c r="C7890" s="1735">
        <v>11</v>
      </c>
      <c r="D7890" s="1953" t="s">
        <v>6570</v>
      </c>
      <c r="E7890" s="1736">
        <v>8</v>
      </c>
      <c r="F7890" s="1737" t="s">
        <v>508</v>
      </c>
      <c r="G7890" s="1738">
        <v>4</v>
      </c>
      <c r="H7890" s="1737">
        <v>2020</v>
      </c>
      <c r="I7890" s="1739">
        <v>164</v>
      </c>
      <c r="J7890" s="1737">
        <f t="shared" si="429"/>
        <v>75</v>
      </c>
      <c r="K7890" s="1739">
        <f t="shared" si="430"/>
        <v>41</v>
      </c>
      <c r="L7890" s="1737"/>
      <c r="M7890" s="1737"/>
      <c r="N7890" s="1740">
        <f t="shared" si="431"/>
        <v>0</v>
      </c>
      <c r="O7890" s="2128"/>
      <c r="P7890" s="2128"/>
      <c r="Q7890" s="2128">
        <f t="shared" si="432"/>
        <v>0</v>
      </c>
      <c r="R7890" s="2391"/>
    </row>
    <row r="7891" spans="3:18" ht="14.25" customHeight="1">
      <c r="C7891" s="1735">
        <v>12</v>
      </c>
      <c r="D7891" s="1953" t="s">
        <v>2168</v>
      </c>
      <c r="E7891" s="1736">
        <v>8</v>
      </c>
      <c r="F7891" s="1737" t="s">
        <v>508</v>
      </c>
      <c r="G7891" s="1738">
        <v>1</v>
      </c>
      <c r="H7891" s="1737">
        <v>2019</v>
      </c>
      <c r="I7891" s="1739">
        <v>29</v>
      </c>
      <c r="J7891" s="1737">
        <f t="shared" si="429"/>
        <v>87.5</v>
      </c>
      <c r="K7891" s="1739">
        <f t="shared" si="430"/>
        <v>3.625</v>
      </c>
      <c r="L7891" s="1737"/>
      <c r="M7891" s="1737"/>
      <c r="N7891" s="1740">
        <f t="shared" si="431"/>
        <v>0</v>
      </c>
      <c r="O7891" s="2128"/>
      <c r="P7891" s="2128"/>
      <c r="Q7891" s="2128">
        <f t="shared" si="432"/>
        <v>0</v>
      </c>
      <c r="R7891" s="2391"/>
    </row>
    <row r="7892" spans="3:18" ht="14.25" customHeight="1">
      <c r="C7892" s="1735">
        <v>13</v>
      </c>
      <c r="D7892" s="1953" t="s">
        <v>6571</v>
      </c>
      <c r="E7892" s="1736">
        <v>8</v>
      </c>
      <c r="F7892" s="1737" t="s">
        <v>508</v>
      </c>
      <c r="G7892" s="1738">
        <v>5</v>
      </c>
      <c r="H7892" s="1737">
        <v>2020</v>
      </c>
      <c r="I7892" s="1739">
        <v>875</v>
      </c>
      <c r="J7892" s="1737">
        <f t="shared" si="429"/>
        <v>75</v>
      </c>
      <c r="K7892" s="1739">
        <f t="shared" si="430"/>
        <v>218.75</v>
      </c>
      <c r="L7892" s="1737"/>
      <c r="M7892" s="1737"/>
      <c r="N7892" s="1740">
        <f t="shared" si="431"/>
        <v>0</v>
      </c>
      <c r="O7892" s="2128"/>
      <c r="P7892" s="2128"/>
      <c r="Q7892" s="2128">
        <f t="shared" si="432"/>
        <v>0</v>
      </c>
      <c r="R7892" s="2391"/>
    </row>
    <row r="7893" spans="3:18" ht="14.25" customHeight="1">
      <c r="C7893" s="1735">
        <v>14</v>
      </c>
      <c r="D7893" s="1953" t="s">
        <v>6572</v>
      </c>
      <c r="E7893" s="1736">
        <v>8</v>
      </c>
      <c r="F7893" s="1737" t="s">
        <v>508</v>
      </c>
      <c r="G7893" s="1738">
        <v>1</v>
      </c>
      <c r="H7893" s="1737">
        <v>2020</v>
      </c>
      <c r="I7893" s="1739">
        <v>137.4</v>
      </c>
      <c r="J7893" s="1737">
        <f t="shared" si="429"/>
        <v>75</v>
      </c>
      <c r="K7893" s="1739">
        <f t="shared" si="430"/>
        <v>34.349999999999994</v>
      </c>
      <c r="L7893" s="1737"/>
      <c r="M7893" s="1737"/>
      <c r="N7893" s="1740">
        <f t="shared" si="431"/>
        <v>0</v>
      </c>
      <c r="O7893" s="2128"/>
      <c r="P7893" s="2128"/>
      <c r="Q7893" s="2128">
        <f t="shared" si="432"/>
        <v>0</v>
      </c>
      <c r="R7893" s="2391"/>
    </row>
    <row r="7894" spans="3:18" ht="14.25" customHeight="1">
      <c r="C7894" s="1735">
        <v>15</v>
      </c>
      <c r="D7894" s="1953" t="s">
        <v>6573</v>
      </c>
      <c r="E7894" s="1736">
        <v>8</v>
      </c>
      <c r="F7894" s="1737" t="s">
        <v>508</v>
      </c>
      <c r="G7894" s="1738">
        <v>5</v>
      </c>
      <c r="H7894" s="1737">
        <v>2022</v>
      </c>
      <c r="I7894" s="1739">
        <v>1050</v>
      </c>
      <c r="J7894" s="1737">
        <f t="shared" si="429"/>
        <v>50</v>
      </c>
      <c r="K7894" s="1739">
        <f t="shared" si="430"/>
        <v>525</v>
      </c>
      <c r="L7894" s="1737"/>
      <c r="M7894" s="1737"/>
      <c r="N7894" s="1740">
        <f t="shared" si="431"/>
        <v>0</v>
      </c>
      <c r="O7894" s="2128"/>
      <c r="P7894" s="2128"/>
      <c r="Q7894" s="2128">
        <f t="shared" si="432"/>
        <v>0</v>
      </c>
      <c r="R7894" s="2391"/>
    </row>
    <row r="7895" spans="3:18" ht="14.25" customHeight="1">
      <c r="C7895" s="1735">
        <v>16</v>
      </c>
      <c r="D7895" s="1953" t="s">
        <v>6574</v>
      </c>
      <c r="E7895" s="1736">
        <v>8</v>
      </c>
      <c r="F7895" s="1737" t="s">
        <v>508</v>
      </c>
      <c r="G7895" s="1738">
        <v>1</v>
      </c>
      <c r="H7895" s="1737">
        <v>2022</v>
      </c>
      <c r="I7895" s="1739">
        <v>388.92</v>
      </c>
      <c r="J7895" s="1737">
        <f t="shared" si="429"/>
        <v>50</v>
      </c>
      <c r="K7895" s="1739">
        <f t="shared" si="430"/>
        <v>194.46</v>
      </c>
      <c r="L7895" s="1737"/>
      <c r="M7895" s="1737"/>
      <c r="N7895" s="1740">
        <f t="shared" si="431"/>
        <v>0</v>
      </c>
      <c r="O7895" s="2128"/>
      <c r="P7895" s="2128"/>
      <c r="Q7895" s="2128">
        <f t="shared" si="432"/>
        <v>0</v>
      </c>
      <c r="R7895" s="2391"/>
    </row>
    <row r="7896" spans="3:18" ht="14.25" customHeight="1">
      <c r="C7896" s="1735">
        <v>17</v>
      </c>
      <c r="D7896" s="1953" t="s">
        <v>6575</v>
      </c>
      <c r="E7896" s="1736">
        <v>8</v>
      </c>
      <c r="F7896" s="1737" t="s">
        <v>508</v>
      </c>
      <c r="G7896" s="1738">
        <v>1</v>
      </c>
      <c r="H7896" s="1737">
        <v>2007</v>
      </c>
      <c r="I7896" s="1739">
        <v>638</v>
      </c>
      <c r="J7896" s="1737">
        <f t="shared" si="429"/>
        <v>100</v>
      </c>
      <c r="K7896" s="1739">
        <f t="shared" si="430"/>
        <v>0</v>
      </c>
      <c r="L7896" s="1737"/>
      <c r="M7896" s="1737"/>
      <c r="N7896" s="1740">
        <f t="shared" si="431"/>
        <v>0</v>
      </c>
      <c r="O7896" s="2128"/>
      <c r="P7896" s="2128"/>
      <c r="Q7896" s="2128">
        <f t="shared" si="432"/>
        <v>0</v>
      </c>
      <c r="R7896" s="2391"/>
    </row>
    <row r="7897" spans="3:18" ht="14.25" customHeight="1">
      <c r="C7897" s="1735">
        <v>18</v>
      </c>
      <c r="D7897" s="1953" t="s">
        <v>5238</v>
      </c>
      <c r="E7897" s="1736">
        <v>8</v>
      </c>
      <c r="F7897" s="1737" t="s">
        <v>508</v>
      </c>
      <c r="G7897" s="1738">
        <v>3</v>
      </c>
      <c r="H7897" s="1737">
        <v>2022</v>
      </c>
      <c r="I7897" s="1739">
        <v>555</v>
      </c>
      <c r="J7897" s="1737">
        <f t="shared" si="429"/>
        <v>50</v>
      </c>
      <c r="K7897" s="1739">
        <f t="shared" si="430"/>
        <v>277.5</v>
      </c>
      <c r="L7897" s="1737"/>
      <c r="M7897" s="1737"/>
      <c r="N7897" s="1740">
        <f t="shared" si="431"/>
        <v>0</v>
      </c>
      <c r="O7897" s="2128"/>
      <c r="P7897" s="2128"/>
      <c r="Q7897" s="2128">
        <f t="shared" si="432"/>
        <v>0</v>
      </c>
      <c r="R7897" s="2391"/>
    </row>
    <row r="7898" spans="3:18" ht="14.25" customHeight="1">
      <c r="C7898" s="1735">
        <v>19</v>
      </c>
      <c r="D7898" s="1953" t="s">
        <v>6573</v>
      </c>
      <c r="E7898" s="1736">
        <v>8</v>
      </c>
      <c r="F7898" s="1737" t="s">
        <v>508</v>
      </c>
      <c r="G7898" s="1738">
        <v>5</v>
      </c>
      <c r="H7898" s="1737">
        <v>2022</v>
      </c>
      <c r="I7898" s="1739">
        <v>1035</v>
      </c>
      <c r="J7898" s="1737">
        <f t="shared" si="429"/>
        <v>50</v>
      </c>
      <c r="K7898" s="1739">
        <f t="shared" si="430"/>
        <v>517.5</v>
      </c>
      <c r="L7898" s="1737"/>
      <c r="M7898" s="1737"/>
      <c r="N7898" s="1740">
        <f t="shared" si="431"/>
        <v>0</v>
      </c>
      <c r="O7898" s="2128"/>
      <c r="P7898" s="2128"/>
      <c r="Q7898" s="2128">
        <f t="shared" si="432"/>
        <v>0</v>
      </c>
      <c r="R7898" s="2391"/>
    </row>
    <row r="7899" spans="3:18" ht="14.25" customHeight="1">
      <c r="C7899" s="1735">
        <v>20</v>
      </c>
      <c r="D7899" s="1953" t="s">
        <v>5238</v>
      </c>
      <c r="E7899" s="1736">
        <v>8</v>
      </c>
      <c r="F7899" s="1737" t="s">
        <v>508</v>
      </c>
      <c r="G7899" s="1738">
        <v>3</v>
      </c>
      <c r="H7899" s="1737">
        <v>2022</v>
      </c>
      <c r="I7899" s="1739">
        <v>555</v>
      </c>
      <c r="J7899" s="1737">
        <f t="shared" si="429"/>
        <v>50</v>
      </c>
      <c r="K7899" s="1739">
        <f t="shared" si="430"/>
        <v>277.5</v>
      </c>
      <c r="L7899" s="1737"/>
      <c r="M7899" s="1737"/>
      <c r="N7899" s="1740">
        <f t="shared" si="431"/>
        <v>0</v>
      </c>
      <c r="O7899" s="2128"/>
      <c r="P7899" s="2128"/>
      <c r="Q7899" s="2128">
        <f t="shared" si="432"/>
        <v>0</v>
      </c>
      <c r="R7899" s="2391"/>
    </row>
    <row r="7900" spans="3:18" ht="14.25" customHeight="1">
      <c r="C7900" s="1735">
        <v>21</v>
      </c>
      <c r="D7900" s="1953" t="s">
        <v>6576</v>
      </c>
      <c r="E7900" s="1736">
        <v>8</v>
      </c>
      <c r="F7900" s="1737" t="s">
        <v>508</v>
      </c>
      <c r="G7900" s="1738">
        <v>8</v>
      </c>
      <c r="H7900" s="1737">
        <v>2023</v>
      </c>
      <c r="I7900" s="1739">
        <v>1360</v>
      </c>
      <c r="J7900" s="1737">
        <f t="shared" si="429"/>
        <v>37.5</v>
      </c>
      <c r="K7900" s="1739">
        <f t="shared" si="430"/>
        <v>850</v>
      </c>
      <c r="L7900" s="1737"/>
      <c r="M7900" s="1737"/>
      <c r="N7900" s="1740">
        <f t="shared" si="431"/>
        <v>0</v>
      </c>
      <c r="O7900" s="2128"/>
      <c r="P7900" s="2128"/>
      <c r="Q7900" s="2128">
        <f t="shared" si="432"/>
        <v>0</v>
      </c>
      <c r="R7900" s="2391"/>
    </row>
    <row r="7901" spans="3:18" ht="14.25" customHeight="1">
      <c r="C7901" s="1735">
        <v>22</v>
      </c>
      <c r="D7901" s="1953" t="s">
        <v>6576</v>
      </c>
      <c r="E7901" s="1736">
        <v>8</v>
      </c>
      <c r="F7901" s="1737" t="s">
        <v>508</v>
      </c>
      <c r="G7901" s="1738">
        <v>4</v>
      </c>
      <c r="H7901" s="1737">
        <v>2023</v>
      </c>
      <c r="I7901" s="1739">
        <v>680</v>
      </c>
      <c r="J7901" s="1737">
        <f t="shared" si="429"/>
        <v>37.5</v>
      </c>
      <c r="K7901" s="1739">
        <f t="shared" si="430"/>
        <v>425</v>
      </c>
      <c r="L7901" s="1737"/>
      <c r="M7901" s="1737"/>
      <c r="N7901" s="1740">
        <f t="shared" si="431"/>
        <v>0</v>
      </c>
      <c r="O7901" s="2128"/>
      <c r="P7901" s="2128"/>
      <c r="Q7901" s="2128">
        <f t="shared" si="432"/>
        <v>0</v>
      </c>
      <c r="R7901" s="2391"/>
    </row>
    <row r="7902" spans="3:18" ht="14.25" customHeight="1">
      <c r="C7902" s="1735">
        <v>23</v>
      </c>
      <c r="D7902" s="1953" t="s">
        <v>6577</v>
      </c>
      <c r="E7902" s="1736">
        <v>8</v>
      </c>
      <c r="F7902" s="1737" t="s">
        <v>508</v>
      </c>
      <c r="G7902" s="1738">
        <v>2</v>
      </c>
      <c r="H7902" s="1737">
        <v>2023</v>
      </c>
      <c r="I7902" s="1739">
        <v>340</v>
      </c>
      <c r="J7902" s="1737">
        <f t="shared" si="429"/>
        <v>37.5</v>
      </c>
      <c r="K7902" s="1739">
        <f t="shared" si="430"/>
        <v>212.5</v>
      </c>
      <c r="L7902" s="1737"/>
      <c r="M7902" s="1737"/>
      <c r="N7902" s="1740">
        <f t="shared" si="431"/>
        <v>0</v>
      </c>
      <c r="O7902" s="2128"/>
      <c r="P7902" s="2128"/>
      <c r="Q7902" s="2128">
        <f t="shared" si="432"/>
        <v>0</v>
      </c>
      <c r="R7902" s="2391"/>
    </row>
    <row r="7903" spans="3:18" ht="14.25" customHeight="1">
      <c r="C7903" s="1735">
        <v>24</v>
      </c>
      <c r="D7903" s="1953" t="s">
        <v>6578</v>
      </c>
      <c r="E7903" s="1736">
        <v>8</v>
      </c>
      <c r="F7903" s="1737" t="s">
        <v>508</v>
      </c>
      <c r="G7903" s="1738">
        <v>2</v>
      </c>
      <c r="H7903" s="1737">
        <v>2023</v>
      </c>
      <c r="I7903" s="1739">
        <v>448.74</v>
      </c>
      <c r="J7903" s="1737">
        <f t="shared" si="429"/>
        <v>37.5</v>
      </c>
      <c r="K7903" s="1739">
        <f t="shared" si="430"/>
        <v>280.46249999999998</v>
      </c>
      <c r="L7903" s="1737"/>
      <c r="M7903" s="1737"/>
      <c r="N7903" s="1740">
        <f t="shared" si="431"/>
        <v>0</v>
      </c>
      <c r="O7903" s="2128"/>
      <c r="P7903" s="2128"/>
      <c r="Q7903" s="2128">
        <f t="shared" si="432"/>
        <v>0</v>
      </c>
      <c r="R7903" s="2391"/>
    </row>
    <row r="7904" spans="3:18" ht="14.25" customHeight="1">
      <c r="C7904" s="1735">
        <v>25</v>
      </c>
      <c r="D7904" s="1953" t="s">
        <v>6579</v>
      </c>
      <c r="E7904" s="1736">
        <v>8</v>
      </c>
      <c r="F7904" s="1737" t="s">
        <v>508</v>
      </c>
      <c r="G7904" s="1738">
        <v>2</v>
      </c>
      <c r="H7904" s="1737">
        <v>2023</v>
      </c>
      <c r="I7904" s="1739">
        <v>332.54</v>
      </c>
      <c r="J7904" s="1737">
        <f t="shared" si="429"/>
        <v>37.5</v>
      </c>
      <c r="K7904" s="1739">
        <f t="shared" si="430"/>
        <v>207.83750000000001</v>
      </c>
      <c r="L7904" s="1737"/>
      <c r="M7904" s="1737"/>
      <c r="N7904" s="1740">
        <f t="shared" si="431"/>
        <v>0</v>
      </c>
      <c r="O7904" s="2128"/>
      <c r="P7904" s="2128"/>
      <c r="Q7904" s="2128">
        <f t="shared" si="432"/>
        <v>0</v>
      </c>
      <c r="R7904" s="2391"/>
    </row>
    <row r="7905" spans="3:18" ht="14.25" customHeight="1">
      <c r="C7905" s="1735">
        <v>26</v>
      </c>
      <c r="D7905" s="1953" t="s">
        <v>7829</v>
      </c>
      <c r="E7905" s="1736">
        <v>8</v>
      </c>
      <c r="F7905" s="1737" t="s">
        <v>508</v>
      </c>
      <c r="G7905" s="1738">
        <v>1</v>
      </c>
      <c r="H7905" s="1737">
        <v>2023</v>
      </c>
      <c r="I7905" s="1739">
        <v>166.27</v>
      </c>
      <c r="J7905" s="1737">
        <f t="shared" si="429"/>
        <v>37.5</v>
      </c>
      <c r="K7905" s="1739">
        <f t="shared" si="430"/>
        <v>103.91875</v>
      </c>
      <c r="L7905" s="1737"/>
      <c r="M7905" s="1737"/>
      <c r="N7905" s="1740">
        <f t="shared" si="431"/>
        <v>0</v>
      </c>
      <c r="O7905" s="2128"/>
      <c r="P7905" s="2128"/>
      <c r="Q7905" s="2128">
        <f t="shared" si="432"/>
        <v>0</v>
      </c>
      <c r="R7905" s="2391"/>
    </row>
    <row r="7906" spans="3:18" ht="14.25" customHeight="1">
      <c r="C7906" s="1735">
        <v>27</v>
      </c>
      <c r="D7906" s="1953" t="s">
        <v>7830</v>
      </c>
      <c r="E7906" s="1736">
        <v>8</v>
      </c>
      <c r="F7906" s="1737" t="s">
        <v>508</v>
      </c>
      <c r="G7906" s="1738">
        <v>4</v>
      </c>
      <c r="H7906" s="1737">
        <v>2024</v>
      </c>
      <c r="I7906" s="1739">
        <v>563.5</v>
      </c>
      <c r="J7906" s="1737">
        <f t="shared" si="429"/>
        <v>25</v>
      </c>
      <c r="K7906" s="1739">
        <f t="shared" si="430"/>
        <v>422.625</v>
      </c>
      <c r="L7906" s="1737"/>
      <c r="M7906" s="1737"/>
      <c r="N7906" s="1740">
        <f t="shared" si="431"/>
        <v>0</v>
      </c>
      <c r="O7906" s="2128"/>
      <c r="P7906" s="2128"/>
      <c r="Q7906" s="2128">
        <f t="shared" si="432"/>
        <v>0</v>
      </c>
      <c r="R7906" s="2391"/>
    </row>
    <row r="7907" spans="3:18" ht="14.25" customHeight="1">
      <c r="C7907" s="1735">
        <v>28</v>
      </c>
      <c r="D7907" s="1953" t="s">
        <v>7831</v>
      </c>
      <c r="E7907" s="1736">
        <v>8</v>
      </c>
      <c r="F7907" s="1737" t="s">
        <v>508</v>
      </c>
      <c r="G7907" s="1738">
        <v>2</v>
      </c>
      <c r="H7907" s="1737">
        <v>2024</v>
      </c>
      <c r="I7907" s="1739">
        <v>355.8</v>
      </c>
      <c r="J7907" s="1737">
        <f t="shared" si="429"/>
        <v>25</v>
      </c>
      <c r="K7907" s="1739">
        <f t="shared" si="430"/>
        <v>266.85000000000002</v>
      </c>
      <c r="L7907" s="1737"/>
      <c r="M7907" s="1737"/>
      <c r="N7907" s="1740">
        <f t="shared" si="431"/>
        <v>0</v>
      </c>
      <c r="O7907" s="2128"/>
      <c r="P7907" s="2128"/>
      <c r="Q7907" s="2128">
        <f t="shared" si="432"/>
        <v>0</v>
      </c>
      <c r="R7907" s="2391"/>
    </row>
    <row r="7908" spans="3:18" ht="14.25" customHeight="1">
      <c r="C7908" s="1735">
        <v>29</v>
      </c>
      <c r="D7908" s="1953" t="s">
        <v>7832</v>
      </c>
      <c r="E7908" s="1736">
        <v>8</v>
      </c>
      <c r="F7908" s="1737" t="s">
        <v>508</v>
      </c>
      <c r="G7908" s="1738">
        <v>2</v>
      </c>
      <c r="H7908" s="1737">
        <v>2024</v>
      </c>
      <c r="I7908" s="1739">
        <v>248</v>
      </c>
      <c r="J7908" s="1737">
        <f t="shared" si="429"/>
        <v>25</v>
      </c>
      <c r="K7908" s="1739">
        <f t="shared" si="430"/>
        <v>186</v>
      </c>
      <c r="L7908" s="1737"/>
      <c r="M7908" s="1737"/>
      <c r="N7908" s="1740">
        <f t="shared" si="431"/>
        <v>0</v>
      </c>
      <c r="O7908" s="2128"/>
      <c r="P7908" s="2128"/>
      <c r="Q7908" s="2128">
        <f t="shared" si="432"/>
        <v>0</v>
      </c>
      <c r="R7908" s="2391"/>
    </row>
    <row r="7909" spans="3:18" ht="14.25" customHeight="1">
      <c r="C7909" s="1735">
        <v>30</v>
      </c>
      <c r="D7909" s="1953" t="s">
        <v>7833</v>
      </c>
      <c r="E7909" s="1736">
        <v>8</v>
      </c>
      <c r="F7909" s="1737" t="s">
        <v>508</v>
      </c>
      <c r="G7909" s="1738">
        <v>1</v>
      </c>
      <c r="H7909" s="1737">
        <v>2024</v>
      </c>
      <c r="I7909" s="1739">
        <v>174.3</v>
      </c>
      <c r="J7909" s="1737">
        <f t="shared" si="429"/>
        <v>25</v>
      </c>
      <c r="K7909" s="1739">
        <f t="shared" si="430"/>
        <v>130.72500000000002</v>
      </c>
      <c r="L7909" s="1737"/>
      <c r="M7909" s="1737"/>
      <c r="N7909" s="1740">
        <f t="shared" si="431"/>
        <v>0</v>
      </c>
      <c r="O7909" s="2128"/>
      <c r="P7909" s="2128"/>
      <c r="Q7909" s="2128">
        <f t="shared" si="432"/>
        <v>0</v>
      </c>
      <c r="R7909" s="2391"/>
    </row>
    <row r="7910" spans="3:18" ht="14.25" customHeight="1">
      <c r="C7910" s="1735">
        <v>31</v>
      </c>
      <c r="D7910" s="1953" t="s">
        <v>7834</v>
      </c>
      <c r="E7910" s="1736">
        <v>8</v>
      </c>
      <c r="F7910" s="1737" t="s">
        <v>508</v>
      </c>
      <c r="G7910" s="1738">
        <v>12</v>
      </c>
      <c r="H7910" s="1737">
        <v>2024</v>
      </c>
      <c r="I7910" s="1739">
        <v>406.7</v>
      </c>
      <c r="J7910" s="1737">
        <f t="shared" si="429"/>
        <v>25</v>
      </c>
      <c r="K7910" s="1739">
        <f t="shared" si="430"/>
        <v>305.02499999999998</v>
      </c>
      <c r="L7910" s="1737"/>
      <c r="M7910" s="1737"/>
      <c r="N7910" s="1740">
        <f t="shared" si="431"/>
        <v>0</v>
      </c>
      <c r="O7910" s="2128"/>
      <c r="P7910" s="2128"/>
      <c r="Q7910" s="2128">
        <f t="shared" si="432"/>
        <v>0</v>
      </c>
      <c r="R7910" s="2391"/>
    </row>
    <row r="7911" spans="3:18" ht="14.25" customHeight="1">
      <c r="C7911" s="1735">
        <v>32</v>
      </c>
      <c r="D7911" s="1953" t="s">
        <v>7835</v>
      </c>
      <c r="E7911" s="1736">
        <v>8</v>
      </c>
      <c r="F7911" s="1737" t="s">
        <v>508</v>
      </c>
      <c r="G7911" s="1738">
        <v>10</v>
      </c>
      <c r="H7911" s="1737">
        <v>2024</v>
      </c>
      <c r="I7911" s="1739">
        <v>321.5</v>
      </c>
      <c r="J7911" s="1737">
        <f t="shared" si="429"/>
        <v>25</v>
      </c>
      <c r="K7911" s="1739">
        <f t="shared" si="430"/>
        <v>241.125</v>
      </c>
      <c r="L7911" s="1737"/>
      <c r="M7911" s="1737"/>
      <c r="N7911" s="1740">
        <f t="shared" si="431"/>
        <v>0</v>
      </c>
      <c r="O7911" s="2128"/>
      <c r="P7911" s="2128"/>
      <c r="Q7911" s="2128">
        <f t="shared" si="432"/>
        <v>0</v>
      </c>
      <c r="R7911" s="2391"/>
    </row>
    <row r="7912" spans="3:18" ht="14.25" customHeight="1">
      <c r="C7912" s="1735">
        <v>33</v>
      </c>
      <c r="D7912" s="1953" t="s">
        <v>7836</v>
      </c>
      <c r="E7912" s="1736">
        <v>8</v>
      </c>
      <c r="F7912" s="1737" t="s">
        <v>508</v>
      </c>
      <c r="G7912" s="1738">
        <v>1</v>
      </c>
      <c r="H7912" s="1737">
        <v>2024</v>
      </c>
      <c r="I7912" s="1739">
        <v>78.2</v>
      </c>
      <c r="J7912" s="1737">
        <f t="shared" si="429"/>
        <v>25</v>
      </c>
      <c r="K7912" s="1739">
        <f t="shared" si="430"/>
        <v>58.650000000000006</v>
      </c>
      <c r="L7912" s="1737"/>
      <c r="M7912" s="1737"/>
      <c r="N7912" s="1740">
        <f t="shared" si="431"/>
        <v>0</v>
      </c>
      <c r="O7912" s="2128"/>
      <c r="P7912" s="2128"/>
      <c r="Q7912" s="2128">
        <f t="shared" si="432"/>
        <v>0</v>
      </c>
      <c r="R7912" s="2391"/>
    </row>
    <row r="7913" spans="3:18" ht="14.25" customHeight="1">
      <c r="C7913" s="1735">
        <v>34</v>
      </c>
      <c r="D7913" s="1953" t="s">
        <v>7837</v>
      </c>
      <c r="E7913" s="1736">
        <v>8</v>
      </c>
      <c r="F7913" s="1737" t="s">
        <v>508</v>
      </c>
      <c r="G7913" s="1738">
        <v>1</v>
      </c>
      <c r="H7913" s="1737">
        <v>2024</v>
      </c>
      <c r="I7913" s="1739">
        <v>60.8</v>
      </c>
      <c r="J7913" s="1737">
        <f t="shared" si="429"/>
        <v>25</v>
      </c>
      <c r="K7913" s="1739">
        <f t="shared" si="430"/>
        <v>45.599999999999994</v>
      </c>
      <c r="L7913" s="1737"/>
      <c r="M7913" s="1737"/>
      <c r="N7913" s="1740">
        <f t="shared" si="431"/>
        <v>0</v>
      </c>
      <c r="O7913" s="2128"/>
      <c r="P7913" s="2128"/>
      <c r="Q7913" s="2128">
        <f t="shared" si="432"/>
        <v>0</v>
      </c>
      <c r="R7913" s="2392"/>
    </row>
    <row r="7914" spans="3:18" ht="14.25" customHeight="1">
      <c r="C7914" s="1619">
        <v>1</v>
      </c>
      <c r="D7914" s="1955" t="s">
        <v>2126</v>
      </c>
      <c r="E7914" s="1620">
        <v>8</v>
      </c>
      <c r="F7914" s="1621" t="s">
        <v>508</v>
      </c>
      <c r="G7914" s="1747">
        <v>2</v>
      </c>
      <c r="H7914" s="1621">
        <v>2008</v>
      </c>
      <c r="I7914" s="1623">
        <v>150</v>
      </c>
      <c r="J7914" s="1621">
        <f t="shared" si="429"/>
        <v>100</v>
      </c>
      <c r="K7914" s="1623">
        <f t="shared" si="430"/>
        <v>0</v>
      </c>
      <c r="L7914" s="1621"/>
      <c r="M7914" s="1621"/>
      <c r="N7914" s="1624">
        <f t="shared" si="431"/>
        <v>0</v>
      </c>
      <c r="O7914" s="2109"/>
      <c r="P7914" s="2109"/>
      <c r="Q7914" s="2109">
        <f t="shared" si="432"/>
        <v>0</v>
      </c>
      <c r="R7914" s="2393" t="s">
        <v>7995</v>
      </c>
    </row>
    <row r="7915" spans="3:18" ht="14.25" customHeight="1">
      <c r="C7915" s="1619">
        <v>2</v>
      </c>
      <c r="D7915" s="1955" t="s">
        <v>5161</v>
      </c>
      <c r="E7915" s="1620">
        <v>8</v>
      </c>
      <c r="F7915" s="1621" t="s">
        <v>508</v>
      </c>
      <c r="G7915" s="1747">
        <v>2</v>
      </c>
      <c r="H7915" s="1621">
        <v>2020</v>
      </c>
      <c r="I7915" s="1623">
        <v>118</v>
      </c>
      <c r="J7915" s="1621">
        <f t="shared" si="429"/>
        <v>75</v>
      </c>
      <c r="K7915" s="1623">
        <f t="shared" si="430"/>
        <v>29.5</v>
      </c>
      <c r="L7915" s="1621"/>
      <c r="M7915" s="1621"/>
      <c r="N7915" s="1624">
        <f t="shared" si="431"/>
        <v>0</v>
      </c>
      <c r="O7915" s="2109"/>
      <c r="P7915" s="2109"/>
      <c r="Q7915" s="2109">
        <f t="shared" si="432"/>
        <v>0</v>
      </c>
      <c r="R7915" s="2394"/>
    </row>
    <row r="7916" spans="3:18" ht="14.25" customHeight="1">
      <c r="C7916" s="1619">
        <v>3</v>
      </c>
      <c r="D7916" s="1955" t="s">
        <v>5154</v>
      </c>
      <c r="E7916" s="1620">
        <v>8</v>
      </c>
      <c r="F7916" s="1621" t="s">
        <v>508</v>
      </c>
      <c r="G7916" s="1747">
        <v>5</v>
      </c>
      <c r="H7916" s="1621">
        <v>2006</v>
      </c>
      <c r="I7916" s="1623">
        <v>125</v>
      </c>
      <c r="J7916" s="1621">
        <f t="shared" si="429"/>
        <v>100</v>
      </c>
      <c r="K7916" s="1623">
        <f t="shared" si="430"/>
        <v>0</v>
      </c>
      <c r="L7916" s="1621"/>
      <c r="M7916" s="1621"/>
      <c r="N7916" s="1624">
        <f t="shared" si="431"/>
        <v>0</v>
      </c>
      <c r="O7916" s="2109"/>
      <c r="P7916" s="2109"/>
      <c r="Q7916" s="2109">
        <f t="shared" si="432"/>
        <v>0</v>
      </c>
      <c r="R7916" s="2394"/>
    </row>
    <row r="7917" spans="3:18" ht="14.25" customHeight="1">
      <c r="C7917" s="1619">
        <v>4</v>
      </c>
      <c r="D7917" s="1955" t="s">
        <v>5156</v>
      </c>
      <c r="E7917" s="1620">
        <v>8</v>
      </c>
      <c r="F7917" s="1621" t="s">
        <v>508</v>
      </c>
      <c r="G7917" s="1747">
        <v>4</v>
      </c>
      <c r="H7917" s="1621">
        <v>2006</v>
      </c>
      <c r="I7917" s="1623">
        <v>108</v>
      </c>
      <c r="J7917" s="1621">
        <f t="shared" si="429"/>
        <v>100</v>
      </c>
      <c r="K7917" s="1623">
        <f t="shared" si="430"/>
        <v>0</v>
      </c>
      <c r="L7917" s="1621"/>
      <c r="M7917" s="1621"/>
      <c r="N7917" s="1624">
        <f t="shared" si="431"/>
        <v>0</v>
      </c>
      <c r="O7917" s="2109"/>
      <c r="P7917" s="2109"/>
      <c r="Q7917" s="2109">
        <f t="shared" si="432"/>
        <v>0</v>
      </c>
      <c r="R7917" s="2394"/>
    </row>
    <row r="7918" spans="3:18" ht="14.25" customHeight="1">
      <c r="C7918" s="1619">
        <v>5</v>
      </c>
      <c r="D7918" s="1955" t="s">
        <v>5260</v>
      </c>
      <c r="E7918" s="1620">
        <v>8</v>
      </c>
      <c r="F7918" s="1621" t="s">
        <v>508</v>
      </c>
      <c r="G7918" s="1747">
        <v>1</v>
      </c>
      <c r="H7918" s="1621">
        <v>2016</v>
      </c>
      <c r="I7918" s="1623">
        <v>570</v>
      </c>
      <c r="J7918" s="1621">
        <f t="shared" si="429"/>
        <v>100</v>
      </c>
      <c r="K7918" s="1623">
        <f t="shared" si="430"/>
        <v>0</v>
      </c>
      <c r="L7918" s="1621"/>
      <c r="M7918" s="1621"/>
      <c r="N7918" s="1624">
        <f t="shared" si="431"/>
        <v>0</v>
      </c>
      <c r="O7918" s="2109"/>
      <c r="P7918" s="2109"/>
      <c r="Q7918" s="2109">
        <f t="shared" si="432"/>
        <v>0</v>
      </c>
      <c r="R7918" s="2394"/>
    </row>
    <row r="7919" spans="3:18" ht="14.25" customHeight="1">
      <c r="C7919" s="1619">
        <v>6</v>
      </c>
      <c r="D7919" s="1955" t="s">
        <v>2851</v>
      </c>
      <c r="E7919" s="1620">
        <v>8</v>
      </c>
      <c r="F7919" s="1621" t="s">
        <v>508</v>
      </c>
      <c r="G7919" s="1747">
        <v>2</v>
      </c>
      <c r="H7919" s="1621">
        <v>2006</v>
      </c>
      <c r="I7919" s="1623">
        <v>95.86</v>
      </c>
      <c r="J7919" s="1621">
        <f t="shared" si="429"/>
        <v>100</v>
      </c>
      <c r="K7919" s="1623">
        <f t="shared" si="430"/>
        <v>0</v>
      </c>
      <c r="L7919" s="1621"/>
      <c r="M7919" s="1621"/>
      <c r="N7919" s="1624">
        <f t="shared" si="431"/>
        <v>0</v>
      </c>
      <c r="O7919" s="2109"/>
      <c r="P7919" s="2109"/>
      <c r="Q7919" s="2109">
        <f t="shared" si="432"/>
        <v>0</v>
      </c>
      <c r="R7919" s="2394"/>
    </row>
    <row r="7920" spans="3:18" ht="14.25" customHeight="1">
      <c r="C7920" s="1619">
        <v>7</v>
      </c>
      <c r="D7920" s="1955" t="s">
        <v>7841</v>
      </c>
      <c r="E7920" s="1620">
        <v>8</v>
      </c>
      <c r="F7920" s="1621" t="s">
        <v>508</v>
      </c>
      <c r="G7920" s="1747">
        <v>2</v>
      </c>
      <c r="H7920" s="1621">
        <v>2020</v>
      </c>
      <c r="I7920" s="1623">
        <v>440.88</v>
      </c>
      <c r="J7920" s="1621">
        <f t="shared" si="429"/>
        <v>75</v>
      </c>
      <c r="K7920" s="1623">
        <f t="shared" si="430"/>
        <v>110.22000000000003</v>
      </c>
      <c r="L7920" s="1621"/>
      <c r="M7920" s="1621"/>
      <c r="N7920" s="1624">
        <f t="shared" si="431"/>
        <v>0</v>
      </c>
      <c r="O7920" s="2109"/>
      <c r="P7920" s="2109"/>
      <c r="Q7920" s="2109">
        <f t="shared" si="432"/>
        <v>0</v>
      </c>
      <c r="R7920" s="2394"/>
    </row>
    <row r="7921" spans="3:18" ht="14.25" customHeight="1">
      <c r="C7921" s="1619">
        <v>8</v>
      </c>
      <c r="D7921" s="1955" t="s">
        <v>5258</v>
      </c>
      <c r="E7921" s="1620">
        <v>8</v>
      </c>
      <c r="F7921" s="1621" t="s">
        <v>508</v>
      </c>
      <c r="G7921" s="1747">
        <v>2</v>
      </c>
      <c r="H7921" s="1621">
        <v>2006</v>
      </c>
      <c r="I7921" s="1623">
        <v>96.391999999999996</v>
      </c>
      <c r="J7921" s="1621">
        <f t="shared" si="429"/>
        <v>100</v>
      </c>
      <c r="K7921" s="1623">
        <f t="shared" si="430"/>
        <v>0</v>
      </c>
      <c r="L7921" s="1621"/>
      <c r="M7921" s="1621"/>
      <c r="N7921" s="1624">
        <f t="shared" si="431"/>
        <v>0</v>
      </c>
      <c r="O7921" s="2109"/>
      <c r="P7921" s="2109"/>
      <c r="Q7921" s="2109">
        <f t="shared" si="432"/>
        <v>0</v>
      </c>
      <c r="R7921" s="2394"/>
    </row>
    <row r="7922" spans="3:18" ht="14.25" customHeight="1">
      <c r="C7922" s="1619">
        <v>9</v>
      </c>
      <c r="D7922" s="1955" t="s">
        <v>6581</v>
      </c>
      <c r="E7922" s="1620">
        <v>8</v>
      </c>
      <c r="F7922" s="1621" t="s">
        <v>508</v>
      </c>
      <c r="G7922" s="1747">
        <v>1</v>
      </c>
      <c r="H7922" s="1621">
        <v>2006</v>
      </c>
      <c r="I7922" s="1623">
        <v>3692.9989999999998</v>
      </c>
      <c r="J7922" s="1621">
        <f t="shared" si="429"/>
        <v>100</v>
      </c>
      <c r="K7922" s="1623">
        <f t="shared" si="430"/>
        <v>0</v>
      </c>
      <c r="L7922" s="1621"/>
      <c r="M7922" s="1621"/>
      <c r="N7922" s="1624">
        <f t="shared" si="431"/>
        <v>0</v>
      </c>
      <c r="O7922" s="2109"/>
      <c r="P7922" s="2109"/>
      <c r="Q7922" s="2109">
        <f t="shared" si="432"/>
        <v>0</v>
      </c>
      <c r="R7922" s="2394"/>
    </row>
    <row r="7923" spans="3:18" ht="14.25" customHeight="1">
      <c r="C7923" s="1619">
        <v>10</v>
      </c>
      <c r="D7923" s="1955" t="s">
        <v>5261</v>
      </c>
      <c r="E7923" s="1620">
        <v>8</v>
      </c>
      <c r="F7923" s="1621" t="s">
        <v>508</v>
      </c>
      <c r="G7923" s="1747">
        <v>1</v>
      </c>
      <c r="H7923" s="1621">
        <v>2013</v>
      </c>
      <c r="I7923" s="1623">
        <v>120</v>
      </c>
      <c r="J7923" s="1621">
        <f t="shared" si="429"/>
        <v>100</v>
      </c>
      <c r="K7923" s="1623">
        <f t="shared" si="430"/>
        <v>0</v>
      </c>
      <c r="L7923" s="1621"/>
      <c r="M7923" s="1621"/>
      <c r="N7923" s="1624">
        <f t="shared" si="431"/>
        <v>0</v>
      </c>
      <c r="O7923" s="2109"/>
      <c r="P7923" s="2109"/>
      <c r="Q7923" s="2109">
        <f t="shared" si="432"/>
        <v>0</v>
      </c>
      <c r="R7923" s="2394"/>
    </row>
    <row r="7924" spans="3:18" ht="14.25" customHeight="1">
      <c r="C7924" s="1619">
        <v>11</v>
      </c>
      <c r="D7924" s="1955" t="s">
        <v>5262</v>
      </c>
      <c r="E7924" s="1620">
        <v>8</v>
      </c>
      <c r="F7924" s="1621" t="s">
        <v>508</v>
      </c>
      <c r="G7924" s="1747">
        <v>2</v>
      </c>
      <c r="H7924" s="1621">
        <v>2021</v>
      </c>
      <c r="I7924" s="1623">
        <v>129</v>
      </c>
      <c r="J7924" s="1621">
        <f t="shared" ref="J7924:J7925" si="433">IF(($J$14-H7924)*J$7607&gt;100,100,($J$14-H7924)*J$7607)</f>
        <v>62.5</v>
      </c>
      <c r="K7924" s="1623">
        <f t="shared" si="430"/>
        <v>48.375</v>
      </c>
      <c r="L7924" s="1621"/>
      <c r="M7924" s="1621"/>
      <c r="N7924" s="1624">
        <f t="shared" si="431"/>
        <v>0</v>
      </c>
      <c r="O7924" s="2109"/>
      <c r="P7924" s="2109"/>
      <c r="Q7924" s="2109">
        <f t="shared" si="432"/>
        <v>0</v>
      </c>
      <c r="R7924" s="2394"/>
    </row>
    <row r="7925" spans="3:18" ht="14.25" customHeight="1">
      <c r="C7925" s="1619">
        <v>12</v>
      </c>
      <c r="D7925" s="1955" t="s">
        <v>7842</v>
      </c>
      <c r="E7925" s="1620">
        <v>8</v>
      </c>
      <c r="F7925" s="1621" t="s">
        <v>508</v>
      </c>
      <c r="G7925" s="1747">
        <v>2</v>
      </c>
      <c r="H7925" s="1621">
        <v>2019</v>
      </c>
      <c r="I7925" s="1623">
        <v>3931.8857200000002</v>
      </c>
      <c r="J7925" s="1621">
        <f t="shared" si="433"/>
        <v>87.5</v>
      </c>
      <c r="K7925" s="1623">
        <f t="shared" si="430"/>
        <v>491.4857149999998</v>
      </c>
      <c r="L7925" s="1621"/>
      <c r="M7925" s="1621"/>
      <c r="N7925" s="1624">
        <f t="shared" si="431"/>
        <v>0</v>
      </c>
      <c r="O7925" s="2109"/>
      <c r="P7925" s="2109"/>
      <c r="Q7925" s="2109">
        <f t="shared" si="432"/>
        <v>0</v>
      </c>
      <c r="R7925" s="2395"/>
    </row>
    <row r="7926" spans="3:18" ht="14.25" customHeight="1">
      <c r="C7926" s="1642">
        <v>1</v>
      </c>
      <c r="D7926" s="1979" t="s">
        <v>3218</v>
      </c>
      <c r="E7926" s="1850">
        <v>8</v>
      </c>
      <c r="F7926" s="1849" t="s">
        <v>508</v>
      </c>
      <c r="G7926" s="1851">
        <v>9</v>
      </c>
      <c r="H7926" s="1849">
        <v>2007</v>
      </c>
      <c r="I7926" s="1852">
        <v>1108.8</v>
      </c>
      <c r="J7926" s="1849">
        <v>100</v>
      </c>
      <c r="K7926" s="1852">
        <f t="shared" si="430"/>
        <v>0</v>
      </c>
      <c r="L7926" s="1849"/>
      <c r="M7926" s="1849"/>
      <c r="N7926" s="1853">
        <f t="shared" si="431"/>
        <v>0</v>
      </c>
      <c r="O7926" s="2149"/>
      <c r="P7926" s="2149"/>
      <c r="Q7926" s="2149">
        <f t="shared" si="432"/>
        <v>0</v>
      </c>
      <c r="R7926" s="2418" t="s">
        <v>8024</v>
      </c>
    </row>
    <row r="7927" spans="3:18" ht="14.25" customHeight="1">
      <c r="C7927" s="1636">
        <v>2</v>
      </c>
      <c r="D7927" s="1957" t="s">
        <v>3219</v>
      </c>
      <c r="E7927" s="1637">
        <v>8</v>
      </c>
      <c r="F7927" s="1638" t="s">
        <v>508</v>
      </c>
      <c r="G7927" s="1749">
        <v>1</v>
      </c>
      <c r="H7927" s="1638">
        <v>2007</v>
      </c>
      <c r="I7927" s="1640">
        <v>123.2</v>
      </c>
      <c r="J7927" s="1638">
        <v>100</v>
      </c>
      <c r="K7927" s="1640">
        <f t="shared" si="430"/>
        <v>0</v>
      </c>
      <c r="L7927" s="1638"/>
      <c r="M7927" s="1638"/>
      <c r="N7927" s="1641">
        <f t="shared" si="431"/>
        <v>0</v>
      </c>
      <c r="O7927" s="2112"/>
      <c r="P7927" s="2112"/>
      <c r="Q7927" s="2112">
        <f t="shared" si="432"/>
        <v>0</v>
      </c>
      <c r="R7927" s="2419"/>
    </row>
    <row r="7928" spans="3:18" ht="14.25" customHeight="1">
      <c r="C7928" s="1636">
        <v>3</v>
      </c>
      <c r="D7928" s="1957" t="s">
        <v>3220</v>
      </c>
      <c r="E7928" s="1850">
        <v>8</v>
      </c>
      <c r="F7928" s="1638" t="s">
        <v>508</v>
      </c>
      <c r="G7928" s="1749">
        <v>1</v>
      </c>
      <c r="H7928" s="1638">
        <v>2009</v>
      </c>
      <c r="I7928" s="1640">
        <v>48</v>
      </c>
      <c r="J7928" s="1638">
        <v>100</v>
      </c>
      <c r="K7928" s="1640">
        <f t="shared" si="430"/>
        <v>0</v>
      </c>
      <c r="L7928" s="1638"/>
      <c r="M7928" s="1638"/>
      <c r="N7928" s="1641">
        <f t="shared" si="431"/>
        <v>0</v>
      </c>
      <c r="O7928" s="2112"/>
      <c r="P7928" s="2112"/>
      <c r="Q7928" s="2112">
        <f t="shared" si="432"/>
        <v>0</v>
      </c>
      <c r="R7928" s="2419"/>
    </row>
    <row r="7929" spans="3:18" ht="14.25" customHeight="1">
      <c r="C7929" s="1642">
        <v>4</v>
      </c>
      <c r="D7929" s="1957" t="s">
        <v>3221</v>
      </c>
      <c r="E7929" s="1637">
        <v>8</v>
      </c>
      <c r="F7929" s="1638" t="s">
        <v>508</v>
      </c>
      <c r="G7929" s="1749">
        <v>26</v>
      </c>
      <c r="H7929" s="1638">
        <v>2010</v>
      </c>
      <c r="I7929" s="1640">
        <v>2756</v>
      </c>
      <c r="J7929" s="1638">
        <v>100</v>
      </c>
      <c r="K7929" s="1640">
        <f t="shared" si="430"/>
        <v>0</v>
      </c>
      <c r="L7929" s="1638"/>
      <c r="M7929" s="1638"/>
      <c r="N7929" s="1641">
        <f t="shared" si="431"/>
        <v>0</v>
      </c>
      <c r="O7929" s="2112"/>
      <c r="P7929" s="2112"/>
      <c r="Q7929" s="2112">
        <f t="shared" si="432"/>
        <v>0</v>
      </c>
      <c r="R7929" s="2419"/>
    </row>
    <row r="7930" spans="3:18" ht="14.25" customHeight="1">
      <c r="C7930" s="1642">
        <v>5</v>
      </c>
      <c r="D7930" s="1957" t="s">
        <v>3222</v>
      </c>
      <c r="E7930" s="1850">
        <v>8</v>
      </c>
      <c r="F7930" s="1638" t="s">
        <v>508</v>
      </c>
      <c r="G7930" s="1749">
        <v>13</v>
      </c>
      <c r="H7930" s="1638">
        <v>2010</v>
      </c>
      <c r="I7930" s="1640">
        <v>503.9</v>
      </c>
      <c r="J7930" s="1638">
        <v>100</v>
      </c>
      <c r="K7930" s="1640">
        <f t="shared" si="430"/>
        <v>0</v>
      </c>
      <c r="L7930" s="1638"/>
      <c r="M7930" s="1638"/>
      <c r="N7930" s="1641">
        <f t="shared" si="431"/>
        <v>0</v>
      </c>
      <c r="O7930" s="2112"/>
      <c r="P7930" s="2112"/>
      <c r="Q7930" s="2112">
        <f t="shared" si="432"/>
        <v>0</v>
      </c>
      <c r="R7930" s="2419"/>
    </row>
    <row r="7931" spans="3:18" ht="14.25" customHeight="1">
      <c r="C7931" s="1636">
        <v>6</v>
      </c>
      <c r="D7931" s="1957" t="s">
        <v>3223</v>
      </c>
      <c r="E7931" s="1637">
        <v>8</v>
      </c>
      <c r="F7931" s="1638" t="s">
        <v>508</v>
      </c>
      <c r="G7931" s="1749">
        <v>13</v>
      </c>
      <c r="H7931" s="1638">
        <v>2010</v>
      </c>
      <c r="I7931" s="1640">
        <v>488.3</v>
      </c>
      <c r="J7931" s="1638">
        <v>100</v>
      </c>
      <c r="K7931" s="1640">
        <f t="shared" si="430"/>
        <v>0</v>
      </c>
      <c r="L7931" s="1638"/>
      <c r="M7931" s="1638"/>
      <c r="N7931" s="1641">
        <f t="shared" si="431"/>
        <v>0</v>
      </c>
      <c r="O7931" s="2112"/>
      <c r="P7931" s="2112"/>
      <c r="Q7931" s="2112">
        <f t="shared" si="432"/>
        <v>0</v>
      </c>
      <c r="R7931" s="2419"/>
    </row>
    <row r="7932" spans="3:18" ht="14.25" customHeight="1">
      <c r="C7932" s="1636">
        <v>7</v>
      </c>
      <c r="D7932" s="1957" t="s">
        <v>3224</v>
      </c>
      <c r="E7932" s="1850">
        <v>8</v>
      </c>
      <c r="F7932" s="1638" t="s">
        <v>508</v>
      </c>
      <c r="G7932" s="1749">
        <v>13</v>
      </c>
      <c r="H7932" s="1638">
        <v>2010</v>
      </c>
      <c r="I7932" s="1640">
        <v>549.1</v>
      </c>
      <c r="J7932" s="1638">
        <v>100</v>
      </c>
      <c r="K7932" s="1640">
        <f t="shared" si="430"/>
        <v>0</v>
      </c>
      <c r="L7932" s="1638"/>
      <c r="M7932" s="1638"/>
      <c r="N7932" s="1641">
        <f t="shared" si="431"/>
        <v>0</v>
      </c>
      <c r="O7932" s="2112"/>
      <c r="P7932" s="2112"/>
      <c r="Q7932" s="2112">
        <f t="shared" si="432"/>
        <v>0</v>
      </c>
      <c r="R7932" s="2419"/>
    </row>
    <row r="7933" spans="3:18" ht="14.25" customHeight="1">
      <c r="C7933" s="1642">
        <v>8</v>
      </c>
      <c r="D7933" s="1957" t="s">
        <v>3225</v>
      </c>
      <c r="E7933" s="1637">
        <v>8</v>
      </c>
      <c r="F7933" s="1638" t="s">
        <v>508</v>
      </c>
      <c r="G7933" s="1749">
        <v>3</v>
      </c>
      <c r="H7933" s="1638">
        <v>2010</v>
      </c>
      <c r="I7933" s="1640">
        <v>1152</v>
      </c>
      <c r="J7933" s="1638">
        <v>100</v>
      </c>
      <c r="K7933" s="1640">
        <f t="shared" si="430"/>
        <v>0</v>
      </c>
      <c r="L7933" s="1638"/>
      <c r="M7933" s="1638"/>
      <c r="N7933" s="1641">
        <f t="shared" si="431"/>
        <v>0</v>
      </c>
      <c r="O7933" s="2112"/>
      <c r="P7933" s="2112"/>
      <c r="Q7933" s="2112">
        <f t="shared" si="432"/>
        <v>0</v>
      </c>
      <c r="R7933" s="2419"/>
    </row>
    <row r="7934" spans="3:18" ht="14.25" customHeight="1">
      <c r="C7934" s="1642">
        <v>9</v>
      </c>
      <c r="D7934" s="1957" t="s">
        <v>3226</v>
      </c>
      <c r="E7934" s="1850">
        <v>8</v>
      </c>
      <c r="F7934" s="1638" t="s">
        <v>508</v>
      </c>
      <c r="G7934" s="1749">
        <v>1</v>
      </c>
      <c r="H7934" s="1638">
        <v>2013</v>
      </c>
      <c r="I7934" s="1640">
        <v>155</v>
      </c>
      <c r="J7934" s="1638">
        <v>100</v>
      </c>
      <c r="K7934" s="1640">
        <f t="shared" si="430"/>
        <v>0</v>
      </c>
      <c r="L7934" s="1638"/>
      <c r="M7934" s="1638"/>
      <c r="N7934" s="1641">
        <f t="shared" si="431"/>
        <v>0</v>
      </c>
      <c r="O7934" s="2112"/>
      <c r="P7934" s="2112"/>
      <c r="Q7934" s="2112">
        <f t="shared" si="432"/>
        <v>0</v>
      </c>
      <c r="R7934" s="2419"/>
    </row>
    <row r="7935" spans="3:18" ht="14.25" customHeight="1">
      <c r="C7935" s="1636">
        <v>10</v>
      </c>
      <c r="D7935" s="1957" t="s">
        <v>2671</v>
      </c>
      <c r="E7935" s="1637">
        <v>8</v>
      </c>
      <c r="F7935" s="1638" t="s">
        <v>508</v>
      </c>
      <c r="G7935" s="1749">
        <v>5</v>
      </c>
      <c r="H7935" s="1638">
        <v>2020</v>
      </c>
      <c r="I7935" s="1640">
        <v>185</v>
      </c>
      <c r="J7935" s="1638">
        <v>75</v>
      </c>
      <c r="K7935" s="1640">
        <f t="shared" si="430"/>
        <v>46.25</v>
      </c>
      <c r="L7935" s="1638"/>
      <c r="M7935" s="1638"/>
      <c r="N7935" s="1641">
        <f t="shared" si="431"/>
        <v>0</v>
      </c>
      <c r="O7935" s="2112"/>
      <c r="P7935" s="2112"/>
      <c r="Q7935" s="2112">
        <f t="shared" si="432"/>
        <v>0</v>
      </c>
      <c r="R7935" s="2419"/>
    </row>
    <row r="7936" spans="3:18" ht="14.25" customHeight="1">
      <c r="C7936" s="1636">
        <v>11</v>
      </c>
      <c r="D7936" s="1957" t="s">
        <v>3227</v>
      </c>
      <c r="E7936" s="1850">
        <v>8</v>
      </c>
      <c r="F7936" s="1638" t="s">
        <v>508</v>
      </c>
      <c r="G7936" s="1749">
        <v>1</v>
      </c>
      <c r="H7936" s="1638">
        <v>2020</v>
      </c>
      <c r="I7936" s="1640">
        <v>41</v>
      </c>
      <c r="J7936" s="1638">
        <v>75</v>
      </c>
      <c r="K7936" s="1640">
        <f t="shared" si="430"/>
        <v>10.25</v>
      </c>
      <c r="L7936" s="1638"/>
      <c r="M7936" s="1638"/>
      <c r="N7936" s="1641">
        <f t="shared" si="431"/>
        <v>0</v>
      </c>
      <c r="O7936" s="2112"/>
      <c r="P7936" s="2112"/>
      <c r="Q7936" s="2112">
        <f t="shared" si="432"/>
        <v>0</v>
      </c>
      <c r="R7936" s="2419"/>
    </row>
    <row r="7937" spans="3:18" ht="14.25" customHeight="1">
      <c r="C7937" s="1642">
        <v>12</v>
      </c>
      <c r="D7937" s="1957" t="s">
        <v>6255</v>
      </c>
      <c r="E7937" s="1637">
        <v>8</v>
      </c>
      <c r="F7937" s="1638" t="s">
        <v>508</v>
      </c>
      <c r="G7937" s="1749">
        <v>11</v>
      </c>
      <c r="H7937" s="1638">
        <v>2023</v>
      </c>
      <c r="I7937" s="1640">
        <v>1870</v>
      </c>
      <c r="J7937" s="1638">
        <v>37.5</v>
      </c>
      <c r="K7937" s="1640">
        <f t="shared" si="430"/>
        <v>1168.75</v>
      </c>
      <c r="L7937" s="1638"/>
      <c r="M7937" s="1638"/>
      <c r="N7937" s="1641">
        <f t="shared" si="431"/>
        <v>0</v>
      </c>
      <c r="O7937" s="2112"/>
      <c r="P7937" s="2112"/>
      <c r="Q7937" s="2112">
        <f t="shared" si="432"/>
        <v>0</v>
      </c>
      <c r="R7937" s="2419"/>
    </row>
    <row r="7938" spans="3:18" ht="14.25" customHeight="1">
      <c r="C7938" s="1642">
        <v>13</v>
      </c>
      <c r="D7938" s="1957" t="s">
        <v>6539</v>
      </c>
      <c r="E7938" s="1850">
        <v>8</v>
      </c>
      <c r="F7938" s="1638" t="s">
        <v>508</v>
      </c>
      <c r="G7938" s="1749">
        <v>3</v>
      </c>
      <c r="H7938" s="1638">
        <v>2023</v>
      </c>
      <c r="I7938" s="1640">
        <v>673.1</v>
      </c>
      <c r="J7938" s="1638">
        <v>37.5</v>
      </c>
      <c r="K7938" s="1640">
        <f t="shared" si="430"/>
        <v>420.6875</v>
      </c>
      <c r="L7938" s="1638"/>
      <c r="M7938" s="1638"/>
      <c r="N7938" s="1641">
        <f t="shared" si="431"/>
        <v>0</v>
      </c>
      <c r="O7938" s="2112"/>
      <c r="P7938" s="2112"/>
      <c r="Q7938" s="2112">
        <f t="shared" si="432"/>
        <v>0</v>
      </c>
      <c r="R7938" s="2419"/>
    </row>
    <row r="7939" spans="3:18" ht="14.25" customHeight="1">
      <c r="C7939" s="1636">
        <v>14</v>
      </c>
      <c r="D7939" s="1957" t="s">
        <v>6539</v>
      </c>
      <c r="E7939" s="1637">
        <v>8</v>
      </c>
      <c r="F7939" s="1638" t="s">
        <v>508</v>
      </c>
      <c r="G7939" s="1749">
        <v>1</v>
      </c>
      <c r="H7939" s="1638">
        <v>2024</v>
      </c>
      <c r="I7939" s="1640">
        <v>224.37</v>
      </c>
      <c r="J7939" s="1638">
        <v>25</v>
      </c>
      <c r="K7939" s="1640">
        <f t="shared" si="430"/>
        <v>168.2775</v>
      </c>
      <c r="L7939" s="1638"/>
      <c r="M7939" s="1638"/>
      <c r="N7939" s="1641">
        <f t="shared" si="431"/>
        <v>0</v>
      </c>
      <c r="O7939" s="2112"/>
      <c r="P7939" s="2112"/>
      <c r="Q7939" s="2112">
        <f t="shared" si="432"/>
        <v>0</v>
      </c>
      <c r="R7939" s="2419"/>
    </row>
    <row r="7940" spans="3:18" ht="14.25" customHeight="1">
      <c r="C7940" s="1636">
        <v>15</v>
      </c>
      <c r="D7940" s="1957" t="s">
        <v>7830</v>
      </c>
      <c r="E7940" s="1850">
        <v>8</v>
      </c>
      <c r="F7940" s="1638" t="s">
        <v>508</v>
      </c>
      <c r="G7940" s="1749">
        <v>2</v>
      </c>
      <c r="H7940" s="1638">
        <v>2024</v>
      </c>
      <c r="I7940" s="1640">
        <v>281.76</v>
      </c>
      <c r="J7940" s="1638">
        <v>25</v>
      </c>
      <c r="K7940" s="1640">
        <f t="shared" si="430"/>
        <v>211.32</v>
      </c>
      <c r="L7940" s="1638"/>
      <c r="M7940" s="1638"/>
      <c r="N7940" s="1641">
        <f t="shared" si="431"/>
        <v>0</v>
      </c>
      <c r="O7940" s="2112"/>
      <c r="P7940" s="2112"/>
      <c r="Q7940" s="2112">
        <f t="shared" si="432"/>
        <v>0</v>
      </c>
      <c r="R7940" s="2419"/>
    </row>
    <row r="7941" spans="3:18" ht="14.25" customHeight="1">
      <c r="C7941" s="1642">
        <v>16</v>
      </c>
      <c r="D7941" s="1957" t="s">
        <v>7838</v>
      </c>
      <c r="E7941" s="1637">
        <v>8</v>
      </c>
      <c r="F7941" s="1638" t="s">
        <v>508</v>
      </c>
      <c r="G7941" s="1749">
        <v>2</v>
      </c>
      <c r="H7941" s="1638">
        <v>2024</v>
      </c>
      <c r="I7941" s="1640">
        <v>248</v>
      </c>
      <c r="J7941" s="1638">
        <v>25</v>
      </c>
      <c r="K7941" s="1640">
        <f t="shared" si="430"/>
        <v>186</v>
      </c>
      <c r="L7941" s="1638"/>
      <c r="M7941" s="1638"/>
      <c r="N7941" s="1641">
        <f t="shared" si="431"/>
        <v>0</v>
      </c>
      <c r="O7941" s="2112"/>
      <c r="P7941" s="2112"/>
      <c r="Q7941" s="2112">
        <f t="shared" si="432"/>
        <v>0</v>
      </c>
      <c r="R7941" s="2419"/>
    </row>
    <row r="7942" spans="3:18" ht="14.25" customHeight="1">
      <c r="C7942" s="1642">
        <v>17</v>
      </c>
      <c r="D7942" s="1957" t="s">
        <v>7843</v>
      </c>
      <c r="E7942" s="1850">
        <v>8</v>
      </c>
      <c r="F7942" s="1638" t="s">
        <v>508</v>
      </c>
      <c r="G7942" s="1749">
        <v>5</v>
      </c>
      <c r="H7942" s="1638">
        <v>2024</v>
      </c>
      <c r="I7942" s="1640">
        <v>704.4</v>
      </c>
      <c r="J7942" s="1638">
        <v>25</v>
      </c>
      <c r="K7942" s="1640">
        <f t="shared" si="430"/>
        <v>528.29999999999995</v>
      </c>
      <c r="L7942" s="1638"/>
      <c r="M7942" s="1638"/>
      <c r="N7942" s="1641">
        <f t="shared" si="431"/>
        <v>0</v>
      </c>
      <c r="O7942" s="2112"/>
      <c r="P7942" s="2112"/>
      <c r="Q7942" s="2112">
        <f t="shared" si="432"/>
        <v>0</v>
      </c>
      <c r="R7942" s="2419"/>
    </row>
    <row r="7943" spans="3:18" ht="14.25" customHeight="1">
      <c r="C7943" s="1636">
        <v>18</v>
      </c>
      <c r="D7943" s="1957" t="s">
        <v>7844</v>
      </c>
      <c r="E7943" s="1637">
        <v>8</v>
      </c>
      <c r="F7943" s="1638" t="s">
        <v>508</v>
      </c>
      <c r="G7943" s="1749">
        <v>1</v>
      </c>
      <c r="H7943" s="1638">
        <v>2024</v>
      </c>
      <c r="I7943" s="1640">
        <v>177.9</v>
      </c>
      <c r="J7943" s="1638">
        <v>25</v>
      </c>
      <c r="K7943" s="1640">
        <f t="shared" si="430"/>
        <v>133.42500000000001</v>
      </c>
      <c r="L7943" s="1638"/>
      <c r="M7943" s="1638"/>
      <c r="N7943" s="1641">
        <f t="shared" si="431"/>
        <v>0</v>
      </c>
      <c r="O7943" s="2112"/>
      <c r="P7943" s="2112"/>
      <c r="Q7943" s="2112">
        <f t="shared" si="432"/>
        <v>0</v>
      </c>
      <c r="R7943" s="2420"/>
    </row>
    <row r="7944" spans="3:18" ht="14.25" customHeight="1">
      <c r="C7944" s="1601">
        <v>1</v>
      </c>
      <c r="D7944" s="1960" t="s">
        <v>5055</v>
      </c>
      <c r="E7944" s="1602">
        <v>8</v>
      </c>
      <c r="F7944" s="1603" t="s">
        <v>508</v>
      </c>
      <c r="G7944" s="1750">
        <v>5</v>
      </c>
      <c r="H7944" s="1643" t="s">
        <v>4881</v>
      </c>
      <c r="I7944" s="1605">
        <v>229.1</v>
      </c>
      <c r="J7944" s="1603">
        <f t="shared" ref="J7944:J8007" si="434">IF(($J$14-H7944)*J$7607&gt;100,100,($J$14-H7944)*J$7607)</f>
        <v>50</v>
      </c>
      <c r="K7944" s="1605">
        <f t="shared" si="430"/>
        <v>114.55</v>
      </c>
      <c r="L7944" s="1603"/>
      <c r="M7944" s="1603"/>
      <c r="N7944" s="1606">
        <f t="shared" si="431"/>
        <v>0</v>
      </c>
      <c r="O7944" s="2108"/>
      <c r="P7944" s="2108"/>
      <c r="Q7944" s="2108">
        <f t="shared" si="432"/>
        <v>0</v>
      </c>
      <c r="R7944" s="2410" t="s">
        <v>7959</v>
      </c>
    </row>
    <row r="7945" spans="3:18" ht="14.25" customHeight="1">
      <c r="C7945" s="1601">
        <v>2</v>
      </c>
      <c r="D7945" s="1960" t="s">
        <v>7476</v>
      </c>
      <c r="E7945" s="1602">
        <v>8</v>
      </c>
      <c r="F7945" s="1603" t="s">
        <v>508</v>
      </c>
      <c r="G7945" s="1750">
        <v>5</v>
      </c>
      <c r="H7945" s="1643" t="s">
        <v>7283</v>
      </c>
      <c r="I7945" s="1605">
        <v>695.2</v>
      </c>
      <c r="J7945" s="1603">
        <f t="shared" si="434"/>
        <v>25</v>
      </c>
      <c r="K7945" s="1605">
        <f t="shared" si="430"/>
        <v>521.40000000000009</v>
      </c>
      <c r="L7945" s="1603"/>
      <c r="M7945" s="1603"/>
      <c r="N7945" s="1606">
        <f t="shared" si="431"/>
        <v>0</v>
      </c>
      <c r="O7945" s="2108"/>
      <c r="P7945" s="2108"/>
      <c r="Q7945" s="2108">
        <f t="shared" si="432"/>
        <v>0</v>
      </c>
      <c r="R7945" s="2411"/>
    </row>
    <row r="7946" spans="3:18" ht="14.25" customHeight="1">
      <c r="C7946" s="1601">
        <v>3</v>
      </c>
      <c r="D7946" s="1960" t="s">
        <v>7373</v>
      </c>
      <c r="E7946" s="1602">
        <v>8</v>
      </c>
      <c r="F7946" s="1603" t="s">
        <v>508</v>
      </c>
      <c r="G7946" s="1750">
        <v>1</v>
      </c>
      <c r="H7946" s="1643" t="s">
        <v>7283</v>
      </c>
      <c r="I7946" s="1605">
        <v>111.2</v>
      </c>
      <c r="J7946" s="1603">
        <f t="shared" si="434"/>
        <v>25</v>
      </c>
      <c r="K7946" s="1605">
        <f t="shared" si="430"/>
        <v>83.4</v>
      </c>
      <c r="L7946" s="1603"/>
      <c r="M7946" s="1603"/>
      <c r="N7946" s="1606">
        <f t="shared" si="431"/>
        <v>0</v>
      </c>
      <c r="O7946" s="2108"/>
      <c r="P7946" s="2108"/>
      <c r="Q7946" s="2108">
        <f t="shared" si="432"/>
        <v>0</v>
      </c>
      <c r="R7946" s="2411"/>
    </row>
    <row r="7947" spans="3:18" ht="14.25" customHeight="1">
      <c r="C7947" s="1601">
        <v>4</v>
      </c>
      <c r="D7947" s="1960" t="s">
        <v>3326</v>
      </c>
      <c r="E7947" s="1602">
        <v>8</v>
      </c>
      <c r="F7947" s="1603" t="s">
        <v>508</v>
      </c>
      <c r="G7947" s="1750">
        <v>1</v>
      </c>
      <c r="H7947" s="1643" t="s">
        <v>7278</v>
      </c>
      <c r="I7947" s="1605">
        <v>137.4</v>
      </c>
      <c r="J7947" s="1603">
        <f t="shared" si="434"/>
        <v>75</v>
      </c>
      <c r="K7947" s="1605">
        <f t="shared" ref="K7947:K8010" si="435">IF(J7947=100,0,I7947-I7947*J7947%)</f>
        <v>34.349999999999994</v>
      </c>
      <c r="L7947" s="1603"/>
      <c r="M7947" s="1603"/>
      <c r="N7947" s="1606">
        <f t="shared" ref="N7947:N8010" si="436">+L7947*M7947</f>
        <v>0</v>
      </c>
      <c r="O7947" s="2108"/>
      <c r="P7947" s="2108"/>
      <c r="Q7947" s="2108">
        <f t="shared" ref="Q7947:Q8010" si="437">+O7947*P7947</f>
        <v>0</v>
      </c>
      <c r="R7947" s="2411"/>
    </row>
    <row r="7948" spans="3:18" ht="14.25" customHeight="1">
      <c r="C7948" s="1601">
        <v>5</v>
      </c>
      <c r="D7948" s="1960" t="s">
        <v>3235</v>
      </c>
      <c r="E7948" s="1602">
        <v>8</v>
      </c>
      <c r="F7948" s="1603" t="s">
        <v>508</v>
      </c>
      <c r="G7948" s="1750">
        <v>2</v>
      </c>
      <c r="H7948" s="1643" t="s">
        <v>7283</v>
      </c>
      <c r="I7948" s="1605">
        <v>3931.9</v>
      </c>
      <c r="J7948" s="1603">
        <f t="shared" si="434"/>
        <v>25</v>
      </c>
      <c r="K7948" s="1605">
        <f t="shared" si="435"/>
        <v>2948.9250000000002</v>
      </c>
      <c r="L7948" s="1603"/>
      <c r="M7948" s="1603"/>
      <c r="N7948" s="1606">
        <f t="shared" si="436"/>
        <v>0</v>
      </c>
      <c r="O7948" s="2108"/>
      <c r="P7948" s="2108"/>
      <c r="Q7948" s="2108">
        <f t="shared" si="437"/>
        <v>0</v>
      </c>
      <c r="R7948" s="2411"/>
    </row>
    <row r="7949" spans="3:18" ht="14.25" customHeight="1">
      <c r="C7949" s="1601">
        <v>6</v>
      </c>
      <c r="D7949" s="1960" t="s">
        <v>7845</v>
      </c>
      <c r="E7949" s="1602">
        <v>8</v>
      </c>
      <c r="F7949" s="1603" t="s">
        <v>508</v>
      </c>
      <c r="G7949" s="1750">
        <v>2</v>
      </c>
      <c r="H7949" s="1643" t="s">
        <v>7283</v>
      </c>
      <c r="I7949" s="1605">
        <v>1000</v>
      </c>
      <c r="J7949" s="1603">
        <f t="shared" si="434"/>
        <v>25</v>
      </c>
      <c r="K7949" s="1605">
        <f t="shared" si="435"/>
        <v>750</v>
      </c>
      <c r="L7949" s="1603"/>
      <c r="M7949" s="1603"/>
      <c r="N7949" s="1606">
        <f t="shared" si="436"/>
        <v>0</v>
      </c>
      <c r="O7949" s="2108"/>
      <c r="P7949" s="2108"/>
      <c r="Q7949" s="2108">
        <f t="shared" si="437"/>
        <v>0</v>
      </c>
      <c r="R7949" s="2411"/>
    </row>
    <row r="7950" spans="3:18" ht="14.25" customHeight="1">
      <c r="C7950" s="1601">
        <v>7</v>
      </c>
      <c r="D7950" s="1960" t="s">
        <v>7846</v>
      </c>
      <c r="E7950" s="1602">
        <v>8</v>
      </c>
      <c r="F7950" s="1603" t="s">
        <v>508</v>
      </c>
      <c r="G7950" s="1750">
        <v>2</v>
      </c>
      <c r="H7950" s="1643" t="s">
        <v>7278</v>
      </c>
      <c r="I7950" s="1605">
        <v>2641</v>
      </c>
      <c r="J7950" s="1603">
        <f t="shared" si="434"/>
        <v>75</v>
      </c>
      <c r="K7950" s="1605">
        <f t="shared" si="435"/>
        <v>660.25</v>
      </c>
      <c r="L7950" s="1603"/>
      <c r="M7950" s="1603"/>
      <c r="N7950" s="1606">
        <f t="shared" si="436"/>
        <v>0</v>
      </c>
      <c r="O7950" s="2108"/>
      <c r="P7950" s="2108"/>
      <c r="Q7950" s="2108">
        <f t="shared" si="437"/>
        <v>0</v>
      </c>
      <c r="R7950" s="2411"/>
    </row>
    <row r="7951" spans="3:18" ht="14.25" customHeight="1">
      <c r="C7951" s="1601">
        <v>8</v>
      </c>
      <c r="D7951" s="1960" t="s">
        <v>2671</v>
      </c>
      <c r="E7951" s="1602">
        <v>8</v>
      </c>
      <c r="F7951" s="1603" t="s">
        <v>508</v>
      </c>
      <c r="G7951" s="1750">
        <v>4</v>
      </c>
      <c r="H7951" s="1643" t="s">
        <v>7278</v>
      </c>
      <c r="I7951" s="1605">
        <v>148</v>
      </c>
      <c r="J7951" s="1603">
        <f t="shared" si="434"/>
        <v>75</v>
      </c>
      <c r="K7951" s="1605">
        <f t="shared" si="435"/>
        <v>37</v>
      </c>
      <c r="L7951" s="1603"/>
      <c r="M7951" s="1603"/>
      <c r="N7951" s="1606">
        <f t="shared" si="436"/>
        <v>0</v>
      </c>
      <c r="O7951" s="2108"/>
      <c r="P7951" s="2108"/>
      <c r="Q7951" s="2108">
        <f t="shared" si="437"/>
        <v>0</v>
      </c>
      <c r="R7951" s="2411"/>
    </row>
    <row r="7952" spans="3:18" ht="14.25" customHeight="1">
      <c r="C7952" s="1601">
        <v>9</v>
      </c>
      <c r="D7952" s="1960" t="s">
        <v>2707</v>
      </c>
      <c r="E7952" s="1602">
        <v>8</v>
      </c>
      <c r="F7952" s="1603" t="s">
        <v>508</v>
      </c>
      <c r="G7952" s="1750">
        <v>5</v>
      </c>
      <c r="H7952" s="1643" t="s">
        <v>7278</v>
      </c>
      <c r="I7952" s="1605">
        <v>875</v>
      </c>
      <c r="J7952" s="1603">
        <f t="shared" si="434"/>
        <v>75</v>
      </c>
      <c r="K7952" s="1605">
        <f t="shared" si="435"/>
        <v>218.75</v>
      </c>
      <c r="L7952" s="1603"/>
      <c r="M7952" s="1603"/>
      <c r="N7952" s="1606">
        <f t="shared" si="436"/>
        <v>0</v>
      </c>
      <c r="O7952" s="2108"/>
      <c r="P7952" s="2108"/>
      <c r="Q7952" s="2108">
        <f t="shared" si="437"/>
        <v>0</v>
      </c>
      <c r="R7952" s="2411"/>
    </row>
    <row r="7953" spans="3:18" ht="14.25" customHeight="1">
      <c r="C7953" s="1601">
        <v>10</v>
      </c>
      <c r="D7953" s="1960" t="s">
        <v>7847</v>
      </c>
      <c r="E7953" s="1602">
        <v>8</v>
      </c>
      <c r="F7953" s="1603" t="s">
        <v>508</v>
      </c>
      <c r="G7953" s="1750">
        <v>3</v>
      </c>
      <c r="H7953" s="1643" t="s">
        <v>7283</v>
      </c>
      <c r="I7953" s="1605">
        <v>422.6</v>
      </c>
      <c r="J7953" s="1603">
        <f t="shared" si="434"/>
        <v>25</v>
      </c>
      <c r="K7953" s="1605">
        <f t="shared" si="435"/>
        <v>316.95000000000005</v>
      </c>
      <c r="L7953" s="1603"/>
      <c r="M7953" s="1603"/>
      <c r="N7953" s="1606">
        <f t="shared" si="436"/>
        <v>0</v>
      </c>
      <c r="O7953" s="2108"/>
      <c r="P7953" s="2108"/>
      <c r="Q7953" s="2108">
        <f t="shared" si="437"/>
        <v>0</v>
      </c>
      <c r="R7953" s="2411"/>
    </row>
    <row r="7954" spans="3:18" ht="14.25" customHeight="1">
      <c r="C7954" s="1601">
        <v>11</v>
      </c>
      <c r="D7954" s="1960" t="s">
        <v>7848</v>
      </c>
      <c r="E7954" s="1602">
        <v>8</v>
      </c>
      <c r="F7954" s="1603" t="s">
        <v>508</v>
      </c>
      <c r="G7954" s="1750">
        <v>2</v>
      </c>
      <c r="H7954" s="1643" t="s">
        <v>7283</v>
      </c>
      <c r="I7954" s="1605">
        <v>355.8</v>
      </c>
      <c r="J7954" s="1603">
        <f t="shared" si="434"/>
        <v>25</v>
      </c>
      <c r="K7954" s="1605">
        <f t="shared" si="435"/>
        <v>266.85000000000002</v>
      </c>
      <c r="L7954" s="1603"/>
      <c r="M7954" s="1603"/>
      <c r="N7954" s="1606">
        <f t="shared" si="436"/>
        <v>0</v>
      </c>
      <c r="O7954" s="2108"/>
      <c r="P7954" s="2108"/>
      <c r="Q7954" s="2108">
        <f t="shared" si="437"/>
        <v>0</v>
      </c>
      <c r="R7954" s="2411"/>
    </row>
    <row r="7955" spans="3:18" ht="14.25" customHeight="1">
      <c r="C7955" s="1601">
        <v>12</v>
      </c>
      <c r="D7955" s="1960" t="s">
        <v>7849</v>
      </c>
      <c r="E7955" s="1602">
        <v>8</v>
      </c>
      <c r="F7955" s="1603" t="s">
        <v>508</v>
      </c>
      <c r="G7955" s="1750">
        <v>35</v>
      </c>
      <c r="H7955" s="1643" t="s">
        <v>7283</v>
      </c>
      <c r="I7955" s="1605">
        <v>1186.2</v>
      </c>
      <c r="J7955" s="1603">
        <f t="shared" si="434"/>
        <v>25</v>
      </c>
      <c r="K7955" s="1605">
        <f t="shared" si="435"/>
        <v>889.65000000000009</v>
      </c>
      <c r="L7955" s="1603"/>
      <c r="M7955" s="1603"/>
      <c r="N7955" s="1606">
        <f t="shared" si="436"/>
        <v>0</v>
      </c>
      <c r="O7955" s="2108"/>
      <c r="P7955" s="2108"/>
      <c r="Q7955" s="2108">
        <f t="shared" si="437"/>
        <v>0</v>
      </c>
      <c r="R7955" s="2411"/>
    </row>
    <row r="7956" spans="3:18" ht="14.25" customHeight="1">
      <c r="C7956" s="1601">
        <v>13</v>
      </c>
      <c r="D7956" s="1960" t="s">
        <v>7850</v>
      </c>
      <c r="E7956" s="1602">
        <v>8</v>
      </c>
      <c r="F7956" s="1603" t="s">
        <v>508</v>
      </c>
      <c r="G7956" s="1750">
        <v>16</v>
      </c>
      <c r="H7956" s="1643" t="s">
        <v>7283</v>
      </c>
      <c r="I7956" s="1605">
        <v>514.4</v>
      </c>
      <c r="J7956" s="1603">
        <f t="shared" si="434"/>
        <v>25</v>
      </c>
      <c r="K7956" s="1605">
        <f t="shared" si="435"/>
        <v>385.79999999999995</v>
      </c>
      <c r="L7956" s="1603"/>
      <c r="M7956" s="1603"/>
      <c r="N7956" s="1606">
        <f t="shared" si="436"/>
        <v>0</v>
      </c>
      <c r="O7956" s="2108"/>
      <c r="P7956" s="2108"/>
      <c r="Q7956" s="2108">
        <f t="shared" si="437"/>
        <v>0</v>
      </c>
      <c r="R7956" s="2411"/>
    </row>
    <row r="7957" spans="3:18" ht="14.25" customHeight="1">
      <c r="C7957" s="1601">
        <v>14</v>
      </c>
      <c r="D7957" s="1960" t="s">
        <v>7836</v>
      </c>
      <c r="E7957" s="1602">
        <v>8</v>
      </c>
      <c r="F7957" s="1603" t="s">
        <v>508</v>
      </c>
      <c r="G7957" s="1750">
        <v>3</v>
      </c>
      <c r="H7957" s="1643" t="s">
        <v>7283</v>
      </c>
      <c r="I7957" s="1605">
        <v>234.6</v>
      </c>
      <c r="J7957" s="1603">
        <f t="shared" si="434"/>
        <v>25</v>
      </c>
      <c r="K7957" s="1605">
        <f t="shared" si="435"/>
        <v>175.95</v>
      </c>
      <c r="L7957" s="1603"/>
      <c r="M7957" s="1603"/>
      <c r="N7957" s="1606">
        <f t="shared" si="436"/>
        <v>0</v>
      </c>
      <c r="O7957" s="2108"/>
      <c r="P7957" s="2108"/>
      <c r="Q7957" s="2108">
        <f t="shared" si="437"/>
        <v>0</v>
      </c>
      <c r="R7957" s="2411"/>
    </row>
    <row r="7958" spans="3:18" ht="14.25" customHeight="1">
      <c r="C7958" s="1601">
        <v>15</v>
      </c>
      <c r="D7958" s="1960" t="s">
        <v>7837</v>
      </c>
      <c r="E7958" s="1602">
        <v>8</v>
      </c>
      <c r="F7958" s="1603" t="s">
        <v>508</v>
      </c>
      <c r="G7958" s="1750">
        <v>1</v>
      </c>
      <c r="H7958" s="1643" t="s">
        <v>7283</v>
      </c>
      <c r="I7958" s="1605">
        <v>60.8</v>
      </c>
      <c r="J7958" s="1603">
        <f t="shared" si="434"/>
        <v>25</v>
      </c>
      <c r="K7958" s="1605">
        <f t="shared" si="435"/>
        <v>45.599999999999994</v>
      </c>
      <c r="L7958" s="1603"/>
      <c r="M7958" s="1603"/>
      <c r="N7958" s="1606">
        <f t="shared" si="436"/>
        <v>0</v>
      </c>
      <c r="O7958" s="2108"/>
      <c r="P7958" s="2108"/>
      <c r="Q7958" s="2108">
        <f t="shared" si="437"/>
        <v>0</v>
      </c>
      <c r="R7958" s="2411"/>
    </row>
    <row r="7959" spans="3:18" ht="14.25" customHeight="1">
      <c r="C7959" s="1601">
        <v>16</v>
      </c>
      <c r="D7959" s="1960" t="s">
        <v>2206</v>
      </c>
      <c r="E7959" s="1602">
        <v>8</v>
      </c>
      <c r="F7959" s="1603" t="s">
        <v>508</v>
      </c>
      <c r="G7959" s="1750">
        <v>4</v>
      </c>
      <c r="H7959" s="1643" t="s">
        <v>7278</v>
      </c>
      <c r="I7959" s="1605">
        <v>164</v>
      </c>
      <c r="J7959" s="1603">
        <f t="shared" si="434"/>
        <v>75</v>
      </c>
      <c r="K7959" s="1605">
        <f t="shared" si="435"/>
        <v>41</v>
      </c>
      <c r="L7959" s="1603"/>
      <c r="M7959" s="1603"/>
      <c r="N7959" s="1606">
        <f t="shared" si="436"/>
        <v>0</v>
      </c>
      <c r="O7959" s="2108"/>
      <c r="P7959" s="2108"/>
      <c r="Q7959" s="2108">
        <f t="shared" si="437"/>
        <v>0</v>
      </c>
      <c r="R7959" s="2411"/>
    </row>
    <row r="7960" spans="3:18" ht="14.25" customHeight="1">
      <c r="C7960" s="1601">
        <v>17</v>
      </c>
      <c r="D7960" s="1960" t="s">
        <v>6582</v>
      </c>
      <c r="E7960" s="1602">
        <v>8</v>
      </c>
      <c r="F7960" s="1603" t="s">
        <v>508</v>
      </c>
      <c r="G7960" s="1750">
        <v>1</v>
      </c>
      <c r="H7960" s="1643" t="s">
        <v>7291</v>
      </c>
      <c r="I7960" s="1605">
        <v>164.9</v>
      </c>
      <c r="J7960" s="1603">
        <f t="shared" si="434"/>
        <v>100</v>
      </c>
      <c r="K7960" s="1605">
        <f t="shared" si="435"/>
        <v>0</v>
      </c>
      <c r="L7960" s="1603"/>
      <c r="M7960" s="1603"/>
      <c r="N7960" s="1606">
        <f t="shared" si="436"/>
        <v>0</v>
      </c>
      <c r="O7960" s="2108"/>
      <c r="P7960" s="2108"/>
      <c r="Q7960" s="2108">
        <f t="shared" si="437"/>
        <v>0</v>
      </c>
      <c r="R7960" s="2411"/>
    </row>
    <row r="7961" spans="3:18" ht="14.25" customHeight="1">
      <c r="C7961" s="1601">
        <v>18</v>
      </c>
      <c r="D7961" s="1960" t="s">
        <v>5227</v>
      </c>
      <c r="E7961" s="1602">
        <v>8</v>
      </c>
      <c r="F7961" s="1603" t="s">
        <v>508</v>
      </c>
      <c r="G7961" s="1750">
        <v>3</v>
      </c>
      <c r="H7961" s="1643" t="s">
        <v>7287</v>
      </c>
      <c r="I7961" s="1605">
        <v>555</v>
      </c>
      <c r="J7961" s="1603">
        <f t="shared" si="434"/>
        <v>37.5</v>
      </c>
      <c r="K7961" s="1605">
        <f t="shared" si="435"/>
        <v>346.875</v>
      </c>
      <c r="L7961" s="1603"/>
      <c r="M7961" s="1603"/>
      <c r="N7961" s="1606">
        <f t="shared" si="436"/>
        <v>0</v>
      </c>
      <c r="O7961" s="2108"/>
      <c r="P7961" s="2108"/>
      <c r="Q7961" s="2108">
        <f t="shared" si="437"/>
        <v>0</v>
      </c>
      <c r="R7961" s="2411"/>
    </row>
    <row r="7962" spans="3:18" ht="14.25" customHeight="1">
      <c r="C7962" s="1601">
        <v>19</v>
      </c>
      <c r="D7962" s="1960" t="s">
        <v>2623</v>
      </c>
      <c r="E7962" s="1602">
        <v>8</v>
      </c>
      <c r="F7962" s="1603" t="s">
        <v>508</v>
      </c>
      <c r="G7962" s="1750">
        <v>4</v>
      </c>
      <c r="H7962" s="1643" t="s">
        <v>7278</v>
      </c>
      <c r="I7962" s="1605">
        <v>840</v>
      </c>
      <c r="J7962" s="1603">
        <f t="shared" si="434"/>
        <v>75</v>
      </c>
      <c r="K7962" s="1605">
        <f t="shared" si="435"/>
        <v>210</v>
      </c>
      <c r="L7962" s="1603"/>
      <c r="M7962" s="1603"/>
      <c r="N7962" s="1606">
        <f t="shared" si="436"/>
        <v>0</v>
      </c>
      <c r="O7962" s="2108"/>
      <c r="P7962" s="2108"/>
      <c r="Q7962" s="2108">
        <f t="shared" si="437"/>
        <v>0</v>
      </c>
      <c r="R7962" s="2411"/>
    </row>
    <row r="7963" spans="3:18" ht="14.25" customHeight="1">
      <c r="C7963" s="1601">
        <v>20</v>
      </c>
      <c r="D7963" s="1960" t="s">
        <v>6255</v>
      </c>
      <c r="E7963" s="1602">
        <v>8</v>
      </c>
      <c r="F7963" s="1603" t="s">
        <v>508</v>
      </c>
      <c r="G7963" s="1750">
        <v>8</v>
      </c>
      <c r="H7963" s="1643" t="s">
        <v>7287</v>
      </c>
      <c r="I7963" s="1605">
        <v>1360</v>
      </c>
      <c r="J7963" s="1603">
        <f t="shared" si="434"/>
        <v>37.5</v>
      </c>
      <c r="K7963" s="1605">
        <f t="shared" si="435"/>
        <v>850</v>
      </c>
      <c r="L7963" s="1603"/>
      <c r="M7963" s="1603"/>
      <c r="N7963" s="1606">
        <f t="shared" si="436"/>
        <v>0</v>
      </c>
      <c r="O7963" s="2108"/>
      <c r="P7963" s="2108"/>
      <c r="Q7963" s="2108">
        <f t="shared" si="437"/>
        <v>0</v>
      </c>
      <c r="R7963" s="2411"/>
    </row>
    <row r="7964" spans="3:18" ht="14.25" customHeight="1">
      <c r="C7964" s="1601">
        <v>21</v>
      </c>
      <c r="D7964" s="1960" t="s">
        <v>6256</v>
      </c>
      <c r="E7964" s="1602">
        <v>8</v>
      </c>
      <c r="F7964" s="1603" t="s">
        <v>508</v>
      </c>
      <c r="G7964" s="1750">
        <v>2</v>
      </c>
      <c r="H7964" s="1643" t="s">
        <v>7287</v>
      </c>
      <c r="I7964" s="1605">
        <v>332.5</v>
      </c>
      <c r="J7964" s="1603">
        <f t="shared" si="434"/>
        <v>37.5</v>
      </c>
      <c r="K7964" s="1605">
        <f t="shared" si="435"/>
        <v>207.8125</v>
      </c>
      <c r="L7964" s="1603"/>
      <c r="M7964" s="1603"/>
      <c r="N7964" s="1606">
        <f t="shared" si="436"/>
        <v>0</v>
      </c>
      <c r="O7964" s="2108"/>
      <c r="P7964" s="2108"/>
      <c r="Q7964" s="2108">
        <f t="shared" si="437"/>
        <v>0</v>
      </c>
      <c r="R7964" s="2411"/>
    </row>
    <row r="7965" spans="3:18" ht="14.25" customHeight="1">
      <c r="C7965" s="1601">
        <v>22</v>
      </c>
      <c r="D7965" s="1960" t="s">
        <v>6539</v>
      </c>
      <c r="E7965" s="1602">
        <v>8</v>
      </c>
      <c r="F7965" s="1603" t="s">
        <v>508</v>
      </c>
      <c r="G7965" s="1750">
        <v>1</v>
      </c>
      <c r="H7965" s="1643" t="s">
        <v>7287</v>
      </c>
      <c r="I7965" s="1605">
        <v>224.4</v>
      </c>
      <c r="J7965" s="1603">
        <f t="shared" si="434"/>
        <v>37.5</v>
      </c>
      <c r="K7965" s="1605">
        <f t="shared" si="435"/>
        <v>140.25</v>
      </c>
      <c r="L7965" s="1603"/>
      <c r="M7965" s="1603"/>
      <c r="N7965" s="1606">
        <f t="shared" si="436"/>
        <v>0</v>
      </c>
      <c r="O7965" s="2108"/>
      <c r="P7965" s="2108"/>
      <c r="Q7965" s="2108">
        <f t="shared" si="437"/>
        <v>0</v>
      </c>
      <c r="R7965" s="2411"/>
    </row>
    <row r="7966" spans="3:18" ht="14.25" customHeight="1">
      <c r="C7966" s="1601">
        <v>23</v>
      </c>
      <c r="D7966" s="1960" t="s">
        <v>7851</v>
      </c>
      <c r="E7966" s="1602">
        <v>8</v>
      </c>
      <c r="F7966" s="1603" t="s">
        <v>508</v>
      </c>
      <c r="G7966" s="1750">
        <v>7</v>
      </c>
      <c r="H7966" s="1643" t="s">
        <v>7283</v>
      </c>
      <c r="I7966" s="1605">
        <v>895.9</v>
      </c>
      <c r="J7966" s="1603">
        <f t="shared" si="434"/>
        <v>25</v>
      </c>
      <c r="K7966" s="1605">
        <f t="shared" si="435"/>
        <v>671.92499999999995</v>
      </c>
      <c r="L7966" s="1603"/>
      <c r="M7966" s="1603"/>
      <c r="N7966" s="1606">
        <f t="shared" si="436"/>
        <v>0</v>
      </c>
      <c r="O7966" s="2108"/>
      <c r="P7966" s="2108"/>
      <c r="Q7966" s="2108">
        <f t="shared" si="437"/>
        <v>0</v>
      </c>
      <c r="R7966" s="2411"/>
    </row>
    <row r="7967" spans="3:18" ht="14.25" customHeight="1">
      <c r="C7967" s="1601">
        <v>24</v>
      </c>
      <c r="D7967" s="1960" t="s">
        <v>6583</v>
      </c>
      <c r="E7967" s="1602">
        <v>8</v>
      </c>
      <c r="F7967" s="1603" t="s">
        <v>508</v>
      </c>
      <c r="G7967" s="1750">
        <v>2</v>
      </c>
      <c r="H7967" s="1643" t="s">
        <v>4881</v>
      </c>
      <c r="I7967" s="1605">
        <v>400</v>
      </c>
      <c r="J7967" s="1603">
        <f t="shared" si="434"/>
        <v>50</v>
      </c>
      <c r="K7967" s="1605">
        <f t="shared" si="435"/>
        <v>200</v>
      </c>
      <c r="L7967" s="1603"/>
      <c r="M7967" s="1603"/>
      <c r="N7967" s="1606">
        <f t="shared" si="436"/>
        <v>0</v>
      </c>
      <c r="O7967" s="2108"/>
      <c r="P7967" s="2108"/>
      <c r="Q7967" s="2108">
        <f t="shared" si="437"/>
        <v>0</v>
      </c>
      <c r="R7967" s="2411"/>
    </row>
    <row r="7968" spans="3:18" ht="14.25" customHeight="1">
      <c r="C7968" s="1601">
        <v>25</v>
      </c>
      <c r="D7968" s="1960" t="s">
        <v>6584</v>
      </c>
      <c r="E7968" s="1602">
        <v>8</v>
      </c>
      <c r="F7968" s="1603" t="s">
        <v>508</v>
      </c>
      <c r="G7968" s="1750">
        <v>1</v>
      </c>
      <c r="H7968" s="1643" t="s">
        <v>4881</v>
      </c>
      <c r="I7968" s="1605">
        <v>210</v>
      </c>
      <c r="J7968" s="1603">
        <f t="shared" si="434"/>
        <v>50</v>
      </c>
      <c r="K7968" s="1605">
        <f t="shared" si="435"/>
        <v>105</v>
      </c>
      <c r="L7968" s="1603"/>
      <c r="M7968" s="1603"/>
      <c r="N7968" s="1606">
        <f t="shared" si="436"/>
        <v>0</v>
      </c>
      <c r="O7968" s="2108"/>
      <c r="P7968" s="2108"/>
      <c r="Q7968" s="2108">
        <f t="shared" si="437"/>
        <v>0</v>
      </c>
      <c r="R7968" s="2412"/>
    </row>
    <row r="7969" spans="3:18" ht="14.25" customHeight="1">
      <c r="C7969" s="1735">
        <v>1</v>
      </c>
      <c r="D7969" s="1953" t="s">
        <v>2623</v>
      </c>
      <c r="E7969" s="1736">
        <v>8</v>
      </c>
      <c r="F7969" s="1737" t="s">
        <v>508</v>
      </c>
      <c r="G7969" s="1738">
        <v>13</v>
      </c>
      <c r="H7969" s="1737">
        <v>2019</v>
      </c>
      <c r="I7969" s="1739">
        <v>3510</v>
      </c>
      <c r="J7969" s="1737">
        <f t="shared" si="434"/>
        <v>87.5</v>
      </c>
      <c r="K7969" s="1739">
        <f t="shared" si="435"/>
        <v>438.75</v>
      </c>
      <c r="L7969" s="1737"/>
      <c r="M7969" s="1737"/>
      <c r="N7969" s="1740">
        <f t="shared" si="436"/>
        <v>0</v>
      </c>
      <c r="O7969" s="2128"/>
      <c r="P7969" s="2128"/>
      <c r="Q7969" s="2128">
        <f t="shared" si="437"/>
        <v>0</v>
      </c>
      <c r="R7969" s="2390" t="s">
        <v>7955</v>
      </c>
    </row>
    <row r="7970" spans="3:18" ht="14.25" customHeight="1">
      <c r="C7970" s="1735">
        <v>2</v>
      </c>
      <c r="D7970" s="1953" t="s">
        <v>3325</v>
      </c>
      <c r="E7970" s="1736">
        <v>8</v>
      </c>
      <c r="F7970" s="1737" t="s">
        <v>508</v>
      </c>
      <c r="G7970" s="1738">
        <v>1</v>
      </c>
      <c r="H7970" s="1737">
        <v>2005</v>
      </c>
      <c r="I7970" s="1739">
        <v>99</v>
      </c>
      <c r="J7970" s="1737">
        <f t="shared" si="434"/>
        <v>100</v>
      </c>
      <c r="K7970" s="1739">
        <f t="shared" si="435"/>
        <v>0</v>
      </c>
      <c r="L7970" s="1737"/>
      <c r="M7970" s="1737"/>
      <c r="N7970" s="1740">
        <f t="shared" si="436"/>
        <v>0</v>
      </c>
      <c r="O7970" s="2128"/>
      <c r="P7970" s="2128"/>
      <c r="Q7970" s="2128">
        <f t="shared" si="437"/>
        <v>0</v>
      </c>
      <c r="R7970" s="2391"/>
    </row>
    <row r="7971" spans="3:18" ht="14.25" customHeight="1">
      <c r="C7971" s="1735">
        <v>3</v>
      </c>
      <c r="D7971" s="1953" t="s">
        <v>3326</v>
      </c>
      <c r="E7971" s="1736">
        <v>8</v>
      </c>
      <c r="F7971" s="1737" t="s">
        <v>508</v>
      </c>
      <c r="G7971" s="1738">
        <v>1</v>
      </c>
      <c r="H7971" s="1737">
        <v>2020</v>
      </c>
      <c r="I7971" s="1739">
        <v>137.4</v>
      </c>
      <c r="J7971" s="1737">
        <f t="shared" si="434"/>
        <v>75</v>
      </c>
      <c r="K7971" s="1739">
        <f t="shared" si="435"/>
        <v>34.349999999999994</v>
      </c>
      <c r="L7971" s="1737"/>
      <c r="M7971" s="1737"/>
      <c r="N7971" s="1740">
        <f t="shared" si="436"/>
        <v>0</v>
      </c>
      <c r="O7971" s="2128"/>
      <c r="P7971" s="2128"/>
      <c r="Q7971" s="2128">
        <f t="shared" si="437"/>
        <v>0</v>
      </c>
      <c r="R7971" s="2391"/>
    </row>
    <row r="7972" spans="3:18" ht="14.25" customHeight="1">
      <c r="C7972" s="1735">
        <v>4</v>
      </c>
      <c r="D7972" s="1953" t="s">
        <v>3327</v>
      </c>
      <c r="E7972" s="1736">
        <v>8</v>
      </c>
      <c r="F7972" s="1737" t="s">
        <v>508</v>
      </c>
      <c r="G7972" s="1738">
        <v>1</v>
      </c>
      <c r="H7972" s="1737">
        <v>2007</v>
      </c>
      <c r="I7972" s="1739">
        <v>60.75</v>
      </c>
      <c r="J7972" s="1737">
        <f t="shared" si="434"/>
        <v>100</v>
      </c>
      <c r="K7972" s="1739">
        <f t="shared" si="435"/>
        <v>0</v>
      </c>
      <c r="L7972" s="1737"/>
      <c r="M7972" s="1737"/>
      <c r="N7972" s="1740">
        <f t="shared" si="436"/>
        <v>0</v>
      </c>
      <c r="O7972" s="2128"/>
      <c r="P7972" s="2128"/>
      <c r="Q7972" s="2128">
        <f t="shared" si="437"/>
        <v>0</v>
      </c>
      <c r="R7972" s="2391"/>
    </row>
    <row r="7973" spans="3:18" ht="14.25" customHeight="1">
      <c r="C7973" s="1735">
        <v>5</v>
      </c>
      <c r="D7973" s="1953" t="s">
        <v>3328</v>
      </c>
      <c r="E7973" s="1736">
        <v>8</v>
      </c>
      <c r="F7973" s="1737" t="s">
        <v>508</v>
      </c>
      <c r="G7973" s="1738">
        <v>1</v>
      </c>
      <c r="H7973" s="1737">
        <v>2007</v>
      </c>
      <c r="I7973" s="1739">
        <v>109.65</v>
      </c>
      <c r="J7973" s="1737">
        <f t="shared" si="434"/>
        <v>100</v>
      </c>
      <c r="K7973" s="1739">
        <f t="shared" si="435"/>
        <v>0</v>
      </c>
      <c r="L7973" s="1737"/>
      <c r="M7973" s="1737"/>
      <c r="N7973" s="1740">
        <f t="shared" si="436"/>
        <v>0</v>
      </c>
      <c r="O7973" s="2128"/>
      <c r="P7973" s="2128"/>
      <c r="Q7973" s="2128">
        <f t="shared" si="437"/>
        <v>0</v>
      </c>
      <c r="R7973" s="2391"/>
    </row>
    <row r="7974" spans="3:18" ht="14.25" customHeight="1">
      <c r="C7974" s="1735">
        <v>6</v>
      </c>
      <c r="D7974" s="1953" t="s">
        <v>3329</v>
      </c>
      <c r="E7974" s="1736">
        <v>8</v>
      </c>
      <c r="F7974" s="1737" t="s">
        <v>508</v>
      </c>
      <c r="G7974" s="1738">
        <v>1</v>
      </c>
      <c r="H7974" s="1737">
        <v>2009</v>
      </c>
      <c r="I7974" s="1739">
        <v>373</v>
      </c>
      <c r="J7974" s="1737">
        <f t="shared" si="434"/>
        <v>100</v>
      </c>
      <c r="K7974" s="1739">
        <f t="shared" si="435"/>
        <v>0</v>
      </c>
      <c r="L7974" s="1737"/>
      <c r="M7974" s="1737"/>
      <c r="N7974" s="1740">
        <f t="shared" si="436"/>
        <v>0</v>
      </c>
      <c r="O7974" s="2128"/>
      <c r="P7974" s="2128"/>
      <c r="Q7974" s="2128">
        <f t="shared" si="437"/>
        <v>0</v>
      </c>
      <c r="R7974" s="2391"/>
    </row>
    <row r="7975" spans="3:18" ht="14.25" customHeight="1">
      <c r="C7975" s="1735">
        <v>7</v>
      </c>
      <c r="D7975" s="1953" t="s">
        <v>3330</v>
      </c>
      <c r="E7975" s="1736">
        <v>8</v>
      </c>
      <c r="F7975" s="1737" t="s">
        <v>508</v>
      </c>
      <c r="G7975" s="1738">
        <v>1</v>
      </c>
      <c r="H7975" s="1737">
        <v>2019</v>
      </c>
      <c r="I7975" s="1739">
        <v>275</v>
      </c>
      <c r="J7975" s="1737">
        <f t="shared" si="434"/>
        <v>87.5</v>
      </c>
      <c r="K7975" s="1739">
        <f t="shared" si="435"/>
        <v>34.375</v>
      </c>
      <c r="L7975" s="1737"/>
      <c r="M7975" s="1737"/>
      <c r="N7975" s="1740">
        <f t="shared" si="436"/>
        <v>0</v>
      </c>
      <c r="O7975" s="2128"/>
      <c r="P7975" s="2128"/>
      <c r="Q7975" s="2128">
        <f t="shared" si="437"/>
        <v>0</v>
      </c>
      <c r="R7975" s="2391"/>
    </row>
    <row r="7976" spans="3:18" ht="14.25" customHeight="1">
      <c r="C7976" s="1735">
        <v>8</v>
      </c>
      <c r="D7976" s="1953" t="s">
        <v>5271</v>
      </c>
      <c r="E7976" s="1736">
        <v>8</v>
      </c>
      <c r="F7976" s="1737" t="s">
        <v>508</v>
      </c>
      <c r="G7976" s="1738">
        <v>1</v>
      </c>
      <c r="H7976" s="1737">
        <v>2022</v>
      </c>
      <c r="I7976" s="1739">
        <v>1415</v>
      </c>
      <c r="J7976" s="1737">
        <f t="shared" si="434"/>
        <v>50</v>
      </c>
      <c r="K7976" s="1739">
        <f t="shared" si="435"/>
        <v>707.5</v>
      </c>
      <c r="L7976" s="1737"/>
      <c r="M7976" s="1737"/>
      <c r="N7976" s="1740">
        <f t="shared" si="436"/>
        <v>0</v>
      </c>
      <c r="O7976" s="2128"/>
      <c r="P7976" s="2128"/>
      <c r="Q7976" s="2128">
        <f t="shared" si="437"/>
        <v>0</v>
      </c>
      <c r="R7976" s="2391"/>
    </row>
    <row r="7977" spans="3:18" ht="14.25" customHeight="1">
      <c r="C7977" s="1735">
        <v>9</v>
      </c>
      <c r="D7977" s="1953" t="s">
        <v>5272</v>
      </c>
      <c r="E7977" s="1736">
        <v>8</v>
      </c>
      <c r="F7977" s="1737" t="s">
        <v>508</v>
      </c>
      <c r="G7977" s="1738">
        <v>2</v>
      </c>
      <c r="H7977" s="1737">
        <v>2022</v>
      </c>
      <c r="I7977" s="1739">
        <v>400</v>
      </c>
      <c r="J7977" s="1737">
        <f t="shared" si="434"/>
        <v>50</v>
      </c>
      <c r="K7977" s="1739">
        <f t="shared" si="435"/>
        <v>200</v>
      </c>
      <c r="L7977" s="1737"/>
      <c r="M7977" s="1737"/>
      <c r="N7977" s="1740">
        <f t="shared" si="436"/>
        <v>0</v>
      </c>
      <c r="O7977" s="2128"/>
      <c r="P7977" s="2128"/>
      <c r="Q7977" s="2128">
        <f t="shared" si="437"/>
        <v>0</v>
      </c>
      <c r="R7977" s="2391"/>
    </row>
    <row r="7978" spans="3:18" ht="14.25" customHeight="1">
      <c r="C7978" s="1735">
        <v>10</v>
      </c>
      <c r="D7978" s="1953" t="s">
        <v>5273</v>
      </c>
      <c r="E7978" s="1736">
        <v>8</v>
      </c>
      <c r="F7978" s="1737" t="s">
        <v>508</v>
      </c>
      <c r="G7978" s="1738">
        <v>3</v>
      </c>
      <c r="H7978" s="1737">
        <v>2022</v>
      </c>
      <c r="I7978" s="1739">
        <v>630</v>
      </c>
      <c r="J7978" s="1737">
        <f t="shared" si="434"/>
        <v>50</v>
      </c>
      <c r="K7978" s="1739">
        <f t="shared" si="435"/>
        <v>315</v>
      </c>
      <c r="L7978" s="1737"/>
      <c r="M7978" s="1737"/>
      <c r="N7978" s="1740">
        <f t="shared" si="436"/>
        <v>0</v>
      </c>
      <c r="O7978" s="2128"/>
      <c r="P7978" s="2128"/>
      <c r="Q7978" s="2128">
        <f t="shared" si="437"/>
        <v>0</v>
      </c>
      <c r="R7978" s="2391"/>
    </row>
    <row r="7979" spans="3:18" ht="14.25" customHeight="1">
      <c r="C7979" s="1735">
        <v>11</v>
      </c>
      <c r="D7979" s="1953" t="s">
        <v>5274</v>
      </c>
      <c r="E7979" s="1736">
        <v>8</v>
      </c>
      <c r="F7979" s="1737" t="s">
        <v>508</v>
      </c>
      <c r="G7979" s="1738">
        <v>1</v>
      </c>
      <c r="H7979" s="1737">
        <v>2021</v>
      </c>
      <c r="I7979" s="1739">
        <v>32.22</v>
      </c>
      <c r="J7979" s="1737">
        <f t="shared" si="434"/>
        <v>62.5</v>
      </c>
      <c r="K7979" s="1739">
        <f t="shared" si="435"/>
        <v>12.0825</v>
      </c>
      <c r="L7979" s="1737"/>
      <c r="M7979" s="1737"/>
      <c r="N7979" s="1740">
        <f t="shared" si="436"/>
        <v>0</v>
      </c>
      <c r="O7979" s="2128"/>
      <c r="P7979" s="2128"/>
      <c r="Q7979" s="2128">
        <f t="shared" si="437"/>
        <v>0</v>
      </c>
      <c r="R7979" s="2391"/>
    </row>
    <row r="7980" spans="3:18" ht="14.25" customHeight="1">
      <c r="C7980" s="1735">
        <v>12</v>
      </c>
      <c r="D7980" s="1953" t="s">
        <v>6538</v>
      </c>
      <c r="E7980" s="1736">
        <v>8</v>
      </c>
      <c r="F7980" s="1737" t="s">
        <v>508</v>
      </c>
      <c r="G7980" s="1738">
        <v>14</v>
      </c>
      <c r="H7980" s="1737">
        <v>2023</v>
      </c>
      <c r="I7980" s="1739">
        <v>2379.9948200000003</v>
      </c>
      <c r="J7980" s="1737">
        <f t="shared" si="434"/>
        <v>37.5</v>
      </c>
      <c r="K7980" s="1739">
        <f t="shared" si="435"/>
        <v>1487.4967625000002</v>
      </c>
      <c r="L7980" s="1737"/>
      <c r="M7980" s="1737"/>
      <c r="N7980" s="1740">
        <f t="shared" si="436"/>
        <v>0</v>
      </c>
      <c r="O7980" s="2128"/>
      <c r="P7980" s="2128"/>
      <c r="Q7980" s="2128">
        <f t="shared" si="437"/>
        <v>0</v>
      </c>
      <c r="R7980" s="2391"/>
    </row>
    <row r="7981" spans="3:18" ht="14.25" customHeight="1">
      <c r="C7981" s="1735">
        <v>13</v>
      </c>
      <c r="D7981" s="1953" t="s">
        <v>7852</v>
      </c>
      <c r="E7981" s="1736">
        <v>8</v>
      </c>
      <c r="F7981" s="1737" t="s">
        <v>508</v>
      </c>
      <c r="G7981" s="1738">
        <v>1</v>
      </c>
      <c r="H7981" s="1737">
        <v>2024</v>
      </c>
      <c r="I7981" s="1739">
        <v>242.4</v>
      </c>
      <c r="J7981" s="1737">
        <f t="shared" si="434"/>
        <v>25</v>
      </c>
      <c r="K7981" s="1739">
        <f t="shared" si="435"/>
        <v>181.8</v>
      </c>
      <c r="L7981" s="1737"/>
      <c r="M7981" s="1737"/>
      <c r="N7981" s="1740">
        <f t="shared" si="436"/>
        <v>0</v>
      </c>
      <c r="O7981" s="2128"/>
      <c r="P7981" s="2128"/>
      <c r="Q7981" s="2128">
        <f t="shared" si="437"/>
        <v>0</v>
      </c>
      <c r="R7981" s="2391"/>
    </row>
    <row r="7982" spans="3:18" ht="14.25" customHeight="1">
      <c r="C7982" s="1735">
        <v>14</v>
      </c>
      <c r="D7982" s="1953" t="s">
        <v>7853</v>
      </c>
      <c r="E7982" s="1736">
        <v>8</v>
      </c>
      <c r="F7982" s="1737" t="s">
        <v>508</v>
      </c>
      <c r="G7982" s="1738">
        <v>22</v>
      </c>
      <c r="H7982" s="1737">
        <v>2024</v>
      </c>
      <c r="I7982" s="1739">
        <v>2728</v>
      </c>
      <c r="J7982" s="1737">
        <f t="shared" si="434"/>
        <v>25</v>
      </c>
      <c r="K7982" s="1739">
        <f t="shared" si="435"/>
        <v>2046</v>
      </c>
      <c r="L7982" s="1737"/>
      <c r="M7982" s="1737"/>
      <c r="N7982" s="1740">
        <f t="shared" si="436"/>
        <v>0</v>
      </c>
      <c r="O7982" s="2128"/>
      <c r="P7982" s="2128"/>
      <c r="Q7982" s="2128">
        <f t="shared" si="437"/>
        <v>0</v>
      </c>
      <c r="R7982" s="2391"/>
    </row>
    <row r="7983" spans="3:18" ht="14.25" customHeight="1">
      <c r="C7983" s="1735">
        <v>15</v>
      </c>
      <c r="D7983" s="1953" t="s">
        <v>7854</v>
      </c>
      <c r="E7983" s="1736">
        <v>8</v>
      </c>
      <c r="F7983" s="1737" t="s">
        <v>508</v>
      </c>
      <c r="G7983" s="1738">
        <v>4</v>
      </c>
      <c r="H7983" s="1737">
        <v>2024</v>
      </c>
      <c r="I7983" s="1739">
        <v>563.52</v>
      </c>
      <c r="J7983" s="1737">
        <f t="shared" si="434"/>
        <v>25</v>
      </c>
      <c r="K7983" s="1739">
        <f t="shared" si="435"/>
        <v>422.64</v>
      </c>
      <c r="L7983" s="1737"/>
      <c r="M7983" s="1737"/>
      <c r="N7983" s="1740">
        <f t="shared" si="436"/>
        <v>0</v>
      </c>
      <c r="O7983" s="2128"/>
      <c r="P7983" s="2128"/>
      <c r="Q7983" s="2128">
        <f t="shared" si="437"/>
        <v>0</v>
      </c>
      <c r="R7983" s="2391"/>
    </row>
    <row r="7984" spans="3:18" ht="14.25" customHeight="1">
      <c r="C7984" s="1735">
        <v>16</v>
      </c>
      <c r="D7984" s="1953" t="s">
        <v>7855</v>
      </c>
      <c r="E7984" s="1736">
        <v>8</v>
      </c>
      <c r="F7984" s="1737" t="s">
        <v>508</v>
      </c>
      <c r="G7984" s="1738">
        <v>4</v>
      </c>
      <c r="H7984" s="1737">
        <v>2024</v>
      </c>
      <c r="I7984" s="1739">
        <v>711.6</v>
      </c>
      <c r="J7984" s="1737">
        <f t="shared" si="434"/>
        <v>25</v>
      </c>
      <c r="K7984" s="1739">
        <f t="shared" si="435"/>
        <v>533.70000000000005</v>
      </c>
      <c r="L7984" s="1737"/>
      <c r="M7984" s="1737"/>
      <c r="N7984" s="1740">
        <f t="shared" si="436"/>
        <v>0</v>
      </c>
      <c r="O7984" s="2128"/>
      <c r="P7984" s="2128"/>
      <c r="Q7984" s="2128">
        <f t="shared" si="437"/>
        <v>0</v>
      </c>
      <c r="R7984" s="2391"/>
    </row>
    <row r="7985" spans="3:18" ht="14.25" customHeight="1">
      <c r="C7985" s="1735">
        <v>17</v>
      </c>
      <c r="D7985" s="1953" t="s">
        <v>7856</v>
      </c>
      <c r="E7985" s="1736">
        <v>8</v>
      </c>
      <c r="F7985" s="1737" t="s">
        <v>508</v>
      </c>
      <c r="G7985" s="1738">
        <v>10</v>
      </c>
      <c r="H7985" s="1737">
        <v>2024</v>
      </c>
      <c r="I7985" s="1739">
        <v>1126.758</v>
      </c>
      <c r="J7985" s="1737">
        <f t="shared" si="434"/>
        <v>25</v>
      </c>
      <c r="K7985" s="1739">
        <f t="shared" si="435"/>
        <v>845.06850000000009</v>
      </c>
      <c r="L7985" s="1737"/>
      <c r="M7985" s="1737"/>
      <c r="N7985" s="1740">
        <f t="shared" si="436"/>
        <v>0</v>
      </c>
      <c r="O7985" s="2128"/>
      <c r="P7985" s="2128"/>
      <c r="Q7985" s="2128">
        <f t="shared" si="437"/>
        <v>0</v>
      </c>
      <c r="R7985" s="2392"/>
    </row>
    <row r="7986" spans="3:18" ht="14.25" customHeight="1">
      <c r="C7986" s="1630">
        <v>1</v>
      </c>
      <c r="D7986" s="1956" t="s">
        <v>3406</v>
      </c>
      <c r="E7986" s="1631">
        <v>8</v>
      </c>
      <c r="F7986" s="1632" t="s">
        <v>508</v>
      </c>
      <c r="G7986" s="1748">
        <v>1</v>
      </c>
      <c r="H7986" s="1632">
        <v>2019</v>
      </c>
      <c r="I7986" s="1634">
        <v>1900</v>
      </c>
      <c r="J7986" s="1632">
        <f t="shared" si="434"/>
        <v>87.5</v>
      </c>
      <c r="K7986" s="1634">
        <f t="shared" si="435"/>
        <v>237.5</v>
      </c>
      <c r="L7986" s="1632"/>
      <c r="M7986" s="1632"/>
      <c r="N7986" s="1635">
        <f t="shared" si="436"/>
        <v>0</v>
      </c>
      <c r="O7986" s="2111"/>
      <c r="P7986" s="2111"/>
      <c r="Q7986" s="2111">
        <f t="shared" si="437"/>
        <v>0</v>
      </c>
      <c r="R7986" s="2415" t="s">
        <v>7956</v>
      </c>
    </row>
    <row r="7987" spans="3:18" ht="14.25" customHeight="1">
      <c r="C7987" s="1630">
        <v>2</v>
      </c>
      <c r="D7987" s="1956" t="s">
        <v>3407</v>
      </c>
      <c r="E7987" s="1631">
        <v>8</v>
      </c>
      <c r="F7987" s="1632" t="s">
        <v>508</v>
      </c>
      <c r="G7987" s="1748">
        <v>5</v>
      </c>
      <c r="H7987" s="1632">
        <v>2020</v>
      </c>
      <c r="I7987" s="1634">
        <v>1050</v>
      </c>
      <c r="J7987" s="1632">
        <f t="shared" si="434"/>
        <v>75</v>
      </c>
      <c r="K7987" s="1634">
        <f t="shared" si="435"/>
        <v>262.5</v>
      </c>
      <c r="L7987" s="1632"/>
      <c r="M7987" s="1632"/>
      <c r="N7987" s="1635">
        <f t="shared" si="436"/>
        <v>0</v>
      </c>
      <c r="O7987" s="2111"/>
      <c r="P7987" s="2111"/>
      <c r="Q7987" s="2111">
        <f t="shared" si="437"/>
        <v>0</v>
      </c>
      <c r="R7987" s="2416"/>
    </row>
    <row r="7988" spans="3:18" ht="14.25" customHeight="1">
      <c r="C7988" s="1630">
        <v>3</v>
      </c>
      <c r="D7988" s="1956" t="s">
        <v>3408</v>
      </c>
      <c r="E7988" s="1631">
        <v>8</v>
      </c>
      <c r="F7988" s="1632" t="s">
        <v>508</v>
      </c>
      <c r="G7988" s="1748">
        <v>4</v>
      </c>
      <c r="H7988" s="1632">
        <v>2019</v>
      </c>
      <c r="I7988" s="1634">
        <v>1080</v>
      </c>
      <c r="J7988" s="1632">
        <f t="shared" si="434"/>
        <v>87.5</v>
      </c>
      <c r="K7988" s="1634">
        <f t="shared" si="435"/>
        <v>135</v>
      </c>
      <c r="L7988" s="1632"/>
      <c r="M7988" s="1632"/>
      <c r="N7988" s="1635">
        <f t="shared" si="436"/>
        <v>0</v>
      </c>
      <c r="O7988" s="2111"/>
      <c r="P7988" s="2111"/>
      <c r="Q7988" s="2111">
        <f t="shared" si="437"/>
        <v>0</v>
      </c>
      <c r="R7988" s="2416"/>
    </row>
    <row r="7989" spans="3:18" ht="14.25" customHeight="1">
      <c r="C7989" s="1630">
        <v>4</v>
      </c>
      <c r="D7989" s="1956" t="s">
        <v>3409</v>
      </c>
      <c r="E7989" s="1631">
        <v>8</v>
      </c>
      <c r="F7989" s="1632" t="s">
        <v>508</v>
      </c>
      <c r="G7989" s="1748">
        <v>7</v>
      </c>
      <c r="H7989" s="1632">
        <v>2021</v>
      </c>
      <c r="I7989" s="1634">
        <v>378</v>
      </c>
      <c r="J7989" s="1632">
        <f t="shared" si="434"/>
        <v>62.5</v>
      </c>
      <c r="K7989" s="1634">
        <f t="shared" si="435"/>
        <v>141.75</v>
      </c>
      <c r="L7989" s="1632"/>
      <c r="M7989" s="1632"/>
      <c r="N7989" s="1635">
        <f t="shared" si="436"/>
        <v>0</v>
      </c>
      <c r="O7989" s="2111"/>
      <c r="P7989" s="2111"/>
      <c r="Q7989" s="2111">
        <f t="shared" si="437"/>
        <v>0</v>
      </c>
      <c r="R7989" s="2416"/>
    </row>
    <row r="7990" spans="3:18" ht="14.25" customHeight="1">
      <c r="C7990" s="1630">
        <v>5</v>
      </c>
      <c r="D7990" s="1956" t="s">
        <v>3410</v>
      </c>
      <c r="E7990" s="1631">
        <v>8</v>
      </c>
      <c r="F7990" s="1632" t="s">
        <v>508</v>
      </c>
      <c r="G7990" s="1748">
        <v>2</v>
      </c>
      <c r="H7990" s="1632">
        <v>2020</v>
      </c>
      <c r="I7990" s="1634">
        <v>74</v>
      </c>
      <c r="J7990" s="1632">
        <f t="shared" si="434"/>
        <v>75</v>
      </c>
      <c r="K7990" s="1634">
        <f t="shared" si="435"/>
        <v>18.5</v>
      </c>
      <c r="L7990" s="1632"/>
      <c r="M7990" s="1632"/>
      <c r="N7990" s="1635">
        <f t="shared" si="436"/>
        <v>0</v>
      </c>
      <c r="O7990" s="2111"/>
      <c r="P7990" s="2111"/>
      <c r="Q7990" s="2111">
        <f t="shared" si="437"/>
        <v>0</v>
      </c>
      <c r="R7990" s="2416"/>
    </row>
    <row r="7991" spans="3:18" ht="14.25" customHeight="1">
      <c r="C7991" s="1630">
        <v>6</v>
      </c>
      <c r="D7991" s="1956" t="s">
        <v>3410</v>
      </c>
      <c r="E7991" s="1631">
        <v>8</v>
      </c>
      <c r="F7991" s="1632" t="s">
        <v>508</v>
      </c>
      <c r="G7991" s="1748">
        <v>2</v>
      </c>
      <c r="H7991" s="1632">
        <v>2020</v>
      </c>
      <c r="I7991" s="1634">
        <v>74</v>
      </c>
      <c r="J7991" s="1632">
        <f t="shared" si="434"/>
        <v>75</v>
      </c>
      <c r="K7991" s="1634">
        <f t="shared" si="435"/>
        <v>18.5</v>
      </c>
      <c r="L7991" s="1632"/>
      <c r="M7991" s="1632"/>
      <c r="N7991" s="1635">
        <f t="shared" si="436"/>
        <v>0</v>
      </c>
      <c r="O7991" s="2111"/>
      <c r="P7991" s="2111"/>
      <c r="Q7991" s="2111">
        <f t="shared" si="437"/>
        <v>0</v>
      </c>
      <c r="R7991" s="2416"/>
    </row>
    <row r="7992" spans="3:18" ht="14.25" customHeight="1">
      <c r="C7992" s="1630">
        <v>7</v>
      </c>
      <c r="D7992" s="1956" t="s">
        <v>2707</v>
      </c>
      <c r="E7992" s="1631">
        <v>8</v>
      </c>
      <c r="F7992" s="1632" t="s">
        <v>508</v>
      </c>
      <c r="G7992" s="1748">
        <v>3</v>
      </c>
      <c r="H7992" s="1632">
        <v>2021</v>
      </c>
      <c r="I7992" s="1634">
        <v>525</v>
      </c>
      <c r="J7992" s="1632">
        <f t="shared" si="434"/>
        <v>62.5</v>
      </c>
      <c r="K7992" s="1634">
        <f t="shared" si="435"/>
        <v>196.875</v>
      </c>
      <c r="L7992" s="1632"/>
      <c r="M7992" s="1632"/>
      <c r="N7992" s="1635">
        <f t="shared" si="436"/>
        <v>0</v>
      </c>
      <c r="O7992" s="2111"/>
      <c r="P7992" s="2111"/>
      <c r="Q7992" s="2111">
        <f t="shared" si="437"/>
        <v>0</v>
      </c>
      <c r="R7992" s="2416"/>
    </row>
    <row r="7993" spans="3:18" ht="14.25" customHeight="1">
      <c r="C7993" s="1630">
        <v>8</v>
      </c>
      <c r="D7993" s="1956" t="s">
        <v>2206</v>
      </c>
      <c r="E7993" s="1631">
        <v>8</v>
      </c>
      <c r="F7993" s="1632" t="s">
        <v>508</v>
      </c>
      <c r="G7993" s="1748">
        <v>3</v>
      </c>
      <c r="H7993" s="1632">
        <v>2021</v>
      </c>
      <c r="I7993" s="1634">
        <v>123</v>
      </c>
      <c r="J7993" s="1632">
        <f t="shared" si="434"/>
        <v>62.5</v>
      </c>
      <c r="K7993" s="1634">
        <f t="shared" si="435"/>
        <v>46.125</v>
      </c>
      <c r="L7993" s="1632"/>
      <c r="M7993" s="1632"/>
      <c r="N7993" s="1635">
        <f t="shared" si="436"/>
        <v>0</v>
      </c>
      <c r="O7993" s="2111"/>
      <c r="P7993" s="2111"/>
      <c r="Q7993" s="2111">
        <f t="shared" si="437"/>
        <v>0</v>
      </c>
      <c r="R7993" s="2416"/>
    </row>
    <row r="7994" spans="3:18" ht="14.25" customHeight="1">
      <c r="C7994" s="1630">
        <v>9</v>
      </c>
      <c r="D7994" s="1956" t="s">
        <v>5227</v>
      </c>
      <c r="E7994" s="1631">
        <v>8</v>
      </c>
      <c r="F7994" s="1632" t="s">
        <v>508</v>
      </c>
      <c r="G7994" s="1748">
        <v>7</v>
      </c>
      <c r="H7994" s="1632">
        <v>2022</v>
      </c>
      <c r="I7994" s="1634">
        <v>1295</v>
      </c>
      <c r="J7994" s="1632">
        <f t="shared" si="434"/>
        <v>50</v>
      </c>
      <c r="K7994" s="1634">
        <f t="shared" si="435"/>
        <v>647.5</v>
      </c>
      <c r="L7994" s="1632"/>
      <c r="M7994" s="1632"/>
      <c r="N7994" s="1635">
        <f t="shared" si="436"/>
        <v>0</v>
      </c>
      <c r="O7994" s="2111"/>
      <c r="P7994" s="2111"/>
      <c r="Q7994" s="2111">
        <f t="shared" si="437"/>
        <v>0</v>
      </c>
      <c r="R7994" s="2416"/>
    </row>
    <row r="7995" spans="3:18" ht="14.25" customHeight="1">
      <c r="C7995" s="1630">
        <v>10</v>
      </c>
      <c r="D7995" s="1956" t="s">
        <v>5229</v>
      </c>
      <c r="E7995" s="1631">
        <v>8</v>
      </c>
      <c r="F7995" s="1632" t="s">
        <v>508</v>
      </c>
      <c r="G7995" s="1748">
        <v>5</v>
      </c>
      <c r="H7995" s="1632">
        <v>2022</v>
      </c>
      <c r="I7995" s="1634">
        <v>1750</v>
      </c>
      <c r="J7995" s="1632">
        <f t="shared" si="434"/>
        <v>50</v>
      </c>
      <c r="K7995" s="1634">
        <f t="shared" si="435"/>
        <v>875</v>
      </c>
      <c r="L7995" s="1632"/>
      <c r="M7995" s="1632"/>
      <c r="N7995" s="1635">
        <f t="shared" si="436"/>
        <v>0</v>
      </c>
      <c r="O7995" s="2111"/>
      <c r="P7995" s="2111"/>
      <c r="Q7995" s="2111">
        <f t="shared" si="437"/>
        <v>0</v>
      </c>
      <c r="R7995" s="2416"/>
    </row>
    <row r="7996" spans="3:18" ht="14.25" customHeight="1">
      <c r="C7996" s="1630">
        <v>11</v>
      </c>
      <c r="D7996" s="1956" t="s">
        <v>6256</v>
      </c>
      <c r="E7996" s="1631">
        <v>8</v>
      </c>
      <c r="F7996" s="1632" t="s">
        <v>508</v>
      </c>
      <c r="G7996" s="1748">
        <v>2</v>
      </c>
      <c r="H7996" s="1632">
        <v>2023</v>
      </c>
      <c r="I7996" s="1634">
        <v>332.54</v>
      </c>
      <c r="J7996" s="1632">
        <f t="shared" si="434"/>
        <v>37.5</v>
      </c>
      <c r="K7996" s="1634">
        <f t="shared" si="435"/>
        <v>207.83750000000001</v>
      </c>
      <c r="L7996" s="1632"/>
      <c r="M7996" s="1632"/>
      <c r="N7996" s="1635">
        <f t="shared" si="436"/>
        <v>0</v>
      </c>
      <c r="O7996" s="2111"/>
      <c r="P7996" s="2111"/>
      <c r="Q7996" s="2111">
        <f t="shared" si="437"/>
        <v>0</v>
      </c>
      <c r="R7996" s="2416"/>
    </row>
    <row r="7997" spans="3:18" ht="14.25" customHeight="1">
      <c r="C7997" s="1630">
        <v>12</v>
      </c>
      <c r="D7997" s="1956" t="s">
        <v>3940</v>
      </c>
      <c r="E7997" s="1631">
        <v>8</v>
      </c>
      <c r="F7997" s="1632" t="s">
        <v>508</v>
      </c>
      <c r="G7997" s="1748">
        <v>1</v>
      </c>
      <c r="H7997" s="1632">
        <v>2023</v>
      </c>
      <c r="I7997" s="1634">
        <v>119</v>
      </c>
      <c r="J7997" s="1632">
        <f t="shared" si="434"/>
        <v>37.5</v>
      </c>
      <c r="K7997" s="1634">
        <f t="shared" si="435"/>
        <v>74.375</v>
      </c>
      <c r="L7997" s="1632"/>
      <c r="M7997" s="1632"/>
      <c r="N7997" s="1635">
        <f t="shared" si="436"/>
        <v>0</v>
      </c>
      <c r="O7997" s="2111"/>
      <c r="P7997" s="2111"/>
      <c r="Q7997" s="2111">
        <f t="shared" si="437"/>
        <v>0</v>
      </c>
      <c r="R7997" s="2417"/>
    </row>
    <row r="7998" spans="3:18" ht="14.25" customHeight="1">
      <c r="C7998" s="1630">
        <v>13</v>
      </c>
      <c r="D7998" s="1956" t="s">
        <v>2126</v>
      </c>
      <c r="E7998" s="1631">
        <v>8</v>
      </c>
      <c r="F7998" s="1632" t="s">
        <v>508</v>
      </c>
      <c r="G7998" s="1748">
        <v>1</v>
      </c>
      <c r="H7998" s="1632">
        <v>2008</v>
      </c>
      <c r="I7998" s="1634">
        <v>75</v>
      </c>
      <c r="J7998" s="1632">
        <f t="shared" si="434"/>
        <v>100</v>
      </c>
      <c r="K7998" s="1634">
        <f t="shared" si="435"/>
        <v>0</v>
      </c>
      <c r="L7998" s="1632"/>
      <c r="M7998" s="1632"/>
      <c r="N7998" s="1635">
        <f t="shared" si="436"/>
        <v>0</v>
      </c>
      <c r="O7998" s="2111"/>
      <c r="P7998" s="2111"/>
      <c r="Q7998" s="2111">
        <f t="shared" si="437"/>
        <v>0</v>
      </c>
      <c r="R7998" s="2415" t="s">
        <v>7957</v>
      </c>
    </row>
    <row r="7999" spans="3:18" ht="14.25" customHeight="1">
      <c r="C7999" s="1630">
        <v>14</v>
      </c>
      <c r="D7999" s="1956" t="s">
        <v>2126</v>
      </c>
      <c r="E7999" s="1631">
        <v>8</v>
      </c>
      <c r="F7999" s="1632" t="s">
        <v>508</v>
      </c>
      <c r="G7999" s="1748">
        <v>1</v>
      </c>
      <c r="H7999" s="1632">
        <v>2008</v>
      </c>
      <c r="I7999" s="1634">
        <v>75</v>
      </c>
      <c r="J7999" s="1632">
        <f t="shared" si="434"/>
        <v>100</v>
      </c>
      <c r="K7999" s="1634">
        <f t="shared" si="435"/>
        <v>0</v>
      </c>
      <c r="L7999" s="1632"/>
      <c r="M7999" s="1632"/>
      <c r="N7999" s="1635">
        <f t="shared" si="436"/>
        <v>0</v>
      </c>
      <c r="O7999" s="2111"/>
      <c r="P7999" s="2111"/>
      <c r="Q7999" s="2111">
        <f t="shared" si="437"/>
        <v>0</v>
      </c>
      <c r="R7999" s="2416"/>
    </row>
    <row r="8000" spans="3:18" ht="14.25" customHeight="1">
      <c r="C8000" s="1630">
        <v>15</v>
      </c>
      <c r="D8000" s="1956" t="s">
        <v>2126</v>
      </c>
      <c r="E8000" s="1631">
        <v>8</v>
      </c>
      <c r="F8000" s="1632" t="s">
        <v>508</v>
      </c>
      <c r="G8000" s="1748">
        <v>1</v>
      </c>
      <c r="H8000" s="1632">
        <v>2008</v>
      </c>
      <c r="I8000" s="1634">
        <v>75</v>
      </c>
      <c r="J8000" s="1632">
        <f t="shared" si="434"/>
        <v>100</v>
      </c>
      <c r="K8000" s="1634">
        <f t="shared" si="435"/>
        <v>0</v>
      </c>
      <c r="L8000" s="1632"/>
      <c r="M8000" s="1632"/>
      <c r="N8000" s="1635">
        <f t="shared" si="436"/>
        <v>0</v>
      </c>
      <c r="O8000" s="2111"/>
      <c r="P8000" s="2111"/>
      <c r="Q8000" s="2111">
        <f t="shared" si="437"/>
        <v>0</v>
      </c>
      <c r="R8000" s="2416"/>
    </row>
    <row r="8001" spans="3:18" ht="14.25" customHeight="1">
      <c r="C8001" s="1630">
        <v>16</v>
      </c>
      <c r="D8001" s="1956" t="s">
        <v>2127</v>
      </c>
      <c r="E8001" s="1631">
        <v>8</v>
      </c>
      <c r="F8001" s="1632" t="s">
        <v>508</v>
      </c>
      <c r="G8001" s="1748">
        <v>1</v>
      </c>
      <c r="H8001" s="1632">
        <v>2008</v>
      </c>
      <c r="I8001" s="1634">
        <v>49.5</v>
      </c>
      <c r="J8001" s="1632">
        <f t="shared" si="434"/>
        <v>100</v>
      </c>
      <c r="K8001" s="1634">
        <f t="shared" si="435"/>
        <v>0</v>
      </c>
      <c r="L8001" s="1632"/>
      <c r="M8001" s="1632"/>
      <c r="N8001" s="1635">
        <f t="shared" si="436"/>
        <v>0</v>
      </c>
      <c r="O8001" s="2111"/>
      <c r="P8001" s="2111"/>
      <c r="Q8001" s="2111">
        <f t="shared" si="437"/>
        <v>0</v>
      </c>
      <c r="R8001" s="2416"/>
    </row>
    <row r="8002" spans="3:18" ht="14.25" customHeight="1">
      <c r="C8002" s="1630">
        <v>17</v>
      </c>
      <c r="D8002" s="1956" t="s">
        <v>3690</v>
      </c>
      <c r="E8002" s="1631">
        <v>8</v>
      </c>
      <c r="F8002" s="1632" t="s">
        <v>508</v>
      </c>
      <c r="G8002" s="1748">
        <v>4</v>
      </c>
      <c r="H8002" s="1632">
        <v>2020</v>
      </c>
      <c r="I8002" s="1634">
        <v>236</v>
      </c>
      <c r="J8002" s="1632">
        <f t="shared" si="434"/>
        <v>75</v>
      </c>
      <c r="K8002" s="1634">
        <f t="shared" si="435"/>
        <v>59</v>
      </c>
      <c r="L8002" s="1632"/>
      <c r="M8002" s="1632"/>
      <c r="N8002" s="1635">
        <f t="shared" si="436"/>
        <v>0</v>
      </c>
      <c r="O8002" s="2111"/>
      <c r="P8002" s="2111"/>
      <c r="Q8002" s="2111">
        <f t="shared" si="437"/>
        <v>0</v>
      </c>
      <c r="R8002" s="2416"/>
    </row>
    <row r="8003" spans="3:18" ht="14.25" customHeight="1">
      <c r="C8003" s="1630">
        <v>18</v>
      </c>
      <c r="D8003" s="1956" t="s">
        <v>3691</v>
      </c>
      <c r="E8003" s="1631">
        <v>8</v>
      </c>
      <c r="F8003" s="1632" t="s">
        <v>508</v>
      </c>
      <c r="G8003" s="1748">
        <v>8</v>
      </c>
      <c r="H8003" s="1632">
        <v>2011</v>
      </c>
      <c r="I8003" s="1634">
        <v>602.4</v>
      </c>
      <c r="J8003" s="1632">
        <f t="shared" si="434"/>
        <v>100</v>
      </c>
      <c r="K8003" s="1634">
        <f t="shared" si="435"/>
        <v>0</v>
      </c>
      <c r="L8003" s="1632"/>
      <c r="M8003" s="1632"/>
      <c r="N8003" s="1635">
        <f t="shared" si="436"/>
        <v>0</v>
      </c>
      <c r="O8003" s="2111"/>
      <c r="P8003" s="2111"/>
      <c r="Q8003" s="2111">
        <f t="shared" si="437"/>
        <v>0</v>
      </c>
      <c r="R8003" s="2416"/>
    </row>
    <row r="8004" spans="3:18" ht="14.25" customHeight="1">
      <c r="C8004" s="1630">
        <v>19</v>
      </c>
      <c r="D8004" s="1956" t="s">
        <v>3692</v>
      </c>
      <c r="E8004" s="1631">
        <v>8</v>
      </c>
      <c r="F8004" s="1632" t="s">
        <v>508</v>
      </c>
      <c r="G8004" s="1748">
        <v>4</v>
      </c>
      <c r="H8004" s="1632">
        <v>2011</v>
      </c>
      <c r="I8004" s="1634">
        <v>154.80000000000001</v>
      </c>
      <c r="J8004" s="1632">
        <f t="shared" si="434"/>
        <v>100</v>
      </c>
      <c r="K8004" s="1634">
        <f t="shared" si="435"/>
        <v>0</v>
      </c>
      <c r="L8004" s="1632"/>
      <c r="M8004" s="1632"/>
      <c r="N8004" s="1635">
        <f t="shared" si="436"/>
        <v>0</v>
      </c>
      <c r="O8004" s="2111"/>
      <c r="P8004" s="2111"/>
      <c r="Q8004" s="2111">
        <f t="shared" si="437"/>
        <v>0</v>
      </c>
      <c r="R8004" s="2416"/>
    </row>
    <row r="8005" spans="3:18" ht="14.25" customHeight="1">
      <c r="C8005" s="1630">
        <v>20</v>
      </c>
      <c r="D8005" s="1956" t="s">
        <v>2085</v>
      </c>
      <c r="E8005" s="1631">
        <v>8</v>
      </c>
      <c r="F8005" s="1632" t="s">
        <v>508</v>
      </c>
      <c r="G8005" s="1748">
        <v>4</v>
      </c>
      <c r="H8005" s="1632">
        <v>2011</v>
      </c>
      <c r="I8005" s="1634">
        <v>150</v>
      </c>
      <c r="J8005" s="1632">
        <f t="shared" si="434"/>
        <v>100</v>
      </c>
      <c r="K8005" s="1634">
        <f t="shared" si="435"/>
        <v>0</v>
      </c>
      <c r="L8005" s="1632"/>
      <c r="M8005" s="1632"/>
      <c r="N8005" s="1635">
        <f t="shared" si="436"/>
        <v>0</v>
      </c>
      <c r="O8005" s="2111"/>
      <c r="P8005" s="2111"/>
      <c r="Q8005" s="2111">
        <f t="shared" si="437"/>
        <v>0</v>
      </c>
      <c r="R8005" s="2416"/>
    </row>
    <row r="8006" spans="3:18" ht="14.25" customHeight="1">
      <c r="C8006" s="1630">
        <v>21</v>
      </c>
      <c r="D8006" s="1956" t="s">
        <v>3693</v>
      </c>
      <c r="E8006" s="1631">
        <v>8</v>
      </c>
      <c r="F8006" s="1632" t="s">
        <v>508</v>
      </c>
      <c r="G8006" s="1748">
        <v>4</v>
      </c>
      <c r="H8006" s="1632">
        <v>2011</v>
      </c>
      <c r="I8006" s="1634">
        <v>162</v>
      </c>
      <c r="J8006" s="1632">
        <f t="shared" si="434"/>
        <v>100</v>
      </c>
      <c r="K8006" s="1634">
        <f t="shared" si="435"/>
        <v>0</v>
      </c>
      <c r="L8006" s="1632"/>
      <c r="M8006" s="1632"/>
      <c r="N8006" s="1635">
        <f t="shared" si="436"/>
        <v>0</v>
      </c>
      <c r="O8006" s="2111"/>
      <c r="P8006" s="2111"/>
      <c r="Q8006" s="2111">
        <f t="shared" si="437"/>
        <v>0</v>
      </c>
      <c r="R8006" s="2416"/>
    </row>
    <row r="8007" spans="3:18" ht="14.25" customHeight="1">
      <c r="C8007" s="1630">
        <v>22</v>
      </c>
      <c r="D8007" s="1956" t="s">
        <v>3694</v>
      </c>
      <c r="E8007" s="1631">
        <v>8</v>
      </c>
      <c r="F8007" s="1632" t="s">
        <v>508</v>
      </c>
      <c r="G8007" s="1748">
        <v>1</v>
      </c>
      <c r="H8007" s="1632">
        <v>2011</v>
      </c>
      <c r="I8007" s="1634">
        <v>308</v>
      </c>
      <c r="J8007" s="1632">
        <f t="shared" si="434"/>
        <v>100</v>
      </c>
      <c r="K8007" s="1634">
        <f t="shared" si="435"/>
        <v>0</v>
      </c>
      <c r="L8007" s="1632"/>
      <c r="M8007" s="1632"/>
      <c r="N8007" s="1635">
        <f t="shared" si="436"/>
        <v>0</v>
      </c>
      <c r="O8007" s="2111"/>
      <c r="P8007" s="2111"/>
      <c r="Q8007" s="2111">
        <f t="shared" si="437"/>
        <v>0</v>
      </c>
      <c r="R8007" s="2416"/>
    </row>
    <row r="8008" spans="3:18" ht="14.25" customHeight="1">
      <c r="C8008" s="1630">
        <v>23</v>
      </c>
      <c r="D8008" s="1956" t="s">
        <v>2127</v>
      </c>
      <c r="E8008" s="1631">
        <v>8</v>
      </c>
      <c r="F8008" s="1632" t="s">
        <v>508</v>
      </c>
      <c r="G8008" s="1748">
        <v>5</v>
      </c>
      <c r="H8008" s="1632">
        <v>2008</v>
      </c>
      <c r="I8008" s="1634">
        <v>247.5</v>
      </c>
      <c r="J8008" s="1632">
        <f t="shared" ref="J8008:J8038" si="438">IF(($J$14-H8008)*J$7607&gt;100,100,($J$14-H8008)*J$7607)</f>
        <v>100</v>
      </c>
      <c r="K8008" s="1634">
        <f t="shared" si="435"/>
        <v>0</v>
      </c>
      <c r="L8008" s="1632"/>
      <c r="M8008" s="1632"/>
      <c r="N8008" s="1635">
        <f t="shared" si="436"/>
        <v>0</v>
      </c>
      <c r="O8008" s="2111"/>
      <c r="P8008" s="2111"/>
      <c r="Q8008" s="2111">
        <f t="shared" si="437"/>
        <v>0</v>
      </c>
      <c r="R8008" s="2416"/>
    </row>
    <row r="8009" spans="3:18" ht="14.25" customHeight="1">
      <c r="C8009" s="1630">
        <v>24</v>
      </c>
      <c r="D8009" s="1956" t="s">
        <v>2126</v>
      </c>
      <c r="E8009" s="1631">
        <v>8</v>
      </c>
      <c r="F8009" s="1632" t="s">
        <v>508</v>
      </c>
      <c r="G8009" s="1748">
        <v>1</v>
      </c>
      <c r="H8009" s="1632">
        <v>2008</v>
      </c>
      <c r="I8009" s="1634">
        <v>75</v>
      </c>
      <c r="J8009" s="1632">
        <f t="shared" si="438"/>
        <v>100</v>
      </c>
      <c r="K8009" s="1634">
        <f t="shared" si="435"/>
        <v>0</v>
      </c>
      <c r="L8009" s="1632"/>
      <c r="M8009" s="1632"/>
      <c r="N8009" s="1635">
        <f t="shared" si="436"/>
        <v>0</v>
      </c>
      <c r="O8009" s="2111"/>
      <c r="P8009" s="2111"/>
      <c r="Q8009" s="2111">
        <f t="shared" si="437"/>
        <v>0</v>
      </c>
      <c r="R8009" s="2416"/>
    </row>
    <row r="8010" spans="3:18" ht="14.25" customHeight="1">
      <c r="C8010" s="1630">
        <v>25</v>
      </c>
      <c r="D8010" s="1956" t="s">
        <v>3691</v>
      </c>
      <c r="E8010" s="1631">
        <v>8</v>
      </c>
      <c r="F8010" s="1632" t="s">
        <v>508</v>
      </c>
      <c r="G8010" s="1748">
        <v>10</v>
      </c>
      <c r="H8010" s="1632">
        <v>2010</v>
      </c>
      <c r="I8010" s="1634">
        <v>1060</v>
      </c>
      <c r="J8010" s="1632">
        <f t="shared" si="438"/>
        <v>100</v>
      </c>
      <c r="K8010" s="1634">
        <f t="shared" si="435"/>
        <v>0</v>
      </c>
      <c r="L8010" s="1632"/>
      <c r="M8010" s="1632"/>
      <c r="N8010" s="1635">
        <f t="shared" si="436"/>
        <v>0</v>
      </c>
      <c r="O8010" s="2111"/>
      <c r="P8010" s="2111"/>
      <c r="Q8010" s="2111">
        <f t="shared" si="437"/>
        <v>0</v>
      </c>
      <c r="R8010" s="2416"/>
    </row>
    <row r="8011" spans="3:18" ht="14.25" customHeight="1">
      <c r="C8011" s="1630">
        <v>26</v>
      </c>
      <c r="D8011" s="1956" t="s">
        <v>3692</v>
      </c>
      <c r="E8011" s="1631">
        <v>8</v>
      </c>
      <c r="F8011" s="1632" t="s">
        <v>508</v>
      </c>
      <c r="G8011" s="1748">
        <v>5</v>
      </c>
      <c r="H8011" s="1632">
        <v>2010</v>
      </c>
      <c r="I8011" s="1634">
        <v>193.8</v>
      </c>
      <c r="J8011" s="1632">
        <f t="shared" si="438"/>
        <v>100</v>
      </c>
      <c r="K8011" s="1634">
        <f t="shared" ref="K8011:K8087" si="439">IF(J8011=100,0,I8011-I8011*J8011%)</f>
        <v>0</v>
      </c>
      <c r="L8011" s="1632"/>
      <c r="M8011" s="1632"/>
      <c r="N8011" s="1635">
        <f t="shared" ref="N8011:N8087" si="440">+L8011*M8011</f>
        <v>0</v>
      </c>
      <c r="O8011" s="2111"/>
      <c r="P8011" s="2111"/>
      <c r="Q8011" s="2111">
        <f t="shared" ref="Q8011:Q8087" si="441">+O8011*P8011</f>
        <v>0</v>
      </c>
      <c r="R8011" s="2416"/>
    </row>
    <row r="8012" spans="3:18" ht="14.25" customHeight="1">
      <c r="C8012" s="1630">
        <v>27</v>
      </c>
      <c r="D8012" s="1956" t="s">
        <v>2085</v>
      </c>
      <c r="E8012" s="1631">
        <v>8</v>
      </c>
      <c r="F8012" s="1632" t="s">
        <v>508</v>
      </c>
      <c r="G8012" s="1748">
        <v>5</v>
      </c>
      <c r="H8012" s="1632">
        <v>2010</v>
      </c>
      <c r="I8012" s="1634">
        <v>187.8</v>
      </c>
      <c r="J8012" s="1632">
        <f t="shared" si="438"/>
        <v>100</v>
      </c>
      <c r="K8012" s="1634">
        <f t="shared" si="439"/>
        <v>0</v>
      </c>
      <c r="L8012" s="1632"/>
      <c r="M8012" s="1632"/>
      <c r="N8012" s="1635">
        <f t="shared" si="440"/>
        <v>0</v>
      </c>
      <c r="O8012" s="2111"/>
      <c r="P8012" s="2111"/>
      <c r="Q8012" s="2111">
        <f t="shared" si="441"/>
        <v>0</v>
      </c>
      <c r="R8012" s="2416"/>
    </row>
    <row r="8013" spans="3:18" ht="14.25" customHeight="1">
      <c r="C8013" s="1630">
        <v>28</v>
      </c>
      <c r="D8013" s="1956" t="s">
        <v>3693</v>
      </c>
      <c r="E8013" s="1631">
        <v>8</v>
      </c>
      <c r="F8013" s="1632" t="s">
        <v>508</v>
      </c>
      <c r="G8013" s="1748">
        <v>5</v>
      </c>
      <c r="H8013" s="1632">
        <v>2010</v>
      </c>
      <c r="I8013" s="1634">
        <v>211.2</v>
      </c>
      <c r="J8013" s="1632">
        <f t="shared" si="438"/>
        <v>100</v>
      </c>
      <c r="K8013" s="1634">
        <f t="shared" si="439"/>
        <v>0</v>
      </c>
      <c r="L8013" s="1632"/>
      <c r="M8013" s="1632"/>
      <c r="N8013" s="1635">
        <f t="shared" si="440"/>
        <v>0</v>
      </c>
      <c r="O8013" s="2111"/>
      <c r="P8013" s="2111"/>
      <c r="Q8013" s="2111">
        <f t="shared" si="441"/>
        <v>0</v>
      </c>
      <c r="R8013" s="2416"/>
    </row>
    <row r="8014" spans="3:18" ht="14.25" customHeight="1">
      <c r="C8014" s="1630">
        <v>29</v>
      </c>
      <c r="D8014" s="1956" t="s">
        <v>3694</v>
      </c>
      <c r="E8014" s="1631">
        <v>8</v>
      </c>
      <c r="F8014" s="1632" t="s">
        <v>508</v>
      </c>
      <c r="G8014" s="1748">
        <v>1</v>
      </c>
      <c r="H8014" s="1632">
        <v>2010</v>
      </c>
      <c r="I8014" s="1634">
        <v>384</v>
      </c>
      <c r="J8014" s="1632">
        <f t="shared" si="438"/>
        <v>100</v>
      </c>
      <c r="K8014" s="1634">
        <f t="shared" si="439"/>
        <v>0</v>
      </c>
      <c r="L8014" s="1632"/>
      <c r="M8014" s="1632"/>
      <c r="N8014" s="1635">
        <f t="shared" si="440"/>
        <v>0</v>
      </c>
      <c r="O8014" s="2111"/>
      <c r="P8014" s="2111"/>
      <c r="Q8014" s="2111">
        <f t="shared" si="441"/>
        <v>0</v>
      </c>
      <c r="R8014" s="2417"/>
    </row>
    <row r="8015" spans="3:18" ht="14.25" customHeight="1">
      <c r="C8015" s="1854">
        <v>1</v>
      </c>
      <c r="D8015" s="1980" t="s">
        <v>2623</v>
      </c>
      <c r="E8015" s="1856">
        <v>8</v>
      </c>
      <c r="F8015" s="1855" t="s">
        <v>508</v>
      </c>
      <c r="G8015" s="1857">
        <v>12</v>
      </c>
      <c r="H8015" s="1855">
        <v>2019</v>
      </c>
      <c r="I8015" s="1858">
        <v>3240</v>
      </c>
      <c r="J8015" s="1855">
        <f t="shared" si="438"/>
        <v>87.5</v>
      </c>
      <c r="K8015" s="1858">
        <f t="shared" si="439"/>
        <v>405</v>
      </c>
      <c r="L8015" s="1855"/>
      <c r="M8015" s="1855"/>
      <c r="N8015" s="1859">
        <f t="shared" si="440"/>
        <v>0</v>
      </c>
      <c r="O8015" s="2150"/>
      <c r="P8015" s="2150"/>
      <c r="Q8015" s="2150">
        <f t="shared" si="441"/>
        <v>0</v>
      </c>
      <c r="R8015" s="2439" t="s">
        <v>486</v>
      </c>
    </row>
    <row r="8016" spans="3:18" ht="14.25" customHeight="1">
      <c r="C8016" s="1820">
        <v>2</v>
      </c>
      <c r="D8016" s="1962" t="s">
        <v>2623</v>
      </c>
      <c r="E8016" s="1822">
        <v>8</v>
      </c>
      <c r="F8016" s="1821" t="s">
        <v>508</v>
      </c>
      <c r="G8016" s="1823">
        <v>1</v>
      </c>
      <c r="H8016" s="1821">
        <v>2019</v>
      </c>
      <c r="I8016" s="1824">
        <v>270</v>
      </c>
      <c r="J8016" s="1821">
        <f t="shared" si="438"/>
        <v>87.5</v>
      </c>
      <c r="K8016" s="1824">
        <f t="shared" si="439"/>
        <v>33.75</v>
      </c>
      <c r="L8016" s="1821"/>
      <c r="M8016" s="1821"/>
      <c r="N8016" s="1825">
        <f t="shared" si="440"/>
        <v>0</v>
      </c>
      <c r="O8016" s="2143"/>
      <c r="P8016" s="2143"/>
      <c r="Q8016" s="2143">
        <f t="shared" si="441"/>
        <v>0</v>
      </c>
      <c r="R8016" s="2440"/>
    </row>
    <row r="8017" spans="3:18" ht="14.25" customHeight="1">
      <c r="C8017" s="1820">
        <v>3</v>
      </c>
      <c r="D8017" s="1962" t="s">
        <v>2623</v>
      </c>
      <c r="E8017" s="1822">
        <v>8</v>
      </c>
      <c r="F8017" s="1821" t="s">
        <v>508</v>
      </c>
      <c r="G8017" s="1823">
        <v>2</v>
      </c>
      <c r="H8017" s="1821">
        <v>2019</v>
      </c>
      <c r="I8017" s="1824">
        <v>540</v>
      </c>
      <c r="J8017" s="1821">
        <f t="shared" si="438"/>
        <v>87.5</v>
      </c>
      <c r="K8017" s="1824">
        <f t="shared" si="439"/>
        <v>67.5</v>
      </c>
      <c r="L8017" s="1821"/>
      <c r="M8017" s="1821"/>
      <c r="N8017" s="1825">
        <f t="shared" si="440"/>
        <v>0</v>
      </c>
      <c r="O8017" s="2143"/>
      <c r="P8017" s="2143"/>
      <c r="Q8017" s="2143">
        <f t="shared" si="441"/>
        <v>0</v>
      </c>
      <c r="R8017" s="2440"/>
    </row>
    <row r="8018" spans="3:18" ht="14.25" customHeight="1">
      <c r="C8018" s="1854">
        <v>4</v>
      </c>
      <c r="D8018" s="1962" t="s">
        <v>2623</v>
      </c>
      <c r="E8018" s="1822">
        <v>8</v>
      </c>
      <c r="F8018" s="1821" t="s">
        <v>508</v>
      </c>
      <c r="G8018" s="1823">
        <v>1</v>
      </c>
      <c r="H8018" s="1821">
        <v>2019</v>
      </c>
      <c r="I8018" s="1824">
        <v>270</v>
      </c>
      <c r="J8018" s="1821">
        <f t="shared" si="438"/>
        <v>87.5</v>
      </c>
      <c r="K8018" s="1824">
        <f t="shared" si="439"/>
        <v>33.75</v>
      </c>
      <c r="L8018" s="1821"/>
      <c r="M8018" s="1821"/>
      <c r="N8018" s="1825">
        <f t="shared" si="440"/>
        <v>0</v>
      </c>
      <c r="O8018" s="2143"/>
      <c r="P8018" s="2143"/>
      <c r="Q8018" s="2143">
        <f t="shared" si="441"/>
        <v>0</v>
      </c>
      <c r="R8018" s="2440"/>
    </row>
    <row r="8019" spans="3:18" ht="14.25" customHeight="1">
      <c r="C8019" s="1820">
        <v>5</v>
      </c>
      <c r="D8019" s="1962" t="s">
        <v>2706</v>
      </c>
      <c r="E8019" s="1822">
        <v>8</v>
      </c>
      <c r="F8019" s="1821" t="s">
        <v>508</v>
      </c>
      <c r="G8019" s="1823">
        <v>1</v>
      </c>
      <c r="H8019" s="1821">
        <v>2019</v>
      </c>
      <c r="I8019" s="1824">
        <v>198</v>
      </c>
      <c r="J8019" s="1821">
        <f t="shared" si="438"/>
        <v>87.5</v>
      </c>
      <c r="K8019" s="1824">
        <f t="shared" si="439"/>
        <v>24.75</v>
      </c>
      <c r="L8019" s="1821"/>
      <c r="M8019" s="1821"/>
      <c r="N8019" s="1825">
        <f t="shared" si="440"/>
        <v>0</v>
      </c>
      <c r="O8019" s="2143"/>
      <c r="P8019" s="2143"/>
      <c r="Q8019" s="2143">
        <f t="shared" si="441"/>
        <v>0</v>
      </c>
      <c r="R8019" s="2440"/>
    </row>
    <row r="8020" spans="3:18" ht="14.25" customHeight="1">
      <c r="C8020" s="1820">
        <v>6</v>
      </c>
      <c r="D8020" s="1962" t="s">
        <v>2706</v>
      </c>
      <c r="E8020" s="1822">
        <v>8</v>
      </c>
      <c r="F8020" s="1821" t="s">
        <v>508</v>
      </c>
      <c r="G8020" s="1823">
        <v>1</v>
      </c>
      <c r="H8020" s="1821">
        <v>2019</v>
      </c>
      <c r="I8020" s="1824">
        <v>198</v>
      </c>
      <c r="J8020" s="1821">
        <f t="shared" si="438"/>
        <v>87.5</v>
      </c>
      <c r="K8020" s="1824">
        <f t="shared" si="439"/>
        <v>24.75</v>
      </c>
      <c r="L8020" s="1821"/>
      <c r="M8020" s="1821"/>
      <c r="N8020" s="1825">
        <f t="shared" si="440"/>
        <v>0</v>
      </c>
      <c r="O8020" s="2143"/>
      <c r="P8020" s="2143"/>
      <c r="Q8020" s="2143">
        <f t="shared" si="441"/>
        <v>0</v>
      </c>
      <c r="R8020" s="2440"/>
    </row>
    <row r="8021" spans="3:18" ht="14.25" customHeight="1">
      <c r="C8021" s="1854">
        <v>7</v>
      </c>
      <c r="D8021" s="1962" t="s">
        <v>2205</v>
      </c>
      <c r="E8021" s="1822">
        <v>8</v>
      </c>
      <c r="F8021" s="1821" t="s">
        <v>508</v>
      </c>
      <c r="G8021" s="1823">
        <v>2</v>
      </c>
      <c r="H8021" s="1821">
        <v>2019</v>
      </c>
      <c r="I8021" s="1824">
        <v>398</v>
      </c>
      <c r="J8021" s="1821">
        <f t="shared" si="438"/>
        <v>87.5</v>
      </c>
      <c r="K8021" s="1824">
        <f t="shared" si="439"/>
        <v>49.75</v>
      </c>
      <c r="L8021" s="1821"/>
      <c r="M8021" s="1821"/>
      <c r="N8021" s="1825">
        <f t="shared" si="440"/>
        <v>0</v>
      </c>
      <c r="O8021" s="2143"/>
      <c r="P8021" s="2143"/>
      <c r="Q8021" s="2143">
        <f t="shared" si="441"/>
        <v>0</v>
      </c>
      <c r="R8021" s="2440"/>
    </row>
    <row r="8022" spans="3:18" ht="14.25" customHeight="1">
      <c r="C8022" s="1820">
        <v>8</v>
      </c>
      <c r="D8022" s="1962" t="s">
        <v>2201</v>
      </c>
      <c r="E8022" s="1822">
        <v>8</v>
      </c>
      <c r="F8022" s="1821" t="s">
        <v>508</v>
      </c>
      <c r="G8022" s="1823">
        <v>3</v>
      </c>
      <c r="H8022" s="1821">
        <v>2019</v>
      </c>
      <c r="I8022" s="1824">
        <v>210</v>
      </c>
      <c r="J8022" s="1821">
        <f t="shared" si="438"/>
        <v>87.5</v>
      </c>
      <c r="K8022" s="1824">
        <f t="shared" si="439"/>
        <v>26.25</v>
      </c>
      <c r="L8022" s="1821"/>
      <c r="M8022" s="1821"/>
      <c r="N8022" s="1825">
        <f t="shared" si="440"/>
        <v>0</v>
      </c>
      <c r="O8022" s="2143"/>
      <c r="P8022" s="2143"/>
      <c r="Q8022" s="2143">
        <f t="shared" si="441"/>
        <v>0</v>
      </c>
      <c r="R8022" s="2440"/>
    </row>
    <row r="8023" spans="3:18" ht="14.25" customHeight="1">
      <c r="C8023" s="1820">
        <v>9</v>
      </c>
      <c r="D8023" s="1962" t="s">
        <v>2623</v>
      </c>
      <c r="E8023" s="1822">
        <v>8</v>
      </c>
      <c r="F8023" s="1821" t="s">
        <v>508</v>
      </c>
      <c r="G8023" s="1823">
        <v>5</v>
      </c>
      <c r="H8023" s="1821">
        <v>2020</v>
      </c>
      <c r="I8023" s="1824">
        <v>1050</v>
      </c>
      <c r="J8023" s="1821">
        <f t="shared" si="438"/>
        <v>75</v>
      </c>
      <c r="K8023" s="1824">
        <f t="shared" si="439"/>
        <v>262.5</v>
      </c>
      <c r="L8023" s="1821"/>
      <c r="M8023" s="1821"/>
      <c r="N8023" s="1825">
        <f t="shared" si="440"/>
        <v>0</v>
      </c>
      <c r="O8023" s="2143"/>
      <c r="P8023" s="2143"/>
      <c r="Q8023" s="2143">
        <f t="shared" si="441"/>
        <v>0</v>
      </c>
      <c r="R8023" s="2440"/>
    </row>
    <row r="8024" spans="3:18" ht="14.25" customHeight="1">
      <c r="C8024" s="1854">
        <v>10</v>
      </c>
      <c r="D8024" s="1962" t="s">
        <v>2623</v>
      </c>
      <c r="E8024" s="1822">
        <v>8</v>
      </c>
      <c r="F8024" s="1821" t="s">
        <v>508</v>
      </c>
      <c r="G8024" s="1823">
        <v>3</v>
      </c>
      <c r="H8024" s="1821">
        <v>2020</v>
      </c>
      <c r="I8024" s="1824">
        <v>630</v>
      </c>
      <c r="J8024" s="1821">
        <f t="shared" si="438"/>
        <v>75</v>
      </c>
      <c r="K8024" s="1824">
        <f t="shared" si="439"/>
        <v>157.5</v>
      </c>
      <c r="L8024" s="1821"/>
      <c r="M8024" s="1821"/>
      <c r="N8024" s="1825">
        <f t="shared" si="440"/>
        <v>0</v>
      </c>
      <c r="O8024" s="2143"/>
      <c r="P8024" s="2143"/>
      <c r="Q8024" s="2143">
        <f t="shared" si="441"/>
        <v>0</v>
      </c>
      <c r="R8024" s="2440"/>
    </row>
    <row r="8025" spans="3:18" ht="14.25" customHeight="1">
      <c r="C8025" s="1820">
        <v>11</v>
      </c>
      <c r="D8025" s="1962" t="s">
        <v>3624</v>
      </c>
      <c r="E8025" s="1822">
        <v>8</v>
      </c>
      <c r="F8025" s="1821" t="s">
        <v>508</v>
      </c>
      <c r="G8025" s="1823">
        <v>1</v>
      </c>
      <c r="H8025" s="1821">
        <v>1982</v>
      </c>
      <c r="I8025" s="1824">
        <v>16.418200000000002</v>
      </c>
      <c r="J8025" s="1821">
        <f t="shared" si="438"/>
        <v>100</v>
      </c>
      <c r="K8025" s="1824">
        <f t="shared" si="439"/>
        <v>0</v>
      </c>
      <c r="L8025" s="1821"/>
      <c r="M8025" s="1821"/>
      <c r="N8025" s="1825">
        <f t="shared" si="440"/>
        <v>0</v>
      </c>
      <c r="O8025" s="2143"/>
      <c r="P8025" s="2143"/>
      <c r="Q8025" s="2143">
        <f t="shared" si="441"/>
        <v>0</v>
      </c>
      <c r="R8025" s="2440"/>
    </row>
    <row r="8026" spans="3:18" ht="14.25" customHeight="1">
      <c r="C8026" s="1820">
        <v>12</v>
      </c>
      <c r="D8026" s="1962" t="s">
        <v>3625</v>
      </c>
      <c r="E8026" s="1822">
        <v>8</v>
      </c>
      <c r="F8026" s="1821" t="s">
        <v>508</v>
      </c>
      <c r="G8026" s="1823">
        <v>1</v>
      </c>
      <c r="H8026" s="1821">
        <v>1987</v>
      </c>
      <c r="I8026" s="1824">
        <v>9.2279999999999998</v>
      </c>
      <c r="J8026" s="1821">
        <f t="shared" si="438"/>
        <v>100</v>
      </c>
      <c r="K8026" s="1824">
        <f t="shared" si="439"/>
        <v>0</v>
      </c>
      <c r="L8026" s="1821"/>
      <c r="M8026" s="1821"/>
      <c r="N8026" s="1825">
        <f t="shared" si="440"/>
        <v>0</v>
      </c>
      <c r="O8026" s="2143"/>
      <c r="P8026" s="2143"/>
      <c r="Q8026" s="2143">
        <f t="shared" si="441"/>
        <v>0</v>
      </c>
      <c r="R8026" s="2440"/>
    </row>
    <row r="8027" spans="3:18" ht="14.25" customHeight="1">
      <c r="C8027" s="1854">
        <v>13</v>
      </c>
      <c r="D8027" s="1962" t="s">
        <v>2616</v>
      </c>
      <c r="E8027" s="1822">
        <v>8</v>
      </c>
      <c r="F8027" s="1821" t="s">
        <v>508</v>
      </c>
      <c r="G8027" s="1823">
        <v>1</v>
      </c>
      <c r="H8027" s="1821">
        <v>2011</v>
      </c>
      <c r="I8027" s="1824">
        <v>60</v>
      </c>
      <c r="J8027" s="1821">
        <f t="shared" si="438"/>
        <v>100</v>
      </c>
      <c r="K8027" s="1824">
        <f t="shared" si="439"/>
        <v>0</v>
      </c>
      <c r="L8027" s="1821"/>
      <c r="M8027" s="1821"/>
      <c r="N8027" s="1825">
        <f t="shared" si="440"/>
        <v>0</v>
      </c>
      <c r="O8027" s="2143"/>
      <c r="P8027" s="2143"/>
      <c r="Q8027" s="2143">
        <f t="shared" si="441"/>
        <v>0</v>
      </c>
      <c r="R8027" s="2440"/>
    </row>
    <row r="8028" spans="3:18" ht="14.25" customHeight="1">
      <c r="C8028" s="1820">
        <v>14</v>
      </c>
      <c r="D8028" s="1962" t="s">
        <v>3012</v>
      </c>
      <c r="E8028" s="1822">
        <v>8</v>
      </c>
      <c r="F8028" s="1821" t="s">
        <v>508</v>
      </c>
      <c r="G8028" s="1823">
        <v>1</v>
      </c>
      <c r="H8028" s="1821">
        <v>2012</v>
      </c>
      <c r="I8028" s="1824">
        <v>156</v>
      </c>
      <c r="J8028" s="1821">
        <f t="shared" si="438"/>
        <v>100</v>
      </c>
      <c r="K8028" s="1824">
        <f t="shared" si="439"/>
        <v>0</v>
      </c>
      <c r="L8028" s="1821"/>
      <c r="M8028" s="1821"/>
      <c r="N8028" s="1825">
        <f t="shared" si="440"/>
        <v>0</v>
      </c>
      <c r="O8028" s="2143"/>
      <c r="P8028" s="2143"/>
      <c r="Q8028" s="2143">
        <f t="shared" si="441"/>
        <v>0</v>
      </c>
      <c r="R8028" s="2440"/>
    </row>
    <row r="8029" spans="3:18" ht="14.25" customHeight="1">
      <c r="C8029" s="1820">
        <v>15</v>
      </c>
      <c r="D8029" s="1962" t="s">
        <v>2202</v>
      </c>
      <c r="E8029" s="1822">
        <v>8</v>
      </c>
      <c r="F8029" s="1821" t="s">
        <v>508</v>
      </c>
      <c r="G8029" s="1823">
        <v>1</v>
      </c>
      <c r="H8029" s="1821">
        <v>2015</v>
      </c>
      <c r="I8029" s="1824">
        <v>164.94</v>
      </c>
      <c r="J8029" s="1821">
        <f t="shared" si="438"/>
        <v>100</v>
      </c>
      <c r="K8029" s="1824">
        <f t="shared" si="439"/>
        <v>0</v>
      </c>
      <c r="L8029" s="1821"/>
      <c r="M8029" s="1821"/>
      <c r="N8029" s="1825">
        <f t="shared" si="440"/>
        <v>0</v>
      </c>
      <c r="O8029" s="2143"/>
      <c r="P8029" s="2143"/>
      <c r="Q8029" s="2143">
        <f t="shared" si="441"/>
        <v>0</v>
      </c>
      <c r="R8029" s="2440"/>
    </row>
    <row r="8030" spans="3:18" ht="14.25" customHeight="1">
      <c r="C8030" s="1854">
        <v>16</v>
      </c>
      <c r="D8030" s="1962" t="s">
        <v>3626</v>
      </c>
      <c r="E8030" s="1822">
        <v>8</v>
      </c>
      <c r="F8030" s="1821" t="s">
        <v>508</v>
      </c>
      <c r="G8030" s="1823">
        <v>1</v>
      </c>
      <c r="H8030" s="1821">
        <v>2015</v>
      </c>
      <c r="I8030" s="1824">
        <v>199.86</v>
      </c>
      <c r="J8030" s="1821">
        <f t="shared" si="438"/>
        <v>100</v>
      </c>
      <c r="K8030" s="1824">
        <f t="shared" si="439"/>
        <v>0</v>
      </c>
      <c r="L8030" s="1821"/>
      <c r="M8030" s="1821"/>
      <c r="N8030" s="1825">
        <f t="shared" si="440"/>
        <v>0</v>
      </c>
      <c r="O8030" s="2143"/>
      <c r="P8030" s="2143"/>
      <c r="Q8030" s="2143">
        <f t="shared" si="441"/>
        <v>0</v>
      </c>
      <c r="R8030" s="2440"/>
    </row>
    <row r="8031" spans="3:18" ht="14.25" customHeight="1">
      <c r="C8031" s="1820">
        <v>17</v>
      </c>
      <c r="D8031" s="1962" t="s">
        <v>3627</v>
      </c>
      <c r="E8031" s="1822">
        <v>8</v>
      </c>
      <c r="F8031" s="1821" t="s">
        <v>508</v>
      </c>
      <c r="G8031" s="1823">
        <v>1</v>
      </c>
      <c r="H8031" s="1821">
        <v>1995</v>
      </c>
      <c r="I8031" s="1824">
        <v>60</v>
      </c>
      <c r="J8031" s="1821">
        <f t="shared" si="438"/>
        <v>100</v>
      </c>
      <c r="K8031" s="1824">
        <f t="shared" si="439"/>
        <v>0</v>
      </c>
      <c r="L8031" s="1821"/>
      <c r="M8031" s="1821"/>
      <c r="N8031" s="1825">
        <f t="shared" si="440"/>
        <v>0</v>
      </c>
      <c r="O8031" s="2143"/>
      <c r="P8031" s="2143"/>
      <c r="Q8031" s="2143">
        <f t="shared" si="441"/>
        <v>0</v>
      </c>
      <c r="R8031" s="2440"/>
    </row>
    <row r="8032" spans="3:18" ht="14.25" customHeight="1">
      <c r="C8032" s="1820">
        <v>18</v>
      </c>
      <c r="D8032" s="1962" t="s">
        <v>5275</v>
      </c>
      <c r="E8032" s="1822">
        <v>8</v>
      </c>
      <c r="F8032" s="1821" t="s">
        <v>3489</v>
      </c>
      <c r="G8032" s="1823">
        <v>2</v>
      </c>
      <c r="H8032" s="1821">
        <v>2022</v>
      </c>
      <c r="I8032" s="1824">
        <v>400</v>
      </c>
      <c r="J8032" s="1821">
        <f t="shared" si="438"/>
        <v>50</v>
      </c>
      <c r="K8032" s="1824">
        <f t="shared" si="439"/>
        <v>200</v>
      </c>
      <c r="L8032" s="1821"/>
      <c r="M8032" s="1821"/>
      <c r="N8032" s="1825">
        <f t="shared" si="440"/>
        <v>0</v>
      </c>
      <c r="O8032" s="2143"/>
      <c r="P8032" s="2143"/>
      <c r="Q8032" s="2143">
        <f t="shared" si="441"/>
        <v>0</v>
      </c>
      <c r="R8032" s="2440"/>
    </row>
    <row r="8033" spans="3:18" ht="14.25" customHeight="1">
      <c r="C8033" s="1854">
        <v>19</v>
      </c>
      <c r="D8033" s="1962" t="s">
        <v>5275</v>
      </c>
      <c r="E8033" s="1822">
        <v>8</v>
      </c>
      <c r="F8033" s="1821" t="s">
        <v>3489</v>
      </c>
      <c r="G8033" s="1823">
        <v>2</v>
      </c>
      <c r="H8033" s="1821">
        <v>2022</v>
      </c>
      <c r="I8033" s="1824">
        <v>400</v>
      </c>
      <c r="J8033" s="1821">
        <f t="shared" si="438"/>
        <v>50</v>
      </c>
      <c r="K8033" s="1824">
        <f t="shared" si="439"/>
        <v>200</v>
      </c>
      <c r="L8033" s="1821"/>
      <c r="M8033" s="1821"/>
      <c r="N8033" s="1825">
        <f t="shared" si="440"/>
        <v>0</v>
      </c>
      <c r="O8033" s="2143"/>
      <c r="P8033" s="2143"/>
      <c r="Q8033" s="2143">
        <f t="shared" si="441"/>
        <v>0</v>
      </c>
      <c r="R8033" s="2440"/>
    </row>
    <row r="8034" spans="3:18" ht="14.25" customHeight="1">
      <c r="C8034" s="1820">
        <v>20</v>
      </c>
      <c r="D8034" s="1962" t="s">
        <v>3626</v>
      </c>
      <c r="E8034" s="1822">
        <v>8</v>
      </c>
      <c r="F8034" s="1821" t="s">
        <v>3489</v>
      </c>
      <c r="G8034" s="1823">
        <v>2</v>
      </c>
      <c r="H8034" s="1821">
        <v>2022</v>
      </c>
      <c r="I8034" s="1824">
        <v>414</v>
      </c>
      <c r="J8034" s="1821">
        <f t="shared" si="438"/>
        <v>50</v>
      </c>
      <c r="K8034" s="1824">
        <f t="shared" si="439"/>
        <v>207</v>
      </c>
      <c r="L8034" s="1821"/>
      <c r="M8034" s="1821"/>
      <c r="N8034" s="1825">
        <f t="shared" si="440"/>
        <v>0</v>
      </c>
      <c r="O8034" s="2143"/>
      <c r="P8034" s="2143"/>
      <c r="Q8034" s="2143">
        <f t="shared" si="441"/>
        <v>0</v>
      </c>
      <c r="R8034" s="2440"/>
    </row>
    <row r="8035" spans="3:18" ht="14.25" customHeight="1">
      <c r="C8035" s="1820">
        <v>21</v>
      </c>
      <c r="D8035" s="1962" t="s">
        <v>6255</v>
      </c>
      <c r="E8035" s="1822">
        <v>8</v>
      </c>
      <c r="F8035" s="1821" t="s">
        <v>3489</v>
      </c>
      <c r="G8035" s="1823">
        <v>9</v>
      </c>
      <c r="H8035" s="1821">
        <v>2023</v>
      </c>
      <c r="I8035" s="1824">
        <v>1529.9960000000001</v>
      </c>
      <c r="J8035" s="1821">
        <f t="shared" si="438"/>
        <v>37.5</v>
      </c>
      <c r="K8035" s="1824">
        <f t="shared" si="439"/>
        <v>956.24750000000006</v>
      </c>
      <c r="L8035" s="1821"/>
      <c r="M8035" s="1821"/>
      <c r="N8035" s="1825">
        <f t="shared" si="440"/>
        <v>0</v>
      </c>
      <c r="O8035" s="2143"/>
      <c r="P8035" s="2143"/>
      <c r="Q8035" s="2143">
        <f t="shared" si="441"/>
        <v>0</v>
      </c>
      <c r="R8035" s="2440"/>
    </row>
    <row r="8036" spans="3:18" ht="14.25" customHeight="1">
      <c r="C8036" s="1854">
        <v>22</v>
      </c>
      <c r="D8036" s="1962" t="s">
        <v>7857</v>
      </c>
      <c r="E8036" s="1822">
        <v>8</v>
      </c>
      <c r="F8036" s="1821" t="s">
        <v>508</v>
      </c>
      <c r="G8036" s="1823">
        <v>2</v>
      </c>
      <c r="H8036" s="1821">
        <v>2024</v>
      </c>
      <c r="I8036" s="1824">
        <v>156.41999999999999</v>
      </c>
      <c r="J8036" s="1821">
        <f t="shared" si="438"/>
        <v>25</v>
      </c>
      <c r="K8036" s="1824">
        <f t="shared" si="439"/>
        <v>117.315</v>
      </c>
      <c r="L8036" s="1821"/>
      <c r="M8036" s="1821"/>
      <c r="N8036" s="1825">
        <f t="shared" si="440"/>
        <v>0</v>
      </c>
      <c r="O8036" s="2143"/>
      <c r="P8036" s="2143"/>
      <c r="Q8036" s="2143">
        <f t="shared" si="441"/>
        <v>0</v>
      </c>
      <c r="R8036" s="2440"/>
    </row>
    <row r="8037" spans="3:18" ht="14.25" customHeight="1">
      <c r="C8037" s="1820">
        <v>23</v>
      </c>
      <c r="D8037" s="1962" t="s">
        <v>7858</v>
      </c>
      <c r="E8037" s="1822">
        <v>8</v>
      </c>
      <c r="F8037" s="1821" t="s">
        <v>508</v>
      </c>
      <c r="G8037" s="1823">
        <v>18</v>
      </c>
      <c r="H8037" s="1821">
        <v>2024</v>
      </c>
      <c r="I8037" s="1824">
        <v>610.03800000000001</v>
      </c>
      <c r="J8037" s="1821">
        <f t="shared" si="438"/>
        <v>25</v>
      </c>
      <c r="K8037" s="1824">
        <f t="shared" si="439"/>
        <v>457.52850000000001</v>
      </c>
      <c r="L8037" s="1821"/>
      <c r="M8037" s="1821"/>
      <c r="N8037" s="1825">
        <f t="shared" si="440"/>
        <v>0</v>
      </c>
      <c r="O8037" s="2143"/>
      <c r="P8037" s="2143"/>
      <c r="Q8037" s="2143">
        <f t="shared" si="441"/>
        <v>0</v>
      </c>
      <c r="R8037" s="2440"/>
    </row>
    <row r="8038" spans="3:18" ht="14.25" customHeight="1">
      <c r="C8038" s="1820">
        <v>24</v>
      </c>
      <c r="D8038" s="1962" t="s">
        <v>7859</v>
      </c>
      <c r="E8038" s="1822">
        <v>8</v>
      </c>
      <c r="F8038" s="1821" t="s">
        <v>508</v>
      </c>
      <c r="G8038" s="1823">
        <v>14</v>
      </c>
      <c r="H8038" s="1821">
        <v>2024</v>
      </c>
      <c r="I8038" s="1824">
        <v>450.142</v>
      </c>
      <c r="J8038" s="1821">
        <f t="shared" si="438"/>
        <v>25</v>
      </c>
      <c r="K8038" s="1824">
        <f t="shared" si="439"/>
        <v>337.60649999999998</v>
      </c>
      <c r="L8038" s="1821"/>
      <c r="M8038" s="1821"/>
      <c r="N8038" s="1825">
        <f t="shared" si="440"/>
        <v>0</v>
      </c>
      <c r="O8038" s="2143"/>
      <c r="P8038" s="2143"/>
      <c r="Q8038" s="2143">
        <f t="shared" si="441"/>
        <v>0</v>
      </c>
      <c r="R8038" s="2441"/>
    </row>
    <row r="8039" spans="3:18" ht="14.25" customHeight="1">
      <c r="C8039" s="1794">
        <v>1</v>
      </c>
      <c r="D8039" s="1975" t="s">
        <v>2162</v>
      </c>
      <c r="E8039" s="1844">
        <v>8</v>
      </c>
      <c r="F8039" s="1796" t="s">
        <v>508</v>
      </c>
      <c r="G8039" s="1797">
        <v>8</v>
      </c>
      <c r="H8039" s="1796">
        <v>2022</v>
      </c>
      <c r="I8039" s="1798">
        <v>131.96</v>
      </c>
      <c r="J8039" s="1796">
        <v>37.5</v>
      </c>
      <c r="K8039" s="1798">
        <v>82.475000000000009</v>
      </c>
      <c r="L8039" s="1796"/>
      <c r="M8039" s="1796"/>
      <c r="N8039" s="1799">
        <v>0</v>
      </c>
      <c r="O8039" s="2135"/>
      <c r="P8039" s="2135"/>
      <c r="Q8039" s="2135">
        <v>0</v>
      </c>
      <c r="R8039" s="2512" t="s">
        <v>1980</v>
      </c>
    </row>
    <row r="8040" spans="3:18" ht="14.25" customHeight="1">
      <c r="C8040" s="1668">
        <v>2</v>
      </c>
      <c r="D8040" s="1963" t="s">
        <v>6634</v>
      </c>
      <c r="E8040" s="1669">
        <v>8</v>
      </c>
      <c r="F8040" s="1670" t="s">
        <v>508</v>
      </c>
      <c r="G8040" s="1754">
        <v>1</v>
      </c>
      <c r="H8040" s="1670">
        <v>2022</v>
      </c>
      <c r="I8040" s="1672">
        <v>75</v>
      </c>
      <c r="J8040" s="1670">
        <v>37.5</v>
      </c>
      <c r="K8040" s="1672">
        <v>46.875</v>
      </c>
      <c r="L8040" s="1670"/>
      <c r="M8040" s="1670"/>
      <c r="N8040" s="1673">
        <v>0</v>
      </c>
      <c r="O8040" s="2118"/>
      <c r="P8040" s="2118"/>
      <c r="Q8040" s="2118">
        <v>0</v>
      </c>
      <c r="R8040" s="2513"/>
    </row>
    <row r="8041" spans="3:18" ht="14.25" customHeight="1">
      <c r="C8041" s="1668">
        <v>3</v>
      </c>
      <c r="D8041" s="1963" t="s">
        <v>6635</v>
      </c>
      <c r="E8041" s="1669">
        <v>8</v>
      </c>
      <c r="F8041" s="1670" t="s">
        <v>508</v>
      </c>
      <c r="G8041" s="1754">
        <v>2</v>
      </c>
      <c r="H8041" s="1670">
        <v>2022</v>
      </c>
      <c r="I8041" s="1672">
        <v>64</v>
      </c>
      <c r="J8041" s="1670">
        <v>37.5</v>
      </c>
      <c r="K8041" s="1672">
        <v>40</v>
      </c>
      <c r="L8041" s="1670"/>
      <c r="M8041" s="1670"/>
      <c r="N8041" s="1673">
        <v>0</v>
      </c>
      <c r="O8041" s="2118"/>
      <c r="P8041" s="2118"/>
      <c r="Q8041" s="2118">
        <v>0</v>
      </c>
      <c r="R8041" s="2513"/>
    </row>
    <row r="8042" spans="3:18" ht="14.25" customHeight="1">
      <c r="C8042" s="1668">
        <v>4</v>
      </c>
      <c r="D8042" s="1963" t="s">
        <v>6307</v>
      </c>
      <c r="E8042" s="1669">
        <v>8</v>
      </c>
      <c r="F8042" s="1670" t="s">
        <v>508</v>
      </c>
      <c r="G8042" s="1754">
        <v>6</v>
      </c>
      <c r="H8042" s="1670">
        <v>2023</v>
      </c>
      <c r="I8042" s="1672">
        <v>594</v>
      </c>
      <c r="J8042" s="1670">
        <v>25</v>
      </c>
      <c r="K8042" s="1672">
        <v>445.5</v>
      </c>
      <c r="L8042" s="1670"/>
      <c r="M8042" s="1670"/>
      <c r="N8042" s="1673">
        <v>0</v>
      </c>
      <c r="O8042" s="2118"/>
      <c r="P8042" s="2118"/>
      <c r="Q8042" s="2118">
        <v>0</v>
      </c>
      <c r="R8042" s="2514"/>
    </row>
    <row r="8043" spans="3:18" ht="14.25" customHeight="1">
      <c r="C8043" s="1562">
        <v>1</v>
      </c>
      <c r="D8043" s="1951" t="s">
        <v>3000</v>
      </c>
      <c r="E8043" s="1563">
        <v>8</v>
      </c>
      <c r="F8043" s="1564" t="s">
        <v>508</v>
      </c>
      <c r="G8043" s="1718">
        <v>2</v>
      </c>
      <c r="H8043" s="1564">
        <v>2007</v>
      </c>
      <c r="I8043" s="1566">
        <v>396</v>
      </c>
      <c r="J8043" s="1564">
        <v>100</v>
      </c>
      <c r="K8043" s="1566">
        <f t="shared" si="439"/>
        <v>0</v>
      </c>
      <c r="L8043" s="1564"/>
      <c r="M8043" s="1564"/>
      <c r="N8043" s="1567">
        <f t="shared" si="440"/>
        <v>0</v>
      </c>
      <c r="O8043" s="2102"/>
      <c r="P8043" s="2102"/>
      <c r="Q8043" s="2102">
        <f t="shared" si="441"/>
        <v>0</v>
      </c>
      <c r="R8043" s="2385" t="s">
        <v>8034</v>
      </c>
    </row>
    <row r="8044" spans="3:18" ht="14.25" customHeight="1">
      <c r="C8044" s="1562">
        <v>2</v>
      </c>
      <c r="D8044" s="1951" t="s">
        <v>3001</v>
      </c>
      <c r="E8044" s="1563">
        <v>8</v>
      </c>
      <c r="F8044" s="1564" t="s">
        <v>508</v>
      </c>
      <c r="G8044" s="1718">
        <v>5</v>
      </c>
      <c r="H8044" s="1564">
        <v>2007</v>
      </c>
      <c r="I8044" s="1566">
        <v>1738</v>
      </c>
      <c r="J8044" s="1564">
        <v>100</v>
      </c>
      <c r="K8044" s="1566">
        <f t="shared" si="439"/>
        <v>0</v>
      </c>
      <c r="L8044" s="1564"/>
      <c r="M8044" s="1564"/>
      <c r="N8044" s="1567">
        <f t="shared" si="440"/>
        <v>0</v>
      </c>
      <c r="O8044" s="2102"/>
      <c r="P8044" s="2102"/>
      <c r="Q8044" s="2102">
        <f t="shared" si="441"/>
        <v>0</v>
      </c>
      <c r="R8044" s="2386"/>
    </row>
    <row r="8045" spans="3:18" ht="14.25" customHeight="1">
      <c r="C8045" s="1562">
        <v>3</v>
      </c>
      <c r="D8045" s="1951" t="s">
        <v>6598</v>
      </c>
      <c r="E8045" s="1563">
        <v>8</v>
      </c>
      <c r="F8045" s="1564" t="s">
        <v>508</v>
      </c>
      <c r="G8045" s="1718">
        <v>1</v>
      </c>
      <c r="H8045" s="1564">
        <v>2007</v>
      </c>
      <c r="I8045" s="1566">
        <v>198</v>
      </c>
      <c r="J8045" s="1564">
        <v>100</v>
      </c>
      <c r="K8045" s="1566">
        <f t="shared" si="439"/>
        <v>0</v>
      </c>
      <c r="L8045" s="1564"/>
      <c r="M8045" s="1564"/>
      <c r="N8045" s="1567">
        <f t="shared" si="440"/>
        <v>0</v>
      </c>
      <c r="O8045" s="2102"/>
      <c r="P8045" s="2102"/>
      <c r="Q8045" s="2102">
        <f t="shared" si="441"/>
        <v>0</v>
      </c>
      <c r="R8045" s="2386"/>
    </row>
    <row r="8046" spans="3:18" ht="14.25" customHeight="1">
      <c r="C8046" s="1562">
        <v>4</v>
      </c>
      <c r="D8046" s="1951" t="s">
        <v>3002</v>
      </c>
      <c r="E8046" s="1563">
        <v>8</v>
      </c>
      <c r="F8046" s="1564" t="s">
        <v>508</v>
      </c>
      <c r="G8046" s="1718">
        <v>1</v>
      </c>
      <c r="H8046" s="1564">
        <v>2007</v>
      </c>
      <c r="I8046" s="1566">
        <v>220.59</v>
      </c>
      <c r="J8046" s="1564">
        <v>100</v>
      </c>
      <c r="K8046" s="1566">
        <f t="shared" si="439"/>
        <v>0</v>
      </c>
      <c r="L8046" s="1564"/>
      <c r="M8046" s="1564"/>
      <c r="N8046" s="1567">
        <f t="shared" si="440"/>
        <v>0</v>
      </c>
      <c r="O8046" s="2102"/>
      <c r="P8046" s="2102"/>
      <c r="Q8046" s="2102">
        <f t="shared" si="441"/>
        <v>0</v>
      </c>
      <c r="R8046" s="2386"/>
    </row>
    <row r="8047" spans="3:18" ht="14.25" customHeight="1">
      <c r="C8047" s="1562">
        <v>5</v>
      </c>
      <c r="D8047" s="1951" t="s">
        <v>6585</v>
      </c>
      <c r="E8047" s="1563">
        <v>8</v>
      </c>
      <c r="F8047" s="1564" t="s">
        <v>508</v>
      </c>
      <c r="G8047" s="1718">
        <v>2</v>
      </c>
      <c r="H8047" s="1564">
        <v>2007</v>
      </c>
      <c r="I8047" s="1566">
        <v>396</v>
      </c>
      <c r="J8047" s="1564">
        <v>100</v>
      </c>
      <c r="K8047" s="1566">
        <f t="shared" si="439"/>
        <v>0</v>
      </c>
      <c r="L8047" s="1564"/>
      <c r="M8047" s="1564"/>
      <c r="N8047" s="1567">
        <f t="shared" si="440"/>
        <v>0</v>
      </c>
      <c r="O8047" s="2102"/>
      <c r="P8047" s="2102"/>
      <c r="Q8047" s="2102">
        <f t="shared" si="441"/>
        <v>0</v>
      </c>
      <c r="R8047" s="2386"/>
    </row>
    <row r="8048" spans="3:18" ht="14.25" customHeight="1">
      <c r="C8048" s="1562">
        <v>6</v>
      </c>
      <c r="D8048" s="1951" t="s">
        <v>3004</v>
      </c>
      <c r="E8048" s="1563">
        <v>8</v>
      </c>
      <c r="F8048" s="1564" t="s">
        <v>508</v>
      </c>
      <c r="G8048" s="1718">
        <v>1</v>
      </c>
      <c r="H8048" s="1564">
        <v>2007</v>
      </c>
      <c r="I8048" s="1566">
        <v>349.8</v>
      </c>
      <c r="J8048" s="1564">
        <v>100</v>
      </c>
      <c r="K8048" s="1566">
        <f t="shared" si="439"/>
        <v>0</v>
      </c>
      <c r="L8048" s="1564"/>
      <c r="M8048" s="1564"/>
      <c r="N8048" s="1567">
        <f t="shared" si="440"/>
        <v>0</v>
      </c>
      <c r="O8048" s="2102"/>
      <c r="P8048" s="2102"/>
      <c r="Q8048" s="2102">
        <f t="shared" si="441"/>
        <v>0</v>
      </c>
      <c r="R8048" s="2386"/>
    </row>
    <row r="8049" spans="3:18" ht="14.25" customHeight="1">
      <c r="C8049" s="1562">
        <v>7</v>
      </c>
      <c r="D8049" s="1951" t="s">
        <v>6586</v>
      </c>
      <c r="E8049" s="1563">
        <v>8</v>
      </c>
      <c r="F8049" s="1564" t="s">
        <v>508</v>
      </c>
      <c r="G8049" s="1718">
        <v>3</v>
      </c>
      <c r="H8049" s="1564">
        <v>2007</v>
      </c>
      <c r="I8049" s="1566">
        <v>1042.8</v>
      </c>
      <c r="J8049" s="1564">
        <v>100</v>
      </c>
      <c r="K8049" s="1566">
        <f t="shared" si="439"/>
        <v>0</v>
      </c>
      <c r="L8049" s="1564"/>
      <c r="M8049" s="1564"/>
      <c r="N8049" s="1567">
        <f t="shared" si="440"/>
        <v>0</v>
      </c>
      <c r="O8049" s="2102"/>
      <c r="P8049" s="2102"/>
      <c r="Q8049" s="2102">
        <f t="shared" si="441"/>
        <v>0</v>
      </c>
      <c r="R8049" s="2386"/>
    </row>
    <row r="8050" spans="3:18" ht="14.25" customHeight="1">
      <c r="C8050" s="1562">
        <v>8</v>
      </c>
      <c r="D8050" s="1951" t="s">
        <v>6587</v>
      </c>
      <c r="E8050" s="1563">
        <v>8</v>
      </c>
      <c r="F8050" s="1564" t="s">
        <v>508</v>
      </c>
      <c r="G8050" s="1718">
        <v>1</v>
      </c>
      <c r="H8050" s="1564">
        <v>2007</v>
      </c>
      <c r="I8050" s="1566">
        <v>209</v>
      </c>
      <c r="J8050" s="1564">
        <v>100</v>
      </c>
      <c r="K8050" s="1566">
        <f t="shared" si="439"/>
        <v>0</v>
      </c>
      <c r="L8050" s="1564"/>
      <c r="M8050" s="1564"/>
      <c r="N8050" s="1567">
        <f t="shared" si="440"/>
        <v>0</v>
      </c>
      <c r="O8050" s="2102"/>
      <c r="P8050" s="2102"/>
      <c r="Q8050" s="2102">
        <f t="shared" si="441"/>
        <v>0</v>
      </c>
      <c r="R8050" s="2386"/>
    </row>
    <row r="8051" spans="3:18" ht="14.25" customHeight="1">
      <c r="C8051" s="1562">
        <v>9</v>
      </c>
      <c r="D8051" s="1951" t="s">
        <v>3006</v>
      </c>
      <c r="E8051" s="1563">
        <v>8</v>
      </c>
      <c r="F8051" s="1564" t="s">
        <v>508</v>
      </c>
      <c r="G8051" s="1718">
        <v>2</v>
      </c>
      <c r="H8051" s="1564">
        <v>2007</v>
      </c>
      <c r="I8051" s="1566">
        <v>198.8</v>
      </c>
      <c r="J8051" s="1564">
        <v>100</v>
      </c>
      <c r="K8051" s="1566">
        <f t="shared" si="439"/>
        <v>0</v>
      </c>
      <c r="L8051" s="1564"/>
      <c r="M8051" s="1564"/>
      <c r="N8051" s="1567">
        <f t="shared" si="440"/>
        <v>0</v>
      </c>
      <c r="O8051" s="2102"/>
      <c r="P8051" s="2102"/>
      <c r="Q8051" s="2102">
        <f t="shared" si="441"/>
        <v>0</v>
      </c>
      <c r="R8051" s="2386"/>
    </row>
    <row r="8052" spans="3:18" ht="14.25" customHeight="1">
      <c r="C8052" s="1562">
        <v>10</v>
      </c>
      <c r="D8052" s="1951" t="s">
        <v>6599</v>
      </c>
      <c r="E8052" s="1563">
        <v>8</v>
      </c>
      <c r="F8052" s="1564" t="s">
        <v>508</v>
      </c>
      <c r="G8052" s="1718">
        <v>2</v>
      </c>
      <c r="H8052" s="1564">
        <v>2007</v>
      </c>
      <c r="I8052" s="1566">
        <v>396</v>
      </c>
      <c r="J8052" s="1564">
        <v>100</v>
      </c>
      <c r="K8052" s="1566">
        <f t="shared" si="439"/>
        <v>0</v>
      </c>
      <c r="L8052" s="1564"/>
      <c r="M8052" s="1564"/>
      <c r="N8052" s="1567">
        <f t="shared" si="440"/>
        <v>0</v>
      </c>
      <c r="O8052" s="2102"/>
      <c r="P8052" s="2102"/>
      <c r="Q8052" s="2102">
        <f t="shared" si="441"/>
        <v>0</v>
      </c>
      <c r="R8052" s="2386"/>
    </row>
    <row r="8053" spans="3:18" ht="14.25" customHeight="1">
      <c r="C8053" s="1562">
        <v>11</v>
      </c>
      <c r="D8053" s="1951" t="s">
        <v>3007</v>
      </c>
      <c r="E8053" s="1563">
        <v>8</v>
      </c>
      <c r="F8053" s="1564" t="s">
        <v>508</v>
      </c>
      <c r="G8053" s="1718">
        <v>1</v>
      </c>
      <c r="H8053" s="1564">
        <v>2007</v>
      </c>
      <c r="I8053" s="1566">
        <v>205.59</v>
      </c>
      <c r="J8053" s="1564">
        <v>100</v>
      </c>
      <c r="K8053" s="1566">
        <f t="shared" si="439"/>
        <v>0</v>
      </c>
      <c r="L8053" s="1564"/>
      <c r="M8053" s="1564"/>
      <c r="N8053" s="1567">
        <f t="shared" si="440"/>
        <v>0</v>
      </c>
      <c r="O8053" s="2102"/>
      <c r="P8053" s="2102"/>
      <c r="Q8053" s="2102">
        <f t="shared" si="441"/>
        <v>0</v>
      </c>
      <c r="R8053" s="2386"/>
    </row>
    <row r="8054" spans="3:18" ht="14.25" customHeight="1">
      <c r="C8054" s="1562">
        <v>12</v>
      </c>
      <c r="D8054" s="1951" t="s">
        <v>3008</v>
      </c>
      <c r="E8054" s="1563">
        <v>8</v>
      </c>
      <c r="F8054" s="1564" t="s">
        <v>508</v>
      </c>
      <c r="G8054" s="1718">
        <v>1</v>
      </c>
      <c r="H8054" s="1564">
        <v>2008</v>
      </c>
      <c r="I8054" s="1566">
        <v>488.25</v>
      </c>
      <c r="J8054" s="1564">
        <v>100</v>
      </c>
      <c r="K8054" s="1566">
        <f t="shared" si="439"/>
        <v>0</v>
      </c>
      <c r="L8054" s="1564"/>
      <c r="M8054" s="1564"/>
      <c r="N8054" s="1567">
        <f t="shared" si="440"/>
        <v>0</v>
      </c>
      <c r="O8054" s="2102"/>
      <c r="P8054" s="2102"/>
      <c r="Q8054" s="2102">
        <f t="shared" si="441"/>
        <v>0</v>
      </c>
      <c r="R8054" s="2386"/>
    </row>
    <row r="8055" spans="3:18" ht="14.25" customHeight="1">
      <c r="C8055" s="1562">
        <v>13</v>
      </c>
      <c r="D8055" s="1951" t="s">
        <v>5242</v>
      </c>
      <c r="E8055" s="1563">
        <v>8</v>
      </c>
      <c r="F8055" s="1564" t="s">
        <v>508</v>
      </c>
      <c r="G8055" s="1718">
        <v>1</v>
      </c>
      <c r="H8055" s="1564">
        <v>2012</v>
      </c>
      <c r="I8055" s="1566">
        <v>156</v>
      </c>
      <c r="J8055" s="1564">
        <v>100</v>
      </c>
      <c r="K8055" s="1566">
        <f t="shared" si="439"/>
        <v>0</v>
      </c>
      <c r="L8055" s="1564"/>
      <c r="M8055" s="1564"/>
      <c r="N8055" s="1567">
        <f t="shared" si="440"/>
        <v>0</v>
      </c>
      <c r="O8055" s="2102"/>
      <c r="P8055" s="2102"/>
      <c r="Q8055" s="2102">
        <f t="shared" si="441"/>
        <v>0</v>
      </c>
      <c r="R8055" s="2386"/>
    </row>
    <row r="8056" spans="3:18" ht="14.25" customHeight="1">
      <c r="C8056" s="1562">
        <v>14</v>
      </c>
      <c r="D8056" s="1951" t="s">
        <v>3010</v>
      </c>
      <c r="E8056" s="1563">
        <v>8</v>
      </c>
      <c r="F8056" s="1564" t="s">
        <v>508</v>
      </c>
      <c r="G8056" s="1718">
        <v>1</v>
      </c>
      <c r="H8056" s="1564">
        <v>2013</v>
      </c>
      <c r="I8056" s="1566">
        <v>1020</v>
      </c>
      <c r="J8056" s="1564">
        <v>100</v>
      </c>
      <c r="K8056" s="1566">
        <f t="shared" si="439"/>
        <v>0</v>
      </c>
      <c r="L8056" s="1564"/>
      <c r="M8056" s="1564"/>
      <c r="N8056" s="1567">
        <f t="shared" si="440"/>
        <v>0</v>
      </c>
      <c r="O8056" s="2102"/>
      <c r="P8056" s="2102"/>
      <c r="Q8056" s="2102">
        <f t="shared" si="441"/>
        <v>0</v>
      </c>
      <c r="R8056" s="2386"/>
    </row>
    <row r="8057" spans="3:18" ht="14.25" customHeight="1">
      <c r="C8057" s="1562">
        <v>15</v>
      </c>
      <c r="D8057" s="1951" t="s">
        <v>2649</v>
      </c>
      <c r="E8057" s="1563">
        <v>8</v>
      </c>
      <c r="F8057" s="1564" t="s">
        <v>508</v>
      </c>
      <c r="G8057" s="1718">
        <v>9</v>
      </c>
      <c r="H8057" s="1564">
        <v>2015</v>
      </c>
      <c r="I8057" s="1566">
        <v>531</v>
      </c>
      <c r="J8057" s="1564">
        <v>100</v>
      </c>
      <c r="K8057" s="1566">
        <f t="shared" si="439"/>
        <v>0</v>
      </c>
      <c r="L8057" s="1564"/>
      <c r="M8057" s="1564"/>
      <c r="N8057" s="1567">
        <f t="shared" si="440"/>
        <v>0</v>
      </c>
      <c r="O8057" s="2102"/>
      <c r="P8057" s="2102"/>
      <c r="Q8057" s="2102">
        <f t="shared" si="441"/>
        <v>0</v>
      </c>
      <c r="R8057" s="2386"/>
    </row>
    <row r="8058" spans="3:18" ht="14.25" customHeight="1">
      <c r="C8058" s="1562">
        <v>16</v>
      </c>
      <c r="D8058" s="1951" t="s">
        <v>2649</v>
      </c>
      <c r="E8058" s="1563">
        <v>8</v>
      </c>
      <c r="F8058" s="1564" t="s">
        <v>508</v>
      </c>
      <c r="G8058" s="1718">
        <v>2</v>
      </c>
      <c r="H8058" s="1564">
        <v>2016</v>
      </c>
      <c r="I8058" s="1566">
        <v>118</v>
      </c>
      <c r="J8058" s="1564">
        <v>100</v>
      </c>
      <c r="K8058" s="1566">
        <f t="shared" si="439"/>
        <v>0</v>
      </c>
      <c r="L8058" s="1564"/>
      <c r="M8058" s="1564"/>
      <c r="N8058" s="1567">
        <f t="shared" si="440"/>
        <v>0</v>
      </c>
      <c r="O8058" s="2102"/>
      <c r="P8058" s="2102"/>
      <c r="Q8058" s="2102">
        <f t="shared" si="441"/>
        <v>0</v>
      </c>
      <c r="R8058" s="2386"/>
    </row>
    <row r="8059" spans="3:18" ht="14.25" customHeight="1">
      <c r="C8059" s="1562">
        <v>17</v>
      </c>
      <c r="D8059" s="1951" t="s">
        <v>3011</v>
      </c>
      <c r="E8059" s="1563">
        <v>8</v>
      </c>
      <c r="F8059" s="1564" t="s">
        <v>508</v>
      </c>
      <c r="G8059" s="1718">
        <v>3</v>
      </c>
      <c r="H8059" s="1564">
        <v>2007</v>
      </c>
      <c r="I8059" s="1566">
        <v>1914</v>
      </c>
      <c r="J8059" s="1564">
        <v>100</v>
      </c>
      <c r="K8059" s="1566">
        <f t="shared" si="439"/>
        <v>0</v>
      </c>
      <c r="L8059" s="1564"/>
      <c r="M8059" s="1564"/>
      <c r="N8059" s="1567">
        <f t="shared" si="440"/>
        <v>0</v>
      </c>
      <c r="O8059" s="2102"/>
      <c r="P8059" s="2102"/>
      <c r="Q8059" s="2102">
        <f t="shared" si="441"/>
        <v>0</v>
      </c>
      <c r="R8059" s="2386"/>
    </row>
    <row r="8060" spans="3:18" ht="14.25" customHeight="1">
      <c r="C8060" s="1562">
        <v>18</v>
      </c>
      <c r="D8060" s="1951" t="s">
        <v>2850</v>
      </c>
      <c r="E8060" s="1563">
        <v>8</v>
      </c>
      <c r="F8060" s="1564" t="s">
        <v>508</v>
      </c>
      <c r="G8060" s="1718">
        <v>26</v>
      </c>
      <c r="H8060" s="1564">
        <v>2007</v>
      </c>
      <c r="I8060" s="1566">
        <v>692.9</v>
      </c>
      <c r="J8060" s="1564">
        <v>100</v>
      </c>
      <c r="K8060" s="1566">
        <f t="shared" si="439"/>
        <v>0</v>
      </c>
      <c r="L8060" s="1564"/>
      <c r="M8060" s="1564"/>
      <c r="N8060" s="1567">
        <f t="shared" si="440"/>
        <v>0</v>
      </c>
      <c r="O8060" s="2102"/>
      <c r="P8060" s="2102"/>
      <c r="Q8060" s="2102">
        <f t="shared" si="441"/>
        <v>0</v>
      </c>
      <c r="R8060" s="2386"/>
    </row>
    <row r="8061" spans="3:18" ht="14.25" customHeight="1">
      <c r="C8061" s="1562">
        <v>19</v>
      </c>
      <c r="D8061" s="1951" t="s">
        <v>6588</v>
      </c>
      <c r="E8061" s="1563">
        <v>8</v>
      </c>
      <c r="F8061" s="1564" t="s">
        <v>508</v>
      </c>
      <c r="G8061" s="1718">
        <v>2</v>
      </c>
      <c r="H8061" s="1564">
        <v>2015</v>
      </c>
      <c r="I8061" s="1566">
        <v>118</v>
      </c>
      <c r="J8061" s="1564">
        <v>100</v>
      </c>
      <c r="K8061" s="1566">
        <f t="shared" si="439"/>
        <v>0</v>
      </c>
      <c r="L8061" s="1564"/>
      <c r="M8061" s="1564"/>
      <c r="N8061" s="1567">
        <f t="shared" si="440"/>
        <v>0</v>
      </c>
      <c r="O8061" s="2102"/>
      <c r="P8061" s="2102"/>
      <c r="Q8061" s="2102">
        <f t="shared" si="441"/>
        <v>0</v>
      </c>
      <c r="R8061" s="2386"/>
    </row>
    <row r="8062" spans="3:18" ht="14.25" customHeight="1">
      <c r="C8062" s="1562">
        <v>20</v>
      </c>
      <c r="D8062" s="1951" t="s">
        <v>2649</v>
      </c>
      <c r="E8062" s="1563">
        <v>8</v>
      </c>
      <c r="F8062" s="1564" t="s">
        <v>508</v>
      </c>
      <c r="G8062" s="1718">
        <v>1</v>
      </c>
      <c r="H8062" s="1564">
        <v>2015</v>
      </c>
      <c r="I8062" s="1566">
        <v>59</v>
      </c>
      <c r="J8062" s="1564">
        <v>100</v>
      </c>
      <c r="K8062" s="1566">
        <f t="shared" si="439"/>
        <v>0</v>
      </c>
      <c r="L8062" s="1564"/>
      <c r="M8062" s="1564"/>
      <c r="N8062" s="1567">
        <f t="shared" si="440"/>
        <v>0</v>
      </c>
      <c r="O8062" s="2102"/>
      <c r="P8062" s="2102"/>
      <c r="Q8062" s="2102">
        <f t="shared" si="441"/>
        <v>0</v>
      </c>
      <c r="R8062" s="2386"/>
    </row>
    <row r="8063" spans="3:18" ht="14.25" customHeight="1">
      <c r="C8063" s="1562">
        <v>21</v>
      </c>
      <c r="D8063" s="1951" t="s">
        <v>3028</v>
      </c>
      <c r="E8063" s="1563">
        <v>8</v>
      </c>
      <c r="F8063" s="1564" t="s">
        <v>508</v>
      </c>
      <c r="G8063" s="1718">
        <v>1</v>
      </c>
      <c r="H8063" s="1564">
        <v>2018</v>
      </c>
      <c r="I8063" s="1566">
        <v>59</v>
      </c>
      <c r="J8063" s="1564">
        <v>100</v>
      </c>
      <c r="K8063" s="1566">
        <f t="shared" si="439"/>
        <v>0</v>
      </c>
      <c r="L8063" s="1564"/>
      <c r="M8063" s="1564"/>
      <c r="N8063" s="1567">
        <f t="shared" si="440"/>
        <v>0</v>
      </c>
      <c r="O8063" s="2102"/>
      <c r="P8063" s="2102"/>
      <c r="Q8063" s="2102">
        <f t="shared" si="441"/>
        <v>0</v>
      </c>
      <c r="R8063" s="2386"/>
    </row>
    <row r="8064" spans="3:18" ht="14.25" customHeight="1">
      <c r="C8064" s="1562">
        <v>22</v>
      </c>
      <c r="D8064" s="1951" t="s">
        <v>6589</v>
      </c>
      <c r="E8064" s="1563">
        <v>8</v>
      </c>
      <c r="F8064" s="1564" t="s">
        <v>508</v>
      </c>
      <c r="G8064" s="1718">
        <v>3</v>
      </c>
      <c r="H8064" s="1564">
        <v>2019</v>
      </c>
      <c r="I8064" s="1566">
        <v>810</v>
      </c>
      <c r="J8064" s="1564">
        <v>100</v>
      </c>
      <c r="K8064" s="1566">
        <f t="shared" si="439"/>
        <v>0</v>
      </c>
      <c r="L8064" s="1564"/>
      <c r="M8064" s="1564"/>
      <c r="N8064" s="1567">
        <f t="shared" si="440"/>
        <v>0</v>
      </c>
      <c r="O8064" s="2102"/>
      <c r="P8064" s="2102"/>
      <c r="Q8064" s="2102">
        <f t="shared" si="441"/>
        <v>0</v>
      </c>
      <c r="R8064" s="2386"/>
    </row>
    <row r="8065" spans="3:18" ht="14.25" customHeight="1">
      <c r="C8065" s="1562">
        <v>23</v>
      </c>
      <c r="D8065" s="1951" t="s">
        <v>3029</v>
      </c>
      <c r="E8065" s="1563">
        <v>8</v>
      </c>
      <c r="F8065" s="1564" t="s">
        <v>508</v>
      </c>
      <c r="G8065" s="1718">
        <v>4</v>
      </c>
      <c r="H8065" s="1564">
        <v>2019</v>
      </c>
      <c r="I8065" s="1566">
        <v>1080</v>
      </c>
      <c r="J8065" s="1564">
        <v>100</v>
      </c>
      <c r="K8065" s="1566">
        <f t="shared" si="439"/>
        <v>0</v>
      </c>
      <c r="L8065" s="1564"/>
      <c r="M8065" s="1564"/>
      <c r="N8065" s="1567">
        <f t="shared" si="440"/>
        <v>0</v>
      </c>
      <c r="O8065" s="2102"/>
      <c r="P8065" s="2102"/>
      <c r="Q8065" s="2102">
        <f t="shared" si="441"/>
        <v>0</v>
      </c>
      <c r="R8065" s="2386"/>
    </row>
    <row r="8066" spans="3:18" ht="14.25" customHeight="1">
      <c r="C8066" s="1562">
        <v>24</v>
      </c>
      <c r="D8066" s="1951" t="s">
        <v>3029</v>
      </c>
      <c r="E8066" s="1563">
        <v>8</v>
      </c>
      <c r="F8066" s="1564" t="s">
        <v>508</v>
      </c>
      <c r="G8066" s="1718">
        <v>3</v>
      </c>
      <c r="H8066" s="1564">
        <v>2020</v>
      </c>
      <c r="I8066" s="1566">
        <v>810</v>
      </c>
      <c r="J8066" s="1564">
        <v>100</v>
      </c>
      <c r="K8066" s="1566">
        <f t="shared" si="439"/>
        <v>0</v>
      </c>
      <c r="L8066" s="1564"/>
      <c r="M8066" s="1564"/>
      <c r="N8066" s="1567">
        <f t="shared" si="440"/>
        <v>0</v>
      </c>
      <c r="O8066" s="2102"/>
      <c r="P8066" s="2102"/>
      <c r="Q8066" s="2102">
        <f t="shared" si="441"/>
        <v>0</v>
      </c>
      <c r="R8066" s="2386"/>
    </row>
    <row r="8067" spans="3:18" ht="14.25" customHeight="1">
      <c r="C8067" s="1562">
        <v>25</v>
      </c>
      <c r="D8067" s="1951" t="s">
        <v>6600</v>
      </c>
      <c r="E8067" s="1563">
        <v>8</v>
      </c>
      <c r="F8067" s="1564" t="s">
        <v>508</v>
      </c>
      <c r="G8067" s="1718">
        <v>1</v>
      </c>
      <c r="H8067" s="1564">
        <v>2020</v>
      </c>
      <c r="I8067" s="1566">
        <v>220.44</v>
      </c>
      <c r="J8067" s="1564">
        <v>100</v>
      </c>
      <c r="K8067" s="1566">
        <f t="shared" si="439"/>
        <v>0</v>
      </c>
      <c r="L8067" s="1564"/>
      <c r="M8067" s="1564"/>
      <c r="N8067" s="1567">
        <f t="shared" si="440"/>
        <v>0</v>
      </c>
      <c r="O8067" s="2102"/>
      <c r="P8067" s="2102"/>
      <c r="Q8067" s="2102">
        <f t="shared" si="441"/>
        <v>0</v>
      </c>
      <c r="R8067" s="2386"/>
    </row>
    <row r="8068" spans="3:18" ht="14.25" customHeight="1">
      <c r="C8068" s="1562">
        <v>26</v>
      </c>
      <c r="D8068" s="1951" t="s">
        <v>6600</v>
      </c>
      <c r="E8068" s="1563">
        <v>8</v>
      </c>
      <c r="F8068" s="1564" t="s">
        <v>508</v>
      </c>
      <c r="G8068" s="1718">
        <v>1</v>
      </c>
      <c r="H8068" s="1564">
        <v>2020</v>
      </c>
      <c r="I8068" s="1566">
        <v>220.44</v>
      </c>
      <c r="J8068" s="1564">
        <v>100</v>
      </c>
      <c r="K8068" s="1566">
        <f t="shared" si="439"/>
        <v>0</v>
      </c>
      <c r="L8068" s="1564"/>
      <c r="M8068" s="1564"/>
      <c r="N8068" s="1567">
        <f t="shared" si="440"/>
        <v>0</v>
      </c>
      <c r="O8068" s="2102"/>
      <c r="P8068" s="2102"/>
      <c r="Q8068" s="2102">
        <f t="shared" si="441"/>
        <v>0</v>
      </c>
      <c r="R8068" s="2386"/>
    </row>
    <row r="8069" spans="3:18" ht="14.25" customHeight="1">
      <c r="C8069" s="1562">
        <v>27</v>
      </c>
      <c r="D8069" s="1951" t="s">
        <v>6589</v>
      </c>
      <c r="E8069" s="1563">
        <v>8</v>
      </c>
      <c r="F8069" s="1564" t="s">
        <v>508</v>
      </c>
      <c r="G8069" s="1718">
        <v>15</v>
      </c>
      <c r="H8069" s="1564">
        <v>2022</v>
      </c>
      <c r="I8069" s="1566">
        <v>3000</v>
      </c>
      <c r="J8069" s="1564">
        <v>80</v>
      </c>
      <c r="K8069" s="1566">
        <f t="shared" si="439"/>
        <v>600</v>
      </c>
      <c r="L8069" s="1564"/>
      <c r="M8069" s="1564"/>
      <c r="N8069" s="1567">
        <f t="shared" si="440"/>
        <v>0</v>
      </c>
      <c r="O8069" s="2102"/>
      <c r="P8069" s="2102"/>
      <c r="Q8069" s="2102">
        <f t="shared" si="441"/>
        <v>0</v>
      </c>
      <c r="R8069" s="2386"/>
    </row>
    <row r="8070" spans="3:18" ht="14.25" customHeight="1">
      <c r="C8070" s="1562">
        <v>28</v>
      </c>
      <c r="D8070" s="1951" t="s">
        <v>6601</v>
      </c>
      <c r="E8070" s="1563">
        <v>8</v>
      </c>
      <c r="F8070" s="1564" t="s">
        <v>508</v>
      </c>
      <c r="G8070" s="1718">
        <v>3</v>
      </c>
      <c r="H8070" s="1564">
        <v>2022</v>
      </c>
      <c r="I8070" s="1566">
        <v>1166.76</v>
      </c>
      <c r="J8070" s="1564">
        <v>80</v>
      </c>
      <c r="K8070" s="1566">
        <f t="shared" si="439"/>
        <v>233.35199999999998</v>
      </c>
      <c r="L8070" s="1564"/>
      <c r="M8070" s="1564"/>
      <c r="N8070" s="1567">
        <f t="shared" si="440"/>
        <v>0</v>
      </c>
      <c r="O8070" s="2102"/>
      <c r="P8070" s="2102"/>
      <c r="Q8070" s="2102">
        <f t="shared" si="441"/>
        <v>0</v>
      </c>
      <c r="R8070" s="2386"/>
    </row>
    <row r="8071" spans="3:18" ht="14.25" customHeight="1">
      <c r="C8071" s="1562">
        <v>29</v>
      </c>
      <c r="D8071" s="1951" t="s">
        <v>6602</v>
      </c>
      <c r="E8071" s="1563">
        <v>8</v>
      </c>
      <c r="F8071" s="1564" t="s">
        <v>508</v>
      </c>
      <c r="G8071" s="1718">
        <v>15</v>
      </c>
      <c r="H8071" s="1564">
        <v>2020</v>
      </c>
      <c r="I8071" s="1566">
        <v>3150</v>
      </c>
      <c r="J8071" s="1564">
        <v>100</v>
      </c>
      <c r="K8071" s="1566">
        <f t="shared" si="439"/>
        <v>0</v>
      </c>
      <c r="L8071" s="1564"/>
      <c r="M8071" s="1564"/>
      <c r="N8071" s="1567">
        <f t="shared" si="440"/>
        <v>0</v>
      </c>
      <c r="O8071" s="2102"/>
      <c r="P8071" s="2102"/>
      <c r="Q8071" s="2102">
        <f t="shared" si="441"/>
        <v>0</v>
      </c>
      <c r="R8071" s="2386"/>
    </row>
    <row r="8072" spans="3:18" ht="14.25" customHeight="1">
      <c r="C8072" s="1562">
        <v>30</v>
      </c>
      <c r="D8072" s="1951" t="s">
        <v>6602</v>
      </c>
      <c r="E8072" s="1563">
        <v>8</v>
      </c>
      <c r="F8072" s="1564" t="s">
        <v>508</v>
      </c>
      <c r="G8072" s="1718">
        <v>1</v>
      </c>
      <c r="H8072" s="1564">
        <v>2022</v>
      </c>
      <c r="I8072" s="1566">
        <v>210</v>
      </c>
      <c r="J8072" s="1564">
        <v>80</v>
      </c>
      <c r="K8072" s="1566">
        <f t="shared" si="439"/>
        <v>42</v>
      </c>
      <c r="L8072" s="1564"/>
      <c r="M8072" s="1564"/>
      <c r="N8072" s="1567">
        <f t="shared" si="440"/>
        <v>0</v>
      </c>
      <c r="O8072" s="2102"/>
      <c r="P8072" s="2102"/>
      <c r="Q8072" s="2102">
        <f t="shared" si="441"/>
        <v>0</v>
      </c>
      <c r="R8072" s="2386"/>
    </row>
    <row r="8073" spans="3:18" ht="14.25" customHeight="1">
      <c r="C8073" s="1562">
        <v>31</v>
      </c>
      <c r="D8073" s="1951" t="s">
        <v>6602</v>
      </c>
      <c r="E8073" s="1563">
        <v>8</v>
      </c>
      <c r="F8073" s="1564" t="s">
        <v>508</v>
      </c>
      <c r="G8073" s="1718">
        <v>5</v>
      </c>
      <c r="H8073" s="1564">
        <v>2020</v>
      </c>
      <c r="I8073" s="1566">
        <v>1050</v>
      </c>
      <c r="J8073" s="1564">
        <v>100</v>
      </c>
      <c r="K8073" s="1566">
        <f t="shared" si="439"/>
        <v>0</v>
      </c>
      <c r="L8073" s="1564"/>
      <c r="M8073" s="1564"/>
      <c r="N8073" s="1567">
        <f t="shared" si="440"/>
        <v>0</v>
      </c>
      <c r="O8073" s="2102"/>
      <c r="P8073" s="2102"/>
      <c r="Q8073" s="2102">
        <f t="shared" si="441"/>
        <v>0</v>
      </c>
      <c r="R8073" s="2386"/>
    </row>
    <row r="8074" spans="3:18" ht="14.25" customHeight="1">
      <c r="C8074" s="1562">
        <v>32</v>
      </c>
      <c r="D8074" s="1951" t="s">
        <v>6602</v>
      </c>
      <c r="E8074" s="1563">
        <v>8</v>
      </c>
      <c r="F8074" s="1564" t="s">
        <v>508</v>
      </c>
      <c r="G8074" s="1718">
        <v>8</v>
      </c>
      <c r="H8074" s="1564">
        <v>2022</v>
      </c>
      <c r="I8074" s="1566">
        <v>1680</v>
      </c>
      <c r="J8074" s="1564">
        <v>80</v>
      </c>
      <c r="K8074" s="1566">
        <f t="shared" si="439"/>
        <v>336</v>
      </c>
      <c r="L8074" s="1564"/>
      <c r="M8074" s="1564"/>
      <c r="N8074" s="1567">
        <f t="shared" si="440"/>
        <v>0</v>
      </c>
      <c r="O8074" s="2102"/>
      <c r="P8074" s="2102"/>
      <c r="Q8074" s="2102">
        <f t="shared" si="441"/>
        <v>0</v>
      </c>
      <c r="R8074" s="2386"/>
    </row>
    <row r="8075" spans="3:18" ht="14.25" customHeight="1">
      <c r="C8075" s="1562">
        <v>33</v>
      </c>
      <c r="D8075" s="1951" t="s">
        <v>6603</v>
      </c>
      <c r="E8075" s="1563">
        <v>8</v>
      </c>
      <c r="F8075" s="1564" t="s">
        <v>508</v>
      </c>
      <c r="G8075" s="1718">
        <v>3</v>
      </c>
      <c r="H8075" s="1564">
        <v>2022</v>
      </c>
      <c r="I8075" s="1566">
        <v>600</v>
      </c>
      <c r="J8075" s="1564">
        <v>80</v>
      </c>
      <c r="K8075" s="1566">
        <f t="shared" si="439"/>
        <v>120</v>
      </c>
      <c r="L8075" s="1564"/>
      <c r="M8075" s="1564"/>
      <c r="N8075" s="1567">
        <f t="shared" si="440"/>
        <v>0</v>
      </c>
      <c r="O8075" s="2102"/>
      <c r="P8075" s="2102"/>
      <c r="Q8075" s="2102">
        <f t="shared" si="441"/>
        <v>0</v>
      </c>
      <c r="R8075" s="2386"/>
    </row>
    <row r="8076" spans="3:18" ht="14.25" customHeight="1">
      <c r="C8076" s="1562">
        <v>34</v>
      </c>
      <c r="D8076" s="1951" t="s">
        <v>6604</v>
      </c>
      <c r="E8076" s="1563">
        <v>8</v>
      </c>
      <c r="F8076" s="1564" t="s">
        <v>508</v>
      </c>
      <c r="G8076" s="1718">
        <v>9</v>
      </c>
      <c r="H8076" s="1564">
        <v>2022</v>
      </c>
      <c r="I8076" s="1566">
        <v>1890</v>
      </c>
      <c r="J8076" s="1564">
        <v>80</v>
      </c>
      <c r="K8076" s="1566">
        <f t="shared" si="439"/>
        <v>378</v>
      </c>
      <c r="L8076" s="1564"/>
      <c r="M8076" s="1564"/>
      <c r="N8076" s="1567">
        <f t="shared" si="440"/>
        <v>0</v>
      </c>
      <c r="O8076" s="2102"/>
      <c r="P8076" s="2102"/>
      <c r="Q8076" s="2102">
        <f t="shared" si="441"/>
        <v>0</v>
      </c>
      <c r="R8076" s="2386"/>
    </row>
    <row r="8077" spans="3:18" ht="14.25" customHeight="1">
      <c r="C8077" s="1562">
        <v>35</v>
      </c>
      <c r="D8077" s="1951" t="s">
        <v>6605</v>
      </c>
      <c r="E8077" s="1563">
        <v>8</v>
      </c>
      <c r="F8077" s="1564" t="s">
        <v>508</v>
      </c>
      <c r="G8077" s="1718">
        <v>1</v>
      </c>
      <c r="H8077" s="1564">
        <v>2022</v>
      </c>
      <c r="I8077" s="1566">
        <v>388.92</v>
      </c>
      <c r="J8077" s="1564">
        <v>80</v>
      </c>
      <c r="K8077" s="1566">
        <f t="shared" si="439"/>
        <v>77.783999999999992</v>
      </c>
      <c r="L8077" s="1564"/>
      <c r="M8077" s="1564"/>
      <c r="N8077" s="1567">
        <f t="shared" si="440"/>
        <v>0</v>
      </c>
      <c r="O8077" s="2102"/>
      <c r="P8077" s="2102"/>
      <c r="Q8077" s="2102">
        <f t="shared" si="441"/>
        <v>0</v>
      </c>
      <c r="R8077" s="2386"/>
    </row>
    <row r="8078" spans="3:18" ht="14.25" customHeight="1">
      <c r="C8078" s="1562">
        <v>36</v>
      </c>
      <c r="D8078" s="1951" t="s">
        <v>6606</v>
      </c>
      <c r="E8078" s="1563">
        <v>8</v>
      </c>
      <c r="F8078" s="1564" t="s">
        <v>508</v>
      </c>
      <c r="G8078" s="1718">
        <v>1</v>
      </c>
      <c r="H8078" s="1564">
        <v>2022</v>
      </c>
      <c r="I8078" s="1566">
        <v>350</v>
      </c>
      <c r="J8078" s="1564">
        <v>80</v>
      </c>
      <c r="K8078" s="1566">
        <f t="shared" si="439"/>
        <v>70</v>
      </c>
      <c r="L8078" s="1564"/>
      <c r="M8078" s="1564"/>
      <c r="N8078" s="1567">
        <f t="shared" si="440"/>
        <v>0</v>
      </c>
      <c r="O8078" s="2102"/>
      <c r="P8078" s="2102"/>
      <c r="Q8078" s="2102">
        <f t="shared" si="441"/>
        <v>0</v>
      </c>
      <c r="R8078" s="2386"/>
    </row>
    <row r="8079" spans="3:18" ht="14.25" customHeight="1">
      <c r="C8079" s="1562">
        <v>37</v>
      </c>
      <c r="D8079" s="1951" t="s">
        <v>6589</v>
      </c>
      <c r="E8079" s="1563">
        <v>8</v>
      </c>
      <c r="F8079" s="1564" t="s">
        <v>508</v>
      </c>
      <c r="G8079" s="1718">
        <v>2</v>
      </c>
      <c r="H8079" s="1564">
        <v>2022</v>
      </c>
      <c r="I8079" s="1566">
        <v>400</v>
      </c>
      <c r="J8079" s="1564">
        <v>80</v>
      </c>
      <c r="K8079" s="1566">
        <f t="shared" si="439"/>
        <v>80</v>
      </c>
      <c r="L8079" s="1564"/>
      <c r="M8079" s="1564"/>
      <c r="N8079" s="1567">
        <f t="shared" si="440"/>
        <v>0</v>
      </c>
      <c r="O8079" s="2102"/>
      <c r="P8079" s="2102"/>
      <c r="Q8079" s="2102">
        <f t="shared" si="441"/>
        <v>0</v>
      </c>
      <c r="R8079" s="2386"/>
    </row>
    <row r="8080" spans="3:18" ht="14.25" customHeight="1">
      <c r="C8080" s="1562">
        <v>38</v>
      </c>
      <c r="D8080" s="1951" t="s">
        <v>6607</v>
      </c>
      <c r="E8080" s="1563">
        <v>8</v>
      </c>
      <c r="F8080" s="1564" t="s">
        <v>508</v>
      </c>
      <c r="G8080" s="1718">
        <v>1</v>
      </c>
      <c r="H8080" s="1564">
        <v>2022</v>
      </c>
      <c r="I8080" s="1566">
        <v>185</v>
      </c>
      <c r="J8080" s="1564">
        <v>80</v>
      </c>
      <c r="K8080" s="1566">
        <f t="shared" si="439"/>
        <v>37</v>
      </c>
      <c r="L8080" s="1564"/>
      <c r="M8080" s="1564"/>
      <c r="N8080" s="1567">
        <f t="shared" si="440"/>
        <v>0</v>
      </c>
      <c r="O8080" s="2102"/>
      <c r="P8080" s="2102"/>
      <c r="Q8080" s="2102">
        <f t="shared" si="441"/>
        <v>0</v>
      </c>
      <c r="R8080" s="2386"/>
    </row>
    <row r="8081" spans="3:18" ht="14.25" customHeight="1">
      <c r="C8081" s="1562">
        <v>39</v>
      </c>
      <c r="D8081" s="1951" t="s">
        <v>5052</v>
      </c>
      <c r="E8081" s="1563">
        <v>8</v>
      </c>
      <c r="F8081" s="1564" t="s">
        <v>508</v>
      </c>
      <c r="G8081" s="1718">
        <v>1</v>
      </c>
      <c r="H8081" s="1564">
        <v>2022</v>
      </c>
      <c r="I8081" s="1566">
        <v>6420</v>
      </c>
      <c r="J8081" s="1564">
        <v>80</v>
      </c>
      <c r="K8081" s="1566">
        <f t="shared" si="439"/>
        <v>1284</v>
      </c>
      <c r="L8081" s="1564"/>
      <c r="M8081" s="1564"/>
      <c r="N8081" s="1567">
        <f t="shared" si="440"/>
        <v>0</v>
      </c>
      <c r="O8081" s="2102"/>
      <c r="P8081" s="2102"/>
      <c r="Q8081" s="2102">
        <f t="shared" si="441"/>
        <v>0</v>
      </c>
      <c r="R8081" s="2386"/>
    </row>
    <row r="8082" spans="3:18" ht="14.25" customHeight="1">
      <c r="C8082" s="1562">
        <v>40</v>
      </c>
      <c r="D8082" s="1951" t="s">
        <v>6608</v>
      </c>
      <c r="E8082" s="1563">
        <v>8</v>
      </c>
      <c r="F8082" s="1564" t="s">
        <v>508</v>
      </c>
      <c r="G8082" s="1718">
        <v>1</v>
      </c>
      <c r="H8082" s="1564">
        <v>2022</v>
      </c>
      <c r="I8082" s="1566">
        <v>48.1</v>
      </c>
      <c r="J8082" s="1564">
        <v>80</v>
      </c>
      <c r="K8082" s="1566">
        <f t="shared" si="439"/>
        <v>9.6199999999999974</v>
      </c>
      <c r="L8082" s="1564"/>
      <c r="M8082" s="1564"/>
      <c r="N8082" s="1567">
        <f t="shared" si="440"/>
        <v>0</v>
      </c>
      <c r="O8082" s="2102"/>
      <c r="P8082" s="2102"/>
      <c r="Q8082" s="2102">
        <f t="shared" si="441"/>
        <v>0</v>
      </c>
      <c r="R8082" s="2386"/>
    </row>
    <row r="8083" spans="3:18" ht="14.25" customHeight="1">
      <c r="C8083" s="1562">
        <v>41</v>
      </c>
      <c r="D8083" s="1951" t="s">
        <v>6609</v>
      </c>
      <c r="E8083" s="1563">
        <v>8</v>
      </c>
      <c r="F8083" s="1564" t="s">
        <v>508</v>
      </c>
      <c r="G8083" s="1718">
        <v>2</v>
      </c>
      <c r="H8083" s="1564">
        <v>2022</v>
      </c>
      <c r="I8083" s="1566">
        <v>37</v>
      </c>
      <c r="J8083" s="1564">
        <v>80</v>
      </c>
      <c r="K8083" s="1566">
        <f t="shared" si="439"/>
        <v>7.3999999999999986</v>
      </c>
      <c r="L8083" s="1564"/>
      <c r="M8083" s="1564"/>
      <c r="N8083" s="1567">
        <f t="shared" si="440"/>
        <v>0</v>
      </c>
      <c r="O8083" s="2102"/>
      <c r="P8083" s="2102"/>
      <c r="Q8083" s="2102">
        <f t="shared" si="441"/>
        <v>0</v>
      </c>
      <c r="R8083" s="2386"/>
    </row>
    <row r="8084" spans="3:18" ht="14.25" customHeight="1">
      <c r="C8084" s="1562">
        <v>42</v>
      </c>
      <c r="D8084" s="1951" t="s">
        <v>5227</v>
      </c>
      <c r="E8084" s="1563">
        <v>8</v>
      </c>
      <c r="F8084" s="1564" t="s">
        <v>508</v>
      </c>
      <c r="G8084" s="1718">
        <v>1</v>
      </c>
      <c r="H8084" s="1842" t="s">
        <v>7287</v>
      </c>
      <c r="I8084" s="1566">
        <v>185</v>
      </c>
      <c r="J8084" s="1564">
        <v>60</v>
      </c>
      <c r="K8084" s="1566">
        <f t="shared" si="439"/>
        <v>74</v>
      </c>
      <c r="L8084" s="1564"/>
      <c r="M8084" s="1564"/>
      <c r="N8084" s="1567">
        <f t="shared" si="440"/>
        <v>0</v>
      </c>
      <c r="O8084" s="2102"/>
      <c r="P8084" s="2102"/>
      <c r="Q8084" s="2102">
        <f t="shared" si="441"/>
        <v>0</v>
      </c>
      <c r="R8084" s="2386"/>
    </row>
    <row r="8085" spans="3:18" ht="14.25" customHeight="1">
      <c r="C8085" s="1562">
        <v>43</v>
      </c>
      <c r="D8085" s="1951" t="s">
        <v>2623</v>
      </c>
      <c r="E8085" s="1563">
        <v>8</v>
      </c>
      <c r="F8085" s="1564" t="s">
        <v>508</v>
      </c>
      <c r="G8085" s="1718">
        <v>1</v>
      </c>
      <c r="H8085" s="1842" t="s">
        <v>7287</v>
      </c>
      <c r="I8085" s="1566">
        <v>200</v>
      </c>
      <c r="J8085" s="1564">
        <v>60</v>
      </c>
      <c r="K8085" s="1566">
        <f t="shared" si="439"/>
        <v>80</v>
      </c>
      <c r="L8085" s="1564"/>
      <c r="M8085" s="1564"/>
      <c r="N8085" s="1567">
        <f t="shared" si="440"/>
        <v>0</v>
      </c>
      <c r="O8085" s="2102"/>
      <c r="P8085" s="2102"/>
      <c r="Q8085" s="2102">
        <f t="shared" si="441"/>
        <v>0</v>
      </c>
      <c r="R8085" s="2386"/>
    </row>
    <row r="8086" spans="3:18" ht="14.25" customHeight="1">
      <c r="C8086" s="1562">
        <v>44</v>
      </c>
      <c r="D8086" s="1951" t="s">
        <v>6255</v>
      </c>
      <c r="E8086" s="1563">
        <v>8</v>
      </c>
      <c r="F8086" s="1564" t="s">
        <v>508</v>
      </c>
      <c r="G8086" s="1718">
        <v>7</v>
      </c>
      <c r="H8086" s="1564">
        <v>2023</v>
      </c>
      <c r="I8086" s="1566">
        <v>1189.9974100000002</v>
      </c>
      <c r="J8086" s="1564">
        <v>60</v>
      </c>
      <c r="K8086" s="1566">
        <f t="shared" si="439"/>
        <v>475.99896400000011</v>
      </c>
      <c r="L8086" s="1564"/>
      <c r="M8086" s="1564"/>
      <c r="N8086" s="1567">
        <f t="shared" si="440"/>
        <v>0</v>
      </c>
      <c r="O8086" s="2102"/>
      <c r="P8086" s="2102"/>
      <c r="Q8086" s="2102">
        <f t="shared" si="441"/>
        <v>0</v>
      </c>
      <c r="R8086" s="2386"/>
    </row>
    <row r="8087" spans="3:18" ht="14.25" customHeight="1">
      <c r="C8087" s="1562">
        <v>45</v>
      </c>
      <c r="D8087" s="1951" t="s">
        <v>6610</v>
      </c>
      <c r="E8087" s="1563">
        <v>8</v>
      </c>
      <c r="F8087" s="1564" t="s">
        <v>508</v>
      </c>
      <c r="G8087" s="1718">
        <v>3</v>
      </c>
      <c r="H8087" s="1564">
        <v>2023</v>
      </c>
      <c r="I8087" s="1566">
        <v>509.99889000000002</v>
      </c>
      <c r="J8087" s="1564">
        <v>60</v>
      </c>
      <c r="K8087" s="1566">
        <f t="shared" si="439"/>
        <v>203.99955600000004</v>
      </c>
      <c r="L8087" s="1564"/>
      <c r="M8087" s="1564"/>
      <c r="N8087" s="1567">
        <f t="shared" si="440"/>
        <v>0</v>
      </c>
      <c r="O8087" s="2102"/>
      <c r="P8087" s="2102"/>
      <c r="Q8087" s="2102">
        <f t="shared" si="441"/>
        <v>0</v>
      </c>
      <c r="R8087" s="2386"/>
    </row>
    <row r="8088" spans="3:18" ht="14.25" customHeight="1">
      <c r="C8088" s="1562">
        <v>46</v>
      </c>
      <c r="D8088" s="1951" t="s">
        <v>6611</v>
      </c>
      <c r="E8088" s="1563">
        <v>8</v>
      </c>
      <c r="F8088" s="1564" t="s">
        <v>508</v>
      </c>
      <c r="G8088" s="1718">
        <v>1</v>
      </c>
      <c r="H8088" s="1564">
        <v>2023</v>
      </c>
      <c r="I8088" s="1566">
        <v>207</v>
      </c>
      <c r="J8088" s="1564">
        <v>37.5</v>
      </c>
      <c r="K8088" s="1566">
        <f t="shared" ref="K8088:K8151" si="442">IF(J8088=100,0,I8088-I8088*J8088%)</f>
        <v>129.375</v>
      </c>
      <c r="L8088" s="1564"/>
      <c r="M8088" s="1564"/>
      <c r="N8088" s="1567">
        <f t="shared" ref="N8088:N8151" si="443">+L8088*M8088</f>
        <v>0</v>
      </c>
      <c r="O8088" s="2102"/>
      <c r="P8088" s="2102"/>
      <c r="Q8088" s="2102">
        <f t="shared" ref="Q8088:Q8151" si="444">+O8088*P8088</f>
        <v>0</v>
      </c>
      <c r="R8088" s="2386"/>
    </row>
    <row r="8089" spans="3:18" ht="14.25" customHeight="1">
      <c r="C8089" s="1562">
        <v>47</v>
      </c>
      <c r="D8089" s="1951" t="s">
        <v>5227</v>
      </c>
      <c r="E8089" s="1563">
        <v>8</v>
      </c>
      <c r="F8089" s="1564" t="s">
        <v>508</v>
      </c>
      <c r="G8089" s="1718">
        <v>3</v>
      </c>
      <c r="H8089" s="1564">
        <v>2023</v>
      </c>
      <c r="I8089" s="1566">
        <v>555</v>
      </c>
      <c r="J8089" s="1564">
        <v>37.5</v>
      </c>
      <c r="K8089" s="1566">
        <f t="shared" si="442"/>
        <v>346.875</v>
      </c>
      <c r="L8089" s="1564"/>
      <c r="M8089" s="1564"/>
      <c r="N8089" s="1567">
        <f t="shared" si="443"/>
        <v>0</v>
      </c>
      <c r="O8089" s="2102"/>
      <c r="P8089" s="2102"/>
      <c r="Q8089" s="2102">
        <f t="shared" si="444"/>
        <v>0</v>
      </c>
      <c r="R8089" s="2386"/>
    </row>
    <row r="8090" spans="3:18" ht="14.25" customHeight="1">
      <c r="C8090" s="1562">
        <v>48</v>
      </c>
      <c r="D8090" s="1951" t="s">
        <v>6612</v>
      </c>
      <c r="E8090" s="1563">
        <v>8</v>
      </c>
      <c r="F8090" s="1564" t="s">
        <v>508</v>
      </c>
      <c r="G8090" s="1718">
        <v>11</v>
      </c>
      <c r="H8090" s="1564">
        <v>2023</v>
      </c>
      <c r="I8090" s="1566">
        <v>2200</v>
      </c>
      <c r="J8090" s="1564">
        <v>37.5</v>
      </c>
      <c r="K8090" s="1566">
        <f t="shared" si="442"/>
        <v>1375</v>
      </c>
      <c r="L8090" s="1564"/>
      <c r="M8090" s="1564"/>
      <c r="N8090" s="1567">
        <f t="shared" si="443"/>
        <v>0</v>
      </c>
      <c r="O8090" s="2102"/>
      <c r="P8090" s="2102"/>
      <c r="Q8090" s="2102">
        <f t="shared" si="444"/>
        <v>0</v>
      </c>
      <c r="R8090" s="2386"/>
    </row>
    <row r="8091" spans="3:18" ht="14.25" customHeight="1">
      <c r="C8091" s="1562">
        <v>49</v>
      </c>
      <c r="D8091" s="1951" t="s">
        <v>6613</v>
      </c>
      <c r="E8091" s="1563">
        <v>8</v>
      </c>
      <c r="F8091" s="1564" t="s">
        <v>508</v>
      </c>
      <c r="G8091" s="1718">
        <v>5</v>
      </c>
      <c r="H8091" s="1564">
        <v>2023</v>
      </c>
      <c r="I8091" s="1566">
        <v>831.36</v>
      </c>
      <c r="J8091" s="1564">
        <v>60</v>
      </c>
      <c r="K8091" s="1566">
        <f t="shared" si="442"/>
        <v>332.54400000000004</v>
      </c>
      <c r="L8091" s="1564"/>
      <c r="M8091" s="1564"/>
      <c r="N8091" s="1567">
        <f t="shared" si="443"/>
        <v>0</v>
      </c>
      <c r="O8091" s="2102"/>
      <c r="P8091" s="2102"/>
      <c r="Q8091" s="2102">
        <f t="shared" si="444"/>
        <v>0</v>
      </c>
      <c r="R8091" s="2386"/>
    </row>
    <row r="8092" spans="3:18" ht="14.25" customHeight="1">
      <c r="C8092" s="1562">
        <v>50</v>
      </c>
      <c r="D8092" s="1951" t="s">
        <v>6614</v>
      </c>
      <c r="E8092" s="1563">
        <v>8</v>
      </c>
      <c r="F8092" s="1564" t="s">
        <v>508</v>
      </c>
      <c r="G8092" s="1718">
        <v>1</v>
      </c>
      <c r="H8092" s="1564">
        <v>2023</v>
      </c>
      <c r="I8092" s="1566">
        <v>224.37</v>
      </c>
      <c r="J8092" s="1564">
        <v>60</v>
      </c>
      <c r="K8092" s="1566">
        <f t="shared" si="442"/>
        <v>89.748000000000019</v>
      </c>
      <c r="L8092" s="1564"/>
      <c r="M8092" s="1564"/>
      <c r="N8092" s="1567">
        <f t="shared" si="443"/>
        <v>0</v>
      </c>
      <c r="O8092" s="2102"/>
      <c r="P8092" s="2102"/>
      <c r="Q8092" s="2102">
        <f t="shared" si="444"/>
        <v>0</v>
      </c>
      <c r="R8092" s="2386"/>
    </row>
    <row r="8093" spans="3:18" ht="14.25" customHeight="1">
      <c r="C8093" s="1562">
        <v>51</v>
      </c>
      <c r="D8093" s="1951" t="s">
        <v>3030</v>
      </c>
      <c r="E8093" s="1563">
        <v>8</v>
      </c>
      <c r="F8093" s="1564" t="s">
        <v>508</v>
      </c>
      <c r="G8093" s="1718">
        <v>1</v>
      </c>
      <c r="H8093" s="1564">
        <v>2020</v>
      </c>
      <c r="I8093" s="1566">
        <v>288.42</v>
      </c>
      <c r="J8093" s="1564">
        <v>100</v>
      </c>
      <c r="K8093" s="1566">
        <f t="shared" si="442"/>
        <v>0</v>
      </c>
      <c r="L8093" s="1564"/>
      <c r="M8093" s="1564"/>
      <c r="N8093" s="1567">
        <f t="shared" si="443"/>
        <v>0</v>
      </c>
      <c r="O8093" s="2102"/>
      <c r="P8093" s="2102"/>
      <c r="Q8093" s="2102">
        <f t="shared" si="444"/>
        <v>0</v>
      </c>
      <c r="R8093" s="2386"/>
    </row>
    <row r="8094" spans="3:18" ht="14.25" customHeight="1">
      <c r="C8094" s="1562">
        <v>52</v>
      </c>
      <c r="D8094" s="1951" t="s">
        <v>3030</v>
      </c>
      <c r="E8094" s="1563">
        <v>8</v>
      </c>
      <c r="F8094" s="1564" t="s">
        <v>508</v>
      </c>
      <c r="G8094" s="1718">
        <v>2</v>
      </c>
      <c r="H8094" s="1564">
        <v>2020</v>
      </c>
      <c r="I8094" s="1566">
        <v>288.42</v>
      </c>
      <c r="J8094" s="1564">
        <v>100</v>
      </c>
      <c r="K8094" s="1566">
        <f t="shared" si="442"/>
        <v>0</v>
      </c>
      <c r="L8094" s="1564"/>
      <c r="M8094" s="1564"/>
      <c r="N8094" s="1567">
        <f t="shared" si="443"/>
        <v>0</v>
      </c>
      <c r="O8094" s="2102"/>
      <c r="P8094" s="2102"/>
      <c r="Q8094" s="2102">
        <f t="shared" si="444"/>
        <v>0</v>
      </c>
      <c r="R8094" s="2386"/>
    </row>
    <row r="8095" spans="3:18" ht="14.25" customHeight="1">
      <c r="C8095" s="1562">
        <v>53</v>
      </c>
      <c r="D8095" s="1951" t="s">
        <v>4951</v>
      </c>
      <c r="E8095" s="1563">
        <v>8</v>
      </c>
      <c r="F8095" s="1564" t="s">
        <v>508</v>
      </c>
      <c r="G8095" s="1718">
        <v>1</v>
      </c>
      <c r="H8095" s="1564">
        <v>2024</v>
      </c>
      <c r="I8095" s="1566">
        <v>576.84</v>
      </c>
      <c r="J8095" s="1564">
        <v>40</v>
      </c>
      <c r="K8095" s="1566">
        <f t="shared" si="442"/>
        <v>346.10400000000004</v>
      </c>
      <c r="L8095" s="1564"/>
      <c r="M8095" s="1564"/>
      <c r="N8095" s="1567">
        <f t="shared" si="443"/>
        <v>0</v>
      </c>
      <c r="O8095" s="2102"/>
      <c r="P8095" s="2102"/>
      <c r="Q8095" s="2102">
        <f t="shared" si="444"/>
        <v>0</v>
      </c>
      <c r="R8095" s="2386"/>
    </row>
    <row r="8096" spans="3:18" ht="14.25" customHeight="1">
      <c r="C8096" s="1562">
        <v>54</v>
      </c>
      <c r="D8096" s="1951" t="s">
        <v>4951</v>
      </c>
      <c r="E8096" s="1563">
        <v>8</v>
      </c>
      <c r="F8096" s="1564" t="s">
        <v>508</v>
      </c>
      <c r="G8096" s="1718">
        <v>2</v>
      </c>
      <c r="H8096" s="1564">
        <v>2024</v>
      </c>
      <c r="I8096" s="1566">
        <v>288.42</v>
      </c>
      <c r="J8096" s="1564">
        <v>40</v>
      </c>
      <c r="K8096" s="1566">
        <f t="shared" si="442"/>
        <v>173.05200000000002</v>
      </c>
      <c r="L8096" s="1564"/>
      <c r="M8096" s="1564"/>
      <c r="N8096" s="1567">
        <f t="shared" si="443"/>
        <v>0</v>
      </c>
      <c r="O8096" s="2102"/>
      <c r="P8096" s="2102"/>
      <c r="Q8096" s="2102">
        <f t="shared" si="444"/>
        <v>0</v>
      </c>
      <c r="R8096" s="2386"/>
    </row>
    <row r="8097" spans="3:18" ht="14.25" customHeight="1">
      <c r="C8097" s="1562">
        <v>55</v>
      </c>
      <c r="D8097" s="1951" t="s">
        <v>7822</v>
      </c>
      <c r="E8097" s="1563">
        <v>8</v>
      </c>
      <c r="F8097" s="1564" t="s">
        <v>508</v>
      </c>
      <c r="G8097" s="1718">
        <v>1</v>
      </c>
      <c r="H8097" s="1564">
        <v>2024</v>
      </c>
      <c r="I8097" s="1566">
        <v>339.99925999999999</v>
      </c>
      <c r="J8097" s="1564">
        <v>40</v>
      </c>
      <c r="K8097" s="1566">
        <f t="shared" si="442"/>
        <v>203.99955599999998</v>
      </c>
      <c r="L8097" s="1564"/>
      <c r="M8097" s="1564"/>
      <c r="N8097" s="1567">
        <f t="shared" si="443"/>
        <v>0</v>
      </c>
      <c r="O8097" s="2102"/>
      <c r="P8097" s="2102"/>
      <c r="Q8097" s="2102">
        <f t="shared" si="444"/>
        <v>0</v>
      </c>
      <c r="R8097" s="2386"/>
    </row>
    <row r="8098" spans="3:18" ht="14.25" customHeight="1">
      <c r="C8098" s="1562">
        <v>56</v>
      </c>
      <c r="D8098" s="1951" t="s">
        <v>7823</v>
      </c>
      <c r="E8098" s="1563">
        <v>8</v>
      </c>
      <c r="F8098" s="1564" t="s">
        <v>508</v>
      </c>
      <c r="G8098" s="1718">
        <v>9</v>
      </c>
      <c r="H8098" s="1564">
        <v>2024</v>
      </c>
      <c r="I8098" s="1566">
        <v>224.37</v>
      </c>
      <c r="J8098" s="1564">
        <v>40</v>
      </c>
      <c r="K8098" s="1566">
        <f t="shared" si="442"/>
        <v>134.62200000000001</v>
      </c>
      <c r="L8098" s="1564"/>
      <c r="M8098" s="1564"/>
      <c r="N8098" s="1567">
        <f t="shared" si="443"/>
        <v>0</v>
      </c>
      <c r="O8098" s="2102"/>
      <c r="P8098" s="2102"/>
      <c r="Q8098" s="2102">
        <f t="shared" si="444"/>
        <v>0</v>
      </c>
      <c r="R8098" s="2386"/>
    </row>
    <row r="8099" spans="3:18" ht="14.25" customHeight="1">
      <c r="C8099" s="1562">
        <v>57</v>
      </c>
      <c r="D8099" s="1951" t="s">
        <v>7824</v>
      </c>
      <c r="E8099" s="1563">
        <v>8</v>
      </c>
      <c r="F8099" s="1564" t="s">
        <v>508</v>
      </c>
      <c r="G8099" s="1718">
        <v>1</v>
      </c>
      <c r="H8099" s="1564">
        <v>2024</v>
      </c>
      <c r="I8099" s="1566">
        <v>1116</v>
      </c>
      <c r="J8099" s="1564">
        <v>40</v>
      </c>
      <c r="K8099" s="1566">
        <f t="shared" si="442"/>
        <v>669.59999999999991</v>
      </c>
      <c r="L8099" s="1564"/>
      <c r="M8099" s="1564"/>
      <c r="N8099" s="1567">
        <f t="shared" si="443"/>
        <v>0</v>
      </c>
      <c r="O8099" s="2102"/>
      <c r="P8099" s="2102"/>
      <c r="Q8099" s="2102">
        <f t="shared" si="444"/>
        <v>0</v>
      </c>
      <c r="R8099" s="2386"/>
    </row>
    <row r="8100" spans="3:18" ht="14.25" customHeight="1">
      <c r="C8100" s="1562">
        <v>58</v>
      </c>
      <c r="D8100" s="1951" t="s">
        <v>7825</v>
      </c>
      <c r="E8100" s="1563">
        <v>8</v>
      </c>
      <c r="F8100" s="1564" t="s">
        <v>508</v>
      </c>
      <c r="G8100" s="1718">
        <v>1</v>
      </c>
      <c r="H8100" s="1564">
        <v>2024</v>
      </c>
      <c r="I8100" s="1566">
        <v>140.88</v>
      </c>
      <c r="J8100" s="1564">
        <v>40</v>
      </c>
      <c r="K8100" s="1566">
        <f t="shared" si="442"/>
        <v>84.527999999999992</v>
      </c>
      <c r="L8100" s="1564"/>
      <c r="M8100" s="1564"/>
      <c r="N8100" s="1567">
        <f t="shared" si="443"/>
        <v>0</v>
      </c>
      <c r="O8100" s="2102"/>
      <c r="P8100" s="2102"/>
      <c r="Q8100" s="2102">
        <f t="shared" si="444"/>
        <v>0</v>
      </c>
      <c r="R8100" s="2386"/>
    </row>
    <row r="8101" spans="3:18" ht="14.25" customHeight="1">
      <c r="C8101" s="1562">
        <v>59</v>
      </c>
      <c r="D8101" s="1951" t="s">
        <v>2201</v>
      </c>
      <c r="E8101" s="1563">
        <v>8</v>
      </c>
      <c r="F8101" s="1564" t="s">
        <v>508</v>
      </c>
      <c r="G8101" s="1718">
        <v>1</v>
      </c>
      <c r="H8101" s="1564">
        <v>2019</v>
      </c>
      <c r="I8101" s="1566">
        <v>70</v>
      </c>
      <c r="J8101" s="1564">
        <v>100</v>
      </c>
      <c r="K8101" s="1566">
        <f t="shared" si="442"/>
        <v>0</v>
      </c>
      <c r="L8101" s="1564"/>
      <c r="M8101" s="1564"/>
      <c r="N8101" s="1567">
        <f t="shared" si="443"/>
        <v>0</v>
      </c>
      <c r="O8101" s="2102"/>
      <c r="P8101" s="2102"/>
      <c r="Q8101" s="2102">
        <f t="shared" si="444"/>
        <v>0</v>
      </c>
      <c r="R8101" s="2386"/>
    </row>
    <row r="8102" spans="3:18" ht="14.25" customHeight="1">
      <c r="C8102" s="1562">
        <v>60</v>
      </c>
      <c r="D8102" s="1951" t="s">
        <v>3689</v>
      </c>
      <c r="E8102" s="1563">
        <v>8</v>
      </c>
      <c r="F8102" s="1564" t="s">
        <v>508</v>
      </c>
      <c r="G8102" s="1718">
        <v>1</v>
      </c>
      <c r="H8102" s="1564">
        <v>2019</v>
      </c>
      <c r="I8102" s="1566">
        <v>198</v>
      </c>
      <c r="J8102" s="1564">
        <v>100</v>
      </c>
      <c r="K8102" s="1566">
        <f t="shared" si="442"/>
        <v>0</v>
      </c>
      <c r="L8102" s="1564"/>
      <c r="M8102" s="1564"/>
      <c r="N8102" s="1567">
        <f t="shared" si="443"/>
        <v>0</v>
      </c>
      <c r="O8102" s="2102"/>
      <c r="P8102" s="2102"/>
      <c r="Q8102" s="2102">
        <f t="shared" si="444"/>
        <v>0</v>
      </c>
      <c r="R8102" s="2438"/>
    </row>
    <row r="8103" spans="3:18" ht="14.25" customHeight="1">
      <c r="C8103" s="1696">
        <v>1</v>
      </c>
      <c r="D8103" s="1966" t="s">
        <v>2997</v>
      </c>
      <c r="E8103" s="1697">
        <v>8</v>
      </c>
      <c r="F8103" s="1698" t="s">
        <v>508</v>
      </c>
      <c r="G8103" s="1757">
        <v>1</v>
      </c>
      <c r="H8103" s="1698">
        <v>2007</v>
      </c>
      <c r="I8103" s="1700">
        <v>347.6</v>
      </c>
      <c r="J8103" s="1698">
        <f t="shared" ref="J8103:J8166" si="445">IF(($J$14-H8103)*J$7607&gt;100,100,($J$14-H8103)*J$7607)</f>
        <v>100</v>
      </c>
      <c r="K8103" s="1700">
        <f t="shared" si="442"/>
        <v>0</v>
      </c>
      <c r="L8103" s="1698"/>
      <c r="M8103" s="1698"/>
      <c r="N8103" s="1701">
        <f t="shared" si="443"/>
        <v>0</v>
      </c>
      <c r="O8103" s="2122"/>
      <c r="P8103" s="2122"/>
      <c r="Q8103" s="2122">
        <f t="shared" si="444"/>
        <v>0</v>
      </c>
      <c r="R8103" s="2427" t="s">
        <v>8035</v>
      </c>
    </row>
    <row r="8104" spans="3:18" ht="14.25" customHeight="1">
      <c r="C8104" s="1696">
        <v>2</v>
      </c>
      <c r="D8104" s="1966" t="s">
        <v>2708</v>
      </c>
      <c r="E8104" s="1697">
        <v>8</v>
      </c>
      <c r="F8104" s="1698" t="s">
        <v>508</v>
      </c>
      <c r="G8104" s="1757">
        <v>1</v>
      </c>
      <c r="H8104" s="1698">
        <v>2007</v>
      </c>
      <c r="I8104" s="1700">
        <v>198</v>
      </c>
      <c r="J8104" s="1698">
        <f t="shared" si="445"/>
        <v>100</v>
      </c>
      <c r="K8104" s="1700">
        <f t="shared" si="442"/>
        <v>0</v>
      </c>
      <c r="L8104" s="1698"/>
      <c r="M8104" s="1698"/>
      <c r="N8104" s="1701">
        <f t="shared" si="443"/>
        <v>0</v>
      </c>
      <c r="O8104" s="2122"/>
      <c r="P8104" s="2122"/>
      <c r="Q8104" s="2122">
        <f t="shared" si="444"/>
        <v>0</v>
      </c>
      <c r="R8104" s="2428"/>
    </row>
    <row r="8105" spans="3:18" ht="14.25" customHeight="1">
      <c r="C8105" s="1696">
        <v>3</v>
      </c>
      <c r="D8105" s="1966" t="s">
        <v>3014</v>
      </c>
      <c r="E8105" s="1697">
        <v>8</v>
      </c>
      <c r="F8105" s="1698" t="s">
        <v>508</v>
      </c>
      <c r="G8105" s="1757">
        <v>1</v>
      </c>
      <c r="H8105" s="1698">
        <v>2007</v>
      </c>
      <c r="I8105" s="1700">
        <v>27</v>
      </c>
      <c r="J8105" s="1698">
        <f t="shared" si="445"/>
        <v>100</v>
      </c>
      <c r="K8105" s="1700">
        <f t="shared" si="442"/>
        <v>0</v>
      </c>
      <c r="L8105" s="1698"/>
      <c r="M8105" s="1698"/>
      <c r="N8105" s="1701">
        <f t="shared" si="443"/>
        <v>0</v>
      </c>
      <c r="O8105" s="2122"/>
      <c r="P8105" s="2122"/>
      <c r="Q8105" s="2122">
        <f t="shared" si="444"/>
        <v>0</v>
      </c>
      <c r="R8105" s="2428"/>
    </row>
    <row r="8106" spans="3:18" ht="14.25" customHeight="1">
      <c r="C8106" s="1696">
        <v>4</v>
      </c>
      <c r="D8106" s="1966" t="s">
        <v>7860</v>
      </c>
      <c r="E8106" s="1697">
        <v>8</v>
      </c>
      <c r="F8106" s="1698" t="s">
        <v>508</v>
      </c>
      <c r="G8106" s="1757">
        <v>8</v>
      </c>
      <c r="H8106" s="1698">
        <v>2007</v>
      </c>
      <c r="I8106" s="1700">
        <v>2428.8000000000002</v>
      </c>
      <c r="J8106" s="1698">
        <f t="shared" si="445"/>
        <v>100</v>
      </c>
      <c r="K8106" s="1700">
        <f t="shared" si="442"/>
        <v>0</v>
      </c>
      <c r="L8106" s="1698"/>
      <c r="M8106" s="1698"/>
      <c r="N8106" s="1701">
        <f t="shared" si="443"/>
        <v>0</v>
      </c>
      <c r="O8106" s="2122"/>
      <c r="P8106" s="2122"/>
      <c r="Q8106" s="2122">
        <f t="shared" si="444"/>
        <v>0</v>
      </c>
      <c r="R8106" s="2428"/>
    </row>
    <row r="8107" spans="3:18" ht="14.25" customHeight="1">
      <c r="C8107" s="1696">
        <v>5</v>
      </c>
      <c r="D8107" s="1966" t="s">
        <v>5254</v>
      </c>
      <c r="E8107" s="1697">
        <v>8</v>
      </c>
      <c r="F8107" s="1698" t="s">
        <v>508</v>
      </c>
      <c r="G8107" s="1757">
        <v>7</v>
      </c>
      <c r="H8107" s="1698">
        <v>2007</v>
      </c>
      <c r="I8107" s="1700">
        <v>2125.1999999999998</v>
      </c>
      <c r="J8107" s="1698">
        <f t="shared" si="445"/>
        <v>100</v>
      </c>
      <c r="K8107" s="1700">
        <f t="shared" si="442"/>
        <v>0</v>
      </c>
      <c r="L8107" s="1698"/>
      <c r="M8107" s="1698"/>
      <c r="N8107" s="1701">
        <f t="shared" si="443"/>
        <v>0</v>
      </c>
      <c r="O8107" s="2122"/>
      <c r="P8107" s="2122"/>
      <c r="Q8107" s="2122">
        <f t="shared" si="444"/>
        <v>0</v>
      </c>
      <c r="R8107" s="2428"/>
    </row>
    <row r="8108" spans="3:18" ht="14.25" customHeight="1">
      <c r="C8108" s="1696">
        <v>6</v>
      </c>
      <c r="D8108" s="1966" t="s">
        <v>5256</v>
      </c>
      <c r="E8108" s="1697">
        <v>8</v>
      </c>
      <c r="F8108" s="1698" t="s">
        <v>508</v>
      </c>
      <c r="G8108" s="1757">
        <v>1</v>
      </c>
      <c r="H8108" s="1698">
        <v>2007</v>
      </c>
      <c r="I8108" s="1700">
        <v>261.8</v>
      </c>
      <c r="J8108" s="1698">
        <f t="shared" si="445"/>
        <v>100</v>
      </c>
      <c r="K8108" s="1700">
        <f t="shared" si="442"/>
        <v>0</v>
      </c>
      <c r="L8108" s="1698"/>
      <c r="M8108" s="1698"/>
      <c r="N8108" s="1701">
        <f t="shared" si="443"/>
        <v>0</v>
      </c>
      <c r="O8108" s="2122"/>
      <c r="P8108" s="2122"/>
      <c r="Q8108" s="2122">
        <f t="shared" si="444"/>
        <v>0</v>
      </c>
      <c r="R8108" s="2428"/>
    </row>
    <row r="8109" spans="3:18" ht="14.25" customHeight="1">
      <c r="C8109" s="1696">
        <v>7</v>
      </c>
      <c r="D8109" s="1966" t="s">
        <v>3015</v>
      </c>
      <c r="E8109" s="1697">
        <v>8</v>
      </c>
      <c r="F8109" s="1698" t="s">
        <v>508</v>
      </c>
      <c r="G8109" s="1757">
        <v>1</v>
      </c>
      <c r="H8109" s="1698">
        <v>2007</v>
      </c>
      <c r="I8109" s="1700">
        <v>60.75</v>
      </c>
      <c r="J8109" s="1698">
        <f t="shared" si="445"/>
        <v>100</v>
      </c>
      <c r="K8109" s="1700">
        <f t="shared" si="442"/>
        <v>0</v>
      </c>
      <c r="L8109" s="1698"/>
      <c r="M8109" s="1698"/>
      <c r="N8109" s="1701">
        <f t="shared" si="443"/>
        <v>0</v>
      </c>
      <c r="O8109" s="2122"/>
      <c r="P8109" s="2122"/>
      <c r="Q8109" s="2122">
        <f t="shared" si="444"/>
        <v>0</v>
      </c>
      <c r="R8109" s="2428"/>
    </row>
    <row r="8110" spans="3:18" ht="14.25" customHeight="1">
      <c r="C8110" s="1696">
        <v>8</v>
      </c>
      <c r="D8110" s="1966" t="s">
        <v>3016</v>
      </c>
      <c r="E8110" s="1697">
        <v>8</v>
      </c>
      <c r="F8110" s="1698" t="s">
        <v>508</v>
      </c>
      <c r="G8110" s="1757">
        <v>1</v>
      </c>
      <c r="H8110" s="1698">
        <v>2007</v>
      </c>
      <c r="I8110" s="1700">
        <v>381.3</v>
      </c>
      <c r="J8110" s="1698">
        <f t="shared" si="445"/>
        <v>100</v>
      </c>
      <c r="K8110" s="1700">
        <f t="shared" si="442"/>
        <v>0</v>
      </c>
      <c r="L8110" s="1698"/>
      <c r="M8110" s="1698"/>
      <c r="N8110" s="1701">
        <f t="shared" si="443"/>
        <v>0</v>
      </c>
      <c r="O8110" s="2122"/>
      <c r="P8110" s="2122"/>
      <c r="Q8110" s="2122">
        <f t="shared" si="444"/>
        <v>0</v>
      </c>
      <c r="R8110" s="2428"/>
    </row>
    <row r="8111" spans="3:18" ht="14.25" customHeight="1">
      <c r="C8111" s="1696">
        <v>9</v>
      </c>
      <c r="D8111" s="1966" t="s">
        <v>5255</v>
      </c>
      <c r="E8111" s="1697">
        <v>8</v>
      </c>
      <c r="F8111" s="1698" t="s">
        <v>508</v>
      </c>
      <c r="G8111" s="1757">
        <v>2</v>
      </c>
      <c r="H8111" s="1698">
        <v>2007</v>
      </c>
      <c r="I8111" s="1700">
        <v>600</v>
      </c>
      <c r="J8111" s="1698">
        <f t="shared" si="445"/>
        <v>100</v>
      </c>
      <c r="K8111" s="1700">
        <f t="shared" si="442"/>
        <v>0</v>
      </c>
      <c r="L8111" s="1698"/>
      <c r="M8111" s="1698"/>
      <c r="N8111" s="1701">
        <f t="shared" si="443"/>
        <v>0</v>
      </c>
      <c r="O8111" s="2122"/>
      <c r="P8111" s="2122"/>
      <c r="Q8111" s="2122">
        <f t="shared" si="444"/>
        <v>0</v>
      </c>
      <c r="R8111" s="2428"/>
    </row>
    <row r="8112" spans="3:18" ht="14.25" customHeight="1">
      <c r="C8112" s="1696">
        <v>10</v>
      </c>
      <c r="D8112" s="1966" t="s">
        <v>3017</v>
      </c>
      <c r="E8112" s="1697">
        <v>8</v>
      </c>
      <c r="F8112" s="1698" t="s">
        <v>508</v>
      </c>
      <c r="G8112" s="1757">
        <v>1</v>
      </c>
      <c r="H8112" s="1698">
        <v>2007</v>
      </c>
      <c r="I8112" s="1700">
        <v>86.4</v>
      </c>
      <c r="J8112" s="1698">
        <f t="shared" si="445"/>
        <v>100</v>
      </c>
      <c r="K8112" s="1700">
        <f t="shared" si="442"/>
        <v>0</v>
      </c>
      <c r="L8112" s="1698"/>
      <c r="M8112" s="1698"/>
      <c r="N8112" s="1701">
        <f t="shared" si="443"/>
        <v>0</v>
      </c>
      <c r="O8112" s="2122"/>
      <c r="P8112" s="2122"/>
      <c r="Q8112" s="2122">
        <f t="shared" si="444"/>
        <v>0</v>
      </c>
      <c r="R8112" s="2428"/>
    </row>
    <row r="8113" spans="3:18" ht="14.25" customHeight="1">
      <c r="C8113" s="1696">
        <v>11</v>
      </c>
      <c r="D8113" s="1966" t="s">
        <v>3018</v>
      </c>
      <c r="E8113" s="1697">
        <v>8</v>
      </c>
      <c r="F8113" s="1698" t="s">
        <v>508</v>
      </c>
      <c r="G8113" s="1757">
        <v>9</v>
      </c>
      <c r="H8113" s="1698">
        <v>2007</v>
      </c>
      <c r="I8113" s="1700">
        <v>13053.884040000003</v>
      </c>
      <c r="J8113" s="1698">
        <f t="shared" si="445"/>
        <v>100</v>
      </c>
      <c r="K8113" s="1700">
        <f t="shared" si="442"/>
        <v>0</v>
      </c>
      <c r="L8113" s="1698"/>
      <c r="M8113" s="1698"/>
      <c r="N8113" s="1701">
        <f t="shared" si="443"/>
        <v>0</v>
      </c>
      <c r="O8113" s="2122"/>
      <c r="P8113" s="2122"/>
      <c r="Q8113" s="2122">
        <f t="shared" si="444"/>
        <v>0</v>
      </c>
      <c r="R8113" s="2428"/>
    </row>
    <row r="8114" spans="3:18" ht="14.25" customHeight="1">
      <c r="C8114" s="1696">
        <v>12</v>
      </c>
      <c r="D8114" s="1966" t="s">
        <v>3019</v>
      </c>
      <c r="E8114" s="1697">
        <v>8</v>
      </c>
      <c r="F8114" s="1698" t="s">
        <v>508</v>
      </c>
      <c r="G8114" s="1757">
        <v>23</v>
      </c>
      <c r="H8114" s="1698">
        <v>2007</v>
      </c>
      <c r="I8114" s="1700">
        <v>3137.5569599999999</v>
      </c>
      <c r="J8114" s="1698">
        <f t="shared" si="445"/>
        <v>100</v>
      </c>
      <c r="K8114" s="1700">
        <f t="shared" si="442"/>
        <v>0</v>
      </c>
      <c r="L8114" s="1698"/>
      <c r="M8114" s="1698"/>
      <c r="N8114" s="1701">
        <f t="shared" si="443"/>
        <v>0</v>
      </c>
      <c r="O8114" s="2122"/>
      <c r="P8114" s="2122"/>
      <c r="Q8114" s="2122">
        <f t="shared" si="444"/>
        <v>0</v>
      </c>
      <c r="R8114" s="2428"/>
    </row>
    <row r="8115" spans="3:18" ht="14.25" customHeight="1">
      <c r="C8115" s="1696">
        <v>13</v>
      </c>
      <c r="D8115" s="1966" t="s">
        <v>5247</v>
      </c>
      <c r="E8115" s="1697">
        <v>8</v>
      </c>
      <c r="F8115" s="1698" t="s">
        <v>508</v>
      </c>
      <c r="G8115" s="1757">
        <v>7</v>
      </c>
      <c r="H8115" s="1698">
        <v>2007</v>
      </c>
      <c r="I8115" s="1700">
        <v>1170.5329999999999</v>
      </c>
      <c r="J8115" s="1698">
        <f t="shared" si="445"/>
        <v>100</v>
      </c>
      <c r="K8115" s="1700">
        <f t="shared" si="442"/>
        <v>0</v>
      </c>
      <c r="L8115" s="1698"/>
      <c r="M8115" s="1698"/>
      <c r="N8115" s="1701">
        <f t="shared" si="443"/>
        <v>0</v>
      </c>
      <c r="O8115" s="2122"/>
      <c r="P8115" s="2122"/>
      <c r="Q8115" s="2122">
        <f t="shared" si="444"/>
        <v>0</v>
      </c>
      <c r="R8115" s="2428"/>
    </row>
    <row r="8116" spans="3:18" ht="14.25" customHeight="1">
      <c r="C8116" s="1696">
        <v>14</v>
      </c>
      <c r="D8116" s="1966" t="s">
        <v>5248</v>
      </c>
      <c r="E8116" s="1697">
        <v>8</v>
      </c>
      <c r="F8116" s="1698" t="s">
        <v>508</v>
      </c>
      <c r="G8116" s="1757">
        <v>1</v>
      </c>
      <c r="H8116" s="1698">
        <v>2007</v>
      </c>
      <c r="I8116" s="1700">
        <v>594.0675</v>
      </c>
      <c r="J8116" s="1698">
        <f t="shared" si="445"/>
        <v>100</v>
      </c>
      <c r="K8116" s="1700">
        <f t="shared" si="442"/>
        <v>0</v>
      </c>
      <c r="L8116" s="1698"/>
      <c r="M8116" s="1698"/>
      <c r="N8116" s="1701">
        <f t="shared" si="443"/>
        <v>0</v>
      </c>
      <c r="O8116" s="2122"/>
      <c r="P8116" s="2122"/>
      <c r="Q8116" s="2122">
        <f t="shared" si="444"/>
        <v>0</v>
      </c>
      <c r="R8116" s="2428"/>
    </row>
    <row r="8117" spans="3:18" ht="14.25" customHeight="1">
      <c r="C8117" s="1696">
        <v>15</v>
      </c>
      <c r="D8117" s="1966" t="s">
        <v>3020</v>
      </c>
      <c r="E8117" s="1697">
        <v>8</v>
      </c>
      <c r="F8117" s="1698" t="s">
        <v>508</v>
      </c>
      <c r="G8117" s="1757">
        <v>11</v>
      </c>
      <c r="H8117" s="1698">
        <v>2007</v>
      </c>
      <c r="I8117" s="1700">
        <v>1580.6909799999996</v>
      </c>
      <c r="J8117" s="1698">
        <f t="shared" si="445"/>
        <v>100</v>
      </c>
      <c r="K8117" s="1700">
        <f t="shared" si="442"/>
        <v>0</v>
      </c>
      <c r="L8117" s="1698"/>
      <c r="M8117" s="1698"/>
      <c r="N8117" s="1701">
        <f t="shared" si="443"/>
        <v>0</v>
      </c>
      <c r="O8117" s="2122"/>
      <c r="P8117" s="2122"/>
      <c r="Q8117" s="2122">
        <f t="shared" si="444"/>
        <v>0</v>
      </c>
      <c r="R8117" s="2428"/>
    </row>
    <row r="8118" spans="3:18" ht="14.25" customHeight="1">
      <c r="C8118" s="1696">
        <v>16</v>
      </c>
      <c r="D8118" s="1966" t="s">
        <v>5253</v>
      </c>
      <c r="E8118" s="1697">
        <v>8</v>
      </c>
      <c r="F8118" s="1698" t="s">
        <v>508</v>
      </c>
      <c r="G8118" s="1757">
        <v>8</v>
      </c>
      <c r="H8118" s="1698">
        <v>2007</v>
      </c>
      <c r="I8118" s="1700">
        <v>1077.7439999999999</v>
      </c>
      <c r="J8118" s="1698">
        <f t="shared" si="445"/>
        <v>100</v>
      </c>
      <c r="K8118" s="1700">
        <f t="shared" si="442"/>
        <v>0</v>
      </c>
      <c r="L8118" s="1698"/>
      <c r="M8118" s="1698"/>
      <c r="N8118" s="1701">
        <f t="shared" si="443"/>
        <v>0</v>
      </c>
      <c r="O8118" s="2122"/>
      <c r="P8118" s="2122"/>
      <c r="Q8118" s="2122">
        <f t="shared" si="444"/>
        <v>0</v>
      </c>
      <c r="R8118" s="2428"/>
    </row>
    <row r="8119" spans="3:18" ht="14.25" customHeight="1">
      <c r="C8119" s="1696">
        <v>17</v>
      </c>
      <c r="D8119" s="1966" t="s">
        <v>5252</v>
      </c>
      <c r="E8119" s="1697">
        <v>8</v>
      </c>
      <c r="F8119" s="1698" t="s">
        <v>508</v>
      </c>
      <c r="G8119" s="1757">
        <v>5</v>
      </c>
      <c r="H8119" s="1698">
        <v>2007</v>
      </c>
      <c r="I8119" s="1700">
        <v>561.32500000000005</v>
      </c>
      <c r="J8119" s="1698">
        <f t="shared" si="445"/>
        <v>100</v>
      </c>
      <c r="K8119" s="1700">
        <f t="shared" si="442"/>
        <v>0</v>
      </c>
      <c r="L8119" s="1698"/>
      <c r="M8119" s="1698"/>
      <c r="N8119" s="1701">
        <f t="shared" si="443"/>
        <v>0</v>
      </c>
      <c r="O8119" s="2122"/>
      <c r="P8119" s="2122"/>
      <c r="Q8119" s="2122">
        <f t="shared" si="444"/>
        <v>0</v>
      </c>
      <c r="R8119" s="2428"/>
    </row>
    <row r="8120" spans="3:18" ht="14.25" customHeight="1">
      <c r="C8120" s="1696">
        <v>18</v>
      </c>
      <c r="D8120" s="1966" t="s">
        <v>5251</v>
      </c>
      <c r="E8120" s="1697">
        <v>8</v>
      </c>
      <c r="F8120" s="1698" t="s">
        <v>508</v>
      </c>
      <c r="G8120" s="1757">
        <v>7</v>
      </c>
      <c r="H8120" s="1698">
        <v>2007</v>
      </c>
      <c r="I8120" s="1700">
        <v>628.68399999999997</v>
      </c>
      <c r="J8120" s="1698">
        <f t="shared" si="445"/>
        <v>100</v>
      </c>
      <c r="K8120" s="1700">
        <f t="shared" si="442"/>
        <v>0</v>
      </c>
      <c r="L8120" s="1698"/>
      <c r="M8120" s="1698"/>
      <c r="N8120" s="1701">
        <f t="shared" si="443"/>
        <v>0</v>
      </c>
      <c r="O8120" s="2122"/>
      <c r="P8120" s="2122"/>
      <c r="Q8120" s="2122">
        <f t="shared" si="444"/>
        <v>0</v>
      </c>
      <c r="R8120" s="2428"/>
    </row>
    <row r="8121" spans="3:18" ht="14.25" customHeight="1">
      <c r="C8121" s="1696">
        <v>19</v>
      </c>
      <c r="D8121" s="1966" t="s">
        <v>5250</v>
      </c>
      <c r="E8121" s="1697">
        <v>8</v>
      </c>
      <c r="F8121" s="1698" t="s">
        <v>508</v>
      </c>
      <c r="G8121" s="1757">
        <v>1</v>
      </c>
      <c r="H8121" s="1698">
        <v>2007</v>
      </c>
      <c r="I8121" s="1700">
        <v>67.358999999999995</v>
      </c>
      <c r="J8121" s="1698">
        <f t="shared" si="445"/>
        <v>100</v>
      </c>
      <c r="K8121" s="1700">
        <f t="shared" si="442"/>
        <v>0</v>
      </c>
      <c r="L8121" s="1698"/>
      <c r="M8121" s="1698"/>
      <c r="N8121" s="1701">
        <f t="shared" si="443"/>
        <v>0</v>
      </c>
      <c r="O8121" s="2122"/>
      <c r="P8121" s="2122"/>
      <c r="Q8121" s="2122">
        <f t="shared" si="444"/>
        <v>0</v>
      </c>
      <c r="R8121" s="2428"/>
    </row>
    <row r="8122" spans="3:18" ht="14.25" customHeight="1">
      <c r="C8122" s="1696">
        <v>20</v>
      </c>
      <c r="D8122" s="1966" t="s">
        <v>7861</v>
      </c>
      <c r="E8122" s="1697">
        <v>8</v>
      </c>
      <c r="F8122" s="1698" t="s">
        <v>508</v>
      </c>
      <c r="G8122" s="1757">
        <v>2</v>
      </c>
      <c r="H8122" s="1698">
        <v>2007</v>
      </c>
      <c r="I8122" s="1700">
        <v>396</v>
      </c>
      <c r="J8122" s="1698">
        <f t="shared" si="445"/>
        <v>100</v>
      </c>
      <c r="K8122" s="1700">
        <f t="shared" si="442"/>
        <v>0</v>
      </c>
      <c r="L8122" s="1698"/>
      <c r="M8122" s="1698"/>
      <c r="N8122" s="1701">
        <f t="shared" si="443"/>
        <v>0</v>
      </c>
      <c r="O8122" s="2122"/>
      <c r="P8122" s="2122"/>
      <c r="Q8122" s="2122">
        <f t="shared" si="444"/>
        <v>0</v>
      </c>
      <c r="R8122" s="2428"/>
    </row>
    <row r="8123" spans="3:18" ht="14.25" customHeight="1">
      <c r="C8123" s="1696">
        <v>21</v>
      </c>
      <c r="D8123" s="1966" t="s">
        <v>3021</v>
      </c>
      <c r="E8123" s="1697">
        <v>8</v>
      </c>
      <c r="F8123" s="1698" t="s">
        <v>508</v>
      </c>
      <c r="G8123" s="1757">
        <v>8</v>
      </c>
      <c r="H8123" s="1698">
        <v>2008</v>
      </c>
      <c r="I8123" s="1700">
        <v>1963.2</v>
      </c>
      <c r="J8123" s="1698">
        <f t="shared" si="445"/>
        <v>100</v>
      </c>
      <c r="K8123" s="1700">
        <f t="shared" si="442"/>
        <v>0</v>
      </c>
      <c r="L8123" s="1698"/>
      <c r="M8123" s="1698"/>
      <c r="N8123" s="1701">
        <f t="shared" si="443"/>
        <v>0</v>
      </c>
      <c r="O8123" s="2122"/>
      <c r="P8123" s="2122"/>
      <c r="Q8123" s="2122">
        <f t="shared" si="444"/>
        <v>0</v>
      </c>
      <c r="R8123" s="2428"/>
    </row>
    <row r="8124" spans="3:18" ht="14.25" customHeight="1">
      <c r="C8124" s="1696">
        <v>22</v>
      </c>
      <c r="D8124" s="1966" t="s">
        <v>3022</v>
      </c>
      <c r="E8124" s="1697">
        <v>8</v>
      </c>
      <c r="F8124" s="1698" t="s">
        <v>508</v>
      </c>
      <c r="G8124" s="1757">
        <v>2</v>
      </c>
      <c r="H8124" s="1698">
        <v>2008</v>
      </c>
      <c r="I8124" s="1700">
        <v>154.08000000000001</v>
      </c>
      <c r="J8124" s="1698">
        <f t="shared" si="445"/>
        <v>100</v>
      </c>
      <c r="K8124" s="1700">
        <f t="shared" si="442"/>
        <v>0</v>
      </c>
      <c r="L8124" s="1698"/>
      <c r="M8124" s="1698"/>
      <c r="N8124" s="1701">
        <f t="shared" si="443"/>
        <v>0</v>
      </c>
      <c r="O8124" s="2122"/>
      <c r="P8124" s="2122"/>
      <c r="Q8124" s="2122">
        <f t="shared" si="444"/>
        <v>0</v>
      </c>
      <c r="R8124" s="2428"/>
    </row>
    <row r="8125" spans="3:18" ht="14.25" customHeight="1">
      <c r="C8125" s="1696">
        <v>23</v>
      </c>
      <c r="D8125" s="1966" t="s">
        <v>3023</v>
      </c>
      <c r="E8125" s="1697">
        <v>8</v>
      </c>
      <c r="F8125" s="1698" t="s">
        <v>508</v>
      </c>
      <c r="G8125" s="1757">
        <v>1</v>
      </c>
      <c r="H8125" s="1698">
        <v>2008</v>
      </c>
      <c r="I8125" s="1700">
        <v>623.20000000000005</v>
      </c>
      <c r="J8125" s="1698">
        <f t="shared" si="445"/>
        <v>100</v>
      </c>
      <c r="K8125" s="1700">
        <f t="shared" si="442"/>
        <v>0</v>
      </c>
      <c r="L8125" s="1698"/>
      <c r="M8125" s="1698"/>
      <c r="N8125" s="1701">
        <f t="shared" si="443"/>
        <v>0</v>
      </c>
      <c r="O8125" s="2122"/>
      <c r="P8125" s="2122"/>
      <c r="Q8125" s="2122">
        <f t="shared" si="444"/>
        <v>0</v>
      </c>
      <c r="R8125" s="2428"/>
    </row>
    <row r="8126" spans="3:18" ht="14.25" customHeight="1">
      <c r="C8126" s="1696">
        <v>24</v>
      </c>
      <c r="D8126" s="1966" t="s">
        <v>3024</v>
      </c>
      <c r="E8126" s="1697">
        <v>8</v>
      </c>
      <c r="F8126" s="1698" t="s">
        <v>508</v>
      </c>
      <c r="G8126" s="1757">
        <v>2</v>
      </c>
      <c r="H8126" s="1698">
        <v>2008</v>
      </c>
      <c r="I8126" s="1700">
        <v>510</v>
      </c>
      <c r="J8126" s="1698">
        <f t="shared" si="445"/>
        <v>100</v>
      </c>
      <c r="K8126" s="1700">
        <f t="shared" si="442"/>
        <v>0</v>
      </c>
      <c r="L8126" s="1698"/>
      <c r="M8126" s="1698"/>
      <c r="N8126" s="1701">
        <f t="shared" si="443"/>
        <v>0</v>
      </c>
      <c r="O8126" s="2122"/>
      <c r="P8126" s="2122"/>
      <c r="Q8126" s="2122">
        <f t="shared" si="444"/>
        <v>0</v>
      </c>
      <c r="R8126" s="2428"/>
    </row>
    <row r="8127" spans="3:18" ht="14.25" customHeight="1">
      <c r="C8127" s="1696">
        <v>25</v>
      </c>
      <c r="D8127" s="1966" t="s">
        <v>3025</v>
      </c>
      <c r="E8127" s="1697">
        <v>8</v>
      </c>
      <c r="F8127" s="1698" t="s">
        <v>508</v>
      </c>
      <c r="G8127" s="1757">
        <v>1</v>
      </c>
      <c r="H8127" s="1698">
        <v>2008</v>
      </c>
      <c r="I8127" s="1700">
        <v>35.520000000000003</v>
      </c>
      <c r="J8127" s="1698">
        <f t="shared" si="445"/>
        <v>100</v>
      </c>
      <c r="K8127" s="1700">
        <f t="shared" si="442"/>
        <v>0</v>
      </c>
      <c r="L8127" s="1698"/>
      <c r="M8127" s="1698"/>
      <c r="N8127" s="1701">
        <f t="shared" si="443"/>
        <v>0</v>
      </c>
      <c r="O8127" s="2122"/>
      <c r="P8127" s="2122"/>
      <c r="Q8127" s="2122">
        <f t="shared" si="444"/>
        <v>0</v>
      </c>
      <c r="R8127" s="2428"/>
    </row>
    <row r="8128" spans="3:18" ht="14.25" customHeight="1">
      <c r="C8128" s="1696">
        <v>26</v>
      </c>
      <c r="D8128" s="1966" t="s">
        <v>3026</v>
      </c>
      <c r="E8128" s="1697">
        <v>8</v>
      </c>
      <c r="F8128" s="1698" t="s">
        <v>508</v>
      </c>
      <c r="G8128" s="1757">
        <v>2</v>
      </c>
      <c r="H8128" s="1698">
        <v>2008</v>
      </c>
      <c r="I8128" s="1700">
        <v>67.2</v>
      </c>
      <c r="J8128" s="1698">
        <f t="shared" si="445"/>
        <v>100</v>
      </c>
      <c r="K8128" s="1700">
        <f t="shared" si="442"/>
        <v>0</v>
      </c>
      <c r="L8128" s="1698"/>
      <c r="M8128" s="1698"/>
      <c r="N8128" s="1701">
        <f t="shared" si="443"/>
        <v>0</v>
      </c>
      <c r="O8128" s="2122"/>
      <c r="P8128" s="2122"/>
      <c r="Q8128" s="2122">
        <f t="shared" si="444"/>
        <v>0</v>
      </c>
      <c r="R8128" s="2428"/>
    </row>
    <row r="8129" spans="3:18" ht="14.25" customHeight="1">
      <c r="C8129" s="1696">
        <v>27</v>
      </c>
      <c r="D8129" s="1966" t="s">
        <v>3027</v>
      </c>
      <c r="E8129" s="1697">
        <v>8</v>
      </c>
      <c r="F8129" s="1698" t="s">
        <v>508</v>
      </c>
      <c r="G8129" s="1757">
        <v>6</v>
      </c>
      <c r="H8129" s="1698">
        <v>2008</v>
      </c>
      <c r="I8129" s="1700">
        <v>172.8</v>
      </c>
      <c r="J8129" s="1698">
        <f t="shared" si="445"/>
        <v>100</v>
      </c>
      <c r="K8129" s="1700">
        <f t="shared" si="442"/>
        <v>0</v>
      </c>
      <c r="L8129" s="1698"/>
      <c r="M8129" s="1698"/>
      <c r="N8129" s="1701">
        <f t="shared" si="443"/>
        <v>0</v>
      </c>
      <c r="O8129" s="2122"/>
      <c r="P8129" s="2122"/>
      <c r="Q8129" s="2122">
        <f t="shared" si="444"/>
        <v>0</v>
      </c>
      <c r="R8129" s="2428"/>
    </row>
    <row r="8130" spans="3:18" ht="14.25" customHeight="1">
      <c r="C8130" s="1696">
        <v>28</v>
      </c>
      <c r="D8130" s="1966" t="s">
        <v>2998</v>
      </c>
      <c r="E8130" s="1697">
        <v>8</v>
      </c>
      <c r="F8130" s="1698" t="s">
        <v>508</v>
      </c>
      <c r="G8130" s="1757">
        <v>2</v>
      </c>
      <c r="H8130" s="1698">
        <v>2012</v>
      </c>
      <c r="I8130" s="1700">
        <v>312</v>
      </c>
      <c r="J8130" s="1698">
        <f t="shared" si="445"/>
        <v>100</v>
      </c>
      <c r="K8130" s="1700">
        <f t="shared" si="442"/>
        <v>0</v>
      </c>
      <c r="L8130" s="1698"/>
      <c r="M8130" s="1698"/>
      <c r="N8130" s="1701">
        <f t="shared" si="443"/>
        <v>0</v>
      </c>
      <c r="O8130" s="2122"/>
      <c r="P8130" s="2122"/>
      <c r="Q8130" s="2122">
        <f t="shared" si="444"/>
        <v>0</v>
      </c>
      <c r="R8130" s="2428"/>
    </row>
    <row r="8131" spans="3:18" ht="14.25" customHeight="1">
      <c r="C8131" s="1696">
        <v>29</v>
      </c>
      <c r="D8131" s="1966" t="s">
        <v>2202</v>
      </c>
      <c r="E8131" s="1697">
        <v>8</v>
      </c>
      <c r="F8131" s="1698" t="s">
        <v>508</v>
      </c>
      <c r="G8131" s="1757">
        <v>3</v>
      </c>
      <c r="H8131" s="1698">
        <v>2015</v>
      </c>
      <c r="I8131" s="1700">
        <v>494.82</v>
      </c>
      <c r="J8131" s="1698">
        <f t="shared" si="445"/>
        <v>100</v>
      </c>
      <c r="K8131" s="1700">
        <f t="shared" si="442"/>
        <v>0</v>
      </c>
      <c r="L8131" s="1698"/>
      <c r="M8131" s="1698"/>
      <c r="N8131" s="1701">
        <f t="shared" si="443"/>
        <v>0</v>
      </c>
      <c r="O8131" s="2122"/>
      <c r="P8131" s="2122"/>
      <c r="Q8131" s="2122">
        <f t="shared" si="444"/>
        <v>0</v>
      </c>
      <c r="R8131" s="2428"/>
    </row>
    <row r="8132" spans="3:18" ht="14.25" customHeight="1">
      <c r="C8132" s="1696">
        <v>30</v>
      </c>
      <c r="D8132" s="1966" t="s">
        <v>2202</v>
      </c>
      <c r="E8132" s="1697">
        <v>8</v>
      </c>
      <c r="F8132" s="1698" t="s">
        <v>508</v>
      </c>
      <c r="G8132" s="1757">
        <v>2</v>
      </c>
      <c r="H8132" s="1698">
        <v>2016</v>
      </c>
      <c r="I8132" s="1700">
        <v>292.2</v>
      </c>
      <c r="J8132" s="1698">
        <f t="shared" si="445"/>
        <v>100</v>
      </c>
      <c r="K8132" s="1700">
        <f t="shared" si="442"/>
        <v>0</v>
      </c>
      <c r="L8132" s="1698"/>
      <c r="M8132" s="1698"/>
      <c r="N8132" s="1701">
        <f t="shared" si="443"/>
        <v>0</v>
      </c>
      <c r="O8132" s="2122"/>
      <c r="P8132" s="2122"/>
      <c r="Q8132" s="2122">
        <f t="shared" si="444"/>
        <v>0</v>
      </c>
      <c r="R8132" s="2428"/>
    </row>
    <row r="8133" spans="3:18" ht="14.25" customHeight="1">
      <c r="C8133" s="1696">
        <v>31</v>
      </c>
      <c r="D8133" s="1966" t="s">
        <v>6589</v>
      </c>
      <c r="E8133" s="1697">
        <v>8</v>
      </c>
      <c r="F8133" s="1698" t="s">
        <v>508</v>
      </c>
      <c r="G8133" s="1757">
        <v>7</v>
      </c>
      <c r="H8133" s="1698">
        <v>2019</v>
      </c>
      <c r="I8133" s="1700">
        <v>1890</v>
      </c>
      <c r="J8133" s="1698">
        <f t="shared" si="445"/>
        <v>87.5</v>
      </c>
      <c r="K8133" s="1700">
        <f t="shared" si="442"/>
        <v>236.25</v>
      </c>
      <c r="L8133" s="1698"/>
      <c r="M8133" s="1698"/>
      <c r="N8133" s="1701">
        <f t="shared" si="443"/>
        <v>0</v>
      </c>
      <c r="O8133" s="2122"/>
      <c r="P8133" s="2122"/>
      <c r="Q8133" s="2122">
        <f t="shared" si="444"/>
        <v>0</v>
      </c>
      <c r="R8133" s="2428"/>
    </row>
    <row r="8134" spans="3:18" ht="14.25" customHeight="1">
      <c r="C8134" s="1696">
        <v>32</v>
      </c>
      <c r="D8134" s="1966" t="s">
        <v>3689</v>
      </c>
      <c r="E8134" s="1697">
        <v>8</v>
      </c>
      <c r="F8134" s="1698" t="s">
        <v>508</v>
      </c>
      <c r="G8134" s="1757">
        <v>2</v>
      </c>
      <c r="H8134" s="1698">
        <v>2019</v>
      </c>
      <c r="I8134" s="1700">
        <v>396</v>
      </c>
      <c r="J8134" s="1698">
        <f t="shared" si="445"/>
        <v>87.5</v>
      </c>
      <c r="K8134" s="1700">
        <f t="shared" si="442"/>
        <v>49.5</v>
      </c>
      <c r="L8134" s="1698"/>
      <c r="M8134" s="1698"/>
      <c r="N8134" s="1701">
        <f t="shared" si="443"/>
        <v>0</v>
      </c>
      <c r="O8134" s="2122"/>
      <c r="P8134" s="2122"/>
      <c r="Q8134" s="2122">
        <f t="shared" si="444"/>
        <v>0</v>
      </c>
      <c r="R8134" s="2428"/>
    </row>
    <row r="8135" spans="3:18" ht="14.25" customHeight="1">
      <c r="C8135" s="1696">
        <v>33</v>
      </c>
      <c r="D8135" s="1966" t="s">
        <v>5241</v>
      </c>
      <c r="E8135" s="1697">
        <v>8</v>
      </c>
      <c r="F8135" s="1698" t="s">
        <v>508</v>
      </c>
      <c r="G8135" s="1757">
        <v>21</v>
      </c>
      <c r="H8135" s="1698">
        <v>2019</v>
      </c>
      <c r="I8135" s="1700">
        <v>5670</v>
      </c>
      <c r="J8135" s="1698">
        <f t="shared" si="445"/>
        <v>87.5</v>
      </c>
      <c r="K8135" s="1700">
        <f t="shared" si="442"/>
        <v>708.75</v>
      </c>
      <c r="L8135" s="1698"/>
      <c r="M8135" s="1698"/>
      <c r="N8135" s="1701">
        <f t="shared" si="443"/>
        <v>0</v>
      </c>
      <c r="O8135" s="2122"/>
      <c r="P8135" s="2122"/>
      <c r="Q8135" s="2122">
        <f t="shared" si="444"/>
        <v>0</v>
      </c>
      <c r="R8135" s="2428"/>
    </row>
    <row r="8136" spans="3:18" ht="14.25" customHeight="1">
      <c r="C8136" s="1696">
        <v>34</v>
      </c>
      <c r="D8136" s="1966" t="s">
        <v>5246</v>
      </c>
      <c r="E8136" s="1697">
        <v>8</v>
      </c>
      <c r="F8136" s="1698" t="s">
        <v>508</v>
      </c>
      <c r="G8136" s="1757">
        <v>3</v>
      </c>
      <c r="H8136" s="1698">
        <v>2020</v>
      </c>
      <c r="I8136" s="1700">
        <v>893.88</v>
      </c>
      <c r="J8136" s="1698">
        <f t="shared" si="445"/>
        <v>75</v>
      </c>
      <c r="K8136" s="1700">
        <f t="shared" si="442"/>
        <v>223.47000000000003</v>
      </c>
      <c r="L8136" s="1698"/>
      <c r="M8136" s="1698"/>
      <c r="N8136" s="1701">
        <f t="shared" si="443"/>
        <v>0</v>
      </c>
      <c r="O8136" s="2122"/>
      <c r="P8136" s="2122"/>
      <c r="Q8136" s="2122">
        <f t="shared" si="444"/>
        <v>0</v>
      </c>
      <c r="R8136" s="2428"/>
    </row>
    <row r="8137" spans="3:18" ht="14.25" customHeight="1">
      <c r="C8137" s="1696">
        <v>35</v>
      </c>
      <c r="D8137" s="1966" t="s">
        <v>5240</v>
      </c>
      <c r="E8137" s="1697">
        <v>8</v>
      </c>
      <c r="F8137" s="1698" t="s">
        <v>508</v>
      </c>
      <c r="G8137" s="1757">
        <v>12</v>
      </c>
      <c r="H8137" s="1698">
        <v>2020</v>
      </c>
      <c r="I8137" s="1700">
        <v>2520</v>
      </c>
      <c r="J8137" s="1698">
        <f t="shared" si="445"/>
        <v>75</v>
      </c>
      <c r="K8137" s="1700">
        <f t="shared" si="442"/>
        <v>630</v>
      </c>
      <c r="L8137" s="1698"/>
      <c r="M8137" s="1698"/>
      <c r="N8137" s="1701">
        <f t="shared" si="443"/>
        <v>0</v>
      </c>
      <c r="O8137" s="2122"/>
      <c r="P8137" s="2122"/>
      <c r="Q8137" s="2122">
        <f t="shared" si="444"/>
        <v>0</v>
      </c>
      <c r="R8137" s="2428"/>
    </row>
    <row r="8138" spans="3:18" ht="14.25" customHeight="1">
      <c r="C8138" s="1696">
        <v>36</v>
      </c>
      <c r="D8138" s="1966" t="s">
        <v>5244</v>
      </c>
      <c r="E8138" s="1697">
        <v>8</v>
      </c>
      <c r="F8138" s="1698" t="s">
        <v>508</v>
      </c>
      <c r="G8138" s="1757">
        <v>4</v>
      </c>
      <c r="H8138" s="1698">
        <v>2020</v>
      </c>
      <c r="I8138" s="1700">
        <v>280</v>
      </c>
      <c r="J8138" s="1698">
        <f t="shared" si="445"/>
        <v>75</v>
      </c>
      <c r="K8138" s="1700">
        <f t="shared" si="442"/>
        <v>70</v>
      </c>
      <c r="L8138" s="1698"/>
      <c r="M8138" s="1698"/>
      <c r="N8138" s="1701">
        <f t="shared" si="443"/>
        <v>0</v>
      </c>
      <c r="O8138" s="2122"/>
      <c r="P8138" s="2122"/>
      <c r="Q8138" s="2122">
        <f t="shared" si="444"/>
        <v>0</v>
      </c>
      <c r="R8138" s="2428"/>
    </row>
    <row r="8139" spans="3:18" ht="14.25" customHeight="1">
      <c r="C8139" s="1696">
        <v>37</v>
      </c>
      <c r="D8139" s="1966" t="s">
        <v>2184</v>
      </c>
      <c r="E8139" s="1697">
        <v>8</v>
      </c>
      <c r="F8139" s="1698" t="s">
        <v>508</v>
      </c>
      <c r="G8139" s="1757">
        <v>7</v>
      </c>
      <c r="H8139" s="1698">
        <v>2020</v>
      </c>
      <c r="I8139" s="1700">
        <v>259</v>
      </c>
      <c r="J8139" s="1698">
        <f t="shared" si="445"/>
        <v>75</v>
      </c>
      <c r="K8139" s="1700">
        <f t="shared" si="442"/>
        <v>64.75</v>
      </c>
      <c r="L8139" s="1698"/>
      <c r="M8139" s="1698"/>
      <c r="N8139" s="1701">
        <f t="shared" si="443"/>
        <v>0</v>
      </c>
      <c r="O8139" s="2122"/>
      <c r="P8139" s="2122"/>
      <c r="Q8139" s="2122">
        <f t="shared" si="444"/>
        <v>0</v>
      </c>
      <c r="R8139" s="2428"/>
    </row>
    <row r="8140" spans="3:18" ht="14.25" customHeight="1">
      <c r="C8140" s="1696">
        <v>38</v>
      </c>
      <c r="D8140" s="1966" t="s">
        <v>5240</v>
      </c>
      <c r="E8140" s="1697">
        <v>8</v>
      </c>
      <c r="F8140" s="1698" t="s">
        <v>508</v>
      </c>
      <c r="G8140" s="1757">
        <v>21</v>
      </c>
      <c r="H8140" s="1698">
        <v>2020</v>
      </c>
      <c r="I8140" s="1700">
        <v>4410</v>
      </c>
      <c r="J8140" s="1698">
        <f t="shared" si="445"/>
        <v>75</v>
      </c>
      <c r="K8140" s="1700">
        <f t="shared" si="442"/>
        <v>1102.5</v>
      </c>
      <c r="L8140" s="1698"/>
      <c r="M8140" s="1698"/>
      <c r="N8140" s="1701">
        <f t="shared" si="443"/>
        <v>0</v>
      </c>
      <c r="O8140" s="2122"/>
      <c r="P8140" s="2122"/>
      <c r="Q8140" s="2122">
        <f t="shared" si="444"/>
        <v>0</v>
      </c>
      <c r="R8140" s="2428"/>
    </row>
    <row r="8141" spans="3:18" ht="14.25" customHeight="1">
      <c r="C8141" s="1696">
        <v>39</v>
      </c>
      <c r="D8141" s="1966" t="s">
        <v>5246</v>
      </c>
      <c r="E8141" s="1697">
        <v>8</v>
      </c>
      <c r="F8141" s="1698" t="s">
        <v>508</v>
      </c>
      <c r="G8141" s="1757">
        <v>3</v>
      </c>
      <c r="H8141" s="1698">
        <v>2020</v>
      </c>
      <c r="I8141" s="1700">
        <v>893.88</v>
      </c>
      <c r="J8141" s="1698">
        <f t="shared" si="445"/>
        <v>75</v>
      </c>
      <c r="K8141" s="1700">
        <f t="shared" si="442"/>
        <v>223.47000000000003</v>
      </c>
      <c r="L8141" s="1698"/>
      <c r="M8141" s="1698"/>
      <c r="N8141" s="1701">
        <f t="shared" si="443"/>
        <v>0</v>
      </c>
      <c r="O8141" s="2122"/>
      <c r="P8141" s="2122"/>
      <c r="Q8141" s="2122">
        <f t="shared" si="444"/>
        <v>0</v>
      </c>
      <c r="R8141" s="2428"/>
    </row>
    <row r="8142" spans="3:18" ht="14.25" customHeight="1">
      <c r="C8142" s="1696">
        <v>40</v>
      </c>
      <c r="D8142" s="1966" t="s">
        <v>3029</v>
      </c>
      <c r="E8142" s="1697">
        <v>8</v>
      </c>
      <c r="F8142" s="1698" t="s">
        <v>508</v>
      </c>
      <c r="G8142" s="1757">
        <v>1</v>
      </c>
      <c r="H8142" s="1698">
        <v>2020</v>
      </c>
      <c r="I8142" s="1700">
        <v>270</v>
      </c>
      <c r="J8142" s="1698">
        <f t="shared" si="445"/>
        <v>75</v>
      </c>
      <c r="K8142" s="1700">
        <f t="shared" si="442"/>
        <v>67.5</v>
      </c>
      <c r="L8142" s="1698"/>
      <c r="M8142" s="1698"/>
      <c r="N8142" s="1701">
        <f t="shared" si="443"/>
        <v>0</v>
      </c>
      <c r="O8142" s="2122"/>
      <c r="P8142" s="2122"/>
      <c r="Q8142" s="2122">
        <f t="shared" si="444"/>
        <v>0</v>
      </c>
      <c r="R8142" s="2428"/>
    </row>
    <row r="8143" spans="3:18" ht="14.25" customHeight="1">
      <c r="C8143" s="1696">
        <v>41</v>
      </c>
      <c r="D8143" s="1966" t="s">
        <v>5249</v>
      </c>
      <c r="E8143" s="1697">
        <v>8</v>
      </c>
      <c r="F8143" s="1698" t="s">
        <v>508</v>
      </c>
      <c r="G8143" s="1757">
        <v>1</v>
      </c>
      <c r="H8143" s="1698">
        <v>2020</v>
      </c>
      <c r="I8143" s="1700">
        <v>175</v>
      </c>
      <c r="J8143" s="1698">
        <f t="shared" si="445"/>
        <v>75</v>
      </c>
      <c r="K8143" s="1700">
        <f t="shared" si="442"/>
        <v>43.75</v>
      </c>
      <c r="L8143" s="1698"/>
      <c r="M8143" s="1698"/>
      <c r="N8143" s="1701">
        <f t="shared" si="443"/>
        <v>0</v>
      </c>
      <c r="O8143" s="2122"/>
      <c r="P8143" s="2122"/>
      <c r="Q8143" s="2122">
        <f t="shared" si="444"/>
        <v>0</v>
      </c>
      <c r="R8143" s="2428"/>
    </row>
    <row r="8144" spans="3:18" ht="14.25" customHeight="1">
      <c r="C8144" s="1696">
        <v>42</v>
      </c>
      <c r="D8144" s="1966" t="s">
        <v>5185</v>
      </c>
      <c r="E8144" s="1697">
        <v>8</v>
      </c>
      <c r="F8144" s="1698" t="s">
        <v>508</v>
      </c>
      <c r="G8144" s="1757">
        <v>2</v>
      </c>
      <c r="H8144" s="1698">
        <v>2022</v>
      </c>
      <c r="I8144" s="1700">
        <v>64.44</v>
      </c>
      <c r="J8144" s="1698">
        <f t="shared" si="445"/>
        <v>50</v>
      </c>
      <c r="K8144" s="1700">
        <f t="shared" si="442"/>
        <v>32.22</v>
      </c>
      <c r="L8144" s="1698"/>
      <c r="M8144" s="1698"/>
      <c r="N8144" s="1701">
        <f t="shared" si="443"/>
        <v>0</v>
      </c>
      <c r="O8144" s="2122"/>
      <c r="P8144" s="2122"/>
      <c r="Q8144" s="2122">
        <f t="shared" si="444"/>
        <v>0</v>
      </c>
      <c r="R8144" s="2428"/>
    </row>
    <row r="8145" spans="3:18" ht="14.25" customHeight="1">
      <c r="C8145" s="1696">
        <v>43</v>
      </c>
      <c r="D8145" s="1966" t="s">
        <v>5245</v>
      </c>
      <c r="E8145" s="1697">
        <v>8</v>
      </c>
      <c r="F8145" s="1698" t="s">
        <v>508</v>
      </c>
      <c r="G8145" s="1757">
        <v>2</v>
      </c>
      <c r="H8145" s="1698">
        <v>2022</v>
      </c>
      <c r="I8145" s="1700">
        <v>78</v>
      </c>
      <c r="J8145" s="1698">
        <f t="shared" si="445"/>
        <v>50</v>
      </c>
      <c r="K8145" s="1700">
        <f t="shared" si="442"/>
        <v>39</v>
      </c>
      <c r="L8145" s="1698"/>
      <c r="M8145" s="1698"/>
      <c r="N8145" s="1701">
        <f t="shared" si="443"/>
        <v>0</v>
      </c>
      <c r="O8145" s="2122"/>
      <c r="P8145" s="2122"/>
      <c r="Q8145" s="2122">
        <f t="shared" si="444"/>
        <v>0</v>
      </c>
      <c r="R8145" s="2428"/>
    </row>
    <row r="8146" spans="3:18" ht="14.25" customHeight="1">
      <c r="C8146" s="1696">
        <v>44</v>
      </c>
      <c r="D8146" s="1966" t="s">
        <v>5229</v>
      </c>
      <c r="E8146" s="1697">
        <v>8</v>
      </c>
      <c r="F8146" s="1698" t="s">
        <v>508</v>
      </c>
      <c r="G8146" s="1757">
        <v>1</v>
      </c>
      <c r="H8146" s="1698">
        <v>2022</v>
      </c>
      <c r="I8146" s="1700">
        <v>350</v>
      </c>
      <c r="J8146" s="1698">
        <f t="shared" si="445"/>
        <v>50</v>
      </c>
      <c r="K8146" s="1700">
        <f t="shared" si="442"/>
        <v>175</v>
      </c>
      <c r="L8146" s="1698"/>
      <c r="M8146" s="1698"/>
      <c r="N8146" s="1701">
        <f t="shared" si="443"/>
        <v>0</v>
      </c>
      <c r="O8146" s="2122"/>
      <c r="P8146" s="2122"/>
      <c r="Q8146" s="2122">
        <f t="shared" si="444"/>
        <v>0</v>
      </c>
      <c r="R8146" s="2428"/>
    </row>
    <row r="8147" spans="3:18" ht="14.25" customHeight="1">
      <c r="C8147" s="1696">
        <v>45</v>
      </c>
      <c r="D8147" s="1966" t="s">
        <v>5228</v>
      </c>
      <c r="E8147" s="1697">
        <v>8</v>
      </c>
      <c r="F8147" s="1698" t="s">
        <v>508</v>
      </c>
      <c r="G8147" s="1757">
        <v>1</v>
      </c>
      <c r="H8147" s="1698">
        <v>2022</v>
      </c>
      <c r="I8147" s="1700">
        <v>280</v>
      </c>
      <c r="J8147" s="1698">
        <f t="shared" si="445"/>
        <v>50</v>
      </c>
      <c r="K8147" s="1700">
        <f t="shared" si="442"/>
        <v>140</v>
      </c>
      <c r="L8147" s="1698"/>
      <c r="M8147" s="1698"/>
      <c r="N8147" s="1701">
        <f t="shared" si="443"/>
        <v>0</v>
      </c>
      <c r="O8147" s="2122"/>
      <c r="P8147" s="2122"/>
      <c r="Q8147" s="2122">
        <f t="shared" si="444"/>
        <v>0</v>
      </c>
      <c r="R8147" s="2428"/>
    </row>
    <row r="8148" spans="3:18" ht="14.25" customHeight="1">
      <c r="C8148" s="1696">
        <v>46</v>
      </c>
      <c r="D8148" s="1966" t="s">
        <v>5243</v>
      </c>
      <c r="E8148" s="1697">
        <v>8</v>
      </c>
      <c r="F8148" s="1698" t="s">
        <v>508</v>
      </c>
      <c r="G8148" s="1757">
        <v>1</v>
      </c>
      <c r="H8148" s="1698">
        <v>2022</v>
      </c>
      <c r="I8148" s="1700">
        <v>200</v>
      </c>
      <c r="J8148" s="1698">
        <f t="shared" si="445"/>
        <v>50</v>
      </c>
      <c r="K8148" s="1700">
        <f t="shared" si="442"/>
        <v>100</v>
      </c>
      <c r="L8148" s="1698"/>
      <c r="M8148" s="1698"/>
      <c r="N8148" s="1701">
        <f t="shared" si="443"/>
        <v>0</v>
      </c>
      <c r="O8148" s="2122"/>
      <c r="P8148" s="2122"/>
      <c r="Q8148" s="2122">
        <f t="shared" si="444"/>
        <v>0</v>
      </c>
      <c r="R8148" s="2428"/>
    </row>
    <row r="8149" spans="3:18" ht="14.25" customHeight="1">
      <c r="C8149" s="1696">
        <v>47</v>
      </c>
      <c r="D8149" s="1966" t="s">
        <v>5225</v>
      </c>
      <c r="E8149" s="1697">
        <v>8</v>
      </c>
      <c r="F8149" s="1698" t="s">
        <v>508</v>
      </c>
      <c r="G8149" s="1757">
        <v>1</v>
      </c>
      <c r="H8149" s="1698">
        <v>2022</v>
      </c>
      <c r="I8149" s="1700">
        <v>388.92</v>
      </c>
      <c r="J8149" s="1698">
        <f t="shared" si="445"/>
        <v>50</v>
      </c>
      <c r="K8149" s="1700">
        <f t="shared" si="442"/>
        <v>194.46</v>
      </c>
      <c r="L8149" s="1698"/>
      <c r="M8149" s="1698"/>
      <c r="N8149" s="1701">
        <f t="shared" si="443"/>
        <v>0</v>
      </c>
      <c r="O8149" s="2122"/>
      <c r="P8149" s="2122"/>
      <c r="Q8149" s="2122">
        <f t="shared" si="444"/>
        <v>0</v>
      </c>
      <c r="R8149" s="2428"/>
    </row>
    <row r="8150" spans="3:18" ht="14.25" customHeight="1">
      <c r="C8150" s="1696">
        <v>48</v>
      </c>
      <c r="D8150" s="1966" t="s">
        <v>5245</v>
      </c>
      <c r="E8150" s="1697">
        <v>8</v>
      </c>
      <c r="F8150" s="1698" t="s">
        <v>508</v>
      </c>
      <c r="G8150" s="1757">
        <v>1</v>
      </c>
      <c r="H8150" s="1698">
        <v>2022</v>
      </c>
      <c r="I8150" s="1700">
        <v>39</v>
      </c>
      <c r="J8150" s="1698">
        <f t="shared" si="445"/>
        <v>50</v>
      </c>
      <c r="K8150" s="1700">
        <f t="shared" si="442"/>
        <v>19.5</v>
      </c>
      <c r="L8150" s="1698"/>
      <c r="M8150" s="1698"/>
      <c r="N8150" s="1701">
        <f t="shared" si="443"/>
        <v>0</v>
      </c>
      <c r="O8150" s="2122"/>
      <c r="P8150" s="2122"/>
      <c r="Q8150" s="2122">
        <f t="shared" si="444"/>
        <v>0</v>
      </c>
      <c r="R8150" s="2428"/>
    </row>
    <row r="8151" spans="3:18" ht="14.25" customHeight="1">
      <c r="C8151" s="1696">
        <v>49</v>
      </c>
      <c r="D8151" s="1966" t="s">
        <v>5185</v>
      </c>
      <c r="E8151" s="1697">
        <v>8</v>
      </c>
      <c r="F8151" s="1698" t="s">
        <v>508</v>
      </c>
      <c r="G8151" s="1757">
        <v>1</v>
      </c>
      <c r="H8151" s="1698">
        <v>2022</v>
      </c>
      <c r="I8151" s="1700">
        <v>32.22</v>
      </c>
      <c r="J8151" s="1698">
        <f t="shared" si="445"/>
        <v>50</v>
      </c>
      <c r="K8151" s="1700">
        <f t="shared" si="442"/>
        <v>16.11</v>
      </c>
      <c r="L8151" s="1698"/>
      <c r="M8151" s="1698"/>
      <c r="N8151" s="1701">
        <f t="shared" si="443"/>
        <v>0</v>
      </c>
      <c r="O8151" s="2122"/>
      <c r="P8151" s="2122"/>
      <c r="Q8151" s="2122">
        <f t="shared" si="444"/>
        <v>0</v>
      </c>
      <c r="R8151" s="2428"/>
    </row>
    <row r="8152" spans="3:18" ht="14.25" customHeight="1">
      <c r="C8152" s="1696">
        <v>50</v>
      </c>
      <c r="D8152" s="1966" t="s">
        <v>5243</v>
      </c>
      <c r="E8152" s="1697">
        <v>8</v>
      </c>
      <c r="F8152" s="1698" t="s">
        <v>508</v>
      </c>
      <c r="G8152" s="1757">
        <v>1</v>
      </c>
      <c r="H8152" s="1698">
        <v>2022</v>
      </c>
      <c r="I8152" s="1700">
        <v>200</v>
      </c>
      <c r="J8152" s="1698">
        <f t="shared" si="445"/>
        <v>50</v>
      </c>
      <c r="K8152" s="1700">
        <f t="shared" ref="K8152:K8211" si="446">IF(J8152=100,0,I8152-I8152*J8152%)</f>
        <v>100</v>
      </c>
      <c r="L8152" s="1698"/>
      <c r="M8152" s="1698"/>
      <c r="N8152" s="1701">
        <f t="shared" ref="N8152:N8210" si="447">+L8152*M8152</f>
        <v>0</v>
      </c>
      <c r="O8152" s="2122"/>
      <c r="P8152" s="2122"/>
      <c r="Q8152" s="2122">
        <f t="shared" ref="Q8152:Q8210" si="448">+O8152*P8152</f>
        <v>0</v>
      </c>
      <c r="R8152" s="2428"/>
    </row>
    <row r="8153" spans="3:18" ht="14.25" customHeight="1">
      <c r="C8153" s="1696">
        <v>51</v>
      </c>
      <c r="D8153" s="1966" t="s">
        <v>6262</v>
      </c>
      <c r="E8153" s="1697">
        <v>8</v>
      </c>
      <c r="F8153" s="1698" t="s">
        <v>508</v>
      </c>
      <c r="G8153" s="1757">
        <v>1</v>
      </c>
      <c r="H8153" s="1698">
        <v>2023</v>
      </c>
      <c r="I8153" s="1700">
        <v>200</v>
      </c>
      <c r="J8153" s="1698">
        <f t="shared" si="445"/>
        <v>37.5</v>
      </c>
      <c r="K8153" s="1700">
        <f t="shared" si="446"/>
        <v>125</v>
      </c>
      <c r="L8153" s="1698"/>
      <c r="M8153" s="1698"/>
      <c r="N8153" s="1701">
        <f t="shared" si="447"/>
        <v>0</v>
      </c>
      <c r="O8153" s="2122"/>
      <c r="P8153" s="2122"/>
      <c r="Q8153" s="2122">
        <f t="shared" si="448"/>
        <v>0</v>
      </c>
      <c r="R8153" s="2428"/>
    </row>
    <row r="8154" spans="3:18" ht="14.25" customHeight="1">
      <c r="C8154" s="1696">
        <v>52</v>
      </c>
      <c r="D8154" s="1966" t="s">
        <v>6590</v>
      </c>
      <c r="E8154" s="1697">
        <v>8</v>
      </c>
      <c r="F8154" s="1698" t="s">
        <v>508</v>
      </c>
      <c r="G8154" s="1757">
        <v>10</v>
      </c>
      <c r="H8154" s="1698">
        <v>2023</v>
      </c>
      <c r="I8154" s="1700">
        <v>2000</v>
      </c>
      <c r="J8154" s="1698">
        <f t="shared" si="445"/>
        <v>37.5</v>
      </c>
      <c r="K8154" s="1700">
        <f t="shared" si="446"/>
        <v>1250</v>
      </c>
      <c r="L8154" s="1698"/>
      <c r="M8154" s="1698"/>
      <c r="N8154" s="1701">
        <f t="shared" si="447"/>
        <v>0</v>
      </c>
      <c r="O8154" s="2122"/>
      <c r="P8154" s="2122"/>
      <c r="Q8154" s="2122">
        <f t="shared" si="448"/>
        <v>0</v>
      </c>
      <c r="R8154" s="2428"/>
    </row>
    <row r="8155" spans="3:18" ht="14.25" customHeight="1">
      <c r="C8155" s="1696">
        <v>53</v>
      </c>
      <c r="D8155" s="1966" t="s">
        <v>6591</v>
      </c>
      <c r="E8155" s="1697">
        <v>8</v>
      </c>
      <c r="F8155" s="1698" t="s">
        <v>508</v>
      </c>
      <c r="G8155" s="1757">
        <v>2</v>
      </c>
      <c r="H8155" s="1698">
        <v>2023</v>
      </c>
      <c r="I8155" s="1700">
        <v>370</v>
      </c>
      <c r="J8155" s="1698">
        <f t="shared" si="445"/>
        <v>37.5</v>
      </c>
      <c r="K8155" s="1700">
        <f t="shared" si="446"/>
        <v>231.25</v>
      </c>
      <c r="L8155" s="1698"/>
      <c r="M8155" s="1698"/>
      <c r="N8155" s="1701">
        <f t="shared" si="447"/>
        <v>0</v>
      </c>
      <c r="O8155" s="2122"/>
      <c r="P8155" s="2122"/>
      <c r="Q8155" s="2122">
        <f t="shared" si="448"/>
        <v>0</v>
      </c>
      <c r="R8155" s="2428"/>
    </row>
    <row r="8156" spans="3:18" ht="14.25" customHeight="1">
      <c r="C8156" s="1696">
        <v>54</v>
      </c>
      <c r="D8156" s="1966" t="s">
        <v>6592</v>
      </c>
      <c r="E8156" s="1697">
        <v>8</v>
      </c>
      <c r="F8156" s="1698" t="s">
        <v>508</v>
      </c>
      <c r="G8156" s="1757">
        <v>4</v>
      </c>
      <c r="H8156" s="1698">
        <v>2023</v>
      </c>
      <c r="I8156" s="1700">
        <v>1400</v>
      </c>
      <c r="J8156" s="1698">
        <f t="shared" si="445"/>
        <v>37.5</v>
      </c>
      <c r="K8156" s="1700">
        <f t="shared" si="446"/>
        <v>875</v>
      </c>
      <c r="L8156" s="1698"/>
      <c r="M8156" s="1698"/>
      <c r="N8156" s="1701">
        <f t="shared" si="447"/>
        <v>0</v>
      </c>
      <c r="O8156" s="2122"/>
      <c r="P8156" s="2122"/>
      <c r="Q8156" s="2122">
        <f t="shared" si="448"/>
        <v>0</v>
      </c>
      <c r="R8156" s="2428"/>
    </row>
    <row r="8157" spans="3:18" ht="14.25" customHeight="1">
      <c r="C8157" s="1696">
        <v>55</v>
      </c>
      <c r="D8157" s="1966" t="s">
        <v>6255</v>
      </c>
      <c r="E8157" s="1697">
        <v>8</v>
      </c>
      <c r="F8157" s="1698" t="s">
        <v>508</v>
      </c>
      <c r="G8157" s="1757">
        <v>14</v>
      </c>
      <c r="H8157" s="1698">
        <v>2023</v>
      </c>
      <c r="I8157" s="1700">
        <v>2379.9948199999994</v>
      </c>
      <c r="J8157" s="1698">
        <f t="shared" si="445"/>
        <v>37.5</v>
      </c>
      <c r="K8157" s="1700">
        <f t="shared" si="446"/>
        <v>1487.4967624999997</v>
      </c>
      <c r="L8157" s="1698"/>
      <c r="M8157" s="1698"/>
      <c r="N8157" s="1701">
        <f t="shared" si="447"/>
        <v>0</v>
      </c>
      <c r="O8157" s="2122"/>
      <c r="P8157" s="2122"/>
      <c r="Q8157" s="2122">
        <f t="shared" si="448"/>
        <v>0</v>
      </c>
      <c r="R8157" s="2428"/>
    </row>
    <row r="8158" spans="3:18" ht="14.25" customHeight="1">
      <c r="C8158" s="1696">
        <v>56</v>
      </c>
      <c r="D8158" s="1966" t="s">
        <v>6580</v>
      </c>
      <c r="E8158" s="1697">
        <v>8</v>
      </c>
      <c r="F8158" s="1698" t="s">
        <v>508</v>
      </c>
      <c r="G8158" s="1757">
        <v>10</v>
      </c>
      <c r="H8158" s="1698">
        <v>2023</v>
      </c>
      <c r="I8158" s="1700">
        <v>2243.6999999999998</v>
      </c>
      <c r="J8158" s="1698">
        <f t="shared" si="445"/>
        <v>37.5</v>
      </c>
      <c r="K8158" s="1700">
        <f t="shared" si="446"/>
        <v>1402.3125</v>
      </c>
      <c r="L8158" s="1698"/>
      <c r="M8158" s="1698"/>
      <c r="N8158" s="1701">
        <f t="shared" si="447"/>
        <v>0</v>
      </c>
      <c r="O8158" s="2122"/>
      <c r="P8158" s="2122"/>
      <c r="Q8158" s="2122">
        <f t="shared" si="448"/>
        <v>0</v>
      </c>
      <c r="R8158" s="2428"/>
    </row>
    <row r="8159" spans="3:18" ht="14.25" customHeight="1">
      <c r="C8159" s="1696">
        <v>57</v>
      </c>
      <c r="D8159" s="1966" t="s">
        <v>6593</v>
      </c>
      <c r="E8159" s="1697">
        <v>8</v>
      </c>
      <c r="F8159" s="1698" t="s">
        <v>508</v>
      </c>
      <c r="G8159" s="1757">
        <v>3</v>
      </c>
      <c r="H8159" s="1698">
        <v>2023</v>
      </c>
      <c r="I8159" s="1700">
        <v>498.81599999999997</v>
      </c>
      <c r="J8159" s="1698">
        <f t="shared" si="445"/>
        <v>37.5</v>
      </c>
      <c r="K8159" s="1700">
        <f t="shared" si="446"/>
        <v>311.76</v>
      </c>
      <c r="L8159" s="1698"/>
      <c r="M8159" s="1698"/>
      <c r="N8159" s="1701">
        <f t="shared" si="447"/>
        <v>0</v>
      </c>
      <c r="O8159" s="2122"/>
      <c r="P8159" s="2122"/>
      <c r="Q8159" s="2122">
        <f t="shared" si="448"/>
        <v>0</v>
      </c>
      <c r="R8159" s="2428"/>
    </row>
    <row r="8160" spans="3:18" ht="14.25" customHeight="1">
      <c r="C8160" s="1696">
        <v>58</v>
      </c>
      <c r="D8160" s="1966" t="s">
        <v>6594</v>
      </c>
      <c r="E8160" s="1697">
        <v>8</v>
      </c>
      <c r="F8160" s="1698" t="s">
        <v>508</v>
      </c>
      <c r="G8160" s="1757">
        <v>1</v>
      </c>
      <c r="H8160" s="1698">
        <v>2023</v>
      </c>
      <c r="I8160" s="1700">
        <v>2392.9940000000001</v>
      </c>
      <c r="J8160" s="1698">
        <f t="shared" si="445"/>
        <v>37.5</v>
      </c>
      <c r="K8160" s="1700">
        <f t="shared" si="446"/>
        <v>1495.6212500000001</v>
      </c>
      <c r="L8160" s="1698"/>
      <c r="M8160" s="1698"/>
      <c r="N8160" s="1701">
        <f t="shared" si="447"/>
        <v>0</v>
      </c>
      <c r="O8160" s="2122"/>
      <c r="P8160" s="2122"/>
      <c r="Q8160" s="2122">
        <f t="shared" si="448"/>
        <v>0</v>
      </c>
      <c r="R8160" s="2428"/>
    </row>
    <row r="8161" spans="3:18" ht="14.25" customHeight="1">
      <c r="C8161" s="1696">
        <v>59</v>
      </c>
      <c r="D8161" s="1966" t="s">
        <v>6595</v>
      </c>
      <c r="E8161" s="1697">
        <v>8</v>
      </c>
      <c r="F8161" s="1698" t="s">
        <v>508</v>
      </c>
      <c r="G8161" s="1757">
        <v>1</v>
      </c>
      <c r="H8161" s="1698">
        <v>2023</v>
      </c>
      <c r="I8161" s="1700">
        <v>72.400000000000006</v>
      </c>
      <c r="J8161" s="1698">
        <f t="shared" si="445"/>
        <v>37.5</v>
      </c>
      <c r="K8161" s="1700">
        <f t="shared" si="446"/>
        <v>45.25</v>
      </c>
      <c r="L8161" s="1698"/>
      <c r="M8161" s="1698"/>
      <c r="N8161" s="1701">
        <f t="shared" si="447"/>
        <v>0</v>
      </c>
      <c r="O8161" s="2122"/>
      <c r="P8161" s="2122"/>
      <c r="Q8161" s="2122">
        <f t="shared" si="448"/>
        <v>0</v>
      </c>
      <c r="R8161" s="2428"/>
    </row>
    <row r="8162" spans="3:18" ht="14.25" customHeight="1">
      <c r="C8162" s="1696">
        <v>60</v>
      </c>
      <c r="D8162" s="1966" t="s">
        <v>6596</v>
      </c>
      <c r="E8162" s="1697">
        <v>8</v>
      </c>
      <c r="F8162" s="1698" t="s">
        <v>508</v>
      </c>
      <c r="G8162" s="1757">
        <v>1</v>
      </c>
      <c r="H8162" s="1698">
        <v>2023</v>
      </c>
      <c r="I8162" s="1700">
        <v>51.441699999999997</v>
      </c>
      <c r="J8162" s="1698">
        <f t="shared" si="445"/>
        <v>37.5</v>
      </c>
      <c r="K8162" s="1700">
        <f t="shared" si="446"/>
        <v>32.151062499999995</v>
      </c>
      <c r="L8162" s="1698"/>
      <c r="M8162" s="1698"/>
      <c r="N8162" s="1701">
        <f t="shared" si="447"/>
        <v>0</v>
      </c>
      <c r="O8162" s="2122"/>
      <c r="P8162" s="2122"/>
      <c r="Q8162" s="2122">
        <f t="shared" si="448"/>
        <v>0</v>
      </c>
      <c r="R8162" s="2428"/>
    </row>
    <row r="8163" spans="3:18" ht="14.25" customHeight="1">
      <c r="C8163" s="1696">
        <v>61</v>
      </c>
      <c r="D8163" s="1966" t="s">
        <v>2205</v>
      </c>
      <c r="E8163" s="1697">
        <v>8</v>
      </c>
      <c r="F8163" s="1698" t="s">
        <v>508</v>
      </c>
      <c r="G8163" s="1757">
        <v>1</v>
      </c>
      <c r="H8163" s="1698">
        <v>2023</v>
      </c>
      <c r="I8163" s="1700">
        <v>145.5</v>
      </c>
      <c r="J8163" s="1698">
        <f t="shared" si="445"/>
        <v>37.5</v>
      </c>
      <c r="K8163" s="1700">
        <f t="shared" si="446"/>
        <v>90.9375</v>
      </c>
      <c r="L8163" s="1698"/>
      <c r="M8163" s="1698"/>
      <c r="N8163" s="1701">
        <f t="shared" si="447"/>
        <v>0</v>
      </c>
      <c r="O8163" s="2122"/>
      <c r="P8163" s="2122"/>
      <c r="Q8163" s="2122">
        <f t="shared" si="448"/>
        <v>0</v>
      </c>
      <c r="R8163" s="2428"/>
    </row>
    <row r="8164" spans="3:18" ht="14.25" customHeight="1">
      <c r="C8164" s="1696">
        <v>62</v>
      </c>
      <c r="D8164" s="1966" t="s">
        <v>6597</v>
      </c>
      <c r="E8164" s="1697">
        <v>8</v>
      </c>
      <c r="F8164" s="1698" t="s">
        <v>508</v>
      </c>
      <c r="G8164" s="1757">
        <v>1</v>
      </c>
      <c r="H8164" s="1698">
        <v>2023</v>
      </c>
      <c r="I8164" s="1700">
        <v>166.27199999999999</v>
      </c>
      <c r="J8164" s="1698">
        <f t="shared" si="445"/>
        <v>37.5</v>
      </c>
      <c r="K8164" s="1700">
        <f t="shared" si="446"/>
        <v>103.91999999999999</v>
      </c>
      <c r="L8164" s="1698"/>
      <c r="M8164" s="1698"/>
      <c r="N8164" s="1701">
        <f t="shared" si="447"/>
        <v>0</v>
      </c>
      <c r="O8164" s="2122"/>
      <c r="P8164" s="2122"/>
      <c r="Q8164" s="2122">
        <f t="shared" si="448"/>
        <v>0</v>
      </c>
      <c r="R8164" s="2428"/>
    </row>
    <row r="8165" spans="3:18" ht="14.25" customHeight="1">
      <c r="C8165" s="1696">
        <v>63</v>
      </c>
      <c r="D8165" s="1966" t="s">
        <v>5229</v>
      </c>
      <c r="E8165" s="1697">
        <v>8</v>
      </c>
      <c r="F8165" s="1698" t="s">
        <v>508</v>
      </c>
      <c r="G8165" s="1757">
        <v>2</v>
      </c>
      <c r="H8165" s="1698">
        <v>2023</v>
      </c>
      <c r="I8165" s="1700">
        <v>700</v>
      </c>
      <c r="J8165" s="1698">
        <f t="shared" si="445"/>
        <v>37.5</v>
      </c>
      <c r="K8165" s="1700">
        <f t="shared" si="446"/>
        <v>437.5</v>
      </c>
      <c r="L8165" s="1698"/>
      <c r="M8165" s="1698"/>
      <c r="N8165" s="1701">
        <f t="shared" si="447"/>
        <v>0</v>
      </c>
      <c r="O8165" s="2122"/>
      <c r="P8165" s="2122"/>
      <c r="Q8165" s="2122">
        <f t="shared" si="448"/>
        <v>0</v>
      </c>
      <c r="R8165" s="2428"/>
    </row>
    <row r="8166" spans="3:18" ht="14.25" customHeight="1">
      <c r="C8166" s="1696">
        <v>64</v>
      </c>
      <c r="D8166" s="1966" t="s">
        <v>7862</v>
      </c>
      <c r="E8166" s="1697">
        <v>8</v>
      </c>
      <c r="F8166" s="1698" t="s">
        <v>508</v>
      </c>
      <c r="G8166" s="1757">
        <v>2</v>
      </c>
      <c r="H8166" s="1698">
        <v>2024</v>
      </c>
      <c r="I8166" s="1700">
        <v>484.8</v>
      </c>
      <c r="J8166" s="1698">
        <f t="shared" si="445"/>
        <v>25</v>
      </c>
      <c r="K8166" s="1700">
        <f t="shared" si="446"/>
        <v>363.6</v>
      </c>
      <c r="L8166" s="1698"/>
      <c r="M8166" s="1698"/>
      <c r="N8166" s="1701">
        <f t="shared" si="447"/>
        <v>0</v>
      </c>
      <c r="O8166" s="2122"/>
      <c r="P8166" s="2122"/>
      <c r="Q8166" s="2122">
        <f t="shared" si="448"/>
        <v>0</v>
      </c>
      <c r="R8166" s="2428"/>
    </row>
    <row r="8167" spans="3:18" ht="14.25" customHeight="1">
      <c r="C8167" s="1696">
        <v>65</v>
      </c>
      <c r="D8167" s="1966" t="s">
        <v>7863</v>
      </c>
      <c r="E8167" s="1697">
        <v>8</v>
      </c>
      <c r="F8167" s="1698" t="s">
        <v>508</v>
      </c>
      <c r="G8167" s="1757">
        <v>32</v>
      </c>
      <c r="H8167" s="1698">
        <v>2024</v>
      </c>
      <c r="I8167" s="1700">
        <v>3968</v>
      </c>
      <c r="J8167" s="1698">
        <f t="shared" ref="J8167:J8168" si="449">IF(($J$14-H8167)*J$7607&gt;100,100,($J$14-H8167)*J$7607)</f>
        <v>25</v>
      </c>
      <c r="K8167" s="1700">
        <f t="shared" si="446"/>
        <v>2976</v>
      </c>
      <c r="L8167" s="1698"/>
      <c r="M8167" s="1698"/>
      <c r="N8167" s="1701">
        <f t="shared" si="447"/>
        <v>0</v>
      </c>
      <c r="O8167" s="2122"/>
      <c r="P8167" s="2122"/>
      <c r="Q8167" s="2122">
        <f t="shared" si="448"/>
        <v>0</v>
      </c>
      <c r="R8167" s="2428"/>
    </row>
    <row r="8168" spans="3:18" ht="14.25" customHeight="1">
      <c r="C8168" s="1696">
        <v>66</v>
      </c>
      <c r="D8168" s="1966" t="s">
        <v>7864</v>
      </c>
      <c r="E8168" s="1697">
        <v>8</v>
      </c>
      <c r="F8168" s="1698" t="s">
        <v>508</v>
      </c>
      <c r="G8168" s="1757">
        <v>7</v>
      </c>
      <c r="H8168" s="1698">
        <v>2024</v>
      </c>
      <c r="I8168" s="1700">
        <v>1245.3</v>
      </c>
      <c r="J8168" s="1698">
        <f t="shared" si="449"/>
        <v>25</v>
      </c>
      <c r="K8168" s="1700">
        <f t="shared" si="446"/>
        <v>933.97499999999991</v>
      </c>
      <c r="L8168" s="1698"/>
      <c r="M8168" s="1698"/>
      <c r="N8168" s="1701">
        <f t="shared" si="447"/>
        <v>0</v>
      </c>
      <c r="O8168" s="2122"/>
      <c r="P8168" s="2122"/>
      <c r="Q8168" s="2122">
        <f t="shared" si="448"/>
        <v>0</v>
      </c>
      <c r="R8168" s="2428"/>
    </row>
    <row r="8169" spans="3:18" ht="14.25" customHeight="1">
      <c r="C8169" s="1696">
        <v>67</v>
      </c>
      <c r="D8169" s="1966" t="s">
        <v>7865</v>
      </c>
      <c r="E8169" s="1697">
        <v>8</v>
      </c>
      <c r="F8169" s="1698" t="s">
        <v>508</v>
      </c>
      <c r="G8169" s="1757">
        <v>1</v>
      </c>
      <c r="H8169" s="1698">
        <v>2024</v>
      </c>
      <c r="I8169" s="1700">
        <v>140.88</v>
      </c>
      <c r="J8169" s="1698">
        <v>25</v>
      </c>
      <c r="K8169" s="1700">
        <v>105.66</v>
      </c>
      <c r="L8169" s="1698"/>
      <c r="M8169" s="1698"/>
      <c r="N8169" s="1701">
        <f t="shared" si="447"/>
        <v>0</v>
      </c>
      <c r="O8169" s="2122"/>
      <c r="P8169" s="2122"/>
      <c r="Q8169" s="2122">
        <f t="shared" si="448"/>
        <v>0</v>
      </c>
      <c r="R8169" s="2429"/>
    </row>
    <row r="8170" spans="3:18" ht="14.25" customHeight="1">
      <c r="C8170" s="1579">
        <v>1</v>
      </c>
      <c r="D8170" s="1970" t="s">
        <v>8008</v>
      </c>
      <c r="E8170" s="1580">
        <v>8</v>
      </c>
      <c r="F8170" s="1581" t="s">
        <v>508</v>
      </c>
      <c r="G8170" s="1726">
        <v>150</v>
      </c>
      <c r="H8170" s="1581">
        <v>2008</v>
      </c>
      <c r="I8170" s="1583">
        <v>15749.25</v>
      </c>
      <c r="J8170" s="1581">
        <v>100</v>
      </c>
      <c r="K8170" s="1583">
        <f t="shared" ref="K8170:K8210" si="450">IF(J8170=100,0,I8170-I8170*J8170%)</f>
        <v>0</v>
      </c>
      <c r="L8170" s="1581"/>
      <c r="M8170" s="1581"/>
      <c r="N8170" s="1584">
        <f t="shared" si="447"/>
        <v>0</v>
      </c>
      <c r="O8170" s="2103"/>
      <c r="P8170" s="2103"/>
      <c r="Q8170" s="2103">
        <f t="shared" si="448"/>
        <v>0</v>
      </c>
      <c r="R8170" s="2399" t="s">
        <v>7325</v>
      </c>
    </row>
    <row r="8171" spans="3:18" ht="14.25" customHeight="1">
      <c r="C8171" s="1579">
        <v>2</v>
      </c>
      <c r="D8171" s="1970" t="s">
        <v>8009</v>
      </c>
      <c r="E8171" s="1580">
        <v>8</v>
      </c>
      <c r="F8171" s="1581" t="s">
        <v>508</v>
      </c>
      <c r="G8171" s="1726">
        <v>1</v>
      </c>
      <c r="H8171" s="1581">
        <v>2008</v>
      </c>
      <c r="I8171" s="1583">
        <v>3996</v>
      </c>
      <c r="J8171" s="1581">
        <v>100</v>
      </c>
      <c r="K8171" s="1583">
        <f t="shared" si="450"/>
        <v>0</v>
      </c>
      <c r="L8171" s="1581"/>
      <c r="M8171" s="1581"/>
      <c r="N8171" s="1584">
        <f t="shared" si="447"/>
        <v>0</v>
      </c>
      <c r="O8171" s="2103"/>
      <c r="P8171" s="2103"/>
      <c r="Q8171" s="2103">
        <f t="shared" si="448"/>
        <v>0</v>
      </c>
      <c r="R8171" s="2400"/>
    </row>
    <row r="8172" spans="3:18" ht="14.25" customHeight="1">
      <c r="C8172" s="1579">
        <v>3</v>
      </c>
      <c r="D8172" s="1970" t="s">
        <v>8010</v>
      </c>
      <c r="E8172" s="1580">
        <v>8</v>
      </c>
      <c r="F8172" s="1581" t="s">
        <v>508</v>
      </c>
      <c r="G8172" s="1726">
        <v>45</v>
      </c>
      <c r="H8172" s="1581">
        <v>2008</v>
      </c>
      <c r="I8172" s="1583">
        <v>14145.75</v>
      </c>
      <c r="J8172" s="1581">
        <v>100</v>
      </c>
      <c r="K8172" s="1583">
        <f t="shared" si="450"/>
        <v>0</v>
      </c>
      <c r="L8172" s="1581"/>
      <c r="M8172" s="1581"/>
      <c r="N8172" s="1584">
        <f t="shared" si="447"/>
        <v>0</v>
      </c>
      <c r="O8172" s="2103"/>
      <c r="P8172" s="2103"/>
      <c r="Q8172" s="2103">
        <f t="shared" si="448"/>
        <v>0</v>
      </c>
      <c r="R8172" s="2400"/>
    </row>
    <row r="8173" spans="3:18" ht="14.25" customHeight="1">
      <c r="C8173" s="1579">
        <v>4</v>
      </c>
      <c r="D8173" s="1970" t="s">
        <v>8011</v>
      </c>
      <c r="E8173" s="1580">
        <v>8</v>
      </c>
      <c r="F8173" s="1581" t="s">
        <v>508</v>
      </c>
      <c r="G8173" s="1726">
        <v>67</v>
      </c>
      <c r="H8173" s="1581">
        <v>2008</v>
      </c>
      <c r="I8173" s="1583">
        <v>9105.2999999999993</v>
      </c>
      <c r="J8173" s="1581">
        <v>100</v>
      </c>
      <c r="K8173" s="1583">
        <f t="shared" si="450"/>
        <v>0</v>
      </c>
      <c r="L8173" s="1581"/>
      <c r="M8173" s="1581"/>
      <c r="N8173" s="1584">
        <f t="shared" si="447"/>
        <v>0</v>
      </c>
      <c r="O8173" s="2103"/>
      <c r="P8173" s="2103"/>
      <c r="Q8173" s="2103">
        <f t="shared" si="448"/>
        <v>0</v>
      </c>
      <c r="R8173" s="2400"/>
    </row>
    <row r="8174" spans="3:18" ht="14.25" customHeight="1">
      <c r="C8174" s="1579">
        <v>5</v>
      </c>
      <c r="D8174" s="1970" t="s">
        <v>8012</v>
      </c>
      <c r="E8174" s="1580">
        <v>8</v>
      </c>
      <c r="F8174" s="1581" t="s">
        <v>508</v>
      </c>
      <c r="G8174" s="1726">
        <v>10</v>
      </c>
      <c r="H8174" s="1581">
        <v>2018</v>
      </c>
      <c r="I8174" s="1583">
        <v>1249.2</v>
      </c>
      <c r="J8174" s="1581">
        <v>100</v>
      </c>
      <c r="K8174" s="1583">
        <f t="shared" si="450"/>
        <v>0</v>
      </c>
      <c r="L8174" s="1581"/>
      <c r="M8174" s="1581"/>
      <c r="N8174" s="1584">
        <f t="shared" si="447"/>
        <v>0</v>
      </c>
      <c r="O8174" s="2103"/>
      <c r="P8174" s="2103"/>
      <c r="Q8174" s="2103">
        <f t="shared" si="448"/>
        <v>0</v>
      </c>
      <c r="R8174" s="2400"/>
    </row>
    <row r="8175" spans="3:18" ht="14.25" customHeight="1">
      <c r="C8175" s="1579">
        <v>6</v>
      </c>
      <c r="D8175" s="1970" t="s">
        <v>8013</v>
      </c>
      <c r="E8175" s="1580">
        <v>8</v>
      </c>
      <c r="F8175" s="1581" t="s">
        <v>508</v>
      </c>
      <c r="G8175" s="1726">
        <v>50</v>
      </c>
      <c r="H8175" s="1581">
        <v>2024</v>
      </c>
      <c r="I8175" s="1583">
        <v>4200</v>
      </c>
      <c r="J8175" s="1581">
        <v>25</v>
      </c>
      <c r="K8175" s="1583">
        <f t="shared" si="450"/>
        <v>3150</v>
      </c>
      <c r="L8175" s="1581"/>
      <c r="M8175" s="1581"/>
      <c r="N8175" s="1584">
        <f t="shared" si="447"/>
        <v>0</v>
      </c>
      <c r="O8175" s="2103"/>
      <c r="P8175" s="2103"/>
      <c r="Q8175" s="2103">
        <f t="shared" si="448"/>
        <v>0</v>
      </c>
      <c r="R8175" s="2400"/>
    </row>
    <row r="8176" spans="3:18" ht="14.25" customHeight="1">
      <c r="C8176" s="1579">
        <v>7</v>
      </c>
      <c r="D8176" s="1970" t="s">
        <v>2202</v>
      </c>
      <c r="E8176" s="1580">
        <v>8</v>
      </c>
      <c r="F8176" s="1581" t="s">
        <v>508</v>
      </c>
      <c r="G8176" s="1726">
        <v>1</v>
      </c>
      <c r="H8176" s="1581">
        <v>2016</v>
      </c>
      <c r="I8176" s="1583">
        <v>146.1</v>
      </c>
      <c r="J8176" s="1581">
        <v>100</v>
      </c>
      <c r="K8176" s="1583">
        <f t="shared" si="450"/>
        <v>0</v>
      </c>
      <c r="L8176" s="1581"/>
      <c r="M8176" s="1581"/>
      <c r="N8176" s="1584">
        <f t="shared" si="447"/>
        <v>0</v>
      </c>
      <c r="O8176" s="2103"/>
      <c r="P8176" s="2103"/>
      <c r="Q8176" s="2103">
        <f t="shared" si="448"/>
        <v>0</v>
      </c>
      <c r="R8176" s="2400"/>
    </row>
    <row r="8177" spans="3:18" ht="14.25" customHeight="1">
      <c r="C8177" s="1579">
        <v>8</v>
      </c>
      <c r="D8177" s="1970" t="s">
        <v>8014</v>
      </c>
      <c r="E8177" s="1580">
        <v>8</v>
      </c>
      <c r="F8177" s="1581" t="s">
        <v>508</v>
      </c>
      <c r="G8177" s="1726">
        <v>1</v>
      </c>
      <c r="H8177" s="1581">
        <v>2022</v>
      </c>
      <c r="I8177" s="1583">
        <v>39</v>
      </c>
      <c r="J8177" s="1581">
        <v>50</v>
      </c>
      <c r="K8177" s="1583">
        <f t="shared" si="450"/>
        <v>19.5</v>
      </c>
      <c r="L8177" s="1581"/>
      <c r="M8177" s="1581"/>
      <c r="N8177" s="1584">
        <f t="shared" si="447"/>
        <v>0</v>
      </c>
      <c r="O8177" s="2103"/>
      <c r="P8177" s="2103"/>
      <c r="Q8177" s="2103">
        <f t="shared" si="448"/>
        <v>0</v>
      </c>
      <c r="R8177" s="2400"/>
    </row>
    <row r="8178" spans="3:18" ht="14.25" customHeight="1">
      <c r="C8178" s="1579">
        <v>9</v>
      </c>
      <c r="D8178" s="1970" t="s">
        <v>5228</v>
      </c>
      <c r="E8178" s="1580">
        <v>8</v>
      </c>
      <c r="F8178" s="1581" t="s">
        <v>508</v>
      </c>
      <c r="G8178" s="1726">
        <v>1</v>
      </c>
      <c r="H8178" s="1581">
        <v>2022</v>
      </c>
      <c r="I8178" s="1583">
        <v>280</v>
      </c>
      <c r="J8178" s="1581">
        <v>50</v>
      </c>
      <c r="K8178" s="1583">
        <f t="shared" si="450"/>
        <v>140</v>
      </c>
      <c r="L8178" s="1581"/>
      <c r="M8178" s="1581"/>
      <c r="N8178" s="1584">
        <f t="shared" si="447"/>
        <v>0</v>
      </c>
      <c r="O8178" s="2103"/>
      <c r="P8178" s="2103"/>
      <c r="Q8178" s="2103">
        <f t="shared" si="448"/>
        <v>0</v>
      </c>
      <c r="R8178" s="2400"/>
    </row>
    <row r="8179" spans="3:18" ht="14.25" customHeight="1">
      <c r="C8179" s="1579">
        <v>10</v>
      </c>
      <c r="D8179" s="1970" t="s">
        <v>5228</v>
      </c>
      <c r="E8179" s="1580">
        <v>8</v>
      </c>
      <c r="F8179" s="1581" t="s">
        <v>508</v>
      </c>
      <c r="G8179" s="1726">
        <v>1</v>
      </c>
      <c r="H8179" s="1581">
        <v>2022</v>
      </c>
      <c r="I8179" s="1583">
        <v>280</v>
      </c>
      <c r="J8179" s="1581">
        <v>50</v>
      </c>
      <c r="K8179" s="1583">
        <f t="shared" si="450"/>
        <v>140</v>
      </c>
      <c r="L8179" s="1581"/>
      <c r="M8179" s="1581"/>
      <c r="N8179" s="1584">
        <f t="shared" si="447"/>
        <v>0</v>
      </c>
      <c r="O8179" s="2103"/>
      <c r="P8179" s="2103"/>
      <c r="Q8179" s="2103">
        <f t="shared" si="448"/>
        <v>0</v>
      </c>
      <c r="R8179" s="2400"/>
    </row>
    <row r="8180" spans="3:18" ht="14.25" customHeight="1">
      <c r="C8180" s="1579">
        <v>11</v>
      </c>
      <c r="D8180" s="1970" t="s">
        <v>5228</v>
      </c>
      <c r="E8180" s="1580">
        <v>8</v>
      </c>
      <c r="F8180" s="1581" t="s">
        <v>508</v>
      </c>
      <c r="G8180" s="1726">
        <v>1</v>
      </c>
      <c r="H8180" s="1581">
        <v>2022</v>
      </c>
      <c r="I8180" s="1583">
        <v>280</v>
      </c>
      <c r="J8180" s="1581">
        <v>50</v>
      </c>
      <c r="K8180" s="1583">
        <f t="shared" si="450"/>
        <v>140</v>
      </c>
      <c r="L8180" s="1581"/>
      <c r="M8180" s="1581"/>
      <c r="N8180" s="1584">
        <f t="shared" si="447"/>
        <v>0</v>
      </c>
      <c r="O8180" s="2103"/>
      <c r="P8180" s="2103"/>
      <c r="Q8180" s="2103">
        <f t="shared" si="448"/>
        <v>0</v>
      </c>
      <c r="R8180" s="2400"/>
    </row>
    <row r="8181" spans="3:18" ht="14.25" customHeight="1">
      <c r="C8181" s="1579">
        <v>12</v>
      </c>
      <c r="D8181" s="1970" t="s">
        <v>2623</v>
      </c>
      <c r="E8181" s="1580">
        <v>8</v>
      </c>
      <c r="F8181" s="1581" t="s">
        <v>508</v>
      </c>
      <c r="G8181" s="1726">
        <v>1</v>
      </c>
      <c r="H8181" s="1581">
        <v>2022</v>
      </c>
      <c r="I8181" s="1583">
        <v>200</v>
      </c>
      <c r="J8181" s="1581">
        <v>50</v>
      </c>
      <c r="K8181" s="1583">
        <f t="shared" si="450"/>
        <v>100</v>
      </c>
      <c r="L8181" s="1581"/>
      <c r="M8181" s="1581"/>
      <c r="N8181" s="1584">
        <f t="shared" si="447"/>
        <v>0</v>
      </c>
      <c r="O8181" s="2103"/>
      <c r="P8181" s="2103"/>
      <c r="Q8181" s="2103">
        <f t="shared" si="448"/>
        <v>0</v>
      </c>
      <c r="R8181" s="2400"/>
    </row>
    <row r="8182" spans="3:18" ht="14.25" customHeight="1">
      <c r="C8182" s="1579">
        <v>13</v>
      </c>
      <c r="D8182" s="1970" t="s">
        <v>2623</v>
      </c>
      <c r="E8182" s="1580">
        <v>8</v>
      </c>
      <c r="F8182" s="1581" t="s">
        <v>508</v>
      </c>
      <c r="G8182" s="1726">
        <v>1</v>
      </c>
      <c r="H8182" s="1581">
        <v>2022</v>
      </c>
      <c r="I8182" s="1583">
        <v>200</v>
      </c>
      <c r="J8182" s="1581">
        <v>50</v>
      </c>
      <c r="K8182" s="1583">
        <f t="shared" si="450"/>
        <v>100</v>
      </c>
      <c r="L8182" s="1581"/>
      <c r="M8182" s="1581"/>
      <c r="N8182" s="1584">
        <f t="shared" si="447"/>
        <v>0</v>
      </c>
      <c r="O8182" s="2103"/>
      <c r="P8182" s="2103"/>
      <c r="Q8182" s="2103">
        <f t="shared" si="448"/>
        <v>0</v>
      </c>
      <c r="R8182" s="2400"/>
    </row>
    <row r="8183" spans="3:18" ht="14.25" customHeight="1">
      <c r="C8183" s="1579">
        <v>14</v>
      </c>
      <c r="D8183" s="1970" t="s">
        <v>2623</v>
      </c>
      <c r="E8183" s="1580">
        <v>8</v>
      </c>
      <c r="F8183" s="1581" t="s">
        <v>508</v>
      </c>
      <c r="G8183" s="1726">
        <v>1</v>
      </c>
      <c r="H8183" s="1581">
        <v>2022</v>
      </c>
      <c r="I8183" s="1583">
        <v>200</v>
      </c>
      <c r="J8183" s="1581">
        <v>50</v>
      </c>
      <c r="K8183" s="1583">
        <f t="shared" si="450"/>
        <v>100</v>
      </c>
      <c r="L8183" s="1581"/>
      <c r="M8183" s="1581"/>
      <c r="N8183" s="1584">
        <f t="shared" si="447"/>
        <v>0</v>
      </c>
      <c r="O8183" s="2103"/>
      <c r="P8183" s="2103"/>
      <c r="Q8183" s="2103">
        <f t="shared" si="448"/>
        <v>0</v>
      </c>
      <c r="R8183" s="2400"/>
    </row>
    <row r="8184" spans="3:18" ht="14.25" customHeight="1">
      <c r="C8184" s="1579">
        <v>15</v>
      </c>
      <c r="D8184" s="1970" t="s">
        <v>2623</v>
      </c>
      <c r="E8184" s="1580">
        <v>8</v>
      </c>
      <c r="F8184" s="1581" t="s">
        <v>508</v>
      </c>
      <c r="G8184" s="1726">
        <v>1</v>
      </c>
      <c r="H8184" s="1581">
        <v>2022</v>
      </c>
      <c r="I8184" s="1583">
        <v>200</v>
      </c>
      <c r="J8184" s="1581">
        <v>50</v>
      </c>
      <c r="K8184" s="1583">
        <f t="shared" si="450"/>
        <v>100</v>
      </c>
      <c r="L8184" s="1581"/>
      <c r="M8184" s="1581"/>
      <c r="N8184" s="1584">
        <f t="shared" si="447"/>
        <v>0</v>
      </c>
      <c r="O8184" s="2103"/>
      <c r="P8184" s="2103"/>
      <c r="Q8184" s="2103">
        <f t="shared" si="448"/>
        <v>0</v>
      </c>
      <c r="R8184" s="2400"/>
    </row>
    <row r="8185" spans="3:18" ht="14.25" customHeight="1">
      <c r="C8185" s="1579">
        <v>16</v>
      </c>
      <c r="D8185" s="1970" t="s">
        <v>2623</v>
      </c>
      <c r="E8185" s="1580">
        <v>8</v>
      </c>
      <c r="F8185" s="1581" t="s">
        <v>508</v>
      </c>
      <c r="G8185" s="1726">
        <v>1</v>
      </c>
      <c r="H8185" s="1581">
        <v>2022</v>
      </c>
      <c r="I8185" s="1583">
        <v>200</v>
      </c>
      <c r="J8185" s="1581">
        <v>50</v>
      </c>
      <c r="K8185" s="1583">
        <f t="shared" si="450"/>
        <v>100</v>
      </c>
      <c r="L8185" s="1581"/>
      <c r="M8185" s="1581"/>
      <c r="N8185" s="1584">
        <f t="shared" si="447"/>
        <v>0</v>
      </c>
      <c r="O8185" s="2103"/>
      <c r="P8185" s="2103"/>
      <c r="Q8185" s="2103">
        <f t="shared" si="448"/>
        <v>0</v>
      </c>
      <c r="R8185" s="2400"/>
    </row>
    <row r="8186" spans="3:18" ht="14.25" customHeight="1">
      <c r="C8186" s="1579">
        <v>17</v>
      </c>
      <c r="D8186" s="1970" t="s">
        <v>2623</v>
      </c>
      <c r="E8186" s="1580">
        <v>8</v>
      </c>
      <c r="F8186" s="1581" t="s">
        <v>508</v>
      </c>
      <c r="G8186" s="1726">
        <v>1</v>
      </c>
      <c r="H8186" s="1581">
        <v>2022</v>
      </c>
      <c r="I8186" s="1583">
        <v>200</v>
      </c>
      <c r="J8186" s="1581">
        <v>50</v>
      </c>
      <c r="K8186" s="1583">
        <f t="shared" si="450"/>
        <v>100</v>
      </c>
      <c r="L8186" s="1581"/>
      <c r="M8186" s="1581"/>
      <c r="N8186" s="1584">
        <f t="shared" si="447"/>
        <v>0</v>
      </c>
      <c r="O8186" s="2103"/>
      <c r="P8186" s="2103"/>
      <c r="Q8186" s="2103">
        <f t="shared" si="448"/>
        <v>0</v>
      </c>
      <c r="R8186" s="2400"/>
    </row>
    <row r="8187" spans="3:18" ht="14.25" customHeight="1">
      <c r="C8187" s="1579">
        <v>18</v>
      </c>
      <c r="D8187" s="1970" t="s">
        <v>2623</v>
      </c>
      <c r="E8187" s="1580">
        <v>8</v>
      </c>
      <c r="F8187" s="1581" t="s">
        <v>508</v>
      </c>
      <c r="G8187" s="1726">
        <v>1</v>
      </c>
      <c r="H8187" s="1581">
        <v>2022</v>
      </c>
      <c r="I8187" s="1583">
        <v>200</v>
      </c>
      <c r="J8187" s="1581">
        <v>50</v>
      </c>
      <c r="K8187" s="1583">
        <f t="shared" si="450"/>
        <v>100</v>
      </c>
      <c r="L8187" s="1581"/>
      <c r="M8187" s="1581"/>
      <c r="N8187" s="1584">
        <f t="shared" si="447"/>
        <v>0</v>
      </c>
      <c r="O8187" s="2103"/>
      <c r="P8187" s="2103"/>
      <c r="Q8187" s="2103">
        <f t="shared" si="448"/>
        <v>0</v>
      </c>
      <c r="R8187" s="2400"/>
    </row>
    <row r="8188" spans="3:18" ht="14.25" customHeight="1">
      <c r="C8188" s="1579">
        <v>19</v>
      </c>
      <c r="D8188" s="1970" t="s">
        <v>2623</v>
      </c>
      <c r="E8188" s="1580">
        <v>8</v>
      </c>
      <c r="F8188" s="1581" t="s">
        <v>508</v>
      </c>
      <c r="G8188" s="1726">
        <v>1</v>
      </c>
      <c r="H8188" s="1581">
        <v>2022</v>
      </c>
      <c r="I8188" s="1583">
        <v>200</v>
      </c>
      <c r="J8188" s="1581">
        <v>50</v>
      </c>
      <c r="K8188" s="1583">
        <f t="shared" si="450"/>
        <v>100</v>
      </c>
      <c r="L8188" s="1581"/>
      <c r="M8188" s="1581"/>
      <c r="N8188" s="1584">
        <f t="shared" si="447"/>
        <v>0</v>
      </c>
      <c r="O8188" s="2103"/>
      <c r="P8188" s="2103"/>
      <c r="Q8188" s="2103">
        <f t="shared" si="448"/>
        <v>0</v>
      </c>
      <c r="R8188" s="2400"/>
    </row>
    <row r="8189" spans="3:18" ht="14.25" customHeight="1">
      <c r="C8189" s="1579">
        <v>20</v>
      </c>
      <c r="D8189" s="1970" t="s">
        <v>2623</v>
      </c>
      <c r="E8189" s="1580">
        <v>8</v>
      </c>
      <c r="F8189" s="1581" t="s">
        <v>508</v>
      </c>
      <c r="G8189" s="1726">
        <v>1</v>
      </c>
      <c r="H8189" s="1581">
        <v>2022</v>
      </c>
      <c r="I8189" s="1583">
        <v>200</v>
      </c>
      <c r="J8189" s="1581">
        <v>50</v>
      </c>
      <c r="K8189" s="1583">
        <f t="shared" si="450"/>
        <v>100</v>
      </c>
      <c r="L8189" s="1581"/>
      <c r="M8189" s="1581"/>
      <c r="N8189" s="1584">
        <f t="shared" si="447"/>
        <v>0</v>
      </c>
      <c r="O8189" s="2103"/>
      <c r="P8189" s="2103"/>
      <c r="Q8189" s="2103">
        <f t="shared" si="448"/>
        <v>0</v>
      </c>
      <c r="R8189" s="2400"/>
    </row>
    <row r="8190" spans="3:18" ht="14.25" customHeight="1">
      <c r="C8190" s="1579">
        <v>21</v>
      </c>
      <c r="D8190" s="1970" t="s">
        <v>2623</v>
      </c>
      <c r="E8190" s="1580">
        <v>8</v>
      </c>
      <c r="F8190" s="1581" t="s">
        <v>508</v>
      </c>
      <c r="G8190" s="1726">
        <v>1</v>
      </c>
      <c r="H8190" s="1581">
        <v>2022</v>
      </c>
      <c r="I8190" s="1583">
        <v>200</v>
      </c>
      <c r="J8190" s="1581">
        <v>50</v>
      </c>
      <c r="K8190" s="1583">
        <f t="shared" si="450"/>
        <v>100</v>
      </c>
      <c r="L8190" s="1581"/>
      <c r="M8190" s="1581"/>
      <c r="N8190" s="1584">
        <f t="shared" si="447"/>
        <v>0</v>
      </c>
      <c r="O8190" s="2103"/>
      <c r="P8190" s="2103"/>
      <c r="Q8190" s="2103">
        <f t="shared" si="448"/>
        <v>0</v>
      </c>
      <c r="R8190" s="2400"/>
    </row>
    <row r="8191" spans="3:18" ht="14.25" customHeight="1">
      <c r="C8191" s="1579">
        <v>22</v>
      </c>
      <c r="D8191" s="1970" t="s">
        <v>8015</v>
      </c>
      <c r="E8191" s="1580">
        <v>8</v>
      </c>
      <c r="F8191" s="1581" t="s">
        <v>508</v>
      </c>
      <c r="G8191" s="1726">
        <v>1</v>
      </c>
      <c r="H8191" s="1581">
        <v>2023</v>
      </c>
      <c r="I8191" s="1583">
        <v>68</v>
      </c>
      <c r="J8191" s="1581">
        <v>37.5</v>
      </c>
      <c r="K8191" s="1583">
        <f t="shared" si="450"/>
        <v>42.5</v>
      </c>
      <c r="L8191" s="1581"/>
      <c r="M8191" s="1581"/>
      <c r="N8191" s="1584">
        <f t="shared" si="447"/>
        <v>0</v>
      </c>
      <c r="O8191" s="2103"/>
      <c r="P8191" s="2103"/>
      <c r="Q8191" s="2103">
        <f t="shared" si="448"/>
        <v>0</v>
      </c>
      <c r="R8191" s="2400"/>
    </row>
    <row r="8192" spans="3:18" ht="14.25" customHeight="1">
      <c r="C8192" s="1579">
        <v>23</v>
      </c>
      <c r="D8192" s="1970" t="s">
        <v>8016</v>
      </c>
      <c r="E8192" s="1580">
        <v>8</v>
      </c>
      <c r="F8192" s="1581" t="s">
        <v>508</v>
      </c>
      <c r="G8192" s="1726">
        <v>1</v>
      </c>
      <c r="H8192" s="1581">
        <v>2024</v>
      </c>
      <c r="I8192" s="1583">
        <v>100</v>
      </c>
      <c r="J8192" s="1581">
        <v>25</v>
      </c>
      <c r="K8192" s="1583">
        <f t="shared" si="450"/>
        <v>75</v>
      </c>
      <c r="L8192" s="1581"/>
      <c r="M8192" s="1581"/>
      <c r="N8192" s="1584">
        <f t="shared" si="447"/>
        <v>0</v>
      </c>
      <c r="O8192" s="2103"/>
      <c r="P8192" s="2103"/>
      <c r="Q8192" s="2103">
        <f t="shared" si="448"/>
        <v>0</v>
      </c>
      <c r="R8192" s="2400"/>
    </row>
    <row r="8193" spans="3:18" ht="14.25" customHeight="1">
      <c r="C8193" s="1579">
        <v>24</v>
      </c>
      <c r="D8193" s="1970" t="s">
        <v>2707</v>
      </c>
      <c r="E8193" s="1580">
        <v>8</v>
      </c>
      <c r="F8193" s="1581" t="s">
        <v>508</v>
      </c>
      <c r="G8193" s="1726">
        <v>1</v>
      </c>
      <c r="H8193" s="1581">
        <v>2020</v>
      </c>
      <c r="I8193" s="1583">
        <v>175</v>
      </c>
      <c r="J8193" s="1581">
        <v>75</v>
      </c>
      <c r="K8193" s="1583">
        <f t="shared" si="450"/>
        <v>43.75</v>
      </c>
      <c r="L8193" s="1581"/>
      <c r="M8193" s="1581"/>
      <c r="N8193" s="1584">
        <f t="shared" si="447"/>
        <v>0</v>
      </c>
      <c r="O8193" s="2103"/>
      <c r="P8193" s="2103"/>
      <c r="Q8193" s="2103">
        <f t="shared" si="448"/>
        <v>0</v>
      </c>
      <c r="R8193" s="2400"/>
    </row>
    <row r="8194" spans="3:18" ht="14.25" customHeight="1">
      <c r="C8194" s="1579">
        <v>25</v>
      </c>
      <c r="D8194" s="1970" t="s">
        <v>2707</v>
      </c>
      <c r="E8194" s="1580">
        <v>8</v>
      </c>
      <c r="F8194" s="1581" t="s">
        <v>508</v>
      </c>
      <c r="G8194" s="1726">
        <v>1</v>
      </c>
      <c r="H8194" s="1581">
        <v>2020</v>
      </c>
      <c r="I8194" s="1583">
        <v>175</v>
      </c>
      <c r="J8194" s="1581">
        <v>75</v>
      </c>
      <c r="K8194" s="1583">
        <f t="shared" si="450"/>
        <v>43.75</v>
      </c>
      <c r="L8194" s="1581"/>
      <c r="M8194" s="1581"/>
      <c r="N8194" s="1584">
        <f t="shared" si="447"/>
        <v>0</v>
      </c>
      <c r="O8194" s="2103"/>
      <c r="P8194" s="2103"/>
      <c r="Q8194" s="2103">
        <f t="shared" si="448"/>
        <v>0</v>
      </c>
      <c r="R8194" s="2400"/>
    </row>
    <row r="8195" spans="3:18" ht="27" customHeight="1">
      <c r="C8195" s="1579">
        <v>26</v>
      </c>
      <c r="D8195" s="2073" t="s">
        <v>7886</v>
      </c>
      <c r="E8195" s="1580">
        <v>8</v>
      </c>
      <c r="F8195" s="1581" t="s">
        <v>508</v>
      </c>
      <c r="G8195" s="1726">
        <v>1</v>
      </c>
      <c r="H8195" s="1581">
        <v>2024</v>
      </c>
      <c r="I8195" s="1583">
        <v>33.89</v>
      </c>
      <c r="J8195" s="1581">
        <v>25</v>
      </c>
      <c r="K8195" s="1583">
        <f t="shared" si="450"/>
        <v>25.4175</v>
      </c>
      <c r="L8195" s="1581"/>
      <c r="M8195" s="1581"/>
      <c r="N8195" s="1584">
        <f t="shared" si="447"/>
        <v>0</v>
      </c>
      <c r="O8195" s="2103"/>
      <c r="P8195" s="2103"/>
      <c r="Q8195" s="2103">
        <f t="shared" si="448"/>
        <v>0</v>
      </c>
      <c r="R8195" s="2400"/>
    </row>
    <row r="8196" spans="3:18" ht="27" customHeight="1">
      <c r="C8196" s="1579">
        <v>27</v>
      </c>
      <c r="D8196" s="2073" t="s">
        <v>7886</v>
      </c>
      <c r="E8196" s="1580">
        <v>8</v>
      </c>
      <c r="F8196" s="1581" t="s">
        <v>508</v>
      </c>
      <c r="G8196" s="1726">
        <v>1</v>
      </c>
      <c r="H8196" s="1581">
        <v>2024</v>
      </c>
      <c r="I8196" s="1583">
        <v>33.89</v>
      </c>
      <c r="J8196" s="1581">
        <v>25</v>
      </c>
      <c r="K8196" s="1583">
        <f t="shared" si="450"/>
        <v>25.4175</v>
      </c>
      <c r="L8196" s="1581"/>
      <c r="M8196" s="1581"/>
      <c r="N8196" s="1584">
        <f t="shared" si="447"/>
        <v>0</v>
      </c>
      <c r="O8196" s="2103"/>
      <c r="P8196" s="2103"/>
      <c r="Q8196" s="2103">
        <f t="shared" si="448"/>
        <v>0</v>
      </c>
      <c r="R8196" s="2400"/>
    </row>
    <row r="8197" spans="3:18" ht="27" customHeight="1">
      <c r="C8197" s="1579">
        <v>28</v>
      </c>
      <c r="D8197" s="2073" t="s">
        <v>7886</v>
      </c>
      <c r="E8197" s="1580">
        <v>8</v>
      </c>
      <c r="F8197" s="1581" t="s">
        <v>508</v>
      </c>
      <c r="G8197" s="1726">
        <v>1</v>
      </c>
      <c r="H8197" s="1581">
        <v>2024</v>
      </c>
      <c r="I8197" s="1583">
        <v>33.89</v>
      </c>
      <c r="J8197" s="1581">
        <v>25</v>
      </c>
      <c r="K8197" s="1583">
        <f t="shared" si="450"/>
        <v>25.4175</v>
      </c>
      <c r="L8197" s="1581"/>
      <c r="M8197" s="1581"/>
      <c r="N8197" s="1584">
        <f t="shared" si="447"/>
        <v>0</v>
      </c>
      <c r="O8197" s="2103"/>
      <c r="P8197" s="2103"/>
      <c r="Q8197" s="2103">
        <f t="shared" si="448"/>
        <v>0</v>
      </c>
      <c r="R8197" s="2400"/>
    </row>
    <row r="8198" spans="3:18" ht="27" customHeight="1">
      <c r="C8198" s="1579">
        <v>29</v>
      </c>
      <c r="D8198" s="2073" t="s">
        <v>7886</v>
      </c>
      <c r="E8198" s="1580">
        <v>8</v>
      </c>
      <c r="F8198" s="1581" t="s">
        <v>508</v>
      </c>
      <c r="G8198" s="1726">
        <v>1</v>
      </c>
      <c r="H8198" s="1581">
        <v>2024</v>
      </c>
      <c r="I8198" s="1583">
        <v>33.89</v>
      </c>
      <c r="J8198" s="1581">
        <v>25</v>
      </c>
      <c r="K8198" s="1583">
        <f t="shared" si="450"/>
        <v>25.4175</v>
      </c>
      <c r="L8198" s="1581"/>
      <c r="M8198" s="1581"/>
      <c r="N8198" s="1584">
        <f t="shared" si="447"/>
        <v>0</v>
      </c>
      <c r="O8198" s="2103"/>
      <c r="P8198" s="2103"/>
      <c r="Q8198" s="2103">
        <f t="shared" si="448"/>
        <v>0</v>
      </c>
      <c r="R8198" s="2400"/>
    </row>
    <row r="8199" spans="3:18" ht="27" customHeight="1">
      <c r="C8199" s="1579">
        <v>30</v>
      </c>
      <c r="D8199" s="2073" t="s">
        <v>7886</v>
      </c>
      <c r="E8199" s="1580">
        <v>8</v>
      </c>
      <c r="F8199" s="1581" t="s">
        <v>508</v>
      </c>
      <c r="G8199" s="1726">
        <v>1</v>
      </c>
      <c r="H8199" s="1581">
        <v>2024</v>
      </c>
      <c r="I8199" s="1583">
        <v>33.89</v>
      </c>
      <c r="J8199" s="1581">
        <v>25</v>
      </c>
      <c r="K8199" s="1583">
        <f t="shared" si="450"/>
        <v>25.4175</v>
      </c>
      <c r="L8199" s="1581"/>
      <c r="M8199" s="1581"/>
      <c r="N8199" s="1584">
        <f t="shared" si="447"/>
        <v>0</v>
      </c>
      <c r="O8199" s="2103"/>
      <c r="P8199" s="2103"/>
      <c r="Q8199" s="2103">
        <f t="shared" si="448"/>
        <v>0</v>
      </c>
      <c r="R8199" s="2400"/>
    </row>
    <row r="8200" spans="3:18" ht="27" customHeight="1">
      <c r="C8200" s="1579">
        <v>31</v>
      </c>
      <c r="D8200" s="2073" t="s">
        <v>7886</v>
      </c>
      <c r="E8200" s="1580">
        <v>8</v>
      </c>
      <c r="F8200" s="1581" t="s">
        <v>508</v>
      </c>
      <c r="G8200" s="1726">
        <v>1</v>
      </c>
      <c r="H8200" s="1581">
        <v>2024</v>
      </c>
      <c r="I8200" s="1583">
        <v>33.89</v>
      </c>
      <c r="J8200" s="1581">
        <v>25</v>
      </c>
      <c r="K8200" s="1583">
        <f t="shared" si="450"/>
        <v>25.4175</v>
      </c>
      <c r="L8200" s="1581"/>
      <c r="M8200" s="1581"/>
      <c r="N8200" s="1584">
        <f t="shared" si="447"/>
        <v>0</v>
      </c>
      <c r="O8200" s="2103"/>
      <c r="P8200" s="2103"/>
      <c r="Q8200" s="2103">
        <f t="shared" si="448"/>
        <v>0</v>
      </c>
      <c r="R8200" s="2400"/>
    </row>
    <row r="8201" spans="3:18" ht="27" customHeight="1">
      <c r="C8201" s="1579">
        <v>32</v>
      </c>
      <c r="D8201" s="2073" t="s">
        <v>7886</v>
      </c>
      <c r="E8201" s="1580">
        <v>8</v>
      </c>
      <c r="F8201" s="1581" t="s">
        <v>508</v>
      </c>
      <c r="G8201" s="1726">
        <v>1</v>
      </c>
      <c r="H8201" s="1581">
        <v>2024</v>
      </c>
      <c r="I8201" s="1583">
        <v>33.89</v>
      </c>
      <c r="J8201" s="1581">
        <v>25</v>
      </c>
      <c r="K8201" s="1583">
        <f t="shared" si="450"/>
        <v>25.4175</v>
      </c>
      <c r="L8201" s="1581"/>
      <c r="M8201" s="1581"/>
      <c r="N8201" s="1584">
        <f t="shared" si="447"/>
        <v>0</v>
      </c>
      <c r="O8201" s="2103"/>
      <c r="P8201" s="2103"/>
      <c r="Q8201" s="2103">
        <f t="shared" si="448"/>
        <v>0</v>
      </c>
      <c r="R8201" s="2400"/>
    </row>
    <row r="8202" spans="3:18" ht="27" customHeight="1">
      <c r="C8202" s="1579">
        <v>33</v>
      </c>
      <c r="D8202" s="2073" t="s">
        <v>7886</v>
      </c>
      <c r="E8202" s="1580">
        <v>8</v>
      </c>
      <c r="F8202" s="1581" t="s">
        <v>508</v>
      </c>
      <c r="G8202" s="1726">
        <v>1</v>
      </c>
      <c r="H8202" s="1581">
        <v>2024</v>
      </c>
      <c r="I8202" s="1583">
        <v>33.89</v>
      </c>
      <c r="J8202" s="1581">
        <v>25</v>
      </c>
      <c r="K8202" s="1583">
        <f t="shared" si="450"/>
        <v>25.4175</v>
      </c>
      <c r="L8202" s="1581"/>
      <c r="M8202" s="1581"/>
      <c r="N8202" s="1584">
        <f t="shared" si="447"/>
        <v>0</v>
      </c>
      <c r="O8202" s="2103"/>
      <c r="P8202" s="2103"/>
      <c r="Q8202" s="2103">
        <f t="shared" si="448"/>
        <v>0</v>
      </c>
      <c r="R8202" s="2400"/>
    </row>
    <row r="8203" spans="3:18" ht="27" customHeight="1">
      <c r="C8203" s="1579">
        <v>34</v>
      </c>
      <c r="D8203" s="2073" t="s">
        <v>7886</v>
      </c>
      <c r="E8203" s="1580">
        <v>8</v>
      </c>
      <c r="F8203" s="1581" t="s">
        <v>508</v>
      </c>
      <c r="G8203" s="1726">
        <v>1</v>
      </c>
      <c r="H8203" s="1581">
        <v>2024</v>
      </c>
      <c r="I8203" s="1583">
        <v>33.89</v>
      </c>
      <c r="J8203" s="1581">
        <v>25</v>
      </c>
      <c r="K8203" s="1583">
        <f t="shared" si="450"/>
        <v>25.4175</v>
      </c>
      <c r="L8203" s="1581"/>
      <c r="M8203" s="1581"/>
      <c r="N8203" s="1584">
        <f t="shared" si="447"/>
        <v>0</v>
      </c>
      <c r="O8203" s="2103"/>
      <c r="P8203" s="2103"/>
      <c r="Q8203" s="2103">
        <f t="shared" si="448"/>
        <v>0</v>
      </c>
      <c r="R8203" s="2400"/>
    </row>
    <row r="8204" spans="3:18" ht="27" customHeight="1">
      <c r="C8204" s="1579">
        <v>35</v>
      </c>
      <c r="D8204" s="2073" t="s">
        <v>7888</v>
      </c>
      <c r="E8204" s="1580">
        <v>8</v>
      </c>
      <c r="F8204" s="1581" t="s">
        <v>508</v>
      </c>
      <c r="G8204" s="1726">
        <v>1</v>
      </c>
      <c r="H8204" s="1581">
        <v>2024</v>
      </c>
      <c r="I8204" s="1583">
        <v>32.15</v>
      </c>
      <c r="J8204" s="1581">
        <v>25</v>
      </c>
      <c r="K8204" s="1583">
        <f t="shared" si="450"/>
        <v>24.112499999999997</v>
      </c>
      <c r="L8204" s="1581"/>
      <c r="M8204" s="1581"/>
      <c r="N8204" s="1584">
        <f t="shared" si="447"/>
        <v>0</v>
      </c>
      <c r="O8204" s="2103"/>
      <c r="P8204" s="2103"/>
      <c r="Q8204" s="2103">
        <f t="shared" si="448"/>
        <v>0</v>
      </c>
      <c r="R8204" s="2400"/>
    </row>
    <row r="8205" spans="3:18" ht="27" customHeight="1">
      <c r="C8205" s="1579">
        <v>36</v>
      </c>
      <c r="D8205" s="2073" t="s">
        <v>7888</v>
      </c>
      <c r="E8205" s="1580">
        <v>8</v>
      </c>
      <c r="F8205" s="1581" t="s">
        <v>508</v>
      </c>
      <c r="G8205" s="1726">
        <v>1</v>
      </c>
      <c r="H8205" s="1581">
        <v>2024</v>
      </c>
      <c r="I8205" s="1583">
        <v>32.15</v>
      </c>
      <c r="J8205" s="1581">
        <v>25</v>
      </c>
      <c r="K8205" s="1583">
        <f t="shared" si="450"/>
        <v>24.112499999999997</v>
      </c>
      <c r="L8205" s="1581"/>
      <c r="M8205" s="1581"/>
      <c r="N8205" s="1584">
        <f t="shared" si="447"/>
        <v>0</v>
      </c>
      <c r="O8205" s="2103"/>
      <c r="P8205" s="2103"/>
      <c r="Q8205" s="2103">
        <f t="shared" si="448"/>
        <v>0</v>
      </c>
      <c r="R8205" s="2400"/>
    </row>
    <row r="8206" spans="3:18" ht="27" customHeight="1">
      <c r="C8206" s="1579">
        <v>37</v>
      </c>
      <c r="D8206" s="2073" t="s">
        <v>7888</v>
      </c>
      <c r="E8206" s="1580">
        <v>8</v>
      </c>
      <c r="F8206" s="1581" t="s">
        <v>508</v>
      </c>
      <c r="G8206" s="1726">
        <v>1</v>
      </c>
      <c r="H8206" s="1581">
        <v>2024</v>
      </c>
      <c r="I8206" s="1583">
        <v>32.15</v>
      </c>
      <c r="J8206" s="1581">
        <v>25</v>
      </c>
      <c r="K8206" s="1583">
        <f t="shared" si="450"/>
        <v>24.112499999999997</v>
      </c>
      <c r="L8206" s="1581"/>
      <c r="M8206" s="1581"/>
      <c r="N8206" s="1584">
        <f t="shared" si="447"/>
        <v>0</v>
      </c>
      <c r="O8206" s="2103"/>
      <c r="P8206" s="2103"/>
      <c r="Q8206" s="2103">
        <f t="shared" si="448"/>
        <v>0</v>
      </c>
      <c r="R8206" s="2400"/>
    </row>
    <row r="8207" spans="3:18" ht="27" customHeight="1">
      <c r="C8207" s="1579">
        <v>38</v>
      </c>
      <c r="D8207" s="2073" t="s">
        <v>7888</v>
      </c>
      <c r="E8207" s="1580">
        <v>8</v>
      </c>
      <c r="F8207" s="1581" t="s">
        <v>508</v>
      </c>
      <c r="G8207" s="1726">
        <v>1</v>
      </c>
      <c r="H8207" s="1581">
        <v>2024</v>
      </c>
      <c r="I8207" s="1583">
        <v>32.15</v>
      </c>
      <c r="J8207" s="1581">
        <v>25</v>
      </c>
      <c r="K8207" s="1583">
        <f t="shared" si="450"/>
        <v>24.112499999999997</v>
      </c>
      <c r="L8207" s="1581"/>
      <c r="M8207" s="1581"/>
      <c r="N8207" s="1584">
        <f t="shared" si="447"/>
        <v>0</v>
      </c>
      <c r="O8207" s="2103"/>
      <c r="P8207" s="2103"/>
      <c r="Q8207" s="2103">
        <f t="shared" si="448"/>
        <v>0</v>
      </c>
      <c r="R8207" s="2400"/>
    </row>
    <row r="8208" spans="3:18" ht="27" customHeight="1">
      <c r="C8208" s="1579">
        <v>39</v>
      </c>
      <c r="D8208" s="2073" t="s">
        <v>7888</v>
      </c>
      <c r="E8208" s="1580">
        <v>8</v>
      </c>
      <c r="F8208" s="1581" t="s">
        <v>508</v>
      </c>
      <c r="G8208" s="1726">
        <v>1</v>
      </c>
      <c r="H8208" s="1581">
        <v>2024</v>
      </c>
      <c r="I8208" s="1583">
        <v>32.15</v>
      </c>
      <c r="J8208" s="1581">
        <v>25</v>
      </c>
      <c r="K8208" s="1583">
        <f t="shared" si="450"/>
        <v>24.112499999999997</v>
      </c>
      <c r="L8208" s="1581"/>
      <c r="M8208" s="1581"/>
      <c r="N8208" s="1584">
        <f t="shared" si="447"/>
        <v>0</v>
      </c>
      <c r="O8208" s="2103"/>
      <c r="P8208" s="2103"/>
      <c r="Q8208" s="2103">
        <f t="shared" si="448"/>
        <v>0</v>
      </c>
      <c r="R8208" s="2400"/>
    </row>
    <row r="8209" spans="1:18" ht="14.25" customHeight="1">
      <c r="C8209" s="1579">
        <v>40</v>
      </c>
      <c r="D8209" s="1970" t="s">
        <v>7496</v>
      </c>
      <c r="E8209" s="1580">
        <v>8</v>
      </c>
      <c r="F8209" s="1581" t="s">
        <v>508</v>
      </c>
      <c r="G8209" s="1726">
        <v>1</v>
      </c>
      <c r="H8209" s="1581">
        <v>2024</v>
      </c>
      <c r="I8209" s="1583">
        <v>78.209999999999994</v>
      </c>
      <c r="J8209" s="1581">
        <v>25</v>
      </c>
      <c r="K8209" s="1583">
        <f t="shared" si="450"/>
        <v>58.657499999999999</v>
      </c>
      <c r="L8209" s="1581"/>
      <c r="M8209" s="1581"/>
      <c r="N8209" s="1584">
        <f t="shared" si="447"/>
        <v>0</v>
      </c>
      <c r="O8209" s="2103"/>
      <c r="P8209" s="2103"/>
      <c r="Q8209" s="2103">
        <f t="shared" si="448"/>
        <v>0</v>
      </c>
      <c r="R8209" s="2400"/>
    </row>
    <row r="8210" spans="1:18" ht="14.25" customHeight="1">
      <c r="C8210" s="1579">
        <v>41</v>
      </c>
      <c r="D8210" s="1970" t="s">
        <v>2671</v>
      </c>
      <c r="E8210" s="1580">
        <v>8</v>
      </c>
      <c r="F8210" s="1581" t="s">
        <v>508</v>
      </c>
      <c r="G8210" s="1726">
        <v>1</v>
      </c>
      <c r="H8210" s="1581">
        <v>2020</v>
      </c>
      <c r="I8210" s="1583">
        <v>37</v>
      </c>
      <c r="J8210" s="1581">
        <v>75</v>
      </c>
      <c r="K8210" s="1583">
        <f t="shared" si="450"/>
        <v>9.25</v>
      </c>
      <c r="L8210" s="1581"/>
      <c r="M8210" s="1581"/>
      <c r="N8210" s="1584">
        <f t="shared" si="447"/>
        <v>0</v>
      </c>
      <c r="O8210" s="2103"/>
      <c r="P8210" s="2103"/>
      <c r="Q8210" s="2103">
        <f t="shared" si="448"/>
        <v>0</v>
      </c>
      <c r="R8210" s="2401"/>
    </row>
    <row r="8211" spans="1:18" ht="14.25">
      <c r="C8211" s="138"/>
      <c r="D8211" s="1977"/>
      <c r="E8211" s="2153"/>
      <c r="F8211" s="106"/>
      <c r="G8211" s="1834"/>
      <c r="H8211" s="106"/>
      <c r="I8211" s="1710"/>
      <c r="J8211" s="106">
        <f>IF(($J$14-H8211)*J$19&gt;100,100,($J$14-H8211)*J$19)</f>
        <v>100</v>
      </c>
      <c r="K8211" s="1710">
        <f t="shared" si="446"/>
        <v>0</v>
      </c>
      <c r="L8211" s="106"/>
      <c r="M8211" s="106"/>
      <c r="N8211" s="74">
        <f>+L8211*M8211</f>
        <v>0</v>
      </c>
      <c r="O8211" s="1997"/>
      <c r="P8211" s="1997"/>
      <c r="Q8211" s="1997">
        <f>+O8211*P8211</f>
        <v>0</v>
      </c>
    </row>
    <row r="8212" spans="1:18" ht="17.25">
      <c r="A8212" s="1826"/>
      <c r="B8212" s="1826"/>
      <c r="C8212" s="1827">
        <v>629</v>
      </c>
      <c r="D8212" s="1086" t="s">
        <v>1956</v>
      </c>
      <c r="E8212" s="966">
        <v>8</v>
      </c>
      <c r="F8212" s="106"/>
      <c r="G8212" s="1560">
        <f>SUM(G8318:G8487)</f>
        <v>1026</v>
      </c>
      <c r="H8212" s="106"/>
      <c r="I8212" s="1710"/>
      <c r="J8212" s="966">
        <v>12.5</v>
      </c>
      <c r="K8212" s="1710"/>
      <c r="L8212" s="1555">
        <f>SUM(L8318:L8487)</f>
        <v>0</v>
      </c>
      <c r="M8212" s="106"/>
      <c r="N8212" s="1555">
        <f t="shared" si="415"/>
        <v>0</v>
      </c>
      <c r="O8212" s="2099">
        <f>SUM(O8214:O8487)</f>
        <v>44</v>
      </c>
      <c r="P8212" s="1997"/>
      <c r="Q8212" s="2099">
        <f>SUM(Q8214:Q8487)</f>
        <v>2301.5349999999999</v>
      </c>
    </row>
    <row r="8213" spans="1:18" ht="27">
      <c r="C8213" s="138"/>
      <c r="D8213" s="1876" t="s">
        <v>6033</v>
      </c>
      <c r="E8213" s="2153"/>
      <c r="F8213" s="106"/>
      <c r="G8213" s="1561">
        <f>SUMIF(J8214:J8487,"&lt;100",G8214:G8487)</f>
        <v>538</v>
      </c>
      <c r="H8213" s="106"/>
      <c r="I8213" s="1710"/>
      <c r="K8213" s="1710"/>
      <c r="L8213" s="106"/>
      <c r="M8213" s="106"/>
      <c r="N8213" s="74"/>
      <c r="O8213" s="1997"/>
      <c r="P8213" s="1997"/>
      <c r="Q8213" s="1997"/>
    </row>
    <row r="8214" spans="1:18" ht="14.25" customHeight="1">
      <c r="C8214" s="2074">
        <v>1</v>
      </c>
      <c r="D8214" s="2075" t="s">
        <v>7846</v>
      </c>
      <c r="E8214" s="2076">
        <v>8</v>
      </c>
      <c r="F8214" s="2077" t="s">
        <v>3489</v>
      </c>
      <c r="G8214" s="2078">
        <v>4</v>
      </c>
      <c r="H8214" s="2077">
        <v>2024</v>
      </c>
      <c r="I8214" s="2079">
        <v>9999</v>
      </c>
      <c r="J8214" s="2077">
        <f t="shared" ref="J8214:J8223" si="451">IF(($J$14-H8214)*J$8212&gt;100,100,($J$14-H8214)*J$8212)</f>
        <v>25</v>
      </c>
      <c r="K8214" s="2079">
        <f t="shared" ref="K8214:K8277" si="452">IF(J8214=100,0,I8214-I8214*J8214%)</f>
        <v>7499.25</v>
      </c>
      <c r="L8214" s="2077"/>
      <c r="M8214" s="2077"/>
      <c r="N8214" s="2080">
        <f t="shared" ref="N8214:N8277" si="453">+L8214*M8214</f>
        <v>0</v>
      </c>
      <c r="O8214" s="2151"/>
      <c r="P8214" s="2151"/>
      <c r="Q8214" s="2151">
        <f>+O8214*P8214</f>
        <v>0</v>
      </c>
      <c r="R8214" s="2515" t="s">
        <v>4815</v>
      </c>
    </row>
    <row r="8215" spans="1:18" ht="14.25" customHeight="1">
      <c r="C8215" s="2074">
        <v>2</v>
      </c>
      <c r="D8215" s="2075" t="s">
        <v>3679</v>
      </c>
      <c r="E8215" s="2076">
        <v>8</v>
      </c>
      <c r="F8215" s="2077" t="s">
        <v>3489</v>
      </c>
      <c r="G8215" s="2078">
        <v>1</v>
      </c>
      <c r="H8215" s="2077">
        <v>2024</v>
      </c>
      <c r="I8215" s="2079">
        <f>100000/1000</f>
        <v>100</v>
      </c>
      <c r="J8215" s="2077">
        <f t="shared" si="451"/>
        <v>25</v>
      </c>
      <c r="K8215" s="2079">
        <f t="shared" si="452"/>
        <v>75</v>
      </c>
      <c r="L8215" s="2077"/>
      <c r="M8215" s="2077"/>
      <c r="N8215" s="2080">
        <f t="shared" si="453"/>
        <v>0</v>
      </c>
      <c r="O8215" s="2151"/>
      <c r="P8215" s="2151"/>
      <c r="Q8215" s="2151">
        <f t="shared" ref="Q8215:Q8278" si="454">+O8215*P8215</f>
        <v>0</v>
      </c>
      <c r="R8215" s="2516"/>
    </row>
    <row r="8216" spans="1:18" ht="14.25" customHeight="1">
      <c r="C8216" s="2081">
        <v>3</v>
      </c>
      <c r="D8216" s="2075" t="s">
        <v>7873</v>
      </c>
      <c r="E8216" s="2082">
        <v>8</v>
      </c>
      <c r="F8216" s="2077" t="s">
        <v>3489</v>
      </c>
      <c r="G8216" s="2078">
        <v>132</v>
      </c>
      <c r="H8216" s="2077">
        <v>2024</v>
      </c>
      <c r="I8216" s="2079">
        <v>11447.04</v>
      </c>
      <c r="J8216" s="2077">
        <f t="shared" si="451"/>
        <v>25</v>
      </c>
      <c r="K8216" s="2079">
        <f t="shared" si="452"/>
        <v>8585.2800000000007</v>
      </c>
      <c r="L8216" s="2077"/>
      <c r="M8216" s="2077"/>
      <c r="N8216" s="2080">
        <f t="shared" si="453"/>
        <v>0</v>
      </c>
      <c r="O8216" s="2151"/>
      <c r="P8216" s="2151"/>
      <c r="Q8216" s="2151">
        <f t="shared" si="454"/>
        <v>0</v>
      </c>
      <c r="R8216" s="2516"/>
    </row>
    <row r="8217" spans="1:18" ht="14.25" customHeight="1">
      <c r="C8217" s="2074">
        <v>4</v>
      </c>
      <c r="D8217" s="2075" t="s">
        <v>2616</v>
      </c>
      <c r="E8217" s="2076">
        <v>8</v>
      </c>
      <c r="F8217" s="2077" t="s">
        <v>508</v>
      </c>
      <c r="G8217" s="2078">
        <v>1</v>
      </c>
      <c r="H8217" s="2077">
        <v>2007</v>
      </c>
      <c r="I8217" s="2079">
        <v>66</v>
      </c>
      <c r="J8217" s="2077">
        <f t="shared" si="451"/>
        <v>100</v>
      </c>
      <c r="K8217" s="2079">
        <f t="shared" si="452"/>
        <v>0</v>
      </c>
      <c r="L8217" s="2077"/>
      <c r="M8217" s="2077"/>
      <c r="N8217" s="2080">
        <f t="shared" si="453"/>
        <v>0</v>
      </c>
      <c r="O8217" s="2151"/>
      <c r="P8217" s="2151"/>
      <c r="Q8217" s="2151">
        <f t="shared" si="454"/>
        <v>0</v>
      </c>
      <c r="R8217" s="2516"/>
    </row>
    <row r="8218" spans="1:18" ht="14.25" customHeight="1">
      <c r="C8218" s="2081">
        <v>5</v>
      </c>
      <c r="D8218" s="2075" t="s">
        <v>2616</v>
      </c>
      <c r="E8218" s="2082">
        <v>8</v>
      </c>
      <c r="F8218" s="2077" t="s">
        <v>508</v>
      </c>
      <c r="G8218" s="2078">
        <v>3</v>
      </c>
      <c r="H8218" s="2077">
        <v>2010</v>
      </c>
      <c r="I8218" s="2079">
        <v>88.5</v>
      </c>
      <c r="J8218" s="2077">
        <f t="shared" si="451"/>
        <v>100</v>
      </c>
      <c r="K8218" s="2079">
        <f t="shared" si="452"/>
        <v>0</v>
      </c>
      <c r="L8218" s="2077"/>
      <c r="M8218" s="2077"/>
      <c r="N8218" s="2080">
        <f t="shared" si="453"/>
        <v>0</v>
      </c>
      <c r="O8218" s="2151"/>
      <c r="P8218" s="2151"/>
      <c r="Q8218" s="2151">
        <f t="shared" si="454"/>
        <v>0</v>
      </c>
      <c r="R8218" s="2516"/>
    </row>
    <row r="8219" spans="1:18" ht="14.25" customHeight="1">
      <c r="C8219" s="2074">
        <v>6</v>
      </c>
      <c r="D8219" s="2075" t="s">
        <v>2616</v>
      </c>
      <c r="E8219" s="2076">
        <v>8</v>
      </c>
      <c r="F8219" s="2077" t="s">
        <v>508</v>
      </c>
      <c r="G8219" s="2078">
        <v>3</v>
      </c>
      <c r="H8219" s="2077">
        <v>2011</v>
      </c>
      <c r="I8219" s="2079">
        <v>180</v>
      </c>
      <c r="J8219" s="2077">
        <f t="shared" si="451"/>
        <v>100</v>
      </c>
      <c r="K8219" s="2079">
        <f t="shared" si="452"/>
        <v>0</v>
      </c>
      <c r="L8219" s="2077"/>
      <c r="M8219" s="2077"/>
      <c r="N8219" s="2080">
        <f t="shared" si="453"/>
        <v>0</v>
      </c>
      <c r="O8219" s="2151"/>
      <c r="P8219" s="2151"/>
      <c r="Q8219" s="2151">
        <f t="shared" si="454"/>
        <v>0</v>
      </c>
      <c r="R8219" s="2516"/>
    </row>
    <row r="8220" spans="1:18" ht="14.25" customHeight="1">
      <c r="C8220" s="2074">
        <v>7</v>
      </c>
      <c r="D8220" s="2075" t="s">
        <v>7874</v>
      </c>
      <c r="E8220" s="2082">
        <v>8</v>
      </c>
      <c r="F8220" s="2077" t="s">
        <v>508</v>
      </c>
      <c r="G8220" s="2078">
        <v>2</v>
      </c>
      <c r="H8220" s="2077">
        <v>2013</v>
      </c>
      <c r="I8220" s="2079">
        <v>136.25344000000001</v>
      </c>
      <c r="J8220" s="2077">
        <f t="shared" si="451"/>
        <v>100</v>
      </c>
      <c r="K8220" s="2079">
        <f t="shared" si="452"/>
        <v>0</v>
      </c>
      <c r="L8220" s="2077"/>
      <c r="M8220" s="2077"/>
      <c r="N8220" s="2080">
        <f t="shared" si="453"/>
        <v>0</v>
      </c>
      <c r="O8220" s="2151"/>
      <c r="P8220" s="2151"/>
      <c r="Q8220" s="2151">
        <f t="shared" si="454"/>
        <v>0</v>
      </c>
      <c r="R8220" s="2516"/>
    </row>
    <row r="8221" spans="1:18" ht="14.25" customHeight="1">
      <c r="C8221" s="2081">
        <v>8</v>
      </c>
      <c r="D8221" s="2075" t="s">
        <v>2616</v>
      </c>
      <c r="E8221" s="2076">
        <v>8</v>
      </c>
      <c r="F8221" s="2077" t="s">
        <v>508</v>
      </c>
      <c r="G8221" s="2078">
        <v>3</v>
      </c>
      <c r="H8221" s="2077">
        <v>2019</v>
      </c>
      <c r="I8221" s="2079">
        <v>93</v>
      </c>
      <c r="J8221" s="2077">
        <f t="shared" si="451"/>
        <v>87.5</v>
      </c>
      <c r="K8221" s="2079">
        <f t="shared" si="452"/>
        <v>11.625</v>
      </c>
      <c r="L8221" s="2077"/>
      <c r="M8221" s="2077"/>
      <c r="N8221" s="2080">
        <f t="shared" si="453"/>
        <v>0</v>
      </c>
      <c r="O8221" s="2151"/>
      <c r="P8221" s="2151"/>
      <c r="Q8221" s="2151">
        <f t="shared" si="454"/>
        <v>0</v>
      </c>
      <c r="R8221" s="2516"/>
    </row>
    <row r="8222" spans="1:18" ht="14.25" customHeight="1">
      <c r="C8222" s="2074">
        <v>9</v>
      </c>
      <c r="D8222" s="2075" t="s">
        <v>4104</v>
      </c>
      <c r="E8222" s="2082">
        <v>8</v>
      </c>
      <c r="F8222" s="2077" t="s">
        <v>508</v>
      </c>
      <c r="G8222" s="2078">
        <v>1</v>
      </c>
      <c r="H8222" s="2077">
        <v>2009</v>
      </c>
      <c r="I8222" s="2079">
        <v>45.45</v>
      </c>
      <c r="J8222" s="2077">
        <f t="shared" si="451"/>
        <v>100</v>
      </c>
      <c r="K8222" s="2079">
        <f t="shared" si="452"/>
        <v>0</v>
      </c>
      <c r="L8222" s="2077"/>
      <c r="M8222" s="2077"/>
      <c r="N8222" s="2080">
        <f t="shared" si="453"/>
        <v>0</v>
      </c>
      <c r="O8222" s="2151"/>
      <c r="P8222" s="2151"/>
      <c r="Q8222" s="2151">
        <f t="shared" si="454"/>
        <v>0</v>
      </c>
      <c r="R8222" s="2516"/>
    </row>
    <row r="8223" spans="1:18" ht="14.25" customHeight="1">
      <c r="C8223" s="2081">
        <v>10</v>
      </c>
      <c r="D8223" s="2075" t="s">
        <v>4105</v>
      </c>
      <c r="E8223" s="2076">
        <v>8</v>
      </c>
      <c r="F8223" s="2077" t="s">
        <v>508</v>
      </c>
      <c r="G8223" s="2078">
        <v>1</v>
      </c>
      <c r="H8223" s="2077">
        <v>2009</v>
      </c>
      <c r="I8223" s="2079">
        <v>45.45</v>
      </c>
      <c r="J8223" s="2077">
        <f t="shared" si="451"/>
        <v>100</v>
      </c>
      <c r="K8223" s="2079">
        <f t="shared" si="452"/>
        <v>0</v>
      </c>
      <c r="L8223" s="2077"/>
      <c r="M8223" s="2077"/>
      <c r="N8223" s="2080">
        <f t="shared" si="453"/>
        <v>0</v>
      </c>
      <c r="O8223" s="2151"/>
      <c r="P8223" s="2151"/>
      <c r="Q8223" s="2151">
        <f t="shared" si="454"/>
        <v>0</v>
      </c>
      <c r="R8223" s="2516"/>
    </row>
    <row r="8224" spans="1:18" ht="14.25" customHeight="1">
      <c r="C8224" s="2074">
        <v>11</v>
      </c>
      <c r="D8224" s="2075" t="s">
        <v>4060</v>
      </c>
      <c r="E8224" s="2076">
        <v>8</v>
      </c>
      <c r="F8224" s="2077" t="s">
        <v>508</v>
      </c>
      <c r="G8224" s="2078">
        <v>1</v>
      </c>
      <c r="H8224" s="2077">
        <v>2006</v>
      </c>
      <c r="I8224" s="2079">
        <v>2355.63141</v>
      </c>
      <c r="J8224" s="2077">
        <v>1</v>
      </c>
      <c r="K8224" s="2079">
        <f t="shared" si="452"/>
        <v>2332.0750959000002</v>
      </c>
      <c r="L8224" s="2077"/>
      <c r="M8224" s="2077"/>
      <c r="N8224" s="2080">
        <f t="shared" si="453"/>
        <v>0</v>
      </c>
      <c r="O8224" s="2151"/>
      <c r="P8224" s="2151"/>
      <c r="Q8224" s="2151">
        <f t="shared" si="454"/>
        <v>0</v>
      </c>
      <c r="R8224" s="2516"/>
    </row>
    <row r="8225" spans="3:18" ht="14.25" customHeight="1">
      <c r="C8225" s="2074">
        <v>12</v>
      </c>
      <c r="D8225" s="2075" t="s">
        <v>4061</v>
      </c>
      <c r="E8225" s="2076">
        <v>8</v>
      </c>
      <c r="F8225" s="2077" t="s">
        <v>508</v>
      </c>
      <c r="G8225" s="2078">
        <v>18</v>
      </c>
      <c r="H8225" s="2077">
        <v>2006</v>
      </c>
      <c r="I8225" s="2079">
        <v>33.852930000000001</v>
      </c>
      <c r="J8225" s="2077">
        <v>18</v>
      </c>
      <c r="K8225" s="2079">
        <f t="shared" si="452"/>
        <v>27.759402600000001</v>
      </c>
      <c r="L8225" s="2077"/>
      <c r="M8225" s="2077"/>
      <c r="N8225" s="2080">
        <f t="shared" si="453"/>
        <v>0</v>
      </c>
      <c r="O8225" s="2151"/>
      <c r="P8225" s="2151"/>
      <c r="Q8225" s="2151">
        <f t="shared" si="454"/>
        <v>0</v>
      </c>
      <c r="R8225" s="2516"/>
    </row>
    <row r="8226" spans="3:18" ht="14.25" customHeight="1">
      <c r="C8226" s="2081">
        <v>13</v>
      </c>
      <c r="D8226" s="2075" t="s">
        <v>4062</v>
      </c>
      <c r="E8226" s="2076">
        <v>8</v>
      </c>
      <c r="F8226" s="2077" t="s">
        <v>508</v>
      </c>
      <c r="G8226" s="2078">
        <v>1</v>
      </c>
      <c r="H8226" s="2077">
        <v>2006</v>
      </c>
      <c r="I8226" s="2079">
        <v>1025.85789</v>
      </c>
      <c r="J8226" s="2077">
        <v>1</v>
      </c>
      <c r="K8226" s="2079">
        <f t="shared" si="452"/>
        <v>1015.5993111</v>
      </c>
      <c r="L8226" s="2077"/>
      <c r="M8226" s="2077"/>
      <c r="N8226" s="2080">
        <f t="shared" si="453"/>
        <v>0</v>
      </c>
      <c r="O8226" s="2151"/>
      <c r="P8226" s="2151"/>
      <c r="Q8226" s="2151">
        <f t="shared" si="454"/>
        <v>0</v>
      </c>
      <c r="R8226" s="2516"/>
    </row>
    <row r="8227" spans="3:18" ht="14.25" customHeight="1">
      <c r="C8227" s="2074">
        <v>14</v>
      </c>
      <c r="D8227" s="2075" t="s">
        <v>4063</v>
      </c>
      <c r="E8227" s="2076">
        <v>8</v>
      </c>
      <c r="F8227" s="2077" t="s">
        <v>508</v>
      </c>
      <c r="G8227" s="2078">
        <v>2</v>
      </c>
      <c r="H8227" s="2077">
        <v>2006</v>
      </c>
      <c r="I8227" s="2079">
        <v>120.57728999999999</v>
      </c>
      <c r="J8227" s="2077">
        <v>2</v>
      </c>
      <c r="K8227" s="2079">
        <f t="shared" si="452"/>
        <v>118.16574419999999</v>
      </c>
      <c r="L8227" s="2077"/>
      <c r="M8227" s="2077"/>
      <c r="N8227" s="2080">
        <f t="shared" si="453"/>
        <v>0</v>
      </c>
      <c r="O8227" s="2151"/>
      <c r="P8227" s="2151"/>
      <c r="Q8227" s="2151">
        <f t="shared" si="454"/>
        <v>0</v>
      </c>
      <c r="R8227" s="2516"/>
    </row>
    <row r="8228" spans="3:18" ht="14.25" customHeight="1">
      <c r="C8228" s="2081">
        <v>15</v>
      </c>
      <c r="D8228" s="2075" t="s">
        <v>4066</v>
      </c>
      <c r="E8228" s="2076">
        <v>8</v>
      </c>
      <c r="F8228" s="2077" t="s">
        <v>508</v>
      </c>
      <c r="G8228" s="2078">
        <v>1</v>
      </c>
      <c r="H8228" s="2077">
        <v>2006</v>
      </c>
      <c r="I8228" s="2079">
        <v>1675.14948</v>
      </c>
      <c r="J8228" s="2077">
        <v>1</v>
      </c>
      <c r="K8228" s="2079">
        <f t="shared" si="452"/>
        <v>1658.3979852</v>
      </c>
      <c r="L8228" s="2077"/>
      <c r="M8228" s="2077"/>
      <c r="N8228" s="2080">
        <f t="shared" si="453"/>
        <v>0</v>
      </c>
      <c r="O8228" s="2151"/>
      <c r="P8228" s="2151"/>
      <c r="Q8228" s="2151">
        <f t="shared" si="454"/>
        <v>0</v>
      </c>
      <c r="R8228" s="2516"/>
    </row>
    <row r="8229" spans="3:18" ht="14.25" customHeight="1">
      <c r="C8229" s="2074">
        <v>16</v>
      </c>
      <c r="D8229" s="2075" t="s">
        <v>4082</v>
      </c>
      <c r="E8229" s="2076">
        <v>8</v>
      </c>
      <c r="F8229" s="2077" t="s">
        <v>508</v>
      </c>
      <c r="G8229" s="2078">
        <v>2</v>
      </c>
      <c r="H8229" s="2077">
        <v>2006</v>
      </c>
      <c r="I8229" s="2079">
        <v>1973.8389999999999</v>
      </c>
      <c r="J8229" s="2077">
        <v>2</v>
      </c>
      <c r="K8229" s="2079">
        <f t="shared" si="452"/>
        <v>1934.36222</v>
      </c>
      <c r="L8229" s="2077"/>
      <c r="M8229" s="2077"/>
      <c r="N8229" s="2080">
        <f t="shared" si="453"/>
        <v>0</v>
      </c>
      <c r="O8229" s="2151"/>
      <c r="P8229" s="2151"/>
      <c r="Q8229" s="2151">
        <f t="shared" si="454"/>
        <v>0</v>
      </c>
      <c r="R8229" s="2516"/>
    </row>
    <row r="8230" spans="3:18" ht="14.25" customHeight="1">
      <c r="C8230" s="2074">
        <v>17</v>
      </c>
      <c r="D8230" s="2075" t="s">
        <v>4088</v>
      </c>
      <c r="E8230" s="2076">
        <v>8</v>
      </c>
      <c r="F8230" s="2077" t="s">
        <v>508</v>
      </c>
      <c r="G8230" s="2078">
        <v>1</v>
      </c>
      <c r="H8230" s="2077">
        <v>2007</v>
      </c>
      <c r="I8230" s="2079">
        <v>60</v>
      </c>
      <c r="J8230" s="2077">
        <v>1</v>
      </c>
      <c r="K8230" s="2079">
        <f t="shared" si="452"/>
        <v>59.4</v>
      </c>
      <c r="L8230" s="2077"/>
      <c r="M8230" s="2077"/>
      <c r="N8230" s="2080">
        <f t="shared" si="453"/>
        <v>0</v>
      </c>
      <c r="O8230" s="2151"/>
      <c r="P8230" s="2151"/>
      <c r="Q8230" s="2151">
        <f t="shared" si="454"/>
        <v>0</v>
      </c>
      <c r="R8230" s="2516"/>
    </row>
    <row r="8231" spans="3:18" ht="14.25" customHeight="1">
      <c r="C8231" s="2081">
        <v>18</v>
      </c>
      <c r="D8231" s="2075" t="s">
        <v>3234</v>
      </c>
      <c r="E8231" s="2076">
        <v>8</v>
      </c>
      <c r="F8231" s="2077" t="s">
        <v>508</v>
      </c>
      <c r="G8231" s="2078">
        <v>1</v>
      </c>
      <c r="H8231" s="2077">
        <v>2007</v>
      </c>
      <c r="I8231" s="2079">
        <v>1585</v>
      </c>
      <c r="J8231" s="2077">
        <v>1</v>
      </c>
      <c r="K8231" s="2079">
        <f t="shared" si="452"/>
        <v>1569.15</v>
      </c>
      <c r="L8231" s="2077"/>
      <c r="M8231" s="2077"/>
      <c r="N8231" s="2080">
        <f t="shared" si="453"/>
        <v>0</v>
      </c>
      <c r="O8231" s="2151"/>
      <c r="P8231" s="2151"/>
      <c r="Q8231" s="2151">
        <f t="shared" si="454"/>
        <v>0</v>
      </c>
      <c r="R8231" s="2516"/>
    </row>
    <row r="8232" spans="3:18" ht="40.5" customHeight="1">
      <c r="C8232" s="2074">
        <v>19</v>
      </c>
      <c r="D8232" s="2083" t="s">
        <v>4089</v>
      </c>
      <c r="E8232" s="2076">
        <v>8</v>
      </c>
      <c r="F8232" s="2077" t="s">
        <v>508</v>
      </c>
      <c r="G8232" s="2078">
        <v>1</v>
      </c>
      <c r="H8232" s="2077">
        <v>2008</v>
      </c>
      <c r="I8232" s="2079">
        <v>31.02</v>
      </c>
      <c r="J8232" s="2077">
        <v>1</v>
      </c>
      <c r="K8232" s="2079">
        <f t="shared" si="452"/>
        <v>30.709800000000001</v>
      </c>
      <c r="L8232" s="2077"/>
      <c r="M8232" s="2077"/>
      <c r="N8232" s="2080">
        <f t="shared" si="453"/>
        <v>0</v>
      </c>
      <c r="O8232" s="2151"/>
      <c r="P8232" s="2151"/>
      <c r="Q8232" s="2151">
        <f t="shared" si="454"/>
        <v>0</v>
      </c>
      <c r="R8232" s="2516"/>
    </row>
    <row r="8233" spans="3:18" ht="14.25" customHeight="1">
      <c r="C8233" s="2081">
        <v>20</v>
      </c>
      <c r="D8233" s="2075" t="s">
        <v>4172</v>
      </c>
      <c r="E8233" s="2076">
        <v>8</v>
      </c>
      <c r="F8233" s="2077" t="s">
        <v>508</v>
      </c>
      <c r="G8233" s="2078">
        <v>3</v>
      </c>
      <c r="H8233" s="2077">
        <v>2008</v>
      </c>
      <c r="I8233" s="2079">
        <v>341</v>
      </c>
      <c r="J8233" s="2077">
        <v>3</v>
      </c>
      <c r="K8233" s="2079">
        <f t="shared" si="452"/>
        <v>330.77</v>
      </c>
      <c r="L8233" s="2077"/>
      <c r="M8233" s="2077"/>
      <c r="N8233" s="2080">
        <f t="shared" si="453"/>
        <v>0</v>
      </c>
      <c r="O8233" s="2151"/>
      <c r="P8233" s="2151"/>
      <c r="Q8233" s="2151">
        <f t="shared" si="454"/>
        <v>0</v>
      </c>
      <c r="R8233" s="2516"/>
    </row>
    <row r="8234" spans="3:18" ht="14.25" customHeight="1">
      <c r="C8234" s="2074">
        <v>21</v>
      </c>
      <c r="D8234" s="2075" t="s">
        <v>4097</v>
      </c>
      <c r="E8234" s="2076">
        <v>8</v>
      </c>
      <c r="F8234" s="2077" t="s">
        <v>508</v>
      </c>
      <c r="G8234" s="2078">
        <v>1</v>
      </c>
      <c r="H8234" s="2077">
        <v>2007</v>
      </c>
      <c r="I8234" s="2079">
        <v>542</v>
      </c>
      <c r="J8234" s="2077">
        <v>1</v>
      </c>
      <c r="K8234" s="2079">
        <f t="shared" si="452"/>
        <v>536.58000000000004</v>
      </c>
      <c r="L8234" s="2077"/>
      <c r="M8234" s="2077"/>
      <c r="N8234" s="2080">
        <f t="shared" si="453"/>
        <v>0</v>
      </c>
      <c r="O8234" s="2151"/>
      <c r="P8234" s="2151"/>
      <c r="Q8234" s="2151">
        <f t="shared" si="454"/>
        <v>0</v>
      </c>
      <c r="R8234" s="2516"/>
    </row>
    <row r="8235" spans="3:18" ht="14.25" customHeight="1">
      <c r="C8235" s="2074">
        <v>22</v>
      </c>
      <c r="D8235" s="2075" t="s">
        <v>4100</v>
      </c>
      <c r="E8235" s="2076">
        <v>8</v>
      </c>
      <c r="F8235" s="2077" t="s">
        <v>508</v>
      </c>
      <c r="G8235" s="2078">
        <v>6</v>
      </c>
      <c r="H8235" s="2077">
        <v>2008</v>
      </c>
      <c r="I8235" s="2079">
        <v>124.8</v>
      </c>
      <c r="J8235" s="2077">
        <v>6</v>
      </c>
      <c r="K8235" s="2079">
        <f t="shared" si="452"/>
        <v>117.312</v>
      </c>
      <c r="L8235" s="2077"/>
      <c r="M8235" s="2077"/>
      <c r="N8235" s="2080">
        <f t="shared" si="453"/>
        <v>0</v>
      </c>
      <c r="O8235" s="2151"/>
      <c r="P8235" s="2151"/>
      <c r="Q8235" s="2151">
        <f t="shared" si="454"/>
        <v>0</v>
      </c>
      <c r="R8235" s="2516"/>
    </row>
    <row r="8236" spans="3:18" ht="14.25" customHeight="1">
      <c r="C8236" s="2081">
        <v>23</v>
      </c>
      <c r="D8236" s="2075" t="s">
        <v>4101</v>
      </c>
      <c r="E8236" s="2076">
        <v>8</v>
      </c>
      <c r="F8236" s="2077" t="s">
        <v>508</v>
      </c>
      <c r="G8236" s="2078">
        <v>3</v>
      </c>
      <c r="H8236" s="2077">
        <v>2008</v>
      </c>
      <c r="I8236" s="2079">
        <v>38.76</v>
      </c>
      <c r="J8236" s="2077">
        <v>3</v>
      </c>
      <c r="K8236" s="2079">
        <f t="shared" si="452"/>
        <v>37.597200000000001</v>
      </c>
      <c r="L8236" s="2077"/>
      <c r="M8236" s="2077"/>
      <c r="N8236" s="2080">
        <f t="shared" si="453"/>
        <v>0</v>
      </c>
      <c r="O8236" s="2151"/>
      <c r="P8236" s="2151"/>
      <c r="Q8236" s="2151">
        <f t="shared" si="454"/>
        <v>0</v>
      </c>
      <c r="R8236" s="2516"/>
    </row>
    <row r="8237" spans="3:18" ht="14.25" customHeight="1">
      <c r="C8237" s="2074">
        <v>24</v>
      </c>
      <c r="D8237" s="2075" t="s">
        <v>2852</v>
      </c>
      <c r="E8237" s="2076">
        <v>8</v>
      </c>
      <c r="F8237" s="2077" t="s">
        <v>508</v>
      </c>
      <c r="G8237" s="2078">
        <v>3</v>
      </c>
      <c r="H8237" s="2077">
        <v>2008</v>
      </c>
      <c r="I8237" s="2079">
        <v>37.56</v>
      </c>
      <c r="J8237" s="2077">
        <v>3</v>
      </c>
      <c r="K8237" s="2079">
        <f t="shared" si="452"/>
        <v>36.433199999999999</v>
      </c>
      <c r="L8237" s="2077"/>
      <c r="M8237" s="2077"/>
      <c r="N8237" s="2080">
        <f t="shared" si="453"/>
        <v>0</v>
      </c>
      <c r="O8237" s="2151"/>
      <c r="P8237" s="2151"/>
      <c r="Q8237" s="2151">
        <f t="shared" si="454"/>
        <v>0</v>
      </c>
      <c r="R8237" s="2516"/>
    </row>
    <row r="8238" spans="3:18" ht="14.25" customHeight="1">
      <c r="C8238" s="2081">
        <v>25</v>
      </c>
      <c r="D8238" s="2075" t="s">
        <v>4102</v>
      </c>
      <c r="E8238" s="2076">
        <v>8</v>
      </c>
      <c r="F8238" s="2077" t="s">
        <v>508</v>
      </c>
      <c r="G8238" s="2078">
        <v>1</v>
      </c>
      <c r="H8238" s="2077">
        <v>2008</v>
      </c>
      <c r="I8238" s="2079">
        <v>1689.5715</v>
      </c>
      <c r="J8238" s="2077">
        <v>1</v>
      </c>
      <c r="K8238" s="2079">
        <f t="shared" si="452"/>
        <v>1672.6757849999999</v>
      </c>
      <c r="L8238" s="2077"/>
      <c r="M8238" s="2077"/>
      <c r="N8238" s="2080">
        <f t="shared" si="453"/>
        <v>0</v>
      </c>
      <c r="O8238" s="2151"/>
      <c r="P8238" s="2151"/>
      <c r="Q8238" s="2151">
        <f t="shared" si="454"/>
        <v>0</v>
      </c>
      <c r="R8238" s="2516"/>
    </row>
    <row r="8239" spans="3:18" ht="14.25" customHeight="1">
      <c r="C8239" s="2074">
        <v>26</v>
      </c>
      <c r="D8239" s="2075" t="s">
        <v>4103</v>
      </c>
      <c r="E8239" s="2076">
        <v>8</v>
      </c>
      <c r="F8239" s="2077" t="s">
        <v>508</v>
      </c>
      <c r="G8239" s="2078">
        <v>2</v>
      </c>
      <c r="H8239" s="2077">
        <v>2008</v>
      </c>
      <c r="I8239" s="2079">
        <v>1689.5715</v>
      </c>
      <c r="J8239" s="2077">
        <v>2</v>
      </c>
      <c r="K8239" s="2079">
        <f t="shared" si="452"/>
        <v>1655.78007</v>
      </c>
      <c r="L8239" s="2077"/>
      <c r="M8239" s="2077"/>
      <c r="N8239" s="2080">
        <f t="shared" si="453"/>
        <v>0</v>
      </c>
      <c r="O8239" s="2151"/>
      <c r="P8239" s="2151"/>
      <c r="Q8239" s="2151">
        <f t="shared" si="454"/>
        <v>0</v>
      </c>
      <c r="R8239" s="2516"/>
    </row>
    <row r="8240" spans="3:18" ht="14.25" customHeight="1">
      <c r="C8240" s="2074">
        <v>27</v>
      </c>
      <c r="D8240" s="2075" t="s">
        <v>4108</v>
      </c>
      <c r="E8240" s="2076">
        <v>8</v>
      </c>
      <c r="F8240" s="2077" t="s">
        <v>508</v>
      </c>
      <c r="G8240" s="2078">
        <v>1</v>
      </c>
      <c r="H8240" s="2077">
        <v>2001</v>
      </c>
      <c r="I8240" s="2079">
        <v>2061.2849999999999</v>
      </c>
      <c r="J8240" s="2077">
        <v>1</v>
      </c>
      <c r="K8240" s="2079">
        <f t="shared" si="452"/>
        <v>2040.6721499999999</v>
      </c>
      <c r="L8240" s="2077"/>
      <c r="M8240" s="2077"/>
      <c r="N8240" s="2080">
        <f t="shared" si="453"/>
        <v>0</v>
      </c>
      <c r="O8240" s="2151"/>
      <c r="P8240" s="2151"/>
      <c r="Q8240" s="2151">
        <f t="shared" si="454"/>
        <v>0</v>
      </c>
      <c r="R8240" s="2516"/>
    </row>
    <row r="8241" spans="3:18" ht="14.25" customHeight="1">
      <c r="C8241" s="2081">
        <v>28</v>
      </c>
      <c r="D8241" s="2075" t="s">
        <v>4109</v>
      </c>
      <c r="E8241" s="2076">
        <v>8</v>
      </c>
      <c r="F8241" s="2077" t="s">
        <v>508</v>
      </c>
      <c r="G8241" s="2078">
        <v>1</v>
      </c>
      <c r="H8241" s="2077">
        <v>2001</v>
      </c>
      <c r="I8241" s="2079">
        <v>9628.0859999999993</v>
      </c>
      <c r="J8241" s="2077">
        <v>1</v>
      </c>
      <c r="K8241" s="2079">
        <f t="shared" si="452"/>
        <v>9531.8051399999986</v>
      </c>
      <c r="L8241" s="2077"/>
      <c r="M8241" s="2077"/>
      <c r="N8241" s="2080">
        <f t="shared" si="453"/>
        <v>0</v>
      </c>
      <c r="O8241" s="2151"/>
      <c r="P8241" s="2151"/>
      <c r="Q8241" s="2151">
        <f t="shared" si="454"/>
        <v>0</v>
      </c>
      <c r="R8241" s="2516"/>
    </row>
    <row r="8242" spans="3:18" ht="14.25" customHeight="1">
      <c r="C8242" s="2074">
        <v>29</v>
      </c>
      <c r="D8242" s="2075" t="s">
        <v>4111</v>
      </c>
      <c r="E8242" s="2076">
        <v>8</v>
      </c>
      <c r="F8242" s="2077" t="s">
        <v>508</v>
      </c>
      <c r="G8242" s="2078">
        <v>1</v>
      </c>
      <c r="H8242" s="2077">
        <v>2004</v>
      </c>
      <c r="I8242" s="2079">
        <v>1798.807</v>
      </c>
      <c r="J8242" s="2077">
        <v>1</v>
      </c>
      <c r="K8242" s="2079">
        <f t="shared" si="452"/>
        <v>1780.8189299999999</v>
      </c>
      <c r="L8242" s="2077"/>
      <c r="M8242" s="2077"/>
      <c r="N8242" s="2080">
        <f t="shared" si="453"/>
        <v>0</v>
      </c>
      <c r="O8242" s="2151"/>
      <c r="P8242" s="2151"/>
      <c r="Q8242" s="2151">
        <f t="shared" si="454"/>
        <v>0</v>
      </c>
      <c r="R8242" s="2516"/>
    </row>
    <row r="8243" spans="3:18" ht="14.25" customHeight="1">
      <c r="C8243" s="2081">
        <v>30</v>
      </c>
      <c r="D8243" s="2075" t="s">
        <v>4112</v>
      </c>
      <c r="E8243" s="2076">
        <v>8</v>
      </c>
      <c r="F8243" s="2077" t="s">
        <v>508</v>
      </c>
      <c r="G8243" s="2078">
        <v>1</v>
      </c>
      <c r="H8243" s="2077">
        <v>2004</v>
      </c>
      <c r="I8243" s="2079">
        <v>845.154</v>
      </c>
      <c r="J8243" s="2077">
        <v>1</v>
      </c>
      <c r="K8243" s="2079">
        <f t="shared" si="452"/>
        <v>836.70245999999997</v>
      </c>
      <c r="L8243" s="2077"/>
      <c r="M8243" s="2077"/>
      <c r="N8243" s="2080">
        <f t="shared" si="453"/>
        <v>0</v>
      </c>
      <c r="O8243" s="2151"/>
      <c r="P8243" s="2151"/>
      <c r="Q8243" s="2151">
        <f t="shared" si="454"/>
        <v>0</v>
      </c>
      <c r="R8243" s="2516"/>
    </row>
    <row r="8244" spans="3:18" ht="14.25" customHeight="1">
      <c r="C8244" s="2074">
        <v>31</v>
      </c>
      <c r="D8244" s="2075" t="s">
        <v>4113</v>
      </c>
      <c r="E8244" s="2076">
        <v>8</v>
      </c>
      <c r="F8244" s="2077" t="s">
        <v>508</v>
      </c>
      <c r="G8244" s="2078">
        <v>1</v>
      </c>
      <c r="H8244" s="2077">
        <v>2004</v>
      </c>
      <c r="I8244" s="2079">
        <v>473.97199999999998</v>
      </c>
      <c r="J8244" s="2077">
        <v>1</v>
      </c>
      <c r="K8244" s="2079">
        <f t="shared" si="452"/>
        <v>469.23228</v>
      </c>
      <c r="L8244" s="2077"/>
      <c r="M8244" s="2077"/>
      <c r="N8244" s="2080">
        <f t="shared" si="453"/>
        <v>0</v>
      </c>
      <c r="O8244" s="2151"/>
      <c r="P8244" s="2151"/>
      <c r="Q8244" s="2151">
        <f t="shared" si="454"/>
        <v>0</v>
      </c>
      <c r="R8244" s="2516"/>
    </row>
    <row r="8245" spans="3:18" ht="14.25" customHeight="1">
      <c r="C8245" s="2074">
        <v>32</v>
      </c>
      <c r="D8245" s="2075" t="s">
        <v>4114</v>
      </c>
      <c r="E8245" s="2076">
        <v>8</v>
      </c>
      <c r="F8245" s="2077" t="s">
        <v>508</v>
      </c>
      <c r="G8245" s="2078">
        <v>2</v>
      </c>
      <c r="H8245" s="2077">
        <v>2010</v>
      </c>
      <c r="I8245" s="2079">
        <v>27</v>
      </c>
      <c r="J8245" s="2077">
        <v>2</v>
      </c>
      <c r="K8245" s="2079">
        <f t="shared" si="452"/>
        <v>26.46</v>
      </c>
      <c r="L8245" s="2077"/>
      <c r="M8245" s="2077"/>
      <c r="N8245" s="2080">
        <f t="shared" si="453"/>
        <v>0</v>
      </c>
      <c r="O8245" s="2151"/>
      <c r="P8245" s="2151"/>
      <c r="Q8245" s="2151">
        <f t="shared" si="454"/>
        <v>0</v>
      </c>
      <c r="R8245" s="2516"/>
    </row>
    <row r="8246" spans="3:18" ht="14.25" customHeight="1">
      <c r="C8246" s="2081">
        <v>33</v>
      </c>
      <c r="D8246" s="2075" t="s">
        <v>4115</v>
      </c>
      <c r="E8246" s="2076">
        <v>8</v>
      </c>
      <c r="F8246" s="2077" t="s">
        <v>508</v>
      </c>
      <c r="G8246" s="2078">
        <v>1</v>
      </c>
      <c r="H8246" s="2077">
        <v>2011</v>
      </c>
      <c r="I8246" s="2079">
        <v>1218.3599999999999</v>
      </c>
      <c r="J8246" s="2077">
        <v>1</v>
      </c>
      <c r="K8246" s="2079">
        <f t="shared" si="452"/>
        <v>1206.1763999999998</v>
      </c>
      <c r="L8246" s="2077"/>
      <c r="M8246" s="2077"/>
      <c r="N8246" s="2080">
        <f t="shared" si="453"/>
        <v>0</v>
      </c>
      <c r="O8246" s="2151"/>
      <c r="P8246" s="2151"/>
      <c r="Q8246" s="2151">
        <f t="shared" si="454"/>
        <v>0</v>
      </c>
      <c r="R8246" s="2516"/>
    </row>
    <row r="8247" spans="3:18" ht="14.25" customHeight="1">
      <c r="C8247" s="2074">
        <v>34</v>
      </c>
      <c r="D8247" s="2075" t="s">
        <v>4117</v>
      </c>
      <c r="E8247" s="2076">
        <v>8</v>
      </c>
      <c r="F8247" s="2077" t="s">
        <v>508</v>
      </c>
      <c r="G8247" s="2078">
        <v>1</v>
      </c>
      <c r="H8247" s="2077">
        <v>2012</v>
      </c>
      <c r="I8247" s="2079">
        <v>1688.52</v>
      </c>
      <c r="J8247" s="2077">
        <v>1</v>
      </c>
      <c r="K8247" s="2079">
        <f t="shared" si="452"/>
        <v>1671.6348</v>
      </c>
      <c r="L8247" s="2077"/>
      <c r="M8247" s="2077"/>
      <c r="N8247" s="2080">
        <f t="shared" si="453"/>
        <v>0</v>
      </c>
      <c r="O8247" s="2151"/>
      <c r="P8247" s="2151"/>
      <c r="Q8247" s="2151">
        <f t="shared" si="454"/>
        <v>0</v>
      </c>
      <c r="R8247" s="2516"/>
    </row>
    <row r="8248" spans="3:18" ht="14.25" customHeight="1">
      <c r="C8248" s="2081">
        <v>35</v>
      </c>
      <c r="D8248" s="2075" t="s">
        <v>4138</v>
      </c>
      <c r="E8248" s="2076">
        <v>8</v>
      </c>
      <c r="F8248" s="2077" t="s">
        <v>508</v>
      </c>
      <c r="G8248" s="2078">
        <v>7</v>
      </c>
      <c r="H8248" s="2077">
        <v>2013</v>
      </c>
      <c r="I8248" s="2079">
        <v>549</v>
      </c>
      <c r="J8248" s="2077">
        <v>7</v>
      </c>
      <c r="K8248" s="2079">
        <f t="shared" si="452"/>
        <v>510.57</v>
      </c>
      <c r="L8248" s="2077"/>
      <c r="M8248" s="2077"/>
      <c r="N8248" s="2080">
        <f t="shared" si="453"/>
        <v>0</v>
      </c>
      <c r="O8248" s="2151"/>
      <c r="P8248" s="2151"/>
      <c r="Q8248" s="2151">
        <f t="shared" si="454"/>
        <v>0</v>
      </c>
      <c r="R8248" s="2516"/>
    </row>
    <row r="8249" spans="3:18" ht="14.25" customHeight="1">
      <c r="C8249" s="2074">
        <v>36</v>
      </c>
      <c r="D8249" s="2075" t="s">
        <v>4140</v>
      </c>
      <c r="E8249" s="2076">
        <v>8</v>
      </c>
      <c r="F8249" s="2077" t="s">
        <v>508</v>
      </c>
      <c r="G8249" s="2078">
        <v>1</v>
      </c>
      <c r="H8249" s="2077">
        <v>2013</v>
      </c>
      <c r="I8249" s="2079">
        <v>184.64</v>
      </c>
      <c r="J8249" s="2077">
        <v>1</v>
      </c>
      <c r="K8249" s="2079">
        <f t="shared" si="452"/>
        <v>182.7936</v>
      </c>
      <c r="L8249" s="2077"/>
      <c r="M8249" s="2077"/>
      <c r="N8249" s="2080">
        <f t="shared" si="453"/>
        <v>0</v>
      </c>
      <c r="O8249" s="2151"/>
      <c r="P8249" s="2151"/>
      <c r="Q8249" s="2151">
        <f t="shared" si="454"/>
        <v>0</v>
      </c>
      <c r="R8249" s="2516"/>
    </row>
    <row r="8250" spans="3:18" ht="14.25" customHeight="1">
      <c r="C8250" s="2074">
        <v>37</v>
      </c>
      <c r="D8250" s="2075" t="s">
        <v>4173</v>
      </c>
      <c r="E8250" s="2076">
        <v>8</v>
      </c>
      <c r="F8250" s="2077" t="s">
        <v>508</v>
      </c>
      <c r="G8250" s="2078">
        <v>2</v>
      </c>
      <c r="H8250" s="2077">
        <v>2013</v>
      </c>
      <c r="I8250" s="2079">
        <v>623.20000000000005</v>
      </c>
      <c r="J8250" s="2077">
        <v>2</v>
      </c>
      <c r="K8250" s="2079">
        <f t="shared" si="452"/>
        <v>610.73599999999999</v>
      </c>
      <c r="L8250" s="2077"/>
      <c r="M8250" s="2077"/>
      <c r="N8250" s="2080">
        <f t="shared" si="453"/>
        <v>0</v>
      </c>
      <c r="O8250" s="2151"/>
      <c r="P8250" s="2151"/>
      <c r="Q8250" s="2151">
        <f t="shared" si="454"/>
        <v>0</v>
      </c>
      <c r="R8250" s="2516"/>
    </row>
    <row r="8251" spans="3:18" ht="14.25" customHeight="1">
      <c r="C8251" s="2081">
        <v>38</v>
      </c>
      <c r="D8251" s="2075" t="s">
        <v>4142</v>
      </c>
      <c r="E8251" s="2076">
        <v>8</v>
      </c>
      <c r="F8251" s="2077" t="s">
        <v>508</v>
      </c>
      <c r="G8251" s="2078">
        <v>22</v>
      </c>
      <c r="H8251" s="2077">
        <v>2014</v>
      </c>
      <c r="I8251" s="2079">
        <v>27</v>
      </c>
      <c r="J8251" s="2077">
        <v>22</v>
      </c>
      <c r="K8251" s="2079">
        <f t="shared" si="452"/>
        <v>21.06</v>
      </c>
      <c r="L8251" s="2077"/>
      <c r="M8251" s="2077"/>
      <c r="N8251" s="2080">
        <f t="shared" si="453"/>
        <v>0</v>
      </c>
      <c r="O8251" s="2151"/>
      <c r="P8251" s="2151"/>
      <c r="Q8251" s="2151">
        <f t="shared" si="454"/>
        <v>0</v>
      </c>
      <c r="R8251" s="2516"/>
    </row>
    <row r="8252" spans="3:18" ht="14.25" customHeight="1">
      <c r="C8252" s="2074">
        <v>39</v>
      </c>
      <c r="D8252" s="2075" t="s">
        <v>4144</v>
      </c>
      <c r="E8252" s="2076">
        <v>8</v>
      </c>
      <c r="F8252" s="2077" t="s">
        <v>508</v>
      </c>
      <c r="G8252" s="2078">
        <v>3</v>
      </c>
      <c r="H8252" s="2077">
        <v>2015</v>
      </c>
      <c r="I8252" s="2079">
        <v>1341.63876</v>
      </c>
      <c r="J8252" s="2077">
        <v>3</v>
      </c>
      <c r="K8252" s="2079">
        <f t="shared" si="452"/>
        <v>1301.3895972</v>
      </c>
      <c r="L8252" s="2077"/>
      <c r="M8252" s="2077"/>
      <c r="N8252" s="2080">
        <f t="shared" si="453"/>
        <v>0</v>
      </c>
      <c r="O8252" s="2151"/>
      <c r="P8252" s="2151"/>
      <c r="Q8252" s="2151">
        <f t="shared" si="454"/>
        <v>0</v>
      </c>
      <c r="R8252" s="2516"/>
    </row>
    <row r="8253" spans="3:18" ht="14.25" customHeight="1">
      <c r="C8253" s="2081">
        <v>40</v>
      </c>
      <c r="D8253" s="2075" t="s">
        <v>5051</v>
      </c>
      <c r="E8253" s="2076">
        <v>8</v>
      </c>
      <c r="F8253" s="2077" t="s">
        <v>508</v>
      </c>
      <c r="G8253" s="2078">
        <v>3</v>
      </c>
      <c r="H8253" s="2077">
        <v>2017</v>
      </c>
      <c r="I8253" s="2079">
        <v>4500</v>
      </c>
      <c r="J8253" s="2077">
        <v>3</v>
      </c>
      <c r="K8253" s="2079">
        <f t="shared" si="452"/>
        <v>4365</v>
      </c>
      <c r="L8253" s="2077"/>
      <c r="M8253" s="2077"/>
      <c r="N8253" s="2080">
        <f t="shared" si="453"/>
        <v>0</v>
      </c>
      <c r="O8253" s="2151"/>
      <c r="P8253" s="2151"/>
      <c r="Q8253" s="2151">
        <f t="shared" si="454"/>
        <v>0</v>
      </c>
      <c r="R8253" s="2516"/>
    </row>
    <row r="8254" spans="3:18" ht="14.25" customHeight="1">
      <c r="C8254" s="2074">
        <v>41</v>
      </c>
      <c r="D8254" s="2075" t="s">
        <v>4147</v>
      </c>
      <c r="E8254" s="2076">
        <v>8</v>
      </c>
      <c r="F8254" s="2077" t="s">
        <v>508</v>
      </c>
      <c r="G8254" s="2078">
        <v>3</v>
      </c>
      <c r="H8254" s="2077">
        <v>2017</v>
      </c>
      <c r="I8254" s="2079">
        <v>2940</v>
      </c>
      <c r="J8254" s="2077">
        <v>2</v>
      </c>
      <c r="K8254" s="2079">
        <f t="shared" si="452"/>
        <v>2881.2</v>
      </c>
      <c r="L8254" s="2077"/>
      <c r="M8254" s="2077"/>
      <c r="N8254" s="2080">
        <f t="shared" si="453"/>
        <v>0</v>
      </c>
      <c r="O8254" s="2151"/>
      <c r="P8254" s="2151"/>
      <c r="Q8254" s="2151">
        <f t="shared" si="454"/>
        <v>0</v>
      </c>
      <c r="R8254" s="2516"/>
    </row>
    <row r="8255" spans="3:18" ht="14.25" customHeight="1">
      <c r="C8255" s="2074">
        <v>42</v>
      </c>
      <c r="D8255" s="2075" t="s">
        <v>2622</v>
      </c>
      <c r="E8255" s="2076">
        <v>8</v>
      </c>
      <c r="F8255" s="2077" t="s">
        <v>2269</v>
      </c>
      <c r="G8255" s="2078">
        <v>2</v>
      </c>
      <c r="H8255" s="2077">
        <v>2018</v>
      </c>
      <c r="I8255" s="2079">
        <v>40.65</v>
      </c>
      <c r="J8255" s="2077">
        <v>6</v>
      </c>
      <c r="K8255" s="2079">
        <f t="shared" si="452"/>
        <v>38.210999999999999</v>
      </c>
      <c r="L8255" s="2077"/>
      <c r="M8255" s="2077"/>
      <c r="N8255" s="2080">
        <f t="shared" si="453"/>
        <v>0</v>
      </c>
      <c r="O8255" s="2151"/>
      <c r="P8255" s="2151"/>
      <c r="Q8255" s="2151">
        <f t="shared" si="454"/>
        <v>0</v>
      </c>
      <c r="R8255" s="2516"/>
    </row>
    <row r="8256" spans="3:18" ht="14.25" customHeight="1">
      <c r="C8256" s="2081">
        <v>43</v>
      </c>
      <c r="D8256" s="2075" t="s">
        <v>7875</v>
      </c>
      <c r="E8256" s="2076">
        <v>8</v>
      </c>
      <c r="F8256" s="2077" t="s">
        <v>508</v>
      </c>
      <c r="G8256" s="2078">
        <v>3</v>
      </c>
      <c r="H8256" s="2077">
        <v>2018</v>
      </c>
      <c r="I8256" s="2079">
        <v>247</v>
      </c>
      <c r="J8256" s="2077">
        <v>3</v>
      </c>
      <c r="K8256" s="2079">
        <f t="shared" si="452"/>
        <v>239.59</v>
      </c>
      <c r="L8256" s="2077"/>
      <c r="M8256" s="2077"/>
      <c r="N8256" s="2080">
        <f t="shared" si="453"/>
        <v>0</v>
      </c>
      <c r="O8256" s="2151"/>
      <c r="P8256" s="2151"/>
      <c r="Q8256" s="2151">
        <f t="shared" si="454"/>
        <v>0</v>
      </c>
      <c r="R8256" s="2516"/>
    </row>
    <row r="8257" spans="3:18" ht="14.25" customHeight="1">
      <c r="C8257" s="2074">
        <v>44</v>
      </c>
      <c r="D8257" s="2075" t="s">
        <v>4148</v>
      </c>
      <c r="E8257" s="2076">
        <v>8</v>
      </c>
      <c r="F8257" s="2077" t="s">
        <v>508</v>
      </c>
      <c r="G8257" s="2078">
        <v>1</v>
      </c>
      <c r="H8257" s="2077">
        <v>2018</v>
      </c>
      <c r="I8257" s="2079">
        <v>2499.6</v>
      </c>
      <c r="J8257" s="2077">
        <v>1</v>
      </c>
      <c r="K8257" s="2079">
        <f t="shared" si="452"/>
        <v>2474.6039999999998</v>
      </c>
      <c r="L8257" s="2077"/>
      <c r="M8257" s="2077"/>
      <c r="N8257" s="2080">
        <f t="shared" si="453"/>
        <v>0</v>
      </c>
      <c r="O8257" s="2151"/>
      <c r="P8257" s="2151"/>
      <c r="Q8257" s="2151">
        <f t="shared" si="454"/>
        <v>0</v>
      </c>
      <c r="R8257" s="2516"/>
    </row>
    <row r="8258" spans="3:18" ht="14.25" customHeight="1">
      <c r="C8258" s="2081">
        <v>45</v>
      </c>
      <c r="D8258" s="2075" t="s">
        <v>4149</v>
      </c>
      <c r="E8258" s="2076">
        <v>8</v>
      </c>
      <c r="F8258" s="2077" t="s">
        <v>508</v>
      </c>
      <c r="G8258" s="2078">
        <v>1</v>
      </c>
      <c r="H8258" s="2077">
        <v>2018</v>
      </c>
      <c r="I8258" s="2079">
        <v>1137</v>
      </c>
      <c r="J8258" s="2077">
        <v>1</v>
      </c>
      <c r="K8258" s="2079">
        <f t="shared" si="452"/>
        <v>1125.6300000000001</v>
      </c>
      <c r="L8258" s="2077"/>
      <c r="M8258" s="2077"/>
      <c r="N8258" s="2080">
        <f t="shared" si="453"/>
        <v>0</v>
      </c>
      <c r="O8258" s="2151"/>
      <c r="P8258" s="2151"/>
      <c r="Q8258" s="2151">
        <f t="shared" si="454"/>
        <v>0</v>
      </c>
      <c r="R8258" s="2516"/>
    </row>
    <row r="8259" spans="3:18" ht="14.25" customHeight="1">
      <c r="C8259" s="2074">
        <v>46</v>
      </c>
      <c r="D8259" s="2075" t="s">
        <v>4150</v>
      </c>
      <c r="E8259" s="2076">
        <v>8</v>
      </c>
      <c r="F8259" s="2077" t="s">
        <v>508</v>
      </c>
      <c r="G8259" s="2078">
        <v>1</v>
      </c>
      <c r="H8259" s="2077">
        <v>2018</v>
      </c>
      <c r="I8259" s="2079">
        <v>8100</v>
      </c>
      <c r="J8259" s="2077">
        <v>1</v>
      </c>
      <c r="K8259" s="2079">
        <f t="shared" si="452"/>
        <v>8019</v>
      </c>
      <c r="L8259" s="2077"/>
      <c r="M8259" s="2077"/>
      <c r="N8259" s="2080">
        <f t="shared" si="453"/>
        <v>0</v>
      </c>
      <c r="O8259" s="2151"/>
      <c r="P8259" s="2151"/>
      <c r="Q8259" s="2151">
        <f t="shared" si="454"/>
        <v>0</v>
      </c>
      <c r="R8259" s="2516"/>
    </row>
    <row r="8260" spans="3:18" ht="14.25" customHeight="1">
      <c r="C8260" s="2074">
        <v>47</v>
      </c>
      <c r="D8260" s="2075" t="s">
        <v>7876</v>
      </c>
      <c r="E8260" s="2076">
        <v>8</v>
      </c>
      <c r="F8260" s="2077" t="s">
        <v>508</v>
      </c>
      <c r="G8260" s="2078">
        <v>1</v>
      </c>
      <c r="H8260" s="2077">
        <v>2018</v>
      </c>
      <c r="I8260" s="2079">
        <v>387</v>
      </c>
      <c r="J8260" s="2077">
        <v>1</v>
      </c>
      <c r="K8260" s="2079">
        <f t="shared" si="452"/>
        <v>383.13</v>
      </c>
      <c r="L8260" s="2077"/>
      <c r="M8260" s="2077"/>
      <c r="N8260" s="2080">
        <f t="shared" si="453"/>
        <v>0</v>
      </c>
      <c r="O8260" s="2151"/>
      <c r="P8260" s="2151"/>
      <c r="Q8260" s="2151">
        <f t="shared" si="454"/>
        <v>0</v>
      </c>
      <c r="R8260" s="2516"/>
    </row>
    <row r="8261" spans="3:18" ht="14.25" customHeight="1">
      <c r="C8261" s="2081">
        <v>48</v>
      </c>
      <c r="D8261" s="2075" t="s">
        <v>4154</v>
      </c>
      <c r="E8261" s="2076">
        <v>8</v>
      </c>
      <c r="F8261" s="2077" t="s">
        <v>508</v>
      </c>
      <c r="G8261" s="2078">
        <v>1</v>
      </c>
      <c r="H8261" s="2077">
        <v>2018</v>
      </c>
      <c r="I8261" s="2079">
        <v>580.79999999999995</v>
      </c>
      <c r="J8261" s="2077">
        <v>1</v>
      </c>
      <c r="K8261" s="2079">
        <f t="shared" si="452"/>
        <v>574.99199999999996</v>
      </c>
      <c r="L8261" s="2077"/>
      <c r="M8261" s="2077"/>
      <c r="N8261" s="2080">
        <f t="shared" si="453"/>
        <v>0</v>
      </c>
      <c r="O8261" s="2151"/>
      <c r="P8261" s="2151"/>
      <c r="Q8261" s="2151">
        <f t="shared" si="454"/>
        <v>0</v>
      </c>
      <c r="R8261" s="2516"/>
    </row>
    <row r="8262" spans="3:18" ht="14.25" customHeight="1">
      <c r="C8262" s="2074">
        <v>49</v>
      </c>
      <c r="D8262" s="2075" t="s">
        <v>4157</v>
      </c>
      <c r="E8262" s="2076">
        <v>8</v>
      </c>
      <c r="F8262" s="2077" t="s">
        <v>508</v>
      </c>
      <c r="G8262" s="2078">
        <v>3</v>
      </c>
      <c r="H8262" s="2077">
        <v>2019</v>
      </c>
      <c r="I8262" s="2079">
        <v>3900</v>
      </c>
      <c r="J8262" s="2077">
        <v>3</v>
      </c>
      <c r="K8262" s="2079">
        <f t="shared" si="452"/>
        <v>3783</v>
      </c>
      <c r="L8262" s="2077"/>
      <c r="M8262" s="2077"/>
      <c r="N8262" s="2080">
        <f t="shared" si="453"/>
        <v>0</v>
      </c>
      <c r="O8262" s="2151"/>
      <c r="P8262" s="2151"/>
      <c r="Q8262" s="2151">
        <f t="shared" si="454"/>
        <v>0</v>
      </c>
      <c r="R8262" s="2516"/>
    </row>
    <row r="8263" spans="3:18" ht="14.25" customHeight="1">
      <c r="C8263" s="2081">
        <v>50</v>
      </c>
      <c r="D8263" s="2075" t="s">
        <v>4157</v>
      </c>
      <c r="E8263" s="2076">
        <v>8</v>
      </c>
      <c r="F8263" s="2077" t="s">
        <v>508</v>
      </c>
      <c r="G8263" s="2078">
        <v>2</v>
      </c>
      <c r="H8263" s="2077">
        <v>2019</v>
      </c>
      <c r="I8263" s="2079">
        <v>3960</v>
      </c>
      <c r="J8263" s="2077">
        <v>2</v>
      </c>
      <c r="K8263" s="2079">
        <f t="shared" si="452"/>
        <v>3880.8</v>
      </c>
      <c r="L8263" s="2077"/>
      <c r="M8263" s="2077"/>
      <c r="N8263" s="2080">
        <f t="shared" si="453"/>
        <v>0</v>
      </c>
      <c r="O8263" s="2151"/>
      <c r="P8263" s="2151"/>
      <c r="Q8263" s="2151">
        <f t="shared" si="454"/>
        <v>0</v>
      </c>
      <c r="R8263" s="2516"/>
    </row>
    <row r="8264" spans="3:18" ht="14.25" customHeight="1">
      <c r="C8264" s="2074">
        <v>51</v>
      </c>
      <c r="D8264" s="2075" t="s">
        <v>3235</v>
      </c>
      <c r="E8264" s="2076">
        <v>8</v>
      </c>
      <c r="F8264" s="2077" t="s">
        <v>508</v>
      </c>
      <c r="G8264" s="2078">
        <v>1</v>
      </c>
      <c r="H8264" s="2077">
        <v>2019</v>
      </c>
      <c r="I8264" s="2079">
        <v>3300</v>
      </c>
      <c r="J8264" s="2077">
        <v>1</v>
      </c>
      <c r="K8264" s="2079">
        <f t="shared" si="452"/>
        <v>3267</v>
      </c>
      <c r="L8264" s="2077"/>
      <c r="M8264" s="2077"/>
      <c r="N8264" s="2080">
        <f t="shared" si="453"/>
        <v>0</v>
      </c>
      <c r="O8264" s="2151"/>
      <c r="P8264" s="2151"/>
      <c r="Q8264" s="2151">
        <f t="shared" si="454"/>
        <v>0</v>
      </c>
      <c r="R8264" s="2516"/>
    </row>
    <row r="8265" spans="3:18" ht="27" customHeight="1">
      <c r="C8265" s="2074">
        <v>52</v>
      </c>
      <c r="D8265" s="2083" t="s">
        <v>4158</v>
      </c>
      <c r="E8265" s="2076">
        <v>8</v>
      </c>
      <c r="F8265" s="2077" t="s">
        <v>508</v>
      </c>
      <c r="G8265" s="2078">
        <v>1</v>
      </c>
      <c r="H8265" s="2077">
        <v>2019</v>
      </c>
      <c r="I8265" s="2079">
        <v>2580</v>
      </c>
      <c r="J8265" s="2077">
        <v>1</v>
      </c>
      <c r="K8265" s="2079">
        <f t="shared" si="452"/>
        <v>2554.1999999999998</v>
      </c>
      <c r="L8265" s="2077"/>
      <c r="M8265" s="2077"/>
      <c r="N8265" s="2080">
        <f t="shared" si="453"/>
        <v>0</v>
      </c>
      <c r="O8265" s="2151"/>
      <c r="P8265" s="2151"/>
      <c r="Q8265" s="2151">
        <f t="shared" si="454"/>
        <v>0</v>
      </c>
      <c r="R8265" s="2516"/>
    </row>
    <row r="8266" spans="3:18" ht="14.25" customHeight="1">
      <c r="C8266" s="2081">
        <v>53</v>
      </c>
      <c r="D8266" s="2075" t="s">
        <v>4159</v>
      </c>
      <c r="E8266" s="2076">
        <v>8</v>
      </c>
      <c r="F8266" s="2077" t="s">
        <v>508</v>
      </c>
      <c r="G8266" s="2078">
        <v>1</v>
      </c>
      <c r="H8266" s="2077">
        <v>2019</v>
      </c>
      <c r="I8266" s="2079">
        <v>598.79999999999995</v>
      </c>
      <c r="J8266" s="2077">
        <v>1</v>
      </c>
      <c r="K8266" s="2079">
        <f t="shared" si="452"/>
        <v>592.8119999999999</v>
      </c>
      <c r="L8266" s="2077"/>
      <c r="M8266" s="2077"/>
      <c r="N8266" s="2080">
        <f t="shared" si="453"/>
        <v>0</v>
      </c>
      <c r="O8266" s="2151"/>
      <c r="P8266" s="2151"/>
      <c r="Q8266" s="2151">
        <f t="shared" si="454"/>
        <v>0</v>
      </c>
      <c r="R8266" s="2516"/>
    </row>
    <row r="8267" spans="3:18" ht="14.25" customHeight="1">
      <c r="C8267" s="2074">
        <v>54</v>
      </c>
      <c r="D8267" s="2075" t="s">
        <v>4160</v>
      </c>
      <c r="E8267" s="2076">
        <v>8</v>
      </c>
      <c r="F8267" s="2077" t="s">
        <v>508</v>
      </c>
      <c r="G8267" s="2078">
        <v>1</v>
      </c>
      <c r="H8267" s="2077">
        <v>2019</v>
      </c>
      <c r="I8267" s="2079">
        <v>465</v>
      </c>
      <c r="J8267" s="2077">
        <v>1</v>
      </c>
      <c r="K8267" s="2079">
        <f t="shared" si="452"/>
        <v>460.35</v>
      </c>
      <c r="L8267" s="2077"/>
      <c r="M8267" s="2077"/>
      <c r="N8267" s="2080">
        <f t="shared" si="453"/>
        <v>0</v>
      </c>
      <c r="O8267" s="2151"/>
      <c r="P8267" s="2151"/>
      <c r="Q8267" s="2151">
        <f t="shared" si="454"/>
        <v>0</v>
      </c>
      <c r="R8267" s="2516"/>
    </row>
    <row r="8268" spans="3:18" ht="14.25" customHeight="1">
      <c r="C8268" s="2081">
        <v>55</v>
      </c>
      <c r="D8268" s="2075" t="s">
        <v>4162</v>
      </c>
      <c r="E8268" s="2076">
        <v>8</v>
      </c>
      <c r="F8268" s="2077" t="s">
        <v>508</v>
      </c>
      <c r="G8268" s="2078">
        <v>2</v>
      </c>
      <c r="H8268" s="2077">
        <v>2019</v>
      </c>
      <c r="I8268" s="2079">
        <v>1650</v>
      </c>
      <c r="J8268" s="2077">
        <v>2</v>
      </c>
      <c r="K8268" s="2079">
        <f t="shared" si="452"/>
        <v>1617</v>
      </c>
      <c r="L8268" s="2077"/>
      <c r="M8268" s="2077"/>
      <c r="N8268" s="2080">
        <f t="shared" si="453"/>
        <v>0</v>
      </c>
      <c r="O8268" s="2151"/>
      <c r="P8268" s="2151"/>
      <c r="Q8268" s="2151">
        <f t="shared" si="454"/>
        <v>0</v>
      </c>
      <c r="R8268" s="2516"/>
    </row>
    <row r="8269" spans="3:18" ht="14.25" customHeight="1">
      <c r="C8269" s="2074">
        <v>56</v>
      </c>
      <c r="D8269" s="2075" t="s">
        <v>4163</v>
      </c>
      <c r="E8269" s="2076">
        <v>8</v>
      </c>
      <c r="F8269" s="2077" t="s">
        <v>508</v>
      </c>
      <c r="G8269" s="2078">
        <v>2</v>
      </c>
      <c r="H8269" s="2077">
        <v>2019</v>
      </c>
      <c r="I8269" s="2079">
        <v>46.92</v>
      </c>
      <c r="J8269" s="2077">
        <v>2</v>
      </c>
      <c r="K8269" s="2079">
        <f t="shared" si="452"/>
        <v>45.9816</v>
      </c>
      <c r="L8269" s="2077"/>
      <c r="M8269" s="2077"/>
      <c r="N8269" s="2080">
        <f t="shared" si="453"/>
        <v>0</v>
      </c>
      <c r="O8269" s="2151"/>
      <c r="P8269" s="2151"/>
      <c r="Q8269" s="2151">
        <f t="shared" si="454"/>
        <v>0</v>
      </c>
      <c r="R8269" s="2516"/>
    </row>
    <row r="8270" spans="3:18" ht="14.25" customHeight="1">
      <c r="C8270" s="2074">
        <v>57</v>
      </c>
      <c r="D8270" s="2075" t="s">
        <v>2686</v>
      </c>
      <c r="E8270" s="2076">
        <v>8</v>
      </c>
      <c r="F8270" s="2077" t="s">
        <v>508</v>
      </c>
      <c r="G8270" s="2078">
        <v>2</v>
      </c>
      <c r="H8270" s="2077">
        <v>2019</v>
      </c>
      <c r="I8270" s="2079">
        <v>96</v>
      </c>
      <c r="J8270" s="2077">
        <v>2</v>
      </c>
      <c r="K8270" s="2079">
        <f t="shared" si="452"/>
        <v>94.08</v>
      </c>
      <c r="L8270" s="2077"/>
      <c r="M8270" s="2077"/>
      <c r="N8270" s="2080">
        <f t="shared" si="453"/>
        <v>0</v>
      </c>
      <c r="O8270" s="2151"/>
      <c r="P8270" s="2151"/>
      <c r="Q8270" s="2151">
        <f t="shared" si="454"/>
        <v>0</v>
      </c>
      <c r="R8270" s="2516"/>
    </row>
    <row r="8271" spans="3:18" ht="14.25" customHeight="1">
      <c r="C8271" s="2081">
        <v>58</v>
      </c>
      <c r="D8271" s="2075" t="s">
        <v>2518</v>
      </c>
      <c r="E8271" s="2076">
        <v>8</v>
      </c>
      <c r="F8271" s="2077" t="s">
        <v>508</v>
      </c>
      <c r="G8271" s="2078">
        <v>7</v>
      </c>
      <c r="H8271" s="2077">
        <v>2019</v>
      </c>
      <c r="I8271" s="2079">
        <v>288.42</v>
      </c>
      <c r="J8271" s="2077">
        <v>13</v>
      </c>
      <c r="K8271" s="2079">
        <f t="shared" si="452"/>
        <v>250.92540000000002</v>
      </c>
      <c r="L8271" s="2077"/>
      <c r="M8271" s="2077"/>
      <c r="N8271" s="2080">
        <f t="shared" si="453"/>
        <v>0</v>
      </c>
      <c r="O8271" s="2151"/>
      <c r="P8271" s="2151"/>
      <c r="Q8271" s="2151">
        <f t="shared" si="454"/>
        <v>0</v>
      </c>
      <c r="R8271" s="2516"/>
    </row>
    <row r="8272" spans="3:18" ht="14.25" customHeight="1">
      <c r="C8272" s="2074">
        <v>59</v>
      </c>
      <c r="D8272" s="2075" t="s">
        <v>4164</v>
      </c>
      <c r="E8272" s="2076">
        <v>8</v>
      </c>
      <c r="F8272" s="2077" t="s">
        <v>508</v>
      </c>
      <c r="G8272" s="2078">
        <v>10</v>
      </c>
      <c r="H8272" s="2077">
        <v>2019</v>
      </c>
      <c r="I8272" s="2079">
        <v>3744</v>
      </c>
      <c r="J8272" s="2077">
        <v>10</v>
      </c>
      <c r="K8272" s="2079">
        <f t="shared" si="452"/>
        <v>3369.6</v>
      </c>
      <c r="L8272" s="2077"/>
      <c r="M8272" s="2077"/>
      <c r="N8272" s="2080">
        <f t="shared" si="453"/>
        <v>0</v>
      </c>
      <c r="O8272" s="2151"/>
      <c r="P8272" s="2151"/>
      <c r="Q8272" s="2151">
        <f t="shared" si="454"/>
        <v>0</v>
      </c>
      <c r="R8272" s="2516"/>
    </row>
    <row r="8273" spans="3:18" ht="14.25" customHeight="1">
      <c r="C8273" s="2081">
        <v>60</v>
      </c>
      <c r="D8273" s="2075" t="s">
        <v>3842</v>
      </c>
      <c r="E8273" s="2076">
        <v>8</v>
      </c>
      <c r="F8273" s="2077" t="s">
        <v>508</v>
      </c>
      <c r="G8273" s="2078">
        <v>1</v>
      </c>
      <c r="H8273" s="2077">
        <v>2019</v>
      </c>
      <c r="I8273" s="2079">
        <v>19000</v>
      </c>
      <c r="J8273" s="2077">
        <v>1</v>
      </c>
      <c r="K8273" s="2079">
        <f t="shared" si="452"/>
        <v>18810</v>
      </c>
      <c r="L8273" s="2077"/>
      <c r="M8273" s="2077"/>
      <c r="N8273" s="2080">
        <f t="shared" si="453"/>
        <v>0</v>
      </c>
      <c r="O8273" s="2151"/>
      <c r="P8273" s="2151"/>
      <c r="Q8273" s="2151">
        <f t="shared" si="454"/>
        <v>0</v>
      </c>
      <c r="R8273" s="2516"/>
    </row>
    <row r="8274" spans="3:18" ht="14.25" customHeight="1">
      <c r="C8274" s="2074">
        <v>61</v>
      </c>
      <c r="D8274" s="2075" t="s">
        <v>4168</v>
      </c>
      <c r="E8274" s="2076">
        <v>8</v>
      </c>
      <c r="F8274" s="2077" t="s">
        <v>3489</v>
      </c>
      <c r="G8274" s="2078">
        <v>1</v>
      </c>
      <c r="H8274" s="2077">
        <v>2021</v>
      </c>
      <c r="I8274" s="2079">
        <v>39</v>
      </c>
      <c r="J8274" s="2077">
        <v>1</v>
      </c>
      <c r="K8274" s="2079">
        <f t="shared" si="452"/>
        <v>38.61</v>
      </c>
      <c r="L8274" s="2077"/>
      <c r="M8274" s="2077"/>
      <c r="N8274" s="2080">
        <f t="shared" si="453"/>
        <v>0</v>
      </c>
      <c r="O8274" s="2151"/>
      <c r="P8274" s="2151"/>
      <c r="Q8274" s="2151">
        <f t="shared" si="454"/>
        <v>0</v>
      </c>
      <c r="R8274" s="2516"/>
    </row>
    <row r="8275" spans="3:18" ht="14.25" customHeight="1">
      <c r="C8275" s="2074">
        <v>62</v>
      </c>
      <c r="D8275" s="2075" t="s">
        <v>4169</v>
      </c>
      <c r="E8275" s="2076">
        <v>8</v>
      </c>
      <c r="F8275" s="2077" t="s">
        <v>3489</v>
      </c>
      <c r="G8275" s="2078">
        <v>2</v>
      </c>
      <c r="H8275" s="2077">
        <v>2021</v>
      </c>
      <c r="I8275" s="2079">
        <v>25.627500000000001</v>
      </c>
      <c r="J8275" s="2077">
        <v>2</v>
      </c>
      <c r="K8275" s="2079">
        <f t="shared" si="452"/>
        <v>25.11495</v>
      </c>
      <c r="L8275" s="2077"/>
      <c r="M8275" s="2077"/>
      <c r="N8275" s="2080">
        <f t="shared" si="453"/>
        <v>0</v>
      </c>
      <c r="O8275" s="2151"/>
      <c r="P8275" s="2151"/>
      <c r="Q8275" s="2151">
        <f t="shared" si="454"/>
        <v>0</v>
      </c>
      <c r="R8275" s="2516"/>
    </row>
    <row r="8276" spans="3:18" ht="14.25" customHeight="1">
      <c r="C8276" s="2081">
        <v>63</v>
      </c>
      <c r="D8276" s="2075" t="s">
        <v>4170</v>
      </c>
      <c r="E8276" s="2076">
        <v>8</v>
      </c>
      <c r="F8276" s="2077" t="s">
        <v>3489</v>
      </c>
      <c r="G8276" s="2078">
        <v>13</v>
      </c>
      <c r="H8276" s="2077">
        <v>2021</v>
      </c>
      <c r="I8276" s="2079">
        <v>28.434419999999999</v>
      </c>
      <c r="J8276" s="2077">
        <v>13</v>
      </c>
      <c r="K8276" s="2079">
        <f t="shared" si="452"/>
        <v>24.737945400000001</v>
      </c>
      <c r="L8276" s="2077"/>
      <c r="M8276" s="2077"/>
      <c r="N8276" s="2080">
        <f t="shared" si="453"/>
        <v>0</v>
      </c>
      <c r="O8276" s="2151"/>
      <c r="P8276" s="2151"/>
      <c r="Q8276" s="2151">
        <f t="shared" si="454"/>
        <v>0</v>
      </c>
      <c r="R8276" s="2516"/>
    </row>
    <row r="8277" spans="3:18" ht="14.25" customHeight="1">
      <c r="C8277" s="2074">
        <v>64</v>
      </c>
      <c r="D8277" s="2075" t="s">
        <v>4171</v>
      </c>
      <c r="E8277" s="2076">
        <v>8</v>
      </c>
      <c r="F8277" s="2077" t="s">
        <v>3489</v>
      </c>
      <c r="G8277" s="2078">
        <v>1</v>
      </c>
      <c r="H8277" s="2077">
        <v>2021</v>
      </c>
      <c r="I8277" s="2079">
        <v>113.7</v>
      </c>
      <c r="J8277" s="2077">
        <v>1</v>
      </c>
      <c r="K8277" s="2079">
        <f t="shared" si="452"/>
        <v>112.563</v>
      </c>
      <c r="L8277" s="2077"/>
      <c r="M8277" s="2077"/>
      <c r="N8277" s="2080">
        <f t="shared" si="453"/>
        <v>0</v>
      </c>
      <c r="O8277" s="2151"/>
      <c r="P8277" s="2151"/>
      <c r="Q8277" s="2151">
        <f t="shared" si="454"/>
        <v>0</v>
      </c>
      <c r="R8277" s="2516"/>
    </row>
    <row r="8278" spans="3:18" ht="14.25" customHeight="1">
      <c r="C8278" s="2081">
        <v>65</v>
      </c>
      <c r="D8278" s="2075" t="s">
        <v>5042</v>
      </c>
      <c r="E8278" s="2076">
        <v>8</v>
      </c>
      <c r="F8278" s="2077" t="s">
        <v>3489</v>
      </c>
      <c r="G8278" s="2078">
        <v>13</v>
      </c>
      <c r="H8278" s="2077">
        <v>2022</v>
      </c>
      <c r="I8278" s="2079">
        <v>23.4</v>
      </c>
      <c r="J8278" s="2077">
        <v>17</v>
      </c>
      <c r="K8278" s="2079">
        <f t="shared" ref="K8278:K8341" si="455">IF(J8278=100,0,I8278-I8278*J8278%)</f>
        <v>19.421999999999997</v>
      </c>
      <c r="L8278" s="2077"/>
      <c r="M8278" s="2077"/>
      <c r="N8278" s="2080">
        <f t="shared" ref="N8278:N8341" si="456">+L8278*M8278</f>
        <v>0</v>
      </c>
      <c r="O8278" s="2151"/>
      <c r="P8278" s="2151"/>
      <c r="Q8278" s="2151">
        <f t="shared" si="454"/>
        <v>0</v>
      </c>
      <c r="R8278" s="2516"/>
    </row>
    <row r="8279" spans="3:18" ht="14.25" customHeight="1">
      <c r="C8279" s="2074">
        <v>66</v>
      </c>
      <c r="D8279" s="2075" t="s">
        <v>5042</v>
      </c>
      <c r="E8279" s="2076">
        <v>8</v>
      </c>
      <c r="F8279" s="2077" t="s">
        <v>3489</v>
      </c>
      <c r="G8279" s="2078">
        <v>11</v>
      </c>
      <c r="H8279" s="2077">
        <v>2022</v>
      </c>
      <c r="I8279" s="2079">
        <v>22.56</v>
      </c>
      <c r="J8279" s="2077">
        <v>45</v>
      </c>
      <c r="K8279" s="2079">
        <f t="shared" si="455"/>
        <v>12.407999999999999</v>
      </c>
      <c r="L8279" s="2077"/>
      <c r="M8279" s="2077"/>
      <c r="N8279" s="2080">
        <f t="shared" si="456"/>
        <v>0</v>
      </c>
      <c r="O8279" s="2151"/>
      <c r="P8279" s="2151"/>
      <c r="Q8279" s="2151">
        <f t="shared" ref="Q8279:Q8342" si="457">+O8279*P8279</f>
        <v>0</v>
      </c>
      <c r="R8279" s="2516"/>
    </row>
    <row r="8280" spans="3:18" ht="14.25" customHeight="1">
      <c r="C8280" s="2074">
        <v>67</v>
      </c>
      <c r="D8280" s="2075" t="s">
        <v>5230</v>
      </c>
      <c r="E8280" s="2076">
        <v>8</v>
      </c>
      <c r="F8280" s="2077" t="s">
        <v>3489</v>
      </c>
      <c r="G8280" s="2078">
        <v>1</v>
      </c>
      <c r="H8280" s="2077">
        <v>2022</v>
      </c>
      <c r="I8280" s="2079">
        <v>58.17</v>
      </c>
      <c r="J8280" s="2077">
        <v>1</v>
      </c>
      <c r="K8280" s="2079">
        <f t="shared" si="455"/>
        <v>57.588300000000004</v>
      </c>
      <c r="L8280" s="2077"/>
      <c r="M8280" s="2077"/>
      <c r="N8280" s="2080">
        <f t="shared" si="456"/>
        <v>0</v>
      </c>
      <c r="O8280" s="2151"/>
      <c r="P8280" s="2151"/>
      <c r="Q8280" s="2151">
        <f t="shared" si="457"/>
        <v>0</v>
      </c>
      <c r="R8280" s="2516"/>
    </row>
    <row r="8281" spans="3:18" ht="14.25" customHeight="1">
      <c r="C8281" s="2081">
        <v>68</v>
      </c>
      <c r="D8281" s="2075" t="s">
        <v>6171</v>
      </c>
      <c r="E8281" s="2076">
        <v>8</v>
      </c>
      <c r="F8281" s="2077" t="s">
        <v>3489</v>
      </c>
      <c r="G8281" s="2078">
        <v>1</v>
      </c>
      <c r="H8281" s="2077">
        <v>2022</v>
      </c>
      <c r="I8281" s="2079">
        <v>192.0342</v>
      </c>
      <c r="J8281" s="2077">
        <v>1</v>
      </c>
      <c r="K8281" s="2079">
        <f t="shared" si="455"/>
        <v>190.11385799999999</v>
      </c>
      <c r="L8281" s="2077"/>
      <c r="M8281" s="2077"/>
      <c r="N8281" s="2080">
        <f t="shared" si="456"/>
        <v>0</v>
      </c>
      <c r="O8281" s="2151"/>
      <c r="P8281" s="2151"/>
      <c r="Q8281" s="2151">
        <f t="shared" si="457"/>
        <v>0</v>
      </c>
      <c r="R8281" s="2516"/>
    </row>
    <row r="8282" spans="3:18" ht="14.25" customHeight="1">
      <c r="C8282" s="2074">
        <v>69</v>
      </c>
      <c r="D8282" s="2075" t="s">
        <v>6174</v>
      </c>
      <c r="E8282" s="2076">
        <v>8</v>
      </c>
      <c r="F8282" s="2077" t="s">
        <v>3489</v>
      </c>
      <c r="G8282" s="2078">
        <v>1</v>
      </c>
      <c r="H8282" s="2077">
        <v>2022</v>
      </c>
      <c r="I8282" s="2079">
        <v>47</v>
      </c>
      <c r="J8282" s="2077">
        <v>1</v>
      </c>
      <c r="K8282" s="2079">
        <f t="shared" si="455"/>
        <v>46.53</v>
      </c>
      <c r="L8282" s="2077"/>
      <c r="M8282" s="2077"/>
      <c r="N8282" s="2080">
        <f t="shared" si="456"/>
        <v>0</v>
      </c>
      <c r="O8282" s="2151"/>
      <c r="P8282" s="2151"/>
      <c r="Q8282" s="2151">
        <f t="shared" si="457"/>
        <v>0</v>
      </c>
      <c r="R8282" s="2516"/>
    </row>
    <row r="8283" spans="3:18" ht="14.25" customHeight="1">
      <c r="C8283" s="2081">
        <v>70</v>
      </c>
      <c r="D8283" s="2075" t="s">
        <v>6175</v>
      </c>
      <c r="E8283" s="2076">
        <v>8</v>
      </c>
      <c r="F8283" s="2077" t="s">
        <v>3489</v>
      </c>
      <c r="G8283" s="2078">
        <v>1</v>
      </c>
      <c r="H8283" s="2077">
        <v>2022</v>
      </c>
      <c r="I8283" s="2079">
        <v>45</v>
      </c>
      <c r="J8283" s="2077">
        <v>1</v>
      </c>
      <c r="K8283" s="2079">
        <f t="shared" si="455"/>
        <v>44.55</v>
      </c>
      <c r="L8283" s="2077"/>
      <c r="M8283" s="2077"/>
      <c r="N8283" s="2080">
        <f t="shared" si="456"/>
        <v>0</v>
      </c>
      <c r="O8283" s="2151"/>
      <c r="P8283" s="2151"/>
      <c r="Q8283" s="2151">
        <f t="shared" si="457"/>
        <v>0</v>
      </c>
      <c r="R8283" s="2516"/>
    </row>
    <row r="8284" spans="3:18" ht="14.25" customHeight="1">
      <c r="C8284" s="2074">
        <v>71</v>
      </c>
      <c r="D8284" s="2075" t="s">
        <v>4169</v>
      </c>
      <c r="E8284" s="2076">
        <v>8</v>
      </c>
      <c r="F8284" s="2077" t="s">
        <v>3489</v>
      </c>
      <c r="G8284" s="2078">
        <v>6</v>
      </c>
      <c r="H8284" s="2077">
        <v>2023</v>
      </c>
      <c r="I8284" s="2079">
        <v>22.05</v>
      </c>
      <c r="J8284" s="2077">
        <v>16</v>
      </c>
      <c r="K8284" s="2079">
        <f t="shared" si="455"/>
        <v>18.522000000000002</v>
      </c>
      <c r="L8284" s="2077"/>
      <c r="M8284" s="2077"/>
      <c r="N8284" s="2080">
        <f t="shared" si="456"/>
        <v>0</v>
      </c>
      <c r="O8284" s="2151"/>
      <c r="P8284" s="2151"/>
      <c r="Q8284" s="2151">
        <f t="shared" si="457"/>
        <v>0</v>
      </c>
      <c r="R8284" s="2516"/>
    </row>
    <row r="8285" spans="3:18" ht="14.25" customHeight="1">
      <c r="C8285" s="2074">
        <v>72</v>
      </c>
      <c r="D8285" s="2075" t="s">
        <v>6182</v>
      </c>
      <c r="E8285" s="2076">
        <v>8</v>
      </c>
      <c r="F8285" s="2077" t="s">
        <v>3489</v>
      </c>
      <c r="G8285" s="2078">
        <v>1</v>
      </c>
      <c r="H8285" s="2077">
        <v>2023</v>
      </c>
      <c r="I8285" s="2079">
        <v>100</v>
      </c>
      <c r="J8285" s="2077">
        <v>1</v>
      </c>
      <c r="K8285" s="2079">
        <f t="shared" si="455"/>
        <v>99</v>
      </c>
      <c r="L8285" s="2077"/>
      <c r="M8285" s="2077"/>
      <c r="N8285" s="2080">
        <f t="shared" si="456"/>
        <v>0</v>
      </c>
      <c r="O8285" s="2151"/>
      <c r="P8285" s="2151"/>
      <c r="Q8285" s="2151">
        <f t="shared" si="457"/>
        <v>0</v>
      </c>
      <c r="R8285" s="2516"/>
    </row>
    <row r="8286" spans="3:18" ht="14.25" customHeight="1">
      <c r="C8286" s="2081">
        <v>73</v>
      </c>
      <c r="D8286" s="2075" t="s">
        <v>6155</v>
      </c>
      <c r="E8286" s="2076">
        <v>8</v>
      </c>
      <c r="F8286" s="2077" t="s">
        <v>3489</v>
      </c>
      <c r="G8286" s="2078">
        <v>2</v>
      </c>
      <c r="H8286" s="2077">
        <v>2023</v>
      </c>
      <c r="I8286" s="2079">
        <v>48.96</v>
      </c>
      <c r="J8286" s="2077">
        <v>2</v>
      </c>
      <c r="K8286" s="2079">
        <f t="shared" si="455"/>
        <v>47.980800000000002</v>
      </c>
      <c r="L8286" s="2077"/>
      <c r="M8286" s="2077"/>
      <c r="N8286" s="2080">
        <f t="shared" si="456"/>
        <v>0</v>
      </c>
      <c r="O8286" s="2151"/>
      <c r="P8286" s="2151"/>
      <c r="Q8286" s="2151">
        <f t="shared" si="457"/>
        <v>0</v>
      </c>
      <c r="R8286" s="2516"/>
    </row>
    <row r="8287" spans="3:18" ht="14.25" customHeight="1">
      <c r="C8287" s="2074">
        <v>74</v>
      </c>
      <c r="D8287" s="2075" t="s">
        <v>2686</v>
      </c>
      <c r="E8287" s="2076">
        <v>8</v>
      </c>
      <c r="F8287" s="2077" t="s">
        <v>3489</v>
      </c>
      <c r="G8287" s="2078">
        <v>6</v>
      </c>
      <c r="H8287" s="2077">
        <v>2023</v>
      </c>
      <c r="I8287" s="2079">
        <v>140.9</v>
      </c>
      <c r="J8287" s="2077">
        <v>7</v>
      </c>
      <c r="K8287" s="2079">
        <f t="shared" si="455"/>
        <v>131.03700000000001</v>
      </c>
      <c r="L8287" s="2077"/>
      <c r="M8287" s="2077"/>
      <c r="N8287" s="2080">
        <f t="shared" si="456"/>
        <v>0</v>
      </c>
      <c r="O8287" s="2151"/>
      <c r="P8287" s="2151"/>
      <c r="Q8287" s="2151">
        <f t="shared" si="457"/>
        <v>0</v>
      </c>
      <c r="R8287" s="2516"/>
    </row>
    <row r="8288" spans="3:18" ht="14.25" customHeight="1">
      <c r="C8288" s="2081">
        <v>75</v>
      </c>
      <c r="D8288" s="2075" t="s">
        <v>6174</v>
      </c>
      <c r="E8288" s="2076">
        <v>8</v>
      </c>
      <c r="F8288" s="2077" t="s">
        <v>3489</v>
      </c>
      <c r="G8288" s="2078">
        <v>7</v>
      </c>
      <c r="H8288" s="2077">
        <v>2023</v>
      </c>
      <c r="I8288" s="2079">
        <v>65.34</v>
      </c>
      <c r="J8288" s="2077">
        <v>7</v>
      </c>
      <c r="K8288" s="2079">
        <f t="shared" si="455"/>
        <v>60.766200000000005</v>
      </c>
      <c r="L8288" s="2077"/>
      <c r="M8288" s="2077"/>
      <c r="N8288" s="2080">
        <f t="shared" si="456"/>
        <v>0</v>
      </c>
      <c r="O8288" s="2151"/>
      <c r="P8288" s="2151"/>
      <c r="Q8288" s="2151">
        <f t="shared" si="457"/>
        <v>0</v>
      </c>
      <c r="R8288" s="2516"/>
    </row>
    <row r="8289" spans="3:18" ht="14.25" customHeight="1">
      <c r="C8289" s="2074">
        <v>76</v>
      </c>
      <c r="D8289" s="2075" t="s">
        <v>6183</v>
      </c>
      <c r="E8289" s="2076">
        <v>8</v>
      </c>
      <c r="F8289" s="2077" t="s">
        <v>3489</v>
      </c>
      <c r="G8289" s="2078">
        <v>5</v>
      </c>
      <c r="H8289" s="2077">
        <v>2023</v>
      </c>
      <c r="I8289" s="2079">
        <v>69</v>
      </c>
      <c r="J8289" s="2077">
        <v>5</v>
      </c>
      <c r="K8289" s="2079">
        <f t="shared" si="455"/>
        <v>65.55</v>
      </c>
      <c r="L8289" s="2077"/>
      <c r="M8289" s="2077"/>
      <c r="N8289" s="2080">
        <f t="shared" si="456"/>
        <v>0</v>
      </c>
      <c r="O8289" s="2151"/>
      <c r="P8289" s="2151"/>
      <c r="Q8289" s="2151">
        <f t="shared" si="457"/>
        <v>0</v>
      </c>
      <c r="R8289" s="2516"/>
    </row>
    <row r="8290" spans="3:18" ht="14.25" customHeight="1">
      <c r="C8290" s="2074">
        <v>77</v>
      </c>
      <c r="D8290" s="2075" t="s">
        <v>7877</v>
      </c>
      <c r="E8290" s="2076">
        <v>8</v>
      </c>
      <c r="F8290" s="2077" t="s">
        <v>3489</v>
      </c>
      <c r="G8290" s="2078">
        <v>1</v>
      </c>
      <c r="H8290" s="2077">
        <v>2024</v>
      </c>
      <c r="I8290" s="2079">
        <v>124.575</v>
      </c>
      <c r="J8290" s="2077">
        <v>1</v>
      </c>
      <c r="K8290" s="2079">
        <f t="shared" si="455"/>
        <v>123.32925</v>
      </c>
      <c r="L8290" s="2077"/>
      <c r="M8290" s="2077"/>
      <c r="N8290" s="2080">
        <f t="shared" si="456"/>
        <v>0</v>
      </c>
      <c r="O8290" s="2151"/>
      <c r="P8290" s="2151"/>
      <c r="Q8290" s="2151">
        <f t="shared" si="457"/>
        <v>0</v>
      </c>
      <c r="R8290" s="2516"/>
    </row>
    <row r="8291" spans="3:18" ht="14.25" customHeight="1">
      <c r="C8291" s="2081">
        <v>78</v>
      </c>
      <c r="D8291" s="2075" t="s">
        <v>7878</v>
      </c>
      <c r="E8291" s="2076">
        <v>8</v>
      </c>
      <c r="F8291" s="2077" t="s">
        <v>3489</v>
      </c>
      <c r="G8291" s="2078">
        <v>1</v>
      </c>
      <c r="H8291" s="2077">
        <v>2024</v>
      </c>
      <c r="I8291" s="2079">
        <v>115</v>
      </c>
      <c r="J8291" s="2077">
        <v>1</v>
      </c>
      <c r="K8291" s="2079">
        <f t="shared" si="455"/>
        <v>113.85</v>
      </c>
      <c r="L8291" s="2077"/>
      <c r="M8291" s="2077"/>
      <c r="N8291" s="2080">
        <f t="shared" si="456"/>
        <v>0</v>
      </c>
      <c r="O8291" s="2151"/>
      <c r="P8291" s="2151"/>
      <c r="Q8291" s="2151">
        <f t="shared" si="457"/>
        <v>0</v>
      </c>
      <c r="R8291" s="2516"/>
    </row>
    <row r="8292" spans="3:18" ht="14.25" customHeight="1">
      <c r="C8292" s="2074">
        <v>79</v>
      </c>
      <c r="D8292" s="2075" t="s">
        <v>7879</v>
      </c>
      <c r="E8292" s="2076">
        <v>8</v>
      </c>
      <c r="F8292" s="2077" t="s">
        <v>3489</v>
      </c>
      <c r="G8292" s="2078">
        <v>2</v>
      </c>
      <c r="H8292" s="2077">
        <v>2024</v>
      </c>
      <c r="I8292" s="2079">
        <v>50</v>
      </c>
      <c r="J8292" s="2077">
        <v>2</v>
      </c>
      <c r="K8292" s="2079">
        <f t="shared" si="455"/>
        <v>49</v>
      </c>
      <c r="L8292" s="2077"/>
      <c r="M8292" s="2077"/>
      <c r="N8292" s="2080">
        <f t="shared" si="456"/>
        <v>0</v>
      </c>
      <c r="O8292" s="2151"/>
      <c r="P8292" s="2151"/>
      <c r="Q8292" s="2151">
        <f t="shared" si="457"/>
        <v>0</v>
      </c>
      <c r="R8292" s="2516"/>
    </row>
    <row r="8293" spans="3:18" ht="14.25" customHeight="1">
      <c r="C8293" s="2081">
        <v>80</v>
      </c>
      <c r="D8293" s="2075" t="s">
        <v>7880</v>
      </c>
      <c r="E8293" s="2076">
        <v>8</v>
      </c>
      <c r="F8293" s="2077" t="s">
        <v>3489</v>
      </c>
      <c r="G8293" s="2078">
        <v>1</v>
      </c>
      <c r="H8293" s="2077">
        <v>2024</v>
      </c>
      <c r="I8293" s="2079">
        <v>15360</v>
      </c>
      <c r="J8293" s="2077">
        <v>1</v>
      </c>
      <c r="K8293" s="2084">
        <f t="shared" si="455"/>
        <v>15206.4</v>
      </c>
      <c r="L8293" s="2077"/>
      <c r="M8293" s="2077"/>
      <c r="N8293" s="2080">
        <f t="shared" si="456"/>
        <v>0</v>
      </c>
      <c r="O8293" s="2151"/>
      <c r="P8293" s="2151"/>
      <c r="Q8293" s="2151">
        <f t="shared" si="457"/>
        <v>0</v>
      </c>
      <c r="R8293" s="2516"/>
    </row>
    <row r="8294" spans="3:18" ht="14.25" customHeight="1">
      <c r="C8294" s="2074">
        <v>81</v>
      </c>
      <c r="D8294" s="2075" t="s">
        <v>4169</v>
      </c>
      <c r="E8294" s="2076">
        <v>8</v>
      </c>
      <c r="F8294" s="2077" t="s">
        <v>3489</v>
      </c>
      <c r="G8294" s="2078">
        <v>25</v>
      </c>
      <c r="H8294" s="2077">
        <v>2024</v>
      </c>
      <c r="I8294" s="2079">
        <v>22.032</v>
      </c>
      <c r="J8294" s="2077">
        <v>25</v>
      </c>
      <c r="K8294" s="2084">
        <f t="shared" si="455"/>
        <v>16.524000000000001</v>
      </c>
      <c r="L8294" s="2077"/>
      <c r="M8294" s="2077"/>
      <c r="N8294" s="2080">
        <f t="shared" si="456"/>
        <v>0</v>
      </c>
      <c r="O8294" s="2151"/>
      <c r="P8294" s="2151"/>
      <c r="Q8294" s="2151">
        <f t="shared" si="457"/>
        <v>0</v>
      </c>
      <c r="R8294" s="2516"/>
    </row>
    <row r="8295" spans="3:18" ht="14.25" customHeight="1">
      <c r="C8295" s="2074">
        <v>82</v>
      </c>
      <c r="D8295" s="2075" t="s">
        <v>5042</v>
      </c>
      <c r="E8295" s="2076">
        <v>8</v>
      </c>
      <c r="F8295" s="2077" t="s">
        <v>3489</v>
      </c>
      <c r="G8295" s="2078">
        <v>45</v>
      </c>
      <c r="H8295" s="2077">
        <v>2024</v>
      </c>
      <c r="I8295" s="2079">
        <v>20.8</v>
      </c>
      <c r="J8295" s="2077">
        <v>45</v>
      </c>
      <c r="K8295" s="2084">
        <f t="shared" si="455"/>
        <v>11.44</v>
      </c>
      <c r="L8295" s="2077"/>
      <c r="M8295" s="2077"/>
      <c r="N8295" s="2080">
        <f t="shared" si="456"/>
        <v>0</v>
      </c>
      <c r="O8295" s="2151"/>
      <c r="P8295" s="2151"/>
      <c r="Q8295" s="2151">
        <f t="shared" si="457"/>
        <v>0</v>
      </c>
      <c r="R8295" s="2516"/>
    </row>
    <row r="8296" spans="3:18" ht="27" customHeight="1">
      <c r="C8296" s="2081">
        <v>83</v>
      </c>
      <c r="D8296" s="2085" t="s">
        <v>7881</v>
      </c>
      <c r="E8296" s="2076">
        <v>8</v>
      </c>
      <c r="F8296" s="2077" t="s">
        <v>3489</v>
      </c>
      <c r="G8296" s="2078">
        <v>10</v>
      </c>
      <c r="H8296" s="2077">
        <v>2024</v>
      </c>
      <c r="I8296" s="2079">
        <v>363.52800000000002</v>
      </c>
      <c r="J8296" s="2077">
        <v>10</v>
      </c>
      <c r="K8296" s="2084">
        <f t="shared" si="455"/>
        <v>327.17520000000002</v>
      </c>
      <c r="L8296" s="2077"/>
      <c r="M8296" s="2077"/>
      <c r="N8296" s="2080">
        <f t="shared" si="456"/>
        <v>0</v>
      </c>
      <c r="O8296" s="2151"/>
      <c r="P8296" s="2151"/>
      <c r="Q8296" s="2151">
        <f t="shared" si="457"/>
        <v>0</v>
      </c>
      <c r="R8296" s="2516"/>
    </row>
    <row r="8297" spans="3:18" ht="14.25" customHeight="1">
      <c r="C8297" s="2074">
        <v>84</v>
      </c>
      <c r="D8297" s="2075" t="s">
        <v>7383</v>
      </c>
      <c r="E8297" s="2076">
        <v>8</v>
      </c>
      <c r="F8297" s="2077" t="s">
        <v>3489</v>
      </c>
      <c r="G8297" s="2078">
        <v>4</v>
      </c>
      <c r="H8297" s="2077">
        <v>2024</v>
      </c>
      <c r="I8297" s="2079">
        <v>139.04</v>
      </c>
      <c r="J8297" s="2077">
        <v>11</v>
      </c>
      <c r="K8297" s="2084">
        <f t="shared" si="455"/>
        <v>123.7456</v>
      </c>
      <c r="L8297" s="2077"/>
      <c r="M8297" s="2077"/>
      <c r="N8297" s="2080">
        <f t="shared" si="456"/>
        <v>0</v>
      </c>
      <c r="O8297" s="2151"/>
      <c r="P8297" s="2151"/>
      <c r="Q8297" s="2151">
        <f t="shared" si="457"/>
        <v>0</v>
      </c>
      <c r="R8297" s="2516"/>
    </row>
    <row r="8298" spans="3:18" ht="14.25" customHeight="1">
      <c r="C8298" s="2081">
        <v>85</v>
      </c>
      <c r="D8298" s="2075" t="s">
        <v>7446</v>
      </c>
      <c r="E8298" s="2076">
        <v>8</v>
      </c>
      <c r="F8298" s="2077" t="s">
        <v>3489</v>
      </c>
      <c r="G8298" s="2078">
        <v>1</v>
      </c>
      <c r="H8298" s="2077">
        <v>2024</v>
      </c>
      <c r="I8298" s="2079">
        <v>111.232</v>
      </c>
      <c r="J8298" s="2077">
        <v>22</v>
      </c>
      <c r="K8298" s="2084">
        <f t="shared" si="455"/>
        <v>86.760959999999997</v>
      </c>
      <c r="L8298" s="2077"/>
      <c r="M8298" s="2077"/>
      <c r="N8298" s="2080">
        <f t="shared" si="456"/>
        <v>0</v>
      </c>
      <c r="O8298" s="2151"/>
      <c r="P8298" s="2151"/>
      <c r="Q8298" s="2151">
        <f t="shared" si="457"/>
        <v>0</v>
      </c>
      <c r="R8298" s="2516"/>
    </row>
    <row r="8299" spans="3:18" ht="14.25" customHeight="1">
      <c r="C8299" s="2074">
        <v>86</v>
      </c>
      <c r="D8299" s="2075" t="s">
        <v>7879</v>
      </c>
      <c r="E8299" s="2076">
        <v>8</v>
      </c>
      <c r="F8299" s="2077" t="s">
        <v>3489</v>
      </c>
      <c r="G8299" s="2078">
        <v>2</v>
      </c>
      <c r="H8299" s="2077">
        <v>2024</v>
      </c>
      <c r="I8299" s="2079">
        <v>100</v>
      </c>
      <c r="J8299" s="2077">
        <v>2</v>
      </c>
      <c r="K8299" s="2084">
        <f t="shared" si="455"/>
        <v>98</v>
      </c>
      <c r="L8299" s="2077"/>
      <c r="M8299" s="2077"/>
      <c r="N8299" s="2080">
        <f t="shared" si="456"/>
        <v>0</v>
      </c>
      <c r="O8299" s="2151"/>
      <c r="P8299" s="2151"/>
      <c r="Q8299" s="2151">
        <f t="shared" si="457"/>
        <v>0</v>
      </c>
      <c r="R8299" s="2516"/>
    </row>
    <row r="8300" spans="3:18" ht="27" customHeight="1">
      <c r="C8300" s="2074">
        <v>87</v>
      </c>
      <c r="D8300" s="2085" t="s">
        <v>7882</v>
      </c>
      <c r="E8300" s="2076">
        <v>8</v>
      </c>
      <c r="F8300" s="2077" t="s">
        <v>3489</v>
      </c>
      <c r="G8300" s="2078">
        <v>10</v>
      </c>
      <c r="H8300" s="2077">
        <v>2024</v>
      </c>
      <c r="I8300" s="2079">
        <v>33.890999999999998</v>
      </c>
      <c r="J8300" s="2077">
        <v>104</v>
      </c>
      <c r="K8300" s="2084">
        <f t="shared" si="455"/>
        <v>-1.3556400000000011</v>
      </c>
      <c r="L8300" s="2077"/>
      <c r="M8300" s="2077"/>
      <c r="N8300" s="2080">
        <f t="shared" si="456"/>
        <v>0</v>
      </c>
      <c r="O8300" s="2151"/>
      <c r="P8300" s="2151"/>
      <c r="Q8300" s="2151">
        <f t="shared" si="457"/>
        <v>0</v>
      </c>
      <c r="R8300" s="2516"/>
    </row>
    <row r="8301" spans="3:18" ht="27" customHeight="1">
      <c r="C8301" s="2081">
        <v>88</v>
      </c>
      <c r="D8301" s="2083" t="s">
        <v>7883</v>
      </c>
      <c r="E8301" s="2076">
        <v>8</v>
      </c>
      <c r="F8301" s="2077" t="s">
        <v>3489</v>
      </c>
      <c r="G8301" s="2078">
        <v>1</v>
      </c>
      <c r="H8301" s="2077">
        <v>2024</v>
      </c>
      <c r="I8301" s="2079">
        <v>41.712000000000003</v>
      </c>
      <c r="J8301" s="2077">
        <v>1</v>
      </c>
      <c r="K8301" s="2084">
        <f t="shared" si="455"/>
        <v>41.294880000000006</v>
      </c>
      <c r="L8301" s="2077"/>
      <c r="M8301" s="2077"/>
      <c r="N8301" s="2080">
        <f t="shared" si="456"/>
        <v>0</v>
      </c>
      <c r="O8301" s="2151"/>
      <c r="P8301" s="2151"/>
      <c r="Q8301" s="2151">
        <f t="shared" si="457"/>
        <v>0</v>
      </c>
      <c r="R8301" s="2516"/>
    </row>
    <row r="8302" spans="3:18" ht="27" customHeight="1">
      <c r="C8302" s="2074">
        <v>89</v>
      </c>
      <c r="D8302" s="2083" t="s">
        <v>7884</v>
      </c>
      <c r="E8302" s="2076">
        <v>8</v>
      </c>
      <c r="F8302" s="2077" t="s">
        <v>3489</v>
      </c>
      <c r="G8302" s="2078">
        <v>10</v>
      </c>
      <c r="H8302" s="2077">
        <v>2024</v>
      </c>
      <c r="I8302" s="2079">
        <v>32.152999999999999</v>
      </c>
      <c r="J8302" s="2077">
        <v>183</v>
      </c>
      <c r="K8302" s="2084">
        <f t="shared" si="455"/>
        <v>-26.686990000000002</v>
      </c>
      <c r="L8302" s="2077"/>
      <c r="M8302" s="2077"/>
      <c r="N8302" s="2080">
        <f t="shared" si="456"/>
        <v>0</v>
      </c>
      <c r="O8302" s="2151"/>
      <c r="P8302" s="2151"/>
      <c r="Q8302" s="2151">
        <f t="shared" si="457"/>
        <v>0</v>
      </c>
      <c r="R8302" s="2516"/>
    </row>
    <row r="8303" spans="3:18" ht="27" customHeight="1">
      <c r="C8303" s="2081">
        <v>90</v>
      </c>
      <c r="D8303" s="2083" t="s">
        <v>7496</v>
      </c>
      <c r="E8303" s="2076">
        <v>8</v>
      </c>
      <c r="F8303" s="2077" t="s">
        <v>3489</v>
      </c>
      <c r="G8303" s="2078">
        <v>1</v>
      </c>
      <c r="H8303" s="2077">
        <v>2024</v>
      </c>
      <c r="I8303" s="2079">
        <v>78.209999999999994</v>
      </c>
      <c r="J8303" s="2077">
        <v>7</v>
      </c>
      <c r="K8303" s="2084">
        <f t="shared" si="455"/>
        <v>72.735299999999995</v>
      </c>
      <c r="L8303" s="2077"/>
      <c r="M8303" s="2077"/>
      <c r="N8303" s="2080">
        <f t="shared" si="456"/>
        <v>0</v>
      </c>
      <c r="O8303" s="2151"/>
      <c r="P8303" s="2151"/>
      <c r="Q8303" s="2151">
        <f t="shared" si="457"/>
        <v>0</v>
      </c>
      <c r="R8303" s="2516"/>
    </row>
    <row r="8304" spans="3:18" ht="27" customHeight="1">
      <c r="C8304" s="2074">
        <v>91</v>
      </c>
      <c r="D8304" s="2083" t="s">
        <v>7885</v>
      </c>
      <c r="E8304" s="2076">
        <v>8</v>
      </c>
      <c r="F8304" s="2077" t="s">
        <v>3489</v>
      </c>
      <c r="G8304" s="2078">
        <v>1</v>
      </c>
      <c r="H8304" s="2077">
        <v>2024</v>
      </c>
      <c r="I8304" s="2079">
        <v>60.83</v>
      </c>
      <c r="J8304" s="2077">
        <v>1</v>
      </c>
      <c r="K8304" s="2079">
        <f t="shared" si="455"/>
        <v>60.221699999999998</v>
      </c>
      <c r="L8304" s="2077"/>
      <c r="M8304" s="2077"/>
      <c r="N8304" s="2080">
        <f t="shared" si="456"/>
        <v>0</v>
      </c>
      <c r="O8304" s="2151"/>
      <c r="P8304" s="2151"/>
      <c r="Q8304" s="2151">
        <f t="shared" si="457"/>
        <v>0</v>
      </c>
      <c r="R8304" s="2516"/>
    </row>
    <row r="8305" spans="3:18" ht="14.25" customHeight="1">
      <c r="C8305" s="2074">
        <v>92</v>
      </c>
      <c r="D8305" s="2083" t="s">
        <v>7383</v>
      </c>
      <c r="E8305" s="2076">
        <v>8</v>
      </c>
      <c r="F8305" s="2077" t="s">
        <v>3489</v>
      </c>
      <c r="G8305" s="2078">
        <v>4</v>
      </c>
      <c r="H8305" s="2077">
        <v>2024</v>
      </c>
      <c r="I8305" s="2079">
        <v>556.1</v>
      </c>
      <c r="J8305" s="2077">
        <v>0</v>
      </c>
      <c r="K8305" s="2079">
        <f t="shared" si="455"/>
        <v>556.1</v>
      </c>
      <c r="L8305" s="2077"/>
      <c r="M8305" s="2077"/>
      <c r="N8305" s="2080">
        <f t="shared" si="456"/>
        <v>0</v>
      </c>
      <c r="O8305" s="2151"/>
      <c r="P8305" s="2151"/>
      <c r="Q8305" s="2151">
        <f t="shared" si="457"/>
        <v>0</v>
      </c>
      <c r="R8305" s="2516"/>
    </row>
    <row r="8306" spans="3:18" ht="14.25" customHeight="1">
      <c r="C8306" s="2081">
        <v>93</v>
      </c>
      <c r="D8306" s="2083" t="s">
        <v>7446</v>
      </c>
      <c r="E8306" s="2076">
        <v>8</v>
      </c>
      <c r="F8306" s="2077" t="s">
        <v>3489</v>
      </c>
      <c r="G8306" s="2078">
        <v>1</v>
      </c>
      <c r="H8306" s="2077">
        <v>2024</v>
      </c>
      <c r="I8306" s="2079">
        <v>111.232</v>
      </c>
      <c r="J8306" s="2077">
        <v>0</v>
      </c>
      <c r="K8306" s="2079">
        <f t="shared" si="455"/>
        <v>111.232</v>
      </c>
      <c r="L8306" s="2077"/>
      <c r="M8306" s="2077"/>
      <c r="N8306" s="2080">
        <f t="shared" si="456"/>
        <v>0</v>
      </c>
      <c r="O8306" s="2151"/>
      <c r="P8306" s="2151"/>
      <c r="Q8306" s="2151">
        <f t="shared" si="457"/>
        <v>0</v>
      </c>
      <c r="R8306" s="2516"/>
    </row>
    <row r="8307" spans="3:18" ht="27" customHeight="1">
      <c r="C8307" s="2074">
        <v>94</v>
      </c>
      <c r="D8307" s="2083" t="s">
        <v>7886</v>
      </c>
      <c r="E8307" s="2076">
        <v>8</v>
      </c>
      <c r="F8307" s="2077" t="s">
        <v>3489</v>
      </c>
      <c r="G8307" s="2078">
        <v>10</v>
      </c>
      <c r="H8307" s="2077">
        <v>2024</v>
      </c>
      <c r="I8307" s="2079">
        <v>338.9</v>
      </c>
      <c r="J8307" s="2077">
        <v>0</v>
      </c>
      <c r="K8307" s="2079">
        <f t="shared" si="455"/>
        <v>338.9</v>
      </c>
      <c r="L8307" s="2077"/>
      <c r="M8307" s="2077"/>
      <c r="N8307" s="2080">
        <f t="shared" si="456"/>
        <v>0</v>
      </c>
      <c r="O8307" s="2151"/>
      <c r="P8307" s="2151"/>
      <c r="Q8307" s="2151">
        <f t="shared" si="457"/>
        <v>0</v>
      </c>
      <c r="R8307" s="2516"/>
    </row>
    <row r="8308" spans="3:18" ht="27" customHeight="1">
      <c r="C8308" s="2081">
        <v>95</v>
      </c>
      <c r="D8308" s="2083" t="s">
        <v>7887</v>
      </c>
      <c r="E8308" s="2076">
        <v>8</v>
      </c>
      <c r="F8308" s="2077" t="s">
        <v>3489</v>
      </c>
      <c r="G8308" s="2078">
        <v>1</v>
      </c>
      <c r="H8308" s="2077">
        <v>2024</v>
      </c>
      <c r="I8308" s="2079">
        <v>41.712000000000003</v>
      </c>
      <c r="J8308" s="2077">
        <v>0</v>
      </c>
      <c r="K8308" s="2079">
        <f t="shared" si="455"/>
        <v>41.712000000000003</v>
      </c>
      <c r="L8308" s="2077"/>
      <c r="M8308" s="2077"/>
      <c r="N8308" s="2080">
        <f t="shared" si="456"/>
        <v>0</v>
      </c>
      <c r="O8308" s="2151"/>
      <c r="P8308" s="2151"/>
      <c r="Q8308" s="2151">
        <f t="shared" si="457"/>
        <v>0</v>
      </c>
      <c r="R8308" s="2516"/>
    </row>
    <row r="8309" spans="3:18" ht="27" customHeight="1">
      <c r="C8309" s="2074">
        <v>96</v>
      </c>
      <c r="D8309" s="2083" t="s">
        <v>7888</v>
      </c>
      <c r="E8309" s="2076">
        <v>8</v>
      </c>
      <c r="F8309" s="2077" t="s">
        <v>3489</v>
      </c>
      <c r="G8309" s="2078">
        <v>10</v>
      </c>
      <c r="H8309" s="2077">
        <v>2024</v>
      </c>
      <c r="I8309" s="2079">
        <v>321.5</v>
      </c>
      <c r="J8309" s="2077">
        <v>0</v>
      </c>
      <c r="K8309" s="2079">
        <f t="shared" si="455"/>
        <v>321.5</v>
      </c>
      <c r="L8309" s="2077"/>
      <c r="M8309" s="2077"/>
      <c r="N8309" s="2080">
        <f t="shared" si="456"/>
        <v>0</v>
      </c>
      <c r="O8309" s="2151"/>
      <c r="P8309" s="2151"/>
      <c r="Q8309" s="2151">
        <f t="shared" si="457"/>
        <v>0</v>
      </c>
      <c r="R8309" s="2516"/>
    </row>
    <row r="8310" spans="3:18" ht="27" customHeight="1">
      <c r="C8310" s="2074">
        <v>97</v>
      </c>
      <c r="D8310" s="2083" t="s">
        <v>7889</v>
      </c>
      <c r="E8310" s="2076">
        <v>8</v>
      </c>
      <c r="F8310" s="2077" t="s">
        <v>3489</v>
      </c>
      <c r="G8310" s="2078">
        <v>2</v>
      </c>
      <c r="H8310" s="2077">
        <v>2024</v>
      </c>
      <c r="I8310" s="2079">
        <v>38.235999999999997</v>
      </c>
      <c r="J8310" s="2077">
        <v>0</v>
      </c>
      <c r="K8310" s="2079">
        <f t="shared" si="455"/>
        <v>38.235999999999997</v>
      </c>
      <c r="L8310" s="2077"/>
      <c r="M8310" s="2077"/>
      <c r="N8310" s="2080">
        <f t="shared" si="456"/>
        <v>0</v>
      </c>
      <c r="O8310" s="2151"/>
      <c r="P8310" s="2151"/>
      <c r="Q8310" s="2151">
        <f t="shared" si="457"/>
        <v>0</v>
      </c>
      <c r="R8310" s="2516"/>
    </row>
    <row r="8311" spans="3:18" ht="27" customHeight="1">
      <c r="C8311" s="2081">
        <v>98</v>
      </c>
      <c r="D8311" s="2083" t="s">
        <v>7496</v>
      </c>
      <c r="E8311" s="2076">
        <v>8</v>
      </c>
      <c r="F8311" s="2077" t="s">
        <v>3489</v>
      </c>
      <c r="G8311" s="2078">
        <v>1</v>
      </c>
      <c r="H8311" s="2077">
        <v>2024</v>
      </c>
      <c r="I8311" s="2079">
        <v>78.209999999999994</v>
      </c>
      <c r="J8311" s="2077">
        <v>0</v>
      </c>
      <c r="K8311" s="2079">
        <f t="shared" si="455"/>
        <v>78.209999999999994</v>
      </c>
      <c r="L8311" s="2077"/>
      <c r="M8311" s="2077"/>
      <c r="N8311" s="2080">
        <f t="shared" si="456"/>
        <v>0</v>
      </c>
      <c r="O8311" s="2151"/>
      <c r="P8311" s="2151"/>
      <c r="Q8311" s="2151">
        <f t="shared" si="457"/>
        <v>0</v>
      </c>
      <c r="R8311" s="2516"/>
    </row>
    <row r="8312" spans="3:18" ht="27" customHeight="1">
      <c r="C8312" s="2074">
        <v>99</v>
      </c>
      <c r="D8312" s="2083" t="s">
        <v>7497</v>
      </c>
      <c r="E8312" s="2076">
        <v>8</v>
      </c>
      <c r="F8312" s="2077" t="s">
        <v>3489</v>
      </c>
      <c r="G8312" s="2078">
        <v>1</v>
      </c>
      <c r="H8312" s="2077">
        <v>2024</v>
      </c>
      <c r="I8312" s="2079">
        <v>47.795000000000002</v>
      </c>
      <c r="J8312" s="2077">
        <v>0</v>
      </c>
      <c r="K8312" s="2079">
        <f t="shared" si="455"/>
        <v>47.795000000000002</v>
      </c>
      <c r="L8312" s="2077"/>
      <c r="M8312" s="2077"/>
      <c r="N8312" s="2080">
        <f t="shared" si="456"/>
        <v>0</v>
      </c>
      <c r="O8312" s="2151"/>
      <c r="P8312" s="2151"/>
      <c r="Q8312" s="2151">
        <f t="shared" si="457"/>
        <v>0</v>
      </c>
      <c r="R8312" s="2516"/>
    </row>
    <row r="8313" spans="3:18" ht="27" customHeight="1">
      <c r="C8313" s="2081">
        <v>100</v>
      </c>
      <c r="D8313" s="2083" t="s">
        <v>7885</v>
      </c>
      <c r="E8313" s="2076">
        <v>8</v>
      </c>
      <c r="F8313" s="2077" t="s">
        <v>3489</v>
      </c>
      <c r="G8313" s="2078">
        <v>1</v>
      </c>
      <c r="H8313" s="2077">
        <v>2024</v>
      </c>
      <c r="I8313" s="2079">
        <v>60.83</v>
      </c>
      <c r="J8313" s="2077">
        <v>0</v>
      </c>
      <c r="K8313" s="2079">
        <f t="shared" si="455"/>
        <v>60.83</v>
      </c>
      <c r="L8313" s="2077"/>
      <c r="M8313" s="2077"/>
      <c r="N8313" s="2080">
        <f t="shared" si="456"/>
        <v>0</v>
      </c>
      <c r="O8313" s="2151"/>
      <c r="P8313" s="2151"/>
      <c r="Q8313" s="2151">
        <f t="shared" si="457"/>
        <v>0</v>
      </c>
      <c r="R8313" s="2516"/>
    </row>
    <row r="8314" spans="3:18" ht="40.5" customHeight="1">
      <c r="C8314" s="2074">
        <v>101</v>
      </c>
      <c r="D8314" s="2083" t="s">
        <v>7890</v>
      </c>
      <c r="E8314" s="2076">
        <v>8</v>
      </c>
      <c r="F8314" s="2077" t="s">
        <v>3489</v>
      </c>
      <c r="G8314" s="2078">
        <v>6</v>
      </c>
      <c r="H8314" s="2077">
        <v>2024</v>
      </c>
      <c r="I8314" s="2079">
        <v>6400</v>
      </c>
      <c r="J8314" s="2077">
        <v>0</v>
      </c>
      <c r="K8314" s="2079">
        <f t="shared" si="455"/>
        <v>6400</v>
      </c>
      <c r="L8314" s="2077"/>
      <c r="M8314" s="2077"/>
      <c r="N8314" s="2080">
        <f t="shared" si="456"/>
        <v>0</v>
      </c>
      <c r="O8314" s="2151"/>
      <c r="P8314" s="2151"/>
      <c r="Q8314" s="2151">
        <f t="shared" si="457"/>
        <v>0</v>
      </c>
      <c r="R8314" s="2516"/>
    </row>
    <row r="8315" spans="3:18" ht="14.25">
      <c r="C8315" s="2074">
        <v>102</v>
      </c>
      <c r="D8315" s="2083" t="s">
        <v>2124</v>
      </c>
      <c r="E8315" s="2076">
        <v>8</v>
      </c>
      <c r="F8315" s="2077" t="s">
        <v>3489</v>
      </c>
      <c r="G8315" s="2078"/>
      <c r="H8315" s="2077"/>
      <c r="I8315" s="2079"/>
      <c r="J8315" s="2077">
        <v>0</v>
      </c>
      <c r="K8315" s="2079">
        <f t="shared" si="455"/>
        <v>0</v>
      </c>
      <c r="L8315" s="2077"/>
      <c r="M8315" s="2077"/>
      <c r="N8315" s="2080">
        <f t="shared" si="456"/>
        <v>0</v>
      </c>
      <c r="O8315" s="2151">
        <v>25</v>
      </c>
      <c r="P8315" s="2151">
        <v>59.362000000000002</v>
      </c>
      <c r="Q8315" s="2151">
        <f t="shared" si="457"/>
        <v>1484.05</v>
      </c>
      <c r="R8315" s="2516"/>
    </row>
    <row r="8316" spans="3:18" ht="14.25">
      <c r="C8316" s="2081">
        <v>103</v>
      </c>
      <c r="D8316" s="2083" t="s">
        <v>2162</v>
      </c>
      <c r="E8316" s="2076">
        <v>8</v>
      </c>
      <c r="F8316" s="2077" t="s">
        <v>3489</v>
      </c>
      <c r="G8316" s="2078"/>
      <c r="H8316" s="2077"/>
      <c r="I8316" s="2079"/>
      <c r="J8316" s="2077">
        <v>0</v>
      </c>
      <c r="K8316" s="2079">
        <f t="shared" si="455"/>
        <v>0</v>
      </c>
      <c r="L8316" s="2077"/>
      <c r="M8316" s="2077"/>
      <c r="N8316" s="2080">
        <f t="shared" si="456"/>
        <v>0</v>
      </c>
      <c r="O8316" s="2151">
        <v>3</v>
      </c>
      <c r="P8316" s="2151">
        <v>16.495000000000001</v>
      </c>
      <c r="Q8316" s="2151">
        <f t="shared" si="457"/>
        <v>49.484999999999999</v>
      </c>
      <c r="R8316" s="2516"/>
    </row>
    <row r="8317" spans="3:18" ht="14.25">
      <c r="C8317" s="2074">
        <v>104</v>
      </c>
      <c r="D8317" s="2083" t="s">
        <v>2129</v>
      </c>
      <c r="E8317" s="2076">
        <v>8</v>
      </c>
      <c r="F8317" s="2077" t="s">
        <v>3489</v>
      </c>
      <c r="G8317" s="2078"/>
      <c r="H8317" s="2077"/>
      <c r="I8317" s="2079"/>
      <c r="J8317" s="2077">
        <v>0</v>
      </c>
      <c r="K8317" s="2079">
        <f t="shared" si="455"/>
        <v>0</v>
      </c>
      <c r="L8317" s="2077"/>
      <c r="M8317" s="2077"/>
      <c r="N8317" s="2080">
        <f t="shared" si="456"/>
        <v>0</v>
      </c>
      <c r="O8317" s="2151">
        <v>16</v>
      </c>
      <c r="P8317" s="2151">
        <v>48</v>
      </c>
      <c r="Q8317" s="2151">
        <f t="shared" si="457"/>
        <v>768</v>
      </c>
      <c r="R8317" s="2517"/>
    </row>
    <row r="8318" spans="3:18" ht="14.25" customHeight="1">
      <c r="C8318" s="1562">
        <v>1</v>
      </c>
      <c r="D8318" s="1951" t="s">
        <v>2407</v>
      </c>
      <c r="E8318" s="1563">
        <v>8</v>
      </c>
      <c r="F8318" s="1564" t="s">
        <v>508</v>
      </c>
      <c r="G8318" s="1718">
        <v>2</v>
      </c>
      <c r="H8318" s="1564">
        <v>2005</v>
      </c>
      <c r="I8318" s="1566">
        <v>51.404000000000003</v>
      </c>
      <c r="J8318" s="1564">
        <v>100</v>
      </c>
      <c r="K8318" s="1566">
        <f t="shared" si="455"/>
        <v>0</v>
      </c>
      <c r="L8318" s="1564"/>
      <c r="M8318" s="1564"/>
      <c r="N8318" s="1567">
        <f t="shared" si="456"/>
        <v>0</v>
      </c>
      <c r="O8318" s="2102"/>
      <c r="P8318" s="2102"/>
      <c r="Q8318" s="2102">
        <f t="shared" si="457"/>
        <v>0</v>
      </c>
      <c r="R8318" s="2385" t="s">
        <v>7165</v>
      </c>
    </row>
    <row r="8319" spans="3:18" ht="14.25" customHeight="1">
      <c r="C8319" s="1562">
        <v>2</v>
      </c>
      <c r="D8319" s="1951" t="s">
        <v>2466</v>
      </c>
      <c r="E8319" s="1563">
        <v>8</v>
      </c>
      <c r="F8319" s="1564" t="s">
        <v>508</v>
      </c>
      <c r="G8319" s="1718">
        <v>21</v>
      </c>
      <c r="H8319" s="1564">
        <v>2005</v>
      </c>
      <c r="I8319" s="1566">
        <v>490.66500000000002</v>
      </c>
      <c r="J8319" s="1564">
        <v>100</v>
      </c>
      <c r="K8319" s="1566">
        <f t="shared" si="455"/>
        <v>0</v>
      </c>
      <c r="L8319" s="1564"/>
      <c r="M8319" s="1564"/>
      <c r="N8319" s="1567">
        <f t="shared" si="456"/>
        <v>0</v>
      </c>
      <c r="O8319" s="2102"/>
      <c r="P8319" s="2102"/>
      <c r="Q8319" s="2102">
        <f t="shared" si="457"/>
        <v>0</v>
      </c>
      <c r="R8319" s="2386"/>
    </row>
    <row r="8320" spans="3:18" ht="14.25" customHeight="1">
      <c r="C8320" s="1562">
        <v>3</v>
      </c>
      <c r="D8320" s="1951" t="s">
        <v>2467</v>
      </c>
      <c r="E8320" s="1563">
        <v>8</v>
      </c>
      <c r="F8320" s="1564" t="s">
        <v>508</v>
      </c>
      <c r="G8320" s="1718">
        <v>24</v>
      </c>
      <c r="H8320" s="1564">
        <v>2005</v>
      </c>
      <c r="I8320" s="1566">
        <v>358.89600000000002</v>
      </c>
      <c r="J8320" s="1564">
        <v>100</v>
      </c>
      <c r="K8320" s="1566">
        <f t="shared" si="455"/>
        <v>0</v>
      </c>
      <c r="L8320" s="1564"/>
      <c r="M8320" s="1564"/>
      <c r="N8320" s="1567">
        <f t="shared" si="456"/>
        <v>0</v>
      </c>
      <c r="O8320" s="2102"/>
      <c r="P8320" s="2102"/>
      <c r="Q8320" s="2102">
        <f t="shared" si="457"/>
        <v>0</v>
      </c>
      <c r="R8320" s="2386"/>
    </row>
    <row r="8321" spans="3:18" ht="14.25" customHeight="1">
      <c r="C8321" s="1562">
        <v>4</v>
      </c>
      <c r="D8321" s="1951" t="s">
        <v>2467</v>
      </c>
      <c r="E8321" s="1563">
        <v>8</v>
      </c>
      <c r="F8321" s="1564" t="s">
        <v>508</v>
      </c>
      <c r="G8321" s="1718">
        <v>2</v>
      </c>
      <c r="H8321" s="1564">
        <v>2005</v>
      </c>
      <c r="I8321" s="1566">
        <v>30.3</v>
      </c>
      <c r="J8321" s="1564">
        <v>100</v>
      </c>
      <c r="K8321" s="1566">
        <f t="shared" si="455"/>
        <v>0</v>
      </c>
      <c r="L8321" s="1564"/>
      <c r="M8321" s="1564"/>
      <c r="N8321" s="1567">
        <f t="shared" si="456"/>
        <v>0</v>
      </c>
      <c r="O8321" s="2102"/>
      <c r="P8321" s="2102"/>
      <c r="Q8321" s="2102">
        <f t="shared" si="457"/>
        <v>0</v>
      </c>
      <c r="R8321" s="2386"/>
    </row>
    <row r="8322" spans="3:18" ht="14.25" customHeight="1">
      <c r="C8322" s="1562">
        <v>5</v>
      </c>
      <c r="D8322" s="1951" t="s">
        <v>2126</v>
      </c>
      <c r="E8322" s="1563">
        <v>8</v>
      </c>
      <c r="F8322" s="1564" t="s">
        <v>508</v>
      </c>
      <c r="G8322" s="1718">
        <v>1</v>
      </c>
      <c r="H8322" s="1564">
        <v>2008</v>
      </c>
      <c r="I8322" s="1566">
        <v>75</v>
      </c>
      <c r="J8322" s="1564">
        <v>100</v>
      </c>
      <c r="K8322" s="1566">
        <f t="shared" si="455"/>
        <v>0</v>
      </c>
      <c r="L8322" s="1564"/>
      <c r="M8322" s="1564"/>
      <c r="N8322" s="1567">
        <f t="shared" si="456"/>
        <v>0</v>
      </c>
      <c r="O8322" s="2102"/>
      <c r="P8322" s="2102"/>
      <c r="Q8322" s="2102">
        <f t="shared" si="457"/>
        <v>0</v>
      </c>
      <c r="R8322" s="2386"/>
    </row>
    <row r="8323" spans="3:18" ht="14.25" customHeight="1">
      <c r="C8323" s="1562">
        <v>6</v>
      </c>
      <c r="D8323" s="1951" t="s">
        <v>2127</v>
      </c>
      <c r="E8323" s="1563">
        <v>8</v>
      </c>
      <c r="F8323" s="1564" t="s">
        <v>508</v>
      </c>
      <c r="G8323" s="1718">
        <v>1</v>
      </c>
      <c r="H8323" s="1564">
        <v>2008</v>
      </c>
      <c r="I8323" s="1566">
        <v>49.5</v>
      </c>
      <c r="J8323" s="1564">
        <v>100</v>
      </c>
      <c r="K8323" s="1566">
        <f t="shared" si="455"/>
        <v>0</v>
      </c>
      <c r="L8323" s="1564"/>
      <c r="M8323" s="1564"/>
      <c r="N8323" s="1567">
        <f t="shared" si="456"/>
        <v>0</v>
      </c>
      <c r="O8323" s="2102"/>
      <c r="P8323" s="2102"/>
      <c r="Q8323" s="2102">
        <f t="shared" si="457"/>
        <v>0</v>
      </c>
      <c r="R8323" s="2386"/>
    </row>
    <row r="8324" spans="3:18" ht="14.25" customHeight="1">
      <c r="C8324" s="1562">
        <v>7</v>
      </c>
      <c r="D8324" s="1951" t="s">
        <v>2468</v>
      </c>
      <c r="E8324" s="1563">
        <v>8</v>
      </c>
      <c r="F8324" s="1564" t="s">
        <v>508</v>
      </c>
      <c r="G8324" s="1718">
        <v>1</v>
      </c>
      <c r="H8324" s="1564">
        <v>2008</v>
      </c>
      <c r="I8324" s="1566">
        <v>12.5</v>
      </c>
      <c r="J8324" s="1564">
        <v>100</v>
      </c>
      <c r="K8324" s="1566">
        <f t="shared" si="455"/>
        <v>0</v>
      </c>
      <c r="L8324" s="1564"/>
      <c r="M8324" s="1564"/>
      <c r="N8324" s="1567">
        <f t="shared" si="456"/>
        <v>0</v>
      </c>
      <c r="O8324" s="2102"/>
      <c r="P8324" s="2102"/>
      <c r="Q8324" s="2102">
        <f t="shared" si="457"/>
        <v>0</v>
      </c>
      <c r="R8324" s="2386"/>
    </row>
    <row r="8325" spans="3:18" ht="14.25" customHeight="1">
      <c r="C8325" s="1562">
        <v>8</v>
      </c>
      <c r="D8325" s="1951" t="s">
        <v>2469</v>
      </c>
      <c r="E8325" s="1563">
        <v>8</v>
      </c>
      <c r="F8325" s="1564" t="s">
        <v>508</v>
      </c>
      <c r="G8325" s="1718">
        <v>1</v>
      </c>
      <c r="H8325" s="1564">
        <v>2008</v>
      </c>
      <c r="I8325" s="1566">
        <v>49.5</v>
      </c>
      <c r="J8325" s="1564">
        <v>100</v>
      </c>
      <c r="K8325" s="1566">
        <f t="shared" si="455"/>
        <v>0</v>
      </c>
      <c r="L8325" s="1564"/>
      <c r="M8325" s="1564"/>
      <c r="N8325" s="1567">
        <f t="shared" si="456"/>
        <v>0</v>
      </c>
      <c r="O8325" s="2102"/>
      <c r="P8325" s="2102"/>
      <c r="Q8325" s="2102">
        <f t="shared" si="457"/>
        <v>0</v>
      </c>
      <c r="R8325" s="2386"/>
    </row>
    <row r="8326" spans="3:18" ht="14.25" customHeight="1">
      <c r="C8326" s="1562">
        <v>9</v>
      </c>
      <c r="D8326" s="1951" t="s">
        <v>2127</v>
      </c>
      <c r="E8326" s="1563">
        <v>8</v>
      </c>
      <c r="F8326" s="1564" t="s">
        <v>508</v>
      </c>
      <c r="G8326" s="1718">
        <v>1</v>
      </c>
      <c r="H8326" s="1564">
        <v>2008</v>
      </c>
      <c r="I8326" s="1566">
        <v>49.5</v>
      </c>
      <c r="J8326" s="1564">
        <v>100</v>
      </c>
      <c r="K8326" s="1566">
        <f t="shared" si="455"/>
        <v>0</v>
      </c>
      <c r="L8326" s="1564"/>
      <c r="M8326" s="1564"/>
      <c r="N8326" s="1567">
        <f t="shared" si="456"/>
        <v>0</v>
      </c>
      <c r="O8326" s="2102"/>
      <c r="P8326" s="2102"/>
      <c r="Q8326" s="2102">
        <f t="shared" si="457"/>
        <v>0</v>
      </c>
      <c r="R8326" s="2386"/>
    </row>
    <row r="8327" spans="3:18" ht="14.25" customHeight="1">
      <c r="C8327" s="1562">
        <v>10</v>
      </c>
      <c r="D8327" s="1951" t="s">
        <v>2470</v>
      </c>
      <c r="E8327" s="1563">
        <v>8</v>
      </c>
      <c r="F8327" s="1564" t="s">
        <v>508</v>
      </c>
      <c r="G8327" s="1718">
        <v>1</v>
      </c>
      <c r="H8327" s="1564">
        <v>2018</v>
      </c>
      <c r="I8327" s="1566">
        <v>30</v>
      </c>
      <c r="J8327" s="1564">
        <v>100</v>
      </c>
      <c r="K8327" s="1566">
        <f t="shared" si="455"/>
        <v>0</v>
      </c>
      <c r="L8327" s="1564"/>
      <c r="M8327" s="1564"/>
      <c r="N8327" s="1567">
        <f t="shared" si="456"/>
        <v>0</v>
      </c>
      <c r="O8327" s="2102"/>
      <c r="P8327" s="2102"/>
      <c r="Q8327" s="2102">
        <f t="shared" si="457"/>
        <v>0</v>
      </c>
      <c r="R8327" s="2386"/>
    </row>
    <row r="8328" spans="3:18" ht="14.25" customHeight="1">
      <c r="C8328" s="1562">
        <v>11</v>
      </c>
      <c r="D8328" s="1951" t="s">
        <v>2470</v>
      </c>
      <c r="E8328" s="1563">
        <v>8</v>
      </c>
      <c r="F8328" s="1564" t="s">
        <v>508</v>
      </c>
      <c r="G8328" s="1718">
        <v>1</v>
      </c>
      <c r="H8328" s="1564">
        <v>2019</v>
      </c>
      <c r="I8328" s="1566">
        <v>28.994</v>
      </c>
      <c r="J8328" s="1564">
        <v>87.5</v>
      </c>
      <c r="K8328" s="1566">
        <f t="shared" si="455"/>
        <v>3.62425</v>
      </c>
      <c r="L8328" s="1564"/>
      <c r="M8328" s="1564"/>
      <c r="N8328" s="1567">
        <f t="shared" si="456"/>
        <v>0</v>
      </c>
      <c r="O8328" s="2102"/>
      <c r="P8328" s="2102"/>
      <c r="Q8328" s="2102">
        <f t="shared" si="457"/>
        <v>0</v>
      </c>
      <c r="R8328" s="2386"/>
    </row>
    <row r="8329" spans="3:18" ht="14.25" customHeight="1">
      <c r="C8329" s="1562">
        <v>12</v>
      </c>
      <c r="D8329" s="1951" t="s">
        <v>2470</v>
      </c>
      <c r="E8329" s="1563">
        <v>8</v>
      </c>
      <c r="F8329" s="1564" t="s">
        <v>508</v>
      </c>
      <c r="G8329" s="1718">
        <v>1</v>
      </c>
      <c r="H8329" s="1564">
        <v>2016</v>
      </c>
      <c r="I8329" s="1566">
        <v>115.5</v>
      </c>
      <c r="J8329" s="1564">
        <v>100</v>
      </c>
      <c r="K8329" s="1566">
        <f t="shared" si="455"/>
        <v>0</v>
      </c>
      <c r="L8329" s="1564"/>
      <c r="M8329" s="1564"/>
      <c r="N8329" s="1567">
        <f t="shared" si="456"/>
        <v>0</v>
      </c>
      <c r="O8329" s="2102"/>
      <c r="P8329" s="2102"/>
      <c r="Q8329" s="2102">
        <f t="shared" si="457"/>
        <v>0</v>
      </c>
      <c r="R8329" s="2386"/>
    </row>
    <row r="8330" spans="3:18" ht="14.25" customHeight="1">
      <c r="C8330" s="1562">
        <v>13</v>
      </c>
      <c r="D8330" s="1951" t="s">
        <v>2127</v>
      </c>
      <c r="E8330" s="1563">
        <v>8</v>
      </c>
      <c r="F8330" s="1564" t="s">
        <v>508</v>
      </c>
      <c r="G8330" s="1718">
        <v>1</v>
      </c>
      <c r="H8330" s="1564">
        <v>2008</v>
      </c>
      <c r="I8330" s="1566">
        <v>49.5</v>
      </c>
      <c r="J8330" s="1564">
        <v>100</v>
      </c>
      <c r="K8330" s="1566">
        <f t="shared" si="455"/>
        <v>0</v>
      </c>
      <c r="L8330" s="1564"/>
      <c r="M8330" s="1564"/>
      <c r="N8330" s="1567">
        <f t="shared" si="456"/>
        <v>0</v>
      </c>
      <c r="O8330" s="2102"/>
      <c r="P8330" s="2102"/>
      <c r="Q8330" s="2102">
        <f t="shared" si="457"/>
        <v>0</v>
      </c>
      <c r="R8330" s="2386"/>
    </row>
    <row r="8331" spans="3:18" ht="14.25" customHeight="1">
      <c r="C8331" s="1562">
        <v>14</v>
      </c>
      <c r="D8331" s="1951" t="s">
        <v>6615</v>
      </c>
      <c r="E8331" s="1563">
        <v>8</v>
      </c>
      <c r="F8331" s="1564" t="s">
        <v>508</v>
      </c>
      <c r="G8331" s="1718">
        <v>1</v>
      </c>
      <c r="H8331" s="1564">
        <v>2022</v>
      </c>
      <c r="I8331" s="1566">
        <v>47</v>
      </c>
      <c r="J8331" s="1564">
        <v>50</v>
      </c>
      <c r="K8331" s="1566">
        <f t="shared" si="455"/>
        <v>23.5</v>
      </c>
      <c r="L8331" s="1564"/>
      <c r="M8331" s="1564"/>
      <c r="N8331" s="1567">
        <f t="shared" si="456"/>
        <v>0</v>
      </c>
      <c r="O8331" s="2102"/>
      <c r="P8331" s="2102"/>
      <c r="Q8331" s="2102">
        <f t="shared" si="457"/>
        <v>0</v>
      </c>
      <c r="R8331" s="2386"/>
    </row>
    <row r="8332" spans="3:18" ht="14.25" customHeight="1">
      <c r="C8332" s="1562">
        <v>15</v>
      </c>
      <c r="D8332" s="1951" t="s">
        <v>6616</v>
      </c>
      <c r="E8332" s="1563">
        <v>8</v>
      </c>
      <c r="F8332" s="1564" t="s">
        <v>508</v>
      </c>
      <c r="G8332" s="1718">
        <v>2</v>
      </c>
      <c r="H8332" s="1564">
        <v>2022</v>
      </c>
      <c r="I8332" s="1566">
        <v>150</v>
      </c>
      <c r="J8332" s="1564">
        <v>50</v>
      </c>
      <c r="K8332" s="1566">
        <f t="shared" si="455"/>
        <v>75</v>
      </c>
      <c r="L8332" s="1564"/>
      <c r="M8332" s="1564"/>
      <c r="N8332" s="1567">
        <f t="shared" si="456"/>
        <v>0</v>
      </c>
      <c r="O8332" s="2102"/>
      <c r="P8332" s="2102"/>
      <c r="Q8332" s="2102">
        <f t="shared" si="457"/>
        <v>0</v>
      </c>
      <c r="R8332" s="2386"/>
    </row>
    <row r="8333" spans="3:18" ht="14.25" customHeight="1">
      <c r="C8333" s="1562">
        <v>16</v>
      </c>
      <c r="D8333" s="1951" t="s">
        <v>6617</v>
      </c>
      <c r="E8333" s="1563">
        <v>8</v>
      </c>
      <c r="F8333" s="1564" t="s">
        <v>508</v>
      </c>
      <c r="G8333" s="1718">
        <v>1</v>
      </c>
      <c r="H8333" s="1564">
        <v>2023</v>
      </c>
      <c r="I8333" s="1566">
        <v>130</v>
      </c>
      <c r="J8333" s="1564">
        <v>37.5</v>
      </c>
      <c r="K8333" s="1566">
        <f t="shared" si="455"/>
        <v>81.25</v>
      </c>
      <c r="L8333" s="1564"/>
      <c r="M8333" s="1564"/>
      <c r="N8333" s="1567">
        <f t="shared" si="456"/>
        <v>0</v>
      </c>
      <c r="O8333" s="2102"/>
      <c r="P8333" s="2102"/>
      <c r="Q8333" s="2102">
        <f t="shared" si="457"/>
        <v>0</v>
      </c>
      <c r="R8333" s="2386"/>
    </row>
    <row r="8334" spans="3:18" ht="14.25" customHeight="1">
      <c r="C8334" s="1562">
        <v>17</v>
      </c>
      <c r="D8334" s="1951" t="s">
        <v>6618</v>
      </c>
      <c r="E8334" s="1563">
        <v>8</v>
      </c>
      <c r="F8334" s="1564" t="s">
        <v>508</v>
      </c>
      <c r="G8334" s="1718">
        <v>1</v>
      </c>
      <c r="H8334" s="1564">
        <v>2023</v>
      </c>
      <c r="I8334" s="1566">
        <v>110</v>
      </c>
      <c r="J8334" s="1564">
        <v>37.5</v>
      </c>
      <c r="K8334" s="1566">
        <f t="shared" si="455"/>
        <v>68.75</v>
      </c>
      <c r="L8334" s="1564"/>
      <c r="M8334" s="1564"/>
      <c r="N8334" s="1567">
        <f t="shared" si="456"/>
        <v>0</v>
      </c>
      <c r="O8334" s="2102"/>
      <c r="P8334" s="2102"/>
      <c r="Q8334" s="2102">
        <f t="shared" si="457"/>
        <v>0</v>
      </c>
      <c r="R8334" s="2438"/>
    </row>
    <row r="8335" spans="3:18" ht="14.25" customHeight="1">
      <c r="C8335" s="1591">
        <v>1</v>
      </c>
      <c r="D8335" s="1952" t="s">
        <v>6619</v>
      </c>
      <c r="E8335" s="1592">
        <v>8</v>
      </c>
      <c r="F8335" s="1593" t="s">
        <v>508</v>
      </c>
      <c r="G8335" s="1728">
        <v>11</v>
      </c>
      <c r="H8335" s="1593">
        <v>2005</v>
      </c>
      <c r="I8335" s="1595">
        <v>282.72300000000001</v>
      </c>
      <c r="J8335" s="1593">
        <f t="shared" ref="J8335:J8360" si="458">IF(($J$14-H8335)*J$8212&gt;100,100,($J$14-H8335)*J$8212)</f>
        <v>100</v>
      </c>
      <c r="K8335" s="1595">
        <f t="shared" si="455"/>
        <v>0</v>
      </c>
      <c r="L8335" s="1593"/>
      <c r="M8335" s="1593"/>
      <c r="N8335" s="1596">
        <f t="shared" si="456"/>
        <v>0</v>
      </c>
      <c r="O8335" s="2105"/>
      <c r="P8335" s="2105"/>
      <c r="Q8335" s="2105">
        <f t="shared" si="457"/>
        <v>0</v>
      </c>
      <c r="R8335" s="2407" t="s">
        <v>484</v>
      </c>
    </row>
    <row r="8336" spans="3:18" ht="14.25" customHeight="1">
      <c r="C8336" s="1591">
        <v>2</v>
      </c>
      <c r="D8336" s="1952" t="s">
        <v>2709</v>
      </c>
      <c r="E8336" s="1592">
        <v>8</v>
      </c>
      <c r="F8336" s="1593" t="s">
        <v>508</v>
      </c>
      <c r="G8336" s="1728">
        <v>8</v>
      </c>
      <c r="H8336" s="1593">
        <v>2008</v>
      </c>
      <c r="I8336" s="1595">
        <v>396</v>
      </c>
      <c r="J8336" s="1593">
        <f t="shared" si="458"/>
        <v>100</v>
      </c>
      <c r="K8336" s="1595">
        <f t="shared" si="455"/>
        <v>0</v>
      </c>
      <c r="L8336" s="1593"/>
      <c r="M8336" s="1593"/>
      <c r="N8336" s="1596">
        <f t="shared" si="456"/>
        <v>0</v>
      </c>
      <c r="O8336" s="2105"/>
      <c r="P8336" s="2105"/>
      <c r="Q8336" s="2105">
        <f t="shared" si="457"/>
        <v>0</v>
      </c>
      <c r="R8336" s="2408"/>
    </row>
    <row r="8337" spans="3:18" ht="14.25" customHeight="1">
      <c r="C8337" s="1591">
        <v>3</v>
      </c>
      <c r="D8337" s="1952" t="s">
        <v>2127</v>
      </c>
      <c r="E8337" s="1592">
        <v>8</v>
      </c>
      <c r="F8337" s="1593" t="s">
        <v>508</v>
      </c>
      <c r="G8337" s="1728">
        <v>1</v>
      </c>
      <c r="H8337" s="1593">
        <v>2005</v>
      </c>
      <c r="I8337" s="1595">
        <v>25.702000000000002</v>
      </c>
      <c r="J8337" s="1593">
        <f t="shared" si="458"/>
        <v>100</v>
      </c>
      <c r="K8337" s="1595">
        <f t="shared" si="455"/>
        <v>0</v>
      </c>
      <c r="L8337" s="1593"/>
      <c r="M8337" s="1593"/>
      <c r="N8337" s="1596">
        <f t="shared" si="456"/>
        <v>0</v>
      </c>
      <c r="O8337" s="2105"/>
      <c r="P8337" s="2105"/>
      <c r="Q8337" s="2105">
        <f t="shared" si="457"/>
        <v>0</v>
      </c>
      <c r="R8337" s="2408"/>
    </row>
    <row r="8338" spans="3:18" ht="14.25" customHeight="1">
      <c r="C8338" s="1591">
        <v>4</v>
      </c>
      <c r="D8338" s="1952" t="s">
        <v>2127</v>
      </c>
      <c r="E8338" s="1592">
        <v>8</v>
      </c>
      <c r="F8338" s="1593" t="s">
        <v>508</v>
      </c>
      <c r="G8338" s="1728">
        <v>1</v>
      </c>
      <c r="H8338" s="1593">
        <v>2008</v>
      </c>
      <c r="I8338" s="1595">
        <v>49.5</v>
      </c>
      <c r="J8338" s="1593">
        <f t="shared" si="458"/>
        <v>100</v>
      </c>
      <c r="K8338" s="1595">
        <f t="shared" si="455"/>
        <v>0</v>
      </c>
      <c r="L8338" s="1593"/>
      <c r="M8338" s="1593"/>
      <c r="N8338" s="1596">
        <f t="shared" si="456"/>
        <v>0</v>
      </c>
      <c r="O8338" s="2105"/>
      <c r="P8338" s="2105"/>
      <c r="Q8338" s="2105">
        <f t="shared" si="457"/>
        <v>0</v>
      </c>
      <c r="R8338" s="2408"/>
    </row>
    <row r="8339" spans="3:18" ht="14.25" customHeight="1">
      <c r="C8339" s="1591">
        <v>5</v>
      </c>
      <c r="D8339" s="1952" t="s">
        <v>2127</v>
      </c>
      <c r="E8339" s="1592">
        <v>8</v>
      </c>
      <c r="F8339" s="1593" t="s">
        <v>508</v>
      </c>
      <c r="G8339" s="1728">
        <v>1</v>
      </c>
      <c r="H8339" s="1593">
        <v>2008</v>
      </c>
      <c r="I8339" s="1595">
        <v>49.5</v>
      </c>
      <c r="J8339" s="1593">
        <f t="shared" si="458"/>
        <v>100</v>
      </c>
      <c r="K8339" s="1595">
        <f t="shared" si="455"/>
        <v>0</v>
      </c>
      <c r="L8339" s="1593"/>
      <c r="M8339" s="1593"/>
      <c r="N8339" s="1596">
        <f t="shared" si="456"/>
        <v>0</v>
      </c>
      <c r="O8339" s="2105"/>
      <c r="P8339" s="2105"/>
      <c r="Q8339" s="2105">
        <f t="shared" si="457"/>
        <v>0</v>
      </c>
      <c r="R8339" s="2408"/>
    </row>
    <row r="8340" spans="3:18" ht="14.25" customHeight="1">
      <c r="C8340" s="1591">
        <v>6</v>
      </c>
      <c r="D8340" s="1952" t="s">
        <v>2467</v>
      </c>
      <c r="E8340" s="1592">
        <v>8</v>
      </c>
      <c r="F8340" s="1593" t="s">
        <v>508</v>
      </c>
      <c r="G8340" s="1728">
        <v>7</v>
      </c>
      <c r="H8340" s="1593">
        <v>2005</v>
      </c>
      <c r="I8340" s="1595">
        <v>104.6773</v>
      </c>
      <c r="J8340" s="1593">
        <f t="shared" si="458"/>
        <v>100</v>
      </c>
      <c r="K8340" s="1595">
        <f t="shared" si="455"/>
        <v>0</v>
      </c>
      <c r="L8340" s="1593"/>
      <c r="M8340" s="1593"/>
      <c r="N8340" s="1596">
        <f t="shared" si="456"/>
        <v>0</v>
      </c>
      <c r="O8340" s="2105"/>
      <c r="P8340" s="2105"/>
      <c r="Q8340" s="2105">
        <f t="shared" si="457"/>
        <v>0</v>
      </c>
      <c r="R8340" s="2408"/>
    </row>
    <row r="8341" spans="3:18" ht="14.25" customHeight="1">
      <c r="C8341" s="1591">
        <v>7</v>
      </c>
      <c r="D8341" s="1952" t="s">
        <v>6620</v>
      </c>
      <c r="E8341" s="1592">
        <v>8</v>
      </c>
      <c r="F8341" s="1593" t="s">
        <v>508</v>
      </c>
      <c r="G8341" s="1728">
        <v>4</v>
      </c>
      <c r="H8341" s="1593">
        <v>2005</v>
      </c>
      <c r="I8341" s="1595">
        <v>946.9</v>
      </c>
      <c r="J8341" s="1593">
        <f t="shared" si="458"/>
        <v>100</v>
      </c>
      <c r="K8341" s="1595">
        <f t="shared" si="455"/>
        <v>0</v>
      </c>
      <c r="L8341" s="1593"/>
      <c r="M8341" s="1593"/>
      <c r="N8341" s="1596">
        <f t="shared" si="456"/>
        <v>0</v>
      </c>
      <c r="O8341" s="2105"/>
      <c r="P8341" s="2105"/>
      <c r="Q8341" s="2105">
        <f t="shared" si="457"/>
        <v>0</v>
      </c>
      <c r="R8341" s="2408"/>
    </row>
    <row r="8342" spans="3:18" ht="14.25" customHeight="1">
      <c r="C8342" s="1591">
        <v>8</v>
      </c>
      <c r="D8342" s="1952" t="s">
        <v>6621</v>
      </c>
      <c r="E8342" s="1592">
        <v>8</v>
      </c>
      <c r="F8342" s="1593" t="s">
        <v>508</v>
      </c>
      <c r="G8342" s="1728">
        <v>2</v>
      </c>
      <c r="H8342" s="1593">
        <v>2005</v>
      </c>
      <c r="I8342" s="1595">
        <v>224.30866999999998</v>
      </c>
      <c r="J8342" s="1593">
        <f t="shared" si="458"/>
        <v>100</v>
      </c>
      <c r="K8342" s="1595">
        <f t="shared" ref="K8342:K8405" si="459">IF(J8342=100,0,I8342-I8342*J8342%)</f>
        <v>0</v>
      </c>
      <c r="L8342" s="1593"/>
      <c r="M8342" s="1593"/>
      <c r="N8342" s="1596">
        <f t="shared" ref="N8342:N8405" si="460">+L8342*M8342</f>
        <v>0</v>
      </c>
      <c r="O8342" s="2105"/>
      <c r="P8342" s="2105"/>
      <c r="Q8342" s="2105">
        <f t="shared" si="457"/>
        <v>0</v>
      </c>
      <c r="R8342" s="2408"/>
    </row>
    <row r="8343" spans="3:18" ht="14.25" customHeight="1">
      <c r="C8343" s="1591">
        <v>9</v>
      </c>
      <c r="D8343" s="1952" t="s">
        <v>6622</v>
      </c>
      <c r="E8343" s="1592">
        <v>8</v>
      </c>
      <c r="F8343" s="1593" t="s">
        <v>508</v>
      </c>
      <c r="G8343" s="1728">
        <v>1</v>
      </c>
      <c r="H8343" s="1593">
        <v>2005</v>
      </c>
      <c r="I8343" s="1595">
        <v>142.06200000000001</v>
      </c>
      <c r="J8343" s="1593">
        <f t="shared" si="458"/>
        <v>100</v>
      </c>
      <c r="K8343" s="1595">
        <f t="shared" si="459"/>
        <v>0</v>
      </c>
      <c r="L8343" s="1593"/>
      <c r="M8343" s="1593"/>
      <c r="N8343" s="1596">
        <f t="shared" si="460"/>
        <v>0</v>
      </c>
      <c r="O8343" s="2105"/>
      <c r="P8343" s="2105"/>
      <c r="Q8343" s="2105">
        <f t="shared" ref="Q8343:Q8406" si="461">+O8343*P8343</f>
        <v>0</v>
      </c>
      <c r="R8343" s="2408"/>
    </row>
    <row r="8344" spans="3:18" ht="14.25" customHeight="1">
      <c r="C8344" s="1591">
        <v>10</v>
      </c>
      <c r="D8344" s="1952" t="s">
        <v>6623</v>
      </c>
      <c r="E8344" s="1592">
        <v>8</v>
      </c>
      <c r="F8344" s="1593" t="s">
        <v>508</v>
      </c>
      <c r="G8344" s="1728">
        <v>2</v>
      </c>
      <c r="H8344" s="1593">
        <v>2005</v>
      </c>
      <c r="I8344" s="1595">
        <v>269.17099999999999</v>
      </c>
      <c r="J8344" s="1593">
        <f t="shared" si="458"/>
        <v>100</v>
      </c>
      <c r="K8344" s="1595">
        <f t="shared" si="459"/>
        <v>0</v>
      </c>
      <c r="L8344" s="1593"/>
      <c r="M8344" s="1593"/>
      <c r="N8344" s="1596">
        <f t="shared" si="460"/>
        <v>0</v>
      </c>
      <c r="O8344" s="2105"/>
      <c r="P8344" s="2105"/>
      <c r="Q8344" s="2105">
        <f t="shared" si="461"/>
        <v>0</v>
      </c>
      <c r="R8344" s="2408"/>
    </row>
    <row r="8345" spans="3:18" ht="14.25" customHeight="1">
      <c r="C8345" s="1591">
        <v>11</v>
      </c>
      <c r="D8345" s="1952" t="s">
        <v>6624</v>
      </c>
      <c r="E8345" s="1592">
        <v>8</v>
      </c>
      <c r="F8345" s="1593" t="s">
        <v>508</v>
      </c>
      <c r="G8345" s="1728">
        <v>3</v>
      </c>
      <c r="H8345" s="1593">
        <v>2005</v>
      </c>
      <c r="I8345" s="1595">
        <v>381.32499999999999</v>
      </c>
      <c r="J8345" s="1593">
        <f t="shared" si="458"/>
        <v>100</v>
      </c>
      <c r="K8345" s="1595">
        <f t="shared" si="459"/>
        <v>0</v>
      </c>
      <c r="L8345" s="1593"/>
      <c r="M8345" s="1593"/>
      <c r="N8345" s="1596">
        <f t="shared" si="460"/>
        <v>0</v>
      </c>
      <c r="O8345" s="2105"/>
      <c r="P8345" s="2105"/>
      <c r="Q8345" s="2105">
        <f t="shared" si="461"/>
        <v>0</v>
      </c>
      <c r="R8345" s="2408"/>
    </row>
    <row r="8346" spans="3:18" ht="14.25" customHeight="1">
      <c r="C8346" s="1591">
        <v>12</v>
      </c>
      <c r="D8346" s="1952" t="s">
        <v>6625</v>
      </c>
      <c r="E8346" s="1592">
        <v>8</v>
      </c>
      <c r="F8346" s="1593" t="s">
        <v>508</v>
      </c>
      <c r="G8346" s="1728">
        <v>2</v>
      </c>
      <c r="H8346" s="1593">
        <v>2005</v>
      </c>
      <c r="I8346" s="1595">
        <v>292.41000000000003</v>
      </c>
      <c r="J8346" s="1593">
        <f t="shared" si="458"/>
        <v>100</v>
      </c>
      <c r="K8346" s="1595">
        <f t="shared" si="459"/>
        <v>0</v>
      </c>
      <c r="L8346" s="1593"/>
      <c r="M8346" s="1593"/>
      <c r="N8346" s="1596">
        <f t="shared" si="460"/>
        <v>0</v>
      </c>
      <c r="O8346" s="2105"/>
      <c r="P8346" s="2105"/>
      <c r="Q8346" s="2105">
        <f t="shared" si="461"/>
        <v>0</v>
      </c>
      <c r="R8346" s="2408"/>
    </row>
    <row r="8347" spans="3:18" ht="14.25" customHeight="1">
      <c r="C8347" s="1591">
        <v>13</v>
      </c>
      <c r="D8347" s="1952" t="s">
        <v>6626</v>
      </c>
      <c r="E8347" s="1592">
        <v>8</v>
      </c>
      <c r="F8347" s="1593" t="s">
        <v>508</v>
      </c>
      <c r="G8347" s="1728">
        <v>2</v>
      </c>
      <c r="H8347" s="1593">
        <v>2005</v>
      </c>
      <c r="I8347" s="1595">
        <v>299.07799999999997</v>
      </c>
      <c r="J8347" s="1593">
        <f t="shared" si="458"/>
        <v>100</v>
      </c>
      <c r="K8347" s="1595">
        <f t="shared" si="459"/>
        <v>0</v>
      </c>
      <c r="L8347" s="1593"/>
      <c r="M8347" s="1593"/>
      <c r="N8347" s="1596">
        <f t="shared" si="460"/>
        <v>0</v>
      </c>
      <c r="O8347" s="2105"/>
      <c r="P8347" s="2105"/>
      <c r="Q8347" s="2105">
        <f t="shared" si="461"/>
        <v>0</v>
      </c>
      <c r="R8347" s="2408"/>
    </row>
    <row r="8348" spans="3:18" ht="14.25" customHeight="1">
      <c r="C8348" s="1591">
        <v>14</v>
      </c>
      <c r="D8348" s="1952" t="s">
        <v>6626</v>
      </c>
      <c r="E8348" s="1592">
        <v>8</v>
      </c>
      <c r="F8348" s="1593" t="s">
        <v>508</v>
      </c>
      <c r="G8348" s="1728">
        <v>2</v>
      </c>
      <c r="H8348" s="1593">
        <v>2005</v>
      </c>
      <c r="I8348" s="1595">
        <v>328.98599999999999</v>
      </c>
      <c r="J8348" s="1593">
        <f t="shared" si="458"/>
        <v>100</v>
      </c>
      <c r="K8348" s="1595">
        <f t="shared" si="459"/>
        <v>0</v>
      </c>
      <c r="L8348" s="1593"/>
      <c r="M8348" s="1593"/>
      <c r="N8348" s="1596">
        <f t="shared" si="460"/>
        <v>0</v>
      </c>
      <c r="O8348" s="2105"/>
      <c r="P8348" s="2105"/>
      <c r="Q8348" s="2105">
        <f t="shared" si="461"/>
        <v>0</v>
      </c>
      <c r="R8348" s="2408"/>
    </row>
    <row r="8349" spans="3:18" ht="14.25" customHeight="1">
      <c r="C8349" s="1591">
        <v>15</v>
      </c>
      <c r="D8349" s="1952" t="s">
        <v>6627</v>
      </c>
      <c r="E8349" s="1592">
        <v>8</v>
      </c>
      <c r="F8349" s="1593" t="s">
        <v>509</v>
      </c>
      <c r="G8349" s="1728">
        <v>210</v>
      </c>
      <c r="H8349" s="1593">
        <v>2005</v>
      </c>
      <c r="I8349" s="1595">
        <v>929.62</v>
      </c>
      <c r="J8349" s="1593">
        <f t="shared" si="458"/>
        <v>100</v>
      </c>
      <c r="K8349" s="1595">
        <f t="shared" si="459"/>
        <v>0</v>
      </c>
      <c r="L8349" s="1593"/>
      <c r="M8349" s="1593"/>
      <c r="N8349" s="1596">
        <f t="shared" si="460"/>
        <v>0</v>
      </c>
      <c r="O8349" s="2105"/>
      <c r="P8349" s="2105"/>
      <c r="Q8349" s="2105">
        <f t="shared" si="461"/>
        <v>0</v>
      </c>
      <c r="R8349" s="2408"/>
    </row>
    <row r="8350" spans="3:18" ht="14.25" customHeight="1">
      <c r="C8350" s="1591">
        <v>16</v>
      </c>
      <c r="D8350" s="1952" t="s">
        <v>6628</v>
      </c>
      <c r="E8350" s="1592">
        <v>8</v>
      </c>
      <c r="F8350" s="1593" t="s">
        <v>509</v>
      </c>
      <c r="G8350" s="1728">
        <v>46</v>
      </c>
      <c r="H8350" s="1593">
        <v>2005</v>
      </c>
      <c r="I8350" s="1595">
        <v>200.99000000000004</v>
      </c>
      <c r="J8350" s="1593">
        <f t="shared" si="458"/>
        <v>100</v>
      </c>
      <c r="K8350" s="1595">
        <f t="shared" si="459"/>
        <v>0</v>
      </c>
      <c r="L8350" s="1593"/>
      <c r="M8350" s="1593"/>
      <c r="N8350" s="1596">
        <f t="shared" si="460"/>
        <v>0</v>
      </c>
      <c r="O8350" s="2105"/>
      <c r="P8350" s="2105"/>
      <c r="Q8350" s="2105">
        <f t="shared" si="461"/>
        <v>0</v>
      </c>
      <c r="R8350" s="2408"/>
    </row>
    <row r="8351" spans="3:18" ht="14.25" customHeight="1">
      <c r="C8351" s="1591">
        <v>17</v>
      </c>
      <c r="D8351" s="1952" t="s">
        <v>2162</v>
      </c>
      <c r="E8351" s="1592">
        <v>8</v>
      </c>
      <c r="F8351" s="1593" t="s">
        <v>508</v>
      </c>
      <c r="G8351" s="1728">
        <v>2</v>
      </c>
      <c r="H8351" s="1593">
        <v>2005</v>
      </c>
      <c r="I8351" s="1595">
        <v>293.54000000000002</v>
      </c>
      <c r="J8351" s="1593">
        <f t="shared" si="458"/>
        <v>100</v>
      </c>
      <c r="K8351" s="1595">
        <f t="shared" si="459"/>
        <v>0</v>
      </c>
      <c r="L8351" s="1593"/>
      <c r="M8351" s="1593"/>
      <c r="N8351" s="1596">
        <f t="shared" si="460"/>
        <v>0</v>
      </c>
      <c r="O8351" s="2105"/>
      <c r="P8351" s="2105"/>
      <c r="Q8351" s="2105">
        <f t="shared" si="461"/>
        <v>0</v>
      </c>
      <c r="R8351" s="2408"/>
    </row>
    <row r="8352" spans="3:18" ht="14.25" customHeight="1">
      <c r="C8352" s="1591">
        <v>18</v>
      </c>
      <c r="D8352" s="1952" t="s">
        <v>2162</v>
      </c>
      <c r="E8352" s="1592">
        <v>8</v>
      </c>
      <c r="F8352" s="1593" t="s">
        <v>508</v>
      </c>
      <c r="G8352" s="1728">
        <v>2</v>
      </c>
      <c r="H8352" s="1593">
        <v>2005</v>
      </c>
      <c r="I8352" s="1595">
        <v>289.73200000000003</v>
      </c>
      <c r="J8352" s="1593">
        <f t="shared" si="458"/>
        <v>100</v>
      </c>
      <c r="K8352" s="1595">
        <f t="shared" si="459"/>
        <v>0</v>
      </c>
      <c r="L8352" s="1593"/>
      <c r="M8352" s="1593"/>
      <c r="N8352" s="1596">
        <f t="shared" si="460"/>
        <v>0</v>
      </c>
      <c r="O8352" s="2105"/>
      <c r="P8352" s="2105"/>
      <c r="Q8352" s="2105">
        <f t="shared" si="461"/>
        <v>0</v>
      </c>
      <c r="R8352" s="2408"/>
    </row>
    <row r="8353" spans="3:18" ht="14.25" customHeight="1">
      <c r="C8353" s="1591">
        <v>19</v>
      </c>
      <c r="D8353" s="1952" t="s">
        <v>2162</v>
      </c>
      <c r="E8353" s="1592">
        <v>8</v>
      </c>
      <c r="F8353" s="1593" t="s">
        <v>508</v>
      </c>
      <c r="G8353" s="1728">
        <v>1</v>
      </c>
      <c r="H8353" s="1593">
        <v>2005</v>
      </c>
      <c r="I8353" s="1595">
        <v>110.40900000000001</v>
      </c>
      <c r="J8353" s="1593">
        <f t="shared" si="458"/>
        <v>100</v>
      </c>
      <c r="K8353" s="1595">
        <f t="shared" si="459"/>
        <v>0</v>
      </c>
      <c r="L8353" s="1593"/>
      <c r="M8353" s="1593"/>
      <c r="N8353" s="1596">
        <f t="shared" si="460"/>
        <v>0</v>
      </c>
      <c r="O8353" s="2105"/>
      <c r="P8353" s="2105"/>
      <c r="Q8353" s="2105">
        <f t="shared" si="461"/>
        <v>0</v>
      </c>
      <c r="R8353" s="2408"/>
    </row>
    <row r="8354" spans="3:18" ht="14.25" customHeight="1">
      <c r="C8354" s="1591">
        <v>20</v>
      </c>
      <c r="D8354" s="1952" t="s">
        <v>2710</v>
      </c>
      <c r="E8354" s="1592">
        <v>8</v>
      </c>
      <c r="F8354" s="1593" t="s">
        <v>508</v>
      </c>
      <c r="G8354" s="1728">
        <v>2</v>
      </c>
      <c r="H8354" s="1593">
        <v>2005</v>
      </c>
      <c r="I8354" s="1595">
        <v>289.73200000000003</v>
      </c>
      <c r="J8354" s="1593">
        <f t="shared" si="458"/>
        <v>100</v>
      </c>
      <c r="K8354" s="1595">
        <f t="shared" si="459"/>
        <v>0</v>
      </c>
      <c r="L8354" s="1593"/>
      <c r="M8354" s="1593"/>
      <c r="N8354" s="1596">
        <f t="shared" si="460"/>
        <v>0</v>
      </c>
      <c r="O8354" s="2105"/>
      <c r="P8354" s="2105"/>
      <c r="Q8354" s="2105">
        <f t="shared" si="461"/>
        <v>0</v>
      </c>
      <c r="R8354" s="2408"/>
    </row>
    <row r="8355" spans="3:18" ht="14.25" customHeight="1">
      <c r="C8355" s="1591">
        <v>21</v>
      </c>
      <c r="D8355" s="1952" t="s">
        <v>2126</v>
      </c>
      <c r="E8355" s="1592">
        <v>8</v>
      </c>
      <c r="F8355" s="1593" t="s">
        <v>508</v>
      </c>
      <c r="G8355" s="1728">
        <v>6</v>
      </c>
      <c r="H8355" s="1593">
        <v>2008</v>
      </c>
      <c r="I8355" s="1595">
        <v>450</v>
      </c>
      <c r="J8355" s="1593">
        <f t="shared" si="458"/>
        <v>100</v>
      </c>
      <c r="K8355" s="1595">
        <f t="shared" si="459"/>
        <v>0</v>
      </c>
      <c r="L8355" s="1593"/>
      <c r="M8355" s="1593"/>
      <c r="N8355" s="1596">
        <f t="shared" si="460"/>
        <v>0</v>
      </c>
      <c r="O8355" s="2105"/>
      <c r="P8355" s="2105"/>
      <c r="Q8355" s="2105">
        <f t="shared" si="461"/>
        <v>0</v>
      </c>
      <c r="R8355" s="2408"/>
    </row>
    <row r="8356" spans="3:18" ht="14.25" customHeight="1">
      <c r="C8356" s="1591">
        <v>22</v>
      </c>
      <c r="D8356" s="1952" t="s">
        <v>6629</v>
      </c>
      <c r="E8356" s="1592">
        <v>8</v>
      </c>
      <c r="F8356" s="1593" t="s">
        <v>508</v>
      </c>
      <c r="G8356" s="1728">
        <v>1</v>
      </c>
      <c r="H8356" s="1593">
        <v>2011</v>
      </c>
      <c r="I8356" s="1595">
        <v>218.4</v>
      </c>
      <c r="J8356" s="1593">
        <f t="shared" si="458"/>
        <v>100</v>
      </c>
      <c r="K8356" s="1595">
        <f t="shared" si="459"/>
        <v>0</v>
      </c>
      <c r="L8356" s="1593"/>
      <c r="M8356" s="1593"/>
      <c r="N8356" s="1596">
        <f t="shared" si="460"/>
        <v>0</v>
      </c>
      <c r="O8356" s="2105"/>
      <c r="P8356" s="2105"/>
      <c r="Q8356" s="2105">
        <f t="shared" si="461"/>
        <v>0</v>
      </c>
      <c r="R8356" s="2408"/>
    </row>
    <row r="8357" spans="3:18" ht="14.25" customHeight="1">
      <c r="C8357" s="1591">
        <v>23</v>
      </c>
      <c r="D8357" s="1952" t="s">
        <v>2664</v>
      </c>
      <c r="E8357" s="1592">
        <v>8</v>
      </c>
      <c r="F8357" s="1593" t="s">
        <v>508</v>
      </c>
      <c r="G8357" s="1728">
        <v>8</v>
      </c>
      <c r="H8357" s="1593">
        <v>2013</v>
      </c>
      <c r="I8357" s="1595">
        <v>398.4</v>
      </c>
      <c r="J8357" s="1593">
        <f t="shared" si="458"/>
        <v>100</v>
      </c>
      <c r="K8357" s="1595">
        <f t="shared" si="459"/>
        <v>0</v>
      </c>
      <c r="L8357" s="1593"/>
      <c r="M8357" s="1593"/>
      <c r="N8357" s="1596">
        <f t="shared" si="460"/>
        <v>0</v>
      </c>
      <c r="O8357" s="2105"/>
      <c r="P8357" s="2105"/>
      <c r="Q8357" s="2105">
        <f t="shared" si="461"/>
        <v>0</v>
      </c>
      <c r="R8357" s="2408"/>
    </row>
    <row r="8358" spans="3:18" ht="14.25" customHeight="1">
      <c r="C8358" s="1591">
        <v>24</v>
      </c>
      <c r="D8358" s="1952" t="s">
        <v>2162</v>
      </c>
      <c r="E8358" s="1592">
        <v>8</v>
      </c>
      <c r="F8358" s="1593" t="s">
        <v>508</v>
      </c>
      <c r="G8358" s="1728">
        <v>8</v>
      </c>
      <c r="H8358" s="1593">
        <v>2013</v>
      </c>
      <c r="I8358" s="1595">
        <v>480</v>
      </c>
      <c r="J8358" s="1593">
        <f t="shared" si="458"/>
        <v>100</v>
      </c>
      <c r="K8358" s="1595">
        <f t="shared" si="459"/>
        <v>0</v>
      </c>
      <c r="L8358" s="1593"/>
      <c r="M8358" s="1593"/>
      <c r="N8358" s="1596">
        <f t="shared" si="460"/>
        <v>0</v>
      </c>
      <c r="O8358" s="2105"/>
      <c r="P8358" s="2105"/>
      <c r="Q8358" s="2105">
        <f t="shared" si="461"/>
        <v>0</v>
      </c>
      <c r="R8358" s="2408"/>
    </row>
    <row r="8359" spans="3:18" ht="14.25" customHeight="1">
      <c r="C8359" s="1591">
        <v>25</v>
      </c>
      <c r="D8359" s="1952" t="s">
        <v>2168</v>
      </c>
      <c r="E8359" s="1592">
        <v>8</v>
      </c>
      <c r="F8359" s="1593" t="s">
        <v>508</v>
      </c>
      <c r="G8359" s="1728">
        <v>1</v>
      </c>
      <c r="H8359" s="1593">
        <v>2018</v>
      </c>
      <c r="I8359" s="1595">
        <v>30</v>
      </c>
      <c r="J8359" s="1593">
        <f t="shared" si="458"/>
        <v>100</v>
      </c>
      <c r="K8359" s="1595">
        <f t="shared" si="459"/>
        <v>0</v>
      </c>
      <c r="L8359" s="1593"/>
      <c r="M8359" s="1593"/>
      <c r="N8359" s="1596">
        <f t="shared" si="460"/>
        <v>0</v>
      </c>
      <c r="O8359" s="2105"/>
      <c r="P8359" s="2105"/>
      <c r="Q8359" s="2105">
        <f t="shared" si="461"/>
        <v>0</v>
      </c>
      <c r="R8359" s="2408"/>
    </row>
    <row r="8360" spans="3:18" ht="14.25" customHeight="1">
      <c r="C8360" s="1591">
        <v>26</v>
      </c>
      <c r="D8360" s="1952" t="s">
        <v>2168</v>
      </c>
      <c r="E8360" s="1592">
        <v>8</v>
      </c>
      <c r="F8360" s="1593" t="s">
        <v>508</v>
      </c>
      <c r="G8360" s="1728">
        <v>1</v>
      </c>
      <c r="H8360" s="1593">
        <v>2019</v>
      </c>
      <c r="I8360" s="1595">
        <v>28.994</v>
      </c>
      <c r="J8360" s="1593">
        <f t="shared" si="458"/>
        <v>87.5</v>
      </c>
      <c r="K8360" s="1595">
        <f t="shared" si="459"/>
        <v>3.62425</v>
      </c>
      <c r="L8360" s="1593"/>
      <c r="M8360" s="1593"/>
      <c r="N8360" s="1596">
        <f t="shared" si="460"/>
        <v>0</v>
      </c>
      <c r="O8360" s="2105"/>
      <c r="P8360" s="2105"/>
      <c r="Q8360" s="2105">
        <f t="shared" si="461"/>
        <v>0</v>
      </c>
      <c r="R8360" s="2409"/>
    </row>
    <row r="8361" spans="3:18" ht="14.25" customHeight="1">
      <c r="C8361" s="1630">
        <v>1</v>
      </c>
      <c r="D8361" s="1956" t="s">
        <v>5239</v>
      </c>
      <c r="E8361" s="1631">
        <v>8</v>
      </c>
      <c r="F8361" s="1632" t="s">
        <v>508</v>
      </c>
      <c r="G8361" s="1748">
        <v>1</v>
      </c>
      <c r="H8361" s="1632">
        <v>2022</v>
      </c>
      <c r="I8361" s="1634">
        <v>32.22</v>
      </c>
      <c r="J8361" s="1632">
        <v>37.5</v>
      </c>
      <c r="K8361" s="1634">
        <f t="shared" si="459"/>
        <v>20.137499999999999</v>
      </c>
      <c r="L8361" s="1632"/>
      <c r="M8361" s="1632"/>
      <c r="N8361" s="1635">
        <f t="shared" si="460"/>
        <v>0</v>
      </c>
      <c r="O8361" s="2111"/>
      <c r="P8361" s="2111"/>
      <c r="Q8361" s="2111">
        <f t="shared" si="461"/>
        <v>0</v>
      </c>
      <c r="R8361" s="2518" t="s">
        <v>7937</v>
      </c>
    </row>
    <row r="8362" spans="3:18" ht="14.25" customHeight="1">
      <c r="C8362" s="1630">
        <v>2</v>
      </c>
      <c r="D8362" s="1956" t="s">
        <v>5161</v>
      </c>
      <c r="E8362" s="1631">
        <v>8</v>
      </c>
      <c r="F8362" s="1632" t="s">
        <v>508</v>
      </c>
      <c r="G8362" s="1748">
        <v>4</v>
      </c>
      <c r="H8362" s="1632">
        <v>2022</v>
      </c>
      <c r="I8362" s="1634">
        <v>236</v>
      </c>
      <c r="J8362" s="1632">
        <v>37.5</v>
      </c>
      <c r="K8362" s="1634">
        <f t="shared" si="459"/>
        <v>147.5</v>
      </c>
      <c r="L8362" s="1632"/>
      <c r="M8362" s="1632"/>
      <c r="N8362" s="1635">
        <f t="shared" si="460"/>
        <v>0</v>
      </c>
      <c r="O8362" s="2111"/>
      <c r="P8362" s="2111"/>
      <c r="Q8362" s="2111">
        <f t="shared" si="461"/>
        <v>0</v>
      </c>
      <c r="R8362" s="2519"/>
    </row>
    <row r="8363" spans="3:18" ht="14.25" customHeight="1">
      <c r="C8363" s="1636">
        <v>1</v>
      </c>
      <c r="D8363" s="1957" t="s">
        <v>3228</v>
      </c>
      <c r="E8363" s="1637">
        <v>8</v>
      </c>
      <c r="F8363" s="1638" t="s">
        <v>508</v>
      </c>
      <c r="G8363" s="1749">
        <v>5</v>
      </c>
      <c r="H8363" s="1638">
        <v>2008</v>
      </c>
      <c r="I8363" s="1640">
        <v>375</v>
      </c>
      <c r="J8363" s="1638">
        <v>100</v>
      </c>
      <c r="K8363" s="1640">
        <f t="shared" si="459"/>
        <v>0</v>
      </c>
      <c r="L8363" s="1638"/>
      <c r="M8363" s="1638"/>
      <c r="N8363" s="1641">
        <f t="shared" si="460"/>
        <v>0</v>
      </c>
      <c r="O8363" s="2112"/>
      <c r="P8363" s="2112"/>
      <c r="Q8363" s="2112">
        <f t="shared" si="461"/>
        <v>0</v>
      </c>
      <c r="R8363" s="2418" t="s">
        <v>7938</v>
      </c>
    </row>
    <row r="8364" spans="3:18" ht="14.25" customHeight="1">
      <c r="C8364" s="1636">
        <v>2</v>
      </c>
      <c r="D8364" s="1957" t="s">
        <v>3229</v>
      </c>
      <c r="E8364" s="1637">
        <v>8</v>
      </c>
      <c r="F8364" s="1638" t="s">
        <v>508</v>
      </c>
      <c r="G8364" s="1749">
        <v>3</v>
      </c>
      <c r="H8364" s="1638">
        <v>2008</v>
      </c>
      <c r="I8364" s="1640">
        <v>148.5</v>
      </c>
      <c r="J8364" s="1638">
        <v>100</v>
      </c>
      <c r="K8364" s="1640">
        <f t="shared" si="459"/>
        <v>0</v>
      </c>
      <c r="L8364" s="1638"/>
      <c r="M8364" s="1638"/>
      <c r="N8364" s="1641">
        <f t="shared" si="460"/>
        <v>0</v>
      </c>
      <c r="O8364" s="2112"/>
      <c r="P8364" s="2112"/>
      <c r="Q8364" s="2112">
        <f t="shared" si="461"/>
        <v>0</v>
      </c>
      <c r="R8364" s="2419"/>
    </row>
    <row r="8365" spans="3:18" ht="14.25" customHeight="1">
      <c r="C8365" s="1636">
        <v>3</v>
      </c>
      <c r="D8365" s="1957" t="s">
        <v>3229</v>
      </c>
      <c r="E8365" s="1637">
        <v>8</v>
      </c>
      <c r="F8365" s="1638" t="s">
        <v>508</v>
      </c>
      <c r="G8365" s="1749">
        <v>1</v>
      </c>
      <c r="H8365" s="1638">
        <v>2009</v>
      </c>
      <c r="I8365" s="1640">
        <v>49.5</v>
      </c>
      <c r="J8365" s="1638">
        <v>100</v>
      </c>
      <c r="K8365" s="1640">
        <f t="shared" si="459"/>
        <v>0</v>
      </c>
      <c r="L8365" s="1638"/>
      <c r="M8365" s="1638"/>
      <c r="N8365" s="1641">
        <f t="shared" si="460"/>
        <v>0</v>
      </c>
      <c r="O8365" s="2112"/>
      <c r="P8365" s="2112"/>
      <c r="Q8365" s="2112">
        <f t="shared" si="461"/>
        <v>0</v>
      </c>
      <c r="R8365" s="2419"/>
    </row>
    <row r="8366" spans="3:18" ht="14.25" customHeight="1">
      <c r="C8366" s="1642">
        <v>4</v>
      </c>
      <c r="D8366" s="1957" t="s">
        <v>3229</v>
      </c>
      <c r="E8366" s="1637">
        <v>8</v>
      </c>
      <c r="F8366" s="1638" t="s">
        <v>508</v>
      </c>
      <c r="G8366" s="1749">
        <v>1</v>
      </c>
      <c r="H8366" s="1638">
        <v>2018</v>
      </c>
      <c r="I8366" s="1640">
        <v>49.5</v>
      </c>
      <c r="J8366" s="1638">
        <v>100</v>
      </c>
      <c r="K8366" s="1640">
        <f t="shared" si="459"/>
        <v>0</v>
      </c>
      <c r="L8366" s="1638"/>
      <c r="M8366" s="1638"/>
      <c r="N8366" s="1641">
        <f t="shared" si="460"/>
        <v>0</v>
      </c>
      <c r="O8366" s="2112"/>
      <c r="P8366" s="2112"/>
      <c r="Q8366" s="2112">
        <f t="shared" si="461"/>
        <v>0</v>
      </c>
      <c r="R8366" s="2419"/>
    </row>
    <row r="8367" spans="3:18" ht="14.25" customHeight="1">
      <c r="C8367" s="1636">
        <v>5</v>
      </c>
      <c r="D8367" s="1957" t="s">
        <v>2168</v>
      </c>
      <c r="E8367" s="1637">
        <v>8</v>
      </c>
      <c r="F8367" s="1638" t="s">
        <v>508</v>
      </c>
      <c r="G8367" s="1749">
        <v>1</v>
      </c>
      <c r="H8367" s="1638">
        <v>2020</v>
      </c>
      <c r="I8367" s="1640">
        <v>28.99</v>
      </c>
      <c r="J8367" s="1638">
        <v>75</v>
      </c>
      <c r="K8367" s="1640">
        <f t="shared" si="459"/>
        <v>7.2474999999999987</v>
      </c>
      <c r="L8367" s="1638"/>
      <c r="M8367" s="1638"/>
      <c r="N8367" s="1641">
        <f t="shared" si="460"/>
        <v>0</v>
      </c>
      <c r="O8367" s="2112"/>
      <c r="P8367" s="2112"/>
      <c r="Q8367" s="2112">
        <f t="shared" si="461"/>
        <v>0</v>
      </c>
      <c r="R8367" s="2419"/>
    </row>
    <row r="8368" spans="3:18" ht="14.25" customHeight="1">
      <c r="C8368" s="1636">
        <v>6</v>
      </c>
      <c r="D8368" s="1957" t="s">
        <v>3230</v>
      </c>
      <c r="E8368" s="1637">
        <v>8</v>
      </c>
      <c r="F8368" s="1638" t="s">
        <v>508</v>
      </c>
      <c r="G8368" s="1749">
        <v>5</v>
      </c>
      <c r="H8368" s="1638">
        <v>2021</v>
      </c>
      <c r="I8368" s="1640">
        <v>295</v>
      </c>
      <c r="J8368" s="1638">
        <v>62.5</v>
      </c>
      <c r="K8368" s="1640">
        <f t="shared" si="459"/>
        <v>110.625</v>
      </c>
      <c r="L8368" s="1638"/>
      <c r="M8368" s="1638"/>
      <c r="N8368" s="1641">
        <f t="shared" si="460"/>
        <v>0</v>
      </c>
      <c r="O8368" s="2112"/>
      <c r="P8368" s="2112"/>
      <c r="Q8368" s="2112">
        <f t="shared" si="461"/>
        <v>0</v>
      </c>
      <c r="R8368" s="2420"/>
    </row>
    <row r="8369" spans="3:18" ht="14.25" customHeight="1">
      <c r="C8369" s="1601">
        <v>1</v>
      </c>
      <c r="D8369" s="1960" t="s">
        <v>3203</v>
      </c>
      <c r="E8369" s="1602">
        <v>8</v>
      </c>
      <c r="F8369" s="1603" t="s">
        <v>508</v>
      </c>
      <c r="G8369" s="1750">
        <v>12</v>
      </c>
      <c r="H8369" s="1643" t="s">
        <v>7279</v>
      </c>
      <c r="I8369" s="1605">
        <v>1207.5</v>
      </c>
      <c r="J8369" s="1603">
        <f t="shared" ref="J8369:J8406" si="462">IF(($J$14-H8369)*J$8212&gt;100,100,($J$14-H8369)*J$8212)</f>
        <v>100</v>
      </c>
      <c r="K8369" s="1605">
        <f t="shared" si="459"/>
        <v>0</v>
      </c>
      <c r="L8369" s="1603"/>
      <c r="M8369" s="1603"/>
      <c r="N8369" s="1606">
        <f t="shared" si="460"/>
        <v>0</v>
      </c>
      <c r="O8369" s="2108"/>
      <c r="P8369" s="2108"/>
      <c r="Q8369" s="2108">
        <f t="shared" si="461"/>
        <v>0</v>
      </c>
      <c r="R8369" s="2410" t="s">
        <v>7959</v>
      </c>
    </row>
    <row r="8370" spans="3:18" ht="14.25" customHeight="1">
      <c r="C8370" s="1601">
        <v>2</v>
      </c>
      <c r="D8370" s="1960" t="s">
        <v>3204</v>
      </c>
      <c r="E8370" s="1602">
        <v>8</v>
      </c>
      <c r="F8370" s="1603" t="s">
        <v>508</v>
      </c>
      <c r="G8370" s="1750">
        <v>29</v>
      </c>
      <c r="H8370" s="1643" t="s">
        <v>7279</v>
      </c>
      <c r="I8370" s="1605">
        <v>3757</v>
      </c>
      <c r="J8370" s="1603">
        <f t="shared" si="462"/>
        <v>100</v>
      </c>
      <c r="K8370" s="1605">
        <f t="shared" si="459"/>
        <v>0</v>
      </c>
      <c r="L8370" s="1603"/>
      <c r="M8370" s="1603"/>
      <c r="N8370" s="1606">
        <f t="shared" si="460"/>
        <v>0</v>
      </c>
      <c r="O8370" s="2108"/>
      <c r="P8370" s="2108"/>
      <c r="Q8370" s="2108">
        <f t="shared" si="461"/>
        <v>0</v>
      </c>
      <c r="R8370" s="2411"/>
    </row>
    <row r="8371" spans="3:18" ht="14.25" customHeight="1">
      <c r="C8371" s="1601">
        <v>3</v>
      </c>
      <c r="D8371" s="1960" t="s">
        <v>2930</v>
      </c>
      <c r="E8371" s="1602">
        <v>8</v>
      </c>
      <c r="F8371" s="1603" t="s">
        <v>508</v>
      </c>
      <c r="G8371" s="1750">
        <v>17</v>
      </c>
      <c r="H8371" s="1643" t="s">
        <v>7279</v>
      </c>
      <c r="I8371" s="1605">
        <v>2658.2</v>
      </c>
      <c r="J8371" s="1603">
        <f t="shared" si="462"/>
        <v>100</v>
      </c>
      <c r="K8371" s="1605">
        <f t="shared" si="459"/>
        <v>0</v>
      </c>
      <c r="L8371" s="1603"/>
      <c r="M8371" s="1603"/>
      <c r="N8371" s="1606">
        <f t="shared" si="460"/>
        <v>0</v>
      </c>
      <c r="O8371" s="2108"/>
      <c r="P8371" s="2108"/>
      <c r="Q8371" s="2108">
        <f t="shared" si="461"/>
        <v>0</v>
      </c>
      <c r="R8371" s="2411"/>
    </row>
    <row r="8372" spans="3:18" ht="14.25" customHeight="1">
      <c r="C8372" s="1601">
        <v>4</v>
      </c>
      <c r="D8372" s="1960" t="s">
        <v>2156</v>
      </c>
      <c r="E8372" s="1602">
        <v>8</v>
      </c>
      <c r="F8372" s="1603" t="s">
        <v>508</v>
      </c>
      <c r="G8372" s="1750">
        <v>138</v>
      </c>
      <c r="H8372" s="1643" t="s">
        <v>7279</v>
      </c>
      <c r="I8372" s="1605">
        <v>4737.7</v>
      </c>
      <c r="J8372" s="1603">
        <f t="shared" si="462"/>
        <v>100</v>
      </c>
      <c r="K8372" s="1605">
        <f t="shared" si="459"/>
        <v>0</v>
      </c>
      <c r="L8372" s="1603"/>
      <c r="M8372" s="1603"/>
      <c r="N8372" s="1606">
        <f t="shared" si="460"/>
        <v>0</v>
      </c>
      <c r="O8372" s="2108"/>
      <c r="P8372" s="2108"/>
      <c r="Q8372" s="2108">
        <f t="shared" si="461"/>
        <v>0</v>
      </c>
      <c r="R8372" s="2411"/>
    </row>
    <row r="8373" spans="3:18" ht="14.25" customHeight="1">
      <c r="C8373" s="1601">
        <v>5</v>
      </c>
      <c r="D8373" s="1960" t="s">
        <v>2157</v>
      </c>
      <c r="E8373" s="1602">
        <v>8</v>
      </c>
      <c r="F8373" s="1603" t="s">
        <v>508</v>
      </c>
      <c r="G8373" s="1750">
        <v>34</v>
      </c>
      <c r="H8373" s="1643" t="s">
        <v>7279</v>
      </c>
      <c r="I8373" s="1605">
        <v>3006.1</v>
      </c>
      <c r="J8373" s="1603">
        <f t="shared" si="462"/>
        <v>100</v>
      </c>
      <c r="K8373" s="1605">
        <f t="shared" si="459"/>
        <v>0</v>
      </c>
      <c r="L8373" s="1603"/>
      <c r="M8373" s="1603"/>
      <c r="N8373" s="1606">
        <f t="shared" si="460"/>
        <v>0</v>
      </c>
      <c r="O8373" s="2108"/>
      <c r="P8373" s="2108"/>
      <c r="Q8373" s="2108">
        <f t="shared" si="461"/>
        <v>0</v>
      </c>
      <c r="R8373" s="2411"/>
    </row>
    <row r="8374" spans="3:18" ht="14.25" customHeight="1">
      <c r="C8374" s="1601">
        <v>6</v>
      </c>
      <c r="D8374" s="1960" t="s">
        <v>2130</v>
      </c>
      <c r="E8374" s="1602">
        <v>8</v>
      </c>
      <c r="F8374" s="1603" t="s">
        <v>508</v>
      </c>
      <c r="G8374" s="1750">
        <v>9</v>
      </c>
      <c r="H8374" s="1643" t="s">
        <v>7286</v>
      </c>
      <c r="I8374" s="1605">
        <v>355.5</v>
      </c>
      <c r="J8374" s="1603">
        <f t="shared" si="462"/>
        <v>100</v>
      </c>
      <c r="K8374" s="1605">
        <f t="shared" si="459"/>
        <v>0</v>
      </c>
      <c r="L8374" s="1603"/>
      <c r="M8374" s="1603"/>
      <c r="N8374" s="1606">
        <f t="shared" si="460"/>
        <v>0</v>
      </c>
      <c r="O8374" s="2108"/>
      <c r="P8374" s="2108"/>
      <c r="Q8374" s="2108">
        <f t="shared" si="461"/>
        <v>0</v>
      </c>
      <c r="R8374" s="2411"/>
    </row>
    <row r="8375" spans="3:18" ht="14.25" customHeight="1">
      <c r="C8375" s="1601">
        <v>7</v>
      </c>
      <c r="D8375" s="1960" t="s">
        <v>2130</v>
      </c>
      <c r="E8375" s="1602">
        <v>8</v>
      </c>
      <c r="F8375" s="1603" t="s">
        <v>508</v>
      </c>
      <c r="G8375" s="1750">
        <v>4</v>
      </c>
      <c r="H8375" s="1643" t="s">
        <v>7279</v>
      </c>
      <c r="I8375" s="1605">
        <v>1848.9</v>
      </c>
      <c r="J8375" s="1603">
        <f t="shared" si="462"/>
        <v>100</v>
      </c>
      <c r="K8375" s="1605">
        <f t="shared" si="459"/>
        <v>0</v>
      </c>
      <c r="L8375" s="1603"/>
      <c r="M8375" s="1603"/>
      <c r="N8375" s="1606">
        <f t="shared" si="460"/>
        <v>0</v>
      </c>
      <c r="O8375" s="2108"/>
      <c r="P8375" s="2108"/>
      <c r="Q8375" s="2108">
        <f t="shared" si="461"/>
        <v>0</v>
      </c>
      <c r="R8375" s="2411"/>
    </row>
    <row r="8376" spans="3:18" ht="14.25" customHeight="1">
      <c r="C8376" s="1601">
        <v>8</v>
      </c>
      <c r="D8376" s="1960" t="s">
        <v>2116</v>
      </c>
      <c r="E8376" s="1602">
        <v>8</v>
      </c>
      <c r="F8376" s="1603" t="s">
        <v>508</v>
      </c>
      <c r="G8376" s="1750">
        <v>1</v>
      </c>
      <c r="H8376" s="1643" t="s">
        <v>7279</v>
      </c>
      <c r="I8376" s="1605">
        <v>222.8</v>
      </c>
      <c r="J8376" s="1603">
        <f t="shared" si="462"/>
        <v>100</v>
      </c>
      <c r="K8376" s="1605">
        <f t="shared" si="459"/>
        <v>0</v>
      </c>
      <c r="L8376" s="1603"/>
      <c r="M8376" s="1603"/>
      <c r="N8376" s="1606">
        <f t="shared" si="460"/>
        <v>0</v>
      </c>
      <c r="O8376" s="2108"/>
      <c r="P8376" s="2108"/>
      <c r="Q8376" s="2108">
        <f t="shared" si="461"/>
        <v>0</v>
      </c>
      <c r="R8376" s="2411"/>
    </row>
    <row r="8377" spans="3:18" ht="14.25" customHeight="1">
      <c r="C8377" s="1601">
        <v>9</v>
      </c>
      <c r="D8377" s="1960" t="s">
        <v>5263</v>
      </c>
      <c r="E8377" s="1602">
        <v>8</v>
      </c>
      <c r="F8377" s="1603" t="s">
        <v>508</v>
      </c>
      <c r="G8377" s="1750">
        <v>1</v>
      </c>
      <c r="H8377" s="1643" t="s">
        <v>7285</v>
      </c>
      <c r="I8377" s="1605">
        <v>61.8</v>
      </c>
      <c r="J8377" s="1603">
        <f t="shared" si="462"/>
        <v>100</v>
      </c>
      <c r="K8377" s="1605">
        <f t="shared" si="459"/>
        <v>0</v>
      </c>
      <c r="L8377" s="1603"/>
      <c r="M8377" s="1603"/>
      <c r="N8377" s="1606">
        <f t="shared" si="460"/>
        <v>0</v>
      </c>
      <c r="O8377" s="2108"/>
      <c r="P8377" s="2108"/>
      <c r="Q8377" s="2108">
        <f t="shared" si="461"/>
        <v>0</v>
      </c>
      <c r="R8377" s="2411"/>
    </row>
    <row r="8378" spans="3:18" ht="14.25" customHeight="1">
      <c r="C8378" s="1601">
        <v>10</v>
      </c>
      <c r="D8378" s="1960" t="s">
        <v>2131</v>
      </c>
      <c r="E8378" s="1602">
        <v>8</v>
      </c>
      <c r="F8378" s="1603" t="s">
        <v>508</v>
      </c>
      <c r="G8378" s="1750">
        <v>11</v>
      </c>
      <c r="H8378" s="1643" t="s">
        <v>7286</v>
      </c>
      <c r="I8378" s="1605">
        <v>869</v>
      </c>
      <c r="J8378" s="1603">
        <f t="shared" si="462"/>
        <v>100</v>
      </c>
      <c r="K8378" s="1605">
        <f t="shared" si="459"/>
        <v>0</v>
      </c>
      <c r="L8378" s="1603"/>
      <c r="M8378" s="1603"/>
      <c r="N8378" s="1606">
        <f t="shared" si="460"/>
        <v>0</v>
      </c>
      <c r="O8378" s="2108"/>
      <c r="P8378" s="2108"/>
      <c r="Q8378" s="2108">
        <f t="shared" si="461"/>
        <v>0</v>
      </c>
      <c r="R8378" s="2411"/>
    </row>
    <row r="8379" spans="3:18" ht="14.25" customHeight="1">
      <c r="C8379" s="1601">
        <v>11</v>
      </c>
      <c r="D8379" s="1960" t="s">
        <v>5264</v>
      </c>
      <c r="E8379" s="1602">
        <v>8</v>
      </c>
      <c r="F8379" s="1603" t="s">
        <v>508</v>
      </c>
      <c r="G8379" s="1750">
        <v>16</v>
      </c>
      <c r="H8379" s="1643" t="s">
        <v>5265</v>
      </c>
      <c r="I8379" s="1605">
        <v>42.3</v>
      </c>
      <c r="J8379" s="1603">
        <f t="shared" si="462"/>
        <v>100</v>
      </c>
      <c r="K8379" s="1605">
        <f t="shared" si="459"/>
        <v>0</v>
      </c>
      <c r="L8379" s="1603"/>
      <c r="M8379" s="1603"/>
      <c r="N8379" s="1606">
        <f t="shared" si="460"/>
        <v>0</v>
      </c>
      <c r="O8379" s="2108"/>
      <c r="P8379" s="2108"/>
      <c r="Q8379" s="2108">
        <f t="shared" si="461"/>
        <v>0</v>
      </c>
      <c r="R8379" s="2411"/>
    </row>
    <row r="8380" spans="3:18" ht="14.25" customHeight="1">
      <c r="C8380" s="1601">
        <v>12</v>
      </c>
      <c r="D8380" s="1960" t="s">
        <v>3249</v>
      </c>
      <c r="E8380" s="1602">
        <v>8</v>
      </c>
      <c r="F8380" s="1603" t="s">
        <v>508</v>
      </c>
      <c r="G8380" s="1750">
        <v>8</v>
      </c>
      <c r="H8380" s="1643" t="s">
        <v>7279</v>
      </c>
      <c r="I8380" s="1605">
        <v>2370</v>
      </c>
      <c r="J8380" s="1603">
        <f t="shared" si="462"/>
        <v>100</v>
      </c>
      <c r="K8380" s="1605">
        <f t="shared" si="459"/>
        <v>0</v>
      </c>
      <c r="L8380" s="1603"/>
      <c r="M8380" s="1603"/>
      <c r="N8380" s="1606">
        <f t="shared" si="460"/>
        <v>0</v>
      </c>
      <c r="O8380" s="2108"/>
      <c r="P8380" s="2108"/>
      <c r="Q8380" s="2108">
        <f t="shared" si="461"/>
        <v>0</v>
      </c>
      <c r="R8380" s="2411"/>
    </row>
    <row r="8381" spans="3:18" ht="14.25" customHeight="1">
      <c r="C8381" s="1601">
        <v>13</v>
      </c>
      <c r="D8381" s="1960" t="s">
        <v>2133</v>
      </c>
      <c r="E8381" s="1602">
        <v>8</v>
      </c>
      <c r="F8381" s="1603" t="s">
        <v>508</v>
      </c>
      <c r="G8381" s="1750">
        <v>1</v>
      </c>
      <c r="H8381" s="1643" t="s">
        <v>7286</v>
      </c>
      <c r="I8381" s="1605">
        <v>214.8</v>
      </c>
      <c r="J8381" s="1603">
        <f t="shared" si="462"/>
        <v>100</v>
      </c>
      <c r="K8381" s="1605">
        <f t="shared" si="459"/>
        <v>0</v>
      </c>
      <c r="L8381" s="1603"/>
      <c r="M8381" s="1603"/>
      <c r="N8381" s="1606">
        <f t="shared" si="460"/>
        <v>0</v>
      </c>
      <c r="O8381" s="2108"/>
      <c r="P8381" s="2108"/>
      <c r="Q8381" s="2108">
        <f t="shared" si="461"/>
        <v>0</v>
      </c>
      <c r="R8381" s="2411"/>
    </row>
    <row r="8382" spans="3:18" ht="14.25" customHeight="1">
      <c r="C8382" s="1601">
        <v>14</v>
      </c>
      <c r="D8382" s="1960" t="s">
        <v>5266</v>
      </c>
      <c r="E8382" s="1602">
        <v>8</v>
      </c>
      <c r="F8382" s="1603" t="s">
        <v>508</v>
      </c>
      <c r="G8382" s="1750">
        <v>2</v>
      </c>
      <c r="H8382" s="1643" t="s">
        <v>5265</v>
      </c>
      <c r="I8382" s="1605">
        <v>44.1</v>
      </c>
      <c r="J8382" s="1603">
        <f t="shared" si="462"/>
        <v>100</v>
      </c>
      <c r="K8382" s="1605">
        <f t="shared" si="459"/>
        <v>0</v>
      </c>
      <c r="L8382" s="1603"/>
      <c r="M8382" s="1603"/>
      <c r="N8382" s="1606">
        <f t="shared" si="460"/>
        <v>0</v>
      </c>
      <c r="O8382" s="2108"/>
      <c r="P8382" s="2108"/>
      <c r="Q8382" s="2108">
        <f t="shared" si="461"/>
        <v>0</v>
      </c>
      <c r="R8382" s="2411"/>
    </row>
    <row r="8383" spans="3:18" ht="14.25" customHeight="1">
      <c r="C8383" s="1601">
        <v>15</v>
      </c>
      <c r="D8383" s="1960" t="s">
        <v>5267</v>
      </c>
      <c r="E8383" s="1602">
        <v>8</v>
      </c>
      <c r="F8383" s="1603" t="s">
        <v>508</v>
      </c>
      <c r="G8383" s="1750">
        <v>2</v>
      </c>
      <c r="H8383" s="1643" t="s">
        <v>7292</v>
      </c>
      <c r="I8383" s="1605">
        <v>258.8</v>
      </c>
      <c r="J8383" s="1603">
        <f t="shared" si="462"/>
        <v>100</v>
      </c>
      <c r="K8383" s="1605">
        <f t="shared" si="459"/>
        <v>0</v>
      </c>
      <c r="L8383" s="1603"/>
      <c r="M8383" s="1603"/>
      <c r="N8383" s="1606">
        <f t="shared" si="460"/>
        <v>0</v>
      </c>
      <c r="O8383" s="2108"/>
      <c r="P8383" s="2108"/>
      <c r="Q8383" s="2108">
        <f t="shared" si="461"/>
        <v>0</v>
      </c>
      <c r="R8383" s="2411"/>
    </row>
    <row r="8384" spans="3:18" ht="14.25" customHeight="1">
      <c r="C8384" s="1601">
        <v>16</v>
      </c>
      <c r="D8384" s="1960" t="s">
        <v>2155</v>
      </c>
      <c r="E8384" s="1602">
        <v>8</v>
      </c>
      <c r="F8384" s="1603" t="s">
        <v>508</v>
      </c>
      <c r="G8384" s="1750">
        <v>9</v>
      </c>
      <c r="H8384" s="1643" t="s">
        <v>7279</v>
      </c>
      <c r="I8384" s="1605">
        <v>2031.3</v>
      </c>
      <c r="J8384" s="1603">
        <f t="shared" si="462"/>
        <v>100</v>
      </c>
      <c r="K8384" s="1605">
        <f t="shared" si="459"/>
        <v>0</v>
      </c>
      <c r="L8384" s="1603"/>
      <c r="M8384" s="1603"/>
      <c r="N8384" s="1606">
        <f t="shared" si="460"/>
        <v>0</v>
      </c>
      <c r="O8384" s="2108"/>
      <c r="P8384" s="2108"/>
      <c r="Q8384" s="2108">
        <f t="shared" si="461"/>
        <v>0</v>
      </c>
      <c r="R8384" s="2411"/>
    </row>
    <row r="8385" spans="3:18" ht="14.25" customHeight="1">
      <c r="C8385" s="1601">
        <v>17</v>
      </c>
      <c r="D8385" s="1960" t="s">
        <v>5268</v>
      </c>
      <c r="E8385" s="1602">
        <v>8</v>
      </c>
      <c r="F8385" s="1603" t="s">
        <v>508</v>
      </c>
      <c r="G8385" s="1750">
        <v>2</v>
      </c>
      <c r="H8385" s="1643" t="s">
        <v>7279</v>
      </c>
      <c r="I8385" s="1605">
        <v>440</v>
      </c>
      <c r="J8385" s="1603">
        <f t="shared" si="462"/>
        <v>100</v>
      </c>
      <c r="K8385" s="1605">
        <f t="shared" si="459"/>
        <v>0</v>
      </c>
      <c r="L8385" s="1603"/>
      <c r="M8385" s="1603"/>
      <c r="N8385" s="1606">
        <f t="shared" si="460"/>
        <v>0</v>
      </c>
      <c r="O8385" s="2108"/>
      <c r="P8385" s="2108"/>
      <c r="Q8385" s="2108">
        <f t="shared" si="461"/>
        <v>0</v>
      </c>
      <c r="R8385" s="2411"/>
    </row>
    <row r="8386" spans="3:18" ht="14.25" customHeight="1">
      <c r="C8386" s="1601">
        <v>18</v>
      </c>
      <c r="D8386" s="1960" t="s">
        <v>3146</v>
      </c>
      <c r="E8386" s="1602">
        <v>8</v>
      </c>
      <c r="F8386" s="1603" t="s">
        <v>508</v>
      </c>
      <c r="G8386" s="1750">
        <v>19</v>
      </c>
      <c r="H8386" s="1643" t="s">
        <v>5204</v>
      </c>
      <c r="I8386" s="1605">
        <v>206.7</v>
      </c>
      <c r="J8386" s="1603">
        <f t="shared" si="462"/>
        <v>100</v>
      </c>
      <c r="K8386" s="1605">
        <f t="shared" si="459"/>
        <v>0</v>
      </c>
      <c r="L8386" s="1603"/>
      <c r="M8386" s="1603"/>
      <c r="N8386" s="1606">
        <f t="shared" si="460"/>
        <v>0</v>
      </c>
      <c r="O8386" s="2108"/>
      <c r="P8386" s="2108"/>
      <c r="Q8386" s="2108">
        <f t="shared" si="461"/>
        <v>0</v>
      </c>
      <c r="R8386" s="2411"/>
    </row>
    <row r="8387" spans="3:18" ht="14.25" customHeight="1">
      <c r="C8387" s="1601">
        <v>19</v>
      </c>
      <c r="D8387" s="1960" t="s">
        <v>2128</v>
      </c>
      <c r="E8387" s="1602">
        <v>8</v>
      </c>
      <c r="F8387" s="1603" t="s">
        <v>508</v>
      </c>
      <c r="G8387" s="1750">
        <v>2</v>
      </c>
      <c r="H8387" s="1643" t="s">
        <v>7279</v>
      </c>
      <c r="I8387" s="1605">
        <v>354.1</v>
      </c>
      <c r="J8387" s="1603">
        <f t="shared" si="462"/>
        <v>100</v>
      </c>
      <c r="K8387" s="1605">
        <f t="shared" si="459"/>
        <v>0</v>
      </c>
      <c r="L8387" s="1603"/>
      <c r="M8387" s="1603"/>
      <c r="N8387" s="1606">
        <f t="shared" si="460"/>
        <v>0</v>
      </c>
      <c r="O8387" s="2108"/>
      <c r="P8387" s="2108"/>
      <c r="Q8387" s="2108">
        <f t="shared" si="461"/>
        <v>0</v>
      </c>
      <c r="R8387" s="2411"/>
    </row>
    <row r="8388" spans="3:18" ht="14.25" customHeight="1">
      <c r="C8388" s="1601">
        <v>20</v>
      </c>
      <c r="D8388" s="1960" t="s">
        <v>2127</v>
      </c>
      <c r="E8388" s="1602">
        <v>8</v>
      </c>
      <c r="F8388" s="1603" t="s">
        <v>508</v>
      </c>
      <c r="G8388" s="1750">
        <v>2</v>
      </c>
      <c r="H8388" s="1643" t="s">
        <v>7286</v>
      </c>
      <c r="I8388" s="1605">
        <v>99</v>
      </c>
      <c r="J8388" s="1603">
        <f t="shared" si="462"/>
        <v>100</v>
      </c>
      <c r="K8388" s="1605">
        <f t="shared" si="459"/>
        <v>0</v>
      </c>
      <c r="L8388" s="1603"/>
      <c r="M8388" s="1603"/>
      <c r="N8388" s="1606">
        <f t="shared" si="460"/>
        <v>0</v>
      </c>
      <c r="O8388" s="2108"/>
      <c r="P8388" s="2108"/>
      <c r="Q8388" s="2108">
        <f t="shared" si="461"/>
        <v>0</v>
      </c>
      <c r="R8388" s="2411"/>
    </row>
    <row r="8389" spans="3:18" ht="14.25" customHeight="1">
      <c r="C8389" s="1601">
        <v>21</v>
      </c>
      <c r="D8389" s="1960" t="s">
        <v>5269</v>
      </c>
      <c r="E8389" s="1602">
        <v>8</v>
      </c>
      <c r="F8389" s="1603" t="s">
        <v>508</v>
      </c>
      <c r="G8389" s="1750">
        <v>3</v>
      </c>
      <c r="H8389" s="1643" t="s">
        <v>7285</v>
      </c>
      <c r="I8389" s="1605">
        <v>267.8</v>
      </c>
      <c r="J8389" s="1603">
        <f t="shared" si="462"/>
        <v>100</v>
      </c>
      <c r="K8389" s="1605">
        <f t="shared" si="459"/>
        <v>0</v>
      </c>
      <c r="L8389" s="1603"/>
      <c r="M8389" s="1603"/>
      <c r="N8389" s="1606">
        <f t="shared" si="460"/>
        <v>0</v>
      </c>
      <c r="O8389" s="2108"/>
      <c r="P8389" s="2108"/>
      <c r="Q8389" s="2108">
        <f t="shared" si="461"/>
        <v>0</v>
      </c>
      <c r="R8389" s="2411"/>
    </row>
    <row r="8390" spans="3:18" ht="14.25" customHeight="1">
      <c r="C8390" s="1601">
        <v>22</v>
      </c>
      <c r="D8390" s="1960" t="s">
        <v>3171</v>
      </c>
      <c r="E8390" s="1602">
        <v>8</v>
      </c>
      <c r="F8390" s="1603" t="s">
        <v>508</v>
      </c>
      <c r="G8390" s="1750">
        <v>13</v>
      </c>
      <c r="H8390" s="1643" t="s">
        <v>7286</v>
      </c>
      <c r="I8390" s="1605">
        <v>1436</v>
      </c>
      <c r="J8390" s="1603">
        <f t="shared" si="462"/>
        <v>100</v>
      </c>
      <c r="K8390" s="1605">
        <f t="shared" si="459"/>
        <v>0</v>
      </c>
      <c r="L8390" s="1603"/>
      <c r="M8390" s="1603"/>
      <c r="N8390" s="1606">
        <f t="shared" si="460"/>
        <v>0</v>
      </c>
      <c r="O8390" s="2108"/>
      <c r="P8390" s="2108"/>
      <c r="Q8390" s="2108">
        <f t="shared" si="461"/>
        <v>0</v>
      </c>
      <c r="R8390" s="2411"/>
    </row>
    <row r="8391" spans="3:18" ht="14.25" customHeight="1">
      <c r="C8391" s="1601">
        <v>23</v>
      </c>
      <c r="D8391" s="1960" t="s">
        <v>3248</v>
      </c>
      <c r="E8391" s="1602">
        <v>8</v>
      </c>
      <c r="F8391" s="1603" t="s">
        <v>508</v>
      </c>
      <c r="G8391" s="1750">
        <v>3</v>
      </c>
      <c r="H8391" s="1643" t="s">
        <v>5204</v>
      </c>
      <c r="I8391" s="1605">
        <v>15</v>
      </c>
      <c r="J8391" s="1603">
        <f t="shared" si="462"/>
        <v>100</v>
      </c>
      <c r="K8391" s="1605">
        <f t="shared" si="459"/>
        <v>0</v>
      </c>
      <c r="L8391" s="1603"/>
      <c r="M8391" s="1603"/>
      <c r="N8391" s="1606">
        <f t="shared" si="460"/>
        <v>0</v>
      </c>
      <c r="O8391" s="2108"/>
      <c r="P8391" s="2108"/>
      <c r="Q8391" s="2108">
        <f t="shared" si="461"/>
        <v>0</v>
      </c>
      <c r="R8391" s="2411"/>
    </row>
    <row r="8392" spans="3:18" ht="14.25" customHeight="1">
      <c r="C8392" s="1601">
        <v>24</v>
      </c>
      <c r="D8392" s="1960" t="s">
        <v>4192</v>
      </c>
      <c r="E8392" s="1602">
        <v>8</v>
      </c>
      <c r="F8392" s="1603" t="s">
        <v>508</v>
      </c>
      <c r="G8392" s="1750">
        <v>10</v>
      </c>
      <c r="H8392" s="1643" t="s">
        <v>7295</v>
      </c>
      <c r="I8392" s="1605">
        <v>390</v>
      </c>
      <c r="J8392" s="1603">
        <f t="shared" si="462"/>
        <v>100</v>
      </c>
      <c r="K8392" s="1605">
        <f t="shared" si="459"/>
        <v>0</v>
      </c>
      <c r="L8392" s="1603"/>
      <c r="M8392" s="1603"/>
      <c r="N8392" s="1606">
        <f t="shared" si="460"/>
        <v>0</v>
      </c>
      <c r="O8392" s="2108"/>
      <c r="P8392" s="2108"/>
      <c r="Q8392" s="2108">
        <f t="shared" si="461"/>
        <v>0</v>
      </c>
      <c r="R8392" s="2411"/>
    </row>
    <row r="8393" spans="3:18" ht="14.25" customHeight="1">
      <c r="C8393" s="1601">
        <v>25</v>
      </c>
      <c r="D8393" s="1960" t="s">
        <v>2124</v>
      </c>
      <c r="E8393" s="1602">
        <v>8</v>
      </c>
      <c r="F8393" s="1603" t="s">
        <v>508</v>
      </c>
      <c r="G8393" s="1750">
        <v>2</v>
      </c>
      <c r="H8393" s="1643" t="s">
        <v>7286</v>
      </c>
      <c r="I8393" s="1605">
        <v>300</v>
      </c>
      <c r="J8393" s="1603">
        <f t="shared" si="462"/>
        <v>100</v>
      </c>
      <c r="K8393" s="1605">
        <f t="shared" si="459"/>
        <v>0</v>
      </c>
      <c r="L8393" s="1603"/>
      <c r="M8393" s="1603"/>
      <c r="N8393" s="1606">
        <f t="shared" si="460"/>
        <v>0</v>
      </c>
      <c r="O8393" s="2108"/>
      <c r="P8393" s="2108"/>
      <c r="Q8393" s="2108">
        <f t="shared" si="461"/>
        <v>0</v>
      </c>
      <c r="R8393" s="2411"/>
    </row>
    <row r="8394" spans="3:18" ht="14.25" customHeight="1">
      <c r="C8394" s="1601">
        <v>26</v>
      </c>
      <c r="D8394" s="1960" t="s">
        <v>2168</v>
      </c>
      <c r="E8394" s="1602">
        <v>8</v>
      </c>
      <c r="F8394" s="1603" t="s">
        <v>508</v>
      </c>
      <c r="G8394" s="1750">
        <v>1</v>
      </c>
      <c r="H8394" s="1643" t="s">
        <v>7278</v>
      </c>
      <c r="I8394" s="1605">
        <v>29</v>
      </c>
      <c r="J8394" s="1603">
        <f t="shared" si="462"/>
        <v>75</v>
      </c>
      <c r="K8394" s="1605">
        <f t="shared" si="459"/>
        <v>7.25</v>
      </c>
      <c r="L8394" s="1603"/>
      <c r="M8394" s="1603"/>
      <c r="N8394" s="1606">
        <f t="shared" si="460"/>
        <v>0</v>
      </c>
      <c r="O8394" s="2108"/>
      <c r="P8394" s="2108"/>
      <c r="Q8394" s="2108">
        <f t="shared" si="461"/>
        <v>0</v>
      </c>
      <c r="R8394" s="2411"/>
    </row>
    <row r="8395" spans="3:18" ht="14.25" customHeight="1">
      <c r="C8395" s="1601">
        <v>27</v>
      </c>
      <c r="D8395" s="1960" t="s">
        <v>5270</v>
      </c>
      <c r="E8395" s="1602">
        <v>8</v>
      </c>
      <c r="F8395" s="1603" t="s">
        <v>508</v>
      </c>
      <c r="G8395" s="1750">
        <v>4</v>
      </c>
      <c r="H8395" s="1643" t="s">
        <v>7279</v>
      </c>
      <c r="I8395" s="1605">
        <v>882</v>
      </c>
      <c r="J8395" s="1603">
        <f t="shared" si="462"/>
        <v>100</v>
      </c>
      <c r="K8395" s="1605">
        <f t="shared" si="459"/>
        <v>0</v>
      </c>
      <c r="L8395" s="1603"/>
      <c r="M8395" s="1603"/>
      <c r="N8395" s="1606">
        <f t="shared" si="460"/>
        <v>0</v>
      </c>
      <c r="O8395" s="2108"/>
      <c r="P8395" s="2108"/>
      <c r="Q8395" s="2108">
        <f t="shared" si="461"/>
        <v>0</v>
      </c>
      <c r="R8395" s="2411"/>
    </row>
    <row r="8396" spans="3:18" ht="14.25" customHeight="1">
      <c r="C8396" s="1601">
        <v>28</v>
      </c>
      <c r="D8396" s="1960" t="s">
        <v>2126</v>
      </c>
      <c r="E8396" s="1602">
        <v>8</v>
      </c>
      <c r="F8396" s="1603" t="s">
        <v>508</v>
      </c>
      <c r="G8396" s="1750">
        <v>4</v>
      </c>
      <c r="H8396" s="1643" t="s">
        <v>7286</v>
      </c>
      <c r="I8396" s="1605">
        <v>300</v>
      </c>
      <c r="J8396" s="1603">
        <f t="shared" si="462"/>
        <v>100</v>
      </c>
      <c r="K8396" s="1605">
        <f t="shared" si="459"/>
        <v>0</v>
      </c>
      <c r="L8396" s="1603"/>
      <c r="M8396" s="1603"/>
      <c r="N8396" s="1606">
        <f t="shared" si="460"/>
        <v>0</v>
      </c>
      <c r="O8396" s="2108"/>
      <c r="P8396" s="2108"/>
      <c r="Q8396" s="2108">
        <f t="shared" si="461"/>
        <v>0</v>
      </c>
      <c r="R8396" s="2411"/>
    </row>
    <row r="8397" spans="3:18" ht="14.25" customHeight="1">
      <c r="C8397" s="1601">
        <v>29</v>
      </c>
      <c r="D8397" s="1960" t="s">
        <v>3323</v>
      </c>
      <c r="E8397" s="1602">
        <v>8</v>
      </c>
      <c r="F8397" s="1603" t="s">
        <v>508</v>
      </c>
      <c r="G8397" s="1750">
        <v>4</v>
      </c>
      <c r="H8397" s="1643" t="s">
        <v>4881</v>
      </c>
      <c r="I8397" s="1605">
        <v>236</v>
      </c>
      <c r="J8397" s="1603">
        <f t="shared" si="462"/>
        <v>50</v>
      </c>
      <c r="K8397" s="1605">
        <f t="shared" si="459"/>
        <v>118</v>
      </c>
      <c r="L8397" s="1603"/>
      <c r="M8397" s="1603"/>
      <c r="N8397" s="1606">
        <f t="shared" si="460"/>
        <v>0</v>
      </c>
      <c r="O8397" s="2108"/>
      <c r="P8397" s="2108"/>
      <c r="Q8397" s="2108">
        <f t="shared" si="461"/>
        <v>0</v>
      </c>
      <c r="R8397" s="2411"/>
    </row>
    <row r="8398" spans="3:18" ht="14.25" customHeight="1">
      <c r="C8398" s="1601">
        <v>30</v>
      </c>
      <c r="D8398" s="1960" t="s">
        <v>2169</v>
      </c>
      <c r="E8398" s="1602">
        <v>8</v>
      </c>
      <c r="F8398" s="1603" t="s">
        <v>508</v>
      </c>
      <c r="G8398" s="1750">
        <v>1</v>
      </c>
      <c r="H8398" s="1643" t="s">
        <v>7287</v>
      </c>
      <c r="I8398" s="1605">
        <v>53.4</v>
      </c>
      <c r="J8398" s="1603">
        <f t="shared" si="462"/>
        <v>37.5</v>
      </c>
      <c r="K8398" s="1605">
        <f t="shared" si="459"/>
        <v>33.375</v>
      </c>
      <c r="L8398" s="1603"/>
      <c r="M8398" s="1603"/>
      <c r="N8398" s="1606">
        <f t="shared" si="460"/>
        <v>0</v>
      </c>
      <c r="O8398" s="2108"/>
      <c r="P8398" s="2108"/>
      <c r="Q8398" s="2108">
        <f t="shared" si="461"/>
        <v>0</v>
      </c>
      <c r="R8398" s="2412"/>
    </row>
    <row r="8399" spans="3:18" ht="14.25" customHeight="1">
      <c r="C8399" s="1729">
        <v>1</v>
      </c>
      <c r="D8399" s="1974" t="s">
        <v>3331</v>
      </c>
      <c r="E8399" s="1730">
        <v>8</v>
      </c>
      <c r="F8399" s="1731" t="s">
        <v>508</v>
      </c>
      <c r="G8399" s="1732">
        <v>12</v>
      </c>
      <c r="H8399" s="1731">
        <v>2010</v>
      </c>
      <c r="I8399" s="1733">
        <v>1272</v>
      </c>
      <c r="J8399" s="1731">
        <f t="shared" si="462"/>
        <v>100</v>
      </c>
      <c r="K8399" s="1733">
        <f t="shared" si="459"/>
        <v>0</v>
      </c>
      <c r="L8399" s="1731"/>
      <c r="M8399" s="1731"/>
      <c r="N8399" s="1734">
        <f t="shared" si="460"/>
        <v>0</v>
      </c>
      <c r="O8399" s="2127"/>
      <c r="P8399" s="2127"/>
      <c r="Q8399" s="2127">
        <f t="shared" si="461"/>
        <v>0</v>
      </c>
      <c r="R8399" s="2390" t="s">
        <v>7955</v>
      </c>
    </row>
    <row r="8400" spans="3:18" ht="14.25" customHeight="1">
      <c r="C8400" s="1735">
        <v>2</v>
      </c>
      <c r="D8400" s="1953" t="s">
        <v>3332</v>
      </c>
      <c r="E8400" s="1736">
        <v>8</v>
      </c>
      <c r="F8400" s="1737" t="s">
        <v>508</v>
      </c>
      <c r="G8400" s="1738">
        <v>6</v>
      </c>
      <c r="H8400" s="1737">
        <v>2010</v>
      </c>
      <c r="I8400" s="1739">
        <v>232.56</v>
      </c>
      <c r="J8400" s="1737">
        <f t="shared" si="462"/>
        <v>100</v>
      </c>
      <c r="K8400" s="1739">
        <f t="shared" si="459"/>
        <v>0</v>
      </c>
      <c r="L8400" s="1737"/>
      <c r="M8400" s="1737"/>
      <c r="N8400" s="1740">
        <f t="shared" si="460"/>
        <v>0</v>
      </c>
      <c r="O8400" s="2128"/>
      <c r="P8400" s="2128"/>
      <c r="Q8400" s="2128">
        <f t="shared" si="461"/>
        <v>0</v>
      </c>
      <c r="R8400" s="2391"/>
    </row>
    <row r="8401" spans="3:18" ht="14.25" customHeight="1">
      <c r="C8401" s="1735">
        <v>3</v>
      </c>
      <c r="D8401" s="1953" t="s">
        <v>2085</v>
      </c>
      <c r="E8401" s="1736">
        <v>8</v>
      </c>
      <c r="F8401" s="1737" t="s">
        <v>508</v>
      </c>
      <c r="G8401" s="1738">
        <v>6</v>
      </c>
      <c r="H8401" s="1737">
        <v>2010</v>
      </c>
      <c r="I8401" s="1739">
        <v>225.36</v>
      </c>
      <c r="J8401" s="1737">
        <f t="shared" si="462"/>
        <v>100</v>
      </c>
      <c r="K8401" s="1739">
        <f t="shared" si="459"/>
        <v>0</v>
      </c>
      <c r="L8401" s="1737"/>
      <c r="M8401" s="1737"/>
      <c r="N8401" s="1740">
        <f t="shared" si="460"/>
        <v>0</v>
      </c>
      <c r="O8401" s="2128"/>
      <c r="P8401" s="2128"/>
      <c r="Q8401" s="2128">
        <f t="shared" si="461"/>
        <v>0</v>
      </c>
      <c r="R8401" s="2391"/>
    </row>
    <row r="8402" spans="3:18" ht="14.25" customHeight="1">
      <c r="C8402" s="1735">
        <v>4</v>
      </c>
      <c r="D8402" s="1953" t="s">
        <v>3333</v>
      </c>
      <c r="E8402" s="1736">
        <v>8</v>
      </c>
      <c r="F8402" s="1737" t="s">
        <v>508</v>
      </c>
      <c r="G8402" s="1738">
        <v>6</v>
      </c>
      <c r="H8402" s="1737">
        <v>2010</v>
      </c>
      <c r="I8402" s="1739">
        <v>253.44</v>
      </c>
      <c r="J8402" s="1737">
        <f t="shared" si="462"/>
        <v>100</v>
      </c>
      <c r="K8402" s="1739">
        <f t="shared" si="459"/>
        <v>0</v>
      </c>
      <c r="L8402" s="1737"/>
      <c r="M8402" s="1737"/>
      <c r="N8402" s="1740">
        <f t="shared" si="460"/>
        <v>0</v>
      </c>
      <c r="O8402" s="2128"/>
      <c r="P8402" s="2128"/>
      <c r="Q8402" s="2128">
        <f t="shared" si="461"/>
        <v>0</v>
      </c>
      <c r="R8402" s="2391"/>
    </row>
    <row r="8403" spans="3:18" ht="14.25" customHeight="1">
      <c r="C8403" s="1735">
        <v>5</v>
      </c>
      <c r="D8403" s="1953" t="s">
        <v>3334</v>
      </c>
      <c r="E8403" s="1736">
        <v>8</v>
      </c>
      <c r="F8403" s="1737" t="s">
        <v>508</v>
      </c>
      <c r="G8403" s="1738">
        <v>1</v>
      </c>
      <c r="H8403" s="1737">
        <v>2010</v>
      </c>
      <c r="I8403" s="1739">
        <v>384</v>
      </c>
      <c r="J8403" s="1737">
        <f t="shared" si="462"/>
        <v>100</v>
      </c>
      <c r="K8403" s="1739">
        <f t="shared" si="459"/>
        <v>0</v>
      </c>
      <c r="L8403" s="1737"/>
      <c r="M8403" s="1737"/>
      <c r="N8403" s="1740">
        <f t="shared" si="460"/>
        <v>0</v>
      </c>
      <c r="O8403" s="2128"/>
      <c r="P8403" s="2128"/>
      <c r="Q8403" s="2128">
        <f t="shared" si="461"/>
        <v>0</v>
      </c>
      <c r="R8403" s="2391"/>
    </row>
    <row r="8404" spans="3:18" ht="14.25" customHeight="1">
      <c r="C8404" s="1735">
        <v>6</v>
      </c>
      <c r="D8404" s="1953" t="s">
        <v>3335</v>
      </c>
      <c r="E8404" s="1736">
        <v>8</v>
      </c>
      <c r="F8404" s="1737" t="s">
        <v>508</v>
      </c>
      <c r="G8404" s="1738">
        <v>1</v>
      </c>
      <c r="H8404" s="1737">
        <v>1972</v>
      </c>
      <c r="I8404" s="1739">
        <v>3.6909999999999998</v>
      </c>
      <c r="J8404" s="1737">
        <f t="shared" si="462"/>
        <v>100</v>
      </c>
      <c r="K8404" s="1739">
        <f t="shared" si="459"/>
        <v>0</v>
      </c>
      <c r="L8404" s="1737"/>
      <c r="M8404" s="1737"/>
      <c r="N8404" s="1740">
        <f t="shared" si="460"/>
        <v>0</v>
      </c>
      <c r="O8404" s="2128"/>
      <c r="P8404" s="2128"/>
      <c r="Q8404" s="2128">
        <f t="shared" si="461"/>
        <v>0</v>
      </c>
      <c r="R8404" s="2392"/>
    </row>
    <row r="8405" spans="3:18" ht="14.25" customHeight="1">
      <c r="C8405" s="1650">
        <v>1</v>
      </c>
      <c r="D8405" s="1961" t="s">
        <v>5239</v>
      </c>
      <c r="E8405" s="1651">
        <v>8</v>
      </c>
      <c r="F8405" s="1652" t="s">
        <v>508</v>
      </c>
      <c r="G8405" s="1752">
        <v>1</v>
      </c>
      <c r="H8405" s="1652">
        <v>2022</v>
      </c>
      <c r="I8405" s="1654">
        <v>32.22</v>
      </c>
      <c r="J8405" s="1652">
        <f t="shared" si="462"/>
        <v>50</v>
      </c>
      <c r="K8405" s="1654">
        <f t="shared" si="459"/>
        <v>16.11</v>
      </c>
      <c r="L8405" s="1652"/>
      <c r="M8405" s="1652"/>
      <c r="N8405" s="1655">
        <f t="shared" si="460"/>
        <v>0</v>
      </c>
      <c r="O8405" s="2115"/>
      <c r="P8405" s="2115"/>
      <c r="Q8405" s="2115">
        <f t="shared" si="461"/>
        <v>0</v>
      </c>
      <c r="R8405" s="2442" t="s">
        <v>7956</v>
      </c>
    </row>
    <row r="8406" spans="3:18" ht="14.25" customHeight="1">
      <c r="C8406" s="1650">
        <v>2</v>
      </c>
      <c r="D8406" s="1961" t="s">
        <v>5161</v>
      </c>
      <c r="E8406" s="1651">
        <v>8</v>
      </c>
      <c r="F8406" s="1652" t="s">
        <v>508</v>
      </c>
      <c r="G8406" s="1752">
        <v>4</v>
      </c>
      <c r="H8406" s="1652">
        <v>2022</v>
      </c>
      <c r="I8406" s="1654">
        <v>236</v>
      </c>
      <c r="J8406" s="1652">
        <f t="shared" si="462"/>
        <v>50</v>
      </c>
      <c r="K8406" s="1654">
        <f t="shared" ref="K8406:K8469" si="463">IF(J8406=100,0,I8406-I8406*J8406%)</f>
        <v>118</v>
      </c>
      <c r="L8406" s="1652"/>
      <c r="M8406" s="1652"/>
      <c r="N8406" s="1655">
        <f t="shared" ref="N8406:N8469" si="464">+L8406*M8406</f>
        <v>0</v>
      </c>
      <c r="O8406" s="2115"/>
      <c r="P8406" s="2115"/>
      <c r="Q8406" s="2115">
        <f t="shared" si="461"/>
        <v>0</v>
      </c>
      <c r="R8406" s="2444"/>
    </row>
    <row r="8407" spans="3:18" ht="14.25" customHeight="1">
      <c r="C8407" s="1820">
        <v>1</v>
      </c>
      <c r="D8407" s="1962" t="s">
        <v>2162</v>
      </c>
      <c r="E8407" s="1822">
        <v>8</v>
      </c>
      <c r="F8407" s="1821" t="s">
        <v>3489</v>
      </c>
      <c r="G8407" s="1823">
        <v>1</v>
      </c>
      <c r="H8407" s="1821">
        <v>2019</v>
      </c>
      <c r="I8407" s="1824">
        <v>28.5</v>
      </c>
      <c r="J8407" s="1821">
        <v>87.5</v>
      </c>
      <c r="K8407" s="1824">
        <f t="shared" si="463"/>
        <v>3.5625</v>
      </c>
      <c r="L8407" s="1821"/>
      <c r="M8407" s="1821"/>
      <c r="N8407" s="1825">
        <f t="shared" si="464"/>
        <v>0</v>
      </c>
      <c r="O8407" s="2143"/>
      <c r="P8407" s="2143"/>
      <c r="Q8407" s="2143">
        <f t="shared" ref="Q8407:Q8470" si="465">+O8407*P8407</f>
        <v>0</v>
      </c>
      <c r="R8407" s="2439" t="s">
        <v>486</v>
      </c>
    </row>
    <row r="8408" spans="3:18" ht="14.25" customHeight="1">
      <c r="C8408" s="1820">
        <v>2</v>
      </c>
      <c r="D8408" s="1962" t="s">
        <v>2168</v>
      </c>
      <c r="E8408" s="1822">
        <v>8</v>
      </c>
      <c r="F8408" s="1821" t="s">
        <v>3489</v>
      </c>
      <c r="G8408" s="1823">
        <v>1</v>
      </c>
      <c r="H8408" s="1821">
        <v>2019</v>
      </c>
      <c r="I8408" s="1824">
        <v>28.994</v>
      </c>
      <c r="J8408" s="1821">
        <v>87.5</v>
      </c>
      <c r="K8408" s="1824">
        <f t="shared" si="463"/>
        <v>3.62425</v>
      </c>
      <c r="L8408" s="1821"/>
      <c r="M8408" s="1821"/>
      <c r="N8408" s="1825">
        <f t="shared" si="464"/>
        <v>0</v>
      </c>
      <c r="O8408" s="2143"/>
      <c r="P8408" s="2143"/>
      <c r="Q8408" s="2143">
        <f t="shared" si="465"/>
        <v>0</v>
      </c>
      <c r="R8408" s="2440"/>
    </row>
    <row r="8409" spans="3:18" ht="14.25" customHeight="1">
      <c r="C8409" s="1820">
        <v>3</v>
      </c>
      <c r="D8409" s="1962" t="s">
        <v>2168</v>
      </c>
      <c r="E8409" s="1822">
        <v>8</v>
      </c>
      <c r="F8409" s="1821" t="s">
        <v>3489</v>
      </c>
      <c r="G8409" s="1823">
        <v>1</v>
      </c>
      <c r="H8409" s="1821">
        <v>2019</v>
      </c>
      <c r="I8409" s="1824">
        <v>28.994</v>
      </c>
      <c r="J8409" s="1821">
        <v>87.5</v>
      </c>
      <c r="K8409" s="1824">
        <f t="shared" si="463"/>
        <v>3.62425</v>
      </c>
      <c r="L8409" s="1821"/>
      <c r="M8409" s="1821"/>
      <c r="N8409" s="1825">
        <f t="shared" si="464"/>
        <v>0</v>
      </c>
      <c r="O8409" s="2143"/>
      <c r="P8409" s="2143"/>
      <c r="Q8409" s="2143">
        <f t="shared" si="465"/>
        <v>0</v>
      </c>
      <c r="R8409" s="2440"/>
    </row>
    <row r="8410" spans="3:18" ht="14.25" customHeight="1">
      <c r="C8410" s="1820">
        <v>4</v>
      </c>
      <c r="D8410" s="1962" t="s">
        <v>3037</v>
      </c>
      <c r="E8410" s="1822">
        <v>8</v>
      </c>
      <c r="F8410" s="1821" t="s">
        <v>508</v>
      </c>
      <c r="G8410" s="1823">
        <v>1</v>
      </c>
      <c r="H8410" s="1821">
        <v>2002</v>
      </c>
      <c r="I8410" s="1824">
        <v>53.674999999999997</v>
      </c>
      <c r="J8410" s="1821">
        <v>100</v>
      </c>
      <c r="K8410" s="1824">
        <f t="shared" si="463"/>
        <v>0</v>
      </c>
      <c r="L8410" s="1821"/>
      <c r="M8410" s="1821"/>
      <c r="N8410" s="1825">
        <f t="shared" si="464"/>
        <v>0</v>
      </c>
      <c r="O8410" s="2143"/>
      <c r="P8410" s="2143"/>
      <c r="Q8410" s="2143">
        <f t="shared" si="465"/>
        <v>0</v>
      </c>
      <c r="R8410" s="2440"/>
    </row>
    <row r="8411" spans="3:18" ht="14.25" customHeight="1">
      <c r="C8411" s="1820">
        <v>5</v>
      </c>
      <c r="D8411" s="1962" t="s">
        <v>2162</v>
      </c>
      <c r="E8411" s="1822">
        <v>8</v>
      </c>
      <c r="F8411" s="1821" t="s">
        <v>508</v>
      </c>
      <c r="G8411" s="1823">
        <v>4</v>
      </c>
      <c r="H8411" s="1821">
        <v>2002</v>
      </c>
      <c r="I8411" s="1824">
        <v>169.5</v>
      </c>
      <c r="J8411" s="1821">
        <v>100</v>
      </c>
      <c r="K8411" s="1824">
        <f t="shared" si="463"/>
        <v>0</v>
      </c>
      <c r="L8411" s="1821"/>
      <c r="M8411" s="1821"/>
      <c r="N8411" s="1825">
        <f t="shared" si="464"/>
        <v>0</v>
      </c>
      <c r="O8411" s="2143"/>
      <c r="P8411" s="2143"/>
      <c r="Q8411" s="2143">
        <f t="shared" si="465"/>
        <v>0</v>
      </c>
      <c r="R8411" s="2440"/>
    </row>
    <row r="8412" spans="3:18" ht="14.25" customHeight="1">
      <c r="C8412" s="1820">
        <v>6</v>
      </c>
      <c r="D8412" s="1962" t="s">
        <v>3044</v>
      </c>
      <c r="E8412" s="1822">
        <v>8</v>
      </c>
      <c r="F8412" s="1821" t="s">
        <v>508</v>
      </c>
      <c r="G8412" s="1823">
        <v>1</v>
      </c>
      <c r="H8412" s="1821">
        <v>2010</v>
      </c>
      <c r="I8412" s="1824">
        <v>75</v>
      </c>
      <c r="J8412" s="1821">
        <v>100</v>
      </c>
      <c r="K8412" s="1824">
        <f t="shared" si="463"/>
        <v>0</v>
      </c>
      <c r="L8412" s="1821"/>
      <c r="M8412" s="1821"/>
      <c r="N8412" s="1825">
        <f t="shared" si="464"/>
        <v>0</v>
      </c>
      <c r="O8412" s="2143"/>
      <c r="P8412" s="2143"/>
      <c r="Q8412" s="2143">
        <f t="shared" si="465"/>
        <v>0</v>
      </c>
      <c r="R8412" s="2440"/>
    </row>
    <row r="8413" spans="3:18" ht="14.25" customHeight="1">
      <c r="C8413" s="1820">
        <v>7</v>
      </c>
      <c r="D8413" s="1962" t="s">
        <v>2671</v>
      </c>
      <c r="E8413" s="1822">
        <v>8</v>
      </c>
      <c r="F8413" s="1821" t="s">
        <v>508</v>
      </c>
      <c r="G8413" s="1823">
        <v>1</v>
      </c>
      <c r="H8413" s="1821">
        <v>2020</v>
      </c>
      <c r="I8413" s="1824">
        <v>37</v>
      </c>
      <c r="J8413" s="1821">
        <v>75</v>
      </c>
      <c r="K8413" s="1824">
        <f t="shared" si="463"/>
        <v>9.25</v>
      </c>
      <c r="L8413" s="1821"/>
      <c r="M8413" s="1821"/>
      <c r="N8413" s="1825">
        <f t="shared" si="464"/>
        <v>0</v>
      </c>
      <c r="O8413" s="2143"/>
      <c r="P8413" s="2143"/>
      <c r="Q8413" s="2143">
        <f t="shared" si="465"/>
        <v>0</v>
      </c>
      <c r="R8413" s="2440"/>
    </row>
    <row r="8414" spans="3:18" ht="14.25" customHeight="1">
      <c r="C8414" s="1820">
        <v>8</v>
      </c>
      <c r="D8414" s="1962" t="s">
        <v>6633</v>
      </c>
      <c r="E8414" s="1822">
        <v>8</v>
      </c>
      <c r="F8414" s="1821" t="s">
        <v>508</v>
      </c>
      <c r="G8414" s="1823">
        <v>1</v>
      </c>
      <c r="H8414" s="1821">
        <v>2022</v>
      </c>
      <c r="I8414" s="1824">
        <v>48</v>
      </c>
      <c r="J8414" s="1821">
        <v>50</v>
      </c>
      <c r="K8414" s="1824">
        <f t="shared" si="463"/>
        <v>24</v>
      </c>
      <c r="L8414" s="1821"/>
      <c r="M8414" s="1821"/>
      <c r="N8414" s="1825">
        <f t="shared" si="464"/>
        <v>0</v>
      </c>
      <c r="O8414" s="2143"/>
      <c r="P8414" s="2143"/>
      <c r="Q8414" s="2143">
        <f t="shared" si="465"/>
        <v>0</v>
      </c>
      <c r="R8414" s="2441"/>
    </row>
    <row r="8415" spans="3:18" ht="14.25" customHeight="1">
      <c r="C8415" s="1773">
        <v>1</v>
      </c>
      <c r="D8415" s="1950" t="s">
        <v>2710</v>
      </c>
      <c r="E8415" s="1808">
        <v>8</v>
      </c>
      <c r="F8415" s="1807" t="s">
        <v>508</v>
      </c>
      <c r="G8415" s="1809">
        <v>6</v>
      </c>
      <c r="H8415" s="1807">
        <v>2006</v>
      </c>
      <c r="I8415" s="1810">
        <v>662.45399999999995</v>
      </c>
      <c r="J8415" s="1807">
        <v>100</v>
      </c>
      <c r="K8415" s="1810">
        <f t="shared" si="463"/>
        <v>0</v>
      </c>
      <c r="L8415" s="1807"/>
      <c r="M8415" s="1807"/>
      <c r="N8415" s="1811">
        <f t="shared" si="464"/>
        <v>0</v>
      </c>
      <c r="O8415" s="2140"/>
      <c r="P8415" s="2140"/>
      <c r="Q8415" s="2140">
        <f t="shared" si="465"/>
        <v>0</v>
      </c>
      <c r="R8415" s="2405" t="s">
        <v>8036</v>
      </c>
    </row>
    <row r="8416" spans="3:18" ht="14.25" customHeight="1">
      <c r="C8416" s="1562">
        <v>2</v>
      </c>
      <c r="D8416" s="1951" t="s">
        <v>3031</v>
      </c>
      <c r="E8416" s="1563">
        <v>8</v>
      </c>
      <c r="F8416" s="1807" t="s">
        <v>508</v>
      </c>
      <c r="G8416" s="1718">
        <v>4</v>
      </c>
      <c r="H8416" s="1564">
        <v>2006</v>
      </c>
      <c r="I8416" s="1566">
        <v>406.12400000000002</v>
      </c>
      <c r="J8416" s="1564">
        <v>100</v>
      </c>
      <c r="K8416" s="1566">
        <f t="shared" si="463"/>
        <v>0</v>
      </c>
      <c r="L8416" s="1564"/>
      <c r="M8416" s="1564"/>
      <c r="N8416" s="1567">
        <f t="shared" si="464"/>
        <v>0</v>
      </c>
      <c r="O8416" s="2102"/>
      <c r="P8416" s="2102"/>
      <c r="Q8416" s="2102">
        <f t="shared" si="465"/>
        <v>0</v>
      </c>
      <c r="R8416" s="2406"/>
    </row>
    <row r="8417" spans="3:18" ht="14.25" customHeight="1">
      <c r="C8417" s="1562">
        <v>3</v>
      </c>
      <c r="D8417" s="1951" t="s">
        <v>3032</v>
      </c>
      <c r="E8417" s="1808">
        <v>8</v>
      </c>
      <c r="F8417" s="1807" t="s">
        <v>508</v>
      </c>
      <c r="G8417" s="1718">
        <v>4</v>
      </c>
      <c r="H8417" s="1564">
        <v>2006</v>
      </c>
      <c r="I8417" s="1566">
        <v>503.596</v>
      </c>
      <c r="J8417" s="1564">
        <v>100</v>
      </c>
      <c r="K8417" s="1566">
        <f t="shared" si="463"/>
        <v>0</v>
      </c>
      <c r="L8417" s="1564"/>
      <c r="M8417" s="1564"/>
      <c r="N8417" s="1567">
        <f t="shared" si="464"/>
        <v>0</v>
      </c>
      <c r="O8417" s="2102"/>
      <c r="P8417" s="2102"/>
      <c r="Q8417" s="2102">
        <f t="shared" si="465"/>
        <v>0</v>
      </c>
      <c r="R8417" s="2406"/>
    </row>
    <row r="8418" spans="3:18" ht="14.25" customHeight="1">
      <c r="C8418" s="1562">
        <v>4</v>
      </c>
      <c r="D8418" s="1951" t="s">
        <v>3033</v>
      </c>
      <c r="E8418" s="1563">
        <v>8</v>
      </c>
      <c r="F8418" s="1807" t="s">
        <v>508</v>
      </c>
      <c r="G8418" s="1718">
        <v>4</v>
      </c>
      <c r="H8418" s="1564">
        <v>2006</v>
      </c>
      <c r="I8418" s="1566">
        <v>617.30799999999999</v>
      </c>
      <c r="J8418" s="1564">
        <v>100</v>
      </c>
      <c r="K8418" s="1566">
        <f t="shared" si="463"/>
        <v>0</v>
      </c>
      <c r="L8418" s="1564"/>
      <c r="M8418" s="1564"/>
      <c r="N8418" s="1567">
        <f t="shared" si="464"/>
        <v>0</v>
      </c>
      <c r="O8418" s="2102"/>
      <c r="P8418" s="2102"/>
      <c r="Q8418" s="2102">
        <f t="shared" si="465"/>
        <v>0</v>
      </c>
      <c r="R8418" s="2406"/>
    </row>
    <row r="8419" spans="3:18" ht="14.25" customHeight="1">
      <c r="C8419" s="1773">
        <v>5</v>
      </c>
      <c r="D8419" s="1951" t="s">
        <v>2126</v>
      </c>
      <c r="E8419" s="1808">
        <v>8</v>
      </c>
      <c r="F8419" s="1807" t="s">
        <v>508</v>
      </c>
      <c r="G8419" s="1718">
        <v>1</v>
      </c>
      <c r="H8419" s="1564">
        <v>2008</v>
      </c>
      <c r="I8419" s="1566">
        <v>75</v>
      </c>
      <c r="J8419" s="1564">
        <v>100</v>
      </c>
      <c r="K8419" s="1566">
        <f t="shared" si="463"/>
        <v>0</v>
      </c>
      <c r="L8419" s="1564"/>
      <c r="M8419" s="1564"/>
      <c r="N8419" s="1567">
        <f t="shared" si="464"/>
        <v>0</v>
      </c>
      <c r="O8419" s="2102"/>
      <c r="P8419" s="2102"/>
      <c r="Q8419" s="2102">
        <f t="shared" si="465"/>
        <v>0</v>
      </c>
      <c r="R8419" s="2406"/>
    </row>
    <row r="8420" spans="3:18" ht="14.25" customHeight="1">
      <c r="C8420" s="1562">
        <v>6</v>
      </c>
      <c r="D8420" s="1951" t="s">
        <v>2127</v>
      </c>
      <c r="E8420" s="1563">
        <v>8</v>
      </c>
      <c r="F8420" s="1807" t="s">
        <v>508</v>
      </c>
      <c r="G8420" s="1718">
        <v>4</v>
      </c>
      <c r="H8420" s="1564">
        <v>2008</v>
      </c>
      <c r="I8420" s="1566">
        <v>198</v>
      </c>
      <c r="J8420" s="1564">
        <v>100</v>
      </c>
      <c r="K8420" s="1566">
        <f t="shared" si="463"/>
        <v>0</v>
      </c>
      <c r="L8420" s="1564"/>
      <c r="M8420" s="1564"/>
      <c r="N8420" s="1567">
        <f t="shared" si="464"/>
        <v>0</v>
      </c>
      <c r="O8420" s="2102"/>
      <c r="P8420" s="2102"/>
      <c r="Q8420" s="2102">
        <f t="shared" si="465"/>
        <v>0</v>
      </c>
      <c r="R8420" s="2406"/>
    </row>
    <row r="8421" spans="3:18" ht="14.25" customHeight="1">
      <c r="C8421" s="1562">
        <v>7</v>
      </c>
      <c r="D8421" s="1951" t="s">
        <v>2162</v>
      </c>
      <c r="E8421" s="1808">
        <v>8</v>
      </c>
      <c r="F8421" s="1807" t="s">
        <v>508</v>
      </c>
      <c r="G8421" s="1718">
        <v>4</v>
      </c>
      <c r="H8421" s="1564">
        <v>2008</v>
      </c>
      <c r="I8421" s="1566">
        <v>605.50400000000002</v>
      </c>
      <c r="J8421" s="1564">
        <v>100</v>
      </c>
      <c r="K8421" s="1566">
        <f t="shared" si="463"/>
        <v>0</v>
      </c>
      <c r="L8421" s="1564"/>
      <c r="M8421" s="1564"/>
      <c r="N8421" s="1567">
        <f t="shared" si="464"/>
        <v>0</v>
      </c>
      <c r="O8421" s="2102"/>
      <c r="P8421" s="2102"/>
      <c r="Q8421" s="2102">
        <f t="shared" si="465"/>
        <v>0</v>
      </c>
      <c r="R8421" s="2406"/>
    </row>
    <row r="8422" spans="3:18" ht="14.25" customHeight="1">
      <c r="C8422" s="1562">
        <v>8</v>
      </c>
      <c r="D8422" s="1951" t="s">
        <v>2927</v>
      </c>
      <c r="E8422" s="1563">
        <v>8</v>
      </c>
      <c r="F8422" s="1807" t="s">
        <v>508</v>
      </c>
      <c r="G8422" s="1718">
        <v>8</v>
      </c>
      <c r="H8422" s="1564">
        <v>2008</v>
      </c>
      <c r="I8422" s="1566">
        <v>1718.4646399999999</v>
      </c>
      <c r="J8422" s="1564">
        <v>100</v>
      </c>
      <c r="K8422" s="1566">
        <f t="shared" si="463"/>
        <v>0</v>
      </c>
      <c r="L8422" s="1564"/>
      <c r="M8422" s="1564"/>
      <c r="N8422" s="1567">
        <f t="shared" si="464"/>
        <v>0</v>
      </c>
      <c r="O8422" s="2102"/>
      <c r="P8422" s="2102"/>
      <c r="Q8422" s="2102">
        <f t="shared" si="465"/>
        <v>0</v>
      </c>
      <c r="R8422" s="2406"/>
    </row>
    <row r="8423" spans="3:18" ht="14.25" customHeight="1">
      <c r="C8423" s="1773">
        <v>9</v>
      </c>
      <c r="D8423" s="1951" t="s">
        <v>2127</v>
      </c>
      <c r="E8423" s="1808">
        <v>8</v>
      </c>
      <c r="F8423" s="1807" t="s">
        <v>508</v>
      </c>
      <c r="G8423" s="1718">
        <v>1</v>
      </c>
      <c r="H8423" s="1564">
        <v>2008</v>
      </c>
      <c r="I8423" s="1566">
        <v>49.5</v>
      </c>
      <c r="J8423" s="1564">
        <v>100</v>
      </c>
      <c r="K8423" s="1566">
        <f t="shared" si="463"/>
        <v>0</v>
      </c>
      <c r="L8423" s="1564"/>
      <c r="M8423" s="1564"/>
      <c r="N8423" s="1567">
        <f t="shared" si="464"/>
        <v>0</v>
      </c>
      <c r="O8423" s="2102"/>
      <c r="P8423" s="2102"/>
      <c r="Q8423" s="2102">
        <f t="shared" si="465"/>
        <v>0</v>
      </c>
      <c r="R8423" s="2406"/>
    </row>
    <row r="8424" spans="3:18" ht="14.25" customHeight="1">
      <c r="C8424" s="1562">
        <v>10</v>
      </c>
      <c r="D8424" s="1951" t="s">
        <v>3034</v>
      </c>
      <c r="E8424" s="1563">
        <v>8</v>
      </c>
      <c r="F8424" s="1807" t="s">
        <v>508</v>
      </c>
      <c r="G8424" s="1718">
        <v>1</v>
      </c>
      <c r="H8424" s="1564">
        <v>2010</v>
      </c>
      <c r="I8424" s="1566">
        <v>75</v>
      </c>
      <c r="J8424" s="1564">
        <v>100</v>
      </c>
      <c r="K8424" s="1566">
        <f t="shared" si="463"/>
        <v>0</v>
      </c>
      <c r="L8424" s="1564"/>
      <c r="M8424" s="1564"/>
      <c r="N8424" s="1567">
        <f t="shared" si="464"/>
        <v>0</v>
      </c>
      <c r="O8424" s="2102"/>
      <c r="P8424" s="2102"/>
      <c r="Q8424" s="2102">
        <f t="shared" si="465"/>
        <v>0</v>
      </c>
      <c r="R8424" s="2406"/>
    </row>
    <row r="8425" spans="3:18" ht="14.25" customHeight="1">
      <c r="C8425" s="1562">
        <v>11</v>
      </c>
      <c r="D8425" s="1951" t="s">
        <v>2127</v>
      </c>
      <c r="E8425" s="1808">
        <v>8</v>
      </c>
      <c r="F8425" s="1807" t="s">
        <v>508</v>
      </c>
      <c r="G8425" s="1718">
        <v>1</v>
      </c>
      <c r="H8425" s="1564">
        <v>2008</v>
      </c>
      <c r="I8425" s="1566">
        <v>49.5</v>
      </c>
      <c r="J8425" s="1564">
        <v>100</v>
      </c>
      <c r="K8425" s="1566">
        <f t="shared" si="463"/>
        <v>0</v>
      </c>
      <c r="L8425" s="1564"/>
      <c r="M8425" s="1564"/>
      <c r="N8425" s="1567">
        <f t="shared" si="464"/>
        <v>0</v>
      </c>
      <c r="O8425" s="2102"/>
      <c r="P8425" s="2102"/>
      <c r="Q8425" s="2102">
        <f t="shared" si="465"/>
        <v>0</v>
      </c>
      <c r="R8425" s="2406"/>
    </row>
    <row r="8426" spans="3:18" ht="14.25" customHeight="1">
      <c r="C8426" s="1562">
        <v>12</v>
      </c>
      <c r="D8426" s="1951" t="s">
        <v>3035</v>
      </c>
      <c r="E8426" s="1563">
        <v>8</v>
      </c>
      <c r="F8426" s="1807" t="s">
        <v>508</v>
      </c>
      <c r="G8426" s="1718">
        <v>1</v>
      </c>
      <c r="H8426" s="1564">
        <v>2008</v>
      </c>
      <c r="I8426" s="1566">
        <v>60</v>
      </c>
      <c r="J8426" s="1564">
        <v>100</v>
      </c>
      <c r="K8426" s="1566">
        <f t="shared" si="463"/>
        <v>0</v>
      </c>
      <c r="L8426" s="1564"/>
      <c r="M8426" s="1564"/>
      <c r="N8426" s="1567">
        <f t="shared" si="464"/>
        <v>0</v>
      </c>
      <c r="O8426" s="2102"/>
      <c r="P8426" s="2102"/>
      <c r="Q8426" s="2102">
        <f t="shared" si="465"/>
        <v>0</v>
      </c>
      <c r="R8426" s="2406"/>
    </row>
    <row r="8427" spans="3:18" ht="14.25" customHeight="1">
      <c r="C8427" s="1773">
        <v>13</v>
      </c>
      <c r="D8427" s="1951" t="s">
        <v>6637</v>
      </c>
      <c r="E8427" s="1808">
        <v>8</v>
      </c>
      <c r="F8427" s="1807" t="s">
        <v>508</v>
      </c>
      <c r="G8427" s="1718">
        <v>1</v>
      </c>
      <c r="H8427" s="1564">
        <v>2008</v>
      </c>
      <c r="I8427" s="1566">
        <v>49.5</v>
      </c>
      <c r="J8427" s="1564">
        <v>100</v>
      </c>
      <c r="K8427" s="1566">
        <f t="shared" si="463"/>
        <v>0</v>
      </c>
      <c r="L8427" s="1564"/>
      <c r="M8427" s="1564"/>
      <c r="N8427" s="1567">
        <f t="shared" si="464"/>
        <v>0</v>
      </c>
      <c r="O8427" s="2102"/>
      <c r="P8427" s="2102"/>
      <c r="Q8427" s="2102">
        <f t="shared" si="465"/>
        <v>0</v>
      </c>
      <c r="R8427" s="2406"/>
    </row>
    <row r="8428" spans="3:18" ht="14.25" customHeight="1">
      <c r="C8428" s="1562">
        <v>14</v>
      </c>
      <c r="D8428" s="1951" t="s">
        <v>2710</v>
      </c>
      <c r="E8428" s="1563">
        <v>8</v>
      </c>
      <c r="F8428" s="1807" t="s">
        <v>508</v>
      </c>
      <c r="G8428" s="1718">
        <v>2</v>
      </c>
      <c r="H8428" s="1564">
        <v>2016</v>
      </c>
      <c r="I8428" s="1566">
        <v>116.834</v>
      </c>
      <c r="J8428" s="1564">
        <v>100</v>
      </c>
      <c r="K8428" s="1566">
        <f t="shared" si="463"/>
        <v>0</v>
      </c>
      <c r="L8428" s="1564"/>
      <c r="M8428" s="1564"/>
      <c r="N8428" s="1567">
        <f t="shared" si="464"/>
        <v>0</v>
      </c>
      <c r="O8428" s="2102"/>
      <c r="P8428" s="2102"/>
      <c r="Q8428" s="2102">
        <f t="shared" si="465"/>
        <v>0</v>
      </c>
      <c r="R8428" s="2406"/>
    </row>
    <row r="8429" spans="3:18" ht="14.25" customHeight="1">
      <c r="C8429" s="1562">
        <v>15</v>
      </c>
      <c r="D8429" s="1951" t="s">
        <v>2126</v>
      </c>
      <c r="E8429" s="1808">
        <v>8</v>
      </c>
      <c r="F8429" s="1807" t="s">
        <v>508</v>
      </c>
      <c r="G8429" s="1718">
        <v>1</v>
      </c>
      <c r="H8429" s="1564">
        <v>2008</v>
      </c>
      <c r="I8429" s="1566">
        <v>75</v>
      </c>
      <c r="J8429" s="1564">
        <v>100</v>
      </c>
      <c r="K8429" s="1566">
        <f t="shared" si="463"/>
        <v>0</v>
      </c>
      <c r="L8429" s="1564"/>
      <c r="M8429" s="1564"/>
      <c r="N8429" s="1567">
        <f t="shared" si="464"/>
        <v>0</v>
      </c>
      <c r="O8429" s="2102"/>
      <c r="P8429" s="2102"/>
      <c r="Q8429" s="2102">
        <f t="shared" si="465"/>
        <v>0</v>
      </c>
      <c r="R8429" s="2406"/>
    </row>
    <row r="8430" spans="3:18" ht="14.25" customHeight="1">
      <c r="C8430" s="1562">
        <v>16</v>
      </c>
      <c r="D8430" s="1951" t="s">
        <v>2709</v>
      </c>
      <c r="E8430" s="1563">
        <v>8</v>
      </c>
      <c r="F8430" s="1807" t="s">
        <v>508</v>
      </c>
      <c r="G8430" s="1718">
        <v>6</v>
      </c>
      <c r="H8430" s="1564">
        <v>2008</v>
      </c>
      <c r="I8430" s="1566">
        <v>297</v>
      </c>
      <c r="J8430" s="1564">
        <v>100</v>
      </c>
      <c r="K8430" s="1566">
        <f t="shared" si="463"/>
        <v>0</v>
      </c>
      <c r="L8430" s="1564"/>
      <c r="M8430" s="1564"/>
      <c r="N8430" s="1567">
        <f t="shared" si="464"/>
        <v>0</v>
      </c>
      <c r="O8430" s="2102"/>
      <c r="P8430" s="2102"/>
      <c r="Q8430" s="2102">
        <f t="shared" si="465"/>
        <v>0</v>
      </c>
      <c r="R8430" s="2406"/>
    </row>
    <row r="8431" spans="3:18" ht="14.25" customHeight="1">
      <c r="C8431" s="1773">
        <v>17</v>
      </c>
      <c r="D8431" s="1951" t="s">
        <v>2941</v>
      </c>
      <c r="E8431" s="1808">
        <v>8</v>
      </c>
      <c r="F8431" s="1807" t="s">
        <v>508</v>
      </c>
      <c r="G8431" s="1718">
        <v>4</v>
      </c>
      <c r="H8431" s="1564">
        <v>2008</v>
      </c>
      <c r="I8431" s="1566">
        <v>573.6</v>
      </c>
      <c r="J8431" s="1564">
        <v>100</v>
      </c>
      <c r="K8431" s="1566">
        <f t="shared" si="463"/>
        <v>0</v>
      </c>
      <c r="L8431" s="1564"/>
      <c r="M8431" s="1564"/>
      <c r="N8431" s="1567">
        <f t="shared" si="464"/>
        <v>0</v>
      </c>
      <c r="O8431" s="2102"/>
      <c r="P8431" s="2102"/>
      <c r="Q8431" s="2102">
        <f t="shared" si="465"/>
        <v>0</v>
      </c>
      <c r="R8431" s="2406"/>
    </row>
    <row r="8432" spans="3:18" ht="14.25" customHeight="1">
      <c r="C8432" s="1562">
        <v>18</v>
      </c>
      <c r="D8432" s="1951" t="s">
        <v>2942</v>
      </c>
      <c r="E8432" s="1563">
        <v>8</v>
      </c>
      <c r="F8432" s="1807" t="s">
        <v>508</v>
      </c>
      <c r="G8432" s="1718">
        <v>8</v>
      </c>
      <c r="H8432" s="1564">
        <v>2008</v>
      </c>
      <c r="I8432" s="1566">
        <v>1616.8</v>
      </c>
      <c r="J8432" s="1564">
        <v>100</v>
      </c>
      <c r="K8432" s="1566">
        <f t="shared" si="463"/>
        <v>0</v>
      </c>
      <c r="L8432" s="1564"/>
      <c r="M8432" s="1564"/>
      <c r="N8432" s="1567">
        <f t="shared" si="464"/>
        <v>0</v>
      </c>
      <c r="O8432" s="2102"/>
      <c r="P8432" s="2102"/>
      <c r="Q8432" s="2102">
        <f t="shared" si="465"/>
        <v>0</v>
      </c>
      <c r="R8432" s="2406"/>
    </row>
    <row r="8433" spans="3:18" ht="14.25" customHeight="1">
      <c r="C8433" s="1562">
        <v>19</v>
      </c>
      <c r="D8433" s="1951" t="s">
        <v>2943</v>
      </c>
      <c r="E8433" s="1808">
        <v>8</v>
      </c>
      <c r="F8433" s="1807" t="s">
        <v>508</v>
      </c>
      <c r="G8433" s="1718">
        <v>2</v>
      </c>
      <c r="H8433" s="1564">
        <v>2008</v>
      </c>
      <c r="I8433" s="1566">
        <v>930.2</v>
      </c>
      <c r="J8433" s="1564">
        <v>100</v>
      </c>
      <c r="K8433" s="1566">
        <f t="shared" si="463"/>
        <v>0</v>
      </c>
      <c r="L8433" s="1564"/>
      <c r="M8433" s="1564"/>
      <c r="N8433" s="1567">
        <f t="shared" si="464"/>
        <v>0</v>
      </c>
      <c r="O8433" s="2102"/>
      <c r="P8433" s="2102"/>
      <c r="Q8433" s="2102">
        <f t="shared" si="465"/>
        <v>0</v>
      </c>
      <c r="R8433" s="2406"/>
    </row>
    <row r="8434" spans="3:18" ht="14.25" customHeight="1">
      <c r="C8434" s="1562">
        <v>20</v>
      </c>
      <c r="D8434" s="1951" t="s">
        <v>2162</v>
      </c>
      <c r="E8434" s="1563">
        <v>8</v>
      </c>
      <c r="F8434" s="1807" t="s">
        <v>508</v>
      </c>
      <c r="G8434" s="1718">
        <v>6</v>
      </c>
      <c r="H8434" s="1564">
        <v>2008</v>
      </c>
      <c r="I8434" s="1566">
        <v>613.79999999999995</v>
      </c>
      <c r="J8434" s="1564">
        <v>100</v>
      </c>
      <c r="K8434" s="1566">
        <f t="shared" si="463"/>
        <v>0</v>
      </c>
      <c r="L8434" s="1564"/>
      <c r="M8434" s="1564"/>
      <c r="N8434" s="1567">
        <f t="shared" si="464"/>
        <v>0</v>
      </c>
      <c r="O8434" s="2102"/>
      <c r="P8434" s="2102"/>
      <c r="Q8434" s="2102">
        <f t="shared" si="465"/>
        <v>0</v>
      </c>
      <c r="R8434" s="2406"/>
    </row>
    <row r="8435" spans="3:18" ht="14.25" customHeight="1">
      <c r="C8435" s="1773">
        <v>21</v>
      </c>
      <c r="D8435" s="1951" t="s">
        <v>6638</v>
      </c>
      <c r="E8435" s="1808">
        <v>8</v>
      </c>
      <c r="F8435" s="1807" t="s">
        <v>508</v>
      </c>
      <c r="G8435" s="1718">
        <v>1</v>
      </c>
      <c r="H8435" s="1564">
        <v>2009</v>
      </c>
      <c r="I8435" s="1566">
        <v>75</v>
      </c>
      <c r="J8435" s="1564">
        <v>100</v>
      </c>
      <c r="K8435" s="1566">
        <f t="shared" si="463"/>
        <v>0</v>
      </c>
      <c r="L8435" s="1564"/>
      <c r="M8435" s="1564"/>
      <c r="N8435" s="1567">
        <f t="shared" si="464"/>
        <v>0</v>
      </c>
      <c r="O8435" s="2102"/>
      <c r="P8435" s="2102"/>
      <c r="Q8435" s="2102">
        <f t="shared" si="465"/>
        <v>0</v>
      </c>
      <c r="R8435" s="2406"/>
    </row>
    <row r="8436" spans="3:18" ht="14.25" customHeight="1">
      <c r="C8436" s="1562">
        <v>22</v>
      </c>
      <c r="D8436" s="1951" t="s">
        <v>3036</v>
      </c>
      <c r="E8436" s="1563">
        <v>8</v>
      </c>
      <c r="F8436" s="1807" t="s">
        <v>508</v>
      </c>
      <c r="G8436" s="1718">
        <v>1</v>
      </c>
      <c r="H8436" s="1564">
        <v>2010</v>
      </c>
      <c r="I8436" s="1566">
        <v>500</v>
      </c>
      <c r="J8436" s="1564">
        <v>100</v>
      </c>
      <c r="K8436" s="1566">
        <f t="shared" si="463"/>
        <v>0</v>
      </c>
      <c r="L8436" s="1564"/>
      <c r="M8436" s="1564"/>
      <c r="N8436" s="1567">
        <f t="shared" si="464"/>
        <v>0</v>
      </c>
      <c r="O8436" s="2102"/>
      <c r="P8436" s="2102"/>
      <c r="Q8436" s="2102">
        <f t="shared" si="465"/>
        <v>0</v>
      </c>
      <c r="R8436" s="2406"/>
    </row>
    <row r="8437" spans="3:18" ht="14.25" customHeight="1">
      <c r="C8437" s="1562">
        <v>23</v>
      </c>
      <c r="D8437" s="1951" t="s">
        <v>6639</v>
      </c>
      <c r="E8437" s="1808">
        <v>8</v>
      </c>
      <c r="F8437" s="1807" t="s">
        <v>508</v>
      </c>
      <c r="G8437" s="1718">
        <v>1</v>
      </c>
      <c r="H8437" s="1564">
        <v>2011</v>
      </c>
      <c r="I8437" s="1566">
        <v>178.5</v>
      </c>
      <c r="J8437" s="1564">
        <v>100</v>
      </c>
      <c r="K8437" s="1566">
        <f t="shared" si="463"/>
        <v>0</v>
      </c>
      <c r="L8437" s="1564"/>
      <c r="M8437" s="1564"/>
      <c r="N8437" s="1567">
        <f t="shared" si="464"/>
        <v>0</v>
      </c>
      <c r="O8437" s="2102"/>
      <c r="P8437" s="2102"/>
      <c r="Q8437" s="2102">
        <f t="shared" si="465"/>
        <v>0</v>
      </c>
      <c r="R8437" s="2406"/>
    </row>
    <row r="8438" spans="3:18" ht="14.25" customHeight="1">
      <c r="C8438" s="1562">
        <v>24</v>
      </c>
      <c r="D8438" s="1951" t="s">
        <v>2168</v>
      </c>
      <c r="E8438" s="1563">
        <v>8</v>
      </c>
      <c r="F8438" s="1807" t="s">
        <v>508</v>
      </c>
      <c r="G8438" s="1718">
        <v>1</v>
      </c>
      <c r="H8438" s="1564">
        <v>2016</v>
      </c>
      <c r="I8438" s="1566">
        <v>115.5</v>
      </c>
      <c r="J8438" s="1564">
        <v>100</v>
      </c>
      <c r="K8438" s="1566">
        <f t="shared" si="463"/>
        <v>0</v>
      </c>
      <c r="L8438" s="1564"/>
      <c r="M8438" s="1564"/>
      <c r="N8438" s="1567">
        <f t="shared" si="464"/>
        <v>0</v>
      </c>
      <c r="O8438" s="2102"/>
      <c r="P8438" s="2102"/>
      <c r="Q8438" s="2102">
        <f t="shared" si="465"/>
        <v>0</v>
      </c>
      <c r="R8438" s="2406"/>
    </row>
    <row r="8439" spans="3:18" ht="14.25" customHeight="1">
      <c r="C8439" s="1773">
        <v>25</v>
      </c>
      <c r="D8439" s="1951" t="s">
        <v>2162</v>
      </c>
      <c r="E8439" s="1808">
        <v>8</v>
      </c>
      <c r="F8439" s="1807" t="s">
        <v>508</v>
      </c>
      <c r="G8439" s="1718">
        <v>3</v>
      </c>
      <c r="H8439" s="1564">
        <v>2021</v>
      </c>
      <c r="I8439" s="1566">
        <v>85.5</v>
      </c>
      <c r="J8439" s="1564">
        <v>62.5</v>
      </c>
      <c r="K8439" s="1566">
        <f t="shared" si="463"/>
        <v>32.0625</v>
      </c>
      <c r="L8439" s="1564"/>
      <c r="M8439" s="1564"/>
      <c r="N8439" s="1567">
        <f t="shared" si="464"/>
        <v>0</v>
      </c>
      <c r="O8439" s="2102"/>
      <c r="P8439" s="2102"/>
      <c r="Q8439" s="2102">
        <f t="shared" si="465"/>
        <v>0</v>
      </c>
      <c r="R8439" s="2406"/>
    </row>
    <row r="8440" spans="3:18" ht="14.25" customHeight="1">
      <c r="C8440" s="1562">
        <v>26</v>
      </c>
      <c r="D8440" s="1951" t="s">
        <v>3037</v>
      </c>
      <c r="E8440" s="1563">
        <v>8</v>
      </c>
      <c r="F8440" s="1807" t="s">
        <v>508</v>
      </c>
      <c r="G8440" s="1718">
        <v>4</v>
      </c>
      <c r="H8440" s="1564">
        <v>2002</v>
      </c>
      <c r="I8440" s="1566">
        <v>214.7</v>
      </c>
      <c r="J8440" s="1564">
        <v>100</v>
      </c>
      <c r="K8440" s="1566">
        <f t="shared" si="463"/>
        <v>0</v>
      </c>
      <c r="L8440" s="1564"/>
      <c r="M8440" s="1564"/>
      <c r="N8440" s="1567">
        <f t="shared" si="464"/>
        <v>0</v>
      </c>
      <c r="O8440" s="2102"/>
      <c r="P8440" s="2102"/>
      <c r="Q8440" s="2102">
        <f t="shared" si="465"/>
        <v>0</v>
      </c>
      <c r="R8440" s="2406"/>
    </row>
    <row r="8441" spans="3:18" ht="14.25" customHeight="1">
      <c r="C8441" s="1562">
        <v>27</v>
      </c>
      <c r="D8441" s="1951" t="s">
        <v>6640</v>
      </c>
      <c r="E8441" s="1808">
        <v>8</v>
      </c>
      <c r="F8441" s="1807" t="s">
        <v>508</v>
      </c>
      <c r="G8441" s="1718">
        <v>3</v>
      </c>
      <c r="H8441" s="1564">
        <v>2023</v>
      </c>
      <c r="I8441" s="1566">
        <v>330</v>
      </c>
      <c r="J8441" s="1564">
        <v>37.5</v>
      </c>
      <c r="K8441" s="1566">
        <f t="shared" si="463"/>
        <v>206.25</v>
      </c>
      <c r="L8441" s="1564"/>
      <c r="M8441" s="1564"/>
      <c r="N8441" s="1567">
        <f t="shared" si="464"/>
        <v>0</v>
      </c>
      <c r="O8441" s="2102"/>
      <c r="P8441" s="2102"/>
      <c r="Q8441" s="2102">
        <f t="shared" si="465"/>
        <v>0</v>
      </c>
      <c r="R8441" s="2406"/>
    </row>
    <row r="8442" spans="3:18" ht="14.25" customHeight="1">
      <c r="C8442" s="1562">
        <v>28</v>
      </c>
      <c r="D8442" s="1951" t="s">
        <v>6641</v>
      </c>
      <c r="E8442" s="1563">
        <v>8</v>
      </c>
      <c r="F8442" s="1807" t="s">
        <v>508</v>
      </c>
      <c r="G8442" s="1718">
        <v>1</v>
      </c>
      <c r="H8442" s="1564">
        <v>2023</v>
      </c>
      <c r="I8442" s="1566">
        <v>35</v>
      </c>
      <c r="J8442" s="1564">
        <v>37.5</v>
      </c>
      <c r="K8442" s="1566">
        <f t="shared" si="463"/>
        <v>21.875</v>
      </c>
      <c r="L8442" s="1564"/>
      <c r="M8442" s="1564"/>
      <c r="N8442" s="1567">
        <f t="shared" si="464"/>
        <v>0</v>
      </c>
      <c r="O8442" s="2102"/>
      <c r="P8442" s="2102"/>
      <c r="Q8442" s="2102">
        <f t="shared" si="465"/>
        <v>0</v>
      </c>
      <c r="R8442" s="2406"/>
    </row>
    <row r="8443" spans="3:18" ht="14.25" customHeight="1">
      <c r="C8443" s="1773">
        <v>29</v>
      </c>
      <c r="D8443" s="1951" t="s">
        <v>6642</v>
      </c>
      <c r="E8443" s="1808">
        <v>8</v>
      </c>
      <c r="F8443" s="1807" t="s">
        <v>508</v>
      </c>
      <c r="G8443" s="1718">
        <v>1</v>
      </c>
      <c r="H8443" s="1564">
        <v>2023</v>
      </c>
      <c r="I8443" s="1566">
        <v>78</v>
      </c>
      <c r="J8443" s="1564">
        <v>37.5</v>
      </c>
      <c r="K8443" s="1566">
        <f t="shared" si="463"/>
        <v>48.75</v>
      </c>
      <c r="L8443" s="1564"/>
      <c r="M8443" s="1564"/>
      <c r="N8443" s="1567">
        <f t="shared" si="464"/>
        <v>0</v>
      </c>
      <c r="O8443" s="2102"/>
      <c r="P8443" s="2102"/>
      <c r="Q8443" s="2102">
        <f t="shared" si="465"/>
        <v>0</v>
      </c>
      <c r="R8443" s="2406"/>
    </row>
    <row r="8444" spans="3:18" ht="14.25" customHeight="1">
      <c r="C8444" s="1562">
        <v>30</v>
      </c>
      <c r="D8444" s="1951" t="s">
        <v>2127</v>
      </c>
      <c r="E8444" s="1563">
        <v>8</v>
      </c>
      <c r="F8444" s="1807" t="s">
        <v>508</v>
      </c>
      <c r="G8444" s="1718">
        <v>1</v>
      </c>
      <c r="H8444" s="1842" t="s">
        <v>7286</v>
      </c>
      <c r="I8444" s="1566">
        <v>49.5</v>
      </c>
      <c r="J8444" s="1564">
        <v>100</v>
      </c>
      <c r="K8444" s="1566">
        <f t="shared" si="463"/>
        <v>0</v>
      </c>
      <c r="L8444" s="1564"/>
      <c r="M8444" s="1564"/>
      <c r="N8444" s="1567">
        <f t="shared" si="464"/>
        <v>0</v>
      </c>
      <c r="O8444" s="2102"/>
      <c r="P8444" s="2102"/>
      <c r="Q8444" s="2102">
        <f t="shared" si="465"/>
        <v>0</v>
      </c>
      <c r="R8444" s="2406"/>
    </row>
    <row r="8445" spans="3:18" ht="14.25" customHeight="1">
      <c r="C8445" s="1562">
        <v>31</v>
      </c>
      <c r="D8445" s="1981" t="s">
        <v>2710</v>
      </c>
      <c r="E8445" s="1861">
        <v>8</v>
      </c>
      <c r="F8445" s="1862" t="s">
        <v>508</v>
      </c>
      <c r="G8445" s="1863">
        <v>1</v>
      </c>
      <c r="H8445" s="1860">
        <v>2017</v>
      </c>
      <c r="I8445" s="1864">
        <v>58.417000000000002</v>
      </c>
      <c r="J8445" s="1860">
        <v>90</v>
      </c>
      <c r="K8445" s="1864">
        <f t="shared" si="463"/>
        <v>5.8416999999999959</v>
      </c>
      <c r="L8445" s="1860"/>
      <c r="M8445" s="1860"/>
      <c r="N8445" s="1865">
        <f t="shared" si="464"/>
        <v>0</v>
      </c>
      <c r="O8445" s="2152"/>
      <c r="P8445" s="2152"/>
      <c r="Q8445" s="2152">
        <f t="shared" si="465"/>
        <v>0</v>
      </c>
      <c r="R8445" s="2406"/>
    </row>
    <row r="8446" spans="3:18" ht="14.25" customHeight="1">
      <c r="C8446" s="1696">
        <v>1</v>
      </c>
      <c r="D8446" s="1966" t="s">
        <v>3038</v>
      </c>
      <c r="E8446" s="1697">
        <v>8</v>
      </c>
      <c r="F8446" s="1698" t="s">
        <v>508</v>
      </c>
      <c r="G8446" s="1757">
        <v>1</v>
      </c>
      <c r="H8446" s="1698">
        <v>2002</v>
      </c>
      <c r="I8446" s="1700">
        <v>75</v>
      </c>
      <c r="J8446" s="1698">
        <f t="shared" ref="J8446:J8487" si="466">IF(($J$14-H8446)*J$8212&gt;100,100,($J$14-H8446)*J$8212)</f>
        <v>100</v>
      </c>
      <c r="K8446" s="1700">
        <f t="shared" si="463"/>
        <v>0</v>
      </c>
      <c r="L8446" s="1698"/>
      <c r="M8446" s="1698"/>
      <c r="N8446" s="1701">
        <f t="shared" si="464"/>
        <v>0</v>
      </c>
      <c r="O8446" s="2122"/>
      <c r="P8446" s="2122"/>
      <c r="Q8446" s="2122">
        <f t="shared" si="465"/>
        <v>0</v>
      </c>
      <c r="R8446" s="2427" t="s">
        <v>8030</v>
      </c>
    </row>
    <row r="8447" spans="3:18" ht="14.25" customHeight="1">
      <c r="C8447" s="1696">
        <v>2</v>
      </c>
      <c r="D8447" s="1966" t="s">
        <v>5276</v>
      </c>
      <c r="E8447" s="1697">
        <v>8</v>
      </c>
      <c r="F8447" s="1698" t="s">
        <v>508</v>
      </c>
      <c r="G8447" s="1757">
        <v>1</v>
      </c>
      <c r="H8447" s="1698">
        <v>2002</v>
      </c>
      <c r="I8447" s="1700">
        <v>3.6909999999999998</v>
      </c>
      <c r="J8447" s="1698">
        <f t="shared" si="466"/>
        <v>100</v>
      </c>
      <c r="K8447" s="1700">
        <f t="shared" si="463"/>
        <v>0</v>
      </c>
      <c r="L8447" s="1698"/>
      <c r="M8447" s="1698"/>
      <c r="N8447" s="1701">
        <f t="shared" si="464"/>
        <v>0</v>
      </c>
      <c r="O8447" s="2122"/>
      <c r="P8447" s="2122"/>
      <c r="Q8447" s="2122">
        <f t="shared" si="465"/>
        <v>0</v>
      </c>
      <c r="R8447" s="2428"/>
    </row>
    <row r="8448" spans="3:18" ht="14.25" customHeight="1">
      <c r="C8448" s="1696">
        <v>3</v>
      </c>
      <c r="D8448" s="1966" t="s">
        <v>5276</v>
      </c>
      <c r="E8448" s="1697">
        <v>8</v>
      </c>
      <c r="F8448" s="1698" t="s">
        <v>508</v>
      </c>
      <c r="G8448" s="1757">
        <v>2</v>
      </c>
      <c r="H8448" s="1698">
        <v>2002</v>
      </c>
      <c r="I8448" s="1700">
        <v>11.074</v>
      </c>
      <c r="J8448" s="1698">
        <f t="shared" si="466"/>
        <v>100</v>
      </c>
      <c r="K8448" s="1700">
        <f t="shared" si="463"/>
        <v>0</v>
      </c>
      <c r="L8448" s="1698"/>
      <c r="M8448" s="1698"/>
      <c r="N8448" s="1701">
        <f t="shared" si="464"/>
        <v>0</v>
      </c>
      <c r="O8448" s="2122"/>
      <c r="P8448" s="2122"/>
      <c r="Q8448" s="2122">
        <f t="shared" si="465"/>
        <v>0</v>
      </c>
      <c r="R8448" s="2428"/>
    </row>
    <row r="8449" spans="3:18" ht="14.25" customHeight="1">
      <c r="C8449" s="1696">
        <v>4</v>
      </c>
      <c r="D8449" s="1966" t="s">
        <v>2710</v>
      </c>
      <c r="E8449" s="1697">
        <v>8</v>
      </c>
      <c r="F8449" s="1698" t="s">
        <v>508</v>
      </c>
      <c r="G8449" s="1757">
        <v>4</v>
      </c>
      <c r="H8449" s="1698">
        <v>2005</v>
      </c>
      <c r="I8449" s="1700">
        <v>554.39159999999993</v>
      </c>
      <c r="J8449" s="1698">
        <f t="shared" si="466"/>
        <v>100</v>
      </c>
      <c r="K8449" s="1700">
        <f t="shared" si="463"/>
        <v>0</v>
      </c>
      <c r="L8449" s="1698"/>
      <c r="M8449" s="1698"/>
      <c r="N8449" s="1701">
        <f t="shared" si="464"/>
        <v>0</v>
      </c>
      <c r="O8449" s="2122"/>
      <c r="P8449" s="2122"/>
      <c r="Q8449" s="2122">
        <f t="shared" si="465"/>
        <v>0</v>
      </c>
      <c r="R8449" s="2428"/>
    </row>
    <row r="8450" spans="3:18" ht="14.25" customHeight="1">
      <c r="C8450" s="1696">
        <v>5</v>
      </c>
      <c r="D8450" s="1966" t="s">
        <v>7866</v>
      </c>
      <c r="E8450" s="1697">
        <v>8</v>
      </c>
      <c r="F8450" s="1698" t="s">
        <v>508</v>
      </c>
      <c r="G8450" s="1757">
        <v>5</v>
      </c>
      <c r="H8450" s="1698">
        <v>2006</v>
      </c>
      <c r="I8450" s="1700">
        <v>552.04499999999996</v>
      </c>
      <c r="J8450" s="1698">
        <f t="shared" si="466"/>
        <v>100</v>
      </c>
      <c r="K8450" s="1700">
        <f t="shared" si="463"/>
        <v>0</v>
      </c>
      <c r="L8450" s="1698"/>
      <c r="M8450" s="1698"/>
      <c r="N8450" s="1701">
        <f t="shared" si="464"/>
        <v>0</v>
      </c>
      <c r="O8450" s="2122"/>
      <c r="P8450" s="2122"/>
      <c r="Q8450" s="2122">
        <f t="shared" si="465"/>
        <v>0</v>
      </c>
      <c r="R8450" s="2428"/>
    </row>
    <row r="8451" spans="3:18" ht="14.25" customHeight="1">
      <c r="C8451" s="1696">
        <v>6</v>
      </c>
      <c r="D8451" s="1966" t="s">
        <v>7867</v>
      </c>
      <c r="E8451" s="1697">
        <v>8</v>
      </c>
      <c r="F8451" s="1698" t="s">
        <v>508</v>
      </c>
      <c r="G8451" s="1757">
        <v>1</v>
      </c>
      <c r="H8451" s="1698">
        <v>2006</v>
      </c>
      <c r="I8451" s="1700">
        <v>126.712</v>
      </c>
      <c r="J8451" s="1698">
        <f t="shared" si="466"/>
        <v>100</v>
      </c>
      <c r="K8451" s="1700">
        <f t="shared" si="463"/>
        <v>0</v>
      </c>
      <c r="L8451" s="1698"/>
      <c r="M8451" s="1698"/>
      <c r="N8451" s="1701">
        <f t="shared" si="464"/>
        <v>0</v>
      </c>
      <c r="O8451" s="2122"/>
      <c r="P8451" s="2122"/>
      <c r="Q8451" s="2122">
        <f t="shared" si="465"/>
        <v>0</v>
      </c>
      <c r="R8451" s="2428"/>
    </row>
    <row r="8452" spans="3:18" ht="14.25" customHeight="1">
      <c r="C8452" s="1696">
        <v>7</v>
      </c>
      <c r="D8452" s="1966" t="s">
        <v>7868</v>
      </c>
      <c r="E8452" s="1697">
        <v>8</v>
      </c>
      <c r="F8452" s="1698" t="s">
        <v>508</v>
      </c>
      <c r="G8452" s="1757">
        <v>9</v>
      </c>
      <c r="H8452" s="1698">
        <v>2006</v>
      </c>
      <c r="I8452" s="1700">
        <v>1296.3510000000001</v>
      </c>
      <c r="J8452" s="1698">
        <f t="shared" si="466"/>
        <v>100</v>
      </c>
      <c r="K8452" s="1700">
        <f t="shared" si="463"/>
        <v>0</v>
      </c>
      <c r="L8452" s="1698"/>
      <c r="M8452" s="1698"/>
      <c r="N8452" s="1701">
        <f t="shared" si="464"/>
        <v>0</v>
      </c>
      <c r="O8452" s="2122"/>
      <c r="P8452" s="2122"/>
      <c r="Q8452" s="2122">
        <f t="shared" si="465"/>
        <v>0</v>
      </c>
      <c r="R8452" s="2428"/>
    </row>
    <row r="8453" spans="3:18" ht="14.25" customHeight="1">
      <c r="C8453" s="1696">
        <v>8</v>
      </c>
      <c r="D8453" s="1966" t="s">
        <v>7869</v>
      </c>
      <c r="E8453" s="1697">
        <v>8</v>
      </c>
      <c r="F8453" s="1698" t="s">
        <v>508</v>
      </c>
      <c r="G8453" s="1757">
        <v>1</v>
      </c>
      <c r="H8453" s="1698">
        <v>2006</v>
      </c>
      <c r="I8453" s="1700">
        <v>256.36099999999999</v>
      </c>
      <c r="J8453" s="1698">
        <f t="shared" si="466"/>
        <v>100</v>
      </c>
      <c r="K8453" s="1700">
        <f t="shared" si="463"/>
        <v>0</v>
      </c>
      <c r="L8453" s="1698"/>
      <c r="M8453" s="1698"/>
      <c r="N8453" s="1701">
        <f t="shared" si="464"/>
        <v>0</v>
      </c>
      <c r="O8453" s="2122"/>
      <c r="P8453" s="2122"/>
      <c r="Q8453" s="2122">
        <f t="shared" si="465"/>
        <v>0</v>
      </c>
      <c r="R8453" s="2428"/>
    </row>
    <row r="8454" spans="3:18" ht="14.25" customHeight="1">
      <c r="C8454" s="1696">
        <v>9</v>
      </c>
      <c r="D8454" s="1966" t="s">
        <v>7870</v>
      </c>
      <c r="E8454" s="1697">
        <v>8</v>
      </c>
      <c r="F8454" s="1698" t="s">
        <v>508</v>
      </c>
      <c r="G8454" s="1757">
        <v>1</v>
      </c>
      <c r="H8454" s="1698">
        <v>2007</v>
      </c>
      <c r="I8454" s="1700">
        <v>638.50800000000004</v>
      </c>
      <c r="J8454" s="1698">
        <f t="shared" si="466"/>
        <v>100</v>
      </c>
      <c r="K8454" s="1700">
        <f t="shared" si="463"/>
        <v>0</v>
      </c>
      <c r="L8454" s="1698"/>
      <c r="M8454" s="1698"/>
      <c r="N8454" s="1701">
        <f t="shared" si="464"/>
        <v>0</v>
      </c>
      <c r="O8454" s="2122"/>
      <c r="P8454" s="2122"/>
      <c r="Q8454" s="2122">
        <f t="shared" si="465"/>
        <v>0</v>
      </c>
      <c r="R8454" s="2428"/>
    </row>
    <row r="8455" spans="3:18" ht="14.25" customHeight="1">
      <c r="C8455" s="1696">
        <v>10</v>
      </c>
      <c r="D8455" s="1966" t="s">
        <v>3042</v>
      </c>
      <c r="E8455" s="1697">
        <v>8</v>
      </c>
      <c r="F8455" s="1698" t="s">
        <v>508</v>
      </c>
      <c r="G8455" s="1757">
        <v>1</v>
      </c>
      <c r="H8455" s="1698">
        <v>2007</v>
      </c>
      <c r="I8455" s="1700">
        <v>99</v>
      </c>
      <c r="J8455" s="1698">
        <f t="shared" si="466"/>
        <v>100</v>
      </c>
      <c r="K8455" s="1700">
        <f t="shared" si="463"/>
        <v>0</v>
      </c>
      <c r="L8455" s="1698"/>
      <c r="M8455" s="1698"/>
      <c r="N8455" s="1701">
        <f t="shared" si="464"/>
        <v>0</v>
      </c>
      <c r="O8455" s="2122"/>
      <c r="P8455" s="2122"/>
      <c r="Q8455" s="2122">
        <f t="shared" si="465"/>
        <v>0</v>
      </c>
      <c r="R8455" s="2428"/>
    </row>
    <row r="8456" spans="3:18" ht="14.25" customHeight="1">
      <c r="C8456" s="1696">
        <v>11</v>
      </c>
      <c r="D8456" s="1966" t="s">
        <v>3043</v>
      </c>
      <c r="E8456" s="1697">
        <v>8</v>
      </c>
      <c r="F8456" s="1698" t="s">
        <v>508</v>
      </c>
      <c r="G8456" s="1757">
        <v>9</v>
      </c>
      <c r="H8456" s="1698">
        <v>2007</v>
      </c>
      <c r="I8456" s="1700">
        <v>909</v>
      </c>
      <c r="J8456" s="1698">
        <f t="shared" si="466"/>
        <v>100</v>
      </c>
      <c r="K8456" s="1700">
        <f t="shared" si="463"/>
        <v>0</v>
      </c>
      <c r="L8456" s="1698"/>
      <c r="M8456" s="1698"/>
      <c r="N8456" s="1701">
        <f t="shared" si="464"/>
        <v>0</v>
      </c>
      <c r="O8456" s="2122"/>
      <c r="P8456" s="2122"/>
      <c r="Q8456" s="2122">
        <f t="shared" si="465"/>
        <v>0</v>
      </c>
      <c r="R8456" s="2428"/>
    </row>
    <row r="8457" spans="3:18" ht="14.25" customHeight="1">
      <c r="C8457" s="1696">
        <v>12</v>
      </c>
      <c r="D8457" s="1966" t="s">
        <v>2162</v>
      </c>
      <c r="E8457" s="1697">
        <v>8</v>
      </c>
      <c r="F8457" s="1698" t="s">
        <v>508</v>
      </c>
      <c r="G8457" s="1757">
        <v>6</v>
      </c>
      <c r="H8457" s="1698">
        <v>2007</v>
      </c>
      <c r="I8457" s="1700">
        <v>600</v>
      </c>
      <c r="J8457" s="1698">
        <f t="shared" si="466"/>
        <v>100</v>
      </c>
      <c r="K8457" s="1700">
        <f t="shared" si="463"/>
        <v>0</v>
      </c>
      <c r="L8457" s="1698"/>
      <c r="M8457" s="1698"/>
      <c r="N8457" s="1701">
        <f t="shared" si="464"/>
        <v>0</v>
      </c>
      <c r="O8457" s="2122"/>
      <c r="P8457" s="2122"/>
      <c r="Q8457" s="2122">
        <f t="shared" si="465"/>
        <v>0</v>
      </c>
      <c r="R8457" s="2428"/>
    </row>
    <row r="8458" spans="3:18" ht="14.25" customHeight="1">
      <c r="C8458" s="1696">
        <v>13</v>
      </c>
      <c r="D8458" s="1966" t="s">
        <v>7871</v>
      </c>
      <c r="E8458" s="1697">
        <v>8</v>
      </c>
      <c r="F8458" s="1698" t="s">
        <v>508</v>
      </c>
      <c r="G8458" s="1757">
        <v>6</v>
      </c>
      <c r="H8458" s="1698">
        <v>2007</v>
      </c>
      <c r="I8458" s="1700">
        <v>160.84200000000001</v>
      </c>
      <c r="J8458" s="1698">
        <f t="shared" si="466"/>
        <v>100</v>
      </c>
      <c r="K8458" s="1700">
        <f t="shared" si="463"/>
        <v>0</v>
      </c>
      <c r="L8458" s="1698"/>
      <c r="M8458" s="1698"/>
      <c r="N8458" s="1701">
        <f t="shared" si="464"/>
        <v>0</v>
      </c>
      <c r="O8458" s="2122"/>
      <c r="P8458" s="2122"/>
      <c r="Q8458" s="2122">
        <f t="shared" si="465"/>
        <v>0</v>
      </c>
      <c r="R8458" s="2428"/>
    </row>
    <row r="8459" spans="3:18" ht="14.25" customHeight="1">
      <c r="C8459" s="1696">
        <v>14</v>
      </c>
      <c r="D8459" s="1966" t="s">
        <v>2126</v>
      </c>
      <c r="E8459" s="1697">
        <v>8</v>
      </c>
      <c r="F8459" s="1698" t="s">
        <v>508</v>
      </c>
      <c r="G8459" s="1757">
        <v>2</v>
      </c>
      <c r="H8459" s="1698">
        <v>2007</v>
      </c>
      <c r="I8459" s="1700">
        <v>180</v>
      </c>
      <c r="J8459" s="1698">
        <f t="shared" si="466"/>
        <v>100</v>
      </c>
      <c r="K8459" s="1700">
        <f t="shared" si="463"/>
        <v>0</v>
      </c>
      <c r="L8459" s="1698"/>
      <c r="M8459" s="1698"/>
      <c r="N8459" s="1701">
        <f t="shared" si="464"/>
        <v>0</v>
      </c>
      <c r="O8459" s="2122"/>
      <c r="P8459" s="2122"/>
      <c r="Q8459" s="2122">
        <f t="shared" si="465"/>
        <v>0</v>
      </c>
      <c r="R8459" s="2428"/>
    </row>
    <row r="8460" spans="3:18" ht="14.25" customHeight="1">
      <c r="C8460" s="1696">
        <v>15</v>
      </c>
      <c r="D8460" s="1966" t="s">
        <v>7872</v>
      </c>
      <c r="E8460" s="1697">
        <v>8</v>
      </c>
      <c r="F8460" s="1698" t="s">
        <v>508</v>
      </c>
      <c r="G8460" s="1757">
        <v>1</v>
      </c>
      <c r="H8460" s="1698">
        <v>2008</v>
      </c>
      <c r="I8460" s="1700">
        <v>75</v>
      </c>
      <c r="J8460" s="1698">
        <f t="shared" si="466"/>
        <v>100</v>
      </c>
      <c r="K8460" s="1700">
        <f t="shared" si="463"/>
        <v>0</v>
      </c>
      <c r="L8460" s="1698"/>
      <c r="M8460" s="1698"/>
      <c r="N8460" s="1701">
        <f t="shared" si="464"/>
        <v>0</v>
      </c>
      <c r="O8460" s="2122"/>
      <c r="P8460" s="2122"/>
      <c r="Q8460" s="2122">
        <f t="shared" si="465"/>
        <v>0</v>
      </c>
      <c r="R8460" s="2428"/>
    </row>
    <row r="8461" spans="3:18" ht="14.25" customHeight="1">
      <c r="C8461" s="1696">
        <v>16</v>
      </c>
      <c r="D8461" s="1966" t="s">
        <v>2927</v>
      </c>
      <c r="E8461" s="1697">
        <v>8</v>
      </c>
      <c r="F8461" s="1698" t="s">
        <v>508</v>
      </c>
      <c r="G8461" s="1757">
        <v>4</v>
      </c>
      <c r="H8461" s="1698">
        <v>2008</v>
      </c>
      <c r="I8461" s="1700">
        <v>859.23199999999997</v>
      </c>
      <c r="J8461" s="1698">
        <f t="shared" si="466"/>
        <v>100</v>
      </c>
      <c r="K8461" s="1700">
        <f t="shared" si="463"/>
        <v>0</v>
      </c>
      <c r="L8461" s="1698"/>
      <c r="M8461" s="1698"/>
      <c r="N8461" s="1701">
        <f t="shared" si="464"/>
        <v>0</v>
      </c>
      <c r="O8461" s="2122"/>
      <c r="P8461" s="2122"/>
      <c r="Q8461" s="2122">
        <f t="shared" si="465"/>
        <v>0</v>
      </c>
      <c r="R8461" s="2428"/>
    </row>
    <row r="8462" spans="3:18" ht="14.25" customHeight="1">
      <c r="C8462" s="1696">
        <v>17</v>
      </c>
      <c r="D8462" s="1966" t="s">
        <v>2162</v>
      </c>
      <c r="E8462" s="1697">
        <v>8</v>
      </c>
      <c r="F8462" s="1698" t="s">
        <v>508</v>
      </c>
      <c r="G8462" s="1757">
        <v>5</v>
      </c>
      <c r="H8462" s="1698">
        <v>2008</v>
      </c>
      <c r="I8462" s="1700">
        <v>756.87900000000002</v>
      </c>
      <c r="J8462" s="1698">
        <f t="shared" si="466"/>
        <v>100</v>
      </c>
      <c r="K8462" s="1700">
        <f t="shared" si="463"/>
        <v>0</v>
      </c>
      <c r="L8462" s="1698"/>
      <c r="M8462" s="1698"/>
      <c r="N8462" s="1701">
        <f t="shared" si="464"/>
        <v>0</v>
      </c>
      <c r="O8462" s="2122"/>
      <c r="P8462" s="2122"/>
      <c r="Q8462" s="2122">
        <f t="shared" si="465"/>
        <v>0</v>
      </c>
      <c r="R8462" s="2428"/>
    </row>
    <row r="8463" spans="3:18" ht="14.25" customHeight="1">
      <c r="C8463" s="1696">
        <v>18</v>
      </c>
      <c r="D8463" s="1966" t="s">
        <v>2709</v>
      </c>
      <c r="E8463" s="1697">
        <v>8</v>
      </c>
      <c r="F8463" s="1698" t="s">
        <v>508</v>
      </c>
      <c r="G8463" s="1757">
        <v>5</v>
      </c>
      <c r="H8463" s="1698">
        <v>2008</v>
      </c>
      <c r="I8463" s="1700">
        <v>247.5</v>
      </c>
      <c r="J8463" s="1698">
        <f t="shared" si="466"/>
        <v>100</v>
      </c>
      <c r="K8463" s="1700">
        <f t="shared" si="463"/>
        <v>0</v>
      </c>
      <c r="L8463" s="1698"/>
      <c r="M8463" s="1698"/>
      <c r="N8463" s="1701">
        <f t="shared" si="464"/>
        <v>0</v>
      </c>
      <c r="O8463" s="2122"/>
      <c r="P8463" s="2122"/>
      <c r="Q8463" s="2122">
        <f t="shared" si="465"/>
        <v>0</v>
      </c>
      <c r="R8463" s="2428"/>
    </row>
    <row r="8464" spans="3:18" ht="14.25" customHeight="1">
      <c r="C8464" s="1696">
        <v>19</v>
      </c>
      <c r="D8464" s="1966" t="s">
        <v>2927</v>
      </c>
      <c r="E8464" s="1697">
        <v>8</v>
      </c>
      <c r="F8464" s="1698" t="s">
        <v>508</v>
      </c>
      <c r="G8464" s="1757">
        <v>1</v>
      </c>
      <c r="H8464" s="1698">
        <v>2008</v>
      </c>
      <c r="I8464" s="1700">
        <v>214.8081</v>
      </c>
      <c r="J8464" s="1698">
        <f t="shared" si="466"/>
        <v>100</v>
      </c>
      <c r="K8464" s="1700">
        <f t="shared" si="463"/>
        <v>0</v>
      </c>
      <c r="L8464" s="1698"/>
      <c r="M8464" s="1698"/>
      <c r="N8464" s="1701">
        <f t="shared" si="464"/>
        <v>0</v>
      </c>
      <c r="O8464" s="2122"/>
      <c r="P8464" s="2122"/>
      <c r="Q8464" s="2122">
        <f t="shared" si="465"/>
        <v>0</v>
      </c>
      <c r="R8464" s="2428"/>
    </row>
    <row r="8465" spans="3:18" ht="14.25" customHeight="1">
      <c r="C8465" s="1696">
        <v>20</v>
      </c>
      <c r="D8465" s="1966" t="s">
        <v>2162</v>
      </c>
      <c r="E8465" s="1697">
        <v>8</v>
      </c>
      <c r="F8465" s="1698" t="s">
        <v>508</v>
      </c>
      <c r="G8465" s="1757">
        <v>1</v>
      </c>
      <c r="H8465" s="1698">
        <v>2008</v>
      </c>
      <c r="I8465" s="1700">
        <v>151.3759</v>
      </c>
      <c r="J8465" s="1698">
        <f t="shared" si="466"/>
        <v>100</v>
      </c>
      <c r="K8465" s="1700">
        <f t="shared" si="463"/>
        <v>0</v>
      </c>
      <c r="L8465" s="1698"/>
      <c r="M8465" s="1698"/>
      <c r="N8465" s="1701">
        <f t="shared" si="464"/>
        <v>0</v>
      </c>
      <c r="O8465" s="2122"/>
      <c r="P8465" s="2122"/>
      <c r="Q8465" s="2122">
        <f t="shared" si="465"/>
        <v>0</v>
      </c>
      <c r="R8465" s="2428"/>
    </row>
    <row r="8466" spans="3:18" ht="14.25" customHeight="1">
      <c r="C8466" s="1696">
        <v>21</v>
      </c>
      <c r="D8466" s="1966" t="s">
        <v>3038</v>
      </c>
      <c r="E8466" s="1697">
        <v>8</v>
      </c>
      <c r="F8466" s="1698" t="s">
        <v>508</v>
      </c>
      <c r="G8466" s="1757">
        <v>1</v>
      </c>
      <c r="H8466" s="1698">
        <v>2008</v>
      </c>
      <c r="I8466" s="1700">
        <v>75</v>
      </c>
      <c r="J8466" s="1698">
        <f t="shared" si="466"/>
        <v>100</v>
      </c>
      <c r="K8466" s="1700">
        <f t="shared" si="463"/>
        <v>0</v>
      </c>
      <c r="L8466" s="1698"/>
      <c r="M8466" s="1698"/>
      <c r="N8466" s="1701">
        <f t="shared" si="464"/>
        <v>0</v>
      </c>
      <c r="O8466" s="2122"/>
      <c r="P8466" s="2122"/>
      <c r="Q8466" s="2122">
        <f t="shared" si="465"/>
        <v>0</v>
      </c>
      <c r="R8466" s="2428"/>
    </row>
    <row r="8467" spans="3:18" ht="14.25" customHeight="1">
      <c r="C8467" s="1696">
        <v>22</v>
      </c>
      <c r="D8467" s="1966" t="s">
        <v>2127</v>
      </c>
      <c r="E8467" s="1697">
        <v>8</v>
      </c>
      <c r="F8467" s="1698" t="s">
        <v>508</v>
      </c>
      <c r="G8467" s="1757">
        <v>5</v>
      </c>
      <c r="H8467" s="1698">
        <v>2008</v>
      </c>
      <c r="I8467" s="1700">
        <v>247.5</v>
      </c>
      <c r="J8467" s="1698">
        <f t="shared" si="466"/>
        <v>100</v>
      </c>
      <c r="K8467" s="1700">
        <f t="shared" si="463"/>
        <v>0</v>
      </c>
      <c r="L8467" s="1698"/>
      <c r="M8467" s="1698"/>
      <c r="N8467" s="1701">
        <f t="shared" si="464"/>
        <v>0</v>
      </c>
      <c r="O8467" s="2122"/>
      <c r="P8467" s="2122"/>
      <c r="Q8467" s="2122">
        <f t="shared" si="465"/>
        <v>0</v>
      </c>
      <c r="R8467" s="2428"/>
    </row>
    <row r="8468" spans="3:18" ht="14.25" customHeight="1">
      <c r="C8468" s="1696">
        <v>23</v>
      </c>
      <c r="D8468" s="1966" t="s">
        <v>2927</v>
      </c>
      <c r="E8468" s="1697">
        <v>8</v>
      </c>
      <c r="F8468" s="1698" t="s">
        <v>508</v>
      </c>
      <c r="G8468" s="1757">
        <v>6</v>
      </c>
      <c r="H8468" s="1698">
        <v>2008</v>
      </c>
      <c r="I8468" s="1700">
        <v>1288.848</v>
      </c>
      <c r="J8468" s="1698">
        <f t="shared" si="466"/>
        <v>100</v>
      </c>
      <c r="K8468" s="1700">
        <f t="shared" si="463"/>
        <v>0</v>
      </c>
      <c r="L8468" s="1698"/>
      <c r="M8468" s="1698"/>
      <c r="N8468" s="1701">
        <f t="shared" si="464"/>
        <v>0</v>
      </c>
      <c r="O8468" s="2122"/>
      <c r="P8468" s="2122"/>
      <c r="Q8468" s="2122">
        <f t="shared" si="465"/>
        <v>0</v>
      </c>
      <c r="R8468" s="2428"/>
    </row>
    <row r="8469" spans="3:18" ht="14.25" customHeight="1">
      <c r="C8469" s="1696">
        <v>24</v>
      </c>
      <c r="D8469" s="1966" t="s">
        <v>2162</v>
      </c>
      <c r="E8469" s="1697">
        <v>8</v>
      </c>
      <c r="F8469" s="1698" t="s">
        <v>508</v>
      </c>
      <c r="G8469" s="1757">
        <v>3</v>
      </c>
      <c r="H8469" s="1698">
        <v>2008</v>
      </c>
      <c r="I8469" s="1700">
        <v>454.125</v>
      </c>
      <c r="J8469" s="1698">
        <f t="shared" si="466"/>
        <v>100</v>
      </c>
      <c r="K8469" s="1700">
        <f t="shared" si="463"/>
        <v>0</v>
      </c>
      <c r="L8469" s="1698"/>
      <c r="M8469" s="1698"/>
      <c r="N8469" s="1701">
        <f t="shared" si="464"/>
        <v>0</v>
      </c>
      <c r="O8469" s="2122"/>
      <c r="P8469" s="2122"/>
      <c r="Q8469" s="2122">
        <f t="shared" si="465"/>
        <v>0</v>
      </c>
      <c r="R8469" s="2428"/>
    </row>
    <row r="8470" spans="3:18" ht="14.25" customHeight="1">
      <c r="C8470" s="1696">
        <v>25</v>
      </c>
      <c r="D8470" s="1966" t="s">
        <v>2127</v>
      </c>
      <c r="E8470" s="1697">
        <v>8</v>
      </c>
      <c r="F8470" s="1698" t="s">
        <v>508</v>
      </c>
      <c r="G8470" s="1757">
        <v>1</v>
      </c>
      <c r="H8470" s="1698">
        <v>2008</v>
      </c>
      <c r="I8470" s="1700">
        <v>49.5</v>
      </c>
      <c r="J8470" s="1698">
        <f t="shared" si="466"/>
        <v>100</v>
      </c>
      <c r="K8470" s="1700">
        <f t="shared" ref="K8470:K8487" si="467">IF(J8470=100,0,I8470-I8470*J8470%)</f>
        <v>0</v>
      </c>
      <c r="L8470" s="1698"/>
      <c r="M8470" s="1698"/>
      <c r="N8470" s="1701">
        <f t="shared" ref="N8470:N8487" si="468">+L8470*M8470</f>
        <v>0</v>
      </c>
      <c r="O8470" s="2122"/>
      <c r="P8470" s="2122"/>
      <c r="Q8470" s="2122">
        <f t="shared" si="465"/>
        <v>0</v>
      </c>
      <c r="R8470" s="2428"/>
    </row>
    <row r="8471" spans="3:18" ht="14.25" customHeight="1">
      <c r="C8471" s="1696">
        <v>26</v>
      </c>
      <c r="D8471" s="1966" t="s">
        <v>7872</v>
      </c>
      <c r="E8471" s="1697">
        <v>8</v>
      </c>
      <c r="F8471" s="1698" t="s">
        <v>508</v>
      </c>
      <c r="G8471" s="1757">
        <v>3</v>
      </c>
      <c r="H8471" s="1698">
        <v>2010</v>
      </c>
      <c r="I8471" s="1700">
        <v>225</v>
      </c>
      <c r="J8471" s="1698">
        <f t="shared" si="466"/>
        <v>100</v>
      </c>
      <c r="K8471" s="1700">
        <f t="shared" si="467"/>
        <v>0</v>
      </c>
      <c r="L8471" s="1698"/>
      <c r="M8471" s="1698"/>
      <c r="N8471" s="1701">
        <f t="shared" si="468"/>
        <v>0</v>
      </c>
      <c r="O8471" s="2122"/>
      <c r="P8471" s="2122"/>
      <c r="Q8471" s="2122">
        <f t="shared" ref="Q8471:Q8487" si="469">+O8471*P8471</f>
        <v>0</v>
      </c>
      <c r="R8471" s="2428"/>
    </row>
    <row r="8472" spans="3:18" ht="14.25" customHeight="1">
      <c r="C8472" s="1696">
        <v>27</v>
      </c>
      <c r="D8472" s="1966" t="s">
        <v>2162</v>
      </c>
      <c r="E8472" s="1697">
        <v>8</v>
      </c>
      <c r="F8472" s="1698" t="s">
        <v>508</v>
      </c>
      <c r="G8472" s="1757">
        <v>1</v>
      </c>
      <c r="H8472" s="1698">
        <v>2010</v>
      </c>
      <c r="I8472" s="1700">
        <v>218.4</v>
      </c>
      <c r="J8472" s="1698">
        <f t="shared" si="466"/>
        <v>100</v>
      </c>
      <c r="K8472" s="1700">
        <f t="shared" si="467"/>
        <v>0</v>
      </c>
      <c r="L8472" s="1698"/>
      <c r="M8472" s="1698"/>
      <c r="N8472" s="1701">
        <f t="shared" si="468"/>
        <v>0</v>
      </c>
      <c r="O8472" s="2122"/>
      <c r="P8472" s="2122"/>
      <c r="Q8472" s="2122">
        <f t="shared" si="469"/>
        <v>0</v>
      </c>
      <c r="R8472" s="2428"/>
    </row>
    <row r="8473" spans="3:18" ht="14.25" customHeight="1">
      <c r="C8473" s="1696">
        <v>28</v>
      </c>
      <c r="D8473" s="1966" t="s">
        <v>3034</v>
      </c>
      <c r="E8473" s="1697">
        <v>8</v>
      </c>
      <c r="F8473" s="1698" t="s">
        <v>508</v>
      </c>
      <c r="G8473" s="1757">
        <v>1</v>
      </c>
      <c r="H8473" s="1698">
        <v>2010</v>
      </c>
      <c r="I8473" s="1700">
        <v>75</v>
      </c>
      <c r="J8473" s="1698">
        <f t="shared" si="466"/>
        <v>100</v>
      </c>
      <c r="K8473" s="1700">
        <f t="shared" si="467"/>
        <v>0</v>
      </c>
      <c r="L8473" s="1698"/>
      <c r="M8473" s="1698"/>
      <c r="N8473" s="1701">
        <f t="shared" si="468"/>
        <v>0</v>
      </c>
      <c r="O8473" s="2122"/>
      <c r="P8473" s="2122"/>
      <c r="Q8473" s="2122">
        <f t="shared" si="469"/>
        <v>0</v>
      </c>
      <c r="R8473" s="2428"/>
    </row>
    <row r="8474" spans="3:18" ht="14.25" customHeight="1">
      <c r="C8474" s="1696">
        <v>29</v>
      </c>
      <c r="D8474" s="1966" t="s">
        <v>3041</v>
      </c>
      <c r="E8474" s="1697">
        <v>8</v>
      </c>
      <c r="F8474" s="1698" t="s">
        <v>508</v>
      </c>
      <c r="G8474" s="1757">
        <v>2</v>
      </c>
      <c r="H8474" s="1698">
        <v>2013</v>
      </c>
      <c r="I8474" s="1700">
        <v>495.6</v>
      </c>
      <c r="J8474" s="1698">
        <f t="shared" si="466"/>
        <v>100</v>
      </c>
      <c r="K8474" s="1700">
        <f t="shared" si="467"/>
        <v>0</v>
      </c>
      <c r="L8474" s="1698"/>
      <c r="M8474" s="1698"/>
      <c r="N8474" s="1701">
        <f t="shared" si="468"/>
        <v>0</v>
      </c>
      <c r="O8474" s="2122"/>
      <c r="P8474" s="2122"/>
      <c r="Q8474" s="2122">
        <f t="shared" si="469"/>
        <v>0</v>
      </c>
      <c r="R8474" s="2428"/>
    </row>
    <row r="8475" spans="3:18" ht="14.25" customHeight="1">
      <c r="C8475" s="1696">
        <v>30</v>
      </c>
      <c r="D8475" s="1966" t="s">
        <v>3039</v>
      </c>
      <c r="E8475" s="1697">
        <v>8</v>
      </c>
      <c r="F8475" s="1698" t="s">
        <v>508</v>
      </c>
      <c r="G8475" s="1757">
        <v>1</v>
      </c>
      <c r="H8475" s="1698">
        <v>2014</v>
      </c>
      <c r="I8475" s="1700">
        <v>85.5</v>
      </c>
      <c r="J8475" s="1698">
        <f t="shared" si="466"/>
        <v>100</v>
      </c>
      <c r="K8475" s="1700">
        <f t="shared" si="467"/>
        <v>0</v>
      </c>
      <c r="L8475" s="1698"/>
      <c r="M8475" s="1698"/>
      <c r="N8475" s="1701">
        <f t="shared" si="468"/>
        <v>0</v>
      </c>
      <c r="O8475" s="2122"/>
      <c r="P8475" s="2122"/>
      <c r="Q8475" s="2122">
        <f t="shared" si="469"/>
        <v>0</v>
      </c>
      <c r="R8475" s="2428"/>
    </row>
    <row r="8476" spans="3:18" ht="14.25" customHeight="1">
      <c r="C8476" s="1696">
        <v>31</v>
      </c>
      <c r="D8476" s="1966" t="s">
        <v>3040</v>
      </c>
      <c r="E8476" s="1697">
        <v>8</v>
      </c>
      <c r="F8476" s="1698" t="s">
        <v>508</v>
      </c>
      <c r="G8476" s="1757">
        <v>1</v>
      </c>
      <c r="H8476" s="1698">
        <v>2014</v>
      </c>
      <c r="I8476" s="1700">
        <v>40.863</v>
      </c>
      <c r="J8476" s="1698">
        <f t="shared" si="466"/>
        <v>100</v>
      </c>
      <c r="K8476" s="1700">
        <f t="shared" si="467"/>
        <v>0</v>
      </c>
      <c r="L8476" s="1698"/>
      <c r="M8476" s="1698"/>
      <c r="N8476" s="1701">
        <f t="shared" si="468"/>
        <v>0</v>
      </c>
      <c r="O8476" s="2122"/>
      <c r="P8476" s="2122"/>
      <c r="Q8476" s="2122">
        <f t="shared" si="469"/>
        <v>0</v>
      </c>
      <c r="R8476" s="2428"/>
    </row>
    <row r="8477" spans="3:18" ht="14.25" customHeight="1">
      <c r="C8477" s="1696">
        <v>32</v>
      </c>
      <c r="D8477" s="1966" t="s">
        <v>5277</v>
      </c>
      <c r="E8477" s="1697">
        <v>8</v>
      </c>
      <c r="F8477" s="1698" t="s">
        <v>508</v>
      </c>
      <c r="G8477" s="1757">
        <v>2</v>
      </c>
      <c r="H8477" s="1698">
        <v>2015</v>
      </c>
      <c r="I8477" s="1700">
        <v>424.8</v>
      </c>
      <c r="J8477" s="1698">
        <f t="shared" si="466"/>
        <v>100</v>
      </c>
      <c r="K8477" s="1700">
        <f t="shared" si="467"/>
        <v>0</v>
      </c>
      <c r="L8477" s="1698"/>
      <c r="M8477" s="1698"/>
      <c r="N8477" s="1701">
        <f t="shared" si="468"/>
        <v>0</v>
      </c>
      <c r="O8477" s="2122"/>
      <c r="P8477" s="2122"/>
      <c r="Q8477" s="2122">
        <f t="shared" si="469"/>
        <v>0</v>
      </c>
      <c r="R8477" s="2428"/>
    </row>
    <row r="8478" spans="3:18" ht="14.25" customHeight="1">
      <c r="C8478" s="1696">
        <v>33</v>
      </c>
      <c r="D8478" s="1966" t="s">
        <v>2162</v>
      </c>
      <c r="E8478" s="1697">
        <v>8</v>
      </c>
      <c r="F8478" s="1698" t="s">
        <v>508</v>
      </c>
      <c r="G8478" s="1757">
        <v>1</v>
      </c>
      <c r="H8478" s="1698">
        <v>2015</v>
      </c>
      <c r="I8478" s="1700">
        <v>218.4</v>
      </c>
      <c r="J8478" s="1698">
        <f t="shared" si="466"/>
        <v>100</v>
      </c>
      <c r="K8478" s="1700">
        <f t="shared" si="467"/>
        <v>0</v>
      </c>
      <c r="L8478" s="1698"/>
      <c r="M8478" s="1698"/>
      <c r="N8478" s="1701">
        <f t="shared" si="468"/>
        <v>0</v>
      </c>
      <c r="O8478" s="2122"/>
      <c r="P8478" s="2122"/>
      <c r="Q8478" s="2122">
        <f t="shared" si="469"/>
        <v>0</v>
      </c>
      <c r="R8478" s="2428"/>
    </row>
    <row r="8479" spans="3:18" ht="14.25" customHeight="1">
      <c r="C8479" s="1696">
        <v>34</v>
      </c>
      <c r="D8479" s="1966" t="s">
        <v>2162</v>
      </c>
      <c r="E8479" s="1697">
        <v>8</v>
      </c>
      <c r="F8479" s="1698" t="s">
        <v>508</v>
      </c>
      <c r="G8479" s="1757">
        <v>1</v>
      </c>
      <c r="H8479" s="1698">
        <v>2015</v>
      </c>
      <c r="I8479" s="1700">
        <v>214.8</v>
      </c>
      <c r="J8479" s="1698">
        <f t="shared" si="466"/>
        <v>100</v>
      </c>
      <c r="K8479" s="1700">
        <f t="shared" si="467"/>
        <v>0</v>
      </c>
      <c r="L8479" s="1698"/>
      <c r="M8479" s="1698"/>
      <c r="N8479" s="1701">
        <f t="shared" si="468"/>
        <v>0</v>
      </c>
      <c r="O8479" s="2122"/>
      <c r="P8479" s="2122"/>
      <c r="Q8479" s="2122">
        <f t="shared" si="469"/>
        <v>0</v>
      </c>
      <c r="R8479" s="2428"/>
    </row>
    <row r="8480" spans="3:18" ht="14.25" customHeight="1">
      <c r="C8480" s="1696">
        <v>35</v>
      </c>
      <c r="D8480" s="1966" t="s">
        <v>3040</v>
      </c>
      <c r="E8480" s="1697">
        <v>8</v>
      </c>
      <c r="F8480" s="1698" t="s">
        <v>508</v>
      </c>
      <c r="G8480" s="1757">
        <v>1</v>
      </c>
      <c r="H8480" s="1698">
        <v>2017</v>
      </c>
      <c r="I8480" s="1700">
        <v>40.863</v>
      </c>
      <c r="J8480" s="1698">
        <f t="shared" si="466"/>
        <v>100</v>
      </c>
      <c r="K8480" s="1700">
        <f t="shared" si="467"/>
        <v>0</v>
      </c>
      <c r="L8480" s="1698"/>
      <c r="M8480" s="1698"/>
      <c r="N8480" s="1701">
        <f t="shared" si="468"/>
        <v>0</v>
      </c>
      <c r="O8480" s="2122"/>
      <c r="P8480" s="2122"/>
      <c r="Q8480" s="2122">
        <f t="shared" si="469"/>
        <v>0</v>
      </c>
      <c r="R8480" s="2428"/>
    </row>
    <row r="8481" spans="3:18" ht="14.25" customHeight="1">
      <c r="C8481" s="1696">
        <v>36</v>
      </c>
      <c r="D8481" s="1966" t="s">
        <v>2710</v>
      </c>
      <c r="E8481" s="1697">
        <v>8</v>
      </c>
      <c r="F8481" s="1698" t="s">
        <v>508</v>
      </c>
      <c r="G8481" s="1757">
        <v>1</v>
      </c>
      <c r="H8481" s="1698">
        <v>2017</v>
      </c>
      <c r="I8481" s="1700">
        <v>58.417000000000002</v>
      </c>
      <c r="J8481" s="1698">
        <f t="shared" si="466"/>
        <v>100</v>
      </c>
      <c r="K8481" s="1700">
        <f t="shared" si="467"/>
        <v>0</v>
      </c>
      <c r="L8481" s="1698"/>
      <c r="M8481" s="1698"/>
      <c r="N8481" s="1701">
        <f t="shared" si="468"/>
        <v>0</v>
      </c>
      <c r="O8481" s="2122"/>
      <c r="P8481" s="2122"/>
      <c r="Q8481" s="2122">
        <f t="shared" si="469"/>
        <v>0</v>
      </c>
      <c r="R8481" s="2428"/>
    </row>
    <row r="8482" spans="3:18" ht="14.25" customHeight="1">
      <c r="C8482" s="1696">
        <v>37</v>
      </c>
      <c r="D8482" s="1966" t="s">
        <v>2162</v>
      </c>
      <c r="E8482" s="1697">
        <v>8</v>
      </c>
      <c r="F8482" s="1698" t="s">
        <v>508</v>
      </c>
      <c r="G8482" s="1757">
        <v>1</v>
      </c>
      <c r="H8482" s="1698">
        <v>2020</v>
      </c>
      <c r="I8482" s="1700">
        <v>15.99</v>
      </c>
      <c r="J8482" s="1698">
        <f t="shared" si="466"/>
        <v>75</v>
      </c>
      <c r="K8482" s="1700">
        <f t="shared" si="467"/>
        <v>3.9975000000000005</v>
      </c>
      <c r="L8482" s="1698"/>
      <c r="M8482" s="1698"/>
      <c r="N8482" s="1701">
        <f t="shared" si="468"/>
        <v>0</v>
      </c>
      <c r="O8482" s="2122"/>
      <c r="P8482" s="2122"/>
      <c r="Q8482" s="2122">
        <f t="shared" si="469"/>
        <v>0</v>
      </c>
      <c r="R8482" s="2428"/>
    </row>
    <row r="8483" spans="3:18" ht="14.25" customHeight="1">
      <c r="C8483" s="1696">
        <v>38</v>
      </c>
      <c r="D8483" s="1966" t="s">
        <v>2162</v>
      </c>
      <c r="E8483" s="1697">
        <v>8</v>
      </c>
      <c r="F8483" s="1698" t="s">
        <v>508</v>
      </c>
      <c r="G8483" s="1757">
        <v>2</v>
      </c>
      <c r="H8483" s="1698">
        <v>2020</v>
      </c>
      <c r="I8483" s="1700">
        <v>57</v>
      </c>
      <c r="J8483" s="1698">
        <f t="shared" si="466"/>
        <v>75</v>
      </c>
      <c r="K8483" s="1700">
        <f t="shared" si="467"/>
        <v>14.25</v>
      </c>
      <c r="L8483" s="1698"/>
      <c r="M8483" s="1698"/>
      <c r="N8483" s="1701">
        <f t="shared" si="468"/>
        <v>0</v>
      </c>
      <c r="O8483" s="2122"/>
      <c r="P8483" s="2122"/>
      <c r="Q8483" s="2122">
        <f t="shared" si="469"/>
        <v>0</v>
      </c>
      <c r="R8483" s="2428"/>
    </row>
    <row r="8484" spans="3:18" ht="14.25" customHeight="1">
      <c r="C8484" s="1696">
        <v>39</v>
      </c>
      <c r="D8484" s="1966" t="s">
        <v>6636</v>
      </c>
      <c r="E8484" s="1697">
        <v>8</v>
      </c>
      <c r="F8484" s="1698" t="s">
        <v>508</v>
      </c>
      <c r="G8484" s="1757">
        <v>1</v>
      </c>
      <c r="H8484" s="1698">
        <v>2023</v>
      </c>
      <c r="I8484" s="1700">
        <v>110</v>
      </c>
      <c r="J8484" s="1698">
        <f t="shared" si="466"/>
        <v>37.5</v>
      </c>
      <c r="K8484" s="1700">
        <f t="shared" si="467"/>
        <v>68.75</v>
      </c>
      <c r="L8484" s="1698"/>
      <c r="M8484" s="1698"/>
      <c r="N8484" s="1701">
        <f t="shared" si="468"/>
        <v>0</v>
      </c>
      <c r="O8484" s="2122"/>
      <c r="P8484" s="2122"/>
      <c r="Q8484" s="2122">
        <f t="shared" si="469"/>
        <v>0</v>
      </c>
      <c r="R8484" s="2428"/>
    </row>
    <row r="8485" spans="3:18" ht="14.25" customHeight="1">
      <c r="C8485" s="1696">
        <v>40</v>
      </c>
      <c r="D8485" s="1966" t="s">
        <v>4087</v>
      </c>
      <c r="E8485" s="1697">
        <v>8</v>
      </c>
      <c r="F8485" s="1698" t="s">
        <v>508</v>
      </c>
      <c r="G8485" s="1757">
        <v>3</v>
      </c>
      <c r="H8485" s="1698">
        <v>2023</v>
      </c>
      <c r="I8485" s="1700">
        <v>270.92655000000002</v>
      </c>
      <c r="J8485" s="1698">
        <f t="shared" si="466"/>
        <v>37.5</v>
      </c>
      <c r="K8485" s="1700">
        <f t="shared" si="467"/>
        <v>169.32909375000003</v>
      </c>
      <c r="L8485" s="1698"/>
      <c r="M8485" s="1698"/>
      <c r="N8485" s="1701">
        <f t="shared" si="468"/>
        <v>0</v>
      </c>
      <c r="O8485" s="2122"/>
      <c r="P8485" s="2122"/>
      <c r="Q8485" s="2122">
        <f t="shared" si="469"/>
        <v>0</v>
      </c>
      <c r="R8485" s="2428"/>
    </row>
    <row r="8486" spans="3:18" ht="14.25" customHeight="1">
      <c r="C8486" s="1696">
        <v>41</v>
      </c>
      <c r="D8486" s="1966" t="s">
        <v>4182</v>
      </c>
      <c r="E8486" s="1697">
        <v>8</v>
      </c>
      <c r="F8486" s="1698" t="s">
        <v>508</v>
      </c>
      <c r="G8486" s="1757">
        <v>1</v>
      </c>
      <c r="H8486" s="1698">
        <v>2023</v>
      </c>
      <c r="I8486" s="1700">
        <v>85.5</v>
      </c>
      <c r="J8486" s="1698">
        <f t="shared" si="466"/>
        <v>37.5</v>
      </c>
      <c r="K8486" s="1700">
        <f t="shared" si="467"/>
        <v>53.4375</v>
      </c>
      <c r="L8486" s="1698"/>
      <c r="M8486" s="1698"/>
      <c r="N8486" s="1701">
        <f t="shared" si="468"/>
        <v>0</v>
      </c>
      <c r="O8486" s="2122"/>
      <c r="P8486" s="2122"/>
      <c r="Q8486" s="2122">
        <f t="shared" si="469"/>
        <v>0</v>
      </c>
      <c r="R8486" s="2428"/>
    </row>
    <row r="8487" spans="3:18" ht="14.25" customHeight="1">
      <c r="C8487" s="1696">
        <v>42</v>
      </c>
      <c r="D8487" s="1966" t="s">
        <v>6636</v>
      </c>
      <c r="E8487" s="1697">
        <v>8</v>
      </c>
      <c r="F8487" s="1698" t="s">
        <v>508</v>
      </c>
      <c r="G8487" s="1757">
        <v>3</v>
      </c>
      <c r="H8487" s="1698">
        <v>2023</v>
      </c>
      <c r="I8487" s="1700">
        <v>330</v>
      </c>
      <c r="J8487" s="1698">
        <f t="shared" si="466"/>
        <v>37.5</v>
      </c>
      <c r="K8487" s="1700">
        <f t="shared" si="467"/>
        <v>206.25</v>
      </c>
      <c r="L8487" s="1698"/>
      <c r="M8487" s="1698"/>
      <c r="N8487" s="1701">
        <f t="shared" si="468"/>
        <v>0</v>
      </c>
      <c r="O8487" s="2122"/>
      <c r="P8487" s="2122"/>
      <c r="Q8487" s="2122">
        <f t="shared" si="469"/>
        <v>0</v>
      </c>
      <c r="R8487" s="2429"/>
    </row>
  </sheetData>
  <autoFilter ref="I1:I8578"/>
  <mergeCells count="175">
    <mergeCell ref="R8369:R8398"/>
    <mergeCell ref="R8399:R8404"/>
    <mergeCell ref="R8405:R8406"/>
    <mergeCell ref="R8407:R8414"/>
    <mergeCell ref="R8415:R8445"/>
    <mergeCell ref="R8446:R8487"/>
    <mergeCell ref="D3:H3"/>
    <mergeCell ref="R8039:R8042"/>
    <mergeCell ref="R8043:R8102"/>
    <mergeCell ref="R8103:R8169"/>
    <mergeCell ref="R8170:R8210"/>
    <mergeCell ref="R8214:R8317"/>
    <mergeCell ref="R8318:R8334"/>
    <mergeCell ref="R8335:R8360"/>
    <mergeCell ref="R8361:R8362"/>
    <mergeCell ref="R8363:R8368"/>
    <mergeCell ref="R7857:R7879"/>
    <mergeCell ref="R7880:R7913"/>
    <mergeCell ref="R7914:R7925"/>
    <mergeCell ref="R7926:R7943"/>
    <mergeCell ref="R7944:R7968"/>
    <mergeCell ref="R7969:R7985"/>
    <mergeCell ref="R7986:R7997"/>
    <mergeCell ref="R7998:R8014"/>
    <mergeCell ref="R8015:R8038"/>
    <mergeCell ref="R7491:R7498"/>
    <mergeCell ref="R7499:R7502"/>
    <mergeCell ref="R7503:R7510"/>
    <mergeCell ref="R7511:R7516"/>
    <mergeCell ref="R7517:R7521"/>
    <mergeCell ref="R7522:R7523"/>
    <mergeCell ref="R7524:R7528"/>
    <mergeCell ref="R7529:R7531"/>
    <mergeCell ref="R7532:R7536"/>
    <mergeCell ref="R7537:R7557"/>
    <mergeCell ref="R7558:R7581"/>
    <mergeCell ref="R7582:R7604"/>
    <mergeCell ref="R7609:R7641"/>
    <mergeCell ref="R7642:R7734"/>
    <mergeCell ref="R7735:R7763"/>
    <mergeCell ref="R7764:R7795"/>
    <mergeCell ref="R7796:R7828"/>
    <mergeCell ref="R7829:R7856"/>
    <mergeCell ref="R7425:R7437"/>
    <mergeCell ref="R7438:R7446"/>
    <mergeCell ref="R7447:R7452"/>
    <mergeCell ref="R7453:R7454"/>
    <mergeCell ref="R7455:R7461"/>
    <mergeCell ref="R7462:R7470"/>
    <mergeCell ref="R7471:R7478"/>
    <mergeCell ref="R7479:R7481"/>
    <mergeCell ref="R7482:R7490"/>
    <mergeCell ref="R5987:R6143"/>
    <mergeCell ref="R6144:R6225"/>
    <mergeCell ref="R6226:R6360"/>
    <mergeCell ref="R6361:R6503"/>
    <mergeCell ref="R6504:R6635"/>
    <mergeCell ref="R6636:R6668"/>
    <mergeCell ref="R6669:R6701"/>
    <mergeCell ref="R6702:R7019"/>
    <mergeCell ref="R7020:R7420"/>
    <mergeCell ref="R4662:R4903"/>
    <mergeCell ref="R4904:R5008"/>
    <mergeCell ref="R5009:R5113"/>
    <mergeCell ref="R5114:R5230"/>
    <mergeCell ref="R5231:R5401"/>
    <mergeCell ref="R5402:R5553"/>
    <mergeCell ref="R5554:R5730"/>
    <mergeCell ref="R5731:R5851"/>
    <mergeCell ref="R5852:R5986"/>
    <mergeCell ref="R3527:R3531"/>
    <mergeCell ref="R3532:R3565"/>
    <mergeCell ref="R3566:R3589"/>
    <mergeCell ref="R3590:R3632"/>
    <mergeCell ref="R3633:R3655"/>
    <mergeCell ref="R3656:R3711"/>
    <mergeCell ref="R3712:R3761"/>
    <mergeCell ref="R3762:R3764"/>
    <mergeCell ref="R3765:R3771"/>
    <mergeCell ref="R2386:R2425"/>
    <mergeCell ref="R2426:R2484"/>
    <mergeCell ref="R2485:R2528"/>
    <mergeCell ref="R2529:R2583"/>
    <mergeCell ref="R2584:R2633"/>
    <mergeCell ref="R2634:R2690"/>
    <mergeCell ref="R2691:R2752"/>
    <mergeCell ref="R2753:R2759"/>
    <mergeCell ref="R2760:R2771"/>
    <mergeCell ref="R1854:R1921"/>
    <mergeCell ref="R1922:R1964"/>
    <mergeCell ref="R1965:R2049"/>
    <mergeCell ref="R2050:R2091"/>
    <mergeCell ref="R2092:R2156"/>
    <mergeCell ref="R2157:R2203"/>
    <mergeCell ref="R2204:R2247"/>
    <mergeCell ref="R2248:R2317"/>
    <mergeCell ref="R2318:R2385"/>
    <mergeCell ref="R1541:R1568"/>
    <mergeCell ref="R1569:R1597"/>
    <mergeCell ref="R1598:R1629"/>
    <mergeCell ref="R1630:R1669"/>
    <mergeCell ref="R1670:R1676"/>
    <mergeCell ref="R1677:R1681"/>
    <mergeCell ref="R1682:R1740"/>
    <mergeCell ref="R1741:R1803"/>
    <mergeCell ref="R1804:R1851"/>
    <mergeCell ref="R1273:R1299"/>
    <mergeCell ref="R1300:R1329"/>
    <mergeCell ref="R1330:R1377"/>
    <mergeCell ref="R1378:R1406"/>
    <mergeCell ref="R1407:R1450"/>
    <mergeCell ref="R1451:R1465"/>
    <mergeCell ref="R1466:R1489"/>
    <mergeCell ref="R1490:R1521"/>
    <mergeCell ref="R1522:R1540"/>
    <mergeCell ref="R1154:R1158"/>
    <mergeCell ref="R1159:R1161"/>
    <mergeCell ref="R1162:R1164"/>
    <mergeCell ref="R1165:R1167"/>
    <mergeCell ref="R1168:R1169"/>
    <mergeCell ref="R1170:R1174"/>
    <mergeCell ref="R1180:R1203"/>
    <mergeCell ref="R1204:R1244"/>
    <mergeCell ref="R1245:R1272"/>
    <mergeCell ref="R668:R710"/>
    <mergeCell ref="R711:R774"/>
    <mergeCell ref="R775:R826"/>
    <mergeCell ref="R827:R837"/>
    <mergeCell ref="R838:R853"/>
    <mergeCell ref="R854:R987"/>
    <mergeCell ref="R988:R1064"/>
    <mergeCell ref="R1065:R1137"/>
    <mergeCell ref="R1141:R1151"/>
    <mergeCell ref="R3772:R3926"/>
    <mergeCell ref="R3927:R4091"/>
    <mergeCell ref="R4095:R4130"/>
    <mergeCell ref="R4131:R4163"/>
    <mergeCell ref="R4164:R4183"/>
    <mergeCell ref="R4184:R4211"/>
    <mergeCell ref="R4212:R4221"/>
    <mergeCell ref="R4222:R4376"/>
    <mergeCell ref="R4382:R4661"/>
    <mergeCell ref="R3356:R3422"/>
    <mergeCell ref="R3423:R3457"/>
    <mergeCell ref="R3458:R3526"/>
    <mergeCell ref="R47:R112"/>
    <mergeCell ref="R113:R164"/>
    <mergeCell ref="R165:R218"/>
    <mergeCell ref="R219:R268"/>
    <mergeCell ref="R269:R351"/>
    <mergeCell ref="R352:R405"/>
    <mergeCell ref="R406:R459"/>
    <mergeCell ref="R460:R491"/>
    <mergeCell ref="R492:R520"/>
    <mergeCell ref="R521:R559"/>
    <mergeCell ref="R560:R611"/>
    <mergeCell ref="R612:R667"/>
    <mergeCell ref="R2772:R2909"/>
    <mergeCell ref="R2910:R3009"/>
    <mergeCell ref="R3010:R3066"/>
    <mergeCell ref="R3070:R3163"/>
    <mergeCell ref="R3164:R3206"/>
    <mergeCell ref="R3207:R3228"/>
    <mergeCell ref="R3229:R3275"/>
    <mergeCell ref="R3276:R3297"/>
    <mergeCell ref="R3298:R3355"/>
    <mergeCell ref="J2:L2"/>
    <mergeCell ref="D4:H4"/>
    <mergeCell ref="C5:M5"/>
    <mergeCell ref="C7:M7"/>
    <mergeCell ref="C8:M8"/>
    <mergeCell ref="G11:K11"/>
    <mergeCell ref="L11:N11"/>
    <mergeCell ref="O11:Q11"/>
    <mergeCell ref="R22:R46"/>
  </mergeCells>
  <phoneticPr fontId="2" type="noConversion"/>
  <conditionalFormatting sqref="B10844:B11878">
    <cfRule type="cellIs" dxfId="3" priority="1" stopIfTrue="1" operator="equal">
      <formula>0</formula>
    </cfRule>
  </conditionalFormatting>
  <pageMargins left="0.19" right="0.18" top="0.38" bottom="0.24" header="0.17" footer="0.19"/>
  <pageSetup paperSize="9" scale="76" orientation="landscape" verticalDpi="1200"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theme="8" tint="0.79998168889431442"/>
  </sheetPr>
  <dimension ref="A1:O41"/>
  <sheetViews>
    <sheetView topLeftCell="A9" zoomScaleNormal="100" workbookViewId="0">
      <pane xSplit="3" ySplit="3" topLeftCell="K12" activePane="bottomRight" state="frozen"/>
      <selection activeCell="A9" sqref="A9"/>
      <selection pane="topRight" activeCell="D9" sqref="D9"/>
      <selection pane="bottomLeft" activeCell="A12" sqref="A12"/>
      <selection pane="bottomRight" activeCell="M36" sqref="M36:N36"/>
    </sheetView>
  </sheetViews>
  <sheetFormatPr defaultRowHeight="17.25"/>
  <cols>
    <col min="1" max="1" width="3.5703125" style="188" bestFit="1" customWidth="1"/>
    <col min="2" max="2" width="40.5703125" style="189" customWidth="1"/>
    <col min="3" max="3" width="11.5703125" style="189" customWidth="1"/>
    <col min="4" max="6" width="10.5703125" style="189" customWidth="1"/>
    <col min="7" max="7" width="13.140625" style="189" customWidth="1"/>
    <col min="8" max="8" width="12.28515625" style="189" customWidth="1"/>
    <col min="9" max="9" width="10.5703125" style="189" customWidth="1"/>
    <col min="10" max="10" width="15.28515625" style="189" customWidth="1"/>
    <col min="11" max="11" width="13" style="189" customWidth="1"/>
    <col min="12" max="14" width="12.140625" style="189" customWidth="1"/>
    <col min="15" max="256" width="9.140625" style="189"/>
    <col min="257" max="257" width="3.5703125" style="189" bestFit="1" customWidth="1"/>
    <col min="258" max="258" width="40.5703125" style="189" customWidth="1"/>
    <col min="259" max="259" width="11.5703125" style="189" customWidth="1"/>
    <col min="260" max="262" width="10.5703125" style="189" customWidth="1"/>
    <col min="263" max="263" width="13.140625" style="189" customWidth="1"/>
    <col min="264" max="264" width="12.28515625" style="189" customWidth="1"/>
    <col min="265" max="265" width="10.5703125" style="189" customWidth="1"/>
    <col min="266" max="266" width="15.28515625" style="189" customWidth="1"/>
    <col min="267" max="267" width="13" style="189" customWidth="1"/>
    <col min="268" max="270" width="12.140625" style="189" customWidth="1"/>
    <col min="271" max="512" width="9.140625" style="189"/>
    <col min="513" max="513" width="3.5703125" style="189" bestFit="1" customWidth="1"/>
    <col min="514" max="514" width="40.5703125" style="189" customWidth="1"/>
    <col min="515" max="515" width="11.5703125" style="189" customWidth="1"/>
    <col min="516" max="518" width="10.5703125" style="189" customWidth="1"/>
    <col min="519" max="519" width="13.140625" style="189" customWidth="1"/>
    <col min="520" max="520" width="12.28515625" style="189" customWidth="1"/>
    <col min="521" max="521" width="10.5703125" style="189" customWidth="1"/>
    <col min="522" max="522" width="15.28515625" style="189" customWidth="1"/>
    <col min="523" max="523" width="13" style="189" customWidth="1"/>
    <col min="524" max="526" width="12.140625" style="189" customWidth="1"/>
    <col min="527" max="768" width="9.140625" style="189"/>
    <col min="769" max="769" width="3.5703125" style="189" bestFit="1" customWidth="1"/>
    <col min="770" max="770" width="40.5703125" style="189" customWidth="1"/>
    <col min="771" max="771" width="11.5703125" style="189" customWidth="1"/>
    <col min="772" max="774" width="10.5703125" style="189" customWidth="1"/>
    <col min="775" max="775" width="13.140625" style="189" customWidth="1"/>
    <col min="776" max="776" width="12.28515625" style="189" customWidth="1"/>
    <col min="777" max="777" width="10.5703125" style="189" customWidth="1"/>
    <col min="778" max="778" width="15.28515625" style="189" customWidth="1"/>
    <col min="779" max="779" width="13" style="189" customWidth="1"/>
    <col min="780" max="782" width="12.140625" style="189" customWidth="1"/>
    <col min="783" max="1024" width="9.140625" style="189"/>
    <col min="1025" max="1025" width="3.5703125" style="189" bestFit="1" customWidth="1"/>
    <col min="1026" max="1026" width="40.5703125" style="189" customWidth="1"/>
    <col min="1027" max="1027" width="11.5703125" style="189" customWidth="1"/>
    <col min="1028" max="1030" width="10.5703125" style="189" customWidth="1"/>
    <col min="1031" max="1031" width="13.140625" style="189" customWidth="1"/>
    <col min="1032" max="1032" width="12.28515625" style="189" customWidth="1"/>
    <col min="1033" max="1033" width="10.5703125" style="189" customWidth="1"/>
    <col min="1034" max="1034" width="15.28515625" style="189" customWidth="1"/>
    <col min="1035" max="1035" width="13" style="189" customWidth="1"/>
    <col min="1036" max="1038" width="12.140625" style="189" customWidth="1"/>
    <col min="1039" max="1280" width="9.140625" style="189"/>
    <col min="1281" max="1281" width="3.5703125" style="189" bestFit="1" customWidth="1"/>
    <col min="1282" max="1282" width="40.5703125" style="189" customWidth="1"/>
    <col min="1283" max="1283" width="11.5703125" style="189" customWidth="1"/>
    <col min="1284" max="1286" width="10.5703125" style="189" customWidth="1"/>
    <col min="1287" max="1287" width="13.140625" style="189" customWidth="1"/>
    <col min="1288" max="1288" width="12.28515625" style="189" customWidth="1"/>
    <col min="1289" max="1289" width="10.5703125" style="189" customWidth="1"/>
    <col min="1290" max="1290" width="15.28515625" style="189" customWidth="1"/>
    <col min="1291" max="1291" width="13" style="189" customWidth="1"/>
    <col min="1292" max="1294" width="12.140625" style="189" customWidth="1"/>
    <col min="1295" max="1536" width="9.140625" style="189"/>
    <col min="1537" max="1537" width="3.5703125" style="189" bestFit="1" customWidth="1"/>
    <col min="1538" max="1538" width="40.5703125" style="189" customWidth="1"/>
    <col min="1539" max="1539" width="11.5703125" style="189" customWidth="1"/>
    <col min="1540" max="1542" width="10.5703125" style="189" customWidth="1"/>
    <col min="1543" max="1543" width="13.140625" style="189" customWidth="1"/>
    <col min="1544" max="1544" width="12.28515625" style="189" customWidth="1"/>
    <col min="1545" max="1545" width="10.5703125" style="189" customWidth="1"/>
    <col min="1546" max="1546" width="15.28515625" style="189" customWidth="1"/>
    <col min="1547" max="1547" width="13" style="189" customWidth="1"/>
    <col min="1548" max="1550" width="12.140625" style="189" customWidth="1"/>
    <col min="1551" max="1792" width="9.140625" style="189"/>
    <col min="1793" max="1793" width="3.5703125" style="189" bestFit="1" customWidth="1"/>
    <col min="1794" max="1794" width="40.5703125" style="189" customWidth="1"/>
    <col min="1795" max="1795" width="11.5703125" style="189" customWidth="1"/>
    <col min="1796" max="1798" width="10.5703125" style="189" customWidth="1"/>
    <col min="1799" max="1799" width="13.140625" style="189" customWidth="1"/>
    <col min="1800" max="1800" width="12.28515625" style="189" customWidth="1"/>
    <col min="1801" max="1801" width="10.5703125" style="189" customWidth="1"/>
    <col min="1802" max="1802" width="15.28515625" style="189" customWidth="1"/>
    <col min="1803" max="1803" width="13" style="189" customWidth="1"/>
    <col min="1804" max="1806" width="12.140625" style="189" customWidth="1"/>
    <col min="1807" max="2048" width="9.140625" style="189"/>
    <col min="2049" max="2049" width="3.5703125" style="189" bestFit="1" customWidth="1"/>
    <col min="2050" max="2050" width="40.5703125" style="189" customWidth="1"/>
    <col min="2051" max="2051" width="11.5703125" style="189" customWidth="1"/>
    <col min="2052" max="2054" width="10.5703125" style="189" customWidth="1"/>
    <col min="2055" max="2055" width="13.140625" style="189" customWidth="1"/>
    <col min="2056" max="2056" width="12.28515625" style="189" customWidth="1"/>
    <col min="2057" max="2057" width="10.5703125" style="189" customWidth="1"/>
    <col min="2058" max="2058" width="15.28515625" style="189" customWidth="1"/>
    <col min="2059" max="2059" width="13" style="189" customWidth="1"/>
    <col min="2060" max="2062" width="12.140625" style="189" customWidth="1"/>
    <col min="2063" max="2304" width="9.140625" style="189"/>
    <col min="2305" max="2305" width="3.5703125" style="189" bestFit="1" customWidth="1"/>
    <col min="2306" max="2306" width="40.5703125" style="189" customWidth="1"/>
    <col min="2307" max="2307" width="11.5703125" style="189" customWidth="1"/>
    <col min="2308" max="2310" width="10.5703125" style="189" customWidth="1"/>
    <col min="2311" max="2311" width="13.140625" style="189" customWidth="1"/>
    <col min="2312" max="2312" width="12.28515625" style="189" customWidth="1"/>
    <col min="2313" max="2313" width="10.5703125" style="189" customWidth="1"/>
    <col min="2314" max="2314" width="15.28515625" style="189" customWidth="1"/>
    <col min="2315" max="2315" width="13" style="189" customWidth="1"/>
    <col min="2316" max="2318" width="12.140625" style="189" customWidth="1"/>
    <col min="2319" max="2560" width="9.140625" style="189"/>
    <col min="2561" max="2561" width="3.5703125" style="189" bestFit="1" customWidth="1"/>
    <col min="2562" max="2562" width="40.5703125" style="189" customWidth="1"/>
    <col min="2563" max="2563" width="11.5703125" style="189" customWidth="1"/>
    <col min="2564" max="2566" width="10.5703125" style="189" customWidth="1"/>
    <col min="2567" max="2567" width="13.140625" style="189" customWidth="1"/>
    <col min="2568" max="2568" width="12.28515625" style="189" customWidth="1"/>
    <col min="2569" max="2569" width="10.5703125" style="189" customWidth="1"/>
    <col min="2570" max="2570" width="15.28515625" style="189" customWidth="1"/>
    <col min="2571" max="2571" width="13" style="189" customWidth="1"/>
    <col min="2572" max="2574" width="12.140625" style="189" customWidth="1"/>
    <col min="2575" max="2816" width="9.140625" style="189"/>
    <col min="2817" max="2817" width="3.5703125" style="189" bestFit="1" customWidth="1"/>
    <col min="2818" max="2818" width="40.5703125" style="189" customWidth="1"/>
    <col min="2819" max="2819" width="11.5703125" style="189" customWidth="1"/>
    <col min="2820" max="2822" width="10.5703125" style="189" customWidth="1"/>
    <col min="2823" max="2823" width="13.140625" style="189" customWidth="1"/>
    <col min="2824" max="2824" width="12.28515625" style="189" customWidth="1"/>
    <col min="2825" max="2825" width="10.5703125" style="189" customWidth="1"/>
    <col min="2826" max="2826" width="15.28515625" style="189" customWidth="1"/>
    <col min="2827" max="2827" width="13" style="189" customWidth="1"/>
    <col min="2828" max="2830" width="12.140625" style="189" customWidth="1"/>
    <col min="2831" max="3072" width="9.140625" style="189"/>
    <col min="3073" max="3073" width="3.5703125" style="189" bestFit="1" customWidth="1"/>
    <col min="3074" max="3074" width="40.5703125" style="189" customWidth="1"/>
    <col min="3075" max="3075" width="11.5703125" style="189" customWidth="1"/>
    <col min="3076" max="3078" width="10.5703125" style="189" customWidth="1"/>
    <col min="3079" max="3079" width="13.140625" style="189" customWidth="1"/>
    <col min="3080" max="3080" width="12.28515625" style="189" customWidth="1"/>
    <col min="3081" max="3081" width="10.5703125" style="189" customWidth="1"/>
    <col min="3082" max="3082" width="15.28515625" style="189" customWidth="1"/>
    <col min="3083" max="3083" width="13" style="189" customWidth="1"/>
    <col min="3084" max="3086" width="12.140625" style="189" customWidth="1"/>
    <col min="3087" max="3328" width="9.140625" style="189"/>
    <col min="3329" max="3329" width="3.5703125" style="189" bestFit="1" customWidth="1"/>
    <col min="3330" max="3330" width="40.5703125" style="189" customWidth="1"/>
    <col min="3331" max="3331" width="11.5703125" style="189" customWidth="1"/>
    <col min="3332" max="3334" width="10.5703125" style="189" customWidth="1"/>
    <col min="3335" max="3335" width="13.140625" style="189" customWidth="1"/>
    <col min="3336" max="3336" width="12.28515625" style="189" customWidth="1"/>
    <col min="3337" max="3337" width="10.5703125" style="189" customWidth="1"/>
    <col min="3338" max="3338" width="15.28515625" style="189" customWidth="1"/>
    <col min="3339" max="3339" width="13" style="189" customWidth="1"/>
    <col min="3340" max="3342" width="12.140625" style="189" customWidth="1"/>
    <col min="3343" max="3584" width="9.140625" style="189"/>
    <col min="3585" max="3585" width="3.5703125" style="189" bestFit="1" customWidth="1"/>
    <col min="3586" max="3586" width="40.5703125" style="189" customWidth="1"/>
    <col min="3587" max="3587" width="11.5703125" style="189" customWidth="1"/>
    <col min="3588" max="3590" width="10.5703125" style="189" customWidth="1"/>
    <col min="3591" max="3591" width="13.140625" style="189" customWidth="1"/>
    <col min="3592" max="3592" width="12.28515625" style="189" customWidth="1"/>
    <col min="3593" max="3593" width="10.5703125" style="189" customWidth="1"/>
    <col min="3594" max="3594" width="15.28515625" style="189" customWidth="1"/>
    <col min="3595" max="3595" width="13" style="189" customWidth="1"/>
    <col min="3596" max="3598" width="12.140625" style="189" customWidth="1"/>
    <col min="3599" max="3840" width="9.140625" style="189"/>
    <col min="3841" max="3841" width="3.5703125" style="189" bestFit="1" customWidth="1"/>
    <col min="3842" max="3842" width="40.5703125" style="189" customWidth="1"/>
    <col min="3843" max="3843" width="11.5703125" style="189" customWidth="1"/>
    <col min="3844" max="3846" width="10.5703125" style="189" customWidth="1"/>
    <col min="3847" max="3847" width="13.140625" style="189" customWidth="1"/>
    <col min="3848" max="3848" width="12.28515625" style="189" customWidth="1"/>
    <col min="3849" max="3849" width="10.5703125" style="189" customWidth="1"/>
    <col min="3850" max="3850" width="15.28515625" style="189" customWidth="1"/>
    <col min="3851" max="3851" width="13" style="189" customWidth="1"/>
    <col min="3852" max="3854" width="12.140625" style="189" customWidth="1"/>
    <col min="3855" max="4096" width="9.140625" style="189"/>
    <col min="4097" max="4097" width="3.5703125" style="189" bestFit="1" customWidth="1"/>
    <col min="4098" max="4098" width="40.5703125" style="189" customWidth="1"/>
    <col min="4099" max="4099" width="11.5703125" style="189" customWidth="1"/>
    <col min="4100" max="4102" width="10.5703125" style="189" customWidth="1"/>
    <col min="4103" max="4103" width="13.140625" style="189" customWidth="1"/>
    <col min="4104" max="4104" width="12.28515625" style="189" customWidth="1"/>
    <col min="4105" max="4105" width="10.5703125" style="189" customWidth="1"/>
    <col min="4106" max="4106" width="15.28515625" style="189" customWidth="1"/>
    <col min="4107" max="4107" width="13" style="189" customWidth="1"/>
    <col min="4108" max="4110" width="12.140625" style="189" customWidth="1"/>
    <col min="4111" max="4352" width="9.140625" style="189"/>
    <col min="4353" max="4353" width="3.5703125" style="189" bestFit="1" customWidth="1"/>
    <col min="4354" max="4354" width="40.5703125" style="189" customWidth="1"/>
    <col min="4355" max="4355" width="11.5703125" style="189" customWidth="1"/>
    <col min="4356" max="4358" width="10.5703125" style="189" customWidth="1"/>
    <col min="4359" max="4359" width="13.140625" style="189" customWidth="1"/>
    <col min="4360" max="4360" width="12.28515625" style="189" customWidth="1"/>
    <col min="4361" max="4361" width="10.5703125" style="189" customWidth="1"/>
    <col min="4362" max="4362" width="15.28515625" style="189" customWidth="1"/>
    <col min="4363" max="4363" width="13" style="189" customWidth="1"/>
    <col min="4364" max="4366" width="12.140625" style="189" customWidth="1"/>
    <col min="4367" max="4608" width="9.140625" style="189"/>
    <col min="4609" max="4609" width="3.5703125" style="189" bestFit="1" customWidth="1"/>
    <col min="4610" max="4610" width="40.5703125" style="189" customWidth="1"/>
    <col min="4611" max="4611" width="11.5703125" style="189" customWidth="1"/>
    <col min="4612" max="4614" width="10.5703125" style="189" customWidth="1"/>
    <col min="4615" max="4615" width="13.140625" style="189" customWidth="1"/>
    <col min="4616" max="4616" width="12.28515625" style="189" customWidth="1"/>
    <col min="4617" max="4617" width="10.5703125" style="189" customWidth="1"/>
    <col min="4618" max="4618" width="15.28515625" style="189" customWidth="1"/>
    <col min="4619" max="4619" width="13" style="189" customWidth="1"/>
    <col min="4620" max="4622" width="12.140625" style="189" customWidth="1"/>
    <col min="4623" max="4864" width="9.140625" style="189"/>
    <col min="4865" max="4865" width="3.5703125" style="189" bestFit="1" customWidth="1"/>
    <col min="4866" max="4866" width="40.5703125" style="189" customWidth="1"/>
    <col min="4867" max="4867" width="11.5703125" style="189" customWidth="1"/>
    <col min="4868" max="4870" width="10.5703125" style="189" customWidth="1"/>
    <col min="4871" max="4871" width="13.140625" style="189" customWidth="1"/>
    <col min="4872" max="4872" width="12.28515625" style="189" customWidth="1"/>
    <col min="4873" max="4873" width="10.5703125" style="189" customWidth="1"/>
    <col min="4874" max="4874" width="15.28515625" style="189" customWidth="1"/>
    <col min="4875" max="4875" width="13" style="189" customWidth="1"/>
    <col min="4876" max="4878" width="12.140625" style="189" customWidth="1"/>
    <col min="4879" max="5120" width="9.140625" style="189"/>
    <col min="5121" max="5121" width="3.5703125" style="189" bestFit="1" customWidth="1"/>
    <col min="5122" max="5122" width="40.5703125" style="189" customWidth="1"/>
    <col min="5123" max="5123" width="11.5703125" style="189" customWidth="1"/>
    <col min="5124" max="5126" width="10.5703125" style="189" customWidth="1"/>
    <col min="5127" max="5127" width="13.140625" style="189" customWidth="1"/>
    <col min="5128" max="5128" width="12.28515625" style="189" customWidth="1"/>
    <col min="5129" max="5129" width="10.5703125" style="189" customWidth="1"/>
    <col min="5130" max="5130" width="15.28515625" style="189" customWidth="1"/>
    <col min="5131" max="5131" width="13" style="189" customWidth="1"/>
    <col min="5132" max="5134" width="12.140625" style="189" customWidth="1"/>
    <col min="5135" max="5376" width="9.140625" style="189"/>
    <col min="5377" max="5377" width="3.5703125" style="189" bestFit="1" customWidth="1"/>
    <col min="5378" max="5378" width="40.5703125" style="189" customWidth="1"/>
    <col min="5379" max="5379" width="11.5703125" style="189" customWidth="1"/>
    <col min="5380" max="5382" width="10.5703125" style="189" customWidth="1"/>
    <col min="5383" max="5383" width="13.140625" style="189" customWidth="1"/>
    <col min="5384" max="5384" width="12.28515625" style="189" customWidth="1"/>
    <col min="5385" max="5385" width="10.5703125" style="189" customWidth="1"/>
    <col min="5386" max="5386" width="15.28515625" style="189" customWidth="1"/>
    <col min="5387" max="5387" width="13" style="189" customWidth="1"/>
    <col min="5388" max="5390" width="12.140625" style="189" customWidth="1"/>
    <col min="5391" max="5632" width="9.140625" style="189"/>
    <col min="5633" max="5633" width="3.5703125" style="189" bestFit="1" customWidth="1"/>
    <col min="5634" max="5634" width="40.5703125" style="189" customWidth="1"/>
    <col min="5635" max="5635" width="11.5703125" style="189" customWidth="1"/>
    <col min="5636" max="5638" width="10.5703125" style="189" customWidth="1"/>
    <col min="5639" max="5639" width="13.140625" style="189" customWidth="1"/>
    <col min="5640" max="5640" width="12.28515625" style="189" customWidth="1"/>
    <col min="5641" max="5641" width="10.5703125" style="189" customWidth="1"/>
    <col min="5642" max="5642" width="15.28515625" style="189" customWidth="1"/>
    <col min="5643" max="5643" width="13" style="189" customWidth="1"/>
    <col min="5644" max="5646" width="12.140625" style="189" customWidth="1"/>
    <col min="5647" max="5888" width="9.140625" style="189"/>
    <col min="5889" max="5889" width="3.5703125" style="189" bestFit="1" customWidth="1"/>
    <col min="5890" max="5890" width="40.5703125" style="189" customWidth="1"/>
    <col min="5891" max="5891" width="11.5703125" style="189" customWidth="1"/>
    <col min="5892" max="5894" width="10.5703125" style="189" customWidth="1"/>
    <col min="5895" max="5895" width="13.140625" style="189" customWidth="1"/>
    <col min="5896" max="5896" width="12.28515625" style="189" customWidth="1"/>
    <col min="5897" max="5897" width="10.5703125" style="189" customWidth="1"/>
    <col min="5898" max="5898" width="15.28515625" style="189" customWidth="1"/>
    <col min="5899" max="5899" width="13" style="189" customWidth="1"/>
    <col min="5900" max="5902" width="12.140625" style="189" customWidth="1"/>
    <col min="5903" max="6144" width="9.140625" style="189"/>
    <col min="6145" max="6145" width="3.5703125" style="189" bestFit="1" customWidth="1"/>
    <col min="6146" max="6146" width="40.5703125" style="189" customWidth="1"/>
    <col min="6147" max="6147" width="11.5703125" style="189" customWidth="1"/>
    <col min="6148" max="6150" width="10.5703125" style="189" customWidth="1"/>
    <col min="6151" max="6151" width="13.140625" style="189" customWidth="1"/>
    <col min="6152" max="6152" width="12.28515625" style="189" customWidth="1"/>
    <col min="6153" max="6153" width="10.5703125" style="189" customWidth="1"/>
    <col min="6154" max="6154" width="15.28515625" style="189" customWidth="1"/>
    <col min="6155" max="6155" width="13" style="189" customWidth="1"/>
    <col min="6156" max="6158" width="12.140625" style="189" customWidth="1"/>
    <col min="6159" max="6400" width="9.140625" style="189"/>
    <col min="6401" max="6401" width="3.5703125" style="189" bestFit="1" customWidth="1"/>
    <col min="6402" max="6402" width="40.5703125" style="189" customWidth="1"/>
    <col min="6403" max="6403" width="11.5703125" style="189" customWidth="1"/>
    <col min="6404" max="6406" width="10.5703125" style="189" customWidth="1"/>
    <col min="6407" max="6407" width="13.140625" style="189" customWidth="1"/>
    <col min="6408" max="6408" width="12.28515625" style="189" customWidth="1"/>
    <col min="6409" max="6409" width="10.5703125" style="189" customWidth="1"/>
    <col min="6410" max="6410" width="15.28515625" style="189" customWidth="1"/>
    <col min="6411" max="6411" width="13" style="189" customWidth="1"/>
    <col min="6412" max="6414" width="12.140625" style="189" customWidth="1"/>
    <col min="6415" max="6656" width="9.140625" style="189"/>
    <col min="6657" max="6657" width="3.5703125" style="189" bestFit="1" customWidth="1"/>
    <col min="6658" max="6658" width="40.5703125" style="189" customWidth="1"/>
    <col min="6659" max="6659" width="11.5703125" style="189" customWidth="1"/>
    <col min="6660" max="6662" width="10.5703125" style="189" customWidth="1"/>
    <col min="6663" max="6663" width="13.140625" style="189" customWidth="1"/>
    <col min="6664" max="6664" width="12.28515625" style="189" customWidth="1"/>
    <col min="6665" max="6665" width="10.5703125" style="189" customWidth="1"/>
    <col min="6666" max="6666" width="15.28515625" style="189" customWidth="1"/>
    <col min="6667" max="6667" width="13" style="189" customWidth="1"/>
    <col min="6668" max="6670" width="12.140625" style="189" customWidth="1"/>
    <col min="6671" max="6912" width="9.140625" style="189"/>
    <col min="6913" max="6913" width="3.5703125" style="189" bestFit="1" customWidth="1"/>
    <col min="6914" max="6914" width="40.5703125" style="189" customWidth="1"/>
    <col min="6915" max="6915" width="11.5703125" style="189" customWidth="1"/>
    <col min="6916" max="6918" width="10.5703125" style="189" customWidth="1"/>
    <col min="6919" max="6919" width="13.140625" style="189" customWidth="1"/>
    <col min="6920" max="6920" width="12.28515625" style="189" customWidth="1"/>
    <col min="6921" max="6921" width="10.5703125" style="189" customWidth="1"/>
    <col min="6922" max="6922" width="15.28515625" style="189" customWidth="1"/>
    <col min="6923" max="6923" width="13" style="189" customWidth="1"/>
    <col min="6924" max="6926" width="12.140625" style="189" customWidth="1"/>
    <col min="6927" max="7168" width="9.140625" style="189"/>
    <col min="7169" max="7169" width="3.5703125" style="189" bestFit="1" customWidth="1"/>
    <col min="7170" max="7170" width="40.5703125" style="189" customWidth="1"/>
    <col min="7171" max="7171" width="11.5703125" style="189" customWidth="1"/>
    <col min="7172" max="7174" width="10.5703125" style="189" customWidth="1"/>
    <col min="7175" max="7175" width="13.140625" style="189" customWidth="1"/>
    <col min="7176" max="7176" width="12.28515625" style="189" customWidth="1"/>
    <col min="7177" max="7177" width="10.5703125" style="189" customWidth="1"/>
    <col min="7178" max="7178" width="15.28515625" style="189" customWidth="1"/>
    <col min="7179" max="7179" width="13" style="189" customWidth="1"/>
    <col min="7180" max="7182" width="12.140625" style="189" customWidth="1"/>
    <col min="7183" max="7424" width="9.140625" style="189"/>
    <col min="7425" max="7425" width="3.5703125" style="189" bestFit="1" customWidth="1"/>
    <col min="7426" max="7426" width="40.5703125" style="189" customWidth="1"/>
    <col min="7427" max="7427" width="11.5703125" style="189" customWidth="1"/>
    <col min="7428" max="7430" width="10.5703125" style="189" customWidth="1"/>
    <col min="7431" max="7431" width="13.140625" style="189" customWidth="1"/>
    <col min="7432" max="7432" width="12.28515625" style="189" customWidth="1"/>
    <col min="7433" max="7433" width="10.5703125" style="189" customWidth="1"/>
    <col min="7434" max="7434" width="15.28515625" style="189" customWidth="1"/>
    <col min="7435" max="7435" width="13" style="189" customWidth="1"/>
    <col min="7436" max="7438" width="12.140625" style="189" customWidth="1"/>
    <col min="7439" max="7680" width="9.140625" style="189"/>
    <col min="7681" max="7681" width="3.5703125" style="189" bestFit="1" customWidth="1"/>
    <col min="7682" max="7682" width="40.5703125" style="189" customWidth="1"/>
    <col min="7683" max="7683" width="11.5703125" style="189" customWidth="1"/>
    <col min="7684" max="7686" width="10.5703125" style="189" customWidth="1"/>
    <col min="7687" max="7687" width="13.140625" style="189" customWidth="1"/>
    <col min="7688" max="7688" width="12.28515625" style="189" customWidth="1"/>
    <col min="7689" max="7689" width="10.5703125" style="189" customWidth="1"/>
    <col min="7690" max="7690" width="15.28515625" style="189" customWidth="1"/>
    <col min="7691" max="7691" width="13" style="189" customWidth="1"/>
    <col min="7692" max="7694" width="12.140625" style="189" customWidth="1"/>
    <col min="7695" max="7936" width="9.140625" style="189"/>
    <col min="7937" max="7937" width="3.5703125" style="189" bestFit="1" customWidth="1"/>
    <col min="7938" max="7938" width="40.5703125" style="189" customWidth="1"/>
    <col min="7939" max="7939" width="11.5703125" style="189" customWidth="1"/>
    <col min="7940" max="7942" width="10.5703125" style="189" customWidth="1"/>
    <col min="7943" max="7943" width="13.140625" style="189" customWidth="1"/>
    <col min="7944" max="7944" width="12.28515625" style="189" customWidth="1"/>
    <col min="7945" max="7945" width="10.5703125" style="189" customWidth="1"/>
    <col min="7946" max="7946" width="15.28515625" style="189" customWidth="1"/>
    <col min="7947" max="7947" width="13" style="189" customWidth="1"/>
    <col min="7948" max="7950" width="12.140625" style="189" customWidth="1"/>
    <col min="7951" max="8192" width="9.140625" style="189"/>
    <col min="8193" max="8193" width="3.5703125" style="189" bestFit="1" customWidth="1"/>
    <col min="8194" max="8194" width="40.5703125" style="189" customWidth="1"/>
    <col min="8195" max="8195" width="11.5703125" style="189" customWidth="1"/>
    <col min="8196" max="8198" width="10.5703125" style="189" customWidth="1"/>
    <col min="8199" max="8199" width="13.140625" style="189" customWidth="1"/>
    <col min="8200" max="8200" width="12.28515625" style="189" customWidth="1"/>
    <col min="8201" max="8201" width="10.5703125" style="189" customWidth="1"/>
    <col min="8202" max="8202" width="15.28515625" style="189" customWidth="1"/>
    <col min="8203" max="8203" width="13" style="189" customWidth="1"/>
    <col min="8204" max="8206" width="12.140625" style="189" customWidth="1"/>
    <col min="8207" max="8448" width="9.140625" style="189"/>
    <col min="8449" max="8449" width="3.5703125" style="189" bestFit="1" customWidth="1"/>
    <col min="8450" max="8450" width="40.5703125" style="189" customWidth="1"/>
    <col min="8451" max="8451" width="11.5703125" style="189" customWidth="1"/>
    <col min="8452" max="8454" width="10.5703125" style="189" customWidth="1"/>
    <col min="8455" max="8455" width="13.140625" style="189" customWidth="1"/>
    <col min="8456" max="8456" width="12.28515625" style="189" customWidth="1"/>
    <col min="8457" max="8457" width="10.5703125" style="189" customWidth="1"/>
    <col min="8458" max="8458" width="15.28515625" style="189" customWidth="1"/>
    <col min="8459" max="8459" width="13" style="189" customWidth="1"/>
    <col min="8460" max="8462" width="12.140625" style="189" customWidth="1"/>
    <col min="8463" max="8704" width="9.140625" style="189"/>
    <col min="8705" max="8705" width="3.5703125" style="189" bestFit="1" customWidth="1"/>
    <col min="8706" max="8706" width="40.5703125" style="189" customWidth="1"/>
    <col min="8707" max="8707" width="11.5703125" style="189" customWidth="1"/>
    <col min="8708" max="8710" width="10.5703125" style="189" customWidth="1"/>
    <col min="8711" max="8711" width="13.140625" style="189" customWidth="1"/>
    <col min="8712" max="8712" width="12.28515625" style="189" customWidth="1"/>
    <col min="8713" max="8713" width="10.5703125" style="189" customWidth="1"/>
    <col min="8714" max="8714" width="15.28515625" style="189" customWidth="1"/>
    <col min="8715" max="8715" width="13" style="189" customWidth="1"/>
    <col min="8716" max="8718" width="12.140625" style="189" customWidth="1"/>
    <col min="8719" max="8960" width="9.140625" style="189"/>
    <col min="8961" max="8961" width="3.5703125" style="189" bestFit="1" customWidth="1"/>
    <col min="8962" max="8962" width="40.5703125" style="189" customWidth="1"/>
    <col min="8963" max="8963" width="11.5703125" style="189" customWidth="1"/>
    <col min="8964" max="8966" width="10.5703125" style="189" customWidth="1"/>
    <col min="8967" max="8967" width="13.140625" style="189" customWidth="1"/>
    <col min="8968" max="8968" width="12.28515625" style="189" customWidth="1"/>
    <col min="8969" max="8969" width="10.5703125" style="189" customWidth="1"/>
    <col min="8970" max="8970" width="15.28515625" style="189" customWidth="1"/>
    <col min="8971" max="8971" width="13" style="189" customWidth="1"/>
    <col min="8972" max="8974" width="12.140625" style="189" customWidth="1"/>
    <col min="8975" max="9216" width="9.140625" style="189"/>
    <col min="9217" max="9217" width="3.5703125" style="189" bestFit="1" customWidth="1"/>
    <col min="9218" max="9218" width="40.5703125" style="189" customWidth="1"/>
    <col min="9219" max="9219" width="11.5703125" style="189" customWidth="1"/>
    <col min="9220" max="9222" width="10.5703125" style="189" customWidth="1"/>
    <col min="9223" max="9223" width="13.140625" style="189" customWidth="1"/>
    <col min="9224" max="9224" width="12.28515625" style="189" customWidth="1"/>
    <col min="9225" max="9225" width="10.5703125" style="189" customWidth="1"/>
    <col min="9226" max="9226" width="15.28515625" style="189" customWidth="1"/>
    <col min="9227" max="9227" width="13" style="189" customWidth="1"/>
    <col min="9228" max="9230" width="12.140625" style="189" customWidth="1"/>
    <col min="9231" max="9472" width="9.140625" style="189"/>
    <col min="9473" max="9473" width="3.5703125" style="189" bestFit="1" customWidth="1"/>
    <col min="9474" max="9474" width="40.5703125" style="189" customWidth="1"/>
    <col min="9475" max="9475" width="11.5703125" style="189" customWidth="1"/>
    <col min="9476" max="9478" width="10.5703125" style="189" customWidth="1"/>
    <col min="9479" max="9479" width="13.140625" style="189" customWidth="1"/>
    <col min="9480" max="9480" width="12.28515625" style="189" customWidth="1"/>
    <col min="9481" max="9481" width="10.5703125" style="189" customWidth="1"/>
    <col min="9482" max="9482" width="15.28515625" style="189" customWidth="1"/>
    <col min="9483" max="9483" width="13" style="189" customWidth="1"/>
    <col min="9484" max="9486" width="12.140625" style="189" customWidth="1"/>
    <col min="9487" max="9728" width="9.140625" style="189"/>
    <col min="9729" max="9729" width="3.5703125" style="189" bestFit="1" customWidth="1"/>
    <col min="9730" max="9730" width="40.5703125" style="189" customWidth="1"/>
    <col min="9731" max="9731" width="11.5703125" style="189" customWidth="1"/>
    <col min="9732" max="9734" width="10.5703125" style="189" customWidth="1"/>
    <col min="9735" max="9735" width="13.140625" style="189" customWidth="1"/>
    <col min="9736" max="9736" width="12.28515625" style="189" customWidth="1"/>
    <col min="9737" max="9737" width="10.5703125" style="189" customWidth="1"/>
    <col min="9738" max="9738" width="15.28515625" style="189" customWidth="1"/>
    <col min="9739" max="9739" width="13" style="189" customWidth="1"/>
    <col min="9740" max="9742" width="12.140625" style="189" customWidth="1"/>
    <col min="9743" max="9984" width="9.140625" style="189"/>
    <col min="9985" max="9985" width="3.5703125" style="189" bestFit="1" customWidth="1"/>
    <col min="9986" max="9986" width="40.5703125" style="189" customWidth="1"/>
    <col min="9987" max="9987" width="11.5703125" style="189" customWidth="1"/>
    <col min="9988" max="9990" width="10.5703125" style="189" customWidth="1"/>
    <col min="9991" max="9991" width="13.140625" style="189" customWidth="1"/>
    <col min="9992" max="9992" width="12.28515625" style="189" customWidth="1"/>
    <col min="9993" max="9993" width="10.5703125" style="189" customWidth="1"/>
    <col min="9994" max="9994" width="15.28515625" style="189" customWidth="1"/>
    <col min="9995" max="9995" width="13" style="189" customWidth="1"/>
    <col min="9996" max="9998" width="12.140625" style="189" customWidth="1"/>
    <col min="9999" max="10240" width="9.140625" style="189"/>
    <col min="10241" max="10241" width="3.5703125" style="189" bestFit="1" customWidth="1"/>
    <col min="10242" max="10242" width="40.5703125" style="189" customWidth="1"/>
    <col min="10243" max="10243" width="11.5703125" style="189" customWidth="1"/>
    <col min="10244" max="10246" width="10.5703125" style="189" customWidth="1"/>
    <col min="10247" max="10247" width="13.140625" style="189" customWidth="1"/>
    <col min="10248" max="10248" width="12.28515625" style="189" customWidth="1"/>
    <col min="10249" max="10249" width="10.5703125" style="189" customWidth="1"/>
    <col min="10250" max="10250" width="15.28515625" style="189" customWidth="1"/>
    <col min="10251" max="10251" width="13" style="189" customWidth="1"/>
    <col min="10252" max="10254" width="12.140625" style="189" customWidth="1"/>
    <col min="10255" max="10496" width="9.140625" style="189"/>
    <col min="10497" max="10497" width="3.5703125" style="189" bestFit="1" customWidth="1"/>
    <col min="10498" max="10498" width="40.5703125" style="189" customWidth="1"/>
    <col min="10499" max="10499" width="11.5703125" style="189" customWidth="1"/>
    <col min="10500" max="10502" width="10.5703125" style="189" customWidth="1"/>
    <col min="10503" max="10503" width="13.140625" style="189" customWidth="1"/>
    <col min="10504" max="10504" width="12.28515625" style="189" customWidth="1"/>
    <col min="10505" max="10505" width="10.5703125" style="189" customWidth="1"/>
    <col min="10506" max="10506" width="15.28515625" style="189" customWidth="1"/>
    <col min="10507" max="10507" width="13" style="189" customWidth="1"/>
    <col min="10508" max="10510" width="12.140625" style="189" customWidth="1"/>
    <col min="10511" max="10752" width="9.140625" style="189"/>
    <col min="10753" max="10753" width="3.5703125" style="189" bestFit="1" customWidth="1"/>
    <col min="10754" max="10754" width="40.5703125" style="189" customWidth="1"/>
    <col min="10755" max="10755" width="11.5703125" style="189" customWidth="1"/>
    <col min="10756" max="10758" width="10.5703125" style="189" customWidth="1"/>
    <col min="10759" max="10759" width="13.140625" style="189" customWidth="1"/>
    <col min="10760" max="10760" width="12.28515625" style="189" customWidth="1"/>
    <col min="10761" max="10761" width="10.5703125" style="189" customWidth="1"/>
    <col min="10762" max="10762" width="15.28515625" style="189" customWidth="1"/>
    <col min="10763" max="10763" width="13" style="189" customWidth="1"/>
    <col min="10764" max="10766" width="12.140625" style="189" customWidth="1"/>
    <col min="10767" max="11008" width="9.140625" style="189"/>
    <col min="11009" max="11009" width="3.5703125" style="189" bestFit="1" customWidth="1"/>
    <col min="11010" max="11010" width="40.5703125" style="189" customWidth="1"/>
    <col min="11011" max="11011" width="11.5703125" style="189" customWidth="1"/>
    <col min="11012" max="11014" width="10.5703125" style="189" customWidth="1"/>
    <col min="11015" max="11015" width="13.140625" style="189" customWidth="1"/>
    <col min="11016" max="11016" width="12.28515625" style="189" customWidth="1"/>
    <col min="11017" max="11017" width="10.5703125" style="189" customWidth="1"/>
    <col min="11018" max="11018" width="15.28515625" style="189" customWidth="1"/>
    <col min="11019" max="11019" width="13" style="189" customWidth="1"/>
    <col min="11020" max="11022" width="12.140625" style="189" customWidth="1"/>
    <col min="11023" max="11264" width="9.140625" style="189"/>
    <col min="11265" max="11265" width="3.5703125" style="189" bestFit="1" customWidth="1"/>
    <col min="11266" max="11266" width="40.5703125" style="189" customWidth="1"/>
    <col min="11267" max="11267" width="11.5703125" style="189" customWidth="1"/>
    <col min="11268" max="11270" width="10.5703125" style="189" customWidth="1"/>
    <col min="11271" max="11271" width="13.140625" style="189" customWidth="1"/>
    <col min="11272" max="11272" width="12.28515625" style="189" customWidth="1"/>
    <col min="11273" max="11273" width="10.5703125" style="189" customWidth="1"/>
    <col min="11274" max="11274" width="15.28515625" style="189" customWidth="1"/>
    <col min="11275" max="11275" width="13" style="189" customWidth="1"/>
    <col min="11276" max="11278" width="12.140625" style="189" customWidth="1"/>
    <col min="11279" max="11520" width="9.140625" style="189"/>
    <col min="11521" max="11521" width="3.5703125" style="189" bestFit="1" customWidth="1"/>
    <col min="11522" max="11522" width="40.5703125" style="189" customWidth="1"/>
    <col min="11523" max="11523" width="11.5703125" style="189" customWidth="1"/>
    <col min="11524" max="11526" width="10.5703125" style="189" customWidth="1"/>
    <col min="11527" max="11527" width="13.140625" style="189" customWidth="1"/>
    <col min="11528" max="11528" width="12.28515625" style="189" customWidth="1"/>
    <col min="11529" max="11529" width="10.5703125" style="189" customWidth="1"/>
    <col min="11530" max="11530" width="15.28515625" style="189" customWidth="1"/>
    <col min="11531" max="11531" width="13" style="189" customWidth="1"/>
    <col min="11532" max="11534" width="12.140625" style="189" customWidth="1"/>
    <col min="11535" max="11776" width="9.140625" style="189"/>
    <col min="11777" max="11777" width="3.5703125" style="189" bestFit="1" customWidth="1"/>
    <col min="11778" max="11778" width="40.5703125" style="189" customWidth="1"/>
    <col min="11779" max="11779" width="11.5703125" style="189" customWidth="1"/>
    <col min="11780" max="11782" width="10.5703125" style="189" customWidth="1"/>
    <col min="11783" max="11783" width="13.140625" style="189" customWidth="1"/>
    <col min="11784" max="11784" width="12.28515625" style="189" customWidth="1"/>
    <col min="11785" max="11785" width="10.5703125" style="189" customWidth="1"/>
    <col min="11786" max="11786" width="15.28515625" style="189" customWidth="1"/>
    <col min="11787" max="11787" width="13" style="189" customWidth="1"/>
    <col min="11788" max="11790" width="12.140625" style="189" customWidth="1"/>
    <col min="11791" max="12032" width="9.140625" style="189"/>
    <col min="12033" max="12033" width="3.5703125" style="189" bestFit="1" customWidth="1"/>
    <col min="12034" max="12034" width="40.5703125" style="189" customWidth="1"/>
    <col min="12035" max="12035" width="11.5703125" style="189" customWidth="1"/>
    <col min="12036" max="12038" width="10.5703125" style="189" customWidth="1"/>
    <col min="12039" max="12039" width="13.140625" style="189" customWidth="1"/>
    <col min="12040" max="12040" width="12.28515625" style="189" customWidth="1"/>
    <col min="12041" max="12041" width="10.5703125" style="189" customWidth="1"/>
    <col min="12042" max="12042" width="15.28515625" style="189" customWidth="1"/>
    <col min="12043" max="12043" width="13" style="189" customWidth="1"/>
    <col min="12044" max="12046" width="12.140625" style="189" customWidth="1"/>
    <col min="12047" max="12288" width="9.140625" style="189"/>
    <col min="12289" max="12289" width="3.5703125" style="189" bestFit="1" customWidth="1"/>
    <col min="12290" max="12290" width="40.5703125" style="189" customWidth="1"/>
    <col min="12291" max="12291" width="11.5703125" style="189" customWidth="1"/>
    <col min="12292" max="12294" width="10.5703125" style="189" customWidth="1"/>
    <col min="12295" max="12295" width="13.140625" style="189" customWidth="1"/>
    <col min="12296" max="12296" width="12.28515625" style="189" customWidth="1"/>
    <col min="12297" max="12297" width="10.5703125" style="189" customWidth="1"/>
    <col min="12298" max="12298" width="15.28515625" style="189" customWidth="1"/>
    <col min="12299" max="12299" width="13" style="189" customWidth="1"/>
    <col min="12300" max="12302" width="12.140625" style="189" customWidth="1"/>
    <col min="12303" max="12544" width="9.140625" style="189"/>
    <col min="12545" max="12545" width="3.5703125" style="189" bestFit="1" customWidth="1"/>
    <col min="12546" max="12546" width="40.5703125" style="189" customWidth="1"/>
    <col min="12547" max="12547" width="11.5703125" style="189" customWidth="1"/>
    <col min="12548" max="12550" width="10.5703125" style="189" customWidth="1"/>
    <col min="12551" max="12551" width="13.140625" style="189" customWidth="1"/>
    <col min="12552" max="12552" width="12.28515625" style="189" customWidth="1"/>
    <col min="12553" max="12553" width="10.5703125" style="189" customWidth="1"/>
    <col min="12554" max="12554" width="15.28515625" style="189" customWidth="1"/>
    <col min="12555" max="12555" width="13" style="189" customWidth="1"/>
    <col min="12556" max="12558" width="12.140625" style="189" customWidth="1"/>
    <col min="12559" max="12800" width="9.140625" style="189"/>
    <col min="12801" max="12801" width="3.5703125" style="189" bestFit="1" customWidth="1"/>
    <col min="12802" max="12802" width="40.5703125" style="189" customWidth="1"/>
    <col min="12803" max="12803" width="11.5703125" style="189" customWidth="1"/>
    <col min="12804" max="12806" width="10.5703125" style="189" customWidth="1"/>
    <col min="12807" max="12807" width="13.140625" style="189" customWidth="1"/>
    <col min="12808" max="12808" width="12.28515625" style="189" customWidth="1"/>
    <col min="12809" max="12809" width="10.5703125" style="189" customWidth="1"/>
    <col min="12810" max="12810" width="15.28515625" style="189" customWidth="1"/>
    <col min="12811" max="12811" width="13" style="189" customWidth="1"/>
    <col min="12812" max="12814" width="12.140625" style="189" customWidth="1"/>
    <col min="12815" max="13056" width="9.140625" style="189"/>
    <col min="13057" max="13057" width="3.5703125" style="189" bestFit="1" customWidth="1"/>
    <col min="13058" max="13058" width="40.5703125" style="189" customWidth="1"/>
    <col min="13059" max="13059" width="11.5703125" style="189" customWidth="1"/>
    <col min="13060" max="13062" width="10.5703125" style="189" customWidth="1"/>
    <col min="13063" max="13063" width="13.140625" style="189" customWidth="1"/>
    <col min="13064" max="13064" width="12.28515625" style="189" customWidth="1"/>
    <col min="13065" max="13065" width="10.5703125" style="189" customWidth="1"/>
    <col min="13066" max="13066" width="15.28515625" style="189" customWidth="1"/>
    <col min="13067" max="13067" width="13" style="189" customWidth="1"/>
    <col min="13068" max="13070" width="12.140625" style="189" customWidth="1"/>
    <col min="13071" max="13312" width="9.140625" style="189"/>
    <col min="13313" max="13313" width="3.5703125" style="189" bestFit="1" customWidth="1"/>
    <col min="13314" max="13314" width="40.5703125" style="189" customWidth="1"/>
    <col min="13315" max="13315" width="11.5703125" style="189" customWidth="1"/>
    <col min="13316" max="13318" width="10.5703125" style="189" customWidth="1"/>
    <col min="13319" max="13319" width="13.140625" style="189" customWidth="1"/>
    <col min="13320" max="13320" width="12.28515625" style="189" customWidth="1"/>
    <col min="13321" max="13321" width="10.5703125" style="189" customWidth="1"/>
    <col min="13322" max="13322" width="15.28515625" style="189" customWidth="1"/>
    <col min="13323" max="13323" width="13" style="189" customWidth="1"/>
    <col min="13324" max="13326" width="12.140625" style="189" customWidth="1"/>
    <col min="13327" max="13568" width="9.140625" style="189"/>
    <col min="13569" max="13569" width="3.5703125" style="189" bestFit="1" customWidth="1"/>
    <col min="13570" max="13570" width="40.5703125" style="189" customWidth="1"/>
    <col min="13571" max="13571" width="11.5703125" style="189" customWidth="1"/>
    <col min="13572" max="13574" width="10.5703125" style="189" customWidth="1"/>
    <col min="13575" max="13575" width="13.140625" style="189" customWidth="1"/>
    <col min="13576" max="13576" width="12.28515625" style="189" customWidth="1"/>
    <col min="13577" max="13577" width="10.5703125" style="189" customWidth="1"/>
    <col min="13578" max="13578" width="15.28515625" style="189" customWidth="1"/>
    <col min="13579" max="13579" width="13" style="189" customWidth="1"/>
    <col min="13580" max="13582" width="12.140625" style="189" customWidth="1"/>
    <col min="13583" max="13824" width="9.140625" style="189"/>
    <col min="13825" max="13825" width="3.5703125" style="189" bestFit="1" customWidth="1"/>
    <col min="13826" max="13826" width="40.5703125" style="189" customWidth="1"/>
    <col min="13827" max="13827" width="11.5703125" style="189" customWidth="1"/>
    <col min="13828" max="13830" width="10.5703125" style="189" customWidth="1"/>
    <col min="13831" max="13831" width="13.140625" style="189" customWidth="1"/>
    <col min="13832" max="13832" width="12.28515625" style="189" customWidth="1"/>
    <col min="13833" max="13833" width="10.5703125" style="189" customWidth="1"/>
    <col min="13834" max="13834" width="15.28515625" style="189" customWidth="1"/>
    <col min="13835" max="13835" width="13" style="189" customWidth="1"/>
    <col min="13836" max="13838" width="12.140625" style="189" customWidth="1"/>
    <col min="13839" max="14080" width="9.140625" style="189"/>
    <col min="14081" max="14081" width="3.5703125" style="189" bestFit="1" customWidth="1"/>
    <col min="14082" max="14082" width="40.5703125" style="189" customWidth="1"/>
    <col min="14083" max="14083" width="11.5703125" style="189" customWidth="1"/>
    <col min="14084" max="14086" width="10.5703125" style="189" customWidth="1"/>
    <col min="14087" max="14087" width="13.140625" style="189" customWidth="1"/>
    <col min="14088" max="14088" width="12.28515625" style="189" customWidth="1"/>
    <col min="14089" max="14089" width="10.5703125" style="189" customWidth="1"/>
    <col min="14090" max="14090" width="15.28515625" style="189" customWidth="1"/>
    <col min="14091" max="14091" width="13" style="189" customWidth="1"/>
    <col min="14092" max="14094" width="12.140625" style="189" customWidth="1"/>
    <col min="14095" max="14336" width="9.140625" style="189"/>
    <col min="14337" max="14337" width="3.5703125" style="189" bestFit="1" customWidth="1"/>
    <col min="14338" max="14338" width="40.5703125" style="189" customWidth="1"/>
    <col min="14339" max="14339" width="11.5703125" style="189" customWidth="1"/>
    <col min="14340" max="14342" width="10.5703125" style="189" customWidth="1"/>
    <col min="14343" max="14343" width="13.140625" style="189" customWidth="1"/>
    <col min="14344" max="14344" width="12.28515625" style="189" customWidth="1"/>
    <col min="14345" max="14345" width="10.5703125" style="189" customWidth="1"/>
    <col min="14346" max="14346" width="15.28515625" style="189" customWidth="1"/>
    <col min="14347" max="14347" width="13" style="189" customWidth="1"/>
    <col min="14348" max="14350" width="12.140625" style="189" customWidth="1"/>
    <col min="14351" max="14592" width="9.140625" style="189"/>
    <col min="14593" max="14593" width="3.5703125" style="189" bestFit="1" customWidth="1"/>
    <col min="14594" max="14594" width="40.5703125" style="189" customWidth="1"/>
    <col min="14595" max="14595" width="11.5703125" style="189" customWidth="1"/>
    <col min="14596" max="14598" width="10.5703125" style="189" customWidth="1"/>
    <col min="14599" max="14599" width="13.140625" style="189" customWidth="1"/>
    <col min="14600" max="14600" width="12.28515625" style="189" customWidth="1"/>
    <col min="14601" max="14601" width="10.5703125" style="189" customWidth="1"/>
    <col min="14602" max="14602" width="15.28515625" style="189" customWidth="1"/>
    <col min="14603" max="14603" width="13" style="189" customWidth="1"/>
    <col min="14604" max="14606" width="12.140625" style="189" customWidth="1"/>
    <col min="14607" max="14848" width="9.140625" style="189"/>
    <col min="14849" max="14849" width="3.5703125" style="189" bestFit="1" customWidth="1"/>
    <col min="14850" max="14850" width="40.5703125" style="189" customWidth="1"/>
    <col min="14851" max="14851" width="11.5703125" style="189" customWidth="1"/>
    <col min="14852" max="14854" width="10.5703125" style="189" customWidth="1"/>
    <col min="14855" max="14855" width="13.140625" style="189" customWidth="1"/>
    <col min="14856" max="14856" width="12.28515625" style="189" customWidth="1"/>
    <col min="14857" max="14857" width="10.5703125" style="189" customWidth="1"/>
    <col min="14858" max="14858" width="15.28515625" style="189" customWidth="1"/>
    <col min="14859" max="14859" width="13" style="189" customWidth="1"/>
    <col min="14860" max="14862" width="12.140625" style="189" customWidth="1"/>
    <col min="14863" max="15104" width="9.140625" style="189"/>
    <col min="15105" max="15105" width="3.5703125" style="189" bestFit="1" customWidth="1"/>
    <col min="15106" max="15106" width="40.5703125" style="189" customWidth="1"/>
    <col min="15107" max="15107" width="11.5703125" style="189" customWidth="1"/>
    <col min="15108" max="15110" width="10.5703125" style="189" customWidth="1"/>
    <col min="15111" max="15111" width="13.140625" style="189" customWidth="1"/>
    <col min="15112" max="15112" width="12.28515625" style="189" customWidth="1"/>
    <col min="15113" max="15113" width="10.5703125" style="189" customWidth="1"/>
    <col min="15114" max="15114" width="15.28515625" style="189" customWidth="1"/>
    <col min="15115" max="15115" width="13" style="189" customWidth="1"/>
    <col min="15116" max="15118" width="12.140625" style="189" customWidth="1"/>
    <col min="15119" max="15360" width="9.140625" style="189"/>
    <col min="15361" max="15361" width="3.5703125" style="189" bestFit="1" customWidth="1"/>
    <col min="15362" max="15362" width="40.5703125" style="189" customWidth="1"/>
    <col min="15363" max="15363" width="11.5703125" style="189" customWidth="1"/>
    <col min="15364" max="15366" width="10.5703125" style="189" customWidth="1"/>
    <col min="15367" max="15367" width="13.140625" style="189" customWidth="1"/>
    <col min="15368" max="15368" width="12.28515625" style="189" customWidth="1"/>
    <col min="15369" max="15369" width="10.5703125" style="189" customWidth="1"/>
    <col min="15370" max="15370" width="15.28515625" style="189" customWidth="1"/>
    <col min="15371" max="15371" width="13" style="189" customWidth="1"/>
    <col min="15372" max="15374" width="12.140625" style="189" customWidth="1"/>
    <col min="15375" max="15616" width="9.140625" style="189"/>
    <col min="15617" max="15617" width="3.5703125" style="189" bestFit="1" customWidth="1"/>
    <col min="15618" max="15618" width="40.5703125" style="189" customWidth="1"/>
    <col min="15619" max="15619" width="11.5703125" style="189" customWidth="1"/>
    <col min="15620" max="15622" width="10.5703125" style="189" customWidth="1"/>
    <col min="15623" max="15623" width="13.140625" style="189" customWidth="1"/>
    <col min="15624" max="15624" width="12.28515625" style="189" customWidth="1"/>
    <col min="15625" max="15625" width="10.5703125" style="189" customWidth="1"/>
    <col min="15626" max="15626" width="15.28515625" style="189" customWidth="1"/>
    <col min="15627" max="15627" width="13" style="189" customWidth="1"/>
    <col min="15628" max="15630" width="12.140625" style="189" customWidth="1"/>
    <col min="15631" max="15872" width="9.140625" style="189"/>
    <col min="15873" max="15873" width="3.5703125" style="189" bestFit="1" customWidth="1"/>
    <col min="15874" max="15874" width="40.5703125" style="189" customWidth="1"/>
    <col min="15875" max="15875" width="11.5703125" style="189" customWidth="1"/>
    <col min="15876" max="15878" width="10.5703125" style="189" customWidth="1"/>
    <col min="15879" max="15879" width="13.140625" style="189" customWidth="1"/>
    <col min="15880" max="15880" width="12.28515625" style="189" customWidth="1"/>
    <col min="15881" max="15881" width="10.5703125" style="189" customWidth="1"/>
    <col min="15882" max="15882" width="15.28515625" style="189" customWidth="1"/>
    <col min="15883" max="15883" width="13" style="189" customWidth="1"/>
    <col min="15884" max="15886" width="12.140625" style="189" customWidth="1"/>
    <col min="15887" max="16128" width="9.140625" style="189"/>
    <col min="16129" max="16129" width="3.5703125" style="189" bestFit="1" customWidth="1"/>
    <col min="16130" max="16130" width="40.5703125" style="189" customWidth="1"/>
    <col min="16131" max="16131" width="11.5703125" style="189" customWidth="1"/>
    <col min="16132" max="16134" width="10.5703125" style="189" customWidth="1"/>
    <col min="16135" max="16135" width="13.140625" style="189" customWidth="1"/>
    <col min="16136" max="16136" width="12.28515625" style="189" customWidth="1"/>
    <col min="16137" max="16137" width="10.5703125" style="189" customWidth="1"/>
    <col min="16138" max="16138" width="15.28515625" style="189" customWidth="1"/>
    <col min="16139" max="16139" width="13" style="189" customWidth="1"/>
    <col min="16140" max="16142" width="12.140625" style="189" customWidth="1"/>
    <col min="16143" max="16384" width="9.140625" style="189"/>
  </cols>
  <sheetData>
    <row r="1" spans="1:15" s="1080" customFormat="1" ht="13.5">
      <c r="A1" s="1324"/>
      <c r="B1" s="1325"/>
      <c r="C1" s="1325"/>
      <c r="D1" s="120"/>
      <c r="E1" s="120"/>
      <c r="F1" s="1326"/>
      <c r="G1" s="1326"/>
      <c r="H1" s="1327"/>
      <c r="I1" s="1327"/>
      <c r="J1" s="30"/>
      <c r="K1" s="1328" t="s">
        <v>195</v>
      </c>
      <c r="L1" s="1325"/>
      <c r="M1" s="30"/>
      <c r="N1" s="30"/>
    </row>
    <row r="2" spans="1:15" s="1080" customFormat="1" ht="12.75" customHeight="1">
      <c r="A2" s="1324"/>
      <c r="B2" s="1325"/>
      <c r="C2" s="1325"/>
      <c r="D2" s="120"/>
      <c r="E2" s="120"/>
      <c r="F2" s="1326"/>
      <c r="G2" s="1326"/>
      <c r="H2" s="1327"/>
      <c r="I2" s="1327"/>
      <c r="J2" s="2520" t="s">
        <v>28</v>
      </c>
      <c r="K2" s="2520"/>
      <c r="L2" s="2520"/>
      <c r="M2" s="2520"/>
      <c r="N2" s="2520"/>
    </row>
    <row r="3" spans="1:15" s="31" customFormat="1" ht="15" thickBot="1">
      <c r="A3" s="30"/>
      <c r="B3" s="2521" t="s">
        <v>485</v>
      </c>
      <c r="C3" s="2521"/>
      <c r="D3" s="2521"/>
      <c r="E3" s="2521"/>
      <c r="F3" s="2521"/>
      <c r="G3" s="2521"/>
      <c r="H3" s="2521"/>
      <c r="I3" s="2521"/>
    </row>
    <row r="4" spans="1:15" s="5" customFormat="1" ht="17.25" customHeight="1">
      <c r="A4" s="30"/>
      <c r="B4" s="2523" t="s">
        <v>29</v>
      </c>
      <c r="C4" s="2523"/>
      <c r="D4" s="2523"/>
      <c r="E4" s="2523"/>
      <c r="F4" s="31"/>
      <c r="G4" s="31"/>
      <c r="H4" s="41"/>
      <c r="I4" s="31"/>
      <c r="J4" s="31"/>
      <c r="K4" s="31"/>
      <c r="L4" s="31"/>
      <c r="M4" s="31"/>
      <c r="N4" s="31"/>
    </row>
    <row r="5" spans="1:15" s="1080" customFormat="1" ht="39.75" customHeight="1">
      <c r="A5" s="2524" t="s">
        <v>63</v>
      </c>
      <c r="B5" s="2524"/>
      <c r="C5" s="2524"/>
      <c r="D5" s="2524"/>
      <c r="E5" s="2524"/>
      <c r="F5" s="2524"/>
      <c r="G5" s="2524"/>
      <c r="H5" s="2524"/>
      <c r="I5" s="2524"/>
      <c r="J5" s="2524"/>
      <c r="K5" s="2524"/>
      <c r="L5" s="2524"/>
    </row>
    <row r="6" spans="1:15" s="5" customFormat="1" ht="17.25" customHeight="1">
      <c r="A6" s="2522" t="s">
        <v>7090</v>
      </c>
      <c r="B6" s="2522"/>
      <c r="C6" s="2522"/>
      <c r="D6" s="2522"/>
      <c r="E6" s="2522"/>
      <c r="F6" s="2522"/>
      <c r="G6" s="2522"/>
      <c r="H6" s="2522"/>
      <c r="I6" s="2522"/>
      <c r="J6" s="2522"/>
      <c r="K6" s="2522"/>
      <c r="L6" s="2522"/>
      <c r="M6" s="2522"/>
      <c r="N6" s="2522"/>
      <c r="O6" s="457"/>
    </row>
    <row r="7" spans="1:15" s="5" customFormat="1" ht="21" customHeight="1">
      <c r="A7" s="30"/>
      <c r="B7" s="2525" t="s">
        <v>7091</v>
      </c>
      <c r="C7" s="2525"/>
      <c r="D7" s="2525"/>
      <c r="E7" s="2525"/>
      <c r="F7" s="2525"/>
      <c r="G7" s="2525"/>
      <c r="H7" s="2525"/>
      <c r="I7" s="2525"/>
      <c r="J7" s="2525"/>
      <c r="K7" s="2525"/>
      <c r="L7" s="2525"/>
      <c r="M7" s="2525"/>
      <c r="N7" s="2525"/>
    </row>
    <row r="8" spans="1:15" s="1080" customFormat="1" ht="21" customHeight="1">
      <c r="A8" s="1329"/>
      <c r="B8" s="1329"/>
      <c r="C8" s="1329"/>
      <c r="D8" s="1329"/>
      <c r="E8" s="1329"/>
      <c r="F8" s="1329"/>
      <c r="G8" s="1329"/>
      <c r="H8" s="1329"/>
      <c r="I8" s="1329"/>
      <c r="J8" s="1329"/>
      <c r="K8" s="1329"/>
      <c r="L8" s="1329"/>
    </row>
    <row r="9" spans="1:15" s="171" customFormat="1" ht="13.5" customHeight="1">
      <c r="A9" s="2526" t="s">
        <v>118</v>
      </c>
      <c r="B9" s="2526" t="s">
        <v>201</v>
      </c>
      <c r="C9" s="2243" t="s">
        <v>202</v>
      </c>
      <c r="D9" s="2526" t="s">
        <v>203</v>
      </c>
      <c r="E9" s="2243" t="s">
        <v>204</v>
      </c>
      <c r="F9" s="2243" t="s">
        <v>4804</v>
      </c>
      <c r="G9" s="2527" t="s">
        <v>207</v>
      </c>
      <c r="H9" s="2527"/>
      <c r="I9" s="2243" t="s">
        <v>208</v>
      </c>
      <c r="J9" s="2243" t="s">
        <v>7092</v>
      </c>
      <c r="K9" s="2243" t="s">
        <v>4805</v>
      </c>
      <c r="L9" s="2243" t="s">
        <v>209</v>
      </c>
      <c r="M9" s="2243" t="s">
        <v>5882</v>
      </c>
      <c r="N9" s="2243" t="s">
        <v>7093</v>
      </c>
    </row>
    <row r="10" spans="1:15" s="171" customFormat="1" ht="13.5" customHeight="1">
      <c r="A10" s="2526"/>
      <c r="B10" s="2526"/>
      <c r="C10" s="2244"/>
      <c r="D10" s="2526"/>
      <c r="E10" s="2244"/>
      <c r="F10" s="2244"/>
      <c r="G10" s="1278" t="s">
        <v>205</v>
      </c>
      <c r="H10" s="1278" t="s">
        <v>206</v>
      </c>
      <c r="I10" s="2244"/>
      <c r="J10" s="2244"/>
      <c r="K10" s="2244"/>
      <c r="L10" s="2244"/>
      <c r="M10" s="2244"/>
      <c r="N10" s="2244"/>
    </row>
    <row r="11" spans="1:15" s="1081" customFormat="1" ht="61.5" customHeight="1">
      <c r="A11" s="973">
        <v>1</v>
      </c>
      <c r="B11" s="973">
        <v>2</v>
      </c>
      <c r="C11" s="1330">
        <v>3</v>
      </c>
      <c r="D11" s="973">
        <v>4</v>
      </c>
      <c r="E11" s="973">
        <v>5</v>
      </c>
      <c r="F11" s="1330">
        <v>6</v>
      </c>
      <c r="G11" s="973">
        <v>7</v>
      </c>
      <c r="H11" s="973">
        <v>8</v>
      </c>
      <c r="I11" s="1330">
        <v>9</v>
      </c>
      <c r="J11" s="973">
        <v>11</v>
      </c>
      <c r="K11" s="973">
        <v>10</v>
      </c>
      <c r="L11" s="1330">
        <v>12</v>
      </c>
      <c r="M11" s="973">
        <v>13</v>
      </c>
      <c r="N11" s="1330">
        <v>14</v>
      </c>
    </row>
    <row r="12" spans="1:15" s="1081" customFormat="1" ht="14.25">
      <c r="A12" s="1211"/>
      <c r="B12" s="1212" t="s">
        <v>4806</v>
      </c>
      <c r="C12" s="1213"/>
      <c r="D12" s="1211"/>
      <c r="E12" s="1211"/>
      <c r="F12" s="1213"/>
      <c r="G12" s="1211"/>
      <c r="H12" s="1211"/>
      <c r="I12" s="1213"/>
      <c r="J12" s="1211"/>
      <c r="K12" s="1211"/>
      <c r="L12" s="1213"/>
      <c r="M12" s="1211"/>
      <c r="N12" s="1213"/>
    </row>
    <row r="13" spans="1:15" s="586" customFormat="1" ht="17.100000000000001" customHeight="1">
      <c r="A13" s="1279">
        <v>1</v>
      </c>
      <c r="B13" s="611" t="s">
        <v>3997</v>
      </c>
      <c r="C13" s="734">
        <v>623</v>
      </c>
      <c r="D13" s="1214">
        <v>1</v>
      </c>
      <c r="E13" s="734">
        <v>1</v>
      </c>
      <c r="F13" s="1214">
        <v>1810</v>
      </c>
      <c r="G13" s="734">
        <v>2024</v>
      </c>
      <c r="H13" s="1214">
        <f>C13*E13*F13</f>
        <v>1127630</v>
      </c>
      <c r="I13" s="734">
        <f>D13+G13</f>
        <v>2025</v>
      </c>
      <c r="J13" s="1214">
        <f>IF($D13=1,$H13,0)/1000</f>
        <v>1127.6300000000001</v>
      </c>
      <c r="K13" s="1214">
        <f>IF($D13=1,$H13,0)/1000</f>
        <v>1127.6300000000001</v>
      </c>
      <c r="L13" s="1214">
        <f>K13-J13</f>
        <v>0</v>
      </c>
      <c r="M13" s="1214">
        <f>IF($D13=1,$H13,0)/1000</f>
        <v>1127.6300000000001</v>
      </c>
      <c r="N13" s="1214">
        <f>IF($D13=1,$H13,0)/1000</f>
        <v>1127.6300000000001</v>
      </c>
    </row>
    <row r="14" spans="1:15" s="586" customFormat="1" ht="17.100000000000001" customHeight="1">
      <c r="A14" s="1279">
        <v>2</v>
      </c>
      <c r="B14" s="611" t="s">
        <v>3998</v>
      </c>
      <c r="C14" s="734">
        <v>130</v>
      </c>
      <c r="D14" s="1214">
        <v>1</v>
      </c>
      <c r="E14" s="734">
        <v>1</v>
      </c>
      <c r="F14" s="1214">
        <v>3231</v>
      </c>
      <c r="G14" s="734">
        <v>2024</v>
      </c>
      <c r="H14" s="1214">
        <f t="shared" ref="H14:H21" si="0">C14*E14*F14</f>
        <v>420030</v>
      </c>
      <c r="I14" s="734">
        <f t="shared" ref="I14:I21" si="1">D14+G14</f>
        <v>2025</v>
      </c>
      <c r="J14" s="1214">
        <f t="shared" ref="J14:K23" si="2">IF($D14=1,$H14,0)/1000</f>
        <v>420.03</v>
      </c>
      <c r="K14" s="1214">
        <f t="shared" si="2"/>
        <v>420.03</v>
      </c>
      <c r="L14" s="1214">
        <f t="shared" ref="L14:L35" si="3">K14-J14</f>
        <v>0</v>
      </c>
      <c r="M14" s="1214">
        <f t="shared" ref="M14:N23" si="4">IF($D14=1,$H14,0)/1000</f>
        <v>420.03</v>
      </c>
      <c r="N14" s="1214">
        <f t="shared" si="4"/>
        <v>420.03</v>
      </c>
    </row>
    <row r="15" spans="1:15" s="586" customFormat="1" ht="17.100000000000001" customHeight="1">
      <c r="A15" s="1279">
        <v>3</v>
      </c>
      <c r="B15" s="611" t="s">
        <v>937</v>
      </c>
      <c r="C15" s="734">
        <v>623</v>
      </c>
      <c r="D15" s="1214">
        <v>1</v>
      </c>
      <c r="E15" s="734">
        <v>2</v>
      </c>
      <c r="F15" s="1214">
        <v>11383</v>
      </c>
      <c r="G15" s="734">
        <v>2024</v>
      </c>
      <c r="H15" s="1214">
        <f t="shared" si="0"/>
        <v>14183218</v>
      </c>
      <c r="I15" s="734">
        <f t="shared" si="1"/>
        <v>2025</v>
      </c>
      <c r="J15" s="1214">
        <f t="shared" si="2"/>
        <v>14183.218000000001</v>
      </c>
      <c r="K15" s="1214">
        <f t="shared" si="2"/>
        <v>14183.218000000001</v>
      </c>
      <c r="L15" s="1214">
        <f t="shared" si="3"/>
        <v>0</v>
      </c>
      <c r="M15" s="1214">
        <f t="shared" si="4"/>
        <v>14183.218000000001</v>
      </c>
      <c r="N15" s="1214">
        <f t="shared" si="4"/>
        <v>14183.218000000001</v>
      </c>
    </row>
    <row r="16" spans="1:15" s="586" customFormat="1" ht="17.100000000000001" customHeight="1">
      <c r="A16" s="1279">
        <v>4</v>
      </c>
      <c r="B16" s="611" t="s">
        <v>938</v>
      </c>
      <c r="C16" s="734">
        <v>130</v>
      </c>
      <c r="D16" s="1214">
        <v>1</v>
      </c>
      <c r="E16" s="734">
        <v>1</v>
      </c>
      <c r="F16" s="1214">
        <v>11499</v>
      </c>
      <c r="G16" s="734">
        <v>2024</v>
      </c>
      <c r="H16" s="1214">
        <f t="shared" si="0"/>
        <v>1494870</v>
      </c>
      <c r="I16" s="734">
        <f t="shared" si="1"/>
        <v>2025</v>
      </c>
      <c r="J16" s="1214">
        <f t="shared" si="2"/>
        <v>1494.87</v>
      </c>
      <c r="K16" s="1214">
        <f t="shared" si="2"/>
        <v>1494.87</v>
      </c>
      <c r="L16" s="1214">
        <f t="shared" si="3"/>
        <v>0</v>
      </c>
      <c r="M16" s="1214">
        <f t="shared" si="4"/>
        <v>1494.87</v>
      </c>
      <c r="N16" s="1214">
        <f t="shared" si="4"/>
        <v>1494.87</v>
      </c>
    </row>
    <row r="17" spans="1:14" s="586" customFormat="1" ht="17.100000000000001" customHeight="1">
      <c r="A17" s="1279">
        <v>5</v>
      </c>
      <c r="B17" s="611" t="s">
        <v>939</v>
      </c>
      <c r="C17" s="734">
        <v>130</v>
      </c>
      <c r="D17" s="1214">
        <v>1</v>
      </c>
      <c r="E17" s="734">
        <v>1</v>
      </c>
      <c r="F17" s="1214">
        <v>5103</v>
      </c>
      <c r="G17" s="734">
        <v>2024</v>
      </c>
      <c r="H17" s="1214">
        <f t="shared" si="0"/>
        <v>663390</v>
      </c>
      <c r="I17" s="734">
        <f t="shared" si="1"/>
        <v>2025</v>
      </c>
      <c r="J17" s="1214">
        <f t="shared" si="2"/>
        <v>663.39</v>
      </c>
      <c r="K17" s="1214">
        <f t="shared" si="2"/>
        <v>663.39</v>
      </c>
      <c r="L17" s="1214">
        <f t="shared" si="3"/>
        <v>0</v>
      </c>
      <c r="M17" s="1214">
        <f t="shared" si="4"/>
        <v>663.39</v>
      </c>
      <c r="N17" s="1214">
        <f t="shared" si="4"/>
        <v>663.39</v>
      </c>
    </row>
    <row r="18" spans="1:14" s="586" customFormat="1" ht="17.100000000000001" customHeight="1">
      <c r="A18" s="1279">
        <v>6</v>
      </c>
      <c r="B18" s="611" t="s">
        <v>940</v>
      </c>
      <c r="C18" s="734">
        <v>753</v>
      </c>
      <c r="D18" s="1214">
        <v>1</v>
      </c>
      <c r="E18" s="734">
        <v>1</v>
      </c>
      <c r="F18" s="1214">
        <v>4865</v>
      </c>
      <c r="G18" s="734">
        <v>2024</v>
      </c>
      <c r="H18" s="1214">
        <f t="shared" si="0"/>
        <v>3663345</v>
      </c>
      <c r="I18" s="734">
        <f t="shared" si="1"/>
        <v>2025</v>
      </c>
      <c r="J18" s="1214">
        <f t="shared" si="2"/>
        <v>3663.3449999999998</v>
      </c>
      <c r="K18" s="1214">
        <f t="shared" si="2"/>
        <v>3663.3449999999998</v>
      </c>
      <c r="L18" s="1214">
        <f t="shared" si="3"/>
        <v>0</v>
      </c>
      <c r="M18" s="1214">
        <f t="shared" si="4"/>
        <v>3663.3449999999998</v>
      </c>
      <c r="N18" s="1214">
        <f t="shared" si="4"/>
        <v>3663.3449999999998</v>
      </c>
    </row>
    <row r="19" spans="1:14" s="586" customFormat="1" ht="17.100000000000001" customHeight="1">
      <c r="A19" s="1279">
        <v>7</v>
      </c>
      <c r="B19" s="611" t="s">
        <v>941</v>
      </c>
      <c r="C19" s="734">
        <v>753</v>
      </c>
      <c r="D19" s="1214">
        <v>1</v>
      </c>
      <c r="E19" s="734">
        <v>1</v>
      </c>
      <c r="F19" s="1214">
        <v>5027</v>
      </c>
      <c r="G19" s="734">
        <v>2024</v>
      </c>
      <c r="H19" s="1214">
        <f t="shared" si="0"/>
        <v>3785331</v>
      </c>
      <c r="I19" s="734">
        <f t="shared" si="1"/>
        <v>2025</v>
      </c>
      <c r="J19" s="1214">
        <f t="shared" si="2"/>
        <v>3785.3310000000001</v>
      </c>
      <c r="K19" s="1214">
        <f t="shared" si="2"/>
        <v>3785.3310000000001</v>
      </c>
      <c r="L19" s="1214">
        <f t="shared" si="3"/>
        <v>0</v>
      </c>
      <c r="M19" s="1214">
        <f t="shared" si="4"/>
        <v>3785.3310000000001</v>
      </c>
      <c r="N19" s="1214">
        <f t="shared" si="4"/>
        <v>3785.3310000000001</v>
      </c>
    </row>
    <row r="20" spans="1:14" s="586" customFormat="1" ht="17.100000000000001" customHeight="1">
      <c r="A20" s="1279">
        <v>8</v>
      </c>
      <c r="B20" s="611" t="s">
        <v>942</v>
      </c>
      <c r="C20" s="734">
        <v>753</v>
      </c>
      <c r="D20" s="1214">
        <v>1</v>
      </c>
      <c r="E20" s="734">
        <v>2</v>
      </c>
      <c r="F20" s="1214">
        <v>3862</v>
      </c>
      <c r="G20" s="734">
        <v>2024</v>
      </c>
      <c r="H20" s="1214">
        <f t="shared" si="0"/>
        <v>5816172</v>
      </c>
      <c r="I20" s="734">
        <f t="shared" si="1"/>
        <v>2025</v>
      </c>
      <c r="J20" s="1214">
        <f t="shared" si="2"/>
        <v>5816.1719999999996</v>
      </c>
      <c r="K20" s="1214">
        <f t="shared" si="2"/>
        <v>5816.1719999999996</v>
      </c>
      <c r="L20" s="1214">
        <f t="shared" si="3"/>
        <v>0</v>
      </c>
      <c r="M20" s="1214">
        <f t="shared" si="4"/>
        <v>5816.1719999999996</v>
      </c>
      <c r="N20" s="1214">
        <f t="shared" si="4"/>
        <v>5816.1719999999996</v>
      </c>
    </row>
    <row r="21" spans="1:14" s="586" customFormat="1" ht="17.100000000000001" customHeight="1">
      <c r="A21" s="1279">
        <v>9</v>
      </c>
      <c r="B21" s="611" t="s">
        <v>3999</v>
      </c>
      <c r="C21" s="734">
        <v>753</v>
      </c>
      <c r="D21" s="1214">
        <v>1</v>
      </c>
      <c r="E21" s="734">
        <v>1</v>
      </c>
      <c r="F21" s="1214">
        <v>6486</v>
      </c>
      <c r="G21" s="734">
        <v>2024</v>
      </c>
      <c r="H21" s="1214">
        <f t="shared" si="0"/>
        <v>4883958</v>
      </c>
      <c r="I21" s="734">
        <f t="shared" si="1"/>
        <v>2025</v>
      </c>
      <c r="J21" s="1214">
        <f t="shared" si="2"/>
        <v>4883.9579999999996</v>
      </c>
      <c r="K21" s="1214">
        <f t="shared" si="2"/>
        <v>4883.9579999999996</v>
      </c>
      <c r="L21" s="1214">
        <f t="shared" si="3"/>
        <v>0</v>
      </c>
      <c r="M21" s="1214">
        <f t="shared" si="4"/>
        <v>4883.9579999999996</v>
      </c>
      <c r="N21" s="1214">
        <f t="shared" si="4"/>
        <v>4883.9579999999996</v>
      </c>
    </row>
    <row r="22" spans="1:14" s="586" customFormat="1" ht="17.100000000000001" customHeight="1">
      <c r="A22" s="1279">
        <v>10</v>
      </c>
      <c r="B22" s="611" t="s">
        <v>4807</v>
      </c>
      <c r="C22" s="734">
        <v>623</v>
      </c>
      <c r="D22" s="1214">
        <v>1</v>
      </c>
      <c r="E22" s="734">
        <v>1</v>
      </c>
      <c r="F22" s="1214">
        <v>1711</v>
      </c>
      <c r="G22" s="734">
        <v>2024</v>
      </c>
      <c r="H22" s="1214">
        <f>C22*E22*F22</f>
        <v>1065953</v>
      </c>
      <c r="I22" s="734">
        <f>D22+G22</f>
        <v>2025</v>
      </c>
      <c r="J22" s="1214">
        <f t="shared" si="2"/>
        <v>1065.953</v>
      </c>
      <c r="K22" s="1214">
        <f t="shared" si="2"/>
        <v>1065.953</v>
      </c>
      <c r="L22" s="1214">
        <f t="shared" si="3"/>
        <v>0</v>
      </c>
      <c r="M22" s="1214">
        <f t="shared" si="4"/>
        <v>1065.953</v>
      </c>
      <c r="N22" s="1214">
        <f t="shared" si="4"/>
        <v>1065.953</v>
      </c>
    </row>
    <row r="23" spans="1:14" s="586" customFormat="1" ht="17.100000000000001" customHeight="1">
      <c r="A23" s="1279">
        <v>11</v>
      </c>
      <c r="B23" s="611" t="s">
        <v>4808</v>
      </c>
      <c r="C23" s="734">
        <v>130</v>
      </c>
      <c r="D23" s="1214">
        <v>1</v>
      </c>
      <c r="E23" s="734">
        <v>1</v>
      </c>
      <c r="F23" s="1214">
        <v>1300</v>
      </c>
      <c r="G23" s="734">
        <v>2024</v>
      </c>
      <c r="H23" s="1214">
        <f>C23*E23*F23</f>
        <v>169000</v>
      </c>
      <c r="I23" s="734">
        <f>D23+G23</f>
        <v>2025</v>
      </c>
      <c r="J23" s="1214">
        <f t="shared" si="2"/>
        <v>169</v>
      </c>
      <c r="K23" s="1214">
        <f t="shared" si="2"/>
        <v>169</v>
      </c>
      <c r="L23" s="1214">
        <f t="shared" si="3"/>
        <v>0</v>
      </c>
      <c r="M23" s="1214">
        <f t="shared" si="4"/>
        <v>169</v>
      </c>
      <c r="N23" s="1214">
        <f t="shared" si="4"/>
        <v>169</v>
      </c>
    </row>
    <row r="24" spans="1:14" s="1081" customFormat="1" ht="17.100000000000001" customHeight="1">
      <c r="A24" s="1211"/>
      <c r="B24" s="1212" t="s">
        <v>4809</v>
      </c>
      <c r="C24" s="1213"/>
      <c r="D24" s="1211"/>
      <c r="E24" s="1211"/>
      <c r="F24" s="1213"/>
      <c r="G24" s="1211"/>
      <c r="H24" s="1211"/>
      <c r="I24" s="1213"/>
      <c r="J24" s="1211"/>
      <c r="K24" s="1211"/>
      <c r="L24" s="1215"/>
      <c r="M24" s="1211"/>
      <c r="N24" s="1213"/>
    </row>
    <row r="25" spans="1:14" s="586" customFormat="1" ht="17.100000000000001" customHeight="1">
      <c r="A25" s="1279">
        <v>1</v>
      </c>
      <c r="B25" s="611" t="s">
        <v>4000</v>
      </c>
      <c r="C25" s="734">
        <v>623</v>
      </c>
      <c r="D25" s="1214">
        <v>2</v>
      </c>
      <c r="E25" s="734">
        <v>1</v>
      </c>
      <c r="F25" s="1214">
        <v>24002</v>
      </c>
      <c r="G25" s="734">
        <v>2024</v>
      </c>
      <c r="H25" s="1214">
        <f>C25*E25*F25</f>
        <v>14953246</v>
      </c>
      <c r="I25" s="734">
        <f>D25+G25</f>
        <v>2026</v>
      </c>
      <c r="J25" s="1214">
        <f>IF($I25=2025,$H25,0)/1000</f>
        <v>0</v>
      </c>
      <c r="K25" s="1214">
        <f>IF($I25=2026,$H25,0)/1000</f>
        <v>14953.245999999999</v>
      </c>
      <c r="L25" s="1214">
        <f t="shared" si="3"/>
        <v>14953.245999999999</v>
      </c>
      <c r="M25" s="1214">
        <f>IF($I25=2025,$H25,0)/1000</f>
        <v>0</v>
      </c>
      <c r="N25" s="1214">
        <f>IF($I25=2026,$H25,0)/1000</f>
        <v>14953.245999999999</v>
      </c>
    </row>
    <row r="26" spans="1:14" s="586" customFormat="1" ht="17.100000000000001" customHeight="1">
      <c r="A26" s="1279">
        <v>2</v>
      </c>
      <c r="B26" s="611" t="s">
        <v>4001</v>
      </c>
      <c r="C26" s="734">
        <v>130</v>
      </c>
      <c r="D26" s="1214">
        <v>2</v>
      </c>
      <c r="E26" s="734">
        <v>1</v>
      </c>
      <c r="F26" s="1214">
        <v>20003</v>
      </c>
      <c r="G26" s="734">
        <v>2024</v>
      </c>
      <c r="H26" s="1214">
        <f>C26*E26*F26</f>
        <v>2600390</v>
      </c>
      <c r="I26" s="734">
        <f>D26+G26</f>
        <v>2026</v>
      </c>
      <c r="J26" s="1214">
        <f>IF($I26=2025,$H26,0)/1000</f>
        <v>0</v>
      </c>
      <c r="K26" s="1214">
        <f>IF($I26=2026,$H26,0)/1000</f>
        <v>2600.39</v>
      </c>
      <c r="L26" s="1214">
        <f t="shared" si="3"/>
        <v>2600.39</v>
      </c>
      <c r="M26" s="1214">
        <f>IF($I26=2025,$H26,0)/1000</f>
        <v>0</v>
      </c>
      <c r="N26" s="1214">
        <f>IF($I26=2026,$H26,0)/1000</f>
        <v>2600.39</v>
      </c>
    </row>
    <row r="27" spans="1:14" s="586" customFormat="1" ht="17.100000000000001" customHeight="1">
      <c r="A27" s="1279">
        <v>3</v>
      </c>
      <c r="B27" s="611" t="s">
        <v>1795</v>
      </c>
      <c r="C27" s="734">
        <v>753</v>
      </c>
      <c r="D27" s="1214">
        <v>2</v>
      </c>
      <c r="E27" s="734">
        <v>1</v>
      </c>
      <c r="F27" s="1214">
        <v>2205</v>
      </c>
      <c r="G27" s="734">
        <v>2024</v>
      </c>
      <c r="H27" s="1214">
        <f>C27*E27*F27</f>
        <v>1660365</v>
      </c>
      <c r="I27" s="734">
        <f>D27+G27</f>
        <v>2026</v>
      </c>
      <c r="J27" s="1214">
        <f>IF($I27=2025,$H27,0)/1000</f>
        <v>0</v>
      </c>
      <c r="K27" s="1214">
        <f>IF($I27=2026,$H27,0)/1000</f>
        <v>1660.365</v>
      </c>
      <c r="L27" s="1214">
        <f t="shared" si="3"/>
        <v>1660.365</v>
      </c>
      <c r="M27" s="1214">
        <f>IF($I27=2025,$H27,0)/1000</f>
        <v>0</v>
      </c>
      <c r="N27" s="1214">
        <f>IF($I27=2026,$H27,0)/1000</f>
        <v>1660.365</v>
      </c>
    </row>
    <row r="28" spans="1:14" s="586" customFormat="1" ht="17.100000000000001" customHeight="1">
      <c r="A28" s="1279">
        <v>4</v>
      </c>
      <c r="B28" s="611" t="s">
        <v>943</v>
      </c>
      <c r="C28" s="734">
        <v>753</v>
      </c>
      <c r="D28" s="1214">
        <v>2</v>
      </c>
      <c r="E28" s="734">
        <v>1</v>
      </c>
      <c r="F28" s="1214">
        <v>4602</v>
      </c>
      <c r="G28" s="734">
        <v>2024</v>
      </c>
      <c r="H28" s="1214">
        <f>C28*E28*F28</f>
        <v>3465306</v>
      </c>
      <c r="I28" s="734">
        <f>D28+G28</f>
        <v>2026</v>
      </c>
      <c r="J28" s="1214">
        <f>IF($I28=2025,$H28,0)/1000</f>
        <v>0</v>
      </c>
      <c r="K28" s="1214">
        <f>IF($I28=2026,$H28,0)/1000</f>
        <v>3465.306</v>
      </c>
      <c r="L28" s="1214">
        <f t="shared" si="3"/>
        <v>3465.306</v>
      </c>
      <c r="M28" s="1214">
        <f>IF($I28=2025,$H28,0)/1000</f>
        <v>0</v>
      </c>
      <c r="N28" s="1214">
        <f>IF($I28=2026,$H28,0)/1000</f>
        <v>3465.306</v>
      </c>
    </row>
    <row r="29" spans="1:14" s="1081" customFormat="1" ht="17.100000000000001" customHeight="1">
      <c r="A29" s="1211"/>
      <c r="B29" s="1212" t="s">
        <v>4810</v>
      </c>
      <c r="C29" s="1211"/>
      <c r="D29" s="1211"/>
      <c r="E29" s="1211"/>
      <c r="F29" s="1213"/>
      <c r="G29" s="1211"/>
      <c r="H29" s="1211"/>
      <c r="I29" s="1213"/>
      <c r="J29" s="1211"/>
      <c r="K29" s="1211"/>
      <c r="L29" s="1215"/>
      <c r="M29" s="1211"/>
      <c r="N29" s="1213"/>
    </row>
    <row r="30" spans="1:14" s="586" customFormat="1" ht="17.100000000000001" customHeight="1">
      <c r="A30" s="1279">
        <v>1</v>
      </c>
      <c r="B30" s="611" t="s">
        <v>4002</v>
      </c>
      <c r="C30" s="734">
        <v>30</v>
      </c>
      <c r="D30" s="1214">
        <v>3</v>
      </c>
      <c r="E30" s="734">
        <v>1</v>
      </c>
      <c r="F30" s="1214">
        <v>24250</v>
      </c>
      <c r="G30" s="734">
        <v>2023</v>
      </c>
      <c r="H30" s="1214">
        <f t="shared" ref="H30:H35" si="5">C30*E30*F30</f>
        <v>727500</v>
      </c>
      <c r="I30" s="734">
        <f t="shared" ref="I30:I35" si="6">D30+G30</f>
        <v>2026</v>
      </c>
      <c r="J30" s="1214">
        <f t="shared" ref="J30:J35" si="7">IF($I30=2025,$H30,0)/1000</f>
        <v>0</v>
      </c>
      <c r="K30" s="1214">
        <f t="shared" ref="K30:K35" si="8">IF($I30=2026,$H30,0)/1000</f>
        <v>727.5</v>
      </c>
      <c r="L30" s="1214">
        <f t="shared" si="3"/>
        <v>727.5</v>
      </c>
      <c r="M30" s="1214">
        <f t="shared" ref="M30:M35" si="9">IF($I30=2027,$H30,0)/1000</f>
        <v>0</v>
      </c>
      <c r="N30" s="1214">
        <f t="shared" ref="N30:N35" si="10">IF($I30=2025,$H30,0)/1000</f>
        <v>0</v>
      </c>
    </row>
    <row r="31" spans="1:14" s="586" customFormat="1" ht="17.100000000000001" customHeight="1">
      <c r="A31" s="1279">
        <v>2</v>
      </c>
      <c r="B31" s="611" t="s">
        <v>4003</v>
      </c>
      <c r="C31" s="734">
        <v>30</v>
      </c>
      <c r="D31" s="1214">
        <v>3</v>
      </c>
      <c r="E31" s="734">
        <v>1</v>
      </c>
      <c r="F31" s="1214">
        <v>6188</v>
      </c>
      <c r="G31" s="734">
        <v>2023</v>
      </c>
      <c r="H31" s="1214">
        <f t="shared" si="5"/>
        <v>185640</v>
      </c>
      <c r="I31" s="734">
        <f t="shared" si="6"/>
        <v>2026</v>
      </c>
      <c r="J31" s="1214">
        <f t="shared" si="7"/>
        <v>0</v>
      </c>
      <c r="K31" s="1214">
        <f t="shared" si="8"/>
        <v>185.64</v>
      </c>
      <c r="L31" s="1214">
        <f t="shared" si="3"/>
        <v>185.64</v>
      </c>
      <c r="M31" s="1214">
        <f t="shared" si="9"/>
        <v>0</v>
      </c>
      <c r="N31" s="1214">
        <f t="shared" si="10"/>
        <v>0</v>
      </c>
    </row>
    <row r="32" spans="1:14" s="586" customFormat="1" ht="17.100000000000001" customHeight="1">
      <c r="A32" s="1279">
        <v>3</v>
      </c>
      <c r="B32" s="611" t="s">
        <v>944</v>
      </c>
      <c r="C32" s="734">
        <v>753</v>
      </c>
      <c r="D32" s="1214">
        <v>3</v>
      </c>
      <c r="E32" s="734">
        <v>1</v>
      </c>
      <c r="F32" s="1214">
        <v>3081</v>
      </c>
      <c r="G32" s="734">
        <v>2024</v>
      </c>
      <c r="H32" s="1214">
        <f t="shared" si="5"/>
        <v>2319993</v>
      </c>
      <c r="I32" s="734">
        <f t="shared" si="6"/>
        <v>2027</v>
      </c>
      <c r="J32" s="1214">
        <f t="shared" si="7"/>
        <v>0</v>
      </c>
      <c r="K32" s="1214">
        <f t="shared" si="8"/>
        <v>0</v>
      </c>
      <c r="L32" s="1214">
        <f t="shared" si="3"/>
        <v>0</v>
      </c>
      <c r="M32" s="1214">
        <f t="shared" si="9"/>
        <v>2319.9929999999999</v>
      </c>
      <c r="N32" s="1214">
        <f t="shared" si="10"/>
        <v>0</v>
      </c>
    </row>
    <row r="33" spans="1:14" s="586" customFormat="1" ht="17.100000000000001" customHeight="1">
      <c r="A33" s="1279">
        <v>4</v>
      </c>
      <c r="B33" s="611" t="s">
        <v>5918</v>
      </c>
      <c r="C33" s="734">
        <v>623</v>
      </c>
      <c r="D33" s="1214">
        <v>3</v>
      </c>
      <c r="E33" s="734">
        <v>1</v>
      </c>
      <c r="F33" s="1214">
        <v>18000</v>
      </c>
      <c r="G33" s="734">
        <v>2024</v>
      </c>
      <c r="H33" s="1214">
        <f t="shared" si="5"/>
        <v>11214000</v>
      </c>
      <c r="I33" s="734">
        <f t="shared" si="6"/>
        <v>2027</v>
      </c>
      <c r="J33" s="1214">
        <f t="shared" si="7"/>
        <v>0</v>
      </c>
      <c r="K33" s="1214">
        <f t="shared" si="8"/>
        <v>0</v>
      </c>
      <c r="L33" s="1214">
        <f t="shared" si="3"/>
        <v>0</v>
      </c>
      <c r="M33" s="1214">
        <f t="shared" si="9"/>
        <v>11214</v>
      </c>
      <c r="N33" s="1214">
        <f t="shared" si="10"/>
        <v>0</v>
      </c>
    </row>
    <row r="34" spans="1:14" s="586" customFormat="1" ht="17.100000000000001" customHeight="1">
      <c r="A34" s="1279">
        <v>5</v>
      </c>
      <c r="B34" s="611" t="s">
        <v>5919</v>
      </c>
      <c r="C34" s="734">
        <v>130</v>
      </c>
      <c r="D34" s="1214">
        <v>3</v>
      </c>
      <c r="E34" s="734">
        <v>1</v>
      </c>
      <c r="F34" s="1214">
        <v>18000</v>
      </c>
      <c r="G34" s="734">
        <v>2024</v>
      </c>
      <c r="H34" s="1214">
        <f t="shared" si="5"/>
        <v>2340000</v>
      </c>
      <c r="I34" s="734">
        <f t="shared" si="6"/>
        <v>2027</v>
      </c>
      <c r="J34" s="1214">
        <f t="shared" si="7"/>
        <v>0</v>
      </c>
      <c r="K34" s="1214">
        <f t="shared" si="8"/>
        <v>0</v>
      </c>
      <c r="L34" s="1214">
        <f t="shared" si="3"/>
        <v>0</v>
      </c>
      <c r="M34" s="1214">
        <f t="shared" si="9"/>
        <v>2340</v>
      </c>
      <c r="N34" s="1214">
        <f t="shared" si="10"/>
        <v>0</v>
      </c>
    </row>
    <row r="35" spans="1:14" s="586" customFormat="1" ht="17.100000000000001" customHeight="1">
      <c r="A35" s="1279">
        <v>6</v>
      </c>
      <c r="B35" s="611" t="s">
        <v>4004</v>
      </c>
      <c r="C35" s="734">
        <v>2</v>
      </c>
      <c r="D35" s="1214">
        <v>3</v>
      </c>
      <c r="E35" s="734">
        <v>1</v>
      </c>
      <c r="F35" s="1214">
        <v>79998</v>
      </c>
      <c r="G35" s="734">
        <v>2024</v>
      </c>
      <c r="H35" s="1214">
        <f t="shared" si="5"/>
        <v>159996</v>
      </c>
      <c r="I35" s="734">
        <f t="shared" si="6"/>
        <v>2027</v>
      </c>
      <c r="J35" s="1214">
        <f t="shared" si="7"/>
        <v>0</v>
      </c>
      <c r="K35" s="1214">
        <f t="shared" si="8"/>
        <v>0</v>
      </c>
      <c r="L35" s="1214">
        <f t="shared" si="3"/>
        <v>0</v>
      </c>
      <c r="M35" s="1214">
        <f t="shared" si="9"/>
        <v>159.99600000000001</v>
      </c>
      <c r="N35" s="1214">
        <f t="shared" si="10"/>
        <v>0</v>
      </c>
    </row>
    <row r="36" spans="1:14" s="586" customFormat="1" ht="17.100000000000001" customHeight="1">
      <c r="A36" s="1187"/>
      <c r="B36" s="1216" t="s">
        <v>113</v>
      </c>
      <c r="C36" s="1217">
        <f>SUM(C13:C35)</f>
        <v>9228</v>
      </c>
      <c r="D36" s="1216" t="s">
        <v>1</v>
      </c>
      <c r="E36" s="1216" t="s">
        <v>1</v>
      </c>
      <c r="F36" s="1216" t="s">
        <v>1</v>
      </c>
      <c r="G36" s="1216" t="s">
        <v>1</v>
      </c>
      <c r="H36" s="1216" t="s">
        <v>1</v>
      </c>
      <c r="I36" s="1216" t="s">
        <v>1</v>
      </c>
      <c r="J36" s="1217">
        <f>SUM(J13:J35)</f>
        <v>37272.896999999997</v>
      </c>
      <c r="K36" s="1217">
        <f>SUM(K13:K35)</f>
        <v>60865.34399999999</v>
      </c>
      <c r="L36" s="1217">
        <f>SUM(L13:L35)</f>
        <v>23592.447</v>
      </c>
      <c r="M36" s="1217">
        <f>SUM(M13:M35)</f>
        <v>53306.885999999999</v>
      </c>
      <c r="N36" s="1217">
        <f>SUM(N13:N35)</f>
        <v>59952.203999999991</v>
      </c>
    </row>
    <row r="37" spans="1:14" s="5" customFormat="1" ht="24.75" customHeight="1">
      <c r="A37" s="1280"/>
    </row>
    <row r="38" spans="1:14" s="1332" customFormat="1">
      <c r="A38" s="1331"/>
      <c r="B38" s="1332" t="s">
        <v>4811</v>
      </c>
    </row>
    <row r="39" spans="1:14" s="1332" customFormat="1" ht="27" customHeight="1">
      <c r="A39" s="1331"/>
    </row>
    <row r="40" spans="1:14" ht="18" customHeight="1"/>
    <row r="41" spans="1:14" ht="18" customHeight="1"/>
  </sheetData>
  <protectedRanges>
    <protectedRange password="CF5E" sqref="D13:D35" name="Диапазон2_1"/>
  </protectedRanges>
  <mergeCells count="20">
    <mergeCell ref="K9:K10"/>
    <mergeCell ref="L9:L10"/>
    <mergeCell ref="M9:M10"/>
    <mergeCell ref="B7:N7"/>
    <mergeCell ref="A9:A10"/>
    <mergeCell ref="B9:B10"/>
    <mergeCell ref="C9:C10"/>
    <mergeCell ref="D9:D10"/>
    <mergeCell ref="E9:E10"/>
    <mergeCell ref="F9:F10"/>
    <mergeCell ref="G9:H9"/>
    <mergeCell ref="N9:N10"/>
    <mergeCell ref="I9:I10"/>
    <mergeCell ref="J9:J10"/>
    <mergeCell ref="M2:N2"/>
    <mergeCell ref="B3:I3"/>
    <mergeCell ref="A6:N6"/>
    <mergeCell ref="J2:L2"/>
    <mergeCell ref="B4:E4"/>
    <mergeCell ref="A5:L5"/>
  </mergeCells>
  <phoneticPr fontId="2" type="noConversion"/>
  <pageMargins left="0.25" right="0.32" top="1" bottom="1" header="0.5" footer="0.5"/>
  <pageSetup paperSize="9" scale="79" orientation="landscape"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tabColor theme="0" tint="-0.14999847407452621"/>
  </sheetPr>
  <dimension ref="A1:N28"/>
  <sheetViews>
    <sheetView workbookViewId="0">
      <selection activeCell="B23" sqref="B23"/>
    </sheetView>
  </sheetViews>
  <sheetFormatPr defaultRowHeight="17.25"/>
  <cols>
    <col min="1" max="1" width="6.28515625" style="188" customWidth="1"/>
    <col min="2" max="2" width="23.42578125" style="189" customWidth="1"/>
    <col min="3" max="3" width="21" style="189" customWidth="1"/>
    <col min="4" max="4" width="12.28515625" style="189" customWidth="1"/>
    <col min="5" max="5" width="29.85546875" style="189" customWidth="1"/>
    <col min="6" max="6" width="25.28515625" style="189" customWidth="1"/>
    <col min="7" max="9" width="16.140625" style="189" customWidth="1"/>
    <col min="10" max="10" width="12.140625" style="189" customWidth="1"/>
    <col min="11" max="11" width="16" style="189" customWidth="1"/>
    <col min="12" max="12" width="26.85546875" style="189" customWidth="1"/>
    <col min="13" max="16384" width="9.140625" style="189"/>
  </cols>
  <sheetData>
    <row r="1" spans="1:14" s="303" customFormat="1">
      <c r="A1" s="190"/>
      <c r="B1" s="2528" t="s">
        <v>441</v>
      </c>
      <c r="C1" s="2528"/>
      <c r="D1" s="30"/>
      <c r="F1" s="133"/>
      <c r="G1" s="133"/>
      <c r="H1" s="133"/>
      <c r="I1" s="133"/>
      <c r="J1" s="133"/>
      <c r="K1" s="133"/>
      <c r="L1" s="133"/>
      <c r="N1" s="3"/>
    </row>
    <row r="2" spans="1:14" s="303" customFormat="1" ht="17.25" customHeight="1">
      <c r="A2" s="190"/>
      <c r="F2" s="395"/>
      <c r="G2" s="395"/>
      <c r="H2" s="395"/>
      <c r="I2" s="395"/>
      <c r="J2" s="395"/>
      <c r="K2" s="395"/>
      <c r="L2" s="395"/>
      <c r="N2" s="148"/>
    </row>
    <row r="3" spans="1:14" s="303" customFormat="1" ht="18" thickBot="1">
      <c r="A3" s="190"/>
      <c r="B3" s="191"/>
      <c r="C3" s="191"/>
      <c r="D3" s="191"/>
      <c r="E3" s="191"/>
      <c r="F3" s="191"/>
      <c r="G3" s="191"/>
      <c r="H3" s="191"/>
      <c r="I3" s="191"/>
      <c r="J3" s="191"/>
      <c r="K3" s="191"/>
      <c r="L3" s="191"/>
    </row>
    <row r="4" spans="1:14" s="304" customFormat="1" ht="27" customHeight="1">
      <c r="A4" s="190"/>
      <c r="B4" s="396" t="s">
        <v>29</v>
      </c>
      <c r="C4" s="396"/>
      <c r="D4" s="192"/>
      <c r="E4" s="396"/>
      <c r="F4" s="192"/>
      <c r="G4" s="192"/>
      <c r="H4" s="192"/>
      <c r="I4" s="192"/>
      <c r="J4" s="192"/>
      <c r="K4" s="192"/>
      <c r="L4" s="192"/>
    </row>
    <row r="5" spans="1:14" s="303" customFormat="1" ht="22.7" customHeight="1">
      <c r="A5" s="476" t="s">
        <v>342</v>
      </c>
      <c r="B5" s="476"/>
      <c r="C5" s="476"/>
      <c r="D5" s="476"/>
      <c r="E5" s="476"/>
      <c r="F5" s="476"/>
      <c r="G5" s="476"/>
      <c r="H5" s="476"/>
      <c r="I5" s="476"/>
      <c r="J5" s="476"/>
      <c r="K5" s="476"/>
      <c r="L5" s="476"/>
    </row>
    <row r="6" spans="1:14" s="303" customFormat="1" ht="22.7" customHeight="1">
      <c r="A6" s="476" t="s">
        <v>371</v>
      </c>
      <c r="B6" s="476"/>
      <c r="C6" s="476"/>
      <c r="D6" s="476"/>
      <c r="E6" s="476"/>
      <c r="F6" s="476"/>
      <c r="G6" s="476"/>
      <c r="H6" s="476"/>
      <c r="I6" s="476"/>
      <c r="J6" s="476"/>
      <c r="K6" s="476"/>
      <c r="L6" s="476"/>
    </row>
    <row r="7" spans="1:14" s="304" customFormat="1">
      <c r="A7" s="190"/>
      <c r="B7" s="192"/>
      <c r="C7" s="192"/>
      <c r="D7" s="192"/>
      <c r="E7" s="192"/>
      <c r="F7" s="192"/>
      <c r="G7" s="192"/>
      <c r="H7" s="192"/>
      <c r="I7" s="192"/>
      <c r="J7" s="192"/>
      <c r="K7" s="192"/>
      <c r="L7" s="192"/>
    </row>
    <row r="8" spans="1:14" s="193" customFormat="1">
      <c r="A8" s="190"/>
      <c r="B8" s="192"/>
      <c r="C8" s="192"/>
      <c r="D8" s="192"/>
      <c r="E8" s="192"/>
      <c r="F8" s="192"/>
      <c r="G8" s="192"/>
      <c r="H8" s="192"/>
      <c r="I8" s="192"/>
      <c r="J8" s="192"/>
      <c r="K8" s="192"/>
      <c r="L8" s="192"/>
    </row>
    <row r="9" spans="1:14" s="193" customFormat="1">
      <c r="A9" s="190"/>
      <c r="B9" s="2528"/>
      <c r="C9" s="2528"/>
      <c r="D9" s="192"/>
      <c r="E9" s="192"/>
      <c r="F9" s="456"/>
      <c r="G9" s="456"/>
      <c r="H9" s="456"/>
      <c r="I9" s="456"/>
      <c r="J9" s="456"/>
      <c r="K9" s="456"/>
      <c r="L9" s="456" t="s">
        <v>370</v>
      </c>
    </row>
    <row r="10" spans="1:14" s="193" customFormat="1">
      <c r="A10" s="190"/>
      <c r="B10" s="192"/>
      <c r="C10" s="192"/>
      <c r="D10" s="192"/>
      <c r="E10" s="192"/>
      <c r="F10" s="456"/>
      <c r="G10" s="456"/>
      <c r="H10" s="456"/>
      <c r="I10" s="456"/>
      <c r="J10" s="456"/>
      <c r="K10" s="456"/>
      <c r="L10" s="456"/>
    </row>
    <row r="11" spans="1:14" s="176" customFormat="1" ht="132" customHeight="1">
      <c r="A11" s="194" t="s">
        <v>114</v>
      </c>
      <c r="B11" s="259" t="s">
        <v>376</v>
      </c>
      <c r="C11" s="259" t="s">
        <v>372</v>
      </c>
      <c r="D11" s="259" t="s">
        <v>375</v>
      </c>
      <c r="E11" s="259" t="s">
        <v>404</v>
      </c>
      <c r="F11" s="259" t="s">
        <v>415</v>
      </c>
      <c r="G11" s="259" t="s">
        <v>416</v>
      </c>
      <c r="H11" s="259" t="s">
        <v>417</v>
      </c>
      <c r="I11" s="259" t="s">
        <v>418</v>
      </c>
      <c r="J11" s="259" t="s">
        <v>419</v>
      </c>
      <c r="K11" s="259" t="s">
        <v>374</v>
      </c>
      <c r="L11" s="259" t="s">
        <v>405</v>
      </c>
    </row>
    <row r="12" spans="1:14" s="176" customFormat="1" ht="13.5">
      <c r="A12" s="194">
        <v>1</v>
      </c>
      <c r="B12" s="29">
        <v>2</v>
      </c>
      <c r="C12" s="29">
        <v>3</v>
      </c>
      <c r="D12" s="29">
        <v>4</v>
      </c>
      <c r="E12" s="29">
        <v>5</v>
      </c>
      <c r="F12" s="29">
        <v>6</v>
      </c>
      <c r="G12" s="29">
        <v>6.1</v>
      </c>
      <c r="H12" s="29">
        <v>6.2</v>
      </c>
      <c r="I12" s="29">
        <v>6.3</v>
      </c>
      <c r="J12" s="29">
        <v>6.4</v>
      </c>
      <c r="K12" s="29">
        <v>7</v>
      </c>
      <c r="L12" s="29">
        <v>8</v>
      </c>
    </row>
    <row r="13" spans="1:14" s="176" customFormat="1" ht="32.25" customHeight="1">
      <c r="A13" s="501"/>
      <c r="B13" s="502" t="s">
        <v>402</v>
      </c>
      <c r="C13" s="502"/>
      <c r="D13" s="502">
        <f>SUM(D14:D17)</f>
        <v>0</v>
      </c>
      <c r="E13" s="502"/>
      <c r="F13" s="502"/>
      <c r="G13" s="502"/>
      <c r="H13" s="502"/>
      <c r="I13" s="502"/>
      <c r="J13" s="502"/>
      <c r="K13" s="502" t="s">
        <v>1</v>
      </c>
      <c r="L13" s="502"/>
    </row>
    <row r="14" spans="1:14">
      <c r="A14" s="195">
        <v>1</v>
      </c>
      <c r="B14" s="197"/>
      <c r="C14" s="197"/>
      <c r="D14" s="197"/>
      <c r="E14" s="195"/>
      <c r="F14" s="195">
        <f>SUM(G14:J14)</f>
        <v>0</v>
      </c>
      <c r="G14" s="195"/>
      <c r="H14" s="195"/>
      <c r="I14" s="195"/>
      <c r="J14" s="195"/>
      <c r="K14" s="195" t="s">
        <v>1</v>
      </c>
      <c r="L14" s="195"/>
    </row>
    <row r="15" spans="1:14">
      <c r="A15" s="195">
        <v>2</v>
      </c>
      <c r="B15" s="197"/>
      <c r="C15" s="197"/>
      <c r="D15" s="197"/>
      <c r="E15" s="195"/>
      <c r="F15" s="195">
        <f t="shared" ref="F15:F22" si="0">SUM(G15:J15)</f>
        <v>0</v>
      </c>
      <c r="G15" s="195"/>
      <c r="H15" s="195"/>
      <c r="I15" s="195"/>
      <c r="J15" s="195"/>
      <c r="K15" s="195" t="s">
        <v>1</v>
      </c>
      <c r="L15" s="195"/>
    </row>
    <row r="16" spans="1:14">
      <c r="A16" s="195">
        <v>3</v>
      </c>
      <c r="B16" s="197"/>
      <c r="C16" s="197"/>
      <c r="D16" s="197"/>
      <c r="E16" s="195"/>
      <c r="F16" s="195">
        <f t="shared" si="0"/>
        <v>0</v>
      </c>
      <c r="G16" s="195"/>
      <c r="H16" s="195"/>
      <c r="I16" s="195"/>
      <c r="J16" s="195"/>
      <c r="K16" s="195" t="s">
        <v>1</v>
      </c>
      <c r="L16" s="195"/>
    </row>
    <row r="17" spans="1:12">
      <c r="A17" s="195" t="s">
        <v>316</v>
      </c>
      <c r="B17" s="197"/>
      <c r="C17" s="197"/>
      <c r="D17" s="197"/>
      <c r="E17" s="195"/>
      <c r="F17" s="195">
        <f t="shared" si="0"/>
        <v>0</v>
      </c>
      <c r="G17" s="195"/>
      <c r="H17" s="195"/>
      <c r="I17" s="195"/>
      <c r="J17" s="195"/>
      <c r="K17" s="195" t="s">
        <v>1</v>
      </c>
      <c r="L17" s="195"/>
    </row>
    <row r="18" spans="1:12" s="176" customFormat="1" ht="32.25" customHeight="1">
      <c r="A18" s="501"/>
      <c r="B18" s="502" t="s">
        <v>403</v>
      </c>
      <c r="C18" s="502"/>
      <c r="D18" s="502">
        <f>SUM(D19:D22)</f>
        <v>0</v>
      </c>
      <c r="E18" s="502"/>
      <c r="F18" s="502"/>
      <c r="G18" s="502"/>
      <c r="H18" s="502"/>
      <c r="I18" s="502"/>
      <c r="J18" s="502"/>
      <c r="K18" s="502" t="s">
        <v>1</v>
      </c>
      <c r="L18" s="502"/>
    </row>
    <row r="19" spans="1:12">
      <c r="A19" s="195">
        <v>1</v>
      </c>
      <c r="B19" s="197"/>
      <c r="C19" s="197"/>
      <c r="D19" s="197"/>
      <c r="E19" s="195"/>
      <c r="F19" s="195">
        <f t="shared" si="0"/>
        <v>0</v>
      </c>
      <c r="G19" s="195"/>
      <c r="H19" s="195"/>
      <c r="I19" s="195"/>
      <c r="J19" s="195"/>
      <c r="K19" s="195" t="s">
        <v>1</v>
      </c>
      <c r="L19" s="195"/>
    </row>
    <row r="20" spans="1:12">
      <c r="A20" s="195">
        <v>2</v>
      </c>
      <c r="B20" s="197"/>
      <c r="C20" s="197"/>
      <c r="D20" s="197"/>
      <c r="E20" s="195"/>
      <c r="F20" s="195">
        <f t="shared" si="0"/>
        <v>0</v>
      </c>
      <c r="G20" s="195"/>
      <c r="H20" s="195"/>
      <c r="I20" s="195"/>
      <c r="J20" s="195"/>
      <c r="K20" s="195" t="s">
        <v>1</v>
      </c>
      <c r="L20" s="195"/>
    </row>
    <row r="21" spans="1:12">
      <c r="A21" s="195">
        <v>3</v>
      </c>
      <c r="B21" s="197"/>
      <c r="C21" s="197"/>
      <c r="D21" s="197"/>
      <c r="E21" s="195"/>
      <c r="F21" s="195">
        <f t="shared" si="0"/>
        <v>0</v>
      </c>
      <c r="G21" s="195"/>
      <c r="H21" s="195"/>
      <c r="I21" s="195"/>
      <c r="J21" s="195"/>
      <c r="K21" s="195" t="s">
        <v>1</v>
      </c>
      <c r="L21" s="195"/>
    </row>
    <row r="22" spans="1:12">
      <c r="A22" s="195" t="s">
        <v>316</v>
      </c>
      <c r="B22" s="197"/>
      <c r="C22" s="197"/>
      <c r="D22" s="197"/>
      <c r="E22" s="195"/>
      <c r="F22" s="195">
        <f t="shared" si="0"/>
        <v>0</v>
      </c>
      <c r="G22" s="195"/>
      <c r="H22" s="195"/>
      <c r="I22" s="195"/>
      <c r="J22" s="195"/>
      <c r="K22" s="195" t="s">
        <v>1</v>
      </c>
      <c r="L22" s="195"/>
    </row>
    <row r="23" spans="1:12" s="176" customFormat="1" ht="32.25" customHeight="1">
      <c r="A23" s="501"/>
      <c r="B23" s="502" t="s">
        <v>401</v>
      </c>
      <c r="C23" s="502"/>
      <c r="D23" s="502">
        <f>SUM(D24:D27)</f>
        <v>0</v>
      </c>
      <c r="E23" s="502"/>
      <c r="F23" s="502"/>
      <c r="G23" s="502"/>
      <c r="H23" s="502"/>
      <c r="I23" s="502"/>
      <c r="J23" s="502"/>
      <c r="K23" s="502"/>
      <c r="L23" s="502"/>
    </row>
    <row r="24" spans="1:12">
      <c r="A24" s="195">
        <v>1</v>
      </c>
      <c r="B24" s="197"/>
      <c r="C24" s="197"/>
      <c r="D24" s="197"/>
      <c r="E24" s="195"/>
      <c r="F24" s="195">
        <f>SUM(G24:J24)</f>
        <v>0</v>
      </c>
      <c r="G24" s="195"/>
      <c r="H24" s="195"/>
      <c r="I24" s="195"/>
      <c r="J24" s="195"/>
      <c r="K24" s="195"/>
      <c r="L24" s="195"/>
    </row>
    <row r="25" spans="1:12">
      <c r="A25" s="195">
        <v>2</v>
      </c>
      <c r="B25" s="197"/>
      <c r="C25" s="197"/>
      <c r="D25" s="197"/>
      <c r="E25" s="195"/>
      <c r="F25" s="195">
        <f>SUM(G25:J25)</f>
        <v>0</v>
      </c>
      <c r="G25" s="195"/>
      <c r="H25" s="195"/>
      <c r="I25" s="195"/>
      <c r="J25" s="195"/>
      <c r="K25" s="195"/>
      <c r="L25" s="195"/>
    </row>
    <row r="26" spans="1:12">
      <c r="A26" s="195">
        <v>3</v>
      </c>
      <c r="B26" s="197"/>
      <c r="C26" s="197"/>
      <c r="D26" s="197"/>
      <c r="E26" s="195"/>
      <c r="F26" s="195">
        <f>SUM(G26:J26)</f>
        <v>0</v>
      </c>
      <c r="G26" s="195"/>
      <c r="H26" s="195"/>
      <c r="I26" s="195"/>
      <c r="J26" s="195"/>
      <c r="K26" s="195"/>
      <c r="L26" s="195"/>
    </row>
    <row r="27" spans="1:12">
      <c r="A27" s="195" t="s">
        <v>316</v>
      </c>
      <c r="B27" s="197"/>
      <c r="C27" s="197"/>
      <c r="D27" s="197"/>
      <c r="E27" s="195"/>
      <c r="F27" s="195">
        <f>SUM(G27:J27)</f>
        <v>0</v>
      </c>
      <c r="G27" s="195"/>
      <c r="H27" s="195"/>
      <c r="I27" s="195"/>
      <c r="J27" s="195"/>
      <c r="K27" s="195"/>
      <c r="L27" s="195"/>
    </row>
    <row r="28" spans="1:12" s="176" customFormat="1" ht="32.25" customHeight="1">
      <c r="A28" s="501"/>
      <c r="B28" s="503" t="s">
        <v>373</v>
      </c>
      <c r="C28" s="502"/>
      <c r="D28" s="502"/>
      <c r="E28" s="502"/>
      <c r="F28" s="502"/>
      <c r="G28" s="502"/>
      <c r="H28" s="502"/>
      <c r="I28" s="502"/>
      <c r="J28" s="502"/>
      <c r="K28" s="504">
        <f>SUM(K24:K27)</f>
        <v>0</v>
      </c>
      <c r="L28" s="502"/>
    </row>
  </sheetData>
  <mergeCells count="2">
    <mergeCell ref="B9:C9"/>
    <mergeCell ref="B1:C1"/>
  </mergeCells>
  <pageMargins left="0.35" right="0.35" top="0.28999999999999998" bottom="0.37" header="0.21" footer="0.16"/>
  <pageSetup paperSize="9" scale="65" orientation="landscape" verticalDpi="1200"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AL55"/>
  <sheetViews>
    <sheetView topLeftCell="A4" workbookViewId="0">
      <selection activeCell="M27" sqref="M27"/>
    </sheetView>
  </sheetViews>
  <sheetFormatPr defaultRowHeight="13.5"/>
  <cols>
    <col min="1" max="1" width="3.5703125" style="4" customWidth="1"/>
    <col min="2" max="2" width="29.42578125" style="20" customWidth="1"/>
    <col min="3" max="3" width="12.5703125" style="5" customWidth="1"/>
    <col min="4" max="4" width="9.5703125" style="5" customWidth="1"/>
    <col min="5" max="5" width="11.140625" style="5" customWidth="1"/>
    <col min="6" max="6" width="15" style="5" customWidth="1"/>
    <col min="7" max="7" width="11" style="5" customWidth="1"/>
    <col min="8" max="8" width="15" style="5" customWidth="1"/>
    <col min="9" max="9" width="13.85546875" style="5" customWidth="1"/>
    <col min="10" max="10" width="10.85546875" style="5" customWidth="1"/>
    <col min="11" max="11" width="14.7109375" style="5" customWidth="1"/>
    <col min="12" max="12" width="10" style="5" customWidth="1"/>
    <col min="13" max="13" width="15" style="5" customWidth="1"/>
    <col min="14" max="14" width="9.42578125" style="5" customWidth="1"/>
    <col min="15" max="15" width="11.85546875" style="5" customWidth="1"/>
    <col min="16" max="16" width="10.5703125" style="5" customWidth="1"/>
    <col min="17" max="17" width="9" style="5" customWidth="1"/>
    <col min="18" max="18" width="12.5703125" style="5" customWidth="1"/>
    <col min="19" max="19" width="8.85546875" style="5" customWidth="1"/>
    <col min="20" max="20" width="11.42578125" style="5" customWidth="1"/>
    <col min="21" max="21" width="10.5703125" style="5" customWidth="1"/>
    <col min="22" max="22" width="9.28515625" style="5" customWidth="1"/>
    <col min="23" max="23" width="10.5703125" style="5" customWidth="1"/>
    <col min="24" max="24" width="10" style="5" customWidth="1"/>
    <col min="25" max="25" width="14" style="5" customWidth="1"/>
    <col min="26" max="26" width="8.85546875" style="5" customWidth="1"/>
    <col min="27" max="27" width="11.42578125" style="5" customWidth="1"/>
    <col min="28" max="28" width="10.5703125" style="5" customWidth="1"/>
    <col min="29" max="29" width="9" style="5" customWidth="1"/>
    <col min="30" max="30" width="10.5703125" style="5" customWidth="1"/>
    <col min="31" max="31" width="10" style="5" customWidth="1"/>
    <col min="32" max="32" width="14" style="5" customWidth="1"/>
    <col min="33" max="33" width="8.85546875" style="5" customWidth="1"/>
    <col min="34" max="34" width="11.42578125" style="5" customWidth="1"/>
    <col min="35" max="35" width="10.5703125" style="5" customWidth="1"/>
    <col min="36" max="36" width="9" style="5" customWidth="1"/>
    <col min="37" max="37" width="9.42578125" style="5" customWidth="1"/>
    <col min="38" max="16384" width="9.140625" style="5"/>
  </cols>
  <sheetData>
    <row r="1" spans="1:38" ht="16.5">
      <c r="A1" s="30"/>
      <c r="B1" s="549" t="s">
        <v>217</v>
      </c>
      <c r="C1" s="31"/>
      <c r="D1" s="31"/>
      <c r="E1" s="31"/>
      <c r="F1" s="31"/>
      <c r="G1" s="31"/>
      <c r="H1" s="31"/>
      <c r="I1" s="134"/>
      <c r="J1" s="31"/>
      <c r="K1" s="133" t="s">
        <v>368</v>
      </c>
      <c r="L1" s="134"/>
      <c r="M1" s="31"/>
      <c r="N1" s="31"/>
      <c r="O1" s="31"/>
      <c r="P1" s="31"/>
      <c r="Q1" s="134"/>
      <c r="R1" s="134"/>
      <c r="S1" s="134"/>
      <c r="T1" s="31"/>
      <c r="U1" s="133"/>
      <c r="V1" s="134"/>
      <c r="W1" s="31"/>
      <c r="X1" s="31"/>
      <c r="Y1" s="31"/>
      <c r="Z1" s="31"/>
      <c r="AA1" s="31"/>
      <c r="AB1" s="3"/>
      <c r="AC1" s="134"/>
      <c r="AD1" s="134"/>
      <c r="AE1" s="31"/>
      <c r="AF1" s="31"/>
      <c r="AG1" s="31"/>
      <c r="AH1" s="31"/>
      <c r="AI1" s="3"/>
      <c r="AJ1" s="134"/>
      <c r="AK1" s="134"/>
      <c r="AL1" s="37"/>
    </row>
    <row r="2" spans="1:38" ht="24" customHeight="1" thickBot="1">
      <c r="A2" s="30"/>
      <c r="B2" s="550"/>
      <c r="C2" s="172"/>
      <c r="D2" s="172"/>
      <c r="E2" s="23"/>
      <c r="F2" s="172"/>
      <c r="G2" s="172"/>
      <c r="H2" s="172"/>
      <c r="J2" s="148"/>
      <c r="K2" s="395" t="s">
        <v>28</v>
      </c>
      <c r="L2" s="148"/>
      <c r="M2" s="9"/>
      <c r="N2" s="9"/>
      <c r="O2" s="148"/>
      <c r="P2" s="148"/>
      <c r="Q2" s="9"/>
      <c r="R2" s="173"/>
      <c r="S2" s="2226"/>
      <c r="T2" s="2226"/>
      <c r="U2" s="2226"/>
      <c r="V2" s="2226"/>
      <c r="W2" s="2226"/>
      <c r="X2" s="2226"/>
      <c r="Y2" s="9"/>
      <c r="Z2" s="9"/>
      <c r="AA2" s="9"/>
      <c r="AB2" s="173"/>
      <c r="AC2" s="9"/>
      <c r="AD2" s="173"/>
      <c r="AE2" s="148"/>
      <c r="AF2" s="9"/>
      <c r="AG2" s="9"/>
      <c r="AH2" s="9"/>
      <c r="AI2" s="173"/>
      <c r="AJ2" s="9"/>
      <c r="AK2" s="173"/>
      <c r="AL2" s="222"/>
    </row>
    <row r="3" spans="1:38" s="176" customFormat="1" ht="25.5" customHeight="1">
      <c r="A3" s="30"/>
      <c r="B3" s="551" t="s">
        <v>29</v>
      </c>
      <c r="C3" s="134"/>
      <c r="D3" s="134"/>
      <c r="E3" s="174"/>
      <c r="F3" s="134"/>
      <c r="G3" s="31"/>
      <c r="H3" s="31"/>
      <c r="I3" s="31"/>
      <c r="J3" s="31"/>
      <c r="K3" s="41" t="s">
        <v>215</v>
      </c>
      <c r="L3" s="34"/>
      <c r="M3" s="134"/>
      <c r="N3" s="31"/>
      <c r="O3" s="31"/>
      <c r="P3" s="31"/>
      <c r="Q3" s="31"/>
      <c r="R3" s="175"/>
      <c r="S3" s="31"/>
      <c r="T3" s="31"/>
      <c r="U3" s="31"/>
      <c r="V3" s="31"/>
      <c r="W3" s="41" t="s">
        <v>215</v>
      </c>
      <c r="X3" s="34"/>
      <c r="Y3" s="134"/>
      <c r="Z3" s="31"/>
      <c r="AA3" s="31"/>
      <c r="AB3" s="31"/>
      <c r="AC3" s="31"/>
      <c r="AD3" s="175"/>
      <c r="AE3" s="34"/>
      <c r="AF3" s="134"/>
      <c r="AG3" s="31"/>
      <c r="AH3" s="31"/>
      <c r="AI3" s="31"/>
      <c r="AJ3" s="31"/>
      <c r="AK3" s="175"/>
    </row>
    <row r="4" spans="1:38" s="324" customFormat="1" ht="14.25">
      <c r="A4" s="244"/>
      <c r="B4" s="552"/>
      <c r="C4" s="322"/>
      <c r="D4" s="323"/>
      <c r="E4" s="325"/>
      <c r="F4" s="323"/>
      <c r="G4" s="323"/>
      <c r="H4" s="325" t="s">
        <v>381</v>
      </c>
      <c r="I4" s="323"/>
      <c r="J4" s="323"/>
      <c r="K4" s="442"/>
      <c r="L4" s="440"/>
      <c r="M4" s="323"/>
      <c r="N4" s="440"/>
      <c r="O4" s="440" t="s">
        <v>341</v>
      </c>
      <c r="P4" s="440"/>
      <c r="Q4" s="440"/>
      <c r="R4" s="441"/>
      <c r="S4" s="2531" t="s">
        <v>216</v>
      </c>
      <c r="T4" s="2531"/>
      <c r="U4" s="2531"/>
      <c r="V4" s="2531"/>
      <c r="W4" s="2531"/>
      <c r="X4" s="228" t="s">
        <v>411</v>
      </c>
      <c r="Y4" s="229"/>
      <c r="Z4" s="229"/>
      <c r="AA4" s="229"/>
      <c r="AB4" s="229"/>
      <c r="AC4" s="229"/>
      <c r="AD4" s="446"/>
      <c r="AE4" s="228" t="s">
        <v>444</v>
      </c>
      <c r="AF4" s="229"/>
      <c r="AG4" s="229"/>
      <c r="AH4" s="229"/>
      <c r="AI4" s="229"/>
      <c r="AJ4" s="229"/>
      <c r="AK4" s="446"/>
    </row>
    <row r="5" spans="1:38" s="176" customFormat="1" ht="76.5">
      <c r="A5" s="210" t="s">
        <v>114</v>
      </c>
      <c r="B5" s="317" t="s">
        <v>218</v>
      </c>
      <c r="C5" s="64" t="s">
        <v>219</v>
      </c>
      <c r="D5" s="64" t="s">
        <v>220</v>
      </c>
      <c r="E5" s="64" t="s">
        <v>211</v>
      </c>
      <c r="F5" s="521" t="s">
        <v>406</v>
      </c>
      <c r="G5" s="522" t="s">
        <v>382</v>
      </c>
      <c r="H5" s="281" t="s">
        <v>460</v>
      </c>
      <c r="I5" s="64" t="s">
        <v>222</v>
      </c>
      <c r="J5" s="64" t="s">
        <v>223</v>
      </c>
      <c r="K5" s="64" t="s">
        <v>365</v>
      </c>
      <c r="L5" s="64" t="s">
        <v>211</v>
      </c>
      <c r="M5" s="521" t="s">
        <v>452</v>
      </c>
      <c r="N5" s="522" t="s">
        <v>362</v>
      </c>
      <c r="O5" s="64" t="s">
        <v>283</v>
      </c>
      <c r="P5" s="64" t="s">
        <v>222</v>
      </c>
      <c r="Q5" s="64" t="s">
        <v>223</v>
      </c>
      <c r="R5" s="64" t="s">
        <v>364</v>
      </c>
      <c r="S5" s="64" t="s">
        <v>211</v>
      </c>
      <c r="T5" s="64" t="s">
        <v>283</v>
      </c>
      <c r="U5" s="64" t="s">
        <v>222</v>
      </c>
      <c r="V5" s="64" t="s">
        <v>223</v>
      </c>
      <c r="W5" s="64" t="s">
        <v>363</v>
      </c>
      <c r="X5" s="64" t="s">
        <v>211</v>
      </c>
      <c r="Y5" s="64" t="s">
        <v>406</v>
      </c>
      <c r="Z5" s="521" t="s">
        <v>409</v>
      </c>
      <c r="AA5" s="64" t="s">
        <v>283</v>
      </c>
      <c r="AB5" s="64" t="s">
        <v>222</v>
      </c>
      <c r="AC5" s="64" t="s">
        <v>223</v>
      </c>
      <c r="AD5" s="64" t="s">
        <v>363</v>
      </c>
      <c r="AE5" s="64" t="s">
        <v>211</v>
      </c>
      <c r="AF5" s="64" t="s">
        <v>408</v>
      </c>
      <c r="AG5" s="521" t="s">
        <v>453</v>
      </c>
      <c r="AH5" s="64" t="s">
        <v>283</v>
      </c>
      <c r="AI5" s="64" t="s">
        <v>222</v>
      </c>
      <c r="AJ5" s="64" t="s">
        <v>223</v>
      </c>
      <c r="AK5" s="64" t="s">
        <v>363</v>
      </c>
    </row>
    <row r="6" spans="1:38" s="35" customFormat="1" ht="12.75">
      <c r="A6" s="123">
        <v>1</v>
      </c>
      <c r="B6" s="319">
        <v>2</v>
      </c>
      <c r="C6" s="123">
        <v>3</v>
      </c>
      <c r="D6" s="123">
        <v>4</v>
      </c>
      <c r="E6" s="123">
        <v>5</v>
      </c>
      <c r="F6" s="123">
        <v>6</v>
      </c>
      <c r="G6" s="123">
        <v>7</v>
      </c>
      <c r="H6" s="123">
        <v>8</v>
      </c>
      <c r="I6" s="123">
        <v>9</v>
      </c>
      <c r="J6" s="123">
        <v>10</v>
      </c>
      <c r="K6" s="123">
        <v>11</v>
      </c>
      <c r="L6" s="123">
        <v>12</v>
      </c>
      <c r="M6" s="123">
        <v>13</v>
      </c>
      <c r="N6" s="123">
        <v>14</v>
      </c>
      <c r="O6" s="123">
        <v>15</v>
      </c>
      <c r="P6" s="123">
        <v>16</v>
      </c>
      <c r="Q6" s="123">
        <v>17</v>
      </c>
      <c r="R6" s="123">
        <v>18</v>
      </c>
      <c r="S6" s="123">
        <v>19</v>
      </c>
      <c r="T6" s="123">
        <v>20</v>
      </c>
      <c r="U6" s="123">
        <v>21</v>
      </c>
      <c r="V6" s="123">
        <v>22</v>
      </c>
      <c r="W6" s="123">
        <v>23</v>
      </c>
      <c r="X6" s="123">
        <v>24</v>
      </c>
      <c r="Y6" s="123">
        <v>25</v>
      </c>
      <c r="Z6" s="123">
        <v>26</v>
      </c>
      <c r="AA6" s="123">
        <v>27</v>
      </c>
      <c r="AB6" s="123">
        <v>28</v>
      </c>
      <c r="AC6" s="123">
        <v>29</v>
      </c>
      <c r="AD6" s="123">
        <v>30</v>
      </c>
      <c r="AE6" s="123">
        <v>31</v>
      </c>
      <c r="AF6" s="123">
        <v>32</v>
      </c>
      <c r="AG6" s="123">
        <v>33</v>
      </c>
      <c r="AH6" s="123">
        <v>34</v>
      </c>
      <c r="AI6" s="123">
        <v>35</v>
      </c>
      <c r="AJ6" s="123">
        <v>36</v>
      </c>
      <c r="AK6" s="123">
        <v>37</v>
      </c>
    </row>
    <row r="7" spans="1:38" ht="18.75" customHeight="1">
      <c r="A7" s="211" t="s">
        <v>2</v>
      </c>
      <c r="B7" s="553" t="s">
        <v>449</v>
      </c>
      <c r="C7" s="213"/>
      <c r="D7" s="213"/>
      <c r="E7" s="212"/>
      <c r="F7" s="213"/>
      <c r="G7" s="213"/>
      <c r="H7" s="213"/>
      <c r="I7" s="213"/>
      <c r="J7" s="213"/>
      <c r="K7" s="213"/>
      <c r="L7" s="212"/>
      <c r="M7" s="213"/>
      <c r="N7" s="213"/>
      <c r="O7" s="213"/>
      <c r="P7" s="213"/>
      <c r="Q7" s="213"/>
      <c r="R7" s="213"/>
      <c r="S7" s="213"/>
      <c r="T7" s="213"/>
      <c r="U7" s="213"/>
      <c r="V7" s="213"/>
      <c r="W7" s="213"/>
      <c r="X7" s="212"/>
      <c r="Y7" s="213"/>
      <c r="Z7" s="213"/>
      <c r="AA7" s="213"/>
      <c r="AB7" s="213"/>
      <c r="AC7" s="213"/>
      <c r="AD7" s="213"/>
      <c r="AE7" s="212"/>
      <c r="AF7" s="213"/>
      <c r="AG7" s="213"/>
      <c r="AH7" s="213"/>
      <c r="AI7" s="213"/>
      <c r="AJ7" s="213"/>
      <c r="AK7" s="213"/>
    </row>
    <row r="8" spans="1:38">
      <c r="A8" s="194"/>
      <c r="B8" s="293" t="s">
        <v>194</v>
      </c>
      <c r="C8" s="213"/>
      <c r="D8" s="213"/>
      <c r="E8" s="179"/>
      <c r="F8" s="213"/>
      <c r="G8" s="213"/>
      <c r="H8" s="213"/>
      <c r="I8" s="213"/>
      <c r="J8" s="213"/>
      <c r="K8" s="213"/>
      <c r="L8" s="179"/>
      <c r="M8" s="213"/>
      <c r="N8" s="213"/>
      <c r="O8" s="213"/>
      <c r="P8" s="213"/>
      <c r="Q8" s="213"/>
      <c r="R8" s="213"/>
      <c r="S8" s="213"/>
      <c r="T8" s="213"/>
      <c r="U8" s="213"/>
      <c r="V8" s="213"/>
      <c r="W8" s="213"/>
      <c r="X8" s="179"/>
      <c r="Y8" s="213"/>
      <c r="Z8" s="213"/>
      <c r="AA8" s="213"/>
      <c r="AB8" s="213"/>
      <c r="AC8" s="213"/>
      <c r="AD8" s="213"/>
      <c r="AE8" s="179"/>
      <c r="AF8" s="213"/>
      <c r="AG8" s="213"/>
      <c r="AH8" s="213"/>
      <c r="AI8" s="213"/>
      <c r="AJ8" s="213"/>
      <c r="AK8" s="213"/>
    </row>
    <row r="9" spans="1:38">
      <c r="A9" s="194"/>
      <c r="B9" s="293"/>
      <c r="C9" s="213"/>
      <c r="D9" s="213"/>
      <c r="E9" s="179"/>
      <c r="F9" s="213"/>
      <c r="G9" s="213"/>
      <c r="H9" s="179"/>
      <c r="I9" s="179"/>
      <c r="J9" s="179"/>
      <c r="K9" s="179"/>
      <c r="L9" s="179"/>
      <c r="M9" s="213"/>
      <c r="N9" s="213"/>
      <c r="O9" s="179"/>
      <c r="P9" s="179"/>
      <c r="Q9" s="179"/>
      <c r="R9" s="179"/>
      <c r="S9" s="179"/>
      <c r="T9" s="179"/>
      <c r="U9" s="179"/>
      <c r="V9" s="179"/>
      <c r="W9" s="179"/>
      <c r="X9" s="179"/>
      <c r="Y9" s="213"/>
      <c r="Z9" s="213"/>
      <c r="AA9" s="179"/>
      <c r="AB9" s="179"/>
      <c r="AC9" s="179"/>
      <c r="AD9" s="179"/>
      <c r="AE9" s="179"/>
      <c r="AF9" s="213"/>
      <c r="AG9" s="213"/>
      <c r="AH9" s="179"/>
      <c r="AI9" s="179"/>
      <c r="AJ9" s="179"/>
      <c r="AK9" s="179"/>
    </row>
    <row r="10" spans="1:38">
      <c r="A10" s="194">
        <v>1</v>
      </c>
      <c r="B10" s="253"/>
      <c r="C10" s="194"/>
      <c r="D10" s="213" t="s">
        <v>1</v>
      </c>
      <c r="E10" s="102"/>
      <c r="F10" s="213" t="s">
        <v>1</v>
      </c>
      <c r="G10" s="213"/>
      <c r="H10" s="194"/>
      <c r="I10" s="194"/>
      <c r="J10" s="194"/>
      <c r="K10" s="213">
        <f>H10+I10+J10</f>
        <v>0</v>
      </c>
      <c r="L10" s="102"/>
      <c r="M10" s="213" t="s">
        <v>1</v>
      </c>
      <c r="N10" s="213"/>
      <c r="O10" s="194"/>
      <c r="P10" s="194"/>
      <c r="Q10" s="194"/>
      <c r="R10" s="213">
        <f>O10+P10+Q10</f>
        <v>0</v>
      </c>
      <c r="S10" s="213">
        <f>+E10-L10</f>
        <v>0</v>
      </c>
      <c r="T10" s="213">
        <f t="shared" ref="T10:V12" si="0">H10-O10</f>
        <v>0</v>
      </c>
      <c r="U10" s="213">
        <f t="shared" si="0"/>
        <v>0</v>
      </c>
      <c r="V10" s="213">
        <f t="shared" si="0"/>
        <v>0</v>
      </c>
      <c r="W10" s="213">
        <f>T10+U10+V10</f>
        <v>0</v>
      </c>
      <c r="X10" s="102"/>
      <c r="Y10" s="213" t="s">
        <v>1</v>
      </c>
      <c r="Z10" s="213"/>
      <c r="AA10" s="194"/>
      <c r="AB10" s="194"/>
      <c r="AC10" s="194"/>
      <c r="AD10" s="213">
        <f>AA10+AB10+AC10</f>
        <v>0</v>
      </c>
      <c r="AE10" s="102"/>
      <c r="AF10" s="213" t="s">
        <v>1</v>
      </c>
      <c r="AG10" s="213"/>
      <c r="AH10" s="194"/>
      <c r="AI10" s="194"/>
      <c r="AJ10" s="194"/>
      <c r="AK10" s="213">
        <f>AH10+AI10+AJ10</f>
        <v>0</v>
      </c>
    </row>
    <row r="11" spans="1:38">
      <c r="A11" s="194">
        <v>2</v>
      </c>
      <c r="B11" s="253"/>
      <c r="C11" s="194"/>
      <c r="D11" s="213" t="s">
        <v>1</v>
      </c>
      <c r="E11" s="102"/>
      <c r="F11" s="213" t="s">
        <v>1</v>
      </c>
      <c r="G11" s="213"/>
      <c r="H11" s="194"/>
      <c r="I11" s="194"/>
      <c r="J11" s="194"/>
      <c r="K11" s="213">
        <f>H11+I11+J11</f>
        <v>0</v>
      </c>
      <c r="L11" s="102"/>
      <c r="M11" s="213" t="s">
        <v>1</v>
      </c>
      <c r="N11" s="213"/>
      <c r="O11" s="194"/>
      <c r="P11" s="194"/>
      <c r="Q11" s="194"/>
      <c r="R11" s="213">
        <f>O11+P11+Q11</f>
        <v>0</v>
      </c>
      <c r="S11" s="213">
        <f>+E11-L11</f>
        <v>0</v>
      </c>
      <c r="T11" s="213">
        <f t="shared" si="0"/>
        <v>0</v>
      </c>
      <c r="U11" s="213">
        <f t="shared" si="0"/>
        <v>0</v>
      </c>
      <c r="V11" s="213">
        <f t="shared" si="0"/>
        <v>0</v>
      </c>
      <c r="W11" s="213">
        <f>T11+U11+V11</f>
        <v>0</v>
      </c>
      <c r="X11" s="102"/>
      <c r="Y11" s="213" t="s">
        <v>1</v>
      </c>
      <c r="Z11" s="213"/>
      <c r="AA11" s="194"/>
      <c r="AB11" s="194"/>
      <c r="AC11" s="194"/>
      <c r="AD11" s="213">
        <f>AA11+AB11+AC11</f>
        <v>0</v>
      </c>
      <c r="AE11" s="102"/>
      <c r="AF11" s="213" t="s">
        <v>1</v>
      </c>
      <c r="AG11" s="213"/>
      <c r="AH11" s="194"/>
      <c r="AI11" s="194"/>
      <c r="AJ11" s="194"/>
      <c r="AK11" s="213">
        <f>AH11+AI11+AJ11</f>
        <v>0</v>
      </c>
    </row>
    <row r="12" spans="1:38">
      <c r="A12" s="194">
        <v>3</v>
      </c>
      <c r="B12" s="253"/>
      <c r="C12" s="194"/>
      <c r="D12" s="213" t="s">
        <v>1</v>
      </c>
      <c r="E12" s="102"/>
      <c r="F12" s="213" t="s">
        <v>1</v>
      </c>
      <c r="G12" s="213"/>
      <c r="H12" s="194"/>
      <c r="I12" s="194"/>
      <c r="J12" s="194"/>
      <c r="K12" s="213">
        <f>H12+I12+J12</f>
        <v>0</v>
      </c>
      <c r="L12" s="102"/>
      <c r="M12" s="213" t="s">
        <v>1</v>
      </c>
      <c r="N12" s="213"/>
      <c r="O12" s="194"/>
      <c r="P12" s="194"/>
      <c r="Q12" s="194"/>
      <c r="R12" s="213">
        <f>O12+P12+Q12</f>
        <v>0</v>
      </c>
      <c r="S12" s="213">
        <f>+E12-L12</f>
        <v>0</v>
      </c>
      <c r="T12" s="213">
        <f t="shared" si="0"/>
        <v>0</v>
      </c>
      <c r="U12" s="213">
        <f t="shared" si="0"/>
        <v>0</v>
      </c>
      <c r="V12" s="213">
        <f t="shared" si="0"/>
        <v>0</v>
      </c>
      <c r="W12" s="213">
        <f>T12+U12+V12</f>
        <v>0</v>
      </c>
      <c r="X12" s="102"/>
      <c r="Y12" s="213" t="s">
        <v>1</v>
      </c>
      <c r="Z12" s="213"/>
      <c r="AA12" s="194"/>
      <c r="AB12" s="194"/>
      <c r="AC12" s="194"/>
      <c r="AD12" s="213">
        <f>AA12+AB12+AC12</f>
        <v>0</v>
      </c>
      <c r="AE12" s="102"/>
      <c r="AF12" s="213" t="s">
        <v>1</v>
      </c>
      <c r="AG12" s="213"/>
      <c r="AH12" s="194"/>
      <c r="AI12" s="194"/>
      <c r="AJ12" s="194"/>
      <c r="AK12" s="213">
        <f>AH12+AI12+AJ12</f>
        <v>0</v>
      </c>
    </row>
    <row r="13" spans="1:38">
      <c r="A13" s="194"/>
      <c r="B13" s="253"/>
      <c r="C13" s="194"/>
      <c r="D13" s="213"/>
      <c r="E13" s="102"/>
      <c r="F13" s="213"/>
      <c r="G13" s="213"/>
      <c r="H13" s="194"/>
      <c r="I13" s="194"/>
      <c r="J13" s="194"/>
      <c r="K13" s="213"/>
      <c r="L13" s="102"/>
      <c r="M13" s="213"/>
      <c r="N13" s="213"/>
      <c r="O13" s="194"/>
      <c r="P13" s="194"/>
      <c r="Q13" s="194"/>
      <c r="R13" s="213"/>
      <c r="S13" s="213"/>
      <c r="T13" s="194"/>
      <c r="U13" s="194"/>
      <c r="V13" s="194"/>
      <c r="W13" s="213"/>
      <c r="X13" s="102"/>
      <c r="Y13" s="213"/>
      <c r="Z13" s="213"/>
      <c r="AA13" s="194"/>
      <c r="AB13" s="194"/>
      <c r="AC13" s="194"/>
      <c r="AD13" s="213"/>
      <c r="AE13" s="102"/>
      <c r="AF13" s="213"/>
      <c r="AG13" s="213"/>
      <c r="AH13" s="194"/>
      <c r="AI13" s="194"/>
      <c r="AJ13" s="194"/>
      <c r="AK13" s="213"/>
    </row>
    <row r="14" spans="1:38" s="216" customFormat="1" ht="14.25">
      <c r="A14" s="211"/>
      <c r="B14" s="554" t="s">
        <v>113</v>
      </c>
      <c r="C14" s="215" t="s">
        <v>1</v>
      </c>
      <c r="D14" s="215" t="s">
        <v>1</v>
      </c>
      <c r="E14" s="215">
        <f>SUM(E10:E12)</f>
        <v>0</v>
      </c>
      <c r="F14" s="215" t="s">
        <v>1</v>
      </c>
      <c r="G14" s="215" t="s">
        <v>1</v>
      </c>
      <c r="H14" s="215">
        <f t="shared" ref="H14:W14" si="1">SUM(H10:H12)</f>
        <v>0</v>
      </c>
      <c r="I14" s="215">
        <f t="shared" si="1"/>
        <v>0</v>
      </c>
      <c r="J14" s="215">
        <f t="shared" si="1"/>
        <v>0</v>
      </c>
      <c r="K14" s="215">
        <f t="shared" si="1"/>
        <v>0</v>
      </c>
      <c r="L14" s="215">
        <f>SUM(L10:L12)</f>
        <v>0</v>
      </c>
      <c r="M14" s="215" t="s">
        <v>1</v>
      </c>
      <c r="N14" s="215" t="s">
        <v>1</v>
      </c>
      <c r="O14" s="215">
        <f>SUM(O10:O12)</f>
        <v>0</v>
      </c>
      <c r="P14" s="215">
        <f>SUM(P10:P12)</f>
        <v>0</v>
      </c>
      <c r="Q14" s="215">
        <f>SUM(Q10:Q12)</f>
        <v>0</v>
      </c>
      <c r="R14" s="215">
        <f>SUM(R10:R12)</f>
        <v>0</v>
      </c>
      <c r="S14" s="215">
        <f t="shared" si="1"/>
        <v>0</v>
      </c>
      <c r="T14" s="215">
        <f t="shared" si="1"/>
        <v>0</v>
      </c>
      <c r="U14" s="215">
        <f t="shared" si="1"/>
        <v>0</v>
      </c>
      <c r="V14" s="215">
        <f t="shared" si="1"/>
        <v>0</v>
      </c>
      <c r="W14" s="215">
        <f t="shared" si="1"/>
        <v>0</v>
      </c>
      <c r="X14" s="215">
        <f t="shared" ref="X14:AK14" si="2">SUM(X10:X12)</f>
        <v>0</v>
      </c>
      <c r="Y14" s="215" t="s">
        <v>1</v>
      </c>
      <c r="Z14" s="215" t="s">
        <v>1</v>
      </c>
      <c r="AA14" s="215">
        <f t="shared" si="2"/>
        <v>0</v>
      </c>
      <c r="AB14" s="215">
        <f t="shared" si="2"/>
        <v>0</v>
      </c>
      <c r="AC14" s="215">
        <f t="shared" si="2"/>
        <v>0</v>
      </c>
      <c r="AD14" s="215">
        <f t="shared" si="2"/>
        <v>0</v>
      </c>
      <c r="AE14" s="215">
        <f t="shared" si="2"/>
        <v>0</v>
      </c>
      <c r="AF14" s="215" t="s">
        <v>1</v>
      </c>
      <c r="AG14" s="215" t="s">
        <v>1</v>
      </c>
      <c r="AH14" s="215">
        <f t="shared" si="2"/>
        <v>0</v>
      </c>
      <c r="AI14" s="215">
        <f t="shared" si="2"/>
        <v>0</v>
      </c>
      <c r="AJ14" s="215">
        <f t="shared" si="2"/>
        <v>0</v>
      </c>
      <c r="AK14" s="215">
        <f t="shared" si="2"/>
        <v>0</v>
      </c>
    </row>
    <row r="15" spans="1:38">
      <c r="A15" s="194"/>
      <c r="B15" s="554"/>
      <c r="C15" s="213"/>
      <c r="D15" s="213"/>
      <c r="E15" s="214"/>
      <c r="F15" s="213"/>
      <c r="G15" s="213"/>
      <c r="H15" s="214"/>
      <c r="I15" s="214"/>
      <c r="J15" s="214"/>
      <c r="K15" s="214"/>
      <c r="L15" s="214"/>
      <c r="M15" s="213"/>
      <c r="N15" s="213"/>
      <c r="O15" s="214"/>
      <c r="P15" s="214"/>
      <c r="Q15" s="214"/>
      <c r="R15" s="214"/>
      <c r="S15" s="214"/>
      <c r="T15" s="214"/>
      <c r="U15" s="214"/>
      <c r="V15" s="214"/>
      <c r="W15" s="214"/>
      <c r="X15" s="214"/>
      <c r="Y15" s="213"/>
      <c r="Z15" s="213"/>
      <c r="AA15" s="214"/>
      <c r="AB15" s="214"/>
      <c r="AC15" s="214"/>
      <c r="AD15" s="214"/>
      <c r="AE15" s="214"/>
      <c r="AF15" s="213"/>
      <c r="AG15" s="213"/>
      <c r="AH15" s="214"/>
      <c r="AI15" s="214"/>
      <c r="AJ15" s="214"/>
      <c r="AK15" s="214"/>
    </row>
    <row r="16" spans="1:38">
      <c r="A16" s="194"/>
      <c r="B16" s="554"/>
      <c r="C16" s="213"/>
      <c r="D16" s="213"/>
      <c r="E16" s="214"/>
      <c r="F16" s="213"/>
      <c r="G16" s="213"/>
      <c r="H16" s="214"/>
      <c r="I16" s="214"/>
      <c r="J16" s="214"/>
      <c r="K16" s="214"/>
      <c r="L16" s="214"/>
      <c r="M16" s="213"/>
      <c r="N16" s="213"/>
      <c r="O16" s="214"/>
      <c r="P16" s="214"/>
      <c r="Q16" s="214"/>
      <c r="R16" s="214"/>
      <c r="S16" s="214"/>
      <c r="T16" s="214"/>
      <c r="U16" s="214"/>
      <c r="V16" s="214"/>
      <c r="W16" s="214"/>
      <c r="X16" s="214"/>
      <c r="Y16" s="213"/>
      <c r="Z16" s="213"/>
      <c r="AA16" s="214"/>
      <c r="AB16" s="214"/>
      <c r="AC16" s="214"/>
      <c r="AD16" s="214"/>
      <c r="AE16" s="214"/>
      <c r="AF16" s="213"/>
      <c r="AG16" s="213"/>
      <c r="AH16" s="214"/>
      <c r="AI16" s="214"/>
      <c r="AJ16" s="214"/>
      <c r="AK16" s="214"/>
    </row>
    <row r="17" spans="1:37" ht="46.5" customHeight="1">
      <c r="A17" s="211" t="s">
        <v>3</v>
      </c>
      <c r="B17" s="553" t="s">
        <v>469</v>
      </c>
      <c r="C17" s="213"/>
      <c r="D17" s="213"/>
      <c r="E17" s="212"/>
      <c r="F17" s="213"/>
      <c r="G17" s="213"/>
      <c r="H17" s="212"/>
      <c r="I17" s="212"/>
      <c r="J17" s="212"/>
      <c r="K17" s="212"/>
      <c r="L17" s="212"/>
      <c r="M17" s="213"/>
      <c r="N17" s="213"/>
      <c r="O17" s="212"/>
      <c r="P17" s="212"/>
      <c r="Q17" s="212"/>
      <c r="R17" s="212"/>
      <c r="S17" s="212"/>
      <c r="T17" s="212"/>
      <c r="U17" s="212"/>
      <c r="V17" s="212"/>
      <c r="W17" s="212"/>
      <c r="X17" s="212"/>
      <c r="Y17" s="213"/>
      <c r="Z17" s="213"/>
      <c r="AA17" s="212"/>
      <c r="AB17" s="212"/>
      <c r="AC17" s="212"/>
      <c r="AD17" s="212"/>
      <c r="AE17" s="212"/>
      <c r="AF17" s="213"/>
      <c r="AG17" s="213"/>
      <c r="AH17" s="212"/>
      <c r="AI17" s="212"/>
      <c r="AJ17" s="212"/>
      <c r="AK17" s="212"/>
    </row>
    <row r="18" spans="1:37">
      <c r="A18" s="194"/>
      <c r="B18" s="293" t="s">
        <v>194</v>
      </c>
      <c r="C18" s="213"/>
      <c r="D18" s="213"/>
      <c r="E18" s="179"/>
      <c r="F18" s="213"/>
      <c r="G18" s="213"/>
      <c r="H18" s="179"/>
      <c r="I18" s="179"/>
      <c r="J18" s="179"/>
      <c r="K18" s="179"/>
      <c r="L18" s="179"/>
      <c r="M18" s="213"/>
      <c r="N18" s="213"/>
      <c r="O18" s="179"/>
      <c r="P18" s="179"/>
      <c r="Q18" s="179"/>
      <c r="R18" s="179"/>
      <c r="S18" s="179"/>
      <c r="T18" s="179"/>
      <c r="U18" s="179"/>
      <c r="V18" s="179"/>
      <c r="W18" s="179"/>
      <c r="X18" s="179"/>
      <c r="Y18" s="213"/>
      <c r="Z18" s="213"/>
      <c r="AA18" s="179"/>
      <c r="AB18" s="179"/>
      <c r="AC18" s="179"/>
      <c r="AD18" s="179"/>
      <c r="AE18" s="179"/>
      <c r="AF18" s="213"/>
      <c r="AG18" s="213"/>
      <c r="AH18" s="179"/>
      <c r="AI18" s="179"/>
      <c r="AJ18" s="179"/>
      <c r="AK18" s="179"/>
    </row>
    <row r="19" spans="1:37">
      <c r="A19" s="194">
        <v>1</v>
      </c>
      <c r="B19" s="555"/>
      <c r="C19" s="194"/>
      <c r="D19" s="213" t="s">
        <v>1</v>
      </c>
      <c r="E19" s="102"/>
      <c r="F19" s="213" t="s">
        <v>1</v>
      </c>
      <c r="G19" s="213"/>
      <c r="H19" s="102"/>
      <c r="I19" s="102"/>
      <c r="J19" s="102"/>
      <c r="K19" s="213">
        <f>H19+I19+J19</f>
        <v>0</v>
      </c>
      <c r="L19" s="102"/>
      <c r="M19" s="213" t="s">
        <v>1</v>
      </c>
      <c r="N19" s="213"/>
      <c r="O19" s="102"/>
      <c r="P19" s="102"/>
      <c r="Q19" s="102"/>
      <c r="R19" s="213">
        <f>O19+P19+Q19</f>
        <v>0</v>
      </c>
      <c r="S19" s="213">
        <f>+E19-L19</f>
        <v>0</v>
      </c>
      <c r="T19" s="213">
        <f t="shared" ref="T19:V21" si="3">H19-O19</f>
        <v>0</v>
      </c>
      <c r="U19" s="213">
        <f t="shared" si="3"/>
        <v>0</v>
      </c>
      <c r="V19" s="213">
        <f t="shared" si="3"/>
        <v>0</v>
      </c>
      <c r="W19" s="213">
        <f>T19+U19+V19</f>
        <v>0</v>
      </c>
      <c r="X19" s="102"/>
      <c r="Y19" s="213" t="s">
        <v>1</v>
      </c>
      <c r="Z19" s="213"/>
      <c r="AA19" s="102"/>
      <c r="AB19" s="102"/>
      <c r="AC19" s="102"/>
      <c r="AD19" s="213">
        <f>AA19+AB19+AC19</f>
        <v>0</v>
      </c>
      <c r="AE19" s="102"/>
      <c r="AF19" s="213" t="s">
        <v>1</v>
      </c>
      <c r="AG19" s="213"/>
      <c r="AH19" s="102"/>
      <c r="AI19" s="102"/>
      <c r="AJ19" s="102"/>
      <c r="AK19" s="213">
        <f>AH19+AI19+AJ19</f>
        <v>0</v>
      </c>
    </row>
    <row r="20" spans="1:37">
      <c r="A20" s="194">
        <v>2</v>
      </c>
      <c r="B20" s="555"/>
      <c r="C20" s="194"/>
      <c r="D20" s="213" t="s">
        <v>1</v>
      </c>
      <c r="E20" s="102"/>
      <c r="F20" s="213" t="s">
        <v>1</v>
      </c>
      <c r="G20" s="213"/>
      <c r="H20" s="102"/>
      <c r="I20" s="102"/>
      <c r="J20" s="102"/>
      <c r="K20" s="213">
        <f>H20+I20+J20</f>
        <v>0</v>
      </c>
      <c r="L20" s="102"/>
      <c r="M20" s="213" t="s">
        <v>1</v>
      </c>
      <c r="N20" s="213"/>
      <c r="O20" s="102"/>
      <c r="P20" s="102"/>
      <c r="Q20" s="102"/>
      <c r="R20" s="213">
        <f>O20+P20+Q20</f>
        <v>0</v>
      </c>
      <c r="S20" s="213">
        <f>+E20-L20</f>
        <v>0</v>
      </c>
      <c r="T20" s="213">
        <f t="shared" si="3"/>
        <v>0</v>
      </c>
      <c r="U20" s="213">
        <f t="shared" si="3"/>
        <v>0</v>
      </c>
      <c r="V20" s="213">
        <f t="shared" si="3"/>
        <v>0</v>
      </c>
      <c r="W20" s="213">
        <f>T20+U20+V20</f>
        <v>0</v>
      </c>
      <c r="X20" s="102"/>
      <c r="Y20" s="213" t="s">
        <v>1</v>
      </c>
      <c r="Z20" s="213"/>
      <c r="AA20" s="102"/>
      <c r="AB20" s="102"/>
      <c r="AC20" s="102"/>
      <c r="AD20" s="213">
        <f>AA20+AB20+AC20</f>
        <v>0</v>
      </c>
      <c r="AE20" s="102"/>
      <c r="AF20" s="213" t="s">
        <v>1</v>
      </c>
      <c r="AG20" s="213"/>
      <c r="AH20" s="102"/>
      <c r="AI20" s="102"/>
      <c r="AJ20" s="102"/>
      <c r="AK20" s="213">
        <f>AH20+AI20+AJ20</f>
        <v>0</v>
      </c>
    </row>
    <row r="21" spans="1:37">
      <c r="A21" s="194">
        <v>3</v>
      </c>
      <c r="B21" s="555"/>
      <c r="C21" s="194"/>
      <c r="D21" s="213" t="s">
        <v>1</v>
      </c>
      <c r="E21" s="102"/>
      <c r="F21" s="213" t="s">
        <v>1</v>
      </c>
      <c r="G21" s="213"/>
      <c r="H21" s="102"/>
      <c r="I21" s="102"/>
      <c r="J21" s="102"/>
      <c r="K21" s="213">
        <f>H21+I21+J21</f>
        <v>0</v>
      </c>
      <c r="L21" s="102"/>
      <c r="M21" s="213" t="s">
        <v>1</v>
      </c>
      <c r="N21" s="213"/>
      <c r="O21" s="102"/>
      <c r="P21" s="102"/>
      <c r="Q21" s="102"/>
      <c r="R21" s="213">
        <f>O21+P21+Q21</f>
        <v>0</v>
      </c>
      <c r="S21" s="213">
        <f>+E21-L21</f>
        <v>0</v>
      </c>
      <c r="T21" s="213">
        <f t="shared" si="3"/>
        <v>0</v>
      </c>
      <c r="U21" s="213">
        <f t="shared" si="3"/>
        <v>0</v>
      </c>
      <c r="V21" s="213">
        <f t="shared" si="3"/>
        <v>0</v>
      </c>
      <c r="W21" s="213">
        <f>T21+U21+V21</f>
        <v>0</v>
      </c>
      <c r="X21" s="102"/>
      <c r="Y21" s="213" t="s">
        <v>1</v>
      </c>
      <c r="Z21" s="213"/>
      <c r="AA21" s="102"/>
      <c r="AB21" s="102"/>
      <c r="AC21" s="102"/>
      <c r="AD21" s="213">
        <f>AA21+AB21+AC21</f>
        <v>0</v>
      </c>
      <c r="AE21" s="102"/>
      <c r="AF21" s="213" t="s">
        <v>1</v>
      </c>
      <c r="AG21" s="213"/>
      <c r="AH21" s="102"/>
      <c r="AI21" s="102"/>
      <c r="AJ21" s="102"/>
      <c r="AK21" s="213">
        <f>AH21+AI21+AJ21</f>
        <v>0</v>
      </c>
    </row>
    <row r="22" spans="1:37">
      <c r="A22" s="194"/>
      <c r="B22" s="253"/>
      <c r="C22" s="194"/>
      <c r="D22" s="213"/>
      <c r="E22" s="102"/>
      <c r="F22" s="213"/>
      <c r="G22" s="213"/>
      <c r="H22" s="102"/>
      <c r="I22" s="102"/>
      <c r="J22" s="102"/>
      <c r="K22" s="102"/>
      <c r="L22" s="102"/>
      <c r="M22" s="213"/>
      <c r="N22" s="213"/>
      <c r="O22" s="102"/>
      <c r="P22" s="102"/>
      <c r="Q22" s="102"/>
      <c r="R22" s="102"/>
      <c r="S22" s="102"/>
      <c r="T22" s="102"/>
      <c r="U22" s="102"/>
      <c r="V22" s="102"/>
      <c r="W22" s="102"/>
      <c r="X22" s="102"/>
      <c r="Y22" s="213"/>
      <c r="Z22" s="213"/>
      <c r="AA22" s="102"/>
      <c r="AB22" s="102"/>
      <c r="AC22" s="102"/>
      <c r="AD22" s="102"/>
      <c r="AE22" s="102"/>
      <c r="AF22" s="213"/>
      <c r="AG22" s="213"/>
      <c r="AH22" s="102"/>
      <c r="AI22" s="102"/>
      <c r="AJ22" s="102"/>
      <c r="AK22" s="102"/>
    </row>
    <row r="23" spans="1:37" s="216" customFormat="1" ht="14.25">
      <c r="A23" s="211"/>
      <c r="B23" s="554" t="s">
        <v>113</v>
      </c>
      <c r="C23" s="215" t="s">
        <v>1</v>
      </c>
      <c r="D23" s="215" t="s">
        <v>1</v>
      </c>
      <c r="E23" s="215">
        <f>SUM(E19:E21)</f>
        <v>0</v>
      </c>
      <c r="F23" s="215" t="s">
        <v>1</v>
      </c>
      <c r="G23" s="215" t="s">
        <v>1</v>
      </c>
      <c r="H23" s="215">
        <f t="shared" ref="H23:W23" si="4">SUM(H19:H21)</f>
        <v>0</v>
      </c>
      <c r="I23" s="215">
        <f t="shared" si="4"/>
        <v>0</v>
      </c>
      <c r="J23" s="215">
        <f t="shared" si="4"/>
        <v>0</v>
      </c>
      <c r="K23" s="215">
        <f t="shared" si="4"/>
        <v>0</v>
      </c>
      <c r="L23" s="215">
        <f>SUM(L19:L21)</f>
        <v>0</v>
      </c>
      <c r="M23" s="215" t="s">
        <v>1</v>
      </c>
      <c r="N23" s="215" t="s">
        <v>1</v>
      </c>
      <c r="O23" s="215">
        <f>SUM(O19:O21)</f>
        <v>0</v>
      </c>
      <c r="P23" s="215">
        <f>SUM(P19:P21)</f>
        <v>0</v>
      </c>
      <c r="Q23" s="215">
        <f>SUM(Q19:Q21)</f>
        <v>0</v>
      </c>
      <c r="R23" s="215">
        <f>SUM(R19:R21)</f>
        <v>0</v>
      </c>
      <c r="S23" s="215">
        <f t="shared" si="4"/>
        <v>0</v>
      </c>
      <c r="T23" s="215">
        <f t="shared" si="4"/>
        <v>0</v>
      </c>
      <c r="U23" s="215">
        <f t="shared" si="4"/>
        <v>0</v>
      </c>
      <c r="V23" s="215">
        <f t="shared" si="4"/>
        <v>0</v>
      </c>
      <c r="W23" s="215">
        <f t="shared" si="4"/>
        <v>0</v>
      </c>
      <c r="X23" s="215">
        <f t="shared" ref="X23:AK23" si="5">SUM(X19:X21)</f>
        <v>0</v>
      </c>
      <c r="Y23" s="215" t="s">
        <v>1</v>
      </c>
      <c r="Z23" s="215" t="s">
        <v>1</v>
      </c>
      <c r="AA23" s="215">
        <f t="shared" si="5"/>
        <v>0</v>
      </c>
      <c r="AB23" s="215">
        <f t="shared" si="5"/>
        <v>0</v>
      </c>
      <c r="AC23" s="215">
        <f t="shared" si="5"/>
        <v>0</v>
      </c>
      <c r="AD23" s="215">
        <f t="shared" si="5"/>
        <v>0</v>
      </c>
      <c r="AE23" s="215">
        <f t="shared" si="5"/>
        <v>0</v>
      </c>
      <c r="AF23" s="215" t="s">
        <v>1</v>
      </c>
      <c r="AG23" s="215" t="s">
        <v>1</v>
      </c>
      <c r="AH23" s="215">
        <f t="shared" si="5"/>
        <v>0</v>
      </c>
      <c r="AI23" s="215">
        <f t="shared" si="5"/>
        <v>0</v>
      </c>
      <c r="AJ23" s="215">
        <f t="shared" si="5"/>
        <v>0</v>
      </c>
      <c r="AK23" s="215">
        <f t="shared" si="5"/>
        <v>0</v>
      </c>
    </row>
    <row r="24" spans="1:37">
      <c r="A24" s="194"/>
      <c r="B24" s="553"/>
      <c r="C24" s="213"/>
      <c r="D24" s="213"/>
      <c r="E24" s="212"/>
      <c r="F24" s="213"/>
      <c r="G24" s="213"/>
      <c r="H24" s="212"/>
      <c r="I24" s="212"/>
      <c r="J24" s="212"/>
      <c r="K24" s="212"/>
      <c r="L24" s="212"/>
      <c r="M24" s="213"/>
      <c r="N24" s="213"/>
      <c r="O24" s="212"/>
      <c r="P24" s="212"/>
      <c r="Q24" s="212"/>
      <c r="R24" s="212"/>
      <c r="S24" s="212"/>
      <c r="T24" s="212"/>
      <c r="U24" s="212"/>
      <c r="V24" s="212"/>
      <c r="W24" s="212"/>
      <c r="X24" s="212"/>
      <c r="Y24" s="213"/>
      <c r="Z24" s="213"/>
      <c r="AA24" s="212"/>
      <c r="AB24" s="212"/>
      <c r="AC24" s="212"/>
      <c r="AD24" s="212"/>
      <c r="AE24" s="212"/>
      <c r="AF24" s="213"/>
      <c r="AG24" s="213"/>
      <c r="AH24" s="212"/>
      <c r="AI24" s="212"/>
      <c r="AJ24" s="212"/>
      <c r="AK24" s="212"/>
    </row>
    <row r="25" spans="1:37">
      <c r="A25" s="194"/>
      <c r="B25" s="554"/>
      <c r="C25" s="213"/>
      <c r="D25" s="213"/>
      <c r="E25" s="213"/>
      <c r="F25" s="213"/>
      <c r="G25" s="213"/>
      <c r="H25" s="213"/>
      <c r="I25" s="213"/>
      <c r="J25" s="213"/>
      <c r="K25" s="213"/>
      <c r="L25" s="213"/>
      <c r="M25" s="213"/>
      <c r="N25" s="213"/>
      <c r="O25" s="213"/>
      <c r="P25" s="213"/>
      <c r="Q25" s="213"/>
      <c r="R25" s="213"/>
      <c r="S25" s="213"/>
      <c r="T25" s="213"/>
      <c r="U25" s="213"/>
      <c r="V25" s="213"/>
      <c r="W25" s="213"/>
      <c r="X25" s="213"/>
      <c r="Y25" s="213"/>
      <c r="Z25" s="213"/>
      <c r="AA25" s="213"/>
      <c r="AB25" s="213"/>
      <c r="AC25" s="213"/>
      <c r="AD25" s="213"/>
      <c r="AE25" s="213"/>
      <c r="AF25" s="213"/>
      <c r="AG25" s="213"/>
      <c r="AH25" s="213"/>
      <c r="AI25" s="213"/>
      <c r="AJ25" s="213"/>
      <c r="AK25" s="213"/>
    </row>
    <row r="26" spans="1:37" ht="27">
      <c r="A26" s="211" t="s">
        <v>4</v>
      </c>
      <c r="B26" s="553" t="s">
        <v>360</v>
      </c>
      <c r="C26" s="213"/>
      <c r="D26" s="213"/>
      <c r="E26" s="212"/>
      <c r="F26" s="213"/>
      <c r="G26" s="213"/>
      <c r="H26" s="212"/>
      <c r="I26" s="212"/>
      <c r="J26" s="212"/>
      <c r="K26" s="212"/>
      <c r="L26" s="212"/>
      <c r="M26" s="213"/>
      <c r="N26" s="213"/>
      <c r="O26" s="212"/>
      <c r="P26" s="212"/>
      <c r="Q26" s="212"/>
      <c r="R26" s="212"/>
      <c r="S26" s="212"/>
      <c r="T26" s="212"/>
      <c r="U26" s="212"/>
      <c r="V26" s="212"/>
      <c r="W26" s="212"/>
      <c r="X26" s="212"/>
      <c r="Y26" s="213"/>
      <c r="Z26" s="213"/>
      <c r="AA26" s="212"/>
      <c r="AB26" s="212"/>
      <c r="AC26" s="212"/>
      <c r="AD26" s="212"/>
      <c r="AE26" s="212"/>
      <c r="AF26" s="213"/>
      <c r="AG26" s="213"/>
      <c r="AH26" s="212"/>
      <c r="AI26" s="212"/>
      <c r="AJ26" s="212"/>
      <c r="AK26" s="212"/>
    </row>
    <row r="27" spans="1:37">
      <c r="A27" s="194"/>
      <c r="B27" s="293" t="s">
        <v>194</v>
      </c>
      <c r="C27" s="213"/>
      <c r="D27" s="213"/>
      <c r="E27" s="179"/>
      <c r="F27" s="213"/>
      <c r="G27" s="213"/>
      <c r="H27" s="179"/>
      <c r="I27" s="179"/>
      <c r="J27" s="179"/>
      <c r="K27" s="179"/>
      <c r="L27" s="179"/>
      <c r="M27" s="213"/>
      <c r="N27" s="213"/>
      <c r="O27" s="179"/>
      <c r="P27" s="179"/>
      <c r="Q27" s="179"/>
      <c r="R27" s="179"/>
      <c r="S27" s="179"/>
      <c r="T27" s="179"/>
      <c r="U27" s="179"/>
      <c r="V27" s="179"/>
      <c r="W27" s="179"/>
      <c r="X27" s="179"/>
      <c r="Y27" s="213"/>
      <c r="Z27" s="213"/>
      <c r="AA27" s="179"/>
      <c r="AB27" s="179"/>
      <c r="AC27" s="179"/>
      <c r="AD27" s="179"/>
      <c r="AE27" s="179"/>
      <c r="AF27" s="213"/>
      <c r="AG27" s="213"/>
      <c r="AH27" s="179"/>
      <c r="AI27" s="179"/>
      <c r="AJ27" s="179"/>
      <c r="AK27" s="179"/>
    </row>
    <row r="28" spans="1:37">
      <c r="A28" s="194"/>
      <c r="B28" s="293" t="s">
        <v>225</v>
      </c>
      <c r="C28" s="213"/>
      <c r="D28" s="213"/>
      <c r="E28" s="179"/>
      <c r="F28" s="213"/>
      <c r="G28" s="213"/>
      <c r="H28" s="179"/>
      <c r="I28" s="179"/>
      <c r="J28" s="179"/>
      <c r="K28" s="179"/>
      <c r="L28" s="179"/>
      <c r="M28" s="213"/>
      <c r="N28" s="213"/>
      <c r="O28" s="179"/>
      <c r="P28" s="179"/>
      <c r="Q28" s="179"/>
      <c r="R28" s="179"/>
      <c r="S28" s="179"/>
      <c r="T28" s="179"/>
      <c r="U28" s="179"/>
      <c r="V28" s="179"/>
      <c r="W28" s="179"/>
      <c r="X28" s="179"/>
      <c r="Y28" s="213"/>
      <c r="Z28" s="213"/>
      <c r="AA28" s="179"/>
      <c r="AB28" s="179"/>
      <c r="AC28" s="179"/>
      <c r="AD28" s="179"/>
      <c r="AE28" s="179"/>
      <c r="AF28" s="213"/>
      <c r="AG28" s="213"/>
      <c r="AH28" s="179"/>
      <c r="AI28" s="179"/>
      <c r="AJ28" s="179"/>
      <c r="AK28" s="179"/>
    </row>
    <row r="29" spans="1:37">
      <c r="A29" s="194"/>
      <c r="B29" s="293" t="s">
        <v>226</v>
      </c>
      <c r="C29" s="213"/>
      <c r="D29" s="213"/>
      <c r="E29" s="179"/>
      <c r="F29" s="213"/>
      <c r="G29" s="213"/>
      <c r="H29" s="179"/>
      <c r="I29" s="179"/>
      <c r="J29" s="179"/>
      <c r="K29" s="179"/>
      <c r="L29" s="179"/>
      <c r="M29" s="213"/>
      <c r="N29" s="213"/>
      <c r="O29" s="179"/>
      <c r="P29" s="179"/>
      <c r="Q29" s="179"/>
      <c r="R29" s="179"/>
      <c r="S29" s="179"/>
      <c r="T29" s="179"/>
      <c r="U29" s="179"/>
      <c r="V29" s="179"/>
      <c r="W29" s="179"/>
      <c r="X29" s="179"/>
      <c r="Y29" s="213"/>
      <c r="Z29" s="213"/>
      <c r="AA29" s="179"/>
      <c r="AB29" s="179"/>
      <c r="AC29" s="179"/>
      <c r="AD29" s="179"/>
      <c r="AE29" s="179"/>
      <c r="AF29" s="213"/>
      <c r="AG29" s="213"/>
      <c r="AH29" s="179"/>
      <c r="AI29" s="179"/>
      <c r="AJ29" s="179"/>
      <c r="AK29" s="179"/>
    </row>
    <row r="30" spans="1:37">
      <c r="A30" s="194">
        <v>1</v>
      </c>
      <c r="B30" s="253"/>
      <c r="C30" s="194"/>
      <c r="D30" s="194"/>
      <c r="E30" s="102"/>
      <c r="F30" s="194"/>
      <c r="G30" s="194"/>
      <c r="H30" s="102"/>
      <c r="I30" s="102"/>
      <c r="J30" s="102"/>
      <c r="K30" s="213">
        <f>H30+I30+J30</f>
        <v>0</v>
      </c>
      <c r="L30" s="102"/>
      <c r="M30" s="194"/>
      <c r="N30" s="194"/>
      <c r="O30" s="102"/>
      <c r="P30" s="102"/>
      <c r="Q30" s="102"/>
      <c r="R30" s="213">
        <f>O30+P30+Q30</f>
        <v>0</v>
      </c>
      <c r="S30" s="213">
        <f>+E30-L30</f>
        <v>0</v>
      </c>
      <c r="T30" s="213">
        <f t="shared" ref="T30:V32" si="6">H30-O30</f>
        <v>0</v>
      </c>
      <c r="U30" s="213">
        <f t="shared" si="6"/>
        <v>0</v>
      </c>
      <c r="V30" s="213">
        <f t="shared" si="6"/>
        <v>0</v>
      </c>
      <c r="W30" s="213">
        <f>T30+U30+V30</f>
        <v>0</v>
      </c>
      <c r="X30" s="102"/>
      <c r="Y30" s="194"/>
      <c r="Z30" s="194"/>
      <c r="AA30" s="102"/>
      <c r="AB30" s="102"/>
      <c r="AC30" s="102"/>
      <c r="AD30" s="213">
        <f>AA30+AB30+AC30</f>
        <v>0</v>
      </c>
      <c r="AE30" s="102"/>
      <c r="AF30" s="194"/>
      <c r="AG30" s="194"/>
      <c r="AH30" s="102"/>
      <c r="AI30" s="102"/>
      <c r="AJ30" s="102"/>
      <c r="AK30" s="213">
        <f>AH30+AI30+AJ30</f>
        <v>0</v>
      </c>
    </row>
    <row r="31" spans="1:37">
      <c r="A31" s="194">
        <v>2</v>
      </c>
      <c r="B31" s="253"/>
      <c r="C31" s="194"/>
      <c r="D31" s="194"/>
      <c r="E31" s="102"/>
      <c r="F31" s="194"/>
      <c r="G31" s="194"/>
      <c r="H31" s="102"/>
      <c r="I31" s="102"/>
      <c r="J31" s="102"/>
      <c r="K31" s="213">
        <f>H31+I31+J31</f>
        <v>0</v>
      </c>
      <c r="L31" s="102"/>
      <c r="M31" s="194"/>
      <c r="N31" s="194"/>
      <c r="O31" s="102"/>
      <c r="P31" s="102"/>
      <c r="Q31" s="102"/>
      <c r="R31" s="213">
        <f>O31+P31+Q31</f>
        <v>0</v>
      </c>
      <c r="S31" s="213">
        <f>+E31-L31</f>
        <v>0</v>
      </c>
      <c r="T31" s="213">
        <f t="shared" si="6"/>
        <v>0</v>
      </c>
      <c r="U31" s="213">
        <f t="shared" si="6"/>
        <v>0</v>
      </c>
      <c r="V31" s="213">
        <f t="shared" si="6"/>
        <v>0</v>
      </c>
      <c r="W31" s="213">
        <f>T31+U31+V31</f>
        <v>0</v>
      </c>
      <c r="X31" s="102"/>
      <c r="Y31" s="194"/>
      <c r="Z31" s="194"/>
      <c r="AA31" s="102"/>
      <c r="AB31" s="102"/>
      <c r="AC31" s="102"/>
      <c r="AD31" s="213">
        <f>AA31+AB31+AC31</f>
        <v>0</v>
      </c>
      <c r="AE31" s="102"/>
      <c r="AF31" s="194"/>
      <c r="AG31" s="194"/>
      <c r="AH31" s="102"/>
      <c r="AI31" s="102"/>
      <c r="AJ31" s="102"/>
      <c r="AK31" s="213">
        <f>AH31+AI31+AJ31</f>
        <v>0</v>
      </c>
    </row>
    <row r="32" spans="1:37">
      <c r="A32" s="194">
        <v>3</v>
      </c>
      <c r="B32" s="554"/>
      <c r="C32" s="194"/>
      <c r="D32" s="194"/>
      <c r="E32" s="102"/>
      <c r="F32" s="194"/>
      <c r="G32" s="194"/>
      <c r="H32" s="102"/>
      <c r="I32" s="102"/>
      <c r="J32" s="102"/>
      <c r="K32" s="213">
        <f>H32+I32+J32</f>
        <v>0</v>
      </c>
      <c r="L32" s="102"/>
      <c r="M32" s="194"/>
      <c r="N32" s="194"/>
      <c r="O32" s="102"/>
      <c r="P32" s="102"/>
      <c r="Q32" s="102"/>
      <c r="R32" s="213">
        <f>O32+P32+Q32</f>
        <v>0</v>
      </c>
      <c r="S32" s="213">
        <f>+E32-L32</f>
        <v>0</v>
      </c>
      <c r="T32" s="213">
        <f t="shared" si="6"/>
        <v>0</v>
      </c>
      <c r="U32" s="213">
        <f t="shared" si="6"/>
        <v>0</v>
      </c>
      <c r="V32" s="213">
        <f t="shared" si="6"/>
        <v>0</v>
      </c>
      <c r="W32" s="213">
        <f>T32+U32+V32</f>
        <v>0</v>
      </c>
      <c r="X32" s="102"/>
      <c r="Y32" s="194"/>
      <c r="Z32" s="194"/>
      <c r="AA32" s="102"/>
      <c r="AB32" s="102"/>
      <c r="AC32" s="102"/>
      <c r="AD32" s="213">
        <f>AA32+AB32+AC32</f>
        <v>0</v>
      </c>
      <c r="AE32" s="102"/>
      <c r="AF32" s="194"/>
      <c r="AG32" s="194"/>
      <c r="AH32" s="102"/>
      <c r="AI32" s="102"/>
      <c r="AJ32" s="102"/>
      <c r="AK32" s="213">
        <f>AH32+AI32+AJ32</f>
        <v>0</v>
      </c>
    </row>
    <row r="33" spans="1:37" s="216" customFormat="1" ht="27">
      <c r="A33" s="211"/>
      <c r="B33" s="556" t="s">
        <v>227</v>
      </c>
      <c r="C33" s="215" t="s">
        <v>1</v>
      </c>
      <c r="D33" s="215" t="s">
        <v>1</v>
      </c>
      <c r="E33" s="215">
        <f>SUM(E30:E32)</f>
        <v>0</v>
      </c>
      <c r="F33" s="215" t="s">
        <v>1</v>
      </c>
      <c r="G33" s="215" t="s">
        <v>1</v>
      </c>
      <c r="H33" s="215">
        <f>SUM(H30:H32)</f>
        <v>0</v>
      </c>
      <c r="I33" s="215">
        <f>SUM(I30:I32)</f>
        <v>0</v>
      </c>
      <c r="J33" s="215">
        <f>SUM(J30:J32)</f>
        <v>0</v>
      </c>
      <c r="K33" s="215">
        <f>SUM(K30:K32)</f>
        <v>0</v>
      </c>
      <c r="L33" s="215">
        <f>SUM(L30:L32)</f>
        <v>0</v>
      </c>
      <c r="M33" s="215" t="s">
        <v>1</v>
      </c>
      <c r="N33" s="215" t="s">
        <v>1</v>
      </c>
      <c r="O33" s="215">
        <f>SUM(O30:O32)</f>
        <v>0</v>
      </c>
      <c r="P33" s="215">
        <f>SUM(P30:P32)</f>
        <v>0</v>
      </c>
      <c r="Q33" s="215">
        <f>SUM(Q30:Q32)</f>
        <v>0</v>
      </c>
      <c r="R33" s="215">
        <f>SUM(R30:R32)</f>
        <v>0</v>
      </c>
      <c r="S33" s="215">
        <f>SUM(S30:S32)</f>
        <v>0</v>
      </c>
      <c r="T33" s="215">
        <f t="shared" ref="T33:AK33" si="7">SUM(T30:T32)</f>
        <v>0</v>
      </c>
      <c r="U33" s="215">
        <f t="shared" si="7"/>
        <v>0</v>
      </c>
      <c r="V33" s="215">
        <f t="shared" si="7"/>
        <v>0</v>
      </c>
      <c r="W33" s="215">
        <f t="shared" si="7"/>
        <v>0</v>
      </c>
      <c r="X33" s="215">
        <f t="shared" si="7"/>
        <v>0</v>
      </c>
      <c r="Y33" s="215" t="s">
        <v>1</v>
      </c>
      <c r="Z33" s="215" t="s">
        <v>1</v>
      </c>
      <c r="AA33" s="215">
        <f t="shared" si="7"/>
        <v>0</v>
      </c>
      <c r="AB33" s="215">
        <f t="shared" si="7"/>
        <v>0</v>
      </c>
      <c r="AC33" s="215">
        <f t="shared" si="7"/>
        <v>0</v>
      </c>
      <c r="AD33" s="215">
        <f t="shared" si="7"/>
        <v>0</v>
      </c>
      <c r="AE33" s="215">
        <f t="shared" si="7"/>
        <v>0</v>
      </c>
      <c r="AF33" s="215" t="s">
        <v>1</v>
      </c>
      <c r="AG33" s="215" t="s">
        <v>1</v>
      </c>
      <c r="AH33" s="215">
        <f t="shared" si="7"/>
        <v>0</v>
      </c>
      <c r="AI33" s="215">
        <f t="shared" si="7"/>
        <v>0</v>
      </c>
      <c r="AJ33" s="215">
        <f t="shared" si="7"/>
        <v>0</v>
      </c>
      <c r="AK33" s="215">
        <f t="shared" si="7"/>
        <v>0</v>
      </c>
    </row>
    <row r="34" spans="1:37">
      <c r="A34" s="194"/>
      <c r="B34" s="293" t="s">
        <v>226</v>
      </c>
      <c r="C34" s="213"/>
      <c r="D34" s="213"/>
      <c r="E34" s="179"/>
      <c r="F34" s="213"/>
      <c r="G34" s="213"/>
      <c r="H34" s="179"/>
      <c r="I34" s="179"/>
      <c r="J34" s="179"/>
      <c r="K34" s="179"/>
      <c r="L34" s="179"/>
      <c r="M34" s="213"/>
      <c r="N34" s="213"/>
      <c r="O34" s="179"/>
      <c r="P34" s="179"/>
      <c r="Q34" s="179"/>
      <c r="R34" s="179"/>
      <c r="S34" s="179"/>
      <c r="T34" s="179"/>
      <c r="U34" s="179"/>
      <c r="V34" s="179"/>
      <c r="W34" s="179"/>
      <c r="X34" s="179"/>
      <c r="Y34" s="213"/>
      <c r="Z34" s="213"/>
      <c r="AA34" s="179"/>
      <c r="AB34" s="179"/>
      <c r="AC34" s="179"/>
      <c r="AD34" s="179"/>
      <c r="AE34" s="179"/>
      <c r="AF34" s="213"/>
      <c r="AG34" s="213"/>
      <c r="AH34" s="179"/>
      <c r="AI34" s="179"/>
      <c r="AJ34" s="179"/>
      <c r="AK34" s="179"/>
    </row>
    <row r="35" spans="1:37">
      <c r="A35" s="194">
        <v>1</v>
      </c>
      <c r="B35" s="253"/>
      <c r="C35" s="194"/>
      <c r="D35" s="194"/>
      <c r="E35" s="102"/>
      <c r="F35" s="194"/>
      <c r="G35" s="194"/>
      <c r="H35" s="102"/>
      <c r="I35" s="102"/>
      <c r="J35" s="102"/>
      <c r="K35" s="213">
        <f>H35+I35+J35</f>
        <v>0</v>
      </c>
      <c r="L35" s="102"/>
      <c r="M35" s="194"/>
      <c r="N35" s="194"/>
      <c r="O35" s="102"/>
      <c r="P35" s="102"/>
      <c r="Q35" s="102"/>
      <c r="R35" s="213">
        <f>O35+P35+Q35</f>
        <v>0</v>
      </c>
      <c r="S35" s="213">
        <f>+E35-L35</f>
        <v>0</v>
      </c>
      <c r="T35" s="213">
        <f t="shared" ref="T35:V37" si="8">H35-O35</f>
        <v>0</v>
      </c>
      <c r="U35" s="213">
        <f t="shared" si="8"/>
        <v>0</v>
      </c>
      <c r="V35" s="213">
        <f t="shared" si="8"/>
        <v>0</v>
      </c>
      <c r="W35" s="213">
        <f>T35+U35+V35</f>
        <v>0</v>
      </c>
      <c r="X35" s="102"/>
      <c r="Y35" s="194"/>
      <c r="Z35" s="194"/>
      <c r="AA35" s="102"/>
      <c r="AB35" s="102"/>
      <c r="AC35" s="102"/>
      <c r="AD35" s="213">
        <f>AA35+AB35+AC35</f>
        <v>0</v>
      </c>
      <c r="AE35" s="102"/>
      <c r="AF35" s="194"/>
      <c r="AG35" s="194"/>
      <c r="AH35" s="102"/>
      <c r="AI35" s="102"/>
      <c r="AJ35" s="102"/>
      <c r="AK35" s="213">
        <f>AH35+AI35+AJ35</f>
        <v>0</v>
      </c>
    </row>
    <row r="36" spans="1:37">
      <c r="A36" s="194">
        <v>2</v>
      </c>
      <c r="B36" s="253"/>
      <c r="C36" s="194"/>
      <c r="D36" s="194"/>
      <c r="E36" s="102"/>
      <c r="F36" s="194"/>
      <c r="G36" s="194"/>
      <c r="H36" s="102"/>
      <c r="I36" s="102"/>
      <c r="J36" s="102"/>
      <c r="K36" s="213">
        <f>H36+I36+J36</f>
        <v>0</v>
      </c>
      <c r="L36" s="102"/>
      <c r="M36" s="194"/>
      <c r="N36" s="194"/>
      <c r="O36" s="102"/>
      <c r="P36" s="102"/>
      <c r="Q36" s="102"/>
      <c r="R36" s="213">
        <f>O36+P36+Q36</f>
        <v>0</v>
      </c>
      <c r="S36" s="213">
        <f>+E36-L36</f>
        <v>0</v>
      </c>
      <c r="T36" s="213">
        <f t="shared" si="8"/>
        <v>0</v>
      </c>
      <c r="U36" s="213">
        <f t="shared" si="8"/>
        <v>0</v>
      </c>
      <c r="V36" s="213">
        <f t="shared" si="8"/>
        <v>0</v>
      </c>
      <c r="W36" s="213">
        <f>T36+U36+V36</f>
        <v>0</v>
      </c>
      <c r="X36" s="102"/>
      <c r="Y36" s="194"/>
      <c r="Z36" s="194"/>
      <c r="AA36" s="102"/>
      <c r="AB36" s="102"/>
      <c r="AC36" s="102"/>
      <c r="AD36" s="213">
        <f>AA36+AB36+AC36</f>
        <v>0</v>
      </c>
      <c r="AE36" s="102"/>
      <c r="AF36" s="194"/>
      <c r="AG36" s="194"/>
      <c r="AH36" s="102"/>
      <c r="AI36" s="102"/>
      <c r="AJ36" s="102"/>
      <c r="AK36" s="213">
        <f>AH36+AI36+AJ36</f>
        <v>0</v>
      </c>
    </row>
    <row r="37" spans="1:37">
      <c r="A37" s="194">
        <v>3</v>
      </c>
      <c r="B37" s="554"/>
      <c r="C37" s="194"/>
      <c r="D37" s="194"/>
      <c r="E37" s="102"/>
      <c r="F37" s="194"/>
      <c r="G37" s="194"/>
      <c r="H37" s="102"/>
      <c r="I37" s="102"/>
      <c r="J37" s="102"/>
      <c r="K37" s="213">
        <f>H37+I37+J37</f>
        <v>0</v>
      </c>
      <c r="L37" s="102"/>
      <c r="M37" s="194"/>
      <c r="N37" s="194"/>
      <c r="O37" s="102"/>
      <c r="P37" s="102"/>
      <c r="Q37" s="102"/>
      <c r="R37" s="213">
        <f>O37+P37+Q37</f>
        <v>0</v>
      </c>
      <c r="S37" s="213">
        <f>+E37-L37</f>
        <v>0</v>
      </c>
      <c r="T37" s="213">
        <f t="shared" si="8"/>
        <v>0</v>
      </c>
      <c r="U37" s="213">
        <f t="shared" si="8"/>
        <v>0</v>
      </c>
      <c r="V37" s="213">
        <f t="shared" si="8"/>
        <v>0</v>
      </c>
      <c r="W37" s="213">
        <f>T37+U37+V37</f>
        <v>0</v>
      </c>
      <c r="X37" s="102"/>
      <c r="Y37" s="194"/>
      <c r="Z37" s="194"/>
      <c r="AA37" s="102"/>
      <c r="AB37" s="102"/>
      <c r="AC37" s="102"/>
      <c r="AD37" s="213">
        <f>AA37+AB37+AC37</f>
        <v>0</v>
      </c>
      <c r="AE37" s="102"/>
      <c r="AF37" s="194"/>
      <c r="AG37" s="194"/>
      <c r="AH37" s="102"/>
      <c r="AI37" s="102"/>
      <c r="AJ37" s="102"/>
      <c r="AK37" s="213">
        <f>AH37+AI37+AJ37</f>
        <v>0</v>
      </c>
    </row>
    <row r="38" spans="1:37" s="216" customFormat="1" ht="27">
      <c r="A38" s="211"/>
      <c r="B38" s="556" t="s">
        <v>227</v>
      </c>
      <c r="C38" s="215" t="s">
        <v>1</v>
      </c>
      <c r="D38" s="215" t="s">
        <v>1</v>
      </c>
      <c r="E38" s="215">
        <f>SUM(E35:E37)</f>
        <v>0</v>
      </c>
      <c r="F38" s="215" t="s">
        <v>1</v>
      </c>
      <c r="G38" s="215" t="s">
        <v>1</v>
      </c>
      <c r="H38" s="215">
        <f>SUM(H35:H37)</f>
        <v>0</v>
      </c>
      <c r="I38" s="215">
        <f>SUM(I35:I37)</f>
        <v>0</v>
      </c>
      <c r="J38" s="215">
        <f>SUM(J35:J37)</f>
        <v>0</v>
      </c>
      <c r="K38" s="215">
        <f>SUM(K35:K37)</f>
        <v>0</v>
      </c>
      <c r="L38" s="215">
        <f>SUM(L35:L37)</f>
        <v>0</v>
      </c>
      <c r="M38" s="215" t="s">
        <v>1</v>
      </c>
      <c r="N38" s="215" t="s">
        <v>1</v>
      </c>
      <c r="O38" s="215">
        <f>SUM(O35:O37)</f>
        <v>0</v>
      </c>
      <c r="P38" s="215">
        <f>SUM(P35:P37)</f>
        <v>0</v>
      </c>
      <c r="Q38" s="215">
        <f>SUM(Q35:Q37)</f>
        <v>0</v>
      </c>
      <c r="R38" s="215">
        <f>SUM(R35:R37)</f>
        <v>0</v>
      </c>
      <c r="S38" s="215">
        <f>SUM(S35:S37)</f>
        <v>0</v>
      </c>
      <c r="T38" s="215">
        <f t="shared" ref="T38:AK38" si="9">SUM(T35:T37)</f>
        <v>0</v>
      </c>
      <c r="U38" s="215">
        <f t="shared" si="9"/>
        <v>0</v>
      </c>
      <c r="V38" s="215">
        <f t="shared" si="9"/>
        <v>0</v>
      </c>
      <c r="W38" s="215">
        <f t="shared" si="9"/>
        <v>0</v>
      </c>
      <c r="X38" s="215">
        <f t="shared" si="9"/>
        <v>0</v>
      </c>
      <c r="Y38" s="215" t="s">
        <v>1</v>
      </c>
      <c r="Z38" s="215" t="s">
        <v>1</v>
      </c>
      <c r="AA38" s="215">
        <f t="shared" si="9"/>
        <v>0</v>
      </c>
      <c r="AB38" s="215">
        <f t="shared" si="9"/>
        <v>0</v>
      </c>
      <c r="AC38" s="215">
        <f t="shared" si="9"/>
        <v>0</v>
      </c>
      <c r="AD38" s="215">
        <f t="shared" si="9"/>
        <v>0</v>
      </c>
      <c r="AE38" s="215">
        <f t="shared" si="9"/>
        <v>0</v>
      </c>
      <c r="AF38" s="215" t="s">
        <v>1</v>
      </c>
      <c r="AG38" s="215" t="s">
        <v>1</v>
      </c>
      <c r="AH38" s="215">
        <f t="shared" si="9"/>
        <v>0</v>
      </c>
      <c r="AI38" s="215">
        <f t="shared" si="9"/>
        <v>0</v>
      </c>
      <c r="AJ38" s="215">
        <f t="shared" si="9"/>
        <v>0</v>
      </c>
      <c r="AK38" s="215">
        <f t="shared" si="9"/>
        <v>0</v>
      </c>
    </row>
    <row r="39" spans="1:37" s="216" customFormat="1" ht="40.5">
      <c r="A39" s="211"/>
      <c r="B39" s="556" t="s">
        <v>228</v>
      </c>
      <c r="C39" s="215" t="s">
        <v>1</v>
      </c>
      <c r="D39" s="215" t="s">
        <v>1</v>
      </c>
      <c r="E39" s="215">
        <f>E33+E38</f>
        <v>0</v>
      </c>
      <c r="F39" s="215" t="s">
        <v>1</v>
      </c>
      <c r="G39" s="215" t="s">
        <v>1</v>
      </c>
      <c r="H39" s="215">
        <f>H33+H38</f>
        <v>0</v>
      </c>
      <c r="I39" s="215">
        <f>I33+I38</f>
        <v>0</v>
      </c>
      <c r="J39" s="215">
        <f>J33+J38</f>
        <v>0</v>
      </c>
      <c r="K39" s="215">
        <f>K33+K38</f>
        <v>0</v>
      </c>
      <c r="L39" s="215">
        <f>L33+L38</f>
        <v>0</v>
      </c>
      <c r="M39" s="215" t="s">
        <v>1</v>
      </c>
      <c r="N39" s="215" t="s">
        <v>1</v>
      </c>
      <c r="O39" s="215">
        <f>O33+O38</f>
        <v>0</v>
      </c>
      <c r="P39" s="215">
        <f>P33+P38</f>
        <v>0</v>
      </c>
      <c r="Q39" s="215">
        <f>Q33+Q38</f>
        <v>0</v>
      </c>
      <c r="R39" s="215">
        <f>R33+R38</f>
        <v>0</v>
      </c>
      <c r="S39" s="215">
        <f>S33+S38</f>
        <v>0</v>
      </c>
      <c r="T39" s="215">
        <f t="shared" ref="T39:AK39" si="10">T33+T38</f>
        <v>0</v>
      </c>
      <c r="U39" s="215">
        <f t="shared" si="10"/>
        <v>0</v>
      </c>
      <c r="V39" s="215">
        <f t="shared" si="10"/>
        <v>0</v>
      </c>
      <c r="W39" s="215">
        <f t="shared" si="10"/>
        <v>0</v>
      </c>
      <c r="X39" s="215">
        <f t="shared" si="10"/>
        <v>0</v>
      </c>
      <c r="Y39" s="215" t="s">
        <v>1</v>
      </c>
      <c r="Z39" s="215" t="s">
        <v>1</v>
      </c>
      <c r="AA39" s="215">
        <f t="shared" si="10"/>
        <v>0</v>
      </c>
      <c r="AB39" s="215">
        <f t="shared" si="10"/>
        <v>0</v>
      </c>
      <c r="AC39" s="215">
        <f t="shared" si="10"/>
        <v>0</v>
      </c>
      <c r="AD39" s="215">
        <f t="shared" si="10"/>
        <v>0</v>
      </c>
      <c r="AE39" s="215">
        <f t="shared" si="10"/>
        <v>0</v>
      </c>
      <c r="AF39" s="215" t="s">
        <v>1</v>
      </c>
      <c r="AG39" s="215" t="s">
        <v>1</v>
      </c>
      <c r="AH39" s="215">
        <f t="shared" si="10"/>
        <v>0</v>
      </c>
      <c r="AI39" s="215">
        <f t="shared" si="10"/>
        <v>0</v>
      </c>
      <c r="AJ39" s="215">
        <f t="shared" si="10"/>
        <v>0</v>
      </c>
      <c r="AK39" s="215">
        <f t="shared" si="10"/>
        <v>0</v>
      </c>
    </row>
    <row r="40" spans="1:37">
      <c r="A40" s="194"/>
      <c r="B40" s="554"/>
      <c r="C40" s="213"/>
      <c r="D40" s="213"/>
      <c r="E40" s="214"/>
      <c r="F40" s="213"/>
      <c r="G40" s="213"/>
      <c r="H40" s="214"/>
      <c r="I40" s="214"/>
      <c r="J40" s="214"/>
      <c r="K40" s="214"/>
      <c r="L40" s="214"/>
      <c r="M40" s="213"/>
      <c r="N40" s="213"/>
      <c r="O40" s="214"/>
      <c r="P40" s="214"/>
      <c r="Q40" s="214"/>
      <c r="R40" s="214"/>
      <c r="S40" s="214"/>
      <c r="T40" s="214"/>
      <c r="U40" s="214"/>
      <c r="V40" s="214"/>
      <c r="W40" s="214"/>
      <c r="X40" s="214"/>
      <c r="Y40" s="213"/>
      <c r="Z40" s="213"/>
      <c r="AA40" s="214"/>
      <c r="AB40" s="214"/>
      <c r="AC40" s="214"/>
      <c r="AD40" s="214"/>
      <c r="AE40" s="214"/>
      <c r="AF40" s="213"/>
      <c r="AG40" s="213"/>
      <c r="AH40" s="214"/>
      <c r="AI40" s="214"/>
      <c r="AJ40" s="214"/>
      <c r="AK40" s="214"/>
    </row>
    <row r="41" spans="1:37">
      <c r="A41" s="194"/>
      <c r="B41" s="253"/>
      <c r="C41" s="213"/>
      <c r="D41" s="213"/>
      <c r="E41" s="102"/>
      <c r="F41" s="213"/>
      <c r="G41" s="213"/>
      <c r="H41" s="102"/>
      <c r="I41" s="102"/>
      <c r="J41" s="102"/>
      <c r="K41" s="102"/>
      <c r="L41" s="102"/>
      <c r="M41" s="213"/>
      <c r="N41" s="213"/>
      <c r="O41" s="102"/>
      <c r="P41" s="102"/>
      <c r="Q41" s="102"/>
      <c r="R41" s="102"/>
      <c r="S41" s="102"/>
      <c r="T41" s="102"/>
      <c r="U41" s="102"/>
      <c r="V41" s="102"/>
      <c r="W41" s="102"/>
      <c r="X41" s="102"/>
      <c r="Y41" s="213"/>
      <c r="Z41" s="213"/>
      <c r="AA41" s="102"/>
      <c r="AB41" s="102"/>
      <c r="AC41" s="102"/>
      <c r="AD41" s="102"/>
      <c r="AE41" s="102"/>
      <c r="AF41" s="213"/>
      <c r="AG41" s="213"/>
      <c r="AH41" s="102"/>
      <c r="AI41" s="102"/>
      <c r="AJ41" s="102"/>
      <c r="AK41" s="102"/>
    </row>
    <row r="42" spans="1:37" ht="54">
      <c r="A42" s="211" t="s">
        <v>5</v>
      </c>
      <c r="B42" s="553" t="s">
        <v>455</v>
      </c>
      <c r="C42" s="213"/>
      <c r="D42" s="213"/>
      <c r="E42" s="212"/>
      <c r="F42" s="213"/>
      <c r="G42" s="213"/>
      <c r="H42" s="212"/>
      <c r="I42" s="212"/>
      <c r="J42" s="212"/>
      <c r="K42" s="212"/>
      <c r="L42" s="212"/>
      <c r="M42" s="213"/>
      <c r="N42" s="213"/>
      <c r="O42" s="212"/>
      <c r="P42" s="212"/>
      <c r="Q42" s="212"/>
      <c r="R42" s="212"/>
      <c r="S42" s="212"/>
      <c r="T42" s="212"/>
      <c r="U42" s="212"/>
      <c r="V42" s="212"/>
      <c r="W42" s="212"/>
      <c r="X42" s="212"/>
      <c r="Y42" s="213"/>
      <c r="Z42" s="213"/>
      <c r="AA42" s="212"/>
      <c r="AB42" s="212"/>
      <c r="AC42" s="212"/>
      <c r="AD42" s="212"/>
      <c r="AE42" s="212"/>
      <c r="AF42" s="213"/>
      <c r="AG42" s="213"/>
      <c r="AH42" s="212"/>
      <c r="AI42" s="212"/>
      <c r="AJ42" s="212"/>
      <c r="AK42" s="212"/>
    </row>
    <row r="43" spans="1:37">
      <c r="A43" s="194"/>
      <c r="B43" s="293" t="s">
        <v>194</v>
      </c>
      <c r="C43" s="213"/>
      <c r="D43" s="213"/>
      <c r="E43" s="179"/>
      <c r="F43" s="213"/>
      <c r="G43" s="213"/>
      <c r="H43" s="179"/>
      <c r="I43" s="179"/>
      <c r="J43" s="179"/>
      <c r="K43" s="179"/>
      <c r="L43" s="179"/>
      <c r="M43" s="213"/>
      <c r="N43" s="213"/>
      <c r="O43" s="179"/>
      <c r="P43" s="179"/>
      <c r="Q43" s="179"/>
      <c r="R43" s="179"/>
      <c r="S43" s="179"/>
      <c r="T43" s="179"/>
      <c r="U43" s="179"/>
      <c r="V43" s="179"/>
      <c r="W43" s="179"/>
      <c r="X43" s="179"/>
      <c r="Y43" s="213"/>
      <c r="Z43" s="213"/>
      <c r="AA43" s="179"/>
      <c r="AB43" s="179"/>
      <c r="AC43" s="179"/>
      <c r="AD43" s="179"/>
      <c r="AE43" s="179"/>
      <c r="AF43" s="213"/>
      <c r="AG43" s="213"/>
      <c r="AH43" s="179"/>
      <c r="AI43" s="179"/>
      <c r="AJ43" s="179"/>
      <c r="AK43" s="179"/>
    </row>
    <row r="44" spans="1:37">
      <c r="A44" s="194">
        <v>1</v>
      </c>
      <c r="B44" s="253"/>
      <c r="C44" s="213"/>
      <c r="D44" s="213" t="s">
        <v>1</v>
      </c>
      <c r="E44" s="102"/>
      <c r="F44" s="213" t="s">
        <v>1</v>
      </c>
      <c r="G44" s="213"/>
      <c r="H44" s="102"/>
      <c r="I44" s="102"/>
      <c r="J44" s="102"/>
      <c r="K44" s="213">
        <f>H44+I44+J44</f>
        <v>0</v>
      </c>
      <c r="L44" s="102"/>
      <c r="M44" s="213" t="s">
        <v>1</v>
      </c>
      <c r="N44" s="213"/>
      <c r="O44" s="102"/>
      <c r="P44" s="102"/>
      <c r="Q44" s="102"/>
      <c r="R44" s="213">
        <f>O44+P44+Q44</f>
        <v>0</v>
      </c>
      <c r="S44" s="213">
        <f>+E44-L44</f>
        <v>0</v>
      </c>
      <c r="T44" s="213">
        <f t="shared" ref="T44:V46" si="11">H44-O44</f>
        <v>0</v>
      </c>
      <c r="U44" s="213">
        <f t="shared" si="11"/>
        <v>0</v>
      </c>
      <c r="V44" s="213">
        <f t="shared" si="11"/>
        <v>0</v>
      </c>
      <c r="W44" s="213">
        <f>T44+U44+V44</f>
        <v>0</v>
      </c>
      <c r="X44" s="102"/>
      <c r="Y44" s="213" t="s">
        <v>1</v>
      </c>
      <c r="Z44" s="213"/>
      <c r="AA44" s="102"/>
      <c r="AB44" s="102"/>
      <c r="AC44" s="102"/>
      <c r="AD44" s="213">
        <f>AA44+AB44+AC44</f>
        <v>0</v>
      </c>
      <c r="AE44" s="102"/>
      <c r="AF44" s="213" t="s">
        <v>1</v>
      </c>
      <c r="AG44" s="213"/>
      <c r="AH44" s="102"/>
      <c r="AI44" s="102"/>
      <c r="AJ44" s="102"/>
      <c r="AK44" s="213">
        <f>AH44+AI44+AJ44</f>
        <v>0</v>
      </c>
    </row>
    <row r="45" spans="1:37">
      <c r="A45" s="194">
        <v>2</v>
      </c>
      <c r="B45" s="253"/>
      <c r="C45" s="213"/>
      <c r="D45" s="213" t="s">
        <v>1</v>
      </c>
      <c r="E45" s="102"/>
      <c r="F45" s="213" t="s">
        <v>1</v>
      </c>
      <c r="G45" s="213"/>
      <c r="H45" s="102"/>
      <c r="I45" s="102"/>
      <c r="J45" s="102"/>
      <c r="K45" s="213">
        <f>H45+I45+J45</f>
        <v>0</v>
      </c>
      <c r="L45" s="102"/>
      <c r="M45" s="213" t="s">
        <v>1</v>
      </c>
      <c r="N45" s="213"/>
      <c r="O45" s="102"/>
      <c r="P45" s="102"/>
      <c r="Q45" s="102"/>
      <c r="R45" s="213">
        <f>O45+P45+Q45</f>
        <v>0</v>
      </c>
      <c r="S45" s="213">
        <f>+E45-L45</f>
        <v>0</v>
      </c>
      <c r="T45" s="213">
        <f t="shared" si="11"/>
        <v>0</v>
      </c>
      <c r="U45" s="213">
        <f t="shared" si="11"/>
        <v>0</v>
      </c>
      <c r="V45" s="213">
        <f t="shared" si="11"/>
        <v>0</v>
      </c>
      <c r="W45" s="213">
        <f>T45+U45+V45</f>
        <v>0</v>
      </c>
      <c r="X45" s="102"/>
      <c r="Y45" s="213" t="s">
        <v>1</v>
      </c>
      <c r="Z45" s="213"/>
      <c r="AA45" s="102"/>
      <c r="AB45" s="102"/>
      <c r="AC45" s="102"/>
      <c r="AD45" s="213">
        <f>AA45+AB45+AC45</f>
        <v>0</v>
      </c>
      <c r="AE45" s="102"/>
      <c r="AF45" s="213" t="s">
        <v>1</v>
      </c>
      <c r="AG45" s="213"/>
      <c r="AH45" s="102"/>
      <c r="AI45" s="102"/>
      <c r="AJ45" s="102"/>
      <c r="AK45" s="213">
        <f>AH45+AI45+AJ45</f>
        <v>0</v>
      </c>
    </row>
    <row r="46" spans="1:37">
      <c r="A46" s="194">
        <v>3</v>
      </c>
      <c r="B46" s="253"/>
      <c r="C46" s="213"/>
      <c r="D46" s="213" t="s">
        <v>1</v>
      </c>
      <c r="E46" s="102"/>
      <c r="F46" s="213" t="s">
        <v>1</v>
      </c>
      <c r="G46" s="213"/>
      <c r="H46" s="102"/>
      <c r="I46" s="102"/>
      <c r="J46" s="102"/>
      <c r="K46" s="213">
        <f>H46+I46+J46</f>
        <v>0</v>
      </c>
      <c r="L46" s="102"/>
      <c r="M46" s="213" t="s">
        <v>1</v>
      </c>
      <c r="N46" s="213"/>
      <c r="O46" s="102"/>
      <c r="P46" s="102"/>
      <c r="Q46" s="102"/>
      <c r="R46" s="213">
        <f>O46+P46+Q46</f>
        <v>0</v>
      </c>
      <c r="S46" s="213">
        <f>+E46-L46</f>
        <v>0</v>
      </c>
      <c r="T46" s="213">
        <f t="shared" si="11"/>
        <v>0</v>
      </c>
      <c r="U46" s="213">
        <f t="shared" si="11"/>
        <v>0</v>
      </c>
      <c r="V46" s="213">
        <f t="shared" si="11"/>
        <v>0</v>
      </c>
      <c r="W46" s="213">
        <f>T46+U46+V46</f>
        <v>0</v>
      </c>
      <c r="X46" s="102"/>
      <c r="Y46" s="213" t="s">
        <v>1</v>
      </c>
      <c r="Z46" s="213"/>
      <c r="AA46" s="102"/>
      <c r="AB46" s="102"/>
      <c r="AC46" s="102"/>
      <c r="AD46" s="213">
        <f>AA46+AB46+AC46</f>
        <v>0</v>
      </c>
      <c r="AE46" s="102"/>
      <c r="AF46" s="213" t="s">
        <v>1</v>
      </c>
      <c r="AG46" s="213"/>
      <c r="AH46" s="102"/>
      <c r="AI46" s="102"/>
      <c r="AJ46" s="102"/>
      <c r="AK46" s="213">
        <f>AH46+AI46+AJ46</f>
        <v>0</v>
      </c>
    </row>
    <row r="47" spans="1:37" s="216" customFormat="1" ht="14.25">
      <c r="A47" s="211"/>
      <c r="B47" s="554" t="s">
        <v>113</v>
      </c>
      <c r="C47" s="215" t="s">
        <v>1</v>
      </c>
      <c r="D47" s="215" t="s">
        <v>1</v>
      </c>
      <c r="E47" s="215">
        <f>SUM(E44:E46)</f>
        <v>0</v>
      </c>
      <c r="F47" s="215" t="s">
        <v>1</v>
      </c>
      <c r="G47" s="215" t="s">
        <v>1</v>
      </c>
      <c r="H47" s="215">
        <f>SUM(H44:H46)</f>
        <v>0</v>
      </c>
      <c r="I47" s="215">
        <f>SUM(I44:I46)</f>
        <v>0</v>
      </c>
      <c r="J47" s="215">
        <f>SUM(J44:J46)</f>
        <v>0</v>
      </c>
      <c r="K47" s="215">
        <f>SUM(K44:K46)</f>
        <v>0</v>
      </c>
      <c r="L47" s="215">
        <f>SUM(L44:L46)</f>
        <v>0</v>
      </c>
      <c r="M47" s="215" t="s">
        <v>1</v>
      </c>
      <c r="N47" s="215" t="s">
        <v>1</v>
      </c>
      <c r="O47" s="215">
        <f>SUM(O44:O46)</f>
        <v>0</v>
      </c>
      <c r="P47" s="215">
        <f>SUM(P44:P46)</f>
        <v>0</v>
      </c>
      <c r="Q47" s="215">
        <f>SUM(Q44:Q46)</f>
        <v>0</v>
      </c>
      <c r="R47" s="215">
        <f>SUM(R44:R46)</f>
        <v>0</v>
      </c>
      <c r="S47" s="215">
        <f>SUM(S44:S46)</f>
        <v>0</v>
      </c>
      <c r="T47" s="215">
        <f t="shared" ref="T47:AK47" si="12">SUM(T44:T46)</f>
        <v>0</v>
      </c>
      <c r="U47" s="215">
        <f t="shared" si="12"/>
        <v>0</v>
      </c>
      <c r="V47" s="215">
        <f t="shared" si="12"/>
        <v>0</v>
      </c>
      <c r="W47" s="215">
        <f t="shared" si="12"/>
        <v>0</v>
      </c>
      <c r="X47" s="215">
        <f t="shared" si="12"/>
        <v>0</v>
      </c>
      <c r="Y47" s="215" t="s">
        <v>1</v>
      </c>
      <c r="Z47" s="215" t="s">
        <v>1</v>
      </c>
      <c r="AA47" s="215">
        <f t="shared" si="12"/>
        <v>0</v>
      </c>
      <c r="AB47" s="215">
        <f t="shared" si="12"/>
        <v>0</v>
      </c>
      <c r="AC47" s="215">
        <f t="shared" si="12"/>
        <v>0</v>
      </c>
      <c r="AD47" s="215">
        <f t="shared" si="12"/>
        <v>0</v>
      </c>
      <c r="AE47" s="215">
        <f t="shared" si="12"/>
        <v>0</v>
      </c>
      <c r="AF47" s="215" t="s">
        <v>1</v>
      </c>
      <c r="AG47" s="215" t="s">
        <v>1</v>
      </c>
      <c r="AH47" s="215">
        <f t="shared" si="12"/>
        <v>0</v>
      </c>
      <c r="AI47" s="215">
        <f t="shared" si="12"/>
        <v>0</v>
      </c>
      <c r="AJ47" s="215">
        <f t="shared" si="12"/>
        <v>0</v>
      </c>
      <c r="AK47" s="215">
        <f t="shared" si="12"/>
        <v>0</v>
      </c>
    </row>
    <row r="48" spans="1:37">
      <c r="A48" s="194"/>
      <c r="B48" s="253"/>
      <c r="C48" s="213"/>
      <c r="D48" s="213"/>
      <c r="E48" s="102"/>
      <c r="F48" s="213"/>
      <c r="G48" s="213"/>
      <c r="H48" s="213"/>
      <c r="I48" s="213"/>
      <c r="J48" s="213"/>
      <c r="K48" s="213"/>
      <c r="L48" s="102"/>
      <c r="M48" s="213"/>
      <c r="N48" s="213"/>
      <c r="O48" s="213"/>
      <c r="P48" s="213"/>
      <c r="Q48" s="213"/>
      <c r="R48" s="213"/>
      <c r="S48" s="213"/>
      <c r="T48" s="213"/>
      <c r="U48" s="213"/>
      <c r="V48" s="213"/>
      <c r="W48" s="213"/>
      <c r="X48" s="102"/>
      <c r="Y48" s="213"/>
      <c r="Z48" s="213"/>
      <c r="AA48" s="213"/>
      <c r="AB48" s="213"/>
      <c r="AC48" s="213"/>
      <c r="AD48" s="213"/>
      <c r="AE48" s="102"/>
      <c r="AF48" s="213"/>
      <c r="AG48" s="213"/>
      <c r="AH48" s="213"/>
      <c r="AI48" s="213"/>
      <c r="AJ48" s="213"/>
      <c r="AK48" s="213"/>
    </row>
    <row r="49" spans="1:37" s="548" customFormat="1" ht="30" customHeight="1">
      <c r="A49" s="546"/>
      <c r="B49" s="547" t="s">
        <v>264</v>
      </c>
      <c r="C49" s="320" t="s">
        <v>1</v>
      </c>
      <c r="D49" s="320" t="s">
        <v>1</v>
      </c>
      <c r="E49" s="320">
        <f>E14+E23+E39+E47</f>
        <v>0</v>
      </c>
      <c r="F49" s="320" t="s">
        <v>1</v>
      </c>
      <c r="G49" s="320" t="s">
        <v>1</v>
      </c>
      <c r="H49" s="320">
        <f t="shared" ref="H49:AK49" si="13">H14+H23+H39+H47</f>
        <v>0</v>
      </c>
      <c r="I49" s="320">
        <f t="shared" si="13"/>
        <v>0</v>
      </c>
      <c r="J49" s="320">
        <f t="shared" si="13"/>
        <v>0</v>
      </c>
      <c r="K49" s="320">
        <f t="shared" si="13"/>
        <v>0</v>
      </c>
      <c r="L49" s="320">
        <f>L14+L23+L39+L47</f>
        <v>0</v>
      </c>
      <c r="M49" s="320" t="s">
        <v>1</v>
      </c>
      <c r="N49" s="320" t="s">
        <v>1</v>
      </c>
      <c r="O49" s="320">
        <f t="shared" si="13"/>
        <v>0</v>
      </c>
      <c r="P49" s="320">
        <f t="shared" si="13"/>
        <v>0</v>
      </c>
      <c r="Q49" s="320">
        <f t="shared" si="13"/>
        <v>0</v>
      </c>
      <c r="R49" s="320">
        <f t="shared" si="13"/>
        <v>0</v>
      </c>
      <c r="S49" s="320">
        <f t="shared" si="13"/>
        <v>0</v>
      </c>
      <c r="T49" s="320">
        <f t="shared" si="13"/>
        <v>0</v>
      </c>
      <c r="U49" s="320">
        <f t="shared" si="13"/>
        <v>0</v>
      </c>
      <c r="V49" s="320">
        <f t="shared" si="13"/>
        <v>0</v>
      </c>
      <c r="W49" s="320">
        <f t="shared" si="13"/>
        <v>0</v>
      </c>
      <c r="X49" s="320">
        <f t="shared" si="13"/>
        <v>0</v>
      </c>
      <c r="Y49" s="320" t="s">
        <v>1</v>
      </c>
      <c r="Z49" s="320" t="s">
        <v>1</v>
      </c>
      <c r="AA49" s="320">
        <f t="shared" si="13"/>
        <v>0</v>
      </c>
      <c r="AB49" s="320">
        <f t="shared" si="13"/>
        <v>0</v>
      </c>
      <c r="AC49" s="320">
        <f t="shared" si="13"/>
        <v>0</v>
      </c>
      <c r="AD49" s="320">
        <f t="shared" si="13"/>
        <v>0</v>
      </c>
      <c r="AE49" s="320">
        <f t="shared" si="13"/>
        <v>0</v>
      </c>
      <c r="AF49" s="320" t="s">
        <v>1</v>
      </c>
      <c r="AG49" s="320" t="s">
        <v>1</v>
      </c>
      <c r="AH49" s="320">
        <f t="shared" si="13"/>
        <v>0</v>
      </c>
      <c r="AI49" s="320">
        <f t="shared" si="13"/>
        <v>0</v>
      </c>
      <c r="AJ49" s="320">
        <f t="shared" si="13"/>
        <v>0</v>
      </c>
      <c r="AK49" s="320">
        <f t="shared" si="13"/>
        <v>0</v>
      </c>
    </row>
    <row r="50" spans="1:37" s="16" customFormat="1" ht="12" customHeight="1">
      <c r="A50" s="41"/>
      <c r="B50" s="557"/>
      <c r="C50" s="221"/>
      <c r="D50" s="41"/>
      <c r="E50" s="220"/>
      <c r="F50" s="41"/>
      <c r="G50" s="41"/>
      <c r="H50" s="41"/>
      <c r="I50" s="41"/>
      <c r="J50" s="41"/>
      <c r="K50" s="41"/>
      <c r="L50" s="220"/>
      <c r="M50" s="41"/>
      <c r="N50" s="41"/>
      <c r="O50" s="41"/>
      <c r="P50" s="41"/>
      <c r="Q50" s="41"/>
      <c r="R50" s="41"/>
      <c r="S50" s="41"/>
      <c r="T50" s="41"/>
      <c r="U50" s="41"/>
      <c r="V50" s="41"/>
      <c r="W50" s="41"/>
      <c r="X50" s="220"/>
      <c r="Y50" s="41"/>
      <c r="Z50" s="41"/>
      <c r="AA50" s="41"/>
      <c r="AB50" s="41"/>
      <c r="AC50" s="41"/>
      <c r="AD50" s="41"/>
      <c r="AE50" s="220"/>
      <c r="AF50" s="41"/>
      <c r="AG50" s="41"/>
      <c r="AH50" s="41"/>
      <c r="AI50" s="41"/>
      <c r="AJ50" s="41"/>
      <c r="AK50" s="41"/>
    </row>
    <row r="52" spans="1:37">
      <c r="B52" s="20" t="s">
        <v>230</v>
      </c>
    </row>
    <row r="53" spans="1:37" ht="19.5" customHeight="1">
      <c r="B53" s="558" t="s">
        <v>451</v>
      </c>
      <c r="C53" s="176"/>
      <c r="D53" s="280"/>
      <c r="E53" s="280"/>
      <c r="F53" s="280"/>
      <c r="G53" s="280"/>
      <c r="M53" s="280"/>
      <c r="N53" s="280"/>
      <c r="Y53" s="280"/>
      <c r="Z53" s="280"/>
      <c r="AF53" s="280"/>
      <c r="AG53" s="280"/>
    </row>
    <row r="54" spans="1:37" ht="33.75" customHeight="1">
      <c r="B54" s="2529" t="s">
        <v>450</v>
      </c>
      <c r="C54" s="2530"/>
      <c r="D54" s="2530"/>
      <c r="E54" s="2530"/>
      <c r="F54" s="2530"/>
      <c r="G54" s="2530"/>
      <c r="H54" s="2530"/>
      <c r="I54" s="2530"/>
    </row>
    <row r="55" spans="1:37" ht="19.5" customHeight="1">
      <c r="B55" s="559" t="s">
        <v>290</v>
      </c>
      <c r="C55" s="280"/>
      <c r="D55" s="280"/>
      <c r="E55" s="280"/>
      <c r="F55" s="280"/>
      <c r="G55" s="280"/>
      <c r="M55" s="280"/>
      <c r="N55" s="280"/>
      <c r="Y55" s="280"/>
      <c r="Z55" s="280"/>
      <c r="AF55" s="280"/>
      <c r="AG55" s="280"/>
    </row>
  </sheetData>
  <customSheetViews>
    <customSheetView guid="{EE5C0AFB-B96A-4C3C-885D-9A248AEB532B}" showPageBreaks="1" showRuler="0">
      <selection activeCell="H14" sqref="H14"/>
      <pageMargins left="0.75" right="0.75" top="1" bottom="1" header="0.5" footer="0.5"/>
      <pageSetup paperSize="9" scale="85" orientation="landscape" verticalDpi="0" r:id="rId1"/>
      <headerFooter alignWithMargins="0"/>
    </customSheetView>
  </customSheetViews>
  <mergeCells count="3">
    <mergeCell ref="B54:I54"/>
    <mergeCell ref="S2:X2"/>
    <mergeCell ref="S4:W4"/>
  </mergeCells>
  <phoneticPr fontId="2" type="noConversion"/>
  <pageMargins left="0.16" right="0.17" top="0.17" bottom="0.17" header="0.18" footer="0.17"/>
  <pageSetup paperSize="9" scale="80" orientation="portrait" verticalDpi="1200" r:id="rId2"/>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AF64"/>
  <sheetViews>
    <sheetView workbookViewId="0">
      <selection activeCell="D13" sqref="D13"/>
    </sheetView>
  </sheetViews>
  <sheetFormatPr defaultRowHeight="13.5"/>
  <cols>
    <col min="1" max="1" width="3.5703125" style="4" customWidth="1"/>
    <col min="2" max="2" width="27.42578125" style="5" customWidth="1"/>
    <col min="3" max="3" width="18.140625" style="5" customWidth="1"/>
    <col min="4" max="4" width="8.140625" style="5" customWidth="1"/>
    <col min="5" max="5" width="10.5703125" style="5" customWidth="1"/>
    <col min="6" max="6" width="12.140625" style="5" customWidth="1"/>
    <col min="7" max="7" width="8" style="5" customWidth="1"/>
    <col min="8" max="8" width="14" style="5" customWidth="1"/>
    <col min="9" max="9" width="10.5703125" style="5" customWidth="1"/>
    <col min="10" max="10" width="9" style="5" customWidth="1"/>
    <col min="11" max="11" width="10.5703125" style="5" customWidth="1"/>
    <col min="12" max="12" width="11.5703125" style="5" customWidth="1"/>
    <col min="13" max="13" width="8" style="5" customWidth="1"/>
    <col min="14" max="14" width="13" style="5" customWidth="1"/>
    <col min="15" max="15" width="8.85546875" style="5" customWidth="1"/>
    <col min="16" max="16" width="11.5703125" style="5" customWidth="1"/>
    <col min="17" max="17" width="10" style="5" customWidth="1"/>
    <col min="18" max="18" width="9.85546875" style="5" customWidth="1"/>
    <col min="19" max="19" width="10" style="5" customWidth="1"/>
    <col min="20" max="20" width="9.85546875" style="5" customWidth="1"/>
    <col min="21" max="16384" width="9.140625" style="5"/>
  </cols>
  <sheetData>
    <row r="1" spans="1:32" ht="16.5">
      <c r="A1" s="30"/>
      <c r="B1" s="203" t="s">
        <v>217</v>
      </c>
      <c r="C1" s="31"/>
      <c r="D1" s="31"/>
      <c r="E1" s="31"/>
      <c r="F1" s="31"/>
      <c r="G1" s="31"/>
      <c r="H1" s="31"/>
      <c r="I1" s="3"/>
      <c r="J1" s="30"/>
      <c r="K1" s="133" t="s">
        <v>214</v>
      </c>
      <c r="L1" s="133"/>
      <c r="M1" s="31"/>
      <c r="N1" s="134"/>
      <c r="O1" s="30"/>
      <c r="P1" s="133"/>
      <c r="Q1" s="31"/>
      <c r="R1" s="134"/>
      <c r="S1" s="31"/>
      <c r="T1" s="134"/>
      <c r="U1" s="31"/>
      <c r="V1" s="134"/>
      <c r="W1" s="31"/>
      <c r="X1" s="134"/>
      <c r="Y1" s="3"/>
      <c r="Z1" s="31"/>
      <c r="AA1" s="31"/>
      <c r="AB1" s="31"/>
      <c r="AC1" s="31"/>
      <c r="AD1" s="31"/>
      <c r="AE1" s="31"/>
      <c r="AF1" s="31"/>
    </row>
    <row r="2" spans="1:32" ht="16.5" customHeight="1" thickBot="1">
      <c r="A2" s="30"/>
      <c r="B2" s="23"/>
      <c r="C2" s="172"/>
      <c r="D2" s="172"/>
      <c r="E2" s="172"/>
      <c r="F2" s="172"/>
      <c r="G2" s="23"/>
      <c r="H2" s="172"/>
      <c r="I2" s="173"/>
      <c r="K2" s="395" t="s">
        <v>28</v>
      </c>
      <c r="L2" s="148"/>
      <c r="M2" s="148"/>
      <c r="N2" s="205"/>
      <c r="O2" s="2226"/>
      <c r="P2" s="2226"/>
      <c r="Q2" s="2226"/>
      <c r="R2" s="148"/>
      <c r="S2" s="148"/>
      <c r="T2" s="148"/>
      <c r="U2" s="148"/>
      <c r="V2" s="148"/>
      <c r="W2" s="148"/>
      <c r="X2" s="148"/>
      <c r="Y2" s="148"/>
      <c r="Z2" s="31"/>
      <c r="AA2" s="31"/>
      <c r="AB2" s="31"/>
      <c r="AC2" s="31"/>
      <c r="AD2" s="31"/>
      <c r="AE2" s="31"/>
      <c r="AF2" s="31"/>
    </row>
    <row r="3" spans="1:32" s="176" customFormat="1" ht="25.5" customHeight="1">
      <c r="A3" s="30"/>
      <c r="B3" s="396" t="s">
        <v>29</v>
      </c>
      <c r="C3" s="134"/>
      <c r="D3" s="134"/>
      <c r="E3" s="134"/>
      <c r="F3" s="31"/>
      <c r="G3" s="174"/>
      <c r="H3" s="31"/>
      <c r="I3" s="31"/>
      <c r="J3" s="31"/>
      <c r="K3" s="41" t="s">
        <v>215</v>
      </c>
      <c r="L3" s="41"/>
      <c r="M3" s="34"/>
      <c r="N3" s="175"/>
      <c r="O3" s="31"/>
      <c r="P3" s="41"/>
      <c r="Q3" s="34"/>
      <c r="R3" s="175"/>
      <c r="S3" s="34"/>
      <c r="T3" s="175"/>
      <c r="U3" s="34"/>
      <c r="V3" s="175"/>
      <c r="W3" s="34"/>
      <c r="X3" s="175"/>
      <c r="Y3" s="175"/>
      <c r="Z3" s="175"/>
      <c r="AA3" s="175"/>
      <c r="AB3" s="175"/>
      <c r="AC3" s="175"/>
      <c r="AD3" s="175"/>
      <c r="AE3" s="175"/>
      <c r="AF3" s="175"/>
    </row>
    <row r="4" spans="1:32" s="176" customFormat="1">
      <c r="A4" s="206"/>
      <c r="B4" s="207"/>
      <c r="C4" s="208"/>
      <c r="D4" s="209"/>
      <c r="E4" s="209"/>
      <c r="F4" s="209"/>
      <c r="G4" s="314" t="s">
        <v>381</v>
      </c>
      <c r="H4" s="209"/>
      <c r="I4" s="209"/>
      <c r="J4" s="209"/>
      <c r="K4" s="209"/>
      <c r="L4" s="208"/>
      <c r="M4" s="2533" t="s">
        <v>341</v>
      </c>
      <c r="N4" s="2533"/>
      <c r="O4" s="2533"/>
      <c r="P4" s="2533"/>
      <c r="Q4" s="2534"/>
      <c r="R4" s="2533" t="s">
        <v>216</v>
      </c>
      <c r="S4" s="2533"/>
      <c r="T4" s="2533"/>
      <c r="U4" s="2533"/>
      <c r="V4" s="2533"/>
      <c r="W4" s="2532" t="s">
        <v>407</v>
      </c>
      <c r="X4" s="2533"/>
      <c r="Y4" s="2533"/>
      <c r="Z4" s="2533"/>
      <c r="AA4" s="2533"/>
      <c r="AB4" s="2532" t="s">
        <v>444</v>
      </c>
      <c r="AC4" s="2533"/>
      <c r="AD4" s="2533"/>
      <c r="AE4" s="2533"/>
      <c r="AF4" s="2534"/>
    </row>
    <row r="5" spans="1:32" s="176" customFormat="1" ht="102">
      <c r="A5" s="210" t="s">
        <v>114</v>
      </c>
      <c r="B5" s="64" t="s">
        <v>218</v>
      </c>
      <c r="C5" s="64" t="s">
        <v>219</v>
      </c>
      <c r="D5" s="64" t="s">
        <v>220</v>
      </c>
      <c r="E5" s="521" t="s">
        <v>462</v>
      </c>
      <c r="F5" s="521" t="s">
        <v>382</v>
      </c>
      <c r="G5" s="64" t="s">
        <v>211</v>
      </c>
      <c r="H5" s="281" t="s">
        <v>322</v>
      </c>
      <c r="I5" s="64" t="s">
        <v>222</v>
      </c>
      <c r="J5" s="64" t="s">
        <v>223</v>
      </c>
      <c r="K5" s="64" t="s">
        <v>224</v>
      </c>
      <c r="L5" s="521" t="s">
        <v>362</v>
      </c>
      <c r="M5" s="64" t="s">
        <v>211</v>
      </c>
      <c r="N5" s="64" t="s">
        <v>283</v>
      </c>
      <c r="O5" s="64" t="s">
        <v>222</v>
      </c>
      <c r="P5" s="64" t="s">
        <v>223</v>
      </c>
      <c r="Q5" s="64" t="s">
        <v>300</v>
      </c>
      <c r="R5" s="64" t="s">
        <v>211</v>
      </c>
      <c r="S5" s="64" t="s">
        <v>283</v>
      </c>
      <c r="T5" s="64" t="s">
        <v>222</v>
      </c>
      <c r="U5" s="64" t="s">
        <v>223</v>
      </c>
      <c r="V5" s="64" t="s">
        <v>301</v>
      </c>
      <c r="W5" s="64" t="s">
        <v>211</v>
      </c>
      <c r="X5" s="64" t="s">
        <v>283</v>
      </c>
      <c r="Y5" s="64" t="s">
        <v>222</v>
      </c>
      <c r="Z5" s="64" t="s">
        <v>223</v>
      </c>
      <c r="AA5" s="64" t="s">
        <v>302</v>
      </c>
      <c r="AB5" s="64" t="s">
        <v>211</v>
      </c>
      <c r="AC5" s="64" t="s">
        <v>283</v>
      </c>
      <c r="AD5" s="64" t="s">
        <v>222</v>
      </c>
      <c r="AE5" s="64" t="s">
        <v>223</v>
      </c>
      <c r="AF5" s="64" t="s">
        <v>303</v>
      </c>
    </row>
    <row r="6" spans="1:32" s="35" customFormat="1" ht="12.75">
      <c r="A6" s="123">
        <v>1</v>
      </c>
      <c r="B6" s="123">
        <v>2</v>
      </c>
      <c r="C6" s="123">
        <v>3</v>
      </c>
      <c r="D6" s="123">
        <v>4</v>
      </c>
      <c r="E6" s="123">
        <v>5</v>
      </c>
      <c r="F6" s="123">
        <v>6</v>
      </c>
      <c r="G6" s="123">
        <v>7</v>
      </c>
      <c r="H6" s="123">
        <v>8</v>
      </c>
      <c r="I6" s="123">
        <v>9</v>
      </c>
      <c r="J6" s="123">
        <v>10</v>
      </c>
      <c r="K6" s="123">
        <v>11</v>
      </c>
      <c r="L6" s="123">
        <v>12</v>
      </c>
      <c r="M6" s="123">
        <v>13</v>
      </c>
      <c r="N6" s="123">
        <v>14</v>
      </c>
      <c r="O6" s="123">
        <v>15</v>
      </c>
      <c r="P6" s="123">
        <v>16</v>
      </c>
      <c r="Q6" s="123">
        <v>17</v>
      </c>
      <c r="R6" s="123">
        <v>18</v>
      </c>
      <c r="S6" s="123">
        <v>19</v>
      </c>
      <c r="T6" s="123">
        <v>20</v>
      </c>
      <c r="U6" s="123">
        <v>21</v>
      </c>
      <c r="V6" s="123">
        <v>22</v>
      </c>
      <c r="W6" s="123">
        <v>23</v>
      </c>
      <c r="X6" s="123">
        <v>24</v>
      </c>
      <c r="Y6" s="123">
        <v>25</v>
      </c>
      <c r="Z6" s="123">
        <v>26</v>
      </c>
      <c r="AA6" s="123">
        <v>27</v>
      </c>
      <c r="AB6" s="123">
        <v>28</v>
      </c>
      <c r="AC6" s="123">
        <v>29</v>
      </c>
      <c r="AD6" s="123">
        <v>30</v>
      </c>
      <c r="AE6" s="123">
        <v>31</v>
      </c>
      <c r="AF6" s="123">
        <v>32</v>
      </c>
    </row>
    <row r="7" spans="1:32" ht="14.25">
      <c r="A7" s="211" t="s">
        <v>2</v>
      </c>
      <c r="B7" s="212" t="s">
        <v>449</v>
      </c>
      <c r="C7" s="213"/>
      <c r="D7" s="213"/>
      <c r="E7" s="213"/>
      <c r="F7" s="213"/>
      <c r="G7" s="212"/>
      <c r="H7" s="213"/>
      <c r="I7" s="213"/>
      <c r="J7" s="213"/>
      <c r="K7" s="213"/>
      <c r="L7" s="213"/>
      <c r="M7" s="212"/>
      <c r="N7" s="213"/>
      <c r="O7" s="213"/>
      <c r="P7" s="213"/>
      <c r="Q7" s="212"/>
      <c r="R7" s="212"/>
      <c r="S7" s="212"/>
      <c r="T7" s="212"/>
      <c r="U7" s="106"/>
      <c r="V7" s="106"/>
      <c r="W7" s="106"/>
      <c r="X7" s="106"/>
      <c r="Y7" s="106"/>
      <c r="Z7" s="106"/>
      <c r="AA7" s="106"/>
      <c r="AB7" s="106"/>
      <c r="AC7" s="106"/>
      <c r="AD7" s="106"/>
      <c r="AE7" s="106"/>
      <c r="AF7" s="106"/>
    </row>
    <row r="8" spans="1:32">
      <c r="A8" s="194"/>
      <c r="B8" s="179" t="s">
        <v>194</v>
      </c>
      <c r="C8" s="213"/>
      <c r="D8" s="213"/>
      <c r="E8" s="213"/>
      <c r="F8" s="213"/>
      <c r="G8" s="179"/>
      <c r="H8" s="213"/>
      <c r="I8" s="213"/>
      <c r="J8" s="213"/>
      <c r="K8" s="213"/>
      <c r="L8" s="213"/>
      <c r="M8" s="179"/>
      <c r="N8" s="213"/>
      <c r="O8" s="213"/>
      <c r="P8" s="213"/>
      <c r="Q8" s="179"/>
      <c r="R8" s="179"/>
      <c r="S8" s="179"/>
      <c r="T8" s="179"/>
      <c r="U8" s="106"/>
      <c r="V8" s="106"/>
      <c r="W8" s="106"/>
      <c r="X8" s="106"/>
      <c r="Y8" s="106"/>
      <c r="Z8" s="106"/>
      <c r="AA8" s="106"/>
      <c r="AB8" s="106"/>
      <c r="AC8" s="106"/>
      <c r="AD8" s="106"/>
      <c r="AE8" s="106"/>
      <c r="AF8" s="106"/>
    </row>
    <row r="9" spans="1:32">
      <c r="A9" s="194">
        <v>1</v>
      </c>
      <c r="B9" s="102"/>
      <c r="C9" s="194"/>
      <c r="D9" s="213" t="s">
        <v>1</v>
      </c>
      <c r="E9" s="213" t="s">
        <v>1</v>
      </c>
      <c r="F9" s="213"/>
      <c r="G9" s="102"/>
      <c r="H9" s="194"/>
      <c r="I9" s="194"/>
      <c r="J9" s="194"/>
      <c r="K9" s="213">
        <f>H9+I9+J9</f>
        <v>0</v>
      </c>
      <c r="L9" s="213"/>
      <c r="M9" s="102"/>
      <c r="N9" s="194"/>
      <c r="O9" s="194"/>
      <c r="P9" s="194"/>
      <c r="Q9" s="213">
        <f>N9+O9+P9</f>
        <v>0</v>
      </c>
      <c r="R9" s="213">
        <f t="shared" ref="R9:U11" si="0">G9-M9</f>
        <v>0</v>
      </c>
      <c r="S9" s="213">
        <f t="shared" si="0"/>
        <v>0</v>
      </c>
      <c r="T9" s="213">
        <f t="shared" si="0"/>
        <v>0</v>
      </c>
      <c r="U9" s="213">
        <f t="shared" si="0"/>
        <v>0</v>
      </c>
      <c r="V9" s="213">
        <f>S9+T9+U9</f>
        <v>0</v>
      </c>
      <c r="W9" s="102"/>
      <c r="X9" s="194"/>
      <c r="Y9" s="194"/>
      <c r="Z9" s="194"/>
      <c r="AA9" s="213">
        <f>X9+Y9+Z9</f>
        <v>0</v>
      </c>
      <c r="AB9" s="102"/>
      <c r="AC9" s="194"/>
      <c r="AD9" s="194"/>
      <c r="AE9" s="194"/>
      <c r="AF9" s="213">
        <f>AC9+AD9+AE9</f>
        <v>0</v>
      </c>
    </row>
    <row r="10" spans="1:32">
      <c r="A10" s="194">
        <v>2</v>
      </c>
      <c r="B10" s="102"/>
      <c r="C10" s="194"/>
      <c r="D10" s="213" t="s">
        <v>1</v>
      </c>
      <c r="E10" s="213" t="s">
        <v>1</v>
      </c>
      <c r="F10" s="213"/>
      <c r="G10" s="102"/>
      <c r="H10" s="194"/>
      <c r="I10" s="194"/>
      <c r="J10" s="194"/>
      <c r="K10" s="213">
        <f>H10+I10+J10</f>
        <v>0</v>
      </c>
      <c r="L10" s="213"/>
      <c r="M10" s="102"/>
      <c r="N10" s="194"/>
      <c r="O10" s="194"/>
      <c r="P10" s="194"/>
      <c r="Q10" s="213">
        <f>N10+O10+P10</f>
        <v>0</v>
      </c>
      <c r="R10" s="213">
        <f t="shared" si="0"/>
        <v>0</v>
      </c>
      <c r="S10" s="213">
        <f t="shared" si="0"/>
        <v>0</v>
      </c>
      <c r="T10" s="213">
        <f t="shared" si="0"/>
        <v>0</v>
      </c>
      <c r="U10" s="213">
        <f t="shared" si="0"/>
        <v>0</v>
      </c>
      <c r="V10" s="213">
        <f>S10+T10+U10</f>
        <v>0</v>
      </c>
      <c r="W10" s="102"/>
      <c r="X10" s="194"/>
      <c r="Y10" s="194"/>
      <c r="Z10" s="194"/>
      <c r="AA10" s="213">
        <f>X10+Y10+Z10</f>
        <v>0</v>
      </c>
      <c r="AB10" s="102"/>
      <c r="AC10" s="194"/>
      <c r="AD10" s="194"/>
      <c r="AE10" s="194"/>
      <c r="AF10" s="213">
        <f>AC10+AD10+AE10</f>
        <v>0</v>
      </c>
    </row>
    <row r="11" spans="1:32">
      <c r="A11" s="194">
        <v>3</v>
      </c>
      <c r="B11" s="102"/>
      <c r="C11" s="194"/>
      <c r="D11" s="213" t="s">
        <v>1</v>
      </c>
      <c r="E11" s="213" t="s">
        <v>1</v>
      </c>
      <c r="F11" s="213"/>
      <c r="G11" s="102"/>
      <c r="H11" s="194"/>
      <c r="I11" s="194"/>
      <c r="J11" s="194"/>
      <c r="K11" s="213">
        <f>H11+I11+J11</f>
        <v>0</v>
      </c>
      <c r="L11" s="213"/>
      <c r="M11" s="102"/>
      <c r="N11" s="194"/>
      <c r="O11" s="194"/>
      <c r="P11" s="194"/>
      <c r="Q11" s="213">
        <f>N11+O11+P11</f>
        <v>0</v>
      </c>
      <c r="R11" s="213">
        <f t="shared" si="0"/>
        <v>0</v>
      </c>
      <c r="S11" s="213">
        <f t="shared" si="0"/>
        <v>0</v>
      </c>
      <c r="T11" s="213">
        <f t="shared" si="0"/>
        <v>0</v>
      </c>
      <c r="U11" s="213">
        <f t="shared" si="0"/>
        <v>0</v>
      </c>
      <c r="V11" s="213">
        <f>S11+T11+U11</f>
        <v>0</v>
      </c>
      <c r="W11" s="102"/>
      <c r="X11" s="194"/>
      <c r="Y11" s="194"/>
      <c r="Z11" s="194"/>
      <c r="AA11" s="213">
        <f>X11+Y11+Z11</f>
        <v>0</v>
      </c>
      <c r="AB11" s="102"/>
      <c r="AC11" s="194"/>
      <c r="AD11" s="194"/>
      <c r="AE11" s="194"/>
      <c r="AF11" s="213">
        <f>AC11+AD11+AE11</f>
        <v>0</v>
      </c>
    </row>
    <row r="12" spans="1:32" s="216" customFormat="1" ht="14.25">
      <c r="A12" s="211"/>
      <c r="B12" s="214" t="s">
        <v>113</v>
      </c>
      <c r="C12" s="215" t="s">
        <v>1</v>
      </c>
      <c r="D12" s="215" t="s">
        <v>1</v>
      </c>
      <c r="E12" s="215" t="s">
        <v>1</v>
      </c>
      <c r="F12" s="215" t="s">
        <v>1</v>
      </c>
      <c r="G12" s="215">
        <f t="shared" ref="G12:P12" si="1">SUM(G9:G11)</f>
        <v>0</v>
      </c>
      <c r="H12" s="215">
        <f t="shared" si="1"/>
        <v>0</v>
      </c>
      <c r="I12" s="215">
        <f t="shared" si="1"/>
        <v>0</v>
      </c>
      <c r="J12" s="215">
        <f t="shared" si="1"/>
        <v>0</v>
      </c>
      <c r="K12" s="215">
        <f t="shared" si="1"/>
        <v>0</v>
      </c>
      <c r="L12" s="215" t="s">
        <v>1</v>
      </c>
      <c r="M12" s="215">
        <f t="shared" si="1"/>
        <v>0</v>
      </c>
      <c r="N12" s="215">
        <f t="shared" si="1"/>
        <v>0</v>
      </c>
      <c r="O12" s="215">
        <f t="shared" si="1"/>
        <v>0</v>
      </c>
      <c r="P12" s="215">
        <f t="shared" si="1"/>
        <v>0</v>
      </c>
      <c r="Q12" s="215">
        <f>SUM(Q9:Q11)</f>
        <v>0</v>
      </c>
      <c r="R12" s="215">
        <f>SUM(R9:R11)</f>
        <v>0</v>
      </c>
      <c r="S12" s="215">
        <f>SUM(S9:S11)</f>
        <v>0</v>
      </c>
      <c r="T12" s="215">
        <f>SUM(T9:T11)</f>
        <v>0</v>
      </c>
      <c r="U12" s="215">
        <f t="shared" ref="U12:AF12" si="2">SUM(U9:U11)</f>
        <v>0</v>
      </c>
      <c r="V12" s="215">
        <f t="shared" si="2"/>
        <v>0</v>
      </c>
      <c r="W12" s="215">
        <f t="shared" si="2"/>
        <v>0</v>
      </c>
      <c r="X12" s="215">
        <f t="shared" si="2"/>
        <v>0</v>
      </c>
      <c r="Y12" s="215">
        <f t="shared" si="2"/>
        <v>0</v>
      </c>
      <c r="Z12" s="215">
        <f t="shared" si="2"/>
        <v>0</v>
      </c>
      <c r="AA12" s="215">
        <f t="shared" si="2"/>
        <v>0</v>
      </c>
      <c r="AB12" s="215">
        <f t="shared" si="2"/>
        <v>0</v>
      </c>
      <c r="AC12" s="215">
        <f t="shared" si="2"/>
        <v>0</v>
      </c>
      <c r="AD12" s="215">
        <f t="shared" si="2"/>
        <v>0</v>
      </c>
      <c r="AE12" s="215">
        <f t="shared" si="2"/>
        <v>0</v>
      </c>
      <c r="AF12" s="215">
        <f t="shared" si="2"/>
        <v>0</v>
      </c>
    </row>
    <row r="13" spans="1:32" ht="40.5">
      <c r="A13" s="211" t="s">
        <v>3</v>
      </c>
      <c r="B13" s="212" t="s">
        <v>469</v>
      </c>
      <c r="C13" s="213"/>
      <c r="D13" s="213"/>
      <c r="E13" s="213"/>
      <c r="F13" s="213"/>
      <c r="G13" s="212"/>
      <c r="H13" s="212"/>
      <c r="I13" s="212"/>
      <c r="J13" s="212"/>
      <c r="K13" s="212"/>
      <c r="L13" s="213"/>
      <c r="M13" s="212"/>
      <c r="N13" s="212"/>
      <c r="O13" s="212"/>
      <c r="P13" s="212"/>
      <c r="Q13" s="212"/>
      <c r="R13" s="212"/>
      <c r="S13" s="212"/>
      <c r="T13" s="212"/>
      <c r="U13" s="106"/>
      <c r="V13" s="106"/>
      <c r="W13" s="106"/>
      <c r="X13" s="106"/>
      <c r="Y13" s="106"/>
      <c r="Z13" s="106"/>
      <c r="AA13" s="106"/>
      <c r="AB13" s="106"/>
      <c r="AC13" s="106"/>
      <c r="AD13" s="106"/>
      <c r="AE13" s="106"/>
      <c r="AF13" s="106"/>
    </row>
    <row r="14" spans="1:32">
      <c r="A14" s="194"/>
      <c r="B14" s="179" t="s">
        <v>194</v>
      </c>
      <c r="C14" s="213"/>
      <c r="D14" s="213"/>
      <c r="E14" s="213"/>
      <c r="F14" s="213"/>
      <c r="G14" s="179"/>
      <c r="H14" s="179"/>
      <c r="I14" s="179"/>
      <c r="J14" s="179"/>
      <c r="K14" s="179"/>
      <c r="L14" s="213"/>
      <c r="M14" s="179"/>
      <c r="N14" s="179"/>
      <c r="O14" s="179"/>
      <c r="P14" s="179"/>
      <c r="Q14" s="179"/>
      <c r="R14" s="179"/>
      <c r="S14" s="179"/>
      <c r="T14" s="179"/>
      <c r="U14" s="106"/>
      <c r="V14" s="106"/>
      <c r="W14" s="106"/>
      <c r="X14" s="106"/>
      <c r="Y14" s="106"/>
      <c r="Z14" s="106"/>
      <c r="AA14" s="106"/>
      <c r="AB14" s="106"/>
      <c r="AC14" s="106"/>
      <c r="AD14" s="106"/>
      <c r="AE14" s="106"/>
      <c r="AF14" s="106"/>
    </row>
    <row r="15" spans="1:32">
      <c r="A15" s="194">
        <v>1</v>
      </c>
      <c r="B15" s="217"/>
      <c r="C15" s="194"/>
      <c r="D15" s="213" t="s">
        <v>1</v>
      </c>
      <c r="E15" s="213" t="s">
        <v>1</v>
      </c>
      <c r="F15" s="213"/>
      <c r="G15" s="102"/>
      <c r="H15" s="194"/>
      <c r="I15" s="194"/>
      <c r="J15" s="194"/>
      <c r="K15" s="213">
        <f>H15+I15+J15</f>
        <v>0</v>
      </c>
      <c r="L15" s="213"/>
      <c r="M15" s="102"/>
      <c r="N15" s="194"/>
      <c r="O15" s="194"/>
      <c r="P15" s="194"/>
      <c r="Q15" s="213">
        <f>N15+O15+P15</f>
        <v>0</v>
      </c>
      <c r="R15" s="213">
        <f t="shared" ref="R15:U17" si="3">G15-M15</f>
        <v>0</v>
      </c>
      <c r="S15" s="213">
        <f t="shared" si="3"/>
        <v>0</v>
      </c>
      <c r="T15" s="213">
        <f t="shared" si="3"/>
        <v>0</v>
      </c>
      <c r="U15" s="213">
        <f t="shared" si="3"/>
        <v>0</v>
      </c>
      <c r="V15" s="213">
        <f>S15+T15+U15</f>
        <v>0</v>
      </c>
      <c r="W15" s="102"/>
      <c r="X15" s="194"/>
      <c r="Y15" s="194"/>
      <c r="Z15" s="194"/>
      <c r="AA15" s="213">
        <f>X15+Y15+Z15</f>
        <v>0</v>
      </c>
      <c r="AB15" s="102"/>
      <c r="AC15" s="194"/>
      <c r="AD15" s="194"/>
      <c r="AE15" s="194"/>
      <c r="AF15" s="213">
        <f>AC15+AD15+AE15</f>
        <v>0</v>
      </c>
    </row>
    <row r="16" spans="1:32">
      <c r="A16" s="194">
        <v>2</v>
      </c>
      <c r="B16" s="217"/>
      <c r="C16" s="194"/>
      <c r="D16" s="213" t="s">
        <v>1</v>
      </c>
      <c r="E16" s="213" t="s">
        <v>1</v>
      </c>
      <c r="F16" s="213"/>
      <c r="G16" s="102"/>
      <c r="H16" s="194"/>
      <c r="I16" s="194"/>
      <c r="J16" s="194"/>
      <c r="K16" s="213">
        <f>H16+I16+J16</f>
        <v>0</v>
      </c>
      <c r="L16" s="213"/>
      <c r="M16" s="102"/>
      <c r="N16" s="194"/>
      <c r="O16" s="194"/>
      <c r="P16" s="194"/>
      <c r="Q16" s="213">
        <f>N16+O16+P16</f>
        <v>0</v>
      </c>
      <c r="R16" s="213">
        <f t="shared" si="3"/>
        <v>0</v>
      </c>
      <c r="S16" s="213">
        <f t="shared" si="3"/>
        <v>0</v>
      </c>
      <c r="T16" s="213">
        <f t="shared" si="3"/>
        <v>0</v>
      </c>
      <c r="U16" s="213">
        <f t="shared" si="3"/>
        <v>0</v>
      </c>
      <c r="V16" s="213">
        <f>S16+T16+U16</f>
        <v>0</v>
      </c>
      <c r="W16" s="102"/>
      <c r="X16" s="194"/>
      <c r="Y16" s="194"/>
      <c r="Z16" s="194"/>
      <c r="AA16" s="213">
        <f>X16+Y16+Z16</f>
        <v>0</v>
      </c>
      <c r="AB16" s="102"/>
      <c r="AC16" s="194"/>
      <c r="AD16" s="194"/>
      <c r="AE16" s="194"/>
      <c r="AF16" s="213">
        <f>AC16+AD16+AE16</f>
        <v>0</v>
      </c>
    </row>
    <row r="17" spans="1:32">
      <c r="A17" s="194">
        <v>3</v>
      </c>
      <c r="B17" s="217"/>
      <c r="C17" s="194"/>
      <c r="D17" s="213" t="s">
        <v>1</v>
      </c>
      <c r="E17" s="213" t="s">
        <v>1</v>
      </c>
      <c r="F17" s="213"/>
      <c r="G17" s="102"/>
      <c r="H17" s="194"/>
      <c r="I17" s="194"/>
      <c r="J17" s="194"/>
      <c r="K17" s="213">
        <f>H17+I17+J17</f>
        <v>0</v>
      </c>
      <c r="L17" s="213"/>
      <c r="M17" s="102"/>
      <c r="N17" s="194"/>
      <c r="O17" s="194"/>
      <c r="P17" s="194"/>
      <c r="Q17" s="213">
        <f>N17+O17+P17</f>
        <v>0</v>
      </c>
      <c r="R17" s="213">
        <f t="shared" si="3"/>
        <v>0</v>
      </c>
      <c r="S17" s="213">
        <f t="shared" si="3"/>
        <v>0</v>
      </c>
      <c r="T17" s="213">
        <f t="shared" si="3"/>
        <v>0</v>
      </c>
      <c r="U17" s="213">
        <f t="shared" si="3"/>
        <v>0</v>
      </c>
      <c r="V17" s="213">
        <f>S17+T17+U17</f>
        <v>0</v>
      </c>
      <c r="W17" s="102"/>
      <c r="X17" s="194"/>
      <c r="Y17" s="194"/>
      <c r="Z17" s="194"/>
      <c r="AA17" s="213">
        <f>X17+Y17+Z17</f>
        <v>0</v>
      </c>
      <c r="AB17" s="102"/>
      <c r="AC17" s="194"/>
      <c r="AD17" s="194"/>
      <c r="AE17" s="194"/>
      <c r="AF17" s="213">
        <f>AC17+AD17+AE17</f>
        <v>0</v>
      </c>
    </row>
    <row r="18" spans="1:32" s="216" customFormat="1" ht="14.25">
      <c r="A18" s="211"/>
      <c r="B18" s="214" t="s">
        <v>113</v>
      </c>
      <c r="C18" s="215" t="s">
        <v>1</v>
      </c>
      <c r="D18" s="215" t="s">
        <v>1</v>
      </c>
      <c r="E18" s="215" t="s">
        <v>1</v>
      </c>
      <c r="F18" s="215" t="s">
        <v>1</v>
      </c>
      <c r="G18" s="215">
        <f t="shared" ref="G18:P18" si="4">SUM(G15:G17)</f>
        <v>0</v>
      </c>
      <c r="H18" s="215">
        <f t="shared" si="4"/>
        <v>0</v>
      </c>
      <c r="I18" s="215">
        <f t="shared" si="4"/>
        <v>0</v>
      </c>
      <c r="J18" s="215">
        <f t="shared" si="4"/>
        <v>0</v>
      </c>
      <c r="K18" s="215">
        <f t="shared" si="4"/>
        <v>0</v>
      </c>
      <c r="L18" s="215" t="s">
        <v>1</v>
      </c>
      <c r="M18" s="215">
        <f t="shared" si="4"/>
        <v>0</v>
      </c>
      <c r="N18" s="215">
        <f t="shared" si="4"/>
        <v>0</v>
      </c>
      <c r="O18" s="215">
        <f t="shared" si="4"/>
        <v>0</v>
      </c>
      <c r="P18" s="215">
        <f t="shared" si="4"/>
        <v>0</v>
      </c>
      <c r="Q18" s="215">
        <f>SUM(Q15:Q17)</f>
        <v>0</v>
      </c>
      <c r="R18" s="215">
        <f>SUM(R15:R17)</f>
        <v>0</v>
      </c>
      <c r="S18" s="215">
        <f>SUM(S15:S17)</f>
        <v>0</v>
      </c>
      <c r="T18" s="215">
        <f>SUM(T15:T17)</f>
        <v>0</v>
      </c>
      <c r="U18" s="215">
        <f t="shared" ref="U18:AF18" si="5">SUM(U15:U17)</f>
        <v>0</v>
      </c>
      <c r="V18" s="215">
        <f t="shared" si="5"/>
        <v>0</v>
      </c>
      <c r="W18" s="215">
        <f t="shared" si="5"/>
        <v>0</v>
      </c>
      <c r="X18" s="215">
        <f t="shared" si="5"/>
        <v>0</v>
      </c>
      <c r="Y18" s="215">
        <f t="shared" si="5"/>
        <v>0</v>
      </c>
      <c r="Z18" s="215">
        <f t="shared" si="5"/>
        <v>0</v>
      </c>
      <c r="AA18" s="215">
        <f t="shared" si="5"/>
        <v>0</v>
      </c>
      <c r="AB18" s="215">
        <f t="shared" si="5"/>
        <v>0</v>
      </c>
      <c r="AC18" s="215">
        <f t="shared" si="5"/>
        <v>0</v>
      </c>
      <c r="AD18" s="215">
        <f t="shared" si="5"/>
        <v>0</v>
      </c>
      <c r="AE18" s="215">
        <f t="shared" si="5"/>
        <v>0</v>
      </c>
      <c r="AF18" s="215">
        <f t="shared" si="5"/>
        <v>0</v>
      </c>
    </row>
    <row r="19" spans="1:32">
      <c r="A19" s="194"/>
      <c r="B19" s="214"/>
      <c r="C19" s="213"/>
      <c r="D19" s="213"/>
      <c r="E19" s="213"/>
      <c r="F19" s="213"/>
      <c r="G19" s="213"/>
      <c r="H19" s="213"/>
      <c r="I19" s="213"/>
      <c r="J19" s="213"/>
      <c r="K19" s="213"/>
      <c r="L19" s="213"/>
      <c r="M19" s="213"/>
      <c r="N19" s="213"/>
      <c r="O19" s="213"/>
      <c r="P19" s="213"/>
      <c r="Q19" s="213"/>
      <c r="R19" s="213"/>
      <c r="S19" s="213"/>
      <c r="T19" s="213"/>
      <c r="U19" s="106"/>
      <c r="V19" s="106"/>
      <c r="W19" s="106"/>
      <c r="X19" s="106"/>
      <c r="Y19" s="106"/>
      <c r="Z19" s="106"/>
      <c r="AA19" s="106"/>
      <c r="AB19" s="106"/>
      <c r="AC19" s="106"/>
      <c r="AD19" s="106"/>
      <c r="AE19" s="106"/>
      <c r="AF19" s="106"/>
    </row>
    <row r="20" spans="1:32">
      <c r="A20" s="194"/>
      <c r="B20" s="214"/>
      <c r="C20" s="213"/>
      <c r="D20" s="213"/>
      <c r="E20" s="213"/>
      <c r="F20" s="213"/>
      <c r="G20" s="213"/>
      <c r="H20" s="213"/>
      <c r="I20" s="213"/>
      <c r="J20" s="213"/>
      <c r="K20" s="213"/>
      <c r="L20" s="213"/>
      <c r="M20" s="213"/>
      <c r="N20" s="213"/>
      <c r="O20" s="213"/>
      <c r="P20" s="213"/>
      <c r="Q20" s="213"/>
      <c r="R20" s="213"/>
      <c r="S20" s="213"/>
      <c r="T20" s="213"/>
      <c r="U20" s="106"/>
      <c r="V20" s="106"/>
      <c r="W20" s="106"/>
      <c r="X20" s="106"/>
      <c r="Y20" s="106"/>
      <c r="Z20" s="106"/>
      <c r="AA20" s="106"/>
      <c r="AB20" s="106"/>
      <c r="AC20" s="106"/>
      <c r="AD20" s="106"/>
      <c r="AE20" s="106"/>
      <c r="AF20" s="106"/>
    </row>
    <row r="21" spans="1:32" ht="14.25">
      <c r="A21" s="211" t="s">
        <v>4</v>
      </c>
      <c r="B21" s="212" t="s">
        <v>232</v>
      </c>
      <c r="C21" s="213"/>
      <c r="D21" s="213"/>
      <c r="E21" s="213"/>
      <c r="F21" s="213"/>
      <c r="G21" s="212"/>
      <c r="H21" s="212"/>
      <c r="I21" s="212"/>
      <c r="J21" s="212"/>
      <c r="K21" s="212"/>
      <c r="L21" s="213"/>
      <c r="M21" s="212"/>
      <c r="N21" s="212"/>
      <c r="O21" s="212"/>
      <c r="P21" s="212"/>
      <c r="Q21" s="212"/>
      <c r="R21" s="212"/>
      <c r="S21" s="212"/>
      <c r="T21" s="212"/>
      <c r="U21" s="106"/>
      <c r="V21" s="106"/>
      <c r="W21" s="106"/>
      <c r="X21" s="106"/>
      <c r="Y21" s="106"/>
      <c r="Z21" s="106"/>
      <c r="AA21" s="106"/>
      <c r="AB21" s="106"/>
      <c r="AC21" s="106"/>
      <c r="AD21" s="106"/>
      <c r="AE21" s="106"/>
      <c r="AF21" s="106"/>
    </row>
    <row r="22" spans="1:32">
      <c r="A22" s="194"/>
      <c r="B22" s="179" t="s">
        <v>194</v>
      </c>
      <c r="C22" s="213"/>
      <c r="D22" s="213"/>
      <c r="E22" s="213"/>
      <c r="F22" s="213"/>
      <c r="G22" s="179"/>
      <c r="H22" s="179"/>
      <c r="I22" s="179"/>
      <c r="J22" s="179"/>
      <c r="K22" s="179"/>
      <c r="L22" s="213"/>
      <c r="M22" s="179"/>
      <c r="N22" s="179"/>
      <c r="O22" s="179"/>
      <c r="P22" s="179"/>
      <c r="Q22" s="179"/>
      <c r="R22" s="179"/>
      <c r="S22" s="179"/>
      <c r="T22" s="179"/>
      <c r="U22" s="106"/>
      <c r="V22" s="106"/>
      <c r="W22" s="106"/>
      <c r="X22" s="106"/>
      <c r="Y22" s="106"/>
      <c r="Z22" s="106"/>
      <c r="AA22" s="106"/>
      <c r="AB22" s="106"/>
      <c r="AC22" s="106"/>
      <c r="AD22" s="106"/>
      <c r="AE22" s="106"/>
      <c r="AF22" s="106"/>
    </row>
    <row r="23" spans="1:32">
      <c r="A23" s="194"/>
      <c r="B23" s="179" t="s">
        <v>225</v>
      </c>
      <c r="C23" s="213"/>
      <c r="D23" s="213"/>
      <c r="E23" s="213"/>
      <c r="F23" s="213"/>
      <c r="G23" s="179"/>
      <c r="H23" s="179"/>
      <c r="I23" s="179"/>
      <c r="J23" s="179"/>
      <c r="K23" s="179"/>
      <c r="L23" s="213"/>
      <c r="M23" s="179"/>
      <c r="N23" s="179"/>
      <c r="O23" s="179"/>
      <c r="P23" s="179"/>
      <c r="Q23" s="179"/>
      <c r="R23" s="179"/>
      <c r="S23" s="179"/>
      <c r="T23" s="179"/>
      <c r="U23" s="106"/>
      <c r="V23" s="106"/>
      <c r="W23" s="106"/>
      <c r="X23" s="106"/>
      <c r="Y23" s="106"/>
      <c r="Z23" s="106"/>
      <c r="AA23" s="106"/>
      <c r="AB23" s="106"/>
      <c r="AC23" s="106"/>
      <c r="AD23" s="106"/>
      <c r="AE23" s="106"/>
      <c r="AF23" s="106"/>
    </row>
    <row r="24" spans="1:32">
      <c r="A24" s="194"/>
      <c r="B24" s="179" t="s">
        <v>226</v>
      </c>
      <c r="C24" s="213"/>
      <c r="D24" s="213"/>
      <c r="E24" s="213"/>
      <c r="F24" s="213"/>
      <c r="G24" s="179"/>
      <c r="H24" s="179"/>
      <c r="I24" s="179"/>
      <c r="J24" s="179"/>
      <c r="K24" s="179"/>
      <c r="L24" s="213"/>
      <c r="M24" s="179"/>
      <c r="N24" s="179"/>
      <c r="O24" s="179"/>
      <c r="P24" s="179"/>
      <c r="Q24" s="179"/>
      <c r="R24" s="179"/>
      <c r="S24" s="179"/>
      <c r="T24" s="179"/>
      <c r="U24" s="106"/>
      <c r="V24" s="106"/>
      <c r="W24" s="106"/>
      <c r="X24" s="106"/>
      <c r="Y24" s="106"/>
      <c r="Z24" s="106"/>
      <c r="AA24" s="106"/>
      <c r="AB24" s="106"/>
      <c r="AC24" s="106"/>
      <c r="AD24" s="106"/>
      <c r="AE24" s="106"/>
      <c r="AF24" s="106"/>
    </row>
    <row r="25" spans="1:32">
      <c r="A25" s="194">
        <v>1</v>
      </c>
      <c r="B25" s="102"/>
      <c r="C25" s="194"/>
      <c r="D25" s="213"/>
      <c r="E25" s="213"/>
      <c r="F25" s="213"/>
      <c r="G25" s="102"/>
      <c r="H25" s="194"/>
      <c r="I25" s="194"/>
      <c r="J25" s="194"/>
      <c r="K25" s="213">
        <f>H25+I25+J25</f>
        <v>0</v>
      </c>
      <c r="L25" s="213"/>
      <c r="M25" s="102"/>
      <c r="N25" s="194"/>
      <c r="O25" s="194"/>
      <c r="P25" s="194"/>
      <c r="Q25" s="213">
        <f>N25+O25+P25</f>
        <v>0</v>
      </c>
      <c r="R25" s="213">
        <f t="shared" ref="R25:U27" si="6">G25-M25</f>
        <v>0</v>
      </c>
      <c r="S25" s="213">
        <f t="shared" si="6"/>
        <v>0</v>
      </c>
      <c r="T25" s="213">
        <f t="shared" si="6"/>
        <v>0</v>
      </c>
      <c r="U25" s="213">
        <f t="shared" si="6"/>
        <v>0</v>
      </c>
      <c r="V25" s="213">
        <f>S25+T25+U25</f>
        <v>0</v>
      </c>
      <c r="W25" s="102"/>
      <c r="X25" s="194"/>
      <c r="Y25" s="194"/>
      <c r="Z25" s="194"/>
      <c r="AA25" s="213">
        <f>X25+Y25+Z25</f>
        <v>0</v>
      </c>
      <c r="AB25" s="102"/>
      <c r="AC25" s="194"/>
      <c r="AD25" s="194"/>
      <c r="AE25" s="194"/>
      <c r="AF25" s="213">
        <f>AC25+AD25+AE25</f>
        <v>0</v>
      </c>
    </row>
    <row r="26" spans="1:32">
      <c r="A26" s="194">
        <v>2</v>
      </c>
      <c r="B26" s="102"/>
      <c r="C26" s="194"/>
      <c r="D26" s="213"/>
      <c r="E26" s="213"/>
      <c r="F26" s="213"/>
      <c r="G26" s="102"/>
      <c r="H26" s="194"/>
      <c r="I26" s="194"/>
      <c r="J26" s="194"/>
      <c r="K26" s="213">
        <f>H26+I26+J26</f>
        <v>0</v>
      </c>
      <c r="L26" s="213"/>
      <c r="M26" s="102"/>
      <c r="N26" s="194"/>
      <c r="O26" s="194"/>
      <c r="P26" s="194"/>
      <c r="Q26" s="213">
        <f>N26+O26+P26</f>
        <v>0</v>
      </c>
      <c r="R26" s="213">
        <f t="shared" si="6"/>
        <v>0</v>
      </c>
      <c r="S26" s="213">
        <f t="shared" si="6"/>
        <v>0</v>
      </c>
      <c r="T26" s="213">
        <f t="shared" si="6"/>
        <v>0</v>
      </c>
      <c r="U26" s="213">
        <f t="shared" si="6"/>
        <v>0</v>
      </c>
      <c r="V26" s="213">
        <f>S26+T26+U26</f>
        <v>0</v>
      </c>
      <c r="W26" s="102"/>
      <c r="X26" s="194"/>
      <c r="Y26" s="194"/>
      <c r="Z26" s="194"/>
      <c r="AA26" s="213">
        <f>X26+Y26+Z26</f>
        <v>0</v>
      </c>
      <c r="AB26" s="102"/>
      <c r="AC26" s="194"/>
      <c r="AD26" s="194"/>
      <c r="AE26" s="194"/>
      <c r="AF26" s="213">
        <f>AC26+AD26+AE26</f>
        <v>0</v>
      </c>
    </row>
    <row r="27" spans="1:32">
      <c r="A27" s="194">
        <v>3</v>
      </c>
      <c r="B27" s="214"/>
      <c r="C27" s="194"/>
      <c r="D27" s="213"/>
      <c r="E27" s="213"/>
      <c r="F27" s="213"/>
      <c r="G27" s="102"/>
      <c r="H27" s="194"/>
      <c r="I27" s="194"/>
      <c r="J27" s="194"/>
      <c r="K27" s="213">
        <f>H27+I27+J27</f>
        <v>0</v>
      </c>
      <c r="L27" s="213"/>
      <c r="M27" s="102"/>
      <c r="N27" s="194"/>
      <c r="O27" s="194"/>
      <c r="P27" s="194"/>
      <c r="Q27" s="213">
        <f>N27+O27+P27</f>
        <v>0</v>
      </c>
      <c r="R27" s="213">
        <f t="shared" si="6"/>
        <v>0</v>
      </c>
      <c r="S27" s="213">
        <f t="shared" si="6"/>
        <v>0</v>
      </c>
      <c r="T27" s="213">
        <f t="shared" si="6"/>
        <v>0</v>
      </c>
      <c r="U27" s="213">
        <f t="shared" si="6"/>
        <v>0</v>
      </c>
      <c r="V27" s="213">
        <f>S27+T27+U27</f>
        <v>0</v>
      </c>
      <c r="W27" s="102"/>
      <c r="X27" s="194"/>
      <c r="Y27" s="194"/>
      <c r="Z27" s="194"/>
      <c r="AA27" s="213">
        <f>X27+Y27+Z27</f>
        <v>0</v>
      </c>
      <c r="AB27" s="102"/>
      <c r="AC27" s="194"/>
      <c r="AD27" s="194"/>
      <c r="AE27" s="194"/>
      <c r="AF27" s="213">
        <f>AC27+AD27+AE27</f>
        <v>0</v>
      </c>
    </row>
    <row r="28" spans="1:32" s="216" customFormat="1" ht="27">
      <c r="A28" s="211"/>
      <c r="B28" s="219" t="s">
        <v>227</v>
      </c>
      <c r="C28" s="215" t="s">
        <v>1</v>
      </c>
      <c r="D28" s="215" t="s">
        <v>1</v>
      </c>
      <c r="E28" s="215" t="s">
        <v>1</v>
      </c>
      <c r="F28" s="215" t="s">
        <v>1</v>
      </c>
      <c r="G28" s="215">
        <f>SUM(G25:G27)</f>
        <v>0</v>
      </c>
      <c r="H28" s="215">
        <f t="shared" ref="H28:AF28" si="7">SUM(H25:H27)</f>
        <v>0</v>
      </c>
      <c r="I28" s="215">
        <f t="shared" si="7"/>
        <v>0</v>
      </c>
      <c r="J28" s="215">
        <f t="shared" si="7"/>
        <v>0</v>
      </c>
      <c r="K28" s="215">
        <f t="shared" si="7"/>
        <v>0</v>
      </c>
      <c r="L28" s="215" t="s">
        <v>1</v>
      </c>
      <c r="M28" s="215">
        <f t="shared" si="7"/>
        <v>0</v>
      </c>
      <c r="N28" s="215">
        <f t="shared" si="7"/>
        <v>0</v>
      </c>
      <c r="O28" s="215">
        <f t="shared" si="7"/>
        <v>0</v>
      </c>
      <c r="P28" s="215">
        <f t="shared" si="7"/>
        <v>0</v>
      </c>
      <c r="Q28" s="215">
        <f t="shared" si="7"/>
        <v>0</v>
      </c>
      <c r="R28" s="215">
        <f t="shared" si="7"/>
        <v>0</v>
      </c>
      <c r="S28" s="215">
        <f t="shared" si="7"/>
        <v>0</v>
      </c>
      <c r="T28" s="215">
        <f t="shared" si="7"/>
        <v>0</v>
      </c>
      <c r="U28" s="215">
        <f t="shared" si="7"/>
        <v>0</v>
      </c>
      <c r="V28" s="215">
        <f t="shared" si="7"/>
        <v>0</v>
      </c>
      <c r="W28" s="215">
        <f t="shared" si="7"/>
        <v>0</v>
      </c>
      <c r="X28" s="215">
        <f t="shared" si="7"/>
        <v>0</v>
      </c>
      <c r="Y28" s="215">
        <f t="shared" si="7"/>
        <v>0</v>
      </c>
      <c r="Z28" s="215">
        <f t="shared" si="7"/>
        <v>0</v>
      </c>
      <c r="AA28" s="215">
        <f t="shared" si="7"/>
        <v>0</v>
      </c>
      <c r="AB28" s="215">
        <f t="shared" si="7"/>
        <v>0</v>
      </c>
      <c r="AC28" s="215">
        <f t="shared" si="7"/>
        <v>0</v>
      </c>
      <c r="AD28" s="215">
        <f t="shared" si="7"/>
        <v>0</v>
      </c>
      <c r="AE28" s="215">
        <f t="shared" si="7"/>
        <v>0</v>
      </c>
      <c r="AF28" s="215">
        <f t="shared" si="7"/>
        <v>0</v>
      </c>
    </row>
    <row r="29" spans="1:32">
      <c r="A29" s="194"/>
      <c r="B29" s="179" t="s">
        <v>226</v>
      </c>
      <c r="C29" s="213"/>
      <c r="D29" s="213"/>
      <c r="E29" s="213"/>
      <c r="F29" s="213"/>
      <c r="G29" s="179"/>
      <c r="H29" s="179"/>
      <c r="I29" s="179"/>
      <c r="J29" s="179"/>
      <c r="K29" s="179"/>
      <c r="L29" s="213"/>
      <c r="M29" s="179"/>
      <c r="N29" s="179"/>
      <c r="O29" s="179"/>
      <c r="P29" s="179"/>
      <c r="Q29" s="179"/>
      <c r="R29" s="179"/>
      <c r="S29" s="179"/>
      <c r="T29" s="179"/>
      <c r="U29" s="106"/>
      <c r="V29" s="106"/>
      <c r="W29" s="106"/>
      <c r="X29" s="106"/>
      <c r="Y29" s="106"/>
      <c r="Z29" s="106"/>
      <c r="AA29" s="106"/>
      <c r="AB29" s="106"/>
      <c r="AC29" s="106"/>
      <c r="AD29" s="106"/>
      <c r="AE29" s="106"/>
      <c r="AF29" s="106"/>
    </row>
    <row r="30" spans="1:32">
      <c r="A30" s="194">
        <v>1</v>
      </c>
      <c r="B30" s="102"/>
      <c r="C30" s="194"/>
      <c r="D30" s="213"/>
      <c r="E30" s="213"/>
      <c r="F30" s="213"/>
      <c r="G30" s="102"/>
      <c r="H30" s="194"/>
      <c r="I30" s="194"/>
      <c r="J30" s="194"/>
      <c r="K30" s="213">
        <f>H30+I30+J30</f>
        <v>0</v>
      </c>
      <c r="L30" s="213"/>
      <c r="M30" s="102"/>
      <c r="N30" s="194"/>
      <c r="O30" s="194"/>
      <c r="P30" s="194"/>
      <c r="Q30" s="213">
        <f>N30+O30+P30</f>
        <v>0</v>
      </c>
      <c r="R30" s="213">
        <f t="shared" ref="R30:U32" si="8">G30-M30</f>
        <v>0</v>
      </c>
      <c r="S30" s="213">
        <f t="shared" si="8"/>
        <v>0</v>
      </c>
      <c r="T30" s="213">
        <f t="shared" si="8"/>
        <v>0</v>
      </c>
      <c r="U30" s="213">
        <f t="shared" si="8"/>
        <v>0</v>
      </c>
      <c r="V30" s="213">
        <f>S30+T30+U30</f>
        <v>0</v>
      </c>
      <c r="W30" s="102"/>
      <c r="X30" s="194"/>
      <c r="Y30" s="194"/>
      <c r="Z30" s="194"/>
      <c r="AA30" s="213">
        <f>X30+Y30+Z30</f>
        <v>0</v>
      </c>
      <c r="AB30" s="102"/>
      <c r="AC30" s="194"/>
      <c r="AD30" s="194"/>
      <c r="AE30" s="194"/>
      <c r="AF30" s="213">
        <f>AC30+AD30+AE30</f>
        <v>0</v>
      </c>
    </row>
    <row r="31" spans="1:32">
      <c r="A31" s="194">
        <v>2</v>
      </c>
      <c r="B31" s="102"/>
      <c r="C31" s="194"/>
      <c r="D31" s="213"/>
      <c r="E31" s="213"/>
      <c r="F31" s="213"/>
      <c r="G31" s="102"/>
      <c r="H31" s="194"/>
      <c r="I31" s="194"/>
      <c r="J31" s="194"/>
      <c r="K31" s="213">
        <f>H31+I31+J31</f>
        <v>0</v>
      </c>
      <c r="L31" s="213"/>
      <c r="M31" s="102"/>
      <c r="N31" s="194"/>
      <c r="O31" s="194"/>
      <c r="P31" s="194"/>
      <c r="Q31" s="213">
        <f>N31+O31+P31</f>
        <v>0</v>
      </c>
      <c r="R31" s="213">
        <f t="shared" si="8"/>
        <v>0</v>
      </c>
      <c r="S31" s="213">
        <f t="shared" si="8"/>
        <v>0</v>
      </c>
      <c r="T31" s="213">
        <f t="shared" si="8"/>
        <v>0</v>
      </c>
      <c r="U31" s="213">
        <f t="shared" si="8"/>
        <v>0</v>
      </c>
      <c r="V31" s="213">
        <f>S31+T31+U31</f>
        <v>0</v>
      </c>
      <c r="W31" s="102"/>
      <c r="X31" s="194"/>
      <c r="Y31" s="194"/>
      <c r="Z31" s="194"/>
      <c r="AA31" s="213">
        <f>X31+Y31+Z31</f>
        <v>0</v>
      </c>
      <c r="AB31" s="102"/>
      <c r="AC31" s="194"/>
      <c r="AD31" s="194"/>
      <c r="AE31" s="194"/>
      <c r="AF31" s="213">
        <f>AC31+AD31+AE31</f>
        <v>0</v>
      </c>
    </row>
    <row r="32" spans="1:32">
      <c r="A32" s="194">
        <v>3</v>
      </c>
      <c r="B32" s="214"/>
      <c r="C32" s="194"/>
      <c r="D32" s="213"/>
      <c r="E32" s="213"/>
      <c r="F32" s="213"/>
      <c r="G32" s="102"/>
      <c r="H32" s="194"/>
      <c r="I32" s="194"/>
      <c r="J32" s="194"/>
      <c r="K32" s="213">
        <f>H32+I32+J32</f>
        <v>0</v>
      </c>
      <c r="L32" s="213"/>
      <c r="M32" s="102"/>
      <c r="N32" s="194"/>
      <c r="O32" s="194"/>
      <c r="P32" s="194"/>
      <c r="Q32" s="213">
        <f>N32+O32+P32</f>
        <v>0</v>
      </c>
      <c r="R32" s="213">
        <f t="shared" si="8"/>
        <v>0</v>
      </c>
      <c r="S32" s="213">
        <f t="shared" si="8"/>
        <v>0</v>
      </c>
      <c r="T32" s="213">
        <f t="shared" si="8"/>
        <v>0</v>
      </c>
      <c r="U32" s="213">
        <f t="shared" si="8"/>
        <v>0</v>
      </c>
      <c r="V32" s="213">
        <f>S32+T32+U32</f>
        <v>0</v>
      </c>
      <c r="W32" s="102"/>
      <c r="X32" s="194"/>
      <c r="Y32" s="194"/>
      <c r="Z32" s="194"/>
      <c r="AA32" s="213">
        <f>X32+Y32+Z32</f>
        <v>0</v>
      </c>
      <c r="AB32" s="102"/>
      <c r="AC32" s="194"/>
      <c r="AD32" s="194"/>
      <c r="AE32" s="194"/>
      <c r="AF32" s="213">
        <f>AC32+AD32+AE32</f>
        <v>0</v>
      </c>
    </row>
    <row r="33" spans="1:32" s="216" customFormat="1" ht="27">
      <c r="A33" s="211"/>
      <c r="B33" s="219" t="s">
        <v>227</v>
      </c>
      <c r="C33" s="215" t="s">
        <v>1</v>
      </c>
      <c r="D33" s="215" t="s">
        <v>1</v>
      </c>
      <c r="E33" s="215" t="s">
        <v>1</v>
      </c>
      <c r="F33" s="215" t="s">
        <v>1</v>
      </c>
      <c r="G33" s="215">
        <f t="shared" ref="G33:P33" si="9">SUM(G30:G32)</f>
        <v>0</v>
      </c>
      <c r="H33" s="215">
        <f t="shared" si="9"/>
        <v>0</v>
      </c>
      <c r="I33" s="215">
        <f t="shared" si="9"/>
        <v>0</v>
      </c>
      <c r="J33" s="215">
        <f t="shared" si="9"/>
        <v>0</v>
      </c>
      <c r="K33" s="215">
        <f t="shared" si="9"/>
        <v>0</v>
      </c>
      <c r="L33" s="215" t="s">
        <v>1</v>
      </c>
      <c r="M33" s="215">
        <f t="shared" si="9"/>
        <v>0</v>
      </c>
      <c r="N33" s="215">
        <f t="shared" si="9"/>
        <v>0</v>
      </c>
      <c r="O33" s="215">
        <f t="shared" si="9"/>
        <v>0</v>
      </c>
      <c r="P33" s="215">
        <f t="shared" si="9"/>
        <v>0</v>
      </c>
      <c r="Q33" s="215">
        <f>SUM(Q30:Q32)</f>
        <v>0</v>
      </c>
      <c r="R33" s="215">
        <f>SUM(R30:R32)</f>
        <v>0</v>
      </c>
      <c r="S33" s="215">
        <f>SUM(S30:S32)</f>
        <v>0</v>
      </c>
      <c r="T33" s="215">
        <f>SUM(T30:T32)</f>
        <v>0</v>
      </c>
      <c r="U33" s="215">
        <f t="shared" ref="U33:AF33" si="10">SUM(U30:U32)</f>
        <v>0</v>
      </c>
      <c r="V33" s="215">
        <f t="shared" si="10"/>
        <v>0</v>
      </c>
      <c r="W33" s="215">
        <f t="shared" si="10"/>
        <v>0</v>
      </c>
      <c r="X33" s="215">
        <f t="shared" si="10"/>
        <v>0</v>
      </c>
      <c r="Y33" s="215">
        <f t="shared" si="10"/>
        <v>0</v>
      </c>
      <c r="Z33" s="215">
        <f t="shared" si="10"/>
        <v>0</v>
      </c>
      <c r="AA33" s="215">
        <f t="shared" si="10"/>
        <v>0</v>
      </c>
      <c r="AB33" s="215">
        <f t="shared" si="10"/>
        <v>0</v>
      </c>
      <c r="AC33" s="215">
        <f t="shared" si="10"/>
        <v>0</v>
      </c>
      <c r="AD33" s="215">
        <f t="shared" si="10"/>
        <v>0</v>
      </c>
      <c r="AE33" s="215">
        <f t="shared" si="10"/>
        <v>0</v>
      </c>
      <c r="AF33" s="215">
        <f t="shared" si="10"/>
        <v>0</v>
      </c>
    </row>
    <row r="34" spans="1:32" s="216" customFormat="1" ht="27">
      <c r="A34" s="211"/>
      <c r="B34" s="219" t="s">
        <v>233</v>
      </c>
      <c r="C34" s="215" t="s">
        <v>1</v>
      </c>
      <c r="D34" s="215" t="s">
        <v>1</v>
      </c>
      <c r="E34" s="215" t="s">
        <v>1</v>
      </c>
      <c r="F34" s="215" t="s">
        <v>1</v>
      </c>
      <c r="G34" s="215">
        <f>G28+G33</f>
        <v>0</v>
      </c>
      <c r="H34" s="215">
        <f t="shared" ref="H34:AF34" si="11">H28+H33</f>
        <v>0</v>
      </c>
      <c r="I34" s="215">
        <f t="shared" si="11"/>
        <v>0</v>
      </c>
      <c r="J34" s="215">
        <f t="shared" si="11"/>
        <v>0</v>
      </c>
      <c r="K34" s="215">
        <f t="shared" si="11"/>
        <v>0</v>
      </c>
      <c r="L34" s="215" t="s">
        <v>1</v>
      </c>
      <c r="M34" s="215">
        <f t="shared" si="11"/>
        <v>0</v>
      </c>
      <c r="N34" s="215">
        <f t="shared" si="11"/>
        <v>0</v>
      </c>
      <c r="O34" s="215">
        <f t="shared" si="11"/>
        <v>0</v>
      </c>
      <c r="P34" s="215">
        <f t="shared" si="11"/>
        <v>0</v>
      </c>
      <c r="Q34" s="215">
        <f t="shared" si="11"/>
        <v>0</v>
      </c>
      <c r="R34" s="215">
        <f t="shared" si="11"/>
        <v>0</v>
      </c>
      <c r="S34" s="215">
        <f t="shared" si="11"/>
        <v>0</v>
      </c>
      <c r="T34" s="215">
        <f t="shared" si="11"/>
        <v>0</v>
      </c>
      <c r="U34" s="215">
        <f t="shared" si="11"/>
        <v>0</v>
      </c>
      <c r="V34" s="215">
        <f t="shared" si="11"/>
        <v>0</v>
      </c>
      <c r="W34" s="215">
        <f t="shared" si="11"/>
        <v>0</v>
      </c>
      <c r="X34" s="215">
        <f t="shared" si="11"/>
        <v>0</v>
      </c>
      <c r="Y34" s="215">
        <f t="shared" si="11"/>
        <v>0</v>
      </c>
      <c r="Z34" s="215">
        <f t="shared" si="11"/>
        <v>0</v>
      </c>
      <c r="AA34" s="215">
        <f t="shared" si="11"/>
        <v>0</v>
      </c>
      <c r="AB34" s="215">
        <f t="shared" si="11"/>
        <v>0</v>
      </c>
      <c r="AC34" s="215">
        <f t="shared" si="11"/>
        <v>0</v>
      </c>
      <c r="AD34" s="215">
        <f t="shared" si="11"/>
        <v>0</v>
      </c>
      <c r="AE34" s="215">
        <f t="shared" si="11"/>
        <v>0</v>
      </c>
      <c r="AF34" s="215">
        <f t="shared" si="11"/>
        <v>0</v>
      </c>
    </row>
    <row r="35" spans="1:32">
      <c r="A35" s="194"/>
      <c r="B35" s="214"/>
      <c r="C35" s="213"/>
      <c r="D35" s="213"/>
      <c r="E35" s="213"/>
      <c r="F35" s="213"/>
      <c r="G35" s="214"/>
      <c r="H35" s="214"/>
      <c r="I35" s="214"/>
      <c r="J35" s="214"/>
      <c r="K35" s="214"/>
      <c r="L35" s="213"/>
      <c r="M35" s="214"/>
      <c r="N35" s="214"/>
      <c r="O35" s="214"/>
      <c r="P35" s="214"/>
      <c r="Q35" s="214"/>
      <c r="R35" s="214"/>
      <c r="S35" s="214"/>
      <c r="T35" s="214"/>
      <c r="U35" s="106"/>
      <c r="V35" s="106"/>
      <c r="W35" s="106"/>
      <c r="X35" s="106"/>
      <c r="Y35" s="106"/>
      <c r="Z35" s="106"/>
      <c r="AA35" s="106"/>
      <c r="AB35" s="106"/>
      <c r="AC35" s="106"/>
      <c r="AD35" s="106"/>
      <c r="AE35" s="106"/>
      <c r="AF35" s="106"/>
    </row>
    <row r="36" spans="1:32" ht="27">
      <c r="A36" s="211" t="s">
        <v>348</v>
      </c>
      <c r="B36" s="212" t="s">
        <v>238</v>
      </c>
      <c r="C36" s="224"/>
      <c r="D36" s="213"/>
      <c r="E36" s="213"/>
      <c r="F36" s="213"/>
      <c r="G36" s="213"/>
      <c r="H36" s="213"/>
      <c r="I36" s="213"/>
      <c r="J36" s="213"/>
      <c r="K36" s="213"/>
      <c r="L36" s="213"/>
      <c r="M36" s="213"/>
      <c r="N36" s="213"/>
      <c r="O36" s="213"/>
      <c r="P36" s="70"/>
      <c r="Q36" s="213"/>
      <c r="R36" s="213"/>
      <c r="S36" s="213"/>
      <c r="T36" s="213"/>
      <c r="U36" s="106"/>
      <c r="V36" s="106"/>
      <c r="W36" s="106"/>
      <c r="X36" s="106"/>
      <c r="Y36" s="106"/>
      <c r="Z36" s="106"/>
      <c r="AA36" s="106"/>
      <c r="AB36" s="106"/>
      <c r="AC36" s="106"/>
      <c r="AD36" s="106"/>
      <c r="AE36" s="106"/>
      <c r="AF36" s="106"/>
    </row>
    <row r="37" spans="1:32">
      <c r="A37" s="194"/>
      <c r="B37" s="179" t="s">
        <v>126</v>
      </c>
      <c r="C37" s="213"/>
      <c r="D37" s="213"/>
      <c r="E37" s="213"/>
      <c r="F37" s="213"/>
      <c r="G37" s="179"/>
      <c r="H37" s="179"/>
      <c r="I37" s="179"/>
      <c r="J37" s="179"/>
      <c r="K37" s="179"/>
      <c r="L37" s="179"/>
      <c r="M37" s="179"/>
      <c r="N37" s="179"/>
      <c r="O37" s="179"/>
      <c r="P37" s="179"/>
      <c r="Q37" s="179"/>
      <c r="R37" s="179"/>
      <c r="S37" s="179"/>
      <c r="T37" s="179"/>
      <c r="U37" s="106"/>
      <c r="V37" s="106"/>
      <c r="W37" s="106"/>
      <c r="X37" s="106"/>
      <c r="Y37" s="106"/>
      <c r="Z37" s="106"/>
      <c r="AA37" s="106"/>
      <c r="AB37" s="106"/>
      <c r="AC37" s="106"/>
      <c r="AD37" s="106"/>
      <c r="AE37" s="106"/>
      <c r="AF37" s="106"/>
    </row>
    <row r="38" spans="1:32">
      <c r="A38" s="194"/>
      <c r="B38" s="179" t="s">
        <v>225</v>
      </c>
      <c r="C38" s="213"/>
      <c r="D38" s="213"/>
      <c r="E38" s="213"/>
      <c r="F38" s="213"/>
      <c r="G38" s="179"/>
      <c r="H38" s="179"/>
      <c r="I38" s="179"/>
      <c r="J38" s="179"/>
      <c r="K38" s="179"/>
      <c r="L38" s="179"/>
      <c r="M38" s="179"/>
      <c r="N38" s="179"/>
      <c r="O38" s="179"/>
      <c r="P38" s="179"/>
      <c r="Q38" s="179"/>
      <c r="R38" s="179"/>
      <c r="S38" s="179"/>
      <c r="T38" s="179"/>
      <c r="U38" s="106"/>
      <c r="V38" s="106"/>
      <c r="W38" s="106"/>
      <c r="X38" s="106"/>
      <c r="Y38" s="106"/>
      <c r="Z38" s="106"/>
      <c r="AA38" s="106"/>
      <c r="AB38" s="106"/>
      <c r="AC38" s="106"/>
      <c r="AD38" s="106"/>
      <c r="AE38" s="106"/>
      <c r="AF38" s="106"/>
    </row>
    <row r="39" spans="1:32">
      <c r="A39" s="194"/>
      <c r="B39" s="179" t="s">
        <v>226</v>
      </c>
      <c r="C39" s="213"/>
      <c r="D39" s="213"/>
      <c r="E39" s="213"/>
      <c r="F39" s="213"/>
      <c r="G39" s="179"/>
      <c r="H39" s="179"/>
      <c r="I39" s="179"/>
      <c r="J39" s="179"/>
      <c r="K39" s="179"/>
      <c r="L39" s="179"/>
      <c r="M39" s="179"/>
      <c r="N39" s="179"/>
      <c r="O39" s="179"/>
      <c r="P39" s="179"/>
      <c r="Q39" s="179"/>
      <c r="R39" s="179"/>
      <c r="S39" s="179"/>
      <c r="T39" s="179"/>
      <c r="U39" s="106"/>
      <c r="V39" s="106"/>
      <c r="W39" s="106"/>
      <c r="X39" s="106"/>
      <c r="Y39" s="106"/>
      <c r="Z39" s="106"/>
      <c r="AA39" s="106"/>
      <c r="AB39" s="106"/>
      <c r="AC39" s="106"/>
      <c r="AD39" s="106"/>
      <c r="AE39" s="106"/>
      <c r="AF39" s="106"/>
    </row>
    <row r="40" spans="1:32">
      <c r="A40" s="194">
        <v>1</v>
      </c>
      <c r="B40" s="102"/>
      <c r="C40" s="194"/>
      <c r="D40" s="194"/>
      <c r="E40" s="194"/>
      <c r="F40" s="194"/>
      <c r="G40" s="102"/>
      <c r="H40" s="102"/>
      <c r="I40" s="102"/>
      <c r="J40" s="102"/>
      <c r="K40" s="213">
        <f>H40+I40+J40</f>
        <v>0</v>
      </c>
      <c r="L40" s="213"/>
      <c r="M40" s="102"/>
      <c r="N40" s="194"/>
      <c r="O40" s="194"/>
      <c r="P40" s="194"/>
      <c r="Q40" s="213">
        <f>N40+O40+P40</f>
        <v>0</v>
      </c>
      <c r="R40" s="213">
        <f t="shared" ref="R40:U42" si="12">G40-M40</f>
        <v>0</v>
      </c>
      <c r="S40" s="213">
        <f t="shared" si="12"/>
        <v>0</v>
      </c>
      <c r="T40" s="213">
        <f t="shared" si="12"/>
        <v>0</v>
      </c>
      <c r="U40" s="213">
        <f t="shared" si="12"/>
        <v>0</v>
      </c>
      <c r="V40" s="213">
        <f>S40+T40+U40</f>
        <v>0</v>
      </c>
      <c r="W40" s="102"/>
      <c r="X40" s="194"/>
      <c r="Y40" s="194"/>
      <c r="Z40" s="194"/>
      <c r="AA40" s="213">
        <f>X40+Y40+Z40</f>
        <v>0</v>
      </c>
      <c r="AB40" s="102"/>
      <c r="AC40" s="194"/>
      <c r="AD40" s="194"/>
      <c r="AE40" s="194"/>
      <c r="AF40" s="213">
        <f>AC40+AD40+AE40</f>
        <v>0</v>
      </c>
    </row>
    <row r="41" spans="1:32">
      <c r="A41" s="194">
        <v>2</v>
      </c>
      <c r="B41" s="102"/>
      <c r="C41" s="194"/>
      <c r="D41" s="194"/>
      <c r="E41" s="194"/>
      <c r="F41" s="194"/>
      <c r="G41" s="102"/>
      <c r="H41" s="102"/>
      <c r="I41" s="102"/>
      <c r="J41" s="102"/>
      <c r="K41" s="213">
        <f>H41+I41+J41</f>
        <v>0</v>
      </c>
      <c r="L41" s="213"/>
      <c r="M41" s="102"/>
      <c r="N41" s="194"/>
      <c r="O41" s="194"/>
      <c r="P41" s="194"/>
      <c r="Q41" s="213">
        <f>N41+O41+P41</f>
        <v>0</v>
      </c>
      <c r="R41" s="213">
        <f t="shared" si="12"/>
        <v>0</v>
      </c>
      <c r="S41" s="213">
        <f t="shared" si="12"/>
        <v>0</v>
      </c>
      <c r="T41" s="213">
        <f t="shared" si="12"/>
        <v>0</v>
      </c>
      <c r="U41" s="213">
        <f t="shared" si="12"/>
        <v>0</v>
      </c>
      <c r="V41" s="213">
        <f>S41+T41+U41</f>
        <v>0</v>
      </c>
      <c r="W41" s="102"/>
      <c r="X41" s="194"/>
      <c r="Y41" s="194"/>
      <c r="Z41" s="194"/>
      <c r="AA41" s="213">
        <f>X41+Y41+Z41</f>
        <v>0</v>
      </c>
      <c r="AB41" s="102"/>
      <c r="AC41" s="194"/>
      <c r="AD41" s="194"/>
      <c r="AE41" s="194"/>
      <c r="AF41" s="213">
        <f>AC41+AD41+AE41</f>
        <v>0</v>
      </c>
    </row>
    <row r="42" spans="1:32">
      <c r="A42" s="194">
        <v>3</v>
      </c>
      <c r="B42" s="214"/>
      <c r="C42" s="194"/>
      <c r="D42" s="194"/>
      <c r="E42" s="194"/>
      <c r="F42" s="194"/>
      <c r="G42" s="102"/>
      <c r="H42" s="102"/>
      <c r="I42" s="102"/>
      <c r="J42" s="102"/>
      <c r="K42" s="213">
        <f>H42+I42+J42</f>
        <v>0</v>
      </c>
      <c r="L42" s="213"/>
      <c r="M42" s="102"/>
      <c r="N42" s="194"/>
      <c r="O42" s="194"/>
      <c r="P42" s="194"/>
      <c r="Q42" s="213">
        <f>N42+O42+P42</f>
        <v>0</v>
      </c>
      <c r="R42" s="213">
        <f t="shared" si="12"/>
        <v>0</v>
      </c>
      <c r="S42" s="213">
        <f t="shared" si="12"/>
        <v>0</v>
      </c>
      <c r="T42" s="213">
        <f t="shared" si="12"/>
        <v>0</v>
      </c>
      <c r="U42" s="213">
        <f t="shared" si="12"/>
        <v>0</v>
      </c>
      <c r="V42" s="213">
        <f>S42+T42+U42</f>
        <v>0</v>
      </c>
      <c r="W42" s="102"/>
      <c r="X42" s="194"/>
      <c r="Y42" s="194"/>
      <c r="Z42" s="194"/>
      <c r="AA42" s="213">
        <f>X42+Y42+Z42</f>
        <v>0</v>
      </c>
      <c r="AB42" s="102"/>
      <c r="AC42" s="194"/>
      <c r="AD42" s="194"/>
      <c r="AE42" s="194"/>
      <c r="AF42" s="213">
        <f>AC42+AD42+AE42</f>
        <v>0</v>
      </c>
    </row>
    <row r="43" spans="1:32" s="216" customFormat="1" ht="27">
      <c r="A43" s="211"/>
      <c r="B43" s="219" t="s">
        <v>227</v>
      </c>
      <c r="C43" s="215" t="s">
        <v>1</v>
      </c>
      <c r="D43" s="215" t="s">
        <v>1</v>
      </c>
      <c r="E43" s="215" t="s">
        <v>1</v>
      </c>
      <c r="F43" s="215" t="s">
        <v>1</v>
      </c>
      <c r="G43" s="215">
        <f>SUM(G40:G42)</f>
        <v>0</v>
      </c>
      <c r="H43" s="215">
        <f>SUM(H40:H42)</f>
        <v>0</v>
      </c>
      <c r="I43" s="215">
        <f>SUM(I40:I42)</f>
        <v>0</v>
      </c>
      <c r="J43" s="215">
        <f>SUM(J40:J42)</f>
        <v>0</v>
      </c>
      <c r="K43" s="215">
        <f>SUM(K40:K42)</f>
        <v>0</v>
      </c>
      <c r="L43" s="215"/>
      <c r="M43" s="215">
        <f t="shared" ref="M43:AF43" si="13">SUM(M40:M42)</f>
        <v>0</v>
      </c>
      <c r="N43" s="215">
        <f t="shared" si="13"/>
        <v>0</v>
      </c>
      <c r="O43" s="215">
        <f t="shared" si="13"/>
        <v>0</v>
      </c>
      <c r="P43" s="215">
        <f t="shared" si="13"/>
        <v>0</v>
      </c>
      <c r="Q43" s="215">
        <f t="shared" si="13"/>
        <v>0</v>
      </c>
      <c r="R43" s="215">
        <f t="shared" si="13"/>
        <v>0</v>
      </c>
      <c r="S43" s="215">
        <f t="shared" si="13"/>
        <v>0</v>
      </c>
      <c r="T43" s="215">
        <f t="shared" si="13"/>
        <v>0</v>
      </c>
      <c r="U43" s="215">
        <f t="shared" si="13"/>
        <v>0</v>
      </c>
      <c r="V43" s="215">
        <f t="shared" si="13"/>
        <v>0</v>
      </c>
      <c r="W43" s="215">
        <f t="shared" si="13"/>
        <v>0</v>
      </c>
      <c r="X43" s="215">
        <f t="shared" si="13"/>
        <v>0</v>
      </c>
      <c r="Y43" s="215">
        <f t="shared" si="13"/>
        <v>0</v>
      </c>
      <c r="Z43" s="215">
        <f t="shared" si="13"/>
        <v>0</v>
      </c>
      <c r="AA43" s="215">
        <f t="shared" si="13"/>
        <v>0</v>
      </c>
      <c r="AB43" s="215">
        <f t="shared" si="13"/>
        <v>0</v>
      </c>
      <c r="AC43" s="215">
        <f t="shared" si="13"/>
        <v>0</v>
      </c>
      <c r="AD43" s="215">
        <f t="shared" si="13"/>
        <v>0</v>
      </c>
      <c r="AE43" s="215">
        <f t="shared" si="13"/>
        <v>0</v>
      </c>
      <c r="AF43" s="215">
        <f t="shared" si="13"/>
        <v>0</v>
      </c>
    </row>
    <row r="44" spans="1:32">
      <c r="A44" s="194"/>
      <c r="B44" s="179" t="s">
        <v>226</v>
      </c>
      <c r="C44" s="213"/>
      <c r="D44" s="213"/>
      <c r="E44" s="213"/>
      <c r="F44" s="213"/>
      <c r="G44" s="179"/>
      <c r="H44" s="179"/>
      <c r="I44" s="179"/>
      <c r="J44" s="179"/>
      <c r="K44" s="179"/>
      <c r="L44" s="179"/>
      <c r="M44" s="179"/>
      <c r="N44" s="179"/>
      <c r="O44" s="179"/>
      <c r="P44" s="179"/>
      <c r="Q44" s="179"/>
      <c r="R44" s="179"/>
      <c r="S44" s="179"/>
      <c r="T44" s="179"/>
      <c r="U44" s="106"/>
      <c r="V44" s="106"/>
      <c r="W44" s="106"/>
      <c r="X44" s="106"/>
      <c r="Y44" s="106"/>
      <c r="Z44" s="106"/>
      <c r="AA44" s="106"/>
      <c r="AB44" s="106"/>
      <c r="AC44" s="106"/>
      <c r="AD44" s="106"/>
      <c r="AE44" s="106"/>
      <c r="AF44" s="106"/>
    </row>
    <row r="45" spans="1:32">
      <c r="A45" s="194">
        <v>1</v>
      </c>
      <c r="B45" s="102"/>
      <c r="C45" s="194"/>
      <c r="D45" s="194"/>
      <c r="E45" s="194"/>
      <c r="F45" s="194"/>
      <c r="G45" s="102"/>
      <c r="H45" s="102"/>
      <c r="I45" s="102"/>
      <c r="J45" s="102"/>
      <c r="K45" s="213">
        <f>H45+I45+J45</f>
        <v>0</v>
      </c>
      <c r="L45" s="213"/>
      <c r="M45" s="102"/>
      <c r="N45" s="194"/>
      <c r="O45" s="194"/>
      <c r="P45" s="194"/>
      <c r="Q45" s="213">
        <f>N45+O45+P45</f>
        <v>0</v>
      </c>
      <c r="R45" s="213">
        <f t="shared" ref="R45:U47" si="14">G45-M45</f>
        <v>0</v>
      </c>
      <c r="S45" s="213">
        <f t="shared" si="14"/>
        <v>0</v>
      </c>
      <c r="T45" s="213">
        <f t="shared" si="14"/>
        <v>0</v>
      </c>
      <c r="U45" s="213">
        <f t="shared" si="14"/>
        <v>0</v>
      </c>
      <c r="V45" s="213">
        <f>S45+T45+U45</f>
        <v>0</v>
      </c>
      <c r="W45" s="102"/>
      <c r="X45" s="194"/>
      <c r="Y45" s="194"/>
      <c r="Z45" s="194"/>
      <c r="AA45" s="213">
        <f>X45+Y45+Z45</f>
        <v>0</v>
      </c>
      <c r="AB45" s="102"/>
      <c r="AC45" s="194"/>
      <c r="AD45" s="194"/>
      <c r="AE45" s="194"/>
      <c r="AF45" s="213">
        <f>AC45+AD45+AE45</f>
        <v>0</v>
      </c>
    </row>
    <row r="46" spans="1:32">
      <c r="A46" s="194">
        <v>2</v>
      </c>
      <c r="B46" s="102"/>
      <c r="C46" s="194"/>
      <c r="D46" s="194"/>
      <c r="E46" s="194"/>
      <c r="F46" s="194"/>
      <c r="G46" s="102"/>
      <c r="H46" s="102"/>
      <c r="I46" s="102"/>
      <c r="J46" s="102"/>
      <c r="K46" s="213">
        <f>H46+I46+J46</f>
        <v>0</v>
      </c>
      <c r="L46" s="213"/>
      <c r="M46" s="102"/>
      <c r="N46" s="194"/>
      <c r="O46" s="194"/>
      <c r="P46" s="194"/>
      <c r="Q46" s="213">
        <f>N46+O46+P46</f>
        <v>0</v>
      </c>
      <c r="R46" s="213">
        <f t="shared" si="14"/>
        <v>0</v>
      </c>
      <c r="S46" s="213">
        <f t="shared" si="14"/>
        <v>0</v>
      </c>
      <c r="T46" s="213">
        <f t="shared" si="14"/>
        <v>0</v>
      </c>
      <c r="U46" s="213">
        <f t="shared" si="14"/>
        <v>0</v>
      </c>
      <c r="V46" s="213">
        <f>S46+T46+U46</f>
        <v>0</v>
      </c>
      <c r="W46" s="102"/>
      <c r="X46" s="194"/>
      <c r="Y46" s="194"/>
      <c r="Z46" s="194"/>
      <c r="AA46" s="213">
        <f>X46+Y46+Z46</f>
        <v>0</v>
      </c>
      <c r="AB46" s="102"/>
      <c r="AC46" s="194"/>
      <c r="AD46" s="194"/>
      <c r="AE46" s="194"/>
      <c r="AF46" s="213">
        <f>AC46+AD46+AE46</f>
        <v>0</v>
      </c>
    </row>
    <row r="47" spans="1:32">
      <c r="A47" s="194">
        <v>3</v>
      </c>
      <c r="B47" s="214"/>
      <c r="C47" s="194"/>
      <c r="D47" s="194"/>
      <c r="E47" s="194"/>
      <c r="F47" s="194"/>
      <c r="G47" s="102"/>
      <c r="H47" s="102"/>
      <c r="I47" s="102"/>
      <c r="J47" s="102"/>
      <c r="K47" s="213">
        <f>H47+I47+J47</f>
        <v>0</v>
      </c>
      <c r="L47" s="213"/>
      <c r="M47" s="102"/>
      <c r="N47" s="194"/>
      <c r="O47" s="194"/>
      <c r="P47" s="194"/>
      <c r="Q47" s="213">
        <f>N47+O47+P47</f>
        <v>0</v>
      </c>
      <c r="R47" s="213">
        <f t="shared" si="14"/>
        <v>0</v>
      </c>
      <c r="S47" s="213">
        <f t="shared" si="14"/>
        <v>0</v>
      </c>
      <c r="T47" s="213">
        <f t="shared" si="14"/>
        <v>0</v>
      </c>
      <c r="U47" s="213">
        <f t="shared" si="14"/>
        <v>0</v>
      </c>
      <c r="V47" s="213">
        <f>S47+T47+U47</f>
        <v>0</v>
      </c>
      <c r="W47" s="102"/>
      <c r="X47" s="194"/>
      <c r="Y47" s="194"/>
      <c r="Z47" s="194"/>
      <c r="AA47" s="213">
        <f>X47+Y47+Z47</f>
        <v>0</v>
      </c>
      <c r="AB47" s="102"/>
      <c r="AC47" s="194"/>
      <c r="AD47" s="194"/>
      <c r="AE47" s="194"/>
      <c r="AF47" s="213">
        <f>AC47+AD47+AE47</f>
        <v>0</v>
      </c>
    </row>
    <row r="48" spans="1:32" s="216" customFormat="1" ht="27">
      <c r="A48" s="211"/>
      <c r="B48" s="219" t="s">
        <v>227</v>
      </c>
      <c r="C48" s="215" t="s">
        <v>1</v>
      </c>
      <c r="D48" s="215" t="s">
        <v>1</v>
      </c>
      <c r="E48" s="215" t="s">
        <v>1</v>
      </c>
      <c r="F48" s="215" t="s">
        <v>1</v>
      </c>
      <c r="G48" s="215">
        <f>SUM(G45:G47)</f>
        <v>0</v>
      </c>
      <c r="H48" s="215">
        <f>SUM(H45:H47)</f>
        <v>0</v>
      </c>
      <c r="I48" s="215">
        <f>SUM(I45:I47)</f>
        <v>0</v>
      </c>
      <c r="J48" s="215">
        <f>SUM(J45:J47)</f>
        <v>0</v>
      </c>
      <c r="K48" s="215">
        <f>SUM(K45:K47)</f>
        <v>0</v>
      </c>
      <c r="L48" s="215"/>
      <c r="M48" s="215">
        <f t="shared" ref="M48:AF48" si="15">SUM(M45:M47)</f>
        <v>0</v>
      </c>
      <c r="N48" s="215">
        <f t="shared" si="15"/>
        <v>0</v>
      </c>
      <c r="O48" s="215">
        <f t="shared" si="15"/>
        <v>0</v>
      </c>
      <c r="P48" s="215">
        <f t="shared" si="15"/>
        <v>0</v>
      </c>
      <c r="Q48" s="215">
        <f t="shared" si="15"/>
        <v>0</v>
      </c>
      <c r="R48" s="215">
        <f t="shared" si="15"/>
        <v>0</v>
      </c>
      <c r="S48" s="215">
        <f t="shared" si="15"/>
        <v>0</v>
      </c>
      <c r="T48" s="215">
        <f t="shared" si="15"/>
        <v>0</v>
      </c>
      <c r="U48" s="215">
        <f t="shared" si="15"/>
        <v>0</v>
      </c>
      <c r="V48" s="215">
        <f t="shared" si="15"/>
        <v>0</v>
      </c>
      <c r="W48" s="215">
        <f t="shared" si="15"/>
        <v>0</v>
      </c>
      <c r="X48" s="215">
        <f t="shared" si="15"/>
        <v>0</v>
      </c>
      <c r="Y48" s="215">
        <f t="shared" si="15"/>
        <v>0</v>
      </c>
      <c r="Z48" s="215">
        <f t="shared" si="15"/>
        <v>0</v>
      </c>
      <c r="AA48" s="215">
        <f t="shared" si="15"/>
        <v>0</v>
      </c>
      <c r="AB48" s="215">
        <f t="shared" si="15"/>
        <v>0</v>
      </c>
      <c r="AC48" s="215">
        <f t="shared" si="15"/>
        <v>0</v>
      </c>
      <c r="AD48" s="215">
        <f t="shared" si="15"/>
        <v>0</v>
      </c>
      <c r="AE48" s="215">
        <f t="shared" si="15"/>
        <v>0</v>
      </c>
      <c r="AF48" s="215">
        <f t="shared" si="15"/>
        <v>0</v>
      </c>
    </row>
    <row r="49" spans="1:32" s="216" customFormat="1" ht="28.5">
      <c r="A49" s="211"/>
      <c r="B49" s="283" t="s">
        <v>239</v>
      </c>
      <c r="C49" s="215" t="s">
        <v>1</v>
      </c>
      <c r="D49" s="215" t="s">
        <v>1</v>
      </c>
      <c r="E49" s="215" t="s">
        <v>1</v>
      </c>
      <c r="F49" s="215" t="s">
        <v>1</v>
      </c>
      <c r="G49" s="215">
        <f>G43+G48</f>
        <v>0</v>
      </c>
      <c r="H49" s="215">
        <f>H43+H48</f>
        <v>0</v>
      </c>
      <c r="I49" s="215">
        <f>I43+I48</f>
        <v>0</v>
      </c>
      <c r="J49" s="215">
        <f>J43+J48</f>
        <v>0</v>
      </c>
      <c r="K49" s="215">
        <f>K43+K48</f>
        <v>0</v>
      </c>
      <c r="L49" s="215"/>
      <c r="M49" s="215">
        <f t="shared" ref="M49:AF49" si="16">M43+M48</f>
        <v>0</v>
      </c>
      <c r="N49" s="215">
        <f t="shared" si="16"/>
        <v>0</v>
      </c>
      <c r="O49" s="215">
        <f t="shared" si="16"/>
        <v>0</v>
      </c>
      <c r="P49" s="215">
        <f t="shared" si="16"/>
        <v>0</v>
      </c>
      <c r="Q49" s="215">
        <f t="shared" si="16"/>
        <v>0</v>
      </c>
      <c r="R49" s="215">
        <f t="shared" si="16"/>
        <v>0</v>
      </c>
      <c r="S49" s="215">
        <f t="shared" si="16"/>
        <v>0</v>
      </c>
      <c r="T49" s="215">
        <f t="shared" si="16"/>
        <v>0</v>
      </c>
      <c r="U49" s="215">
        <f t="shared" si="16"/>
        <v>0</v>
      </c>
      <c r="V49" s="215">
        <f t="shared" si="16"/>
        <v>0</v>
      </c>
      <c r="W49" s="215">
        <f t="shared" si="16"/>
        <v>0</v>
      </c>
      <c r="X49" s="215">
        <f t="shared" si="16"/>
        <v>0</v>
      </c>
      <c r="Y49" s="215">
        <f t="shared" si="16"/>
        <v>0</v>
      </c>
      <c r="Z49" s="215">
        <f t="shared" si="16"/>
        <v>0</v>
      </c>
      <c r="AA49" s="215">
        <f t="shared" si="16"/>
        <v>0</v>
      </c>
      <c r="AB49" s="215">
        <f t="shared" si="16"/>
        <v>0</v>
      </c>
      <c r="AC49" s="215">
        <f t="shared" si="16"/>
        <v>0</v>
      </c>
      <c r="AD49" s="215">
        <f t="shared" si="16"/>
        <v>0</v>
      </c>
      <c r="AE49" s="215">
        <f t="shared" si="16"/>
        <v>0</v>
      </c>
      <c r="AF49" s="215">
        <f t="shared" si="16"/>
        <v>0</v>
      </c>
    </row>
    <row r="50" spans="1:32">
      <c r="A50" s="194"/>
      <c r="B50" s="102"/>
      <c r="C50" s="213"/>
      <c r="D50" s="213"/>
      <c r="E50" s="213"/>
      <c r="F50" s="213"/>
      <c r="G50" s="102"/>
      <c r="H50" s="102"/>
      <c r="I50" s="102"/>
      <c r="J50" s="102"/>
      <c r="K50" s="102"/>
      <c r="L50" s="213"/>
      <c r="M50" s="102"/>
      <c r="N50" s="102"/>
      <c r="O50" s="102"/>
      <c r="P50" s="102"/>
      <c r="Q50" s="102"/>
      <c r="R50" s="102"/>
      <c r="S50" s="102"/>
      <c r="T50" s="102"/>
      <c r="U50" s="106"/>
      <c r="V50" s="106"/>
      <c r="W50" s="106"/>
      <c r="X50" s="106"/>
      <c r="Y50" s="106"/>
      <c r="Z50" s="106"/>
      <c r="AA50" s="106"/>
      <c r="AB50" s="106"/>
      <c r="AC50" s="106"/>
      <c r="AD50" s="106"/>
      <c r="AE50" s="106"/>
      <c r="AF50" s="106"/>
    </row>
    <row r="51" spans="1:32" ht="54">
      <c r="A51" s="211" t="s">
        <v>25</v>
      </c>
      <c r="B51" s="212" t="s">
        <v>454</v>
      </c>
      <c r="C51" s="213"/>
      <c r="D51" s="213"/>
      <c r="E51" s="213"/>
      <c r="F51" s="213"/>
      <c r="G51" s="212"/>
      <c r="H51" s="212"/>
      <c r="I51" s="212"/>
      <c r="J51" s="212"/>
      <c r="K51" s="212"/>
      <c r="L51" s="213"/>
      <c r="M51" s="212"/>
      <c r="N51" s="212"/>
      <c r="O51" s="212"/>
      <c r="P51" s="212"/>
      <c r="Q51" s="212"/>
      <c r="R51" s="212"/>
      <c r="S51" s="212"/>
      <c r="T51" s="212"/>
      <c r="U51" s="106"/>
      <c r="V51" s="106"/>
      <c r="W51" s="106"/>
      <c r="X51" s="106"/>
      <c r="Y51" s="106"/>
      <c r="Z51" s="106"/>
      <c r="AA51" s="106"/>
      <c r="AB51" s="106"/>
      <c r="AC51" s="106"/>
      <c r="AD51" s="106"/>
      <c r="AE51" s="106"/>
      <c r="AF51" s="106"/>
    </row>
    <row r="52" spans="1:32">
      <c r="A52" s="194"/>
      <c r="B52" s="179" t="s">
        <v>194</v>
      </c>
      <c r="C52" s="213"/>
      <c r="D52" s="213"/>
      <c r="E52" s="213"/>
      <c r="F52" s="213"/>
      <c r="G52" s="179"/>
      <c r="H52" s="179"/>
      <c r="I52" s="179"/>
      <c r="J52" s="179"/>
      <c r="K52" s="179"/>
      <c r="L52" s="213"/>
      <c r="M52" s="179"/>
      <c r="N52" s="179"/>
      <c r="O52" s="179"/>
      <c r="P52" s="179"/>
      <c r="Q52" s="179"/>
      <c r="R52" s="179"/>
      <c r="S52" s="179"/>
      <c r="T52" s="179"/>
      <c r="U52" s="106"/>
      <c r="V52" s="106"/>
      <c r="W52" s="106"/>
      <c r="X52" s="106"/>
      <c r="Y52" s="106"/>
      <c r="Z52" s="106"/>
      <c r="AA52" s="106"/>
      <c r="AB52" s="106"/>
      <c r="AC52" s="106"/>
      <c r="AD52" s="106"/>
      <c r="AE52" s="106"/>
      <c r="AF52" s="106"/>
    </row>
    <row r="53" spans="1:32">
      <c r="A53" s="194">
        <v>1</v>
      </c>
      <c r="B53" s="102"/>
      <c r="C53" s="194"/>
      <c r="D53" s="213" t="s">
        <v>1</v>
      </c>
      <c r="E53" s="213" t="s">
        <v>1</v>
      </c>
      <c r="F53" s="213"/>
      <c r="G53" s="102"/>
      <c r="H53" s="194"/>
      <c r="I53" s="194"/>
      <c r="J53" s="194"/>
      <c r="K53" s="213">
        <f>H53+I53+J53</f>
        <v>0</v>
      </c>
      <c r="L53" s="213"/>
      <c r="M53" s="102"/>
      <c r="N53" s="194"/>
      <c r="O53" s="194"/>
      <c r="P53" s="194"/>
      <c r="Q53" s="213">
        <f>N53+O53+P53</f>
        <v>0</v>
      </c>
      <c r="R53" s="213">
        <f t="shared" ref="R53:U55" si="17">G53-M53</f>
        <v>0</v>
      </c>
      <c r="S53" s="213">
        <f t="shared" si="17"/>
        <v>0</v>
      </c>
      <c r="T53" s="213">
        <f t="shared" si="17"/>
        <v>0</v>
      </c>
      <c r="U53" s="213">
        <f t="shared" si="17"/>
        <v>0</v>
      </c>
      <c r="V53" s="213">
        <f>S53+T53+U53</f>
        <v>0</v>
      </c>
      <c r="W53" s="102"/>
      <c r="X53" s="194"/>
      <c r="Y53" s="194"/>
      <c r="Z53" s="194"/>
      <c r="AA53" s="213">
        <f>X53+Y53+Z53</f>
        <v>0</v>
      </c>
      <c r="AB53" s="102"/>
      <c r="AC53" s="194"/>
      <c r="AD53" s="194"/>
      <c r="AE53" s="194"/>
      <c r="AF53" s="213">
        <f>AC53+AD53+AE53</f>
        <v>0</v>
      </c>
    </row>
    <row r="54" spans="1:32">
      <c r="A54" s="194">
        <v>2</v>
      </c>
      <c r="B54" s="102"/>
      <c r="C54" s="194"/>
      <c r="D54" s="213" t="s">
        <v>1</v>
      </c>
      <c r="E54" s="213" t="s">
        <v>1</v>
      </c>
      <c r="F54" s="213"/>
      <c r="G54" s="102"/>
      <c r="H54" s="194"/>
      <c r="I54" s="194"/>
      <c r="J54" s="194"/>
      <c r="K54" s="213">
        <f>H54+I54+J54</f>
        <v>0</v>
      </c>
      <c r="L54" s="213"/>
      <c r="M54" s="102"/>
      <c r="N54" s="194"/>
      <c r="O54" s="194"/>
      <c r="P54" s="194"/>
      <c r="Q54" s="213">
        <f>N54+O54+P54</f>
        <v>0</v>
      </c>
      <c r="R54" s="213">
        <f t="shared" si="17"/>
        <v>0</v>
      </c>
      <c r="S54" s="213">
        <f t="shared" si="17"/>
        <v>0</v>
      </c>
      <c r="T54" s="213">
        <f t="shared" si="17"/>
        <v>0</v>
      </c>
      <c r="U54" s="213">
        <f t="shared" si="17"/>
        <v>0</v>
      </c>
      <c r="V54" s="213">
        <f>S54+T54+U54</f>
        <v>0</v>
      </c>
      <c r="W54" s="102"/>
      <c r="X54" s="194"/>
      <c r="Y54" s="194"/>
      <c r="Z54" s="194"/>
      <c r="AA54" s="213">
        <f>X54+Y54+Z54</f>
        <v>0</v>
      </c>
      <c r="AB54" s="102"/>
      <c r="AC54" s="194"/>
      <c r="AD54" s="194"/>
      <c r="AE54" s="194"/>
      <c r="AF54" s="213">
        <f>AC54+AD54+AE54</f>
        <v>0</v>
      </c>
    </row>
    <row r="55" spans="1:32">
      <c r="A55" s="194">
        <v>3</v>
      </c>
      <c r="B55" s="102"/>
      <c r="C55" s="194"/>
      <c r="D55" s="213" t="s">
        <v>1</v>
      </c>
      <c r="E55" s="213" t="s">
        <v>1</v>
      </c>
      <c r="F55" s="213"/>
      <c r="G55" s="102"/>
      <c r="H55" s="194"/>
      <c r="I55" s="194"/>
      <c r="J55" s="194"/>
      <c r="K55" s="213">
        <f>H55+I55+J55</f>
        <v>0</v>
      </c>
      <c r="L55" s="213"/>
      <c r="M55" s="102"/>
      <c r="N55" s="194"/>
      <c r="O55" s="194"/>
      <c r="P55" s="194"/>
      <c r="Q55" s="213">
        <f>N55+O55+P55</f>
        <v>0</v>
      </c>
      <c r="R55" s="213">
        <f t="shared" si="17"/>
        <v>0</v>
      </c>
      <c r="S55" s="213">
        <f t="shared" si="17"/>
        <v>0</v>
      </c>
      <c r="T55" s="213">
        <f t="shared" si="17"/>
        <v>0</v>
      </c>
      <c r="U55" s="213">
        <f t="shared" si="17"/>
        <v>0</v>
      </c>
      <c r="V55" s="213">
        <f>S55+T55+U55</f>
        <v>0</v>
      </c>
      <c r="W55" s="102"/>
      <c r="X55" s="194"/>
      <c r="Y55" s="194"/>
      <c r="Z55" s="194"/>
      <c r="AA55" s="213">
        <f>X55+Y55+Z55</f>
        <v>0</v>
      </c>
      <c r="AB55" s="102"/>
      <c r="AC55" s="194"/>
      <c r="AD55" s="194"/>
      <c r="AE55" s="194"/>
      <c r="AF55" s="213">
        <f>AC55+AD55+AE55</f>
        <v>0</v>
      </c>
    </row>
    <row r="56" spans="1:32" s="216" customFormat="1" ht="14.25">
      <c r="A56" s="211"/>
      <c r="B56" s="214" t="s">
        <v>113</v>
      </c>
      <c r="C56" s="215" t="s">
        <v>1</v>
      </c>
      <c r="D56" s="215" t="s">
        <v>1</v>
      </c>
      <c r="E56" s="215" t="s">
        <v>1</v>
      </c>
      <c r="F56" s="215" t="s">
        <v>1</v>
      </c>
      <c r="G56" s="215">
        <f t="shared" ref="G56:P56" si="18">SUM(G53:G55)</f>
        <v>0</v>
      </c>
      <c r="H56" s="215">
        <f t="shared" si="18"/>
        <v>0</v>
      </c>
      <c r="I56" s="215">
        <f t="shared" si="18"/>
        <v>0</v>
      </c>
      <c r="J56" s="215">
        <f t="shared" si="18"/>
        <v>0</v>
      </c>
      <c r="K56" s="215">
        <f t="shared" si="18"/>
        <v>0</v>
      </c>
      <c r="L56" s="215" t="s">
        <v>1</v>
      </c>
      <c r="M56" s="215">
        <f t="shared" si="18"/>
        <v>0</v>
      </c>
      <c r="N56" s="215">
        <f t="shared" si="18"/>
        <v>0</v>
      </c>
      <c r="O56" s="215">
        <f t="shared" si="18"/>
        <v>0</v>
      </c>
      <c r="P56" s="215">
        <f t="shared" si="18"/>
        <v>0</v>
      </c>
      <c r="Q56" s="215">
        <f>SUM(Q53:Q55)</f>
        <v>0</v>
      </c>
      <c r="R56" s="215">
        <f>SUM(R53:R55)</f>
        <v>0</v>
      </c>
      <c r="S56" s="215">
        <f>SUM(S53:S55)</f>
        <v>0</v>
      </c>
      <c r="T56" s="215">
        <f>SUM(T53:T55)</f>
        <v>0</v>
      </c>
      <c r="U56" s="215">
        <f t="shared" ref="U56:AF56" si="19">SUM(U53:U55)</f>
        <v>0</v>
      </c>
      <c r="V56" s="215">
        <f t="shared" si="19"/>
        <v>0</v>
      </c>
      <c r="W56" s="215">
        <f t="shared" si="19"/>
        <v>0</v>
      </c>
      <c r="X56" s="215">
        <f t="shared" si="19"/>
        <v>0</v>
      </c>
      <c r="Y56" s="215">
        <f t="shared" si="19"/>
        <v>0</v>
      </c>
      <c r="Z56" s="215">
        <f t="shared" si="19"/>
        <v>0</v>
      </c>
      <c r="AA56" s="215">
        <f t="shared" si="19"/>
        <v>0</v>
      </c>
      <c r="AB56" s="215">
        <f t="shared" si="19"/>
        <v>0</v>
      </c>
      <c r="AC56" s="215">
        <f t="shared" si="19"/>
        <v>0</v>
      </c>
      <c r="AD56" s="215">
        <f t="shared" si="19"/>
        <v>0</v>
      </c>
      <c r="AE56" s="215">
        <f t="shared" si="19"/>
        <v>0</v>
      </c>
      <c r="AF56" s="215">
        <f t="shared" si="19"/>
        <v>0</v>
      </c>
    </row>
    <row r="57" spans="1:32">
      <c r="A57" s="194"/>
      <c r="B57" s="102"/>
      <c r="C57" s="213"/>
      <c r="D57" s="213"/>
      <c r="E57" s="213"/>
      <c r="F57" s="213"/>
      <c r="G57" s="102"/>
      <c r="H57" s="213"/>
      <c r="I57" s="213"/>
      <c r="J57" s="213"/>
      <c r="K57" s="213"/>
      <c r="L57" s="213"/>
      <c r="M57" s="102"/>
      <c r="N57" s="213"/>
      <c r="O57" s="213"/>
      <c r="P57" s="213"/>
      <c r="Q57" s="102"/>
      <c r="R57" s="102"/>
      <c r="S57" s="102"/>
      <c r="T57" s="102"/>
      <c r="U57" s="106"/>
      <c r="V57" s="106"/>
      <c r="W57" s="106"/>
      <c r="X57" s="106"/>
      <c r="Y57" s="106"/>
      <c r="Z57" s="106"/>
      <c r="AA57" s="106"/>
      <c r="AB57" s="106"/>
      <c r="AC57" s="106"/>
      <c r="AD57" s="106"/>
      <c r="AE57" s="106"/>
      <c r="AF57" s="106"/>
    </row>
    <row r="58" spans="1:32" s="548" customFormat="1" ht="29.25" customHeight="1">
      <c r="A58" s="546"/>
      <c r="B58" s="547" t="s">
        <v>471</v>
      </c>
      <c r="C58" s="320" t="s">
        <v>1</v>
      </c>
      <c r="D58" s="320" t="s">
        <v>1</v>
      </c>
      <c r="E58" s="320" t="s">
        <v>1</v>
      </c>
      <c r="F58" s="320" t="s">
        <v>1</v>
      </c>
      <c r="G58" s="320">
        <f>+G12+G18+G34+G49+G56</f>
        <v>0</v>
      </c>
      <c r="H58" s="320">
        <f t="shared" ref="H58:AF58" si="20">+H12+H18+H34+H49+H56</f>
        <v>0</v>
      </c>
      <c r="I58" s="320">
        <f t="shared" si="20"/>
        <v>0</v>
      </c>
      <c r="J58" s="320">
        <f t="shared" si="20"/>
        <v>0</v>
      </c>
      <c r="K58" s="320">
        <f t="shared" si="20"/>
        <v>0</v>
      </c>
      <c r="L58" s="320"/>
      <c r="M58" s="320">
        <f t="shared" si="20"/>
        <v>0</v>
      </c>
      <c r="N58" s="320">
        <f t="shared" si="20"/>
        <v>0</v>
      </c>
      <c r="O58" s="320">
        <f t="shared" si="20"/>
        <v>0</v>
      </c>
      <c r="P58" s="320">
        <f t="shared" si="20"/>
        <v>0</v>
      </c>
      <c r="Q58" s="320">
        <f t="shared" si="20"/>
        <v>0</v>
      </c>
      <c r="R58" s="320">
        <f t="shared" si="20"/>
        <v>0</v>
      </c>
      <c r="S58" s="320">
        <f t="shared" si="20"/>
        <v>0</v>
      </c>
      <c r="T58" s="320">
        <f t="shared" si="20"/>
        <v>0</v>
      </c>
      <c r="U58" s="320">
        <f t="shared" si="20"/>
        <v>0</v>
      </c>
      <c r="V58" s="320">
        <f t="shared" si="20"/>
        <v>0</v>
      </c>
      <c r="W58" s="320">
        <f t="shared" si="20"/>
        <v>0</v>
      </c>
      <c r="X58" s="320">
        <f t="shared" si="20"/>
        <v>0</v>
      </c>
      <c r="Y58" s="320">
        <f t="shared" si="20"/>
        <v>0</v>
      </c>
      <c r="Z58" s="320">
        <f t="shared" si="20"/>
        <v>0</v>
      </c>
      <c r="AA58" s="320">
        <f t="shared" si="20"/>
        <v>0</v>
      </c>
      <c r="AB58" s="320">
        <f t="shared" si="20"/>
        <v>0</v>
      </c>
      <c r="AC58" s="320">
        <f t="shared" si="20"/>
        <v>0</v>
      </c>
      <c r="AD58" s="320">
        <f t="shared" si="20"/>
        <v>0</v>
      </c>
      <c r="AE58" s="320">
        <f t="shared" si="20"/>
        <v>0</v>
      </c>
      <c r="AF58" s="320">
        <f t="shared" si="20"/>
        <v>0</v>
      </c>
    </row>
    <row r="59" spans="1:32" s="16" customFormat="1">
      <c r="A59" s="41"/>
      <c r="B59" s="220"/>
      <c r="C59" s="221"/>
      <c r="D59" s="41"/>
      <c r="E59" s="41"/>
      <c r="F59" s="41"/>
      <c r="G59" s="220"/>
      <c r="H59" s="41"/>
      <c r="I59" s="41"/>
      <c r="J59" s="41"/>
      <c r="K59" s="41"/>
      <c r="L59" s="41"/>
      <c r="M59" s="220"/>
      <c r="N59" s="41" t="s">
        <v>0</v>
      </c>
      <c r="O59" s="41"/>
      <c r="P59" s="41"/>
      <c r="Q59" s="5"/>
      <c r="R59" s="5"/>
      <c r="S59" s="5"/>
      <c r="T59" s="5"/>
    </row>
    <row r="61" spans="1:32">
      <c r="B61" s="5" t="s">
        <v>230</v>
      </c>
    </row>
    <row r="62" spans="1:32" ht="27.75" customHeight="1">
      <c r="B62" s="176" t="s">
        <v>451</v>
      </c>
      <c r="C62" s="176"/>
      <c r="D62" s="280"/>
      <c r="E62" s="280"/>
      <c r="F62" s="280"/>
      <c r="G62" s="280"/>
    </row>
    <row r="63" spans="1:32" ht="37.5" customHeight="1">
      <c r="B63" s="2529" t="s">
        <v>450</v>
      </c>
      <c r="C63" s="2530"/>
      <c r="D63" s="2530"/>
      <c r="E63" s="2530"/>
      <c r="F63" s="2530"/>
      <c r="G63" s="2530"/>
      <c r="H63" s="2530"/>
      <c r="I63" s="2530"/>
    </row>
    <row r="64" spans="1:32" ht="29.25" customHeight="1">
      <c r="B64" s="560" t="s">
        <v>473</v>
      </c>
      <c r="C64" s="280"/>
      <c r="D64" s="280"/>
      <c r="E64" s="280"/>
      <c r="F64" s="280"/>
      <c r="G64" s="280"/>
    </row>
  </sheetData>
  <mergeCells count="6">
    <mergeCell ref="B63:I63"/>
    <mergeCell ref="W4:AA4"/>
    <mergeCell ref="AB4:AF4"/>
    <mergeCell ref="O2:Q2"/>
    <mergeCell ref="M4:Q4"/>
    <mergeCell ref="R4:V4"/>
  </mergeCells>
  <phoneticPr fontId="2" type="noConversion"/>
  <pageMargins left="0.75" right="0.75" top="1" bottom="1" header="0.5" footer="0.5"/>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AH68"/>
  <sheetViews>
    <sheetView workbookViewId="0">
      <selection activeCell="D13" sqref="D13"/>
    </sheetView>
  </sheetViews>
  <sheetFormatPr defaultRowHeight="13.5"/>
  <cols>
    <col min="1" max="1" width="3.5703125" style="4" customWidth="1"/>
    <col min="2" max="2" width="27.42578125" style="5" customWidth="1"/>
    <col min="3" max="3" width="18.140625" style="5" customWidth="1"/>
    <col min="4" max="4" width="8.140625" style="5" customWidth="1"/>
    <col min="5" max="5" width="12.5703125" style="5" customWidth="1"/>
    <col min="6" max="6" width="11.5703125" style="5" customWidth="1"/>
    <col min="7" max="7" width="10.5703125" style="5" customWidth="1"/>
    <col min="8" max="8" width="12.140625" style="5" customWidth="1"/>
    <col min="9" max="9" width="8" style="5" customWidth="1"/>
    <col min="10" max="10" width="13.28515625" style="5" customWidth="1"/>
    <col min="11" max="11" width="10.5703125" style="5" customWidth="1"/>
    <col min="12" max="12" width="9" style="5" customWidth="1"/>
    <col min="13" max="14" width="10.5703125" style="5" customWidth="1"/>
    <col min="15" max="15" width="8" style="5" customWidth="1"/>
    <col min="16" max="16" width="11.5703125" style="5" customWidth="1"/>
    <col min="17" max="19" width="9.7109375" style="5" customWidth="1"/>
    <col min="20" max="20" width="9.85546875" style="20" customWidth="1"/>
    <col min="21" max="34" width="12.28515625" style="5" customWidth="1"/>
    <col min="35" max="16384" width="9.140625" style="5"/>
  </cols>
  <sheetData>
    <row r="1" spans="1:34" ht="16.5">
      <c r="A1" s="30"/>
      <c r="B1" s="203" t="s">
        <v>217</v>
      </c>
      <c r="C1" s="31"/>
      <c r="D1" s="31"/>
      <c r="E1" s="31"/>
      <c r="F1" s="31"/>
      <c r="G1" s="31"/>
      <c r="H1" s="31"/>
      <c r="I1" s="31"/>
      <c r="J1" s="31"/>
      <c r="K1" s="3"/>
      <c r="L1" s="30"/>
      <c r="M1" s="133" t="s">
        <v>231</v>
      </c>
      <c r="N1" s="133"/>
      <c r="O1" s="31"/>
      <c r="P1" s="134"/>
      <c r="Q1" s="30"/>
      <c r="R1" s="133"/>
      <c r="S1" s="31"/>
      <c r="T1" s="318"/>
      <c r="U1" s="31"/>
      <c r="V1" s="134"/>
      <c r="W1" s="31"/>
      <c r="X1" s="134"/>
      <c r="Y1" s="31"/>
      <c r="Z1" s="134"/>
      <c r="AA1" s="3"/>
      <c r="AB1" s="31"/>
      <c r="AC1" s="31"/>
      <c r="AD1" s="31"/>
      <c r="AE1" s="31"/>
      <c r="AF1" s="31"/>
      <c r="AG1" s="31"/>
      <c r="AH1" s="31"/>
    </row>
    <row r="2" spans="1:34" ht="16.5" customHeight="1" thickBot="1">
      <c r="A2" s="30"/>
      <c r="B2" s="23"/>
      <c r="C2" s="172"/>
      <c r="D2" s="172"/>
      <c r="E2" s="172"/>
      <c r="F2" s="172"/>
      <c r="G2" s="172"/>
      <c r="H2" s="172"/>
      <c r="I2" s="23"/>
      <c r="J2" s="172"/>
      <c r="K2" s="173"/>
      <c r="M2" s="395" t="s">
        <v>28</v>
      </c>
      <c r="N2" s="148"/>
      <c r="O2" s="148"/>
      <c r="P2" s="148"/>
      <c r="Q2" s="148"/>
      <c r="R2" s="148"/>
      <c r="S2" s="148"/>
      <c r="T2" s="222"/>
      <c r="U2" s="148"/>
      <c r="V2" s="148"/>
      <c r="W2" s="148"/>
      <c r="X2" s="148"/>
      <c r="Y2" s="148"/>
      <c r="Z2" s="148"/>
      <c r="AA2" s="148"/>
      <c r="AB2" s="31"/>
      <c r="AC2" s="31"/>
      <c r="AD2" s="31"/>
      <c r="AE2" s="31"/>
      <c r="AF2" s="31"/>
      <c r="AG2" s="31"/>
      <c r="AH2" s="31"/>
    </row>
    <row r="3" spans="1:34" s="176" customFormat="1" ht="25.5" customHeight="1">
      <c r="A3" s="30"/>
      <c r="B3" s="396" t="s">
        <v>29</v>
      </c>
      <c r="C3" s="134"/>
      <c r="D3" s="134"/>
      <c r="E3" s="134"/>
      <c r="F3" s="134"/>
      <c r="G3" s="134"/>
      <c r="H3" s="31"/>
      <c r="I3" s="174"/>
      <c r="J3" s="31"/>
      <c r="K3" s="31"/>
      <c r="L3" s="31"/>
      <c r="M3" s="41" t="s">
        <v>215</v>
      </c>
      <c r="N3" s="41"/>
      <c r="O3" s="34"/>
      <c r="P3" s="175"/>
      <c r="Q3" s="31"/>
      <c r="R3" s="41"/>
      <c r="S3" s="34"/>
      <c r="T3" s="273"/>
      <c r="U3" s="34"/>
      <c r="V3" s="175"/>
      <c r="W3" s="34"/>
      <c r="X3" s="175"/>
      <c r="Y3" s="34"/>
      <c r="Z3" s="175"/>
      <c r="AA3" s="175"/>
      <c r="AB3" s="175"/>
      <c r="AC3" s="175"/>
      <c r="AD3" s="175"/>
      <c r="AE3" s="175"/>
      <c r="AF3" s="175"/>
      <c r="AG3" s="175"/>
      <c r="AH3" s="175"/>
    </row>
    <row r="4" spans="1:34" s="176" customFormat="1" ht="13.7" customHeight="1">
      <c r="A4" s="206"/>
      <c r="B4" s="207"/>
      <c r="C4" s="208"/>
      <c r="D4" s="209"/>
      <c r="E4" s="209"/>
      <c r="F4" s="209"/>
      <c r="G4" s="209"/>
      <c r="H4" s="2535" t="s">
        <v>378</v>
      </c>
      <c r="I4" s="2535"/>
      <c r="J4" s="2535"/>
      <c r="K4" s="2535"/>
      <c r="L4" s="2535"/>
      <c r="M4" s="2536"/>
      <c r="N4" s="2537" t="s">
        <v>410</v>
      </c>
      <c r="O4" s="2538"/>
      <c r="P4" s="2538"/>
      <c r="Q4" s="2538"/>
      <c r="R4" s="2538"/>
      <c r="S4" s="2539"/>
      <c r="T4" s="2532" t="s">
        <v>216</v>
      </c>
      <c r="U4" s="2533"/>
      <c r="V4" s="2533"/>
      <c r="W4" s="2533"/>
      <c r="X4" s="2534"/>
      <c r="Y4" s="2532" t="s">
        <v>407</v>
      </c>
      <c r="Z4" s="2533"/>
      <c r="AA4" s="2533"/>
      <c r="AB4" s="2533"/>
      <c r="AC4" s="2534"/>
      <c r="AD4" s="2532" t="s">
        <v>444</v>
      </c>
      <c r="AE4" s="2533"/>
      <c r="AF4" s="2533"/>
      <c r="AG4" s="2533"/>
      <c r="AH4" s="2534"/>
    </row>
    <row r="5" spans="1:34" s="176" customFormat="1" ht="114.75">
      <c r="A5" s="210" t="s">
        <v>114</v>
      </c>
      <c r="B5" s="64" t="s">
        <v>218</v>
      </c>
      <c r="C5" s="64" t="s">
        <v>219</v>
      </c>
      <c r="D5" s="64" t="s">
        <v>220</v>
      </c>
      <c r="E5" s="64" t="s">
        <v>461</v>
      </c>
      <c r="F5" s="521" t="s">
        <v>463</v>
      </c>
      <c r="G5" s="64" t="s">
        <v>221</v>
      </c>
      <c r="H5" s="521" t="s">
        <v>382</v>
      </c>
      <c r="I5" s="64" t="s">
        <v>211</v>
      </c>
      <c r="J5" s="281" t="s">
        <v>293</v>
      </c>
      <c r="K5" s="64" t="s">
        <v>284</v>
      </c>
      <c r="L5" s="64" t="s">
        <v>223</v>
      </c>
      <c r="M5" s="64" t="s">
        <v>254</v>
      </c>
      <c r="N5" s="521" t="s">
        <v>362</v>
      </c>
      <c r="O5" s="64" t="s">
        <v>211</v>
      </c>
      <c r="P5" s="64" t="s">
        <v>283</v>
      </c>
      <c r="Q5" s="64" t="s">
        <v>284</v>
      </c>
      <c r="R5" s="64" t="s">
        <v>223</v>
      </c>
      <c r="S5" s="64" t="s">
        <v>254</v>
      </c>
      <c r="T5" s="317" t="s">
        <v>211</v>
      </c>
      <c r="U5" s="64" t="s">
        <v>283</v>
      </c>
      <c r="V5" s="64" t="s">
        <v>284</v>
      </c>
      <c r="W5" s="64" t="s">
        <v>223</v>
      </c>
      <c r="X5" s="64" t="s">
        <v>254</v>
      </c>
      <c r="Y5" s="64" t="s">
        <v>211</v>
      </c>
      <c r="Z5" s="64" t="s">
        <v>283</v>
      </c>
      <c r="AA5" s="64" t="s">
        <v>284</v>
      </c>
      <c r="AB5" s="64" t="s">
        <v>223</v>
      </c>
      <c r="AC5" s="64" t="s">
        <v>254</v>
      </c>
      <c r="AD5" s="64" t="s">
        <v>211</v>
      </c>
      <c r="AE5" s="64" t="s">
        <v>283</v>
      </c>
      <c r="AF5" s="64" t="s">
        <v>284</v>
      </c>
      <c r="AG5" s="64" t="s">
        <v>223</v>
      </c>
      <c r="AH5" s="64" t="s">
        <v>254</v>
      </c>
    </row>
    <row r="6" spans="1:34" s="35" customFormat="1" ht="12.75">
      <c r="A6" s="123">
        <v>1</v>
      </c>
      <c r="B6" s="123">
        <v>2</v>
      </c>
      <c r="C6" s="123">
        <v>3</v>
      </c>
      <c r="D6" s="123">
        <v>4</v>
      </c>
      <c r="E6" s="123">
        <v>5</v>
      </c>
      <c r="F6" s="123">
        <v>6</v>
      </c>
      <c r="G6" s="123">
        <v>7</v>
      </c>
      <c r="H6" s="123">
        <v>8</v>
      </c>
      <c r="I6" s="123">
        <v>9</v>
      </c>
      <c r="J6" s="123">
        <v>10</v>
      </c>
      <c r="K6" s="123">
        <v>11</v>
      </c>
      <c r="L6" s="123">
        <v>12</v>
      </c>
      <c r="M6" s="123">
        <v>13</v>
      </c>
      <c r="N6" s="123">
        <v>14</v>
      </c>
      <c r="O6" s="123">
        <v>15</v>
      </c>
      <c r="P6" s="123">
        <v>16</v>
      </c>
      <c r="Q6" s="123">
        <v>17</v>
      </c>
      <c r="R6" s="123">
        <v>18</v>
      </c>
      <c r="S6" s="123">
        <v>19</v>
      </c>
      <c r="T6" s="319">
        <v>20</v>
      </c>
      <c r="U6" s="123">
        <v>21</v>
      </c>
      <c r="V6" s="123">
        <v>22</v>
      </c>
      <c r="W6" s="123">
        <v>23</v>
      </c>
      <c r="X6" s="123">
        <v>24</v>
      </c>
      <c r="Y6" s="123">
        <v>25</v>
      </c>
      <c r="Z6" s="123">
        <v>26</v>
      </c>
      <c r="AA6" s="123">
        <v>27</v>
      </c>
      <c r="AB6" s="123">
        <v>28</v>
      </c>
      <c r="AC6" s="123">
        <v>29</v>
      </c>
      <c r="AD6" s="123">
        <v>30</v>
      </c>
      <c r="AE6" s="123">
        <v>31</v>
      </c>
      <c r="AF6" s="123">
        <v>32</v>
      </c>
      <c r="AG6" s="123">
        <v>33</v>
      </c>
      <c r="AH6" s="123">
        <v>34</v>
      </c>
    </row>
    <row r="7" spans="1:34" ht="14.25">
      <c r="A7" s="211" t="s">
        <v>2</v>
      </c>
      <c r="B7" s="212" t="s">
        <v>449</v>
      </c>
      <c r="C7" s="213"/>
      <c r="D7" s="213"/>
      <c r="E7" s="213"/>
      <c r="F7" s="213"/>
      <c r="G7" s="213"/>
      <c r="H7" s="213"/>
      <c r="I7" s="212"/>
      <c r="J7" s="213"/>
      <c r="K7" s="213"/>
      <c r="L7" s="213"/>
      <c r="M7" s="213"/>
      <c r="N7" s="213"/>
      <c r="O7" s="212"/>
      <c r="P7" s="213"/>
      <c r="Q7" s="213"/>
      <c r="R7" s="213"/>
      <c r="S7" s="212"/>
      <c r="T7" s="276"/>
      <c r="U7" s="212"/>
      <c r="V7" s="213"/>
      <c r="W7" s="106"/>
      <c r="X7" s="106"/>
      <c r="Y7" s="106"/>
      <c r="Z7" s="106"/>
      <c r="AA7" s="106"/>
      <c r="AB7" s="106"/>
      <c r="AC7" s="106"/>
      <c r="AD7" s="106"/>
      <c r="AE7" s="106"/>
      <c r="AF7" s="106"/>
      <c r="AG7" s="106"/>
      <c r="AH7" s="106"/>
    </row>
    <row r="8" spans="1:34">
      <c r="A8" s="194"/>
      <c r="B8" s="179" t="s">
        <v>126</v>
      </c>
      <c r="C8" s="213"/>
      <c r="D8" s="213"/>
      <c r="E8" s="213"/>
      <c r="F8" s="213"/>
      <c r="G8" s="213"/>
      <c r="H8" s="213"/>
      <c r="I8" s="179"/>
      <c r="J8" s="213"/>
      <c r="K8" s="213"/>
      <c r="L8" s="213"/>
      <c r="M8" s="213"/>
      <c r="N8" s="213"/>
      <c r="O8" s="179"/>
      <c r="P8" s="213"/>
      <c r="Q8" s="213"/>
      <c r="R8" s="213"/>
      <c r="S8" s="179"/>
      <c r="T8" s="276"/>
      <c r="U8" s="179"/>
      <c r="V8" s="213"/>
      <c r="W8" s="106"/>
      <c r="X8" s="106"/>
      <c r="Y8" s="106"/>
      <c r="Z8" s="106"/>
      <c r="AA8" s="106"/>
      <c r="AB8" s="106"/>
      <c r="AC8" s="106"/>
      <c r="AD8" s="106"/>
      <c r="AE8" s="106"/>
      <c r="AF8" s="106"/>
      <c r="AG8" s="106"/>
      <c r="AH8" s="106"/>
    </row>
    <row r="9" spans="1:34">
      <c r="A9" s="194">
        <v>1</v>
      </c>
      <c r="B9" s="102"/>
      <c r="C9" s="194"/>
      <c r="D9" s="213" t="s">
        <v>1</v>
      </c>
      <c r="E9" s="213"/>
      <c r="F9" s="213"/>
      <c r="G9" s="213" t="s">
        <v>1</v>
      </c>
      <c r="H9" s="213"/>
      <c r="I9" s="102"/>
      <c r="J9" s="194"/>
      <c r="K9" s="194"/>
      <c r="L9" s="194"/>
      <c r="M9" s="213">
        <f>J9+K9+L9</f>
        <v>0</v>
      </c>
      <c r="N9" s="213"/>
      <c r="O9" s="102"/>
      <c r="P9" s="194"/>
      <c r="Q9" s="194"/>
      <c r="R9" s="194"/>
      <c r="S9" s="213">
        <f>P9+Q9+R9</f>
        <v>0</v>
      </c>
      <c r="T9" s="276">
        <f>I9-O9</f>
        <v>0</v>
      </c>
      <c r="U9" s="213">
        <f>J9-P9</f>
        <v>0</v>
      </c>
      <c r="V9" s="213">
        <f>K9-Q9</f>
        <v>0</v>
      </c>
      <c r="W9" s="213">
        <f>L9-R9</f>
        <v>0</v>
      </c>
      <c r="X9" s="213">
        <f>U9+V9+W9</f>
        <v>0</v>
      </c>
      <c r="Y9" s="102"/>
      <c r="Z9" s="194"/>
      <c r="AA9" s="194"/>
      <c r="AB9" s="194"/>
      <c r="AC9" s="213">
        <f>Z9+AA9+AB9</f>
        <v>0</v>
      </c>
      <c r="AD9" s="102"/>
      <c r="AE9" s="194"/>
      <c r="AF9" s="194"/>
      <c r="AG9" s="194"/>
      <c r="AH9" s="213">
        <f>AE9+AF9+AG9</f>
        <v>0</v>
      </c>
    </row>
    <row r="10" spans="1:34">
      <c r="A10" s="194">
        <v>2</v>
      </c>
      <c r="B10" s="102"/>
      <c r="C10" s="194"/>
      <c r="D10" s="213" t="s">
        <v>1</v>
      </c>
      <c r="E10" s="213"/>
      <c r="F10" s="213"/>
      <c r="G10" s="213" t="s">
        <v>1</v>
      </c>
      <c r="H10" s="213"/>
      <c r="I10" s="102"/>
      <c r="J10" s="194"/>
      <c r="K10" s="194"/>
      <c r="L10" s="194"/>
      <c r="M10" s="213">
        <f>J10+K10+L10</f>
        <v>0</v>
      </c>
      <c r="N10" s="213"/>
      <c r="O10" s="102"/>
      <c r="P10" s="194"/>
      <c r="Q10" s="194"/>
      <c r="R10" s="194"/>
      <c r="S10" s="213">
        <f>P10+Q10+R10</f>
        <v>0</v>
      </c>
      <c r="T10" s="276">
        <f t="shared" ref="T10:T60" si="0">I10-O10</f>
        <v>0</v>
      </c>
      <c r="U10" s="213">
        <f t="shared" ref="U10:U60" si="1">J10-P10</f>
        <v>0</v>
      </c>
      <c r="V10" s="213">
        <f t="shared" ref="V10:V60" si="2">K10-Q10</f>
        <v>0</v>
      </c>
      <c r="W10" s="213">
        <f t="shared" ref="W10:W60" si="3">L10-R10</f>
        <v>0</v>
      </c>
      <c r="X10" s="213">
        <f t="shared" ref="X10:X60" si="4">U10+V10+W10</f>
        <v>0</v>
      </c>
      <c r="Y10" s="102"/>
      <c r="Z10" s="194"/>
      <c r="AA10" s="194"/>
      <c r="AB10" s="194"/>
      <c r="AC10" s="213">
        <f>Z10+AA10+AB10</f>
        <v>0</v>
      </c>
      <c r="AD10" s="102"/>
      <c r="AE10" s="194"/>
      <c r="AF10" s="194"/>
      <c r="AG10" s="194"/>
      <c r="AH10" s="213">
        <f>AE10+AF10+AG10</f>
        <v>0</v>
      </c>
    </row>
    <row r="11" spans="1:34">
      <c r="A11" s="194">
        <v>3</v>
      </c>
      <c r="B11" s="102"/>
      <c r="C11" s="194"/>
      <c r="D11" s="213" t="s">
        <v>1</v>
      </c>
      <c r="E11" s="213"/>
      <c r="F11" s="213"/>
      <c r="G11" s="213" t="s">
        <v>1</v>
      </c>
      <c r="H11" s="213"/>
      <c r="I11" s="102"/>
      <c r="J11" s="194"/>
      <c r="K11" s="194"/>
      <c r="L11" s="194"/>
      <c r="M11" s="213">
        <f>J11+K11+L11</f>
        <v>0</v>
      </c>
      <c r="N11" s="213"/>
      <c r="O11" s="102"/>
      <c r="P11" s="194"/>
      <c r="Q11" s="194"/>
      <c r="R11" s="194"/>
      <c r="S11" s="213">
        <f>P11+Q11+R11</f>
        <v>0</v>
      </c>
      <c r="T11" s="276">
        <f t="shared" si="0"/>
        <v>0</v>
      </c>
      <c r="U11" s="213">
        <f t="shared" si="1"/>
        <v>0</v>
      </c>
      <c r="V11" s="213">
        <f t="shared" si="2"/>
        <v>0</v>
      </c>
      <c r="W11" s="213">
        <f t="shared" si="3"/>
        <v>0</v>
      </c>
      <c r="X11" s="213">
        <f t="shared" si="4"/>
        <v>0</v>
      </c>
      <c r="Y11" s="102"/>
      <c r="Z11" s="194"/>
      <c r="AA11" s="194"/>
      <c r="AB11" s="194"/>
      <c r="AC11" s="213">
        <f>Z11+AA11+AB11</f>
        <v>0</v>
      </c>
      <c r="AD11" s="102"/>
      <c r="AE11" s="194"/>
      <c r="AF11" s="194"/>
      <c r="AG11" s="194"/>
      <c r="AH11" s="213">
        <f>AE11+AF11+AG11</f>
        <v>0</v>
      </c>
    </row>
    <row r="12" spans="1:34">
      <c r="A12" s="194"/>
      <c r="B12" s="102"/>
      <c r="C12" s="194"/>
      <c r="D12" s="213"/>
      <c r="E12" s="213"/>
      <c r="F12" s="213"/>
      <c r="G12" s="213"/>
      <c r="H12" s="213"/>
      <c r="I12" s="102"/>
      <c r="J12" s="194"/>
      <c r="K12" s="194"/>
      <c r="L12" s="194"/>
      <c r="M12" s="213"/>
      <c r="N12" s="213"/>
      <c r="O12" s="102"/>
      <c r="P12" s="194"/>
      <c r="Q12" s="213"/>
      <c r="R12" s="213"/>
      <c r="S12" s="102"/>
      <c r="T12" s="276">
        <f t="shared" si="0"/>
        <v>0</v>
      </c>
      <c r="U12" s="213">
        <f t="shared" si="1"/>
        <v>0</v>
      </c>
      <c r="V12" s="213">
        <f t="shared" si="2"/>
        <v>0</v>
      </c>
      <c r="W12" s="213">
        <f t="shared" si="3"/>
        <v>0</v>
      </c>
      <c r="X12" s="213">
        <f t="shared" si="4"/>
        <v>0</v>
      </c>
      <c r="Y12" s="106"/>
      <c r="Z12" s="106"/>
      <c r="AA12" s="106"/>
      <c r="AB12" s="106"/>
      <c r="AC12" s="106"/>
      <c r="AD12" s="106"/>
      <c r="AE12" s="106"/>
      <c r="AF12" s="106"/>
      <c r="AG12" s="106"/>
      <c r="AH12" s="106"/>
    </row>
    <row r="13" spans="1:34" s="216" customFormat="1" ht="14.25">
      <c r="A13" s="211"/>
      <c r="B13" s="214" t="s">
        <v>113</v>
      </c>
      <c r="C13" s="215" t="s">
        <v>1</v>
      </c>
      <c r="D13" s="215" t="s">
        <v>1</v>
      </c>
      <c r="E13" s="215" t="s">
        <v>1</v>
      </c>
      <c r="F13" s="215" t="s">
        <v>1</v>
      </c>
      <c r="G13" s="215" t="s">
        <v>1</v>
      </c>
      <c r="H13" s="215" t="s">
        <v>1</v>
      </c>
      <c r="I13" s="215">
        <f>SUM(I9:I11)</f>
        <v>0</v>
      </c>
      <c r="J13" s="215">
        <f>SUM(J9:J11)</f>
        <v>0</v>
      </c>
      <c r="K13" s="215">
        <f>SUM(K9:K11)</f>
        <v>0</v>
      </c>
      <c r="L13" s="215">
        <f>SUM(L9:L11)</f>
        <v>0</v>
      </c>
      <c r="M13" s="215">
        <f>SUM(M9:M11)</f>
        <v>0</v>
      </c>
      <c r="N13" s="215" t="s">
        <v>1</v>
      </c>
      <c r="O13" s="215">
        <f t="shared" ref="O13:AG13" si="5">SUM(O9:O11)</f>
        <v>0</v>
      </c>
      <c r="P13" s="215">
        <f t="shared" si="5"/>
        <v>0</v>
      </c>
      <c r="Q13" s="215">
        <f t="shared" si="5"/>
        <v>0</v>
      </c>
      <c r="R13" s="215">
        <f t="shared" si="5"/>
        <v>0</v>
      </c>
      <c r="S13" s="215">
        <f t="shared" si="5"/>
        <v>0</v>
      </c>
      <c r="T13" s="215">
        <f t="shared" si="5"/>
        <v>0</v>
      </c>
      <c r="U13" s="215">
        <f t="shared" si="5"/>
        <v>0</v>
      </c>
      <c r="V13" s="215">
        <f t="shared" si="5"/>
        <v>0</v>
      </c>
      <c r="W13" s="215">
        <f t="shared" si="5"/>
        <v>0</v>
      </c>
      <c r="X13" s="215">
        <f t="shared" si="5"/>
        <v>0</v>
      </c>
      <c r="Y13" s="215">
        <f t="shared" si="5"/>
        <v>0</v>
      </c>
      <c r="Z13" s="215">
        <f t="shared" si="5"/>
        <v>0</v>
      </c>
      <c r="AA13" s="215">
        <f t="shared" si="5"/>
        <v>0</v>
      </c>
      <c r="AB13" s="215">
        <f t="shared" si="5"/>
        <v>0</v>
      </c>
      <c r="AC13" s="215">
        <f t="shared" si="5"/>
        <v>0</v>
      </c>
      <c r="AD13" s="215">
        <f t="shared" si="5"/>
        <v>0</v>
      </c>
      <c r="AE13" s="215">
        <f t="shared" si="5"/>
        <v>0</v>
      </c>
      <c r="AF13" s="215">
        <f t="shared" si="5"/>
        <v>0</v>
      </c>
      <c r="AG13" s="215">
        <f t="shared" si="5"/>
        <v>0</v>
      </c>
      <c r="AH13" s="215">
        <f>SUM(AH9:AH11)</f>
        <v>0</v>
      </c>
    </row>
    <row r="14" spans="1:34">
      <c r="A14" s="194"/>
      <c r="B14" s="214"/>
      <c r="C14" s="213"/>
      <c r="D14" s="213"/>
      <c r="E14" s="213"/>
      <c r="F14" s="213"/>
      <c r="G14" s="213"/>
      <c r="H14" s="213"/>
      <c r="I14" s="214"/>
      <c r="J14" s="214"/>
      <c r="K14" s="214"/>
      <c r="L14" s="214"/>
      <c r="M14" s="214"/>
      <c r="N14" s="213"/>
      <c r="O14" s="214"/>
      <c r="P14" s="214"/>
      <c r="Q14" s="214"/>
      <c r="R14" s="214"/>
      <c r="S14" s="214"/>
      <c r="T14" s="276"/>
      <c r="U14" s="213"/>
      <c r="V14" s="213"/>
      <c r="W14" s="213"/>
      <c r="X14" s="213"/>
      <c r="Y14" s="106"/>
      <c r="Z14" s="106"/>
      <c r="AA14" s="106"/>
      <c r="AB14" s="106"/>
      <c r="AC14" s="106"/>
      <c r="AD14" s="106"/>
      <c r="AE14" s="106"/>
      <c r="AF14" s="106"/>
      <c r="AG14" s="106"/>
      <c r="AH14" s="106"/>
    </row>
    <row r="15" spans="1:34">
      <c r="A15" s="194"/>
      <c r="B15" s="214"/>
      <c r="C15" s="213"/>
      <c r="D15" s="213"/>
      <c r="E15" s="213"/>
      <c r="F15" s="213"/>
      <c r="G15" s="213"/>
      <c r="H15" s="213"/>
      <c r="I15" s="214"/>
      <c r="J15" s="214"/>
      <c r="K15" s="214"/>
      <c r="L15" s="214"/>
      <c r="M15" s="214"/>
      <c r="N15" s="213"/>
      <c r="O15" s="214"/>
      <c r="P15" s="214"/>
      <c r="Q15" s="214"/>
      <c r="R15" s="214"/>
      <c r="S15" s="214"/>
      <c r="T15" s="276"/>
      <c r="U15" s="213"/>
      <c r="V15" s="213"/>
      <c r="W15" s="213"/>
      <c r="X15" s="213"/>
      <c r="Y15" s="106"/>
      <c r="Z15" s="106"/>
      <c r="AA15" s="106"/>
      <c r="AB15" s="106"/>
      <c r="AC15" s="106"/>
      <c r="AD15" s="106"/>
      <c r="AE15" s="106"/>
      <c r="AF15" s="106"/>
      <c r="AG15" s="106"/>
      <c r="AH15" s="106"/>
    </row>
    <row r="16" spans="1:34" ht="40.5">
      <c r="A16" s="211" t="s">
        <v>3</v>
      </c>
      <c r="B16" s="212" t="s">
        <v>469</v>
      </c>
      <c r="C16" s="213"/>
      <c r="D16" s="213"/>
      <c r="E16" s="213"/>
      <c r="F16" s="213"/>
      <c r="G16" s="213"/>
      <c r="H16" s="213"/>
      <c r="I16" s="212"/>
      <c r="J16" s="212"/>
      <c r="K16" s="212"/>
      <c r="L16" s="212"/>
      <c r="M16" s="212"/>
      <c r="N16" s="213"/>
      <c r="O16" s="212"/>
      <c r="P16" s="212"/>
      <c r="Q16" s="212"/>
      <c r="R16" s="212"/>
      <c r="S16" s="212"/>
      <c r="T16" s="276"/>
      <c r="U16" s="213"/>
      <c r="V16" s="213"/>
      <c r="W16" s="213"/>
      <c r="X16" s="213"/>
      <c r="Y16" s="106"/>
      <c r="Z16" s="106"/>
      <c r="AA16" s="106"/>
      <c r="AB16" s="106"/>
      <c r="AC16" s="106"/>
      <c r="AD16" s="106"/>
      <c r="AE16" s="106"/>
      <c r="AF16" s="106"/>
      <c r="AG16" s="106"/>
      <c r="AH16" s="106"/>
    </row>
    <row r="17" spans="1:34">
      <c r="A17" s="194"/>
      <c r="B17" s="179" t="s">
        <v>126</v>
      </c>
      <c r="C17" s="213"/>
      <c r="D17" s="213"/>
      <c r="E17" s="213"/>
      <c r="F17" s="213"/>
      <c r="G17" s="213"/>
      <c r="H17" s="213"/>
      <c r="I17" s="179"/>
      <c r="J17" s="179"/>
      <c r="K17" s="179"/>
      <c r="L17" s="179"/>
      <c r="M17" s="179"/>
      <c r="N17" s="213"/>
      <c r="O17" s="179"/>
      <c r="P17" s="179"/>
      <c r="Q17" s="179"/>
      <c r="R17" s="179"/>
      <c r="S17" s="179"/>
      <c r="T17" s="276"/>
      <c r="U17" s="213"/>
      <c r="V17" s="213"/>
      <c r="W17" s="213"/>
      <c r="X17" s="213"/>
      <c r="Y17" s="106"/>
      <c r="Z17" s="106"/>
      <c r="AA17" s="106"/>
      <c r="AB17" s="106"/>
      <c r="AC17" s="106"/>
      <c r="AD17" s="106"/>
      <c r="AE17" s="106"/>
      <c r="AF17" s="106"/>
      <c r="AG17" s="106"/>
      <c r="AH17" s="106"/>
    </row>
    <row r="18" spans="1:34">
      <c r="A18" s="194">
        <v>1</v>
      </c>
      <c r="B18" s="217"/>
      <c r="C18" s="194"/>
      <c r="D18" s="213" t="s">
        <v>1</v>
      </c>
      <c r="E18" s="213"/>
      <c r="F18" s="213"/>
      <c r="G18" s="213" t="s">
        <v>1</v>
      </c>
      <c r="H18" s="213"/>
      <c r="I18" s="102"/>
      <c r="J18" s="194"/>
      <c r="K18" s="194"/>
      <c r="L18" s="194"/>
      <c r="M18" s="213">
        <f>J18+K18+L18</f>
        <v>0</v>
      </c>
      <c r="N18" s="213"/>
      <c r="O18" s="102"/>
      <c r="P18" s="194"/>
      <c r="Q18" s="194"/>
      <c r="R18" s="194"/>
      <c r="S18" s="213">
        <f>P18+Q18+R18</f>
        <v>0</v>
      </c>
      <c r="T18" s="276">
        <f t="shared" si="0"/>
        <v>0</v>
      </c>
      <c r="U18" s="213">
        <f t="shared" si="1"/>
        <v>0</v>
      </c>
      <c r="V18" s="213">
        <f t="shared" si="2"/>
        <v>0</v>
      </c>
      <c r="W18" s="213">
        <f t="shared" si="3"/>
        <v>0</v>
      </c>
      <c r="X18" s="213">
        <f t="shared" si="4"/>
        <v>0</v>
      </c>
      <c r="Y18" s="102"/>
      <c r="Z18" s="194"/>
      <c r="AA18" s="194"/>
      <c r="AB18" s="194"/>
      <c r="AC18" s="213">
        <f>Z18+AA18+AB18</f>
        <v>0</v>
      </c>
      <c r="AD18" s="102"/>
      <c r="AE18" s="194"/>
      <c r="AF18" s="194"/>
      <c r="AG18" s="194"/>
      <c r="AH18" s="213">
        <f>AE18+AF18+AG18</f>
        <v>0</v>
      </c>
    </row>
    <row r="19" spans="1:34">
      <c r="A19" s="194">
        <v>2</v>
      </c>
      <c r="B19" s="217"/>
      <c r="C19" s="194"/>
      <c r="D19" s="213" t="s">
        <v>1</v>
      </c>
      <c r="E19" s="213"/>
      <c r="F19" s="213"/>
      <c r="G19" s="213" t="s">
        <v>1</v>
      </c>
      <c r="H19" s="213"/>
      <c r="I19" s="102"/>
      <c r="J19" s="194"/>
      <c r="K19" s="194"/>
      <c r="L19" s="194"/>
      <c r="M19" s="213">
        <f>J19+K19+L19</f>
        <v>0</v>
      </c>
      <c r="N19" s="213"/>
      <c r="O19" s="102"/>
      <c r="P19" s="194"/>
      <c r="Q19" s="194"/>
      <c r="R19" s="194"/>
      <c r="S19" s="213">
        <f>P19+Q19+R19</f>
        <v>0</v>
      </c>
      <c r="T19" s="276">
        <f t="shared" si="0"/>
        <v>0</v>
      </c>
      <c r="U19" s="213">
        <f t="shared" si="1"/>
        <v>0</v>
      </c>
      <c r="V19" s="213">
        <f t="shared" si="2"/>
        <v>0</v>
      </c>
      <c r="W19" s="213">
        <f t="shared" si="3"/>
        <v>0</v>
      </c>
      <c r="X19" s="213">
        <f t="shared" si="4"/>
        <v>0</v>
      </c>
      <c r="Y19" s="102"/>
      <c r="Z19" s="194"/>
      <c r="AA19" s="194"/>
      <c r="AB19" s="194"/>
      <c r="AC19" s="213">
        <f>Z19+AA19+AB19</f>
        <v>0</v>
      </c>
      <c r="AD19" s="102"/>
      <c r="AE19" s="194"/>
      <c r="AF19" s="194"/>
      <c r="AG19" s="194"/>
      <c r="AH19" s="213">
        <f>AE19+AF19+AG19</f>
        <v>0</v>
      </c>
    </row>
    <row r="20" spans="1:34">
      <c r="A20" s="194">
        <v>3</v>
      </c>
      <c r="B20" s="217"/>
      <c r="C20" s="194"/>
      <c r="D20" s="213" t="s">
        <v>1</v>
      </c>
      <c r="E20" s="213"/>
      <c r="F20" s="213"/>
      <c r="G20" s="213" t="s">
        <v>1</v>
      </c>
      <c r="H20" s="213"/>
      <c r="I20" s="102"/>
      <c r="J20" s="194"/>
      <c r="K20" s="194"/>
      <c r="L20" s="194"/>
      <c r="M20" s="213">
        <f>J20+K20+L20</f>
        <v>0</v>
      </c>
      <c r="N20" s="213"/>
      <c r="O20" s="102"/>
      <c r="P20" s="194"/>
      <c r="Q20" s="194"/>
      <c r="R20" s="194"/>
      <c r="S20" s="213">
        <f>P20+Q20+R20</f>
        <v>0</v>
      </c>
      <c r="T20" s="276">
        <f t="shared" si="0"/>
        <v>0</v>
      </c>
      <c r="U20" s="213">
        <f t="shared" si="1"/>
        <v>0</v>
      </c>
      <c r="V20" s="213">
        <f t="shared" si="2"/>
        <v>0</v>
      </c>
      <c r="W20" s="213">
        <f t="shared" si="3"/>
        <v>0</v>
      </c>
      <c r="X20" s="213">
        <f t="shared" si="4"/>
        <v>0</v>
      </c>
      <c r="Y20" s="102"/>
      <c r="Z20" s="194"/>
      <c r="AA20" s="194"/>
      <c r="AB20" s="194"/>
      <c r="AC20" s="213">
        <f>Z20+AA20+AB20</f>
        <v>0</v>
      </c>
      <c r="AD20" s="102"/>
      <c r="AE20" s="194"/>
      <c r="AF20" s="194"/>
      <c r="AG20" s="194"/>
      <c r="AH20" s="213">
        <f>AE20+AF20+AG20</f>
        <v>0</v>
      </c>
    </row>
    <row r="21" spans="1:34">
      <c r="A21" s="194"/>
      <c r="B21" s="102"/>
      <c r="C21" s="194"/>
      <c r="D21" s="213"/>
      <c r="E21" s="213"/>
      <c r="F21" s="213"/>
      <c r="G21" s="213"/>
      <c r="H21" s="213"/>
      <c r="I21" s="102"/>
      <c r="J21" s="102"/>
      <c r="K21" s="102"/>
      <c r="L21" s="102"/>
      <c r="M21" s="102"/>
      <c r="N21" s="213"/>
      <c r="O21" s="102"/>
      <c r="P21" s="102"/>
      <c r="Q21" s="102"/>
      <c r="R21" s="102"/>
      <c r="S21" s="102"/>
      <c r="T21" s="276">
        <f t="shared" si="0"/>
        <v>0</v>
      </c>
      <c r="U21" s="213">
        <f t="shared" si="1"/>
        <v>0</v>
      </c>
      <c r="V21" s="213">
        <f t="shared" si="2"/>
        <v>0</v>
      </c>
      <c r="W21" s="213">
        <f t="shared" si="3"/>
        <v>0</v>
      </c>
      <c r="X21" s="213">
        <f t="shared" si="4"/>
        <v>0</v>
      </c>
      <c r="Y21" s="106"/>
      <c r="Z21" s="106"/>
      <c r="AA21" s="106"/>
      <c r="AB21" s="106"/>
      <c r="AC21" s="106"/>
      <c r="AD21" s="106"/>
      <c r="AE21" s="106"/>
      <c r="AF21" s="106"/>
      <c r="AG21" s="106"/>
      <c r="AH21" s="106"/>
    </row>
    <row r="22" spans="1:34" s="216" customFormat="1" ht="14.25">
      <c r="A22" s="211"/>
      <c r="B22" s="214" t="s">
        <v>113</v>
      </c>
      <c r="C22" s="215" t="s">
        <v>1</v>
      </c>
      <c r="D22" s="215" t="s">
        <v>1</v>
      </c>
      <c r="E22" s="215" t="s">
        <v>1</v>
      </c>
      <c r="F22" s="215" t="s">
        <v>1</v>
      </c>
      <c r="G22" s="215" t="s">
        <v>1</v>
      </c>
      <c r="H22" s="215" t="s">
        <v>1</v>
      </c>
      <c r="I22" s="215">
        <f>SUM(I18:I20)</f>
        <v>0</v>
      </c>
      <c r="J22" s="215">
        <f>SUM(J18:J20)</f>
        <v>0</v>
      </c>
      <c r="K22" s="215">
        <f>SUM(K18:K20)</f>
        <v>0</v>
      </c>
      <c r="L22" s="215">
        <f>SUM(L18:L20)</f>
        <v>0</v>
      </c>
      <c r="M22" s="215">
        <f>SUM(M18:M20)</f>
        <v>0</v>
      </c>
      <c r="N22" s="215" t="s">
        <v>1</v>
      </c>
      <c r="O22" s="215">
        <f t="shared" ref="O22:Y22" si="6">SUM(O18:O20)</f>
        <v>0</v>
      </c>
      <c r="P22" s="215">
        <f t="shared" si="6"/>
        <v>0</v>
      </c>
      <c r="Q22" s="215">
        <f t="shared" si="6"/>
        <v>0</v>
      </c>
      <c r="R22" s="215">
        <f t="shared" si="6"/>
        <v>0</v>
      </c>
      <c r="S22" s="215">
        <f t="shared" si="6"/>
        <v>0</v>
      </c>
      <c r="T22" s="215">
        <f t="shared" si="6"/>
        <v>0</v>
      </c>
      <c r="U22" s="215">
        <f t="shared" si="6"/>
        <v>0</v>
      </c>
      <c r="V22" s="215">
        <f t="shared" si="6"/>
        <v>0</v>
      </c>
      <c r="W22" s="215">
        <f t="shared" si="6"/>
        <v>0</v>
      </c>
      <c r="X22" s="215">
        <f t="shared" si="6"/>
        <v>0</v>
      </c>
      <c r="Y22" s="215">
        <f t="shared" si="6"/>
        <v>0</v>
      </c>
      <c r="Z22" s="215">
        <f t="shared" ref="Z22:AH22" si="7">SUM(Z18:Z20)</f>
        <v>0</v>
      </c>
      <c r="AA22" s="215">
        <f t="shared" si="7"/>
        <v>0</v>
      </c>
      <c r="AB22" s="215">
        <f t="shared" si="7"/>
        <v>0</v>
      </c>
      <c r="AC22" s="215">
        <f t="shared" si="7"/>
        <v>0</v>
      </c>
      <c r="AD22" s="215">
        <f t="shared" si="7"/>
        <v>0</v>
      </c>
      <c r="AE22" s="215">
        <f t="shared" si="7"/>
        <v>0</v>
      </c>
      <c r="AF22" s="215">
        <f t="shared" si="7"/>
        <v>0</v>
      </c>
      <c r="AG22" s="215">
        <f t="shared" si="7"/>
        <v>0</v>
      </c>
      <c r="AH22" s="215">
        <f t="shared" si="7"/>
        <v>0</v>
      </c>
    </row>
    <row r="23" spans="1:34">
      <c r="A23" s="194"/>
      <c r="B23" s="212"/>
      <c r="C23" s="213"/>
      <c r="D23" s="213"/>
      <c r="E23" s="213"/>
      <c r="F23" s="213"/>
      <c r="G23" s="213"/>
      <c r="H23" s="213"/>
      <c r="I23" s="212"/>
      <c r="J23" s="212"/>
      <c r="K23" s="212"/>
      <c r="L23" s="212"/>
      <c r="M23" s="212"/>
      <c r="N23" s="213"/>
      <c r="O23" s="212"/>
      <c r="P23" s="212"/>
      <c r="Q23" s="212"/>
      <c r="R23" s="212"/>
      <c r="S23" s="212"/>
      <c r="T23" s="276"/>
      <c r="U23" s="213"/>
      <c r="V23" s="213"/>
      <c r="W23" s="213"/>
      <c r="X23" s="213"/>
      <c r="Y23" s="106"/>
      <c r="Z23" s="106"/>
      <c r="AA23" s="106"/>
      <c r="AB23" s="106"/>
      <c r="AC23" s="106"/>
      <c r="AD23" s="106"/>
      <c r="AE23" s="106"/>
      <c r="AF23" s="106"/>
      <c r="AG23" s="106"/>
      <c r="AH23" s="106"/>
    </row>
    <row r="24" spans="1:34" ht="28.5">
      <c r="A24" s="211" t="s">
        <v>2</v>
      </c>
      <c r="B24" s="28" t="s">
        <v>236</v>
      </c>
      <c r="C24" s="213"/>
      <c r="D24" s="213"/>
      <c r="E24" s="213"/>
      <c r="F24" s="213"/>
      <c r="G24" s="213"/>
      <c r="H24" s="213"/>
      <c r="I24" s="212"/>
      <c r="J24" s="212"/>
      <c r="K24" s="212"/>
      <c r="L24" s="212"/>
      <c r="M24" s="212"/>
      <c r="N24" s="213"/>
      <c r="O24" s="212"/>
      <c r="P24" s="212"/>
      <c r="Q24" s="212"/>
      <c r="R24" s="212"/>
      <c r="S24" s="212"/>
      <c r="T24" s="276"/>
      <c r="U24" s="213"/>
      <c r="V24" s="213"/>
      <c r="W24" s="213"/>
      <c r="X24" s="213"/>
      <c r="Y24" s="106"/>
      <c r="Z24" s="106"/>
      <c r="AA24" s="106"/>
      <c r="AB24" s="106"/>
      <c r="AC24" s="106"/>
      <c r="AD24" s="106"/>
      <c r="AE24" s="106"/>
      <c r="AF24" s="106"/>
      <c r="AG24" s="106"/>
      <c r="AH24" s="106"/>
    </row>
    <row r="25" spans="1:34">
      <c r="A25" s="194"/>
      <c r="B25" s="179" t="s">
        <v>126</v>
      </c>
      <c r="C25" s="213"/>
      <c r="D25" s="213"/>
      <c r="E25" s="213"/>
      <c r="F25" s="213"/>
      <c r="G25" s="213"/>
      <c r="H25" s="213"/>
      <c r="I25" s="179"/>
      <c r="J25" s="179"/>
      <c r="K25" s="179"/>
      <c r="L25" s="179"/>
      <c r="M25" s="179"/>
      <c r="N25" s="213"/>
      <c r="O25" s="179"/>
      <c r="P25" s="179"/>
      <c r="Q25" s="179"/>
      <c r="R25" s="179"/>
      <c r="S25" s="179"/>
      <c r="T25" s="276"/>
      <c r="U25" s="213"/>
      <c r="V25" s="213"/>
      <c r="W25" s="213"/>
      <c r="X25" s="213"/>
      <c r="Y25" s="106"/>
      <c r="Z25" s="106"/>
      <c r="AA25" s="106"/>
      <c r="AB25" s="106"/>
      <c r="AC25" s="106"/>
      <c r="AD25" s="106"/>
      <c r="AE25" s="106"/>
      <c r="AF25" s="106"/>
      <c r="AG25" s="106"/>
      <c r="AH25" s="106"/>
    </row>
    <row r="26" spans="1:34">
      <c r="A26" s="194"/>
      <c r="B26" s="179" t="s">
        <v>225</v>
      </c>
      <c r="C26" s="213"/>
      <c r="D26" s="213"/>
      <c r="E26" s="213"/>
      <c r="F26" s="213"/>
      <c r="G26" s="213"/>
      <c r="H26" s="213"/>
      <c r="I26" s="179"/>
      <c r="J26" s="179"/>
      <c r="K26" s="179"/>
      <c r="L26" s="179"/>
      <c r="M26" s="179"/>
      <c r="N26" s="213"/>
      <c r="O26" s="179"/>
      <c r="P26" s="179"/>
      <c r="Q26" s="179"/>
      <c r="R26" s="179"/>
      <c r="S26" s="179"/>
      <c r="T26" s="276"/>
      <c r="U26" s="213"/>
      <c r="V26" s="213"/>
      <c r="W26" s="213"/>
      <c r="X26" s="213"/>
      <c r="Y26" s="106"/>
      <c r="Z26" s="106"/>
      <c r="AA26" s="106"/>
      <c r="AB26" s="106"/>
      <c r="AC26" s="106"/>
      <c r="AD26" s="106"/>
      <c r="AE26" s="106"/>
      <c r="AF26" s="106"/>
      <c r="AG26" s="106"/>
      <c r="AH26" s="106"/>
    </row>
    <row r="27" spans="1:34">
      <c r="A27" s="194"/>
      <c r="B27" s="179" t="s">
        <v>226</v>
      </c>
      <c r="C27" s="213"/>
      <c r="D27" s="213"/>
      <c r="E27" s="213"/>
      <c r="F27" s="213"/>
      <c r="G27" s="213"/>
      <c r="H27" s="213"/>
      <c r="I27" s="179"/>
      <c r="J27" s="179"/>
      <c r="K27" s="179"/>
      <c r="L27" s="179"/>
      <c r="M27" s="179"/>
      <c r="N27" s="213"/>
      <c r="O27" s="179"/>
      <c r="P27" s="179"/>
      <c r="Q27" s="179"/>
      <c r="R27" s="179"/>
      <c r="S27" s="179"/>
      <c r="T27" s="276"/>
      <c r="U27" s="213"/>
      <c r="V27" s="213"/>
      <c r="W27" s="213"/>
      <c r="X27" s="213"/>
      <c r="Y27" s="106"/>
      <c r="Z27" s="106"/>
      <c r="AA27" s="106"/>
      <c r="AB27" s="106"/>
      <c r="AC27" s="106"/>
      <c r="AD27" s="106"/>
      <c r="AE27" s="106"/>
      <c r="AF27" s="106"/>
      <c r="AG27" s="106"/>
      <c r="AH27" s="106"/>
    </row>
    <row r="28" spans="1:34">
      <c r="A28" s="194">
        <v>1</v>
      </c>
      <c r="B28" s="102"/>
      <c r="C28" s="194"/>
      <c r="D28" s="213"/>
      <c r="E28" s="213"/>
      <c r="F28" s="213"/>
      <c r="G28" s="213"/>
      <c r="H28" s="213"/>
      <c r="I28" s="102"/>
      <c r="J28" s="194"/>
      <c r="K28" s="194"/>
      <c r="L28" s="194"/>
      <c r="M28" s="213">
        <f>J28+K28+L28</f>
        <v>0</v>
      </c>
      <c r="N28" s="213"/>
      <c r="O28" s="102"/>
      <c r="P28" s="194"/>
      <c r="Q28" s="194"/>
      <c r="R28" s="194"/>
      <c r="S28" s="213">
        <f>P28+Q28+R28</f>
        <v>0</v>
      </c>
      <c r="T28" s="276">
        <f t="shared" si="0"/>
        <v>0</v>
      </c>
      <c r="U28" s="213">
        <f t="shared" si="1"/>
        <v>0</v>
      </c>
      <c r="V28" s="213">
        <f t="shared" si="2"/>
        <v>0</v>
      </c>
      <c r="W28" s="213">
        <f t="shared" si="3"/>
        <v>0</v>
      </c>
      <c r="X28" s="213">
        <f t="shared" si="4"/>
        <v>0</v>
      </c>
      <c r="Y28" s="102"/>
      <c r="Z28" s="194"/>
      <c r="AA28" s="194"/>
      <c r="AB28" s="194"/>
      <c r="AC28" s="213">
        <f>Z28+AA28+AB28</f>
        <v>0</v>
      </c>
      <c r="AD28" s="102"/>
      <c r="AE28" s="194"/>
      <c r="AF28" s="194"/>
      <c r="AG28" s="194"/>
      <c r="AH28" s="213">
        <f>AE28+AF28+AG28</f>
        <v>0</v>
      </c>
    </row>
    <row r="29" spans="1:34">
      <c r="A29" s="194">
        <v>2</v>
      </c>
      <c r="B29" s="102"/>
      <c r="C29" s="194"/>
      <c r="D29" s="213"/>
      <c r="E29" s="213"/>
      <c r="F29" s="213"/>
      <c r="G29" s="213"/>
      <c r="H29" s="213"/>
      <c r="I29" s="102"/>
      <c r="J29" s="194"/>
      <c r="K29" s="194"/>
      <c r="L29" s="194"/>
      <c r="M29" s="213">
        <f>J29+K29+L29</f>
        <v>0</v>
      </c>
      <c r="N29" s="213"/>
      <c r="O29" s="102"/>
      <c r="P29" s="194"/>
      <c r="Q29" s="194"/>
      <c r="R29" s="194"/>
      <c r="S29" s="213">
        <f>P29+Q29+R29</f>
        <v>0</v>
      </c>
      <c r="T29" s="276">
        <f t="shared" si="0"/>
        <v>0</v>
      </c>
      <c r="U29" s="213">
        <f t="shared" si="1"/>
        <v>0</v>
      </c>
      <c r="V29" s="213">
        <f t="shared" si="2"/>
        <v>0</v>
      </c>
      <c r="W29" s="213">
        <f t="shared" si="3"/>
        <v>0</v>
      </c>
      <c r="X29" s="213">
        <f t="shared" si="4"/>
        <v>0</v>
      </c>
      <c r="Y29" s="102"/>
      <c r="Z29" s="194"/>
      <c r="AA29" s="194"/>
      <c r="AB29" s="194"/>
      <c r="AC29" s="213">
        <f>Z29+AA29+AB29</f>
        <v>0</v>
      </c>
      <c r="AD29" s="102"/>
      <c r="AE29" s="194"/>
      <c r="AF29" s="194"/>
      <c r="AG29" s="194"/>
      <c r="AH29" s="213">
        <f>AE29+AF29+AG29</f>
        <v>0</v>
      </c>
    </row>
    <row r="30" spans="1:34">
      <c r="A30" s="194">
        <v>3</v>
      </c>
      <c r="B30" s="214"/>
      <c r="C30" s="194"/>
      <c r="D30" s="213"/>
      <c r="E30" s="213"/>
      <c r="F30" s="213"/>
      <c r="G30" s="213"/>
      <c r="H30" s="213"/>
      <c r="I30" s="102"/>
      <c r="J30" s="194"/>
      <c r="K30" s="194"/>
      <c r="L30" s="194"/>
      <c r="M30" s="213">
        <f>J30+K30+L30</f>
        <v>0</v>
      </c>
      <c r="N30" s="213"/>
      <c r="O30" s="102"/>
      <c r="P30" s="194"/>
      <c r="Q30" s="194"/>
      <c r="R30" s="194"/>
      <c r="S30" s="213">
        <f>P30+Q30+R30</f>
        <v>0</v>
      </c>
      <c r="T30" s="276">
        <f t="shared" si="0"/>
        <v>0</v>
      </c>
      <c r="U30" s="213">
        <f t="shared" si="1"/>
        <v>0</v>
      </c>
      <c r="V30" s="213">
        <f t="shared" si="2"/>
        <v>0</v>
      </c>
      <c r="W30" s="213">
        <f t="shared" si="3"/>
        <v>0</v>
      </c>
      <c r="X30" s="213">
        <f t="shared" si="4"/>
        <v>0</v>
      </c>
      <c r="Y30" s="102"/>
      <c r="Z30" s="194"/>
      <c r="AA30" s="194"/>
      <c r="AB30" s="194"/>
      <c r="AC30" s="213">
        <f>Z30+AA30+AB30</f>
        <v>0</v>
      </c>
      <c r="AD30" s="102"/>
      <c r="AE30" s="194"/>
      <c r="AF30" s="194"/>
      <c r="AG30" s="194"/>
      <c r="AH30" s="213">
        <f>AE30+AF30+AG30</f>
        <v>0</v>
      </c>
    </row>
    <row r="31" spans="1:34" s="216" customFormat="1" ht="27">
      <c r="A31" s="211"/>
      <c r="B31" s="219" t="s">
        <v>227</v>
      </c>
      <c r="C31" s="215" t="s">
        <v>1</v>
      </c>
      <c r="D31" s="215" t="s">
        <v>1</v>
      </c>
      <c r="E31" s="215" t="s">
        <v>1</v>
      </c>
      <c r="F31" s="215" t="s">
        <v>1</v>
      </c>
      <c r="G31" s="215" t="s">
        <v>1</v>
      </c>
      <c r="H31" s="215" t="s">
        <v>1</v>
      </c>
      <c r="I31" s="215">
        <f>SUM(I28:I30)</f>
        <v>0</v>
      </c>
      <c r="J31" s="215">
        <f>SUM(J28:J30)</f>
        <v>0</v>
      </c>
      <c r="K31" s="215">
        <f>SUM(K28:K30)</f>
        <v>0</v>
      </c>
      <c r="L31" s="215">
        <f>SUM(L28:L30)</f>
        <v>0</v>
      </c>
      <c r="M31" s="215">
        <f>SUM(M28:M30)</f>
        <v>0</v>
      </c>
      <c r="N31" s="215" t="s">
        <v>1</v>
      </c>
      <c r="O31" s="215">
        <f>SUM(O28:O30)</f>
        <v>0</v>
      </c>
      <c r="P31" s="215">
        <f>SUM(P28:P30)</f>
        <v>0</v>
      </c>
      <c r="Q31" s="215">
        <f>SUM(Q28:Q30)</f>
        <v>0</v>
      </c>
      <c r="R31" s="215">
        <f>SUM(R28:R30)</f>
        <v>0</v>
      </c>
      <c r="S31" s="215">
        <f t="shared" ref="S31:AB31" si="8">SUM(S28:S30)</f>
        <v>0</v>
      </c>
      <c r="T31" s="215">
        <f t="shared" si="8"/>
        <v>0</v>
      </c>
      <c r="U31" s="215">
        <f t="shared" si="8"/>
        <v>0</v>
      </c>
      <c r="V31" s="215">
        <f t="shared" si="8"/>
        <v>0</v>
      </c>
      <c r="W31" s="215">
        <f t="shared" si="8"/>
        <v>0</v>
      </c>
      <c r="X31" s="215">
        <f t="shared" si="8"/>
        <v>0</v>
      </c>
      <c r="Y31" s="215">
        <f t="shared" si="8"/>
        <v>0</v>
      </c>
      <c r="Z31" s="215">
        <f t="shared" si="8"/>
        <v>0</v>
      </c>
      <c r="AA31" s="215">
        <f t="shared" si="8"/>
        <v>0</v>
      </c>
      <c r="AB31" s="215">
        <f t="shared" si="8"/>
        <v>0</v>
      </c>
      <c r="AC31" s="215">
        <f t="shared" ref="AC31:AH31" si="9">SUM(AC28:AC30)</f>
        <v>0</v>
      </c>
      <c r="AD31" s="215">
        <f t="shared" si="9"/>
        <v>0</v>
      </c>
      <c r="AE31" s="215">
        <f t="shared" si="9"/>
        <v>0</v>
      </c>
      <c r="AF31" s="215">
        <f t="shared" si="9"/>
        <v>0</v>
      </c>
      <c r="AG31" s="215">
        <f t="shared" si="9"/>
        <v>0</v>
      </c>
      <c r="AH31" s="215">
        <f t="shared" si="9"/>
        <v>0</v>
      </c>
    </row>
    <row r="32" spans="1:34">
      <c r="A32" s="194"/>
      <c r="B32" s="179" t="s">
        <v>226</v>
      </c>
      <c r="C32" s="213"/>
      <c r="D32" s="213"/>
      <c r="E32" s="213"/>
      <c r="F32" s="213"/>
      <c r="G32" s="213"/>
      <c r="H32" s="213"/>
      <c r="I32" s="179"/>
      <c r="J32" s="179"/>
      <c r="K32" s="179"/>
      <c r="L32" s="179"/>
      <c r="M32" s="179"/>
      <c r="N32" s="213"/>
      <c r="O32" s="179"/>
      <c r="P32" s="179"/>
      <c r="Q32" s="179"/>
      <c r="R32" s="179"/>
      <c r="S32" s="179"/>
      <c r="T32" s="276"/>
      <c r="U32" s="213"/>
      <c r="V32" s="213"/>
      <c r="W32" s="213"/>
      <c r="X32" s="213"/>
      <c r="Y32" s="106"/>
      <c r="Z32" s="106"/>
      <c r="AA32" s="106"/>
      <c r="AB32" s="106"/>
      <c r="AC32" s="106"/>
      <c r="AD32" s="106"/>
      <c r="AE32" s="106"/>
      <c r="AF32" s="106"/>
      <c r="AG32" s="106"/>
      <c r="AH32" s="106"/>
    </row>
    <row r="33" spans="1:34">
      <c r="A33" s="194">
        <v>1</v>
      </c>
      <c r="B33" s="102"/>
      <c r="C33" s="194"/>
      <c r="D33" s="213"/>
      <c r="E33" s="213"/>
      <c r="F33" s="213"/>
      <c r="G33" s="213"/>
      <c r="H33" s="213"/>
      <c r="I33" s="102"/>
      <c r="J33" s="194"/>
      <c r="K33" s="194"/>
      <c r="L33" s="194"/>
      <c r="M33" s="213">
        <f>J33+K33+L33</f>
        <v>0</v>
      </c>
      <c r="N33" s="213"/>
      <c r="O33" s="102"/>
      <c r="P33" s="194"/>
      <c r="Q33" s="194"/>
      <c r="R33" s="194"/>
      <c r="S33" s="213">
        <f>P33+Q33+R33</f>
        <v>0</v>
      </c>
      <c r="T33" s="276">
        <f t="shared" si="0"/>
        <v>0</v>
      </c>
      <c r="U33" s="213">
        <f t="shared" si="1"/>
        <v>0</v>
      </c>
      <c r="V33" s="213">
        <f t="shared" si="2"/>
        <v>0</v>
      </c>
      <c r="W33" s="213">
        <f t="shared" si="3"/>
        <v>0</v>
      </c>
      <c r="X33" s="213">
        <f t="shared" si="4"/>
        <v>0</v>
      </c>
      <c r="Y33" s="102"/>
      <c r="Z33" s="194"/>
      <c r="AA33" s="194"/>
      <c r="AB33" s="194"/>
      <c r="AC33" s="213">
        <f>Z33+AA33+AB33</f>
        <v>0</v>
      </c>
      <c r="AD33" s="102"/>
      <c r="AE33" s="194"/>
      <c r="AF33" s="194"/>
      <c r="AG33" s="194"/>
      <c r="AH33" s="213">
        <f>AE33+AF33+AG33</f>
        <v>0</v>
      </c>
    </row>
    <row r="34" spans="1:34">
      <c r="A34" s="194">
        <v>2</v>
      </c>
      <c r="B34" s="102"/>
      <c r="C34" s="194"/>
      <c r="D34" s="213"/>
      <c r="E34" s="213"/>
      <c r="F34" s="213"/>
      <c r="G34" s="213"/>
      <c r="H34" s="213"/>
      <c r="I34" s="102"/>
      <c r="J34" s="194"/>
      <c r="K34" s="194"/>
      <c r="L34" s="194"/>
      <c r="M34" s="213">
        <f>J34+K34+L34</f>
        <v>0</v>
      </c>
      <c r="N34" s="213"/>
      <c r="O34" s="102"/>
      <c r="P34" s="194"/>
      <c r="Q34" s="194"/>
      <c r="R34" s="194"/>
      <c r="S34" s="213">
        <f>P34+Q34+R34</f>
        <v>0</v>
      </c>
      <c r="T34" s="276">
        <f t="shared" si="0"/>
        <v>0</v>
      </c>
      <c r="U34" s="213">
        <f t="shared" si="1"/>
        <v>0</v>
      </c>
      <c r="V34" s="213">
        <f t="shared" si="2"/>
        <v>0</v>
      </c>
      <c r="W34" s="213">
        <f t="shared" si="3"/>
        <v>0</v>
      </c>
      <c r="X34" s="213">
        <f t="shared" si="4"/>
        <v>0</v>
      </c>
      <c r="Y34" s="102"/>
      <c r="Z34" s="194"/>
      <c r="AA34" s="194"/>
      <c r="AB34" s="194"/>
      <c r="AC34" s="213">
        <f>Z34+AA34+AB34</f>
        <v>0</v>
      </c>
      <c r="AD34" s="102"/>
      <c r="AE34" s="194"/>
      <c r="AF34" s="194"/>
      <c r="AG34" s="194"/>
      <c r="AH34" s="213">
        <f>AE34+AF34+AG34</f>
        <v>0</v>
      </c>
    </row>
    <row r="35" spans="1:34">
      <c r="A35" s="194">
        <v>3</v>
      </c>
      <c r="B35" s="214"/>
      <c r="C35" s="194"/>
      <c r="D35" s="213"/>
      <c r="E35" s="213"/>
      <c r="F35" s="213"/>
      <c r="G35" s="213"/>
      <c r="H35" s="213"/>
      <c r="I35" s="102"/>
      <c r="J35" s="194"/>
      <c r="K35" s="194"/>
      <c r="L35" s="194"/>
      <c r="M35" s="213">
        <f>J35+K35+L35</f>
        <v>0</v>
      </c>
      <c r="N35" s="213"/>
      <c r="O35" s="102"/>
      <c r="P35" s="194"/>
      <c r="Q35" s="194"/>
      <c r="R35" s="194"/>
      <c r="S35" s="213">
        <f>P35+Q35+R35</f>
        <v>0</v>
      </c>
      <c r="T35" s="276">
        <f t="shared" si="0"/>
        <v>0</v>
      </c>
      <c r="U35" s="213">
        <f t="shared" si="1"/>
        <v>0</v>
      </c>
      <c r="V35" s="213">
        <f t="shared" si="2"/>
        <v>0</v>
      </c>
      <c r="W35" s="213">
        <f t="shared" si="3"/>
        <v>0</v>
      </c>
      <c r="X35" s="213">
        <f t="shared" si="4"/>
        <v>0</v>
      </c>
      <c r="Y35" s="102"/>
      <c r="Z35" s="194"/>
      <c r="AA35" s="194"/>
      <c r="AB35" s="194"/>
      <c r="AC35" s="213">
        <f>Z35+AA35+AB35</f>
        <v>0</v>
      </c>
      <c r="AD35" s="102"/>
      <c r="AE35" s="194"/>
      <c r="AF35" s="194"/>
      <c r="AG35" s="194"/>
      <c r="AH35" s="213">
        <f>AE35+AF35+AG35</f>
        <v>0</v>
      </c>
    </row>
    <row r="36" spans="1:34" s="216" customFormat="1" ht="27">
      <c r="A36" s="211"/>
      <c r="B36" s="219" t="s">
        <v>227</v>
      </c>
      <c r="C36" s="215" t="s">
        <v>1</v>
      </c>
      <c r="D36" s="215" t="s">
        <v>1</v>
      </c>
      <c r="E36" s="215" t="s">
        <v>1</v>
      </c>
      <c r="F36" s="215" t="s">
        <v>1</v>
      </c>
      <c r="G36" s="215" t="s">
        <v>1</v>
      </c>
      <c r="H36" s="215" t="s">
        <v>1</v>
      </c>
      <c r="I36" s="215">
        <f>SUM(I33:I35)</f>
        <v>0</v>
      </c>
      <c r="J36" s="215">
        <f>SUM(J33:J35)</f>
        <v>0</v>
      </c>
      <c r="K36" s="215">
        <f>SUM(K33:K35)</f>
        <v>0</v>
      </c>
      <c r="L36" s="215">
        <f>SUM(L33:L35)</f>
        <v>0</v>
      </c>
      <c r="M36" s="215">
        <f>SUM(M33:M35)</f>
        <v>0</v>
      </c>
      <c r="N36" s="215" t="s">
        <v>1</v>
      </c>
      <c r="O36" s="215">
        <f>SUM(O33:O35)</f>
        <v>0</v>
      </c>
      <c r="P36" s="215">
        <f>SUM(P33:P35)</f>
        <v>0</v>
      </c>
      <c r="Q36" s="215">
        <f>SUM(Q33:Q35)</f>
        <v>0</v>
      </c>
      <c r="R36" s="215">
        <f>SUM(R33:R35)</f>
        <v>0</v>
      </c>
      <c r="S36" s="215">
        <f>SUM(S33:S35)</f>
        <v>0</v>
      </c>
      <c r="T36" s="276">
        <f t="shared" si="0"/>
        <v>0</v>
      </c>
      <c r="U36" s="213">
        <f t="shared" si="1"/>
        <v>0</v>
      </c>
      <c r="V36" s="213">
        <f t="shared" si="2"/>
        <v>0</v>
      </c>
      <c r="W36" s="213">
        <f t="shared" si="3"/>
        <v>0</v>
      </c>
      <c r="X36" s="213">
        <f t="shared" si="4"/>
        <v>0</v>
      </c>
      <c r="Y36" s="215">
        <f t="shared" ref="Y36:AH36" si="10">SUM(Y33:Y35)</f>
        <v>0</v>
      </c>
      <c r="Z36" s="215">
        <f t="shared" si="10"/>
        <v>0</v>
      </c>
      <c r="AA36" s="215">
        <f t="shared" si="10"/>
        <v>0</v>
      </c>
      <c r="AB36" s="215">
        <f t="shared" si="10"/>
        <v>0</v>
      </c>
      <c r="AC36" s="215">
        <f t="shared" si="10"/>
        <v>0</v>
      </c>
      <c r="AD36" s="215">
        <f t="shared" si="10"/>
        <v>0</v>
      </c>
      <c r="AE36" s="215">
        <f t="shared" si="10"/>
        <v>0</v>
      </c>
      <c r="AF36" s="215">
        <f t="shared" si="10"/>
        <v>0</v>
      </c>
      <c r="AG36" s="215">
        <f t="shared" si="10"/>
        <v>0</v>
      </c>
      <c r="AH36" s="215">
        <f t="shared" si="10"/>
        <v>0</v>
      </c>
    </row>
    <row r="37" spans="1:34" s="216" customFormat="1" ht="27">
      <c r="A37" s="211"/>
      <c r="B37" s="219" t="s">
        <v>237</v>
      </c>
      <c r="C37" s="215" t="s">
        <v>1</v>
      </c>
      <c r="D37" s="215" t="s">
        <v>1</v>
      </c>
      <c r="E37" s="215" t="s">
        <v>1</v>
      </c>
      <c r="F37" s="215" t="s">
        <v>1</v>
      </c>
      <c r="G37" s="215" t="s">
        <v>1</v>
      </c>
      <c r="H37" s="215" t="s">
        <v>1</v>
      </c>
      <c r="I37" s="215">
        <f>I31+I36</f>
        <v>0</v>
      </c>
      <c r="J37" s="215">
        <f>J31+J36</f>
        <v>0</v>
      </c>
      <c r="K37" s="215">
        <f>K31+K36</f>
        <v>0</v>
      </c>
      <c r="L37" s="215">
        <f>L31+L36</f>
        <v>0</v>
      </c>
      <c r="M37" s="215">
        <f>M31+M36</f>
        <v>0</v>
      </c>
      <c r="N37" s="215" t="s">
        <v>1</v>
      </c>
      <c r="O37" s="215">
        <f>O31+O36</f>
        <v>0</v>
      </c>
      <c r="P37" s="215">
        <f>P31+P36</f>
        <v>0</v>
      </c>
      <c r="Q37" s="215">
        <f>Q31+Q36</f>
        <v>0</v>
      </c>
      <c r="R37" s="215">
        <f>R31+R36</f>
        <v>0</v>
      </c>
      <c r="S37" s="215">
        <f>S31+S36</f>
        <v>0</v>
      </c>
      <c r="T37" s="276">
        <f t="shared" si="0"/>
        <v>0</v>
      </c>
      <c r="U37" s="213">
        <f t="shared" si="1"/>
        <v>0</v>
      </c>
      <c r="V37" s="213">
        <f t="shared" si="2"/>
        <v>0</v>
      </c>
      <c r="W37" s="213">
        <f t="shared" si="3"/>
        <v>0</v>
      </c>
      <c r="X37" s="213">
        <f t="shared" si="4"/>
        <v>0</v>
      </c>
      <c r="Y37" s="215">
        <f t="shared" ref="Y37:AH37" si="11">Y31+Y36</f>
        <v>0</v>
      </c>
      <c r="Z37" s="215">
        <f t="shared" si="11"/>
        <v>0</v>
      </c>
      <c r="AA37" s="215">
        <f t="shared" si="11"/>
        <v>0</v>
      </c>
      <c r="AB37" s="215">
        <f t="shared" si="11"/>
        <v>0</v>
      </c>
      <c r="AC37" s="215">
        <f t="shared" si="11"/>
        <v>0</v>
      </c>
      <c r="AD37" s="215">
        <f t="shared" si="11"/>
        <v>0</v>
      </c>
      <c r="AE37" s="215">
        <f t="shared" si="11"/>
        <v>0</v>
      </c>
      <c r="AF37" s="215">
        <f t="shared" si="11"/>
        <v>0</v>
      </c>
      <c r="AG37" s="215">
        <f t="shared" si="11"/>
        <v>0</v>
      </c>
      <c r="AH37" s="215">
        <f t="shared" si="11"/>
        <v>0</v>
      </c>
    </row>
    <row r="38" spans="1:34" s="216" customFormat="1" ht="14.25">
      <c r="A38" s="211"/>
      <c r="B38" s="219"/>
      <c r="C38" s="215"/>
      <c r="D38" s="215"/>
      <c r="E38" s="215"/>
      <c r="F38" s="215"/>
      <c r="G38" s="215"/>
      <c r="H38" s="215"/>
      <c r="I38" s="215"/>
      <c r="J38" s="215"/>
      <c r="K38" s="215"/>
      <c r="L38" s="215"/>
      <c r="M38" s="215"/>
      <c r="N38" s="215"/>
      <c r="O38" s="215"/>
      <c r="P38" s="215"/>
      <c r="Q38" s="215"/>
      <c r="R38" s="215"/>
      <c r="S38" s="215"/>
      <c r="T38" s="276"/>
      <c r="U38" s="213"/>
      <c r="V38" s="213"/>
      <c r="W38" s="213"/>
      <c r="X38" s="213"/>
      <c r="Y38" s="112"/>
      <c r="Z38" s="112"/>
      <c r="AA38" s="112"/>
      <c r="AB38" s="112"/>
      <c r="AC38" s="112"/>
      <c r="AD38" s="112"/>
      <c r="AE38" s="112"/>
      <c r="AF38" s="112"/>
      <c r="AG38" s="112"/>
      <c r="AH38" s="112"/>
    </row>
    <row r="39" spans="1:34" ht="14.25">
      <c r="A39" s="211" t="s">
        <v>3</v>
      </c>
      <c r="B39" s="212" t="s">
        <v>232</v>
      </c>
      <c r="C39" s="213"/>
      <c r="D39" s="213"/>
      <c r="E39" s="213"/>
      <c r="F39" s="213"/>
      <c r="G39" s="213"/>
      <c r="H39" s="213"/>
      <c r="I39" s="212"/>
      <c r="J39" s="212"/>
      <c r="K39" s="212"/>
      <c r="L39" s="212"/>
      <c r="M39" s="212"/>
      <c r="N39" s="213"/>
      <c r="O39" s="212"/>
      <c r="P39" s="212"/>
      <c r="Q39" s="212"/>
      <c r="R39" s="212"/>
      <c r="S39" s="212"/>
      <c r="T39" s="276"/>
      <c r="U39" s="213"/>
      <c r="V39" s="213"/>
      <c r="W39" s="213"/>
      <c r="X39" s="213"/>
      <c r="Y39" s="106"/>
      <c r="Z39" s="106"/>
      <c r="AA39" s="106"/>
      <c r="AB39" s="106"/>
      <c r="AC39" s="106"/>
      <c r="AD39" s="106"/>
      <c r="AE39" s="106"/>
      <c r="AF39" s="106"/>
      <c r="AG39" s="106"/>
      <c r="AH39" s="106"/>
    </row>
    <row r="40" spans="1:34">
      <c r="A40" s="194"/>
      <c r="B40" s="179" t="s">
        <v>126</v>
      </c>
      <c r="C40" s="213"/>
      <c r="D40" s="213"/>
      <c r="E40" s="213"/>
      <c r="F40" s="213"/>
      <c r="G40" s="213"/>
      <c r="H40" s="213"/>
      <c r="I40" s="179"/>
      <c r="J40" s="179"/>
      <c r="K40" s="179"/>
      <c r="L40" s="179"/>
      <c r="M40" s="179"/>
      <c r="N40" s="213"/>
      <c r="O40" s="179"/>
      <c r="P40" s="179"/>
      <c r="Q40" s="179"/>
      <c r="R40" s="179"/>
      <c r="S40" s="179"/>
      <c r="T40" s="276"/>
      <c r="U40" s="213"/>
      <c r="V40" s="213"/>
      <c r="W40" s="213"/>
      <c r="X40" s="213"/>
      <c r="Y40" s="106"/>
      <c r="Z40" s="106"/>
      <c r="AA40" s="106"/>
      <c r="AB40" s="106"/>
      <c r="AC40" s="106"/>
      <c r="AD40" s="106"/>
      <c r="AE40" s="106"/>
      <c r="AF40" s="106"/>
      <c r="AG40" s="106"/>
      <c r="AH40" s="106"/>
    </row>
    <row r="41" spans="1:34">
      <c r="A41" s="194"/>
      <c r="B41" s="179" t="s">
        <v>225</v>
      </c>
      <c r="C41" s="213"/>
      <c r="D41" s="213"/>
      <c r="E41" s="213"/>
      <c r="F41" s="213"/>
      <c r="G41" s="213"/>
      <c r="H41" s="213"/>
      <c r="I41" s="179"/>
      <c r="J41" s="179"/>
      <c r="K41" s="179"/>
      <c r="L41" s="179"/>
      <c r="M41" s="179"/>
      <c r="N41" s="213"/>
      <c r="O41" s="179"/>
      <c r="P41" s="179"/>
      <c r="Q41" s="179"/>
      <c r="R41" s="179"/>
      <c r="S41" s="179"/>
      <c r="T41" s="276"/>
      <c r="U41" s="213"/>
      <c r="V41" s="213"/>
      <c r="W41" s="213"/>
      <c r="X41" s="213"/>
      <c r="Y41" s="106"/>
      <c r="Z41" s="106"/>
      <c r="AA41" s="106"/>
      <c r="AB41" s="106"/>
      <c r="AC41" s="106"/>
      <c r="AD41" s="106"/>
      <c r="AE41" s="106"/>
      <c r="AF41" s="106"/>
      <c r="AG41" s="106"/>
      <c r="AH41" s="106"/>
    </row>
    <row r="42" spans="1:34">
      <c r="A42" s="194"/>
      <c r="B42" s="179" t="s">
        <v>226</v>
      </c>
      <c r="C42" s="213"/>
      <c r="D42" s="213"/>
      <c r="E42" s="213"/>
      <c r="F42" s="213"/>
      <c r="G42" s="213"/>
      <c r="H42" s="213"/>
      <c r="I42" s="179"/>
      <c r="J42" s="179"/>
      <c r="K42" s="179"/>
      <c r="L42" s="179"/>
      <c r="M42" s="179"/>
      <c r="N42" s="213"/>
      <c r="O42" s="179"/>
      <c r="P42" s="179"/>
      <c r="Q42" s="179"/>
      <c r="R42" s="179"/>
      <c r="S42" s="179"/>
      <c r="T42" s="276"/>
      <c r="U42" s="213"/>
      <c r="V42" s="213"/>
      <c r="W42" s="213"/>
      <c r="X42" s="213"/>
      <c r="Y42" s="106"/>
      <c r="Z42" s="106"/>
      <c r="AA42" s="106"/>
      <c r="AB42" s="106"/>
      <c r="AC42" s="106"/>
      <c r="AD42" s="106"/>
      <c r="AE42" s="106"/>
      <c r="AF42" s="106"/>
      <c r="AG42" s="106"/>
      <c r="AH42" s="106"/>
    </row>
    <row r="43" spans="1:34">
      <c r="A43" s="194">
        <v>1</v>
      </c>
      <c r="B43" s="102"/>
      <c r="C43" s="194"/>
      <c r="D43" s="213"/>
      <c r="E43" s="213"/>
      <c r="F43" s="213"/>
      <c r="G43" s="213"/>
      <c r="H43" s="213"/>
      <c r="I43" s="102"/>
      <c r="J43" s="194"/>
      <c r="K43" s="194"/>
      <c r="L43" s="194"/>
      <c r="M43" s="213">
        <f>J43+K43+L43</f>
        <v>0</v>
      </c>
      <c r="N43" s="213"/>
      <c r="O43" s="102"/>
      <c r="P43" s="194"/>
      <c r="Q43" s="194"/>
      <c r="R43" s="194"/>
      <c r="S43" s="213">
        <f>P43+Q43+R43</f>
        <v>0</v>
      </c>
      <c r="T43" s="276">
        <f t="shared" si="0"/>
        <v>0</v>
      </c>
      <c r="U43" s="213">
        <f t="shared" si="1"/>
        <v>0</v>
      </c>
      <c r="V43" s="213">
        <f t="shared" si="2"/>
        <v>0</v>
      </c>
      <c r="W43" s="213">
        <f t="shared" si="3"/>
        <v>0</v>
      </c>
      <c r="X43" s="213">
        <f t="shared" si="4"/>
        <v>0</v>
      </c>
      <c r="Y43" s="102"/>
      <c r="Z43" s="194"/>
      <c r="AA43" s="194"/>
      <c r="AB43" s="194"/>
      <c r="AC43" s="213">
        <f>Z43+AA43+AB43</f>
        <v>0</v>
      </c>
      <c r="AD43" s="102"/>
      <c r="AE43" s="194"/>
      <c r="AF43" s="194"/>
      <c r="AG43" s="194"/>
      <c r="AH43" s="213">
        <f>AE43+AF43+AG43</f>
        <v>0</v>
      </c>
    </row>
    <row r="44" spans="1:34">
      <c r="A44" s="194">
        <v>2</v>
      </c>
      <c r="B44" s="102"/>
      <c r="C44" s="194"/>
      <c r="D44" s="213"/>
      <c r="E44" s="213"/>
      <c r="F44" s="213"/>
      <c r="G44" s="213"/>
      <c r="H44" s="213"/>
      <c r="I44" s="102"/>
      <c r="J44" s="194"/>
      <c r="K44" s="194"/>
      <c r="L44" s="194"/>
      <c r="M44" s="213">
        <f>J44+K44+L44</f>
        <v>0</v>
      </c>
      <c r="N44" s="213"/>
      <c r="O44" s="102"/>
      <c r="P44" s="194"/>
      <c r="Q44" s="194"/>
      <c r="R44" s="194"/>
      <c r="S44" s="213">
        <f>P44+Q44+R44</f>
        <v>0</v>
      </c>
      <c r="T44" s="276">
        <f t="shared" si="0"/>
        <v>0</v>
      </c>
      <c r="U44" s="213">
        <f t="shared" si="1"/>
        <v>0</v>
      </c>
      <c r="V44" s="213">
        <f t="shared" si="2"/>
        <v>0</v>
      </c>
      <c r="W44" s="213">
        <f t="shared" si="3"/>
        <v>0</v>
      </c>
      <c r="X44" s="213">
        <f t="shared" si="4"/>
        <v>0</v>
      </c>
      <c r="Y44" s="102"/>
      <c r="Z44" s="194"/>
      <c r="AA44" s="194"/>
      <c r="AB44" s="194"/>
      <c r="AC44" s="213">
        <f>Z44+AA44+AB44</f>
        <v>0</v>
      </c>
      <c r="AD44" s="102"/>
      <c r="AE44" s="194"/>
      <c r="AF44" s="194"/>
      <c r="AG44" s="194"/>
      <c r="AH44" s="213">
        <f>AE44+AF44+AG44</f>
        <v>0</v>
      </c>
    </row>
    <row r="45" spans="1:34">
      <c r="A45" s="194">
        <v>3</v>
      </c>
      <c r="B45" s="214"/>
      <c r="C45" s="194"/>
      <c r="D45" s="213"/>
      <c r="E45" s="213"/>
      <c r="F45" s="213"/>
      <c r="G45" s="213"/>
      <c r="H45" s="213"/>
      <c r="I45" s="102"/>
      <c r="J45" s="194"/>
      <c r="K45" s="194"/>
      <c r="L45" s="194"/>
      <c r="M45" s="213">
        <f>J45+K45+L45</f>
        <v>0</v>
      </c>
      <c r="N45" s="213"/>
      <c r="O45" s="102"/>
      <c r="P45" s="194"/>
      <c r="Q45" s="194"/>
      <c r="R45" s="194"/>
      <c r="S45" s="213">
        <f>P45+Q45+R45</f>
        <v>0</v>
      </c>
      <c r="T45" s="276">
        <f t="shared" si="0"/>
        <v>0</v>
      </c>
      <c r="U45" s="213">
        <f t="shared" si="1"/>
        <v>0</v>
      </c>
      <c r="V45" s="213">
        <f t="shared" si="2"/>
        <v>0</v>
      </c>
      <c r="W45" s="213">
        <f t="shared" si="3"/>
        <v>0</v>
      </c>
      <c r="X45" s="213">
        <f t="shared" si="4"/>
        <v>0</v>
      </c>
      <c r="Y45" s="102"/>
      <c r="Z45" s="194"/>
      <c r="AA45" s="194"/>
      <c r="AB45" s="194"/>
      <c r="AC45" s="213">
        <f>Z45+AA45+AB45</f>
        <v>0</v>
      </c>
      <c r="AD45" s="102"/>
      <c r="AE45" s="194"/>
      <c r="AF45" s="194"/>
      <c r="AG45" s="194"/>
      <c r="AH45" s="213">
        <f>AE45+AF45+AG45</f>
        <v>0</v>
      </c>
    </row>
    <row r="46" spans="1:34" s="216" customFormat="1" ht="27">
      <c r="A46" s="211"/>
      <c r="B46" s="219" t="s">
        <v>227</v>
      </c>
      <c r="C46" s="215" t="s">
        <v>1</v>
      </c>
      <c r="D46" s="215" t="s">
        <v>1</v>
      </c>
      <c r="E46" s="215" t="s">
        <v>1</v>
      </c>
      <c r="F46" s="215" t="s">
        <v>1</v>
      </c>
      <c r="G46" s="215" t="s">
        <v>1</v>
      </c>
      <c r="H46" s="215" t="s">
        <v>1</v>
      </c>
      <c r="I46" s="215">
        <f>SUM(I43:I45)</f>
        <v>0</v>
      </c>
      <c r="J46" s="215">
        <f>SUM(J43:J45)</f>
        <v>0</v>
      </c>
      <c r="K46" s="215">
        <f>SUM(K43:K45)</f>
        <v>0</v>
      </c>
      <c r="L46" s="215">
        <f>SUM(L43:L45)</f>
        <v>0</v>
      </c>
      <c r="M46" s="215">
        <f>SUM(M43:M45)</f>
        <v>0</v>
      </c>
      <c r="N46" s="215" t="s">
        <v>1</v>
      </c>
      <c r="O46" s="215">
        <f>SUM(O43:O45)</f>
        <v>0</v>
      </c>
      <c r="P46" s="215">
        <f>SUM(P43:P45)</f>
        <v>0</v>
      </c>
      <c r="Q46" s="215">
        <f>SUM(Q43:Q45)</f>
        <v>0</v>
      </c>
      <c r="R46" s="215">
        <f>SUM(R43:R45)</f>
        <v>0</v>
      </c>
      <c r="S46" s="215">
        <f>SUM(S43:S45)</f>
        <v>0</v>
      </c>
      <c r="T46" s="320">
        <f t="shared" si="0"/>
        <v>0</v>
      </c>
      <c r="U46" s="215">
        <f t="shared" si="1"/>
        <v>0</v>
      </c>
      <c r="V46" s="215">
        <f t="shared" si="2"/>
        <v>0</v>
      </c>
      <c r="W46" s="215">
        <f t="shared" si="3"/>
        <v>0</v>
      </c>
      <c r="X46" s="215">
        <f t="shared" si="4"/>
        <v>0</v>
      </c>
      <c r="Y46" s="215">
        <f t="shared" ref="Y46:AH46" si="12">SUM(Y43:Y45)</f>
        <v>0</v>
      </c>
      <c r="Z46" s="215">
        <f t="shared" si="12"/>
        <v>0</v>
      </c>
      <c r="AA46" s="215">
        <f t="shared" si="12"/>
        <v>0</v>
      </c>
      <c r="AB46" s="215">
        <f t="shared" si="12"/>
        <v>0</v>
      </c>
      <c r="AC46" s="215">
        <f t="shared" si="12"/>
        <v>0</v>
      </c>
      <c r="AD46" s="215">
        <f t="shared" si="12"/>
        <v>0</v>
      </c>
      <c r="AE46" s="215">
        <f t="shared" si="12"/>
        <v>0</v>
      </c>
      <c r="AF46" s="215">
        <f t="shared" si="12"/>
        <v>0</v>
      </c>
      <c r="AG46" s="215">
        <f t="shared" si="12"/>
        <v>0</v>
      </c>
      <c r="AH46" s="215">
        <f t="shared" si="12"/>
        <v>0</v>
      </c>
    </row>
    <row r="47" spans="1:34">
      <c r="A47" s="194"/>
      <c r="B47" s="179" t="s">
        <v>226</v>
      </c>
      <c r="C47" s="213"/>
      <c r="D47" s="213"/>
      <c r="E47" s="213"/>
      <c r="F47" s="213"/>
      <c r="G47" s="213"/>
      <c r="H47" s="213"/>
      <c r="I47" s="179"/>
      <c r="J47" s="179"/>
      <c r="K47" s="179"/>
      <c r="L47" s="179"/>
      <c r="M47" s="179"/>
      <c r="N47" s="213"/>
      <c r="O47" s="179"/>
      <c r="P47" s="179"/>
      <c r="Q47" s="179"/>
      <c r="R47" s="179"/>
      <c r="S47" s="179"/>
      <c r="T47" s="276">
        <f t="shared" si="0"/>
        <v>0</v>
      </c>
      <c r="U47" s="213">
        <f t="shared" si="1"/>
        <v>0</v>
      </c>
      <c r="V47" s="213">
        <f t="shared" si="2"/>
        <v>0</v>
      </c>
      <c r="W47" s="213">
        <f t="shared" si="3"/>
        <v>0</v>
      </c>
      <c r="X47" s="213">
        <f t="shared" si="4"/>
        <v>0</v>
      </c>
      <c r="Y47" s="106"/>
      <c r="Z47" s="106"/>
      <c r="AA47" s="106"/>
      <c r="AB47" s="106"/>
      <c r="AC47" s="106"/>
      <c r="AD47" s="106"/>
      <c r="AE47" s="106"/>
      <c r="AF47" s="106"/>
      <c r="AG47" s="106"/>
      <c r="AH47" s="106"/>
    </row>
    <row r="48" spans="1:34">
      <c r="A48" s="194">
        <v>1</v>
      </c>
      <c r="B48" s="102"/>
      <c r="C48" s="194"/>
      <c r="D48" s="213"/>
      <c r="E48" s="213"/>
      <c r="F48" s="213"/>
      <c r="G48" s="213"/>
      <c r="H48" s="213"/>
      <c r="I48" s="102"/>
      <c r="J48" s="194"/>
      <c r="K48" s="194"/>
      <c r="L48" s="194"/>
      <c r="M48" s="213">
        <f>J48+K48+L48</f>
        <v>0</v>
      </c>
      <c r="N48" s="213"/>
      <c r="O48" s="102"/>
      <c r="P48" s="194"/>
      <c r="Q48" s="194"/>
      <c r="R48" s="194"/>
      <c r="S48" s="213">
        <f>P48+Q48+R48</f>
        <v>0</v>
      </c>
      <c r="T48" s="276">
        <f t="shared" si="0"/>
        <v>0</v>
      </c>
      <c r="U48" s="213">
        <f t="shared" si="1"/>
        <v>0</v>
      </c>
      <c r="V48" s="213">
        <f t="shared" si="2"/>
        <v>0</v>
      </c>
      <c r="W48" s="213">
        <f t="shared" si="3"/>
        <v>0</v>
      </c>
      <c r="X48" s="213">
        <f t="shared" si="4"/>
        <v>0</v>
      </c>
      <c r="Y48" s="102"/>
      <c r="Z48" s="194"/>
      <c r="AA48" s="194"/>
      <c r="AB48" s="194"/>
      <c r="AC48" s="213">
        <f>Z48+AA48+AB48</f>
        <v>0</v>
      </c>
      <c r="AD48" s="102"/>
      <c r="AE48" s="194"/>
      <c r="AF48" s="194"/>
      <c r="AG48" s="194"/>
      <c r="AH48" s="213">
        <f>AE48+AF48+AG48</f>
        <v>0</v>
      </c>
    </row>
    <row r="49" spans="1:34">
      <c r="A49" s="194">
        <v>2</v>
      </c>
      <c r="B49" s="102"/>
      <c r="C49" s="194"/>
      <c r="D49" s="213"/>
      <c r="E49" s="213"/>
      <c r="F49" s="213"/>
      <c r="G49" s="213"/>
      <c r="H49" s="213"/>
      <c r="I49" s="102"/>
      <c r="J49" s="194"/>
      <c r="K49" s="194"/>
      <c r="L49" s="194"/>
      <c r="M49" s="213">
        <f>J49+K49+L49</f>
        <v>0</v>
      </c>
      <c r="N49" s="213"/>
      <c r="O49" s="102"/>
      <c r="P49" s="194"/>
      <c r="Q49" s="194"/>
      <c r="R49" s="194"/>
      <c r="S49" s="213">
        <f>P49+Q49+R49</f>
        <v>0</v>
      </c>
      <c r="T49" s="276">
        <f t="shared" si="0"/>
        <v>0</v>
      </c>
      <c r="U49" s="213">
        <f t="shared" si="1"/>
        <v>0</v>
      </c>
      <c r="V49" s="213">
        <f t="shared" si="2"/>
        <v>0</v>
      </c>
      <c r="W49" s="213">
        <f t="shared" si="3"/>
        <v>0</v>
      </c>
      <c r="X49" s="213">
        <f t="shared" si="4"/>
        <v>0</v>
      </c>
      <c r="Y49" s="102"/>
      <c r="Z49" s="194"/>
      <c r="AA49" s="194"/>
      <c r="AB49" s="194"/>
      <c r="AC49" s="213">
        <f>Z49+AA49+AB49</f>
        <v>0</v>
      </c>
      <c r="AD49" s="102"/>
      <c r="AE49" s="194"/>
      <c r="AF49" s="194"/>
      <c r="AG49" s="194"/>
      <c r="AH49" s="213">
        <f>AE49+AF49+AG49</f>
        <v>0</v>
      </c>
    </row>
    <row r="50" spans="1:34">
      <c r="A50" s="194">
        <v>3</v>
      </c>
      <c r="B50" s="214"/>
      <c r="C50" s="194"/>
      <c r="D50" s="213"/>
      <c r="E50" s="213"/>
      <c r="F50" s="213"/>
      <c r="G50" s="213"/>
      <c r="H50" s="213"/>
      <c r="I50" s="102"/>
      <c r="J50" s="194"/>
      <c r="K50" s="194"/>
      <c r="L50" s="194"/>
      <c r="M50" s="213">
        <f>J50+K50+L50</f>
        <v>0</v>
      </c>
      <c r="N50" s="213"/>
      <c r="O50" s="102"/>
      <c r="P50" s="194"/>
      <c r="Q50" s="194"/>
      <c r="R50" s="194"/>
      <c r="S50" s="213">
        <f>P50+Q50+R50</f>
        <v>0</v>
      </c>
      <c r="T50" s="276">
        <f t="shared" si="0"/>
        <v>0</v>
      </c>
      <c r="U50" s="213">
        <f t="shared" si="1"/>
        <v>0</v>
      </c>
      <c r="V50" s="213">
        <f t="shared" si="2"/>
        <v>0</v>
      </c>
      <c r="W50" s="213">
        <f t="shared" si="3"/>
        <v>0</v>
      </c>
      <c r="X50" s="213">
        <f t="shared" si="4"/>
        <v>0</v>
      </c>
      <c r="Y50" s="102"/>
      <c r="Z50" s="194"/>
      <c r="AA50" s="194"/>
      <c r="AB50" s="194"/>
      <c r="AC50" s="213">
        <f>Z50+AA50+AB50</f>
        <v>0</v>
      </c>
      <c r="AD50" s="102"/>
      <c r="AE50" s="194"/>
      <c r="AF50" s="194"/>
      <c r="AG50" s="194"/>
      <c r="AH50" s="213">
        <f>AE50+AF50+AG50</f>
        <v>0</v>
      </c>
    </row>
    <row r="51" spans="1:34" ht="27">
      <c r="A51" s="194"/>
      <c r="B51" s="218" t="s">
        <v>227</v>
      </c>
      <c r="C51" s="215" t="s">
        <v>1</v>
      </c>
      <c r="D51" s="215" t="s">
        <v>1</v>
      </c>
      <c r="E51" s="215" t="s">
        <v>1</v>
      </c>
      <c r="F51" s="215" t="s">
        <v>1</v>
      </c>
      <c r="G51" s="215" t="s">
        <v>1</v>
      </c>
      <c r="H51" s="215" t="s">
        <v>1</v>
      </c>
      <c r="I51" s="213">
        <f>SUM(I48:I50)</f>
        <v>0</v>
      </c>
      <c r="J51" s="213">
        <f>SUM(J48:J50)</f>
        <v>0</v>
      </c>
      <c r="K51" s="213">
        <f>SUM(K48:K50)</f>
        <v>0</v>
      </c>
      <c r="L51" s="213">
        <f>SUM(L48:L50)</f>
        <v>0</v>
      </c>
      <c r="M51" s="213">
        <f>SUM(M48:M50)</f>
        <v>0</v>
      </c>
      <c r="N51" s="215" t="s">
        <v>1</v>
      </c>
      <c r="O51" s="213">
        <f>SUM(O48:O50)</f>
        <v>0</v>
      </c>
      <c r="P51" s="213">
        <f>SUM(P48:P50)</f>
        <v>0</v>
      </c>
      <c r="Q51" s="213">
        <f>SUM(Q48:Q50)</f>
        <v>0</v>
      </c>
      <c r="R51" s="213">
        <f>SUM(R48:R50)</f>
        <v>0</v>
      </c>
      <c r="S51" s="213">
        <f>SUM(S48:S50)</f>
        <v>0</v>
      </c>
      <c r="T51" s="276">
        <f t="shared" si="0"/>
        <v>0</v>
      </c>
      <c r="U51" s="213">
        <f t="shared" si="1"/>
        <v>0</v>
      </c>
      <c r="V51" s="213">
        <f t="shared" si="2"/>
        <v>0</v>
      </c>
      <c r="W51" s="213">
        <f t="shared" si="3"/>
        <v>0</v>
      </c>
      <c r="X51" s="213">
        <f t="shared" si="4"/>
        <v>0</v>
      </c>
      <c r="Y51" s="213">
        <f t="shared" ref="Y51:AH51" si="13">SUM(Y48:Y50)</f>
        <v>0</v>
      </c>
      <c r="Z51" s="213">
        <f t="shared" si="13"/>
        <v>0</v>
      </c>
      <c r="AA51" s="213">
        <f t="shared" si="13"/>
        <v>0</v>
      </c>
      <c r="AB51" s="213">
        <f t="shared" si="13"/>
        <v>0</v>
      </c>
      <c r="AC51" s="213">
        <f t="shared" si="13"/>
        <v>0</v>
      </c>
      <c r="AD51" s="213">
        <f t="shared" si="13"/>
        <v>0</v>
      </c>
      <c r="AE51" s="213">
        <f t="shared" si="13"/>
        <v>0</v>
      </c>
      <c r="AF51" s="213">
        <f t="shared" si="13"/>
        <v>0</v>
      </c>
      <c r="AG51" s="213">
        <f t="shared" si="13"/>
        <v>0</v>
      </c>
      <c r="AH51" s="213">
        <f t="shared" si="13"/>
        <v>0</v>
      </c>
    </row>
    <row r="52" spans="1:34" s="216" customFormat="1" ht="27">
      <c r="A52" s="211"/>
      <c r="B52" s="219" t="s">
        <v>233</v>
      </c>
      <c r="C52" s="215" t="s">
        <v>1</v>
      </c>
      <c r="D52" s="215" t="s">
        <v>1</v>
      </c>
      <c r="E52" s="215" t="s">
        <v>1</v>
      </c>
      <c r="F52" s="215" t="s">
        <v>1</v>
      </c>
      <c r="G52" s="215" t="s">
        <v>1</v>
      </c>
      <c r="H52" s="215" t="s">
        <v>1</v>
      </c>
      <c r="I52" s="215">
        <f>I46+I51</f>
        <v>0</v>
      </c>
      <c r="J52" s="215">
        <f>J46+J51</f>
        <v>0</v>
      </c>
      <c r="K52" s="215">
        <f>K46+K51</f>
        <v>0</v>
      </c>
      <c r="L52" s="215">
        <f>L46+L51</f>
        <v>0</v>
      </c>
      <c r="M52" s="215">
        <f>M46+M51</f>
        <v>0</v>
      </c>
      <c r="N52" s="215" t="s">
        <v>1</v>
      </c>
      <c r="O52" s="215">
        <f>O46+O51</f>
        <v>0</v>
      </c>
      <c r="P52" s="215">
        <f>P46+P51</f>
        <v>0</v>
      </c>
      <c r="Q52" s="215">
        <f>Q46+Q51</f>
        <v>0</v>
      </c>
      <c r="R52" s="215">
        <f>R46+R51</f>
        <v>0</v>
      </c>
      <c r="S52" s="215">
        <f t="shared" ref="S52:X52" si="14">S46+S51</f>
        <v>0</v>
      </c>
      <c r="T52" s="215">
        <f t="shared" si="14"/>
        <v>0</v>
      </c>
      <c r="U52" s="215">
        <f t="shared" si="14"/>
        <v>0</v>
      </c>
      <c r="V52" s="215">
        <f t="shared" si="14"/>
        <v>0</v>
      </c>
      <c r="W52" s="215">
        <f t="shared" si="14"/>
        <v>0</v>
      </c>
      <c r="X52" s="215">
        <f t="shared" si="14"/>
        <v>0</v>
      </c>
      <c r="Y52" s="215">
        <f t="shared" ref="Y52:AH52" si="15">Y46+Y51</f>
        <v>0</v>
      </c>
      <c r="Z52" s="215">
        <f t="shared" si="15"/>
        <v>0</v>
      </c>
      <c r="AA52" s="215">
        <f t="shared" si="15"/>
        <v>0</v>
      </c>
      <c r="AB52" s="215">
        <f t="shared" si="15"/>
        <v>0</v>
      </c>
      <c r="AC52" s="215">
        <f t="shared" si="15"/>
        <v>0</v>
      </c>
      <c r="AD52" s="215">
        <f t="shared" si="15"/>
        <v>0</v>
      </c>
      <c r="AE52" s="215">
        <f t="shared" si="15"/>
        <v>0</v>
      </c>
      <c r="AF52" s="215">
        <f t="shared" si="15"/>
        <v>0</v>
      </c>
      <c r="AG52" s="215">
        <f t="shared" si="15"/>
        <v>0</v>
      </c>
      <c r="AH52" s="215">
        <f t="shared" si="15"/>
        <v>0</v>
      </c>
    </row>
    <row r="53" spans="1:34">
      <c r="A53" s="194"/>
      <c r="B53" s="214"/>
      <c r="C53" s="213"/>
      <c r="D53" s="213"/>
      <c r="E53" s="213"/>
      <c r="F53" s="213"/>
      <c r="G53" s="213"/>
      <c r="H53" s="213"/>
      <c r="I53" s="214"/>
      <c r="J53" s="214"/>
      <c r="K53" s="214"/>
      <c r="L53" s="214"/>
      <c r="M53" s="214"/>
      <c r="N53" s="213"/>
      <c r="O53" s="214"/>
      <c r="P53" s="214"/>
      <c r="Q53" s="214"/>
      <c r="R53" s="214"/>
      <c r="S53" s="214"/>
      <c r="T53" s="276"/>
      <c r="U53" s="213"/>
      <c r="V53" s="213"/>
      <c r="W53" s="213"/>
      <c r="X53" s="213"/>
      <c r="Y53" s="106"/>
      <c r="Z53" s="106"/>
      <c r="AA53" s="106"/>
      <c r="AB53" s="106"/>
      <c r="AC53" s="106"/>
      <c r="AD53" s="106"/>
      <c r="AE53" s="106"/>
      <c r="AF53" s="106"/>
      <c r="AG53" s="106"/>
      <c r="AH53" s="106"/>
    </row>
    <row r="54" spans="1:34">
      <c r="A54" s="194"/>
      <c r="B54" s="102"/>
      <c r="C54" s="213"/>
      <c r="D54" s="213"/>
      <c r="E54" s="213"/>
      <c r="F54" s="213"/>
      <c r="G54" s="213"/>
      <c r="H54" s="213"/>
      <c r="I54" s="102"/>
      <c r="J54" s="102"/>
      <c r="K54" s="102"/>
      <c r="L54" s="102"/>
      <c r="M54" s="102"/>
      <c r="N54" s="213"/>
      <c r="O54" s="102"/>
      <c r="P54" s="102"/>
      <c r="Q54" s="102"/>
      <c r="R54" s="102"/>
      <c r="S54" s="102"/>
      <c r="T54" s="276"/>
      <c r="U54" s="213"/>
      <c r="V54" s="213"/>
      <c r="W54" s="213"/>
      <c r="X54" s="213"/>
      <c r="Y54" s="106"/>
      <c r="Z54" s="106"/>
      <c r="AA54" s="106"/>
      <c r="AB54" s="106"/>
      <c r="AC54" s="106"/>
      <c r="AD54" s="106"/>
      <c r="AE54" s="106"/>
      <c r="AF54" s="106"/>
      <c r="AG54" s="106"/>
      <c r="AH54" s="106"/>
    </row>
    <row r="55" spans="1:34" ht="54">
      <c r="A55" s="211" t="s">
        <v>3</v>
      </c>
      <c r="B55" s="212" t="s">
        <v>455</v>
      </c>
      <c r="C55" s="213"/>
      <c r="D55" s="213"/>
      <c r="E55" s="213"/>
      <c r="F55" s="213"/>
      <c r="G55" s="213"/>
      <c r="H55" s="213"/>
      <c r="I55" s="212"/>
      <c r="J55" s="212"/>
      <c r="K55" s="212"/>
      <c r="L55" s="212"/>
      <c r="M55" s="212"/>
      <c r="N55" s="213"/>
      <c r="O55" s="212"/>
      <c r="P55" s="212"/>
      <c r="Q55" s="212"/>
      <c r="R55" s="212"/>
      <c r="S55" s="212"/>
      <c r="T55" s="276"/>
      <c r="U55" s="213"/>
      <c r="V55" s="213"/>
      <c r="W55" s="213"/>
      <c r="X55" s="213"/>
      <c r="Y55" s="106"/>
      <c r="Z55" s="106"/>
      <c r="AA55" s="106"/>
      <c r="AB55" s="106"/>
      <c r="AC55" s="106"/>
      <c r="AD55" s="106"/>
      <c r="AE55" s="106"/>
      <c r="AF55" s="106"/>
      <c r="AG55" s="106"/>
      <c r="AH55" s="106"/>
    </row>
    <row r="56" spans="1:34">
      <c r="A56" s="194"/>
      <c r="B56" s="179" t="s">
        <v>126</v>
      </c>
      <c r="C56" s="213"/>
      <c r="D56" s="213"/>
      <c r="E56" s="213"/>
      <c r="F56" s="213"/>
      <c r="G56" s="213"/>
      <c r="H56" s="213"/>
      <c r="I56" s="179"/>
      <c r="J56" s="179"/>
      <c r="K56" s="179"/>
      <c r="L56" s="179"/>
      <c r="M56" s="179"/>
      <c r="N56" s="213"/>
      <c r="O56" s="179"/>
      <c r="P56" s="179"/>
      <c r="Q56" s="179"/>
      <c r="R56" s="179"/>
      <c r="S56" s="179"/>
      <c r="T56" s="276"/>
      <c r="U56" s="213"/>
      <c r="V56" s="213"/>
      <c r="W56" s="213"/>
      <c r="X56" s="213"/>
      <c r="Y56" s="106"/>
      <c r="Z56" s="106"/>
      <c r="AA56" s="106"/>
      <c r="AB56" s="106"/>
      <c r="AC56" s="106"/>
      <c r="AD56" s="106"/>
      <c r="AE56" s="106"/>
      <c r="AF56" s="106"/>
      <c r="AG56" s="106"/>
      <c r="AH56" s="106"/>
    </row>
    <row r="57" spans="1:34">
      <c r="A57" s="194">
        <v>1</v>
      </c>
      <c r="B57" s="102"/>
      <c r="C57" s="194"/>
      <c r="D57" s="213" t="s">
        <v>1</v>
      </c>
      <c r="E57" s="213"/>
      <c r="F57" s="213"/>
      <c r="G57" s="213" t="s">
        <v>1</v>
      </c>
      <c r="H57" s="213"/>
      <c r="I57" s="102"/>
      <c r="J57" s="194"/>
      <c r="K57" s="194"/>
      <c r="L57" s="194"/>
      <c r="M57" s="213">
        <f>J57+K57+L57</f>
        <v>0</v>
      </c>
      <c r="N57" s="213"/>
      <c r="O57" s="102"/>
      <c r="P57" s="194"/>
      <c r="Q57" s="194"/>
      <c r="R57" s="194"/>
      <c r="S57" s="213">
        <f>P57+Q57+R57</f>
        <v>0</v>
      </c>
      <c r="T57" s="276">
        <f t="shared" si="0"/>
        <v>0</v>
      </c>
      <c r="U57" s="213">
        <f t="shared" si="1"/>
        <v>0</v>
      </c>
      <c r="V57" s="213">
        <f t="shared" si="2"/>
        <v>0</v>
      </c>
      <c r="W57" s="213">
        <f t="shared" si="3"/>
        <v>0</v>
      </c>
      <c r="X57" s="213">
        <f t="shared" si="4"/>
        <v>0</v>
      </c>
      <c r="Y57" s="102"/>
      <c r="Z57" s="194"/>
      <c r="AA57" s="194"/>
      <c r="AB57" s="194"/>
      <c r="AC57" s="213">
        <f>Z57+AA57+AB57</f>
        <v>0</v>
      </c>
      <c r="AD57" s="102"/>
      <c r="AE57" s="194"/>
      <c r="AF57" s="194"/>
      <c r="AG57" s="194"/>
      <c r="AH57" s="213">
        <f>AE57+AF57+AG57</f>
        <v>0</v>
      </c>
    </row>
    <row r="58" spans="1:34">
      <c r="A58" s="194">
        <v>2</v>
      </c>
      <c r="B58" s="102"/>
      <c r="C58" s="194"/>
      <c r="D58" s="213" t="s">
        <v>1</v>
      </c>
      <c r="E58" s="213"/>
      <c r="F58" s="213"/>
      <c r="G58" s="213" t="s">
        <v>1</v>
      </c>
      <c r="H58" s="213"/>
      <c r="I58" s="102"/>
      <c r="J58" s="194"/>
      <c r="K58" s="194"/>
      <c r="L58" s="194"/>
      <c r="M58" s="213">
        <f>J58+K58+L58</f>
        <v>0</v>
      </c>
      <c r="N58" s="213"/>
      <c r="O58" s="102"/>
      <c r="P58" s="194"/>
      <c r="Q58" s="194"/>
      <c r="R58" s="194"/>
      <c r="S58" s="213">
        <f>P58+Q58+R58</f>
        <v>0</v>
      </c>
      <c r="T58" s="276">
        <f t="shared" si="0"/>
        <v>0</v>
      </c>
      <c r="U58" s="213">
        <f t="shared" si="1"/>
        <v>0</v>
      </c>
      <c r="V58" s="213">
        <f t="shared" si="2"/>
        <v>0</v>
      </c>
      <c r="W58" s="213">
        <f t="shared" si="3"/>
        <v>0</v>
      </c>
      <c r="X58" s="213">
        <f t="shared" si="4"/>
        <v>0</v>
      </c>
      <c r="Y58" s="102"/>
      <c r="Z58" s="194"/>
      <c r="AA58" s="194"/>
      <c r="AB58" s="194"/>
      <c r="AC58" s="213">
        <f>Z58+AA58+AB58</f>
        <v>0</v>
      </c>
      <c r="AD58" s="102"/>
      <c r="AE58" s="194"/>
      <c r="AF58" s="194"/>
      <c r="AG58" s="194"/>
      <c r="AH58" s="213">
        <f>AE58+AF58+AG58</f>
        <v>0</v>
      </c>
    </row>
    <row r="59" spans="1:34">
      <c r="A59" s="194">
        <v>3</v>
      </c>
      <c r="B59" s="102"/>
      <c r="C59" s="194"/>
      <c r="D59" s="213" t="s">
        <v>1</v>
      </c>
      <c r="E59" s="213"/>
      <c r="F59" s="213"/>
      <c r="G59" s="213" t="s">
        <v>1</v>
      </c>
      <c r="H59" s="213"/>
      <c r="I59" s="102"/>
      <c r="J59" s="194"/>
      <c r="K59" s="194"/>
      <c r="L59" s="194"/>
      <c r="M59" s="213">
        <f>J59+K59+L59</f>
        <v>0</v>
      </c>
      <c r="N59" s="213"/>
      <c r="O59" s="102"/>
      <c r="P59" s="194"/>
      <c r="Q59" s="194"/>
      <c r="R59" s="194"/>
      <c r="S59" s="213">
        <f>P59+Q59+R59</f>
        <v>0</v>
      </c>
      <c r="T59" s="276">
        <f t="shared" si="0"/>
        <v>0</v>
      </c>
      <c r="U59" s="213">
        <f t="shared" si="1"/>
        <v>0</v>
      </c>
      <c r="V59" s="213">
        <f t="shared" si="2"/>
        <v>0</v>
      </c>
      <c r="W59" s="213">
        <f t="shared" si="3"/>
        <v>0</v>
      </c>
      <c r="X59" s="213">
        <f t="shared" si="4"/>
        <v>0</v>
      </c>
      <c r="Y59" s="102"/>
      <c r="Z59" s="194"/>
      <c r="AA59" s="194"/>
      <c r="AB59" s="194"/>
      <c r="AC59" s="213">
        <f>Z59+AA59+AB59</f>
        <v>0</v>
      </c>
      <c r="AD59" s="102"/>
      <c r="AE59" s="194"/>
      <c r="AF59" s="194"/>
      <c r="AG59" s="194"/>
      <c r="AH59" s="213">
        <f>AE59+AF59+AG59</f>
        <v>0</v>
      </c>
    </row>
    <row r="60" spans="1:34" s="216" customFormat="1" ht="14.25">
      <c r="A60" s="211"/>
      <c r="B60" s="214" t="s">
        <v>113</v>
      </c>
      <c r="C60" s="215" t="s">
        <v>1</v>
      </c>
      <c r="D60" s="215" t="s">
        <v>1</v>
      </c>
      <c r="E60" s="215" t="s">
        <v>1</v>
      </c>
      <c r="F60" s="215" t="s">
        <v>1</v>
      </c>
      <c r="G60" s="215" t="s">
        <v>1</v>
      </c>
      <c r="H60" s="215" t="s">
        <v>1</v>
      </c>
      <c r="I60" s="215">
        <f>SUM(I57:I59)</f>
        <v>0</v>
      </c>
      <c r="J60" s="215">
        <f>SUM(J57:J59)</f>
        <v>0</v>
      </c>
      <c r="K60" s="215">
        <f>SUM(K57:K59)</f>
        <v>0</v>
      </c>
      <c r="L60" s="215">
        <f>SUM(L57:L59)</f>
        <v>0</v>
      </c>
      <c r="M60" s="215">
        <f>SUM(M57:M59)</f>
        <v>0</v>
      </c>
      <c r="N60" s="215" t="s">
        <v>1</v>
      </c>
      <c r="O60" s="215">
        <f>SUM(O57:O59)</f>
        <v>0</v>
      </c>
      <c r="P60" s="215">
        <f>SUM(P57:P59)</f>
        <v>0</v>
      </c>
      <c r="Q60" s="215">
        <f>SUM(Q57:Q59)</f>
        <v>0</v>
      </c>
      <c r="R60" s="215">
        <f>SUM(R57:R59)</f>
        <v>0</v>
      </c>
      <c r="S60" s="215">
        <f>SUM(S57:S59)</f>
        <v>0</v>
      </c>
      <c r="T60" s="276">
        <f t="shared" si="0"/>
        <v>0</v>
      </c>
      <c r="U60" s="213">
        <f t="shared" si="1"/>
        <v>0</v>
      </c>
      <c r="V60" s="213">
        <f t="shared" si="2"/>
        <v>0</v>
      </c>
      <c r="W60" s="213">
        <f t="shared" si="3"/>
        <v>0</v>
      </c>
      <c r="X60" s="213">
        <f t="shared" si="4"/>
        <v>0</v>
      </c>
      <c r="Y60" s="215">
        <f t="shared" ref="Y60:AH60" si="16">SUM(Y57:Y59)</f>
        <v>0</v>
      </c>
      <c r="Z60" s="215">
        <f t="shared" si="16"/>
        <v>0</v>
      </c>
      <c r="AA60" s="215">
        <f t="shared" si="16"/>
        <v>0</v>
      </c>
      <c r="AB60" s="215">
        <f t="shared" si="16"/>
        <v>0</v>
      </c>
      <c r="AC60" s="215">
        <f t="shared" si="16"/>
        <v>0</v>
      </c>
      <c r="AD60" s="215">
        <f t="shared" si="16"/>
        <v>0</v>
      </c>
      <c r="AE60" s="215">
        <f t="shared" si="16"/>
        <v>0</v>
      </c>
      <c r="AF60" s="215">
        <f t="shared" si="16"/>
        <v>0</v>
      </c>
      <c r="AG60" s="215">
        <f t="shared" si="16"/>
        <v>0</v>
      </c>
      <c r="AH60" s="215">
        <f t="shared" si="16"/>
        <v>0</v>
      </c>
    </row>
    <row r="61" spans="1:34">
      <c r="A61" s="194"/>
      <c r="B61" s="102"/>
      <c r="C61" s="213"/>
      <c r="D61" s="213"/>
      <c r="E61" s="213"/>
      <c r="F61" s="213"/>
      <c r="G61" s="213"/>
      <c r="H61" s="213"/>
      <c r="I61" s="102"/>
      <c r="J61" s="213"/>
      <c r="K61" s="213"/>
      <c r="L61" s="213"/>
      <c r="M61" s="213"/>
      <c r="N61" s="213"/>
      <c r="O61" s="102"/>
      <c r="P61" s="213"/>
      <c r="Q61" s="213"/>
      <c r="R61" s="213"/>
      <c r="S61" s="102"/>
      <c r="T61" s="276"/>
      <c r="U61" s="213"/>
      <c r="V61" s="213"/>
      <c r="W61" s="213"/>
      <c r="X61" s="213"/>
      <c r="Y61" s="213"/>
      <c r="Z61" s="213"/>
      <c r="AA61" s="213"/>
      <c r="AB61" s="213"/>
      <c r="AC61" s="213"/>
      <c r="AD61" s="213"/>
      <c r="AE61" s="213"/>
      <c r="AF61" s="213"/>
      <c r="AG61" s="213"/>
      <c r="AH61" s="213"/>
    </row>
    <row r="62" spans="1:34" s="548" customFormat="1" ht="34.5">
      <c r="A62" s="546"/>
      <c r="B62" s="547" t="s">
        <v>234</v>
      </c>
      <c r="C62" s="320" t="s">
        <v>1</v>
      </c>
      <c r="D62" s="320" t="s">
        <v>1</v>
      </c>
      <c r="E62" s="320" t="s">
        <v>1</v>
      </c>
      <c r="F62" s="320" t="s">
        <v>1</v>
      </c>
      <c r="G62" s="320" t="s">
        <v>1</v>
      </c>
      <c r="H62" s="320" t="s">
        <v>1</v>
      </c>
      <c r="I62" s="320">
        <f>+I13+I22+I37+I52+I60</f>
        <v>0</v>
      </c>
      <c r="J62" s="320">
        <f t="shared" ref="J62:AH62" si="17">+J13+J22+J37+J52+J60</f>
        <v>0</v>
      </c>
      <c r="K62" s="320">
        <f t="shared" si="17"/>
        <v>0</v>
      </c>
      <c r="L62" s="320">
        <f t="shared" si="17"/>
        <v>0</v>
      </c>
      <c r="M62" s="320">
        <f t="shared" si="17"/>
        <v>0</v>
      </c>
      <c r="N62" s="320"/>
      <c r="O62" s="320">
        <f t="shared" si="17"/>
        <v>0</v>
      </c>
      <c r="P62" s="320">
        <f t="shared" si="17"/>
        <v>0</v>
      </c>
      <c r="Q62" s="320">
        <f t="shared" si="17"/>
        <v>0</v>
      </c>
      <c r="R62" s="320">
        <f t="shared" si="17"/>
        <v>0</v>
      </c>
      <c r="S62" s="320">
        <f t="shared" si="17"/>
        <v>0</v>
      </c>
      <c r="T62" s="320">
        <f t="shared" si="17"/>
        <v>0</v>
      </c>
      <c r="U62" s="320">
        <f t="shared" si="17"/>
        <v>0</v>
      </c>
      <c r="V62" s="320">
        <f t="shared" si="17"/>
        <v>0</v>
      </c>
      <c r="W62" s="320">
        <f t="shared" si="17"/>
        <v>0</v>
      </c>
      <c r="X62" s="320">
        <f t="shared" si="17"/>
        <v>0</v>
      </c>
      <c r="Y62" s="320">
        <f t="shared" si="17"/>
        <v>0</v>
      </c>
      <c r="Z62" s="320">
        <f t="shared" si="17"/>
        <v>0</v>
      </c>
      <c r="AA62" s="320">
        <f t="shared" si="17"/>
        <v>0</v>
      </c>
      <c r="AB62" s="320">
        <f t="shared" si="17"/>
        <v>0</v>
      </c>
      <c r="AC62" s="320">
        <f t="shared" si="17"/>
        <v>0</v>
      </c>
      <c r="AD62" s="320">
        <f t="shared" si="17"/>
        <v>0</v>
      </c>
      <c r="AE62" s="320">
        <f t="shared" si="17"/>
        <v>0</v>
      </c>
      <c r="AF62" s="320">
        <f t="shared" si="17"/>
        <v>0</v>
      </c>
      <c r="AG62" s="320">
        <f t="shared" si="17"/>
        <v>0</v>
      </c>
      <c r="AH62" s="320">
        <f t="shared" si="17"/>
        <v>0</v>
      </c>
    </row>
    <row r="63" spans="1:34" s="16" customFormat="1" ht="12.75">
      <c r="A63" s="41"/>
      <c r="B63" s="220"/>
      <c r="C63" s="221"/>
      <c r="D63" s="41"/>
      <c r="E63" s="41"/>
      <c r="F63" s="41"/>
      <c r="G63" s="41"/>
      <c r="H63" s="41"/>
      <c r="I63" s="220"/>
      <c r="J63" s="41"/>
      <c r="K63" s="41"/>
      <c r="L63" s="41"/>
      <c r="M63" s="41"/>
      <c r="N63" s="41"/>
      <c r="O63" s="220"/>
      <c r="P63" s="41" t="s">
        <v>0</v>
      </c>
      <c r="Q63" s="41"/>
      <c r="R63" s="41"/>
      <c r="S63" s="220"/>
      <c r="T63" s="250" t="s">
        <v>0</v>
      </c>
      <c r="U63" s="220"/>
      <c r="V63" s="41" t="s">
        <v>0</v>
      </c>
    </row>
    <row r="65" spans="2:20">
      <c r="B65" s="5" t="s">
        <v>230</v>
      </c>
      <c r="T65" s="5"/>
    </row>
    <row r="66" spans="2:20" ht="27.75" customHeight="1">
      <c r="B66" s="176" t="s">
        <v>451</v>
      </c>
      <c r="C66" s="176"/>
      <c r="D66" s="280"/>
      <c r="E66" s="280"/>
      <c r="F66" s="280"/>
      <c r="G66" s="280"/>
      <c r="T66" s="5"/>
    </row>
    <row r="67" spans="2:20" ht="37.5" customHeight="1">
      <c r="B67" s="2529" t="s">
        <v>450</v>
      </c>
      <c r="C67" s="2530"/>
      <c r="D67" s="2530"/>
      <c r="E67" s="2530"/>
      <c r="F67" s="2530"/>
      <c r="G67" s="2530"/>
      <c r="H67" s="2530"/>
      <c r="I67" s="2530"/>
      <c r="T67" s="5"/>
    </row>
    <row r="68" spans="2:20" ht="29.25" customHeight="1">
      <c r="B68" s="560" t="s">
        <v>473</v>
      </c>
      <c r="C68" s="280"/>
      <c r="D68" s="280"/>
      <c r="E68" s="280"/>
      <c r="F68" s="280"/>
      <c r="G68" s="280"/>
      <c r="T68" s="5"/>
    </row>
  </sheetData>
  <mergeCells count="6">
    <mergeCell ref="B67:I67"/>
    <mergeCell ref="H4:M4"/>
    <mergeCell ref="N4:S4"/>
    <mergeCell ref="T4:X4"/>
    <mergeCell ref="AD4:AH4"/>
    <mergeCell ref="Y4:AC4"/>
  </mergeCells>
  <phoneticPr fontId="2" type="noConversion"/>
  <pageMargins left="0.17" right="0.16" top="0.22" bottom="0.19" header="0.17" footer="0.18"/>
  <pageSetup paperSize="9"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L66"/>
  <sheetViews>
    <sheetView topLeftCell="A2" workbookViewId="0">
      <selection activeCell="F7" sqref="F7:G7"/>
    </sheetView>
  </sheetViews>
  <sheetFormatPr defaultRowHeight="13.5"/>
  <cols>
    <col min="1" max="1" width="4.85546875" style="4" customWidth="1"/>
    <col min="2" max="2" width="49.42578125" style="5" customWidth="1"/>
    <col min="3" max="4" width="10.28515625" style="5" customWidth="1"/>
    <col min="5" max="5" width="20.7109375" style="5" customWidth="1"/>
    <col min="6" max="6" width="8.140625" style="5" bestFit="1" customWidth="1"/>
    <col min="7" max="7" width="20.85546875" style="5" customWidth="1"/>
    <col min="8" max="8" width="8.140625" style="5" bestFit="1" customWidth="1"/>
    <col min="9" max="9" width="21" style="5" customWidth="1"/>
    <col min="10" max="10" width="13.5703125" style="5" customWidth="1"/>
    <col min="11" max="16384" width="9.140625" style="5"/>
  </cols>
  <sheetData>
    <row r="1" spans="1:12" s="31" customFormat="1">
      <c r="A1" s="299"/>
      <c r="B1" s="3"/>
      <c r="C1" s="3"/>
      <c r="D1" s="3"/>
      <c r="E1" s="120"/>
      <c r="F1" s="120"/>
      <c r="G1" s="30"/>
      <c r="H1" s="30"/>
      <c r="I1" s="133" t="s">
        <v>399</v>
      </c>
    </row>
    <row r="2" spans="1:12" s="31" customFormat="1" ht="12.75" customHeight="1">
      <c r="A2" s="299"/>
      <c r="B2" s="3"/>
      <c r="C2" s="3"/>
      <c r="D2" s="3"/>
      <c r="E2" s="120"/>
      <c r="F2" s="120"/>
      <c r="G2" s="2226" t="s">
        <v>28</v>
      </c>
      <c r="H2" s="2226"/>
      <c r="I2" s="2226"/>
    </row>
    <row r="3" spans="1:12" s="31" customFormat="1" ht="14.25" thickBot="1">
      <c r="A3" s="30"/>
      <c r="B3" s="180"/>
      <c r="C3" s="180"/>
      <c r="D3" s="180"/>
      <c r="E3" s="180"/>
      <c r="F3" s="543"/>
    </row>
    <row r="4" spans="1:12" s="176" customFormat="1" ht="17.25" customHeight="1">
      <c r="A4" s="30"/>
      <c r="B4" s="499" t="s">
        <v>29</v>
      </c>
      <c r="E4" s="492"/>
      <c r="F4" s="543"/>
      <c r="G4" s="175"/>
      <c r="H4" s="175"/>
      <c r="I4" s="175"/>
      <c r="J4" s="175"/>
      <c r="K4" s="175"/>
      <c r="L4" s="175"/>
    </row>
    <row r="5" spans="1:12" s="31" customFormat="1" ht="54.95" customHeight="1">
      <c r="A5" s="500" t="s">
        <v>425</v>
      </c>
      <c r="B5" s="506"/>
      <c r="C5" s="493"/>
      <c r="D5" s="493"/>
      <c r="E5" s="493"/>
      <c r="F5" s="493"/>
      <c r="G5" s="493"/>
      <c r="H5" s="493"/>
      <c r="I5" s="134"/>
    </row>
    <row r="6" spans="1:12" s="31" customFormat="1" ht="14.25" thickBot="1">
      <c r="A6" s="30"/>
      <c r="G6" s="455" t="s">
        <v>369</v>
      </c>
      <c r="H6" s="457"/>
    </row>
    <row r="7" spans="1:12" s="90" customFormat="1" ht="46.5" customHeight="1" thickBot="1">
      <c r="A7" s="494"/>
      <c r="B7" s="495"/>
      <c r="C7" s="496"/>
      <c r="D7" s="2228" t="s">
        <v>423</v>
      </c>
      <c r="E7" s="2229"/>
      <c r="F7" s="2228" t="s">
        <v>377</v>
      </c>
      <c r="G7" s="2229"/>
      <c r="H7" s="2230" t="s">
        <v>424</v>
      </c>
      <c r="I7" s="2231"/>
    </row>
    <row r="8" spans="1:12" s="116" customFormat="1" ht="55.5" customHeight="1" thickBot="1">
      <c r="A8" s="497" t="s">
        <v>6</v>
      </c>
      <c r="B8" s="494" t="s">
        <v>391</v>
      </c>
      <c r="C8" s="498" t="s">
        <v>398</v>
      </c>
      <c r="D8" s="487" t="s">
        <v>191</v>
      </c>
      <c r="E8" s="481" t="s">
        <v>440</v>
      </c>
      <c r="F8" s="487" t="s">
        <v>191</v>
      </c>
      <c r="G8" s="487" t="s">
        <v>440</v>
      </c>
      <c r="H8" s="487" t="s">
        <v>191</v>
      </c>
      <c r="I8" s="544" t="s">
        <v>440</v>
      </c>
    </row>
    <row r="9" spans="1:12" s="119" customFormat="1" thickBot="1">
      <c r="A9" s="182">
        <v>1</v>
      </c>
      <c r="B9" s="507">
        <v>2</v>
      </c>
      <c r="C9" s="181">
        <v>3</v>
      </c>
      <c r="D9" s="183">
        <v>4</v>
      </c>
      <c r="E9" s="183">
        <v>5</v>
      </c>
      <c r="F9" s="183">
        <v>6</v>
      </c>
      <c r="G9" s="183">
        <v>7</v>
      </c>
      <c r="H9" s="183">
        <v>8</v>
      </c>
      <c r="I9" s="183">
        <v>9</v>
      </c>
    </row>
    <row r="10" spans="1:12" s="184" customFormat="1" ht="22.7" customHeight="1">
      <c r="A10" s="488">
        <v>1</v>
      </c>
      <c r="B10" s="508" t="s">
        <v>40</v>
      </c>
      <c r="C10" s="489">
        <v>4212</v>
      </c>
      <c r="D10" s="489"/>
      <c r="E10" s="490">
        <f>SUM(E13:E15)</f>
        <v>0</v>
      </c>
      <c r="F10" s="490"/>
      <c r="G10" s="490">
        <f>SUM(G13:G15)</f>
        <v>0</v>
      </c>
      <c r="H10" s="490">
        <f>F10-D10</f>
        <v>0</v>
      </c>
      <c r="I10" s="490">
        <f>G10-E10</f>
        <v>0</v>
      </c>
    </row>
    <row r="11" spans="1:12" s="40" customFormat="1">
      <c r="A11" s="79"/>
      <c r="B11" s="491" t="s">
        <v>152</v>
      </c>
      <c r="C11" s="79"/>
      <c r="D11" s="79"/>
      <c r="E11" s="81"/>
      <c r="F11" s="81"/>
      <c r="G11" s="110"/>
      <c r="H11" s="110"/>
      <c r="I11" s="110"/>
    </row>
    <row r="12" spans="1:12" s="40" customFormat="1">
      <c r="A12" s="79"/>
      <c r="B12" s="509" t="s">
        <v>413</v>
      </c>
      <c r="C12" s="79"/>
      <c r="D12" s="79"/>
      <c r="E12" s="81"/>
      <c r="F12" s="81"/>
      <c r="G12" s="110"/>
      <c r="H12" s="110"/>
      <c r="I12" s="110"/>
    </row>
    <row r="13" spans="1:12" s="40" customFormat="1">
      <c r="A13" s="79">
        <v>1</v>
      </c>
      <c r="B13" s="509"/>
      <c r="C13" s="79" t="s">
        <v>1</v>
      </c>
      <c r="D13" s="79"/>
      <c r="E13" s="81"/>
      <c r="F13" s="81"/>
      <c r="G13" s="81"/>
      <c r="H13" s="81">
        <f t="shared" ref="H13:I16" si="0">F13-D13</f>
        <v>0</v>
      </c>
      <c r="I13" s="81">
        <f t="shared" si="0"/>
        <v>0</v>
      </c>
    </row>
    <row r="14" spans="1:12" s="40" customFormat="1">
      <c r="A14" s="79">
        <v>2</v>
      </c>
      <c r="B14" s="510"/>
      <c r="C14" s="79" t="s">
        <v>1</v>
      </c>
      <c r="D14" s="79"/>
      <c r="E14" s="81"/>
      <c r="F14" s="81"/>
      <c r="G14" s="81"/>
      <c r="H14" s="81">
        <f t="shared" si="0"/>
        <v>0</v>
      </c>
      <c r="I14" s="81">
        <f t="shared" si="0"/>
        <v>0</v>
      </c>
    </row>
    <row r="15" spans="1:12" s="40" customFormat="1">
      <c r="A15" s="79">
        <v>3</v>
      </c>
      <c r="B15" s="510"/>
      <c r="C15" s="79" t="s">
        <v>1</v>
      </c>
      <c r="D15" s="79"/>
      <c r="E15" s="81"/>
      <c r="F15" s="81"/>
      <c r="G15" s="81"/>
      <c r="H15" s="81">
        <f t="shared" si="0"/>
        <v>0</v>
      </c>
      <c r="I15" s="81">
        <f t="shared" si="0"/>
        <v>0</v>
      </c>
    </row>
    <row r="16" spans="1:12" s="184" customFormat="1" ht="23.25" customHeight="1">
      <c r="A16" s="488">
        <v>2</v>
      </c>
      <c r="B16" s="508" t="s">
        <v>41</v>
      </c>
      <c r="C16" s="489">
        <v>4213</v>
      </c>
      <c r="D16" s="489"/>
      <c r="E16" s="490">
        <f>SUM(E19:E21)</f>
        <v>0</v>
      </c>
      <c r="F16" s="490"/>
      <c r="G16" s="490">
        <f>SUM(G19:G21)</f>
        <v>0</v>
      </c>
      <c r="H16" s="490">
        <f t="shared" si="0"/>
        <v>0</v>
      </c>
      <c r="I16" s="490">
        <f t="shared" si="0"/>
        <v>0</v>
      </c>
    </row>
    <row r="17" spans="1:9" s="40" customFormat="1">
      <c r="A17" s="185"/>
      <c r="B17" s="491" t="s">
        <v>152</v>
      </c>
      <c r="C17" s="79"/>
      <c r="D17" s="79"/>
      <c r="E17" s="81"/>
      <c r="F17" s="81"/>
      <c r="G17" s="110"/>
      <c r="H17" s="110"/>
      <c r="I17" s="110"/>
    </row>
    <row r="18" spans="1:9" s="40" customFormat="1">
      <c r="A18" s="505"/>
      <c r="B18" s="509" t="s">
        <v>413</v>
      </c>
      <c r="C18" s="79"/>
      <c r="D18" s="79"/>
      <c r="E18" s="81"/>
      <c r="F18" s="81"/>
      <c r="G18" s="110"/>
      <c r="H18" s="110"/>
      <c r="I18" s="110"/>
    </row>
    <row r="19" spans="1:9" s="40" customFormat="1">
      <c r="A19" s="79">
        <v>1</v>
      </c>
      <c r="B19" s="509"/>
      <c r="C19" s="79" t="s">
        <v>1</v>
      </c>
      <c r="D19" s="79"/>
      <c r="E19" s="81"/>
      <c r="F19" s="81"/>
      <c r="G19" s="81"/>
      <c r="H19" s="81">
        <f t="shared" ref="H19:I22" si="1">F19-D19</f>
        <v>0</v>
      </c>
      <c r="I19" s="81">
        <f t="shared" si="1"/>
        <v>0</v>
      </c>
    </row>
    <row r="20" spans="1:9" s="40" customFormat="1">
      <c r="A20" s="79">
        <v>2</v>
      </c>
      <c r="B20" s="510"/>
      <c r="C20" s="79" t="s">
        <v>1</v>
      </c>
      <c r="D20" s="79"/>
      <c r="E20" s="81"/>
      <c r="F20" s="81"/>
      <c r="G20" s="81"/>
      <c r="H20" s="81">
        <f t="shared" si="1"/>
        <v>0</v>
      </c>
      <c r="I20" s="81">
        <f t="shared" si="1"/>
        <v>0</v>
      </c>
    </row>
    <row r="21" spans="1:9" s="40" customFormat="1">
      <c r="A21" s="79">
        <v>3</v>
      </c>
      <c r="B21" s="510"/>
      <c r="C21" s="79" t="s">
        <v>1</v>
      </c>
      <c r="D21" s="79"/>
      <c r="E21" s="81"/>
      <c r="F21" s="81"/>
      <c r="G21" s="81"/>
      <c r="H21" s="81">
        <f t="shared" si="1"/>
        <v>0</v>
      </c>
      <c r="I21" s="81">
        <f t="shared" si="1"/>
        <v>0</v>
      </c>
    </row>
    <row r="22" spans="1:9" s="184" customFormat="1" ht="23.25" customHeight="1">
      <c r="A22" s="488">
        <v>3</v>
      </c>
      <c r="B22" s="508" t="s">
        <v>43</v>
      </c>
      <c r="C22" s="489">
        <v>4214</v>
      </c>
      <c r="D22" s="489"/>
      <c r="E22" s="490">
        <f>SUM(E25:E27)</f>
        <v>0</v>
      </c>
      <c r="F22" s="490"/>
      <c r="G22" s="490">
        <f>SUM(G25:G27)</f>
        <v>0</v>
      </c>
      <c r="H22" s="490">
        <f t="shared" si="1"/>
        <v>0</v>
      </c>
      <c r="I22" s="490">
        <f t="shared" si="1"/>
        <v>0</v>
      </c>
    </row>
    <row r="23" spans="1:9" s="40" customFormat="1">
      <c r="A23" s="185"/>
      <c r="B23" s="491" t="s">
        <v>152</v>
      </c>
      <c r="C23" s="79"/>
      <c r="D23" s="79"/>
      <c r="E23" s="81"/>
      <c r="F23" s="81"/>
      <c r="G23" s="110"/>
      <c r="H23" s="110"/>
      <c r="I23" s="110"/>
    </row>
    <row r="24" spans="1:9" s="40" customFormat="1">
      <c r="A24" s="505"/>
      <c r="B24" s="509" t="s">
        <v>413</v>
      </c>
      <c r="C24" s="79"/>
      <c r="D24" s="79"/>
      <c r="E24" s="81"/>
      <c r="F24" s="81"/>
      <c r="G24" s="110"/>
      <c r="H24" s="110"/>
      <c r="I24" s="110"/>
    </row>
    <row r="25" spans="1:9" s="40" customFormat="1">
      <c r="A25" s="79">
        <v>1</v>
      </c>
      <c r="B25" s="509"/>
      <c r="C25" s="79" t="s">
        <v>1</v>
      </c>
      <c r="D25" s="79"/>
      <c r="E25" s="81"/>
      <c r="F25" s="81"/>
      <c r="G25" s="81"/>
      <c r="H25" s="81">
        <f t="shared" ref="H25:I28" si="2">F25-D25</f>
        <v>0</v>
      </c>
      <c r="I25" s="81">
        <f t="shared" si="2"/>
        <v>0</v>
      </c>
    </row>
    <row r="26" spans="1:9" s="40" customFormat="1">
      <c r="A26" s="79">
        <v>2</v>
      </c>
      <c r="B26" s="510"/>
      <c r="C26" s="79" t="s">
        <v>1</v>
      </c>
      <c r="D26" s="79"/>
      <c r="E26" s="81"/>
      <c r="F26" s="81"/>
      <c r="G26" s="81"/>
      <c r="H26" s="81">
        <f t="shared" si="2"/>
        <v>0</v>
      </c>
      <c r="I26" s="81">
        <f t="shared" si="2"/>
        <v>0</v>
      </c>
    </row>
    <row r="27" spans="1:9" s="40" customFormat="1">
      <c r="A27" s="79">
        <v>3</v>
      </c>
      <c r="B27" s="510"/>
      <c r="C27" s="79" t="s">
        <v>1</v>
      </c>
      <c r="D27" s="79"/>
      <c r="E27" s="81"/>
      <c r="F27" s="81"/>
      <c r="G27" s="81"/>
      <c r="H27" s="81">
        <f t="shared" si="2"/>
        <v>0</v>
      </c>
      <c r="I27" s="81">
        <f t="shared" si="2"/>
        <v>0</v>
      </c>
    </row>
    <row r="28" spans="1:9" s="184" customFormat="1" ht="23.25" customHeight="1">
      <c r="A28" s="488" t="s">
        <v>316</v>
      </c>
      <c r="B28" s="508" t="s">
        <v>44</v>
      </c>
      <c r="C28" s="489">
        <v>4215</v>
      </c>
      <c r="D28" s="489"/>
      <c r="E28" s="490">
        <f>SUM(E31:E33)</f>
        <v>0</v>
      </c>
      <c r="F28" s="490"/>
      <c r="G28" s="490">
        <f>SUM(G31:G33)</f>
        <v>0</v>
      </c>
      <c r="H28" s="490">
        <f t="shared" si="2"/>
        <v>0</v>
      </c>
      <c r="I28" s="490">
        <f t="shared" si="2"/>
        <v>0</v>
      </c>
    </row>
    <row r="29" spans="1:9" s="40" customFormat="1">
      <c r="A29" s="185"/>
      <c r="B29" s="491" t="s">
        <v>152</v>
      </c>
      <c r="C29" s="79"/>
      <c r="D29" s="79"/>
      <c r="E29" s="81"/>
      <c r="F29" s="81"/>
      <c r="G29" s="110"/>
      <c r="H29" s="110"/>
      <c r="I29" s="110"/>
    </row>
    <row r="30" spans="1:9" s="40" customFormat="1">
      <c r="A30" s="505"/>
      <c r="B30" s="509" t="s">
        <v>413</v>
      </c>
      <c r="C30" s="79"/>
      <c r="D30" s="79"/>
      <c r="E30" s="81"/>
      <c r="F30" s="81"/>
      <c r="G30" s="110"/>
      <c r="H30" s="110"/>
      <c r="I30" s="110"/>
    </row>
    <row r="31" spans="1:9" s="40" customFormat="1">
      <c r="A31" s="79">
        <v>1</v>
      </c>
      <c r="B31" s="509"/>
      <c r="C31" s="79" t="s">
        <v>1</v>
      </c>
      <c r="D31" s="79"/>
      <c r="E31" s="81"/>
      <c r="F31" s="81"/>
      <c r="G31" s="81"/>
      <c r="H31" s="81">
        <f t="shared" ref="H31:I34" si="3">F31-D31</f>
        <v>0</v>
      </c>
      <c r="I31" s="81">
        <f t="shared" si="3"/>
        <v>0</v>
      </c>
    </row>
    <row r="32" spans="1:9" s="40" customFormat="1">
      <c r="A32" s="79">
        <v>2</v>
      </c>
      <c r="B32" s="510"/>
      <c r="C32" s="79" t="s">
        <v>1</v>
      </c>
      <c r="D32" s="79"/>
      <c r="E32" s="81"/>
      <c r="F32" s="81"/>
      <c r="G32" s="81"/>
      <c r="H32" s="81">
        <f t="shared" si="3"/>
        <v>0</v>
      </c>
      <c r="I32" s="81">
        <f t="shared" si="3"/>
        <v>0</v>
      </c>
    </row>
    <row r="33" spans="1:9" s="40" customFormat="1">
      <c r="A33" s="79">
        <v>3</v>
      </c>
      <c r="B33" s="510"/>
      <c r="C33" s="79" t="s">
        <v>1</v>
      </c>
      <c r="D33" s="79"/>
      <c r="E33" s="81"/>
      <c r="F33" s="81"/>
      <c r="G33" s="81"/>
      <c r="H33" s="81">
        <f t="shared" si="3"/>
        <v>0</v>
      </c>
      <c r="I33" s="81">
        <f t="shared" si="3"/>
        <v>0</v>
      </c>
    </row>
    <row r="34" spans="1:9" s="184" customFormat="1" ht="23.25" customHeight="1">
      <c r="A34" s="488" t="s">
        <v>316</v>
      </c>
      <c r="B34" s="508" t="s">
        <v>45</v>
      </c>
      <c r="C34" s="489">
        <v>4216</v>
      </c>
      <c r="D34" s="489"/>
      <c r="E34" s="490">
        <f>SUM(E37:E39)</f>
        <v>0</v>
      </c>
      <c r="F34" s="490"/>
      <c r="G34" s="490">
        <f>SUM(G37:G39)</f>
        <v>0</v>
      </c>
      <c r="H34" s="490">
        <f t="shared" si="3"/>
        <v>0</v>
      </c>
      <c r="I34" s="490">
        <f t="shared" si="3"/>
        <v>0</v>
      </c>
    </row>
    <row r="35" spans="1:9" s="40" customFormat="1">
      <c r="A35" s="185"/>
      <c r="B35" s="491" t="s">
        <v>152</v>
      </c>
      <c r="C35" s="79"/>
      <c r="D35" s="79"/>
      <c r="E35" s="81"/>
      <c r="F35" s="81"/>
      <c r="G35" s="110"/>
      <c r="H35" s="110"/>
      <c r="I35" s="110"/>
    </row>
    <row r="36" spans="1:9" s="40" customFormat="1">
      <c r="A36" s="505"/>
      <c r="B36" s="509" t="s">
        <v>413</v>
      </c>
      <c r="C36" s="79"/>
      <c r="D36" s="79"/>
      <c r="E36" s="81"/>
      <c r="F36" s="81"/>
      <c r="G36" s="110"/>
      <c r="H36" s="110"/>
      <c r="I36" s="110"/>
    </row>
    <row r="37" spans="1:9" s="40" customFormat="1">
      <c r="A37" s="79">
        <v>1</v>
      </c>
      <c r="B37" s="509"/>
      <c r="C37" s="79" t="s">
        <v>1</v>
      </c>
      <c r="D37" s="79"/>
      <c r="E37" s="81"/>
      <c r="F37" s="81"/>
      <c r="G37" s="81"/>
      <c r="H37" s="81">
        <f t="shared" ref="H37:I40" si="4">F37-D37</f>
        <v>0</v>
      </c>
      <c r="I37" s="81">
        <f t="shared" si="4"/>
        <v>0</v>
      </c>
    </row>
    <row r="38" spans="1:9" s="40" customFormat="1">
      <c r="A38" s="79">
        <v>2</v>
      </c>
      <c r="B38" s="510"/>
      <c r="C38" s="79" t="s">
        <v>1</v>
      </c>
      <c r="D38" s="79"/>
      <c r="E38" s="81"/>
      <c r="F38" s="81"/>
      <c r="G38" s="81"/>
      <c r="H38" s="81">
        <f t="shared" si="4"/>
        <v>0</v>
      </c>
      <c r="I38" s="81">
        <f t="shared" si="4"/>
        <v>0</v>
      </c>
    </row>
    <row r="39" spans="1:9" s="40" customFormat="1">
      <c r="A39" s="79">
        <v>3</v>
      </c>
      <c r="B39" s="510"/>
      <c r="C39" s="79" t="s">
        <v>1</v>
      </c>
      <c r="D39" s="79"/>
      <c r="E39" s="81"/>
      <c r="F39" s="81"/>
      <c r="G39" s="81"/>
      <c r="H39" s="81">
        <f t="shared" si="4"/>
        <v>0</v>
      </c>
      <c r="I39" s="81">
        <f t="shared" si="4"/>
        <v>0</v>
      </c>
    </row>
    <row r="40" spans="1:9" s="184" customFormat="1" ht="23.25" customHeight="1">
      <c r="A40" s="488" t="s">
        <v>316</v>
      </c>
      <c r="B40" s="508" t="s">
        <v>46</v>
      </c>
      <c r="C40" s="489">
        <v>4217</v>
      </c>
      <c r="D40" s="489"/>
      <c r="E40" s="490">
        <f>SUM(E43:E45)</f>
        <v>0</v>
      </c>
      <c r="F40" s="490"/>
      <c r="G40" s="490">
        <f>SUM(G43:G45)</f>
        <v>0</v>
      </c>
      <c r="H40" s="490">
        <f t="shared" si="4"/>
        <v>0</v>
      </c>
      <c r="I40" s="490">
        <f t="shared" si="4"/>
        <v>0</v>
      </c>
    </row>
    <row r="41" spans="1:9" s="40" customFormat="1">
      <c r="A41" s="185"/>
      <c r="B41" s="491" t="s">
        <v>152</v>
      </c>
      <c r="C41" s="79"/>
      <c r="D41" s="79"/>
      <c r="E41" s="81"/>
      <c r="F41" s="81"/>
      <c r="G41" s="110"/>
      <c r="H41" s="110"/>
      <c r="I41" s="110"/>
    </row>
    <row r="42" spans="1:9" s="40" customFormat="1">
      <c r="A42" s="505"/>
      <c r="B42" s="509" t="s">
        <v>413</v>
      </c>
      <c r="C42" s="79"/>
      <c r="D42" s="79"/>
      <c r="E42" s="81"/>
      <c r="F42" s="81"/>
      <c r="G42" s="110"/>
      <c r="H42" s="110"/>
      <c r="I42" s="110"/>
    </row>
    <row r="43" spans="1:9" s="40" customFormat="1">
      <c r="A43" s="79">
        <v>1</v>
      </c>
      <c r="B43" s="509"/>
      <c r="C43" s="79" t="s">
        <v>1</v>
      </c>
      <c r="D43" s="79"/>
      <c r="E43" s="81"/>
      <c r="F43" s="81"/>
      <c r="G43" s="81"/>
      <c r="H43" s="81">
        <f t="shared" ref="H43:I46" si="5">F43-D43</f>
        <v>0</v>
      </c>
      <c r="I43" s="81">
        <f t="shared" si="5"/>
        <v>0</v>
      </c>
    </row>
    <row r="44" spans="1:9" s="40" customFormat="1">
      <c r="A44" s="79">
        <v>2</v>
      </c>
      <c r="B44" s="510"/>
      <c r="C44" s="79" t="s">
        <v>1</v>
      </c>
      <c r="D44" s="79"/>
      <c r="E44" s="81"/>
      <c r="F44" s="81"/>
      <c r="G44" s="81"/>
      <c r="H44" s="81">
        <f t="shared" si="5"/>
        <v>0</v>
      </c>
      <c r="I44" s="81">
        <f t="shared" si="5"/>
        <v>0</v>
      </c>
    </row>
    <row r="45" spans="1:9" s="40" customFormat="1">
      <c r="A45" s="79">
        <v>3</v>
      </c>
      <c r="B45" s="510"/>
      <c r="C45" s="79" t="s">
        <v>1</v>
      </c>
      <c r="D45" s="79"/>
      <c r="E45" s="81"/>
      <c r="F45" s="81"/>
      <c r="G45" s="81"/>
      <c r="H45" s="81">
        <f t="shared" si="5"/>
        <v>0</v>
      </c>
      <c r="I45" s="81">
        <f t="shared" si="5"/>
        <v>0</v>
      </c>
    </row>
    <row r="46" spans="1:9" s="184" customFormat="1" ht="23.25" customHeight="1">
      <c r="A46" s="488" t="s">
        <v>316</v>
      </c>
      <c r="B46" s="508" t="s">
        <v>49</v>
      </c>
      <c r="C46" s="489">
        <v>4231</v>
      </c>
      <c r="D46" s="489"/>
      <c r="E46" s="490">
        <f>SUM(E49:E51)</f>
        <v>0</v>
      </c>
      <c r="F46" s="490"/>
      <c r="G46" s="490">
        <f>SUM(G49:G51)</f>
        <v>0</v>
      </c>
      <c r="H46" s="490">
        <f t="shared" si="5"/>
        <v>0</v>
      </c>
      <c r="I46" s="490">
        <f t="shared" si="5"/>
        <v>0</v>
      </c>
    </row>
    <row r="47" spans="1:9" s="40" customFormat="1">
      <c r="A47" s="185"/>
      <c r="B47" s="491" t="s">
        <v>152</v>
      </c>
      <c r="C47" s="79"/>
      <c r="D47" s="79"/>
      <c r="E47" s="81"/>
      <c r="F47" s="81"/>
      <c r="G47" s="110"/>
      <c r="H47" s="110"/>
      <c r="I47" s="110"/>
    </row>
    <row r="48" spans="1:9" s="40" customFormat="1">
      <c r="A48" s="505"/>
      <c r="B48" s="509" t="s">
        <v>413</v>
      </c>
      <c r="C48" s="79"/>
      <c r="D48" s="79"/>
      <c r="E48" s="81"/>
      <c r="F48" s="81"/>
      <c r="G48" s="110"/>
      <c r="H48" s="110"/>
      <c r="I48" s="110"/>
    </row>
    <row r="49" spans="1:9" s="40" customFormat="1">
      <c r="A49" s="79">
        <v>1</v>
      </c>
      <c r="B49" s="509"/>
      <c r="C49" s="79" t="s">
        <v>1</v>
      </c>
      <c r="D49" s="79"/>
      <c r="E49" s="81"/>
      <c r="F49" s="81"/>
      <c r="G49" s="81"/>
      <c r="H49" s="81">
        <f t="shared" ref="H49:I52" si="6">F49-D49</f>
        <v>0</v>
      </c>
      <c r="I49" s="81">
        <f t="shared" si="6"/>
        <v>0</v>
      </c>
    </row>
    <row r="50" spans="1:9" s="40" customFormat="1">
      <c r="A50" s="79">
        <v>2</v>
      </c>
      <c r="B50" s="510"/>
      <c r="C50" s="79" t="s">
        <v>1</v>
      </c>
      <c r="D50" s="79"/>
      <c r="E50" s="81"/>
      <c r="F50" s="81"/>
      <c r="G50" s="81"/>
      <c r="H50" s="81">
        <f t="shared" si="6"/>
        <v>0</v>
      </c>
      <c r="I50" s="81">
        <f t="shared" si="6"/>
        <v>0</v>
      </c>
    </row>
    <row r="51" spans="1:9" s="40" customFormat="1">
      <c r="A51" s="79">
        <v>3</v>
      </c>
      <c r="B51" s="510"/>
      <c r="C51" s="79" t="s">
        <v>1</v>
      </c>
      <c r="D51" s="79"/>
      <c r="E51" s="81"/>
      <c r="F51" s="81"/>
      <c r="G51" s="81"/>
      <c r="H51" s="81">
        <f t="shared" si="6"/>
        <v>0</v>
      </c>
      <c r="I51" s="81">
        <f t="shared" si="6"/>
        <v>0</v>
      </c>
    </row>
    <row r="52" spans="1:9" s="184" customFormat="1" ht="23.25" customHeight="1">
      <c r="A52" s="488" t="s">
        <v>316</v>
      </c>
      <c r="B52" s="508" t="s">
        <v>50</v>
      </c>
      <c r="C52" s="489">
        <v>4231</v>
      </c>
      <c r="D52" s="489"/>
      <c r="E52" s="490">
        <f>SUM(E55:E57)</f>
        <v>0</v>
      </c>
      <c r="F52" s="490"/>
      <c r="G52" s="490">
        <f>SUM(G55:G57)</f>
        <v>0</v>
      </c>
      <c r="H52" s="490">
        <f t="shared" si="6"/>
        <v>0</v>
      </c>
      <c r="I52" s="490">
        <f t="shared" si="6"/>
        <v>0</v>
      </c>
    </row>
    <row r="53" spans="1:9" s="40" customFormat="1">
      <c r="A53" s="185"/>
      <c r="B53" s="491" t="s">
        <v>152</v>
      </c>
      <c r="C53" s="79"/>
      <c r="D53" s="79"/>
      <c r="E53" s="81"/>
      <c r="F53" s="81"/>
      <c r="G53" s="110"/>
      <c r="H53" s="110"/>
      <c r="I53" s="110"/>
    </row>
    <row r="54" spans="1:9" s="40" customFormat="1">
      <c r="A54" s="505"/>
      <c r="B54" s="509" t="s">
        <v>413</v>
      </c>
      <c r="C54" s="79"/>
      <c r="D54" s="79"/>
      <c r="E54" s="81"/>
      <c r="F54" s="81"/>
      <c r="G54" s="110"/>
      <c r="H54" s="110"/>
      <c r="I54" s="110"/>
    </row>
    <row r="55" spans="1:9" s="40" customFormat="1">
      <c r="A55" s="79">
        <v>1</v>
      </c>
      <c r="B55" s="509"/>
      <c r="C55" s="79" t="s">
        <v>1</v>
      </c>
      <c r="D55" s="79"/>
      <c r="E55" s="81"/>
      <c r="F55" s="81"/>
      <c r="G55" s="81"/>
      <c r="H55" s="81">
        <f t="shared" ref="H55:I58" si="7">F55-D55</f>
        <v>0</v>
      </c>
      <c r="I55" s="81">
        <f t="shared" si="7"/>
        <v>0</v>
      </c>
    </row>
    <row r="56" spans="1:9" s="40" customFormat="1">
      <c r="A56" s="79">
        <v>2</v>
      </c>
      <c r="B56" s="510"/>
      <c r="C56" s="79" t="s">
        <v>1</v>
      </c>
      <c r="D56" s="79"/>
      <c r="E56" s="81"/>
      <c r="F56" s="81"/>
      <c r="G56" s="81"/>
      <c r="H56" s="81">
        <f t="shared" si="7"/>
        <v>0</v>
      </c>
      <c r="I56" s="81">
        <f t="shared" si="7"/>
        <v>0</v>
      </c>
    </row>
    <row r="57" spans="1:9" s="40" customFormat="1">
      <c r="A57" s="79">
        <v>3</v>
      </c>
      <c r="B57" s="510"/>
      <c r="C57" s="79" t="s">
        <v>1</v>
      </c>
      <c r="D57" s="79"/>
      <c r="E57" s="81"/>
      <c r="F57" s="81"/>
      <c r="G57" s="81"/>
      <c r="H57" s="81">
        <f t="shared" si="7"/>
        <v>0</v>
      </c>
      <c r="I57" s="81">
        <f t="shared" si="7"/>
        <v>0</v>
      </c>
    </row>
    <row r="58" spans="1:9" s="184" customFormat="1" ht="23.25" customHeight="1">
      <c r="A58" s="488" t="s">
        <v>316</v>
      </c>
      <c r="B58" s="508" t="s">
        <v>51</v>
      </c>
      <c r="C58" s="489">
        <v>4234</v>
      </c>
      <c r="D58" s="489"/>
      <c r="E58" s="490">
        <f>SUM(E61:E63)</f>
        <v>0</v>
      </c>
      <c r="F58" s="490"/>
      <c r="G58" s="490">
        <f>SUM(G61:G63)</f>
        <v>0</v>
      </c>
      <c r="H58" s="490">
        <f t="shared" si="7"/>
        <v>0</v>
      </c>
      <c r="I58" s="490">
        <f t="shared" si="7"/>
        <v>0</v>
      </c>
    </row>
    <row r="59" spans="1:9" s="40" customFormat="1">
      <c r="A59" s="185"/>
      <c r="B59" s="491" t="s">
        <v>152</v>
      </c>
      <c r="C59" s="79"/>
      <c r="D59" s="79"/>
      <c r="E59" s="81"/>
      <c r="F59" s="81"/>
      <c r="G59" s="110"/>
      <c r="H59" s="110"/>
      <c r="I59" s="110"/>
    </row>
    <row r="60" spans="1:9" s="40" customFormat="1">
      <c r="A60" s="505"/>
      <c r="B60" s="509" t="s">
        <v>413</v>
      </c>
      <c r="C60" s="79"/>
      <c r="D60" s="79"/>
      <c r="E60" s="81"/>
      <c r="F60" s="81"/>
      <c r="G60" s="110"/>
      <c r="H60" s="110"/>
      <c r="I60" s="110"/>
    </row>
    <row r="61" spans="1:9" s="40" customFormat="1">
      <c r="A61" s="79">
        <v>1</v>
      </c>
      <c r="B61" s="509"/>
      <c r="C61" s="79" t="s">
        <v>1</v>
      </c>
      <c r="D61" s="79"/>
      <c r="E61" s="81"/>
      <c r="F61" s="81"/>
      <c r="G61" s="81"/>
      <c r="H61" s="81">
        <f t="shared" ref="H61:I63" si="8">F61-D61</f>
        <v>0</v>
      </c>
      <c r="I61" s="81">
        <f t="shared" si="8"/>
        <v>0</v>
      </c>
    </row>
    <row r="62" spans="1:9" s="40" customFormat="1">
      <c r="A62" s="79">
        <v>2</v>
      </c>
      <c r="B62" s="510"/>
      <c r="C62" s="79" t="s">
        <v>1</v>
      </c>
      <c r="D62" s="79"/>
      <c r="E62" s="81"/>
      <c r="F62" s="81"/>
      <c r="G62" s="81"/>
      <c r="H62" s="81">
        <f t="shared" si="8"/>
        <v>0</v>
      </c>
      <c r="I62" s="81">
        <f t="shared" si="8"/>
        <v>0</v>
      </c>
    </row>
    <row r="63" spans="1:9" s="40" customFormat="1">
      <c r="A63" s="79">
        <v>3</v>
      </c>
      <c r="B63" s="510"/>
      <c r="C63" s="79" t="s">
        <v>1</v>
      </c>
      <c r="D63" s="79"/>
      <c r="E63" s="81"/>
      <c r="F63" s="81"/>
      <c r="G63" s="81"/>
      <c r="H63" s="81">
        <f t="shared" si="8"/>
        <v>0</v>
      </c>
      <c r="I63" s="81">
        <f t="shared" si="8"/>
        <v>0</v>
      </c>
    </row>
    <row r="66" spans="1:6" ht="26.25" customHeight="1">
      <c r="A66" s="186" t="s">
        <v>7</v>
      </c>
      <c r="B66" s="2227" t="s">
        <v>442</v>
      </c>
      <c r="C66" s="2227"/>
      <c r="D66" s="2227"/>
      <c r="E66" s="2227"/>
      <c r="F66" s="525"/>
    </row>
  </sheetData>
  <mergeCells count="5">
    <mergeCell ref="G2:I2"/>
    <mergeCell ref="B66:E66"/>
    <mergeCell ref="D7:E7"/>
    <mergeCell ref="F7:G7"/>
    <mergeCell ref="H7:I7"/>
  </mergeCells>
  <phoneticPr fontId="2" type="noConversion"/>
  <pageMargins left="0.75" right="0.25" top="0.23" bottom="0.28999999999999998" header="0.21" footer="0.19"/>
  <pageSetup paperSize="9" scale="80" orientation="landscape"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AI36"/>
  <sheetViews>
    <sheetView workbookViewId="0">
      <selection activeCell="D13" sqref="D13"/>
    </sheetView>
  </sheetViews>
  <sheetFormatPr defaultRowHeight="13.5"/>
  <cols>
    <col min="1" max="1" width="3.5703125" style="4" customWidth="1"/>
    <col min="2" max="2" width="26.85546875" style="5" customWidth="1"/>
    <col min="3" max="3" width="18.140625" style="5" customWidth="1"/>
    <col min="4" max="5" width="13" style="5" customWidth="1"/>
    <col min="6" max="6" width="6.5703125" style="5" customWidth="1"/>
    <col min="7" max="7" width="10.5703125" style="5" customWidth="1"/>
    <col min="8" max="8" width="12.140625" style="5" customWidth="1"/>
    <col min="9" max="9" width="8.140625" style="5" customWidth="1"/>
    <col min="10" max="10" width="13" style="5" customWidth="1"/>
    <col min="11" max="11" width="10.5703125" style="5" customWidth="1"/>
    <col min="12" max="12" width="10.140625" style="5" customWidth="1"/>
    <col min="13" max="14" width="11.140625" style="5" customWidth="1"/>
    <col min="15" max="15" width="8.28515625" style="5" customWidth="1"/>
    <col min="16" max="16" width="13.140625" style="5" customWidth="1"/>
    <col min="17" max="17" width="9.28515625" style="5" customWidth="1"/>
    <col min="18" max="18" width="10.140625" style="5" customWidth="1"/>
    <col min="19" max="19" width="13.140625" style="5" customWidth="1"/>
    <col min="20" max="20" width="9.85546875" style="5" customWidth="1"/>
    <col min="21" max="21" width="9.28515625" style="5" customWidth="1"/>
    <col min="22" max="22" width="9.85546875" style="5" customWidth="1"/>
    <col min="23" max="25" width="9.140625" style="5"/>
    <col min="26" max="26" width="10" style="5" customWidth="1"/>
    <col min="27" max="28" width="9.140625" style="5"/>
    <col min="29" max="29" width="9.5703125" style="5" customWidth="1"/>
    <col min="30" max="30" width="9.140625" style="5"/>
    <col min="31" max="33" width="12.7109375" style="5" customWidth="1"/>
    <col min="34" max="34" width="9.28515625" style="5" customWidth="1"/>
    <col min="35" max="16384" width="9.140625" style="5"/>
  </cols>
  <sheetData>
    <row r="1" spans="1:35" ht="16.5">
      <c r="A1" s="30"/>
      <c r="B1" s="203" t="s">
        <v>217</v>
      </c>
      <c r="C1" s="31"/>
      <c r="D1" s="31"/>
      <c r="E1" s="31"/>
      <c r="F1" s="31"/>
      <c r="G1" s="31"/>
      <c r="H1" s="31"/>
      <c r="I1" s="31"/>
      <c r="J1" s="31"/>
      <c r="K1" s="3"/>
      <c r="L1" s="284"/>
      <c r="M1" s="133" t="s">
        <v>235</v>
      </c>
      <c r="N1" s="133"/>
      <c r="O1" s="175"/>
      <c r="P1" s="22"/>
      <c r="Q1" s="284"/>
      <c r="R1" s="133"/>
      <c r="S1" s="175"/>
      <c r="T1" s="22"/>
      <c r="U1" s="175"/>
      <c r="V1" s="22"/>
      <c r="W1" s="175"/>
      <c r="X1" s="22"/>
      <c r="Y1" s="175"/>
      <c r="Z1" s="22"/>
      <c r="AA1" s="3"/>
      <c r="AB1" s="175"/>
      <c r="AC1" s="175"/>
      <c r="AD1" s="175"/>
      <c r="AE1" s="175"/>
      <c r="AF1" s="175"/>
      <c r="AG1" s="175"/>
      <c r="AH1" s="175"/>
      <c r="AI1" s="175"/>
    </row>
    <row r="2" spans="1:35" ht="16.5" customHeight="1" thickBot="1">
      <c r="A2" s="30"/>
      <c r="B2" s="23"/>
      <c r="C2" s="172"/>
      <c r="D2" s="172"/>
      <c r="E2" s="172"/>
      <c r="F2" s="172"/>
      <c r="G2" s="172"/>
      <c r="H2" s="172"/>
      <c r="I2" s="23"/>
      <c r="J2" s="172"/>
      <c r="K2" s="173"/>
      <c r="M2" s="395" t="s">
        <v>28</v>
      </c>
      <c r="N2" s="148"/>
      <c r="O2" s="148"/>
      <c r="P2" s="205"/>
      <c r="Q2" s="2226"/>
      <c r="R2" s="2226"/>
      <c r="S2" s="2226"/>
      <c r="T2" s="148"/>
      <c r="U2" s="148"/>
      <c r="V2" s="148"/>
      <c r="W2" s="148"/>
      <c r="X2" s="148"/>
      <c r="Y2" s="148"/>
      <c r="Z2" s="148"/>
      <c r="AA2" s="148"/>
      <c r="AB2" s="175"/>
      <c r="AC2" s="175"/>
      <c r="AD2" s="175"/>
      <c r="AE2" s="175"/>
      <c r="AF2" s="175"/>
      <c r="AG2" s="175"/>
      <c r="AH2" s="175"/>
      <c r="AI2" s="175"/>
    </row>
    <row r="3" spans="1:35" s="176" customFormat="1" ht="25.5" customHeight="1">
      <c r="A3" s="30"/>
      <c r="B3" s="396" t="s">
        <v>29</v>
      </c>
      <c r="C3" s="134"/>
      <c r="D3" s="134"/>
      <c r="E3" s="134"/>
      <c r="F3" s="134"/>
      <c r="G3" s="134"/>
      <c r="H3" s="31"/>
      <c r="I3" s="174"/>
      <c r="J3" s="31"/>
      <c r="K3" s="31"/>
      <c r="L3" s="31"/>
      <c r="M3" s="41" t="s">
        <v>215</v>
      </c>
      <c r="N3" s="41"/>
      <c r="O3" s="34"/>
      <c r="P3" s="175"/>
      <c r="Q3" s="31"/>
      <c r="R3" s="41"/>
      <c r="S3" s="34"/>
      <c r="T3" s="175"/>
      <c r="U3" s="34"/>
      <c r="V3" s="175"/>
      <c r="W3" s="34"/>
      <c r="X3" s="175"/>
      <c r="Y3" s="34"/>
      <c r="Z3" s="175"/>
      <c r="AA3" s="175"/>
      <c r="AB3" s="175"/>
      <c r="AC3" s="175"/>
      <c r="AD3" s="175"/>
      <c r="AE3" s="175"/>
      <c r="AF3" s="175"/>
      <c r="AG3" s="175"/>
      <c r="AH3" s="175"/>
    </row>
    <row r="4" spans="1:35" s="176" customFormat="1" ht="13.7" customHeight="1">
      <c r="A4" s="206"/>
      <c r="B4" s="207"/>
      <c r="C4" s="208"/>
      <c r="D4" s="209"/>
      <c r="E4" s="209"/>
      <c r="F4" s="209"/>
      <c r="G4" s="209"/>
      <c r="H4" s="209"/>
      <c r="I4" s="314" t="s">
        <v>384</v>
      </c>
      <c r="J4" s="209"/>
      <c r="K4" s="209"/>
      <c r="L4" s="209"/>
      <c r="M4" s="209"/>
      <c r="N4" s="208"/>
      <c r="O4" s="2533" t="s">
        <v>410</v>
      </c>
      <c r="P4" s="2533"/>
      <c r="Q4" s="2533"/>
      <c r="R4" s="2533"/>
      <c r="S4" s="2534"/>
      <c r="T4" s="2533" t="s">
        <v>216</v>
      </c>
      <c r="U4" s="2533"/>
      <c r="V4" s="2533"/>
      <c r="W4" s="2533"/>
      <c r="X4" s="2534"/>
      <c r="Y4" s="2532" t="s">
        <v>407</v>
      </c>
      <c r="Z4" s="2533"/>
      <c r="AA4" s="2533"/>
      <c r="AB4" s="2533"/>
      <c r="AC4" s="2534"/>
      <c r="AD4" s="2532" t="s">
        <v>444</v>
      </c>
      <c r="AE4" s="2533"/>
      <c r="AF4" s="2533"/>
      <c r="AG4" s="2533"/>
      <c r="AH4" s="2534"/>
    </row>
    <row r="5" spans="1:35" s="176" customFormat="1" ht="89.25">
      <c r="A5" s="210" t="s">
        <v>114</v>
      </c>
      <c r="B5" s="64" t="s">
        <v>218</v>
      </c>
      <c r="C5" s="64" t="s">
        <v>219</v>
      </c>
      <c r="D5" s="64" t="s">
        <v>287</v>
      </c>
      <c r="E5" s="64" t="s">
        <v>456</v>
      </c>
      <c r="F5" s="64" t="s">
        <v>220</v>
      </c>
      <c r="G5" s="64" t="s">
        <v>221</v>
      </c>
      <c r="H5" s="521" t="s">
        <v>382</v>
      </c>
      <c r="I5" s="64" t="s">
        <v>211</v>
      </c>
      <c r="J5" s="281" t="s">
        <v>293</v>
      </c>
      <c r="K5" s="64" t="s">
        <v>222</v>
      </c>
      <c r="L5" s="64" t="s">
        <v>288</v>
      </c>
      <c r="M5" s="64" t="s">
        <v>289</v>
      </c>
      <c r="N5" s="521" t="s">
        <v>362</v>
      </c>
      <c r="O5" s="64" t="s">
        <v>211</v>
      </c>
      <c r="P5" s="64" t="s">
        <v>304</v>
      </c>
      <c r="Q5" s="64" t="s">
        <v>222</v>
      </c>
      <c r="R5" s="64" t="s">
        <v>288</v>
      </c>
      <c r="S5" s="64" t="s">
        <v>305</v>
      </c>
      <c r="T5" s="64" t="s">
        <v>211</v>
      </c>
      <c r="U5" s="64" t="s">
        <v>240</v>
      </c>
      <c r="V5" s="64" t="s">
        <v>222</v>
      </c>
      <c r="W5" s="64" t="s">
        <v>288</v>
      </c>
      <c r="X5" s="64" t="s">
        <v>306</v>
      </c>
      <c r="Y5" s="64" t="s">
        <v>211</v>
      </c>
      <c r="Z5" s="64" t="s">
        <v>240</v>
      </c>
      <c r="AA5" s="64" t="s">
        <v>222</v>
      </c>
      <c r="AB5" s="64" t="s">
        <v>288</v>
      </c>
      <c r="AC5" s="64" t="s">
        <v>307</v>
      </c>
      <c r="AD5" s="64" t="s">
        <v>211</v>
      </c>
      <c r="AE5" s="64" t="s">
        <v>240</v>
      </c>
      <c r="AF5" s="64" t="s">
        <v>222</v>
      </c>
      <c r="AG5" s="64" t="s">
        <v>288</v>
      </c>
      <c r="AH5" s="64" t="s">
        <v>308</v>
      </c>
    </row>
    <row r="6" spans="1:35" s="35" customFormat="1" ht="12.75">
      <c r="A6" s="123">
        <v>1</v>
      </c>
      <c r="B6" s="123">
        <v>2</v>
      </c>
      <c r="C6" s="123">
        <v>3</v>
      </c>
      <c r="D6" s="123">
        <v>4</v>
      </c>
      <c r="E6" s="123">
        <v>5</v>
      </c>
      <c r="F6" s="123">
        <v>6</v>
      </c>
      <c r="G6" s="123">
        <v>7</v>
      </c>
      <c r="H6" s="123">
        <v>8</v>
      </c>
      <c r="I6" s="123">
        <v>9</v>
      </c>
      <c r="J6" s="123">
        <v>10</v>
      </c>
      <c r="K6" s="123">
        <v>11</v>
      </c>
      <c r="L6" s="123">
        <v>12</v>
      </c>
      <c r="M6" s="123">
        <v>13</v>
      </c>
      <c r="N6" s="123">
        <v>14</v>
      </c>
      <c r="O6" s="123">
        <v>15</v>
      </c>
      <c r="P6" s="123">
        <v>16</v>
      </c>
      <c r="Q6" s="123">
        <v>17</v>
      </c>
      <c r="R6" s="123">
        <v>18</v>
      </c>
      <c r="S6" s="123">
        <v>19</v>
      </c>
      <c r="T6" s="123">
        <v>20</v>
      </c>
      <c r="U6" s="123">
        <v>21</v>
      </c>
      <c r="V6" s="123">
        <v>22</v>
      </c>
      <c r="W6" s="123">
        <v>23</v>
      </c>
      <c r="X6" s="123">
        <v>24</v>
      </c>
      <c r="Y6" s="123">
        <v>25</v>
      </c>
      <c r="Z6" s="123">
        <v>26</v>
      </c>
      <c r="AA6" s="123">
        <v>27</v>
      </c>
      <c r="AB6" s="123">
        <v>28</v>
      </c>
      <c r="AC6" s="123">
        <v>29</v>
      </c>
      <c r="AD6" s="123">
        <v>30</v>
      </c>
      <c r="AE6" s="123">
        <v>31</v>
      </c>
      <c r="AF6" s="123">
        <v>31</v>
      </c>
      <c r="AG6" s="123">
        <v>32</v>
      </c>
      <c r="AH6" s="123">
        <v>33</v>
      </c>
    </row>
    <row r="7" spans="1:35">
      <c r="A7" s="194"/>
      <c r="B7" s="102"/>
      <c r="C7" s="224"/>
      <c r="D7" s="224"/>
      <c r="E7" s="224"/>
      <c r="F7" s="213"/>
      <c r="G7" s="213"/>
      <c r="H7" s="213"/>
      <c r="I7" s="213"/>
      <c r="J7" s="213"/>
      <c r="K7" s="213"/>
      <c r="L7" s="213"/>
      <c r="M7" s="213"/>
      <c r="N7" s="213"/>
      <c r="O7" s="213"/>
      <c r="P7" s="213"/>
      <c r="Q7" s="213"/>
      <c r="R7" s="70"/>
      <c r="S7" s="213"/>
      <c r="T7" s="213"/>
      <c r="U7" s="213"/>
      <c r="V7" s="213"/>
      <c r="W7" s="106"/>
      <c r="X7" s="106"/>
      <c r="Y7" s="106"/>
      <c r="Z7" s="106"/>
      <c r="AA7" s="106"/>
      <c r="AB7" s="106"/>
      <c r="AC7" s="106"/>
      <c r="AD7" s="106"/>
      <c r="AE7" s="106"/>
      <c r="AF7" s="106"/>
      <c r="AG7" s="106"/>
      <c r="AH7" s="106"/>
    </row>
    <row r="8" spans="1:35" ht="14.25">
      <c r="A8" s="211" t="s">
        <v>2</v>
      </c>
      <c r="B8" s="212" t="s">
        <v>241</v>
      </c>
      <c r="C8" s="224"/>
      <c r="D8" s="224"/>
      <c r="E8" s="224"/>
      <c r="F8" s="213"/>
      <c r="G8" s="213"/>
      <c r="H8" s="213"/>
      <c r="I8" s="213"/>
      <c r="J8" s="213"/>
      <c r="K8" s="213"/>
      <c r="L8" s="213"/>
      <c r="M8" s="213"/>
      <c r="N8" s="213"/>
      <c r="O8" s="213"/>
      <c r="P8" s="213"/>
      <c r="Q8" s="213"/>
      <c r="R8" s="70"/>
      <c r="S8" s="213"/>
      <c r="T8" s="213"/>
      <c r="U8" s="213"/>
      <c r="V8" s="213"/>
      <c r="W8" s="106"/>
      <c r="X8" s="106"/>
      <c r="Y8" s="106"/>
      <c r="Z8" s="106"/>
      <c r="AA8" s="106"/>
      <c r="AB8" s="106"/>
      <c r="AC8" s="106"/>
      <c r="AD8" s="106"/>
      <c r="AE8" s="106"/>
      <c r="AF8" s="106"/>
      <c r="AG8" s="106"/>
      <c r="AH8" s="106"/>
    </row>
    <row r="9" spans="1:35" ht="12" customHeight="1">
      <c r="A9" s="194"/>
      <c r="B9" s="179" t="s">
        <v>126</v>
      </c>
      <c r="C9" s="213"/>
      <c r="D9" s="213"/>
      <c r="E9" s="213"/>
      <c r="F9" s="213"/>
      <c r="G9" s="213"/>
      <c r="H9" s="213"/>
      <c r="I9" s="179"/>
      <c r="J9" s="179"/>
      <c r="K9" s="179"/>
      <c r="L9" s="179"/>
      <c r="M9" s="179"/>
      <c r="N9" s="213"/>
      <c r="O9" s="179"/>
      <c r="P9" s="179"/>
      <c r="Q9" s="179"/>
      <c r="R9" s="179"/>
      <c r="S9" s="179"/>
      <c r="T9" s="179"/>
      <c r="U9" s="179"/>
      <c r="V9" s="179"/>
      <c r="W9" s="106"/>
      <c r="X9" s="106"/>
      <c r="Y9" s="106"/>
      <c r="Z9" s="106"/>
      <c r="AA9" s="106"/>
      <c r="AB9" s="106"/>
      <c r="AC9" s="106"/>
      <c r="AD9" s="106"/>
      <c r="AE9" s="106"/>
      <c r="AF9" s="106"/>
      <c r="AG9" s="106"/>
      <c r="AH9" s="106"/>
    </row>
    <row r="10" spans="1:35">
      <c r="A10" s="194"/>
      <c r="B10" s="179" t="s">
        <v>225</v>
      </c>
      <c r="C10" s="213"/>
      <c r="D10" s="213"/>
      <c r="E10" s="213"/>
      <c r="F10" s="213"/>
      <c r="G10" s="213"/>
      <c r="H10" s="213"/>
      <c r="I10" s="179"/>
      <c r="J10" s="179"/>
      <c r="K10" s="179"/>
      <c r="L10" s="179"/>
      <c r="M10" s="179"/>
      <c r="N10" s="213"/>
      <c r="O10" s="179"/>
      <c r="P10" s="179"/>
      <c r="Q10" s="179"/>
      <c r="R10" s="179"/>
      <c r="S10" s="179"/>
      <c r="T10" s="179"/>
      <c r="U10" s="179"/>
      <c r="V10" s="179"/>
      <c r="W10" s="106"/>
      <c r="X10" s="106"/>
      <c r="Y10" s="106"/>
      <c r="Z10" s="106"/>
      <c r="AA10" s="106"/>
      <c r="AB10" s="106"/>
      <c r="AC10" s="106"/>
      <c r="AD10" s="106"/>
      <c r="AE10" s="106"/>
      <c r="AF10" s="106"/>
      <c r="AG10" s="106"/>
      <c r="AH10" s="106"/>
    </row>
    <row r="11" spans="1:35">
      <c r="A11" s="194"/>
      <c r="B11" s="179" t="s">
        <v>226</v>
      </c>
      <c r="C11" s="213"/>
      <c r="D11" s="213"/>
      <c r="E11" s="213"/>
      <c r="F11" s="213"/>
      <c r="G11" s="213"/>
      <c r="H11" s="213"/>
      <c r="I11" s="179"/>
      <c r="J11" s="179"/>
      <c r="K11" s="179"/>
      <c r="L11" s="179"/>
      <c r="M11" s="179"/>
      <c r="N11" s="213"/>
      <c r="O11" s="179"/>
      <c r="P11" s="179"/>
      <c r="Q11" s="179"/>
      <c r="R11" s="179"/>
      <c r="S11" s="179"/>
      <c r="T11" s="179"/>
      <c r="U11" s="179"/>
      <c r="V11" s="179"/>
      <c r="W11" s="106"/>
      <c r="X11" s="106"/>
      <c r="Y11" s="106"/>
      <c r="Z11" s="106"/>
      <c r="AA11" s="106"/>
      <c r="AB11" s="106"/>
      <c r="AC11" s="106"/>
      <c r="AD11" s="106"/>
      <c r="AE11" s="106"/>
      <c r="AF11" s="106"/>
      <c r="AG11" s="106"/>
      <c r="AH11" s="106"/>
    </row>
    <row r="12" spans="1:35">
      <c r="A12" s="194">
        <v>1</v>
      </c>
      <c r="B12" s="102"/>
      <c r="C12" s="194"/>
      <c r="D12" s="194"/>
      <c r="E12" s="194"/>
      <c r="F12" s="194"/>
      <c r="G12" s="194"/>
      <c r="H12" s="194"/>
      <c r="I12" s="102"/>
      <c r="J12" s="102"/>
      <c r="K12" s="102"/>
      <c r="L12" s="102"/>
      <c r="M12" s="213">
        <f>J12+K12+L12</f>
        <v>0</v>
      </c>
      <c r="N12" s="194"/>
      <c r="O12" s="102"/>
      <c r="P12" s="194"/>
      <c r="Q12" s="194"/>
      <c r="R12" s="194"/>
      <c r="S12" s="213">
        <f>P12+Q12+R12</f>
        <v>0</v>
      </c>
      <c r="T12" s="213">
        <f t="shared" ref="T12:W14" si="0">I12-O12</f>
        <v>0</v>
      </c>
      <c r="U12" s="213">
        <f t="shared" si="0"/>
        <v>0</v>
      </c>
      <c r="V12" s="213">
        <f t="shared" si="0"/>
        <v>0</v>
      </c>
      <c r="W12" s="213">
        <f t="shared" si="0"/>
        <v>0</v>
      </c>
      <c r="X12" s="213">
        <f>U12+V12+W12</f>
        <v>0</v>
      </c>
      <c r="Y12" s="102"/>
      <c r="Z12" s="194"/>
      <c r="AA12" s="194"/>
      <c r="AB12" s="194"/>
      <c r="AC12" s="213">
        <f>Z12+AA12+AB12</f>
        <v>0</v>
      </c>
      <c r="AD12" s="102"/>
      <c r="AE12" s="194"/>
      <c r="AF12" s="194"/>
      <c r="AG12" s="194"/>
      <c r="AH12" s="213">
        <f>AE12+AF12+AG12</f>
        <v>0</v>
      </c>
    </row>
    <row r="13" spans="1:35">
      <c r="A13" s="194">
        <v>2</v>
      </c>
      <c r="B13" s="102"/>
      <c r="C13" s="194"/>
      <c r="D13" s="194"/>
      <c r="E13" s="194"/>
      <c r="F13" s="194"/>
      <c r="G13" s="194"/>
      <c r="H13" s="194"/>
      <c r="I13" s="102"/>
      <c r="J13" s="102"/>
      <c r="K13" s="102"/>
      <c r="L13" s="102"/>
      <c r="M13" s="213">
        <f>J13+K13+L13</f>
        <v>0</v>
      </c>
      <c r="N13" s="194"/>
      <c r="O13" s="102"/>
      <c r="P13" s="194"/>
      <c r="Q13" s="194"/>
      <c r="R13" s="194"/>
      <c r="S13" s="213">
        <f>P13+Q13+R13</f>
        <v>0</v>
      </c>
      <c r="T13" s="213">
        <f t="shared" si="0"/>
        <v>0</v>
      </c>
      <c r="U13" s="213">
        <f t="shared" si="0"/>
        <v>0</v>
      </c>
      <c r="V13" s="213">
        <f t="shared" si="0"/>
        <v>0</v>
      </c>
      <c r="W13" s="213">
        <f t="shared" si="0"/>
        <v>0</v>
      </c>
      <c r="X13" s="213">
        <f>U13+V13+W13</f>
        <v>0</v>
      </c>
      <c r="Y13" s="102"/>
      <c r="Z13" s="194"/>
      <c r="AA13" s="194"/>
      <c r="AB13" s="194"/>
      <c r="AC13" s="213">
        <f>Z13+AA13+AB13</f>
        <v>0</v>
      </c>
      <c r="AD13" s="102"/>
      <c r="AE13" s="194"/>
      <c r="AF13" s="194"/>
      <c r="AG13" s="194"/>
      <c r="AH13" s="213">
        <f>AE13+AF13+AG13</f>
        <v>0</v>
      </c>
    </row>
    <row r="14" spans="1:35">
      <c r="A14" s="194">
        <v>3</v>
      </c>
      <c r="B14" s="214"/>
      <c r="C14" s="194"/>
      <c r="D14" s="194"/>
      <c r="E14" s="194"/>
      <c r="F14" s="194"/>
      <c r="G14" s="194"/>
      <c r="H14" s="194"/>
      <c r="I14" s="102"/>
      <c r="J14" s="102"/>
      <c r="K14" s="102"/>
      <c r="L14" s="102"/>
      <c r="M14" s="213">
        <f>J14+K14+L14</f>
        <v>0</v>
      </c>
      <c r="N14" s="194"/>
      <c r="O14" s="102"/>
      <c r="P14" s="194"/>
      <c r="Q14" s="194"/>
      <c r="R14" s="194"/>
      <c r="S14" s="213">
        <f>P14+Q14+R14</f>
        <v>0</v>
      </c>
      <c r="T14" s="213">
        <f t="shared" si="0"/>
        <v>0</v>
      </c>
      <c r="U14" s="213">
        <f t="shared" si="0"/>
        <v>0</v>
      </c>
      <c r="V14" s="213">
        <f t="shared" si="0"/>
        <v>0</v>
      </c>
      <c r="W14" s="213">
        <f t="shared" si="0"/>
        <v>0</v>
      </c>
      <c r="X14" s="213">
        <f>U14+V14+W14</f>
        <v>0</v>
      </c>
      <c r="Y14" s="102"/>
      <c r="Z14" s="194"/>
      <c r="AA14" s="194"/>
      <c r="AB14" s="194"/>
      <c r="AC14" s="213">
        <f>Z14+AA14+AB14</f>
        <v>0</v>
      </c>
      <c r="AD14" s="102"/>
      <c r="AE14" s="194"/>
      <c r="AF14" s="194"/>
      <c r="AG14" s="194"/>
      <c r="AH14" s="213">
        <f>AE14+AF14+AG14</f>
        <v>0</v>
      </c>
    </row>
    <row r="15" spans="1:35" s="216" customFormat="1" ht="27">
      <c r="A15" s="211"/>
      <c r="B15" s="219" t="s">
        <v>227</v>
      </c>
      <c r="C15" s="215" t="s">
        <v>1</v>
      </c>
      <c r="D15" s="215"/>
      <c r="E15" s="215"/>
      <c r="F15" s="215" t="s">
        <v>1</v>
      </c>
      <c r="G15" s="215" t="s">
        <v>1</v>
      </c>
      <c r="H15" s="215" t="s">
        <v>1</v>
      </c>
      <c r="I15" s="215">
        <f>SUM(I12:I14)</f>
        <v>0</v>
      </c>
      <c r="J15" s="215">
        <f t="shared" ref="J15:R15" si="1">SUM(J12:J14)</f>
        <v>0</v>
      </c>
      <c r="K15" s="215">
        <f t="shared" si="1"/>
        <v>0</v>
      </c>
      <c r="L15" s="215">
        <f t="shared" si="1"/>
        <v>0</v>
      </c>
      <c r="M15" s="215">
        <f t="shared" si="1"/>
        <v>0</v>
      </c>
      <c r="N15" s="215" t="s">
        <v>1</v>
      </c>
      <c r="O15" s="215">
        <f t="shared" si="1"/>
        <v>0</v>
      </c>
      <c r="P15" s="215">
        <f t="shared" si="1"/>
        <v>0</v>
      </c>
      <c r="Q15" s="215">
        <f t="shared" si="1"/>
        <v>0</v>
      </c>
      <c r="R15" s="215">
        <f t="shared" si="1"/>
        <v>0</v>
      </c>
      <c r="S15" s="215">
        <f>SUM(S12:S14)</f>
        <v>0</v>
      </c>
      <c r="T15" s="215">
        <f>SUM(T12:T14)</f>
        <v>0</v>
      </c>
      <c r="U15" s="215">
        <f>SUM(U12:U14)</f>
        <v>0</v>
      </c>
      <c r="V15" s="215">
        <f>SUM(V12:V14)</f>
        <v>0</v>
      </c>
      <c r="W15" s="215">
        <f t="shared" ref="W15:AH15" si="2">SUM(W12:W14)</f>
        <v>0</v>
      </c>
      <c r="X15" s="215">
        <f t="shared" si="2"/>
        <v>0</v>
      </c>
      <c r="Y15" s="215">
        <f t="shared" si="2"/>
        <v>0</v>
      </c>
      <c r="Z15" s="215">
        <f t="shared" si="2"/>
        <v>0</v>
      </c>
      <c r="AA15" s="215">
        <f t="shared" si="2"/>
        <v>0</v>
      </c>
      <c r="AB15" s="215">
        <f t="shared" si="2"/>
        <v>0</v>
      </c>
      <c r="AC15" s="215">
        <f t="shared" si="2"/>
        <v>0</v>
      </c>
      <c r="AD15" s="215">
        <f t="shared" si="2"/>
        <v>0</v>
      </c>
      <c r="AE15" s="215">
        <f t="shared" si="2"/>
        <v>0</v>
      </c>
      <c r="AF15" s="215">
        <f t="shared" si="2"/>
        <v>0</v>
      </c>
      <c r="AG15" s="215">
        <f t="shared" si="2"/>
        <v>0</v>
      </c>
      <c r="AH15" s="215">
        <f t="shared" si="2"/>
        <v>0</v>
      </c>
    </row>
    <row r="16" spans="1:35">
      <c r="A16" s="194"/>
      <c r="B16" s="179" t="s">
        <v>226</v>
      </c>
      <c r="C16" s="213"/>
      <c r="D16" s="213"/>
      <c r="E16" s="213"/>
      <c r="F16" s="213"/>
      <c r="G16" s="213"/>
      <c r="H16" s="213"/>
      <c r="I16" s="179"/>
      <c r="J16" s="179"/>
      <c r="K16" s="179"/>
      <c r="L16" s="179"/>
      <c r="M16" s="179"/>
      <c r="N16" s="213"/>
      <c r="O16" s="179"/>
      <c r="P16" s="179"/>
      <c r="Q16" s="179"/>
      <c r="R16" s="179"/>
      <c r="S16" s="179"/>
      <c r="T16" s="179"/>
      <c r="U16" s="179"/>
      <c r="V16" s="179"/>
      <c r="W16" s="106"/>
      <c r="X16" s="106"/>
      <c r="Y16" s="106"/>
      <c r="Z16" s="106"/>
      <c r="AA16" s="106"/>
      <c r="AB16" s="106"/>
      <c r="AC16" s="106"/>
      <c r="AD16" s="106"/>
      <c r="AE16" s="106"/>
      <c r="AF16" s="106"/>
      <c r="AG16" s="106"/>
      <c r="AH16" s="106"/>
    </row>
    <row r="17" spans="1:34">
      <c r="A17" s="194">
        <v>1</v>
      </c>
      <c r="B17" s="102"/>
      <c r="C17" s="194"/>
      <c r="D17" s="194"/>
      <c r="E17" s="194"/>
      <c r="F17" s="194"/>
      <c r="G17" s="194"/>
      <c r="H17" s="194"/>
      <c r="I17" s="102"/>
      <c r="J17" s="102"/>
      <c r="K17" s="102"/>
      <c r="L17" s="102"/>
      <c r="M17" s="213">
        <f>J17+K17+L17</f>
        <v>0</v>
      </c>
      <c r="N17" s="194"/>
      <c r="O17" s="102"/>
      <c r="P17" s="194"/>
      <c r="Q17" s="194"/>
      <c r="R17" s="194"/>
      <c r="S17" s="213">
        <f>P17+Q17+R17</f>
        <v>0</v>
      </c>
      <c r="T17" s="213">
        <f t="shared" ref="T17:W19" si="3">I17-O17</f>
        <v>0</v>
      </c>
      <c r="U17" s="213">
        <f t="shared" si="3"/>
        <v>0</v>
      </c>
      <c r="V17" s="213">
        <f t="shared" si="3"/>
        <v>0</v>
      </c>
      <c r="W17" s="213">
        <f t="shared" si="3"/>
        <v>0</v>
      </c>
      <c r="X17" s="213">
        <f>U17+V17+W17</f>
        <v>0</v>
      </c>
      <c r="Y17" s="102"/>
      <c r="Z17" s="194"/>
      <c r="AA17" s="194"/>
      <c r="AB17" s="194"/>
      <c r="AC17" s="213">
        <f>Z17+AA17+AB17</f>
        <v>0</v>
      </c>
      <c r="AD17" s="102"/>
      <c r="AE17" s="194"/>
      <c r="AF17" s="194"/>
      <c r="AG17" s="194"/>
      <c r="AH17" s="213">
        <f>AE17+AF17+AG17</f>
        <v>0</v>
      </c>
    </row>
    <row r="18" spans="1:34">
      <c r="A18" s="194">
        <v>2</v>
      </c>
      <c r="B18" s="102"/>
      <c r="C18" s="194"/>
      <c r="D18" s="194"/>
      <c r="E18" s="194"/>
      <c r="F18" s="194"/>
      <c r="G18" s="194"/>
      <c r="H18" s="194"/>
      <c r="I18" s="102"/>
      <c r="J18" s="102"/>
      <c r="K18" s="102"/>
      <c r="L18" s="102"/>
      <c r="M18" s="213">
        <f>J18+K18+L18</f>
        <v>0</v>
      </c>
      <c r="N18" s="194"/>
      <c r="O18" s="102"/>
      <c r="P18" s="194"/>
      <c r="Q18" s="194"/>
      <c r="R18" s="194"/>
      <c r="S18" s="213">
        <f>P18+Q18+R18</f>
        <v>0</v>
      </c>
      <c r="T18" s="213">
        <f t="shared" si="3"/>
        <v>0</v>
      </c>
      <c r="U18" s="213">
        <f t="shared" si="3"/>
        <v>0</v>
      </c>
      <c r="V18" s="213">
        <f t="shared" si="3"/>
        <v>0</v>
      </c>
      <c r="W18" s="213">
        <f t="shared" si="3"/>
        <v>0</v>
      </c>
      <c r="X18" s="213">
        <f>U18+V18+W18</f>
        <v>0</v>
      </c>
      <c r="Y18" s="102"/>
      <c r="Z18" s="194"/>
      <c r="AA18" s="194"/>
      <c r="AB18" s="194"/>
      <c r="AC18" s="213">
        <f>Z18+AA18+AB18</f>
        <v>0</v>
      </c>
      <c r="AD18" s="102"/>
      <c r="AE18" s="194"/>
      <c r="AF18" s="194"/>
      <c r="AG18" s="194"/>
      <c r="AH18" s="213">
        <f>AE18+AF18+AG18</f>
        <v>0</v>
      </c>
    </row>
    <row r="19" spans="1:34">
      <c r="A19" s="194">
        <v>3</v>
      </c>
      <c r="B19" s="214"/>
      <c r="C19" s="194"/>
      <c r="D19" s="194"/>
      <c r="E19" s="194"/>
      <c r="F19" s="194"/>
      <c r="G19" s="194"/>
      <c r="H19" s="194"/>
      <c r="I19" s="102"/>
      <c r="J19" s="102"/>
      <c r="K19" s="102"/>
      <c r="L19" s="102"/>
      <c r="M19" s="213">
        <f>J19+K19+L19</f>
        <v>0</v>
      </c>
      <c r="N19" s="194"/>
      <c r="O19" s="102"/>
      <c r="P19" s="194"/>
      <c r="Q19" s="194"/>
      <c r="R19" s="194"/>
      <c r="S19" s="213">
        <f>P19+Q19+R19</f>
        <v>0</v>
      </c>
      <c r="T19" s="213">
        <f t="shared" si="3"/>
        <v>0</v>
      </c>
      <c r="U19" s="213">
        <f t="shared" si="3"/>
        <v>0</v>
      </c>
      <c r="V19" s="213">
        <f t="shared" si="3"/>
        <v>0</v>
      </c>
      <c r="W19" s="213">
        <f t="shared" si="3"/>
        <v>0</v>
      </c>
      <c r="X19" s="213">
        <f>U19+V19+W19</f>
        <v>0</v>
      </c>
      <c r="Y19" s="102"/>
      <c r="Z19" s="194"/>
      <c r="AA19" s="194"/>
      <c r="AB19" s="194"/>
      <c r="AC19" s="213">
        <f>Z19+AA19+AB19</f>
        <v>0</v>
      </c>
      <c r="AD19" s="102"/>
      <c r="AE19" s="194"/>
      <c r="AF19" s="194"/>
      <c r="AG19" s="194"/>
      <c r="AH19" s="213">
        <f>AE19+AF19+AG19</f>
        <v>0</v>
      </c>
    </row>
    <row r="20" spans="1:34" s="216" customFormat="1" ht="27">
      <c r="A20" s="211"/>
      <c r="B20" s="219" t="s">
        <v>227</v>
      </c>
      <c r="C20" s="215" t="s">
        <v>1</v>
      </c>
      <c r="D20" s="215"/>
      <c r="E20" s="215"/>
      <c r="F20" s="215" t="s">
        <v>1</v>
      </c>
      <c r="G20" s="215" t="s">
        <v>1</v>
      </c>
      <c r="H20" s="215" t="s">
        <v>1</v>
      </c>
      <c r="I20" s="215">
        <f t="shared" ref="I20:R20" si="4">SUM(I17:I19)</f>
        <v>0</v>
      </c>
      <c r="J20" s="215">
        <f t="shared" si="4"/>
        <v>0</v>
      </c>
      <c r="K20" s="215">
        <f t="shared" si="4"/>
        <v>0</v>
      </c>
      <c r="L20" s="215">
        <f t="shared" si="4"/>
        <v>0</v>
      </c>
      <c r="M20" s="215">
        <f t="shared" si="4"/>
        <v>0</v>
      </c>
      <c r="N20" s="215" t="s">
        <v>1</v>
      </c>
      <c r="O20" s="215">
        <f t="shared" si="4"/>
        <v>0</v>
      </c>
      <c r="P20" s="215">
        <f t="shared" si="4"/>
        <v>0</v>
      </c>
      <c r="Q20" s="215">
        <f t="shared" si="4"/>
        <v>0</v>
      </c>
      <c r="R20" s="215">
        <f t="shared" si="4"/>
        <v>0</v>
      </c>
      <c r="S20" s="215">
        <f>SUM(S17:S19)</f>
        <v>0</v>
      </c>
      <c r="T20" s="215">
        <f>SUM(T17:T19)</f>
        <v>0</v>
      </c>
      <c r="U20" s="215">
        <f>SUM(U17:U19)</f>
        <v>0</v>
      </c>
      <c r="V20" s="215">
        <f>SUM(V17:V19)</f>
        <v>0</v>
      </c>
      <c r="W20" s="215">
        <f t="shared" ref="W20:AH20" si="5">SUM(W17:W19)</f>
        <v>0</v>
      </c>
      <c r="X20" s="215">
        <f t="shared" si="5"/>
        <v>0</v>
      </c>
      <c r="Y20" s="215">
        <f t="shared" si="5"/>
        <v>0</v>
      </c>
      <c r="Z20" s="215">
        <f t="shared" si="5"/>
        <v>0</v>
      </c>
      <c r="AA20" s="215">
        <f t="shared" si="5"/>
        <v>0</v>
      </c>
      <c r="AB20" s="215">
        <f t="shared" si="5"/>
        <v>0</v>
      </c>
      <c r="AC20" s="215">
        <f t="shared" si="5"/>
        <v>0</v>
      </c>
      <c r="AD20" s="215">
        <f t="shared" si="5"/>
        <v>0</v>
      </c>
      <c r="AE20" s="215">
        <f t="shared" si="5"/>
        <v>0</v>
      </c>
      <c r="AF20" s="215">
        <f t="shared" si="5"/>
        <v>0</v>
      </c>
      <c r="AG20" s="215">
        <f t="shared" si="5"/>
        <v>0</v>
      </c>
      <c r="AH20" s="215">
        <f t="shared" si="5"/>
        <v>0</v>
      </c>
    </row>
    <row r="21" spans="1:34" s="216" customFormat="1" ht="27">
      <c r="A21" s="211"/>
      <c r="B21" s="219" t="s">
        <v>242</v>
      </c>
      <c r="C21" s="215" t="s">
        <v>1</v>
      </c>
      <c r="D21" s="215"/>
      <c r="E21" s="215"/>
      <c r="F21" s="215" t="s">
        <v>1</v>
      </c>
      <c r="G21" s="215" t="s">
        <v>1</v>
      </c>
      <c r="H21" s="215" t="s">
        <v>1</v>
      </c>
      <c r="I21" s="215">
        <f>I15+I20</f>
        <v>0</v>
      </c>
      <c r="J21" s="215">
        <f t="shared" ref="J21:R21" si="6">J15+J20</f>
        <v>0</v>
      </c>
      <c r="K21" s="215">
        <f t="shared" si="6"/>
        <v>0</v>
      </c>
      <c r="L21" s="215">
        <f t="shared" si="6"/>
        <v>0</v>
      </c>
      <c r="M21" s="215">
        <f t="shared" si="6"/>
        <v>0</v>
      </c>
      <c r="N21" s="215" t="s">
        <v>1</v>
      </c>
      <c r="O21" s="215">
        <f t="shared" si="6"/>
        <v>0</v>
      </c>
      <c r="P21" s="215">
        <f t="shared" si="6"/>
        <v>0</v>
      </c>
      <c r="Q21" s="215">
        <f t="shared" si="6"/>
        <v>0</v>
      </c>
      <c r="R21" s="215">
        <f t="shared" si="6"/>
        <v>0</v>
      </c>
      <c r="S21" s="215">
        <f>S15+S20</f>
        <v>0</v>
      </c>
      <c r="T21" s="215">
        <f>T15+T20</f>
        <v>0</v>
      </c>
      <c r="U21" s="215">
        <f>U15+U20</f>
        <v>0</v>
      </c>
      <c r="V21" s="215">
        <f>V15+V20</f>
        <v>0</v>
      </c>
      <c r="W21" s="215">
        <f t="shared" ref="W21:AH21" si="7">W15+W20</f>
        <v>0</v>
      </c>
      <c r="X21" s="215">
        <f t="shared" si="7"/>
        <v>0</v>
      </c>
      <c r="Y21" s="215">
        <f t="shared" si="7"/>
        <v>0</v>
      </c>
      <c r="Z21" s="215">
        <f t="shared" si="7"/>
        <v>0</v>
      </c>
      <c r="AA21" s="215">
        <f t="shared" si="7"/>
        <v>0</v>
      </c>
      <c r="AB21" s="215">
        <f t="shared" si="7"/>
        <v>0</v>
      </c>
      <c r="AC21" s="215">
        <f t="shared" si="7"/>
        <v>0</v>
      </c>
      <c r="AD21" s="215">
        <f t="shared" si="7"/>
        <v>0</v>
      </c>
      <c r="AE21" s="215">
        <f t="shared" si="7"/>
        <v>0</v>
      </c>
      <c r="AF21" s="215">
        <f t="shared" si="7"/>
        <v>0</v>
      </c>
      <c r="AG21" s="215">
        <f t="shared" si="7"/>
        <v>0</v>
      </c>
      <c r="AH21" s="215">
        <f t="shared" si="7"/>
        <v>0</v>
      </c>
    </row>
    <row r="22" spans="1:34">
      <c r="A22" s="194"/>
      <c r="B22" s="214"/>
      <c r="C22" s="224"/>
      <c r="D22" s="224"/>
      <c r="E22" s="224"/>
      <c r="F22" s="213"/>
      <c r="G22" s="213"/>
      <c r="H22" s="213"/>
      <c r="I22" s="213"/>
      <c r="J22" s="213"/>
      <c r="K22" s="213"/>
      <c r="L22" s="213"/>
      <c r="M22" s="213"/>
      <c r="N22" s="213"/>
      <c r="O22" s="213"/>
      <c r="P22" s="213"/>
      <c r="Q22" s="213"/>
      <c r="R22" s="70"/>
      <c r="S22" s="213"/>
      <c r="T22" s="213"/>
      <c r="U22" s="213"/>
      <c r="V22" s="213"/>
      <c r="W22" s="106"/>
      <c r="X22" s="106"/>
      <c r="Y22" s="106"/>
      <c r="Z22" s="106"/>
      <c r="AA22" s="106"/>
      <c r="AB22" s="106"/>
      <c r="AC22" s="106"/>
      <c r="AD22" s="106"/>
      <c r="AE22" s="106"/>
      <c r="AF22" s="106"/>
      <c r="AG22" s="106"/>
      <c r="AH22" s="106"/>
    </row>
    <row r="23" spans="1:34">
      <c r="A23" s="194"/>
      <c r="B23" s="214"/>
      <c r="C23" s="224"/>
      <c r="D23" s="224"/>
      <c r="E23" s="224"/>
      <c r="F23" s="213"/>
      <c r="G23" s="213"/>
      <c r="H23" s="213"/>
      <c r="I23" s="213"/>
      <c r="J23" s="213"/>
      <c r="K23" s="213"/>
      <c r="L23" s="213"/>
      <c r="M23" s="213"/>
      <c r="N23" s="213"/>
      <c r="O23" s="213"/>
      <c r="P23" s="213"/>
      <c r="Q23" s="213"/>
      <c r="R23" s="70"/>
      <c r="S23" s="213"/>
      <c r="T23" s="213"/>
      <c r="U23" s="213"/>
      <c r="V23" s="213"/>
      <c r="W23" s="106"/>
      <c r="X23" s="106"/>
      <c r="Y23" s="106"/>
      <c r="Z23" s="106"/>
      <c r="AA23" s="106"/>
      <c r="AB23" s="106"/>
      <c r="AC23" s="106"/>
      <c r="AD23" s="106"/>
      <c r="AE23" s="106"/>
      <c r="AF23" s="106"/>
      <c r="AG23" s="106"/>
      <c r="AH23" s="106"/>
    </row>
    <row r="24" spans="1:34" ht="54">
      <c r="A24" s="211" t="s">
        <v>3</v>
      </c>
      <c r="B24" s="212" t="s">
        <v>455</v>
      </c>
      <c r="C24" s="224"/>
      <c r="D24" s="224"/>
      <c r="E24" s="224"/>
      <c r="F24" s="213"/>
      <c r="G24" s="213"/>
      <c r="H24" s="213"/>
      <c r="I24" s="213"/>
      <c r="J24" s="213"/>
      <c r="K24" s="213"/>
      <c r="L24" s="213"/>
      <c r="M24" s="213"/>
      <c r="N24" s="213"/>
      <c r="O24" s="213"/>
      <c r="P24" s="213"/>
      <c r="Q24" s="213"/>
      <c r="R24" s="70"/>
      <c r="S24" s="213"/>
      <c r="T24" s="213"/>
      <c r="U24" s="213"/>
      <c r="V24" s="213"/>
      <c r="W24" s="106"/>
      <c r="X24" s="106"/>
      <c r="Y24" s="106"/>
      <c r="Z24" s="106"/>
      <c r="AA24" s="106"/>
      <c r="AB24" s="106"/>
      <c r="AC24" s="106"/>
      <c r="AD24" s="106"/>
      <c r="AE24" s="106"/>
      <c r="AF24" s="106"/>
      <c r="AG24" s="106"/>
      <c r="AH24" s="106"/>
    </row>
    <row r="25" spans="1:34">
      <c r="A25" s="194"/>
      <c r="B25" s="179" t="s">
        <v>126</v>
      </c>
      <c r="C25" s="224"/>
      <c r="D25" s="224"/>
      <c r="E25" s="224"/>
      <c r="F25" s="213"/>
      <c r="G25" s="213"/>
      <c r="H25" s="213"/>
      <c r="I25" s="213"/>
      <c r="J25" s="213"/>
      <c r="K25" s="213"/>
      <c r="L25" s="213"/>
      <c r="M25" s="213"/>
      <c r="N25" s="213"/>
      <c r="O25" s="213"/>
      <c r="P25" s="213"/>
      <c r="Q25" s="213"/>
      <c r="R25" s="70"/>
      <c r="S25" s="213"/>
      <c r="T25" s="213"/>
      <c r="U25" s="213"/>
      <c r="V25" s="213"/>
      <c r="W25" s="106"/>
      <c r="X25" s="106"/>
      <c r="Y25" s="106"/>
      <c r="Z25" s="106"/>
      <c r="AA25" s="106"/>
      <c r="AB25" s="106"/>
      <c r="AC25" s="106"/>
      <c r="AD25" s="106"/>
      <c r="AE25" s="106"/>
      <c r="AF25" s="106"/>
      <c r="AG25" s="106"/>
      <c r="AH25" s="106"/>
    </row>
    <row r="26" spans="1:34">
      <c r="A26" s="194">
        <v>1</v>
      </c>
      <c r="B26" s="102"/>
      <c r="C26" s="213"/>
      <c r="D26" s="213"/>
      <c r="E26" s="213"/>
      <c r="F26" s="213" t="s">
        <v>1</v>
      </c>
      <c r="G26" s="213" t="s">
        <v>1</v>
      </c>
      <c r="H26" s="213"/>
      <c r="I26" s="213"/>
      <c r="J26" s="213"/>
      <c r="K26" s="213"/>
      <c r="L26" s="213"/>
      <c r="M26" s="213">
        <f>J26+K26+L26</f>
        <v>0</v>
      </c>
      <c r="N26" s="213"/>
      <c r="O26" s="102"/>
      <c r="P26" s="194"/>
      <c r="Q26" s="194"/>
      <c r="R26" s="194"/>
      <c r="S26" s="213">
        <f>P26+Q26+R26</f>
        <v>0</v>
      </c>
      <c r="T26" s="213">
        <f t="shared" ref="T26:W28" si="8">I26-O26</f>
        <v>0</v>
      </c>
      <c r="U26" s="213">
        <f t="shared" si="8"/>
        <v>0</v>
      </c>
      <c r="V26" s="213">
        <f t="shared" si="8"/>
        <v>0</v>
      </c>
      <c r="W26" s="213">
        <f t="shared" si="8"/>
        <v>0</v>
      </c>
      <c r="X26" s="213">
        <f>U26+V26+W26</f>
        <v>0</v>
      </c>
      <c r="Y26" s="102"/>
      <c r="Z26" s="194"/>
      <c r="AA26" s="194"/>
      <c r="AB26" s="194"/>
      <c r="AC26" s="213">
        <f>Z26+AA26+AB26</f>
        <v>0</v>
      </c>
      <c r="AD26" s="102"/>
      <c r="AE26" s="194"/>
      <c r="AF26" s="194"/>
      <c r="AG26" s="194"/>
      <c r="AH26" s="213">
        <f>AE26+AF26+AG26</f>
        <v>0</v>
      </c>
    </row>
    <row r="27" spans="1:34">
      <c r="A27" s="194">
        <v>2</v>
      </c>
      <c r="B27" s="102"/>
      <c r="C27" s="213"/>
      <c r="D27" s="213"/>
      <c r="E27" s="213"/>
      <c r="F27" s="213" t="s">
        <v>1</v>
      </c>
      <c r="G27" s="213" t="s">
        <v>1</v>
      </c>
      <c r="H27" s="213"/>
      <c r="I27" s="213"/>
      <c r="J27" s="213"/>
      <c r="K27" s="213"/>
      <c r="L27" s="213"/>
      <c r="M27" s="213">
        <f>J27+K27+L27</f>
        <v>0</v>
      </c>
      <c r="N27" s="213"/>
      <c r="O27" s="102"/>
      <c r="P27" s="194"/>
      <c r="Q27" s="194"/>
      <c r="R27" s="194"/>
      <c r="S27" s="213">
        <f>P27+Q27+R27</f>
        <v>0</v>
      </c>
      <c r="T27" s="213">
        <f t="shared" si="8"/>
        <v>0</v>
      </c>
      <c r="U27" s="213">
        <f t="shared" si="8"/>
        <v>0</v>
      </c>
      <c r="V27" s="213">
        <f t="shared" si="8"/>
        <v>0</v>
      </c>
      <c r="W27" s="213">
        <f t="shared" si="8"/>
        <v>0</v>
      </c>
      <c r="X27" s="213">
        <f>U27+V27+W27</f>
        <v>0</v>
      </c>
      <c r="Y27" s="102"/>
      <c r="Z27" s="194"/>
      <c r="AA27" s="194"/>
      <c r="AB27" s="194"/>
      <c r="AC27" s="213">
        <f>Z27+AA27+AB27</f>
        <v>0</v>
      </c>
      <c r="AD27" s="102"/>
      <c r="AE27" s="194"/>
      <c r="AF27" s="194"/>
      <c r="AG27" s="194"/>
      <c r="AH27" s="213">
        <f>AE27+AF27+AG27</f>
        <v>0</v>
      </c>
    </row>
    <row r="28" spans="1:34">
      <c r="A28" s="194">
        <v>3</v>
      </c>
      <c r="B28" s="102"/>
      <c r="C28" s="213"/>
      <c r="D28" s="213"/>
      <c r="E28" s="213"/>
      <c r="F28" s="213" t="s">
        <v>1</v>
      </c>
      <c r="G28" s="213" t="s">
        <v>1</v>
      </c>
      <c r="H28" s="213"/>
      <c r="I28" s="213"/>
      <c r="J28" s="213"/>
      <c r="K28" s="213"/>
      <c r="L28" s="213"/>
      <c r="M28" s="213">
        <f>J28+K28+L28</f>
        <v>0</v>
      </c>
      <c r="N28" s="213"/>
      <c r="O28" s="102"/>
      <c r="P28" s="194"/>
      <c r="Q28" s="194"/>
      <c r="R28" s="194"/>
      <c r="S28" s="213">
        <f>P28+Q28+R28</f>
        <v>0</v>
      </c>
      <c r="T28" s="213">
        <f t="shared" si="8"/>
        <v>0</v>
      </c>
      <c r="U28" s="213">
        <f t="shared" si="8"/>
        <v>0</v>
      </c>
      <c r="V28" s="213">
        <f t="shared" si="8"/>
        <v>0</v>
      </c>
      <c r="W28" s="213">
        <f t="shared" si="8"/>
        <v>0</v>
      </c>
      <c r="X28" s="213">
        <f>U28+V28+W28</f>
        <v>0</v>
      </c>
      <c r="Y28" s="102"/>
      <c r="Z28" s="194"/>
      <c r="AA28" s="194"/>
      <c r="AB28" s="194"/>
      <c r="AC28" s="213">
        <f>Z28+AA28+AB28</f>
        <v>0</v>
      </c>
      <c r="AD28" s="102"/>
      <c r="AE28" s="194"/>
      <c r="AF28" s="194"/>
      <c r="AG28" s="194"/>
      <c r="AH28" s="213">
        <f>AE28+AF28+AG28</f>
        <v>0</v>
      </c>
    </row>
    <row r="29" spans="1:34" s="216" customFormat="1" ht="14.25">
      <c r="A29" s="211"/>
      <c r="B29" s="214" t="s">
        <v>113</v>
      </c>
      <c r="C29" s="215" t="s">
        <v>1</v>
      </c>
      <c r="D29" s="215"/>
      <c r="E29" s="215"/>
      <c r="F29" s="215" t="s">
        <v>1</v>
      </c>
      <c r="G29" s="215" t="s">
        <v>1</v>
      </c>
      <c r="H29" s="215" t="s">
        <v>1</v>
      </c>
      <c r="I29" s="215">
        <f>SUM(I26:I28)</f>
        <v>0</v>
      </c>
      <c r="J29" s="215">
        <f t="shared" ref="J29:R29" si="9">SUM(J26:J28)</f>
        <v>0</v>
      </c>
      <c r="K29" s="215">
        <f t="shared" si="9"/>
        <v>0</v>
      </c>
      <c r="L29" s="215">
        <f t="shared" si="9"/>
        <v>0</v>
      </c>
      <c r="M29" s="215">
        <f t="shared" si="9"/>
        <v>0</v>
      </c>
      <c r="N29" s="215" t="s">
        <v>1</v>
      </c>
      <c r="O29" s="215">
        <f t="shared" si="9"/>
        <v>0</v>
      </c>
      <c r="P29" s="215">
        <f t="shared" si="9"/>
        <v>0</v>
      </c>
      <c r="Q29" s="215">
        <f t="shared" si="9"/>
        <v>0</v>
      </c>
      <c r="R29" s="215">
        <f t="shared" si="9"/>
        <v>0</v>
      </c>
      <c r="S29" s="215">
        <f>SUM(S26:S28)</f>
        <v>0</v>
      </c>
      <c r="T29" s="215">
        <f>SUM(T26:T28)</f>
        <v>0</v>
      </c>
      <c r="U29" s="215">
        <f>SUM(U26:U28)</f>
        <v>0</v>
      </c>
      <c r="V29" s="215">
        <f>SUM(V26:V28)</f>
        <v>0</v>
      </c>
      <c r="W29" s="215">
        <f t="shared" ref="W29:AH29" si="10">SUM(W26:W28)</f>
        <v>0</v>
      </c>
      <c r="X29" s="215">
        <f t="shared" si="10"/>
        <v>0</v>
      </c>
      <c r="Y29" s="215">
        <f t="shared" si="10"/>
        <v>0</v>
      </c>
      <c r="Z29" s="215">
        <f t="shared" si="10"/>
        <v>0</v>
      </c>
      <c r="AA29" s="215">
        <f t="shared" si="10"/>
        <v>0</v>
      </c>
      <c r="AB29" s="215">
        <f t="shared" si="10"/>
        <v>0</v>
      </c>
      <c r="AC29" s="215">
        <f t="shared" si="10"/>
        <v>0</v>
      </c>
      <c r="AD29" s="215">
        <f t="shared" si="10"/>
        <v>0</v>
      </c>
      <c r="AE29" s="215">
        <f t="shared" si="10"/>
        <v>0</v>
      </c>
      <c r="AF29" s="215">
        <f t="shared" si="10"/>
        <v>0</v>
      </c>
      <c r="AG29" s="215">
        <f t="shared" si="10"/>
        <v>0</v>
      </c>
      <c r="AH29" s="215">
        <f t="shared" si="10"/>
        <v>0</v>
      </c>
    </row>
    <row r="30" spans="1:34" s="216" customFormat="1" ht="14.25">
      <c r="A30" s="211"/>
      <c r="B30" s="239"/>
      <c r="C30" s="278"/>
      <c r="D30" s="278"/>
      <c r="E30" s="278"/>
      <c r="F30" s="215"/>
      <c r="G30" s="215"/>
      <c r="H30" s="215"/>
      <c r="I30" s="215"/>
      <c r="J30" s="215"/>
      <c r="K30" s="215"/>
      <c r="L30" s="215"/>
      <c r="M30" s="215"/>
      <c r="N30" s="215"/>
      <c r="O30" s="215"/>
      <c r="P30" s="215"/>
      <c r="Q30" s="215"/>
      <c r="R30" s="215"/>
      <c r="S30" s="215"/>
      <c r="T30" s="215"/>
      <c r="U30" s="215"/>
      <c r="V30" s="215"/>
      <c r="W30" s="215"/>
      <c r="X30" s="215"/>
      <c r="Y30" s="215"/>
      <c r="Z30" s="215"/>
      <c r="AA30" s="215"/>
      <c r="AB30" s="215"/>
      <c r="AC30" s="215"/>
      <c r="AD30" s="215"/>
      <c r="AE30" s="215"/>
      <c r="AF30" s="215"/>
      <c r="AG30" s="215"/>
      <c r="AH30" s="215"/>
    </row>
    <row r="31" spans="1:34" s="216" customFormat="1" ht="30" customHeight="1">
      <c r="A31" s="211"/>
      <c r="B31" s="545" t="s">
        <v>472</v>
      </c>
      <c r="C31" s="215" t="s">
        <v>1</v>
      </c>
      <c r="D31" s="215"/>
      <c r="E31" s="215"/>
      <c r="F31" s="215" t="s">
        <v>1</v>
      </c>
      <c r="G31" s="215" t="s">
        <v>1</v>
      </c>
      <c r="H31" s="215" t="s">
        <v>1</v>
      </c>
      <c r="I31" s="215">
        <f>I21+I29</f>
        <v>0</v>
      </c>
      <c r="J31" s="215">
        <f t="shared" ref="J31:AH31" si="11">J21+J29</f>
        <v>0</v>
      </c>
      <c r="K31" s="215">
        <f t="shared" si="11"/>
        <v>0</v>
      </c>
      <c r="L31" s="215">
        <f t="shared" si="11"/>
        <v>0</v>
      </c>
      <c r="M31" s="215">
        <f t="shared" si="11"/>
        <v>0</v>
      </c>
      <c r="N31" s="215" t="s">
        <v>1</v>
      </c>
      <c r="O31" s="215">
        <f t="shared" si="11"/>
        <v>0</v>
      </c>
      <c r="P31" s="215">
        <f t="shared" si="11"/>
        <v>0</v>
      </c>
      <c r="Q31" s="215">
        <f t="shared" si="11"/>
        <v>0</v>
      </c>
      <c r="R31" s="215">
        <f t="shared" si="11"/>
        <v>0</v>
      </c>
      <c r="S31" s="215">
        <f t="shared" si="11"/>
        <v>0</v>
      </c>
      <c r="T31" s="215">
        <f t="shared" si="11"/>
        <v>0</v>
      </c>
      <c r="U31" s="215">
        <f t="shared" si="11"/>
        <v>0</v>
      </c>
      <c r="V31" s="215">
        <f t="shared" si="11"/>
        <v>0</v>
      </c>
      <c r="W31" s="215">
        <f t="shared" si="11"/>
        <v>0</v>
      </c>
      <c r="X31" s="215">
        <f t="shared" si="11"/>
        <v>0</v>
      </c>
      <c r="Y31" s="215">
        <f t="shared" si="11"/>
        <v>0</v>
      </c>
      <c r="Z31" s="215">
        <f t="shared" si="11"/>
        <v>0</v>
      </c>
      <c r="AA31" s="215">
        <f t="shared" si="11"/>
        <v>0</v>
      </c>
      <c r="AB31" s="215">
        <f t="shared" si="11"/>
        <v>0</v>
      </c>
      <c r="AC31" s="215">
        <f t="shared" si="11"/>
        <v>0</v>
      </c>
      <c r="AD31" s="215">
        <f t="shared" si="11"/>
        <v>0</v>
      </c>
      <c r="AE31" s="215">
        <f t="shared" si="11"/>
        <v>0</v>
      </c>
      <c r="AF31" s="215">
        <f t="shared" si="11"/>
        <v>0</v>
      </c>
      <c r="AG31" s="215">
        <f t="shared" si="11"/>
        <v>0</v>
      </c>
      <c r="AH31" s="215">
        <f t="shared" si="11"/>
        <v>0</v>
      </c>
    </row>
    <row r="32" spans="1:34" s="16" customFormat="1" ht="12.75">
      <c r="A32" s="41"/>
      <c r="B32" s="225"/>
      <c r="C32" s="43"/>
      <c r="D32" s="43"/>
      <c r="E32" s="43"/>
      <c r="F32" s="43"/>
      <c r="G32" s="43"/>
      <c r="H32" s="43"/>
      <c r="I32" s="43"/>
      <c r="J32" s="43"/>
      <c r="K32" s="43"/>
      <c r="L32" s="43"/>
      <c r="M32" s="43"/>
      <c r="N32" s="43"/>
      <c r="O32" s="43"/>
      <c r="P32" s="43"/>
      <c r="Q32" s="43"/>
      <c r="S32" s="43"/>
      <c r="T32" s="43"/>
      <c r="U32" s="43"/>
      <c r="V32" s="43"/>
    </row>
    <row r="33" spans="2:9">
      <c r="B33" s="5" t="s">
        <v>230</v>
      </c>
    </row>
    <row r="34" spans="2:9" ht="27.75" customHeight="1">
      <c r="B34" s="280" t="s">
        <v>451</v>
      </c>
      <c r="C34" s="176"/>
      <c r="D34" s="280"/>
      <c r="E34" s="280"/>
      <c r="F34" s="280"/>
      <c r="G34" s="280"/>
    </row>
    <row r="35" spans="2:9" ht="37.5" customHeight="1">
      <c r="B35" s="2529" t="s">
        <v>450</v>
      </c>
      <c r="C35" s="2530"/>
      <c r="D35" s="2530"/>
      <c r="E35" s="2530"/>
      <c r="F35" s="2530"/>
      <c r="G35" s="2530"/>
      <c r="H35" s="2530"/>
      <c r="I35" s="2530"/>
    </row>
    <row r="36" spans="2:9" ht="29.25" customHeight="1">
      <c r="B36" s="282" t="s">
        <v>290</v>
      </c>
      <c r="C36" s="280"/>
      <c r="D36" s="280"/>
      <c r="E36" s="280"/>
      <c r="F36" s="280"/>
      <c r="G36" s="280"/>
    </row>
  </sheetData>
  <mergeCells count="6">
    <mergeCell ref="B35:I35"/>
    <mergeCell ref="Y4:AC4"/>
    <mergeCell ref="AD4:AH4"/>
    <mergeCell ref="Q2:S2"/>
    <mergeCell ref="O4:S4"/>
    <mergeCell ref="T4:X4"/>
  </mergeCells>
  <phoneticPr fontId="2" type="noConversion"/>
  <pageMargins left="0.75" right="0.75" top="1" bottom="1" header="0.5" footer="0.5"/>
  <pageSetup paperSize="9" orientation="portrait"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D20"/>
  <sheetViews>
    <sheetView workbookViewId="0">
      <selection activeCell="B14" sqref="B14"/>
    </sheetView>
  </sheetViews>
  <sheetFormatPr defaultRowHeight="17.25"/>
  <cols>
    <col min="1" max="1" width="6.28515625" style="188" customWidth="1"/>
    <col min="2" max="2" width="36" style="189" customWidth="1"/>
    <col min="3" max="3" width="80.140625" style="189" customWidth="1"/>
    <col min="4" max="4" width="24.28515625" style="189" customWidth="1"/>
    <col min="5" max="256" width="9.140625" style="189"/>
    <col min="257" max="257" width="6.28515625" style="189" customWidth="1"/>
    <col min="258" max="258" width="36" style="189" customWidth="1"/>
    <col min="259" max="259" width="80.140625" style="189" customWidth="1"/>
    <col min="260" max="260" width="24.28515625" style="189" customWidth="1"/>
    <col min="261" max="512" width="9.140625" style="189"/>
    <col min="513" max="513" width="6.28515625" style="189" customWidth="1"/>
    <col min="514" max="514" width="36" style="189" customWidth="1"/>
    <col min="515" max="515" width="80.140625" style="189" customWidth="1"/>
    <col min="516" max="516" width="24.28515625" style="189" customWidth="1"/>
    <col min="517" max="768" width="9.140625" style="189"/>
    <col min="769" max="769" width="6.28515625" style="189" customWidth="1"/>
    <col min="770" max="770" width="36" style="189" customWidth="1"/>
    <col min="771" max="771" width="80.140625" style="189" customWidth="1"/>
    <col min="772" max="772" width="24.28515625" style="189" customWidth="1"/>
    <col min="773" max="1024" width="9.140625" style="189"/>
    <col min="1025" max="1025" width="6.28515625" style="189" customWidth="1"/>
    <col min="1026" max="1026" width="36" style="189" customWidth="1"/>
    <col min="1027" max="1027" width="80.140625" style="189" customWidth="1"/>
    <col min="1028" max="1028" width="24.28515625" style="189" customWidth="1"/>
    <col min="1029" max="1280" width="9.140625" style="189"/>
    <col min="1281" max="1281" width="6.28515625" style="189" customWidth="1"/>
    <col min="1282" max="1282" width="36" style="189" customWidth="1"/>
    <col min="1283" max="1283" width="80.140625" style="189" customWidth="1"/>
    <col min="1284" max="1284" width="24.28515625" style="189" customWidth="1"/>
    <col min="1285" max="1536" width="9.140625" style="189"/>
    <col min="1537" max="1537" width="6.28515625" style="189" customWidth="1"/>
    <col min="1538" max="1538" width="36" style="189" customWidth="1"/>
    <col min="1539" max="1539" width="80.140625" style="189" customWidth="1"/>
    <col min="1540" max="1540" width="24.28515625" style="189" customWidth="1"/>
    <col min="1541" max="1792" width="9.140625" style="189"/>
    <col min="1793" max="1793" width="6.28515625" style="189" customWidth="1"/>
    <col min="1794" max="1794" width="36" style="189" customWidth="1"/>
    <col min="1795" max="1795" width="80.140625" style="189" customWidth="1"/>
    <col min="1796" max="1796" width="24.28515625" style="189" customWidth="1"/>
    <col min="1797" max="2048" width="9.140625" style="189"/>
    <col min="2049" max="2049" width="6.28515625" style="189" customWidth="1"/>
    <col min="2050" max="2050" width="36" style="189" customWidth="1"/>
    <col min="2051" max="2051" width="80.140625" style="189" customWidth="1"/>
    <col min="2052" max="2052" width="24.28515625" style="189" customWidth="1"/>
    <col min="2053" max="2304" width="9.140625" style="189"/>
    <col min="2305" max="2305" width="6.28515625" style="189" customWidth="1"/>
    <col min="2306" max="2306" width="36" style="189" customWidth="1"/>
    <col min="2307" max="2307" width="80.140625" style="189" customWidth="1"/>
    <col min="2308" max="2308" width="24.28515625" style="189" customWidth="1"/>
    <col min="2309" max="2560" width="9.140625" style="189"/>
    <col min="2561" max="2561" width="6.28515625" style="189" customWidth="1"/>
    <col min="2562" max="2562" width="36" style="189" customWidth="1"/>
    <col min="2563" max="2563" width="80.140625" style="189" customWidth="1"/>
    <col min="2564" max="2564" width="24.28515625" style="189" customWidth="1"/>
    <col min="2565" max="2816" width="9.140625" style="189"/>
    <col min="2817" max="2817" width="6.28515625" style="189" customWidth="1"/>
    <col min="2818" max="2818" width="36" style="189" customWidth="1"/>
    <col min="2819" max="2819" width="80.140625" style="189" customWidth="1"/>
    <col min="2820" max="2820" width="24.28515625" style="189" customWidth="1"/>
    <col min="2821" max="3072" width="9.140625" style="189"/>
    <col min="3073" max="3073" width="6.28515625" style="189" customWidth="1"/>
    <col min="3074" max="3074" width="36" style="189" customWidth="1"/>
    <col min="3075" max="3075" width="80.140625" style="189" customWidth="1"/>
    <col min="3076" max="3076" width="24.28515625" style="189" customWidth="1"/>
    <col min="3077" max="3328" width="9.140625" style="189"/>
    <col min="3329" max="3329" width="6.28515625" style="189" customWidth="1"/>
    <col min="3330" max="3330" width="36" style="189" customWidth="1"/>
    <col min="3331" max="3331" width="80.140625" style="189" customWidth="1"/>
    <col min="3332" max="3332" width="24.28515625" style="189" customWidth="1"/>
    <col min="3333" max="3584" width="9.140625" style="189"/>
    <col min="3585" max="3585" width="6.28515625" style="189" customWidth="1"/>
    <col min="3586" max="3586" width="36" style="189" customWidth="1"/>
    <col min="3587" max="3587" width="80.140625" style="189" customWidth="1"/>
    <col min="3588" max="3588" width="24.28515625" style="189" customWidth="1"/>
    <col min="3589" max="3840" width="9.140625" style="189"/>
    <col min="3841" max="3841" width="6.28515625" style="189" customWidth="1"/>
    <col min="3842" max="3842" width="36" style="189" customWidth="1"/>
    <col min="3843" max="3843" width="80.140625" style="189" customWidth="1"/>
    <col min="3844" max="3844" width="24.28515625" style="189" customWidth="1"/>
    <col min="3845" max="4096" width="9.140625" style="189"/>
    <col min="4097" max="4097" width="6.28515625" style="189" customWidth="1"/>
    <col min="4098" max="4098" width="36" style="189" customWidth="1"/>
    <col min="4099" max="4099" width="80.140625" style="189" customWidth="1"/>
    <col min="4100" max="4100" width="24.28515625" style="189" customWidth="1"/>
    <col min="4101" max="4352" width="9.140625" style="189"/>
    <col min="4353" max="4353" width="6.28515625" style="189" customWidth="1"/>
    <col min="4354" max="4354" width="36" style="189" customWidth="1"/>
    <col min="4355" max="4355" width="80.140625" style="189" customWidth="1"/>
    <col min="4356" max="4356" width="24.28515625" style="189" customWidth="1"/>
    <col min="4357" max="4608" width="9.140625" style="189"/>
    <col min="4609" max="4609" width="6.28515625" style="189" customWidth="1"/>
    <col min="4610" max="4610" width="36" style="189" customWidth="1"/>
    <col min="4611" max="4611" width="80.140625" style="189" customWidth="1"/>
    <col min="4612" max="4612" width="24.28515625" style="189" customWidth="1"/>
    <col min="4613" max="4864" width="9.140625" style="189"/>
    <col min="4865" max="4865" width="6.28515625" style="189" customWidth="1"/>
    <col min="4866" max="4866" width="36" style="189" customWidth="1"/>
    <col min="4867" max="4867" width="80.140625" style="189" customWidth="1"/>
    <col min="4868" max="4868" width="24.28515625" style="189" customWidth="1"/>
    <col min="4869" max="5120" width="9.140625" style="189"/>
    <col min="5121" max="5121" width="6.28515625" style="189" customWidth="1"/>
    <col min="5122" max="5122" width="36" style="189" customWidth="1"/>
    <col min="5123" max="5123" width="80.140625" style="189" customWidth="1"/>
    <col min="5124" max="5124" width="24.28515625" style="189" customWidth="1"/>
    <col min="5125" max="5376" width="9.140625" style="189"/>
    <col min="5377" max="5377" width="6.28515625" style="189" customWidth="1"/>
    <col min="5378" max="5378" width="36" style="189" customWidth="1"/>
    <col min="5379" max="5379" width="80.140625" style="189" customWidth="1"/>
    <col min="5380" max="5380" width="24.28515625" style="189" customWidth="1"/>
    <col min="5381" max="5632" width="9.140625" style="189"/>
    <col min="5633" max="5633" width="6.28515625" style="189" customWidth="1"/>
    <col min="5634" max="5634" width="36" style="189" customWidth="1"/>
    <col min="5635" max="5635" width="80.140625" style="189" customWidth="1"/>
    <col min="5636" max="5636" width="24.28515625" style="189" customWidth="1"/>
    <col min="5637" max="5888" width="9.140625" style="189"/>
    <col min="5889" max="5889" width="6.28515625" style="189" customWidth="1"/>
    <col min="5890" max="5890" width="36" style="189" customWidth="1"/>
    <col min="5891" max="5891" width="80.140625" style="189" customWidth="1"/>
    <col min="5892" max="5892" width="24.28515625" style="189" customWidth="1"/>
    <col min="5893" max="6144" width="9.140625" style="189"/>
    <col min="6145" max="6145" width="6.28515625" style="189" customWidth="1"/>
    <col min="6146" max="6146" width="36" style="189" customWidth="1"/>
    <col min="6147" max="6147" width="80.140625" style="189" customWidth="1"/>
    <col min="6148" max="6148" width="24.28515625" style="189" customWidth="1"/>
    <col min="6149" max="6400" width="9.140625" style="189"/>
    <col min="6401" max="6401" width="6.28515625" style="189" customWidth="1"/>
    <col min="6402" max="6402" width="36" style="189" customWidth="1"/>
    <col min="6403" max="6403" width="80.140625" style="189" customWidth="1"/>
    <col min="6404" max="6404" width="24.28515625" style="189" customWidth="1"/>
    <col min="6405" max="6656" width="9.140625" style="189"/>
    <col min="6657" max="6657" width="6.28515625" style="189" customWidth="1"/>
    <col min="6658" max="6658" width="36" style="189" customWidth="1"/>
    <col min="6659" max="6659" width="80.140625" style="189" customWidth="1"/>
    <col min="6660" max="6660" width="24.28515625" style="189" customWidth="1"/>
    <col min="6661" max="6912" width="9.140625" style="189"/>
    <col min="6913" max="6913" width="6.28515625" style="189" customWidth="1"/>
    <col min="6914" max="6914" width="36" style="189" customWidth="1"/>
    <col min="6915" max="6915" width="80.140625" style="189" customWidth="1"/>
    <col min="6916" max="6916" width="24.28515625" style="189" customWidth="1"/>
    <col min="6917" max="7168" width="9.140625" style="189"/>
    <col min="7169" max="7169" width="6.28515625" style="189" customWidth="1"/>
    <col min="7170" max="7170" width="36" style="189" customWidth="1"/>
    <col min="7171" max="7171" width="80.140625" style="189" customWidth="1"/>
    <col min="7172" max="7172" width="24.28515625" style="189" customWidth="1"/>
    <col min="7173" max="7424" width="9.140625" style="189"/>
    <col min="7425" max="7425" width="6.28515625" style="189" customWidth="1"/>
    <col min="7426" max="7426" width="36" style="189" customWidth="1"/>
    <col min="7427" max="7427" width="80.140625" style="189" customWidth="1"/>
    <col min="7428" max="7428" width="24.28515625" style="189" customWidth="1"/>
    <col min="7429" max="7680" width="9.140625" style="189"/>
    <col min="7681" max="7681" width="6.28515625" style="189" customWidth="1"/>
    <col min="7682" max="7682" width="36" style="189" customWidth="1"/>
    <col min="7683" max="7683" width="80.140625" style="189" customWidth="1"/>
    <col min="7684" max="7684" width="24.28515625" style="189" customWidth="1"/>
    <col min="7685" max="7936" width="9.140625" style="189"/>
    <col min="7937" max="7937" width="6.28515625" style="189" customWidth="1"/>
    <col min="7938" max="7938" width="36" style="189" customWidth="1"/>
    <col min="7939" max="7939" width="80.140625" style="189" customWidth="1"/>
    <col min="7940" max="7940" width="24.28515625" style="189" customWidth="1"/>
    <col min="7941" max="8192" width="9.140625" style="189"/>
    <col min="8193" max="8193" width="6.28515625" style="189" customWidth="1"/>
    <col min="8194" max="8194" width="36" style="189" customWidth="1"/>
    <col min="8195" max="8195" width="80.140625" style="189" customWidth="1"/>
    <col min="8196" max="8196" width="24.28515625" style="189" customWidth="1"/>
    <col min="8197" max="8448" width="9.140625" style="189"/>
    <col min="8449" max="8449" width="6.28515625" style="189" customWidth="1"/>
    <col min="8450" max="8450" width="36" style="189" customWidth="1"/>
    <col min="8451" max="8451" width="80.140625" style="189" customWidth="1"/>
    <col min="8452" max="8452" width="24.28515625" style="189" customWidth="1"/>
    <col min="8453" max="8704" width="9.140625" style="189"/>
    <col min="8705" max="8705" width="6.28515625" style="189" customWidth="1"/>
    <col min="8706" max="8706" width="36" style="189" customWidth="1"/>
    <col min="8707" max="8707" width="80.140625" style="189" customWidth="1"/>
    <col min="8708" max="8708" width="24.28515625" style="189" customWidth="1"/>
    <col min="8709" max="8960" width="9.140625" style="189"/>
    <col min="8961" max="8961" width="6.28515625" style="189" customWidth="1"/>
    <col min="8962" max="8962" width="36" style="189" customWidth="1"/>
    <col min="8963" max="8963" width="80.140625" style="189" customWidth="1"/>
    <col min="8964" max="8964" width="24.28515625" style="189" customWidth="1"/>
    <col min="8965" max="9216" width="9.140625" style="189"/>
    <col min="9217" max="9217" width="6.28515625" style="189" customWidth="1"/>
    <col min="9218" max="9218" width="36" style="189" customWidth="1"/>
    <col min="9219" max="9219" width="80.140625" style="189" customWidth="1"/>
    <col min="9220" max="9220" width="24.28515625" style="189" customWidth="1"/>
    <col min="9221" max="9472" width="9.140625" style="189"/>
    <col min="9473" max="9473" width="6.28515625" style="189" customWidth="1"/>
    <col min="9474" max="9474" width="36" style="189" customWidth="1"/>
    <col min="9475" max="9475" width="80.140625" style="189" customWidth="1"/>
    <col min="9476" max="9476" width="24.28515625" style="189" customWidth="1"/>
    <col min="9477" max="9728" width="9.140625" style="189"/>
    <col min="9729" max="9729" width="6.28515625" style="189" customWidth="1"/>
    <col min="9730" max="9730" width="36" style="189" customWidth="1"/>
    <col min="9731" max="9731" width="80.140625" style="189" customWidth="1"/>
    <col min="9732" max="9732" width="24.28515625" style="189" customWidth="1"/>
    <col min="9733" max="9984" width="9.140625" style="189"/>
    <col min="9985" max="9985" width="6.28515625" style="189" customWidth="1"/>
    <col min="9986" max="9986" width="36" style="189" customWidth="1"/>
    <col min="9987" max="9987" width="80.140625" style="189" customWidth="1"/>
    <col min="9988" max="9988" width="24.28515625" style="189" customWidth="1"/>
    <col min="9989" max="10240" width="9.140625" style="189"/>
    <col min="10241" max="10241" width="6.28515625" style="189" customWidth="1"/>
    <col min="10242" max="10242" width="36" style="189" customWidth="1"/>
    <col min="10243" max="10243" width="80.140625" style="189" customWidth="1"/>
    <col min="10244" max="10244" width="24.28515625" style="189" customWidth="1"/>
    <col min="10245" max="10496" width="9.140625" style="189"/>
    <col min="10497" max="10497" width="6.28515625" style="189" customWidth="1"/>
    <col min="10498" max="10498" width="36" style="189" customWidth="1"/>
    <col min="10499" max="10499" width="80.140625" style="189" customWidth="1"/>
    <col min="10500" max="10500" width="24.28515625" style="189" customWidth="1"/>
    <col min="10501" max="10752" width="9.140625" style="189"/>
    <col min="10753" max="10753" width="6.28515625" style="189" customWidth="1"/>
    <col min="10754" max="10754" width="36" style="189" customWidth="1"/>
    <col min="10755" max="10755" width="80.140625" style="189" customWidth="1"/>
    <col min="10756" max="10756" width="24.28515625" style="189" customWidth="1"/>
    <col min="10757" max="11008" width="9.140625" style="189"/>
    <col min="11009" max="11009" width="6.28515625" style="189" customWidth="1"/>
    <col min="11010" max="11010" width="36" style="189" customWidth="1"/>
    <col min="11011" max="11011" width="80.140625" style="189" customWidth="1"/>
    <col min="11012" max="11012" width="24.28515625" style="189" customWidth="1"/>
    <col min="11013" max="11264" width="9.140625" style="189"/>
    <col min="11265" max="11265" width="6.28515625" style="189" customWidth="1"/>
    <col min="11266" max="11266" width="36" style="189" customWidth="1"/>
    <col min="11267" max="11267" width="80.140625" style="189" customWidth="1"/>
    <col min="11268" max="11268" width="24.28515625" style="189" customWidth="1"/>
    <col min="11269" max="11520" width="9.140625" style="189"/>
    <col min="11521" max="11521" width="6.28515625" style="189" customWidth="1"/>
    <col min="11522" max="11522" width="36" style="189" customWidth="1"/>
    <col min="11523" max="11523" width="80.140625" style="189" customWidth="1"/>
    <col min="11524" max="11524" width="24.28515625" style="189" customWidth="1"/>
    <col min="11525" max="11776" width="9.140625" style="189"/>
    <col min="11777" max="11777" width="6.28515625" style="189" customWidth="1"/>
    <col min="11778" max="11778" width="36" style="189" customWidth="1"/>
    <col min="11779" max="11779" width="80.140625" style="189" customWidth="1"/>
    <col min="11780" max="11780" width="24.28515625" style="189" customWidth="1"/>
    <col min="11781" max="12032" width="9.140625" style="189"/>
    <col min="12033" max="12033" width="6.28515625" style="189" customWidth="1"/>
    <col min="12034" max="12034" width="36" style="189" customWidth="1"/>
    <col min="12035" max="12035" width="80.140625" style="189" customWidth="1"/>
    <col min="12036" max="12036" width="24.28515625" style="189" customWidth="1"/>
    <col min="12037" max="12288" width="9.140625" style="189"/>
    <col min="12289" max="12289" width="6.28515625" style="189" customWidth="1"/>
    <col min="12290" max="12290" width="36" style="189" customWidth="1"/>
    <col min="12291" max="12291" width="80.140625" style="189" customWidth="1"/>
    <col min="12292" max="12292" width="24.28515625" style="189" customWidth="1"/>
    <col min="12293" max="12544" width="9.140625" style="189"/>
    <col min="12545" max="12545" width="6.28515625" style="189" customWidth="1"/>
    <col min="12546" max="12546" width="36" style="189" customWidth="1"/>
    <col min="12547" max="12547" width="80.140625" style="189" customWidth="1"/>
    <col min="12548" max="12548" width="24.28515625" style="189" customWidth="1"/>
    <col min="12549" max="12800" width="9.140625" style="189"/>
    <col min="12801" max="12801" width="6.28515625" style="189" customWidth="1"/>
    <col min="12802" max="12802" width="36" style="189" customWidth="1"/>
    <col min="12803" max="12803" width="80.140625" style="189" customWidth="1"/>
    <col min="12804" max="12804" width="24.28515625" style="189" customWidth="1"/>
    <col min="12805" max="13056" width="9.140625" style="189"/>
    <col min="13057" max="13057" width="6.28515625" style="189" customWidth="1"/>
    <col min="13058" max="13058" width="36" style="189" customWidth="1"/>
    <col min="13059" max="13059" width="80.140625" style="189" customWidth="1"/>
    <col min="13060" max="13060" width="24.28515625" style="189" customWidth="1"/>
    <col min="13061" max="13312" width="9.140625" style="189"/>
    <col min="13313" max="13313" width="6.28515625" style="189" customWidth="1"/>
    <col min="13314" max="13314" width="36" style="189" customWidth="1"/>
    <col min="13315" max="13315" width="80.140625" style="189" customWidth="1"/>
    <col min="13316" max="13316" width="24.28515625" style="189" customWidth="1"/>
    <col min="13317" max="13568" width="9.140625" style="189"/>
    <col min="13569" max="13569" width="6.28515625" style="189" customWidth="1"/>
    <col min="13570" max="13570" width="36" style="189" customWidth="1"/>
    <col min="13571" max="13571" width="80.140625" style="189" customWidth="1"/>
    <col min="13572" max="13572" width="24.28515625" style="189" customWidth="1"/>
    <col min="13573" max="13824" width="9.140625" style="189"/>
    <col min="13825" max="13825" width="6.28515625" style="189" customWidth="1"/>
    <col min="13826" max="13826" width="36" style="189" customWidth="1"/>
    <col min="13827" max="13827" width="80.140625" style="189" customWidth="1"/>
    <col min="13828" max="13828" width="24.28515625" style="189" customWidth="1"/>
    <col min="13829" max="14080" width="9.140625" style="189"/>
    <col min="14081" max="14081" width="6.28515625" style="189" customWidth="1"/>
    <col min="14082" max="14082" width="36" style="189" customWidth="1"/>
    <col min="14083" max="14083" width="80.140625" style="189" customWidth="1"/>
    <col min="14084" max="14084" width="24.28515625" style="189" customWidth="1"/>
    <col min="14085" max="14336" width="9.140625" style="189"/>
    <col min="14337" max="14337" width="6.28515625" style="189" customWidth="1"/>
    <col min="14338" max="14338" width="36" style="189" customWidth="1"/>
    <col min="14339" max="14339" width="80.140625" style="189" customWidth="1"/>
    <col min="14340" max="14340" width="24.28515625" style="189" customWidth="1"/>
    <col min="14341" max="14592" width="9.140625" style="189"/>
    <col min="14593" max="14593" width="6.28515625" style="189" customWidth="1"/>
    <col min="14594" max="14594" width="36" style="189" customWidth="1"/>
    <col min="14595" max="14595" width="80.140625" style="189" customWidth="1"/>
    <col min="14596" max="14596" width="24.28515625" style="189" customWidth="1"/>
    <col min="14597" max="14848" width="9.140625" style="189"/>
    <col min="14849" max="14849" width="6.28515625" style="189" customWidth="1"/>
    <col min="14850" max="14850" width="36" style="189" customWidth="1"/>
    <col min="14851" max="14851" width="80.140625" style="189" customWidth="1"/>
    <col min="14852" max="14852" width="24.28515625" style="189" customWidth="1"/>
    <col min="14853" max="15104" width="9.140625" style="189"/>
    <col min="15105" max="15105" width="6.28515625" style="189" customWidth="1"/>
    <col min="15106" max="15106" width="36" style="189" customWidth="1"/>
    <col min="15107" max="15107" width="80.140625" style="189" customWidth="1"/>
    <col min="15108" max="15108" width="24.28515625" style="189" customWidth="1"/>
    <col min="15109" max="15360" width="9.140625" style="189"/>
    <col min="15361" max="15361" width="6.28515625" style="189" customWidth="1"/>
    <col min="15362" max="15362" width="36" style="189" customWidth="1"/>
    <col min="15363" max="15363" width="80.140625" style="189" customWidth="1"/>
    <col min="15364" max="15364" width="24.28515625" style="189" customWidth="1"/>
    <col min="15365" max="15616" width="9.140625" style="189"/>
    <col min="15617" max="15617" width="6.28515625" style="189" customWidth="1"/>
    <col min="15618" max="15618" width="36" style="189" customWidth="1"/>
    <col min="15619" max="15619" width="80.140625" style="189" customWidth="1"/>
    <col min="15620" max="15620" width="24.28515625" style="189" customWidth="1"/>
    <col min="15621" max="15872" width="9.140625" style="189"/>
    <col min="15873" max="15873" width="6.28515625" style="189" customWidth="1"/>
    <col min="15874" max="15874" width="36" style="189" customWidth="1"/>
    <col min="15875" max="15875" width="80.140625" style="189" customWidth="1"/>
    <col min="15876" max="15876" width="24.28515625" style="189" customWidth="1"/>
    <col min="15877" max="16128" width="9.140625" style="189"/>
    <col min="16129" max="16129" width="6.28515625" style="189" customWidth="1"/>
    <col min="16130" max="16130" width="36" style="189" customWidth="1"/>
    <col min="16131" max="16131" width="80.140625" style="189" customWidth="1"/>
    <col min="16132" max="16132" width="24.28515625" style="189" customWidth="1"/>
    <col min="16133" max="16384" width="9.140625" style="189"/>
  </cols>
  <sheetData>
    <row r="1" spans="1:4" s="303" customFormat="1">
      <c r="A1" s="190"/>
      <c r="B1" s="2528"/>
      <c r="C1" s="2528"/>
      <c r="D1" s="958" t="s">
        <v>200</v>
      </c>
    </row>
    <row r="2" spans="1:4" s="303" customFormat="1">
      <c r="A2" s="190"/>
      <c r="D2" s="967" t="s">
        <v>28</v>
      </c>
    </row>
    <row r="3" spans="1:4" s="303" customFormat="1" ht="35.25" customHeight="1" thickBot="1">
      <c r="A3" s="190"/>
      <c r="B3" s="2540" t="s">
        <v>740</v>
      </c>
      <c r="C3" s="2540"/>
    </row>
    <row r="4" spans="1:4" s="304" customFormat="1">
      <c r="A4" s="190"/>
      <c r="B4" s="960" t="s">
        <v>29</v>
      </c>
      <c r="C4" s="960"/>
    </row>
    <row r="5" spans="1:4" s="303" customFormat="1">
      <c r="A5" s="476" t="s">
        <v>342</v>
      </c>
      <c r="B5" s="476"/>
      <c r="C5" s="476"/>
    </row>
    <row r="6" spans="1:4" s="303" customFormat="1">
      <c r="A6" s="476" t="s">
        <v>1957</v>
      </c>
      <c r="B6" s="476"/>
      <c r="C6" s="476"/>
    </row>
    <row r="7" spans="1:4" s="304" customFormat="1">
      <c r="A7" s="190"/>
      <c r="B7" s="192"/>
      <c r="C7" s="192"/>
    </row>
    <row r="8" spans="1:4" ht="40.5">
      <c r="A8" s="347">
        <v>1</v>
      </c>
      <c r="B8" s="259" t="s">
        <v>1958</v>
      </c>
      <c r="C8" s="757"/>
    </row>
    <row r="9" spans="1:4" ht="27">
      <c r="A9" s="347">
        <v>2</v>
      </c>
      <c r="B9" s="259" t="s">
        <v>1959</v>
      </c>
      <c r="C9" s="757"/>
    </row>
    <row r="10" spans="1:4" ht="27">
      <c r="A10" s="347">
        <v>3</v>
      </c>
      <c r="B10" s="259" t="s">
        <v>1960</v>
      </c>
      <c r="C10" s="757"/>
    </row>
    <row r="11" spans="1:4">
      <c r="A11" s="347">
        <v>4</v>
      </c>
      <c r="B11" s="259" t="s">
        <v>1961</v>
      </c>
      <c r="C11" s="757"/>
    </row>
    <row r="12" spans="1:4" ht="40.5">
      <c r="A12" s="347">
        <v>5</v>
      </c>
      <c r="B12" s="259" t="s">
        <v>1962</v>
      </c>
      <c r="C12" s="757"/>
    </row>
    <row r="13" spans="1:4" ht="54">
      <c r="A13" s="188" t="s">
        <v>7</v>
      </c>
      <c r="B13" s="968" t="s">
        <v>1963</v>
      </c>
      <c r="C13" s="969"/>
    </row>
    <row r="14" spans="1:4" ht="27">
      <c r="A14" s="970" t="s">
        <v>1964</v>
      </c>
      <c r="B14" s="971"/>
      <c r="C14" s="972"/>
    </row>
    <row r="15" spans="1:4" ht="41.25">
      <c r="A15" s="970"/>
      <c r="B15" s="25" t="s">
        <v>1965</v>
      </c>
      <c r="C15" s="973" t="s">
        <v>1966</v>
      </c>
    </row>
    <row r="16" spans="1:4">
      <c r="A16" s="195">
        <v>1</v>
      </c>
      <c r="B16" s="197"/>
      <c r="C16" s="197"/>
    </row>
    <row r="17" spans="1:3">
      <c r="A17" s="195">
        <v>2</v>
      </c>
      <c r="B17" s="197"/>
      <c r="C17" s="197"/>
    </row>
    <row r="18" spans="1:3">
      <c r="A18" s="195">
        <v>3</v>
      </c>
      <c r="B18" s="197"/>
      <c r="C18" s="197"/>
    </row>
    <row r="19" spans="1:3">
      <c r="A19" s="195" t="s">
        <v>316</v>
      </c>
      <c r="B19" s="197"/>
      <c r="C19" s="197"/>
    </row>
    <row r="20" spans="1:3" s="176" customFormat="1">
      <c r="A20" s="501"/>
      <c r="B20" s="503" t="s">
        <v>373</v>
      </c>
      <c r="C20" s="502">
        <f>SUM(C16:C19)</f>
        <v>0</v>
      </c>
    </row>
  </sheetData>
  <mergeCells count="2">
    <mergeCell ref="B1:C1"/>
    <mergeCell ref="B3:C3"/>
  </mergeCell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F15"/>
  <sheetViews>
    <sheetView workbookViewId="0">
      <selection activeCell="F23" sqref="F23"/>
    </sheetView>
  </sheetViews>
  <sheetFormatPr defaultRowHeight="13.5"/>
  <cols>
    <col min="1" max="1" width="6.140625" style="5" customWidth="1"/>
    <col min="2" max="2" width="39.140625" style="5" customWidth="1"/>
    <col min="3" max="3" width="16.5703125" style="5" customWidth="1"/>
    <col min="4" max="4" width="18.42578125" style="5" customWidth="1"/>
    <col min="5" max="5" width="19.7109375" style="5" customWidth="1"/>
    <col min="6" max="6" width="23.5703125" style="5" customWidth="1"/>
    <col min="7" max="7" width="12.42578125" style="5" customWidth="1"/>
    <col min="8" max="8" width="26.7109375" style="5" customWidth="1"/>
    <col min="9" max="9" width="11.28515625" style="5" customWidth="1"/>
    <col min="10" max="10" width="14" style="5" customWidth="1"/>
    <col min="11" max="11" width="10.7109375" style="5" customWidth="1"/>
    <col min="12" max="12" width="10.28515625" style="5" customWidth="1"/>
    <col min="13" max="256" width="9.140625" style="5"/>
    <col min="257" max="257" width="6.140625" style="5" customWidth="1"/>
    <col min="258" max="258" width="39.140625" style="5" customWidth="1"/>
    <col min="259" max="259" width="16.5703125" style="5" customWidth="1"/>
    <col min="260" max="260" width="18.42578125" style="5" customWidth="1"/>
    <col min="261" max="261" width="19.7109375" style="5" customWidth="1"/>
    <col min="262" max="262" width="23.5703125" style="5" customWidth="1"/>
    <col min="263" max="263" width="12.42578125" style="5" customWidth="1"/>
    <col min="264" max="264" width="26.7109375" style="5" customWidth="1"/>
    <col min="265" max="265" width="11.28515625" style="5" customWidth="1"/>
    <col min="266" max="266" width="14" style="5" customWidth="1"/>
    <col min="267" max="267" width="10.7109375" style="5" customWidth="1"/>
    <col min="268" max="268" width="10.28515625" style="5" customWidth="1"/>
    <col min="269" max="512" width="9.140625" style="5"/>
    <col min="513" max="513" width="6.140625" style="5" customWidth="1"/>
    <col min="514" max="514" width="39.140625" style="5" customWidth="1"/>
    <col min="515" max="515" width="16.5703125" style="5" customWidth="1"/>
    <col min="516" max="516" width="18.42578125" style="5" customWidth="1"/>
    <col min="517" max="517" width="19.7109375" style="5" customWidth="1"/>
    <col min="518" max="518" width="23.5703125" style="5" customWidth="1"/>
    <col min="519" max="519" width="12.42578125" style="5" customWidth="1"/>
    <col min="520" max="520" width="26.7109375" style="5" customWidth="1"/>
    <col min="521" max="521" width="11.28515625" style="5" customWidth="1"/>
    <col min="522" max="522" width="14" style="5" customWidth="1"/>
    <col min="523" max="523" width="10.7109375" style="5" customWidth="1"/>
    <col min="524" max="524" width="10.28515625" style="5" customWidth="1"/>
    <col min="525" max="768" width="9.140625" style="5"/>
    <col min="769" max="769" width="6.140625" style="5" customWidth="1"/>
    <col min="770" max="770" width="39.140625" style="5" customWidth="1"/>
    <col min="771" max="771" width="16.5703125" style="5" customWidth="1"/>
    <col min="772" max="772" width="18.42578125" style="5" customWidth="1"/>
    <col min="773" max="773" width="19.7109375" style="5" customWidth="1"/>
    <col min="774" max="774" width="23.5703125" style="5" customWidth="1"/>
    <col min="775" max="775" width="12.42578125" style="5" customWidth="1"/>
    <col min="776" max="776" width="26.7109375" style="5" customWidth="1"/>
    <col min="777" max="777" width="11.28515625" style="5" customWidth="1"/>
    <col min="778" max="778" width="14" style="5" customWidth="1"/>
    <col min="779" max="779" width="10.7109375" style="5" customWidth="1"/>
    <col min="780" max="780" width="10.28515625" style="5" customWidth="1"/>
    <col min="781" max="1024" width="9.140625" style="5"/>
    <col min="1025" max="1025" width="6.140625" style="5" customWidth="1"/>
    <col min="1026" max="1026" width="39.140625" style="5" customWidth="1"/>
    <col min="1027" max="1027" width="16.5703125" style="5" customWidth="1"/>
    <col min="1028" max="1028" width="18.42578125" style="5" customWidth="1"/>
    <col min="1029" max="1029" width="19.7109375" style="5" customWidth="1"/>
    <col min="1030" max="1030" width="23.5703125" style="5" customWidth="1"/>
    <col min="1031" max="1031" width="12.42578125" style="5" customWidth="1"/>
    <col min="1032" max="1032" width="26.7109375" style="5" customWidth="1"/>
    <col min="1033" max="1033" width="11.28515625" style="5" customWidth="1"/>
    <col min="1034" max="1034" width="14" style="5" customWidth="1"/>
    <col min="1035" max="1035" width="10.7109375" style="5" customWidth="1"/>
    <col min="1036" max="1036" width="10.28515625" style="5" customWidth="1"/>
    <col min="1037" max="1280" width="9.140625" style="5"/>
    <col min="1281" max="1281" width="6.140625" style="5" customWidth="1"/>
    <col min="1282" max="1282" width="39.140625" style="5" customWidth="1"/>
    <col min="1283" max="1283" width="16.5703125" style="5" customWidth="1"/>
    <col min="1284" max="1284" width="18.42578125" style="5" customWidth="1"/>
    <col min="1285" max="1285" width="19.7109375" style="5" customWidth="1"/>
    <col min="1286" max="1286" width="23.5703125" style="5" customWidth="1"/>
    <col min="1287" max="1287" width="12.42578125" style="5" customWidth="1"/>
    <col min="1288" max="1288" width="26.7109375" style="5" customWidth="1"/>
    <col min="1289" max="1289" width="11.28515625" style="5" customWidth="1"/>
    <col min="1290" max="1290" width="14" style="5" customWidth="1"/>
    <col min="1291" max="1291" width="10.7109375" style="5" customWidth="1"/>
    <col min="1292" max="1292" width="10.28515625" style="5" customWidth="1"/>
    <col min="1293" max="1536" width="9.140625" style="5"/>
    <col min="1537" max="1537" width="6.140625" style="5" customWidth="1"/>
    <col min="1538" max="1538" width="39.140625" style="5" customWidth="1"/>
    <col min="1539" max="1539" width="16.5703125" style="5" customWidth="1"/>
    <col min="1540" max="1540" width="18.42578125" style="5" customWidth="1"/>
    <col min="1541" max="1541" width="19.7109375" style="5" customWidth="1"/>
    <col min="1542" max="1542" width="23.5703125" style="5" customWidth="1"/>
    <col min="1543" max="1543" width="12.42578125" style="5" customWidth="1"/>
    <col min="1544" max="1544" width="26.7109375" style="5" customWidth="1"/>
    <col min="1545" max="1545" width="11.28515625" style="5" customWidth="1"/>
    <col min="1546" max="1546" width="14" style="5" customWidth="1"/>
    <col min="1547" max="1547" width="10.7109375" style="5" customWidth="1"/>
    <col min="1548" max="1548" width="10.28515625" style="5" customWidth="1"/>
    <col min="1549" max="1792" width="9.140625" style="5"/>
    <col min="1793" max="1793" width="6.140625" style="5" customWidth="1"/>
    <col min="1794" max="1794" width="39.140625" style="5" customWidth="1"/>
    <col min="1795" max="1795" width="16.5703125" style="5" customWidth="1"/>
    <col min="1796" max="1796" width="18.42578125" style="5" customWidth="1"/>
    <col min="1797" max="1797" width="19.7109375" style="5" customWidth="1"/>
    <col min="1798" max="1798" width="23.5703125" style="5" customWidth="1"/>
    <col min="1799" max="1799" width="12.42578125" style="5" customWidth="1"/>
    <col min="1800" max="1800" width="26.7109375" style="5" customWidth="1"/>
    <col min="1801" max="1801" width="11.28515625" style="5" customWidth="1"/>
    <col min="1802" max="1802" width="14" style="5" customWidth="1"/>
    <col min="1803" max="1803" width="10.7109375" style="5" customWidth="1"/>
    <col min="1804" max="1804" width="10.28515625" style="5" customWidth="1"/>
    <col min="1805" max="2048" width="9.140625" style="5"/>
    <col min="2049" max="2049" width="6.140625" style="5" customWidth="1"/>
    <col min="2050" max="2050" width="39.140625" style="5" customWidth="1"/>
    <col min="2051" max="2051" width="16.5703125" style="5" customWidth="1"/>
    <col min="2052" max="2052" width="18.42578125" style="5" customWidth="1"/>
    <col min="2053" max="2053" width="19.7109375" style="5" customWidth="1"/>
    <col min="2054" max="2054" width="23.5703125" style="5" customWidth="1"/>
    <col min="2055" max="2055" width="12.42578125" style="5" customWidth="1"/>
    <col min="2056" max="2056" width="26.7109375" style="5" customWidth="1"/>
    <col min="2057" max="2057" width="11.28515625" style="5" customWidth="1"/>
    <col min="2058" max="2058" width="14" style="5" customWidth="1"/>
    <col min="2059" max="2059" width="10.7109375" style="5" customWidth="1"/>
    <col min="2060" max="2060" width="10.28515625" style="5" customWidth="1"/>
    <col min="2061" max="2304" width="9.140625" style="5"/>
    <col min="2305" max="2305" width="6.140625" style="5" customWidth="1"/>
    <col min="2306" max="2306" width="39.140625" style="5" customWidth="1"/>
    <col min="2307" max="2307" width="16.5703125" style="5" customWidth="1"/>
    <col min="2308" max="2308" width="18.42578125" style="5" customWidth="1"/>
    <col min="2309" max="2309" width="19.7109375" style="5" customWidth="1"/>
    <col min="2310" max="2310" width="23.5703125" style="5" customWidth="1"/>
    <col min="2311" max="2311" width="12.42578125" style="5" customWidth="1"/>
    <col min="2312" max="2312" width="26.7109375" style="5" customWidth="1"/>
    <col min="2313" max="2313" width="11.28515625" style="5" customWidth="1"/>
    <col min="2314" max="2314" width="14" style="5" customWidth="1"/>
    <col min="2315" max="2315" width="10.7109375" style="5" customWidth="1"/>
    <col min="2316" max="2316" width="10.28515625" style="5" customWidth="1"/>
    <col min="2317" max="2560" width="9.140625" style="5"/>
    <col min="2561" max="2561" width="6.140625" style="5" customWidth="1"/>
    <col min="2562" max="2562" width="39.140625" style="5" customWidth="1"/>
    <col min="2563" max="2563" width="16.5703125" style="5" customWidth="1"/>
    <col min="2564" max="2564" width="18.42578125" style="5" customWidth="1"/>
    <col min="2565" max="2565" width="19.7109375" style="5" customWidth="1"/>
    <col min="2566" max="2566" width="23.5703125" style="5" customWidth="1"/>
    <col min="2567" max="2567" width="12.42578125" style="5" customWidth="1"/>
    <col min="2568" max="2568" width="26.7109375" style="5" customWidth="1"/>
    <col min="2569" max="2569" width="11.28515625" style="5" customWidth="1"/>
    <col min="2570" max="2570" width="14" style="5" customWidth="1"/>
    <col min="2571" max="2571" width="10.7109375" style="5" customWidth="1"/>
    <col min="2572" max="2572" width="10.28515625" style="5" customWidth="1"/>
    <col min="2573" max="2816" width="9.140625" style="5"/>
    <col min="2817" max="2817" width="6.140625" style="5" customWidth="1"/>
    <col min="2818" max="2818" width="39.140625" style="5" customWidth="1"/>
    <col min="2819" max="2819" width="16.5703125" style="5" customWidth="1"/>
    <col min="2820" max="2820" width="18.42578125" style="5" customWidth="1"/>
    <col min="2821" max="2821" width="19.7109375" style="5" customWidth="1"/>
    <col min="2822" max="2822" width="23.5703125" style="5" customWidth="1"/>
    <col min="2823" max="2823" width="12.42578125" style="5" customWidth="1"/>
    <col min="2824" max="2824" width="26.7109375" style="5" customWidth="1"/>
    <col min="2825" max="2825" width="11.28515625" style="5" customWidth="1"/>
    <col min="2826" max="2826" width="14" style="5" customWidth="1"/>
    <col min="2827" max="2827" width="10.7109375" style="5" customWidth="1"/>
    <col min="2828" max="2828" width="10.28515625" style="5" customWidth="1"/>
    <col min="2829" max="3072" width="9.140625" style="5"/>
    <col min="3073" max="3073" width="6.140625" style="5" customWidth="1"/>
    <col min="3074" max="3074" width="39.140625" style="5" customWidth="1"/>
    <col min="3075" max="3075" width="16.5703125" style="5" customWidth="1"/>
    <col min="3076" max="3076" width="18.42578125" style="5" customWidth="1"/>
    <col min="3077" max="3077" width="19.7109375" style="5" customWidth="1"/>
    <col min="3078" max="3078" width="23.5703125" style="5" customWidth="1"/>
    <col min="3079" max="3079" width="12.42578125" style="5" customWidth="1"/>
    <col min="3080" max="3080" width="26.7109375" style="5" customWidth="1"/>
    <col min="3081" max="3081" width="11.28515625" style="5" customWidth="1"/>
    <col min="3082" max="3082" width="14" style="5" customWidth="1"/>
    <col min="3083" max="3083" width="10.7109375" style="5" customWidth="1"/>
    <col min="3084" max="3084" width="10.28515625" style="5" customWidth="1"/>
    <col min="3085" max="3328" width="9.140625" style="5"/>
    <col min="3329" max="3329" width="6.140625" style="5" customWidth="1"/>
    <col min="3330" max="3330" width="39.140625" style="5" customWidth="1"/>
    <col min="3331" max="3331" width="16.5703125" style="5" customWidth="1"/>
    <col min="3332" max="3332" width="18.42578125" style="5" customWidth="1"/>
    <col min="3333" max="3333" width="19.7109375" style="5" customWidth="1"/>
    <col min="3334" max="3334" width="23.5703125" style="5" customWidth="1"/>
    <col min="3335" max="3335" width="12.42578125" style="5" customWidth="1"/>
    <col min="3336" max="3336" width="26.7109375" style="5" customWidth="1"/>
    <col min="3337" max="3337" width="11.28515625" style="5" customWidth="1"/>
    <col min="3338" max="3338" width="14" style="5" customWidth="1"/>
    <col min="3339" max="3339" width="10.7109375" style="5" customWidth="1"/>
    <col min="3340" max="3340" width="10.28515625" style="5" customWidth="1"/>
    <col min="3341" max="3584" width="9.140625" style="5"/>
    <col min="3585" max="3585" width="6.140625" style="5" customWidth="1"/>
    <col min="3586" max="3586" width="39.140625" style="5" customWidth="1"/>
    <col min="3587" max="3587" width="16.5703125" style="5" customWidth="1"/>
    <col min="3588" max="3588" width="18.42578125" style="5" customWidth="1"/>
    <col min="3589" max="3589" width="19.7109375" style="5" customWidth="1"/>
    <col min="3590" max="3590" width="23.5703125" style="5" customWidth="1"/>
    <col min="3591" max="3591" width="12.42578125" style="5" customWidth="1"/>
    <col min="3592" max="3592" width="26.7109375" style="5" customWidth="1"/>
    <col min="3593" max="3593" width="11.28515625" style="5" customWidth="1"/>
    <col min="3594" max="3594" width="14" style="5" customWidth="1"/>
    <col min="3595" max="3595" width="10.7109375" style="5" customWidth="1"/>
    <col min="3596" max="3596" width="10.28515625" style="5" customWidth="1"/>
    <col min="3597" max="3840" width="9.140625" style="5"/>
    <col min="3841" max="3841" width="6.140625" style="5" customWidth="1"/>
    <col min="3842" max="3842" width="39.140625" style="5" customWidth="1"/>
    <col min="3843" max="3843" width="16.5703125" style="5" customWidth="1"/>
    <col min="3844" max="3844" width="18.42578125" style="5" customWidth="1"/>
    <col min="3845" max="3845" width="19.7109375" style="5" customWidth="1"/>
    <col min="3846" max="3846" width="23.5703125" style="5" customWidth="1"/>
    <col min="3847" max="3847" width="12.42578125" style="5" customWidth="1"/>
    <col min="3848" max="3848" width="26.7109375" style="5" customWidth="1"/>
    <col min="3849" max="3849" width="11.28515625" style="5" customWidth="1"/>
    <col min="3850" max="3850" width="14" style="5" customWidth="1"/>
    <col min="3851" max="3851" width="10.7109375" style="5" customWidth="1"/>
    <col min="3852" max="3852" width="10.28515625" style="5" customWidth="1"/>
    <col min="3853" max="4096" width="9.140625" style="5"/>
    <col min="4097" max="4097" width="6.140625" style="5" customWidth="1"/>
    <col min="4098" max="4098" width="39.140625" style="5" customWidth="1"/>
    <col min="4099" max="4099" width="16.5703125" style="5" customWidth="1"/>
    <col min="4100" max="4100" width="18.42578125" style="5" customWidth="1"/>
    <col min="4101" max="4101" width="19.7109375" style="5" customWidth="1"/>
    <col min="4102" max="4102" width="23.5703125" style="5" customWidth="1"/>
    <col min="4103" max="4103" width="12.42578125" style="5" customWidth="1"/>
    <col min="4104" max="4104" width="26.7109375" style="5" customWidth="1"/>
    <col min="4105" max="4105" width="11.28515625" style="5" customWidth="1"/>
    <col min="4106" max="4106" width="14" style="5" customWidth="1"/>
    <col min="4107" max="4107" width="10.7109375" style="5" customWidth="1"/>
    <col min="4108" max="4108" width="10.28515625" style="5" customWidth="1"/>
    <col min="4109" max="4352" width="9.140625" style="5"/>
    <col min="4353" max="4353" width="6.140625" style="5" customWidth="1"/>
    <col min="4354" max="4354" width="39.140625" style="5" customWidth="1"/>
    <col min="4355" max="4355" width="16.5703125" style="5" customWidth="1"/>
    <col min="4356" max="4356" width="18.42578125" style="5" customWidth="1"/>
    <col min="4357" max="4357" width="19.7109375" style="5" customWidth="1"/>
    <col min="4358" max="4358" width="23.5703125" style="5" customWidth="1"/>
    <col min="4359" max="4359" width="12.42578125" style="5" customWidth="1"/>
    <col min="4360" max="4360" width="26.7109375" style="5" customWidth="1"/>
    <col min="4361" max="4361" width="11.28515625" style="5" customWidth="1"/>
    <col min="4362" max="4362" width="14" style="5" customWidth="1"/>
    <col min="4363" max="4363" width="10.7109375" style="5" customWidth="1"/>
    <col min="4364" max="4364" width="10.28515625" style="5" customWidth="1"/>
    <col min="4365" max="4608" width="9.140625" style="5"/>
    <col min="4609" max="4609" width="6.140625" style="5" customWidth="1"/>
    <col min="4610" max="4610" width="39.140625" style="5" customWidth="1"/>
    <col min="4611" max="4611" width="16.5703125" style="5" customWidth="1"/>
    <col min="4612" max="4612" width="18.42578125" style="5" customWidth="1"/>
    <col min="4613" max="4613" width="19.7109375" style="5" customWidth="1"/>
    <col min="4614" max="4614" width="23.5703125" style="5" customWidth="1"/>
    <col min="4615" max="4615" width="12.42578125" style="5" customWidth="1"/>
    <col min="4616" max="4616" width="26.7109375" style="5" customWidth="1"/>
    <col min="4617" max="4617" width="11.28515625" style="5" customWidth="1"/>
    <col min="4618" max="4618" width="14" style="5" customWidth="1"/>
    <col min="4619" max="4619" width="10.7109375" style="5" customWidth="1"/>
    <col min="4620" max="4620" width="10.28515625" style="5" customWidth="1"/>
    <col min="4621" max="4864" width="9.140625" style="5"/>
    <col min="4865" max="4865" width="6.140625" style="5" customWidth="1"/>
    <col min="4866" max="4866" width="39.140625" style="5" customWidth="1"/>
    <col min="4867" max="4867" width="16.5703125" style="5" customWidth="1"/>
    <col min="4868" max="4868" width="18.42578125" style="5" customWidth="1"/>
    <col min="4869" max="4869" width="19.7109375" style="5" customWidth="1"/>
    <col min="4870" max="4870" width="23.5703125" style="5" customWidth="1"/>
    <col min="4871" max="4871" width="12.42578125" style="5" customWidth="1"/>
    <col min="4872" max="4872" width="26.7109375" style="5" customWidth="1"/>
    <col min="4873" max="4873" width="11.28515625" style="5" customWidth="1"/>
    <col min="4874" max="4874" width="14" style="5" customWidth="1"/>
    <col min="4875" max="4875" width="10.7109375" style="5" customWidth="1"/>
    <col min="4876" max="4876" width="10.28515625" style="5" customWidth="1"/>
    <col min="4877" max="5120" width="9.140625" style="5"/>
    <col min="5121" max="5121" width="6.140625" style="5" customWidth="1"/>
    <col min="5122" max="5122" width="39.140625" style="5" customWidth="1"/>
    <col min="5123" max="5123" width="16.5703125" style="5" customWidth="1"/>
    <col min="5124" max="5124" width="18.42578125" style="5" customWidth="1"/>
    <col min="5125" max="5125" width="19.7109375" style="5" customWidth="1"/>
    <col min="5126" max="5126" width="23.5703125" style="5" customWidth="1"/>
    <col min="5127" max="5127" width="12.42578125" style="5" customWidth="1"/>
    <col min="5128" max="5128" width="26.7109375" style="5" customWidth="1"/>
    <col min="5129" max="5129" width="11.28515625" style="5" customWidth="1"/>
    <col min="5130" max="5130" width="14" style="5" customWidth="1"/>
    <col min="5131" max="5131" width="10.7109375" style="5" customWidth="1"/>
    <col min="5132" max="5132" width="10.28515625" style="5" customWidth="1"/>
    <col min="5133" max="5376" width="9.140625" style="5"/>
    <col min="5377" max="5377" width="6.140625" style="5" customWidth="1"/>
    <col min="5378" max="5378" width="39.140625" style="5" customWidth="1"/>
    <col min="5379" max="5379" width="16.5703125" style="5" customWidth="1"/>
    <col min="5380" max="5380" width="18.42578125" style="5" customWidth="1"/>
    <col min="5381" max="5381" width="19.7109375" style="5" customWidth="1"/>
    <col min="5382" max="5382" width="23.5703125" style="5" customWidth="1"/>
    <col min="5383" max="5383" width="12.42578125" style="5" customWidth="1"/>
    <col min="5384" max="5384" width="26.7109375" style="5" customWidth="1"/>
    <col min="5385" max="5385" width="11.28515625" style="5" customWidth="1"/>
    <col min="5386" max="5386" width="14" style="5" customWidth="1"/>
    <col min="5387" max="5387" width="10.7109375" style="5" customWidth="1"/>
    <col min="5388" max="5388" width="10.28515625" style="5" customWidth="1"/>
    <col min="5389" max="5632" width="9.140625" style="5"/>
    <col min="5633" max="5633" width="6.140625" style="5" customWidth="1"/>
    <col min="5634" max="5634" width="39.140625" style="5" customWidth="1"/>
    <col min="5635" max="5635" width="16.5703125" style="5" customWidth="1"/>
    <col min="5636" max="5636" width="18.42578125" style="5" customWidth="1"/>
    <col min="5637" max="5637" width="19.7109375" style="5" customWidth="1"/>
    <col min="5638" max="5638" width="23.5703125" style="5" customWidth="1"/>
    <col min="5639" max="5639" width="12.42578125" style="5" customWidth="1"/>
    <col min="5640" max="5640" width="26.7109375" style="5" customWidth="1"/>
    <col min="5641" max="5641" width="11.28515625" style="5" customWidth="1"/>
    <col min="5642" max="5642" width="14" style="5" customWidth="1"/>
    <col min="5643" max="5643" width="10.7109375" style="5" customWidth="1"/>
    <col min="5644" max="5644" width="10.28515625" style="5" customWidth="1"/>
    <col min="5645" max="5888" width="9.140625" style="5"/>
    <col min="5889" max="5889" width="6.140625" style="5" customWidth="1"/>
    <col min="5890" max="5890" width="39.140625" style="5" customWidth="1"/>
    <col min="5891" max="5891" width="16.5703125" style="5" customWidth="1"/>
    <col min="5892" max="5892" width="18.42578125" style="5" customWidth="1"/>
    <col min="5893" max="5893" width="19.7109375" style="5" customWidth="1"/>
    <col min="5894" max="5894" width="23.5703125" style="5" customWidth="1"/>
    <col min="5895" max="5895" width="12.42578125" style="5" customWidth="1"/>
    <col min="5896" max="5896" width="26.7109375" style="5" customWidth="1"/>
    <col min="5897" max="5897" width="11.28515625" style="5" customWidth="1"/>
    <col min="5898" max="5898" width="14" style="5" customWidth="1"/>
    <col min="5899" max="5899" width="10.7109375" style="5" customWidth="1"/>
    <col min="5900" max="5900" width="10.28515625" style="5" customWidth="1"/>
    <col min="5901" max="6144" width="9.140625" style="5"/>
    <col min="6145" max="6145" width="6.140625" style="5" customWidth="1"/>
    <col min="6146" max="6146" width="39.140625" style="5" customWidth="1"/>
    <col min="6147" max="6147" width="16.5703125" style="5" customWidth="1"/>
    <col min="6148" max="6148" width="18.42578125" style="5" customWidth="1"/>
    <col min="6149" max="6149" width="19.7109375" style="5" customWidth="1"/>
    <col min="6150" max="6150" width="23.5703125" style="5" customWidth="1"/>
    <col min="6151" max="6151" width="12.42578125" style="5" customWidth="1"/>
    <col min="6152" max="6152" width="26.7109375" style="5" customWidth="1"/>
    <col min="6153" max="6153" width="11.28515625" style="5" customWidth="1"/>
    <col min="6154" max="6154" width="14" style="5" customWidth="1"/>
    <col min="6155" max="6155" width="10.7109375" style="5" customWidth="1"/>
    <col min="6156" max="6156" width="10.28515625" style="5" customWidth="1"/>
    <col min="6157" max="6400" width="9.140625" style="5"/>
    <col min="6401" max="6401" width="6.140625" style="5" customWidth="1"/>
    <col min="6402" max="6402" width="39.140625" style="5" customWidth="1"/>
    <col min="6403" max="6403" width="16.5703125" style="5" customWidth="1"/>
    <col min="6404" max="6404" width="18.42578125" style="5" customWidth="1"/>
    <col min="6405" max="6405" width="19.7109375" style="5" customWidth="1"/>
    <col min="6406" max="6406" width="23.5703125" style="5" customWidth="1"/>
    <col min="6407" max="6407" width="12.42578125" style="5" customWidth="1"/>
    <col min="6408" max="6408" width="26.7109375" style="5" customWidth="1"/>
    <col min="6409" max="6409" width="11.28515625" style="5" customWidth="1"/>
    <col min="6410" max="6410" width="14" style="5" customWidth="1"/>
    <col min="6411" max="6411" width="10.7109375" style="5" customWidth="1"/>
    <col min="6412" max="6412" width="10.28515625" style="5" customWidth="1"/>
    <col min="6413" max="6656" width="9.140625" style="5"/>
    <col min="6657" max="6657" width="6.140625" style="5" customWidth="1"/>
    <col min="6658" max="6658" width="39.140625" style="5" customWidth="1"/>
    <col min="6659" max="6659" width="16.5703125" style="5" customWidth="1"/>
    <col min="6660" max="6660" width="18.42578125" style="5" customWidth="1"/>
    <col min="6661" max="6661" width="19.7109375" style="5" customWidth="1"/>
    <col min="6662" max="6662" width="23.5703125" style="5" customWidth="1"/>
    <col min="6663" max="6663" width="12.42578125" style="5" customWidth="1"/>
    <col min="6664" max="6664" width="26.7109375" style="5" customWidth="1"/>
    <col min="6665" max="6665" width="11.28515625" style="5" customWidth="1"/>
    <col min="6666" max="6666" width="14" style="5" customWidth="1"/>
    <col min="6667" max="6667" width="10.7109375" style="5" customWidth="1"/>
    <col min="6668" max="6668" width="10.28515625" style="5" customWidth="1"/>
    <col min="6669" max="6912" width="9.140625" style="5"/>
    <col min="6913" max="6913" width="6.140625" style="5" customWidth="1"/>
    <col min="6914" max="6914" width="39.140625" style="5" customWidth="1"/>
    <col min="6915" max="6915" width="16.5703125" style="5" customWidth="1"/>
    <col min="6916" max="6916" width="18.42578125" style="5" customWidth="1"/>
    <col min="6917" max="6917" width="19.7109375" style="5" customWidth="1"/>
    <col min="6918" max="6918" width="23.5703125" style="5" customWidth="1"/>
    <col min="6919" max="6919" width="12.42578125" style="5" customWidth="1"/>
    <col min="6920" max="6920" width="26.7109375" style="5" customWidth="1"/>
    <col min="6921" max="6921" width="11.28515625" style="5" customWidth="1"/>
    <col min="6922" max="6922" width="14" style="5" customWidth="1"/>
    <col min="6923" max="6923" width="10.7109375" style="5" customWidth="1"/>
    <col min="6924" max="6924" width="10.28515625" style="5" customWidth="1"/>
    <col min="6925" max="7168" width="9.140625" style="5"/>
    <col min="7169" max="7169" width="6.140625" style="5" customWidth="1"/>
    <col min="7170" max="7170" width="39.140625" style="5" customWidth="1"/>
    <col min="7171" max="7171" width="16.5703125" style="5" customWidth="1"/>
    <col min="7172" max="7172" width="18.42578125" style="5" customWidth="1"/>
    <col min="7173" max="7173" width="19.7109375" style="5" customWidth="1"/>
    <col min="7174" max="7174" width="23.5703125" style="5" customWidth="1"/>
    <col min="7175" max="7175" width="12.42578125" style="5" customWidth="1"/>
    <col min="7176" max="7176" width="26.7109375" style="5" customWidth="1"/>
    <col min="7177" max="7177" width="11.28515625" style="5" customWidth="1"/>
    <col min="7178" max="7178" width="14" style="5" customWidth="1"/>
    <col min="7179" max="7179" width="10.7109375" style="5" customWidth="1"/>
    <col min="7180" max="7180" width="10.28515625" style="5" customWidth="1"/>
    <col min="7181" max="7424" width="9.140625" style="5"/>
    <col min="7425" max="7425" width="6.140625" style="5" customWidth="1"/>
    <col min="7426" max="7426" width="39.140625" style="5" customWidth="1"/>
    <col min="7427" max="7427" width="16.5703125" style="5" customWidth="1"/>
    <col min="7428" max="7428" width="18.42578125" style="5" customWidth="1"/>
    <col min="7429" max="7429" width="19.7109375" style="5" customWidth="1"/>
    <col min="7430" max="7430" width="23.5703125" style="5" customWidth="1"/>
    <col min="7431" max="7431" width="12.42578125" style="5" customWidth="1"/>
    <col min="7432" max="7432" width="26.7109375" style="5" customWidth="1"/>
    <col min="7433" max="7433" width="11.28515625" style="5" customWidth="1"/>
    <col min="7434" max="7434" width="14" style="5" customWidth="1"/>
    <col min="7435" max="7435" width="10.7109375" style="5" customWidth="1"/>
    <col min="7436" max="7436" width="10.28515625" style="5" customWidth="1"/>
    <col min="7437" max="7680" width="9.140625" style="5"/>
    <col min="7681" max="7681" width="6.140625" style="5" customWidth="1"/>
    <col min="7682" max="7682" width="39.140625" style="5" customWidth="1"/>
    <col min="7683" max="7683" width="16.5703125" style="5" customWidth="1"/>
    <col min="7684" max="7684" width="18.42578125" style="5" customWidth="1"/>
    <col min="7685" max="7685" width="19.7109375" style="5" customWidth="1"/>
    <col min="7686" max="7686" width="23.5703125" style="5" customWidth="1"/>
    <col min="7687" max="7687" width="12.42578125" style="5" customWidth="1"/>
    <col min="7688" max="7688" width="26.7109375" style="5" customWidth="1"/>
    <col min="7689" max="7689" width="11.28515625" style="5" customWidth="1"/>
    <col min="7690" max="7690" width="14" style="5" customWidth="1"/>
    <col min="7691" max="7691" width="10.7109375" style="5" customWidth="1"/>
    <col min="7692" max="7692" width="10.28515625" style="5" customWidth="1"/>
    <col min="7693" max="7936" width="9.140625" style="5"/>
    <col min="7937" max="7937" width="6.140625" style="5" customWidth="1"/>
    <col min="7938" max="7938" width="39.140625" style="5" customWidth="1"/>
    <col min="7939" max="7939" width="16.5703125" style="5" customWidth="1"/>
    <col min="7940" max="7940" width="18.42578125" style="5" customWidth="1"/>
    <col min="7941" max="7941" width="19.7109375" style="5" customWidth="1"/>
    <col min="7942" max="7942" width="23.5703125" style="5" customWidth="1"/>
    <col min="7943" max="7943" width="12.42578125" style="5" customWidth="1"/>
    <col min="7944" max="7944" width="26.7109375" style="5" customWidth="1"/>
    <col min="7945" max="7945" width="11.28515625" style="5" customWidth="1"/>
    <col min="7946" max="7946" width="14" style="5" customWidth="1"/>
    <col min="7947" max="7947" width="10.7109375" style="5" customWidth="1"/>
    <col min="7948" max="7948" width="10.28515625" style="5" customWidth="1"/>
    <col min="7949" max="8192" width="9.140625" style="5"/>
    <col min="8193" max="8193" width="6.140625" style="5" customWidth="1"/>
    <col min="8194" max="8194" width="39.140625" style="5" customWidth="1"/>
    <col min="8195" max="8195" width="16.5703125" style="5" customWidth="1"/>
    <col min="8196" max="8196" width="18.42578125" style="5" customWidth="1"/>
    <col min="8197" max="8197" width="19.7109375" style="5" customWidth="1"/>
    <col min="8198" max="8198" width="23.5703125" style="5" customWidth="1"/>
    <col min="8199" max="8199" width="12.42578125" style="5" customWidth="1"/>
    <col min="8200" max="8200" width="26.7109375" style="5" customWidth="1"/>
    <col min="8201" max="8201" width="11.28515625" style="5" customWidth="1"/>
    <col min="8202" max="8202" width="14" style="5" customWidth="1"/>
    <col min="8203" max="8203" width="10.7109375" style="5" customWidth="1"/>
    <col min="8204" max="8204" width="10.28515625" style="5" customWidth="1"/>
    <col min="8205" max="8448" width="9.140625" style="5"/>
    <col min="8449" max="8449" width="6.140625" style="5" customWidth="1"/>
    <col min="8450" max="8450" width="39.140625" style="5" customWidth="1"/>
    <col min="8451" max="8451" width="16.5703125" style="5" customWidth="1"/>
    <col min="8452" max="8452" width="18.42578125" style="5" customWidth="1"/>
    <col min="8453" max="8453" width="19.7109375" style="5" customWidth="1"/>
    <col min="8454" max="8454" width="23.5703125" style="5" customWidth="1"/>
    <col min="8455" max="8455" width="12.42578125" style="5" customWidth="1"/>
    <col min="8456" max="8456" width="26.7109375" style="5" customWidth="1"/>
    <col min="8457" max="8457" width="11.28515625" style="5" customWidth="1"/>
    <col min="8458" max="8458" width="14" style="5" customWidth="1"/>
    <col min="8459" max="8459" width="10.7109375" style="5" customWidth="1"/>
    <col min="8460" max="8460" width="10.28515625" style="5" customWidth="1"/>
    <col min="8461" max="8704" width="9.140625" style="5"/>
    <col min="8705" max="8705" width="6.140625" style="5" customWidth="1"/>
    <col min="8706" max="8706" width="39.140625" style="5" customWidth="1"/>
    <col min="8707" max="8707" width="16.5703125" style="5" customWidth="1"/>
    <col min="8708" max="8708" width="18.42578125" style="5" customWidth="1"/>
    <col min="8709" max="8709" width="19.7109375" style="5" customWidth="1"/>
    <col min="8710" max="8710" width="23.5703125" style="5" customWidth="1"/>
    <col min="8711" max="8711" width="12.42578125" style="5" customWidth="1"/>
    <col min="8712" max="8712" width="26.7109375" style="5" customWidth="1"/>
    <col min="8713" max="8713" width="11.28515625" style="5" customWidth="1"/>
    <col min="8714" max="8714" width="14" style="5" customWidth="1"/>
    <col min="8715" max="8715" width="10.7109375" style="5" customWidth="1"/>
    <col min="8716" max="8716" width="10.28515625" style="5" customWidth="1"/>
    <col min="8717" max="8960" width="9.140625" style="5"/>
    <col min="8961" max="8961" width="6.140625" style="5" customWidth="1"/>
    <col min="8962" max="8962" width="39.140625" style="5" customWidth="1"/>
    <col min="8963" max="8963" width="16.5703125" style="5" customWidth="1"/>
    <col min="8964" max="8964" width="18.42578125" style="5" customWidth="1"/>
    <col min="8965" max="8965" width="19.7109375" style="5" customWidth="1"/>
    <col min="8966" max="8966" width="23.5703125" style="5" customWidth="1"/>
    <col min="8967" max="8967" width="12.42578125" style="5" customWidth="1"/>
    <col min="8968" max="8968" width="26.7109375" style="5" customWidth="1"/>
    <col min="8969" max="8969" width="11.28515625" style="5" customWidth="1"/>
    <col min="8970" max="8970" width="14" style="5" customWidth="1"/>
    <col min="8971" max="8971" width="10.7109375" style="5" customWidth="1"/>
    <col min="8972" max="8972" width="10.28515625" style="5" customWidth="1"/>
    <col min="8973" max="9216" width="9.140625" style="5"/>
    <col min="9217" max="9217" width="6.140625" style="5" customWidth="1"/>
    <col min="9218" max="9218" width="39.140625" style="5" customWidth="1"/>
    <col min="9219" max="9219" width="16.5703125" style="5" customWidth="1"/>
    <col min="9220" max="9220" width="18.42578125" style="5" customWidth="1"/>
    <col min="9221" max="9221" width="19.7109375" style="5" customWidth="1"/>
    <col min="9222" max="9222" width="23.5703125" style="5" customWidth="1"/>
    <col min="9223" max="9223" width="12.42578125" style="5" customWidth="1"/>
    <col min="9224" max="9224" width="26.7109375" style="5" customWidth="1"/>
    <col min="9225" max="9225" width="11.28515625" style="5" customWidth="1"/>
    <col min="9226" max="9226" width="14" style="5" customWidth="1"/>
    <col min="9227" max="9227" width="10.7109375" style="5" customWidth="1"/>
    <col min="9228" max="9228" width="10.28515625" style="5" customWidth="1"/>
    <col min="9229" max="9472" width="9.140625" style="5"/>
    <col min="9473" max="9473" width="6.140625" style="5" customWidth="1"/>
    <col min="9474" max="9474" width="39.140625" style="5" customWidth="1"/>
    <col min="9475" max="9475" width="16.5703125" style="5" customWidth="1"/>
    <col min="9476" max="9476" width="18.42578125" style="5" customWidth="1"/>
    <col min="9477" max="9477" width="19.7109375" style="5" customWidth="1"/>
    <col min="9478" max="9478" width="23.5703125" style="5" customWidth="1"/>
    <col min="9479" max="9479" width="12.42578125" style="5" customWidth="1"/>
    <col min="9480" max="9480" width="26.7109375" style="5" customWidth="1"/>
    <col min="9481" max="9481" width="11.28515625" style="5" customWidth="1"/>
    <col min="9482" max="9482" width="14" style="5" customWidth="1"/>
    <col min="9483" max="9483" width="10.7109375" style="5" customWidth="1"/>
    <col min="9484" max="9484" width="10.28515625" style="5" customWidth="1"/>
    <col min="9485" max="9728" width="9.140625" style="5"/>
    <col min="9729" max="9729" width="6.140625" style="5" customWidth="1"/>
    <col min="9730" max="9730" width="39.140625" style="5" customWidth="1"/>
    <col min="9731" max="9731" width="16.5703125" style="5" customWidth="1"/>
    <col min="9732" max="9732" width="18.42578125" style="5" customWidth="1"/>
    <col min="9733" max="9733" width="19.7109375" style="5" customWidth="1"/>
    <col min="9734" max="9734" width="23.5703125" style="5" customWidth="1"/>
    <col min="9735" max="9735" width="12.42578125" style="5" customWidth="1"/>
    <col min="9736" max="9736" width="26.7109375" style="5" customWidth="1"/>
    <col min="9737" max="9737" width="11.28515625" style="5" customWidth="1"/>
    <col min="9738" max="9738" width="14" style="5" customWidth="1"/>
    <col min="9739" max="9739" width="10.7109375" style="5" customWidth="1"/>
    <col min="9740" max="9740" width="10.28515625" style="5" customWidth="1"/>
    <col min="9741" max="9984" width="9.140625" style="5"/>
    <col min="9985" max="9985" width="6.140625" style="5" customWidth="1"/>
    <col min="9986" max="9986" width="39.140625" style="5" customWidth="1"/>
    <col min="9987" max="9987" width="16.5703125" style="5" customWidth="1"/>
    <col min="9988" max="9988" width="18.42578125" style="5" customWidth="1"/>
    <col min="9989" max="9989" width="19.7109375" style="5" customWidth="1"/>
    <col min="9990" max="9990" width="23.5703125" style="5" customWidth="1"/>
    <col min="9991" max="9991" width="12.42578125" style="5" customWidth="1"/>
    <col min="9992" max="9992" width="26.7109375" style="5" customWidth="1"/>
    <col min="9993" max="9993" width="11.28515625" style="5" customWidth="1"/>
    <col min="9994" max="9994" width="14" style="5" customWidth="1"/>
    <col min="9995" max="9995" width="10.7109375" style="5" customWidth="1"/>
    <col min="9996" max="9996" width="10.28515625" style="5" customWidth="1"/>
    <col min="9997" max="10240" width="9.140625" style="5"/>
    <col min="10241" max="10241" width="6.140625" style="5" customWidth="1"/>
    <col min="10242" max="10242" width="39.140625" style="5" customWidth="1"/>
    <col min="10243" max="10243" width="16.5703125" style="5" customWidth="1"/>
    <col min="10244" max="10244" width="18.42578125" style="5" customWidth="1"/>
    <col min="10245" max="10245" width="19.7109375" style="5" customWidth="1"/>
    <col min="10246" max="10246" width="23.5703125" style="5" customWidth="1"/>
    <col min="10247" max="10247" width="12.42578125" style="5" customWidth="1"/>
    <col min="10248" max="10248" width="26.7109375" style="5" customWidth="1"/>
    <col min="10249" max="10249" width="11.28515625" style="5" customWidth="1"/>
    <col min="10250" max="10250" width="14" style="5" customWidth="1"/>
    <col min="10251" max="10251" width="10.7109375" style="5" customWidth="1"/>
    <col min="10252" max="10252" width="10.28515625" style="5" customWidth="1"/>
    <col min="10253" max="10496" width="9.140625" style="5"/>
    <col min="10497" max="10497" width="6.140625" style="5" customWidth="1"/>
    <col min="10498" max="10498" width="39.140625" style="5" customWidth="1"/>
    <col min="10499" max="10499" width="16.5703125" style="5" customWidth="1"/>
    <col min="10500" max="10500" width="18.42578125" style="5" customWidth="1"/>
    <col min="10501" max="10501" width="19.7109375" style="5" customWidth="1"/>
    <col min="10502" max="10502" width="23.5703125" style="5" customWidth="1"/>
    <col min="10503" max="10503" width="12.42578125" style="5" customWidth="1"/>
    <col min="10504" max="10504" width="26.7109375" style="5" customWidth="1"/>
    <col min="10505" max="10505" width="11.28515625" style="5" customWidth="1"/>
    <col min="10506" max="10506" width="14" style="5" customWidth="1"/>
    <col min="10507" max="10507" width="10.7109375" style="5" customWidth="1"/>
    <col min="10508" max="10508" width="10.28515625" style="5" customWidth="1"/>
    <col min="10509" max="10752" width="9.140625" style="5"/>
    <col min="10753" max="10753" width="6.140625" style="5" customWidth="1"/>
    <col min="10754" max="10754" width="39.140625" style="5" customWidth="1"/>
    <col min="10755" max="10755" width="16.5703125" style="5" customWidth="1"/>
    <col min="10756" max="10756" width="18.42578125" style="5" customWidth="1"/>
    <col min="10757" max="10757" width="19.7109375" style="5" customWidth="1"/>
    <col min="10758" max="10758" width="23.5703125" style="5" customWidth="1"/>
    <col min="10759" max="10759" width="12.42578125" style="5" customWidth="1"/>
    <col min="10760" max="10760" width="26.7109375" style="5" customWidth="1"/>
    <col min="10761" max="10761" width="11.28515625" style="5" customWidth="1"/>
    <col min="10762" max="10762" width="14" style="5" customWidth="1"/>
    <col min="10763" max="10763" width="10.7109375" style="5" customWidth="1"/>
    <col min="10764" max="10764" width="10.28515625" style="5" customWidth="1"/>
    <col min="10765" max="11008" width="9.140625" style="5"/>
    <col min="11009" max="11009" width="6.140625" style="5" customWidth="1"/>
    <col min="11010" max="11010" width="39.140625" style="5" customWidth="1"/>
    <col min="11011" max="11011" width="16.5703125" style="5" customWidth="1"/>
    <col min="11012" max="11012" width="18.42578125" style="5" customWidth="1"/>
    <col min="11013" max="11013" width="19.7109375" style="5" customWidth="1"/>
    <col min="11014" max="11014" width="23.5703125" style="5" customWidth="1"/>
    <col min="11015" max="11015" width="12.42578125" style="5" customWidth="1"/>
    <col min="11016" max="11016" width="26.7109375" style="5" customWidth="1"/>
    <col min="11017" max="11017" width="11.28515625" style="5" customWidth="1"/>
    <col min="11018" max="11018" width="14" style="5" customWidth="1"/>
    <col min="11019" max="11019" width="10.7109375" style="5" customWidth="1"/>
    <col min="11020" max="11020" width="10.28515625" style="5" customWidth="1"/>
    <col min="11021" max="11264" width="9.140625" style="5"/>
    <col min="11265" max="11265" width="6.140625" style="5" customWidth="1"/>
    <col min="11266" max="11266" width="39.140625" style="5" customWidth="1"/>
    <col min="11267" max="11267" width="16.5703125" style="5" customWidth="1"/>
    <col min="11268" max="11268" width="18.42578125" style="5" customWidth="1"/>
    <col min="11269" max="11269" width="19.7109375" style="5" customWidth="1"/>
    <col min="11270" max="11270" width="23.5703125" style="5" customWidth="1"/>
    <col min="11271" max="11271" width="12.42578125" style="5" customWidth="1"/>
    <col min="11272" max="11272" width="26.7109375" style="5" customWidth="1"/>
    <col min="11273" max="11273" width="11.28515625" style="5" customWidth="1"/>
    <col min="11274" max="11274" width="14" style="5" customWidth="1"/>
    <col min="11275" max="11275" width="10.7109375" style="5" customWidth="1"/>
    <col min="11276" max="11276" width="10.28515625" style="5" customWidth="1"/>
    <col min="11277" max="11520" width="9.140625" style="5"/>
    <col min="11521" max="11521" width="6.140625" style="5" customWidth="1"/>
    <col min="11522" max="11522" width="39.140625" style="5" customWidth="1"/>
    <col min="11523" max="11523" width="16.5703125" style="5" customWidth="1"/>
    <col min="11524" max="11524" width="18.42578125" style="5" customWidth="1"/>
    <col min="11525" max="11525" width="19.7109375" style="5" customWidth="1"/>
    <col min="11526" max="11526" width="23.5703125" style="5" customWidth="1"/>
    <col min="11527" max="11527" width="12.42578125" style="5" customWidth="1"/>
    <col min="11528" max="11528" width="26.7109375" style="5" customWidth="1"/>
    <col min="11529" max="11529" width="11.28515625" style="5" customWidth="1"/>
    <col min="11530" max="11530" width="14" style="5" customWidth="1"/>
    <col min="11531" max="11531" width="10.7109375" style="5" customWidth="1"/>
    <col min="11532" max="11532" width="10.28515625" style="5" customWidth="1"/>
    <col min="11533" max="11776" width="9.140625" style="5"/>
    <col min="11777" max="11777" width="6.140625" style="5" customWidth="1"/>
    <col min="11778" max="11778" width="39.140625" style="5" customWidth="1"/>
    <col min="11779" max="11779" width="16.5703125" style="5" customWidth="1"/>
    <col min="11780" max="11780" width="18.42578125" style="5" customWidth="1"/>
    <col min="11781" max="11781" width="19.7109375" style="5" customWidth="1"/>
    <col min="11782" max="11782" width="23.5703125" style="5" customWidth="1"/>
    <col min="11783" max="11783" width="12.42578125" style="5" customWidth="1"/>
    <col min="11784" max="11784" width="26.7109375" style="5" customWidth="1"/>
    <col min="11785" max="11785" width="11.28515625" style="5" customWidth="1"/>
    <col min="11786" max="11786" width="14" style="5" customWidth="1"/>
    <col min="11787" max="11787" width="10.7109375" style="5" customWidth="1"/>
    <col min="11788" max="11788" width="10.28515625" style="5" customWidth="1"/>
    <col min="11789" max="12032" width="9.140625" style="5"/>
    <col min="12033" max="12033" width="6.140625" style="5" customWidth="1"/>
    <col min="12034" max="12034" width="39.140625" style="5" customWidth="1"/>
    <col min="12035" max="12035" width="16.5703125" style="5" customWidth="1"/>
    <col min="12036" max="12036" width="18.42578125" style="5" customWidth="1"/>
    <col min="12037" max="12037" width="19.7109375" style="5" customWidth="1"/>
    <col min="12038" max="12038" width="23.5703125" style="5" customWidth="1"/>
    <col min="12039" max="12039" width="12.42578125" style="5" customWidth="1"/>
    <col min="12040" max="12040" width="26.7109375" style="5" customWidth="1"/>
    <col min="12041" max="12041" width="11.28515625" style="5" customWidth="1"/>
    <col min="12042" max="12042" width="14" style="5" customWidth="1"/>
    <col min="12043" max="12043" width="10.7109375" style="5" customWidth="1"/>
    <col min="12044" max="12044" width="10.28515625" style="5" customWidth="1"/>
    <col min="12045" max="12288" width="9.140625" style="5"/>
    <col min="12289" max="12289" width="6.140625" style="5" customWidth="1"/>
    <col min="12290" max="12290" width="39.140625" style="5" customWidth="1"/>
    <col min="12291" max="12291" width="16.5703125" style="5" customWidth="1"/>
    <col min="12292" max="12292" width="18.42578125" style="5" customWidth="1"/>
    <col min="12293" max="12293" width="19.7109375" style="5" customWidth="1"/>
    <col min="12294" max="12294" width="23.5703125" style="5" customWidth="1"/>
    <col min="12295" max="12295" width="12.42578125" style="5" customWidth="1"/>
    <col min="12296" max="12296" width="26.7109375" style="5" customWidth="1"/>
    <col min="12297" max="12297" width="11.28515625" style="5" customWidth="1"/>
    <col min="12298" max="12298" width="14" style="5" customWidth="1"/>
    <col min="12299" max="12299" width="10.7109375" style="5" customWidth="1"/>
    <col min="12300" max="12300" width="10.28515625" style="5" customWidth="1"/>
    <col min="12301" max="12544" width="9.140625" style="5"/>
    <col min="12545" max="12545" width="6.140625" style="5" customWidth="1"/>
    <col min="12546" max="12546" width="39.140625" style="5" customWidth="1"/>
    <col min="12547" max="12547" width="16.5703125" style="5" customWidth="1"/>
    <col min="12548" max="12548" width="18.42578125" style="5" customWidth="1"/>
    <col min="12549" max="12549" width="19.7109375" style="5" customWidth="1"/>
    <col min="12550" max="12550" width="23.5703125" style="5" customWidth="1"/>
    <col min="12551" max="12551" width="12.42578125" style="5" customWidth="1"/>
    <col min="12552" max="12552" width="26.7109375" style="5" customWidth="1"/>
    <col min="12553" max="12553" width="11.28515625" style="5" customWidth="1"/>
    <col min="12554" max="12554" width="14" style="5" customWidth="1"/>
    <col min="12555" max="12555" width="10.7109375" style="5" customWidth="1"/>
    <col min="12556" max="12556" width="10.28515625" style="5" customWidth="1"/>
    <col min="12557" max="12800" width="9.140625" style="5"/>
    <col min="12801" max="12801" width="6.140625" style="5" customWidth="1"/>
    <col min="12802" max="12802" width="39.140625" style="5" customWidth="1"/>
    <col min="12803" max="12803" width="16.5703125" style="5" customWidth="1"/>
    <col min="12804" max="12804" width="18.42578125" style="5" customWidth="1"/>
    <col min="12805" max="12805" width="19.7109375" style="5" customWidth="1"/>
    <col min="12806" max="12806" width="23.5703125" style="5" customWidth="1"/>
    <col min="12807" max="12807" width="12.42578125" style="5" customWidth="1"/>
    <col min="12808" max="12808" width="26.7109375" style="5" customWidth="1"/>
    <col min="12809" max="12809" width="11.28515625" style="5" customWidth="1"/>
    <col min="12810" max="12810" width="14" style="5" customWidth="1"/>
    <col min="12811" max="12811" width="10.7109375" style="5" customWidth="1"/>
    <col min="12812" max="12812" width="10.28515625" style="5" customWidth="1"/>
    <col min="12813" max="13056" width="9.140625" style="5"/>
    <col min="13057" max="13057" width="6.140625" style="5" customWidth="1"/>
    <col min="13058" max="13058" width="39.140625" style="5" customWidth="1"/>
    <col min="13059" max="13059" width="16.5703125" style="5" customWidth="1"/>
    <col min="13060" max="13060" width="18.42578125" style="5" customWidth="1"/>
    <col min="13061" max="13061" width="19.7109375" style="5" customWidth="1"/>
    <col min="13062" max="13062" width="23.5703125" style="5" customWidth="1"/>
    <col min="13063" max="13063" width="12.42578125" style="5" customWidth="1"/>
    <col min="13064" max="13064" width="26.7109375" style="5" customWidth="1"/>
    <col min="13065" max="13065" width="11.28515625" style="5" customWidth="1"/>
    <col min="13066" max="13066" width="14" style="5" customWidth="1"/>
    <col min="13067" max="13067" width="10.7109375" style="5" customWidth="1"/>
    <col min="13068" max="13068" width="10.28515625" style="5" customWidth="1"/>
    <col min="13069" max="13312" width="9.140625" style="5"/>
    <col min="13313" max="13313" width="6.140625" style="5" customWidth="1"/>
    <col min="13314" max="13314" width="39.140625" style="5" customWidth="1"/>
    <col min="13315" max="13315" width="16.5703125" style="5" customWidth="1"/>
    <col min="13316" max="13316" width="18.42578125" style="5" customWidth="1"/>
    <col min="13317" max="13317" width="19.7109375" style="5" customWidth="1"/>
    <col min="13318" max="13318" width="23.5703125" style="5" customWidth="1"/>
    <col min="13319" max="13319" width="12.42578125" style="5" customWidth="1"/>
    <col min="13320" max="13320" width="26.7109375" style="5" customWidth="1"/>
    <col min="13321" max="13321" width="11.28515625" style="5" customWidth="1"/>
    <col min="13322" max="13322" width="14" style="5" customWidth="1"/>
    <col min="13323" max="13323" width="10.7109375" style="5" customWidth="1"/>
    <col min="13324" max="13324" width="10.28515625" style="5" customWidth="1"/>
    <col min="13325" max="13568" width="9.140625" style="5"/>
    <col min="13569" max="13569" width="6.140625" style="5" customWidth="1"/>
    <col min="13570" max="13570" width="39.140625" style="5" customWidth="1"/>
    <col min="13571" max="13571" width="16.5703125" style="5" customWidth="1"/>
    <col min="13572" max="13572" width="18.42578125" style="5" customWidth="1"/>
    <col min="13573" max="13573" width="19.7109375" style="5" customWidth="1"/>
    <col min="13574" max="13574" width="23.5703125" style="5" customWidth="1"/>
    <col min="13575" max="13575" width="12.42578125" style="5" customWidth="1"/>
    <col min="13576" max="13576" width="26.7109375" style="5" customWidth="1"/>
    <col min="13577" max="13577" width="11.28515625" style="5" customWidth="1"/>
    <col min="13578" max="13578" width="14" style="5" customWidth="1"/>
    <col min="13579" max="13579" width="10.7109375" style="5" customWidth="1"/>
    <col min="13580" max="13580" width="10.28515625" style="5" customWidth="1"/>
    <col min="13581" max="13824" width="9.140625" style="5"/>
    <col min="13825" max="13825" width="6.140625" style="5" customWidth="1"/>
    <col min="13826" max="13826" width="39.140625" style="5" customWidth="1"/>
    <col min="13827" max="13827" width="16.5703125" style="5" customWidth="1"/>
    <col min="13828" max="13828" width="18.42578125" style="5" customWidth="1"/>
    <col min="13829" max="13829" width="19.7109375" style="5" customWidth="1"/>
    <col min="13830" max="13830" width="23.5703125" style="5" customWidth="1"/>
    <col min="13831" max="13831" width="12.42578125" style="5" customWidth="1"/>
    <col min="13832" max="13832" width="26.7109375" style="5" customWidth="1"/>
    <col min="13833" max="13833" width="11.28515625" style="5" customWidth="1"/>
    <col min="13834" max="13834" width="14" style="5" customWidth="1"/>
    <col min="13835" max="13835" width="10.7109375" style="5" customWidth="1"/>
    <col min="13836" max="13836" width="10.28515625" style="5" customWidth="1"/>
    <col min="13837" max="14080" width="9.140625" style="5"/>
    <col min="14081" max="14081" width="6.140625" style="5" customWidth="1"/>
    <col min="14082" max="14082" width="39.140625" style="5" customWidth="1"/>
    <col min="14083" max="14083" width="16.5703125" style="5" customWidth="1"/>
    <col min="14084" max="14084" width="18.42578125" style="5" customWidth="1"/>
    <col min="14085" max="14085" width="19.7109375" style="5" customWidth="1"/>
    <col min="14086" max="14086" width="23.5703125" style="5" customWidth="1"/>
    <col min="14087" max="14087" width="12.42578125" style="5" customWidth="1"/>
    <col min="14088" max="14088" width="26.7109375" style="5" customWidth="1"/>
    <col min="14089" max="14089" width="11.28515625" style="5" customWidth="1"/>
    <col min="14090" max="14090" width="14" style="5" customWidth="1"/>
    <col min="14091" max="14091" width="10.7109375" style="5" customWidth="1"/>
    <col min="14092" max="14092" width="10.28515625" style="5" customWidth="1"/>
    <col min="14093" max="14336" width="9.140625" style="5"/>
    <col min="14337" max="14337" width="6.140625" style="5" customWidth="1"/>
    <col min="14338" max="14338" width="39.140625" style="5" customWidth="1"/>
    <col min="14339" max="14339" width="16.5703125" style="5" customWidth="1"/>
    <col min="14340" max="14340" width="18.42578125" style="5" customWidth="1"/>
    <col min="14341" max="14341" width="19.7109375" style="5" customWidth="1"/>
    <col min="14342" max="14342" width="23.5703125" style="5" customWidth="1"/>
    <col min="14343" max="14343" width="12.42578125" style="5" customWidth="1"/>
    <col min="14344" max="14344" width="26.7109375" style="5" customWidth="1"/>
    <col min="14345" max="14345" width="11.28515625" style="5" customWidth="1"/>
    <col min="14346" max="14346" width="14" style="5" customWidth="1"/>
    <col min="14347" max="14347" width="10.7109375" style="5" customWidth="1"/>
    <col min="14348" max="14348" width="10.28515625" style="5" customWidth="1"/>
    <col min="14349" max="14592" width="9.140625" style="5"/>
    <col min="14593" max="14593" width="6.140625" style="5" customWidth="1"/>
    <col min="14594" max="14594" width="39.140625" style="5" customWidth="1"/>
    <col min="14595" max="14595" width="16.5703125" style="5" customWidth="1"/>
    <col min="14596" max="14596" width="18.42578125" style="5" customWidth="1"/>
    <col min="14597" max="14597" width="19.7109375" style="5" customWidth="1"/>
    <col min="14598" max="14598" width="23.5703125" style="5" customWidth="1"/>
    <col min="14599" max="14599" width="12.42578125" style="5" customWidth="1"/>
    <col min="14600" max="14600" width="26.7109375" style="5" customWidth="1"/>
    <col min="14601" max="14601" width="11.28515625" style="5" customWidth="1"/>
    <col min="14602" max="14602" width="14" style="5" customWidth="1"/>
    <col min="14603" max="14603" width="10.7109375" style="5" customWidth="1"/>
    <col min="14604" max="14604" width="10.28515625" style="5" customWidth="1"/>
    <col min="14605" max="14848" width="9.140625" style="5"/>
    <col min="14849" max="14849" width="6.140625" style="5" customWidth="1"/>
    <col min="14850" max="14850" width="39.140625" style="5" customWidth="1"/>
    <col min="14851" max="14851" width="16.5703125" style="5" customWidth="1"/>
    <col min="14852" max="14852" width="18.42578125" style="5" customWidth="1"/>
    <col min="14853" max="14853" width="19.7109375" style="5" customWidth="1"/>
    <col min="14854" max="14854" width="23.5703125" style="5" customWidth="1"/>
    <col min="14855" max="14855" width="12.42578125" style="5" customWidth="1"/>
    <col min="14856" max="14856" width="26.7109375" style="5" customWidth="1"/>
    <col min="14857" max="14857" width="11.28515625" style="5" customWidth="1"/>
    <col min="14858" max="14858" width="14" style="5" customWidth="1"/>
    <col min="14859" max="14859" width="10.7109375" style="5" customWidth="1"/>
    <col min="14860" max="14860" width="10.28515625" style="5" customWidth="1"/>
    <col min="14861" max="15104" width="9.140625" style="5"/>
    <col min="15105" max="15105" width="6.140625" style="5" customWidth="1"/>
    <col min="15106" max="15106" width="39.140625" style="5" customWidth="1"/>
    <col min="15107" max="15107" width="16.5703125" style="5" customWidth="1"/>
    <col min="15108" max="15108" width="18.42578125" style="5" customWidth="1"/>
    <col min="15109" max="15109" width="19.7109375" style="5" customWidth="1"/>
    <col min="15110" max="15110" width="23.5703125" style="5" customWidth="1"/>
    <col min="15111" max="15111" width="12.42578125" style="5" customWidth="1"/>
    <col min="15112" max="15112" width="26.7109375" style="5" customWidth="1"/>
    <col min="15113" max="15113" width="11.28515625" style="5" customWidth="1"/>
    <col min="15114" max="15114" width="14" style="5" customWidth="1"/>
    <col min="15115" max="15115" width="10.7109375" style="5" customWidth="1"/>
    <col min="15116" max="15116" width="10.28515625" style="5" customWidth="1"/>
    <col min="15117" max="15360" width="9.140625" style="5"/>
    <col min="15361" max="15361" width="6.140625" style="5" customWidth="1"/>
    <col min="15362" max="15362" width="39.140625" style="5" customWidth="1"/>
    <col min="15363" max="15363" width="16.5703125" style="5" customWidth="1"/>
    <col min="15364" max="15364" width="18.42578125" style="5" customWidth="1"/>
    <col min="15365" max="15365" width="19.7109375" style="5" customWidth="1"/>
    <col min="15366" max="15366" width="23.5703125" style="5" customWidth="1"/>
    <col min="15367" max="15367" width="12.42578125" style="5" customWidth="1"/>
    <col min="15368" max="15368" width="26.7109375" style="5" customWidth="1"/>
    <col min="15369" max="15369" width="11.28515625" style="5" customWidth="1"/>
    <col min="15370" max="15370" width="14" style="5" customWidth="1"/>
    <col min="15371" max="15371" width="10.7109375" style="5" customWidth="1"/>
    <col min="15372" max="15372" width="10.28515625" style="5" customWidth="1"/>
    <col min="15373" max="15616" width="9.140625" style="5"/>
    <col min="15617" max="15617" width="6.140625" style="5" customWidth="1"/>
    <col min="15618" max="15618" width="39.140625" style="5" customWidth="1"/>
    <col min="15619" max="15619" width="16.5703125" style="5" customWidth="1"/>
    <col min="15620" max="15620" width="18.42578125" style="5" customWidth="1"/>
    <col min="15621" max="15621" width="19.7109375" style="5" customWidth="1"/>
    <col min="15622" max="15622" width="23.5703125" style="5" customWidth="1"/>
    <col min="15623" max="15623" width="12.42578125" style="5" customWidth="1"/>
    <col min="15624" max="15624" width="26.7109375" style="5" customWidth="1"/>
    <col min="15625" max="15625" width="11.28515625" style="5" customWidth="1"/>
    <col min="15626" max="15626" width="14" style="5" customWidth="1"/>
    <col min="15627" max="15627" width="10.7109375" style="5" customWidth="1"/>
    <col min="15628" max="15628" width="10.28515625" style="5" customWidth="1"/>
    <col min="15629" max="15872" width="9.140625" style="5"/>
    <col min="15873" max="15873" width="6.140625" style="5" customWidth="1"/>
    <col min="15874" max="15874" width="39.140625" style="5" customWidth="1"/>
    <col min="15875" max="15875" width="16.5703125" style="5" customWidth="1"/>
    <col min="15876" max="15876" width="18.42578125" style="5" customWidth="1"/>
    <col min="15877" max="15877" width="19.7109375" style="5" customWidth="1"/>
    <col min="15878" max="15878" width="23.5703125" style="5" customWidth="1"/>
    <col min="15879" max="15879" width="12.42578125" style="5" customWidth="1"/>
    <col min="15880" max="15880" width="26.7109375" style="5" customWidth="1"/>
    <col min="15881" max="15881" width="11.28515625" style="5" customWidth="1"/>
    <col min="15882" max="15882" width="14" style="5" customWidth="1"/>
    <col min="15883" max="15883" width="10.7109375" style="5" customWidth="1"/>
    <col min="15884" max="15884" width="10.28515625" style="5" customWidth="1"/>
    <col min="15885" max="16128" width="9.140625" style="5"/>
    <col min="16129" max="16129" width="6.140625" style="5" customWidth="1"/>
    <col min="16130" max="16130" width="39.140625" style="5" customWidth="1"/>
    <col min="16131" max="16131" width="16.5703125" style="5" customWidth="1"/>
    <col min="16132" max="16132" width="18.42578125" style="5" customWidth="1"/>
    <col min="16133" max="16133" width="19.7109375" style="5" customWidth="1"/>
    <col min="16134" max="16134" width="23.5703125" style="5" customWidth="1"/>
    <col min="16135" max="16135" width="12.42578125" style="5" customWidth="1"/>
    <col min="16136" max="16136" width="26.7109375" style="5" customWidth="1"/>
    <col min="16137" max="16137" width="11.28515625" style="5" customWidth="1"/>
    <col min="16138" max="16138" width="14" style="5" customWidth="1"/>
    <col min="16139" max="16139" width="10.7109375" style="5" customWidth="1"/>
    <col min="16140" max="16140" width="10.28515625" style="5" customWidth="1"/>
    <col min="16141" max="16384" width="9.140625" style="5"/>
  </cols>
  <sheetData>
    <row r="1" spans="1:6">
      <c r="F1" s="133" t="s">
        <v>368</v>
      </c>
    </row>
    <row r="2" spans="1:6">
      <c r="F2" s="967" t="s">
        <v>28</v>
      </c>
    </row>
    <row r="4" spans="1:6">
      <c r="B4" s="2541" t="s">
        <v>740</v>
      </c>
      <c r="C4" s="2541"/>
      <c r="D4" s="2541"/>
      <c r="E4" s="2541"/>
      <c r="F4" s="2541"/>
    </row>
    <row r="6" spans="1:6" ht="17.25">
      <c r="A6" s="2542" t="s">
        <v>1967</v>
      </c>
      <c r="B6" s="2542"/>
      <c r="C6" s="2542"/>
      <c r="D6" s="2542"/>
      <c r="E6" s="2542"/>
      <c r="F6" s="2542"/>
    </row>
    <row r="7" spans="1:6" ht="17.25">
      <c r="A7" s="2542" t="s">
        <v>1968</v>
      </c>
      <c r="B7" s="2542"/>
      <c r="C7" s="2542"/>
      <c r="D7" s="2542"/>
      <c r="E7" s="2542"/>
      <c r="F7" s="2542"/>
    </row>
    <row r="8" spans="1:6">
      <c r="A8" s="974"/>
      <c r="B8" s="974"/>
      <c r="C8" s="974"/>
      <c r="D8" s="974"/>
      <c r="E8" s="974"/>
      <c r="F8" s="974"/>
    </row>
    <row r="9" spans="1:6">
      <c r="A9" s="974"/>
      <c r="B9" s="974"/>
      <c r="C9" s="974"/>
      <c r="D9" s="974"/>
      <c r="E9" s="974"/>
      <c r="F9" s="974"/>
    </row>
    <row r="10" spans="1:6">
      <c r="A10" s="2243" t="s">
        <v>6</v>
      </c>
      <c r="B10" s="2243" t="s">
        <v>1969</v>
      </c>
      <c r="C10" s="2246" t="s">
        <v>920</v>
      </c>
      <c r="D10" s="2247"/>
      <c r="E10" s="2247"/>
      <c r="F10" s="2248"/>
    </row>
    <row r="11" spans="1:6" ht="54">
      <c r="A11" s="2244"/>
      <c r="B11" s="2244"/>
      <c r="C11" s="959" t="s">
        <v>1970</v>
      </c>
      <c r="D11" s="959" t="s">
        <v>1971</v>
      </c>
      <c r="E11" s="959" t="s">
        <v>1972</v>
      </c>
      <c r="F11" s="975" t="s">
        <v>1973</v>
      </c>
    </row>
    <row r="12" spans="1:6">
      <c r="A12" s="976" t="s">
        <v>1974</v>
      </c>
      <c r="B12" s="976">
        <v>1</v>
      </c>
      <c r="C12" s="976">
        <v>2</v>
      </c>
      <c r="D12" s="976">
        <v>3</v>
      </c>
      <c r="E12" s="976">
        <v>4</v>
      </c>
      <c r="F12" s="976">
        <v>5</v>
      </c>
    </row>
    <row r="13" spans="1:6" ht="14.25">
      <c r="A13" s="977">
        <v>1</v>
      </c>
      <c r="B13" s="978" t="s">
        <v>1975</v>
      </c>
      <c r="C13" s="588"/>
      <c r="D13" s="588"/>
      <c r="E13" s="588"/>
      <c r="F13" s="749">
        <f>C13*D13*E13/1000</f>
        <v>0</v>
      </c>
    </row>
    <row r="14" spans="1:6" ht="14.25">
      <c r="A14" s="977">
        <v>2</v>
      </c>
      <c r="B14" s="978" t="s">
        <v>1976</v>
      </c>
      <c r="C14" s="588"/>
      <c r="D14" s="588"/>
      <c r="E14" s="588"/>
      <c r="F14" s="749">
        <f>C14*D14*E14/1000</f>
        <v>0</v>
      </c>
    </row>
    <row r="15" spans="1:6" ht="17.25">
      <c r="A15" s="979"/>
      <c r="B15" s="980" t="s">
        <v>113</v>
      </c>
      <c r="C15" s="981">
        <f>SUM(C13:C14)</f>
        <v>0</v>
      </c>
      <c r="D15" s="981" t="s">
        <v>1</v>
      </c>
      <c r="E15" s="981" t="s">
        <v>1</v>
      </c>
      <c r="F15" s="981">
        <f>SUM(F13:F14)</f>
        <v>0</v>
      </c>
    </row>
  </sheetData>
  <mergeCells count="6">
    <mergeCell ref="B4:F4"/>
    <mergeCell ref="A6:F6"/>
    <mergeCell ref="A7:F7"/>
    <mergeCell ref="A10:A11"/>
    <mergeCell ref="B10:B11"/>
    <mergeCell ref="C10:F10"/>
  </mergeCells>
  <pageMargins left="0.7" right="0.7" top="0.75" bottom="0.75" header="0.3" footer="0.3"/>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theme="8" tint="0.79998168889431442"/>
  </sheetPr>
  <dimension ref="A1:H104"/>
  <sheetViews>
    <sheetView topLeftCell="A33" zoomScaleNormal="100" workbookViewId="0">
      <selection activeCell="D53" sqref="D53"/>
    </sheetView>
  </sheetViews>
  <sheetFormatPr defaultRowHeight="17.25"/>
  <cols>
    <col min="1" max="1" width="6.28515625" style="188" customWidth="1"/>
    <col min="2" max="2" width="70.85546875" style="189" customWidth="1"/>
    <col min="3" max="3" width="18" style="766" customWidth="1"/>
    <col min="4" max="16384" width="9.140625" style="189"/>
  </cols>
  <sheetData>
    <row r="1" spans="1:8" s="303" customFormat="1">
      <c r="A1" s="190"/>
      <c r="C1" s="930" t="s">
        <v>200</v>
      </c>
    </row>
    <row r="2" spans="1:8" s="303" customFormat="1">
      <c r="A2" s="190"/>
      <c r="C2" s="760" t="s">
        <v>28</v>
      </c>
    </row>
    <row r="3" spans="1:8" s="303" customFormat="1" ht="18" thickBot="1">
      <c r="A3" s="190"/>
      <c r="B3" s="191" t="s">
        <v>740</v>
      </c>
      <c r="C3" s="761"/>
    </row>
    <row r="4" spans="1:8" s="392" customFormat="1" ht="17.25" customHeight="1">
      <c r="A4" s="302"/>
      <c r="B4" s="2543" t="s">
        <v>29</v>
      </c>
      <c r="C4" s="2543"/>
      <c r="D4" s="312"/>
      <c r="E4" s="312"/>
      <c r="F4" s="312"/>
      <c r="G4" s="312"/>
      <c r="H4" s="312"/>
    </row>
    <row r="5" spans="1:8" s="303" customFormat="1" ht="24" customHeight="1">
      <c r="A5" s="2544" t="s">
        <v>176</v>
      </c>
      <c r="B5" s="2544"/>
      <c r="C5" s="2544"/>
    </row>
    <row r="6" spans="1:8" s="303" customFormat="1">
      <c r="A6" s="2545" t="s">
        <v>343</v>
      </c>
      <c r="B6" s="2545"/>
      <c r="C6" s="2545"/>
    </row>
    <row r="7" spans="1:8" s="304" customFormat="1">
      <c r="A7" s="190"/>
      <c r="B7" s="192"/>
      <c r="C7" s="762"/>
    </row>
    <row r="8" spans="1:8" s="193" customFormat="1" ht="34.5" customHeight="1">
      <c r="A8" s="190"/>
      <c r="B8" s="2546" t="s">
        <v>669</v>
      </c>
      <c r="C8" s="2546"/>
    </row>
    <row r="9" spans="1:8" s="193" customFormat="1" ht="31.7" customHeight="1">
      <c r="A9" s="190"/>
      <c r="B9" s="2547" t="s">
        <v>349</v>
      </c>
      <c r="C9" s="2547"/>
    </row>
    <row r="10" spans="1:8" s="193" customFormat="1">
      <c r="A10" s="190"/>
      <c r="B10" s="192"/>
      <c r="C10" s="762"/>
    </row>
    <row r="11" spans="1:8" s="176" customFormat="1" ht="35.25" customHeight="1">
      <c r="A11" s="194" t="s">
        <v>114</v>
      </c>
      <c r="B11" s="29" t="s">
        <v>210</v>
      </c>
      <c r="C11" s="26" t="s">
        <v>211</v>
      </c>
    </row>
    <row r="12" spans="1:8" s="176" customFormat="1" ht="13.5">
      <c r="A12" s="194">
        <v>1</v>
      </c>
      <c r="B12" s="29">
        <v>2</v>
      </c>
      <c r="C12" s="26">
        <v>3</v>
      </c>
    </row>
    <row r="13" spans="1:8" ht="40.5">
      <c r="A13" s="194"/>
      <c r="B13" s="754" t="s">
        <v>670</v>
      </c>
      <c r="C13" s="763">
        <v>5</v>
      </c>
    </row>
    <row r="14" spans="1:8" ht="20.25">
      <c r="A14" s="194"/>
      <c r="B14" s="755" t="s">
        <v>671</v>
      </c>
      <c r="C14" s="763">
        <f>SUM(C16:C34)</f>
        <v>327</v>
      </c>
    </row>
    <row r="15" spans="1:8">
      <c r="A15" s="194"/>
      <c r="B15" s="196" t="s">
        <v>194</v>
      </c>
      <c r="C15" s="26"/>
    </row>
    <row r="16" spans="1:8">
      <c r="A16" s="194"/>
      <c r="B16" s="756" t="s">
        <v>901</v>
      </c>
      <c r="C16" s="1082">
        <v>28</v>
      </c>
    </row>
    <row r="17" spans="1:8">
      <c r="A17" s="194"/>
      <c r="B17" s="756" t="s">
        <v>902</v>
      </c>
      <c r="C17" s="1082">
        <v>19</v>
      </c>
    </row>
    <row r="18" spans="1:8">
      <c r="A18" s="194"/>
      <c r="B18" s="756" t="s">
        <v>903</v>
      </c>
      <c r="C18" s="1082">
        <v>21</v>
      </c>
    </row>
    <row r="19" spans="1:8">
      <c r="A19" s="194"/>
      <c r="B19" s="756" t="s">
        <v>904</v>
      </c>
      <c r="C19" s="1082">
        <v>13</v>
      </c>
    </row>
    <row r="20" spans="1:8">
      <c r="A20" s="194"/>
      <c r="B20" s="756" t="s">
        <v>905</v>
      </c>
      <c r="C20" s="1082">
        <v>24</v>
      </c>
    </row>
    <row r="21" spans="1:8" ht="34.5">
      <c r="A21" s="194"/>
      <c r="B21" s="756" t="s">
        <v>675</v>
      </c>
      <c r="C21" s="1082">
        <v>8</v>
      </c>
    </row>
    <row r="22" spans="1:8" ht="34.5">
      <c r="A22" s="194"/>
      <c r="B22" s="756" t="s">
        <v>673</v>
      </c>
      <c r="C22" s="1082">
        <v>14</v>
      </c>
    </row>
    <row r="23" spans="1:8" ht="34.5">
      <c r="A23" s="194"/>
      <c r="B23" s="756" t="s">
        <v>674</v>
      </c>
      <c r="C23" s="1082">
        <v>11</v>
      </c>
    </row>
    <row r="24" spans="1:8" ht="34.5">
      <c r="A24" s="194"/>
      <c r="B24" s="756" t="s">
        <v>679</v>
      </c>
      <c r="C24" s="1082">
        <v>10</v>
      </c>
    </row>
    <row r="25" spans="1:8" ht="34.5">
      <c r="A25" s="194"/>
      <c r="B25" s="756" t="s">
        <v>677</v>
      </c>
      <c r="C25" s="1082">
        <v>14</v>
      </c>
    </row>
    <row r="26" spans="1:8" ht="35.25" customHeight="1">
      <c r="A26" s="194"/>
      <c r="B26" s="756" t="s">
        <v>672</v>
      </c>
      <c r="C26" s="1082">
        <v>13</v>
      </c>
    </row>
    <row r="27" spans="1:8" ht="34.5">
      <c r="A27" s="194"/>
      <c r="B27" s="756" t="s">
        <v>676</v>
      </c>
      <c r="C27" s="1082">
        <v>14</v>
      </c>
      <c r="F27" s="520"/>
      <c r="H27" s="519"/>
    </row>
    <row r="28" spans="1:8" ht="34.5">
      <c r="A28" s="194"/>
      <c r="B28" s="756" t="s">
        <v>680</v>
      </c>
      <c r="C28" s="1082">
        <v>11</v>
      </c>
    </row>
    <row r="29" spans="1:8" ht="34.5">
      <c r="A29" s="194"/>
      <c r="B29" s="756" t="s">
        <v>678</v>
      </c>
      <c r="C29" s="1082">
        <v>7</v>
      </c>
    </row>
    <row r="30" spans="1:8">
      <c r="A30" s="194"/>
      <c r="B30" s="756" t="s">
        <v>906</v>
      </c>
      <c r="C30" s="1082">
        <v>15</v>
      </c>
    </row>
    <row r="31" spans="1:8">
      <c r="A31" s="194"/>
      <c r="B31" s="756" t="s">
        <v>4751</v>
      </c>
      <c r="C31" s="1082">
        <v>16</v>
      </c>
    </row>
    <row r="32" spans="1:8">
      <c r="A32" s="194"/>
      <c r="B32" s="756" t="s">
        <v>4791</v>
      </c>
      <c r="C32" s="1082">
        <v>12</v>
      </c>
    </row>
    <row r="33" spans="1:8" ht="34.5">
      <c r="A33" s="194"/>
      <c r="B33" s="756" t="s">
        <v>4792</v>
      </c>
      <c r="C33" s="1082">
        <v>40</v>
      </c>
    </row>
    <row r="34" spans="1:8" ht="34.5">
      <c r="A34" s="194"/>
      <c r="B34" s="756" t="s">
        <v>4794</v>
      </c>
      <c r="C34" s="1082">
        <v>37</v>
      </c>
    </row>
    <row r="35" spans="1:8" ht="20.25">
      <c r="A35" s="194"/>
      <c r="B35" s="755" t="s">
        <v>681</v>
      </c>
      <c r="C35" s="26"/>
    </row>
    <row r="36" spans="1:8">
      <c r="A36" s="194"/>
      <c r="B36" s="196" t="s">
        <v>194</v>
      </c>
      <c r="C36" s="26"/>
    </row>
    <row r="37" spans="1:8">
      <c r="A37" s="195" t="s">
        <v>2</v>
      </c>
      <c r="B37" s="196" t="s">
        <v>449</v>
      </c>
      <c r="C37" s="763">
        <f>+C38+C39</f>
        <v>5</v>
      </c>
    </row>
    <row r="38" spans="1:8">
      <c r="A38" s="195"/>
      <c r="B38" s="393" t="s">
        <v>95</v>
      </c>
      <c r="C38" s="764">
        <v>1</v>
      </c>
    </row>
    <row r="39" spans="1:8">
      <c r="A39" s="195"/>
      <c r="B39" s="393" t="s">
        <v>682</v>
      </c>
      <c r="C39" s="764">
        <v>4</v>
      </c>
    </row>
    <row r="40" spans="1:8">
      <c r="A40" s="195" t="s">
        <v>3</v>
      </c>
      <c r="B40" s="196" t="s">
        <v>344</v>
      </c>
      <c r="C40" s="763">
        <f>+C41+C42</f>
        <v>367</v>
      </c>
    </row>
    <row r="41" spans="1:8">
      <c r="A41" s="195"/>
      <c r="B41" s="393" t="s">
        <v>345</v>
      </c>
      <c r="C41" s="764">
        <v>3</v>
      </c>
    </row>
    <row r="42" spans="1:8">
      <c r="A42" s="195"/>
      <c r="B42" s="393" t="s">
        <v>346</v>
      </c>
      <c r="C42" s="764">
        <v>364</v>
      </c>
    </row>
    <row r="43" spans="1:8">
      <c r="A43" s="195" t="s">
        <v>4</v>
      </c>
      <c r="B43" s="196" t="s">
        <v>683</v>
      </c>
      <c r="C43" s="763">
        <f>+C45+C58</f>
        <v>128</v>
      </c>
    </row>
    <row r="44" spans="1:8">
      <c r="A44" s="195"/>
      <c r="B44" s="1333" t="s">
        <v>7098</v>
      </c>
      <c r="C44" s="764"/>
      <c r="F44" s="520"/>
      <c r="H44" s="519"/>
    </row>
    <row r="45" spans="1:8" ht="34.5">
      <c r="A45" s="195" t="s">
        <v>7100</v>
      </c>
      <c r="B45" s="201" t="s">
        <v>7099</v>
      </c>
      <c r="C45" s="1277">
        <f>+C46+C53</f>
        <v>48</v>
      </c>
    </row>
    <row r="46" spans="1:8">
      <c r="A46" s="194"/>
      <c r="B46" s="196" t="s">
        <v>212</v>
      </c>
      <c r="C46" s="763">
        <f>SUM(C48:C51)</f>
        <v>48</v>
      </c>
    </row>
    <row r="47" spans="1:8">
      <c r="A47" s="195"/>
      <c r="B47" s="179" t="s">
        <v>194</v>
      </c>
      <c r="C47" s="764"/>
    </row>
    <row r="48" spans="1:8" ht="34.5">
      <c r="A48" s="198">
        <v>1</v>
      </c>
      <c r="B48" s="756" t="s">
        <v>684</v>
      </c>
      <c r="C48" s="764">
        <v>16</v>
      </c>
    </row>
    <row r="49" spans="1:3">
      <c r="A49" s="198">
        <v>2</v>
      </c>
      <c r="B49" s="756" t="s">
        <v>685</v>
      </c>
      <c r="C49" s="764">
        <v>12</v>
      </c>
    </row>
    <row r="50" spans="1:3" ht="34.5">
      <c r="A50" s="198">
        <v>3</v>
      </c>
      <c r="B50" s="756" t="s">
        <v>686</v>
      </c>
      <c r="C50" s="764">
        <v>10</v>
      </c>
    </row>
    <row r="51" spans="1:3" ht="34.5">
      <c r="A51" s="198">
        <v>4</v>
      </c>
      <c r="B51" s="756" t="s">
        <v>687</v>
      </c>
      <c r="C51" s="764">
        <v>10</v>
      </c>
    </row>
    <row r="52" spans="1:3">
      <c r="A52" s="195"/>
      <c r="B52" s="199"/>
      <c r="C52" s="764"/>
    </row>
    <row r="53" spans="1:3">
      <c r="A53" s="194"/>
      <c r="B53" s="196" t="s">
        <v>213</v>
      </c>
      <c r="C53" s="763">
        <f>SUM(C55:C57)</f>
        <v>0</v>
      </c>
    </row>
    <row r="54" spans="1:3">
      <c r="A54" s="195"/>
      <c r="B54" s="179" t="s">
        <v>194</v>
      </c>
      <c r="C54" s="764"/>
    </row>
    <row r="55" spans="1:3" s="202" customFormat="1">
      <c r="A55" s="198">
        <v>1</v>
      </c>
      <c r="B55" s="758"/>
      <c r="C55" s="764"/>
    </row>
    <row r="56" spans="1:3">
      <c r="A56" s="198">
        <v>2</v>
      </c>
      <c r="B56" s="756"/>
      <c r="C56" s="764"/>
    </row>
    <row r="57" spans="1:3">
      <c r="A57" s="198">
        <v>3</v>
      </c>
      <c r="B57" s="756"/>
      <c r="C57" s="764"/>
    </row>
    <row r="58" spans="1:3" ht="34.5">
      <c r="A58" s="195" t="s">
        <v>7101</v>
      </c>
      <c r="B58" s="201" t="s">
        <v>7102</v>
      </c>
      <c r="C58" s="1277">
        <f>+C59+C71</f>
        <v>80</v>
      </c>
    </row>
    <row r="59" spans="1:3">
      <c r="A59" s="194"/>
      <c r="B59" s="196" t="s">
        <v>212</v>
      </c>
      <c r="C59" s="1277">
        <f>SUM(C61:C69)</f>
        <v>63</v>
      </c>
    </row>
    <row r="60" spans="1:3">
      <c r="A60" s="195"/>
      <c r="B60" s="179" t="s">
        <v>194</v>
      </c>
      <c r="C60" s="764"/>
    </row>
    <row r="61" spans="1:3">
      <c r="A61" s="198">
        <v>1</v>
      </c>
      <c r="B61" s="757" t="s">
        <v>688</v>
      </c>
      <c r="C61" s="764">
        <v>6</v>
      </c>
    </row>
    <row r="62" spans="1:3">
      <c r="A62" s="198">
        <v>2</v>
      </c>
      <c r="B62" s="757" t="s">
        <v>689</v>
      </c>
      <c r="C62" s="764">
        <f>1+1+1+1</f>
        <v>4</v>
      </c>
    </row>
    <row r="63" spans="1:3">
      <c r="A63" s="198">
        <v>3</v>
      </c>
      <c r="B63" s="757" t="s">
        <v>690</v>
      </c>
      <c r="C63" s="764">
        <f>1+2+1</f>
        <v>4</v>
      </c>
    </row>
    <row r="64" spans="1:3">
      <c r="A64" s="198">
        <v>4</v>
      </c>
      <c r="B64" s="756" t="s">
        <v>691</v>
      </c>
      <c r="C64" s="764">
        <v>12</v>
      </c>
    </row>
    <row r="65" spans="1:3">
      <c r="A65" s="198">
        <v>5</v>
      </c>
      <c r="B65" s="756" t="s">
        <v>692</v>
      </c>
      <c r="C65" s="764">
        <v>8</v>
      </c>
    </row>
    <row r="66" spans="1:3" ht="34.5">
      <c r="A66" s="198">
        <v>6</v>
      </c>
      <c r="B66" s="756" t="s">
        <v>477</v>
      </c>
      <c r="C66" s="764">
        <v>10</v>
      </c>
    </row>
    <row r="67" spans="1:3">
      <c r="A67" s="198">
        <v>7</v>
      </c>
      <c r="B67" s="756" t="s">
        <v>693</v>
      </c>
      <c r="C67" s="764">
        <v>5</v>
      </c>
    </row>
    <row r="68" spans="1:3">
      <c r="A68" s="198">
        <v>8</v>
      </c>
      <c r="B68" s="756" t="s">
        <v>694</v>
      </c>
      <c r="C68" s="764">
        <v>8</v>
      </c>
    </row>
    <row r="69" spans="1:3">
      <c r="A69" s="198">
        <v>9</v>
      </c>
      <c r="B69" s="756" t="s">
        <v>695</v>
      </c>
      <c r="C69" s="764">
        <v>6</v>
      </c>
    </row>
    <row r="70" spans="1:3">
      <c r="A70" s="195"/>
      <c r="B70" s="199"/>
      <c r="C70" s="764"/>
    </row>
    <row r="71" spans="1:3">
      <c r="A71" s="194"/>
      <c r="B71" s="196" t="s">
        <v>213</v>
      </c>
      <c r="C71" s="1277">
        <f>SUM(C73:C75)</f>
        <v>17</v>
      </c>
    </row>
    <row r="72" spans="1:3">
      <c r="A72" s="195"/>
      <c r="B72" s="179" t="s">
        <v>194</v>
      </c>
      <c r="C72" s="764"/>
    </row>
    <row r="73" spans="1:3" s="202" customFormat="1">
      <c r="A73" s="198">
        <v>1</v>
      </c>
      <c r="B73" s="758" t="s">
        <v>696</v>
      </c>
      <c r="C73" s="764">
        <v>4</v>
      </c>
    </row>
    <row r="74" spans="1:3">
      <c r="A74" s="198">
        <v>2</v>
      </c>
      <c r="B74" s="756" t="s">
        <v>697</v>
      </c>
      <c r="C74" s="764">
        <v>7</v>
      </c>
    </row>
    <row r="75" spans="1:3">
      <c r="A75" s="198">
        <v>3</v>
      </c>
      <c r="B75" s="756" t="s">
        <v>698</v>
      </c>
      <c r="C75" s="764">
        <f>1+2+1+2</f>
        <v>6</v>
      </c>
    </row>
    <row r="76" spans="1:3">
      <c r="A76" s="198"/>
      <c r="B76" s="756"/>
      <c r="C76" s="764"/>
    </row>
    <row r="77" spans="1:3">
      <c r="A77" s="195" t="s">
        <v>348</v>
      </c>
      <c r="B77" s="196" t="s">
        <v>699</v>
      </c>
      <c r="C77" s="763">
        <f>SUM(C79:C98)</f>
        <v>1655</v>
      </c>
    </row>
    <row r="78" spans="1:3">
      <c r="A78" s="195"/>
      <c r="B78" s="179" t="s">
        <v>194</v>
      </c>
      <c r="C78" s="764"/>
    </row>
    <row r="79" spans="1:3">
      <c r="A79" s="198">
        <v>1</v>
      </c>
      <c r="B79" s="756" t="s">
        <v>700</v>
      </c>
      <c r="C79" s="764">
        <v>48</v>
      </c>
    </row>
    <row r="80" spans="1:3">
      <c r="A80" s="198">
        <v>2</v>
      </c>
      <c r="B80" s="756" t="s">
        <v>701</v>
      </c>
      <c r="C80" s="764">
        <v>42</v>
      </c>
    </row>
    <row r="81" spans="1:3">
      <c r="A81" s="198">
        <v>3</v>
      </c>
      <c r="B81" s="756" t="s">
        <v>702</v>
      </c>
      <c r="C81" s="764">
        <v>45</v>
      </c>
    </row>
    <row r="82" spans="1:3">
      <c r="A82" s="198">
        <v>4</v>
      </c>
      <c r="B82" s="756" t="s">
        <v>703</v>
      </c>
      <c r="C82" s="764">
        <v>30</v>
      </c>
    </row>
    <row r="83" spans="1:3">
      <c r="A83" s="198">
        <v>5</v>
      </c>
      <c r="B83" s="756" t="s">
        <v>704</v>
      </c>
      <c r="C83" s="764">
        <v>71</v>
      </c>
    </row>
    <row r="84" spans="1:3" ht="34.5">
      <c r="A84" s="198">
        <v>9</v>
      </c>
      <c r="B84" s="756" t="s">
        <v>709</v>
      </c>
      <c r="C84" s="764">
        <v>26</v>
      </c>
    </row>
    <row r="85" spans="1:3" ht="34.5">
      <c r="A85" s="198">
        <v>10</v>
      </c>
      <c r="B85" s="756" t="s">
        <v>707</v>
      </c>
      <c r="C85" s="764">
        <v>42</v>
      </c>
    </row>
    <row r="86" spans="1:3" ht="34.5">
      <c r="A86" s="198">
        <v>11</v>
      </c>
      <c r="B86" s="756" t="s">
        <v>708</v>
      </c>
      <c r="C86" s="764">
        <v>32</v>
      </c>
    </row>
    <row r="87" spans="1:3" ht="34.5">
      <c r="A87" s="198">
        <v>12</v>
      </c>
      <c r="B87" s="756" t="s">
        <v>713</v>
      </c>
      <c r="C87" s="764">
        <v>32</v>
      </c>
    </row>
    <row r="88" spans="1:3" ht="34.5">
      <c r="A88" s="198">
        <v>13</v>
      </c>
      <c r="B88" s="756" t="s">
        <v>711</v>
      </c>
      <c r="C88" s="764">
        <v>41</v>
      </c>
    </row>
    <row r="89" spans="1:3" ht="34.5">
      <c r="A89" s="198">
        <v>14</v>
      </c>
      <c r="B89" s="756" t="s">
        <v>706</v>
      </c>
      <c r="C89" s="764">
        <v>39</v>
      </c>
    </row>
    <row r="90" spans="1:3" ht="34.5">
      <c r="A90" s="198">
        <v>15</v>
      </c>
      <c r="B90" s="756" t="s">
        <v>710</v>
      </c>
      <c r="C90" s="764">
        <v>38</v>
      </c>
    </row>
    <row r="91" spans="1:3" ht="34.5">
      <c r="A91" s="198">
        <v>16</v>
      </c>
      <c r="B91" s="756" t="s">
        <v>714</v>
      </c>
      <c r="C91" s="764">
        <v>31</v>
      </c>
    </row>
    <row r="92" spans="1:3" ht="34.5">
      <c r="A92" s="198">
        <v>17</v>
      </c>
      <c r="B92" s="756" t="s">
        <v>712</v>
      </c>
      <c r="C92" s="764">
        <v>26</v>
      </c>
    </row>
    <row r="93" spans="1:3">
      <c r="A93" s="198">
        <v>6</v>
      </c>
      <c r="B93" s="756" t="s">
        <v>705</v>
      </c>
      <c r="C93" s="764">
        <v>42</v>
      </c>
    </row>
    <row r="94" spans="1:3">
      <c r="A94" s="198">
        <v>7</v>
      </c>
      <c r="B94" s="756" t="s">
        <v>4752</v>
      </c>
      <c r="C94" s="764">
        <v>50</v>
      </c>
    </row>
    <row r="95" spans="1:3">
      <c r="A95" s="198">
        <v>7</v>
      </c>
      <c r="B95" s="756" t="s">
        <v>4791</v>
      </c>
      <c r="C95" s="764">
        <v>28</v>
      </c>
    </row>
    <row r="96" spans="1:3" ht="34.5">
      <c r="A96" s="198">
        <v>8</v>
      </c>
      <c r="B96" s="756" t="s">
        <v>4792</v>
      </c>
      <c r="C96" s="764">
        <v>123</v>
      </c>
    </row>
    <row r="97" spans="1:3" ht="34.5">
      <c r="A97" s="198">
        <v>8</v>
      </c>
      <c r="B97" s="756" t="s">
        <v>4794</v>
      </c>
      <c r="C97" s="764">
        <v>109</v>
      </c>
    </row>
    <row r="98" spans="1:3">
      <c r="A98" s="198">
        <v>18</v>
      </c>
      <c r="B98" s="756" t="s">
        <v>485</v>
      </c>
      <c r="C98" s="764">
        <v>760</v>
      </c>
    </row>
    <row r="99" spans="1:3" ht="34.5">
      <c r="A99" s="195" t="s">
        <v>25</v>
      </c>
      <c r="B99" s="201" t="s">
        <v>347</v>
      </c>
      <c r="C99" s="764">
        <f>483+2</f>
        <v>485</v>
      </c>
    </row>
    <row r="100" spans="1:3">
      <c r="A100" s="195"/>
      <c r="B100" s="179"/>
      <c r="C100" s="764"/>
    </row>
    <row r="101" spans="1:3" ht="34.5">
      <c r="A101" s="200"/>
      <c r="B101" s="394" t="s">
        <v>715</v>
      </c>
      <c r="C101" s="763">
        <f>+C37+C40+C43+C77+C99</f>
        <v>2640</v>
      </c>
    </row>
    <row r="102" spans="1:3">
      <c r="A102" s="347"/>
      <c r="B102" s="757"/>
      <c r="C102" s="765"/>
    </row>
    <row r="103" spans="1:3">
      <c r="A103" s="347"/>
      <c r="B103" s="757"/>
      <c r="C103" s="765"/>
    </row>
    <row r="104" spans="1:3" ht="22.5">
      <c r="A104" s="200"/>
      <c r="B104" s="759" t="s">
        <v>264</v>
      </c>
      <c r="C104" s="763">
        <f>+C101+C14+C13</f>
        <v>2972</v>
      </c>
    </row>
  </sheetData>
  <mergeCells count="5">
    <mergeCell ref="B4:C4"/>
    <mergeCell ref="A5:C5"/>
    <mergeCell ref="A6:C6"/>
    <mergeCell ref="B8:C8"/>
    <mergeCell ref="B9:C9"/>
  </mergeCells>
  <pageMargins left="0.24" right="0.35" top="0.37" bottom="0.4" header="0.21" footer="0.19"/>
  <pageSetup paperSize="9" scale="90" orientation="portrait" verticalDpi="1200" r:id="rId1"/>
  <headerFooter alignWithMargins="0"/>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theme="8" tint="0.79998168889431442"/>
  </sheetPr>
  <dimension ref="A1:AS522"/>
  <sheetViews>
    <sheetView topLeftCell="L496" zoomScaleNormal="100" workbookViewId="0">
      <selection activeCell="T520" sqref="T520"/>
    </sheetView>
  </sheetViews>
  <sheetFormatPr defaultRowHeight="13.5"/>
  <cols>
    <col min="1" max="1" width="3.5703125" style="5" customWidth="1"/>
    <col min="2" max="2" width="26.7109375" style="5" customWidth="1"/>
    <col min="3" max="3" width="10.7109375" style="5" customWidth="1"/>
    <col min="4" max="4" width="13.5703125" style="5" customWidth="1"/>
    <col min="5" max="5" width="11.140625" style="5" customWidth="1"/>
    <col min="6" max="6" width="8" style="5" customWidth="1"/>
    <col min="7" max="7" width="9.85546875" style="5" customWidth="1"/>
    <col min="8" max="8" width="12" style="5" bestFit="1" customWidth="1"/>
    <col min="9" max="9" width="11" style="329" customWidth="1"/>
    <col min="10" max="10" width="12" style="5" customWidth="1"/>
    <col min="11" max="11" width="9.28515625" style="5" customWidth="1"/>
    <col min="12" max="12" width="10.85546875" style="5" customWidth="1"/>
    <col min="13" max="13" width="11.28515625" style="5" customWidth="1"/>
    <col min="14" max="14" width="13" style="5" customWidth="1"/>
    <col min="15" max="15" width="8" style="5" customWidth="1"/>
    <col min="16" max="16" width="8.42578125" style="5" customWidth="1"/>
    <col min="17" max="17" width="12.42578125" style="5" customWidth="1"/>
    <col min="18" max="18" width="9.85546875" style="329" customWidth="1"/>
    <col min="19" max="19" width="11.85546875" style="5" customWidth="1"/>
    <col min="20" max="20" width="9.140625" style="5"/>
    <col min="21" max="21" width="11" style="5" customWidth="1"/>
    <col min="22" max="22" width="11.140625" style="5" customWidth="1"/>
    <col min="23" max="23" width="13.42578125" style="5" customWidth="1"/>
    <col min="24" max="25" width="8.42578125" style="2160" customWidth="1"/>
    <col min="26" max="26" width="11.85546875" style="2160" customWidth="1"/>
    <col min="27" max="27" width="9.85546875" style="5" customWidth="1"/>
    <col min="28" max="29" width="8" style="5" customWidth="1"/>
    <col min="30" max="30" width="11.7109375" style="5" bestFit="1" customWidth="1"/>
    <col min="31" max="31" width="11" style="329" customWidth="1"/>
    <col min="32" max="32" width="11.7109375" style="5" customWidth="1"/>
    <col min="33" max="33" width="9.28515625" style="5" customWidth="1"/>
    <col min="34" max="34" width="11.7109375" style="5" customWidth="1"/>
    <col min="35" max="35" width="12.42578125" style="5" customWidth="1"/>
    <col min="36" max="36" width="13.5703125" style="5" customWidth="1"/>
    <col min="37" max="38" width="8" style="5" customWidth="1"/>
    <col min="39" max="39" width="12.140625" style="5" customWidth="1"/>
    <col min="40" max="40" width="11" style="329" customWidth="1"/>
    <col min="41" max="41" width="12" style="5" customWidth="1"/>
    <col min="42" max="42" width="9.28515625" style="5" customWidth="1"/>
    <col min="43" max="43" width="11.140625" style="5" customWidth="1"/>
    <col min="44" max="44" width="11.28515625" style="5" bestFit="1" customWidth="1"/>
    <col min="45" max="45" width="13.5703125" style="5" customWidth="1"/>
    <col min="46" max="256" width="9.140625" style="5"/>
    <col min="257" max="257" width="3.5703125" style="5" customWidth="1"/>
    <col min="258" max="258" width="26.7109375" style="5" customWidth="1"/>
    <col min="259" max="259" width="10.7109375" style="5" customWidth="1"/>
    <col min="260" max="260" width="13.5703125" style="5" customWidth="1"/>
    <col min="261" max="261" width="6.7109375" style="5" customWidth="1"/>
    <col min="262" max="262" width="8" style="5" customWidth="1"/>
    <col min="263" max="263" width="9.85546875" style="5" customWidth="1"/>
    <col min="264" max="264" width="11.5703125" style="5" customWidth="1"/>
    <col min="265" max="265" width="11" style="5" customWidth="1"/>
    <col min="266" max="266" width="12" style="5" customWidth="1"/>
    <col min="267" max="267" width="9.28515625" style="5" customWidth="1"/>
    <col min="268" max="268" width="10.85546875" style="5" customWidth="1"/>
    <col min="269" max="269" width="11.28515625" style="5" customWidth="1"/>
    <col min="270" max="270" width="13" style="5" customWidth="1"/>
    <col min="271" max="271" width="8" style="5" customWidth="1"/>
    <col min="272" max="272" width="8.42578125" style="5" customWidth="1"/>
    <col min="273" max="273" width="12.42578125" style="5" customWidth="1"/>
    <col min="274" max="274" width="9.85546875" style="5" customWidth="1"/>
    <col min="275" max="275" width="11.85546875" style="5" customWidth="1"/>
    <col min="276" max="276" width="9.140625" style="5"/>
    <col min="277" max="277" width="11" style="5" customWidth="1"/>
    <col min="278" max="278" width="11.140625" style="5" customWidth="1"/>
    <col min="279" max="279" width="13.42578125" style="5" customWidth="1"/>
    <col min="280" max="281" width="8.42578125" style="5" customWidth="1"/>
    <col min="282" max="282" width="11.85546875" style="5" customWidth="1"/>
    <col min="283" max="283" width="9.85546875" style="5" customWidth="1"/>
    <col min="284" max="285" width="8" style="5" customWidth="1"/>
    <col min="286" max="286" width="11.28515625" style="5" customWidth="1"/>
    <col min="287" max="287" width="11" style="5" customWidth="1"/>
    <col min="288" max="288" width="11.7109375" style="5" customWidth="1"/>
    <col min="289" max="289" width="9.28515625" style="5" customWidth="1"/>
    <col min="290" max="290" width="11.7109375" style="5" customWidth="1"/>
    <col min="291" max="291" width="10.85546875" style="5" customWidth="1"/>
    <col min="292" max="292" width="13.5703125" style="5" customWidth="1"/>
    <col min="293" max="294" width="8" style="5" customWidth="1"/>
    <col min="295" max="295" width="12.140625" style="5" customWidth="1"/>
    <col min="296" max="296" width="11" style="5" customWidth="1"/>
    <col min="297" max="297" width="12" style="5" customWidth="1"/>
    <col min="298" max="298" width="9.28515625" style="5" customWidth="1"/>
    <col min="299" max="299" width="11.140625" style="5" customWidth="1"/>
    <col min="300" max="300" width="10.7109375" style="5" customWidth="1"/>
    <col min="301" max="301" width="13.5703125" style="5" customWidth="1"/>
    <col min="302" max="512" width="9.140625" style="5"/>
    <col min="513" max="513" width="3.5703125" style="5" customWidth="1"/>
    <col min="514" max="514" width="26.7109375" style="5" customWidth="1"/>
    <col min="515" max="515" width="10.7109375" style="5" customWidth="1"/>
    <col min="516" max="516" width="13.5703125" style="5" customWidth="1"/>
    <col min="517" max="517" width="6.7109375" style="5" customWidth="1"/>
    <col min="518" max="518" width="8" style="5" customWidth="1"/>
    <col min="519" max="519" width="9.85546875" style="5" customWidth="1"/>
    <col min="520" max="520" width="11.5703125" style="5" customWidth="1"/>
    <col min="521" max="521" width="11" style="5" customWidth="1"/>
    <col min="522" max="522" width="12" style="5" customWidth="1"/>
    <col min="523" max="523" width="9.28515625" style="5" customWidth="1"/>
    <col min="524" max="524" width="10.85546875" style="5" customWidth="1"/>
    <col min="525" max="525" width="11.28515625" style="5" customWidth="1"/>
    <col min="526" max="526" width="13" style="5" customWidth="1"/>
    <col min="527" max="527" width="8" style="5" customWidth="1"/>
    <col min="528" max="528" width="8.42578125" style="5" customWidth="1"/>
    <col min="529" max="529" width="12.42578125" style="5" customWidth="1"/>
    <col min="530" max="530" width="9.85546875" style="5" customWidth="1"/>
    <col min="531" max="531" width="11.85546875" style="5" customWidth="1"/>
    <col min="532" max="532" width="9.140625" style="5"/>
    <col min="533" max="533" width="11" style="5" customWidth="1"/>
    <col min="534" max="534" width="11.140625" style="5" customWidth="1"/>
    <col min="535" max="535" width="13.42578125" style="5" customWidth="1"/>
    <col min="536" max="537" width="8.42578125" style="5" customWidth="1"/>
    <col min="538" max="538" width="11.85546875" style="5" customWidth="1"/>
    <col min="539" max="539" width="9.85546875" style="5" customWidth="1"/>
    <col min="540" max="541" width="8" style="5" customWidth="1"/>
    <col min="542" max="542" width="11.28515625" style="5" customWidth="1"/>
    <col min="543" max="543" width="11" style="5" customWidth="1"/>
    <col min="544" max="544" width="11.7109375" style="5" customWidth="1"/>
    <col min="545" max="545" width="9.28515625" style="5" customWidth="1"/>
    <col min="546" max="546" width="11.7109375" style="5" customWidth="1"/>
    <col min="547" max="547" width="10.85546875" style="5" customWidth="1"/>
    <col min="548" max="548" width="13.5703125" style="5" customWidth="1"/>
    <col min="549" max="550" width="8" style="5" customWidth="1"/>
    <col min="551" max="551" width="12.140625" style="5" customWidth="1"/>
    <col min="552" max="552" width="11" style="5" customWidth="1"/>
    <col min="553" max="553" width="12" style="5" customWidth="1"/>
    <col min="554" max="554" width="9.28515625" style="5" customWidth="1"/>
    <col min="555" max="555" width="11.140625" style="5" customWidth="1"/>
    <col min="556" max="556" width="10.7109375" style="5" customWidth="1"/>
    <col min="557" max="557" width="13.5703125" style="5" customWidth="1"/>
    <col min="558" max="768" width="9.140625" style="5"/>
    <col min="769" max="769" width="3.5703125" style="5" customWidth="1"/>
    <col min="770" max="770" width="26.7109375" style="5" customWidth="1"/>
    <col min="771" max="771" width="10.7109375" style="5" customWidth="1"/>
    <col min="772" max="772" width="13.5703125" style="5" customWidth="1"/>
    <col min="773" max="773" width="6.7109375" style="5" customWidth="1"/>
    <col min="774" max="774" width="8" style="5" customWidth="1"/>
    <col min="775" max="775" width="9.85546875" style="5" customWidth="1"/>
    <col min="776" max="776" width="11.5703125" style="5" customWidth="1"/>
    <col min="777" max="777" width="11" style="5" customWidth="1"/>
    <col min="778" max="778" width="12" style="5" customWidth="1"/>
    <col min="779" max="779" width="9.28515625" style="5" customWidth="1"/>
    <col min="780" max="780" width="10.85546875" style="5" customWidth="1"/>
    <col min="781" max="781" width="11.28515625" style="5" customWidth="1"/>
    <col min="782" max="782" width="13" style="5" customWidth="1"/>
    <col min="783" max="783" width="8" style="5" customWidth="1"/>
    <col min="784" max="784" width="8.42578125" style="5" customWidth="1"/>
    <col min="785" max="785" width="12.42578125" style="5" customWidth="1"/>
    <col min="786" max="786" width="9.85546875" style="5" customWidth="1"/>
    <col min="787" max="787" width="11.85546875" style="5" customWidth="1"/>
    <col min="788" max="788" width="9.140625" style="5"/>
    <col min="789" max="789" width="11" style="5" customWidth="1"/>
    <col min="790" max="790" width="11.140625" style="5" customWidth="1"/>
    <col min="791" max="791" width="13.42578125" style="5" customWidth="1"/>
    <col min="792" max="793" width="8.42578125" style="5" customWidth="1"/>
    <col min="794" max="794" width="11.85546875" style="5" customWidth="1"/>
    <col min="795" max="795" width="9.85546875" style="5" customWidth="1"/>
    <col min="796" max="797" width="8" style="5" customWidth="1"/>
    <col min="798" max="798" width="11.28515625" style="5" customWidth="1"/>
    <col min="799" max="799" width="11" style="5" customWidth="1"/>
    <col min="800" max="800" width="11.7109375" style="5" customWidth="1"/>
    <col min="801" max="801" width="9.28515625" style="5" customWidth="1"/>
    <col min="802" max="802" width="11.7109375" style="5" customWidth="1"/>
    <col min="803" max="803" width="10.85546875" style="5" customWidth="1"/>
    <col min="804" max="804" width="13.5703125" style="5" customWidth="1"/>
    <col min="805" max="806" width="8" style="5" customWidth="1"/>
    <col min="807" max="807" width="12.140625" style="5" customWidth="1"/>
    <col min="808" max="808" width="11" style="5" customWidth="1"/>
    <col min="809" max="809" width="12" style="5" customWidth="1"/>
    <col min="810" max="810" width="9.28515625" style="5" customWidth="1"/>
    <col min="811" max="811" width="11.140625" style="5" customWidth="1"/>
    <col min="812" max="812" width="10.7109375" style="5" customWidth="1"/>
    <col min="813" max="813" width="13.5703125" style="5" customWidth="1"/>
    <col min="814" max="1024" width="9.140625" style="5"/>
    <col min="1025" max="1025" width="3.5703125" style="5" customWidth="1"/>
    <col min="1026" max="1026" width="26.7109375" style="5" customWidth="1"/>
    <col min="1027" max="1027" width="10.7109375" style="5" customWidth="1"/>
    <col min="1028" max="1028" width="13.5703125" style="5" customWidth="1"/>
    <col min="1029" max="1029" width="6.7109375" style="5" customWidth="1"/>
    <col min="1030" max="1030" width="8" style="5" customWidth="1"/>
    <col min="1031" max="1031" width="9.85546875" style="5" customWidth="1"/>
    <col min="1032" max="1032" width="11.5703125" style="5" customWidth="1"/>
    <col min="1033" max="1033" width="11" style="5" customWidth="1"/>
    <col min="1034" max="1034" width="12" style="5" customWidth="1"/>
    <col min="1035" max="1035" width="9.28515625" style="5" customWidth="1"/>
    <col min="1036" max="1036" width="10.85546875" style="5" customWidth="1"/>
    <col min="1037" max="1037" width="11.28515625" style="5" customWidth="1"/>
    <col min="1038" max="1038" width="13" style="5" customWidth="1"/>
    <col min="1039" max="1039" width="8" style="5" customWidth="1"/>
    <col min="1040" max="1040" width="8.42578125" style="5" customWidth="1"/>
    <col min="1041" max="1041" width="12.42578125" style="5" customWidth="1"/>
    <col min="1042" max="1042" width="9.85546875" style="5" customWidth="1"/>
    <col min="1043" max="1043" width="11.85546875" style="5" customWidth="1"/>
    <col min="1044" max="1044" width="9.140625" style="5"/>
    <col min="1045" max="1045" width="11" style="5" customWidth="1"/>
    <col min="1046" max="1046" width="11.140625" style="5" customWidth="1"/>
    <col min="1047" max="1047" width="13.42578125" style="5" customWidth="1"/>
    <col min="1048" max="1049" width="8.42578125" style="5" customWidth="1"/>
    <col min="1050" max="1050" width="11.85546875" style="5" customWidth="1"/>
    <col min="1051" max="1051" width="9.85546875" style="5" customWidth="1"/>
    <col min="1052" max="1053" width="8" style="5" customWidth="1"/>
    <col min="1054" max="1054" width="11.28515625" style="5" customWidth="1"/>
    <col min="1055" max="1055" width="11" style="5" customWidth="1"/>
    <col min="1056" max="1056" width="11.7109375" style="5" customWidth="1"/>
    <col min="1057" max="1057" width="9.28515625" style="5" customWidth="1"/>
    <col min="1058" max="1058" width="11.7109375" style="5" customWidth="1"/>
    <col min="1059" max="1059" width="10.85546875" style="5" customWidth="1"/>
    <col min="1060" max="1060" width="13.5703125" style="5" customWidth="1"/>
    <col min="1061" max="1062" width="8" style="5" customWidth="1"/>
    <col min="1063" max="1063" width="12.140625" style="5" customWidth="1"/>
    <col min="1064" max="1064" width="11" style="5" customWidth="1"/>
    <col min="1065" max="1065" width="12" style="5" customWidth="1"/>
    <col min="1066" max="1066" width="9.28515625" style="5" customWidth="1"/>
    <col min="1067" max="1067" width="11.140625" style="5" customWidth="1"/>
    <col min="1068" max="1068" width="10.7109375" style="5" customWidth="1"/>
    <col min="1069" max="1069" width="13.5703125" style="5" customWidth="1"/>
    <col min="1070" max="1280" width="9.140625" style="5"/>
    <col min="1281" max="1281" width="3.5703125" style="5" customWidth="1"/>
    <col min="1282" max="1282" width="26.7109375" style="5" customWidth="1"/>
    <col min="1283" max="1283" width="10.7109375" style="5" customWidth="1"/>
    <col min="1284" max="1284" width="13.5703125" style="5" customWidth="1"/>
    <col min="1285" max="1285" width="6.7109375" style="5" customWidth="1"/>
    <col min="1286" max="1286" width="8" style="5" customWidth="1"/>
    <col min="1287" max="1287" width="9.85546875" style="5" customWidth="1"/>
    <col min="1288" max="1288" width="11.5703125" style="5" customWidth="1"/>
    <col min="1289" max="1289" width="11" style="5" customWidth="1"/>
    <col min="1290" max="1290" width="12" style="5" customWidth="1"/>
    <col min="1291" max="1291" width="9.28515625" style="5" customWidth="1"/>
    <col min="1292" max="1292" width="10.85546875" style="5" customWidth="1"/>
    <col min="1293" max="1293" width="11.28515625" style="5" customWidth="1"/>
    <col min="1294" max="1294" width="13" style="5" customWidth="1"/>
    <col min="1295" max="1295" width="8" style="5" customWidth="1"/>
    <col min="1296" max="1296" width="8.42578125" style="5" customWidth="1"/>
    <col min="1297" max="1297" width="12.42578125" style="5" customWidth="1"/>
    <col min="1298" max="1298" width="9.85546875" style="5" customWidth="1"/>
    <col min="1299" max="1299" width="11.85546875" style="5" customWidth="1"/>
    <col min="1300" max="1300" width="9.140625" style="5"/>
    <col min="1301" max="1301" width="11" style="5" customWidth="1"/>
    <col min="1302" max="1302" width="11.140625" style="5" customWidth="1"/>
    <col min="1303" max="1303" width="13.42578125" style="5" customWidth="1"/>
    <col min="1304" max="1305" width="8.42578125" style="5" customWidth="1"/>
    <col min="1306" max="1306" width="11.85546875" style="5" customWidth="1"/>
    <col min="1307" max="1307" width="9.85546875" style="5" customWidth="1"/>
    <col min="1308" max="1309" width="8" style="5" customWidth="1"/>
    <col min="1310" max="1310" width="11.28515625" style="5" customWidth="1"/>
    <col min="1311" max="1311" width="11" style="5" customWidth="1"/>
    <col min="1312" max="1312" width="11.7109375" style="5" customWidth="1"/>
    <col min="1313" max="1313" width="9.28515625" style="5" customWidth="1"/>
    <col min="1314" max="1314" width="11.7109375" style="5" customWidth="1"/>
    <col min="1315" max="1315" width="10.85546875" style="5" customWidth="1"/>
    <col min="1316" max="1316" width="13.5703125" style="5" customWidth="1"/>
    <col min="1317" max="1318" width="8" style="5" customWidth="1"/>
    <col min="1319" max="1319" width="12.140625" style="5" customWidth="1"/>
    <col min="1320" max="1320" width="11" style="5" customWidth="1"/>
    <col min="1321" max="1321" width="12" style="5" customWidth="1"/>
    <col min="1322" max="1322" width="9.28515625" style="5" customWidth="1"/>
    <col min="1323" max="1323" width="11.140625" style="5" customWidth="1"/>
    <col min="1324" max="1324" width="10.7109375" style="5" customWidth="1"/>
    <col min="1325" max="1325" width="13.5703125" style="5" customWidth="1"/>
    <col min="1326" max="1536" width="9.140625" style="5"/>
    <col min="1537" max="1537" width="3.5703125" style="5" customWidth="1"/>
    <col min="1538" max="1538" width="26.7109375" style="5" customWidth="1"/>
    <col min="1539" max="1539" width="10.7109375" style="5" customWidth="1"/>
    <col min="1540" max="1540" width="13.5703125" style="5" customWidth="1"/>
    <col min="1541" max="1541" width="6.7109375" style="5" customWidth="1"/>
    <col min="1542" max="1542" width="8" style="5" customWidth="1"/>
    <col min="1543" max="1543" width="9.85546875" style="5" customWidth="1"/>
    <col min="1544" max="1544" width="11.5703125" style="5" customWidth="1"/>
    <col min="1545" max="1545" width="11" style="5" customWidth="1"/>
    <col min="1546" max="1546" width="12" style="5" customWidth="1"/>
    <col min="1547" max="1547" width="9.28515625" style="5" customWidth="1"/>
    <col min="1548" max="1548" width="10.85546875" style="5" customWidth="1"/>
    <col min="1549" max="1549" width="11.28515625" style="5" customWidth="1"/>
    <col min="1550" max="1550" width="13" style="5" customWidth="1"/>
    <col min="1551" max="1551" width="8" style="5" customWidth="1"/>
    <col min="1552" max="1552" width="8.42578125" style="5" customWidth="1"/>
    <col min="1553" max="1553" width="12.42578125" style="5" customWidth="1"/>
    <col min="1554" max="1554" width="9.85546875" style="5" customWidth="1"/>
    <col min="1555" max="1555" width="11.85546875" style="5" customWidth="1"/>
    <col min="1556" max="1556" width="9.140625" style="5"/>
    <col min="1557" max="1557" width="11" style="5" customWidth="1"/>
    <col min="1558" max="1558" width="11.140625" style="5" customWidth="1"/>
    <col min="1559" max="1559" width="13.42578125" style="5" customWidth="1"/>
    <col min="1560" max="1561" width="8.42578125" style="5" customWidth="1"/>
    <col min="1562" max="1562" width="11.85546875" style="5" customWidth="1"/>
    <col min="1563" max="1563" width="9.85546875" style="5" customWidth="1"/>
    <col min="1564" max="1565" width="8" style="5" customWidth="1"/>
    <col min="1566" max="1566" width="11.28515625" style="5" customWidth="1"/>
    <col min="1567" max="1567" width="11" style="5" customWidth="1"/>
    <col min="1568" max="1568" width="11.7109375" style="5" customWidth="1"/>
    <col min="1569" max="1569" width="9.28515625" style="5" customWidth="1"/>
    <col min="1570" max="1570" width="11.7109375" style="5" customWidth="1"/>
    <col min="1571" max="1571" width="10.85546875" style="5" customWidth="1"/>
    <col min="1572" max="1572" width="13.5703125" style="5" customWidth="1"/>
    <col min="1573" max="1574" width="8" style="5" customWidth="1"/>
    <col min="1575" max="1575" width="12.140625" style="5" customWidth="1"/>
    <col min="1576" max="1576" width="11" style="5" customWidth="1"/>
    <col min="1577" max="1577" width="12" style="5" customWidth="1"/>
    <col min="1578" max="1578" width="9.28515625" style="5" customWidth="1"/>
    <col min="1579" max="1579" width="11.140625" style="5" customWidth="1"/>
    <col min="1580" max="1580" width="10.7109375" style="5" customWidth="1"/>
    <col min="1581" max="1581" width="13.5703125" style="5" customWidth="1"/>
    <col min="1582" max="1792" width="9.140625" style="5"/>
    <col min="1793" max="1793" width="3.5703125" style="5" customWidth="1"/>
    <col min="1794" max="1794" width="26.7109375" style="5" customWidth="1"/>
    <col min="1795" max="1795" width="10.7109375" style="5" customWidth="1"/>
    <col min="1796" max="1796" width="13.5703125" style="5" customWidth="1"/>
    <col min="1797" max="1797" width="6.7109375" style="5" customWidth="1"/>
    <col min="1798" max="1798" width="8" style="5" customWidth="1"/>
    <col min="1799" max="1799" width="9.85546875" style="5" customWidth="1"/>
    <col min="1800" max="1800" width="11.5703125" style="5" customWidth="1"/>
    <col min="1801" max="1801" width="11" style="5" customWidth="1"/>
    <col min="1802" max="1802" width="12" style="5" customWidth="1"/>
    <col min="1803" max="1803" width="9.28515625" style="5" customWidth="1"/>
    <col min="1804" max="1804" width="10.85546875" style="5" customWidth="1"/>
    <col min="1805" max="1805" width="11.28515625" style="5" customWidth="1"/>
    <col min="1806" max="1806" width="13" style="5" customWidth="1"/>
    <col min="1807" max="1807" width="8" style="5" customWidth="1"/>
    <col min="1808" max="1808" width="8.42578125" style="5" customWidth="1"/>
    <col min="1809" max="1809" width="12.42578125" style="5" customWidth="1"/>
    <col min="1810" max="1810" width="9.85546875" style="5" customWidth="1"/>
    <col min="1811" max="1811" width="11.85546875" style="5" customWidth="1"/>
    <col min="1812" max="1812" width="9.140625" style="5"/>
    <col min="1813" max="1813" width="11" style="5" customWidth="1"/>
    <col min="1814" max="1814" width="11.140625" style="5" customWidth="1"/>
    <col min="1815" max="1815" width="13.42578125" style="5" customWidth="1"/>
    <col min="1816" max="1817" width="8.42578125" style="5" customWidth="1"/>
    <col min="1818" max="1818" width="11.85546875" style="5" customWidth="1"/>
    <col min="1819" max="1819" width="9.85546875" style="5" customWidth="1"/>
    <col min="1820" max="1821" width="8" style="5" customWidth="1"/>
    <col min="1822" max="1822" width="11.28515625" style="5" customWidth="1"/>
    <col min="1823" max="1823" width="11" style="5" customWidth="1"/>
    <col min="1824" max="1824" width="11.7109375" style="5" customWidth="1"/>
    <col min="1825" max="1825" width="9.28515625" style="5" customWidth="1"/>
    <col min="1826" max="1826" width="11.7109375" style="5" customWidth="1"/>
    <col min="1827" max="1827" width="10.85546875" style="5" customWidth="1"/>
    <col min="1828" max="1828" width="13.5703125" style="5" customWidth="1"/>
    <col min="1829" max="1830" width="8" style="5" customWidth="1"/>
    <col min="1831" max="1831" width="12.140625" style="5" customWidth="1"/>
    <col min="1832" max="1832" width="11" style="5" customWidth="1"/>
    <col min="1833" max="1833" width="12" style="5" customWidth="1"/>
    <col min="1834" max="1834" width="9.28515625" style="5" customWidth="1"/>
    <col min="1835" max="1835" width="11.140625" style="5" customWidth="1"/>
    <col min="1836" max="1836" width="10.7109375" style="5" customWidth="1"/>
    <col min="1837" max="1837" width="13.5703125" style="5" customWidth="1"/>
    <col min="1838" max="2048" width="9.140625" style="5"/>
    <col min="2049" max="2049" width="3.5703125" style="5" customWidth="1"/>
    <col min="2050" max="2050" width="26.7109375" style="5" customWidth="1"/>
    <col min="2051" max="2051" width="10.7109375" style="5" customWidth="1"/>
    <col min="2052" max="2052" width="13.5703125" style="5" customWidth="1"/>
    <col min="2053" max="2053" width="6.7109375" style="5" customWidth="1"/>
    <col min="2054" max="2054" width="8" style="5" customWidth="1"/>
    <col min="2055" max="2055" width="9.85546875" style="5" customWidth="1"/>
    <col min="2056" max="2056" width="11.5703125" style="5" customWidth="1"/>
    <col min="2057" max="2057" width="11" style="5" customWidth="1"/>
    <col min="2058" max="2058" width="12" style="5" customWidth="1"/>
    <col min="2059" max="2059" width="9.28515625" style="5" customWidth="1"/>
    <col min="2060" max="2060" width="10.85546875" style="5" customWidth="1"/>
    <col min="2061" max="2061" width="11.28515625" style="5" customWidth="1"/>
    <col min="2062" max="2062" width="13" style="5" customWidth="1"/>
    <col min="2063" max="2063" width="8" style="5" customWidth="1"/>
    <col min="2064" max="2064" width="8.42578125" style="5" customWidth="1"/>
    <col min="2065" max="2065" width="12.42578125" style="5" customWidth="1"/>
    <col min="2066" max="2066" width="9.85546875" style="5" customWidth="1"/>
    <col min="2067" max="2067" width="11.85546875" style="5" customWidth="1"/>
    <col min="2068" max="2068" width="9.140625" style="5"/>
    <col min="2069" max="2069" width="11" style="5" customWidth="1"/>
    <col min="2070" max="2070" width="11.140625" style="5" customWidth="1"/>
    <col min="2071" max="2071" width="13.42578125" style="5" customWidth="1"/>
    <col min="2072" max="2073" width="8.42578125" style="5" customWidth="1"/>
    <col min="2074" max="2074" width="11.85546875" style="5" customWidth="1"/>
    <col min="2075" max="2075" width="9.85546875" style="5" customWidth="1"/>
    <col min="2076" max="2077" width="8" style="5" customWidth="1"/>
    <col min="2078" max="2078" width="11.28515625" style="5" customWidth="1"/>
    <col min="2079" max="2079" width="11" style="5" customWidth="1"/>
    <col min="2080" max="2080" width="11.7109375" style="5" customWidth="1"/>
    <col min="2081" max="2081" width="9.28515625" style="5" customWidth="1"/>
    <col min="2082" max="2082" width="11.7109375" style="5" customWidth="1"/>
    <col min="2083" max="2083" width="10.85546875" style="5" customWidth="1"/>
    <col min="2084" max="2084" width="13.5703125" style="5" customWidth="1"/>
    <col min="2085" max="2086" width="8" style="5" customWidth="1"/>
    <col min="2087" max="2087" width="12.140625" style="5" customWidth="1"/>
    <col min="2088" max="2088" width="11" style="5" customWidth="1"/>
    <col min="2089" max="2089" width="12" style="5" customWidth="1"/>
    <col min="2090" max="2090" width="9.28515625" style="5" customWidth="1"/>
    <col min="2091" max="2091" width="11.140625" style="5" customWidth="1"/>
    <col min="2092" max="2092" width="10.7109375" style="5" customWidth="1"/>
    <col min="2093" max="2093" width="13.5703125" style="5" customWidth="1"/>
    <col min="2094" max="2304" width="9.140625" style="5"/>
    <col min="2305" max="2305" width="3.5703125" style="5" customWidth="1"/>
    <col min="2306" max="2306" width="26.7109375" style="5" customWidth="1"/>
    <col min="2307" max="2307" width="10.7109375" style="5" customWidth="1"/>
    <col min="2308" max="2308" width="13.5703125" style="5" customWidth="1"/>
    <col min="2309" max="2309" width="6.7109375" style="5" customWidth="1"/>
    <col min="2310" max="2310" width="8" style="5" customWidth="1"/>
    <col min="2311" max="2311" width="9.85546875" style="5" customWidth="1"/>
    <col min="2312" max="2312" width="11.5703125" style="5" customWidth="1"/>
    <col min="2313" max="2313" width="11" style="5" customWidth="1"/>
    <col min="2314" max="2314" width="12" style="5" customWidth="1"/>
    <col min="2315" max="2315" width="9.28515625" style="5" customWidth="1"/>
    <col min="2316" max="2316" width="10.85546875" style="5" customWidth="1"/>
    <col min="2317" max="2317" width="11.28515625" style="5" customWidth="1"/>
    <col min="2318" max="2318" width="13" style="5" customWidth="1"/>
    <col min="2319" max="2319" width="8" style="5" customWidth="1"/>
    <col min="2320" max="2320" width="8.42578125" style="5" customWidth="1"/>
    <col min="2321" max="2321" width="12.42578125" style="5" customWidth="1"/>
    <col min="2322" max="2322" width="9.85546875" style="5" customWidth="1"/>
    <col min="2323" max="2323" width="11.85546875" style="5" customWidth="1"/>
    <col min="2324" max="2324" width="9.140625" style="5"/>
    <col min="2325" max="2325" width="11" style="5" customWidth="1"/>
    <col min="2326" max="2326" width="11.140625" style="5" customWidth="1"/>
    <col min="2327" max="2327" width="13.42578125" style="5" customWidth="1"/>
    <col min="2328" max="2329" width="8.42578125" style="5" customWidth="1"/>
    <col min="2330" max="2330" width="11.85546875" style="5" customWidth="1"/>
    <col min="2331" max="2331" width="9.85546875" style="5" customWidth="1"/>
    <col min="2332" max="2333" width="8" style="5" customWidth="1"/>
    <col min="2334" max="2334" width="11.28515625" style="5" customWidth="1"/>
    <col min="2335" max="2335" width="11" style="5" customWidth="1"/>
    <col min="2336" max="2336" width="11.7109375" style="5" customWidth="1"/>
    <col min="2337" max="2337" width="9.28515625" style="5" customWidth="1"/>
    <col min="2338" max="2338" width="11.7109375" style="5" customWidth="1"/>
    <col min="2339" max="2339" width="10.85546875" style="5" customWidth="1"/>
    <col min="2340" max="2340" width="13.5703125" style="5" customWidth="1"/>
    <col min="2341" max="2342" width="8" style="5" customWidth="1"/>
    <col min="2343" max="2343" width="12.140625" style="5" customWidth="1"/>
    <col min="2344" max="2344" width="11" style="5" customWidth="1"/>
    <col min="2345" max="2345" width="12" style="5" customWidth="1"/>
    <col min="2346" max="2346" width="9.28515625" style="5" customWidth="1"/>
    <col min="2347" max="2347" width="11.140625" style="5" customWidth="1"/>
    <col min="2348" max="2348" width="10.7109375" style="5" customWidth="1"/>
    <col min="2349" max="2349" width="13.5703125" style="5" customWidth="1"/>
    <col min="2350" max="2560" width="9.140625" style="5"/>
    <col min="2561" max="2561" width="3.5703125" style="5" customWidth="1"/>
    <col min="2562" max="2562" width="26.7109375" style="5" customWidth="1"/>
    <col min="2563" max="2563" width="10.7109375" style="5" customWidth="1"/>
    <col min="2564" max="2564" width="13.5703125" style="5" customWidth="1"/>
    <col min="2565" max="2565" width="6.7109375" style="5" customWidth="1"/>
    <col min="2566" max="2566" width="8" style="5" customWidth="1"/>
    <col min="2567" max="2567" width="9.85546875" style="5" customWidth="1"/>
    <col min="2568" max="2568" width="11.5703125" style="5" customWidth="1"/>
    <col min="2569" max="2569" width="11" style="5" customWidth="1"/>
    <col min="2570" max="2570" width="12" style="5" customWidth="1"/>
    <col min="2571" max="2571" width="9.28515625" style="5" customWidth="1"/>
    <col min="2572" max="2572" width="10.85546875" style="5" customWidth="1"/>
    <col min="2573" max="2573" width="11.28515625" style="5" customWidth="1"/>
    <col min="2574" max="2574" width="13" style="5" customWidth="1"/>
    <col min="2575" max="2575" width="8" style="5" customWidth="1"/>
    <col min="2576" max="2576" width="8.42578125" style="5" customWidth="1"/>
    <col min="2577" max="2577" width="12.42578125" style="5" customWidth="1"/>
    <col min="2578" max="2578" width="9.85546875" style="5" customWidth="1"/>
    <col min="2579" max="2579" width="11.85546875" style="5" customWidth="1"/>
    <col min="2580" max="2580" width="9.140625" style="5"/>
    <col min="2581" max="2581" width="11" style="5" customWidth="1"/>
    <col min="2582" max="2582" width="11.140625" style="5" customWidth="1"/>
    <col min="2583" max="2583" width="13.42578125" style="5" customWidth="1"/>
    <col min="2584" max="2585" width="8.42578125" style="5" customWidth="1"/>
    <col min="2586" max="2586" width="11.85546875" style="5" customWidth="1"/>
    <col min="2587" max="2587" width="9.85546875" style="5" customWidth="1"/>
    <col min="2588" max="2589" width="8" style="5" customWidth="1"/>
    <col min="2590" max="2590" width="11.28515625" style="5" customWidth="1"/>
    <col min="2591" max="2591" width="11" style="5" customWidth="1"/>
    <col min="2592" max="2592" width="11.7109375" style="5" customWidth="1"/>
    <col min="2593" max="2593" width="9.28515625" style="5" customWidth="1"/>
    <col min="2594" max="2594" width="11.7109375" style="5" customWidth="1"/>
    <col min="2595" max="2595" width="10.85546875" style="5" customWidth="1"/>
    <col min="2596" max="2596" width="13.5703125" style="5" customWidth="1"/>
    <col min="2597" max="2598" width="8" style="5" customWidth="1"/>
    <col min="2599" max="2599" width="12.140625" style="5" customWidth="1"/>
    <col min="2600" max="2600" width="11" style="5" customWidth="1"/>
    <col min="2601" max="2601" width="12" style="5" customWidth="1"/>
    <col min="2602" max="2602" width="9.28515625" style="5" customWidth="1"/>
    <col min="2603" max="2603" width="11.140625" style="5" customWidth="1"/>
    <col min="2604" max="2604" width="10.7109375" style="5" customWidth="1"/>
    <col min="2605" max="2605" width="13.5703125" style="5" customWidth="1"/>
    <col min="2606" max="2816" width="9.140625" style="5"/>
    <col min="2817" max="2817" width="3.5703125" style="5" customWidth="1"/>
    <col min="2818" max="2818" width="26.7109375" style="5" customWidth="1"/>
    <col min="2819" max="2819" width="10.7109375" style="5" customWidth="1"/>
    <col min="2820" max="2820" width="13.5703125" style="5" customWidth="1"/>
    <col min="2821" max="2821" width="6.7109375" style="5" customWidth="1"/>
    <col min="2822" max="2822" width="8" style="5" customWidth="1"/>
    <col min="2823" max="2823" width="9.85546875" style="5" customWidth="1"/>
    <col min="2824" max="2824" width="11.5703125" style="5" customWidth="1"/>
    <col min="2825" max="2825" width="11" style="5" customWidth="1"/>
    <col min="2826" max="2826" width="12" style="5" customWidth="1"/>
    <col min="2827" max="2827" width="9.28515625" style="5" customWidth="1"/>
    <col min="2828" max="2828" width="10.85546875" style="5" customWidth="1"/>
    <col min="2829" max="2829" width="11.28515625" style="5" customWidth="1"/>
    <col min="2830" max="2830" width="13" style="5" customWidth="1"/>
    <col min="2831" max="2831" width="8" style="5" customWidth="1"/>
    <col min="2832" max="2832" width="8.42578125" style="5" customWidth="1"/>
    <col min="2833" max="2833" width="12.42578125" style="5" customWidth="1"/>
    <col min="2834" max="2834" width="9.85546875" style="5" customWidth="1"/>
    <col min="2835" max="2835" width="11.85546875" style="5" customWidth="1"/>
    <col min="2836" max="2836" width="9.140625" style="5"/>
    <col min="2837" max="2837" width="11" style="5" customWidth="1"/>
    <col min="2838" max="2838" width="11.140625" style="5" customWidth="1"/>
    <col min="2839" max="2839" width="13.42578125" style="5" customWidth="1"/>
    <col min="2840" max="2841" width="8.42578125" style="5" customWidth="1"/>
    <col min="2842" max="2842" width="11.85546875" style="5" customWidth="1"/>
    <col min="2843" max="2843" width="9.85546875" style="5" customWidth="1"/>
    <col min="2844" max="2845" width="8" style="5" customWidth="1"/>
    <col min="2846" max="2846" width="11.28515625" style="5" customWidth="1"/>
    <col min="2847" max="2847" width="11" style="5" customWidth="1"/>
    <col min="2848" max="2848" width="11.7109375" style="5" customWidth="1"/>
    <col min="2849" max="2849" width="9.28515625" style="5" customWidth="1"/>
    <col min="2850" max="2850" width="11.7109375" style="5" customWidth="1"/>
    <col min="2851" max="2851" width="10.85546875" style="5" customWidth="1"/>
    <col min="2852" max="2852" width="13.5703125" style="5" customWidth="1"/>
    <col min="2853" max="2854" width="8" style="5" customWidth="1"/>
    <col min="2855" max="2855" width="12.140625" style="5" customWidth="1"/>
    <col min="2856" max="2856" width="11" style="5" customWidth="1"/>
    <col min="2857" max="2857" width="12" style="5" customWidth="1"/>
    <col min="2858" max="2858" width="9.28515625" style="5" customWidth="1"/>
    <col min="2859" max="2859" width="11.140625" style="5" customWidth="1"/>
    <col min="2860" max="2860" width="10.7109375" style="5" customWidth="1"/>
    <col min="2861" max="2861" width="13.5703125" style="5" customWidth="1"/>
    <col min="2862" max="3072" width="9.140625" style="5"/>
    <col min="3073" max="3073" width="3.5703125" style="5" customWidth="1"/>
    <col min="3074" max="3074" width="26.7109375" style="5" customWidth="1"/>
    <col min="3075" max="3075" width="10.7109375" style="5" customWidth="1"/>
    <col min="3076" max="3076" width="13.5703125" style="5" customWidth="1"/>
    <col min="3077" max="3077" width="6.7109375" style="5" customWidth="1"/>
    <col min="3078" max="3078" width="8" style="5" customWidth="1"/>
    <col min="3079" max="3079" width="9.85546875" style="5" customWidth="1"/>
    <col min="3080" max="3080" width="11.5703125" style="5" customWidth="1"/>
    <col min="3081" max="3081" width="11" style="5" customWidth="1"/>
    <col min="3082" max="3082" width="12" style="5" customWidth="1"/>
    <col min="3083" max="3083" width="9.28515625" style="5" customWidth="1"/>
    <col min="3084" max="3084" width="10.85546875" style="5" customWidth="1"/>
    <col min="3085" max="3085" width="11.28515625" style="5" customWidth="1"/>
    <col min="3086" max="3086" width="13" style="5" customWidth="1"/>
    <col min="3087" max="3087" width="8" style="5" customWidth="1"/>
    <col min="3088" max="3088" width="8.42578125" style="5" customWidth="1"/>
    <col min="3089" max="3089" width="12.42578125" style="5" customWidth="1"/>
    <col min="3090" max="3090" width="9.85546875" style="5" customWidth="1"/>
    <col min="3091" max="3091" width="11.85546875" style="5" customWidth="1"/>
    <col min="3092" max="3092" width="9.140625" style="5"/>
    <col min="3093" max="3093" width="11" style="5" customWidth="1"/>
    <col min="3094" max="3094" width="11.140625" style="5" customWidth="1"/>
    <col min="3095" max="3095" width="13.42578125" style="5" customWidth="1"/>
    <col min="3096" max="3097" width="8.42578125" style="5" customWidth="1"/>
    <col min="3098" max="3098" width="11.85546875" style="5" customWidth="1"/>
    <col min="3099" max="3099" width="9.85546875" style="5" customWidth="1"/>
    <col min="3100" max="3101" width="8" style="5" customWidth="1"/>
    <col min="3102" max="3102" width="11.28515625" style="5" customWidth="1"/>
    <col min="3103" max="3103" width="11" style="5" customWidth="1"/>
    <col min="3104" max="3104" width="11.7109375" style="5" customWidth="1"/>
    <col min="3105" max="3105" width="9.28515625" style="5" customWidth="1"/>
    <col min="3106" max="3106" width="11.7109375" style="5" customWidth="1"/>
    <col min="3107" max="3107" width="10.85546875" style="5" customWidth="1"/>
    <col min="3108" max="3108" width="13.5703125" style="5" customWidth="1"/>
    <col min="3109" max="3110" width="8" style="5" customWidth="1"/>
    <col min="3111" max="3111" width="12.140625" style="5" customWidth="1"/>
    <col min="3112" max="3112" width="11" style="5" customWidth="1"/>
    <col min="3113" max="3113" width="12" style="5" customWidth="1"/>
    <col min="3114" max="3114" width="9.28515625" style="5" customWidth="1"/>
    <col min="3115" max="3115" width="11.140625" style="5" customWidth="1"/>
    <col min="3116" max="3116" width="10.7109375" style="5" customWidth="1"/>
    <col min="3117" max="3117" width="13.5703125" style="5" customWidth="1"/>
    <col min="3118" max="3328" width="9.140625" style="5"/>
    <col min="3329" max="3329" width="3.5703125" style="5" customWidth="1"/>
    <col min="3330" max="3330" width="26.7109375" style="5" customWidth="1"/>
    <col min="3331" max="3331" width="10.7109375" style="5" customWidth="1"/>
    <col min="3332" max="3332" width="13.5703125" style="5" customWidth="1"/>
    <col min="3333" max="3333" width="6.7109375" style="5" customWidth="1"/>
    <col min="3334" max="3334" width="8" style="5" customWidth="1"/>
    <col min="3335" max="3335" width="9.85546875" style="5" customWidth="1"/>
    <col min="3336" max="3336" width="11.5703125" style="5" customWidth="1"/>
    <col min="3337" max="3337" width="11" style="5" customWidth="1"/>
    <col min="3338" max="3338" width="12" style="5" customWidth="1"/>
    <col min="3339" max="3339" width="9.28515625" style="5" customWidth="1"/>
    <col min="3340" max="3340" width="10.85546875" style="5" customWidth="1"/>
    <col min="3341" max="3341" width="11.28515625" style="5" customWidth="1"/>
    <col min="3342" max="3342" width="13" style="5" customWidth="1"/>
    <col min="3343" max="3343" width="8" style="5" customWidth="1"/>
    <col min="3344" max="3344" width="8.42578125" style="5" customWidth="1"/>
    <col min="3345" max="3345" width="12.42578125" style="5" customWidth="1"/>
    <col min="3346" max="3346" width="9.85546875" style="5" customWidth="1"/>
    <col min="3347" max="3347" width="11.85546875" style="5" customWidth="1"/>
    <col min="3348" max="3348" width="9.140625" style="5"/>
    <col min="3349" max="3349" width="11" style="5" customWidth="1"/>
    <col min="3350" max="3350" width="11.140625" style="5" customWidth="1"/>
    <col min="3351" max="3351" width="13.42578125" style="5" customWidth="1"/>
    <col min="3352" max="3353" width="8.42578125" style="5" customWidth="1"/>
    <col min="3354" max="3354" width="11.85546875" style="5" customWidth="1"/>
    <col min="3355" max="3355" width="9.85546875" style="5" customWidth="1"/>
    <col min="3356" max="3357" width="8" style="5" customWidth="1"/>
    <col min="3358" max="3358" width="11.28515625" style="5" customWidth="1"/>
    <col min="3359" max="3359" width="11" style="5" customWidth="1"/>
    <col min="3360" max="3360" width="11.7109375" style="5" customWidth="1"/>
    <col min="3361" max="3361" width="9.28515625" style="5" customWidth="1"/>
    <col min="3362" max="3362" width="11.7109375" style="5" customWidth="1"/>
    <col min="3363" max="3363" width="10.85546875" style="5" customWidth="1"/>
    <col min="3364" max="3364" width="13.5703125" style="5" customWidth="1"/>
    <col min="3365" max="3366" width="8" style="5" customWidth="1"/>
    <col min="3367" max="3367" width="12.140625" style="5" customWidth="1"/>
    <col min="3368" max="3368" width="11" style="5" customWidth="1"/>
    <col min="3369" max="3369" width="12" style="5" customWidth="1"/>
    <col min="3370" max="3370" width="9.28515625" style="5" customWidth="1"/>
    <col min="3371" max="3371" width="11.140625" style="5" customWidth="1"/>
    <col min="3372" max="3372" width="10.7109375" style="5" customWidth="1"/>
    <col min="3373" max="3373" width="13.5703125" style="5" customWidth="1"/>
    <col min="3374" max="3584" width="9.140625" style="5"/>
    <col min="3585" max="3585" width="3.5703125" style="5" customWidth="1"/>
    <col min="3586" max="3586" width="26.7109375" style="5" customWidth="1"/>
    <col min="3587" max="3587" width="10.7109375" style="5" customWidth="1"/>
    <col min="3588" max="3588" width="13.5703125" style="5" customWidth="1"/>
    <col min="3589" max="3589" width="6.7109375" style="5" customWidth="1"/>
    <col min="3590" max="3590" width="8" style="5" customWidth="1"/>
    <col min="3591" max="3591" width="9.85546875" style="5" customWidth="1"/>
    <col min="3592" max="3592" width="11.5703125" style="5" customWidth="1"/>
    <col min="3593" max="3593" width="11" style="5" customWidth="1"/>
    <col min="3594" max="3594" width="12" style="5" customWidth="1"/>
    <col min="3595" max="3595" width="9.28515625" style="5" customWidth="1"/>
    <col min="3596" max="3596" width="10.85546875" style="5" customWidth="1"/>
    <col min="3597" max="3597" width="11.28515625" style="5" customWidth="1"/>
    <col min="3598" max="3598" width="13" style="5" customWidth="1"/>
    <col min="3599" max="3599" width="8" style="5" customWidth="1"/>
    <col min="3600" max="3600" width="8.42578125" style="5" customWidth="1"/>
    <col min="3601" max="3601" width="12.42578125" style="5" customWidth="1"/>
    <col min="3602" max="3602" width="9.85546875" style="5" customWidth="1"/>
    <col min="3603" max="3603" width="11.85546875" style="5" customWidth="1"/>
    <col min="3604" max="3604" width="9.140625" style="5"/>
    <col min="3605" max="3605" width="11" style="5" customWidth="1"/>
    <col min="3606" max="3606" width="11.140625" style="5" customWidth="1"/>
    <col min="3607" max="3607" width="13.42578125" style="5" customWidth="1"/>
    <col min="3608" max="3609" width="8.42578125" style="5" customWidth="1"/>
    <col min="3610" max="3610" width="11.85546875" style="5" customWidth="1"/>
    <col min="3611" max="3611" width="9.85546875" style="5" customWidth="1"/>
    <col min="3612" max="3613" width="8" style="5" customWidth="1"/>
    <col min="3614" max="3614" width="11.28515625" style="5" customWidth="1"/>
    <col min="3615" max="3615" width="11" style="5" customWidth="1"/>
    <col min="3616" max="3616" width="11.7109375" style="5" customWidth="1"/>
    <col min="3617" max="3617" width="9.28515625" style="5" customWidth="1"/>
    <col min="3618" max="3618" width="11.7109375" style="5" customWidth="1"/>
    <col min="3619" max="3619" width="10.85546875" style="5" customWidth="1"/>
    <col min="3620" max="3620" width="13.5703125" style="5" customWidth="1"/>
    <col min="3621" max="3622" width="8" style="5" customWidth="1"/>
    <col min="3623" max="3623" width="12.140625" style="5" customWidth="1"/>
    <col min="3624" max="3624" width="11" style="5" customWidth="1"/>
    <col min="3625" max="3625" width="12" style="5" customWidth="1"/>
    <col min="3626" max="3626" width="9.28515625" style="5" customWidth="1"/>
    <col min="3627" max="3627" width="11.140625" style="5" customWidth="1"/>
    <col min="3628" max="3628" width="10.7109375" style="5" customWidth="1"/>
    <col min="3629" max="3629" width="13.5703125" style="5" customWidth="1"/>
    <col min="3630" max="3840" width="9.140625" style="5"/>
    <col min="3841" max="3841" width="3.5703125" style="5" customWidth="1"/>
    <col min="3842" max="3842" width="26.7109375" style="5" customWidth="1"/>
    <col min="3843" max="3843" width="10.7109375" style="5" customWidth="1"/>
    <col min="3844" max="3844" width="13.5703125" style="5" customWidth="1"/>
    <col min="3845" max="3845" width="6.7109375" style="5" customWidth="1"/>
    <col min="3846" max="3846" width="8" style="5" customWidth="1"/>
    <col min="3847" max="3847" width="9.85546875" style="5" customWidth="1"/>
    <col min="3848" max="3848" width="11.5703125" style="5" customWidth="1"/>
    <col min="3849" max="3849" width="11" style="5" customWidth="1"/>
    <col min="3850" max="3850" width="12" style="5" customWidth="1"/>
    <col min="3851" max="3851" width="9.28515625" style="5" customWidth="1"/>
    <col min="3852" max="3852" width="10.85546875" style="5" customWidth="1"/>
    <col min="3853" max="3853" width="11.28515625" style="5" customWidth="1"/>
    <col min="3854" max="3854" width="13" style="5" customWidth="1"/>
    <col min="3855" max="3855" width="8" style="5" customWidth="1"/>
    <col min="3856" max="3856" width="8.42578125" style="5" customWidth="1"/>
    <col min="3857" max="3857" width="12.42578125" style="5" customWidth="1"/>
    <col min="3858" max="3858" width="9.85546875" style="5" customWidth="1"/>
    <col min="3859" max="3859" width="11.85546875" style="5" customWidth="1"/>
    <col min="3860" max="3860" width="9.140625" style="5"/>
    <col min="3861" max="3861" width="11" style="5" customWidth="1"/>
    <col min="3862" max="3862" width="11.140625" style="5" customWidth="1"/>
    <col min="3863" max="3863" width="13.42578125" style="5" customWidth="1"/>
    <col min="3864" max="3865" width="8.42578125" style="5" customWidth="1"/>
    <col min="3866" max="3866" width="11.85546875" style="5" customWidth="1"/>
    <col min="3867" max="3867" width="9.85546875" style="5" customWidth="1"/>
    <col min="3868" max="3869" width="8" style="5" customWidth="1"/>
    <col min="3870" max="3870" width="11.28515625" style="5" customWidth="1"/>
    <col min="3871" max="3871" width="11" style="5" customWidth="1"/>
    <col min="3872" max="3872" width="11.7109375" style="5" customWidth="1"/>
    <col min="3873" max="3873" width="9.28515625" style="5" customWidth="1"/>
    <col min="3874" max="3874" width="11.7109375" style="5" customWidth="1"/>
    <col min="3875" max="3875" width="10.85546875" style="5" customWidth="1"/>
    <col min="3876" max="3876" width="13.5703125" style="5" customWidth="1"/>
    <col min="3877" max="3878" width="8" style="5" customWidth="1"/>
    <col min="3879" max="3879" width="12.140625" style="5" customWidth="1"/>
    <col min="3880" max="3880" width="11" style="5" customWidth="1"/>
    <col min="3881" max="3881" width="12" style="5" customWidth="1"/>
    <col min="3882" max="3882" width="9.28515625" style="5" customWidth="1"/>
    <col min="3883" max="3883" width="11.140625" style="5" customWidth="1"/>
    <col min="3884" max="3884" width="10.7109375" style="5" customWidth="1"/>
    <col min="3885" max="3885" width="13.5703125" style="5" customWidth="1"/>
    <col min="3886" max="4096" width="9.140625" style="5"/>
    <col min="4097" max="4097" width="3.5703125" style="5" customWidth="1"/>
    <col min="4098" max="4098" width="26.7109375" style="5" customWidth="1"/>
    <col min="4099" max="4099" width="10.7109375" style="5" customWidth="1"/>
    <col min="4100" max="4100" width="13.5703125" style="5" customWidth="1"/>
    <col min="4101" max="4101" width="6.7109375" style="5" customWidth="1"/>
    <col min="4102" max="4102" width="8" style="5" customWidth="1"/>
    <col min="4103" max="4103" width="9.85546875" style="5" customWidth="1"/>
    <col min="4104" max="4104" width="11.5703125" style="5" customWidth="1"/>
    <col min="4105" max="4105" width="11" style="5" customWidth="1"/>
    <col min="4106" max="4106" width="12" style="5" customWidth="1"/>
    <col min="4107" max="4107" width="9.28515625" style="5" customWidth="1"/>
    <col min="4108" max="4108" width="10.85546875" style="5" customWidth="1"/>
    <col min="4109" max="4109" width="11.28515625" style="5" customWidth="1"/>
    <col min="4110" max="4110" width="13" style="5" customWidth="1"/>
    <col min="4111" max="4111" width="8" style="5" customWidth="1"/>
    <col min="4112" max="4112" width="8.42578125" style="5" customWidth="1"/>
    <col min="4113" max="4113" width="12.42578125" style="5" customWidth="1"/>
    <col min="4114" max="4114" width="9.85546875" style="5" customWidth="1"/>
    <col min="4115" max="4115" width="11.85546875" style="5" customWidth="1"/>
    <col min="4116" max="4116" width="9.140625" style="5"/>
    <col min="4117" max="4117" width="11" style="5" customWidth="1"/>
    <col min="4118" max="4118" width="11.140625" style="5" customWidth="1"/>
    <col min="4119" max="4119" width="13.42578125" style="5" customWidth="1"/>
    <col min="4120" max="4121" width="8.42578125" style="5" customWidth="1"/>
    <col min="4122" max="4122" width="11.85546875" style="5" customWidth="1"/>
    <col min="4123" max="4123" width="9.85546875" style="5" customWidth="1"/>
    <col min="4124" max="4125" width="8" style="5" customWidth="1"/>
    <col min="4126" max="4126" width="11.28515625" style="5" customWidth="1"/>
    <col min="4127" max="4127" width="11" style="5" customWidth="1"/>
    <col min="4128" max="4128" width="11.7109375" style="5" customWidth="1"/>
    <col min="4129" max="4129" width="9.28515625" style="5" customWidth="1"/>
    <col min="4130" max="4130" width="11.7109375" style="5" customWidth="1"/>
    <col min="4131" max="4131" width="10.85546875" style="5" customWidth="1"/>
    <col min="4132" max="4132" width="13.5703125" style="5" customWidth="1"/>
    <col min="4133" max="4134" width="8" style="5" customWidth="1"/>
    <col min="4135" max="4135" width="12.140625" style="5" customWidth="1"/>
    <col min="4136" max="4136" width="11" style="5" customWidth="1"/>
    <col min="4137" max="4137" width="12" style="5" customWidth="1"/>
    <col min="4138" max="4138" width="9.28515625" style="5" customWidth="1"/>
    <col min="4139" max="4139" width="11.140625" style="5" customWidth="1"/>
    <col min="4140" max="4140" width="10.7109375" style="5" customWidth="1"/>
    <col min="4141" max="4141" width="13.5703125" style="5" customWidth="1"/>
    <col min="4142" max="4352" width="9.140625" style="5"/>
    <col min="4353" max="4353" width="3.5703125" style="5" customWidth="1"/>
    <col min="4354" max="4354" width="26.7109375" style="5" customWidth="1"/>
    <col min="4355" max="4355" width="10.7109375" style="5" customWidth="1"/>
    <col min="4356" max="4356" width="13.5703125" style="5" customWidth="1"/>
    <col min="4357" max="4357" width="6.7109375" style="5" customWidth="1"/>
    <col min="4358" max="4358" width="8" style="5" customWidth="1"/>
    <col min="4359" max="4359" width="9.85546875" style="5" customWidth="1"/>
    <col min="4360" max="4360" width="11.5703125" style="5" customWidth="1"/>
    <col min="4361" max="4361" width="11" style="5" customWidth="1"/>
    <col min="4362" max="4362" width="12" style="5" customWidth="1"/>
    <col min="4363" max="4363" width="9.28515625" style="5" customWidth="1"/>
    <col min="4364" max="4364" width="10.85546875" style="5" customWidth="1"/>
    <col min="4365" max="4365" width="11.28515625" style="5" customWidth="1"/>
    <col min="4366" max="4366" width="13" style="5" customWidth="1"/>
    <col min="4367" max="4367" width="8" style="5" customWidth="1"/>
    <col min="4368" max="4368" width="8.42578125" style="5" customWidth="1"/>
    <col min="4369" max="4369" width="12.42578125" style="5" customWidth="1"/>
    <col min="4370" max="4370" width="9.85546875" style="5" customWidth="1"/>
    <col min="4371" max="4371" width="11.85546875" style="5" customWidth="1"/>
    <col min="4372" max="4372" width="9.140625" style="5"/>
    <col min="4373" max="4373" width="11" style="5" customWidth="1"/>
    <col min="4374" max="4374" width="11.140625" style="5" customWidth="1"/>
    <col min="4375" max="4375" width="13.42578125" style="5" customWidth="1"/>
    <col min="4376" max="4377" width="8.42578125" style="5" customWidth="1"/>
    <col min="4378" max="4378" width="11.85546875" style="5" customWidth="1"/>
    <col min="4379" max="4379" width="9.85546875" style="5" customWidth="1"/>
    <col min="4380" max="4381" width="8" style="5" customWidth="1"/>
    <col min="4382" max="4382" width="11.28515625" style="5" customWidth="1"/>
    <col min="4383" max="4383" width="11" style="5" customWidth="1"/>
    <col min="4384" max="4384" width="11.7109375" style="5" customWidth="1"/>
    <col min="4385" max="4385" width="9.28515625" style="5" customWidth="1"/>
    <col min="4386" max="4386" width="11.7109375" style="5" customWidth="1"/>
    <col min="4387" max="4387" width="10.85546875" style="5" customWidth="1"/>
    <col min="4388" max="4388" width="13.5703125" style="5" customWidth="1"/>
    <col min="4389" max="4390" width="8" style="5" customWidth="1"/>
    <col min="4391" max="4391" width="12.140625" style="5" customWidth="1"/>
    <col min="4392" max="4392" width="11" style="5" customWidth="1"/>
    <col min="4393" max="4393" width="12" style="5" customWidth="1"/>
    <col min="4394" max="4394" width="9.28515625" style="5" customWidth="1"/>
    <col min="4395" max="4395" width="11.140625" style="5" customWidth="1"/>
    <col min="4396" max="4396" width="10.7109375" style="5" customWidth="1"/>
    <col min="4397" max="4397" width="13.5703125" style="5" customWidth="1"/>
    <col min="4398" max="4608" width="9.140625" style="5"/>
    <col min="4609" max="4609" width="3.5703125" style="5" customWidth="1"/>
    <col min="4610" max="4610" width="26.7109375" style="5" customWidth="1"/>
    <col min="4611" max="4611" width="10.7109375" style="5" customWidth="1"/>
    <col min="4612" max="4612" width="13.5703125" style="5" customWidth="1"/>
    <col min="4613" max="4613" width="6.7109375" style="5" customWidth="1"/>
    <col min="4614" max="4614" width="8" style="5" customWidth="1"/>
    <col min="4615" max="4615" width="9.85546875" style="5" customWidth="1"/>
    <col min="4616" max="4616" width="11.5703125" style="5" customWidth="1"/>
    <col min="4617" max="4617" width="11" style="5" customWidth="1"/>
    <col min="4618" max="4618" width="12" style="5" customWidth="1"/>
    <col min="4619" max="4619" width="9.28515625" style="5" customWidth="1"/>
    <col min="4620" max="4620" width="10.85546875" style="5" customWidth="1"/>
    <col min="4621" max="4621" width="11.28515625" style="5" customWidth="1"/>
    <col min="4622" max="4622" width="13" style="5" customWidth="1"/>
    <col min="4623" max="4623" width="8" style="5" customWidth="1"/>
    <col min="4624" max="4624" width="8.42578125" style="5" customWidth="1"/>
    <col min="4625" max="4625" width="12.42578125" style="5" customWidth="1"/>
    <col min="4626" max="4626" width="9.85546875" style="5" customWidth="1"/>
    <col min="4627" max="4627" width="11.85546875" style="5" customWidth="1"/>
    <col min="4628" max="4628" width="9.140625" style="5"/>
    <col min="4629" max="4629" width="11" style="5" customWidth="1"/>
    <col min="4630" max="4630" width="11.140625" style="5" customWidth="1"/>
    <col min="4631" max="4631" width="13.42578125" style="5" customWidth="1"/>
    <col min="4632" max="4633" width="8.42578125" style="5" customWidth="1"/>
    <col min="4634" max="4634" width="11.85546875" style="5" customWidth="1"/>
    <col min="4635" max="4635" width="9.85546875" style="5" customWidth="1"/>
    <col min="4636" max="4637" width="8" style="5" customWidth="1"/>
    <col min="4638" max="4638" width="11.28515625" style="5" customWidth="1"/>
    <col min="4639" max="4639" width="11" style="5" customWidth="1"/>
    <col min="4640" max="4640" width="11.7109375" style="5" customWidth="1"/>
    <col min="4641" max="4641" width="9.28515625" style="5" customWidth="1"/>
    <col min="4642" max="4642" width="11.7109375" style="5" customWidth="1"/>
    <col min="4643" max="4643" width="10.85546875" style="5" customWidth="1"/>
    <col min="4644" max="4644" width="13.5703125" style="5" customWidth="1"/>
    <col min="4645" max="4646" width="8" style="5" customWidth="1"/>
    <col min="4647" max="4647" width="12.140625" style="5" customWidth="1"/>
    <col min="4648" max="4648" width="11" style="5" customWidth="1"/>
    <col min="4649" max="4649" width="12" style="5" customWidth="1"/>
    <col min="4650" max="4650" width="9.28515625" style="5" customWidth="1"/>
    <col min="4651" max="4651" width="11.140625" style="5" customWidth="1"/>
    <col min="4652" max="4652" width="10.7109375" style="5" customWidth="1"/>
    <col min="4653" max="4653" width="13.5703125" style="5" customWidth="1"/>
    <col min="4654" max="4864" width="9.140625" style="5"/>
    <col min="4865" max="4865" width="3.5703125" style="5" customWidth="1"/>
    <col min="4866" max="4866" width="26.7109375" style="5" customWidth="1"/>
    <col min="4867" max="4867" width="10.7109375" style="5" customWidth="1"/>
    <col min="4868" max="4868" width="13.5703125" style="5" customWidth="1"/>
    <col min="4869" max="4869" width="6.7109375" style="5" customWidth="1"/>
    <col min="4870" max="4870" width="8" style="5" customWidth="1"/>
    <col min="4871" max="4871" width="9.85546875" style="5" customWidth="1"/>
    <col min="4872" max="4872" width="11.5703125" style="5" customWidth="1"/>
    <col min="4873" max="4873" width="11" style="5" customWidth="1"/>
    <col min="4874" max="4874" width="12" style="5" customWidth="1"/>
    <col min="4875" max="4875" width="9.28515625" style="5" customWidth="1"/>
    <col min="4876" max="4876" width="10.85546875" style="5" customWidth="1"/>
    <col min="4877" max="4877" width="11.28515625" style="5" customWidth="1"/>
    <col min="4878" max="4878" width="13" style="5" customWidth="1"/>
    <col min="4879" max="4879" width="8" style="5" customWidth="1"/>
    <col min="4880" max="4880" width="8.42578125" style="5" customWidth="1"/>
    <col min="4881" max="4881" width="12.42578125" style="5" customWidth="1"/>
    <col min="4882" max="4882" width="9.85546875" style="5" customWidth="1"/>
    <col min="4883" max="4883" width="11.85546875" style="5" customWidth="1"/>
    <col min="4884" max="4884" width="9.140625" style="5"/>
    <col min="4885" max="4885" width="11" style="5" customWidth="1"/>
    <col min="4886" max="4886" width="11.140625" style="5" customWidth="1"/>
    <col min="4887" max="4887" width="13.42578125" style="5" customWidth="1"/>
    <col min="4888" max="4889" width="8.42578125" style="5" customWidth="1"/>
    <col min="4890" max="4890" width="11.85546875" style="5" customWidth="1"/>
    <col min="4891" max="4891" width="9.85546875" style="5" customWidth="1"/>
    <col min="4892" max="4893" width="8" style="5" customWidth="1"/>
    <col min="4894" max="4894" width="11.28515625" style="5" customWidth="1"/>
    <col min="4895" max="4895" width="11" style="5" customWidth="1"/>
    <col min="4896" max="4896" width="11.7109375" style="5" customWidth="1"/>
    <col min="4897" max="4897" width="9.28515625" style="5" customWidth="1"/>
    <col min="4898" max="4898" width="11.7109375" style="5" customWidth="1"/>
    <col min="4899" max="4899" width="10.85546875" style="5" customWidth="1"/>
    <col min="4900" max="4900" width="13.5703125" style="5" customWidth="1"/>
    <col min="4901" max="4902" width="8" style="5" customWidth="1"/>
    <col min="4903" max="4903" width="12.140625" style="5" customWidth="1"/>
    <col min="4904" max="4904" width="11" style="5" customWidth="1"/>
    <col min="4905" max="4905" width="12" style="5" customWidth="1"/>
    <col min="4906" max="4906" width="9.28515625" style="5" customWidth="1"/>
    <col min="4907" max="4907" width="11.140625" style="5" customWidth="1"/>
    <col min="4908" max="4908" width="10.7109375" style="5" customWidth="1"/>
    <col min="4909" max="4909" width="13.5703125" style="5" customWidth="1"/>
    <col min="4910" max="5120" width="9.140625" style="5"/>
    <col min="5121" max="5121" width="3.5703125" style="5" customWidth="1"/>
    <col min="5122" max="5122" width="26.7109375" style="5" customWidth="1"/>
    <col min="5123" max="5123" width="10.7109375" style="5" customWidth="1"/>
    <col min="5124" max="5124" width="13.5703125" style="5" customWidth="1"/>
    <col min="5125" max="5125" width="6.7109375" style="5" customWidth="1"/>
    <col min="5126" max="5126" width="8" style="5" customWidth="1"/>
    <col min="5127" max="5127" width="9.85546875" style="5" customWidth="1"/>
    <col min="5128" max="5128" width="11.5703125" style="5" customWidth="1"/>
    <col min="5129" max="5129" width="11" style="5" customWidth="1"/>
    <col min="5130" max="5130" width="12" style="5" customWidth="1"/>
    <col min="5131" max="5131" width="9.28515625" style="5" customWidth="1"/>
    <col min="5132" max="5132" width="10.85546875" style="5" customWidth="1"/>
    <col min="5133" max="5133" width="11.28515625" style="5" customWidth="1"/>
    <col min="5134" max="5134" width="13" style="5" customWidth="1"/>
    <col min="5135" max="5135" width="8" style="5" customWidth="1"/>
    <col min="5136" max="5136" width="8.42578125" style="5" customWidth="1"/>
    <col min="5137" max="5137" width="12.42578125" style="5" customWidth="1"/>
    <col min="5138" max="5138" width="9.85546875" style="5" customWidth="1"/>
    <col min="5139" max="5139" width="11.85546875" style="5" customWidth="1"/>
    <col min="5140" max="5140" width="9.140625" style="5"/>
    <col min="5141" max="5141" width="11" style="5" customWidth="1"/>
    <col min="5142" max="5142" width="11.140625" style="5" customWidth="1"/>
    <col min="5143" max="5143" width="13.42578125" style="5" customWidth="1"/>
    <col min="5144" max="5145" width="8.42578125" style="5" customWidth="1"/>
    <col min="5146" max="5146" width="11.85546875" style="5" customWidth="1"/>
    <col min="5147" max="5147" width="9.85546875" style="5" customWidth="1"/>
    <col min="5148" max="5149" width="8" style="5" customWidth="1"/>
    <col min="5150" max="5150" width="11.28515625" style="5" customWidth="1"/>
    <col min="5151" max="5151" width="11" style="5" customWidth="1"/>
    <col min="5152" max="5152" width="11.7109375" style="5" customWidth="1"/>
    <col min="5153" max="5153" width="9.28515625" style="5" customWidth="1"/>
    <col min="5154" max="5154" width="11.7109375" style="5" customWidth="1"/>
    <col min="5155" max="5155" width="10.85546875" style="5" customWidth="1"/>
    <col min="5156" max="5156" width="13.5703125" style="5" customWidth="1"/>
    <col min="5157" max="5158" width="8" style="5" customWidth="1"/>
    <col min="5159" max="5159" width="12.140625" style="5" customWidth="1"/>
    <col min="5160" max="5160" width="11" style="5" customWidth="1"/>
    <col min="5161" max="5161" width="12" style="5" customWidth="1"/>
    <col min="5162" max="5162" width="9.28515625" style="5" customWidth="1"/>
    <col min="5163" max="5163" width="11.140625" style="5" customWidth="1"/>
    <col min="5164" max="5164" width="10.7109375" style="5" customWidth="1"/>
    <col min="5165" max="5165" width="13.5703125" style="5" customWidth="1"/>
    <col min="5166" max="5376" width="9.140625" style="5"/>
    <col min="5377" max="5377" width="3.5703125" style="5" customWidth="1"/>
    <col min="5378" max="5378" width="26.7109375" style="5" customWidth="1"/>
    <col min="5379" max="5379" width="10.7109375" style="5" customWidth="1"/>
    <col min="5380" max="5380" width="13.5703125" style="5" customWidth="1"/>
    <col min="5381" max="5381" width="6.7109375" style="5" customWidth="1"/>
    <col min="5382" max="5382" width="8" style="5" customWidth="1"/>
    <col min="5383" max="5383" width="9.85546875" style="5" customWidth="1"/>
    <col min="5384" max="5384" width="11.5703125" style="5" customWidth="1"/>
    <col min="5385" max="5385" width="11" style="5" customWidth="1"/>
    <col min="5386" max="5386" width="12" style="5" customWidth="1"/>
    <col min="5387" max="5387" width="9.28515625" style="5" customWidth="1"/>
    <col min="5388" max="5388" width="10.85546875" style="5" customWidth="1"/>
    <col min="5389" max="5389" width="11.28515625" style="5" customWidth="1"/>
    <col min="5390" max="5390" width="13" style="5" customWidth="1"/>
    <col min="5391" max="5391" width="8" style="5" customWidth="1"/>
    <col min="5392" max="5392" width="8.42578125" style="5" customWidth="1"/>
    <col min="5393" max="5393" width="12.42578125" style="5" customWidth="1"/>
    <col min="5394" max="5394" width="9.85546875" style="5" customWidth="1"/>
    <col min="5395" max="5395" width="11.85546875" style="5" customWidth="1"/>
    <col min="5396" max="5396" width="9.140625" style="5"/>
    <col min="5397" max="5397" width="11" style="5" customWidth="1"/>
    <col min="5398" max="5398" width="11.140625" style="5" customWidth="1"/>
    <col min="5399" max="5399" width="13.42578125" style="5" customWidth="1"/>
    <col min="5400" max="5401" width="8.42578125" style="5" customWidth="1"/>
    <col min="5402" max="5402" width="11.85546875" style="5" customWidth="1"/>
    <col min="5403" max="5403" width="9.85546875" style="5" customWidth="1"/>
    <col min="5404" max="5405" width="8" style="5" customWidth="1"/>
    <col min="5406" max="5406" width="11.28515625" style="5" customWidth="1"/>
    <col min="5407" max="5407" width="11" style="5" customWidth="1"/>
    <col min="5408" max="5408" width="11.7109375" style="5" customWidth="1"/>
    <col min="5409" max="5409" width="9.28515625" style="5" customWidth="1"/>
    <col min="5410" max="5410" width="11.7109375" style="5" customWidth="1"/>
    <col min="5411" max="5411" width="10.85546875" style="5" customWidth="1"/>
    <col min="5412" max="5412" width="13.5703125" style="5" customWidth="1"/>
    <col min="5413" max="5414" width="8" style="5" customWidth="1"/>
    <col min="5415" max="5415" width="12.140625" style="5" customWidth="1"/>
    <col min="5416" max="5416" width="11" style="5" customWidth="1"/>
    <col min="5417" max="5417" width="12" style="5" customWidth="1"/>
    <col min="5418" max="5418" width="9.28515625" style="5" customWidth="1"/>
    <col min="5419" max="5419" width="11.140625" style="5" customWidth="1"/>
    <col min="5420" max="5420" width="10.7109375" style="5" customWidth="1"/>
    <col min="5421" max="5421" width="13.5703125" style="5" customWidth="1"/>
    <col min="5422" max="5632" width="9.140625" style="5"/>
    <col min="5633" max="5633" width="3.5703125" style="5" customWidth="1"/>
    <col min="5634" max="5634" width="26.7109375" style="5" customWidth="1"/>
    <col min="5635" max="5635" width="10.7109375" style="5" customWidth="1"/>
    <col min="5636" max="5636" width="13.5703125" style="5" customWidth="1"/>
    <col min="5637" max="5637" width="6.7109375" style="5" customWidth="1"/>
    <col min="5638" max="5638" width="8" style="5" customWidth="1"/>
    <col min="5639" max="5639" width="9.85546875" style="5" customWidth="1"/>
    <col min="5640" max="5640" width="11.5703125" style="5" customWidth="1"/>
    <col min="5641" max="5641" width="11" style="5" customWidth="1"/>
    <col min="5642" max="5642" width="12" style="5" customWidth="1"/>
    <col min="5643" max="5643" width="9.28515625" style="5" customWidth="1"/>
    <col min="5644" max="5644" width="10.85546875" style="5" customWidth="1"/>
    <col min="5645" max="5645" width="11.28515625" style="5" customWidth="1"/>
    <col min="5646" max="5646" width="13" style="5" customWidth="1"/>
    <col min="5647" max="5647" width="8" style="5" customWidth="1"/>
    <col min="5648" max="5648" width="8.42578125" style="5" customWidth="1"/>
    <col min="5649" max="5649" width="12.42578125" style="5" customWidth="1"/>
    <col min="5650" max="5650" width="9.85546875" style="5" customWidth="1"/>
    <col min="5651" max="5651" width="11.85546875" style="5" customWidth="1"/>
    <col min="5652" max="5652" width="9.140625" style="5"/>
    <col min="5653" max="5653" width="11" style="5" customWidth="1"/>
    <col min="5654" max="5654" width="11.140625" style="5" customWidth="1"/>
    <col min="5655" max="5655" width="13.42578125" style="5" customWidth="1"/>
    <col min="5656" max="5657" width="8.42578125" style="5" customWidth="1"/>
    <col min="5658" max="5658" width="11.85546875" style="5" customWidth="1"/>
    <col min="5659" max="5659" width="9.85546875" style="5" customWidth="1"/>
    <col min="5660" max="5661" width="8" style="5" customWidth="1"/>
    <col min="5662" max="5662" width="11.28515625" style="5" customWidth="1"/>
    <col min="5663" max="5663" width="11" style="5" customWidth="1"/>
    <col min="5664" max="5664" width="11.7109375" style="5" customWidth="1"/>
    <col min="5665" max="5665" width="9.28515625" style="5" customWidth="1"/>
    <col min="5666" max="5666" width="11.7109375" style="5" customWidth="1"/>
    <col min="5667" max="5667" width="10.85546875" style="5" customWidth="1"/>
    <col min="5668" max="5668" width="13.5703125" style="5" customWidth="1"/>
    <col min="5669" max="5670" width="8" style="5" customWidth="1"/>
    <col min="5671" max="5671" width="12.140625" style="5" customWidth="1"/>
    <col min="5672" max="5672" width="11" style="5" customWidth="1"/>
    <col min="5673" max="5673" width="12" style="5" customWidth="1"/>
    <col min="5674" max="5674" width="9.28515625" style="5" customWidth="1"/>
    <col min="5675" max="5675" width="11.140625" style="5" customWidth="1"/>
    <col min="5676" max="5676" width="10.7109375" style="5" customWidth="1"/>
    <col min="5677" max="5677" width="13.5703125" style="5" customWidth="1"/>
    <col min="5678" max="5888" width="9.140625" style="5"/>
    <col min="5889" max="5889" width="3.5703125" style="5" customWidth="1"/>
    <col min="5890" max="5890" width="26.7109375" style="5" customWidth="1"/>
    <col min="5891" max="5891" width="10.7109375" style="5" customWidth="1"/>
    <col min="5892" max="5892" width="13.5703125" style="5" customWidth="1"/>
    <col min="5893" max="5893" width="6.7109375" style="5" customWidth="1"/>
    <col min="5894" max="5894" width="8" style="5" customWidth="1"/>
    <col min="5895" max="5895" width="9.85546875" style="5" customWidth="1"/>
    <col min="5896" max="5896" width="11.5703125" style="5" customWidth="1"/>
    <col min="5897" max="5897" width="11" style="5" customWidth="1"/>
    <col min="5898" max="5898" width="12" style="5" customWidth="1"/>
    <col min="5899" max="5899" width="9.28515625" style="5" customWidth="1"/>
    <col min="5900" max="5900" width="10.85546875" style="5" customWidth="1"/>
    <col min="5901" max="5901" width="11.28515625" style="5" customWidth="1"/>
    <col min="5902" max="5902" width="13" style="5" customWidth="1"/>
    <col min="5903" max="5903" width="8" style="5" customWidth="1"/>
    <col min="5904" max="5904" width="8.42578125" style="5" customWidth="1"/>
    <col min="5905" max="5905" width="12.42578125" style="5" customWidth="1"/>
    <col min="5906" max="5906" width="9.85546875" style="5" customWidth="1"/>
    <col min="5907" max="5907" width="11.85546875" style="5" customWidth="1"/>
    <col min="5908" max="5908" width="9.140625" style="5"/>
    <col min="5909" max="5909" width="11" style="5" customWidth="1"/>
    <col min="5910" max="5910" width="11.140625" style="5" customWidth="1"/>
    <col min="5911" max="5911" width="13.42578125" style="5" customWidth="1"/>
    <col min="5912" max="5913" width="8.42578125" style="5" customWidth="1"/>
    <col min="5914" max="5914" width="11.85546875" style="5" customWidth="1"/>
    <col min="5915" max="5915" width="9.85546875" style="5" customWidth="1"/>
    <col min="5916" max="5917" width="8" style="5" customWidth="1"/>
    <col min="5918" max="5918" width="11.28515625" style="5" customWidth="1"/>
    <col min="5919" max="5919" width="11" style="5" customWidth="1"/>
    <col min="5920" max="5920" width="11.7109375" style="5" customWidth="1"/>
    <col min="5921" max="5921" width="9.28515625" style="5" customWidth="1"/>
    <col min="5922" max="5922" width="11.7109375" style="5" customWidth="1"/>
    <col min="5923" max="5923" width="10.85546875" style="5" customWidth="1"/>
    <col min="5924" max="5924" width="13.5703125" style="5" customWidth="1"/>
    <col min="5925" max="5926" width="8" style="5" customWidth="1"/>
    <col min="5927" max="5927" width="12.140625" style="5" customWidth="1"/>
    <col min="5928" max="5928" width="11" style="5" customWidth="1"/>
    <col min="5929" max="5929" width="12" style="5" customWidth="1"/>
    <col min="5930" max="5930" width="9.28515625" style="5" customWidth="1"/>
    <col min="5931" max="5931" width="11.140625" style="5" customWidth="1"/>
    <col min="5932" max="5932" width="10.7109375" style="5" customWidth="1"/>
    <col min="5933" max="5933" width="13.5703125" style="5" customWidth="1"/>
    <col min="5934" max="6144" width="9.140625" style="5"/>
    <col min="6145" max="6145" width="3.5703125" style="5" customWidth="1"/>
    <col min="6146" max="6146" width="26.7109375" style="5" customWidth="1"/>
    <col min="6147" max="6147" width="10.7109375" style="5" customWidth="1"/>
    <col min="6148" max="6148" width="13.5703125" style="5" customWidth="1"/>
    <col min="6149" max="6149" width="6.7109375" style="5" customWidth="1"/>
    <col min="6150" max="6150" width="8" style="5" customWidth="1"/>
    <col min="6151" max="6151" width="9.85546875" style="5" customWidth="1"/>
    <col min="6152" max="6152" width="11.5703125" style="5" customWidth="1"/>
    <col min="6153" max="6153" width="11" style="5" customWidth="1"/>
    <col min="6154" max="6154" width="12" style="5" customWidth="1"/>
    <col min="6155" max="6155" width="9.28515625" style="5" customWidth="1"/>
    <col min="6156" max="6156" width="10.85546875" style="5" customWidth="1"/>
    <col min="6157" max="6157" width="11.28515625" style="5" customWidth="1"/>
    <col min="6158" max="6158" width="13" style="5" customWidth="1"/>
    <col min="6159" max="6159" width="8" style="5" customWidth="1"/>
    <col min="6160" max="6160" width="8.42578125" style="5" customWidth="1"/>
    <col min="6161" max="6161" width="12.42578125" style="5" customWidth="1"/>
    <col min="6162" max="6162" width="9.85546875" style="5" customWidth="1"/>
    <col min="6163" max="6163" width="11.85546875" style="5" customWidth="1"/>
    <col min="6164" max="6164" width="9.140625" style="5"/>
    <col min="6165" max="6165" width="11" style="5" customWidth="1"/>
    <col min="6166" max="6166" width="11.140625" style="5" customWidth="1"/>
    <col min="6167" max="6167" width="13.42578125" style="5" customWidth="1"/>
    <col min="6168" max="6169" width="8.42578125" style="5" customWidth="1"/>
    <col min="6170" max="6170" width="11.85546875" style="5" customWidth="1"/>
    <col min="6171" max="6171" width="9.85546875" style="5" customWidth="1"/>
    <col min="6172" max="6173" width="8" style="5" customWidth="1"/>
    <col min="6174" max="6174" width="11.28515625" style="5" customWidth="1"/>
    <col min="6175" max="6175" width="11" style="5" customWidth="1"/>
    <col min="6176" max="6176" width="11.7109375" style="5" customWidth="1"/>
    <col min="6177" max="6177" width="9.28515625" style="5" customWidth="1"/>
    <col min="6178" max="6178" width="11.7109375" style="5" customWidth="1"/>
    <col min="6179" max="6179" width="10.85546875" style="5" customWidth="1"/>
    <col min="6180" max="6180" width="13.5703125" style="5" customWidth="1"/>
    <col min="6181" max="6182" width="8" style="5" customWidth="1"/>
    <col min="6183" max="6183" width="12.140625" style="5" customWidth="1"/>
    <col min="6184" max="6184" width="11" style="5" customWidth="1"/>
    <col min="6185" max="6185" width="12" style="5" customWidth="1"/>
    <col min="6186" max="6186" width="9.28515625" style="5" customWidth="1"/>
    <col min="6187" max="6187" width="11.140625" style="5" customWidth="1"/>
    <col min="6188" max="6188" width="10.7109375" style="5" customWidth="1"/>
    <col min="6189" max="6189" width="13.5703125" style="5" customWidth="1"/>
    <col min="6190" max="6400" width="9.140625" style="5"/>
    <col min="6401" max="6401" width="3.5703125" style="5" customWidth="1"/>
    <col min="6402" max="6402" width="26.7109375" style="5" customWidth="1"/>
    <col min="6403" max="6403" width="10.7109375" style="5" customWidth="1"/>
    <col min="6404" max="6404" width="13.5703125" style="5" customWidth="1"/>
    <col min="6405" max="6405" width="6.7109375" style="5" customWidth="1"/>
    <col min="6406" max="6406" width="8" style="5" customWidth="1"/>
    <col min="6407" max="6407" width="9.85546875" style="5" customWidth="1"/>
    <col min="6408" max="6408" width="11.5703125" style="5" customWidth="1"/>
    <col min="6409" max="6409" width="11" style="5" customWidth="1"/>
    <col min="6410" max="6410" width="12" style="5" customWidth="1"/>
    <col min="6411" max="6411" width="9.28515625" style="5" customWidth="1"/>
    <col min="6412" max="6412" width="10.85546875" style="5" customWidth="1"/>
    <col min="6413" max="6413" width="11.28515625" style="5" customWidth="1"/>
    <col min="6414" max="6414" width="13" style="5" customWidth="1"/>
    <col min="6415" max="6415" width="8" style="5" customWidth="1"/>
    <col min="6416" max="6416" width="8.42578125" style="5" customWidth="1"/>
    <col min="6417" max="6417" width="12.42578125" style="5" customWidth="1"/>
    <col min="6418" max="6418" width="9.85546875" style="5" customWidth="1"/>
    <col min="6419" max="6419" width="11.85546875" style="5" customWidth="1"/>
    <col min="6420" max="6420" width="9.140625" style="5"/>
    <col min="6421" max="6421" width="11" style="5" customWidth="1"/>
    <col min="6422" max="6422" width="11.140625" style="5" customWidth="1"/>
    <col min="6423" max="6423" width="13.42578125" style="5" customWidth="1"/>
    <col min="6424" max="6425" width="8.42578125" style="5" customWidth="1"/>
    <col min="6426" max="6426" width="11.85546875" style="5" customWidth="1"/>
    <col min="6427" max="6427" width="9.85546875" style="5" customWidth="1"/>
    <col min="6428" max="6429" width="8" style="5" customWidth="1"/>
    <col min="6430" max="6430" width="11.28515625" style="5" customWidth="1"/>
    <col min="6431" max="6431" width="11" style="5" customWidth="1"/>
    <col min="6432" max="6432" width="11.7109375" style="5" customWidth="1"/>
    <col min="6433" max="6433" width="9.28515625" style="5" customWidth="1"/>
    <col min="6434" max="6434" width="11.7109375" style="5" customWidth="1"/>
    <col min="6435" max="6435" width="10.85546875" style="5" customWidth="1"/>
    <col min="6436" max="6436" width="13.5703125" style="5" customWidth="1"/>
    <col min="6437" max="6438" width="8" style="5" customWidth="1"/>
    <col min="6439" max="6439" width="12.140625" style="5" customWidth="1"/>
    <col min="6440" max="6440" width="11" style="5" customWidth="1"/>
    <col min="6441" max="6441" width="12" style="5" customWidth="1"/>
    <col min="6442" max="6442" width="9.28515625" style="5" customWidth="1"/>
    <col min="6443" max="6443" width="11.140625" style="5" customWidth="1"/>
    <col min="6444" max="6444" width="10.7109375" style="5" customWidth="1"/>
    <col min="6445" max="6445" width="13.5703125" style="5" customWidth="1"/>
    <col min="6446" max="6656" width="9.140625" style="5"/>
    <col min="6657" max="6657" width="3.5703125" style="5" customWidth="1"/>
    <col min="6658" max="6658" width="26.7109375" style="5" customWidth="1"/>
    <col min="6659" max="6659" width="10.7109375" style="5" customWidth="1"/>
    <col min="6660" max="6660" width="13.5703125" style="5" customWidth="1"/>
    <col min="6661" max="6661" width="6.7109375" style="5" customWidth="1"/>
    <col min="6662" max="6662" width="8" style="5" customWidth="1"/>
    <col min="6663" max="6663" width="9.85546875" style="5" customWidth="1"/>
    <col min="6664" max="6664" width="11.5703125" style="5" customWidth="1"/>
    <col min="6665" max="6665" width="11" style="5" customWidth="1"/>
    <col min="6666" max="6666" width="12" style="5" customWidth="1"/>
    <col min="6667" max="6667" width="9.28515625" style="5" customWidth="1"/>
    <col min="6668" max="6668" width="10.85546875" style="5" customWidth="1"/>
    <col min="6669" max="6669" width="11.28515625" style="5" customWidth="1"/>
    <col min="6670" max="6670" width="13" style="5" customWidth="1"/>
    <col min="6671" max="6671" width="8" style="5" customWidth="1"/>
    <col min="6672" max="6672" width="8.42578125" style="5" customWidth="1"/>
    <col min="6673" max="6673" width="12.42578125" style="5" customWidth="1"/>
    <col min="6674" max="6674" width="9.85546875" style="5" customWidth="1"/>
    <col min="6675" max="6675" width="11.85546875" style="5" customWidth="1"/>
    <col min="6676" max="6676" width="9.140625" style="5"/>
    <col min="6677" max="6677" width="11" style="5" customWidth="1"/>
    <col min="6678" max="6678" width="11.140625" style="5" customWidth="1"/>
    <col min="6679" max="6679" width="13.42578125" style="5" customWidth="1"/>
    <col min="6680" max="6681" width="8.42578125" style="5" customWidth="1"/>
    <col min="6682" max="6682" width="11.85546875" style="5" customWidth="1"/>
    <col min="6683" max="6683" width="9.85546875" style="5" customWidth="1"/>
    <col min="6684" max="6685" width="8" style="5" customWidth="1"/>
    <col min="6686" max="6686" width="11.28515625" style="5" customWidth="1"/>
    <col min="6687" max="6687" width="11" style="5" customWidth="1"/>
    <col min="6688" max="6688" width="11.7109375" style="5" customWidth="1"/>
    <col min="6689" max="6689" width="9.28515625" style="5" customWidth="1"/>
    <col min="6690" max="6690" width="11.7109375" style="5" customWidth="1"/>
    <col min="6691" max="6691" width="10.85546875" style="5" customWidth="1"/>
    <col min="6692" max="6692" width="13.5703125" style="5" customWidth="1"/>
    <col min="6693" max="6694" width="8" style="5" customWidth="1"/>
    <col min="6695" max="6695" width="12.140625" style="5" customWidth="1"/>
    <col min="6696" max="6696" width="11" style="5" customWidth="1"/>
    <col min="6697" max="6697" width="12" style="5" customWidth="1"/>
    <col min="6698" max="6698" width="9.28515625" style="5" customWidth="1"/>
    <col min="6699" max="6699" width="11.140625" style="5" customWidth="1"/>
    <col min="6700" max="6700" width="10.7109375" style="5" customWidth="1"/>
    <col min="6701" max="6701" width="13.5703125" style="5" customWidth="1"/>
    <col min="6702" max="6912" width="9.140625" style="5"/>
    <col min="6913" max="6913" width="3.5703125" style="5" customWidth="1"/>
    <col min="6914" max="6914" width="26.7109375" style="5" customWidth="1"/>
    <col min="6915" max="6915" width="10.7109375" style="5" customWidth="1"/>
    <col min="6916" max="6916" width="13.5703125" style="5" customWidth="1"/>
    <col min="6917" max="6917" width="6.7109375" style="5" customWidth="1"/>
    <col min="6918" max="6918" width="8" style="5" customWidth="1"/>
    <col min="6919" max="6919" width="9.85546875" style="5" customWidth="1"/>
    <col min="6920" max="6920" width="11.5703125" style="5" customWidth="1"/>
    <col min="6921" max="6921" width="11" style="5" customWidth="1"/>
    <col min="6922" max="6922" width="12" style="5" customWidth="1"/>
    <col min="6923" max="6923" width="9.28515625" style="5" customWidth="1"/>
    <col min="6924" max="6924" width="10.85546875" style="5" customWidth="1"/>
    <col min="6925" max="6925" width="11.28515625" style="5" customWidth="1"/>
    <col min="6926" max="6926" width="13" style="5" customWidth="1"/>
    <col min="6927" max="6927" width="8" style="5" customWidth="1"/>
    <col min="6928" max="6928" width="8.42578125" style="5" customWidth="1"/>
    <col min="6929" max="6929" width="12.42578125" style="5" customWidth="1"/>
    <col min="6930" max="6930" width="9.85546875" style="5" customWidth="1"/>
    <col min="6931" max="6931" width="11.85546875" style="5" customWidth="1"/>
    <col min="6932" max="6932" width="9.140625" style="5"/>
    <col min="6933" max="6933" width="11" style="5" customWidth="1"/>
    <col min="6934" max="6934" width="11.140625" style="5" customWidth="1"/>
    <col min="6935" max="6935" width="13.42578125" style="5" customWidth="1"/>
    <col min="6936" max="6937" width="8.42578125" style="5" customWidth="1"/>
    <col min="6938" max="6938" width="11.85546875" style="5" customWidth="1"/>
    <col min="6939" max="6939" width="9.85546875" style="5" customWidth="1"/>
    <col min="6940" max="6941" width="8" style="5" customWidth="1"/>
    <col min="6942" max="6942" width="11.28515625" style="5" customWidth="1"/>
    <col min="6943" max="6943" width="11" style="5" customWidth="1"/>
    <col min="6944" max="6944" width="11.7109375" style="5" customWidth="1"/>
    <col min="6945" max="6945" width="9.28515625" style="5" customWidth="1"/>
    <col min="6946" max="6946" width="11.7109375" style="5" customWidth="1"/>
    <col min="6947" max="6947" width="10.85546875" style="5" customWidth="1"/>
    <col min="6948" max="6948" width="13.5703125" style="5" customWidth="1"/>
    <col min="6949" max="6950" width="8" style="5" customWidth="1"/>
    <col min="6951" max="6951" width="12.140625" style="5" customWidth="1"/>
    <col min="6952" max="6952" width="11" style="5" customWidth="1"/>
    <col min="6953" max="6953" width="12" style="5" customWidth="1"/>
    <col min="6954" max="6954" width="9.28515625" style="5" customWidth="1"/>
    <col min="6955" max="6955" width="11.140625" style="5" customWidth="1"/>
    <col min="6956" max="6956" width="10.7109375" style="5" customWidth="1"/>
    <col min="6957" max="6957" width="13.5703125" style="5" customWidth="1"/>
    <col min="6958" max="7168" width="9.140625" style="5"/>
    <col min="7169" max="7169" width="3.5703125" style="5" customWidth="1"/>
    <col min="7170" max="7170" width="26.7109375" style="5" customWidth="1"/>
    <col min="7171" max="7171" width="10.7109375" style="5" customWidth="1"/>
    <col min="7172" max="7172" width="13.5703125" style="5" customWidth="1"/>
    <col min="7173" max="7173" width="6.7109375" style="5" customWidth="1"/>
    <col min="7174" max="7174" width="8" style="5" customWidth="1"/>
    <col min="7175" max="7175" width="9.85546875" style="5" customWidth="1"/>
    <col min="7176" max="7176" width="11.5703125" style="5" customWidth="1"/>
    <col min="7177" max="7177" width="11" style="5" customWidth="1"/>
    <col min="7178" max="7178" width="12" style="5" customWidth="1"/>
    <col min="7179" max="7179" width="9.28515625" style="5" customWidth="1"/>
    <col min="7180" max="7180" width="10.85546875" style="5" customWidth="1"/>
    <col min="7181" max="7181" width="11.28515625" style="5" customWidth="1"/>
    <col min="7182" max="7182" width="13" style="5" customWidth="1"/>
    <col min="7183" max="7183" width="8" style="5" customWidth="1"/>
    <col min="7184" max="7184" width="8.42578125" style="5" customWidth="1"/>
    <col min="7185" max="7185" width="12.42578125" style="5" customWidth="1"/>
    <col min="7186" max="7186" width="9.85546875" style="5" customWidth="1"/>
    <col min="7187" max="7187" width="11.85546875" style="5" customWidth="1"/>
    <col min="7188" max="7188" width="9.140625" style="5"/>
    <col min="7189" max="7189" width="11" style="5" customWidth="1"/>
    <col min="7190" max="7190" width="11.140625" style="5" customWidth="1"/>
    <col min="7191" max="7191" width="13.42578125" style="5" customWidth="1"/>
    <col min="7192" max="7193" width="8.42578125" style="5" customWidth="1"/>
    <col min="7194" max="7194" width="11.85546875" style="5" customWidth="1"/>
    <col min="7195" max="7195" width="9.85546875" style="5" customWidth="1"/>
    <col min="7196" max="7197" width="8" style="5" customWidth="1"/>
    <col min="7198" max="7198" width="11.28515625" style="5" customWidth="1"/>
    <col min="7199" max="7199" width="11" style="5" customWidth="1"/>
    <col min="7200" max="7200" width="11.7109375" style="5" customWidth="1"/>
    <col min="7201" max="7201" width="9.28515625" style="5" customWidth="1"/>
    <col min="7202" max="7202" width="11.7109375" style="5" customWidth="1"/>
    <col min="7203" max="7203" width="10.85546875" style="5" customWidth="1"/>
    <col min="7204" max="7204" width="13.5703125" style="5" customWidth="1"/>
    <col min="7205" max="7206" width="8" style="5" customWidth="1"/>
    <col min="7207" max="7207" width="12.140625" style="5" customWidth="1"/>
    <col min="7208" max="7208" width="11" style="5" customWidth="1"/>
    <col min="7209" max="7209" width="12" style="5" customWidth="1"/>
    <col min="7210" max="7210" width="9.28515625" style="5" customWidth="1"/>
    <col min="7211" max="7211" width="11.140625" style="5" customWidth="1"/>
    <col min="7212" max="7212" width="10.7109375" style="5" customWidth="1"/>
    <col min="7213" max="7213" width="13.5703125" style="5" customWidth="1"/>
    <col min="7214" max="7424" width="9.140625" style="5"/>
    <col min="7425" max="7425" width="3.5703125" style="5" customWidth="1"/>
    <col min="7426" max="7426" width="26.7109375" style="5" customWidth="1"/>
    <col min="7427" max="7427" width="10.7109375" style="5" customWidth="1"/>
    <col min="7428" max="7428" width="13.5703125" style="5" customWidth="1"/>
    <col min="7429" max="7429" width="6.7109375" style="5" customWidth="1"/>
    <col min="7430" max="7430" width="8" style="5" customWidth="1"/>
    <col min="7431" max="7431" width="9.85546875" style="5" customWidth="1"/>
    <col min="7432" max="7432" width="11.5703125" style="5" customWidth="1"/>
    <col min="7433" max="7433" width="11" style="5" customWidth="1"/>
    <col min="7434" max="7434" width="12" style="5" customWidth="1"/>
    <col min="7435" max="7435" width="9.28515625" style="5" customWidth="1"/>
    <col min="7436" max="7436" width="10.85546875" style="5" customWidth="1"/>
    <col min="7437" max="7437" width="11.28515625" style="5" customWidth="1"/>
    <col min="7438" max="7438" width="13" style="5" customWidth="1"/>
    <col min="7439" max="7439" width="8" style="5" customWidth="1"/>
    <col min="7440" max="7440" width="8.42578125" style="5" customWidth="1"/>
    <col min="7441" max="7441" width="12.42578125" style="5" customWidth="1"/>
    <col min="7442" max="7442" width="9.85546875" style="5" customWidth="1"/>
    <col min="7443" max="7443" width="11.85546875" style="5" customWidth="1"/>
    <col min="7444" max="7444" width="9.140625" style="5"/>
    <col min="7445" max="7445" width="11" style="5" customWidth="1"/>
    <col min="7446" max="7446" width="11.140625" style="5" customWidth="1"/>
    <col min="7447" max="7447" width="13.42578125" style="5" customWidth="1"/>
    <col min="7448" max="7449" width="8.42578125" style="5" customWidth="1"/>
    <col min="7450" max="7450" width="11.85546875" style="5" customWidth="1"/>
    <col min="7451" max="7451" width="9.85546875" style="5" customWidth="1"/>
    <col min="7452" max="7453" width="8" style="5" customWidth="1"/>
    <col min="7454" max="7454" width="11.28515625" style="5" customWidth="1"/>
    <col min="7455" max="7455" width="11" style="5" customWidth="1"/>
    <col min="7456" max="7456" width="11.7109375" style="5" customWidth="1"/>
    <col min="7457" max="7457" width="9.28515625" style="5" customWidth="1"/>
    <col min="7458" max="7458" width="11.7109375" style="5" customWidth="1"/>
    <col min="7459" max="7459" width="10.85546875" style="5" customWidth="1"/>
    <col min="7460" max="7460" width="13.5703125" style="5" customWidth="1"/>
    <col min="7461" max="7462" width="8" style="5" customWidth="1"/>
    <col min="7463" max="7463" width="12.140625" style="5" customWidth="1"/>
    <col min="7464" max="7464" width="11" style="5" customWidth="1"/>
    <col min="7465" max="7465" width="12" style="5" customWidth="1"/>
    <col min="7466" max="7466" width="9.28515625" style="5" customWidth="1"/>
    <col min="7467" max="7467" width="11.140625" style="5" customWidth="1"/>
    <col min="7468" max="7468" width="10.7109375" style="5" customWidth="1"/>
    <col min="7469" max="7469" width="13.5703125" style="5" customWidth="1"/>
    <col min="7470" max="7680" width="9.140625" style="5"/>
    <col min="7681" max="7681" width="3.5703125" style="5" customWidth="1"/>
    <col min="7682" max="7682" width="26.7109375" style="5" customWidth="1"/>
    <col min="7683" max="7683" width="10.7109375" style="5" customWidth="1"/>
    <col min="7684" max="7684" width="13.5703125" style="5" customWidth="1"/>
    <col min="7685" max="7685" width="6.7109375" style="5" customWidth="1"/>
    <col min="7686" max="7686" width="8" style="5" customWidth="1"/>
    <col min="7687" max="7687" width="9.85546875" style="5" customWidth="1"/>
    <col min="7688" max="7688" width="11.5703125" style="5" customWidth="1"/>
    <col min="7689" max="7689" width="11" style="5" customWidth="1"/>
    <col min="7690" max="7690" width="12" style="5" customWidth="1"/>
    <col min="7691" max="7691" width="9.28515625" style="5" customWidth="1"/>
    <col min="7692" max="7692" width="10.85546875" style="5" customWidth="1"/>
    <col min="7693" max="7693" width="11.28515625" style="5" customWidth="1"/>
    <col min="7694" max="7694" width="13" style="5" customWidth="1"/>
    <col min="7695" max="7695" width="8" style="5" customWidth="1"/>
    <col min="7696" max="7696" width="8.42578125" style="5" customWidth="1"/>
    <col min="7697" max="7697" width="12.42578125" style="5" customWidth="1"/>
    <col min="7698" max="7698" width="9.85546875" style="5" customWidth="1"/>
    <col min="7699" max="7699" width="11.85546875" style="5" customWidth="1"/>
    <col min="7700" max="7700" width="9.140625" style="5"/>
    <col min="7701" max="7701" width="11" style="5" customWidth="1"/>
    <col min="7702" max="7702" width="11.140625" style="5" customWidth="1"/>
    <col min="7703" max="7703" width="13.42578125" style="5" customWidth="1"/>
    <col min="7704" max="7705" width="8.42578125" style="5" customWidth="1"/>
    <col min="7706" max="7706" width="11.85546875" style="5" customWidth="1"/>
    <col min="7707" max="7707" width="9.85546875" style="5" customWidth="1"/>
    <col min="7708" max="7709" width="8" style="5" customWidth="1"/>
    <col min="7710" max="7710" width="11.28515625" style="5" customWidth="1"/>
    <col min="7711" max="7711" width="11" style="5" customWidth="1"/>
    <col min="7712" max="7712" width="11.7109375" style="5" customWidth="1"/>
    <col min="7713" max="7713" width="9.28515625" style="5" customWidth="1"/>
    <col min="7714" max="7714" width="11.7109375" style="5" customWidth="1"/>
    <col min="7715" max="7715" width="10.85546875" style="5" customWidth="1"/>
    <col min="7716" max="7716" width="13.5703125" style="5" customWidth="1"/>
    <col min="7717" max="7718" width="8" style="5" customWidth="1"/>
    <col min="7719" max="7719" width="12.140625" style="5" customWidth="1"/>
    <col min="7720" max="7720" width="11" style="5" customWidth="1"/>
    <col min="7721" max="7721" width="12" style="5" customWidth="1"/>
    <col min="7722" max="7722" width="9.28515625" style="5" customWidth="1"/>
    <col min="7723" max="7723" width="11.140625" style="5" customWidth="1"/>
    <col min="7724" max="7724" width="10.7109375" style="5" customWidth="1"/>
    <col min="7725" max="7725" width="13.5703125" style="5" customWidth="1"/>
    <col min="7726" max="7936" width="9.140625" style="5"/>
    <col min="7937" max="7937" width="3.5703125" style="5" customWidth="1"/>
    <col min="7938" max="7938" width="26.7109375" style="5" customWidth="1"/>
    <col min="7939" max="7939" width="10.7109375" style="5" customWidth="1"/>
    <col min="7940" max="7940" width="13.5703125" style="5" customWidth="1"/>
    <col min="7941" max="7941" width="6.7109375" style="5" customWidth="1"/>
    <col min="7942" max="7942" width="8" style="5" customWidth="1"/>
    <col min="7943" max="7943" width="9.85546875" style="5" customWidth="1"/>
    <col min="7944" max="7944" width="11.5703125" style="5" customWidth="1"/>
    <col min="7945" max="7945" width="11" style="5" customWidth="1"/>
    <col min="7946" max="7946" width="12" style="5" customWidth="1"/>
    <col min="7947" max="7947" width="9.28515625" style="5" customWidth="1"/>
    <col min="7948" max="7948" width="10.85546875" style="5" customWidth="1"/>
    <col min="7949" max="7949" width="11.28515625" style="5" customWidth="1"/>
    <col min="7950" max="7950" width="13" style="5" customWidth="1"/>
    <col min="7951" max="7951" width="8" style="5" customWidth="1"/>
    <col min="7952" max="7952" width="8.42578125" style="5" customWidth="1"/>
    <col min="7953" max="7953" width="12.42578125" style="5" customWidth="1"/>
    <col min="7954" max="7954" width="9.85546875" style="5" customWidth="1"/>
    <col min="7955" max="7955" width="11.85546875" style="5" customWidth="1"/>
    <col min="7956" max="7956" width="9.140625" style="5"/>
    <col min="7957" max="7957" width="11" style="5" customWidth="1"/>
    <col min="7958" max="7958" width="11.140625" style="5" customWidth="1"/>
    <col min="7959" max="7959" width="13.42578125" style="5" customWidth="1"/>
    <col min="7960" max="7961" width="8.42578125" style="5" customWidth="1"/>
    <col min="7962" max="7962" width="11.85546875" style="5" customWidth="1"/>
    <col min="7963" max="7963" width="9.85546875" style="5" customWidth="1"/>
    <col min="7964" max="7965" width="8" style="5" customWidth="1"/>
    <col min="7966" max="7966" width="11.28515625" style="5" customWidth="1"/>
    <col min="7967" max="7967" width="11" style="5" customWidth="1"/>
    <col min="7968" max="7968" width="11.7109375" style="5" customWidth="1"/>
    <col min="7969" max="7969" width="9.28515625" style="5" customWidth="1"/>
    <col min="7970" max="7970" width="11.7109375" style="5" customWidth="1"/>
    <col min="7971" max="7971" width="10.85546875" style="5" customWidth="1"/>
    <col min="7972" max="7972" width="13.5703125" style="5" customWidth="1"/>
    <col min="7973" max="7974" width="8" style="5" customWidth="1"/>
    <col min="7975" max="7975" width="12.140625" style="5" customWidth="1"/>
    <col min="7976" max="7976" width="11" style="5" customWidth="1"/>
    <col min="7977" max="7977" width="12" style="5" customWidth="1"/>
    <col min="7978" max="7978" width="9.28515625" style="5" customWidth="1"/>
    <col min="7979" max="7979" width="11.140625" style="5" customWidth="1"/>
    <col min="7980" max="7980" width="10.7109375" style="5" customWidth="1"/>
    <col min="7981" max="7981" width="13.5703125" style="5" customWidth="1"/>
    <col min="7982" max="8192" width="9.140625" style="5"/>
    <col min="8193" max="8193" width="3.5703125" style="5" customWidth="1"/>
    <col min="8194" max="8194" width="26.7109375" style="5" customWidth="1"/>
    <col min="8195" max="8195" width="10.7109375" style="5" customWidth="1"/>
    <col min="8196" max="8196" width="13.5703125" style="5" customWidth="1"/>
    <col min="8197" max="8197" width="6.7109375" style="5" customWidth="1"/>
    <col min="8198" max="8198" width="8" style="5" customWidth="1"/>
    <col min="8199" max="8199" width="9.85546875" style="5" customWidth="1"/>
    <col min="8200" max="8200" width="11.5703125" style="5" customWidth="1"/>
    <col min="8201" max="8201" width="11" style="5" customWidth="1"/>
    <col min="8202" max="8202" width="12" style="5" customWidth="1"/>
    <col min="8203" max="8203" width="9.28515625" style="5" customWidth="1"/>
    <col min="8204" max="8204" width="10.85546875" style="5" customWidth="1"/>
    <col min="8205" max="8205" width="11.28515625" style="5" customWidth="1"/>
    <col min="8206" max="8206" width="13" style="5" customWidth="1"/>
    <col min="8207" max="8207" width="8" style="5" customWidth="1"/>
    <col min="8208" max="8208" width="8.42578125" style="5" customWidth="1"/>
    <col min="8209" max="8209" width="12.42578125" style="5" customWidth="1"/>
    <col min="8210" max="8210" width="9.85546875" style="5" customWidth="1"/>
    <col min="8211" max="8211" width="11.85546875" style="5" customWidth="1"/>
    <col min="8212" max="8212" width="9.140625" style="5"/>
    <col min="8213" max="8213" width="11" style="5" customWidth="1"/>
    <col min="8214" max="8214" width="11.140625" style="5" customWidth="1"/>
    <col min="8215" max="8215" width="13.42578125" style="5" customWidth="1"/>
    <col min="8216" max="8217" width="8.42578125" style="5" customWidth="1"/>
    <col min="8218" max="8218" width="11.85546875" style="5" customWidth="1"/>
    <col min="8219" max="8219" width="9.85546875" style="5" customWidth="1"/>
    <col min="8220" max="8221" width="8" style="5" customWidth="1"/>
    <col min="8222" max="8222" width="11.28515625" style="5" customWidth="1"/>
    <col min="8223" max="8223" width="11" style="5" customWidth="1"/>
    <col min="8224" max="8224" width="11.7109375" style="5" customWidth="1"/>
    <col min="8225" max="8225" width="9.28515625" style="5" customWidth="1"/>
    <col min="8226" max="8226" width="11.7109375" style="5" customWidth="1"/>
    <col min="8227" max="8227" width="10.85546875" style="5" customWidth="1"/>
    <col min="8228" max="8228" width="13.5703125" style="5" customWidth="1"/>
    <col min="8229" max="8230" width="8" style="5" customWidth="1"/>
    <col min="8231" max="8231" width="12.140625" style="5" customWidth="1"/>
    <col min="8232" max="8232" width="11" style="5" customWidth="1"/>
    <col min="8233" max="8233" width="12" style="5" customWidth="1"/>
    <col min="8234" max="8234" width="9.28515625" style="5" customWidth="1"/>
    <col min="8235" max="8235" width="11.140625" style="5" customWidth="1"/>
    <col min="8236" max="8236" width="10.7109375" style="5" customWidth="1"/>
    <col min="8237" max="8237" width="13.5703125" style="5" customWidth="1"/>
    <col min="8238" max="8448" width="9.140625" style="5"/>
    <col min="8449" max="8449" width="3.5703125" style="5" customWidth="1"/>
    <col min="8450" max="8450" width="26.7109375" style="5" customWidth="1"/>
    <col min="8451" max="8451" width="10.7109375" style="5" customWidth="1"/>
    <col min="8452" max="8452" width="13.5703125" style="5" customWidth="1"/>
    <col min="8453" max="8453" width="6.7109375" style="5" customWidth="1"/>
    <col min="8454" max="8454" width="8" style="5" customWidth="1"/>
    <col min="8455" max="8455" width="9.85546875" style="5" customWidth="1"/>
    <col min="8456" max="8456" width="11.5703125" style="5" customWidth="1"/>
    <col min="8457" max="8457" width="11" style="5" customWidth="1"/>
    <col min="8458" max="8458" width="12" style="5" customWidth="1"/>
    <col min="8459" max="8459" width="9.28515625" style="5" customWidth="1"/>
    <col min="8460" max="8460" width="10.85546875" style="5" customWidth="1"/>
    <col min="8461" max="8461" width="11.28515625" style="5" customWidth="1"/>
    <col min="8462" max="8462" width="13" style="5" customWidth="1"/>
    <col min="8463" max="8463" width="8" style="5" customWidth="1"/>
    <col min="8464" max="8464" width="8.42578125" style="5" customWidth="1"/>
    <col min="8465" max="8465" width="12.42578125" style="5" customWidth="1"/>
    <col min="8466" max="8466" width="9.85546875" style="5" customWidth="1"/>
    <col min="8467" max="8467" width="11.85546875" style="5" customWidth="1"/>
    <col min="8468" max="8468" width="9.140625" style="5"/>
    <col min="8469" max="8469" width="11" style="5" customWidth="1"/>
    <col min="8470" max="8470" width="11.140625" style="5" customWidth="1"/>
    <col min="8471" max="8471" width="13.42578125" style="5" customWidth="1"/>
    <col min="8472" max="8473" width="8.42578125" style="5" customWidth="1"/>
    <col min="8474" max="8474" width="11.85546875" style="5" customWidth="1"/>
    <col min="8475" max="8475" width="9.85546875" style="5" customWidth="1"/>
    <col min="8476" max="8477" width="8" style="5" customWidth="1"/>
    <col min="8478" max="8478" width="11.28515625" style="5" customWidth="1"/>
    <col min="8479" max="8479" width="11" style="5" customWidth="1"/>
    <col min="8480" max="8480" width="11.7109375" style="5" customWidth="1"/>
    <col min="8481" max="8481" width="9.28515625" style="5" customWidth="1"/>
    <col min="8482" max="8482" width="11.7109375" style="5" customWidth="1"/>
    <col min="8483" max="8483" width="10.85546875" style="5" customWidth="1"/>
    <col min="8484" max="8484" width="13.5703125" style="5" customWidth="1"/>
    <col min="8485" max="8486" width="8" style="5" customWidth="1"/>
    <col min="8487" max="8487" width="12.140625" style="5" customWidth="1"/>
    <col min="8488" max="8488" width="11" style="5" customWidth="1"/>
    <col min="8489" max="8489" width="12" style="5" customWidth="1"/>
    <col min="8490" max="8490" width="9.28515625" style="5" customWidth="1"/>
    <col min="8491" max="8491" width="11.140625" style="5" customWidth="1"/>
    <col min="8492" max="8492" width="10.7109375" style="5" customWidth="1"/>
    <col min="8493" max="8493" width="13.5703125" style="5" customWidth="1"/>
    <col min="8494" max="8704" width="9.140625" style="5"/>
    <col min="8705" max="8705" width="3.5703125" style="5" customWidth="1"/>
    <col min="8706" max="8706" width="26.7109375" style="5" customWidth="1"/>
    <col min="8707" max="8707" width="10.7109375" style="5" customWidth="1"/>
    <col min="8708" max="8708" width="13.5703125" style="5" customWidth="1"/>
    <col min="8709" max="8709" width="6.7109375" style="5" customWidth="1"/>
    <col min="8710" max="8710" width="8" style="5" customWidth="1"/>
    <col min="8711" max="8711" width="9.85546875" style="5" customWidth="1"/>
    <col min="8712" max="8712" width="11.5703125" style="5" customWidth="1"/>
    <col min="8713" max="8713" width="11" style="5" customWidth="1"/>
    <col min="8714" max="8714" width="12" style="5" customWidth="1"/>
    <col min="8715" max="8715" width="9.28515625" style="5" customWidth="1"/>
    <col min="8716" max="8716" width="10.85546875" style="5" customWidth="1"/>
    <col min="8717" max="8717" width="11.28515625" style="5" customWidth="1"/>
    <col min="8718" max="8718" width="13" style="5" customWidth="1"/>
    <col min="8719" max="8719" width="8" style="5" customWidth="1"/>
    <col min="8720" max="8720" width="8.42578125" style="5" customWidth="1"/>
    <col min="8721" max="8721" width="12.42578125" style="5" customWidth="1"/>
    <col min="8722" max="8722" width="9.85546875" style="5" customWidth="1"/>
    <col min="8723" max="8723" width="11.85546875" style="5" customWidth="1"/>
    <col min="8724" max="8724" width="9.140625" style="5"/>
    <col min="8725" max="8725" width="11" style="5" customWidth="1"/>
    <col min="8726" max="8726" width="11.140625" style="5" customWidth="1"/>
    <col min="8727" max="8727" width="13.42578125" style="5" customWidth="1"/>
    <col min="8728" max="8729" width="8.42578125" style="5" customWidth="1"/>
    <col min="8730" max="8730" width="11.85546875" style="5" customWidth="1"/>
    <col min="8731" max="8731" width="9.85546875" style="5" customWidth="1"/>
    <col min="8732" max="8733" width="8" style="5" customWidth="1"/>
    <col min="8734" max="8734" width="11.28515625" style="5" customWidth="1"/>
    <col min="8735" max="8735" width="11" style="5" customWidth="1"/>
    <col min="8736" max="8736" width="11.7109375" style="5" customWidth="1"/>
    <col min="8737" max="8737" width="9.28515625" style="5" customWidth="1"/>
    <col min="8738" max="8738" width="11.7109375" style="5" customWidth="1"/>
    <col min="8739" max="8739" width="10.85546875" style="5" customWidth="1"/>
    <col min="8740" max="8740" width="13.5703125" style="5" customWidth="1"/>
    <col min="8741" max="8742" width="8" style="5" customWidth="1"/>
    <col min="8743" max="8743" width="12.140625" style="5" customWidth="1"/>
    <col min="8744" max="8744" width="11" style="5" customWidth="1"/>
    <col min="8745" max="8745" width="12" style="5" customWidth="1"/>
    <col min="8746" max="8746" width="9.28515625" style="5" customWidth="1"/>
    <col min="8747" max="8747" width="11.140625" style="5" customWidth="1"/>
    <col min="8748" max="8748" width="10.7109375" style="5" customWidth="1"/>
    <col min="8749" max="8749" width="13.5703125" style="5" customWidth="1"/>
    <col min="8750" max="8960" width="9.140625" style="5"/>
    <col min="8961" max="8961" width="3.5703125" style="5" customWidth="1"/>
    <col min="8962" max="8962" width="26.7109375" style="5" customWidth="1"/>
    <col min="8963" max="8963" width="10.7109375" style="5" customWidth="1"/>
    <col min="8964" max="8964" width="13.5703125" style="5" customWidth="1"/>
    <col min="8965" max="8965" width="6.7109375" style="5" customWidth="1"/>
    <col min="8966" max="8966" width="8" style="5" customWidth="1"/>
    <col min="8967" max="8967" width="9.85546875" style="5" customWidth="1"/>
    <col min="8968" max="8968" width="11.5703125" style="5" customWidth="1"/>
    <col min="8969" max="8969" width="11" style="5" customWidth="1"/>
    <col min="8970" max="8970" width="12" style="5" customWidth="1"/>
    <col min="8971" max="8971" width="9.28515625" style="5" customWidth="1"/>
    <col min="8972" max="8972" width="10.85546875" style="5" customWidth="1"/>
    <col min="8973" max="8973" width="11.28515625" style="5" customWidth="1"/>
    <col min="8974" max="8974" width="13" style="5" customWidth="1"/>
    <col min="8975" max="8975" width="8" style="5" customWidth="1"/>
    <col min="8976" max="8976" width="8.42578125" style="5" customWidth="1"/>
    <col min="8977" max="8977" width="12.42578125" style="5" customWidth="1"/>
    <col min="8978" max="8978" width="9.85546875" style="5" customWidth="1"/>
    <col min="8979" max="8979" width="11.85546875" style="5" customWidth="1"/>
    <col min="8980" max="8980" width="9.140625" style="5"/>
    <col min="8981" max="8981" width="11" style="5" customWidth="1"/>
    <col min="8982" max="8982" width="11.140625" style="5" customWidth="1"/>
    <col min="8983" max="8983" width="13.42578125" style="5" customWidth="1"/>
    <col min="8984" max="8985" width="8.42578125" style="5" customWidth="1"/>
    <col min="8986" max="8986" width="11.85546875" style="5" customWidth="1"/>
    <col min="8987" max="8987" width="9.85546875" style="5" customWidth="1"/>
    <col min="8988" max="8989" width="8" style="5" customWidth="1"/>
    <col min="8990" max="8990" width="11.28515625" style="5" customWidth="1"/>
    <col min="8991" max="8991" width="11" style="5" customWidth="1"/>
    <col min="8992" max="8992" width="11.7109375" style="5" customWidth="1"/>
    <col min="8993" max="8993" width="9.28515625" style="5" customWidth="1"/>
    <col min="8994" max="8994" width="11.7109375" style="5" customWidth="1"/>
    <col min="8995" max="8995" width="10.85546875" style="5" customWidth="1"/>
    <col min="8996" max="8996" width="13.5703125" style="5" customWidth="1"/>
    <col min="8997" max="8998" width="8" style="5" customWidth="1"/>
    <col min="8999" max="8999" width="12.140625" style="5" customWidth="1"/>
    <col min="9000" max="9000" width="11" style="5" customWidth="1"/>
    <col min="9001" max="9001" width="12" style="5" customWidth="1"/>
    <col min="9002" max="9002" width="9.28515625" style="5" customWidth="1"/>
    <col min="9003" max="9003" width="11.140625" style="5" customWidth="1"/>
    <col min="9004" max="9004" width="10.7109375" style="5" customWidth="1"/>
    <col min="9005" max="9005" width="13.5703125" style="5" customWidth="1"/>
    <col min="9006" max="9216" width="9.140625" style="5"/>
    <col min="9217" max="9217" width="3.5703125" style="5" customWidth="1"/>
    <col min="9218" max="9218" width="26.7109375" style="5" customWidth="1"/>
    <col min="9219" max="9219" width="10.7109375" style="5" customWidth="1"/>
    <col min="9220" max="9220" width="13.5703125" style="5" customWidth="1"/>
    <col min="9221" max="9221" width="6.7109375" style="5" customWidth="1"/>
    <col min="9222" max="9222" width="8" style="5" customWidth="1"/>
    <col min="9223" max="9223" width="9.85546875" style="5" customWidth="1"/>
    <col min="9224" max="9224" width="11.5703125" style="5" customWidth="1"/>
    <col min="9225" max="9225" width="11" style="5" customWidth="1"/>
    <col min="9226" max="9226" width="12" style="5" customWidth="1"/>
    <col min="9227" max="9227" width="9.28515625" style="5" customWidth="1"/>
    <col min="9228" max="9228" width="10.85546875" style="5" customWidth="1"/>
    <col min="9229" max="9229" width="11.28515625" style="5" customWidth="1"/>
    <col min="9230" max="9230" width="13" style="5" customWidth="1"/>
    <col min="9231" max="9231" width="8" style="5" customWidth="1"/>
    <col min="9232" max="9232" width="8.42578125" style="5" customWidth="1"/>
    <col min="9233" max="9233" width="12.42578125" style="5" customWidth="1"/>
    <col min="9234" max="9234" width="9.85546875" style="5" customWidth="1"/>
    <col min="9235" max="9235" width="11.85546875" style="5" customWidth="1"/>
    <col min="9236" max="9236" width="9.140625" style="5"/>
    <col min="9237" max="9237" width="11" style="5" customWidth="1"/>
    <col min="9238" max="9238" width="11.140625" style="5" customWidth="1"/>
    <col min="9239" max="9239" width="13.42578125" style="5" customWidth="1"/>
    <col min="9240" max="9241" width="8.42578125" style="5" customWidth="1"/>
    <col min="9242" max="9242" width="11.85546875" style="5" customWidth="1"/>
    <col min="9243" max="9243" width="9.85546875" style="5" customWidth="1"/>
    <col min="9244" max="9245" width="8" style="5" customWidth="1"/>
    <col min="9246" max="9246" width="11.28515625" style="5" customWidth="1"/>
    <col min="9247" max="9247" width="11" style="5" customWidth="1"/>
    <col min="9248" max="9248" width="11.7109375" style="5" customWidth="1"/>
    <col min="9249" max="9249" width="9.28515625" style="5" customWidth="1"/>
    <col min="9250" max="9250" width="11.7109375" style="5" customWidth="1"/>
    <col min="9251" max="9251" width="10.85546875" style="5" customWidth="1"/>
    <col min="9252" max="9252" width="13.5703125" style="5" customWidth="1"/>
    <col min="9253" max="9254" width="8" style="5" customWidth="1"/>
    <col min="9255" max="9255" width="12.140625" style="5" customWidth="1"/>
    <col min="9256" max="9256" width="11" style="5" customWidth="1"/>
    <col min="9257" max="9257" width="12" style="5" customWidth="1"/>
    <col min="9258" max="9258" width="9.28515625" style="5" customWidth="1"/>
    <col min="9259" max="9259" width="11.140625" style="5" customWidth="1"/>
    <col min="9260" max="9260" width="10.7109375" style="5" customWidth="1"/>
    <col min="9261" max="9261" width="13.5703125" style="5" customWidth="1"/>
    <col min="9262" max="9472" width="9.140625" style="5"/>
    <col min="9473" max="9473" width="3.5703125" style="5" customWidth="1"/>
    <col min="9474" max="9474" width="26.7109375" style="5" customWidth="1"/>
    <col min="9475" max="9475" width="10.7109375" style="5" customWidth="1"/>
    <col min="9476" max="9476" width="13.5703125" style="5" customWidth="1"/>
    <col min="9477" max="9477" width="6.7109375" style="5" customWidth="1"/>
    <col min="9478" max="9478" width="8" style="5" customWidth="1"/>
    <col min="9479" max="9479" width="9.85546875" style="5" customWidth="1"/>
    <col min="9480" max="9480" width="11.5703125" style="5" customWidth="1"/>
    <col min="9481" max="9481" width="11" style="5" customWidth="1"/>
    <col min="9482" max="9482" width="12" style="5" customWidth="1"/>
    <col min="9483" max="9483" width="9.28515625" style="5" customWidth="1"/>
    <col min="9484" max="9484" width="10.85546875" style="5" customWidth="1"/>
    <col min="9485" max="9485" width="11.28515625" style="5" customWidth="1"/>
    <col min="9486" max="9486" width="13" style="5" customWidth="1"/>
    <col min="9487" max="9487" width="8" style="5" customWidth="1"/>
    <col min="9488" max="9488" width="8.42578125" style="5" customWidth="1"/>
    <col min="9489" max="9489" width="12.42578125" style="5" customWidth="1"/>
    <col min="9490" max="9490" width="9.85546875" style="5" customWidth="1"/>
    <col min="9491" max="9491" width="11.85546875" style="5" customWidth="1"/>
    <col min="9492" max="9492" width="9.140625" style="5"/>
    <col min="9493" max="9493" width="11" style="5" customWidth="1"/>
    <col min="9494" max="9494" width="11.140625" style="5" customWidth="1"/>
    <col min="9495" max="9495" width="13.42578125" style="5" customWidth="1"/>
    <col min="9496" max="9497" width="8.42578125" style="5" customWidth="1"/>
    <col min="9498" max="9498" width="11.85546875" style="5" customWidth="1"/>
    <col min="9499" max="9499" width="9.85546875" style="5" customWidth="1"/>
    <col min="9500" max="9501" width="8" style="5" customWidth="1"/>
    <col min="9502" max="9502" width="11.28515625" style="5" customWidth="1"/>
    <col min="9503" max="9503" width="11" style="5" customWidth="1"/>
    <col min="9504" max="9504" width="11.7109375" style="5" customWidth="1"/>
    <col min="9505" max="9505" width="9.28515625" style="5" customWidth="1"/>
    <col min="9506" max="9506" width="11.7109375" style="5" customWidth="1"/>
    <col min="9507" max="9507" width="10.85546875" style="5" customWidth="1"/>
    <col min="9508" max="9508" width="13.5703125" style="5" customWidth="1"/>
    <col min="9509" max="9510" width="8" style="5" customWidth="1"/>
    <col min="9511" max="9511" width="12.140625" style="5" customWidth="1"/>
    <col min="9512" max="9512" width="11" style="5" customWidth="1"/>
    <col min="9513" max="9513" width="12" style="5" customWidth="1"/>
    <col min="9514" max="9514" width="9.28515625" style="5" customWidth="1"/>
    <col min="9515" max="9515" width="11.140625" style="5" customWidth="1"/>
    <col min="9516" max="9516" width="10.7109375" style="5" customWidth="1"/>
    <col min="9517" max="9517" width="13.5703125" style="5" customWidth="1"/>
    <col min="9518" max="9728" width="9.140625" style="5"/>
    <col min="9729" max="9729" width="3.5703125" style="5" customWidth="1"/>
    <col min="9730" max="9730" width="26.7109375" style="5" customWidth="1"/>
    <col min="9731" max="9731" width="10.7109375" style="5" customWidth="1"/>
    <col min="9732" max="9732" width="13.5703125" style="5" customWidth="1"/>
    <col min="9733" max="9733" width="6.7109375" style="5" customWidth="1"/>
    <col min="9734" max="9734" width="8" style="5" customWidth="1"/>
    <col min="9735" max="9735" width="9.85546875" style="5" customWidth="1"/>
    <col min="9736" max="9736" width="11.5703125" style="5" customWidth="1"/>
    <col min="9737" max="9737" width="11" style="5" customWidth="1"/>
    <col min="9738" max="9738" width="12" style="5" customWidth="1"/>
    <col min="9739" max="9739" width="9.28515625" style="5" customWidth="1"/>
    <col min="9740" max="9740" width="10.85546875" style="5" customWidth="1"/>
    <col min="9741" max="9741" width="11.28515625" style="5" customWidth="1"/>
    <col min="9742" max="9742" width="13" style="5" customWidth="1"/>
    <col min="9743" max="9743" width="8" style="5" customWidth="1"/>
    <col min="9744" max="9744" width="8.42578125" style="5" customWidth="1"/>
    <col min="9745" max="9745" width="12.42578125" style="5" customWidth="1"/>
    <col min="9746" max="9746" width="9.85546875" style="5" customWidth="1"/>
    <col min="9747" max="9747" width="11.85546875" style="5" customWidth="1"/>
    <col min="9748" max="9748" width="9.140625" style="5"/>
    <col min="9749" max="9749" width="11" style="5" customWidth="1"/>
    <col min="9750" max="9750" width="11.140625" style="5" customWidth="1"/>
    <col min="9751" max="9751" width="13.42578125" style="5" customWidth="1"/>
    <col min="9752" max="9753" width="8.42578125" style="5" customWidth="1"/>
    <col min="9754" max="9754" width="11.85546875" style="5" customWidth="1"/>
    <col min="9755" max="9755" width="9.85546875" style="5" customWidth="1"/>
    <col min="9756" max="9757" width="8" style="5" customWidth="1"/>
    <col min="9758" max="9758" width="11.28515625" style="5" customWidth="1"/>
    <col min="9759" max="9759" width="11" style="5" customWidth="1"/>
    <col min="9760" max="9760" width="11.7109375" style="5" customWidth="1"/>
    <col min="9761" max="9761" width="9.28515625" style="5" customWidth="1"/>
    <col min="9762" max="9762" width="11.7109375" style="5" customWidth="1"/>
    <col min="9763" max="9763" width="10.85546875" style="5" customWidth="1"/>
    <col min="9764" max="9764" width="13.5703125" style="5" customWidth="1"/>
    <col min="9765" max="9766" width="8" style="5" customWidth="1"/>
    <col min="9767" max="9767" width="12.140625" style="5" customWidth="1"/>
    <col min="9768" max="9768" width="11" style="5" customWidth="1"/>
    <col min="9769" max="9769" width="12" style="5" customWidth="1"/>
    <col min="9770" max="9770" width="9.28515625" style="5" customWidth="1"/>
    <col min="9771" max="9771" width="11.140625" style="5" customWidth="1"/>
    <col min="9772" max="9772" width="10.7109375" style="5" customWidth="1"/>
    <col min="9773" max="9773" width="13.5703125" style="5" customWidth="1"/>
    <col min="9774" max="9984" width="9.140625" style="5"/>
    <col min="9985" max="9985" width="3.5703125" style="5" customWidth="1"/>
    <col min="9986" max="9986" width="26.7109375" style="5" customWidth="1"/>
    <col min="9987" max="9987" width="10.7109375" style="5" customWidth="1"/>
    <col min="9988" max="9988" width="13.5703125" style="5" customWidth="1"/>
    <col min="9989" max="9989" width="6.7109375" style="5" customWidth="1"/>
    <col min="9990" max="9990" width="8" style="5" customWidth="1"/>
    <col min="9991" max="9991" width="9.85546875" style="5" customWidth="1"/>
    <col min="9992" max="9992" width="11.5703125" style="5" customWidth="1"/>
    <col min="9993" max="9993" width="11" style="5" customWidth="1"/>
    <col min="9994" max="9994" width="12" style="5" customWidth="1"/>
    <col min="9995" max="9995" width="9.28515625" style="5" customWidth="1"/>
    <col min="9996" max="9996" width="10.85546875" style="5" customWidth="1"/>
    <col min="9997" max="9997" width="11.28515625" style="5" customWidth="1"/>
    <col min="9998" max="9998" width="13" style="5" customWidth="1"/>
    <col min="9999" max="9999" width="8" style="5" customWidth="1"/>
    <col min="10000" max="10000" width="8.42578125" style="5" customWidth="1"/>
    <col min="10001" max="10001" width="12.42578125" style="5" customWidth="1"/>
    <col min="10002" max="10002" width="9.85546875" style="5" customWidth="1"/>
    <col min="10003" max="10003" width="11.85546875" style="5" customWidth="1"/>
    <col min="10004" max="10004" width="9.140625" style="5"/>
    <col min="10005" max="10005" width="11" style="5" customWidth="1"/>
    <col min="10006" max="10006" width="11.140625" style="5" customWidth="1"/>
    <col min="10007" max="10007" width="13.42578125" style="5" customWidth="1"/>
    <col min="10008" max="10009" width="8.42578125" style="5" customWidth="1"/>
    <col min="10010" max="10010" width="11.85546875" style="5" customWidth="1"/>
    <col min="10011" max="10011" width="9.85546875" style="5" customWidth="1"/>
    <col min="10012" max="10013" width="8" style="5" customWidth="1"/>
    <col min="10014" max="10014" width="11.28515625" style="5" customWidth="1"/>
    <col min="10015" max="10015" width="11" style="5" customWidth="1"/>
    <col min="10016" max="10016" width="11.7109375" style="5" customWidth="1"/>
    <col min="10017" max="10017" width="9.28515625" style="5" customWidth="1"/>
    <col min="10018" max="10018" width="11.7109375" style="5" customWidth="1"/>
    <col min="10019" max="10019" width="10.85546875" style="5" customWidth="1"/>
    <col min="10020" max="10020" width="13.5703125" style="5" customWidth="1"/>
    <col min="10021" max="10022" width="8" style="5" customWidth="1"/>
    <col min="10023" max="10023" width="12.140625" style="5" customWidth="1"/>
    <col min="10024" max="10024" width="11" style="5" customWidth="1"/>
    <col min="10025" max="10025" width="12" style="5" customWidth="1"/>
    <col min="10026" max="10026" width="9.28515625" style="5" customWidth="1"/>
    <col min="10027" max="10027" width="11.140625" style="5" customWidth="1"/>
    <col min="10028" max="10028" width="10.7109375" style="5" customWidth="1"/>
    <col min="10029" max="10029" width="13.5703125" style="5" customWidth="1"/>
    <col min="10030" max="10240" width="9.140625" style="5"/>
    <col min="10241" max="10241" width="3.5703125" style="5" customWidth="1"/>
    <col min="10242" max="10242" width="26.7109375" style="5" customWidth="1"/>
    <col min="10243" max="10243" width="10.7109375" style="5" customWidth="1"/>
    <col min="10244" max="10244" width="13.5703125" style="5" customWidth="1"/>
    <col min="10245" max="10245" width="6.7109375" style="5" customWidth="1"/>
    <col min="10246" max="10246" width="8" style="5" customWidth="1"/>
    <col min="10247" max="10247" width="9.85546875" style="5" customWidth="1"/>
    <col min="10248" max="10248" width="11.5703125" style="5" customWidth="1"/>
    <col min="10249" max="10249" width="11" style="5" customWidth="1"/>
    <col min="10250" max="10250" width="12" style="5" customWidth="1"/>
    <col min="10251" max="10251" width="9.28515625" style="5" customWidth="1"/>
    <col min="10252" max="10252" width="10.85546875" style="5" customWidth="1"/>
    <col min="10253" max="10253" width="11.28515625" style="5" customWidth="1"/>
    <col min="10254" max="10254" width="13" style="5" customWidth="1"/>
    <col min="10255" max="10255" width="8" style="5" customWidth="1"/>
    <col min="10256" max="10256" width="8.42578125" style="5" customWidth="1"/>
    <col min="10257" max="10257" width="12.42578125" style="5" customWidth="1"/>
    <col min="10258" max="10258" width="9.85546875" style="5" customWidth="1"/>
    <col min="10259" max="10259" width="11.85546875" style="5" customWidth="1"/>
    <col min="10260" max="10260" width="9.140625" style="5"/>
    <col min="10261" max="10261" width="11" style="5" customWidth="1"/>
    <col min="10262" max="10262" width="11.140625" style="5" customWidth="1"/>
    <col min="10263" max="10263" width="13.42578125" style="5" customWidth="1"/>
    <col min="10264" max="10265" width="8.42578125" style="5" customWidth="1"/>
    <col min="10266" max="10266" width="11.85546875" style="5" customWidth="1"/>
    <col min="10267" max="10267" width="9.85546875" style="5" customWidth="1"/>
    <col min="10268" max="10269" width="8" style="5" customWidth="1"/>
    <col min="10270" max="10270" width="11.28515625" style="5" customWidth="1"/>
    <col min="10271" max="10271" width="11" style="5" customWidth="1"/>
    <col min="10272" max="10272" width="11.7109375" style="5" customWidth="1"/>
    <col min="10273" max="10273" width="9.28515625" style="5" customWidth="1"/>
    <col min="10274" max="10274" width="11.7109375" style="5" customWidth="1"/>
    <col min="10275" max="10275" width="10.85546875" style="5" customWidth="1"/>
    <col min="10276" max="10276" width="13.5703125" style="5" customWidth="1"/>
    <col min="10277" max="10278" width="8" style="5" customWidth="1"/>
    <col min="10279" max="10279" width="12.140625" style="5" customWidth="1"/>
    <col min="10280" max="10280" width="11" style="5" customWidth="1"/>
    <col min="10281" max="10281" width="12" style="5" customWidth="1"/>
    <col min="10282" max="10282" width="9.28515625" style="5" customWidth="1"/>
    <col min="10283" max="10283" width="11.140625" style="5" customWidth="1"/>
    <col min="10284" max="10284" width="10.7109375" style="5" customWidth="1"/>
    <col min="10285" max="10285" width="13.5703125" style="5" customWidth="1"/>
    <col min="10286" max="10496" width="9.140625" style="5"/>
    <col min="10497" max="10497" width="3.5703125" style="5" customWidth="1"/>
    <col min="10498" max="10498" width="26.7109375" style="5" customWidth="1"/>
    <col min="10499" max="10499" width="10.7109375" style="5" customWidth="1"/>
    <col min="10500" max="10500" width="13.5703125" style="5" customWidth="1"/>
    <col min="10501" max="10501" width="6.7109375" style="5" customWidth="1"/>
    <col min="10502" max="10502" width="8" style="5" customWidth="1"/>
    <col min="10503" max="10503" width="9.85546875" style="5" customWidth="1"/>
    <col min="10504" max="10504" width="11.5703125" style="5" customWidth="1"/>
    <col min="10505" max="10505" width="11" style="5" customWidth="1"/>
    <col min="10506" max="10506" width="12" style="5" customWidth="1"/>
    <col min="10507" max="10507" width="9.28515625" style="5" customWidth="1"/>
    <col min="10508" max="10508" width="10.85546875" style="5" customWidth="1"/>
    <col min="10509" max="10509" width="11.28515625" style="5" customWidth="1"/>
    <col min="10510" max="10510" width="13" style="5" customWidth="1"/>
    <col min="10511" max="10511" width="8" style="5" customWidth="1"/>
    <col min="10512" max="10512" width="8.42578125" style="5" customWidth="1"/>
    <col min="10513" max="10513" width="12.42578125" style="5" customWidth="1"/>
    <col min="10514" max="10514" width="9.85546875" style="5" customWidth="1"/>
    <col min="10515" max="10515" width="11.85546875" style="5" customWidth="1"/>
    <col min="10516" max="10516" width="9.140625" style="5"/>
    <col min="10517" max="10517" width="11" style="5" customWidth="1"/>
    <col min="10518" max="10518" width="11.140625" style="5" customWidth="1"/>
    <col min="10519" max="10519" width="13.42578125" style="5" customWidth="1"/>
    <col min="10520" max="10521" width="8.42578125" style="5" customWidth="1"/>
    <col min="10522" max="10522" width="11.85546875" style="5" customWidth="1"/>
    <col min="10523" max="10523" width="9.85546875" style="5" customWidth="1"/>
    <col min="10524" max="10525" width="8" style="5" customWidth="1"/>
    <col min="10526" max="10526" width="11.28515625" style="5" customWidth="1"/>
    <col min="10527" max="10527" width="11" style="5" customWidth="1"/>
    <col min="10528" max="10528" width="11.7109375" style="5" customWidth="1"/>
    <col min="10529" max="10529" width="9.28515625" style="5" customWidth="1"/>
    <col min="10530" max="10530" width="11.7109375" style="5" customWidth="1"/>
    <col min="10531" max="10531" width="10.85546875" style="5" customWidth="1"/>
    <col min="10532" max="10532" width="13.5703125" style="5" customWidth="1"/>
    <col min="10533" max="10534" width="8" style="5" customWidth="1"/>
    <col min="10535" max="10535" width="12.140625" style="5" customWidth="1"/>
    <col min="10536" max="10536" width="11" style="5" customWidth="1"/>
    <col min="10537" max="10537" width="12" style="5" customWidth="1"/>
    <col min="10538" max="10538" width="9.28515625" style="5" customWidth="1"/>
    <col min="10539" max="10539" width="11.140625" style="5" customWidth="1"/>
    <col min="10540" max="10540" width="10.7109375" style="5" customWidth="1"/>
    <col min="10541" max="10541" width="13.5703125" style="5" customWidth="1"/>
    <col min="10542" max="10752" width="9.140625" style="5"/>
    <col min="10753" max="10753" width="3.5703125" style="5" customWidth="1"/>
    <col min="10754" max="10754" width="26.7109375" style="5" customWidth="1"/>
    <col min="10755" max="10755" width="10.7109375" style="5" customWidth="1"/>
    <col min="10756" max="10756" width="13.5703125" style="5" customWidth="1"/>
    <col min="10757" max="10757" width="6.7109375" style="5" customWidth="1"/>
    <col min="10758" max="10758" width="8" style="5" customWidth="1"/>
    <col min="10759" max="10759" width="9.85546875" style="5" customWidth="1"/>
    <col min="10760" max="10760" width="11.5703125" style="5" customWidth="1"/>
    <col min="10761" max="10761" width="11" style="5" customWidth="1"/>
    <col min="10762" max="10762" width="12" style="5" customWidth="1"/>
    <col min="10763" max="10763" width="9.28515625" style="5" customWidth="1"/>
    <col min="10764" max="10764" width="10.85546875" style="5" customWidth="1"/>
    <col min="10765" max="10765" width="11.28515625" style="5" customWidth="1"/>
    <col min="10766" max="10766" width="13" style="5" customWidth="1"/>
    <col min="10767" max="10767" width="8" style="5" customWidth="1"/>
    <col min="10768" max="10768" width="8.42578125" style="5" customWidth="1"/>
    <col min="10769" max="10769" width="12.42578125" style="5" customWidth="1"/>
    <col min="10770" max="10770" width="9.85546875" style="5" customWidth="1"/>
    <col min="10771" max="10771" width="11.85546875" style="5" customWidth="1"/>
    <col min="10772" max="10772" width="9.140625" style="5"/>
    <col min="10773" max="10773" width="11" style="5" customWidth="1"/>
    <col min="10774" max="10774" width="11.140625" style="5" customWidth="1"/>
    <col min="10775" max="10775" width="13.42578125" style="5" customWidth="1"/>
    <col min="10776" max="10777" width="8.42578125" style="5" customWidth="1"/>
    <col min="10778" max="10778" width="11.85546875" style="5" customWidth="1"/>
    <col min="10779" max="10779" width="9.85546875" style="5" customWidth="1"/>
    <col min="10780" max="10781" width="8" style="5" customWidth="1"/>
    <col min="10782" max="10782" width="11.28515625" style="5" customWidth="1"/>
    <col min="10783" max="10783" width="11" style="5" customWidth="1"/>
    <col min="10784" max="10784" width="11.7109375" style="5" customWidth="1"/>
    <col min="10785" max="10785" width="9.28515625" style="5" customWidth="1"/>
    <col min="10786" max="10786" width="11.7109375" style="5" customWidth="1"/>
    <col min="10787" max="10787" width="10.85546875" style="5" customWidth="1"/>
    <col min="10788" max="10788" width="13.5703125" style="5" customWidth="1"/>
    <col min="10789" max="10790" width="8" style="5" customWidth="1"/>
    <col min="10791" max="10791" width="12.140625" style="5" customWidth="1"/>
    <col min="10792" max="10792" width="11" style="5" customWidth="1"/>
    <col min="10793" max="10793" width="12" style="5" customWidth="1"/>
    <col min="10794" max="10794" width="9.28515625" style="5" customWidth="1"/>
    <col min="10795" max="10795" width="11.140625" style="5" customWidth="1"/>
    <col min="10796" max="10796" width="10.7109375" style="5" customWidth="1"/>
    <col min="10797" max="10797" width="13.5703125" style="5" customWidth="1"/>
    <col min="10798" max="11008" width="9.140625" style="5"/>
    <col min="11009" max="11009" width="3.5703125" style="5" customWidth="1"/>
    <col min="11010" max="11010" width="26.7109375" style="5" customWidth="1"/>
    <col min="11011" max="11011" width="10.7109375" style="5" customWidth="1"/>
    <col min="11012" max="11012" width="13.5703125" style="5" customWidth="1"/>
    <col min="11013" max="11013" width="6.7109375" style="5" customWidth="1"/>
    <col min="11014" max="11014" width="8" style="5" customWidth="1"/>
    <col min="11015" max="11015" width="9.85546875" style="5" customWidth="1"/>
    <col min="11016" max="11016" width="11.5703125" style="5" customWidth="1"/>
    <col min="11017" max="11017" width="11" style="5" customWidth="1"/>
    <col min="11018" max="11018" width="12" style="5" customWidth="1"/>
    <col min="11019" max="11019" width="9.28515625" style="5" customWidth="1"/>
    <col min="11020" max="11020" width="10.85546875" style="5" customWidth="1"/>
    <col min="11021" max="11021" width="11.28515625" style="5" customWidth="1"/>
    <col min="11022" max="11022" width="13" style="5" customWidth="1"/>
    <col min="11023" max="11023" width="8" style="5" customWidth="1"/>
    <col min="11024" max="11024" width="8.42578125" style="5" customWidth="1"/>
    <col min="11025" max="11025" width="12.42578125" style="5" customWidth="1"/>
    <col min="11026" max="11026" width="9.85546875" style="5" customWidth="1"/>
    <col min="11027" max="11027" width="11.85546875" style="5" customWidth="1"/>
    <col min="11028" max="11028" width="9.140625" style="5"/>
    <col min="11029" max="11029" width="11" style="5" customWidth="1"/>
    <col min="11030" max="11030" width="11.140625" style="5" customWidth="1"/>
    <col min="11031" max="11031" width="13.42578125" style="5" customWidth="1"/>
    <col min="11032" max="11033" width="8.42578125" style="5" customWidth="1"/>
    <col min="11034" max="11034" width="11.85546875" style="5" customWidth="1"/>
    <col min="11035" max="11035" width="9.85546875" style="5" customWidth="1"/>
    <col min="11036" max="11037" width="8" style="5" customWidth="1"/>
    <col min="11038" max="11038" width="11.28515625" style="5" customWidth="1"/>
    <col min="11039" max="11039" width="11" style="5" customWidth="1"/>
    <col min="11040" max="11040" width="11.7109375" style="5" customWidth="1"/>
    <col min="11041" max="11041" width="9.28515625" style="5" customWidth="1"/>
    <col min="11042" max="11042" width="11.7109375" style="5" customWidth="1"/>
    <col min="11043" max="11043" width="10.85546875" style="5" customWidth="1"/>
    <col min="11044" max="11044" width="13.5703125" style="5" customWidth="1"/>
    <col min="11045" max="11046" width="8" style="5" customWidth="1"/>
    <col min="11047" max="11047" width="12.140625" style="5" customWidth="1"/>
    <col min="11048" max="11048" width="11" style="5" customWidth="1"/>
    <col min="11049" max="11049" width="12" style="5" customWidth="1"/>
    <col min="11050" max="11050" width="9.28515625" style="5" customWidth="1"/>
    <col min="11051" max="11051" width="11.140625" style="5" customWidth="1"/>
    <col min="11052" max="11052" width="10.7109375" style="5" customWidth="1"/>
    <col min="11053" max="11053" width="13.5703125" style="5" customWidth="1"/>
    <col min="11054" max="11264" width="9.140625" style="5"/>
    <col min="11265" max="11265" width="3.5703125" style="5" customWidth="1"/>
    <col min="11266" max="11266" width="26.7109375" style="5" customWidth="1"/>
    <col min="11267" max="11267" width="10.7109375" style="5" customWidth="1"/>
    <col min="11268" max="11268" width="13.5703125" style="5" customWidth="1"/>
    <col min="11269" max="11269" width="6.7109375" style="5" customWidth="1"/>
    <col min="11270" max="11270" width="8" style="5" customWidth="1"/>
    <col min="11271" max="11271" width="9.85546875" style="5" customWidth="1"/>
    <col min="11272" max="11272" width="11.5703125" style="5" customWidth="1"/>
    <col min="11273" max="11273" width="11" style="5" customWidth="1"/>
    <col min="11274" max="11274" width="12" style="5" customWidth="1"/>
    <col min="11275" max="11275" width="9.28515625" style="5" customWidth="1"/>
    <col min="11276" max="11276" width="10.85546875" style="5" customWidth="1"/>
    <col min="11277" max="11277" width="11.28515625" style="5" customWidth="1"/>
    <col min="11278" max="11278" width="13" style="5" customWidth="1"/>
    <col min="11279" max="11279" width="8" style="5" customWidth="1"/>
    <col min="11280" max="11280" width="8.42578125" style="5" customWidth="1"/>
    <col min="11281" max="11281" width="12.42578125" style="5" customWidth="1"/>
    <col min="11282" max="11282" width="9.85546875" style="5" customWidth="1"/>
    <col min="11283" max="11283" width="11.85546875" style="5" customWidth="1"/>
    <col min="11284" max="11284" width="9.140625" style="5"/>
    <col min="11285" max="11285" width="11" style="5" customWidth="1"/>
    <col min="11286" max="11286" width="11.140625" style="5" customWidth="1"/>
    <col min="11287" max="11287" width="13.42578125" style="5" customWidth="1"/>
    <col min="11288" max="11289" width="8.42578125" style="5" customWidth="1"/>
    <col min="11290" max="11290" width="11.85546875" style="5" customWidth="1"/>
    <col min="11291" max="11291" width="9.85546875" style="5" customWidth="1"/>
    <col min="11292" max="11293" width="8" style="5" customWidth="1"/>
    <col min="11294" max="11294" width="11.28515625" style="5" customWidth="1"/>
    <col min="11295" max="11295" width="11" style="5" customWidth="1"/>
    <col min="11296" max="11296" width="11.7109375" style="5" customWidth="1"/>
    <col min="11297" max="11297" width="9.28515625" style="5" customWidth="1"/>
    <col min="11298" max="11298" width="11.7109375" style="5" customWidth="1"/>
    <col min="11299" max="11299" width="10.85546875" style="5" customWidth="1"/>
    <col min="11300" max="11300" width="13.5703125" style="5" customWidth="1"/>
    <col min="11301" max="11302" width="8" style="5" customWidth="1"/>
    <col min="11303" max="11303" width="12.140625" style="5" customWidth="1"/>
    <col min="11304" max="11304" width="11" style="5" customWidth="1"/>
    <col min="11305" max="11305" width="12" style="5" customWidth="1"/>
    <col min="11306" max="11306" width="9.28515625" style="5" customWidth="1"/>
    <col min="11307" max="11307" width="11.140625" style="5" customWidth="1"/>
    <col min="11308" max="11308" width="10.7109375" style="5" customWidth="1"/>
    <col min="11309" max="11309" width="13.5703125" style="5" customWidth="1"/>
    <col min="11310" max="11520" width="9.140625" style="5"/>
    <col min="11521" max="11521" width="3.5703125" style="5" customWidth="1"/>
    <col min="11522" max="11522" width="26.7109375" style="5" customWidth="1"/>
    <col min="11523" max="11523" width="10.7109375" style="5" customWidth="1"/>
    <col min="11524" max="11524" width="13.5703125" style="5" customWidth="1"/>
    <col min="11525" max="11525" width="6.7109375" style="5" customWidth="1"/>
    <col min="11526" max="11526" width="8" style="5" customWidth="1"/>
    <col min="11527" max="11527" width="9.85546875" style="5" customWidth="1"/>
    <col min="11528" max="11528" width="11.5703125" style="5" customWidth="1"/>
    <col min="11529" max="11529" width="11" style="5" customWidth="1"/>
    <col min="11530" max="11530" width="12" style="5" customWidth="1"/>
    <col min="11531" max="11531" width="9.28515625" style="5" customWidth="1"/>
    <col min="11532" max="11532" width="10.85546875" style="5" customWidth="1"/>
    <col min="11533" max="11533" width="11.28515625" style="5" customWidth="1"/>
    <col min="11534" max="11534" width="13" style="5" customWidth="1"/>
    <col min="11535" max="11535" width="8" style="5" customWidth="1"/>
    <col min="11536" max="11536" width="8.42578125" style="5" customWidth="1"/>
    <col min="11537" max="11537" width="12.42578125" style="5" customWidth="1"/>
    <col min="11538" max="11538" width="9.85546875" style="5" customWidth="1"/>
    <col min="11539" max="11539" width="11.85546875" style="5" customWidth="1"/>
    <col min="11540" max="11540" width="9.140625" style="5"/>
    <col min="11541" max="11541" width="11" style="5" customWidth="1"/>
    <col min="11542" max="11542" width="11.140625" style="5" customWidth="1"/>
    <col min="11543" max="11543" width="13.42578125" style="5" customWidth="1"/>
    <col min="11544" max="11545" width="8.42578125" style="5" customWidth="1"/>
    <col min="11546" max="11546" width="11.85546875" style="5" customWidth="1"/>
    <col min="11547" max="11547" width="9.85546875" style="5" customWidth="1"/>
    <col min="11548" max="11549" width="8" style="5" customWidth="1"/>
    <col min="11550" max="11550" width="11.28515625" style="5" customWidth="1"/>
    <col min="11551" max="11551" width="11" style="5" customWidth="1"/>
    <col min="11552" max="11552" width="11.7109375" style="5" customWidth="1"/>
    <col min="11553" max="11553" width="9.28515625" style="5" customWidth="1"/>
    <col min="11554" max="11554" width="11.7109375" style="5" customWidth="1"/>
    <col min="11555" max="11555" width="10.85546875" style="5" customWidth="1"/>
    <col min="11556" max="11556" width="13.5703125" style="5" customWidth="1"/>
    <col min="11557" max="11558" width="8" style="5" customWidth="1"/>
    <col min="11559" max="11559" width="12.140625" style="5" customWidth="1"/>
    <col min="11560" max="11560" width="11" style="5" customWidth="1"/>
    <col min="11561" max="11561" width="12" style="5" customWidth="1"/>
    <col min="11562" max="11562" width="9.28515625" style="5" customWidth="1"/>
    <col min="11563" max="11563" width="11.140625" style="5" customWidth="1"/>
    <col min="11564" max="11564" width="10.7109375" style="5" customWidth="1"/>
    <col min="11565" max="11565" width="13.5703125" style="5" customWidth="1"/>
    <col min="11566" max="11776" width="9.140625" style="5"/>
    <col min="11777" max="11777" width="3.5703125" style="5" customWidth="1"/>
    <col min="11778" max="11778" width="26.7109375" style="5" customWidth="1"/>
    <col min="11779" max="11779" width="10.7109375" style="5" customWidth="1"/>
    <col min="11780" max="11780" width="13.5703125" style="5" customWidth="1"/>
    <col min="11781" max="11781" width="6.7109375" style="5" customWidth="1"/>
    <col min="11782" max="11782" width="8" style="5" customWidth="1"/>
    <col min="11783" max="11783" width="9.85546875" style="5" customWidth="1"/>
    <col min="11784" max="11784" width="11.5703125" style="5" customWidth="1"/>
    <col min="11785" max="11785" width="11" style="5" customWidth="1"/>
    <col min="11786" max="11786" width="12" style="5" customWidth="1"/>
    <col min="11787" max="11787" width="9.28515625" style="5" customWidth="1"/>
    <col min="11788" max="11788" width="10.85546875" style="5" customWidth="1"/>
    <col min="11789" max="11789" width="11.28515625" style="5" customWidth="1"/>
    <col min="11790" max="11790" width="13" style="5" customWidth="1"/>
    <col min="11791" max="11791" width="8" style="5" customWidth="1"/>
    <col min="11792" max="11792" width="8.42578125" style="5" customWidth="1"/>
    <col min="11793" max="11793" width="12.42578125" style="5" customWidth="1"/>
    <col min="11794" max="11794" width="9.85546875" style="5" customWidth="1"/>
    <col min="11795" max="11795" width="11.85546875" style="5" customWidth="1"/>
    <col min="11796" max="11796" width="9.140625" style="5"/>
    <col min="11797" max="11797" width="11" style="5" customWidth="1"/>
    <col min="11798" max="11798" width="11.140625" style="5" customWidth="1"/>
    <col min="11799" max="11799" width="13.42578125" style="5" customWidth="1"/>
    <col min="11800" max="11801" width="8.42578125" style="5" customWidth="1"/>
    <col min="11802" max="11802" width="11.85546875" style="5" customWidth="1"/>
    <col min="11803" max="11803" width="9.85546875" style="5" customWidth="1"/>
    <col min="11804" max="11805" width="8" style="5" customWidth="1"/>
    <col min="11806" max="11806" width="11.28515625" style="5" customWidth="1"/>
    <col min="11807" max="11807" width="11" style="5" customWidth="1"/>
    <col min="11808" max="11808" width="11.7109375" style="5" customWidth="1"/>
    <col min="11809" max="11809" width="9.28515625" style="5" customWidth="1"/>
    <col min="11810" max="11810" width="11.7109375" style="5" customWidth="1"/>
    <col min="11811" max="11811" width="10.85546875" style="5" customWidth="1"/>
    <col min="11812" max="11812" width="13.5703125" style="5" customWidth="1"/>
    <col min="11813" max="11814" width="8" style="5" customWidth="1"/>
    <col min="11815" max="11815" width="12.140625" style="5" customWidth="1"/>
    <col min="11816" max="11816" width="11" style="5" customWidth="1"/>
    <col min="11817" max="11817" width="12" style="5" customWidth="1"/>
    <col min="11818" max="11818" width="9.28515625" style="5" customWidth="1"/>
    <col min="11819" max="11819" width="11.140625" style="5" customWidth="1"/>
    <col min="11820" max="11820" width="10.7109375" style="5" customWidth="1"/>
    <col min="11821" max="11821" width="13.5703125" style="5" customWidth="1"/>
    <col min="11822" max="12032" width="9.140625" style="5"/>
    <col min="12033" max="12033" width="3.5703125" style="5" customWidth="1"/>
    <col min="12034" max="12034" width="26.7109375" style="5" customWidth="1"/>
    <col min="12035" max="12035" width="10.7109375" style="5" customWidth="1"/>
    <col min="12036" max="12036" width="13.5703125" style="5" customWidth="1"/>
    <col min="12037" max="12037" width="6.7109375" style="5" customWidth="1"/>
    <col min="12038" max="12038" width="8" style="5" customWidth="1"/>
    <col min="12039" max="12039" width="9.85546875" style="5" customWidth="1"/>
    <col min="12040" max="12040" width="11.5703125" style="5" customWidth="1"/>
    <col min="12041" max="12041" width="11" style="5" customWidth="1"/>
    <col min="12042" max="12042" width="12" style="5" customWidth="1"/>
    <col min="12043" max="12043" width="9.28515625" style="5" customWidth="1"/>
    <col min="12044" max="12044" width="10.85546875" style="5" customWidth="1"/>
    <col min="12045" max="12045" width="11.28515625" style="5" customWidth="1"/>
    <col min="12046" max="12046" width="13" style="5" customWidth="1"/>
    <col min="12047" max="12047" width="8" style="5" customWidth="1"/>
    <col min="12048" max="12048" width="8.42578125" style="5" customWidth="1"/>
    <col min="12049" max="12049" width="12.42578125" style="5" customWidth="1"/>
    <col min="12050" max="12050" width="9.85546875" style="5" customWidth="1"/>
    <col min="12051" max="12051" width="11.85546875" style="5" customWidth="1"/>
    <col min="12052" max="12052" width="9.140625" style="5"/>
    <col min="12053" max="12053" width="11" style="5" customWidth="1"/>
    <col min="12054" max="12054" width="11.140625" style="5" customWidth="1"/>
    <col min="12055" max="12055" width="13.42578125" style="5" customWidth="1"/>
    <col min="12056" max="12057" width="8.42578125" style="5" customWidth="1"/>
    <col min="12058" max="12058" width="11.85546875" style="5" customWidth="1"/>
    <col min="12059" max="12059" width="9.85546875" style="5" customWidth="1"/>
    <col min="12060" max="12061" width="8" style="5" customWidth="1"/>
    <col min="12062" max="12062" width="11.28515625" style="5" customWidth="1"/>
    <col min="12063" max="12063" width="11" style="5" customWidth="1"/>
    <col min="12064" max="12064" width="11.7109375" style="5" customWidth="1"/>
    <col min="12065" max="12065" width="9.28515625" style="5" customWidth="1"/>
    <col min="12066" max="12066" width="11.7109375" style="5" customWidth="1"/>
    <col min="12067" max="12067" width="10.85546875" style="5" customWidth="1"/>
    <col min="12068" max="12068" width="13.5703125" style="5" customWidth="1"/>
    <col min="12069" max="12070" width="8" style="5" customWidth="1"/>
    <col min="12071" max="12071" width="12.140625" style="5" customWidth="1"/>
    <col min="12072" max="12072" width="11" style="5" customWidth="1"/>
    <col min="12073" max="12073" width="12" style="5" customWidth="1"/>
    <col min="12074" max="12074" width="9.28515625" style="5" customWidth="1"/>
    <col min="12075" max="12075" width="11.140625" style="5" customWidth="1"/>
    <col min="12076" max="12076" width="10.7109375" style="5" customWidth="1"/>
    <col min="12077" max="12077" width="13.5703125" style="5" customWidth="1"/>
    <col min="12078" max="12288" width="9.140625" style="5"/>
    <col min="12289" max="12289" width="3.5703125" style="5" customWidth="1"/>
    <col min="12290" max="12290" width="26.7109375" style="5" customWidth="1"/>
    <col min="12291" max="12291" width="10.7109375" style="5" customWidth="1"/>
    <col min="12292" max="12292" width="13.5703125" style="5" customWidth="1"/>
    <col min="12293" max="12293" width="6.7109375" style="5" customWidth="1"/>
    <col min="12294" max="12294" width="8" style="5" customWidth="1"/>
    <col min="12295" max="12295" width="9.85546875" style="5" customWidth="1"/>
    <col min="12296" max="12296" width="11.5703125" style="5" customWidth="1"/>
    <col min="12297" max="12297" width="11" style="5" customWidth="1"/>
    <col min="12298" max="12298" width="12" style="5" customWidth="1"/>
    <col min="12299" max="12299" width="9.28515625" style="5" customWidth="1"/>
    <col min="12300" max="12300" width="10.85546875" style="5" customWidth="1"/>
    <col min="12301" max="12301" width="11.28515625" style="5" customWidth="1"/>
    <col min="12302" max="12302" width="13" style="5" customWidth="1"/>
    <col min="12303" max="12303" width="8" style="5" customWidth="1"/>
    <col min="12304" max="12304" width="8.42578125" style="5" customWidth="1"/>
    <col min="12305" max="12305" width="12.42578125" style="5" customWidth="1"/>
    <col min="12306" max="12306" width="9.85546875" style="5" customWidth="1"/>
    <col min="12307" max="12307" width="11.85546875" style="5" customWidth="1"/>
    <col min="12308" max="12308" width="9.140625" style="5"/>
    <col min="12309" max="12309" width="11" style="5" customWidth="1"/>
    <col min="12310" max="12310" width="11.140625" style="5" customWidth="1"/>
    <col min="12311" max="12311" width="13.42578125" style="5" customWidth="1"/>
    <col min="12312" max="12313" width="8.42578125" style="5" customWidth="1"/>
    <col min="12314" max="12314" width="11.85546875" style="5" customWidth="1"/>
    <col min="12315" max="12315" width="9.85546875" style="5" customWidth="1"/>
    <col min="12316" max="12317" width="8" style="5" customWidth="1"/>
    <col min="12318" max="12318" width="11.28515625" style="5" customWidth="1"/>
    <col min="12319" max="12319" width="11" style="5" customWidth="1"/>
    <col min="12320" max="12320" width="11.7109375" style="5" customWidth="1"/>
    <col min="12321" max="12321" width="9.28515625" style="5" customWidth="1"/>
    <col min="12322" max="12322" width="11.7109375" style="5" customWidth="1"/>
    <col min="12323" max="12323" width="10.85546875" style="5" customWidth="1"/>
    <col min="12324" max="12324" width="13.5703125" style="5" customWidth="1"/>
    <col min="12325" max="12326" width="8" style="5" customWidth="1"/>
    <col min="12327" max="12327" width="12.140625" style="5" customWidth="1"/>
    <col min="12328" max="12328" width="11" style="5" customWidth="1"/>
    <col min="12329" max="12329" width="12" style="5" customWidth="1"/>
    <col min="12330" max="12330" width="9.28515625" style="5" customWidth="1"/>
    <col min="12331" max="12331" width="11.140625" style="5" customWidth="1"/>
    <col min="12332" max="12332" width="10.7109375" style="5" customWidth="1"/>
    <col min="12333" max="12333" width="13.5703125" style="5" customWidth="1"/>
    <col min="12334" max="12544" width="9.140625" style="5"/>
    <col min="12545" max="12545" width="3.5703125" style="5" customWidth="1"/>
    <col min="12546" max="12546" width="26.7109375" style="5" customWidth="1"/>
    <col min="12547" max="12547" width="10.7109375" style="5" customWidth="1"/>
    <col min="12548" max="12548" width="13.5703125" style="5" customWidth="1"/>
    <col min="12549" max="12549" width="6.7109375" style="5" customWidth="1"/>
    <col min="12550" max="12550" width="8" style="5" customWidth="1"/>
    <col min="12551" max="12551" width="9.85546875" style="5" customWidth="1"/>
    <col min="12552" max="12552" width="11.5703125" style="5" customWidth="1"/>
    <col min="12553" max="12553" width="11" style="5" customWidth="1"/>
    <col min="12554" max="12554" width="12" style="5" customWidth="1"/>
    <col min="12555" max="12555" width="9.28515625" style="5" customWidth="1"/>
    <col min="12556" max="12556" width="10.85546875" style="5" customWidth="1"/>
    <col min="12557" max="12557" width="11.28515625" style="5" customWidth="1"/>
    <col min="12558" max="12558" width="13" style="5" customWidth="1"/>
    <col min="12559" max="12559" width="8" style="5" customWidth="1"/>
    <col min="12560" max="12560" width="8.42578125" style="5" customWidth="1"/>
    <col min="12561" max="12561" width="12.42578125" style="5" customWidth="1"/>
    <col min="12562" max="12562" width="9.85546875" style="5" customWidth="1"/>
    <col min="12563" max="12563" width="11.85546875" style="5" customWidth="1"/>
    <col min="12564" max="12564" width="9.140625" style="5"/>
    <col min="12565" max="12565" width="11" style="5" customWidth="1"/>
    <col min="12566" max="12566" width="11.140625" style="5" customWidth="1"/>
    <col min="12567" max="12567" width="13.42578125" style="5" customWidth="1"/>
    <col min="12568" max="12569" width="8.42578125" style="5" customWidth="1"/>
    <col min="12570" max="12570" width="11.85546875" style="5" customWidth="1"/>
    <col min="12571" max="12571" width="9.85546875" style="5" customWidth="1"/>
    <col min="12572" max="12573" width="8" style="5" customWidth="1"/>
    <col min="12574" max="12574" width="11.28515625" style="5" customWidth="1"/>
    <col min="12575" max="12575" width="11" style="5" customWidth="1"/>
    <col min="12576" max="12576" width="11.7109375" style="5" customWidth="1"/>
    <col min="12577" max="12577" width="9.28515625" style="5" customWidth="1"/>
    <col min="12578" max="12578" width="11.7109375" style="5" customWidth="1"/>
    <col min="12579" max="12579" width="10.85546875" style="5" customWidth="1"/>
    <col min="12580" max="12580" width="13.5703125" style="5" customWidth="1"/>
    <col min="12581" max="12582" width="8" style="5" customWidth="1"/>
    <col min="12583" max="12583" width="12.140625" style="5" customWidth="1"/>
    <col min="12584" max="12584" width="11" style="5" customWidth="1"/>
    <col min="12585" max="12585" width="12" style="5" customWidth="1"/>
    <col min="12586" max="12586" width="9.28515625" style="5" customWidth="1"/>
    <col min="12587" max="12587" width="11.140625" style="5" customWidth="1"/>
    <col min="12588" max="12588" width="10.7109375" style="5" customWidth="1"/>
    <col min="12589" max="12589" width="13.5703125" style="5" customWidth="1"/>
    <col min="12590" max="12800" width="9.140625" style="5"/>
    <col min="12801" max="12801" width="3.5703125" style="5" customWidth="1"/>
    <col min="12802" max="12802" width="26.7109375" style="5" customWidth="1"/>
    <col min="12803" max="12803" width="10.7109375" style="5" customWidth="1"/>
    <col min="12804" max="12804" width="13.5703125" style="5" customWidth="1"/>
    <col min="12805" max="12805" width="6.7109375" style="5" customWidth="1"/>
    <col min="12806" max="12806" width="8" style="5" customWidth="1"/>
    <col min="12807" max="12807" width="9.85546875" style="5" customWidth="1"/>
    <col min="12808" max="12808" width="11.5703125" style="5" customWidth="1"/>
    <col min="12809" max="12809" width="11" style="5" customWidth="1"/>
    <col min="12810" max="12810" width="12" style="5" customWidth="1"/>
    <col min="12811" max="12811" width="9.28515625" style="5" customWidth="1"/>
    <col min="12812" max="12812" width="10.85546875" style="5" customWidth="1"/>
    <col min="12813" max="12813" width="11.28515625" style="5" customWidth="1"/>
    <col min="12814" max="12814" width="13" style="5" customWidth="1"/>
    <col min="12815" max="12815" width="8" style="5" customWidth="1"/>
    <col min="12816" max="12816" width="8.42578125" style="5" customWidth="1"/>
    <col min="12817" max="12817" width="12.42578125" style="5" customWidth="1"/>
    <col min="12818" max="12818" width="9.85546875" style="5" customWidth="1"/>
    <col min="12819" max="12819" width="11.85546875" style="5" customWidth="1"/>
    <col min="12820" max="12820" width="9.140625" style="5"/>
    <col min="12821" max="12821" width="11" style="5" customWidth="1"/>
    <col min="12822" max="12822" width="11.140625" style="5" customWidth="1"/>
    <col min="12823" max="12823" width="13.42578125" style="5" customWidth="1"/>
    <col min="12824" max="12825" width="8.42578125" style="5" customWidth="1"/>
    <col min="12826" max="12826" width="11.85546875" style="5" customWidth="1"/>
    <col min="12827" max="12827" width="9.85546875" style="5" customWidth="1"/>
    <col min="12828" max="12829" width="8" style="5" customWidth="1"/>
    <col min="12830" max="12830" width="11.28515625" style="5" customWidth="1"/>
    <col min="12831" max="12831" width="11" style="5" customWidth="1"/>
    <col min="12832" max="12832" width="11.7109375" style="5" customWidth="1"/>
    <col min="12833" max="12833" width="9.28515625" style="5" customWidth="1"/>
    <col min="12834" max="12834" width="11.7109375" style="5" customWidth="1"/>
    <col min="12835" max="12835" width="10.85546875" style="5" customWidth="1"/>
    <col min="12836" max="12836" width="13.5703125" style="5" customWidth="1"/>
    <col min="12837" max="12838" width="8" style="5" customWidth="1"/>
    <col min="12839" max="12839" width="12.140625" style="5" customWidth="1"/>
    <col min="12840" max="12840" width="11" style="5" customWidth="1"/>
    <col min="12841" max="12841" width="12" style="5" customWidth="1"/>
    <col min="12842" max="12842" width="9.28515625" style="5" customWidth="1"/>
    <col min="12843" max="12843" width="11.140625" style="5" customWidth="1"/>
    <col min="12844" max="12844" width="10.7109375" style="5" customWidth="1"/>
    <col min="12845" max="12845" width="13.5703125" style="5" customWidth="1"/>
    <col min="12846" max="13056" width="9.140625" style="5"/>
    <col min="13057" max="13057" width="3.5703125" style="5" customWidth="1"/>
    <col min="13058" max="13058" width="26.7109375" style="5" customWidth="1"/>
    <col min="13059" max="13059" width="10.7109375" style="5" customWidth="1"/>
    <col min="13060" max="13060" width="13.5703125" style="5" customWidth="1"/>
    <col min="13061" max="13061" width="6.7109375" style="5" customWidth="1"/>
    <col min="13062" max="13062" width="8" style="5" customWidth="1"/>
    <col min="13063" max="13063" width="9.85546875" style="5" customWidth="1"/>
    <col min="13064" max="13064" width="11.5703125" style="5" customWidth="1"/>
    <col min="13065" max="13065" width="11" style="5" customWidth="1"/>
    <col min="13066" max="13066" width="12" style="5" customWidth="1"/>
    <col min="13067" max="13067" width="9.28515625" style="5" customWidth="1"/>
    <col min="13068" max="13068" width="10.85546875" style="5" customWidth="1"/>
    <col min="13069" max="13069" width="11.28515625" style="5" customWidth="1"/>
    <col min="13070" max="13070" width="13" style="5" customWidth="1"/>
    <col min="13071" max="13071" width="8" style="5" customWidth="1"/>
    <col min="13072" max="13072" width="8.42578125" style="5" customWidth="1"/>
    <col min="13073" max="13073" width="12.42578125" style="5" customWidth="1"/>
    <col min="13074" max="13074" width="9.85546875" style="5" customWidth="1"/>
    <col min="13075" max="13075" width="11.85546875" style="5" customWidth="1"/>
    <col min="13076" max="13076" width="9.140625" style="5"/>
    <col min="13077" max="13077" width="11" style="5" customWidth="1"/>
    <col min="13078" max="13078" width="11.140625" style="5" customWidth="1"/>
    <col min="13079" max="13079" width="13.42578125" style="5" customWidth="1"/>
    <col min="13080" max="13081" width="8.42578125" style="5" customWidth="1"/>
    <col min="13082" max="13082" width="11.85546875" style="5" customWidth="1"/>
    <col min="13083" max="13083" width="9.85546875" style="5" customWidth="1"/>
    <col min="13084" max="13085" width="8" style="5" customWidth="1"/>
    <col min="13086" max="13086" width="11.28515625" style="5" customWidth="1"/>
    <col min="13087" max="13087" width="11" style="5" customWidth="1"/>
    <col min="13088" max="13088" width="11.7109375" style="5" customWidth="1"/>
    <col min="13089" max="13089" width="9.28515625" style="5" customWidth="1"/>
    <col min="13090" max="13090" width="11.7109375" style="5" customWidth="1"/>
    <col min="13091" max="13091" width="10.85546875" style="5" customWidth="1"/>
    <col min="13092" max="13092" width="13.5703125" style="5" customWidth="1"/>
    <col min="13093" max="13094" width="8" style="5" customWidth="1"/>
    <col min="13095" max="13095" width="12.140625" style="5" customWidth="1"/>
    <col min="13096" max="13096" width="11" style="5" customWidth="1"/>
    <col min="13097" max="13097" width="12" style="5" customWidth="1"/>
    <col min="13098" max="13098" width="9.28515625" style="5" customWidth="1"/>
    <col min="13099" max="13099" width="11.140625" style="5" customWidth="1"/>
    <col min="13100" max="13100" width="10.7109375" style="5" customWidth="1"/>
    <col min="13101" max="13101" width="13.5703125" style="5" customWidth="1"/>
    <col min="13102" max="13312" width="9.140625" style="5"/>
    <col min="13313" max="13313" width="3.5703125" style="5" customWidth="1"/>
    <col min="13314" max="13314" width="26.7109375" style="5" customWidth="1"/>
    <col min="13315" max="13315" width="10.7109375" style="5" customWidth="1"/>
    <col min="13316" max="13316" width="13.5703125" style="5" customWidth="1"/>
    <col min="13317" max="13317" width="6.7109375" style="5" customWidth="1"/>
    <col min="13318" max="13318" width="8" style="5" customWidth="1"/>
    <col min="13319" max="13319" width="9.85546875" style="5" customWidth="1"/>
    <col min="13320" max="13320" width="11.5703125" style="5" customWidth="1"/>
    <col min="13321" max="13321" width="11" style="5" customWidth="1"/>
    <col min="13322" max="13322" width="12" style="5" customWidth="1"/>
    <col min="13323" max="13323" width="9.28515625" style="5" customWidth="1"/>
    <col min="13324" max="13324" width="10.85546875" style="5" customWidth="1"/>
    <col min="13325" max="13325" width="11.28515625" style="5" customWidth="1"/>
    <col min="13326" max="13326" width="13" style="5" customWidth="1"/>
    <col min="13327" max="13327" width="8" style="5" customWidth="1"/>
    <col min="13328" max="13328" width="8.42578125" style="5" customWidth="1"/>
    <col min="13329" max="13329" width="12.42578125" style="5" customWidth="1"/>
    <col min="13330" max="13330" width="9.85546875" style="5" customWidth="1"/>
    <col min="13331" max="13331" width="11.85546875" style="5" customWidth="1"/>
    <col min="13332" max="13332" width="9.140625" style="5"/>
    <col min="13333" max="13333" width="11" style="5" customWidth="1"/>
    <col min="13334" max="13334" width="11.140625" style="5" customWidth="1"/>
    <col min="13335" max="13335" width="13.42578125" style="5" customWidth="1"/>
    <col min="13336" max="13337" width="8.42578125" style="5" customWidth="1"/>
    <col min="13338" max="13338" width="11.85546875" style="5" customWidth="1"/>
    <col min="13339" max="13339" width="9.85546875" style="5" customWidth="1"/>
    <col min="13340" max="13341" width="8" style="5" customWidth="1"/>
    <col min="13342" max="13342" width="11.28515625" style="5" customWidth="1"/>
    <col min="13343" max="13343" width="11" style="5" customWidth="1"/>
    <col min="13344" max="13344" width="11.7109375" style="5" customWidth="1"/>
    <col min="13345" max="13345" width="9.28515625" style="5" customWidth="1"/>
    <col min="13346" max="13346" width="11.7109375" style="5" customWidth="1"/>
    <col min="13347" max="13347" width="10.85546875" style="5" customWidth="1"/>
    <col min="13348" max="13348" width="13.5703125" style="5" customWidth="1"/>
    <col min="13349" max="13350" width="8" style="5" customWidth="1"/>
    <col min="13351" max="13351" width="12.140625" style="5" customWidth="1"/>
    <col min="13352" max="13352" width="11" style="5" customWidth="1"/>
    <col min="13353" max="13353" width="12" style="5" customWidth="1"/>
    <col min="13354" max="13354" width="9.28515625" style="5" customWidth="1"/>
    <col min="13355" max="13355" width="11.140625" style="5" customWidth="1"/>
    <col min="13356" max="13356" width="10.7109375" style="5" customWidth="1"/>
    <col min="13357" max="13357" width="13.5703125" style="5" customWidth="1"/>
    <col min="13358" max="13568" width="9.140625" style="5"/>
    <col min="13569" max="13569" width="3.5703125" style="5" customWidth="1"/>
    <col min="13570" max="13570" width="26.7109375" style="5" customWidth="1"/>
    <col min="13571" max="13571" width="10.7109375" style="5" customWidth="1"/>
    <col min="13572" max="13572" width="13.5703125" style="5" customWidth="1"/>
    <col min="13573" max="13573" width="6.7109375" style="5" customWidth="1"/>
    <col min="13574" max="13574" width="8" style="5" customWidth="1"/>
    <col min="13575" max="13575" width="9.85546875" style="5" customWidth="1"/>
    <col min="13576" max="13576" width="11.5703125" style="5" customWidth="1"/>
    <col min="13577" max="13577" width="11" style="5" customWidth="1"/>
    <col min="13578" max="13578" width="12" style="5" customWidth="1"/>
    <col min="13579" max="13579" width="9.28515625" style="5" customWidth="1"/>
    <col min="13580" max="13580" width="10.85546875" style="5" customWidth="1"/>
    <col min="13581" max="13581" width="11.28515625" style="5" customWidth="1"/>
    <col min="13582" max="13582" width="13" style="5" customWidth="1"/>
    <col min="13583" max="13583" width="8" style="5" customWidth="1"/>
    <col min="13584" max="13584" width="8.42578125" style="5" customWidth="1"/>
    <col min="13585" max="13585" width="12.42578125" style="5" customWidth="1"/>
    <col min="13586" max="13586" width="9.85546875" style="5" customWidth="1"/>
    <col min="13587" max="13587" width="11.85546875" style="5" customWidth="1"/>
    <col min="13588" max="13588" width="9.140625" style="5"/>
    <col min="13589" max="13589" width="11" style="5" customWidth="1"/>
    <col min="13590" max="13590" width="11.140625" style="5" customWidth="1"/>
    <col min="13591" max="13591" width="13.42578125" style="5" customWidth="1"/>
    <col min="13592" max="13593" width="8.42578125" style="5" customWidth="1"/>
    <col min="13594" max="13594" width="11.85546875" style="5" customWidth="1"/>
    <col min="13595" max="13595" width="9.85546875" style="5" customWidth="1"/>
    <col min="13596" max="13597" width="8" style="5" customWidth="1"/>
    <col min="13598" max="13598" width="11.28515625" style="5" customWidth="1"/>
    <col min="13599" max="13599" width="11" style="5" customWidth="1"/>
    <col min="13600" max="13600" width="11.7109375" style="5" customWidth="1"/>
    <col min="13601" max="13601" width="9.28515625" style="5" customWidth="1"/>
    <col min="13602" max="13602" width="11.7109375" style="5" customWidth="1"/>
    <col min="13603" max="13603" width="10.85546875" style="5" customWidth="1"/>
    <col min="13604" max="13604" width="13.5703125" style="5" customWidth="1"/>
    <col min="13605" max="13606" width="8" style="5" customWidth="1"/>
    <col min="13607" max="13607" width="12.140625" style="5" customWidth="1"/>
    <col min="13608" max="13608" width="11" style="5" customWidth="1"/>
    <col min="13609" max="13609" width="12" style="5" customWidth="1"/>
    <col min="13610" max="13610" width="9.28515625" style="5" customWidth="1"/>
    <col min="13611" max="13611" width="11.140625" style="5" customWidth="1"/>
    <col min="13612" max="13612" width="10.7109375" style="5" customWidth="1"/>
    <col min="13613" max="13613" width="13.5703125" style="5" customWidth="1"/>
    <col min="13614" max="13824" width="9.140625" style="5"/>
    <col min="13825" max="13825" width="3.5703125" style="5" customWidth="1"/>
    <col min="13826" max="13826" width="26.7109375" style="5" customWidth="1"/>
    <col min="13827" max="13827" width="10.7109375" style="5" customWidth="1"/>
    <col min="13828" max="13828" width="13.5703125" style="5" customWidth="1"/>
    <col min="13829" max="13829" width="6.7109375" style="5" customWidth="1"/>
    <col min="13830" max="13830" width="8" style="5" customWidth="1"/>
    <col min="13831" max="13831" width="9.85546875" style="5" customWidth="1"/>
    <col min="13832" max="13832" width="11.5703125" style="5" customWidth="1"/>
    <col min="13833" max="13833" width="11" style="5" customWidth="1"/>
    <col min="13834" max="13834" width="12" style="5" customWidth="1"/>
    <col min="13835" max="13835" width="9.28515625" style="5" customWidth="1"/>
    <col min="13836" max="13836" width="10.85546875" style="5" customWidth="1"/>
    <col min="13837" max="13837" width="11.28515625" style="5" customWidth="1"/>
    <col min="13838" max="13838" width="13" style="5" customWidth="1"/>
    <col min="13839" max="13839" width="8" style="5" customWidth="1"/>
    <col min="13840" max="13840" width="8.42578125" style="5" customWidth="1"/>
    <col min="13841" max="13841" width="12.42578125" style="5" customWidth="1"/>
    <col min="13842" max="13842" width="9.85546875" style="5" customWidth="1"/>
    <col min="13843" max="13843" width="11.85546875" style="5" customWidth="1"/>
    <col min="13844" max="13844" width="9.140625" style="5"/>
    <col min="13845" max="13845" width="11" style="5" customWidth="1"/>
    <col min="13846" max="13846" width="11.140625" style="5" customWidth="1"/>
    <col min="13847" max="13847" width="13.42578125" style="5" customWidth="1"/>
    <col min="13848" max="13849" width="8.42578125" style="5" customWidth="1"/>
    <col min="13850" max="13850" width="11.85546875" style="5" customWidth="1"/>
    <col min="13851" max="13851" width="9.85546875" style="5" customWidth="1"/>
    <col min="13852" max="13853" width="8" style="5" customWidth="1"/>
    <col min="13854" max="13854" width="11.28515625" style="5" customWidth="1"/>
    <col min="13855" max="13855" width="11" style="5" customWidth="1"/>
    <col min="13856" max="13856" width="11.7109375" style="5" customWidth="1"/>
    <col min="13857" max="13857" width="9.28515625" style="5" customWidth="1"/>
    <col min="13858" max="13858" width="11.7109375" style="5" customWidth="1"/>
    <col min="13859" max="13859" width="10.85546875" style="5" customWidth="1"/>
    <col min="13860" max="13860" width="13.5703125" style="5" customWidth="1"/>
    <col min="13861" max="13862" width="8" style="5" customWidth="1"/>
    <col min="13863" max="13863" width="12.140625" style="5" customWidth="1"/>
    <col min="13864" max="13864" width="11" style="5" customWidth="1"/>
    <col min="13865" max="13865" width="12" style="5" customWidth="1"/>
    <col min="13866" max="13866" width="9.28515625" style="5" customWidth="1"/>
    <col min="13867" max="13867" width="11.140625" style="5" customWidth="1"/>
    <col min="13868" max="13868" width="10.7109375" style="5" customWidth="1"/>
    <col min="13869" max="13869" width="13.5703125" style="5" customWidth="1"/>
    <col min="13870" max="14080" width="9.140625" style="5"/>
    <col min="14081" max="14081" width="3.5703125" style="5" customWidth="1"/>
    <col min="14082" max="14082" width="26.7109375" style="5" customWidth="1"/>
    <col min="14083" max="14083" width="10.7109375" style="5" customWidth="1"/>
    <col min="14084" max="14084" width="13.5703125" style="5" customWidth="1"/>
    <col min="14085" max="14085" width="6.7109375" style="5" customWidth="1"/>
    <col min="14086" max="14086" width="8" style="5" customWidth="1"/>
    <col min="14087" max="14087" width="9.85546875" style="5" customWidth="1"/>
    <col min="14088" max="14088" width="11.5703125" style="5" customWidth="1"/>
    <col min="14089" max="14089" width="11" style="5" customWidth="1"/>
    <col min="14090" max="14090" width="12" style="5" customWidth="1"/>
    <col min="14091" max="14091" width="9.28515625" style="5" customWidth="1"/>
    <col min="14092" max="14092" width="10.85546875" style="5" customWidth="1"/>
    <col min="14093" max="14093" width="11.28515625" style="5" customWidth="1"/>
    <col min="14094" max="14094" width="13" style="5" customWidth="1"/>
    <col min="14095" max="14095" width="8" style="5" customWidth="1"/>
    <col min="14096" max="14096" width="8.42578125" style="5" customWidth="1"/>
    <col min="14097" max="14097" width="12.42578125" style="5" customWidth="1"/>
    <col min="14098" max="14098" width="9.85546875" style="5" customWidth="1"/>
    <col min="14099" max="14099" width="11.85546875" style="5" customWidth="1"/>
    <col min="14100" max="14100" width="9.140625" style="5"/>
    <col min="14101" max="14101" width="11" style="5" customWidth="1"/>
    <col min="14102" max="14102" width="11.140625" style="5" customWidth="1"/>
    <col min="14103" max="14103" width="13.42578125" style="5" customWidth="1"/>
    <col min="14104" max="14105" width="8.42578125" style="5" customWidth="1"/>
    <col min="14106" max="14106" width="11.85546875" style="5" customWidth="1"/>
    <col min="14107" max="14107" width="9.85546875" style="5" customWidth="1"/>
    <col min="14108" max="14109" width="8" style="5" customWidth="1"/>
    <col min="14110" max="14110" width="11.28515625" style="5" customWidth="1"/>
    <col min="14111" max="14111" width="11" style="5" customWidth="1"/>
    <col min="14112" max="14112" width="11.7109375" style="5" customWidth="1"/>
    <col min="14113" max="14113" width="9.28515625" style="5" customWidth="1"/>
    <col min="14114" max="14114" width="11.7109375" style="5" customWidth="1"/>
    <col min="14115" max="14115" width="10.85546875" style="5" customWidth="1"/>
    <col min="14116" max="14116" width="13.5703125" style="5" customWidth="1"/>
    <col min="14117" max="14118" width="8" style="5" customWidth="1"/>
    <col min="14119" max="14119" width="12.140625" style="5" customWidth="1"/>
    <col min="14120" max="14120" width="11" style="5" customWidth="1"/>
    <col min="14121" max="14121" width="12" style="5" customWidth="1"/>
    <col min="14122" max="14122" width="9.28515625" style="5" customWidth="1"/>
    <col min="14123" max="14123" width="11.140625" style="5" customWidth="1"/>
    <col min="14124" max="14124" width="10.7109375" style="5" customWidth="1"/>
    <col min="14125" max="14125" width="13.5703125" style="5" customWidth="1"/>
    <col min="14126" max="14336" width="9.140625" style="5"/>
    <col min="14337" max="14337" width="3.5703125" style="5" customWidth="1"/>
    <col min="14338" max="14338" width="26.7109375" style="5" customWidth="1"/>
    <col min="14339" max="14339" width="10.7109375" style="5" customWidth="1"/>
    <col min="14340" max="14340" width="13.5703125" style="5" customWidth="1"/>
    <col min="14341" max="14341" width="6.7109375" style="5" customWidth="1"/>
    <col min="14342" max="14342" width="8" style="5" customWidth="1"/>
    <col min="14343" max="14343" width="9.85546875" style="5" customWidth="1"/>
    <col min="14344" max="14344" width="11.5703125" style="5" customWidth="1"/>
    <col min="14345" max="14345" width="11" style="5" customWidth="1"/>
    <col min="14346" max="14346" width="12" style="5" customWidth="1"/>
    <col min="14347" max="14347" width="9.28515625" style="5" customWidth="1"/>
    <col min="14348" max="14348" width="10.85546875" style="5" customWidth="1"/>
    <col min="14349" max="14349" width="11.28515625" style="5" customWidth="1"/>
    <col min="14350" max="14350" width="13" style="5" customWidth="1"/>
    <col min="14351" max="14351" width="8" style="5" customWidth="1"/>
    <col min="14352" max="14352" width="8.42578125" style="5" customWidth="1"/>
    <col min="14353" max="14353" width="12.42578125" style="5" customWidth="1"/>
    <col min="14354" max="14354" width="9.85546875" style="5" customWidth="1"/>
    <col min="14355" max="14355" width="11.85546875" style="5" customWidth="1"/>
    <col min="14356" max="14356" width="9.140625" style="5"/>
    <col min="14357" max="14357" width="11" style="5" customWidth="1"/>
    <col min="14358" max="14358" width="11.140625" style="5" customWidth="1"/>
    <col min="14359" max="14359" width="13.42578125" style="5" customWidth="1"/>
    <col min="14360" max="14361" width="8.42578125" style="5" customWidth="1"/>
    <col min="14362" max="14362" width="11.85546875" style="5" customWidth="1"/>
    <col min="14363" max="14363" width="9.85546875" style="5" customWidth="1"/>
    <col min="14364" max="14365" width="8" style="5" customWidth="1"/>
    <col min="14366" max="14366" width="11.28515625" style="5" customWidth="1"/>
    <col min="14367" max="14367" width="11" style="5" customWidth="1"/>
    <col min="14368" max="14368" width="11.7109375" style="5" customWidth="1"/>
    <col min="14369" max="14369" width="9.28515625" style="5" customWidth="1"/>
    <col min="14370" max="14370" width="11.7109375" style="5" customWidth="1"/>
    <col min="14371" max="14371" width="10.85546875" style="5" customWidth="1"/>
    <col min="14372" max="14372" width="13.5703125" style="5" customWidth="1"/>
    <col min="14373" max="14374" width="8" style="5" customWidth="1"/>
    <col min="14375" max="14375" width="12.140625" style="5" customWidth="1"/>
    <col min="14376" max="14376" width="11" style="5" customWidth="1"/>
    <col min="14377" max="14377" width="12" style="5" customWidth="1"/>
    <col min="14378" max="14378" width="9.28515625" style="5" customWidth="1"/>
    <col min="14379" max="14379" width="11.140625" style="5" customWidth="1"/>
    <col min="14380" max="14380" width="10.7109375" style="5" customWidth="1"/>
    <col min="14381" max="14381" width="13.5703125" style="5" customWidth="1"/>
    <col min="14382" max="14592" width="9.140625" style="5"/>
    <col min="14593" max="14593" width="3.5703125" style="5" customWidth="1"/>
    <col min="14594" max="14594" width="26.7109375" style="5" customWidth="1"/>
    <col min="14595" max="14595" width="10.7109375" style="5" customWidth="1"/>
    <col min="14596" max="14596" width="13.5703125" style="5" customWidth="1"/>
    <col min="14597" max="14597" width="6.7109375" style="5" customWidth="1"/>
    <col min="14598" max="14598" width="8" style="5" customWidth="1"/>
    <col min="14599" max="14599" width="9.85546875" style="5" customWidth="1"/>
    <col min="14600" max="14600" width="11.5703125" style="5" customWidth="1"/>
    <col min="14601" max="14601" width="11" style="5" customWidth="1"/>
    <col min="14602" max="14602" width="12" style="5" customWidth="1"/>
    <col min="14603" max="14603" width="9.28515625" style="5" customWidth="1"/>
    <col min="14604" max="14604" width="10.85546875" style="5" customWidth="1"/>
    <col min="14605" max="14605" width="11.28515625" style="5" customWidth="1"/>
    <col min="14606" max="14606" width="13" style="5" customWidth="1"/>
    <col min="14607" max="14607" width="8" style="5" customWidth="1"/>
    <col min="14608" max="14608" width="8.42578125" style="5" customWidth="1"/>
    <col min="14609" max="14609" width="12.42578125" style="5" customWidth="1"/>
    <col min="14610" max="14610" width="9.85546875" style="5" customWidth="1"/>
    <col min="14611" max="14611" width="11.85546875" style="5" customWidth="1"/>
    <col min="14612" max="14612" width="9.140625" style="5"/>
    <col min="14613" max="14613" width="11" style="5" customWidth="1"/>
    <col min="14614" max="14614" width="11.140625" style="5" customWidth="1"/>
    <col min="14615" max="14615" width="13.42578125" style="5" customWidth="1"/>
    <col min="14616" max="14617" width="8.42578125" style="5" customWidth="1"/>
    <col min="14618" max="14618" width="11.85546875" style="5" customWidth="1"/>
    <col min="14619" max="14619" width="9.85546875" style="5" customWidth="1"/>
    <col min="14620" max="14621" width="8" style="5" customWidth="1"/>
    <col min="14622" max="14622" width="11.28515625" style="5" customWidth="1"/>
    <col min="14623" max="14623" width="11" style="5" customWidth="1"/>
    <col min="14624" max="14624" width="11.7109375" style="5" customWidth="1"/>
    <col min="14625" max="14625" width="9.28515625" style="5" customWidth="1"/>
    <col min="14626" max="14626" width="11.7109375" style="5" customWidth="1"/>
    <col min="14627" max="14627" width="10.85546875" style="5" customWidth="1"/>
    <col min="14628" max="14628" width="13.5703125" style="5" customWidth="1"/>
    <col min="14629" max="14630" width="8" style="5" customWidth="1"/>
    <col min="14631" max="14631" width="12.140625" style="5" customWidth="1"/>
    <col min="14632" max="14632" width="11" style="5" customWidth="1"/>
    <col min="14633" max="14633" width="12" style="5" customWidth="1"/>
    <col min="14634" max="14634" width="9.28515625" style="5" customWidth="1"/>
    <col min="14635" max="14635" width="11.140625" style="5" customWidth="1"/>
    <col min="14636" max="14636" width="10.7109375" style="5" customWidth="1"/>
    <col min="14637" max="14637" width="13.5703125" style="5" customWidth="1"/>
    <col min="14638" max="14848" width="9.140625" style="5"/>
    <col min="14849" max="14849" width="3.5703125" style="5" customWidth="1"/>
    <col min="14850" max="14850" width="26.7109375" style="5" customWidth="1"/>
    <col min="14851" max="14851" width="10.7109375" style="5" customWidth="1"/>
    <col min="14852" max="14852" width="13.5703125" style="5" customWidth="1"/>
    <col min="14853" max="14853" width="6.7109375" style="5" customWidth="1"/>
    <col min="14854" max="14854" width="8" style="5" customWidth="1"/>
    <col min="14855" max="14855" width="9.85546875" style="5" customWidth="1"/>
    <col min="14856" max="14856" width="11.5703125" style="5" customWidth="1"/>
    <col min="14857" max="14857" width="11" style="5" customWidth="1"/>
    <col min="14858" max="14858" width="12" style="5" customWidth="1"/>
    <col min="14859" max="14859" width="9.28515625" style="5" customWidth="1"/>
    <col min="14860" max="14860" width="10.85546875" style="5" customWidth="1"/>
    <col min="14861" max="14861" width="11.28515625" style="5" customWidth="1"/>
    <col min="14862" max="14862" width="13" style="5" customWidth="1"/>
    <col min="14863" max="14863" width="8" style="5" customWidth="1"/>
    <col min="14864" max="14864" width="8.42578125" style="5" customWidth="1"/>
    <col min="14865" max="14865" width="12.42578125" style="5" customWidth="1"/>
    <col min="14866" max="14866" width="9.85546875" style="5" customWidth="1"/>
    <col min="14867" max="14867" width="11.85546875" style="5" customWidth="1"/>
    <col min="14868" max="14868" width="9.140625" style="5"/>
    <col min="14869" max="14869" width="11" style="5" customWidth="1"/>
    <col min="14870" max="14870" width="11.140625" style="5" customWidth="1"/>
    <col min="14871" max="14871" width="13.42578125" style="5" customWidth="1"/>
    <col min="14872" max="14873" width="8.42578125" style="5" customWidth="1"/>
    <col min="14874" max="14874" width="11.85546875" style="5" customWidth="1"/>
    <col min="14875" max="14875" width="9.85546875" style="5" customWidth="1"/>
    <col min="14876" max="14877" width="8" style="5" customWidth="1"/>
    <col min="14878" max="14878" width="11.28515625" style="5" customWidth="1"/>
    <col min="14879" max="14879" width="11" style="5" customWidth="1"/>
    <col min="14880" max="14880" width="11.7109375" style="5" customWidth="1"/>
    <col min="14881" max="14881" width="9.28515625" style="5" customWidth="1"/>
    <col min="14882" max="14882" width="11.7109375" style="5" customWidth="1"/>
    <col min="14883" max="14883" width="10.85546875" style="5" customWidth="1"/>
    <col min="14884" max="14884" width="13.5703125" style="5" customWidth="1"/>
    <col min="14885" max="14886" width="8" style="5" customWidth="1"/>
    <col min="14887" max="14887" width="12.140625" style="5" customWidth="1"/>
    <col min="14888" max="14888" width="11" style="5" customWidth="1"/>
    <col min="14889" max="14889" width="12" style="5" customWidth="1"/>
    <col min="14890" max="14890" width="9.28515625" style="5" customWidth="1"/>
    <col min="14891" max="14891" width="11.140625" style="5" customWidth="1"/>
    <col min="14892" max="14892" width="10.7109375" style="5" customWidth="1"/>
    <col min="14893" max="14893" width="13.5703125" style="5" customWidth="1"/>
    <col min="14894" max="15104" width="9.140625" style="5"/>
    <col min="15105" max="15105" width="3.5703125" style="5" customWidth="1"/>
    <col min="15106" max="15106" width="26.7109375" style="5" customWidth="1"/>
    <col min="15107" max="15107" width="10.7109375" style="5" customWidth="1"/>
    <col min="15108" max="15108" width="13.5703125" style="5" customWidth="1"/>
    <col min="15109" max="15109" width="6.7109375" style="5" customWidth="1"/>
    <col min="15110" max="15110" width="8" style="5" customWidth="1"/>
    <col min="15111" max="15111" width="9.85546875" style="5" customWidth="1"/>
    <col min="15112" max="15112" width="11.5703125" style="5" customWidth="1"/>
    <col min="15113" max="15113" width="11" style="5" customWidth="1"/>
    <col min="15114" max="15114" width="12" style="5" customWidth="1"/>
    <col min="15115" max="15115" width="9.28515625" style="5" customWidth="1"/>
    <col min="15116" max="15116" width="10.85546875" style="5" customWidth="1"/>
    <col min="15117" max="15117" width="11.28515625" style="5" customWidth="1"/>
    <col min="15118" max="15118" width="13" style="5" customWidth="1"/>
    <col min="15119" max="15119" width="8" style="5" customWidth="1"/>
    <col min="15120" max="15120" width="8.42578125" style="5" customWidth="1"/>
    <col min="15121" max="15121" width="12.42578125" style="5" customWidth="1"/>
    <col min="15122" max="15122" width="9.85546875" style="5" customWidth="1"/>
    <col min="15123" max="15123" width="11.85546875" style="5" customWidth="1"/>
    <col min="15124" max="15124" width="9.140625" style="5"/>
    <col min="15125" max="15125" width="11" style="5" customWidth="1"/>
    <col min="15126" max="15126" width="11.140625" style="5" customWidth="1"/>
    <col min="15127" max="15127" width="13.42578125" style="5" customWidth="1"/>
    <col min="15128" max="15129" width="8.42578125" style="5" customWidth="1"/>
    <col min="15130" max="15130" width="11.85546875" style="5" customWidth="1"/>
    <col min="15131" max="15131" width="9.85546875" style="5" customWidth="1"/>
    <col min="15132" max="15133" width="8" style="5" customWidth="1"/>
    <col min="15134" max="15134" width="11.28515625" style="5" customWidth="1"/>
    <col min="15135" max="15135" width="11" style="5" customWidth="1"/>
    <col min="15136" max="15136" width="11.7109375" style="5" customWidth="1"/>
    <col min="15137" max="15137" width="9.28515625" style="5" customWidth="1"/>
    <col min="15138" max="15138" width="11.7109375" style="5" customWidth="1"/>
    <col min="15139" max="15139" width="10.85546875" style="5" customWidth="1"/>
    <col min="15140" max="15140" width="13.5703125" style="5" customWidth="1"/>
    <col min="15141" max="15142" width="8" style="5" customWidth="1"/>
    <col min="15143" max="15143" width="12.140625" style="5" customWidth="1"/>
    <col min="15144" max="15144" width="11" style="5" customWidth="1"/>
    <col min="15145" max="15145" width="12" style="5" customWidth="1"/>
    <col min="15146" max="15146" width="9.28515625" style="5" customWidth="1"/>
    <col min="15147" max="15147" width="11.140625" style="5" customWidth="1"/>
    <col min="15148" max="15148" width="10.7109375" style="5" customWidth="1"/>
    <col min="15149" max="15149" width="13.5703125" style="5" customWidth="1"/>
    <col min="15150" max="15360" width="9.140625" style="5"/>
    <col min="15361" max="15361" width="3.5703125" style="5" customWidth="1"/>
    <col min="15362" max="15362" width="26.7109375" style="5" customWidth="1"/>
    <col min="15363" max="15363" width="10.7109375" style="5" customWidth="1"/>
    <col min="15364" max="15364" width="13.5703125" style="5" customWidth="1"/>
    <col min="15365" max="15365" width="6.7109375" style="5" customWidth="1"/>
    <col min="15366" max="15366" width="8" style="5" customWidth="1"/>
    <col min="15367" max="15367" width="9.85546875" style="5" customWidth="1"/>
    <col min="15368" max="15368" width="11.5703125" style="5" customWidth="1"/>
    <col min="15369" max="15369" width="11" style="5" customWidth="1"/>
    <col min="15370" max="15370" width="12" style="5" customWidth="1"/>
    <col min="15371" max="15371" width="9.28515625" style="5" customWidth="1"/>
    <col min="15372" max="15372" width="10.85546875" style="5" customWidth="1"/>
    <col min="15373" max="15373" width="11.28515625" style="5" customWidth="1"/>
    <col min="15374" max="15374" width="13" style="5" customWidth="1"/>
    <col min="15375" max="15375" width="8" style="5" customWidth="1"/>
    <col min="15376" max="15376" width="8.42578125" style="5" customWidth="1"/>
    <col min="15377" max="15377" width="12.42578125" style="5" customWidth="1"/>
    <col min="15378" max="15378" width="9.85546875" style="5" customWidth="1"/>
    <col min="15379" max="15379" width="11.85546875" style="5" customWidth="1"/>
    <col min="15380" max="15380" width="9.140625" style="5"/>
    <col min="15381" max="15381" width="11" style="5" customWidth="1"/>
    <col min="15382" max="15382" width="11.140625" style="5" customWidth="1"/>
    <col min="15383" max="15383" width="13.42578125" style="5" customWidth="1"/>
    <col min="15384" max="15385" width="8.42578125" style="5" customWidth="1"/>
    <col min="15386" max="15386" width="11.85546875" style="5" customWidth="1"/>
    <col min="15387" max="15387" width="9.85546875" style="5" customWidth="1"/>
    <col min="15388" max="15389" width="8" style="5" customWidth="1"/>
    <col min="15390" max="15390" width="11.28515625" style="5" customWidth="1"/>
    <col min="15391" max="15391" width="11" style="5" customWidth="1"/>
    <col min="15392" max="15392" width="11.7109375" style="5" customWidth="1"/>
    <col min="15393" max="15393" width="9.28515625" style="5" customWidth="1"/>
    <col min="15394" max="15394" width="11.7109375" style="5" customWidth="1"/>
    <col min="15395" max="15395" width="10.85546875" style="5" customWidth="1"/>
    <col min="15396" max="15396" width="13.5703125" style="5" customWidth="1"/>
    <col min="15397" max="15398" width="8" style="5" customWidth="1"/>
    <col min="15399" max="15399" width="12.140625" style="5" customWidth="1"/>
    <col min="15400" max="15400" width="11" style="5" customWidth="1"/>
    <col min="15401" max="15401" width="12" style="5" customWidth="1"/>
    <col min="15402" max="15402" width="9.28515625" style="5" customWidth="1"/>
    <col min="15403" max="15403" width="11.140625" style="5" customWidth="1"/>
    <col min="15404" max="15404" width="10.7109375" style="5" customWidth="1"/>
    <col min="15405" max="15405" width="13.5703125" style="5" customWidth="1"/>
    <col min="15406" max="15616" width="9.140625" style="5"/>
    <col min="15617" max="15617" width="3.5703125" style="5" customWidth="1"/>
    <col min="15618" max="15618" width="26.7109375" style="5" customWidth="1"/>
    <col min="15619" max="15619" width="10.7109375" style="5" customWidth="1"/>
    <col min="15620" max="15620" width="13.5703125" style="5" customWidth="1"/>
    <col min="15621" max="15621" width="6.7109375" style="5" customWidth="1"/>
    <col min="15622" max="15622" width="8" style="5" customWidth="1"/>
    <col min="15623" max="15623" width="9.85546875" style="5" customWidth="1"/>
    <col min="15624" max="15624" width="11.5703125" style="5" customWidth="1"/>
    <col min="15625" max="15625" width="11" style="5" customWidth="1"/>
    <col min="15626" max="15626" width="12" style="5" customWidth="1"/>
    <col min="15627" max="15627" width="9.28515625" style="5" customWidth="1"/>
    <col min="15628" max="15628" width="10.85546875" style="5" customWidth="1"/>
    <col min="15629" max="15629" width="11.28515625" style="5" customWidth="1"/>
    <col min="15630" max="15630" width="13" style="5" customWidth="1"/>
    <col min="15631" max="15631" width="8" style="5" customWidth="1"/>
    <col min="15632" max="15632" width="8.42578125" style="5" customWidth="1"/>
    <col min="15633" max="15633" width="12.42578125" style="5" customWidth="1"/>
    <col min="15634" max="15634" width="9.85546875" style="5" customWidth="1"/>
    <col min="15635" max="15635" width="11.85546875" style="5" customWidth="1"/>
    <col min="15636" max="15636" width="9.140625" style="5"/>
    <col min="15637" max="15637" width="11" style="5" customWidth="1"/>
    <col min="15638" max="15638" width="11.140625" style="5" customWidth="1"/>
    <col min="15639" max="15639" width="13.42578125" style="5" customWidth="1"/>
    <col min="15640" max="15641" width="8.42578125" style="5" customWidth="1"/>
    <col min="15642" max="15642" width="11.85546875" style="5" customWidth="1"/>
    <col min="15643" max="15643" width="9.85546875" style="5" customWidth="1"/>
    <col min="15644" max="15645" width="8" style="5" customWidth="1"/>
    <col min="15646" max="15646" width="11.28515625" style="5" customWidth="1"/>
    <col min="15647" max="15647" width="11" style="5" customWidth="1"/>
    <col min="15648" max="15648" width="11.7109375" style="5" customWidth="1"/>
    <col min="15649" max="15649" width="9.28515625" style="5" customWidth="1"/>
    <col min="15650" max="15650" width="11.7109375" style="5" customWidth="1"/>
    <col min="15651" max="15651" width="10.85546875" style="5" customWidth="1"/>
    <col min="15652" max="15652" width="13.5703125" style="5" customWidth="1"/>
    <col min="15653" max="15654" width="8" style="5" customWidth="1"/>
    <col min="15655" max="15655" width="12.140625" style="5" customWidth="1"/>
    <col min="15656" max="15656" width="11" style="5" customWidth="1"/>
    <col min="15657" max="15657" width="12" style="5" customWidth="1"/>
    <col min="15658" max="15658" width="9.28515625" style="5" customWidth="1"/>
    <col min="15659" max="15659" width="11.140625" style="5" customWidth="1"/>
    <col min="15660" max="15660" width="10.7109375" style="5" customWidth="1"/>
    <col min="15661" max="15661" width="13.5703125" style="5" customWidth="1"/>
    <col min="15662" max="15872" width="9.140625" style="5"/>
    <col min="15873" max="15873" width="3.5703125" style="5" customWidth="1"/>
    <col min="15874" max="15874" width="26.7109375" style="5" customWidth="1"/>
    <col min="15875" max="15875" width="10.7109375" style="5" customWidth="1"/>
    <col min="15876" max="15876" width="13.5703125" style="5" customWidth="1"/>
    <col min="15877" max="15877" width="6.7109375" style="5" customWidth="1"/>
    <col min="15878" max="15878" width="8" style="5" customWidth="1"/>
    <col min="15879" max="15879" width="9.85546875" style="5" customWidth="1"/>
    <col min="15880" max="15880" width="11.5703125" style="5" customWidth="1"/>
    <col min="15881" max="15881" width="11" style="5" customWidth="1"/>
    <col min="15882" max="15882" width="12" style="5" customWidth="1"/>
    <col min="15883" max="15883" width="9.28515625" style="5" customWidth="1"/>
    <col min="15884" max="15884" width="10.85546875" style="5" customWidth="1"/>
    <col min="15885" max="15885" width="11.28515625" style="5" customWidth="1"/>
    <col min="15886" max="15886" width="13" style="5" customWidth="1"/>
    <col min="15887" max="15887" width="8" style="5" customWidth="1"/>
    <col min="15888" max="15888" width="8.42578125" style="5" customWidth="1"/>
    <col min="15889" max="15889" width="12.42578125" style="5" customWidth="1"/>
    <col min="15890" max="15890" width="9.85546875" style="5" customWidth="1"/>
    <col min="15891" max="15891" width="11.85546875" style="5" customWidth="1"/>
    <col min="15892" max="15892" width="9.140625" style="5"/>
    <col min="15893" max="15893" width="11" style="5" customWidth="1"/>
    <col min="15894" max="15894" width="11.140625" style="5" customWidth="1"/>
    <col min="15895" max="15895" width="13.42578125" style="5" customWidth="1"/>
    <col min="15896" max="15897" width="8.42578125" style="5" customWidth="1"/>
    <col min="15898" max="15898" width="11.85546875" style="5" customWidth="1"/>
    <col min="15899" max="15899" width="9.85546875" style="5" customWidth="1"/>
    <col min="15900" max="15901" width="8" style="5" customWidth="1"/>
    <col min="15902" max="15902" width="11.28515625" style="5" customWidth="1"/>
    <col min="15903" max="15903" width="11" style="5" customWidth="1"/>
    <col min="15904" max="15904" width="11.7109375" style="5" customWidth="1"/>
    <col min="15905" max="15905" width="9.28515625" style="5" customWidth="1"/>
    <col min="15906" max="15906" width="11.7109375" style="5" customWidth="1"/>
    <col min="15907" max="15907" width="10.85546875" style="5" customWidth="1"/>
    <col min="15908" max="15908" width="13.5703125" style="5" customWidth="1"/>
    <col min="15909" max="15910" width="8" style="5" customWidth="1"/>
    <col min="15911" max="15911" width="12.140625" style="5" customWidth="1"/>
    <col min="15912" max="15912" width="11" style="5" customWidth="1"/>
    <col min="15913" max="15913" width="12" style="5" customWidth="1"/>
    <col min="15914" max="15914" width="9.28515625" style="5" customWidth="1"/>
    <col min="15915" max="15915" width="11.140625" style="5" customWidth="1"/>
    <col min="15916" max="15916" width="10.7109375" style="5" customWidth="1"/>
    <col min="15917" max="15917" width="13.5703125" style="5" customWidth="1"/>
    <col min="15918" max="16128" width="9.140625" style="5"/>
    <col min="16129" max="16129" width="3.5703125" style="5" customWidth="1"/>
    <col min="16130" max="16130" width="26.7109375" style="5" customWidth="1"/>
    <col min="16131" max="16131" width="10.7109375" style="5" customWidth="1"/>
    <col min="16132" max="16132" width="13.5703125" style="5" customWidth="1"/>
    <col min="16133" max="16133" width="6.7109375" style="5" customWidth="1"/>
    <col min="16134" max="16134" width="8" style="5" customWidth="1"/>
    <col min="16135" max="16135" width="9.85546875" style="5" customWidth="1"/>
    <col min="16136" max="16136" width="11.5703125" style="5" customWidth="1"/>
    <col min="16137" max="16137" width="11" style="5" customWidth="1"/>
    <col min="16138" max="16138" width="12" style="5" customWidth="1"/>
    <col min="16139" max="16139" width="9.28515625" style="5" customWidth="1"/>
    <col min="16140" max="16140" width="10.85546875" style="5" customWidth="1"/>
    <col min="16141" max="16141" width="11.28515625" style="5" customWidth="1"/>
    <col min="16142" max="16142" width="13" style="5" customWidth="1"/>
    <col min="16143" max="16143" width="8" style="5" customWidth="1"/>
    <col min="16144" max="16144" width="8.42578125" style="5" customWidth="1"/>
    <col min="16145" max="16145" width="12.42578125" style="5" customWidth="1"/>
    <col min="16146" max="16146" width="9.85546875" style="5" customWidth="1"/>
    <col min="16147" max="16147" width="11.85546875" style="5" customWidth="1"/>
    <col min="16148" max="16148" width="9.140625" style="5"/>
    <col min="16149" max="16149" width="11" style="5" customWidth="1"/>
    <col min="16150" max="16150" width="11.140625" style="5" customWidth="1"/>
    <col min="16151" max="16151" width="13.42578125" style="5" customWidth="1"/>
    <col min="16152" max="16153" width="8.42578125" style="5" customWidth="1"/>
    <col min="16154" max="16154" width="11.85546875" style="5" customWidth="1"/>
    <col min="16155" max="16155" width="9.85546875" style="5" customWidth="1"/>
    <col min="16156" max="16157" width="8" style="5" customWidth="1"/>
    <col min="16158" max="16158" width="11.28515625" style="5" customWidth="1"/>
    <col min="16159" max="16159" width="11" style="5" customWidth="1"/>
    <col min="16160" max="16160" width="11.7109375" style="5" customWidth="1"/>
    <col min="16161" max="16161" width="9.28515625" style="5" customWidth="1"/>
    <col min="16162" max="16162" width="11.7109375" style="5" customWidth="1"/>
    <col min="16163" max="16163" width="10.85546875" style="5" customWidth="1"/>
    <col min="16164" max="16164" width="13.5703125" style="5" customWidth="1"/>
    <col min="16165" max="16166" width="8" style="5" customWidth="1"/>
    <col min="16167" max="16167" width="12.140625" style="5" customWidth="1"/>
    <col min="16168" max="16168" width="11" style="5" customWidth="1"/>
    <col min="16169" max="16169" width="12" style="5" customWidth="1"/>
    <col min="16170" max="16170" width="9.28515625" style="5" customWidth="1"/>
    <col min="16171" max="16171" width="11.140625" style="5" customWidth="1"/>
    <col min="16172" max="16172" width="10.7109375" style="5" customWidth="1"/>
    <col min="16173" max="16173" width="13.5703125" style="5" customWidth="1"/>
    <col min="16174" max="16384" width="9.140625" style="5"/>
  </cols>
  <sheetData>
    <row r="1" spans="1:45" ht="16.5">
      <c r="A1" s="30"/>
      <c r="B1" s="203" t="s">
        <v>217</v>
      </c>
      <c r="C1" s="203"/>
      <c r="D1" s="203"/>
      <c r="E1" s="31"/>
      <c r="F1" s="31"/>
      <c r="G1" s="31"/>
      <c r="H1" s="31"/>
      <c r="J1" s="31"/>
      <c r="K1" s="31"/>
      <c r="L1" s="31"/>
      <c r="M1" s="31"/>
      <c r="N1" s="3"/>
      <c r="O1" s="22"/>
      <c r="P1" s="175"/>
      <c r="Q1" s="22"/>
      <c r="R1" s="368"/>
      <c r="S1" s="175"/>
      <c r="T1" s="22"/>
      <c r="U1" s="22"/>
      <c r="V1" s="284"/>
      <c r="W1" s="133" t="s">
        <v>4753</v>
      </c>
      <c r="X1" s="175"/>
      <c r="Y1" s="175"/>
      <c r="Z1" s="175"/>
      <c r="AA1" s="22"/>
      <c r="AB1" s="31"/>
      <c r="AC1" s="31"/>
      <c r="AD1" s="31"/>
      <c r="AF1" s="31"/>
      <c r="AG1" s="31"/>
      <c r="AH1" s="31"/>
      <c r="AI1" s="31"/>
      <c r="AJ1" s="3"/>
      <c r="AK1" s="31"/>
      <c r="AL1" s="31"/>
      <c r="AM1" s="31"/>
      <c r="AO1" s="31"/>
      <c r="AP1" s="31"/>
      <c r="AQ1" s="31"/>
      <c r="AR1" s="31"/>
      <c r="AS1" s="3"/>
    </row>
    <row r="2" spans="1:45" ht="16.5" customHeight="1" thickBot="1">
      <c r="A2" s="30"/>
      <c r="B2" s="2157"/>
      <c r="C2" s="2157"/>
      <c r="D2" s="2157"/>
      <c r="E2" s="172"/>
      <c r="F2" s="172"/>
      <c r="G2" s="172"/>
      <c r="H2" s="172"/>
      <c r="I2" s="330"/>
      <c r="J2" s="172"/>
      <c r="K2" s="2157"/>
      <c r="L2" s="172"/>
      <c r="M2" s="9"/>
      <c r="N2" s="173"/>
      <c r="O2" s="9"/>
      <c r="P2" s="9"/>
      <c r="Q2" s="173"/>
      <c r="R2" s="357"/>
      <c r="S2" s="204"/>
      <c r="T2" s="205"/>
      <c r="U2" s="205"/>
      <c r="V2" s="2226" t="s">
        <v>28</v>
      </c>
      <c r="W2" s="2226"/>
      <c r="X2" s="2226"/>
      <c r="Y2" s="133"/>
      <c r="Z2" s="133"/>
      <c r="AA2" s="148"/>
      <c r="AB2" s="9"/>
      <c r="AC2" s="9"/>
      <c r="AD2" s="9"/>
      <c r="AE2" s="367"/>
      <c r="AF2" s="9"/>
      <c r="AG2" s="2161"/>
      <c r="AH2" s="2161"/>
      <c r="AI2" s="9"/>
      <c r="AJ2" s="173"/>
      <c r="AK2" s="9"/>
      <c r="AL2" s="9"/>
      <c r="AM2" s="9"/>
      <c r="AN2" s="367"/>
      <c r="AO2" s="9"/>
      <c r="AP2" s="2161"/>
      <c r="AQ2" s="2161"/>
      <c r="AR2" s="9"/>
      <c r="AS2" s="173"/>
    </row>
    <row r="3" spans="1:45" s="410" customFormat="1" ht="39.75" customHeight="1">
      <c r="A3" s="1259"/>
      <c r="B3" s="2556" t="s">
        <v>4268</v>
      </c>
      <c r="C3" s="2556"/>
      <c r="D3" s="2556"/>
      <c r="E3" s="2556"/>
      <c r="F3" s="2556"/>
      <c r="G3" s="2556"/>
      <c r="H3" s="2556"/>
      <c r="I3" s="412"/>
      <c r="J3" s="407"/>
      <c r="K3" s="1260"/>
      <c r="L3" s="407"/>
      <c r="M3" s="407"/>
      <c r="N3" s="407"/>
      <c r="O3" s="407"/>
      <c r="P3" s="412"/>
      <c r="S3" s="1261"/>
      <c r="V3" s="407"/>
      <c r="W3" s="411" t="s">
        <v>215</v>
      </c>
      <c r="X3" s="1261"/>
      <c r="Y3" s="1261"/>
      <c r="Z3" s="1261"/>
      <c r="AB3" s="412"/>
      <c r="AC3" s="412"/>
      <c r="AD3" s="412"/>
      <c r="AE3" s="412"/>
      <c r="AF3" s="407"/>
      <c r="AG3" s="1260"/>
      <c r="AH3" s="1260"/>
      <c r="AI3" s="407"/>
      <c r="AJ3" s="407"/>
      <c r="AK3" s="412"/>
      <c r="AL3" s="412"/>
      <c r="AM3" s="412"/>
      <c r="AN3" s="412"/>
      <c r="AO3" s="407"/>
      <c r="AP3" s="1260"/>
      <c r="AQ3" s="1260"/>
      <c r="AR3" s="407"/>
      <c r="AS3" s="407"/>
    </row>
    <row r="4" spans="1:45" ht="14.25" customHeight="1">
      <c r="A4" s="226"/>
      <c r="B4" s="227"/>
      <c r="C4" s="2557" t="s">
        <v>5278</v>
      </c>
      <c r="D4" s="2557" t="s">
        <v>5279</v>
      </c>
      <c r="E4" s="1026" t="s">
        <v>5280</v>
      </c>
      <c r="F4" s="1026"/>
      <c r="G4" s="1026"/>
      <c r="H4" s="1026"/>
      <c r="I4" s="1027"/>
      <c r="J4" s="228"/>
      <c r="K4" s="229"/>
      <c r="L4" s="1028"/>
      <c r="M4" s="1028"/>
      <c r="N4" s="230"/>
      <c r="O4" s="1262" t="s">
        <v>1979</v>
      </c>
      <c r="P4" s="1026"/>
      <c r="Q4" s="1026"/>
      <c r="R4" s="1027"/>
      <c r="S4" s="1263"/>
      <c r="T4" s="1028"/>
      <c r="U4" s="1028"/>
      <c r="V4" s="230"/>
      <c r="W4" s="230"/>
      <c r="X4" s="2532" t="s">
        <v>249</v>
      </c>
      <c r="Y4" s="2533"/>
      <c r="Z4" s="2533"/>
      <c r="AA4" s="2534"/>
      <c r="AB4" s="1026" t="s">
        <v>6656</v>
      </c>
      <c r="AC4" s="1026"/>
      <c r="AD4" s="1026"/>
      <c r="AE4" s="1027"/>
      <c r="AF4" s="228"/>
      <c r="AG4" s="229"/>
      <c r="AH4" s="229"/>
      <c r="AI4" s="1028"/>
      <c r="AJ4" s="230"/>
      <c r="AK4" s="1026" t="s">
        <v>8062</v>
      </c>
      <c r="AL4" s="1026"/>
      <c r="AM4" s="1026"/>
      <c r="AN4" s="1027"/>
      <c r="AO4" s="228"/>
      <c r="AP4" s="229"/>
      <c r="AQ4" s="229"/>
      <c r="AR4" s="1028"/>
      <c r="AS4" s="230"/>
    </row>
    <row r="5" spans="1:45" s="176" customFormat="1" ht="22.5" customHeight="1">
      <c r="A5" s="231"/>
      <c r="B5" s="232"/>
      <c r="C5" s="2558"/>
      <c r="D5" s="2558"/>
      <c r="E5" s="226"/>
      <c r="F5" s="226"/>
      <c r="G5" s="226"/>
      <c r="H5" s="226"/>
      <c r="I5" s="1029"/>
      <c r="J5" s="235" t="s">
        <v>5281</v>
      </c>
      <c r="K5" s="235"/>
      <c r="L5" s="235"/>
      <c r="M5" s="22"/>
      <c r="N5" s="206"/>
      <c r="O5" s="226"/>
      <c r="P5" s="226"/>
      <c r="Q5" s="226"/>
      <c r="R5" s="340"/>
      <c r="S5" s="235" t="s">
        <v>5281</v>
      </c>
      <c r="T5" s="235"/>
      <c r="U5" s="235"/>
      <c r="V5" s="22"/>
      <c r="W5" s="206"/>
      <c r="X5" s="226"/>
      <c r="Y5" s="2551" t="s">
        <v>244</v>
      </c>
      <c r="Z5" s="2551" t="s">
        <v>247</v>
      </c>
      <c r="AA5" s="226"/>
      <c r="AB5" s="226"/>
      <c r="AC5" s="226"/>
      <c r="AD5" s="226"/>
      <c r="AE5" s="235" t="s">
        <v>5281</v>
      </c>
      <c r="AF5" s="233"/>
      <c r="AG5" s="234"/>
      <c r="AH5" s="234"/>
      <c r="AI5" s="230"/>
      <c r="AJ5" s="206"/>
      <c r="AK5" s="226"/>
      <c r="AL5" s="226"/>
      <c r="AM5" s="226"/>
      <c r="AN5" s="235" t="s">
        <v>5281</v>
      </c>
      <c r="AO5" s="233"/>
      <c r="AP5" s="234"/>
      <c r="AQ5" s="234"/>
      <c r="AR5" s="230"/>
      <c r="AS5" s="206"/>
    </row>
    <row r="6" spans="1:45" s="35" customFormat="1" ht="89.25">
      <c r="A6" s="210" t="s">
        <v>114</v>
      </c>
      <c r="B6" s="2162" t="s">
        <v>218</v>
      </c>
      <c r="C6" s="2559"/>
      <c r="D6" s="2559"/>
      <c r="E6" s="2162" t="s">
        <v>211</v>
      </c>
      <c r="F6" s="2162" t="s">
        <v>243</v>
      </c>
      <c r="G6" s="2162" t="s">
        <v>282</v>
      </c>
      <c r="H6" s="2165" t="s">
        <v>244</v>
      </c>
      <c r="I6" s="524" t="s">
        <v>321</v>
      </c>
      <c r="J6" s="249" t="s">
        <v>298</v>
      </c>
      <c r="K6" s="249" t="s">
        <v>245</v>
      </c>
      <c r="L6" s="1103" t="s">
        <v>299</v>
      </c>
      <c r="M6" s="249" t="s">
        <v>4754</v>
      </c>
      <c r="N6" s="2165" t="s">
        <v>246</v>
      </c>
      <c r="O6" s="2162" t="s">
        <v>211</v>
      </c>
      <c r="P6" s="2162" t="s">
        <v>243</v>
      </c>
      <c r="Q6" s="2165" t="s">
        <v>244</v>
      </c>
      <c r="R6" s="524" t="s">
        <v>321</v>
      </c>
      <c r="S6" s="249" t="s">
        <v>298</v>
      </c>
      <c r="T6" s="249" t="s">
        <v>245</v>
      </c>
      <c r="U6" s="1103" t="s">
        <v>299</v>
      </c>
      <c r="V6" s="249" t="s">
        <v>4754</v>
      </c>
      <c r="W6" s="2165" t="s">
        <v>246</v>
      </c>
      <c r="X6" s="2162" t="s">
        <v>211</v>
      </c>
      <c r="Y6" s="2552"/>
      <c r="Z6" s="2552"/>
      <c r="AA6" s="2162" t="s">
        <v>248</v>
      </c>
      <c r="AB6" s="2162" t="s">
        <v>211</v>
      </c>
      <c r="AC6" s="2162" t="s">
        <v>243</v>
      </c>
      <c r="AD6" s="2165" t="s">
        <v>244</v>
      </c>
      <c r="AE6" s="523" t="s">
        <v>321</v>
      </c>
      <c r="AF6" s="249" t="s">
        <v>298</v>
      </c>
      <c r="AG6" s="249" t="s">
        <v>245</v>
      </c>
      <c r="AH6" s="1103" t="s">
        <v>299</v>
      </c>
      <c r="AI6" s="249" t="s">
        <v>4754</v>
      </c>
      <c r="AJ6" s="2165" t="s">
        <v>246</v>
      </c>
      <c r="AK6" s="2162" t="s">
        <v>211</v>
      </c>
      <c r="AL6" s="2162" t="s">
        <v>243</v>
      </c>
      <c r="AM6" s="2165" t="s">
        <v>244</v>
      </c>
      <c r="AN6" s="523" t="s">
        <v>321</v>
      </c>
      <c r="AO6" s="249" t="s">
        <v>298</v>
      </c>
      <c r="AP6" s="249" t="s">
        <v>245</v>
      </c>
      <c r="AQ6" s="1103" t="s">
        <v>299</v>
      </c>
      <c r="AR6" s="249" t="s">
        <v>4754</v>
      </c>
      <c r="AS6" s="2165" t="s">
        <v>246</v>
      </c>
    </row>
    <row r="7" spans="1:45" s="15" customFormat="1" ht="12.75">
      <c r="A7" s="123">
        <v>1</v>
      </c>
      <c r="B7" s="123">
        <v>2</v>
      </c>
      <c r="C7" s="123"/>
      <c r="D7" s="123">
        <v>3</v>
      </c>
      <c r="E7" s="123">
        <v>4</v>
      </c>
      <c r="F7" s="123">
        <v>5</v>
      </c>
      <c r="G7" s="123">
        <v>6</v>
      </c>
      <c r="H7" s="123">
        <v>7</v>
      </c>
      <c r="I7" s="123">
        <v>8</v>
      </c>
      <c r="J7" s="123">
        <v>9</v>
      </c>
      <c r="K7" s="123">
        <v>10</v>
      </c>
      <c r="L7" s="123">
        <v>11</v>
      </c>
      <c r="M7" s="123">
        <v>12</v>
      </c>
      <c r="N7" s="123">
        <v>13</v>
      </c>
      <c r="O7" s="123">
        <v>14</v>
      </c>
      <c r="P7" s="123">
        <v>15</v>
      </c>
      <c r="Q7" s="123">
        <v>16</v>
      </c>
      <c r="R7" s="123">
        <v>17</v>
      </c>
      <c r="S7" s="123">
        <v>18</v>
      </c>
      <c r="T7" s="123">
        <v>19</v>
      </c>
      <c r="U7" s="123">
        <v>20</v>
      </c>
      <c r="V7" s="123">
        <v>21</v>
      </c>
      <c r="W7" s="123">
        <v>22</v>
      </c>
      <c r="X7" s="123">
        <v>23</v>
      </c>
      <c r="Y7" s="123">
        <v>24</v>
      </c>
      <c r="Z7" s="123">
        <v>25</v>
      </c>
      <c r="AA7" s="123">
        <v>26</v>
      </c>
      <c r="AB7" s="123">
        <v>27</v>
      </c>
      <c r="AC7" s="123">
        <v>28</v>
      </c>
      <c r="AD7" s="123">
        <v>29</v>
      </c>
      <c r="AE7" s="123">
        <v>30</v>
      </c>
      <c r="AF7" s="123">
        <v>31</v>
      </c>
      <c r="AG7" s="123">
        <v>32</v>
      </c>
      <c r="AH7" s="123">
        <v>33</v>
      </c>
      <c r="AI7" s="123">
        <v>34</v>
      </c>
      <c r="AJ7" s="123">
        <v>35</v>
      </c>
      <c r="AK7" s="123">
        <v>36</v>
      </c>
      <c r="AL7" s="123">
        <v>37</v>
      </c>
      <c r="AM7" s="123">
        <v>38</v>
      </c>
      <c r="AN7" s="123">
        <v>39</v>
      </c>
      <c r="AO7" s="123">
        <v>40</v>
      </c>
      <c r="AP7" s="123">
        <v>41</v>
      </c>
      <c r="AQ7" s="123">
        <v>42</v>
      </c>
      <c r="AR7" s="123">
        <v>43</v>
      </c>
      <c r="AS7" s="123">
        <v>44</v>
      </c>
    </row>
    <row r="8" spans="1:45">
      <c r="A8" s="102"/>
      <c r="B8" s="212" t="s">
        <v>250</v>
      </c>
      <c r="C8" s="212"/>
      <c r="D8" s="212"/>
      <c r="E8" s="102"/>
      <c r="F8" s="102"/>
      <c r="G8" s="102"/>
      <c r="H8" s="194"/>
      <c r="I8" s="344"/>
      <c r="J8" s="194"/>
      <c r="K8" s="194"/>
      <c r="L8" s="194"/>
      <c r="M8" s="194"/>
      <c r="N8" s="194"/>
      <c r="O8" s="102"/>
      <c r="P8" s="102"/>
      <c r="Q8" s="194"/>
      <c r="R8" s="344"/>
      <c r="S8" s="194"/>
      <c r="T8" s="194"/>
      <c r="U8" s="194"/>
      <c r="V8" s="194"/>
      <c r="W8" s="194"/>
      <c r="X8" s="213"/>
      <c r="Y8" s="213"/>
      <c r="Z8" s="213"/>
      <c r="AA8" s="2158"/>
      <c r="AB8" s="102"/>
      <c r="AC8" s="102"/>
      <c r="AD8" s="194"/>
      <c r="AE8" s="344"/>
      <c r="AF8" s="194"/>
      <c r="AG8" s="194"/>
      <c r="AH8" s="194"/>
      <c r="AI8" s="194"/>
      <c r="AJ8" s="194"/>
      <c r="AK8" s="102"/>
      <c r="AL8" s="102"/>
      <c r="AM8" s="194"/>
      <c r="AN8" s="344"/>
      <c r="AO8" s="194"/>
      <c r="AP8" s="194"/>
      <c r="AQ8" s="194"/>
      <c r="AR8" s="194"/>
      <c r="AS8" s="194"/>
    </row>
    <row r="9" spans="1:45">
      <c r="A9" s="102"/>
      <c r="B9" s="212"/>
      <c r="C9" s="212"/>
      <c r="D9" s="212"/>
      <c r="E9" s="102"/>
      <c r="F9" s="102"/>
      <c r="G9" s="102"/>
      <c r="H9" s="194"/>
      <c r="I9" s="344"/>
      <c r="J9" s="194"/>
      <c r="K9" s="194"/>
      <c r="L9" s="194"/>
      <c r="M9" s="194"/>
      <c r="N9" s="194"/>
      <c r="O9" s="102"/>
      <c r="P9" s="102"/>
      <c r="Q9" s="194"/>
      <c r="R9" s="344"/>
      <c r="S9" s="194"/>
      <c r="T9" s="194"/>
      <c r="U9" s="194"/>
      <c r="V9" s="194"/>
      <c r="W9" s="194"/>
      <c r="X9" s="213"/>
      <c r="Y9" s="213"/>
      <c r="Z9" s="213"/>
      <c r="AA9" s="2158"/>
      <c r="AB9" s="102"/>
      <c r="AC9" s="102"/>
      <c r="AD9" s="194"/>
      <c r="AE9" s="344"/>
      <c r="AF9" s="194"/>
      <c r="AG9" s="194"/>
      <c r="AH9" s="194"/>
      <c r="AI9" s="194"/>
      <c r="AJ9" s="194"/>
      <c r="AK9" s="102"/>
      <c r="AL9" s="102"/>
      <c r="AM9" s="194"/>
      <c r="AN9" s="344"/>
      <c r="AO9" s="194"/>
      <c r="AP9" s="194"/>
      <c r="AQ9" s="194"/>
      <c r="AR9" s="194"/>
      <c r="AS9" s="194"/>
    </row>
    <row r="10" spans="1:45" ht="14.25">
      <c r="A10" s="102"/>
      <c r="B10" s="214" t="s">
        <v>113</v>
      </c>
      <c r="C10" s="214"/>
      <c r="D10" s="213" t="s">
        <v>1</v>
      </c>
      <c r="E10" s="215">
        <f>SUM(E12:E39)</f>
        <v>28</v>
      </c>
      <c r="F10" s="213" t="s">
        <v>1</v>
      </c>
      <c r="G10" s="213" t="s">
        <v>1</v>
      </c>
      <c r="H10" s="213">
        <f t="shared" ref="H10:O10" si="0">SUM(H12:H39)</f>
        <v>27664000</v>
      </c>
      <c r="I10" s="213">
        <f t="shared" si="0"/>
        <v>0</v>
      </c>
      <c r="J10" s="213">
        <f t="shared" si="0"/>
        <v>7392095</v>
      </c>
      <c r="K10" s="213">
        <f t="shared" si="0"/>
        <v>0</v>
      </c>
      <c r="L10" s="213">
        <f t="shared" si="0"/>
        <v>0</v>
      </c>
      <c r="M10" s="213">
        <f t="shared" si="0"/>
        <v>13832000</v>
      </c>
      <c r="N10" s="215">
        <f t="shared" si="0"/>
        <v>48888095</v>
      </c>
      <c r="O10" s="215">
        <f t="shared" si="0"/>
        <v>28</v>
      </c>
      <c r="P10" s="213"/>
      <c r="Q10" s="213">
        <f t="shared" ref="Q10:W10" si="1">SUM(Q12:Q39)</f>
        <v>27664000</v>
      </c>
      <c r="R10" s="213">
        <f t="shared" si="1"/>
        <v>0</v>
      </c>
      <c r="S10" s="213">
        <f t="shared" si="1"/>
        <v>7079263</v>
      </c>
      <c r="T10" s="213">
        <f t="shared" si="1"/>
        <v>0</v>
      </c>
      <c r="U10" s="213">
        <f t="shared" si="1"/>
        <v>0</v>
      </c>
      <c r="V10" s="213">
        <f t="shared" si="1"/>
        <v>13832000</v>
      </c>
      <c r="W10" s="215">
        <f t="shared" si="1"/>
        <v>48575263</v>
      </c>
      <c r="X10" s="213">
        <f>SUM(X12:X20)</f>
        <v>0</v>
      </c>
      <c r="Y10" s="213">
        <f>SUM(Y12:Y20)</f>
        <v>0</v>
      </c>
      <c r="Z10" s="213">
        <f>SUM(Z12:Z20)</f>
        <v>101504</v>
      </c>
      <c r="AA10" s="213">
        <f>SUM(AA12:AA20)</f>
        <v>101504</v>
      </c>
      <c r="AB10" s="215">
        <f>SUM(AB12:AB39)</f>
        <v>28</v>
      </c>
      <c r="AC10" s="213"/>
      <c r="AD10" s="213">
        <f t="shared" ref="AD10:AK10" si="2">SUM(AD12:AD39)</f>
        <v>27664000</v>
      </c>
      <c r="AE10" s="213">
        <f t="shared" si="2"/>
        <v>0</v>
      </c>
      <c r="AF10" s="213">
        <f t="shared" si="2"/>
        <v>7666655</v>
      </c>
      <c r="AG10" s="213">
        <f t="shared" si="2"/>
        <v>0</v>
      </c>
      <c r="AH10" s="213">
        <f t="shared" si="2"/>
        <v>0</v>
      </c>
      <c r="AI10" s="213">
        <f t="shared" si="2"/>
        <v>13832000</v>
      </c>
      <c r="AJ10" s="215">
        <f t="shared" si="2"/>
        <v>49162655</v>
      </c>
      <c r="AK10" s="215">
        <f t="shared" si="2"/>
        <v>28</v>
      </c>
      <c r="AL10" s="213"/>
      <c r="AM10" s="213">
        <f t="shared" ref="AM10:AS10" si="3">SUM(AM12:AM39)</f>
        <v>27664000</v>
      </c>
      <c r="AN10" s="213">
        <f t="shared" si="3"/>
        <v>0</v>
      </c>
      <c r="AO10" s="213">
        <f t="shared" si="3"/>
        <v>7897119</v>
      </c>
      <c r="AP10" s="213">
        <f t="shared" si="3"/>
        <v>0</v>
      </c>
      <c r="AQ10" s="213">
        <f t="shared" si="3"/>
        <v>0</v>
      </c>
      <c r="AR10" s="213">
        <f t="shared" si="3"/>
        <v>13832000</v>
      </c>
      <c r="AS10" s="215">
        <f t="shared" si="3"/>
        <v>49393119</v>
      </c>
    </row>
    <row r="11" spans="1:45">
      <c r="A11" s="102"/>
      <c r="B11" s="179" t="s">
        <v>126</v>
      </c>
      <c r="C11" s="179"/>
      <c r="D11" s="179"/>
      <c r="E11" s="102"/>
      <c r="F11" s="102"/>
      <c r="G11" s="102"/>
      <c r="H11" s="194"/>
      <c r="I11" s="344"/>
      <c r="J11" s="194"/>
      <c r="K11" s="194"/>
      <c r="L11" s="194"/>
      <c r="M11" s="194"/>
      <c r="N11" s="194"/>
      <c r="O11" s="102"/>
      <c r="P11" s="102"/>
      <c r="Q11" s="194"/>
      <c r="R11" s="344"/>
      <c r="S11" s="194"/>
      <c r="T11" s="194"/>
      <c r="U11" s="194"/>
      <c r="V11" s="194"/>
      <c r="W11" s="194"/>
      <c r="X11" s="213"/>
      <c r="Y11" s="213"/>
      <c r="Z11" s="213"/>
      <c r="AA11" s="2158"/>
      <c r="AB11" s="102"/>
      <c r="AC11" s="102"/>
      <c r="AD11" s="194"/>
      <c r="AE11" s="344"/>
      <c r="AF11" s="194"/>
      <c r="AG11" s="194"/>
      <c r="AH11" s="194"/>
      <c r="AI11" s="194"/>
      <c r="AJ11" s="194"/>
      <c r="AK11" s="102"/>
      <c r="AL11" s="102"/>
      <c r="AM11" s="194"/>
      <c r="AN11" s="344"/>
      <c r="AO11" s="194"/>
      <c r="AP11" s="194"/>
      <c r="AQ11" s="194"/>
      <c r="AR11" s="194"/>
      <c r="AS11" s="194"/>
    </row>
    <row r="12" spans="1:45" ht="18.95" customHeight="1">
      <c r="A12" s="102">
        <v>1</v>
      </c>
      <c r="B12" s="102" t="s">
        <v>741</v>
      </c>
      <c r="C12" s="102" t="s">
        <v>5282</v>
      </c>
      <c r="D12" s="102">
        <v>1978</v>
      </c>
      <c r="E12" s="102">
        <v>1</v>
      </c>
      <c r="F12" s="102">
        <v>14</v>
      </c>
      <c r="G12" s="102">
        <v>15</v>
      </c>
      <c r="H12" s="194">
        <v>1248000</v>
      </c>
      <c r="I12" s="344"/>
      <c r="J12" s="194">
        <v>349440.00000000006</v>
      </c>
      <c r="K12" s="194"/>
      <c r="L12" s="194"/>
      <c r="M12" s="194">
        <v>624000</v>
      </c>
      <c r="N12" s="213">
        <f>+H12+J12+K12+L12+M12</f>
        <v>2221440</v>
      </c>
      <c r="O12" s="102">
        <v>1</v>
      </c>
      <c r="P12" s="102">
        <v>13</v>
      </c>
      <c r="Q12" s="194">
        <v>1248000</v>
      </c>
      <c r="R12" s="344"/>
      <c r="S12" s="194">
        <v>324480</v>
      </c>
      <c r="T12" s="194"/>
      <c r="U12" s="194"/>
      <c r="V12" s="194">
        <v>624000</v>
      </c>
      <c r="W12" s="213">
        <f>+Q12+S12+T12+U12+V12</f>
        <v>2196480</v>
      </c>
      <c r="X12" s="213">
        <f t="shared" ref="X12:X38" si="4">E12-O12</f>
        <v>0</v>
      </c>
      <c r="Y12" s="213">
        <f t="shared" ref="Y12:Y38" si="5">+H12-Q12</f>
        <v>0</v>
      </c>
      <c r="Z12" s="213">
        <f t="shared" ref="Z12:Z39" si="6">+J12+K12+L12+M12-S12-T12-U12-V12</f>
        <v>24960</v>
      </c>
      <c r="AA12" s="74">
        <f>N12-W12</f>
        <v>24960</v>
      </c>
      <c r="AB12" s="102">
        <v>1</v>
      </c>
      <c r="AC12" s="102">
        <v>15</v>
      </c>
      <c r="AD12" s="194">
        <v>1248000</v>
      </c>
      <c r="AE12" s="344"/>
      <c r="AF12" s="194">
        <v>374400</v>
      </c>
      <c r="AG12" s="194"/>
      <c r="AH12" s="194"/>
      <c r="AI12" s="194">
        <v>624000</v>
      </c>
      <c r="AJ12" s="213">
        <f>+AD12+AF12+AG12+AH12+AI12</f>
        <v>2246400</v>
      </c>
      <c r="AK12" s="102">
        <v>1</v>
      </c>
      <c r="AL12" s="102">
        <v>16</v>
      </c>
      <c r="AM12" s="194">
        <v>1248000</v>
      </c>
      <c r="AN12" s="344"/>
      <c r="AO12" s="194">
        <v>374400</v>
      </c>
      <c r="AP12" s="194"/>
      <c r="AQ12" s="194"/>
      <c r="AR12" s="194">
        <v>624000</v>
      </c>
      <c r="AS12" s="213">
        <f>+AM12+AO12+AP12+AQ12+AR12</f>
        <v>2246400</v>
      </c>
    </row>
    <row r="13" spans="1:45" ht="18.95" customHeight="1">
      <c r="A13" s="102">
        <v>2</v>
      </c>
      <c r="B13" s="102" t="s">
        <v>744</v>
      </c>
      <c r="C13" s="102" t="s">
        <v>5283</v>
      </c>
      <c r="D13" s="102">
        <v>1968</v>
      </c>
      <c r="E13" s="102">
        <v>1</v>
      </c>
      <c r="F13" s="102">
        <v>27</v>
      </c>
      <c r="G13" s="102">
        <v>12</v>
      </c>
      <c r="H13" s="194">
        <v>998400</v>
      </c>
      <c r="I13" s="344"/>
      <c r="J13" s="194">
        <v>425484</v>
      </c>
      <c r="K13" s="194"/>
      <c r="L13" s="194"/>
      <c r="M13" s="194">
        <v>499200</v>
      </c>
      <c r="N13" s="213">
        <f t="shared" ref="N13:N39" si="7">+H13+J13+K13+L13+M13</f>
        <v>1923084</v>
      </c>
      <c r="O13" s="102">
        <v>1</v>
      </c>
      <c r="P13" s="102">
        <v>26</v>
      </c>
      <c r="Q13" s="194">
        <v>998400</v>
      </c>
      <c r="R13" s="344"/>
      <c r="S13" s="194">
        <v>425484</v>
      </c>
      <c r="T13" s="194"/>
      <c r="U13" s="194"/>
      <c r="V13" s="194">
        <v>499200</v>
      </c>
      <c r="W13" s="213">
        <f t="shared" ref="W13:W39" si="8">+Q13+S13+T13+U13+V13</f>
        <v>1923084</v>
      </c>
      <c r="X13" s="213">
        <f t="shared" si="4"/>
        <v>0</v>
      </c>
      <c r="Y13" s="213">
        <f t="shared" si="5"/>
        <v>0</v>
      </c>
      <c r="Z13" s="213">
        <f t="shared" si="6"/>
        <v>0</v>
      </c>
      <c r="AA13" s="74">
        <f t="shared" ref="AA13:AA20" si="9">N13-W13</f>
        <v>0</v>
      </c>
      <c r="AB13" s="102">
        <v>1</v>
      </c>
      <c r="AC13" s="102">
        <v>28</v>
      </c>
      <c r="AD13" s="194">
        <v>998400</v>
      </c>
      <c r="AE13" s="344"/>
      <c r="AF13" s="194">
        <v>425484</v>
      </c>
      <c r="AG13" s="194"/>
      <c r="AH13" s="194"/>
      <c r="AI13" s="194">
        <v>499200</v>
      </c>
      <c r="AJ13" s="213">
        <f t="shared" ref="AJ13:AJ39" si="10">+AD13+AF13+AG13+AH13+AI13</f>
        <v>1923084</v>
      </c>
      <c r="AK13" s="102">
        <v>1</v>
      </c>
      <c r="AL13" s="102">
        <v>29</v>
      </c>
      <c r="AM13" s="194">
        <v>998400</v>
      </c>
      <c r="AN13" s="344"/>
      <c r="AO13" s="194">
        <v>425484</v>
      </c>
      <c r="AP13" s="194"/>
      <c r="AQ13" s="194"/>
      <c r="AR13" s="194">
        <v>499200</v>
      </c>
      <c r="AS13" s="213">
        <f t="shared" ref="AS13:AS39" si="11">+AM13+AO13+AP13+AQ13+AR13</f>
        <v>1923084</v>
      </c>
    </row>
    <row r="14" spans="1:45" ht="18.95" customHeight="1">
      <c r="A14" s="102">
        <v>3</v>
      </c>
      <c r="B14" s="102" t="s">
        <v>745</v>
      </c>
      <c r="C14" s="102" t="s">
        <v>5283</v>
      </c>
      <c r="D14" s="102">
        <v>1964</v>
      </c>
      <c r="E14" s="102">
        <v>1</v>
      </c>
      <c r="F14" s="102">
        <v>27</v>
      </c>
      <c r="G14" s="102">
        <v>11.5</v>
      </c>
      <c r="H14" s="194">
        <v>956800</v>
      </c>
      <c r="I14" s="344"/>
      <c r="J14" s="194">
        <v>425484</v>
      </c>
      <c r="K14" s="194"/>
      <c r="L14" s="194"/>
      <c r="M14" s="194">
        <v>478400</v>
      </c>
      <c r="N14" s="213">
        <f t="shared" si="7"/>
        <v>1860684</v>
      </c>
      <c r="O14" s="102">
        <v>1</v>
      </c>
      <c r="P14" s="102">
        <v>26</v>
      </c>
      <c r="Q14" s="194">
        <v>956800</v>
      </c>
      <c r="R14" s="344"/>
      <c r="S14" s="194">
        <v>425484</v>
      </c>
      <c r="T14" s="194"/>
      <c r="U14" s="194"/>
      <c r="V14" s="194">
        <v>478400</v>
      </c>
      <c r="W14" s="213">
        <f t="shared" si="8"/>
        <v>1860684</v>
      </c>
      <c r="X14" s="213">
        <f t="shared" si="4"/>
        <v>0</v>
      </c>
      <c r="Y14" s="213">
        <f t="shared" si="5"/>
        <v>0</v>
      </c>
      <c r="Z14" s="213">
        <f t="shared" si="6"/>
        <v>0</v>
      </c>
      <c r="AA14" s="74">
        <f t="shared" si="9"/>
        <v>0</v>
      </c>
      <c r="AB14" s="102">
        <v>1</v>
      </c>
      <c r="AC14" s="102">
        <v>28</v>
      </c>
      <c r="AD14" s="194">
        <v>956800</v>
      </c>
      <c r="AE14" s="344"/>
      <c r="AF14" s="194">
        <v>425484</v>
      </c>
      <c r="AG14" s="194"/>
      <c r="AH14" s="194"/>
      <c r="AI14" s="194">
        <v>478400</v>
      </c>
      <c r="AJ14" s="213">
        <f t="shared" si="10"/>
        <v>1860684</v>
      </c>
      <c r="AK14" s="102">
        <v>1</v>
      </c>
      <c r="AL14" s="102">
        <v>29</v>
      </c>
      <c r="AM14" s="194">
        <v>956800</v>
      </c>
      <c r="AN14" s="344"/>
      <c r="AO14" s="194">
        <v>425484</v>
      </c>
      <c r="AP14" s="194"/>
      <c r="AQ14" s="194"/>
      <c r="AR14" s="194">
        <v>478400</v>
      </c>
      <c r="AS14" s="213">
        <f t="shared" si="11"/>
        <v>1860684</v>
      </c>
    </row>
    <row r="15" spans="1:45" ht="18.95" customHeight="1">
      <c r="A15" s="102">
        <v>4</v>
      </c>
      <c r="B15" s="102" t="s">
        <v>743</v>
      </c>
      <c r="C15" s="102" t="s">
        <v>5283</v>
      </c>
      <c r="D15" s="102">
        <v>1966</v>
      </c>
      <c r="E15" s="102">
        <v>1</v>
      </c>
      <c r="F15" s="102">
        <v>33</v>
      </c>
      <c r="G15" s="102">
        <v>11.5</v>
      </c>
      <c r="H15" s="194">
        <v>956800</v>
      </c>
      <c r="I15" s="344"/>
      <c r="J15" s="194">
        <v>638226</v>
      </c>
      <c r="K15" s="194"/>
      <c r="L15" s="194"/>
      <c r="M15" s="194">
        <v>478400</v>
      </c>
      <c r="N15" s="213">
        <f t="shared" si="7"/>
        <v>2073426</v>
      </c>
      <c r="O15" s="102">
        <v>1</v>
      </c>
      <c r="P15" s="102">
        <v>32</v>
      </c>
      <c r="Q15" s="194">
        <v>956800</v>
      </c>
      <c r="R15" s="344"/>
      <c r="S15" s="194">
        <v>638226</v>
      </c>
      <c r="T15" s="194"/>
      <c r="U15" s="194"/>
      <c r="V15" s="194">
        <v>478400</v>
      </c>
      <c r="W15" s="213">
        <f t="shared" si="8"/>
        <v>2073426</v>
      </c>
      <c r="X15" s="213">
        <f t="shared" si="4"/>
        <v>0</v>
      </c>
      <c r="Y15" s="213">
        <f t="shared" si="5"/>
        <v>0</v>
      </c>
      <c r="Z15" s="213">
        <f t="shared" si="6"/>
        <v>0</v>
      </c>
      <c r="AA15" s="74">
        <f t="shared" si="9"/>
        <v>0</v>
      </c>
      <c r="AB15" s="102">
        <v>1</v>
      </c>
      <c r="AC15" s="102">
        <v>34</v>
      </c>
      <c r="AD15" s="194">
        <v>956800</v>
      </c>
      <c r="AE15" s="344"/>
      <c r="AF15" s="194">
        <v>638226</v>
      </c>
      <c r="AG15" s="194"/>
      <c r="AH15" s="194"/>
      <c r="AI15" s="194">
        <v>478400</v>
      </c>
      <c r="AJ15" s="213">
        <f t="shared" si="10"/>
        <v>2073426</v>
      </c>
      <c r="AK15" s="102">
        <v>1</v>
      </c>
      <c r="AL15" s="102">
        <v>35</v>
      </c>
      <c r="AM15" s="194">
        <v>956800</v>
      </c>
      <c r="AN15" s="344"/>
      <c r="AO15" s="194">
        <v>638226</v>
      </c>
      <c r="AP15" s="194"/>
      <c r="AQ15" s="194"/>
      <c r="AR15" s="194">
        <v>478400</v>
      </c>
      <c r="AS15" s="213">
        <f t="shared" si="11"/>
        <v>2073426</v>
      </c>
    </row>
    <row r="16" spans="1:45" ht="18.95" customHeight="1">
      <c r="A16" s="102">
        <v>5</v>
      </c>
      <c r="B16" s="102" t="s">
        <v>5725</v>
      </c>
      <c r="C16" s="102" t="s">
        <v>5283</v>
      </c>
      <c r="D16" s="102">
        <v>1976</v>
      </c>
      <c r="E16" s="102">
        <v>1</v>
      </c>
      <c r="F16" s="102">
        <v>2</v>
      </c>
      <c r="G16" s="102">
        <v>11.5</v>
      </c>
      <c r="H16" s="194">
        <v>956800</v>
      </c>
      <c r="I16" s="344"/>
      <c r="J16" s="194">
        <v>38272</v>
      </c>
      <c r="K16" s="194"/>
      <c r="L16" s="194"/>
      <c r="M16" s="194">
        <v>478400</v>
      </c>
      <c r="N16" s="213">
        <f t="shared" si="7"/>
        <v>1473472</v>
      </c>
      <c r="O16" s="102">
        <v>1</v>
      </c>
      <c r="P16" s="102">
        <v>1</v>
      </c>
      <c r="Q16" s="194">
        <v>956800</v>
      </c>
      <c r="R16" s="344"/>
      <c r="S16" s="194">
        <v>19136</v>
      </c>
      <c r="T16" s="194"/>
      <c r="U16" s="194"/>
      <c r="V16" s="194">
        <v>478400</v>
      </c>
      <c r="W16" s="213">
        <f t="shared" si="8"/>
        <v>1454336</v>
      </c>
      <c r="X16" s="213">
        <f t="shared" si="4"/>
        <v>0</v>
      </c>
      <c r="Y16" s="213">
        <f t="shared" si="5"/>
        <v>0</v>
      </c>
      <c r="Z16" s="213">
        <f t="shared" si="6"/>
        <v>19136</v>
      </c>
      <c r="AA16" s="74">
        <f t="shared" si="9"/>
        <v>19136</v>
      </c>
      <c r="AB16" s="102">
        <v>1</v>
      </c>
      <c r="AC16" s="102">
        <v>3</v>
      </c>
      <c r="AD16" s="194">
        <v>956800</v>
      </c>
      <c r="AE16" s="344"/>
      <c r="AF16" s="194">
        <v>57408</v>
      </c>
      <c r="AG16" s="194"/>
      <c r="AH16" s="194"/>
      <c r="AI16" s="194">
        <v>478400</v>
      </c>
      <c r="AJ16" s="213">
        <f t="shared" si="10"/>
        <v>1492608</v>
      </c>
      <c r="AK16" s="102">
        <v>1</v>
      </c>
      <c r="AL16" s="102">
        <v>4</v>
      </c>
      <c r="AM16" s="194">
        <v>956800</v>
      </c>
      <c r="AN16" s="344"/>
      <c r="AO16" s="194">
        <v>76544</v>
      </c>
      <c r="AP16" s="194"/>
      <c r="AQ16" s="194"/>
      <c r="AR16" s="194">
        <v>478400</v>
      </c>
      <c r="AS16" s="213">
        <f t="shared" si="11"/>
        <v>1511744</v>
      </c>
    </row>
    <row r="17" spans="1:45" ht="18.95" customHeight="1">
      <c r="A17" s="102">
        <v>6</v>
      </c>
      <c r="B17" s="102" t="s">
        <v>759</v>
      </c>
      <c r="C17" s="102"/>
      <c r="D17" s="102"/>
      <c r="E17" s="102">
        <v>1</v>
      </c>
      <c r="F17" s="102">
        <v>7</v>
      </c>
      <c r="G17" s="102">
        <v>11.5</v>
      </c>
      <c r="H17" s="194">
        <v>956800</v>
      </c>
      <c r="I17" s="344"/>
      <c r="J17" s="194">
        <v>133952</v>
      </c>
      <c r="K17" s="194"/>
      <c r="L17" s="194"/>
      <c r="M17" s="194">
        <v>478400</v>
      </c>
      <c r="N17" s="213">
        <f t="shared" si="7"/>
        <v>1569152</v>
      </c>
      <c r="O17" s="102">
        <v>1</v>
      </c>
      <c r="P17" s="102">
        <v>6</v>
      </c>
      <c r="Q17" s="194">
        <v>956800</v>
      </c>
      <c r="R17" s="344"/>
      <c r="S17" s="194">
        <v>114816</v>
      </c>
      <c r="T17" s="194"/>
      <c r="U17" s="194"/>
      <c r="V17" s="194">
        <v>478400</v>
      </c>
      <c r="W17" s="213">
        <f t="shared" si="8"/>
        <v>1550016</v>
      </c>
      <c r="X17" s="213">
        <f t="shared" si="4"/>
        <v>0</v>
      </c>
      <c r="Y17" s="213">
        <f t="shared" si="5"/>
        <v>0</v>
      </c>
      <c r="Z17" s="213">
        <f t="shared" si="6"/>
        <v>19136</v>
      </c>
      <c r="AA17" s="74">
        <f t="shared" si="9"/>
        <v>19136</v>
      </c>
      <c r="AB17" s="102">
        <v>1</v>
      </c>
      <c r="AC17" s="102">
        <v>8</v>
      </c>
      <c r="AD17" s="194">
        <v>956800</v>
      </c>
      <c r="AE17" s="344"/>
      <c r="AF17" s="194">
        <v>153088</v>
      </c>
      <c r="AG17" s="194"/>
      <c r="AH17" s="194"/>
      <c r="AI17" s="194">
        <v>478400</v>
      </c>
      <c r="AJ17" s="213">
        <f t="shared" si="10"/>
        <v>1588288</v>
      </c>
      <c r="AK17" s="102">
        <v>1</v>
      </c>
      <c r="AL17" s="102">
        <v>9</v>
      </c>
      <c r="AM17" s="194">
        <v>956800</v>
      </c>
      <c r="AN17" s="344"/>
      <c r="AO17" s="194">
        <v>172224</v>
      </c>
      <c r="AP17" s="194"/>
      <c r="AQ17" s="194"/>
      <c r="AR17" s="194">
        <v>478400</v>
      </c>
      <c r="AS17" s="213">
        <f t="shared" si="11"/>
        <v>1607424</v>
      </c>
    </row>
    <row r="18" spans="1:45" ht="18.95" customHeight="1">
      <c r="A18" s="102">
        <v>7</v>
      </c>
      <c r="B18" s="102" t="s">
        <v>748</v>
      </c>
      <c r="C18" s="102" t="s">
        <v>5283</v>
      </c>
      <c r="D18" s="102">
        <v>1972</v>
      </c>
      <c r="E18" s="102">
        <v>1</v>
      </c>
      <c r="F18" s="102">
        <v>27</v>
      </c>
      <c r="G18" s="102">
        <v>12</v>
      </c>
      <c r="H18" s="194">
        <v>998400</v>
      </c>
      <c r="I18" s="344"/>
      <c r="J18" s="194">
        <v>425484</v>
      </c>
      <c r="K18" s="194"/>
      <c r="L18" s="194"/>
      <c r="M18" s="194">
        <v>499200</v>
      </c>
      <c r="N18" s="213">
        <f t="shared" si="7"/>
        <v>1923084</v>
      </c>
      <c r="O18" s="102">
        <v>1</v>
      </c>
      <c r="P18" s="102">
        <v>26</v>
      </c>
      <c r="Q18" s="194">
        <v>998400</v>
      </c>
      <c r="R18" s="344"/>
      <c r="S18" s="194">
        <v>425484</v>
      </c>
      <c r="T18" s="194"/>
      <c r="U18" s="194"/>
      <c r="V18" s="194">
        <v>499200</v>
      </c>
      <c r="W18" s="213">
        <f t="shared" si="8"/>
        <v>1923084</v>
      </c>
      <c r="X18" s="213">
        <f t="shared" si="4"/>
        <v>0</v>
      </c>
      <c r="Y18" s="213">
        <f t="shared" si="5"/>
        <v>0</v>
      </c>
      <c r="Z18" s="213">
        <f t="shared" si="6"/>
        <v>0</v>
      </c>
      <c r="AA18" s="74">
        <f t="shared" si="9"/>
        <v>0</v>
      </c>
      <c r="AB18" s="102">
        <v>1</v>
      </c>
      <c r="AC18" s="102">
        <v>28</v>
      </c>
      <c r="AD18" s="194">
        <v>998400</v>
      </c>
      <c r="AE18" s="344"/>
      <c r="AF18" s="194">
        <v>425484</v>
      </c>
      <c r="AG18" s="194"/>
      <c r="AH18" s="194"/>
      <c r="AI18" s="194">
        <v>499200</v>
      </c>
      <c r="AJ18" s="213">
        <f t="shared" si="10"/>
        <v>1923084</v>
      </c>
      <c r="AK18" s="102">
        <v>1</v>
      </c>
      <c r="AL18" s="102">
        <v>29</v>
      </c>
      <c r="AM18" s="194">
        <v>998400</v>
      </c>
      <c r="AN18" s="344"/>
      <c r="AO18" s="194">
        <v>425484</v>
      </c>
      <c r="AP18" s="194"/>
      <c r="AQ18" s="194"/>
      <c r="AR18" s="194">
        <v>499200</v>
      </c>
      <c r="AS18" s="213">
        <f t="shared" si="11"/>
        <v>1923084</v>
      </c>
    </row>
    <row r="19" spans="1:45" ht="18.95" customHeight="1">
      <c r="A19" s="102">
        <v>8</v>
      </c>
      <c r="B19" s="102" t="s">
        <v>747</v>
      </c>
      <c r="C19" s="102" t="s">
        <v>5283</v>
      </c>
      <c r="D19" s="102">
        <v>1969</v>
      </c>
      <c r="E19" s="102">
        <v>1</v>
      </c>
      <c r="F19" s="102">
        <v>15</v>
      </c>
      <c r="G19" s="102">
        <v>11.5</v>
      </c>
      <c r="H19" s="194">
        <v>956800</v>
      </c>
      <c r="I19" s="344"/>
      <c r="J19" s="194">
        <v>287040</v>
      </c>
      <c r="K19" s="194"/>
      <c r="L19" s="194"/>
      <c r="M19" s="194">
        <v>478400</v>
      </c>
      <c r="N19" s="213">
        <f t="shared" si="7"/>
        <v>1722240</v>
      </c>
      <c r="O19" s="102">
        <v>1</v>
      </c>
      <c r="P19" s="102">
        <v>14</v>
      </c>
      <c r="Q19" s="194">
        <v>956800</v>
      </c>
      <c r="R19" s="344"/>
      <c r="S19" s="194">
        <v>267904</v>
      </c>
      <c r="T19" s="194"/>
      <c r="U19" s="194"/>
      <c r="V19" s="194">
        <v>478400</v>
      </c>
      <c r="W19" s="213">
        <f t="shared" si="8"/>
        <v>1703104</v>
      </c>
      <c r="X19" s="213">
        <f t="shared" si="4"/>
        <v>0</v>
      </c>
      <c r="Y19" s="213">
        <f t="shared" si="5"/>
        <v>0</v>
      </c>
      <c r="Z19" s="213">
        <f t="shared" si="6"/>
        <v>19136</v>
      </c>
      <c r="AA19" s="74">
        <f t="shared" si="9"/>
        <v>19136</v>
      </c>
      <c r="AB19" s="102">
        <v>1</v>
      </c>
      <c r="AC19" s="102">
        <v>16</v>
      </c>
      <c r="AD19" s="194">
        <v>956800</v>
      </c>
      <c r="AE19" s="344"/>
      <c r="AF19" s="194">
        <v>287040</v>
      </c>
      <c r="AG19" s="194"/>
      <c r="AH19" s="194"/>
      <c r="AI19" s="194">
        <v>478400</v>
      </c>
      <c r="AJ19" s="213">
        <f t="shared" si="10"/>
        <v>1722240</v>
      </c>
      <c r="AK19" s="102">
        <v>1</v>
      </c>
      <c r="AL19" s="102">
        <v>17</v>
      </c>
      <c r="AM19" s="194">
        <v>956800</v>
      </c>
      <c r="AN19" s="344"/>
      <c r="AO19" s="194">
        <v>287040</v>
      </c>
      <c r="AP19" s="194"/>
      <c r="AQ19" s="194"/>
      <c r="AR19" s="194">
        <v>478400</v>
      </c>
      <c r="AS19" s="213">
        <f t="shared" si="11"/>
        <v>1722240</v>
      </c>
    </row>
    <row r="20" spans="1:45" ht="18.95" customHeight="1">
      <c r="A20" s="102">
        <v>9</v>
      </c>
      <c r="B20" s="102" t="s">
        <v>749</v>
      </c>
      <c r="C20" s="102" t="s">
        <v>5283</v>
      </c>
      <c r="D20" s="102">
        <v>1973</v>
      </c>
      <c r="E20" s="102">
        <v>1</v>
      </c>
      <c r="F20" s="102">
        <v>15</v>
      </c>
      <c r="G20" s="102">
        <v>11.5</v>
      </c>
      <c r="H20" s="194">
        <v>956800</v>
      </c>
      <c r="I20" s="344"/>
      <c r="J20" s="194">
        <v>287040</v>
      </c>
      <c r="K20" s="194"/>
      <c r="L20" s="194"/>
      <c r="M20" s="194">
        <v>478400</v>
      </c>
      <c r="N20" s="213">
        <f t="shared" si="7"/>
        <v>1722240</v>
      </c>
      <c r="O20" s="102">
        <v>1</v>
      </c>
      <c r="P20" s="102">
        <v>14</v>
      </c>
      <c r="Q20" s="194">
        <v>956800</v>
      </c>
      <c r="R20" s="344"/>
      <c r="S20" s="194">
        <v>267904</v>
      </c>
      <c r="T20" s="194"/>
      <c r="U20" s="194"/>
      <c r="V20" s="194">
        <v>478400</v>
      </c>
      <c r="W20" s="213">
        <f t="shared" si="8"/>
        <v>1703104</v>
      </c>
      <c r="X20" s="213">
        <f t="shared" si="4"/>
        <v>0</v>
      </c>
      <c r="Y20" s="213">
        <f t="shared" si="5"/>
        <v>0</v>
      </c>
      <c r="Z20" s="213">
        <f t="shared" si="6"/>
        <v>19136</v>
      </c>
      <c r="AA20" s="74">
        <f t="shared" si="9"/>
        <v>19136</v>
      </c>
      <c r="AB20" s="102">
        <v>1</v>
      </c>
      <c r="AC20" s="102">
        <v>16</v>
      </c>
      <c r="AD20" s="194">
        <v>956800</v>
      </c>
      <c r="AE20" s="344"/>
      <c r="AF20" s="194">
        <v>287040</v>
      </c>
      <c r="AG20" s="194"/>
      <c r="AH20" s="194"/>
      <c r="AI20" s="194">
        <v>478400</v>
      </c>
      <c r="AJ20" s="213">
        <f t="shared" si="10"/>
        <v>1722240</v>
      </c>
      <c r="AK20" s="102">
        <v>1</v>
      </c>
      <c r="AL20" s="102">
        <v>17</v>
      </c>
      <c r="AM20" s="194">
        <v>956800</v>
      </c>
      <c r="AN20" s="344"/>
      <c r="AO20" s="194">
        <v>287040</v>
      </c>
      <c r="AP20" s="194"/>
      <c r="AQ20" s="194"/>
      <c r="AR20" s="194">
        <v>478400</v>
      </c>
      <c r="AS20" s="213">
        <f t="shared" si="11"/>
        <v>1722240</v>
      </c>
    </row>
    <row r="21" spans="1:45" ht="18.95" customHeight="1">
      <c r="A21" s="102">
        <v>10</v>
      </c>
      <c r="B21" s="102" t="s">
        <v>798</v>
      </c>
      <c r="C21" s="102" t="s">
        <v>5282</v>
      </c>
      <c r="D21" s="102">
        <v>1966</v>
      </c>
      <c r="E21" s="102">
        <v>1</v>
      </c>
      <c r="F21" s="102">
        <v>30</v>
      </c>
      <c r="G21" s="102">
        <v>11.5</v>
      </c>
      <c r="H21" s="194">
        <v>956800</v>
      </c>
      <c r="I21" s="344"/>
      <c r="J21" s="194">
        <v>358804</v>
      </c>
      <c r="K21" s="194"/>
      <c r="L21" s="194"/>
      <c r="M21" s="194">
        <v>478400</v>
      </c>
      <c r="N21" s="213">
        <f t="shared" si="7"/>
        <v>1794004</v>
      </c>
      <c r="O21" s="102">
        <v>1</v>
      </c>
      <c r="P21" s="102">
        <v>29</v>
      </c>
      <c r="Q21" s="194">
        <v>956800</v>
      </c>
      <c r="R21" s="344"/>
      <c r="S21" s="194">
        <v>358804</v>
      </c>
      <c r="T21" s="194"/>
      <c r="U21" s="194"/>
      <c r="V21" s="194">
        <v>478400</v>
      </c>
      <c r="W21" s="213">
        <f t="shared" si="8"/>
        <v>1794004</v>
      </c>
      <c r="X21" s="213">
        <f t="shared" si="4"/>
        <v>0</v>
      </c>
      <c r="Y21" s="213">
        <f t="shared" si="5"/>
        <v>0</v>
      </c>
      <c r="Z21" s="213">
        <f t="shared" si="6"/>
        <v>0</v>
      </c>
      <c r="AA21" s="74">
        <f>N21-W21</f>
        <v>0</v>
      </c>
      <c r="AB21" s="102">
        <v>1</v>
      </c>
      <c r="AC21" s="102">
        <v>31</v>
      </c>
      <c r="AD21" s="194">
        <v>956800</v>
      </c>
      <c r="AE21" s="344"/>
      <c r="AF21" s="194">
        <v>358804</v>
      </c>
      <c r="AG21" s="194"/>
      <c r="AH21" s="194"/>
      <c r="AI21" s="194">
        <v>478400</v>
      </c>
      <c r="AJ21" s="213">
        <f t="shared" si="10"/>
        <v>1794004</v>
      </c>
      <c r="AK21" s="102">
        <v>1</v>
      </c>
      <c r="AL21" s="102">
        <v>32</v>
      </c>
      <c r="AM21" s="194">
        <v>956800</v>
      </c>
      <c r="AN21" s="344"/>
      <c r="AO21" s="194">
        <v>358804</v>
      </c>
      <c r="AP21" s="194"/>
      <c r="AQ21" s="194"/>
      <c r="AR21" s="194">
        <v>478400</v>
      </c>
      <c r="AS21" s="213">
        <f t="shared" si="11"/>
        <v>1794004</v>
      </c>
    </row>
    <row r="22" spans="1:45" ht="18.95" customHeight="1">
      <c r="A22" s="102">
        <v>11</v>
      </c>
      <c r="B22" s="102" t="s">
        <v>6657</v>
      </c>
      <c r="C22" s="102" t="s">
        <v>5283</v>
      </c>
      <c r="D22" s="102">
        <v>1976</v>
      </c>
      <c r="E22" s="102">
        <v>1</v>
      </c>
      <c r="F22" s="102">
        <v>3</v>
      </c>
      <c r="G22" s="102">
        <v>11.5</v>
      </c>
      <c r="H22" s="194">
        <v>956800</v>
      </c>
      <c r="I22" s="344"/>
      <c r="J22" s="194">
        <v>57408</v>
      </c>
      <c r="K22" s="194"/>
      <c r="L22" s="194"/>
      <c r="M22" s="194">
        <v>478400</v>
      </c>
      <c r="N22" s="213">
        <f t="shared" si="7"/>
        <v>1492608</v>
      </c>
      <c r="O22" s="102">
        <v>1</v>
      </c>
      <c r="P22" s="102">
        <v>2</v>
      </c>
      <c r="Q22" s="194">
        <v>956800</v>
      </c>
      <c r="R22" s="344"/>
      <c r="S22" s="194">
        <v>38272</v>
      </c>
      <c r="T22" s="194"/>
      <c r="U22" s="194"/>
      <c r="V22" s="194">
        <v>478400</v>
      </c>
      <c r="W22" s="213">
        <f t="shared" si="8"/>
        <v>1473472</v>
      </c>
      <c r="X22" s="213">
        <f t="shared" si="4"/>
        <v>0</v>
      </c>
      <c r="Y22" s="213">
        <f t="shared" si="5"/>
        <v>0</v>
      </c>
      <c r="Z22" s="213">
        <f t="shared" si="6"/>
        <v>19136</v>
      </c>
      <c r="AA22" s="74">
        <f t="shared" ref="AA22:AA29" si="12">N22-W22</f>
        <v>19136</v>
      </c>
      <c r="AB22" s="102">
        <v>1</v>
      </c>
      <c r="AC22" s="102">
        <v>4</v>
      </c>
      <c r="AD22" s="194">
        <v>956800</v>
      </c>
      <c r="AE22" s="344"/>
      <c r="AF22" s="194">
        <v>76544</v>
      </c>
      <c r="AG22" s="194"/>
      <c r="AH22" s="194"/>
      <c r="AI22" s="194">
        <v>478400</v>
      </c>
      <c r="AJ22" s="213">
        <f t="shared" si="10"/>
        <v>1511744</v>
      </c>
      <c r="AK22" s="102">
        <v>1</v>
      </c>
      <c r="AL22" s="102">
        <v>5</v>
      </c>
      <c r="AM22" s="194">
        <v>956800</v>
      </c>
      <c r="AN22" s="344"/>
      <c r="AO22" s="194">
        <v>95680</v>
      </c>
      <c r="AP22" s="194"/>
      <c r="AQ22" s="194"/>
      <c r="AR22" s="194">
        <v>478400</v>
      </c>
      <c r="AS22" s="213">
        <f t="shared" si="11"/>
        <v>1530880</v>
      </c>
    </row>
    <row r="23" spans="1:45" ht="18.95" customHeight="1">
      <c r="A23" s="102">
        <v>12</v>
      </c>
      <c r="B23" s="102" t="s">
        <v>861</v>
      </c>
      <c r="C23" s="102" t="s">
        <v>5298</v>
      </c>
      <c r="D23" s="102">
        <v>1982</v>
      </c>
      <c r="E23" s="102">
        <v>1</v>
      </c>
      <c r="F23" s="102">
        <v>14</v>
      </c>
      <c r="G23" s="102">
        <v>16</v>
      </c>
      <c r="H23" s="194">
        <v>1331200</v>
      </c>
      <c r="I23" s="344"/>
      <c r="J23" s="194">
        <v>267904</v>
      </c>
      <c r="K23" s="194"/>
      <c r="L23" s="194"/>
      <c r="M23" s="194">
        <v>665600</v>
      </c>
      <c r="N23" s="213">
        <f t="shared" si="7"/>
        <v>2264704</v>
      </c>
      <c r="O23" s="102">
        <v>1</v>
      </c>
      <c r="P23" s="102">
        <v>13</v>
      </c>
      <c r="Q23" s="194">
        <v>1331200</v>
      </c>
      <c r="R23" s="344"/>
      <c r="S23" s="194">
        <v>248768</v>
      </c>
      <c r="T23" s="194"/>
      <c r="U23" s="194"/>
      <c r="V23" s="194">
        <v>665600</v>
      </c>
      <c r="W23" s="213">
        <f t="shared" si="8"/>
        <v>2245568</v>
      </c>
      <c r="X23" s="213">
        <f t="shared" si="4"/>
        <v>0</v>
      </c>
      <c r="Y23" s="213">
        <f t="shared" si="5"/>
        <v>0</v>
      </c>
      <c r="Z23" s="213">
        <f t="shared" si="6"/>
        <v>19136</v>
      </c>
      <c r="AA23" s="74">
        <f t="shared" si="12"/>
        <v>19136</v>
      </c>
      <c r="AB23" s="102">
        <v>1</v>
      </c>
      <c r="AC23" s="102">
        <v>15</v>
      </c>
      <c r="AD23" s="194">
        <v>1331200</v>
      </c>
      <c r="AE23" s="344"/>
      <c r="AF23" s="194">
        <v>287040</v>
      </c>
      <c r="AG23" s="194"/>
      <c r="AH23" s="194"/>
      <c r="AI23" s="194">
        <v>665600</v>
      </c>
      <c r="AJ23" s="213">
        <f t="shared" si="10"/>
        <v>2283840</v>
      </c>
      <c r="AK23" s="102">
        <v>1</v>
      </c>
      <c r="AL23" s="102">
        <v>16</v>
      </c>
      <c r="AM23" s="194">
        <v>1331200</v>
      </c>
      <c r="AN23" s="344"/>
      <c r="AO23" s="194">
        <v>287040</v>
      </c>
      <c r="AP23" s="194"/>
      <c r="AQ23" s="194"/>
      <c r="AR23" s="194">
        <v>665600</v>
      </c>
      <c r="AS23" s="213">
        <f t="shared" si="11"/>
        <v>2283840</v>
      </c>
    </row>
    <row r="24" spans="1:45" ht="18.95" customHeight="1">
      <c r="A24" s="102">
        <v>13</v>
      </c>
      <c r="B24" s="102" t="s">
        <v>1709</v>
      </c>
      <c r="C24" s="102" t="s">
        <v>5283</v>
      </c>
      <c r="D24" s="102">
        <v>1972</v>
      </c>
      <c r="E24" s="102">
        <v>1</v>
      </c>
      <c r="F24" s="102">
        <v>2</v>
      </c>
      <c r="G24" s="102">
        <v>11.5</v>
      </c>
      <c r="H24" s="194">
        <v>956800</v>
      </c>
      <c r="I24" s="344"/>
      <c r="J24" s="194">
        <v>38272</v>
      </c>
      <c r="K24" s="194"/>
      <c r="L24" s="194"/>
      <c r="M24" s="194">
        <v>478400</v>
      </c>
      <c r="N24" s="213">
        <f t="shared" si="7"/>
        <v>1473472</v>
      </c>
      <c r="O24" s="102">
        <v>1</v>
      </c>
      <c r="P24" s="102">
        <v>1</v>
      </c>
      <c r="Q24" s="194">
        <v>956800</v>
      </c>
      <c r="R24" s="344"/>
      <c r="S24" s="194">
        <v>19136</v>
      </c>
      <c r="T24" s="194"/>
      <c r="U24" s="194"/>
      <c r="V24" s="194">
        <v>478400</v>
      </c>
      <c r="W24" s="213">
        <f t="shared" si="8"/>
        <v>1454336</v>
      </c>
      <c r="X24" s="213">
        <f t="shared" si="4"/>
        <v>0</v>
      </c>
      <c r="Y24" s="213">
        <f t="shared" si="5"/>
        <v>0</v>
      </c>
      <c r="Z24" s="213">
        <f t="shared" si="6"/>
        <v>19136</v>
      </c>
      <c r="AA24" s="74">
        <f t="shared" si="12"/>
        <v>19136</v>
      </c>
      <c r="AB24" s="102">
        <v>1</v>
      </c>
      <c r="AC24" s="102">
        <v>3</v>
      </c>
      <c r="AD24" s="194">
        <v>956800</v>
      </c>
      <c r="AE24" s="344"/>
      <c r="AF24" s="194">
        <v>57408</v>
      </c>
      <c r="AG24" s="194"/>
      <c r="AH24" s="194"/>
      <c r="AI24" s="194">
        <v>478400</v>
      </c>
      <c r="AJ24" s="213">
        <f t="shared" si="10"/>
        <v>1492608</v>
      </c>
      <c r="AK24" s="102">
        <v>1</v>
      </c>
      <c r="AL24" s="102">
        <v>4</v>
      </c>
      <c r="AM24" s="194">
        <v>956800</v>
      </c>
      <c r="AN24" s="344"/>
      <c r="AO24" s="194">
        <v>76544</v>
      </c>
      <c r="AP24" s="194"/>
      <c r="AQ24" s="194"/>
      <c r="AR24" s="194">
        <v>478400</v>
      </c>
      <c r="AS24" s="213">
        <f t="shared" si="11"/>
        <v>1511744</v>
      </c>
    </row>
    <row r="25" spans="1:45" ht="18.95" customHeight="1">
      <c r="A25" s="102">
        <v>14</v>
      </c>
      <c r="B25" s="102" t="s">
        <v>769</v>
      </c>
      <c r="C25" s="102" t="s">
        <v>5283</v>
      </c>
      <c r="D25" s="102">
        <v>1975</v>
      </c>
      <c r="E25" s="102">
        <v>1</v>
      </c>
      <c r="F25" s="102">
        <v>18</v>
      </c>
      <c r="G25" s="102">
        <v>12</v>
      </c>
      <c r="H25" s="194">
        <v>998400</v>
      </c>
      <c r="I25" s="344"/>
      <c r="J25" s="194">
        <v>299520</v>
      </c>
      <c r="K25" s="194"/>
      <c r="L25" s="194"/>
      <c r="M25" s="194">
        <v>499200</v>
      </c>
      <c r="N25" s="213">
        <f t="shared" si="7"/>
        <v>1797120</v>
      </c>
      <c r="O25" s="102">
        <v>1</v>
      </c>
      <c r="P25" s="102">
        <v>17</v>
      </c>
      <c r="Q25" s="194">
        <v>998400</v>
      </c>
      <c r="R25" s="344"/>
      <c r="S25" s="194">
        <v>299520</v>
      </c>
      <c r="T25" s="194"/>
      <c r="U25" s="194"/>
      <c r="V25" s="194">
        <v>499200</v>
      </c>
      <c r="W25" s="213">
        <f t="shared" si="8"/>
        <v>1797120</v>
      </c>
      <c r="X25" s="213">
        <f t="shared" si="4"/>
        <v>0</v>
      </c>
      <c r="Y25" s="213">
        <f t="shared" si="5"/>
        <v>0</v>
      </c>
      <c r="Z25" s="213">
        <f t="shared" si="6"/>
        <v>0</v>
      </c>
      <c r="AA25" s="74">
        <f t="shared" si="12"/>
        <v>0</v>
      </c>
      <c r="AB25" s="102">
        <v>1</v>
      </c>
      <c r="AC25" s="102">
        <v>19</v>
      </c>
      <c r="AD25" s="194">
        <v>998400</v>
      </c>
      <c r="AE25" s="344"/>
      <c r="AF25" s="194">
        <v>299520</v>
      </c>
      <c r="AG25" s="194"/>
      <c r="AH25" s="194"/>
      <c r="AI25" s="194">
        <v>499200</v>
      </c>
      <c r="AJ25" s="213">
        <f t="shared" si="10"/>
        <v>1797120</v>
      </c>
      <c r="AK25" s="102">
        <v>1</v>
      </c>
      <c r="AL25" s="102">
        <v>20</v>
      </c>
      <c r="AM25" s="194">
        <v>998400</v>
      </c>
      <c r="AN25" s="344"/>
      <c r="AO25" s="194">
        <v>299520</v>
      </c>
      <c r="AP25" s="194"/>
      <c r="AQ25" s="194"/>
      <c r="AR25" s="194">
        <v>499200</v>
      </c>
      <c r="AS25" s="213">
        <f t="shared" si="11"/>
        <v>1797120</v>
      </c>
    </row>
    <row r="26" spans="1:45" ht="18.95" customHeight="1">
      <c r="A26" s="102">
        <v>15</v>
      </c>
      <c r="B26" s="102" t="s">
        <v>770</v>
      </c>
      <c r="C26" s="102" t="s">
        <v>5283</v>
      </c>
      <c r="D26" s="102">
        <v>1981</v>
      </c>
      <c r="E26" s="102">
        <v>1</v>
      </c>
      <c r="F26" s="102">
        <v>18</v>
      </c>
      <c r="G26" s="102">
        <v>11.5</v>
      </c>
      <c r="H26" s="194">
        <v>956800</v>
      </c>
      <c r="I26" s="344"/>
      <c r="J26" s="194">
        <v>287040</v>
      </c>
      <c r="K26" s="194"/>
      <c r="L26" s="194"/>
      <c r="M26" s="194">
        <v>478400</v>
      </c>
      <c r="N26" s="213">
        <f t="shared" si="7"/>
        <v>1722240</v>
      </c>
      <c r="O26" s="102">
        <v>1</v>
      </c>
      <c r="P26" s="102">
        <v>17</v>
      </c>
      <c r="Q26" s="194">
        <v>956800</v>
      </c>
      <c r="R26" s="344"/>
      <c r="S26" s="194">
        <v>287040</v>
      </c>
      <c r="T26" s="194"/>
      <c r="U26" s="194"/>
      <c r="V26" s="194">
        <v>478400</v>
      </c>
      <c r="W26" s="213">
        <f t="shared" si="8"/>
        <v>1722240</v>
      </c>
      <c r="X26" s="213">
        <f t="shared" si="4"/>
        <v>0</v>
      </c>
      <c r="Y26" s="213">
        <f t="shared" si="5"/>
        <v>0</v>
      </c>
      <c r="Z26" s="213">
        <f t="shared" si="6"/>
        <v>0</v>
      </c>
      <c r="AA26" s="74">
        <f t="shared" si="12"/>
        <v>0</v>
      </c>
      <c r="AB26" s="102">
        <v>1</v>
      </c>
      <c r="AC26" s="102">
        <v>19</v>
      </c>
      <c r="AD26" s="194">
        <v>956800</v>
      </c>
      <c r="AE26" s="344"/>
      <c r="AF26" s="194">
        <v>287040</v>
      </c>
      <c r="AG26" s="194"/>
      <c r="AH26" s="194"/>
      <c r="AI26" s="194">
        <v>478400</v>
      </c>
      <c r="AJ26" s="213">
        <f t="shared" si="10"/>
        <v>1722240</v>
      </c>
      <c r="AK26" s="102">
        <v>1</v>
      </c>
      <c r="AL26" s="102">
        <v>20</v>
      </c>
      <c r="AM26" s="194">
        <v>956800</v>
      </c>
      <c r="AN26" s="344"/>
      <c r="AO26" s="194">
        <v>287040</v>
      </c>
      <c r="AP26" s="194"/>
      <c r="AQ26" s="194"/>
      <c r="AR26" s="194">
        <v>478400</v>
      </c>
      <c r="AS26" s="213">
        <f t="shared" si="11"/>
        <v>1722240</v>
      </c>
    </row>
    <row r="27" spans="1:45" ht="18.95" customHeight="1">
      <c r="A27" s="102">
        <v>16</v>
      </c>
      <c r="B27" s="102" t="s">
        <v>5284</v>
      </c>
      <c r="C27" s="102" t="s">
        <v>5282</v>
      </c>
      <c r="D27" s="102">
        <v>1977</v>
      </c>
      <c r="E27" s="102">
        <v>1</v>
      </c>
      <c r="F27" s="102">
        <v>18</v>
      </c>
      <c r="G27" s="102">
        <v>12</v>
      </c>
      <c r="H27" s="194">
        <v>998400</v>
      </c>
      <c r="I27" s="344"/>
      <c r="J27" s="194">
        <v>287040</v>
      </c>
      <c r="K27" s="194"/>
      <c r="L27" s="194"/>
      <c r="M27" s="194">
        <v>499200</v>
      </c>
      <c r="N27" s="213">
        <f t="shared" si="7"/>
        <v>1784640</v>
      </c>
      <c r="O27" s="102">
        <v>1</v>
      </c>
      <c r="P27" s="102">
        <v>17</v>
      </c>
      <c r="Q27" s="194">
        <v>998400</v>
      </c>
      <c r="R27" s="344"/>
      <c r="S27" s="194">
        <v>287040</v>
      </c>
      <c r="T27" s="194"/>
      <c r="U27" s="194"/>
      <c r="V27" s="194">
        <v>499200</v>
      </c>
      <c r="W27" s="213">
        <f t="shared" si="8"/>
        <v>1784640</v>
      </c>
      <c r="X27" s="213">
        <f t="shared" si="4"/>
        <v>0</v>
      </c>
      <c r="Y27" s="213">
        <f t="shared" si="5"/>
        <v>0</v>
      </c>
      <c r="Z27" s="213">
        <f t="shared" si="6"/>
        <v>0</v>
      </c>
      <c r="AA27" s="74">
        <f t="shared" si="12"/>
        <v>0</v>
      </c>
      <c r="AB27" s="102">
        <v>1</v>
      </c>
      <c r="AC27" s="102">
        <v>19</v>
      </c>
      <c r="AD27" s="194">
        <v>998400</v>
      </c>
      <c r="AE27" s="344"/>
      <c r="AF27" s="194">
        <v>287040</v>
      </c>
      <c r="AG27" s="194"/>
      <c r="AH27" s="194"/>
      <c r="AI27" s="194">
        <v>499200</v>
      </c>
      <c r="AJ27" s="213">
        <f t="shared" si="10"/>
        <v>1784640</v>
      </c>
      <c r="AK27" s="102">
        <v>1</v>
      </c>
      <c r="AL27" s="102">
        <v>20</v>
      </c>
      <c r="AM27" s="194">
        <v>998400</v>
      </c>
      <c r="AN27" s="344"/>
      <c r="AO27" s="194">
        <v>287040</v>
      </c>
      <c r="AP27" s="194"/>
      <c r="AQ27" s="194"/>
      <c r="AR27" s="194">
        <v>499200</v>
      </c>
      <c r="AS27" s="213">
        <f t="shared" si="11"/>
        <v>1784640</v>
      </c>
    </row>
    <row r="28" spans="1:45" ht="18.95" customHeight="1">
      <c r="A28" s="102">
        <v>17</v>
      </c>
      <c r="B28" s="102" t="s">
        <v>1815</v>
      </c>
      <c r="C28" s="102" t="s">
        <v>5282</v>
      </c>
      <c r="D28" s="102">
        <v>1976</v>
      </c>
      <c r="E28" s="102">
        <v>1</v>
      </c>
      <c r="F28" s="102">
        <v>13</v>
      </c>
      <c r="G28" s="102">
        <v>11.5</v>
      </c>
      <c r="H28" s="194">
        <v>956800</v>
      </c>
      <c r="I28" s="344"/>
      <c r="J28" s="194">
        <v>248768</v>
      </c>
      <c r="K28" s="194"/>
      <c r="L28" s="194"/>
      <c r="M28" s="194">
        <v>478400</v>
      </c>
      <c r="N28" s="213">
        <f t="shared" si="7"/>
        <v>1683968</v>
      </c>
      <c r="O28" s="102">
        <v>1</v>
      </c>
      <c r="P28" s="102">
        <v>12</v>
      </c>
      <c r="Q28" s="194">
        <v>956800</v>
      </c>
      <c r="R28" s="344"/>
      <c r="S28" s="194">
        <v>229632</v>
      </c>
      <c r="T28" s="194"/>
      <c r="U28" s="194"/>
      <c r="V28" s="194">
        <v>478400</v>
      </c>
      <c r="W28" s="213">
        <f t="shared" si="8"/>
        <v>1664832</v>
      </c>
      <c r="X28" s="213">
        <f t="shared" si="4"/>
        <v>0</v>
      </c>
      <c r="Y28" s="213">
        <f t="shared" si="5"/>
        <v>0</v>
      </c>
      <c r="Z28" s="213">
        <f t="shared" si="6"/>
        <v>19136</v>
      </c>
      <c r="AA28" s="74">
        <f t="shared" si="12"/>
        <v>19136</v>
      </c>
      <c r="AB28" s="102">
        <v>1</v>
      </c>
      <c r="AC28" s="102">
        <v>14</v>
      </c>
      <c r="AD28" s="194">
        <v>956800</v>
      </c>
      <c r="AE28" s="344"/>
      <c r="AF28" s="194">
        <v>267904</v>
      </c>
      <c r="AG28" s="194"/>
      <c r="AH28" s="194"/>
      <c r="AI28" s="194">
        <v>478400</v>
      </c>
      <c r="AJ28" s="213">
        <f t="shared" si="10"/>
        <v>1703104</v>
      </c>
      <c r="AK28" s="102">
        <v>1</v>
      </c>
      <c r="AL28" s="102">
        <v>15</v>
      </c>
      <c r="AM28" s="194">
        <v>956800</v>
      </c>
      <c r="AN28" s="344"/>
      <c r="AO28" s="194">
        <v>287040</v>
      </c>
      <c r="AP28" s="194"/>
      <c r="AQ28" s="194"/>
      <c r="AR28" s="194">
        <v>478400</v>
      </c>
      <c r="AS28" s="213">
        <f t="shared" si="11"/>
        <v>1722240</v>
      </c>
    </row>
    <row r="29" spans="1:45" ht="18.95" customHeight="1">
      <c r="A29" s="102">
        <v>18</v>
      </c>
      <c r="B29" s="102" t="s">
        <v>742</v>
      </c>
      <c r="C29" s="102" t="s">
        <v>5282</v>
      </c>
      <c r="D29" s="102">
        <v>1967</v>
      </c>
      <c r="E29" s="102">
        <v>1</v>
      </c>
      <c r="F29" s="102">
        <v>24</v>
      </c>
      <c r="G29" s="102">
        <v>11.5</v>
      </c>
      <c r="H29" s="194">
        <v>956800</v>
      </c>
      <c r="I29" s="344"/>
      <c r="J29" s="194">
        <v>287040</v>
      </c>
      <c r="K29" s="194"/>
      <c r="L29" s="194"/>
      <c r="M29" s="194">
        <v>478400</v>
      </c>
      <c r="N29" s="213">
        <f t="shared" si="7"/>
        <v>1722240</v>
      </c>
      <c r="O29" s="102">
        <v>1</v>
      </c>
      <c r="P29" s="102">
        <v>23</v>
      </c>
      <c r="Q29" s="194">
        <v>956800</v>
      </c>
      <c r="R29" s="344"/>
      <c r="S29" s="194">
        <v>287040</v>
      </c>
      <c r="T29" s="194"/>
      <c r="U29" s="194"/>
      <c r="V29" s="194">
        <v>478400</v>
      </c>
      <c r="W29" s="213">
        <f t="shared" si="8"/>
        <v>1722240</v>
      </c>
      <c r="X29" s="213">
        <f t="shared" si="4"/>
        <v>0</v>
      </c>
      <c r="Y29" s="213">
        <f t="shared" si="5"/>
        <v>0</v>
      </c>
      <c r="Z29" s="213">
        <f t="shared" si="6"/>
        <v>0</v>
      </c>
      <c r="AA29" s="74">
        <f t="shared" si="12"/>
        <v>0</v>
      </c>
      <c r="AB29" s="102">
        <v>1</v>
      </c>
      <c r="AC29" s="102">
        <v>25</v>
      </c>
      <c r="AD29" s="194">
        <v>956800</v>
      </c>
      <c r="AE29" s="344"/>
      <c r="AF29" s="194">
        <v>287040</v>
      </c>
      <c r="AG29" s="194"/>
      <c r="AH29" s="194"/>
      <c r="AI29" s="194">
        <v>478400</v>
      </c>
      <c r="AJ29" s="213">
        <f t="shared" si="10"/>
        <v>1722240</v>
      </c>
      <c r="AK29" s="102">
        <v>1</v>
      </c>
      <c r="AL29" s="102">
        <v>26</v>
      </c>
      <c r="AM29" s="194">
        <v>956800</v>
      </c>
      <c r="AN29" s="344"/>
      <c r="AO29" s="194">
        <v>287040</v>
      </c>
      <c r="AP29" s="194"/>
      <c r="AQ29" s="194"/>
      <c r="AR29" s="194">
        <v>478400</v>
      </c>
      <c r="AS29" s="213">
        <f t="shared" si="11"/>
        <v>1722240</v>
      </c>
    </row>
    <row r="30" spans="1:45" ht="18.95" customHeight="1">
      <c r="A30" s="102">
        <v>19</v>
      </c>
      <c r="B30" s="102" t="s">
        <v>5285</v>
      </c>
      <c r="C30" s="102" t="s">
        <v>5283</v>
      </c>
      <c r="D30" s="102">
        <v>1975</v>
      </c>
      <c r="E30" s="102">
        <v>1</v>
      </c>
      <c r="F30" s="102">
        <v>4</v>
      </c>
      <c r="G30" s="102">
        <v>12</v>
      </c>
      <c r="H30" s="194">
        <v>998400</v>
      </c>
      <c r="I30" s="344"/>
      <c r="J30" s="194">
        <v>79872</v>
      </c>
      <c r="K30" s="194"/>
      <c r="L30" s="194"/>
      <c r="M30" s="194">
        <v>499200</v>
      </c>
      <c r="N30" s="213">
        <f t="shared" si="7"/>
        <v>1577472</v>
      </c>
      <c r="O30" s="102">
        <v>1</v>
      </c>
      <c r="P30" s="102">
        <v>3</v>
      </c>
      <c r="Q30" s="194">
        <v>998400</v>
      </c>
      <c r="R30" s="344"/>
      <c r="S30" s="194">
        <v>59904</v>
      </c>
      <c r="T30" s="194"/>
      <c r="U30" s="194"/>
      <c r="V30" s="194">
        <v>499200</v>
      </c>
      <c r="W30" s="213">
        <f t="shared" si="8"/>
        <v>1557504</v>
      </c>
      <c r="X30" s="213">
        <f t="shared" si="4"/>
        <v>0</v>
      </c>
      <c r="Y30" s="213">
        <f t="shared" si="5"/>
        <v>0</v>
      </c>
      <c r="Z30" s="213">
        <f t="shared" si="6"/>
        <v>19968</v>
      </c>
      <c r="AA30" s="74">
        <f>N30-W30</f>
        <v>19968</v>
      </c>
      <c r="AB30" s="102">
        <v>1</v>
      </c>
      <c r="AC30" s="102">
        <v>5</v>
      </c>
      <c r="AD30" s="194">
        <v>998400</v>
      </c>
      <c r="AE30" s="344"/>
      <c r="AF30" s="194">
        <v>99840</v>
      </c>
      <c r="AG30" s="194"/>
      <c r="AH30" s="194"/>
      <c r="AI30" s="194">
        <v>499200</v>
      </c>
      <c r="AJ30" s="213">
        <f t="shared" si="10"/>
        <v>1597440</v>
      </c>
      <c r="AK30" s="102">
        <v>1</v>
      </c>
      <c r="AL30" s="102">
        <v>6</v>
      </c>
      <c r="AM30" s="194">
        <v>998400</v>
      </c>
      <c r="AN30" s="344"/>
      <c r="AO30" s="194">
        <v>119808</v>
      </c>
      <c r="AP30" s="194"/>
      <c r="AQ30" s="194"/>
      <c r="AR30" s="194">
        <v>499200</v>
      </c>
      <c r="AS30" s="213">
        <f t="shared" si="11"/>
        <v>1617408</v>
      </c>
    </row>
    <row r="31" spans="1:45" ht="18.95" customHeight="1">
      <c r="A31" s="102">
        <v>20</v>
      </c>
      <c r="B31" s="102" t="s">
        <v>822</v>
      </c>
      <c r="C31" s="102" t="s">
        <v>5283</v>
      </c>
      <c r="D31" s="102">
        <v>1966</v>
      </c>
      <c r="E31" s="102">
        <v>1</v>
      </c>
      <c r="F31" s="102">
        <v>27</v>
      </c>
      <c r="G31" s="102">
        <v>11.5</v>
      </c>
      <c r="H31" s="194">
        <v>956800</v>
      </c>
      <c r="I31" s="344"/>
      <c r="J31" s="194">
        <v>370113</v>
      </c>
      <c r="K31" s="194"/>
      <c r="L31" s="194"/>
      <c r="M31" s="194">
        <v>478400</v>
      </c>
      <c r="N31" s="213">
        <f t="shared" si="7"/>
        <v>1805313</v>
      </c>
      <c r="O31" s="102">
        <v>1</v>
      </c>
      <c r="P31" s="102">
        <v>26</v>
      </c>
      <c r="Q31" s="194">
        <v>956800</v>
      </c>
      <c r="R31" s="344"/>
      <c r="S31" s="194">
        <v>370113</v>
      </c>
      <c r="T31" s="194"/>
      <c r="U31" s="194"/>
      <c r="V31" s="194">
        <v>478400</v>
      </c>
      <c r="W31" s="213">
        <f t="shared" si="8"/>
        <v>1805313</v>
      </c>
      <c r="X31" s="213">
        <f t="shared" si="4"/>
        <v>0</v>
      </c>
      <c r="Y31" s="213">
        <f t="shared" si="5"/>
        <v>0</v>
      </c>
      <c r="Z31" s="213">
        <f t="shared" si="6"/>
        <v>0</v>
      </c>
      <c r="AA31" s="74">
        <f t="shared" ref="AA31:AA38" si="13">N31-W31</f>
        <v>0</v>
      </c>
      <c r="AB31" s="102">
        <v>1</v>
      </c>
      <c r="AC31" s="102">
        <v>28</v>
      </c>
      <c r="AD31" s="194">
        <v>956800</v>
      </c>
      <c r="AE31" s="344"/>
      <c r="AF31" s="194">
        <v>370113</v>
      </c>
      <c r="AG31" s="194"/>
      <c r="AH31" s="194"/>
      <c r="AI31" s="194">
        <v>478400</v>
      </c>
      <c r="AJ31" s="213">
        <f t="shared" si="10"/>
        <v>1805313</v>
      </c>
      <c r="AK31" s="102">
        <v>1</v>
      </c>
      <c r="AL31" s="102">
        <v>29</v>
      </c>
      <c r="AM31" s="194">
        <v>956800</v>
      </c>
      <c r="AN31" s="344"/>
      <c r="AO31" s="194">
        <v>370113</v>
      </c>
      <c r="AP31" s="194"/>
      <c r="AQ31" s="194"/>
      <c r="AR31" s="194">
        <v>478400</v>
      </c>
      <c r="AS31" s="213">
        <f t="shared" si="11"/>
        <v>1805313</v>
      </c>
    </row>
    <row r="32" spans="1:45" ht="18.95" customHeight="1">
      <c r="A32" s="102">
        <v>21</v>
      </c>
      <c r="B32" s="102" t="s">
        <v>746</v>
      </c>
      <c r="C32" s="102" t="s">
        <v>5282</v>
      </c>
      <c r="D32" s="102">
        <v>1964</v>
      </c>
      <c r="E32" s="102">
        <v>1</v>
      </c>
      <c r="F32" s="102">
        <v>34</v>
      </c>
      <c r="G32" s="102">
        <v>11.5</v>
      </c>
      <c r="H32" s="194">
        <v>956800</v>
      </c>
      <c r="I32" s="344"/>
      <c r="J32" s="194">
        <v>709140</v>
      </c>
      <c r="K32" s="194"/>
      <c r="L32" s="194"/>
      <c r="M32" s="194">
        <v>478400</v>
      </c>
      <c r="N32" s="213">
        <f t="shared" si="7"/>
        <v>2144340</v>
      </c>
      <c r="O32" s="102">
        <v>1</v>
      </c>
      <c r="P32" s="102">
        <v>33</v>
      </c>
      <c r="Q32" s="194">
        <v>956800</v>
      </c>
      <c r="R32" s="344"/>
      <c r="S32" s="194">
        <v>709140</v>
      </c>
      <c r="T32" s="194"/>
      <c r="U32" s="194"/>
      <c r="V32" s="194">
        <v>478400</v>
      </c>
      <c r="W32" s="213">
        <f t="shared" si="8"/>
        <v>2144340</v>
      </c>
      <c r="X32" s="213">
        <f t="shared" si="4"/>
        <v>0</v>
      </c>
      <c r="Y32" s="213">
        <f t="shared" si="5"/>
        <v>0</v>
      </c>
      <c r="Z32" s="213">
        <f t="shared" si="6"/>
        <v>0</v>
      </c>
      <c r="AA32" s="74">
        <f t="shared" si="13"/>
        <v>0</v>
      </c>
      <c r="AB32" s="102">
        <v>1</v>
      </c>
      <c r="AC32" s="102">
        <v>35</v>
      </c>
      <c r="AD32" s="194">
        <v>956800</v>
      </c>
      <c r="AE32" s="344"/>
      <c r="AF32" s="194">
        <v>709140</v>
      </c>
      <c r="AG32" s="194"/>
      <c r="AH32" s="194"/>
      <c r="AI32" s="194">
        <v>478400</v>
      </c>
      <c r="AJ32" s="213">
        <f t="shared" si="10"/>
        <v>2144340</v>
      </c>
      <c r="AK32" s="102">
        <v>1</v>
      </c>
      <c r="AL32" s="102">
        <v>36</v>
      </c>
      <c r="AM32" s="194">
        <v>956800</v>
      </c>
      <c r="AN32" s="344"/>
      <c r="AO32" s="194">
        <v>709140</v>
      </c>
      <c r="AP32" s="194"/>
      <c r="AQ32" s="194"/>
      <c r="AR32" s="194">
        <v>478400</v>
      </c>
      <c r="AS32" s="213">
        <f t="shared" si="11"/>
        <v>2144340</v>
      </c>
    </row>
    <row r="33" spans="1:45" ht="18.95" customHeight="1">
      <c r="A33" s="102">
        <v>22</v>
      </c>
      <c r="B33" s="102" t="s">
        <v>5286</v>
      </c>
      <c r="C33" s="102" t="s">
        <v>5283</v>
      </c>
      <c r="D33" s="102">
        <v>1976</v>
      </c>
      <c r="E33" s="102">
        <v>1</v>
      </c>
      <c r="F33" s="102">
        <v>4</v>
      </c>
      <c r="G33" s="102">
        <v>11.5</v>
      </c>
      <c r="H33" s="194">
        <v>956800</v>
      </c>
      <c r="I33" s="344"/>
      <c r="J33" s="194">
        <v>76544</v>
      </c>
      <c r="K33" s="194"/>
      <c r="L33" s="194"/>
      <c r="M33" s="194">
        <v>478400</v>
      </c>
      <c r="N33" s="213">
        <f t="shared" si="7"/>
        <v>1511744</v>
      </c>
      <c r="O33" s="102">
        <v>1</v>
      </c>
      <c r="P33" s="102">
        <v>3</v>
      </c>
      <c r="Q33" s="194">
        <v>956800</v>
      </c>
      <c r="R33" s="344"/>
      <c r="S33" s="194">
        <v>57408</v>
      </c>
      <c r="T33" s="194"/>
      <c r="U33" s="194"/>
      <c r="V33" s="194">
        <v>478400</v>
      </c>
      <c r="W33" s="213">
        <f t="shared" si="8"/>
        <v>1492608</v>
      </c>
      <c r="X33" s="213">
        <f t="shared" si="4"/>
        <v>0</v>
      </c>
      <c r="Y33" s="213">
        <f t="shared" si="5"/>
        <v>0</v>
      </c>
      <c r="Z33" s="213">
        <f t="shared" si="6"/>
        <v>19136</v>
      </c>
      <c r="AA33" s="74">
        <f t="shared" si="13"/>
        <v>19136</v>
      </c>
      <c r="AB33" s="102">
        <v>1</v>
      </c>
      <c r="AC33" s="102">
        <v>5</v>
      </c>
      <c r="AD33" s="194">
        <v>956800</v>
      </c>
      <c r="AE33" s="344"/>
      <c r="AF33" s="194">
        <v>95680</v>
      </c>
      <c r="AG33" s="194"/>
      <c r="AH33" s="194"/>
      <c r="AI33" s="194">
        <v>478400</v>
      </c>
      <c r="AJ33" s="213">
        <f t="shared" si="10"/>
        <v>1530880</v>
      </c>
      <c r="AK33" s="102">
        <v>1</v>
      </c>
      <c r="AL33" s="102">
        <v>6</v>
      </c>
      <c r="AM33" s="194">
        <v>956800</v>
      </c>
      <c r="AN33" s="344"/>
      <c r="AO33" s="194">
        <v>114816</v>
      </c>
      <c r="AP33" s="194"/>
      <c r="AQ33" s="194"/>
      <c r="AR33" s="194">
        <v>478400</v>
      </c>
      <c r="AS33" s="213">
        <f t="shared" si="11"/>
        <v>1550016</v>
      </c>
    </row>
    <row r="34" spans="1:45" ht="18.95" customHeight="1">
      <c r="A34" s="102">
        <v>23</v>
      </c>
      <c r="B34" s="102" t="s">
        <v>763</v>
      </c>
      <c r="C34" s="102" t="s">
        <v>5283</v>
      </c>
      <c r="D34" s="102">
        <v>1973</v>
      </c>
      <c r="E34" s="102">
        <v>1</v>
      </c>
      <c r="F34" s="102">
        <v>13</v>
      </c>
      <c r="G34" s="102">
        <v>11.5</v>
      </c>
      <c r="H34" s="194">
        <v>956800</v>
      </c>
      <c r="I34" s="344"/>
      <c r="J34" s="194">
        <v>248768</v>
      </c>
      <c r="K34" s="194"/>
      <c r="L34" s="194"/>
      <c r="M34" s="194">
        <v>478400</v>
      </c>
      <c r="N34" s="213">
        <f t="shared" si="7"/>
        <v>1683968</v>
      </c>
      <c r="O34" s="102">
        <v>1</v>
      </c>
      <c r="P34" s="102">
        <v>12</v>
      </c>
      <c r="Q34" s="194">
        <v>956800</v>
      </c>
      <c r="R34" s="344"/>
      <c r="S34" s="194">
        <v>229632</v>
      </c>
      <c r="T34" s="194"/>
      <c r="U34" s="194"/>
      <c r="V34" s="194">
        <v>478400</v>
      </c>
      <c r="W34" s="213">
        <f t="shared" si="8"/>
        <v>1664832</v>
      </c>
      <c r="X34" s="213">
        <f t="shared" si="4"/>
        <v>0</v>
      </c>
      <c r="Y34" s="213">
        <f t="shared" si="5"/>
        <v>0</v>
      </c>
      <c r="Z34" s="213">
        <f t="shared" si="6"/>
        <v>19136</v>
      </c>
      <c r="AA34" s="74">
        <f t="shared" si="13"/>
        <v>19136</v>
      </c>
      <c r="AB34" s="102">
        <v>1</v>
      </c>
      <c r="AC34" s="102">
        <v>14</v>
      </c>
      <c r="AD34" s="194">
        <v>956800</v>
      </c>
      <c r="AE34" s="344"/>
      <c r="AF34" s="194">
        <v>267904</v>
      </c>
      <c r="AG34" s="194"/>
      <c r="AH34" s="194"/>
      <c r="AI34" s="194">
        <v>478400</v>
      </c>
      <c r="AJ34" s="213">
        <f t="shared" si="10"/>
        <v>1703104</v>
      </c>
      <c r="AK34" s="102">
        <v>1</v>
      </c>
      <c r="AL34" s="102">
        <v>15</v>
      </c>
      <c r="AM34" s="194">
        <v>956800</v>
      </c>
      <c r="AN34" s="344"/>
      <c r="AO34" s="194">
        <v>287040</v>
      </c>
      <c r="AP34" s="194"/>
      <c r="AQ34" s="194"/>
      <c r="AR34" s="194">
        <v>478400</v>
      </c>
      <c r="AS34" s="213">
        <f t="shared" si="11"/>
        <v>1722240</v>
      </c>
    </row>
    <row r="35" spans="1:45" ht="18.95" customHeight="1">
      <c r="A35" s="102">
        <v>24</v>
      </c>
      <c r="B35" s="102" t="s">
        <v>5288</v>
      </c>
      <c r="C35" s="102" t="s">
        <v>5283</v>
      </c>
      <c r="D35" s="102">
        <v>1974</v>
      </c>
      <c r="E35" s="102">
        <v>1</v>
      </c>
      <c r="F35" s="102">
        <v>4</v>
      </c>
      <c r="G35" s="102">
        <v>11.5</v>
      </c>
      <c r="H35" s="194">
        <v>956800</v>
      </c>
      <c r="I35" s="344"/>
      <c r="J35" s="194">
        <v>76544</v>
      </c>
      <c r="K35" s="194"/>
      <c r="L35" s="194"/>
      <c r="M35" s="194">
        <v>478400</v>
      </c>
      <c r="N35" s="213">
        <f t="shared" si="7"/>
        <v>1511744</v>
      </c>
      <c r="O35" s="102">
        <v>1</v>
      </c>
      <c r="P35" s="102">
        <v>3</v>
      </c>
      <c r="Q35" s="194">
        <v>956800</v>
      </c>
      <c r="R35" s="344"/>
      <c r="S35" s="194">
        <v>57408</v>
      </c>
      <c r="T35" s="194"/>
      <c r="U35" s="194"/>
      <c r="V35" s="194">
        <v>478400</v>
      </c>
      <c r="W35" s="213">
        <f t="shared" si="8"/>
        <v>1492608</v>
      </c>
      <c r="X35" s="213">
        <f t="shared" si="4"/>
        <v>0</v>
      </c>
      <c r="Y35" s="213">
        <f t="shared" si="5"/>
        <v>0</v>
      </c>
      <c r="Z35" s="213">
        <f t="shared" si="6"/>
        <v>19136</v>
      </c>
      <c r="AA35" s="74">
        <f t="shared" si="13"/>
        <v>19136</v>
      </c>
      <c r="AB35" s="102">
        <v>1</v>
      </c>
      <c r="AC35" s="102">
        <v>5</v>
      </c>
      <c r="AD35" s="194">
        <v>956800</v>
      </c>
      <c r="AE35" s="344"/>
      <c r="AF35" s="194">
        <v>95680</v>
      </c>
      <c r="AG35" s="194"/>
      <c r="AH35" s="194"/>
      <c r="AI35" s="194">
        <v>478400</v>
      </c>
      <c r="AJ35" s="213">
        <f t="shared" si="10"/>
        <v>1530880</v>
      </c>
      <c r="AK35" s="102">
        <v>1</v>
      </c>
      <c r="AL35" s="102">
        <v>6</v>
      </c>
      <c r="AM35" s="194">
        <v>956800</v>
      </c>
      <c r="AN35" s="344"/>
      <c r="AO35" s="194">
        <v>114816</v>
      </c>
      <c r="AP35" s="194"/>
      <c r="AQ35" s="194"/>
      <c r="AR35" s="194">
        <v>478400</v>
      </c>
      <c r="AS35" s="213">
        <f t="shared" si="11"/>
        <v>1550016</v>
      </c>
    </row>
    <row r="36" spans="1:45" ht="18.95" customHeight="1">
      <c r="A36" s="102">
        <v>25</v>
      </c>
      <c r="B36" s="102" t="s">
        <v>855</v>
      </c>
      <c r="C36" s="102" t="s">
        <v>5283</v>
      </c>
      <c r="D36" s="102">
        <v>1974</v>
      </c>
      <c r="E36" s="102">
        <v>1</v>
      </c>
      <c r="F36" s="102">
        <v>18</v>
      </c>
      <c r="G36" s="102">
        <v>11.5</v>
      </c>
      <c r="H36" s="194">
        <v>956800</v>
      </c>
      <c r="I36" s="344"/>
      <c r="J36" s="194">
        <v>287040</v>
      </c>
      <c r="K36" s="194"/>
      <c r="L36" s="194"/>
      <c r="M36" s="194">
        <v>478400</v>
      </c>
      <c r="N36" s="213">
        <f t="shared" si="7"/>
        <v>1722240</v>
      </c>
      <c r="O36" s="102">
        <v>1</v>
      </c>
      <c r="P36" s="102">
        <v>17</v>
      </c>
      <c r="Q36" s="194">
        <v>956800</v>
      </c>
      <c r="R36" s="344"/>
      <c r="S36" s="194">
        <v>287040</v>
      </c>
      <c r="T36" s="194"/>
      <c r="U36" s="194"/>
      <c r="V36" s="194">
        <v>478400</v>
      </c>
      <c r="W36" s="213">
        <f t="shared" si="8"/>
        <v>1722240</v>
      </c>
      <c r="X36" s="213">
        <f t="shared" si="4"/>
        <v>0</v>
      </c>
      <c r="Y36" s="213">
        <f t="shared" si="5"/>
        <v>0</v>
      </c>
      <c r="Z36" s="213">
        <f t="shared" si="6"/>
        <v>0</v>
      </c>
      <c r="AA36" s="74">
        <f t="shared" si="13"/>
        <v>0</v>
      </c>
      <c r="AB36" s="102">
        <v>1</v>
      </c>
      <c r="AC36" s="102">
        <v>19</v>
      </c>
      <c r="AD36" s="194">
        <v>956800</v>
      </c>
      <c r="AE36" s="344"/>
      <c r="AF36" s="194">
        <v>287040</v>
      </c>
      <c r="AG36" s="194"/>
      <c r="AH36" s="194"/>
      <c r="AI36" s="194">
        <v>478400</v>
      </c>
      <c r="AJ36" s="213">
        <f t="shared" si="10"/>
        <v>1722240</v>
      </c>
      <c r="AK36" s="102">
        <v>1</v>
      </c>
      <c r="AL36" s="102">
        <v>20</v>
      </c>
      <c r="AM36" s="194">
        <v>956800</v>
      </c>
      <c r="AN36" s="344"/>
      <c r="AO36" s="194">
        <v>287040</v>
      </c>
      <c r="AP36" s="194"/>
      <c r="AQ36" s="194"/>
      <c r="AR36" s="194">
        <v>478400</v>
      </c>
      <c r="AS36" s="213">
        <f t="shared" si="11"/>
        <v>1722240</v>
      </c>
    </row>
    <row r="37" spans="1:45" ht="18.95" customHeight="1">
      <c r="A37" s="102">
        <v>26</v>
      </c>
      <c r="B37" s="102" t="s">
        <v>777</v>
      </c>
      <c r="C37" s="102" t="s">
        <v>5282</v>
      </c>
      <c r="D37" s="102">
        <v>1973</v>
      </c>
      <c r="E37" s="102">
        <v>1</v>
      </c>
      <c r="F37" s="102">
        <v>13</v>
      </c>
      <c r="G37" s="102">
        <v>11.5</v>
      </c>
      <c r="H37" s="194">
        <v>956800</v>
      </c>
      <c r="I37" s="344"/>
      <c r="J37" s="194">
        <v>248768</v>
      </c>
      <c r="K37" s="194"/>
      <c r="L37" s="194"/>
      <c r="M37" s="194">
        <v>478400</v>
      </c>
      <c r="N37" s="213">
        <f t="shared" si="7"/>
        <v>1683968</v>
      </c>
      <c r="O37" s="102">
        <v>1</v>
      </c>
      <c r="P37" s="102">
        <v>12</v>
      </c>
      <c r="Q37" s="194">
        <v>956800</v>
      </c>
      <c r="R37" s="344"/>
      <c r="S37" s="194">
        <v>229632</v>
      </c>
      <c r="T37" s="194"/>
      <c r="U37" s="194"/>
      <c r="V37" s="194">
        <v>478400</v>
      </c>
      <c r="W37" s="213">
        <f t="shared" si="8"/>
        <v>1664832</v>
      </c>
      <c r="X37" s="213">
        <f t="shared" si="4"/>
        <v>0</v>
      </c>
      <c r="Y37" s="213">
        <f t="shared" si="5"/>
        <v>0</v>
      </c>
      <c r="Z37" s="213">
        <f t="shared" si="6"/>
        <v>19136</v>
      </c>
      <c r="AA37" s="74">
        <f t="shared" si="13"/>
        <v>19136</v>
      </c>
      <c r="AB37" s="102">
        <v>1</v>
      </c>
      <c r="AC37" s="102">
        <v>14</v>
      </c>
      <c r="AD37" s="194">
        <v>956800</v>
      </c>
      <c r="AE37" s="344"/>
      <c r="AF37" s="194">
        <v>267904</v>
      </c>
      <c r="AG37" s="194"/>
      <c r="AH37" s="194"/>
      <c r="AI37" s="194">
        <v>478400</v>
      </c>
      <c r="AJ37" s="213">
        <f t="shared" si="10"/>
        <v>1703104</v>
      </c>
      <c r="AK37" s="102">
        <v>1</v>
      </c>
      <c r="AL37" s="102">
        <v>15</v>
      </c>
      <c r="AM37" s="194">
        <v>956800</v>
      </c>
      <c r="AN37" s="344"/>
      <c r="AO37" s="194">
        <v>287040</v>
      </c>
      <c r="AP37" s="194"/>
      <c r="AQ37" s="194"/>
      <c r="AR37" s="194">
        <v>478400</v>
      </c>
      <c r="AS37" s="213">
        <f t="shared" si="11"/>
        <v>1722240</v>
      </c>
    </row>
    <row r="38" spans="1:45" ht="18.95" customHeight="1">
      <c r="A38" s="102">
        <v>27</v>
      </c>
      <c r="B38" s="102" t="s">
        <v>874</v>
      </c>
      <c r="C38" s="102" t="s">
        <v>5283</v>
      </c>
      <c r="D38" s="102">
        <v>1974</v>
      </c>
      <c r="E38" s="102">
        <v>1</v>
      </c>
      <c r="F38" s="102">
        <v>4</v>
      </c>
      <c r="G38" s="102">
        <v>11.5</v>
      </c>
      <c r="H38" s="194">
        <v>956800</v>
      </c>
      <c r="I38" s="344"/>
      <c r="J38" s="194">
        <v>76544</v>
      </c>
      <c r="K38" s="194"/>
      <c r="L38" s="194"/>
      <c r="M38" s="194">
        <v>478400</v>
      </c>
      <c r="N38" s="213">
        <f t="shared" si="7"/>
        <v>1511744</v>
      </c>
      <c r="O38" s="102">
        <v>1</v>
      </c>
      <c r="P38" s="102">
        <v>3</v>
      </c>
      <c r="Q38" s="194">
        <v>956800</v>
      </c>
      <c r="R38" s="344"/>
      <c r="S38" s="194">
        <v>57408</v>
      </c>
      <c r="T38" s="194"/>
      <c r="U38" s="194"/>
      <c r="V38" s="194">
        <v>478400</v>
      </c>
      <c r="W38" s="213">
        <f t="shared" si="8"/>
        <v>1492608</v>
      </c>
      <c r="X38" s="213">
        <f t="shared" si="4"/>
        <v>0</v>
      </c>
      <c r="Y38" s="213">
        <f t="shared" si="5"/>
        <v>0</v>
      </c>
      <c r="Z38" s="213">
        <f t="shared" si="6"/>
        <v>19136</v>
      </c>
      <c r="AA38" s="74">
        <f t="shared" si="13"/>
        <v>19136</v>
      </c>
      <c r="AB38" s="102">
        <v>1</v>
      </c>
      <c r="AC38" s="102">
        <v>5</v>
      </c>
      <c r="AD38" s="194">
        <v>956800</v>
      </c>
      <c r="AE38" s="344"/>
      <c r="AF38" s="194">
        <v>95680</v>
      </c>
      <c r="AG38" s="194"/>
      <c r="AH38" s="194"/>
      <c r="AI38" s="194">
        <v>478400</v>
      </c>
      <c r="AJ38" s="213">
        <f t="shared" si="10"/>
        <v>1530880</v>
      </c>
      <c r="AK38" s="102">
        <v>1</v>
      </c>
      <c r="AL38" s="102">
        <v>6</v>
      </c>
      <c r="AM38" s="194">
        <v>956800</v>
      </c>
      <c r="AN38" s="344"/>
      <c r="AO38" s="194">
        <v>114816</v>
      </c>
      <c r="AP38" s="194"/>
      <c r="AQ38" s="194"/>
      <c r="AR38" s="194">
        <v>478400</v>
      </c>
      <c r="AS38" s="213">
        <f t="shared" si="11"/>
        <v>1550016</v>
      </c>
    </row>
    <row r="39" spans="1:45" ht="18.95" customHeight="1">
      <c r="A39" s="102">
        <v>28</v>
      </c>
      <c r="B39" s="102" t="s">
        <v>5287</v>
      </c>
      <c r="C39" s="102" t="s">
        <v>5283</v>
      </c>
      <c r="D39" s="102">
        <v>1980</v>
      </c>
      <c r="E39" s="102">
        <v>1</v>
      </c>
      <c r="F39" s="102">
        <v>4</v>
      </c>
      <c r="G39" s="102">
        <v>11.5</v>
      </c>
      <c r="H39" s="194">
        <v>956800</v>
      </c>
      <c r="I39" s="344"/>
      <c r="J39" s="194">
        <v>76544</v>
      </c>
      <c r="K39" s="194"/>
      <c r="L39" s="194"/>
      <c r="M39" s="194">
        <v>478400</v>
      </c>
      <c r="N39" s="213">
        <f t="shared" si="7"/>
        <v>1511744</v>
      </c>
      <c r="O39" s="102">
        <v>1</v>
      </c>
      <c r="P39" s="102">
        <v>3</v>
      </c>
      <c r="Q39" s="194">
        <v>956800</v>
      </c>
      <c r="R39" s="344"/>
      <c r="S39" s="194">
        <v>57408</v>
      </c>
      <c r="T39" s="194"/>
      <c r="U39" s="194"/>
      <c r="V39" s="194">
        <v>478400</v>
      </c>
      <c r="W39" s="213">
        <f t="shared" si="8"/>
        <v>1492608</v>
      </c>
      <c r="X39" s="213">
        <f>E39-O39</f>
        <v>0</v>
      </c>
      <c r="Y39" s="213">
        <f>+H39-Q39</f>
        <v>0</v>
      </c>
      <c r="Z39" s="213">
        <f t="shared" si="6"/>
        <v>19136</v>
      </c>
      <c r="AA39" s="74">
        <f>N39-W39</f>
        <v>19136</v>
      </c>
      <c r="AB39" s="102">
        <v>1</v>
      </c>
      <c r="AC39" s="102">
        <v>5</v>
      </c>
      <c r="AD39" s="194">
        <v>956800</v>
      </c>
      <c r="AE39" s="344"/>
      <c r="AF39" s="194">
        <v>95680</v>
      </c>
      <c r="AG39" s="194"/>
      <c r="AH39" s="194"/>
      <c r="AI39" s="194">
        <v>478400</v>
      </c>
      <c r="AJ39" s="213">
        <f t="shared" si="10"/>
        <v>1530880</v>
      </c>
      <c r="AK39" s="102">
        <v>1</v>
      </c>
      <c r="AL39" s="102">
        <v>6</v>
      </c>
      <c r="AM39" s="194">
        <v>956800</v>
      </c>
      <c r="AN39" s="344"/>
      <c r="AO39" s="194">
        <v>114816</v>
      </c>
      <c r="AP39" s="194"/>
      <c r="AQ39" s="194"/>
      <c r="AR39" s="194">
        <v>478400</v>
      </c>
      <c r="AS39" s="213">
        <f t="shared" si="11"/>
        <v>1550016</v>
      </c>
    </row>
    <row r="41" spans="1:45" s="410" customFormat="1" ht="24" customHeight="1">
      <c r="A41" s="1259"/>
      <c r="B41" s="2555" t="s">
        <v>4290</v>
      </c>
      <c r="C41" s="2555"/>
      <c r="D41" s="2555"/>
      <c r="E41" s="2555"/>
      <c r="F41" s="2555"/>
      <c r="G41" s="2555"/>
      <c r="H41" s="412"/>
      <c r="I41" s="412"/>
      <c r="J41" s="407"/>
      <c r="K41" s="1260"/>
      <c r="L41" s="407"/>
      <c r="M41" s="407"/>
      <c r="N41" s="407"/>
      <c r="O41" s="407"/>
      <c r="P41" s="412"/>
      <c r="S41" s="1261"/>
      <c r="V41" s="407"/>
      <c r="W41" s="411" t="s">
        <v>215</v>
      </c>
      <c r="X41" s="1261"/>
      <c r="Y41" s="1261"/>
      <c r="Z41" s="1261"/>
      <c r="AB41" s="412"/>
      <c r="AC41" s="412"/>
      <c r="AD41" s="412"/>
      <c r="AE41" s="412"/>
      <c r="AF41" s="407"/>
      <c r="AG41" s="1260"/>
      <c r="AH41" s="1260"/>
      <c r="AI41" s="407"/>
      <c r="AJ41" s="407"/>
      <c r="AK41" s="412"/>
      <c r="AL41" s="412"/>
      <c r="AM41" s="412"/>
      <c r="AN41" s="412"/>
      <c r="AO41" s="407"/>
      <c r="AP41" s="1260"/>
      <c r="AQ41" s="1260"/>
      <c r="AR41" s="407"/>
      <c r="AS41" s="407"/>
    </row>
    <row r="42" spans="1:45" ht="14.25" customHeight="1">
      <c r="A42" s="226"/>
      <c r="B42" s="227"/>
      <c r="C42" s="2548" t="s">
        <v>5278</v>
      </c>
      <c r="D42" s="2548" t="s">
        <v>5279</v>
      </c>
      <c r="E42" s="1026" t="s">
        <v>5280</v>
      </c>
      <c r="F42" s="1026"/>
      <c r="G42" s="1026"/>
      <c r="H42" s="1026"/>
      <c r="I42" s="1027"/>
      <c r="J42" s="228"/>
      <c r="K42" s="229"/>
      <c r="L42" s="1028"/>
      <c r="M42" s="1028"/>
      <c r="N42" s="230"/>
      <c r="O42" s="1262" t="s">
        <v>1979</v>
      </c>
      <c r="P42" s="1026"/>
      <c r="Q42" s="1026"/>
      <c r="R42" s="1027"/>
      <c r="S42" s="1263"/>
      <c r="T42" s="1028"/>
      <c r="U42" s="1028"/>
      <c r="V42" s="230"/>
      <c r="W42" s="230"/>
      <c r="X42" s="2532" t="s">
        <v>249</v>
      </c>
      <c r="Y42" s="2533"/>
      <c r="Z42" s="2533"/>
      <c r="AA42" s="2534"/>
      <c r="AB42" s="1026" t="s">
        <v>6656</v>
      </c>
      <c r="AC42" s="1026"/>
      <c r="AD42" s="1026"/>
      <c r="AE42" s="1027"/>
      <c r="AF42" s="228"/>
      <c r="AG42" s="229"/>
      <c r="AH42" s="229"/>
      <c r="AI42" s="1028"/>
      <c r="AJ42" s="230"/>
      <c r="AK42" s="1026" t="s">
        <v>8062</v>
      </c>
      <c r="AL42" s="1026"/>
      <c r="AM42" s="1026"/>
      <c r="AN42" s="1027"/>
      <c r="AO42" s="228"/>
      <c r="AP42" s="229"/>
      <c r="AQ42" s="229"/>
      <c r="AR42" s="1028"/>
      <c r="AS42" s="230"/>
    </row>
    <row r="43" spans="1:45" s="176" customFormat="1" ht="22.5" customHeight="1">
      <c r="A43" s="231"/>
      <c r="B43" s="232"/>
      <c r="C43" s="2549"/>
      <c r="D43" s="2549"/>
      <c r="E43" s="226"/>
      <c r="F43" s="226"/>
      <c r="G43" s="226"/>
      <c r="H43" s="226"/>
      <c r="I43" s="1029"/>
      <c r="J43" s="235" t="s">
        <v>5281</v>
      </c>
      <c r="K43" s="235"/>
      <c r="L43" s="235"/>
      <c r="M43" s="22"/>
      <c r="N43" s="206"/>
      <c r="O43" s="226"/>
      <c r="P43" s="226"/>
      <c r="Q43" s="226"/>
      <c r="R43" s="340"/>
      <c r="S43" s="235" t="s">
        <v>5281</v>
      </c>
      <c r="T43" s="235"/>
      <c r="U43" s="235"/>
      <c r="V43" s="22"/>
      <c r="W43" s="206"/>
      <c r="X43" s="226"/>
      <c r="Y43" s="2551" t="s">
        <v>244</v>
      </c>
      <c r="Z43" s="2551" t="s">
        <v>247</v>
      </c>
      <c r="AA43" s="226"/>
      <c r="AB43" s="226"/>
      <c r="AC43" s="226"/>
      <c r="AD43" s="226"/>
      <c r="AE43" s="235" t="s">
        <v>5281</v>
      </c>
      <c r="AF43" s="233"/>
      <c r="AG43" s="234"/>
      <c r="AH43" s="234"/>
      <c r="AI43" s="230"/>
      <c r="AJ43" s="206"/>
      <c r="AK43" s="226"/>
      <c r="AL43" s="226"/>
      <c r="AM43" s="226"/>
      <c r="AN43" s="235" t="s">
        <v>5281</v>
      </c>
      <c r="AO43" s="233"/>
      <c r="AP43" s="234"/>
      <c r="AQ43" s="234"/>
      <c r="AR43" s="230"/>
      <c r="AS43" s="206"/>
    </row>
    <row r="44" spans="1:45" s="35" customFormat="1" ht="89.25">
      <c r="A44" s="210" t="s">
        <v>114</v>
      </c>
      <c r="B44" s="2162" t="s">
        <v>218</v>
      </c>
      <c r="C44" s="2550"/>
      <c r="D44" s="2550"/>
      <c r="E44" s="2162" t="s">
        <v>211</v>
      </c>
      <c r="F44" s="2162" t="s">
        <v>243</v>
      </c>
      <c r="G44" s="2162" t="s">
        <v>282</v>
      </c>
      <c r="H44" s="2165" t="s">
        <v>244</v>
      </c>
      <c r="I44" s="524" t="s">
        <v>321</v>
      </c>
      <c r="J44" s="249" t="s">
        <v>298</v>
      </c>
      <c r="K44" s="249" t="s">
        <v>245</v>
      </c>
      <c r="L44" s="1103" t="s">
        <v>299</v>
      </c>
      <c r="M44" s="249" t="s">
        <v>4754</v>
      </c>
      <c r="N44" s="2165" t="s">
        <v>246</v>
      </c>
      <c r="O44" s="2162" t="s">
        <v>211</v>
      </c>
      <c r="P44" s="2162" t="s">
        <v>243</v>
      </c>
      <c r="Q44" s="2165" t="s">
        <v>244</v>
      </c>
      <c r="R44" s="524" t="s">
        <v>321</v>
      </c>
      <c r="S44" s="249" t="s">
        <v>298</v>
      </c>
      <c r="T44" s="249" t="s">
        <v>245</v>
      </c>
      <c r="U44" s="1103" t="s">
        <v>299</v>
      </c>
      <c r="V44" s="249" t="s">
        <v>4754</v>
      </c>
      <c r="W44" s="2165" t="s">
        <v>246</v>
      </c>
      <c r="X44" s="2162" t="s">
        <v>211</v>
      </c>
      <c r="Y44" s="2552"/>
      <c r="Z44" s="2552"/>
      <c r="AA44" s="2162" t="s">
        <v>248</v>
      </c>
      <c r="AB44" s="2162" t="s">
        <v>211</v>
      </c>
      <c r="AC44" s="2162" t="s">
        <v>243</v>
      </c>
      <c r="AD44" s="2165" t="s">
        <v>244</v>
      </c>
      <c r="AE44" s="523" t="s">
        <v>321</v>
      </c>
      <c r="AF44" s="249" t="s">
        <v>298</v>
      </c>
      <c r="AG44" s="249" t="s">
        <v>245</v>
      </c>
      <c r="AH44" s="1103" t="s">
        <v>299</v>
      </c>
      <c r="AI44" s="249" t="s">
        <v>4754</v>
      </c>
      <c r="AJ44" s="2165" t="s">
        <v>246</v>
      </c>
      <c r="AK44" s="2162" t="s">
        <v>211</v>
      </c>
      <c r="AL44" s="2162" t="s">
        <v>243</v>
      </c>
      <c r="AM44" s="2165" t="s">
        <v>244</v>
      </c>
      <c r="AN44" s="523" t="s">
        <v>321</v>
      </c>
      <c r="AO44" s="249" t="s">
        <v>298</v>
      </c>
      <c r="AP44" s="249" t="s">
        <v>245</v>
      </c>
      <c r="AQ44" s="1103" t="s">
        <v>299</v>
      </c>
      <c r="AR44" s="249" t="s">
        <v>4754</v>
      </c>
      <c r="AS44" s="2165" t="s">
        <v>246</v>
      </c>
    </row>
    <row r="45" spans="1:45" s="15" customFormat="1" ht="12.75">
      <c r="A45" s="123">
        <v>1</v>
      </c>
      <c r="B45" s="123">
        <v>2</v>
      </c>
      <c r="C45" s="123"/>
      <c r="D45" s="123">
        <v>3</v>
      </c>
      <c r="E45" s="123">
        <v>4</v>
      </c>
      <c r="F45" s="123">
        <v>5</v>
      </c>
      <c r="G45" s="123">
        <v>6</v>
      </c>
      <c r="H45" s="123">
        <v>7</v>
      </c>
      <c r="I45" s="123">
        <v>8</v>
      </c>
      <c r="J45" s="123">
        <v>9</v>
      </c>
      <c r="K45" s="123">
        <v>10</v>
      </c>
      <c r="L45" s="123">
        <v>11</v>
      </c>
      <c r="M45" s="123">
        <v>12</v>
      </c>
      <c r="N45" s="123">
        <v>13</v>
      </c>
      <c r="O45" s="123">
        <v>14</v>
      </c>
      <c r="P45" s="123">
        <v>15</v>
      </c>
      <c r="Q45" s="123">
        <v>16</v>
      </c>
      <c r="R45" s="123">
        <v>17</v>
      </c>
      <c r="S45" s="123">
        <v>18</v>
      </c>
      <c r="T45" s="123">
        <v>19</v>
      </c>
      <c r="U45" s="123">
        <v>20</v>
      </c>
      <c r="V45" s="123">
        <v>21</v>
      </c>
      <c r="W45" s="123">
        <v>22</v>
      </c>
      <c r="X45" s="123">
        <v>23</v>
      </c>
      <c r="Y45" s="123">
        <v>24</v>
      </c>
      <c r="Z45" s="123">
        <v>25</v>
      </c>
      <c r="AA45" s="123">
        <v>26</v>
      </c>
      <c r="AB45" s="123">
        <v>27</v>
      </c>
      <c r="AC45" s="123">
        <v>28</v>
      </c>
      <c r="AD45" s="123">
        <v>29</v>
      </c>
      <c r="AE45" s="123">
        <v>30</v>
      </c>
      <c r="AF45" s="123">
        <v>31</v>
      </c>
      <c r="AG45" s="123">
        <v>32</v>
      </c>
      <c r="AH45" s="123">
        <v>33</v>
      </c>
      <c r="AI45" s="123">
        <v>34</v>
      </c>
      <c r="AJ45" s="123">
        <v>35</v>
      </c>
      <c r="AK45" s="123">
        <v>36</v>
      </c>
      <c r="AL45" s="123">
        <v>37</v>
      </c>
      <c r="AM45" s="123">
        <v>38</v>
      </c>
      <c r="AN45" s="123">
        <v>39</v>
      </c>
      <c r="AO45" s="123">
        <v>40</v>
      </c>
      <c r="AP45" s="123">
        <v>41</v>
      </c>
      <c r="AQ45" s="123">
        <v>42</v>
      </c>
      <c r="AR45" s="123">
        <v>43</v>
      </c>
      <c r="AS45" s="123">
        <v>44</v>
      </c>
    </row>
    <row r="46" spans="1:45">
      <c r="A46" s="102"/>
      <c r="B46" s="212" t="s">
        <v>250</v>
      </c>
      <c r="C46" s="212"/>
      <c r="D46" s="212"/>
      <c r="E46" s="102"/>
      <c r="F46" s="102"/>
      <c r="G46" s="102"/>
      <c r="H46" s="194"/>
      <c r="I46" s="344"/>
      <c r="J46" s="194"/>
      <c r="K46" s="194"/>
      <c r="L46" s="194"/>
      <c r="M46" s="194"/>
      <c r="N46" s="194"/>
      <c r="O46" s="102"/>
      <c r="P46" s="102"/>
      <c r="Q46" s="194"/>
      <c r="R46" s="344"/>
      <c r="S46" s="194"/>
      <c r="T46" s="194"/>
      <c r="U46" s="194"/>
      <c r="V46" s="194"/>
      <c r="W46" s="194"/>
      <c r="X46" s="213"/>
      <c r="Y46" s="213"/>
      <c r="Z46" s="213"/>
      <c r="AA46" s="2158"/>
      <c r="AB46" s="102"/>
      <c r="AC46" s="102"/>
      <c r="AD46" s="194"/>
      <c r="AE46" s="344"/>
      <c r="AF46" s="194"/>
      <c r="AG46" s="194"/>
      <c r="AH46" s="194"/>
      <c r="AI46" s="194"/>
      <c r="AJ46" s="194"/>
      <c r="AK46" s="102"/>
      <c r="AL46" s="102"/>
      <c r="AM46" s="194"/>
      <c r="AN46" s="344"/>
      <c r="AO46" s="194"/>
      <c r="AP46" s="194"/>
      <c r="AQ46" s="194"/>
      <c r="AR46" s="194"/>
      <c r="AS46" s="194"/>
    </row>
    <row r="47" spans="1:45">
      <c r="A47" s="102"/>
      <c r="B47" s="212"/>
      <c r="C47" s="212"/>
      <c r="D47" s="212"/>
      <c r="E47" s="102"/>
      <c r="F47" s="102"/>
      <c r="G47" s="102"/>
      <c r="H47" s="194"/>
      <c r="I47" s="344"/>
      <c r="J47" s="194"/>
      <c r="K47" s="194"/>
      <c r="L47" s="194"/>
      <c r="M47" s="194"/>
      <c r="N47" s="194"/>
      <c r="O47" s="102"/>
      <c r="P47" s="102"/>
      <c r="Q47" s="194"/>
      <c r="R47" s="344"/>
      <c r="S47" s="194"/>
      <c r="T47" s="194"/>
      <c r="U47" s="194"/>
      <c r="V47" s="194"/>
      <c r="W47" s="194"/>
      <c r="X47" s="213"/>
      <c r="Y47" s="213"/>
      <c r="Z47" s="213"/>
      <c r="AA47" s="2158"/>
      <c r="AB47" s="102"/>
      <c r="AC47" s="102"/>
      <c r="AD47" s="194"/>
      <c r="AE47" s="344"/>
      <c r="AF47" s="194"/>
      <c r="AG47" s="194"/>
      <c r="AH47" s="194"/>
      <c r="AI47" s="194"/>
      <c r="AJ47" s="194"/>
      <c r="AK47" s="102"/>
      <c r="AL47" s="102"/>
      <c r="AM47" s="194"/>
      <c r="AN47" s="344"/>
      <c r="AO47" s="194"/>
      <c r="AP47" s="194"/>
      <c r="AQ47" s="194"/>
      <c r="AR47" s="194"/>
      <c r="AS47" s="194"/>
    </row>
    <row r="48" spans="1:45" ht="14.25">
      <c r="A48" s="102"/>
      <c r="B48" s="214" t="s">
        <v>113</v>
      </c>
      <c r="C48" s="214"/>
      <c r="D48" s="213" t="s">
        <v>1</v>
      </c>
      <c r="E48" s="215">
        <f>SUM(E50:E68)</f>
        <v>19</v>
      </c>
      <c r="F48" s="213" t="s">
        <v>1</v>
      </c>
      <c r="G48" s="213" t="s">
        <v>1</v>
      </c>
      <c r="H48" s="213">
        <f t="shared" ref="H48:O48" si="14">SUM(H50:H68)</f>
        <v>17430400</v>
      </c>
      <c r="I48" s="213">
        <f t="shared" si="14"/>
        <v>0</v>
      </c>
      <c r="J48" s="213">
        <f t="shared" si="14"/>
        <v>4417199</v>
      </c>
      <c r="K48" s="213">
        <f t="shared" si="14"/>
        <v>0</v>
      </c>
      <c r="L48" s="213">
        <f t="shared" si="14"/>
        <v>0</v>
      </c>
      <c r="M48" s="213">
        <f t="shared" si="14"/>
        <v>9586720</v>
      </c>
      <c r="N48" s="215">
        <f t="shared" si="14"/>
        <v>31434319</v>
      </c>
      <c r="O48" s="215">
        <f t="shared" si="14"/>
        <v>19</v>
      </c>
      <c r="P48" s="213"/>
      <c r="Q48" s="213">
        <f t="shared" ref="Q48:W48" si="15">SUM(Q50:Q68)</f>
        <v>17430400</v>
      </c>
      <c r="R48" s="213">
        <f t="shared" si="15"/>
        <v>0</v>
      </c>
      <c r="S48" s="213">
        <f t="shared" si="15"/>
        <v>4215855</v>
      </c>
      <c r="T48" s="213">
        <f t="shared" si="15"/>
        <v>0</v>
      </c>
      <c r="U48" s="213">
        <f t="shared" si="15"/>
        <v>0</v>
      </c>
      <c r="V48" s="213">
        <f t="shared" si="15"/>
        <v>9586720</v>
      </c>
      <c r="W48" s="215">
        <f t="shared" si="15"/>
        <v>31232975</v>
      </c>
      <c r="X48" s="213">
        <f>SUM(X50:X58)</f>
        <v>0</v>
      </c>
      <c r="Y48" s="213">
        <f>SUM(Y50:Y58)</f>
        <v>0</v>
      </c>
      <c r="Z48" s="213">
        <f>SUM(Z50:Z58)</f>
        <v>54912.000000000058</v>
      </c>
      <c r="AA48" s="213">
        <f>SUM(AA50:AA58)</f>
        <v>54912</v>
      </c>
      <c r="AB48" s="215">
        <f>SUM(AB50:AB68)</f>
        <v>19</v>
      </c>
      <c r="AC48" s="213"/>
      <c r="AD48" s="213">
        <f t="shared" ref="AD48:AK48" si="16">SUM(AD50:AD68)</f>
        <v>17430400</v>
      </c>
      <c r="AE48" s="213">
        <f t="shared" si="16"/>
        <v>0</v>
      </c>
      <c r="AF48" s="213">
        <f t="shared" si="16"/>
        <v>4600239</v>
      </c>
      <c r="AG48" s="213">
        <f t="shared" si="16"/>
        <v>0</v>
      </c>
      <c r="AH48" s="213">
        <f t="shared" si="16"/>
        <v>0</v>
      </c>
      <c r="AI48" s="213">
        <f t="shared" si="16"/>
        <v>9586720</v>
      </c>
      <c r="AJ48" s="215">
        <f t="shared" si="16"/>
        <v>31617359</v>
      </c>
      <c r="AK48" s="215">
        <f t="shared" si="16"/>
        <v>19</v>
      </c>
      <c r="AL48" s="213"/>
      <c r="AM48" s="213">
        <f t="shared" ref="AM48:AS48" si="17">SUM(AM50:AM68)</f>
        <v>17430400</v>
      </c>
      <c r="AN48" s="213">
        <f t="shared" si="17"/>
        <v>0</v>
      </c>
      <c r="AO48" s="213">
        <f t="shared" si="17"/>
        <v>4764975</v>
      </c>
      <c r="AP48" s="213">
        <f t="shared" si="17"/>
        <v>0</v>
      </c>
      <c r="AQ48" s="213">
        <f t="shared" si="17"/>
        <v>0</v>
      </c>
      <c r="AR48" s="213">
        <f t="shared" si="17"/>
        <v>9586720</v>
      </c>
      <c r="AS48" s="215">
        <f t="shared" si="17"/>
        <v>31782095</v>
      </c>
    </row>
    <row r="49" spans="1:45">
      <c r="A49" s="102"/>
      <c r="B49" s="179" t="s">
        <v>126</v>
      </c>
      <c r="C49" s="179"/>
      <c r="D49" s="179"/>
      <c r="E49" s="102"/>
      <c r="F49" s="102"/>
      <c r="G49" s="102"/>
      <c r="H49" s="194"/>
      <c r="I49" s="344"/>
      <c r="J49" s="194"/>
      <c r="K49" s="194"/>
      <c r="L49" s="194"/>
      <c r="M49" s="194"/>
      <c r="N49" s="194"/>
      <c r="O49" s="102"/>
      <c r="P49" s="102"/>
      <c r="Q49" s="194"/>
      <c r="R49" s="344"/>
      <c r="S49" s="194"/>
      <c r="T49" s="194"/>
      <c r="U49" s="194"/>
      <c r="V49" s="194"/>
      <c r="W49" s="194"/>
      <c r="X49" s="213"/>
      <c r="Y49" s="213"/>
      <c r="Z49" s="213"/>
      <c r="AA49" s="2158"/>
      <c r="AB49" s="102"/>
      <c r="AC49" s="102"/>
      <c r="AD49" s="194"/>
      <c r="AE49" s="344"/>
      <c r="AF49" s="194"/>
      <c r="AG49" s="194"/>
      <c r="AH49" s="194"/>
      <c r="AI49" s="194"/>
      <c r="AJ49" s="194"/>
      <c r="AK49" s="102"/>
      <c r="AL49" s="102"/>
      <c r="AM49" s="194"/>
      <c r="AN49" s="344"/>
      <c r="AO49" s="194"/>
      <c r="AP49" s="194"/>
      <c r="AQ49" s="194"/>
      <c r="AR49" s="194"/>
      <c r="AS49" s="194"/>
    </row>
    <row r="50" spans="1:45" ht="18.95" customHeight="1">
      <c r="A50" s="102">
        <v>1</v>
      </c>
      <c r="B50" s="102" t="s">
        <v>757</v>
      </c>
      <c r="C50" s="102" t="s">
        <v>5283</v>
      </c>
      <c r="D50" s="102">
        <v>1971</v>
      </c>
      <c r="E50" s="102">
        <v>1</v>
      </c>
      <c r="F50" s="102">
        <v>20</v>
      </c>
      <c r="G50" s="102">
        <v>11.5</v>
      </c>
      <c r="H50" s="194">
        <v>956800</v>
      </c>
      <c r="I50" s="344"/>
      <c r="J50" s="194">
        <v>287040</v>
      </c>
      <c r="K50" s="194"/>
      <c r="L50" s="194"/>
      <c r="M50" s="194">
        <v>526240</v>
      </c>
      <c r="N50" s="213">
        <f>+H50+J50+K50+L50+M50</f>
        <v>1770080</v>
      </c>
      <c r="O50" s="102">
        <v>1</v>
      </c>
      <c r="P50" s="102">
        <v>19</v>
      </c>
      <c r="Q50" s="194">
        <v>956800</v>
      </c>
      <c r="R50" s="344"/>
      <c r="S50" s="194">
        <v>287040</v>
      </c>
      <c r="T50" s="194"/>
      <c r="U50" s="194"/>
      <c r="V50" s="194">
        <v>526240</v>
      </c>
      <c r="W50" s="213">
        <f>+Q50+S50+T50+U50+V50</f>
        <v>1770080</v>
      </c>
      <c r="X50" s="213">
        <f t="shared" ref="X50:X68" si="18">E50-O50</f>
        <v>0</v>
      </c>
      <c r="Y50" s="213">
        <f t="shared" ref="Y50:Y68" si="19">+H50-Q50</f>
        <v>0</v>
      </c>
      <c r="Z50" s="213">
        <f t="shared" ref="Z50:Z68" si="20">+J50+K50+L50+M50-S50-T50-U50-V50</f>
        <v>0</v>
      </c>
      <c r="AA50" s="74">
        <f>N50-W50</f>
        <v>0</v>
      </c>
      <c r="AB50" s="102">
        <v>1</v>
      </c>
      <c r="AC50" s="102">
        <v>21</v>
      </c>
      <c r="AD50" s="194">
        <v>956800</v>
      </c>
      <c r="AE50" s="344"/>
      <c r="AF50" s="194">
        <v>287040</v>
      </c>
      <c r="AG50" s="194"/>
      <c r="AH50" s="194"/>
      <c r="AI50" s="194">
        <v>526240</v>
      </c>
      <c r="AJ50" s="213">
        <f>+AD50+AF50+AG50+AH50+AI50</f>
        <v>1770080</v>
      </c>
      <c r="AK50" s="102">
        <v>1</v>
      </c>
      <c r="AL50" s="102">
        <v>22</v>
      </c>
      <c r="AM50" s="194">
        <v>956800</v>
      </c>
      <c r="AN50" s="344"/>
      <c r="AO50" s="194">
        <v>287040</v>
      </c>
      <c r="AP50" s="194"/>
      <c r="AQ50" s="194"/>
      <c r="AR50" s="194">
        <v>526240</v>
      </c>
      <c r="AS50" s="213">
        <f>+AM50+AO50+AP50+AQ50+AR50</f>
        <v>1770080</v>
      </c>
    </row>
    <row r="51" spans="1:45" ht="18.95" customHeight="1">
      <c r="A51" s="102">
        <v>2</v>
      </c>
      <c r="B51" s="102" t="s">
        <v>752</v>
      </c>
      <c r="C51" s="102" t="s">
        <v>5283</v>
      </c>
      <c r="D51" s="102">
        <v>1962</v>
      </c>
      <c r="E51" s="102">
        <v>1</v>
      </c>
      <c r="F51" s="102">
        <v>31</v>
      </c>
      <c r="G51" s="102">
        <v>11</v>
      </c>
      <c r="H51" s="194">
        <v>915200</v>
      </c>
      <c r="I51" s="344"/>
      <c r="J51" s="194">
        <v>493484</v>
      </c>
      <c r="K51" s="194"/>
      <c r="L51" s="194"/>
      <c r="M51" s="194">
        <v>503360.00000000006</v>
      </c>
      <c r="N51" s="213">
        <f t="shared" ref="N51:N68" si="21">+H51+J51+K51+L51+M51</f>
        <v>1912044</v>
      </c>
      <c r="O51" s="102">
        <v>1</v>
      </c>
      <c r="P51" s="102">
        <v>30</v>
      </c>
      <c r="Q51" s="194">
        <v>915200</v>
      </c>
      <c r="R51" s="344"/>
      <c r="S51" s="194">
        <v>493484</v>
      </c>
      <c r="T51" s="194"/>
      <c r="U51" s="194"/>
      <c r="V51" s="194">
        <v>503360.00000000006</v>
      </c>
      <c r="W51" s="213">
        <f t="shared" ref="W51:W68" si="22">+Q51+S51+T51+U51+V51</f>
        <v>1912044</v>
      </c>
      <c r="X51" s="213">
        <f t="shared" si="18"/>
        <v>0</v>
      </c>
      <c r="Y51" s="213">
        <f t="shared" si="19"/>
        <v>0</v>
      </c>
      <c r="Z51" s="213">
        <f t="shared" si="20"/>
        <v>0</v>
      </c>
      <c r="AA51" s="74">
        <f t="shared" ref="AA51:AA58" si="23">N51-W51</f>
        <v>0</v>
      </c>
      <c r="AB51" s="102">
        <v>1</v>
      </c>
      <c r="AC51" s="102">
        <v>32</v>
      </c>
      <c r="AD51" s="194">
        <v>915200</v>
      </c>
      <c r="AE51" s="344"/>
      <c r="AF51" s="194">
        <v>493484</v>
      </c>
      <c r="AG51" s="194"/>
      <c r="AH51" s="194"/>
      <c r="AI51" s="194">
        <v>503360.00000000006</v>
      </c>
      <c r="AJ51" s="213">
        <f t="shared" ref="AJ51:AJ68" si="24">+AD51+AF51+AG51+AH51+AI51</f>
        <v>1912044</v>
      </c>
      <c r="AK51" s="102">
        <v>1</v>
      </c>
      <c r="AL51" s="102">
        <v>33</v>
      </c>
      <c r="AM51" s="194">
        <v>915200</v>
      </c>
      <c r="AN51" s="344"/>
      <c r="AO51" s="194">
        <v>493484</v>
      </c>
      <c r="AP51" s="194"/>
      <c r="AQ51" s="194"/>
      <c r="AR51" s="194">
        <v>503360.00000000006</v>
      </c>
      <c r="AS51" s="213">
        <f t="shared" ref="AS51:AS68" si="25">+AM51+AO51+AP51+AQ51+AR51</f>
        <v>1912044</v>
      </c>
    </row>
    <row r="52" spans="1:45" ht="18.95" customHeight="1">
      <c r="A52" s="102">
        <v>3</v>
      </c>
      <c r="B52" s="102" t="s">
        <v>758</v>
      </c>
      <c r="C52" s="102" t="s">
        <v>5282</v>
      </c>
      <c r="D52" s="102">
        <v>1984</v>
      </c>
      <c r="E52" s="102">
        <v>1</v>
      </c>
      <c r="F52" s="102">
        <v>14</v>
      </c>
      <c r="G52" s="102">
        <v>11</v>
      </c>
      <c r="H52" s="194">
        <v>915200</v>
      </c>
      <c r="I52" s="344"/>
      <c r="J52" s="194">
        <v>256256.00000000003</v>
      </c>
      <c r="K52" s="194"/>
      <c r="L52" s="194"/>
      <c r="M52" s="194">
        <v>503360.00000000006</v>
      </c>
      <c r="N52" s="213">
        <f t="shared" si="21"/>
        <v>1674816</v>
      </c>
      <c r="O52" s="102">
        <v>1</v>
      </c>
      <c r="P52" s="102">
        <v>13</v>
      </c>
      <c r="Q52" s="194">
        <v>915200</v>
      </c>
      <c r="R52" s="344"/>
      <c r="S52" s="194">
        <v>237952</v>
      </c>
      <c r="T52" s="194"/>
      <c r="U52" s="194"/>
      <c r="V52" s="194">
        <v>503360.00000000006</v>
      </c>
      <c r="W52" s="213">
        <f t="shared" si="22"/>
        <v>1656512</v>
      </c>
      <c r="X52" s="213">
        <f t="shared" si="18"/>
        <v>0</v>
      </c>
      <c r="Y52" s="213">
        <f t="shared" si="19"/>
        <v>0</v>
      </c>
      <c r="Z52" s="213">
        <f t="shared" si="20"/>
        <v>18304.000000000058</v>
      </c>
      <c r="AA52" s="74">
        <f t="shared" si="23"/>
        <v>18304</v>
      </c>
      <c r="AB52" s="102">
        <v>1</v>
      </c>
      <c r="AC52" s="102">
        <v>15</v>
      </c>
      <c r="AD52" s="194">
        <v>915200</v>
      </c>
      <c r="AE52" s="344"/>
      <c r="AF52" s="194">
        <v>274560</v>
      </c>
      <c r="AG52" s="194"/>
      <c r="AH52" s="194"/>
      <c r="AI52" s="194">
        <v>503360.00000000006</v>
      </c>
      <c r="AJ52" s="213">
        <f t="shared" si="24"/>
        <v>1693120</v>
      </c>
      <c r="AK52" s="102">
        <v>1</v>
      </c>
      <c r="AL52" s="102">
        <v>16</v>
      </c>
      <c r="AM52" s="194">
        <v>915200</v>
      </c>
      <c r="AN52" s="344"/>
      <c r="AO52" s="194">
        <v>274560</v>
      </c>
      <c r="AP52" s="194"/>
      <c r="AQ52" s="194"/>
      <c r="AR52" s="194">
        <v>503360.00000000006</v>
      </c>
      <c r="AS52" s="213">
        <f t="shared" si="25"/>
        <v>1693120</v>
      </c>
    </row>
    <row r="53" spans="1:45" ht="18.95" customHeight="1">
      <c r="A53" s="102">
        <v>4</v>
      </c>
      <c r="B53" s="102" t="s">
        <v>4755</v>
      </c>
      <c r="C53" s="102" t="s">
        <v>5283</v>
      </c>
      <c r="D53" s="102">
        <v>1985</v>
      </c>
      <c r="E53" s="102">
        <v>1</v>
      </c>
      <c r="F53" s="102">
        <v>5</v>
      </c>
      <c r="G53" s="102">
        <v>11</v>
      </c>
      <c r="H53" s="194">
        <v>915200</v>
      </c>
      <c r="I53" s="344"/>
      <c r="J53" s="194">
        <v>91520</v>
      </c>
      <c r="K53" s="194"/>
      <c r="L53" s="194"/>
      <c r="M53" s="194">
        <v>503360.00000000006</v>
      </c>
      <c r="N53" s="213">
        <f t="shared" si="21"/>
        <v>1510080</v>
      </c>
      <c r="O53" s="102">
        <v>1</v>
      </c>
      <c r="P53" s="102">
        <v>4</v>
      </c>
      <c r="Q53" s="194">
        <v>915200</v>
      </c>
      <c r="R53" s="344"/>
      <c r="S53" s="194">
        <v>73216</v>
      </c>
      <c r="T53" s="194"/>
      <c r="U53" s="194"/>
      <c r="V53" s="194">
        <v>503360.00000000006</v>
      </c>
      <c r="W53" s="213">
        <f t="shared" si="22"/>
        <v>1491776</v>
      </c>
      <c r="X53" s="213">
        <f t="shared" si="18"/>
        <v>0</v>
      </c>
      <c r="Y53" s="213">
        <f t="shared" si="19"/>
        <v>0</v>
      </c>
      <c r="Z53" s="213">
        <f t="shared" si="20"/>
        <v>18303.999999999942</v>
      </c>
      <c r="AA53" s="74">
        <f t="shared" si="23"/>
        <v>18304</v>
      </c>
      <c r="AB53" s="102">
        <v>1</v>
      </c>
      <c r="AC53" s="102">
        <v>6</v>
      </c>
      <c r="AD53" s="194">
        <v>915200</v>
      </c>
      <c r="AE53" s="344"/>
      <c r="AF53" s="194">
        <v>109824</v>
      </c>
      <c r="AG53" s="194"/>
      <c r="AH53" s="194"/>
      <c r="AI53" s="194">
        <v>503360.00000000006</v>
      </c>
      <c r="AJ53" s="213">
        <f t="shared" si="24"/>
        <v>1528384</v>
      </c>
      <c r="AK53" s="102">
        <v>1</v>
      </c>
      <c r="AL53" s="102">
        <v>7</v>
      </c>
      <c r="AM53" s="194">
        <v>915200</v>
      </c>
      <c r="AN53" s="344"/>
      <c r="AO53" s="194">
        <v>128128.00000000001</v>
      </c>
      <c r="AP53" s="194"/>
      <c r="AQ53" s="194"/>
      <c r="AR53" s="194">
        <v>503360.00000000006</v>
      </c>
      <c r="AS53" s="213">
        <f t="shared" si="25"/>
        <v>1546688</v>
      </c>
    </row>
    <row r="54" spans="1:45" ht="18.95" customHeight="1">
      <c r="A54" s="102">
        <v>5</v>
      </c>
      <c r="B54" s="102" t="s">
        <v>753</v>
      </c>
      <c r="C54" s="102" t="s">
        <v>5283</v>
      </c>
      <c r="D54" s="102">
        <v>1968</v>
      </c>
      <c r="E54" s="102">
        <v>1</v>
      </c>
      <c r="F54" s="102">
        <v>7</v>
      </c>
      <c r="G54" s="102">
        <v>11</v>
      </c>
      <c r="H54" s="194">
        <v>915200</v>
      </c>
      <c r="I54" s="344"/>
      <c r="J54" s="194">
        <v>128128.00000000001</v>
      </c>
      <c r="K54" s="194"/>
      <c r="L54" s="194"/>
      <c r="M54" s="194">
        <v>503360.00000000006</v>
      </c>
      <c r="N54" s="213">
        <f t="shared" si="21"/>
        <v>1546688</v>
      </c>
      <c r="O54" s="102">
        <v>1</v>
      </c>
      <c r="P54" s="102">
        <v>6</v>
      </c>
      <c r="Q54" s="194">
        <v>915200</v>
      </c>
      <c r="R54" s="344"/>
      <c r="S54" s="194">
        <v>109824</v>
      </c>
      <c r="T54" s="194"/>
      <c r="U54" s="194"/>
      <c r="V54" s="194">
        <v>503360.00000000006</v>
      </c>
      <c r="W54" s="213">
        <f t="shared" si="22"/>
        <v>1528384</v>
      </c>
      <c r="X54" s="213">
        <f t="shared" si="18"/>
        <v>0</v>
      </c>
      <c r="Y54" s="213">
        <f t="shared" si="19"/>
        <v>0</v>
      </c>
      <c r="Z54" s="213">
        <f t="shared" si="20"/>
        <v>18304.000000000058</v>
      </c>
      <c r="AA54" s="74">
        <f t="shared" si="23"/>
        <v>18304</v>
      </c>
      <c r="AB54" s="102">
        <v>1</v>
      </c>
      <c r="AC54" s="102">
        <v>8</v>
      </c>
      <c r="AD54" s="194">
        <v>915200</v>
      </c>
      <c r="AE54" s="344"/>
      <c r="AF54" s="194">
        <v>146432</v>
      </c>
      <c r="AG54" s="194"/>
      <c r="AH54" s="194"/>
      <c r="AI54" s="194">
        <v>503360.00000000006</v>
      </c>
      <c r="AJ54" s="213">
        <f t="shared" si="24"/>
        <v>1564992</v>
      </c>
      <c r="AK54" s="102">
        <v>1</v>
      </c>
      <c r="AL54" s="102">
        <v>9</v>
      </c>
      <c r="AM54" s="194">
        <v>915200</v>
      </c>
      <c r="AN54" s="344"/>
      <c r="AO54" s="194">
        <v>164736</v>
      </c>
      <c r="AP54" s="194"/>
      <c r="AQ54" s="194"/>
      <c r="AR54" s="194">
        <v>503360.00000000006</v>
      </c>
      <c r="AS54" s="213">
        <f t="shared" si="25"/>
        <v>1583296</v>
      </c>
    </row>
    <row r="55" spans="1:45" ht="18.95" customHeight="1">
      <c r="A55" s="102">
        <v>6</v>
      </c>
      <c r="B55" s="102" t="s">
        <v>756</v>
      </c>
      <c r="C55" s="102" t="s">
        <v>5283</v>
      </c>
      <c r="D55" s="102">
        <v>1967</v>
      </c>
      <c r="E55" s="102">
        <v>1</v>
      </c>
      <c r="F55" s="102">
        <v>20</v>
      </c>
      <c r="G55" s="102">
        <v>11</v>
      </c>
      <c r="H55" s="194">
        <v>915200</v>
      </c>
      <c r="I55" s="344"/>
      <c r="J55" s="194">
        <v>274560</v>
      </c>
      <c r="K55" s="194"/>
      <c r="L55" s="194"/>
      <c r="M55" s="194">
        <v>503360.00000000006</v>
      </c>
      <c r="N55" s="213">
        <f t="shared" si="21"/>
        <v>1693120</v>
      </c>
      <c r="O55" s="102">
        <v>1</v>
      </c>
      <c r="P55" s="102">
        <v>19</v>
      </c>
      <c r="Q55" s="194">
        <v>915200</v>
      </c>
      <c r="R55" s="344"/>
      <c r="S55" s="194">
        <v>274560</v>
      </c>
      <c r="T55" s="194"/>
      <c r="U55" s="194"/>
      <c r="V55" s="194">
        <v>503360.00000000006</v>
      </c>
      <c r="W55" s="213">
        <f t="shared" si="22"/>
        <v>1693120</v>
      </c>
      <c r="X55" s="213">
        <f t="shared" si="18"/>
        <v>0</v>
      </c>
      <c r="Y55" s="213">
        <f t="shared" si="19"/>
        <v>0</v>
      </c>
      <c r="Z55" s="213">
        <f t="shared" si="20"/>
        <v>0</v>
      </c>
      <c r="AA55" s="74">
        <f t="shared" si="23"/>
        <v>0</v>
      </c>
      <c r="AB55" s="102">
        <v>1</v>
      </c>
      <c r="AC55" s="102">
        <v>21</v>
      </c>
      <c r="AD55" s="194">
        <v>915200</v>
      </c>
      <c r="AE55" s="344"/>
      <c r="AF55" s="194">
        <v>274560</v>
      </c>
      <c r="AG55" s="194"/>
      <c r="AH55" s="194"/>
      <c r="AI55" s="194">
        <v>503360.00000000006</v>
      </c>
      <c r="AJ55" s="213">
        <f t="shared" si="24"/>
        <v>1693120</v>
      </c>
      <c r="AK55" s="102">
        <v>1</v>
      </c>
      <c r="AL55" s="102">
        <v>22</v>
      </c>
      <c r="AM55" s="194">
        <v>915200</v>
      </c>
      <c r="AN55" s="344"/>
      <c r="AO55" s="194">
        <v>274560</v>
      </c>
      <c r="AP55" s="194"/>
      <c r="AQ55" s="194"/>
      <c r="AR55" s="194">
        <v>503360.00000000006</v>
      </c>
      <c r="AS55" s="213">
        <f t="shared" si="25"/>
        <v>1693120</v>
      </c>
    </row>
    <row r="56" spans="1:45" ht="18.95" customHeight="1">
      <c r="A56" s="102">
        <v>7</v>
      </c>
      <c r="B56" s="102" t="s">
        <v>750</v>
      </c>
      <c r="C56" s="102" t="s">
        <v>5282</v>
      </c>
      <c r="D56" s="102">
        <v>1979</v>
      </c>
      <c r="E56" s="102">
        <v>1</v>
      </c>
      <c r="F56" s="102">
        <v>18</v>
      </c>
      <c r="G56" s="102">
        <v>11</v>
      </c>
      <c r="H56" s="194">
        <v>915200</v>
      </c>
      <c r="I56" s="344"/>
      <c r="J56" s="194">
        <v>274560</v>
      </c>
      <c r="K56" s="194"/>
      <c r="L56" s="194"/>
      <c r="M56" s="194">
        <v>503360.00000000006</v>
      </c>
      <c r="N56" s="213">
        <f t="shared" si="21"/>
        <v>1693120</v>
      </c>
      <c r="O56" s="102">
        <v>1</v>
      </c>
      <c r="P56" s="102">
        <v>17</v>
      </c>
      <c r="Q56" s="194">
        <v>915200</v>
      </c>
      <c r="R56" s="344"/>
      <c r="S56" s="194">
        <v>274560</v>
      </c>
      <c r="T56" s="194"/>
      <c r="U56" s="194"/>
      <c r="V56" s="194">
        <v>503360.00000000006</v>
      </c>
      <c r="W56" s="213">
        <f t="shared" si="22"/>
        <v>1693120</v>
      </c>
      <c r="X56" s="213">
        <f t="shared" si="18"/>
        <v>0</v>
      </c>
      <c r="Y56" s="213">
        <f t="shared" si="19"/>
        <v>0</v>
      </c>
      <c r="Z56" s="213">
        <f t="shared" si="20"/>
        <v>0</v>
      </c>
      <c r="AA56" s="74">
        <f t="shared" si="23"/>
        <v>0</v>
      </c>
      <c r="AB56" s="102">
        <v>1</v>
      </c>
      <c r="AC56" s="102">
        <v>19</v>
      </c>
      <c r="AD56" s="194">
        <v>915200</v>
      </c>
      <c r="AE56" s="344"/>
      <c r="AF56" s="194">
        <v>274560</v>
      </c>
      <c r="AG56" s="194"/>
      <c r="AH56" s="194"/>
      <c r="AI56" s="194">
        <v>503360.00000000006</v>
      </c>
      <c r="AJ56" s="213">
        <f t="shared" si="24"/>
        <v>1693120</v>
      </c>
      <c r="AK56" s="102">
        <v>1</v>
      </c>
      <c r="AL56" s="102">
        <v>20</v>
      </c>
      <c r="AM56" s="194">
        <v>915200</v>
      </c>
      <c r="AN56" s="344"/>
      <c r="AO56" s="194">
        <v>274560</v>
      </c>
      <c r="AP56" s="194"/>
      <c r="AQ56" s="194"/>
      <c r="AR56" s="194">
        <v>503360.00000000006</v>
      </c>
      <c r="AS56" s="213">
        <f t="shared" si="25"/>
        <v>1693120</v>
      </c>
    </row>
    <row r="57" spans="1:45" ht="18.95" customHeight="1">
      <c r="A57" s="102">
        <v>8</v>
      </c>
      <c r="B57" s="102" t="s">
        <v>754</v>
      </c>
      <c r="C57" s="102" t="s">
        <v>5282</v>
      </c>
      <c r="D57" s="102">
        <v>1962</v>
      </c>
      <c r="E57" s="102">
        <v>1</v>
      </c>
      <c r="F57" s="102">
        <v>27</v>
      </c>
      <c r="G57" s="102">
        <v>11</v>
      </c>
      <c r="H57" s="194">
        <v>915200</v>
      </c>
      <c r="I57" s="344"/>
      <c r="J57" s="194">
        <v>287043</v>
      </c>
      <c r="K57" s="194"/>
      <c r="L57" s="194"/>
      <c r="M57" s="194">
        <v>503360.00000000006</v>
      </c>
      <c r="N57" s="213">
        <f t="shared" si="21"/>
        <v>1705603</v>
      </c>
      <c r="O57" s="102">
        <v>1</v>
      </c>
      <c r="P57" s="102">
        <v>26</v>
      </c>
      <c r="Q57" s="194">
        <v>915200</v>
      </c>
      <c r="R57" s="344"/>
      <c r="S57" s="194">
        <v>287043</v>
      </c>
      <c r="T57" s="194"/>
      <c r="U57" s="194"/>
      <c r="V57" s="194">
        <v>503360.00000000006</v>
      </c>
      <c r="W57" s="213">
        <f t="shared" si="22"/>
        <v>1705603</v>
      </c>
      <c r="X57" s="213">
        <f t="shared" si="18"/>
        <v>0</v>
      </c>
      <c r="Y57" s="213">
        <f t="shared" si="19"/>
        <v>0</v>
      </c>
      <c r="Z57" s="213">
        <f t="shared" si="20"/>
        <v>0</v>
      </c>
      <c r="AA57" s="74">
        <f t="shared" si="23"/>
        <v>0</v>
      </c>
      <c r="AB57" s="102">
        <v>1</v>
      </c>
      <c r="AC57" s="102">
        <v>28</v>
      </c>
      <c r="AD57" s="194">
        <v>915200</v>
      </c>
      <c r="AE57" s="344"/>
      <c r="AF57" s="194">
        <v>287043</v>
      </c>
      <c r="AG57" s="194"/>
      <c r="AH57" s="194"/>
      <c r="AI57" s="194">
        <v>503360.00000000006</v>
      </c>
      <c r="AJ57" s="213">
        <f t="shared" si="24"/>
        <v>1705603</v>
      </c>
      <c r="AK57" s="102">
        <v>1</v>
      </c>
      <c r="AL57" s="102">
        <v>29</v>
      </c>
      <c r="AM57" s="194">
        <v>915200</v>
      </c>
      <c r="AN57" s="344"/>
      <c r="AO57" s="194">
        <v>287043</v>
      </c>
      <c r="AP57" s="194"/>
      <c r="AQ57" s="194"/>
      <c r="AR57" s="194">
        <v>503360.00000000006</v>
      </c>
      <c r="AS57" s="213">
        <f t="shared" si="25"/>
        <v>1705603</v>
      </c>
    </row>
    <row r="58" spans="1:45" ht="18.95" customHeight="1">
      <c r="A58" s="102">
        <v>9</v>
      </c>
      <c r="B58" s="102" t="s">
        <v>755</v>
      </c>
      <c r="C58" s="102" t="s">
        <v>5282</v>
      </c>
      <c r="D58" s="102">
        <v>1966</v>
      </c>
      <c r="E58" s="102">
        <v>1</v>
      </c>
      <c r="F58" s="102">
        <v>21</v>
      </c>
      <c r="G58" s="102">
        <v>11</v>
      </c>
      <c r="H58" s="194">
        <v>915200</v>
      </c>
      <c r="I58" s="344"/>
      <c r="J58" s="194">
        <v>274560</v>
      </c>
      <c r="K58" s="194"/>
      <c r="L58" s="194"/>
      <c r="M58" s="194">
        <v>503360.00000000006</v>
      </c>
      <c r="N58" s="213">
        <f t="shared" si="21"/>
        <v>1693120</v>
      </c>
      <c r="O58" s="102">
        <v>1</v>
      </c>
      <c r="P58" s="102">
        <v>20</v>
      </c>
      <c r="Q58" s="194">
        <v>915200</v>
      </c>
      <c r="R58" s="344"/>
      <c r="S58" s="194">
        <v>274560</v>
      </c>
      <c r="T58" s="194"/>
      <c r="U58" s="194"/>
      <c r="V58" s="194">
        <v>503360.00000000006</v>
      </c>
      <c r="W58" s="213">
        <f t="shared" si="22"/>
        <v>1693120</v>
      </c>
      <c r="X58" s="213">
        <f t="shared" si="18"/>
        <v>0</v>
      </c>
      <c r="Y58" s="213">
        <f t="shared" si="19"/>
        <v>0</v>
      </c>
      <c r="Z58" s="213">
        <f t="shared" si="20"/>
        <v>0</v>
      </c>
      <c r="AA58" s="74">
        <f t="shared" si="23"/>
        <v>0</v>
      </c>
      <c r="AB58" s="102">
        <v>1</v>
      </c>
      <c r="AC58" s="102">
        <v>22</v>
      </c>
      <c r="AD58" s="194">
        <v>915200</v>
      </c>
      <c r="AE58" s="344"/>
      <c r="AF58" s="194">
        <v>274560</v>
      </c>
      <c r="AG58" s="194"/>
      <c r="AH58" s="194"/>
      <c r="AI58" s="194">
        <v>503360.00000000006</v>
      </c>
      <c r="AJ58" s="213">
        <f t="shared" si="24"/>
        <v>1693120</v>
      </c>
      <c r="AK58" s="102">
        <v>1</v>
      </c>
      <c r="AL58" s="102">
        <v>23</v>
      </c>
      <c r="AM58" s="194">
        <v>915200</v>
      </c>
      <c r="AN58" s="344"/>
      <c r="AO58" s="194">
        <v>274560</v>
      </c>
      <c r="AP58" s="194"/>
      <c r="AQ58" s="194"/>
      <c r="AR58" s="194">
        <v>503360.00000000006</v>
      </c>
      <c r="AS58" s="213">
        <f t="shared" si="25"/>
        <v>1693120</v>
      </c>
    </row>
    <row r="59" spans="1:45" ht="18.95" customHeight="1">
      <c r="A59" s="102">
        <v>10</v>
      </c>
      <c r="B59" s="102" t="s">
        <v>751</v>
      </c>
      <c r="C59" s="102" t="s">
        <v>5282</v>
      </c>
      <c r="D59" s="102">
        <v>1971</v>
      </c>
      <c r="E59" s="102">
        <v>1</v>
      </c>
      <c r="F59" s="102">
        <v>20</v>
      </c>
      <c r="G59" s="102">
        <v>11</v>
      </c>
      <c r="H59" s="194">
        <v>915200</v>
      </c>
      <c r="I59" s="344"/>
      <c r="J59" s="194">
        <v>274560</v>
      </c>
      <c r="K59" s="194"/>
      <c r="L59" s="194"/>
      <c r="M59" s="194">
        <v>503360.00000000006</v>
      </c>
      <c r="N59" s="213">
        <f t="shared" si="21"/>
        <v>1693120</v>
      </c>
      <c r="O59" s="102">
        <v>1</v>
      </c>
      <c r="P59" s="102">
        <v>19</v>
      </c>
      <c r="Q59" s="194">
        <v>915200</v>
      </c>
      <c r="R59" s="344"/>
      <c r="S59" s="194">
        <v>274560</v>
      </c>
      <c r="T59" s="194"/>
      <c r="U59" s="194"/>
      <c r="V59" s="194">
        <v>503360.00000000006</v>
      </c>
      <c r="W59" s="213">
        <f t="shared" si="22"/>
        <v>1693120</v>
      </c>
      <c r="X59" s="213">
        <f t="shared" si="18"/>
        <v>0</v>
      </c>
      <c r="Y59" s="213">
        <f t="shared" si="19"/>
        <v>0</v>
      </c>
      <c r="Z59" s="213">
        <f t="shared" si="20"/>
        <v>0</v>
      </c>
      <c r="AA59" s="74">
        <f>N59-W59</f>
        <v>0</v>
      </c>
      <c r="AB59" s="102">
        <v>1</v>
      </c>
      <c r="AC59" s="102">
        <v>21</v>
      </c>
      <c r="AD59" s="194">
        <v>915200</v>
      </c>
      <c r="AE59" s="344"/>
      <c r="AF59" s="194">
        <v>274560</v>
      </c>
      <c r="AG59" s="194"/>
      <c r="AH59" s="194"/>
      <c r="AI59" s="194">
        <v>503360.00000000006</v>
      </c>
      <c r="AJ59" s="213">
        <f t="shared" si="24"/>
        <v>1693120</v>
      </c>
      <c r="AK59" s="102">
        <v>1</v>
      </c>
      <c r="AL59" s="102">
        <v>22</v>
      </c>
      <c r="AM59" s="194">
        <v>915200</v>
      </c>
      <c r="AN59" s="344"/>
      <c r="AO59" s="194">
        <v>274560</v>
      </c>
      <c r="AP59" s="194"/>
      <c r="AQ59" s="194"/>
      <c r="AR59" s="194">
        <v>503360.00000000006</v>
      </c>
      <c r="AS59" s="213">
        <f t="shared" si="25"/>
        <v>1693120</v>
      </c>
    </row>
    <row r="60" spans="1:45" ht="18.95" customHeight="1">
      <c r="A60" s="102">
        <v>11</v>
      </c>
      <c r="B60" s="102" t="s">
        <v>1222</v>
      </c>
      <c r="C60" s="102" t="s">
        <v>5283</v>
      </c>
      <c r="D60" s="102">
        <v>1976</v>
      </c>
      <c r="E60" s="102">
        <v>1</v>
      </c>
      <c r="F60" s="102">
        <v>6</v>
      </c>
      <c r="G60" s="102">
        <v>11</v>
      </c>
      <c r="H60" s="194">
        <v>915200</v>
      </c>
      <c r="I60" s="344"/>
      <c r="J60" s="194">
        <v>109824</v>
      </c>
      <c r="K60" s="194"/>
      <c r="L60" s="194"/>
      <c r="M60" s="194">
        <v>503360.00000000006</v>
      </c>
      <c r="N60" s="213">
        <f t="shared" si="21"/>
        <v>1528384</v>
      </c>
      <c r="O60" s="102">
        <v>1</v>
      </c>
      <c r="P60" s="102">
        <v>5</v>
      </c>
      <c r="Q60" s="194">
        <v>915200</v>
      </c>
      <c r="R60" s="344"/>
      <c r="S60" s="194">
        <v>91520</v>
      </c>
      <c r="T60" s="194"/>
      <c r="U60" s="194"/>
      <c r="V60" s="194">
        <v>503360.00000000006</v>
      </c>
      <c r="W60" s="213">
        <f t="shared" si="22"/>
        <v>1510080</v>
      </c>
      <c r="X60" s="213">
        <f t="shared" si="18"/>
        <v>0</v>
      </c>
      <c r="Y60" s="213">
        <f t="shared" si="19"/>
        <v>0</v>
      </c>
      <c r="Z60" s="213">
        <f t="shared" si="20"/>
        <v>18303.999999999942</v>
      </c>
      <c r="AA60" s="74">
        <f t="shared" ref="AA60:AA67" si="26">N60-W60</f>
        <v>18304</v>
      </c>
      <c r="AB60" s="102">
        <v>1</v>
      </c>
      <c r="AC60" s="102">
        <v>7</v>
      </c>
      <c r="AD60" s="194">
        <v>915200</v>
      </c>
      <c r="AE60" s="344"/>
      <c r="AF60" s="194">
        <v>128128.00000000001</v>
      </c>
      <c r="AG60" s="194"/>
      <c r="AH60" s="194"/>
      <c r="AI60" s="194">
        <v>503360.00000000006</v>
      </c>
      <c r="AJ60" s="213">
        <f t="shared" si="24"/>
        <v>1546688</v>
      </c>
      <c r="AK60" s="102">
        <v>1</v>
      </c>
      <c r="AL60" s="102">
        <v>8</v>
      </c>
      <c r="AM60" s="194">
        <v>915200</v>
      </c>
      <c r="AN60" s="344"/>
      <c r="AO60" s="194">
        <v>146432</v>
      </c>
      <c r="AP60" s="194"/>
      <c r="AQ60" s="194"/>
      <c r="AR60" s="194">
        <v>503360.00000000006</v>
      </c>
      <c r="AS60" s="213">
        <f t="shared" si="25"/>
        <v>1564992</v>
      </c>
    </row>
    <row r="61" spans="1:45" ht="18.95" customHeight="1">
      <c r="A61" s="102">
        <v>12</v>
      </c>
      <c r="B61" s="102" t="s">
        <v>1247</v>
      </c>
      <c r="C61" s="102" t="s">
        <v>5282</v>
      </c>
      <c r="D61" s="102">
        <v>1974</v>
      </c>
      <c r="E61" s="102">
        <v>1</v>
      </c>
      <c r="F61" s="102">
        <v>11</v>
      </c>
      <c r="G61" s="102">
        <v>11</v>
      </c>
      <c r="H61" s="194">
        <v>915200</v>
      </c>
      <c r="I61" s="344"/>
      <c r="J61" s="194">
        <v>201344</v>
      </c>
      <c r="K61" s="194"/>
      <c r="L61" s="194"/>
      <c r="M61" s="194">
        <v>503360.00000000006</v>
      </c>
      <c r="N61" s="213">
        <f t="shared" si="21"/>
        <v>1619904</v>
      </c>
      <c r="O61" s="102">
        <v>1</v>
      </c>
      <c r="P61" s="102">
        <v>10</v>
      </c>
      <c r="Q61" s="194">
        <v>915200</v>
      </c>
      <c r="R61" s="344"/>
      <c r="S61" s="194">
        <v>183040</v>
      </c>
      <c r="T61" s="194"/>
      <c r="U61" s="194"/>
      <c r="V61" s="194">
        <v>503360.00000000006</v>
      </c>
      <c r="W61" s="213">
        <f t="shared" si="22"/>
        <v>1601600</v>
      </c>
      <c r="X61" s="213">
        <f t="shared" si="18"/>
        <v>0</v>
      </c>
      <c r="Y61" s="213">
        <f t="shared" si="19"/>
        <v>0</v>
      </c>
      <c r="Z61" s="213">
        <f t="shared" si="20"/>
        <v>18303.999999999942</v>
      </c>
      <c r="AA61" s="74">
        <f t="shared" si="26"/>
        <v>18304</v>
      </c>
      <c r="AB61" s="102">
        <v>1</v>
      </c>
      <c r="AC61" s="102">
        <v>12</v>
      </c>
      <c r="AD61" s="194">
        <v>915200</v>
      </c>
      <c r="AE61" s="344"/>
      <c r="AF61" s="194">
        <v>219648</v>
      </c>
      <c r="AG61" s="194"/>
      <c r="AH61" s="194"/>
      <c r="AI61" s="194">
        <v>503360.00000000006</v>
      </c>
      <c r="AJ61" s="213">
        <f t="shared" si="24"/>
        <v>1638208</v>
      </c>
      <c r="AK61" s="102">
        <v>1</v>
      </c>
      <c r="AL61" s="102">
        <v>13</v>
      </c>
      <c r="AM61" s="194">
        <v>915200</v>
      </c>
      <c r="AN61" s="344"/>
      <c r="AO61" s="194">
        <v>237952</v>
      </c>
      <c r="AP61" s="194"/>
      <c r="AQ61" s="194"/>
      <c r="AR61" s="194">
        <v>503360.00000000006</v>
      </c>
      <c r="AS61" s="213">
        <f t="shared" si="25"/>
        <v>1656512</v>
      </c>
    </row>
    <row r="62" spans="1:45" ht="18.95" customHeight="1">
      <c r="A62" s="102">
        <v>13</v>
      </c>
      <c r="B62" s="102" t="s">
        <v>843</v>
      </c>
      <c r="C62" s="102" t="s">
        <v>5283</v>
      </c>
      <c r="D62" s="102">
        <v>1985</v>
      </c>
      <c r="E62" s="102">
        <v>1</v>
      </c>
      <c r="F62" s="102">
        <v>9</v>
      </c>
      <c r="G62" s="102">
        <v>11</v>
      </c>
      <c r="H62" s="194">
        <v>915200</v>
      </c>
      <c r="I62" s="344"/>
      <c r="J62" s="194">
        <v>164736</v>
      </c>
      <c r="K62" s="194"/>
      <c r="L62" s="194"/>
      <c r="M62" s="194">
        <v>503360.00000000006</v>
      </c>
      <c r="N62" s="213">
        <f t="shared" si="21"/>
        <v>1583296</v>
      </c>
      <c r="O62" s="102">
        <v>1</v>
      </c>
      <c r="P62" s="102">
        <v>8</v>
      </c>
      <c r="Q62" s="194">
        <v>915200</v>
      </c>
      <c r="R62" s="344"/>
      <c r="S62" s="194">
        <v>146432</v>
      </c>
      <c r="T62" s="194"/>
      <c r="U62" s="194"/>
      <c r="V62" s="194">
        <v>503360.00000000006</v>
      </c>
      <c r="W62" s="213">
        <f t="shared" si="22"/>
        <v>1564992</v>
      </c>
      <c r="X62" s="213">
        <f t="shared" si="18"/>
        <v>0</v>
      </c>
      <c r="Y62" s="213">
        <f t="shared" si="19"/>
        <v>0</v>
      </c>
      <c r="Z62" s="213">
        <f t="shared" si="20"/>
        <v>18303.999999999942</v>
      </c>
      <c r="AA62" s="74">
        <f t="shared" si="26"/>
        <v>18304</v>
      </c>
      <c r="AB62" s="102">
        <v>1</v>
      </c>
      <c r="AC62" s="102">
        <v>10</v>
      </c>
      <c r="AD62" s="194">
        <v>915200</v>
      </c>
      <c r="AE62" s="344"/>
      <c r="AF62" s="194">
        <v>183040</v>
      </c>
      <c r="AG62" s="194"/>
      <c r="AH62" s="194"/>
      <c r="AI62" s="194">
        <v>503360.00000000006</v>
      </c>
      <c r="AJ62" s="213">
        <f t="shared" si="24"/>
        <v>1601600</v>
      </c>
      <c r="AK62" s="102">
        <v>1</v>
      </c>
      <c r="AL62" s="102">
        <v>11</v>
      </c>
      <c r="AM62" s="194">
        <v>915200</v>
      </c>
      <c r="AN62" s="344"/>
      <c r="AO62" s="194">
        <v>201344</v>
      </c>
      <c r="AP62" s="194"/>
      <c r="AQ62" s="194"/>
      <c r="AR62" s="194">
        <v>503360.00000000006</v>
      </c>
      <c r="AS62" s="213">
        <f t="shared" si="25"/>
        <v>1619904</v>
      </c>
    </row>
    <row r="63" spans="1:45" ht="18.95" customHeight="1">
      <c r="A63" s="102">
        <v>14</v>
      </c>
      <c r="B63" s="102" t="s">
        <v>849</v>
      </c>
      <c r="C63" s="102" t="s">
        <v>5283</v>
      </c>
      <c r="D63" s="102">
        <v>1974</v>
      </c>
      <c r="E63" s="102">
        <v>1</v>
      </c>
      <c r="F63" s="102">
        <v>18</v>
      </c>
      <c r="G63" s="102">
        <v>11</v>
      </c>
      <c r="H63" s="194">
        <v>915200</v>
      </c>
      <c r="I63" s="344"/>
      <c r="J63" s="194">
        <v>274560</v>
      </c>
      <c r="K63" s="194"/>
      <c r="L63" s="194"/>
      <c r="M63" s="194">
        <v>503360.00000000006</v>
      </c>
      <c r="N63" s="213">
        <f t="shared" si="21"/>
        <v>1693120</v>
      </c>
      <c r="O63" s="102">
        <v>1</v>
      </c>
      <c r="P63" s="102">
        <v>17</v>
      </c>
      <c r="Q63" s="194">
        <v>915200</v>
      </c>
      <c r="R63" s="344"/>
      <c r="S63" s="194">
        <v>274560</v>
      </c>
      <c r="T63" s="194"/>
      <c r="U63" s="194"/>
      <c r="V63" s="194">
        <v>503360.00000000006</v>
      </c>
      <c r="W63" s="213">
        <f t="shared" si="22"/>
        <v>1693120</v>
      </c>
      <c r="X63" s="213">
        <f t="shared" si="18"/>
        <v>0</v>
      </c>
      <c r="Y63" s="213">
        <f t="shared" si="19"/>
        <v>0</v>
      </c>
      <c r="Z63" s="213">
        <f t="shared" si="20"/>
        <v>0</v>
      </c>
      <c r="AA63" s="74">
        <f t="shared" si="26"/>
        <v>0</v>
      </c>
      <c r="AB63" s="102">
        <v>1</v>
      </c>
      <c r="AC63" s="102">
        <v>19</v>
      </c>
      <c r="AD63" s="194">
        <v>915200</v>
      </c>
      <c r="AE63" s="344"/>
      <c r="AF63" s="194">
        <v>274560</v>
      </c>
      <c r="AG63" s="194"/>
      <c r="AH63" s="194"/>
      <c r="AI63" s="194">
        <v>503360.00000000006</v>
      </c>
      <c r="AJ63" s="213">
        <f t="shared" si="24"/>
        <v>1693120</v>
      </c>
      <c r="AK63" s="102">
        <v>1</v>
      </c>
      <c r="AL63" s="102">
        <v>20</v>
      </c>
      <c r="AM63" s="194">
        <v>915200</v>
      </c>
      <c r="AN63" s="344"/>
      <c r="AO63" s="194">
        <v>274560</v>
      </c>
      <c r="AP63" s="194"/>
      <c r="AQ63" s="194"/>
      <c r="AR63" s="194">
        <v>503360.00000000006</v>
      </c>
      <c r="AS63" s="213">
        <f t="shared" si="25"/>
        <v>1693120</v>
      </c>
    </row>
    <row r="64" spans="1:45" ht="18.95" customHeight="1">
      <c r="A64" s="102">
        <v>15</v>
      </c>
      <c r="B64" s="102" t="s">
        <v>812</v>
      </c>
      <c r="C64" s="102" t="s">
        <v>5283</v>
      </c>
      <c r="D64" s="102">
        <v>1976</v>
      </c>
      <c r="E64" s="102">
        <v>1</v>
      </c>
      <c r="F64" s="102">
        <v>11</v>
      </c>
      <c r="G64" s="102">
        <v>11</v>
      </c>
      <c r="H64" s="194">
        <v>915200</v>
      </c>
      <c r="I64" s="344"/>
      <c r="J64" s="194">
        <v>201344</v>
      </c>
      <c r="K64" s="194"/>
      <c r="L64" s="194"/>
      <c r="M64" s="194">
        <v>503360.00000000006</v>
      </c>
      <c r="N64" s="213">
        <f t="shared" si="21"/>
        <v>1619904</v>
      </c>
      <c r="O64" s="102">
        <v>1</v>
      </c>
      <c r="P64" s="102">
        <v>10</v>
      </c>
      <c r="Q64" s="194">
        <v>915200</v>
      </c>
      <c r="R64" s="344"/>
      <c r="S64" s="194">
        <v>183040</v>
      </c>
      <c r="T64" s="194"/>
      <c r="U64" s="194"/>
      <c r="V64" s="194">
        <v>503360.00000000006</v>
      </c>
      <c r="W64" s="213">
        <f t="shared" si="22"/>
        <v>1601600</v>
      </c>
      <c r="X64" s="213">
        <f t="shared" si="18"/>
        <v>0</v>
      </c>
      <c r="Y64" s="213">
        <f t="shared" si="19"/>
        <v>0</v>
      </c>
      <c r="Z64" s="213">
        <f t="shared" si="20"/>
        <v>18303.999999999942</v>
      </c>
      <c r="AA64" s="74">
        <f t="shared" si="26"/>
        <v>18304</v>
      </c>
      <c r="AB64" s="102">
        <v>1</v>
      </c>
      <c r="AC64" s="102">
        <v>12</v>
      </c>
      <c r="AD64" s="194">
        <v>915200</v>
      </c>
      <c r="AE64" s="344"/>
      <c r="AF64" s="194">
        <v>219648</v>
      </c>
      <c r="AG64" s="194"/>
      <c r="AH64" s="194"/>
      <c r="AI64" s="194">
        <v>503360.00000000006</v>
      </c>
      <c r="AJ64" s="213">
        <f t="shared" si="24"/>
        <v>1638208</v>
      </c>
      <c r="AK64" s="102">
        <v>1</v>
      </c>
      <c r="AL64" s="102">
        <v>13</v>
      </c>
      <c r="AM64" s="194">
        <v>915200</v>
      </c>
      <c r="AN64" s="344"/>
      <c r="AO64" s="194">
        <v>237952</v>
      </c>
      <c r="AP64" s="194"/>
      <c r="AQ64" s="194"/>
      <c r="AR64" s="194">
        <v>503360.00000000006</v>
      </c>
      <c r="AS64" s="213">
        <f t="shared" si="25"/>
        <v>1656512</v>
      </c>
    </row>
    <row r="65" spans="1:45" ht="18.95" customHeight="1">
      <c r="A65" s="102">
        <v>16</v>
      </c>
      <c r="B65" s="102" t="s">
        <v>813</v>
      </c>
      <c r="C65" s="102" t="s">
        <v>5283</v>
      </c>
      <c r="D65" s="102">
        <v>1978</v>
      </c>
      <c r="E65" s="102">
        <v>1</v>
      </c>
      <c r="F65" s="102">
        <v>11</v>
      </c>
      <c r="G65" s="102">
        <v>11</v>
      </c>
      <c r="H65" s="194">
        <v>915200</v>
      </c>
      <c r="I65" s="344"/>
      <c r="J65" s="194">
        <v>201344</v>
      </c>
      <c r="K65" s="194"/>
      <c r="L65" s="194"/>
      <c r="M65" s="194">
        <v>503360.00000000006</v>
      </c>
      <c r="N65" s="213">
        <f t="shared" si="21"/>
        <v>1619904</v>
      </c>
      <c r="O65" s="102">
        <v>1</v>
      </c>
      <c r="P65" s="102">
        <v>10</v>
      </c>
      <c r="Q65" s="194">
        <v>915200</v>
      </c>
      <c r="R65" s="344"/>
      <c r="S65" s="194">
        <v>183040</v>
      </c>
      <c r="T65" s="194"/>
      <c r="U65" s="194"/>
      <c r="V65" s="194">
        <v>503360.00000000006</v>
      </c>
      <c r="W65" s="213">
        <f t="shared" si="22"/>
        <v>1601600</v>
      </c>
      <c r="X65" s="213">
        <f t="shared" si="18"/>
        <v>0</v>
      </c>
      <c r="Y65" s="213">
        <f t="shared" si="19"/>
        <v>0</v>
      </c>
      <c r="Z65" s="213">
        <f t="shared" si="20"/>
        <v>18303.999999999942</v>
      </c>
      <c r="AA65" s="74">
        <f t="shared" si="26"/>
        <v>18304</v>
      </c>
      <c r="AB65" s="102">
        <v>1</v>
      </c>
      <c r="AC65" s="102">
        <v>12</v>
      </c>
      <c r="AD65" s="194">
        <v>915200</v>
      </c>
      <c r="AE65" s="344"/>
      <c r="AF65" s="194">
        <v>219648</v>
      </c>
      <c r="AG65" s="194"/>
      <c r="AH65" s="194"/>
      <c r="AI65" s="194">
        <v>503360.00000000006</v>
      </c>
      <c r="AJ65" s="213">
        <f t="shared" si="24"/>
        <v>1638208</v>
      </c>
      <c r="AK65" s="102">
        <v>1</v>
      </c>
      <c r="AL65" s="102">
        <v>13</v>
      </c>
      <c r="AM65" s="194">
        <v>915200</v>
      </c>
      <c r="AN65" s="344"/>
      <c r="AO65" s="194">
        <v>237952</v>
      </c>
      <c r="AP65" s="194"/>
      <c r="AQ65" s="194"/>
      <c r="AR65" s="194">
        <v>503360.00000000006</v>
      </c>
      <c r="AS65" s="213">
        <f t="shared" si="25"/>
        <v>1656512</v>
      </c>
    </row>
    <row r="66" spans="1:45" ht="18.95" customHeight="1">
      <c r="A66" s="102">
        <v>17</v>
      </c>
      <c r="B66" s="102" t="s">
        <v>778</v>
      </c>
      <c r="C66" s="102" t="s">
        <v>5282</v>
      </c>
      <c r="D66" s="102">
        <v>1970</v>
      </c>
      <c r="E66" s="102">
        <v>1</v>
      </c>
      <c r="F66" s="102">
        <v>15</v>
      </c>
      <c r="G66" s="102">
        <v>11</v>
      </c>
      <c r="H66" s="194">
        <v>915200</v>
      </c>
      <c r="I66" s="344"/>
      <c r="J66" s="194">
        <v>274560</v>
      </c>
      <c r="K66" s="194"/>
      <c r="L66" s="194"/>
      <c r="M66" s="194">
        <v>503360.00000000006</v>
      </c>
      <c r="N66" s="213">
        <f t="shared" si="21"/>
        <v>1693120</v>
      </c>
      <c r="O66" s="102">
        <v>1</v>
      </c>
      <c r="P66" s="102">
        <v>14</v>
      </c>
      <c r="Q66" s="194">
        <v>915200</v>
      </c>
      <c r="R66" s="344"/>
      <c r="S66" s="194">
        <v>256256.00000000003</v>
      </c>
      <c r="T66" s="194"/>
      <c r="U66" s="194"/>
      <c r="V66" s="194">
        <v>503360.00000000006</v>
      </c>
      <c r="W66" s="213">
        <f t="shared" si="22"/>
        <v>1674816</v>
      </c>
      <c r="X66" s="213">
        <f t="shared" si="18"/>
        <v>0</v>
      </c>
      <c r="Y66" s="213">
        <f t="shared" si="19"/>
        <v>0</v>
      </c>
      <c r="Z66" s="213">
        <f t="shared" si="20"/>
        <v>18303.999999999942</v>
      </c>
      <c r="AA66" s="74">
        <f t="shared" si="26"/>
        <v>18304</v>
      </c>
      <c r="AB66" s="102">
        <v>1</v>
      </c>
      <c r="AC66" s="102">
        <v>16</v>
      </c>
      <c r="AD66" s="194">
        <v>915200</v>
      </c>
      <c r="AE66" s="344"/>
      <c r="AF66" s="194">
        <v>274560</v>
      </c>
      <c r="AG66" s="194"/>
      <c r="AH66" s="194"/>
      <c r="AI66" s="194">
        <v>503360.00000000006</v>
      </c>
      <c r="AJ66" s="213">
        <f t="shared" si="24"/>
        <v>1693120</v>
      </c>
      <c r="AK66" s="102">
        <v>1</v>
      </c>
      <c r="AL66" s="102">
        <v>17</v>
      </c>
      <c r="AM66" s="194">
        <v>915200</v>
      </c>
      <c r="AN66" s="344"/>
      <c r="AO66" s="194">
        <v>274560</v>
      </c>
      <c r="AP66" s="194"/>
      <c r="AQ66" s="194"/>
      <c r="AR66" s="194">
        <v>503360.00000000006</v>
      </c>
      <c r="AS66" s="213">
        <f t="shared" si="25"/>
        <v>1693120</v>
      </c>
    </row>
    <row r="67" spans="1:45" ht="18.95" customHeight="1">
      <c r="A67" s="102">
        <v>18</v>
      </c>
      <c r="B67" s="102" t="s">
        <v>803</v>
      </c>
      <c r="C67" s="102" t="s">
        <v>5282</v>
      </c>
      <c r="D67" s="102">
        <v>1982</v>
      </c>
      <c r="E67" s="102">
        <v>1</v>
      </c>
      <c r="F67" s="102">
        <v>11</v>
      </c>
      <c r="G67" s="102">
        <v>11</v>
      </c>
      <c r="H67" s="194">
        <v>915200</v>
      </c>
      <c r="I67" s="344"/>
      <c r="J67" s="194">
        <v>201344</v>
      </c>
      <c r="K67" s="194"/>
      <c r="L67" s="194"/>
      <c r="M67" s="194">
        <v>503360.00000000006</v>
      </c>
      <c r="N67" s="213">
        <f t="shared" si="21"/>
        <v>1619904</v>
      </c>
      <c r="O67" s="102">
        <v>1</v>
      </c>
      <c r="P67" s="102">
        <v>10</v>
      </c>
      <c r="Q67" s="194">
        <v>915200</v>
      </c>
      <c r="R67" s="344"/>
      <c r="S67" s="194">
        <v>183040</v>
      </c>
      <c r="T67" s="194"/>
      <c r="U67" s="194"/>
      <c r="V67" s="194">
        <v>503360.00000000006</v>
      </c>
      <c r="W67" s="213">
        <f t="shared" si="22"/>
        <v>1601600</v>
      </c>
      <c r="X67" s="213">
        <f t="shared" si="18"/>
        <v>0</v>
      </c>
      <c r="Y67" s="213">
        <f t="shared" si="19"/>
        <v>0</v>
      </c>
      <c r="Z67" s="213">
        <f t="shared" si="20"/>
        <v>18303.999999999942</v>
      </c>
      <c r="AA67" s="74">
        <f t="shared" si="26"/>
        <v>18304</v>
      </c>
      <c r="AB67" s="102">
        <v>1</v>
      </c>
      <c r="AC67" s="102">
        <v>12</v>
      </c>
      <c r="AD67" s="194">
        <v>915200</v>
      </c>
      <c r="AE67" s="344"/>
      <c r="AF67" s="194">
        <v>219648</v>
      </c>
      <c r="AG67" s="194"/>
      <c r="AH67" s="194"/>
      <c r="AI67" s="194">
        <v>503360.00000000006</v>
      </c>
      <c r="AJ67" s="213">
        <f t="shared" si="24"/>
        <v>1638208</v>
      </c>
      <c r="AK67" s="102">
        <v>1</v>
      </c>
      <c r="AL67" s="102">
        <v>13</v>
      </c>
      <c r="AM67" s="194">
        <v>915200</v>
      </c>
      <c r="AN67" s="344"/>
      <c r="AO67" s="194">
        <v>237952</v>
      </c>
      <c r="AP67" s="194"/>
      <c r="AQ67" s="194"/>
      <c r="AR67" s="194">
        <v>503360.00000000006</v>
      </c>
      <c r="AS67" s="213">
        <f t="shared" si="25"/>
        <v>1656512</v>
      </c>
    </row>
    <row r="68" spans="1:45" ht="18.95" customHeight="1">
      <c r="A68" s="102">
        <v>19</v>
      </c>
      <c r="B68" s="102" t="s">
        <v>846</v>
      </c>
      <c r="C68" s="102" t="s">
        <v>5283</v>
      </c>
      <c r="D68" s="102">
        <v>1984</v>
      </c>
      <c r="E68" s="102">
        <v>1</v>
      </c>
      <c r="F68" s="102">
        <v>8</v>
      </c>
      <c r="G68" s="102">
        <v>11</v>
      </c>
      <c r="H68" s="194">
        <v>915200</v>
      </c>
      <c r="I68" s="344"/>
      <c r="J68" s="194">
        <v>146432</v>
      </c>
      <c r="K68" s="194"/>
      <c r="L68" s="194"/>
      <c r="M68" s="194">
        <v>503360.00000000006</v>
      </c>
      <c r="N68" s="213">
        <f t="shared" si="21"/>
        <v>1564992</v>
      </c>
      <c r="O68" s="102">
        <v>1</v>
      </c>
      <c r="P68" s="102">
        <v>7</v>
      </c>
      <c r="Q68" s="194">
        <v>915200</v>
      </c>
      <c r="R68" s="344"/>
      <c r="S68" s="194">
        <v>128128.00000000001</v>
      </c>
      <c r="T68" s="194"/>
      <c r="U68" s="194"/>
      <c r="V68" s="194">
        <v>503360.00000000006</v>
      </c>
      <c r="W68" s="213">
        <f t="shared" si="22"/>
        <v>1546688</v>
      </c>
      <c r="X68" s="213">
        <f t="shared" si="18"/>
        <v>0</v>
      </c>
      <c r="Y68" s="213">
        <f t="shared" si="19"/>
        <v>0</v>
      </c>
      <c r="Z68" s="213">
        <f t="shared" si="20"/>
        <v>18303.999999999942</v>
      </c>
      <c r="AA68" s="74">
        <f>N68-W68</f>
        <v>18304</v>
      </c>
      <c r="AB68" s="102">
        <v>1</v>
      </c>
      <c r="AC68" s="102">
        <v>9</v>
      </c>
      <c r="AD68" s="194">
        <v>915200</v>
      </c>
      <c r="AE68" s="344"/>
      <c r="AF68" s="194">
        <v>164736</v>
      </c>
      <c r="AG68" s="194"/>
      <c r="AH68" s="194"/>
      <c r="AI68" s="194">
        <v>503360.00000000006</v>
      </c>
      <c r="AJ68" s="213">
        <f t="shared" si="24"/>
        <v>1583296</v>
      </c>
      <c r="AK68" s="102">
        <v>1</v>
      </c>
      <c r="AL68" s="102">
        <v>10</v>
      </c>
      <c r="AM68" s="194">
        <v>915200</v>
      </c>
      <c r="AN68" s="344"/>
      <c r="AO68" s="194">
        <v>183040</v>
      </c>
      <c r="AP68" s="194"/>
      <c r="AQ68" s="194"/>
      <c r="AR68" s="194">
        <v>503360.00000000006</v>
      </c>
      <c r="AS68" s="213">
        <f t="shared" si="25"/>
        <v>1601600</v>
      </c>
    </row>
    <row r="70" spans="1:45" s="410" customFormat="1" ht="20.25" customHeight="1">
      <c r="A70" s="1259"/>
      <c r="B70" s="2555" t="s">
        <v>4298</v>
      </c>
      <c r="C70" s="2555"/>
      <c r="D70" s="2555"/>
      <c r="E70" s="2555"/>
      <c r="F70" s="2555"/>
      <c r="G70" s="2555"/>
      <c r="H70" s="412"/>
      <c r="I70" s="412"/>
      <c r="J70" s="407"/>
      <c r="K70" s="1260"/>
      <c r="L70" s="407"/>
      <c r="M70" s="407"/>
      <c r="N70" s="407"/>
      <c r="O70" s="407"/>
      <c r="P70" s="412"/>
      <c r="S70" s="1261"/>
      <c r="V70" s="407"/>
      <c r="W70" s="411" t="s">
        <v>215</v>
      </c>
      <c r="X70" s="1261"/>
      <c r="Y70" s="1261"/>
      <c r="Z70" s="1261"/>
      <c r="AB70" s="412"/>
      <c r="AC70" s="412"/>
      <c r="AD70" s="412"/>
      <c r="AE70" s="412"/>
      <c r="AF70" s="407"/>
      <c r="AG70" s="1260"/>
      <c r="AH70" s="1260"/>
      <c r="AI70" s="407"/>
      <c r="AJ70" s="407"/>
      <c r="AK70" s="412"/>
      <c r="AL70" s="412"/>
      <c r="AM70" s="412"/>
      <c r="AN70" s="412"/>
      <c r="AO70" s="407"/>
      <c r="AP70" s="1260"/>
      <c r="AQ70" s="1260"/>
      <c r="AR70" s="407"/>
      <c r="AS70" s="407"/>
    </row>
    <row r="71" spans="1:45" ht="14.25" customHeight="1">
      <c r="A71" s="226"/>
      <c r="B71" s="227"/>
      <c r="C71" s="2548" t="s">
        <v>5278</v>
      </c>
      <c r="D71" s="2548" t="s">
        <v>5279</v>
      </c>
      <c r="E71" s="1026" t="s">
        <v>5280</v>
      </c>
      <c r="F71" s="1026"/>
      <c r="G71" s="1026"/>
      <c r="H71" s="1026"/>
      <c r="I71" s="1027"/>
      <c r="J71" s="228"/>
      <c r="K71" s="229"/>
      <c r="L71" s="1028"/>
      <c r="M71" s="1028"/>
      <c r="N71" s="230"/>
      <c r="O71" s="1262" t="s">
        <v>1979</v>
      </c>
      <c r="P71" s="1026"/>
      <c r="Q71" s="1026"/>
      <c r="R71" s="1027"/>
      <c r="S71" s="1263"/>
      <c r="T71" s="1028"/>
      <c r="U71" s="1028"/>
      <c r="V71" s="230"/>
      <c r="W71" s="230"/>
      <c r="X71" s="2532" t="s">
        <v>249</v>
      </c>
      <c r="Y71" s="2533"/>
      <c r="Z71" s="2533"/>
      <c r="AA71" s="2534"/>
      <c r="AB71" s="1026" t="s">
        <v>6656</v>
      </c>
      <c r="AC71" s="1026"/>
      <c r="AD71" s="1026"/>
      <c r="AE71" s="1027"/>
      <c r="AF71" s="228"/>
      <c r="AG71" s="229"/>
      <c r="AH71" s="229"/>
      <c r="AI71" s="1028"/>
      <c r="AJ71" s="230"/>
      <c r="AK71" s="1026" t="s">
        <v>8062</v>
      </c>
      <c r="AL71" s="1026"/>
      <c r="AM71" s="1026"/>
      <c r="AN71" s="1027"/>
      <c r="AO71" s="228"/>
      <c r="AP71" s="229"/>
      <c r="AQ71" s="229"/>
      <c r="AR71" s="1028"/>
      <c r="AS71" s="230"/>
    </row>
    <row r="72" spans="1:45" s="176" customFormat="1" ht="22.5" customHeight="1">
      <c r="A72" s="231"/>
      <c r="B72" s="232"/>
      <c r="C72" s="2549"/>
      <c r="D72" s="2549"/>
      <c r="E72" s="226"/>
      <c r="F72" s="226"/>
      <c r="G72" s="226"/>
      <c r="H72" s="226"/>
      <c r="I72" s="1029"/>
      <c r="J72" s="235" t="s">
        <v>5281</v>
      </c>
      <c r="K72" s="235"/>
      <c r="L72" s="235"/>
      <c r="M72" s="22"/>
      <c r="N72" s="206"/>
      <c r="O72" s="226"/>
      <c r="P72" s="226"/>
      <c r="Q72" s="226"/>
      <c r="R72" s="340"/>
      <c r="S72" s="235" t="s">
        <v>5281</v>
      </c>
      <c r="T72" s="235"/>
      <c r="U72" s="235"/>
      <c r="V72" s="22"/>
      <c r="W72" s="206"/>
      <c r="X72" s="226"/>
      <c r="Y72" s="2551" t="s">
        <v>244</v>
      </c>
      <c r="Z72" s="2551" t="s">
        <v>247</v>
      </c>
      <c r="AA72" s="226"/>
      <c r="AB72" s="226"/>
      <c r="AC72" s="226"/>
      <c r="AD72" s="226"/>
      <c r="AE72" s="235" t="s">
        <v>5281</v>
      </c>
      <c r="AF72" s="233"/>
      <c r="AG72" s="234"/>
      <c r="AH72" s="234"/>
      <c r="AI72" s="230"/>
      <c r="AJ72" s="206"/>
      <c r="AK72" s="226"/>
      <c r="AL72" s="226"/>
      <c r="AM72" s="226"/>
      <c r="AN72" s="235" t="s">
        <v>5281</v>
      </c>
      <c r="AO72" s="233"/>
      <c r="AP72" s="234"/>
      <c r="AQ72" s="234"/>
      <c r="AR72" s="230"/>
      <c r="AS72" s="206"/>
    </row>
    <row r="73" spans="1:45" s="35" customFormat="1" ht="89.25">
      <c r="A73" s="210" t="s">
        <v>114</v>
      </c>
      <c r="B73" s="2162" t="s">
        <v>218</v>
      </c>
      <c r="C73" s="2550"/>
      <c r="D73" s="2550"/>
      <c r="E73" s="2162" t="s">
        <v>211</v>
      </c>
      <c r="F73" s="2162" t="s">
        <v>243</v>
      </c>
      <c r="G73" s="2162" t="s">
        <v>282</v>
      </c>
      <c r="H73" s="2165" t="s">
        <v>244</v>
      </c>
      <c r="I73" s="524" t="s">
        <v>321</v>
      </c>
      <c r="J73" s="249" t="s">
        <v>298</v>
      </c>
      <c r="K73" s="249" t="s">
        <v>245</v>
      </c>
      <c r="L73" s="1103" t="s">
        <v>299</v>
      </c>
      <c r="M73" s="249" t="s">
        <v>4754</v>
      </c>
      <c r="N73" s="2165" t="s">
        <v>246</v>
      </c>
      <c r="O73" s="2162" t="s">
        <v>211</v>
      </c>
      <c r="P73" s="2162" t="s">
        <v>243</v>
      </c>
      <c r="Q73" s="2165" t="s">
        <v>244</v>
      </c>
      <c r="R73" s="524" t="s">
        <v>321</v>
      </c>
      <c r="S73" s="249" t="s">
        <v>298</v>
      </c>
      <c r="T73" s="249" t="s">
        <v>245</v>
      </c>
      <c r="U73" s="1103" t="s">
        <v>299</v>
      </c>
      <c r="V73" s="249" t="s">
        <v>4754</v>
      </c>
      <c r="W73" s="2165" t="s">
        <v>246</v>
      </c>
      <c r="X73" s="2162" t="s">
        <v>211</v>
      </c>
      <c r="Y73" s="2552"/>
      <c r="Z73" s="2552"/>
      <c r="AA73" s="2162" t="s">
        <v>248</v>
      </c>
      <c r="AB73" s="2162" t="s">
        <v>211</v>
      </c>
      <c r="AC73" s="2162" t="s">
        <v>243</v>
      </c>
      <c r="AD73" s="2165" t="s">
        <v>244</v>
      </c>
      <c r="AE73" s="523" t="s">
        <v>321</v>
      </c>
      <c r="AF73" s="249" t="s">
        <v>298</v>
      </c>
      <c r="AG73" s="249" t="s">
        <v>245</v>
      </c>
      <c r="AH73" s="1103" t="s">
        <v>299</v>
      </c>
      <c r="AI73" s="249" t="s">
        <v>4754</v>
      </c>
      <c r="AJ73" s="2165" t="s">
        <v>246</v>
      </c>
      <c r="AK73" s="2162" t="s">
        <v>211</v>
      </c>
      <c r="AL73" s="2162" t="s">
        <v>243</v>
      </c>
      <c r="AM73" s="2165" t="s">
        <v>244</v>
      </c>
      <c r="AN73" s="523" t="s">
        <v>321</v>
      </c>
      <c r="AO73" s="249" t="s">
        <v>298</v>
      </c>
      <c r="AP73" s="249" t="s">
        <v>245</v>
      </c>
      <c r="AQ73" s="1103" t="s">
        <v>299</v>
      </c>
      <c r="AR73" s="249" t="s">
        <v>4754</v>
      </c>
      <c r="AS73" s="2165" t="s">
        <v>246</v>
      </c>
    </row>
    <row r="74" spans="1:45" s="15" customFormat="1" ht="12.75">
      <c r="A74" s="123">
        <v>1</v>
      </c>
      <c r="B74" s="123">
        <v>2</v>
      </c>
      <c r="C74" s="123"/>
      <c r="D74" s="123">
        <v>3</v>
      </c>
      <c r="E74" s="123">
        <v>4</v>
      </c>
      <c r="F74" s="123">
        <v>5</v>
      </c>
      <c r="G74" s="123">
        <v>6</v>
      </c>
      <c r="H74" s="123">
        <v>7</v>
      </c>
      <c r="I74" s="123">
        <v>8</v>
      </c>
      <c r="J74" s="123">
        <v>9</v>
      </c>
      <c r="K74" s="123">
        <v>10</v>
      </c>
      <c r="L74" s="123">
        <v>11</v>
      </c>
      <c r="M74" s="123">
        <v>12</v>
      </c>
      <c r="N74" s="123">
        <v>13</v>
      </c>
      <c r="O74" s="123">
        <v>14</v>
      </c>
      <c r="P74" s="123">
        <v>15</v>
      </c>
      <c r="Q74" s="123">
        <v>16</v>
      </c>
      <c r="R74" s="123">
        <v>17</v>
      </c>
      <c r="S74" s="123">
        <v>18</v>
      </c>
      <c r="T74" s="123">
        <v>19</v>
      </c>
      <c r="U74" s="123">
        <v>20</v>
      </c>
      <c r="V74" s="123">
        <v>21</v>
      </c>
      <c r="W74" s="123">
        <v>22</v>
      </c>
      <c r="X74" s="123">
        <v>23</v>
      </c>
      <c r="Y74" s="123">
        <v>24</v>
      </c>
      <c r="Z74" s="123">
        <v>25</v>
      </c>
      <c r="AA74" s="123">
        <v>26</v>
      </c>
      <c r="AB74" s="123">
        <v>27</v>
      </c>
      <c r="AC74" s="123">
        <v>28</v>
      </c>
      <c r="AD74" s="123">
        <v>29</v>
      </c>
      <c r="AE74" s="123">
        <v>30</v>
      </c>
      <c r="AF74" s="123">
        <v>31</v>
      </c>
      <c r="AG74" s="123">
        <v>32</v>
      </c>
      <c r="AH74" s="123">
        <v>33</v>
      </c>
      <c r="AI74" s="123">
        <v>34</v>
      </c>
      <c r="AJ74" s="123">
        <v>35</v>
      </c>
      <c r="AK74" s="123">
        <v>36</v>
      </c>
      <c r="AL74" s="123">
        <v>37</v>
      </c>
      <c r="AM74" s="123">
        <v>38</v>
      </c>
      <c r="AN74" s="123">
        <v>39</v>
      </c>
      <c r="AO74" s="123">
        <v>40</v>
      </c>
      <c r="AP74" s="123">
        <v>41</v>
      </c>
      <c r="AQ74" s="123">
        <v>42</v>
      </c>
      <c r="AR74" s="123">
        <v>43</v>
      </c>
      <c r="AS74" s="123">
        <v>44</v>
      </c>
    </row>
    <row r="75" spans="1:45">
      <c r="A75" s="102"/>
      <c r="B75" s="212" t="s">
        <v>250</v>
      </c>
      <c r="C75" s="212"/>
      <c r="D75" s="212"/>
      <c r="E75" s="102"/>
      <c r="F75" s="102"/>
      <c r="G75" s="102"/>
      <c r="H75" s="194"/>
      <c r="I75" s="344"/>
      <c r="J75" s="194"/>
      <c r="K75" s="194"/>
      <c r="L75" s="194"/>
      <c r="M75" s="194"/>
      <c r="N75" s="194"/>
      <c r="O75" s="102"/>
      <c r="P75" s="102"/>
      <c r="Q75" s="194"/>
      <c r="R75" s="344"/>
      <c r="S75" s="194"/>
      <c r="T75" s="194"/>
      <c r="U75" s="194"/>
      <c r="V75" s="194"/>
      <c r="W75" s="194"/>
      <c r="X75" s="213"/>
      <c r="Y75" s="213"/>
      <c r="Z75" s="213"/>
      <c r="AA75" s="2158"/>
      <c r="AB75" s="102"/>
      <c r="AC75" s="102"/>
      <c r="AD75" s="194"/>
      <c r="AE75" s="344"/>
      <c r="AF75" s="194"/>
      <c r="AG75" s="194"/>
      <c r="AH75" s="194"/>
      <c r="AI75" s="194"/>
      <c r="AJ75" s="194"/>
      <c r="AK75" s="102"/>
      <c r="AL75" s="102"/>
      <c r="AM75" s="194"/>
      <c r="AN75" s="344"/>
      <c r="AO75" s="194"/>
      <c r="AP75" s="194"/>
      <c r="AQ75" s="194"/>
      <c r="AR75" s="194"/>
      <c r="AS75" s="194"/>
    </row>
    <row r="76" spans="1:45">
      <c r="A76" s="102"/>
      <c r="B76" s="212"/>
      <c r="C76" s="212"/>
      <c r="D76" s="212"/>
      <c r="E76" s="102"/>
      <c r="F76" s="102"/>
      <c r="G76" s="102"/>
      <c r="H76" s="194"/>
      <c r="I76" s="344"/>
      <c r="J76" s="194"/>
      <c r="K76" s="194"/>
      <c r="L76" s="194"/>
      <c r="M76" s="194"/>
      <c r="N76" s="194"/>
      <c r="O76" s="102"/>
      <c r="P76" s="102"/>
      <c r="Q76" s="194"/>
      <c r="R76" s="344"/>
      <c r="S76" s="194"/>
      <c r="T76" s="194"/>
      <c r="U76" s="194"/>
      <c r="V76" s="194"/>
      <c r="W76" s="194"/>
      <c r="X76" s="213"/>
      <c r="Y76" s="213"/>
      <c r="Z76" s="213"/>
      <c r="AA76" s="2158"/>
      <c r="AB76" s="102"/>
      <c r="AC76" s="102"/>
      <c r="AD76" s="194"/>
      <c r="AE76" s="344"/>
      <c r="AF76" s="194"/>
      <c r="AG76" s="194"/>
      <c r="AH76" s="194"/>
      <c r="AI76" s="194"/>
      <c r="AJ76" s="194"/>
      <c r="AK76" s="102"/>
      <c r="AL76" s="102"/>
      <c r="AM76" s="194"/>
      <c r="AN76" s="344"/>
      <c r="AO76" s="194"/>
      <c r="AP76" s="194"/>
      <c r="AQ76" s="194"/>
      <c r="AR76" s="194"/>
      <c r="AS76" s="194"/>
    </row>
    <row r="77" spans="1:45" ht="14.25">
      <c r="A77" s="102"/>
      <c r="B77" s="214" t="s">
        <v>113</v>
      </c>
      <c r="C77" s="214"/>
      <c r="D77" s="213" t="s">
        <v>1</v>
      </c>
      <c r="E77" s="215">
        <f>SUM(E79:E99)</f>
        <v>21</v>
      </c>
      <c r="F77" s="213" t="s">
        <v>1</v>
      </c>
      <c r="G77" s="213" t="s">
        <v>1</v>
      </c>
      <c r="H77" s="213">
        <f t="shared" ref="H77:O77" si="27">SUM(H79:H99)</f>
        <v>19344000</v>
      </c>
      <c r="I77" s="213">
        <f t="shared" si="27"/>
        <v>0</v>
      </c>
      <c r="J77" s="213">
        <f t="shared" si="27"/>
        <v>4421956</v>
      </c>
      <c r="K77" s="213">
        <f t="shared" si="27"/>
        <v>0</v>
      </c>
      <c r="L77" s="213">
        <f t="shared" si="27"/>
        <v>0</v>
      </c>
      <c r="M77" s="213">
        <f t="shared" si="27"/>
        <v>10593440</v>
      </c>
      <c r="N77" s="215">
        <f>SUM(N79:N99)</f>
        <v>34359396</v>
      </c>
      <c r="O77" s="215">
        <f t="shared" si="27"/>
        <v>21</v>
      </c>
      <c r="P77" s="213"/>
      <c r="Q77" s="213">
        <f t="shared" ref="Q77:W77" si="28">SUM(Q79:Q99)</f>
        <v>19344000</v>
      </c>
      <c r="R77" s="213">
        <f t="shared" si="28"/>
        <v>0</v>
      </c>
      <c r="S77" s="213">
        <f t="shared" si="28"/>
        <v>4165700</v>
      </c>
      <c r="T77" s="213">
        <f t="shared" si="28"/>
        <v>0</v>
      </c>
      <c r="U77" s="213">
        <f t="shared" si="28"/>
        <v>0</v>
      </c>
      <c r="V77" s="213">
        <f t="shared" si="28"/>
        <v>10593440</v>
      </c>
      <c r="W77" s="215">
        <f t="shared" si="28"/>
        <v>34103140</v>
      </c>
      <c r="X77" s="213">
        <f>SUM(X79:X87)</f>
        <v>0</v>
      </c>
      <c r="Y77" s="213">
        <f>SUM(Y79:Y87)</f>
        <v>0</v>
      </c>
      <c r="Z77" s="213">
        <f>SUM(Z79:Z87)</f>
        <v>54911.999999999825</v>
      </c>
      <c r="AA77" s="213">
        <f>SUM(AA79:AA87)</f>
        <v>54912</v>
      </c>
      <c r="AB77" s="215">
        <f>SUM(AB79:AB99)</f>
        <v>21</v>
      </c>
      <c r="AC77" s="213"/>
      <c r="AD77" s="213">
        <f t="shared" ref="AD77:AK77" si="29">SUM(AD79:AD99)</f>
        <v>19344000</v>
      </c>
      <c r="AE77" s="213">
        <f t="shared" si="29"/>
        <v>0</v>
      </c>
      <c r="AF77" s="213">
        <f t="shared" si="29"/>
        <v>4659908</v>
      </c>
      <c r="AG77" s="213">
        <f t="shared" si="29"/>
        <v>0</v>
      </c>
      <c r="AH77" s="213">
        <f t="shared" si="29"/>
        <v>0</v>
      </c>
      <c r="AI77" s="213">
        <f t="shared" si="29"/>
        <v>10593440</v>
      </c>
      <c r="AJ77" s="215">
        <f t="shared" si="29"/>
        <v>34597348</v>
      </c>
      <c r="AK77" s="215">
        <f t="shared" si="29"/>
        <v>21</v>
      </c>
      <c r="AL77" s="213"/>
      <c r="AM77" s="213">
        <f t="shared" ref="AM77:AS77" si="30">SUM(AM79:AM99)</f>
        <v>19344000</v>
      </c>
      <c r="AN77" s="213">
        <f t="shared" si="30"/>
        <v>0</v>
      </c>
      <c r="AO77" s="213">
        <f t="shared" si="30"/>
        <v>4897860</v>
      </c>
      <c r="AP77" s="213">
        <f t="shared" si="30"/>
        <v>0</v>
      </c>
      <c r="AQ77" s="213">
        <f t="shared" si="30"/>
        <v>0</v>
      </c>
      <c r="AR77" s="213">
        <f t="shared" si="30"/>
        <v>10593440</v>
      </c>
      <c r="AS77" s="215">
        <f t="shared" si="30"/>
        <v>34835300</v>
      </c>
    </row>
    <row r="78" spans="1:45">
      <c r="A78" s="102"/>
      <c r="B78" s="179" t="s">
        <v>126</v>
      </c>
      <c r="C78" s="179"/>
      <c r="D78" s="179"/>
      <c r="E78" s="102"/>
      <c r="F78" s="102"/>
      <c r="G78" s="102"/>
      <c r="H78" s="194"/>
      <c r="I78" s="344"/>
      <c r="J78" s="194"/>
      <c r="K78" s="194"/>
      <c r="L78" s="194"/>
      <c r="M78" s="194"/>
      <c r="N78" s="194"/>
      <c r="O78" s="102"/>
      <c r="P78" s="102"/>
      <c r="Q78" s="194"/>
      <c r="R78" s="344"/>
      <c r="S78" s="194"/>
      <c r="T78" s="194"/>
      <c r="U78" s="194"/>
      <c r="V78" s="194"/>
      <c r="W78" s="194"/>
      <c r="X78" s="213"/>
      <c r="Y78" s="213"/>
      <c r="Z78" s="213"/>
      <c r="AA78" s="2158"/>
      <c r="AB78" s="102"/>
      <c r="AC78" s="102"/>
      <c r="AD78" s="194"/>
      <c r="AE78" s="344"/>
      <c r="AF78" s="194"/>
      <c r="AG78" s="194"/>
      <c r="AH78" s="194"/>
      <c r="AI78" s="194"/>
      <c r="AJ78" s="194"/>
      <c r="AK78" s="102"/>
      <c r="AL78" s="102"/>
      <c r="AM78" s="194"/>
      <c r="AN78" s="344"/>
      <c r="AO78" s="194"/>
      <c r="AP78" s="194"/>
      <c r="AQ78" s="194"/>
      <c r="AR78" s="194"/>
      <c r="AS78" s="194"/>
    </row>
    <row r="79" spans="1:45" ht="18.95" customHeight="1">
      <c r="A79" s="102">
        <v>1</v>
      </c>
      <c r="B79" s="102" t="s">
        <v>768</v>
      </c>
      <c r="C79" s="102" t="s">
        <v>5283</v>
      </c>
      <c r="D79" s="102">
        <v>1977</v>
      </c>
      <c r="E79" s="102">
        <v>1</v>
      </c>
      <c r="F79" s="102">
        <v>17</v>
      </c>
      <c r="G79" s="102">
        <v>11.5</v>
      </c>
      <c r="H79" s="194">
        <v>956800</v>
      </c>
      <c r="I79" s="344"/>
      <c r="J79" s="194">
        <v>287040</v>
      </c>
      <c r="K79" s="194"/>
      <c r="L79" s="194"/>
      <c r="M79" s="194">
        <v>526240</v>
      </c>
      <c r="N79" s="213">
        <f>+H79+J79+K79+L79+M79</f>
        <v>1770080</v>
      </c>
      <c r="O79" s="102">
        <v>1</v>
      </c>
      <c r="P79" s="102">
        <v>16</v>
      </c>
      <c r="Q79" s="194">
        <v>956800</v>
      </c>
      <c r="R79" s="344"/>
      <c r="S79" s="194">
        <v>287040</v>
      </c>
      <c r="T79" s="194"/>
      <c r="U79" s="194"/>
      <c r="V79" s="194">
        <v>526240</v>
      </c>
      <c r="W79" s="213">
        <f>+Q79+S79+T79+U79+V79</f>
        <v>1770080</v>
      </c>
      <c r="X79" s="213">
        <f t="shared" ref="X79:X99" si="31">E79-O79</f>
        <v>0</v>
      </c>
      <c r="Y79" s="213">
        <f t="shared" ref="Y79:Y99" si="32">+H79-Q79</f>
        <v>0</v>
      </c>
      <c r="Z79" s="213">
        <f t="shared" ref="Z79:Z99" si="33">+J79+K79+L79+M79-S79-T79-U79-V79</f>
        <v>0</v>
      </c>
      <c r="AA79" s="74">
        <f>N79-W79</f>
        <v>0</v>
      </c>
      <c r="AB79" s="102">
        <v>1</v>
      </c>
      <c r="AC79" s="102">
        <v>18</v>
      </c>
      <c r="AD79" s="194">
        <v>956800</v>
      </c>
      <c r="AE79" s="344"/>
      <c r="AF79" s="194">
        <v>287040</v>
      </c>
      <c r="AG79" s="194"/>
      <c r="AH79" s="194"/>
      <c r="AI79" s="194">
        <v>526240</v>
      </c>
      <c r="AJ79" s="213">
        <f>+AD79+AF79+AG79+AH79+AI79</f>
        <v>1770080</v>
      </c>
      <c r="AK79" s="102">
        <v>1</v>
      </c>
      <c r="AL79" s="102">
        <v>19</v>
      </c>
      <c r="AM79" s="194">
        <v>956800</v>
      </c>
      <c r="AN79" s="344"/>
      <c r="AO79" s="194">
        <v>287040</v>
      </c>
      <c r="AP79" s="194"/>
      <c r="AQ79" s="194"/>
      <c r="AR79" s="194">
        <v>526240</v>
      </c>
      <c r="AS79" s="213">
        <f>+AM79+AO79+AP79+AQ79+AR79</f>
        <v>1770080</v>
      </c>
    </row>
    <row r="80" spans="1:45" ht="18.95" customHeight="1">
      <c r="A80" s="102">
        <v>2</v>
      </c>
      <c r="B80" s="102" t="s">
        <v>760</v>
      </c>
      <c r="C80" s="102" t="s">
        <v>5283</v>
      </c>
      <c r="D80" s="102">
        <v>1980</v>
      </c>
      <c r="E80" s="102">
        <v>1</v>
      </c>
      <c r="F80" s="102">
        <v>17</v>
      </c>
      <c r="G80" s="102">
        <v>11</v>
      </c>
      <c r="H80" s="194">
        <v>915200</v>
      </c>
      <c r="I80" s="344"/>
      <c r="J80" s="194">
        <v>274560</v>
      </c>
      <c r="K80" s="194"/>
      <c r="L80" s="194"/>
      <c r="M80" s="194">
        <v>503360.00000000006</v>
      </c>
      <c r="N80" s="213">
        <f t="shared" ref="N80:N99" si="34">+H80+J80+K80+L80+M80</f>
        <v>1693120</v>
      </c>
      <c r="O80" s="102">
        <v>1</v>
      </c>
      <c r="P80" s="102">
        <v>16</v>
      </c>
      <c r="Q80" s="194">
        <v>915200</v>
      </c>
      <c r="R80" s="344"/>
      <c r="S80" s="194">
        <v>274560</v>
      </c>
      <c r="T80" s="194"/>
      <c r="U80" s="194"/>
      <c r="V80" s="194">
        <v>503360.00000000006</v>
      </c>
      <c r="W80" s="213">
        <f t="shared" ref="W80:W99" si="35">+Q80+S80+T80+U80+V80</f>
        <v>1693120</v>
      </c>
      <c r="X80" s="213">
        <f t="shared" si="31"/>
        <v>0</v>
      </c>
      <c r="Y80" s="213">
        <f t="shared" si="32"/>
        <v>0</v>
      </c>
      <c r="Z80" s="213">
        <f t="shared" si="33"/>
        <v>0</v>
      </c>
      <c r="AA80" s="74">
        <f t="shared" ref="AA80:AA87" si="36">N80-W80</f>
        <v>0</v>
      </c>
      <c r="AB80" s="102">
        <v>1</v>
      </c>
      <c r="AC80" s="102">
        <v>18</v>
      </c>
      <c r="AD80" s="194">
        <v>915200</v>
      </c>
      <c r="AE80" s="344"/>
      <c r="AF80" s="194">
        <v>274560</v>
      </c>
      <c r="AG80" s="194"/>
      <c r="AH80" s="194"/>
      <c r="AI80" s="194">
        <v>503360.00000000006</v>
      </c>
      <c r="AJ80" s="213">
        <f t="shared" ref="AJ80:AJ99" si="37">+AD80+AF80+AG80+AH80+AI80</f>
        <v>1693120</v>
      </c>
      <c r="AK80" s="102">
        <v>1</v>
      </c>
      <c r="AL80" s="102">
        <v>19</v>
      </c>
      <c r="AM80" s="194">
        <v>915200</v>
      </c>
      <c r="AN80" s="344"/>
      <c r="AO80" s="194">
        <v>274560</v>
      </c>
      <c r="AP80" s="194"/>
      <c r="AQ80" s="194"/>
      <c r="AR80" s="194">
        <v>503360.00000000006</v>
      </c>
      <c r="AS80" s="213">
        <f t="shared" ref="AS80:AS99" si="38">+AM80+AO80+AP80+AQ80+AR80</f>
        <v>1693120</v>
      </c>
    </row>
    <row r="81" spans="1:45" ht="18.95" customHeight="1">
      <c r="A81" s="102">
        <v>3</v>
      </c>
      <c r="B81" s="102" t="s">
        <v>762</v>
      </c>
      <c r="C81" s="102" t="s">
        <v>5283</v>
      </c>
      <c r="D81" s="102">
        <v>1966</v>
      </c>
      <c r="E81" s="102">
        <v>1</v>
      </c>
      <c r="F81" s="102">
        <v>27</v>
      </c>
      <c r="G81" s="102">
        <v>11</v>
      </c>
      <c r="H81" s="194">
        <v>915200</v>
      </c>
      <c r="I81" s="344"/>
      <c r="J81" s="194">
        <v>370113</v>
      </c>
      <c r="K81" s="194"/>
      <c r="L81" s="194"/>
      <c r="M81" s="194">
        <v>503360.00000000006</v>
      </c>
      <c r="N81" s="213">
        <f t="shared" si="34"/>
        <v>1788673</v>
      </c>
      <c r="O81" s="102">
        <v>1</v>
      </c>
      <c r="P81" s="102">
        <v>26</v>
      </c>
      <c r="Q81" s="194">
        <v>915200</v>
      </c>
      <c r="R81" s="344"/>
      <c r="S81" s="194">
        <v>370113</v>
      </c>
      <c r="T81" s="194"/>
      <c r="U81" s="194"/>
      <c r="V81" s="194">
        <v>503360.00000000006</v>
      </c>
      <c r="W81" s="213">
        <f t="shared" si="35"/>
        <v>1788673</v>
      </c>
      <c r="X81" s="213">
        <f t="shared" si="31"/>
        <v>0</v>
      </c>
      <c r="Y81" s="213">
        <f t="shared" si="32"/>
        <v>0</v>
      </c>
      <c r="Z81" s="213">
        <f t="shared" si="33"/>
        <v>0</v>
      </c>
      <c r="AA81" s="74">
        <f t="shared" si="36"/>
        <v>0</v>
      </c>
      <c r="AB81" s="102">
        <v>1</v>
      </c>
      <c r="AC81" s="102">
        <v>28</v>
      </c>
      <c r="AD81" s="194">
        <v>915200</v>
      </c>
      <c r="AE81" s="344"/>
      <c r="AF81" s="194">
        <v>370113</v>
      </c>
      <c r="AG81" s="194"/>
      <c r="AH81" s="194"/>
      <c r="AI81" s="194">
        <v>503360.00000000006</v>
      </c>
      <c r="AJ81" s="213">
        <f t="shared" si="37"/>
        <v>1788673</v>
      </c>
      <c r="AK81" s="102">
        <v>1</v>
      </c>
      <c r="AL81" s="102">
        <v>29</v>
      </c>
      <c r="AM81" s="194">
        <v>915200</v>
      </c>
      <c r="AN81" s="344"/>
      <c r="AO81" s="194">
        <v>370113</v>
      </c>
      <c r="AP81" s="194"/>
      <c r="AQ81" s="194"/>
      <c r="AR81" s="194">
        <v>503360.00000000006</v>
      </c>
      <c r="AS81" s="213">
        <f t="shared" si="38"/>
        <v>1788673</v>
      </c>
    </row>
    <row r="82" spans="1:45" ht="18.95" customHeight="1">
      <c r="A82" s="102">
        <v>4</v>
      </c>
      <c r="B82" s="102" t="s">
        <v>765</v>
      </c>
      <c r="C82" s="102" t="s">
        <v>5283</v>
      </c>
      <c r="D82" s="102">
        <v>1967</v>
      </c>
      <c r="E82" s="102">
        <v>1</v>
      </c>
      <c r="F82" s="102">
        <v>24</v>
      </c>
      <c r="G82" s="102">
        <v>12</v>
      </c>
      <c r="H82" s="194">
        <v>998400</v>
      </c>
      <c r="I82" s="344"/>
      <c r="J82" s="194">
        <v>274560</v>
      </c>
      <c r="K82" s="194"/>
      <c r="L82" s="194"/>
      <c r="M82" s="194">
        <v>503360.00000000006</v>
      </c>
      <c r="N82" s="213">
        <f t="shared" si="34"/>
        <v>1776320</v>
      </c>
      <c r="O82" s="102">
        <v>1</v>
      </c>
      <c r="P82" s="102">
        <v>23</v>
      </c>
      <c r="Q82" s="194">
        <v>998400</v>
      </c>
      <c r="R82" s="344"/>
      <c r="S82" s="194">
        <v>274560</v>
      </c>
      <c r="T82" s="194"/>
      <c r="U82" s="194"/>
      <c r="V82" s="194">
        <v>503360.00000000006</v>
      </c>
      <c r="W82" s="213">
        <f t="shared" si="35"/>
        <v>1776320</v>
      </c>
      <c r="X82" s="213">
        <f t="shared" si="31"/>
        <v>0</v>
      </c>
      <c r="Y82" s="213">
        <f t="shared" si="32"/>
        <v>0</v>
      </c>
      <c r="Z82" s="213">
        <f t="shared" si="33"/>
        <v>0</v>
      </c>
      <c r="AA82" s="74">
        <f t="shared" si="36"/>
        <v>0</v>
      </c>
      <c r="AB82" s="102">
        <v>1</v>
      </c>
      <c r="AC82" s="102">
        <v>25</v>
      </c>
      <c r="AD82" s="194">
        <v>998400</v>
      </c>
      <c r="AE82" s="344"/>
      <c r="AF82" s="194">
        <v>274560</v>
      </c>
      <c r="AG82" s="194"/>
      <c r="AH82" s="194"/>
      <c r="AI82" s="194">
        <v>503360.00000000006</v>
      </c>
      <c r="AJ82" s="213">
        <f t="shared" si="37"/>
        <v>1776320</v>
      </c>
      <c r="AK82" s="102">
        <v>1</v>
      </c>
      <c r="AL82" s="102">
        <v>26</v>
      </c>
      <c r="AM82" s="194">
        <v>998400</v>
      </c>
      <c r="AN82" s="344"/>
      <c r="AO82" s="194">
        <v>274560</v>
      </c>
      <c r="AP82" s="194"/>
      <c r="AQ82" s="194"/>
      <c r="AR82" s="194">
        <v>503360.00000000006</v>
      </c>
      <c r="AS82" s="213">
        <f t="shared" si="38"/>
        <v>1776320</v>
      </c>
    </row>
    <row r="83" spans="1:45" ht="18.95" customHeight="1">
      <c r="A83" s="102">
        <v>5</v>
      </c>
      <c r="B83" s="102" t="s">
        <v>764</v>
      </c>
      <c r="C83" s="102" t="s">
        <v>5282</v>
      </c>
      <c r="D83" s="102">
        <v>1966</v>
      </c>
      <c r="E83" s="102">
        <v>1</v>
      </c>
      <c r="F83" s="102">
        <v>27</v>
      </c>
      <c r="G83" s="102">
        <v>11</v>
      </c>
      <c r="H83" s="194">
        <v>915200</v>
      </c>
      <c r="I83" s="344"/>
      <c r="J83" s="194">
        <v>287043</v>
      </c>
      <c r="K83" s="194"/>
      <c r="L83" s="194"/>
      <c r="M83" s="194">
        <v>503360.00000000006</v>
      </c>
      <c r="N83" s="213">
        <f t="shared" si="34"/>
        <v>1705603</v>
      </c>
      <c r="O83" s="102">
        <v>1</v>
      </c>
      <c r="P83" s="102">
        <v>26</v>
      </c>
      <c r="Q83" s="194">
        <v>915200</v>
      </c>
      <c r="R83" s="344"/>
      <c r="S83" s="194">
        <v>287043</v>
      </c>
      <c r="T83" s="194"/>
      <c r="U83" s="194"/>
      <c r="V83" s="194">
        <v>503360.00000000006</v>
      </c>
      <c r="W83" s="213">
        <f t="shared" si="35"/>
        <v>1705603</v>
      </c>
      <c r="X83" s="213">
        <f t="shared" si="31"/>
        <v>0</v>
      </c>
      <c r="Y83" s="213">
        <f t="shared" si="32"/>
        <v>0</v>
      </c>
      <c r="Z83" s="213">
        <f t="shared" si="33"/>
        <v>0</v>
      </c>
      <c r="AA83" s="74">
        <f t="shared" si="36"/>
        <v>0</v>
      </c>
      <c r="AB83" s="102">
        <v>1</v>
      </c>
      <c r="AC83" s="102">
        <v>28</v>
      </c>
      <c r="AD83" s="194">
        <v>915200</v>
      </c>
      <c r="AE83" s="344"/>
      <c r="AF83" s="194">
        <v>287043</v>
      </c>
      <c r="AG83" s="194"/>
      <c r="AH83" s="194"/>
      <c r="AI83" s="194">
        <v>503360.00000000006</v>
      </c>
      <c r="AJ83" s="213">
        <f t="shared" si="37"/>
        <v>1705603</v>
      </c>
      <c r="AK83" s="102">
        <v>1</v>
      </c>
      <c r="AL83" s="102">
        <v>29</v>
      </c>
      <c r="AM83" s="194">
        <v>915200</v>
      </c>
      <c r="AN83" s="344"/>
      <c r="AO83" s="194">
        <v>287043</v>
      </c>
      <c r="AP83" s="194"/>
      <c r="AQ83" s="194"/>
      <c r="AR83" s="194">
        <v>503360.00000000006</v>
      </c>
      <c r="AS83" s="213">
        <f t="shared" si="38"/>
        <v>1705603</v>
      </c>
    </row>
    <row r="84" spans="1:45" ht="18.95" customHeight="1">
      <c r="A84" s="102">
        <v>6</v>
      </c>
      <c r="B84" s="102" t="s">
        <v>761</v>
      </c>
      <c r="C84" s="102" t="s">
        <v>5283</v>
      </c>
      <c r="D84" s="102">
        <v>1985</v>
      </c>
      <c r="E84" s="102">
        <v>1</v>
      </c>
      <c r="F84" s="102">
        <v>12</v>
      </c>
      <c r="G84" s="102">
        <v>11</v>
      </c>
      <c r="H84" s="194">
        <v>915200</v>
      </c>
      <c r="I84" s="344"/>
      <c r="J84" s="194">
        <v>219648</v>
      </c>
      <c r="K84" s="194"/>
      <c r="L84" s="194"/>
      <c r="M84" s="194">
        <v>503360.00000000006</v>
      </c>
      <c r="N84" s="213">
        <f t="shared" si="34"/>
        <v>1638208</v>
      </c>
      <c r="O84" s="102">
        <v>1</v>
      </c>
      <c r="P84" s="102">
        <v>11</v>
      </c>
      <c r="Q84" s="194">
        <v>915200</v>
      </c>
      <c r="R84" s="344"/>
      <c r="S84" s="194">
        <v>201344</v>
      </c>
      <c r="T84" s="194"/>
      <c r="U84" s="194"/>
      <c r="V84" s="194">
        <v>503360.00000000006</v>
      </c>
      <c r="W84" s="213">
        <f t="shared" si="35"/>
        <v>1619904</v>
      </c>
      <c r="X84" s="213">
        <f t="shared" si="31"/>
        <v>0</v>
      </c>
      <c r="Y84" s="213">
        <f t="shared" si="32"/>
        <v>0</v>
      </c>
      <c r="Z84" s="213">
        <f t="shared" si="33"/>
        <v>18303.999999999942</v>
      </c>
      <c r="AA84" s="74">
        <f t="shared" si="36"/>
        <v>18304</v>
      </c>
      <c r="AB84" s="102">
        <v>1</v>
      </c>
      <c r="AC84" s="102">
        <v>13</v>
      </c>
      <c r="AD84" s="194">
        <v>915200</v>
      </c>
      <c r="AE84" s="344"/>
      <c r="AF84" s="194">
        <v>237952</v>
      </c>
      <c r="AG84" s="194"/>
      <c r="AH84" s="194"/>
      <c r="AI84" s="194">
        <v>503360.00000000006</v>
      </c>
      <c r="AJ84" s="213">
        <f t="shared" si="37"/>
        <v>1656512</v>
      </c>
      <c r="AK84" s="102">
        <v>1</v>
      </c>
      <c r="AL84" s="102">
        <v>14</v>
      </c>
      <c r="AM84" s="194">
        <v>915200</v>
      </c>
      <c r="AN84" s="344"/>
      <c r="AO84" s="194">
        <v>256256.00000000003</v>
      </c>
      <c r="AP84" s="194"/>
      <c r="AQ84" s="194"/>
      <c r="AR84" s="194">
        <v>503360.00000000006</v>
      </c>
      <c r="AS84" s="213">
        <f t="shared" si="38"/>
        <v>1674816</v>
      </c>
    </row>
    <row r="85" spans="1:45" ht="18.95" customHeight="1">
      <c r="A85" s="102">
        <v>7</v>
      </c>
      <c r="B85" s="102" t="s">
        <v>767</v>
      </c>
      <c r="C85" s="102" t="s">
        <v>5283</v>
      </c>
      <c r="D85" s="102">
        <v>1981</v>
      </c>
      <c r="E85" s="102">
        <v>1</v>
      </c>
      <c r="F85" s="102">
        <v>10</v>
      </c>
      <c r="G85" s="102">
        <v>11</v>
      </c>
      <c r="H85" s="194">
        <v>915200</v>
      </c>
      <c r="I85" s="344"/>
      <c r="J85" s="194">
        <v>183040</v>
      </c>
      <c r="K85" s="194"/>
      <c r="L85" s="194"/>
      <c r="M85" s="194">
        <v>503360.00000000006</v>
      </c>
      <c r="N85" s="213">
        <f t="shared" si="34"/>
        <v>1601600</v>
      </c>
      <c r="O85" s="102">
        <v>1</v>
      </c>
      <c r="P85" s="102">
        <v>9</v>
      </c>
      <c r="Q85" s="194">
        <v>915200</v>
      </c>
      <c r="R85" s="344"/>
      <c r="S85" s="194">
        <v>164736</v>
      </c>
      <c r="T85" s="194"/>
      <c r="U85" s="194"/>
      <c r="V85" s="194">
        <v>503360.00000000006</v>
      </c>
      <c r="W85" s="213">
        <f t="shared" si="35"/>
        <v>1583296</v>
      </c>
      <c r="X85" s="213">
        <f t="shared" si="31"/>
        <v>0</v>
      </c>
      <c r="Y85" s="213">
        <f t="shared" si="32"/>
        <v>0</v>
      </c>
      <c r="Z85" s="213">
        <f t="shared" si="33"/>
        <v>18303.999999999942</v>
      </c>
      <c r="AA85" s="74">
        <f t="shared" si="36"/>
        <v>18304</v>
      </c>
      <c r="AB85" s="102">
        <v>1</v>
      </c>
      <c r="AC85" s="102">
        <v>11</v>
      </c>
      <c r="AD85" s="194">
        <v>915200</v>
      </c>
      <c r="AE85" s="344"/>
      <c r="AF85" s="194">
        <v>201344</v>
      </c>
      <c r="AG85" s="194"/>
      <c r="AH85" s="194"/>
      <c r="AI85" s="194">
        <v>503360.00000000006</v>
      </c>
      <c r="AJ85" s="213">
        <f t="shared" si="37"/>
        <v>1619904</v>
      </c>
      <c r="AK85" s="102">
        <v>1</v>
      </c>
      <c r="AL85" s="102">
        <v>12</v>
      </c>
      <c r="AM85" s="194">
        <v>915200</v>
      </c>
      <c r="AN85" s="344"/>
      <c r="AO85" s="194">
        <v>219648</v>
      </c>
      <c r="AP85" s="194"/>
      <c r="AQ85" s="194"/>
      <c r="AR85" s="194">
        <v>503360.00000000006</v>
      </c>
      <c r="AS85" s="213">
        <f t="shared" si="38"/>
        <v>1638208</v>
      </c>
    </row>
    <row r="86" spans="1:45" ht="18.95" customHeight="1">
      <c r="A86" s="102">
        <v>8</v>
      </c>
      <c r="B86" s="102" t="s">
        <v>766</v>
      </c>
      <c r="C86" s="102" t="s">
        <v>5282</v>
      </c>
      <c r="D86" s="102">
        <v>1971</v>
      </c>
      <c r="E86" s="102">
        <v>1</v>
      </c>
      <c r="F86" s="102">
        <v>12</v>
      </c>
      <c r="G86" s="102">
        <v>11</v>
      </c>
      <c r="H86" s="194">
        <v>915200</v>
      </c>
      <c r="I86" s="344"/>
      <c r="J86" s="194">
        <v>219648</v>
      </c>
      <c r="K86" s="194"/>
      <c r="L86" s="194"/>
      <c r="M86" s="194">
        <v>503360.00000000006</v>
      </c>
      <c r="N86" s="213">
        <f t="shared" si="34"/>
        <v>1638208</v>
      </c>
      <c r="O86" s="102">
        <v>1</v>
      </c>
      <c r="P86" s="102">
        <v>11</v>
      </c>
      <c r="Q86" s="194">
        <v>915200</v>
      </c>
      <c r="R86" s="344"/>
      <c r="S86" s="194">
        <v>201344</v>
      </c>
      <c r="T86" s="194"/>
      <c r="U86" s="194"/>
      <c r="V86" s="194">
        <v>503360.00000000006</v>
      </c>
      <c r="W86" s="213">
        <f t="shared" si="35"/>
        <v>1619904</v>
      </c>
      <c r="X86" s="213">
        <f t="shared" si="31"/>
        <v>0</v>
      </c>
      <c r="Y86" s="213">
        <f t="shared" si="32"/>
        <v>0</v>
      </c>
      <c r="Z86" s="213">
        <f t="shared" si="33"/>
        <v>18303.999999999942</v>
      </c>
      <c r="AA86" s="74">
        <f t="shared" si="36"/>
        <v>18304</v>
      </c>
      <c r="AB86" s="102">
        <v>1</v>
      </c>
      <c r="AC86" s="102">
        <v>13</v>
      </c>
      <c r="AD86" s="194">
        <v>915200</v>
      </c>
      <c r="AE86" s="344"/>
      <c r="AF86" s="194">
        <v>237952</v>
      </c>
      <c r="AG86" s="194"/>
      <c r="AH86" s="194"/>
      <c r="AI86" s="194">
        <v>503360.00000000006</v>
      </c>
      <c r="AJ86" s="213">
        <f t="shared" si="37"/>
        <v>1656512</v>
      </c>
      <c r="AK86" s="102">
        <v>1</v>
      </c>
      <c r="AL86" s="102">
        <v>14</v>
      </c>
      <c r="AM86" s="194">
        <v>915200</v>
      </c>
      <c r="AN86" s="344"/>
      <c r="AO86" s="194">
        <v>256256.00000000003</v>
      </c>
      <c r="AP86" s="194"/>
      <c r="AQ86" s="194"/>
      <c r="AR86" s="194">
        <v>503360.00000000006</v>
      </c>
      <c r="AS86" s="213">
        <f t="shared" si="38"/>
        <v>1674816</v>
      </c>
    </row>
    <row r="87" spans="1:45" ht="18.95" customHeight="1">
      <c r="A87" s="102">
        <v>9</v>
      </c>
      <c r="B87" s="102" t="s">
        <v>781</v>
      </c>
      <c r="C87" s="102" t="s">
        <v>5283</v>
      </c>
      <c r="D87" s="102">
        <v>1971</v>
      </c>
      <c r="E87" s="102">
        <v>1</v>
      </c>
      <c r="F87" s="102">
        <v>18</v>
      </c>
      <c r="G87" s="102">
        <v>11</v>
      </c>
      <c r="H87" s="194">
        <v>915200</v>
      </c>
      <c r="I87" s="344"/>
      <c r="J87" s="194">
        <v>274560</v>
      </c>
      <c r="K87" s="194"/>
      <c r="L87" s="194"/>
      <c r="M87" s="194">
        <v>503360.00000000006</v>
      </c>
      <c r="N87" s="213">
        <f t="shared" si="34"/>
        <v>1693120</v>
      </c>
      <c r="O87" s="102">
        <v>1</v>
      </c>
      <c r="P87" s="102">
        <v>17</v>
      </c>
      <c r="Q87" s="194">
        <v>915200</v>
      </c>
      <c r="R87" s="344"/>
      <c r="S87" s="194">
        <v>274560</v>
      </c>
      <c r="T87" s="194"/>
      <c r="U87" s="194"/>
      <c r="V87" s="194">
        <v>503360.00000000006</v>
      </c>
      <c r="W87" s="213">
        <f t="shared" si="35"/>
        <v>1693120</v>
      </c>
      <c r="X87" s="213">
        <f t="shared" si="31"/>
        <v>0</v>
      </c>
      <c r="Y87" s="213">
        <f t="shared" si="32"/>
        <v>0</v>
      </c>
      <c r="Z87" s="213">
        <f t="shared" si="33"/>
        <v>0</v>
      </c>
      <c r="AA87" s="74">
        <f t="shared" si="36"/>
        <v>0</v>
      </c>
      <c r="AB87" s="102">
        <v>1</v>
      </c>
      <c r="AC87" s="102">
        <v>19</v>
      </c>
      <c r="AD87" s="194">
        <v>915200</v>
      </c>
      <c r="AE87" s="344"/>
      <c r="AF87" s="194">
        <v>274560</v>
      </c>
      <c r="AG87" s="194"/>
      <c r="AH87" s="194"/>
      <c r="AI87" s="194">
        <v>503360.00000000006</v>
      </c>
      <c r="AJ87" s="213">
        <f t="shared" si="37"/>
        <v>1693120</v>
      </c>
      <c r="AK87" s="102">
        <v>1</v>
      </c>
      <c r="AL87" s="102">
        <v>20</v>
      </c>
      <c r="AM87" s="194">
        <v>915200</v>
      </c>
      <c r="AN87" s="344"/>
      <c r="AO87" s="194">
        <v>274560</v>
      </c>
      <c r="AP87" s="194"/>
      <c r="AQ87" s="194"/>
      <c r="AR87" s="194">
        <v>503360.00000000006</v>
      </c>
      <c r="AS87" s="213">
        <f t="shared" si="38"/>
        <v>1693120</v>
      </c>
    </row>
    <row r="88" spans="1:45" ht="18.95" customHeight="1">
      <c r="A88" s="102">
        <v>10</v>
      </c>
      <c r="B88" s="102" t="s">
        <v>1218</v>
      </c>
      <c r="C88" s="102" t="s">
        <v>5282</v>
      </c>
      <c r="D88" s="102">
        <v>1972</v>
      </c>
      <c r="E88" s="102">
        <v>1</v>
      </c>
      <c r="F88" s="102">
        <v>5</v>
      </c>
      <c r="G88" s="102">
        <v>11</v>
      </c>
      <c r="H88" s="194">
        <v>915200</v>
      </c>
      <c r="I88" s="344"/>
      <c r="J88" s="194">
        <v>91520</v>
      </c>
      <c r="K88" s="194"/>
      <c r="L88" s="194"/>
      <c r="M88" s="194">
        <v>503360.00000000006</v>
      </c>
      <c r="N88" s="213">
        <f t="shared" si="34"/>
        <v>1510080</v>
      </c>
      <c r="O88" s="102">
        <v>1</v>
      </c>
      <c r="P88" s="102">
        <v>4</v>
      </c>
      <c r="Q88" s="194">
        <v>915200</v>
      </c>
      <c r="R88" s="344"/>
      <c r="S88" s="194">
        <v>73216</v>
      </c>
      <c r="T88" s="194"/>
      <c r="U88" s="194"/>
      <c r="V88" s="194">
        <v>503360.00000000006</v>
      </c>
      <c r="W88" s="213">
        <f t="shared" si="35"/>
        <v>1491776</v>
      </c>
      <c r="X88" s="213">
        <f t="shared" si="31"/>
        <v>0</v>
      </c>
      <c r="Y88" s="213">
        <f t="shared" si="32"/>
        <v>0</v>
      </c>
      <c r="Z88" s="213">
        <f t="shared" si="33"/>
        <v>18303.999999999942</v>
      </c>
      <c r="AA88" s="74">
        <f>N88-W88</f>
        <v>18304</v>
      </c>
      <c r="AB88" s="102">
        <v>1</v>
      </c>
      <c r="AC88" s="102">
        <v>6</v>
      </c>
      <c r="AD88" s="194">
        <v>915200</v>
      </c>
      <c r="AE88" s="344"/>
      <c r="AF88" s="194">
        <v>109824</v>
      </c>
      <c r="AG88" s="194"/>
      <c r="AH88" s="194"/>
      <c r="AI88" s="194">
        <v>503360.00000000006</v>
      </c>
      <c r="AJ88" s="213">
        <f t="shared" si="37"/>
        <v>1528384</v>
      </c>
      <c r="AK88" s="102">
        <v>1</v>
      </c>
      <c r="AL88" s="102">
        <v>7</v>
      </c>
      <c r="AM88" s="194">
        <v>915200</v>
      </c>
      <c r="AN88" s="344"/>
      <c r="AO88" s="194">
        <v>128128.00000000001</v>
      </c>
      <c r="AP88" s="194"/>
      <c r="AQ88" s="194"/>
      <c r="AR88" s="194">
        <v>503360.00000000006</v>
      </c>
      <c r="AS88" s="213">
        <f t="shared" si="38"/>
        <v>1546688</v>
      </c>
    </row>
    <row r="89" spans="1:45" ht="18.95" customHeight="1">
      <c r="A89" s="102">
        <v>11</v>
      </c>
      <c r="B89" s="102" t="s">
        <v>795</v>
      </c>
      <c r="C89" s="102" t="s">
        <v>5282</v>
      </c>
      <c r="D89" s="102">
        <v>1973</v>
      </c>
      <c r="E89" s="102">
        <v>1</v>
      </c>
      <c r="F89" s="102">
        <v>18</v>
      </c>
      <c r="G89" s="102">
        <v>11</v>
      </c>
      <c r="H89" s="194">
        <v>915200</v>
      </c>
      <c r="I89" s="344"/>
      <c r="J89" s="194">
        <v>274560</v>
      </c>
      <c r="K89" s="194"/>
      <c r="L89" s="194"/>
      <c r="M89" s="194">
        <v>503360.00000000006</v>
      </c>
      <c r="N89" s="213">
        <f t="shared" si="34"/>
        <v>1693120</v>
      </c>
      <c r="O89" s="102">
        <v>1</v>
      </c>
      <c r="P89" s="102">
        <v>17</v>
      </c>
      <c r="Q89" s="194">
        <v>915200</v>
      </c>
      <c r="R89" s="344"/>
      <c r="S89" s="194">
        <v>274560</v>
      </c>
      <c r="T89" s="194"/>
      <c r="U89" s="194"/>
      <c r="V89" s="194">
        <v>503360.00000000006</v>
      </c>
      <c r="W89" s="213">
        <f t="shared" si="35"/>
        <v>1693120</v>
      </c>
      <c r="X89" s="213">
        <f t="shared" si="31"/>
        <v>0</v>
      </c>
      <c r="Y89" s="213">
        <f t="shared" si="32"/>
        <v>0</v>
      </c>
      <c r="Z89" s="213">
        <f t="shared" si="33"/>
        <v>0</v>
      </c>
      <c r="AA89" s="74">
        <f t="shared" ref="AA89:AA99" si="39">N89-W89</f>
        <v>0</v>
      </c>
      <c r="AB89" s="102">
        <v>1</v>
      </c>
      <c r="AC89" s="102">
        <v>19</v>
      </c>
      <c r="AD89" s="194">
        <v>915200</v>
      </c>
      <c r="AE89" s="344"/>
      <c r="AF89" s="194">
        <v>274560</v>
      </c>
      <c r="AG89" s="194"/>
      <c r="AH89" s="194"/>
      <c r="AI89" s="194">
        <v>503360.00000000006</v>
      </c>
      <c r="AJ89" s="213">
        <f t="shared" si="37"/>
        <v>1693120</v>
      </c>
      <c r="AK89" s="102">
        <v>1</v>
      </c>
      <c r="AL89" s="102">
        <v>20</v>
      </c>
      <c r="AM89" s="194">
        <v>915200</v>
      </c>
      <c r="AN89" s="344"/>
      <c r="AO89" s="194">
        <v>274560</v>
      </c>
      <c r="AP89" s="194"/>
      <c r="AQ89" s="194"/>
      <c r="AR89" s="194">
        <v>503360.00000000006</v>
      </c>
      <c r="AS89" s="213">
        <f t="shared" si="38"/>
        <v>1693120</v>
      </c>
    </row>
    <row r="90" spans="1:45" ht="18.95" customHeight="1">
      <c r="A90" s="102">
        <v>12</v>
      </c>
      <c r="B90" s="102" t="s">
        <v>811</v>
      </c>
      <c r="C90" s="102" t="s">
        <v>5283</v>
      </c>
      <c r="D90" s="102">
        <v>1973</v>
      </c>
      <c r="E90" s="102">
        <v>1</v>
      </c>
      <c r="F90" s="102">
        <v>10</v>
      </c>
      <c r="G90" s="102">
        <v>11</v>
      </c>
      <c r="H90" s="194">
        <v>915200</v>
      </c>
      <c r="I90" s="344"/>
      <c r="J90" s="194">
        <v>183040</v>
      </c>
      <c r="K90" s="194"/>
      <c r="L90" s="194"/>
      <c r="M90" s="194">
        <v>503360.00000000006</v>
      </c>
      <c r="N90" s="213">
        <f t="shared" si="34"/>
        <v>1601600</v>
      </c>
      <c r="O90" s="102">
        <v>1</v>
      </c>
      <c r="P90" s="102">
        <v>9</v>
      </c>
      <c r="Q90" s="194">
        <v>915200</v>
      </c>
      <c r="R90" s="344"/>
      <c r="S90" s="194">
        <v>164736</v>
      </c>
      <c r="T90" s="194"/>
      <c r="U90" s="194"/>
      <c r="V90" s="194">
        <v>503360.00000000006</v>
      </c>
      <c r="W90" s="213">
        <f t="shared" si="35"/>
        <v>1583296</v>
      </c>
      <c r="X90" s="213">
        <f t="shared" si="31"/>
        <v>0</v>
      </c>
      <c r="Y90" s="213">
        <f t="shared" si="32"/>
        <v>0</v>
      </c>
      <c r="Z90" s="213">
        <f t="shared" si="33"/>
        <v>18303.999999999942</v>
      </c>
      <c r="AA90" s="74">
        <f t="shared" si="39"/>
        <v>18304</v>
      </c>
      <c r="AB90" s="102">
        <v>1</v>
      </c>
      <c r="AC90" s="102">
        <v>11</v>
      </c>
      <c r="AD90" s="194">
        <v>915200</v>
      </c>
      <c r="AE90" s="344"/>
      <c r="AF90" s="194">
        <v>201344</v>
      </c>
      <c r="AG90" s="194"/>
      <c r="AH90" s="194"/>
      <c r="AI90" s="194">
        <v>503360.00000000006</v>
      </c>
      <c r="AJ90" s="213">
        <f t="shared" si="37"/>
        <v>1619904</v>
      </c>
      <c r="AK90" s="102">
        <v>1</v>
      </c>
      <c r="AL90" s="102">
        <v>12</v>
      </c>
      <c r="AM90" s="194">
        <v>915200</v>
      </c>
      <c r="AN90" s="344"/>
      <c r="AO90" s="194">
        <v>219648</v>
      </c>
      <c r="AP90" s="194"/>
      <c r="AQ90" s="194"/>
      <c r="AR90" s="194">
        <v>503360.00000000006</v>
      </c>
      <c r="AS90" s="213">
        <f t="shared" si="38"/>
        <v>1638208</v>
      </c>
    </row>
    <row r="91" spans="1:45" ht="18.95" customHeight="1">
      <c r="A91" s="102">
        <v>13</v>
      </c>
      <c r="B91" s="102" t="s">
        <v>804</v>
      </c>
      <c r="C91" s="102" t="s">
        <v>5283</v>
      </c>
      <c r="D91" s="102">
        <v>1974</v>
      </c>
      <c r="E91" s="102">
        <v>1</v>
      </c>
      <c r="F91" s="102">
        <v>15</v>
      </c>
      <c r="G91" s="102">
        <v>11</v>
      </c>
      <c r="H91" s="194">
        <v>915200</v>
      </c>
      <c r="I91" s="344"/>
      <c r="J91" s="194">
        <v>274560</v>
      </c>
      <c r="K91" s="194"/>
      <c r="L91" s="194"/>
      <c r="M91" s="194">
        <v>503360.00000000006</v>
      </c>
      <c r="N91" s="213">
        <f t="shared" si="34"/>
        <v>1693120</v>
      </c>
      <c r="O91" s="102">
        <v>1</v>
      </c>
      <c r="P91" s="102">
        <v>14</v>
      </c>
      <c r="Q91" s="194">
        <v>915200</v>
      </c>
      <c r="R91" s="344"/>
      <c r="S91" s="194">
        <v>256256.00000000003</v>
      </c>
      <c r="T91" s="194"/>
      <c r="U91" s="194"/>
      <c r="V91" s="194">
        <v>503360.00000000006</v>
      </c>
      <c r="W91" s="213">
        <f t="shared" si="35"/>
        <v>1674816</v>
      </c>
      <c r="X91" s="213">
        <f t="shared" si="31"/>
        <v>0</v>
      </c>
      <c r="Y91" s="213">
        <f t="shared" si="32"/>
        <v>0</v>
      </c>
      <c r="Z91" s="213">
        <f t="shared" si="33"/>
        <v>18303.999999999942</v>
      </c>
      <c r="AA91" s="74">
        <f t="shared" si="39"/>
        <v>18304</v>
      </c>
      <c r="AB91" s="102">
        <v>1</v>
      </c>
      <c r="AC91" s="102">
        <v>16</v>
      </c>
      <c r="AD91" s="194">
        <v>915200</v>
      </c>
      <c r="AE91" s="344"/>
      <c r="AF91" s="194">
        <v>274560</v>
      </c>
      <c r="AG91" s="194"/>
      <c r="AH91" s="194"/>
      <c r="AI91" s="194">
        <v>503360.00000000006</v>
      </c>
      <c r="AJ91" s="213">
        <f t="shared" si="37"/>
        <v>1693120</v>
      </c>
      <c r="AK91" s="102">
        <v>1</v>
      </c>
      <c r="AL91" s="102">
        <v>17</v>
      </c>
      <c r="AM91" s="194">
        <v>915200</v>
      </c>
      <c r="AN91" s="344"/>
      <c r="AO91" s="194">
        <v>274560</v>
      </c>
      <c r="AP91" s="194"/>
      <c r="AQ91" s="194"/>
      <c r="AR91" s="194">
        <v>503360.00000000006</v>
      </c>
      <c r="AS91" s="213">
        <f t="shared" si="38"/>
        <v>1693120</v>
      </c>
    </row>
    <row r="92" spans="1:45" ht="18.95" customHeight="1">
      <c r="A92" s="102">
        <v>14</v>
      </c>
      <c r="B92" s="102" t="s">
        <v>1798</v>
      </c>
      <c r="C92" s="102" t="s">
        <v>5282</v>
      </c>
      <c r="D92" s="102">
        <v>1983</v>
      </c>
      <c r="E92" s="102">
        <v>1</v>
      </c>
      <c r="F92" s="102">
        <v>6</v>
      </c>
      <c r="G92" s="102">
        <v>11</v>
      </c>
      <c r="H92" s="194">
        <v>915200</v>
      </c>
      <c r="I92" s="344"/>
      <c r="J92" s="194">
        <v>109824</v>
      </c>
      <c r="K92" s="194"/>
      <c r="L92" s="194"/>
      <c r="M92" s="194">
        <v>503360.00000000006</v>
      </c>
      <c r="N92" s="213">
        <f t="shared" si="34"/>
        <v>1528384</v>
      </c>
      <c r="O92" s="102">
        <v>1</v>
      </c>
      <c r="P92" s="102">
        <v>5</v>
      </c>
      <c r="Q92" s="194">
        <v>915200</v>
      </c>
      <c r="R92" s="344"/>
      <c r="S92" s="194">
        <v>91520</v>
      </c>
      <c r="T92" s="194"/>
      <c r="U92" s="194"/>
      <c r="V92" s="194">
        <v>503360.00000000006</v>
      </c>
      <c r="W92" s="213">
        <f t="shared" si="35"/>
        <v>1510080</v>
      </c>
      <c r="X92" s="213">
        <f t="shared" si="31"/>
        <v>0</v>
      </c>
      <c r="Y92" s="213">
        <f t="shared" si="32"/>
        <v>0</v>
      </c>
      <c r="Z92" s="213">
        <f t="shared" si="33"/>
        <v>18303.999999999942</v>
      </c>
      <c r="AA92" s="74">
        <f t="shared" si="39"/>
        <v>18304</v>
      </c>
      <c r="AB92" s="102">
        <v>1</v>
      </c>
      <c r="AC92" s="102">
        <v>7</v>
      </c>
      <c r="AD92" s="194">
        <v>915200</v>
      </c>
      <c r="AE92" s="344"/>
      <c r="AF92" s="194">
        <v>128128.00000000001</v>
      </c>
      <c r="AG92" s="194"/>
      <c r="AH92" s="194"/>
      <c r="AI92" s="194">
        <v>503360.00000000006</v>
      </c>
      <c r="AJ92" s="213">
        <f t="shared" si="37"/>
        <v>1546688</v>
      </c>
      <c r="AK92" s="102">
        <v>1</v>
      </c>
      <c r="AL92" s="102">
        <v>8</v>
      </c>
      <c r="AM92" s="194">
        <v>915200</v>
      </c>
      <c r="AN92" s="344"/>
      <c r="AO92" s="194">
        <v>146432</v>
      </c>
      <c r="AP92" s="194"/>
      <c r="AQ92" s="194"/>
      <c r="AR92" s="194">
        <v>503360.00000000006</v>
      </c>
      <c r="AS92" s="213">
        <f t="shared" si="38"/>
        <v>1564992</v>
      </c>
    </row>
    <row r="93" spans="1:45" ht="18.95" customHeight="1">
      <c r="A93" s="102">
        <v>15</v>
      </c>
      <c r="B93" s="102" t="s">
        <v>793</v>
      </c>
      <c r="C93" s="102" t="s">
        <v>5282</v>
      </c>
      <c r="D93" s="102">
        <v>1980</v>
      </c>
      <c r="E93" s="102">
        <v>1</v>
      </c>
      <c r="F93" s="102">
        <v>10</v>
      </c>
      <c r="G93" s="102">
        <v>11</v>
      </c>
      <c r="H93" s="194">
        <v>915200</v>
      </c>
      <c r="I93" s="344"/>
      <c r="J93" s="194">
        <v>183040</v>
      </c>
      <c r="K93" s="194"/>
      <c r="L93" s="194"/>
      <c r="M93" s="194">
        <v>503360.00000000006</v>
      </c>
      <c r="N93" s="213">
        <f t="shared" si="34"/>
        <v>1601600</v>
      </c>
      <c r="O93" s="102">
        <v>1</v>
      </c>
      <c r="P93" s="102">
        <v>9</v>
      </c>
      <c r="Q93" s="194">
        <v>915200</v>
      </c>
      <c r="R93" s="344"/>
      <c r="S93" s="194">
        <v>164736</v>
      </c>
      <c r="T93" s="194"/>
      <c r="U93" s="194"/>
      <c r="V93" s="194">
        <v>503360.00000000006</v>
      </c>
      <c r="W93" s="213">
        <f t="shared" si="35"/>
        <v>1583296</v>
      </c>
      <c r="X93" s="213">
        <f t="shared" si="31"/>
        <v>0</v>
      </c>
      <c r="Y93" s="213">
        <f t="shared" si="32"/>
        <v>0</v>
      </c>
      <c r="Z93" s="213">
        <f t="shared" si="33"/>
        <v>18303.999999999942</v>
      </c>
      <c r="AA93" s="74">
        <f t="shared" si="39"/>
        <v>18304</v>
      </c>
      <c r="AB93" s="102">
        <v>1</v>
      </c>
      <c r="AC93" s="102">
        <v>11</v>
      </c>
      <c r="AD93" s="194">
        <v>915200</v>
      </c>
      <c r="AE93" s="344"/>
      <c r="AF93" s="194">
        <v>201344</v>
      </c>
      <c r="AG93" s="194"/>
      <c r="AH93" s="194"/>
      <c r="AI93" s="194">
        <v>503360.00000000006</v>
      </c>
      <c r="AJ93" s="213">
        <f t="shared" si="37"/>
        <v>1619904</v>
      </c>
      <c r="AK93" s="102">
        <v>1</v>
      </c>
      <c r="AL93" s="102">
        <v>12</v>
      </c>
      <c r="AM93" s="194">
        <v>915200</v>
      </c>
      <c r="AN93" s="344"/>
      <c r="AO93" s="194">
        <v>219648</v>
      </c>
      <c r="AP93" s="194"/>
      <c r="AQ93" s="194"/>
      <c r="AR93" s="194">
        <v>503360.00000000006</v>
      </c>
      <c r="AS93" s="213">
        <f t="shared" si="38"/>
        <v>1638208</v>
      </c>
    </row>
    <row r="94" spans="1:45" ht="18.95" customHeight="1">
      <c r="A94" s="102">
        <v>16</v>
      </c>
      <c r="B94" s="102" t="s">
        <v>6658</v>
      </c>
      <c r="C94" s="102" t="s">
        <v>5283</v>
      </c>
      <c r="D94" s="102">
        <v>1984</v>
      </c>
      <c r="E94" s="102">
        <v>1</v>
      </c>
      <c r="F94" s="102">
        <v>3</v>
      </c>
      <c r="G94" s="102">
        <v>11</v>
      </c>
      <c r="H94" s="194">
        <v>915200</v>
      </c>
      <c r="I94" s="344"/>
      <c r="J94" s="194">
        <v>54912</v>
      </c>
      <c r="K94" s="194"/>
      <c r="L94" s="194"/>
      <c r="M94" s="194">
        <v>503360.00000000006</v>
      </c>
      <c r="N94" s="213">
        <f t="shared" si="34"/>
        <v>1473472</v>
      </c>
      <c r="O94" s="102">
        <v>1</v>
      </c>
      <c r="P94" s="102">
        <v>2</v>
      </c>
      <c r="Q94" s="194">
        <v>915200</v>
      </c>
      <c r="R94" s="344"/>
      <c r="S94" s="194">
        <v>36608</v>
      </c>
      <c r="T94" s="194"/>
      <c r="U94" s="194"/>
      <c r="V94" s="194">
        <v>503360.00000000006</v>
      </c>
      <c r="W94" s="213">
        <f t="shared" si="35"/>
        <v>1455168</v>
      </c>
      <c r="X94" s="213">
        <f t="shared" si="31"/>
        <v>0</v>
      </c>
      <c r="Y94" s="213">
        <f t="shared" si="32"/>
        <v>0</v>
      </c>
      <c r="Z94" s="213">
        <f t="shared" si="33"/>
        <v>18303.999999999942</v>
      </c>
      <c r="AA94" s="74">
        <f t="shared" si="39"/>
        <v>18304</v>
      </c>
      <c r="AB94" s="102">
        <v>1</v>
      </c>
      <c r="AC94" s="102">
        <v>4</v>
      </c>
      <c r="AD94" s="194">
        <v>915200</v>
      </c>
      <c r="AE94" s="344"/>
      <c r="AF94" s="194">
        <v>73216</v>
      </c>
      <c r="AG94" s="194"/>
      <c r="AH94" s="194"/>
      <c r="AI94" s="194">
        <v>503360.00000000006</v>
      </c>
      <c r="AJ94" s="213">
        <f t="shared" si="37"/>
        <v>1491776</v>
      </c>
      <c r="AK94" s="102">
        <v>1</v>
      </c>
      <c r="AL94" s="102">
        <v>5</v>
      </c>
      <c r="AM94" s="194">
        <v>915200</v>
      </c>
      <c r="AN94" s="344"/>
      <c r="AO94" s="194">
        <v>91520</v>
      </c>
      <c r="AP94" s="194"/>
      <c r="AQ94" s="194"/>
      <c r="AR94" s="194">
        <v>503360.00000000006</v>
      </c>
      <c r="AS94" s="213">
        <f t="shared" si="38"/>
        <v>1510080</v>
      </c>
    </row>
    <row r="95" spans="1:45" ht="18.95" customHeight="1">
      <c r="A95" s="102">
        <v>17</v>
      </c>
      <c r="B95" s="102" t="s">
        <v>801</v>
      </c>
      <c r="C95" s="102" t="s">
        <v>5283</v>
      </c>
      <c r="D95" s="102">
        <v>1977</v>
      </c>
      <c r="E95" s="102">
        <v>1</v>
      </c>
      <c r="F95" s="102">
        <v>9</v>
      </c>
      <c r="G95" s="102">
        <v>11</v>
      </c>
      <c r="H95" s="194">
        <v>915200</v>
      </c>
      <c r="I95" s="344"/>
      <c r="J95" s="194">
        <v>164736</v>
      </c>
      <c r="K95" s="194"/>
      <c r="L95" s="194"/>
      <c r="M95" s="194">
        <v>503360.00000000006</v>
      </c>
      <c r="N95" s="213">
        <f t="shared" si="34"/>
        <v>1583296</v>
      </c>
      <c r="O95" s="102">
        <v>1</v>
      </c>
      <c r="P95" s="102">
        <v>8</v>
      </c>
      <c r="Q95" s="194">
        <v>915200</v>
      </c>
      <c r="R95" s="344"/>
      <c r="S95" s="194">
        <v>146432</v>
      </c>
      <c r="T95" s="194"/>
      <c r="U95" s="194"/>
      <c r="V95" s="194">
        <v>503360.00000000006</v>
      </c>
      <c r="W95" s="213">
        <f t="shared" si="35"/>
        <v>1564992</v>
      </c>
      <c r="X95" s="213">
        <f t="shared" si="31"/>
        <v>0</v>
      </c>
      <c r="Y95" s="213">
        <f t="shared" si="32"/>
        <v>0</v>
      </c>
      <c r="Z95" s="213">
        <f t="shared" si="33"/>
        <v>18303.999999999942</v>
      </c>
      <c r="AA95" s="74">
        <f t="shared" si="39"/>
        <v>18304</v>
      </c>
      <c r="AB95" s="102">
        <v>1</v>
      </c>
      <c r="AC95" s="102">
        <v>10</v>
      </c>
      <c r="AD95" s="194">
        <v>915200</v>
      </c>
      <c r="AE95" s="344"/>
      <c r="AF95" s="194">
        <v>183040</v>
      </c>
      <c r="AG95" s="194"/>
      <c r="AH95" s="194"/>
      <c r="AI95" s="194">
        <v>503360.00000000006</v>
      </c>
      <c r="AJ95" s="213">
        <f t="shared" si="37"/>
        <v>1601600</v>
      </c>
      <c r="AK95" s="102">
        <v>1</v>
      </c>
      <c r="AL95" s="102">
        <v>11</v>
      </c>
      <c r="AM95" s="194">
        <v>915200</v>
      </c>
      <c r="AN95" s="344"/>
      <c r="AO95" s="194">
        <v>201344</v>
      </c>
      <c r="AP95" s="194"/>
      <c r="AQ95" s="194"/>
      <c r="AR95" s="194">
        <v>503360.00000000006</v>
      </c>
      <c r="AS95" s="213">
        <f t="shared" si="38"/>
        <v>1619904</v>
      </c>
    </row>
    <row r="96" spans="1:45" ht="18.95" customHeight="1">
      <c r="A96" s="102">
        <v>18</v>
      </c>
      <c r="B96" s="102" t="s">
        <v>967</v>
      </c>
      <c r="C96" s="102" t="s">
        <v>5283</v>
      </c>
      <c r="D96" s="102">
        <v>1987</v>
      </c>
      <c r="E96" s="102">
        <v>1</v>
      </c>
      <c r="F96" s="102">
        <v>7</v>
      </c>
      <c r="G96" s="102">
        <v>11</v>
      </c>
      <c r="H96" s="194">
        <v>915200</v>
      </c>
      <c r="I96" s="344"/>
      <c r="J96" s="194">
        <v>128128.00000000001</v>
      </c>
      <c r="K96" s="194"/>
      <c r="L96" s="194"/>
      <c r="M96" s="194">
        <v>503360.00000000006</v>
      </c>
      <c r="N96" s="213">
        <f t="shared" si="34"/>
        <v>1546688</v>
      </c>
      <c r="O96" s="102">
        <v>1</v>
      </c>
      <c r="P96" s="102">
        <v>6</v>
      </c>
      <c r="Q96" s="194">
        <v>915200</v>
      </c>
      <c r="R96" s="344"/>
      <c r="S96" s="194">
        <v>109824</v>
      </c>
      <c r="T96" s="194"/>
      <c r="U96" s="194"/>
      <c r="V96" s="194">
        <v>503360.00000000006</v>
      </c>
      <c r="W96" s="213">
        <f t="shared" si="35"/>
        <v>1528384</v>
      </c>
      <c r="X96" s="213">
        <f t="shared" si="31"/>
        <v>0</v>
      </c>
      <c r="Y96" s="213">
        <f t="shared" si="32"/>
        <v>0</v>
      </c>
      <c r="Z96" s="213">
        <f t="shared" si="33"/>
        <v>18304.000000000058</v>
      </c>
      <c r="AA96" s="74">
        <f t="shared" si="39"/>
        <v>18304</v>
      </c>
      <c r="AB96" s="102">
        <v>1</v>
      </c>
      <c r="AC96" s="102">
        <v>8</v>
      </c>
      <c r="AD96" s="194">
        <v>915200</v>
      </c>
      <c r="AE96" s="344"/>
      <c r="AF96" s="194">
        <v>146432</v>
      </c>
      <c r="AG96" s="194"/>
      <c r="AH96" s="194"/>
      <c r="AI96" s="194">
        <v>503360.00000000006</v>
      </c>
      <c r="AJ96" s="213">
        <f t="shared" si="37"/>
        <v>1564992</v>
      </c>
      <c r="AK96" s="102">
        <v>1</v>
      </c>
      <c r="AL96" s="102">
        <v>9</v>
      </c>
      <c r="AM96" s="194">
        <v>915200</v>
      </c>
      <c r="AN96" s="344"/>
      <c r="AO96" s="194">
        <v>164736</v>
      </c>
      <c r="AP96" s="194"/>
      <c r="AQ96" s="194"/>
      <c r="AR96" s="194">
        <v>503360.00000000006</v>
      </c>
      <c r="AS96" s="213">
        <f t="shared" si="38"/>
        <v>1583296</v>
      </c>
    </row>
    <row r="97" spans="1:45" ht="18.95" customHeight="1">
      <c r="A97" s="102">
        <v>19</v>
      </c>
      <c r="B97" s="102" t="s">
        <v>845</v>
      </c>
      <c r="C97" s="102" t="s">
        <v>5282</v>
      </c>
      <c r="D97" s="102">
        <v>1979</v>
      </c>
      <c r="E97" s="102">
        <v>1</v>
      </c>
      <c r="F97" s="102">
        <v>8</v>
      </c>
      <c r="G97" s="102">
        <v>11</v>
      </c>
      <c r="H97" s="194">
        <v>915200</v>
      </c>
      <c r="I97" s="344"/>
      <c r="J97" s="194">
        <v>146432</v>
      </c>
      <c r="K97" s="194"/>
      <c r="L97" s="194"/>
      <c r="M97" s="194">
        <v>503360.00000000006</v>
      </c>
      <c r="N97" s="213">
        <f t="shared" si="34"/>
        <v>1564992</v>
      </c>
      <c r="O97" s="102">
        <v>1</v>
      </c>
      <c r="P97" s="102">
        <v>7</v>
      </c>
      <c r="Q97" s="194">
        <v>915200</v>
      </c>
      <c r="R97" s="344"/>
      <c r="S97" s="194">
        <v>128128.00000000001</v>
      </c>
      <c r="T97" s="194"/>
      <c r="U97" s="194"/>
      <c r="V97" s="194">
        <v>503360.00000000006</v>
      </c>
      <c r="W97" s="213">
        <f t="shared" si="35"/>
        <v>1546688</v>
      </c>
      <c r="X97" s="213">
        <f t="shared" si="31"/>
        <v>0</v>
      </c>
      <c r="Y97" s="213">
        <f t="shared" si="32"/>
        <v>0</v>
      </c>
      <c r="Z97" s="213">
        <f t="shared" si="33"/>
        <v>18303.999999999942</v>
      </c>
      <c r="AA97" s="74">
        <f t="shared" si="39"/>
        <v>18304</v>
      </c>
      <c r="AB97" s="102">
        <v>1</v>
      </c>
      <c r="AC97" s="102">
        <v>9</v>
      </c>
      <c r="AD97" s="194">
        <v>915200</v>
      </c>
      <c r="AE97" s="344"/>
      <c r="AF97" s="194">
        <v>164736</v>
      </c>
      <c r="AG97" s="194"/>
      <c r="AH97" s="194"/>
      <c r="AI97" s="194">
        <v>503360.00000000006</v>
      </c>
      <c r="AJ97" s="213">
        <f t="shared" si="37"/>
        <v>1583296</v>
      </c>
      <c r="AK97" s="102">
        <v>1</v>
      </c>
      <c r="AL97" s="102">
        <v>10</v>
      </c>
      <c r="AM97" s="194">
        <v>915200</v>
      </c>
      <c r="AN97" s="344"/>
      <c r="AO97" s="194">
        <v>183040</v>
      </c>
      <c r="AP97" s="194"/>
      <c r="AQ97" s="194"/>
      <c r="AR97" s="194">
        <v>503360.00000000006</v>
      </c>
      <c r="AS97" s="213">
        <f t="shared" si="38"/>
        <v>1601600</v>
      </c>
    </row>
    <row r="98" spans="1:45" ht="18.95" customHeight="1">
      <c r="A98" s="102">
        <v>20</v>
      </c>
      <c r="B98" s="102" t="s">
        <v>814</v>
      </c>
      <c r="C98" s="102" t="s">
        <v>5283</v>
      </c>
      <c r="D98" s="102">
        <v>1985</v>
      </c>
      <c r="E98" s="102">
        <v>1</v>
      </c>
      <c r="F98" s="102">
        <v>12</v>
      </c>
      <c r="G98" s="102">
        <v>11</v>
      </c>
      <c r="H98" s="194">
        <v>915200</v>
      </c>
      <c r="I98" s="344"/>
      <c r="J98" s="194">
        <v>219648</v>
      </c>
      <c r="K98" s="194"/>
      <c r="L98" s="194"/>
      <c r="M98" s="194">
        <v>503360.00000000006</v>
      </c>
      <c r="N98" s="213">
        <f t="shared" si="34"/>
        <v>1638208</v>
      </c>
      <c r="O98" s="102">
        <v>1</v>
      </c>
      <c r="P98" s="102">
        <v>11</v>
      </c>
      <c r="Q98" s="194">
        <v>915200</v>
      </c>
      <c r="R98" s="344"/>
      <c r="S98" s="194">
        <v>201344</v>
      </c>
      <c r="T98" s="194"/>
      <c r="U98" s="194"/>
      <c r="V98" s="194">
        <v>503360.00000000006</v>
      </c>
      <c r="W98" s="213">
        <f t="shared" si="35"/>
        <v>1619904</v>
      </c>
      <c r="X98" s="213">
        <f t="shared" si="31"/>
        <v>0</v>
      </c>
      <c r="Y98" s="213">
        <f t="shared" si="32"/>
        <v>0</v>
      </c>
      <c r="Z98" s="213">
        <f t="shared" si="33"/>
        <v>18303.999999999942</v>
      </c>
      <c r="AA98" s="74">
        <f t="shared" si="39"/>
        <v>18304</v>
      </c>
      <c r="AB98" s="102">
        <v>1</v>
      </c>
      <c r="AC98" s="102">
        <v>13</v>
      </c>
      <c r="AD98" s="194">
        <v>915200</v>
      </c>
      <c r="AE98" s="344"/>
      <c r="AF98" s="194">
        <v>237952</v>
      </c>
      <c r="AG98" s="194"/>
      <c r="AH98" s="194"/>
      <c r="AI98" s="194">
        <v>503360.00000000006</v>
      </c>
      <c r="AJ98" s="213">
        <f t="shared" si="37"/>
        <v>1656512</v>
      </c>
      <c r="AK98" s="102">
        <v>1</v>
      </c>
      <c r="AL98" s="102">
        <v>14</v>
      </c>
      <c r="AM98" s="194">
        <v>915200</v>
      </c>
      <c r="AN98" s="344"/>
      <c r="AO98" s="194">
        <v>256256.00000000003</v>
      </c>
      <c r="AP98" s="194"/>
      <c r="AQ98" s="194"/>
      <c r="AR98" s="194">
        <v>503360.00000000006</v>
      </c>
      <c r="AS98" s="213">
        <f t="shared" si="38"/>
        <v>1674816</v>
      </c>
    </row>
    <row r="99" spans="1:45" ht="18.95" customHeight="1">
      <c r="A99" s="102">
        <v>21</v>
      </c>
      <c r="B99" s="102" t="s">
        <v>5352</v>
      </c>
      <c r="C99" s="102" t="s">
        <v>5282</v>
      </c>
      <c r="D99" s="102">
        <v>1987</v>
      </c>
      <c r="E99" s="102">
        <v>1</v>
      </c>
      <c r="F99" s="102">
        <v>11</v>
      </c>
      <c r="G99" s="102">
        <v>11</v>
      </c>
      <c r="H99" s="194">
        <v>915200</v>
      </c>
      <c r="I99" s="344"/>
      <c r="J99" s="194">
        <v>201344</v>
      </c>
      <c r="K99" s="194"/>
      <c r="L99" s="194"/>
      <c r="M99" s="194">
        <v>503360.00000000006</v>
      </c>
      <c r="N99" s="213">
        <f t="shared" si="34"/>
        <v>1619904</v>
      </c>
      <c r="O99" s="102">
        <v>1</v>
      </c>
      <c r="P99" s="102">
        <v>10</v>
      </c>
      <c r="Q99" s="194">
        <v>915200</v>
      </c>
      <c r="R99" s="344"/>
      <c r="S99" s="194">
        <v>183040</v>
      </c>
      <c r="T99" s="194"/>
      <c r="U99" s="194"/>
      <c r="V99" s="194">
        <v>503360.00000000006</v>
      </c>
      <c r="W99" s="213">
        <f t="shared" si="35"/>
        <v>1601600</v>
      </c>
      <c r="X99" s="213">
        <f t="shared" si="31"/>
        <v>0</v>
      </c>
      <c r="Y99" s="213">
        <f t="shared" si="32"/>
        <v>0</v>
      </c>
      <c r="Z99" s="213">
        <f t="shared" si="33"/>
        <v>18303.999999999942</v>
      </c>
      <c r="AA99" s="74">
        <f t="shared" si="39"/>
        <v>18304</v>
      </c>
      <c r="AB99" s="102">
        <v>1</v>
      </c>
      <c r="AC99" s="102">
        <v>12</v>
      </c>
      <c r="AD99" s="194">
        <v>915200</v>
      </c>
      <c r="AE99" s="344"/>
      <c r="AF99" s="194">
        <v>219648</v>
      </c>
      <c r="AG99" s="194"/>
      <c r="AH99" s="194"/>
      <c r="AI99" s="194">
        <v>503360.00000000006</v>
      </c>
      <c r="AJ99" s="213">
        <f t="shared" si="37"/>
        <v>1638208</v>
      </c>
      <c r="AK99" s="102">
        <v>1</v>
      </c>
      <c r="AL99" s="102">
        <v>13</v>
      </c>
      <c r="AM99" s="194">
        <v>915200</v>
      </c>
      <c r="AN99" s="344"/>
      <c r="AO99" s="194">
        <v>237952</v>
      </c>
      <c r="AP99" s="194"/>
      <c r="AQ99" s="194"/>
      <c r="AR99" s="194">
        <v>503360.00000000006</v>
      </c>
      <c r="AS99" s="213">
        <f t="shared" si="38"/>
        <v>1656512</v>
      </c>
    </row>
    <row r="100" spans="1:45" s="410" customFormat="1" ht="25.5" customHeight="1">
      <c r="A100" s="1259"/>
      <c r="B100" s="2555" t="s">
        <v>4309</v>
      </c>
      <c r="C100" s="2555"/>
      <c r="D100" s="2555"/>
      <c r="E100" s="2555"/>
      <c r="F100" s="2555"/>
      <c r="G100" s="2555"/>
      <c r="H100" s="412"/>
      <c r="I100" s="412"/>
      <c r="J100" s="407"/>
      <c r="K100" s="1260"/>
      <c r="L100" s="407"/>
      <c r="M100" s="407"/>
      <c r="N100" s="407"/>
      <c r="O100" s="407"/>
      <c r="P100" s="412"/>
      <c r="S100" s="1261"/>
      <c r="V100" s="407"/>
      <c r="W100" s="411" t="s">
        <v>215</v>
      </c>
      <c r="X100" s="1261"/>
      <c r="Y100" s="1261"/>
      <c r="Z100" s="1261"/>
      <c r="AB100" s="412"/>
      <c r="AC100" s="412"/>
      <c r="AD100" s="412"/>
      <c r="AE100" s="412"/>
      <c r="AF100" s="407"/>
      <c r="AG100" s="1260"/>
      <c r="AH100" s="1260"/>
      <c r="AI100" s="407"/>
      <c r="AJ100" s="407"/>
      <c r="AK100" s="412"/>
      <c r="AL100" s="412"/>
      <c r="AM100" s="412"/>
      <c r="AN100" s="412"/>
      <c r="AO100" s="407"/>
      <c r="AP100" s="1260"/>
      <c r="AQ100" s="1260"/>
      <c r="AR100" s="407"/>
      <c r="AS100" s="407"/>
    </row>
    <row r="101" spans="1:45" ht="14.25" customHeight="1">
      <c r="A101" s="226"/>
      <c r="B101" s="227"/>
      <c r="C101" s="2548" t="s">
        <v>5278</v>
      </c>
      <c r="D101" s="2548" t="s">
        <v>5279</v>
      </c>
      <c r="E101" s="1026" t="s">
        <v>5280</v>
      </c>
      <c r="F101" s="1026"/>
      <c r="G101" s="1026"/>
      <c r="H101" s="1026"/>
      <c r="I101" s="1027"/>
      <c r="J101" s="228"/>
      <c r="K101" s="229"/>
      <c r="L101" s="1028"/>
      <c r="M101" s="1028"/>
      <c r="N101" s="230"/>
      <c r="O101" s="1262" t="s">
        <v>1979</v>
      </c>
      <c r="P101" s="1026"/>
      <c r="Q101" s="1026"/>
      <c r="R101" s="1027"/>
      <c r="S101" s="1263"/>
      <c r="T101" s="1028"/>
      <c r="U101" s="1028"/>
      <c r="V101" s="230"/>
      <c r="W101" s="230"/>
      <c r="X101" s="2532" t="s">
        <v>249</v>
      </c>
      <c r="Y101" s="2533"/>
      <c r="Z101" s="2533"/>
      <c r="AA101" s="2534"/>
      <c r="AB101" s="1026" t="s">
        <v>6656</v>
      </c>
      <c r="AC101" s="1026"/>
      <c r="AD101" s="1026"/>
      <c r="AE101" s="1027"/>
      <c r="AF101" s="228"/>
      <c r="AG101" s="229"/>
      <c r="AH101" s="229"/>
      <c r="AI101" s="1028"/>
      <c r="AJ101" s="230"/>
      <c r="AK101" s="1026" t="s">
        <v>8062</v>
      </c>
      <c r="AL101" s="1026"/>
      <c r="AM101" s="1026"/>
      <c r="AN101" s="1027"/>
      <c r="AO101" s="228"/>
      <c r="AP101" s="229"/>
      <c r="AQ101" s="229"/>
      <c r="AR101" s="1028"/>
      <c r="AS101" s="230"/>
    </row>
    <row r="102" spans="1:45" s="176" customFormat="1" ht="22.5" customHeight="1">
      <c r="A102" s="231"/>
      <c r="B102" s="232"/>
      <c r="C102" s="2549"/>
      <c r="D102" s="2549"/>
      <c r="E102" s="226"/>
      <c r="F102" s="226"/>
      <c r="G102" s="226"/>
      <c r="H102" s="226"/>
      <c r="I102" s="1029"/>
      <c r="J102" s="235" t="s">
        <v>5281</v>
      </c>
      <c r="K102" s="235"/>
      <c r="L102" s="235"/>
      <c r="M102" s="22"/>
      <c r="N102" s="206"/>
      <c r="O102" s="226"/>
      <c r="P102" s="226"/>
      <c r="Q102" s="226"/>
      <c r="R102" s="340"/>
      <c r="S102" s="235" t="s">
        <v>5281</v>
      </c>
      <c r="T102" s="235"/>
      <c r="U102" s="235"/>
      <c r="V102" s="22"/>
      <c r="W102" s="206"/>
      <c r="X102" s="226"/>
      <c r="Y102" s="2551" t="s">
        <v>244</v>
      </c>
      <c r="Z102" s="2551" t="s">
        <v>247</v>
      </c>
      <c r="AA102" s="226"/>
      <c r="AB102" s="226"/>
      <c r="AC102" s="226"/>
      <c r="AD102" s="226"/>
      <c r="AE102" s="235" t="s">
        <v>5281</v>
      </c>
      <c r="AF102" s="233"/>
      <c r="AG102" s="234"/>
      <c r="AH102" s="234"/>
      <c r="AI102" s="230"/>
      <c r="AJ102" s="206"/>
      <c r="AK102" s="226"/>
      <c r="AL102" s="226"/>
      <c r="AM102" s="226"/>
      <c r="AN102" s="235" t="s">
        <v>5281</v>
      </c>
      <c r="AO102" s="233"/>
      <c r="AP102" s="234"/>
      <c r="AQ102" s="234"/>
      <c r="AR102" s="230"/>
      <c r="AS102" s="206"/>
    </row>
    <row r="103" spans="1:45" s="35" customFormat="1" ht="89.25">
      <c r="A103" s="210" t="s">
        <v>114</v>
      </c>
      <c r="B103" s="2162" t="s">
        <v>218</v>
      </c>
      <c r="C103" s="2550"/>
      <c r="D103" s="2550"/>
      <c r="E103" s="2162" t="s">
        <v>211</v>
      </c>
      <c r="F103" s="2162" t="s">
        <v>243</v>
      </c>
      <c r="G103" s="2162" t="s">
        <v>282</v>
      </c>
      <c r="H103" s="2165" t="s">
        <v>244</v>
      </c>
      <c r="I103" s="524" t="s">
        <v>321</v>
      </c>
      <c r="J103" s="249" t="s">
        <v>298</v>
      </c>
      <c r="K103" s="249" t="s">
        <v>245</v>
      </c>
      <c r="L103" s="1103" t="s">
        <v>299</v>
      </c>
      <c r="M103" s="249" t="s">
        <v>4754</v>
      </c>
      <c r="N103" s="2165" t="s">
        <v>246</v>
      </c>
      <c r="O103" s="2162" t="s">
        <v>211</v>
      </c>
      <c r="P103" s="2162" t="s">
        <v>243</v>
      </c>
      <c r="Q103" s="2165" t="s">
        <v>244</v>
      </c>
      <c r="R103" s="524" t="s">
        <v>321</v>
      </c>
      <c r="S103" s="249" t="s">
        <v>298</v>
      </c>
      <c r="T103" s="249" t="s">
        <v>245</v>
      </c>
      <c r="U103" s="1103" t="s">
        <v>299</v>
      </c>
      <c r="V103" s="249" t="s">
        <v>4754</v>
      </c>
      <c r="W103" s="2165" t="s">
        <v>246</v>
      </c>
      <c r="X103" s="2162" t="s">
        <v>211</v>
      </c>
      <c r="Y103" s="2552"/>
      <c r="Z103" s="2552"/>
      <c r="AA103" s="2162" t="s">
        <v>248</v>
      </c>
      <c r="AB103" s="2162" t="s">
        <v>211</v>
      </c>
      <c r="AC103" s="2162" t="s">
        <v>243</v>
      </c>
      <c r="AD103" s="2165" t="s">
        <v>244</v>
      </c>
      <c r="AE103" s="523" t="s">
        <v>321</v>
      </c>
      <c r="AF103" s="249" t="s">
        <v>298</v>
      </c>
      <c r="AG103" s="249" t="s">
        <v>245</v>
      </c>
      <c r="AH103" s="1103" t="s">
        <v>299</v>
      </c>
      <c r="AI103" s="249" t="s">
        <v>4754</v>
      </c>
      <c r="AJ103" s="2165" t="s">
        <v>246</v>
      </c>
      <c r="AK103" s="2162" t="s">
        <v>211</v>
      </c>
      <c r="AL103" s="2162" t="s">
        <v>243</v>
      </c>
      <c r="AM103" s="2165" t="s">
        <v>244</v>
      </c>
      <c r="AN103" s="523" t="s">
        <v>321</v>
      </c>
      <c r="AO103" s="249" t="s">
        <v>298</v>
      </c>
      <c r="AP103" s="249" t="s">
        <v>245</v>
      </c>
      <c r="AQ103" s="1103" t="s">
        <v>299</v>
      </c>
      <c r="AR103" s="249" t="s">
        <v>4754</v>
      </c>
      <c r="AS103" s="2165" t="s">
        <v>246</v>
      </c>
    </row>
    <row r="104" spans="1:45" s="15" customFormat="1" ht="12.75">
      <c r="A104" s="123">
        <v>1</v>
      </c>
      <c r="B104" s="123">
        <v>2</v>
      </c>
      <c r="C104" s="123"/>
      <c r="D104" s="123">
        <v>3</v>
      </c>
      <c r="E104" s="123">
        <v>4</v>
      </c>
      <c r="F104" s="123">
        <v>5</v>
      </c>
      <c r="G104" s="123">
        <v>6</v>
      </c>
      <c r="H104" s="123">
        <v>7</v>
      </c>
      <c r="I104" s="123">
        <v>8</v>
      </c>
      <c r="J104" s="123">
        <v>9</v>
      </c>
      <c r="K104" s="123">
        <v>10</v>
      </c>
      <c r="L104" s="123">
        <v>11</v>
      </c>
      <c r="M104" s="123">
        <v>12</v>
      </c>
      <c r="N104" s="123">
        <v>13</v>
      </c>
      <c r="O104" s="123">
        <v>14</v>
      </c>
      <c r="P104" s="123">
        <v>15</v>
      </c>
      <c r="Q104" s="123">
        <v>16</v>
      </c>
      <c r="R104" s="123">
        <v>17</v>
      </c>
      <c r="S104" s="123">
        <v>18</v>
      </c>
      <c r="T104" s="123">
        <v>19</v>
      </c>
      <c r="U104" s="123">
        <v>20</v>
      </c>
      <c r="V104" s="123">
        <v>21</v>
      </c>
      <c r="W104" s="123">
        <v>22</v>
      </c>
      <c r="X104" s="123">
        <v>23</v>
      </c>
      <c r="Y104" s="123">
        <v>24</v>
      </c>
      <c r="Z104" s="123">
        <v>25</v>
      </c>
      <c r="AA104" s="123">
        <v>26</v>
      </c>
      <c r="AB104" s="123">
        <v>27</v>
      </c>
      <c r="AC104" s="123">
        <v>28</v>
      </c>
      <c r="AD104" s="123">
        <v>29</v>
      </c>
      <c r="AE104" s="123">
        <v>30</v>
      </c>
      <c r="AF104" s="123">
        <v>31</v>
      </c>
      <c r="AG104" s="123">
        <v>32</v>
      </c>
      <c r="AH104" s="123">
        <v>33</v>
      </c>
      <c r="AI104" s="123">
        <v>34</v>
      </c>
      <c r="AJ104" s="123">
        <v>35</v>
      </c>
      <c r="AK104" s="123">
        <v>36</v>
      </c>
      <c r="AL104" s="123">
        <v>37</v>
      </c>
      <c r="AM104" s="123">
        <v>38</v>
      </c>
      <c r="AN104" s="123">
        <v>39</v>
      </c>
      <c r="AO104" s="123">
        <v>40</v>
      </c>
      <c r="AP104" s="123">
        <v>41</v>
      </c>
      <c r="AQ104" s="123">
        <v>42</v>
      </c>
      <c r="AR104" s="123">
        <v>43</v>
      </c>
      <c r="AS104" s="123">
        <v>44</v>
      </c>
    </row>
    <row r="105" spans="1:45">
      <c r="A105" s="102"/>
      <c r="B105" s="212" t="s">
        <v>250</v>
      </c>
      <c r="C105" s="212"/>
      <c r="D105" s="212"/>
      <c r="E105" s="102"/>
      <c r="F105" s="102"/>
      <c r="G105" s="102"/>
      <c r="H105" s="194"/>
      <c r="I105" s="344"/>
      <c r="J105" s="194"/>
      <c r="K105" s="194"/>
      <c r="L105" s="194"/>
      <c r="M105" s="194"/>
      <c r="N105" s="194"/>
      <c r="O105" s="102"/>
      <c r="P105" s="102"/>
      <c r="Q105" s="194"/>
      <c r="R105" s="344"/>
      <c r="S105" s="194"/>
      <c r="T105" s="194"/>
      <c r="U105" s="194"/>
      <c r="V105" s="194"/>
      <c r="W105" s="194"/>
      <c r="X105" s="213"/>
      <c r="Y105" s="213"/>
      <c r="Z105" s="213"/>
      <c r="AA105" s="2158"/>
      <c r="AB105" s="102"/>
      <c r="AC105" s="102"/>
      <c r="AD105" s="194"/>
      <c r="AE105" s="344"/>
      <c r="AF105" s="194"/>
      <c r="AG105" s="194"/>
      <c r="AH105" s="194"/>
      <c r="AI105" s="194"/>
      <c r="AJ105" s="194"/>
      <c r="AK105" s="102"/>
      <c r="AL105" s="102"/>
      <c r="AM105" s="194"/>
      <c r="AN105" s="344"/>
      <c r="AO105" s="194"/>
      <c r="AP105" s="194"/>
      <c r="AQ105" s="194"/>
      <c r="AR105" s="194"/>
      <c r="AS105" s="194"/>
    </row>
    <row r="106" spans="1:45">
      <c r="A106" s="102"/>
      <c r="B106" s="212"/>
      <c r="C106" s="212"/>
      <c r="D106" s="212"/>
      <c r="E106" s="102"/>
      <c r="F106" s="102"/>
      <c r="G106" s="102"/>
      <c r="H106" s="194"/>
      <c r="I106" s="344"/>
      <c r="J106" s="194"/>
      <c r="K106" s="194"/>
      <c r="L106" s="194"/>
      <c r="M106" s="194"/>
      <c r="N106" s="194"/>
      <c r="O106" s="102"/>
      <c r="P106" s="102"/>
      <c r="Q106" s="194"/>
      <c r="R106" s="344"/>
      <c r="S106" s="194"/>
      <c r="T106" s="194"/>
      <c r="U106" s="194"/>
      <c r="V106" s="194"/>
      <c r="W106" s="194"/>
      <c r="X106" s="213"/>
      <c r="Y106" s="213"/>
      <c r="Z106" s="213"/>
      <c r="AA106" s="2158"/>
      <c r="AB106" s="102"/>
      <c r="AC106" s="102"/>
      <c r="AD106" s="194"/>
      <c r="AE106" s="344"/>
      <c r="AF106" s="194"/>
      <c r="AG106" s="194"/>
      <c r="AH106" s="194"/>
      <c r="AI106" s="194"/>
      <c r="AJ106" s="194"/>
      <c r="AK106" s="102"/>
      <c r="AL106" s="102"/>
      <c r="AM106" s="194"/>
      <c r="AN106" s="344"/>
      <c r="AO106" s="194"/>
      <c r="AP106" s="194"/>
      <c r="AQ106" s="194"/>
      <c r="AR106" s="194"/>
      <c r="AS106" s="194"/>
    </row>
    <row r="107" spans="1:45" ht="14.25">
      <c r="A107" s="102"/>
      <c r="B107" s="214" t="s">
        <v>113</v>
      </c>
      <c r="C107" s="214"/>
      <c r="D107" s="213" t="s">
        <v>1</v>
      </c>
      <c r="E107" s="215">
        <f>SUM(E109:E121)</f>
        <v>13</v>
      </c>
      <c r="F107" s="213"/>
      <c r="G107" s="213"/>
      <c r="H107" s="213">
        <f t="shared" ref="H107:O107" si="40">SUM(H109:H121)</f>
        <v>11939200</v>
      </c>
      <c r="I107" s="213">
        <f t="shared" si="40"/>
        <v>0</v>
      </c>
      <c r="J107" s="213">
        <f t="shared" si="40"/>
        <v>2926849</v>
      </c>
      <c r="K107" s="213">
        <f t="shared" si="40"/>
        <v>0</v>
      </c>
      <c r="L107" s="213">
        <f t="shared" si="40"/>
        <v>0</v>
      </c>
      <c r="M107" s="213">
        <f t="shared" si="40"/>
        <v>6566560</v>
      </c>
      <c r="N107" s="215">
        <f t="shared" si="40"/>
        <v>21432609</v>
      </c>
      <c r="O107" s="215">
        <f t="shared" si="40"/>
        <v>13</v>
      </c>
      <c r="P107" s="213"/>
      <c r="Q107" s="213">
        <f t="shared" ref="Q107:W107" si="41">SUM(Q109:Q121)</f>
        <v>11939200</v>
      </c>
      <c r="R107" s="213">
        <f t="shared" si="41"/>
        <v>0</v>
      </c>
      <c r="S107" s="213">
        <f t="shared" si="41"/>
        <v>2780417</v>
      </c>
      <c r="T107" s="213">
        <f t="shared" si="41"/>
        <v>0</v>
      </c>
      <c r="U107" s="213">
        <f t="shared" si="41"/>
        <v>0</v>
      </c>
      <c r="V107" s="213">
        <f t="shared" si="41"/>
        <v>6566560</v>
      </c>
      <c r="W107" s="215">
        <f t="shared" si="41"/>
        <v>21286177</v>
      </c>
      <c r="X107" s="213">
        <f>SUM(X109:X117)</f>
        <v>0</v>
      </c>
      <c r="Y107" s="213">
        <f>SUM(Y109:Y117)</f>
        <v>0</v>
      </c>
      <c r="Z107" s="213">
        <f>SUM(Z109:Z117)</f>
        <v>73215.999999999767</v>
      </c>
      <c r="AA107" s="213">
        <f>SUM(AA109:AA117)</f>
        <v>73216</v>
      </c>
      <c r="AB107" s="215">
        <f>SUM(AB109:AB121)</f>
        <v>13</v>
      </c>
      <c r="AC107" s="213"/>
      <c r="AD107" s="213">
        <f t="shared" ref="AD107:AK107" si="42">SUM(AD109:AD121)</f>
        <v>11939200</v>
      </c>
      <c r="AE107" s="213">
        <f t="shared" si="42"/>
        <v>0</v>
      </c>
      <c r="AF107" s="213">
        <f t="shared" si="42"/>
        <v>3073281</v>
      </c>
      <c r="AG107" s="213">
        <f t="shared" si="42"/>
        <v>0</v>
      </c>
      <c r="AH107" s="213">
        <f t="shared" si="42"/>
        <v>0</v>
      </c>
      <c r="AI107" s="213">
        <f t="shared" si="42"/>
        <v>6566560</v>
      </c>
      <c r="AJ107" s="215">
        <f t="shared" si="42"/>
        <v>21579041</v>
      </c>
      <c r="AK107" s="215">
        <f t="shared" si="42"/>
        <v>13</v>
      </c>
      <c r="AL107" s="213"/>
      <c r="AM107" s="213">
        <f t="shared" ref="AM107:AS107" si="43">SUM(AM109:AM121)</f>
        <v>11939200</v>
      </c>
      <c r="AN107" s="213">
        <f t="shared" si="43"/>
        <v>0</v>
      </c>
      <c r="AO107" s="213">
        <f t="shared" si="43"/>
        <v>3219713</v>
      </c>
      <c r="AP107" s="213">
        <f t="shared" si="43"/>
        <v>0</v>
      </c>
      <c r="AQ107" s="213">
        <f t="shared" si="43"/>
        <v>0</v>
      </c>
      <c r="AR107" s="213">
        <f t="shared" si="43"/>
        <v>6566560</v>
      </c>
      <c r="AS107" s="215">
        <f t="shared" si="43"/>
        <v>21725473</v>
      </c>
    </row>
    <row r="108" spans="1:45">
      <c r="A108" s="102"/>
      <c r="B108" s="179" t="s">
        <v>126</v>
      </c>
      <c r="C108" s="179"/>
      <c r="D108" s="179"/>
      <c r="E108" s="102"/>
      <c r="F108" s="102"/>
      <c r="G108" s="102"/>
      <c r="H108" s="194"/>
      <c r="I108" s="344"/>
      <c r="J108" s="194"/>
      <c r="K108" s="194"/>
      <c r="L108" s="194"/>
      <c r="M108" s="194"/>
      <c r="N108" s="194"/>
      <c r="O108" s="102"/>
      <c r="P108" s="102"/>
      <c r="Q108" s="194"/>
      <c r="R108" s="344"/>
      <c r="S108" s="194"/>
      <c r="T108" s="194"/>
      <c r="U108" s="194"/>
      <c r="V108" s="194"/>
      <c r="W108" s="194"/>
      <c r="X108" s="213"/>
      <c r="Y108" s="213"/>
      <c r="Z108" s="213"/>
      <c r="AA108" s="2158"/>
      <c r="AB108" s="102"/>
      <c r="AC108" s="102"/>
      <c r="AD108" s="194"/>
      <c r="AE108" s="344"/>
      <c r="AF108" s="194"/>
      <c r="AG108" s="194"/>
      <c r="AH108" s="194"/>
      <c r="AI108" s="194"/>
      <c r="AJ108" s="194"/>
      <c r="AK108" s="102"/>
      <c r="AL108" s="102"/>
      <c r="AM108" s="194"/>
      <c r="AN108" s="344"/>
      <c r="AO108" s="194"/>
      <c r="AP108" s="194"/>
      <c r="AQ108" s="194"/>
      <c r="AR108" s="194"/>
      <c r="AS108" s="194"/>
    </row>
    <row r="109" spans="1:45" ht="18.95" customHeight="1">
      <c r="A109" s="102">
        <v>1</v>
      </c>
      <c r="B109" s="102" t="s">
        <v>771</v>
      </c>
      <c r="C109" s="102" t="s">
        <v>5283</v>
      </c>
      <c r="D109" s="102">
        <v>1977</v>
      </c>
      <c r="E109" s="102">
        <v>1</v>
      </c>
      <c r="F109" s="102">
        <v>18</v>
      </c>
      <c r="G109" s="102">
        <v>11.5</v>
      </c>
      <c r="H109" s="194">
        <v>956800</v>
      </c>
      <c r="I109" s="344"/>
      <c r="J109" s="194">
        <v>287040</v>
      </c>
      <c r="K109" s="194"/>
      <c r="L109" s="194"/>
      <c r="M109" s="194">
        <v>526240</v>
      </c>
      <c r="N109" s="213">
        <f>+H109+J109+K109+L109+M109</f>
        <v>1770080</v>
      </c>
      <c r="O109" s="102">
        <v>1</v>
      </c>
      <c r="P109" s="102">
        <v>17</v>
      </c>
      <c r="Q109" s="194">
        <v>956800</v>
      </c>
      <c r="R109" s="344"/>
      <c r="S109" s="194">
        <v>287040</v>
      </c>
      <c r="T109" s="194"/>
      <c r="U109" s="194"/>
      <c r="V109" s="194">
        <v>526240</v>
      </c>
      <c r="W109" s="213">
        <f>+Q109+S109+T109+U109+V109</f>
        <v>1770080</v>
      </c>
      <c r="X109" s="213">
        <f t="shared" ref="X109:X121" si="44">E109-O109</f>
        <v>0</v>
      </c>
      <c r="Y109" s="213">
        <f t="shared" ref="Y109:Y121" si="45">+H109-Q109</f>
        <v>0</v>
      </c>
      <c r="Z109" s="213">
        <f t="shared" ref="Z109:Z121" si="46">+J109+K109+L109+M109-S109-T109-U109-V109</f>
        <v>0</v>
      </c>
      <c r="AA109" s="74">
        <f>N109-W109</f>
        <v>0</v>
      </c>
      <c r="AB109" s="102">
        <v>1</v>
      </c>
      <c r="AC109" s="102">
        <v>19</v>
      </c>
      <c r="AD109" s="194">
        <v>956800</v>
      </c>
      <c r="AE109" s="344"/>
      <c r="AF109" s="194">
        <v>287040</v>
      </c>
      <c r="AG109" s="194"/>
      <c r="AH109" s="194"/>
      <c r="AI109" s="194">
        <v>526240</v>
      </c>
      <c r="AJ109" s="213">
        <f>+AD109+AF109+AG109+AH109+AI109</f>
        <v>1770080</v>
      </c>
      <c r="AK109" s="102">
        <v>1</v>
      </c>
      <c r="AL109" s="102">
        <v>20</v>
      </c>
      <c r="AM109" s="194">
        <v>956800</v>
      </c>
      <c r="AN109" s="344"/>
      <c r="AO109" s="194">
        <v>287040</v>
      </c>
      <c r="AP109" s="194"/>
      <c r="AQ109" s="194"/>
      <c r="AR109" s="194">
        <v>526240</v>
      </c>
      <c r="AS109" s="213">
        <f>+AM109+AO109+AP109+AQ109+AR109</f>
        <v>1770080</v>
      </c>
    </row>
    <row r="110" spans="1:45" ht="18.95" customHeight="1">
      <c r="A110" s="102">
        <v>2</v>
      </c>
      <c r="B110" s="102" t="s">
        <v>1810</v>
      </c>
      <c r="C110" s="102" t="s">
        <v>5283</v>
      </c>
      <c r="D110" s="102">
        <v>1962</v>
      </c>
      <c r="E110" s="102">
        <v>1</v>
      </c>
      <c r="F110" s="102">
        <v>18</v>
      </c>
      <c r="G110" s="102">
        <v>11</v>
      </c>
      <c r="H110" s="194">
        <v>915200</v>
      </c>
      <c r="I110" s="344"/>
      <c r="J110" s="194">
        <v>274560</v>
      </c>
      <c r="K110" s="194"/>
      <c r="L110" s="194"/>
      <c r="M110" s="194">
        <v>503360.00000000006</v>
      </c>
      <c r="N110" s="213">
        <f t="shared" ref="N110:N121" si="47">+H110+J110+K110+L110+M110</f>
        <v>1693120</v>
      </c>
      <c r="O110" s="102">
        <v>1</v>
      </c>
      <c r="P110" s="102">
        <v>17</v>
      </c>
      <c r="Q110" s="194">
        <v>915200</v>
      </c>
      <c r="R110" s="344"/>
      <c r="S110" s="194">
        <v>274560</v>
      </c>
      <c r="T110" s="194"/>
      <c r="U110" s="194"/>
      <c r="V110" s="194">
        <v>503360.00000000006</v>
      </c>
      <c r="W110" s="213">
        <f t="shared" ref="W110:W121" si="48">+Q110+S110+T110+U110+V110</f>
        <v>1693120</v>
      </c>
      <c r="X110" s="213">
        <f t="shared" si="44"/>
        <v>0</v>
      </c>
      <c r="Y110" s="213">
        <f t="shared" si="45"/>
        <v>0</v>
      </c>
      <c r="Z110" s="213">
        <f t="shared" si="46"/>
        <v>0</v>
      </c>
      <c r="AA110" s="74">
        <f t="shared" ref="AA110:AA117" si="49">N110-W110</f>
        <v>0</v>
      </c>
      <c r="AB110" s="102">
        <v>1</v>
      </c>
      <c r="AC110" s="102">
        <v>19</v>
      </c>
      <c r="AD110" s="194">
        <v>915200</v>
      </c>
      <c r="AE110" s="344"/>
      <c r="AF110" s="194">
        <v>274560</v>
      </c>
      <c r="AG110" s="194"/>
      <c r="AH110" s="194"/>
      <c r="AI110" s="194">
        <v>503360.00000000006</v>
      </c>
      <c r="AJ110" s="213">
        <f t="shared" ref="AJ110:AJ121" si="50">+AD110+AF110+AG110+AH110+AI110</f>
        <v>1693120</v>
      </c>
      <c r="AK110" s="102">
        <v>1</v>
      </c>
      <c r="AL110" s="102">
        <v>20</v>
      </c>
      <c r="AM110" s="194">
        <v>915200</v>
      </c>
      <c r="AN110" s="344"/>
      <c r="AO110" s="194">
        <v>274560</v>
      </c>
      <c r="AP110" s="194"/>
      <c r="AQ110" s="194"/>
      <c r="AR110" s="194">
        <v>503360.00000000006</v>
      </c>
      <c r="AS110" s="213">
        <f t="shared" ref="AS110:AS121" si="51">+AM110+AO110+AP110+AQ110+AR110</f>
        <v>1693120</v>
      </c>
    </row>
    <row r="111" spans="1:45" ht="18.95" customHeight="1">
      <c r="A111" s="102">
        <v>3</v>
      </c>
      <c r="B111" s="102" t="s">
        <v>745</v>
      </c>
      <c r="C111" s="102" t="s">
        <v>5283</v>
      </c>
      <c r="D111" s="102">
        <v>1976</v>
      </c>
      <c r="E111" s="102">
        <v>1</v>
      </c>
      <c r="F111" s="102">
        <v>18</v>
      </c>
      <c r="G111" s="102">
        <v>11</v>
      </c>
      <c r="H111" s="194">
        <v>915200</v>
      </c>
      <c r="I111" s="344"/>
      <c r="J111" s="194">
        <v>274560</v>
      </c>
      <c r="K111" s="194"/>
      <c r="L111" s="194"/>
      <c r="M111" s="194">
        <v>503360.00000000006</v>
      </c>
      <c r="N111" s="213">
        <f t="shared" si="47"/>
        <v>1693120</v>
      </c>
      <c r="O111" s="102">
        <v>1</v>
      </c>
      <c r="P111" s="102">
        <v>17</v>
      </c>
      <c r="Q111" s="194">
        <v>915200</v>
      </c>
      <c r="R111" s="344"/>
      <c r="S111" s="194">
        <v>274560</v>
      </c>
      <c r="T111" s="194"/>
      <c r="U111" s="194"/>
      <c r="V111" s="194">
        <v>503360.00000000006</v>
      </c>
      <c r="W111" s="213">
        <f t="shared" si="48"/>
        <v>1693120</v>
      </c>
      <c r="X111" s="213">
        <f t="shared" si="44"/>
        <v>0</v>
      </c>
      <c r="Y111" s="213">
        <f t="shared" si="45"/>
        <v>0</v>
      </c>
      <c r="Z111" s="213">
        <f t="shared" si="46"/>
        <v>0</v>
      </c>
      <c r="AA111" s="74">
        <f t="shared" si="49"/>
        <v>0</v>
      </c>
      <c r="AB111" s="102">
        <v>1</v>
      </c>
      <c r="AC111" s="102">
        <v>19</v>
      </c>
      <c r="AD111" s="194">
        <v>915200</v>
      </c>
      <c r="AE111" s="344"/>
      <c r="AF111" s="194">
        <v>274560</v>
      </c>
      <c r="AG111" s="194"/>
      <c r="AH111" s="194"/>
      <c r="AI111" s="194">
        <v>503360.00000000006</v>
      </c>
      <c r="AJ111" s="213">
        <f t="shared" si="50"/>
        <v>1693120</v>
      </c>
      <c r="AK111" s="102">
        <v>1</v>
      </c>
      <c r="AL111" s="102">
        <v>20</v>
      </c>
      <c r="AM111" s="194">
        <v>915200</v>
      </c>
      <c r="AN111" s="344"/>
      <c r="AO111" s="194">
        <v>274560</v>
      </c>
      <c r="AP111" s="194"/>
      <c r="AQ111" s="194"/>
      <c r="AR111" s="194">
        <v>503360.00000000006</v>
      </c>
      <c r="AS111" s="213">
        <f t="shared" si="51"/>
        <v>1693120</v>
      </c>
    </row>
    <row r="112" spans="1:45" ht="18.95" customHeight="1">
      <c r="A112" s="102">
        <v>4</v>
      </c>
      <c r="B112" s="102" t="s">
        <v>772</v>
      </c>
      <c r="C112" s="102" t="s">
        <v>5283</v>
      </c>
      <c r="D112" s="102">
        <v>1961</v>
      </c>
      <c r="E112" s="102">
        <v>1</v>
      </c>
      <c r="F112" s="102">
        <v>27</v>
      </c>
      <c r="G112" s="102">
        <v>11</v>
      </c>
      <c r="H112" s="194">
        <v>915200</v>
      </c>
      <c r="I112" s="344"/>
      <c r="J112" s="194">
        <v>370113</v>
      </c>
      <c r="K112" s="194"/>
      <c r="L112" s="194"/>
      <c r="M112" s="194">
        <v>503360.00000000006</v>
      </c>
      <c r="N112" s="213">
        <f t="shared" si="47"/>
        <v>1788673</v>
      </c>
      <c r="O112" s="102">
        <v>1</v>
      </c>
      <c r="P112" s="102">
        <v>26</v>
      </c>
      <c r="Q112" s="194">
        <v>915200</v>
      </c>
      <c r="R112" s="344"/>
      <c r="S112" s="194">
        <v>370113</v>
      </c>
      <c r="T112" s="194"/>
      <c r="U112" s="194"/>
      <c r="V112" s="194">
        <v>503360.00000000006</v>
      </c>
      <c r="W112" s="213">
        <f t="shared" si="48"/>
        <v>1788673</v>
      </c>
      <c r="X112" s="213">
        <f t="shared" si="44"/>
        <v>0</v>
      </c>
      <c r="Y112" s="213">
        <f t="shared" si="45"/>
        <v>0</v>
      </c>
      <c r="Z112" s="213">
        <f t="shared" si="46"/>
        <v>0</v>
      </c>
      <c r="AA112" s="74">
        <f t="shared" si="49"/>
        <v>0</v>
      </c>
      <c r="AB112" s="102">
        <v>1</v>
      </c>
      <c r="AC112" s="102">
        <v>28</v>
      </c>
      <c r="AD112" s="194">
        <v>915200</v>
      </c>
      <c r="AE112" s="344"/>
      <c r="AF112" s="194">
        <v>370113</v>
      </c>
      <c r="AG112" s="194"/>
      <c r="AH112" s="194"/>
      <c r="AI112" s="194">
        <v>503360.00000000006</v>
      </c>
      <c r="AJ112" s="213">
        <f t="shared" si="50"/>
        <v>1788673</v>
      </c>
      <c r="AK112" s="102">
        <v>1</v>
      </c>
      <c r="AL112" s="102">
        <v>29</v>
      </c>
      <c r="AM112" s="194">
        <v>915200</v>
      </c>
      <c r="AN112" s="344"/>
      <c r="AO112" s="194">
        <v>370113</v>
      </c>
      <c r="AP112" s="194"/>
      <c r="AQ112" s="194"/>
      <c r="AR112" s="194">
        <v>503360.00000000006</v>
      </c>
      <c r="AS112" s="213">
        <f t="shared" si="51"/>
        <v>1788673</v>
      </c>
    </row>
    <row r="113" spans="1:45" ht="18.95" customHeight="1">
      <c r="A113" s="102">
        <v>5</v>
      </c>
      <c r="B113" s="102" t="s">
        <v>1817</v>
      </c>
      <c r="C113" s="102" t="s">
        <v>5282</v>
      </c>
      <c r="D113" s="102">
        <v>1979</v>
      </c>
      <c r="E113" s="102">
        <v>1</v>
      </c>
      <c r="F113" s="102">
        <v>13</v>
      </c>
      <c r="G113" s="102">
        <v>11</v>
      </c>
      <c r="H113" s="194">
        <v>915200</v>
      </c>
      <c r="I113" s="344"/>
      <c r="J113" s="194">
        <v>237952</v>
      </c>
      <c r="K113" s="194"/>
      <c r="L113" s="194"/>
      <c r="M113" s="194">
        <v>503360.00000000006</v>
      </c>
      <c r="N113" s="213">
        <f t="shared" si="47"/>
        <v>1656512</v>
      </c>
      <c r="O113" s="102">
        <v>1</v>
      </c>
      <c r="P113" s="102">
        <v>12</v>
      </c>
      <c r="Q113" s="194">
        <v>915200</v>
      </c>
      <c r="R113" s="344"/>
      <c r="S113" s="194">
        <v>219648</v>
      </c>
      <c r="T113" s="194"/>
      <c r="U113" s="194"/>
      <c r="V113" s="194">
        <v>503360.00000000006</v>
      </c>
      <c r="W113" s="213">
        <f t="shared" si="48"/>
        <v>1638208</v>
      </c>
      <c r="X113" s="213">
        <f t="shared" si="44"/>
        <v>0</v>
      </c>
      <c r="Y113" s="213">
        <f t="shared" si="45"/>
        <v>0</v>
      </c>
      <c r="Z113" s="213">
        <f t="shared" si="46"/>
        <v>18303.999999999942</v>
      </c>
      <c r="AA113" s="74">
        <f t="shared" si="49"/>
        <v>18304</v>
      </c>
      <c r="AB113" s="102">
        <v>1</v>
      </c>
      <c r="AC113" s="102">
        <v>14</v>
      </c>
      <c r="AD113" s="194">
        <v>915200</v>
      </c>
      <c r="AE113" s="344"/>
      <c r="AF113" s="194">
        <v>256256.00000000003</v>
      </c>
      <c r="AG113" s="194"/>
      <c r="AH113" s="194"/>
      <c r="AI113" s="194">
        <v>503360.00000000006</v>
      </c>
      <c r="AJ113" s="213">
        <f t="shared" si="50"/>
        <v>1674816</v>
      </c>
      <c r="AK113" s="102">
        <v>1</v>
      </c>
      <c r="AL113" s="102">
        <v>15</v>
      </c>
      <c r="AM113" s="194">
        <v>915200</v>
      </c>
      <c r="AN113" s="344"/>
      <c r="AO113" s="194">
        <v>274560</v>
      </c>
      <c r="AP113" s="194"/>
      <c r="AQ113" s="194"/>
      <c r="AR113" s="194">
        <v>503360.00000000006</v>
      </c>
      <c r="AS113" s="213">
        <f t="shared" si="51"/>
        <v>1693120</v>
      </c>
    </row>
    <row r="114" spans="1:45" ht="18.95" customHeight="1">
      <c r="A114" s="102">
        <v>6</v>
      </c>
      <c r="B114" s="102" t="s">
        <v>1812</v>
      </c>
      <c r="C114" s="102" t="s">
        <v>5283</v>
      </c>
      <c r="D114" s="102">
        <v>1974</v>
      </c>
      <c r="E114" s="102">
        <v>1</v>
      </c>
      <c r="F114" s="102">
        <v>13</v>
      </c>
      <c r="G114" s="102">
        <v>11</v>
      </c>
      <c r="H114" s="194">
        <v>915200</v>
      </c>
      <c r="I114" s="344"/>
      <c r="J114" s="194">
        <v>237952</v>
      </c>
      <c r="K114" s="194"/>
      <c r="L114" s="194"/>
      <c r="M114" s="194">
        <v>503360.00000000006</v>
      </c>
      <c r="N114" s="213">
        <f t="shared" si="47"/>
        <v>1656512</v>
      </c>
      <c r="O114" s="102">
        <v>1</v>
      </c>
      <c r="P114" s="102">
        <v>12</v>
      </c>
      <c r="Q114" s="194">
        <v>915200</v>
      </c>
      <c r="R114" s="344"/>
      <c r="S114" s="194">
        <v>219648</v>
      </c>
      <c r="T114" s="194"/>
      <c r="U114" s="194"/>
      <c r="V114" s="194">
        <v>503360.00000000006</v>
      </c>
      <c r="W114" s="213">
        <f t="shared" si="48"/>
        <v>1638208</v>
      </c>
      <c r="X114" s="213">
        <f t="shared" si="44"/>
        <v>0</v>
      </c>
      <c r="Y114" s="213">
        <f t="shared" si="45"/>
        <v>0</v>
      </c>
      <c r="Z114" s="213">
        <f t="shared" si="46"/>
        <v>18303.999999999942</v>
      </c>
      <c r="AA114" s="74">
        <f t="shared" si="49"/>
        <v>18304</v>
      </c>
      <c r="AB114" s="102">
        <v>1</v>
      </c>
      <c r="AC114" s="102">
        <v>14</v>
      </c>
      <c r="AD114" s="194">
        <v>915200</v>
      </c>
      <c r="AE114" s="344"/>
      <c r="AF114" s="194">
        <v>256256.00000000003</v>
      </c>
      <c r="AG114" s="194"/>
      <c r="AH114" s="194"/>
      <c r="AI114" s="194">
        <v>503360.00000000006</v>
      </c>
      <c r="AJ114" s="213">
        <f t="shared" si="50"/>
        <v>1674816</v>
      </c>
      <c r="AK114" s="102">
        <v>1</v>
      </c>
      <c r="AL114" s="102">
        <v>15</v>
      </c>
      <c r="AM114" s="194">
        <v>915200</v>
      </c>
      <c r="AN114" s="344"/>
      <c r="AO114" s="194">
        <v>274560</v>
      </c>
      <c r="AP114" s="194"/>
      <c r="AQ114" s="194"/>
      <c r="AR114" s="194">
        <v>503360.00000000006</v>
      </c>
      <c r="AS114" s="213">
        <f t="shared" si="51"/>
        <v>1693120</v>
      </c>
    </row>
    <row r="115" spans="1:45" ht="18.95" customHeight="1">
      <c r="A115" s="102">
        <v>7</v>
      </c>
      <c r="B115" s="102" t="s">
        <v>6659</v>
      </c>
      <c r="C115" s="102" t="s">
        <v>5283</v>
      </c>
      <c r="D115" s="102">
        <v>1991</v>
      </c>
      <c r="E115" s="102">
        <v>1</v>
      </c>
      <c r="F115" s="102">
        <v>3</v>
      </c>
      <c r="G115" s="102">
        <v>11</v>
      </c>
      <c r="H115" s="194">
        <v>915200</v>
      </c>
      <c r="I115" s="344"/>
      <c r="J115" s="194">
        <v>54912</v>
      </c>
      <c r="K115" s="194"/>
      <c r="L115" s="194"/>
      <c r="M115" s="194">
        <v>503360.00000000006</v>
      </c>
      <c r="N115" s="213">
        <f t="shared" si="47"/>
        <v>1473472</v>
      </c>
      <c r="O115" s="102">
        <v>1</v>
      </c>
      <c r="P115" s="102">
        <v>2</v>
      </c>
      <c r="Q115" s="194">
        <v>915200</v>
      </c>
      <c r="R115" s="344"/>
      <c r="S115" s="194">
        <v>36608</v>
      </c>
      <c r="T115" s="194"/>
      <c r="U115" s="194"/>
      <c r="V115" s="194">
        <v>503360.00000000006</v>
      </c>
      <c r="W115" s="213">
        <f t="shared" si="48"/>
        <v>1455168</v>
      </c>
      <c r="X115" s="213">
        <f t="shared" si="44"/>
        <v>0</v>
      </c>
      <c r="Y115" s="213">
        <f t="shared" si="45"/>
        <v>0</v>
      </c>
      <c r="Z115" s="213">
        <f t="shared" si="46"/>
        <v>18303.999999999942</v>
      </c>
      <c r="AA115" s="74">
        <f t="shared" si="49"/>
        <v>18304</v>
      </c>
      <c r="AB115" s="102">
        <v>1</v>
      </c>
      <c r="AC115" s="102">
        <v>4</v>
      </c>
      <c r="AD115" s="194">
        <v>915200</v>
      </c>
      <c r="AE115" s="344"/>
      <c r="AF115" s="194">
        <v>73216</v>
      </c>
      <c r="AG115" s="194"/>
      <c r="AH115" s="194"/>
      <c r="AI115" s="194">
        <v>503360.00000000006</v>
      </c>
      <c r="AJ115" s="213">
        <f t="shared" si="50"/>
        <v>1491776</v>
      </c>
      <c r="AK115" s="102">
        <v>1</v>
      </c>
      <c r="AL115" s="102">
        <v>5</v>
      </c>
      <c r="AM115" s="194">
        <v>915200</v>
      </c>
      <c r="AN115" s="344"/>
      <c r="AO115" s="194">
        <v>91520</v>
      </c>
      <c r="AP115" s="194"/>
      <c r="AQ115" s="194"/>
      <c r="AR115" s="194">
        <v>503360.00000000006</v>
      </c>
      <c r="AS115" s="213">
        <f t="shared" si="51"/>
        <v>1510080</v>
      </c>
    </row>
    <row r="116" spans="1:45" ht="18.95" customHeight="1">
      <c r="A116" s="102">
        <v>8</v>
      </c>
      <c r="B116" s="102" t="s">
        <v>1819</v>
      </c>
      <c r="C116" s="102" t="s">
        <v>5283</v>
      </c>
      <c r="D116" s="102">
        <v>1981</v>
      </c>
      <c r="E116" s="102">
        <v>1</v>
      </c>
      <c r="F116" s="102">
        <v>13</v>
      </c>
      <c r="G116" s="102">
        <v>11</v>
      </c>
      <c r="H116" s="194">
        <v>915200</v>
      </c>
      <c r="I116" s="344"/>
      <c r="J116" s="194">
        <v>237952</v>
      </c>
      <c r="K116" s="194"/>
      <c r="L116" s="194"/>
      <c r="M116" s="194">
        <v>503360.00000000006</v>
      </c>
      <c r="N116" s="213">
        <f t="shared" si="47"/>
        <v>1656512</v>
      </c>
      <c r="O116" s="102">
        <v>1</v>
      </c>
      <c r="P116" s="102">
        <v>12</v>
      </c>
      <c r="Q116" s="194">
        <v>915200</v>
      </c>
      <c r="R116" s="344"/>
      <c r="S116" s="194">
        <v>219648</v>
      </c>
      <c r="T116" s="194"/>
      <c r="U116" s="194"/>
      <c r="V116" s="194">
        <v>503360.00000000006</v>
      </c>
      <c r="W116" s="213">
        <f t="shared" si="48"/>
        <v>1638208</v>
      </c>
      <c r="X116" s="213">
        <f t="shared" si="44"/>
        <v>0</v>
      </c>
      <c r="Y116" s="213">
        <f t="shared" si="45"/>
        <v>0</v>
      </c>
      <c r="Z116" s="213">
        <f t="shared" si="46"/>
        <v>18303.999999999942</v>
      </c>
      <c r="AA116" s="74">
        <f t="shared" si="49"/>
        <v>18304</v>
      </c>
      <c r="AB116" s="102">
        <v>1</v>
      </c>
      <c r="AC116" s="102">
        <v>14</v>
      </c>
      <c r="AD116" s="194">
        <v>915200</v>
      </c>
      <c r="AE116" s="344"/>
      <c r="AF116" s="194">
        <v>256256.00000000003</v>
      </c>
      <c r="AG116" s="194"/>
      <c r="AH116" s="194"/>
      <c r="AI116" s="194">
        <v>503360.00000000006</v>
      </c>
      <c r="AJ116" s="213">
        <f t="shared" si="50"/>
        <v>1674816</v>
      </c>
      <c r="AK116" s="102">
        <v>1</v>
      </c>
      <c r="AL116" s="102">
        <v>15</v>
      </c>
      <c r="AM116" s="194">
        <v>915200</v>
      </c>
      <c r="AN116" s="344"/>
      <c r="AO116" s="194">
        <v>274560</v>
      </c>
      <c r="AP116" s="194"/>
      <c r="AQ116" s="194"/>
      <c r="AR116" s="194">
        <v>503360.00000000006</v>
      </c>
      <c r="AS116" s="213">
        <f t="shared" si="51"/>
        <v>1693120</v>
      </c>
    </row>
    <row r="117" spans="1:45" ht="18.95" customHeight="1">
      <c r="A117" s="102">
        <v>9</v>
      </c>
      <c r="B117" s="102" t="s">
        <v>774</v>
      </c>
      <c r="C117" s="102" t="s">
        <v>5283</v>
      </c>
      <c r="D117" s="102">
        <v>1978</v>
      </c>
      <c r="E117" s="102">
        <v>1</v>
      </c>
      <c r="F117" s="102">
        <v>17</v>
      </c>
      <c r="G117" s="102">
        <v>11</v>
      </c>
      <c r="H117" s="194">
        <v>915200</v>
      </c>
      <c r="I117" s="344"/>
      <c r="J117" s="194">
        <v>274560</v>
      </c>
      <c r="K117" s="194"/>
      <c r="L117" s="194"/>
      <c r="M117" s="194">
        <v>503360.00000000006</v>
      </c>
      <c r="N117" s="213">
        <f t="shared" si="47"/>
        <v>1693120</v>
      </c>
      <c r="O117" s="102">
        <v>1</v>
      </c>
      <c r="P117" s="102">
        <v>16</v>
      </c>
      <c r="Q117" s="194">
        <v>915200</v>
      </c>
      <c r="R117" s="344"/>
      <c r="S117" s="194">
        <v>274560</v>
      </c>
      <c r="T117" s="194"/>
      <c r="U117" s="194"/>
      <c r="V117" s="194">
        <v>503360.00000000006</v>
      </c>
      <c r="W117" s="213">
        <f t="shared" si="48"/>
        <v>1693120</v>
      </c>
      <c r="X117" s="213">
        <f t="shared" si="44"/>
        <v>0</v>
      </c>
      <c r="Y117" s="213">
        <f t="shared" si="45"/>
        <v>0</v>
      </c>
      <c r="Z117" s="213">
        <f t="shared" si="46"/>
        <v>0</v>
      </c>
      <c r="AA117" s="74">
        <f t="shared" si="49"/>
        <v>0</v>
      </c>
      <c r="AB117" s="102">
        <v>1</v>
      </c>
      <c r="AC117" s="102">
        <v>18</v>
      </c>
      <c r="AD117" s="194">
        <v>915200</v>
      </c>
      <c r="AE117" s="344"/>
      <c r="AF117" s="194">
        <v>274560</v>
      </c>
      <c r="AG117" s="194"/>
      <c r="AH117" s="194"/>
      <c r="AI117" s="194">
        <v>503360.00000000006</v>
      </c>
      <c r="AJ117" s="213">
        <f t="shared" si="50"/>
        <v>1693120</v>
      </c>
      <c r="AK117" s="102">
        <v>1</v>
      </c>
      <c r="AL117" s="102">
        <v>19</v>
      </c>
      <c r="AM117" s="194">
        <v>915200</v>
      </c>
      <c r="AN117" s="344"/>
      <c r="AO117" s="194">
        <v>274560</v>
      </c>
      <c r="AP117" s="194"/>
      <c r="AQ117" s="194"/>
      <c r="AR117" s="194">
        <v>503360.00000000006</v>
      </c>
      <c r="AS117" s="213">
        <f t="shared" si="51"/>
        <v>1693120</v>
      </c>
    </row>
    <row r="118" spans="1:45" ht="18.95" customHeight="1">
      <c r="A118" s="102">
        <v>10</v>
      </c>
      <c r="B118" s="102" t="s">
        <v>1818</v>
      </c>
      <c r="C118" s="102" t="s">
        <v>5283</v>
      </c>
      <c r="D118" s="102">
        <v>1983</v>
      </c>
      <c r="E118" s="102">
        <v>1</v>
      </c>
      <c r="F118" s="102">
        <v>13</v>
      </c>
      <c r="G118" s="102">
        <v>11</v>
      </c>
      <c r="H118" s="194">
        <v>915200</v>
      </c>
      <c r="I118" s="344"/>
      <c r="J118" s="194">
        <v>237952</v>
      </c>
      <c r="K118" s="194"/>
      <c r="L118" s="194"/>
      <c r="M118" s="194">
        <v>503360.00000000006</v>
      </c>
      <c r="N118" s="213">
        <f t="shared" si="47"/>
        <v>1656512</v>
      </c>
      <c r="O118" s="102">
        <v>1</v>
      </c>
      <c r="P118" s="102">
        <v>12</v>
      </c>
      <c r="Q118" s="194">
        <v>915200</v>
      </c>
      <c r="R118" s="344"/>
      <c r="S118" s="194">
        <v>219648</v>
      </c>
      <c r="T118" s="194"/>
      <c r="U118" s="194"/>
      <c r="V118" s="194">
        <v>503360.00000000006</v>
      </c>
      <c r="W118" s="213">
        <f t="shared" si="48"/>
        <v>1638208</v>
      </c>
      <c r="X118" s="213">
        <f t="shared" si="44"/>
        <v>0</v>
      </c>
      <c r="Y118" s="213">
        <f t="shared" si="45"/>
        <v>0</v>
      </c>
      <c r="Z118" s="213">
        <f t="shared" si="46"/>
        <v>18303.999999999942</v>
      </c>
      <c r="AA118" s="74">
        <f>N118-W118</f>
        <v>18304</v>
      </c>
      <c r="AB118" s="102">
        <v>1</v>
      </c>
      <c r="AC118" s="102">
        <v>14</v>
      </c>
      <c r="AD118" s="194">
        <v>915200</v>
      </c>
      <c r="AE118" s="344"/>
      <c r="AF118" s="194">
        <v>256256.00000000003</v>
      </c>
      <c r="AG118" s="194"/>
      <c r="AH118" s="194"/>
      <c r="AI118" s="194">
        <v>503360.00000000006</v>
      </c>
      <c r="AJ118" s="213">
        <f t="shared" si="50"/>
        <v>1674816</v>
      </c>
      <c r="AK118" s="102">
        <v>1</v>
      </c>
      <c r="AL118" s="102">
        <v>15</v>
      </c>
      <c r="AM118" s="194">
        <v>915200</v>
      </c>
      <c r="AN118" s="344"/>
      <c r="AO118" s="194">
        <v>274560</v>
      </c>
      <c r="AP118" s="194"/>
      <c r="AQ118" s="194"/>
      <c r="AR118" s="194">
        <v>503360.00000000006</v>
      </c>
      <c r="AS118" s="213">
        <f t="shared" si="51"/>
        <v>1693120</v>
      </c>
    </row>
    <row r="119" spans="1:45" ht="18.95" customHeight="1">
      <c r="A119" s="102">
        <v>11</v>
      </c>
      <c r="B119" s="102" t="s">
        <v>4756</v>
      </c>
      <c r="C119" s="102" t="s">
        <v>5283</v>
      </c>
      <c r="D119" s="102">
        <v>1975</v>
      </c>
      <c r="E119" s="102">
        <v>1</v>
      </c>
      <c r="F119" s="102">
        <v>5</v>
      </c>
      <c r="G119" s="102">
        <v>11</v>
      </c>
      <c r="H119" s="194">
        <v>915200</v>
      </c>
      <c r="I119" s="344"/>
      <c r="J119" s="194">
        <v>91520</v>
      </c>
      <c r="K119" s="194"/>
      <c r="L119" s="194"/>
      <c r="M119" s="194">
        <v>503360.00000000006</v>
      </c>
      <c r="N119" s="213">
        <f t="shared" si="47"/>
        <v>1510080</v>
      </c>
      <c r="O119" s="102">
        <v>1</v>
      </c>
      <c r="P119" s="102">
        <v>4</v>
      </c>
      <c r="Q119" s="194">
        <v>915200</v>
      </c>
      <c r="R119" s="344"/>
      <c r="S119" s="194">
        <v>73216</v>
      </c>
      <c r="T119" s="194"/>
      <c r="U119" s="194"/>
      <c r="V119" s="194">
        <v>503360.00000000006</v>
      </c>
      <c r="W119" s="213">
        <f t="shared" si="48"/>
        <v>1491776</v>
      </c>
      <c r="X119" s="213">
        <f t="shared" si="44"/>
        <v>0</v>
      </c>
      <c r="Y119" s="213">
        <f t="shared" si="45"/>
        <v>0</v>
      </c>
      <c r="Z119" s="213">
        <f t="shared" si="46"/>
        <v>18303.999999999942</v>
      </c>
      <c r="AA119" s="74">
        <f t="shared" ref="AA119:AA121" si="52">N119-W119</f>
        <v>18304</v>
      </c>
      <c r="AB119" s="102">
        <v>1</v>
      </c>
      <c r="AC119" s="102">
        <v>6</v>
      </c>
      <c r="AD119" s="194">
        <v>915200</v>
      </c>
      <c r="AE119" s="344"/>
      <c r="AF119" s="194">
        <v>109824</v>
      </c>
      <c r="AG119" s="194"/>
      <c r="AH119" s="194"/>
      <c r="AI119" s="194">
        <v>503360.00000000006</v>
      </c>
      <c r="AJ119" s="213">
        <f t="shared" si="50"/>
        <v>1528384</v>
      </c>
      <c r="AK119" s="102">
        <v>1</v>
      </c>
      <c r="AL119" s="102">
        <v>7</v>
      </c>
      <c r="AM119" s="194">
        <v>915200</v>
      </c>
      <c r="AN119" s="344"/>
      <c r="AO119" s="194">
        <v>128128.00000000001</v>
      </c>
      <c r="AP119" s="194"/>
      <c r="AQ119" s="194"/>
      <c r="AR119" s="194">
        <v>503360.00000000006</v>
      </c>
      <c r="AS119" s="213">
        <f t="shared" si="51"/>
        <v>1546688</v>
      </c>
    </row>
    <row r="120" spans="1:45" ht="18.95" customHeight="1">
      <c r="A120" s="102">
        <v>12</v>
      </c>
      <c r="B120" s="102" t="s">
        <v>1811</v>
      </c>
      <c r="C120" s="102" t="s">
        <v>5283</v>
      </c>
      <c r="D120" s="102">
        <v>1983</v>
      </c>
      <c r="E120" s="102">
        <v>1</v>
      </c>
      <c r="F120" s="102">
        <v>13</v>
      </c>
      <c r="G120" s="102">
        <v>11</v>
      </c>
      <c r="H120" s="194">
        <v>915200</v>
      </c>
      <c r="I120" s="344"/>
      <c r="J120" s="194">
        <v>237952</v>
      </c>
      <c r="K120" s="194"/>
      <c r="L120" s="194"/>
      <c r="M120" s="194">
        <v>503360.00000000006</v>
      </c>
      <c r="N120" s="213">
        <f t="shared" si="47"/>
        <v>1656512</v>
      </c>
      <c r="O120" s="102">
        <v>1</v>
      </c>
      <c r="P120" s="102">
        <v>12</v>
      </c>
      <c r="Q120" s="194">
        <v>915200</v>
      </c>
      <c r="R120" s="344"/>
      <c r="S120" s="194">
        <v>219648</v>
      </c>
      <c r="T120" s="194"/>
      <c r="U120" s="194"/>
      <c r="V120" s="194">
        <v>503360.00000000006</v>
      </c>
      <c r="W120" s="213">
        <f t="shared" si="48"/>
        <v>1638208</v>
      </c>
      <c r="X120" s="213">
        <f t="shared" si="44"/>
        <v>0</v>
      </c>
      <c r="Y120" s="213">
        <f t="shared" si="45"/>
        <v>0</v>
      </c>
      <c r="Z120" s="213">
        <f t="shared" si="46"/>
        <v>18303.999999999942</v>
      </c>
      <c r="AA120" s="74">
        <f t="shared" si="52"/>
        <v>18304</v>
      </c>
      <c r="AB120" s="102">
        <v>1</v>
      </c>
      <c r="AC120" s="102">
        <v>14</v>
      </c>
      <c r="AD120" s="194">
        <v>915200</v>
      </c>
      <c r="AE120" s="344"/>
      <c r="AF120" s="194">
        <v>256256.00000000003</v>
      </c>
      <c r="AG120" s="194"/>
      <c r="AH120" s="194"/>
      <c r="AI120" s="194">
        <v>503360.00000000006</v>
      </c>
      <c r="AJ120" s="213">
        <f t="shared" si="50"/>
        <v>1674816</v>
      </c>
      <c r="AK120" s="102">
        <v>1</v>
      </c>
      <c r="AL120" s="102">
        <v>15</v>
      </c>
      <c r="AM120" s="194">
        <v>915200</v>
      </c>
      <c r="AN120" s="344"/>
      <c r="AO120" s="194">
        <v>274560</v>
      </c>
      <c r="AP120" s="194"/>
      <c r="AQ120" s="194"/>
      <c r="AR120" s="194">
        <v>503360.00000000006</v>
      </c>
      <c r="AS120" s="213">
        <f t="shared" si="51"/>
        <v>1693120</v>
      </c>
    </row>
    <row r="121" spans="1:45" ht="18.95" customHeight="1">
      <c r="A121" s="102">
        <v>13</v>
      </c>
      <c r="B121" s="102" t="s">
        <v>1805</v>
      </c>
      <c r="C121" s="102" t="s">
        <v>5283</v>
      </c>
      <c r="D121" s="102">
        <v>1982</v>
      </c>
      <c r="E121" s="102">
        <v>1</v>
      </c>
      <c r="F121" s="102">
        <v>6</v>
      </c>
      <c r="G121" s="102">
        <v>11</v>
      </c>
      <c r="H121" s="194">
        <v>915200</v>
      </c>
      <c r="I121" s="344"/>
      <c r="J121" s="194">
        <v>109824</v>
      </c>
      <c r="K121" s="194"/>
      <c r="L121" s="194"/>
      <c r="M121" s="194">
        <v>503360.00000000006</v>
      </c>
      <c r="N121" s="213">
        <f t="shared" si="47"/>
        <v>1528384</v>
      </c>
      <c r="O121" s="102">
        <v>1</v>
      </c>
      <c r="P121" s="102">
        <v>5</v>
      </c>
      <c r="Q121" s="194">
        <v>915200</v>
      </c>
      <c r="R121" s="344"/>
      <c r="S121" s="194">
        <v>91520</v>
      </c>
      <c r="T121" s="194"/>
      <c r="U121" s="194"/>
      <c r="V121" s="194">
        <v>503360.00000000006</v>
      </c>
      <c r="W121" s="213">
        <f t="shared" si="48"/>
        <v>1510080</v>
      </c>
      <c r="X121" s="213">
        <f t="shared" si="44"/>
        <v>0</v>
      </c>
      <c r="Y121" s="213">
        <f t="shared" si="45"/>
        <v>0</v>
      </c>
      <c r="Z121" s="213">
        <f t="shared" si="46"/>
        <v>18303.999999999942</v>
      </c>
      <c r="AA121" s="74">
        <f t="shared" si="52"/>
        <v>18304</v>
      </c>
      <c r="AB121" s="102">
        <v>1</v>
      </c>
      <c r="AC121" s="102">
        <v>7</v>
      </c>
      <c r="AD121" s="194">
        <v>915200</v>
      </c>
      <c r="AE121" s="344"/>
      <c r="AF121" s="194">
        <v>128128.00000000001</v>
      </c>
      <c r="AG121" s="194"/>
      <c r="AH121" s="194"/>
      <c r="AI121" s="194">
        <v>503360.00000000006</v>
      </c>
      <c r="AJ121" s="213">
        <f t="shared" si="50"/>
        <v>1546688</v>
      </c>
      <c r="AK121" s="102">
        <v>1</v>
      </c>
      <c r="AL121" s="102">
        <v>8</v>
      </c>
      <c r="AM121" s="194">
        <v>915200</v>
      </c>
      <c r="AN121" s="344"/>
      <c r="AO121" s="194">
        <v>146432</v>
      </c>
      <c r="AP121" s="194"/>
      <c r="AQ121" s="194"/>
      <c r="AR121" s="194">
        <v>503360.00000000006</v>
      </c>
      <c r="AS121" s="213">
        <f t="shared" si="51"/>
        <v>1564992</v>
      </c>
    </row>
    <row r="122" spans="1:45" s="410" customFormat="1" ht="41.25" customHeight="1">
      <c r="A122" s="1259"/>
      <c r="B122" s="2553" t="s">
        <v>5289</v>
      </c>
      <c r="C122" s="2553"/>
      <c r="D122" s="2553"/>
      <c r="E122" s="2553"/>
      <c r="F122" s="2553"/>
      <c r="G122" s="2553"/>
      <c r="H122" s="412"/>
      <c r="I122" s="412"/>
      <c r="J122" s="407"/>
      <c r="K122" s="1260"/>
      <c r="L122" s="407"/>
      <c r="M122" s="407"/>
      <c r="N122" s="407"/>
      <c r="O122" s="407"/>
      <c r="P122" s="412"/>
      <c r="S122" s="1261"/>
      <c r="V122" s="407"/>
      <c r="W122" s="411" t="s">
        <v>215</v>
      </c>
      <c r="X122" s="1261"/>
      <c r="Y122" s="1261"/>
      <c r="Z122" s="1261"/>
      <c r="AB122" s="412"/>
      <c r="AC122" s="412"/>
      <c r="AD122" s="412"/>
      <c r="AE122" s="412"/>
      <c r="AF122" s="407"/>
      <c r="AG122" s="1260"/>
      <c r="AH122" s="1260"/>
      <c r="AI122" s="407"/>
      <c r="AJ122" s="407"/>
      <c r="AK122" s="412"/>
      <c r="AL122" s="412"/>
      <c r="AM122" s="412"/>
      <c r="AN122" s="412"/>
      <c r="AO122" s="407"/>
      <c r="AP122" s="1260"/>
      <c r="AQ122" s="1260"/>
      <c r="AR122" s="407"/>
      <c r="AS122" s="407"/>
    </row>
    <row r="123" spans="1:45" ht="14.25" customHeight="1">
      <c r="A123" s="226"/>
      <c r="B123" s="227"/>
      <c r="C123" s="2548" t="s">
        <v>5278</v>
      </c>
      <c r="D123" s="2548" t="s">
        <v>5279</v>
      </c>
      <c r="E123" s="1026" t="s">
        <v>5280</v>
      </c>
      <c r="F123" s="1026"/>
      <c r="G123" s="1026"/>
      <c r="H123" s="1026"/>
      <c r="I123" s="1027"/>
      <c r="J123" s="228"/>
      <c r="K123" s="229"/>
      <c r="L123" s="1028"/>
      <c r="M123" s="1028"/>
      <c r="N123" s="230"/>
      <c r="O123" s="1262" t="s">
        <v>1979</v>
      </c>
      <c r="P123" s="1026"/>
      <c r="Q123" s="1026"/>
      <c r="R123" s="1027"/>
      <c r="S123" s="1263"/>
      <c r="T123" s="1028"/>
      <c r="U123" s="1028"/>
      <c r="V123" s="230"/>
      <c r="W123" s="230"/>
      <c r="X123" s="2532" t="s">
        <v>249</v>
      </c>
      <c r="Y123" s="2533"/>
      <c r="Z123" s="2533"/>
      <c r="AA123" s="2534"/>
      <c r="AB123" s="1026" t="s">
        <v>6656</v>
      </c>
      <c r="AC123" s="1026"/>
      <c r="AD123" s="1026"/>
      <c r="AE123" s="1027"/>
      <c r="AF123" s="228"/>
      <c r="AG123" s="229"/>
      <c r="AH123" s="229"/>
      <c r="AI123" s="1028"/>
      <c r="AJ123" s="230"/>
      <c r="AK123" s="1026" t="s">
        <v>8062</v>
      </c>
      <c r="AL123" s="1026"/>
      <c r="AM123" s="1026"/>
      <c r="AN123" s="1027"/>
      <c r="AO123" s="228"/>
      <c r="AP123" s="229"/>
      <c r="AQ123" s="229"/>
      <c r="AR123" s="1028"/>
      <c r="AS123" s="230"/>
    </row>
    <row r="124" spans="1:45" s="176" customFormat="1" ht="22.5" customHeight="1">
      <c r="A124" s="231"/>
      <c r="B124" s="232"/>
      <c r="C124" s="2549"/>
      <c r="D124" s="2549"/>
      <c r="E124" s="226"/>
      <c r="F124" s="226"/>
      <c r="G124" s="226"/>
      <c r="H124" s="226"/>
      <c r="I124" s="1029"/>
      <c r="J124" s="235" t="s">
        <v>5281</v>
      </c>
      <c r="K124" s="235"/>
      <c r="L124" s="235"/>
      <c r="M124" s="22"/>
      <c r="N124" s="206"/>
      <c r="O124" s="226"/>
      <c r="P124" s="226"/>
      <c r="Q124" s="226"/>
      <c r="R124" s="340"/>
      <c r="S124" s="235" t="s">
        <v>5281</v>
      </c>
      <c r="T124" s="235"/>
      <c r="U124" s="235"/>
      <c r="V124" s="22"/>
      <c r="W124" s="206"/>
      <c r="X124" s="226"/>
      <c r="Y124" s="2551" t="s">
        <v>244</v>
      </c>
      <c r="Z124" s="2551" t="s">
        <v>247</v>
      </c>
      <c r="AA124" s="226"/>
      <c r="AB124" s="226"/>
      <c r="AC124" s="226"/>
      <c r="AD124" s="226"/>
      <c r="AE124" s="235" t="s">
        <v>5281</v>
      </c>
      <c r="AF124" s="233"/>
      <c r="AG124" s="234"/>
      <c r="AH124" s="234"/>
      <c r="AI124" s="230"/>
      <c r="AJ124" s="206"/>
      <c r="AK124" s="226"/>
      <c r="AL124" s="226"/>
      <c r="AM124" s="226"/>
      <c r="AN124" s="235" t="s">
        <v>5281</v>
      </c>
      <c r="AO124" s="233"/>
      <c r="AP124" s="234"/>
      <c r="AQ124" s="234"/>
      <c r="AR124" s="230"/>
      <c r="AS124" s="206"/>
    </row>
    <row r="125" spans="1:45" s="35" customFormat="1" ht="89.25">
      <c r="A125" s="210" t="s">
        <v>114</v>
      </c>
      <c r="B125" s="2162" t="s">
        <v>218</v>
      </c>
      <c r="C125" s="2550"/>
      <c r="D125" s="2550"/>
      <c r="E125" s="2162" t="s">
        <v>211</v>
      </c>
      <c r="F125" s="2162" t="s">
        <v>243</v>
      </c>
      <c r="G125" s="2162" t="s">
        <v>282</v>
      </c>
      <c r="H125" s="2165" t="s">
        <v>244</v>
      </c>
      <c r="I125" s="524" t="s">
        <v>321</v>
      </c>
      <c r="J125" s="249" t="s">
        <v>298</v>
      </c>
      <c r="K125" s="249" t="s">
        <v>245</v>
      </c>
      <c r="L125" s="1103" t="s">
        <v>299</v>
      </c>
      <c r="M125" s="249" t="s">
        <v>4754</v>
      </c>
      <c r="N125" s="2165" t="s">
        <v>246</v>
      </c>
      <c r="O125" s="2162" t="s">
        <v>211</v>
      </c>
      <c r="P125" s="2162" t="s">
        <v>243</v>
      </c>
      <c r="Q125" s="2165" t="s">
        <v>244</v>
      </c>
      <c r="R125" s="524" t="s">
        <v>321</v>
      </c>
      <c r="S125" s="249" t="s">
        <v>298</v>
      </c>
      <c r="T125" s="249" t="s">
        <v>245</v>
      </c>
      <c r="U125" s="1103" t="s">
        <v>299</v>
      </c>
      <c r="V125" s="249" t="s">
        <v>4754</v>
      </c>
      <c r="W125" s="2165" t="s">
        <v>246</v>
      </c>
      <c r="X125" s="2162" t="s">
        <v>211</v>
      </c>
      <c r="Y125" s="2552"/>
      <c r="Z125" s="2552"/>
      <c r="AA125" s="2162" t="s">
        <v>248</v>
      </c>
      <c r="AB125" s="2162" t="s">
        <v>211</v>
      </c>
      <c r="AC125" s="2162" t="s">
        <v>243</v>
      </c>
      <c r="AD125" s="2165" t="s">
        <v>244</v>
      </c>
      <c r="AE125" s="523" t="s">
        <v>321</v>
      </c>
      <c r="AF125" s="249" t="s">
        <v>298</v>
      </c>
      <c r="AG125" s="249" t="s">
        <v>245</v>
      </c>
      <c r="AH125" s="1103" t="s">
        <v>299</v>
      </c>
      <c r="AI125" s="249" t="s">
        <v>4754</v>
      </c>
      <c r="AJ125" s="2165" t="s">
        <v>246</v>
      </c>
      <c r="AK125" s="2162" t="s">
        <v>211</v>
      </c>
      <c r="AL125" s="2162" t="s">
        <v>243</v>
      </c>
      <c r="AM125" s="2165" t="s">
        <v>244</v>
      </c>
      <c r="AN125" s="523" t="s">
        <v>321</v>
      </c>
      <c r="AO125" s="249" t="s">
        <v>298</v>
      </c>
      <c r="AP125" s="249" t="s">
        <v>245</v>
      </c>
      <c r="AQ125" s="1103" t="s">
        <v>299</v>
      </c>
      <c r="AR125" s="249" t="s">
        <v>4754</v>
      </c>
      <c r="AS125" s="2165" t="s">
        <v>246</v>
      </c>
    </row>
    <row r="126" spans="1:45" s="15" customFormat="1" ht="12.75">
      <c r="A126" s="123">
        <v>1</v>
      </c>
      <c r="B126" s="123">
        <v>2</v>
      </c>
      <c r="C126" s="123"/>
      <c r="D126" s="123">
        <v>3</v>
      </c>
      <c r="E126" s="123">
        <v>4</v>
      </c>
      <c r="F126" s="123">
        <v>5</v>
      </c>
      <c r="G126" s="123">
        <v>6</v>
      </c>
      <c r="H126" s="123">
        <v>7</v>
      </c>
      <c r="I126" s="123">
        <v>8</v>
      </c>
      <c r="J126" s="123">
        <v>9</v>
      </c>
      <c r="K126" s="123">
        <v>10</v>
      </c>
      <c r="L126" s="123">
        <v>11</v>
      </c>
      <c r="M126" s="123">
        <v>12</v>
      </c>
      <c r="N126" s="123">
        <v>13</v>
      </c>
      <c r="O126" s="123">
        <v>14</v>
      </c>
      <c r="P126" s="123">
        <v>15</v>
      </c>
      <c r="Q126" s="123">
        <v>16</v>
      </c>
      <c r="R126" s="123">
        <v>17</v>
      </c>
      <c r="S126" s="123">
        <v>18</v>
      </c>
      <c r="T126" s="123">
        <v>19</v>
      </c>
      <c r="U126" s="123">
        <v>20</v>
      </c>
      <c r="V126" s="123">
        <v>21</v>
      </c>
      <c r="W126" s="123">
        <v>22</v>
      </c>
      <c r="X126" s="123">
        <v>23</v>
      </c>
      <c r="Y126" s="123">
        <v>24</v>
      </c>
      <c r="Z126" s="123">
        <v>25</v>
      </c>
      <c r="AA126" s="123">
        <v>26</v>
      </c>
      <c r="AB126" s="123">
        <v>27</v>
      </c>
      <c r="AC126" s="123">
        <v>28</v>
      </c>
      <c r="AD126" s="123">
        <v>29</v>
      </c>
      <c r="AE126" s="123">
        <v>30</v>
      </c>
      <c r="AF126" s="123">
        <v>31</v>
      </c>
      <c r="AG126" s="123">
        <v>32</v>
      </c>
      <c r="AH126" s="123">
        <v>33</v>
      </c>
      <c r="AI126" s="123">
        <v>34</v>
      </c>
      <c r="AJ126" s="123">
        <v>35</v>
      </c>
      <c r="AK126" s="123">
        <v>36</v>
      </c>
      <c r="AL126" s="123">
        <v>37</v>
      </c>
      <c r="AM126" s="123">
        <v>38</v>
      </c>
      <c r="AN126" s="123">
        <v>39</v>
      </c>
      <c r="AO126" s="123">
        <v>40</v>
      </c>
      <c r="AP126" s="123">
        <v>41</v>
      </c>
      <c r="AQ126" s="123">
        <v>42</v>
      </c>
      <c r="AR126" s="123">
        <v>43</v>
      </c>
      <c r="AS126" s="123">
        <v>44</v>
      </c>
    </row>
    <row r="127" spans="1:45">
      <c r="A127" s="102"/>
      <c r="B127" s="212" t="s">
        <v>250</v>
      </c>
      <c r="C127" s="212"/>
      <c r="D127" s="212"/>
      <c r="E127" s="102"/>
      <c r="F127" s="102"/>
      <c r="G127" s="102"/>
      <c r="H127" s="194"/>
      <c r="I127" s="344"/>
      <c r="J127" s="194"/>
      <c r="K127" s="194"/>
      <c r="L127" s="194"/>
      <c r="M127" s="194"/>
      <c r="N127" s="194"/>
      <c r="O127" s="102"/>
      <c r="P127" s="102"/>
      <c r="Q127" s="194"/>
      <c r="R127" s="344"/>
      <c r="S127" s="194"/>
      <c r="T127" s="194"/>
      <c r="U127" s="194"/>
      <c r="V127" s="194"/>
      <c r="W127" s="194"/>
      <c r="X127" s="213"/>
      <c r="Y127" s="213"/>
      <c r="Z127" s="213"/>
      <c r="AA127" s="2158"/>
      <c r="AB127" s="102"/>
      <c r="AC127" s="102"/>
      <c r="AD127" s="194"/>
      <c r="AE127" s="344"/>
      <c r="AF127" s="194"/>
      <c r="AG127" s="194"/>
      <c r="AH127" s="194"/>
      <c r="AI127" s="194"/>
      <c r="AJ127" s="194"/>
      <c r="AK127" s="102"/>
      <c r="AL127" s="102"/>
      <c r="AM127" s="194"/>
      <c r="AN127" s="344"/>
      <c r="AO127" s="194"/>
      <c r="AP127" s="194"/>
      <c r="AQ127" s="194"/>
      <c r="AR127" s="194"/>
      <c r="AS127" s="194"/>
    </row>
    <row r="128" spans="1:45">
      <c r="A128" s="102"/>
      <c r="B128" s="212"/>
      <c r="C128" s="212"/>
      <c r="D128" s="212"/>
      <c r="E128" s="102"/>
      <c r="F128" s="102"/>
      <c r="G128" s="102"/>
      <c r="H128" s="194"/>
      <c r="I128" s="344"/>
      <c r="J128" s="194"/>
      <c r="K128" s="194"/>
      <c r="L128" s="194"/>
      <c r="M128" s="194"/>
      <c r="N128" s="194"/>
      <c r="O128" s="102"/>
      <c r="P128" s="102"/>
      <c r="Q128" s="194"/>
      <c r="R128" s="344"/>
      <c r="S128" s="194"/>
      <c r="T128" s="194"/>
      <c r="U128" s="194"/>
      <c r="V128" s="194"/>
      <c r="W128" s="194"/>
      <c r="X128" s="213"/>
      <c r="Y128" s="213"/>
      <c r="Z128" s="213"/>
      <c r="AA128" s="2158"/>
      <c r="AB128" s="102"/>
      <c r="AC128" s="102"/>
      <c r="AD128" s="194"/>
      <c r="AE128" s="344"/>
      <c r="AF128" s="194"/>
      <c r="AG128" s="194"/>
      <c r="AH128" s="194"/>
      <c r="AI128" s="194"/>
      <c r="AJ128" s="194"/>
      <c r="AK128" s="102"/>
      <c r="AL128" s="102"/>
      <c r="AM128" s="194"/>
      <c r="AN128" s="344"/>
      <c r="AO128" s="194"/>
      <c r="AP128" s="194"/>
      <c r="AQ128" s="194"/>
      <c r="AR128" s="194"/>
      <c r="AS128" s="194"/>
    </row>
    <row r="129" spans="1:45" ht="14.25">
      <c r="A129" s="102"/>
      <c r="B129" s="214" t="s">
        <v>113</v>
      </c>
      <c r="C129" s="214"/>
      <c r="D129" s="213" t="s">
        <v>1</v>
      </c>
      <c r="E129" s="215">
        <f>SUM(E131:E154)</f>
        <v>24</v>
      </c>
      <c r="F129" s="213"/>
      <c r="G129" s="213"/>
      <c r="H129" s="213">
        <f t="shared" ref="H129:O129" si="53">SUM(H131:H154)</f>
        <v>20217600</v>
      </c>
      <c r="I129" s="213">
        <f t="shared" si="53"/>
        <v>0</v>
      </c>
      <c r="J129" s="213">
        <f t="shared" si="53"/>
        <v>3253120</v>
      </c>
      <c r="K129" s="213">
        <f t="shared" si="53"/>
        <v>8000</v>
      </c>
      <c r="L129" s="213">
        <f t="shared" si="53"/>
        <v>0</v>
      </c>
      <c r="M129" s="213">
        <f t="shared" si="53"/>
        <v>12030720</v>
      </c>
      <c r="N129" s="215">
        <f t="shared" si="53"/>
        <v>35509440</v>
      </c>
      <c r="O129" s="215">
        <f t="shared" si="53"/>
        <v>24</v>
      </c>
      <c r="P129" s="213"/>
      <c r="Q129" s="213">
        <f t="shared" ref="Q129:AB129" si="54">SUM(Q131:Q154)</f>
        <v>20217600</v>
      </c>
      <c r="R129" s="213">
        <f t="shared" si="54"/>
        <v>0</v>
      </c>
      <c r="S129" s="213">
        <f t="shared" si="54"/>
        <v>2903680</v>
      </c>
      <c r="T129" s="213">
        <f t="shared" si="54"/>
        <v>8000</v>
      </c>
      <c r="U129" s="213">
        <f t="shared" si="54"/>
        <v>0</v>
      </c>
      <c r="V129" s="213">
        <f t="shared" si="54"/>
        <v>12030720</v>
      </c>
      <c r="W129" s="215">
        <f t="shared" si="54"/>
        <v>35160000</v>
      </c>
      <c r="X129" s="213">
        <f t="shared" si="54"/>
        <v>0</v>
      </c>
      <c r="Y129" s="213">
        <f t="shared" si="54"/>
        <v>0</v>
      </c>
      <c r="Z129" s="213">
        <f t="shared" si="54"/>
        <v>349440</v>
      </c>
      <c r="AA129" s="213">
        <f t="shared" si="54"/>
        <v>349440</v>
      </c>
      <c r="AB129" s="215">
        <f t="shared" si="54"/>
        <v>24</v>
      </c>
      <c r="AC129" s="213"/>
      <c r="AD129" s="213">
        <f t="shared" ref="AD129:AK129" si="55">SUM(AD131:AD154)</f>
        <v>20217600</v>
      </c>
      <c r="AE129" s="213">
        <f t="shared" si="55"/>
        <v>0</v>
      </c>
      <c r="AF129" s="213">
        <f t="shared" si="55"/>
        <v>3602560</v>
      </c>
      <c r="AG129" s="213">
        <f t="shared" si="55"/>
        <v>8000</v>
      </c>
      <c r="AH129" s="213">
        <f t="shared" si="55"/>
        <v>0</v>
      </c>
      <c r="AI129" s="213">
        <f t="shared" si="55"/>
        <v>12030720</v>
      </c>
      <c r="AJ129" s="215">
        <f t="shared" si="55"/>
        <v>35858880</v>
      </c>
      <c r="AK129" s="215">
        <f t="shared" si="55"/>
        <v>24</v>
      </c>
      <c r="AL129" s="213"/>
      <c r="AM129" s="213">
        <f t="shared" ref="AM129:AS129" si="56">SUM(AM131:AM154)</f>
        <v>20217600</v>
      </c>
      <c r="AN129" s="213">
        <f t="shared" si="56"/>
        <v>0</v>
      </c>
      <c r="AO129" s="213">
        <f t="shared" si="56"/>
        <v>3952000</v>
      </c>
      <c r="AP129" s="213">
        <f t="shared" si="56"/>
        <v>8000</v>
      </c>
      <c r="AQ129" s="213">
        <f t="shared" si="56"/>
        <v>0</v>
      </c>
      <c r="AR129" s="213">
        <f t="shared" si="56"/>
        <v>12030720</v>
      </c>
      <c r="AS129" s="215">
        <f t="shared" si="56"/>
        <v>36208320</v>
      </c>
    </row>
    <row r="130" spans="1:45">
      <c r="A130" s="102"/>
      <c r="B130" s="179" t="s">
        <v>126</v>
      </c>
      <c r="C130" s="179"/>
      <c r="D130" s="179"/>
      <c r="E130" s="102"/>
      <c r="F130" s="102"/>
      <c r="G130" s="102"/>
      <c r="H130" s="194"/>
      <c r="I130" s="344"/>
      <c r="J130" s="194"/>
      <c r="K130" s="194"/>
      <c r="L130" s="194"/>
      <c r="M130" s="194"/>
      <c r="N130" s="194"/>
      <c r="O130" s="102"/>
      <c r="P130" s="102"/>
      <c r="Q130" s="194"/>
      <c r="R130" s="344"/>
      <c r="S130" s="194"/>
      <c r="T130" s="194"/>
      <c r="U130" s="194"/>
      <c r="V130" s="194"/>
      <c r="W130" s="194"/>
      <c r="X130" s="213"/>
      <c r="Y130" s="213"/>
      <c r="Z130" s="213"/>
      <c r="AA130" s="2158"/>
      <c r="AB130" s="102"/>
      <c r="AC130" s="102"/>
      <c r="AD130" s="194"/>
      <c r="AE130" s="344"/>
      <c r="AF130" s="194"/>
      <c r="AG130" s="194"/>
      <c r="AH130" s="194"/>
      <c r="AI130" s="194"/>
      <c r="AJ130" s="194"/>
      <c r="AK130" s="102"/>
      <c r="AL130" s="102"/>
      <c r="AM130" s="194"/>
      <c r="AN130" s="344"/>
      <c r="AO130" s="194"/>
      <c r="AP130" s="194"/>
      <c r="AQ130" s="194"/>
      <c r="AR130" s="194"/>
      <c r="AS130" s="194"/>
    </row>
    <row r="131" spans="1:45" ht="18.95" customHeight="1">
      <c r="A131" s="102">
        <v>1</v>
      </c>
      <c r="B131" s="102" t="s">
        <v>1806</v>
      </c>
      <c r="C131" s="102" t="s">
        <v>5283</v>
      </c>
      <c r="D131" s="102">
        <v>1969</v>
      </c>
      <c r="E131" s="102">
        <v>1</v>
      </c>
      <c r="F131" s="102">
        <v>21</v>
      </c>
      <c r="G131" s="102">
        <v>11</v>
      </c>
      <c r="H131" s="194">
        <v>915200</v>
      </c>
      <c r="I131" s="344"/>
      <c r="J131" s="194">
        <v>274560</v>
      </c>
      <c r="K131" s="194">
        <v>0</v>
      </c>
      <c r="L131" s="194"/>
      <c r="M131" s="194">
        <v>549120</v>
      </c>
      <c r="N131" s="213">
        <f>+H131+J131+K131+L131+M131</f>
        <v>1738880</v>
      </c>
      <c r="O131" s="102">
        <v>1</v>
      </c>
      <c r="P131" s="102">
        <v>20</v>
      </c>
      <c r="Q131" s="194">
        <v>915200</v>
      </c>
      <c r="R131" s="344"/>
      <c r="S131" s="194">
        <v>274560</v>
      </c>
      <c r="T131" s="194"/>
      <c r="U131" s="194"/>
      <c r="V131" s="194">
        <v>549120</v>
      </c>
      <c r="W131" s="213">
        <f>+Q131+S131+T131+U131+V131</f>
        <v>1738880</v>
      </c>
      <c r="X131" s="213">
        <f t="shared" ref="X131:X154" si="57">E131-O131</f>
        <v>0</v>
      </c>
      <c r="Y131" s="213">
        <f t="shared" ref="Y131:Y154" si="58">+H131-Q131</f>
        <v>0</v>
      </c>
      <c r="Z131" s="213">
        <f t="shared" ref="Z131:Z154" si="59">+J131+K131+L131+M131-S131-T131-U131-V131</f>
        <v>0</v>
      </c>
      <c r="AA131" s="74">
        <f>N131-W131</f>
        <v>0</v>
      </c>
      <c r="AB131" s="102">
        <v>1</v>
      </c>
      <c r="AC131" s="102">
        <v>22</v>
      </c>
      <c r="AD131" s="194">
        <v>915200</v>
      </c>
      <c r="AE131" s="344"/>
      <c r="AF131" s="194">
        <v>274560</v>
      </c>
      <c r="AG131" s="194">
        <v>0</v>
      </c>
      <c r="AH131" s="194"/>
      <c r="AI131" s="194">
        <v>549120</v>
      </c>
      <c r="AJ131" s="213">
        <f>+AD131+AF131+AG131+AH131+AI131</f>
        <v>1738880</v>
      </c>
      <c r="AK131" s="102">
        <v>1</v>
      </c>
      <c r="AL131" s="102">
        <v>23</v>
      </c>
      <c r="AM131" s="194">
        <v>915200</v>
      </c>
      <c r="AN131" s="344"/>
      <c r="AO131" s="194">
        <v>274560</v>
      </c>
      <c r="AP131" s="194">
        <v>0</v>
      </c>
      <c r="AQ131" s="194"/>
      <c r="AR131" s="194">
        <v>549120</v>
      </c>
      <c r="AS131" s="213">
        <f>+AM131+AO131+AP131+AQ131+AR131</f>
        <v>1738880</v>
      </c>
    </row>
    <row r="132" spans="1:45" ht="18.95" customHeight="1">
      <c r="A132" s="102">
        <v>2</v>
      </c>
      <c r="B132" s="102" t="s">
        <v>1804</v>
      </c>
      <c r="C132" s="102" t="s">
        <v>5283</v>
      </c>
      <c r="D132" s="102">
        <v>1989</v>
      </c>
      <c r="E132" s="102">
        <v>1</v>
      </c>
      <c r="F132" s="102">
        <v>11</v>
      </c>
      <c r="G132" s="102">
        <v>10</v>
      </c>
      <c r="H132" s="194">
        <v>832000</v>
      </c>
      <c r="I132" s="344"/>
      <c r="J132" s="194">
        <v>183040</v>
      </c>
      <c r="K132" s="194">
        <v>0</v>
      </c>
      <c r="L132" s="194"/>
      <c r="M132" s="194">
        <v>499200</v>
      </c>
      <c r="N132" s="213">
        <f t="shared" ref="N132:N154" si="60">+H132+J132+K132+L132+M132</f>
        <v>1514240</v>
      </c>
      <c r="O132" s="102">
        <v>1</v>
      </c>
      <c r="P132" s="102">
        <v>10</v>
      </c>
      <c r="Q132" s="194">
        <v>832000</v>
      </c>
      <c r="R132" s="344"/>
      <c r="S132" s="194">
        <v>166400</v>
      </c>
      <c r="T132" s="194"/>
      <c r="U132" s="194"/>
      <c r="V132" s="194">
        <v>499200</v>
      </c>
      <c r="W132" s="213">
        <f t="shared" ref="W132:W154" si="61">+Q132+S132+T132+U132+V132</f>
        <v>1497600</v>
      </c>
      <c r="X132" s="213">
        <f t="shared" si="57"/>
        <v>0</v>
      </c>
      <c r="Y132" s="213">
        <f t="shared" si="58"/>
        <v>0</v>
      </c>
      <c r="Z132" s="213">
        <f t="shared" si="59"/>
        <v>16640</v>
      </c>
      <c r="AA132" s="74">
        <f t="shared" ref="AA132:AA139" si="62">N132-W132</f>
        <v>16640</v>
      </c>
      <c r="AB132" s="102">
        <v>1</v>
      </c>
      <c r="AC132" s="102">
        <v>12</v>
      </c>
      <c r="AD132" s="194">
        <v>832000</v>
      </c>
      <c r="AE132" s="344"/>
      <c r="AF132" s="194">
        <v>199680</v>
      </c>
      <c r="AG132" s="194">
        <v>0</v>
      </c>
      <c r="AH132" s="194"/>
      <c r="AI132" s="194">
        <v>499200</v>
      </c>
      <c r="AJ132" s="213">
        <f t="shared" ref="AJ132:AJ154" si="63">+AD132+AF132+AG132+AH132+AI132</f>
        <v>1530880</v>
      </c>
      <c r="AK132" s="102">
        <v>1</v>
      </c>
      <c r="AL132" s="102">
        <v>13</v>
      </c>
      <c r="AM132" s="194">
        <v>832000</v>
      </c>
      <c r="AN132" s="344"/>
      <c r="AO132" s="194">
        <v>216320</v>
      </c>
      <c r="AP132" s="194">
        <v>0</v>
      </c>
      <c r="AQ132" s="194"/>
      <c r="AR132" s="194">
        <v>499200</v>
      </c>
      <c r="AS132" s="213">
        <f t="shared" ref="AS132:AS154" si="64">+AM132+AO132+AP132+AQ132+AR132</f>
        <v>1547520</v>
      </c>
    </row>
    <row r="133" spans="1:45" ht="18.95" customHeight="1">
      <c r="A133" s="102">
        <v>3</v>
      </c>
      <c r="B133" s="102" t="s">
        <v>4775</v>
      </c>
      <c r="C133" s="102" t="s">
        <v>5283</v>
      </c>
      <c r="D133" s="102">
        <v>1989</v>
      </c>
      <c r="E133" s="102">
        <v>1</v>
      </c>
      <c r="F133" s="102">
        <v>5</v>
      </c>
      <c r="G133" s="102">
        <v>10</v>
      </c>
      <c r="H133" s="194">
        <v>832000</v>
      </c>
      <c r="I133" s="344"/>
      <c r="J133" s="194">
        <v>83200</v>
      </c>
      <c r="K133" s="194">
        <v>0</v>
      </c>
      <c r="L133" s="194"/>
      <c r="M133" s="194">
        <v>499200</v>
      </c>
      <c r="N133" s="213">
        <f t="shared" si="60"/>
        <v>1414400</v>
      </c>
      <c r="O133" s="102">
        <v>1</v>
      </c>
      <c r="P133" s="102">
        <v>4</v>
      </c>
      <c r="Q133" s="194">
        <v>832000</v>
      </c>
      <c r="R133" s="344"/>
      <c r="S133" s="194">
        <v>66560</v>
      </c>
      <c r="T133" s="194"/>
      <c r="U133" s="194"/>
      <c r="V133" s="194">
        <v>499200</v>
      </c>
      <c r="W133" s="213">
        <f t="shared" si="61"/>
        <v>1397760</v>
      </c>
      <c r="X133" s="213">
        <f t="shared" si="57"/>
        <v>0</v>
      </c>
      <c r="Y133" s="213">
        <f t="shared" si="58"/>
        <v>0</v>
      </c>
      <c r="Z133" s="213">
        <f t="shared" si="59"/>
        <v>16640</v>
      </c>
      <c r="AA133" s="74">
        <f t="shared" si="62"/>
        <v>16640</v>
      </c>
      <c r="AB133" s="102">
        <v>1</v>
      </c>
      <c r="AC133" s="102">
        <v>6</v>
      </c>
      <c r="AD133" s="194">
        <v>832000</v>
      </c>
      <c r="AE133" s="344"/>
      <c r="AF133" s="194">
        <v>99840</v>
      </c>
      <c r="AG133" s="194">
        <v>0</v>
      </c>
      <c r="AH133" s="194"/>
      <c r="AI133" s="194">
        <v>499200</v>
      </c>
      <c r="AJ133" s="213">
        <f t="shared" si="63"/>
        <v>1431040</v>
      </c>
      <c r="AK133" s="102">
        <v>1</v>
      </c>
      <c r="AL133" s="102">
        <v>7</v>
      </c>
      <c r="AM133" s="194">
        <v>832000</v>
      </c>
      <c r="AN133" s="344"/>
      <c r="AO133" s="194">
        <v>116480.00000000001</v>
      </c>
      <c r="AP133" s="194">
        <v>0</v>
      </c>
      <c r="AQ133" s="194"/>
      <c r="AR133" s="194">
        <v>499200</v>
      </c>
      <c r="AS133" s="213">
        <f t="shared" si="64"/>
        <v>1447680</v>
      </c>
    </row>
    <row r="134" spans="1:45" ht="18.95" customHeight="1">
      <c r="A134" s="102">
        <v>4</v>
      </c>
      <c r="B134" s="102" t="s">
        <v>1807</v>
      </c>
      <c r="C134" s="102" t="s">
        <v>5283</v>
      </c>
      <c r="D134" s="102">
        <v>1987</v>
      </c>
      <c r="E134" s="102">
        <v>1</v>
      </c>
      <c r="F134" s="102">
        <v>8</v>
      </c>
      <c r="G134" s="102">
        <v>10</v>
      </c>
      <c r="H134" s="194">
        <v>832000</v>
      </c>
      <c r="I134" s="344"/>
      <c r="J134" s="194">
        <v>133120</v>
      </c>
      <c r="K134" s="194">
        <v>0</v>
      </c>
      <c r="L134" s="194"/>
      <c r="M134" s="194">
        <v>499200</v>
      </c>
      <c r="N134" s="213">
        <f t="shared" si="60"/>
        <v>1464320</v>
      </c>
      <c r="O134" s="102">
        <v>1</v>
      </c>
      <c r="P134" s="102">
        <v>7</v>
      </c>
      <c r="Q134" s="194">
        <v>832000</v>
      </c>
      <c r="R134" s="344"/>
      <c r="S134" s="194">
        <v>116480.00000000001</v>
      </c>
      <c r="T134" s="194"/>
      <c r="U134" s="194"/>
      <c r="V134" s="194">
        <v>499200</v>
      </c>
      <c r="W134" s="213">
        <f t="shared" si="61"/>
        <v>1447680</v>
      </c>
      <c r="X134" s="213">
        <f t="shared" si="57"/>
        <v>0</v>
      </c>
      <c r="Y134" s="213">
        <f t="shared" si="58"/>
        <v>0</v>
      </c>
      <c r="Z134" s="213">
        <f t="shared" si="59"/>
        <v>16640</v>
      </c>
      <c r="AA134" s="74">
        <f t="shared" si="62"/>
        <v>16640</v>
      </c>
      <c r="AB134" s="102">
        <v>1</v>
      </c>
      <c r="AC134" s="102">
        <v>9</v>
      </c>
      <c r="AD134" s="194">
        <v>832000</v>
      </c>
      <c r="AE134" s="344"/>
      <c r="AF134" s="194">
        <v>149760</v>
      </c>
      <c r="AG134" s="194">
        <v>0</v>
      </c>
      <c r="AH134" s="194"/>
      <c r="AI134" s="194">
        <v>499200</v>
      </c>
      <c r="AJ134" s="213">
        <f t="shared" si="63"/>
        <v>1480960</v>
      </c>
      <c r="AK134" s="102">
        <v>1</v>
      </c>
      <c r="AL134" s="102">
        <v>10</v>
      </c>
      <c r="AM134" s="194">
        <v>832000</v>
      </c>
      <c r="AN134" s="344"/>
      <c r="AO134" s="194">
        <v>166400</v>
      </c>
      <c r="AP134" s="194">
        <v>0</v>
      </c>
      <c r="AQ134" s="194"/>
      <c r="AR134" s="194">
        <v>499200</v>
      </c>
      <c r="AS134" s="213">
        <f t="shared" si="64"/>
        <v>1497600</v>
      </c>
    </row>
    <row r="135" spans="1:45" ht="18.95" customHeight="1">
      <c r="A135" s="102">
        <v>5</v>
      </c>
      <c r="B135" s="102" t="s">
        <v>5290</v>
      </c>
      <c r="C135" s="102" t="s">
        <v>5282</v>
      </c>
      <c r="D135" s="102">
        <v>1987</v>
      </c>
      <c r="E135" s="102">
        <v>1</v>
      </c>
      <c r="F135" s="102">
        <v>4</v>
      </c>
      <c r="G135" s="102">
        <v>10</v>
      </c>
      <c r="H135" s="194">
        <v>832000</v>
      </c>
      <c r="I135" s="344"/>
      <c r="J135" s="194">
        <v>66560</v>
      </c>
      <c r="K135" s="194">
        <v>0</v>
      </c>
      <c r="L135" s="194"/>
      <c r="M135" s="194">
        <v>499200</v>
      </c>
      <c r="N135" s="213">
        <f t="shared" si="60"/>
        <v>1397760</v>
      </c>
      <c r="O135" s="102">
        <v>1</v>
      </c>
      <c r="P135" s="102">
        <v>3</v>
      </c>
      <c r="Q135" s="194">
        <v>832000</v>
      </c>
      <c r="R135" s="344"/>
      <c r="S135" s="194">
        <v>49920</v>
      </c>
      <c r="T135" s="194"/>
      <c r="U135" s="194"/>
      <c r="V135" s="194">
        <v>499200</v>
      </c>
      <c r="W135" s="213">
        <f t="shared" si="61"/>
        <v>1381120</v>
      </c>
      <c r="X135" s="213">
        <f t="shared" si="57"/>
        <v>0</v>
      </c>
      <c r="Y135" s="213">
        <f t="shared" si="58"/>
        <v>0</v>
      </c>
      <c r="Z135" s="213">
        <f t="shared" si="59"/>
        <v>16640</v>
      </c>
      <c r="AA135" s="74">
        <f t="shared" si="62"/>
        <v>16640</v>
      </c>
      <c r="AB135" s="102">
        <v>1</v>
      </c>
      <c r="AC135" s="102">
        <v>5</v>
      </c>
      <c r="AD135" s="194">
        <v>832000</v>
      </c>
      <c r="AE135" s="344"/>
      <c r="AF135" s="194">
        <v>83200</v>
      </c>
      <c r="AG135" s="194">
        <v>0</v>
      </c>
      <c r="AH135" s="194"/>
      <c r="AI135" s="194">
        <v>499200</v>
      </c>
      <c r="AJ135" s="213">
        <f t="shared" si="63"/>
        <v>1414400</v>
      </c>
      <c r="AK135" s="102">
        <v>1</v>
      </c>
      <c r="AL135" s="102">
        <v>6</v>
      </c>
      <c r="AM135" s="194">
        <v>832000</v>
      </c>
      <c r="AN135" s="344"/>
      <c r="AO135" s="194">
        <v>99840</v>
      </c>
      <c r="AP135" s="194">
        <v>0</v>
      </c>
      <c r="AQ135" s="194"/>
      <c r="AR135" s="194">
        <v>499200</v>
      </c>
      <c r="AS135" s="213">
        <f t="shared" si="64"/>
        <v>1431040</v>
      </c>
    </row>
    <row r="136" spans="1:45" ht="18.95" customHeight="1">
      <c r="A136" s="102">
        <v>6</v>
      </c>
      <c r="B136" s="102" t="s">
        <v>5291</v>
      </c>
      <c r="C136" s="102" t="s">
        <v>5282</v>
      </c>
      <c r="D136" s="102">
        <v>1988</v>
      </c>
      <c r="E136" s="102">
        <v>1</v>
      </c>
      <c r="F136" s="102">
        <v>4</v>
      </c>
      <c r="G136" s="102">
        <v>10</v>
      </c>
      <c r="H136" s="194">
        <v>832000</v>
      </c>
      <c r="I136" s="344"/>
      <c r="J136" s="194">
        <v>66560</v>
      </c>
      <c r="K136" s="194">
        <v>0</v>
      </c>
      <c r="L136" s="194"/>
      <c r="M136" s="194">
        <v>499200</v>
      </c>
      <c r="N136" s="213">
        <f t="shared" si="60"/>
        <v>1397760</v>
      </c>
      <c r="O136" s="102">
        <v>1</v>
      </c>
      <c r="P136" s="102">
        <v>3</v>
      </c>
      <c r="Q136" s="194">
        <v>832000</v>
      </c>
      <c r="R136" s="344"/>
      <c r="S136" s="194">
        <v>49920</v>
      </c>
      <c r="T136" s="194"/>
      <c r="U136" s="194"/>
      <c r="V136" s="194">
        <v>499200</v>
      </c>
      <c r="W136" s="213">
        <f t="shared" si="61"/>
        <v>1381120</v>
      </c>
      <c r="X136" s="213">
        <f t="shared" si="57"/>
        <v>0</v>
      </c>
      <c r="Y136" s="213">
        <f t="shared" si="58"/>
        <v>0</v>
      </c>
      <c r="Z136" s="213">
        <f t="shared" si="59"/>
        <v>16640</v>
      </c>
      <c r="AA136" s="74">
        <f t="shared" si="62"/>
        <v>16640</v>
      </c>
      <c r="AB136" s="102">
        <v>1</v>
      </c>
      <c r="AC136" s="102">
        <v>5</v>
      </c>
      <c r="AD136" s="194">
        <v>832000</v>
      </c>
      <c r="AE136" s="344"/>
      <c r="AF136" s="194">
        <v>83200</v>
      </c>
      <c r="AG136" s="194">
        <v>0</v>
      </c>
      <c r="AH136" s="194"/>
      <c r="AI136" s="194">
        <v>499200</v>
      </c>
      <c r="AJ136" s="213">
        <f t="shared" si="63"/>
        <v>1414400</v>
      </c>
      <c r="AK136" s="102">
        <v>1</v>
      </c>
      <c r="AL136" s="102">
        <v>6</v>
      </c>
      <c r="AM136" s="194">
        <v>832000</v>
      </c>
      <c r="AN136" s="344"/>
      <c r="AO136" s="194">
        <v>99840</v>
      </c>
      <c r="AP136" s="194">
        <v>0</v>
      </c>
      <c r="AQ136" s="194"/>
      <c r="AR136" s="194">
        <v>499200</v>
      </c>
      <c r="AS136" s="213">
        <f t="shared" si="64"/>
        <v>1431040</v>
      </c>
    </row>
    <row r="137" spans="1:45" ht="18.95" customHeight="1">
      <c r="A137" s="102">
        <v>7</v>
      </c>
      <c r="B137" s="102" t="s">
        <v>4776</v>
      </c>
      <c r="C137" s="102" t="s">
        <v>5283</v>
      </c>
      <c r="D137" s="102">
        <v>1970</v>
      </c>
      <c r="E137" s="102">
        <v>1</v>
      </c>
      <c r="F137" s="102">
        <v>5</v>
      </c>
      <c r="G137" s="102">
        <v>10</v>
      </c>
      <c r="H137" s="194">
        <v>832000</v>
      </c>
      <c r="I137" s="344"/>
      <c r="J137" s="194">
        <v>83200</v>
      </c>
      <c r="K137" s="194">
        <v>0</v>
      </c>
      <c r="L137" s="194"/>
      <c r="M137" s="194">
        <v>499200</v>
      </c>
      <c r="N137" s="213">
        <f t="shared" si="60"/>
        <v>1414400</v>
      </c>
      <c r="O137" s="102">
        <v>1</v>
      </c>
      <c r="P137" s="102">
        <v>4</v>
      </c>
      <c r="Q137" s="194">
        <v>832000</v>
      </c>
      <c r="R137" s="344"/>
      <c r="S137" s="194">
        <v>66560</v>
      </c>
      <c r="T137" s="194"/>
      <c r="U137" s="194"/>
      <c r="V137" s="194">
        <v>499200</v>
      </c>
      <c r="W137" s="213">
        <f t="shared" si="61"/>
        <v>1397760</v>
      </c>
      <c r="X137" s="213">
        <f t="shared" si="57"/>
        <v>0</v>
      </c>
      <c r="Y137" s="213">
        <f t="shared" si="58"/>
        <v>0</v>
      </c>
      <c r="Z137" s="213">
        <f t="shared" si="59"/>
        <v>16640</v>
      </c>
      <c r="AA137" s="74">
        <f t="shared" si="62"/>
        <v>16640</v>
      </c>
      <c r="AB137" s="102">
        <v>1</v>
      </c>
      <c r="AC137" s="102">
        <v>6</v>
      </c>
      <c r="AD137" s="194">
        <v>832000</v>
      </c>
      <c r="AE137" s="344"/>
      <c r="AF137" s="194">
        <v>99840</v>
      </c>
      <c r="AG137" s="194">
        <v>0</v>
      </c>
      <c r="AH137" s="194"/>
      <c r="AI137" s="194">
        <v>499200</v>
      </c>
      <c r="AJ137" s="213">
        <f t="shared" si="63"/>
        <v>1431040</v>
      </c>
      <c r="AK137" s="102">
        <v>1</v>
      </c>
      <c r="AL137" s="102">
        <v>7</v>
      </c>
      <c r="AM137" s="194">
        <v>832000</v>
      </c>
      <c r="AN137" s="344"/>
      <c r="AO137" s="194">
        <v>116480.00000000001</v>
      </c>
      <c r="AP137" s="194">
        <v>0</v>
      </c>
      <c r="AQ137" s="194"/>
      <c r="AR137" s="194">
        <v>499200</v>
      </c>
      <c r="AS137" s="213">
        <f t="shared" si="64"/>
        <v>1447680</v>
      </c>
    </row>
    <row r="138" spans="1:45" ht="18.95" customHeight="1">
      <c r="A138" s="102">
        <v>8</v>
      </c>
      <c r="B138" s="102" t="s">
        <v>1821</v>
      </c>
      <c r="C138" s="102" t="s">
        <v>5283</v>
      </c>
      <c r="D138" s="102">
        <v>1981</v>
      </c>
      <c r="E138" s="102">
        <v>1</v>
      </c>
      <c r="F138" s="102">
        <v>10</v>
      </c>
      <c r="G138" s="102">
        <v>10</v>
      </c>
      <c r="H138" s="194">
        <v>832000</v>
      </c>
      <c r="I138" s="344"/>
      <c r="J138" s="194">
        <v>166400</v>
      </c>
      <c r="K138" s="194">
        <v>0</v>
      </c>
      <c r="L138" s="194"/>
      <c r="M138" s="194">
        <v>499200</v>
      </c>
      <c r="N138" s="213">
        <f t="shared" si="60"/>
        <v>1497600</v>
      </c>
      <c r="O138" s="102">
        <v>1</v>
      </c>
      <c r="P138" s="102">
        <v>9</v>
      </c>
      <c r="Q138" s="194">
        <v>832000</v>
      </c>
      <c r="R138" s="344"/>
      <c r="S138" s="194">
        <v>149760</v>
      </c>
      <c r="T138" s="194"/>
      <c r="U138" s="194"/>
      <c r="V138" s="194">
        <v>499200</v>
      </c>
      <c r="W138" s="213">
        <f t="shared" si="61"/>
        <v>1480960</v>
      </c>
      <c r="X138" s="213">
        <f t="shared" si="57"/>
        <v>0</v>
      </c>
      <c r="Y138" s="213">
        <f t="shared" si="58"/>
        <v>0</v>
      </c>
      <c r="Z138" s="213">
        <f t="shared" si="59"/>
        <v>16640</v>
      </c>
      <c r="AA138" s="74">
        <f t="shared" si="62"/>
        <v>16640</v>
      </c>
      <c r="AB138" s="102">
        <v>1</v>
      </c>
      <c r="AC138" s="102">
        <v>11</v>
      </c>
      <c r="AD138" s="194">
        <v>832000</v>
      </c>
      <c r="AE138" s="344"/>
      <c r="AF138" s="194">
        <v>183040</v>
      </c>
      <c r="AG138" s="194">
        <v>0</v>
      </c>
      <c r="AH138" s="194"/>
      <c r="AI138" s="194">
        <v>499200</v>
      </c>
      <c r="AJ138" s="213">
        <f t="shared" si="63"/>
        <v>1514240</v>
      </c>
      <c r="AK138" s="102">
        <v>1</v>
      </c>
      <c r="AL138" s="102">
        <v>12</v>
      </c>
      <c r="AM138" s="194">
        <v>832000</v>
      </c>
      <c r="AN138" s="344"/>
      <c r="AO138" s="194">
        <v>199680</v>
      </c>
      <c r="AP138" s="194">
        <v>0</v>
      </c>
      <c r="AQ138" s="194"/>
      <c r="AR138" s="194">
        <v>499200</v>
      </c>
      <c r="AS138" s="213">
        <f t="shared" si="64"/>
        <v>1530880</v>
      </c>
    </row>
    <row r="139" spans="1:45" ht="18.95" customHeight="1">
      <c r="A139" s="102">
        <v>9</v>
      </c>
      <c r="B139" s="102" t="s">
        <v>1808</v>
      </c>
      <c r="C139" s="102" t="s">
        <v>5282</v>
      </c>
      <c r="D139" s="102">
        <v>1982</v>
      </c>
      <c r="E139" s="102">
        <v>1</v>
      </c>
      <c r="F139" s="102">
        <v>8</v>
      </c>
      <c r="G139" s="102">
        <v>10</v>
      </c>
      <c r="H139" s="194">
        <v>832000</v>
      </c>
      <c r="I139" s="344"/>
      <c r="J139" s="194">
        <v>133120</v>
      </c>
      <c r="K139" s="194">
        <v>0</v>
      </c>
      <c r="L139" s="194"/>
      <c r="M139" s="194">
        <v>499200</v>
      </c>
      <c r="N139" s="213">
        <f t="shared" si="60"/>
        <v>1464320</v>
      </c>
      <c r="O139" s="102">
        <v>1</v>
      </c>
      <c r="P139" s="102">
        <v>7</v>
      </c>
      <c r="Q139" s="194">
        <v>832000</v>
      </c>
      <c r="R139" s="344"/>
      <c r="S139" s="194">
        <v>116480.00000000001</v>
      </c>
      <c r="T139" s="194"/>
      <c r="U139" s="194"/>
      <c r="V139" s="194">
        <v>499200</v>
      </c>
      <c r="W139" s="213">
        <f t="shared" si="61"/>
        <v>1447680</v>
      </c>
      <c r="X139" s="213">
        <f t="shared" si="57"/>
        <v>0</v>
      </c>
      <c r="Y139" s="213">
        <f t="shared" si="58"/>
        <v>0</v>
      </c>
      <c r="Z139" s="213">
        <f t="shared" si="59"/>
        <v>16640</v>
      </c>
      <c r="AA139" s="74">
        <f t="shared" si="62"/>
        <v>16640</v>
      </c>
      <c r="AB139" s="102">
        <v>1</v>
      </c>
      <c r="AC139" s="102">
        <v>9</v>
      </c>
      <c r="AD139" s="194">
        <v>832000</v>
      </c>
      <c r="AE139" s="344"/>
      <c r="AF139" s="194">
        <v>149760</v>
      </c>
      <c r="AG139" s="194">
        <v>0</v>
      </c>
      <c r="AH139" s="194"/>
      <c r="AI139" s="194">
        <v>499200</v>
      </c>
      <c r="AJ139" s="213">
        <f t="shared" si="63"/>
        <v>1480960</v>
      </c>
      <c r="AK139" s="102">
        <v>1</v>
      </c>
      <c r="AL139" s="102">
        <v>10</v>
      </c>
      <c r="AM139" s="194">
        <v>832000</v>
      </c>
      <c r="AN139" s="344"/>
      <c r="AO139" s="194">
        <v>166400</v>
      </c>
      <c r="AP139" s="194">
        <v>0</v>
      </c>
      <c r="AQ139" s="194"/>
      <c r="AR139" s="194">
        <v>499200</v>
      </c>
      <c r="AS139" s="213">
        <f t="shared" si="64"/>
        <v>1497600</v>
      </c>
    </row>
    <row r="140" spans="1:45" ht="18.95" customHeight="1">
      <c r="A140" s="102">
        <v>10</v>
      </c>
      <c r="B140" s="102" t="s">
        <v>1820</v>
      </c>
      <c r="C140" s="102" t="s">
        <v>5283</v>
      </c>
      <c r="D140" s="102">
        <v>1984</v>
      </c>
      <c r="E140" s="102">
        <v>1</v>
      </c>
      <c r="F140" s="102">
        <v>12</v>
      </c>
      <c r="G140" s="102">
        <v>10</v>
      </c>
      <c r="H140" s="194">
        <v>832000</v>
      </c>
      <c r="I140" s="344"/>
      <c r="J140" s="194">
        <v>199680</v>
      </c>
      <c r="K140" s="194">
        <v>8000</v>
      </c>
      <c r="L140" s="194"/>
      <c r="M140" s="194">
        <v>499200</v>
      </c>
      <c r="N140" s="213">
        <f t="shared" si="60"/>
        <v>1538880</v>
      </c>
      <c r="O140" s="102">
        <v>1</v>
      </c>
      <c r="P140" s="102">
        <v>11</v>
      </c>
      <c r="Q140" s="194">
        <v>832000</v>
      </c>
      <c r="R140" s="344"/>
      <c r="S140" s="194">
        <v>183040</v>
      </c>
      <c r="T140" s="194">
        <v>8000</v>
      </c>
      <c r="U140" s="194"/>
      <c r="V140" s="194">
        <v>499200</v>
      </c>
      <c r="W140" s="213">
        <f t="shared" si="61"/>
        <v>1522240</v>
      </c>
      <c r="X140" s="213">
        <f t="shared" si="57"/>
        <v>0</v>
      </c>
      <c r="Y140" s="213">
        <f t="shared" si="58"/>
        <v>0</v>
      </c>
      <c r="Z140" s="213">
        <f t="shared" si="59"/>
        <v>16640</v>
      </c>
      <c r="AA140" s="74">
        <f>N140-W140</f>
        <v>16640</v>
      </c>
      <c r="AB140" s="102">
        <v>1</v>
      </c>
      <c r="AC140" s="102">
        <v>13</v>
      </c>
      <c r="AD140" s="194">
        <v>832000</v>
      </c>
      <c r="AE140" s="344"/>
      <c r="AF140" s="194">
        <v>216320</v>
      </c>
      <c r="AG140" s="194">
        <v>8000</v>
      </c>
      <c r="AH140" s="194"/>
      <c r="AI140" s="194">
        <v>499200</v>
      </c>
      <c r="AJ140" s="213">
        <f t="shared" si="63"/>
        <v>1555520</v>
      </c>
      <c r="AK140" s="102">
        <v>1</v>
      </c>
      <c r="AL140" s="102">
        <v>14</v>
      </c>
      <c r="AM140" s="194">
        <v>832000</v>
      </c>
      <c r="AN140" s="344"/>
      <c r="AO140" s="194">
        <v>232960.00000000003</v>
      </c>
      <c r="AP140" s="194">
        <v>8000</v>
      </c>
      <c r="AQ140" s="194"/>
      <c r="AR140" s="194">
        <v>499200</v>
      </c>
      <c r="AS140" s="213">
        <f t="shared" si="64"/>
        <v>1572160</v>
      </c>
    </row>
    <row r="141" spans="1:45" ht="18.95" customHeight="1">
      <c r="A141" s="102">
        <v>11</v>
      </c>
      <c r="B141" s="102" t="s">
        <v>1809</v>
      </c>
      <c r="C141" s="102" t="s">
        <v>5283</v>
      </c>
      <c r="D141" s="102">
        <v>1963</v>
      </c>
      <c r="E141" s="102">
        <v>1</v>
      </c>
      <c r="F141" s="102">
        <v>18</v>
      </c>
      <c r="G141" s="102">
        <v>10</v>
      </c>
      <c r="H141" s="194">
        <v>832000</v>
      </c>
      <c r="I141" s="344"/>
      <c r="J141" s="194">
        <v>249600</v>
      </c>
      <c r="K141" s="194">
        <v>0</v>
      </c>
      <c r="L141" s="194"/>
      <c r="M141" s="194">
        <v>499200</v>
      </c>
      <c r="N141" s="213">
        <f t="shared" si="60"/>
        <v>1580800</v>
      </c>
      <c r="O141" s="102">
        <v>1</v>
      </c>
      <c r="P141" s="102">
        <v>17</v>
      </c>
      <c r="Q141" s="194">
        <v>832000</v>
      </c>
      <c r="R141" s="344"/>
      <c r="S141" s="194">
        <v>249600</v>
      </c>
      <c r="T141" s="194"/>
      <c r="U141" s="194"/>
      <c r="V141" s="194">
        <v>499200</v>
      </c>
      <c r="W141" s="213">
        <f t="shared" si="61"/>
        <v>1580800</v>
      </c>
      <c r="X141" s="213">
        <f t="shared" si="57"/>
        <v>0</v>
      </c>
      <c r="Y141" s="213">
        <f t="shared" si="58"/>
        <v>0</v>
      </c>
      <c r="Z141" s="213">
        <f t="shared" si="59"/>
        <v>0</v>
      </c>
      <c r="AA141" s="74">
        <f t="shared" ref="AA141:AA154" si="65">N141-W141</f>
        <v>0</v>
      </c>
      <c r="AB141" s="102">
        <v>1</v>
      </c>
      <c r="AC141" s="102">
        <v>19</v>
      </c>
      <c r="AD141" s="194">
        <v>832000</v>
      </c>
      <c r="AE141" s="344"/>
      <c r="AF141" s="194">
        <v>249600</v>
      </c>
      <c r="AG141" s="194">
        <v>0</v>
      </c>
      <c r="AH141" s="194"/>
      <c r="AI141" s="194">
        <v>499200</v>
      </c>
      <c r="AJ141" s="213">
        <f t="shared" si="63"/>
        <v>1580800</v>
      </c>
      <c r="AK141" s="102">
        <v>1</v>
      </c>
      <c r="AL141" s="102">
        <v>20</v>
      </c>
      <c r="AM141" s="194">
        <v>832000</v>
      </c>
      <c r="AN141" s="344"/>
      <c r="AO141" s="194">
        <v>249600</v>
      </c>
      <c r="AP141" s="194">
        <v>0</v>
      </c>
      <c r="AQ141" s="194"/>
      <c r="AR141" s="194">
        <v>499200</v>
      </c>
      <c r="AS141" s="213">
        <f t="shared" si="64"/>
        <v>1580800</v>
      </c>
    </row>
    <row r="142" spans="1:45" ht="18.95" customHeight="1">
      <c r="A142" s="102">
        <v>12</v>
      </c>
      <c r="B142" s="102" t="s">
        <v>1712</v>
      </c>
      <c r="C142" s="102" t="s">
        <v>5282</v>
      </c>
      <c r="D142" s="102">
        <v>1989</v>
      </c>
      <c r="E142" s="102">
        <v>1</v>
      </c>
      <c r="F142" s="102">
        <v>4</v>
      </c>
      <c r="G142" s="102">
        <v>10</v>
      </c>
      <c r="H142" s="194">
        <v>832000</v>
      </c>
      <c r="I142" s="344"/>
      <c r="J142" s="194">
        <v>66560</v>
      </c>
      <c r="K142" s="194">
        <v>0</v>
      </c>
      <c r="L142" s="194"/>
      <c r="M142" s="194">
        <v>499200</v>
      </c>
      <c r="N142" s="213">
        <f t="shared" si="60"/>
        <v>1397760</v>
      </c>
      <c r="O142" s="102">
        <v>1</v>
      </c>
      <c r="P142" s="102">
        <v>3</v>
      </c>
      <c r="Q142" s="194">
        <v>832000</v>
      </c>
      <c r="R142" s="344"/>
      <c r="S142" s="194">
        <v>49920</v>
      </c>
      <c r="T142" s="194"/>
      <c r="U142" s="194"/>
      <c r="V142" s="194">
        <v>499200</v>
      </c>
      <c r="W142" s="213">
        <f t="shared" si="61"/>
        <v>1381120</v>
      </c>
      <c r="X142" s="213">
        <f t="shared" si="57"/>
        <v>0</v>
      </c>
      <c r="Y142" s="213">
        <f t="shared" si="58"/>
        <v>0</v>
      </c>
      <c r="Z142" s="213">
        <f t="shared" si="59"/>
        <v>16640</v>
      </c>
      <c r="AA142" s="74">
        <f t="shared" si="65"/>
        <v>16640</v>
      </c>
      <c r="AB142" s="102">
        <v>1</v>
      </c>
      <c r="AC142" s="102">
        <v>5</v>
      </c>
      <c r="AD142" s="194">
        <v>832000</v>
      </c>
      <c r="AE142" s="344"/>
      <c r="AF142" s="194">
        <v>83200</v>
      </c>
      <c r="AG142" s="194">
        <v>0</v>
      </c>
      <c r="AH142" s="194"/>
      <c r="AI142" s="194">
        <v>499200</v>
      </c>
      <c r="AJ142" s="213">
        <f t="shared" si="63"/>
        <v>1414400</v>
      </c>
      <c r="AK142" s="102">
        <v>1</v>
      </c>
      <c r="AL142" s="102">
        <v>6</v>
      </c>
      <c r="AM142" s="194">
        <v>832000</v>
      </c>
      <c r="AN142" s="344"/>
      <c r="AO142" s="194">
        <v>99840</v>
      </c>
      <c r="AP142" s="194">
        <v>0</v>
      </c>
      <c r="AQ142" s="194"/>
      <c r="AR142" s="194">
        <v>499200</v>
      </c>
      <c r="AS142" s="213">
        <f t="shared" si="64"/>
        <v>1431040</v>
      </c>
    </row>
    <row r="143" spans="1:45" ht="18.95" customHeight="1">
      <c r="A143" s="102">
        <v>13</v>
      </c>
      <c r="B143" s="102" t="s">
        <v>858</v>
      </c>
      <c r="C143" s="102" t="s">
        <v>5282</v>
      </c>
      <c r="D143" s="102">
        <v>1982</v>
      </c>
      <c r="E143" s="102">
        <v>1</v>
      </c>
      <c r="F143" s="102">
        <v>13</v>
      </c>
      <c r="G143" s="102">
        <v>10</v>
      </c>
      <c r="H143" s="194">
        <v>832000</v>
      </c>
      <c r="I143" s="344"/>
      <c r="J143" s="194">
        <v>216320</v>
      </c>
      <c r="K143" s="194">
        <v>0</v>
      </c>
      <c r="L143" s="194"/>
      <c r="M143" s="194">
        <v>499200</v>
      </c>
      <c r="N143" s="213">
        <f t="shared" si="60"/>
        <v>1547520</v>
      </c>
      <c r="O143" s="102">
        <v>1</v>
      </c>
      <c r="P143" s="102">
        <v>12</v>
      </c>
      <c r="Q143" s="194">
        <v>832000</v>
      </c>
      <c r="R143" s="344"/>
      <c r="S143" s="194">
        <v>199680</v>
      </c>
      <c r="T143" s="194"/>
      <c r="U143" s="194"/>
      <c r="V143" s="194">
        <v>499200</v>
      </c>
      <c r="W143" s="213">
        <f t="shared" si="61"/>
        <v>1530880</v>
      </c>
      <c r="X143" s="213">
        <f t="shared" si="57"/>
        <v>0</v>
      </c>
      <c r="Y143" s="213">
        <f t="shared" si="58"/>
        <v>0</v>
      </c>
      <c r="Z143" s="213">
        <f t="shared" si="59"/>
        <v>16640</v>
      </c>
      <c r="AA143" s="74">
        <f t="shared" si="65"/>
        <v>16640</v>
      </c>
      <c r="AB143" s="102">
        <v>1</v>
      </c>
      <c r="AC143" s="102">
        <v>14</v>
      </c>
      <c r="AD143" s="194">
        <v>832000</v>
      </c>
      <c r="AE143" s="344"/>
      <c r="AF143" s="194">
        <v>232960.00000000003</v>
      </c>
      <c r="AG143" s="194">
        <v>0</v>
      </c>
      <c r="AH143" s="194"/>
      <c r="AI143" s="194">
        <v>499200</v>
      </c>
      <c r="AJ143" s="213">
        <f t="shared" si="63"/>
        <v>1564160</v>
      </c>
      <c r="AK143" s="102">
        <v>1</v>
      </c>
      <c r="AL143" s="102">
        <v>15</v>
      </c>
      <c r="AM143" s="194">
        <v>832000</v>
      </c>
      <c r="AN143" s="344"/>
      <c r="AO143" s="194">
        <v>249600</v>
      </c>
      <c r="AP143" s="194">
        <v>0</v>
      </c>
      <c r="AQ143" s="194"/>
      <c r="AR143" s="194">
        <v>499200</v>
      </c>
      <c r="AS143" s="213">
        <f t="shared" si="64"/>
        <v>1580800</v>
      </c>
    </row>
    <row r="144" spans="1:45" ht="18.95" customHeight="1">
      <c r="A144" s="102">
        <v>14</v>
      </c>
      <c r="B144" s="102" t="s">
        <v>1803</v>
      </c>
      <c r="C144" s="102" t="s">
        <v>5283</v>
      </c>
      <c r="D144" s="102">
        <v>1981</v>
      </c>
      <c r="E144" s="102">
        <v>1</v>
      </c>
      <c r="F144" s="102">
        <v>17</v>
      </c>
      <c r="G144" s="102">
        <v>10</v>
      </c>
      <c r="H144" s="194">
        <v>832000</v>
      </c>
      <c r="I144" s="344"/>
      <c r="J144" s="194">
        <v>249600</v>
      </c>
      <c r="K144" s="194">
        <v>0</v>
      </c>
      <c r="L144" s="194"/>
      <c r="M144" s="194">
        <v>499200</v>
      </c>
      <c r="N144" s="213">
        <f t="shared" si="60"/>
        <v>1580800</v>
      </c>
      <c r="O144" s="102">
        <v>1</v>
      </c>
      <c r="P144" s="102">
        <v>16</v>
      </c>
      <c r="Q144" s="194">
        <v>832000</v>
      </c>
      <c r="R144" s="344"/>
      <c r="S144" s="194">
        <v>249600</v>
      </c>
      <c r="T144" s="194"/>
      <c r="U144" s="194"/>
      <c r="V144" s="194">
        <v>499200</v>
      </c>
      <c r="W144" s="213">
        <f t="shared" si="61"/>
        <v>1580800</v>
      </c>
      <c r="X144" s="213">
        <f t="shared" si="57"/>
        <v>0</v>
      </c>
      <c r="Y144" s="213">
        <f t="shared" si="58"/>
        <v>0</v>
      </c>
      <c r="Z144" s="213">
        <f t="shared" si="59"/>
        <v>0</v>
      </c>
      <c r="AA144" s="74">
        <f t="shared" si="65"/>
        <v>0</v>
      </c>
      <c r="AB144" s="102">
        <v>1</v>
      </c>
      <c r="AC144" s="102">
        <v>18</v>
      </c>
      <c r="AD144" s="194">
        <v>832000</v>
      </c>
      <c r="AE144" s="344"/>
      <c r="AF144" s="194">
        <v>249600</v>
      </c>
      <c r="AG144" s="194">
        <v>0</v>
      </c>
      <c r="AH144" s="194"/>
      <c r="AI144" s="194">
        <v>499200</v>
      </c>
      <c r="AJ144" s="213">
        <f t="shared" si="63"/>
        <v>1580800</v>
      </c>
      <c r="AK144" s="102">
        <v>1</v>
      </c>
      <c r="AL144" s="102">
        <v>19</v>
      </c>
      <c r="AM144" s="194">
        <v>832000</v>
      </c>
      <c r="AN144" s="344"/>
      <c r="AO144" s="194">
        <v>249600</v>
      </c>
      <c r="AP144" s="194">
        <v>0</v>
      </c>
      <c r="AQ144" s="194"/>
      <c r="AR144" s="194">
        <v>499200</v>
      </c>
      <c r="AS144" s="213">
        <f t="shared" si="64"/>
        <v>1580800</v>
      </c>
    </row>
    <row r="145" spans="1:45" ht="18.95" customHeight="1">
      <c r="A145" s="102">
        <v>15</v>
      </c>
      <c r="B145" s="102" t="s">
        <v>859</v>
      </c>
      <c r="C145" s="102" t="s">
        <v>5283</v>
      </c>
      <c r="D145" s="102">
        <v>1984</v>
      </c>
      <c r="E145" s="102">
        <v>1</v>
      </c>
      <c r="F145" s="102">
        <v>13</v>
      </c>
      <c r="G145" s="102">
        <v>10</v>
      </c>
      <c r="H145" s="194">
        <v>832000</v>
      </c>
      <c r="I145" s="344"/>
      <c r="J145" s="194">
        <v>216320</v>
      </c>
      <c r="K145" s="194">
        <v>0</v>
      </c>
      <c r="L145" s="194"/>
      <c r="M145" s="194">
        <v>499200</v>
      </c>
      <c r="N145" s="213">
        <f t="shared" si="60"/>
        <v>1547520</v>
      </c>
      <c r="O145" s="102">
        <v>1</v>
      </c>
      <c r="P145" s="102">
        <v>12</v>
      </c>
      <c r="Q145" s="194">
        <v>832000</v>
      </c>
      <c r="R145" s="344"/>
      <c r="S145" s="194">
        <v>199680</v>
      </c>
      <c r="T145" s="194"/>
      <c r="U145" s="194"/>
      <c r="V145" s="194">
        <v>499200</v>
      </c>
      <c r="W145" s="213">
        <f t="shared" si="61"/>
        <v>1530880</v>
      </c>
      <c r="X145" s="213">
        <f t="shared" si="57"/>
        <v>0</v>
      </c>
      <c r="Y145" s="213">
        <f t="shared" si="58"/>
        <v>0</v>
      </c>
      <c r="Z145" s="213">
        <f t="shared" si="59"/>
        <v>16640</v>
      </c>
      <c r="AA145" s="74">
        <f t="shared" si="65"/>
        <v>16640</v>
      </c>
      <c r="AB145" s="102">
        <v>1</v>
      </c>
      <c r="AC145" s="102">
        <v>14</v>
      </c>
      <c r="AD145" s="194">
        <v>832000</v>
      </c>
      <c r="AE145" s="344"/>
      <c r="AF145" s="194">
        <v>232960.00000000003</v>
      </c>
      <c r="AG145" s="194">
        <v>0</v>
      </c>
      <c r="AH145" s="194"/>
      <c r="AI145" s="194">
        <v>499200</v>
      </c>
      <c r="AJ145" s="213">
        <f t="shared" si="63"/>
        <v>1564160</v>
      </c>
      <c r="AK145" s="102">
        <v>1</v>
      </c>
      <c r="AL145" s="102">
        <v>15</v>
      </c>
      <c r="AM145" s="194">
        <v>832000</v>
      </c>
      <c r="AN145" s="344"/>
      <c r="AO145" s="194">
        <v>249600</v>
      </c>
      <c r="AP145" s="194">
        <v>0</v>
      </c>
      <c r="AQ145" s="194"/>
      <c r="AR145" s="194">
        <v>499200</v>
      </c>
      <c r="AS145" s="213">
        <f t="shared" si="64"/>
        <v>1580800</v>
      </c>
    </row>
    <row r="146" spans="1:45" ht="18.95" customHeight="1">
      <c r="A146" s="102">
        <v>16</v>
      </c>
      <c r="B146" s="102" t="s">
        <v>1813</v>
      </c>
      <c r="C146" s="102" t="s">
        <v>5283</v>
      </c>
      <c r="D146" s="102">
        <v>1986</v>
      </c>
      <c r="E146" s="102">
        <v>1</v>
      </c>
      <c r="F146" s="102">
        <v>8</v>
      </c>
      <c r="G146" s="102">
        <v>10</v>
      </c>
      <c r="H146" s="194">
        <v>832000</v>
      </c>
      <c r="I146" s="344"/>
      <c r="J146" s="194">
        <v>133120</v>
      </c>
      <c r="K146" s="194">
        <v>0</v>
      </c>
      <c r="L146" s="194"/>
      <c r="M146" s="194">
        <v>499200</v>
      </c>
      <c r="N146" s="213">
        <f t="shared" si="60"/>
        <v>1464320</v>
      </c>
      <c r="O146" s="102">
        <v>1</v>
      </c>
      <c r="P146" s="102">
        <v>7</v>
      </c>
      <c r="Q146" s="194">
        <v>832000</v>
      </c>
      <c r="R146" s="344"/>
      <c r="S146" s="194">
        <v>116480.00000000001</v>
      </c>
      <c r="T146" s="194"/>
      <c r="U146" s="194"/>
      <c r="V146" s="194">
        <v>499200</v>
      </c>
      <c r="W146" s="213">
        <f t="shared" si="61"/>
        <v>1447680</v>
      </c>
      <c r="X146" s="213">
        <f t="shared" si="57"/>
        <v>0</v>
      </c>
      <c r="Y146" s="213">
        <f t="shared" si="58"/>
        <v>0</v>
      </c>
      <c r="Z146" s="213">
        <f t="shared" si="59"/>
        <v>16640</v>
      </c>
      <c r="AA146" s="74">
        <f t="shared" si="65"/>
        <v>16640</v>
      </c>
      <c r="AB146" s="102">
        <v>1</v>
      </c>
      <c r="AC146" s="102">
        <v>9</v>
      </c>
      <c r="AD146" s="194">
        <v>832000</v>
      </c>
      <c r="AE146" s="344"/>
      <c r="AF146" s="194">
        <v>149760</v>
      </c>
      <c r="AG146" s="194">
        <v>0</v>
      </c>
      <c r="AH146" s="194"/>
      <c r="AI146" s="194">
        <v>499200</v>
      </c>
      <c r="AJ146" s="213">
        <f t="shared" si="63"/>
        <v>1480960</v>
      </c>
      <c r="AK146" s="102">
        <v>1</v>
      </c>
      <c r="AL146" s="102">
        <v>10</v>
      </c>
      <c r="AM146" s="194">
        <v>832000</v>
      </c>
      <c r="AN146" s="344"/>
      <c r="AO146" s="194">
        <v>166400</v>
      </c>
      <c r="AP146" s="194">
        <v>0</v>
      </c>
      <c r="AQ146" s="194"/>
      <c r="AR146" s="194">
        <v>499200</v>
      </c>
      <c r="AS146" s="213">
        <f t="shared" si="64"/>
        <v>1497600</v>
      </c>
    </row>
    <row r="147" spans="1:45" ht="18.95" customHeight="1">
      <c r="A147" s="102">
        <v>17</v>
      </c>
      <c r="B147" s="102" t="s">
        <v>1814</v>
      </c>
      <c r="C147" s="102" t="s">
        <v>5283</v>
      </c>
      <c r="D147" s="102">
        <v>1987</v>
      </c>
      <c r="E147" s="102">
        <v>1</v>
      </c>
      <c r="F147" s="102">
        <v>13</v>
      </c>
      <c r="G147" s="102">
        <v>10</v>
      </c>
      <c r="H147" s="194">
        <v>832000</v>
      </c>
      <c r="I147" s="344"/>
      <c r="J147" s="194">
        <v>216320</v>
      </c>
      <c r="K147" s="194">
        <v>0</v>
      </c>
      <c r="L147" s="194"/>
      <c r="M147" s="194">
        <v>499200</v>
      </c>
      <c r="N147" s="213">
        <f t="shared" si="60"/>
        <v>1547520</v>
      </c>
      <c r="O147" s="102">
        <v>1</v>
      </c>
      <c r="P147" s="102">
        <v>12</v>
      </c>
      <c r="Q147" s="194">
        <v>832000</v>
      </c>
      <c r="R147" s="344"/>
      <c r="S147" s="194">
        <v>199680</v>
      </c>
      <c r="T147" s="194"/>
      <c r="U147" s="194"/>
      <c r="V147" s="194">
        <v>499200</v>
      </c>
      <c r="W147" s="213">
        <f t="shared" si="61"/>
        <v>1530880</v>
      </c>
      <c r="X147" s="213">
        <f t="shared" si="57"/>
        <v>0</v>
      </c>
      <c r="Y147" s="213">
        <f t="shared" si="58"/>
        <v>0</v>
      </c>
      <c r="Z147" s="213">
        <f t="shared" si="59"/>
        <v>16640</v>
      </c>
      <c r="AA147" s="74">
        <f t="shared" si="65"/>
        <v>16640</v>
      </c>
      <c r="AB147" s="102">
        <v>1</v>
      </c>
      <c r="AC147" s="102">
        <v>14</v>
      </c>
      <c r="AD147" s="194">
        <v>832000</v>
      </c>
      <c r="AE147" s="344"/>
      <c r="AF147" s="194">
        <v>232960.00000000003</v>
      </c>
      <c r="AG147" s="194">
        <v>0</v>
      </c>
      <c r="AH147" s="194"/>
      <c r="AI147" s="194">
        <v>499200</v>
      </c>
      <c r="AJ147" s="213">
        <f t="shared" si="63"/>
        <v>1564160</v>
      </c>
      <c r="AK147" s="102">
        <v>1</v>
      </c>
      <c r="AL147" s="102">
        <v>15</v>
      </c>
      <c r="AM147" s="194">
        <v>832000</v>
      </c>
      <c r="AN147" s="344"/>
      <c r="AO147" s="194">
        <v>249600</v>
      </c>
      <c r="AP147" s="194">
        <v>0</v>
      </c>
      <c r="AQ147" s="194"/>
      <c r="AR147" s="194">
        <v>499200</v>
      </c>
      <c r="AS147" s="213">
        <f t="shared" si="64"/>
        <v>1580800</v>
      </c>
    </row>
    <row r="148" spans="1:45" ht="18.95" customHeight="1">
      <c r="A148" s="102">
        <v>18</v>
      </c>
      <c r="B148" s="102" t="s">
        <v>968</v>
      </c>
      <c r="C148" s="102" t="s">
        <v>5282</v>
      </c>
      <c r="D148" s="102">
        <v>1988</v>
      </c>
      <c r="E148" s="102">
        <v>1</v>
      </c>
      <c r="F148" s="102">
        <v>5</v>
      </c>
      <c r="G148" s="102">
        <v>10</v>
      </c>
      <c r="H148" s="194">
        <v>832000</v>
      </c>
      <c r="I148" s="344"/>
      <c r="J148" s="194">
        <v>83200</v>
      </c>
      <c r="K148" s="194">
        <v>0</v>
      </c>
      <c r="L148" s="194"/>
      <c r="M148" s="194">
        <v>499200</v>
      </c>
      <c r="N148" s="213">
        <f t="shared" si="60"/>
        <v>1414400</v>
      </c>
      <c r="O148" s="102">
        <v>1</v>
      </c>
      <c r="P148" s="102">
        <v>4</v>
      </c>
      <c r="Q148" s="194">
        <v>832000</v>
      </c>
      <c r="R148" s="344"/>
      <c r="S148" s="194">
        <v>66560</v>
      </c>
      <c r="T148" s="194"/>
      <c r="U148" s="194"/>
      <c r="V148" s="194">
        <v>499200</v>
      </c>
      <c r="W148" s="213">
        <f t="shared" si="61"/>
        <v>1397760</v>
      </c>
      <c r="X148" s="213">
        <f t="shared" si="57"/>
        <v>0</v>
      </c>
      <c r="Y148" s="213">
        <f t="shared" si="58"/>
        <v>0</v>
      </c>
      <c r="Z148" s="213">
        <f t="shared" si="59"/>
        <v>16640</v>
      </c>
      <c r="AA148" s="74">
        <f t="shared" si="65"/>
        <v>16640</v>
      </c>
      <c r="AB148" s="102">
        <v>1</v>
      </c>
      <c r="AC148" s="102">
        <v>6</v>
      </c>
      <c r="AD148" s="194">
        <v>832000</v>
      </c>
      <c r="AE148" s="344"/>
      <c r="AF148" s="194">
        <v>99840</v>
      </c>
      <c r="AG148" s="194">
        <v>0</v>
      </c>
      <c r="AH148" s="194"/>
      <c r="AI148" s="194">
        <v>499200</v>
      </c>
      <c r="AJ148" s="213">
        <f t="shared" si="63"/>
        <v>1431040</v>
      </c>
      <c r="AK148" s="102">
        <v>1</v>
      </c>
      <c r="AL148" s="102">
        <v>7</v>
      </c>
      <c r="AM148" s="194">
        <v>832000</v>
      </c>
      <c r="AN148" s="344"/>
      <c r="AO148" s="194">
        <v>116480.00000000001</v>
      </c>
      <c r="AP148" s="194">
        <v>0</v>
      </c>
      <c r="AQ148" s="194"/>
      <c r="AR148" s="194">
        <v>499200</v>
      </c>
      <c r="AS148" s="213">
        <f t="shared" si="64"/>
        <v>1447680</v>
      </c>
    </row>
    <row r="149" spans="1:45" ht="18.95" customHeight="1">
      <c r="A149" s="102">
        <v>19</v>
      </c>
      <c r="B149" s="102" t="s">
        <v>1816</v>
      </c>
      <c r="C149" s="102" t="s">
        <v>5282</v>
      </c>
      <c r="D149" s="102">
        <v>1986</v>
      </c>
      <c r="E149" s="102">
        <v>1</v>
      </c>
      <c r="F149" s="102">
        <v>13</v>
      </c>
      <c r="G149" s="102">
        <v>12</v>
      </c>
      <c r="H149" s="194">
        <v>998400</v>
      </c>
      <c r="I149" s="344"/>
      <c r="J149" s="194">
        <v>216320</v>
      </c>
      <c r="K149" s="194">
        <v>0</v>
      </c>
      <c r="L149" s="194"/>
      <c r="M149" s="194">
        <v>499200</v>
      </c>
      <c r="N149" s="213">
        <f t="shared" si="60"/>
        <v>1713920</v>
      </c>
      <c r="O149" s="102">
        <v>1</v>
      </c>
      <c r="P149" s="102">
        <v>12</v>
      </c>
      <c r="Q149" s="194">
        <v>998400</v>
      </c>
      <c r="R149" s="344"/>
      <c r="S149" s="194">
        <v>199680</v>
      </c>
      <c r="T149" s="194"/>
      <c r="U149" s="194"/>
      <c r="V149" s="194">
        <v>499200</v>
      </c>
      <c r="W149" s="213">
        <f t="shared" si="61"/>
        <v>1697280</v>
      </c>
      <c r="X149" s="213">
        <f t="shared" si="57"/>
        <v>0</v>
      </c>
      <c r="Y149" s="213">
        <f t="shared" si="58"/>
        <v>0</v>
      </c>
      <c r="Z149" s="213">
        <f t="shared" si="59"/>
        <v>16640</v>
      </c>
      <c r="AA149" s="74">
        <f t="shared" si="65"/>
        <v>16640</v>
      </c>
      <c r="AB149" s="102">
        <v>1</v>
      </c>
      <c r="AC149" s="102">
        <v>14</v>
      </c>
      <c r="AD149" s="194">
        <v>998400</v>
      </c>
      <c r="AE149" s="344"/>
      <c r="AF149" s="194">
        <v>232960.00000000003</v>
      </c>
      <c r="AG149" s="194">
        <v>0</v>
      </c>
      <c r="AH149" s="194"/>
      <c r="AI149" s="194">
        <v>499200</v>
      </c>
      <c r="AJ149" s="213">
        <f t="shared" si="63"/>
        <v>1730560</v>
      </c>
      <c r="AK149" s="102">
        <v>1</v>
      </c>
      <c r="AL149" s="102">
        <v>15</v>
      </c>
      <c r="AM149" s="194">
        <v>998400</v>
      </c>
      <c r="AN149" s="344"/>
      <c r="AO149" s="194">
        <v>249600</v>
      </c>
      <c r="AP149" s="194">
        <v>0</v>
      </c>
      <c r="AQ149" s="194"/>
      <c r="AR149" s="194">
        <v>499200</v>
      </c>
      <c r="AS149" s="213">
        <f t="shared" si="64"/>
        <v>1747200</v>
      </c>
    </row>
    <row r="150" spans="1:45" ht="18.95" customHeight="1">
      <c r="A150" s="102">
        <v>20</v>
      </c>
      <c r="B150" s="102" t="s">
        <v>8063</v>
      </c>
      <c r="C150" s="102" t="s">
        <v>5283</v>
      </c>
      <c r="D150" s="102">
        <v>1990</v>
      </c>
      <c r="E150" s="102">
        <v>1</v>
      </c>
      <c r="F150" s="102">
        <v>2</v>
      </c>
      <c r="G150" s="102">
        <v>10</v>
      </c>
      <c r="H150" s="194">
        <v>832000</v>
      </c>
      <c r="I150" s="344"/>
      <c r="J150" s="194">
        <v>33280</v>
      </c>
      <c r="K150" s="194">
        <v>0</v>
      </c>
      <c r="L150" s="194"/>
      <c r="M150" s="194">
        <v>499200</v>
      </c>
      <c r="N150" s="213">
        <f t="shared" si="60"/>
        <v>1364480</v>
      </c>
      <c r="O150" s="102">
        <v>1</v>
      </c>
      <c r="P150" s="102">
        <v>1</v>
      </c>
      <c r="Q150" s="194">
        <v>832000</v>
      </c>
      <c r="R150" s="344"/>
      <c r="S150" s="194">
        <v>16640</v>
      </c>
      <c r="T150" s="194"/>
      <c r="U150" s="194"/>
      <c r="V150" s="194">
        <v>499200</v>
      </c>
      <c r="W150" s="213">
        <f t="shared" si="61"/>
        <v>1347840</v>
      </c>
      <c r="X150" s="213">
        <f t="shared" si="57"/>
        <v>0</v>
      </c>
      <c r="Y150" s="213">
        <f t="shared" si="58"/>
        <v>0</v>
      </c>
      <c r="Z150" s="213">
        <f t="shared" si="59"/>
        <v>16640</v>
      </c>
      <c r="AA150" s="74">
        <f t="shared" si="65"/>
        <v>16640</v>
      </c>
      <c r="AB150" s="102">
        <v>1</v>
      </c>
      <c r="AC150" s="102">
        <v>3</v>
      </c>
      <c r="AD150" s="194">
        <v>832000</v>
      </c>
      <c r="AE150" s="344"/>
      <c r="AF150" s="194">
        <v>49920</v>
      </c>
      <c r="AG150" s="194">
        <v>0</v>
      </c>
      <c r="AH150" s="194"/>
      <c r="AI150" s="194">
        <v>499200</v>
      </c>
      <c r="AJ150" s="213">
        <f t="shared" si="63"/>
        <v>1381120</v>
      </c>
      <c r="AK150" s="102">
        <v>1</v>
      </c>
      <c r="AL150" s="102">
        <v>4</v>
      </c>
      <c r="AM150" s="194">
        <v>832000</v>
      </c>
      <c r="AN150" s="344"/>
      <c r="AO150" s="194">
        <v>66560</v>
      </c>
      <c r="AP150" s="194">
        <v>0</v>
      </c>
      <c r="AQ150" s="194"/>
      <c r="AR150" s="194">
        <v>499200</v>
      </c>
      <c r="AS150" s="213">
        <f t="shared" si="64"/>
        <v>1397760</v>
      </c>
    </row>
    <row r="151" spans="1:45" ht="18.95" customHeight="1">
      <c r="A151" s="102">
        <v>21</v>
      </c>
      <c r="B151" s="102" t="s">
        <v>5397</v>
      </c>
      <c r="C151" s="102" t="s">
        <v>5282</v>
      </c>
      <c r="D151" s="102">
        <v>1996</v>
      </c>
      <c r="E151" s="102">
        <v>1</v>
      </c>
      <c r="F151" s="102">
        <v>2</v>
      </c>
      <c r="G151" s="102">
        <v>10</v>
      </c>
      <c r="H151" s="194">
        <v>832000</v>
      </c>
      <c r="I151" s="344"/>
      <c r="J151" s="194">
        <v>33280</v>
      </c>
      <c r="K151" s="194">
        <v>0</v>
      </c>
      <c r="L151" s="194"/>
      <c r="M151" s="194">
        <v>499200</v>
      </c>
      <c r="N151" s="213">
        <f t="shared" si="60"/>
        <v>1364480</v>
      </c>
      <c r="O151" s="102">
        <v>1</v>
      </c>
      <c r="P151" s="102">
        <v>1</v>
      </c>
      <c r="Q151" s="194">
        <v>832000</v>
      </c>
      <c r="R151" s="344"/>
      <c r="S151" s="194">
        <v>16640</v>
      </c>
      <c r="T151" s="194"/>
      <c r="U151" s="194"/>
      <c r="V151" s="194">
        <v>499200</v>
      </c>
      <c r="W151" s="213">
        <f t="shared" si="61"/>
        <v>1347840</v>
      </c>
      <c r="X151" s="213">
        <f t="shared" si="57"/>
        <v>0</v>
      </c>
      <c r="Y151" s="213">
        <f t="shared" si="58"/>
        <v>0</v>
      </c>
      <c r="Z151" s="213">
        <f t="shared" si="59"/>
        <v>16640</v>
      </c>
      <c r="AA151" s="74">
        <f t="shared" si="65"/>
        <v>16640</v>
      </c>
      <c r="AB151" s="102">
        <v>1</v>
      </c>
      <c r="AC151" s="102">
        <v>3</v>
      </c>
      <c r="AD151" s="194">
        <v>832000</v>
      </c>
      <c r="AE151" s="344"/>
      <c r="AF151" s="194">
        <v>49920</v>
      </c>
      <c r="AG151" s="194">
        <v>0</v>
      </c>
      <c r="AH151" s="194"/>
      <c r="AI151" s="194">
        <v>499200</v>
      </c>
      <c r="AJ151" s="213">
        <f t="shared" si="63"/>
        <v>1381120</v>
      </c>
      <c r="AK151" s="102">
        <v>1</v>
      </c>
      <c r="AL151" s="102">
        <v>4</v>
      </c>
      <c r="AM151" s="194">
        <v>832000</v>
      </c>
      <c r="AN151" s="344"/>
      <c r="AO151" s="194">
        <v>66560</v>
      </c>
      <c r="AP151" s="194">
        <v>0</v>
      </c>
      <c r="AQ151" s="194"/>
      <c r="AR151" s="194">
        <v>499200</v>
      </c>
      <c r="AS151" s="213">
        <f t="shared" si="64"/>
        <v>1397760</v>
      </c>
    </row>
    <row r="152" spans="1:45" ht="18.95" customHeight="1">
      <c r="A152" s="102">
        <v>22</v>
      </c>
      <c r="B152" s="102" t="s">
        <v>6660</v>
      </c>
      <c r="C152" s="102" t="s">
        <v>5282</v>
      </c>
      <c r="D152" s="102">
        <v>1987</v>
      </c>
      <c r="E152" s="102">
        <v>1</v>
      </c>
      <c r="F152" s="102">
        <v>3</v>
      </c>
      <c r="G152" s="102">
        <v>10</v>
      </c>
      <c r="H152" s="194">
        <v>832000</v>
      </c>
      <c r="I152" s="344"/>
      <c r="J152" s="194">
        <v>49920</v>
      </c>
      <c r="K152" s="194">
        <v>0</v>
      </c>
      <c r="L152" s="194"/>
      <c r="M152" s="194">
        <v>499200</v>
      </c>
      <c r="N152" s="213">
        <f t="shared" si="60"/>
        <v>1381120</v>
      </c>
      <c r="O152" s="102">
        <v>1</v>
      </c>
      <c r="P152" s="102">
        <v>2</v>
      </c>
      <c r="Q152" s="194">
        <v>832000</v>
      </c>
      <c r="R152" s="344"/>
      <c r="S152" s="194">
        <v>33280</v>
      </c>
      <c r="T152" s="194"/>
      <c r="U152" s="194"/>
      <c r="V152" s="194">
        <v>499200</v>
      </c>
      <c r="W152" s="213">
        <f t="shared" si="61"/>
        <v>1364480</v>
      </c>
      <c r="X152" s="213">
        <f t="shared" si="57"/>
        <v>0</v>
      </c>
      <c r="Y152" s="213">
        <f t="shared" si="58"/>
        <v>0</v>
      </c>
      <c r="Z152" s="213">
        <f t="shared" si="59"/>
        <v>16640</v>
      </c>
      <c r="AA152" s="74">
        <f t="shared" si="65"/>
        <v>16640</v>
      </c>
      <c r="AB152" s="102">
        <v>1</v>
      </c>
      <c r="AC152" s="102">
        <v>4</v>
      </c>
      <c r="AD152" s="194">
        <v>832000</v>
      </c>
      <c r="AE152" s="344"/>
      <c r="AF152" s="194">
        <v>66560</v>
      </c>
      <c r="AG152" s="194">
        <v>0</v>
      </c>
      <c r="AH152" s="194"/>
      <c r="AI152" s="194">
        <v>499200</v>
      </c>
      <c r="AJ152" s="213">
        <f t="shared" si="63"/>
        <v>1397760</v>
      </c>
      <c r="AK152" s="102">
        <v>1</v>
      </c>
      <c r="AL152" s="102">
        <v>5</v>
      </c>
      <c r="AM152" s="194">
        <v>832000</v>
      </c>
      <c r="AN152" s="344"/>
      <c r="AO152" s="194">
        <v>83200</v>
      </c>
      <c r="AP152" s="194">
        <v>0</v>
      </c>
      <c r="AQ152" s="194"/>
      <c r="AR152" s="194">
        <v>499200</v>
      </c>
      <c r="AS152" s="213">
        <f t="shared" si="64"/>
        <v>1414400</v>
      </c>
    </row>
    <row r="153" spans="1:45" ht="18.95" customHeight="1">
      <c r="A153" s="102">
        <v>23</v>
      </c>
      <c r="B153" s="102" t="s">
        <v>1780</v>
      </c>
      <c r="C153" s="102" t="s">
        <v>5282</v>
      </c>
      <c r="D153" s="102">
        <v>1984</v>
      </c>
      <c r="E153" s="102">
        <v>1</v>
      </c>
      <c r="F153" s="102">
        <v>3</v>
      </c>
      <c r="G153" s="102">
        <v>10</v>
      </c>
      <c r="H153" s="194">
        <v>832000</v>
      </c>
      <c r="I153" s="344"/>
      <c r="J153" s="194">
        <v>49920</v>
      </c>
      <c r="K153" s="194">
        <v>0</v>
      </c>
      <c r="L153" s="194"/>
      <c r="M153" s="194">
        <v>499200</v>
      </c>
      <c r="N153" s="213">
        <f>+H153+J153+K153+L153+M153</f>
        <v>1381120</v>
      </c>
      <c r="O153" s="102">
        <v>1</v>
      </c>
      <c r="P153" s="102">
        <v>2</v>
      </c>
      <c r="Q153" s="194">
        <v>832000</v>
      </c>
      <c r="R153" s="344"/>
      <c r="S153" s="194">
        <v>33280</v>
      </c>
      <c r="T153" s="194"/>
      <c r="U153" s="194"/>
      <c r="V153" s="194">
        <v>499200</v>
      </c>
      <c r="W153" s="213">
        <f t="shared" si="61"/>
        <v>1364480</v>
      </c>
      <c r="X153" s="213">
        <f t="shared" si="57"/>
        <v>0</v>
      </c>
      <c r="Y153" s="213">
        <f t="shared" si="58"/>
        <v>0</v>
      </c>
      <c r="Z153" s="213">
        <f t="shared" si="59"/>
        <v>16640</v>
      </c>
      <c r="AA153" s="74">
        <f t="shared" si="65"/>
        <v>16640</v>
      </c>
      <c r="AB153" s="102">
        <v>1</v>
      </c>
      <c r="AC153" s="102">
        <v>4</v>
      </c>
      <c r="AD153" s="194">
        <v>832000</v>
      </c>
      <c r="AE153" s="344"/>
      <c r="AF153" s="194">
        <v>66560</v>
      </c>
      <c r="AG153" s="194">
        <v>0</v>
      </c>
      <c r="AH153" s="194"/>
      <c r="AI153" s="194">
        <v>499200</v>
      </c>
      <c r="AJ153" s="213">
        <f t="shared" si="63"/>
        <v>1397760</v>
      </c>
      <c r="AK153" s="102">
        <v>1</v>
      </c>
      <c r="AL153" s="102">
        <v>5</v>
      </c>
      <c r="AM153" s="194">
        <v>832000</v>
      </c>
      <c r="AN153" s="344"/>
      <c r="AO153" s="194">
        <v>83200</v>
      </c>
      <c r="AP153" s="194">
        <v>0</v>
      </c>
      <c r="AQ153" s="194"/>
      <c r="AR153" s="194">
        <v>499200</v>
      </c>
      <c r="AS153" s="213">
        <f t="shared" si="64"/>
        <v>1414400</v>
      </c>
    </row>
    <row r="154" spans="1:45" ht="18.95" customHeight="1">
      <c r="A154" s="102">
        <v>24</v>
      </c>
      <c r="B154" s="102" t="s">
        <v>1721</v>
      </c>
      <c r="C154" s="102" t="s">
        <v>5282</v>
      </c>
      <c r="D154" s="102">
        <v>1985</v>
      </c>
      <c r="E154" s="102">
        <v>1</v>
      </c>
      <c r="F154" s="102">
        <v>3</v>
      </c>
      <c r="G154" s="102">
        <v>10</v>
      </c>
      <c r="H154" s="194">
        <v>832000</v>
      </c>
      <c r="I154" s="344"/>
      <c r="J154" s="194">
        <v>49920</v>
      </c>
      <c r="K154" s="194">
        <v>0</v>
      </c>
      <c r="L154" s="194"/>
      <c r="M154" s="194">
        <v>499200</v>
      </c>
      <c r="N154" s="213">
        <f t="shared" si="60"/>
        <v>1381120</v>
      </c>
      <c r="O154" s="102">
        <v>1</v>
      </c>
      <c r="P154" s="102">
        <v>2</v>
      </c>
      <c r="Q154" s="194">
        <v>832000</v>
      </c>
      <c r="R154" s="344"/>
      <c r="S154" s="194">
        <v>33280</v>
      </c>
      <c r="T154" s="194"/>
      <c r="U154" s="194"/>
      <c r="V154" s="194">
        <v>499200</v>
      </c>
      <c r="W154" s="213">
        <f t="shared" si="61"/>
        <v>1364480</v>
      </c>
      <c r="X154" s="213">
        <f t="shared" si="57"/>
        <v>0</v>
      </c>
      <c r="Y154" s="213">
        <f t="shared" si="58"/>
        <v>0</v>
      </c>
      <c r="Z154" s="213">
        <f t="shared" si="59"/>
        <v>16640</v>
      </c>
      <c r="AA154" s="74">
        <f t="shared" si="65"/>
        <v>16640</v>
      </c>
      <c r="AB154" s="102">
        <v>1</v>
      </c>
      <c r="AC154" s="102">
        <v>4</v>
      </c>
      <c r="AD154" s="194">
        <v>832000</v>
      </c>
      <c r="AE154" s="344"/>
      <c r="AF154" s="194">
        <v>66560</v>
      </c>
      <c r="AG154" s="194">
        <v>0</v>
      </c>
      <c r="AH154" s="194"/>
      <c r="AI154" s="194">
        <v>499200</v>
      </c>
      <c r="AJ154" s="213">
        <f t="shared" si="63"/>
        <v>1397760</v>
      </c>
      <c r="AK154" s="102">
        <v>1</v>
      </c>
      <c r="AL154" s="102">
        <v>5</v>
      </c>
      <c r="AM154" s="194">
        <v>832000</v>
      </c>
      <c r="AN154" s="344"/>
      <c r="AO154" s="194">
        <v>83200</v>
      </c>
      <c r="AP154" s="194">
        <v>0</v>
      </c>
      <c r="AQ154" s="194"/>
      <c r="AR154" s="194">
        <v>499200</v>
      </c>
      <c r="AS154" s="213">
        <f t="shared" si="64"/>
        <v>1414400</v>
      </c>
    </row>
    <row r="155" spans="1:45" s="410" customFormat="1" ht="34.5" customHeight="1">
      <c r="A155" s="1259"/>
      <c r="B155" s="2553" t="s">
        <v>5292</v>
      </c>
      <c r="C155" s="2553"/>
      <c r="D155" s="2553"/>
      <c r="E155" s="2553"/>
      <c r="F155" s="2553"/>
      <c r="G155" s="2553"/>
      <c r="H155" s="2553"/>
      <c r="I155" s="412"/>
      <c r="J155" s="407"/>
      <c r="K155" s="1260"/>
      <c r="L155" s="407"/>
      <c r="M155" s="407"/>
      <c r="N155" s="407"/>
      <c r="O155" s="407"/>
      <c r="P155" s="412"/>
      <c r="S155" s="1261"/>
      <c r="V155" s="407"/>
      <c r="W155" s="411" t="s">
        <v>215</v>
      </c>
      <c r="X155" s="1261"/>
      <c r="Y155" s="1261"/>
      <c r="Z155" s="1261"/>
      <c r="AB155" s="412"/>
      <c r="AC155" s="412"/>
      <c r="AD155" s="412"/>
      <c r="AE155" s="412"/>
      <c r="AF155" s="407"/>
      <c r="AG155" s="1260"/>
      <c r="AH155" s="1260"/>
      <c r="AI155" s="407"/>
      <c r="AJ155" s="407"/>
      <c r="AK155" s="412"/>
      <c r="AL155" s="412"/>
      <c r="AM155" s="412"/>
      <c r="AN155" s="412"/>
      <c r="AO155" s="407"/>
      <c r="AP155" s="1260"/>
      <c r="AQ155" s="1260"/>
      <c r="AR155" s="407"/>
      <c r="AS155" s="407"/>
    </row>
    <row r="156" spans="1:45" ht="14.25" customHeight="1">
      <c r="A156" s="226"/>
      <c r="B156" s="227"/>
      <c r="C156" s="2548" t="s">
        <v>5278</v>
      </c>
      <c r="D156" s="2548" t="s">
        <v>5279</v>
      </c>
      <c r="E156" s="1026" t="s">
        <v>5280</v>
      </c>
      <c r="F156" s="1026"/>
      <c r="G156" s="1026"/>
      <c r="H156" s="1026"/>
      <c r="I156" s="1027"/>
      <c r="J156" s="228"/>
      <c r="K156" s="229"/>
      <c r="L156" s="1028"/>
      <c r="M156" s="1028"/>
      <c r="N156" s="230"/>
      <c r="O156" s="1262" t="s">
        <v>1979</v>
      </c>
      <c r="P156" s="1026"/>
      <c r="Q156" s="1026"/>
      <c r="R156" s="1027"/>
      <c r="S156" s="1263"/>
      <c r="T156" s="1028"/>
      <c r="U156" s="1028"/>
      <c r="V156" s="230"/>
      <c r="W156" s="230"/>
      <c r="X156" s="2532" t="s">
        <v>249</v>
      </c>
      <c r="Y156" s="2533"/>
      <c r="Z156" s="2533"/>
      <c r="AA156" s="2534"/>
      <c r="AB156" s="1026" t="s">
        <v>6656</v>
      </c>
      <c r="AC156" s="1026"/>
      <c r="AD156" s="1026"/>
      <c r="AE156" s="1027"/>
      <c r="AF156" s="228"/>
      <c r="AG156" s="229"/>
      <c r="AH156" s="229"/>
      <c r="AI156" s="1028"/>
      <c r="AJ156" s="230"/>
      <c r="AK156" s="1026" t="s">
        <v>8062</v>
      </c>
      <c r="AL156" s="1026"/>
      <c r="AM156" s="1026"/>
      <c r="AN156" s="1027"/>
      <c r="AO156" s="228"/>
      <c r="AP156" s="229"/>
      <c r="AQ156" s="229"/>
      <c r="AR156" s="1028"/>
      <c r="AS156" s="230"/>
    </row>
    <row r="157" spans="1:45" s="176" customFormat="1" ht="22.5" customHeight="1">
      <c r="A157" s="231"/>
      <c r="B157" s="232"/>
      <c r="C157" s="2549"/>
      <c r="D157" s="2549"/>
      <c r="E157" s="226"/>
      <c r="F157" s="226"/>
      <c r="G157" s="226"/>
      <c r="H157" s="226"/>
      <c r="I157" s="1029"/>
      <c r="J157" s="235" t="s">
        <v>5281</v>
      </c>
      <c r="K157" s="235"/>
      <c r="L157" s="235"/>
      <c r="M157" s="22"/>
      <c r="N157" s="206"/>
      <c r="O157" s="226"/>
      <c r="P157" s="226"/>
      <c r="Q157" s="226"/>
      <c r="R157" s="340"/>
      <c r="S157" s="235" t="s">
        <v>5281</v>
      </c>
      <c r="T157" s="235"/>
      <c r="U157" s="235"/>
      <c r="V157" s="22"/>
      <c r="W157" s="206"/>
      <c r="X157" s="226"/>
      <c r="Y157" s="2551" t="s">
        <v>244</v>
      </c>
      <c r="Z157" s="2551" t="s">
        <v>247</v>
      </c>
      <c r="AA157" s="226"/>
      <c r="AB157" s="226"/>
      <c r="AC157" s="226"/>
      <c r="AD157" s="226"/>
      <c r="AE157" s="235" t="s">
        <v>5281</v>
      </c>
      <c r="AF157" s="233"/>
      <c r="AG157" s="234"/>
      <c r="AH157" s="234"/>
      <c r="AI157" s="230"/>
      <c r="AJ157" s="206"/>
      <c r="AK157" s="226"/>
      <c r="AL157" s="226"/>
      <c r="AM157" s="226"/>
      <c r="AN157" s="235" t="s">
        <v>5281</v>
      </c>
      <c r="AO157" s="233"/>
      <c r="AP157" s="234"/>
      <c r="AQ157" s="234"/>
      <c r="AR157" s="230"/>
      <c r="AS157" s="206"/>
    </row>
    <row r="158" spans="1:45" s="35" customFormat="1" ht="89.25">
      <c r="A158" s="210" t="s">
        <v>114</v>
      </c>
      <c r="B158" s="2162" t="s">
        <v>218</v>
      </c>
      <c r="C158" s="2550"/>
      <c r="D158" s="2550"/>
      <c r="E158" s="2162" t="s">
        <v>211</v>
      </c>
      <c r="F158" s="2162" t="s">
        <v>243</v>
      </c>
      <c r="G158" s="2162" t="s">
        <v>282</v>
      </c>
      <c r="H158" s="2165" t="s">
        <v>244</v>
      </c>
      <c r="I158" s="524" t="s">
        <v>321</v>
      </c>
      <c r="J158" s="249" t="s">
        <v>298</v>
      </c>
      <c r="K158" s="249" t="s">
        <v>245</v>
      </c>
      <c r="L158" s="1103" t="s">
        <v>299</v>
      </c>
      <c r="M158" s="249" t="s">
        <v>4754</v>
      </c>
      <c r="N158" s="2165" t="s">
        <v>246</v>
      </c>
      <c r="O158" s="2162" t="s">
        <v>211</v>
      </c>
      <c r="P158" s="2162" t="s">
        <v>243</v>
      </c>
      <c r="Q158" s="2165" t="s">
        <v>244</v>
      </c>
      <c r="R158" s="524" t="s">
        <v>321</v>
      </c>
      <c r="S158" s="249" t="s">
        <v>298</v>
      </c>
      <c r="T158" s="249" t="s">
        <v>245</v>
      </c>
      <c r="U158" s="1103" t="s">
        <v>299</v>
      </c>
      <c r="V158" s="249" t="s">
        <v>4754</v>
      </c>
      <c r="W158" s="2165" t="s">
        <v>246</v>
      </c>
      <c r="X158" s="2162" t="s">
        <v>211</v>
      </c>
      <c r="Y158" s="2552"/>
      <c r="Z158" s="2552"/>
      <c r="AA158" s="2162" t="s">
        <v>248</v>
      </c>
      <c r="AB158" s="2162" t="s">
        <v>211</v>
      </c>
      <c r="AC158" s="2162" t="s">
        <v>243</v>
      </c>
      <c r="AD158" s="2165" t="s">
        <v>244</v>
      </c>
      <c r="AE158" s="523" t="s">
        <v>321</v>
      </c>
      <c r="AF158" s="249" t="s">
        <v>298</v>
      </c>
      <c r="AG158" s="249" t="s">
        <v>245</v>
      </c>
      <c r="AH158" s="1103" t="s">
        <v>299</v>
      </c>
      <c r="AI158" s="249" t="s">
        <v>4754</v>
      </c>
      <c r="AJ158" s="2165" t="s">
        <v>246</v>
      </c>
      <c r="AK158" s="2162" t="s">
        <v>211</v>
      </c>
      <c r="AL158" s="2162" t="s">
        <v>243</v>
      </c>
      <c r="AM158" s="2165" t="s">
        <v>244</v>
      </c>
      <c r="AN158" s="523" t="s">
        <v>321</v>
      </c>
      <c r="AO158" s="249" t="s">
        <v>298</v>
      </c>
      <c r="AP158" s="249" t="s">
        <v>245</v>
      </c>
      <c r="AQ158" s="1103" t="s">
        <v>299</v>
      </c>
      <c r="AR158" s="249" t="s">
        <v>4754</v>
      </c>
      <c r="AS158" s="2165" t="s">
        <v>246</v>
      </c>
    </row>
    <row r="159" spans="1:45" s="15" customFormat="1" ht="12.75">
      <c r="A159" s="123">
        <v>1</v>
      </c>
      <c r="B159" s="123">
        <v>2</v>
      </c>
      <c r="C159" s="123"/>
      <c r="D159" s="123">
        <v>3</v>
      </c>
      <c r="E159" s="123">
        <v>4</v>
      </c>
      <c r="F159" s="123">
        <v>5</v>
      </c>
      <c r="G159" s="123">
        <v>6</v>
      </c>
      <c r="H159" s="123">
        <v>7</v>
      </c>
      <c r="I159" s="123">
        <v>8</v>
      </c>
      <c r="J159" s="123">
        <v>9</v>
      </c>
      <c r="K159" s="123">
        <v>10</v>
      </c>
      <c r="L159" s="123">
        <v>11</v>
      </c>
      <c r="M159" s="123">
        <v>12</v>
      </c>
      <c r="N159" s="123">
        <v>13</v>
      </c>
      <c r="O159" s="123">
        <v>14</v>
      </c>
      <c r="P159" s="123">
        <v>15</v>
      </c>
      <c r="Q159" s="123">
        <v>16</v>
      </c>
      <c r="R159" s="123">
        <v>17</v>
      </c>
      <c r="S159" s="123">
        <v>18</v>
      </c>
      <c r="T159" s="123">
        <v>19</v>
      </c>
      <c r="U159" s="123">
        <v>20</v>
      </c>
      <c r="V159" s="123">
        <v>21</v>
      </c>
      <c r="W159" s="123">
        <v>22</v>
      </c>
      <c r="X159" s="123">
        <v>23</v>
      </c>
      <c r="Y159" s="123">
        <v>24</v>
      </c>
      <c r="Z159" s="123">
        <v>25</v>
      </c>
      <c r="AA159" s="123">
        <v>26</v>
      </c>
      <c r="AB159" s="123">
        <v>27</v>
      </c>
      <c r="AC159" s="123">
        <v>28</v>
      </c>
      <c r="AD159" s="123">
        <v>29</v>
      </c>
      <c r="AE159" s="123">
        <v>30</v>
      </c>
      <c r="AF159" s="123">
        <v>31</v>
      </c>
      <c r="AG159" s="123">
        <v>32</v>
      </c>
      <c r="AH159" s="123">
        <v>33</v>
      </c>
      <c r="AI159" s="123">
        <v>34</v>
      </c>
      <c r="AJ159" s="123">
        <v>35</v>
      </c>
      <c r="AK159" s="123">
        <v>36</v>
      </c>
      <c r="AL159" s="123">
        <v>37</v>
      </c>
      <c r="AM159" s="123">
        <v>38</v>
      </c>
      <c r="AN159" s="123">
        <v>39</v>
      </c>
      <c r="AO159" s="123">
        <v>40</v>
      </c>
      <c r="AP159" s="123">
        <v>41</v>
      </c>
      <c r="AQ159" s="123">
        <v>42</v>
      </c>
      <c r="AR159" s="123">
        <v>43</v>
      </c>
      <c r="AS159" s="123">
        <v>44</v>
      </c>
    </row>
    <row r="160" spans="1:45">
      <c r="A160" s="102"/>
      <c r="B160" s="212" t="s">
        <v>250</v>
      </c>
      <c r="C160" s="212"/>
      <c r="D160" s="212"/>
      <c r="E160" s="102"/>
      <c r="F160" s="102"/>
      <c r="G160" s="102"/>
      <c r="H160" s="194"/>
      <c r="I160" s="344"/>
      <c r="J160" s="194"/>
      <c r="K160" s="194"/>
      <c r="L160" s="194"/>
      <c r="M160" s="194"/>
      <c r="N160" s="194"/>
      <c r="O160" s="102"/>
      <c r="P160" s="102"/>
      <c r="Q160" s="194"/>
      <c r="R160" s="344"/>
      <c r="S160" s="194"/>
      <c r="T160" s="194"/>
      <c r="U160" s="194"/>
      <c r="V160" s="194"/>
      <c r="W160" s="194"/>
      <c r="X160" s="213"/>
      <c r="Y160" s="213"/>
      <c r="Z160" s="213"/>
      <c r="AA160" s="2158"/>
      <c r="AB160" s="102"/>
      <c r="AC160" s="102"/>
      <c r="AD160" s="194"/>
      <c r="AE160" s="344"/>
      <c r="AF160" s="194"/>
      <c r="AG160" s="194"/>
      <c r="AH160" s="194"/>
      <c r="AI160" s="194"/>
      <c r="AJ160" s="194"/>
      <c r="AK160" s="102"/>
      <c r="AL160" s="102"/>
      <c r="AM160" s="194"/>
      <c r="AN160" s="344"/>
      <c r="AO160" s="194"/>
      <c r="AP160" s="194"/>
      <c r="AQ160" s="194"/>
      <c r="AR160" s="194"/>
      <c r="AS160" s="194"/>
    </row>
    <row r="161" spans="1:45">
      <c r="A161" s="102"/>
      <c r="B161" s="212"/>
      <c r="C161" s="212"/>
      <c r="D161" s="212"/>
      <c r="E161" s="102"/>
      <c r="F161" s="102"/>
      <c r="G161" s="102"/>
      <c r="H161" s="194"/>
      <c r="I161" s="344"/>
      <c r="J161" s="194"/>
      <c r="K161" s="194"/>
      <c r="L161" s="194"/>
      <c r="M161" s="194"/>
      <c r="N161" s="194"/>
      <c r="O161" s="102"/>
      <c r="P161" s="102"/>
      <c r="Q161" s="194"/>
      <c r="R161" s="344"/>
      <c r="S161" s="194"/>
      <c r="T161" s="194"/>
      <c r="U161" s="194"/>
      <c r="V161" s="194"/>
      <c r="W161" s="194"/>
      <c r="X161" s="213"/>
      <c r="Y161" s="213"/>
      <c r="Z161" s="213"/>
      <c r="AA161" s="2158"/>
      <c r="AB161" s="102"/>
      <c r="AC161" s="102"/>
      <c r="AD161" s="194"/>
      <c r="AE161" s="344"/>
      <c r="AF161" s="194"/>
      <c r="AG161" s="194"/>
      <c r="AH161" s="194"/>
      <c r="AI161" s="194"/>
      <c r="AJ161" s="194"/>
      <c r="AK161" s="102"/>
      <c r="AL161" s="102"/>
      <c r="AM161" s="194"/>
      <c r="AN161" s="344"/>
      <c r="AO161" s="194"/>
      <c r="AP161" s="194"/>
      <c r="AQ161" s="194"/>
      <c r="AR161" s="194"/>
      <c r="AS161" s="194"/>
    </row>
    <row r="162" spans="1:45" ht="14.25">
      <c r="A162" s="102"/>
      <c r="B162" s="214" t="s">
        <v>113</v>
      </c>
      <c r="C162" s="214"/>
      <c r="D162" s="213" t="s">
        <v>1</v>
      </c>
      <c r="E162" s="215">
        <f>SUM(E164:E171)</f>
        <v>8</v>
      </c>
      <c r="F162" s="213"/>
      <c r="G162" s="213"/>
      <c r="H162" s="213">
        <f t="shared" ref="H162:O162" si="66">SUM(H164:H171)</f>
        <v>6739200</v>
      </c>
      <c r="I162" s="213">
        <f t="shared" si="66"/>
        <v>0</v>
      </c>
      <c r="J162" s="213">
        <f t="shared" si="66"/>
        <v>1346725</v>
      </c>
      <c r="K162" s="213">
        <f t="shared" si="66"/>
        <v>16000</v>
      </c>
      <c r="L162" s="213">
        <f t="shared" si="66"/>
        <v>0</v>
      </c>
      <c r="M162" s="213">
        <f t="shared" si="66"/>
        <v>4043520</v>
      </c>
      <c r="N162" s="215">
        <f t="shared" si="66"/>
        <v>12145445</v>
      </c>
      <c r="O162" s="215">
        <f t="shared" si="66"/>
        <v>8</v>
      </c>
      <c r="P162" s="213"/>
      <c r="Q162" s="213">
        <f t="shared" ref="Q162:AB162" si="67">SUM(Q164:Q171)</f>
        <v>6739200</v>
      </c>
      <c r="R162" s="213">
        <f t="shared" si="67"/>
        <v>0</v>
      </c>
      <c r="S162" s="213">
        <f t="shared" si="67"/>
        <v>1263525</v>
      </c>
      <c r="T162" s="213">
        <f t="shared" si="67"/>
        <v>16000</v>
      </c>
      <c r="U162" s="213">
        <f t="shared" si="67"/>
        <v>0</v>
      </c>
      <c r="V162" s="213">
        <f t="shared" si="67"/>
        <v>4043520</v>
      </c>
      <c r="W162" s="215">
        <f t="shared" si="67"/>
        <v>12062245</v>
      </c>
      <c r="X162" s="213">
        <f t="shared" si="67"/>
        <v>0</v>
      </c>
      <c r="Y162" s="213">
        <f t="shared" si="67"/>
        <v>0</v>
      </c>
      <c r="Z162" s="213">
        <f t="shared" si="67"/>
        <v>83200</v>
      </c>
      <c r="AA162" s="213">
        <f t="shared" si="67"/>
        <v>83200</v>
      </c>
      <c r="AB162" s="215">
        <f t="shared" si="67"/>
        <v>8</v>
      </c>
      <c r="AC162" s="213"/>
      <c r="AD162" s="213">
        <f t="shared" ref="AD162:AK162" si="68">SUM(AD164:AD171)</f>
        <v>6739200</v>
      </c>
      <c r="AE162" s="213">
        <f t="shared" si="68"/>
        <v>0</v>
      </c>
      <c r="AF162" s="213">
        <f t="shared" si="68"/>
        <v>1429925</v>
      </c>
      <c r="AG162" s="213">
        <f t="shared" si="68"/>
        <v>16000</v>
      </c>
      <c r="AH162" s="213">
        <f t="shared" si="68"/>
        <v>0</v>
      </c>
      <c r="AI162" s="213">
        <f t="shared" si="68"/>
        <v>4043520</v>
      </c>
      <c r="AJ162" s="215">
        <f t="shared" si="68"/>
        <v>12228645</v>
      </c>
      <c r="AK162" s="215">
        <f t="shared" si="68"/>
        <v>8</v>
      </c>
      <c r="AL162" s="213"/>
      <c r="AM162" s="213">
        <f t="shared" ref="AM162:AS162" si="69">SUM(AM164:AM171)</f>
        <v>6739200</v>
      </c>
      <c r="AN162" s="213">
        <f t="shared" si="69"/>
        <v>0</v>
      </c>
      <c r="AO162" s="213">
        <f t="shared" si="69"/>
        <v>1513125</v>
      </c>
      <c r="AP162" s="213">
        <f t="shared" si="69"/>
        <v>16000</v>
      </c>
      <c r="AQ162" s="213">
        <f t="shared" si="69"/>
        <v>0</v>
      </c>
      <c r="AR162" s="213">
        <f t="shared" si="69"/>
        <v>4043520</v>
      </c>
      <c r="AS162" s="215">
        <f t="shared" si="69"/>
        <v>12311845</v>
      </c>
    </row>
    <row r="163" spans="1:45">
      <c r="A163" s="102"/>
      <c r="B163" s="179" t="s">
        <v>126</v>
      </c>
      <c r="C163" s="179"/>
      <c r="D163" s="179"/>
      <c r="E163" s="102"/>
      <c r="F163" s="102"/>
      <c r="G163" s="102"/>
      <c r="H163" s="194"/>
      <c r="I163" s="344"/>
      <c r="J163" s="194"/>
      <c r="K163" s="194"/>
      <c r="L163" s="194"/>
      <c r="M163" s="194"/>
      <c r="N163" s="194"/>
      <c r="O163" s="102"/>
      <c r="P163" s="102"/>
      <c r="Q163" s="194"/>
      <c r="R163" s="344"/>
      <c r="S163" s="194"/>
      <c r="T163" s="194"/>
      <c r="U163" s="194"/>
      <c r="V163" s="194"/>
      <c r="W163" s="194"/>
      <c r="X163" s="213"/>
      <c r="Y163" s="213"/>
      <c r="Z163" s="213"/>
      <c r="AA163" s="2158"/>
      <c r="AB163" s="102"/>
      <c r="AC163" s="102"/>
      <c r="AD163" s="194"/>
      <c r="AE163" s="344"/>
      <c r="AF163" s="194"/>
      <c r="AG163" s="194"/>
      <c r="AH163" s="194"/>
      <c r="AI163" s="194"/>
      <c r="AJ163" s="194"/>
      <c r="AK163" s="102"/>
      <c r="AL163" s="102"/>
      <c r="AM163" s="194"/>
      <c r="AN163" s="344"/>
      <c r="AO163" s="194"/>
      <c r="AP163" s="194"/>
      <c r="AQ163" s="194"/>
      <c r="AR163" s="194"/>
      <c r="AS163" s="194"/>
    </row>
    <row r="164" spans="1:45" ht="18.95" customHeight="1">
      <c r="A164" s="102">
        <v>1</v>
      </c>
      <c r="B164" s="102" t="s">
        <v>810</v>
      </c>
      <c r="C164" s="102" t="s">
        <v>5282</v>
      </c>
      <c r="D164" s="102">
        <v>1963</v>
      </c>
      <c r="E164" s="102">
        <v>1</v>
      </c>
      <c r="F164" s="102">
        <v>30</v>
      </c>
      <c r="G164" s="102">
        <v>11</v>
      </c>
      <c r="H164" s="194">
        <v>915200</v>
      </c>
      <c r="I164" s="344"/>
      <c r="J164" s="194">
        <v>410722</v>
      </c>
      <c r="K164" s="194">
        <v>0</v>
      </c>
      <c r="L164" s="194"/>
      <c r="M164" s="194">
        <v>549120</v>
      </c>
      <c r="N164" s="213">
        <f>+H164+J164+K164+L164+M164</f>
        <v>1875042</v>
      </c>
      <c r="O164" s="102">
        <v>1</v>
      </c>
      <c r="P164" s="102">
        <v>29</v>
      </c>
      <c r="Q164" s="194">
        <v>915200</v>
      </c>
      <c r="R164" s="344"/>
      <c r="S164" s="194">
        <v>410722</v>
      </c>
      <c r="T164" s="194"/>
      <c r="U164" s="194"/>
      <c r="V164" s="194">
        <v>549120</v>
      </c>
      <c r="W164" s="213">
        <f>+Q164+S164+T164+U164+V164</f>
        <v>1875042</v>
      </c>
      <c r="X164" s="213">
        <f t="shared" ref="X164:X171" si="70">E164-O164</f>
        <v>0</v>
      </c>
      <c r="Y164" s="213">
        <f t="shared" ref="Y164:Y171" si="71">+H164-Q164</f>
        <v>0</v>
      </c>
      <c r="Z164" s="213">
        <f t="shared" ref="Z164:Z171" si="72">+J164+K164+L164+M164-S164-T164-U164-V164</f>
        <v>0</v>
      </c>
      <c r="AA164" s="74">
        <f>N164-W164</f>
        <v>0</v>
      </c>
      <c r="AB164" s="102">
        <v>1</v>
      </c>
      <c r="AC164" s="102">
        <v>31</v>
      </c>
      <c r="AD164" s="194">
        <v>915200</v>
      </c>
      <c r="AE164" s="344"/>
      <c r="AF164" s="194">
        <v>410722</v>
      </c>
      <c r="AG164" s="194">
        <v>0</v>
      </c>
      <c r="AH164" s="194"/>
      <c r="AI164" s="194">
        <v>549120</v>
      </c>
      <c r="AJ164" s="213">
        <f>+AD164+AF164+AG164+AH164+AI164</f>
        <v>1875042</v>
      </c>
      <c r="AK164" s="102">
        <v>1</v>
      </c>
      <c r="AL164" s="102">
        <v>32</v>
      </c>
      <c r="AM164" s="194">
        <v>915200</v>
      </c>
      <c r="AN164" s="344"/>
      <c r="AO164" s="194">
        <v>410722</v>
      </c>
      <c r="AP164" s="194">
        <v>0</v>
      </c>
      <c r="AQ164" s="194"/>
      <c r="AR164" s="194">
        <v>549120</v>
      </c>
      <c r="AS164" s="213">
        <f>+AM164+AO164+AP164+AQ164+AR164</f>
        <v>1875042</v>
      </c>
    </row>
    <row r="165" spans="1:45" ht="18.95" customHeight="1">
      <c r="A165" s="102">
        <v>2</v>
      </c>
      <c r="B165" s="102" t="s">
        <v>808</v>
      </c>
      <c r="C165" s="102" t="s">
        <v>5283</v>
      </c>
      <c r="D165" s="102">
        <v>1960</v>
      </c>
      <c r="E165" s="102">
        <v>1</v>
      </c>
      <c r="F165" s="102">
        <v>27</v>
      </c>
      <c r="G165" s="102">
        <v>10</v>
      </c>
      <c r="H165" s="194">
        <v>832000</v>
      </c>
      <c r="I165" s="344"/>
      <c r="J165" s="194">
        <v>287043</v>
      </c>
      <c r="K165" s="194">
        <v>0</v>
      </c>
      <c r="L165" s="194"/>
      <c r="M165" s="194">
        <v>499200</v>
      </c>
      <c r="N165" s="213">
        <f t="shared" ref="N165:N171" si="73">+H165+J165+K165+L165+M165</f>
        <v>1618243</v>
      </c>
      <c r="O165" s="102">
        <v>1</v>
      </c>
      <c r="P165" s="102">
        <v>26</v>
      </c>
      <c r="Q165" s="194">
        <v>832000</v>
      </c>
      <c r="R165" s="344"/>
      <c r="S165" s="194">
        <v>287043</v>
      </c>
      <c r="T165" s="194"/>
      <c r="U165" s="194"/>
      <c r="V165" s="194">
        <v>499200</v>
      </c>
      <c r="W165" s="213">
        <f t="shared" ref="W165:W171" si="74">+Q165+S165+T165+U165+V165</f>
        <v>1618243</v>
      </c>
      <c r="X165" s="213">
        <f t="shared" si="70"/>
        <v>0</v>
      </c>
      <c r="Y165" s="213">
        <f t="shared" si="71"/>
        <v>0</v>
      </c>
      <c r="Z165" s="213">
        <f t="shared" si="72"/>
        <v>0</v>
      </c>
      <c r="AA165" s="74">
        <f t="shared" ref="AA165:AA171" si="75">N165-W165</f>
        <v>0</v>
      </c>
      <c r="AB165" s="102">
        <v>1</v>
      </c>
      <c r="AC165" s="102">
        <v>28</v>
      </c>
      <c r="AD165" s="194">
        <v>832000</v>
      </c>
      <c r="AE165" s="344"/>
      <c r="AF165" s="194">
        <v>287043</v>
      </c>
      <c r="AG165" s="194">
        <v>0</v>
      </c>
      <c r="AH165" s="194"/>
      <c r="AI165" s="194">
        <v>499200</v>
      </c>
      <c r="AJ165" s="213">
        <f t="shared" ref="AJ165:AJ171" si="76">+AD165+AF165+AG165+AH165+AI165</f>
        <v>1618243</v>
      </c>
      <c r="AK165" s="102">
        <v>1</v>
      </c>
      <c r="AL165" s="102">
        <v>29</v>
      </c>
      <c r="AM165" s="194">
        <v>832000</v>
      </c>
      <c r="AN165" s="344"/>
      <c r="AO165" s="194">
        <v>287043</v>
      </c>
      <c r="AP165" s="194">
        <v>0</v>
      </c>
      <c r="AQ165" s="194"/>
      <c r="AR165" s="194">
        <v>499200</v>
      </c>
      <c r="AS165" s="213">
        <f t="shared" ref="AS165:AS171" si="77">+AM165+AO165+AP165+AQ165+AR165</f>
        <v>1618243</v>
      </c>
    </row>
    <row r="166" spans="1:45" ht="18.95" customHeight="1">
      <c r="A166" s="102">
        <v>3</v>
      </c>
      <c r="B166" s="102" t="s">
        <v>809</v>
      </c>
      <c r="C166" s="102" t="s">
        <v>5283</v>
      </c>
      <c r="D166" s="102">
        <v>1968</v>
      </c>
      <c r="E166" s="102">
        <v>1</v>
      </c>
      <c r="F166" s="102">
        <v>21</v>
      </c>
      <c r="G166" s="102">
        <v>10</v>
      </c>
      <c r="H166" s="194">
        <v>832000</v>
      </c>
      <c r="I166" s="344"/>
      <c r="J166" s="194">
        <v>249600</v>
      </c>
      <c r="K166" s="194">
        <v>0</v>
      </c>
      <c r="L166" s="194"/>
      <c r="M166" s="194">
        <v>499200</v>
      </c>
      <c r="N166" s="213">
        <f t="shared" si="73"/>
        <v>1580800</v>
      </c>
      <c r="O166" s="102">
        <v>1</v>
      </c>
      <c r="P166" s="102">
        <v>20</v>
      </c>
      <c r="Q166" s="194">
        <v>832000</v>
      </c>
      <c r="R166" s="344"/>
      <c r="S166" s="194">
        <v>249600</v>
      </c>
      <c r="T166" s="194"/>
      <c r="U166" s="194"/>
      <c r="V166" s="194">
        <v>499200</v>
      </c>
      <c r="W166" s="213">
        <f t="shared" si="74"/>
        <v>1580800</v>
      </c>
      <c r="X166" s="213">
        <f t="shared" si="70"/>
        <v>0</v>
      </c>
      <c r="Y166" s="213">
        <f t="shared" si="71"/>
        <v>0</v>
      </c>
      <c r="Z166" s="213">
        <f t="shared" si="72"/>
        <v>0</v>
      </c>
      <c r="AA166" s="74">
        <f t="shared" si="75"/>
        <v>0</v>
      </c>
      <c r="AB166" s="102">
        <v>1</v>
      </c>
      <c r="AC166" s="102">
        <v>22</v>
      </c>
      <c r="AD166" s="194">
        <v>832000</v>
      </c>
      <c r="AE166" s="344"/>
      <c r="AF166" s="194">
        <v>249600</v>
      </c>
      <c r="AG166" s="194">
        <v>0</v>
      </c>
      <c r="AH166" s="194"/>
      <c r="AI166" s="194">
        <v>499200</v>
      </c>
      <c r="AJ166" s="213">
        <f t="shared" si="76"/>
        <v>1580800</v>
      </c>
      <c r="AK166" s="102">
        <v>1</v>
      </c>
      <c r="AL166" s="102">
        <v>23</v>
      </c>
      <c r="AM166" s="194">
        <v>832000</v>
      </c>
      <c r="AN166" s="344"/>
      <c r="AO166" s="194">
        <v>249600</v>
      </c>
      <c r="AP166" s="194">
        <v>0</v>
      </c>
      <c r="AQ166" s="194"/>
      <c r="AR166" s="194">
        <v>499200</v>
      </c>
      <c r="AS166" s="213">
        <f t="shared" si="77"/>
        <v>1580800</v>
      </c>
    </row>
    <row r="167" spans="1:45" ht="18.95" customHeight="1">
      <c r="A167" s="102">
        <v>4</v>
      </c>
      <c r="B167" s="102" t="s">
        <v>848</v>
      </c>
      <c r="C167" s="102" t="s">
        <v>5283</v>
      </c>
      <c r="D167" s="102">
        <v>1987</v>
      </c>
      <c r="E167" s="102">
        <v>1</v>
      </c>
      <c r="F167" s="102">
        <v>7</v>
      </c>
      <c r="G167" s="102">
        <v>10</v>
      </c>
      <c r="H167" s="194">
        <v>832000</v>
      </c>
      <c r="I167" s="344"/>
      <c r="J167" s="194">
        <v>116480.00000000001</v>
      </c>
      <c r="K167" s="194">
        <v>0</v>
      </c>
      <c r="L167" s="194"/>
      <c r="M167" s="194">
        <v>499200</v>
      </c>
      <c r="N167" s="213">
        <f t="shared" si="73"/>
        <v>1447680</v>
      </c>
      <c r="O167" s="102">
        <v>1</v>
      </c>
      <c r="P167" s="102">
        <v>6</v>
      </c>
      <c r="Q167" s="194">
        <v>832000</v>
      </c>
      <c r="R167" s="344"/>
      <c r="S167" s="194">
        <v>99840</v>
      </c>
      <c r="T167" s="194"/>
      <c r="U167" s="194"/>
      <c r="V167" s="194">
        <v>499200</v>
      </c>
      <c r="W167" s="213">
        <f t="shared" si="74"/>
        <v>1431040</v>
      </c>
      <c r="X167" s="213">
        <f t="shared" si="70"/>
        <v>0</v>
      </c>
      <c r="Y167" s="213">
        <f t="shared" si="71"/>
        <v>0</v>
      </c>
      <c r="Z167" s="213">
        <f t="shared" si="72"/>
        <v>16640</v>
      </c>
      <c r="AA167" s="74">
        <f t="shared" si="75"/>
        <v>16640</v>
      </c>
      <c r="AB167" s="102">
        <v>1</v>
      </c>
      <c r="AC167" s="102">
        <v>8</v>
      </c>
      <c r="AD167" s="194">
        <v>832000</v>
      </c>
      <c r="AE167" s="344"/>
      <c r="AF167" s="194">
        <v>133120</v>
      </c>
      <c r="AG167" s="194">
        <v>0</v>
      </c>
      <c r="AH167" s="194"/>
      <c r="AI167" s="194">
        <v>499200</v>
      </c>
      <c r="AJ167" s="213">
        <f t="shared" si="76"/>
        <v>1464320</v>
      </c>
      <c r="AK167" s="102">
        <v>1</v>
      </c>
      <c r="AL167" s="102">
        <v>9</v>
      </c>
      <c r="AM167" s="194">
        <v>832000</v>
      </c>
      <c r="AN167" s="344"/>
      <c r="AO167" s="194">
        <v>149760</v>
      </c>
      <c r="AP167" s="194">
        <v>0</v>
      </c>
      <c r="AQ167" s="194"/>
      <c r="AR167" s="194">
        <v>499200</v>
      </c>
      <c r="AS167" s="213">
        <f t="shared" si="77"/>
        <v>1480960</v>
      </c>
    </row>
    <row r="168" spans="1:45" ht="18.95" customHeight="1">
      <c r="A168" s="102">
        <v>5</v>
      </c>
      <c r="B168" s="102" t="s">
        <v>824</v>
      </c>
      <c r="C168" s="102" t="s">
        <v>5283</v>
      </c>
      <c r="D168" s="102">
        <v>1984</v>
      </c>
      <c r="E168" s="102">
        <v>1</v>
      </c>
      <c r="F168" s="102">
        <v>7</v>
      </c>
      <c r="G168" s="102">
        <v>10</v>
      </c>
      <c r="H168" s="194">
        <v>832000</v>
      </c>
      <c r="I168" s="344"/>
      <c r="J168" s="194">
        <v>116480.00000000001</v>
      </c>
      <c r="K168" s="194">
        <v>8000</v>
      </c>
      <c r="L168" s="194"/>
      <c r="M168" s="194">
        <v>499200</v>
      </c>
      <c r="N168" s="213">
        <f t="shared" si="73"/>
        <v>1455680</v>
      </c>
      <c r="O168" s="102">
        <v>1</v>
      </c>
      <c r="P168" s="102">
        <v>6</v>
      </c>
      <c r="Q168" s="194">
        <v>832000</v>
      </c>
      <c r="R168" s="344"/>
      <c r="S168" s="194">
        <v>99840</v>
      </c>
      <c r="T168" s="194">
        <v>8000</v>
      </c>
      <c r="U168" s="194"/>
      <c r="V168" s="194">
        <v>499200</v>
      </c>
      <c r="W168" s="213">
        <f t="shared" si="74"/>
        <v>1439040</v>
      </c>
      <c r="X168" s="213">
        <f t="shared" si="70"/>
        <v>0</v>
      </c>
      <c r="Y168" s="213">
        <f t="shared" si="71"/>
        <v>0</v>
      </c>
      <c r="Z168" s="213">
        <f t="shared" si="72"/>
        <v>16640</v>
      </c>
      <c r="AA168" s="74">
        <f t="shared" si="75"/>
        <v>16640</v>
      </c>
      <c r="AB168" s="102">
        <v>1</v>
      </c>
      <c r="AC168" s="102">
        <v>8</v>
      </c>
      <c r="AD168" s="194">
        <v>832000</v>
      </c>
      <c r="AE168" s="344"/>
      <c r="AF168" s="194">
        <v>133120</v>
      </c>
      <c r="AG168" s="194">
        <v>8000</v>
      </c>
      <c r="AH168" s="194"/>
      <c r="AI168" s="194">
        <v>499200</v>
      </c>
      <c r="AJ168" s="213">
        <f t="shared" si="76"/>
        <v>1472320</v>
      </c>
      <c r="AK168" s="102">
        <v>1</v>
      </c>
      <c r="AL168" s="102">
        <v>9</v>
      </c>
      <c r="AM168" s="194">
        <v>832000</v>
      </c>
      <c r="AN168" s="344"/>
      <c r="AO168" s="194">
        <v>149760</v>
      </c>
      <c r="AP168" s="194">
        <v>8000</v>
      </c>
      <c r="AQ168" s="194"/>
      <c r="AR168" s="194">
        <v>499200</v>
      </c>
      <c r="AS168" s="213">
        <f t="shared" si="77"/>
        <v>1488960</v>
      </c>
    </row>
    <row r="169" spans="1:45" ht="18.95" customHeight="1">
      <c r="A169" s="102">
        <v>6</v>
      </c>
      <c r="B169" s="102" t="s">
        <v>1736</v>
      </c>
      <c r="C169" s="102" t="s">
        <v>5282</v>
      </c>
      <c r="D169" s="102">
        <v>1994</v>
      </c>
      <c r="E169" s="102">
        <v>1</v>
      </c>
      <c r="F169" s="102">
        <v>4</v>
      </c>
      <c r="G169" s="102">
        <v>10</v>
      </c>
      <c r="H169" s="194">
        <v>832000</v>
      </c>
      <c r="I169" s="344"/>
      <c r="J169" s="194">
        <v>66560</v>
      </c>
      <c r="K169" s="194">
        <v>0</v>
      </c>
      <c r="L169" s="194"/>
      <c r="M169" s="194">
        <v>499200</v>
      </c>
      <c r="N169" s="213">
        <f t="shared" si="73"/>
        <v>1397760</v>
      </c>
      <c r="O169" s="102">
        <v>1</v>
      </c>
      <c r="P169" s="102">
        <v>3</v>
      </c>
      <c r="Q169" s="194">
        <v>832000</v>
      </c>
      <c r="R169" s="344"/>
      <c r="S169" s="194">
        <v>49920</v>
      </c>
      <c r="T169" s="194"/>
      <c r="U169" s="194"/>
      <c r="V169" s="194">
        <v>499200</v>
      </c>
      <c r="W169" s="213">
        <f t="shared" si="74"/>
        <v>1381120</v>
      </c>
      <c r="X169" s="213">
        <f t="shared" si="70"/>
        <v>0</v>
      </c>
      <c r="Y169" s="213">
        <f t="shared" si="71"/>
        <v>0</v>
      </c>
      <c r="Z169" s="213">
        <f t="shared" si="72"/>
        <v>16640</v>
      </c>
      <c r="AA169" s="74">
        <f t="shared" si="75"/>
        <v>16640</v>
      </c>
      <c r="AB169" s="102">
        <v>1</v>
      </c>
      <c r="AC169" s="102">
        <v>5</v>
      </c>
      <c r="AD169" s="194">
        <v>832000</v>
      </c>
      <c r="AE169" s="344"/>
      <c r="AF169" s="194">
        <v>83200</v>
      </c>
      <c r="AG169" s="194">
        <v>0</v>
      </c>
      <c r="AH169" s="194"/>
      <c r="AI169" s="194">
        <v>499200</v>
      </c>
      <c r="AJ169" s="213">
        <f t="shared" si="76"/>
        <v>1414400</v>
      </c>
      <c r="AK169" s="102">
        <v>1</v>
      </c>
      <c r="AL169" s="102">
        <v>6</v>
      </c>
      <c r="AM169" s="194">
        <v>832000</v>
      </c>
      <c r="AN169" s="344"/>
      <c r="AO169" s="194">
        <v>99840</v>
      </c>
      <c r="AP169" s="194">
        <v>0</v>
      </c>
      <c r="AQ169" s="194"/>
      <c r="AR169" s="194">
        <v>499200</v>
      </c>
      <c r="AS169" s="213">
        <f t="shared" si="77"/>
        <v>1431040</v>
      </c>
    </row>
    <row r="170" spans="1:45" ht="18.95" customHeight="1">
      <c r="A170" s="226">
        <v>7</v>
      </c>
      <c r="B170" s="226" t="s">
        <v>5293</v>
      </c>
      <c r="C170" s="226" t="s">
        <v>5282</v>
      </c>
      <c r="D170" s="226">
        <v>1990</v>
      </c>
      <c r="E170" s="226">
        <v>1</v>
      </c>
      <c r="F170" s="226">
        <v>4</v>
      </c>
      <c r="G170" s="226">
        <v>10</v>
      </c>
      <c r="H170" s="206">
        <v>832000</v>
      </c>
      <c r="I170" s="1264"/>
      <c r="J170" s="206">
        <v>66560</v>
      </c>
      <c r="K170" s="206">
        <v>0</v>
      </c>
      <c r="L170" s="206"/>
      <c r="M170" s="206">
        <v>499200</v>
      </c>
      <c r="N170" s="1265">
        <f t="shared" si="73"/>
        <v>1397760</v>
      </c>
      <c r="O170" s="226">
        <v>1</v>
      </c>
      <c r="P170" s="226">
        <v>3</v>
      </c>
      <c r="Q170" s="206">
        <v>832000</v>
      </c>
      <c r="R170" s="1264"/>
      <c r="S170" s="206">
        <v>49920</v>
      </c>
      <c r="T170" s="206"/>
      <c r="U170" s="206"/>
      <c r="V170" s="206">
        <v>499200</v>
      </c>
      <c r="W170" s="1265">
        <f t="shared" si="74"/>
        <v>1381120</v>
      </c>
      <c r="X170" s="1265">
        <f t="shared" si="70"/>
        <v>0</v>
      </c>
      <c r="Y170" s="1265">
        <f t="shared" si="71"/>
        <v>0</v>
      </c>
      <c r="Z170" s="1265">
        <f t="shared" si="72"/>
        <v>16640</v>
      </c>
      <c r="AA170" s="1266">
        <f t="shared" si="75"/>
        <v>16640</v>
      </c>
      <c r="AB170" s="226">
        <v>1</v>
      </c>
      <c r="AC170" s="226">
        <v>5</v>
      </c>
      <c r="AD170" s="206">
        <v>832000</v>
      </c>
      <c r="AE170" s="1264"/>
      <c r="AF170" s="206">
        <v>83200</v>
      </c>
      <c r="AG170" s="206">
        <v>0</v>
      </c>
      <c r="AH170" s="206"/>
      <c r="AI170" s="206">
        <v>499200</v>
      </c>
      <c r="AJ170" s="1265">
        <f t="shared" si="76"/>
        <v>1414400</v>
      </c>
      <c r="AK170" s="226">
        <v>1</v>
      </c>
      <c r="AL170" s="226">
        <v>6</v>
      </c>
      <c r="AM170" s="206">
        <v>832000</v>
      </c>
      <c r="AN170" s="1264"/>
      <c r="AO170" s="206">
        <v>99840</v>
      </c>
      <c r="AP170" s="206">
        <v>0</v>
      </c>
      <c r="AQ170" s="206"/>
      <c r="AR170" s="206">
        <v>499200</v>
      </c>
      <c r="AS170" s="1265">
        <f t="shared" si="77"/>
        <v>1431040</v>
      </c>
    </row>
    <row r="171" spans="1:45" s="106" customFormat="1" ht="18.95" customHeight="1">
      <c r="A171" s="102">
        <v>8</v>
      </c>
      <c r="B171" s="102" t="s">
        <v>8064</v>
      </c>
      <c r="C171" s="102" t="s">
        <v>5283</v>
      </c>
      <c r="D171" s="102">
        <v>1987</v>
      </c>
      <c r="E171" s="102">
        <v>1</v>
      </c>
      <c r="F171" s="102">
        <v>2</v>
      </c>
      <c r="G171" s="102">
        <v>10</v>
      </c>
      <c r="H171" s="194">
        <v>832000</v>
      </c>
      <c r="I171" s="344"/>
      <c r="J171" s="194">
        <v>33280</v>
      </c>
      <c r="K171" s="194">
        <v>8000</v>
      </c>
      <c r="L171" s="194"/>
      <c r="M171" s="194">
        <v>499200</v>
      </c>
      <c r="N171" s="213">
        <f t="shared" si="73"/>
        <v>1372480</v>
      </c>
      <c r="O171" s="102">
        <v>1</v>
      </c>
      <c r="P171" s="102">
        <v>1</v>
      </c>
      <c r="Q171" s="194">
        <v>832000</v>
      </c>
      <c r="R171" s="344"/>
      <c r="S171" s="194">
        <v>16640</v>
      </c>
      <c r="T171" s="194">
        <v>8000</v>
      </c>
      <c r="U171" s="194"/>
      <c r="V171" s="194">
        <v>499200</v>
      </c>
      <c r="W171" s="213">
        <f t="shared" si="74"/>
        <v>1355840</v>
      </c>
      <c r="X171" s="213">
        <f t="shared" si="70"/>
        <v>0</v>
      </c>
      <c r="Y171" s="213">
        <f t="shared" si="71"/>
        <v>0</v>
      </c>
      <c r="Z171" s="213">
        <f t="shared" si="72"/>
        <v>16640</v>
      </c>
      <c r="AA171" s="74">
        <f t="shared" si="75"/>
        <v>16640</v>
      </c>
      <c r="AB171" s="102">
        <v>1</v>
      </c>
      <c r="AC171" s="102">
        <v>3</v>
      </c>
      <c r="AD171" s="194">
        <v>832000</v>
      </c>
      <c r="AE171" s="344"/>
      <c r="AF171" s="194">
        <v>49920</v>
      </c>
      <c r="AG171" s="194">
        <v>8000</v>
      </c>
      <c r="AH171" s="194"/>
      <c r="AI171" s="194">
        <v>499200</v>
      </c>
      <c r="AJ171" s="213">
        <f t="shared" si="76"/>
        <v>1389120</v>
      </c>
      <c r="AK171" s="102">
        <v>1</v>
      </c>
      <c r="AL171" s="102">
        <v>4</v>
      </c>
      <c r="AM171" s="194">
        <v>832000</v>
      </c>
      <c r="AN171" s="344"/>
      <c r="AO171" s="194">
        <v>66560</v>
      </c>
      <c r="AP171" s="194">
        <v>8000</v>
      </c>
      <c r="AQ171" s="194"/>
      <c r="AR171" s="194">
        <v>499200</v>
      </c>
      <c r="AS171" s="213">
        <f t="shared" si="77"/>
        <v>1405760</v>
      </c>
    </row>
    <row r="172" spans="1:45" s="176" customFormat="1" ht="18.95" customHeight="1">
      <c r="A172" s="175"/>
      <c r="B172" s="175"/>
      <c r="C172" s="175"/>
      <c r="D172" s="175"/>
      <c r="E172" s="175"/>
      <c r="F172" s="175"/>
      <c r="G172" s="175"/>
      <c r="H172" s="284"/>
      <c r="I172" s="1258"/>
      <c r="J172" s="284"/>
      <c r="K172" s="284"/>
      <c r="L172" s="284"/>
      <c r="M172" s="284"/>
      <c r="N172" s="1267"/>
      <c r="O172" s="175"/>
      <c r="P172" s="175"/>
      <c r="Q172" s="284"/>
      <c r="R172" s="1258"/>
      <c r="S172" s="284"/>
      <c r="T172" s="284"/>
      <c r="U172" s="284"/>
      <c r="V172" s="284"/>
      <c r="W172" s="1267"/>
      <c r="X172" s="1267"/>
      <c r="Y172" s="1267"/>
      <c r="Z172" s="1267"/>
      <c r="AA172" s="1144"/>
      <c r="AB172" s="175"/>
      <c r="AC172" s="175"/>
      <c r="AD172" s="284"/>
      <c r="AE172" s="1258"/>
      <c r="AF172" s="284"/>
      <c r="AG172" s="284"/>
      <c r="AH172" s="284"/>
      <c r="AI172" s="284"/>
      <c r="AJ172" s="1267"/>
      <c r="AK172" s="175"/>
      <c r="AL172" s="175"/>
      <c r="AM172" s="284"/>
      <c r="AN172" s="1258"/>
      <c r="AO172" s="284"/>
      <c r="AP172" s="284"/>
      <c r="AQ172" s="284"/>
      <c r="AR172" s="284"/>
      <c r="AS172" s="1267"/>
    </row>
    <row r="173" spans="1:45" s="410" customFormat="1" ht="37.5" customHeight="1">
      <c r="A173" s="1259"/>
      <c r="B173" s="2555" t="s">
        <v>5294</v>
      </c>
      <c r="C173" s="2555"/>
      <c r="D173" s="2555"/>
      <c r="E173" s="2555"/>
      <c r="F173" s="2555"/>
      <c r="G173" s="2555"/>
      <c r="H173" s="2555"/>
      <c r="I173" s="412"/>
      <c r="J173" s="407"/>
      <c r="K173" s="1260"/>
      <c r="L173" s="407"/>
      <c r="M173" s="407"/>
      <c r="N173" s="407"/>
      <c r="O173" s="407"/>
      <c r="P173" s="412"/>
      <c r="S173" s="1261"/>
      <c r="V173" s="407"/>
      <c r="W173" s="411" t="s">
        <v>215</v>
      </c>
      <c r="X173" s="1261"/>
      <c r="Y173" s="1261"/>
      <c r="Z173" s="1261"/>
      <c r="AB173" s="412"/>
      <c r="AC173" s="412"/>
      <c r="AD173" s="412"/>
      <c r="AE173" s="412"/>
      <c r="AF173" s="407"/>
      <c r="AG173" s="1260"/>
      <c r="AH173" s="1260"/>
      <c r="AI173" s="407"/>
      <c r="AJ173" s="407"/>
      <c r="AK173" s="412"/>
      <c r="AL173" s="412"/>
      <c r="AM173" s="412"/>
      <c r="AN173" s="412"/>
      <c r="AO173" s="407"/>
      <c r="AP173" s="1260"/>
      <c r="AQ173" s="1260"/>
      <c r="AR173" s="407"/>
      <c r="AS173" s="407"/>
    </row>
    <row r="174" spans="1:45" ht="14.25" customHeight="1">
      <c r="A174" s="226"/>
      <c r="B174" s="227"/>
      <c r="C174" s="2548" t="s">
        <v>5278</v>
      </c>
      <c r="D174" s="2548" t="s">
        <v>5279</v>
      </c>
      <c r="E174" s="1026" t="s">
        <v>5280</v>
      </c>
      <c r="F174" s="1026"/>
      <c r="G174" s="1026"/>
      <c r="H174" s="1026"/>
      <c r="I174" s="1027"/>
      <c r="J174" s="228"/>
      <c r="K174" s="229"/>
      <c r="L174" s="1028"/>
      <c r="M174" s="1028"/>
      <c r="N174" s="230"/>
      <c r="O174" s="1262" t="s">
        <v>1979</v>
      </c>
      <c r="P174" s="1026"/>
      <c r="Q174" s="1026"/>
      <c r="R174" s="1027"/>
      <c r="S174" s="1263"/>
      <c r="T174" s="1028"/>
      <c r="U174" s="1028"/>
      <c r="V174" s="230"/>
      <c r="W174" s="230"/>
      <c r="X174" s="2532" t="s">
        <v>249</v>
      </c>
      <c r="Y174" s="2533"/>
      <c r="Z174" s="2533"/>
      <c r="AA174" s="2534"/>
      <c r="AB174" s="1026" t="s">
        <v>6656</v>
      </c>
      <c r="AC174" s="1026"/>
      <c r="AD174" s="1026"/>
      <c r="AE174" s="1027"/>
      <c r="AF174" s="228"/>
      <c r="AG174" s="229"/>
      <c r="AH174" s="229"/>
      <c r="AI174" s="1028"/>
      <c r="AJ174" s="230"/>
      <c r="AK174" s="1026" t="s">
        <v>8062</v>
      </c>
      <c r="AL174" s="1026"/>
      <c r="AM174" s="1026"/>
      <c r="AN174" s="1027"/>
      <c r="AO174" s="228"/>
      <c r="AP174" s="229"/>
      <c r="AQ174" s="229"/>
      <c r="AR174" s="1028"/>
      <c r="AS174" s="230"/>
    </row>
    <row r="175" spans="1:45" s="176" customFormat="1" ht="22.5" customHeight="1">
      <c r="A175" s="231"/>
      <c r="B175" s="232"/>
      <c r="C175" s="2549"/>
      <c r="D175" s="2549"/>
      <c r="E175" s="226"/>
      <c r="F175" s="226"/>
      <c r="G175" s="226"/>
      <c r="H175" s="226"/>
      <c r="I175" s="1029"/>
      <c r="J175" s="235" t="s">
        <v>5281</v>
      </c>
      <c r="K175" s="235"/>
      <c r="L175" s="235"/>
      <c r="M175" s="22"/>
      <c r="N175" s="206"/>
      <c r="O175" s="226"/>
      <c r="P175" s="226"/>
      <c r="Q175" s="226"/>
      <c r="R175" s="340"/>
      <c r="S175" s="235" t="s">
        <v>5281</v>
      </c>
      <c r="T175" s="235"/>
      <c r="U175" s="235"/>
      <c r="V175" s="22"/>
      <c r="W175" s="206"/>
      <c r="X175" s="226"/>
      <c r="Y175" s="2551" t="s">
        <v>244</v>
      </c>
      <c r="Z175" s="2551" t="s">
        <v>247</v>
      </c>
      <c r="AA175" s="226"/>
      <c r="AB175" s="226"/>
      <c r="AC175" s="226"/>
      <c r="AD175" s="226"/>
      <c r="AE175" s="235" t="s">
        <v>5281</v>
      </c>
      <c r="AF175" s="233"/>
      <c r="AG175" s="234"/>
      <c r="AH175" s="234"/>
      <c r="AI175" s="230"/>
      <c r="AJ175" s="206"/>
      <c r="AK175" s="226"/>
      <c r="AL175" s="226"/>
      <c r="AM175" s="226"/>
      <c r="AN175" s="235" t="s">
        <v>5281</v>
      </c>
      <c r="AO175" s="233"/>
      <c r="AP175" s="234"/>
      <c r="AQ175" s="234"/>
      <c r="AR175" s="230"/>
      <c r="AS175" s="206"/>
    </row>
    <row r="176" spans="1:45" s="35" customFormat="1" ht="89.25">
      <c r="A176" s="210" t="s">
        <v>114</v>
      </c>
      <c r="B176" s="2162" t="s">
        <v>218</v>
      </c>
      <c r="C176" s="2550"/>
      <c r="D176" s="2550"/>
      <c r="E176" s="2162" t="s">
        <v>211</v>
      </c>
      <c r="F176" s="2162" t="s">
        <v>243</v>
      </c>
      <c r="G176" s="2162" t="s">
        <v>282</v>
      </c>
      <c r="H176" s="2165" t="s">
        <v>244</v>
      </c>
      <c r="I176" s="524" t="s">
        <v>321</v>
      </c>
      <c r="J176" s="249" t="s">
        <v>298</v>
      </c>
      <c r="K176" s="249" t="s">
        <v>245</v>
      </c>
      <c r="L176" s="1103" t="s">
        <v>299</v>
      </c>
      <c r="M176" s="249" t="s">
        <v>4754</v>
      </c>
      <c r="N176" s="2165" t="s">
        <v>246</v>
      </c>
      <c r="O176" s="2162" t="s">
        <v>211</v>
      </c>
      <c r="P176" s="2162" t="s">
        <v>243</v>
      </c>
      <c r="Q176" s="2165" t="s">
        <v>244</v>
      </c>
      <c r="R176" s="524" t="s">
        <v>321</v>
      </c>
      <c r="S176" s="249" t="s">
        <v>298</v>
      </c>
      <c r="T176" s="249" t="s">
        <v>245</v>
      </c>
      <c r="U176" s="1103" t="s">
        <v>299</v>
      </c>
      <c r="V176" s="249" t="s">
        <v>4754</v>
      </c>
      <c r="W176" s="2165" t="s">
        <v>246</v>
      </c>
      <c r="X176" s="2162" t="s">
        <v>211</v>
      </c>
      <c r="Y176" s="2552"/>
      <c r="Z176" s="2552"/>
      <c r="AA176" s="2162" t="s">
        <v>248</v>
      </c>
      <c r="AB176" s="2162" t="s">
        <v>211</v>
      </c>
      <c r="AC176" s="2162" t="s">
        <v>243</v>
      </c>
      <c r="AD176" s="2165" t="s">
        <v>244</v>
      </c>
      <c r="AE176" s="523" t="s">
        <v>321</v>
      </c>
      <c r="AF176" s="249" t="s">
        <v>298</v>
      </c>
      <c r="AG176" s="249" t="s">
        <v>245</v>
      </c>
      <c r="AH176" s="1103" t="s">
        <v>299</v>
      </c>
      <c r="AI176" s="249" t="s">
        <v>4754</v>
      </c>
      <c r="AJ176" s="2165" t="s">
        <v>246</v>
      </c>
      <c r="AK176" s="2162" t="s">
        <v>211</v>
      </c>
      <c r="AL176" s="2162" t="s">
        <v>243</v>
      </c>
      <c r="AM176" s="2165" t="s">
        <v>244</v>
      </c>
      <c r="AN176" s="523" t="s">
        <v>321</v>
      </c>
      <c r="AO176" s="249" t="s">
        <v>298</v>
      </c>
      <c r="AP176" s="249" t="s">
        <v>245</v>
      </c>
      <c r="AQ176" s="1103" t="s">
        <v>299</v>
      </c>
      <c r="AR176" s="249" t="s">
        <v>4754</v>
      </c>
      <c r="AS176" s="2165" t="s">
        <v>246</v>
      </c>
    </row>
    <row r="177" spans="1:45" s="15" customFormat="1" ht="12.75">
      <c r="A177" s="123">
        <v>1</v>
      </c>
      <c r="B177" s="123">
        <v>2</v>
      </c>
      <c r="C177" s="123"/>
      <c r="D177" s="123">
        <v>3</v>
      </c>
      <c r="E177" s="123">
        <v>4</v>
      </c>
      <c r="F177" s="123">
        <v>5</v>
      </c>
      <c r="G177" s="123">
        <v>6</v>
      </c>
      <c r="H177" s="123">
        <v>7</v>
      </c>
      <c r="I177" s="123">
        <v>8</v>
      </c>
      <c r="J177" s="123">
        <v>9</v>
      </c>
      <c r="K177" s="123">
        <v>10</v>
      </c>
      <c r="L177" s="123">
        <v>11</v>
      </c>
      <c r="M177" s="123">
        <v>12</v>
      </c>
      <c r="N177" s="123">
        <v>13</v>
      </c>
      <c r="O177" s="123">
        <v>14</v>
      </c>
      <c r="P177" s="123">
        <v>15</v>
      </c>
      <c r="Q177" s="123">
        <v>16</v>
      </c>
      <c r="R177" s="123">
        <v>17</v>
      </c>
      <c r="S177" s="123">
        <v>18</v>
      </c>
      <c r="T177" s="123">
        <v>19</v>
      </c>
      <c r="U177" s="123">
        <v>20</v>
      </c>
      <c r="V177" s="123">
        <v>21</v>
      </c>
      <c r="W177" s="123">
        <v>22</v>
      </c>
      <c r="X177" s="123">
        <v>23</v>
      </c>
      <c r="Y177" s="123">
        <v>24</v>
      </c>
      <c r="Z177" s="123">
        <v>25</v>
      </c>
      <c r="AA177" s="123">
        <v>26</v>
      </c>
      <c r="AB177" s="123">
        <v>27</v>
      </c>
      <c r="AC177" s="123">
        <v>28</v>
      </c>
      <c r="AD177" s="123">
        <v>29</v>
      </c>
      <c r="AE177" s="123">
        <v>30</v>
      </c>
      <c r="AF177" s="123">
        <v>31</v>
      </c>
      <c r="AG177" s="123">
        <v>32</v>
      </c>
      <c r="AH177" s="123">
        <v>33</v>
      </c>
      <c r="AI177" s="123">
        <v>34</v>
      </c>
      <c r="AJ177" s="123">
        <v>35</v>
      </c>
      <c r="AK177" s="123">
        <v>36</v>
      </c>
      <c r="AL177" s="123">
        <v>37</v>
      </c>
      <c r="AM177" s="123">
        <v>38</v>
      </c>
      <c r="AN177" s="123">
        <v>39</v>
      </c>
      <c r="AO177" s="123">
        <v>40</v>
      </c>
      <c r="AP177" s="123">
        <v>41</v>
      </c>
      <c r="AQ177" s="123">
        <v>42</v>
      </c>
      <c r="AR177" s="123">
        <v>43</v>
      </c>
      <c r="AS177" s="123">
        <v>44</v>
      </c>
    </row>
    <row r="178" spans="1:45">
      <c r="A178" s="102"/>
      <c r="B178" s="212" t="s">
        <v>250</v>
      </c>
      <c r="C178" s="212"/>
      <c r="D178" s="212"/>
      <c r="E178" s="102"/>
      <c r="F178" s="102"/>
      <c r="G178" s="102"/>
      <c r="H178" s="194"/>
      <c r="I178" s="344"/>
      <c r="J178" s="194"/>
      <c r="K178" s="194"/>
      <c r="L178" s="194"/>
      <c r="M178" s="194"/>
      <c r="N178" s="194"/>
      <c r="O178" s="102"/>
      <c r="P178" s="102"/>
      <c r="Q178" s="194"/>
      <c r="R178" s="344"/>
      <c r="S178" s="194"/>
      <c r="T178" s="194"/>
      <c r="U178" s="194"/>
      <c r="V178" s="194"/>
      <c r="W178" s="194"/>
      <c r="X178" s="213"/>
      <c r="Y178" s="213"/>
      <c r="Z178" s="213"/>
      <c r="AA178" s="2158"/>
      <c r="AB178" s="102"/>
      <c r="AC178" s="102"/>
      <c r="AD178" s="194"/>
      <c r="AE178" s="344"/>
      <c r="AF178" s="194"/>
      <c r="AG178" s="194"/>
      <c r="AH178" s="194"/>
      <c r="AI178" s="194"/>
      <c r="AJ178" s="194"/>
      <c r="AK178" s="102"/>
      <c r="AL178" s="102"/>
      <c r="AM178" s="194"/>
      <c r="AN178" s="344"/>
      <c r="AO178" s="194"/>
      <c r="AP178" s="194"/>
      <c r="AQ178" s="194"/>
      <c r="AR178" s="194"/>
      <c r="AS178" s="194"/>
    </row>
    <row r="179" spans="1:45">
      <c r="A179" s="102"/>
      <c r="B179" s="212"/>
      <c r="C179" s="212"/>
      <c r="D179" s="212"/>
      <c r="E179" s="102"/>
      <c r="F179" s="102"/>
      <c r="G179" s="102"/>
      <c r="H179" s="194"/>
      <c r="I179" s="344"/>
      <c r="J179" s="194"/>
      <c r="K179" s="194"/>
      <c r="L179" s="194"/>
      <c r="M179" s="194"/>
      <c r="N179" s="194"/>
      <c r="O179" s="102"/>
      <c r="P179" s="102"/>
      <c r="Q179" s="194"/>
      <c r="R179" s="344"/>
      <c r="S179" s="194"/>
      <c r="T179" s="194"/>
      <c r="U179" s="194"/>
      <c r="V179" s="194"/>
      <c r="W179" s="194"/>
      <c r="X179" s="213"/>
      <c r="Y179" s="213"/>
      <c r="Z179" s="213"/>
      <c r="AA179" s="2158"/>
      <c r="AB179" s="102"/>
      <c r="AC179" s="102"/>
      <c r="AD179" s="194"/>
      <c r="AE179" s="344"/>
      <c r="AF179" s="194"/>
      <c r="AG179" s="194"/>
      <c r="AH179" s="194"/>
      <c r="AI179" s="194"/>
      <c r="AJ179" s="194"/>
      <c r="AK179" s="102"/>
      <c r="AL179" s="102"/>
      <c r="AM179" s="194"/>
      <c r="AN179" s="344"/>
      <c r="AO179" s="194"/>
      <c r="AP179" s="194"/>
      <c r="AQ179" s="194"/>
      <c r="AR179" s="194"/>
      <c r="AS179" s="194"/>
    </row>
    <row r="180" spans="1:45" ht="14.25">
      <c r="A180" s="102"/>
      <c r="B180" s="214" t="s">
        <v>113</v>
      </c>
      <c r="C180" s="214"/>
      <c r="D180" s="213" t="s">
        <v>1</v>
      </c>
      <c r="E180" s="215">
        <f>SUM(E182:E195)</f>
        <v>14</v>
      </c>
      <c r="F180" s="213"/>
      <c r="G180" s="213"/>
      <c r="H180" s="213">
        <f t="shared" ref="H180:O180" si="78">SUM(H182:H195)</f>
        <v>11731200</v>
      </c>
      <c r="I180" s="213">
        <f t="shared" si="78"/>
        <v>0</v>
      </c>
      <c r="J180" s="213">
        <f t="shared" si="78"/>
        <v>995072</v>
      </c>
      <c r="K180" s="213">
        <f t="shared" si="78"/>
        <v>0</v>
      </c>
      <c r="L180" s="213">
        <f t="shared" si="78"/>
        <v>0</v>
      </c>
      <c r="M180" s="213">
        <f t="shared" si="78"/>
        <v>7038720</v>
      </c>
      <c r="N180" s="215">
        <f t="shared" si="78"/>
        <v>19764992</v>
      </c>
      <c r="O180" s="215">
        <f t="shared" si="78"/>
        <v>14</v>
      </c>
      <c r="P180" s="213"/>
      <c r="Q180" s="213">
        <f t="shared" ref="Q180:AB180" si="79">SUM(Q182:Q195)</f>
        <v>11731200</v>
      </c>
      <c r="R180" s="213">
        <f t="shared" si="79"/>
        <v>0</v>
      </c>
      <c r="S180" s="213">
        <f t="shared" si="79"/>
        <v>760448</v>
      </c>
      <c r="T180" s="213">
        <f t="shared" si="79"/>
        <v>0</v>
      </c>
      <c r="U180" s="213">
        <f t="shared" si="79"/>
        <v>0</v>
      </c>
      <c r="V180" s="213">
        <f t="shared" si="79"/>
        <v>7038720</v>
      </c>
      <c r="W180" s="215">
        <f t="shared" si="79"/>
        <v>19530368</v>
      </c>
      <c r="X180" s="213">
        <f t="shared" si="79"/>
        <v>0</v>
      </c>
      <c r="Y180" s="213">
        <f t="shared" si="79"/>
        <v>0</v>
      </c>
      <c r="Z180" s="213">
        <f t="shared" si="79"/>
        <v>234624</v>
      </c>
      <c r="AA180" s="213">
        <f t="shared" si="79"/>
        <v>234624</v>
      </c>
      <c r="AB180" s="215">
        <f t="shared" si="79"/>
        <v>14</v>
      </c>
      <c r="AC180" s="213"/>
      <c r="AD180" s="213">
        <f t="shared" ref="AD180:AK180" si="80">SUM(AD182:AD195)</f>
        <v>11731200</v>
      </c>
      <c r="AE180" s="213">
        <f t="shared" si="80"/>
        <v>0</v>
      </c>
      <c r="AF180" s="213">
        <f t="shared" si="80"/>
        <v>1229696</v>
      </c>
      <c r="AG180" s="213">
        <f t="shared" si="80"/>
        <v>0</v>
      </c>
      <c r="AH180" s="213">
        <f t="shared" si="80"/>
        <v>0</v>
      </c>
      <c r="AI180" s="213">
        <f t="shared" si="80"/>
        <v>7038720</v>
      </c>
      <c r="AJ180" s="215">
        <f t="shared" si="80"/>
        <v>19999616</v>
      </c>
      <c r="AK180" s="215">
        <f t="shared" si="80"/>
        <v>14</v>
      </c>
      <c r="AL180" s="213"/>
      <c r="AM180" s="213">
        <f t="shared" ref="AM180:AS180" si="81">SUM(AM182:AM195)</f>
        <v>11731200</v>
      </c>
      <c r="AN180" s="213">
        <f t="shared" si="81"/>
        <v>0</v>
      </c>
      <c r="AO180" s="213">
        <f t="shared" si="81"/>
        <v>1464320</v>
      </c>
      <c r="AP180" s="213">
        <f t="shared" si="81"/>
        <v>0</v>
      </c>
      <c r="AQ180" s="213">
        <f t="shared" si="81"/>
        <v>0</v>
      </c>
      <c r="AR180" s="213">
        <f t="shared" si="81"/>
        <v>7038720</v>
      </c>
      <c r="AS180" s="215">
        <f t="shared" si="81"/>
        <v>20234240</v>
      </c>
    </row>
    <row r="181" spans="1:45">
      <c r="A181" s="102"/>
      <c r="B181" s="179" t="s">
        <v>126</v>
      </c>
      <c r="C181" s="179"/>
      <c r="D181" s="179"/>
      <c r="E181" s="102"/>
      <c r="F181" s="102"/>
      <c r="G181" s="102"/>
      <c r="H181" s="194"/>
      <c r="I181" s="344"/>
      <c r="J181" s="194"/>
      <c r="K181" s="194"/>
      <c r="L181" s="194"/>
      <c r="M181" s="194"/>
      <c r="N181" s="194"/>
      <c r="O181" s="102"/>
      <c r="P181" s="102"/>
      <c r="Q181" s="194"/>
      <c r="R181" s="344"/>
      <c r="S181" s="194"/>
      <c r="T181" s="194"/>
      <c r="U181" s="194"/>
      <c r="V181" s="194"/>
      <c r="W181" s="194"/>
      <c r="X181" s="213"/>
      <c r="Y181" s="213"/>
      <c r="Z181" s="213"/>
      <c r="AA181" s="2158"/>
      <c r="AB181" s="102"/>
      <c r="AC181" s="102"/>
      <c r="AD181" s="194"/>
      <c r="AE181" s="344"/>
      <c r="AF181" s="194"/>
      <c r="AG181" s="194"/>
      <c r="AH181" s="194"/>
      <c r="AI181" s="194"/>
      <c r="AJ181" s="194"/>
      <c r="AK181" s="102"/>
      <c r="AL181" s="102"/>
      <c r="AM181" s="194"/>
      <c r="AN181" s="344"/>
      <c r="AO181" s="194"/>
      <c r="AP181" s="194"/>
      <c r="AQ181" s="194"/>
      <c r="AR181" s="194"/>
      <c r="AS181" s="194"/>
    </row>
    <row r="182" spans="1:45" ht="18.95" customHeight="1">
      <c r="A182" s="102">
        <v>1</v>
      </c>
      <c r="B182" s="102" t="s">
        <v>851</v>
      </c>
      <c r="C182" s="102" t="s">
        <v>5282</v>
      </c>
      <c r="D182" s="194">
        <v>1985</v>
      </c>
      <c r="E182" s="102">
        <v>1</v>
      </c>
      <c r="F182" s="102">
        <v>8</v>
      </c>
      <c r="G182" s="102">
        <v>11</v>
      </c>
      <c r="H182" s="194">
        <v>915200</v>
      </c>
      <c r="I182" s="344"/>
      <c r="J182" s="194">
        <v>146432</v>
      </c>
      <c r="K182" s="194"/>
      <c r="L182" s="194"/>
      <c r="M182" s="194">
        <v>549120</v>
      </c>
      <c r="N182" s="213">
        <f>+H182+J182+K182+L182+M182</f>
        <v>1610752</v>
      </c>
      <c r="O182" s="102">
        <v>1</v>
      </c>
      <c r="P182" s="102">
        <v>7</v>
      </c>
      <c r="Q182" s="194">
        <v>915200</v>
      </c>
      <c r="R182" s="344"/>
      <c r="S182" s="194">
        <v>128128</v>
      </c>
      <c r="T182" s="194"/>
      <c r="U182" s="194"/>
      <c r="V182" s="194">
        <v>549120</v>
      </c>
      <c r="W182" s="213">
        <f>+Q182+S182+T182+U182+V182</f>
        <v>1592448</v>
      </c>
      <c r="X182" s="213">
        <f t="shared" ref="X182:X195" si="82">E182-O182</f>
        <v>0</v>
      </c>
      <c r="Y182" s="213">
        <f t="shared" ref="Y182:Y195" si="83">+H182-Q182</f>
        <v>0</v>
      </c>
      <c r="Z182" s="213">
        <f t="shared" ref="Z182:Z195" si="84">+J182+K182+L182+M182-S182-T182-U182-V182</f>
        <v>18304</v>
      </c>
      <c r="AA182" s="74">
        <f>N182-W182</f>
        <v>18304</v>
      </c>
      <c r="AB182" s="102">
        <v>1</v>
      </c>
      <c r="AC182" s="102">
        <v>9</v>
      </c>
      <c r="AD182" s="194">
        <v>915200</v>
      </c>
      <c r="AE182" s="344"/>
      <c r="AF182" s="194">
        <v>164736</v>
      </c>
      <c r="AG182" s="194"/>
      <c r="AH182" s="194"/>
      <c r="AI182" s="194">
        <v>549120</v>
      </c>
      <c r="AJ182" s="213">
        <f>+AD182+AF182+AG182+AH182+AI182</f>
        <v>1629056</v>
      </c>
      <c r="AK182" s="102">
        <v>1</v>
      </c>
      <c r="AL182" s="102">
        <v>10</v>
      </c>
      <c r="AM182" s="194">
        <v>915200</v>
      </c>
      <c r="AN182" s="344"/>
      <c r="AO182" s="194">
        <v>183040</v>
      </c>
      <c r="AP182" s="194"/>
      <c r="AQ182" s="194"/>
      <c r="AR182" s="194">
        <v>549120</v>
      </c>
      <c r="AS182" s="213">
        <f>+AM182+AO182+AP182+AQ182+AR182</f>
        <v>1647360</v>
      </c>
    </row>
    <row r="183" spans="1:45" ht="18.95" customHeight="1">
      <c r="A183" s="102">
        <v>2</v>
      </c>
      <c r="B183" s="102" t="s">
        <v>973</v>
      </c>
      <c r="C183" s="102" t="s">
        <v>5283</v>
      </c>
      <c r="D183" s="194">
        <v>1990</v>
      </c>
      <c r="E183" s="102">
        <v>1</v>
      </c>
      <c r="F183" s="102">
        <v>7</v>
      </c>
      <c r="G183" s="102">
        <v>10</v>
      </c>
      <c r="H183" s="194">
        <v>832000</v>
      </c>
      <c r="I183" s="344"/>
      <c r="J183" s="194">
        <v>116480.00000000001</v>
      </c>
      <c r="K183" s="194"/>
      <c r="L183" s="194"/>
      <c r="M183" s="194">
        <v>499200</v>
      </c>
      <c r="N183" s="213">
        <f t="shared" ref="N183:N190" si="85">+H183+J183+K183+L183+M183</f>
        <v>1447680</v>
      </c>
      <c r="O183" s="102">
        <v>1</v>
      </c>
      <c r="P183" s="102">
        <v>6</v>
      </c>
      <c r="Q183" s="194">
        <v>832000</v>
      </c>
      <c r="R183" s="344"/>
      <c r="S183" s="194">
        <v>99840</v>
      </c>
      <c r="T183" s="194"/>
      <c r="U183" s="194"/>
      <c r="V183" s="194">
        <v>499200</v>
      </c>
      <c r="W183" s="213">
        <f t="shared" ref="W183:W190" si="86">+Q183+S183+T183+U183+V183</f>
        <v>1431040</v>
      </c>
      <c r="X183" s="213">
        <f t="shared" si="82"/>
        <v>0</v>
      </c>
      <c r="Y183" s="213">
        <f t="shared" si="83"/>
        <v>0</v>
      </c>
      <c r="Z183" s="213">
        <f t="shared" si="84"/>
        <v>16640</v>
      </c>
      <c r="AA183" s="74">
        <f t="shared" ref="AA183:AA190" si="87">N183-W183</f>
        <v>16640</v>
      </c>
      <c r="AB183" s="102">
        <v>1</v>
      </c>
      <c r="AC183" s="102">
        <v>8</v>
      </c>
      <c r="AD183" s="194">
        <v>832000</v>
      </c>
      <c r="AE183" s="344"/>
      <c r="AF183" s="194">
        <v>133120</v>
      </c>
      <c r="AG183" s="194"/>
      <c r="AH183" s="194"/>
      <c r="AI183" s="194">
        <v>499200</v>
      </c>
      <c r="AJ183" s="213">
        <f t="shared" ref="AJ183:AJ190" si="88">+AD183+AF183+AG183+AH183+AI183</f>
        <v>1464320</v>
      </c>
      <c r="AK183" s="102">
        <v>1</v>
      </c>
      <c r="AL183" s="102">
        <v>9</v>
      </c>
      <c r="AM183" s="194">
        <v>832000</v>
      </c>
      <c r="AN183" s="344"/>
      <c r="AO183" s="194">
        <v>149760</v>
      </c>
      <c r="AP183" s="194"/>
      <c r="AQ183" s="194"/>
      <c r="AR183" s="194">
        <v>499200</v>
      </c>
      <c r="AS183" s="213">
        <f t="shared" ref="AS183:AS190" si="89">+AM183+AO183+AP183+AQ183+AR183</f>
        <v>1480960</v>
      </c>
    </row>
    <row r="184" spans="1:45" ht="18.95" customHeight="1">
      <c r="A184" s="102">
        <v>3</v>
      </c>
      <c r="B184" s="102" t="s">
        <v>8065</v>
      </c>
      <c r="C184" s="102" t="s">
        <v>5283</v>
      </c>
      <c r="D184" s="194">
        <v>1995</v>
      </c>
      <c r="E184" s="102">
        <v>1</v>
      </c>
      <c r="F184" s="102">
        <v>2</v>
      </c>
      <c r="G184" s="102">
        <v>10</v>
      </c>
      <c r="H184" s="194">
        <v>832000</v>
      </c>
      <c r="I184" s="344"/>
      <c r="J184" s="194">
        <v>33280</v>
      </c>
      <c r="K184" s="194"/>
      <c r="L184" s="194"/>
      <c r="M184" s="194">
        <v>499200</v>
      </c>
      <c r="N184" s="213">
        <f t="shared" si="85"/>
        <v>1364480</v>
      </c>
      <c r="O184" s="102">
        <v>1</v>
      </c>
      <c r="P184" s="102">
        <v>1</v>
      </c>
      <c r="Q184" s="194">
        <v>832000</v>
      </c>
      <c r="R184" s="344"/>
      <c r="S184" s="194">
        <v>16640</v>
      </c>
      <c r="T184" s="194"/>
      <c r="U184" s="194"/>
      <c r="V184" s="194">
        <v>499200</v>
      </c>
      <c r="W184" s="213">
        <f t="shared" si="86"/>
        <v>1347840</v>
      </c>
      <c r="X184" s="213">
        <f t="shared" si="82"/>
        <v>0</v>
      </c>
      <c r="Y184" s="213">
        <f t="shared" si="83"/>
        <v>0</v>
      </c>
      <c r="Z184" s="213">
        <f t="shared" si="84"/>
        <v>16640</v>
      </c>
      <c r="AA184" s="74">
        <f t="shared" si="87"/>
        <v>16640</v>
      </c>
      <c r="AB184" s="102">
        <v>1</v>
      </c>
      <c r="AC184" s="102">
        <v>3</v>
      </c>
      <c r="AD184" s="194">
        <v>832000</v>
      </c>
      <c r="AE184" s="344"/>
      <c r="AF184" s="194">
        <v>49920</v>
      </c>
      <c r="AG184" s="194"/>
      <c r="AH184" s="194"/>
      <c r="AI184" s="194">
        <v>499200</v>
      </c>
      <c r="AJ184" s="213">
        <f t="shared" si="88"/>
        <v>1381120</v>
      </c>
      <c r="AK184" s="102">
        <v>1</v>
      </c>
      <c r="AL184" s="102">
        <v>4</v>
      </c>
      <c r="AM184" s="194">
        <v>832000</v>
      </c>
      <c r="AN184" s="344"/>
      <c r="AO184" s="194">
        <v>66560</v>
      </c>
      <c r="AP184" s="194"/>
      <c r="AQ184" s="194"/>
      <c r="AR184" s="194">
        <v>499200</v>
      </c>
      <c r="AS184" s="213">
        <f t="shared" si="89"/>
        <v>1397760</v>
      </c>
    </row>
    <row r="185" spans="1:45" ht="18.95" customHeight="1">
      <c r="A185" s="102">
        <v>4</v>
      </c>
      <c r="B185" s="102" t="s">
        <v>5295</v>
      </c>
      <c r="C185" s="102" t="s">
        <v>5282</v>
      </c>
      <c r="D185" s="194">
        <v>1987</v>
      </c>
      <c r="E185" s="102">
        <v>1</v>
      </c>
      <c r="F185" s="102">
        <v>4</v>
      </c>
      <c r="G185" s="102">
        <v>10</v>
      </c>
      <c r="H185" s="194">
        <v>832000</v>
      </c>
      <c r="I185" s="344"/>
      <c r="J185" s="194">
        <v>66560</v>
      </c>
      <c r="K185" s="194"/>
      <c r="L185" s="194"/>
      <c r="M185" s="194">
        <v>499200</v>
      </c>
      <c r="N185" s="213">
        <f t="shared" si="85"/>
        <v>1397760</v>
      </c>
      <c r="O185" s="102">
        <v>1</v>
      </c>
      <c r="P185" s="102">
        <v>3</v>
      </c>
      <c r="Q185" s="194">
        <v>832000</v>
      </c>
      <c r="R185" s="344"/>
      <c r="S185" s="194">
        <v>49920</v>
      </c>
      <c r="T185" s="194"/>
      <c r="U185" s="194"/>
      <c r="V185" s="194">
        <v>499200</v>
      </c>
      <c r="W185" s="213">
        <f t="shared" si="86"/>
        <v>1381120</v>
      </c>
      <c r="X185" s="213">
        <f t="shared" si="82"/>
        <v>0</v>
      </c>
      <c r="Y185" s="213">
        <f t="shared" si="83"/>
        <v>0</v>
      </c>
      <c r="Z185" s="213">
        <f t="shared" si="84"/>
        <v>16640</v>
      </c>
      <c r="AA185" s="74">
        <f t="shared" si="87"/>
        <v>16640</v>
      </c>
      <c r="AB185" s="102">
        <v>1</v>
      </c>
      <c r="AC185" s="102">
        <v>5</v>
      </c>
      <c r="AD185" s="194">
        <v>832000</v>
      </c>
      <c r="AE185" s="344"/>
      <c r="AF185" s="194">
        <v>83200</v>
      </c>
      <c r="AG185" s="194"/>
      <c r="AH185" s="194"/>
      <c r="AI185" s="194">
        <v>499200</v>
      </c>
      <c r="AJ185" s="213">
        <f t="shared" si="88"/>
        <v>1414400</v>
      </c>
      <c r="AK185" s="102">
        <v>1</v>
      </c>
      <c r="AL185" s="102">
        <v>6</v>
      </c>
      <c r="AM185" s="194">
        <v>832000</v>
      </c>
      <c r="AN185" s="344"/>
      <c r="AO185" s="194">
        <v>99840</v>
      </c>
      <c r="AP185" s="194"/>
      <c r="AQ185" s="194"/>
      <c r="AR185" s="194">
        <v>499200</v>
      </c>
      <c r="AS185" s="213">
        <f t="shared" si="89"/>
        <v>1431040</v>
      </c>
    </row>
    <row r="186" spans="1:45" ht="18.95" customHeight="1">
      <c r="A186" s="102">
        <v>5</v>
      </c>
      <c r="B186" s="102" t="s">
        <v>6661</v>
      </c>
      <c r="C186" s="102" t="s">
        <v>5282</v>
      </c>
      <c r="D186" s="194" t="s">
        <v>6662</v>
      </c>
      <c r="E186" s="102">
        <v>1</v>
      </c>
      <c r="F186" s="102">
        <v>3</v>
      </c>
      <c r="G186" s="102">
        <v>10</v>
      </c>
      <c r="H186" s="194">
        <v>832000</v>
      </c>
      <c r="I186" s="344"/>
      <c r="J186" s="194">
        <v>49920</v>
      </c>
      <c r="K186" s="194"/>
      <c r="L186" s="194"/>
      <c r="M186" s="194">
        <v>499200</v>
      </c>
      <c r="N186" s="213">
        <f t="shared" si="85"/>
        <v>1381120</v>
      </c>
      <c r="O186" s="102">
        <v>1</v>
      </c>
      <c r="P186" s="102">
        <v>2</v>
      </c>
      <c r="Q186" s="194">
        <v>832000</v>
      </c>
      <c r="R186" s="344"/>
      <c r="S186" s="194">
        <v>33280</v>
      </c>
      <c r="T186" s="194"/>
      <c r="U186" s="194"/>
      <c r="V186" s="194">
        <v>499200</v>
      </c>
      <c r="W186" s="213">
        <f t="shared" si="86"/>
        <v>1364480</v>
      </c>
      <c r="X186" s="213">
        <f t="shared" si="82"/>
        <v>0</v>
      </c>
      <c r="Y186" s="213">
        <f t="shared" si="83"/>
        <v>0</v>
      </c>
      <c r="Z186" s="213">
        <f t="shared" si="84"/>
        <v>16640</v>
      </c>
      <c r="AA186" s="74">
        <f t="shared" si="87"/>
        <v>16640</v>
      </c>
      <c r="AB186" s="102">
        <v>1</v>
      </c>
      <c r="AC186" s="102">
        <v>4</v>
      </c>
      <c r="AD186" s="194">
        <v>832000</v>
      </c>
      <c r="AE186" s="344"/>
      <c r="AF186" s="194">
        <v>66560</v>
      </c>
      <c r="AG186" s="194"/>
      <c r="AH186" s="194"/>
      <c r="AI186" s="194">
        <v>499200</v>
      </c>
      <c r="AJ186" s="213">
        <f t="shared" si="88"/>
        <v>1397760</v>
      </c>
      <c r="AK186" s="102">
        <v>1</v>
      </c>
      <c r="AL186" s="102">
        <v>5</v>
      </c>
      <c r="AM186" s="194">
        <v>832000</v>
      </c>
      <c r="AN186" s="344"/>
      <c r="AO186" s="194">
        <v>83200</v>
      </c>
      <c r="AP186" s="194"/>
      <c r="AQ186" s="194"/>
      <c r="AR186" s="194">
        <v>499200</v>
      </c>
      <c r="AS186" s="213">
        <f t="shared" si="89"/>
        <v>1414400</v>
      </c>
    </row>
    <row r="187" spans="1:45" ht="18.95" customHeight="1">
      <c r="A187" s="102">
        <v>6</v>
      </c>
      <c r="B187" s="102" t="s">
        <v>1776</v>
      </c>
      <c r="C187" s="102" t="s">
        <v>5283</v>
      </c>
      <c r="D187" s="194">
        <v>1983</v>
      </c>
      <c r="E187" s="102">
        <v>1</v>
      </c>
      <c r="F187" s="102">
        <v>4</v>
      </c>
      <c r="G187" s="102">
        <v>10</v>
      </c>
      <c r="H187" s="194">
        <v>832000</v>
      </c>
      <c r="I187" s="344"/>
      <c r="J187" s="194">
        <v>66560</v>
      </c>
      <c r="K187" s="194"/>
      <c r="L187" s="194"/>
      <c r="M187" s="194">
        <v>499200</v>
      </c>
      <c r="N187" s="213">
        <f t="shared" si="85"/>
        <v>1397760</v>
      </c>
      <c r="O187" s="102">
        <v>1</v>
      </c>
      <c r="P187" s="102">
        <v>3</v>
      </c>
      <c r="Q187" s="194">
        <v>832000</v>
      </c>
      <c r="R187" s="344"/>
      <c r="S187" s="194">
        <v>49920</v>
      </c>
      <c r="T187" s="194"/>
      <c r="U187" s="194"/>
      <c r="V187" s="194">
        <v>499200</v>
      </c>
      <c r="W187" s="213">
        <f t="shared" si="86"/>
        <v>1381120</v>
      </c>
      <c r="X187" s="213">
        <f t="shared" si="82"/>
        <v>0</v>
      </c>
      <c r="Y187" s="213">
        <f t="shared" si="83"/>
        <v>0</v>
      </c>
      <c r="Z187" s="213">
        <f t="shared" si="84"/>
        <v>16640</v>
      </c>
      <c r="AA187" s="74">
        <f t="shared" si="87"/>
        <v>16640</v>
      </c>
      <c r="AB187" s="102">
        <v>1</v>
      </c>
      <c r="AC187" s="102">
        <v>5</v>
      </c>
      <c r="AD187" s="194">
        <v>832000</v>
      </c>
      <c r="AE187" s="344"/>
      <c r="AF187" s="194">
        <v>83200</v>
      </c>
      <c r="AG187" s="194"/>
      <c r="AH187" s="194"/>
      <c r="AI187" s="194">
        <v>499200</v>
      </c>
      <c r="AJ187" s="213">
        <f t="shared" si="88"/>
        <v>1414400</v>
      </c>
      <c r="AK187" s="102">
        <v>1</v>
      </c>
      <c r="AL187" s="102">
        <v>6</v>
      </c>
      <c r="AM187" s="194">
        <v>832000</v>
      </c>
      <c r="AN187" s="344"/>
      <c r="AO187" s="194">
        <v>99840</v>
      </c>
      <c r="AP187" s="194"/>
      <c r="AQ187" s="194"/>
      <c r="AR187" s="194">
        <v>499200</v>
      </c>
      <c r="AS187" s="213">
        <f t="shared" si="89"/>
        <v>1431040</v>
      </c>
    </row>
    <row r="188" spans="1:45" ht="18.95" customHeight="1">
      <c r="A188" s="102">
        <v>7</v>
      </c>
      <c r="B188" s="102" t="s">
        <v>1259</v>
      </c>
      <c r="C188" s="102" t="s">
        <v>5282</v>
      </c>
      <c r="D188" s="194" t="s">
        <v>6663</v>
      </c>
      <c r="E188" s="102">
        <v>1</v>
      </c>
      <c r="F188" s="102">
        <v>3</v>
      </c>
      <c r="G188" s="102">
        <v>10</v>
      </c>
      <c r="H188" s="194">
        <v>832000</v>
      </c>
      <c r="I188" s="344"/>
      <c r="J188" s="194">
        <v>49920</v>
      </c>
      <c r="K188" s="194"/>
      <c r="L188" s="194"/>
      <c r="M188" s="194">
        <v>499200</v>
      </c>
      <c r="N188" s="213">
        <f t="shared" si="85"/>
        <v>1381120</v>
      </c>
      <c r="O188" s="102">
        <v>1</v>
      </c>
      <c r="P188" s="102">
        <v>2</v>
      </c>
      <c r="Q188" s="194">
        <v>832000</v>
      </c>
      <c r="R188" s="344"/>
      <c r="S188" s="194">
        <v>33280</v>
      </c>
      <c r="T188" s="194"/>
      <c r="U188" s="194"/>
      <c r="V188" s="194">
        <v>499200</v>
      </c>
      <c r="W188" s="213">
        <f t="shared" si="86"/>
        <v>1364480</v>
      </c>
      <c r="X188" s="213">
        <f t="shared" si="82"/>
        <v>0</v>
      </c>
      <c r="Y188" s="213">
        <f t="shared" si="83"/>
        <v>0</v>
      </c>
      <c r="Z188" s="213">
        <f t="shared" si="84"/>
        <v>16640</v>
      </c>
      <c r="AA188" s="74">
        <f t="shared" si="87"/>
        <v>16640</v>
      </c>
      <c r="AB188" s="102">
        <v>1</v>
      </c>
      <c r="AC188" s="102">
        <v>4</v>
      </c>
      <c r="AD188" s="194">
        <v>832000</v>
      </c>
      <c r="AE188" s="344"/>
      <c r="AF188" s="194">
        <v>66560</v>
      </c>
      <c r="AG188" s="194"/>
      <c r="AH188" s="194"/>
      <c r="AI188" s="194">
        <v>499200</v>
      </c>
      <c r="AJ188" s="213">
        <f t="shared" si="88"/>
        <v>1397760</v>
      </c>
      <c r="AK188" s="102">
        <v>1</v>
      </c>
      <c r="AL188" s="102">
        <v>5</v>
      </c>
      <c r="AM188" s="194">
        <v>832000</v>
      </c>
      <c r="AN188" s="344"/>
      <c r="AO188" s="194">
        <v>83200</v>
      </c>
      <c r="AP188" s="194"/>
      <c r="AQ188" s="194"/>
      <c r="AR188" s="194">
        <v>499200</v>
      </c>
      <c r="AS188" s="213">
        <f t="shared" si="89"/>
        <v>1414400</v>
      </c>
    </row>
    <row r="189" spans="1:45" ht="18.95" customHeight="1">
      <c r="A189" s="102">
        <v>8</v>
      </c>
      <c r="B189" s="102" t="s">
        <v>6664</v>
      </c>
      <c r="C189" s="102" t="s">
        <v>5283</v>
      </c>
      <c r="D189" s="194" t="s">
        <v>6665</v>
      </c>
      <c r="E189" s="102">
        <v>1</v>
      </c>
      <c r="F189" s="102">
        <v>3</v>
      </c>
      <c r="G189" s="102">
        <v>10</v>
      </c>
      <c r="H189" s="194">
        <v>832000</v>
      </c>
      <c r="I189" s="344"/>
      <c r="J189" s="194">
        <v>49920</v>
      </c>
      <c r="K189" s="194"/>
      <c r="L189" s="194"/>
      <c r="M189" s="194">
        <v>499200</v>
      </c>
      <c r="N189" s="213">
        <f t="shared" si="85"/>
        <v>1381120</v>
      </c>
      <c r="O189" s="102">
        <v>1</v>
      </c>
      <c r="P189" s="102">
        <v>2</v>
      </c>
      <c r="Q189" s="194">
        <v>832000</v>
      </c>
      <c r="R189" s="344"/>
      <c r="S189" s="194">
        <v>33280</v>
      </c>
      <c r="T189" s="194"/>
      <c r="U189" s="194"/>
      <c r="V189" s="194">
        <v>499200</v>
      </c>
      <c r="W189" s="213">
        <f t="shared" si="86"/>
        <v>1364480</v>
      </c>
      <c r="X189" s="213">
        <f t="shared" si="82"/>
        <v>0</v>
      </c>
      <c r="Y189" s="213">
        <f t="shared" si="83"/>
        <v>0</v>
      </c>
      <c r="Z189" s="213">
        <f t="shared" si="84"/>
        <v>16640</v>
      </c>
      <c r="AA189" s="74">
        <f t="shared" si="87"/>
        <v>16640</v>
      </c>
      <c r="AB189" s="102">
        <v>1</v>
      </c>
      <c r="AC189" s="102">
        <v>4</v>
      </c>
      <c r="AD189" s="194">
        <v>832000</v>
      </c>
      <c r="AE189" s="344"/>
      <c r="AF189" s="194">
        <v>66560</v>
      </c>
      <c r="AG189" s="194"/>
      <c r="AH189" s="194"/>
      <c r="AI189" s="194">
        <v>499200</v>
      </c>
      <c r="AJ189" s="213">
        <f t="shared" si="88"/>
        <v>1397760</v>
      </c>
      <c r="AK189" s="102">
        <v>1</v>
      </c>
      <c r="AL189" s="102">
        <v>5</v>
      </c>
      <c r="AM189" s="194">
        <v>832000</v>
      </c>
      <c r="AN189" s="344"/>
      <c r="AO189" s="194">
        <v>83200</v>
      </c>
      <c r="AP189" s="194"/>
      <c r="AQ189" s="194"/>
      <c r="AR189" s="194">
        <v>499200</v>
      </c>
      <c r="AS189" s="213">
        <f t="shared" si="89"/>
        <v>1414400</v>
      </c>
    </row>
    <row r="190" spans="1:45" ht="18.95" customHeight="1">
      <c r="A190" s="102">
        <v>9</v>
      </c>
      <c r="B190" s="102" t="s">
        <v>5296</v>
      </c>
      <c r="C190" s="102" t="s">
        <v>5283</v>
      </c>
      <c r="D190" s="194">
        <v>1988</v>
      </c>
      <c r="E190" s="102">
        <v>1</v>
      </c>
      <c r="F190" s="102">
        <v>4</v>
      </c>
      <c r="G190" s="102">
        <v>10</v>
      </c>
      <c r="H190" s="194">
        <v>832000</v>
      </c>
      <c r="I190" s="344"/>
      <c r="J190" s="194">
        <v>66560</v>
      </c>
      <c r="K190" s="194"/>
      <c r="L190" s="194"/>
      <c r="M190" s="194">
        <v>499200</v>
      </c>
      <c r="N190" s="213">
        <f t="shared" si="85"/>
        <v>1397760</v>
      </c>
      <c r="O190" s="102">
        <v>1</v>
      </c>
      <c r="P190" s="102">
        <v>3</v>
      </c>
      <c r="Q190" s="194">
        <v>832000</v>
      </c>
      <c r="R190" s="344"/>
      <c r="S190" s="194">
        <v>49920</v>
      </c>
      <c r="T190" s="194"/>
      <c r="U190" s="194"/>
      <c r="V190" s="194">
        <v>499200</v>
      </c>
      <c r="W190" s="213">
        <f t="shared" si="86"/>
        <v>1381120</v>
      </c>
      <c r="X190" s="213">
        <f t="shared" si="82"/>
        <v>0</v>
      </c>
      <c r="Y190" s="213">
        <f t="shared" si="83"/>
        <v>0</v>
      </c>
      <c r="Z190" s="213">
        <f t="shared" si="84"/>
        <v>16640</v>
      </c>
      <c r="AA190" s="74">
        <f t="shared" si="87"/>
        <v>16640</v>
      </c>
      <c r="AB190" s="102">
        <v>1</v>
      </c>
      <c r="AC190" s="102">
        <v>5</v>
      </c>
      <c r="AD190" s="194">
        <v>832000</v>
      </c>
      <c r="AE190" s="344"/>
      <c r="AF190" s="194">
        <v>83200</v>
      </c>
      <c r="AG190" s="194"/>
      <c r="AH190" s="194"/>
      <c r="AI190" s="194">
        <v>499200</v>
      </c>
      <c r="AJ190" s="213">
        <f t="shared" si="88"/>
        <v>1414400</v>
      </c>
      <c r="AK190" s="102">
        <v>1</v>
      </c>
      <c r="AL190" s="102">
        <v>6</v>
      </c>
      <c r="AM190" s="194">
        <v>832000</v>
      </c>
      <c r="AN190" s="344"/>
      <c r="AO190" s="194">
        <v>99840</v>
      </c>
      <c r="AP190" s="194"/>
      <c r="AQ190" s="194"/>
      <c r="AR190" s="194">
        <v>499200</v>
      </c>
      <c r="AS190" s="213">
        <f t="shared" si="89"/>
        <v>1431040</v>
      </c>
    </row>
    <row r="191" spans="1:45" ht="18.95" customHeight="1">
      <c r="A191" s="102">
        <v>10</v>
      </c>
      <c r="B191" s="102" t="s">
        <v>8066</v>
      </c>
      <c r="C191" s="102" t="s">
        <v>5282</v>
      </c>
      <c r="D191" s="194">
        <v>1985</v>
      </c>
      <c r="E191" s="102">
        <v>1</v>
      </c>
      <c r="F191" s="102">
        <v>3</v>
      </c>
      <c r="G191" s="102">
        <v>10</v>
      </c>
      <c r="H191" s="194">
        <v>832000</v>
      </c>
      <c r="I191" s="344"/>
      <c r="J191" s="194">
        <v>49920</v>
      </c>
      <c r="K191" s="194"/>
      <c r="L191" s="194"/>
      <c r="M191" s="194">
        <v>499200</v>
      </c>
      <c r="N191" s="213">
        <f>+H191+J191+K191+L191+M191</f>
        <v>1381120</v>
      </c>
      <c r="O191" s="102">
        <v>1</v>
      </c>
      <c r="P191" s="102">
        <v>2</v>
      </c>
      <c r="Q191" s="194">
        <v>832000</v>
      </c>
      <c r="R191" s="344"/>
      <c r="S191" s="194">
        <v>33280</v>
      </c>
      <c r="T191" s="194"/>
      <c r="U191" s="194"/>
      <c r="V191" s="194">
        <v>499200</v>
      </c>
      <c r="W191" s="213">
        <f>+Q191+S191+T191+U191+V191</f>
        <v>1364480</v>
      </c>
      <c r="X191" s="213">
        <f t="shared" si="82"/>
        <v>0</v>
      </c>
      <c r="Y191" s="213">
        <f t="shared" si="83"/>
        <v>0</v>
      </c>
      <c r="Z191" s="213">
        <f t="shared" si="84"/>
        <v>16640</v>
      </c>
      <c r="AA191" s="74">
        <f>N191-W191</f>
        <v>16640</v>
      </c>
      <c r="AB191" s="102">
        <v>1</v>
      </c>
      <c r="AC191" s="102">
        <v>4</v>
      </c>
      <c r="AD191" s="194">
        <v>832000</v>
      </c>
      <c r="AE191" s="344"/>
      <c r="AF191" s="194">
        <v>66560</v>
      </c>
      <c r="AG191" s="194"/>
      <c r="AH191" s="194"/>
      <c r="AI191" s="194">
        <v>499200</v>
      </c>
      <c r="AJ191" s="213">
        <f>+AD191+AF191+AG191+AH191+AI191</f>
        <v>1397760</v>
      </c>
      <c r="AK191" s="102">
        <v>1</v>
      </c>
      <c r="AL191" s="102">
        <v>5</v>
      </c>
      <c r="AM191" s="194">
        <v>832000</v>
      </c>
      <c r="AN191" s="344"/>
      <c r="AO191" s="194">
        <v>83200</v>
      </c>
      <c r="AP191" s="194"/>
      <c r="AQ191" s="194"/>
      <c r="AR191" s="194">
        <v>499200</v>
      </c>
      <c r="AS191" s="213">
        <f>+AM191+AO191+AP191+AQ191+AR191</f>
        <v>1414400</v>
      </c>
    </row>
    <row r="192" spans="1:45" ht="18.95" customHeight="1">
      <c r="A192" s="102">
        <v>11</v>
      </c>
      <c r="B192" s="102" t="s">
        <v>1822</v>
      </c>
      <c r="C192" s="102" t="s">
        <v>5283</v>
      </c>
      <c r="D192" s="194">
        <v>1989</v>
      </c>
      <c r="E192" s="102">
        <v>1</v>
      </c>
      <c r="F192" s="102">
        <v>4</v>
      </c>
      <c r="G192" s="102">
        <v>10</v>
      </c>
      <c r="H192" s="194">
        <v>832000</v>
      </c>
      <c r="I192" s="344"/>
      <c r="J192" s="194">
        <v>66560</v>
      </c>
      <c r="K192" s="194"/>
      <c r="L192" s="194"/>
      <c r="M192" s="194">
        <v>499200</v>
      </c>
      <c r="N192" s="213">
        <f t="shared" ref="N192:N195" si="90">+H192+J192+K192+L192+M192</f>
        <v>1397760</v>
      </c>
      <c r="O192" s="102">
        <v>1</v>
      </c>
      <c r="P192" s="102">
        <v>3</v>
      </c>
      <c r="Q192" s="194">
        <v>832000</v>
      </c>
      <c r="R192" s="344"/>
      <c r="S192" s="194">
        <v>49920</v>
      </c>
      <c r="T192" s="194"/>
      <c r="U192" s="194"/>
      <c r="V192" s="194">
        <v>499200</v>
      </c>
      <c r="W192" s="213">
        <f t="shared" ref="W192:W195" si="91">+Q192+S192+T192+U192+V192</f>
        <v>1381120</v>
      </c>
      <c r="X192" s="213">
        <f t="shared" si="82"/>
        <v>0</v>
      </c>
      <c r="Y192" s="213">
        <f t="shared" si="83"/>
        <v>0</v>
      </c>
      <c r="Z192" s="213">
        <f t="shared" si="84"/>
        <v>16640</v>
      </c>
      <c r="AA192" s="74">
        <f t="shared" ref="AA192:AA195" si="92">N192-W192</f>
        <v>16640</v>
      </c>
      <c r="AB192" s="102">
        <v>1</v>
      </c>
      <c r="AC192" s="102">
        <v>5</v>
      </c>
      <c r="AD192" s="194">
        <v>832000</v>
      </c>
      <c r="AE192" s="344"/>
      <c r="AF192" s="194">
        <v>83200</v>
      </c>
      <c r="AG192" s="194"/>
      <c r="AH192" s="194"/>
      <c r="AI192" s="194">
        <v>499200</v>
      </c>
      <c r="AJ192" s="213">
        <f t="shared" ref="AJ192:AJ195" si="93">+AD192+AF192+AG192+AH192+AI192</f>
        <v>1414400</v>
      </c>
      <c r="AK192" s="102">
        <v>1</v>
      </c>
      <c r="AL192" s="102">
        <v>6</v>
      </c>
      <c r="AM192" s="194">
        <v>832000</v>
      </c>
      <c r="AN192" s="344"/>
      <c r="AO192" s="194">
        <v>99840</v>
      </c>
      <c r="AP192" s="194"/>
      <c r="AQ192" s="194"/>
      <c r="AR192" s="194">
        <v>499200</v>
      </c>
      <c r="AS192" s="213">
        <f t="shared" ref="AS192:AS195" si="94">+AM192+AO192+AP192+AQ192+AR192</f>
        <v>1431040</v>
      </c>
    </row>
    <row r="193" spans="1:45" ht="18.95" customHeight="1">
      <c r="A193" s="102">
        <v>12</v>
      </c>
      <c r="B193" s="102" t="s">
        <v>1802</v>
      </c>
      <c r="C193" s="102" t="s">
        <v>5283</v>
      </c>
      <c r="D193" s="194">
        <v>1985</v>
      </c>
      <c r="E193" s="102">
        <v>1</v>
      </c>
      <c r="F193" s="102">
        <v>6</v>
      </c>
      <c r="G193" s="102">
        <v>10</v>
      </c>
      <c r="H193" s="194">
        <v>832000</v>
      </c>
      <c r="I193" s="344"/>
      <c r="J193" s="194">
        <v>99840</v>
      </c>
      <c r="K193" s="194"/>
      <c r="L193" s="194"/>
      <c r="M193" s="194">
        <v>499200</v>
      </c>
      <c r="N193" s="213">
        <f t="shared" si="90"/>
        <v>1431040</v>
      </c>
      <c r="O193" s="102">
        <v>1</v>
      </c>
      <c r="P193" s="102">
        <v>5</v>
      </c>
      <c r="Q193" s="194">
        <v>832000</v>
      </c>
      <c r="R193" s="344"/>
      <c r="S193" s="194">
        <v>83200</v>
      </c>
      <c r="T193" s="194"/>
      <c r="U193" s="194"/>
      <c r="V193" s="194">
        <v>499200</v>
      </c>
      <c r="W193" s="213">
        <f t="shared" si="91"/>
        <v>1414400</v>
      </c>
      <c r="X193" s="213">
        <f t="shared" si="82"/>
        <v>0</v>
      </c>
      <c r="Y193" s="213">
        <f t="shared" si="83"/>
        <v>0</v>
      </c>
      <c r="Z193" s="213">
        <f t="shared" si="84"/>
        <v>16640</v>
      </c>
      <c r="AA193" s="74">
        <f t="shared" si="92"/>
        <v>16640</v>
      </c>
      <c r="AB193" s="102">
        <v>1</v>
      </c>
      <c r="AC193" s="102">
        <v>7</v>
      </c>
      <c r="AD193" s="194">
        <v>832000</v>
      </c>
      <c r="AE193" s="344"/>
      <c r="AF193" s="194">
        <v>116480.00000000001</v>
      </c>
      <c r="AG193" s="194"/>
      <c r="AH193" s="194"/>
      <c r="AI193" s="194">
        <v>499200</v>
      </c>
      <c r="AJ193" s="213">
        <f t="shared" si="93"/>
        <v>1447680</v>
      </c>
      <c r="AK193" s="102">
        <v>1</v>
      </c>
      <c r="AL193" s="102">
        <v>8</v>
      </c>
      <c r="AM193" s="194">
        <v>832000</v>
      </c>
      <c r="AN193" s="344"/>
      <c r="AO193" s="194">
        <v>133120</v>
      </c>
      <c r="AP193" s="194"/>
      <c r="AQ193" s="194"/>
      <c r="AR193" s="194">
        <v>499200</v>
      </c>
      <c r="AS193" s="213">
        <f t="shared" si="94"/>
        <v>1464320</v>
      </c>
    </row>
    <row r="194" spans="1:45" ht="18.95" customHeight="1">
      <c r="A194" s="102">
        <v>13</v>
      </c>
      <c r="B194" s="102" t="s">
        <v>1801</v>
      </c>
      <c r="C194" s="102" t="s">
        <v>5283</v>
      </c>
      <c r="D194" s="194">
        <v>1984</v>
      </c>
      <c r="E194" s="102">
        <v>1</v>
      </c>
      <c r="F194" s="102">
        <v>6</v>
      </c>
      <c r="G194" s="102">
        <v>10</v>
      </c>
      <c r="H194" s="194">
        <v>832000</v>
      </c>
      <c r="I194" s="344"/>
      <c r="J194" s="194">
        <v>99840</v>
      </c>
      <c r="K194" s="194"/>
      <c r="L194" s="194"/>
      <c r="M194" s="194">
        <v>499200</v>
      </c>
      <c r="N194" s="213">
        <f t="shared" si="90"/>
        <v>1431040</v>
      </c>
      <c r="O194" s="102">
        <v>1</v>
      </c>
      <c r="P194" s="102">
        <v>5</v>
      </c>
      <c r="Q194" s="194">
        <v>832000</v>
      </c>
      <c r="R194" s="344"/>
      <c r="S194" s="194">
        <v>83200</v>
      </c>
      <c r="T194" s="194"/>
      <c r="U194" s="194"/>
      <c r="V194" s="194">
        <v>499200</v>
      </c>
      <c r="W194" s="213">
        <f t="shared" si="91"/>
        <v>1414400</v>
      </c>
      <c r="X194" s="213">
        <f t="shared" si="82"/>
        <v>0</v>
      </c>
      <c r="Y194" s="213">
        <f t="shared" si="83"/>
        <v>0</v>
      </c>
      <c r="Z194" s="213">
        <f t="shared" si="84"/>
        <v>16640</v>
      </c>
      <c r="AA194" s="74">
        <f t="shared" si="92"/>
        <v>16640</v>
      </c>
      <c r="AB194" s="102">
        <v>1</v>
      </c>
      <c r="AC194" s="102">
        <v>7</v>
      </c>
      <c r="AD194" s="194">
        <v>832000</v>
      </c>
      <c r="AE194" s="344"/>
      <c r="AF194" s="194">
        <v>116480.00000000001</v>
      </c>
      <c r="AG194" s="194"/>
      <c r="AH194" s="194"/>
      <c r="AI194" s="194">
        <v>499200</v>
      </c>
      <c r="AJ194" s="213">
        <f t="shared" si="93"/>
        <v>1447680</v>
      </c>
      <c r="AK194" s="102">
        <v>1</v>
      </c>
      <c r="AL194" s="102">
        <v>8</v>
      </c>
      <c r="AM194" s="194">
        <v>832000</v>
      </c>
      <c r="AN194" s="344"/>
      <c r="AO194" s="194">
        <v>133120</v>
      </c>
      <c r="AP194" s="194"/>
      <c r="AQ194" s="194"/>
      <c r="AR194" s="194">
        <v>499200</v>
      </c>
      <c r="AS194" s="213">
        <f t="shared" si="94"/>
        <v>1464320</v>
      </c>
    </row>
    <row r="195" spans="1:45" ht="18.95" customHeight="1">
      <c r="A195" s="102">
        <v>14</v>
      </c>
      <c r="B195" s="102" t="s">
        <v>8067</v>
      </c>
      <c r="C195" s="102" t="s">
        <v>5283</v>
      </c>
      <c r="D195" s="102">
        <v>1987</v>
      </c>
      <c r="E195" s="102">
        <v>1</v>
      </c>
      <c r="F195" s="102">
        <v>2</v>
      </c>
      <c r="G195" s="102">
        <v>10</v>
      </c>
      <c r="H195" s="194">
        <v>832000</v>
      </c>
      <c r="I195" s="344"/>
      <c r="J195" s="194">
        <v>33280</v>
      </c>
      <c r="K195" s="194"/>
      <c r="L195" s="194"/>
      <c r="M195" s="194">
        <v>499200</v>
      </c>
      <c r="N195" s="213">
        <f t="shared" si="90"/>
        <v>1364480</v>
      </c>
      <c r="O195" s="102">
        <v>1</v>
      </c>
      <c r="P195" s="102">
        <v>1</v>
      </c>
      <c r="Q195" s="194">
        <v>832000</v>
      </c>
      <c r="R195" s="344"/>
      <c r="S195" s="194">
        <v>16640</v>
      </c>
      <c r="T195" s="194"/>
      <c r="U195" s="194"/>
      <c r="V195" s="194">
        <v>499200</v>
      </c>
      <c r="W195" s="213">
        <f t="shared" si="91"/>
        <v>1347840</v>
      </c>
      <c r="X195" s="213">
        <f t="shared" si="82"/>
        <v>0</v>
      </c>
      <c r="Y195" s="213">
        <f t="shared" si="83"/>
        <v>0</v>
      </c>
      <c r="Z195" s="213">
        <f t="shared" si="84"/>
        <v>16640</v>
      </c>
      <c r="AA195" s="74">
        <f t="shared" si="92"/>
        <v>16640</v>
      </c>
      <c r="AB195" s="102">
        <v>1</v>
      </c>
      <c r="AC195" s="102">
        <v>3</v>
      </c>
      <c r="AD195" s="194">
        <v>832000</v>
      </c>
      <c r="AE195" s="344"/>
      <c r="AF195" s="194">
        <v>49920</v>
      </c>
      <c r="AG195" s="194"/>
      <c r="AH195" s="194"/>
      <c r="AI195" s="194">
        <v>499200</v>
      </c>
      <c r="AJ195" s="213">
        <f t="shared" si="93"/>
        <v>1381120</v>
      </c>
      <c r="AK195" s="102">
        <v>1</v>
      </c>
      <c r="AL195" s="102">
        <v>4</v>
      </c>
      <c r="AM195" s="194">
        <v>832000</v>
      </c>
      <c r="AN195" s="344"/>
      <c r="AO195" s="194">
        <v>66560</v>
      </c>
      <c r="AP195" s="194"/>
      <c r="AQ195" s="194"/>
      <c r="AR195" s="194">
        <v>499200</v>
      </c>
      <c r="AS195" s="213">
        <f t="shared" si="94"/>
        <v>1397760</v>
      </c>
    </row>
    <row r="196" spans="1:45" s="410" customFormat="1" ht="42" customHeight="1">
      <c r="A196" s="1259"/>
      <c r="B196" s="2553" t="s">
        <v>5297</v>
      </c>
      <c r="C196" s="2553"/>
      <c r="D196" s="2553"/>
      <c r="E196" s="2553"/>
      <c r="F196" s="2553"/>
      <c r="G196" s="2553"/>
      <c r="H196" s="2553"/>
      <c r="I196" s="412"/>
      <c r="J196" s="407"/>
      <c r="K196" s="1260"/>
      <c r="L196" s="407"/>
      <c r="M196" s="407"/>
      <c r="N196" s="407"/>
      <c r="O196" s="407"/>
      <c r="P196" s="412"/>
      <c r="S196" s="1261"/>
      <c r="V196" s="407"/>
      <c r="W196" s="411" t="s">
        <v>215</v>
      </c>
      <c r="X196" s="1261"/>
      <c r="Y196" s="1261"/>
      <c r="Z196" s="1261"/>
      <c r="AB196" s="412"/>
      <c r="AC196" s="412"/>
      <c r="AD196" s="412"/>
      <c r="AE196" s="412"/>
      <c r="AF196" s="407"/>
      <c r="AG196" s="1260"/>
      <c r="AH196" s="1260"/>
      <c r="AI196" s="407"/>
      <c r="AJ196" s="407"/>
      <c r="AK196" s="412"/>
      <c r="AL196" s="412"/>
      <c r="AM196" s="412"/>
      <c r="AN196" s="412"/>
      <c r="AO196" s="407"/>
      <c r="AP196" s="1260"/>
      <c r="AQ196" s="1260"/>
      <c r="AR196" s="407"/>
      <c r="AS196" s="407"/>
    </row>
    <row r="197" spans="1:45" ht="14.25" customHeight="1">
      <c r="A197" s="226"/>
      <c r="B197" s="227"/>
      <c r="C197" s="2548" t="s">
        <v>5278</v>
      </c>
      <c r="D197" s="2548" t="s">
        <v>5279</v>
      </c>
      <c r="E197" s="1026" t="s">
        <v>5280</v>
      </c>
      <c r="F197" s="1026"/>
      <c r="G197" s="1026"/>
      <c r="H197" s="1026"/>
      <c r="I197" s="1027"/>
      <c r="J197" s="228"/>
      <c r="K197" s="229"/>
      <c r="L197" s="1028"/>
      <c r="M197" s="1028"/>
      <c r="N197" s="230"/>
      <c r="O197" s="1262" t="s">
        <v>1979</v>
      </c>
      <c r="P197" s="1026"/>
      <c r="Q197" s="1026"/>
      <c r="R197" s="1027"/>
      <c r="S197" s="1263"/>
      <c r="T197" s="1028"/>
      <c r="U197" s="1028"/>
      <c r="V197" s="230"/>
      <c r="W197" s="230"/>
      <c r="X197" s="2532" t="s">
        <v>249</v>
      </c>
      <c r="Y197" s="2533"/>
      <c r="Z197" s="2533"/>
      <c r="AA197" s="2534"/>
      <c r="AB197" s="1026" t="s">
        <v>6656</v>
      </c>
      <c r="AC197" s="1026"/>
      <c r="AD197" s="1026"/>
      <c r="AE197" s="1027"/>
      <c r="AF197" s="228"/>
      <c r="AG197" s="229"/>
      <c r="AH197" s="229"/>
      <c r="AI197" s="1028"/>
      <c r="AJ197" s="230"/>
      <c r="AK197" s="1026" t="s">
        <v>8062</v>
      </c>
      <c r="AL197" s="1026"/>
      <c r="AM197" s="1026"/>
      <c r="AN197" s="1027"/>
      <c r="AO197" s="228"/>
      <c r="AP197" s="229"/>
      <c r="AQ197" s="229"/>
      <c r="AR197" s="1028"/>
      <c r="AS197" s="230"/>
    </row>
    <row r="198" spans="1:45" s="176" customFormat="1" ht="22.5" customHeight="1">
      <c r="A198" s="231"/>
      <c r="B198" s="232"/>
      <c r="C198" s="2549"/>
      <c r="D198" s="2549"/>
      <c r="E198" s="226"/>
      <c r="F198" s="226"/>
      <c r="G198" s="226"/>
      <c r="H198" s="226"/>
      <c r="I198" s="1029"/>
      <c r="J198" s="235" t="s">
        <v>5281</v>
      </c>
      <c r="K198" s="235"/>
      <c r="L198" s="235"/>
      <c r="M198" s="22"/>
      <c r="N198" s="206"/>
      <c r="O198" s="226"/>
      <c r="P198" s="226"/>
      <c r="Q198" s="226"/>
      <c r="R198" s="340"/>
      <c r="S198" s="235" t="s">
        <v>5281</v>
      </c>
      <c r="T198" s="235"/>
      <c r="U198" s="235"/>
      <c r="V198" s="22"/>
      <c r="W198" s="206"/>
      <c r="X198" s="226"/>
      <c r="Y198" s="2551" t="s">
        <v>244</v>
      </c>
      <c r="Z198" s="2551" t="s">
        <v>247</v>
      </c>
      <c r="AA198" s="226"/>
      <c r="AB198" s="226"/>
      <c r="AC198" s="226"/>
      <c r="AD198" s="226"/>
      <c r="AE198" s="235" t="s">
        <v>5281</v>
      </c>
      <c r="AF198" s="233"/>
      <c r="AG198" s="234"/>
      <c r="AH198" s="234"/>
      <c r="AI198" s="230"/>
      <c r="AJ198" s="206"/>
      <c r="AK198" s="226"/>
      <c r="AL198" s="226"/>
      <c r="AM198" s="226"/>
      <c r="AN198" s="235" t="s">
        <v>5281</v>
      </c>
      <c r="AO198" s="233"/>
      <c r="AP198" s="234"/>
      <c r="AQ198" s="234"/>
      <c r="AR198" s="230"/>
      <c r="AS198" s="206"/>
    </row>
    <row r="199" spans="1:45" s="35" customFormat="1" ht="89.25">
      <c r="A199" s="210" t="s">
        <v>114</v>
      </c>
      <c r="B199" s="2162" t="s">
        <v>218</v>
      </c>
      <c r="C199" s="2550"/>
      <c r="D199" s="2550"/>
      <c r="E199" s="2162" t="s">
        <v>211</v>
      </c>
      <c r="F199" s="2162" t="s">
        <v>243</v>
      </c>
      <c r="G199" s="2162" t="s">
        <v>282</v>
      </c>
      <c r="H199" s="2165" t="s">
        <v>244</v>
      </c>
      <c r="I199" s="524" t="s">
        <v>321</v>
      </c>
      <c r="J199" s="249" t="s">
        <v>298</v>
      </c>
      <c r="K199" s="249" t="s">
        <v>245</v>
      </c>
      <c r="L199" s="1103" t="s">
        <v>299</v>
      </c>
      <c r="M199" s="249" t="s">
        <v>4754</v>
      </c>
      <c r="N199" s="2165" t="s">
        <v>246</v>
      </c>
      <c r="O199" s="2162" t="s">
        <v>211</v>
      </c>
      <c r="P199" s="2162" t="s">
        <v>243</v>
      </c>
      <c r="Q199" s="2165" t="s">
        <v>244</v>
      </c>
      <c r="R199" s="524" t="s">
        <v>321</v>
      </c>
      <c r="S199" s="249" t="s">
        <v>298</v>
      </c>
      <c r="T199" s="249" t="s">
        <v>245</v>
      </c>
      <c r="U199" s="1103" t="s">
        <v>299</v>
      </c>
      <c r="V199" s="249" t="s">
        <v>4754</v>
      </c>
      <c r="W199" s="2165" t="s">
        <v>246</v>
      </c>
      <c r="X199" s="2162" t="s">
        <v>211</v>
      </c>
      <c r="Y199" s="2552"/>
      <c r="Z199" s="2552"/>
      <c r="AA199" s="2162" t="s">
        <v>248</v>
      </c>
      <c r="AB199" s="2162" t="s">
        <v>211</v>
      </c>
      <c r="AC199" s="2162" t="s">
        <v>243</v>
      </c>
      <c r="AD199" s="2165" t="s">
        <v>244</v>
      </c>
      <c r="AE199" s="523" t="s">
        <v>321</v>
      </c>
      <c r="AF199" s="249" t="s">
        <v>298</v>
      </c>
      <c r="AG199" s="249" t="s">
        <v>245</v>
      </c>
      <c r="AH199" s="1103" t="s">
        <v>299</v>
      </c>
      <c r="AI199" s="249" t="s">
        <v>4754</v>
      </c>
      <c r="AJ199" s="2165" t="s">
        <v>246</v>
      </c>
      <c r="AK199" s="2162" t="s">
        <v>211</v>
      </c>
      <c r="AL199" s="2162" t="s">
        <v>243</v>
      </c>
      <c r="AM199" s="2165" t="s">
        <v>244</v>
      </c>
      <c r="AN199" s="523" t="s">
        <v>321</v>
      </c>
      <c r="AO199" s="249" t="s">
        <v>298</v>
      </c>
      <c r="AP199" s="249" t="s">
        <v>245</v>
      </c>
      <c r="AQ199" s="1103" t="s">
        <v>299</v>
      </c>
      <c r="AR199" s="249" t="s">
        <v>4754</v>
      </c>
      <c r="AS199" s="2165" t="s">
        <v>246</v>
      </c>
    </row>
    <row r="200" spans="1:45" s="15" customFormat="1" ht="12.75">
      <c r="A200" s="123">
        <v>1</v>
      </c>
      <c r="B200" s="123">
        <v>2</v>
      </c>
      <c r="C200" s="123"/>
      <c r="D200" s="123">
        <v>3</v>
      </c>
      <c r="E200" s="123">
        <v>4</v>
      </c>
      <c r="F200" s="123">
        <v>5</v>
      </c>
      <c r="G200" s="123">
        <v>6</v>
      </c>
      <c r="H200" s="123">
        <v>7</v>
      </c>
      <c r="I200" s="123">
        <v>8</v>
      </c>
      <c r="J200" s="123">
        <v>9</v>
      </c>
      <c r="K200" s="123">
        <v>10</v>
      </c>
      <c r="L200" s="123">
        <v>11</v>
      </c>
      <c r="M200" s="123">
        <v>12</v>
      </c>
      <c r="N200" s="123">
        <v>13</v>
      </c>
      <c r="O200" s="123">
        <v>14</v>
      </c>
      <c r="P200" s="123">
        <v>15</v>
      </c>
      <c r="Q200" s="123">
        <v>16</v>
      </c>
      <c r="R200" s="123">
        <v>17</v>
      </c>
      <c r="S200" s="123">
        <v>18</v>
      </c>
      <c r="T200" s="123">
        <v>19</v>
      </c>
      <c r="U200" s="123">
        <v>20</v>
      </c>
      <c r="V200" s="123">
        <v>21</v>
      </c>
      <c r="W200" s="123">
        <v>22</v>
      </c>
      <c r="X200" s="123">
        <v>23</v>
      </c>
      <c r="Y200" s="123">
        <v>24</v>
      </c>
      <c r="Z200" s="123">
        <v>25</v>
      </c>
      <c r="AA200" s="123">
        <v>26</v>
      </c>
      <c r="AB200" s="123">
        <v>27</v>
      </c>
      <c r="AC200" s="123">
        <v>28</v>
      </c>
      <c r="AD200" s="123">
        <v>29</v>
      </c>
      <c r="AE200" s="123">
        <v>30</v>
      </c>
      <c r="AF200" s="123">
        <v>31</v>
      </c>
      <c r="AG200" s="123">
        <v>32</v>
      </c>
      <c r="AH200" s="123">
        <v>33</v>
      </c>
      <c r="AI200" s="123">
        <v>34</v>
      </c>
      <c r="AJ200" s="123">
        <v>35</v>
      </c>
      <c r="AK200" s="123">
        <v>36</v>
      </c>
      <c r="AL200" s="123">
        <v>37</v>
      </c>
      <c r="AM200" s="123">
        <v>38</v>
      </c>
      <c r="AN200" s="123">
        <v>39</v>
      </c>
      <c r="AO200" s="123">
        <v>40</v>
      </c>
      <c r="AP200" s="123">
        <v>41</v>
      </c>
      <c r="AQ200" s="123">
        <v>42</v>
      </c>
      <c r="AR200" s="123">
        <v>43</v>
      </c>
      <c r="AS200" s="123">
        <v>44</v>
      </c>
    </row>
    <row r="201" spans="1:45">
      <c r="A201" s="102"/>
      <c r="B201" s="212" t="s">
        <v>250</v>
      </c>
      <c r="C201" s="212"/>
      <c r="D201" s="212"/>
      <c r="E201" s="102"/>
      <c r="F201" s="102"/>
      <c r="G201" s="102"/>
      <c r="H201" s="194"/>
      <c r="I201" s="344"/>
      <c r="J201" s="194"/>
      <c r="K201" s="194"/>
      <c r="L201" s="194"/>
      <c r="M201" s="194"/>
      <c r="N201" s="194"/>
      <c r="O201" s="102"/>
      <c r="P201" s="102"/>
      <c r="Q201" s="194"/>
      <c r="R201" s="344"/>
      <c r="S201" s="194"/>
      <c r="T201" s="194"/>
      <c r="U201" s="194"/>
      <c r="V201" s="194"/>
      <c r="W201" s="194"/>
      <c r="X201" s="213"/>
      <c r="Y201" s="213"/>
      <c r="Z201" s="213"/>
      <c r="AA201" s="2158"/>
      <c r="AB201" s="102"/>
      <c r="AC201" s="102"/>
      <c r="AD201" s="194"/>
      <c r="AE201" s="344"/>
      <c r="AF201" s="194"/>
      <c r="AG201" s="194"/>
      <c r="AH201" s="194"/>
      <c r="AI201" s="194"/>
      <c r="AJ201" s="194"/>
      <c r="AK201" s="102"/>
      <c r="AL201" s="102"/>
      <c r="AM201" s="194"/>
      <c r="AN201" s="344"/>
      <c r="AO201" s="194"/>
      <c r="AP201" s="194"/>
      <c r="AQ201" s="194"/>
      <c r="AR201" s="194"/>
      <c r="AS201" s="194"/>
    </row>
    <row r="202" spans="1:45">
      <c r="A202" s="102"/>
      <c r="B202" s="212"/>
      <c r="C202" s="212"/>
      <c r="D202" s="212"/>
      <c r="E202" s="102"/>
      <c r="F202" s="102"/>
      <c r="G202" s="102"/>
      <c r="H202" s="194"/>
      <c r="I202" s="344"/>
      <c r="J202" s="194"/>
      <c r="K202" s="194"/>
      <c r="L202" s="194"/>
      <c r="M202" s="194"/>
      <c r="N202" s="194"/>
      <c r="O202" s="102"/>
      <c r="P202" s="102"/>
      <c r="Q202" s="194"/>
      <c r="R202" s="344"/>
      <c r="S202" s="194"/>
      <c r="T202" s="194"/>
      <c r="U202" s="194"/>
      <c r="V202" s="194"/>
      <c r="W202" s="194"/>
      <c r="X202" s="213"/>
      <c r="Y202" s="213"/>
      <c r="Z202" s="213"/>
      <c r="AA202" s="2158"/>
      <c r="AB202" s="102"/>
      <c r="AC202" s="102"/>
      <c r="AD202" s="194"/>
      <c r="AE202" s="344"/>
      <c r="AF202" s="194"/>
      <c r="AG202" s="194"/>
      <c r="AH202" s="194"/>
      <c r="AI202" s="194"/>
      <c r="AJ202" s="194"/>
      <c r="AK202" s="102"/>
      <c r="AL202" s="102"/>
      <c r="AM202" s="194"/>
      <c r="AN202" s="344"/>
      <c r="AO202" s="194"/>
      <c r="AP202" s="194"/>
      <c r="AQ202" s="194"/>
      <c r="AR202" s="194"/>
      <c r="AS202" s="194"/>
    </row>
    <row r="203" spans="1:45" ht="14.25">
      <c r="A203" s="102"/>
      <c r="B203" s="214" t="s">
        <v>113</v>
      </c>
      <c r="C203" s="214"/>
      <c r="D203" s="213" t="s">
        <v>1</v>
      </c>
      <c r="E203" s="215">
        <f>SUM(E205:E215)</f>
        <v>11</v>
      </c>
      <c r="F203" s="213"/>
      <c r="G203" s="213"/>
      <c r="H203" s="213">
        <f t="shared" ref="H203:O203" si="95">SUM(H205:H215)</f>
        <v>9401600</v>
      </c>
      <c r="I203" s="213">
        <f t="shared" si="95"/>
        <v>0</v>
      </c>
      <c r="J203" s="213">
        <f t="shared" si="95"/>
        <v>1702272</v>
      </c>
      <c r="K203" s="213">
        <f t="shared" si="95"/>
        <v>0</v>
      </c>
      <c r="L203" s="213">
        <f t="shared" si="95"/>
        <v>0</v>
      </c>
      <c r="M203" s="213">
        <f t="shared" si="95"/>
        <v>5541120</v>
      </c>
      <c r="N203" s="215">
        <f t="shared" si="95"/>
        <v>16644992</v>
      </c>
      <c r="O203" s="215">
        <f t="shared" si="95"/>
        <v>11</v>
      </c>
      <c r="P203" s="213"/>
      <c r="Q203" s="213">
        <f t="shared" ref="Q203:AB203" si="96">SUM(Q205:Q215)</f>
        <v>9401600</v>
      </c>
      <c r="R203" s="213">
        <f t="shared" si="96"/>
        <v>0</v>
      </c>
      <c r="S203" s="213">
        <f t="shared" si="96"/>
        <v>1582464</v>
      </c>
      <c r="T203" s="213">
        <f t="shared" si="96"/>
        <v>0</v>
      </c>
      <c r="U203" s="213">
        <f t="shared" si="96"/>
        <v>0</v>
      </c>
      <c r="V203" s="213">
        <f t="shared" si="96"/>
        <v>5541120</v>
      </c>
      <c r="W203" s="215">
        <f t="shared" si="96"/>
        <v>16525184</v>
      </c>
      <c r="X203" s="213">
        <f t="shared" si="96"/>
        <v>0</v>
      </c>
      <c r="Y203" s="213">
        <f t="shared" si="96"/>
        <v>0</v>
      </c>
      <c r="Z203" s="213">
        <f t="shared" si="96"/>
        <v>119808</v>
      </c>
      <c r="AA203" s="213">
        <f t="shared" si="96"/>
        <v>119808</v>
      </c>
      <c r="AB203" s="215">
        <f t="shared" si="96"/>
        <v>11</v>
      </c>
      <c r="AC203" s="213"/>
      <c r="AD203" s="213">
        <f t="shared" ref="AD203:AK203" si="97">SUM(AD205:AD215)</f>
        <v>9401600</v>
      </c>
      <c r="AE203" s="213">
        <f t="shared" si="97"/>
        <v>0</v>
      </c>
      <c r="AF203" s="213">
        <f t="shared" si="97"/>
        <v>1822080</v>
      </c>
      <c r="AG203" s="213">
        <f t="shared" si="97"/>
        <v>0</v>
      </c>
      <c r="AH203" s="213">
        <f t="shared" si="97"/>
        <v>0</v>
      </c>
      <c r="AI203" s="213">
        <f t="shared" si="97"/>
        <v>5541120</v>
      </c>
      <c r="AJ203" s="215">
        <f t="shared" si="97"/>
        <v>16764800</v>
      </c>
      <c r="AK203" s="215">
        <f t="shared" si="97"/>
        <v>11</v>
      </c>
      <c r="AL203" s="213"/>
      <c r="AM203" s="213">
        <f t="shared" ref="AM203:AS203" si="98">SUM(AM205:AM215)</f>
        <v>9401600</v>
      </c>
      <c r="AN203" s="213">
        <f t="shared" si="98"/>
        <v>0</v>
      </c>
      <c r="AO203" s="213">
        <f t="shared" si="98"/>
        <v>1921920</v>
      </c>
      <c r="AP203" s="213">
        <f t="shared" si="98"/>
        <v>0</v>
      </c>
      <c r="AQ203" s="213">
        <f t="shared" si="98"/>
        <v>0</v>
      </c>
      <c r="AR203" s="213">
        <f t="shared" si="98"/>
        <v>5541120</v>
      </c>
      <c r="AS203" s="215">
        <f t="shared" si="98"/>
        <v>16864640</v>
      </c>
    </row>
    <row r="204" spans="1:45">
      <c r="A204" s="102"/>
      <c r="B204" s="179" t="s">
        <v>126</v>
      </c>
      <c r="C204" s="179"/>
      <c r="D204" s="179"/>
      <c r="E204" s="102"/>
      <c r="F204" s="102"/>
      <c r="G204" s="102"/>
      <c r="H204" s="194"/>
      <c r="I204" s="344"/>
      <c r="J204" s="194"/>
      <c r="K204" s="194"/>
      <c r="L204" s="194"/>
      <c r="M204" s="194"/>
      <c r="N204" s="194"/>
      <c r="O204" s="102"/>
      <c r="P204" s="102"/>
      <c r="Q204" s="194"/>
      <c r="R204" s="344"/>
      <c r="S204" s="194"/>
      <c r="T204" s="194"/>
      <c r="U204" s="194"/>
      <c r="V204" s="194"/>
      <c r="W204" s="194"/>
      <c r="X204" s="213"/>
      <c r="Y204" s="213"/>
      <c r="Z204" s="213"/>
      <c r="AA204" s="2158"/>
      <c r="AB204" s="102"/>
      <c r="AC204" s="102"/>
      <c r="AD204" s="194"/>
      <c r="AE204" s="344"/>
      <c r="AF204" s="194"/>
      <c r="AG204" s="194"/>
      <c r="AH204" s="194"/>
      <c r="AI204" s="194"/>
      <c r="AJ204" s="194"/>
      <c r="AK204" s="102"/>
      <c r="AL204" s="102"/>
      <c r="AM204" s="194"/>
      <c r="AN204" s="344"/>
      <c r="AO204" s="194"/>
      <c r="AP204" s="194"/>
      <c r="AQ204" s="194"/>
      <c r="AR204" s="194"/>
      <c r="AS204" s="194"/>
    </row>
    <row r="205" spans="1:45" ht="18.95" customHeight="1">
      <c r="A205" s="102">
        <v>1</v>
      </c>
      <c r="B205" s="102" t="s">
        <v>818</v>
      </c>
      <c r="C205" s="102" t="s">
        <v>5299</v>
      </c>
      <c r="D205" s="102">
        <v>1974</v>
      </c>
      <c r="E205" s="102">
        <v>1</v>
      </c>
      <c r="F205" s="102">
        <v>18</v>
      </c>
      <c r="G205" s="102">
        <v>11</v>
      </c>
      <c r="H205" s="194">
        <v>915200</v>
      </c>
      <c r="I205" s="344"/>
      <c r="J205" s="194">
        <v>274560</v>
      </c>
      <c r="K205" s="194"/>
      <c r="L205" s="194"/>
      <c r="M205" s="194">
        <v>549120</v>
      </c>
      <c r="N205" s="213">
        <f>+H205+J205+K205+L205+M205</f>
        <v>1738880</v>
      </c>
      <c r="O205" s="102">
        <v>1</v>
      </c>
      <c r="P205" s="102">
        <v>17</v>
      </c>
      <c r="Q205" s="194">
        <v>915200</v>
      </c>
      <c r="R205" s="344"/>
      <c r="S205" s="194">
        <v>274560</v>
      </c>
      <c r="T205" s="194"/>
      <c r="U205" s="194"/>
      <c r="V205" s="194">
        <v>549120</v>
      </c>
      <c r="W205" s="213">
        <f>+Q205+S205+T205+U205+V205</f>
        <v>1738880</v>
      </c>
      <c r="X205" s="213">
        <f t="shared" ref="X205:X215" si="99">E205-O205</f>
        <v>0</v>
      </c>
      <c r="Y205" s="213">
        <f t="shared" ref="Y205:Y215" si="100">+H205-Q205</f>
        <v>0</v>
      </c>
      <c r="Z205" s="213">
        <f t="shared" ref="Z205:Z215" si="101">+J205+K205+L205+M205-S205-T205-U205-V205</f>
        <v>0</v>
      </c>
      <c r="AA205" s="74">
        <f>N205-W205</f>
        <v>0</v>
      </c>
      <c r="AB205" s="102">
        <v>1</v>
      </c>
      <c r="AC205" s="102">
        <v>19</v>
      </c>
      <c r="AD205" s="194">
        <v>915200</v>
      </c>
      <c r="AE205" s="344"/>
      <c r="AF205" s="194">
        <v>274560</v>
      </c>
      <c r="AG205" s="194"/>
      <c r="AH205" s="194"/>
      <c r="AI205" s="194">
        <v>549120</v>
      </c>
      <c r="AJ205" s="213">
        <f>+AD205+AF205+AG205+AH205+AI205</f>
        <v>1738880</v>
      </c>
      <c r="AK205" s="102">
        <v>1</v>
      </c>
      <c r="AL205" s="102">
        <v>20</v>
      </c>
      <c r="AM205" s="194">
        <v>915200</v>
      </c>
      <c r="AN205" s="344"/>
      <c r="AO205" s="194">
        <v>274560</v>
      </c>
      <c r="AP205" s="194"/>
      <c r="AQ205" s="194"/>
      <c r="AR205" s="194">
        <v>549120</v>
      </c>
      <c r="AS205" s="213">
        <f>+AM205+AO205+AP205+AQ205+AR205</f>
        <v>1738880</v>
      </c>
    </row>
    <row r="206" spans="1:45" ht="18.95" customHeight="1">
      <c r="A206" s="102">
        <v>2</v>
      </c>
      <c r="B206" s="102" t="s">
        <v>819</v>
      </c>
      <c r="C206" s="102" t="s">
        <v>5298</v>
      </c>
      <c r="D206" s="102">
        <v>1983</v>
      </c>
      <c r="E206" s="102">
        <v>1</v>
      </c>
      <c r="F206" s="102">
        <v>14</v>
      </c>
      <c r="G206" s="102">
        <v>12</v>
      </c>
      <c r="H206" s="194">
        <v>998400</v>
      </c>
      <c r="I206" s="344"/>
      <c r="J206" s="194">
        <v>279552</v>
      </c>
      <c r="K206" s="194"/>
      <c r="L206" s="194"/>
      <c r="M206" s="194">
        <v>499200</v>
      </c>
      <c r="N206" s="213">
        <f t="shared" ref="N206:N213" si="102">+H206+J206+K206+L206+M206</f>
        <v>1777152</v>
      </c>
      <c r="O206" s="102">
        <v>1</v>
      </c>
      <c r="P206" s="102">
        <v>13</v>
      </c>
      <c r="Q206" s="194">
        <v>998400</v>
      </c>
      <c r="R206" s="344"/>
      <c r="S206" s="194">
        <v>259584</v>
      </c>
      <c r="T206" s="194"/>
      <c r="U206" s="194"/>
      <c r="V206" s="194">
        <v>499200</v>
      </c>
      <c r="W206" s="213">
        <f t="shared" ref="W206:W213" si="103">+Q206+S206+T206+U206+V206</f>
        <v>1757184</v>
      </c>
      <c r="X206" s="213">
        <f t="shared" si="99"/>
        <v>0</v>
      </c>
      <c r="Y206" s="213">
        <f t="shared" si="100"/>
        <v>0</v>
      </c>
      <c r="Z206" s="213">
        <f t="shared" si="101"/>
        <v>19968</v>
      </c>
      <c r="AA206" s="74">
        <f t="shared" ref="AA206:AA213" si="104">N206-W206</f>
        <v>19968</v>
      </c>
      <c r="AB206" s="102">
        <v>1</v>
      </c>
      <c r="AC206" s="102">
        <v>15</v>
      </c>
      <c r="AD206" s="194">
        <v>998400</v>
      </c>
      <c r="AE206" s="344"/>
      <c r="AF206" s="194">
        <v>299520</v>
      </c>
      <c r="AG206" s="194"/>
      <c r="AH206" s="194"/>
      <c r="AI206" s="194">
        <v>499200</v>
      </c>
      <c r="AJ206" s="213">
        <f t="shared" ref="AJ206:AJ213" si="105">+AD206+AF206+AG206+AH206+AI206</f>
        <v>1797120</v>
      </c>
      <c r="AK206" s="102">
        <v>1</v>
      </c>
      <c r="AL206" s="102">
        <v>16</v>
      </c>
      <c r="AM206" s="194">
        <v>998400</v>
      </c>
      <c r="AN206" s="344"/>
      <c r="AO206" s="194">
        <v>299520</v>
      </c>
      <c r="AP206" s="194"/>
      <c r="AQ206" s="194"/>
      <c r="AR206" s="194">
        <v>499200</v>
      </c>
      <c r="AS206" s="213">
        <f t="shared" ref="AS206:AS213" si="106">+AM206+AO206+AP206+AQ206+AR206</f>
        <v>1797120</v>
      </c>
    </row>
    <row r="207" spans="1:45" ht="18.95" customHeight="1">
      <c r="A207" s="102">
        <v>3</v>
      </c>
      <c r="B207" s="102" t="s">
        <v>815</v>
      </c>
      <c r="C207" s="102" t="s">
        <v>5298</v>
      </c>
      <c r="D207" s="102">
        <v>1968</v>
      </c>
      <c r="E207" s="102">
        <v>1</v>
      </c>
      <c r="F207" s="102">
        <v>25</v>
      </c>
      <c r="G207" s="102">
        <v>10</v>
      </c>
      <c r="H207" s="194">
        <v>832000</v>
      </c>
      <c r="I207" s="344"/>
      <c r="J207" s="194">
        <v>249600</v>
      </c>
      <c r="K207" s="194"/>
      <c r="L207" s="194"/>
      <c r="M207" s="194">
        <v>499200</v>
      </c>
      <c r="N207" s="213">
        <f t="shared" si="102"/>
        <v>1580800</v>
      </c>
      <c r="O207" s="102">
        <v>1</v>
      </c>
      <c r="P207" s="102">
        <v>24</v>
      </c>
      <c r="Q207" s="194">
        <v>832000</v>
      </c>
      <c r="R207" s="344"/>
      <c r="S207" s="194">
        <v>249600</v>
      </c>
      <c r="T207" s="194"/>
      <c r="U207" s="194"/>
      <c r="V207" s="194">
        <v>499200</v>
      </c>
      <c r="W207" s="213">
        <f t="shared" si="103"/>
        <v>1580800</v>
      </c>
      <c r="X207" s="213">
        <f t="shared" si="99"/>
        <v>0</v>
      </c>
      <c r="Y207" s="213">
        <f t="shared" si="100"/>
        <v>0</v>
      </c>
      <c r="Z207" s="213">
        <f t="shared" si="101"/>
        <v>0</v>
      </c>
      <c r="AA207" s="74">
        <f t="shared" si="104"/>
        <v>0</v>
      </c>
      <c r="AB207" s="102">
        <v>1</v>
      </c>
      <c r="AC207" s="102">
        <v>26</v>
      </c>
      <c r="AD207" s="194">
        <v>832000</v>
      </c>
      <c r="AE207" s="344"/>
      <c r="AF207" s="194">
        <v>249600</v>
      </c>
      <c r="AG207" s="194"/>
      <c r="AH207" s="194"/>
      <c r="AI207" s="194">
        <v>499200</v>
      </c>
      <c r="AJ207" s="213">
        <f t="shared" si="105"/>
        <v>1580800</v>
      </c>
      <c r="AK207" s="102">
        <v>1</v>
      </c>
      <c r="AL207" s="102">
        <v>27</v>
      </c>
      <c r="AM207" s="194">
        <v>832000</v>
      </c>
      <c r="AN207" s="344"/>
      <c r="AO207" s="194">
        <v>249600</v>
      </c>
      <c r="AP207" s="194"/>
      <c r="AQ207" s="194"/>
      <c r="AR207" s="194">
        <v>499200</v>
      </c>
      <c r="AS207" s="213">
        <f t="shared" si="106"/>
        <v>1580800</v>
      </c>
    </row>
    <row r="208" spans="1:45" ht="18.95" customHeight="1">
      <c r="A208" s="102">
        <v>4</v>
      </c>
      <c r="B208" s="102" t="s">
        <v>817</v>
      </c>
      <c r="C208" s="102" t="s">
        <v>5298</v>
      </c>
      <c r="D208" s="102">
        <v>1965</v>
      </c>
      <c r="E208" s="102">
        <v>1</v>
      </c>
      <c r="F208" s="102">
        <v>20</v>
      </c>
      <c r="G208" s="102">
        <v>10</v>
      </c>
      <c r="H208" s="194">
        <v>832000</v>
      </c>
      <c r="I208" s="344"/>
      <c r="J208" s="194">
        <v>249600</v>
      </c>
      <c r="K208" s="194"/>
      <c r="L208" s="194"/>
      <c r="M208" s="194">
        <v>499200</v>
      </c>
      <c r="N208" s="213">
        <f t="shared" si="102"/>
        <v>1580800</v>
      </c>
      <c r="O208" s="102">
        <v>1</v>
      </c>
      <c r="P208" s="102">
        <v>19</v>
      </c>
      <c r="Q208" s="194">
        <v>832000</v>
      </c>
      <c r="R208" s="344"/>
      <c r="S208" s="194">
        <v>249600</v>
      </c>
      <c r="T208" s="194"/>
      <c r="U208" s="194"/>
      <c r="V208" s="194">
        <v>499200</v>
      </c>
      <c r="W208" s="213">
        <f t="shared" si="103"/>
        <v>1580800</v>
      </c>
      <c r="X208" s="213">
        <f t="shared" si="99"/>
        <v>0</v>
      </c>
      <c r="Y208" s="213">
        <f t="shared" si="100"/>
        <v>0</v>
      </c>
      <c r="Z208" s="213">
        <f t="shared" si="101"/>
        <v>0</v>
      </c>
      <c r="AA208" s="74">
        <f t="shared" si="104"/>
        <v>0</v>
      </c>
      <c r="AB208" s="102">
        <v>1</v>
      </c>
      <c r="AC208" s="102">
        <v>21</v>
      </c>
      <c r="AD208" s="194">
        <v>832000</v>
      </c>
      <c r="AE208" s="344"/>
      <c r="AF208" s="194">
        <v>249600</v>
      </c>
      <c r="AG208" s="194"/>
      <c r="AH208" s="194"/>
      <c r="AI208" s="194">
        <v>499200</v>
      </c>
      <c r="AJ208" s="213">
        <f t="shared" si="105"/>
        <v>1580800</v>
      </c>
      <c r="AK208" s="102">
        <v>1</v>
      </c>
      <c r="AL208" s="102">
        <v>22</v>
      </c>
      <c r="AM208" s="194">
        <v>832000</v>
      </c>
      <c r="AN208" s="344"/>
      <c r="AO208" s="194">
        <v>249600</v>
      </c>
      <c r="AP208" s="194"/>
      <c r="AQ208" s="194"/>
      <c r="AR208" s="194">
        <v>499200</v>
      </c>
      <c r="AS208" s="213">
        <f t="shared" si="106"/>
        <v>1580800</v>
      </c>
    </row>
    <row r="209" spans="1:45" ht="18.95" customHeight="1">
      <c r="A209" s="102">
        <v>5</v>
      </c>
      <c r="B209" s="102" t="s">
        <v>816</v>
      </c>
      <c r="C209" s="102" t="s">
        <v>5299</v>
      </c>
      <c r="D209" s="102">
        <v>1978</v>
      </c>
      <c r="E209" s="102">
        <v>1</v>
      </c>
      <c r="F209" s="102">
        <v>21</v>
      </c>
      <c r="G209" s="102">
        <v>10</v>
      </c>
      <c r="H209" s="194">
        <v>832000</v>
      </c>
      <c r="I209" s="344"/>
      <c r="J209" s="194">
        <v>249600</v>
      </c>
      <c r="K209" s="194"/>
      <c r="L209" s="194"/>
      <c r="M209" s="194">
        <v>499200</v>
      </c>
      <c r="N209" s="213">
        <f t="shared" si="102"/>
        <v>1580800</v>
      </c>
      <c r="O209" s="102">
        <v>1</v>
      </c>
      <c r="P209" s="102">
        <v>20</v>
      </c>
      <c r="Q209" s="194">
        <v>832000</v>
      </c>
      <c r="R209" s="344"/>
      <c r="S209" s="194">
        <v>249600</v>
      </c>
      <c r="T209" s="194"/>
      <c r="U209" s="194"/>
      <c r="V209" s="194">
        <v>499200</v>
      </c>
      <c r="W209" s="213">
        <f t="shared" si="103"/>
        <v>1580800</v>
      </c>
      <c r="X209" s="213">
        <f t="shared" si="99"/>
        <v>0</v>
      </c>
      <c r="Y209" s="213">
        <f t="shared" si="100"/>
        <v>0</v>
      </c>
      <c r="Z209" s="213">
        <f t="shared" si="101"/>
        <v>0</v>
      </c>
      <c r="AA209" s="74">
        <f t="shared" si="104"/>
        <v>0</v>
      </c>
      <c r="AB209" s="102">
        <v>1</v>
      </c>
      <c r="AC209" s="102">
        <v>22</v>
      </c>
      <c r="AD209" s="194">
        <v>832000</v>
      </c>
      <c r="AE209" s="344"/>
      <c r="AF209" s="194">
        <v>249600</v>
      </c>
      <c r="AG209" s="194"/>
      <c r="AH209" s="194"/>
      <c r="AI209" s="194">
        <v>499200</v>
      </c>
      <c r="AJ209" s="213">
        <f t="shared" si="105"/>
        <v>1580800</v>
      </c>
      <c r="AK209" s="102">
        <v>1</v>
      </c>
      <c r="AL209" s="102">
        <v>23</v>
      </c>
      <c r="AM209" s="194">
        <v>832000</v>
      </c>
      <c r="AN209" s="344"/>
      <c r="AO209" s="194">
        <v>249600</v>
      </c>
      <c r="AP209" s="194"/>
      <c r="AQ209" s="194"/>
      <c r="AR209" s="194">
        <v>499200</v>
      </c>
      <c r="AS209" s="213">
        <f t="shared" si="106"/>
        <v>1580800</v>
      </c>
    </row>
    <row r="210" spans="1:45" ht="18.95" customHeight="1">
      <c r="A210" s="102">
        <v>6</v>
      </c>
      <c r="B210" s="102" t="s">
        <v>853</v>
      </c>
      <c r="C210" s="102" t="s">
        <v>5298</v>
      </c>
      <c r="D210" s="102">
        <v>1988</v>
      </c>
      <c r="E210" s="102">
        <v>1</v>
      </c>
      <c r="F210" s="102">
        <v>8</v>
      </c>
      <c r="G210" s="102">
        <v>10</v>
      </c>
      <c r="H210" s="194">
        <v>832000</v>
      </c>
      <c r="I210" s="344"/>
      <c r="J210" s="194">
        <v>133120</v>
      </c>
      <c r="K210" s="194"/>
      <c r="L210" s="194"/>
      <c r="M210" s="194">
        <v>499200</v>
      </c>
      <c r="N210" s="213">
        <f t="shared" si="102"/>
        <v>1464320</v>
      </c>
      <c r="O210" s="102">
        <v>1</v>
      </c>
      <c r="P210" s="102">
        <v>7</v>
      </c>
      <c r="Q210" s="194">
        <v>832000</v>
      </c>
      <c r="R210" s="344"/>
      <c r="S210" s="194">
        <v>116480.00000000001</v>
      </c>
      <c r="T210" s="194"/>
      <c r="U210" s="194"/>
      <c r="V210" s="194">
        <v>499200</v>
      </c>
      <c r="W210" s="213">
        <f t="shared" si="103"/>
        <v>1447680</v>
      </c>
      <c r="X210" s="213">
        <f t="shared" si="99"/>
        <v>0</v>
      </c>
      <c r="Y210" s="213">
        <f t="shared" si="100"/>
        <v>0</v>
      </c>
      <c r="Z210" s="213">
        <f t="shared" si="101"/>
        <v>16640</v>
      </c>
      <c r="AA210" s="74">
        <f t="shared" si="104"/>
        <v>16640</v>
      </c>
      <c r="AB210" s="102">
        <v>1</v>
      </c>
      <c r="AC210" s="102">
        <v>9</v>
      </c>
      <c r="AD210" s="194">
        <v>832000</v>
      </c>
      <c r="AE210" s="344"/>
      <c r="AF210" s="194">
        <v>149760</v>
      </c>
      <c r="AG210" s="194"/>
      <c r="AH210" s="194"/>
      <c r="AI210" s="194">
        <v>499200</v>
      </c>
      <c r="AJ210" s="213">
        <f t="shared" si="105"/>
        <v>1480960</v>
      </c>
      <c r="AK210" s="102">
        <v>1</v>
      </c>
      <c r="AL210" s="102">
        <v>10</v>
      </c>
      <c r="AM210" s="194">
        <v>832000</v>
      </c>
      <c r="AN210" s="344"/>
      <c r="AO210" s="194">
        <v>166400</v>
      </c>
      <c r="AP210" s="194"/>
      <c r="AQ210" s="194"/>
      <c r="AR210" s="194">
        <v>499200</v>
      </c>
      <c r="AS210" s="213">
        <f t="shared" si="106"/>
        <v>1497600</v>
      </c>
    </row>
    <row r="211" spans="1:45" ht="18.95" customHeight="1">
      <c r="A211" s="102">
        <v>7</v>
      </c>
      <c r="B211" s="102" t="s">
        <v>1394</v>
      </c>
      <c r="C211" s="102" t="s">
        <v>5298</v>
      </c>
      <c r="D211" s="102">
        <v>1989</v>
      </c>
      <c r="E211" s="102">
        <v>1</v>
      </c>
      <c r="F211" s="102">
        <v>3</v>
      </c>
      <c r="G211" s="102">
        <v>10</v>
      </c>
      <c r="H211" s="194">
        <v>832000</v>
      </c>
      <c r="I211" s="344"/>
      <c r="J211" s="194">
        <v>49920</v>
      </c>
      <c r="K211" s="194"/>
      <c r="L211" s="194"/>
      <c r="M211" s="194">
        <v>499200</v>
      </c>
      <c r="N211" s="213">
        <f t="shared" si="102"/>
        <v>1381120</v>
      </c>
      <c r="O211" s="102">
        <v>1</v>
      </c>
      <c r="P211" s="102">
        <v>2</v>
      </c>
      <c r="Q211" s="194">
        <v>832000</v>
      </c>
      <c r="R211" s="344"/>
      <c r="S211" s="194">
        <v>33280</v>
      </c>
      <c r="T211" s="194"/>
      <c r="U211" s="194"/>
      <c r="V211" s="194">
        <v>499200</v>
      </c>
      <c r="W211" s="213">
        <f t="shared" si="103"/>
        <v>1364480</v>
      </c>
      <c r="X211" s="213">
        <f t="shared" si="99"/>
        <v>0</v>
      </c>
      <c r="Y211" s="213">
        <f t="shared" si="100"/>
        <v>0</v>
      </c>
      <c r="Z211" s="213">
        <f t="shared" si="101"/>
        <v>16640</v>
      </c>
      <c r="AA211" s="74">
        <f t="shared" si="104"/>
        <v>16640</v>
      </c>
      <c r="AB211" s="102">
        <v>1</v>
      </c>
      <c r="AC211" s="102">
        <v>4</v>
      </c>
      <c r="AD211" s="194">
        <v>832000</v>
      </c>
      <c r="AE211" s="344"/>
      <c r="AF211" s="194">
        <v>66560</v>
      </c>
      <c r="AG211" s="194"/>
      <c r="AH211" s="194"/>
      <c r="AI211" s="194">
        <v>499200</v>
      </c>
      <c r="AJ211" s="213">
        <f t="shared" si="105"/>
        <v>1397760</v>
      </c>
      <c r="AK211" s="102">
        <v>1</v>
      </c>
      <c r="AL211" s="102">
        <v>5</v>
      </c>
      <c r="AM211" s="194">
        <v>832000</v>
      </c>
      <c r="AN211" s="344"/>
      <c r="AO211" s="194">
        <v>83200</v>
      </c>
      <c r="AP211" s="194"/>
      <c r="AQ211" s="194"/>
      <c r="AR211" s="194">
        <v>499200</v>
      </c>
      <c r="AS211" s="213">
        <f t="shared" si="106"/>
        <v>1414400</v>
      </c>
    </row>
    <row r="212" spans="1:45" ht="18.95" customHeight="1">
      <c r="A212" s="102">
        <v>8</v>
      </c>
      <c r="B212" s="102" t="s">
        <v>4766</v>
      </c>
      <c r="C212" s="102" t="s">
        <v>5299</v>
      </c>
      <c r="D212" s="102">
        <v>1983</v>
      </c>
      <c r="E212" s="102">
        <v>1</v>
      </c>
      <c r="F212" s="102">
        <v>5</v>
      </c>
      <c r="G212" s="102">
        <v>10</v>
      </c>
      <c r="H212" s="194">
        <v>832000</v>
      </c>
      <c r="I212" s="344"/>
      <c r="J212" s="194">
        <v>83200</v>
      </c>
      <c r="K212" s="194"/>
      <c r="L212" s="194"/>
      <c r="M212" s="194">
        <v>499200</v>
      </c>
      <c r="N212" s="213">
        <f t="shared" si="102"/>
        <v>1414400</v>
      </c>
      <c r="O212" s="102">
        <v>1</v>
      </c>
      <c r="P212" s="102">
        <v>4</v>
      </c>
      <c r="Q212" s="194">
        <v>832000</v>
      </c>
      <c r="R212" s="344"/>
      <c r="S212" s="194">
        <v>66560</v>
      </c>
      <c r="T212" s="194"/>
      <c r="U212" s="194"/>
      <c r="V212" s="194">
        <v>499200</v>
      </c>
      <c r="W212" s="213">
        <f t="shared" si="103"/>
        <v>1397760</v>
      </c>
      <c r="X212" s="213">
        <f t="shared" si="99"/>
        <v>0</v>
      </c>
      <c r="Y212" s="213">
        <f t="shared" si="100"/>
        <v>0</v>
      </c>
      <c r="Z212" s="213">
        <f t="shared" si="101"/>
        <v>16640</v>
      </c>
      <c r="AA212" s="74">
        <f t="shared" si="104"/>
        <v>16640</v>
      </c>
      <c r="AB212" s="102">
        <v>1</v>
      </c>
      <c r="AC212" s="102">
        <v>6</v>
      </c>
      <c r="AD212" s="194">
        <v>832000</v>
      </c>
      <c r="AE212" s="344"/>
      <c r="AF212" s="194">
        <v>99840</v>
      </c>
      <c r="AG212" s="194"/>
      <c r="AH212" s="194"/>
      <c r="AI212" s="194">
        <v>499200</v>
      </c>
      <c r="AJ212" s="213">
        <f t="shared" si="105"/>
        <v>1431040</v>
      </c>
      <c r="AK212" s="102">
        <v>1</v>
      </c>
      <c r="AL212" s="102">
        <v>7</v>
      </c>
      <c r="AM212" s="194">
        <v>832000</v>
      </c>
      <c r="AN212" s="344"/>
      <c r="AO212" s="194">
        <v>116480.00000000001</v>
      </c>
      <c r="AP212" s="194"/>
      <c r="AQ212" s="194"/>
      <c r="AR212" s="194">
        <v>499200</v>
      </c>
      <c r="AS212" s="213">
        <f t="shared" si="106"/>
        <v>1447680</v>
      </c>
    </row>
    <row r="213" spans="1:45" ht="18.95" customHeight="1">
      <c r="A213" s="102">
        <v>9</v>
      </c>
      <c r="B213" s="102" t="s">
        <v>5300</v>
      </c>
      <c r="C213" s="102" t="s">
        <v>5298</v>
      </c>
      <c r="D213" s="102">
        <v>1993</v>
      </c>
      <c r="E213" s="102">
        <v>1</v>
      </c>
      <c r="F213" s="102">
        <v>3</v>
      </c>
      <c r="G213" s="102">
        <v>10</v>
      </c>
      <c r="H213" s="194">
        <v>832000</v>
      </c>
      <c r="I213" s="344"/>
      <c r="J213" s="194">
        <v>49920</v>
      </c>
      <c r="K213" s="194"/>
      <c r="L213" s="194"/>
      <c r="M213" s="194">
        <v>499200</v>
      </c>
      <c r="N213" s="213">
        <f t="shared" si="102"/>
        <v>1381120</v>
      </c>
      <c r="O213" s="102">
        <v>1</v>
      </c>
      <c r="P213" s="102">
        <v>2</v>
      </c>
      <c r="Q213" s="194">
        <v>832000</v>
      </c>
      <c r="R213" s="344"/>
      <c r="S213" s="194">
        <v>33280</v>
      </c>
      <c r="T213" s="194"/>
      <c r="U213" s="194"/>
      <c r="V213" s="194">
        <v>499200</v>
      </c>
      <c r="W213" s="213">
        <f t="shared" si="103"/>
        <v>1364480</v>
      </c>
      <c r="X213" s="213">
        <f t="shared" si="99"/>
        <v>0</v>
      </c>
      <c r="Y213" s="213">
        <f t="shared" si="100"/>
        <v>0</v>
      </c>
      <c r="Z213" s="213">
        <f t="shared" si="101"/>
        <v>16640</v>
      </c>
      <c r="AA213" s="74">
        <f t="shared" si="104"/>
        <v>16640</v>
      </c>
      <c r="AB213" s="102">
        <v>1</v>
      </c>
      <c r="AC213" s="102">
        <v>4</v>
      </c>
      <c r="AD213" s="194">
        <v>832000</v>
      </c>
      <c r="AE213" s="344"/>
      <c r="AF213" s="194">
        <v>66560</v>
      </c>
      <c r="AG213" s="194"/>
      <c r="AH213" s="194"/>
      <c r="AI213" s="194">
        <v>499200</v>
      </c>
      <c r="AJ213" s="213">
        <f t="shared" si="105"/>
        <v>1397760</v>
      </c>
      <c r="AK213" s="102">
        <v>1</v>
      </c>
      <c r="AL213" s="102">
        <v>5</v>
      </c>
      <c r="AM213" s="194">
        <v>832000</v>
      </c>
      <c r="AN213" s="344"/>
      <c r="AO213" s="194">
        <v>83200</v>
      </c>
      <c r="AP213" s="194"/>
      <c r="AQ213" s="194"/>
      <c r="AR213" s="194">
        <v>499200</v>
      </c>
      <c r="AS213" s="213">
        <f t="shared" si="106"/>
        <v>1414400</v>
      </c>
    </row>
    <row r="214" spans="1:45" ht="18.95" customHeight="1">
      <c r="A214" s="102">
        <v>10</v>
      </c>
      <c r="B214" s="102" t="s">
        <v>6676</v>
      </c>
      <c r="C214" s="102" t="s">
        <v>5283</v>
      </c>
      <c r="D214" s="102">
        <v>1997</v>
      </c>
      <c r="E214" s="102">
        <v>1</v>
      </c>
      <c r="F214" s="102">
        <v>3</v>
      </c>
      <c r="G214" s="102">
        <v>10</v>
      </c>
      <c r="H214" s="194">
        <v>832000</v>
      </c>
      <c r="I214" s="344"/>
      <c r="J214" s="194">
        <v>49920</v>
      </c>
      <c r="K214" s="194"/>
      <c r="L214" s="194"/>
      <c r="M214" s="194">
        <v>499200</v>
      </c>
      <c r="N214" s="213">
        <f>+H214+J214+K214+L214+M214</f>
        <v>1381120</v>
      </c>
      <c r="O214" s="102">
        <v>1</v>
      </c>
      <c r="P214" s="102">
        <v>2</v>
      </c>
      <c r="Q214" s="194">
        <v>832000</v>
      </c>
      <c r="R214" s="344"/>
      <c r="S214" s="194">
        <v>33280</v>
      </c>
      <c r="T214" s="194"/>
      <c r="U214" s="194"/>
      <c r="V214" s="194">
        <v>499200</v>
      </c>
      <c r="W214" s="213">
        <f>+Q214+S214+T214+U214+V214</f>
        <v>1364480</v>
      </c>
      <c r="X214" s="213">
        <f t="shared" si="99"/>
        <v>0</v>
      </c>
      <c r="Y214" s="213">
        <f t="shared" si="100"/>
        <v>0</v>
      </c>
      <c r="Z214" s="213">
        <f t="shared" si="101"/>
        <v>16640</v>
      </c>
      <c r="AA214" s="74">
        <f>N214-W214</f>
        <v>16640</v>
      </c>
      <c r="AB214" s="102">
        <v>1</v>
      </c>
      <c r="AC214" s="102">
        <v>4</v>
      </c>
      <c r="AD214" s="194">
        <v>832000</v>
      </c>
      <c r="AE214" s="344"/>
      <c r="AF214" s="194">
        <v>66560</v>
      </c>
      <c r="AG214" s="194"/>
      <c r="AH214" s="194"/>
      <c r="AI214" s="194">
        <v>499200</v>
      </c>
      <c r="AJ214" s="213">
        <f>+AD214+AF214+AG214+AH214+AI214</f>
        <v>1397760</v>
      </c>
      <c r="AK214" s="102">
        <v>1</v>
      </c>
      <c r="AL214" s="102">
        <v>5</v>
      </c>
      <c r="AM214" s="194">
        <v>832000</v>
      </c>
      <c r="AN214" s="344"/>
      <c r="AO214" s="194">
        <v>83200</v>
      </c>
      <c r="AP214" s="194"/>
      <c r="AQ214" s="194"/>
      <c r="AR214" s="194">
        <v>499200</v>
      </c>
      <c r="AS214" s="213">
        <f>+AM214+AO214+AP214+AQ214+AR214</f>
        <v>1414400</v>
      </c>
    </row>
    <row r="215" spans="1:45" ht="18.95" customHeight="1">
      <c r="A215" s="102">
        <v>11</v>
      </c>
      <c r="B215" s="102" t="s">
        <v>5391</v>
      </c>
      <c r="C215" s="102" t="s">
        <v>5299</v>
      </c>
      <c r="D215" s="102">
        <v>1986</v>
      </c>
      <c r="E215" s="102">
        <v>1</v>
      </c>
      <c r="F215" s="102">
        <v>2</v>
      </c>
      <c r="G215" s="102">
        <v>10</v>
      </c>
      <c r="H215" s="194">
        <v>832000</v>
      </c>
      <c r="I215" s="344"/>
      <c r="J215" s="194">
        <v>33280</v>
      </c>
      <c r="K215" s="194"/>
      <c r="L215" s="194"/>
      <c r="M215" s="194">
        <v>499200</v>
      </c>
      <c r="N215" s="213">
        <f t="shared" ref="N215" si="107">+H215+J215+K215+L215+M215</f>
        <v>1364480</v>
      </c>
      <c r="O215" s="102">
        <v>1</v>
      </c>
      <c r="P215" s="102">
        <v>1</v>
      </c>
      <c r="Q215" s="194">
        <v>832000</v>
      </c>
      <c r="R215" s="344"/>
      <c r="S215" s="194">
        <v>16640</v>
      </c>
      <c r="T215" s="194"/>
      <c r="U215" s="194"/>
      <c r="V215" s="194">
        <v>499200</v>
      </c>
      <c r="W215" s="213">
        <f t="shared" ref="W215" si="108">+Q215+S215+T215+U215+V215</f>
        <v>1347840</v>
      </c>
      <c r="X215" s="213">
        <f t="shared" si="99"/>
        <v>0</v>
      </c>
      <c r="Y215" s="213">
        <f t="shared" si="100"/>
        <v>0</v>
      </c>
      <c r="Z215" s="213">
        <f t="shared" si="101"/>
        <v>16640</v>
      </c>
      <c r="AA215" s="74">
        <f t="shared" ref="AA215" si="109">N215-W215</f>
        <v>16640</v>
      </c>
      <c r="AB215" s="102">
        <v>1</v>
      </c>
      <c r="AC215" s="102">
        <v>3</v>
      </c>
      <c r="AD215" s="194">
        <v>832000</v>
      </c>
      <c r="AE215" s="344"/>
      <c r="AF215" s="194">
        <v>49920</v>
      </c>
      <c r="AG215" s="194"/>
      <c r="AH215" s="194"/>
      <c r="AI215" s="194">
        <v>499200</v>
      </c>
      <c r="AJ215" s="213">
        <f t="shared" ref="AJ215" si="110">+AD215+AF215+AG215+AH215+AI215</f>
        <v>1381120</v>
      </c>
      <c r="AK215" s="102">
        <v>1</v>
      </c>
      <c r="AL215" s="102">
        <v>4</v>
      </c>
      <c r="AM215" s="194">
        <v>832000</v>
      </c>
      <c r="AN215" s="344"/>
      <c r="AO215" s="194">
        <v>66560</v>
      </c>
      <c r="AP215" s="194"/>
      <c r="AQ215" s="194"/>
      <c r="AR215" s="194">
        <v>499200</v>
      </c>
      <c r="AS215" s="213">
        <f t="shared" ref="AS215" si="111">+AM215+AO215+AP215+AQ215+AR215</f>
        <v>1397760</v>
      </c>
    </row>
    <row r="216" spans="1:45" s="176" customFormat="1" ht="39" customHeight="1">
      <c r="A216" s="30"/>
      <c r="B216" s="2554" t="s">
        <v>5301</v>
      </c>
      <c r="C216" s="2554"/>
      <c r="D216" s="2554"/>
      <c r="E216" s="2554"/>
      <c r="F216" s="2554"/>
      <c r="G216" s="2554"/>
      <c r="H216" s="2554"/>
      <c r="I216" s="331"/>
      <c r="J216" s="31"/>
      <c r="K216" s="174"/>
      <c r="L216" s="31"/>
      <c r="M216" s="31"/>
      <c r="N216" s="31"/>
      <c r="O216" s="31"/>
      <c r="P216" s="134"/>
      <c r="Q216" s="175"/>
      <c r="R216" s="340"/>
      <c r="S216" s="34"/>
      <c r="T216" s="175"/>
      <c r="U216" s="175"/>
      <c r="V216" s="31"/>
      <c r="W216" s="41" t="s">
        <v>215</v>
      </c>
      <c r="X216" s="34"/>
      <c r="Y216" s="34"/>
      <c r="Z216" s="34"/>
      <c r="AA216" s="175"/>
      <c r="AB216" s="134"/>
      <c r="AC216" s="134"/>
      <c r="AD216" s="134"/>
      <c r="AE216" s="331"/>
      <c r="AF216" s="31"/>
      <c r="AG216" s="174"/>
      <c r="AH216" s="174"/>
      <c r="AI216" s="31"/>
      <c r="AJ216" s="31"/>
      <c r="AK216" s="134"/>
      <c r="AL216" s="134"/>
      <c r="AM216" s="134"/>
      <c r="AN216" s="331"/>
      <c r="AO216" s="31"/>
      <c r="AP216" s="174"/>
      <c r="AQ216" s="174"/>
      <c r="AR216" s="31"/>
      <c r="AS216" s="31"/>
    </row>
    <row r="217" spans="1:45" ht="14.25" customHeight="1">
      <c r="A217" s="226"/>
      <c r="B217" s="227"/>
      <c r="C217" s="2548" t="s">
        <v>5278</v>
      </c>
      <c r="D217" s="2548" t="s">
        <v>5279</v>
      </c>
      <c r="E217" s="1026" t="s">
        <v>5280</v>
      </c>
      <c r="F217" s="1026"/>
      <c r="G217" s="1026"/>
      <c r="H217" s="1026"/>
      <c r="I217" s="1027"/>
      <c r="J217" s="228"/>
      <c r="K217" s="229"/>
      <c r="L217" s="1028"/>
      <c r="M217" s="1028"/>
      <c r="N217" s="230"/>
      <c r="O217" s="1262" t="s">
        <v>1979</v>
      </c>
      <c r="P217" s="1026"/>
      <c r="Q217" s="1026"/>
      <c r="R217" s="1027"/>
      <c r="S217" s="1263"/>
      <c r="T217" s="1028"/>
      <c r="U217" s="1028"/>
      <c r="V217" s="230"/>
      <c r="W217" s="230"/>
      <c r="X217" s="2532" t="s">
        <v>249</v>
      </c>
      <c r="Y217" s="2533"/>
      <c r="Z217" s="2533"/>
      <c r="AA217" s="2534"/>
      <c r="AB217" s="1026" t="s">
        <v>6656</v>
      </c>
      <c r="AC217" s="1026"/>
      <c r="AD217" s="1026"/>
      <c r="AE217" s="1027"/>
      <c r="AF217" s="228"/>
      <c r="AG217" s="229"/>
      <c r="AH217" s="229"/>
      <c r="AI217" s="1028"/>
      <c r="AJ217" s="230"/>
      <c r="AK217" s="1026" t="s">
        <v>8062</v>
      </c>
      <c r="AL217" s="1026"/>
      <c r="AM217" s="1026"/>
      <c r="AN217" s="1027"/>
      <c r="AO217" s="228"/>
      <c r="AP217" s="229"/>
      <c r="AQ217" s="229"/>
      <c r="AR217" s="1028"/>
      <c r="AS217" s="230"/>
    </row>
    <row r="218" spans="1:45" s="176" customFormat="1" ht="22.5" customHeight="1">
      <c r="A218" s="231"/>
      <c r="B218" s="232"/>
      <c r="C218" s="2549"/>
      <c r="D218" s="2549"/>
      <c r="E218" s="226"/>
      <c r="F218" s="226"/>
      <c r="G218" s="226"/>
      <c r="H218" s="226"/>
      <c r="I218" s="1029"/>
      <c r="J218" s="235" t="s">
        <v>5281</v>
      </c>
      <c r="K218" s="235"/>
      <c r="L218" s="235"/>
      <c r="M218" s="22"/>
      <c r="N218" s="206"/>
      <c r="O218" s="226"/>
      <c r="P218" s="226"/>
      <c r="Q218" s="226"/>
      <c r="R218" s="340"/>
      <c r="S218" s="235" t="s">
        <v>5281</v>
      </c>
      <c r="T218" s="235"/>
      <c r="U218" s="235"/>
      <c r="V218" s="22"/>
      <c r="W218" s="206"/>
      <c r="X218" s="226"/>
      <c r="Y218" s="2551" t="s">
        <v>244</v>
      </c>
      <c r="Z218" s="2551" t="s">
        <v>247</v>
      </c>
      <c r="AA218" s="226"/>
      <c r="AB218" s="226"/>
      <c r="AC218" s="226"/>
      <c r="AD218" s="226"/>
      <c r="AE218" s="235" t="s">
        <v>5281</v>
      </c>
      <c r="AF218" s="233"/>
      <c r="AG218" s="234"/>
      <c r="AH218" s="234"/>
      <c r="AI218" s="230"/>
      <c r="AJ218" s="206"/>
      <c r="AK218" s="226"/>
      <c r="AL218" s="226"/>
      <c r="AM218" s="226"/>
      <c r="AN218" s="235" t="s">
        <v>5281</v>
      </c>
      <c r="AO218" s="233"/>
      <c r="AP218" s="234"/>
      <c r="AQ218" s="234"/>
      <c r="AR218" s="230"/>
      <c r="AS218" s="206"/>
    </row>
    <row r="219" spans="1:45" s="35" customFormat="1" ht="89.25">
      <c r="A219" s="210" t="s">
        <v>114</v>
      </c>
      <c r="B219" s="2162" t="s">
        <v>218</v>
      </c>
      <c r="C219" s="2550"/>
      <c r="D219" s="2550"/>
      <c r="E219" s="2162" t="s">
        <v>211</v>
      </c>
      <c r="F219" s="2162" t="s">
        <v>243</v>
      </c>
      <c r="G219" s="2162" t="s">
        <v>282</v>
      </c>
      <c r="H219" s="2165" t="s">
        <v>244</v>
      </c>
      <c r="I219" s="524" t="s">
        <v>321</v>
      </c>
      <c r="J219" s="249" t="s">
        <v>298</v>
      </c>
      <c r="K219" s="249" t="s">
        <v>245</v>
      </c>
      <c r="L219" s="1103" t="s">
        <v>299</v>
      </c>
      <c r="M219" s="249" t="s">
        <v>4754</v>
      </c>
      <c r="N219" s="2165" t="s">
        <v>246</v>
      </c>
      <c r="O219" s="2162" t="s">
        <v>211</v>
      </c>
      <c r="P219" s="2162" t="s">
        <v>243</v>
      </c>
      <c r="Q219" s="2165" t="s">
        <v>244</v>
      </c>
      <c r="R219" s="524" t="s">
        <v>321</v>
      </c>
      <c r="S219" s="249" t="s">
        <v>298</v>
      </c>
      <c r="T219" s="249" t="s">
        <v>245</v>
      </c>
      <c r="U219" s="1103" t="s">
        <v>299</v>
      </c>
      <c r="V219" s="249" t="s">
        <v>4754</v>
      </c>
      <c r="W219" s="2165" t="s">
        <v>246</v>
      </c>
      <c r="X219" s="2162" t="s">
        <v>211</v>
      </c>
      <c r="Y219" s="2552"/>
      <c r="Z219" s="2552"/>
      <c r="AA219" s="2162" t="s">
        <v>248</v>
      </c>
      <c r="AB219" s="2162" t="s">
        <v>211</v>
      </c>
      <c r="AC219" s="2162" t="s">
        <v>243</v>
      </c>
      <c r="AD219" s="2165" t="s">
        <v>244</v>
      </c>
      <c r="AE219" s="523" t="s">
        <v>321</v>
      </c>
      <c r="AF219" s="249" t="s">
        <v>298</v>
      </c>
      <c r="AG219" s="249" t="s">
        <v>245</v>
      </c>
      <c r="AH219" s="1103" t="s">
        <v>299</v>
      </c>
      <c r="AI219" s="249" t="s">
        <v>4754</v>
      </c>
      <c r="AJ219" s="2165" t="s">
        <v>246</v>
      </c>
      <c r="AK219" s="2162" t="s">
        <v>211</v>
      </c>
      <c r="AL219" s="2162" t="s">
        <v>243</v>
      </c>
      <c r="AM219" s="2165" t="s">
        <v>244</v>
      </c>
      <c r="AN219" s="523" t="s">
        <v>321</v>
      </c>
      <c r="AO219" s="249" t="s">
        <v>298</v>
      </c>
      <c r="AP219" s="249" t="s">
        <v>245</v>
      </c>
      <c r="AQ219" s="1103" t="s">
        <v>299</v>
      </c>
      <c r="AR219" s="249" t="s">
        <v>4754</v>
      </c>
      <c r="AS219" s="2165" t="s">
        <v>246</v>
      </c>
    </row>
    <row r="220" spans="1:45" s="15" customFormat="1" ht="12.75">
      <c r="A220" s="123">
        <v>1</v>
      </c>
      <c r="B220" s="123">
        <v>2</v>
      </c>
      <c r="C220" s="123"/>
      <c r="D220" s="123">
        <v>3</v>
      </c>
      <c r="E220" s="123">
        <v>4</v>
      </c>
      <c r="F220" s="123">
        <v>5</v>
      </c>
      <c r="G220" s="123">
        <v>6</v>
      </c>
      <c r="H220" s="123">
        <v>7</v>
      </c>
      <c r="I220" s="123">
        <v>8</v>
      </c>
      <c r="J220" s="123">
        <v>9</v>
      </c>
      <c r="K220" s="123">
        <v>10</v>
      </c>
      <c r="L220" s="123">
        <v>11</v>
      </c>
      <c r="M220" s="123">
        <v>12</v>
      </c>
      <c r="N220" s="123">
        <v>13</v>
      </c>
      <c r="O220" s="123">
        <v>14</v>
      </c>
      <c r="P220" s="123">
        <v>15</v>
      </c>
      <c r="Q220" s="123">
        <v>16</v>
      </c>
      <c r="R220" s="123">
        <v>17</v>
      </c>
      <c r="S220" s="123">
        <v>18</v>
      </c>
      <c r="T220" s="123">
        <v>19</v>
      </c>
      <c r="U220" s="123">
        <v>20</v>
      </c>
      <c r="V220" s="123">
        <v>21</v>
      </c>
      <c r="W220" s="123">
        <v>22</v>
      </c>
      <c r="X220" s="123">
        <v>23</v>
      </c>
      <c r="Y220" s="123">
        <v>24</v>
      </c>
      <c r="Z220" s="123">
        <v>25</v>
      </c>
      <c r="AA220" s="123">
        <v>26</v>
      </c>
      <c r="AB220" s="123">
        <v>27</v>
      </c>
      <c r="AC220" s="123">
        <v>28</v>
      </c>
      <c r="AD220" s="123">
        <v>29</v>
      </c>
      <c r="AE220" s="123">
        <v>30</v>
      </c>
      <c r="AF220" s="123">
        <v>31</v>
      </c>
      <c r="AG220" s="123">
        <v>32</v>
      </c>
      <c r="AH220" s="123">
        <v>33</v>
      </c>
      <c r="AI220" s="123">
        <v>34</v>
      </c>
      <c r="AJ220" s="123">
        <v>35</v>
      </c>
      <c r="AK220" s="123">
        <v>36</v>
      </c>
      <c r="AL220" s="123">
        <v>37</v>
      </c>
      <c r="AM220" s="123">
        <v>38</v>
      </c>
      <c r="AN220" s="123">
        <v>39</v>
      </c>
      <c r="AO220" s="123">
        <v>40</v>
      </c>
      <c r="AP220" s="123">
        <v>41</v>
      </c>
      <c r="AQ220" s="123">
        <v>42</v>
      </c>
      <c r="AR220" s="123">
        <v>43</v>
      </c>
      <c r="AS220" s="123">
        <v>44</v>
      </c>
    </row>
    <row r="221" spans="1:45">
      <c r="A221" s="102"/>
      <c r="B221" s="212" t="s">
        <v>250</v>
      </c>
      <c r="C221" s="212"/>
      <c r="D221" s="212"/>
      <c r="E221" s="102"/>
      <c r="F221" s="102"/>
      <c r="G221" s="102"/>
      <c r="H221" s="194"/>
      <c r="I221" s="344"/>
      <c r="J221" s="194"/>
      <c r="K221" s="194"/>
      <c r="L221" s="194"/>
      <c r="M221" s="194"/>
      <c r="N221" s="194"/>
      <c r="O221" s="102"/>
      <c r="P221" s="102"/>
      <c r="Q221" s="194"/>
      <c r="R221" s="344"/>
      <c r="S221" s="194"/>
      <c r="T221" s="194"/>
      <c r="U221" s="194"/>
      <c r="V221" s="194"/>
      <c r="W221" s="194"/>
      <c r="X221" s="213"/>
      <c r="Y221" s="213"/>
      <c r="Z221" s="213"/>
      <c r="AA221" s="2158"/>
      <c r="AB221" s="102"/>
      <c r="AC221" s="102"/>
      <c r="AD221" s="194"/>
      <c r="AE221" s="344"/>
      <c r="AF221" s="194"/>
      <c r="AG221" s="194"/>
      <c r="AH221" s="194"/>
      <c r="AI221" s="194"/>
      <c r="AJ221" s="194"/>
      <c r="AK221" s="102"/>
      <c r="AL221" s="102"/>
      <c r="AM221" s="194"/>
      <c r="AN221" s="344"/>
      <c r="AO221" s="194"/>
      <c r="AP221" s="194"/>
      <c r="AQ221" s="194"/>
      <c r="AR221" s="194"/>
      <c r="AS221" s="194"/>
    </row>
    <row r="222" spans="1:45">
      <c r="A222" s="102"/>
      <c r="B222" s="212"/>
      <c r="C222" s="212"/>
      <c r="D222" s="212"/>
      <c r="E222" s="102"/>
      <c r="F222" s="102"/>
      <c r="G222" s="102"/>
      <c r="H222" s="194"/>
      <c r="I222" s="344"/>
      <c r="J222" s="194"/>
      <c r="K222" s="194"/>
      <c r="L222" s="194"/>
      <c r="M222" s="194"/>
      <c r="N222" s="194"/>
      <c r="O222" s="102"/>
      <c r="P222" s="102"/>
      <c r="Q222" s="194"/>
      <c r="R222" s="344"/>
      <c r="S222" s="194"/>
      <c r="T222" s="194"/>
      <c r="U222" s="194"/>
      <c r="V222" s="194"/>
      <c r="W222" s="194"/>
      <c r="X222" s="213"/>
      <c r="Y222" s="213"/>
      <c r="Z222" s="213"/>
      <c r="AA222" s="2158"/>
      <c r="AB222" s="102"/>
      <c r="AC222" s="102"/>
      <c r="AD222" s="194"/>
      <c r="AE222" s="344"/>
      <c r="AF222" s="194"/>
      <c r="AG222" s="194"/>
      <c r="AH222" s="194"/>
      <c r="AI222" s="194"/>
      <c r="AJ222" s="194"/>
      <c r="AK222" s="102"/>
      <c r="AL222" s="102"/>
      <c r="AM222" s="194"/>
      <c r="AN222" s="344"/>
      <c r="AO222" s="194"/>
      <c r="AP222" s="194"/>
      <c r="AQ222" s="194"/>
      <c r="AR222" s="194"/>
      <c r="AS222" s="194"/>
    </row>
    <row r="223" spans="1:45" ht="14.25">
      <c r="A223" s="102"/>
      <c r="B223" s="214" t="s">
        <v>113</v>
      </c>
      <c r="C223" s="214"/>
      <c r="D223" s="213" t="s">
        <v>1</v>
      </c>
      <c r="E223" s="215">
        <f>SUM(E225:E234)</f>
        <v>10</v>
      </c>
      <c r="F223" s="213"/>
      <c r="G223" s="213"/>
      <c r="H223" s="213">
        <f t="shared" ref="H223:O223" si="112">SUM(H225:H234)</f>
        <v>8403200</v>
      </c>
      <c r="I223" s="213">
        <f t="shared" si="112"/>
        <v>0</v>
      </c>
      <c r="J223" s="213">
        <f t="shared" si="112"/>
        <v>1123200</v>
      </c>
      <c r="K223" s="213">
        <f t="shared" si="112"/>
        <v>72000</v>
      </c>
      <c r="L223" s="213">
        <f t="shared" si="112"/>
        <v>0</v>
      </c>
      <c r="M223" s="213">
        <f t="shared" si="112"/>
        <v>5041920</v>
      </c>
      <c r="N223" s="215">
        <f t="shared" si="112"/>
        <v>14640320</v>
      </c>
      <c r="O223" s="215">
        <f t="shared" si="112"/>
        <v>10</v>
      </c>
      <c r="P223" s="213"/>
      <c r="Q223" s="213">
        <f t="shared" ref="Q223:AB223" si="113">SUM(Q225:Q234)</f>
        <v>8403200</v>
      </c>
      <c r="R223" s="213">
        <f t="shared" si="113"/>
        <v>0</v>
      </c>
      <c r="S223" s="213">
        <f t="shared" si="113"/>
        <v>973440</v>
      </c>
      <c r="T223" s="213">
        <f t="shared" si="113"/>
        <v>72000</v>
      </c>
      <c r="U223" s="213">
        <f t="shared" si="113"/>
        <v>0</v>
      </c>
      <c r="V223" s="213">
        <f t="shared" si="113"/>
        <v>5041920</v>
      </c>
      <c r="W223" s="215">
        <f t="shared" si="113"/>
        <v>14490560</v>
      </c>
      <c r="X223" s="213">
        <f t="shared" si="113"/>
        <v>0</v>
      </c>
      <c r="Y223" s="213">
        <f t="shared" si="113"/>
        <v>0</v>
      </c>
      <c r="Z223" s="213">
        <f t="shared" si="113"/>
        <v>149760</v>
      </c>
      <c r="AA223" s="213">
        <f t="shared" si="113"/>
        <v>149760</v>
      </c>
      <c r="AB223" s="215">
        <f t="shared" si="113"/>
        <v>10</v>
      </c>
      <c r="AC223" s="213"/>
      <c r="AD223" s="213">
        <f t="shared" ref="AD223:AK223" si="114">SUM(AD225:AD234)</f>
        <v>8403200</v>
      </c>
      <c r="AE223" s="213">
        <f t="shared" si="114"/>
        <v>0</v>
      </c>
      <c r="AF223" s="213">
        <f t="shared" si="114"/>
        <v>1272960</v>
      </c>
      <c r="AG223" s="213">
        <f t="shared" si="114"/>
        <v>72000</v>
      </c>
      <c r="AH223" s="213">
        <f t="shared" si="114"/>
        <v>0</v>
      </c>
      <c r="AI223" s="213">
        <f t="shared" si="114"/>
        <v>5041920</v>
      </c>
      <c r="AJ223" s="215">
        <f t="shared" si="114"/>
        <v>14790080</v>
      </c>
      <c r="AK223" s="215">
        <f t="shared" si="114"/>
        <v>10</v>
      </c>
      <c r="AL223" s="213"/>
      <c r="AM223" s="213">
        <f t="shared" ref="AM223:AS223" si="115">SUM(AM225:AM234)</f>
        <v>8403200</v>
      </c>
      <c r="AN223" s="213">
        <f t="shared" si="115"/>
        <v>0</v>
      </c>
      <c r="AO223" s="213">
        <f t="shared" si="115"/>
        <v>1406080</v>
      </c>
      <c r="AP223" s="213">
        <f t="shared" si="115"/>
        <v>72000</v>
      </c>
      <c r="AQ223" s="213">
        <f t="shared" si="115"/>
        <v>0</v>
      </c>
      <c r="AR223" s="213">
        <f t="shared" si="115"/>
        <v>5041920</v>
      </c>
      <c r="AS223" s="215">
        <f t="shared" si="115"/>
        <v>14923200</v>
      </c>
    </row>
    <row r="224" spans="1:45">
      <c r="A224" s="102"/>
      <c r="B224" s="179" t="s">
        <v>126</v>
      </c>
      <c r="C224" s="179"/>
      <c r="D224" s="179"/>
      <c r="E224" s="102"/>
      <c r="F224" s="102"/>
      <c r="G224" s="102"/>
      <c r="H224" s="194"/>
      <c r="I224" s="344"/>
      <c r="J224" s="194"/>
      <c r="K224" s="194"/>
      <c r="L224" s="194"/>
      <c r="M224" s="194"/>
      <c r="N224" s="194"/>
      <c r="O224" s="102"/>
      <c r="P224" s="102"/>
      <c r="Q224" s="194"/>
      <c r="R224" s="344"/>
      <c r="S224" s="194"/>
      <c r="T224" s="194"/>
      <c r="U224" s="194"/>
      <c r="V224" s="194"/>
      <c r="W224" s="194"/>
      <c r="X224" s="213"/>
      <c r="Y224" s="213"/>
      <c r="Z224" s="213"/>
      <c r="AA224" s="2158"/>
      <c r="AB224" s="102"/>
      <c r="AC224" s="102"/>
      <c r="AD224" s="194"/>
      <c r="AE224" s="344"/>
      <c r="AF224" s="194"/>
      <c r="AG224" s="194"/>
      <c r="AH224" s="194"/>
      <c r="AI224" s="194"/>
      <c r="AJ224" s="194"/>
      <c r="AK224" s="102"/>
      <c r="AL224" s="102"/>
      <c r="AM224" s="194"/>
      <c r="AN224" s="344"/>
      <c r="AO224" s="194"/>
      <c r="AP224" s="194"/>
      <c r="AQ224" s="194"/>
      <c r="AR224" s="194"/>
      <c r="AS224" s="194"/>
    </row>
    <row r="225" spans="1:45" ht="18.95" customHeight="1">
      <c r="A225" s="102">
        <v>1</v>
      </c>
      <c r="B225" s="102" t="s">
        <v>826</v>
      </c>
      <c r="C225" s="102" t="s">
        <v>5283</v>
      </c>
      <c r="D225" s="102">
        <v>1978</v>
      </c>
      <c r="E225" s="102">
        <v>1</v>
      </c>
      <c r="F225" s="102">
        <v>17</v>
      </c>
      <c r="G225" s="102">
        <v>11</v>
      </c>
      <c r="H225" s="194">
        <v>915200</v>
      </c>
      <c r="I225" s="344"/>
      <c r="J225" s="194">
        <v>274560</v>
      </c>
      <c r="K225" s="194">
        <v>8000</v>
      </c>
      <c r="L225" s="194"/>
      <c r="M225" s="194">
        <v>549120</v>
      </c>
      <c r="N225" s="213">
        <f>+H225+J225+K225+L225+M225</f>
        <v>1746880</v>
      </c>
      <c r="O225" s="102">
        <v>1</v>
      </c>
      <c r="P225" s="102">
        <v>16</v>
      </c>
      <c r="Q225" s="194">
        <v>915200</v>
      </c>
      <c r="R225" s="344"/>
      <c r="S225" s="194">
        <v>274560</v>
      </c>
      <c r="T225" s="194">
        <v>8000</v>
      </c>
      <c r="U225" s="194"/>
      <c r="V225" s="194">
        <v>549120</v>
      </c>
      <c r="W225" s="213">
        <f>+Q225+S225+T225+U225+V225</f>
        <v>1746880</v>
      </c>
      <c r="X225" s="213">
        <f t="shared" ref="X225:X234" si="116">E225-O225</f>
        <v>0</v>
      </c>
      <c r="Y225" s="213">
        <f t="shared" ref="Y225:Y234" si="117">+H225-Q225</f>
        <v>0</v>
      </c>
      <c r="Z225" s="213">
        <f t="shared" ref="Z225:Z234" si="118">+J225+K225+L225+M225-S225-T225-U225-V225</f>
        <v>0</v>
      </c>
      <c r="AA225" s="74">
        <f>N225-W225</f>
        <v>0</v>
      </c>
      <c r="AB225" s="102">
        <v>1</v>
      </c>
      <c r="AC225" s="102">
        <v>18</v>
      </c>
      <c r="AD225" s="194">
        <v>915200</v>
      </c>
      <c r="AE225" s="344"/>
      <c r="AF225" s="194">
        <v>274560</v>
      </c>
      <c r="AG225" s="194">
        <v>8000</v>
      </c>
      <c r="AH225" s="194"/>
      <c r="AI225" s="194">
        <v>549120</v>
      </c>
      <c r="AJ225" s="213">
        <f>+AD225+AF225+AG225+AH225+AI225</f>
        <v>1746880</v>
      </c>
      <c r="AK225" s="102">
        <v>1</v>
      </c>
      <c r="AL225" s="102">
        <v>19</v>
      </c>
      <c r="AM225" s="194">
        <v>915200</v>
      </c>
      <c r="AN225" s="344"/>
      <c r="AO225" s="194">
        <v>274560</v>
      </c>
      <c r="AP225" s="194">
        <v>8000</v>
      </c>
      <c r="AQ225" s="194"/>
      <c r="AR225" s="194">
        <v>549120</v>
      </c>
      <c r="AS225" s="213">
        <f>+AM225+AO225+AP225+AQ225+AR225</f>
        <v>1746880</v>
      </c>
    </row>
    <row r="226" spans="1:45" ht="18.95" customHeight="1">
      <c r="A226" s="102">
        <v>2</v>
      </c>
      <c r="B226" s="102" t="s">
        <v>1771</v>
      </c>
      <c r="C226" s="102" t="s">
        <v>5283</v>
      </c>
      <c r="D226" s="102">
        <v>1994</v>
      </c>
      <c r="E226" s="102">
        <v>1</v>
      </c>
      <c r="F226" s="102">
        <v>3</v>
      </c>
      <c r="G226" s="102">
        <v>10</v>
      </c>
      <c r="H226" s="194">
        <v>832000</v>
      </c>
      <c r="I226" s="344"/>
      <c r="J226" s="194">
        <v>49920</v>
      </c>
      <c r="K226" s="194">
        <v>8000</v>
      </c>
      <c r="L226" s="194"/>
      <c r="M226" s="194">
        <v>499200</v>
      </c>
      <c r="N226" s="213">
        <f t="shared" ref="N226:N233" si="119">+H226+J226+K226+L226+M226</f>
        <v>1389120</v>
      </c>
      <c r="O226" s="102">
        <v>1</v>
      </c>
      <c r="P226" s="102">
        <v>2</v>
      </c>
      <c r="Q226" s="194">
        <v>832000</v>
      </c>
      <c r="R226" s="344"/>
      <c r="S226" s="194">
        <v>33280</v>
      </c>
      <c r="T226" s="194">
        <v>8000</v>
      </c>
      <c r="U226" s="194"/>
      <c r="V226" s="194">
        <v>499200</v>
      </c>
      <c r="W226" s="213">
        <f t="shared" ref="W226:W233" si="120">+Q226+S226+T226+U226+V226</f>
        <v>1372480</v>
      </c>
      <c r="X226" s="213">
        <f t="shared" si="116"/>
        <v>0</v>
      </c>
      <c r="Y226" s="213">
        <f t="shared" si="117"/>
        <v>0</v>
      </c>
      <c r="Z226" s="213">
        <f t="shared" si="118"/>
        <v>16640</v>
      </c>
      <c r="AA226" s="74">
        <f t="shared" ref="AA226:AA233" si="121">N226-W226</f>
        <v>16640</v>
      </c>
      <c r="AB226" s="102">
        <v>1</v>
      </c>
      <c r="AC226" s="102">
        <v>4</v>
      </c>
      <c r="AD226" s="194">
        <v>832000</v>
      </c>
      <c r="AE226" s="344"/>
      <c r="AF226" s="194">
        <v>66560</v>
      </c>
      <c r="AG226" s="194">
        <v>8000</v>
      </c>
      <c r="AH226" s="194"/>
      <c r="AI226" s="194">
        <v>499200</v>
      </c>
      <c r="AJ226" s="213">
        <f t="shared" ref="AJ226:AJ233" si="122">+AD226+AF226+AG226+AH226+AI226</f>
        <v>1405760</v>
      </c>
      <c r="AK226" s="102">
        <v>1</v>
      </c>
      <c r="AL226" s="102">
        <v>5</v>
      </c>
      <c r="AM226" s="194">
        <v>832000</v>
      </c>
      <c r="AN226" s="344"/>
      <c r="AO226" s="194">
        <v>83200</v>
      </c>
      <c r="AP226" s="194">
        <v>8000</v>
      </c>
      <c r="AQ226" s="194"/>
      <c r="AR226" s="194">
        <v>499200</v>
      </c>
      <c r="AS226" s="213">
        <f t="shared" ref="AS226:AS233" si="123">+AM226+AO226+AP226+AQ226+AR226</f>
        <v>1422400</v>
      </c>
    </row>
    <row r="227" spans="1:45" ht="18.95" customHeight="1">
      <c r="A227" s="102">
        <v>3</v>
      </c>
      <c r="B227" s="102" t="s">
        <v>5322</v>
      </c>
      <c r="C227" s="102" t="s">
        <v>5283</v>
      </c>
      <c r="D227" s="102">
        <v>1987</v>
      </c>
      <c r="E227" s="102">
        <v>1</v>
      </c>
      <c r="F227" s="102">
        <v>4</v>
      </c>
      <c r="G227" s="102">
        <v>10</v>
      </c>
      <c r="H227" s="194">
        <v>832000</v>
      </c>
      <c r="I227" s="344"/>
      <c r="J227" s="194">
        <v>66560</v>
      </c>
      <c r="K227" s="194">
        <v>8000</v>
      </c>
      <c r="L227" s="194"/>
      <c r="M227" s="194">
        <v>499200</v>
      </c>
      <c r="N227" s="213">
        <f t="shared" si="119"/>
        <v>1405760</v>
      </c>
      <c r="O227" s="102">
        <v>1</v>
      </c>
      <c r="P227" s="102">
        <v>3</v>
      </c>
      <c r="Q227" s="194">
        <v>832000</v>
      </c>
      <c r="R227" s="344"/>
      <c r="S227" s="194">
        <v>49920</v>
      </c>
      <c r="T227" s="194">
        <v>8000</v>
      </c>
      <c r="U227" s="194"/>
      <c r="V227" s="194">
        <v>499200</v>
      </c>
      <c r="W227" s="213">
        <f t="shared" si="120"/>
        <v>1389120</v>
      </c>
      <c r="X227" s="213">
        <f t="shared" si="116"/>
        <v>0</v>
      </c>
      <c r="Y227" s="213">
        <f t="shared" si="117"/>
        <v>0</v>
      </c>
      <c r="Z227" s="213">
        <f t="shared" si="118"/>
        <v>16640</v>
      </c>
      <c r="AA227" s="74">
        <f t="shared" si="121"/>
        <v>16640</v>
      </c>
      <c r="AB227" s="102">
        <v>1</v>
      </c>
      <c r="AC227" s="102">
        <v>5</v>
      </c>
      <c r="AD227" s="194">
        <v>832000</v>
      </c>
      <c r="AE227" s="344"/>
      <c r="AF227" s="194">
        <v>83200</v>
      </c>
      <c r="AG227" s="194">
        <v>8000</v>
      </c>
      <c r="AH227" s="194"/>
      <c r="AI227" s="194">
        <v>499200</v>
      </c>
      <c r="AJ227" s="213">
        <f t="shared" si="122"/>
        <v>1422400</v>
      </c>
      <c r="AK227" s="102">
        <v>1</v>
      </c>
      <c r="AL227" s="102">
        <v>6</v>
      </c>
      <c r="AM227" s="194">
        <v>832000</v>
      </c>
      <c r="AN227" s="344"/>
      <c r="AO227" s="194">
        <v>99840</v>
      </c>
      <c r="AP227" s="194">
        <v>8000</v>
      </c>
      <c r="AQ227" s="194"/>
      <c r="AR227" s="194">
        <v>499200</v>
      </c>
      <c r="AS227" s="213">
        <f t="shared" si="123"/>
        <v>1439040</v>
      </c>
    </row>
    <row r="228" spans="1:45" ht="18.95" customHeight="1">
      <c r="A228" s="102">
        <v>4</v>
      </c>
      <c r="B228" s="102" t="s">
        <v>5318</v>
      </c>
      <c r="C228" s="102" t="s">
        <v>5283</v>
      </c>
      <c r="D228" s="102">
        <v>1975</v>
      </c>
      <c r="E228" s="102">
        <v>1</v>
      </c>
      <c r="F228" s="102">
        <v>4</v>
      </c>
      <c r="G228" s="102">
        <v>10</v>
      </c>
      <c r="H228" s="194">
        <v>832000</v>
      </c>
      <c r="I228" s="344"/>
      <c r="J228" s="194">
        <v>66560</v>
      </c>
      <c r="K228" s="194">
        <v>8000</v>
      </c>
      <c r="L228" s="194"/>
      <c r="M228" s="194">
        <v>499200</v>
      </c>
      <c r="N228" s="213">
        <f t="shared" si="119"/>
        <v>1405760</v>
      </c>
      <c r="O228" s="102">
        <v>1</v>
      </c>
      <c r="P228" s="102">
        <v>3</v>
      </c>
      <c r="Q228" s="194">
        <v>832000</v>
      </c>
      <c r="R228" s="344"/>
      <c r="S228" s="194">
        <v>49920</v>
      </c>
      <c r="T228" s="194">
        <v>8000</v>
      </c>
      <c r="U228" s="194"/>
      <c r="V228" s="194">
        <v>499200</v>
      </c>
      <c r="W228" s="213">
        <f t="shared" si="120"/>
        <v>1389120</v>
      </c>
      <c r="X228" s="213">
        <f t="shared" si="116"/>
        <v>0</v>
      </c>
      <c r="Y228" s="213">
        <f t="shared" si="117"/>
        <v>0</v>
      </c>
      <c r="Z228" s="213">
        <f t="shared" si="118"/>
        <v>16640</v>
      </c>
      <c r="AA228" s="74">
        <f t="shared" si="121"/>
        <v>16640</v>
      </c>
      <c r="AB228" s="102">
        <v>1</v>
      </c>
      <c r="AC228" s="102">
        <v>5</v>
      </c>
      <c r="AD228" s="194">
        <v>832000</v>
      </c>
      <c r="AE228" s="344"/>
      <c r="AF228" s="194">
        <v>83200</v>
      </c>
      <c r="AG228" s="194">
        <v>8000</v>
      </c>
      <c r="AH228" s="194"/>
      <c r="AI228" s="194">
        <v>499200</v>
      </c>
      <c r="AJ228" s="213">
        <f t="shared" si="122"/>
        <v>1422400</v>
      </c>
      <c r="AK228" s="102">
        <v>1</v>
      </c>
      <c r="AL228" s="102">
        <v>6</v>
      </c>
      <c r="AM228" s="194">
        <v>832000</v>
      </c>
      <c r="AN228" s="344"/>
      <c r="AO228" s="194">
        <v>99840</v>
      </c>
      <c r="AP228" s="194">
        <v>8000</v>
      </c>
      <c r="AQ228" s="194"/>
      <c r="AR228" s="194">
        <v>499200</v>
      </c>
      <c r="AS228" s="213">
        <f t="shared" si="123"/>
        <v>1439040</v>
      </c>
    </row>
    <row r="229" spans="1:45" ht="18.95" customHeight="1">
      <c r="A229" s="102">
        <v>5</v>
      </c>
      <c r="B229" s="102" t="s">
        <v>825</v>
      </c>
      <c r="C229" s="102" t="s">
        <v>5282</v>
      </c>
      <c r="D229" s="102">
        <v>1978</v>
      </c>
      <c r="E229" s="102">
        <v>1</v>
      </c>
      <c r="F229" s="102">
        <v>7</v>
      </c>
      <c r="G229" s="102">
        <v>10</v>
      </c>
      <c r="H229" s="194">
        <v>832000</v>
      </c>
      <c r="I229" s="344"/>
      <c r="J229" s="194">
        <v>116480.00000000001</v>
      </c>
      <c r="K229" s="194">
        <v>8000</v>
      </c>
      <c r="L229" s="194"/>
      <c r="M229" s="194">
        <v>499200</v>
      </c>
      <c r="N229" s="213">
        <f t="shared" si="119"/>
        <v>1455680</v>
      </c>
      <c r="O229" s="102">
        <v>1</v>
      </c>
      <c r="P229" s="102">
        <v>6</v>
      </c>
      <c r="Q229" s="194">
        <v>832000</v>
      </c>
      <c r="R229" s="344"/>
      <c r="S229" s="194">
        <v>99840</v>
      </c>
      <c r="T229" s="194">
        <v>8000</v>
      </c>
      <c r="U229" s="194"/>
      <c r="V229" s="194">
        <v>499200</v>
      </c>
      <c r="W229" s="213">
        <f t="shared" si="120"/>
        <v>1439040</v>
      </c>
      <c r="X229" s="213">
        <f t="shared" si="116"/>
        <v>0</v>
      </c>
      <c r="Y229" s="213">
        <f t="shared" si="117"/>
        <v>0</v>
      </c>
      <c r="Z229" s="213">
        <f t="shared" si="118"/>
        <v>16640</v>
      </c>
      <c r="AA229" s="74">
        <f t="shared" si="121"/>
        <v>16640</v>
      </c>
      <c r="AB229" s="102">
        <v>1</v>
      </c>
      <c r="AC229" s="102">
        <v>8</v>
      </c>
      <c r="AD229" s="194">
        <v>832000</v>
      </c>
      <c r="AE229" s="344"/>
      <c r="AF229" s="194">
        <v>133120</v>
      </c>
      <c r="AG229" s="194">
        <v>8000</v>
      </c>
      <c r="AH229" s="194"/>
      <c r="AI229" s="194">
        <v>499200</v>
      </c>
      <c r="AJ229" s="213">
        <f t="shared" si="122"/>
        <v>1472320</v>
      </c>
      <c r="AK229" s="102">
        <v>1</v>
      </c>
      <c r="AL229" s="102">
        <v>9</v>
      </c>
      <c r="AM229" s="194">
        <v>832000</v>
      </c>
      <c r="AN229" s="344"/>
      <c r="AO229" s="194">
        <v>149760</v>
      </c>
      <c r="AP229" s="194">
        <v>8000</v>
      </c>
      <c r="AQ229" s="194"/>
      <c r="AR229" s="194">
        <v>499200</v>
      </c>
      <c r="AS229" s="213">
        <f t="shared" si="123"/>
        <v>1488960</v>
      </c>
    </row>
    <row r="230" spans="1:45" ht="18.95" customHeight="1">
      <c r="A230" s="102">
        <v>6</v>
      </c>
      <c r="B230" s="102" t="s">
        <v>820</v>
      </c>
      <c r="C230" s="102" t="s">
        <v>5283</v>
      </c>
      <c r="D230" s="102">
        <v>1969</v>
      </c>
      <c r="E230" s="102">
        <v>1</v>
      </c>
      <c r="F230" s="102">
        <v>14</v>
      </c>
      <c r="G230" s="102">
        <v>10</v>
      </c>
      <c r="H230" s="194">
        <v>832000</v>
      </c>
      <c r="I230" s="344"/>
      <c r="J230" s="194">
        <v>232960.00000000003</v>
      </c>
      <c r="K230" s="194">
        <v>8000</v>
      </c>
      <c r="L230" s="194"/>
      <c r="M230" s="194">
        <v>499200</v>
      </c>
      <c r="N230" s="213">
        <f t="shared" si="119"/>
        <v>1572160</v>
      </c>
      <c r="O230" s="102">
        <v>1</v>
      </c>
      <c r="P230" s="102">
        <v>13</v>
      </c>
      <c r="Q230" s="194">
        <v>832000</v>
      </c>
      <c r="R230" s="344"/>
      <c r="S230" s="194">
        <v>216320</v>
      </c>
      <c r="T230" s="194">
        <v>8000</v>
      </c>
      <c r="U230" s="194"/>
      <c r="V230" s="194">
        <v>499200</v>
      </c>
      <c r="W230" s="213">
        <f t="shared" si="120"/>
        <v>1555520</v>
      </c>
      <c r="X230" s="213">
        <f t="shared" si="116"/>
        <v>0</v>
      </c>
      <c r="Y230" s="213">
        <f t="shared" si="117"/>
        <v>0</v>
      </c>
      <c r="Z230" s="213">
        <f t="shared" si="118"/>
        <v>16640</v>
      </c>
      <c r="AA230" s="74">
        <f t="shared" si="121"/>
        <v>16640</v>
      </c>
      <c r="AB230" s="102">
        <v>1</v>
      </c>
      <c r="AC230" s="102">
        <v>15</v>
      </c>
      <c r="AD230" s="194">
        <v>832000</v>
      </c>
      <c r="AE230" s="344"/>
      <c r="AF230" s="194">
        <v>249600</v>
      </c>
      <c r="AG230" s="194">
        <v>8000</v>
      </c>
      <c r="AH230" s="194"/>
      <c r="AI230" s="194">
        <v>499200</v>
      </c>
      <c r="AJ230" s="213">
        <f t="shared" si="122"/>
        <v>1588800</v>
      </c>
      <c r="AK230" s="102">
        <v>1</v>
      </c>
      <c r="AL230" s="102">
        <v>16</v>
      </c>
      <c r="AM230" s="194">
        <v>832000</v>
      </c>
      <c r="AN230" s="344"/>
      <c r="AO230" s="194">
        <v>249600</v>
      </c>
      <c r="AP230" s="194">
        <v>8000</v>
      </c>
      <c r="AQ230" s="194"/>
      <c r="AR230" s="194">
        <v>499200</v>
      </c>
      <c r="AS230" s="213">
        <f t="shared" si="123"/>
        <v>1588800</v>
      </c>
    </row>
    <row r="231" spans="1:45" ht="18.95" customHeight="1">
      <c r="A231" s="102">
        <v>7</v>
      </c>
      <c r="B231" s="102" t="s">
        <v>823</v>
      </c>
      <c r="C231" s="102" t="s">
        <v>5283</v>
      </c>
      <c r="D231" s="102">
        <v>1980</v>
      </c>
      <c r="E231" s="102">
        <v>1</v>
      </c>
      <c r="F231" s="102">
        <v>10</v>
      </c>
      <c r="G231" s="102">
        <v>10</v>
      </c>
      <c r="H231" s="194">
        <v>832000</v>
      </c>
      <c r="I231" s="344"/>
      <c r="J231" s="194">
        <v>166400</v>
      </c>
      <c r="K231" s="194">
        <v>8000</v>
      </c>
      <c r="L231" s="194"/>
      <c r="M231" s="194">
        <v>499200</v>
      </c>
      <c r="N231" s="213">
        <f t="shared" si="119"/>
        <v>1505600</v>
      </c>
      <c r="O231" s="102">
        <v>1</v>
      </c>
      <c r="P231" s="102">
        <v>9</v>
      </c>
      <c r="Q231" s="194">
        <v>832000</v>
      </c>
      <c r="R231" s="344"/>
      <c r="S231" s="194">
        <v>149760</v>
      </c>
      <c r="T231" s="194">
        <v>8000</v>
      </c>
      <c r="U231" s="194"/>
      <c r="V231" s="194">
        <v>499200</v>
      </c>
      <c r="W231" s="213">
        <f t="shared" si="120"/>
        <v>1488960</v>
      </c>
      <c r="X231" s="213">
        <f t="shared" si="116"/>
        <v>0</v>
      </c>
      <c r="Y231" s="213">
        <f t="shared" si="117"/>
        <v>0</v>
      </c>
      <c r="Z231" s="213">
        <f t="shared" si="118"/>
        <v>16640</v>
      </c>
      <c r="AA231" s="74">
        <f t="shared" si="121"/>
        <v>16640</v>
      </c>
      <c r="AB231" s="102">
        <v>1</v>
      </c>
      <c r="AC231" s="102">
        <v>11</v>
      </c>
      <c r="AD231" s="194">
        <v>832000</v>
      </c>
      <c r="AE231" s="344"/>
      <c r="AF231" s="194">
        <v>183040</v>
      </c>
      <c r="AG231" s="194">
        <v>8000</v>
      </c>
      <c r="AH231" s="194"/>
      <c r="AI231" s="194">
        <v>499200</v>
      </c>
      <c r="AJ231" s="213">
        <f t="shared" si="122"/>
        <v>1522240</v>
      </c>
      <c r="AK231" s="102">
        <v>1</v>
      </c>
      <c r="AL231" s="102">
        <v>12</v>
      </c>
      <c r="AM231" s="194">
        <v>832000</v>
      </c>
      <c r="AN231" s="344"/>
      <c r="AO231" s="194">
        <v>199680</v>
      </c>
      <c r="AP231" s="194">
        <v>8000</v>
      </c>
      <c r="AQ231" s="194"/>
      <c r="AR231" s="194">
        <v>499200</v>
      </c>
      <c r="AS231" s="213">
        <f t="shared" si="123"/>
        <v>1538880</v>
      </c>
    </row>
    <row r="232" spans="1:45" ht="18.95" customHeight="1">
      <c r="A232" s="102">
        <v>8</v>
      </c>
      <c r="B232" s="102" t="s">
        <v>5303</v>
      </c>
      <c r="C232" s="102" t="s">
        <v>5282</v>
      </c>
      <c r="D232" s="102">
        <v>1980</v>
      </c>
      <c r="E232" s="102">
        <v>1</v>
      </c>
      <c r="F232" s="102">
        <v>3</v>
      </c>
      <c r="G232" s="102">
        <v>10</v>
      </c>
      <c r="H232" s="194">
        <v>832000</v>
      </c>
      <c r="I232" s="344"/>
      <c r="J232" s="194">
        <v>49920</v>
      </c>
      <c r="K232" s="194">
        <v>8000</v>
      </c>
      <c r="L232" s="194"/>
      <c r="M232" s="194">
        <v>499200</v>
      </c>
      <c r="N232" s="213">
        <f t="shared" si="119"/>
        <v>1389120</v>
      </c>
      <c r="O232" s="102">
        <v>1</v>
      </c>
      <c r="P232" s="102">
        <v>2</v>
      </c>
      <c r="Q232" s="194">
        <v>832000</v>
      </c>
      <c r="R232" s="344"/>
      <c r="S232" s="194">
        <v>33280</v>
      </c>
      <c r="T232" s="194">
        <v>8000</v>
      </c>
      <c r="U232" s="194"/>
      <c r="V232" s="194">
        <v>499200</v>
      </c>
      <c r="W232" s="213">
        <f t="shared" si="120"/>
        <v>1372480</v>
      </c>
      <c r="X232" s="213">
        <f t="shared" si="116"/>
        <v>0</v>
      </c>
      <c r="Y232" s="213">
        <f t="shared" si="117"/>
        <v>0</v>
      </c>
      <c r="Z232" s="213">
        <f t="shared" si="118"/>
        <v>16640</v>
      </c>
      <c r="AA232" s="74">
        <f t="shared" si="121"/>
        <v>16640</v>
      </c>
      <c r="AB232" s="102">
        <v>1</v>
      </c>
      <c r="AC232" s="102">
        <v>4</v>
      </c>
      <c r="AD232" s="194">
        <v>832000</v>
      </c>
      <c r="AE232" s="344"/>
      <c r="AF232" s="194">
        <v>66560</v>
      </c>
      <c r="AG232" s="194">
        <v>8000</v>
      </c>
      <c r="AH232" s="194"/>
      <c r="AI232" s="194">
        <v>499200</v>
      </c>
      <c r="AJ232" s="213">
        <f t="shared" si="122"/>
        <v>1405760</v>
      </c>
      <c r="AK232" s="102">
        <v>1</v>
      </c>
      <c r="AL232" s="102">
        <v>5</v>
      </c>
      <c r="AM232" s="194">
        <v>832000</v>
      </c>
      <c r="AN232" s="344"/>
      <c r="AO232" s="194">
        <v>83200</v>
      </c>
      <c r="AP232" s="194">
        <v>8000</v>
      </c>
      <c r="AQ232" s="194"/>
      <c r="AR232" s="194">
        <v>499200</v>
      </c>
      <c r="AS232" s="213">
        <f t="shared" si="123"/>
        <v>1422400</v>
      </c>
    </row>
    <row r="233" spans="1:45" ht="18.95" customHeight="1">
      <c r="A233" s="102">
        <v>9</v>
      </c>
      <c r="B233" s="102" t="s">
        <v>6666</v>
      </c>
      <c r="C233" s="102" t="s">
        <v>5283</v>
      </c>
      <c r="D233" s="102">
        <v>1988</v>
      </c>
      <c r="E233" s="102">
        <v>1</v>
      </c>
      <c r="F233" s="102">
        <v>3</v>
      </c>
      <c r="G233" s="102">
        <v>10</v>
      </c>
      <c r="H233" s="194">
        <v>832000</v>
      </c>
      <c r="I233" s="344"/>
      <c r="J233" s="194">
        <v>49920</v>
      </c>
      <c r="K233" s="194">
        <v>0</v>
      </c>
      <c r="L233" s="194"/>
      <c r="M233" s="194">
        <v>499200</v>
      </c>
      <c r="N233" s="213">
        <f t="shared" si="119"/>
        <v>1381120</v>
      </c>
      <c r="O233" s="102">
        <v>1</v>
      </c>
      <c r="P233" s="102">
        <v>2</v>
      </c>
      <c r="Q233" s="194">
        <v>832000</v>
      </c>
      <c r="R233" s="344"/>
      <c r="S233" s="194">
        <v>33280</v>
      </c>
      <c r="T233" s="194">
        <v>0</v>
      </c>
      <c r="U233" s="194"/>
      <c r="V233" s="194">
        <v>499200</v>
      </c>
      <c r="W233" s="213">
        <f t="shared" si="120"/>
        <v>1364480</v>
      </c>
      <c r="X233" s="213">
        <f t="shared" si="116"/>
        <v>0</v>
      </c>
      <c r="Y233" s="213">
        <f t="shared" si="117"/>
        <v>0</v>
      </c>
      <c r="Z233" s="213">
        <f t="shared" si="118"/>
        <v>16640</v>
      </c>
      <c r="AA233" s="74">
        <f t="shared" si="121"/>
        <v>16640</v>
      </c>
      <c r="AB233" s="102">
        <v>1</v>
      </c>
      <c r="AC233" s="102">
        <v>4</v>
      </c>
      <c r="AD233" s="194">
        <v>832000</v>
      </c>
      <c r="AE233" s="344"/>
      <c r="AF233" s="194">
        <v>66560</v>
      </c>
      <c r="AG233" s="194">
        <v>0</v>
      </c>
      <c r="AH233" s="194"/>
      <c r="AI233" s="194">
        <v>499200</v>
      </c>
      <c r="AJ233" s="213">
        <f t="shared" si="122"/>
        <v>1397760</v>
      </c>
      <c r="AK233" s="102">
        <v>1</v>
      </c>
      <c r="AL233" s="102">
        <v>5</v>
      </c>
      <c r="AM233" s="194">
        <v>832000</v>
      </c>
      <c r="AN233" s="344"/>
      <c r="AO233" s="194">
        <v>83200</v>
      </c>
      <c r="AP233" s="194">
        <v>0</v>
      </c>
      <c r="AQ233" s="194"/>
      <c r="AR233" s="194">
        <v>499200</v>
      </c>
      <c r="AS233" s="213">
        <f t="shared" si="123"/>
        <v>1414400</v>
      </c>
    </row>
    <row r="234" spans="1:45" ht="18.95" customHeight="1">
      <c r="A234" s="102">
        <v>10</v>
      </c>
      <c r="B234" s="102" t="s">
        <v>6667</v>
      </c>
      <c r="C234" s="102" t="s">
        <v>5283</v>
      </c>
      <c r="D234" s="102">
        <v>1972</v>
      </c>
      <c r="E234" s="102">
        <v>1</v>
      </c>
      <c r="F234" s="102">
        <v>3</v>
      </c>
      <c r="G234" s="102">
        <v>10</v>
      </c>
      <c r="H234" s="194">
        <v>832000</v>
      </c>
      <c r="I234" s="344"/>
      <c r="J234" s="194">
        <v>49920</v>
      </c>
      <c r="K234" s="194">
        <v>8000</v>
      </c>
      <c r="L234" s="194"/>
      <c r="M234" s="194">
        <v>499200</v>
      </c>
      <c r="N234" s="213">
        <f>+H234+J234+K234+L234+M234</f>
        <v>1389120</v>
      </c>
      <c r="O234" s="102">
        <v>1</v>
      </c>
      <c r="P234" s="102">
        <v>2</v>
      </c>
      <c r="Q234" s="194">
        <v>832000</v>
      </c>
      <c r="R234" s="344"/>
      <c r="S234" s="194">
        <v>33280</v>
      </c>
      <c r="T234" s="194">
        <v>8000</v>
      </c>
      <c r="U234" s="194"/>
      <c r="V234" s="194">
        <v>499200</v>
      </c>
      <c r="W234" s="213">
        <f>+Q234+S234+T234+U234+V234</f>
        <v>1372480</v>
      </c>
      <c r="X234" s="213">
        <f t="shared" si="116"/>
        <v>0</v>
      </c>
      <c r="Y234" s="213">
        <f t="shared" si="117"/>
        <v>0</v>
      </c>
      <c r="Z234" s="213">
        <f t="shared" si="118"/>
        <v>16640</v>
      </c>
      <c r="AA234" s="74">
        <f>N234-W234</f>
        <v>16640</v>
      </c>
      <c r="AB234" s="102">
        <v>1</v>
      </c>
      <c r="AC234" s="102">
        <v>4</v>
      </c>
      <c r="AD234" s="194">
        <v>832000</v>
      </c>
      <c r="AE234" s="344"/>
      <c r="AF234" s="194">
        <v>66560</v>
      </c>
      <c r="AG234" s="194">
        <v>8000</v>
      </c>
      <c r="AH234" s="194"/>
      <c r="AI234" s="194">
        <v>499200</v>
      </c>
      <c r="AJ234" s="213">
        <f>+AD234+AF234+AG234+AH234+AI234</f>
        <v>1405760</v>
      </c>
      <c r="AK234" s="102">
        <v>1</v>
      </c>
      <c r="AL234" s="102">
        <v>5</v>
      </c>
      <c r="AM234" s="194">
        <v>832000</v>
      </c>
      <c r="AN234" s="344"/>
      <c r="AO234" s="194">
        <v>83200</v>
      </c>
      <c r="AP234" s="194">
        <v>8000</v>
      </c>
      <c r="AQ234" s="194"/>
      <c r="AR234" s="194">
        <v>499200</v>
      </c>
      <c r="AS234" s="213">
        <f>+AM234+AO234+AP234+AQ234+AR234</f>
        <v>1422400</v>
      </c>
    </row>
    <row r="235" spans="1:45" s="410" customFormat="1" ht="37.5" customHeight="1">
      <c r="A235" s="1259"/>
      <c r="B235" s="2553" t="s">
        <v>5305</v>
      </c>
      <c r="C235" s="2553"/>
      <c r="D235" s="2553"/>
      <c r="E235" s="2553"/>
      <c r="F235" s="2553"/>
      <c r="G235" s="2553"/>
      <c r="H235" s="2553"/>
      <c r="I235" s="412"/>
      <c r="J235" s="407"/>
      <c r="K235" s="1260"/>
      <c r="L235" s="407"/>
      <c r="M235" s="407"/>
      <c r="N235" s="407"/>
      <c r="O235" s="407"/>
      <c r="P235" s="412"/>
      <c r="S235" s="1261"/>
      <c r="V235" s="407"/>
      <c r="W235" s="411" t="s">
        <v>215</v>
      </c>
      <c r="X235" s="1261"/>
      <c r="Y235" s="1261"/>
      <c r="Z235" s="1261"/>
      <c r="AB235" s="412"/>
      <c r="AC235" s="412"/>
      <c r="AD235" s="412"/>
      <c r="AE235" s="412"/>
      <c r="AF235" s="407"/>
      <c r="AG235" s="1260"/>
      <c r="AH235" s="1260"/>
      <c r="AI235" s="407"/>
      <c r="AJ235" s="407"/>
      <c r="AK235" s="412"/>
      <c r="AL235" s="412"/>
      <c r="AM235" s="412"/>
      <c r="AN235" s="412"/>
      <c r="AO235" s="407"/>
      <c r="AP235" s="1260"/>
      <c r="AQ235" s="1260"/>
      <c r="AR235" s="407"/>
      <c r="AS235" s="407"/>
    </row>
    <row r="236" spans="1:45" ht="14.25" customHeight="1">
      <c r="A236" s="226"/>
      <c r="B236" s="227"/>
      <c r="C236" s="2548" t="s">
        <v>5278</v>
      </c>
      <c r="D236" s="2548" t="s">
        <v>5279</v>
      </c>
      <c r="E236" s="1026" t="s">
        <v>5280</v>
      </c>
      <c r="F236" s="1026"/>
      <c r="G236" s="1026"/>
      <c r="H236" s="1026"/>
      <c r="I236" s="1027"/>
      <c r="J236" s="228"/>
      <c r="K236" s="229"/>
      <c r="L236" s="1028"/>
      <c r="M236" s="1028"/>
      <c r="N236" s="230"/>
      <c r="O236" s="1262" t="s">
        <v>1979</v>
      </c>
      <c r="P236" s="1026"/>
      <c r="Q236" s="1026"/>
      <c r="R236" s="1027"/>
      <c r="S236" s="1263"/>
      <c r="T236" s="1028"/>
      <c r="U236" s="1028"/>
      <c r="V236" s="230"/>
      <c r="W236" s="230"/>
      <c r="X236" s="2532" t="s">
        <v>249</v>
      </c>
      <c r="Y236" s="2533"/>
      <c r="Z236" s="2533"/>
      <c r="AA236" s="2534"/>
      <c r="AB236" s="1026" t="s">
        <v>6656</v>
      </c>
      <c r="AC236" s="1026"/>
      <c r="AD236" s="1026"/>
      <c r="AE236" s="1027"/>
      <c r="AF236" s="228"/>
      <c r="AG236" s="229"/>
      <c r="AH236" s="229"/>
      <c r="AI236" s="1028"/>
      <c r="AJ236" s="230"/>
      <c r="AK236" s="1026" t="s">
        <v>8062</v>
      </c>
      <c r="AL236" s="1026"/>
      <c r="AM236" s="1026"/>
      <c r="AN236" s="1027"/>
      <c r="AO236" s="228"/>
      <c r="AP236" s="229"/>
      <c r="AQ236" s="229"/>
      <c r="AR236" s="1028"/>
      <c r="AS236" s="230"/>
    </row>
    <row r="237" spans="1:45" s="176" customFormat="1" ht="22.5" customHeight="1">
      <c r="A237" s="231"/>
      <c r="B237" s="232"/>
      <c r="C237" s="2549"/>
      <c r="D237" s="2549"/>
      <c r="E237" s="226"/>
      <c r="F237" s="226"/>
      <c r="G237" s="226"/>
      <c r="H237" s="226"/>
      <c r="I237" s="1029"/>
      <c r="J237" s="235" t="s">
        <v>5281</v>
      </c>
      <c r="K237" s="235"/>
      <c r="L237" s="235"/>
      <c r="M237" s="22"/>
      <c r="N237" s="206"/>
      <c r="O237" s="226"/>
      <c r="P237" s="226"/>
      <c r="Q237" s="226"/>
      <c r="R237" s="340"/>
      <c r="S237" s="235" t="s">
        <v>5281</v>
      </c>
      <c r="T237" s="235"/>
      <c r="U237" s="235"/>
      <c r="V237" s="22"/>
      <c r="W237" s="206"/>
      <c r="X237" s="226"/>
      <c r="Y237" s="2551" t="s">
        <v>244</v>
      </c>
      <c r="Z237" s="2551" t="s">
        <v>247</v>
      </c>
      <c r="AA237" s="226"/>
      <c r="AB237" s="226"/>
      <c r="AC237" s="226"/>
      <c r="AD237" s="226"/>
      <c r="AE237" s="235" t="s">
        <v>5281</v>
      </c>
      <c r="AF237" s="233"/>
      <c r="AG237" s="234"/>
      <c r="AH237" s="234"/>
      <c r="AI237" s="230"/>
      <c r="AJ237" s="206"/>
      <c r="AK237" s="226"/>
      <c r="AL237" s="226"/>
      <c r="AM237" s="226"/>
      <c r="AN237" s="235" t="s">
        <v>5281</v>
      </c>
      <c r="AO237" s="233"/>
      <c r="AP237" s="234"/>
      <c r="AQ237" s="234"/>
      <c r="AR237" s="230"/>
      <c r="AS237" s="206"/>
    </row>
    <row r="238" spans="1:45" s="35" customFormat="1" ht="89.25">
      <c r="A238" s="210" t="s">
        <v>114</v>
      </c>
      <c r="B238" s="2162" t="s">
        <v>218</v>
      </c>
      <c r="C238" s="2550"/>
      <c r="D238" s="2550"/>
      <c r="E238" s="2162" t="s">
        <v>211</v>
      </c>
      <c r="F238" s="2162" t="s">
        <v>243</v>
      </c>
      <c r="G238" s="2162" t="s">
        <v>282</v>
      </c>
      <c r="H238" s="2165" t="s">
        <v>244</v>
      </c>
      <c r="I238" s="524" t="s">
        <v>321</v>
      </c>
      <c r="J238" s="249" t="s">
        <v>298</v>
      </c>
      <c r="K238" s="249" t="s">
        <v>245</v>
      </c>
      <c r="L238" s="1103" t="s">
        <v>299</v>
      </c>
      <c r="M238" s="249" t="s">
        <v>4754</v>
      </c>
      <c r="N238" s="2165" t="s">
        <v>246</v>
      </c>
      <c r="O238" s="2162" t="s">
        <v>211</v>
      </c>
      <c r="P238" s="2162" t="s">
        <v>243</v>
      </c>
      <c r="Q238" s="2165" t="s">
        <v>244</v>
      </c>
      <c r="R238" s="524" t="s">
        <v>321</v>
      </c>
      <c r="S238" s="249" t="s">
        <v>298</v>
      </c>
      <c r="T238" s="249" t="s">
        <v>245</v>
      </c>
      <c r="U238" s="1103" t="s">
        <v>299</v>
      </c>
      <c r="V238" s="249" t="s">
        <v>4754</v>
      </c>
      <c r="W238" s="2165" t="s">
        <v>246</v>
      </c>
      <c r="X238" s="2162" t="s">
        <v>211</v>
      </c>
      <c r="Y238" s="2552"/>
      <c r="Z238" s="2552"/>
      <c r="AA238" s="2162" t="s">
        <v>248</v>
      </c>
      <c r="AB238" s="2162" t="s">
        <v>211</v>
      </c>
      <c r="AC238" s="2162" t="s">
        <v>243</v>
      </c>
      <c r="AD238" s="2165" t="s">
        <v>244</v>
      </c>
      <c r="AE238" s="523" t="s">
        <v>321</v>
      </c>
      <c r="AF238" s="249" t="s">
        <v>298</v>
      </c>
      <c r="AG238" s="249" t="s">
        <v>245</v>
      </c>
      <c r="AH238" s="1103" t="s">
        <v>299</v>
      </c>
      <c r="AI238" s="249" t="s">
        <v>4754</v>
      </c>
      <c r="AJ238" s="2165" t="s">
        <v>246</v>
      </c>
      <c r="AK238" s="2162" t="s">
        <v>211</v>
      </c>
      <c r="AL238" s="2162" t="s">
        <v>243</v>
      </c>
      <c r="AM238" s="2165" t="s">
        <v>244</v>
      </c>
      <c r="AN238" s="523" t="s">
        <v>321</v>
      </c>
      <c r="AO238" s="249" t="s">
        <v>298</v>
      </c>
      <c r="AP238" s="249" t="s">
        <v>245</v>
      </c>
      <c r="AQ238" s="1103" t="s">
        <v>299</v>
      </c>
      <c r="AR238" s="249" t="s">
        <v>4754</v>
      </c>
      <c r="AS238" s="2165" t="s">
        <v>246</v>
      </c>
    </row>
    <row r="239" spans="1:45" s="15" customFormat="1" ht="12.75">
      <c r="A239" s="123">
        <v>1</v>
      </c>
      <c r="B239" s="123">
        <v>2</v>
      </c>
      <c r="C239" s="123"/>
      <c r="D239" s="123">
        <v>3</v>
      </c>
      <c r="E239" s="123">
        <v>4</v>
      </c>
      <c r="F239" s="123">
        <v>5</v>
      </c>
      <c r="G239" s="123">
        <v>6</v>
      </c>
      <c r="H239" s="123">
        <v>7</v>
      </c>
      <c r="I239" s="123">
        <v>8</v>
      </c>
      <c r="J239" s="123">
        <v>9</v>
      </c>
      <c r="K239" s="123">
        <v>10</v>
      </c>
      <c r="L239" s="123">
        <v>11</v>
      </c>
      <c r="M239" s="123">
        <v>12</v>
      </c>
      <c r="N239" s="123">
        <v>13</v>
      </c>
      <c r="O239" s="123">
        <v>14</v>
      </c>
      <c r="P239" s="123">
        <v>15</v>
      </c>
      <c r="Q239" s="123">
        <v>16</v>
      </c>
      <c r="R239" s="123">
        <v>17</v>
      </c>
      <c r="S239" s="123">
        <v>18</v>
      </c>
      <c r="T239" s="123">
        <v>19</v>
      </c>
      <c r="U239" s="123">
        <v>20</v>
      </c>
      <c r="V239" s="123">
        <v>21</v>
      </c>
      <c r="W239" s="123">
        <v>22</v>
      </c>
      <c r="X239" s="123">
        <v>23</v>
      </c>
      <c r="Y239" s="123">
        <v>24</v>
      </c>
      <c r="Z239" s="123">
        <v>25</v>
      </c>
      <c r="AA239" s="123">
        <v>26</v>
      </c>
      <c r="AB239" s="123">
        <v>27</v>
      </c>
      <c r="AC239" s="123">
        <v>28</v>
      </c>
      <c r="AD239" s="123">
        <v>29</v>
      </c>
      <c r="AE239" s="123">
        <v>30</v>
      </c>
      <c r="AF239" s="123">
        <v>31</v>
      </c>
      <c r="AG239" s="123">
        <v>32</v>
      </c>
      <c r="AH239" s="123">
        <v>33</v>
      </c>
      <c r="AI239" s="123">
        <v>34</v>
      </c>
      <c r="AJ239" s="123">
        <v>35</v>
      </c>
      <c r="AK239" s="123">
        <v>36</v>
      </c>
      <c r="AL239" s="123">
        <v>37</v>
      </c>
      <c r="AM239" s="123">
        <v>38</v>
      </c>
      <c r="AN239" s="123">
        <v>39</v>
      </c>
      <c r="AO239" s="123">
        <v>40</v>
      </c>
      <c r="AP239" s="123">
        <v>41</v>
      </c>
      <c r="AQ239" s="123">
        <v>42</v>
      </c>
      <c r="AR239" s="123">
        <v>43</v>
      </c>
      <c r="AS239" s="123">
        <v>44</v>
      </c>
    </row>
    <row r="240" spans="1:45">
      <c r="A240" s="102"/>
      <c r="B240" s="212" t="s">
        <v>250</v>
      </c>
      <c r="C240" s="212"/>
      <c r="D240" s="212"/>
      <c r="E240" s="102"/>
      <c r="F240" s="102"/>
      <c r="G240" s="102"/>
      <c r="H240" s="194"/>
      <c r="I240" s="344"/>
      <c r="J240" s="194"/>
      <c r="K240" s="194"/>
      <c r="L240" s="194"/>
      <c r="M240" s="194"/>
      <c r="N240" s="194"/>
      <c r="O240" s="102"/>
      <c r="P240" s="102"/>
      <c r="Q240" s="194"/>
      <c r="R240" s="344"/>
      <c r="S240" s="194"/>
      <c r="T240" s="194"/>
      <c r="U240" s="194"/>
      <c r="V240" s="194"/>
      <c r="W240" s="194"/>
      <c r="X240" s="213"/>
      <c r="Y240" s="213"/>
      <c r="Z240" s="213"/>
      <c r="AA240" s="2158"/>
      <c r="AB240" s="102"/>
      <c r="AC240" s="102"/>
      <c r="AD240" s="194"/>
      <c r="AE240" s="344"/>
      <c r="AF240" s="194"/>
      <c r="AG240" s="194"/>
      <c r="AH240" s="194"/>
      <c r="AI240" s="194"/>
      <c r="AJ240" s="194"/>
      <c r="AK240" s="102"/>
      <c r="AL240" s="102"/>
      <c r="AM240" s="194"/>
      <c r="AN240" s="344"/>
      <c r="AO240" s="194"/>
      <c r="AP240" s="194"/>
      <c r="AQ240" s="194"/>
      <c r="AR240" s="194"/>
      <c r="AS240" s="194"/>
    </row>
    <row r="241" spans="1:45">
      <c r="A241" s="102"/>
      <c r="B241" s="212"/>
      <c r="C241" s="212"/>
      <c r="D241" s="212"/>
      <c r="E241" s="102"/>
      <c r="F241" s="102"/>
      <c r="G241" s="102"/>
      <c r="H241" s="194"/>
      <c r="I241" s="344"/>
      <c r="J241" s="194"/>
      <c r="K241" s="194"/>
      <c r="L241" s="194"/>
      <c r="M241" s="194"/>
      <c r="N241" s="194"/>
      <c r="O241" s="102"/>
      <c r="P241" s="102"/>
      <c r="Q241" s="194"/>
      <c r="R241" s="344"/>
      <c r="S241" s="194"/>
      <c r="T241" s="194"/>
      <c r="U241" s="194"/>
      <c r="V241" s="194"/>
      <c r="W241" s="194"/>
      <c r="X241" s="213"/>
      <c r="Y241" s="213"/>
      <c r="Z241" s="213"/>
      <c r="AA241" s="2158"/>
      <c r="AB241" s="102"/>
      <c r="AC241" s="102"/>
      <c r="AD241" s="194"/>
      <c r="AE241" s="344"/>
      <c r="AF241" s="194"/>
      <c r="AG241" s="194"/>
      <c r="AH241" s="194"/>
      <c r="AI241" s="194"/>
      <c r="AJ241" s="194"/>
      <c r="AK241" s="102"/>
      <c r="AL241" s="102"/>
      <c r="AM241" s="194"/>
      <c r="AN241" s="344"/>
      <c r="AO241" s="194"/>
      <c r="AP241" s="194"/>
      <c r="AQ241" s="194"/>
      <c r="AR241" s="194"/>
      <c r="AS241" s="194"/>
    </row>
    <row r="242" spans="1:45" ht="14.25">
      <c r="A242" s="102"/>
      <c r="B242" s="214" t="s">
        <v>113</v>
      </c>
      <c r="C242" s="214"/>
      <c r="D242" s="213" t="s">
        <v>1</v>
      </c>
      <c r="E242" s="215">
        <f>SUM(E244:E257)</f>
        <v>14</v>
      </c>
      <c r="F242" s="213"/>
      <c r="G242" s="213"/>
      <c r="H242" s="213">
        <f t="shared" ref="H242:O242" si="124">SUM(H244:H257)</f>
        <v>11731200</v>
      </c>
      <c r="I242" s="213">
        <f t="shared" si="124"/>
        <v>0</v>
      </c>
      <c r="J242" s="213">
        <f t="shared" si="124"/>
        <v>2045690.25</v>
      </c>
      <c r="K242" s="213">
        <f t="shared" si="124"/>
        <v>0</v>
      </c>
      <c r="L242" s="213">
        <f t="shared" si="124"/>
        <v>0</v>
      </c>
      <c r="M242" s="213">
        <f t="shared" si="124"/>
        <v>7038720</v>
      </c>
      <c r="N242" s="215">
        <f t="shared" si="124"/>
        <v>20815610.25</v>
      </c>
      <c r="O242" s="215">
        <f t="shared" si="124"/>
        <v>14</v>
      </c>
      <c r="P242" s="213"/>
      <c r="Q242" s="213">
        <f t="shared" ref="Q242:AB242" si="125">SUM(Q244:Q257)</f>
        <v>11731200</v>
      </c>
      <c r="R242" s="213">
        <f t="shared" si="125"/>
        <v>0</v>
      </c>
      <c r="S242" s="213">
        <f t="shared" si="125"/>
        <v>1879290.25</v>
      </c>
      <c r="T242" s="213">
        <f t="shared" si="125"/>
        <v>0</v>
      </c>
      <c r="U242" s="213">
        <f t="shared" si="125"/>
        <v>0</v>
      </c>
      <c r="V242" s="213">
        <f t="shared" si="125"/>
        <v>7038720</v>
      </c>
      <c r="W242" s="215">
        <f t="shared" si="125"/>
        <v>20649210.25</v>
      </c>
      <c r="X242" s="213">
        <f t="shared" si="125"/>
        <v>0</v>
      </c>
      <c r="Y242" s="213">
        <f t="shared" si="125"/>
        <v>0</v>
      </c>
      <c r="Z242" s="213">
        <f t="shared" si="125"/>
        <v>166400</v>
      </c>
      <c r="AA242" s="213">
        <f t="shared" si="125"/>
        <v>166400</v>
      </c>
      <c r="AB242" s="215">
        <f t="shared" si="125"/>
        <v>14</v>
      </c>
      <c r="AC242" s="213"/>
      <c r="AD242" s="213">
        <f t="shared" ref="AD242:AK242" si="126">SUM(AD244:AD257)</f>
        <v>11731200</v>
      </c>
      <c r="AE242" s="213">
        <f t="shared" si="126"/>
        <v>0</v>
      </c>
      <c r="AF242" s="213">
        <f t="shared" si="126"/>
        <v>2212090.25</v>
      </c>
      <c r="AG242" s="213">
        <f t="shared" si="126"/>
        <v>0</v>
      </c>
      <c r="AH242" s="213">
        <f t="shared" si="126"/>
        <v>0</v>
      </c>
      <c r="AI242" s="213">
        <f t="shared" si="126"/>
        <v>7038720</v>
      </c>
      <c r="AJ242" s="215">
        <f t="shared" si="126"/>
        <v>20982010.25</v>
      </c>
      <c r="AK242" s="215">
        <f t="shared" si="126"/>
        <v>14</v>
      </c>
      <c r="AL242" s="213"/>
      <c r="AM242" s="213">
        <f t="shared" ref="AM242:AS242" si="127">SUM(AM244:AM257)</f>
        <v>11731200</v>
      </c>
      <c r="AN242" s="213">
        <f t="shared" si="127"/>
        <v>0</v>
      </c>
      <c r="AO242" s="213">
        <f t="shared" si="127"/>
        <v>2378490.25</v>
      </c>
      <c r="AP242" s="213">
        <f t="shared" si="127"/>
        <v>0</v>
      </c>
      <c r="AQ242" s="213">
        <f t="shared" si="127"/>
        <v>0</v>
      </c>
      <c r="AR242" s="213">
        <f t="shared" si="127"/>
        <v>7038720</v>
      </c>
      <c r="AS242" s="215">
        <f t="shared" si="127"/>
        <v>21148410.25</v>
      </c>
    </row>
    <row r="243" spans="1:45">
      <c r="A243" s="102"/>
      <c r="B243" s="179" t="s">
        <v>126</v>
      </c>
      <c r="C243" s="179"/>
      <c r="D243" s="179"/>
      <c r="E243" s="102"/>
      <c r="F243" s="102"/>
      <c r="G243" s="102"/>
      <c r="H243" s="194"/>
      <c r="I243" s="344"/>
      <c r="J243" s="194"/>
      <c r="K243" s="194"/>
      <c r="L243" s="194"/>
      <c r="M243" s="194"/>
      <c r="N243" s="194"/>
      <c r="O243" s="102"/>
      <c r="P243" s="102"/>
      <c r="Q243" s="194"/>
      <c r="R243" s="344"/>
      <c r="S243" s="194"/>
      <c r="T243" s="194"/>
      <c r="U243" s="194"/>
      <c r="V243" s="194"/>
      <c r="W243" s="194"/>
      <c r="X243" s="213"/>
      <c r="Y243" s="213"/>
      <c r="Z243" s="213"/>
      <c r="AA243" s="2158"/>
      <c r="AB243" s="102"/>
      <c r="AC243" s="102"/>
      <c r="AD243" s="194"/>
      <c r="AE243" s="344"/>
      <c r="AF243" s="194"/>
      <c r="AG243" s="194"/>
      <c r="AH243" s="194"/>
      <c r="AI243" s="194"/>
      <c r="AJ243" s="194"/>
      <c r="AK243" s="102"/>
      <c r="AL243" s="102"/>
      <c r="AM243" s="194"/>
      <c r="AN243" s="344"/>
      <c r="AO243" s="194"/>
      <c r="AP243" s="194"/>
      <c r="AQ243" s="194"/>
      <c r="AR243" s="194"/>
      <c r="AS243" s="194"/>
    </row>
    <row r="244" spans="1:45" ht="18.95" customHeight="1">
      <c r="A244" s="102">
        <v>1</v>
      </c>
      <c r="B244" s="102" t="s">
        <v>827</v>
      </c>
      <c r="C244" s="102" t="s">
        <v>5283</v>
      </c>
      <c r="D244" s="102">
        <v>1961</v>
      </c>
      <c r="E244" s="102">
        <v>1</v>
      </c>
      <c r="F244" s="102">
        <v>32</v>
      </c>
      <c r="G244" s="102">
        <v>11</v>
      </c>
      <c r="H244" s="194">
        <v>915200</v>
      </c>
      <c r="I244" s="344"/>
      <c r="J244" s="194">
        <v>406644.25</v>
      </c>
      <c r="K244" s="194"/>
      <c r="L244" s="194"/>
      <c r="M244" s="194">
        <v>549120</v>
      </c>
      <c r="N244" s="213">
        <f>+H244+J244+K244+L244+M244</f>
        <v>1870964.25</v>
      </c>
      <c r="O244" s="102">
        <v>1</v>
      </c>
      <c r="P244" s="102">
        <v>31</v>
      </c>
      <c r="Q244" s="194">
        <v>915200</v>
      </c>
      <c r="R244" s="344"/>
      <c r="S244" s="194">
        <v>406644.25</v>
      </c>
      <c r="T244" s="194"/>
      <c r="U244" s="194"/>
      <c r="V244" s="194">
        <v>549120</v>
      </c>
      <c r="W244" s="213">
        <f>+Q244+S244+T244+U244+V244</f>
        <v>1870964.25</v>
      </c>
      <c r="X244" s="213">
        <f t="shared" ref="X244:X257" si="128">E244-O244</f>
        <v>0</v>
      </c>
      <c r="Y244" s="213">
        <f t="shared" ref="Y244:Y257" si="129">+H244-Q244</f>
        <v>0</v>
      </c>
      <c r="Z244" s="213">
        <f t="shared" ref="Z244:Z257" si="130">+J244+K244+L244+M244-S244-T244-U244-V244</f>
        <v>0</v>
      </c>
      <c r="AA244" s="74">
        <f>N244-W244</f>
        <v>0</v>
      </c>
      <c r="AB244" s="102">
        <v>1</v>
      </c>
      <c r="AC244" s="102">
        <v>33</v>
      </c>
      <c r="AD244" s="194">
        <v>915200</v>
      </c>
      <c r="AE244" s="344"/>
      <c r="AF244" s="194">
        <v>406644.25</v>
      </c>
      <c r="AG244" s="194"/>
      <c r="AH244" s="194"/>
      <c r="AI244" s="194">
        <v>549120</v>
      </c>
      <c r="AJ244" s="213">
        <f>+AD244+AF244+AG244+AH244+AI244</f>
        <v>1870964.25</v>
      </c>
      <c r="AK244" s="102">
        <v>1</v>
      </c>
      <c r="AL244" s="102">
        <v>34</v>
      </c>
      <c r="AM244" s="194">
        <v>915200</v>
      </c>
      <c r="AN244" s="344"/>
      <c r="AO244" s="194">
        <v>406644.25</v>
      </c>
      <c r="AP244" s="194"/>
      <c r="AQ244" s="194"/>
      <c r="AR244" s="194">
        <v>549120</v>
      </c>
      <c r="AS244" s="213">
        <f>+AM244+AO244+AP244+AQ244+AR244</f>
        <v>1870964.25</v>
      </c>
    </row>
    <row r="245" spans="1:45" ht="18.95" customHeight="1">
      <c r="A245" s="102">
        <v>2</v>
      </c>
      <c r="B245" s="102" t="s">
        <v>829</v>
      </c>
      <c r="C245" s="102" t="s">
        <v>5283</v>
      </c>
      <c r="D245" s="102">
        <v>1960</v>
      </c>
      <c r="E245" s="102">
        <v>1</v>
      </c>
      <c r="F245" s="102">
        <v>27</v>
      </c>
      <c r="G245" s="102">
        <v>10</v>
      </c>
      <c r="H245" s="194">
        <v>832000</v>
      </c>
      <c r="I245" s="344"/>
      <c r="J245" s="194">
        <v>287043</v>
      </c>
      <c r="K245" s="194"/>
      <c r="L245" s="194"/>
      <c r="M245" s="194">
        <v>499200</v>
      </c>
      <c r="N245" s="213">
        <f t="shared" ref="N245:N252" si="131">+H245+J245+K245+L245+M245</f>
        <v>1618243</v>
      </c>
      <c r="O245" s="102">
        <v>1</v>
      </c>
      <c r="P245" s="102">
        <v>26</v>
      </c>
      <c r="Q245" s="194">
        <v>832000</v>
      </c>
      <c r="R245" s="344"/>
      <c r="S245" s="194">
        <v>287043</v>
      </c>
      <c r="T245" s="194"/>
      <c r="U245" s="194"/>
      <c r="V245" s="194">
        <v>499200</v>
      </c>
      <c r="W245" s="213">
        <f t="shared" ref="W245:W252" si="132">+Q245+S245+T245+U245+V245</f>
        <v>1618243</v>
      </c>
      <c r="X245" s="213">
        <f t="shared" si="128"/>
        <v>0</v>
      </c>
      <c r="Y245" s="213">
        <f t="shared" si="129"/>
        <v>0</v>
      </c>
      <c r="Z245" s="213">
        <f t="shared" si="130"/>
        <v>0</v>
      </c>
      <c r="AA245" s="74">
        <f t="shared" ref="AA245:AA252" si="133">N245-W245</f>
        <v>0</v>
      </c>
      <c r="AB245" s="102">
        <v>1</v>
      </c>
      <c r="AC245" s="102">
        <v>28</v>
      </c>
      <c r="AD245" s="194">
        <v>832000</v>
      </c>
      <c r="AE245" s="344"/>
      <c r="AF245" s="194">
        <v>287043</v>
      </c>
      <c r="AG245" s="194"/>
      <c r="AH245" s="194"/>
      <c r="AI245" s="194">
        <v>499200</v>
      </c>
      <c r="AJ245" s="213">
        <f t="shared" ref="AJ245:AJ252" si="134">+AD245+AF245+AG245+AH245+AI245</f>
        <v>1618243</v>
      </c>
      <c r="AK245" s="102">
        <v>1</v>
      </c>
      <c r="AL245" s="102">
        <v>29</v>
      </c>
      <c r="AM245" s="194">
        <v>832000</v>
      </c>
      <c r="AN245" s="344"/>
      <c r="AO245" s="194">
        <v>287043</v>
      </c>
      <c r="AP245" s="194"/>
      <c r="AQ245" s="194"/>
      <c r="AR245" s="194">
        <v>499200</v>
      </c>
      <c r="AS245" s="213">
        <f t="shared" ref="AS245:AS252" si="135">+AM245+AO245+AP245+AQ245+AR245</f>
        <v>1618243</v>
      </c>
    </row>
    <row r="246" spans="1:45" ht="18.95" customHeight="1">
      <c r="A246" s="102">
        <v>3</v>
      </c>
      <c r="B246" s="102" t="s">
        <v>830</v>
      </c>
      <c r="C246" s="102" t="s">
        <v>5283</v>
      </c>
      <c r="D246" s="102">
        <v>1960</v>
      </c>
      <c r="E246" s="102">
        <v>1</v>
      </c>
      <c r="F246" s="102">
        <v>27</v>
      </c>
      <c r="G246" s="102">
        <v>10</v>
      </c>
      <c r="H246" s="194">
        <v>832000</v>
      </c>
      <c r="I246" s="344"/>
      <c r="J246" s="194">
        <v>287043</v>
      </c>
      <c r="K246" s="194"/>
      <c r="L246" s="194"/>
      <c r="M246" s="194">
        <v>499200</v>
      </c>
      <c r="N246" s="213">
        <f t="shared" si="131"/>
        <v>1618243</v>
      </c>
      <c r="O246" s="102">
        <v>1</v>
      </c>
      <c r="P246" s="102">
        <v>26</v>
      </c>
      <c r="Q246" s="194">
        <v>832000</v>
      </c>
      <c r="R246" s="344"/>
      <c r="S246" s="194">
        <v>287043</v>
      </c>
      <c r="T246" s="194"/>
      <c r="U246" s="194"/>
      <c r="V246" s="194">
        <v>499200</v>
      </c>
      <c r="W246" s="213">
        <f t="shared" si="132"/>
        <v>1618243</v>
      </c>
      <c r="X246" s="213">
        <f t="shared" si="128"/>
        <v>0</v>
      </c>
      <c r="Y246" s="213">
        <f t="shared" si="129"/>
        <v>0</v>
      </c>
      <c r="Z246" s="213">
        <f t="shared" si="130"/>
        <v>0</v>
      </c>
      <c r="AA246" s="74">
        <f t="shared" si="133"/>
        <v>0</v>
      </c>
      <c r="AB246" s="102">
        <v>1</v>
      </c>
      <c r="AC246" s="102">
        <v>28</v>
      </c>
      <c r="AD246" s="194">
        <v>832000</v>
      </c>
      <c r="AE246" s="344"/>
      <c r="AF246" s="194">
        <v>287043</v>
      </c>
      <c r="AG246" s="194"/>
      <c r="AH246" s="194"/>
      <c r="AI246" s="194">
        <v>499200</v>
      </c>
      <c r="AJ246" s="213">
        <f t="shared" si="134"/>
        <v>1618243</v>
      </c>
      <c r="AK246" s="102">
        <v>1</v>
      </c>
      <c r="AL246" s="102">
        <v>29</v>
      </c>
      <c r="AM246" s="194">
        <v>832000</v>
      </c>
      <c r="AN246" s="344"/>
      <c r="AO246" s="194">
        <v>287043</v>
      </c>
      <c r="AP246" s="194"/>
      <c r="AQ246" s="194"/>
      <c r="AR246" s="194">
        <v>499200</v>
      </c>
      <c r="AS246" s="213">
        <f t="shared" si="135"/>
        <v>1618243</v>
      </c>
    </row>
    <row r="247" spans="1:45" ht="18.95" customHeight="1">
      <c r="A247" s="102">
        <v>4</v>
      </c>
      <c r="B247" s="102" t="s">
        <v>828</v>
      </c>
      <c r="C247" s="102" t="s">
        <v>5282</v>
      </c>
      <c r="D247" s="102">
        <v>1975</v>
      </c>
      <c r="E247" s="102">
        <v>1</v>
      </c>
      <c r="F247" s="102">
        <v>20</v>
      </c>
      <c r="G247" s="102">
        <v>10</v>
      </c>
      <c r="H247" s="194">
        <v>832000</v>
      </c>
      <c r="I247" s="344"/>
      <c r="J247" s="194">
        <v>249600</v>
      </c>
      <c r="K247" s="194"/>
      <c r="L247" s="194"/>
      <c r="M247" s="194">
        <v>499200</v>
      </c>
      <c r="N247" s="213">
        <f t="shared" si="131"/>
        <v>1580800</v>
      </c>
      <c r="O247" s="102">
        <v>1</v>
      </c>
      <c r="P247" s="102">
        <v>19</v>
      </c>
      <c r="Q247" s="194">
        <v>832000</v>
      </c>
      <c r="R247" s="344"/>
      <c r="S247" s="194">
        <v>249600</v>
      </c>
      <c r="T247" s="194"/>
      <c r="U247" s="194"/>
      <c r="V247" s="194">
        <v>499200</v>
      </c>
      <c r="W247" s="213">
        <f t="shared" si="132"/>
        <v>1580800</v>
      </c>
      <c r="X247" s="213">
        <f t="shared" si="128"/>
        <v>0</v>
      </c>
      <c r="Y247" s="213">
        <f t="shared" si="129"/>
        <v>0</v>
      </c>
      <c r="Z247" s="213">
        <f t="shared" si="130"/>
        <v>0</v>
      </c>
      <c r="AA247" s="74">
        <f t="shared" si="133"/>
        <v>0</v>
      </c>
      <c r="AB247" s="102">
        <v>1</v>
      </c>
      <c r="AC247" s="102">
        <v>21</v>
      </c>
      <c r="AD247" s="194">
        <v>832000</v>
      </c>
      <c r="AE247" s="344"/>
      <c r="AF247" s="194">
        <v>249600</v>
      </c>
      <c r="AG247" s="194"/>
      <c r="AH247" s="194"/>
      <c r="AI247" s="194">
        <v>499200</v>
      </c>
      <c r="AJ247" s="213">
        <f t="shared" si="134"/>
        <v>1580800</v>
      </c>
      <c r="AK247" s="102">
        <v>1</v>
      </c>
      <c r="AL247" s="102">
        <v>22</v>
      </c>
      <c r="AM247" s="194">
        <v>832000</v>
      </c>
      <c r="AN247" s="344"/>
      <c r="AO247" s="194">
        <v>249600</v>
      </c>
      <c r="AP247" s="194"/>
      <c r="AQ247" s="194"/>
      <c r="AR247" s="194">
        <v>499200</v>
      </c>
      <c r="AS247" s="213">
        <f t="shared" si="135"/>
        <v>1580800</v>
      </c>
    </row>
    <row r="248" spans="1:45" ht="18.95" customHeight="1">
      <c r="A248" s="102">
        <v>5</v>
      </c>
      <c r="B248" s="102" t="s">
        <v>833</v>
      </c>
      <c r="C248" s="102" t="s">
        <v>5283</v>
      </c>
      <c r="D248" s="102">
        <v>1975</v>
      </c>
      <c r="E248" s="102">
        <v>1</v>
      </c>
      <c r="F248" s="102">
        <v>11</v>
      </c>
      <c r="G248" s="102">
        <v>10</v>
      </c>
      <c r="H248" s="194">
        <v>832000</v>
      </c>
      <c r="I248" s="344"/>
      <c r="J248" s="194">
        <v>183040</v>
      </c>
      <c r="K248" s="194"/>
      <c r="L248" s="194"/>
      <c r="M248" s="194">
        <v>499200</v>
      </c>
      <c r="N248" s="213">
        <f t="shared" si="131"/>
        <v>1514240</v>
      </c>
      <c r="O248" s="102">
        <v>1</v>
      </c>
      <c r="P248" s="102">
        <v>10</v>
      </c>
      <c r="Q248" s="194">
        <v>832000</v>
      </c>
      <c r="R248" s="344"/>
      <c r="S248" s="194">
        <v>166400</v>
      </c>
      <c r="T248" s="194"/>
      <c r="U248" s="194"/>
      <c r="V248" s="194">
        <v>499200</v>
      </c>
      <c r="W248" s="213">
        <f t="shared" si="132"/>
        <v>1497600</v>
      </c>
      <c r="X248" s="213">
        <f t="shared" si="128"/>
        <v>0</v>
      </c>
      <c r="Y248" s="213">
        <f t="shared" si="129"/>
        <v>0</v>
      </c>
      <c r="Z248" s="213">
        <f t="shared" si="130"/>
        <v>16640</v>
      </c>
      <c r="AA248" s="74">
        <f t="shared" si="133"/>
        <v>16640</v>
      </c>
      <c r="AB248" s="102">
        <v>1</v>
      </c>
      <c r="AC248" s="102">
        <v>12</v>
      </c>
      <c r="AD248" s="194">
        <v>832000</v>
      </c>
      <c r="AE248" s="344"/>
      <c r="AF248" s="194">
        <v>199680</v>
      </c>
      <c r="AG248" s="194"/>
      <c r="AH248" s="194"/>
      <c r="AI248" s="194">
        <v>499200</v>
      </c>
      <c r="AJ248" s="213">
        <f t="shared" si="134"/>
        <v>1530880</v>
      </c>
      <c r="AK248" s="102">
        <v>1</v>
      </c>
      <c r="AL248" s="102">
        <v>13</v>
      </c>
      <c r="AM248" s="194">
        <v>832000</v>
      </c>
      <c r="AN248" s="344"/>
      <c r="AO248" s="194">
        <v>216320</v>
      </c>
      <c r="AP248" s="194"/>
      <c r="AQ248" s="194"/>
      <c r="AR248" s="194">
        <v>499200</v>
      </c>
      <c r="AS248" s="213">
        <f t="shared" si="135"/>
        <v>1547520</v>
      </c>
    </row>
    <row r="249" spans="1:45" ht="18.95" customHeight="1">
      <c r="A249" s="102">
        <v>6</v>
      </c>
      <c r="B249" s="102" t="s">
        <v>968</v>
      </c>
      <c r="C249" s="102" t="s">
        <v>5282</v>
      </c>
      <c r="D249" s="102">
        <v>1986</v>
      </c>
      <c r="E249" s="102">
        <v>1</v>
      </c>
      <c r="F249" s="102">
        <v>6</v>
      </c>
      <c r="G249" s="102">
        <v>10</v>
      </c>
      <c r="H249" s="194">
        <v>832000</v>
      </c>
      <c r="I249" s="344"/>
      <c r="J249" s="194">
        <v>99840</v>
      </c>
      <c r="K249" s="194"/>
      <c r="L249" s="194"/>
      <c r="M249" s="194">
        <v>499200</v>
      </c>
      <c r="N249" s="213">
        <f t="shared" si="131"/>
        <v>1431040</v>
      </c>
      <c r="O249" s="102">
        <v>1</v>
      </c>
      <c r="P249" s="102">
        <v>5</v>
      </c>
      <c r="Q249" s="194">
        <v>832000</v>
      </c>
      <c r="R249" s="344"/>
      <c r="S249" s="194">
        <v>83200</v>
      </c>
      <c r="T249" s="194"/>
      <c r="U249" s="194"/>
      <c r="V249" s="194">
        <v>499200</v>
      </c>
      <c r="W249" s="213">
        <f t="shared" si="132"/>
        <v>1414400</v>
      </c>
      <c r="X249" s="213">
        <f t="shared" si="128"/>
        <v>0</v>
      </c>
      <c r="Y249" s="213">
        <f t="shared" si="129"/>
        <v>0</v>
      </c>
      <c r="Z249" s="213">
        <f t="shared" si="130"/>
        <v>16640</v>
      </c>
      <c r="AA249" s="74">
        <f t="shared" si="133"/>
        <v>16640</v>
      </c>
      <c r="AB249" s="102">
        <v>1</v>
      </c>
      <c r="AC249" s="102">
        <v>7</v>
      </c>
      <c r="AD249" s="194">
        <v>832000</v>
      </c>
      <c r="AE249" s="344"/>
      <c r="AF249" s="194">
        <v>116480.00000000001</v>
      </c>
      <c r="AG249" s="194"/>
      <c r="AH249" s="194"/>
      <c r="AI249" s="194">
        <v>499200</v>
      </c>
      <c r="AJ249" s="213">
        <f t="shared" si="134"/>
        <v>1447680</v>
      </c>
      <c r="AK249" s="102">
        <v>1</v>
      </c>
      <c r="AL249" s="102">
        <v>8</v>
      </c>
      <c r="AM249" s="194">
        <v>832000</v>
      </c>
      <c r="AN249" s="344"/>
      <c r="AO249" s="194">
        <v>133120</v>
      </c>
      <c r="AP249" s="194"/>
      <c r="AQ249" s="194"/>
      <c r="AR249" s="194">
        <v>499200</v>
      </c>
      <c r="AS249" s="213">
        <f t="shared" si="135"/>
        <v>1464320</v>
      </c>
    </row>
    <row r="250" spans="1:45" ht="18.95" customHeight="1">
      <c r="A250" s="102">
        <v>7</v>
      </c>
      <c r="B250" s="102" t="s">
        <v>4768</v>
      </c>
      <c r="C250" s="102" t="s">
        <v>5282</v>
      </c>
      <c r="D250" s="102">
        <v>1991</v>
      </c>
      <c r="E250" s="102">
        <v>1</v>
      </c>
      <c r="F250" s="102">
        <v>5</v>
      </c>
      <c r="G250" s="102">
        <v>10</v>
      </c>
      <c r="H250" s="194">
        <v>832000</v>
      </c>
      <c r="I250" s="344"/>
      <c r="J250" s="194">
        <v>83200</v>
      </c>
      <c r="K250" s="194"/>
      <c r="L250" s="194"/>
      <c r="M250" s="194">
        <v>499200</v>
      </c>
      <c r="N250" s="213">
        <f t="shared" si="131"/>
        <v>1414400</v>
      </c>
      <c r="O250" s="102">
        <v>1</v>
      </c>
      <c r="P250" s="102">
        <v>4</v>
      </c>
      <c r="Q250" s="194">
        <v>832000</v>
      </c>
      <c r="R250" s="344"/>
      <c r="S250" s="194">
        <v>66560</v>
      </c>
      <c r="T250" s="194"/>
      <c r="U250" s="194"/>
      <c r="V250" s="194">
        <v>499200</v>
      </c>
      <c r="W250" s="213">
        <f t="shared" si="132"/>
        <v>1397760</v>
      </c>
      <c r="X250" s="213">
        <f t="shared" si="128"/>
        <v>0</v>
      </c>
      <c r="Y250" s="213">
        <f t="shared" si="129"/>
        <v>0</v>
      </c>
      <c r="Z250" s="213">
        <f t="shared" si="130"/>
        <v>16640</v>
      </c>
      <c r="AA250" s="74">
        <f t="shared" si="133"/>
        <v>16640</v>
      </c>
      <c r="AB250" s="102">
        <v>1</v>
      </c>
      <c r="AC250" s="102">
        <v>6</v>
      </c>
      <c r="AD250" s="194">
        <v>832000</v>
      </c>
      <c r="AE250" s="344"/>
      <c r="AF250" s="194">
        <v>99840</v>
      </c>
      <c r="AG250" s="194"/>
      <c r="AH250" s="194"/>
      <c r="AI250" s="194">
        <v>499200</v>
      </c>
      <c r="AJ250" s="213">
        <f t="shared" si="134"/>
        <v>1431040</v>
      </c>
      <c r="AK250" s="102">
        <v>1</v>
      </c>
      <c r="AL250" s="102">
        <v>7</v>
      </c>
      <c r="AM250" s="194">
        <v>832000</v>
      </c>
      <c r="AN250" s="344"/>
      <c r="AO250" s="194">
        <v>116480.00000000001</v>
      </c>
      <c r="AP250" s="194"/>
      <c r="AQ250" s="194"/>
      <c r="AR250" s="194">
        <v>499200</v>
      </c>
      <c r="AS250" s="213">
        <f t="shared" si="135"/>
        <v>1447680</v>
      </c>
    </row>
    <row r="251" spans="1:45" ht="18.95" customHeight="1">
      <c r="A251" s="102">
        <v>8</v>
      </c>
      <c r="B251" s="102" t="s">
        <v>1779</v>
      </c>
      <c r="C251" s="102" t="s">
        <v>5283</v>
      </c>
      <c r="D251" s="102">
        <v>1992</v>
      </c>
      <c r="E251" s="102">
        <v>1</v>
      </c>
      <c r="F251" s="102">
        <v>4</v>
      </c>
      <c r="G251" s="102">
        <v>10</v>
      </c>
      <c r="H251" s="194">
        <v>832000</v>
      </c>
      <c r="I251" s="344"/>
      <c r="J251" s="194">
        <v>66560</v>
      </c>
      <c r="K251" s="194"/>
      <c r="L251" s="194"/>
      <c r="M251" s="194">
        <v>499200</v>
      </c>
      <c r="N251" s="213">
        <f t="shared" si="131"/>
        <v>1397760</v>
      </c>
      <c r="O251" s="102">
        <v>1</v>
      </c>
      <c r="P251" s="102">
        <v>3</v>
      </c>
      <c r="Q251" s="194">
        <v>832000</v>
      </c>
      <c r="R251" s="344"/>
      <c r="S251" s="194">
        <v>49920</v>
      </c>
      <c r="T251" s="194"/>
      <c r="U251" s="194"/>
      <c r="V251" s="194">
        <v>499200</v>
      </c>
      <c r="W251" s="213">
        <f t="shared" si="132"/>
        <v>1381120</v>
      </c>
      <c r="X251" s="213">
        <f t="shared" si="128"/>
        <v>0</v>
      </c>
      <c r="Y251" s="213">
        <f t="shared" si="129"/>
        <v>0</v>
      </c>
      <c r="Z251" s="213">
        <f t="shared" si="130"/>
        <v>16640</v>
      </c>
      <c r="AA251" s="74">
        <f t="shared" si="133"/>
        <v>16640</v>
      </c>
      <c r="AB251" s="102">
        <v>1</v>
      </c>
      <c r="AC251" s="102">
        <v>5</v>
      </c>
      <c r="AD251" s="194">
        <v>832000</v>
      </c>
      <c r="AE251" s="344"/>
      <c r="AF251" s="194">
        <v>83200</v>
      </c>
      <c r="AG251" s="194"/>
      <c r="AH251" s="194"/>
      <c r="AI251" s="194">
        <v>499200</v>
      </c>
      <c r="AJ251" s="213">
        <f t="shared" si="134"/>
        <v>1414400</v>
      </c>
      <c r="AK251" s="102">
        <v>1</v>
      </c>
      <c r="AL251" s="102">
        <v>6</v>
      </c>
      <c r="AM251" s="194">
        <v>832000</v>
      </c>
      <c r="AN251" s="344"/>
      <c r="AO251" s="194">
        <v>99840</v>
      </c>
      <c r="AP251" s="194"/>
      <c r="AQ251" s="194"/>
      <c r="AR251" s="194">
        <v>499200</v>
      </c>
      <c r="AS251" s="213">
        <f t="shared" si="135"/>
        <v>1431040</v>
      </c>
    </row>
    <row r="252" spans="1:45" ht="18.95" customHeight="1">
      <c r="A252" s="102">
        <v>9</v>
      </c>
      <c r="B252" s="102" t="s">
        <v>5306</v>
      </c>
      <c r="C252" s="102" t="s">
        <v>5283</v>
      </c>
      <c r="D252" s="102">
        <v>1989</v>
      </c>
      <c r="E252" s="102">
        <v>1</v>
      </c>
      <c r="F252" s="102">
        <v>4</v>
      </c>
      <c r="G252" s="102">
        <v>10</v>
      </c>
      <c r="H252" s="194">
        <v>832000</v>
      </c>
      <c r="I252" s="344"/>
      <c r="J252" s="194">
        <v>66560</v>
      </c>
      <c r="K252" s="194"/>
      <c r="L252" s="194"/>
      <c r="M252" s="194">
        <v>499200</v>
      </c>
      <c r="N252" s="213">
        <f t="shared" si="131"/>
        <v>1397760</v>
      </c>
      <c r="O252" s="102">
        <v>1</v>
      </c>
      <c r="P252" s="102">
        <v>3</v>
      </c>
      <c r="Q252" s="194">
        <v>832000</v>
      </c>
      <c r="R252" s="344"/>
      <c r="S252" s="194">
        <v>49920</v>
      </c>
      <c r="T252" s="194"/>
      <c r="U252" s="194"/>
      <c r="V252" s="194">
        <v>499200</v>
      </c>
      <c r="W252" s="213">
        <f t="shared" si="132"/>
        <v>1381120</v>
      </c>
      <c r="X252" s="213">
        <f t="shared" si="128"/>
        <v>0</v>
      </c>
      <c r="Y252" s="213">
        <f t="shared" si="129"/>
        <v>0</v>
      </c>
      <c r="Z252" s="213">
        <f t="shared" si="130"/>
        <v>16640</v>
      </c>
      <c r="AA252" s="74">
        <f t="shared" si="133"/>
        <v>16640</v>
      </c>
      <c r="AB252" s="102">
        <v>1</v>
      </c>
      <c r="AC252" s="102">
        <v>5</v>
      </c>
      <c r="AD252" s="194">
        <v>832000</v>
      </c>
      <c r="AE252" s="344"/>
      <c r="AF252" s="194">
        <v>83200</v>
      </c>
      <c r="AG252" s="194"/>
      <c r="AH252" s="194"/>
      <c r="AI252" s="194">
        <v>499200</v>
      </c>
      <c r="AJ252" s="213">
        <f t="shared" si="134"/>
        <v>1414400</v>
      </c>
      <c r="AK252" s="102">
        <v>1</v>
      </c>
      <c r="AL252" s="102">
        <v>6</v>
      </c>
      <c r="AM252" s="194">
        <v>832000</v>
      </c>
      <c r="AN252" s="344"/>
      <c r="AO252" s="194">
        <v>99840</v>
      </c>
      <c r="AP252" s="194"/>
      <c r="AQ252" s="194"/>
      <c r="AR252" s="194">
        <v>499200</v>
      </c>
      <c r="AS252" s="213">
        <f t="shared" si="135"/>
        <v>1431040</v>
      </c>
    </row>
    <row r="253" spans="1:45" ht="18.95" customHeight="1">
      <c r="A253" s="102">
        <v>10</v>
      </c>
      <c r="B253" s="102" t="s">
        <v>8068</v>
      </c>
      <c r="C253" s="102" t="s">
        <v>5282</v>
      </c>
      <c r="D253" s="102">
        <v>1986</v>
      </c>
      <c r="E253" s="102">
        <v>1</v>
      </c>
      <c r="F253" s="102">
        <v>4</v>
      </c>
      <c r="G253" s="102">
        <v>10</v>
      </c>
      <c r="H253" s="194">
        <v>832000</v>
      </c>
      <c r="I253" s="344"/>
      <c r="J253" s="194">
        <v>66560</v>
      </c>
      <c r="K253" s="194"/>
      <c r="L253" s="194"/>
      <c r="M253" s="194">
        <v>499200</v>
      </c>
      <c r="N253" s="213">
        <f>+H253+J253+K253+L253+M253</f>
        <v>1397760</v>
      </c>
      <c r="O253" s="102">
        <v>1</v>
      </c>
      <c r="P253" s="102">
        <v>3</v>
      </c>
      <c r="Q253" s="194">
        <v>832000</v>
      </c>
      <c r="R253" s="344"/>
      <c r="S253" s="194">
        <v>49920</v>
      </c>
      <c r="T253" s="194"/>
      <c r="U253" s="194"/>
      <c r="V253" s="194">
        <v>499200</v>
      </c>
      <c r="W253" s="213">
        <f>+Q253+S253+T253+U253+V253</f>
        <v>1381120</v>
      </c>
      <c r="X253" s="213">
        <f t="shared" si="128"/>
        <v>0</v>
      </c>
      <c r="Y253" s="213">
        <f t="shared" si="129"/>
        <v>0</v>
      </c>
      <c r="Z253" s="213">
        <f t="shared" si="130"/>
        <v>16640</v>
      </c>
      <c r="AA253" s="74">
        <f>N253-W253</f>
        <v>16640</v>
      </c>
      <c r="AB253" s="102">
        <v>1</v>
      </c>
      <c r="AC253" s="102">
        <v>5</v>
      </c>
      <c r="AD253" s="194">
        <v>832000</v>
      </c>
      <c r="AE253" s="344"/>
      <c r="AF253" s="194">
        <v>83200</v>
      </c>
      <c r="AG253" s="194"/>
      <c r="AH253" s="194"/>
      <c r="AI253" s="194">
        <v>499200</v>
      </c>
      <c r="AJ253" s="213">
        <f>+AD253+AF253+AG253+AH253+AI253</f>
        <v>1414400</v>
      </c>
      <c r="AK253" s="102">
        <v>1</v>
      </c>
      <c r="AL253" s="102">
        <v>6</v>
      </c>
      <c r="AM253" s="194">
        <v>832000</v>
      </c>
      <c r="AN253" s="344"/>
      <c r="AO253" s="194">
        <v>99840</v>
      </c>
      <c r="AP253" s="194"/>
      <c r="AQ253" s="194"/>
      <c r="AR253" s="194">
        <v>499200</v>
      </c>
      <c r="AS253" s="213">
        <f>+AM253+AO253+AP253+AQ253+AR253</f>
        <v>1431040</v>
      </c>
    </row>
    <row r="254" spans="1:45" ht="18.95" customHeight="1">
      <c r="A254" s="102">
        <v>11</v>
      </c>
      <c r="B254" s="102" t="s">
        <v>8069</v>
      </c>
      <c r="C254" s="102" t="s">
        <v>5283</v>
      </c>
      <c r="D254" s="102">
        <v>1986</v>
      </c>
      <c r="E254" s="102">
        <v>1</v>
      </c>
      <c r="F254" s="102">
        <v>1</v>
      </c>
      <c r="G254" s="102">
        <v>10</v>
      </c>
      <c r="H254" s="194">
        <v>832000</v>
      </c>
      <c r="I254" s="344"/>
      <c r="J254" s="194">
        <v>16640</v>
      </c>
      <c r="K254" s="194"/>
      <c r="L254" s="194"/>
      <c r="M254" s="194">
        <v>499200</v>
      </c>
      <c r="N254" s="213">
        <f t="shared" ref="N254:N257" si="136">+H254+J254+K254+L254+M254</f>
        <v>1347840</v>
      </c>
      <c r="O254" s="102">
        <v>1</v>
      </c>
      <c r="P254" s="102">
        <v>0</v>
      </c>
      <c r="Q254" s="194">
        <v>832000</v>
      </c>
      <c r="R254" s="344"/>
      <c r="S254" s="194">
        <v>0</v>
      </c>
      <c r="T254" s="194"/>
      <c r="U254" s="194"/>
      <c r="V254" s="194">
        <v>499200</v>
      </c>
      <c r="W254" s="213">
        <f t="shared" ref="W254:W257" si="137">+Q254+S254+T254+U254+V254</f>
        <v>1331200</v>
      </c>
      <c r="X254" s="213">
        <f t="shared" si="128"/>
        <v>0</v>
      </c>
      <c r="Y254" s="213">
        <f t="shared" si="129"/>
        <v>0</v>
      </c>
      <c r="Z254" s="213">
        <f t="shared" si="130"/>
        <v>16640</v>
      </c>
      <c r="AA254" s="74">
        <f t="shared" ref="AA254:AA257" si="138">N254-W254</f>
        <v>16640</v>
      </c>
      <c r="AB254" s="102">
        <v>1</v>
      </c>
      <c r="AC254" s="102">
        <v>2</v>
      </c>
      <c r="AD254" s="194">
        <v>832000</v>
      </c>
      <c r="AE254" s="344"/>
      <c r="AF254" s="194">
        <v>33280</v>
      </c>
      <c r="AG254" s="194"/>
      <c r="AH254" s="194"/>
      <c r="AI254" s="194">
        <v>499200</v>
      </c>
      <c r="AJ254" s="213">
        <f t="shared" ref="AJ254:AJ257" si="139">+AD254+AF254+AG254+AH254+AI254</f>
        <v>1364480</v>
      </c>
      <c r="AK254" s="102">
        <v>1</v>
      </c>
      <c r="AL254" s="102">
        <v>3</v>
      </c>
      <c r="AM254" s="194">
        <v>832000</v>
      </c>
      <c r="AN254" s="344"/>
      <c r="AO254" s="194">
        <v>49920</v>
      </c>
      <c r="AP254" s="194"/>
      <c r="AQ254" s="194"/>
      <c r="AR254" s="194">
        <v>499200</v>
      </c>
      <c r="AS254" s="213">
        <f t="shared" ref="AS254:AS257" si="140">+AM254+AO254+AP254+AQ254+AR254</f>
        <v>1381120</v>
      </c>
    </row>
    <row r="255" spans="1:45" ht="18.95" customHeight="1">
      <c r="A255" s="102">
        <v>12</v>
      </c>
      <c r="B255" s="102" t="s">
        <v>4763</v>
      </c>
      <c r="C255" s="102" t="s">
        <v>5283</v>
      </c>
      <c r="D255" s="102">
        <v>1989</v>
      </c>
      <c r="E255" s="102">
        <v>1</v>
      </c>
      <c r="F255" s="102">
        <v>5</v>
      </c>
      <c r="G255" s="102">
        <v>10</v>
      </c>
      <c r="H255" s="194">
        <v>832000</v>
      </c>
      <c r="I255" s="344"/>
      <c r="J255" s="194">
        <v>83200</v>
      </c>
      <c r="K255" s="194"/>
      <c r="L255" s="194"/>
      <c r="M255" s="194">
        <v>499200</v>
      </c>
      <c r="N255" s="213">
        <f t="shared" si="136"/>
        <v>1414400</v>
      </c>
      <c r="O255" s="102">
        <v>1</v>
      </c>
      <c r="P255" s="102">
        <v>4</v>
      </c>
      <c r="Q255" s="194">
        <v>832000</v>
      </c>
      <c r="R255" s="344"/>
      <c r="S255" s="194">
        <v>66560</v>
      </c>
      <c r="T255" s="194"/>
      <c r="U255" s="194"/>
      <c r="V255" s="194">
        <v>499200</v>
      </c>
      <c r="W255" s="213">
        <f t="shared" si="137"/>
        <v>1397760</v>
      </c>
      <c r="X255" s="213">
        <f t="shared" si="128"/>
        <v>0</v>
      </c>
      <c r="Y255" s="213">
        <f t="shared" si="129"/>
        <v>0</v>
      </c>
      <c r="Z255" s="213">
        <f t="shared" si="130"/>
        <v>16640</v>
      </c>
      <c r="AA255" s="74">
        <f t="shared" si="138"/>
        <v>16640</v>
      </c>
      <c r="AB255" s="102">
        <v>1</v>
      </c>
      <c r="AC255" s="102">
        <v>6</v>
      </c>
      <c r="AD255" s="194">
        <v>832000</v>
      </c>
      <c r="AE255" s="344"/>
      <c r="AF255" s="194">
        <v>99840</v>
      </c>
      <c r="AG255" s="194"/>
      <c r="AH255" s="194"/>
      <c r="AI255" s="194">
        <v>499200</v>
      </c>
      <c r="AJ255" s="213">
        <f t="shared" si="139"/>
        <v>1431040</v>
      </c>
      <c r="AK255" s="102">
        <v>1</v>
      </c>
      <c r="AL255" s="102">
        <v>7</v>
      </c>
      <c r="AM255" s="194">
        <v>832000</v>
      </c>
      <c r="AN255" s="344"/>
      <c r="AO255" s="194">
        <v>116480.00000000001</v>
      </c>
      <c r="AP255" s="194"/>
      <c r="AQ255" s="194"/>
      <c r="AR255" s="194">
        <v>499200</v>
      </c>
      <c r="AS255" s="213">
        <f t="shared" si="140"/>
        <v>1447680</v>
      </c>
    </row>
    <row r="256" spans="1:45" ht="18.95" customHeight="1">
      <c r="A256" s="102">
        <v>13</v>
      </c>
      <c r="B256" s="102" t="s">
        <v>4759</v>
      </c>
      <c r="C256" s="102" t="s">
        <v>5283</v>
      </c>
      <c r="D256" s="102">
        <v>1980</v>
      </c>
      <c r="E256" s="102">
        <v>1</v>
      </c>
      <c r="F256" s="102">
        <v>5</v>
      </c>
      <c r="G256" s="102">
        <v>10</v>
      </c>
      <c r="H256" s="194">
        <v>832000</v>
      </c>
      <c r="I256" s="344"/>
      <c r="J256" s="194">
        <v>83200</v>
      </c>
      <c r="K256" s="194"/>
      <c r="L256" s="194"/>
      <c r="M256" s="194">
        <v>499200</v>
      </c>
      <c r="N256" s="213">
        <f t="shared" si="136"/>
        <v>1414400</v>
      </c>
      <c r="O256" s="102">
        <v>1</v>
      </c>
      <c r="P256" s="102">
        <v>4</v>
      </c>
      <c r="Q256" s="194">
        <v>832000</v>
      </c>
      <c r="R256" s="344"/>
      <c r="S256" s="194">
        <v>66560</v>
      </c>
      <c r="T256" s="194"/>
      <c r="U256" s="194"/>
      <c r="V256" s="194">
        <v>499200</v>
      </c>
      <c r="W256" s="213">
        <f t="shared" si="137"/>
        <v>1397760</v>
      </c>
      <c r="X256" s="213">
        <f t="shared" si="128"/>
        <v>0</v>
      </c>
      <c r="Y256" s="213">
        <f t="shared" si="129"/>
        <v>0</v>
      </c>
      <c r="Z256" s="213">
        <f t="shared" si="130"/>
        <v>16640</v>
      </c>
      <c r="AA256" s="74">
        <f t="shared" si="138"/>
        <v>16640</v>
      </c>
      <c r="AB256" s="102">
        <v>1</v>
      </c>
      <c r="AC256" s="102">
        <v>6</v>
      </c>
      <c r="AD256" s="194">
        <v>832000</v>
      </c>
      <c r="AE256" s="344"/>
      <c r="AF256" s="194">
        <v>99840</v>
      </c>
      <c r="AG256" s="194"/>
      <c r="AH256" s="194"/>
      <c r="AI256" s="194">
        <v>499200</v>
      </c>
      <c r="AJ256" s="213">
        <f t="shared" si="139"/>
        <v>1431040</v>
      </c>
      <c r="AK256" s="102">
        <v>1</v>
      </c>
      <c r="AL256" s="102">
        <v>7</v>
      </c>
      <c r="AM256" s="194">
        <v>832000</v>
      </c>
      <c r="AN256" s="344"/>
      <c r="AO256" s="194">
        <v>116480.00000000001</v>
      </c>
      <c r="AP256" s="194"/>
      <c r="AQ256" s="194"/>
      <c r="AR256" s="194">
        <v>499200</v>
      </c>
      <c r="AS256" s="213">
        <f t="shared" si="140"/>
        <v>1447680</v>
      </c>
    </row>
    <row r="257" spans="1:45" ht="18.95" customHeight="1">
      <c r="A257" s="102">
        <v>14</v>
      </c>
      <c r="B257" s="102" t="s">
        <v>4769</v>
      </c>
      <c r="C257" s="102" t="s">
        <v>5283</v>
      </c>
      <c r="D257" s="102">
        <v>1977</v>
      </c>
      <c r="E257" s="102">
        <v>1</v>
      </c>
      <c r="F257" s="102">
        <v>4</v>
      </c>
      <c r="G257" s="102">
        <v>10</v>
      </c>
      <c r="H257" s="194">
        <v>832000</v>
      </c>
      <c r="I257" s="344"/>
      <c r="J257" s="194">
        <v>66560</v>
      </c>
      <c r="K257" s="194"/>
      <c r="L257" s="194"/>
      <c r="M257" s="194">
        <v>499200</v>
      </c>
      <c r="N257" s="213">
        <f t="shared" si="136"/>
        <v>1397760</v>
      </c>
      <c r="O257" s="102">
        <v>1</v>
      </c>
      <c r="P257" s="102">
        <v>3</v>
      </c>
      <c r="Q257" s="194">
        <v>832000</v>
      </c>
      <c r="R257" s="344"/>
      <c r="S257" s="194">
        <v>49920</v>
      </c>
      <c r="T257" s="194"/>
      <c r="U257" s="194"/>
      <c r="V257" s="194">
        <v>499200</v>
      </c>
      <c r="W257" s="213">
        <f t="shared" si="137"/>
        <v>1381120</v>
      </c>
      <c r="X257" s="213">
        <f t="shared" si="128"/>
        <v>0</v>
      </c>
      <c r="Y257" s="213">
        <f t="shared" si="129"/>
        <v>0</v>
      </c>
      <c r="Z257" s="213">
        <f t="shared" si="130"/>
        <v>16640</v>
      </c>
      <c r="AA257" s="74">
        <f t="shared" si="138"/>
        <v>16640</v>
      </c>
      <c r="AB257" s="102">
        <v>1</v>
      </c>
      <c r="AC257" s="102">
        <v>5</v>
      </c>
      <c r="AD257" s="194">
        <v>832000</v>
      </c>
      <c r="AE257" s="344"/>
      <c r="AF257" s="194">
        <v>83200</v>
      </c>
      <c r="AG257" s="194"/>
      <c r="AH257" s="194"/>
      <c r="AI257" s="194">
        <v>499200</v>
      </c>
      <c r="AJ257" s="213">
        <f t="shared" si="139"/>
        <v>1414400</v>
      </c>
      <c r="AK257" s="102">
        <v>1</v>
      </c>
      <c r="AL257" s="102">
        <v>6</v>
      </c>
      <c r="AM257" s="194">
        <v>832000</v>
      </c>
      <c r="AN257" s="344"/>
      <c r="AO257" s="194">
        <v>99840</v>
      </c>
      <c r="AP257" s="194"/>
      <c r="AQ257" s="194"/>
      <c r="AR257" s="194">
        <v>499200</v>
      </c>
      <c r="AS257" s="213">
        <f t="shared" si="140"/>
        <v>1431040</v>
      </c>
    </row>
    <row r="258" spans="1:45" s="410" customFormat="1" ht="36" customHeight="1">
      <c r="A258" s="1259"/>
      <c r="B258" s="2553" t="s">
        <v>5308</v>
      </c>
      <c r="C258" s="2553"/>
      <c r="D258" s="2553"/>
      <c r="E258" s="2553"/>
      <c r="F258" s="2553"/>
      <c r="G258" s="2553"/>
      <c r="H258" s="2553"/>
      <c r="I258" s="412"/>
      <c r="J258" s="407"/>
      <c r="K258" s="1260"/>
      <c r="L258" s="407"/>
      <c r="M258" s="407"/>
      <c r="N258" s="407"/>
      <c r="O258" s="407"/>
      <c r="P258" s="412"/>
      <c r="S258" s="1261"/>
      <c r="V258" s="407"/>
      <c r="W258" s="411" t="s">
        <v>215</v>
      </c>
      <c r="X258" s="1261"/>
      <c r="Y258" s="1261"/>
      <c r="Z258" s="1261"/>
      <c r="AB258" s="412"/>
      <c r="AC258" s="412"/>
      <c r="AD258" s="412"/>
      <c r="AE258" s="412"/>
      <c r="AF258" s="407"/>
      <c r="AG258" s="1260"/>
      <c r="AH258" s="1260"/>
      <c r="AI258" s="407"/>
      <c r="AJ258" s="407"/>
      <c r="AK258" s="412"/>
      <c r="AL258" s="412"/>
      <c r="AM258" s="412"/>
      <c r="AN258" s="412"/>
      <c r="AO258" s="407"/>
      <c r="AP258" s="1260"/>
      <c r="AQ258" s="1260"/>
      <c r="AR258" s="407"/>
      <c r="AS258" s="407"/>
    </row>
    <row r="259" spans="1:45" ht="14.25" customHeight="1">
      <c r="A259" s="226"/>
      <c r="B259" s="227"/>
      <c r="C259" s="2548" t="s">
        <v>5278</v>
      </c>
      <c r="D259" s="2548" t="s">
        <v>5279</v>
      </c>
      <c r="E259" s="1026" t="s">
        <v>5280</v>
      </c>
      <c r="F259" s="1026"/>
      <c r="G259" s="1026"/>
      <c r="H259" s="1026"/>
      <c r="I259" s="1027"/>
      <c r="J259" s="228"/>
      <c r="K259" s="229"/>
      <c r="L259" s="1028"/>
      <c r="M259" s="1028"/>
      <c r="N259" s="230"/>
      <c r="O259" s="1262" t="s">
        <v>1979</v>
      </c>
      <c r="P259" s="1026"/>
      <c r="Q259" s="1026"/>
      <c r="R259" s="1027"/>
      <c r="S259" s="1263"/>
      <c r="T259" s="1028"/>
      <c r="U259" s="1028"/>
      <c r="V259" s="230"/>
      <c r="W259" s="230"/>
      <c r="X259" s="2532" t="s">
        <v>249</v>
      </c>
      <c r="Y259" s="2533"/>
      <c r="Z259" s="2533"/>
      <c r="AA259" s="2534"/>
      <c r="AB259" s="1026" t="s">
        <v>6656</v>
      </c>
      <c r="AC259" s="1026"/>
      <c r="AD259" s="1026"/>
      <c r="AE259" s="1027"/>
      <c r="AF259" s="228"/>
      <c r="AG259" s="229"/>
      <c r="AH259" s="229"/>
      <c r="AI259" s="1028"/>
      <c r="AJ259" s="230"/>
      <c r="AK259" s="1026" t="s">
        <v>8062</v>
      </c>
      <c r="AL259" s="1026"/>
      <c r="AM259" s="1026"/>
      <c r="AN259" s="1027"/>
      <c r="AO259" s="228"/>
      <c r="AP259" s="229"/>
      <c r="AQ259" s="229"/>
      <c r="AR259" s="1028"/>
      <c r="AS259" s="230"/>
    </row>
    <row r="260" spans="1:45" s="176" customFormat="1" ht="22.5" customHeight="1">
      <c r="A260" s="231"/>
      <c r="B260" s="232"/>
      <c r="C260" s="2549"/>
      <c r="D260" s="2549"/>
      <c r="E260" s="226"/>
      <c r="F260" s="226"/>
      <c r="G260" s="226"/>
      <c r="H260" s="226"/>
      <c r="I260" s="1029"/>
      <c r="J260" s="235" t="s">
        <v>5281</v>
      </c>
      <c r="K260" s="235"/>
      <c r="L260" s="235"/>
      <c r="M260" s="22"/>
      <c r="N260" s="206"/>
      <c r="O260" s="226"/>
      <c r="P260" s="226"/>
      <c r="Q260" s="226"/>
      <c r="R260" s="340"/>
      <c r="S260" s="235" t="s">
        <v>5281</v>
      </c>
      <c r="T260" s="235"/>
      <c r="U260" s="235"/>
      <c r="V260" s="22"/>
      <c r="W260" s="206"/>
      <c r="X260" s="226"/>
      <c r="Y260" s="2551" t="s">
        <v>244</v>
      </c>
      <c r="Z260" s="2551" t="s">
        <v>247</v>
      </c>
      <c r="AA260" s="226"/>
      <c r="AB260" s="226"/>
      <c r="AC260" s="226"/>
      <c r="AD260" s="226"/>
      <c r="AE260" s="235" t="s">
        <v>5281</v>
      </c>
      <c r="AF260" s="233"/>
      <c r="AG260" s="234"/>
      <c r="AH260" s="234"/>
      <c r="AI260" s="230"/>
      <c r="AJ260" s="206"/>
      <c r="AK260" s="226"/>
      <c r="AL260" s="226"/>
      <c r="AM260" s="226"/>
      <c r="AN260" s="235" t="s">
        <v>5281</v>
      </c>
      <c r="AO260" s="233"/>
      <c r="AP260" s="234"/>
      <c r="AQ260" s="234"/>
      <c r="AR260" s="230"/>
      <c r="AS260" s="206"/>
    </row>
    <row r="261" spans="1:45" s="35" customFormat="1" ht="89.25">
      <c r="A261" s="210" t="s">
        <v>114</v>
      </c>
      <c r="B261" s="2162" t="s">
        <v>218</v>
      </c>
      <c r="C261" s="2550"/>
      <c r="D261" s="2550"/>
      <c r="E261" s="2162" t="s">
        <v>211</v>
      </c>
      <c r="F261" s="2162" t="s">
        <v>243</v>
      </c>
      <c r="G261" s="2162" t="s">
        <v>282</v>
      </c>
      <c r="H261" s="2165" t="s">
        <v>244</v>
      </c>
      <c r="I261" s="524" t="s">
        <v>321</v>
      </c>
      <c r="J261" s="249" t="s">
        <v>298</v>
      </c>
      <c r="K261" s="249" t="s">
        <v>245</v>
      </c>
      <c r="L261" s="1103" t="s">
        <v>299</v>
      </c>
      <c r="M261" s="249" t="s">
        <v>4754</v>
      </c>
      <c r="N261" s="2165" t="s">
        <v>246</v>
      </c>
      <c r="O261" s="2162" t="s">
        <v>211</v>
      </c>
      <c r="P261" s="2162" t="s">
        <v>243</v>
      </c>
      <c r="Q261" s="2165" t="s">
        <v>244</v>
      </c>
      <c r="R261" s="524" t="s">
        <v>321</v>
      </c>
      <c r="S261" s="249" t="s">
        <v>298</v>
      </c>
      <c r="T261" s="249" t="s">
        <v>245</v>
      </c>
      <c r="U261" s="1103" t="s">
        <v>299</v>
      </c>
      <c r="V261" s="249" t="s">
        <v>4754</v>
      </c>
      <c r="W261" s="2165" t="s">
        <v>246</v>
      </c>
      <c r="X261" s="2162" t="s">
        <v>211</v>
      </c>
      <c r="Y261" s="2552"/>
      <c r="Z261" s="2552"/>
      <c r="AA261" s="2162" t="s">
        <v>248</v>
      </c>
      <c r="AB261" s="2162" t="s">
        <v>211</v>
      </c>
      <c r="AC261" s="2162" t="s">
        <v>243</v>
      </c>
      <c r="AD261" s="2165" t="s">
        <v>244</v>
      </c>
      <c r="AE261" s="523" t="s">
        <v>321</v>
      </c>
      <c r="AF261" s="249" t="s">
        <v>298</v>
      </c>
      <c r="AG261" s="249" t="s">
        <v>245</v>
      </c>
      <c r="AH261" s="1103" t="s">
        <v>299</v>
      </c>
      <c r="AI261" s="249" t="s">
        <v>4754</v>
      </c>
      <c r="AJ261" s="2165" t="s">
        <v>246</v>
      </c>
      <c r="AK261" s="2162" t="s">
        <v>211</v>
      </c>
      <c r="AL261" s="2162" t="s">
        <v>243</v>
      </c>
      <c r="AM261" s="2165" t="s">
        <v>244</v>
      </c>
      <c r="AN261" s="523" t="s">
        <v>321</v>
      </c>
      <c r="AO261" s="249" t="s">
        <v>298</v>
      </c>
      <c r="AP261" s="249" t="s">
        <v>245</v>
      </c>
      <c r="AQ261" s="1103" t="s">
        <v>299</v>
      </c>
      <c r="AR261" s="249" t="s">
        <v>4754</v>
      </c>
      <c r="AS261" s="2165" t="s">
        <v>246</v>
      </c>
    </row>
    <row r="262" spans="1:45" s="15" customFormat="1" ht="12.75">
      <c r="A262" s="123">
        <v>1</v>
      </c>
      <c r="B262" s="123">
        <v>2</v>
      </c>
      <c r="C262" s="123"/>
      <c r="D262" s="123">
        <v>3</v>
      </c>
      <c r="E262" s="123">
        <v>4</v>
      </c>
      <c r="F262" s="123">
        <v>5</v>
      </c>
      <c r="G262" s="123">
        <v>6</v>
      </c>
      <c r="H262" s="123">
        <v>7</v>
      </c>
      <c r="I262" s="123">
        <v>8</v>
      </c>
      <c r="J262" s="123">
        <v>9</v>
      </c>
      <c r="K262" s="123">
        <v>10</v>
      </c>
      <c r="L262" s="123">
        <v>11</v>
      </c>
      <c r="M262" s="123">
        <v>12</v>
      </c>
      <c r="N262" s="123">
        <v>13</v>
      </c>
      <c r="O262" s="123">
        <v>14</v>
      </c>
      <c r="P262" s="123">
        <v>15</v>
      </c>
      <c r="Q262" s="123">
        <v>16</v>
      </c>
      <c r="R262" s="123">
        <v>17</v>
      </c>
      <c r="S262" s="123">
        <v>18</v>
      </c>
      <c r="T262" s="123">
        <v>19</v>
      </c>
      <c r="U262" s="123">
        <v>20</v>
      </c>
      <c r="V262" s="123">
        <v>21</v>
      </c>
      <c r="W262" s="123">
        <v>22</v>
      </c>
      <c r="X262" s="123">
        <v>23</v>
      </c>
      <c r="Y262" s="123">
        <v>24</v>
      </c>
      <c r="Z262" s="123">
        <v>25</v>
      </c>
      <c r="AA262" s="123">
        <v>26</v>
      </c>
      <c r="AB262" s="123">
        <v>27</v>
      </c>
      <c r="AC262" s="123">
        <v>28</v>
      </c>
      <c r="AD262" s="123">
        <v>29</v>
      </c>
      <c r="AE262" s="123">
        <v>30</v>
      </c>
      <c r="AF262" s="123">
        <v>31</v>
      </c>
      <c r="AG262" s="123">
        <v>32</v>
      </c>
      <c r="AH262" s="123">
        <v>33</v>
      </c>
      <c r="AI262" s="123">
        <v>34</v>
      </c>
      <c r="AJ262" s="123">
        <v>35</v>
      </c>
      <c r="AK262" s="123">
        <v>36</v>
      </c>
      <c r="AL262" s="123">
        <v>37</v>
      </c>
      <c r="AM262" s="123">
        <v>38</v>
      </c>
      <c r="AN262" s="123">
        <v>39</v>
      </c>
      <c r="AO262" s="123">
        <v>40</v>
      </c>
      <c r="AP262" s="123">
        <v>41</v>
      </c>
      <c r="AQ262" s="123">
        <v>42</v>
      </c>
      <c r="AR262" s="123">
        <v>43</v>
      </c>
      <c r="AS262" s="123">
        <v>44</v>
      </c>
    </row>
    <row r="263" spans="1:45">
      <c r="A263" s="102"/>
      <c r="B263" s="212" t="s">
        <v>250</v>
      </c>
      <c r="C263" s="212"/>
      <c r="D263" s="212"/>
      <c r="E263" s="102"/>
      <c r="F263" s="102"/>
      <c r="G263" s="102"/>
      <c r="H263" s="194"/>
      <c r="I263" s="344"/>
      <c r="J263" s="194"/>
      <c r="K263" s="194"/>
      <c r="L263" s="194"/>
      <c r="M263" s="194"/>
      <c r="N263" s="194"/>
      <c r="O263" s="102"/>
      <c r="P263" s="102"/>
      <c r="Q263" s="194"/>
      <c r="R263" s="344"/>
      <c r="S263" s="194"/>
      <c r="T263" s="194"/>
      <c r="U263" s="194"/>
      <c r="V263" s="194"/>
      <c r="W263" s="194"/>
      <c r="X263" s="213"/>
      <c r="Y263" s="213"/>
      <c r="Z263" s="213"/>
      <c r="AA263" s="2158"/>
      <c r="AB263" s="102"/>
      <c r="AC263" s="102"/>
      <c r="AD263" s="194"/>
      <c r="AE263" s="344"/>
      <c r="AF263" s="194"/>
      <c r="AG263" s="194"/>
      <c r="AH263" s="194"/>
      <c r="AI263" s="194"/>
      <c r="AJ263" s="194"/>
      <c r="AK263" s="102"/>
      <c r="AL263" s="102"/>
      <c r="AM263" s="194"/>
      <c r="AN263" s="344"/>
      <c r="AO263" s="194"/>
      <c r="AP263" s="194"/>
      <c r="AQ263" s="194"/>
      <c r="AR263" s="194"/>
      <c r="AS263" s="194"/>
    </row>
    <row r="264" spans="1:45">
      <c r="A264" s="102"/>
      <c r="B264" s="212"/>
      <c r="C264" s="212"/>
      <c r="D264" s="212"/>
      <c r="E264" s="102"/>
      <c r="F264" s="102"/>
      <c r="G264" s="102"/>
      <c r="H264" s="194"/>
      <c r="I264" s="344"/>
      <c r="J264" s="194"/>
      <c r="K264" s="194"/>
      <c r="L264" s="194"/>
      <c r="M264" s="194"/>
      <c r="N264" s="194"/>
      <c r="O264" s="102"/>
      <c r="P264" s="102"/>
      <c r="Q264" s="194"/>
      <c r="R264" s="344"/>
      <c r="S264" s="194"/>
      <c r="T264" s="194"/>
      <c r="U264" s="194"/>
      <c r="V264" s="194"/>
      <c r="W264" s="194"/>
      <c r="X264" s="213"/>
      <c r="Y264" s="213"/>
      <c r="Z264" s="213"/>
      <c r="AA264" s="2158"/>
      <c r="AB264" s="102"/>
      <c r="AC264" s="102"/>
      <c r="AD264" s="194"/>
      <c r="AE264" s="344"/>
      <c r="AF264" s="194"/>
      <c r="AG264" s="194"/>
      <c r="AH264" s="194"/>
      <c r="AI264" s="194"/>
      <c r="AJ264" s="194"/>
      <c r="AK264" s="102"/>
      <c r="AL264" s="102"/>
      <c r="AM264" s="194"/>
      <c r="AN264" s="344"/>
      <c r="AO264" s="194"/>
      <c r="AP264" s="194"/>
      <c r="AQ264" s="194"/>
      <c r="AR264" s="194"/>
      <c r="AS264" s="194"/>
    </row>
    <row r="265" spans="1:45" ht="14.25">
      <c r="A265" s="102"/>
      <c r="B265" s="214" t="s">
        <v>113</v>
      </c>
      <c r="C265" s="214"/>
      <c r="D265" s="213" t="s">
        <v>1</v>
      </c>
      <c r="E265" s="215">
        <f>SUM(E267:E279)</f>
        <v>13</v>
      </c>
      <c r="F265" s="213"/>
      <c r="G265" s="213"/>
      <c r="H265" s="213">
        <f t="shared" ref="H265:O265" si="141">SUM(H267:H279)</f>
        <v>10899200</v>
      </c>
      <c r="I265" s="213">
        <f t="shared" si="141"/>
        <v>0</v>
      </c>
      <c r="J265" s="213">
        <f t="shared" si="141"/>
        <v>1495936</v>
      </c>
      <c r="K265" s="213">
        <f t="shared" si="141"/>
        <v>0</v>
      </c>
      <c r="L265" s="213">
        <f t="shared" si="141"/>
        <v>0</v>
      </c>
      <c r="M265" s="213">
        <f t="shared" si="141"/>
        <v>6539520</v>
      </c>
      <c r="N265" s="215">
        <f t="shared" si="141"/>
        <v>18934656</v>
      </c>
      <c r="O265" s="215">
        <f t="shared" si="141"/>
        <v>13</v>
      </c>
      <c r="P265" s="213"/>
      <c r="Q265" s="213">
        <f t="shared" ref="Q265:AB265" si="142">SUM(Q267:Q279)</f>
        <v>10899200</v>
      </c>
      <c r="R265" s="213">
        <f t="shared" si="142"/>
        <v>0</v>
      </c>
      <c r="S265" s="213">
        <f t="shared" si="142"/>
        <v>1277952</v>
      </c>
      <c r="T265" s="213">
        <f t="shared" si="142"/>
        <v>0</v>
      </c>
      <c r="U265" s="213">
        <f t="shared" si="142"/>
        <v>0</v>
      </c>
      <c r="V265" s="213">
        <f t="shared" si="142"/>
        <v>6539520</v>
      </c>
      <c r="W265" s="215">
        <f t="shared" si="142"/>
        <v>18716672</v>
      </c>
      <c r="X265" s="213">
        <f t="shared" si="142"/>
        <v>1</v>
      </c>
      <c r="Y265" s="213">
        <f t="shared" si="142"/>
        <v>0</v>
      </c>
      <c r="Z265" s="213">
        <f t="shared" si="142"/>
        <v>217984</v>
      </c>
      <c r="AA265" s="213">
        <f t="shared" si="142"/>
        <v>217984</v>
      </c>
      <c r="AB265" s="215">
        <f t="shared" si="142"/>
        <v>13</v>
      </c>
      <c r="AC265" s="213"/>
      <c r="AD265" s="213">
        <f t="shared" ref="AD265:AK265" si="143">SUM(AD267:AD279)</f>
        <v>10899200</v>
      </c>
      <c r="AE265" s="213">
        <f t="shared" si="143"/>
        <v>0</v>
      </c>
      <c r="AF265" s="213">
        <f t="shared" si="143"/>
        <v>1697280</v>
      </c>
      <c r="AG265" s="213">
        <f t="shared" si="143"/>
        <v>0</v>
      </c>
      <c r="AH265" s="213">
        <f t="shared" si="143"/>
        <v>0</v>
      </c>
      <c r="AI265" s="213">
        <f t="shared" si="143"/>
        <v>6539520</v>
      </c>
      <c r="AJ265" s="215">
        <f t="shared" si="143"/>
        <v>19136000</v>
      </c>
      <c r="AK265" s="215">
        <f t="shared" si="143"/>
        <v>13</v>
      </c>
      <c r="AL265" s="213"/>
      <c r="AM265" s="213">
        <f t="shared" ref="AM265:AS265" si="144">SUM(AM267:AM279)</f>
        <v>10899200</v>
      </c>
      <c r="AN265" s="213">
        <f t="shared" si="144"/>
        <v>0</v>
      </c>
      <c r="AO265" s="213">
        <f t="shared" si="144"/>
        <v>1881984</v>
      </c>
      <c r="AP265" s="213">
        <f t="shared" si="144"/>
        <v>0</v>
      </c>
      <c r="AQ265" s="213">
        <f t="shared" si="144"/>
        <v>0</v>
      </c>
      <c r="AR265" s="213">
        <f t="shared" si="144"/>
        <v>6539520</v>
      </c>
      <c r="AS265" s="215">
        <f t="shared" si="144"/>
        <v>19320704</v>
      </c>
    </row>
    <row r="266" spans="1:45">
      <c r="A266" s="102"/>
      <c r="B266" s="179" t="s">
        <v>126</v>
      </c>
      <c r="C266" s="179"/>
      <c r="D266" s="179"/>
      <c r="E266" s="102"/>
      <c r="F266" s="102"/>
      <c r="G266" s="102"/>
      <c r="H266" s="194"/>
      <c r="I266" s="344"/>
      <c r="J266" s="194"/>
      <c r="K266" s="194"/>
      <c r="L266" s="194"/>
      <c r="M266" s="194"/>
      <c r="N266" s="194"/>
      <c r="O266" s="102"/>
      <c r="P266" s="102"/>
      <c r="Q266" s="194"/>
      <c r="R266" s="344"/>
      <c r="S266" s="194"/>
      <c r="T266" s="194"/>
      <c r="U266" s="194"/>
      <c r="V266" s="194"/>
      <c r="W266" s="194"/>
      <c r="X266" s="213"/>
      <c r="Y266" s="213"/>
      <c r="Z266" s="213"/>
      <c r="AA266" s="2158"/>
      <c r="AB266" s="102"/>
      <c r="AC266" s="102"/>
      <c r="AD266" s="194"/>
      <c r="AE266" s="344"/>
      <c r="AF266" s="194"/>
      <c r="AG266" s="194"/>
      <c r="AH266" s="194"/>
      <c r="AI266" s="194"/>
      <c r="AJ266" s="194"/>
      <c r="AK266" s="102"/>
      <c r="AL266" s="102"/>
      <c r="AM266" s="194"/>
      <c r="AN266" s="344"/>
      <c r="AO266" s="194"/>
      <c r="AP266" s="194"/>
      <c r="AQ266" s="194"/>
      <c r="AR266" s="194"/>
      <c r="AS266" s="194"/>
    </row>
    <row r="267" spans="1:45" ht="18.95" customHeight="1">
      <c r="A267" s="102">
        <v>1</v>
      </c>
      <c r="B267" s="102" t="s">
        <v>838</v>
      </c>
      <c r="C267" s="102" t="s">
        <v>5298</v>
      </c>
      <c r="D267" s="102">
        <v>1986</v>
      </c>
      <c r="E267" s="102">
        <v>1</v>
      </c>
      <c r="F267" s="102">
        <v>9</v>
      </c>
      <c r="G267" s="102">
        <v>11</v>
      </c>
      <c r="H267" s="194">
        <v>915200</v>
      </c>
      <c r="I267" s="344"/>
      <c r="J267" s="194">
        <v>164736</v>
      </c>
      <c r="K267" s="194"/>
      <c r="L267" s="194"/>
      <c r="M267" s="194">
        <v>549120</v>
      </c>
      <c r="N267" s="213">
        <f>+H267+J267+K267+L267+M267</f>
        <v>1629056</v>
      </c>
      <c r="O267" s="102">
        <v>1</v>
      </c>
      <c r="P267" s="102">
        <v>8</v>
      </c>
      <c r="Q267" s="194">
        <v>915200</v>
      </c>
      <c r="R267" s="344"/>
      <c r="S267" s="194">
        <v>146432</v>
      </c>
      <c r="T267" s="194"/>
      <c r="U267" s="194"/>
      <c r="V267" s="194">
        <v>549120</v>
      </c>
      <c r="W267" s="213">
        <f>+Q267+S267+T267+U267+V267</f>
        <v>1610752</v>
      </c>
      <c r="X267" s="213">
        <f>E267-O267</f>
        <v>0</v>
      </c>
      <c r="Y267" s="213">
        <f t="shared" ref="Y267:Y279" si="145">+H267-Q267</f>
        <v>0</v>
      </c>
      <c r="Z267" s="213">
        <f t="shared" ref="Z267:Z279" si="146">+J267+K267+L267+M267-S267-T267-U267-V267</f>
        <v>18304</v>
      </c>
      <c r="AA267" s="74">
        <f>N267-W267</f>
        <v>18304</v>
      </c>
      <c r="AB267" s="102">
        <v>1</v>
      </c>
      <c r="AC267" s="102">
        <v>10</v>
      </c>
      <c r="AD267" s="194">
        <v>915200</v>
      </c>
      <c r="AE267" s="344"/>
      <c r="AF267" s="194">
        <v>183040</v>
      </c>
      <c r="AG267" s="194"/>
      <c r="AH267" s="194"/>
      <c r="AI267" s="194">
        <v>549120</v>
      </c>
      <c r="AJ267" s="213">
        <f>+AD267+AF267+AG267+AH267+AI267</f>
        <v>1647360</v>
      </c>
      <c r="AK267" s="102">
        <v>1</v>
      </c>
      <c r="AL267" s="102">
        <v>11</v>
      </c>
      <c r="AM267" s="194">
        <v>915200</v>
      </c>
      <c r="AN267" s="344"/>
      <c r="AO267" s="194">
        <v>201344</v>
      </c>
      <c r="AP267" s="194"/>
      <c r="AQ267" s="194"/>
      <c r="AR267" s="194">
        <v>549120</v>
      </c>
      <c r="AS267" s="213">
        <f>+AM267+AO267+AP267+AQ267+AR267</f>
        <v>1665664</v>
      </c>
    </row>
    <row r="268" spans="1:45" ht="18.95" customHeight="1">
      <c r="A268" s="102">
        <v>2</v>
      </c>
      <c r="B268" s="102" t="s">
        <v>837</v>
      </c>
      <c r="C268" s="102" t="s">
        <v>5299</v>
      </c>
      <c r="D268" s="102">
        <v>1979</v>
      </c>
      <c r="E268" s="102">
        <v>1</v>
      </c>
      <c r="F268" s="102">
        <v>10</v>
      </c>
      <c r="G268" s="102">
        <v>10</v>
      </c>
      <c r="H268" s="194">
        <v>832000</v>
      </c>
      <c r="I268" s="344"/>
      <c r="J268" s="194">
        <v>166400</v>
      </c>
      <c r="K268" s="194"/>
      <c r="L268" s="194"/>
      <c r="M268" s="194">
        <v>499200</v>
      </c>
      <c r="N268" s="213">
        <f t="shared" ref="N268:N275" si="147">+H268+J268+K268+L268+M268</f>
        <v>1497600</v>
      </c>
      <c r="O268" s="102">
        <v>1</v>
      </c>
      <c r="P268" s="102">
        <v>9</v>
      </c>
      <c r="Q268" s="194">
        <v>832000</v>
      </c>
      <c r="R268" s="344"/>
      <c r="S268" s="194">
        <v>149760</v>
      </c>
      <c r="T268" s="194"/>
      <c r="U268" s="194"/>
      <c r="V268" s="194">
        <v>499200</v>
      </c>
      <c r="W268" s="213">
        <f t="shared" ref="W268:W275" si="148">+Q268+S268+T268+U268+V268</f>
        <v>1480960</v>
      </c>
      <c r="X268" s="213">
        <v>1</v>
      </c>
      <c r="Y268" s="213">
        <f t="shared" si="145"/>
        <v>0</v>
      </c>
      <c r="Z268" s="213">
        <f t="shared" si="146"/>
        <v>16640</v>
      </c>
      <c r="AA268" s="74">
        <f t="shared" ref="AA268:AA275" si="149">N268-W268</f>
        <v>16640</v>
      </c>
      <c r="AB268" s="102">
        <v>1</v>
      </c>
      <c r="AC268" s="102">
        <v>11</v>
      </c>
      <c r="AD268" s="194">
        <v>832000</v>
      </c>
      <c r="AE268" s="344"/>
      <c r="AF268" s="194">
        <v>183040</v>
      </c>
      <c r="AG268" s="194"/>
      <c r="AH268" s="194"/>
      <c r="AI268" s="194">
        <v>499200</v>
      </c>
      <c r="AJ268" s="213">
        <f t="shared" ref="AJ268:AJ275" si="150">+AD268+AF268+AG268+AH268+AI268</f>
        <v>1514240</v>
      </c>
      <c r="AK268" s="102">
        <v>1</v>
      </c>
      <c r="AL268" s="102">
        <v>12</v>
      </c>
      <c r="AM268" s="194">
        <v>832000</v>
      </c>
      <c r="AN268" s="344"/>
      <c r="AO268" s="194">
        <v>199680</v>
      </c>
      <c r="AP268" s="194"/>
      <c r="AQ268" s="194"/>
      <c r="AR268" s="194">
        <v>499200</v>
      </c>
      <c r="AS268" s="213">
        <f t="shared" ref="AS268:AS275" si="151">+AM268+AO268+AP268+AQ268+AR268</f>
        <v>1530880</v>
      </c>
    </row>
    <row r="269" spans="1:45" ht="18.95" customHeight="1">
      <c r="A269" s="102">
        <v>3</v>
      </c>
      <c r="B269" s="102" t="s">
        <v>834</v>
      </c>
      <c r="C269" s="102" t="s">
        <v>5299</v>
      </c>
      <c r="D269" s="102">
        <v>1986</v>
      </c>
      <c r="E269" s="102">
        <v>1</v>
      </c>
      <c r="F269" s="102">
        <v>7</v>
      </c>
      <c r="G269" s="102">
        <v>10</v>
      </c>
      <c r="H269" s="194">
        <v>832000</v>
      </c>
      <c r="I269" s="344"/>
      <c r="J269" s="194">
        <v>116480.00000000001</v>
      </c>
      <c r="K269" s="194"/>
      <c r="L269" s="194"/>
      <c r="M269" s="194">
        <v>499200</v>
      </c>
      <c r="N269" s="213">
        <f t="shared" si="147"/>
        <v>1447680</v>
      </c>
      <c r="O269" s="102">
        <v>1</v>
      </c>
      <c r="P269" s="102">
        <v>6</v>
      </c>
      <c r="Q269" s="194">
        <v>832000</v>
      </c>
      <c r="R269" s="344"/>
      <c r="S269" s="194">
        <v>99840</v>
      </c>
      <c r="T269" s="194"/>
      <c r="U269" s="194"/>
      <c r="V269" s="194">
        <v>499200</v>
      </c>
      <c r="W269" s="213">
        <f t="shared" si="148"/>
        <v>1431040</v>
      </c>
      <c r="X269" s="213">
        <f t="shared" ref="X269:X279" si="152">E269-O269</f>
        <v>0</v>
      </c>
      <c r="Y269" s="213">
        <f t="shared" si="145"/>
        <v>0</v>
      </c>
      <c r="Z269" s="213">
        <f t="shared" si="146"/>
        <v>16640</v>
      </c>
      <c r="AA269" s="74">
        <f t="shared" si="149"/>
        <v>16640</v>
      </c>
      <c r="AB269" s="102">
        <v>1</v>
      </c>
      <c r="AC269" s="102">
        <v>8</v>
      </c>
      <c r="AD269" s="194">
        <v>832000</v>
      </c>
      <c r="AE269" s="344"/>
      <c r="AF269" s="194">
        <v>133120</v>
      </c>
      <c r="AG269" s="194"/>
      <c r="AH269" s="194"/>
      <c r="AI269" s="194">
        <v>499200</v>
      </c>
      <c r="AJ269" s="213">
        <f t="shared" si="150"/>
        <v>1464320</v>
      </c>
      <c r="AK269" s="102">
        <v>1</v>
      </c>
      <c r="AL269" s="102">
        <v>9</v>
      </c>
      <c r="AM269" s="194">
        <v>832000</v>
      </c>
      <c r="AN269" s="344"/>
      <c r="AO269" s="194">
        <v>149760</v>
      </c>
      <c r="AP269" s="194"/>
      <c r="AQ269" s="194"/>
      <c r="AR269" s="194">
        <v>499200</v>
      </c>
      <c r="AS269" s="213">
        <f t="shared" si="151"/>
        <v>1480960</v>
      </c>
    </row>
    <row r="270" spans="1:45" ht="18.95" customHeight="1">
      <c r="A270" s="102">
        <v>4</v>
      </c>
      <c r="B270" s="102" t="s">
        <v>4770</v>
      </c>
      <c r="C270" s="102" t="s">
        <v>5298</v>
      </c>
      <c r="D270" s="102">
        <v>1990</v>
      </c>
      <c r="E270" s="102">
        <v>1</v>
      </c>
      <c r="F270" s="102">
        <v>4</v>
      </c>
      <c r="G270" s="102">
        <v>10</v>
      </c>
      <c r="H270" s="194">
        <v>832000</v>
      </c>
      <c r="I270" s="344"/>
      <c r="J270" s="194">
        <v>66560</v>
      </c>
      <c r="K270" s="194"/>
      <c r="L270" s="194"/>
      <c r="M270" s="194">
        <v>499200</v>
      </c>
      <c r="N270" s="213">
        <f t="shared" si="147"/>
        <v>1397760</v>
      </c>
      <c r="O270" s="102">
        <v>1</v>
      </c>
      <c r="P270" s="102">
        <v>3</v>
      </c>
      <c r="Q270" s="194">
        <v>832000</v>
      </c>
      <c r="R270" s="344"/>
      <c r="S270" s="194">
        <v>49920</v>
      </c>
      <c r="T270" s="194"/>
      <c r="U270" s="194"/>
      <c r="V270" s="194">
        <v>499200</v>
      </c>
      <c r="W270" s="213">
        <f t="shared" si="148"/>
        <v>1381120</v>
      </c>
      <c r="X270" s="213">
        <f t="shared" si="152"/>
        <v>0</v>
      </c>
      <c r="Y270" s="213">
        <f t="shared" si="145"/>
        <v>0</v>
      </c>
      <c r="Z270" s="213">
        <f t="shared" si="146"/>
        <v>16640</v>
      </c>
      <c r="AA270" s="74">
        <f t="shared" si="149"/>
        <v>16640</v>
      </c>
      <c r="AB270" s="102">
        <v>1</v>
      </c>
      <c r="AC270" s="102">
        <v>5</v>
      </c>
      <c r="AD270" s="194">
        <v>832000</v>
      </c>
      <c r="AE270" s="344"/>
      <c r="AF270" s="194">
        <v>83200</v>
      </c>
      <c r="AG270" s="194"/>
      <c r="AH270" s="194"/>
      <c r="AI270" s="194">
        <v>499200</v>
      </c>
      <c r="AJ270" s="213">
        <f t="shared" si="150"/>
        <v>1414400</v>
      </c>
      <c r="AK270" s="102">
        <v>1</v>
      </c>
      <c r="AL270" s="102">
        <v>6</v>
      </c>
      <c r="AM270" s="194">
        <v>832000</v>
      </c>
      <c r="AN270" s="344"/>
      <c r="AO270" s="194">
        <v>99840</v>
      </c>
      <c r="AP270" s="194"/>
      <c r="AQ270" s="194"/>
      <c r="AR270" s="194">
        <v>499200</v>
      </c>
      <c r="AS270" s="213">
        <f t="shared" si="151"/>
        <v>1431040</v>
      </c>
    </row>
    <row r="271" spans="1:45" ht="18.95" customHeight="1">
      <c r="A271" s="102">
        <v>5</v>
      </c>
      <c r="B271" s="102" t="s">
        <v>836</v>
      </c>
      <c r="C271" s="102" t="s">
        <v>5298</v>
      </c>
      <c r="D271" s="102">
        <v>1966</v>
      </c>
      <c r="E271" s="102">
        <v>1</v>
      </c>
      <c r="F271" s="102">
        <v>14</v>
      </c>
      <c r="G271" s="102">
        <v>10</v>
      </c>
      <c r="H271" s="194">
        <v>832000</v>
      </c>
      <c r="I271" s="344"/>
      <c r="J271" s="194">
        <v>232960.00000000003</v>
      </c>
      <c r="K271" s="194"/>
      <c r="L271" s="194"/>
      <c r="M271" s="194">
        <v>499200</v>
      </c>
      <c r="N271" s="213">
        <f t="shared" si="147"/>
        <v>1564160</v>
      </c>
      <c r="O271" s="102">
        <v>1</v>
      </c>
      <c r="P271" s="102">
        <v>13</v>
      </c>
      <c r="Q271" s="194">
        <v>832000</v>
      </c>
      <c r="R271" s="344"/>
      <c r="S271" s="194">
        <v>216320</v>
      </c>
      <c r="T271" s="194"/>
      <c r="U271" s="194"/>
      <c r="V271" s="194">
        <v>499200</v>
      </c>
      <c r="W271" s="213">
        <f t="shared" si="148"/>
        <v>1547520</v>
      </c>
      <c r="X271" s="213">
        <f t="shared" si="152"/>
        <v>0</v>
      </c>
      <c r="Y271" s="213">
        <f t="shared" si="145"/>
        <v>0</v>
      </c>
      <c r="Z271" s="213">
        <f t="shared" si="146"/>
        <v>16640</v>
      </c>
      <c r="AA271" s="74">
        <f t="shared" si="149"/>
        <v>16640</v>
      </c>
      <c r="AB271" s="102">
        <v>1</v>
      </c>
      <c r="AC271" s="102">
        <v>15</v>
      </c>
      <c r="AD271" s="194">
        <v>832000</v>
      </c>
      <c r="AE271" s="344"/>
      <c r="AF271" s="194">
        <v>249600</v>
      </c>
      <c r="AG271" s="194"/>
      <c r="AH271" s="194"/>
      <c r="AI271" s="194">
        <v>499200</v>
      </c>
      <c r="AJ271" s="213">
        <f t="shared" si="150"/>
        <v>1580800</v>
      </c>
      <c r="AK271" s="102">
        <v>1</v>
      </c>
      <c r="AL271" s="102">
        <v>16</v>
      </c>
      <c r="AM271" s="194">
        <v>832000</v>
      </c>
      <c r="AN271" s="344"/>
      <c r="AO271" s="194">
        <v>249600</v>
      </c>
      <c r="AP271" s="194"/>
      <c r="AQ271" s="194"/>
      <c r="AR271" s="194">
        <v>499200</v>
      </c>
      <c r="AS271" s="213">
        <f t="shared" si="151"/>
        <v>1580800</v>
      </c>
    </row>
    <row r="272" spans="1:45" ht="18.95" customHeight="1">
      <c r="A272" s="102">
        <v>6</v>
      </c>
      <c r="B272" s="102" t="s">
        <v>5309</v>
      </c>
      <c r="C272" s="102" t="s">
        <v>5299</v>
      </c>
      <c r="D272" s="102">
        <v>1984</v>
      </c>
      <c r="E272" s="102">
        <v>1</v>
      </c>
      <c r="F272" s="102">
        <v>4</v>
      </c>
      <c r="G272" s="102">
        <v>10</v>
      </c>
      <c r="H272" s="194">
        <v>832000</v>
      </c>
      <c r="I272" s="344"/>
      <c r="J272" s="194">
        <v>66560</v>
      </c>
      <c r="K272" s="194"/>
      <c r="L272" s="194"/>
      <c r="M272" s="194">
        <v>499200</v>
      </c>
      <c r="N272" s="213">
        <f t="shared" si="147"/>
        <v>1397760</v>
      </c>
      <c r="O272" s="102">
        <v>1</v>
      </c>
      <c r="P272" s="102">
        <v>3</v>
      </c>
      <c r="Q272" s="194">
        <v>832000</v>
      </c>
      <c r="R272" s="344"/>
      <c r="S272" s="194">
        <v>49920</v>
      </c>
      <c r="T272" s="194"/>
      <c r="U272" s="194"/>
      <c r="V272" s="194">
        <v>499200</v>
      </c>
      <c r="W272" s="213">
        <f t="shared" si="148"/>
        <v>1381120</v>
      </c>
      <c r="X272" s="213">
        <f t="shared" si="152"/>
        <v>0</v>
      </c>
      <c r="Y272" s="213">
        <f t="shared" si="145"/>
        <v>0</v>
      </c>
      <c r="Z272" s="213">
        <f t="shared" si="146"/>
        <v>16640</v>
      </c>
      <c r="AA272" s="74">
        <f t="shared" si="149"/>
        <v>16640</v>
      </c>
      <c r="AB272" s="102">
        <v>1</v>
      </c>
      <c r="AC272" s="102">
        <v>5</v>
      </c>
      <c r="AD272" s="194">
        <v>832000</v>
      </c>
      <c r="AE272" s="344"/>
      <c r="AF272" s="194">
        <v>83200</v>
      </c>
      <c r="AG272" s="194"/>
      <c r="AH272" s="194"/>
      <c r="AI272" s="194">
        <v>499200</v>
      </c>
      <c r="AJ272" s="213">
        <f t="shared" si="150"/>
        <v>1414400</v>
      </c>
      <c r="AK272" s="102">
        <v>1</v>
      </c>
      <c r="AL272" s="102">
        <v>6</v>
      </c>
      <c r="AM272" s="194">
        <v>832000</v>
      </c>
      <c r="AN272" s="344"/>
      <c r="AO272" s="194">
        <v>99840</v>
      </c>
      <c r="AP272" s="194"/>
      <c r="AQ272" s="194"/>
      <c r="AR272" s="194">
        <v>499200</v>
      </c>
      <c r="AS272" s="213">
        <f t="shared" si="151"/>
        <v>1431040</v>
      </c>
    </row>
    <row r="273" spans="1:45" ht="18.95" customHeight="1">
      <c r="A273" s="102">
        <v>7</v>
      </c>
      <c r="B273" s="102" t="s">
        <v>840</v>
      </c>
      <c r="C273" s="102" t="s">
        <v>5298</v>
      </c>
      <c r="D273" s="102">
        <v>1977</v>
      </c>
      <c r="E273" s="102">
        <v>1</v>
      </c>
      <c r="F273" s="102">
        <v>9</v>
      </c>
      <c r="G273" s="102">
        <v>10</v>
      </c>
      <c r="H273" s="194">
        <v>832000</v>
      </c>
      <c r="I273" s="344"/>
      <c r="J273" s="194">
        <v>149760</v>
      </c>
      <c r="K273" s="194"/>
      <c r="L273" s="194"/>
      <c r="M273" s="194">
        <v>499200</v>
      </c>
      <c r="N273" s="213">
        <f t="shared" si="147"/>
        <v>1480960</v>
      </c>
      <c r="O273" s="102">
        <v>1</v>
      </c>
      <c r="P273" s="102">
        <v>8</v>
      </c>
      <c r="Q273" s="194">
        <v>832000</v>
      </c>
      <c r="R273" s="344"/>
      <c r="S273" s="194">
        <v>133120</v>
      </c>
      <c r="T273" s="194"/>
      <c r="U273" s="194"/>
      <c r="V273" s="194">
        <v>499200</v>
      </c>
      <c r="W273" s="213">
        <f t="shared" si="148"/>
        <v>1464320</v>
      </c>
      <c r="X273" s="213">
        <f t="shared" si="152"/>
        <v>0</v>
      </c>
      <c r="Y273" s="213">
        <f t="shared" si="145"/>
        <v>0</v>
      </c>
      <c r="Z273" s="213">
        <f t="shared" si="146"/>
        <v>16640</v>
      </c>
      <c r="AA273" s="74">
        <f t="shared" si="149"/>
        <v>16640</v>
      </c>
      <c r="AB273" s="102">
        <v>1</v>
      </c>
      <c r="AC273" s="102">
        <v>10</v>
      </c>
      <c r="AD273" s="194">
        <v>832000</v>
      </c>
      <c r="AE273" s="344"/>
      <c r="AF273" s="194">
        <v>166400</v>
      </c>
      <c r="AG273" s="194"/>
      <c r="AH273" s="194"/>
      <c r="AI273" s="194">
        <v>499200</v>
      </c>
      <c r="AJ273" s="213">
        <f t="shared" si="150"/>
        <v>1497600</v>
      </c>
      <c r="AK273" s="102">
        <v>1</v>
      </c>
      <c r="AL273" s="102">
        <v>11</v>
      </c>
      <c r="AM273" s="194">
        <v>832000</v>
      </c>
      <c r="AN273" s="344"/>
      <c r="AO273" s="194">
        <v>183040</v>
      </c>
      <c r="AP273" s="194"/>
      <c r="AQ273" s="194"/>
      <c r="AR273" s="194">
        <v>499200</v>
      </c>
      <c r="AS273" s="213">
        <f t="shared" si="151"/>
        <v>1514240</v>
      </c>
    </row>
    <row r="274" spans="1:45" ht="18.95" customHeight="1">
      <c r="A274" s="102">
        <v>8</v>
      </c>
      <c r="B274" s="102" t="s">
        <v>4245</v>
      </c>
      <c r="C274" s="102" t="s">
        <v>5299</v>
      </c>
      <c r="D274" s="102">
        <v>1991</v>
      </c>
      <c r="E274" s="102">
        <v>1</v>
      </c>
      <c r="F274" s="102">
        <v>4</v>
      </c>
      <c r="G274" s="102">
        <v>10</v>
      </c>
      <c r="H274" s="194">
        <v>832000</v>
      </c>
      <c r="I274" s="344"/>
      <c r="J274" s="194">
        <v>66560</v>
      </c>
      <c r="K274" s="194"/>
      <c r="L274" s="194"/>
      <c r="M274" s="194">
        <v>499200</v>
      </c>
      <c r="N274" s="213">
        <f t="shared" si="147"/>
        <v>1397760</v>
      </c>
      <c r="O274" s="102">
        <v>1</v>
      </c>
      <c r="P274" s="102">
        <v>3</v>
      </c>
      <c r="Q274" s="194">
        <v>832000</v>
      </c>
      <c r="R274" s="344"/>
      <c r="S274" s="194">
        <v>49920</v>
      </c>
      <c r="T274" s="194"/>
      <c r="U274" s="194"/>
      <c r="V274" s="194">
        <v>499200</v>
      </c>
      <c r="W274" s="213">
        <f t="shared" si="148"/>
        <v>1381120</v>
      </c>
      <c r="X274" s="213">
        <f t="shared" si="152"/>
        <v>0</v>
      </c>
      <c r="Y274" s="213">
        <f t="shared" si="145"/>
        <v>0</v>
      </c>
      <c r="Z274" s="213">
        <f t="shared" si="146"/>
        <v>16640</v>
      </c>
      <c r="AA274" s="74">
        <f t="shared" si="149"/>
        <v>16640</v>
      </c>
      <c r="AB274" s="102">
        <v>1</v>
      </c>
      <c r="AC274" s="102">
        <v>5</v>
      </c>
      <c r="AD274" s="194">
        <v>832000</v>
      </c>
      <c r="AE274" s="344"/>
      <c r="AF274" s="194">
        <v>83200</v>
      </c>
      <c r="AG274" s="194"/>
      <c r="AH274" s="194"/>
      <c r="AI274" s="194">
        <v>499200</v>
      </c>
      <c r="AJ274" s="213">
        <f t="shared" si="150"/>
        <v>1414400</v>
      </c>
      <c r="AK274" s="102">
        <v>1</v>
      </c>
      <c r="AL274" s="102">
        <v>6</v>
      </c>
      <c r="AM274" s="194">
        <v>832000</v>
      </c>
      <c r="AN274" s="344"/>
      <c r="AO274" s="194">
        <v>99840</v>
      </c>
      <c r="AP274" s="194"/>
      <c r="AQ274" s="194"/>
      <c r="AR274" s="194">
        <v>499200</v>
      </c>
      <c r="AS274" s="213">
        <f t="shared" si="151"/>
        <v>1431040</v>
      </c>
    </row>
    <row r="275" spans="1:45" ht="18.95" customHeight="1">
      <c r="A275" s="102">
        <v>9</v>
      </c>
      <c r="B275" s="102" t="s">
        <v>5302</v>
      </c>
      <c r="C275" s="102" t="s">
        <v>5298</v>
      </c>
      <c r="D275" s="102">
        <v>1988</v>
      </c>
      <c r="E275" s="102">
        <v>1</v>
      </c>
      <c r="F275" s="102">
        <v>4</v>
      </c>
      <c r="G275" s="102">
        <v>10</v>
      </c>
      <c r="H275" s="194">
        <v>832000</v>
      </c>
      <c r="I275" s="344"/>
      <c r="J275" s="194">
        <v>66560</v>
      </c>
      <c r="K275" s="194"/>
      <c r="L275" s="194"/>
      <c r="M275" s="194">
        <v>499200</v>
      </c>
      <c r="N275" s="213">
        <f t="shared" si="147"/>
        <v>1397760</v>
      </c>
      <c r="O275" s="102">
        <v>1</v>
      </c>
      <c r="P275" s="102">
        <v>3</v>
      </c>
      <c r="Q275" s="194">
        <v>832000</v>
      </c>
      <c r="R275" s="344"/>
      <c r="S275" s="194">
        <v>49920</v>
      </c>
      <c r="T275" s="194"/>
      <c r="U275" s="194"/>
      <c r="V275" s="194">
        <v>499200</v>
      </c>
      <c r="W275" s="213">
        <f t="shared" si="148"/>
        <v>1381120</v>
      </c>
      <c r="X275" s="213">
        <f t="shared" si="152"/>
        <v>0</v>
      </c>
      <c r="Y275" s="213">
        <f t="shared" si="145"/>
        <v>0</v>
      </c>
      <c r="Z275" s="213">
        <f t="shared" si="146"/>
        <v>16640</v>
      </c>
      <c r="AA275" s="74">
        <f t="shared" si="149"/>
        <v>16640</v>
      </c>
      <c r="AB275" s="102">
        <v>1</v>
      </c>
      <c r="AC275" s="102">
        <v>5</v>
      </c>
      <c r="AD275" s="194">
        <v>832000</v>
      </c>
      <c r="AE275" s="344"/>
      <c r="AF275" s="194">
        <v>83200</v>
      </c>
      <c r="AG275" s="194"/>
      <c r="AH275" s="194"/>
      <c r="AI275" s="194">
        <v>499200</v>
      </c>
      <c r="AJ275" s="213">
        <f t="shared" si="150"/>
        <v>1414400</v>
      </c>
      <c r="AK275" s="102">
        <v>1</v>
      </c>
      <c r="AL275" s="102">
        <v>6</v>
      </c>
      <c r="AM275" s="194">
        <v>832000</v>
      </c>
      <c r="AN275" s="344"/>
      <c r="AO275" s="194">
        <v>99840</v>
      </c>
      <c r="AP275" s="194"/>
      <c r="AQ275" s="194"/>
      <c r="AR275" s="194">
        <v>499200</v>
      </c>
      <c r="AS275" s="213">
        <f t="shared" si="151"/>
        <v>1431040</v>
      </c>
    </row>
    <row r="276" spans="1:45" ht="18.95" customHeight="1">
      <c r="A276" s="102">
        <v>10</v>
      </c>
      <c r="B276" s="102" t="s">
        <v>6668</v>
      </c>
      <c r="C276" s="102" t="s">
        <v>5299</v>
      </c>
      <c r="D276" s="102">
        <v>1996</v>
      </c>
      <c r="E276" s="102">
        <v>1</v>
      </c>
      <c r="F276" s="102">
        <v>3</v>
      </c>
      <c r="G276" s="102">
        <v>10</v>
      </c>
      <c r="H276" s="194">
        <v>832000</v>
      </c>
      <c r="I276" s="344"/>
      <c r="J276" s="194">
        <v>49920</v>
      </c>
      <c r="K276" s="194"/>
      <c r="L276" s="194"/>
      <c r="M276" s="194">
        <v>499200</v>
      </c>
      <c r="N276" s="213">
        <f>+H276+J276+K276+L276+M276</f>
        <v>1381120</v>
      </c>
      <c r="O276" s="102">
        <v>1</v>
      </c>
      <c r="P276" s="102">
        <v>2</v>
      </c>
      <c r="Q276" s="194">
        <v>832000</v>
      </c>
      <c r="R276" s="344"/>
      <c r="S276" s="194">
        <v>33280</v>
      </c>
      <c r="T276" s="194"/>
      <c r="U276" s="194"/>
      <c r="V276" s="194">
        <v>499200</v>
      </c>
      <c r="W276" s="213">
        <f>+Q276+S276+T276+U276+V276</f>
        <v>1364480</v>
      </c>
      <c r="X276" s="213">
        <f t="shared" si="152"/>
        <v>0</v>
      </c>
      <c r="Y276" s="213">
        <f t="shared" si="145"/>
        <v>0</v>
      </c>
      <c r="Z276" s="213">
        <f t="shared" si="146"/>
        <v>16640</v>
      </c>
      <c r="AA276" s="74">
        <f>N276-W276</f>
        <v>16640</v>
      </c>
      <c r="AB276" s="102">
        <v>1</v>
      </c>
      <c r="AC276" s="102">
        <v>4</v>
      </c>
      <c r="AD276" s="194">
        <v>832000</v>
      </c>
      <c r="AE276" s="344"/>
      <c r="AF276" s="194">
        <v>66560</v>
      </c>
      <c r="AG276" s="194"/>
      <c r="AH276" s="194"/>
      <c r="AI276" s="194">
        <v>499200</v>
      </c>
      <c r="AJ276" s="213">
        <f>+AD276+AF276+AG276+AH276+AI276</f>
        <v>1397760</v>
      </c>
      <c r="AK276" s="102">
        <v>1</v>
      </c>
      <c r="AL276" s="102">
        <v>5</v>
      </c>
      <c r="AM276" s="194">
        <v>832000</v>
      </c>
      <c r="AN276" s="344"/>
      <c r="AO276" s="194">
        <v>83200</v>
      </c>
      <c r="AP276" s="194"/>
      <c r="AQ276" s="194"/>
      <c r="AR276" s="194">
        <v>499200</v>
      </c>
      <c r="AS276" s="213">
        <f>+AM276+AO276+AP276+AQ276+AR276</f>
        <v>1414400</v>
      </c>
    </row>
    <row r="277" spans="1:45" ht="18.95" customHeight="1">
      <c r="A277" s="102">
        <v>11</v>
      </c>
      <c r="B277" s="102" t="s">
        <v>6670</v>
      </c>
      <c r="C277" s="102" t="s">
        <v>5299</v>
      </c>
      <c r="D277" s="102">
        <v>1990</v>
      </c>
      <c r="E277" s="102">
        <v>1</v>
      </c>
      <c r="F277" s="102">
        <v>3</v>
      </c>
      <c r="G277" s="102">
        <v>10</v>
      </c>
      <c r="H277" s="194">
        <v>832000</v>
      </c>
      <c r="I277" s="344"/>
      <c r="J277" s="194">
        <v>49920</v>
      </c>
      <c r="K277" s="194"/>
      <c r="L277" s="194"/>
      <c r="M277" s="194">
        <v>499200</v>
      </c>
      <c r="N277" s="213">
        <f t="shared" ref="N277:N279" si="153">+H277+J277+K277+L277+M277</f>
        <v>1381120</v>
      </c>
      <c r="O277" s="102">
        <v>1</v>
      </c>
      <c r="P277" s="102">
        <v>2</v>
      </c>
      <c r="Q277" s="194">
        <v>832000</v>
      </c>
      <c r="R277" s="344"/>
      <c r="S277" s="194">
        <v>33280</v>
      </c>
      <c r="T277" s="194"/>
      <c r="U277" s="194"/>
      <c r="V277" s="194">
        <v>499200</v>
      </c>
      <c r="W277" s="213">
        <f t="shared" ref="W277:W279" si="154">+Q277+S277+T277+U277+V277</f>
        <v>1364480</v>
      </c>
      <c r="X277" s="213">
        <f t="shared" si="152"/>
        <v>0</v>
      </c>
      <c r="Y277" s="213">
        <f t="shared" si="145"/>
        <v>0</v>
      </c>
      <c r="Z277" s="213">
        <f t="shared" si="146"/>
        <v>16640</v>
      </c>
      <c r="AA277" s="74">
        <f t="shared" ref="AA277:AA279" si="155">N277-W277</f>
        <v>16640</v>
      </c>
      <c r="AB277" s="102">
        <v>1</v>
      </c>
      <c r="AC277" s="102">
        <v>4</v>
      </c>
      <c r="AD277" s="194">
        <v>832000</v>
      </c>
      <c r="AE277" s="344"/>
      <c r="AF277" s="194">
        <v>66560</v>
      </c>
      <c r="AG277" s="194"/>
      <c r="AH277" s="194"/>
      <c r="AI277" s="194">
        <v>499200</v>
      </c>
      <c r="AJ277" s="213">
        <f t="shared" ref="AJ277:AJ279" si="156">+AD277+AF277+AG277+AH277+AI277</f>
        <v>1397760</v>
      </c>
      <c r="AK277" s="102">
        <v>1</v>
      </c>
      <c r="AL277" s="102">
        <v>5</v>
      </c>
      <c r="AM277" s="194">
        <v>832000</v>
      </c>
      <c r="AN277" s="344"/>
      <c r="AO277" s="194">
        <v>83200</v>
      </c>
      <c r="AP277" s="194"/>
      <c r="AQ277" s="194"/>
      <c r="AR277" s="194">
        <v>499200</v>
      </c>
      <c r="AS277" s="213">
        <f t="shared" ref="AS277:AS279" si="157">+AM277+AO277+AP277+AQ277+AR277</f>
        <v>1414400</v>
      </c>
    </row>
    <row r="278" spans="1:45" ht="18.95" customHeight="1">
      <c r="A278" s="102">
        <v>12</v>
      </c>
      <c r="B278" s="102" t="s">
        <v>5728</v>
      </c>
      <c r="C278" s="102" t="s">
        <v>5298</v>
      </c>
      <c r="D278" s="102">
        <v>1991</v>
      </c>
      <c r="E278" s="102">
        <v>1</v>
      </c>
      <c r="F278" s="102">
        <v>3</v>
      </c>
      <c r="G278" s="102">
        <v>10</v>
      </c>
      <c r="H278" s="194">
        <v>832000</v>
      </c>
      <c r="I278" s="344"/>
      <c r="J278" s="194">
        <v>49920</v>
      </c>
      <c r="K278" s="194"/>
      <c r="L278" s="194"/>
      <c r="M278" s="194">
        <v>499200</v>
      </c>
      <c r="N278" s="213">
        <f t="shared" si="153"/>
        <v>1381120</v>
      </c>
      <c r="O278" s="102">
        <v>1</v>
      </c>
      <c r="P278" s="102">
        <v>2</v>
      </c>
      <c r="Q278" s="194">
        <v>832000</v>
      </c>
      <c r="R278" s="344"/>
      <c r="S278" s="194">
        <v>33280</v>
      </c>
      <c r="T278" s="194"/>
      <c r="U278" s="194"/>
      <c r="V278" s="194">
        <v>499200</v>
      </c>
      <c r="W278" s="213">
        <f t="shared" si="154"/>
        <v>1364480</v>
      </c>
      <c r="X278" s="213">
        <f t="shared" si="152"/>
        <v>0</v>
      </c>
      <c r="Y278" s="213">
        <f t="shared" si="145"/>
        <v>0</v>
      </c>
      <c r="Z278" s="213">
        <f t="shared" si="146"/>
        <v>16640</v>
      </c>
      <c r="AA278" s="74">
        <f t="shared" si="155"/>
        <v>16640</v>
      </c>
      <c r="AB278" s="102">
        <v>1</v>
      </c>
      <c r="AC278" s="102">
        <v>4</v>
      </c>
      <c r="AD278" s="194">
        <v>832000</v>
      </c>
      <c r="AE278" s="344"/>
      <c r="AF278" s="194">
        <v>66560</v>
      </c>
      <c r="AG278" s="194"/>
      <c r="AH278" s="194"/>
      <c r="AI278" s="194">
        <v>499200</v>
      </c>
      <c r="AJ278" s="213">
        <f t="shared" si="156"/>
        <v>1397760</v>
      </c>
      <c r="AK278" s="102">
        <v>1</v>
      </c>
      <c r="AL278" s="102">
        <v>5</v>
      </c>
      <c r="AM278" s="194">
        <v>832000</v>
      </c>
      <c r="AN278" s="344"/>
      <c r="AO278" s="194">
        <v>83200</v>
      </c>
      <c r="AP278" s="194"/>
      <c r="AQ278" s="194"/>
      <c r="AR278" s="194">
        <v>499200</v>
      </c>
      <c r="AS278" s="213">
        <f t="shared" si="157"/>
        <v>1414400</v>
      </c>
    </row>
    <row r="279" spans="1:45" ht="18.95" customHeight="1">
      <c r="A279" s="102">
        <v>13</v>
      </c>
      <c r="B279" s="102" t="s">
        <v>791</v>
      </c>
      <c r="C279" s="102" t="s">
        <v>5283</v>
      </c>
      <c r="D279" s="102">
        <v>1976</v>
      </c>
      <c r="E279" s="102">
        <v>1</v>
      </c>
      <c r="F279" s="102">
        <v>15</v>
      </c>
      <c r="G279" s="102">
        <v>10</v>
      </c>
      <c r="H279" s="194">
        <v>832000</v>
      </c>
      <c r="I279" s="344"/>
      <c r="J279" s="194">
        <v>249600</v>
      </c>
      <c r="K279" s="194"/>
      <c r="L279" s="194"/>
      <c r="M279" s="194">
        <v>499200</v>
      </c>
      <c r="N279" s="213">
        <f t="shared" si="153"/>
        <v>1580800</v>
      </c>
      <c r="O279" s="102">
        <v>1</v>
      </c>
      <c r="P279" s="102">
        <v>14</v>
      </c>
      <c r="Q279" s="194">
        <v>832000</v>
      </c>
      <c r="R279" s="344"/>
      <c r="S279" s="194">
        <v>232960.00000000003</v>
      </c>
      <c r="T279" s="194"/>
      <c r="U279" s="194"/>
      <c r="V279" s="194">
        <v>499200</v>
      </c>
      <c r="W279" s="213">
        <f t="shared" si="154"/>
        <v>1564160</v>
      </c>
      <c r="X279" s="213">
        <f t="shared" si="152"/>
        <v>0</v>
      </c>
      <c r="Y279" s="213">
        <f t="shared" si="145"/>
        <v>0</v>
      </c>
      <c r="Z279" s="213">
        <f t="shared" si="146"/>
        <v>16640</v>
      </c>
      <c r="AA279" s="74">
        <f t="shared" si="155"/>
        <v>16640</v>
      </c>
      <c r="AB279" s="102">
        <v>1</v>
      </c>
      <c r="AC279" s="102">
        <v>16</v>
      </c>
      <c r="AD279" s="194">
        <v>832000</v>
      </c>
      <c r="AE279" s="344"/>
      <c r="AF279" s="194">
        <v>249600</v>
      </c>
      <c r="AG279" s="194"/>
      <c r="AH279" s="194"/>
      <c r="AI279" s="194">
        <v>499200</v>
      </c>
      <c r="AJ279" s="213">
        <f t="shared" si="156"/>
        <v>1580800</v>
      </c>
      <c r="AK279" s="102">
        <v>1</v>
      </c>
      <c r="AL279" s="102">
        <v>17</v>
      </c>
      <c r="AM279" s="194">
        <v>832000</v>
      </c>
      <c r="AN279" s="344"/>
      <c r="AO279" s="194">
        <v>249600</v>
      </c>
      <c r="AP279" s="194"/>
      <c r="AQ279" s="194"/>
      <c r="AR279" s="194">
        <v>499200</v>
      </c>
      <c r="AS279" s="213">
        <f t="shared" si="157"/>
        <v>1580800</v>
      </c>
    </row>
    <row r="280" spans="1:45" s="410" customFormat="1" ht="30.75" customHeight="1">
      <c r="A280" s="1259"/>
      <c r="B280" s="1268" t="s">
        <v>5310</v>
      </c>
      <c r="C280" s="1268"/>
      <c r="D280" s="1268"/>
      <c r="E280" s="1268"/>
      <c r="F280" s="1268"/>
      <c r="G280" s="1268"/>
      <c r="H280" s="1268"/>
      <c r="I280" s="1259"/>
      <c r="J280" s="407"/>
      <c r="K280" s="1260"/>
      <c r="L280" s="407"/>
      <c r="M280" s="407"/>
      <c r="N280" s="407"/>
      <c r="O280" s="407"/>
      <c r="P280" s="412"/>
      <c r="S280" s="1261"/>
      <c r="V280" s="407"/>
      <c r="W280" s="411" t="s">
        <v>215</v>
      </c>
      <c r="X280" s="1261"/>
      <c r="Y280" s="1261"/>
      <c r="Z280" s="1261"/>
      <c r="AB280" s="412"/>
      <c r="AC280" s="412"/>
      <c r="AD280" s="412"/>
      <c r="AE280" s="412"/>
      <c r="AF280" s="407"/>
      <c r="AG280" s="1260"/>
      <c r="AH280" s="1260"/>
      <c r="AI280" s="407"/>
      <c r="AJ280" s="407"/>
      <c r="AK280" s="412"/>
      <c r="AL280" s="412"/>
      <c r="AM280" s="412"/>
      <c r="AN280" s="412"/>
      <c r="AO280" s="407"/>
      <c r="AP280" s="1260"/>
      <c r="AQ280" s="1260"/>
      <c r="AR280" s="407"/>
      <c r="AS280" s="407"/>
    </row>
    <row r="281" spans="1:45" ht="14.25" customHeight="1">
      <c r="A281" s="226"/>
      <c r="B281" s="227"/>
      <c r="C281" s="2548" t="s">
        <v>5278</v>
      </c>
      <c r="D281" s="2548" t="s">
        <v>5279</v>
      </c>
      <c r="E281" s="1026" t="s">
        <v>5280</v>
      </c>
      <c r="F281" s="1026"/>
      <c r="G281" s="1026"/>
      <c r="H281" s="1026"/>
      <c r="I281" s="1027"/>
      <c r="J281" s="228"/>
      <c r="K281" s="229"/>
      <c r="L281" s="1028"/>
      <c r="M281" s="1028"/>
      <c r="N281" s="230"/>
      <c r="O281" s="1262" t="s">
        <v>1979</v>
      </c>
      <c r="P281" s="1026"/>
      <c r="Q281" s="1026"/>
      <c r="R281" s="1027"/>
      <c r="S281" s="1263"/>
      <c r="T281" s="1028"/>
      <c r="U281" s="1028"/>
      <c r="V281" s="230"/>
      <c r="W281" s="230"/>
      <c r="X281" s="2532" t="s">
        <v>249</v>
      </c>
      <c r="Y281" s="2533"/>
      <c r="Z281" s="2533"/>
      <c r="AA281" s="2534"/>
      <c r="AB281" s="1026" t="s">
        <v>6656</v>
      </c>
      <c r="AC281" s="1026"/>
      <c r="AD281" s="1026"/>
      <c r="AE281" s="1027"/>
      <c r="AF281" s="228"/>
      <c r="AG281" s="229"/>
      <c r="AH281" s="229"/>
      <c r="AI281" s="1028"/>
      <c r="AJ281" s="230"/>
      <c r="AK281" s="1026" t="s">
        <v>8062</v>
      </c>
      <c r="AL281" s="1026"/>
      <c r="AM281" s="1026"/>
      <c r="AN281" s="1027"/>
      <c r="AO281" s="228"/>
      <c r="AP281" s="229"/>
      <c r="AQ281" s="229"/>
      <c r="AR281" s="1028"/>
      <c r="AS281" s="230"/>
    </row>
    <row r="282" spans="1:45" s="176" customFormat="1" ht="22.5" customHeight="1">
      <c r="A282" s="231"/>
      <c r="B282" s="232"/>
      <c r="C282" s="2549"/>
      <c r="D282" s="2549"/>
      <c r="E282" s="226"/>
      <c r="F282" s="226"/>
      <c r="G282" s="226"/>
      <c r="H282" s="226"/>
      <c r="I282" s="1029"/>
      <c r="J282" s="235" t="s">
        <v>5281</v>
      </c>
      <c r="K282" s="235"/>
      <c r="L282" s="235"/>
      <c r="M282" s="22"/>
      <c r="N282" s="206"/>
      <c r="O282" s="226"/>
      <c r="P282" s="226"/>
      <c r="Q282" s="226"/>
      <c r="R282" s="340"/>
      <c r="S282" s="235" t="s">
        <v>5281</v>
      </c>
      <c r="T282" s="235"/>
      <c r="U282" s="235"/>
      <c r="V282" s="22"/>
      <c r="W282" s="206"/>
      <c r="X282" s="226"/>
      <c r="Y282" s="2551" t="s">
        <v>244</v>
      </c>
      <c r="Z282" s="2551" t="s">
        <v>247</v>
      </c>
      <c r="AA282" s="226"/>
      <c r="AB282" s="226"/>
      <c r="AC282" s="226"/>
      <c r="AD282" s="226"/>
      <c r="AE282" s="235" t="s">
        <v>5281</v>
      </c>
      <c r="AF282" s="233"/>
      <c r="AG282" s="234"/>
      <c r="AH282" s="234"/>
      <c r="AI282" s="230"/>
      <c r="AJ282" s="206"/>
      <c r="AK282" s="226"/>
      <c r="AL282" s="226"/>
      <c r="AM282" s="226"/>
      <c r="AN282" s="235" t="s">
        <v>5281</v>
      </c>
      <c r="AO282" s="233"/>
      <c r="AP282" s="234"/>
      <c r="AQ282" s="234"/>
      <c r="AR282" s="230"/>
      <c r="AS282" s="206"/>
    </row>
    <row r="283" spans="1:45" s="35" customFormat="1" ht="89.25">
      <c r="A283" s="210" t="s">
        <v>114</v>
      </c>
      <c r="B283" s="2162" t="s">
        <v>218</v>
      </c>
      <c r="C283" s="2550"/>
      <c r="D283" s="2550"/>
      <c r="E283" s="2162" t="s">
        <v>211</v>
      </c>
      <c r="F283" s="2162" t="s">
        <v>243</v>
      </c>
      <c r="G283" s="2162" t="s">
        <v>282</v>
      </c>
      <c r="H283" s="2165" t="s">
        <v>244</v>
      </c>
      <c r="I283" s="524" t="s">
        <v>321</v>
      </c>
      <c r="J283" s="249" t="s">
        <v>298</v>
      </c>
      <c r="K283" s="249" t="s">
        <v>245</v>
      </c>
      <c r="L283" s="1103" t="s">
        <v>299</v>
      </c>
      <c r="M283" s="249" t="s">
        <v>4754</v>
      </c>
      <c r="N283" s="2165" t="s">
        <v>246</v>
      </c>
      <c r="O283" s="2162" t="s">
        <v>211</v>
      </c>
      <c r="P283" s="2162" t="s">
        <v>243</v>
      </c>
      <c r="Q283" s="2165" t="s">
        <v>244</v>
      </c>
      <c r="R283" s="524" t="s">
        <v>321</v>
      </c>
      <c r="S283" s="249" t="s">
        <v>298</v>
      </c>
      <c r="T283" s="249" t="s">
        <v>245</v>
      </c>
      <c r="U283" s="1103" t="s">
        <v>299</v>
      </c>
      <c r="V283" s="249" t="s">
        <v>4754</v>
      </c>
      <c r="W283" s="2165" t="s">
        <v>246</v>
      </c>
      <c r="X283" s="2162" t="s">
        <v>211</v>
      </c>
      <c r="Y283" s="2552"/>
      <c r="Z283" s="2552"/>
      <c r="AA283" s="2162" t="s">
        <v>248</v>
      </c>
      <c r="AB283" s="2162" t="s">
        <v>211</v>
      </c>
      <c r="AC283" s="2162" t="s">
        <v>243</v>
      </c>
      <c r="AD283" s="2165" t="s">
        <v>244</v>
      </c>
      <c r="AE283" s="523" t="s">
        <v>321</v>
      </c>
      <c r="AF283" s="249" t="s">
        <v>298</v>
      </c>
      <c r="AG283" s="249" t="s">
        <v>245</v>
      </c>
      <c r="AH283" s="1103" t="s">
        <v>299</v>
      </c>
      <c r="AI283" s="249" t="s">
        <v>4754</v>
      </c>
      <c r="AJ283" s="2165" t="s">
        <v>246</v>
      </c>
      <c r="AK283" s="2162" t="s">
        <v>211</v>
      </c>
      <c r="AL283" s="2162" t="s">
        <v>243</v>
      </c>
      <c r="AM283" s="2165" t="s">
        <v>244</v>
      </c>
      <c r="AN283" s="523" t="s">
        <v>321</v>
      </c>
      <c r="AO283" s="249" t="s">
        <v>298</v>
      </c>
      <c r="AP283" s="249" t="s">
        <v>245</v>
      </c>
      <c r="AQ283" s="1103" t="s">
        <v>299</v>
      </c>
      <c r="AR283" s="249" t="s">
        <v>4754</v>
      </c>
      <c r="AS283" s="2165" t="s">
        <v>246</v>
      </c>
    </row>
    <row r="284" spans="1:45" s="15" customFormat="1" ht="12.75">
      <c r="A284" s="123">
        <v>1</v>
      </c>
      <c r="B284" s="123">
        <v>2</v>
      </c>
      <c r="C284" s="123"/>
      <c r="D284" s="123">
        <v>3</v>
      </c>
      <c r="E284" s="123">
        <v>4</v>
      </c>
      <c r="F284" s="123">
        <v>5</v>
      </c>
      <c r="G284" s="123">
        <v>6</v>
      </c>
      <c r="H284" s="123">
        <v>7</v>
      </c>
      <c r="I284" s="123">
        <v>8</v>
      </c>
      <c r="J284" s="123">
        <v>9</v>
      </c>
      <c r="K284" s="123">
        <v>10</v>
      </c>
      <c r="L284" s="123">
        <v>11</v>
      </c>
      <c r="M284" s="123">
        <v>12</v>
      </c>
      <c r="N284" s="123">
        <v>13</v>
      </c>
      <c r="O284" s="123">
        <v>14</v>
      </c>
      <c r="P284" s="123">
        <v>15</v>
      </c>
      <c r="Q284" s="123">
        <v>16</v>
      </c>
      <c r="R284" s="123">
        <v>17</v>
      </c>
      <c r="S284" s="123">
        <v>18</v>
      </c>
      <c r="T284" s="123">
        <v>19</v>
      </c>
      <c r="U284" s="123">
        <v>20</v>
      </c>
      <c r="V284" s="123">
        <v>21</v>
      </c>
      <c r="W284" s="123">
        <v>22</v>
      </c>
      <c r="X284" s="123">
        <v>23</v>
      </c>
      <c r="Y284" s="123">
        <v>24</v>
      </c>
      <c r="Z284" s="123">
        <v>25</v>
      </c>
      <c r="AA284" s="123">
        <v>26</v>
      </c>
      <c r="AB284" s="123">
        <v>27</v>
      </c>
      <c r="AC284" s="123">
        <v>28</v>
      </c>
      <c r="AD284" s="123">
        <v>29</v>
      </c>
      <c r="AE284" s="123">
        <v>30</v>
      </c>
      <c r="AF284" s="123">
        <v>31</v>
      </c>
      <c r="AG284" s="123">
        <v>32</v>
      </c>
      <c r="AH284" s="123">
        <v>33</v>
      </c>
      <c r="AI284" s="123">
        <v>34</v>
      </c>
      <c r="AJ284" s="123">
        <v>35</v>
      </c>
      <c r="AK284" s="123">
        <v>36</v>
      </c>
      <c r="AL284" s="123">
        <v>37</v>
      </c>
      <c r="AM284" s="123">
        <v>38</v>
      </c>
      <c r="AN284" s="123">
        <v>39</v>
      </c>
      <c r="AO284" s="123">
        <v>40</v>
      </c>
      <c r="AP284" s="123">
        <v>41</v>
      </c>
      <c r="AQ284" s="123">
        <v>42</v>
      </c>
      <c r="AR284" s="123">
        <v>43</v>
      </c>
      <c r="AS284" s="123">
        <v>44</v>
      </c>
    </row>
    <row r="285" spans="1:45">
      <c r="A285" s="102"/>
      <c r="B285" s="212" t="s">
        <v>250</v>
      </c>
      <c r="C285" s="212"/>
      <c r="D285" s="212"/>
      <c r="E285" s="102"/>
      <c r="F285" s="102"/>
      <c r="G285" s="102"/>
      <c r="H285" s="194"/>
      <c r="I285" s="344"/>
      <c r="J285" s="194"/>
      <c r="K285" s="194"/>
      <c r="L285" s="194"/>
      <c r="M285" s="194"/>
      <c r="N285" s="194"/>
      <c r="O285" s="102"/>
      <c r="P285" s="102"/>
      <c r="Q285" s="194"/>
      <c r="R285" s="344"/>
      <c r="S285" s="194"/>
      <c r="T285" s="194"/>
      <c r="U285" s="194"/>
      <c r="V285" s="194"/>
      <c r="W285" s="194"/>
      <c r="X285" s="213"/>
      <c r="Y285" s="213"/>
      <c r="Z285" s="213"/>
      <c r="AA285" s="2158"/>
      <c r="AB285" s="102"/>
      <c r="AC285" s="102"/>
      <c r="AD285" s="194"/>
      <c r="AE285" s="344"/>
      <c r="AF285" s="194"/>
      <c r="AG285" s="194"/>
      <c r="AH285" s="194"/>
      <c r="AI285" s="194"/>
      <c r="AJ285" s="194"/>
      <c r="AK285" s="102"/>
      <c r="AL285" s="102"/>
      <c r="AM285" s="194"/>
      <c r="AN285" s="344"/>
      <c r="AO285" s="194"/>
      <c r="AP285" s="194"/>
      <c r="AQ285" s="194"/>
      <c r="AR285" s="194"/>
      <c r="AS285" s="194"/>
    </row>
    <row r="286" spans="1:45">
      <c r="A286" s="102"/>
      <c r="B286" s="212"/>
      <c r="C286" s="212"/>
      <c r="D286" s="212"/>
      <c r="E286" s="102"/>
      <c r="F286" s="102"/>
      <c r="G286" s="102"/>
      <c r="H286" s="194"/>
      <c r="I286" s="344"/>
      <c r="J286" s="194"/>
      <c r="K286" s="194"/>
      <c r="L286" s="194"/>
      <c r="M286" s="194"/>
      <c r="N286" s="194"/>
      <c r="O286" s="102"/>
      <c r="P286" s="102"/>
      <c r="Q286" s="194"/>
      <c r="R286" s="344"/>
      <c r="S286" s="194"/>
      <c r="T286" s="194"/>
      <c r="U286" s="194"/>
      <c r="V286" s="194"/>
      <c r="W286" s="194"/>
      <c r="X286" s="213"/>
      <c r="Y286" s="213"/>
      <c r="Z286" s="213"/>
      <c r="AA286" s="2158"/>
      <c r="AB286" s="102"/>
      <c r="AC286" s="102"/>
      <c r="AD286" s="194"/>
      <c r="AE286" s="344"/>
      <c r="AF286" s="194"/>
      <c r="AG286" s="194"/>
      <c r="AH286" s="194"/>
      <c r="AI286" s="194"/>
      <c r="AJ286" s="194"/>
      <c r="AK286" s="102"/>
      <c r="AL286" s="102"/>
      <c r="AM286" s="194"/>
      <c r="AN286" s="344"/>
      <c r="AO286" s="194"/>
      <c r="AP286" s="194"/>
      <c r="AQ286" s="194"/>
      <c r="AR286" s="194"/>
      <c r="AS286" s="194"/>
    </row>
    <row r="287" spans="1:45" ht="14.25">
      <c r="A287" s="102"/>
      <c r="B287" s="214" t="s">
        <v>113</v>
      </c>
      <c r="C287" s="214"/>
      <c r="D287" s="213" t="s">
        <v>1</v>
      </c>
      <c r="E287" s="215">
        <f>SUM(E289:E302)</f>
        <v>14</v>
      </c>
      <c r="F287" s="213"/>
      <c r="G287" s="213"/>
      <c r="H287" s="213">
        <f t="shared" ref="H287:O287" si="158">SUM(H289:H302)</f>
        <v>11731200</v>
      </c>
      <c r="I287" s="213">
        <f t="shared" si="158"/>
        <v>0</v>
      </c>
      <c r="J287" s="213">
        <f t="shared" si="158"/>
        <v>1036672</v>
      </c>
      <c r="K287" s="213">
        <f t="shared" si="158"/>
        <v>0</v>
      </c>
      <c r="L287" s="213">
        <f t="shared" si="158"/>
        <v>0</v>
      </c>
      <c r="M287" s="213">
        <f t="shared" si="158"/>
        <v>7038720</v>
      </c>
      <c r="N287" s="215">
        <f t="shared" si="158"/>
        <v>19806592</v>
      </c>
      <c r="O287" s="215">
        <f t="shared" si="158"/>
        <v>14</v>
      </c>
      <c r="P287" s="213"/>
      <c r="Q287" s="213">
        <f t="shared" ref="Q287:AB287" si="159">SUM(Q289:Q302)</f>
        <v>11731200</v>
      </c>
      <c r="R287" s="213">
        <f t="shared" si="159"/>
        <v>0</v>
      </c>
      <c r="S287" s="213">
        <f t="shared" si="159"/>
        <v>802048</v>
      </c>
      <c r="T287" s="213">
        <f t="shared" si="159"/>
        <v>0</v>
      </c>
      <c r="U287" s="213">
        <f t="shared" si="159"/>
        <v>0</v>
      </c>
      <c r="V287" s="213">
        <f t="shared" si="159"/>
        <v>7038720</v>
      </c>
      <c r="W287" s="215">
        <f t="shared" si="159"/>
        <v>19571968</v>
      </c>
      <c r="X287" s="213">
        <f t="shared" si="159"/>
        <v>0</v>
      </c>
      <c r="Y287" s="213">
        <f t="shared" si="159"/>
        <v>0</v>
      </c>
      <c r="Z287" s="213">
        <f t="shared" si="159"/>
        <v>234624</v>
      </c>
      <c r="AA287" s="213">
        <f t="shared" si="159"/>
        <v>234624</v>
      </c>
      <c r="AB287" s="215">
        <f t="shared" si="159"/>
        <v>14</v>
      </c>
      <c r="AC287" s="213"/>
      <c r="AD287" s="213">
        <f t="shared" ref="AD287:AK287" si="160">SUM(AD289:AD302)</f>
        <v>11731200</v>
      </c>
      <c r="AE287" s="213">
        <f t="shared" si="160"/>
        <v>0</v>
      </c>
      <c r="AF287" s="213">
        <f t="shared" si="160"/>
        <v>1254656</v>
      </c>
      <c r="AG287" s="213">
        <f t="shared" si="160"/>
        <v>0</v>
      </c>
      <c r="AH287" s="213">
        <f t="shared" si="160"/>
        <v>0</v>
      </c>
      <c r="AI287" s="213">
        <f t="shared" si="160"/>
        <v>7038720</v>
      </c>
      <c r="AJ287" s="215">
        <f t="shared" si="160"/>
        <v>20024576</v>
      </c>
      <c r="AK287" s="215">
        <f t="shared" si="160"/>
        <v>14</v>
      </c>
      <c r="AL287" s="213"/>
      <c r="AM287" s="213">
        <f t="shared" ref="AM287:AS287" si="161">SUM(AM289:AM302)</f>
        <v>11731200</v>
      </c>
      <c r="AN287" s="213">
        <f t="shared" si="161"/>
        <v>0</v>
      </c>
      <c r="AO287" s="213">
        <f t="shared" si="161"/>
        <v>1472640</v>
      </c>
      <c r="AP287" s="213">
        <f t="shared" si="161"/>
        <v>0</v>
      </c>
      <c r="AQ287" s="213">
        <f t="shared" si="161"/>
        <v>0</v>
      </c>
      <c r="AR287" s="213">
        <f t="shared" si="161"/>
        <v>7038720</v>
      </c>
      <c r="AS287" s="215">
        <f t="shared" si="161"/>
        <v>20242560</v>
      </c>
    </row>
    <row r="288" spans="1:45">
      <c r="A288" s="102"/>
      <c r="B288" s="179" t="s">
        <v>126</v>
      </c>
      <c r="C288" s="179"/>
      <c r="D288" s="179"/>
      <c r="E288" s="102"/>
      <c r="F288" s="102"/>
      <c r="G288" s="102"/>
      <c r="H288" s="194"/>
      <c r="I288" s="344"/>
      <c r="J288" s="194"/>
      <c r="K288" s="194"/>
      <c r="L288" s="194"/>
      <c r="M288" s="194"/>
      <c r="N288" s="194"/>
      <c r="O288" s="102"/>
      <c r="P288" s="102"/>
      <c r="Q288" s="194"/>
      <c r="R288" s="344"/>
      <c r="S288" s="194"/>
      <c r="T288" s="194"/>
      <c r="U288" s="194"/>
      <c r="V288" s="194"/>
      <c r="W288" s="194"/>
      <c r="X288" s="213"/>
      <c r="Y288" s="213"/>
      <c r="Z288" s="213"/>
      <c r="AA288" s="2158"/>
      <c r="AB288" s="102"/>
      <c r="AC288" s="102"/>
      <c r="AD288" s="194"/>
      <c r="AE288" s="344"/>
      <c r="AF288" s="194"/>
      <c r="AG288" s="194"/>
      <c r="AH288" s="194"/>
      <c r="AI288" s="194"/>
      <c r="AJ288" s="194"/>
      <c r="AK288" s="102"/>
      <c r="AL288" s="102"/>
      <c r="AM288" s="194"/>
      <c r="AN288" s="344"/>
      <c r="AO288" s="194"/>
      <c r="AP288" s="194"/>
      <c r="AQ288" s="194"/>
      <c r="AR288" s="194"/>
      <c r="AS288" s="194"/>
    </row>
    <row r="289" spans="1:45" ht="18.95" customHeight="1">
      <c r="A289" s="102">
        <v>1</v>
      </c>
      <c r="B289" s="102" t="s">
        <v>5320</v>
      </c>
      <c r="C289" s="102" t="s">
        <v>5283</v>
      </c>
      <c r="D289" s="102">
        <v>1975</v>
      </c>
      <c r="E289" s="102">
        <v>1</v>
      </c>
      <c r="F289" s="102">
        <v>3</v>
      </c>
      <c r="G289" s="102">
        <v>11</v>
      </c>
      <c r="H289" s="194">
        <v>915200</v>
      </c>
      <c r="I289" s="344"/>
      <c r="J289" s="194">
        <v>54912</v>
      </c>
      <c r="K289" s="194"/>
      <c r="L289" s="194"/>
      <c r="M289" s="194">
        <v>549120</v>
      </c>
      <c r="N289" s="213">
        <f>+H289+J289+K289+L289+M289</f>
        <v>1519232</v>
      </c>
      <c r="O289" s="102">
        <v>1</v>
      </c>
      <c r="P289" s="102">
        <v>2</v>
      </c>
      <c r="Q289" s="194">
        <v>915200</v>
      </c>
      <c r="R289" s="344"/>
      <c r="S289" s="194">
        <v>36608</v>
      </c>
      <c r="T289" s="194"/>
      <c r="U289" s="194"/>
      <c r="V289" s="194">
        <v>549120</v>
      </c>
      <c r="W289" s="213">
        <f>+Q289+S289+T289+U289+V289</f>
        <v>1500928</v>
      </c>
      <c r="X289" s="213">
        <f t="shared" ref="X289:X302" si="162">E289-O289</f>
        <v>0</v>
      </c>
      <c r="Y289" s="213">
        <f t="shared" ref="Y289:Y302" si="163">+H289-Q289</f>
        <v>0</v>
      </c>
      <c r="Z289" s="213">
        <f t="shared" ref="Z289:Z302" si="164">+J289+K289+L289+M289-S289-T289-U289-V289</f>
        <v>18304</v>
      </c>
      <c r="AA289" s="74">
        <f>N289-W289</f>
        <v>18304</v>
      </c>
      <c r="AB289" s="102">
        <v>1</v>
      </c>
      <c r="AC289" s="102">
        <v>4</v>
      </c>
      <c r="AD289" s="194">
        <v>915200</v>
      </c>
      <c r="AE289" s="344"/>
      <c r="AF289" s="194">
        <v>73216</v>
      </c>
      <c r="AG289" s="194"/>
      <c r="AH289" s="194"/>
      <c r="AI289" s="194">
        <v>549120</v>
      </c>
      <c r="AJ289" s="213">
        <f>+AD289+AF289+AG289+AH289+AI289</f>
        <v>1537536</v>
      </c>
      <c r="AK289" s="102">
        <v>1</v>
      </c>
      <c r="AL289" s="102">
        <v>5</v>
      </c>
      <c r="AM289" s="194">
        <v>915200</v>
      </c>
      <c r="AN289" s="344"/>
      <c r="AO289" s="194">
        <v>91520</v>
      </c>
      <c r="AP289" s="194"/>
      <c r="AQ289" s="194"/>
      <c r="AR289" s="194">
        <v>549120</v>
      </c>
      <c r="AS289" s="213">
        <f>+AM289+AO289+AP289+AQ289+AR289</f>
        <v>1555840</v>
      </c>
    </row>
    <row r="290" spans="1:45" ht="18.95" customHeight="1">
      <c r="A290" s="102">
        <v>2</v>
      </c>
      <c r="B290" s="102" t="s">
        <v>842</v>
      </c>
      <c r="C290" s="102" t="s">
        <v>5282</v>
      </c>
      <c r="D290" s="102">
        <v>1971</v>
      </c>
      <c r="E290" s="102">
        <v>1</v>
      </c>
      <c r="F290" s="102">
        <v>15</v>
      </c>
      <c r="G290" s="102">
        <v>10</v>
      </c>
      <c r="H290" s="194">
        <v>832000</v>
      </c>
      <c r="I290" s="344"/>
      <c r="J290" s="194">
        <v>249600</v>
      </c>
      <c r="K290" s="194"/>
      <c r="L290" s="194"/>
      <c r="M290" s="194">
        <v>499200</v>
      </c>
      <c r="N290" s="213">
        <f t="shared" ref="N290:N297" si="165">+H290+J290+K290+L290+M290</f>
        <v>1580800</v>
      </c>
      <c r="O290" s="102">
        <v>1</v>
      </c>
      <c r="P290" s="102">
        <v>14</v>
      </c>
      <c r="Q290" s="194">
        <v>832000</v>
      </c>
      <c r="R290" s="344"/>
      <c r="S290" s="194">
        <v>232960.00000000003</v>
      </c>
      <c r="T290" s="194"/>
      <c r="U290" s="194"/>
      <c r="V290" s="194">
        <v>499200</v>
      </c>
      <c r="W290" s="213">
        <f t="shared" ref="W290:W297" si="166">+Q290+S290+T290+U290+V290</f>
        <v>1564160</v>
      </c>
      <c r="X290" s="213">
        <f t="shared" si="162"/>
        <v>0</v>
      </c>
      <c r="Y290" s="213">
        <f t="shared" si="163"/>
        <v>0</v>
      </c>
      <c r="Z290" s="213">
        <f t="shared" si="164"/>
        <v>16640</v>
      </c>
      <c r="AA290" s="74">
        <f t="shared" ref="AA290:AA297" si="167">N290-W290</f>
        <v>16640</v>
      </c>
      <c r="AB290" s="102">
        <v>1</v>
      </c>
      <c r="AC290" s="102">
        <v>16</v>
      </c>
      <c r="AD290" s="194">
        <v>832000</v>
      </c>
      <c r="AE290" s="344"/>
      <c r="AF290" s="194">
        <v>249600</v>
      </c>
      <c r="AG290" s="194"/>
      <c r="AH290" s="194"/>
      <c r="AI290" s="194">
        <v>499200</v>
      </c>
      <c r="AJ290" s="213">
        <f t="shared" ref="AJ290:AJ297" si="168">+AD290+AF290+AG290+AH290+AI290</f>
        <v>1580800</v>
      </c>
      <c r="AK290" s="102">
        <v>1</v>
      </c>
      <c r="AL290" s="102">
        <v>17</v>
      </c>
      <c r="AM290" s="194">
        <v>832000</v>
      </c>
      <c r="AN290" s="344"/>
      <c r="AO290" s="194">
        <v>249600</v>
      </c>
      <c r="AP290" s="194"/>
      <c r="AQ290" s="194"/>
      <c r="AR290" s="194">
        <v>499200</v>
      </c>
      <c r="AS290" s="213">
        <f t="shared" ref="AS290:AS297" si="169">+AM290+AO290+AP290+AQ290+AR290</f>
        <v>1580800</v>
      </c>
    </row>
    <row r="291" spans="1:45" ht="18.95" customHeight="1">
      <c r="A291" s="102">
        <v>3</v>
      </c>
      <c r="B291" s="102" t="s">
        <v>972</v>
      </c>
      <c r="C291" s="102" t="s">
        <v>5283</v>
      </c>
      <c r="D291" s="102">
        <v>1986</v>
      </c>
      <c r="E291" s="102">
        <v>1</v>
      </c>
      <c r="F291" s="102">
        <v>7</v>
      </c>
      <c r="G291" s="102">
        <v>10</v>
      </c>
      <c r="H291" s="194">
        <v>832000</v>
      </c>
      <c r="I291" s="344"/>
      <c r="J291" s="194">
        <v>116480.00000000001</v>
      </c>
      <c r="K291" s="194"/>
      <c r="L291" s="194"/>
      <c r="M291" s="194">
        <v>499200</v>
      </c>
      <c r="N291" s="213">
        <f t="shared" si="165"/>
        <v>1447680</v>
      </c>
      <c r="O291" s="102">
        <v>1</v>
      </c>
      <c r="P291" s="102">
        <v>6</v>
      </c>
      <c r="Q291" s="194">
        <v>832000</v>
      </c>
      <c r="R291" s="344"/>
      <c r="S291" s="194">
        <v>99840</v>
      </c>
      <c r="T291" s="194"/>
      <c r="U291" s="194"/>
      <c r="V291" s="194">
        <v>499200</v>
      </c>
      <c r="W291" s="213">
        <f t="shared" si="166"/>
        <v>1431040</v>
      </c>
      <c r="X291" s="213">
        <f t="shared" si="162"/>
        <v>0</v>
      </c>
      <c r="Y291" s="213">
        <f t="shared" si="163"/>
        <v>0</v>
      </c>
      <c r="Z291" s="213">
        <f t="shared" si="164"/>
        <v>16640</v>
      </c>
      <c r="AA291" s="74">
        <f t="shared" si="167"/>
        <v>16640</v>
      </c>
      <c r="AB291" s="102">
        <v>1</v>
      </c>
      <c r="AC291" s="102">
        <v>8</v>
      </c>
      <c r="AD291" s="194">
        <v>832000</v>
      </c>
      <c r="AE291" s="344"/>
      <c r="AF291" s="194">
        <v>133120</v>
      </c>
      <c r="AG291" s="194"/>
      <c r="AH291" s="194"/>
      <c r="AI291" s="194">
        <v>499200</v>
      </c>
      <c r="AJ291" s="213">
        <f t="shared" si="168"/>
        <v>1464320</v>
      </c>
      <c r="AK291" s="102">
        <v>1</v>
      </c>
      <c r="AL291" s="102">
        <v>9</v>
      </c>
      <c r="AM291" s="194">
        <v>832000</v>
      </c>
      <c r="AN291" s="344"/>
      <c r="AO291" s="194">
        <v>149760</v>
      </c>
      <c r="AP291" s="194"/>
      <c r="AQ291" s="194"/>
      <c r="AR291" s="194">
        <v>499200</v>
      </c>
      <c r="AS291" s="213">
        <f t="shared" si="169"/>
        <v>1480960</v>
      </c>
    </row>
    <row r="292" spans="1:45" ht="18.95" customHeight="1">
      <c r="A292" s="102">
        <v>4</v>
      </c>
      <c r="B292" s="102" t="s">
        <v>5317</v>
      </c>
      <c r="C292" s="102" t="s">
        <v>5283</v>
      </c>
      <c r="D292" s="102">
        <v>1985</v>
      </c>
      <c r="E292" s="102">
        <v>1</v>
      </c>
      <c r="F292" s="102">
        <v>4</v>
      </c>
      <c r="G292" s="102">
        <v>10</v>
      </c>
      <c r="H292" s="194">
        <v>832000</v>
      </c>
      <c r="I292" s="344"/>
      <c r="J292" s="194">
        <v>66560</v>
      </c>
      <c r="K292" s="194"/>
      <c r="L292" s="194"/>
      <c r="M292" s="194">
        <v>499200</v>
      </c>
      <c r="N292" s="213">
        <f t="shared" si="165"/>
        <v>1397760</v>
      </c>
      <c r="O292" s="102">
        <v>1</v>
      </c>
      <c r="P292" s="102">
        <v>3</v>
      </c>
      <c r="Q292" s="194">
        <v>832000</v>
      </c>
      <c r="R292" s="344"/>
      <c r="S292" s="194">
        <v>49920</v>
      </c>
      <c r="T292" s="194"/>
      <c r="U292" s="194"/>
      <c r="V292" s="194">
        <v>499200</v>
      </c>
      <c r="W292" s="213">
        <f t="shared" si="166"/>
        <v>1381120</v>
      </c>
      <c r="X292" s="213">
        <f t="shared" si="162"/>
        <v>0</v>
      </c>
      <c r="Y292" s="213">
        <f t="shared" si="163"/>
        <v>0</v>
      </c>
      <c r="Z292" s="213">
        <f t="shared" si="164"/>
        <v>16640</v>
      </c>
      <c r="AA292" s="74">
        <f t="shared" si="167"/>
        <v>16640</v>
      </c>
      <c r="AB292" s="102">
        <v>1</v>
      </c>
      <c r="AC292" s="102">
        <v>5</v>
      </c>
      <c r="AD292" s="194">
        <v>832000</v>
      </c>
      <c r="AE292" s="344"/>
      <c r="AF292" s="194">
        <v>83200</v>
      </c>
      <c r="AG292" s="194"/>
      <c r="AH292" s="194"/>
      <c r="AI292" s="194">
        <v>499200</v>
      </c>
      <c r="AJ292" s="213">
        <f t="shared" si="168"/>
        <v>1414400</v>
      </c>
      <c r="AK292" s="102">
        <v>1</v>
      </c>
      <c r="AL292" s="102">
        <v>6</v>
      </c>
      <c r="AM292" s="194">
        <v>832000</v>
      </c>
      <c r="AN292" s="344"/>
      <c r="AO292" s="194">
        <v>99840</v>
      </c>
      <c r="AP292" s="194"/>
      <c r="AQ292" s="194"/>
      <c r="AR292" s="194">
        <v>499200</v>
      </c>
      <c r="AS292" s="213">
        <f t="shared" si="169"/>
        <v>1431040</v>
      </c>
    </row>
    <row r="293" spans="1:45" ht="18.95" customHeight="1">
      <c r="A293" s="102">
        <v>5</v>
      </c>
      <c r="B293" s="102" t="s">
        <v>5312</v>
      </c>
      <c r="C293" s="102" t="s">
        <v>5282</v>
      </c>
      <c r="D293" s="102">
        <v>1989</v>
      </c>
      <c r="E293" s="102">
        <v>1</v>
      </c>
      <c r="F293" s="102">
        <v>4</v>
      </c>
      <c r="G293" s="102">
        <v>10</v>
      </c>
      <c r="H293" s="194">
        <v>832000</v>
      </c>
      <c r="I293" s="344"/>
      <c r="J293" s="194">
        <v>66560</v>
      </c>
      <c r="K293" s="194"/>
      <c r="L293" s="194"/>
      <c r="M293" s="194">
        <v>499200</v>
      </c>
      <c r="N293" s="213">
        <f t="shared" si="165"/>
        <v>1397760</v>
      </c>
      <c r="O293" s="102">
        <v>1</v>
      </c>
      <c r="P293" s="102">
        <v>3</v>
      </c>
      <c r="Q293" s="194">
        <v>832000</v>
      </c>
      <c r="R293" s="344"/>
      <c r="S293" s="194">
        <v>49920</v>
      </c>
      <c r="T293" s="194"/>
      <c r="U293" s="194"/>
      <c r="V293" s="194">
        <v>499200</v>
      </c>
      <c r="W293" s="213">
        <f t="shared" si="166"/>
        <v>1381120</v>
      </c>
      <c r="X293" s="213">
        <f t="shared" si="162"/>
        <v>0</v>
      </c>
      <c r="Y293" s="213">
        <f t="shared" si="163"/>
        <v>0</v>
      </c>
      <c r="Z293" s="213">
        <f t="shared" si="164"/>
        <v>16640</v>
      </c>
      <c r="AA293" s="74">
        <f t="shared" si="167"/>
        <v>16640</v>
      </c>
      <c r="AB293" s="102">
        <v>1</v>
      </c>
      <c r="AC293" s="102">
        <v>5</v>
      </c>
      <c r="AD293" s="194">
        <v>832000</v>
      </c>
      <c r="AE293" s="344"/>
      <c r="AF293" s="194">
        <v>83200</v>
      </c>
      <c r="AG293" s="194"/>
      <c r="AH293" s="194"/>
      <c r="AI293" s="194">
        <v>499200</v>
      </c>
      <c r="AJ293" s="213">
        <f t="shared" si="168"/>
        <v>1414400</v>
      </c>
      <c r="AK293" s="102">
        <v>1</v>
      </c>
      <c r="AL293" s="102">
        <v>6</v>
      </c>
      <c r="AM293" s="194">
        <v>832000</v>
      </c>
      <c r="AN293" s="344"/>
      <c r="AO293" s="194">
        <v>99840</v>
      </c>
      <c r="AP293" s="194"/>
      <c r="AQ293" s="194"/>
      <c r="AR293" s="194">
        <v>499200</v>
      </c>
      <c r="AS293" s="213">
        <f t="shared" si="169"/>
        <v>1431040</v>
      </c>
    </row>
    <row r="294" spans="1:45" ht="18.95" customHeight="1">
      <c r="A294" s="102">
        <v>6</v>
      </c>
      <c r="B294" s="102" t="s">
        <v>6671</v>
      </c>
      <c r="C294" s="102" t="s">
        <v>5282</v>
      </c>
      <c r="D294" s="102">
        <v>1972</v>
      </c>
      <c r="E294" s="102">
        <v>1</v>
      </c>
      <c r="F294" s="102">
        <v>3</v>
      </c>
      <c r="G294" s="102">
        <v>10</v>
      </c>
      <c r="H294" s="194">
        <v>832000</v>
      </c>
      <c r="I294" s="344"/>
      <c r="J294" s="194">
        <v>49920</v>
      </c>
      <c r="K294" s="194"/>
      <c r="L294" s="194"/>
      <c r="M294" s="194">
        <v>499200</v>
      </c>
      <c r="N294" s="213">
        <f t="shared" si="165"/>
        <v>1381120</v>
      </c>
      <c r="O294" s="102">
        <v>1</v>
      </c>
      <c r="P294" s="102">
        <v>2</v>
      </c>
      <c r="Q294" s="194">
        <v>832000</v>
      </c>
      <c r="R294" s="344"/>
      <c r="S294" s="194">
        <v>33280</v>
      </c>
      <c r="T294" s="194"/>
      <c r="U294" s="194"/>
      <c r="V294" s="194">
        <v>499200</v>
      </c>
      <c r="W294" s="213">
        <f t="shared" si="166"/>
        <v>1364480</v>
      </c>
      <c r="X294" s="213">
        <f t="shared" si="162"/>
        <v>0</v>
      </c>
      <c r="Y294" s="213">
        <f t="shared" si="163"/>
        <v>0</v>
      </c>
      <c r="Z294" s="213">
        <f t="shared" si="164"/>
        <v>16640</v>
      </c>
      <c r="AA294" s="74">
        <f t="shared" si="167"/>
        <v>16640</v>
      </c>
      <c r="AB294" s="102">
        <v>1</v>
      </c>
      <c r="AC294" s="102">
        <v>4</v>
      </c>
      <c r="AD294" s="194">
        <v>832000</v>
      </c>
      <c r="AE294" s="344"/>
      <c r="AF294" s="194">
        <v>66560</v>
      </c>
      <c r="AG294" s="194"/>
      <c r="AH294" s="194"/>
      <c r="AI294" s="194">
        <v>499200</v>
      </c>
      <c r="AJ294" s="213">
        <f t="shared" si="168"/>
        <v>1397760</v>
      </c>
      <c r="AK294" s="102">
        <v>1</v>
      </c>
      <c r="AL294" s="102">
        <v>5</v>
      </c>
      <c r="AM294" s="194">
        <v>832000</v>
      </c>
      <c r="AN294" s="344"/>
      <c r="AO294" s="194">
        <v>83200</v>
      </c>
      <c r="AP294" s="194"/>
      <c r="AQ294" s="194"/>
      <c r="AR294" s="194">
        <v>499200</v>
      </c>
      <c r="AS294" s="213">
        <f t="shared" si="169"/>
        <v>1414400</v>
      </c>
    </row>
    <row r="295" spans="1:45" ht="18.95" customHeight="1">
      <c r="A295" s="102">
        <v>7</v>
      </c>
      <c r="B295" s="102" t="s">
        <v>6672</v>
      </c>
      <c r="C295" s="102" t="s">
        <v>5283</v>
      </c>
      <c r="D295" s="102">
        <v>1967</v>
      </c>
      <c r="E295" s="102">
        <v>1</v>
      </c>
      <c r="F295" s="102">
        <v>3</v>
      </c>
      <c r="G295" s="102">
        <v>10</v>
      </c>
      <c r="H295" s="194">
        <v>832000</v>
      </c>
      <c r="I295" s="344"/>
      <c r="J295" s="194">
        <v>49920</v>
      </c>
      <c r="K295" s="194"/>
      <c r="L295" s="194"/>
      <c r="M295" s="194">
        <v>499200</v>
      </c>
      <c r="N295" s="213">
        <f t="shared" si="165"/>
        <v>1381120</v>
      </c>
      <c r="O295" s="102">
        <v>1</v>
      </c>
      <c r="P295" s="102">
        <v>2</v>
      </c>
      <c r="Q295" s="194">
        <v>832000</v>
      </c>
      <c r="R295" s="344"/>
      <c r="S295" s="194">
        <v>33280</v>
      </c>
      <c r="T295" s="194"/>
      <c r="U295" s="194"/>
      <c r="V295" s="194">
        <v>499200</v>
      </c>
      <c r="W295" s="213">
        <f t="shared" si="166"/>
        <v>1364480</v>
      </c>
      <c r="X295" s="213">
        <f t="shared" si="162"/>
        <v>0</v>
      </c>
      <c r="Y295" s="213">
        <f t="shared" si="163"/>
        <v>0</v>
      </c>
      <c r="Z295" s="213">
        <f t="shared" si="164"/>
        <v>16640</v>
      </c>
      <c r="AA295" s="74">
        <f t="shared" si="167"/>
        <v>16640</v>
      </c>
      <c r="AB295" s="102">
        <v>1</v>
      </c>
      <c r="AC295" s="102">
        <v>4</v>
      </c>
      <c r="AD295" s="194">
        <v>832000</v>
      </c>
      <c r="AE295" s="344"/>
      <c r="AF295" s="194">
        <v>66560</v>
      </c>
      <c r="AG295" s="194"/>
      <c r="AH295" s="194"/>
      <c r="AI295" s="194">
        <v>499200</v>
      </c>
      <c r="AJ295" s="213">
        <f t="shared" si="168"/>
        <v>1397760</v>
      </c>
      <c r="AK295" s="102">
        <v>1</v>
      </c>
      <c r="AL295" s="102">
        <v>5</v>
      </c>
      <c r="AM295" s="194">
        <v>832000</v>
      </c>
      <c r="AN295" s="344"/>
      <c r="AO295" s="194">
        <v>83200</v>
      </c>
      <c r="AP295" s="194"/>
      <c r="AQ295" s="194"/>
      <c r="AR295" s="194">
        <v>499200</v>
      </c>
      <c r="AS295" s="213">
        <f t="shared" si="169"/>
        <v>1414400</v>
      </c>
    </row>
    <row r="296" spans="1:45" ht="18.95" customHeight="1">
      <c r="A296" s="102">
        <v>8</v>
      </c>
      <c r="B296" s="102" t="s">
        <v>6673</v>
      </c>
      <c r="C296" s="102" t="s">
        <v>5283</v>
      </c>
      <c r="D296" s="102">
        <v>1992</v>
      </c>
      <c r="E296" s="102">
        <v>1</v>
      </c>
      <c r="F296" s="102">
        <v>3</v>
      </c>
      <c r="G296" s="102">
        <v>10</v>
      </c>
      <c r="H296" s="194">
        <v>832000</v>
      </c>
      <c r="I296" s="344"/>
      <c r="J296" s="194">
        <v>49920</v>
      </c>
      <c r="K296" s="194"/>
      <c r="L296" s="194"/>
      <c r="M296" s="194">
        <v>499200</v>
      </c>
      <c r="N296" s="213">
        <f t="shared" si="165"/>
        <v>1381120</v>
      </c>
      <c r="O296" s="102">
        <v>1</v>
      </c>
      <c r="P296" s="102">
        <v>2</v>
      </c>
      <c r="Q296" s="194">
        <v>832000</v>
      </c>
      <c r="R296" s="344"/>
      <c r="S296" s="194">
        <v>33280</v>
      </c>
      <c r="T296" s="194"/>
      <c r="U296" s="194"/>
      <c r="V296" s="194">
        <v>499200</v>
      </c>
      <c r="W296" s="213">
        <f t="shared" si="166"/>
        <v>1364480</v>
      </c>
      <c r="X296" s="213">
        <f t="shared" si="162"/>
        <v>0</v>
      </c>
      <c r="Y296" s="213">
        <f t="shared" si="163"/>
        <v>0</v>
      </c>
      <c r="Z296" s="213">
        <f t="shared" si="164"/>
        <v>16640</v>
      </c>
      <c r="AA296" s="74">
        <f t="shared" si="167"/>
        <v>16640</v>
      </c>
      <c r="AB296" s="102">
        <v>1</v>
      </c>
      <c r="AC296" s="102">
        <v>4</v>
      </c>
      <c r="AD296" s="194">
        <v>832000</v>
      </c>
      <c r="AE296" s="344"/>
      <c r="AF296" s="194">
        <v>66560</v>
      </c>
      <c r="AG296" s="194"/>
      <c r="AH296" s="194"/>
      <c r="AI296" s="194">
        <v>499200</v>
      </c>
      <c r="AJ296" s="213">
        <f t="shared" si="168"/>
        <v>1397760</v>
      </c>
      <c r="AK296" s="102">
        <v>1</v>
      </c>
      <c r="AL296" s="102">
        <v>5</v>
      </c>
      <c r="AM296" s="194">
        <v>832000</v>
      </c>
      <c r="AN296" s="344"/>
      <c r="AO296" s="194">
        <v>83200</v>
      </c>
      <c r="AP296" s="194"/>
      <c r="AQ296" s="194"/>
      <c r="AR296" s="194">
        <v>499200</v>
      </c>
      <c r="AS296" s="213">
        <f t="shared" si="169"/>
        <v>1414400</v>
      </c>
    </row>
    <row r="297" spans="1:45" ht="18.95" customHeight="1">
      <c r="A297" s="102">
        <v>9</v>
      </c>
      <c r="B297" s="102" t="s">
        <v>5761</v>
      </c>
      <c r="C297" s="102" t="s">
        <v>5282</v>
      </c>
      <c r="D297" s="102">
        <v>1985</v>
      </c>
      <c r="E297" s="102">
        <v>1</v>
      </c>
      <c r="F297" s="102">
        <v>3</v>
      </c>
      <c r="G297" s="102">
        <v>10</v>
      </c>
      <c r="H297" s="194">
        <v>832000</v>
      </c>
      <c r="I297" s="344"/>
      <c r="J297" s="194">
        <v>49920</v>
      </c>
      <c r="K297" s="194"/>
      <c r="L297" s="194"/>
      <c r="M297" s="194">
        <v>499200</v>
      </c>
      <c r="N297" s="213">
        <f t="shared" si="165"/>
        <v>1381120</v>
      </c>
      <c r="O297" s="102">
        <v>1</v>
      </c>
      <c r="P297" s="102">
        <v>2</v>
      </c>
      <c r="Q297" s="194">
        <v>832000</v>
      </c>
      <c r="R297" s="344"/>
      <c r="S297" s="194">
        <v>33280</v>
      </c>
      <c r="T297" s="194"/>
      <c r="U297" s="194"/>
      <c r="V297" s="194">
        <v>499200</v>
      </c>
      <c r="W297" s="213">
        <f t="shared" si="166"/>
        <v>1364480</v>
      </c>
      <c r="X297" s="213">
        <f t="shared" si="162"/>
        <v>0</v>
      </c>
      <c r="Y297" s="213">
        <f t="shared" si="163"/>
        <v>0</v>
      </c>
      <c r="Z297" s="213">
        <f t="shared" si="164"/>
        <v>16640</v>
      </c>
      <c r="AA297" s="74">
        <f t="shared" si="167"/>
        <v>16640</v>
      </c>
      <c r="AB297" s="102">
        <v>1</v>
      </c>
      <c r="AC297" s="102">
        <v>4</v>
      </c>
      <c r="AD297" s="194">
        <v>832000</v>
      </c>
      <c r="AE297" s="344"/>
      <c r="AF297" s="194">
        <v>66560</v>
      </c>
      <c r="AG297" s="194"/>
      <c r="AH297" s="194"/>
      <c r="AI297" s="194">
        <v>499200</v>
      </c>
      <c r="AJ297" s="213">
        <f t="shared" si="168"/>
        <v>1397760</v>
      </c>
      <c r="AK297" s="102">
        <v>1</v>
      </c>
      <c r="AL297" s="102">
        <v>5</v>
      </c>
      <c r="AM297" s="194">
        <v>832000</v>
      </c>
      <c r="AN297" s="344"/>
      <c r="AO297" s="194">
        <v>83200</v>
      </c>
      <c r="AP297" s="194"/>
      <c r="AQ297" s="194"/>
      <c r="AR297" s="194">
        <v>499200</v>
      </c>
      <c r="AS297" s="213">
        <f t="shared" si="169"/>
        <v>1414400</v>
      </c>
    </row>
    <row r="298" spans="1:45" ht="18.95" customHeight="1">
      <c r="A298" s="102">
        <v>10</v>
      </c>
      <c r="B298" s="102" t="s">
        <v>6674</v>
      </c>
      <c r="C298" s="102" t="s">
        <v>5283</v>
      </c>
      <c r="D298" s="102">
        <v>1989</v>
      </c>
      <c r="E298" s="102">
        <v>1</v>
      </c>
      <c r="F298" s="102">
        <v>3</v>
      </c>
      <c r="G298" s="102">
        <v>10</v>
      </c>
      <c r="H298" s="194">
        <v>832000</v>
      </c>
      <c r="I298" s="344"/>
      <c r="J298" s="194">
        <v>49920</v>
      </c>
      <c r="K298" s="194"/>
      <c r="L298" s="194"/>
      <c r="M298" s="194">
        <v>499200</v>
      </c>
      <c r="N298" s="213">
        <f>+H298+J298+K298+L298+M298</f>
        <v>1381120</v>
      </c>
      <c r="O298" s="102">
        <v>1</v>
      </c>
      <c r="P298" s="102">
        <v>2</v>
      </c>
      <c r="Q298" s="194">
        <v>832000</v>
      </c>
      <c r="R298" s="344"/>
      <c r="S298" s="194">
        <v>33280</v>
      </c>
      <c r="T298" s="194"/>
      <c r="U298" s="194"/>
      <c r="V298" s="194">
        <v>499200</v>
      </c>
      <c r="W298" s="213">
        <f>+Q298+S298+T298+U298+V298</f>
        <v>1364480</v>
      </c>
      <c r="X298" s="213">
        <f t="shared" si="162"/>
        <v>0</v>
      </c>
      <c r="Y298" s="213">
        <f t="shared" si="163"/>
        <v>0</v>
      </c>
      <c r="Z298" s="213">
        <f t="shared" si="164"/>
        <v>16640</v>
      </c>
      <c r="AA298" s="74">
        <f>N298-W298</f>
        <v>16640</v>
      </c>
      <c r="AB298" s="102">
        <v>1</v>
      </c>
      <c r="AC298" s="102">
        <v>4</v>
      </c>
      <c r="AD298" s="194">
        <v>832000</v>
      </c>
      <c r="AE298" s="344"/>
      <c r="AF298" s="194">
        <v>66560</v>
      </c>
      <c r="AG298" s="194"/>
      <c r="AH298" s="194"/>
      <c r="AI298" s="194">
        <v>499200</v>
      </c>
      <c r="AJ298" s="213">
        <f>+AD298+AF298+AG298+AH298+AI298</f>
        <v>1397760</v>
      </c>
      <c r="AK298" s="102">
        <v>1</v>
      </c>
      <c r="AL298" s="102">
        <v>5</v>
      </c>
      <c r="AM298" s="194">
        <v>832000</v>
      </c>
      <c r="AN298" s="344"/>
      <c r="AO298" s="194">
        <v>83200</v>
      </c>
      <c r="AP298" s="194"/>
      <c r="AQ298" s="194"/>
      <c r="AR298" s="194">
        <v>499200</v>
      </c>
      <c r="AS298" s="213">
        <f>+AM298+AO298+AP298+AQ298+AR298</f>
        <v>1414400</v>
      </c>
    </row>
    <row r="299" spans="1:45" ht="18.95" customHeight="1">
      <c r="A299" s="102">
        <v>11</v>
      </c>
      <c r="B299" s="102" t="s">
        <v>8070</v>
      </c>
      <c r="C299" s="102" t="s">
        <v>5283</v>
      </c>
      <c r="D299" s="102">
        <v>1994</v>
      </c>
      <c r="E299" s="102">
        <v>1</v>
      </c>
      <c r="F299" s="102">
        <v>2</v>
      </c>
      <c r="G299" s="102">
        <v>10</v>
      </c>
      <c r="H299" s="194">
        <v>832000</v>
      </c>
      <c r="I299" s="344"/>
      <c r="J299" s="194">
        <v>33280</v>
      </c>
      <c r="K299" s="194"/>
      <c r="L299" s="194"/>
      <c r="M299" s="194">
        <v>499200</v>
      </c>
      <c r="N299" s="213">
        <f t="shared" ref="N299:N302" si="170">+H299+J299+K299+L299+M299</f>
        <v>1364480</v>
      </c>
      <c r="O299" s="102">
        <v>1</v>
      </c>
      <c r="P299" s="102">
        <v>1</v>
      </c>
      <c r="Q299" s="194">
        <v>832000</v>
      </c>
      <c r="R299" s="344"/>
      <c r="S299" s="194">
        <v>16640</v>
      </c>
      <c r="T299" s="194"/>
      <c r="U299" s="194"/>
      <c r="V299" s="194">
        <v>499200</v>
      </c>
      <c r="W299" s="213">
        <f t="shared" ref="W299:W302" si="171">+Q299+S299+T299+U299+V299</f>
        <v>1347840</v>
      </c>
      <c r="X299" s="213">
        <f t="shared" si="162"/>
        <v>0</v>
      </c>
      <c r="Y299" s="213">
        <f t="shared" si="163"/>
        <v>0</v>
      </c>
      <c r="Z299" s="213">
        <f t="shared" si="164"/>
        <v>16640</v>
      </c>
      <c r="AA299" s="74">
        <f t="shared" ref="AA299:AA302" si="172">N299-W299</f>
        <v>16640</v>
      </c>
      <c r="AB299" s="102">
        <v>1</v>
      </c>
      <c r="AC299" s="102">
        <v>3</v>
      </c>
      <c r="AD299" s="194">
        <v>832000</v>
      </c>
      <c r="AE299" s="344"/>
      <c r="AF299" s="194">
        <v>49920</v>
      </c>
      <c r="AG299" s="194"/>
      <c r="AH299" s="194"/>
      <c r="AI299" s="194">
        <v>499200</v>
      </c>
      <c r="AJ299" s="213">
        <f t="shared" ref="AJ299:AJ302" si="173">+AD299+AF299+AG299+AH299+AI299</f>
        <v>1381120</v>
      </c>
      <c r="AK299" s="102">
        <v>1</v>
      </c>
      <c r="AL299" s="102">
        <v>4</v>
      </c>
      <c r="AM299" s="194">
        <v>832000</v>
      </c>
      <c r="AN299" s="344"/>
      <c r="AO299" s="194">
        <v>66560</v>
      </c>
      <c r="AP299" s="194"/>
      <c r="AQ299" s="194"/>
      <c r="AR299" s="194">
        <v>499200</v>
      </c>
      <c r="AS299" s="213">
        <f t="shared" ref="AS299:AS302" si="174">+AM299+AO299+AP299+AQ299+AR299</f>
        <v>1397760</v>
      </c>
    </row>
    <row r="300" spans="1:45" ht="18.95" customHeight="1">
      <c r="A300" s="102">
        <v>12</v>
      </c>
      <c r="B300" s="102" t="s">
        <v>4765</v>
      </c>
      <c r="C300" s="102" t="s">
        <v>5282</v>
      </c>
      <c r="D300" s="102">
        <v>1989</v>
      </c>
      <c r="E300" s="102">
        <v>1</v>
      </c>
      <c r="F300" s="102">
        <v>5</v>
      </c>
      <c r="G300" s="102">
        <v>10</v>
      </c>
      <c r="H300" s="194">
        <v>832000</v>
      </c>
      <c r="I300" s="344"/>
      <c r="J300" s="194">
        <v>83200</v>
      </c>
      <c r="K300" s="194"/>
      <c r="L300" s="194"/>
      <c r="M300" s="194">
        <v>499200</v>
      </c>
      <c r="N300" s="213">
        <f t="shared" si="170"/>
        <v>1414400</v>
      </c>
      <c r="O300" s="102">
        <v>1</v>
      </c>
      <c r="P300" s="102">
        <v>4</v>
      </c>
      <c r="Q300" s="194">
        <v>832000</v>
      </c>
      <c r="R300" s="344"/>
      <c r="S300" s="194">
        <v>66560</v>
      </c>
      <c r="T300" s="194"/>
      <c r="U300" s="194"/>
      <c r="V300" s="194">
        <v>499200</v>
      </c>
      <c r="W300" s="213">
        <f t="shared" si="171"/>
        <v>1397760</v>
      </c>
      <c r="X300" s="213">
        <f t="shared" si="162"/>
        <v>0</v>
      </c>
      <c r="Y300" s="213">
        <f t="shared" si="163"/>
        <v>0</v>
      </c>
      <c r="Z300" s="213">
        <f t="shared" si="164"/>
        <v>16640</v>
      </c>
      <c r="AA300" s="74">
        <f t="shared" si="172"/>
        <v>16640</v>
      </c>
      <c r="AB300" s="102">
        <v>1</v>
      </c>
      <c r="AC300" s="102">
        <v>6</v>
      </c>
      <c r="AD300" s="194">
        <v>832000</v>
      </c>
      <c r="AE300" s="344"/>
      <c r="AF300" s="194">
        <v>99840</v>
      </c>
      <c r="AG300" s="194"/>
      <c r="AH300" s="194"/>
      <c r="AI300" s="194">
        <v>499200</v>
      </c>
      <c r="AJ300" s="213">
        <f t="shared" si="173"/>
        <v>1431040</v>
      </c>
      <c r="AK300" s="102">
        <v>1</v>
      </c>
      <c r="AL300" s="102">
        <v>7</v>
      </c>
      <c r="AM300" s="194">
        <v>832000</v>
      </c>
      <c r="AN300" s="344"/>
      <c r="AO300" s="194">
        <v>116480.00000000001</v>
      </c>
      <c r="AP300" s="194"/>
      <c r="AQ300" s="194"/>
      <c r="AR300" s="194">
        <v>499200</v>
      </c>
      <c r="AS300" s="213">
        <f t="shared" si="174"/>
        <v>1447680</v>
      </c>
    </row>
    <row r="301" spans="1:45" ht="18.95" customHeight="1">
      <c r="A301" s="102">
        <v>13</v>
      </c>
      <c r="B301" s="102" t="s">
        <v>5314</v>
      </c>
      <c r="C301" s="102" t="s">
        <v>5283</v>
      </c>
      <c r="D301" s="102">
        <v>1980</v>
      </c>
      <c r="E301" s="102">
        <v>1</v>
      </c>
      <c r="F301" s="102">
        <v>3</v>
      </c>
      <c r="G301" s="102">
        <v>10</v>
      </c>
      <c r="H301" s="194">
        <v>832000</v>
      </c>
      <c r="I301" s="344"/>
      <c r="J301" s="194">
        <v>49920</v>
      </c>
      <c r="K301" s="194"/>
      <c r="L301" s="194"/>
      <c r="M301" s="194">
        <v>499200</v>
      </c>
      <c r="N301" s="213">
        <f t="shared" si="170"/>
        <v>1381120</v>
      </c>
      <c r="O301" s="102">
        <v>1</v>
      </c>
      <c r="P301" s="102">
        <v>2</v>
      </c>
      <c r="Q301" s="194">
        <v>832000</v>
      </c>
      <c r="R301" s="344"/>
      <c r="S301" s="194">
        <v>33280</v>
      </c>
      <c r="T301" s="194"/>
      <c r="U301" s="194"/>
      <c r="V301" s="194">
        <v>499200</v>
      </c>
      <c r="W301" s="213">
        <f t="shared" si="171"/>
        <v>1364480</v>
      </c>
      <c r="X301" s="213">
        <f t="shared" si="162"/>
        <v>0</v>
      </c>
      <c r="Y301" s="213">
        <f t="shared" si="163"/>
        <v>0</v>
      </c>
      <c r="Z301" s="213">
        <f t="shared" si="164"/>
        <v>16640</v>
      </c>
      <c r="AA301" s="74">
        <f t="shared" si="172"/>
        <v>16640</v>
      </c>
      <c r="AB301" s="102">
        <v>1</v>
      </c>
      <c r="AC301" s="102">
        <v>4</v>
      </c>
      <c r="AD301" s="194">
        <v>832000</v>
      </c>
      <c r="AE301" s="344"/>
      <c r="AF301" s="194">
        <v>66560</v>
      </c>
      <c r="AG301" s="194"/>
      <c r="AH301" s="194"/>
      <c r="AI301" s="194">
        <v>499200</v>
      </c>
      <c r="AJ301" s="213">
        <f t="shared" si="173"/>
        <v>1397760</v>
      </c>
      <c r="AK301" s="102">
        <v>1</v>
      </c>
      <c r="AL301" s="102">
        <v>5</v>
      </c>
      <c r="AM301" s="194">
        <v>832000</v>
      </c>
      <c r="AN301" s="344"/>
      <c r="AO301" s="194">
        <v>83200</v>
      </c>
      <c r="AP301" s="194"/>
      <c r="AQ301" s="194"/>
      <c r="AR301" s="194">
        <v>499200</v>
      </c>
      <c r="AS301" s="213">
        <f t="shared" si="174"/>
        <v>1414400</v>
      </c>
    </row>
    <row r="302" spans="1:45" ht="18.95" customHeight="1">
      <c r="A302" s="102">
        <v>14</v>
      </c>
      <c r="B302" s="102" t="s">
        <v>5311</v>
      </c>
      <c r="C302" s="102" t="s">
        <v>5283</v>
      </c>
      <c r="D302" s="102">
        <v>1973</v>
      </c>
      <c r="E302" s="102">
        <v>1</v>
      </c>
      <c r="F302" s="102">
        <v>4</v>
      </c>
      <c r="G302" s="102">
        <v>10</v>
      </c>
      <c r="H302" s="194">
        <v>832000</v>
      </c>
      <c r="I302" s="344"/>
      <c r="J302" s="194">
        <v>66560</v>
      </c>
      <c r="K302" s="194"/>
      <c r="L302" s="194"/>
      <c r="M302" s="194">
        <v>499200</v>
      </c>
      <c r="N302" s="213">
        <f t="shared" si="170"/>
        <v>1397760</v>
      </c>
      <c r="O302" s="102">
        <v>1</v>
      </c>
      <c r="P302" s="102">
        <v>3</v>
      </c>
      <c r="Q302" s="194">
        <v>832000</v>
      </c>
      <c r="R302" s="344"/>
      <c r="S302" s="194">
        <v>49920</v>
      </c>
      <c r="T302" s="194"/>
      <c r="U302" s="194"/>
      <c r="V302" s="194">
        <v>499200</v>
      </c>
      <c r="W302" s="213">
        <f t="shared" si="171"/>
        <v>1381120</v>
      </c>
      <c r="X302" s="213">
        <f t="shared" si="162"/>
        <v>0</v>
      </c>
      <c r="Y302" s="213">
        <f t="shared" si="163"/>
        <v>0</v>
      </c>
      <c r="Z302" s="213">
        <f t="shared" si="164"/>
        <v>16640</v>
      </c>
      <c r="AA302" s="74">
        <f t="shared" si="172"/>
        <v>16640</v>
      </c>
      <c r="AB302" s="102">
        <v>1</v>
      </c>
      <c r="AC302" s="102">
        <v>5</v>
      </c>
      <c r="AD302" s="194">
        <v>832000</v>
      </c>
      <c r="AE302" s="344"/>
      <c r="AF302" s="194">
        <v>83200</v>
      </c>
      <c r="AG302" s="194"/>
      <c r="AH302" s="194"/>
      <c r="AI302" s="194">
        <v>499200</v>
      </c>
      <c r="AJ302" s="213">
        <f t="shared" si="173"/>
        <v>1414400</v>
      </c>
      <c r="AK302" s="102">
        <v>1</v>
      </c>
      <c r="AL302" s="102">
        <v>6</v>
      </c>
      <c r="AM302" s="194">
        <v>832000</v>
      </c>
      <c r="AN302" s="344"/>
      <c r="AO302" s="194">
        <v>99840</v>
      </c>
      <c r="AP302" s="194"/>
      <c r="AQ302" s="194"/>
      <c r="AR302" s="194">
        <v>499200</v>
      </c>
      <c r="AS302" s="213">
        <f t="shared" si="174"/>
        <v>1431040</v>
      </c>
    </row>
    <row r="303" spans="1:45" s="410" customFormat="1" ht="25.5" customHeight="1">
      <c r="A303" s="1259"/>
      <c r="B303" s="1268" t="s">
        <v>5315</v>
      </c>
      <c r="C303" s="1268"/>
      <c r="D303" s="1268"/>
      <c r="E303" s="1268"/>
      <c r="F303" s="1268"/>
      <c r="G303" s="1268"/>
      <c r="H303" s="1268"/>
      <c r="I303" s="412"/>
      <c r="J303" s="407"/>
      <c r="K303" s="1260"/>
      <c r="L303" s="407"/>
      <c r="M303" s="407"/>
      <c r="N303" s="407"/>
      <c r="O303" s="407"/>
      <c r="P303" s="412"/>
      <c r="S303" s="1261"/>
      <c r="V303" s="407"/>
      <c r="W303" s="411" t="s">
        <v>215</v>
      </c>
      <c r="X303" s="1261"/>
      <c r="Y303" s="1261"/>
      <c r="Z303" s="1261"/>
      <c r="AB303" s="412"/>
      <c r="AC303" s="412"/>
      <c r="AD303" s="412"/>
      <c r="AE303" s="412"/>
      <c r="AF303" s="407"/>
      <c r="AG303" s="1260"/>
      <c r="AH303" s="1260"/>
      <c r="AI303" s="407"/>
      <c r="AJ303" s="407"/>
      <c r="AK303" s="412"/>
      <c r="AL303" s="412"/>
      <c r="AM303" s="412"/>
      <c r="AN303" s="412"/>
      <c r="AO303" s="407"/>
      <c r="AP303" s="1260"/>
      <c r="AQ303" s="1260"/>
      <c r="AR303" s="407"/>
      <c r="AS303" s="407"/>
    </row>
    <row r="304" spans="1:45" ht="14.25" customHeight="1">
      <c r="A304" s="226"/>
      <c r="B304" s="227"/>
      <c r="C304" s="2548" t="s">
        <v>5278</v>
      </c>
      <c r="D304" s="2548" t="s">
        <v>5279</v>
      </c>
      <c r="E304" s="1026" t="s">
        <v>5280</v>
      </c>
      <c r="F304" s="1026"/>
      <c r="G304" s="1026"/>
      <c r="H304" s="1026"/>
      <c r="I304" s="1027"/>
      <c r="J304" s="228"/>
      <c r="K304" s="229"/>
      <c r="L304" s="1028"/>
      <c r="M304" s="1028"/>
      <c r="N304" s="230"/>
      <c r="O304" s="1262" t="s">
        <v>1979</v>
      </c>
      <c r="P304" s="1026"/>
      <c r="Q304" s="1026"/>
      <c r="R304" s="1027"/>
      <c r="S304" s="1263"/>
      <c r="T304" s="1028"/>
      <c r="U304" s="1028"/>
      <c r="V304" s="230"/>
      <c r="W304" s="230"/>
      <c r="X304" s="2532" t="s">
        <v>249</v>
      </c>
      <c r="Y304" s="2533"/>
      <c r="Z304" s="2533"/>
      <c r="AA304" s="2534"/>
      <c r="AB304" s="1026" t="s">
        <v>6656</v>
      </c>
      <c r="AC304" s="1026"/>
      <c r="AD304" s="1026"/>
      <c r="AE304" s="1027"/>
      <c r="AF304" s="228"/>
      <c r="AG304" s="229"/>
      <c r="AH304" s="229"/>
      <c r="AI304" s="1028"/>
      <c r="AJ304" s="230"/>
      <c r="AK304" s="1026" t="s">
        <v>8062</v>
      </c>
      <c r="AL304" s="1026"/>
      <c r="AM304" s="1026"/>
      <c r="AN304" s="1027"/>
      <c r="AO304" s="228"/>
      <c r="AP304" s="229"/>
      <c r="AQ304" s="229"/>
      <c r="AR304" s="1028"/>
      <c r="AS304" s="230"/>
    </row>
    <row r="305" spans="1:45" s="176" customFormat="1" ht="22.5" customHeight="1">
      <c r="A305" s="231"/>
      <c r="B305" s="232"/>
      <c r="C305" s="2549"/>
      <c r="D305" s="2549"/>
      <c r="E305" s="226"/>
      <c r="F305" s="226"/>
      <c r="G305" s="226"/>
      <c r="H305" s="226"/>
      <c r="I305" s="1029"/>
      <c r="J305" s="235" t="s">
        <v>5281</v>
      </c>
      <c r="K305" s="235"/>
      <c r="L305" s="235"/>
      <c r="M305" s="22"/>
      <c r="N305" s="206"/>
      <c r="O305" s="226"/>
      <c r="P305" s="226"/>
      <c r="Q305" s="226"/>
      <c r="R305" s="340"/>
      <c r="S305" s="235" t="s">
        <v>5281</v>
      </c>
      <c r="T305" s="235"/>
      <c r="U305" s="235"/>
      <c r="V305" s="22"/>
      <c r="W305" s="206"/>
      <c r="X305" s="226"/>
      <c r="Y305" s="2551" t="s">
        <v>244</v>
      </c>
      <c r="Z305" s="2551" t="s">
        <v>247</v>
      </c>
      <c r="AA305" s="226"/>
      <c r="AB305" s="226"/>
      <c r="AC305" s="226"/>
      <c r="AD305" s="226"/>
      <c r="AE305" s="235" t="s">
        <v>5281</v>
      </c>
      <c r="AF305" s="233"/>
      <c r="AG305" s="234"/>
      <c r="AH305" s="234"/>
      <c r="AI305" s="230"/>
      <c r="AJ305" s="206"/>
      <c r="AK305" s="226"/>
      <c r="AL305" s="226"/>
      <c r="AM305" s="226"/>
      <c r="AN305" s="235" t="s">
        <v>5281</v>
      </c>
      <c r="AO305" s="233"/>
      <c r="AP305" s="234"/>
      <c r="AQ305" s="234"/>
      <c r="AR305" s="230"/>
      <c r="AS305" s="206"/>
    </row>
    <row r="306" spans="1:45" s="35" customFormat="1" ht="89.25">
      <c r="A306" s="210" t="s">
        <v>114</v>
      </c>
      <c r="B306" s="2162" t="s">
        <v>218</v>
      </c>
      <c r="C306" s="2550"/>
      <c r="D306" s="2550"/>
      <c r="E306" s="2162" t="s">
        <v>211</v>
      </c>
      <c r="F306" s="2162" t="s">
        <v>243</v>
      </c>
      <c r="G306" s="2162" t="s">
        <v>282</v>
      </c>
      <c r="H306" s="2165" t="s">
        <v>244</v>
      </c>
      <c r="I306" s="524" t="s">
        <v>321</v>
      </c>
      <c r="J306" s="249" t="s">
        <v>298</v>
      </c>
      <c r="K306" s="249" t="s">
        <v>245</v>
      </c>
      <c r="L306" s="1103" t="s">
        <v>299</v>
      </c>
      <c r="M306" s="249" t="s">
        <v>4754</v>
      </c>
      <c r="N306" s="2165" t="s">
        <v>246</v>
      </c>
      <c r="O306" s="2162" t="s">
        <v>211</v>
      </c>
      <c r="P306" s="2162" t="s">
        <v>243</v>
      </c>
      <c r="Q306" s="2165" t="s">
        <v>244</v>
      </c>
      <c r="R306" s="524" t="s">
        <v>321</v>
      </c>
      <c r="S306" s="249" t="s">
        <v>298</v>
      </c>
      <c r="T306" s="249" t="s">
        <v>245</v>
      </c>
      <c r="U306" s="1103" t="s">
        <v>299</v>
      </c>
      <c r="V306" s="249" t="s">
        <v>4754</v>
      </c>
      <c r="W306" s="2165" t="s">
        <v>246</v>
      </c>
      <c r="X306" s="2162" t="s">
        <v>211</v>
      </c>
      <c r="Y306" s="2552"/>
      <c r="Z306" s="2552"/>
      <c r="AA306" s="2162" t="s">
        <v>248</v>
      </c>
      <c r="AB306" s="2162" t="s">
        <v>211</v>
      </c>
      <c r="AC306" s="2162" t="s">
        <v>243</v>
      </c>
      <c r="AD306" s="2165" t="s">
        <v>244</v>
      </c>
      <c r="AE306" s="523" t="s">
        <v>321</v>
      </c>
      <c r="AF306" s="249" t="s">
        <v>298</v>
      </c>
      <c r="AG306" s="249" t="s">
        <v>245</v>
      </c>
      <c r="AH306" s="1103" t="s">
        <v>299</v>
      </c>
      <c r="AI306" s="249" t="s">
        <v>4754</v>
      </c>
      <c r="AJ306" s="2165" t="s">
        <v>246</v>
      </c>
      <c r="AK306" s="2162" t="s">
        <v>211</v>
      </c>
      <c r="AL306" s="2162" t="s">
        <v>243</v>
      </c>
      <c r="AM306" s="2165" t="s">
        <v>244</v>
      </c>
      <c r="AN306" s="523" t="s">
        <v>321</v>
      </c>
      <c r="AO306" s="249" t="s">
        <v>298</v>
      </c>
      <c r="AP306" s="249" t="s">
        <v>245</v>
      </c>
      <c r="AQ306" s="1103" t="s">
        <v>299</v>
      </c>
      <c r="AR306" s="249" t="s">
        <v>4754</v>
      </c>
      <c r="AS306" s="2165" t="s">
        <v>246</v>
      </c>
    </row>
    <row r="307" spans="1:45" s="15" customFormat="1" ht="12.75">
      <c r="A307" s="123">
        <v>1</v>
      </c>
      <c r="B307" s="123">
        <v>2</v>
      </c>
      <c r="C307" s="123"/>
      <c r="D307" s="123">
        <v>3</v>
      </c>
      <c r="E307" s="123">
        <v>4</v>
      </c>
      <c r="F307" s="123">
        <v>5</v>
      </c>
      <c r="G307" s="123">
        <v>6</v>
      </c>
      <c r="H307" s="123">
        <v>7</v>
      </c>
      <c r="I307" s="123">
        <v>8</v>
      </c>
      <c r="J307" s="123">
        <v>9</v>
      </c>
      <c r="K307" s="123">
        <v>10</v>
      </c>
      <c r="L307" s="123">
        <v>11</v>
      </c>
      <c r="M307" s="123">
        <v>12</v>
      </c>
      <c r="N307" s="123">
        <v>13</v>
      </c>
      <c r="O307" s="123">
        <v>14</v>
      </c>
      <c r="P307" s="123">
        <v>15</v>
      </c>
      <c r="Q307" s="123">
        <v>16</v>
      </c>
      <c r="R307" s="123">
        <v>17</v>
      </c>
      <c r="S307" s="123">
        <v>18</v>
      </c>
      <c r="T307" s="123">
        <v>19</v>
      </c>
      <c r="U307" s="123">
        <v>20</v>
      </c>
      <c r="V307" s="123">
        <v>21</v>
      </c>
      <c r="W307" s="123">
        <v>22</v>
      </c>
      <c r="X307" s="123">
        <v>23</v>
      </c>
      <c r="Y307" s="123">
        <v>24</v>
      </c>
      <c r="Z307" s="123">
        <v>25</v>
      </c>
      <c r="AA307" s="123">
        <v>26</v>
      </c>
      <c r="AB307" s="123">
        <v>27</v>
      </c>
      <c r="AC307" s="123">
        <v>28</v>
      </c>
      <c r="AD307" s="123">
        <v>29</v>
      </c>
      <c r="AE307" s="123">
        <v>30</v>
      </c>
      <c r="AF307" s="123">
        <v>31</v>
      </c>
      <c r="AG307" s="123">
        <v>32</v>
      </c>
      <c r="AH307" s="123">
        <v>33</v>
      </c>
      <c r="AI307" s="123">
        <v>34</v>
      </c>
      <c r="AJ307" s="123">
        <v>35</v>
      </c>
      <c r="AK307" s="123">
        <v>36</v>
      </c>
      <c r="AL307" s="123">
        <v>37</v>
      </c>
      <c r="AM307" s="123">
        <v>38</v>
      </c>
      <c r="AN307" s="123">
        <v>39</v>
      </c>
      <c r="AO307" s="123">
        <v>40</v>
      </c>
      <c r="AP307" s="123">
        <v>41</v>
      </c>
      <c r="AQ307" s="123">
        <v>42</v>
      </c>
      <c r="AR307" s="123">
        <v>43</v>
      </c>
      <c r="AS307" s="123">
        <v>44</v>
      </c>
    </row>
    <row r="308" spans="1:45">
      <c r="A308" s="102"/>
      <c r="B308" s="212" t="s">
        <v>250</v>
      </c>
      <c r="C308" s="212"/>
      <c r="D308" s="212"/>
      <c r="E308" s="102"/>
      <c r="F308" s="102"/>
      <c r="G308" s="102"/>
      <c r="H308" s="194"/>
      <c r="I308" s="344"/>
      <c r="J308" s="194"/>
      <c r="K308" s="194"/>
      <c r="L308" s="194"/>
      <c r="M308" s="194"/>
      <c r="N308" s="194"/>
      <c r="O308" s="102"/>
      <c r="P308" s="102"/>
      <c r="Q308" s="194"/>
      <c r="R308" s="344"/>
      <c r="S308" s="194"/>
      <c r="T308" s="194"/>
      <c r="U308" s="194"/>
      <c r="V308" s="194"/>
      <c r="W308" s="194"/>
      <c r="X308" s="213"/>
      <c r="Y308" s="213"/>
      <c r="Z308" s="213"/>
      <c r="AA308" s="2158"/>
      <c r="AB308" s="102"/>
      <c r="AC308" s="102"/>
      <c r="AD308" s="194"/>
      <c r="AE308" s="344"/>
      <c r="AF308" s="194"/>
      <c r="AG308" s="194"/>
      <c r="AH308" s="194"/>
      <c r="AI308" s="194"/>
      <c r="AJ308" s="194"/>
      <c r="AK308" s="102"/>
      <c r="AL308" s="102"/>
      <c r="AM308" s="194"/>
      <c r="AN308" s="344"/>
      <c r="AO308" s="194"/>
      <c r="AP308" s="194"/>
      <c r="AQ308" s="194"/>
      <c r="AR308" s="194"/>
      <c r="AS308" s="194"/>
    </row>
    <row r="309" spans="1:45">
      <c r="A309" s="102"/>
      <c r="B309" s="212"/>
      <c r="C309" s="212"/>
      <c r="D309" s="212"/>
      <c r="E309" s="102"/>
      <c r="F309" s="102"/>
      <c r="G309" s="102"/>
      <c r="H309" s="194"/>
      <c r="I309" s="344"/>
      <c r="J309" s="194"/>
      <c r="K309" s="194"/>
      <c r="L309" s="194"/>
      <c r="M309" s="194"/>
      <c r="N309" s="194"/>
      <c r="O309" s="102"/>
      <c r="P309" s="102"/>
      <c r="Q309" s="194"/>
      <c r="R309" s="344"/>
      <c r="S309" s="194"/>
      <c r="T309" s="194"/>
      <c r="U309" s="194"/>
      <c r="V309" s="194"/>
      <c r="W309" s="194"/>
      <c r="X309" s="213"/>
      <c r="Y309" s="213"/>
      <c r="Z309" s="213"/>
      <c r="AA309" s="2158"/>
      <c r="AB309" s="102"/>
      <c r="AC309" s="102"/>
      <c r="AD309" s="194"/>
      <c r="AE309" s="344"/>
      <c r="AF309" s="194"/>
      <c r="AG309" s="194"/>
      <c r="AH309" s="194"/>
      <c r="AI309" s="194"/>
      <c r="AJ309" s="194"/>
      <c r="AK309" s="102"/>
      <c r="AL309" s="102"/>
      <c r="AM309" s="194"/>
      <c r="AN309" s="344"/>
      <c r="AO309" s="194"/>
      <c r="AP309" s="194"/>
      <c r="AQ309" s="194"/>
      <c r="AR309" s="194"/>
      <c r="AS309" s="194"/>
    </row>
    <row r="310" spans="1:45" ht="14.25">
      <c r="A310" s="102"/>
      <c r="B310" s="214" t="s">
        <v>113</v>
      </c>
      <c r="C310" s="214"/>
      <c r="D310" s="213" t="s">
        <v>1</v>
      </c>
      <c r="E310" s="215">
        <f>SUM(E312:E322)</f>
        <v>11</v>
      </c>
      <c r="F310" s="213"/>
      <c r="G310" s="213"/>
      <c r="H310" s="213">
        <f t="shared" ref="H310:O310" si="175">SUM(H312:H322)</f>
        <v>9235200</v>
      </c>
      <c r="I310" s="213">
        <f t="shared" si="175"/>
        <v>0</v>
      </c>
      <c r="J310" s="213">
        <f t="shared" si="175"/>
        <v>1173120</v>
      </c>
      <c r="K310" s="213">
        <f t="shared" si="175"/>
        <v>0</v>
      </c>
      <c r="L310" s="213">
        <f t="shared" si="175"/>
        <v>0</v>
      </c>
      <c r="M310" s="213">
        <f t="shared" si="175"/>
        <v>5541120</v>
      </c>
      <c r="N310" s="215">
        <f t="shared" si="175"/>
        <v>15949440</v>
      </c>
      <c r="O310" s="215">
        <f t="shared" si="175"/>
        <v>11</v>
      </c>
      <c r="P310" s="213"/>
      <c r="Q310" s="213">
        <f t="shared" ref="Q310:AB310" si="176">SUM(Q312:Q322)</f>
        <v>9235200</v>
      </c>
      <c r="R310" s="213">
        <f t="shared" si="176"/>
        <v>0</v>
      </c>
      <c r="S310" s="213">
        <f t="shared" si="176"/>
        <v>1040000</v>
      </c>
      <c r="T310" s="213">
        <f t="shared" si="176"/>
        <v>0</v>
      </c>
      <c r="U310" s="213">
        <f t="shared" si="176"/>
        <v>0</v>
      </c>
      <c r="V310" s="213">
        <f t="shared" si="176"/>
        <v>5541120</v>
      </c>
      <c r="W310" s="215">
        <f t="shared" si="176"/>
        <v>15816320</v>
      </c>
      <c r="X310" s="213">
        <f t="shared" si="176"/>
        <v>0</v>
      </c>
      <c r="Y310" s="213">
        <f t="shared" si="176"/>
        <v>0</v>
      </c>
      <c r="Z310" s="213">
        <f t="shared" si="176"/>
        <v>133120</v>
      </c>
      <c r="AA310" s="213">
        <f t="shared" si="176"/>
        <v>133120</v>
      </c>
      <c r="AB310" s="215">
        <f t="shared" si="176"/>
        <v>11</v>
      </c>
      <c r="AC310" s="213"/>
      <c r="AD310" s="213">
        <f t="shared" ref="AD310:AK310" si="177">SUM(AD312:AD322)</f>
        <v>9235200</v>
      </c>
      <c r="AE310" s="213">
        <f t="shared" si="177"/>
        <v>0</v>
      </c>
      <c r="AF310" s="213">
        <f t="shared" si="177"/>
        <v>1306240</v>
      </c>
      <c r="AG310" s="213">
        <f t="shared" si="177"/>
        <v>0</v>
      </c>
      <c r="AH310" s="213">
        <f t="shared" si="177"/>
        <v>0</v>
      </c>
      <c r="AI310" s="213">
        <f t="shared" si="177"/>
        <v>5541120</v>
      </c>
      <c r="AJ310" s="215">
        <f t="shared" si="177"/>
        <v>16082560</v>
      </c>
      <c r="AK310" s="215">
        <f t="shared" si="177"/>
        <v>11</v>
      </c>
      <c r="AL310" s="213"/>
      <c r="AM310" s="213">
        <f t="shared" ref="AM310:AS310" si="178">SUM(AM312:AM322)</f>
        <v>9235200</v>
      </c>
      <c r="AN310" s="213">
        <f t="shared" si="178"/>
        <v>0</v>
      </c>
      <c r="AO310" s="213">
        <f t="shared" si="178"/>
        <v>1439360</v>
      </c>
      <c r="AP310" s="213">
        <f t="shared" si="178"/>
        <v>0</v>
      </c>
      <c r="AQ310" s="213">
        <f t="shared" si="178"/>
        <v>0</v>
      </c>
      <c r="AR310" s="213">
        <f t="shared" si="178"/>
        <v>5541120</v>
      </c>
      <c r="AS310" s="215">
        <f t="shared" si="178"/>
        <v>16215680</v>
      </c>
    </row>
    <row r="311" spans="1:45">
      <c r="A311" s="102"/>
      <c r="B311" s="179" t="s">
        <v>126</v>
      </c>
      <c r="C311" s="179"/>
      <c r="D311" s="179"/>
      <c r="E311" s="102"/>
      <c r="F311" s="102"/>
      <c r="G311" s="102"/>
      <c r="H311" s="194"/>
      <c r="I311" s="344"/>
      <c r="J311" s="194"/>
      <c r="K311" s="194"/>
      <c r="L311" s="194"/>
      <c r="M311" s="194"/>
      <c r="N311" s="194"/>
      <c r="O311" s="102"/>
      <c r="P311" s="102"/>
      <c r="Q311" s="194"/>
      <c r="R311" s="344"/>
      <c r="S311" s="194"/>
      <c r="T311" s="194"/>
      <c r="U311" s="194"/>
      <c r="V311" s="194"/>
      <c r="W311" s="194"/>
      <c r="X311" s="213"/>
      <c r="Y311" s="213"/>
      <c r="Z311" s="213"/>
      <c r="AA311" s="2158"/>
      <c r="AB311" s="102"/>
      <c r="AC311" s="102"/>
      <c r="AD311" s="194"/>
      <c r="AE311" s="344"/>
      <c r="AF311" s="194"/>
      <c r="AG311" s="194"/>
      <c r="AH311" s="194"/>
      <c r="AI311" s="194"/>
      <c r="AJ311" s="194"/>
      <c r="AK311" s="102"/>
      <c r="AL311" s="102"/>
      <c r="AM311" s="194"/>
      <c r="AN311" s="344"/>
      <c r="AO311" s="194"/>
      <c r="AP311" s="194"/>
      <c r="AQ311" s="194"/>
      <c r="AR311" s="194"/>
      <c r="AS311" s="194"/>
    </row>
    <row r="312" spans="1:45" ht="18.95" customHeight="1">
      <c r="A312" s="102">
        <v>1</v>
      </c>
      <c r="B312" s="102" t="s">
        <v>850</v>
      </c>
      <c r="C312" s="102" t="s">
        <v>5283</v>
      </c>
      <c r="D312" s="102">
        <v>1963</v>
      </c>
      <c r="E312" s="102">
        <v>1</v>
      </c>
      <c r="F312" s="102">
        <v>18</v>
      </c>
      <c r="G312" s="102">
        <v>11</v>
      </c>
      <c r="H312" s="194">
        <v>915200</v>
      </c>
      <c r="I312" s="344"/>
      <c r="J312" s="194">
        <v>274560</v>
      </c>
      <c r="K312" s="194"/>
      <c r="L312" s="194"/>
      <c r="M312" s="194">
        <v>549120</v>
      </c>
      <c r="N312" s="213">
        <f>+H312+J312+K312+L312+M312</f>
        <v>1738880</v>
      </c>
      <c r="O312" s="102">
        <v>1</v>
      </c>
      <c r="P312" s="102">
        <v>17</v>
      </c>
      <c r="Q312" s="194">
        <v>915200</v>
      </c>
      <c r="R312" s="344"/>
      <c r="S312" s="194">
        <v>274560</v>
      </c>
      <c r="T312" s="194"/>
      <c r="U312" s="194"/>
      <c r="V312" s="194">
        <v>549120</v>
      </c>
      <c r="W312" s="213">
        <f>+Q312+S312+T312+U312+V312</f>
        <v>1738880</v>
      </c>
      <c r="X312" s="213">
        <f t="shared" ref="X312:X322" si="179">E312-O312</f>
        <v>0</v>
      </c>
      <c r="Y312" s="213">
        <f t="shared" ref="Y312:Y322" si="180">+H312-Q312</f>
        <v>0</v>
      </c>
      <c r="Z312" s="213">
        <f t="shared" ref="Z312:Z322" si="181">+J312+K312+L312+M312-S312-T312-U312-V312</f>
        <v>0</v>
      </c>
      <c r="AA312" s="74">
        <f>N312-W312</f>
        <v>0</v>
      </c>
      <c r="AB312" s="102">
        <v>1</v>
      </c>
      <c r="AC312" s="102">
        <v>19</v>
      </c>
      <c r="AD312" s="194">
        <v>915200</v>
      </c>
      <c r="AE312" s="344"/>
      <c r="AF312" s="194">
        <v>274560</v>
      </c>
      <c r="AG312" s="194"/>
      <c r="AH312" s="194"/>
      <c r="AI312" s="194">
        <v>549120</v>
      </c>
      <c r="AJ312" s="213">
        <f>+AD312+AF312+AG312+AH312+AI312</f>
        <v>1738880</v>
      </c>
      <c r="AK312" s="102">
        <v>1</v>
      </c>
      <c r="AL312" s="102">
        <v>20</v>
      </c>
      <c r="AM312" s="194">
        <v>915200</v>
      </c>
      <c r="AN312" s="344"/>
      <c r="AO312" s="194">
        <v>274560</v>
      </c>
      <c r="AP312" s="194"/>
      <c r="AQ312" s="194"/>
      <c r="AR312" s="194">
        <v>549120</v>
      </c>
      <c r="AS312" s="213">
        <f>+AM312+AO312+AP312+AQ312+AR312</f>
        <v>1738880</v>
      </c>
    </row>
    <row r="313" spans="1:45" ht="18.95" customHeight="1">
      <c r="A313" s="102">
        <v>2</v>
      </c>
      <c r="B313" s="102" t="s">
        <v>854</v>
      </c>
      <c r="C313" s="102" t="s">
        <v>5282</v>
      </c>
      <c r="D313" s="102">
        <v>1973</v>
      </c>
      <c r="E313" s="102">
        <v>1</v>
      </c>
      <c r="F313" s="102">
        <v>23</v>
      </c>
      <c r="G313" s="102">
        <v>10</v>
      </c>
      <c r="H313" s="194">
        <v>832000</v>
      </c>
      <c r="I313" s="344"/>
      <c r="J313" s="194">
        <v>249600</v>
      </c>
      <c r="K313" s="194"/>
      <c r="L313" s="194"/>
      <c r="M313" s="194">
        <v>499200</v>
      </c>
      <c r="N313" s="213">
        <f t="shared" ref="N313:N320" si="182">+H313+J313+K313+L313+M313</f>
        <v>1580800</v>
      </c>
      <c r="O313" s="102">
        <v>1</v>
      </c>
      <c r="P313" s="102">
        <v>22</v>
      </c>
      <c r="Q313" s="194">
        <v>832000</v>
      </c>
      <c r="R313" s="344"/>
      <c r="S313" s="194">
        <v>249600</v>
      </c>
      <c r="T313" s="194"/>
      <c r="U313" s="194"/>
      <c r="V313" s="194">
        <v>499200</v>
      </c>
      <c r="W313" s="213">
        <f t="shared" ref="W313:W320" si="183">+Q313+S313+T313+U313+V313</f>
        <v>1580800</v>
      </c>
      <c r="X313" s="213">
        <f t="shared" si="179"/>
        <v>0</v>
      </c>
      <c r="Y313" s="213">
        <f t="shared" si="180"/>
        <v>0</v>
      </c>
      <c r="Z313" s="213">
        <f t="shared" si="181"/>
        <v>0</v>
      </c>
      <c r="AA313" s="74">
        <f t="shared" ref="AA313:AA320" si="184">N313-W313</f>
        <v>0</v>
      </c>
      <c r="AB313" s="102">
        <v>1</v>
      </c>
      <c r="AC313" s="102">
        <v>24</v>
      </c>
      <c r="AD313" s="194">
        <v>832000</v>
      </c>
      <c r="AE313" s="344"/>
      <c r="AF313" s="194">
        <v>249600</v>
      </c>
      <c r="AG313" s="194"/>
      <c r="AH313" s="194"/>
      <c r="AI313" s="194">
        <v>499200</v>
      </c>
      <c r="AJ313" s="213">
        <f t="shared" ref="AJ313:AJ320" si="185">+AD313+AF313+AG313+AH313+AI313</f>
        <v>1580800</v>
      </c>
      <c r="AK313" s="102">
        <v>1</v>
      </c>
      <c r="AL313" s="102">
        <v>25</v>
      </c>
      <c r="AM313" s="194">
        <v>832000</v>
      </c>
      <c r="AN313" s="344"/>
      <c r="AO313" s="194">
        <v>249600</v>
      </c>
      <c r="AP313" s="194"/>
      <c r="AQ313" s="194"/>
      <c r="AR313" s="194">
        <v>499200</v>
      </c>
      <c r="AS313" s="213">
        <f t="shared" ref="AS313:AS320" si="186">+AM313+AO313+AP313+AQ313+AR313</f>
        <v>1580800</v>
      </c>
    </row>
    <row r="314" spans="1:45" ht="18.95" customHeight="1">
      <c r="A314" s="102">
        <v>3</v>
      </c>
      <c r="B314" s="102" t="s">
        <v>1800</v>
      </c>
      <c r="C314" s="102" t="s">
        <v>5283</v>
      </c>
      <c r="D314" s="102">
        <v>1983</v>
      </c>
      <c r="E314" s="102">
        <v>1</v>
      </c>
      <c r="F314" s="102">
        <v>6</v>
      </c>
      <c r="G314" s="102">
        <v>10</v>
      </c>
      <c r="H314" s="194">
        <v>832000</v>
      </c>
      <c r="I314" s="344"/>
      <c r="J314" s="194">
        <v>99840</v>
      </c>
      <c r="K314" s="194"/>
      <c r="L314" s="194"/>
      <c r="M314" s="194">
        <v>499200</v>
      </c>
      <c r="N314" s="213">
        <f t="shared" si="182"/>
        <v>1431040</v>
      </c>
      <c r="O314" s="102">
        <v>1</v>
      </c>
      <c r="P314" s="102">
        <v>5</v>
      </c>
      <c r="Q314" s="194">
        <v>832000</v>
      </c>
      <c r="R314" s="344"/>
      <c r="S314" s="194">
        <v>83200</v>
      </c>
      <c r="T314" s="194"/>
      <c r="U314" s="194"/>
      <c r="V314" s="194">
        <v>499200</v>
      </c>
      <c r="W314" s="213">
        <f t="shared" si="183"/>
        <v>1414400</v>
      </c>
      <c r="X314" s="213">
        <f t="shared" si="179"/>
        <v>0</v>
      </c>
      <c r="Y314" s="213">
        <f t="shared" si="180"/>
        <v>0</v>
      </c>
      <c r="Z314" s="213">
        <f t="shared" si="181"/>
        <v>16640</v>
      </c>
      <c r="AA314" s="74">
        <f t="shared" si="184"/>
        <v>16640</v>
      </c>
      <c r="AB314" s="102">
        <v>1</v>
      </c>
      <c r="AC314" s="102">
        <v>7</v>
      </c>
      <c r="AD314" s="194">
        <v>832000</v>
      </c>
      <c r="AE314" s="344"/>
      <c r="AF314" s="194">
        <v>116480.00000000001</v>
      </c>
      <c r="AG314" s="194"/>
      <c r="AH314" s="194"/>
      <c r="AI314" s="194">
        <v>499200</v>
      </c>
      <c r="AJ314" s="213">
        <f t="shared" si="185"/>
        <v>1447680</v>
      </c>
      <c r="AK314" s="102">
        <v>1</v>
      </c>
      <c r="AL314" s="102">
        <v>8</v>
      </c>
      <c r="AM314" s="194">
        <v>832000</v>
      </c>
      <c r="AN314" s="344"/>
      <c r="AO314" s="194">
        <v>133120</v>
      </c>
      <c r="AP314" s="194"/>
      <c r="AQ314" s="194"/>
      <c r="AR314" s="194">
        <v>499200</v>
      </c>
      <c r="AS314" s="213">
        <f t="shared" si="186"/>
        <v>1464320</v>
      </c>
    </row>
    <row r="315" spans="1:45" ht="18.95" customHeight="1">
      <c r="A315" s="102">
        <v>4</v>
      </c>
      <c r="B315" s="102" t="s">
        <v>5319</v>
      </c>
      <c r="C315" s="102" t="s">
        <v>5283</v>
      </c>
      <c r="D315" s="102">
        <v>1987</v>
      </c>
      <c r="E315" s="102">
        <v>1</v>
      </c>
      <c r="F315" s="102">
        <v>3</v>
      </c>
      <c r="G315" s="102">
        <v>10</v>
      </c>
      <c r="H315" s="194">
        <v>832000</v>
      </c>
      <c r="I315" s="344"/>
      <c r="J315" s="194">
        <v>49920</v>
      </c>
      <c r="K315" s="194"/>
      <c r="L315" s="194"/>
      <c r="M315" s="194">
        <v>499200</v>
      </c>
      <c r="N315" s="213">
        <f t="shared" si="182"/>
        <v>1381120</v>
      </c>
      <c r="O315" s="102">
        <v>1</v>
      </c>
      <c r="P315" s="102">
        <v>2</v>
      </c>
      <c r="Q315" s="194">
        <v>832000</v>
      </c>
      <c r="R315" s="344"/>
      <c r="S315" s="194">
        <v>33280</v>
      </c>
      <c r="T315" s="194"/>
      <c r="U315" s="194"/>
      <c r="V315" s="194">
        <v>499200</v>
      </c>
      <c r="W315" s="213">
        <f t="shared" si="183"/>
        <v>1364480</v>
      </c>
      <c r="X315" s="213">
        <f t="shared" si="179"/>
        <v>0</v>
      </c>
      <c r="Y315" s="213">
        <f t="shared" si="180"/>
        <v>0</v>
      </c>
      <c r="Z315" s="213">
        <f t="shared" si="181"/>
        <v>16640</v>
      </c>
      <c r="AA315" s="74">
        <f t="shared" si="184"/>
        <v>16640</v>
      </c>
      <c r="AB315" s="102">
        <v>1</v>
      </c>
      <c r="AC315" s="102">
        <v>4</v>
      </c>
      <c r="AD315" s="194">
        <v>832000</v>
      </c>
      <c r="AE315" s="344"/>
      <c r="AF315" s="194">
        <v>66560</v>
      </c>
      <c r="AG315" s="194"/>
      <c r="AH315" s="194"/>
      <c r="AI315" s="194">
        <v>499200</v>
      </c>
      <c r="AJ315" s="213">
        <f t="shared" si="185"/>
        <v>1397760</v>
      </c>
      <c r="AK315" s="102">
        <v>1</v>
      </c>
      <c r="AL315" s="102">
        <v>5</v>
      </c>
      <c r="AM315" s="194">
        <v>832000</v>
      </c>
      <c r="AN315" s="344"/>
      <c r="AO315" s="194">
        <v>83200</v>
      </c>
      <c r="AP315" s="194"/>
      <c r="AQ315" s="194"/>
      <c r="AR315" s="194">
        <v>499200</v>
      </c>
      <c r="AS315" s="213">
        <f t="shared" si="186"/>
        <v>1414400</v>
      </c>
    </row>
    <row r="316" spans="1:45" ht="18.95" customHeight="1">
      <c r="A316" s="102">
        <v>5</v>
      </c>
      <c r="B316" s="102" t="s">
        <v>5343</v>
      </c>
      <c r="C316" s="102" t="s">
        <v>5283</v>
      </c>
      <c r="D316" s="102">
        <v>1962</v>
      </c>
      <c r="E316" s="102">
        <v>1</v>
      </c>
      <c r="F316" s="102">
        <v>18</v>
      </c>
      <c r="G316" s="102">
        <v>10</v>
      </c>
      <c r="H316" s="194">
        <v>832000</v>
      </c>
      <c r="I316" s="344"/>
      <c r="J316" s="194">
        <v>249600</v>
      </c>
      <c r="K316" s="194"/>
      <c r="L316" s="194"/>
      <c r="M316" s="194">
        <v>499200</v>
      </c>
      <c r="N316" s="213">
        <f t="shared" si="182"/>
        <v>1580800</v>
      </c>
      <c r="O316" s="102">
        <v>1</v>
      </c>
      <c r="P316" s="102">
        <v>17</v>
      </c>
      <c r="Q316" s="194">
        <v>832000</v>
      </c>
      <c r="R316" s="344"/>
      <c r="S316" s="194">
        <v>249600</v>
      </c>
      <c r="T316" s="194"/>
      <c r="U316" s="194"/>
      <c r="V316" s="194">
        <v>499200</v>
      </c>
      <c r="W316" s="213">
        <f t="shared" si="183"/>
        <v>1580800</v>
      </c>
      <c r="X316" s="213">
        <f t="shared" si="179"/>
        <v>0</v>
      </c>
      <c r="Y316" s="213">
        <f t="shared" si="180"/>
        <v>0</v>
      </c>
      <c r="Z316" s="213">
        <f t="shared" si="181"/>
        <v>0</v>
      </c>
      <c r="AA316" s="74">
        <f t="shared" si="184"/>
        <v>0</v>
      </c>
      <c r="AB316" s="102">
        <v>1</v>
      </c>
      <c r="AC316" s="102">
        <v>19</v>
      </c>
      <c r="AD316" s="194">
        <v>832000</v>
      </c>
      <c r="AE316" s="344"/>
      <c r="AF316" s="194">
        <v>249600</v>
      </c>
      <c r="AG316" s="194"/>
      <c r="AH316" s="194"/>
      <c r="AI316" s="194">
        <v>499200</v>
      </c>
      <c r="AJ316" s="213">
        <f t="shared" si="185"/>
        <v>1580800</v>
      </c>
      <c r="AK316" s="102">
        <v>1</v>
      </c>
      <c r="AL316" s="102">
        <v>20</v>
      </c>
      <c r="AM316" s="194">
        <v>832000</v>
      </c>
      <c r="AN316" s="344"/>
      <c r="AO316" s="194">
        <v>249600</v>
      </c>
      <c r="AP316" s="194"/>
      <c r="AQ316" s="194"/>
      <c r="AR316" s="194">
        <v>499200</v>
      </c>
      <c r="AS316" s="213">
        <f t="shared" si="186"/>
        <v>1580800</v>
      </c>
    </row>
    <row r="317" spans="1:45" ht="18.95" customHeight="1">
      <c r="A317" s="102">
        <v>6</v>
      </c>
      <c r="B317" s="102" t="s">
        <v>8071</v>
      </c>
      <c r="C317" s="102" t="s">
        <v>5283</v>
      </c>
      <c r="D317" s="102">
        <v>1992</v>
      </c>
      <c r="E317" s="102">
        <v>1</v>
      </c>
      <c r="F317" s="102">
        <v>2</v>
      </c>
      <c r="G317" s="102">
        <v>10</v>
      </c>
      <c r="H317" s="194">
        <v>832000</v>
      </c>
      <c r="I317" s="344"/>
      <c r="J317" s="194">
        <v>33280</v>
      </c>
      <c r="K317" s="194"/>
      <c r="L317" s="194"/>
      <c r="M317" s="194">
        <v>499200</v>
      </c>
      <c r="N317" s="213">
        <f t="shared" si="182"/>
        <v>1364480</v>
      </c>
      <c r="O317" s="102">
        <v>1</v>
      </c>
      <c r="P317" s="102">
        <v>1</v>
      </c>
      <c r="Q317" s="194">
        <v>832000</v>
      </c>
      <c r="R317" s="344"/>
      <c r="S317" s="194">
        <v>16640</v>
      </c>
      <c r="T317" s="194"/>
      <c r="U317" s="194"/>
      <c r="V317" s="194">
        <v>499200</v>
      </c>
      <c r="W317" s="213">
        <f t="shared" si="183"/>
        <v>1347840</v>
      </c>
      <c r="X317" s="213">
        <f t="shared" si="179"/>
        <v>0</v>
      </c>
      <c r="Y317" s="213">
        <f t="shared" si="180"/>
        <v>0</v>
      </c>
      <c r="Z317" s="213">
        <f t="shared" si="181"/>
        <v>16640</v>
      </c>
      <c r="AA317" s="74">
        <f t="shared" si="184"/>
        <v>16640</v>
      </c>
      <c r="AB317" s="102">
        <v>1</v>
      </c>
      <c r="AC317" s="102">
        <v>3</v>
      </c>
      <c r="AD317" s="194">
        <v>832000</v>
      </c>
      <c r="AE317" s="344"/>
      <c r="AF317" s="194">
        <v>49920</v>
      </c>
      <c r="AG317" s="194"/>
      <c r="AH317" s="194"/>
      <c r="AI317" s="194">
        <v>499200</v>
      </c>
      <c r="AJ317" s="213">
        <f t="shared" si="185"/>
        <v>1381120</v>
      </c>
      <c r="AK317" s="102">
        <v>1</v>
      </c>
      <c r="AL317" s="102">
        <v>4</v>
      </c>
      <c r="AM317" s="194">
        <v>832000</v>
      </c>
      <c r="AN317" s="344"/>
      <c r="AO317" s="194">
        <v>66560</v>
      </c>
      <c r="AP317" s="194"/>
      <c r="AQ317" s="194"/>
      <c r="AR317" s="194">
        <v>499200</v>
      </c>
      <c r="AS317" s="213">
        <f t="shared" si="186"/>
        <v>1397760</v>
      </c>
    </row>
    <row r="318" spans="1:45" ht="18.95" customHeight="1">
      <c r="A318" s="102">
        <v>7</v>
      </c>
      <c r="B318" s="102" t="s">
        <v>1770</v>
      </c>
      <c r="C318" s="102" t="s">
        <v>5283</v>
      </c>
      <c r="D318" s="102">
        <v>1995</v>
      </c>
      <c r="E318" s="102">
        <v>1</v>
      </c>
      <c r="F318" s="102">
        <v>2</v>
      </c>
      <c r="G318" s="102">
        <v>10</v>
      </c>
      <c r="H318" s="194">
        <v>832000</v>
      </c>
      <c r="I318" s="344"/>
      <c r="J318" s="194">
        <v>33280</v>
      </c>
      <c r="K318" s="194"/>
      <c r="L318" s="194"/>
      <c r="M318" s="194">
        <v>499200</v>
      </c>
      <c r="N318" s="213">
        <f t="shared" si="182"/>
        <v>1364480</v>
      </c>
      <c r="O318" s="102">
        <v>1</v>
      </c>
      <c r="P318" s="102">
        <v>1</v>
      </c>
      <c r="Q318" s="194">
        <v>832000</v>
      </c>
      <c r="R318" s="344"/>
      <c r="S318" s="194">
        <v>16640</v>
      </c>
      <c r="T318" s="194"/>
      <c r="U318" s="194"/>
      <c r="V318" s="194">
        <v>499200</v>
      </c>
      <c r="W318" s="213">
        <f t="shared" si="183"/>
        <v>1347840</v>
      </c>
      <c r="X318" s="213">
        <f t="shared" si="179"/>
        <v>0</v>
      </c>
      <c r="Y318" s="213">
        <f t="shared" si="180"/>
        <v>0</v>
      </c>
      <c r="Z318" s="213">
        <f t="shared" si="181"/>
        <v>16640</v>
      </c>
      <c r="AA318" s="74">
        <f t="shared" si="184"/>
        <v>16640</v>
      </c>
      <c r="AB318" s="102">
        <v>1</v>
      </c>
      <c r="AC318" s="102">
        <v>3</v>
      </c>
      <c r="AD318" s="194">
        <v>832000</v>
      </c>
      <c r="AE318" s="344"/>
      <c r="AF318" s="194">
        <v>49920</v>
      </c>
      <c r="AG318" s="194"/>
      <c r="AH318" s="194"/>
      <c r="AI318" s="194">
        <v>499200</v>
      </c>
      <c r="AJ318" s="213">
        <f t="shared" si="185"/>
        <v>1381120</v>
      </c>
      <c r="AK318" s="102">
        <v>1</v>
      </c>
      <c r="AL318" s="102">
        <v>4</v>
      </c>
      <c r="AM318" s="194">
        <v>832000</v>
      </c>
      <c r="AN318" s="344"/>
      <c r="AO318" s="194">
        <v>66560</v>
      </c>
      <c r="AP318" s="194"/>
      <c r="AQ318" s="194"/>
      <c r="AR318" s="194">
        <v>499200</v>
      </c>
      <c r="AS318" s="213">
        <f t="shared" si="186"/>
        <v>1397760</v>
      </c>
    </row>
    <row r="319" spans="1:45" ht="18.95" customHeight="1">
      <c r="A319" s="102">
        <v>8</v>
      </c>
      <c r="B319" s="102" t="s">
        <v>8072</v>
      </c>
      <c r="C319" s="102" t="s">
        <v>5283</v>
      </c>
      <c r="D319" s="102">
        <v>1990</v>
      </c>
      <c r="E319" s="102">
        <v>1</v>
      </c>
      <c r="F319" s="102">
        <v>2</v>
      </c>
      <c r="G319" s="102">
        <v>10</v>
      </c>
      <c r="H319" s="194">
        <v>832000</v>
      </c>
      <c r="I319" s="344"/>
      <c r="J319" s="194">
        <v>33280</v>
      </c>
      <c r="K319" s="194"/>
      <c r="L319" s="194"/>
      <c r="M319" s="194">
        <v>499200</v>
      </c>
      <c r="N319" s="213">
        <f t="shared" si="182"/>
        <v>1364480</v>
      </c>
      <c r="O319" s="102">
        <v>1</v>
      </c>
      <c r="P319" s="102">
        <v>1</v>
      </c>
      <c r="Q319" s="194">
        <v>832000</v>
      </c>
      <c r="R319" s="344"/>
      <c r="S319" s="194">
        <v>16640</v>
      </c>
      <c r="T319" s="194"/>
      <c r="U319" s="194"/>
      <c r="V319" s="194">
        <v>499200</v>
      </c>
      <c r="W319" s="213">
        <f t="shared" si="183"/>
        <v>1347840</v>
      </c>
      <c r="X319" s="213">
        <f t="shared" si="179"/>
        <v>0</v>
      </c>
      <c r="Y319" s="213">
        <f t="shared" si="180"/>
        <v>0</v>
      </c>
      <c r="Z319" s="213">
        <f t="shared" si="181"/>
        <v>16640</v>
      </c>
      <c r="AA319" s="74">
        <f t="shared" si="184"/>
        <v>16640</v>
      </c>
      <c r="AB319" s="102">
        <v>1</v>
      </c>
      <c r="AC319" s="102">
        <v>3</v>
      </c>
      <c r="AD319" s="194">
        <v>832000</v>
      </c>
      <c r="AE319" s="344"/>
      <c r="AF319" s="194">
        <v>49920</v>
      </c>
      <c r="AG319" s="194"/>
      <c r="AH319" s="194"/>
      <c r="AI319" s="194">
        <v>499200</v>
      </c>
      <c r="AJ319" s="213">
        <f t="shared" si="185"/>
        <v>1381120</v>
      </c>
      <c r="AK319" s="102">
        <v>1</v>
      </c>
      <c r="AL319" s="102">
        <v>4</v>
      </c>
      <c r="AM319" s="194">
        <v>832000</v>
      </c>
      <c r="AN319" s="344"/>
      <c r="AO319" s="194">
        <v>66560</v>
      </c>
      <c r="AP319" s="194"/>
      <c r="AQ319" s="194"/>
      <c r="AR319" s="194">
        <v>499200</v>
      </c>
      <c r="AS319" s="213">
        <f t="shared" si="186"/>
        <v>1397760</v>
      </c>
    </row>
    <row r="320" spans="1:45" ht="18.95" customHeight="1">
      <c r="A320" s="102">
        <v>9</v>
      </c>
      <c r="B320" s="102" t="s">
        <v>6715</v>
      </c>
      <c r="C320" s="102" t="s">
        <v>5283</v>
      </c>
      <c r="D320" s="102">
        <v>1985</v>
      </c>
      <c r="E320" s="102">
        <v>1</v>
      </c>
      <c r="F320" s="102">
        <v>2</v>
      </c>
      <c r="G320" s="102">
        <v>10</v>
      </c>
      <c r="H320" s="194">
        <v>832000</v>
      </c>
      <c r="I320" s="344"/>
      <c r="J320" s="194">
        <v>33280</v>
      </c>
      <c r="K320" s="194"/>
      <c r="L320" s="194"/>
      <c r="M320" s="194">
        <v>499200</v>
      </c>
      <c r="N320" s="213">
        <f t="shared" si="182"/>
        <v>1364480</v>
      </c>
      <c r="O320" s="102">
        <v>1</v>
      </c>
      <c r="P320" s="102">
        <v>1</v>
      </c>
      <c r="Q320" s="194">
        <v>832000</v>
      </c>
      <c r="R320" s="344"/>
      <c r="S320" s="194">
        <v>16640</v>
      </c>
      <c r="T320" s="194"/>
      <c r="U320" s="194"/>
      <c r="V320" s="194">
        <v>499200</v>
      </c>
      <c r="W320" s="213">
        <f t="shared" si="183"/>
        <v>1347840</v>
      </c>
      <c r="X320" s="213">
        <f t="shared" si="179"/>
        <v>0</v>
      </c>
      <c r="Y320" s="213">
        <f t="shared" si="180"/>
        <v>0</v>
      </c>
      <c r="Z320" s="213">
        <f t="shared" si="181"/>
        <v>16640</v>
      </c>
      <c r="AA320" s="74">
        <f t="shared" si="184"/>
        <v>16640</v>
      </c>
      <c r="AB320" s="102">
        <v>1</v>
      </c>
      <c r="AC320" s="102">
        <v>3</v>
      </c>
      <c r="AD320" s="194">
        <v>832000</v>
      </c>
      <c r="AE320" s="344"/>
      <c r="AF320" s="194">
        <v>49920</v>
      </c>
      <c r="AG320" s="194"/>
      <c r="AH320" s="194"/>
      <c r="AI320" s="194">
        <v>499200</v>
      </c>
      <c r="AJ320" s="213">
        <f t="shared" si="185"/>
        <v>1381120</v>
      </c>
      <c r="AK320" s="102">
        <v>1</v>
      </c>
      <c r="AL320" s="102">
        <v>4</v>
      </c>
      <c r="AM320" s="194">
        <v>832000</v>
      </c>
      <c r="AN320" s="344"/>
      <c r="AO320" s="194">
        <v>66560</v>
      </c>
      <c r="AP320" s="194"/>
      <c r="AQ320" s="194"/>
      <c r="AR320" s="194">
        <v>499200</v>
      </c>
      <c r="AS320" s="213">
        <f t="shared" si="186"/>
        <v>1397760</v>
      </c>
    </row>
    <row r="321" spans="1:45" ht="18.95" customHeight="1">
      <c r="A321" s="102">
        <v>10</v>
      </c>
      <c r="B321" s="102" t="s">
        <v>8073</v>
      </c>
      <c r="C321" s="102" t="s">
        <v>5283</v>
      </c>
      <c r="D321" s="102">
        <v>1984</v>
      </c>
      <c r="E321" s="102">
        <v>1</v>
      </c>
      <c r="F321" s="102">
        <v>2</v>
      </c>
      <c r="G321" s="102">
        <v>10</v>
      </c>
      <c r="H321" s="194">
        <v>832000</v>
      </c>
      <c r="I321" s="344"/>
      <c r="J321" s="194">
        <v>33280</v>
      </c>
      <c r="K321" s="194"/>
      <c r="L321" s="194"/>
      <c r="M321" s="194">
        <v>499200</v>
      </c>
      <c r="N321" s="213">
        <f>+H321+J321+K321+L321+M321</f>
        <v>1364480</v>
      </c>
      <c r="O321" s="102">
        <v>1</v>
      </c>
      <c r="P321" s="102">
        <v>1</v>
      </c>
      <c r="Q321" s="194">
        <v>832000</v>
      </c>
      <c r="R321" s="344"/>
      <c r="S321" s="194">
        <v>16640</v>
      </c>
      <c r="T321" s="194"/>
      <c r="U321" s="194"/>
      <c r="V321" s="194">
        <v>499200</v>
      </c>
      <c r="W321" s="213">
        <f>+Q321+S321+T321+U321+V321</f>
        <v>1347840</v>
      </c>
      <c r="X321" s="213">
        <f t="shared" si="179"/>
        <v>0</v>
      </c>
      <c r="Y321" s="213">
        <f t="shared" si="180"/>
        <v>0</v>
      </c>
      <c r="Z321" s="213">
        <f t="shared" si="181"/>
        <v>16640</v>
      </c>
      <c r="AA321" s="74">
        <f>N321-W321</f>
        <v>16640</v>
      </c>
      <c r="AB321" s="102">
        <v>1</v>
      </c>
      <c r="AC321" s="102">
        <v>3</v>
      </c>
      <c r="AD321" s="194">
        <v>832000</v>
      </c>
      <c r="AE321" s="344"/>
      <c r="AF321" s="194">
        <v>49920</v>
      </c>
      <c r="AG321" s="194"/>
      <c r="AH321" s="194"/>
      <c r="AI321" s="194">
        <v>499200</v>
      </c>
      <c r="AJ321" s="213">
        <f>+AD321+AF321+AG321+AH321+AI321</f>
        <v>1381120</v>
      </c>
      <c r="AK321" s="102">
        <v>1</v>
      </c>
      <c r="AL321" s="102">
        <v>4</v>
      </c>
      <c r="AM321" s="194">
        <v>832000</v>
      </c>
      <c r="AN321" s="344"/>
      <c r="AO321" s="194">
        <v>66560</v>
      </c>
      <c r="AP321" s="194"/>
      <c r="AQ321" s="194"/>
      <c r="AR321" s="194">
        <v>499200</v>
      </c>
      <c r="AS321" s="213">
        <f>+AM321+AO321+AP321+AQ321+AR321</f>
        <v>1397760</v>
      </c>
    </row>
    <row r="322" spans="1:45" ht="18.95" customHeight="1">
      <c r="A322" s="102">
        <v>11</v>
      </c>
      <c r="B322" s="102" t="s">
        <v>4767</v>
      </c>
      <c r="C322" s="102" t="s">
        <v>5299</v>
      </c>
      <c r="D322" s="102">
        <v>1991</v>
      </c>
      <c r="E322" s="102">
        <v>1</v>
      </c>
      <c r="F322" s="102">
        <v>5</v>
      </c>
      <c r="G322" s="102">
        <v>10</v>
      </c>
      <c r="H322" s="194">
        <v>832000</v>
      </c>
      <c r="I322" s="344"/>
      <c r="J322" s="194">
        <v>83200</v>
      </c>
      <c r="K322" s="194"/>
      <c r="L322" s="194"/>
      <c r="M322" s="194">
        <v>499200</v>
      </c>
      <c r="N322" s="213">
        <f>+H322+J322+K322+L322+M322</f>
        <v>1414400</v>
      </c>
      <c r="O322" s="102">
        <v>1</v>
      </c>
      <c r="P322" s="102">
        <v>4</v>
      </c>
      <c r="Q322" s="194">
        <v>832000</v>
      </c>
      <c r="R322" s="344"/>
      <c r="S322" s="194">
        <v>66560</v>
      </c>
      <c r="T322" s="194"/>
      <c r="U322" s="194"/>
      <c r="V322" s="194">
        <v>499200</v>
      </c>
      <c r="W322" s="213">
        <f>+Q322+S322+T322+U322+V322</f>
        <v>1397760</v>
      </c>
      <c r="X322" s="213">
        <f t="shared" si="179"/>
        <v>0</v>
      </c>
      <c r="Y322" s="213">
        <f t="shared" si="180"/>
        <v>0</v>
      </c>
      <c r="Z322" s="213">
        <f t="shared" si="181"/>
        <v>16640</v>
      </c>
      <c r="AA322" s="74">
        <f>N322-W322</f>
        <v>16640</v>
      </c>
      <c r="AB322" s="102">
        <v>1</v>
      </c>
      <c r="AC322" s="102">
        <v>6</v>
      </c>
      <c r="AD322" s="194">
        <v>832000</v>
      </c>
      <c r="AE322" s="344"/>
      <c r="AF322" s="194">
        <v>99840</v>
      </c>
      <c r="AG322" s="194"/>
      <c r="AH322" s="194"/>
      <c r="AI322" s="194">
        <v>499200</v>
      </c>
      <c r="AJ322" s="213">
        <f>+AD322+AF322+AG322+AH322+AI322</f>
        <v>1431040</v>
      </c>
      <c r="AK322" s="102">
        <v>1</v>
      </c>
      <c r="AL322" s="102">
        <v>7</v>
      </c>
      <c r="AM322" s="194">
        <v>832000</v>
      </c>
      <c r="AN322" s="344"/>
      <c r="AO322" s="194">
        <v>116480.00000000001</v>
      </c>
      <c r="AP322" s="194"/>
      <c r="AQ322" s="194"/>
      <c r="AR322" s="194">
        <v>499200</v>
      </c>
      <c r="AS322" s="213">
        <f>+AM322+AO322+AP322+AQ322+AR322</f>
        <v>1447680</v>
      </c>
    </row>
    <row r="323" spans="1:45" s="410" customFormat="1" ht="25.5" customHeight="1">
      <c r="A323" s="1259"/>
      <c r="B323" s="1268" t="s">
        <v>5321</v>
      </c>
      <c r="C323" s="1268"/>
      <c r="D323" s="1268"/>
      <c r="E323" s="1268"/>
      <c r="F323" s="1268"/>
      <c r="G323" s="1268"/>
      <c r="H323" s="1268"/>
      <c r="I323" s="412"/>
      <c r="J323" s="407"/>
      <c r="K323" s="1260"/>
      <c r="L323" s="407"/>
      <c r="M323" s="407"/>
      <c r="N323" s="407"/>
      <c r="O323" s="407"/>
      <c r="P323" s="412"/>
      <c r="S323" s="1261"/>
      <c r="V323" s="407"/>
      <c r="W323" s="411" t="s">
        <v>215</v>
      </c>
      <c r="X323" s="1261"/>
      <c r="Y323" s="1261"/>
      <c r="Z323" s="1261"/>
      <c r="AB323" s="412"/>
      <c r="AC323" s="412"/>
      <c r="AD323" s="412"/>
      <c r="AE323" s="412"/>
      <c r="AF323" s="407"/>
      <c r="AG323" s="1260"/>
      <c r="AH323" s="1260"/>
      <c r="AI323" s="407"/>
      <c r="AJ323" s="407"/>
      <c r="AK323" s="412"/>
      <c r="AL323" s="412"/>
      <c r="AM323" s="412"/>
      <c r="AN323" s="412"/>
      <c r="AO323" s="407"/>
      <c r="AP323" s="1260"/>
      <c r="AQ323" s="1260"/>
      <c r="AR323" s="407"/>
      <c r="AS323" s="407"/>
    </row>
    <row r="324" spans="1:45" ht="14.25" customHeight="1">
      <c r="A324" s="226"/>
      <c r="B324" s="227"/>
      <c r="C324" s="2548" t="s">
        <v>5278</v>
      </c>
      <c r="D324" s="2548" t="s">
        <v>5279</v>
      </c>
      <c r="E324" s="1026" t="s">
        <v>5280</v>
      </c>
      <c r="F324" s="1026"/>
      <c r="G324" s="1026"/>
      <c r="H324" s="1026"/>
      <c r="I324" s="1027"/>
      <c r="J324" s="228"/>
      <c r="K324" s="229"/>
      <c r="L324" s="1028"/>
      <c r="M324" s="1028"/>
      <c r="N324" s="230"/>
      <c r="O324" s="1262" t="s">
        <v>1979</v>
      </c>
      <c r="P324" s="1026"/>
      <c r="Q324" s="1026"/>
      <c r="R324" s="1027"/>
      <c r="S324" s="1263"/>
      <c r="T324" s="1028"/>
      <c r="U324" s="1028"/>
      <c r="V324" s="230"/>
      <c r="W324" s="230"/>
      <c r="X324" s="2532" t="s">
        <v>249</v>
      </c>
      <c r="Y324" s="2533"/>
      <c r="Z324" s="2533"/>
      <c r="AA324" s="2534"/>
      <c r="AB324" s="1026" t="s">
        <v>6656</v>
      </c>
      <c r="AC324" s="1026"/>
      <c r="AD324" s="1026"/>
      <c r="AE324" s="1027"/>
      <c r="AF324" s="228"/>
      <c r="AG324" s="229"/>
      <c r="AH324" s="229"/>
      <c r="AI324" s="1028"/>
      <c r="AJ324" s="230"/>
      <c r="AK324" s="1026" t="s">
        <v>8062</v>
      </c>
      <c r="AL324" s="1026"/>
      <c r="AM324" s="1026"/>
      <c r="AN324" s="1027"/>
      <c r="AO324" s="228"/>
      <c r="AP324" s="229"/>
      <c r="AQ324" s="229"/>
      <c r="AR324" s="1028"/>
      <c r="AS324" s="230"/>
    </row>
    <row r="325" spans="1:45" s="176" customFormat="1" ht="22.5" customHeight="1">
      <c r="A325" s="231"/>
      <c r="B325" s="232"/>
      <c r="C325" s="2549"/>
      <c r="D325" s="2549"/>
      <c r="E325" s="226"/>
      <c r="F325" s="226"/>
      <c r="G325" s="226"/>
      <c r="H325" s="226"/>
      <c r="I325" s="1029"/>
      <c r="J325" s="235" t="s">
        <v>5281</v>
      </c>
      <c r="K325" s="235"/>
      <c r="L325" s="235"/>
      <c r="M325" s="22"/>
      <c r="N325" s="206"/>
      <c r="O325" s="226"/>
      <c r="P325" s="226"/>
      <c r="Q325" s="226"/>
      <c r="R325" s="340"/>
      <c r="S325" s="235" t="s">
        <v>5281</v>
      </c>
      <c r="T325" s="235"/>
      <c r="U325" s="235"/>
      <c r="V325" s="22"/>
      <c r="W325" s="206"/>
      <c r="X325" s="226"/>
      <c r="Y325" s="2551" t="s">
        <v>244</v>
      </c>
      <c r="Z325" s="2551" t="s">
        <v>247</v>
      </c>
      <c r="AA325" s="226"/>
      <c r="AB325" s="226"/>
      <c r="AC325" s="226"/>
      <c r="AD325" s="226"/>
      <c r="AE325" s="235" t="s">
        <v>5281</v>
      </c>
      <c r="AF325" s="233"/>
      <c r="AG325" s="234"/>
      <c r="AH325" s="234"/>
      <c r="AI325" s="230"/>
      <c r="AJ325" s="206"/>
      <c r="AK325" s="226"/>
      <c r="AL325" s="226"/>
      <c r="AM325" s="226"/>
      <c r="AN325" s="235" t="s">
        <v>5281</v>
      </c>
      <c r="AO325" s="233"/>
      <c r="AP325" s="234"/>
      <c r="AQ325" s="234"/>
      <c r="AR325" s="230"/>
      <c r="AS325" s="206"/>
    </row>
    <row r="326" spans="1:45" s="35" customFormat="1" ht="89.25">
      <c r="A326" s="210" t="s">
        <v>114</v>
      </c>
      <c r="B326" s="2162" t="s">
        <v>218</v>
      </c>
      <c r="C326" s="2550"/>
      <c r="D326" s="2550"/>
      <c r="E326" s="2162" t="s">
        <v>211</v>
      </c>
      <c r="F326" s="2162" t="s">
        <v>243</v>
      </c>
      <c r="G326" s="2162" t="s">
        <v>282</v>
      </c>
      <c r="H326" s="2165" t="s">
        <v>244</v>
      </c>
      <c r="I326" s="524" t="s">
        <v>321</v>
      </c>
      <c r="J326" s="249" t="s">
        <v>298</v>
      </c>
      <c r="K326" s="249" t="s">
        <v>245</v>
      </c>
      <c r="L326" s="1103" t="s">
        <v>299</v>
      </c>
      <c r="M326" s="249" t="s">
        <v>4754</v>
      </c>
      <c r="N326" s="2165" t="s">
        <v>246</v>
      </c>
      <c r="O326" s="2162" t="s">
        <v>211</v>
      </c>
      <c r="P326" s="2162" t="s">
        <v>243</v>
      </c>
      <c r="Q326" s="2165" t="s">
        <v>244</v>
      </c>
      <c r="R326" s="524" t="s">
        <v>321</v>
      </c>
      <c r="S326" s="249" t="s">
        <v>298</v>
      </c>
      <c r="T326" s="249" t="s">
        <v>245</v>
      </c>
      <c r="U326" s="1103" t="s">
        <v>299</v>
      </c>
      <c r="V326" s="249" t="s">
        <v>4754</v>
      </c>
      <c r="W326" s="2165" t="s">
        <v>246</v>
      </c>
      <c r="X326" s="2162" t="s">
        <v>211</v>
      </c>
      <c r="Y326" s="2552"/>
      <c r="Z326" s="2552"/>
      <c r="AA326" s="2162" t="s">
        <v>248</v>
      </c>
      <c r="AB326" s="2162" t="s">
        <v>211</v>
      </c>
      <c r="AC326" s="2162" t="s">
        <v>243</v>
      </c>
      <c r="AD326" s="2165" t="s">
        <v>244</v>
      </c>
      <c r="AE326" s="523" t="s">
        <v>321</v>
      </c>
      <c r="AF326" s="249" t="s">
        <v>298</v>
      </c>
      <c r="AG326" s="249" t="s">
        <v>245</v>
      </c>
      <c r="AH326" s="1103" t="s">
        <v>299</v>
      </c>
      <c r="AI326" s="249" t="s">
        <v>4754</v>
      </c>
      <c r="AJ326" s="2165" t="s">
        <v>246</v>
      </c>
      <c r="AK326" s="2162" t="s">
        <v>211</v>
      </c>
      <c r="AL326" s="2162" t="s">
        <v>243</v>
      </c>
      <c r="AM326" s="2165" t="s">
        <v>244</v>
      </c>
      <c r="AN326" s="523" t="s">
        <v>321</v>
      </c>
      <c r="AO326" s="249" t="s">
        <v>298</v>
      </c>
      <c r="AP326" s="249" t="s">
        <v>245</v>
      </c>
      <c r="AQ326" s="1103" t="s">
        <v>299</v>
      </c>
      <c r="AR326" s="249" t="s">
        <v>4754</v>
      </c>
      <c r="AS326" s="2165" t="s">
        <v>246</v>
      </c>
    </row>
    <row r="327" spans="1:45" s="15" customFormat="1" ht="12.75">
      <c r="A327" s="123">
        <v>1</v>
      </c>
      <c r="B327" s="123">
        <v>2</v>
      </c>
      <c r="C327" s="123"/>
      <c r="D327" s="123">
        <v>3</v>
      </c>
      <c r="E327" s="123">
        <v>4</v>
      </c>
      <c r="F327" s="123">
        <v>5</v>
      </c>
      <c r="G327" s="123">
        <v>6</v>
      </c>
      <c r="H327" s="123">
        <v>7</v>
      </c>
      <c r="I327" s="123">
        <v>8</v>
      </c>
      <c r="J327" s="123">
        <v>9</v>
      </c>
      <c r="K327" s="123">
        <v>10</v>
      </c>
      <c r="L327" s="123">
        <v>11</v>
      </c>
      <c r="M327" s="123">
        <v>12</v>
      </c>
      <c r="N327" s="123">
        <v>13</v>
      </c>
      <c r="O327" s="123">
        <v>14</v>
      </c>
      <c r="P327" s="123">
        <v>15</v>
      </c>
      <c r="Q327" s="123">
        <v>16</v>
      </c>
      <c r="R327" s="123">
        <v>17</v>
      </c>
      <c r="S327" s="123">
        <v>18</v>
      </c>
      <c r="T327" s="123">
        <v>19</v>
      </c>
      <c r="U327" s="123">
        <v>20</v>
      </c>
      <c r="V327" s="123">
        <v>21</v>
      </c>
      <c r="W327" s="123">
        <v>22</v>
      </c>
      <c r="X327" s="123">
        <v>23</v>
      </c>
      <c r="Y327" s="123">
        <v>24</v>
      </c>
      <c r="Z327" s="123">
        <v>25</v>
      </c>
      <c r="AA327" s="123">
        <v>26</v>
      </c>
      <c r="AB327" s="123">
        <v>27</v>
      </c>
      <c r="AC327" s="123">
        <v>28</v>
      </c>
      <c r="AD327" s="123">
        <v>29</v>
      </c>
      <c r="AE327" s="123">
        <v>30</v>
      </c>
      <c r="AF327" s="123">
        <v>31</v>
      </c>
      <c r="AG327" s="123">
        <v>32</v>
      </c>
      <c r="AH327" s="123">
        <v>33</v>
      </c>
      <c r="AI327" s="123">
        <v>34</v>
      </c>
      <c r="AJ327" s="123">
        <v>35</v>
      </c>
      <c r="AK327" s="123">
        <v>36</v>
      </c>
      <c r="AL327" s="123">
        <v>37</v>
      </c>
      <c r="AM327" s="123">
        <v>38</v>
      </c>
      <c r="AN327" s="123">
        <v>39</v>
      </c>
      <c r="AO327" s="123">
        <v>40</v>
      </c>
      <c r="AP327" s="123">
        <v>41</v>
      </c>
      <c r="AQ327" s="123">
        <v>42</v>
      </c>
      <c r="AR327" s="123">
        <v>43</v>
      </c>
      <c r="AS327" s="123">
        <v>44</v>
      </c>
    </row>
    <row r="328" spans="1:45">
      <c r="A328" s="102"/>
      <c r="B328" s="212" t="s">
        <v>250</v>
      </c>
      <c r="C328" s="212"/>
      <c r="D328" s="212"/>
      <c r="E328" s="102"/>
      <c r="F328" s="102"/>
      <c r="G328" s="102"/>
      <c r="H328" s="194"/>
      <c r="I328" s="344"/>
      <c r="J328" s="194"/>
      <c r="K328" s="194"/>
      <c r="L328" s="194"/>
      <c r="M328" s="194"/>
      <c r="N328" s="194"/>
      <c r="O328" s="102"/>
      <c r="P328" s="102"/>
      <c r="Q328" s="194"/>
      <c r="R328" s="344"/>
      <c r="S328" s="194"/>
      <c r="T328" s="194"/>
      <c r="U328" s="194"/>
      <c r="V328" s="194"/>
      <c r="W328" s="194"/>
      <c r="X328" s="213"/>
      <c r="Y328" s="213"/>
      <c r="Z328" s="213"/>
      <c r="AA328" s="2158"/>
      <c r="AB328" s="102"/>
      <c r="AC328" s="102"/>
      <c r="AD328" s="194"/>
      <c r="AE328" s="344"/>
      <c r="AF328" s="194"/>
      <c r="AG328" s="194"/>
      <c r="AH328" s="194"/>
      <c r="AI328" s="194"/>
      <c r="AJ328" s="194"/>
      <c r="AK328" s="102"/>
      <c r="AL328" s="102"/>
      <c r="AM328" s="194"/>
      <c r="AN328" s="344"/>
      <c r="AO328" s="194"/>
      <c r="AP328" s="194"/>
      <c r="AQ328" s="194"/>
      <c r="AR328" s="194"/>
      <c r="AS328" s="194"/>
    </row>
    <row r="329" spans="1:45">
      <c r="A329" s="102"/>
      <c r="B329" s="212"/>
      <c r="C329" s="212"/>
      <c r="D329" s="212"/>
      <c r="E329" s="102"/>
      <c r="F329" s="102"/>
      <c r="G329" s="102"/>
      <c r="H329" s="194"/>
      <c r="I329" s="344"/>
      <c r="J329" s="194"/>
      <c r="K329" s="194"/>
      <c r="L329" s="194"/>
      <c r="M329" s="194"/>
      <c r="N329" s="194"/>
      <c r="O329" s="102"/>
      <c r="P329" s="102"/>
      <c r="Q329" s="194"/>
      <c r="R329" s="344"/>
      <c r="S329" s="194"/>
      <c r="T329" s="194"/>
      <c r="U329" s="194"/>
      <c r="V329" s="194"/>
      <c r="W329" s="194"/>
      <c r="X329" s="213"/>
      <c r="Y329" s="213"/>
      <c r="Z329" s="213"/>
      <c r="AA329" s="2158"/>
      <c r="AB329" s="102"/>
      <c r="AC329" s="102"/>
      <c r="AD329" s="194"/>
      <c r="AE329" s="344"/>
      <c r="AF329" s="194"/>
      <c r="AG329" s="194"/>
      <c r="AH329" s="194"/>
      <c r="AI329" s="194"/>
      <c r="AJ329" s="194"/>
      <c r="AK329" s="102"/>
      <c r="AL329" s="102"/>
      <c r="AM329" s="194"/>
      <c r="AN329" s="344"/>
      <c r="AO329" s="194"/>
      <c r="AP329" s="194"/>
      <c r="AQ329" s="194"/>
      <c r="AR329" s="194"/>
      <c r="AS329" s="194"/>
    </row>
    <row r="330" spans="1:45" ht="14.25">
      <c r="A330" s="102"/>
      <c r="B330" s="214" t="s">
        <v>113</v>
      </c>
      <c r="C330" s="214"/>
      <c r="D330" s="213" t="s">
        <v>1</v>
      </c>
      <c r="E330" s="215">
        <f>SUM(E332:E338)</f>
        <v>7</v>
      </c>
      <c r="F330" s="213"/>
      <c r="G330" s="213"/>
      <c r="H330" s="213">
        <f t="shared" ref="H330:O330" si="187">SUM(H332:H338)</f>
        <v>5907200</v>
      </c>
      <c r="I330" s="213">
        <f t="shared" si="187"/>
        <v>0</v>
      </c>
      <c r="J330" s="213">
        <f t="shared" si="187"/>
        <v>729876</v>
      </c>
      <c r="K330" s="213">
        <f t="shared" si="187"/>
        <v>0</v>
      </c>
      <c r="L330" s="213">
        <f t="shared" si="187"/>
        <v>0</v>
      </c>
      <c r="M330" s="213">
        <f t="shared" si="187"/>
        <v>3544320</v>
      </c>
      <c r="N330" s="215">
        <f t="shared" si="187"/>
        <v>10181396</v>
      </c>
      <c r="O330" s="215">
        <f t="shared" si="187"/>
        <v>7</v>
      </c>
      <c r="P330" s="213"/>
      <c r="Q330" s="213">
        <f t="shared" ref="Q330:AB330" si="188">SUM(Q332:Q338)</f>
        <v>5907200</v>
      </c>
      <c r="R330" s="213">
        <f t="shared" si="188"/>
        <v>0</v>
      </c>
      <c r="S330" s="213">
        <f t="shared" si="188"/>
        <v>628372</v>
      </c>
      <c r="T330" s="213">
        <f t="shared" si="188"/>
        <v>0</v>
      </c>
      <c r="U330" s="213">
        <f t="shared" si="188"/>
        <v>0</v>
      </c>
      <c r="V330" s="213">
        <f t="shared" si="188"/>
        <v>3544320</v>
      </c>
      <c r="W330" s="215">
        <f t="shared" si="188"/>
        <v>10079892</v>
      </c>
      <c r="X330" s="213">
        <f t="shared" si="188"/>
        <v>0</v>
      </c>
      <c r="Y330" s="213">
        <f t="shared" si="188"/>
        <v>0</v>
      </c>
      <c r="Z330" s="213">
        <f t="shared" si="188"/>
        <v>101504</v>
      </c>
      <c r="AA330" s="213">
        <f t="shared" si="188"/>
        <v>101504</v>
      </c>
      <c r="AB330" s="215">
        <f t="shared" si="188"/>
        <v>7</v>
      </c>
      <c r="AC330" s="213"/>
      <c r="AD330" s="213">
        <f t="shared" ref="AD330:AK330" si="189">SUM(AD332:AD338)</f>
        <v>5907200</v>
      </c>
      <c r="AE330" s="213">
        <f t="shared" si="189"/>
        <v>0</v>
      </c>
      <c r="AF330" s="213">
        <f t="shared" si="189"/>
        <v>831380</v>
      </c>
      <c r="AG330" s="213">
        <f t="shared" si="189"/>
        <v>0</v>
      </c>
      <c r="AH330" s="213">
        <f t="shared" si="189"/>
        <v>0</v>
      </c>
      <c r="AI330" s="213">
        <f t="shared" si="189"/>
        <v>3544320</v>
      </c>
      <c r="AJ330" s="215">
        <f t="shared" si="189"/>
        <v>10282900</v>
      </c>
      <c r="AK330" s="215">
        <f t="shared" si="189"/>
        <v>7</v>
      </c>
      <c r="AL330" s="213"/>
      <c r="AM330" s="213">
        <f t="shared" ref="AM330:AS330" si="190">SUM(AM332:AM338)</f>
        <v>5907200</v>
      </c>
      <c r="AN330" s="213">
        <f t="shared" si="190"/>
        <v>0</v>
      </c>
      <c r="AO330" s="213">
        <f t="shared" si="190"/>
        <v>932884</v>
      </c>
      <c r="AP330" s="213">
        <f t="shared" si="190"/>
        <v>0</v>
      </c>
      <c r="AQ330" s="213">
        <f t="shared" si="190"/>
        <v>0</v>
      </c>
      <c r="AR330" s="213">
        <f t="shared" si="190"/>
        <v>3544320</v>
      </c>
      <c r="AS330" s="215">
        <f t="shared" si="190"/>
        <v>10384404</v>
      </c>
    </row>
    <row r="331" spans="1:45">
      <c r="A331" s="102"/>
      <c r="B331" s="179" t="s">
        <v>126</v>
      </c>
      <c r="C331" s="179"/>
      <c r="D331" s="179"/>
      <c r="E331" s="102"/>
      <c r="F331" s="102"/>
      <c r="G331" s="102"/>
      <c r="H331" s="194"/>
      <c r="I331" s="344"/>
      <c r="J331" s="194"/>
      <c r="K331" s="194"/>
      <c r="L331" s="194"/>
      <c r="M331" s="194"/>
      <c r="N331" s="194"/>
      <c r="O331" s="102"/>
      <c r="P331" s="102"/>
      <c r="Q331" s="194"/>
      <c r="R331" s="344"/>
      <c r="S331" s="194"/>
      <c r="T331" s="194"/>
      <c r="U331" s="194"/>
      <c r="V331" s="194"/>
      <c r="W331" s="194"/>
      <c r="X331" s="213"/>
      <c r="Y331" s="213"/>
      <c r="Z331" s="213"/>
      <c r="AA331" s="2158"/>
      <c r="AB331" s="102"/>
      <c r="AC331" s="102"/>
      <c r="AD331" s="194"/>
      <c r="AE331" s="344"/>
      <c r="AF331" s="194"/>
      <c r="AG331" s="194"/>
      <c r="AH331" s="194"/>
      <c r="AI331" s="194"/>
      <c r="AJ331" s="194"/>
      <c r="AK331" s="102"/>
      <c r="AL331" s="102"/>
      <c r="AM331" s="194"/>
      <c r="AN331" s="344"/>
      <c r="AO331" s="194"/>
      <c r="AP331" s="194"/>
      <c r="AQ331" s="194"/>
      <c r="AR331" s="194"/>
      <c r="AS331" s="194"/>
    </row>
    <row r="332" spans="1:45" ht="18.95" customHeight="1">
      <c r="A332" s="102">
        <v>1</v>
      </c>
      <c r="B332" s="102" t="s">
        <v>992</v>
      </c>
      <c r="C332" s="102" t="s">
        <v>5298</v>
      </c>
      <c r="D332" s="102">
        <v>1987</v>
      </c>
      <c r="E332" s="102">
        <v>1</v>
      </c>
      <c r="F332" s="102">
        <v>3</v>
      </c>
      <c r="G332" s="102">
        <v>11</v>
      </c>
      <c r="H332" s="194">
        <v>915200</v>
      </c>
      <c r="I332" s="344"/>
      <c r="J332" s="194">
        <v>54912</v>
      </c>
      <c r="K332" s="194"/>
      <c r="L332" s="194"/>
      <c r="M332" s="194">
        <v>549120</v>
      </c>
      <c r="N332" s="213">
        <f>+H332+J332+K332+L332+M332</f>
        <v>1519232</v>
      </c>
      <c r="O332" s="102">
        <v>1</v>
      </c>
      <c r="P332" s="102">
        <v>2</v>
      </c>
      <c r="Q332" s="194">
        <v>915200</v>
      </c>
      <c r="R332" s="344"/>
      <c r="S332" s="194">
        <v>36608</v>
      </c>
      <c r="T332" s="194"/>
      <c r="U332" s="194"/>
      <c r="V332" s="194">
        <v>549120</v>
      </c>
      <c r="W332" s="213">
        <f>+Q332+S332+T332+U332+V332</f>
        <v>1500928</v>
      </c>
      <c r="X332" s="213">
        <f t="shared" ref="X332:X338" si="191">E332-O332</f>
        <v>0</v>
      </c>
      <c r="Y332" s="213">
        <f t="shared" ref="Y332:Y338" si="192">+H332-Q332</f>
        <v>0</v>
      </c>
      <c r="Z332" s="213">
        <f t="shared" ref="Z332:Z338" si="193">+J332+K332+L332+M332-S332-T332-U332-V332</f>
        <v>18304</v>
      </c>
      <c r="AA332" s="74">
        <f>N332-W332</f>
        <v>18304</v>
      </c>
      <c r="AB332" s="102">
        <v>1</v>
      </c>
      <c r="AC332" s="102">
        <v>4</v>
      </c>
      <c r="AD332" s="194">
        <v>915200</v>
      </c>
      <c r="AE332" s="344"/>
      <c r="AF332" s="194">
        <v>73216</v>
      </c>
      <c r="AG332" s="194"/>
      <c r="AH332" s="194"/>
      <c r="AI332" s="194">
        <v>549120</v>
      </c>
      <c r="AJ332" s="213">
        <f>+AD332+AF332+AG332+AH332+AI332</f>
        <v>1537536</v>
      </c>
      <c r="AK332" s="102">
        <v>1</v>
      </c>
      <c r="AL332" s="102">
        <v>5</v>
      </c>
      <c r="AM332" s="194">
        <v>915200</v>
      </c>
      <c r="AN332" s="344"/>
      <c r="AO332" s="194">
        <v>91520</v>
      </c>
      <c r="AP332" s="194"/>
      <c r="AQ332" s="194"/>
      <c r="AR332" s="194">
        <v>549120</v>
      </c>
      <c r="AS332" s="213">
        <f>+AM332+AO332+AP332+AQ332+AR332</f>
        <v>1555840</v>
      </c>
    </row>
    <row r="333" spans="1:45" ht="18.95" customHeight="1">
      <c r="A333" s="102">
        <v>2</v>
      </c>
      <c r="B333" s="102" t="s">
        <v>856</v>
      </c>
      <c r="C333" s="102" t="s">
        <v>5283</v>
      </c>
      <c r="D333" s="102">
        <v>1961</v>
      </c>
      <c r="E333" s="102">
        <v>1</v>
      </c>
      <c r="F333" s="102">
        <v>30</v>
      </c>
      <c r="G333" s="102">
        <v>10</v>
      </c>
      <c r="H333" s="194">
        <v>832000</v>
      </c>
      <c r="I333" s="344"/>
      <c r="J333" s="194">
        <v>358804</v>
      </c>
      <c r="K333" s="194"/>
      <c r="L333" s="194"/>
      <c r="M333" s="194">
        <v>499200</v>
      </c>
      <c r="N333" s="213">
        <f t="shared" ref="N333:N338" si="194">+H333+J333+K333+L333+M333</f>
        <v>1690004</v>
      </c>
      <c r="O333" s="102">
        <v>1</v>
      </c>
      <c r="P333" s="102">
        <v>29</v>
      </c>
      <c r="Q333" s="194">
        <v>832000</v>
      </c>
      <c r="R333" s="344"/>
      <c r="S333" s="194">
        <v>358804</v>
      </c>
      <c r="T333" s="194"/>
      <c r="U333" s="194"/>
      <c r="V333" s="194">
        <v>499200</v>
      </c>
      <c r="W333" s="213">
        <f t="shared" ref="W333:W338" si="195">+Q333+S333+T333+U333+V333</f>
        <v>1690004</v>
      </c>
      <c r="X333" s="213">
        <f t="shared" si="191"/>
        <v>0</v>
      </c>
      <c r="Y333" s="213">
        <f t="shared" si="192"/>
        <v>0</v>
      </c>
      <c r="Z333" s="213">
        <f t="shared" si="193"/>
        <v>0</v>
      </c>
      <c r="AA333" s="74">
        <f t="shared" ref="AA333:AA338" si="196">N333-W333</f>
        <v>0</v>
      </c>
      <c r="AB333" s="102">
        <v>1</v>
      </c>
      <c r="AC333" s="102">
        <v>31</v>
      </c>
      <c r="AD333" s="194">
        <v>832000</v>
      </c>
      <c r="AE333" s="344"/>
      <c r="AF333" s="194">
        <v>358804</v>
      </c>
      <c r="AG333" s="194"/>
      <c r="AH333" s="194"/>
      <c r="AI333" s="194">
        <v>499200</v>
      </c>
      <c r="AJ333" s="213">
        <f t="shared" ref="AJ333:AJ338" si="197">+AD333+AF333+AG333+AH333+AI333</f>
        <v>1690004</v>
      </c>
      <c r="AK333" s="102">
        <v>1</v>
      </c>
      <c r="AL333" s="102">
        <v>32</v>
      </c>
      <c r="AM333" s="194">
        <v>832000</v>
      </c>
      <c r="AN333" s="344"/>
      <c r="AO333" s="194">
        <v>358804</v>
      </c>
      <c r="AP333" s="194"/>
      <c r="AQ333" s="194"/>
      <c r="AR333" s="194">
        <v>499200</v>
      </c>
      <c r="AS333" s="213">
        <f t="shared" ref="AS333:AS338" si="198">+AM333+AO333+AP333+AQ333+AR333</f>
        <v>1690004</v>
      </c>
    </row>
    <row r="334" spans="1:45" ht="18.95" customHeight="1">
      <c r="A334" s="102">
        <v>3</v>
      </c>
      <c r="B334" s="102" t="s">
        <v>4773</v>
      </c>
      <c r="C334" s="102" t="s">
        <v>5282</v>
      </c>
      <c r="D334" s="102">
        <v>1980</v>
      </c>
      <c r="E334" s="102">
        <v>1</v>
      </c>
      <c r="F334" s="102">
        <v>5</v>
      </c>
      <c r="G334" s="102">
        <v>10</v>
      </c>
      <c r="H334" s="194">
        <v>832000</v>
      </c>
      <c r="I334" s="344"/>
      <c r="J334" s="194">
        <v>83200</v>
      </c>
      <c r="K334" s="194"/>
      <c r="L334" s="194"/>
      <c r="M334" s="194">
        <v>499200</v>
      </c>
      <c r="N334" s="213">
        <f t="shared" si="194"/>
        <v>1414400</v>
      </c>
      <c r="O334" s="102">
        <v>1</v>
      </c>
      <c r="P334" s="102">
        <v>4</v>
      </c>
      <c r="Q334" s="194">
        <v>832000</v>
      </c>
      <c r="R334" s="344"/>
      <c r="S334" s="194">
        <v>66560</v>
      </c>
      <c r="T334" s="194"/>
      <c r="U334" s="194"/>
      <c r="V334" s="194">
        <v>499200</v>
      </c>
      <c r="W334" s="213">
        <f t="shared" si="195"/>
        <v>1397760</v>
      </c>
      <c r="X334" s="213">
        <f t="shared" si="191"/>
        <v>0</v>
      </c>
      <c r="Y334" s="213">
        <f t="shared" si="192"/>
        <v>0</v>
      </c>
      <c r="Z334" s="213">
        <f t="shared" si="193"/>
        <v>16640</v>
      </c>
      <c r="AA334" s="74">
        <f t="shared" si="196"/>
        <v>16640</v>
      </c>
      <c r="AB334" s="102">
        <v>1</v>
      </c>
      <c r="AC334" s="102">
        <v>6</v>
      </c>
      <c r="AD334" s="194">
        <v>832000</v>
      </c>
      <c r="AE334" s="344"/>
      <c r="AF334" s="194">
        <v>99840</v>
      </c>
      <c r="AG334" s="194"/>
      <c r="AH334" s="194"/>
      <c r="AI334" s="194">
        <v>499200</v>
      </c>
      <c r="AJ334" s="213">
        <f t="shared" si="197"/>
        <v>1431040</v>
      </c>
      <c r="AK334" s="102">
        <v>1</v>
      </c>
      <c r="AL334" s="102">
        <v>7</v>
      </c>
      <c r="AM334" s="194">
        <v>832000</v>
      </c>
      <c r="AN334" s="344"/>
      <c r="AO334" s="194">
        <v>116480.00000000001</v>
      </c>
      <c r="AP334" s="194"/>
      <c r="AQ334" s="194"/>
      <c r="AR334" s="194">
        <v>499200</v>
      </c>
      <c r="AS334" s="213">
        <f t="shared" si="198"/>
        <v>1447680</v>
      </c>
    </row>
    <row r="335" spans="1:45" ht="18.95" customHeight="1">
      <c r="A335" s="102">
        <v>4</v>
      </c>
      <c r="B335" s="102" t="s">
        <v>1727</v>
      </c>
      <c r="C335" s="102" t="s">
        <v>5282</v>
      </c>
      <c r="D335" s="102">
        <v>1989</v>
      </c>
      <c r="E335" s="102">
        <v>1</v>
      </c>
      <c r="F335" s="102">
        <v>2</v>
      </c>
      <c r="G335" s="102">
        <v>10</v>
      </c>
      <c r="H335" s="194">
        <v>832000</v>
      </c>
      <c r="I335" s="344"/>
      <c r="J335" s="194">
        <v>33280</v>
      </c>
      <c r="K335" s="194"/>
      <c r="L335" s="194"/>
      <c r="M335" s="194">
        <v>499200</v>
      </c>
      <c r="N335" s="213">
        <f t="shared" si="194"/>
        <v>1364480</v>
      </c>
      <c r="O335" s="102">
        <v>1</v>
      </c>
      <c r="P335" s="102">
        <v>1</v>
      </c>
      <c r="Q335" s="194">
        <v>832000</v>
      </c>
      <c r="R335" s="344"/>
      <c r="S335" s="194">
        <v>16640</v>
      </c>
      <c r="T335" s="194"/>
      <c r="U335" s="194"/>
      <c r="V335" s="194">
        <v>499200</v>
      </c>
      <c r="W335" s="213">
        <f t="shared" si="195"/>
        <v>1347840</v>
      </c>
      <c r="X335" s="213">
        <f t="shared" si="191"/>
        <v>0</v>
      </c>
      <c r="Y335" s="213">
        <f t="shared" si="192"/>
        <v>0</v>
      </c>
      <c r="Z335" s="213">
        <f t="shared" si="193"/>
        <v>16640</v>
      </c>
      <c r="AA335" s="74">
        <f t="shared" si="196"/>
        <v>16640</v>
      </c>
      <c r="AB335" s="102">
        <v>1</v>
      </c>
      <c r="AC335" s="102">
        <v>3</v>
      </c>
      <c r="AD335" s="194">
        <v>832000</v>
      </c>
      <c r="AE335" s="344"/>
      <c r="AF335" s="194">
        <v>49920</v>
      </c>
      <c r="AG335" s="194"/>
      <c r="AH335" s="194"/>
      <c r="AI335" s="194">
        <v>499200</v>
      </c>
      <c r="AJ335" s="213">
        <f t="shared" si="197"/>
        <v>1381120</v>
      </c>
      <c r="AK335" s="102">
        <v>1</v>
      </c>
      <c r="AL335" s="102">
        <v>4</v>
      </c>
      <c r="AM335" s="194">
        <v>832000</v>
      </c>
      <c r="AN335" s="344"/>
      <c r="AO335" s="194">
        <v>66560</v>
      </c>
      <c r="AP335" s="194"/>
      <c r="AQ335" s="194"/>
      <c r="AR335" s="194">
        <v>499200</v>
      </c>
      <c r="AS335" s="213">
        <f t="shared" si="198"/>
        <v>1397760</v>
      </c>
    </row>
    <row r="336" spans="1:45" ht="18.95" customHeight="1">
      <c r="A336" s="102">
        <v>5</v>
      </c>
      <c r="B336" s="102" t="s">
        <v>5323</v>
      </c>
      <c r="C336" s="102" t="s">
        <v>5282</v>
      </c>
      <c r="D336" s="102">
        <v>1990</v>
      </c>
      <c r="E336" s="102">
        <v>1</v>
      </c>
      <c r="F336" s="102">
        <v>4</v>
      </c>
      <c r="G336" s="102">
        <v>10</v>
      </c>
      <c r="H336" s="194">
        <v>832000</v>
      </c>
      <c r="I336" s="344"/>
      <c r="J336" s="194">
        <v>66560</v>
      </c>
      <c r="K336" s="194"/>
      <c r="L336" s="194"/>
      <c r="M336" s="194">
        <v>499200</v>
      </c>
      <c r="N336" s="213">
        <f t="shared" si="194"/>
        <v>1397760</v>
      </c>
      <c r="O336" s="102">
        <v>1</v>
      </c>
      <c r="P336" s="102">
        <v>3</v>
      </c>
      <c r="Q336" s="194">
        <v>832000</v>
      </c>
      <c r="R336" s="344"/>
      <c r="S336" s="194">
        <v>49920</v>
      </c>
      <c r="T336" s="194"/>
      <c r="U336" s="194"/>
      <c r="V336" s="194">
        <v>499200</v>
      </c>
      <c r="W336" s="213">
        <f t="shared" si="195"/>
        <v>1381120</v>
      </c>
      <c r="X336" s="213">
        <f t="shared" si="191"/>
        <v>0</v>
      </c>
      <c r="Y336" s="213">
        <f t="shared" si="192"/>
        <v>0</v>
      </c>
      <c r="Z336" s="213">
        <f t="shared" si="193"/>
        <v>16640</v>
      </c>
      <c r="AA336" s="74">
        <f t="shared" si="196"/>
        <v>16640</v>
      </c>
      <c r="AB336" s="102">
        <v>1</v>
      </c>
      <c r="AC336" s="102">
        <v>5</v>
      </c>
      <c r="AD336" s="194">
        <v>832000</v>
      </c>
      <c r="AE336" s="344"/>
      <c r="AF336" s="194">
        <v>83200</v>
      </c>
      <c r="AG336" s="194"/>
      <c r="AH336" s="194"/>
      <c r="AI336" s="194">
        <v>499200</v>
      </c>
      <c r="AJ336" s="213">
        <f t="shared" si="197"/>
        <v>1414400</v>
      </c>
      <c r="AK336" s="102">
        <v>1</v>
      </c>
      <c r="AL336" s="102">
        <v>6</v>
      </c>
      <c r="AM336" s="194">
        <v>832000</v>
      </c>
      <c r="AN336" s="344"/>
      <c r="AO336" s="194">
        <v>99840</v>
      </c>
      <c r="AP336" s="194"/>
      <c r="AQ336" s="194"/>
      <c r="AR336" s="194">
        <v>499200</v>
      </c>
      <c r="AS336" s="213">
        <f t="shared" si="198"/>
        <v>1431040</v>
      </c>
    </row>
    <row r="337" spans="1:45" ht="18.95" customHeight="1">
      <c r="A337" s="102">
        <v>6</v>
      </c>
      <c r="B337" s="102" t="s">
        <v>4774</v>
      </c>
      <c r="C337" s="102" t="s">
        <v>5283</v>
      </c>
      <c r="D337" s="102">
        <v>1978</v>
      </c>
      <c r="E337" s="102">
        <v>1</v>
      </c>
      <c r="F337" s="102">
        <v>5</v>
      </c>
      <c r="G337" s="102">
        <v>10</v>
      </c>
      <c r="H337" s="194">
        <v>832000</v>
      </c>
      <c r="I337" s="344"/>
      <c r="J337" s="194">
        <v>83200</v>
      </c>
      <c r="K337" s="194"/>
      <c r="L337" s="194"/>
      <c r="M337" s="194">
        <v>499200</v>
      </c>
      <c r="N337" s="213">
        <f t="shared" si="194"/>
        <v>1414400</v>
      </c>
      <c r="O337" s="102">
        <v>1</v>
      </c>
      <c r="P337" s="102">
        <v>4</v>
      </c>
      <c r="Q337" s="194">
        <v>832000</v>
      </c>
      <c r="R337" s="344"/>
      <c r="S337" s="194">
        <v>66560</v>
      </c>
      <c r="T337" s="194"/>
      <c r="U337" s="194"/>
      <c r="V337" s="194">
        <v>499200</v>
      </c>
      <c r="W337" s="213">
        <f t="shared" si="195"/>
        <v>1397760</v>
      </c>
      <c r="X337" s="213">
        <f t="shared" si="191"/>
        <v>0</v>
      </c>
      <c r="Y337" s="213">
        <f t="shared" si="192"/>
        <v>0</v>
      </c>
      <c r="Z337" s="213">
        <f t="shared" si="193"/>
        <v>16640</v>
      </c>
      <c r="AA337" s="74">
        <f t="shared" si="196"/>
        <v>16640</v>
      </c>
      <c r="AB337" s="102">
        <v>1</v>
      </c>
      <c r="AC337" s="102">
        <v>6</v>
      </c>
      <c r="AD337" s="194">
        <v>832000</v>
      </c>
      <c r="AE337" s="344"/>
      <c r="AF337" s="194">
        <v>99840</v>
      </c>
      <c r="AG337" s="194"/>
      <c r="AH337" s="194"/>
      <c r="AI337" s="194">
        <v>499200</v>
      </c>
      <c r="AJ337" s="213">
        <f t="shared" si="197"/>
        <v>1431040</v>
      </c>
      <c r="AK337" s="102">
        <v>1</v>
      </c>
      <c r="AL337" s="102">
        <v>7</v>
      </c>
      <c r="AM337" s="194">
        <v>832000</v>
      </c>
      <c r="AN337" s="344"/>
      <c r="AO337" s="194">
        <v>116480.00000000001</v>
      </c>
      <c r="AP337" s="194"/>
      <c r="AQ337" s="194"/>
      <c r="AR337" s="194">
        <v>499200</v>
      </c>
      <c r="AS337" s="213">
        <f t="shared" si="198"/>
        <v>1447680</v>
      </c>
    </row>
    <row r="338" spans="1:45" ht="18.95" customHeight="1">
      <c r="A338" s="102">
        <v>7</v>
      </c>
      <c r="B338" s="102" t="s">
        <v>1740</v>
      </c>
      <c r="C338" s="102" t="s">
        <v>5283</v>
      </c>
      <c r="D338" s="102">
        <v>1992</v>
      </c>
      <c r="E338" s="102">
        <v>1</v>
      </c>
      <c r="F338" s="102">
        <v>3</v>
      </c>
      <c r="G338" s="102">
        <v>10</v>
      </c>
      <c r="H338" s="194">
        <v>832000</v>
      </c>
      <c r="I338" s="344"/>
      <c r="J338" s="194">
        <v>49920</v>
      </c>
      <c r="K338" s="194"/>
      <c r="L338" s="194"/>
      <c r="M338" s="194">
        <v>499200</v>
      </c>
      <c r="N338" s="213">
        <f t="shared" si="194"/>
        <v>1381120</v>
      </c>
      <c r="O338" s="102">
        <v>1</v>
      </c>
      <c r="P338" s="102">
        <v>2</v>
      </c>
      <c r="Q338" s="194">
        <v>832000</v>
      </c>
      <c r="R338" s="344"/>
      <c r="S338" s="194">
        <v>33280</v>
      </c>
      <c r="T338" s="194"/>
      <c r="U338" s="194"/>
      <c r="V338" s="194">
        <v>499200</v>
      </c>
      <c r="W338" s="213">
        <f t="shared" si="195"/>
        <v>1364480</v>
      </c>
      <c r="X338" s="213">
        <f t="shared" si="191"/>
        <v>0</v>
      </c>
      <c r="Y338" s="213">
        <f t="shared" si="192"/>
        <v>0</v>
      </c>
      <c r="Z338" s="213">
        <f t="shared" si="193"/>
        <v>16640</v>
      </c>
      <c r="AA338" s="74">
        <f t="shared" si="196"/>
        <v>16640</v>
      </c>
      <c r="AB338" s="102">
        <v>1</v>
      </c>
      <c r="AC338" s="102">
        <v>4</v>
      </c>
      <c r="AD338" s="194">
        <v>832000</v>
      </c>
      <c r="AE338" s="344"/>
      <c r="AF338" s="194">
        <v>66560</v>
      </c>
      <c r="AG338" s="194"/>
      <c r="AH338" s="194"/>
      <c r="AI338" s="194">
        <v>499200</v>
      </c>
      <c r="AJ338" s="213">
        <f t="shared" si="197"/>
        <v>1397760</v>
      </c>
      <c r="AK338" s="102">
        <v>1</v>
      </c>
      <c r="AL338" s="102">
        <v>5</v>
      </c>
      <c r="AM338" s="194">
        <v>832000</v>
      </c>
      <c r="AN338" s="344"/>
      <c r="AO338" s="194">
        <v>83200</v>
      </c>
      <c r="AP338" s="194"/>
      <c r="AQ338" s="194"/>
      <c r="AR338" s="194">
        <v>499200</v>
      </c>
      <c r="AS338" s="213">
        <f t="shared" si="198"/>
        <v>1414400</v>
      </c>
    </row>
    <row r="339" spans="1:45" s="410" customFormat="1" ht="25.5" customHeight="1">
      <c r="A339" s="1259"/>
      <c r="B339" s="1268" t="s">
        <v>5324</v>
      </c>
      <c r="C339" s="1268"/>
      <c r="D339" s="1268"/>
      <c r="E339" s="1268"/>
      <c r="F339" s="1268"/>
      <c r="G339" s="1268"/>
      <c r="H339" s="1268"/>
      <c r="I339" s="412"/>
      <c r="J339" s="407"/>
      <c r="K339" s="1260"/>
      <c r="L339" s="407"/>
      <c r="M339" s="407"/>
      <c r="N339" s="407"/>
      <c r="O339" s="407"/>
      <c r="P339" s="412"/>
      <c r="S339" s="1261"/>
      <c r="V339" s="407"/>
      <c r="W339" s="411" t="s">
        <v>215</v>
      </c>
      <c r="X339" s="1261"/>
      <c r="Y339" s="1261"/>
      <c r="Z339" s="1261"/>
      <c r="AB339" s="412"/>
      <c r="AC339" s="412"/>
      <c r="AD339" s="412"/>
      <c r="AE339" s="412"/>
      <c r="AF339" s="407"/>
      <c r="AG339" s="1260"/>
      <c r="AH339" s="1260"/>
      <c r="AI339" s="407"/>
      <c r="AJ339" s="407"/>
      <c r="AK339" s="412"/>
      <c r="AL339" s="412"/>
      <c r="AM339" s="412"/>
      <c r="AN339" s="412"/>
      <c r="AO339" s="407"/>
      <c r="AP339" s="1260"/>
      <c r="AQ339" s="1260"/>
      <c r="AR339" s="407"/>
      <c r="AS339" s="407"/>
    </row>
    <row r="340" spans="1:45" ht="14.25" customHeight="1">
      <c r="A340" s="226"/>
      <c r="B340" s="227"/>
      <c r="C340" s="2548" t="s">
        <v>5278</v>
      </c>
      <c r="D340" s="2548" t="s">
        <v>5279</v>
      </c>
      <c r="E340" s="1026" t="s">
        <v>5280</v>
      </c>
      <c r="F340" s="1026"/>
      <c r="G340" s="1026"/>
      <c r="H340" s="1026"/>
      <c r="I340" s="1027"/>
      <c r="J340" s="228"/>
      <c r="K340" s="229"/>
      <c r="L340" s="1028"/>
      <c r="M340" s="1028"/>
      <c r="N340" s="230"/>
      <c r="O340" s="1262" t="s">
        <v>1979</v>
      </c>
      <c r="P340" s="1026"/>
      <c r="Q340" s="1026"/>
      <c r="R340" s="1027"/>
      <c r="S340" s="1263"/>
      <c r="T340" s="1028"/>
      <c r="U340" s="1028"/>
      <c r="V340" s="230"/>
      <c r="W340" s="230"/>
      <c r="X340" s="2532" t="s">
        <v>249</v>
      </c>
      <c r="Y340" s="2533"/>
      <c r="Z340" s="2533"/>
      <c r="AA340" s="2534"/>
      <c r="AB340" s="1026" t="s">
        <v>6656</v>
      </c>
      <c r="AC340" s="1026"/>
      <c r="AD340" s="1026"/>
      <c r="AE340" s="1027"/>
      <c r="AF340" s="228"/>
      <c r="AG340" s="229"/>
      <c r="AH340" s="229"/>
      <c r="AI340" s="1028"/>
      <c r="AJ340" s="230"/>
      <c r="AK340" s="1026" t="s">
        <v>8062</v>
      </c>
      <c r="AL340" s="1026"/>
      <c r="AM340" s="1026"/>
      <c r="AN340" s="1027"/>
      <c r="AO340" s="228"/>
      <c r="AP340" s="229"/>
      <c r="AQ340" s="229"/>
      <c r="AR340" s="1028"/>
      <c r="AS340" s="230"/>
    </row>
    <row r="341" spans="1:45" s="176" customFormat="1" ht="22.5" customHeight="1">
      <c r="A341" s="231"/>
      <c r="B341" s="232"/>
      <c r="C341" s="2549"/>
      <c r="D341" s="2549"/>
      <c r="E341" s="226"/>
      <c r="F341" s="226"/>
      <c r="G341" s="226"/>
      <c r="H341" s="226"/>
      <c r="I341" s="1029"/>
      <c r="J341" s="235" t="s">
        <v>5281</v>
      </c>
      <c r="K341" s="235"/>
      <c r="L341" s="235"/>
      <c r="M341" s="22"/>
      <c r="N341" s="206"/>
      <c r="O341" s="226"/>
      <c r="P341" s="226"/>
      <c r="Q341" s="226"/>
      <c r="R341" s="340"/>
      <c r="S341" s="235" t="s">
        <v>5281</v>
      </c>
      <c r="T341" s="235"/>
      <c r="U341" s="235"/>
      <c r="V341" s="22"/>
      <c r="W341" s="206"/>
      <c r="X341" s="226"/>
      <c r="Y341" s="2551" t="s">
        <v>244</v>
      </c>
      <c r="Z341" s="2551" t="s">
        <v>247</v>
      </c>
      <c r="AA341" s="226"/>
      <c r="AB341" s="226"/>
      <c r="AC341" s="226"/>
      <c r="AD341" s="226"/>
      <c r="AE341" s="235" t="s">
        <v>5281</v>
      </c>
      <c r="AF341" s="233"/>
      <c r="AG341" s="234"/>
      <c r="AH341" s="234"/>
      <c r="AI341" s="230"/>
      <c r="AJ341" s="206"/>
      <c r="AK341" s="226"/>
      <c r="AL341" s="226"/>
      <c r="AM341" s="226"/>
      <c r="AN341" s="235" t="s">
        <v>5281</v>
      </c>
      <c r="AO341" s="233"/>
      <c r="AP341" s="234"/>
      <c r="AQ341" s="234"/>
      <c r="AR341" s="230"/>
      <c r="AS341" s="206"/>
    </row>
    <row r="342" spans="1:45" s="35" customFormat="1" ht="89.25">
      <c r="A342" s="210" t="s">
        <v>114</v>
      </c>
      <c r="B342" s="2162" t="s">
        <v>218</v>
      </c>
      <c r="C342" s="2550"/>
      <c r="D342" s="2550"/>
      <c r="E342" s="2162" t="s">
        <v>211</v>
      </c>
      <c r="F342" s="2162" t="s">
        <v>243</v>
      </c>
      <c r="G342" s="2162" t="s">
        <v>282</v>
      </c>
      <c r="H342" s="2165" t="s">
        <v>244</v>
      </c>
      <c r="I342" s="524" t="s">
        <v>321</v>
      </c>
      <c r="J342" s="249" t="s">
        <v>298</v>
      </c>
      <c r="K342" s="249" t="s">
        <v>245</v>
      </c>
      <c r="L342" s="1103" t="s">
        <v>299</v>
      </c>
      <c r="M342" s="249" t="s">
        <v>4754</v>
      </c>
      <c r="N342" s="2165" t="s">
        <v>246</v>
      </c>
      <c r="O342" s="2162" t="s">
        <v>211</v>
      </c>
      <c r="P342" s="2162" t="s">
        <v>243</v>
      </c>
      <c r="Q342" s="2165" t="s">
        <v>244</v>
      </c>
      <c r="R342" s="524" t="s">
        <v>321</v>
      </c>
      <c r="S342" s="249" t="s">
        <v>298</v>
      </c>
      <c r="T342" s="249" t="s">
        <v>245</v>
      </c>
      <c r="U342" s="1103" t="s">
        <v>299</v>
      </c>
      <c r="V342" s="249" t="s">
        <v>4754</v>
      </c>
      <c r="W342" s="2165" t="s">
        <v>246</v>
      </c>
      <c r="X342" s="2162" t="s">
        <v>211</v>
      </c>
      <c r="Y342" s="2552"/>
      <c r="Z342" s="2552"/>
      <c r="AA342" s="2162" t="s">
        <v>248</v>
      </c>
      <c r="AB342" s="2162" t="s">
        <v>211</v>
      </c>
      <c r="AC342" s="2162" t="s">
        <v>243</v>
      </c>
      <c r="AD342" s="2165" t="s">
        <v>244</v>
      </c>
      <c r="AE342" s="523" t="s">
        <v>321</v>
      </c>
      <c r="AF342" s="249" t="s">
        <v>298</v>
      </c>
      <c r="AG342" s="249" t="s">
        <v>245</v>
      </c>
      <c r="AH342" s="1103" t="s">
        <v>299</v>
      </c>
      <c r="AI342" s="249" t="s">
        <v>4754</v>
      </c>
      <c r="AJ342" s="2165" t="s">
        <v>246</v>
      </c>
      <c r="AK342" s="2162" t="s">
        <v>211</v>
      </c>
      <c r="AL342" s="2162" t="s">
        <v>243</v>
      </c>
      <c r="AM342" s="2165" t="s">
        <v>244</v>
      </c>
      <c r="AN342" s="523" t="s">
        <v>321</v>
      </c>
      <c r="AO342" s="249" t="s">
        <v>298</v>
      </c>
      <c r="AP342" s="249" t="s">
        <v>245</v>
      </c>
      <c r="AQ342" s="1103" t="s">
        <v>299</v>
      </c>
      <c r="AR342" s="249" t="s">
        <v>4754</v>
      </c>
      <c r="AS342" s="2165" t="s">
        <v>246</v>
      </c>
    </row>
    <row r="343" spans="1:45" s="15" customFormat="1" ht="12.75">
      <c r="A343" s="123">
        <v>1</v>
      </c>
      <c r="B343" s="123">
        <v>2</v>
      </c>
      <c r="C343" s="123"/>
      <c r="D343" s="123">
        <v>3</v>
      </c>
      <c r="E343" s="123">
        <v>4</v>
      </c>
      <c r="F343" s="123">
        <v>5</v>
      </c>
      <c r="G343" s="123">
        <v>6</v>
      </c>
      <c r="H343" s="123">
        <v>7</v>
      </c>
      <c r="I343" s="123">
        <v>8</v>
      </c>
      <c r="J343" s="123">
        <v>9</v>
      </c>
      <c r="K343" s="123">
        <v>10</v>
      </c>
      <c r="L343" s="123">
        <v>11</v>
      </c>
      <c r="M343" s="123">
        <v>12</v>
      </c>
      <c r="N343" s="123">
        <v>13</v>
      </c>
      <c r="O343" s="123">
        <v>14</v>
      </c>
      <c r="P343" s="123">
        <v>15</v>
      </c>
      <c r="Q343" s="123">
        <v>16</v>
      </c>
      <c r="R343" s="123">
        <v>17</v>
      </c>
      <c r="S343" s="123">
        <v>18</v>
      </c>
      <c r="T343" s="123">
        <v>19</v>
      </c>
      <c r="U343" s="123">
        <v>20</v>
      </c>
      <c r="V343" s="123">
        <v>21</v>
      </c>
      <c r="W343" s="123">
        <v>22</v>
      </c>
      <c r="X343" s="123">
        <v>23</v>
      </c>
      <c r="Y343" s="123">
        <v>24</v>
      </c>
      <c r="Z343" s="123">
        <v>25</v>
      </c>
      <c r="AA343" s="123">
        <v>26</v>
      </c>
      <c r="AB343" s="123">
        <v>27</v>
      </c>
      <c r="AC343" s="123">
        <v>28</v>
      </c>
      <c r="AD343" s="123">
        <v>29</v>
      </c>
      <c r="AE343" s="123">
        <v>30</v>
      </c>
      <c r="AF343" s="123">
        <v>31</v>
      </c>
      <c r="AG343" s="123">
        <v>32</v>
      </c>
      <c r="AH343" s="123">
        <v>33</v>
      </c>
      <c r="AI343" s="123">
        <v>34</v>
      </c>
      <c r="AJ343" s="123">
        <v>35</v>
      </c>
      <c r="AK343" s="123">
        <v>36</v>
      </c>
      <c r="AL343" s="123">
        <v>37</v>
      </c>
      <c r="AM343" s="123">
        <v>38</v>
      </c>
      <c r="AN343" s="123">
        <v>39</v>
      </c>
      <c r="AO343" s="123">
        <v>40</v>
      </c>
      <c r="AP343" s="123">
        <v>41</v>
      </c>
      <c r="AQ343" s="123">
        <v>42</v>
      </c>
      <c r="AR343" s="123">
        <v>43</v>
      </c>
      <c r="AS343" s="123">
        <v>44</v>
      </c>
    </row>
    <row r="344" spans="1:45">
      <c r="A344" s="102"/>
      <c r="B344" s="212" t="s">
        <v>250</v>
      </c>
      <c r="C344" s="212"/>
      <c r="D344" s="212"/>
      <c r="E344" s="102"/>
      <c r="F344" s="102"/>
      <c r="G344" s="102"/>
      <c r="H344" s="194"/>
      <c r="I344" s="344"/>
      <c r="J344" s="194"/>
      <c r="K344" s="194"/>
      <c r="L344" s="194"/>
      <c r="M344" s="194"/>
      <c r="N344" s="194"/>
      <c r="O344" s="102"/>
      <c r="P344" s="102"/>
      <c r="Q344" s="194"/>
      <c r="R344" s="344"/>
      <c r="S344" s="194"/>
      <c r="T344" s="194"/>
      <c r="U344" s="194"/>
      <c r="V344" s="194"/>
      <c r="W344" s="194"/>
      <c r="X344" s="213"/>
      <c r="Y344" s="213"/>
      <c r="Z344" s="213"/>
      <c r="AA344" s="2158"/>
      <c r="AB344" s="102"/>
      <c r="AC344" s="102"/>
      <c r="AD344" s="194"/>
      <c r="AE344" s="344"/>
      <c r="AF344" s="194"/>
      <c r="AG344" s="194"/>
      <c r="AH344" s="194"/>
      <c r="AI344" s="194"/>
      <c r="AJ344" s="194"/>
      <c r="AK344" s="102"/>
      <c r="AL344" s="102"/>
      <c r="AM344" s="194"/>
      <c r="AN344" s="344"/>
      <c r="AO344" s="194"/>
      <c r="AP344" s="194"/>
      <c r="AQ344" s="194"/>
      <c r="AR344" s="194"/>
      <c r="AS344" s="194"/>
    </row>
    <row r="345" spans="1:45">
      <c r="A345" s="102"/>
      <c r="B345" s="212"/>
      <c r="C345" s="212"/>
      <c r="D345" s="212"/>
      <c r="E345" s="102"/>
      <c r="F345" s="102"/>
      <c r="G345" s="102"/>
      <c r="H345" s="194"/>
      <c r="I345" s="344"/>
      <c r="J345" s="194"/>
      <c r="K345" s="194"/>
      <c r="L345" s="194"/>
      <c r="M345" s="194"/>
      <c r="N345" s="194"/>
      <c r="O345" s="102"/>
      <c r="P345" s="102"/>
      <c r="Q345" s="194"/>
      <c r="R345" s="344"/>
      <c r="S345" s="194"/>
      <c r="T345" s="194"/>
      <c r="U345" s="194"/>
      <c r="V345" s="194"/>
      <c r="W345" s="194"/>
      <c r="X345" s="213"/>
      <c r="Y345" s="213"/>
      <c r="Z345" s="213"/>
      <c r="AA345" s="2158"/>
      <c r="AB345" s="102"/>
      <c r="AC345" s="102"/>
      <c r="AD345" s="194"/>
      <c r="AE345" s="344"/>
      <c r="AF345" s="194"/>
      <c r="AG345" s="194"/>
      <c r="AH345" s="194"/>
      <c r="AI345" s="194"/>
      <c r="AJ345" s="194"/>
      <c r="AK345" s="102"/>
      <c r="AL345" s="102"/>
      <c r="AM345" s="194"/>
      <c r="AN345" s="344"/>
      <c r="AO345" s="194"/>
      <c r="AP345" s="194"/>
      <c r="AQ345" s="194"/>
      <c r="AR345" s="194"/>
      <c r="AS345" s="194"/>
    </row>
    <row r="346" spans="1:45" ht="14.25">
      <c r="A346" s="102"/>
      <c r="B346" s="214" t="s">
        <v>113</v>
      </c>
      <c r="C346" s="214"/>
      <c r="D346" s="213" t="s">
        <v>1</v>
      </c>
      <c r="E346" s="215">
        <f>SUM(E348:E362)</f>
        <v>15</v>
      </c>
      <c r="F346" s="213"/>
      <c r="G346" s="213"/>
      <c r="H346" s="213">
        <f t="shared" ref="H346:O346" si="199">SUM(H348:H362)</f>
        <v>12563200</v>
      </c>
      <c r="I346" s="213">
        <f t="shared" si="199"/>
        <v>0</v>
      </c>
      <c r="J346" s="213">
        <f t="shared" si="199"/>
        <v>3206323</v>
      </c>
      <c r="K346" s="213">
        <f t="shared" si="199"/>
        <v>0</v>
      </c>
      <c r="L346" s="213">
        <f t="shared" si="199"/>
        <v>0</v>
      </c>
      <c r="M346" s="213">
        <f t="shared" si="199"/>
        <v>7537920</v>
      </c>
      <c r="N346" s="215">
        <f t="shared" si="199"/>
        <v>23307443</v>
      </c>
      <c r="O346" s="215">
        <f t="shared" si="199"/>
        <v>15</v>
      </c>
      <c r="P346" s="213"/>
      <c r="Q346" s="213">
        <f t="shared" ref="Q346:AB346" si="200">SUM(Q348:Q362)</f>
        <v>12563200</v>
      </c>
      <c r="R346" s="213">
        <f t="shared" si="200"/>
        <v>0</v>
      </c>
      <c r="S346" s="213">
        <f t="shared" si="200"/>
        <v>3123123</v>
      </c>
      <c r="T346" s="213">
        <f t="shared" si="200"/>
        <v>0</v>
      </c>
      <c r="U346" s="213">
        <f t="shared" si="200"/>
        <v>0</v>
      </c>
      <c r="V346" s="213">
        <f t="shared" si="200"/>
        <v>7537920</v>
      </c>
      <c r="W346" s="215">
        <f t="shared" si="200"/>
        <v>23224243</v>
      </c>
      <c r="X346" s="213">
        <f t="shared" si="200"/>
        <v>0</v>
      </c>
      <c r="Y346" s="213">
        <f t="shared" si="200"/>
        <v>0</v>
      </c>
      <c r="Z346" s="213">
        <f t="shared" si="200"/>
        <v>83200</v>
      </c>
      <c r="AA346" s="213">
        <f t="shared" si="200"/>
        <v>83200</v>
      </c>
      <c r="AB346" s="215">
        <f t="shared" si="200"/>
        <v>15</v>
      </c>
      <c r="AC346" s="213"/>
      <c r="AD346" s="213">
        <f t="shared" ref="AD346:AK346" si="201">SUM(AD348:AD362)</f>
        <v>12563200</v>
      </c>
      <c r="AE346" s="213">
        <f t="shared" si="201"/>
        <v>0</v>
      </c>
      <c r="AF346" s="213">
        <f t="shared" si="201"/>
        <v>3289523</v>
      </c>
      <c r="AG346" s="213">
        <f t="shared" si="201"/>
        <v>0</v>
      </c>
      <c r="AH346" s="213">
        <f t="shared" si="201"/>
        <v>0</v>
      </c>
      <c r="AI346" s="213">
        <f t="shared" si="201"/>
        <v>7537920</v>
      </c>
      <c r="AJ346" s="215">
        <f t="shared" si="201"/>
        <v>23390643</v>
      </c>
      <c r="AK346" s="215">
        <f t="shared" si="201"/>
        <v>15</v>
      </c>
      <c r="AL346" s="213"/>
      <c r="AM346" s="213">
        <f t="shared" ref="AM346:AS346" si="202">SUM(AM348:AM362)</f>
        <v>12563200</v>
      </c>
      <c r="AN346" s="213">
        <f t="shared" si="202"/>
        <v>0</v>
      </c>
      <c r="AO346" s="213">
        <f t="shared" si="202"/>
        <v>3356083</v>
      </c>
      <c r="AP346" s="213">
        <f t="shared" si="202"/>
        <v>0</v>
      </c>
      <c r="AQ346" s="213">
        <f t="shared" si="202"/>
        <v>0</v>
      </c>
      <c r="AR346" s="213">
        <f t="shared" si="202"/>
        <v>7537920</v>
      </c>
      <c r="AS346" s="215">
        <f t="shared" si="202"/>
        <v>23457203</v>
      </c>
    </row>
    <row r="347" spans="1:45">
      <c r="A347" s="102"/>
      <c r="B347" s="179" t="s">
        <v>126</v>
      </c>
      <c r="C347" s="179"/>
      <c r="D347" s="179"/>
      <c r="E347" s="102"/>
      <c r="F347" s="102"/>
      <c r="G347" s="102"/>
      <c r="H347" s="194"/>
      <c r="I347" s="344"/>
      <c r="J347" s="194"/>
      <c r="K347" s="194"/>
      <c r="L347" s="194"/>
      <c r="M347" s="194"/>
      <c r="N347" s="194"/>
      <c r="O347" s="102"/>
      <c r="P347" s="102"/>
      <c r="Q347" s="194"/>
      <c r="R347" s="344"/>
      <c r="S347" s="194"/>
      <c r="T347" s="194"/>
      <c r="U347" s="194"/>
      <c r="V347" s="194"/>
      <c r="W347" s="194"/>
      <c r="X347" s="213"/>
      <c r="Y347" s="213"/>
      <c r="Z347" s="213"/>
      <c r="AA347" s="2158"/>
      <c r="AB347" s="102"/>
      <c r="AC347" s="102"/>
      <c r="AD347" s="194"/>
      <c r="AE347" s="344"/>
      <c r="AF347" s="194"/>
      <c r="AG347" s="194"/>
      <c r="AH347" s="194"/>
      <c r="AI347" s="194"/>
      <c r="AJ347" s="194"/>
      <c r="AK347" s="102"/>
      <c r="AL347" s="102"/>
      <c r="AM347" s="194"/>
      <c r="AN347" s="344"/>
      <c r="AO347" s="194"/>
      <c r="AP347" s="194"/>
      <c r="AQ347" s="194"/>
      <c r="AR347" s="194"/>
      <c r="AS347" s="194"/>
    </row>
    <row r="348" spans="1:45" ht="18.95" customHeight="1">
      <c r="A348" s="102">
        <v>1</v>
      </c>
      <c r="B348" s="102" t="s">
        <v>841</v>
      </c>
      <c r="C348" s="102" t="s">
        <v>5283</v>
      </c>
      <c r="D348" s="102">
        <v>1972</v>
      </c>
      <c r="E348" s="102">
        <v>1</v>
      </c>
      <c r="F348" s="102">
        <v>24</v>
      </c>
      <c r="G348" s="102">
        <v>11</v>
      </c>
      <c r="H348" s="194">
        <v>915200</v>
      </c>
      <c r="I348" s="344"/>
      <c r="J348" s="194">
        <v>310963</v>
      </c>
      <c r="K348" s="194"/>
      <c r="L348" s="194"/>
      <c r="M348" s="194">
        <v>549120</v>
      </c>
      <c r="N348" s="213">
        <f>+H348+J348+K348+L348+M348</f>
        <v>1775283</v>
      </c>
      <c r="O348" s="102">
        <v>1</v>
      </c>
      <c r="P348" s="102">
        <v>23</v>
      </c>
      <c r="Q348" s="194">
        <v>915200</v>
      </c>
      <c r="R348" s="344"/>
      <c r="S348" s="194">
        <v>310963</v>
      </c>
      <c r="T348" s="194"/>
      <c r="U348" s="194"/>
      <c r="V348" s="194">
        <v>549120</v>
      </c>
      <c r="W348" s="213">
        <f>+Q348+S348+T348+U348+V348</f>
        <v>1775283</v>
      </c>
      <c r="X348" s="213">
        <f t="shared" ref="X348:X362" si="203">E348-O348</f>
        <v>0</v>
      </c>
      <c r="Y348" s="213">
        <f t="shared" ref="Y348:Y362" si="204">+H348-Q348</f>
        <v>0</v>
      </c>
      <c r="Z348" s="213">
        <f t="shared" ref="Z348:Z362" si="205">+J348+K348+L348+M348-S348-T348-U348-V348</f>
        <v>0</v>
      </c>
      <c r="AA348" s="74">
        <f>N348-W348</f>
        <v>0</v>
      </c>
      <c r="AB348" s="102">
        <v>1</v>
      </c>
      <c r="AC348" s="102">
        <v>25</v>
      </c>
      <c r="AD348" s="194">
        <v>915200</v>
      </c>
      <c r="AE348" s="344"/>
      <c r="AF348" s="194">
        <v>310963</v>
      </c>
      <c r="AG348" s="194"/>
      <c r="AH348" s="194"/>
      <c r="AI348" s="194">
        <v>549120</v>
      </c>
      <c r="AJ348" s="213">
        <f>+AD348+AF348+AG348+AH348+AI348</f>
        <v>1775283</v>
      </c>
      <c r="AK348" s="102">
        <v>1</v>
      </c>
      <c r="AL348" s="102">
        <v>26</v>
      </c>
      <c r="AM348" s="194">
        <v>915200</v>
      </c>
      <c r="AN348" s="344"/>
      <c r="AO348" s="194">
        <v>310963</v>
      </c>
      <c r="AP348" s="194"/>
      <c r="AQ348" s="194"/>
      <c r="AR348" s="194">
        <v>549120</v>
      </c>
      <c r="AS348" s="213">
        <f>+AM348+AO348+AP348+AQ348+AR348</f>
        <v>1775283</v>
      </c>
    </row>
    <row r="349" spans="1:45" ht="18.95" customHeight="1">
      <c r="A349" s="102">
        <v>2</v>
      </c>
      <c r="B349" s="102" t="s">
        <v>863</v>
      </c>
      <c r="C349" s="102" t="s">
        <v>5298</v>
      </c>
      <c r="D349" s="102">
        <v>1971</v>
      </c>
      <c r="E349" s="102">
        <v>1</v>
      </c>
      <c r="F349" s="102">
        <v>18</v>
      </c>
      <c r="G349" s="102">
        <v>10</v>
      </c>
      <c r="H349" s="194">
        <v>832000</v>
      </c>
      <c r="I349" s="344"/>
      <c r="J349" s="194">
        <v>249600</v>
      </c>
      <c r="K349" s="194"/>
      <c r="L349" s="194"/>
      <c r="M349" s="194">
        <v>499200</v>
      </c>
      <c r="N349" s="213">
        <f t="shared" ref="N349:N356" si="206">+H349+J349+K349+L349+M349</f>
        <v>1580800</v>
      </c>
      <c r="O349" s="102">
        <v>1</v>
      </c>
      <c r="P349" s="102">
        <v>17</v>
      </c>
      <c r="Q349" s="194">
        <v>832000</v>
      </c>
      <c r="R349" s="344"/>
      <c r="S349" s="194">
        <v>249600</v>
      </c>
      <c r="T349" s="194"/>
      <c r="U349" s="194"/>
      <c r="V349" s="194">
        <v>499200</v>
      </c>
      <c r="W349" s="213">
        <f t="shared" ref="W349:W356" si="207">+Q349+S349+T349+U349+V349</f>
        <v>1580800</v>
      </c>
      <c r="X349" s="213">
        <f t="shared" si="203"/>
        <v>0</v>
      </c>
      <c r="Y349" s="213">
        <f t="shared" si="204"/>
        <v>0</v>
      </c>
      <c r="Z349" s="213">
        <f t="shared" si="205"/>
        <v>0</v>
      </c>
      <c r="AA349" s="74">
        <f t="shared" ref="AA349:AA356" si="208">N349-W349</f>
        <v>0</v>
      </c>
      <c r="AB349" s="102">
        <v>1</v>
      </c>
      <c r="AC349" s="102">
        <v>19</v>
      </c>
      <c r="AD349" s="194">
        <v>832000</v>
      </c>
      <c r="AE349" s="344"/>
      <c r="AF349" s="194">
        <v>249600</v>
      </c>
      <c r="AG349" s="194"/>
      <c r="AH349" s="194"/>
      <c r="AI349" s="194">
        <v>499200</v>
      </c>
      <c r="AJ349" s="213">
        <f t="shared" ref="AJ349:AJ356" si="209">+AD349+AF349+AG349+AH349+AI349</f>
        <v>1580800</v>
      </c>
      <c r="AK349" s="102">
        <v>1</v>
      </c>
      <c r="AL349" s="102">
        <v>20</v>
      </c>
      <c r="AM349" s="194">
        <v>832000</v>
      </c>
      <c r="AN349" s="344"/>
      <c r="AO349" s="194">
        <v>249600</v>
      </c>
      <c r="AP349" s="194"/>
      <c r="AQ349" s="194"/>
      <c r="AR349" s="194">
        <v>499200</v>
      </c>
      <c r="AS349" s="213">
        <f t="shared" ref="AS349:AS356" si="210">+AM349+AO349+AP349+AQ349+AR349</f>
        <v>1580800</v>
      </c>
    </row>
    <row r="350" spans="1:45" ht="18.95" customHeight="1">
      <c r="A350" s="102">
        <v>3</v>
      </c>
      <c r="B350" s="102" t="s">
        <v>860</v>
      </c>
      <c r="C350" s="102" t="s">
        <v>5298</v>
      </c>
      <c r="D350" s="102">
        <v>1977</v>
      </c>
      <c r="E350" s="102">
        <v>1</v>
      </c>
      <c r="F350" s="102">
        <v>18</v>
      </c>
      <c r="G350" s="102">
        <v>10</v>
      </c>
      <c r="H350" s="194">
        <v>832000</v>
      </c>
      <c r="I350" s="344"/>
      <c r="J350" s="194">
        <v>249600</v>
      </c>
      <c r="K350" s="194"/>
      <c r="L350" s="194"/>
      <c r="M350" s="194">
        <v>499200</v>
      </c>
      <c r="N350" s="213">
        <f t="shared" si="206"/>
        <v>1580800</v>
      </c>
      <c r="O350" s="102">
        <v>1</v>
      </c>
      <c r="P350" s="102">
        <v>17</v>
      </c>
      <c r="Q350" s="194">
        <v>832000</v>
      </c>
      <c r="R350" s="344"/>
      <c r="S350" s="194">
        <v>249600</v>
      </c>
      <c r="T350" s="194"/>
      <c r="U350" s="194"/>
      <c r="V350" s="194">
        <v>499200</v>
      </c>
      <c r="W350" s="213">
        <f t="shared" si="207"/>
        <v>1580800</v>
      </c>
      <c r="X350" s="213">
        <f t="shared" si="203"/>
        <v>0</v>
      </c>
      <c r="Y350" s="213">
        <f t="shared" si="204"/>
        <v>0</v>
      </c>
      <c r="Z350" s="213">
        <f t="shared" si="205"/>
        <v>0</v>
      </c>
      <c r="AA350" s="74">
        <f t="shared" si="208"/>
        <v>0</v>
      </c>
      <c r="AB350" s="102">
        <v>1</v>
      </c>
      <c r="AC350" s="102">
        <v>19</v>
      </c>
      <c r="AD350" s="194">
        <v>832000</v>
      </c>
      <c r="AE350" s="344"/>
      <c r="AF350" s="194">
        <v>249600</v>
      </c>
      <c r="AG350" s="194"/>
      <c r="AH350" s="194"/>
      <c r="AI350" s="194">
        <v>499200</v>
      </c>
      <c r="AJ350" s="213">
        <f t="shared" si="209"/>
        <v>1580800</v>
      </c>
      <c r="AK350" s="102">
        <v>1</v>
      </c>
      <c r="AL350" s="102">
        <v>20</v>
      </c>
      <c r="AM350" s="194">
        <v>832000</v>
      </c>
      <c r="AN350" s="344"/>
      <c r="AO350" s="194">
        <v>249600</v>
      </c>
      <c r="AP350" s="194"/>
      <c r="AQ350" s="194"/>
      <c r="AR350" s="194">
        <v>499200</v>
      </c>
      <c r="AS350" s="213">
        <f t="shared" si="210"/>
        <v>1580800</v>
      </c>
    </row>
    <row r="351" spans="1:45" ht="18.95" customHeight="1">
      <c r="A351" s="102">
        <v>4</v>
      </c>
      <c r="B351" s="102" t="s">
        <v>862</v>
      </c>
      <c r="C351" s="102" t="s">
        <v>5298</v>
      </c>
      <c r="D351" s="102">
        <v>1968</v>
      </c>
      <c r="E351" s="102">
        <v>1</v>
      </c>
      <c r="F351" s="102">
        <v>19</v>
      </c>
      <c r="G351" s="102">
        <v>10</v>
      </c>
      <c r="H351" s="194">
        <v>832000</v>
      </c>
      <c r="I351" s="344"/>
      <c r="J351" s="194">
        <v>249600</v>
      </c>
      <c r="K351" s="194"/>
      <c r="L351" s="194"/>
      <c r="M351" s="194">
        <v>499200</v>
      </c>
      <c r="N351" s="213">
        <f t="shared" si="206"/>
        <v>1580800</v>
      </c>
      <c r="O351" s="102">
        <v>1</v>
      </c>
      <c r="P351" s="102">
        <v>18</v>
      </c>
      <c r="Q351" s="194">
        <v>832000</v>
      </c>
      <c r="R351" s="344"/>
      <c r="S351" s="194">
        <v>249600</v>
      </c>
      <c r="T351" s="194"/>
      <c r="U351" s="194"/>
      <c r="V351" s="194">
        <v>499200</v>
      </c>
      <c r="W351" s="213">
        <f t="shared" si="207"/>
        <v>1580800</v>
      </c>
      <c r="X351" s="213">
        <f t="shared" si="203"/>
        <v>0</v>
      </c>
      <c r="Y351" s="213">
        <f t="shared" si="204"/>
        <v>0</v>
      </c>
      <c r="Z351" s="213">
        <f t="shared" si="205"/>
        <v>0</v>
      </c>
      <c r="AA351" s="74">
        <f t="shared" si="208"/>
        <v>0</v>
      </c>
      <c r="AB351" s="102">
        <v>1</v>
      </c>
      <c r="AC351" s="102">
        <v>20</v>
      </c>
      <c r="AD351" s="194">
        <v>832000</v>
      </c>
      <c r="AE351" s="344"/>
      <c r="AF351" s="194">
        <v>249600</v>
      </c>
      <c r="AG351" s="194"/>
      <c r="AH351" s="194"/>
      <c r="AI351" s="194">
        <v>499200</v>
      </c>
      <c r="AJ351" s="213">
        <f t="shared" si="209"/>
        <v>1580800</v>
      </c>
      <c r="AK351" s="102">
        <v>1</v>
      </c>
      <c r="AL351" s="102">
        <v>21</v>
      </c>
      <c r="AM351" s="194">
        <v>832000</v>
      </c>
      <c r="AN351" s="344"/>
      <c r="AO351" s="194">
        <v>249600</v>
      </c>
      <c r="AP351" s="194"/>
      <c r="AQ351" s="194"/>
      <c r="AR351" s="194">
        <v>499200</v>
      </c>
      <c r="AS351" s="213">
        <f t="shared" si="210"/>
        <v>1580800</v>
      </c>
    </row>
    <row r="352" spans="1:45" ht="18.95" customHeight="1">
      <c r="A352" s="102">
        <v>5</v>
      </c>
      <c r="B352" s="102" t="s">
        <v>864</v>
      </c>
      <c r="C352" s="102" t="s">
        <v>5298</v>
      </c>
      <c r="D352" s="102">
        <v>1971</v>
      </c>
      <c r="E352" s="102">
        <v>1</v>
      </c>
      <c r="F352" s="102">
        <v>20</v>
      </c>
      <c r="G352" s="102">
        <v>10</v>
      </c>
      <c r="H352" s="194">
        <v>832000</v>
      </c>
      <c r="I352" s="344"/>
      <c r="J352" s="194">
        <v>249600</v>
      </c>
      <c r="K352" s="194"/>
      <c r="L352" s="194"/>
      <c r="M352" s="194">
        <v>499200</v>
      </c>
      <c r="N352" s="213">
        <f t="shared" si="206"/>
        <v>1580800</v>
      </c>
      <c r="O352" s="102">
        <v>1</v>
      </c>
      <c r="P352" s="102">
        <v>19</v>
      </c>
      <c r="Q352" s="194">
        <v>832000</v>
      </c>
      <c r="R352" s="344"/>
      <c r="S352" s="194">
        <v>249600</v>
      </c>
      <c r="T352" s="194"/>
      <c r="U352" s="194"/>
      <c r="V352" s="194">
        <v>499200</v>
      </c>
      <c r="W352" s="213">
        <f t="shared" si="207"/>
        <v>1580800</v>
      </c>
      <c r="X352" s="213">
        <f t="shared" si="203"/>
        <v>0</v>
      </c>
      <c r="Y352" s="213">
        <f t="shared" si="204"/>
        <v>0</v>
      </c>
      <c r="Z352" s="213">
        <f t="shared" si="205"/>
        <v>0</v>
      </c>
      <c r="AA352" s="74">
        <f t="shared" si="208"/>
        <v>0</v>
      </c>
      <c r="AB352" s="102">
        <v>1</v>
      </c>
      <c r="AC352" s="102">
        <v>21</v>
      </c>
      <c r="AD352" s="194">
        <v>832000</v>
      </c>
      <c r="AE352" s="344"/>
      <c r="AF352" s="194">
        <v>249600</v>
      </c>
      <c r="AG352" s="194"/>
      <c r="AH352" s="194"/>
      <c r="AI352" s="194">
        <v>499200</v>
      </c>
      <c r="AJ352" s="213">
        <f t="shared" si="209"/>
        <v>1580800</v>
      </c>
      <c r="AK352" s="102">
        <v>1</v>
      </c>
      <c r="AL352" s="102">
        <v>22</v>
      </c>
      <c r="AM352" s="194">
        <v>832000</v>
      </c>
      <c r="AN352" s="344"/>
      <c r="AO352" s="194">
        <v>249600</v>
      </c>
      <c r="AP352" s="194"/>
      <c r="AQ352" s="194"/>
      <c r="AR352" s="194">
        <v>499200</v>
      </c>
      <c r="AS352" s="213">
        <f t="shared" si="210"/>
        <v>1580800</v>
      </c>
    </row>
    <row r="353" spans="1:45" ht="18.95" customHeight="1">
      <c r="A353" s="102">
        <v>6</v>
      </c>
      <c r="B353" s="102" t="s">
        <v>866</v>
      </c>
      <c r="C353" s="102" t="s">
        <v>5299</v>
      </c>
      <c r="D353" s="102">
        <v>1973</v>
      </c>
      <c r="E353" s="102">
        <v>1</v>
      </c>
      <c r="F353" s="102">
        <v>18</v>
      </c>
      <c r="G353" s="102">
        <v>10</v>
      </c>
      <c r="H353" s="194">
        <v>832000</v>
      </c>
      <c r="I353" s="344"/>
      <c r="J353" s="194">
        <v>249600</v>
      </c>
      <c r="K353" s="194"/>
      <c r="L353" s="194"/>
      <c r="M353" s="194">
        <v>499200</v>
      </c>
      <c r="N353" s="213">
        <f t="shared" si="206"/>
        <v>1580800</v>
      </c>
      <c r="O353" s="102">
        <v>1</v>
      </c>
      <c r="P353" s="102">
        <v>17</v>
      </c>
      <c r="Q353" s="194">
        <v>832000</v>
      </c>
      <c r="R353" s="344"/>
      <c r="S353" s="194">
        <v>249600</v>
      </c>
      <c r="T353" s="194"/>
      <c r="U353" s="194"/>
      <c r="V353" s="194">
        <v>499200</v>
      </c>
      <c r="W353" s="213">
        <f t="shared" si="207"/>
        <v>1580800</v>
      </c>
      <c r="X353" s="213">
        <f t="shared" si="203"/>
        <v>0</v>
      </c>
      <c r="Y353" s="213">
        <f t="shared" si="204"/>
        <v>0</v>
      </c>
      <c r="Z353" s="213">
        <f t="shared" si="205"/>
        <v>0</v>
      </c>
      <c r="AA353" s="74">
        <f t="shared" si="208"/>
        <v>0</v>
      </c>
      <c r="AB353" s="102">
        <v>1</v>
      </c>
      <c r="AC353" s="102">
        <v>19</v>
      </c>
      <c r="AD353" s="194">
        <v>832000</v>
      </c>
      <c r="AE353" s="344"/>
      <c r="AF353" s="194">
        <v>249600</v>
      </c>
      <c r="AG353" s="194"/>
      <c r="AH353" s="194"/>
      <c r="AI353" s="194">
        <v>499200</v>
      </c>
      <c r="AJ353" s="213">
        <f t="shared" si="209"/>
        <v>1580800</v>
      </c>
      <c r="AK353" s="102">
        <v>1</v>
      </c>
      <c r="AL353" s="102">
        <v>20</v>
      </c>
      <c r="AM353" s="194">
        <v>832000</v>
      </c>
      <c r="AN353" s="344"/>
      <c r="AO353" s="194">
        <v>249600</v>
      </c>
      <c r="AP353" s="194"/>
      <c r="AQ353" s="194"/>
      <c r="AR353" s="194">
        <v>499200</v>
      </c>
      <c r="AS353" s="213">
        <f t="shared" si="210"/>
        <v>1580800</v>
      </c>
    </row>
    <row r="354" spans="1:45" ht="18.95" customHeight="1">
      <c r="A354" s="102">
        <v>7</v>
      </c>
      <c r="B354" s="102" t="s">
        <v>867</v>
      </c>
      <c r="C354" s="102" t="s">
        <v>5298</v>
      </c>
      <c r="D354" s="102">
        <v>1967</v>
      </c>
      <c r="E354" s="102">
        <v>1</v>
      </c>
      <c r="F354" s="102">
        <v>18</v>
      </c>
      <c r="G354" s="102">
        <v>10</v>
      </c>
      <c r="H354" s="194">
        <v>832000</v>
      </c>
      <c r="I354" s="344"/>
      <c r="J354" s="194">
        <v>249600</v>
      </c>
      <c r="K354" s="194"/>
      <c r="L354" s="194"/>
      <c r="M354" s="194">
        <v>499200</v>
      </c>
      <c r="N354" s="213">
        <f t="shared" si="206"/>
        <v>1580800</v>
      </c>
      <c r="O354" s="102">
        <v>1</v>
      </c>
      <c r="P354" s="102">
        <v>17</v>
      </c>
      <c r="Q354" s="194">
        <v>832000</v>
      </c>
      <c r="R354" s="344"/>
      <c r="S354" s="194">
        <v>249600</v>
      </c>
      <c r="T354" s="194"/>
      <c r="U354" s="194"/>
      <c r="V354" s="194">
        <v>499200</v>
      </c>
      <c r="W354" s="213">
        <f t="shared" si="207"/>
        <v>1580800</v>
      </c>
      <c r="X354" s="213">
        <f t="shared" si="203"/>
        <v>0</v>
      </c>
      <c r="Y354" s="213">
        <f t="shared" si="204"/>
        <v>0</v>
      </c>
      <c r="Z354" s="213">
        <f t="shared" si="205"/>
        <v>0</v>
      </c>
      <c r="AA354" s="74">
        <f t="shared" si="208"/>
        <v>0</v>
      </c>
      <c r="AB354" s="102">
        <v>1</v>
      </c>
      <c r="AC354" s="102">
        <v>19</v>
      </c>
      <c r="AD354" s="194">
        <v>832000</v>
      </c>
      <c r="AE354" s="344"/>
      <c r="AF354" s="194">
        <v>249600</v>
      </c>
      <c r="AG354" s="194"/>
      <c r="AH354" s="194"/>
      <c r="AI354" s="194">
        <v>499200</v>
      </c>
      <c r="AJ354" s="213">
        <f t="shared" si="209"/>
        <v>1580800</v>
      </c>
      <c r="AK354" s="102">
        <v>1</v>
      </c>
      <c r="AL354" s="102">
        <v>20</v>
      </c>
      <c r="AM354" s="194">
        <v>832000</v>
      </c>
      <c r="AN354" s="344"/>
      <c r="AO354" s="194">
        <v>249600</v>
      </c>
      <c r="AP354" s="194"/>
      <c r="AQ354" s="194"/>
      <c r="AR354" s="194">
        <v>499200</v>
      </c>
      <c r="AS354" s="213">
        <f t="shared" si="210"/>
        <v>1580800</v>
      </c>
    </row>
    <row r="355" spans="1:45" ht="18.95" customHeight="1">
      <c r="A355" s="102">
        <v>8</v>
      </c>
      <c r="B355" s="102" t="s">
        <v>868</v>
      </c>
      <c r="C355" s="102" t="s">
        <v>5298</v>
      </c>
      <c r="D355" s="102">
        <v>1969</v>
      </c>
      <c r="E355" s="102">
        <v>1</v>
      </c>
      <c r="F355" s="102">
        <v>25</v>
      </c>
      <c r="G355" s="102">
        <v>10</v>
      </c>
      <c r="H355" s="194">
        <v>832000</v>
      </c>
      <c r="I355" s="344"/>
      <c r="J355" s="194">
        <v>249600</v>
      </c>
      <c r="K355" s="194"/>
      <c r="L355" s="194"/>
      <c r="M355" s="194">
        <v>499200</v>
      </c>
      <c r="N355" s="213">
        <f t="shared" si="206"/>
        <v>1580800</v>
      </c>
      <c r="O355" s="102">
        <v>1</v>
      </c>
      <c r="P355" s="102">
        <v>24</v>
      </c>
      <c r="Q355" s="194">
        <v>832000</v>
      </c>
      <c r="R355" s="344"/>
      <c r="S355" s="194">
        <v>249600</v>
      </c>
      <c r="T355" s="194"/>
      <c r="U355" s="194"/>
      <c r="V355" s="194">
        <v>499200</v>
      </c>
      <c r="W355" s="213">
        <f t="shared" si="207"/>
        <v>1580800</v>
      </c>
      <c r="X355" s="213">
        <f t="shared" si="203"/>
        <v>0</v>
      </c>
      <c r="Y355" s="213">
        <f t="shared" si="204"/>
        <v>0</v>
      </c>
      <c r="Z355" s="213">
        <f t="shared" si="205"/>
        <v>0</v>
      </c>
      <c r="AA355" s="74">
        <f t="shared" si="208"/>
        <v>0</v>
      </c>
      <c r="AB355" s="102">
        <v>1</v>
      </c>
      <c r="AC355" s="102">
        <v>26</v>
      </c>
      <c r="AD355" s="194">
        <v>832000</v>
      </c>
      <c r="AE355" s="344"/>
      <c r="AF355" s="194">
        <v>249600</v>
      </c>
      <c r="AG355" s="194"/>
      <c r="AH355" s="194"/>
      <c r="AI355" s="194">
        <v>499200</v>
      </c>
      <c r="AJ355" s="213">
        <f t="shared" si="209"/>
        <v>1580800</v>
      </c>
      <c r="AK355" s="102">
        <v>1</v>
      </c>
      <c r="AL355" s="102">
        <v>27</v>
      </c>
      <c r="AM355" s="194">
        <v>832000</v>
      </c>
      <c r="AN355" s="344"/>
      <c r="AO355" s="194">
        <v>249600</v>
      </c>
      <c r="AP355" s="194"/>
      <c r="AQ355" s="194"/>
      <c r="AR355" s="194">
        <v>499200</v>
      </c>
      <c r="AS355" s="213">
        <f t="shared" si="210"/>
        <v>1580800</v>
      </c>
    </row>
    <row r="356" spans="1:45" ht="18.95" customHeight="1">
      <c r="A356" s="102">
        <v>9</v>
      </c>
      <c r="B356" s="102" t="s">
        <v>870</v>
      </c>
      <c r="C356" s="102" t="s">
        <v>5298</v>
      </c>
      <c r="D356" s="102">
        <v>1962</v>
      </c>
      <c r="E356" s="102">
        <v>1</v>
      </c>
      <c r="F356" s="102">
        <v>17</v>
      </c>
      <c r="G356" s="102">
        <v>10</v>
      </c>
      <c r="H356" s="194">
        <v>832000</v>
      </c>
      <c r="I356" s="344"/>
      <c r="J356" s="194">
        <v>249600</v>
      </c>
      <c r="K356" s="194"/>
      <c r="L356" s="194"/>
      <c r="M356" s="194">
        <v>499200</v>
      </c>
      <c r="N356" s="213">
        <f t="shared" si="206"/>
        <v>1580800</v>
      </c>
      <c r="O356" s="102">
        <v>1</v>
      </c>
      <c r="P356" s="102">
        <v>16</v>
      </c>
      <c r="Q356" s="194">
        <v>832000</v>
      </c>
      <c r="R356" s="344"/>
      <c r="S356" s="194">
        <v>249600</v>
      </c>
      <c r="T356" s="194"/>
      <c r="U356" s="194"/>
      <c r="V356" s="194">
        <v>499200</v>
      </c>
      <c r="W356" s="213">
        <f t="shared" si="207"/>
        <v>1580800</v>
      </c>
      <c r="X356" s="213">
        <f t="shared" si="203"/>
        <v>0</v>
      </c>
      <c r="Y356" s="213">
        <f t="shared" si="204"/>
        <v>0</v>
      </c>
      <c r="Z356" s="213">
        <f t="shared" si="205"/>
        <v>0</v>
      </c>
      <c r="AA356" s="74">
        <f t="shared" si="208"/>
        <v>0</v>
      </c>
      <c r="AB356" s="102">
        <v>1</v>
      </c>
      <c r="AC356" s="102">
        <v>18</v>
      </c>
      <c r="AD356" s="194">
        <v>832000</v>
      </c>
      <c r="AE356" s="344"/>
      <c r="AF356" s="194">
        <v>249600</v>
      </c>
      <c r="AG356" s="194"/>
      <c r="AH356" s="194"/>
      <c r="AI356" s="194">
        <v>499200</v>
      </c>
      <c r="AJ356" s="213">
        <f t="shared" si="209"/>
        <v>1580800</v>
      </c>
      <c r="AK356" s="102">
        <v>1</v>
      </c>
      <c r="AL356" s="102">
        <v>19</v>
      </c>
      <c r="AM356" s="194">
        <v>832000</v>
      </c>
      <c r="AN356" s="344"/>
      <c r="AO356" s="194">
        <v>249600</v>
      </c>
      <c r="AP356" s="194"/>
      <c r="AQ356" s="194"/>
      <c r="AR356" s="194">
        <v>499200</v>
      </c>
      <c r="AS356" s="213">
        <f t="shared" si="210"/>
        <v>1580800</v>
      </c>
    </row>
    <row r="357" spans="1:45" ht="18.95" customHeight="1">
      <c r="A357" s="102">
        <v>10</v>
      </c>
      <c r="B357" s="102" t="s">
        <v>4778</v>
      </c>
      <c r="C357" s="102" t="s">
        <v>5299</v>
      </c>
      <c r="D357" s="102">
        <v>1978</v>
      </c>
      <c r="E357" s="102">
        <v>1</v>
      </c>
      <c r="F357" s="102">
        <v>5</v>
      </c>
      <c r="G357" s="102">
        <v>10</v>
      </c>
      <c r="H357" s="194">
        <v>832000</v>
      </c>
      <c r="I357" s="344"/>
      <c r="J357" s="194">
        <v>83200</v>
      </c>
      <c r="K357" s="194"/>
      <c r="L357" s="194"/>
      <c r="M357" s="194">
        <v>499200</v>
      </c>
      <c r="N357" s="213">
        <f>+H357+J357+K357+L357+M357</f>
        <v>1414400</v>
      </c>
      <c r="O357" s="102">
        <v>1</v>
      </c>
      <c r="P357" s="102">
        <v>4</v>
      </c>
      <c r="Q357" s="194">
        <v>832000</v>
      </c>
      <c r="R357" s="344"/>
      <c r="S357" s="194">
        <v>66560</v>
      </c>
      <c r="T357" s="194"/>
      <c r="U357" s="194"/>
      <c r="V357" s="194">
        <v>499200</v>
      </c>
      <c r="W357" s="213">
        <f>+Q357+S357+T357+U357+V357</f>
        <v>1397760</v>
      </c>
      <c r="X357" s="213">
        <f t="shared" si="203"/>
        <v>0</v>
      </c>
      <c r="Y357" s="213">
        <f t="shared" si="204"/>
        <v>0</v>
      </c>
      <c r="Z357" s="213">
        <f t="shared" si="205"/>
        <v>16640</v>
      </c>
      <c r="AA357" s="74">
        <f>N357-W357</f>
        <v>16640</v>
      </c>
      <c r="AB357" s="102">
        <v>1</v>
      </c>
      <c r="AC357" s="102">
        <v>6</v>
      </c>
      <c r="AD357" s="194">
        <v>832000</v>
      </c>
      <c r="AE357" s="344"/>
      <c r="AF357" s="194">
        <v>99840</v>
      </c>
      <c r="AG357" s="194"/>
      <c r="AH357" s="194"/>
      <c r="AI357" s="194">
        <v>499200</v>
      </c>
      <c r="AJ357" s="213">
        <f>+AD357+AF357+AG357+AH357+AI357</f>
        <v>1431040</v>
      </c>
      <c r="AK357" s="102">
        <v>1</v>
      </c>
      <c r="AL357" s="102">
        <v>7</v>
      </c>
      <c r="AM357" s="194">
        <v>832000</v>
      </c>
      <c r="AN357" s="344"/>
      <c r="AO357" s="194">
        <v>116480.00000000001</v>
      </c>
      <c r="AP357" s="194"/>
      <c r="AQ357" s="194"/>
      <c r="AR357" s="194">
        <v>499200</v>
      </c>
      <c r="AS357" s="213">
        <f>+AM357+AO357+AP357+AQ357+AR357</f>
        <v>1447680</v>
      </c>
    </row>
    <row r="358" spans="1:45" ht="18.95" customHeight="1">
      <c r="A358" s="102">
        <v>11</v>
      </c>
      <c r="B358" s="102" t="s">
        <v>5349</v>
      </c>
      <c r="C358" s="102" t="s">
        <v>5283</v>
      </c>
      <c r="D358" s="102">
        <v>1987</v>
      </c>
      <c r="E358" s="102">
        <v>1</v>
      </c>
      <c r="F358" s="102">
        <v>5</v>
      </c>
      <c r="G358" s="102">
        <v>10</v>
      </c>
      <c r="H358" s="194">
        <v>832000</v>
      </c>
      <c r="I358" s="344"/>
      <c r="J358" s="194">
        <v>83200</v>
      </c>
      <c r="K358" s="194"/>
      <c r="L358" s="194"/>
      <c r="M358" s="194">
        <v>499200</v>
      </c>
      <c r="N358" s="213">
        <f t="shared" ref="N358:N362" si="211">+H358+J358+K358+L358+M358</f>
        <v>1414400</v>
      </c>
      <c r="O358" s="102">
        <v>1</v>
      </c>
      <c r="P358" s="102">
        <v>4</v>
      </c>
      <c r="Q358" s="194">
        <v>832000</v>
      </c>
      <c r="R358" s="344"/>
      <c r="S358" s="194">
        <v>66560</v>
      </c>
      <c r="T358" s="194"/>
      <c r="U358" s="194"/>
      <c r="V358" s="194">
        <v>499200</v>
      </c>
      <c r="W358" s="213">
        <f t="shared" ref="W358:W362" si="212">+Q358+S358+T358+U358+V358</f>
        <v>1397760</v>
      </c>
      <c r="X358" s="213">
        <f t="shared" si="203"/>
        <v>0</v>
      </c>
      <c r="Y358" s="213">
        <f t="shared" si="204"/>
        <v>0</v>
      </c>
      <c r="Z358" s="213">
        <f t="shared" si="205"/>
        <v>16640</v>
      </c>
      <c r="AA358" s="74">
        <f t="shared" ref="AA358:AA362" si="213">N358-W358</f>
        <v>16640</v>
      </c>
      <c r="AB358" s="102">
        <v>1</v>
      </c>
      <c r="AC358" s="102">
        <v>6</v>
      </c>
      <c r="AD358" s="194">
        <v>832000</v>
      </c>
      <c r="AE358" s="344"/>
      <c r="AF358" s="194">
        <v>99840</v>
      </c>
      <c r="AG358" s="194"/>
      <c r="AH358" s="194"/>
      <c r="AI358" s="194">
        <v>499200</v>
      </c>
      <c r="AJ358" s="213">
        <f t="shared" ref="AJ358:AJ362" si="214">+AD358+AF358+AG358+AH358+AI358</f>
        <v>1431040</v>
      </c>
      <c r="AK358" s="102">
        <v>1</v>
      </c>
      <c r="AL358" s="102">
        <v>7</v>
      </c>
      <c r="AM358" s="194">
        <v>832000</v>
      </c>
      <c r="AN358" s="344"/>
      <c r="AO358" s="194">
        <v>116480.00000000001</v>
      </c>
      <c r="AP358" s="194"/>
      <c r="AQ358" s="194"/>
      <c r="AR358" s="194">
        <v>499200</v>
      </c>
      <c r="AS358" s="213">
        <f t="shared" ref="AS358:AS362" si="215">+AM358+AO358+AP358+AQ358+AR358</f>
        <v>1447680</v>
      </c>
    </row>
    <row r="359" spans="1:45" ht="18.95" customHeight="1">
      <c r="A359" s="102">
        <v>12</v>
      </c>
      <c r="B359" s="102" t="s">
        <v>6677</v>
      </c>
      <c r="C359" s="102" t="s">
        <v>5299</v>
      </c>
      <c r="D359" s="102">
        <v>1983</v>
      </c>
      <c r="E359" s="102">
        <v>1</v>
      </c>
      <c r="F359" s="102">
        <v>2</v>
      </c>
      <c r="G359" s="102">
        <v>10</v>
      </c>
      <c r="H359" s="194">
        <v>832000</v>
      </c>
      <c r="I359" s="344"/>
      <c r="J359" s="194">
        <v>33280</v>
      </c>
      <c r="K359" s="194"/>
      <c r="L359" s="194"/>
      <c r="M359" s="194">
        <v>499200</v>
      </c>
      <c r="N359" s="213">
        <f t="shared" si="211"/>
        <v>1364480</v>
      </c>
      <c r="O359" s="102">
        <v>1</v>
      </c>
      <c r="P359" s="102">
        <v>1</v>
      </c>
      <c r="Q359" s="194">
        <v>832000</v>
      </c>
      <c r="R359" s="344"/>
      <c r="S359" s="194">
        <v>16640</v>
      </c>
      <c r="T359" s="194"/>
      <c r="U359" s="194"/>
      <c r="V359" s="194">
        <v>499200</v>
      </c>
      <c r="W359" s="213">
        <f t="shared" si="212"/>
        <v>1347840</v>
      </c>
      <c r="X359" s="213">
        <f t="shared" si="203"/>
        <v>0</v>
      </c>
      <c r="Y359" s="213">
        <f t="shared" si="204"/>
        <v>0</v>
      </c>
      <c r="Z359" s="213">
        <f t="shared" si="205"/>
        <v>16640</v>
      </c>
      <c r="AA359" s="74">
        <f t="shared" si="213"/>
        <v>16640</v>
      </c>
      <c r="AB359" s="102">
        <v>1</v>
      </c>
      <c r="AC359" s="102">
        <v>3</v>
      </c>
      <c r="AD359" s="194">
        <v>832000</v>
      </c>
      <c r="AE359" s="344"/>
      <c r="AF359" s="194">
        <v>49920</v>
      </c>
      <c r="AG359" s="194"/>
      <c r="AH359" s="194"/>
      <c r="AI359" s="194">
        <v>499200</v>
      </c>
      <c r="AJ359" s="213">
        <f t="shared" si="214"/>
        <v>1381120</v>
      </c>
      <c r="AK359" s="102">
        <v>1</v>
      </c>
      <c r="AL359" s="102">
        <v>4</v>
      </c>
      <c r="AM359" s="194">
        <v>832000</v>
      </c>
      <c r="AN359" s="344"/>
      <c r="AO359" s="194">
        <v>66560</v>
      </c>
      <c r="AP359" s="194"/>
      <c r="AQ359" s="194"/>
      <c r="AR359" s="194">
        <v>499200</v>
      </c>
      <c r="AS359" s="213">
        <f t="shared" si="215"/>
        <v>1397760</v>
      </c>
    </row>
    <row r="360" spans="1:45" ht="18.95" customHeight="1">
      <c r="A360" s="102">
        <v>13</v>
      </c>
      <c r="B360" s="102" t="s">
        <v>865</v>
      </c>
      <c r="C360" s="102" t="s">
        <v>5298</v>
      </c>
      <c r="D360" s="102">
        <v>1970</v>
      </c>
      <c r="E360" s="102">
        <v>1</v>
      </c>
      <c r="F360" s="102">
        <v>25</v>
      </c>
      <c r="G360" s="102">
        <v>10</v>
      </c>
      <c r="H360" s="194">
        <v>832000</v>
      </c>
      <c r="I360" s="344"/>
      <c r="J360" s="194">
        <v>249600</v>
      </c>
      <c r="K360" s="194"/>
      <c r="L360" s="194"/>
      <c r="M360" s="194">
        <v>499200</v>
      </c>
      <c r="N360" s="213">
        <f t="shared" si="211"/>
        <v>1580800</v>
      </c>
      <c r="O360" s="102">
        <v>1</v>
      </c>
      <c r="P360" s="102">
        <v>24</v>
      </c>
      <c r="Q360" s="194">
        <v>832000</v>
      </c>
      <c r="R360" s="344"/>
      <c r="S360" s="194">
        <v>249600</v>
      </c>
      <c r="T360" s="194"/>
      <c r="U360" s="194"/>
      <c r="V360" s="194">
        <v>499200</v>
      </c>
      <c r="W360" s="213">
        <f t="shared" si="212"/>
        <v>1580800</v>
      </c>
      <c r="X360" s="213">
        <f t="shared" si="203"/>
        <v>0</v>
      </c>
      <c r="Y360" s="213">
        <f t="shared" si="204"/>
        <v>0</v>
      </c>
      <c r="Z360" s="213">
        <f t="shared" si="205"/>
        <v>0</v>
      </c>
      <c r="AA360" s="74">
        <f t="shared" si="213"/>
        <v>0</v>
      </c>
      <c r="AB360" s="102">
        <v>1</v>
      </c>
      <c r="AC360" s="102">
        <v>26</v>
      </c>
      <c r="AD360" s="194">
        <v>832000</v>
      </c>
      <c r="AE360" s="344"/>
      <c r="AF360" s="194">
        <v>249600</v>
      </c>
      <c r="AG360" s="194"/>
      <c r="AH360" s="194"/>
      <c r="AI360" s="194">
        <v>499200</v>
      </c>
      <c r="AJ360" s="213">
        <f t="shared" si="214"/>
        <v>1580800</v>
      </c>
      <c r="AK360" s="102">
        <v>1</v>
      </c>
      <c r="AL360" s="102">
        <v>27</v>
      </c>
      <c r="AM360" s="194">
        <v>832000</v>
      </c>
      <c r="AN360" s="344"/>
      <c r="AO360" s="194">
        <v>249600</v>
      </c>
      <c r="AP360" s="194"/>
      <c r="AQ360" s="194"/>
      <c r="AR360" s="194">
        <v>499200</v>
      </c>
      <c r="AS360" s="213">
        <f t="shared" si="215"/>
        <v>1580800</v>
      </c>
    </row>
    <row r="361" spans="1:45" ht="18.95" customHeight="1">
      <c r="A361" s="102">
        <v>14</v>
      </c>
      <c r="B361" s="102" t="s">
        <v>869</v>
      </c>
      <c r="C361" s="102" t="s">
        <v>5298</v>
      </c>
      <c r="D361" s="102">
        <v>1979</v>
      </c>
      <c r="E361" s="102">
        <v>1</v>
      </c>
      <c r="F361" s="102">
        <v>14</v>
      </c>
      <c r="G361" s="102">
        <v>10</v>
      </c>
      <c r="H361" s="194">
        <v>832000</v>
      </c>
      <c r="I361" s="344"/>
      <c r="J361" s="194">
        <v>232960.00000000003</v>
      </c>
      <c r="K361" s="194"/>
      <c r="L361" s="194"/>
      <c r="M361" s="194">
        <v>499200</v>
      </c>
      <c r="N361" s="213">
        <f t="shared" si="211"/>
        <v>1564160</v>
      </c>
      <c r="O361" s="102">
        <v>1</v>
      </c>
      <c r="P361" s="102">
        <v>13</v>
      </c>
      <c r="Q361" s="194">
        <v>832000</v>
      </c>
      <c r="R361" s="344"/>
      <c r="S361" s="194">
        <v>216320</v>
      </c>
      <c r="T361" s="194"/>
      <c r="U361" s="194"/>
      <c r="V361" s="194">
        <v>499200</v>
      </c>
      <c r="W361" s="213">
        <f t="shared" si="212"/>
        <v>1547520</v>
      </c>
      <c r="X361" s="213">
        <f t="shared" si="203"/>
        <v>0</v>
      </c>
      <c r="Y361" s="213">
        <f t="shared" si="204"/>
        <v>0</v>
      </c>
      <c r="Z361" s="213">
        <f t="shared" si="205"/>
        <v>16640</v>
      </c>
      <c r="AA361" s="74">
        <f t="shared" si="213"/>
        <v>16640</v>
      </c>
      <c r="AB361" s="102">
        <v>1</v>
      </c>
      <c r="AC361" s="102">
        <v>15</v>
      </c>
      <c r="AD361" s="194">
        <v>832000</v>
      </c>
      <c r="AE361" s="344"/>
      <c r="AF361" s="194">
        <v>249600</v>
      </c>
      <c r="AG361" s="194"/>
      <c r="AH361" s="194"/>
      <c r="AI361" s="194">
        <v>499200</v>
      </c>
      <c r="AJ361" s="213">
        <f t="shared" si="214"/>
        <v>1580800</v>
      </c>
      <c r="AK361" s="102">
        <v>1</v>
      </c>
      <c r="AL361" s="102">
        <v>16</v>
      </c>
      <c r="AM361" s="194">
        <v>832000</v>
      </c>
      <c r="AN361" s="344"/>
      <c r="AO361" s="194">
        <v>249600</v>
      </c>
      <c r="AP361" s="194"/>
      <c r="AQ361" s="194"/>
      <c r="AR361" s="194">
        <v>499200</v>
      </c>
      <c r="AS361" s="213">
        <f t="shared" si="215"/>
        <v>1580800</v>
      </c>
    </row>
    <row r="362" spans="1:45" ht="18.95" customHeight="1">
      <c r="A362" s="102">
        <v>15</v>
      </c>
      <c r="B362" s="102" t="s">
        <v>871</v>
      </c>
      <c r="C362" s="102" t="s">
        <v>5298</v>
      </c>
      <c r="D362" s="102">
        <v>1982</v>
      </c>
      <c r="E362" s="102">
        <v>1</v>
      </c>
      <c r="F362" s="102">
        <v>13</v>
      </c>
      <c r="G362" s="102">
        <v>10</v>
      </c>
      <c r="H362" s="194">
        <v>832000</v>
      </c>
      <c r="I362" s="344"/>
      <c r="J362" s="194">
        <v>216320</v>
      </c>
      <c r="K362" s="194"/>
      <c r="L362" s="194"/>
      <c r="M362" s="194">
        <v>499200</v>
      </c>
      <c r="N362" s="213">
        <f t="shared" si="211"/>
        <v>1547520</v>
      </c>
      <c r="O362" s="102">
        <v>1</v>
      </c>
      <c r="P362" s="102">
        <v>12</v>
      </c>
      <c r="Q362" s="194">
        <v>832000</v>
      </c>
      <c r="R362" s="344"/>
      <c r="S362" s="194">
        <v>199680</v>
      </c>
      <c r="T362" s="194"/>
      <c r="U362" s="194"/>
      <c r="V362" s="194">
        <v>499200</v>
      </c>
      <c r="W362" s="213">
        <f t="shared" si="212"/>
        <v>1530880</v>
      </c>
      <c r="X362" s="213">
        <f t="shared" si="203"/>
        <v>0</v>
      </c>
      <c r="Y362" s="213">
        <f t="shared" si="204"/>
        <v>0</v>
      </c>
      <c r="Z362" s="213">
        <f t="shared" si="205"/>
        <v>16640</v>
      </c>
      <c r="AA362" s="74">
        <f t="shared" si="213"/>
        <v>16640</v>
      </c>
      <c r="AB362" s="102">
        <v>1</v>
      </c>
      <c r="AC362" s="102">
        <v>14</v>
      </c>
      <c r="AD362" s="194">
        <v>832000</v>
      </c>
      <c r="AE362" s="344"/>
      <c r="AF362" s="194">
        <v>232960.00000000003</v>
      </c>
      <c r="AG362" s="194"/>
      <c r="AH362" s="194"/>
      <c r="AI362" s="194">
        <v>499200</v>
      </c>
      <c r="AJ362" s="213">
        <f t="shared" si="214"/>
        <v>1564160</v>
      </c>
      <c r="AK362" s="102">
        <v>1</v>
      </c>
      <c r="AL362" s="102">
        <v>15</v>
      </c>
      <c r="AM362" s="194">
        <v>832000</v>
      </c>
      <c r="AN362" s="344"/>
      <c r="AO362" s="194">
        <v>249600</v>
      </c>
      <c r="AP362" s="194"/>
      <c r="AQ362" s="194"/>
      <c r="AR362" s="194">
        <v>499200</v>
      </c>
      <c r="AS362" s="213">
        <f t="shared" si="215"/>
        <v>1580800</v>
      </c>
    </row>
    <row r="363" spans="1:45" s="410" customFormat="1" ht="25.5" customHeight="1">
      <c r="A363" s="1259"/>
      <c r="B363" s="1268" t="s">
        <v>5325</v>
      </c>
      <c r="C363" s="1268"/>
      <c r="D363" s="1268"/>
      <c r="E363" s="1268"/>
      <c r="F363" s="1268"/>
      <c r="G363" s="1268"/>
      <c r="H363" s="1268"/>
      <c r="I363" s="412"/>
      <c r="J363" s="407"/>
      <c r="K363" s="1260"/>
      <c r="L363" s="407"/>
      <c r="M363" s="407"/>
      <c r="N363" s="407"/>
      <c r="O363" s="407"/>
      <c r="P363" s="412"/>
      <c r="S363" s="1261"/>
      <c r="V363" s="407"/>
      <c r="W363" s="411" t="s">
        <v>215</v>
      </c>
      <c r="X363" s="1261"/>
      <c r="Y363" s="1261"/>
      <c r="Z363" s="1261"/>
      <c r="AB363" s="412"/>
      <c r="AC363" s="412"/>
      <c r="AD363" s="412"/>
      <c r="AE363" s="412"/>
      <c r="AF363" s="407"/>
      <c r="AG363" s="1260"/>
      <c r="AH363" s="1260"/>
      <c r="AI363" s="407"/>
      <c r="AJ363" s="407"/>
      <c r="AK363" s="412"/>
      <c r="AL363" s="412"/>
      <c r="AM363" s="412"/>
      <c r="AN363" s="412"/>
      <c r="AO363" s="407"/>
      <c r="AP363" s="1260"/>
      <c r="AQ363" s="1260"/>
      <c r="AR363" s="407"/>
      <c r="AS363" s="407"/>
    </row>
    <row r="364" spans="1:45" ht="14.25" customHeight="1">
      <c r="A364" s="226"/>
      <c r="B364" s="227"/>
      <c r="C364" s="2548" t="s">
        <v>5278</v>
      </c>
      <c r="D364" s="2548" t="s">
        <v>5279</v>
      </c>
      <c r="E364" s="1026" t="s">
        <v>5280</v>
      </c>
      <c r="F364" s="1026"/>
      <c r="G364" s="1026"/>
      <c r="H364" s="1026"/>
      <c r="I364" s="1027"/>
      <c r="J364" s="228"/>
      <c r="K364" s="229"/>
      <c r="L364" s="1028"/>
      <c r="M364" s="1028"/>
      <c r="N364" s="230"/>
      <c r="O364" s="1262" t="s">
        <v>1979</v>
      </c>
      <c r="P364" s="1026"/>
      <c r="Q364" s="1026"/>
      <c r="R364" s="1027"/>
      <c r="S364" s="1263"/>
      <c r="T364" s="1028"/>
      <c r="U364" s="1028"/>
      <c r="V364" s="230"/>
      <c r="W364" s="230"/>
      <c r="X364" s="2532" t="s">
        <v>249</v>
      </c>
      <c r="Y364" s="2533"/>
      <c r="Z364" s="2533"/>
      <c r="AA364" s="2534"/>
      <c r="AB364" s="1026" t="s">
        <v>6656</v>
      </c>
      <c r="AC364" s="1026"/>
      <c r="AD364" s="1026"/>
      <c r="AE364" s="1027"/>
      <c r="AF364" s="228"/>
      <c r="AG364" s="229"/>
      <c r="AH364" s="229"/>
      <c r="AI364" s="1028"/>
      <c r="AJ364" s="230"/>
      <c r="AK364" s="1026" t="s">
        <v>8062</v>
      </c>
      <c r="AL364" s="1026"/>
      <c r="AM364" s="1026"/>
      <c r="AN364" s="1027"/>
      <c r="AO364" s="228"/>
      <c r="AP364" s="229"/>
      <c r="AQ364" s="229"/>
      <c r="AR364" s="1028"/>
      <c r="AS364" s="230"/>
    </row>
    <row r="365" spans="1:45" s="176" customFormat="1" ht="22.5" customHeight="1">
      <c r="A365" s="231"/>
      <c r="B365" s="232"/>
      <c r="C365" s="2549"/>
      <c r="D365" s="2549"/>
      <c r="E365" s="226"/>
      <c r="F365" s="226"/>
      <c r="G365" s="226"/>
      <c r="H365" s="226"/>
      <c r="I365" s="1029"/>
      <c r="J365" s="235" t="s">
        <v>5281</v>
      </c>
      <c r="K365" s="235"/>
      <c r="L365" s="235"/>
      <c r="M365" s="22"/>
      <c r="N365" s="206"/>
      <c r="O365" s="226"/>
      <c r="P365" s="226"/>
      <c r="Q365" s="226"/>
      <c r="R365" s="340"/>
      <c r="S365" s="235" t="s">
        <v>5281</v>
      </c>
      <c r="T365" s="235"/>
      <c r="U365" s="235"/>
      <c r="V365" s="22"/>
      <c r="W365" s="206"/>
      <c r="X365" s="226"/>
      <c r="Y365" s="2551" t="s">
        <v>244</v>
      </c>
      <c r="Z365" s="2551" t="s">
        <v>247</v>
      </c>
      <c r="AA365" s="226"/>
      <c r="AB365" s="226"/>
      <c r="AC365" s="226"/>
      <c r="AD365" s="226"/>
      <c r="AE365" s="235" t="s">
        <v>5281</v>
      </c>
      <c r="AF365" s="233"/>
      <c r="AG365" s="234"/>
      <c r="AH365" s="234"/>
      <c r="AI365" s="230"/>
      <c r="AJ365" s="206"/>
      <c r="AK365" s="226"/>
      <c r="AL365" s="226"/>
      <c r="AM365" s="226"/>
      <c r="AN365" s="235" t="s">
        <v>5281</v>
      </c>
      <c r="AO365" s="233"/>
      <c r="AP365" s="234"/>
      <c r="AQ365" s="234"/>
      <c r="AR365" s="230"/>
      <c r="AS365" s="206"/>
    </row>
    <row r="366" spans="1:45" s="35" customFormat="1" ht="89.25">
      <c r="A366" s="210" t="s">
        <v>114</v>
      </c>
      <c r="B366" s="2162" t="s">
        <v>218</v>
      </c>
      <c r="C366" s="2550"/>
      <c r="D366" s="2550"/>
      <c r="E366" s="2162" t="s">
        <v>211</v>
      </c>
      <c r="F366" s="2162" t="s">
        <v>243</v>
      </c>
      <c r="G366" s="2162" t="s">
        <v>282</v>
      </c>
      <c r="H366" s="2165" t="s">
        <v>244</v>
      </c>
      <c r="I366" s="524" t="s">
        <v>321</v>
      </c>
      <c r="J366" s="249" t="s">
        <v>298</v>
      </c>
      <c r="K366" s="249" t="s">
        <v>245</v>
      </c>
      <c r="L366" s="1103" t="s">
        <v>299</v>
      </c>
      <c r="M366" s="249" t="s">
        <v>4754</v>
      </c>
      <c r="N366" s="2165" t="s">
        <v>246</v>
      </c>
      <c r="O366" s="2162" t="s">
        <v>211</v>
      </c>
      <c r="P366" s="2162" t="s">
        <v>243</v>
      </c>
      <c r="Q366" s="2165" t="s">
        <v>244</v>
      </c>
      <c r="R366" s="524" t="s">
        <v>321</v>
      </c>
      <c r="S366" s="249" t="s">
        <v>298</v>
      </c>
      <c r="T366" s="249" t="s">
        <v>245</v>
      </c>
      <c r="U366" s="1103" t="s">
        <v>299</v>
      </c>
      <c r="V366" s="249" t="s">
        <v>4754</v>
      </c>
      <c r="W366" s="2165" t="s">
        <v>246</v>
      </c>
      <c r="X366" s="2162" t="s">
        <v>211</v>
      </c>
      <c r="Y366" s="2552"/>
      <c r="Z366" s="2552"/>
      <c r="AA366" s="2162" t="s">
        <v>248</v>
      </c>
      <c r="AB366" s="2162" t="s">
        <v>211</v>
      </c>
      <c r="AC366" s="2162" t="s">
        <v>243</v>
      </c>
      <c r="AD366" s="2165" t="s">
        <v>244</v>
      </c>
      <c r="AE366" s="523" t="s">
        <v>321</v>
      </c>
      <c r="AF366" s="249" t="s">
        <v>298</v>
      </c>
      <c r="AG366" s="249" t="s">
        <v>245</v>
      </c>
      <c r="AH366" s="1103" t="s">
        <v>299</v>
      </c>
      <c r="AI366" s="249" t="s">
        <v>4754</v>
      </c>
      <c r="AJ366" s="2165" t="s">
        <v>246</v>
      </c>
      <c r="AK366" s="2162" t="s">
        <v>211</v>
      </c>
      <c r="AL366" s="2162" t="s">
        <v>243</v>
      </c>
      <c r="AM366" s="2165" t="s">
        <v>244</v>
      </c>
      <c r="AN366" s="523" t="s">
        <v>321</v>
      </c>
      <c r="AO366" s="249" t="s">
        <v>298</v>
      </c>
      <c r="AP366" s="249" t="s">
        <v>245</v>
      </c>
      <c r="AQ366" s="1103" t="s">
        <v>299</v>
      </c>
      <c r="AR366" s="249" t="s">
        <v>4754</v>
      </c>
      <c r="AS366" s="2165" t="s">
        <v>246</v>
      </c>
    </row>
    <row r="367" spans="1:45" s="15" customFormat="1" ht="12.75">
      <c r="A367" s="123">
        <v>1</v>
      </c>
      <c r="B367" s="123">
        <v>2</v>
      </c>
      <c r="C367" s="123"/>
      <c r="D367" s="123">
        <v>3</v>
      </c>
      <c r="E367" s="123">
        <v>4</v>
      </c>
      <c r="F367" s="123">
        <v>5</v>
      </c>
      <c r="G367" s="123">
        <v>6</v>
      </c>
      <c r="H367" s="123">
        <v>7</v>
      </c>
      <c r="I367" s="123">
        <v>8</v>
      </c>
      <c r="J367" s="123">
        <v>9</v>
      </c>
      <c r="K367" s="123">
        <v>10</v>
      </c>
      <c r="L367" s="123">
        <v>11</v>
      </c>
      <c r="M367" s="123">
        <v>12</v>
      </c>
      <c r="N367" s="123">
        <v>13</v>
      </c>
      <c r="O367" s="123">
        <v>14</v>
      </c>
      <c r="P367" s="123">
        <v>15</v>
      </c>
      <c r="Q367" s="123">
        <v>16</v>
      </c>
      <c r="R367" s="123">
        <v>17</v>
      </c>
      <c r="S367" s="123">
        <v>18</v>
      </c>
      <c r="T367" s="123">
        <v>19</v>
      </c>
      <c r="U367" s="123">
        <v>20</v>
      </c>
      <c r="V367" s="123">
        <v>21</v>
      </c>
      <c r="W367" s="123">
        <v>22</v>
      </c>
      <c r="X367" s="123">
        <v>23</v>
      </c>
      <c r="Y367" s="123">
        <v>24</v>
      </c>
      <c r="Z367" s="123">
        <v>25</v>
      </c>
      <c r="AA367" s="123">
        <v>26</v>
      </c>
      <c r="AB367" s="123">
        <v>27</v>
      </c>
      <c r="AC367" s="123">
        <v>28</v>
      </c>
      <c r="AD367" s="123">
        <v>29</v>
      </c>
      <c r="AE367" s="123">
        <v>30</v>
      </c>
      <c r="AF367" s="123">
        <v>31</v>
      </c>
      <c r="AG367" s="123">
        <v>32</v>
      </c>
      <c r="AH367" s="123">
        <v>33</v>
      </c>
      <c r="AI367" s="123">
        <v>34</v>
      </c>
      <c r="AJ367" s="123">
        <v>35</v>
      </c>
      <c r="AK367" s="123">
        <v>36</v>
      </c>
      <c r="AL367" s="123">
        <v>37</v>
      </c>
      <c r="AM367" s="123">
        <v>38</v>
      </c>
      <c r="AN367" s="123">
        <v>39</v>
      </c>
      <c r="AO367" s="123">
        <v>40</v>
      </c>
      <c r="AP367" s="123">
        <v>41</v>
      </c>
      <c r="AQ367" s="123">
        <v>42</v>
      </c>
      <c r="AR367" s="123">
        <v>43</v>
      </c>
      <c r="AS367" s="123">
        <v>44</v>
      </c>
    </row>
    <row r="368" spans="1:45">
      <c r="A368" s="102"/>
      <c r="B368" s="212" t="s">
        <v>250</v>
      </c>
      <c r="C368" s="212"/>
      <c r="D368" s="212"/>
      <c r="E368" s="102"/>
      <c r="F368" s="102"/>
      <c r="G368" s="102"/>
      <c r="H368" s="194"/>
      <c r="I368" s="344"/>
      <c r="J368" s="194"/>
      <c r="K368" s="194"/>
      <c r="L368" s="194"/>
      <c r="M368" s="194"/>
      <c r="N368" s="194"/>
      <c r="O368" s="102"/>
      <c r="P368" s="102"/>
      <c r="Q368" s="194"/>
      <c r="R368" s="344"/>
      <c r="S368" s="194"/>
      <c r="T368" s="194"/>
      <c r="U368" s="194"/>
      <c r="V368" s="194"/>
      <c r="W368" s="194"/>
      <c r="X368" s="213"/>
      <c r="Y368" s="213"/>
      <c r="Z368" s="213"/>
      <c r="AA368" s="2158"/>
      <c r="AB368" s="102"/>
      <c r="AC368" s="102"/>
      <c r="AD368" s="194"/>
      <c r="AE368" s="344"/>
      <c r="AF368" s="194"/>
      <c r="AG368" s="194"/>
      <c r="AH368" s="194"/>
      <c r="AI368" s="194"/>
      <c r="AJ368" s="194"/>
      <c r="AK368" s="102"/>
      <c r="AL368" s="102"/>
      <c r="AM368" s="194"/>
      <c r="AN368" s="344"/>
      <c r="AO368" s="194"/>
      <c r="AP368" s="194"/>
      <c r="AQ368" s="194"/>
      <c r="AR368" s="194"/>
      <c r="AS368" s="194"/>
    </row>
    <row r="369" spans="1:45">
      <c r="A369" s="102"/>
      <c r="B369" s="212"/>
      <c r="C369" s="212"/>
      <c r="D369" s="212"/>
      <c r="E369" s="102"/>
      <c r="F369" s="102"/>
      <c r="G369" s="102"/>
      <c r="H369" s="194"/>
      <c r="I369" s="344"/>
      <c r="J369" s="194"/>
      <c r="K369" s="194"/>
      <c r="L369" s="194"/>
      <c r="M369" s="194"/>
      <c r="N369" s="194"/>
      <c r="O369" s="102"/>
      <c r="P369" s="102"/>
      <c r="Q369" s="194"/>
      <c r="R369" s="344"/>
      <c r="S369" s="194"/>
      <c r="T369" s="194"/>
      <c r="U369" s="194"/>
      <c r="V369" s="194"/>
      <c r="W369" s="194"/>
      <c r="X369" s="213"/>
      <c r="Y369" s="213"/>
      <c r="Z369" s="213"/>
      <c r="AA369" s="2158"/>
      <c r="AB369" s="102"/>
      <c r="AC369" s="102"/>
      <c r="AD369" s="194"/>
      <c r="AE369" s="344"/>
      <c r="AF369" s="194"/>
      <c r="AG369" s="194"/>
      <c r="AH369" s="194"/>
      <c r="AI369" s="194"/>
      <c r="AJ369" s="194"/>
      <c r="AK369" s="102"/>
      <c r="AL369" s="102"/>
      <c r="AM369" s="194"/>
      <c r="AN369" s="344"/>
      <c r="AO369" s="194"/>
      <c r="AP369" s="194"/>
      <c r="AQ369" s="194"/>
      <c r="AR369" s="194"/>
      <c r="AS369" s="194"/>
    </row>
    <row r="370" spans="1:45" ht="14.25">
      <c r="A370" s="102"/>
      <c r="B370" s="214" t="s">
        <v>113</v>
      </c>
      <c r="C370" s="214"/>
      <c r="D370" s="213" t="s">
        <v>1</v>
      </c>
      <c r="E370" s="215">
        <f t="shared" ref="E370:AR370" si="216">SUM(E372:E387)</f>
        <v>16</v>
      </c>
      <c r="F370" s="215"/>
      <c r="G370" s="215"/>
      <c r="H370" s="215">
        <f t="shared" si="216"/>
        <v>13395200</v>
      </c>
      <c r="I370" s="215"/>
      <c r="J370" s="215">
        <f t="shared" si="216"/>
        <v>1038336</v>
      </c>
      <c r="K370" s="215"/>
      <c r="L370" s="215"/>
      <c r="M370" s="215">
        <f t="shared" si="216"/>
        <v>8037120</v>
      </c>
      <c r="N370" s="215">
        <f t="shared" si="216"/>
        <v>22470656</v>
      </c>
      <c r="O370" s="215">
        <f t="shared" si="216"/>
        <v>16</v>
      </c>
      <c r="P370" s="215"/>
      <c r="Q370" s="215">
        <f t="shared" si="216"/>
        <v>13395200</v>
      </c>
      <c r="R370" s="215"/>
      <c r="S370" s="215">
        <f t="shared" si="216"/>
        <v>770432</v>
      </c>
      <c r="T370" s="215"/>
      <c r="U370" s="215"/>
      <c r="V370" s="215">
        <f t="shared" si="216"/>
        <v>8037120</v>
      </c>
      <c r="W370" s="215">
        <f t="shared" si="216"/>
        <v>22202752</v>
      </c>
      <c r="X370" s="215">
        <f t="shared" si="216"/>
        <v>0</v>
      </c>
      <c r="Y370" s="215">
        <f t="shared" si="216"/>
        <v>0</v>
      </c>
      <c r="Z370" s="215">
        <f t="shared" si="216"/>
        <v>267904</v>
      </c>
      <c r="AA370" s="215">
        <f t="shared" si="216"/>
        <v>267904</v>
      </c>
      <c r="AB370" s="215">
        <f t="shared" si="216"/>
        <v>16</v>
      </c>
      <c r="AC370" s="215"/>
      <c r="AD370" s="215">
        <f t="shared" si="216"/>
        <v>13395200</v>
      </c>
      <c r="AE370" s="215">
        <f t="shared" si="216"/>
        <v>0</v>
      </c>
      <c r="AF370" s="215">
        <f t="shared" si="216"/>
        <v>1306240</v>
      </c>
      <c r="AG370" s="215"/>
      <c r="AH370" s="215"/>
      <c r="AI370" s="215">
        <f t="shared" si="216"/>
        <v>8037120</v>
      </c>
      <c r="AJ370" s="215">
        <f t="shared" si="216"/>
        <v>22738560</v>
      </c>
      <c r="AK370" s="215">
        <f t="shared" si="216"/>
        <v>16</v>
      </c>
      <c r="AL370" s="215"/>
      <c r="AM370" s="215">
        <f t="shared" si="216"/>
        <v>13395200</v>
      </c>
      <c r="AN370" s="215">
        <f t="shared" si="216"/>
        <v>0</v>
      </c>
      <c r="AO370" s="215">
        <f t="shared" si="216"/>
        <v>1574144</v>
      </c>
      <c r="AP370" s="215"/>
      <c r="AQ370" s="215"/>
      <c r="AR370" s="215">
        <f t="shared" si="216"/>
        <v>8037120</v>
      </c>
      <c r="AS370" s="215">
        <f>SUM(AS372:AS387)</f>
        <v>23006464</v>
      </c>
    </row>
    <row r="371" spans="1:45">
      <c r="A371" s="102"/>
      <c r="B371" s="179" t="s">
        <v>126</v>
      </c>
      <c r="C371" s="179"/>
      <c r="D371" s="179"/>
      <c r="E371" s="102"/>
      <c r="F371" s="102"/>
      <c r="G371" s="102"/>
      <c r="H371" s="194"/>
      <c r="I371" s="344"/>
      <c r="J371" s="194"/>
      <c r="K371" s="194"/>
      <c r="L371" s="194"/>
      <c r="M371" s="194"/>
      <c r="N371" s="194"/>
      <c r="O371" s="102"/>
      <c r="P371" s="102"/>
      <c r="Q371" s="194"/>
      <c r="R371" s="344"/>
      <c r="S371" s="194"/>
      <c r="T371" s="194"/>
      <c r="U371" s="194"/>
      <c r="V371" s="194"/>
      <c r="W371" s="194"/>
      <c r="X371" s="213"/>
      <c r="Y371" s="213"/>
      <c r="Z371" s="213"/>
      <c r="AA371" s="2158"/>
      <c r="AB371" s="102"/>
      <c r="AC371" s="102"/>
      <c r="AD371" s="194"/>
      <c r="AE371" s="344"/>
      <c r="AF371" s="194"/>
      <c r="AG371" s="194"/>
      <c r="AH371" s="194"/>
      <c r="AI371" s="194"/>
      <c r="AJ371" s="194"/>
      <c r="AK371" s="102"/>
      <c r="AL371" s="102"/>
      <c r="AM371" s="194"/>
      <c r="AN371" s="344"/>
      <c r="AO371" s="194"/>
      <c r="AP371" s="194"/>
      <c r="AQ371" s="194"/>
      <c r="AR371" s="194"/>
      <c r="AS371" s="194"/>
    </row>
    <row r="372" spans="1:45" ht="18.95" customHeight="1">
      <c r="A372" s="102">
        <v>1</v>
      </c>
      <c r="B372" s="102" t="s">
        <v>5326</v>
      </c>
      <c r="C372" s="102" t="s">
        <v>5283</v>
      </c>
      <c r="D372" s="102">
        <v>1989</v>
      </c>
      <c r="E372" s="102">
        <v>1</v>
      </c>
      <c r="F372" s="102">
        <v>4</v>
      </c>
      <c r="G372" s="102">
        <v>11</v>
      </c>
      <c r="H372" s="194">
        <v>915200</v>
      </c>
      <c r="I372" s="344"/>
      <c r="J372" s="194">
        <v>73216</v>
      </c>
      <c r="K372" s="194"/>
      <c r="L372" s="194"/>
      <c r="M372" s="194">
        <v>549120</v>
      </c>
      <c r="N372" s="213">
        <f>+H372+J372+K372+L372+M372</f>
        <v>1537536</v>
      </c>
      <c r="O372" s="102">
        <v>1</v>
      </c>
      <c r="P372" s="102">
        <v>3</v>
      </c>
      <c r="Q372" s="194">
        <v>915200</v>
      </c>
      <c r="R372" s="344"/>
      <c r="S372" s="194">
        <v>54912</v>
      </c>
      <c r="T372" s="194"/>
      <c r="U372" s="194"/>
      <c r="V372" s="194">
        <v>549120</v>
      </c>
      <c r="W372" s="213">
        <f>+Q372+S372+T372+U372+V372</f>
        <v>1519232</v>
      </c>
      <c r="X372" s="213">
        <f t="shared" ref="X372:X387" si="217">E372-O372</f>
        <v>0</v>
      </c>
      <c r="Y372" s="213">
        <f t="shared" ref="Y372:Y387" si="218">+H372-Q372</f>
        <v>0</v>
      </c>
      <c r="Z372" s="213">
        <f t="shared" ref="Z372:Z387" si="219">+J372+K372+L372+M372-S372-T372-U372-V372</f>
        <v>18304</v>
      </c>
      <c r="AA372" s="74">
        <f>N372-W372</f>
        <v>18304</v>
      </c>
      <c r="AB372" s="102">
        <v>1</v>
      </c>
      <c r="AC372" s="102">
        <v>5</v>
      </c>
      <c r="AD372" s="194">
        <v>915200</v>
      </c>
      <c r="AE372" s="344"/>
      <c r="AF372" s="194">
        <v>91520</v>
      </c>
      <c r="AG372" s="194"/>
      <c r="AH372" s="194"/>
      <c r="AI372" s="194">
        <v>549120</v>
      </c>
      <c r="AJ372" s="213">
        <f>+AD372+AF372+AG372+AH372+AI372</f>
        <v>1555840</v>
      </c>
      <c r="AK372" s="102">
        <v>1</v>
      </c>
      <c r="AL372" s="102">
        <v>6</v>
      </c>
      <c r="AM372" s="194">
        <v>915200</v>
      </c>
      <c r="AN372" s="344"/>
      <c r="AO372" s="194">
        <v>109824</v>
      </c>
      <c r="AP372" s="194"/>
      <c r="AQ372" s="194"/>
      <c r="AR372" s="194">
        <v>549120</v>
      </c>
      <c r="AS372" s="213">
        <f>+AM372+AO372+AP372+AQ372+AR372</f>
        <v>1574144</v>
      </c>
    </row>
    <row r="373" spans="1:45" ht="18.95" customHeight="1">
      <c r="A373" s="102">
        <v>2</v>
      </c>
      <c r="B373" s="102" t="s">
        <v>5327</v>
      </c>
      <c r="C373" s="102" t="s">
        <v>5283</v>
      </c>
      <c r="D373" s="102">
        <v>1990</v>
      </c>
      <c r="E373" s="102">
        <v>1</v>
      </c>
      <c r="F373" s="102">
        <v>4</v>
      </c>
      <c r="G373" s="102">
        <v>10</v>
      </c>
      <c r="H373" s="194">
        <v>832000</v>
      </c>
      <c r="I373" s="344"/>
      <c r="J373" s="194">
        <v>66560</v>
      </c>
      <c r="K373" s="194"/>
      <c r="L373" s="194"/>
      <c r="M373" s="194">
        <v>499200</v>
      </c>
      <c r="N373" s="213">
        <f t="shared" ref="N373:N387" si="220">+H373+J373+K373+L373+M373</f>
        <v>1397760</v>
      </c>
      <c r="O373" s="102">
        <v>1</v>
      </c>
      <c r="P373" s="102">
        <v>3</v>
      </c>
      <c r="Q373" s="194">
        <v>832000</v>
      </c>
      <c r="R373" s="344"/>
      <c r="S373" s="194">
        <v>49920</v>
      </c>
      <c r="T373" s="194"/>
      <c r="U373" s="194"/>
      <c r="V373" s="194">
        <v>499200</v>
      </c>
      <c r="W373" s="213">
        <f t="shared" ref="W373:W387" si="221">+Q373+S373+T373+U373+V373</f>
        <v>1381120</v>
      </c>
      <c r="X373" s="213">
        <f t="shared" si="217"/>
        <v>0</v>
      </c>
      <c r="Y373" s="213">
        <f t="shared" si="218"/>
        <v>0</v>
      </c>
      <c r="Z373" s="213">
        <f t="shared" si="219"/>
        <v>16640</v>
      </c>
      <c r="AA373" s="74">
        <f t="shared" ref="AA373:AA387" si="222">N373-W373</f>
        <v>16640</v>
      </c>
      <c r="AB373" s="102">
        <v>1</v>
      </c>
      <c r="AC373" s="102">
        <v>5</v>
      </c>
      <c r="AD373" s="194">
        <v>832000</v>
      </c>
      <c r="AE373" s="344"/>
      <c r="AF373" s="194">
        <v>83200</v>
      </c>
      <c r="AG373" s="194"/>
      <c r="AH373" s="194"/>
      <c r="AI373" s="194">
        <v>499200</v>
      </c>
      <c r="AJ373" s="213">
        <f t="shared" ref="AJ373:AJ387" si="223">+AD373+AF373+AG373+AH373+AI373</f>
        <v>1414400</v>
      </c>
      <c r="AK373" s="102">
        <v>1</v>
      </c>
      <c r="AL373" s="102">
        <v>6</v>
      </c>
      <c r="AM373" s="194">
        <v>832000</v>
      </c>
      <c r="AN373" s="344"/>
      <c r="AO373" s="194">
        <v>99840</v>
      </c>
      <c r="AP373" s="194"/>
      <c r="AQ373" s="194"/>
      <c r="AR373" s="194">
        <v>499200</v>
      </c>
      <c r="AS373" s="213">
        <f t="shared" ref="AS373:AS387" si="224">+AM373+AO373+AP373+AQ373+AR373</f>
        <v>1431040</v>
      </c>
    </row>
    <row r="374" spans="1:45" ht="18.95" customHeight="1">
      <c r="A374" s="102">
        <v>3</v>
      </c>
      <c r="B374" s="102" t="s">
        <v>5328</v>
      </c>
      <c r="C374" s="102" t="s">
        <v>5283</v>
      </c>
      <c r="D374" s="102">
        <v>1975</v>
      </c>
      <c r="E374" s="102">
        <v>1</v>
      </c>
      <c r="F374" s="102">
        <v>6</v>
      </c>
      <c r="G374" s="102">
        <v>10</v>
      </c>
      <c r="H374" s="194">
        <v>832000</v>
      </c>
      <c r="I374" s="344"/>
      <c r="J374" s="194">
        <v>99840</v>
      </c>
      <c r="K374" s="194"/>
      <c r="L374" s="194"/>
      <c r="M374" s="194">
        <v>499200</v>
      </c>
      <c r="N374" s="213">
        <f t="shared" si="220"/>
        <v>1431040</v>
      </c>
      <c r="O374" s="102">
        <v>1</v>
      </c>
      <c r="P374" s="102">
        <v>5</v>
      </c>
      <c r="Q374" s="194">
        <v>832000</v>
      </c>
      <c r="R374" s="344"/>
      <c r="S374" s="194">
        <v>83200</v>
      </c>
      <c r="T374" s="194"/>
      <c r="U374" s="194"/>
      <c r="V374" s="194">
        <v>499200</v>
      </c>
      <c r="W374" s="213">
        <f t="shared" si="221"/>
        <v>1414400</v>
      </c>
      <c r="X374" s="213">
        <f t="shared" si="217"/>
        <v>0</v>
      </c>
      <c r="Y374" s="213">
        <f t="shared" si="218"/>
        <v>0</v>
      </c>
      <c r="Z374" s="213">
        <f t="shared" si="219"/>
        <v>16640</v>
      </c>
      <c r="AA374" s="74">
        <f t="shared" si="222"/>
        <v>16640</v>
      </c>
      <c r="AB374" s="102">
        <v>1</v>
      </c>
      <c r="AC374" s="102">
        <v>7</v>
      </c>
      <c r="AD374" s="194">
        <v>832000</v>
      </c>
      <c r="AE374" s="344"/>
      <c r="AF374" s="194">
        <v>116480.00000000001</v>
      </c>
      <c r="AG374" s="194"/>
      <c r="AH374" s="194"/>
      <c r="AI374" s="194">
        <v>499200</v>
      </c>
      <c r="AJ374" s="213">
        <f t="shared" si="223"/>
        <v>1447680</v>
      </c>
      <c r="AK374" s="102">
        <v>1</v>
      </c>
      <c r="AL374" s="102">
        <v>8</v>
      </c>
      <c r="AM374" s="194">
        <v>832000</v>
      </c>
      <c r="AN374" s="344"/>
      <c r="AO374" s="194">
        <v>133120</v>
      </c>
      <c r="AP374" s="194"/>
      <c r="AQ374" s="194"/>
      <c r="AR374" s="194">
        <v>499200</v>
      </c>
      <c r="AS374" s="213">
        <f t="shared" si="224"/>
        <v>1464320</v>
      </c>
    </row>
    <row r="375" spans="1:45" ht="18.95" customHeight="1">
      <c r="A375" s="102">
        <v>4</v>
      </c>
      <c r="B375" s="102" t="s">
        <v>5329</v>
      </c>
      <c r="C375" s="102" t="s">
        <v>5283</v>
      </c>
      <c r="D375" s="102">
        <v>1985</v>
      </c>
      <c r="E375" s="102">
        <v>1</v>
      </c>
      <c r="F375" s="102">
        <v>4</v>
      </c>
      <c r="G375" s="102">
        <v>10</v>
      </c>
      <c r="H375" s="194">
        <v>832000</v>
      </c>
      <c r="I375" s="344"/>
      <c r="J375" s="194">
        <v>66560</v>
      </c>
      <c r="K375" s="194"/>
      <c r="L375" s="194"/>
      <c r="M375" s="194">
        <v>499200</v>
      </c>
      <c r="N375" s="213">
        <f t="shared" si="220"/>
        <v>1397760</v>
      </c>
      <c r="O375" s="102">
        <v>1</v>
      </c>
      <c r="P375" s="102">
        <v>3</v>
      </c>
      <c r="Q375" s="194">
        <v>832000</v>
      </c>
      <c r="R375" s="344"/>
      <c r="S375" s="194">
        <v>49920</v>
      </c>
      <c r="T375" s="194"/>
      <c r="U375" s="194"/>
      <c r="V375" s="194">
        <v>499200</v>
      </c>
      <c r="W375" s="213">
        <f t="shared" si="221"/>
        <v>1381120</v>
      </c>
      <c r="X375" s="213">
        <f t="shared" si="217"/>
        <v>0</v>
      </c>
      <c r="Y375" s="213">
        <f t="shared" si="218"/>
        <v>0</v>
      </c>
      <c r="Z375" s="213">
        <f t="shared" si="219"/>
        <v>16640</v>
      </c>
      <c r="AA375" s="74">
        <f t="shared" si="222"/>
        <v>16640</v>
      </c>
      <c r="AB375" s="102">
        <v>1</v>
      </c>
      <c r="AC375" s="102">
        <v>5</v>
      </c>
      <c r="AD375" s="194">
        <v>832000</v>
      </c>
      <c r="AE375" s="344"/>
      <c r="AF375" s="194">
        <v>83200</v>
      </c>
      <c r="AG375" s="194"/>
      <c r="AH375" s="194"/>
      <c r="AI375" s="194">
        <v>499200</v>
      </c>
      <c r="AJ375" s="213">
        <f t="shared" si="223"/>
        <v>1414400</v>
      </c>
      <c r="AK375" s="102">
        <v>1</v>
      </c>
      <c r="AL375" s="102">
        <v>6</v>
      </c>
      <c r="AM375" s="194">
        <v>832000</v>
      </c>
      <c r="AN375" s="344"/>
      <c r="AO375" s="194">
        <v>99840</v>
      </c>
      <c r="AP375" s="194"/>
      <c r="AQ375" s="194"/>
      <c r="AR375" s="194">
        <v>499200</v>
      </c>
      <c r="AS375" s="213">
        <f t="shared" si="224"/>
        <v>1431040</v>
      </c>
    </row>
    <row r="376" spans="1:45" ht="18.95" customHeight="1">
      <c r="A376" s="102">
        <v>5</v>
      </c>
      <c r="B376" s="102" t="s">
        <v>5330</v>
      </c>
      <c r="C376" s="102" t="s">
        <v>5283</v>
      </c>
      <c r="D376" s="102">
        <v>1980</v>
      </c>
      <c r="E376" s="102">
        <v>1</v>
      </c>
      <c r="F376" s="102">
        <v>4</v>
      </c>
      <c r="G376" s="102">
        <v>10</v>
      </c>
      <c r="H376" s="194">
        <v>832000</v>
      </c>
      <c r="I376" s="344"/>
      <c r="J376" s="194">
        <v>66560</v>
      </c>
      <c r="K376" s="194"/>
      <c r="L376" s="194"/>
      <c r="M376" s="194">
        <v>499200</v>
      </c>
      <c r="N376" s="213">
        <f t="shared" si="220"/>
        <v>1397760</v>
      </c>
      <c r="O376" s="102">
        <v>1</v>
      </c>
      <c r="P376" s="102">
        <v>3</v>
      </c>
      <c r="Q376" s="194">
        <v>832000</v>
      </c>
      <c r="R376" s="344"/>
      <c r="S376" s="194">
        <v>49920</v>
      </c>
      <c r="T376" s="194"/>
      <c r="U376" s="194"/>
      <c r="V376" s="194">
        <v>499200</v>
      </c>
      <c r="W376" s="213">
        <f t="shared" si="221"/>
        <v>1381120</v>
      </c>
      <c r="X376" s="213">
        <f t="shared" si="217"/>
        <v>0</v>
      </c>
      <c r="Y376" s="213">
        <f t="shared" si="218"/>
        <v>0</v>
      </c>
      <c r="Z376" s="213">
        <f t="shared" si="219"/>
        <v>16640</v>
      </c>
      <c r="AA376" s="74">
        <f t="shared" si="222"/>
        <v>16640</v>
      </c>
      <c r="AB376" s="102">
        <v>1</v>
      </c>
      <c r="AC376" s="102">
        <v>5</v>
      </c>
      <c r="AD376" s="194">
        <v>832000</v>
      </c>
      <c r="AE376" s="344"/>
      <c r="AF376" s="194">
        <v>83200</v>
      </c>
      <c r="AG376" s="194"/>
      <c r="AH376" s="194"/>
      <c r="AI376" s="194">
        <v>499200</v>
      </c>
      <c r="AJ376" s="213">
        <f t="shared" si="223"/>
        <v>1414400</v>
      </c>
      <c r="AK376" s="102">
        <v>1</v>
      </c>
      <c r="AL376" s="102">
        <v>6</v>
      </c>
      <c r="AM376" s="194">
        <v>832000</v>
      </c>
      <c r="AN376" s="344"/>
      <c r="AO376" s="194">
        <v>99840</v>
      </c>
      <c r="AP376" s="194"/>
      <c r="AQ376" s="194"/>
      <c r="AR376" s="194">
        <v>499200</v>
      </c>
      <c r="AS376" s="213">
        <f t="shared" si="224"/>
        <v>1431040</v>
      </c>
    </row>
    <row r="377" spans="1:45" ht="18.95" customHeight="1">
      <c r="A377" s="102">
        <v>6</v>
      </c>
      <c r="B377" s="102" t="s">
        <v>5331</v>
      </c>
      <c r="C377" s="102" t="s">
        <v>5283</v>
      </c>
      <c r="D377" s="102">
        <v>1978</v>
      </c>
      <c r="E377" s="102">
        <v>1</v>
      </c>
      <c r="F377" s="102">
        <v>4</v>
      </c>
      <c r="G377" s="102">
        <v>10</v>
      </c>
      <c r="H377" s="194">
        <v>832000</v>
      </c>
      <c r="I377" s="344"/>
      <c r="J377" s="194">
        <v>66560</v>
      </c>
      <c r="K377" s="194"/>
      <c r="L377" s="194"/>
      <c r="M377" s="194">
        <v>499200</v>
      </c>
      <c r="N377" s="213">
        <f t="shared" si="220"/>
        <v>1397760</v>
      </c>
      <c r="O377" s="102">
        <v>1</v>
      </c>
      <c r="P377" s="102">
        <v>3</v>
      </c>
      <c r="Q377" s="194">
        <v>832000</v>
      </c>
      <c r="R377" s="344"/>
      <c r="S377" s="194">
        <v>49920</v>
      </c>
      <c r="T377" s="194"/>
      <c r="U377" s="194"/>
      <c r="V377" s="194">
        <v>499200</v>
      </c>
      <c r="W377" s="213">
        <f t="shared" si="221"/>
        <v>1381120</v>
      </c>
      <c r="X377" s="213">
        <f t="shared" si="217"/>
        <v>0</v>
      </c>
      <c r="Y377" s="213">
        <f t="shared" si="218"/>
        <v>0</v>
      </c>
      <c r="Z377" s="213">
        <f t="shared" si="219"/>
        <v>16640</v>
      </c>
      <c r="AA377" s="74">
        <f t="shared" si="222"/>
        <v>16640</v>
      </c>
      <c r="AB377" s="102">
        <v>1</v>
      </c>
      <c r="AC377" s="102">
        <v>5</v>
      </c>
      <c r="AD377" s="194">
        <v>832000</v>
      </c>
      <c r="AE377" s="344"/>
      <c r="AF377" s="194">
        <v>83200</v>
      </c>
      <c r="AG377" s="194"/>
      <c r="AH377" s="194"/>
      <c r="AI377" s="194">
        <v>499200</v>
      </c>
      <c r="AJ377" s="213">
        <f t="shared" si="223"/>
        <v>1414400</v>
      </c>
      <c r="AK377" s="102">
        <v>1</v>
      </c>
      <c r="AL377" s="102">
        <v>6</v>
      </c>
      <c r="AM377" s="194">
        <v>832000</v>
      </c>
      <c r="AN377" s="344"/>
      <c r="AO377" s="194">
        <v>99840</v>
      </c>
      <c r="AP377" s="194"/>
      <c r="AQ377" s="194"/>
      <c r="AR377" s="194">
        <v>499200</v>
      </c>
      <c r="AS377" s="213">
        <f t="shared" si="224"/>
        <v>1431040</v>
      </c>
    </row>
    <row r="378" spans="1:45" ht="18.95" customHeight="1">
      <c r="A378" s="102">
        <v>7</v>
      </c>
      <c r="B378" s="102" t="s">
        <v>5332</v>
      </c>
      <c r="C378" s="102" t="s">
        <v>5282</v>
      </c>
      <c r="D378" s="102">
        <v>1986</v>
      </c>
      <c r="E378" s="102">
        <v>1</v>
      </c>
      <c r="F378" s="102">
        <v>4</v>
      </c>
      <c r="G378" s="102">
        <v>10</v>
      </c>
      <c r="H378" s="194">
        <v>832000</v>
      </c>
      <c r="I378" s="344"/>
      <c r="J378" s="194">
        <v>66560</v>
      </c>
      <c r="K378" s="194"/>
      <c r="L378" s="194"/>
      <c r="M378" s="194">
        <v>499200</v>
      </c>
      <c r="N378" s="213">
        <f t="shared" si="220"/>
        <v>1397760</v>
      </c>
      <c r="O378" s="102">
        <v>1</v>
      </c>
      <c r="P378" s="102">
        <v>3</v>
      </c>
      <c r="Q378" s="194">
        <v>832000</v>
      </c>
      <c r="R378" s="344"/>
      <c r="S378" s="194">
        <v>49920</v>
      </c>
      <c r="T378" s="194"/>
      <c r="U378" s="194"/>
      <c r="V378" s="194">
        <v>499200</v>
      </c>
      <c r="W378" s="213">
        <f t="shared" si="221"/>
        <v>1381120</v>
      </c>
      <c r="X378" s="213">
        <f t="shared" si="217"/>
        <v>0</v>
      </c>
      <c r="Y378" s="213">
        <f t="shared" si="218"/>
        <v>0</v>
      </c>
      <c r="Z378" s="213">
        <f t="shared" si="219"/>
        <v>16640</v>
      </c>
      <c r="AA378" s="74">
        <f t="shared" si="222"/>
        <v>16640</v>
      </c>
      <c r="AB378" s="102">
        <v>1</v>
      </c>
      <c r="AC378" s="102">
        <v>5</v>
      </c>
      <c r="AD378" s="194">
        <v>832000</v>
      </c>
      <c r="AE378" s="344"/>
      <c r="AF378" s="194">
        <v>83200</v>
      </c>
      <c r="AG378" s="194"/>
      <c r="AH378" s="194"/>
      <c r="AI378" s="194">
        <v>499200</v>
      </c>
      <c r="AJ378" s="213">
        <f t="shared" si="223"/>
        <v>1414400</v>
      </c>
      <c r="AK378" s="102">
        <v>1</v>
      </c>
      <c r="AL378" s="102">
        <v>6</v>
      </c>
      <c r="AM378" s="194">
        <v>832000</v>
      </c>
      <c r="AN378" s="344"/>
      <c r="AO378" s="194">
        <v>99840</v>
      </c>
      <c r="AP378" s="194"/>
      <c r="AQ378" s="194"/>
      <c r="AR378" s="194">
        <v>499200</v>
      </c>
      <c r="AS378" s="213">
        <f t="shared" si="224"/>
        <v>1431040</v>
      </c>
    </row>
    <row r="379" spans="1:45" ht="18.95" customHeight="1">
      <c r="A379" s="102">
        <v>8</v>
      </c>
      <c r="B379" s="102" t="s">
        <v>5333</v>
      </c>
      <c r="C379" s="102" t="s">
        <v>5283</v>
      </c>
      <c r="D379" s="102">
        <v>1978</v>
      </c>
      <c r="E379" s="102">
        <v>1</v>
      </c>
      <c r="F379" s="102">
        <v>4</v>
      </c>
      <c r="G379" s="102">
        <v>10</v>
      </c>
      <c r="H379" s="194">
        <v>832000</v>
      </c>
      <c r="I379" s="344"/>
      <c r="J379" s="194">
        <v>66560</v>
      </c>
      <c r="K379" s="194"/>
      <c r="L379" s="194"/>
      <c r="M379" s="194">
        <v>499200</v>
      </c>
      <c r="N379" s="213">
        <f t="shared" si="220"/>
        <v>1397760</v>
      </c>
      <c r="O379" s="102">
        <v>1</v>
      </c>
      <c r="P379" s="102">
        <v>3</v>
      </c>
      <c r="Q379" s="194">
        <v>832000</v>
      </c>
      <c r="R379" s="344"/>
      <c r="S379" s="194">
        <v>49920</v>
      </c>
      <c r="T379" s="194"/>
      <c r="U379" s="194"/>
      <c r="V379" s="194">
        <v>499200</v>
      </c>
      <c r="W379" s="213">
        <f t="shared" si="221"/>
        <v>1381120</v>
      </c>
      <c r="X379" s="213">
        <f t="shared" si="217"/>
        <v>0</v>
      </c>
      <c r="Y379" s="213">
        <f t="shared" si="218"/>
        <v>0</v>
      </c>
      <c r="Z379" s="213">
        <f t="shared" si="219"/>
        <v>16640</v>
      </c>
      <c r="AA379" s="74">
        <f t="shared" si="222"/>
        <v>16640</v>
      </c>
      <c r="AB379" s="102">
        <v>1</v>
      </c>
      <c r="AC379" s="102">
        <v>5</v>
      </c>
      <c r="AD379" s="194">
        <v>832000</v>
      </c>
      <c r="AE379" s="344"/>
      <c r="AF379" s="194">
        <v>83200</v>
      </c>
      <c r="AG379" s="194"/>
      <c r="AH379" s="194"/>
      <c r="AI379" s="194">
        <v>499200</v>
      </c>
      <c r="AJ379" s="213">
        <f t="shared" si="223"/>
        <v>1414400</v>
      </c>
      <c r="AK379" s="102">
        <v>1</v>
      </c>
      <c r="AL379" s="102">
        <v>6</v>
      </c>
      <c r="AM379" s="194">
        <v>832000</v>
      </c>
      <c r="AN379" s="344"/>
      <c r="AO379" s="194">
        <v>99840</v>
      </c>
      <c r="AP379" s="194"/>
      <c r="AQ379" s="194"/>
      <c r="AR379" s="194">
        <v>499200</v>
      </c>
      <c r="AS379" s="213">
        <f t="shared" si="224"/>
        <v>1431040</v>
      </c>
    </row>
    <row r="380" spans="1:45" ht="18.95" customHeight="1">
      <c r="A380" s="102">
        <v>9</v>
      </c>
      <c r="B380" s="102" t="s">
        <v>5334</v>
      </c>
      <c r="C380" s="102" t="s">
        <v>5282</v>
      </c>
      <c r="D380" s="102">
        <v>1989</v>
      </c>
      <c r="E380" s="102">
        <v>1</v>
      </c>
      <c r="F380" s="102">
        <v>4</v>
      </c>
      <c r="G380" s="102">
        <v>10</v>
      </c>
      <c r="H380" s="194">
        <v>832000</v>
      </c>
      <c r="I380" s="344"/>
      <c r="J380" s="194">
        <v>66560</v>
      </c>
      <c r="K380" s="194"/>
      <c r="L380" s="194"/>
      <c r="M380" s="194">
        <v>499200</v>
      </c>
      <c r="N380" s="213">
        <f t="shared" si="220"/>
        <v>1397760</v>
      </c>
      <c r="O380" s="102">
        <v>1</v>
      </c>
      <c r="P380" s="102">
        <v>3</v>
      </c>
      <c r="Q380" s="194">
        <v>832000</v>
      </c>
      <c r="R380" s="344"/>
      <c r="S380" s="194">
        <v>49920</v>
      </c>
      <c r="T380" s="194"/>
      <c r="U380" s="194"/>
      <c r="V380" s="194">
        <v>499200</v>
      </c>
      <c r="W380" s="213">
        <f t="shared" si="221"/>
        <v>1381120</v>
      </c>
      <c r="X380" s="213">
        <f t="shared" si="217"/>
        <v>0</v>
      </c>
      <c r="Y380" s="213">
        <f t="shared" si="218"/>
        <v>0</v>
      </c>
      <c r="Z380" s="213">
        <f t="shared" si="219"/>
        <v>16640</v>
      </c>
      <c r="AA380" s="74">
        <f t="shared" si="222"/>
        <v>16640</v>
      </c>
      <c r="AB380" s="102">
        <v>1</v>
      </c>
      <c r="AC380" s="102">
        <v>5</v>
      </c>
      <c r="AD380" s="194">
        <v>832000</v>
      </c>
      <c r="AE380" s="344"/>
      <c r="AF380" s="194">
        <v>83200</v>
      </c>
      <c r="AG380" s="194"/>
      <c r="AH380" s="194"/>
      <c r="AI380" s="194">
        <v>499200</v>
      </c>
      <c r="AJ380" s="213">
        <f t="shared" si="223"/>
        <v>1414400</v>
      </c>
      <c r="AK380" s="102">
        <v>1</v>
      </c>
      <c r="AL380" s="102">
        <v>6</v>
      </c>
      <c r="AM380" s="194">
        <v>832000</v>
      </c>
      <c r="AN380" s="344"/>
      <c r="AO380" s="194">
        <v>99840</v>
      </c>
      <c r="AP380" s="194"/>
      <c r="AQ380" s="194"/>
      <c r="AR380" s="194">
        <v>499200</v>
      </c>
      <c r="AS380" s="213">
        <f t="shared" si="224"/>
        <v>1431040</v>
      </c>
    </row>
    <row r="381" spans="1:45" ht="18.95" customHeight="1">
      <c r="A381" s="102">
        <v>10</v>
      </c>
      <c r="B381" s="102" t="s">
        <v>5335</v>
      </c>
      <c r="C381" s="102" t="s">
        <v>5283</v>
      </c>
      <c r="D381" s="102">
        <v>1994</v>
      </c>
      <c r="E381" s="102">
        <v>1</v>
      </c>
      <c r="F381" s="102">
        <v>4</v>
      </c>
      <c r="G381" s="102">
        <v>10</v>
      </c>
      <c r="H381" s="194">
        <v>832000</v>
      </c>
      <c r="I381" s="344"/>
      <c r="J381" s="194">
        <v>66560</v>
      </c>
      <c r="K381" s="194"/>
      <c r="L381" s="194"/>
      <c r="M381" s="194">
        <v>499200</v>
      </c>
      <c r="N381" s="213">
        <f t="shared" si="220"/>
        <v>1397760</v>
      </c>
      <c r="O381" s="102">
        <v>1</v>
      </c>
      <c r="P381" s="102">
        <v>3</v>
      </c>
      <c r="Q381" s="194">
        <v>832000</v>
      </c>
      <c r="R381" s="344"/>
      <c r="S381" s="194">
        <v>49920</v>
      </c>
      <c r="T381" s="194"/>
      <c r="U381" s="194"/>
      <c r="V381" s="194">
        <v>499200</v>
      </c>
      <c r="W381" s="213">
        <f t="shared" si="221"/>
        <v>1381120</v>
      </c>
      <c r="X381" s="213">
        <f t="shared" si="217"/>
        <v>0</v>
      </c>
      <c r="Y381" s="213">
        <f t="shared" si="218"/>
        <v>0</v>
      </c>
      <c r="Z381" s="213">
        <f t="shared" si="219"/>
        <v>16640</v>
      </c>
      <c r="AA381" s="74">
        <f t="shared" si="222"/>
        <v>16640</v>
      </c>
      <c r="AB381" s="102">
        <v>1</v>
      </c>
      <c r="AC381" s="102">
        <v>5</v>
      </c>
      <c r="AD381" s="194">
        <v>832000</v>
      </c>
      <c r="AE381" s="344"/>
      <c r="AF381" s="194">
        <v>83200</v>
      </c>
      <c r="AG381" s="194"/>
      <c r="AH381" s="194"/>
      <c r="AI381" s="194">
        <v>499200</v>
      </c>
      <c r="AJ381" s="213">
        <f t="shared" si="223"/>
        <v>1414400</v>
      </c>
      <c r="AK381" s="102">
        <v>1</v>
      </c>
      <c r="AL381" s="102">
        <v>6</v>
      </c>
      <c r="AM381" s="194">
        <v>832000</v>
      </c>
      <c r="AN381" s="344"/>
      <c r="AO381" s="194">
        <v>99840</v>
      </c>
      <c r="AP381" s="194"/>
      <c r="AQ381" s="194"/>
      <c r="AR381" s="194">
        <v>499200</v>
      </c>
      <c r="AS381" s="213">
        <f t="shared" si="224"/>
        <v>1431040</v>
      </c>
    </row>
    <row r="382" spans="1:45" ht="18.95" customHeight="1">
      <c r="A382" s="102">
        <v>11</v>
      </c>
      <c r="B382" s="102" t="s">
        <v>5336</v>
      </c>
      <c r="C382" s="102" t="s">
        <v>5283</v>
      </c>
      <c r="D382" s="102">
        <v>1967</v>
      </c>
      <c r="E382" s="102">
        <v>1</v>
      </c>
      <c r="F382" s="102">
        <v>4</v>
      </c>
      <c r="G382" s="102">
        <v>10</v>
      </c>
      <c r="H382" s="194">
        <v>832000</v>
      </c>
      <c r="I382" s="344"/>
      <c r="J382" s="194">
        <v>66560</v>
      </c>
      <c r="K382" s="194"/>
      <c r="L382" s="194"/>
      <c r="M382" s="194">
        <v>499200</v>
      </c>
      <c r="N382" s="213">
        <f t="shared" si="220"/>
        <v>1397760</v>
      </c>
      <c r="O382" s="102">
        <v>1</v>
      </c>
      <c r="P382" s="102">
        <v>3</v>
      </c>
      <c r="Q382" s="194">
        <v>832000</v>
      </c>
      <c r="R382" s="344"/>
      <c r="S382" s="194">
        <v>49920</v>
      </c>
      <c r="T382" s="194"/>
      <c r="U382" s="194"/>
      <c r="V382" s="194">
        <v>499200</v>
      </c>
      <c r="W382" s="213">
        <f t="shared" si="221"/>
        <v>1381120</v>
      </c>
      <c r="X382" s="213">
        <f t="shared" si="217"/>
        <v>0</v>
      </c>
      <c r="Y382" s="213">
        <f t="shared" si="218"/>
        <v>0</v>
      </c>
      <c r="Z382" s="213">
        <f t="shared" si="219"/>
        <v>16640</v>
      </c>
      <c r="AA382" s="74">
        <f t="shared" si="222"/>
        <v>16640</v>
      </c>
      <c r="AB382" s="102">
        <v>1</v>
      </c>
      <c r="AC382" s="102">
        <v>5</v>
      </c>
      <c r="AD382" s="194">
        <v>832000</v>
      </c>
      <c r="AE382" s="344"/>
      <c r="AF382" s="194">
        <v>83200</v>
      </c>
      <c r="AG382" s="194"/>
      <c r="AH382" s="194"/>
      <c r="AI382" s="194">
        <v>499200</v>
      </c>
      <c r="AJ382" s="213">
        <f t="shared" si="223"/>
        <v>1414400</v>
      </c>
      <c r="AK382" s="102">
        <v>1</v>
      </c>
      <c r="AL382" s="102">
        <v>6</v>
      </c>
      <c r="AM382" s="194">
        <v>832000</v>
      </c>
      <c r="AN382" s="344"/>
      <c r="AO382" s="194">
        <v>99840</v>
      </c>
      <c r="AP382" s="194"/>
      <c r="AQ382" s="194"/>
      <c r="AR382" s="194">
        <v>499200</v>
      </c>
      <c r="AS382" s="213">
        <f t="shared" si="224"/>
        <v>1431040</v>
      </c>
    </row>
    <row r="383" spans="1:45" ht="18.95" customHeight="1">
      <c r="A383" s="102">
        <v>12</v>
      </c>
      <c r="B383" s="102" t="s">
        <v>5337</v>
      </c>
      <c r="C383" s="102" t="s">
        <v>5282</v>
      </c>
      <c r="D383" s="102">
        <v>1994</v>
      </c>
      <c r="E383" s="102">
        <v>1</v>
      </c>
      <c r="F383" s="102">
        <v>4</v>
      </c>
      <c r="G383" s="102">
        <v>10</v>
      </c>
      <c r="H383" s="194">
        <v>832000</v>
      </c>
      <c r="I383" s="344"/>
      <c r="J383" s="194">
        <v>66560</v>
      </c>
      <c r="K383" s="194"/>
      <c r="L383" s="194"/>
      <c r="M383" s="194">
        <v>499200</v>
      </c>
      <c r="N383" s="213">
        <f t="shared" si="220"/>
        <v>1397760</v>
      </c>
      <c r="O383" s="102">
        <v>1</v>
      </c>
      <c r="P383" s="102">
        <v>3</v>
      </c>
      <c r="Q383" s="194">
        <v>832000</v>
      </c>
      <c r="R383" s="344"/>
      <c r="S383" s="194">
        <v>49920</v>
      </c>
      <c r="T383" s="194"/>
      <c r="U383" s="194"/>
      <c r="V383" s="194">
        <v>499200</v>
      </c>
      <c r="W383" s="213">
        <f t="shared" si="221"/>
        <v>1381120</v>
      </c>
      <c r="X383" s="213">
        <f t="shared" si="217"/>
        <v>0</v>
      </c>
      <c r="Y383" s="213">
        <f t="shared" si="218"/>
        <v>0</v>
      </c>
      <c r="Z383" s="213">
        <f t="shared" si="219"/>
        <v>16640</v>
      </c>
      <c r="AA383" s="74">
        <f t="shared" si="222"/>
        <v>16640</v>
      </c>
      <c r="AB383" s="102">
        <v>1</v>
      </c>
      <c r="AC383" s="102">
        <v>5</v>
      </c>
      <c r="AD383" s="194">
        <v>832000</v>
      </c>
      <c r="AE383" s="344"/>
      <c r="AF383" s="194">
        <v>83200</v>
      </c>
      <c r="AG383" s="194"/>
      <c r="AH383" s="194"/>
      <c r="AI383" s="194">
        <v>499200</v>
      </c>
      <c r="AJ383" s="213">
        <f t="shared" si="223"/>
        <v>1414400</v>
      </c>
      <c r="AK383" s="102">
        <v>1</v>
      </c>
      <c r="AL383" s="102">
        <v>6</v>
      </c>
      <c r="AM383" s="194">
        <v>832000</v>
      </c>
      <c r="AN383" s="344"/>
      <c r="AO383" s="194">
        <v>99840</v>
      </c>
      <c r="AP383" s="194"/>
      <c r="AQ383" s="194"/>
      <c r="AR383" s="194">
        <v>499200</v>
      </c>
      <c r="AS383" s="213">
        <f t="shared" si="224"/>
        <v>1431040</v>
      </c>
    </row>
    <row r="384" spans="1:45" ht="18.95" customHeight="1">
      <c r="A384" s="102">
        <v>13</v>
      </c>
      <c r="B384" s="102" t="s">
        <v>5338</v>
      </c>
      <c r="C384" s="102" t="s">
        <v>5282</v>
      </c>
      <c r="D384" s="102">
        <v>1995</v>
      </c>
      <c r="E384" s="102">
        <v>1</v>
      </c>
      <c r="F384" s="102">
        <v>4</v>
      </c>
      <c r="G384" s="102">
        <v>10</v>
      </c>
      <c r="H384" s="194">
        <v>832000</v>
      </c>
      <c r="I384" s="344"/>
      <c r="J384" s="194">
        <v>66560</v>
      </c>
      <c r="K384" s="194"/>
      <c r="L384" s="194"/>
      <c r="M384" s="194">
        <v>499200</v>
      </c>
      <c r="N384" s="213">
        <f t="shared" si="220"/>
        <v>1397760</v>
      </c>
      <c r="O384" s="102">
        <v>1</v>
      </c>
      <c r="P384" s="102">
        <v>3</v>
      </c>
      <c r="Q384" s="194">
        <v>832000</v>
      </c>
      <c r="R384" s="344"/>
      <c r="S384" s="194">
        <v>49920</v>
      </c>
      <c r="T384" s="194"/>
      <c r="U384" s="194"/>
      <c r="V384" s="194">
        <v>499200</v>
      </c>
      <c r="W384" s="213">
        <f t="shared" si="221"/>
        <v>1381120</v>
      </c>
      <c r="X384" s="213">
        <f t="shared" si="217"/>
        <v>0</v>
      </c>
      <c r="Y384" s="213">
        <f t="shared" si="218"/>
        <v>0</v>
      </c>
      <c r="Z384" s="213">
        <f t="shared" si="219"/>
        <v>16640</v>
      </c>
      <c r="AA384" s="74">
        <f t="shared" si="222"/>
        <v>16640</v>
      </c>
      <c r="AB384" s="102">
        <v>1</v>
      </c>
      <c r="AC384" s="102">
        <v>5</v>
      </c>
      <c r="AD384" s="194">
        <v>832000</v>
      </c>
      <c r="AE384" s="344"/>
      <c r="AF384" s="194">
        <v>83200</v>
      </c>
      <c r="AG384" s="194"/>
      <c r="AH384" s="194"/>
      <c r="AI384" s="194">
        <v>499200</v>
      </c>
      <c r="AJ384" s="213">
        <f t="shared" si="223"/>
        <v>1414400</v>
      </c>
      <c r="AK384" s="102">
        <v>1</v>
      </c>
      <c r="AL384" s="102">
        <v>6</v>
      </c>
      <c r="AM384" s="194">
        <v>832000</v>
      </c>
      <c r="AN384" s="344"/>
      <c r="AO384" s="194">
        <v>99840</v>
      </c>
      <c r="AP384" s="194"/>
      <c r="AQ384" s="194"/>
      <c r="AR384" s="194">
        <v>499200</v>
      </c>
      <c r="AS384" s="213">
        <f t="shared" si="224"/>
        <v>1431040</v>
      </c>
    </row>
    <row r="385" spans="1:45" ht="18.95" customHeight="1">
      <c r="A385" s="102">
        <v>14</v>
      </c>
      <c r="B385" s="102" t="s">
        <v>6678</v>
      </c>
      <c r="C385" s="102" t="s">
        <v>5283</v>
      </c>
      <c r="D385" s="102">
        <v>1994</v>
      </c>
      <c r="E385" s="102">
        <v>1</v>
      </c>
      <c r="F385" s="102">
        <v>3</v>
      </c>
      <c r="G385" s="102">
        <v>10</v>
      </c>
      <c r="H385" s="194">
        <v>832000</v>
      </c>
      <c r="I385" s="344"/>
      <c r="J385" s="194">
        <v>49920</v>
      </c>
      <c r="K385" s="194"/>
      <c r="L385" s="194"/>
      <c r="M385" s="194">
        <v>499200</v>
      </c>
      <c r="N385" s="213">
        <f t="shared" si="220"/>
        <v>1381120</v>
      </c>
      <c r="O385" s="102">
        <v>1</v>
      </c>
      <c r="P385" s="102">
        <v>2</v>
      </c>
      <c r="Q385" s="194">
        <v>832000</v>
      </c>
      <c r="R385" s="344"/>
      <c r="S385" s="194">
        <v>33280</v>
      </c>
      <c r="T385" s="194"/>
      <c r="U385" s="194"/>
      <c r="V385" s="194">
        <v>499200</v>
      </c>
      <c r="W385" s="213">
        <f t="shared" si="221"/>
        <v>1364480</v>
      </c>
      <c r="X385" s="213">
        <f t="shared" si="217"/>
        <v>0</v>
      </c>
      <c r="Y385" s="213">
        <f t="shared" si="218"/>
        <v>0</v>
      </c>
      <c r="Z385" s="213">
        <f t="shared" si="219"/>
        <v>16640</v>
      </c>
      <c r="AA385" s="74">
        <f t="shared" si="222"/>
        <v>16640</v>
      </c>
      <c r="AB385" s="102">
        <v>1</v>
      </c>
      <c r="AC385" s="102">
        <v>4</v>
      </c>
      <c r="AD385" s="194">
        <v>832000</v>
      </c>
      <c r="AE385" s="344"/>
      <c r="AF385" s="194">
        <v>66560</v>
      </c>
      <c r="AG385" s="194"/>
      <c r="AH385" s="194"/>
      <c r="AI385" s="194">
        <v>499200</v>
      </c>
      <c r="AJ385" s="213">
        <f t="shared" si="223"/>
        <v>1397760</v>
      </c>
      <c r="AK385" s="102">
        <v>1</v>
      </c>
      <c r="AL385" s="102">
        <v>5</v>
      </c>
      <c r="AM385" s="194">
        <v>832000</v>
      </c>
      <c r="AN385" s="344"/>
      <c r="AO385" s="194">
        <v>83200</v>
      </c>
      <c r="AP385" s="194"/>
      <c r="AQ385" s="194"/>
      <c r="AR385" s="194">
        <v>499200</v>
      </c>
      <c r="AS385" s="213">
        <f t="shared" si="224"/>
        <v>1414400</v>
      </c>
    </row>
    <row r="386" spans="1:45" ht="18.95" customHeight="1">
      <c r="A386" s="102">
        <v>15</v>
      </c>
      <c r="B386" s="102" t="s">
        <v>6679</v>
      </c>
      <c r="C386" s="102" t="s">
        <v>5283</v>
      </c>
      <c r="D386" s="102">
        <v>1994</v>
      </c>
      <c r="E386" s="102">
        <v>1</v>
      </c>
      <c r="F386" s="102">
        <v>3</v>
      </c>
      <c r="G386" s="102">
        <v>10</v>
      </c>
      <c r="H386" s="194">
        <v>832000</v>
      </c>
      <c r="I386" s="344"/>
      <c r="J386" s="194">
        <v>49920</v>
      </c>
      <c r="K386" s="194"/>
      <c r="L386" s="194"/>
      <c r="M386" s="194">
        <v>499200</v>
      </c>
      <c r="N386" s="213">
        <f t="shared" si="220"/>
        <v>1381120</v>
      </c>
      <c r="O386" s="102">
        <v>1</v>
      </c>
      <c r="P386" s="102">
        <v>2</v>
      </c>
      <c r="Q386" s="194">
        <v>832000</v>
      </c>
      <c r="R386" s="344"/>
      <c r="S386" s="194">
        <v>33280</v>
      </c>
      <c r="T386" s="194"/>
      <c r="U386" s="194"/>
      <c r="V386" s="194">
        <v>499200</v>
      </c>
      <c r="W386" s="213">
        <f t="shared" si="221"/>
        <v>1364480</v>
      </c>
      <c r="X386" s="213">
        <f t="shared" si="217"/>
        <v>0</v>
      </c>
      <c r="Y386" s="213">
        <f t="shared" si="218"/>
        <v>0</v>
      </c>
      <c r="Z386" s="213">
        <f t="shared" si="219"/>
        <v>16640</v>
      </c>
      <c r="AA386" s="74">
        <f t="shared" si="222"/>
        <v>16640</v>
      </c>
      <c r="AB386" s="102">
        <v>1</v>
      </c>
      <c r="AC386" s="102">
        <v>4</v>
      </c>
      <c r="AD386" s="194">
        <v>832000</v>
      </c>
      <c r="AE386" s="344"/>
      <c r="AF386" s="194">
        <v>66560</v>
      </c>
      <c r="AG386" s="194"/>
      <c r="AH386" s="194"/>
      <c r="AI386" s="194">
        <v>499200</v>
      </c>
      <c r="AJ386" s="213">
        <f t="shared" si="223"/>
        <v>1397760</v>
      </c>
      <c r="AK386" s="102">
        <v>1</v>
      </c>
      <c r="AL386" s="102">
        <v>5</v>
      </c>
      <c r="AM386" s="194">
        <v>832000</v>
      </c>
      <c r="AN386" s="344"/>
      <c r="AO386" s="194">
        <v>83200</v>
      </c>
      <c r="AP386" s="194"/>
      <c r="AQ386" s="194"/>
      <c r="AR386" s="194">
        <v>499200</v>
      </c>
      <c r="AS386" s="213">
        <f t="shared" si="224"/>
        <v>1414400</v>
      </c>
    </row>
    <row r="387" spans="1:45" ht="18.95" customHeight="1">
      <c r="A387" s="102">
        <v>16</v>
      </c>
      <c r="B387" s="102" t="s">
        <v>8074</v>
      </c>
      <c r="C387" s="102" t="s">
        <v>5283</v>
      </c>
      <c r="D387" s="102">
        <v>1990</v>
      </c>
      <c r="E387" s="102">
        <v>1</v>
      </c>
      <c r="F387" s="102">
        <v>2</v>
      </c>
      <c r="G387" s="102">
        <v>10</v>
      </c>
      <c r="H387" s="194">
        <v>832000</v>
      </c>
      <c r="I387" s="344"/>
      <c r="J387" s="194">
        <v>33280</v>
      </c>
      <c r="K387" s="194"/>
      <c r="L387" s="194"/>
      <c r="M387" s="194">
        <v>499200</v>
      </c>
      <c r="N387" s="213">
        <f t="shared" si="220"/>
        <v>1364480</v>
      </c>
      <c r="O387" s="102">
        <v>1</v>
      </c>
      <c r="P387" s="102">
        <v>1</v>
      </c>
      <c r="Q387" s="194">
        <v>832000</v>
      </c>
      <c r="R387" s="344"/>
      <c r="S387" s="194">
        <v>16640</v>
      </c>
      <c r="T387" s="194"/>
      <c r="U387" s="194"/>
      <c r="V387" s="194">
        <v>499200</v>
      </c>
      <c r="W387" s="213">
        <f t="shared" si="221"/>
        <v>1347840</v>
      </c>
      <c r="X387" s="213">
        <f t="shared" si="217"/>
        <v>0</v>
      </c>
      <c r="Y387" s="213">
        <f t="shared" si="218"/>
        <v>0</v>
      </c>
      <c r="Z387" s="213">
        <f t="shared" si="219"/>
        <v>16640</v>
      </c>
      <c r="AA387" s="74">
        <f t="shared" si="222"/>
        <v>16640</v>
      </c>
      <c r="AB387" s="102">
        <v>1</v>
      </c>
      <c r="AC387" s="102">
        <v>3</v>
      </c>
      <c r="AD387" s="194">
        <v>832000</v>
      </c>
      <c r="AE387" s="344"/>
      <c r="AF387" s="194">
        <v>49920</v>
      </c>
      <c r="AG387" s="194"/>
      <c r="AH387" s="194"/>
      <c r="AI387" s="194">
        <v>499200</v>
      </c>
      <c r="AJ387" s="213">
        <f t="shared" si="223"/>
        <v>1381120</v>
      </c>
      <c r="AK387" s="102">
        <v>1</v>
      </c>
      <c r="AL387" s="102">
        <v>4</v>
      </c>
      <c r="AM387" s="194">
        <v>832000</v>
      </c>
      <c r="AN387" s="344"/>
      <c r="AO387" s="194">
        <v>66560</v>
      </c>
      <c r="AP387" s="194"/>
      <c r="AQ387" s="194"/>
      <c r="AR387" s="194">
        <v>499200</v>
      </c>
      <c r="AS387" s="213">
        <f t="shared" si="224"/>
        <v>1397760</v>
      </c>
    </row>
    <row r="388" spans="1:45" s="410" customFormat="1" ht="25.5" customHeight="1">
      <c r="A388" s="1259"/>
      <c r="B388" s="1268" t="s">
        <v>5339</v>
      </c>
      <c r="C388" s="1268"/>
      <c r="D388" s="1268"/>
      <c r="E388" s="1268"/>
      <c r="F388" s="1268"/>
      <c r="G388" s="1268"/>
      <c r="H388" s="1268"/>
      <c r="I388" s="412"/>
      <c r="J388" s="407"/>
      <c r="K388" s="1260"/>
      <c r="L388" s="407"/>
      <c r="M388" s="407"/>
      <c r="N388" s="407"/>
      <c r="O388" s="407"/>
      <c r="P388" s="412"/>
      <c r="S388" s="1261"/>
      <c r="V388" s="407"/>
      <c r="W388" s="411" t="s">
        <v>215</v>
      </c>
      <c r="X388" s="1261"/>
      <c r="Y388" s="1261"/>
      <c r="Z388" s="1261"/>
      <c r="AB388" s="412"/>
      <c r="AC388" s="412"/>
      <c r="AD388" s="412"/>
      <c r="AE388" s="412"/>
      <c r="AF388" s="407"/>
      <c r="AG388" s="1260"/>
      <c r="AH388" s="1260"/>
      <c r="AI388" s="407"/>
      <c r="AJ388" s="407"/>
      <c r="AK388" s="412"/>
      <c r="AL388" s="412"/>
      <c r="AM388" s="412"/>
      <c r="AN388" s="412"/>
      <c r="AO388" s="407"/>
      <c r="AP388" s="1260"/>
      <c r="AQ388" s="1260"/>
      <c r="AR388" s="407"/>
      <c r="AS388" s="407"/>
    </row>
    <row r="389" spans="1:45" ht="14.25" customHeight="1">
      <c r="A389" s="226"/>
      <c r="B389" s="227"/>
      <c r="C389" s="2548" t="s">
        <v>5278</v>
      </c>
      <c r="D389" s="2548" t="s">
        <v>5279</v>
      </c>
      <c r="E389" s="1026" t="s">
        <v>5280</v>
      </c>
      <c r="F389" s="1026"/>
      <c r="G389" s="1026"/>
      <c r="H389" s="1026"/>
      <c r="I389" s="1027"/>
      <c r="J389" s="228"/>
      <c r="K389" s="229"/>
      <c r="L389" s="1028"/>
      <c r="M389" s="1028"/>
      <c r="N389" s="230"/>
      <c r="O389" s="1262" t="s">
        <v>1979</v>
      </c>
      <c r="P389" s="1026"/>
      <c r="Q389" s="1026"/>
      <c r="R389" s="1027"/>
      <c r="S389" s="1263"/>
      <c r="T389" s="1028"/>
      <c r="U389" s="1028"/>
      <c r="V389" s="230"/>
      <c r="W389" s="230"/>
      <c r="X389" s="2532" t="s">
        <v>249</v>
      </c>
      <c r="Y389" s="2533"/>
      <c r="Z389" s="2533"/>
      <c r="AA389" s="2534"/>
      <c r="AB389" s="1026" t="s">
        <v>6656</v>
      </c>
      <c r="AC389" s="1026"/>
      <c r="AD389" s="1026"/>
      <c r="AE389" s="1027"/>
      <c r="AF389" s="228"/>
      <c r="AG389" s="229"/>
      <c r="AH389" s="229"/>
      <c r="AI389" s="1028"/>
      <c r="AJ389" s="230"/>
      <c r="AK389" s="1026" t="s">
        <v>8062</v>
      </c>
      <c r="AL389" s="1026"/>
      <c r="AM389" s="1026"/>
      <c r="AN389" s="1027"/>
      <c r="AO389" s="228"/>
      <c r="AP389" s="229"/>
      <c r="AQ389" s="229"/>
      <c r="AR389" s="1028"/>
      <c r="AS389" s="230"/>
    </row>
    <row r="390" spans="1:45" s="176" customFormat="1" ht="22.5" customHeight="1">
      <c r="A390" s="231"/>
      <c r="B390" s="232"/>
      <c r="C390" s="2549"/>
      <c r="D390" s="2549"/>
      <c r="E390" s="226"/>
      <c r="F390" s="226"/>
      <c r="G390" s="226"/>
      <c r="H390" s="226"/>
      <c r="I390" s="1029"/>
      <c r="J390" s="235" t="s">
        <v>5281</v>
      </c>
      <c r="K390" s="235"/>
      <c r="L390" s="235"/>
      <c r="M390" s="22"/>
      <c r="N390" s="206"/>
      <c r="O390" s="226"/>
      <c r="P390" s="226"/>
      <c r="Q390" s="226"/>
      <c r="R390" s="340"/>
      <c r="S390" s="235" t="s">
        <v>5281</v>
      </c>
      <c r="T390" s="235"/>
      <c r="U390" s="235"/>
      <c r="V390" s="22"/>
      <c r="W390" s="206"/>
      <c r="X390" s="226"/>
      <c r="Y390" s="2551" t="s">
        <v>244</v>
      </c>
      <c r="Z390" s="2551" t="s">
        <v>247</v>
      </c>
      <c r="AA390" s="226"/>
      <c r="AB390" s="226"/>
      <c r="AC390" s="226"/>
      <c r="AD390" s="226"/>
      <c r="AE390" s="235" t="s">
        <v>5281</v>
      </c>
      <c r="AF390" s="233"/>
      <c r="AG390" s="234"/>
      <c r="AH390" s="234"/>
      <c r="AI390" s="230"/>
      <c r="AJ390" s="206"/>
      <c r="AK390" s="226"/>
      <c r="AL390" s="226"/>
      <c r="AM390" s="226"/>
      <c r="AN390" s="235" t="s">
        <v>5281</v>
      </c>
      <c r="AO390" s="233"/>
      <c r="AP390" s="234"/>
      <c r="AQ390" s="234"/>
      <c r="AR390" s="230"/>
      <c r="AS390" s="206"/>
    </row>
    <row r="391" spans="1:45" s="35" customFormat="1" ht="89.25">
      <c r="A391" s="210" t="s">
        <v>114</v>
      </c>
      <c r="B391" s="2162" t="s">
        <v>218</v>
      </c>
      <c r="C391" s="2550"/>
      <c r="D391" s="2550"/>
      <c r="E391" s="2162" t="s">
        <v>211</v>
      </c>
      <c r="F391" s="2162" t="s">
        <v>243</v>
      </c>
      <c r="G391" s="2162" t="s">
        <v>282</v>
      </c>
      <c r="H391" s="2165" t="s">
        <v>244</v>
      </c>
      <c r="I391" s="524" t="s">
        <v>321</v>
      </c>
      <c r="J391" s="249" t="s">
        <v>298</v>
      </c>
      <c r="K391" s="249" t="s">
        <v>245</v>
      </c>
      <c r="L391" s="1103" t="s">
        <v>299</v>
      </c>
      <c r="M391" s="249" t="s">
        <v>4754</v>
      </c>
      <c r="N391" s="2165" t="s">
        <v>246</v>
      </c>
      <c r="O391" s="2162" t="s">
        <v>211</v>
      </c>
      <c r="P391" s="2162" t="s">
        <v>243</v>
      </c>
      <c r="Q391" s="2165" t="s">
        <v>244</v>
      </c>
      <c r="R391" s="524" t="s">
        <v>321</v>
      </c>
      <c r="S391" s="249" t="s">
        <v>298</v>
      </c>
      <c r="T391" s="249" t="s">
        <v>245</v>
      </c>
      <c r="U391" s="1103" t="s">
        <v>299</v>
      </c>
      <c r="V391" s="249" t="s">
        <v>4754</v>
      </c>
      <c r="W391" s="2165" t="s">
        <v>246</v>
      </c>
      <c r="X391" s="2162" t="s">
        <v>211</v>
      </c>
      <c r="Y391" s="2552"/>
      <c r="Z391" s="2552"/>
      <c r="AA391" s="2162" t="s">
        <v>248</v>
      </c>
      <c r="AB391" s="2162" t="s">
        <v>211</v>
      </c>
      <c r="AC391" s="2162" t="s">
        <v>243</v>
      </c>
      <c r="AD391" s="2165" t="s">
        <v>244</v>
      </c>
      <c r="AE391" s="523" t="s">
        <v>321</v>
      </c>
      <c r="AF391" s="249" t="s">
        <v>298</v>
      </c>
      <c r="AG391" s="249" t="s">
        <v>245</v>
      </c>
      <c r="AH391" s="1103" t="s">
        <v>299</v>
      </c>
      <c r="AI391" s="249" t="s">
        <v>4754</v>
      </c>
      <c r="AJ391" s="2165" t="s">
        <v>246</v>
      </c>
      <c r="AK391" s="2162" t="s">
        <v>211</v>
      </c>
      <c r="AL391" s="2162" t="s">
        <v>243</v>
      </c>
      <c r="AM391" s="2165" t="s">
        <v>244</v>
      </c>
      <c r="AN391" s="523" t="s">
        <v>321</v>
      </c>
      <c r="AO391" s="249" t="s">
        <v>298</v>
      </c>
      <c r="AP391" s="249" t="s">
        <v>245</v>
      </c>
      <c r="AQ391" s="1103" t="s">
        <v>299</v>
      </c>
      <c r="AR391" s="249" t="s">
        <v>4754</v>
      </c>
      <c r="AS391" s="2165" t="s">
        <v>246</v>
      </c>
    </row>
    <row r="392" spans="1:45" s="15" customFormat="1" ht="12.75">
      <c r="A392" s="123">
        <v>1</v>
      </c>
      <c r="B392" s="123">
        <v>2</v>
      </c>
      <c r="C392" s="123"/>
      <c r="D392" s="123">
        <v>3</v>
      </c>
      <c r="E392" s="123">
        <v>4</v>
      </c>
      <c r="F392" s="123">
        <v>5</v>
      </c>
      <c r="G392" s="123">
        <v>6</v>
      </c>
      <c r="H392" s="123">
        <v>7</v>
      </c>
      <c r="I392" s="123">
        <v>8</v>
      </c>
      <c r="J392" s="123">
        <v>9</v>
      </c>
      <c r="K392" s="123">
        <v>10</v>
      </c>
      <c r="L392" s="123">
        <v>11</v>
      </c>
      <c r="M392" s="123">
        <v>12</v>
      </c>
      <c r="N392" s="123">
        <v>13</v>
      </c>
      <c r="O392" s="123">
        <v>14</v>
      </c>
      <c r="P392" s="123">
        <v>15</v>
      </c>
      <c r="Q392" s="123">
        <v>16</v>
      </c>
      <c r="R392" s="123">
        <v>17</v>
      </c>
      <c r="S392" s="123">
        <v>18</v>
      </c>
      <c r="T392" s="123">
        <v>19</v>
      </c>
      <c r="U392" s="123">
        <v>20</v>
      </c>
      <c r="V392" s="123">
        <v>21</v>
      </c>
      <c r="W392" s="123">
        <v>22</v>
      </c>
      <c r="X392" s="123">
        <v>23</v>
      </c>
      <c r="Y392" s="123">
        <v>24</v>
      </c>
      <c r="Z392" s="123">
        <v>25</v>
      </c>
      <c r="AA392" s="123">
        <v>26</v>
      </c>
      <c r="AB392" s="123">
        <v>27</v>
      </c>
      <c r="AC392" s="123">
        <v>28</v>
      </c>
      <c r="AD392" s="123">
        <v>29</v>
      </c>
      <c r="AE392" s="123">
        <v>30</v>
      </c>
      <c r="AF392" s="123">
        <v>31</v>
      </c>
      <c r="AG392" s="123">
        <v>32</v>
      </c>
      <c r="AH392" s="123">
        <v>33</v>
      </c>
      <c r="AI392" s="123">
        <v>34</v>
      </c>
      <c r="AJ392" s="123">
        <v>35</v>
      </c>
      <c r="AK392" s="123">
        <v>36</v>
      </c>
      <c r="AL392" s="123">
        <v>37</v>
      </c>
      <c r="AM392" s="123">
        <v>38</v>
      </c>
      <c r="AN392" s="123">
        <v>39</v>
      </c>
      <c r="AO392" s="123">
        <v>40</v>
      </c>
      <c r="AP392" s="123">
        <v>41</v>
      </c>
      <c r="AQ392" s="123">
        <v>42</v>
      </c>
      <c r="AR392" s="123">
        <v>43</v>
      </c>
      <c r="AS392" s="123">
        <v>44</v>
      </c>
    </row>
    <row r="393" spans="1:45">
      <c r="A393" s="102"/>
      <c r="B393" s="212" t="s">
        <v>250</v>
      </c>
      <c r="C393" s="212"/>
      <c r="D393" s="212"/>
      <c r="E393" s="102"/>
      <c r="F393" s="102"/>
      <c r="G393" s="102"/>
      <c r="H393" s="194"/>
      <c r="I393" s="344"/>
      <c r="J393" s="194"/>
      <c r="K393" s="194"/>
      <c r="L393" s="194"/>
      <c r="M393" s="194"/>
      <c r="N393" s="194"/>
      <c r="O393" s="102"/>
      <c r="P393" s="102"/>
      <c r="Q393" s="194"/>
      <c r="R393" s="344"/>
      <c r="S393" s="194"/>
      <c r="T393" s="194"/>
      <c r="U393" s="194"/>
      <c r="V393" s="194"/>
      <c r="W393" s="194"/>
      <c r="X393" s="213"/>
      <c r="Y393" s="213"/>
      <c r="Z393" s="213"/>
      <c r="AA393" s="2158"/>
      <c r="AB393" s="102"/>
      <c r="AC393" s="102"/>
      <c r="AD393" s="194"/>
      <c r="AE393" s="344"/>
      <c r="AF393" s="194"/>
      <c r="AG393" s="194"/>
      <c r="AH393" s="194"/>
      <c r="AI393" s="194"/>
      <c r="AJ393" s="194"/>
      <c r="AK393" s="102"/>
      <c r="AL393" s="102"/>
      <c r="AM393" s="194"/>
      <c r="AN393" s="344"/>
      <c r="AO393" s="194"/>
      <c r="AP393" s="194"/>
      <c r="AQ393" s="194"/>
      <c r="AR393" s="194"/>
      <c r="AS393" s="194"/>
    </row>
    <row r="394" spans="1:45">
      <c r="A394" s="102"/>
      <c r="B394" s="212"/>
      <c r="C394" s="212"/>
      <c r="D394" s="212"/>
      <c r="E394" s="102"/>
      <c r="F394" s="102"/>
      <c r="G394" s="102"/>
      <c r="H394" s="194"/>
      <c r="I394" s="344"/>
      <c r="J394" s="194"/>
      <c r="K394" s="194"/>
      <c r="L394" s="194"/>
      <c r="M394" s="194"/>
      <c r="N394" s="194"/>
      <c r="O394" s="102"/>
      <c r="P394" s="102"/>
      <c r="Q394" s="194"/>
      <c r="R394" s="344"/>
      <c r="S394" s="194"/>
      <c r="T394" s="194"/>
      <c r="U394" s="194"/>
      <c r="V394" s="194"/>
      <c r="W394" s="194"/>
      <c r="X394" s="213"/>
      <c r="Y394" s="213"/>
      <c r="Z394" s="213"/>
      <c r="AA394" s="2158"/>
      <c r="AB394" s="102"/>
      <c r="AC394" s="102"/>
      <c r="AD394" s="194"/>
      <c r="AE394" s="344"/>
      <c r="AF394" s="194"/>
      <c r="AG394" s="194"/>
      <c r="AH394" s="194"/>
      <c r="AI394" s="194"/>
      <c r="AJ394" s="194"/>
      <c r="AK394" s="102"/>
      <c r="AL394" s="102"/>
      <c r="AM394" s="194"/>
      <c r="AN394" s="344"/>
      <c r="AO394" s="194"/>
      <c r="AP394" s="194"/>
      <c r="AQ394" s="194"/>
      <c r="AR394" s="194"/>
      <c r="AS394" s="194"/>
    </row>
    <row r="395" spans="1:45" ht="14.25">
      <c r="A395" s="102"/>
      <c r="B395" s="214" t="s">
        <v>113</v>
      </c>
      <c r="C395" s="214"/>
      <c r="D395" s="213" t="s">
        <v>1</v>
      </c>
      <c r="E395" s="215">
        <f t="shared" ref="E395:AS395" si="225">SUM(E397:E408)</f>
        <v>12</v>
      </c>
      <c r="F395" s="213"/>
      <c r="G395" s="213"/>
      <c r="H395" s="213">
        <f t="shared" si="225"/>
        <v>11024000</v>
      </c>
      <c r="I395" s="213">
        <f t="shared" si="225"/>
        <v>0</v>
      </c>
      <c r="J395" s="213">
        <f t="shared" si="225"/>
        <v>1708096</v>
      </c>
      <c r="K395" s="213">
        <f t="shared" si="225"/>
        <v>0</v>
      </c>
      <c r="L395" s="213">
        <f t="shared" si="225"/>
        <v>0</v>
      </c>
      <c r="M395" s="213">
        <f t="shared" si="225"/>
        <v>6063200</v>
      </c>
      <c r="N395" s="215">
        <f t="shared" si="225"/>
        <v>18795296</v>
      </c>
      <c r="O395" s="215">
        <f t="shared" si="225"/>
        <v>12</v>
      </c>
      <c r="P395" s="213"/>
      <c r="Q395" s="213">
        <f t="shared" si="225"/>
        <v>11024000</v>
      </c>
      <c r="R395" s="213">
        <f t="shared" si="225"/>
        <v>0</v>
      </c>
      <c r="S395" s="213">
        <f t="shared" si="225"/>
        <v>1505920</v>
      </c>
      <c r="T395" s="213">
        <f t="shared" si="225"/>
        <v>0</v>
      </c>
      <c r="U395" s="213">
        <f t="shared" si="225"/>
        <v>0</v>
      </c>
      <c r="V395" s="213">
        <f t="shared" si="225"/>
        <v>6063200</v>
      </c>
      <c r="W395" s="215">
        <f t="shared" si="225"/>
        <v>18593120</v>
      </c>
      <c r="X395" s="213">
        <f t="shared" si="225"/>
        <v>0</v>
      </c>
      <c r="Y395" s="213">
        <f t="shared" si="225"/>
        <v>0</v>
      </c>
      <c r="Z395" s="213">
        <f t="shared" si="225"/>
        <v>202175.99999999953</v>
      </c>
      <c r="AA395" s="213">
        <f t="shared" si="225"/>
        <v>202176</v>
      </c>
      <c r="AB395" s="215">
        <f t="shared" si="225"/>
        <v>12</v>
      </c>
      <c r="AC395" s="213"/>
      <c r="AD395" s="213">
        <f t="shared" si="225"/>
        <v>11024000</v>
      </c>
      <c r="AE395" s="213">
        <f t="shared" si="225"/>
        <v>0</v>
      </c>
      <c r="AF395" s="213">
        <f t="shared" si="225"/>
        <v>1910272</v>
      </c>
      <c r="AG395" s="213">
        <f t="shared" si="225"/>
        <v>0</v>
      </c>
      <c r="AH395" s="213">
        <f t="shared" si="225"/>
        <v>0</v>
      </c>
      <c r="AI395" s="213">
        <f t="shared" si="225"/>
        <v>6063200</v>
      </c>
      <c r="AJ395" s="215">
        <f t="shared" si="225"/>
        <v>18997472</v>
      </c>
      <c r="AK395" s="215">
        <f t="shared" si="225"/>
        <v>12</v>
      </c>
      <c r="AL395" s="213"/>
      <c r="AM395" s="213">
        <f t="shared" si="225"/>
        <v>11024000</v>
      </c>
      <c r="AN395" s="213">
        <f t="shared" si="225"/>
        <v>0</v>
      </c>
      <c r="AO395" s="213">
        <f t="shared" si="225"/>
        <v>2112448</v>
      </c>
      <c r="AP395" s="213">
        <f t="shared" si="225"/>
        <v>0</v>
      </c>
      <c r="AQ395" s="213">
        <f t="shared" si="225"/>
        <v>0</v>
      </c>
      <c r="AR395" s="213">
        <f t="shared" si="225"/>
        <v>6063200</v>
      </c>
      <c r="AS395" s="215">
        <f t="shared" si="225"/>
        <v>19199648</v>
      </c>
    </row>
    <row r="396" spans="1:45">
      <c r="A396" s="102"/>
      <c r="B396" s="179" t="s">
        <v>126</v>
      </c>
      <c r="C396" s="179"/>
      <c r="D396" s="179"/>
      <c r="E396" s="102"/>
      <c r="F396" s="102"/>
      <c r="G396" s="102"/>
      <c r="H396" s="194"/>
      <c r="I396" s="344"/>
      <c r="J396" s="194"/>
      <c r="K396" s="194"/>
      <c r="L396" s="194"/>
      <c r="M396" s="194"/>
      <c r="N396" s="194"/>
      <c r="O396" s="102"/>
      <c r="P396" s="102"/>
      <c r="Q396" s="194"/>
      <c r="R396" s="344"/>
      <c r="S396" s="194"/>
      <c r="T396" s="194"/>
      <c r="U396" s="194"/>
      <c r="V396" s="194"/>
      <c r="W396" s="194"/>
      <c r="X396" s="213"/>
      <c r="Y396" s="213"/>
      <c r="Z396" s="213"/>
      <c r="AA396" s="2158"/>
      <c r="AB396" s="102"/>
      <c r="AC396" s="102"/>
      <c r="AD396" s="194"/>
      <c r="AE396" s="344"/>
      <c r="AF396" s="194"/>
      <c r="AG396" s="194"/>
      <c r="AH396" s="194"/>
      <c r="AI396" s="194"/>
      <c r="AJ396" s="194"/>
      <c r="AK396" s="102"/>
      <c r="AL396" s="102"/>
      <c r="AM396" s="194"/>
      <c r="AN396" s="344"/>
      <c r="AO396" s="194"/>
      <c r="AP396" s="194"/>
      <c r="AQ396" s="194"/>
      <c r="AR396" s="194"/>
      <c r="AS396" s="194"/>
    </row>
    <row r="397" spans="1:45" ht="18.95" customHeight="1">
      <c r="A397" s="102">
        <v>1</v>
      </c>
      <c r="B397" s="102" t="s">
        <v>847</v>
      </c>
      <c r="C397" s="102" t="s">
        <v>5283</v>
      </c>
      <c r="D397" s="102">
        <v>1987</v>
      </c>
      <c r="E397" s="102">
        <v>1</v>
      </c>
      <c r="F397" s="102">
        <v>7</v>
      </c>
      <c r="G397" s="102">
        <v>11.5</v>
      </c>
      <c r="H397" s="194">
        <v>956800</v>
      </c>
      <c r="I397" s="344"/>
      <c r="J397" s="194">
        <v>133952</v>
      </c>
      <c r="K397" s="194"/>
      <c r="L397" s="194"/>
      <c r="M397" s="194">
        <v>526240</v>
      </c>
      <c r="N397" s="213">
        <f>+H397+J397+K397+L397+M397</f>
        <v>1616992</v>
      </c>
      <c r="O397" s="102">
        <v>1</v>
      </c>
      <c r="P397" s="102">
        <v>6</v>
      </c>
      <c r="Q397" s="194">
        <v>956800</v>
      </c>
      <c r="R397" s="344"/>
      <c r="S397" s="194">
        <v>114816</v>
      </c>
      <c r="T397" s="194"/>
      <c r="U397" s="194"/>
      <c r="V397" s="194">
        <v>526240</v>
      </c>
      <c r="W397" s="213">
        <f>+Q397+S397+T397+U397+V397</f>
        <v>1597856</v>
      </c>
      <c r="X397" s="213">
        <f t="shared" ref="X397:X408" si="226">E397-O397</f>
        <v>0</v>
      </c>
      <c r="Y397" s="213">
        <f t="shared" ref="Y397:Y408" si="227">+H397-Q397</f>
        <v>0</v>
      </c>
      <c r="Z397" s="213">
        <f t="shared" ref="Z397:Z408" si="228">+J397+K397+L397+M397-S397-T397-U397-V397</f>
        <v>19136</v>
      </c>
      <c r="AA397" s="74">
        <f>N397-W397</f>
        <v>19136</v>
      </c>
      <c r="AB397" s="102">
        <v>1</v>
      </c>
      <c r="AC397" s="102">
        <v>8</v>
      </c>
      <c r="AD397" s="194">
        <v>956800</v>
      </c>
      <c r="AE397" s="344"/>
      <c r="AF397" s="194">
        <v>153088</v>
      </c>
      <c r="AG397" s="194"/>
      <c r="AH397" s="194"/>
      <c r="AI397" s="194">
        <v>526240</v>
      </c>
      <c r="AJ397" s="213">
        <f>+AD397+AF397+AG397+AH397+AI397</f>
        <v>1636128</v>
      </c>
      <c r="AK397" s="102">
        <v>1</v>
      </c>
      <c r="AL397" s="102">
        <v>9</v>
      </c>
      <c r="AM397" s="194">
        <v>956800</v>
      </c>
      <c r="AN397" s="344"/>
      <c r="AO397" s="194">
        <v>172224</v>
      </c>
      <c r="AP397" s="194"/>
      <c r="AQ397" s="194"/>
      <c r="AR397" s="194">
        <v>526240</v>
      </c>
      <c r="AS397" s="213">
        <f>+AM397+AO397+AP397+AQ397+AR397</f>
        <v>1655264</v>
      </c>
    </row>
    <row r="398" spans="1:45" ht="18.95" customHeight="1">
      <c r="A398" s="102">
        <v>2</v>
      </c>
      <c r="B398" s="102" t="s">
        <v>5340</v>
      </c>
      <c r="C398" s="102" t="s">
        <v>5283</v>
      </c>
      <c r="D398" s="102">
        <v>1989</v>
      </c>
      <c r="E398" s="102">
        <v>1</v>
      </c>
      <c r="F398" s="102">
        <v>5</v>
      </c>
      <c r="G398" s="102">
        <v>11</v>
      </c>
      <c r="H398" s="194">
        <v>915200</v>
      </c>
      <c r="I398" s="344"/>
      <c r="J398" s="194">
        <v>91520</v>
      </c>
      <c r="K398" s="194"/>
      <c r="L398" s="194"/>
      <c r="M398" s="194">
        <v>503360.00000000006</v>
      </c>
      <c r="N398" s="213">
        <f t="shared" ref="N398:N408" si="229">+H398+J398+K398+L398+M398</f>
        <v>1510080</v>
      </c>
      <c r="O398" s="102">
        <v>1</v>
      </c>
      <c r="P398" s="102">
        <v>4</v>
      </c>
      <c r="Q398" s="194">
        <v>915200</v>
      </c>
      <c r="R398" s="344"/>
      <c r="S398" s="194">
        <v>73216</v>
      </c>
      <c r="T398" s="194"/>
      <c r="U398" s="194"/>
      <c r="V398" s="194">
        <v>503360.00000000006</v>
      </c>
      <c r="W398" s="213">
        <f t="shared" ref="W398:W405" si="230">+Q398+S398+T398+U398+V398</f>
        <v>1491776</v>
      </c>
      <c r="X398" s="213">
        <f t="shared" si="226"/>
        <v>0</v>
      </c>
      <c r="Y398" s="213">
        <f t="shared" si="227"/>
        <v>0</v>
      </c>
      <c r="Z398" s="213">
        <f t="shared" si="228"/>
        <v>18303.999999999942</v>
      </c>
      <c r="AA398" s="74">
        <f t="shared" ref="AA398:AA405" si="231">N398-W398</f>
        <v>18304</v>
      </c>
      <c r="AB398" s="102">
        <v>1</v>
      </c>
      <c r="AC398" s="102">
        <v>6</v>
      </c>
      <c r="AD398" s="194">
        <v>915200</v>
      </c>
      <c r="AE398" s="344"/>
      <c r="AF398" s="194">
        <v>109824</v>
      </c>
      <c r="AG398" s="194"/>
      <c r="AH398" s="194"/>
      <c r="AI398" s="194">
        <v>503360.00000000006</v>
      </c>
      <c r="AJ398" s="213">
        <f t="shared" ref="AJ398:AJ405" si="232">+AD398+AF398+AG398+AH398+AI398</f>
        <v>1528384</v>
      </c>
      <c r="AK398" s="102">
        <v>1</v>
      </c>
      <c r="AL398" s="102">
        <v>7</v>
      </c>
      <c r="AM398" s="194">
        <v>915200</v>
      </c>
      <c r="AN398" s="344"/>
      <c r="AO398" s="194">
        <v>128128.00000000001</v>
      </c>
      <c r="AP398" s="194"/>
      <c r="AQ398" s="194"/>
      <c r="AR398" s="194">
        <v>503360.00000000006</v>
      </c>
      <c r="AS398" s="213">
        <f t="shared" ref="AS398:AS405" si="233">+AM398+AO398+AP398+AQ398+AR398</f>
        <v>1546688</v>
      </c>
    </row>
    <row r="399" spans="1:45" ht="18.95" customHeight="1">
      <c r="A399" s="102">
        <v>3</v>
      </c>
      <c r="B399" s="102" t="s">
        <v>5341</v>
      </c>
      <c r="C399" s="102" t="s">
        <v>5283</v>
      </c>
      <c r="D399" s="102">
        <v>1989</v>
      </c>
      <c r="E399" s="102">
        <v>1</v>
      </c>
      <c r="F399" s="102">
        <v>4</v>
      </c>
      <c r="G399" s="102">
        <v>11</v>
      </c>
      <c r="H399" s="194">
        <v>915200</v>
      </c>
      <c r="I399" s="344"/>
      <c r="J399" s="194">
        <v>73216</v>
      </c>
      <c r="K399" s="194"/>
      <c r="L399" s="194"/>
      <c r="M399" s="194">
        <v>503360.00000000006</v>
      </c>
      <c r="N399" s="213">
        <f t="shared" si="229"/>
        <v>1491776</v>
      </c>
      <c r="O399" s="102">
        <v>1</v>
      </c>
      <c r="P399" s="102">
        <v>3</v>
      </c>
      <c r="Q399" s="194">
        <v>915200</v>
      </c>
      <c r="R399" s="344"/>
      <c r="S399" s="194">
        <v>54912</v>
      </c>
      <c r="T399" s="194"/>
      <c r="U399" s="194"/>
      <c r="V399" s="194">
        <v>503360.00000000006</v>
      </c>
      <c r="W399" s="213">
        <f t="shared" si="230"/>
        <v>1473472</v>
      </c>
      <c r="X399" s="213">
        <f t="shared" si="226"/>
        <v>0</v>
      </c>
      <c r="Y399" s="213">
        <f t="shared" si="227"/>
        <v>0</v>
      </c>
      <c r="Z399" s="213">
        <f t="shared" si="228"/>
        <v>18303.999999999942</v>
      </c>
      <c r="AA399" s="74">
        <f t="shared" si="231"/>
        <v>18304</v>
      </c>
      <c r="AB399" s="102">
        <v>1</v>
      </c>
      <c r="AC399" s="102">
        <v>5</v>
      </c>
      <c r="AD399" s="194">
        <v>915200</v>
      </c>
      <c r="AE399" s="344"/>
      <c r="AF399" s="194">
        <v>91520</v>
      </c>
      <c r="AG399" s="194"/>
      <c r="AH399" s="194"/>
      <c r="AI399" s="194">
        <v>503360.00000000006</v>
      </c>
      <c r="AJ399" s="213">
        <f t="shared" si="232"/>
        <v>1510080</v>
      </c>
      <c r="AK399" s="102">
        <v>1</v>
      </c>
      <c r="AL399" s="102">
        <v>6</v>
      </c>
      <c r="AM399" s="194">
        <v>915200</v>
      </c>
      <c r="AN399" s="344"/>
      <c r="AO399" s="194">
        <v>109824</v>
      </c>
      <c r="AP399" s="194"/>
      <c r="AQ399" s="194"/>
      <c r="AR399" s="194">
        <v>503360.00000000006</v>
      </c>
      <c r="AS399" s="213">
        <f t="shared" si="233"/>
        <v>1528384</v>
      </c>
    </row>
    <row r="400" spans="1:45" ht="18.95" customHeight="1">
      <c r="A400" s="102">
        <v>4</v>
      </c>
      <c r="B400" s="102" t="s">
        <v>782</v>
      </c>
      <c r="C400" s="102" t="s">
        <v>5283</v>
      </c>
      <c r="D400" s="102">
        <v>1971</v>
      </c>
      <c r="E400" s="102">
        <v>1</v>
      </c>
      <c r="F400" s="102">
        <v>22</v>
      </c>
      <c r="G400" s="102">
        <v>11</v>
      </c>
      <c r="H400" s="194">
        <v>915200</v>
      </c>
      <c r="I400" s="344"/>
      <c r="J400" s="194">
        <v>274560</v>
      </c>
      <c r="K400" s="194"/>
      <c r="L400" s="194"/>
      <c r="M400" s="194">
        <v>503360.00000000006</v>
      </c>
      <c r="N400" s="213">
        <f t="shared" si="229"/>
        <v>1693120</v>
      </c>
      <c r="O400" s="102">
        <v>1</v>
      </c>
      <c r="P400" s="102">
        <v>21</v>
      </c>
      <c r="Q400" s="194">
        <v>915200</v>
      </c>
      <c r="R400" s="344"/>
      <c r="S400" s="194">
        <v>274560</v>
      </c>
      <c r="T400" s="194"/>
      <c r="U400" s="194"/>
      <c r="V400" s="194">
        <v>503360.00000000006</v>
      </c>
      <c r="W400" s="213">
        <f t="shared" si="230"/>
        <v>1693120</v>
      </c>
      <c r="X400" s="213">
        <f t="shared" si="226"/>
        <v>0</v>
      </c>
      <c r="Y400" s="213">
        <f t="shared" si="227"/>
        <v>0</v>
      </c>
      <c r="Z400" s="213">
        <f t="shared" si="228"/>
        <v>0</v>
      </c>
      <c r="AA400" s="74">
        <f t="shared" si="231"/>
        <v>0</v>
      </c>
      <c r="AB400" s="102">
        <v>1</v>
      </c>
      <c r="AC400" s="102">
        <v>23</v>
      </c>
      <c r="AD400" s="194">
        <v>915200</v>
      </c>
      <c r="AE400" s="344"/>
      <c r="AF400" s="194">
        <v>274560</v>
      </c>
      <c r="AG400" s="194"/>
      <c r="AH400" s="194"/>
      <c r="AI400" s="194">
        <v>503360.00000000006</v>
      </c>
      <c r="AJ400" s="213">
        <f t="shared" si="232"/>
        <v>1693120</v>
      </c>
      <c r="AK400" s="102">
        <v>1</v>
      </c>
      <c r="AL400" s="102">
        <v>24</v>
      </c>
      <c r="AM400" s="194">
        <v>915200</v>
      </c>
      <c r="AN400" s="344"/>
      <c r="AO400" s="194">
        <v>274560</v>
      </c>
      <c r="AP400" s="194"/>
      <c r="AQ400" s="194"/>
      <c r="AR400" s="194">
        <v>503360.00000000006</v>
      </c>
      <c r="AS400" s="213">
        <f t="shared" si="233"/>
        <v>1693120</v>
      </c>
    </row>
    <row r="401" spans="1:45" ht="18.95" customHeight="1">
      <c r="A401" s="102">
        <v>5</v>
      </c>
      <c r="B401" s="102" t="s">
        <v>5346</v>
      </c>
      <c r="C401" s="102" t="s">
        <v>5282</v>
      </c>
      <c r="D401" s="102">
        <v>1988</v>
      </c>
      <c r="E401" s="102">
        <v>1</v>
      </c>
      <c r="F401" s="102">
        <v>11</v>
      </c>
      <c r="G401" s="102">
        <v>11</v>
      </c>
      <c r="H401" s="194">
        <v>915200</v>
      </c>
      <c r="I401" s="344"/>
      <c r="J401" s="194">
        <v>201344</v>
      </c>
      <c r="K401" s="194"/>
      <c r="L401" s="194"/>
      <c r="M401" s="194">
        <v>503360.00000000006</v>
      </c>
      <c r="N401" s="213">
        <f t="shared" si="229"/>
        <v>1619904</v>
      </c>
      <c r="O401" s="102">
        <v>1</v>
      </c>
      <c r="P401" s="102">
        <v>10</v>
      </c>
      <c r="Q401" s="194">
        <v>915200</v>
      </c>
      <c r="R401" s="344"/>
      <c r="S401" s="194">
        <v>183040</v>
      </c>
      <c r="T401" s="194"/>
      <c r="U401" s="194"/>
      <c r="V401" s="194">
        <v>503360.00000000006</v>
      </c>
      <c r="W401" s="213">
        <f t="shared" si="230"/>
        <v>1601600</v>
      </c>
      <c r="X401" s="213">
        <f t="shared" si="226"/>
        <v>0</v>
      </c>
      <c r="Y401" s="213">
        <f t="shared" si="227"/>
        <v>0</v>
      </c>
      <c r="Z401" s="213">
        <f t="shared" si="228"/>
        <v>18303.999999999942</v>
      </c>
      <c r="AA401" s="74">
        <f t="shared" si="231"/>
        <v>18304</v>
      </c>
      <c r="AB401" s="102">
        <v>1</v>
      </c>
      <c r="AC401" s="102">
        <v>12</v>
      </c>
      <c r="AD401" s="194">
        <v>915200</v>
      </c>
      <c r="AE401" s="344"/>
      <c r="AF401" s="194">
        <v>219648</v>
      </c>
      <c r="AG401" s="194"/>
      <c r="AH401" s="194"/>
      <c r="AI401" s="194">
        <v>503360.00000000006</v>
      </c>
      <c r="AJ401" s="213">
        <f t="shared" si="232"/>
        <v>1638208</v>
      </c>
      <c r="AK401" s="102">
        <v>1</v>
      </c>
      <c r="AL401" s="102">
        <v>13</v>
      </c>
      <c r="AM401" s="194">
        <v>915200</v>
      </c>
      <c r="AN401" s="344"/>
      <c r="AO401" s="194">
        <v>237952</v>
      </c>
      <c r="AP401" s="194"/>
      <c r="AQ401" s="194"/>
      <c r="AR401" s="194">
        <v>503360.00000000006</v>
      </c>
      <c r="AS401" s="213">
        <f t="shared" si="233"/>
        <v>1656512</v>
      </c>
    </row>
    <row r="402" spans="1:45" ht="18.95" customHeight="1">
      <c r="A402" s="102">
        <v>6</v>
      </c>
      <c r="B402" s="102" t="s">
        <v>794</v>
      </c>
      <c r="C402" s="102" t="s">
        <v>5283</v>
      </c>
      <c r="D402" s="102">
        <v>1985</v>
      </c>
      <c r="E402" s="102">
        <v>1</v>
      </c>
      <c r="F402" s="102">
        <v>11</v>
      </c>
      <c r="G402" s="102">
        <v>11</v>
      </c>
      <c r="H402" s="194">
        <v>915200</v>
      </c>
      <c r="I402" s="344"/>
      <c r="J402" s="194">
        <v>201344</v>
      </c>
      <c r="K402" s="194"/>
      <c r="L402" s="194"/>
      <c r="M402" s="194">
        <v>503360.00000000006</v>
      </c>
      <c r="N402" s="213">
        <f t="shared" si="229"/>
        <v>1619904</v>
      </c>
      <c r="O402" s="102">
        <v>1</v>
      </c>
      <c r="P402" s="102">
        <v>10</v>
      </c>
      <c r="Q402" s="194">
        <v>915200</v>
      </c>
      <c r="R402" s="344"/>
      <c r="S402" s="194">
        <v>183040</v>
      </c>
      <c r="T402" s="194"/>
      <c r="U402" s="194"/>
      <c r="V402" s="194">
        <v>503360.00000000006</v>
      </c>
      <c r="W402" s="213">
        <f t="shared" si="230"/>
        <v>1601600</v>
      </c>
      <c r="X402" s="213">
        <f t="shared" si="226"/>
        <v>0</v>
      </c>
      <c r="Y402" s="213">
        <f t="shared" si="227"/>
        <v>0</v>
      </c>
      <c r="Z402" s="213">
        <f t="shared" si="228"/>
        <v>18303.999999999942</v>
      </c>
      <c r="AA402" s="74">
        <f t="shared" si="231"/>
        <v>18304</v>
      </c>
      <c r="AB402" s="102">
        <v>1</v>
      </c>
      <c r="AC402" s="102">
        <v>12</v>
      </c>
      <c r="AD402" s="194">
        <v>915200</v>
      </c>
      <c r="AE402" s="344"/>
      <c r="AF402" s="194">
        <v>219648</v>
      </c>
      <c r="AG402" s="194"/>
      <c r="AH402" s="194"/>
      <c r="AI402" s="194">
        <v>503360.00000000006</v>
      </c>
      <c r="AJ402" s="213">
        <f t="shared" si="232"/>
        <v>1638208</v>
      </c>
      <c r="AK402" s="102">
        <v>1</v>
      </c>
      <c r="AL402" s="102">
        <v>13</v>
      </c>
      <c r="AM402" s="194">
        <v>915200</v>
      </c>
      <c r="AN402" s="344"/>
      <c r="AO402" s="194">
        <v>237952</v>
      </c>
      <c r="AP402" s="194"/>
      <c r="AQ402" s="194"/>
      <c r="AR402" s="194">
        <v>503360.00000000006</v>
      </c>
      <c r="AS402" s="213">
        <f t="shared" si="233"/>
        <v>1656512</v>
      </c>
    </row>
    <row r="403" spans="1:45" ht="18.95" customHeight="1">
      <c r="A403" s="102">
        <v>7</v>
      </c>
      <c r="B403" s="102" t="s">
        <v>799</v>
      </c>
      <c r="C403" s="102" t="s">
        <v>5282</v>
      </c>
      <c r="D403" s="102">
        <v>1987</v>
      </c>
      <c r="E403" s="102">
        <v>1</v>
      </c>
      <c r="F403" s="102">
        <v>8</v>
      </c>
      <c r="G403" s="102">
        <v>11</v>
      </c>
      <c r="H403" s="194">
        <v>915200</v>
      </c>
      <c r="I403" s="344"/>
      <c r="J403" s="194">
        <v>146432</v>
      </c>
      <c r="K403" s="194"/>
      <c r="L403" s="194"/>
      <c r="M403" s="194">
        <v>503360.00000000006</v>
      </c>
      <c r="N403" s="213">
        <f t="shared" si="229"/>
        <v>1564992</v>
      </c>
      <c r="O403" s="102">
        <v>1</v>
      </c>
      <c r="P403" s="102">
        <v>7</v>
      </c>
      <c r="Q403" s="194">
        <v>915200</v>
      </c>
      <c r="R403" s="344"/>
      <c r="S403" s="194">
        <v>128128.00000000001</v>
      </c>
      <c r="T403" s="194"/>
      <c r="U403" s="194"/>
      <c r="V403" s="194">
        <v>503360.00000000006</v>
      </c>
      <c r="W403" s="213">
        <f t="shared" si="230"/>
        <v>1546688</v>
      </c>
      <c r="X403" s="213">
        <f t="shared" si="226"/>
        <v>0</v>
      </c>
      <c r="Y403" s="213">
        <f t="shared" si="227"/>
        <v>0</v>
      </c>
      <c r="Z403" s="213">
        <f t="shared" si="228"/>
        <v>18303.999999999942</v>
      </c>
      <c r="AA403" s="74">
        <f t="shared" si="231"/>
        <v>18304</v>
      </c>
      <c r="AB403" s="102">
        <v>1</v>
      </c>
      <c r="AC403" s="102">
        <v>9</v>
      </c>
      <c r="AD403" s="194">
        <v>915200</v>
      </c>
      <c r="AE403" s="344"/>
      <c r="AF403" s="194">
        <v>164736</v>
      </c>
      <c r="AG403" s="194"/>
      <c r="AH403" s="194"/>
      <c r="AI403" s="194">
        <v>503360.00000000006</v>
      </c>
      <c r="AJ403" s="213">
        <f t="shared" si="232"/>
        <v>1583296</v>
      </c>
      <c r="AK403" s="102">
        <v>1</v>
      </c>
      <c r="AL403" s="102">
        <v>10</v>
      </c>
      <c r="AM403" s="194">
        <v>915200</v>
      </c>
      <c r="AN403" s="344"/>
      <c r="AO403" s="194">
        <v>183040</v>
      </c>
      <c r="AP403" s="194"/>
      <c r="AQ403" s="194"/>
      <c r="AR403" s="194">
        <v>503360.00000000006</v>
      </c>
      <c r="AS403" s="213">
        <f t="shared" si="233"/>
        <v>1601600</v>
      </c>
    </row>
    <row r="404" spans="1:45" ht="18.95" customHeight="1">
      <c r="A404" s="102">
        <v>8</v>
      </c>
      <c r="B404" s="102" t="s">
        <v>821</v>
      </c>
      <c r="C404" s="102" t="s">
        <v>5282</v>
      </c>
      <c r="D404" s="102">
        <v>1986</v>
      </c>
      <c r="E404" s="102">
        <v>1</v>
      </c>
      <c r="F404" s="102">
        <v>8</v>
      </c>
      <c r="G404" s="102">
        <v>11</v>
      </c>
      <c r="H404" s="194">
        <v>915200</v>
      </c>
      <c r="I404" s="344"/>
      <c r="J404" s="194">
        <v>146432</v>
      </c>
      <c r="K404" s="194"/>
      <c r="L404" s="194"/>
      <c r="M404" s="194">
        <v>503360.00000000006</v>
      </c>
      <c r="N404" s="213">
        <f t="shared" si="229"/>
        <v>1564992</v>
      </c>
      <c r="O404" s="102">
        <v>1</v>
      </c>
      <c r="P404" s="102">
        <v>7</v>
      </c>
      <c r="Q404" s="194">
        <v>915200</v>
      </c>
      <c r="R404" s="344"/>
      <c r="S404" s="194">
        <v>128128.00000000001</v>
      </c>
      <c r="T404" s="194"/>
      <c r="U404" s="194"/>
      <c r="V404" s="194">
        <v>503360.00000000006</v>
      </c>
      <c r="W404" s="213">
        <f t="shared" si="230"/>
        <v>1546688</v>
      </c>
      <c r="X404" s="213">
        <f t="shared" si="226"/>
        <v>0</v>
      </c>
      <c r="Y404" s="213">
        <f t="shared" si="227"/>
        <v>0</v>
      </c>
      <c r="Z404" s="213">
        <f t="shared" si="228"/>
        <v>18303.999999999942</v>
      </c>
      <c r="AA404" s="74">
        <f t="shared" si="231"/>
        <v>18304</v>
      </c>
      <c r="AB404" s="102">
        <v>1</v>
      </c>
      <c r="AC404" s="102">
        <v>9</v>
      </c>
      <c r="AD404" s="194">
        <v>915200</v>
      </c>
      <c r="AE404" s="344"/>
      <c r="AF404" s="194">
        <v>164736</v>
      </c>
      <c r="AG404" s="194"/>
      <c r="AH404" s="194"/>
      <c r="AI404" s="194">
        <v>503360.00000000006</v>
      </c>
      <c r="AJ404" s="213">
        <f t="shared" si="232"/>
        <v>1583296</v>
      </c>
      <c r="AK404" s="102">
        <v>1</v>
      </c>
      <c r="AL404" s="102">
        <v>10</v>
      </c>
      <c r="AM404" s="194">
        <v>915200</v>
      </c>
      <c r="AN404" s="344"/>
      <c r="AO404" s="194">
        <v>183040</v>
      </c>
      <c r="AP404" s="194"/>
      <c r="AQ404" s="194"/>
      <c r="AR404" s="194">
        <v>503360.00000000006</v>
      </c>
      <c r="AS404" s="213">
        <f t="shared" si="233"/>
        <v>1601600</v>
      </c>
    </row>
    <row r="405" spans="1:45" ht="18.95" customHeight="1">
      <c r="A405" s="102">
        <v>9</v>
      </c>
      <c r="B405" s="102" t="s">
        <v>784</v>
      </c>
      <c r="C405" s="102" t="s">
        <v>5283</v>
      </c>
      <c r="D405" s="102">
        <v>1985</v>
      </c>
      <c r="E405" s="102">
        <v>1</v>
      </c>
      <c r="F405" s="102">
        <v>11</v>
      </c>
      <c r="G405" s="102">
        <v>11</v>
      </c>
      <c r="H405" s="194">
        <v>915200</v>
      </c>
      <c r="I405" s="344"/>
      <c r="J405" s="194">
        <v>201344</v>
      </c>
      <c r="K405" s="194"/>
      <c r="L405" s="194"/>
      <c r="M405" s="194">
        <v>503360.00000000006</v>
      </c>
      <c r="N405" s="213">
        <f t="shared" si="229"/>
        <v>1619904</v>
      </c>
      <c r="O405" s="102">
        <v>1</v>
      </c>
      <c r="P405" s="102">
        <v>10</v>
      </c>
      <c r="Q405" s="194">
        <v>915200</v>
      </c>
      <c r="R405" s="344"/>
      <c r="S405" s="194">
        <v>183040</v>
      </c>
      <c r="T405" s="194"/>
      <c r="U405" s="194"/>
      <c r="V405" s="194">
        <v>503360.00000000006</v>
      </c>
      <c r="W405" s="213">
        <f t="shared" si="230"/>
        <v>1601600</v>
      </c>
      <c r="X405" s="213">
        <f t="shared" si="226"/>
        <v>0</v>
      </c>
      <c r="Y405" s="213">
        <f t="shared" si="227"/>
        <v>0</v>
      </c>
      <c r="Z405" s="213">
        <f t="shared" si="228"/>
        <v>18303.999999999942</v>
      </c>
      <c r="AA405" s="74">
        <f t="shared" si="231"/>
        <v>18304</v>
      </c>
      <c r="AB405" s="102">
        <v>1</v>
      </c>
      <c r="AC405" s="102">
        <v>12</v>
      </c>
      <c r="AD405" s="194">
        <v>915200</v>
      </c>
      <c r="AE405" s="344"/>
      <c r="AF405" s="194">
        <v>219648</v>
      </c>
      <c r="AG405" s="194"/>
      <c r="AH405" s="194"/>
      <c r="AI405" s="194">
        <v>503360.00000000006</v>
      </c>
      <c r="AJ405" s="213">
        <f t="shared" si="232"/>
        <v>1638208</v>
      </c>
      <c r="AK405" s="102">
        <v>1</v>
      </c>
      <c r="AL405" s="102">
        <v>13</v>
      </c>
      <c r="AM405" s="194">
        <v>915200</v>
      </c>
      <c r="AN405" s="344"/>
      <c r="AO405" s="194">
        <v>237952</v>
      </c>
      <c r="AP405" s="194"/>
      <c r="AQ405" s="194"/>
      <c r="AR405" s="194">
        <v>503360.00000000006</v>
      </c>
      <c r="AS405" s="213">
        <f t="shared" si="233"/>
        <v>1656512</v>
      </c>
    </row>
    <row r="406" spans="1:45" ht="18.95" customHeight="1">
      <c r="A406" s="102">
        <v>10</v>
      </c>
      <c r="B406" s="102" t="s">
        <v>1248</v>
      </c>
      <c r="C406" s="102" t="s">
        <v>5282</v>
      </c>
      <c r="D406" s="102">
        <v>1987</v>
      </c>
      <c r="E406" s="102">
        <v>1</v>
      </c>
      <c r="F406" s="102">
        <v>3</v>
      </c>
      <c r="G406" s="102">
        <v>11</v>
      </c>
      <c r="H406" s="194">
        <v>915200</v>
      </c>
      <c r="I406" s="344"/>
      <c r="J406" s="194">
        <v>54912</v>
      </c>
      <c r="K406" s="194"/>
      <c r="L406" s="194"/>
      <c r="M406" s="194">
        <v>503360.00000000006</v>
      </c>
      <c r="N406" s="213">
        <f t="shared" si="229"/>
        <v>1473472</v>
      </c>
      <c r="O406" s="102">
        <v>1</v>
      </c>
      <c r="P406" s="102">
        <v>2</v>
      </c>
      <c r="Q406" s="194">
        <v>915200</v>
      </c>
      <c r="R406" s="344"/>
      <c r="S406" s="194">
        <v>36608</v>
      </c>
      <c r="T406" s="194"/>
      <c r="U406" s="194"/>
      <c r="V406" s="194">
        <v>503360.00000000006</v>
      </c>
      <c r="W406" s="213">
        <f>+Q406+S406+T406+U406+V406</f>
        <v>1455168</v>
      </c>
      <c r="X406" s="213">
        <f t="shared" si="226"/>
        <v>0</v>
      </c>
      <c r="Y406" s="213">
        <f t="shared" si="227"/>
        <v>0</v>
      </c>
      <c r="Z406" s="213">
        <f t="shared" si="228"/>
        <v>18303.999999999942</v>
      </c>
      <c r="AA406" s="74">
        <f>N406-W406</f>
        <v>18304</v>
      </c>
      <c r="AB406" s="102">
        <v>1</v>
      </c>
      <c r="AC406" s="102">
        <v>4</v>
      </c>
      <c r="AD406" s="194">
        <v>915200</v>
      </c>
      <c r="AE406" s="344"/>
      <c r="AF406" s="194">
        <v>73216</v>
      </c>
      <c r="AG406" s="194"/>
      <c r="AH406" s="194"/>
      <c r="AI406" s="194">
        <v>503360.00000000006</v>
      </c>
      <c r="AJ406" s="213">
        <f>+AD406+AF406+AG406+AH406+AI406</f>
        <v>1491776</v>
      </c>
      <c r="AK406" s="102">
        <v>1</v>
      </c>
      <c r="AL406" s="102">
        <v>5</v>
      </c>
      <c r="AM406" s="194">
        <v>915200</v>
      </c>
      <c r="AN406" s="344"/>
      <c r="AO406" s="194">
        <v>91520</v>
      </c>
      <c r="AP406" s="194"/>
      <c r="AQ406" s="194"/>
      <c r="AR406" s="194">
        <v>503360.00000000006</v>
      </c>
      <c r="AS406" s="213">
        <f>+AM406+AO406+AP406+AQ406+AR406</f>
        <v>1510080</v>
      </c>
    </row>
    <row r="407" spans="1:45" ht="18.95" customHeight="1">
      <c r="A407" s="102">
        <v>11</v>
      </c>
      <c r="B407" s="102" t="s">
        <v>1772</v>
      </c>
      <c r="C407" s="102" t="s">
        <v>5282</v>
      </c>
      <c r="D407" s="102">
        <v>1987</v>
      </c>
      <c r="E407" s="102">
        <v>1</v>
      </c>
      <c r="F407" s="102">
        <v>3</v>
      </c>
      <c r="G407" s="102">
        <v>11</v>
      </c>
      <c r="H407" s="194">
        <v>915200</v>
      </c>
      <c r="I407" s="344"/>
      <c r="J407" s="194">
        <v>54912</v>
      </c>
      <c r="K407" s="194"/>
      <c r="L407" s="194"/>
      <c r="M407" s="194">
        <v>503360.00000000006</v>
      </c>
      <c r="N407" s="213">
        <f t="shared" si="229"/>
        <v>1473472</v>
      </c>
      <c r="O407" s="102">
        <v>1</v>
      </c>
      <c r="P407" s="102">
        <v>2</v>
      </c>
      <c r="Q407" s="194">
        <v>915200</v>
      </c>
      <c r="R407" s="344"/>
      <c r="S407" s="194">
        <v>36608</v>
      </c>
      <c r="T407" s="194"/>
      <c r="U407" s="194"/>
      <c r="V407" s="194">
        <v>503360.00000000006</v>
      </c>
      <c r="W407" s="213">
        <f>+Q407+S407+T407+U407+V407</f>
        <v>1455168</v>
      </c>
      <c r="X407" s="213">
        <f t="shared" si="226"/>
        <v>0</v>
      </c>
      <c r="Y407" s="213">
        <f t="shared" si="227"/>
        <v>0</v>
      </c>
      <c r="Z407" s="213">
        <f t="shared" si="228"/>
        <v>18303.999999999942</v>
      </c>
      <c r="AA407" s="74">
        <f>N407-W407</f>
        <v>18304</v>
      </c>
      <c r="AB407" s="102">
        <v>1</v>
      </c>
      <c r="AC407" s="102">
        <v>4</v>
      </c>
      <c r="AD407" s="194">
        <v>915200</v>
      </c>
      <c r="AE407" s="344"/>
      <c r="AF407" s="194">
        <v>73216</v>
      </c>
      <c r="AG407" s="194"/>
      <c r="AH407" s="194"/>
      <c r="AI407" s="194">
        <v>503360.00000000006</v>
      </c>
      <c r="AJ407" s="213">
        <f>+AD407+AF407+AG407+AH407+AI407</f>
        <v>1491776</v>
      </c>
      <c r="AK407" s="102">
        <v>1</v>
      </c>
      <c r="AL407" s="102">
        <v>5</v>
      </c>
      <c r="AM407" s="194">
        <v>915200</v>
      </c>
      <c r="AN407" s="344"/>
      <c r="AO407" s="194">
        <v>91520</v>
      </c>
      <c r="AP407" s="194"/>
      <c r="AQ407" s="194"/>
      <c r="AR407" s="194">
        <v>503360.00000000006</v>
      </c>
      <c r="AS407" s="213">
        <f>+AM407+AO407+AP407+AQ407+AR407</f>
        <v>1510080</v>
      </c>
    </row>
    <row r="408" spans="1:45" ht="18.95" customHeight="1">
      <c r="A408" s="102">
        <v>12</v>
      </c>
      <c r="B408" s="102" t="s">
        <v>872</v>
      </c>
      <c r="C408" s="102"/>
      <c r="D408" s="102"/>
      <c r="E408" s="102">
        <v>1</v>
      </c>
      <c r="F408" s="102">
        <v>7</v>
      </c>
      <c r="G408" s="102">
        <v>11</v>
      </c>
      <c r="H408" s="194">
        <v>915200</v>
      </c>
      <c r="I408" s="344"/>
      <c r="J408" s="194">
        <v>128128.00000000001</v>
      </c>
      <c r="K408" s="194"/>
      <c r="L408" s="194"/>
      <c r="M408" s="194">
        <v>503360.00000000006</v>
      </c>
      <c r="N408" s="213">
        <f t="shared" si="229"/>
        <v>1546688</v>
      </c>
      <c r="O408" s="102">
        <v>1</v>
      </c>
      <c r="P408" s="102">
        <v>6</v>
      </c>
      <c r="Q408" s="194">
        <v>915200</v>
      </c>
      <c r="R408" s="344"/>
      <c r="S408" s="194">
        <v>109824</v>
      </c>
      <c r="T408" s="194"/>
      <c r="U408" s="194"/>
      <c r="V408" s="194">
        <v>503360.00000000006</v>
      </c>
      <c r="W408" s="213">
        <f>+Q408+S408+T408+U408+V408</f>
        <v>1528384</v>
      </c>
      <c r="X408" s="213">
        <f t="shared" si="226"/>
        <v>0</v>
      </c>
      <c r="Y408" s="213">
        <f t="shared" si="227"/>
        <v>0</v>
      </c>
      <c r="Z408" s="213">
        <f t="shared" si="228"/>
        <v>18304.000000000058</v>
      </c>
      <c r="AA408" s="74">
        <f>N408-W408</f>
        <v>18304</v>
      </c>
      <c r="AB408" s="102">
        <v>1</v>
      </c>
      <c r="AC408" s="102">
        <v>8</v>
      </c>
      <c r="AD408" s="194">
        <v>915200</v>
      </c>
      <c r="AE408" s="344"/>
      <c r="AF408" s="194">
        <v>146432</v>
      </c>
      <c r="AG408" s="194"/>
      <c r="AH408" s="194"/>
      <c r="AI408" s="194">
        <v>503360.00000000006</v>
      </c>
      <c r="AJ408" s="213">
        <f>+AD408+AF408+AG408+AH408+AI408</f>
        <v>1564992</v>
      </c>
      <c r="AK408" s="102">
        <v>1</v>
      </c>
      <c r="AL408" s="102">
        <v>9</v>
      </c>
      <c r="AM408" s="194">
        <v>915200</v>
      </c>
      <c r="AN408" s="344"/>
      <c r="AO408" s="194">
        <v>164736</v>
      </c>
      <c r="AP408" s="194"/>
      <c r="AQ408" s="194"/>
      <c r="AR408" s="194">
        <v>503360.00000000006</v>
      </c>
      <c r="AS408" s="213">
        <f>+AM408+AO408+AP408+AQ408+AR408</f>
        <v>1583296</v>
      </c>
    </row>
    <row r="409" spans="1:45" s="176" customFormat="1" ht="25.5" customHeight="1">
      <c r="A409" s="30"/>
      <c r="B409" s="1104" t="s">
        <v>5342</v>
      </c>
      <c r="C409" s="1104"/>
      <c r="D409" s="1104"/>
      <c r="E409" s="1104"/>
      <c r="F409" s="1104"/>
      <c r="G409" s="1104"/>
      <c r="H409" s="1104"/>
      <c r="I409" s="1104"/>
      <c r="J409" s="31"/>
      <c r="K409" s="174"/>
      <c r="L409" s="31"/>
      <c r="M409" s="31"/>
      <c r="N409" s="31"/>
      <c r="O409" s="31"/>
      <c r="P409" s="134"/>
      <c r="Q409" s="175"/>
      <c r="R409" s="340"/>
      <c r="S409" s="34"/>
      <c r="T409" s="175"/>
      <c r="U409" s="175"/>
      <c r="V409" s="31"/>
      <c r="W409" s="41" t="s">
        <v>215</v>
      </c>
      <c r="X409" s="34"/>
      <c r="Y409" s="34"/>
      <c r="Z409" s="34"/>
      <c r="AA409" s="175"/>
      <c r="AB409" s="134"/>
      <c r="AC409" s="134"/>
      <c r="AD409" s="134"/>
      <c r="AE409" s="331"/>
      <c r="AF409" s="31"/>
      <c r="AG409" s="174"/>
      <c r="AH409" s="174"/>
      <c r="AI409" s="31"/>
      <c r="AJ409" s="31"/>
      <c r="AK409" s="134"/>
      <c r="AL409" s="134"/>
      <c r="AM409" s="134"/>
      <c r="AN409" s="331"/>
      <c r="AO409" s="31"/>
      <c r="AP409" s="174"/>
      <c r="AQ409" s="174"/>
      <c r="AR409" s="31"/>
      <c r="AS409" s="31"/>
    </row>
    <row r="410" spans="1:45" ht="14.25" customHeight="1">
      <c r="A410" s="226"/>
      <c r="B410" s="227"/>
      <c r="C410" s="2548" t="s">
        <v>5278</v>
      </c>
      <c r="D410" s="2548" t="s">
        <v>5279</v>
      </c>
      <c r="E410" s="1026" t="s">
        <v>5280</v>
      </c>
      <c r="F410" s="1026"/>
      <c r="G410" s="1026"/>
      <c r="H410" s="1026"/>
      <c r="I410" s="1027"/>
      <c r="J410" s="228"/>
      <c r="K410" s="229"/>
      <c r="L410" s="1028"/>
      <c r="M410" s="1028"/>
      <c r="N410" s="230"/>
      <c r="O410" s="1262" t="s">
        <v>1979</v>
      </c>
      <c r="P410" s="1026"/>
      <c r="Q410" s="1026"/>
      <c r="R410" s="1027"/>
      <c r="S410" s="1263"/>
      <c r="T410" s="1028"/>
      <c r="U410" s="1028"/>
      <c r="V410" s="230"/>
      <c r="W410" s="230"/>
      <c r="X410" s="2532" t="s">
        <v>249</v>
      </c>
      <c r="Y410" s="2533"/>
      <c r="Z410" s="2533"/>
      <c r="AA410" s="2534"/>
      <c r="AB410" s="1026" t="s">
        <v>6656</v>
      </c>
      <c r="AC410" s="1026"/>
      <c r="AD410" s="1026"/>
      <c r="AE410" s="1027"/>
      <c r="AF410" s="228"/>
      <c r="AG410" s="229"/>
      <c r="AH410" s="229"/>
      <c r="AI410" s="1028"/>
      <c r="AJ410" s="230"/>
      <c r="AK410" s="1026" t="s">
        <v>8062</v>
      </c>
      <c r="AL410" s="1026"/>
      <c r="AM410" s="1026"/>
      <c r="AN410" s="1027"/>
      <c r="AO410" s="228"/>
      <c r="AP410" s="229"/>
      <c r="AQ410" s="229"/>
      <c r="AR410" s="1028"/>
      <c r="AS410" s="230"/>
    </row>
    <row r="411" spans="1:45" s="176" customFormat="1" ht="22.5" customHeight="1">
      <c r="A411" s="231"/>
      <c r="B411" s="232"/>
      <c r="C411" s="2549"/>
      <c r="D411" s="2549"/>
      <c r="E411" s="226"/>
      <c r="F411" s="226"/>
      <c r="G411" s="226"/>
      <c r="H411" s="226"/>
      <c r="I411" s="1029"/>
      <c r="J411" s="235" t="s">
        <v>5281</v>
      </c>
      <c r="K411" s="235"/>
      <c r="L411" s="235"/>
      <c r="M411" s="22"/>
      <c r="N411" s="206"/>
      <c r="O411" s="226"/>
      <c r="P411" s="226"/>
      <c r="Q411" s="226"/>
      <c r="R411" s="340"/>
      <c r="S411" s="235" t="s">
        <v>5281</v>
      </c>
      <c r="T411" s="235"/>
      <c r="U411" s="235"/>
      <c r="V411" s="22"/>
      <c r="W411" s="206"/>
      <c r="X411" s="226"/>
      <c r="Y411" s="2551" t="s">
        <v>244</v>
      </c>
      <c r="Z411" s="2551" t="s">
        <v>247</v>
      </c>
      <c r="AA411" s="226"/>
      <c r="AB411" s="226"/>
      <c r="AC411" s="226"/>
      <c r="AD411" s="226"/>
      <c r="AE411" s="235" t="s">
        <v>5281</v>
      </c>
      <c r="AF411" s="233"/>
      <c r="AG411" s="234"/>
      <c r="AH411" s="234"/>
      <c r="AI411" s="230"/>
      <c r="AJ411" s="206"/>
      <c r="AK411" s="226"/>
      <c r="AL411" s="226"/>
      <c r="AM411" s="226"/>
      <c r="AN411" s="235" t="s">
        <v>5281</v>
      </c>
      <c r="AO411" s="233"/>
      <c r="AP411" s="234"/>
      <c r="AQ411" s="234"/>
      <c r="AR411" s="230"/>
      <c r="AS411" s="206"/>
    </row>
    <row r="412" spans="1:45" s="35" customFormat="1" ht="89.25">
      <c r="A412" s="210" t="s">
        <v>114</v>
      </c>
      <c r="B412" s="2162" t="s">
        <v>218</v>
      </c>
      <c r="C412" s="2550"/>
      <c r="D412" s="2550"/>
      <c r="E412" s="2162" t="s">
        <v>211</v>
      </c>
      <c r="F412" s="2162" t="s">
        <v>243</v>
      </c>
      <c r="G412" s="2162" t="s">
        <v>282</v>
      </c>
      <c r="H412" s="2165" t="s">
        <v>244</v>
      </c>
      <c r="I412" s="524" t="s">
        <v>321</v>
      </c>
      <c r="J412" s="249" t="s">
        <v>298</v>
      </c>
      <c r="K412" s="249" t="s">
        <v>245</v>
      </c>
      <c r="L412" s="1103" t="s">
        <v>299</v>
      </c>
      <c r="M412" s="249" t="s">
        <v>4754</v>
      </c>
      <c r="N412" s="2165" t="s">
        <v>246</v>
      </c>
      <c r="O412" s="2162" t="s">
        <v>211</v>
      </c>
      <c r="P412" s="2162" t="s">
        <v>243</v>
      </c>
      <c r="Q412" s="2165" t="s">
        <v>244</v>
      </c>
      <c r="R412" s="524" t="s">
        <v>321</v>
      </c>
      <c r="S412" s="249" t="s">
        <v>298</v>
      </c>
      <c r="T412" s="249" t="s">
        <v>245</v>
      </c>
      <c r="U412" s="1103" t="s">
        <v>299</v>
      </c>
      <c r="V412" s="249" t="s">
        <v>4754</v>
      </c>
      <c r="W412" s="2165" t="s">
        <v>246</v>
      </c>
      <c r="X412" s="2162" t="s">
        <v>211</v>
      </c>
      <c r="Y412" s="2552"/>
      <c r="Z412" s="2552"/>
      <c r="AA412" s="2162" t="s">
        <v>248</v>
      </c>
      <c r="AB412" s="2162" t="s">
        <v>211</v>
      </c>
      <c r="AC412" s="2162" t="s">
        <v>243</v>
      </c>
      <c r="AD412" s="2165" t="s">
        <v>244</v>
      </c>
      <c r="AE412" s="523" t="s">
        <v>321</v>
      </c>
      <c r="AF412" s="249" t="s">
        <v>298</v>
      </c>
      <c r="AG412" s="249" t="s">
        <v>245</v>
      </c>
      <c r="AH412" s="1103" t="s">
        <v>299</v>
      </c>
      <c r="AI412" s="249" t="s">
        <v>4754</v>
      </c>
      <c r="AJ412" s="2165" t="s">
        <v>246</v>
      </c>
      <c r="AK412" s="2162" t="s">
        <v>211</v>
      </c>
      <c r="AL412" s="2162" t="s">
        <v>243</v>
      </c>
      <c r="AM412" s="2165" t="s">
        <v>244</v>
      </c>
      <c r="AN412" s="523" t="s">
        <v>321</v>
      </c>
      <c r="AO412" s="249" t="s">
        <v>298</v>
      </c>
      <c r="AP412" s="249" t="s">
        <v>245</v>
      </c>
      <c r="AQ412" s="1103" t="s">
        <v>299</v>
      </c>
      <c r="AR412" s="249" t="s">
        <v>4754</v>
      </c>
      <c r="AS412" s="2165" t="s">
        <v>246</v>
      </c>
    </row>
    <row r="413" spans="1:45" s="15" customFormat="1" ht="12.75">
      <c r="A413" s="123">
        <v>1</v>
      </c>
      <c r="B413" s="123">
        <v>2</v>
      </c>
      <c r="C413" s="123"/>
      <c r="D413" s="123">
        <v>3</v>
      </c>
      <c r="E413" s="123">
        <v>4</v>
      </c>
      <c r="F413" s="123">
        <v>5</v>
      </c>
      <c r="G413" s="123">
        <v>6</v>
      </c>
      <c r="H413" s="123">
        <v>7</v>
      </c>
      <c r="I413" s="123">
        <v>8</v>
      </c>
      <c r="J413" s="123">
        <v>9</v>
      </c>
      <c r="K413" s="123">
        <v>10</v>
      </c>
      <c r="L413" s="123">
        <v>11</v>
      </c>
      <c r="M413" s="123">
        <v>12</v>
      </c>
      <c r="N413" s="123">
        <v>13</v>
      </c>
      <c r="O413" s="123">
        <v>14</v>
      </c>
      <c r="P413" s="123">
        <v>15</v>
      </c>
      <c r="Q413" s="123">
        <v>16</v>
      </c>
      <c r="R413" s="123">
        <v>17</v>
      </c>
      <c r="S413" s="123">
        <v>18</v>
      </c>
      <c r="T413" s="123">
        <v>19</v>
      </c>
      <c r="U413" s="123">
        <v>20</v>
      </c>
      <c r="V413" s="123">
        <v>21</v>
      </c>
      <c r="W413" s="123">
        <v>22</v>
      </c>
      <c r="X413" s="123">
        <v>23</v>
      </c>
      <c r="Y413" s="123">
        <v>24</v>
      </c>
      <c r="Z413" s="123">
        <v>25</v>
      </c>
      <c r="AA413" s="123">
        <v>26</v>
      </c>
      <c r="AB413" s="123">
        <v>27</v>
      </c>
      <c r="AC413" s="123">
        <v>28</v>
      </c>
      <c r="AD413" s="123">
        <v>29</v>
      </c>
      <c r="AE413" s="123">
        <v>30</v>
      </c>
      <c r="AF413" s="123">
        <v>31</v>
      </c>
      <c r="AG413" s="123">
        <v>32</v>
      </c>
      <c r="AH413" s="123">
        <v>33</v>
      </c>
      <c r="AI413" s="123">
        <v>34</v>
      </c>
      <c r="AJ413" s="123">
        <v>35</v>
      </c>
      <c r="AK413" s="123">
        <v>36</v>
      </c>
      <c r="AL413" s="123">
        <v>37</v>
      </c>
      <c r="AM413" s="123">
        <v>38</v>
      </c>
      <c r="AN413" s="123">
        <v>39</v>
      </c>
      <c r="AO413" s="123">
        <v>40</v>
      </c>
      <c r="AP413" s="123">
        <v>41</v>
      </c>
      <c r="AQ413" s="123">
        <v>42</v>
      </c>
      <c r="AR413" s="123">
        <v>43</v>
      </c>
      <c r="AS413" s="123">
        <v>44</v>
      </c>
    </row>
    <row r="414" spans="1:45">
      <c r="A414" s="102"/>
      <c r="B414" s="212" t="s">
        <v>250</v>
      </c>
      <c r="C414" s="212"/>
      <c r="D414" s="212"/>
      <c r="E414" s="102"/>
      <c r="F414" s="102"/>
      <c r="G414" s="102"/>
      <c r="H414" s="194"/>
      <c r="I414" s="344"/>
      <c r="J414" s="194"/>
      <c r="K414" s="194"/>
      <c r="L414" s="194"/>
      <c r="M414" s="194"/>
      <c r="N414" s="194"/>
      <c r="O414" s="102"/>
      <c r="P414" s="102"/>
      <c r="Q414" s="194"/>
      <c r="R414" s="344"/>
      <c r="S414" s="194"/>
      <c r="T414" s="194"/>
      <c r="U414" s="194"/>
      <c r="V414" s="194"/>
      <c r="W414" s="194"/>
      <c r="X414" s="213"/>
      <c r="Y414" s="213"/>
      <c r="Z414" s="213"/>
      <c r="AA414" s="2158"/>
      <c r="AB414" s="102"/>
      <c r="AC414" s="102"/>
      <c r="AD414" s="194"/>
      <c r="AE414" s="344"/>
      <c r="AF414" s="194"/>
      <c r="AG414" s="194"/>
      <c r="AH414" s="194"/>
      <c r="AI414" s="194"/>
      <c r="AJ414" s="194"/>
      <c r="AK414" s="102"/>
      <c r="AL414" s="102"/>
      <c r="AM414" s="194"/>
      <c r="AN414" s="344"/>
      <c r="AO414" s="194"/>
      <c r="AP414" s="194"/>
      <c r="AQ414" s="194"/>
      <c r="AR414" s="194"/>
      <c r="AS414" s="194"/>
    </row>
    <row r="415" spans="1:45">
      <c r="A415" s="102"/>
      <c r="B415" s="212"/>
      <c r="C415" s="212"/>
      <c r="D415" s="212"/>
      <c r="E415" s="102"/>
      <c r="F415" s="102"/>
      <c r="G415" s="102"/>
      <c r="H415" s="194"/>
      <c r="I415" s="344"/>
      <c r="J415" s="194"/>
      <c r="K415" s="194"/>
      <c r="L415" s="194"/>
      <c r="M415" s="194"/>
      <c r="N415" s="194"/>
      <c r="O415" s="102"/>
      <c r="P415" s="102"/>
      <c r="Q415" s="194"/>
      <c r="R415" s="344"/>
      <c r="S415" s="194"/>
      <c r="T415" s="194"/>
      <c r="U415" s="194"/>
      <c r="V415" s="194"/>
      <c r="W415" s="194"/>
      <c r="X415" s="213"/>
      <c r="Y415" s="213"/>
      <c r="Z415" s="213"/>
      <c r="AA415" s="2158"/>
      <c r="AB415" s="102"/>
      <c r="AC415" s="102"/>
      <c r="AD415" s="194"/>
      <c r="AE415" s="344"/>
      <c r="AF415" s="194"/>
      <c r="AG415" s="194"/>
      <c r="AH415" s="194"/>
      <c r="AI415" s="194"/>
      <c r="AJ415" s="194"/>
      <c r="AK415" s="102"/>
      <c r="AL415" s="102"/>
      <c r="AM415" s="194"/>
      <c r="AN415" s="344"/>
      <c r="AO415" s="194"/>
      <c r="AP415" s="194"/>
      <c r="AQ415" s="194"/>
      <c r="AR415" s="194"/>
      <c r="AS415" s="194"/>
    </row>
    <row r="416" spans="1:45" ht="14.25">
      <c r="A416" s="102"/>
      <c r="B416" s="214" t="s">
        <v>113</v>
      </c>
      <c r="C416" s="214"/>
      <c r="D416" s="213" t="s">
        <v>1</v>
      </c>
      <c r="E416" s="215">
        <f>SUM(E418:E457)</f>
        <v>40</v>
      </c>
      <c r="F416" s="215"/>
      <c r="G416" s="215"/>
      <c r="H416" s="215">
        <f>SUM(H418:H457)</f>
        <v>33363200</v>
      </c>
      <c r="I416" s="215">
        <f>SUM(I418:I457)</f>
        <v>0</v>
      </c>
      <c r="J416" s="215">
        <f>SUM(J418:J457)</f>
        <v>5185024</v>
      </c>
      <c r="K416" s="215"/>
      <c r="L416" s="215"/>
      <c r="M416" s="215">
        <f>SUM(M418:M457)</f>
        <v>20017920</v>
      </c>
      <c r="N416" s="215">
        <f>SUM(N418:N457)</f>
        <v>58566144</v>
      </c>
      <c r="O416" s="215">
        <f>SUM(O418:O457)</f>
        <v>40</v>
      </c>
      <c r="P416" s="215"/>
      <c r="Q416" s="215">
        <f>SUM(Q418:Q457)</f>
        <v>33363200</v>
      </c>
      <c r="R416" s="215">
        <f>SUM(R418:R457)</f>
        <v>0</v>
      </c>
      <c r="S416" s="215">
        <f>SUM(S418:S457)</f>
        <v>4617600</v>
      </c>
      <c r="T416" s="215"/>
      <c r="U416" s="215"/>
      <c r="V416" s="215">
        <f>SUM(V418:V457)</f>
        <v>20017920</v>
      </c>
      <c r="W416" s="215">
        <f>SUM(W418:W457)</f>
        <v>57998720</v>
      </c>
      <c r="X416" s="215"/>
      <c r="Y416" s="215"/>
      <c r="Z416" s="215">
        <f>SUM(Z418:Z457)</f>
        <v>567424</v>
      </c>
      <c r="AA416" s="215">
        <f>SUM(AA418:AA457)</f>
        <v>567424</v>
      </c>
      <c r="AB416" s="215">
        <f>SUM(AB418:AB457)</f>
        <v>40</v>
      </c>
      <c r="AC416" s="215"/>
      <c r="AD416" s="215">
        <f t="shared" ref="AD416:AS416" si="234">SUM(AD418:AD457)</f>
        <v>33363200</v>
      </c>
      <c r="AE416" s="215">
        <f t="shared" si="234"/>
        <v>0</v>
      </c>
      <c r="AF416" s="215">
        <f t="shared" si="234"/>
        <v>5719168</v>
      </c>
      <c r="AG416" s="215">
        <f t="shared" si="234"/>
        <v>0</v>
      </c>
      <c r="AH416" s="215">
        <f t="shared" si="234"/>
        <v>0</v>
      </c>
      <c r="AI416" s="215">
        <f t="shared" si="234"/>
        <v>20017920</v>
      </c>
      <c r="AJ416" s="215">
        <f t="shared" si="234"/>
        <v>59100288</v>
      </c>
      <c r="AK416" s="215">
        <f t="shared" si="234"/>
        <v>40</v>
      </c>
      <c r="AL416" s="215">
        <f t="shared" si="234"/>
        <v>416</v>
      </c>
      <c r="AM416" s="215">
        <f t="shared" si="234"/>
        <v>33363200</v>
      </c>
      <c r="AN416" s="215">
        <f t="shared" si="234"/>
        <v>0</v>
      </c>
      <c r="AO416" s="215">
        <f t="shared" si="234"/>
        <v>6236672</v>
      </c>
      <c r="AP416" s="215">
        <f t="shared" si="234"/>
        <v>0</v>
      </c>
      <c r="AQ416" s="215">
        <f t="shared" si="234"/>
        <v>0</v>
      </c>
      <c r="AR416" s="215">
        <f t="shared" si="234"/>
        <v>20017920</v>
      </c>
      <c r="AS416" s="215">
        <f t="shared" si="234"/>
        <v>59617792</v>
      </c>
    </row>
    <row r="417" spans="1:45">
      <c r="A417" s="102"/>
      <c r="B417" s="179" t="s">
        <v>126</v>
      </c>
      <c r="C417" s="179"/>
      <c r="D417" s="179"/>
      <c r="E417" s="102"/>
      <c r="F417" s="102"/>
      <c r="G417" s="102"/>
      <c r="H417" s="194"/>
      <c r="I417" s="344"/>
      <c r="J417" s="194"/>
      <c r="K417" s="194"/>
      <c r="L417" s="194"/>
      <c r="M417" s="194"/>
      <c r="N417" s="194"/>
      <c r="O417" s="102"/>
      <c r="P417" s="102"/>
      <c r="Q417" s="194"/>
      <c r="R417" s="344"/>
      <c r="S417" s="194"/>
      <c r="T417" s="194"/>
      <c r="U417" s="194"/>
      <c r="V417" s="194"/>
      <c r="W417" s="194"/>
      <c r="X417" s="213"/>
      <c r="Y417" s="213"/>
      <c r="Z417" s="213"/>
      <c r="AA417" s="2158"/>
      <c r="AB417" s="102"/>
      <c r="AC417" s="102"/>
      <c r="AD417" s="194"/>
      <c r="AE417" s="344"/>
      <c r="AF417" s="194"/>
      <c r="AG417" s="194"/>
      <c r="AH417" s="194"/>
      <c r="AI417" s="194"/>
      <c r="AJ417" s="194"/>
      <c r="AK417" s="102"/>
      <c r="AL417" s="102"/>
      <c r="AM417" s="194"/>
      <c r="AN417" s="344"/>
      <c r="AO417" s="194"/>
      <c r="AP417" s="194"/>
      <c r="AQ417" s="194"/>
      <c r="AR417" s="194"/>
      <c r="AS417" s="194"/>
    </row>
    <row r="418" spans="1:45" ht="18.95" customHeight="1">
      <c r="A418" s="102">
        <v>1</v>
      </c>
      <c r="B418" s="102" t="s">
        <v>982</v>
      </c>
      <c r="C418" s="102" t="s">
        <v>5283</v>
      </c>
      <c r="D418" s="102">
        <v>1985</v>
      </c>
      <c r="E418" s="102">
        <v>1</v>
      </c>
      <c r="F418" s="102">
        <v>6</v>
      </c>
      <c r="G418" s="102">
        <v>11</v>
      </c>
      <c r="H418" s="194">
        <v>915200</v>
      </c>
      <c r="I418" s="344"/>
      <c r="J418" s="194">
        <v>109824</v>
      </c>
      <c r="K418" s="194"/>
      <c r="L418" s="194"/>
      <c r="M418" s="194">
        <v>549120</v>
      </c>
      <c r="N418" s="213">
        <f>+H418+J418+K418+L418+M418</f>
        <v>1574144</v>
      </c>
      <c r="O418" s="102">
        <v>1</v>
      </c>
      <c r="P418" s="102">
        <v>5</v>
      </c>
      <c r="Q418" s="194">
        <v>915200</v>
      </c>
      <c r="R418" s="344"/>
      <c r="S418" s="194">
        <v>91520</v>
      </c>
      <c r="T418" s="194"/>
      <c r="U418" s="194"/>
      <c r="V418" s="194">
        <v>549120</v>
      </c>
      <c r="W418" s="213">
        <f>+Q418+S418+T418+U418+V418</f>
        <v>1555840</v>
      </c>
      <c r="X418" s="213">
        <f t="shared" ref="X418:X457" si="235">E418-O418</f>
        <v>0</v>
      </c>
      <c r="Y418" s="213">
        <f t="shared" ref="Y418:Y457" si="236">+H418-Q418</f>
        <v>0</v>
      </c>
      <c r="Z418" s="213">
        <f t="shared" ref="Z418:Z457" si="237">+J418+K418+L418+M418-S418-T418-U418-V418</f>
        <v>18304</v>
      </c>
      <c r="AA418" s="74">
        <f>N418-W418</f>
        <v>18304</v>
      </c>
      <c r="AB418" s="102">
        <v>1</v>
      </c>
      <c r="AC418" s="102">
        <v>7</v>
      </c>
      <c r="AD418" s="194">
        <v>915200</v>
      </c>
      <c r="AE418" s="344"/>
      <c r="AF418" s="194">
        <v>128128.00000000001</v>
      </c>
      <c r="AG418" s="194"/>
      <c r="AH418" s="194"/>
      <c r="AI418" s="194">
        <v>549120</v>
      </c>
      <c r="AJ418" s="213">
        <f>+AD418+AF418+AG418+AH418+AI418</f>
        <v>1592448</v>
      </c>
      <c r="AK418" s="102">
        <v>1</v>
      </c>
      <c r="AL418" s="102">
        <v>8</v>
      </c>
      <c r="AM418" s="194">
        <v>915200</v>
      </c>
      <c r="AN418" s="344"/>
      <c r="AO418" s="194">
        <v>146432</v>
      </c>
      <c r="AP418" s="194">
        <v>0</v>
      </c>
      <c r="AQ418" s="194"/>
      <c r="AR418" s="194">
        <v>549120</v>
      </c>
      <c r="AS418" s="213">
        <f>+AM418+AO418+AP418+AQ418+AR418</f>
        <v>1610752</v>
      </c>
    </row>
    <row r="419" spans="1:45" ht="18.95" customHeight="1">
      <c r="A419" s="102">
        <v>2</v>
      </c>
      <c r="B419" s="102" t="s">
        <v>779</v>
      </c>
      <c r="C419" s="102" t="s">
        <v>5283</v>
      </c>
      <c r="D419" s="102">
        <v>1976</v>
      </c>
      <c r="E419" s="102">
        <v>1</v>
      </c>
      <c r="F419" s="102">
        <v>17</v>
      </c>
      <c r="G419" s="102">
        <v>10</v>
      </c>
      <c r="H419" s="194">
        <v>832000</v>
      </c>
      <c r="I419" s="344"/>
      <c r="J419" s="194">
        <v>249600</v>
      </c>
      <c r="K419" s="194"/>
      <c r="L419" s="194"/>
      <c r="M419" s="194">
        <v>499200</v>
      </c>
      <c r="N419" s="213">
        <f t="shared" ref="N419:N439" si="238">+H419+J419+K419+L419+M419</f>
        <v>1580800</v>
      </c>
      <c r="O419" s="102">
        <v>1</v>
      </c>
      <c r="P419" s="102">
        <v>16</v>
      </c>
      <c r="Q419" s="194">
        <v>832000</v>
      </c>
      <c r="R419" s="344"/>
      <c r="S419" s="194">
        <v>249600</v>
      </c>
      <c r="T419" s="194"/>
      <c r="U419" s="194"/>
      <c r="V419" s="194">
        <v>499200</v>
      </c>
      <c r="W419" s="213">
        <f t="shared" ref="W419:W457" si="239">+Q419+S419+T419+U419+V419</f>
        <v>1580800</v>
      </c>
      <c r="X419" s="213">
        <f t="shared" si="235"/>
        <v>0</v>
      </c>
      <c r="Y419" s="213">
        <f t="shared" si="236"/>
        <v>0</v>
      </c>
      <c r="Z419" s="213">
        <f t="shared" si="237"/>
        <v>0</v>
      </c>
      <c r="AA419" s="74">
        <f t="shared" ref="AA419:AA426" si="240">N419-W419</f>
        <v>0</v>
      </c>
      <c r="AB419" s="102">
        <v>1</v>
      </c>
      <c r="AC419" s="102">
        <v>18</v>
      </c>
      <c r="AD419" s="194">
        <v>832000</v>
      </c>
      <c r="AE419" s="344"/>
      <c r="AF419" s="194">
        <v>249600</v>
      </c>
      <c r="AG419" s="194"/>
      <c r="AH419" s="194"/>
      <c r="AI419" s="194">
        <v>499200</v>
      </c>
      <c r="AJ419" s="213">
        <f t="shared" ref="AJ419:AJ457" si="241">+AD419+AF419+AG419+AH419+AI419</f>
        <v>1580800</v>
      </c>
      <c r="AK419" s="102">
        <v>1</v>
      </c>
      <c r="AL419" s="102">
        <v>19</v>
      </c>
      <c r="AM419" s="194">
        <v>832000</v>
      </c>
      <c r="AN419" s="344"/>
      <c r="AO419" s="194">
        <v>249600</v>
      </c>
      <c r="AP419" s="194">
        <v>0</v>
      </c>
      <c r="AQ419" s="194"/>
      <c r="AR419" s="194">
        <v>499200</v>
      </c>
      <c r="AS419" s="213">
        <f t="shared" ref="AS419:AS457" si="242">+AM419+AO419+AP419+AQ419+AR419</f>
        <v>1580800</v>
      </c>
    </row>
    <row r="420" spans="1:45" ht="18.95" customHeight="1">
      <c r="A420" s="102">
        <v>3</v>
      </c>
      <c r="B420" s="102" t="s">
        <v>790</v>
      </c>
      <c r="C420" s="102" t="s">
        <v>5282</v>
      </c>
      <c r="D420" s="102">
        <v>1975</v>
      </c>
      <c r="E420" s="102">
        <v>1</v>
      </c>
      <c r="F420" s="102">
        <v>18</v>
      </c>
      <c r="G420" s="102">
        <v>10</v>
      </c>
      <c r="H420" s="194">
        <v>832000</v>
      </c>
      <c r="I420" s="344"/>
      <c r="J420" s="194">
        <v>249600</v>
      </c>
      <c r="K420" s="194"/>
      <c r="L420" s="194"/>
      <c r="M420" s="194">
        <v>499200</v>
      </c>
      <c r="N420" s="213">
        <f t="shared" si="238"/>
        <v>1580800</v>
      </c>
      <c r="O420" s="102">
        <v>1</v>
      </c>
      <c r="P420" s="102">
        <v>17</v>
      </c>
      <c r="Q420" s="194">
        <v>832000</v>
      </c>
      <c r="R420" s="344"/>
      <c r="S420" s="194">
        <v>249600</v>
      </c>
      <c r="T420" s="194"/>
      <c r="U420" s="194"/>
      <c r="V420" s="194">
        <v>499200</v>
      </c>
      <c r="W420" s="213">
        <f t="shared" si="239"/>
        <v>1580800</v>
      </c>
      <c r="X420" s="213">
        <f t="shared" si="235"/>
        <v>0</v>
      </c>
      <c r="Y420" s="213">
        <f t="shared" si="236"/>
        <v>0</v>
      </c>
      <c r="Z420" s="213">
        <f t="shared" si="237"/>
        <v>0</v>
      </c>
      <c r="AA420" s="74">
        <f t="shared" si="240"/>
        <v>0</v>
      </c>
      <c r="AB420" s="102">
        <v>1</v>
      </c>
      <c r="AC420" s="102">
        <v>19</v>
      </c>
      <c r="AD420" s="194">
        <v>832000</v>
      </c>
      <c r="AE420" s="344"/>
      <c r="AF420" s="194">
        <v>249600</v>
      </c>
      <c r="AG420" s="194"/>
      <c r="AH420" s="194"/>
      <c r="AI420" s="194">
        <v>499200</v>
      </c>
      <c r="AJ420" s="213">
        <f t="shared" si="241"/>
        <v>1580800</v>
      </c>
      <c r="AK420" s="102">
        <v>1</v>
      </c>
      <c r="AL420" s="102">
        <v>20</v>
      </c>
      <c r="AM420" s="194">
        <v>832000</v>
      </c>
      <c r="AN420" s="344"/>
      <c r="AO420" s="194">
        <v>249600</v>
      </c>
      <c r="AP420" s="194">
        <v>0</v>
      </c>
      <c r="AQ420" s="194"/>
      <c r="AR420" s="194">
        <v>499200</v>
      </c>
      <c r="AS420" s="213">
        <f t="shared" si="242"/>
        <v>1580800</v>
      </c>
    </row>
    <row r="421" spans="1:45" ht="18.95" customHeight="1">
      <c r="A421" s="102">
        <v>4</v>
      </c>
      <c r="B421" s="102" t="s">
        <v>6669</v>
      </c>
      <c r="C421" s="102" t="s">
        <v>5299</v>
      </c>
      <c r="D421" s="102">
        <v>1990</v>
      </c>
      <c r="E421" s="102">
        <v>1</v>
      </c>
      <c r="F421" s="102">
        <v>3</v>
      </c>
      <c r="G421" s="102">
        <v>10</v>
      </c>
      <c r="H421" s="194">
        <v>832000</v>
      </c>
      <c r="I421" s="344"/>
      <c r="J421" s="194">
        <v>49920</v>
      </c>
      <c r="K421" s="194"/>
      <c r="L421" s="194"/>
      <c r="M421" s="194">
        <v>499200</v>
      </c>
      <c r="N421" s="213">
        <f t="shared" si="238"/>
        <v>1381120</v>
      </c>
      <c r="O421" s="102">
        <v>1</v>
      </c>
      <c r="P421" s="102">
        <v>2</v>
      </c>
      <c r="Q421" s="194">
        <v>832000</v>
      </c>
      <c r="R421" s="344"/>
      <c r="S421" s="194">
        <v>33280</v>
      </c>
      <c r="T421" s="194"/>
      <c r="U421" s="194"/>
      <c r="V421" s="194">
        <v>499200</v>
      </c>
      <c r="W421" s="213">
        <f t="shared" si="239"/>
        <v>1364480</v>
      </c>
      <c r="X421" s="213">
        <f t="shared" si="235"/>
        <v>0</v>
      </c>
      <c r="Y421" s="213">
        <f t="shared" si="236"/>
        <v>0</v>
      </c>
      <c r="Z421" s="213">
        <f t="shared" si="237"/>
        <v>16640</v>
      </c>
      <c r="AA421" s="74">
        <f t="shared" si="240"/>
        <v>16640</v>
      </c>
      <c r="AB421" s="102">
        <v>1</v>
      </c>
      <c r="AC421" s="102">
        <v>4</v>
      </c>
      <c r="AD421" s="194">
        <v>832000</v>
      </c>
      <c r="AE421" s="344"/>
      <c r="AF421" s="194">
        <v>66560</v>
      </c>
      <c r="AG421" s="194"/>
      <c r="AH421" s="194"/>
      <c r="AI421" s="194">
        <v>499200</v>
      </c>
      <c r="AJ421" s="213">
        <f t="shared" si="241"/>
        <v>1397760</v>
      </c>
      <c r="AK421" s="102">
        <v>1</v>
      </c>
      <c r="AL421" s="102">
        <v>5</v>
      </c>
      <c r="AM421" s="194">
        <v>832000</v>
      </c>
      <c r="AN421" s="344"/>
      <c r="AO421" s="194">
        <v>83200</v>
      </c>
      <c r="AP421" s="194">
        <v>0</v>
      </c>
      <c r="AQ421" s="194"/>
      <c r="AR421" s="194">
        <v>499200</v>
      </c>
      <c r="AS421" s="213">
        <f t="shared" si="242"/>
        <v>1414400</v>
      </c>
    </row>
    <row r="422" spans="1:45" ht="18.95" customHeight="1">
      <c r="A422" s="102">
        <v>5</v>
      </c>
      <c r="B422" s="102" t="s">
        <v>792</v>
      </c>
      <c r="C422" s="102" t="s">
        <v>5283</v>
      </c>
      <c r="D422" s="102">
        <v>1974</v>
      </c>
      <c r="E422" s="102">
        <v>1</v>
      </c>
      <c r="F422" s="102">
        <v>15</v>
      </c>
      <c r="G422" s="102">
        <v>10</v>
      </c>
      <c r="H422" s="194">
        <v>832000</v>
      </c>
      <c r="I422" s="344"/>
      <c r="J422" s="194">
        <v>249600</v>
      </c>
      <c r="K422" s="194"/>
      <c r="L422" s="194"/>
      <c r="M422" s="194">
        <v>499200</v>
      </c>
      <c r="N422" s="213">
        <f t="shared" si="238"/>
        <v>1580800</v>
      </c>
      <c r="O422" s="102">
        <v>1</v>
      </c>
      <c r="P422" s="102">
        <v>14</v>
      </c>
      <c r="Q422" s="194">
        <v>832000</v>
      </c>
      <c r="R422" s="344"/>
      <c r="S422" s="194">
        <v>232960.00000000003</v>
      </c>
      <c r="T422" s="194"/>
      <c r="U422" s="194"/>
      <c r="V422" s="194">
        <v>499200</v>
      </c>
      <c r="W422" s="213">
        <f t="shared" si="239"/>
        <v>1564160</v>
      </c>
      <c r="X422" s="213">
        <f t="shared" si="235"/>
        <v>0</v>
      </c>
      <c r="Y422" s="213">
        <f t="shared" si="236"/>
        <v>0</v>
      </c>
      <c r="Z422" s="213">
        <f t="shared" si="237"/>
        <v>16640</v>
      </c>
      <c r="AA422" s="74">
        <f t="shared" si="240"/>
        <v>16640</v>
      </c>
      <c r="AB422" s="102">
        <v>1</v>
      </c>
      <c r="AC422" s="102">
        <v>16</v>
      </c>
      <c r="AD422" s="194">
        <v>832000</v>
      </c>
      <c r="AE422" s="344"/>
      <c r="AF422" s="194">
        <v>249600</v>
      </c>
      <c r="AG422" s="194"/>
      <c r="AH422" s="194"/>
      <c r="AI422" s="194">
        <v>499200</v>
      </c>
      <c r="AJ422" s="213">
        <f t="shared" si="241"/>
        <v>1580800</v>
      </c>
      <c r="AK422" s="102">
        <v>1</v>
      </c>
      <c r="AL422" s="102">
        <v>17</v>
      </c>
      <c r="AM422" s="194">
        <v>832000</v>
      </c>
      <c r="AN422" s="344"/>
      <c r="AO422" s="194">
        <v>249600</v>
      </c>
      <c r="AP422" s="194">
        <v>0</v>
      </c>
      <c r="AQ422" s="194"/>
      <c r="AR422" s="194">
        <v>499200</v>
      </c>
      <c r="AS422" s="213">
        <f t="shared" si="242"/>
        <v>1580800</v>
      </c>
    </row>
    <row r="423" spans="1:45" ht="18.95" customHeight="1">
      <c r="A423" s="102">
        <v>6</v>
      </c>
      <c r="B423" s="102" t="s">
        <v>970</v>
      </c>
      <c r="C423" s="102" t="s">
        <v>5298</v>
      </c>
      <c r="D423" s="102">
        <v>1987</v>
      </c>
      <c r="E423" s="102">
        <v>1</v>
      </c>
      <c r="F423" s="102">
        <v>7</v>
      </c>
      <c r="G423" s="102">
        <v>10</v>
      </c>
      <c r="H423" s="194">
        <v>832000</v>
      </c>
      <c r="I423" s="344"/>
      <c r="J423" s="194">
        <v>116480.00000000001</v>
      </c>
      <c r="K423" s="194"/>
      <c r="L423" s="194"/>
      <c r="M423" s="194">
        <v>499200</v>
      </c>
      <c r="N423" s="213">
        <f t="shared" si="238"/>
        <v>1447680</v>
      </c>
      <c r="O423" s="102">
        <v>1</v>
      </c>
      <c r="P423" s="102">
        <v>6</v>
      </c>
      <c r="Q423" s="194">
        <v>832000</v>
      </c>
      <c r="R423" s="344"/>
      <c r="S423" s="194">
        <v>99840</v>
      </c>
      <c r="T423" s="194"/>
      <c r="U423" s="194"/>
      <c r="V423" s="194">
        <v>499200</v>
      </c>
      <c r="W423" s="213">
        <f t="shared" si="239"/>
        <v>1431040</v>
      </c>
      <c r="X423" s="213">
        <f t="shared" si="235"/>
        <v>0</v>
      </c>
      <c r="Y423" s="213">
        <f t="shared" si="236"/>
        <v>0</v>
      </c>
      <c r="Z423" s="213">
        <f t="shared" si="237"/>
        <v>16640</v>
      </c>
      <c r="AA423" s="74">
        <f t="shared" si="240"/>
        <v>16640</v>
      </c>
      <c r="AB423" s="102">
        <v>1</v>
      </c>
      <c r="AC423" s="102">
        <v>8</v>
      </c>
      <c r="AD423" s="194">
        <v>832000</v>
      </c>
      <c r="AE423" s="344"/>
      <c r="AF423" s="194">
        <v>133120</v>
      </c>
      <c r="AG423" s="194"/>
      <c r="AH423" s="194"/>
      <c r="AI423" s="194">
        <v>499200</v>
      </c>
      <c r="AJ423" s="213">
        <f t="shared" si="241"/>
        <v>1464320</v>
      </c>
      <c r="AK423" s="102">
        <v>1</v>
      </c>
      <c r="AL423" s="102">
        <v>9</v>
      </c>
      <c r="AM423" s="194">
        <v>832000</v>
      </c>
      <c r="AN423" s="344"/>
      <c r="AO423" s="194">
        <v>149760</v>
      </c>
      <c r="AP423" s="194">
        <v>0</v>
      </c>
      <c r="AQ423" s="194"/>
      <c r="AR423" s="194">
        <v>499200</v>
      </c>
      <c r="AS423" s="213">
        <f t="shared" si="242"/>
        <v>1480960</v>
      </c>
    </row>
    <row r="424" spans="1:45" ht="18.95" customHeight="1">
      <c r="A424" s="102">
        <v>7</v>
      </c>
      <c r="B424" s="102" t="s">
        <v>4771</v>
      </c>
      <c r="C424" s="102" t="s">
        <v>5298</v>
      </c>
      <c r="D424" s="102">
        <v>1987</v>
      </c>
      <c r="E424" s="102">
        <v>1</v>
      </c>
      <c r="F424" s="102">
        <v>5</v>
      </c>
      <c r="G424" s="102">
        <v>10</v>
      </c>
      <c r="H424" s="194">
        <v>832000</v>
      </c>
      <c r="I424" s="344"/>
      <c r="J424" s="194">
        <v>83200</v>
      </c>
      <c r="K424" s="194"/>
      <c r="L424" s="194"/>
      <c r="M424" s="194">
        <v>499200</v>
      </c>
      <c r="N424" s="213">
        <f t="shared" si="238"/>
        <v>1414400</v>
      </c>
      <c r="O424" s="102">
        <v>1</v>
      </c>
      <c r="P424" s="102">
        <v>4</v>
      </c>
      <c r="Q424" s="194">
        <v>832000</v>
      </c>
      <c r="R424" s="344"/>
      <c r="S424" s="194">
        <v>66560</v>
      </c>
      <c r="T424" s="194"/>
      <c r="U424" s="194"/>
      <c r="V424" s="194">
        <v>499200</v>
      </c>
      <c r="W424" s="213">
        <f t="shared" si="239"/>
        <v>1397760</v>
      </c>
      <c r="X424" s="213">
        <f t="shared" si="235"/>
        <v>0</v>
      </c>
      <c r="Y424" s="213">
        <f t="shared" si="236"/>
        <v>0</v>
      </c>
      <c r="Z424" s="213">
        <f t="shared" si="237"/>
        <v>16640</v>
      </c>
      <c r="AA424" s="74">
        <f t="shared" si="240"/>
        <v>16640</v>
      </c>
      <c r="AB424" s="102">
        <v>1</v>
      </c>
      <c r="AC424" s="102">
        <v>6</v>
      </c>
      <c r="AD424" s="194">
        <v>832000</v>
      </c>
      <c r="AE424" s="344"/>
      <c r="AF424" s="194">
        <v>99840</v>
      </c>
      <c r="AG424" s="194"/>
      <c r="AH424" s="194"/>
      <c r="AI424" s="194">
        <v>499200</v>
      </c>
      <c r="AJ424" s="213">
        <f t="shared" si="241"/>
        <v>1431040</v>
      </c>
      <c r="AK424" s="102">
        <v>1</v>
      </c>
      <c r="AL424" s="102">
        <v>7</v>
      </c>
      <c r="AM424" s="194">
        <v>832000</v>
      </c>
      <c r="AN424" s="344"/>
      <c r="AO424" s="194">
        <v>116480.00000000001</v>
      </c>
      <c r="AP424" s="194">
        <v>0</v>
      </c>
      <c r="AQ424" s="194"/>
      <c r="AR424" s="194">
        <v>499200</v>
      </c>
      <c r="AS424" s="213">
        <f t="shared" si="242"/>
        <v>1447680</v>
      </c>
    </row>
    <row r="425" spans="1:45" ht="18.95" customHeight="1">
      <c r="A425" s="102">
        <v>8</v>
      </c>
      <c r="B425" s="102" t="s">
        <v>857</v>
      </c>
      <c r="C425" s="102" t="s">
        <v>5282</v>
      </c>
      <c r="D425" s="102">
        <v>1988</v>
      </c>
      <c r="E425" s="102">
        <v>1</v>
      </c>
      <c r="F425" s="102">
        <v>7</v>
      </c>
      <c r="G425" s="102">
        <v>10</v>
      </c>
      <c r="H425" s="194">
        <v>832000</v>
      </c>
      <c r="I425" s="344"/>
      <c r="J425" s="194">
        <v>116480.00000000001</v>
      </c>
      <c r="K425" s="194"/>
      <c r="L425" s="194"/>
      <c r="M425" s="194">
        <v>499200</v>
      </c>
      <c r="N425" s="213">
        <f t="shared" si="238"/>
        <v>1447680</v>
      </c>
      <c r="O425" s="102">
        <v>1</v>
      </c>
      <c r="P425" s="102">
        <v>6</v>
      </c>
      <c r="Q425" s="194">
        <v>832000</v>
      </c>
      <c r="R425" s="344"/>
      <c r="S425" s="194">
        <v>99840</v>
      </c>
      <c r="T425" s="194"/>
      <c r="U425" s="194"/>
      <c r="V425" s="194">
        <v>499200</v>
      </c>
      <c r="W425" s="213">
        <f t="shared" si="239"/>
        <v>1431040</v>
      </c>
      <c r="X425" s="213">
        <f t="shared" si="235"/>
        <v>0</v>
      </c>
      <c r="Y425" s="213">
        <f t="shared" si="236"/>
        <v>0</v>
      </c>
      <c r="Z425" s="213">
        <f t="shared" si="237"/>
        <v>16640</v>
      </c>
      <c r="AA425" s="74">
        <f t="shared" si="240"/>
        <v>16640</v>
      </c>
      <c r="AB425" s="102">
        <v>1</v>
      </c>
      <c r="AC425" s="102">
        <v>8</v>
      </c>
      <c r="AD425" s="194">
        <v>832000</v>
      </c>
      <c r="AE425" s="344"/>
      <c r="AF425" s="194">
        <v>133120</v>
      </c>
      <c r="AG425" s="194"/>
      <c r="AH425" s="194"/>
      <c r="AI425" s="194">
        <v>499200</v>
      </c>
      <c r="AJ425" s="213">
        <f t="shared" si="241"/>
        <v>1464320</v>
      </c>
      <c r="AK425" s="102">
        <v>1</v>
      </c>
      <c r="AL425" s="102">
        <v>9</v>
      </c>
      <c r="AM425" s="194">
        <v>832000</v>
      </c>
      <c r="AN425" s="344"/>
      <c r="AO425" s="194">
        <v>149760</v>
      </c>
      <c r="AP425" s="194">
        <v>0</v>
      </c>
      <c r="AQ425" s="194"/>
      <c r="AR425" s="194">
        <v>499200</v>
      </c>
      <c r="AS425" s="213">
        <f t="shared" si="242"/>
        <v>1480960</v>
      </c>
    </row>
    <row r="426" spans="1:45" ht="18.95" customHeight="1">
      <c r="A426" s="102">
        <v>9</v>
      </c>
      <c r="B426" s="102" t="s">
        <v>805</v>
      </c>
      <c r="C426" s="102" t="s">
        <v>5282</v>
      </c>
      <c r="D426" s="102">
        <v>1985</v>
      </c>
      <c r="E426" s="102">
        <v>1</v>
      </c>
      <c r="F426" s="102">
        <v>7</v>
      </c>
      <c r="G426" s="102">
        <v>10</v>
      </c>
      <c r="H426" s="194">
        <v>832000</v>
      </c>
      <c r="I426" s="344"/>
      <c r="J426" s="194">
        <v>116480.00000000001</v>
      </c>
      <c r="K426" s="194"/>
      <c r="L426" s="194"/>
      <c r="M426" s="194">
        <v>499200</v>
      </c>
      <c r="N426" s="213">
        <f t="shared" si="238"/>
        <v>1447680</v>
      </c>
      <c r="O426" s="102">
        <v>1</v>
      </c>
      <c r="P426" s="102">
        <v>6</v>
      </c>
      <c r="Q426" s="194">
        <v>832000</v>
      </c>
      <c r="R426" s="344"/>
      <c r="S426" s="194">
        <v>99840</v>
      </c>
      <c r="T426" s="194"/>
      <c r="U426" s="194"/>
      <c r="V426" s="194">
        <v>499200</v>
      </c>
      <c r="W426" s="213">
        <f t="shared" si="239"/>
        <v>1431040</v>
      </c>
      <c r="X426" s="213">
        <f t="shared" si="235"/>
        <v>0</v>
      </c>
      <c r="Y426" s="213">
        <f t="shared" si="236"/>
        <v>0</v>
      </c>
      <c r="Z426" s="213">
        <f t="shared" si="237"/>
        <v>16640</v>
      </c>
      <c r="AA426" s="74">
        <f t="shared" si="240"/>
        <v>16640</v>
      </c>
      <c r="AB426" s="102">
        <v>1</v>
      </c>
      <c r="AC426" s="102">
        <v>8</v>
      </c>
      <c r="AD426" s="194">
        <v>832000</v>
      </c>
      <c r="AE426" s="344"/>
      <c r="AF426" s="194">
        <v>133120</v>
      </c>
      <c r="AG426" s="194"/>
      <c r="AH426" s="194"/>
      <c r="AI426" s="194">
        <v>499200</v>
      </c>
      <c r="AJ426" s="213">
        <f t="shared" si="241"/>
        <v>1464320</v>
      </c>
      <c r="AK426" s="102">
        <v>1</v>
      </c>
      <c r="AL426" s="102">
        <v>9</v>
      </c>
      <c r="AM426" s="194">
        <v>832000</v>
      </c>
      <c r="AN426" s="344"/>
      <c r="AO426" s="194">
        <v>149760</v>
      </c>
      <c r="AP426" s="194">
        <v>0</v>
      </c>
      <c r="AQ426" s="194"/>
      <c r="AR426" s="194">
        <v>499200</v>
      </c>
      <c r="AS426" s="213">
        <f t="shared" si="242"/>
        <v>1480960</v>
      </c>
    </row>
    <row r="427" spans="1:45" ht="18.95" customHeight="1">
      <c r="A427" s="102">
        <v>10</v>
      </c>
      <c r="B427" s="102" t="s">
        <v>1799</v>
      </c>
      <c r="C427" s="102" t="s">
        <v>5283</v>
      </c>
      <c r="D427" s="102">
        <v>1972</v>
      </c>
      <c r="E427" s="102">
        <v>1</v>
      </c>
      <c r="F427" s="102">
        <v>6</v>
      </c>
      <c r="G427" s="102">
        <v>10</v>
      </c>
      <c r="H427" s="194">
        <v>832000</v>
      </c>
      <c r="I427" s="344"/>
      <c r="J427" s="194">
        <v>99840</v>
      </c>
      <c r="K427" s="194"/>
      <c r="L427" s="194"/>
      <c r="M427" s="194">
        <v>499200</v>
      </c>
      <c r="N427" s="213">
        <f t="shared" si="238"/>
        <v>1431040</v>
      </c>
      <c r="O427" s="102">
        <v>1</v>
      </c>
      <c r="P427" s="102">
        <v>5</v>
      </c>
      <c r="Q427" s="194">
        <v>832000</v>
      </c>
      <c r="R427" s="344"/>
      <c r="S427" s="194">
        <v>83200</v>
      </c>
      <c r="T427" s="194"/>
      <c r="U427" s="194"/>
      <c r="V427" s="194">
        <v>499200</v>
      </c>
      <c r="W427" s="213">
        <f t="shared" si="239"/>
        <v>1414400</v>
      </c>
      <c r="X427" s="213">
        <f t="shared" si="235"/>
        <v>0</v>
      </c>
      <c r="Y427" s="213">
        <f t="shared" si="236"/>
        <v>0</v>
      </c>
      <c r="Z427" s="213">
        <f t="shared" si="237"/>
        <v>16640</v>
      </c>
      <c r="AA427" s="74">
        <f>N427-W427</f>
        <v>16640</v>
      </c>
      <c r="AB427" s="102">
        <v>1</v>
      </c>
      <c r="AC427" s="102">
        <v>7</v>
      </c>
      <c r="AD427" s="194">
        <v>832000</v>
      </c>
      <c r="AE427" s="344"/>
      <c r="AF427" s="194">
        <v>116480.00000000001</v>
      </c>
      <c r="AG427" s="194"/>
      <c r="AH427" s="194"/>
      <c r="AI427" s="194">
        <v>499200</v>
      </c>
      <c r="AJ427" s="213">
        <f t="shared" si="241"/>
        <v>1447680</v>
      </c>
      <c r="AK427" s="102">
        <v>1</v>
      </c>
      <c r="AL427" s="102">
        <v>8</v>
      </c>
      <c r="AM427" s="194">
        <v>832000</v>
      </c>
      <c r="AN427" s="344"/>
      <c r="AO427" s="194">
        <v>133120</v>
      </c>
      <c r="AP427" s="194">
        <v>0</v>
      </c>
      <c r="AQ427" s="194"/>
      <c r="AR427" s="194">
        <v>499200</v>
      </c>
      <c r="AS427" s="213">
        <f t="shared" si="242"/>
        <v>1464320</v>
      </c>
    </row>
    <row r="428" spans="1:45" ht="18.95" customHeight="1">
      <c r="A428" s="102">
        <v>11</v>
      </c>
      <c r="B428" s="102" t="s">
        <v>5376</v>
      </c>
      <c r="C428" s="102" t="s">
        <v>5282</v>
      </c>
      <c r="D428" s="102">
        <v>1991</v>
      </c>
      <c r="E428" s="102">
        <v>1</v>
      </c>
      <c r="F428" s="102">
        <v>3</v>
      </c>
      <c r="G428" s="102">
        <v>10</v>
      </c>
      <c r="H428" s="194">
        <v>832000</v>
      </c>
      <c r="I428" s="344"/>
      <c r="J428" s="194">
        <v>49920</v>
      </c>
      <c r="K428" s="194"/>
      <c r="L428" s="194"/>
      <c r="M428" s="194">
        <v>499200</v>
      </c>
      <c r="N428" s="213">
        <f t="shared" si="238"/>
        <v>1381120</v>
      </c>
      <c r="O428" s="102">
        <v>1</v>
      </c>
      <c r="P428" s="102">
        <v>2</v>
      </c>
      <c r="Q428" s="194">
        <v>832000</v>
      </c>
      <c r="R428" s="344"/>
      <c r="S428" s="194">
        <v>33280</v>
      </c>
      <c r="T428" s="194"/>
      <c r="U428" s="194"/>
      <c r="V428" s="194">
        <v>499200</v>
      </c>
      <c r="W428" s="213">
        <f t="shared" si="239"/>
        <v>1364480</v>
      </c>
      <c r="X428" s="213">
        <f t="shared" si="235"/>
        <v>0</v>
      </c>
      <c r="Y428" s="213">
        <f t="shared" si="236"/>
        <v>0</v>
      </c>
      <c r="Z428" s="213">
        <f t="shared" si="237"/>
        <v>16640</v>
      </c>
      <c r="AA428" s="74">
        <f t="shared" ref="AA428:AA435" si="243">N428-W428</f>
        <v>16640</v>
      </c>
      <c r="AB428" s="102">
        <v>1</v>
      </c>
      <c r="AC428" s="102">
        <v>4</v>
      </c>
      <c r="AD428" s="194">
        <v>832000</v>
      </c>
      <c r="AE428" s="344"/>
      <c r="AF428" s="194">
        <v>66560</v>
      </c>
      <c r="AG428" s="194"/>
      <c r="AH428" s="194"/>
      <c r="AI428" s="194">
        <v>499200</v>
      </c>
      <c r="AJ428" s="213">
        <f t="shared" si="241"/>
        <v>1397760</v>
      </c>
      <c r="AK428" s="102">
        <v>1</v>
      </c>
      <c r="AL428" s="102">
        <v>5</v>
      </c>
      <c r="AM428" s="194">
        <v>832000</v>
      </c>
      <c r="AN428" s="344"/>
      <c r="AO428" s="194">
        <v>83200</v>
      </c>
      <c r="AP428" s="194">
        <v>0</v>
      </c>
      <c r="AQ428" s="194"/>
      <c r="AR428" s="194">
        <v>499200</v>
      </c>
      <c r="AS428" s="213">
        <f t="shared" si="242"/>
        <v>1414400</v>
      </c>
    </row>
    <row r="429" spans="1:45" ht="18.95" customHeight="1">
      <c r="A429" s="102">
        <v>12</v>
      </c>
      <c r="B429" s="102" t="s">
        <v>971</v>
      </c>
      <c r="C429" s="102" t="s">
        <v>5282</v>
      </c>
      <c r="D429" s="102">
        <v>1990</v>
      </c>
      <c r="E429" s="102">
        <v>1</v>
      </c>
      <c r="F429" s="102">
        <v>7</v>
      </c>
      <c r="G429" s="102">
        <v>10</v>
      </c>
      <c r="H429" s="194">
        <v>832000</v>
      </c>
      <c r="I429" s="344"/>
      <c r="J429" s="194">
        <v>116480.00000000001</v>
      </c>
      <c r="K429" s="194"/>
      <c r="L429" s="194"/>
      <c r="M429" s="194">
        <v>499200</v>
      </c>
      <c r="N429" s="213">
        <f t="shared" si="238"/>
        <v>1447680</v>
      </c>
      <c r="O429" s="102">
        <v>1</v>
      </c>
      <c r="P429" s="102">
        <v>6</v>
      </c>
      <c r="Q429" s="194">
        <v>832000</v>
      </c>
      <c r="R429" s="344"/>
      <c r="S429" s="194">
        <v>99840</v>
      </c>
      <c r="T429" s="194"/>
      <c r="U429" s="194"/>
      <c r="V429" s="194">
        <v>499200</v>
      </c>
      <c r="W429" s="213">
        <f t="shared" si="239"/>
        <v>1431040</v>
      </c>
      <c r="X429" s="213">
        <f t="shared" si="235"/>
        <v>0</v>
      </c>
      <c r="Y429" s="213">
        <f t="shared" si="236"/>
        <v>0</v>
      </c>
      <c r="Z429" s="213">
        <f t="shared" si="237"/>
        <v>16640</v>
      </c>
      <c r="AA429" s="74">
        <f t="shared" si="243"/>
        <v>16640</v>
      </c>
      <c r="AB429" s="102">
        <v>1</v>
      </c>
      <c r="AC429" s="102">
        <v>8</v>
      </c>
      <c r="AD429" s="194">
        <v>832000</v>
      </c>
      <c r="AE429" s="344"/>
      <c r="AF429" s="194">
        <v>133120</v>
      </c>
      <c r="AG429" s="194"/>
      <c r="AH429" s="194"/>
      <c r="AI429" s="194">
        <v>499200</v>
      </c>
      <c r="AJ429" s="213">
        <f t="shared" si="241"/>
        <v>1464320</v>
      </c>
      <c r="AK429" s="102">
        <v>1</v>
      </c>
      <c r="AL429" s="102">
        <v>9</v>
      </c>
      <c r="AM429" s="194">
        <v>832000</v>
      </c>
      <c r="AN429" s="344"/>
      <c r="AO429" s="194">
        <v>149760</v>
      </c>
      <c r="AP429" s="194">
        <v>0</v>
      </c>
      <c r="AQ429" s="194"/>
      <c r="AR429" s="194">
        <v>499200</v>
      </c>
      <c r="AS429" s="213">
        <f t="shared" si="242"/>
        <v>1480960</v>
      </c>
    </row>
    <row r="430" spans="1:45" ht="18.95" customHeight="1">
      <c r="A430" s="102">
        <v>13</v>
      </c>
      <c r="B430" s="102" t="s">
        <v>6680</v>
      </c>
      <c r="C430" s="102" t="s">
        <v>5282</v>
      </c>
      <c r="D430" s="102">
        <v>1988</v>
      </c>
      <c r="E430" s="102">
        <v>1</v>
      </c>
      <c r="F430" s="102">
        <v>3</v>
      </c>
      <c r="G430" s="102">
        <v>10</v>
      </c>
      <c r="H430" s="194">
        <v>832000</v>
      </c>
      <c r="I430" s="344"/>
      <c r="J430" s="194">
        <v>49920</v>
      </c>
      <c r="K430" s="194"/>
      <c r="L430" s="194"/>
      <c r="M430" s="194">
        <v>499200</v>
      </c>
      <c r="N430" s="213">
        <f t="shared" si="238"/>
        <v>1381120</v>
      </c>
      <c r="O430" s="102">
        <v>1</v>
      </c>
      <c r="P430" s="102">
        <v>2</v>
      </c>
      <c r="Q430" s="194">
        <v>832000</v>
      </c>
      <c r="R430" s="344"/>
      <c r="S430" s="194">
        <v>33280</v>
      </c>
      <c r="T430" s="194"/>
      <c r="U430" s="194"/>
      <c r="V430" s="194">
        <v>499200</v>
      </c>
      <c r="W430" s="213">
        <f t="shared" si="239"/>
        <v>1364480</v>
      </c>
      <c r="X430" s="213">
        <f t="shared" si="235"/>
        <v>0</v>
      </c>
      <c r="Y430" s="213">
        <f t="shared" si="236"/>
        <v>0</v>
      </c>
      <c r="Z430" s="213">
        <f t="shared" si="237"/>
        <v>16640</v>
      </c>
      <c r="AA430" s="74">
        <f t="shared" si="243"/>
        <v>16640</v>
      </c>
      <c r="AB430" s="102">
        <v>1</v>
      </c>
      <c r="AC430" s="102">
        <v>4</v>
      </c>
      <c r="AD430" s="194">
        <v>832000</v>
      </c>
      <c r="AE430" s="344"/>
      <c r="AF430" s="194">
        <v>66560</v>
      </c>
      <c r="AG430" s="194"/>
      <c r="AH430" s="194"/>
      <c r="AI430" s="194">
        <v>499200</v>
      </c>
      <c r="AJ430" s="213">
        <f t="shared" si="241"/>
        <v>1397760</v>
      </c>
      <c r="AK430" s="102">
        <v>1</v>
      </c>
      <c r="AL430" s="102">
        <v>5</v>
      </c>
      <c r="AM430" s="194">
        <v>832000</v>
      </c>
      <c r="AN430" s="344"/>
      <c r="AO430" s="194">
        <v>83200</v>
      </c>
      <c r="AP430" s="194">
        <v>0</v>
      </c>
      <c r="AQ430" s="194"/>
      <c r="AR430" s="194">
        <v>499200</v>
      </c>
      <c r="AS430" s="213">
        <f t="shared" si="242"/>
        <v>1414400</v>
      </c>
    </row>
    <row r="431" spans="1:45" ht="18.95" customHeight="1">
      <c r="A431" s="102">
        <v>14</v>
      </c>
      <c r="B431" s="102" t="s">
        <v>6681</v>
      </c>
      <c r="C431" s="102" t="s">
        <v>5283</v>
      </c>
      <c r="D431" s="102">
        <v>1994</v>
      </c>
      <c r="E431" s="102">
        <v>1</v>
      </c>
      <c r="F431" s="102">
        <v>3</v>
      </c>
      <c r="G431" s="102">
        <v>10</v>
      </c>
      <c r="H431" s="194">
        <v>832000</v>
      </c>
      <c r="I431" s="344"/>
      <c r="J431" s="194">
        <v>49920</v>
      </c>
      <c r="K431" s="194"/>
      <c r="L431" s="194"/>
      <c r="M431" s="194">
        <v>499200</v>
      </c>
      <c r="N431" s="213">
        <f t="shared" si="238"/>
        <v>1381120</v>
      </c>
      <c r="O431" s="102">
        <v>1</v>
      </c>
      <c r="P431" s="102">
        <v>2</v>
      </c>
      <c r="Q431" s="194">
        <v>832000</v>
      </c>
      <c r="R431" s="344"/>
      <c r="S431" s="194">
        <v>33280</v>
      </c>
      <c r="T431" s="194"/>
      <c r="U431" s="194"/>
      <c r="V431" s="194">
        <v>499200</v>
      </c>
      <c r="W431" s="213">
        <f t="shared" si="239"/>
        <v>1364480</v>
      </c>
      <c r="X431" s="213">
        <f t="shared" si="235"/>
        <v>0</v>
      </c>
      <c r="Y431" s="213">
        <f t="shared" si="236"/>
        <v>0</v>
      </c>
      <c r="Z431" s="213">
        <f t="shared" si="237"/>
        <v>16640</v>
      </c>
      <c r="AA431" s="74">
        <f t="shared" si="243"/>
        <v>16640</v>
      </c>
      <c r="AB431" s="102">
        <v>1</v>
      </c>
      <c r="AC431" s="102">
        <v>4</v>
      </c>
      <c r="AD431" s="194">
        <v>832000</v>
      </c>
      <c r="AE431" s="344"/>
      <c r="AF431" s="194">
        <v>66560</v>
      </c>
      <c r="AG431" s="194"/>
      <c r="AH431" s="194"/>
      <c r="AI431" s="194">
        <v>499200</v>
      </c>
      <c r="AJ431" s="213">
        <f t="shared" si="241"/>
        <v>1397760</v>
      </c>
      <c r="AK431" s="102">
        <v>1</v>
      </c>
      <c r="AL431" s="102">
        <v>5</v>
      </c>
      <c r="AM431" s="194">
        <v>832000</v>
      </c>
      <c r="AN431" s="344"/>
      <c r="AO431" s="194">
        <v>83200</v>
      </c>
      <c r="AP431" s="194">
        <v>0</v>
      </c>
      <c r="AQ431" s="194"/>
      <c r="AR431" s="194">
        <v>499200</v>
      </c>
      <c r="AS431" s="213">
        <f t="shared" si="242"/>
        <v>1414400</v>
      </c>
    </row>
    <row r="432" spans="1:45" ht="18.95" customHeight="1">
      <c r="A432" s="102">
        <v>15</v>
      </c>
      <c r="B432" s="102" t="s">
        <v>844</v>
      </c>
      <c r="C432" s="102" t="s">
        <v>5283</v>
      </c>
      <c r="D432" s="102">
        <v>1975</v>
      </c>
      <c r="E432" s="102">
        <v>1</v>
      </c>
      <c r="F432" s="102">
        <v>14</v>
      </c>
      <c r="G432" s="102">
        <v>10</v>
      </c>
      <c r="H432" s="194">
        <v>832000</v>
      </c>
      <c r="I432" s="344"/>
      <c r="J432" s="194">
        <v>232960.00000000003</v>
      </c>
      <c r="K432" s="194"/>
      <c r="L432" s="194"/>
      <c r="M432" s="194">
        <v>499200</v>
      </c>
      <c r="N432" s="213">
        <f t="shared" si="238"/>
        <v>1564160</v>
      </c>
      <c r="O432" s="102">
        <v>1</v>
      </c>
      <c r="P432" s="102">
        <v>13</v>
      </c>
      <c r="Q432" s="194">
        <v>832000</v>
      </c>
      <c r="R432" s="344"/>
      <c r="S432" s="194">
        <v>216320</v>
      </c>
      <c r="T432" s="194"/>
      <c r="U432" s="194"/>
      <c r="V432" s="194">
        <v>499200</v>
      </c>
      <c r="W432" s="213">
        <f t="shared" si="239"/>
        <v>1547520</v>
      </c>
      <c r="X432" s="213">
        <f t="shared" si="235"/>
        <v>0</v>
      </c>
      <c r="Y432" s="213">
        <f t="shared" si="236"/>
        <v>0</v>
      </c>
      <c r="Z432" s="213">
        <f t="shared" si="237"/>
        <v>16640</v>
      </c>
      <c r="AA432" s="74">
        <f t="shared" si="243"/>
        <v>16640</v>
      </c>
      <c r="AB432" s="102">
        <v>1</v>
      </c>
      <c r="AC432" s="102">
        <v>15</v>
      </c>
      <c r="AD432" s="194">
        <v>832000</v>
      </c>
      <c r="AE432" s="344"/>
      <c r="AF432" s="194">
        <v>249600</v>
      </c>
      <c r="AG432" s="194"/>
      <c r="AH432" s="194"/>
      <c r="AI432" s="194">
        <v>499200</v>
      </c>
      <c r="AJ432" s="213">
        <f t="shared" si="241"/>
        <v>1580800</v>
      </c>
      <c r="AK432" s="102">
        <v>1</v>
      </c>
      <c r="AL432" s="102">
        <v>16</v>
      </c>
      <c r="AM432" s="194">
        <v>832000</v>
      </c>
      <c r="AN432" s="344"/>
      <c r="AO432" s="194">
        <v>249600</v>
      </c>
      <c r="AP432" s="194">
        <v>0</v>
      </c>
      <c r="AQ432" s="194"/>
      <c r="AR432" s="194">
        <v>499200</v>
      </c>
      <c r="AS432" s="213">
        <f t="shared" si="242"/>
        <v>1580800</v>
      </c>
    </row>
    <row r="433" spans="1:45" ht="18.95" customHeight="1">
      <c r="A433" s="102">
        <v>16</v>
      </c>
      <c r="B433" s="102" t="s">
        <v>780</v>
      </c>
      <c r="C433" s="102" t="s">
        <v>5282</v>
      </c>
      <c r="D433" s="102">
        <v>1968</v>
      </c>
      <c r="E433" s="102">
        <v>1</v>
      </c>
      <c r="F433" s="102">
        <v>25</v>
      </c>
      <c r="G433" s="102">
        <v>10</v>
      </c>
      <c r="H433" s="194">
        <v>832000</v>
      </c>
      <c r="I433" s="344"/>
      <c r="J433" s="194">
        <v>249600</v>
      </c>
      <c r="K433" s="194"/>
      <c r="L433" s="194"/>
      <c r="M433" s="194">
        <v>499200</v>
      </c>
      <c r="N433" s="213">
        <f t="shared" si="238"/>
        <v>1580800</v>
      </c>
      <c r="O433" s="102">
        <v>1</v>
      </c>
      <c r="P433" s="102">
        <v>24</v>
      </c>
      <c r="Q433" s="194">
        <v>832000</v>
      </c>
      <c r="R433" s="344"/>
      <c r="S433" s="194">
        <v>249600</v>
      </c>
      <c r="T433" s="194"/>
      <c r="U433" s="194"/>
      <c r="V433" s="194">
        <v>499200</v>
      </c>
      <c r="W433" s="213">
        <f t="shared" si="239"/>
        <v>1580800</v>
      </c>
      <c r="X433" s="213">
        <f t="shared" si="235"/>
        <v>0</v>
      </c>
      <c r="Y433" s="213">
        <f t="shared" si="236"/>
        <v>0</v>
      </c>
      <c r="Z433" s="213">
        <f t="shared" si="237"/>
        <v>0</v>
      </c>
      <c r="AA433" s="74">
        <f t="shared" si="243"/>
        <v>0</v>
      </c>
      <c r="AB433" s="102">
        <v>1</v>
      </c>
      <c r="AC433" s="102">
        <v>26</v>
      </c>
      <c r="AD433" s="194">
        <v>832000</v>
      </c>
      <c r="AE433" s="344"/>
      <c r="AF433" s="194">
        <v>249600</v>
      </c>
      <c r="AG433" s="194"/>
      <c r="AH433" s="194"/>
      <c r="AI433" s="194">
        <v>499200</v>
      </c>
      <c r="AJ433" s="213">
        <f t="shared" si="241"/>
        <v>1580800</v>
      </c>
      <c r="AK433" s="102">
        <v>1</v>
      </c>
      <c r="AL433" s="102">
        <v>27</v>
      </c>
      <c r="AM433" s="194">
        <v>832000</v>
      </c>
      <c r="AN433" s="344"/>
      <c r="AO433" s="194">
        <v>249600</v>
      </c>
      <c r="AP433" s="194">
        <v>0</v>
      </c>
      <c r="AQ433" s="194"/>
      <c r="AR433" s="194">
        <v>499200</v>
      </c>
      <c r="AS433" s="213">
        <f t="shared" si="242"/>
        <v>1580800</v>
      </c>
    </row>
    <row r="434" spans="1:45" ht="18.95" customHeight="1">
      <c r="A434" s="102">
        <v>17</v>
      </c>
      <c r="B434" s="102" t="s">
        <v>4733</v>
      </c>
      <c r="C434" s="102" t="s">
        <v>5282</v>
      </c>
      <c r="D434" s="102">
        <v>1994</v>
      </c>
      <c r="E434" s="102">
        <v>1</v>
      </c>
      <c r="F434" s="102">
        <v>3</v>
      </c>
      <c r="G434" s="102">
        <v>10</v>
      </c>
      <c r="H434" s="194">
        <v>832000</v>
      </c>
      <c r="I434" s="344"/>
      <c r="J434" s="194">
        <v>49920</v>
      </c>
      <c r="K434" s="194"/>
      <c r="L434" s="194"/>
      <c r="M434" s="194">
        <v>499200</v>
      </c>
      <c r="N434" s="213">
        <f t="shared" si="238"/>
        <v>1381120</v>
      </c>
      <c r="O434" s="102">
        <v>1</v>
      </c>
      <c r="P434" s="102">
        <v>2</v>
      </c>
      <c r="Q434" s="194">
        <v>832000</v>
      </c>
      <c r="R434" s="344"/>
      <c r="S434" s="194">
        <v>33280</v>
      </c>
      <c r="T434" s="194"/>
      <c r="U434" s="194"/>
      <c r="V434" s="194">
        <v>499200</v>
      </c>
      <c r="W434" s="213">
        <f t="shared" si="239"/>
        <v>1364480</v>
      </c>
      <c r="X434" s="213">
        <f t="shared" si="235"/>
        <v>0</v>
      </c>
      <c r="Y434" s="213">
        <f t="shared" si="236"/>
        <v>0</v>
      </c>
      <c r="Z434" s="213">
        <f t="shared" si="237"/>
        <v>16640</v>
      </c>
      <c r="AA434" s="74">
        <f t="shared" si="243"/>
        <v>16640</v>
      </c>
      <c r="AB434" s="102">
        <v>1</v>
      </c>
      <c r="AC434" s="102">
        <v>4</v>
      </c>
      <c r="AD434" s="194">
        <v>832000</v>
      </c>
      <c r="AE434" s="344"/>
      <c r="AF434" s="194">
        <v>66560</v>
      </c>
      <c r="AG434" s="194"/>
      <c r="AH434" s="194"/>
      <c r="AI434" s="194">
        <v>499200</v>
      </c>
      <c r="AJ434" s="213">
        <f t="shared" si="241"/>
        <v>1397760</v>
      </c>
      <c r="AK434" s="102">
        <v>1</v>
      </c>
      <c r="AL434" s="102">
        <v>5</v>
      </c>
      <c r="AM434" s="194">
        <v>832000</v>
      </c>
      <c r="AN434" s="344"/>
      <c r="AO434" s="194">
        <v>83200</v>
      </c>
      <c r="AP434" s="194">
        <v>0</v>
      </c>
      <c r="AQ434" s="194"/>
      <c r="AR434" s="194">
        <v>499200</v>
      </c>
      <c r="AS434" s="213">
        <f t="shared" si="242"/>
        <v>1414400</v>
      </c>
    </row>
    <row r="435" spans="1:45" ht="18.95" customHeight="1">
      <c r="A435" s="102">
        <v>18</v>
      </c>
      <c r="B435" s="102" t="s">
        <v>5344</v>
      </c>
      <c r="C435" s="102" t="s">
        <v>5282</v>
      </c>
      <c r="D435" s="102">
        <v>1982</v>
      </c>
      <c r="E435" s="102">
        <v>1</v>
      </c>
      <c r="F435" s="102">
        <v>11</v>
      </c>
      <c r="G435" s="102">
        <v>10</v>
      </c>
      <c r="H435" s="194">
        <v>832000</v>
      </c>
      <c r="I435" s="344"/>
      <c r="J435" s="194">
        <v>183040</v>
      </c>
      <c r="K435" s="194"/>
      <c r="L435" s="194"/>
      <c r="M435" s="194">
        <v>499200</v>
      </c>
      <c r="N435" s="213">
        <f t="shared" si="238"/>
        <v>1514240</v>
      </c>
      <c r="O435" s="102">
        <v>1</v>
      </c>
      <c r="P435" s="102">
        <v>10</v>
      </c>
      <c r="Q435" s="194">
        <v>832000</v>
      </c>
      <c r="R435" s="344"/>
      <c r="S435" s="194">
        <v>166400</v>
      </c>
      <c r="T435" s="194"/>
      <c r="U435" s="194"/>
      <c r="V435" s="194">
        <v>499200</v>
      </c>
      <c r="W435" s="213">
        <f t="shared" si="239"/>
        <v>1497600</v>
      </c>
      <c r="X435" s="213">
        <f t="shared" si="235"/>
        <v>0</v>
      </c>
      <c r="Y435" s="213">
        <f t="shared" si="236"/>
        <v>0</v>
      </c>
      <c r="Z435" s="213">
        <f t="shared" si="237"/>
        <v>16640</v>
      </c>
      <c r="AA435" s="74">
        <f t="shared" si="243"/>
        <v>16640</v>
      </c>
      <c r="AB435" s="102">
        <v>1</v>
      </c>
      <c r="AC435" s="102">
        <v>12</v>
      </c>
      <c r="AD435" s="194">
        <v>832000</v>
      </c>
      <c r="AE435" s="344"/>
      <c r="AF435" s="194">
        <v>199680</v>
      </c>
      <c r="AG435" s="194"/>
      <c r="AH435" s="194"/>
      <c r="AI435" s="194">
        <v>499200</v>
      </c>
      <c r="AJ435" s="213">
        <f t="shared" si="241"/>
        <v>1530880</v>
      </c>
      <c r="AK435" s="102">
        <v>1</v>
      </c>
      <c r="AL435" s="102">
        <v>13</v>
      </c>
      <c r="AM435" s="194">
        <v>832000</v>
      </c>
      <c r="AN435" s="344"/>
      <c r="AO435" s="194">
        <v>216320</v>
      </c>
      <c r="AP435" s="194">
        <v>0</v>
      </c>
      <c r="AQ435" s="194"/>
      <c r="AR435" s="194">
        <v>499200</v>
      </c>
      <c r="AS435" s="213">
        <f t="shared" si="242"/>
        <v>1547520</v>
      </c>
    </row>
    <row r="436" spans="1:45" ht="18.95" customHeight="1">
      <c r="A436" s="102">
        <v>19</v>
      </c>
      <c r="B436" s="102" t="s">
        <v>5345</v>
      </c>
      <c r="C436" s="102" t="s">
        <v>5282</v>
      </c>
      <c r="D436" s="102">
        <v>1986</v>
      </c>
      <c r="E436" s="102">
        <v>1</v>
      </c>
      <c r="F436" s="102">
        <v>5</v>
      </c>
      <c r="G436" s="102">
        <v>10</v>
      </c>
      <c r="H436" s="194">
        <v>832000</v>
      </c>
      <c r="I436" s="344"/>
      <c r="J436" s="194">
        <v>83200</v>
      </c>
      <c r="K436" s="194"/>
      <c r="L436" s="194"/>
      <c r="M436" s="194">
        <v>499200</v>
      </c>
      <c r="N436" s="213">
        <f t="shared" si="238"/>
        <v>1414400</v>
      </c>
      <c r="O436" s="102">
        <v>1</v>
      </c>
      <c r="P436" s="102">
        <v>4</v>
      </c>
      <c r="Q436" s="194">
        <v>832000</v>
      </c>
      <c r="R436" s="344"/>
      <c r="S436" s="194">
        <v>66560</v>
      </c>
      <c r="T436" s="194"/>
      <c r="U436" s="194"/>
      <c r="V436" s="194">
        <v>499200</v>
      </c>
      <c r="W436" s="213">
        <f t="shared" si="239"/>
        <v>1397760</v>
      </c>
      <c r="X436" s="213">
        <f t="shared" si="235"/>
        <v>0</v>
      </c>
      <c r="Y436" s="213">
        <f t="shared" si="236"/>
        <v>0</v>
      </c>
      <c r="Z436" s="213">
        <f t="shared" si="237"/>
        <v>16640</v>
      </c>
      <c r="AA436" s="74">
        <f>N436-W436</f>
        <v>16640</v>
      </c>
      <c r="AB436" s="102">
        <v>1</v>
      </c>
      <c r="AC436" s="102">
        <v>6</v>
      </c>
      <c r="AD436" s="194">
        <v>832000</v>
      </c>
      <c r="AE436" s="344"/>
      <c r="AF436" s="194">
        <v>99840</v>
      </c>
      <c r="AG436" s="194"/>
      <c r="AH436" s="194"/>
      <c r="AI436" s="194">
        <v>499200</v>
      </c>
      <c r="AJ436" s="213">
        <f t="shared" si="241"/>
        <v>1431040</v>
      </c>
      <c r="AK436" s="102">
        <v>1</v>
      </c>
      <c r="AL436" s="102">
        <v>7</v>
      </c>
      <c r="AM436" s="194">
        <v>832000</v>
      </c>
      <c r="AN436" s="344"/>
      <c r="AO436" s="194">
        <v>116480.00000000001</v>
      </c>
      <c r="AP436" s="194">
        <v>0</v>
      </c>
      <c r="AQ436" s="194"/>
      <c r="AR436" s="194">
        <v>499200</v>
      </c>
      <c r="AS436" s="213">
        <f t="shared" si="242"/>
        <v>1447680</v>
      </c>
    </row>
    <row r="437" spans="1:45" ht="18.95" customHeight="1">
      <c r="A437" s="102">
        <v>20</v>
      </c>
      <c r="B437" s="102" t="s">
        <v>839</v>
      </c>
      <c r="C437" s="102" t="s">
        <v>5283</v>
      </c>
      <c r="D437" s="102">
        <v>1982</v>
      </c>
      <c r="E437" s="102">
        <v>1</v>
      </c>
      <c r="F437" s="102">
        <v>10</v>
      </c>
      <c r="G437" s="102">
        <v>10</v>
      </c>
      <c r="H437" s="194">
        <v>832000</v>
      </c>
      <c r="I437" s="344"/>
      <c r="J437" s="194">
        <v>166400</v>
      </c>
      <c r="K437" s="194"/>
      <c r="L437" s="194"/>
      <c r="M437" s="194">
        <v>499200</v>
      </c>
      <c r="N437" s="213">
        <f t="shared" si="238"/>
        <v>1497600</v>
      </c>
      <c r="O437" s="102">
        <v>1</v>
      </c>
      <c r="P437" s="102">
        <v>9</v>
      </c>
      <c r="Q437" s="194">
        <v>832000</v>
      </c>
      <c r="R437" s="344"/>
      <c r="S437" s="194">
        <v>149760</v>
      </c>
      <c r="T437" s="194"/>
      <c r="U437" s="194"/>
      <c r="V437" s="194">
        <v>499200</v>
      </c>
      <c r="W437" s="213">
        <f t="shared" si="239"/>
        <v>1480960</v>
      </c>
      <c r="X437" s="213">
        <f t="shared" si="235"/>
        <v>0</v>
      </c>
      <c r="Y437" s="213">
        <f t="shared" si="236"/>
        <v>0</v>
      </c>
      <c r="Z437" s="213">
        <f t="shared" si="237"/>
        <v>16640</v>
      </c>
      <c r="AA437" s="74">
        <f t="shared" ref="AA437:AA452" si="244">N437-W437</f>
        <v>16640</v>
      </c>
      <c r="AB437" s="102">
        <v>1</v>
      </c>
      <c r="AC437" s="102">
        <v>11</v>
      </c>
      <c r="AD437" s="194">
        <v>832000</v>
      </c>
      <c r="AE437" s="344"/>
      <c r="AF437" s="194">
        <v>183040</v>
      </c>
      <c r="AG437" s="194"/>
      <c r="AH437" s="194"/>
      <c r="AI437" s="194">
        <v>499200</v>
      </c>
      <c r="AJ437" s="213">
        <f t="shared" si="241"/>
        <v>1514240</v>
      </c>
      <c r="AK437" s="102">
        <v>1</v>
      </c>
      <c r="AL437" s="102">
        <v>12</v>
      </c>
      <c r="AM437" s="194">
        <v>832000</v>
      </c>
      <c r="AN437" s="344"/>
      <c r="AO437" s="194">
        <v>199680</v>
      </c>
      <c r="AP437" s="194">
        <v>0</v>
      </c>
      <c r="AQ437" s="194"/>
      <c r="AR437" s="194">
        <v>499200</v>
      </c>
      <c r="AS437" s="213">
        <f t="shared" si="242"/>
        <v>1530880</v>
      </c>
    </row>
    <row r="438" spans="1:45" ht="18.95" customHeight="1">
      <c r="A438" s="102">
        <v>21</v>
      </c>
      <c r="B438" s="102" t="s">
        <v>775</v>
      </c>
      <c r="C438" s="102" t="s">
        <v>5283</v>
      </c>
      <c r="D438" s="102">
        <v>1974</v>
      </c>
      <c r="E438" s="102">
        <v>1</v>
      </c>
      <c r="F438" s="102">
        <v>18</v>
      </c>
      <c r="G438" s="102">
        <v>10</v>
      </c>
      <c r="H438" s="194">
        <v>832000</v>
      </c>
      <c r="I438" s="344"/>
      <c r="J438" s="194">
        <v>249600</v>
      </c>
      <c r="K438" s="194"/>
      <c r="L438" s="194"/>
      <c r="M438" s="194">
        <v>499200</v>
      </c>
      <c r="N438" s="213">
        <f t="shared" si="238"/>
        <v>1580800</v>
      </c>
      <c r="O438" s="102">
        <v>1</v>
      </c>
      <c r="P438" s="102">
        <v>17</v>
      </c>
      <c r="Q438" s="194">
        <v>832000</v>
      </c>
      <c r="R438" s="344"/>
      <c r="S438" s="194">
        <v>249600</v>
      </c>
      <c r="T438" s="194"/>
      <c r="U438" s="194"/>
      <c r="V438" s="194">
        <v>499200</v>
      </c>
      <c r="W438" s="213">
        <f t="shared" si="239"/>
        <v>1580800</v>
      </c>
      <c r="X438" s="213">
        <f t="shared" si="235"/>
        <v>0</v>
      </c>
      <c r="Y438" s="213">
        <f t="shared" si="236"/>
        <v>0</v>
      </c>
      <c r="Z438" s="213">
        <f t="shared" si="237"/>
        <v>0</v>
      </c>
      <c r="AA438" s="74">
        <f t="shared" si="244"/>
        <v>0</v>
      </c>
      <c r="AB438" s="102">
        <v>1</v>
      </c>
      <c r="AC438" s="102">
        <v>19</v>
      </c>
      <c r="AD438" s="194">
        <v>832000</v>
      </c>
      <c r="AE438" s="344"/>
      <c r="AF438" s="194">
        <v>249600</v>
      </c>
      <c r="AG438" s="194"/>
      <c r="AH438" s="194"/>
      <c r="AI438" s="194">
        <v>499200</v>
      </c>
      <c r="AJ438" s="213">
        <f t="shared" si="241"/>
        <v>1580800</v>
      </c>
      <c r="AK438" s="102">
        <v>1</v>
      </c>
      <c r="AL438" s="102">
        <v>20</v>
      </c>
      <c r="AM438" s="194">
        <v>832000</v>
      </c>
      <c r="AN438" s="344"/>
      <c r="AO438" s="194">
        <v>249600</v>
      </c>
      <c r="AP438" s="194">
        <v>0</v>
      </c>
      <c r="AQ438" s="194"/>
      <c r="AR438" s="194">
        <v>499200</v>
      </c>
      <c r="AS438" s="213">
        <f t="shared" si="242"/>
        <v>1580800</v>
      </c>
    </row>
    <row r="439" spans="1:45" ht="18.95" customHeight="1">
      <c r="A439" s="102">
        <v>22</v>
      </c>
      <c r="B439" s="102" t="s">
        <v>964</v>
      </c>
      <c r="C439" s="102" t="s">
        <v>5283</v>
      </c>
      <c r="D439" s="102">
        <v>1979</v>
      </c>
      <c r="E439" s="102">
        <v>1</v>
      </c>
      <c r="F439" s="102">
        <v>7</v>
      </c>
      <c r="G439" s="102">
        <v>10</v>
      </c>
      <c r="H439" s="194">
        <v>832000</v>
      </c>
      <c r="I439" s="344"/>
      <c r="J439" s="194">
        <v>116480.00000000001</v>
      </c>
      <c r="K439" s="194"/>
      <c r="L439" s="194"/>
      <c r="M439" s="194">
        <v>499200</v>
      </c>
      <c r="N439" s="213">
        <f t="shared" si="238"/>
        <v>1447680</v>
      </c>
      <c r="O439" s="102">
        <v>1</v>
      </c>
      <c r="P439" s="102">
        <v>6</v>
      </c>
      <c r="Q439" s="194">
        <v>832000</v>
      </c>
      <c r="R439" s="344"/>
      <c r="S439" s="194">
        <v>99840</v>
      </c>
      <c r="T439" s="194"/>
      <c r="U439" s="194"/>
      <c r="V439" s="194">
        <v>499200</v>
      </c>
      <c r="W439" s="213">
        <f t="shared" si="239"/>
        <v>1431040</v>
      </c>
      <c r="X439" s="213">
        <f t="shared" si="235"/>
        <v>0</v>
      </c>
      <c r="Y439" s="213">
        <f t="shared" si="236"/>
        <v>0</v>
      </c>
      <c r="Z439" s="213">
        <f t="shared" si="237"/>
        <v>16640</v>
      </c>
      <c r="AA439" s="74">
        <f t="shared" si="244"/>
        <v>16640</v>
      </c>
      <c r="AB439" s="102">
        <v>1</v>
      </c>
      <c r="AC439" s="102">
        <v>8</v>
      </c>
      <c r="AD439" s="194">
        <v>832000</v>
      </c>
      <c r="AE439" s="344"/>
      <c r="AF439" s="194">
        <v>133120</v>
      </c>
      <c r="AG439" s="194"/>
      <c r="AH439" s="194"/>
      <c r="AI439" s="194">
        <v>499200</v>
      </c>
      <c r="AJ439" s="213">
        <f t="shared" si="241"/>
        <v>1464320</v>
      </c>
      <c r="AK439" s="102">
        <v>1</v>
      </c>
      <c r="AL439" s="102">
        <v>9</v>
      </c>
      <c r="AM439" s="194">
        <v>832000</v>
      </c>
      <c r="AN439" s="344"/>
      <c r="AO439" s="194">
        <v>149760</v>
      </c>
      <c r="AP439" s="194">
        <v>0</v>
      </c>
      <c r="AQ439" s="194"/>
      <c r="AR439" s="194">
        <v>499200</v>
      </c>
      <c r="AS439" s="213">
        <f t="shared" si="242"/>
        <v>1480960</v>
      </c>
    </row>
    <row r="440" spans="1:45" ht="18.95" customHeight="1">
      <c r="A440" s="102">
        <v>23</v>
      </c>
      <c r="B440" s="102" t="s">
        <v>4780</v>
      </c>
      <c r="C440" s="102" t="s">
        <v>5282</v>
      </c>
      <c r="D440" s="102">
        <v>1988</v>
      </c>
      <c r="E440" s="102">
        <v>1</v>
      </c>
      <c r="F440" s="102">
        <v>5</v>
      </c>
      <c r="G440" s="102">
        <v>10</v>
      </c>
      <c r="H440" s="194">
        <v>832000</v>
      </c>
      <c r="I440" s="344"/>
      <c r="J440" s="194">
        <v>83200</v>
      </c>
      <c r="K440" s="194"/>
      <c r="L440" s="194"/>
      <c r="M440" s="194">
        <v>499200</v>
      </c>
      <c r="N440" s="213">
        <f>+H440+J440+K440+L440+M440</f>
        <v>1414400</v>
      </c>
      <c r="O440" s="102">
        <v>1</v>
      </c>
      <c r="P440" s="102">
        <v>4</v>
      </c>
      <c r="Q440" s="194">
        <v>832000</v>
      </c>
      <c r="R440" s="344"/>
      <c r="S440" s="194">
        <v>66560</v>
      </c>
      <c r="T440" s="194"/>
      <c r="U440" s="194"/>
      <c r="V440" s="194">
        <v>499200</v>
      </c>
      <c r="W440" s="213">
        <f t="shared" si="239"/>
        <v>1397760</v>
      </c>
      <c r="X440" s="213">
        <f t="shared" si="235"/>
        <v>0</v>
      </c>
      <c r="Y440" s="213">
        <f t="shared" si="236"/>
        <v>0</v>
      </c>
      <c r="Z440" s="213">
        <f t="shared" si="237"/>
        <v>16640</v>
      </c>
      <c r="AA440" s="74">
        <f t="shared" si="244"/>
        <v>16640</v>
      </c>
      <c r="AB440" s="102">
        <v>1</v>
      </c>
      <c r="AC440" s="102">
        <v>6</v>
      </c>
      <c r="AD440" s="194">
        <v>832000</v>
      </c>
      <c r="AE440" s="344"/>
      <c r="AF440" s="194">
        <v>99840</v>
      </c>
      <c r="AG440" s="194"/>
      <c r="AH440" s="194"/>
      <c r="AI440" s="194">
        <v>499200</v>
      </c>
      <c r="AJ440" s="213">
        <f t="shared" si="241"/>
        <v>1431040</v>
      </c>
      <c r="AK440" s="102">
        <v>1</v>
      </c>
      <c r="AL440" s="102">
        <v>7</v>
      </c>
      <c r="AM440" s="194">
        <v>832000</v>
      </c>
      <c r="AN440" s="344"/>
      <c r="AO440" s="194">
        <v>116480.00000000001</v>
      </c>
      <c r="AP440" s="194">
        <v>0</v>
      </c>
      <c r="AQ440" s="194"/>
      <c r="AR440" s="194">
        <v>499200</v>
      </c>
      <c r="AS440" s="213">
        <f t="shared" si="242"/>
        <v>1447680</v>
      </c>
    </row>
    <row r="441" spans="1:45" ht="18.95" customHeight="1">
      <c r="A441" s="102">
        <v>24</v>
      </c>
      <c r="B441" s="102" t="s">
        <v>5304</v>
      </c>
      <c r="C441" s="102" t="s">
        <v>5282</v>
      </c>
      <c r="D441" s="102">
        <v>1995</v>
      </c>
      <c r="E441" s="102">
        <v>1</v>
      </c>
      <c r="F441" s="102">
        <v>3</v>
      </c>
      <c r="G441" s="102">
        <v>10</v>
      </c>
      <c r="H441" s="194">
        <v>832000</v>
      </c>
      <c r="I441" s="344"/>
      <c r="J441" s="194">
        <v>49920</v>
      </c>
      <c r="K441" s="194"/>
      <c r="L441" s="194"/>
      <c r="M441" s="194">
        <v>499200</v>
      </c>
      <c r="N441" s="213">
        <f t="shared" ref="N441:N456" si="245">+H441+J441+K441+L441+M441</f>
        <v>1381120</v>
      </c>
      <c r="O441" s="102">
        <v>1</v>
      </c>
      <c r="P441" s="102">
        <v>2</v>
      </c>
      <c r="Q441" s="194">
        <v>832000</v>
      </c>
      <c r="R441" s="344"/>
      <c r="S441" s="194">
        <v>33280</v>
      </c>
      <c r="T441" s="194"/>
      <c r="U441" s="194"/>
      <c r="V441" s="194">
        <v>499200</v>
      </c>
      <c r="W441" s="213">
        <f t="shared" si="239"/>
        <v>1364480</v>
      </c>
      <c r="X441" s="213">
        <f t="shared" si="235"/>
        <v>0</v>
      </c>
      <c r="Y441" s="213">
        <f t="shared" si="236"/>
        <v>0</v>
      </c>
      <c r="Z441" s="213">
        <f t="shared" si="237"/>
        <v>16640</v>
      </c>
      <c r="AA441" s="74">
        <f t="shared" si="244"/>
        <v>16640</v>
      </c>
      <c r="AB441" s="102">
        <v>1</v>
      </c>
      <c r="AC441" s="102">
        <v>4</v>
      </c>
      <c r="AD441" s="194">
        <v>832000</v>
      </c>
      <c r="AE441" s="344"/>
      <c r="AF441" s="194">
        <v>66560</v>
      </c>
      <c r="AG441" s="194"/>
      <c r="AH441" s="194"/>
      <c r="AI441" s="194">
        <v>499200</v>
      </c>
      <c r="AJ441" s="213">
        <f t="shared" si="241"/>
        <v>1397760</v>
      </c>
      <c r="AK441" s="102">
        <v>1</v>
      </c>
      <c r="AL441" s="102">
        <v>5</v>
      </c>
      <c r="AM441" s="194">
        <v>832000</v>
      </c>
      <c r="AN441" s="344"/>
      <c r="AO441" s="194">
        <v>83200</v>
      </c>
      <c r="AP441" s="194">
        <v>0</v>
      </c>
      <c r="AQ441" s="194"/>
      <c r="AR441" s="194">
        <v>499200</v>
      </c>
      <c r="AS441" s="213">
        <f t="shared" si="242"/>
        <v>1414400</v>
      </c>
    </row>
    <row r="442" spans="1:45" ht="18.95" customHeight="1">
      <c r="A442" s="102">
        <v>25</v>
      </c>
      <c r="B442" s="102" t="s">
        <v>966</v>
      </c>
      <c r="C442" s="102" t="s">
        <v>5282</v>
      </c>
      <c r="D442" s="102">
        <v>1990</v>
      </c>
      <c r="E442" s="102">
        <v>1</v>
      </c>
      <c r="F442" s="102">
        <v>7</v>
      </c>
      <c r="G442" s="102">
        <v>10</v>
      </c>
      <c r="H442" s="194">
        <v>832000</v>
      </c>
      <c r="I442" s="344"/>
      <c r="J442" s="194">
        <v>116480.00000000001</v>
      </c>
      <c r="K442" s="194"/>
      <c r="L442" s="194"/>
      <c r="M442" s="194">
        <v>499200</v>
      </c>
      <c r="N442" s="213">
        <f t="shared" si="245"/>
        <v>1447680</v>
      </c>
      <c r="O442" s="102">
        <v>1</v>
      </c>
      <c r="P442" s="102">
        <v>6</v>
      </c>
      <c r="Q442" s="194">
        <v>832000</v>
      </c>
      <c r="R442" s="344"/>
      <c r="S442" s="194">
        <v>99840</v>
      </c>
      <c r="T442" s="194"/>
      <c r="U442" s="194"/>
      <c r="V442" s="194">
        <v>499200</v>
      </c>
      <c r="W442" s="213">
        <f t="shared" si="239"/>
        <v>1431040</v>
      </c>
      <c r="X442" s="213">
        <f t="shared" si="235"/>
        <v>0</v>
      </c>
      <c r="Y442" s="213">
        <f t="shared" si="236"/>
        <v>0</v>
      </c>
      <c r="Z442" s="213">
        <f t="shared" si="237"/>
        <v>16640</v>
      </c>
      <c r="AA442" s="74">
        <f t="shared" si="244"/>
        <v>16640</v>
      </c>
      <c r="AB442" s="102">
        <v>1</v>
      </c>
      <c r="AC442" s="102">
        <v>8</v>
      </c>
      <c r="AD442" s="194">
        <v>832000</v>
      </c>
      <c r="AE442" s="344"/>
      <c r="AF442" s="194">
        <v>133120</v>
      </c>
      <c r="AG442" s="194"/>
      <c r="AH442" s="194"/>
      <c r="AI442" s="194">
        <v>499200</v>
      </c>
      <c r="AJ442" s="213">
        <f t="shared" si="241"/>
        <v>1464320</v>
      </c>
      <c r="AK442" s="102">
        <v>1</v>
      </c>
      <c r="AL442" s="102">
        <v>9</v>
      </c>
      <c r="AM442" s="194">
        <v>832000</v>
      </c>
      <c r="AN442" s="344"/>
      <c r="AO442" s="194">
        <v>149760</v>
      </c>
      <c r="AP442" s="194">
        <v>0</v>
      </c>
      <c r="AQ442" s="194"/>
      <c r="AR442" s="194">
        <v>499200</v>
      </c>
      <c r="AS442" s="213">
        <f t="shared" si="242"/>
        <v>1480960</v>
      </c>
    </row>
    <row r="443" spans="1:45" ht="18.95" customHeight="1">
      <c r="A443" s="102">
        <v>26</v>
      </c>
      <c r="B443" s="102" t="s">
        <v>4772</v>
      </c>
      <c r="C443" s="102" t="s">
        <v>5283</v>
      </c>
      <c r="D443" s="102">
        <v>1987</v>
      </c>
      <c r="E443" s="102">
        <v>1</v>
      </c>
      <c r="F443" s="102">
        <v>5</v>
      </c>
      <c r="G443" s="102">
        <v>10</v>
      </c>
      <c r="H443" s="194">
        <v>832000</v>
      </c>
      <c r="I443" s="344"/>
      <c r="J443" s="194">
        <v>83200</v>
      </c>
      <c r="K443" s="194"/>
      <c r="L443" s="194"/>
      <c r="M443" s="194">
        <v>499200</v>
      </c>
      <c r="N443" s="213">
        <f t="shared" si="245"/>
        <v>1414400</v>
      </c>
      <c r="O443" s="102">
        <v>1</v>
      </c>
      <c r="P443" s="102">
        <v>4</v>
      </c>
      <c r="Q443" s="194">
        <v>832000</v>
      </c>
      <c r="R443" s="344"/>
      <c r="S443" s="194">
        <v>66560</v>
      </c>
      <c r="T443" s="194"/>
      <c r="U443" s="194"/>
      <c r="V443" s="194">
        <v>499200</v>
      </c>
      <c r="W443" s="213">
        <f t="shared" si="239"/>
        <v>1397760</v>
      </c>
      <c r="X443" s="213">
        <f t="shared" si="235"/>
        <v>0</v>
      </c>
      <c r="Y443" s="213">
        <f t="shared" si="236"/>
        <v>0</v>
      </c>
      <c r="Z443" s="213">
        <f t="shared" si="237"/>
        <v>16640</v>
      </c>
      <c r="AA443" s="74">
        <f t="shared" si="244"/>
        <v>16640</v>
      </c>
      <c r="AB443" s="102">
        <v>1</v>
      </c>
      <c r="AC443" s="102">
        <v>6</v>
      </c>
      <c r="AD443" s="194">
        <v>832000</v>
      </c>
      <c r="AE443" s="344"/>
      <c r="AF443" s="194">
        <v>99840</v>
      </c>
      <c r="AG443" s="194"/>
      <c r="AH443" s="194"/>
      <c r="AI443" s="194">
        <v>499200</v>
      </c>
      <c r="AJ443" s="213">
        <f t="shared" si="241"/>
        <v>1431040</v>
      </c>
      <c r="AK443" s="102">
        <v>1</v>
      </c>
      <c r="AL443" s="102">
        <v>7</v>
      </c>
      <c r="AM443" s="194">
        <v>832000</v>
      </c>
      <c r="AN443" s="344"/>
      <c r="AO443" s="194">
        <v>116480.00000000001</v>
      </c>
      <c r="AP443" s="194">
        <v>0</v>
      </c>
      <c r="AQ443" s="194"/>
      <c r="AR443" s="194">
        <v>499200</v>
      </c>
      <c r="AS443" s="213">
        <f t="shared" si="242"/>
        <v>1447680</v>
      </c>
    </row>
    <row r="444" spans="1:45" ht="18.95" customHeight="1">
      <c r="A444" s="102">
        <v>27</v>
      </c>
      <c r="B444" s="102" t="s">
        <v>831</v>
      </c>
      <c r="C444" s="102" t="s">
        <v>5283</v>
      </c>
      <c r="D444" s="102">
        <v>1972</v>
      </c>
      <c r="E444" s="102">
        <v>1</v>
      </c>
      <c r="F444" s="102">
        <v>8</v>
      </c>
      <c r="G444" s="102">
        <v>10</v>
      </c>
      <c r="H444" s="194">
        <v>832000</v>
      </c>
      <c r="I444" s="344"/>
      <c r="J444" s="194">
        <v>133120</v>
      </c>
      <c r="K444" s="194"/>
      <c r="L444" s="194"/>
      <c r="M444" s="194">
        <v>499200</v>
      </c>
      <c r="N444" s="213">
        <f t="shared" si="245"/>
        <v>1464320</v>
      </c>
      <c r="O444" s="102">
        <v>1</v>
      </c>
      <c r="P444" s="102">
        <v>7</v>
      </c>
      <c r="Q444" s="194">
        <v>832000</v>
      </c>
      <c r="R444" s="344"/>
      <c r="S444" s="194">
        <v>116480.00000000001</v>
      </c>
      <c r="T444" s="194"/>
      <c r="U444" s="194"/>
      <c r="V444" s="194">
        <v>499200</v>
      </c>
      <c r="W444" s="213">
        <f t="shared" si="239"/>
        <v>1447680</v>
      </c>
      <c r="X444" s="213">
        <f t="shared" si="235"/>
        <v>0</v>
      </c>
      <c r="Y444" s="213">
        <f t="shared" si="236"/>
        <v>0</v>
      </c>
      <c r="Z444" s="213">
        <f t="shared" si="237"/>
        <v>16640</v>
      </c>
      <c r="AA444" s="74">
        <f t="shared" si="244"/>
        <v>16640</v>
      </c>
      <c r="AB444" s="102">
        <v>1</v>
      </c>
      <c r="AC444" s="102">
        <v>9</v>
      </c>
      <c r="AD444" s="194">
        <v>832000</v>
      </c>
      <c r="AE444" s="344"/>
      <c r="AF444" s="194">
        <v>149760</v>
      </c>
      <c r="AG444" s="194"/>
      <c r="AH444" s="194"/>
      <c r="AI444" s="194">
        <v>499200</v>
      </c>
      <c r="AJ444" s="213">
        <f t="shared" si="241"/>
        <v>1480960</v>
      </c>
      <c r="AK444" s="102">
        <v>1</v>
      </c>
      <c r="AL444" s="102">
        <v>10</v>
      </c>
      <c r="AM444" s="194">
        <v>832000</v>
      </c>
      <c r="AN444" s="344"/>
      <c r="AO444" s="194">
        <v>166400</v>
      </c>
      <c r="AP444" s="194">
        <v>0</v>
      </c>
      <c r="AQ444" s="194"/>
      <c r="AR444" s="194">
        <v>499200</v>
      </c>
      <c r="AS444" s="213">
        <f t="shared" si="242"/>
        <v>1497600</v>
      </c>
    </row>
    <row r="445" spans="1:45" ht="18.95" customHeight="1">
      <c r="A445" s="102">
        <v>28</v>
      </c>
      <c r="B445" s="102" t="s">
        <v>974</v>
      </c>
      <c r="C445" s="102" t="s">
        <v>5282</v>
      </c>
      <c r="D445" s="102">
        <v>1986</v>
      </c>
      <c r="E445" s="102">
        <v>1</v>
      </c>
      <c r="F445" s="102">
        <v>6</v>
      </c>
      <c r="G445" s="102">
        <v>10</v>
      </c>
      <c r="H445" s="194">
        <v>832000</v>
      </c>
      <c r="I445" s="344"/>
      <c r="J445" s="194">
        <v>99840</v>
      </c>
      <c r="K445" s="194"/>
      <c r="L445" s="194"/>
      <c r="M445" s="194">
        <v>499200</v>
      </c>
      <c r="N445" s="213">
        <f t="shared" si="245"/>
        <v>1431040</v>
      </c>
      <c r="O445" s="102">
        <v>1</v>
      </c>
      <c r="P445" s="102">
        <v>5</v>
      </c>
      <c r="Q445" s="194">
        <v>832000</v>
      </c>
      <c r="R445" s="344"/>
      <c r="S445" s="194">
        <v>83200</v>
      </c>
      <c r="T445" s="194"/>
      <c r="U445" s="194"/>
      <c r="V445" s="194">
        <v>499200</v>
      </c>
      <c r="W445" s="213">
        <f t="shared" si="239"/>
        <v>1414400</v>
      </c>
      <c r="X445" s="213">
        <f t="shared" si="235"/>
        <v>0</v>
      </c>
      <c r="Y445" s="213">
        <f t="shared" si="236"/>
        <v>0</v>
      </c>
      <c r="Z445" s="213">
        <f t="shared" si="237"/>
        <v>16640</v>
      </c>
      <c r="AA445" s="74">
        <f t="shared" si="244"/>
        <v>16640</v>
      </c>
      <c r="AB445" s="102">
        <v>1</v>
      </c>
      <c r="AC445" s="102">
        <v>7</v>
      </c>
      <c r="AD445" s="194">
        <v>832000</v>
      </c>
      <c r="AE445" s="344"/>
      <c r="AF445" s="194">
        <v>116480.00000000001</v>
      </c>
      <c r="AG445" s="194"/>
      <c r="AH445" s="194"/>
      <c r="AI445" s="194">
        <v>499200</v>
      </c>
      <c r="AJ445" s="213">
        <f t="shared" si="241"/>
        <v>1447680</v>
      </c>
      <c r="AK445" s="102">
        <v>1</v>
      </c>
      <c r="AL445" s="102">
        <v>8</v>
      </c>
      <c r="AM445" s="194">
        <v>832000</v>
      </c>
      <c r="AN445" s="344"/>
      <c r="AO445" s="194">
        <v>133120</v>
      </c>
      <c r="AP445" s="194">
        <v>0</v>
      </c>
      <c r="AQ445" s="194"/>
      <c r="AR445" s="194">
        <v>499200</v>
      </c>
      <c r="AS445" s="213">
        <f t="shared" si="242"/>
        <v>1464320</v>
      </c>
    </row>
    <row r="446" spans="1:45" ht="18.95" customHeight="1">
      <c r="A446" s="102">
        <v>29</v>
      </c>
      <c r="B446" s="102" t="s">
        <v>4757</v>
      </c>
      <c r="C446" s="102" t="s">
        <v>5282</v>
      </c>
      <c r="D446" s="102">
        <v>1984</v>
      </c>
      <c r="E446" s="102">
        <v>1</v>
      </c>
      <c r="F446" s="102">
        <v>5</v>
      </c>
      <c r="G446" s="102">
        <v>10</v>
      </c>
      <c r="H446" s="194">
        <v>832000</v>
      </c>
      <c r="I446" s="344"/>
      <c r="J446" s="194">
        <v>83200</v>
      </c>
      <c r="K446" s="194"/>
      <c r="L446" s="194"/>
      <c r="M446" s="194">
        <v>499200</v>
      </c>
      <c r="N446" s="213">
        <f t="shared" si="245"/>
        <v>1414400</v>
      </c>
      <c r="O446" s="102">
        <v>1</v>
      </c>
      <c r="P446" s="102">
        <v>4</v>
      </c>
      <c r="Q446" s="194">
        <v>832000</v>
      </c>
      <c r="R446" s="344"/>
      <c r="S446" s="194">
        <v>66560</v>
      </c>
      <c r="T446" s="194"/>
      <c r="U446" s="194"/>
      <c r="V446" s="194">
        <v>499200</v>
      </c>
      <c r="W446" s="213">
        <f t="shared" si="239"/>
        <v>1397760</v>
      </c>
      <c r="X446" s="213">
        <f t="shared" si="235"/>
        <v>0</v>
      </c>
      <c r="Y446" s="213">
        <f t="shared" si="236"/>
        <v>0</v>
      </c>
      <c r="Z446" s="213">
        <f t="shared" si="237"/>
        <v>16640</v>
      </c>
      <c r="AA446" s="74">
        <f t="shared" si="244"/>
        <v>16640</v>
      </c>
      <c r="AB446" s="102">
        <v>1</v>
      </c>
      <c r="AC446" s="102">
        <v>6</v>
      </c>
      <c r="AD446" s="194">
        <v>832000</v>
      </c>
      <c r="AE446" s="344"/>
      <c r="AF446" s="194">
        <v>99840</v>
      </c>
      <c r="AG446" s="194"/>
      <c r="AH446" s="194"/>
      <c r="AI446" s="194">
        <v>499200</v>
      </c>
      <c r="AJ446" s="213">
        <f t="shared" si="241"/>
        <v>1431040</v>
      </c>
      <c r="AK446" s="102">
        <v>1</v>
      </c>
      <c r="AL446" s="102">
        <v>7</v>
      </c>
      <c r="AM446" s="194">
        <v>832000</v>
      </c>
      <c r="AN446" s="344"/>
      <c r="AO446" s="194">
        <v>116480.00000000001</v>
      </c>
      <c r="AP446" s="194">
        <v>0</v>
      </c>
      <c r="AQ446" s="194"/>
      <c r="AR446" s="194">
        <v>499200</v>
      </c>
      <c r="AS446" s="213">
        <f t="shared" si="242"/>
        <v>1447680</v>
      </c>
    </row>
    <row r="447" spans="1:45" ht="18.95" customHeight="1">
      <c r="A447" s="102">
        <v>30</v>
      </c>
      <c r="B447" s="102" t="s">
        <v>789</v>
      </c>
      <c r="C447" s="102" t="s">
        <v>5283</v>
      </c>
      <c r="D447" s="102">
        <v>1973</v>
      </c>
      <c r="E447" s="102">
        <v>1</v>
      </c>
      <c r="F447" s="102">
        <v>19</v>
      </c>
      <c r="G447" s="102">
        <v>10</v>
      </c>
      <c r="H447" s="194">
        <v>832000</v>
      </c>
      <c r="I447" s="344"/>
      <c r="J447" s="194">
        <v>249600</v>
      </c>
      <c r="K447" s="194"/>
      <c r="L447" s="194"/>
      <c r="M447" s="194">
        <v>499200</v>
      </c>
      <c r="N447" s="213">
        <f t="shared" si="245"/>
        <v>1580800</v>
      </c>
      <c r="O447" s="102">
        <v>1</v>
      </c>
      <c r="P447" s="102">
        <v>18</v>
      </c>
      <c r="Q447" s="194">
        <v>832000</v>
      </c>
      <c r="R447" s="344"/>
      <c r="S447" s="194">
        <v>249600</v>
      </c>
      <c r="T447" s="194"/>
      <c r="U447" s="194"/>
      <c r="V447" s="194">
        <v>499200</v>
      </c>
      <c r="W447" s="213">
        <f t="shared" si="239"/>
        <v>1580800</v>
      </c>
      <c r="X447" s="213">
        <f t="shared" si="235"/>
        <v>0</v>
      </c>
      <c r="Y447" s="213">
        <f t="shared" si="236"/>
        <v>0</v>
      </c>
      <c r="Z447" s="213">
        <f t="shared" si="237"/>
        <v>0</v>
      </c>
      <c r="AA447" s="74">
        <f t="shared" si="244"/>
        <v>0</v>
      </c>
      <c r="AB447" s="102">
        <v>1</v>
      </c>
      <c r="AC447" s="102">
        <v>20</v>
      </c>
      <c r="AD447" s="194">
        <v>832000</v>
      </c>
      <c r="AE447" s="344"/>
      <c r="AF447" s="194">
        <v>249600</v>
      </c>
      <c r="AG447" s="194"/>
      <c r="AH447" s="194"/>
      <c r="AI447" s="194">
        <v>499200</v>
      </c>
      <c r="AJ447" s="213">
        <f t="shared" si="241"/>
        <v>1580800</v>
      </c>
      <c r="AK447" s="102">
        <v>1</v>
      </c>
      <c r="AL447" s="102">
        <v>21</v>
      </c>
      <c r="AM447" s="194">
        <v>832000</v>
      </c>
      <c r="AN447" s="344"/>
      <c r="AO447" s="194">
        <v>249600</v>
      </c>
      <c r="AP447" s="194">
        <v>0</v>
      </c>
      <c r="AQ447" s="194"/>
      <c r="AR447" s="194">
        <v>499200</v>
      </c>
      <c r="AS447" s="213">
        <f t="shared" si="242"/>
        <v>1580800</v>
      </c>
    </row>
    <row r="448" spans="1:45" ht="18.95" customHeight="1">
      <c r="A448" s="102">
        <v>31</v>
      </c>
      <c r="B448" s="102" t="s">
        <v>785</v>
      </c>
      <c r="C448" s="102" t="s">
        <v>5282</v>
      </c>
      <c r="D448" s="102">
        <v>1966</v>
      </c>
      <c r="E448" s="102">
        <v>1</v>
      </c>
      <c r="F448" s="102">
        <v>18</v>
      </c>
      <c r="G448" s="102">
        <v>10</v>
      </c>
      <c r="H448" s="194">
        <v>832000</v>
      </c>
      <c r="I448" s="344"/>
      <c r="J448" s="194">
        <v>249600</v>
      </c>
      <c r="K448" s="194"/>
      <c r="L448" s="194"/>
      <c r="M448" s="194">
        <v>499200</v>
      </c>
      <c r="N448" s="213">
        <f t="shared" si="245"/>
        <v>1580800</v>
      </c>
      <c r="O448" s="102">
        <v>1</v>
      </c>
      <c r="P448" s="102">
        <v>17</v>
      </c>
      <c r="Q448" s="194">
        <v>832000</v>
      </c>
      <c r="R448" s="344"/>
      <c r="S448" s="194">
        <v>249600</v>
      </c>
      <c r="T448" s="194"/>
      <c r="U448" s="194"/>
      <c r="V448" s="194">
        <v>499200</v>
      </c>
      <c r="W448" s="213">
        <f t="shared" si="239"/>
        <v>1580800</v>
      </c>
      <c r="X448" s="213">
        <f t="shared" si="235"/>
        <v>0</v>
      </c>
      <c r="Y448" s="213">
        <f t="shared" si="236"/>
        <v>0</v>
      </c>
      <c r="Z448" s="213">
        <f t="shared" si="237"/>
        <v>0</v>
      </c>
      <c r="AA448" s="74">
        <f t="shared" si="244"/>
        <v>0</v>
      </c>
      <c r="AB448" s="102">
        <v>1</v>
      </c>
      <c r="AC448" s="102">
        <v>19</v>
      </c>
      <c r="AD448" s="194">
        <v>832000</v>
      </c>
      <c r="AE448" s="344"/>
      <c r="AF448" s="194">
        <v>249600</v>
      </c>
      <c r="AG448" s="194"/>
      <c r="AH448" s="194"/>
      <c r="AI448" s="194">
        <v>499200</v>
      </c>
      <c r="AJ448" s="213">
        <f t="shared" si="241"/>
        <v>1580800</v>
      </c>
      <c r="AK448" s="102">
        <v>1</v>
      </c>
      <c r="AL448" s="102">
        <v>20</v>
      </c>
      <c r="AM448" s="194">
        <v>832000</v>
      </c>
      <c r="AN448" s="344"/>
      <c r="AO448" s="194">
        <v>249600</v>
      </c>
      <c r="AP448" s="194">
        <v>0</v>
      </c>
      <c r="AQ448" s="194"/>
      <c r="AR448" s="194">
        <v>499200</v>
      </c>
      <c r="AS448" s="213">
        <f t="shared" si="242"/>
        <v>1580800</v>
      </c>
    </row>
    <row r="449" spans="1:45" ht="18.95" customHeight="1">
      <c r="A449" s="102">
        <v>32</v>
      </c>
      <c r="B449" s="102" t="s">
        <v>5347</v>
      </c>
      <c r="C449" s="102" t="s">
        <v>5283</v>
      </c>
      <c r="D449" s="102">
        <v>1985</v>
      </c>
      <c r="E449" s="102">
        <v>1</v>
      </c>
      <c r="F449" s="102">
        <v>10</v>
      </c>
      <c r="G449" s="102">
        <v>10</v>
      </c>
      <c r="H449" s="194">
        <v>832000</v>
      </c>
      <c r="I449" s="344"/>
      <c r="J449" s="194">
        <v>166400</v>
      </c>
      <c r="K449" s="194"/>
      <c r="L449" s="194"/>
      <c r="M449" s="194">
        <v>499200</v>
      </c>
      <c r="N449" s="213">
        <f t="shared" si="245"/>
        <v>1497600</v>
      </c>
      <c r="O449" s="102">
        <v>1</v>
      </c>
      <c r="P449" s="102">
        <v>9</v>
      </c>
      <c r="Q449" s="194">
        <v>832000</v>
      </c>
      <c r="R449" s="344"/>
      <c r="S449" s="194">
        <v>149760</v>
      </c>
      <c r="T449" s="194"/>
      <c r="U449" s="194"/>
      <c r="V449" s="194">
        <v>499200</v>
      </c>
      <c r="W449" s="213">
        <f t="shared" si="239"/>
        <v>1480960</v>
      </c>
      <c r="X449" s="213">
        <f t="shared" si="235"/>
        <v>0</v>
      </c>
      <c r="Y449" s="213">
        <f t="shared" si="236"/>
        <v>0</v>
      </c>
      <c r="Z449" s="213">
        <f t="shared" si="237"/>
        <v>16640</v>
      </c>
      <c r="AA449" s="74">
        <f t="shared" si="244"/>
        <v>16640</v>
      </c>
      <c r="AB449" s="102">
        <v>1</v>
      </c>
      <c r="AC449" s="102">
        <v>11</v>
      </c>
      <c r="AD449" s="194">
        <v>832000</v>
      </c>
      <c r="AE449" s="344"/>
      <c r="AF449" s="194">
        <v>183040</v>
      </c>
      <c r="AG449" s="194"/>
      <c r="AH449" s="194"/>
      <c r="AI449" s="194">
        <v>499200</v>
      </c>
      <c r="AJ449" s="213">
        <f t="shared" si="241"/>
        <v>1514240</v>
      </c>
      <c r="AK449" s="102">
        <v>1</v>
      </c>
      <c r="AL449" s="102">
        <v>12</v>
      </c>
      <c r="AM449" s="194">
        <v>832000</v>
      </c>
      <c r="AN449" s="344"/>
      <c r="AO449" s="194">
        <v>199680</v>
      </c>
      <c r="AP449" s="194">
        <v>0</v>
      </c>
      <c r="AQ449" s="194"/>
      <c r="AR449" s="194">
        <v>499200</v>
      </c>
      <c r="AS449" s="213">
        <f t="shared" si="242"/>
        <v>1530880</v>
      </c>
    </row>
    <row r="450" spans="1:45" ht="18.95" customHeight="1">
      <c r="A450" s="102">
        <v>33</v>
      </c>
      <c r="B450" s="102" t="s">
        <v>5348</v>
      </c>
      <c r="C450" s="102" t="s">
        <v>5283</v>
      </c>
      <c r="D450" s="102">
        <v>1984</v>
      </c>
      <c r="E450" s="102">
        <v>1</v>
      </c>
      <c r="F450" s="102">
        <v>9</v>
      </c>
      <c r="G450" s="102">
        <v>10</v>
      </c>
      <c r="H450" s="194">
        <v>832000</v>
      </c>
      <c r="I450" s="344"/>
      <c r="J450" s="194">
        <v>149760</v>
      </c>
      <c r="K450" s="194"/>
      <c r="L450" s="194"/>
      <c r="M450" s="194">
        <v>499200</v>
      </c>
      <c r="N450" s="213">
        <f t="shared" si="245"/>
        <v>1480960</v>
      </c>
      <c r="O450" s="102">
        <v>1</v>
      </c>
      <c r="P450" s="102">
        <v>8</v>
      </c>
      <c r="Q450" s="194">
        <v>832000</v>
      </c>
      <c r="R450" s="344"/>
      <c r="S450" s="194">
        <v>133120</v>
      </c>
      <c r="T450" s="194"/>
      <c r="U450" s="194"/>
      <c r="V450" s="194">
        <v>499200</v>
      </c>
      <c r="W450" s="213">
        <f t="shared" si="239"/>
        <v>1464320</v>
      </c>
      <c r="X450" s="213">
        <f t="shared" si="235"/>
        <v>0</v>
      </c>
      <c r="Y450" s="213">
        <f t="shared" si="236"/>
        <v>0</v>
      </c>
      <c r="Z450" s="213">
        <f t="shared" si="237"/>
        <v>16640</v>
      </c>
      <c r="AA450" s="74">
        <f t="shared" si="244"/>
        <v>16640</v>
      </c>
      <c r="AB450" s="102">
        <v>1</v>
      </c>
      <c r="AC450" s="102">
        <v>10</v>
      </c>
      <c r="AD450" s="194">
        <v>832000</v>
      </c>
      <c r="AE450" s="344"/>
      <c r="AF450" s="194">
        <v>166400</v>
      </c>
      <c r="AG450" s="194"/>
      <c r="AH450" s="194"/>
      <c r="AI450" s="194">
        <v>499200</v>
      </c>
      <c r="AJ450" s="213">
        <f t="shared" si="241"/>
        <v>1497600</v>
      </c>
      <c r="AK450" s="102">
        <v>1</v>
      </c>
      <c r="AL450" s="102">
        <v>11</v>
      </c>
      <c r="AM450" s="194">
        <v>832000</v>
      </c>
      <c r="AN450" s="344"/>
      <c r="AO450" s="194">
        <v>183040</v>
      </c>
      <c r="AP450" s="194">
        <v>0</v>
      </c>
      <c r="AQ450" s="194"/>
      <c r="AR450" s="194">
        <v>499200</v>
      </c>
      <c r="AS450" s="213">
        <f t="shared" si="242"/>
        <v>1514240</v>
      </c>
    </row>
    <row r="451" spans="1:45" ht="18.95" customHeight="1">
      <c r="A451" s="102">
        <v>34</v>
      </c>
      <c r="B451" s="102" t="s">
        <v>786</v>
      </c>
      <c r="C451" s="102" t="s">
        <v>5283</v>
      </c>
      <c r="D451" s="102">
        <v>1983</v>
      </c>
      <c r="E451" s="102">
        <v>1</v>
      </c>
      <c r="F451" s="102">
        <v>15</v>
      </c>
      <c r="G451" s="102">
        <v>10</v>
      </c>
      <c r="H451" s="194">
        <v>832000</v>
      </c>
      <c r="I451" s="344"/>
      <c r="J451" s="194">
        <v>249600</v>
      </c>
      <c r="K451" s="194"/>
      <c r="L451" s="194"/>
      <c r="M451" s="194">
        <v>499200</v>
      </c>
      <c r="N451" s="213">
        <f t="shared" si="245"/>
        <v>1580800</v>
      </c>
      <c r="O451" s="102">
        <v>1</v>
      </c>
      <c r="P451" s="102">
        <v>14</v>
      </c>
      <c r="Q451" s="194">
        <v>832000</v>
      </c>
      <c r="R451" s="344"/>
      <c r="S451" s="194">
        <v>232960.00000000003</v>
      </c>
      <c r="T451" s="194"/>
      <c r="U451" s="194"/>
      <c r="V451" s="194">
        <v>499200</v>
      </c>
      <c r="W451" s="213">
        <f t="shared" si="239"/>
        <v>1564160</v>
      </c>
      <c r="X451" s="213">
        <f t="shared" si="235"/>
        <v>0</v>
      </c>
      <c r="Y451" s="213">
        <f t="shared" si="236"/>
        <v>0</v>
      </c>
      <c r="Z451" s="213">
        <f t="shared" si="237"/>
        <v>16640</v>
      </c>
      <c r="AA451" s="74">
        <f t="shared" si="244"/>
        <v>16640</v>
      </c>
      <c r="AB451" s="102">
        <v>1</v>
      </c>
      <c r="AC451" s="102">
        <v>16</v>
      </c>
      <c r="AD451" s="194">
        <v>832000</v>
      </c>
      <c r="AE451" s="344"/>
      <c r="AF451" s="194">
        <v>249600</v>
      </c>
      <c r="AG451" s="194"/>
      <c r="AH451" s="194"/>
      <c r="AI451" s="194">
        <v>499200</v>
      </c>
      <c r="AJ451" s="213">
        <f t="shared" si="241"/>
        <v>1580800</v>
      </c>
      <c r="AK451" s="102">
        <v>1</v>
      </c>
      <c r="AL451" s="102">
        <v>17</v>
      </c>
      <c r="AM451" s="194">
        <v>832000</v>
      </c>
      <c r="AN451" s="344"/>
      <c r="AO451" s="194">
        <v>249600</v>
      </c>
      <c r="AP451" s="194">
        <v>0</v>
      </c>
      <c r="AQ451" s="194"/>
      <c r="AR451" s="194">
        <v>499200</v>
      </c>
      <c r="AS451" s="213">
        <f t="shared" si="242"/>
        <v>1580800</v>
      </c>
    </row>
    <row r="452" spans="1:45" ht="18.95" customHeight="1">
      <c r="A452" s="102">
        <v>35</v>
      </c>
      <c r="B452" s="102" t="s">
        <v>787</v>
      </c>
      <c r="C452" s="102" t="s">
        <v>5283</v>
      </c>
      <c r="D452" s="102">
        <v>1982</v>
      </c>
      <c r="E452" s="102">
        <v>1</v>
      </c>
      <c r="F452" s="102">
        <v>10</v>
      </c>
      <c r="G452" s="102">
        <v>10</v>
      </c>
      <c r="H452" s="194">
        <v>832000</v>
      </c>
      <c r="I452" s="344"/>
      <c r="J452" s="194">
        <v>166400</v>
      </c>
      <c r="K452" s="194"/>
      <c r="L452" s="194"/>
      <c r="M452" s="194">
        <v>499200</v>
      </c>
      <c r="N452" s="213">
        <f t="shared" si="245"/>
        <v>1497600</v>
      </c>
      <c r="O452" s="102">
        <v>1</v>
      </c>
      <c r="P452" s="102">
        <v>9</v>
      </c>
      <c r="Q452" s="194">
        <v>832000</v>
      </c>
      <c r="R452" s="344"/>
      <c r="S452" s="194">
        <v>149760</v>
      </c>
      <c r="T452" s="194"/>
      <c r="U452" s="194"/>
      <c r="V452" s="194">
        <v>499200</v>
      </c>
      <c r="W452" s="213">
        <f t="shared" si="239"/>
        <v>1480960</v>
      </c>
      <c r="X452" s="213">
        <f t="shared" si="235"/>
        <v>0</v>
      </c>
      <c r="Y452" s="213">
        <f t="shared" si="236"/>
        <v>0</v>
      </c>
      <c r="Z452" s="213">
        <f t="shared" si="237"/>
        <v>16640</v>
      </c>
      <c r="AA452" s="74">
        <f t="shared" si="244"/>
        <v>16640</v>
      </c>
      <c r="AB452" s="102">
        <v>1</v>
      </c>
      <c r="AC452" s="102">
        <v>11</v>
      </c>
      <c r="AD452" s="194">
        <v>832000</v>
      </c>
      <c r="AE452" s="344"/>
      <c r="AF452" s="194">
        <v>183040</v>
      </c>
      <c r="AG452" s="194"/>
      <c r="AH452" s="194"/>
      <c r="AI452" s="194">
        <v>499200</v>
      </c>
      <c r="AJ452" s="213">
        <f t="shared" si="241"/>
        <v>1514240</v>
      </c>
      <c r="AK452" s="102">
        <v>1</v>
      </c>
      <c r="AL452" s="102">
        <v>12</v>
      </c>
      <c r="AM452" s="194">
        <v>832000</v>
      </c>
      <c r="AN452" s="344"/>
      <c r="AO452" s="194">
        <v>199680</v>
      </c>
      <c r="AP452" s="194">
        <v>0</v>
      </c>
      <c r="AQ452" s="194"/>
      <c r="AR452" s="194">
        <v>499200</v>
      </c>
      <c r="AS452" s="213">
        <f t="shared" si="242"/>
        <v>1530880</v>
      </c>
    </row>
    <row r="453" spans="1:45" ht="18.95" customHeight="1">
      <c r="A453" s="102">
        <v>36</v>
      </c>
      <c r="B453" s="102" t="s">
        <v>4777</v>
      </c>
      <c r="C453" s="102" t="s">
        <v>5299</v>
      </c>
      <c r="D453" s="102">
        <v>1982</v>
      </c>
      <c r="E453" s="102">
        <v>1</v>
      </c>
      <c r="F453" s="102">
        <v>5</v>
      </c>
      <c r="G453" s="102">
        <v>10</v>
      </c>
      <c r="H453" s="194">
        <v>832000</v>
      </c>
      <c r="I453" s="344"/>
      <c r="J453" s="194">
        <v>83200</v>
      </c>
      <c r="K453" s="194"/>
      <c r="L453" s="194"/>
      <c r="M453" s="194">
        <v>499200</v>
      </c>
      <c r="N453" s="213">
        <f t="shared" si="245"/>
        <v>1414400</v>
      </c>
      <c r="O453" s="102">
        <v>1</v>
      </c>
      <c r="P453" s="102">
        <v>4</v>
      </c>
      <c r="Q453" s="194">
        <v>832000</v>
      </c>
      <c r="R453" s="344"/>
      <c r="S453" s="194">
        <v>66560</v>
      </c>
      <c r="T453" s="194"/>
      <c r="U453" s="194"/>
      <c r="V453" s="194">
        <v>499200</v>
      </c>
      <c r="W453" s="213">
        <f t="shared" si="239"/>
        <v>1397760</v>
      </c>
      <c r="X453" s="213">
        <f t="shared" si="235"/>
        <v>0</v>
      </c>
      <c r="Y453" s="213">
        <f t="shared" si="236"/>
        <v>0</v>
      </c>
      <c r="Z453" s="213">
        <f t="shared" si="237"/>
        <v>16640</v>
      </c>
      <c r="AA453" s="74">
        <f>N453-W453</f>
        <v>16640</v>
      </c>
      <c r="AB453" s="102">
        <v>1</v>
      </c>
      <c r="AC453" s="102">
        <v>6</v>
      </c>
      <c r="AD453" s="194">
        <v>832000</v>
      </c>
      <c r="AE453" s="344"/>
      <c r="AF453" s="194">
        <v>99840</v>
      </c>
      <c r="AG453" s="194"/>
      <c r="AH453" s="194"/>
      <c r="AI453" s="194">
        <v>499200</v>
      </c>
      <c r="AJ453" s="213">
        <f t="shared" si="241"/>
        <v>1431040</v>
      </c>
      <c r="AK453" s="102">
        <v>1</v>
      </c>
      <c r="AL453" s="102">
        <v>7</v>
      </c>
      <c r="AM453" s="194">
        <v>832000</v>
      </c>
      <c r="AN453" s="344"/>
      <c r="AO453" s="194">
        <v>116480.00000000001</v>
      </c>
      <c r="AP453" s="194">
        <v>0</v>
      </c>
      <c r="AQ453" s="194"/>
      <c r="AR453" s="194">
        <v>499200</v>
      </c>
      <c r="AS453" s="213">
        <f t="shared" si="242"/>
        <v>1447680</v>
      </c>
    </row>
    <row r="454" spans="1:45" ht="18.95" customHeight="1">
      <c r="A454" s="102">
        <v>37</v>
      </c>
      <c r="B454" s="102" t="s">
        <v>4779</v>
      </c>
      <c r="C454" s="102" t="s">
        <v>5299</v>
      </c>
      <c r="D454" s="102">
        <v>1990</v>
      </c>
      <c r="E454" s="102">
        <v>1</v>
      </c>
      <c r="F454" s="102">
        <v>5</v>
      </c>
      <c r="G454" s="102">
        <v>10</v>
      </c>
      <c r="H454" s="194">
        <v>832000</v>
      </c>
      <c r="I454" s="344"/>
      <c r="J454" s="194">
        <v>83200</v>
      </c>
      <c r="K454" s="194"/>
      <c r="L454" s="194"/>
      <c r="M454" s="194">
        <v>499200</v>
      </c>
      <c r="N454" s="213">
        <f t="shared" si="245"/>
        <v>1414400</v>
      </c>
      <c r="O454" s="102">
        <v>1</v>
      </c>
      <c r="P454" s="102">
        <v>4</v>
      </c>
      <c r="Q454" s="194">
        <v>832000</v>
      </c>
      <c r="R454" s="344"/>
      <c r="S454" s="194">
        <v>66560</v>
      </c>
      <c r="T454" s="194"/>
      <c r="U454" s="194"/>
      <c r="V454" s="194">
        <v>499200</v>
      </c>
      <c r="W454" s="213">
        <f t="shared" si="239"/>
        <v>1397760</v>
      </c>
      <c r="X454" s="213">
        <f t="shared" si="235"/>
        <v>0</v>
      </c>
      <c r="Y454" s="213">
        <f t="shared" si="236"/>
        <v>0</v>
      </c>
      <c r="Z454" s="213">
        <f t="shared" si="237"/>
        <v>16640</v>
      </c>
      <c r="AA454" s="74">
        <f t="shared" ref="AA454:AA457" si="246">N454-W454</f>
        <v>16640</v>
      </c>
      <c r="AB454" s="102">
        <v>1</v>
      </c>
      <c r="AC454" s="102">
        <v>6</v>
      </c>
      <c r="AD454" s="194">
        <v>832000</v>
      </c>
      <c r="AE454" s="344"/>
      <c r="AF454" s="194">
        <v>99840</v>
      </c>
      <c r="AG454" s="194"/>
      <c r="AH454" s="194"/>
      <c r="AI454" s="194">
        <v>499200</v>
      </c>
      <c r="AJ454" s="213">
        <f t="shared" si="241"/>
        <v>1431040</v>
      </c>
      <c r="AK454" s="102">
        <v>1</v>
      </c>
      <c r="AL454" s="102">
        <v>7</v>
      </c>
      <c r="AM454" s="194">
        <v>832000</v>
      </c>
      <c r="AN454" s="344"/>
      <c r="AO454" s="194">
        <v>116480.00000000001</v>
      </c>
      <c r="AP454" s="194">
        <v>0</v>
      </c>
      <c r="AQ454" s="194"/>
      <c r="AR454" s="194">
        <v>499200</v>
      </c>
      <c r="AS454" s="213">
        <f t="shared" si="242"/>
        <v>1447680</v>
      </c>
    </row>
    <row r="455" spans="1:45" ht="18.95" customHeight="1">
      <c r="A455" s="102">
        <v>38</v>
      </c>
      <c r="B455" s="102" t="s">
        <v>6682</v>
      </c>
      <c r="C455" s="102" t="s">
        <v>5282</v>
      </c>
      <c r="D455" s="102">
        <v>1986</v>
      </c>
      <c r="E455" s="102">
        <v>1</v>
      </c>
      <c r="F455" s="102">
        <v>2</v>
      </c>
      <c r="G455" s="102">
        <v>10</v>
      </c>
      <c r="H455" s="194">
        <v>832000</v>
      </c>
      <c r="I455" s="344"/>
      <c r="J455" s="194">
        <v>33280</v>
      </c>
      <c r="K455" s="194"/>
      <c r="L455" s="194"/>
      <c r="M455" s="194">
        <v>499200</v>
      </c>
      <c r="N455" s="213">
        <f t="shared" si="245"/>
        <v>1364480</v>
      </c>
      <c r="O455" s="102">
        <v>1</v>
      </c>
      <c r="P455" s="102">
        <v>1</v>
      </c>
      <c r="Q455" s="194">
        <v>832000</v>
      </c>
      <c r="R455" s="344"/>
      <c r="S455" s="194">
        <v>16640</v>
      </c>
      <c r="T455" s="194"/>
      <c r="U455" s="194"/>
      <c r="V455" s="194">
        <v>499200</v>
      </c>
      <c r="W455" s="213">
        <f t="shared" si="239"/>
        <v>1347840</v>
      </c>
      <c r="X455" s="213">
        <f t="shared" si="235"/>
        <v>0</v>
      </c>
      <c r="Y455" s="213">
        <f t="shared" si="236"/>
        <v>0</v>
      </c>
      <c r="Z455" s="213">
        <f t="shared" si="237"/>
        <v>16640</v>
      </c>
      <c r="AA455" s="74">
        <f t="shared" si="246"/>
        <v>16640</v>
      </c>
      <c r="AB455" s="102">
        <v>1</v>
      </c>
      <c r="AC455" s="102">
        <v>3</v>
      </c>
      <c r="AD455" s="194">
        <v>832000</v>
      </c>
      <c r="AE455" s="344"/>
      <c r="AF455" s="194">
        <v>49920</v>
      </c>
      <c r="AG455" s="194"/>
      <c r="AH455" s="194"/>
      <c r="AI455" s="194">
        <v>499200</v>
      </c>
      <c r="AJ455" s="213">
        <f t="shared" si="241"/>
        <v>1381120</v>
      </c>
      <c r="AK455" s="102">
        <v>1</v>
      </c>
      <c r="AL455" s="102">
        <v>4</v>
      </c>
      <c r="AM455" s="194">
        <v>832000</v>
      </c>
      <c r="AN455" s="344"/>
      <c r="AO455" s="194">
        <v>66560</v>
      </c>
      <c r="AP455" s="194">
        <v>0</v>
      </c>
      <c r="AQ455" s="194"/>
      <c r="AR455" s="194">
        <v>499200</v>
      </c>
      <c r="AS455" s="213">
        <f t="shared" si="242"/>
        <v>1397760</v>
      </c>
    </row>
    <row r="456" spans="1:45" ht="18.95" customHeight="1">
      <c r="A456" s="102">
        <v>39</v>
      </c>
      <c r="B456" s="102" t="s">
        <v>5737</v>
      </c>
      <c r="C456" s="102" t="s">
        <v>5283</v>
      </c>
      <c r="D456" s="102">
        <v>1994</v>
      </c>
      <c r="E456" s="102">
        <v>1</v>
      </c>
      <c r="F456" s="102">
        <v>2</v>
      </c>
      <c r="G456" s="102">
        <v>10</v>
      </c>
      <c r="H456" s="194">
        <v>832000</v>
      </c>
      <c r="I456" s="344"/>
      <c r="J456" s="194">
        <v>33280</v>
      </c>
      <c r="K456" s="194"/>
      <c r="L456" s="194"/>
      <c r="M456" s="194">
        <v>499200</v>
      </c>
      <c r="N456" s="213">
        <f t="shared" si="245"/>
        <v>1364480</v>
      </c>
      <c r="O456" s="102">
        <v>1</v>
      </c>
      <c r="P456" s="102">
        <v>1</v>
      </c>
      <c r="Q456" s="194">
        <v>832000</v>
      </c>
      <c r="R456" s="344"/>
      <c r="S456" s="194">
        <v>16640</v>
      </c>
      <c r="T456" s="194"/>
      <c r="U456" s="194"/>
      <c r="V456" s="194">
        <v>499200</v>
      </c>
      <c r="W456" s="213">
        <f t="shared" si="239"/>
        <v>1347840</v>
      </c>
      <c r="X456" s="213">
        <f t="shared" si="235"/>
        <v>0</v>
      </c>
      <c r="Y456" s="213">
        <f t="shared" si="236"/>
        <v>0</v>
      </c>
      <c r="Z456" s="213">
        <f t="shared" si="237"/>
        <v>16640</v>
      </c>
      <c r="AA456" s="74">
        <f t="shared" si="246"/>
        <v>16640</v>
      </c>
      <c r="AB456" s="102">
        <v>1</v>
      </c>
      <c r="AC456" s="102">
        <v>3</v>
      </c>
      <c r="AD456" s="194">
        <v>832000</v>
      </c>
      <c r="AE456" s="344"/>
      <c r="AF456" s="194">
        <v>49920</v>
      </c>
      <c r="AG456" s="194"/>
      <c r="AH456" s="194"/>
      <c r="AI456" s="194">
        <v>499200</v>
      </c>
      <c r="AJ456" s="213">
        <f t="shared" si="241"/>
        <v>1381120</v>
      </c>
      <c r="AK456" s="102">
        <v>1</v>
      </c>
      <c r="AL456" s="102">
        <v>4</v>
      </c>
      <c r="AM456" s="194">
        <v>832000</v>
      </c>
      <c r="AN456" s="344"/>
      <c r="AO456" s="194">
        <v>66560</v>
      </c>
      <c r="AP456" s="194">
        <v>0</v>
      </c>
      <c r="AQ456" s="194"/>
      <c r="AR456" s="194">
        <v>499200</v>
      </c>
      <c r="AS456" s="213">
        <f t="shared" si="242"/>
        <v>1397760</v>
      </c>
    </row>
    <row r="457" spans="1:45" ht="18.95" customHeight="1">
      <c r="A457" s="102">
        <v>40</v>
      </c>
      <c r="B457" s="102" t="s">
        <v>6683</v>
      </c>
      <c r="C457" s="102" t="s">
        <v>5283</v>
      </c>
      <c r="D457" s="102">
        <v>1986</v>
      </c>
      <c r="E457" s="102">
        <v>1</v>
      </c>
      <c r="F457" s="102">
        <v>2</v>
      </c>
      <c r="G457" s="102">
        <v>10</v>
      </c>
      <c r="H457" s="194">
        <v>832000</v>
      </c>
      <c r="I457" s="344"/>
      <c r="J457" s="194">
        <v>33280</v>
      </c>
      <c r="K457" s="194"/>
      <c r="L457" s="194"/>
      <c r="M457" s="194">
        <v>499200</v>
      </c>
      <c r="N457" s="213">
        <f>+H457+J457+K457+L457+M457</f>
        <v>1364480</v>
      </c>
      <c r="O457" s="102">
        <v>1</v>
      </c>
      <c r="P457" s="102">
        <v>1</v>
      </c>
      <c r="Q457" s="194">
        <v>832000</v>
      </c>
      <c r="R457" s="344"/>
      <c r="S457" s="194">
        <v>16640</v>
      </c>
      <c r="T457" s="194"/>
      <c r="U457" s="194"/>
      <c r="V457" s="194">
        <v>499200</v>
      </c>
      <c r="W457" s="213">
        <f t="shared" si="239"/>
        <v>1347840</v>
      </c>
      <c r="X457" s="213">
        <f t="shared" si="235"/>
        <v>0</v>
      </c>
      <c r="Y457" s="213">
        <f t="shared" si="236"/>
        <v>0</v>
      </c>
      <c r="Z457" s="213">
        <f t="shared" si="237"/>
        <v>16640</v>
      </c>
      <c r="AA457" s="74">
        <f t="shared" si="246"/>
        <v>16640</v>
      </c>
      <c r="AB457" s="102">
        <v>1</v>
      </c>
      <c r="AC457" s="102">
        <v>3</v>
      </c>
      <c r="AD457" s="194">
        <v>832000</v>
      </c>
      <c r="AE457" s="344"/>
      <c r="AF457" s="194">
        <v>49920</v>
      </c>
      <c r="AG457" s="194"/>
      <c r="AH457" s="194"/>
      <c r="AI457" s="194">
        <v>499200</v>
      </c>
      <c r="AJ457" s="213">
        <f t="shared" si="241"/>
        <v>1381120</v>
      </c>
      <c r="AK457" s="102">
        <v>1</v>
      </c>
      <c r="AL457" s="102">
        <v>4</v>
      </c>
      <c r="AM457" s="194">
        <v>832000</v>
      </c>
      <c r="AN457" s="344"/>
      <c r="AO457" s="194">
        <v>66560</v>
      </c>
      <c r="AP457" s="194">
        <v>0</v>
      </c>
      <c r="AQ457" s="194"/>
      <c r="AR457" s="194">
        <v>499200</v>
      </c>
      <c r="AS457" s="213">
        <f t="shared" si="242"/>
        <v>1397760</v>
      </c>
    </row>
    <row r="458" spans="1:45" s="410" customFormat="1" ht="25.5" customHeight="1">
      <c r="A458" s="1259"/>
      <c r="B458" s="1268" t="s">
        <v>5350</v>
      </c>
      <c r="C458" s="1268"/>
      <c r="D458" s="1268"/>
      <c r="E458" s="1268"/>
      <c r="F458" s="1268"/>
      <c r="G458" s="1268"/>
      <c r="H458" s="1268"/>
      <c r="I458" s="1268"/>
      <c r="J458" s="407"/>
      <c r="K458" s="1260"/>
      <c r="L458" s="407"/>
      <c r="M458" s="407"/>
      <c r="N458" s="407"/>
      <c r="O458" s="407"/>
      <c r="P458" s="412"/>
      <c r="S458" s="1261"/>
      <c r="V458" s="407"/>
      <c r="W458" s="411" t="s">
        <v>215</v>
      </c>
      <c r="X458" s="1261"/>
      <c r="Y458" s="1261"/>
      <c r="Z458" s="1261"/>
      <c r="AB458" s="412"/>
      <c r="AC458" s="412"/>
      <c r="AD458" s="412"/>
      <c r="AE458" s="412"/>
      <c r="AF458" s="407"/>
      <c r="AG458" s="1260"/>
      <c r="AH458" s="1260"/>
      <c r="AI458" s="407"/>
      <c r="AJ458" s="407"/>
      <c r="AK458" s="412"/>
      <c r="AL458" s="412"/>
      <c r="AM458" s="412"/>
      <c r="AN458" s="412"/>
      <c r="AO458" s="407"/>
      <c r="AP458" s="1260">
        <v>0</v>
      </c>
      <c r="AQ458" s="1260"/>
      <c r="AR458" s="407"/>
      <c r="AS458" s="407"/>
    </row>
    <row r="459" spans="1:45" ht="14.25" customHeight="1">
      <c r="A459" s="226"/>
      <c r="B459" s="227"/>
      <c r="C459" s="2548" t="s">
        <v>5278</v>
      </c>
      <c r="D459" s="2548" t="s">
        <v>5279</v>
      </c>
      <c r="E459" s="1026" t="s">
        <v>5280</v>
      </c>
      <c r="F459" s="1026"/>
      <c r="G459" s="1026"/>
      <c r="H459" s="1026"/>
      <c r="I459" s="1027"/>
      <c r="J459" s="228"/>
      <c r="K459" s="229"/>
      <c r="L459" s="1028"/>
      <c r="M459" s="1028"/>
      <c r="N459" s="230"/>
      <c r="O459" s="1262" t="s">
        <v>1979</v>
      </c>
      <c r="P459" s="1026"/>
      <c r="Q459" s="1026"/>
      <c r="R459" s="1027"/>
      <c r="S459" s="1263"/>
      <c r="T459" s="1028"/>
      <c r="U459" s="1028"/>
      <c r="V459" s="230"/>
      <c r="W459" s="230"/>
      <c r="X459" s="2532" t="s">
        <v>249</v>
      </c>
      <c r="Y459" s="2533"/>
      <c r="Z459" s="2533"/>
      <c r="AA459" s="2534"/>
      <c r="AB459" s="1026" t="s">
        <v>6656</v>
      </c>
      <c r="AC459" s="1026"/>
      <c r="AD459" s="1026"/>
      <c r="AE459" s="1027"/>
      <c r="AF459" s="228"/>
      <c r="AG459" s="229"/>
      <c r="AH459" s="229"/>
      <c r="AI459" s="1028"/>
      <c r="AJ459" s="230"/>
      <c r="AK459" s="1026" t="s">
        <v>8062</v>
      </c>
      <c r="AL459" s="1026"/>
      <c r="AM459" s="1026"/>
      <c r="AN459" s="1027"/>
      <c r="AO459" s="228"/>
      <c r="AP459" s="229"/>
      <c r="AQ459" s="229"/>
      <c r="AR459" s="1028"/>
      <c r="AS459" s="230"/>
    </row>
    <row r="460" spans="1:45" s="176" customFormat="1" ht="22.5" customHeight="1">
      <c r="A460" s="231"/>
      <c r="B460" s="232"/>
      <c r="C460" s="2549"/>
      <c r="D460" s="2549"/>
      <c r="E460" s="226"/>
      <c r="F460" s="226"/>
      <c r="G460" s="226"/>
      <c r="H460" s="226"/>
      <c r="I460" s="1029"/>
      <c r="J460" s="235" t="s">
        <v>5281</v>
      </c>
      <c r="K460" s="235"/>
      <c r="L460" s="235"/>
      <c r="M460" s="22"/>
      <c r="N460" s="206"/>
      <c r="O460" s="226"/>
      <c r="P460" s="226"/>
      <c r="Q460" s="226"/>
      <c r="R460" s="340"/>
      <c r="S460" s="235" t="s">
        <v>5281</v>
      </c>
      <c r="T460" s="235"/>
      <c r="U460" s="235"/>
      <c r="V460" s="22"/>
      <c r="W460" s="206"/>
      <c r="X460" s="226"/>
      <c r="Y460" s="2551" t="s">
        <v>244</v>
      </c>
      <c r="Z460" s="2551" t="s">
        <v>247</v>
      </c>
      <c r="AA460" s="226"/>
      <c r="AB460" s="226"/>
      <c r="AC460" s="226"/>
      <c r="AD460" s="226"/>
      <c r="AE460" s="235" t="s">
        <v>5281</v>
      </c>
      <c r="AF460" s="233"/>
      <c r="AG460" s="234"/>
      <c r="AH460" s="234"/>
      <c r="AI460" s="230"/>
      <c r="AJ460" s="206"/>
      <c r="AK460" s="226"/>
      <c r="AL460" s="226"/>
      <c r="AM460" s="226"/>
      <c r="AN460" s="235" t="s">
        <v>5281</v>
      </c>
      <c r="AO460" s="233"/>
      <c r="AP460" s="234"/>
      <c r="AQ460" s="234"/>
      <c r="AR460" s="230"/>
      <c r="AS460" s="206"/>
    </row>
    <row r="461" spans="1:45" s="35" customFormat="1" ht="89.25">
      <c r="A461" s="210" t="s">
        <v>114</v>
      </c>
      <c r="B461" s="2162" t="s">
        <v>218</v>
      </c>
      <c r="C461" s="2550"/>
      <c r="D461" s="2550"/>
      <c r="E461" s="2162" t="s">
        <v>211</v>
      </c>
      <c r="F461" s="2162" t="s">
        <v>243</v>
      </c>
      <c r="G461" s="2162" t="s">
        <v>282</v>
      </c>
      <c r="H461" s="2165" t="s">
        <v>244</v>
      </c>
      <c r="I461" s="524" t="s">
        <v>321</v>
      </c>
      <c r="J461" s="249" t="s">
        <v>298</v>
      </c>
      <c r="K461" s="249" t="s">
        <v>245</v>
      </c>
      <c r="L461" s="1103" t="s">
        <v>299</v>
      </c>
      <c r="M461" s="249" t="s">
        <v>4754</v>
      </c>
      <c r="N461" s="2165" t="s">
        <v>246</v>
      </c>
      <c r="O461" s="2162" t="s">
        <v>211</v>
      </c>
      <c r="P461" s="2162" t="s">
        <v>243</v>
      </c>
      <c r="Q461" s="2165" t="s">
        <v>244</v>
      </c>
      <c r="R461" s="524" t="s">
        <v>321</v>
      </c>
      <c r="S461" s="249" t="s">
        <v>298</v>
      </c>
      <c r="T461" s="249" t="s">
        <v>245</v>
      </c>
      <c r="U461" s="1103" t="s">
        <v>299</v>
      </c>
      <c r="V461" s="249" t="s">
        <v>4754</v>
      </c>
      <c r="W461" s="2165" t="s">
        <v>246</v>
      </c>
      <c r="X461" s="2162" t="s">
        <v>211</v>
      </c>
      <c r="Y461" s="2552"/>
      <c r="Z461" s="2552"/>
      <c r="AA461" s="2162" t="s">
        <v>248</v>
      </c>
      <c r="AB461" s="2162" t="s">
        <v>211</v>
      </c>
      <c r="AC461" s="2162" t="s">
        <v>243</v>
      </c>
      <c r="AD461" s="2165" t="s">
        <v>244</v>
      </c>
      <c r="AE461" s="523" t="s">
        <v>321</v>
      </c>
      <c r="AF461" s="249" t="s">
        <v>298</v>
      </c>
      <c r="AG461" s="249" t="s">
        <v>245</v>
      </c>
      <c r="AH461" s="1103" t="s">
        <v>299</v>
      </c>
      <c r="AI461" s="249" t="s">
        <v>4754</v>
      </c>
      <c r="AJ461" s="2165" t="s">
        <v>246</v>
      </c>
      <c r="AK461" s="2162" t="s">
        <v>211</v>
      </c>
      <c r="AL461" s="2162" t="s">
        <v>243</v>
      </c>
      <c r="AM461" s="2165" t="s">
        <v>244</v>
      </c>
      <c r="AN461" s="523" t="s">
        <v>321</v>
      </c>
      <c r="AO461" s="249" t="s">
        <v>298</v>
      </c>
      <c r="AP461" s="249" t="s">
        <v>245</v>
      </c>
      <c r="AQ461" s="1103" t="s">
        <v>299</v>
      </c>
      <c r="AR461" s="249" t="s">
        <v>4754</v>
      </c>
      <c r="AS461" s="2165" t="s">
        <v>246</v>
      </c>
    </row>
    <row r="462" spans="1:45" s="15" customFormat="1" ht="12.75">
      <c r="A462" s="123">
        <v>1</v>
      </c>
      <c r="B462" s="123">
        <v>2</v>
      </c>
      <c r="C462" s="123"/>
      <c r="D462" s="123">
        <v>3</v>
      </c>
      <c r="E462" s="123">
        <v>4</v>
      </c>
      <c r="F462" s="123">
        <v>5</v>
      </c>
      <c r="G462" s="123">
        <v>6</v>
      </c>
      <c r="H462" s="123">
        <v>7</v>
      </c>
      <c r="I462" s="123">
        <v>8</v>
      </c>
      <c r="J462" s="123">
        <v>9</v>
      </c>
      <c r="K462" s="123">
        <v>10</v>
      </c>
      <c r="L462" s="123">
        <v>11</v>
      </c>
      <c r="M462" s="123">
        <v>12</v>
      </c>
      <c r="N462" s="123">
        <v>13</v>
      </c>
      <c r="O462" s="123">
        <v>14</v>
      </c>
      <c r="P462" s="123">
        <v>15</v>
      </c>
      <c r="Q462" s="123">
        <v>16</v>
      </c>
      <c r="R462" s="123">
        <v>17</v>
      </c>
      <c r="S462" s="123">
        <v>18</v>
      </c>
      <c r="T462" s="123">
        <v>19</v>
      </c>
      <c r="U462" s="123">
        <v>20</v>
      </c>
      <c r="V462" s="123">
        <v>21</v>
      </c>
      <c r="W462" s="123">
        <v>22</v>
      </c>
      <c r="X462" s="123">
        <v>23</v>
      </c>
      <c r="Y462" s="123">
        <v>24</v>
      </c>
      <c r="Z462" s="123">
        <v>25</v>
      </c>
      <c r="AA462" s="123">
        <v>26</v>
      </c>
      <c r="AB462" s="123">
        <v>27</v>
      </c>
      <c r="AC462" s="123">
        <v>28</v>
      </c>
      <c r="AD462" s="123">
        <v>29</v>
      </c>
      <c r="AE462" s="123">
        <v>30</v>
      </c>
      <c r="AF462" s="123">
        <v>31</v>
      </c>
      <c r="AG462" s="123">
        <v>32</v>
      </c>
      <c r="AH462" s="123">
        <v>33</v>
      </c>
      <c r="AI462" s="123">
        <v>34</v>
      </c>
      <c r="AJ462" s="123">
        <v>35</v>
      </c>
      <c r="AK462" s="123">
        <v>36</v>
      </c>
      <c r="AL462" s="123">
        <v>37</v>
      </c>
      <c r="AM462" s="123">
        <v>38</v>
      </c>
      <c r="AN462" s="123">
        <v>39</v>
      </c>
      <c r="AO462" s="123">
        <v>40</v>
      </c>
      <c r="AP462" s="123">
        <v>41</v>
      </c>
      <c r="AQ462" s="123">
        <v>42</v>
      </c>
      <c r="AR462" s="123">
        <v>43</v>
      </c>
      <c r="AS462" s="123">
        <v>44</v>
      </c>
    </row>
    <row r="463" spans="1:45">
      <c r="A463" s="102"/>
      <c r="B463" s="212" t="s">
        <v>250</v>
      </c>
      <c r="C463" s="212"/>
      <c r="D463" s="212"/>
      <c r="E463" s="102"/>
      <c r="F463" s="102"/>
      <c r="G463" s="102"/>
      <c r="H463" s="194"/>
      <c r="I463" s="344"/>
      <c r="J463" s="194"/>
      <c r="K463" s="194"/>
      <c r="L463" s="194"/>
      <c r="M463" s="194"/>
      <c r="N463" s="194"/>
      <c r="O463" s="102"/>
      <c r="P463" s="102"/>
      <c r="Q463" s="194"/>
      <c r="R463" s="344"/>
      <c r="S463" s="194"/>
      <c r="T463" s="194"/>
      <c r="U463" s="194"/>
      <c r="V463" s="194"/>
      <c r="W463" s="194"/>
      <c r="X463" s="213"/>
      <c r="Y463" s="213"/>
      <c r="Z463" s="213"/>
      <c r="AA463" s="2158"/>
      <c r="AB463" s="102"/>
      <c r="AC463" s="102"/>
      <c r="AD463" s="194"/>
      <c r="AE463" s="344"/>
      <c r="AF463" s="194"/>
      <c r="AG463" s="194"/>
      <c r="AH463" s="194"/>
      <c r="AI463" s="194"/>
      <c r="AJ463" s="194"/>
      <c r="AK463" s="102"/>
      <c r="AL463" s="102"/>
      <c r="AM463" s="194"/>
      <c r="AN463" s="344"/>
      <c r="AO463" s="194"/>
      <c r="AP463" s="194"/>
      <c r="AQ463" s="194"/>
      <c r="AR463" s="194"/>
      <c r="AS463" s="194"/>
    </row>
    <row r="464" spans="1:45">
      <c r="A464" s="102"/>
      <c r="B464" s="212"/>
      <c r="C464" s="212"/>
      <c r="D464" s="212"/>
      <c r="E464" s="102"/>
      <c r="F464" s="102"/>
      <c r="G464" s="102"/>
      <c r="H464" s="194"/>
      <c r="I464" s="344"/>
      <c r="J464" s="194"/>
      <c r="K464" s="194"/>
      <c r="L464" s="194"/>
      <c r="M464" s="194"/>
      <c r="N464" s="194"/>
      <c r="O464" s="102"/>
      <c r="P464" s="102"/>
      <c r="Q464" s="194"/>
      <c r="R464" s="344"/>
      <c r="S464" s="194"/>
      <c r="T464" s="194"/>
      <c r="U464" s="194"/>
      <c r="V464" s="194"/>
      <c r="W464" s="194"/>
      <c r="X464" s="213"/>
      <c r="Y464" s="213"/>
      <c r="Z464" s="213"/>
      <c r="AA464" s="2158"/>
      <c r="AB464" s="102"/>
      <c r="AC464" s="102"/>
      <c r="AD464" s="194"/>
      <c r="AE464" s="344"/>
      <c r="AF464" s="194"/>
      <c r="AG464" s="194"/>
      <c r="AH464" s="194"/>
      <c r="AI464" s="194"/>
      <c r="AJ464" s="194"/>
      <c r="AK464" s="102"/>
      <c r="AL464" s="102"/>
      <c r="AM464" s="194"/>
      <c r="AN464" s="344"/>
      <c r="AO464" s="194"/>
      <c r="AP464" s="194"/>
      <c r="AQ464" s="194"/>
      <c r="AR464" s="194"/>
      <c r="AS464" s="194"/>
    </row>
    <row r="465" spans="1:45" ht="14.25">
      <c r="A465" s="102"/>
      <c r="B465" s="214" t="s">
        <v>113</v>
      </c>
      <c r="C465" s="214"/>
      <c r="D465" s="213" t="s">
        <v>1</v>
      </c>
      <c r="E465" s="215">
        <f>SUM(E467:E503)</f>
        <v>37</v>
      </c>
      <c r="F465" s="213"/>
      <c r="G465" s="213"/>
      <c r="H465" s="213">
        <f t="shared" ref="H465:O465" si="247">SUM(H467:H503)</f>
        <v>30867200</v>
      </c>
      <c r="I465" s="213">
        <f t="shared" si="247"/>
        <v>0</v>
      </c>
      <c r="J465" s="213">
        <f t="shared" si="247"/>
        <v>4844264.87</v>
      </c>
      <c r="K465" s="213">
        <f t="shared" si="247"/>
        <v>82145</v>
      </c>
      <c r="L465" s="213">
        <f t="shared" si="247"/>
        <v>0</v>
      </c>
      <c r="M465" s="213">
        <f t="shared" si="247"/>
        <v>18520320</v>
      </c>
      <c r="N465" s="215">
        <f t="shared" si="247"/>
        <v>54313929.870000005</v>
      </c>
      <c r="O465" s="213">
        <f t="shared" si="247"/>
        <v>37</v>
      </c>
      <c r="P465" s="213"/>
      <c r="Q465" s="213">
        <f t="shared" ref="Q465:AB465" si="248">SUM(Q467:Q503)</f>
        <v>30867200</v>
      </c>
      <c r="R465" s="213">
        <f t="shared" si="248"/>
        <v>0</v>
      </c>
      <c r="S465" s="213">
        <f t="shared" si="248"/>
        <v>4328424.87</v>
      </c>
      <c r="T465" s="213">
        <f t="shared" si="248"/>
        <v>82145</v>
      </c>
      <c r="U465" s="213">
        <f t="shared" si="248"/>
        <v>0</v>
      </c>
      <c r="V465" s="213">
        <f t="shared" si="248"/>
        <v>18520320</v>
      </c>
      <c r="W465" s="215">
        <f t="shared" si="248"/>
        <v>53798089.870000005</v>
      </c>
      <c r="X465" s="213">
        <f t="shared" si="248"/>
        <v>0</v>
      </c>
      <c r="Y465" s="213">
        <f t="shared" si="248"/>
        <v>0</v>
      </c>
      <c r="Z465" s="213">
        <f t="shared" si="248"/>
        <v>515840</v>
      </c>
      <c r="AA465" s="213">
        <f t="shared" si="248"/>
        <v>515840</v>
      </c>
      <c r="AB465" s="215">
        <f t="shared" si="248"/>
        <v>37</v>
      </c>
      <c r="AC465" s="213"/>
      <c r="AD465" s="213">
        <f t="shared" ref="AD465:AK465" si="249">SUM(AD467:AD503)</f>
        <v>30867200</v>
      </c>
      <c r="AE465" s="213">
        <f t="shared" si="249"/>
        <v>0</v>
      </c>
      <c r="AF465" s="213">
        <f t="shared" si="249"/>
        <v>5343464.87</v>
      </c>
      <c r="AG465" s="213">
        <f t="shared" si="249"/>
        <v>82145</v>
      </c>
      <c r="AH465" s="213">
        <f t="shared" si="249"/>
        <v>0</v>
      </c>
      <c r="AI465" s="213">
        <f t="shared" si="249"/>
        <v>18520320</v>
      </c>
      <c r="AJ465" s="215">
        <f t="shared" si="249"/>
        <v>54813129.870000005</v>
      </c>
      <c r="AK465" s="215">
        <f t="shared" si="249"/>
        <v>37</v>
      </c>
      <c r="AL465" s="213"/>
      <c r="AM465" s="213">
        <f t="shared" ref="AM465:AS465" si="250">SUM(AM467:AM503)</f>
        <v>30867200</v>
      </c>
      <c r="AN465" s="213">
        <f t="shared" si="250"/>
        <v>0</v>
      </c>
      <c r="AO465" s="213">
        <f t="shared" si="250"/>
        <v>5842664.8700000001</v>
      </c>
      <c r="AP465" s="213">
        <f t="shared" si="250"/>
        <v>82145</v>
      </c>
      <c r="AQ465" s="213">
        <f t="shared" si="250"/>
        <v>0</v>
      </c>
      <c r="AR465" s="213">
        <f t="shared" si="250"/>
        <v>18520320</v>
      </c>
      <c r="AS465" s="215">
        <f t="shared" si="250"/>
        <v>55312329.870000005</v>
      </c>
    </row>
    <row r="466" spans="1:45">
      <c r="A466" s="102"/>
      <c r="B466" s="179" t="s">
        <v>126</v>
      </c>
      <c r="C466" s="179"/>
      <c r="D466" s="179"/>
      <c r="E466" s="102"/>
      <c r="F466" s="102"/>
      <c r="G466" s="102"/>
      <c r="H466" s="194"/>
      <c r="I466" s="344"/>
      <c r="J466" s="194"/>
      <c r="K466" s="194"/>
      <c r="L466" s="194"/>
      <c r="M466" s="194"/>
      <c r="N466" s="194"/>
      <c r="O466" s="102"/>
      <c r="P466" s="102"/>
      <c r="Q466" s="194"/>
      <c r="R466" s="344"/>
      <c r="S466" s="194"/>
      <c r="T466" s="194"/>
      <c r="U466" s="194"/>
      <c r="V466" s="194"/>
      <c r="W466" s="194"/>
      <c r="X466" s="213"/>
      <c r="Y466" s="213"/>
      <c r="Z466" s="213"/>
      <c r="AA466" s="2158"/>
      <c r="AB466" s="102"/>
      <c r="AC466" s="102"/>
      <c r="AD466" s="194"/>
      <c r="AE466" s="344"/>
      <c r="AF466" s="194"/>
      <c r="AG466" s="194"/>
      <c r="AH466" s="194"/>
      <c r="AI466" s="194"/>
      <c r="AJ466" s="194"/>
      <c r="AK466" s="102"/>
      <c r="AL466" s="102"/>
      <c r="AM466" s="194"/>
      <c r="AN466" s="344"/>
      <c r="AO466" s="194"/>
      <c r="AP466" s="194"/>
      <c r="AQ466" s="194"/>
      <c r="AR466" s="194"/>
      <c r="AS466" s="194"/>
    </row>
    <row r="467" spans="1:45" ht="18.95" customHeight="1">
      <c r="A467" s="102">
        <v>1</v>
      </c>
      <c r="B467" s="102" t="s">
        <v>783</v>
      </c>
      <c r="C467" s="102" t="s">
        <v>5283</v>
      </c>
      <c r="D467" s="102">
        <v>1963</v>
      </c>
      <c r="E467" s="102">
        <v>1</v>
      </c>
      <c r="F467" s="102">
        <v>27</v>
      </c>
      <c r="G467" s="102">
        <v>11</v>
      </c>
      <c r="H467" s="194">
        <v>915200</v>
      </c>
      <c r="I467" s="344"/>
      <c r="J467" s="194">
        <v>328578.12</v>
      </c>
      <c r="K467" s="194">
        <v>82145</v>
      </c>
      <c r="L467" s="194"/>
      <c r="M467" s="194">
        <v>549120</v>
      </c>
      <c r="N467" s="213">
        <f>+H467+J467+K467+L467+M467</f>
        <v>1875043.12</v>
      </c>
      <c r="O467" s="102">
        <v>1</v>
      </c>
      <c r="P467" s="102">
        <v>26</v>
      </c>
      <c r="Q467" s="194">
        <v>915200</v>
      </c>
      <c r="R467" s="344"/>
      <c r="S467" s="194">
        <v>328578.12</v>
      </c>
      <c r="T467" s="194">
        <v>82145</v>
      </c>
      <c r="U467" s="194"/>
      <c r="V467" s="194">
        <v>549120</v>
      </c>
      <c r="W467" s="213">
        <f>+Q467+S467+T467+U467+V467</f>
        <v>1875043.12</v>
      </c>
      <c r="X467" s="213">
        <f t="shared" ref="X467:X503" si="251">E467-O467</f>
        <v>0</v>
      </c>
      <c r="Y467" s="213">
        <f t="shared" ref="Y467:Y503" si="252">+H467-Q467</f>
        <v>0</v>
      </c>
      <c r="Z467" s="213">
        <f t="shared" ref="Z467:Z503" si="253">+J467+K467+L467+M467-S467-T467-U467-V467</f>
        <v>0</v>
      </c>
      <c r="AA467" s="74">
        <f>N467-W467</f>
        <v>0</v>
      </c>
      <c r="AB467" s="102">
        <v>1</v>
      </c>
      <c r="AC467" s="102">
        <v>28</v>
      </c>
      <c r="AD467" s="194">
        <v>915200</v>
      </c>
      <c r="AE467" s="344"/>
      <c r="AF467" s="194">
        <v>328578.12</v>
      </c>
      <c r="AG467" s="194">
        <v>82145</v>
      </c>
      <c r="AH467" s="194"/>
      <c r="AI467" s="194">
        <v>549120</v>
      </c>
      <c r="AJ467" s="213">
        <f>+AD467+AF467+AG467+AH467+AI467</f>
        <v>1875043.12</v>
      </c>
      <c r="AK467" s="102">
        <v>1</v>
      </c>
      <c r="AL467" s="102">
        <v>29</v>
      </c>
      <c r="AM467" s="194">
        <v>915200</v>
      </c>
      <c r="AN467" s="344"/>
      <c r="AO467" s="194">
        <v>328578.12</v>
      </c>
      <c r="AP467" s="194">
        <v>82145</v>
      </c>
      <c r="AQ467" s="194"/>
      <c r="AR467" s="194">
        <v>549120</v>
      </c>
      <c r="AS467" s="213">
        <f>+AM467+AO467+AP467+AQ467+AR467</f>
        <v>1875043.12</v>
      </c>
    </row>
    <row r="468" spans="1:45" ht="18.95" customHeight="1">
      <c r="A468" s="102">
        <v>2</v>
      </c>
      <c r="B468" s="102" t="s">
        <v>5351</v>
      </c>
      <c r="C468" s="102" t="s">
        <v>5283</v>
      </c>
      <c r="D468" s="102">
        <v>1962</v>
      </c>
      <c r="E468" s="102">
        <v>1</v>
      </c>
      <c r="F468" s="102">
        <v>30</v>
      </c>
      <c r="G468" s="102">
        <v>10</v>
      </c>
      <c r="H468" s="194">
        <v>832000</v>
      </c>
      <c r="I468" s="344"/>
      <c r="J468" s="194">
        <v>358803.75</v>
      </c>
      <c r="K468" s="194">
        <v>0</v>
      </c>
      <c r="L468" s="194"/>
      <c r="M468" s="194">
        <v>499200</v>
      </c>
      <c r="N468" s="213">
        <f t="shared" ref="N468:N503" si="254">+H468+J468+K468+L468+M468</f>
        <v>1690003.75</v>
      </c>
      <c r="O468" s="102">
        <v>1</v>
      </c>
      <c r="P468" s="102">
        <v>29</v>
      </c>
      <c r="Q468" s="194">
        <v>832000</v>
      </c>
      <c r="R468" s="344"/>
      <c r="S468" s="194">
        <v>358803.75</v>
      </c>
      <c r="T468" s="194"/>
      <c r="U468" s="194"/>
      <c r="V468" s="194">
        <v>499200</v>
      </c>
      <c r="W468" s="213">
        <f t="shared" ref="W468:W503" si="255">+Q468+S468+T468+U468+V468</f>
        <v>1690003.75</v>
      </c>
      <c r="X468" s="213">
        <f t="shared" si="251"/>
        <v>0</v>
      </c>
      <c r="Y468" s="213">
        <f t="shared" si="252"/>
        <v>0</v>
      </c>
      <c r="Z468" s="213">
        <f t="shared" si="253"/>
        <v>0</v>
      </c>
      <c r="AA468" s="74">
        <f t="shared" ref="AA468:AA475" si="256">N468-W468</f>
        <v>0</v>
      </c>
      <c r="AB468" s="102">
        <v>1</v>
      </c>
      <c r="AC468" s="102">
        <v>31</v>
      </c>
      <c r="AD468" s="194">
        <v>832000</v>
      </c>
      <c r="AE468" s="344"/>
      <c r="AF468" s="194">
        <v>358803.75</v>
      </c>
      <c r="AG468" s="194"/>
      <c r="AH468" s="194"/>
      <c r="AI468" s="194">
        <v>499200</v>
      </c>
      <c r="AJ468" s="213">
        <f t="shared" ref="AJ468:AJ503" si="257">+AD468+AF468+AG468+AH468+AI468</f>
        <v>1690003.75</v>
      </c>
      <c r="AK468" s="102">
        <v>1</v>
      </c>
      <c r="AL468" s="102">
        <v>32</v>
      </c>
      <c r="AM468" s="194">
        <v>832000</v>
      </c>
      <c r="AN468" s="344"/>
      <c r="AO468" s="194">
        <v>358803.75</v>
      </c>
      <c r="AP468" s="194"/>
      <c r="AQ468" s="194"/>
      <c r="AR468" s="194">
        <v>499200</v>
      </c>
      <c r="AS468" s="213">
        <f t="shared" ref="AS468:AS503" si="258">+AM468+AO468+AP468+AQ468+AR468</f>
        <v>1690003.75</v>
      </c>
    </row>
    <row r="469" spans="1:45" ht="18.95" customHeight="1">
      <c r="A469" s="102">
        <v>3</v>
      </c>
      <c r="B469" s="102" t="s">
        <v>5313</v>
      </c>
      <c r="C469" s="102" t="s">
        <v>5282</v>
      </c>
      <c r="D469" s="102">
        <v>1988</v>
      </c>
      <c r="E469" s="102">
        <v>1</v>
      </c>
      <c r="F469" s="102">
        <v>3</v>
      </c>
      <c r="G469" s="102">
        <v>10</v>
      </c>
      <c r="H469" s="194">
        <v>832000</v>
      </c>
      <c r="I469" s="344"/>
      <c r="J469" s="194">
        <v>49920</v>
      </c>
      <c r="K469" s="194">
        <v>0</v>
      </c>
      <c r="L469" s="194"/>
      <c r="M469" s="194">
        <v>499200</v>
      </c>
      <c r="N469" s="213">
        <f t="shared" si="254"/>
        <v>1381120</v>
      </c>
      <c r="O469" s="102">
        <v>1</v>
      </c>
      <c r="P469" s="102">
        <v>2</v>
      </c>
      <c r="Q469" s="194">
        <v>832000</v>
      </c>
      <c r="R469" s="344"/>
      <c r="S469" s="194">
        <v>33280</v>
      </c>
      <c r="T469" s="194"/>
      <c r="U469" s="194"/>
      <c r="V469" s="194">
        <v>499200</v>
      </c>
      <c r="W469" s="213">
        <f t="shared" si="255"/>
        <v>1364480</v>
      </c>
      <c r="X469" s="213">
        <f t="shared" si="251"/>
        <v>0</v>
      </c>
      <c r="Y469" s="213">
        <f t="shared" si="252"/>
        <v>0</v>
      </c>
      <c r="Z469" s="213">
        <f t="shared" si="253"/>
        <v>16640</v>
      </c>
      <c r="AA469" s="74">
        <f t="shared" si="256"/>
        <v>16640</v>
      </c>
      <c r="AB469" s="102">
        <v>1</v>
      </c>
      <c r="AC469" s="102">
        <v>4</v>
      </c>
      <c r="AD469" s="194">
        <v>832000</v>
      </c>
      <c r="AE469" s="344"/>
      <c r="AF469" s="194">
        <v>66560</v>
      </c>
      <c r="AG469" s="194"/>
      <c r="AH469" s="194"/>
      <c r="AI469" s="194">
        <v>499200</v>
      </c>
      <c r="AJ469" s="213">
        <f t="shared" si="257"/>
        <v>1397760</v>
      </c>
      <c r="AK469" s="102">
        <v>1</v>
      </c>
      <c r="AL469" s="102">
        <v>5</v>
      </c>
      <c r="AM469" s="194">
        <v>832000</v>
      </c>
      <c r="AN469" s="344"/>
      <c r="AO469" s="194">
        <v>83200</v>
      </c>
      <c r="AP469" s="194"/>
      <c r="AQ469" s="194"/>
      <c r="AR469" s="194">
        <v>499200</v>
      </c>
      <c r="AS469" s="213">
        <f t="shared" si="258"/>
        <v>1414400</v>
      </c>
    </row>
    <row r="470" spans="1:45" ht="18.95" customHeight="1">
      <c r="A470" s="102">
        <v>4</v>
      </c>
      <c r="B470" s="102" t="s">
        <v>975</v>
      </c>
      <c r="C470" s="102" t="s">
        <v>5283</v>
      </c>
      <c r="D470" s="102">
        <v>1989</v>
      </c>
      <c r="E470" s="102">
        <v>1</v>
      </c>
      <c r="F470" s="102">
        <v>7</v>
      </c>
      <c r="G470" s="102">
        <v>10</v>
      </c>
      <c r="H470" s="194">
        <v>832000</v>
      </c>
      <c r="I470" s="344"/>
      <c r="J470" s="194">
        <v>116480.00000000001</v>
      </c>
      <c r="K470" s="194">
        <v>0</v>
      </c>
      <c r="L470" s="194"/>
      <c r="M470" s="194">
        <v>499200</v>
      </c>
      <c r="N470" s="213">
        <f t="shared" si="254"/>
        <v>1447680</v>
      </c>
      <c r="O470" s="102">
        <v>1</v>
      </c>
      <c r="P470" s="102">
        <v>6</v>
      </c>
      <c r="Q470" s="194">
        <v>832000</v>
      </c>
      <c r="R470" s="344"/>
      <c r="S470" s="194">
        <v>99840</v>
      </c>
      <c r="T470" s="194"/>
      <c r="U470" s="194"/>
      <c r="V470" s="194">
        <v>499200</v>
      </c>
      <c r="W470" s="213">
        <f t="shared" si="255"/>
        <v>1431040</v>
      </c>
      <c r="X470" s="213">
        <f t="shared" si="251"/>
        <v>0</v>
      </c>
      <c r="Y470" s="213">
        <f t="shared" si="252"/>
        <v>0</v>
      </c>
      <c r="Z470" s="213">
        <f t="shared" si="253"/>
        <v>16640</v>
      </c>
      <c r="AA470" s="74">
        <f t="shared" si="256"/>
        <v>16640</v>
      </c>
      <c r="AB470" s="102">
        <v>1</v>
      </c>
      <c r="AC470" s="102">
        <v>8</v>
      </c>
      <c r="AD470" s="194">
        <v>832000</v>
      </c>
      <c r="AE470" s="344"/>
      <c r="AF470" s="194">
        <v>133120</v>
      </c>
      <c r="AG470" s="194"/>
      <c r="AH470" s="194"/>
      <c r="AI470" s="194">
        <v>499200</v>
      </c>
      <c r="AJ470" s="213">
        <f t="shared" si="257"/>
        <v>1464320</v>
      </c>
      <c r="AK470" s="102">
        <v>1</v>
      </c>
      <c r="AL470" s="102">
        <v>9</v>
      </c>
      <c r="AM470" s="194">
        <v>832000</v>
      </c>
      <c r="AN470" s="344"/>
      <c r="AO470" s="194">
        <v>149760</v>
      </c>
      <c r="AP470" s="194"/>
      <c r="AQ470" s="194"/>
      <c r="AR470" s="194">
        <v>499200</v>
      </c>
      <c r="AS470" s="213">
        <f t="shared" si="258"/>
        <v>1480960</v>
      </c>
    </row>
    <row r="471" spans="1:45" ht="18.95" customHeight="1">
      <c r="A471" s="102">
        <v>5</v>
      </c>
      <c r="B471" s="102" t="s">
        <v>5307</v>
      </c>
      <c r="C471" s="102" t="s">
        <v>5283</v>
      </c>
      <c r="D471" s="102">
        <v>1986</v>
      </c>
      <c r="E471" s="102">
        <v>1</v>
      </c>
      <c r="F471" s="102">
        <v>3</v>
      </c>
      <c r="G471" s="102">
        <v>10</v>
      </c>
      <c r="H471" s="194">
        <v>832000</v>
      </c>
      <c r="I471" s="344"/>
      <c r="J471" s="194">
        <v>49920</v>
      </c>
      <c r="K471" s="194">
        <v>0</v>
      </c>
      <c r="L471" s="194"/>
      <c r="M471" s="194">
        <v>499200</v>
      </c>
      <c r="N471" s="213">
        <f t="shared" si="254"/>
        <v>1381120</v>
      </c>
      <c r="O471" s="102">
        <v>1</v>
      </c>
      <c r="P471" s="102">
        <v>2</v>
      </c>
      <c r="Q471" s="194">
        <v>832000</v>
      </c>
      <c r="R471" s="344"/>
      <c r="S471" s="194">
        <v>33280</v>
      </c>
      <c r="T471" s="194"/>
      <c r="U471" s="194"/>
      <c r="V471" s="194">
        <v>499200</v>
      </c>
      <c r="W471" s="213">
        <f t="shared" si="255"/>
        <v>1364480</v>
      </c>
      <c r="X471" s="213">
        <f t="shared" si="251"/>
        <v>0</v>
      </c>
      <c r="Y471" s="213">
        <f t="shared" si="252"/>
        <v>0</v>
      </c>
      <c r="Z471" s="213">
        <f t="shared" si="253"/>
        <v>16640</v>
      </c>
      <c r="AA471" s="74">
        <f t="shared" si="256"/>
        <v>16640</v>
      </c>
      <c r="AB471" s="102">
        <v>1</v>
      </c>
      <c r="AC471" s="102">
        <v>4</v>
      </c>
      <c r="AD471" s="194">
        <v>832000</v>
      </c>
      <c r="AE471" s="344"/>
      <c r="AF471" s="194">
        <v>66560</v>
      </c>
      <c r="AG471" s="194"/>
      <c r="AH471" s="194"/>
      <c r="AI471" s="194">
        <v>499200</v>
      </c>
      <c r="AJ471" s="213">
        <f t="shared" si="257"/>
        <v>1397760</v>
      </c>
      <c r="AK471" s="102">
        <v>1</v>
      </c>
      <c r="AL471" s="102">
        <v>5</v>
      </c>
      <c r="AM471" s="194">
        <v>832000</v>
      </c>
      <c r="AN471" s="344"/>
      <c r="AO471" s="194">
        <v>83200</v>
      </c>
      <c r="AP471" s="194"/>
      <c r="AQ471" s="194"/>
      <c r="AR471" s="194">
        <v>499200</v>
      </c>
      <c r="AS471" s="213">
        <f t="shared" si="258"/>
        <v>1414400</v>
      </c>
    </row>
    <row r="472" spans="1:45" ht="18.95" customHeight="1">
      <c r="A472" s="102">
        <v>6</v>
      </c>
      <c r="B472" s="102" t="s">
        <v>832</v>
      </c>
      <c r="C472" s="102" t="s">
        <v>5282</v>
      </c>
      <c r="D472" s="102">
        <v>1983</v>
      </c>
      <c r="E472" s="102">
        <v>1</v>
      </c>
      <c r="F472" s="102">
        <v>9</v>
      </c>
      <c r="G472" s="102">
        <v>10</v>
      </c>
      <c r="H472" s="194">
        <v>832000</v>
      </c>
      <c r="I472" s="344"/>
      <c r="J472" s="194">
        <v>149760</v>
      </c>
      <c r="K472" s="194">
        <v>0</v>
      </c>
      <c r="L472" s="194"/>
      <c r="M472" s="194">
        <v>499200</v>
      </c>
      <c r="N472" s="213">
        <f t="shared" si="254"/>
        <v>1480960</v>
      </c>
      <c r="O472" s="102">
        <v>1</v>
      </c>
      <c r="P472" s="102">
        <v>8</v>
      </c>
      <c r="Q472" s="194">
        <v>832000</v>
      </c>
      <c r="R472" s="344"/>
      <c r="S472" s="194">
        <v>133120</v>
      </c>
      <c r="T472" s="194"/>
      <c r="U472" s="194"/>
      <c r="V472" s="194">
        <v>499200</v>
      </c>
      <c r="W472" s="213">
        <f t="shared" si="255"/>
        <v>1464320</v>
      </c>
      <c r="X472" s="213">
        <f t="shared" si="251"/>
        <v>0</v>
      </c>
      <c r="Y472" s="213">
        <f t="shared" si="252"/>
        <v>0</v>
      </c>
      <c r="Z472" s="213">
        <f t="shared" si="253"/>
        <v>16640</v>
      </c>
      <c r="AA472" s="74">
        <f t="shared" si="256"/>
        <v>16640</v>
      </c>
      <c r="AB472" s="102">
        <v>1</v>
      </c>
      <c r="AC472" s="102">
        <v>10</v>
      </c>
      <c r="AD472" s="194">
        <v>832000</v>
      </c>
      <c r="AE472" s="344"/>
      <c r="AF472" s="194">
        <v>166400</v>
      </c>
      <c r="AG472" s="194"/>
      <c r="AH472" s="194"/>
      <c r="AI472" s="194">
        <v>499200</v>
      </c>
      <c r="AJ472" s="213">
        <f t="shared" si="257"/>
        <v>1497600</v>
      </c>
      <c r="AK472" s="102">
        <v>1</v>
      </c>
      <c r="AL472" s="102">
        <v>11</v>
      </c>
      <c r="AM472" s="194">
        <v>832000</v>
      </c>
      <c r="AN472" s="344"/>
      <c r="AO472" s="194">
        <v>183040</v>
      </c>
      <c r="AP472" s="194"/>
      <c r="AQ472" s="194"/>
      <c r="AR472" s="194">
        <v>499200</v>
      </c>
      <c r="AS472" s="213">
        <f t="shared" si="258"/>
        <v>1514240</v>
      </c>
    </row>
    <row r="473" spans="1:45" ht="18.95" customHeight="1">
      <c r="A473" s="102">
        <v>7</v>
      </c>
      <c r="B473" s="102" t="s">
        <v>802</v>
      </c>
      <c r="C473" s="102" t="s">
        <v>5283</v>
      </c>
      <c r="D473" s="102">
        <v>1964</v>
      </c>
      <c r="E473" s="102">
        <v>1</v>
      </c>
      <c r="F473" s="102">
        <v>26</v>
      </c>
      <c r="G473" s="102">
        <v>10</v>
      </c>
      <c r="H473" s="194">
        <v>832000</v>
      </c>
      <c r="I473" s="344"/>
      <c r="J473" s="194">
        <v>263123</v>
      </c>
      <c r="K473" s="194">
        <v>0</v>
      </c>
      <c r="L473" s="194"/>
      <c r="M473" s="194">
        <v>499200</v>
      </c>
      <c r="N473" s="213">
        <f t="shared" si="254"/>
        <v>1594323</v>
      </c>
      <c r="O473" s="102">
        <v>1</v>
      </c>
      <c r="P473" s="102">
        <v>25</v>
      </c>
      <c r="Q473" s="194">
        <v>832000</v>
      </c>
      <c r="R473" s="344"/>
      <c r="S473" s="194">
        <v>263123</v>
      </c>
      <c r="T473" s="194"/>
      <c r="U473" s="194"/>
      <c r="V473" s="194">
        <v>499200</v>
      </c>
      <c r="W473" s="213">
        <f t="shared" si="255"/>
        <v>1594323</v>
      </c>
      <c r="X473" s="213">
        <f t="shared" si="251"/>
        <v>0</v>
      </c>
      <c r="Y473" s="213">
        <f t="shared" si="252"/>
        <v>0</v>
      </c>
      <c r="Z473" s="213">
        <f t="shared" si="253"/>
        <v>0</v>
      </c>
      <c r="AA473" s="74">
        <f t="shared" si="256"/>
        <v>0</v>
      </c>
      <c r="AB473" s="102">
        <v>1</v>
      </c>
      <c r="AC473" s="102">
        <v>27</v>
      </c>
      <c r="AD473" s="194">
        <v>832000</v>
      </c>
      <c r="AE473" s="344"/>
      <c r="AF473" s="194">
        <v>263123</v>
      </c>
      <c r="AG473" s="194"/>
      <c r="AH473" s="194"/>
      <c r="AI473" s="194">
        <v>499200</v>
      </c>
      <c r="AJ473" s="213">
        <f t="shared" si="257"/>
        <v>1594323</v>
      </c>
      <c r="AK473" s="102">
        <v>1</v>
      </c>
      <c r="AL473" s="102">
        <v>28</v>
      </c>
      <c r="AM473" s="194">
        <v>832000</v>
      </c>
      <c r="AN473" s="344"/>
      <c r="AO473" s="194">
        <v>263123</v>
      </c>
      <c r="AP473" s="194"/>
      <c r="AQ473" s="194"/>
      <c r="AR473" s="194">
        <v>499200</v>
      </c>
      <c r="AS473" s="213">
        <f t="shared" si="258"/>
        <v>1594323</v>
      </c>
    </row>
    <row r="474" spans="1:45" ht="18.95" customHeight="1">
      <c r="A474" s="102">
        <v>8</v>
      </c>
      <c r="B474" s="102" t="s">
        <v>1178</v>
      </c>
      <c r="C474" s="102" t="s">
        <v>5282</v>
      </c>
      <c r="D474" s="102">
        <v>1991</v>
      </c>
      <c r="E474" s="102">
        <v>1</v>
      </c>
      <c r="F474" s="102">
        <v>6</v>
      </c>
      <c r="G474" s="102">
        <v>10</v>
      </c>
      <c r="H474" s="194">
        <v>832000</v>
      </c>
      <c r="I474" s="344"/>
      <c r="J474" s="194">
        <v>99840</v>
      </c>
      <c r="K474" s="194">
        <v>0</v>
      </c>
      <c r="L474" s="194"/>
      <c r="M474" s="194">
        <v>499200</v>
      </c>
      <c r="N474" s="213">
        <f t="shared" si="254"/>
        <v>1431040</v>
      </c>
      <c r="O474" s="102">
        <v>1</v>
      </c>
      <c r="P474" s="102">
        <v>5</v>
      </c>
      <c r="Q474" s="194">
        <v>832000</v>
      </c>
      <c r="R474" s="344"/>
      <c r="S474" s="194">
        <v>83200</v>
      </c>
      <c r="T474" s="194"/>
      <c r="U474" s="194"/>
      <c r="V474" s="194">
        <v>499200</v>
      </c>
      <c r="W474" s="213">
        <f t="shared" si="255"/>
        <v>1414400</v>
      </c>
      <c r="X474" s="213">
        <f t="shared" si="251"/>
        <v>0</v>
      </c>
      <c r="Y474" s="213">
        <f t="shared" si="252"/>
        <v>0</v>
      </c>
      <c r="Z474" s="213">
        <f t="shared" si="253"/>
        <v>16640</v>
      </c>
      <c r="AA474" s="74">
        <f t="shared" si="256"/>
        <v>16640</v>
      </c>
      <c r="AB474" s="102">
        <v>1</v>
      </c>
      <c r="AC474" s="102">
        <v>7</v>
      </c>
      <c r="AD474" s="194">
        <v>832000</v>
      </c>
      <c r="AE474" s="344"/>
      <c r="AF474" s="194">
        <v>116480.00000000001</v>
      </c>
      <c r="AG474" s="194"/>
      <c r="AH474" s="194"/>
      <c r="AI474" s="194">
        <v>499200</v>
      </c>
      <c r="AJ474" s="213">
        <f t="shared" si="257"/>
        <v>1447680</v>
      </c>
      <c r="AK474" s="102">
        <v>1</v>
      </c>
      <c r="AL474" s="102">
        <v>8</v>
      </c>
      <c r="AM474" s="194">
        <v>832000</v>
      </c>
      <c r="AN474" s="344"/>
      <c r="AO474" s="194">
        <v>133120</v>
      </c>
      <c r="AP474" s="194"/>
      <c r="AQ474" s="194"/>
      <c r="AR474" s="194">
        <v>499200</v>
      </c>
      <c r="AS474" s="213">
        <f t="shared" si="258"/>
        <v>1464320</v>
      </c>
    </row>
    <row r="475" spans="1:45" ht="18.95" customHeight="1">
      <c r="A475" s="102">
        <v>9</v>
      </c>
      <c r="B475" s="102" t="s">
        <v>797</v>
      </c>
      <c r="C475" s="102" t="s">
        <v>5283</v>
      </c>
      <c r="D475" s="102">
        <v>1975</v>
      </c>
      <c r="E475" s="102">
        <v>1</v>
      </c>
      <c r="F475" s="102">
        <v>25</v>
      </c>
      <c r="G475" s="102">
        <v>10</v>
      </c>
      <c r="H475" s="194">
        <v>832000</v>
      </c>
      <c r="I475" s="344"/>
      <c r="J475" s="194">
        <v>249600</v>
      </c>
      <c r="K475" s="194">
        <v>0</v>
      </c>
      <c r="L475" s="194"/>
      <c r="M475" s="194">
        <v>499200</v>
      </c>
      <c r="N475" s="213">
        <f t="shared" si="254"/>
        <v>1580800</v>
      </c>
      <c r="O475" s="102">
        <v>1</v>
      </c>
      <c r="P475" s="102">
        <v>24</v>
      </c>
      <c r="Q475" s="194">
        <v>832000</v>
      </c>
      <c r="R475" s="344"/>
      <c r="S475" s="194">
        <v>249600</v>
      </c>
      <c r="T475" s="194"/>
      <c r="U475" s="194"/>
      <c r="V475" s="194">
        <v>499200</v>
      </c>
      <c r="W475" s="213">
        <f t="shared" si="255"/>
        <v>1580800</v>
      </c>
      <c r="X475" s="213">
        <f t="shared" si="251"/>
        <v>0</v>
      </c>
      <c r="Y475" s="213">
        <f t="shared" si="252"/>
        <v>0</v>
      </c>
      <c r="Z475" s="213">
        <f t="shared" si="253"/>
        <v>0</v>
      </c>
      <c r="AA475" s="74">
        <f t="shared" si="256"/>
        <v>0</v>
      </c>
      <c r="AB475" s="102">
        <v>1</v>
      </c>
      <c r="AC475" s="102">
        <v>26</v>
      </c>
      <c r="AD475" s="194">
        <v>832000</v>
      </c>
      <c r="AE475" s="344"/>
      <c r="AF475" s="194">
        <v>249600</v>
      </c>
      <c r="AG475" s="194"/>
      <c r="AH475" s="194"/>
      <c r="AI475" s="194">
        <v>499200</v>
      </c>
      <c r="AJ475" s="213">
        <f t="shared" si="257"/>
        <v>1580800</v>
      </c>
      <c r="AK475" s="102">
        <v>1</v>
      </c>
      <c r="AL475" s="102">
        <v>27</v>
      </c>
      <c r="AM475" s="194">
        <v>832000</v>
      </c>
      <c r="AN475" s="344"/>
      <c r="AO475" s="194">
        <v>249600</v>
      </c>
      <c r="AP475" s="194"/>
      <c r="AQ475" s="194"/>
      <c r="AR475" s="194">
        <v>499200</v>
      </c>
      <c r="AS475" s="213">
        <f t="shared" si="258"/>
        <v>1580800</v>
      </c>
    </row>
    <row r="476" spans="1:45" ht="18.95" customHeight="1">
      <c r="A476" s="102">
        <v>10</v>
      </c>
      <c r="B476" s="102" t="s">
        <v>5353</v>
      </c>
      <c r="C476" s="102" t="s">
        <v>5283</v>
      </c>
      <c r="D476" s="102">
        <v>1995</v>
      </c>
      <c r="E476" s="102">
        <v>1</v>
      </c>
      <c r="F476" s="102">
        <v>4</v>
      </c>
      <c r="G476" s="102">
        <v>10</v>
      </c>
      <c r="H476" s="194">
        <v>832000</v>
      </c>
      <c r="I476" s="344"/>
      <c r="J476" s="194">
        <v>66560</v>
      </c>
      <c r="K476" s="194">
        <v>0</v>
      </c>
      <c r="L476" s="194"/>
      <c r="M476" s="194">
        <v>499200</v>
      </c>
      <c r="N476" s="213">
        <f t="shared" si="254"/>
        <v>1397760</v>
      </c>
      <c r="O476" s="102">
        <v>1</v>
      </c>
      <c r="P476" s="102">
        <v>3</v>
      </c>
      <c r="Q476" s="194">
        <v>832000</v>
      </c>
      <c r="R476" s="344"/>
      <c r="S476" s="194">
        <v>49920</v>
      </c>
      <c r="T476" s="194"/>
      <c r="U476" s="194"/>
      <c r="V476" s="194">
        <v>499200</v>
      </c>
      <c r="W476" s="213">
        <f t="shared" si="255"/>
        <v>1381120</v>
      </c>
      <c r="X476" s="213">
        <f t="shared" si="251"/>
        <v>0</v>
      </c>
      <c r="Y476" s="213">
        <f t="shared" si="252"/>
        <v>0</v>
      </c>
      <c r="Z476" s="213">
        <f t="shared" si="253"/>
        <v>16640</v>
      </c>
      <c r="AA476" s="74">
        <f>N476-W476</f>
        <v>16640</v>
      </c>
      <c r="AB476" s="102">
        <v>1</v>
      </c>
      <c r="AC476" s="102">
        <v>5</v>
      </c>
      <c r="AD476" s="194">
        <v>832000</v>
      </c>
      <c r="AE476" s="344"/>
      <c r="AF476" s="194">
        <v>83200</v>
      </c>
      <c r="AG476" s="194"/>
      <c r="AH476" s="194"/>
      <c r="AI476" s="194">
        <v>499200</v>
      </c>
      <c r="AJ476" s="213">
        <f t="shared" si="257"/>
        <v>1414400</v>
      </c>
      <c r="AK476" s="102">
        <v>1</v>
      </c>
      <c r="AL476" s="102">
        <v>6</v>
      </c>
      <c r="AM476" s="194">
        <v>832000</v>
      </c>
      <c r="AN476" s="344"/>
      <c r="AO476" s="194">
        <v>99840</v>
      </c>
      <c r="AP476" s="194"/>
      <c r="AQ476" s="194"/>
      <c r="AR476" s="194">
        <v>499200</v>
      </c>
      <c r="AS476" s="213">
        <f t="shared" si="258"/>
        <v>1431040</v>
      </c>
    </row>
    <row r="477" spans="1:45" ht="18.95" customHeight="1">
      <c r="A477" s="102">
        <v>11</v>
      </c>
      <c r="B477" s="102" t="s">
        <v>800</v>
      </c>
      <c r="C477" s="102" t="s">
        <v>5282</v>
      </c>
      <c r="D477" s="102">
        <v>1971</v>
      </c>
      <c r="E477" s="102">
        <v>1</v>
      </c>
      <c r="F477" s="102">
        <v>15</v>
      </c>
      <c r="G477" s="102">
        <v>10</v>
      </c>
      <c r="H477" s="194">
        <v>832000</v>
      </c>
      <c r="I477" s="344"/>
      <c r="J477" s="194">
        <v>249600</v>
      </c>
      <c r="K477" s="194">
        <v>0</v>
      </c>
      <c r="L477" s="194"/>
      <c r="M477" s="194">
        <v>499200</v>
      </c>
      <c r="N477" s="213">
        <f t="shared" si="254"/>
        <v>1580800</v>
      </c>
      <c r="O477" s="102">
        <v>1</v>
      </c>
      <c r="P477" s="102">
        <v>14</v>
      </c>
      <c r="Q477" s="194">
        <v>832000</v>
      </c>
      <c r="R477" s="344"/>
      <c r="S477" s="194">
        <v>232960.00000000003</v>
      </c>
      <c r="T477" s="194"/>
      <c r="U477" s="194"/>
      <c r="V477" s="194">
        <v>499200</v>
      </c>
      <c r="W477" s="213">
        <f t="shared" si="255"/>
        <v>1564160</v>
      </c>
      <c r="X477" s="213">
        <f t="shared" si="251"/>
        <v>0</v>
      </c>
      <c r="Y477" s="213">
        <f t="shared" si="252"/>
        <v>0</v>
      </c>
      <c r="Z477" s="213">
        <f t="shared" si="253"/>
        <v>16640</v>
      </c>
      <c r="AA477" s="74">
        <f t="shared" ref="AA477:AA484" si="259">N477-W477</f>
        <v>16640</v>
      </c>
      <c r="AB477" s="102">
        <v>1</v>
      </c>
      <c r="AC477" s="102">
        <v>16</v>
      </c>
      <c r="AD477" s="194">
        <v>832000</v>
      </c>
      <c r="AE477" s="344"/>
      <c r="AF477" s="194">
        <v>249600</v>
      </c>
      <c r="AG477" s="194"/>
      <c r="AH477" s="194"/>
      <c r="AI477" s="194">
        <v>499200</v>
      </c>
      <c r="AJ477" s="213">
        <f t="shared" si="257"/>
        <v>1580800</v>
      </c>
      <c r="AK477" s="102">
        <v>1</v>
      </c>
      <c r="AL477" s="102">
        <v>17</v>
      </c>
      <c r="AM477" s="194">
        <v>832000</v>
      </c>
      <c r="AN477" s="344"/>
      <c r="AO477" s="194">
        <v>249600</v>
      </c>
      <c r="AP477" s="194"/>
      <c r="AQ477" s="194"/>
      <c r="AR477" s="194">
        <v>499200</v>
      </c>
      <c r="AS477" s="213">
        <f t="shared" si="258"/>
        <v>1580800</v>
      </c>
    </row>
    <row r="478" spans="1:45" ht="18.95" customHeight="1">
      <c r="A478" s="102">
        <v>12</v>
      </c>
      <c r="B478" s="102" t="s">
        <v>835</v>
      </c>
      <c r="C478" s="102" t="s">
        <v>5298</v>
      </c>
      <c r="D478" s="102">
        <v>1981</v>
      </c>
      <c r="E478" s="102">
        <v>1</v>
      </c>
      <c r="F478" s="102">
        <v>11</v>
      </c>
      <c r="G478" s="102">
        <v>10</v>
      </c>
      <c r="H478" s="194">
        <v>832000</v>
      </c>
      <c r="I478" s="344"/>
      <c r="J478" s="194">
        <v>183040</v>
      </c>
      <c r="K478" s="194">
        <v>0</v>
      </c>
      <c r="L478" s="194"/>
      <c r="M478" s="194">
        <v>499200</v>
      </c>
      <c r="N478" s="213">
        <f t="shared" si="254"/>
        <v>1514240</v>
      </c>
      <c r="O478" s="102">
        <v>1</v>
      </c>
      <c r="P478" s="102">
        <v>10</v>
      </c>
      <c r="Q478" s="194">
        <v>832000</v>
      </c>
      <c r="R478" s="344"/>
      <c r="S478" s="194">
        <v>166400</v>
      </c>
      <c r="T478" s="194"/>
      <c r="U478" s="194"/>
      <c r="V478" s="194">
        <v>499200</v>
      </c>
      <c r="W478" s="213">
        <f t="shared" si="255"/>
        <v>1497600</v>
      </c>
      <c r="X478" s="213">
        <f t="shared" si="251"/>
        <v>0</v>
      </c>
      <c r="Y478" s="213">
        <f t="shared" si="252"/>
        <v>0</v>
      </c>
      <c r="Z478" s="213">
        <f t="shared" si="253"/>
        <v>16640</v>
      </c>
      <c r="AA478" s="74">
        <f t="shared" si="259"/>
        <v>16640</v>
      </c>
      <c r="AB478" s="102">
        <v>1</v>
      </c>
      <c r="AC478" s="102">
        <v>12</v>
      </c>
      <c r="AD478" s="194">
        <v>832000</v>
      </c>
      <c r="AE478" s="344"/>
      <c r="AF478" s="194">
        <v>199680</v>
      </c>
      <c r="AG478" s="194"/>
      <c r="AH478" s="194"/>
      <c r="AI478" s="194">
        <v>499200</v>
      </c>
      <c r="AJ478" s="213">
        <f t="shared" si="257"/>
        <v>1530880</v>
      </c>
      <c r="AK478" s="102">
        <v>1</v>
      </c>
      <c r="AL478" s="102">
        <v>13</v>
      </c>
      <c r="AM478" s="194">
        <v>832000</v>
      </c>
      <c r="AN478" s="344"/>
      <c r="AO478" s="194">
        <v>216320</v>
      </c>
      <c r="AP478" s="194"/>
      <c r="AQ478" s="194"/>
      <c r="AR478" s="194">
        <v>499200</v>
      </c>
      <c r="AS478" s="213">
        <f t="shared" si="258"/>
        <v>1547520</v>
      </c>
    </row>
    <row r="479" spans="1:45" ht="18.95" customHeight="1">
      <c r="A479" s="102">
        <v>13</v>
      </c>
      <c r="B479" s="102" t="s">
        <v>5354</v>
      </c>
      <c r="C479" s="102" t="s">
        <v>5283</v>
      </c>
      <c r="D479" s="102">
        <v>1989</v>
      </c>
      <c r="E479" s="102">
        <v>1</v>
      </c>
      <c r="F479" s="102">
        <v>4</v>
      </c>
      <c r="G479" s="102">
        <v>10</v>
      </c>
      <c r="H479" s="194">
        <v>832000</v>
      </c>
      <c r="I479" s="344"/>
      <c r="J479" s="194">
        <v>66560</v>
      </c>
      <c r="K479" s="194">
        <v>0</v>
      </c>
      <c r="L479" s="194"/>
      <c r="M479" s="194">
        <v>499200</v>
      </c>
      <c r="N479" s="213">
        <f t="shared" si="254"/>
        <v>1397760</v>
      </c>
      <c r="O479" s="102">
        <v>1</v>
      </c>
      <c r="P479" s="102">
        <v>3</v>
      </c>
      <c r="Q479" s="194">
        <v>832000</v>
      </c>
      <c r="R479" s="344"/>
      <c r="S479" s="194">
        <v>49920</v>
      </c>
      <c r="T479" s="194"/>
      <c r="U479" s="194"/>
      <c r="V479" s="194">
        <v>499200</v>
      </c>
      <c r="W479" s="213">
        <f t="shared" si="255"/>
        <v>1381120</v>
      </c>
      <c r="X479" s="213">
        <f t="shared" si="251"/>
        <v>0</v>
      </c>
      <c r="Y479" s="213">
        <f t="shared" si="252"/>
        <v>0</v>
      </c>
      <c r="Z479" s="213">
        <f t="shared" si="253"/>
        <v>16640</v>
      </c>
      <c r="AA479" s="74">
        <f t="shared" si="259"/>
        <v>16640</v>
      </c>
      <c r="AB479" s="102">
        <v>1</v>
      </c>
      <c r="AC479" s="102">
        <v>5</v>
      </c>
      <c r="AD479" s="194">
        <v>832000</v>
      </c>
      <c r="AE479" s="344"/>
      <c r="AF479" s="194">
        <v>83200</v>
      </c>
      <c r="AG479" s="194"/>
      <c r="AH479" s="194"/>
      <c r="AI479" s="194">
        <v>499200</v>
      </c>
      <c r="AJ479" s="213">
        <f t="shared" si="257"/>
        <v>1414400</v>
      </c>
      <c r="AK479" s="102">
        <v>1</v>
      </c>
      <c r="AL479" s="102">
        <v>6</v>
      </c>
      <c r="AM479" s="194">
        <v>832000</v>
      </c>
      <c r="AN479" s="344"/>
      <c r="AO479" s="194">
        <v>99840</v>
      </c>
      <c r="AP479" s="194"/>
      <c r="AQ479" s="194"/>
      <c r="AR479" s="194">
        <v>499200</v>
      </c>
      <c r="AS479" s="213">
        <f t="shared" si="258"/>
        <v>1431040</v>
      </c>
    </row>
    <row r="480" spans="1:45" ht="18.95" customHeight="1">
      <c r="A480" s="102">
        <v>14</v>
      </c>
      <c r="B480" s="102" t="s">
        <v>6675</v>
      </c>
      <c r="C480" s="102" t="s">
        <v>5283</v>
      </c>
      <c r="D480" s="102">
        <v>1993</v>
      </c>
      <c r="E480" s="102">
        <v>1</v>
      </c>
      <c r="F480" s="102">
        <v>3</v>
      </c>
      <c r="G480" s="102">
        <v>10</v>
      </c>
      <c r="H480" s="194">
        <v>832000</v>
      </c>
      <c r="I480" s="344"/>
      <c r="J480" s="194">
        <v>49920</v>
      </c>
      <c r="K480" s="194">
        <v>0</v>
      </c>
      <c r="L480" s="194"/>
      <c r="M480" s="194">
        <v>499200</v>
      </c>
      <c r="N480" s="213">
        <f t="shared" si="254"/>
        <v>1381120</v>
      </c>
      <c r="O480" s="102">
        <v>1</v>
      </c>
      <c r="P480" s="102">
        <v>2</v>
      </c>
      <c r="Q480" s="194">
        <v>832000</v>
      </c>
      <c r="R480" s="344"/>
      <c r="S480" s="194">
        <v>33280</v>
      </c>
      <c r="T480" s="194"/>
      <c r="U480" s="194"/>
      <c r="V480" s="194">
        <v>499200</v>
      </c>
      <c r="W480" s="213">
        <f t="shared" si="255"/>
        <v>1364480</v>
      </c>
      <c r="X480" s="213">
        <f t="shared" si="251"/>
        <v>0</v>
      </c>
      <c r="Y480" s="213">
        <f t="shared" si="252"/>
        <v>0</v>
      </c>
      <c r="Z480" s="213">
        <f t="shared" si="253"/>
        <v>16640</v>
      </c>
      <c r="AA480" s="74">
        <f t="shared" si="259"/>
        <v>16640</v>
      </c>
      <c r="AB480" s="102">
        <v>1</v>
      </c>
      <c r="AC480" s="102">
        <v>4</v>
      </c>
      <c r="AD480" s="194">
        <v>832000</v>
      </c>
      <c r="AE480" s="344"/>
      <c r="AF480" s="194">
        <v>66560</v>
      </c>
      <c r="AG480" s="194"/>
      <c r="AH480" s="194"/>
      <c r="AI480" s="194">
        <v>499200</v>
      </c>
      <c r="AJ480" s="213">
        <f t="shared" si="257"/>
        <v>1397760</v>
      </c>
      <c r="AK480" s="102">
        <v>1</v>
      </c>
      <c r="AL480" s="102">
        <v>5</v>
      </c>
      <c r="AM480" s="194">
        <v>832000</v>
      </c>
      <c r="AN480" s="344"/>
      <c r="AO480" s="194">
        <v>83200</v>
      </c>
      <c r="AP480" s="194"/>
      <c r="AQ480" s="194"/>
      <c r="AR480" s="194">
        <v>499200</v>
      </c>
      <c r="AS480" s="213">
        <f t="shared" si="258"/>
        <v>1414400</v>
      </c>
    </row>
    <row r="481" spans="1:45" ht="18.95" customHeight="1">
      <c r="A481" s="102">
        <v>15</v>
      </c>
      <c r="B481" s="102" t="s">
        <v>776</v>
      </c>
      <c r="C481" s="102" t="s">
        <v>5283</v>
      </c>
      <c r="D481" s="102">
        <v>1965</v>
      </c>
      <c r="E481" s="102">
        <v>1</v>
      </c>
      <c r="F481" s="102">
        <v>23</v>
      </c>
      <c r="G481" s="102">
        <v>10</v>
      </c>
      <c r="H481" s="194">
        <v>832000</v>
      </c>
      <c r="I481" s="344"/>
      <c r="J481" s="194">
        <v>249600</v>
      </c>
      <c r="K481" s="194">
        <v>0</v>
      </c>
      <c r="L481" s="194"/>
      <c r="M481" s="194">
        <v>499200</v>
      </c>
      <c r="N481" s="213">
        <f t="shared" si="254"/>
        <v>1580800</v>
      </c>
      <c r="O481" s="102">
        <v>1</v>
      </c>
      <c r="P481" s="102">
        <v>22</v>
      </c>
      <c r="Q481" s="194">
        <v>832000</v>
      </c>
      <c r="R481" s="344"/>
      <c r="S481" s="194">
        <v>249600</v>
      </c>
      <c r="T481" s="194"/>
      <c r="U481" s="194"/>
      <c r="V481" s="194">
        <v>499200</v>
      </c>
      <c r="W481" s="213">
        <f t="shared" si="255"/>
        <v>1580800</v>
      </c>
      <c r="X481" s="213">
        <f t="shared" si="251"/>
        <v>0</v>
      </c>
      <c r="Y481" s="213">
        <f t="shared" si="252"/>
        <v>0</v>
      </c>
      <c r="Z481" s="213">
        <f t="shared" si="253"/>
        <v>0</v>
      </c>
      <c r="AA481" s="74">
        <f t="shared" si="259"/>
        <v>0</v>
      </c>
      <c r="AB481" s="102">
        <v>1</v>
      </c>
      <c r="AC481" s="102">
        <v>24</v>
      </c>
      <c r="AD481" s="194">
        <v>832000</v>
      </c>
      <c r="AE481" s="344"/>
      <c r="AF481" s="194">
        <v>249600</v>
      </c>
      <c r="AG481" s="194"/>
      <c r="AH481" s="194"/>
      <c r="AI481" s="194">
        <v>499200</v>
      </c>
      <c r="AJ481" s="213">
        <f t="shared" si="257"/>
        <v>1580800</v>
      </c>
      <c r="AK481" s="102">
        <v>1</v>
      </c>
      <c r="AL481" s="102">
        <v>25</v>
      </c>
      <c r="AM481" s="194">
        <v>832000</v>
      </c>
      <c r="AN481" s="344"/>
      <c r="AO481" s="194">
        <v>249600</v>
      </c>
      <c r="AP481" s="194"/>
      <c r="AQ481" s="194"/>
      <c r="AR481" s="194">
        <v>499200</v>
      </c>
      <c r="AS481" s="213">
        <f t="shared" si="258"/>
        <v>1580800</v>
      </c>
    </row>
    <row r="482" spans="1:45" ht="18.95" customHeight="1">
      <c r="A482" s="102">
        <v>16</v>
      </c>
      <c r="B482" s="102" t="s">
        <v>806</v>
      </c>
      <c r="C482" s="102" t="s">
        <v>5283</v>
      </c>
      <c r="D482" s="102">
        <v>1969</v>
      </c>
      <c r="E482" s="102">
        <v>1</v>
      </c>
      <c r="F482" s="102">
        <v>22</v>
      </c>
      <c r="G482" s="102">
        <v>10</v>
      </c>
      <c r="H482" s="194">
        <v>832000</v>
      </c>
      <c r="I482" s="344"/>
      <c r="J482" s="194">
        <v>249600</v>
      </c>
      <c r="K482" s="194">
        <v>0</v>
      </c>
      <c r="L482" s="194"/>
      <c r="M482" s="194">
        <v>499200</v>
      </c>
      <c r="N482" s="213">
        <f t="shared" si="254"/>
        <v>1580800</v>
      </c>
      <c r="O482" s="102">
        <v>1</v>
      </c>
      <c r="P482" s="102">
        <v>21</v>
      </c>
      <c r="Q482" s="194">
        <v>832000</v>
      </c>
      <c r="R482" s="344"/>
      <c r="S482" s="194">
        <v>249600</v>
      </c>
      <c r="T482" s="194"/>
      <c r="U482" s="194"/>
      <c r="V482" s="194">
        <v>499200</v>
      </c>
      <c r="W482" s="213">
        <f t="shared" si="255"/>
        <v>1580800</v>
      </c>
      <c r="X482" s="213">
        <f t="shared" si="251"/>
        <v>0</v>
      </c>
      <c r="Y482" s="213">
        <f t="shared" si="252"/>
        <v>0</v>
      </c>
      <c r="Z482" s="213">
        <f t="shared" si="253"/>
        <v>0</v>
      </c>
      <c r="AA482" s="74">
        <f t="shared" si="259"/>
        <v>0</v>
      </c>
      <c r="AB482" s="102">
        <v>1</v>
      </c>
      <c r="AC482" s="102">
        <v>23</v>
      </c>
      <c r="AD482" s="194">
        <v>832000</v>
      </c>
      <c r="AE482" s="344"/>
      <c r="AF482" s="194">
        <v>249600</v>
      </c>
      <c r="AG482" s="194"/>
      <c r="AH482" s="194"/>
      <c r="AI482" s="194">
        <v>499200</v>
      </c>
      <c r="AJ482" s="213">
        <f t="shared" si="257"/>
        <v>1580800</v>
      </c>
      <c r="AK482" s="102">
        <v>1</v>
      </c>
      <c r="AL482" s="102">
        <v>24</v>
      </c>
      <c r="AM482" s="194">
        <v>832000</v>
      </c>
      <c r="AN482" s="344"/>
      <c r="AO482" s="194">
        <v>249600</v>
      </c>
      <c r="AP482" s="194"/>
      <c r="AQ482" s="194"/>
      <c r="AR482" s="194">
        <v>499200</v>
      </c>
      <c r="AS482" s="213">
        <f t="shared" si="258"/>
        <v>1580800</v>
      </c>
    </row>
    <row r="483" spans="1:45" ht="18.95" customHeight="1">
      <c r="A483" s="102">
        <v>17</v>
      </c>
      <c r="B483" s="102" t="s">
        <v>852</v>
      </c>
      <c r="C483" s="102" t="s">
        <v>5283</v>
      </c>
      <c r="D483" s="102">
        <v>1989</v>
      </c>
      <c r="E483" s="102">
        <v>1</v>
      </c>
      <c r="F483" s="102">
        <v>7</v>
      </c>
      <c r="G483" s="102">
        <v>10</v>
      </c>
      <c r="H483" s="194">
        <v>832000</v>
      </c>
      <c r="I483" s="344"/>
      <c r="J483" s="194">
        <v>116480.00000000001</v>
      </c>
      <c r="K483" s="194">
        <v>0</v>
      </c>
      <c r="L483" s="194"/>
      <c r="M483" s="194">
        <v>499200</v>
      </c>
      <c r="N483" s="213">
        <f t="shared" si="254"/>
        <v>1447680</v>
      </c>
      <c r="O483" s="102">
        <v>1</v>
      </c>
      <c r="P483" s="102">
        <v>6</v>
      </c>
      <c r="Q483" s="194">
        <v>832000</v>
      </c>
      <c r="R483" s="344"/>
      <c r="S483" s="194">
        <v>99840</v>
      </c>
      <c r="T483" s="194"/>
      <c r="U483" s="194"/>
      <c r="V483" s="194">
        <v>499200</v>
      </c>
      <c r="W483" s="213">
        <f t="shared" si="255"/>
        <v>1431040</v>
      </c>
      <c r="X483" s="213">
        <f t="shared" si="251"/>
        <v>0</v>
      </c>
      <c r="Y483" s="213">
        <f t="shared" si="252"/>
        <v>0</v>
      </c>
      <c r="Z483" s="213">
        <f t="shared" si="253"/>
        <v>16640</v>
      </c>
      <c r="AA483" s="74">
        <f t="shared" si="259"/>
        <v>16640</v>
      </c>
      <c r="AB483" s="102">
        <v>1</v>
      </c>
      <c r="AC483" s="102">
        <v>8</v>
      </c>
      <c r="AD483" s="194">
        <v>832000</v>
      </c>
      <c r="AE483" s="344"/>
      <c r="AF483" s="194">
        <v>133120</v>
      </c>
      <c r="AG483" s="194"/>
      <c r="AH483" s="194"/>
      <c r="AI483" s="194">
        <v>499200</v>
      </c>
      <c r="AJ483" s="213">
        <f t="shared" si="257"/>
        <v>1464320</v>
      </c>
      <c r="AK483" s="102">
        <v>1</v>
      </c>
      <c r="AL483" s="102">
        <v>9</v>
      </c>
      <c r="AM483" s="194">
        <v>832000</v>
      </c>
      <c r="AN483" s="344"/>
      <c r="AO483" s="194">
        <v>149760</v>
      </c>
      <c r="AP483" s="194"/>
      <c r="AQ483" s="194"/>
      <c r="AR483" s="194">
        <v>499200</v>
      </c>
      <c r="AS483" s="213">
        <f t="shared" si="258"/>
        <v>1480960</v>
      </c>
    </row>
    <row r="484" spans="1:45" ht="18.95" customHeight="1">
      <c r="A484" s="102">
        <v>18</v>
      </c>
      <c r="B484" s="102" t="s">
        <v>969</v>
      </c>
      <c r="C484" s="102" t="s">
        <v>5283</v>
      </c>
      <c r="D484" s="102">
        <v>1979</v>
      </c>
      <c r="E484" s="102">
        <v>1</v>
      </c>
      <c r="F484" s="102">
        <v>7</v>
      </c>
      <c r="G484" s="102">
        <v>10</v>
      </c>
      <c r="H484" s="194">
        <v>832000</v>
      </c>
      <c r="I484" s="344"/>
      <c r="J484" s="194">
        <v>116480.00000000001</v>
      </c>
      <c r="K484" s="194">
        <v>0</v>
      </c>
      <c r="L484" s="194"/>
      <c r="M484" s="194">
        <v>499200</v>
      </c>
      <c r="N484" s="213">
        <f t="shared" si="254"/>
        <v>1447680</v>
      </c>
      <c r="O484" s="102">
        <v>1</v>
      </c>
      <c r="P484" s="102">
        <v>6</v>
      </c>
      <c r="Q484" s="194">
        <v>832000</v>
      </c>
      <c r="R484" s="344"/>
      <c r="S484" s="194">
        <v>99840</v>
      </c>
      <c r="T484" s="194"/>
      <c r="U484" s="194"/>
      <c r="V484" s="194">
        <v>499200</v>
      </c>
      <c r="W484" s="213">
        <f t="shared" si="255"/>
        <v>1431040</v>
      </c>
      <c r="X484" s="213">
        <f t="shared" si="251"/>
        <v>0</v>
      </c>
      <c r="Y484" s="213">
        <f t="shared" si="252"/>
        <v>0</v>
      </c>
      <c r="Z484" s="213">
        <f t="shared" si="253"/>
        <v>16640</v>
      </c>
      <c r="AA484" s="74">
        <f t="shared" si="259"/>
        <v>16640</v>
      </c>
      <c r="AB484" s="102">
        <v>1</v>
      </c>
      <c r="AC484" s="102">
        <v>8</v>
      </c>
      <c r="AD484" s="194">
        <v>832000</v>
      </c>
      <c r="AE484" s="344"/>
      <c r="AF484" s="194">
        <v>133120</v>
      </c>
      <c r="AG484" s="194"/>
      <c r="AH484" s="194"/>
      <c r="AI484" s="194">
        <v>499200</v>
      </c>
      <c r="AJ484" s="213">
        <f t="shared" si="257"/>
        <v>1464320</v>
      </c>
      <c r="AK484" s="102">
        <v>1</v>
      </c>
      <c r="AL484" s="102">
        <v>9</v>
      </c>
      <c r="AM484" s="194">
        <v>832000</v>
      </c>
      <c r="AN484" s="344"/>
      <c r="AO484" s="194">
        <v>149760</v>
      </c>
      <c r="AP484" s="194"/>
      <c r="AQ484" s="194"/>
      <c r="AR484" s="194">
        <v>499200</v>
      </c>
      <c r="AS484" s="213">
        <f t="shared" si="258"/>
        <v>1480960</v>
      </c>
    </row>
    <row r="485" spans="1:45" ht="18.95" customHeight="1">
      <c r="A485" s="102">
        <v>19</v>
      </c>
      <c r="B485" s="102" t="s">
        <v>5316</v>
      </c>
      <c r="C485" s="102" t="s">
        <v>5283</v>
      </c>
      <c r="D485" s="102">
        <v>1987</v>
      </c>
      <c r="E485" s="102">
        <v>1</v>
      </c>
      <c r="F485" s="102">
        <v>6</v>
      </c>
      <c r="G485" s="102">
        <v>10</v>
      </c>
      <c r="H485" s="194">
        <v>832000</v>
      </c>
      <c r="I485" s="344"/>
      <c r="J485" s="194">
        <v>99840</v>
      </c>
      <c r="K485" s="194">
        <v>0</v>
      </c>
      <c r="L485" s="194"/>
      <c r="M485" s="194">
        <v>499200</v>
      </c>
      <c r="N485" s="213">
        <f t="shared" si="254"/>
        <v>1431040</v>
      </c>
      <c r="O485" s="102">
        <v>1</v>
      </c>
      <c r="P485" s="102">
        <v>5</v>
      </c>
      <c r="Q485" s="194">
        <v>832000</v>
      </c>
      <c r="R485" s="344"/>
      <c r="S485" s="194">
        <v>83200</v>
      </c>
      <c r="T485" s="194"/>
      <c r="U485" s="194"/>
      <c r="V485" s="194">
        <v>499200</v>
      </c>
      <c r="W485" s="213">
        <f t="shared" si="255"/>
        <v>1414400</v>
      </c>
      <c r="X485" s="213">
        <f t="shared" si="251"/>
        <v>0</v>
      </c>
      <c r="Y485" s="213">
        <f t="shared" si="252"/>
        <v>0</v>
      </c>
      <c r="Z485" s="213">
        <f t="shared" si="253"/>
        <v>16640</v>
      </c>
      <c r="AA485" s="74">
        <f>N485-W485</f>
        <v>16640</v>
      </c>
      <c r="AB485" s="102">
        <v>1</v>
      </c>
      <c r="AC485" s="102">
        <v>7</v>
      </c>
      <c r="AD485" s="194">
        <v>832000</v>
      </c>
      <c r="AE485" s="344"/>
      <c r="AF485" s="194">
        <v>116480.00000000001</v>
      </c>
      <c r="AG485" s="194"/>
      <c r="AH485" s="194"/>
      <c r="AI485" s="194">
        <v>499200</v>
      </c>
      <c r="AJ485" s="213">
        <f t="shared" si="257"/>
        <v>1447680</v>
      </c>
      <c r="AK485" s="102">
        <v>1</v>
      </c>
      <c r="AL485" s="102">
        <v>8</v>
      </c>
      <c r="AM485" s="194">
        <v>832000</v>
      </c>
      <c r="AN485" s="344"/>
      <c r="AO485" s="194">
        <v>133120</v>
      </c>
      <c r="AP485" s="194"/>
      <c r="AQ485" s="194"/>
      <c r="AR485" s="194">
        <v>499200</v>
      </c>
      <c r="AS485" s="213">
        <f t="shared" si="258"/>
        <v>1464320</v>
      </c>
    </row>
    <row r="486" spans="1:45" ht="18.95" customHeight="1">
      <c r="A486" s="102">
        <v>20</v>
      </c>
      <c r="B486" s="102" t="s">
        <v>5355</v>
      </c>
      <c r="C486" s="102" t="s">
        <v>5283</v>
      </c>
      <c r="D486" s="102">
        <v>1979</v>
      </c>
      <c r="E486" s="102">
        <v>1</v>
      </c>
      <c r="F486" s="102">
        <v>11</v>
      </c>
      <c r="G486" s="102">
        <v>10</v>
      </c>
      <c r="H486" s="194">
        <v>832000</v>
      </c>
      <c r="I486" s="344"/>
      <c r="J486" s="194">
        <v>183040</v>
      </c>
      <c r="K486" s="194">
        <v>0</v>
      </c>
      <c r="L486" s="194"/>
      <c r="M486" s="194">
        <v>499200</v>
      </c>
      <c r="N486" s="213">
        <f t="shared" si="254"/>
        <v>1514240</v>
      </c>
      <c r="O486" s="102">
        <v>1</v>
      </c>
      <c r="P486" s="102">
        <v>10</v>
      </c>
      <c r="Q486" s="194">
        <v>832000</v>
      </c>
      <c r="R486" s="344"/>
      <c r="S486" s="194">
        <v>166400</v>
      </c>
      <c r="T486" s="194"/>
      <c r="U486" s="194"/>
      <c r="V486" s="194">
        <v>499200</v>
      </c>
      <c r="W486" s="213">
        <f t="shared" si="255"/>
        <v>1497600</v>
      </c>
      <c r="X486" s="213">
        <f t="shared" si="251"/>
        <v>0</v>
      </c>
      <c r="Y486" s="213">
        <f t="shared" si="252"/>
        <v>0</v>
      </c>
      <c r="Z486" s="213">
        <f t="shared" si="253"/>
        <v>16640</v>
      </c>
      <c r="AA486" s="74">
        <f t="shared" ref="AA486:AA501" si="260">N486-W486</f>
        <v>16640</v>
      </c>
      <c r="AB486" s="102">
        <v>1</v>
      </c>
      <c r="AC486" s="102">
        <v>12</v>
      </c>
      <c r="AD486" s="194">
        <v>832000</v>
      </c>
      <c r="AE486" s="344"/>
      <c r="AF486" s="194">
        <v>199680</v>
      </c>
      <c r="AG486" s="194"/>
      <c r="AH486" s="194"/>
      <c r="AI486" s="194">
        <v>499200</v>
      </c>
      <c r="AJ486" s="213">
        <f t="shared" si="257"/>
        <v>1530880</v>
      </c>
      <c r="AK486" s="102">
        <v>1</v>
      </c>
      <c r="AL486" s="102">
        <v>13</v>
      </c>
      <c r="AM486" s="194">
        <v>832000</v>
      </c>
      <c r="AN486" s="344"/>
      <c r="AO486" s="194">
        <v>216320</v>
      </c>
      <c r="AP486" s="194"/>
      <c r="AQ486" s="194"/>
      <c r="AR486" s="194">
        <v>499200</v>
      </c>
      <c r="AS486" s="213">
        <f t="shared" si="258"/>
        <v>1547520</v>
      </c>
    </row>
    <row r="487" spans="1:45" ht="18.95" customHeight="1">
      <c r="A487" s="102">
        <v>21</v>
      </c>
      <c r="B487" s="102" t="s">
        <v>5356</v>
      </c>
      <c r="C487" s="102" t="s">
        <v>5283</v>
      </c>
      <c r="D487" s="102">
        <v>1986</v>
      </c>
      <c r="E487" s="102">
        <v>1</v>
      </c>
      <c r="F487" s="102">
        <v>8</v>
      </c>
      <c r="G487" s="102">
        <v>10</v>
      </c>
      <c r="H487" s="194">
        <v>832000</v>
      </c>
      <c r="I487" s="344"/>
      <c r="J487" s="194">
        <v>133120</v>
      </c>
      <c r="K487" s="194">
        <v>0</v>
      </c>
      <c r="L487" s="194"/>
      <c r="M487" s="194">
        <v>499200</v>
      </c>
      <c r="N487" s="213">
        <f t="shared" si="254"/>
        <v>1464320</v>
      </c>
      <c r="O487" s="102">
        <v>1</v>
      </c>
      <c r="P487" s="102">
        <v>7</v>
      </c>
      <c r="Q487" s="194">
        <v>832000</v>
      </c>
      <c r="R487" s="344"/>
      <c r="S487" s="194">
        <v>116480.00000000001</v>
      </c>
      <c r="T487" s="194"/>
      <c r="U487" s="194"/>
      <c r="V487" s="194">
        <v>499200</v>
      </c>
      <c r="W487" s="213">
        <f t="shared" si="255"/>
        <v>1447680</v>
      </c>
      <c r="X487" s="213">
        <f t="shared" si="251"/>
        <v>0</v>
      </c>
      <c r="Y487" s="213">
        <f t="shared" si="252"/>
        <v>0</v>
      </c>
      <c r="Z487" s="213">
        <f t="shared" si="253"/>
        <v>16640</v>
      </c>
      <c r="AA487" s="74">
        <f t="shared" si="260"/>
        <v>16640</v>
      </c>
      <c r="AB487" s="102">
        <v>1</v>
      </c>
      <c r="AC487" s="102">
        <v>9</v>
      </c>
      <c r="AD487" s="194">
        <v>832000</v>
      </c>
      <c r="AE487" s="344"/>
      <c r="AF487" s="194">
        <v>149760</v>
      </c>
      <c r="AG487" s="194"/>
      <c r="AH487" s="194"/>
      <c r="AI487" s="194">
        <v>499200</v>
      </c>
      <c r="AJ487" s="213">
        <f t="shared" si="257"/>
        <v>1480960</v>
      </c>
      <c r="AK487" s="102">
        <v>1</v>
      </c>
      <c r="AL487" s="102">
        <v>10</v>
      </c>
      <c r="AM487" s="194">
        <v>832000</v>
      </c>
      <c r="AN487" s="344"/>
      <c r="AO487" s="194">
        <v>166400</v>
      </c>
      <c r="AP487" s="194"/>
      <c r="AQ487" s="194"/>
      <c r="AR487" s="194">
        <v>499200</v>
      </c>
      <c r="AS487" s="213">
        <f t="shared" si="258"/>
        <v>1497600</v>
      </c>
    </row>
    <row r="488" spans="1:45" ht="18.95" customHeight="1">
      <c r="A488" s="102">
        <v>22</v>
      </c>
      <c r="B488" s="102" t="s">
        <v>965</v>
      </c>
      <c r="C488" s="102" t="s">
        <v>5282</v>
      </c>
      <c r="D488" s="102">
        <v>1981</v>
      </c>
      <c r="E488" s="102">
        <v>1</v>
      </c>
      <c r="F488" s="102">
        <v>7</v>
      </c>
      <c r="G488" s="102">
        <v>10</v>
      </c>
      <c r="H488" s="194">
        <v>832000</v>
      </c>
      <c r="I488" s="344"/>
      <c r="J488" s="194">
        <v>116480.00000000001</v>
      </c>
      <c r="K488" s="194">
        <v>0</v>
      </c>
      <c r="L488" s="194"/>
      <c r="M488" s="194">
        <v>499200</v>
      </c>
      <c r="N488" s="213">
        <f t="shared" si="254"/>
        <v>1447680</v>
      </c>
      <c r="O488" s="102">
        <v>1</v>
      </c>
      <c r="P488" s="102">
        <v>6</v>
      </c>
      <c r="Q488" s="194">
        <v>832000</v>
      </c>
      <c r="R488" s="344"/>
      <c r="S488" s="194">
        <v>99840</v>
      </c>
      <c r="T488" s="194"/>
      <c r="U488" s="194"/>
      <c r="V488" s="194">
        <v>499200</v>
      </c>
      <c r="W488" s="213">
        <f t="shared" si="255"/>
        <v>1431040</v>
      </c>
      <c r="X488" s="213">
        <f t="shared" si="251"/>
        <v>0</v>
      </c>
      <c r="Y488" s="213">
        <f t="shared" si="252"/>
        <v>0</v>
      </c>
      <c r="Z488" s="213">
        <f t="shared" si="253"/>
        <v>16640</v>
      </c>
      <c r="AA488" s="74">
        <f t="shared" si="260"/>
        <v>16640</v>
      </c>
      <c r="AB488" s="102">
        <v>1</v>
      </c>
      <c r="AC488" s="102">
        <v>8</v>
      </c>
      <c r="AD488" s="194">
        <v>832000</v>
      </c>
      <c r="AE488" s="344"/>
      <c r="AF488" s="194">
        <v>133120</v>
      </c>
      <c r="AG488" s="194"/>
      <c r="AH488" s="194"/>
      <c r="AI488" s="194">
        <v>499200</v>
      </c>
      <c r="AJ488" s="213">
        <f t="shared" si="257"/>
        <v>1464320</v>
      </c>
      <c r="AK488" s="102">
        <v>1</v>
      </c>
      <c r="AL488" s="102">
        <v>9</v>
      </c>
      <c r="AM488" s="194">
        <v>832000</v>
      </c>
      <c r="AN488" s="344"/>
      <c r="AO488" s="194">
        <v>149760</v>
      </c>
      <c r="AP488" s="194"/>
      <c r="AQ488" s="194"/>
      <c r="AR488" s="194">
        <v>499200</v>
      </c>
      <c r="AS488" s="213">
        <f t="shared" si="258"/>
        <v>1480960</v>
      </c>
    </row>
    <row r="489" spans="1:45" ht="18.95" customHeight="1">
      <c r="A489" s="102">
        <v>23</v>
      </c>
      <c r="B489" s="102" t="s">
        <v>6684</v>
      </c>
      <c r="C489" s="102" t="s">
        <v>5283</v>
      </c>
      <c r="D489" s="102">
        <v>1976</v>
      </c>
      <c r="E489" s="102">
        <v>1</v>
      </c>
      <c r="F489" s="102">
        <v>3</v>
      </c>
      <c r="G489" s="102">
        <v>10</v>
      </c>
      <c r="H489" s="194">
        <v>832000</v>
      </c>
      <c r="I489" s="344"/>
      <c r="J489" s="194">
        <v>49920</v>
      </c>
      <c r="K489" s="194">
        <v>0</v>
      </c>
      <c r="L489" s="194"/>
      <c r="M489" s="194">
        <v>499200</v>
      </c>
      <c r="N489" s="213">
        <f t="shared" si="254"/>
        <v>1381120</v>
      </c>
      <c r="O489" s="102">
        <v>1</v>
      </c>
      <c r="P489" s="102">
        <v>2</v>
      </c>
      <c r="Q489" s="194">
        <v>832000</v>
      </c>
      <c r="R489" s="344"/>
      <c r="S489" s="194">
        <v>33280</v>
      </c>
      <c r="T489" s="194"/>
      <c r="U489" s="194"/>
      <c r="V489" s="194">
        <v>499200</v>
      </c>
      <c r="W489" s="213">
        <f t="shared" si="255"/>
        <v>1364480</v>
      </c>
      <c r="X489" s="213">
        <f t="shared" si="251"/>
        <v>0</v>
      </c>
      <c r="Y489" s="213">
        <f t="shared" si="252"/>
        <v>0</v>
      </c>
      <c r="Z489" s="213">
        <f t="shared" si="253"/>
        <v>16640</v>
      </c>
      <c r="AA489" s="74">
        <f t="shared" si="260"/>
        <v>16640</v>
      </c>
      <c r="AB489" s="102">
        <v>1</v>
      </c>
      <c r="AC489" s="102">
        <v>4</v>
      </c>
      <c r="AD489" s="194">
        <v>832000</v>
      </c>
      <c r="AE489" s="344"/>
      <c r="AF489" s="194">
        <v>66560</v>
      </c>
      <c r="AG489" s="194"/>
      <c r="AH489" s="194"/>
      <c r="AI489" s="194">
        <v>499200</v>
      </c>
      <c r="AJ489" s="213">
        <f t="shared" si="257"/>
        <v>1397760</v>
      </c>
      <c r="AK489" s="102">
        <v>1</v>
      </c>
      <c r="AL489" s="102">
        <v>5</v>
      </c>
      <c r="AM489" s="194">
        <v>832000</v>
      </c>
      <c r="AN489" s="344"/>
      <c r="AO489" s="194">
        <v>83200</v>
      </c>
      <c r="AP489" s="194"/>
      <c r="AQ489" s="194"/>
      <c r="AR489" s="194">
        <v>499200</v>
      </c>
      <c r="AS489" s="213">
        <f t="shared" si="258"/>
        <v>1414400</v>
      </c>
    </row>
    <row r="490" spans="1:45" ht="18.95" customHeight="1">
      <c r="A490" s="102">
        <v>24</v>
      </c>
      <c r="B490" s="102" t="s">
        <v>788</v>
      </c>
      <c r="C490" s="102" t="s">
        <v>5283</v>
      </c>
      <c r="D490" s="102">
        <v>1986</v>
      </c>
      <c r="E490" s="102">
        <v>1</v>
      </c>
      <c r="F490" s="102">
        <v>8</v>
      </c>
      <c r="G490" s="102">
        <v>10</v>
      </c>
      <c r="H490" s="194">
        <v>832000</v>
      </c>
      <c r="I490" s="344"/>
      <c r="J490" s="194">
        <v>133120</v>
      </c>
      <c r="K490" s="194">
        <v>0</v>
      </c>
      <c r="L490" s="194"/>
      <c r="M490" s="194">
        <v>499200</v>
      </c>
      <c r="N490" s="213">
        <f t="shared" si="254"/>
        <v>1464320</v>
      </c>
      <c r="O490" s="102">
        <v>1</v>
      </c>
      <c r="P490" s="102">
        <v>7</v>
      </c>
      <c r="Q490" s="194">
        <v>832000</v>
      </c>
      <c r="R490" s="344"/>
      <c r="S490" s="194">
        <v>116480.00000000001</v>
      </c>
      <c r="T490" s="194"/>
      <c r="U490" s="194"/>
      <c r="V490" s="194">
        <v>499200</v>
      </c>
      <c r="W490" s="213">
        <f t="shared" si="255"/>
        <v>1447680</v>
      </c>
      <c r="X490" s="213">
        <f t="shared" si="251"/>
        <v>0</v>
      </c>
      <c r="Y490" s="213">
        <f t="shared" si="252"/>
        <v>0</v>
      </c>
      <c r="Z490" s="213">
        <f t="shared" si="253"/>
        <v>16640</v>
      </c>
      <c r="AA490" s="74">
        <f t="shared" si="260"/>
        <v>16640</v>
      </c>
      <c r="AB490" s="102">
        <v>1</v>
      </c>
      <c r="AC490" s="102">
        <v>9</v>
      </c>
      <c r="AD490" s="194">
        <v>832000</v>
      </c>
      <c r="AE490" s="344"/>
      <c r="AF490" s="194">
        <v>149760</v>
      </c>
      <c r="AG490" s="194"/>
      <c r="AH490" s="194"/>
      <c r="AI490" s="194">
        <v>499200</v>
      </c>
      <c r="AJ490" s="213">
        <f t="shared" si="257"/>
        <v>1480960</v>
      </c>
      <c r="AK490" s="102">
        <v>1</v>
      </c>
      <c r="AL490" s="102">
        <v>10</v>
      </c>
      <c r="AM490" s="194">
        <v>832000</v>
      </c>
      <c r="AN490" s="344"/>
      <c r="AO490" s="194">
        <v>166400</v>
      </c>
      <c r="AP490" s="194"/>
      <c r="AQ490" s="194"/>
      <c r="AR490" s="194">
        <v>499200</v>
      </c>
      <c r="AS490" s="213">
        <f t="shared" si="258"/>
        <v>1497600</v>
      </c>
    </row>
    <row r="491" spans="1:45" ht="18.95" customHeight="1">
      <c r="A491" s="102">
        <v>25</v>
      </c>
      <c r="B491" s="102" t="s">
        <v>1734</v>
      </c>
      <c r="C491" s="102" t="s">
        <v>5283</v>
      </c>
      <c r="D491" s="102">
        <v>1990</v>
      </c>
      <c r="E491" s="102">
        <v>1</v>
      </c>
      <c r="F491" s="102">
        <v>4</v>
      </c>
      <c r="G491" s="102">
        <v>10</v>
      </c>
      <c r="H491" s="194">
        <v>832000</v>
      </c>
      <c r="I491" s="344"/>
      <c r="J491" s="194">
        <v>66560</v>
      </c>
      <c r="K491" s="194">
        <v>0</v>
      </c>
      <c r="L491" s="194"/>
      <c r="M491" s="194">
        <v>499200</v>
      </c>
      <c r="N491" s="213">
        <f t="shared" si="254"/>
        <v>1397760</v>
      </c>
      <c r="O491" s="102">
        <v>1</v>
      </c>
      <c r="P491" s="102">
        <v>3</v>
      </c>
      <c r="Q491" s="194">
        <v>832000</v>
      </c>
      <c r="R491" s="344"/>
      <c r="S491" s="194">
        <v>49920</v>
      </c>
      <c r="T491" s="194"/>
      <c r="U491" s="194"/>
      <c r="V491" s="194">
        <v>499200</v>
      </c>
      <c r="W491" s="213">
        <f t="shared" si="255"/>
        <v>1381120</v>
      </c>
      <c r="X491" s="213">
        <f t="shared" si="251"/>
        <v>0</v>
      </c>
      <c r="Y491" s="213">
        <f t="shared" si="252"/>
        <v>0</v>
      </c>
      <c r="Z491" s="213">
        <f t="shared" si="253"/>
        <v>16640</v>
      </c>
      <c r="AA491" s="74">
        <f t="shared" si="260"/>
        <v>16640</v>
      </c>
      <c r="AB491" s="102">
        <v>1</v>
      </c>
      <c r="AC491" s="102">
        <v>5</v>
      </c>
      <c r="AD491" s="194">
        <v>832000</v>
      </c>
      <c r="AE491" s="344"/>
      <c r="AF491" s="194">
        <v>83200</v>
      </c>
      <c r="AG491" s="194"/>
      <c r="AH491" s="194"/>
      <c r="AI491" s="194">
        <v>499200</v>
      </c>
      <c r="AJ491" s="213">
        <f t="shared" si="257"/>
        <v>1414400</v>
      </c>
      <c r="AK491" s="102">
        <v>1</v>
      </c>
      <c r="AL491" s="102">
        <v>6</v>
      </c>
      <c r="AM491" s="194">
        <v>832000</v>
      </c>
      <c r="AN491" s="344"/>
      <c r="AO491" s="194">
        <v>99840</v>
      </c>
      <c r="AP491" s="194"/>
      <c r="AQ491" s="194"/>
      <c r="AR491" s="194">
        <v>499200</v>
      </c>
      <c r="AS491" s="213">
        <f t="shared" si="258"/>
        <v>1431040</v>
      </c>
    </row>
    <row r="492" spans="1:45" ht="18.95" customHeight="1">
      <c r="A492" s="102">
        <v>26</v>
      </c>
      <c r="B492" s="102" t="s">
        <v>5357</v>
      </c>
      <c r="C492" s="102" t="s">
        <v>5283</v>
      </c>
      <c r="D492" s="102">
        <v>1992</v>
      </c>
      <c r="E492" s="102">
        <v>1</v>
      </c>
      <c r="F492" s="102">
        <v>4</v>
      </c>
      <c r="G492" s="102">
        <v>10</v>
      </c>
      <c r="H492" s="194">
        <v>832000</v>
      </c>
      <c r="I492" s="344"/>
      <c r="J492" s="194">
        <v>66560</v>
      </c>
      <c r="K492" s="194">
        <v>0</v>
      </c>
      <c r="L492" s="194"/>
      <c r="M492" s="194">
        <v>499200</v>
      </c>
      <c r="N492" s="213">
        <f t="shared" si="254"/>
        <v>1397760</v>
      </c>
      <c r="O492" s="102">
        <v>1</v>
      </c>
      <c r="P492" s="102">
        <v>3</v>
      </c>
      <c r="Q492" s="194">
        <v>832000</v>
      </c>
      <c r="R492" s="344"/>
      <c r="S492" s="194">
        <v>49920</v>
      </c>
      <c r="T492" s="194"/>
      <c r="U492" s="194"/>
      <c r="V492" s="194">
        <v>499200</v>
      </c>
      <c r="W492" s="213">
        <f t="shared" si="255"/>
        <v>1381120</v>
      </c>
      <c r="X492" s="213">
        <f t="shared" si="251"/>
        <v>0</v>
      </c>
      <c r="Y492" s="213">
        <f t="shared" si="252"/>
        <v>0</v>
      </c>
      <c r="Z492" s="213">
        <f t="shared" si="253"/>
        <v>16640</v>
      </c>
      <c r="AA492" s="74">
        <f t="shared" si="260"/>
        <v>16640</v>
      </c>
      <c r="AB492" s="102">
        <v>1</v>
      </c>
      <c r="AC492" s="102">
        <v>5</v>
      </c>
      <c r="AD492" s="194">
        <v>832000</v>
      </c>
      <c r="AE492" s="344"/>
      <c r="AF492" s="194">
        <v>83200</v>
      </c>
      <c r="AG492" s="194"/>
      <c r="AH492" s="194"/>
      <c r="AI492" s="194">
        <v>499200</v>
      </c>
      <c r="AJ492" s="213">
        <f t="shared" si="257"/>
        <v>1414400</v>
      </c>
      <c r="AK492" s="102">
        <v>1</v>
      </c>
      <c r="AL492" s="102">
        <v>6</v>
      </c>
      <c r="AM492" s="194">
        <v>832000</v>
      </c>
      <c r="AN492" s="344"/>
      <c r="AO492" s="194">
        <v>99840</v>
      </c>
      <c r="AP492" s="194"/>
      <c r="AQ492" s="194"/>
      <c r="AR492" s="194">
        <v>499200</v>
      </c>
      <c r="AS492" s="213">
        <f t="shared" si="258"/>
        <v>1431040</v>
      </c>
    </row>
    <row r="493" spans="1:45" ht="18.95" customHeight="1">
      <c r="A493" s="102">
        <v>27</v>
      </c>
      <c r="B493" s="102" t="s">
        <v>5358</v>
      </c>
      <c r="C493" s="102" t="s">
        <v>5283</v>
      </c>
      <c r="D493" s="102">
        <v>1984</v>
      </c>
      <c r="E493" s="102">
        <v>1</v>
      </c>
      <c r="F493" s="102">
        <v>4</v>
      </c>
      <c r="G493" s="102">
        <v>10</v>
      </c>
      <c r="H493" s="194">
        <v>832000</v>
      </c>
      <c r="I493" s="344"/>
      <c r="J493" s="194">
        <v>66560</v>
      </c>
      <c r="K493" s="194">
        <v>0</v>
      </c>
      <c r="L493" s="194"/>
      <c r="M493" s="194">
        <v>499200</v>
      </c>
      <c r="N493" s="213">
        <f t="shared" si="254"/>
        <v>1397760</v>
      </c>
      <c r="O493" s="102">
        <v>1</v>
      </c>
      <c r="P493" s="102">
        <v>3</v>
      </c>
      <c r="Q493" s="194">
        <v>832000</v>
      </c>
      <c r="R493" s="344"/>
      <c r="S493" s="194">
        <v>49920</v>
      </c>
      <c r="T493" s="194"/>
      <c r="U493" s="194"/>
      <c r="V493" s="194">
        <v>499200</v>
      </c>
      <c r="W493" s="213">
        <f t="shared" si="255"/>
        <v>1381120</v>
      </c>
      <c r="X493" s="213">
        <f t="shared" si="251"/>
        <v>0</v>
      </c>
      <c r="Y493" s="213">
        <f t="shared" si="252"/>
        <v>0</v>
      </c>
      <c r="Z493" s="213">
        <f t="shared" si="253"/>
        <v>16640</v>
      </c>
      <c r="AA493" s="74">
        <f t="shared" si="260"/>
        <v>16640</v>
      </c>
      <c r="AB493" s="102">
        <v>1</v>
      </c>
      <c r="AC493" s="102">
        <v>5</v>
      </c>
      <c r="AD493" s="194">
        <v>832000</v>
      </c>
      <c r="AE493" s="344"/>
      <c r="AF493" s="194">
        <v>83200</v>
      </c>
      <c r="AG493" s="194"/>
      <c r="AH493" s="194"/>
      <c r="AI493" s="194">
        <v>499200</v>
      </c>
      <c r="AJ493" s="213">
        <f t="shared" si="257"/>
        <v>1414400</v>
      </c>
      <c r="AK493" s="102">
        <v>1</v>
      </c>
      <c r="AL493" s="102">
        <v>6</v>
      </c>
      <c r="AM493" s="194">
        <v>832000</v>
      </c>
      <c r="AN493" s="344"/>
      <c r="AO493" s="194">
        <v>99840</v>
      </c>
      <c r="AP493" s="194"/>
      <c r="AQ493" s="194"/>
      <c r="AR493" s="194">
        <v>499200</v>
      </c>
      <c r="AS493" s="213">
        <f t="shared" si="258"/>
        <v>1431040</v>
      </c>
    </row>
    <row r="494" spans="1:45" ht="18.95" customHeight="1">
      <c r="A494" s="102">
        <v>28</v>
      </c>
      <c r="B494" s="102" t="s">
        <v>5359</v>
      </c>
      <c r="C494" s="102" t="s">
        <v>5283</v>
      </c>
      <c r="D494" s="102">
        <v>1990</v>
      </c>
      <c r="E494" s="102">
        <v>1</v>
      </c>
      <c r="F494" s="102">
        <v>4</v>
      </c>
      <c r="G494" s="102">
        <v>10</v>
      </c>
      <c r="H494" s="194">
        <v>832000</v>
      </c>
      <c r="I494" s="344"/>
      <c r="J494" s="194">
        <v>66560</v>
      </c>
      <c r="K494" s="194">
        <v>0</v>
      </c>
      <c r="L494" s="194"/>
      <c r="M494" s="194">
        <v>499200</v>
      </c>
      <c r="N494" s="213">
        <f t="shared" si="254"/>
        <v>1397760</v>
      </c>
      <c r="O494" s="102">
        <v>1</v>
      </c>
      <c r="P494" s="102">
        <v>3</v>
      </c>
      <c r="Q494" s="194">
        <v>832000</v>
      </c>
      <c r="R494" s="344"/>
      <c r="S494" s="194">
        <v>49920</v>
      </c>
      <c r="T494" s="194"/>
      <c r="U494" s="194"/>
      <c r="V494" s="194">
        <v>499200</v>
      </c>
      <c r="W494" s="213">
        <f t="shared" si="255"/>
        <v>1381120</v>
      </c>
      <c r="X494" s="213">
        <f t="shared" si="251"/>
        <v>0</v>
      </c>
      <c r="Y494" s="213">
        <f t="shared" si="252"/>
        <v>0</v>
      </c>
      <c r="Z494" s="213">
        <f t="shared" si="253"/>
        <v>16640</v>
      </c>
      <c r="AA494" s="74">
        <f t="shared" si="260"/>
        <v>16640</v>
      </c>
      <c r="AB494" s="102">
        <v>1</v>
      </c>
      <c r="AC494" s="102">
        <v>5</v>
      </c>
      <c r="AD494" s="194">
        <v>832000</v>
      </c>
      <c r="AE494" s="344"/>
      <c r="AF494" s="194">
        <v>83200</v>
      </c>
      <c r="AG494" s="194"/>
      <c r="AH494" s="194"/>
      <c r="AI494" s="194">
        <v>499200</v>
      </c>
      <c r="AJ494" s="213">
        <f t="shared" si="257"/>
        <v>1414400</v>
      </c>
      <c r="AK494" s="102">
        <v>1</v>
      </c>
      <c r="AL494" s="102">
        <v>6</v>
      </c>
      <c r="AM494" s="194">
        <v>832000</v>
      </c>
      <c r="AN494" s="344"/>
      <c r="AO494" s="194">
        <v>99840</v>
      </c>
      <c r="AP494" s="194"/>
      <c r="AQ494" s="194"/>
      <c r="AR494" s="194">
        <v>499200</v>
      </c>
      <c r="AS494" s="213">
        <f t="shared" si="258"/>
        <v>1431040</v>
      </c>
    </row>
    <row r="495" spans="1:45" ht="18.95" customHeight="1">
      <c r="A495" s="102">
        <v>29</v>
      </c>
      <c r="B495" s="102" t="s">
        <v>5360</v>
      </c>
      <c r="C495" s="102" t="s">
        <v>5283</v>
      </c>
      <c r="D495" s="102">
        <v>1991</v>
      </c>
      <c r="E495" s="102">
        <v>1</v>
      </c>
      <c r="F495" s="102">
        <v>4</v>
      </c>
      <c r="G495" s="102">
        <v>10</v>
      </c>
      <c r="H495" s="194">
        <v>832000</v>
      </c>
      <c r="I495" s="344"/>
      <c r="J495" s="194">
        <v>66560</v>
      </c>
      <c r="K495" s="194">
        <v>0</v>
      </c>
      <c r="L495" s="194"/>
      <c r="M495" s="194">
        <v>499200</v>
      </c>
      <c r="N495" s="213">
        <f t="shared" si="254"/>
        <v>1397760</v>
      </c>
      <c r="O495" s="102">
        <v>1</v>
      </c>
      <c r="P495" s="102">
        <v>3</v>
      </c>
      <c r="Q495" s="194">
        <v>832000</v>
      </c>
      <c r="R495" s="344"/>
      <c r="S495" s="194">
        <v>49920</v>
      </c>
      <c r="T495" s="194"/>
      <c r="U495" s="194"/>
      <c r="V495" s="194">
        <v>499200</v>
      </c>
      <c r="W495" s="213">
        <f t="shared" si="255"/>
        <v>1381120</v>
      </c>
      <c r="X495" s="213">
        <f t="shared" si="251"/>
        <v>0</v>
      </c>
      <c r="Y495" s="213">
        <f t="shared" si="252"/>
        <v>0</v>
      </c>
      <c r="Z495" s="213">
        <f t="shared" si="253"/>
        <v>16640</v>
      </c>
      <c r="AA495" s="74">
        <f t="shared" si="260"/>
        <v>16640</v>
      </c>
      <c r="AB495" s="102">
        <v>1</v>
      </c>
      <c r="AC495" s="102">
        <v>5</v>
      </c>
      <c r="AD495" s="194">
        <v>832000</v>
      </c>
      <c r="AE495" s="344"/>
      <c r="AF495" s="194">
        <v>83200</v>
      </c>
      <c r="AG495" s="194"/>
      <c r="AH495" s="194"/>
      <c r="AI495" s="194">
        <v>499200</v>
      </c>
      <c r="AJ495" s="213">
        <f t="shared" si="257"/>
        <v>1414400</v>
      </c>
      <c r="AK495" s="102">
        <v>1</v>
      </c>
      <c r="AL495" s="102">
        <v>6</v>
      </c>
      <c r="AM495" s="194">
        <v>832000</v>
      </c>
      <c r="AN495" s="344"/>
      <c r="AO495" s="194">
        <v>99840</v>
      </c>
      <c r="AP495" s="194"/>
      <c r="AQ495" s="194"/>
      <c r="AR495" s="194">
        <v>499200</v>
      </c>
      <c r="AS495" s="213">
        <f t="shared" si="258"/>
        <v>1431040</v>
      </c>
    </row>
    <row r="496" spans="1:45" ht="18.95" customHeight="1">
      <c r="A496" s="102">
        <v>30</v>
      </c>
      <c r="B496" s="102" t="s">
        <v>5361</v>
      </c>
      <c r="C496" s="102" t="s">
        <v>5283</v>
      </c>
      <c r="D496" s="102">
        <v>1989</v>
      </c>
      <c r="E496" s="102">
        <v>1</v>
      </c>
      <c r="F496" s="102">
        <v>4</v>
      </c>
      <c r="G496" s="102">
        <v>10</v>
      </c>
      <c r="H496" s="194">
        <v>832000</v>
      </c>
      <c r="I496" s="344"/>
      <c r="J496" s="194">
        <v>66560</v>
      </c>
      <c r="K496" s="194">
        <v>0</v>
      </c>
      <c r="L496" s="194"/>
      <c r="M496" s="194">
        <v>499200</v>
      </c>
      <c r="N496" s="213">
        <f t="shared" si="254"/>
        <v>1397760</v>
      </c>
      <c r="O496" s="102">
        <v>1</v>
      </c>
      <c r="P496" s="102">
        <v>3</v>
      </c>
      <c r="Q496" s="194">
        <v>832000</v>
      </c>
      <c r="R496" s="344"/>
      <c r="S496" s="194">
        <v>49920</v>
      </c>
      <c r="T496" s="194"/>
      <c r="U496" s="194"/>
      <c r="V496" s="194">
        <v>499200</v>
      </c>
      <c r="W496" s="213">
        <f t="shared" si="255"/>
        <v>1381120</v>
      </c>
      <c r="X496" s="213">
        <f t="shared" si="251"/>
        <v>0</v>
      </c>
      <c r="Y496" s="213">
        <f t="shared" si="252"/>
        <v>0</v>
      </c>
      <c r="Z496" s="213">
        <f t="shared" si="253"/>
        <v>16640</v>
      </c>
      <c r="AA496" s="74">
        <f t="shared" si="260"/>
        <v>16640</v>
      </c>
      <c r="AB496" s="102">
        <v>1</v>
      </c>
      <c r="AC496" s="102">
        <v>5</v>
      </c>
      <c r="AD496" s="194">
        <v>832000</v>
      </c>
      <c r="AE496" s="344"/>
      <c r="AF496" s="194">
        <v>83200</v>
      </c>
      <c r="AG496" s="194"/>
      <c r="AH496" s="194"/>
      <c r="AI496" s="194">
        <v>499200</v>
      </c>
      <c r="AJ496" s="213">
        <f t="shared" si="257"/>
        <v>1414400</v>
      </c>
      <c r="AK496" s="102">
        <v>1</v>
      </c>
      <c r="AL496" s="102">
        <v>6</v>
      </c>
      <c r="AM496" s="194">
        <v>832000</v>
      </c>
      <c r="AN496" s="344"/>
      <c r="AO496" s="194">
        <v>99840</v>
      </c>
      <c r="AP496" s="194"/>
      <c r="AQ496" s="194"/>
      <c r="AR496" s="194">
        <v>499200</v>
      </c>
      <c r="AS496" s="213">
        <f t="shared" si="258"/>
        <v>1431040</v>
      </c>
    </row>
    <row r="497" spans="1:45" ht="18.95" customHeight="1">
      <c r="A497" s="102">
        <v>31</v>
      </c>
      <c r="B497" s="102" t="s">
        <v>4760</v>
      </c>
      <c r="C497" s="102" t="s">
        <v>5283</v>
      </c>
      <c r="D497" s="102">
        <v>1993</v>
      </c>
      <c r="E497" s="102">
        <v>1</v>
      </c>
      <c r="F497" s="102">
        <v>5</v>
      </c>
      <c r="G497" s="102">
        <v>10</v>
      </c>
      <c r="H497" s="194">
        <v>832000</v>
      </c>
      <c r="I497" s="344"/>
      <c r="J497" s="194">
        <v>83200</v>
      </c>
      <c r="K497" s="194">
        <v>0</v>
      </c>
      <c r="L497" s="194"/>
      <c r="M497" s="194">
        <v>499200</v>
      </c>
      <c r="N497" s="213">
        <f t="shared" si="254"/>
        <v>1414400</v>
      </c>
      <c r="O497" s="102">
        <v>1</v>
      </c>
      <c r="P497" s="102">
        <v>4</v>
      </c>
      <c r="Q497" s="194">
        <v>832000</v>
      </c>
      <c r="R497" s="344"/>
      <c r="S497" s="194">
        <v>66560</v>
      </c>
      <c r="T497" s="194"/>
      <c r="U497" s="194"/>
      <c r="V497" s="194">
        <v>499200</v>
      </c>
      <c r="W497" s="213">
        <f t="shared" si="255"/>
        <v>1397760</v>
      </c>
      <c r="X497" s="213">
        <f t="shared" si="251"/>
        <v>0</v>
      </c>
      <c r="Y497" s="213">
        <f t="shared" si="252"/>
        <v>0</v>
      </c>
      <c r="Z497" s="213">
        <f t="shared" si="253"/>
        <v>16640</v>
      </c>
      <c r="AA497" s="74">
        <f t="shared" si="260"/>
        <v>16640</v>
      </c>
      <c r="AB497" s="102">
        <v>1</v>
      </c>
      <c r="AC497" s="102">
        <v>6</v>
      </c>
      <c r="AD497" s="194">
        <v>832000</v>
      </c>
      <c r="AE497" s="344"/>
      <c r="AF497" s="194">
        <v>99840</v>
      </c>
      <c r="AG497" s="194"/>
      <c r="AH497" s="194"/>
      <c r="AI497" s="194">
        <v>499200</v>
      </c>
      <c r="AJ497" s="213">
        <f t="shared" si="257"/>
        <v>1431040</v>
      </c>
      <c r="AK497" s="102">
        <v>1</v>
      </c>
      <c r="AL497" s="102">
        <v>7</v>
      </c>
      <c r="AM497" s="194">
        <v>832000</v>
      </c>
      <c r="AN497" s="344"/>
      <c r="AO497" s="194">
        <v>116480.00000000001</v>
      </c>
      <c r="AP497" s="194"/>
      <c r="AQ497" s="194"/>
      <c r="AR497" s="194">
        <v>499200</v>
      </c>
      <c r="AS497" s="213">
        <f t="shared" si="258"/>
        <v>1447680</v>
      </c>
    </row>
    <row r="498" spans="1:45" ht="18.95" customHeight="1">
      <c r="A498" s="102">
        <v>32</v>
      </c>
      <c r="B498" s="102" t="s">
        <v>4764</v>
      </c>
      <c r="C498" s="102" t="s">
        <v>5283</v>
      </c>
      <c r="D498" s="102">
        <v>1984</v>
      </c>
      <c r="E498" s="102">
        <v>1</v>
      </c>
      <c r="F498" s="102">
        <v>5</v>
      </c>
      <c r="G498" s="102">
        <v>10</v>
      </c>
      <c r="H498" s="194">
        <v>832000</v>
      </c>
      <c r="I498" s="344"/>
      <c r="J498" s="194">
        <v>83200</v>
      </c>
      <c r="K498" s="194">
        <v>0</v>
      </c>
      <c r="L498" s="194"/>
      <c r="M498" s="194">
        <v>499200</v>
      </c>
      <c r="N498" s="213">
        <f t="shared" si="254"/>
        <v>1414400</v>
      </c>
      <c r="O498" s="102">
        <v>1</v>
      </c>
      <c r="P498" s="102">
        <v>4</v>
      </c>
      <c r="Q498" s="194">
        <v>832000</v>
      </c>
      <c r="R498" s="344"/>
      <c r="S498" s="194">
        <v>66560</v>
      </c>
      <c r="T498" s="194"/>
      <c r="U498" s="194"/>
      <c r="V498" s="194">
        <v>499200</v>
      </c>
      <c r="W498" s="213">
        <f t="shared" si="255"/>
        <v>1397760</v>
      </c>
      <c r="X498" s="213">
        <f t="shared" si="251"/>
        <v>0</v>
      </c>
      <c r="Y498" s="213">
        <f t="shared" si="252"/>
        <v>0</v>
      </c>
      <c r="Z498" s="213">
        <f t="shared" si="253"/>
        <v>16640</v>
      </c>
      <c r="AA498" s="74">
        <f t="shared" si="260"/>
        <v>16640</v>
      </c>
      <c r="AB498" s="102">
        <v>1</v>
      </c>
      <c r="AC498" s="102">
        <v>6</v>
      </c>
      <c r="AD498" s="194">
        <v>832000</v>
      </c>
      <c r="AE498" s="344"/>
      <c r="AF498" s="194">
        <v>99840</v>
      </c>
      <c r="AG498" s="194"/>
      <c r="AH498" s="194"/>
      <c r="AI498" s="194">
        <v>499200</v>
      </c>
      <c r="AJ498" s="213">
        <f t="shared" si="257"/>
        <v>1431040</v>
      </c>
      <c r="AK498" s="102">
        <v>1</v>
      </c>
      <c r="AL498" s="102">
        <v>7</v>
      </c>
      <c r="AM498" s="194">
        <v>832000</v>
      </c>
      <c r="AN498" s="344"/>
      <c r="AO498" s="194">
        <v>116480.00000000001</v>
      </c>
      <c r="AP498" s="194"/>
      <c r="AQ498" s="194"/>
      <c r="AR498" s="194">
        <v>499200</v>
      </c>
      <c r="AS498" s="213">
        <f t="shared" si="258"/>
        <v>1447680</v>
      </c>
    </row>
    <row r="499" spans="1:45" ht="18.95" customHeight="1">
      <c r="A499" s="102">
        <v>33</v>
      </c>
      <c r="B499" s="102" t="s">
        <v>4761</v>
      </c>
      <c r="C499" s="102" t="s">
        <v>5283</v>
      </c>
      <c r="D499" s="102">
        <v>1993</v>
      </c>
      <c r="E499" s="102">
        <v>1</v>
      </c>
      <c r="F499" s="102">
        <v>5</v>
      </c>
      <c r="G499" s="102">
        <v>10</v>
      </c>
      <c r="H499" s="194">
        <v>832000</v>
      </c>
      <c r="I499" s="344"/>
      <c r="J499" s="194">
        <v>83200</v>
      </c>
      <c r="K499" s="194">
        <v>0</v>
      </c>
      <c r="L499" s="194"/>
      <c r="M499" s="194">
        <v>499200</v>
      </c>
      <c r="N499" s="213">
        <f t="shared" si="254"/>
        <v>1414400</v>
      </c>
      <c r="O499" s="102">
        <v>1</v>
      </c>
      <c r="P499" s="102">
        <v>4</v>
      </c>
      <c r="Q499" s="194">
        <v>832000</v>
      </c>
      <c r="R499" s="344"/>
      <c r="S499" s="194">
        <v>66560</v>
      </c>
      <c r="T499" s="194"/>
      <c r="U499" s="194"/>
      <c r="V499" s="194">
        <v>499200</v>
      </c>
      <c r="W499" s="213">
        <f t="shared" si="255"/>
        <v>1397760</v>
      </c>
      <c r="X499" s="213">
        <f t="shared" si="251"/>
        <v>0</v>
      </c>
      <c r="Y499" s="213">
        <f t="shared" si="252"/>
        <v>0</v>
      </c>
      <c r="Z499" s="213">
        <f t="shared" si="253"/>
        <v>16640</v>
      </c>
      <c r="AA499" s="74">
        <f t="shared" si="260"/>
        <v>16640</v>
      </c>
      <c r="AB499" s="102">
        <v>1</v>
      </c>
      <c r="AC499" s="102">
        <v>6</v>
      </c>
      <c r="AD499" s="194">
        <v>832000</v>
      </c>
      <c r="AE499" s="344"/>
      <c r="AF499" s="194">
        <v>99840</v>
      </c>
      <c r="AG499" s="194"/>
      <c r="AH499" s="194"/>
      <c r="AI499" s="194">
        <v>499200</v>
      </c>
      <c r="AJ499" s="213">
        <f t="shared" si="257"/>
        <v>1431040</v>
      </c>
      <c r="AK499" s="102">
        <v>1</v>
      </c>
      <c r="AL499" s="102">
        <v>7</v>
      </c>
      <c r="AM499" s="194">
        <v>832000</v>
      </c>
      <c r="AN499" s="344"/>
      <c r="AO499" s="194">
        <v>116480.00000000001</v>
      </c>
      <c r="AP499" s="194"/>
      <c r="AQ499" s="194"/>
      <c r="AR499" s="194">
        <v>499200</v>
      </c>
      <c r="AS499" s="213">
        <f t="shared" si="258"/>
        <v>1447680</v>
      </c>
    </row>
    <row r="500" spans="1:45" ht="18.95" customHeight="1">
      <c r="A500" s="102">
        <v>34</v>
      </c>
      <c r="B500" s="102" t="s">
        <v>4762</v>
      </c>
      <c r="C500" s="102" t="s">
        <v>5282</v>
      </c>
      <c r="D500" s="102">
        <v>1993</v>
      </c>
      <c r="E500" s="102">
        <v>1</v>
      </c>
      <c r="F500" s="102">
        <v>5</v>
      </c>
      <c r="G500" s="102">
        <v>10</v>
      </c>
      <c r="H500" s="194">
        <v>832000</v>
      </c>
      <c r="I500" s="344"/>
      <c r="J500" s="194">
        <v>83200</v>
      </c>
      <c r="K500" s="194">
        <v>0</v>
      </c>
      <c r="L500" s="194"/>
      <c r="M500" s="194">
        <v>499200</v>
      </c>
      <c r="N500" s="213">
        <f t="shared" si="254"/>
        <v>1414400</v>
      </c>
      <c r="O500" s="102">
        <v>1</v>
      </c>
      <c r="P500" s="102">
        <v>4</v>
      </c>
      <c r="Q500" s="194">
        <v>832000</v>
      </c>
      <c r="R500" s="344"/>
      <c r="S500" s="194">
        <v>66560</v>
      </c>
      <c r="T500" s="194"/>
      <c r="U500" s="194"/>
      <c r="V500" s="194">
        <v>499200</v>
      </c>
      <c r="W500" s="213">
        <f t="shared" si="255"/>
        <v>1397760</v>
      </c>
      <c r="X500" s="213">
        <f t="shared" si="251"/>
        <v>0</v>
      </c>
      <c r="Y500" s="213">
        <f t="shared" si="252"/>
        <v>0</v>
      </c>
      <c r="Z500" s="213">
        <f t="shared" si="253"/>
        <v>16640</v>
      </c>
      <c r="AA500" s="74">
        <f t="shared" si="260"/>
        <v>16640</v>
      </c>
      <c r="AB500" s="102">
        <v>1</v>
      </c>
      <c r="AC500" s="102">
        <v>6</v>
      </c>
      <c r="AD500" s="194">
        <v>832000</v>
      </c>
      <c r="AE500" s="344"/>
      <c r="AF500" s="194">
        <v>99840</v>
      </c>
      <c r="AG500" s="194"/>
      <c r="AH500" s="194"/>
      <c r="AI500" s="194">
        <v>499200</v>
      </c>
      <c r="AJ500" s="213">
        <f t="shared" si="257"/>
        <v>1431040</v>
      </c>
      <c r="AK500" s="102">
        <v>1</v>
      </c>
      <c r="AL500" s="102">
        <v>7</v>
      </c>
      <c r="AM500" s="194">
        <v>832000</v>
      </c>
      <c r="AN500" s="344"/>
      <c r="AO500" s="194">
        <v>116480.00000000001</v>
      </c>
      <c r="AP500" s="194"/>
      <c r="AQ500" s="194"/>
      <c r="AR500" s="194">
        <v>499200</v>
      </c>
      <c r="AS500" s="213">
        <f t="shared" si="258"/>
        <v>1447680</v>
      </c>
    </row>
    <row r="501" spans="1:45" ht="18.95" customHeight="1">
      <c r="A501" s="102">
        <v>35</v>
      </c>
      <c r="B501" s="102" t="s">
        <v>1735</v>
      </c>
      <c r="C501" s="102" t="s">
        <v>5283</v>
      </c>
      <c r="D501" s="102">
        <v>1993</v>
      </c>
      <c r="E501" s="102">
        <v>1</v>
      </c>
      <c r="F501" s="102">
        <v>5</v>
      </c>
      <c r="G501" s="102">
        <v>10</v>
      </c>
      <c r="H501" s="194">
        <v>832000</v>
      </c>
      <c r="I501" s="344"/>
      <c r="J501" s="194">
        <v>83200</v>
      </c>
      <c r="K501" s="194">
        <v>0</v>
      </c>
      <c r="L501" s="194"/>
      <c r="M501" s="194">
        <v>499200</v>
      </c>
      <c r="N501" s="213">
        <f t="shared" si="254"/>
        <v>1414400</v>
      </c>
      <c r="O501" s="102">
        <v>1</v>
      </c>
      <c r="P501" s="102">
        <v>4</v>
      </c>
      <c r="Q501" s="194">
        <v>832000</v>
      </c>
      <c r="R501" s="344"/>
      <c r="S501" s="194">
        <v>66560</v>
      </c>
      <c r="T501" s="194"/>
      <c r="U501" s="194"/>
      <c r="V501" s="194">
        <v>499200</v>
      </c>
      <c r="W501" s="213">
        <f t="shared" si="255"/>
        <v>1397760</v>
      </c>
      <c r="X501" s="213">
        <f t="shared" si="251"/>
        <v>0</v>
      </c>
      <c r="Y501" s="213">
        <f t="shared" si="252"/>
        <v>0</v>
      </c>
      <c r="Z501" s="213">
        <f t="shared" si="253"/>
        <v>16640</v>
      </c>
      <c r="AA501" s="74">
        <f t="shared" si="260"/>
        <v>16640</v>
      </c>
      <c r="AB501" s="102">
        <v>1</v>
      </c>
      <c r="AC501" s="102">
        <v>6</v>
      </c>
      <c r="AD501" s="194">
        <v>832000</v>
      </c>
      <c r="AE501" s="344"/>
      <c r="AF501" s="194">
        <v>99840</v>
      </c>
      <c r="AG501" s="194"/>
      <c r="AH501" s="194"/>
      <c r="AI501" s="194">
        <v>499200</v>
      </c>
      <c r="AJ501" s="213">
        <f t="shared" si="257"/>
        <v>1431040</v>
      </c>
      <c r="AK501" s="102">
        <v>1</v>
      </c>
      <c r="AL501" s="102">
        <v>7</v>
      </c>
      <c r="AM501" s="194">
        <v>832000</v>
      </c>
      <c r="AN501" s="344"/>
      <c r="AO501" s="194">
        <v>116480.00000000001</v>
      </c>
      <c r="AP501" s="194"/>
      <c r="AQ501" s="194"/>
      <c r="AR501" s="194">
        <v>499200</v>
      </c>
      <c r="AS501" s="213">
        <f t="shared" si="258"/>
        <v>1447680</v>
      </c>
    </row>
    <row r="502" spans="1:45" ht="18.95" customHeight="1">
      <c r="A502" s="102">
        <v>36</v>
      </c>
      <c r="B502" s="102" t="s">
        <v>796</v>
      </c>
      <c r="C502" s="102" t="s">
        <v>5283</v>
      </c>
      <c r="D502" s="102">
        <v>1967</v>
      </c>
      <c r="E502" s="102">
        <v>1</v>
      </c>
      <c r="F502" s="102">
        <v>13</v>
      </c>
      <c r="G502" s="102">
        <v>10</v>
      </c>
      <c r="H502" s="194">
        <v>832000</v>
      </c>
      <c r="I502" s="344"/>
      <c r="J502" s="194">
        <v>216320</v>
      </c>
      <c r="K502" s="194">
        <v>0</v>
      </c>
      <c r="L502" s="194"/>
      <c r="M502" s="194">
        <v>499200</v>
      </c>
      <c r="N502" s="213">
        <f t="shared" si="254"/>
        <v>1547520</v>
      </c>
      <c r="O502" s="102">
        <v>1</v>
      </c>
      <c r="P502" s="102">
        <v>12</v>
      </c>
      <c r="Q502" s="194">
        <v>832000</v>
      </c>
      <c r="R502" s="344"/>
      <c r="S502" s="194">
        <v>199680</v>
      </c>
      <c r="T502" s="194"/>
      <c r="U502" s="194"/>
      <c r="V502" s="194">
        <v>499200</v>
      </c>
      <c r="W502" s="213">
        <f t="shared" si="255"/>
        <v>1530880</v>
      </c>
      <c r="X502" s="213">
        <f t="shared" si="251"/>
        <v>0</v>
      </c>
      <c r="Y502" s="213">
        <f t="shared" si="252"/>
        <v>0</v>
      </c>
      <c r="Z502" s="213">
        <f t="shared" si="253"/>
        <v>16640</v>
      </c>
      <c r="AA502" s="74">
        <f>N502-W502</f>
        <v>16640</v>
      </c>
      <c r="AB502" s="102">
        <v>1</v>
      </c>
      <c r="AC502" s="102">
        <v>14</v>
      </c>
      <c r="AD502" s="194">
        <v>832000</v>
      </c>
      <c r="AE502" s="344"/>
      <c r="AF502" s="194">
        <v>232960.00000000003</v>
      </c>
      <c r="AG502" s="194"/>
      <c r="AH502" s="194"/>
      <c r="AI502" s="194">
        <v>499200</v>
      </c>
      <c r="AJ502" s="213">
        <f t="shared" si="257"/>
        <v>1564160</v>
      </c>
      <c r="AK502" s="102">
        <v>1</v>
      </c>
      <c r="AL502" s="102">
        <v>15</v>
      </c>
      <c r="AM502" s="194">
        <v>832000</v>
      </c>
      <c r="AN502" s="344"/>
      <c r="AO502" s="194">
        <v>249600</v>
      </c>
      <c r="AP502" s="194"/>
      <c r="AQ502" s="194"/>
      <c r="AR502" s="194">
        <v>499200</v>
      </c>
      <c r="AS502" s="213">
        <f t="shared" si="258"/>
        <v>1580800</v>
      </c>
    </row>
    <row r="503" spans="1:45" ht="18.95" customHeight="1">
      <c r="A503" s="102">
        <v>37</v>
      </c>
      <c r="B503" s="102" t="s">
        <v>4758</v>
      </c>
      <c r="C503" s="102" t="s">
        <v>5282</v>
      </c>
      <c r="D503" s="102">
        <v>1989</v>
      </c>
      <c r="E503" s="102">
        <v>1</v>
      </c>
      <c r="F503" s="102">
        <v>5</v>
      </c>
      <c r="G503" s="102">
        <v>10</v>
      </c>
      <c r="H503" s="194">
        <v>832000</v>
      </c>
      <c r="I503" s="344"/>
      <c r="J503" s="194">
        <v>83200</v>
      </c>
      <c r="K503" s="194">
        <v>0</v>
      </c>
      <c r="L503" s="194"/>
      <c r="M503" s="194">
        <v>499200</v>
      </c>
      <c r="N503" s="213">
        <f t="shared" si="254"/>
        <v>1414400</v>
      </c>
      <c r="O503" s="102">
        <v>1</v>
      </c>
      <c r="P503" s="102">
        <v>4</v>
      </c>
      <c r="Q503" s="194">
        <v>832000</v>
      </c>
      <c r="R503" s="344"/>
      <c r="S503" s="194">
        <v>66560</v>
      </c>
      <c r="T503" s="194"/>
      <c r="U503" s="194"/>
      <c r="V503" s="194">
        <v>499200</v>
      </c>
      <c r="W503" s="213">
        <f t="shared" si="255"/>
        <v>1397760</v>
      </c>
      <c r="X503" s="213">
        <f t="shared" si="251"/>
        <v>0</v>
      </c>
      <c r="Y503" s="213">
        <f t="shared" si="252"/>
        <v>0</v>
      </c>
      <c r="Z503" s="213">
        <f t="shared" si="253"/>
        <v>16640</v>
      </c>
      <c r="AA503" s="74">
        <f t="shared" ref="AA503" si="261">N503-W503</f>
        <v>16640</v>
      </c>
      <c r="AB503" s="102">
        <v>1</v>
      </c>
      <c r="AC503" s="102">
        <v>6</v>
      </c>
      <c r="AD503" s="194">
        <v>832000</v>
      </c>
      <c r="AE503" s="344"/>
      <c r="AF503" s="194">
        <v>99840</v>
      </c>
      <c r="AG503" s="194"/>
      <c r="AH503" s="194"/>
      <c r="AI503" s="194">
        <v>499200</v>
      </c>
      <c r="AJ503" s="213">
        <f t="shared" si="257"/>
        <v>1431040</v>
      </c>
      <c r="AK503" s="102">
        <v>1</v>
      </c>
      <c r="AL503" s="102">
        <v>7</v>
      </c>
      <c r="AM503" s="194">
        <v>832000</v>
      </c>
      <c r="AN503" s="344"/>
      <c r="AO503" s="194">
        <v>116480.00000000001</v>
      </c>
      <c r="AP503" s="194"/>
      <c r="AQ503" s="194"/>
      <c r="AR503" s="194">
        <v>499200</v>
      </c>
      <c r="AS503" s="213">
        <f t="shared" si="258"/>
        <v>1447680</v>
      </c>
    </row>
    <row r="504" spans="1:45" ht="17.25">
      <c r="A504" s="282" t="s">
        <v>5362</v>
      </c>
      <c r="I504" s="407"/>
      <c r="AE504" s="407"/>
    </row>
    <row r="505" spans="1:45">
      <c r="I505" s="407"/>
      <c r="AE505" s="407"/>
    </row>
    <row r="506" spans="1:45" ht="14.25">
      <c r="E506" s="1015"/>
      <c r="F506" s="1018"/>
      <c r="G506" s="1018"/>
      <c r="H506" s="1018"/>
      <c r="I506" s="1018"/>
      <c r="J506" s="1018"/>
      <c r="K506" s="1015"/>
      <c r="L506" s="1015"/>
      <c r="M506" s="1015"/>
      <c r="N506" s="1269">
        <f>+N465+N416+N395+N370+N346+N330+N310+N287+N265+N242+N223+N203+N180+N162+N129+N107+N77+N48+N10</f>
        <v>497960771.12</v>
      </c>
      <c r="O506" s="1015"/>
      <c r="W506" s="1269">
        <f>+W465+W416+W395+W370+W346+W330+W310+W287+W265+W242+W223+W203+W180+W162+W129+W107+W77+W48+W10</f>
        <v>493616899.12</v>
      </c>
      <c r="AB506" s="1015"/>
      <c r="AE506" s="407"/>
      <c r="AJ506" s="1269">
        <f>+AJ465+AJ416+AJ395+AJ370+AJ346+AJ330+AJ310+AJ287+AJ265+AJ242+AJ223+AJ203+AJ180+AJ162+AJ129+AJ107+AJ77+AJ48+AJ10</f>
        <v>502146563.12</v>
      </c>
      <c r="AK506" s="1015"/>
      <c r="AS506" s="1269">
        <f>+AS465+AS416+AS395+AS370+AS346+AS330+AS310+AS287+AS265+AS242+AS223+AS203+AS180+AS162+AS129+AS107+AS77+AS48+AS10</f>
        <v>506183427.12</v>
      </c>
    </row>
    <row r="507" spans="1:45">
      <c r="I507" s="407"/>
      <c r="AE507" s="407"/>
    </row>
    <row r="508" spans="1:45">
      <c r="I508" s="407"/>
      <c r="AE508" s="407"/>
    </row>
    <row r="509" spans="1:45">
      <c r="I509" s="407"/>
      <c r="AE509" s="407"/>
    </row>
    <row r="510" spans="1:45">
      <c r="I510" s="407"/>
      <c r="AE510" s="407"/>
    </row>
    <row r="511" spans="1:45">
      <c r="I511" s="407"/>
      <c r="AE511" s="407"/>
    </row>
    <row r="512" spans="1:45">
      <c r="I512" s="407"/>
      <c r="AE512" s="407"/>
    </row>
    <row r="513" spans="9:31">
      <c r="I513" s="407"/>
      <c r="AE513" s="407"/>
    </row>
    <row r="514" spans="9:31">
      <c r="I514" s="407"/>
      <c r="AE514" s="407"/>
    </row>
    <row r="515" spans="9:31">
      <c r="I515" s="407"/>
      <c r="AE515" s="407"/>
    </row>
    <row r="516" spans="9:31">
      <c r="I516" s="407"/>
      <c r="AE516" s="407"/>
    </row>
    <row r="517" spans="9:31">
      <c r="I517" s="407"/>
      <c r="AE517" s="407"/>
    </row>
    <row r="518" spans="9:31">
      <c r="I518" s="407"/>
      <c r="AE518" s="407"/>
    </row>
    <row r="519" spans="9:31">
      <c r="AE519" s="407"/>
    </row>
    <row r="520" spans="9:31">
      <c r="AE520" s="407"/>
    </row>
    <row r="521" spans="9:31">
      <c r="AE521" s="407"/>
    </row>
    <row r="522" spans="9:31">
      <c r="AE522" s="407"/>
    </row>
  </sheetData>
  <mergeCells count="107">
    <mergeCell ref="B155:H155"/>
    <mergeCell ref="C156:C158"/>
    <mergeCell ref="D156:D158"/>
    <mergeCell ref="V2:X2"/>
    <mergeCell ref="B3:H3"/>
    <mergeCell ref="C4:C6"/>
    <mergeCell ref="D4:D6"/>
    <mergeCell ref="X4:AA4"/>
    <mergeCell ref="Y5:Y6"/>
    <mergeCell ref="Z5:Z6"/>
    <mergeCell ref="B100:G100"/>
    <mergeCell ref="C101:C103"/>
    <mergeCell ref="D101:D103"/>
    <mergeCell ref="B41:G41"/>
    <mergeCell ref="C42:C44"/>
    <mergeCell ref="D42:D44"/>
    <mergeCell ref="X42:AA42"/>
    <mergeCell ref="Y43:Y44"/>
    <mergeCell ref="Z43:Z44"/>
    <mergeCell ref="B70:G70"/>
    <mergeCell ref="C71:C73"/>
    <mergeCell ref="D71:D73"/>
    <mergeCell ref="X71:AA71"/>
    <mergeCell ref="Y72:Y73"/>
    <mergeCell ref="Z72:Z73"/>
    <mergeCell ref="X101:AA101"/>
    <mergeCell ref="Y102:Y103"/>
    <mergeCell ref="Z102:Z103"/>
    <mergeCell ref="B122:G122"/>
    <mergeCell ref="C123:C125"/>
    <mergeCell ref="D123:D125"/>
    <mergeCell ref="X123:AA123"/>
    <mergeCell ref="Y124:Y125"/>
    <mergeCell ref="Z124:Z125"/>
    <mergeCell ref="C389:C391"/>
    <mergeCell ref="D389:D391"/>
    <mergeCell ref="X389:AA389"/>
    <mergeCell ref="Y390:Y391"/>
    <mergeCell ref="Z390:Z391"/>
    <mergeCell ref="X156:AA156"/>
    <mergeCell ref="Y157:Y158"/>
    <mergeCell ref="Z157:Z158"/>
    <mergeCell ref="B173:H173"/>
    <mergeCell ref="C174:C176"/>
    <mergeCell ref="D174:D176"/>
    <mergeCell ref="X174:AA174"/>
    <mergeCell ref="Y175:Y176"/>
    <mergeCell ref="Z175:Z176"/>
    <mergeCell ref="B196:H196"/>
    <mergeCell ref="C197:C199"/>
    <mergeCell ref="D197:D199"/>
    <mergeCell ref="X197:AA197"/>
    <mergeCell ref="Y198:Y199"/>
    <mergeCell ref="Z198:Z199"/>
    <mergeCell ref="B216:H216"/>
    <mergeCell ref="C217:C219"/>
    <mergeCell ref="D217:D219"/>
    <mergeCell ref="X217:AA217"/>
    <mergeCell ref="Y218:Y219"/>
    <mergeCell ref="Z218:Z219"/>
    <mergeCell ref="B235:H235"/>
    <mergeCell ref="C236:C238"/>
    <mergeCell ref="D236:D238"/>
    <mergeCell ref="X236:AA236"/>
    <mergeCell ref="Y237:Y238"/>
    <mergeCell ref="Z237:Z238"/>
    <mergeCell ref="B258:H258"/>
    <mergeCell ref="C259:C261"/>
    <mergeCell ref="D259:D261"/>
    <mergeCell ref="X259:AA259"/>
    <mergeCell ref="Y260:Y261"/>
    <mergeCell ref="Z260:Z261"/>
    <mergeCell ref="C281:C283"/>
    <mergeCell ref="D281:D283"/>
    <mergeCell ref="X281:AA281"/>
    <mergeCell ref="Y282:Y283"/>
    <mergeCell ref="Z282:Z283"/>
    <mergeCell ref="C304:C306"/>
    <mergeCell ref="D304:D306"/>
    <mergeCell ref="X304:AA304"/>
    <mergeCell ref="Y305:Y306"/>
    <mergeCell ref="Z305:Z306"/>
    <mergeCell ref="C324:C326"/>
    <mergeCell ref="D324:D326"/>
    <mergeCell ref="X324:AA324"/>
    <mergeCell ref="Y325:Y326"/>
    <mergeCell ref="Z325:Z326"/>
    <mergeCell ref="C340:C342"/>
    <mergeCell ref="D340:D342"/>
    <mergeCell ref="X340:AA340"/>
    <mergeCell ref="Y341:Y342"/>
    <mergeCell ref="Z341:Z342"/>
    <mergeCell ref="C364:C366"/>
    <mergeCell ref="D364:D366"/>
    <mergeCell ref="X364:AA364"/>
    <mergeCell ref="Y365:Y366"/>
    <mergeCell ref="Z365:Z366"/>
    <mergeCell ref="C410:C412"/>
    <mergeCell ref="D410:D412"/>
    <mergeCell ref="X410:AA410"/>
    <mergeCell ref="Y411:Y412"/>
    <mergeCell ref="Z411:Z412"/>
    <mergeCell ref="C459:C461"/>
    <mergeCell ref="D459:D461"/>
    <mergeCell ref="X459:AA459"/>
    <mergeCell ref="Y460:Y461"/>
    <mergeCell ref="Z460:Z461"/>
  </mergeCells>
  <phoneticPr fontId="2" type="noConversion"/>
  <printOptions horizontalCentered="1"/>
  <pageMargins left="0.15748031496062992" right="0.15748031496062992" top="0.19685039370078741" bottom="0.19685039370078741" header="0.11811023622047245" footer="0.11811023622047245"/>
  <pageSetup scale="46" orientation="landscape" r:id="rId1"/>
  <headerFooter alignWithMargins="0"/>
  <rowBreaks count="7" manualBreakCount="7">
    <brk id="62" max="35" man="1"/>
    <brk id="112" max="35" man="1"/>
    <brk id="194" max="35" man="1"/>
    <brk id="257" max="35" man="1"/>
    <brk id="323" max="35" man="1"/>
    <brk id="367" max="35" man="1"/>
    <brk id="420" max="35" man="1"/>
  </rowBreaks>
  <colBreaks count="1" manualBreakCount="1">
    <brk id="22" max="461" man="1"/>
  </col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theme="8" tint="0.79998168889431442"/>
  </sheetPr>
  <dimension ref="A1:AM2165"/>
  <sheetViews>
    <sheetView zoomScaleNormal="100" workbookViewId="0">
      <selection activeCell="B2091" sqref="B2091"/>
    </sheetView>
  </sheetViews>
  <sheetFormatPr defaultRowHeight="13.5"/>
  <cols>
    <col min="1" max="1" width="3.85546875" style="2160" customWidth="1"/>
    <col min="2" max="2" width="27.28515625" style="5" customWidth="1"/>
    <col min="3" max="4" width="10.7109375" style="5" customWidth="1"/>
    <col min="5" max="5" width="18.28515625" style="5" customWidth="1"/>
    <col min="6" max="6" width="8.140625" style="5" customWidth="1"/>
    <col min="7" max="7" width="10.5703125" style="5" customWidth="1"/>
    <col min="8" max="8" width="12.140625" style="5" customWidth="1"/>
    <col min="9" max="9" width="8" style="5" customWidth="1"/>
    <col min="10" max="10" width="15" style="5" bestFit="1" customWidth="1"/>
    <col min="11" max="11" width="10.5703125" style="5" customWidth="1"/>
    <col min="12" max="12" width="10.28515625" style="5" customWidth="1"/>
    <col min="13" max="13" width="14.7109375" style="5" customWidth="1"/>
    <col min="14" max="15" width="12.5703125" style="5" customWidth="1"/>
    <col min="16" max="16" width="15.140625" style="5" customWidth="1"/>
    <col min="17" max="18" width="12.5703125" style="5" customWidth="1"/>
    <col min="19" max="19" width="15.28515625" style="5" customWidth="1"/>
    <col min="20" max="22" width="12.5703125" style="5" customWidth="1"/>
    <col min="23" max="23" width="9" style="5" bestFit="1" customWidth="1"/>
    <col min="24" max="24" width="12.5703125" style="5" customWidth="1"/>
    <col min="25" max="25" width="10.5703125" style="5" customWidth="1"/>
    <col min="26" max="26" width="12.140625" style="5" customWidth="1"/>
    <col min="27" max="27" width="8" style="5" customWidth="1"/>
    <col min="28" max="28" width="15.42578125" style="5" customWidth="1"/>
    <col min="29" max="29" width="10.5703125" style="5" customWidth="1"/>
    <col min="30" max="30" width="9" style="5" customWidth="1"/>
    <col min="31" max="31" width="15.5703125" style="5" customWidth="1"/>
    <col min="32" max="32" width="10.5703125" style="5" customWidth="1"/>
    <col min="33" max="33" width="12.140625" style="5" customWidth="1"/>
    <col min="34" max="34" width="8" style="5" customWidth="1"/>
    <col min="35" max="35" width="14.85546875" style="5" customWidth="1"/>
    <col min="36" max="36" width="10.5703125" style="5" customWidth="1"/>
    <col min="37" max="37" width="10.42578125" style="5" customWidth="1"/>
    <col min="38" max="38" width="14.5703125" style="5" customWidth="1"/>
    <col min="39" max="256" width="9.140625" style="5"/>
    <col min="257" max="257" width="3.85546875" style="5" customWidth="1"/>
    <col min="258" max="258" width="27.28515625" style="5" customWidth="1"/>
    <col min="259" max="260" width="10.7109375" style="5" customWidth="1"/>
    <col min="261" max="261" width="18.28515625" style="5" customWidth="1"/>
    <col min="262" max="262" width="8.140625" style="5" customWidth="1"/>
    <col min="263" max="263" width="10.5703125" style="5" customWidth="1"/>
    <col min="264" max="264" width="12.140625" style="5" customWidth="1"/>
    <col min="265" max="265" width="8" style="5" customWidth="1"/>
    <col min="266" max="266" width="15" style="5" bestFit="1" customWidth="1"/>
    <col min="267" max="267" width="10.5703125" style="5" customWidth="1"/>
    <col min="268" max="268" width="10.28515625" style="5" customWidth="1"/>
    <col min="269" max="269" width="14.7109375" style="5" customWidth="1"/>
    <col min="270" max="271" width="12.5703125" style="5" customWidth="1"/>
    <col min="272" max="272" width="15.140625" style="5" customWidth="1"/>
    <col min="273" max="274" width="12.5703125" style="5" customWidth="1"/>
    <col min="275" max="275" width="15.28515625" style="5" customWidth="1"/>
    <col min="276" max="278" width="12.5703125" style="5" customWidth="1"/>
    <col min="279" max="279" width="9" style="5" bestFit="1" customWidth="1"/>
    <col min="280" max="280" width="12.5703125" style="5" customWidth="1"/>
    <col min="281" max="281" width="10.5703125" style="5" customWidth="1"/>
    <col min="282" max="282" width="12.140625" style="5" customWidth="1"/>
    <col min="283" max="283" width="8" style="5" customWidth="1"/>
    <col min="284" max="284" width="15.42578125" style="5" customWidth="1"/>
    <col min="285" max="285" width="10.5703125" style="5" customWidth="1"/>
    <col min="286" max="286" width="9" style="5" customWidth="1"/>
    <col min="287" max="287" width="15.5703125" style="5" customWidth="1"/>
    <col min="288" max="288" width="10.5703125" style="5" customWidth="1"/>
    <col min="289" max="289" width="12.140625" style="5" customWidth="1"/>
    <col min="290" max="290" width="8" style="5" customWidth="1"/>
    <col min="291" max="291" width="14.85546875" style="5" customWidth="1"/>
    <col min="292" max="292" width="10.5703125" style="5" customWidth="1"/>
    <col min="293" max="293" width="10.42578125" style="5" customWidth="1"/>
    <col min="294" max="294" width="14.5703125" style="5" customWidth="1"/>
    <col min="295" max="512" width="9.140625" style="5"/>
    <col min="513" max="513" width="3.85546875" style="5" customWidth="1"/>
    <col min="514" max="514" width="27.28515625" style="5" customWidth="1"/>
    <col min="515" max="516" width="10.7109375" style="5" customWidth="1"/>
    <col min="517" max="517" width="18.28515625" style="5" customWidth="1"/>
    <col min="518" max="518" width="8.140625" style="5" customWidth="1"/>
    <col min="519" max="519" width="10.5703125" style="5" customWidth="1"/>
    <col min="520" max="520" width="12.140625" style="5" customWidth="1"/>
    <col min="521" max="521" width="8" style="5" customWidth="1"/>
    <col min="522" max="522" width="15" style="5" bestFit="1" customWidth="1"/>
    <col min="523" max="523" width="10.5703125" style="5" customWidth="1"/>
    <col min="524" max="524" width="10.28515625" style="5" customWidth="1"/>
    <col min="525" max="525" width="14.7109375" style="5" customWidth="1"/>
    <col min="526" max="527" width="12.5703125" style="5" customWidth="1"/>
    <col min="528" max="528" width="15.140625" style="5" customWidth="1"/>
    <col min="529" max="530" width="12.5703125" style="5" customWidth="1"/>
    <col min="531" max="531" width="15.28515625" style="5" customWidth="1"/>
    <col min="532" max="534" width="12.5703125" style="5" customWidth="1"/>
    <col min="535" max="535" width="9" style="5" bestFit="1" customWidth="1"/>
    <col min="536" max="536" width="12.5703125" style="5" customWidth="1"/>
    <col min="537" max="537" width="10.5703125" style="5" customWidth="1"/>
    <col min="538" max="538" width="12.140625" style="5" customWidth="1"/>
    <col min="539" max="539" width="8" style="5" customWidth="1"/>
    <col min="540" max="540" width="15.42578125" style="5" customWidth="1"/>
    <col min="541" max="541" width="10.5703125" style="5" customWidth="1"/>
    <col min="542" max="542" width="9" style="5" customWidth="1"/>
    <col min="543" max="543" width="15.5703125" style="5" customWidth="1"/>
    <col min="544" max="544" width="10.5703125" style="5" customWidth="1"/>
    <col min="545" max="545" width="12.140625" style="5" customWidth="1"/>
    <col min="546" max="546" width="8" style="5" customWidth="1"/>
    <col min="547" max="547" width="14.85546875" style="5" customWidth="1"/>
    <col min="548" max="548" width="10.5703125" style="5" customWidth="1"/>
    <col min="549" max="549" width="10.42578125" style="5" customWidth="1"/>
    <col min="550" max="550" width="14.5703125" style="5" customWidth="1"/>
    <col min="551" max="768" width="9.140625" style="5"/>
    <col min="769" max="769" width="3.85546875" style="5" customWidth="1"/>
    <col min="770" max="770" width="27.28515625" style="5" customWidth="1"/>
    <col min="771" max="772" width="10.7109375" style="5" customWidth="1"/>
    <col min="773" max="773" width="18.28515625" style="5" customWidth="1"/>
    <col min="774" max="774" width="8.140625" style="5" customWidth="1"/>
    <col min="775" max="775" width="10.5703125" style="5" customWidth="1"/>
    <col min="776" max="776" width="12.140625" style="5" customWidth="1"/>
    <col min="777" max="777" width="8" style="5" customWidth="1"/>
    <col min="778" max="778" width="15" style="5" bestFit="1" customWidth="1"/>
    <col min="779" max="779" width="10.5703125" style="5" customWidth="1"/>
    <col min="780" max="780" width="10.28515625" style="5" customWidth="1"/>
    <col min="781" max="781" width="14.7109375" style="5" customWidth="1"/>
    <col min="782" max="783" width="12.5703125" style="5" customWidth="1"/>
    <col min="784" max="784" width="15.140625" style="5" customWidth="1"/>
    <col min="785" max="786" width="12.5703125" style="5" customWidth="1"/>
    <col min="787" max="787" width="15.28515625" style="5" customWidth="1"/>
    <col min="788" max="790" width="12.5703125" style="5" customWidth="1"/>
    <col min="791" max="791" width="9" style="5" bestFit="1" customWidth="1"/>
    <col min="792" max="792" width="12.5703125" style="5" customWidth="1"/>
    <col min="793" max="793" width="10.5703125" style="5" customWidth="1"/>
    <col min="794" max="794" width="12.140625" style="5" customWidth="1"/>
    <col min="795" max="795" width="8" style="5" customWidth="1"/>
    <col min="796" max="796" width="15.42578125" style="5" customWidth="1"/>
    <col min="797" max="797" width="10.5703125" style="5" customWidth="1"/>
    <col min="798" max="798" width="9" style="5" customWidth="1"/>
    <col min="799" max="799" width="15.5703125" style="5" customWidth="1"/>
    <col min="800" max="800" width="10.5703125" style="5" customWidth="1"/>
    <col min="801" max="801" width="12.140625" style="5" customWidth="1"/>
    <col min="802" max="802" width="8" style="5" customWidth="1"/>
    <col min="803" max="803" width="14.85546875" style="5" customWidth="1"/>
    <col min="804" max="804" width="10.5703125" style="5" customWidth="1"/>
    <col min="805" max="805" width="10.42578125" style="5" customWidth="1"/>
    <col min="806" max="806" width="14.5703125" style="5" customWidth="1"/>
    <col min="807" max="1024" width="9.140625" style="5"/>
    <col min="1025" max="1025" width="3.85546875" style="5" customWidth="1"/>
    <col min="1026" max="1026" width="27.28515625" style="5" customWidth="1"/>
    <col min="1027" max="1028" width="10.7109375" style="5" customWidth="1"/>
    <col min="1029" max="1029" width="18.28515625" style="5" customWidth="1"/>
    <col min="1030" max="1030" width="8.140625" style="5" customWidth="1"/>
    <col min="1031" max="1031" width="10.5703125" style="5" customWidth="1"/>
    <col min="1032" max="1032" width="12.140625" style="5" customWidth="1"/>
    <col min="1033" max="1033" width="8" style="5" customWidth="1"/>
    <col min="1034" max="1034" width="15" style="5" bestFit="1" customWidth="1"/>
    <col min="1035" max="1035" width="10.5703125" style="5" customWidth="1"/>
    <col min="1036" max="1036" width="10.28515625" style="5" customWidth="1"/>
    <col min="1037" max="1037" width="14.7109375" style="5" customWidth="1"/>
    <col min="1038" max="1039" width="12.5703125" style="5" customWidth="1"/>
    <col min="1040" max="1040" width="15.140625" style="5" customWidth="1"/>
    <col min="1041" max="1042" width="12.5703125" style="5" customWidth="1"/>
    <col min="1043" max="1043" width="15.28515625" style="5" customWidth="1"/>
    <col min="1044" max="1046" width="12.5703125" style="5" customWidth="1"/>
    <col min="1047" max="1047" width="9" style="5" bestFit="1" customWidth="1"/>
    <col min="1048" max="1048" width="12.5703125" style="5" customWidth="1"/>
    <col min="1049" max="1049" width="10.5703125" style="5" customWidth="1"/>
    <col min="1050" max="1050" width="12.140625" style="5" customWidth="1"/>
    <col min="1051" max="1051" width="8" style="5" customWidth="1"/>
    <col min="1052" max="1052" width="15.42578125" style="5" customWidth="1"/>
    <col min="1053" max="1053" width="10.5703125" style="5" customWidth="1"/>
    <col min="1054" max="1054" width="9" style="5" customWidth="1"/>
    <col min="1055" max="1055" width="15.5703125" style="5" customWidth="1"/>
    <col min="1056" max="1056" width="10.5703125" style="5" customWidth="1"/>
    <col min="1057" max="1057" width="12.140625" style="5" customWidth="1"/>
    <col min="1058" max="1058" width="8" style="5" customWidth="1"/>
    <col min="1059" max="1059" width="14.85546875" style="5" customWidth="1"/>
    <col min="1060" max="1060" width="10.5703125" style="5" customWidth="1"/>
    <col min="1061" max="1061" width="10.42578125" style="5" customWidth="1"/>
    <col min="1062" max="1062" width="14.5703125" style="5" customWidth="1"/>
    <col min="1063" max="1280" width="9.140625" style="5"/>
    <col min="1281" max="1281" width="3.85546875" style="5" customWidth="1"/>
    <col min="1282" max="1282" width="27.28515625" style="5" customWidth="1"/>
    <col min="1283" max="1284" width="10.7109375" style="5" customWidth="1"/>
    <col min="1285" max="1285" width="18.28515625" style="5" customWidth="1"/>
    <col min="1286" max="1286" width="8.140625" style="5" customWidth="1"/>
    <col min="1287" max="1287" width="10.5703125" style="5" customWidth="1"/>
    <col min="1288" max="1288" width="12.140625" style="5" customWidth="1"/>
    <col min="1289" max="1289" width="8" style="5" customWidth="1"/>
    <col min="1290" max="1290" width="15" style="5" bestFit="1" customWidth="1"/>
    <col min="1291" max="1291" width="10.5703125" style="5" customWidth="1"/>
    <col min="1292" max="1292" width="10.28515625" style="5" customWidth="1"/>
    <col min="1293" max="1293" width="14.7109375" style="5" customWidth="1"/>
    <col min="1294" max="1295" width="12.5703125" style="5" customWidth="1"/>
    <col min="1296" max="1296" width="15.140625" style="5" customWidth="1"/>
    <col min="1297" max="1298" width="12.5703125" style="5" customWidth="1"/>
    <col min="1299" max="1299" width="15.28515625" style="5" customWidth="1"/>
    <col min="1300" max="1302" width="12.5703125" style="5" customWidth="1"/>
    <col min="1303" max="1303" width="9" style="5" bestFit="1" customWidth="1"/>
    <col min="1304" max="1304" width="12.5703125" style="5" customWidth="1"/>
    <col min="1305" max="1305" width="10.5703125" style="5" customWidth="1"/>
    <col min="1306" max="1306" width="12.140625" style="5" customWidth="1"/>
    <col min="1307" max="1307" width="8" style="5" customWidth="1"/>
    <col min="1308" max="1308" width="15.42578125" style="5" customWidth="1"/>
    <col min="1309" max="1309" width="10.5703125" style="5" customWidth="1"/>
    <col min="1310" max="1310" width="9" style="5" customWidth="1"/>
    <col min="1311" max="1311" width="15.5703125" style="5" customWidth="1"/>
    <col min="1312" max="1312" width="10.5703125" style="5" customWidth="1"/>
    <col min="1313" max="1313" width="12.140625" style="5" customWidth="1"/>
    <col min="1314" max="1314" width="8" style="5" customWidth="1"/>
    <col min="1315" max="1315" width="14.85546875" style="5" customWidth="1"/>
    <col min="1316" max="1316" width="10.5703125" style="5" customWidth="1"/>
    <col min="1317" max="1317" width="10.42578125" style="5" customWidth="1"/>
    <col min="1318" max="1318" width="14.5703125" style="5" customWidth="1"/>
    <col min="1319" max="1536" width="9.140625" style="5"/>
    <col min="1537" max="1537" width="3.85546875" style="5" customWidth="1"/>
    <col min="1538" max="1538" width="27.28515625" style="5" customWidth="1"/>
    <col min="1539" max="1540" width="10.7109375" style="5" customWidth="1"/>
    <col min="1541" max="1541" width="18.28515625" style="5" customWidth="1"/>
    <col min="1542" max="1542" width="8.140625" style="5" customWidth="1"/>
    <col min="1543" max="1543" width="10.5703125" style="5" customWidth="1"/>
    <col min="1544" max="1544" width="12.140625" style="5" customWidth="1"/>
    <col min="1545" max="1545" width="8" style="5" customWidth="1"/>
    <col min="1546" max="1546" width="15" style="5" bestFit="1" customWidth="1"/>
    <col min="1547" max="1547" width="10.5703125" style="5" customWidth="1"/>
    <col min="1548" max="1548" width="10.28515625" style="5" customWidth="1"/>
    <col min="1549" max="1549" width="14.7109375" style="5" customWidth="1"/>
    <col min="1550" max="1551" width="12.5703125" style="5" customWidth="1"/>
    <col min="1552" max="1552" width="15.140625" style="5" customWidth="1"/>
    <col min="1553" max="1554" width="12.5703125" style="5" customWidth="1"/>
    <col min="1555" max="1555" width="15.28515625" style="5" customWidth="1"/>
    <col min="1556" max="1558" width="12.5703125" style="5" customWidth="1"/>
    <col min="1559" max="1559" width="9" style="5" bestFit="1" customWidth="1"/>
    <col min="1560" max="1560" width="12.5703125" style="5" customWidth="1"/>
    <col min="1561" max="1561" width="10.5703125" style="5" customWidth="1"/>
    <col min="1562" max="1562" width="12.140625" style="5" customWidth="1"/>
    <col min="1563" max="1563" width="8" style="5" customWidth="1"/>
    <col min="1564" max="1564" width="15.42578125" style="5" customWidth="1"/>
    <col min="1565" max="1565" width="10.5703125" style="5" customWidth="1"/>
    <col min="1566" max="1566" width="9" style="5" customWidth="1"/>
    <col min="1567" max="1567" width="15.5703125" style="5" customWidth="1"/>
    <col min="1568" max="1568" width="10.5703125" style="5" customWidth="1"/>
    <col min="1569" max="1569" width="12.140625" style="5" customWidth="1"/>
    <col min="1570" max="1570" width="8" style="5" customWidth="1"/>
    <col min="1571" max="1571" width="14.85546875" style="5" customWidth="1"/>
    <col min="1572" max="1572" width="10.5703125" style="5" customWidth="1"/>
    <col min="1573" max="1573" width="10.42578125" style="5" customWidth="1"/>
    <col min="1574" max="1574" width="14.5703125" style="5" customWidth="1"/>
    <col min="1575" max="1792" width="9.140625" style="5"/>
    <col min="1793" max="1793" width="3.85546875" style="5" customWidth="1"/>
    <col min="1794" max="1794" width="27.28515625" style="5" customWidth="1"/>
    <col min="1795" max="1796" width="10.7109375" style="5" customWidth="1"/>
    <col min="1797" max="1797" width="18.28515625" style="5" customWidth="1"/>
    <col min="1798" max="1798" width="8.140625" style="5" customWidth="1"/>
    <col min="1799" max="1799" width="10.5703125" style="5" customWidth="1"/>
    <col min="1800" max="1800" width="12.140625" style="5" customWidth="1"/>
    <col min="1801" max="1801" width="8" style="5" customWidth="1"/>
    <col min="1802" max="1802" width="15" style="5" bestFit="1" customWidth="1"/>
    <col min="1803" max="1803" width="10.5703125" style="5" customWidth="1"/>
    <col min="1804" max="1804" width="10.28515625" style="5" customWidth="1"/>
    <col min="1805" max="1805" width="14.7109375" style="5" customWidth="1"/>
    <col min="1806" max="1807" width="12.5703125" style="5" customWidth="1"/>
    <col min="1808" max="1808" width="15.140625" style="5" customWidth="1"/>
    <col min="1809" max="1810" width="12.5703125" style="5" customWidth="1"/>
    <col min="1811" max="1811" width="15.28515625" style="5" customWidth="1"/>
    <col min="1812" max="1814" width="12.5703125" style="5" customWidth="1"/>
    <col min="1815" max="1815" width="9" style="5" bestFit="1" customWidth="1"/>
    <col min="1816" max="1816" width="12.5703125" style="5" customWidth="1"/>
    <col min="1817" max="1817" width="10.5703125" style="5" customWidth="1"/>
    <col min="1818" max="1818" width="12.140625" style="5" customWidth="1"/>
    <col min="1819" max="1819" width="8" style="5" customWidth="1"/>
    <col min="1820" max="1820" width="15.42578125" style="5" customWidth="1"/>
    <col min="1821" max="1821" width="10.5703125" style="5" customWidth="1"/>
    <col min="1822" max="1822" width="9" style="5" customWidth="1"/>
    <col min="1823" max="1823" width="15.5703125" style="5" customWidth="1"/>
    <col min="1824" max="1824" width="10.5703125" style="5" customWidth="1"/>
    <col min="1825" max="1825" width="12.140625" style="5" customWidth="1"/>
    <col min="1826" max="1826" width="8" style="5" customWidth="1"/>
    <col min="1827" max="1827" width="14.85546875" style="5" customWidth="1"/>
    <col min="1828" max="1828" width="10.5703125" style="5" customWidth="1"/>
    <col min="1829" max="1829" width="10.42578125" style="5" customWidth="1"/>
    <col min="1830" max="1830" width="14.5703125" style="5" customWidth="1"/>
    <col min="1831" max="2048" width="9.140625" style="5"/>
    <col min="2049" max="2049" width="3.85546875" style="5" customWidth="1"/>
    <col min="2050" max="2050" width="27.28515625" style="5" customWidth="1"/>
    <col min="2051" max="2052" width="10.7109375" style="5" customWidth="1"/>
    <col min="2053" max="2053" width="18.28515625" style="5" customWidth="1"/>
    <col min="2054" max="2054" width="8.140625" style="5" customWidth="1"/>
    <col min="2055" max="2055" width="10.5703125" style="5" customWidth="1"/>
    <col min="2056" max="2056" width="12.140625" style="5" customWidth="1"/>
    <col min="2057" max="2057" width="8" style="5" customWidth="1"/>
    <col min="2058" max="2058" width="15" style="5" bestFit="1" customWidth="1"/>
    <col min="2059" max="2059" width="10.5703125" style="5" customWidth="1"/>
    <col min="2060" max="2060" width="10.28515625" style="5" customWidth="1"/>
    <col min="2061" max="2061" width="14.7109375" style="5" customWidth="1"/>
    <col min="2062" max="2063" width="12.5703125" style="5" customWidth="1"/>
    <col min="2064" max="2064" width="15.140625" style="5" customWidth="1"/>
    <col min="2065" max="2066" width="12.5703125" style="5" customWidth="1"/>
    <col min="2067" max="2067" width="15.28515625" style="5" customWidth="1"/>
    <col min="2068" max="2070" width="12.5703125" style="5" customWidth="1"/>
    <col min="2071" max="2071" width="9" style="5" bestFit="1" customWidth="1"/>
    <col min="2072" max="2072" width="12.5703125" style="5" customWidth="1"/>
    <col min="2073" max="2073" width="10.5703125" style="5" customWidth="1"/>
    <col min="2074" max="2074" width="12.140625" style="5" customWidth="1"/>
    <col min="2075" max="2075" width="8" style="5" customWidth="1"/>
    <col min="2076" max="2076" width="15.42578125" style="5" customWidth="1"/>
    <col min="2077" max="2077" width="10.5703125" style="5" customWidth="1"/>
    <col min="2078" max="2078" width="9" style="5" customWidth="1"/>
    <col min="2079" max="2079" width="15.5703125" style="5" customWidth="1"/>
    <col min="2080" max="2080" width="10.5703125" style="5" customWidth="1"/>
    <col min="2081" max="2081" width="12.140625" style="5" customWidth="1"/>
    <col min="2082" max="2082" width="8" style="5" customWidth="1"/>
    <col min="2083" max="2083" width="14.85546875" style="5" customWidth="1"/>
    <col min="2084" max="2084" width="10.5703125" style="5" customWidth="1"/>
    <col min="2085" max="2085" width="10.42578125" style="5" customWidth="1"/>
    <col min="2086" max="2086" width="14.5703125" style="5" customWidth="1"/>
    <col min="2087" max="2304" width="9.140625" style="5"/>
    <col min="2305" max="2305" width="3.85546875" style="5" customWidth="1"/>
    <col min="2306" max="2306" width="27.28515625" style="5" customWidth="1"/>
    <col min="2307" max="2308" width="10.7109375" style="5" customWidth="1"/>
    <col min="2309" max="2309" width="18.28515625" style="5" customWidth="1"/>
    <col min="2310" max="2310" width="8.140625" style="5" customWidth="1"/>
    <col min="2311" max="2311" width="10.5703125" style="5" customWidth="1"/>
    <col min="2312" max="2312" width="12.140625" style="5" customWidth="1"/>
    <col min="2313" max="2313" width="8" style="5" customWidth="1"/>
    <col min="2314" max="2314" width="15" style="5" bestFit="1" customWidth="1"/>
    <col min="2315" max="2315" width="10.5703125" style="5" customWidth="1"/>
    <col min="2316" max="2316" width="10.28515625" style="5" customWidth="1"/>
    <col min="2317" max="2317" width="14.7109375" style="5" customWidth="1"/>
    <col min="2318" max="2319" width="12.5703125" style="5" customWidth="1"/>
    <col min="2320" max="2320" width="15.140625" style="5" customWidth="1"/>
    <col min="2321" max="2322" width="12.5703125" style="5" customWidth="1"/>
    <col min="2323" max="2323" width="15.28515625" style="5" customWidth="1"/>
    <col min="2324" max="2326" width="12.5703125" style="5" customWidth="1"/>
    <col min="2327" max="2327" width="9" style="5" bestFit="1" customWidth="1"/>
    <col min="2328" max="2328" width="12.5703125" style="5" customWidth="1"/>
    <col min="2329" max="2329" width="10.5703125" style="5" customWidth="1"/>
    <col min="2330" max="2330" width="12.140625" style="5" customWidth="1"/>
    <col min="2331" max="2331" width="8" style="5" customWidth="1"/>
    <col min="2332" max="2332" width="15.42578125" style="5" customWidth="1"/>
    <col min="2333" max="2333" width="10.5703125" style="5" customWidth="1"/>
    <col min="2334" max="2334" width="9" style="5" customWidth="1"/>
    <col min="2335" max="2335" width="15.5703125" style="5" customWidth="1"/>
    <col min="2336" max="2336" width="10.5703125" style="5" customWidth="1"/>
    <col min="2337" max="2337" width="12.140625" style="5" customWidth="1"/>
    <col min="2338" max="2338" width="8" style="5" customWidth="1"/>
    <col min="2339" max="2339" width="14.85546875" style="5" customWidth="1"/>
    <col min="2340" max="2340" width="10.5703125" style="5" customWidth="1"/>
    <col min="2341" max="2341" width="10.42578125" style="5" customWidth="1"/>
    <col min="2342" max="2342" width="14.5703125" style="5" customWidth="1"/>
    <col min="2343" max="2560" width="9.140625" style="5"/>
    <col min="2561" max="2561" width="3.85546875" style="5" customWidth="1"/>
    <col min="2562" max="2562" width="27.28515625" style="5" customWidth="1"/>
    <col min="2563" max="2564" width="10.7109375" style="5" customWidth="1"/>
    <col min="2565" max="2565" width="18.28515625" style="5" customWidth="1"/>
    <col min="2566" max="2566" width="8.140625" style="5" customWidth="1"/>
    <col min="2567" max="2567" width="10.5703125" style="5" customWidth="1"/>
    <col min="2568" max="2568" width="12.140625" style="5" customWidth="1"/>
    <col min="2569" max="2569" width="8" style="5" customWidth="1"/>
    <col min="2570" max="2570" width="15" style="5" bestFit="1" customWidth="1"/>
    <col min="2571" max="2571" width="10.5703125" style="5" customWidth="1"/>
    <col min="2572" max="2572" width="10.28515625" style="5" customWidth="1"/>
    <col min="2573" max="2573" width="14.7109375" style="5" customWidth="1"/>
    <col min="2574" max="2575" width="12.5703125" style="5" customWidth="1"/>
    <col min="2576" max="2576" width="15.140625" style="5" customWidth="1"/>
    <col min="2577" max="2578" width="12.5703125" style="5" customWidth="1"/>
    <col min="2579" max="2579" width="15.28515625" style="5" customWidth="1"/>
    <col min="2580" max="2582" width="12.5703125" style="5" customWidth="1"/>
    <col min="2583" max="2583" width="9" style="5" bestFit="1" customWidth="1"/>
    <col min="2584" max="2584" width="12.5703125" style="5" customWidth="1"/>
    <col min="2585" max="2585" width="10.5703125" style="5" customWidth="1"/>
    <col min="2586" max="2586" width="12.140625" style="5" customWidth="1"/>
    <col min="2587" max="2587" width="8" style="5" customWidth="1"/>
    <col min="2588" max="2588" width="15.42578125" style="5" customWidth="1"/>
    <col min="2589" max="2589" width="10.5703125" style="5" customWidth="1"/>
    <col min="2590" max="2590" width="9" style="5" customWidth="1"/>
    <col min="2591" max="2591" width="15.5703125" style="5" customWidth="1"/>
    <col min="2592" max="2592" width="10.5703125" style="5" customWidth="1"/>
    <col min="2593" max="2593" width="12.140625" style="5" customWidth="1"/>
    <col min="2594" max="2594" width="8" style="5" customWidth="1"/>
    <col min="2595" max="2595" width="14.85546875" style="5" customWidth="1"/>
    <col min="2596" max="2596" width="10.5703125" style="5" customWidth="1"/>
    <col min="2597" max="2597" width="10.42578125" style="5" customWidth="1"/>
    <col min="2598" max="2598" width="14.5703125" style="5" customWidth="1"/>
    <col min="2599" max="2816" width="9.140625" style="5"/>
    <col min="2817" max="2817" width="3.85546875" style="5" customWidth="1"/>
    <col min="2818" max="2818" width="27.28515625" style="5" customWidth="1"/>
    <col min="2819" max="2820" width="10.7109375" style="5" customWidth="1"/>
    <col min="2821" max="2821" width="18.28515625" style="5" customWidth="1"/>
    <col min="2822" max="2822" width="8.140625" style="5" customWidth="1"/>
    <col min="2823" max="2823" width="10.5703125" style="5" customWidth="1"/>
    <col min="2824" max="2824" width="12.140625" style="5" customWidth="1"/>
    <col min="2825" max="2825" width="8" style="5" customWidth="1"/>
    <col min="2826" max="2826" width="15" style="5" bestFit="1" customWidth="1"/>
    <col min="2827" max="2827" width="10.5703125" style="5" customWidth="1"/>
    <col min="2828" max="2828" width="10.28515625" style="5" customWidth="1"/>
    <col min="2829" max="2829" width="14.7109375" style="5" customWidth="1"/>
    <col min="2830" max="2831" width="12.5703125" style="5" customWidth="1"/>
    <col min="2832" max="2832" width="15.140625" style="5" customWidth="1"/>
    <col min="2833" max="2834" width="12.5703125" style="5" customWidth="1"/>
    <col min="2835" max="2835" width="15.28515625" style="5" customWidth="1"/>
    <col min="2836" max="2838" width="12.5703125" style="5" customWidth="1"/>
    <col min="2839" max="2839" width="9" style="5" bestFit="1" customWidth="1"/>
    <col min="2840" max="2840" width="12.5703125" style="5" customWidth="1"/>
    <col min="2841" max="2841" width="10.5703125" style="5" customWidth="1"/>
    <col min="2842" max="2842" width="12.140625" style="5" customWidth="1"/>
    <col min="2843" max="2843" width="8" style="5" customWidth="1"/>
    <col min="2844" max="2844" width="15.42578125" style="5" customWidth="1"/>
    <col min="2845" max="2845" width="10.5703125" style="5" customWidth="1"/>
    <col min="2846" max="2846" width="9" style="5" customWidth="1"/>
    <col min="2847" max="2847" width="15.5703125" style="5" customWidth="1"/>
    <col min="2848" max="2848" width="10.5703125" style="5" customWidth="1"/>
    <col min="2849" max="2849" width="12.140625" style="5" customWidth="1"/>
    <col min="2850" max="2850" width="8" style="5" customWidth="1"/>
    <col min="2851" max="2851" width="14.85546875" style="5" customWidth="1"/>
    <col min="2852" max="2852" width="10.5703125" style="5" customWidth="1"/>
    <col min="2853" max="2853" width="10.42578125" style="5" customWidth="1"/>
    <col min="2854" max="2854" width="14.5703125" style="5" customWidth="1"/>
    <col min="2855" max="3072" width="9.140625" style="5"/>
    <col min="3073" max="3073" width="3.85546875" style="5" customWidth="1"/>
    <col min="3074" max="3074" width="27.28515625" style="5" customWidth="1"/>
    <col min="3075" max="3076" width="10.7109375" style="5" customWidth="1"/>
    <col min="3077" max="3077" width="18.28515625" style="5" customWidth="1"/>
    <col min="3078" max="3078" width="8.140625" style="5" customWidth="1"/>
    <col min="3079" max="3079" width="10.5703125" style="5" customWidth="1"/>
    <col min="3080" max="3080" width="12.140625" style="5" customWidth="1"/>
    <col min="3081" max="3081" width="8" style="5" customWidth="1"/>
    <col min="3082" max="3082" width="15" style="5" bestFit="1" customWidth="1"/>
    <col min="3083" max="3083" width="10.5703125" style="5" customWidth="1"/>
    <col min="3084" max="3084" width="10.28515625" style="5" customWidth="1"/>
    <col min="3085" max="3085" width="14.7109375" style="5" customWidth="1"/>
    <col min="3086" max="3087" width="12.5703125" style="5" customWidth="1"/>
    <col min="3088" max="3088" width="15.140625" style="5" customWidth="1"/>
    <col min="3089" max="3090" width="12.5703125" style="5" customWidth="1"/>
    <col min="3091" max="3091" width="15.28515625" style="5" customWidth="1"/>
    <col min="3092" max="3094" width="12.5703125" style="5" customWidth="1"/>
    <col min="3095" max="3095" width="9" style="5" bestFit="1" customWidth="1"/>
    <col min="3096" max="3096" width="12.5703125" style="5" customWidth="1"/>
    <col min="3097" max="3097" width="10.5703125" style="5" customWidth="1"/>
    <col min="3098" max="3098" width="12.140625" style="5" customWidth="1"/>
    <col min="3099" max="3099" width="8" style="5" customWidth="1"/>
    <col min="3100" max="3100" width="15.42578125" style="5" customWidth="1"/>
    <col min="3101" max="3101" width="10.5703125" style="5" customWidth="1"/>
    <col min="3102" max="3102" width="9" style="5" customWidth="1"/>
    <col min="3103" max="3103" width="15.5703125" style="5" customWidth="1"/>
    <col min="3104" max="3104" width="10.5703125" style="5" customWidth="1"/>
    <col min="3105" max="3105" width="12.140625" style="5" customWidth="1"/>
    <col min="3106" max="3106" width="8" style="5" customWidth="1"/>
    <col min="3107" max="3107" width="14.85546875" style="5" customWidth="1"/>
    <col min="3108" max="3108" width="10.5703125" style="5" customWidth="1"/>
    <col min="3109" max="3109" width="10.42578125" style="5" customWidth="1"/>
    <col min="3110" max="3110" width="14.5703125" style="5" customWidth="1"/>
    <col min="3111" max="3328" width="9.140625" style="5"/>
    <col min="3329" max="3329" width="3.85546875" style="5" customWidth="1"/>
    <col min="3330" max="3330" width="27.28515625" style="5" customWidth="1"/>
    <col min="3331" max="3332" width="10.7109375" style="5" customWidth="1"/>
    <col min="3333" max="3333" width="18.28515625" style="5" customWidth="1"/>
    <col min="3334" max="3334" width="8.140625" style="5" customWidth="1"/>
    <col min="3335" max="3335" width="10.5703125" style="5" customWidth="1"/>
    <col min="3336" max="3336" width="12.140625" style="5" customWidth="1"/>
    <col min="3337" max="3337" width="8" style="5" customWidth="1"/>
    <col min="3338" max="3338" width="15" style="5" bestFit="1" customWidth="1"/>
    <col min="3339" max="3339" width="10.5703125" style="5" customWidth="1"/>
    <col min="3340" max="3340" width="10.28515625" style="5" customWidth="1"/>
    <col min="3341" max="3341" width="14.7109375" style="5" customWidth="1"/>
    <col min="3342" max="3343" width="12.5703125" style="5" customWidth="1"/>
    <col min="3344" max="3344" width="15.140625" style="5" customWidth="1"/>
    <col min="3345" max="3346" width="12.5703125" style="5" customWidth="1"/>
    <col min="3347" max="3347" width="15.28515625" style="5" customWidth="1"/>
    <col min="3348" max="3350" width="12.5703125" style="5" customWidth="1"/>
    <col min="3351" max="3351" width="9" style="5" bestFit="1" customWidth="1"/>
    <col min="3352" max="3352" width="12.5703125" style="5" customWidth="1"/>
    <col min="3353" max="3353" width="10.5703125" style="5" customWidth="1"/>
    <col min="3354" max="3354" width="12.140625" style="5" customWidth="1"/>
    <col min="3355" max="3355" width="8" style="5" customWidth="1"/>
    <col min="3356" max="3356" width="15.42578125" style="5" customWidth="1"/>
    <col min="3357" max="3357" width="10.5703125" style="5" customWidth="1"/>
    <col min="3358" max="3358" width="9" style="5" customWidth="1"/>
    <col min="3359" max="3359" width="15.5703125" style="5" customWidth="1"/>
    <col min="3360" max="3360" width="10.5703125" style="5" customWidth="1"/>
    <col min="3361" max="3361" width="12.140625" style="5" customWidth="1"/>
    <col min="3362" max="3362" width="8" style="5" customWidth="1"/>
    <col min="3363" max="3363" width="14.85546875" style="5" customWidth="1"/>
    <col min="3364" max="3364" width="10.5703125" style="5" customWidth="1"/>
    <col min="3365" max="3365" width="10.42578125" style="5" customWidth="1"/>
    <col min="3366" max="3366" width="14.5703125" style="5" customWidth="1"/>
    <col min="3367" max="3584" width="9.140625" style="5"/>
    <col min="3585" max="3585" width="3.85546875" style="5" customWidth="1"/>
    <col min="3586" max="3586" width="27.28515625" style="5" customWidth="1"/>
    <col min="3587" max="3588" width="10.7109375" style="5" customWidth="1"/>
    <col min="3589" max="3589" width="18.28515625" style="5" customWidth="1"/>
    <col min="3590" max="3590" width="8.140625" style="5" customWidth="1"/>
    <col min="3591" max="3591" width="10.5703125" style="5" customWidth="1"/>
    <col min="3592" max="3592" width="12.140625" style="5" customWidth="1"/>
    <col min="3593" max="3593" width="8" style="5" customWidth="1"/>
    <col min="3594" max="3594" width="15" style="5" bestFit="1" customWidth="1"/>
    <col min="3595" max="3595" width="10.5703125" style="5" customWidth="1"/>
    <col min="3596" max="3596" width="10.28515625" style="5" customWidth="1"/>
    <col min="3597" max="3597" width="14.7109375" style="5" customWidth="1"/>
    <col min="3598" max="3599" width="12.5703125" style="5" customWidth="1"/>
    <col min="3600" max="3600" width="15.140625" style="5" customWidth="1"/>
    <col min="3601" max="3602" width="12.5703125" style="5" customWidth="1"/>
    <col min="3603" max="3603" width="15.28515625" style="5" customWidth="1"/>
    <col min="3604" max="3606" width="12.5703125" style="5" customWidth="1"/>
    <col min="3607" max="3607" width="9" style="5" bestFit="1" customWidth="1"/>
    <col min="3608" max="3608" width="12.5703125" style="5" customWidth="1"/>
    <col min="3609" max="3609" width="10.5703125" style="5" customWidth="1"/>
    <col min="3610" max="3610" width="12.140625" style="5" customWidth="1"/>
    <col min="3611" max="3611" width="8" style="5" customWidth="1"/>
    <col min="3612" max="3612" width="15.42578125" style="5" customWidth="1"/>
    <col min="3613" max="3613" width="10.5703125" style="5" customWidth="1"/>
    <col min="3614" max="3614" width="9" style="5" customWidth="1"/>
    <col min="3615" max="3615" width="15.5703125" style="5" customWidth="1"/>
    <col min="3616" max="3616" width="10.5703125" style="5" customWidth="1"/>
    <col min="3617" max="3617" width="12.140625" style="5" customWidth="1"/>
    <col min="3618" max="3618" width="8" style="5" customWidth="1"/>
    <col min="3619" max="3619" width="14.85546875" style="5" customWidth="1"/>
    <col min="3620" max="3620" width="10.5703125" style="5" customWidth="1"/>
    <col min="3621" max="3621" width="10.42578125" style="5" customWidth="1"/>
    <col min="3622" max="3622" width="14.5703125" style="5" customWidth="1"/>
    <col min="3623" max="3840" width="9.140625" style="5"/>
    <col min="3841" max="3841" width="3.85546875" style="5" customWidth="1"/>
    <col min="3842" max="3842" width="27.28515625" style="5" customWidth="1"/>
    <col min="3843" max="3844" width="10.7109375" style="5" customWidth="1"/>
    <col min="3845" max="3845" width="18.28515625" style="5" customWidth="1"/>
    <col min="3846" max="3846" width="8.140625" style="5" customWidth="1"/>
    <col min="3847" max="3847" width="10.5703125" style="5" customWidth="1"/>
    <col min="3848" max="3848" width="12.140625" style="5" customWidth="1"/>
    <col min="3849" max="3849" width="8" style="5" customWidth="1"/>
    <col min="3850" max="3850" width="15" style="5" bestFit="1" customWidth="1"/>
    <col min="3851" max="3851" width="10.5703125" style="5" customWidth="1"/>
    <col min="3852" max="3852" width="10.28515625" style="5" customWidth="1"/>
    <col min="3853" max="3853" width="14.7109375" style="5" customWidth="1"/>
    <col min="3854" max="3855" width="12.5703125" style="5" customWidth="1"/>
    <col min="3856" max="3856" width="15.140625" style="5" customWidth="1"/>
    <col min="3857" max="3858" width="12.5703125" style="5" customWidth="1"/>
    <col min="3859" max="3859" width="15.28515625" style="5" customWidth="1"/>
    <col min="3860" max="3862" width="12.5703125" style="5" customWidth="1"/>
    <col min="3863" max="3863" width="9" style="5" bestFit="1" customWidth="1"/>
    <col min="3864" max="3864" width="12.5703125" style="5" customWidth="1"/>
    <col min="3865" max="3865" width="10.5703125" style="5" customWidth="1"/>
    <col min="3866" max="3866" width="12.140625" style="5" customWidth="1"/>
    <col min="3867" max="3867" width="8" style="5" customWidth="1"/>
    <col min="3868" max="3868" width="15.42578125" style="5" customWidth="1"/>
    <col min="3869" max="3869" width="10.5703125" style="5" customWidth="1"/>
    <col min="3870" max="3870" width="9" style="5" customWidth="1"/>
    <col min="3871" max="3871" width="15.5703125" style="5" customWidth="1"/>
    <col min="3872" max="3872" width="10.5703125" style="5" customWidth="1"/>
    <col min="3873" max="3873" width="12.140625" style="5" customWidth="1"/>
    <col min="3874" max="3874" width="8" style="5" customWidth="1"/>
    <col min="3875" max="3875" width="14.85546875" style="5" customWidth="1"/>
    <col min="3876" max="3876" width="10.5703125" style="5" customWidth="1"/>
    <col min="3877" max="3877" width="10.42578125" style="5" customWidth="1"/>
    <col min="3878" max="3878" width="14.5703125" style="5" customWidth="1"/>
    <col min="3879" max="4096" width="9.140625" style="5"/>
    <col min="4097" max="4097" width="3.85546875" style="5" customWidth="1"/>
    <col min="4098" max="4098" width="27.28515625" style="5" customWidth="1"/>
    <col min="4099" max="4100" width="10.7109375" style="5" customWidth="1"/>
    <col min="4101" max="4101" width="18.28515625" style="5" customWidth="1"/>
    <col min="4102" max="4102" width="8.140625" style="5" customWidth="1"/>
    <col min="4103" max="4103" width="10.5703125" style="5" customWidth="1"/>
    <col min="4104" max="4104" width="12.140625" style="5" customWidth="1"/>
    <col min="4105" max="4105" width="8" style="5" customWidth="1"/>
    <col min="4106" max="4106" width="15" style="5" bestFit="1" customWidth="1"/>
    <col min="4107" max="4107" width="10.5703125" style="5" customWidth="1"/>
    <col min="4108" max="4108" width="10.28515625" style="5" customWidth="1"/>
    <col min="4109" max="4109" width="14.7109375" style="5" customWidth="1"/>
    <col min="4110" max="4111" width="12.5703125" style="5" customWidth="1"/>
    <col min="4112" max="4112" width="15.140625" style="5" customWidth="1"/>
    <col min="4113" max="4114" width="12.5703125" style="5" customWidth="1"/>
    <col min="4115" max="4115" width="15.28515625" style="5" customWidth="1"/>
    <col min="4116" max="4118" width="12.5703125" style="5" customWidth="1"/>
    <col min="4119" max="4119" width="9" style="5" bestFit="1" customWidth="1"/>
    <col min="4120" max="4120" width="12.5703125" style="5" customWidth="1"/>
    <col min="4121" max="4121" width="10.5703125" style="5" customWidth="1"/>
    <col min="4122" max="4122" width="12.140625" style="5" customWidth="1"/>
    <col min="4123" max="4123" width="8" style="5" customWidth="1"/>
    <col min="4124" max="4124" width="15.42578125" style="5" customWidth="1"/>
    <col min="4125" max="4125" width="10.5703125" style="5" customWidth="1"/>
    <col min="4126" max="4126" width="9" style="5" customWidth="1"/>
    <col min="4127" max="4127" width="15.5703125" style="5" customWidth="1"/>
    <col min="4128" max="4128" width="10.5703125" style="5" customWidth="1"/>
    <col min="4129" max="4129" width="12.140625" style="5" customWidth="1"/>
    <col min="4130" max="4130" width="8" style="5" customWidth="1"/>
    <col min="4131" max="4131" width="14.85546875" style="5" customWidth="1"/>
    <col min="4132" max="4132" width="10.5703125" style="5" customWidth="1"/>
    <col min="4133" max="4133" width="10.42578125" style="5" customWidth="1"/>
    <col min="4134" max="4134" width="14.5703125" style="5" customWidth="1"/>
    <col min="4135" max="4352" width="9.140625" style="5"/>
    <col min="4353" max="4353" width="3.85546875" style="5" customWidth="1"/>
    <col min="4354" max="4354" width="27.28515625" style="5" customWidth="1"/>
    <col min="4355" max="4356" width="10.7109375" style="5" customWidth="1"/>
    <col min="4357" max="4357" width="18.28515625" style="5" customWidth="1"/>
    <col min="4358" max="4358" width="8.140625" style="5" customWidth="1"/>
    <col min="4359" max="4359" width="10.5703125" style="5" customWidth="1"/>
    <col min="4360" max="4360" width="12.140625" style="5" customWidth="1"/>
    <col min="4361" max="4361" width="8" style="5" customWidth="1"/>
    <col min="4362" max="4362" width="15" style="5" bestFit="1" customWidth="1"/>
    <col min="4363" max="4363" width="10.5703125" style="5" customWidth="1"/>
    <col min="4364" max="4364" width="10.28515625" style="5" customWidth="1"/>
    <col min="4365" max="4365" width="14.7109375" style="5" customWidth="1"/>
    <col min="4366" max="4367" width="12.5703125" style="5" customWidth="1"/>
    <col min="4368" max="4368" width="15.140625" style="5" customWidth="1"/>
    <col min="4369" max="4370" width="12.5703125" style="5" customWidth="1"/>
    <col min="4371" max="4371" width="15.28515625" style="5" customWidth="1"/>
    <col min="4372" max="4374" width="12.5703125" style="5" customWidth="1"/>
    <col min="4375" max="4375" width="9" style="5" bestFit="1" customWidth="1"/>
    <col min="4376" max="4376" width="12.5703125" style="5" customWidth="1"/>
    <col min="4377" max="4377" width="10.5703125" style="5" customWidth="1"/>
    <col min="4378" max="4378" width="12.140625" style="5" customWidth="1"/>
    <col min="4379" max="4379" width="8" style="5" customWidth="1"/>
    <col min="4380" max="4380" width="15.42578125" style="5" customWidth="1"/>
    <col min="4381" max="4381" width="10.5703125" style="5" customWidth="1"/>
    <col min="4382" max="4382" width="9" style="5" customWidth="1"/>
    <col min="4383" max="4383" width="15.5703125" style="5" customWidth="1"/>
    <col min="4384" max="4384" width="10.5703125" style="5" customWidth="1"/>
    <col min="4385" max="4385" width="12.140625" style="5" customWidth="1"/>
    <col min="4386" max="4386" width="8" style="5" customWidth="1"/>
    <col min="4387" max="4387" width="14.85546875" style="5" customWidth="1"/>
    <col min="4388" max="4388" width="10.5703125" style="5" customWidth="1"/>
    <col min="4389" max="4389" width="10.42578125" style="5" customWidth="1"/>
    <col min="4390" max="4390" width="14.5703125" style="5" customWidth="1"/>
    <col min="4391" max="4608" width="9.140625" style="5"/>
    <col min="4609" max="4609" width="3.85546875" style="5" customWidth="1"/>
    <col min="4610" max="4610" width="27.28515625" style="5" customWidth="1"/>
    <col min="4611" max="4612" width="10.7109375" style="5" customWidth="1"/>
    <col min="4613" max="4613" width="18.28515625" style="5" customWidth="1"/>
    <col min="4614" max="4614" width="8.140625" style="5" customWidth="1"/>
    <col min="4615" max="4615" width="10.5703125" style="5" customWidth="1"/>
    <col min="4616" max="4616" width="12.140625" style="5" customWidth="1"/>
    <col min="4617" max="4617" width="8" style="5" customWidth="1"/>
    <col min="4618" max="4618" width="15" style="5" bestFit="1" customWidth="1"/>
    <col min="4619" max="4619" width="10.5703125" style="5" customWidth="1"/>
    <col min="4620" max="4620" width="10.28515625" style="5" customWidth="1"/>
    <col min="4621" max="4621" width="14.7109375" style="5" customWidth="1"/>
    <col min="4622" max="4623" width="12.5703125" style="5" customWidth="1"/>
    <col min="4624" max="4624" width="15.140625" style="5" customWidth="1"/>
    <col min="4625" max="4626" width="12.5703125" style="5" customWidth="1"/>
    <col min="4627" max="4627" width="15.28515625" style="5" customWidth="1"/>
    <col min="4628" max="4630" width="12.5703125" style="5" customWidth="1"/>
    <col min="4631" max="4631" width="9" style="5" bestFit="1" customWidth="1"/>
    <col min="4632" max="4632" width="12.5703125" style="5" customWidth="1"/>
    <col min="4633" max="4633" width="10.5703125" style="5" customWidth="1"/>
    <col min="4634" max="4634" width="12.140625" style="5" customWidth="1"/>
    <col min="4635" max="4635" width="8" style="5" customWidth="1"/>
    <col min="4636" max="4636" width="15.42578125" style="5" customWidth="1"/>
    <col min="4637" max="4637" width="10.5703125" style="5" customWidth="1"/>
    <col min="4638" max="4638" width="9" style="5" customWidth="1"/>
    <col min="4639" max="4639" width="15.5703125" style="5" customWidth="1"/>
    <col min="4640" max="4640" width="10.5703125" style="5" customWidth="1"/>
    <col min="4641" max="4641" width="12.140625" style="5" customWidth="1"/>
    <col min="4642" max="4642" width="8" style="5" customWidth="1"/>
    <col min="4643" max="4643" width="14.85546875" style="5" customWidth="1"/>
    <col min="4644" max="4644" width="10.5703125" style="5" customWidth="1"/>
    <col min="4645" max="4645" width="10.42578125" style="5" customWidth="1"/>
    <col min="4646" max="4646" width="14.5703125" style="5" customWidth="1"/>
    <col min="4647" max="4864" width="9.140625" style="5"/>
    <col min="4865" max="4865" width="3.85546875" style="5" customWidth="1"/>
    <col min="4866" max="4866" width="27.28515625" style="5" customWidth="1"/>
    <col min="4867" max="4868" width="10.7109375" style="5" customWidth="1"/>
    <col min="4869" max="4869" width="18.28515625" style="5" customWidth="1"/>
    <col min="4870" max="4870" width="8.140625" style="5" customWidth="1"/>
    <col min="4871" max="4871" width="10.5703125" style="5" customWidth="1"/>
    <col min="4872" max="4872" width="12.140625" style="5" customWidth="1"/>
    <col min="4873" max="4873" width="8" style="5" customWidth="1"/>
    <col min="4874" max="4874" width="15" style="5" bestFit="1" customWidth="1"/>
    <col min="4875" max="4875" width="10.5703125" style="5" customWidth="1"/>
    <col min="4876" max="4876" width="10.28515625" style="5" customWidth="1"/>
    <col min="4877" max="4877" width="14.7109375" style="5" customWidth="1"/>
    <col min="4878" max="4879" width="12.5703125" style="5" customWidth="1"/>
    <col min="4880" max="4880" width="15.140625" style="5" customWidth="1"/>
    <col min="4881" max="4882" width="12.5703125" style="5" customWidth="1"/>
    <col min="4883" max="4883" width="15.28515625" style="5" customWidth="1"/>
    <col min="4884" max="4886" width="12.5703125" style="5" customWidth="1"/>
    <col min="4887" max="4887" width="9" style="5" bestFit="1" customWidth="1"/>
    <col min="4888" max="4888" width="12.5703125" style="5" customWidth="1"/>
    <col min="4889" max="4889" width="10.5703125" style="5" customWidth="1"/>
    <col min="4890" max="4890" width="12.140625" style="5" customWidth="1"/>
    <col min="4891" max="4891" width="8" style="5" customWidth="1"/>
    <col min="4892" max="4892" width="15.42578125" style="5" customWidth="1"/>
    <col min="4893" max="4893" width="10.5703125" style="5" customWidth="1"/>
    <col min="4894" max="4894" width="9" style="5" customWidth="1"/>
    <col min="4895" max="4895" width="15.5703125" style="5" customWidth="1"/>
    <col min="4896" max="4896" width="10.5703125" style="5" customWidth="1"/>
    <col min="4897" max="4897" width="12.140625" style="5" customWidth="1"/>
    <col min="4898" max="4898" width="8" style="5" customWidth="1"/>
    <col min="4899" max="4899" width="14.85546875" style="5" customWidth="1"/>
    <col min="4900" max="4900" width="10.5703125" style="5" customWidth="1"/>
    <col min="4901" max="4901" width="10.42578125" style="5" customWidth="1"/>
    <col min="4902" max="4902" width="14.5703125" style="5" customWidth="1"/>
    <col min="4903" max="5120" width="9.140625" style="5"/>
    <col min="5121" max="5121" width="3.85546875" style="5" customWidth="1"/>
    <col min="5122" max="5122" width="27.28515625" style="5" customWidth="1"/>
    <col min="5123" max="5124" width="10.7109375" style="5" customWidth="1"/>
    <col min="5125" max="5125" width="18.28515625" style="5" customWidth="1"/>
    <col min="5126" max="5126" width="8.140625" style="5" customWidth="1"/>
    <col min="5127" max="5127" width="10.5703125" style="5" customWidth="1"/>
    <col min="5128" max="5128" width="12.140625" style="5" customWidth="1"/>
    <col min="5129" max="5129" width="8" style="5" customWidth="1"/>
    <col min="5130" max="5130" width="15" style="5" bestFit="1" customWidth="1"/>
    <col min="5131" max="5131" width="10.5703125" style="5" customWidth="1"/>
    <col min="5132" max="5132" width="10.28515625" style="5" customWidth="1"/>
    <col min="5133" max="5133" width="14.7109375" style="5" customWidth="1"/>
    <col min="5134" max="5135" width="12.5703125" style="5" customWidth="1"/>
    <col min="5136" max="5136" width="15.140625" style="5" customWidth="1"/>
    <col min="5137" max="5138" width="12.5703125" style="5" customWidth="1"/>
    <col min="5139" max="5139" width="15.28515625" style="5" customWidth="1"/>
    <col min="5140" max="5142" width="12.5703125" style="5" customWidth="1"/>
    <col min="5143" max="5143" width="9" style="5" bestFit="1" customWidth="1"/>
    <col min="5144" max="5144" width="12.5703125" style="5" customWidth="1"/>
    <col min="5145" max="5145" width="10.5703125" style="5" customWidth="1"/>
    <col min="5146" max="5146" width="12.140625" style="5" customWidth="1"/>
    <col min="5147" max="5147" width="8" style="5" customWidth="1"/>
    <col min="5148" max="5148" width="15.42578125" style="5" customWidth="1"/>
    <col min="5149" max="5149" width="10.5703125" style="5" customWidth="1"/>
    <col min="5150" max="5150" width="9" style="5" customWidth="1"/>
    <col min="5151" max="5151" width="15.5703125" style="5" customWidth="1"/>
    <col min="5152" max="5152" width="10.5703125" style="5" customWidth="1"/>
    <col min="5153" max="5153" width="12.140625" style="5" customWidth="1"/>
    <col min="5154" max="5154" width="8" style="5" customWidth="1"/>
    <col min="5155" max="5155" width="14.85546875" style="5" customWidth="1"/>
    <col min="5156" max="5156" width="10.5703125" style="5" customWidth="1"/>
    <col min="5157" max="5157" width="10.42578125" style="5" customWidth="1"/>
    <col min="5158" max="5158" width="14.5703125" style="5" customWidth="1"/>
    <col min="5159" max="5376" width="9.140625" style="5"/>
    <col min="5377" max="5377" width="3.85546875" style="5" customWidth="1"/>
    <col min="5378" max="5378" width="27.28515625" style="5" customWidth="1"/>
    <col min="5379" max="5380" width="10.7109375" style="5" customWidth="1"/>
    <col min="5381" max="5381" width="18.28515625" style="5" customWidth="1"/>
    <col min="5382" max="5382" width="8.140625" style="5" customWidth="1"/>
    <col min="5383" max="5383" width="10.5703125" style="5" customWidth="1"/>
    <col min="5384" max="5384" width="12.140625" style="5" customWidth="1"/>
    <col min="5385" max="5385" width="8" style="5" customWidth="1"/>
    <col min="5386" max="5386" width="15" style="5" bestFit="1" customWidth="1"/>
    <col min="5387" max="5387" width="10.5703125" style="5" customWidth="1"/>
    <col min="5388" max="5388" width="10.28515625" style="5" customWidth="1"/>
    <col min="5389" max="5389" width="14.7109375" style="5" customWidth="1"/>
    <col min="5390" max="5391" width="12.5703125" style="5" customWidth="1"/>
    <col min="5392" max="5392" width="15.140625" style="5" customWidth="1"/>
    <col min="5393" max="5394" width="12.5703125" style="5" customWidth="1"/>
    <col min="5395" max="5395" width="15.28515625" style="5" customWidth="1"/>
    <col min="5396" max="5398" width="12.5703125" style="5" customWidth="1"/>
    <col min="5399" max="5399" width="9" style="5" bestFit="1" customWidth="1"/>
    <col min="5400" max="5400" width="12.5703125" style="5" customWidth="1"/>
    <col min="5401" max="5401" width="10.5703125" style="5" customWidth="1"/>
    <col min="5402" max="5402" width="12.140625" style="5" customWidth="1"/>
    <col min="5403" max="5403" width="8" style="5" customWidth="1"/>
    <col min="5404" max="5404" width="15.42578125" style="5" customWidth="1"/>
    <col min="5405" max="5405" width="10.5703125" style="5" customWidth="1"/>
    <col min="5406" max="5406" width="9" style="5" customWidth="1"/>
    <col min="5407" max="5407" width="15.5703125" style="5" customWidth="1"/>
    <col min="5408" max="5408" width="10.5703125" style="5" customWidth="1"/>
    <col min="5409" max="5409" width="12.140625" style="5" customWidth="1"/>
    <col min="5410" max="5410" width="8" style="5" customWidth="1"/>
    <col min="5411" max="5411" width="14.85546875" style="5" customWidth="1"/>
    <col min="5412" max="5412" width="10.5703125" style="5" customWidth="1"/>
    <col min="5413" max="5413" width="10.42578125" style="5" customWidth="1"/>
    <col min="5414" max="5414" width="14.5703125" style="5" customWidth="1"/>
    <col min="5415" max="5632" width="9.140625" style="5"/>
    <col min="5633" max="5633" width="3.85546875" style="5" customWidth="1"/>
    <col min="5634" max="5634" width="27.28515625" style="5" customWidth="1"/>
    <col min="5635" max="5636" width="10.7109375" style="5" customWidth="1"/>
    <col min="5637" max="5637" width="18.28515625" style="5" customWidth="1"/>
    <col min="5638" max="5638" width="8.140625" style="5" customWidth="1"/>
    <col min="5639" max="5639" width="10.5703125" style="5" customWidth="1"/>
    <col min="5640" max="5640" width="12.140625" style="5" customWidth="1"/>
    <col min="5641" max="5641" width="8" style="5" customWidth="1"/>
    <col min="5642" max="5642" width="15" style="5" bestFit="1" customWidth="1"/>
    <col min="5643" max="5643" width="10.5703125" style="5" customWidth="1"/>
    <col min="5644" max="5644" width="10.28515625" style="5" customWidth="1"/>
    <col min="5645" max="5645" width="14.7109375" style="5" customWidth="1"/>
    <col min="5646" max="5647" width="12.5703125" style="5" customWidth="1"/>
    <col min="5648" max="5648" width="15.140625" style="5" customWidth="1"/>
    <col min="5649" max="5650" width="12.5703125" style="5" customWidth="1"/>
    <col min="5651" max="5651" width="15.28515625" style="5" customWidth="1"/>
    <col min="5652" max="5654" width="12.5703125" style="5" customWidth="1"/>
    <col min="5655" max="5655" width="9" style="5" bestFit="1" customWidth="1"/>
    <col min="5656" max="5656" width="12.5703125" style="5" customWidth="1"/>
    <col min="5657" max="5657" width="10.5703125" style="5" customWidth="1"/>
    <col min="5658" max="5658" width="12.140625" style="5" customWidth="1"/>
    <col min="5659" max="5659" width="8" style="5" customWidth="1"/>
    <col min="5660" max="5660" width="15.42578125" style="5" customWidth="1"/>
    <col min="5661" max="5661" width="10.5703125" style="5" customWidth="1"/>
    <col min="5662" max="5662" width="9" style="5" customWidth="1"/>
    <col min="5663" max="5663" width="15.5703125" style="5" customWidth="1"/>
    <col min="5664" max="5664" width="10.5703125" style="5" customWidth="1"/>
    <col min="5665" max="5665" width="12.140625" style="5" customWidth="1"/>
    <col min="5666" max="5666" width="8" style="5" customWidth="1"/>
    <col min="5667" max="5667" width="14.85546875" style="5" customWidth="1"/>
    <col min="5668" max="5668" width="10.5703125" style="5" customWidth="1"/>
    <col min="5669" max="5669" width="10.42578125" style="5" customWidth="1"/>
    <col min="5670" max="5670" width="14.5703125" style="5" customWidth="1"/>
    <col min="5671" max="5888" width="9.140625" style="5"/>
    <col min="5889" max="5889" width="3.85546875" style="5" customWidth="1"/>
    <col min="5890" max="5890" width="27.28515625" style="5" customWidth="1"/>
    <col min="5891" max="5892" width="10.7109375" style="5" customWidth="1"/>
    <col min="5893" max="5893" width="18.28515625" style="5" customWidth="1"/>
    <col min="5894" max="5894" width="8.140625" style="5" customWidth="1"/>
    <col min="5895" max="5895" width="10.5703125" style="5" customWidth="1"/>
    <col min="5896" max="5896" width="12.140625" style="5" customWidth="1"/>
    <col min="5897" max="5897" width="8" style="5" customWidth="1"/>
    <col min="5898" max="5898" width="15" style="5" bestFit="1" customWidth="1"/>
    <col min="5899" max="5899" width="10.5703125" style="5" customWidth="1"/>
    <col min="5900" max="5900" width="10.28515625" style="5" customWidth="1"/>
    <col min="5901" max="5901" width="14.7109375" style="5" customWidth="1"/>
    <col min="5902" max="5903" width="12.5703125" style="5" customWidth="1"/>
    <col min="5904" max="5904" width="15.140625" style="5" customWidth="1"/>
    <col min="5905" max="5906" width="12.5703125" style="5" customWidth="1"/>
    <col min="5907" max="5907" width="15.28515625" style="5" customWidth="1"/>
    <col min="5908" max="5910" width="12.5703125" style="5" customWidth="1"/>
    <col min="5911" max="5911" width="9" style="5" bestFit="1" customWidth="1"/>
    <col min="5912" max="5912" width="12.5703125" style="5" customWidth="1"/>
    <col min="5913" max="5913" width="10.5703125" style="5" customWidth="1"/>
    <col min="5914" max="5914" width="12.140625" style="5" customWidth="1"/>
    <col min="5915" max="5915" width="8" style="5" customWidth="1"/>
    <col min="5916" max="5916" width="15.42578125" style="5" customWidth="1"/>
    <col min="5917" max="5917" width="10.5703125" style="5" customWidth="1"/>
    <col min="5918" max="5918" width="9" style="5" customWidth="1"/>
    <col min="5919" max="5919" width="15.5703125" style="5" customWidth="1"/>
    <col min="5920" max="5920" width="10.5703125" style="5" customWidth="1"/>
    <col min="5921" max="5921" width="12.140625" style="5" customWidth="1"/>
    <col min="5922" max="5922" width="8" style="5" customWidth="1"/>
    <col min="5923" max="5923" width="14.85546875" style="5" customWidth="1"/>
    <col min="5924" max="5924" width="10.5703125" style="5" customWidth="1"/>
    <col min="5925" max="5925" width="10.42578125" style="5" customWidth="1"/>
    <col min="5926" max="5926" width="14.5703125" style="5" customWidth="1"/>
    <col min="5927" max="6144" width="9.140625" style="5"/>
    <col min="6145" max="6145" width="3.85546875" style="5" customWidth="1"/>
    <col min="6146" max="6146" width="27.28515625" style="5" customWidth="1"/>
    <col min="6147" max="6148" width="10.7109375" style="5" customWidth="1"/>
    <col min="6149" max="6149" width="18.28515625" style="5" customWidth="1"/>
    <col min="6150" max="6150" width="8.140625" style="5" customWidth="1"/>
    <col min="6151" max="6151" width="10.5703125" style="5" customWidth="1"/>
    <col min="6152" max="6152" width="12.140625" style="5" customWidth="1"/>
    <col min="6153" max="6153" width="8" style="5" customWidth="1"/>
    <col min="6154" max="6154" width="15" style="5" bestFit="1" customWidth="1"/>
    <col min="6155" max="6155" width="10.5703125" style="5" customWidth="1"/>
    <col min="6156" max="6156" width="10.28515625" style="5" customWidth="1"/>
    <col min="6157" max="6157" width="14.7109375" style="5" customWidth="1"/>
    <col min="6158" max="6159" width="12.5703125" style="5" customWidth="1"/>
    <col min="6160" max="6160" width="15.140625" style="5" customWidth="1"/>
    <col min="6161" max="6162" width="12.5703125" style="5" customWidth="1"/>
    <col min="6163" max="6163" width="15.28515625" style="5" customWidth="1"/>
    <col min="6164" max="6166" width="12.5703125" style="5" customWidth="1"/>
    <col min="6167" max="6167" width="9" style="5" bestFit="1" customWidth="1"/>
    <col min="6168" max="6168" width="12.5703125" style="5" customWidth="1"/>
    <col min="6169" max="6169" width="10.5703125" style="5" customWidth="1"/>
    <col min="6170" max="6170" width="12.140625" style="5" customWidth="1"/>
    <col min="6171" max="6171" width="8" style="5" customWidth="1"/>
    <col min="6172" max="6172" width="15.42578125" style="5" customWidth="1"/>
    <col min="6173" max="6173" width="10.5703125" style="5" customWidth="1"/>
    <col min="6174" max="6174" width="9" style="5" customWidth="1"/>
    <col min="6175" max="6175" width="15.5703125" style="5" customWidth="1"/>
    <col min="6176" max="6176" width="10.5703125" style="5" customWidth="1"/>
    <col min="6177" max="6177" width="12.140625" style="5" customWidth="1"/>
    <col min="6178" max="6178" width="8" style="5" customWidth="1"/>
    <col min="6179" max="6179" width="14.85546875" style="5" customWidth="1"/>
    <col min="6180" max="6180" width="10.5703125" style="5" customWidth="1"/>
    <col min="6181" max="6181" width="10.42578125" style="5" customWidth="1"/>
    <col min="6182" max="6182" width="14.5703125" style="5" customWidth="1"/>
    <col min="6183" max="6400" width="9.140625" style="5"/>
    <col min="6401" max="6401" width="3.85546875" style="5" customWidth="1"/>
    <col min="6402" max="6402" width="27.28515625" style="5" customWidth="1"/>
    <col min="6403" max="6404" width="10.7109375" style="5" customWidth="1"/>
    <col min="6405" max="6405" width="18.28515625" style="5" customWidth="1"/>
    <col min="6406" max="6406" width="8.140625" style="5" customWidth="1"/>
    <col min="6407" max="6407" width="10.5703125" style="5" customWidth="1"/>
    <col min="6408" max="6408" width="12.140625" style="5" customWidth="1"/>
    <col min="6409" max="6409" width="8" style="5" customWidth="1"/>
    <col min="6410" max="6410" width="15" style="5" bestFit="1" customWidth="1"/>
    <col min="6411" max="6411" width="10.5703125" style="5" customWidth="1"/>
    <col min="6412" max="6412" width="10.28515625" style="5" customWidth="1"/>
    <col min="6413" max="6413" width="14.7109375" style="5" customWidth="1"/>
    <col min="6414" max="6415" width="12.5703125" style="5" customWidth="1"/>
    <col min="6416" max="6416" width="15.140625" style="5" customWidth="1"/>
    <col min="6417" max="6418" width="12.5703125" style="5" customWidth="1"/>
    <col min="6419" max="6419" width="15.28515625" style="5" customWidth="1"/>
    <col min="6420" max="6422" width="12.5703125" style="5" customWidth="1"/>
    <col min="6423" max="6423" width="9" style="5" bestFit="1" customWidth="1"/>
    <col min="6424" max="6424" width="12.5703125" style="5" customWidth="1"/>
    <col min="6425" max="6425" width="10.5703125" style="5" customWidth="1"/>
    <col min="6426" max="6426" width="12.140625" style="5" customWidth="1"/>
    <col min="6427" max="6427" width="8" style="5" customWidth="1"/>
    <col min="6428" max="6428" width="15.42578125" style="5" customWidth="1"/>
    <col min="6429" max="6429" width="10.5703125" style="5" customWidth="1"/>
    <col min="6430" max="6430" width="9" style="5" customWidth="1"/>
    <col min="6431" max="6431" width="15.5703125" style="5" customWidth="1"/>
    <col min="6432" max="6432" width="10.5703125" style="5" customWidth="1"/>
    <col min="6433" max="6433" width="12.140625" style="5" customWidth="1"/>
    <col min="6434" max="6434" width="8" style="5" customWidth="1"/>
    <col min="6435" max="6435" width="14.85546875" style="5" customWidth="1"/>
    <col min="6436" max="6436" width="10.5703125" style="5" customWidth="1"/>
    <col min="6437" max="6437" width="10.42578125" style="5" customWidth="1"/>
    <col min="6438" max="6438" width="14.5703125" style="5" customWidth="1"/>
    <col min="6439" max="6656" width="9.140625" style="5"/>
    <col min="6657" max="6657" width="3.85546875" style="5" customWidth="1"/>
    <col min="6658" max="6658" width="27.28515625" style="5" customWidth="1"/>
    <col min="6659" max="6660" width="10.7109375" style="5" customWidth="1"/>
    <col min="6661" max="6661" width="18.28515625" style="5" customWidth="1"/>
    <col min="6662" max="6662" width="8.140625" style="5" customWidth="1"/>
    <col min="6663" max="6663" width="10.5703125" style="5" customWidth="1"/>
    <col min="6664" max="6664" width="12.140625" style="5" customWidth="1"/>
    <col min="6665" max="6665" width="8" style="5" customWidth="1"/>
    <col min="6666" max="6666" width="15" style="5" bestFit="1" customWidth="1"/>
    <col min="6667" max="6667" width="10.5703125" style="5" customWidth="1"/>
    <col min="6668" max="6668" width="10.28515625" style="5" customWidth="1"/>
    <col min="6669" max="6669" width="14.7109375" style="5" customWidth="1"/>
    <col min="6670" max="6671" width="12.5703125" style="5" customWidth="1"/>
    <col min="6672" max="6672" width="15.140625" style="5" customWidth="1"/>
    <col min="6673" max="6674" width="12.5703125" style="5" customWidth="1"/>
    <col min="6675" max="6675" width="15.28515625" style="5" customWidth="1"/>
    <col min="6676" max="6678" width="12.5703125" style="5" customWidth="1"/>
    <col min="6679" max="6679" width="9" style="5" bestFit="1" customWidth="1"/>
    <col min="6680" max="6680" width="12.5703125" style="5" customWidth="1"/>
    <col min="6681" max="6681" width="10.5703125" style="5" customWidth="1"/>
    <col min="6682" max="6682" width="12.140625" style="5" customWidth="1"/>
    <col min="6683" max="6683" width="8" style="5" customWidth="1"/>
    <col min="6684" max="6684" width="15.42578125" style="5" customWidth="1"/>
    <col min="6685" max="6685" width="10.5703125" style="5" customWidth="1"/>
    <col min="6686" max="6686" width="9" style="5" customWidth="1"/>
    <col min="6687" max="6687" width="15.5703125" style="5" customWidth="1"/>
    <col min="6688" max="6688" width="10.5703125" style="5" customWidth="1"/>
    <col min="6689" max="6689" width="12.140625" style="5" customWidth="1"/>
    <col min="6690" max="6690" width="8" style="5" customWidth="1"/>
    <col min="6691" max="6691" width="14.85546875" style="5" customWidth="1"/>
    <col min="6692" max="6692" width="10.5703125" style="5" customWidth="1"/>
    <col min="6693" max="6693" width="10.42578125" style="5" customWidth="1"/>
    <col min="6694" max="6694" width="14.5703125" style="5" customWidth="1"/>
    <col min="6695" max="6912" width="9.140625" style="5"/>
    <col min="6913" max="6913" width="3.85546875" style="5" customWidth="1"/>
    <col min="6914" max="6914" width="27.28515625" style="5" customWidth="1"/>
    <col min="6915" max="6916" width="10.7109375" style="5" customWidth="1"/>
    <col min="6917" max="6917" width="18.28515625" style="5" customWidth="1"/>
    <col min="6918" max="6918" width="8.140625" style="5" customWidth="1"/>
    <col min="6919" max="6919" width="10.5703125" style="5" customWidth="1"/>
    <col min="6920" max="6920" width="12.140625" style="5" customWidth="1"/>
    <col min="6921" max="6921" width="8" style="5" customWidth="1"/>
    <col min="6922" max="6922" width="15" style="5" bestFit="1" customWidth="1"/>
    <col min="6923" max="6923" width="10.5703125" style="5" customWidth="1"/>
    <col min="6924" max="6924" width="10.28515625" style="5" customWidth="1"/>
    <col min="6925" max="6925" width="14.7109375" style="5" customWidth="1"/>
    <col min="6926" max="6927" width="12.5703125" style="5" customWidth="1"/>
    <col min="6928" max="6928" width="15.140625" style="5" customWidth="1"/>
    <col min="6929" max="6930" width="12.5703125" style="5" customWidth="1"/>
    <col min="6931" max="6931" width="15.28515625" style="5" customWidth="1"/>
    <col min="6932" max="6934" width="12.5703125" style="5" customWidth="1"/>
    <col min="6935" max="6935" width="9" style="5" bestFit="1" customWidth="1"/>
    <col min="6936" max="6936" width="12.5703125" style="5" customWidth="1"/>
    <col min="6937" max="6937" width="10.5703125" style="5" customWidth="1"/>
    <col min="6938" max="6938" width="12.140625" style="5" customWidth="1"/>
    <col min="6939" max="6939" width="8" style="5" customWidth="1"/>
    <col min="6940" max="6940" width="15.42578125" style="5" customWidth="1"/>
    <col min="6941" max="6941" width="10.5703125" style="5" customWidth="1"/>
    <col min="6942" max="6942" width="9" style="5" customWidth="1"/>
    <col min="6943" max="6943" width="15.5703125" style="5" customWidth="1"/>
    <col min="6944" max="6944" width="10.5703125" style="5" customWidth="1"/>
    <col min="6945" max="6945" width="12.140625" style="5" customWidth="1"/>
    <col min="6946" max="6946" width="8" style="5" customWidth="1"/>
    <col min="6947" max="6947" width="14.85546875" style="5" customWidth="1"/>
    <col min="6948" max="6948" width="10.5703125" style="5" customWidth="1"/>
    <col min="6949" max="6949" width="10.42578125" style="5" customWidth="1"/>
    <col min="6950" max="6950" width="14.5703125" style="5" customWidth="1"/>
    <col min="6951" max="7168" width="9.140625" style="5"/>
    <col min="7169" max="7169" width="3.85546875" style="5" customWidth="1"/>
    <col min="7170" max="7170" width="27.28515625" style="5" customWidth="1"/>
    <col min="7171" max="7172" width="10.7109375" style="5" customWidth="1"/>
    <col min="7173" max="7173" width="18.28515625" style="5" customWidth="1"/>
    <col min="7174" max="7174" width="8.140625" style="5" customWidth="1"/>
    <col min="7175" max="7175" width="10.5703125" style="5" customWidth="1"/>
    <col min="7176" max="7176" width="12.140625" style="5" customWidth="1"/>
    <col min="7177" max="7177" width="8" style="5" customWidth="1"/>
    <col min="7178" max="7178" width="15" style="5" bestFit="1" customWidth="1"/>
    <col min="7179" max="7179" width="10.5703125" style="5" customWidth="1"/>
    <col min="7180" max="7180" width="10.28515625" style="5" customWidth="1"/>
    <col min="7181" max="7181" width="14.7109375" style="5" customWidth="1"/>
    <col min="7182" max="7183" width="12.5703125" style="5" customWidth="1"/>
    <col min="7184" max="7184" width="15.140625" style="5" customWidth="1"/>
    <col min="7185" max="7186" width="12.5703125" style="5" customWidth="1"/>
    <col min="7187" max="7187" width="15.28515625" style="5" customWidth="1"/>
    <col min="7188" max="7190" width="12.5703125" style="5" customWidth="1"/>
    <col min="7191" max="7191" width="9" style="5" bestFit="1" customWidth="1"/>
    <col min="7192" max="7192" width="12.5703125" style="5" customWidth="1"/>
    <col min="7193" max="7193" width="10.5703125" style="5" customWidth="1"/>
    <col min="7194" max="7194" width="12.140625" style="5" customWidth="1"/>
    <col min="7195" max="7195" width="8" style="5" customWidth="1"/>
    <col min="7196" max="7196" width="15.42578125" style="5" customWidth="1"/>
    <col min="7197" max="7197" width="10.5703125" style="5" customWidth="1"/>
    <col min="7198" max="7198" width="9" style="5" customWidth="1"/>
    <col min="7199" max="7199" width="15.5703125" style="5" customWidth="1"/>
    <col min="7200" max="7200" width="10.5703125" style="5" customWidth="1"/>
    <col min="7201" max="7201" width="12.140625" style="5" customWidth="1"/>
    <col min="7202" max="7202" width="8" style="5" customWidth="1"/>
    <col min="7203" max="7203" width="14.85546875" style="5" customWidth="1"/>
    <col min="7204" max="7204" width="10.5703125" style="5" customWidth="1"/>
    <col min="7205" max="7205" width="10.42578125" style="5" customWidth="1"/>
    <col min="7206" max="7206" width="14.5703125" style="5" customWidth="1"/>
    <col min="7207" max="7424" width="9.140625" style="5"/>
    <col min="7425" max="7425" width="3.85546875" style="5" customWidth="1"/>
    <col min="7426" max="7426" width="27.28515625" style="5" customWidth="1"/>
    <col min="7427" max="7428" width="10.7109375" style="5" customWidth="1"/>
    <col min="7429" max="7429" width="18.28515625" style="5" customWidth="1"/>
    <col min="7430" max="7430" width="8.140625" style="5" customWidth="1"/>
    <col min="7431" max="7431" width="10.5703125" style="5" customWidth="1"/>
    <col min="7432" max="7432" width="12.140625" style="5" customWidth="1"/>
    <col min="7433" max="7433" width="8" style="5" customWidth="1"/>
    <col min="7434" max="7434" width="15" style="5" bestFit="1" customWidth="1"/>
    <col min="7435" max="7435" width="10.5703125" style="5" customWidth="1"/>
    <col min="7436" max="7436" width="10.28515625" style="5" customWidth="1"/>
    <col min="7437" max="7437" width="14.7109375" style="5" customWidth="1"/>
    <col min="7438" max="7439" width="12.5703125" style="5" customWidth="1"/>
    <col min="7440" max="7440" width="15.140625" style="5" customWidth="1"/>
    <col min="7441" max="7442" width="12.5703125" style="5" customWidth="1"/>
    <col min="7443" max="7443" width="15.28515625" style="5" customWidth="1"/>
    <col min="7444" max="7446" width="12.5703125" style="5" customWidth="1"/>
    <col min="7447" max="7447" width="9" style="5" bestFit="1" customWidth="1"/>
    <col min="7448" max="7448" width="12.5703125" style="5" customWidth="1"/>
    <col min="7449" max="7449" width="10.5703125" style="5" customWidth="1"/>
    <col min="7450" max="7450" width="12.140625" style="5" customWidth="1"/>
    <col min="7451" max="7451" width="8" style="5" customWidth="1"/>
    <col min="7452" max="7452" width="15.42578125" style="5" customWidth="1"/>
    <col min="7453" max="7453" width="10.5703125" style="5" customWidth="1"/>
    <col min="7454" max="7454" width="9" style="5" customWidth="1"/>
    <col min="7455" max="7455" width="15.5703125" style="5" customWidth="1"/>
    <col min="7456" max="7456" width="10.5703125" style="5" customWidth="1"/>
    <col min="7457" max="7457" width="12.140625" style="5" customWidth="1"/>
    <col min="7458" max="7458" width="8" style="5" customWidth="1"/>
    <col min="7459" max="7459" width="14.85546875" style="5" customWidth="1"/>
    <col min="7460" max="7460" width="10.5703125" style="5" customWidth="1"/>
    <col min="7461" max="7461" width="10.42578125" style="5" customWidth="1"/>
    <col min="7462" max="7462" width="14.5703125" style="5" customWidth="1"/>
    <col min="7463" max="7680" width="9.140625" style="5"/>
    <col min="7681" max="7681" width="3.85546875" style="5" customWidth="1"/>
    <col min="7682" max="7682" width="27.28515625" style="5" customWidth="1"/>
    <col min="7683" max="7684" width="10.7109375" style="5" customWidth="1"/>
    <col min="7685" max="7685" width="18.28515625" style="5" customWidth="1"/>
    <col min="7686" max="7686" width="8.140625" style="5" customWidth="1"/>
    <col min="7687" max="7687" width="10.5703125" style="5" customWidth="1"/>
    <col min="7688" max="7688" width="12.140625" style="5" customWidth="1"/>
    <col min="7689" max="7689" width="8" style="5" customWidth="1"/>
    <col min="7690" max="7690" width="15" style="5" bestFit="1" customWidth="1"/>
    <col min="7691" max="7691" width="10.5703125" style="5" customWidth="1"/>
    <col min="7692" max="7692" width="10.28515625" style="5" customWidth="1"/>
    <col min="7693" max="7693" width="14.7109375" style="5" customWidth="1"/>
    <col min="7694" max="7695" width="12.5703125" style="5" customWidth="1"/>
    <col min="7696" max="7696" width="15.140625" style="5" customWidth="1"/>
    <col min="7697" max="7698" width="12.5703125" style="5" customWidth="1"/>
    <col min="7699" max="7699" width="15.28515625" style="5" customWidth="1"/>
    <col min="7700" max="7702" width="12.5703125" style="5" customWidth="1"/>
    <col min="7703" max="7703" width="9" style="5" bestFit="1" customWidth="1"/>
    <col min="7704" max="7704" width="12.5703125" style="5" customWidth="1"/>
    <col min="7705" max="7705" width="10.5703125" style="5" customWidth="1"/>
    <col min="7706" max="7706" width="12.140625" style="5" customWidth="1"/>
    <col min="7707" max="7707" width="8" style="5" customWidth="1"/>
    <col min="7708" max="7708" width="15.42578125" style="5" customWidth="1"/>
    <col min="7709" max="7709" width="10.5703125" style="5" customWidth="1"/>
    <col min="7710" max="7710" width="9" style="5" customWidth="1"/>
    <col min="7711" max="7711" width="15.5703125" style="5" customWidth="1"/>
    <col min="7712" max="7712" width="10.5703125" style="5" customWidth="1"/>
    <col min="7713" max="7713" width="12.140625" style="5" customWidth="1"/>
    <col min="7714" max="7714" width="8" style="5" customWidth="1"/>
    <col min="7715" max="7715" width="14.85546875" style="5" customWidth="1"/>
    <col min="7716" max="7716" width="10.5703125" style="5" customWidth="1"/>
    <col min="7717" max="7717" width="10.42578125" style="5" customWidth="1"/>
    <col min="7718" max="7718" width="14.5703125" style="5" customWidth="1"/>
    <col min="7719" max="7936" width="9.140625" style="5"/>
    <col min="7937" max="7937" width="3.85546875" style="5" customWidth="1"/>
    <col min="7938" max="7938" width="27.28515625" style="5" customWidth="1"/>
    <col min="7939" max="7940" width="10.7109375" style="5" customWidth="1"/>
    <col min="7941" max="7941" width="18.28515625" style="5" customWidth="1"/>
    <col min="7942" max="7942" width="8.140625" style="5" customWidth="1"/>
    <col min="7943" max="7943" width="10.5703125" style="5" customWidth="1"/>
    <col min="7944" max="7944" width="12.140625" style="5" customWidth="1"/>
    <col min="7945" max="7945" width="8" style="5" customWidth="1"/>
    <col min="7946" max="7946" width="15" style="5" bestFit="1" customWidth="1"/>
    <col min="7947" max="7947" width="10.5703125" style="5" customWidth="1"/>
    <col min="7948" max="7948" width="10.28515625" style="5" customWidth="1"/>
    <col min="7949" max="7949" width="14.7109375" style="5" customWidth="1"/>
    <col min="7950" max="7951" width="12.5703125" style="5" customWidth="1"/>
    <col min="7952" max="7952" width="15.140625" style="5" customWidth="1"/>
    <col min="7953" max="7954" width="12.5703125" style="5" customWidth="1"/>
    <col min="7955" max="7955" width="15.28515625" style="5" customWidth="1"/>
    <col min="7956" max="7958" width="12.5703125" style="5" customWidth="1"/>
    <col min="7959" max="7959" width="9" style="5" bestFit="1" customWidth="1"/>
    <col min="7960" max="7960" width="12.5703125" style="5" customWidth="1"/>
    <col min="7961" max="7961" width="10.5703125" style="5" customWidth="1"/>
    <col min="7962" max="7962" width="12.140625" style="5" customWidth="1"/>
    <col min="7963" max="7963" width="8" style="5" customWidth="1"/>
    <col min="7964" max="7964" width="15.42578125" style="5" customWidth="1"/>
    <col min="7965" max="7965" width="10.5703125" style="5" customWidth="1"/>
    <col min="7966" max="7966" width="9" style="5" customWidth="1"/>
    <col min="7967" max="7967" width="15.5703125" style="5" customWidth="1"/>
    <col min="7968" max="7968" width="10.5703125" style="5" customWidth="1"/>
    <col min="7969" max="7969" width="12.140625" style="5" customWidth="1"/>
    <col min="7970" max="7970" width="8" style="5" customWidth="1"/>
    <col min="7971" max="7971" width="14.85546875" style="5" customWidth="1"/>
    <col min="7972" max="7972" width="10.5703125" style="5" customWidth="1"/>
    <col min="7973" max="7973" width="10.42578125" style="5" customWidth="1"/>
    <col min="7974" max="7974" width="14.5703125" style="5" customWidth="1"/>
    <col min="7975" max="8192" width="9.140625" style="5"/>
    <col min="8193" max="8193" width="3.85546875" style="5" customWidth="1"/>
    <col min="8194" max="8194" width="27.28515625" style="5" customWidth="1"/>
    <col min="8195" max="8196" width="10.7109375" style="5" customWidth="1"/>
    <col min="8197" max="8197" width="18.28515625" style="5" customWidth="1"/>
    <col min="8198" max="8198" width="8.140625" style="5" customWidth="1"/>
    <col min="8199" max="8199" width="10.5703125" style="5" customWidth="1"/>
    <col min="8200" max="8200" width="12.140625" style="5" customWidth="1"/>
    <col min="8201" max="8201" width="8" style="5" customWidth="1"/>
    <col min="8202" max="8202" width="15" style="5" bestFit="1" customWidth="1"/>
    <col min="8203" max="8203" width="10.5703125" style="5" customWidth="1"/>
    <col min="8204" max="8204" width="10.28515625" style="5" customWidth="1"/>
    <col min="8205" max="8205" width="14.7109375" style="5" customWidth="1"/>
    <col min="8206" max="8207" width="12.5703125" style="5" customWidth="1"/>
    <col min="8208" max="8208" width="15.140625" style="5" customWidth="1"/>
    <col min="8209" max="8210" width="12.5703125" style="5" customWidth="1"/>
    <col min="8211" max="8211" width="15.28515625" style="5" customWidth="1"/>
    <col min="8212" max="8214" width="12.5703125" style="5" customWidth="1"/>
    <col min="8215" max="8215" width="9" style="5" bestFit="1" customWidth="1"/>
    <col min="8216" max="8216" width="12.5703125" style="5" customWidth="1"/>
    <col min="8217" max="8217" width="10.5703125" style="5" customWidth="1"/>
    <col min="8218" max="8218" width="12.140625" style="5" customWidth="1"/>
    <col min="8219" max="8219" width="8" style="5" customWidth="1"/>
    <col min="8220" max="8220" width="15.42578125" style="5" customWidth="1"/>
    <col min="8221" max="8221" width="10.5703125" style="5" customWidth="1"/>
    <col min="8222" max="8222" width="9" style="5" customWidth="1"/>
    <col min="8223" max="8223" width="15.5703125" style="5" customWidth="1"/>
    <col min="8224" max="8224" width="10.5703125" style="5" customWidth="1"/>
    <col min="8225" max="8225" width="12.140625" style="5" customWidth="1"/>
    <col min="8226" max="8226" width="8" style="5" customWidth="1"/>
    <col min="8227" max="8227" width="14.85546875" style="5" customWidth="1"/>
    <col min="8228" max="8228" width="10.5703125" style="5" customWidth="1"/>
    <col min="8229" max="8229" width="10.42578125" style="5" customWidth="1"/>
    <col min="8230" max="8230" width="14.5703125" style="5" customWidth="1"/>
    <col min="8231" max="8448" width="9.140625" style="5"/>
    <col min="8449" max="8449" width="3.85546875" style="5" customWidth="1"/>
    <col min="8450" max="8450" width="27.28515625" style="5" customWidth="1"/>
    <col min="8451" max="8452" width="10.7109375" style="5" customWidth="1"/>
    <col min="8453" max="8453" width="18.28515625" style="5" customWidth="1"/>
    <col min="8454" max="8454" width="8.140625" style="5" customWidth="1"/>
    <col min="8455" max="8455" width="10.5703125" style="5" customWidth="1"/>
    <col min="8456" max="8456" width="12.140625" style="5" customWidth="1"/>
    <col min="8457" max="8457" width="8" style="5" customWidth="1"/>
    <col min="8458" max="8458" width="15" style="5" bestFit="1" customWidth="1"/>
    <col min="8459" max="8459" width="10.5703125" style="5" customWidth="1"/>
    <col min="8460" max="8460" width="10.28515625" style="5" customWidth="1"/>
    <col min="8461" max="8461" width="14.7109375" style="5" customWidth="1"/>
    <col min="8462" max="8463" width="12.5703125" style="5" customWidth="1"/>
    <col min="8464" max="8464" width="15.140625" style="5" customWidth="1"/>
    <col min="8465" max="8466" width="12.5703125" style="5" customWidth="1"/>
    <col min="8467" max="8467" width="15.28515625" style="5" customWidth="1"/>
    <col min="8468" max="8470" width="12.5703125" style="5" customWidth="1"/>
    <col min="8471" max="8471" width="9" style="5" bestFit="1" customWidth="1"/>
    <col min="8472" max="8472" width="12.5703125" style="5" customWidth="1"/>
    <col min="8473" max="8473" width="10.5703125" style="5" customWidth="1"/>
    <col min="8474" max="8474" width="12.140625" style="5" customWidth="1"/>
    <col min="8475" max="8475" width="8" style="5" customWidth="1"/>
    <col min="8476" max="8476" width="15.42578125" style="5" customWidth="1"/>
    <col min="8477" max="8477" width="10.5703125" style="5" customWidth="1"/>
    <col min="8478" max="8478" width="9" style="5" customWidth="1"/>
    <col min="8479" max="8479" width="15.5703125" style="5" customWidth="1"/>
    <col min="8480" max="8480" width="10.5703125" style="5" customWidth="1"/>
    <col min="8481" max="8481" width="12.140625" style="5" customWidth="1"/>
    <col min="8482" max="8482" width="8" style="5" customWidth="1"/>
    <col min="8483" max="8483" width="14.85546875" style="5" customWidth="1"/>
    <col min="8484" max="8484" width="10.5703125" style="5" customWidth="1"/>
    <col min="8485" max="8485" width="10.42578125" style="5" customWidth="1"/>
    <col min="8486" max="8486" width="14.5703125" style="5" customWidth="1"/>
    <col min="8487" max="8704" width="9.140625" style="5"/>
    <col min="8705" max="8705" width="3.85546875" style="5" customWidth="1"/>
    <col min="8706" max="8706" width="27.28515625" style="5" customWidth="1"/>
    <col min="8707" max="8708" width="10.7109375" style="5" customWidth="1"/>
    <col min="8709" max="8709" width="18.28515625" style="5" customWidth="1"/>
    <col min="8710" max="8710" width="8.140625" style="5" customWidth="1"/>
    <col min="8711" max="8711" width="10.5703125" style="5" customWidth="1"/>
    <col min="8712" max="8712" width="12.140625" style="5" customWidth="1"/>
    <col min="8713" max="8713" width="8" style="5" customWidth="1"/>
    <col min="8714" max="8714" width="15" style="5" bestFit="1" customWidth="1"/>
    <col min="8715" max="8715" width="10.5703125" style="5" customWidth="1"/>
    <col min="8716" max="8716" width="10.28515625" style="5" customWidth="1"/>
    <col min="8717" max="8717" width="14.7109375" style="5" customWidth="1"/>
    <col min="8718" max="8719" width="12.5703125" style="5" customWidth="1"/>
    <col min="8720" max="8720" width="15.140625" style="5" customWidth="1"/>
    <col min="8721" max="8722" width="12.5703125" style="5" customWidth="1"/>
    <col min="8723" max="8723" width="15.28515625" style="5" customWidth="1"/>
    <col min="8724" max="8726" width="12.5703125" style="5" customWidth="1"/>
    <col min="8727" max="8727" width="9" style="5" bestFit="1" customWidth="1"/>
    <col min="8728" max="8728" width="12.5703125" style="5" customWidth="1"/>
    <col min="8729" max="8729" width="10.5703125" style="5" customWidth="1"/>
    <col min="8730" max="8730" width="12.140625" style="5" customWidth="1"/>
    <col min="8731" max="8731" width="8" style="5" customWidth="1"/>
    <col min="8732" max="8732" width="15.42578125" style="5" customWidth="1"/>
    <col min="8733" max="8733" width="10.5703125" style="5" customWidth="1"/>
    <col min="8734" max="8734" width="9" style="5" customWidth="1"/>
    <col min="8735" max="8735" width="15.5703125" style="5" customWidth="1"/>
    <col min="8736" max="8736" width="10.5703125" style="5" customWidth="1"/>
    <col min="8737" max="8737" width="12.140625" style="5" customWidth="1"/>
    <col min="8738" max="8738" width="8" style="5" customWidth="1"/>
    <col min="8739" max="8739" width="14.85546875" style="5" customWidth="1"/>
    <col min="8740" max="8740" width="10.5703125" style="5" customWidth="1"/>
    <col min="8741" max="8741" width="10.42578125" style="5" customWidth="1"/>
    <col min="8742" max="8742" width="14.5703125" style="5" customWidth="1"/>
    <col min="8743" max="8960" width="9.140625" style="5"/>
    <col min="8961" max="8961" width="3.85546875" style="5" customWidth="1"/>
    <col min="8962" max="8962" width="27.28515625" style="5" customWidth="1"/>
    <col min="8963" max="8964" width="10.7109375" style="5" customWidth="1"/>
    <col min="8965" max="8965" width="18.28515625" style="5" customWidth="1"/>
    <col min="8966" max="8966" width="8.140625" style="5" customWidth="1"/>
    <col min="8967" max="8967" width="10.5703125" style="5" customWidth="1"/>
    <col min="8968" max="8968" width="12.140625" style="5" customWidth="1"/>
    <col min="8969" max="8969" width="8" style="5" customWidth="1"/>
    <col min="8970" max="8970" width="15" style="5" bestFit="1" customWidth="1"/>
    <col min="8971" max="8971" width="10.5703125" style="5" customWidth="1"/>
    <col min="8972" max="8972" width="10.28515625" style="5" customWidth="1"/>
    <col min="8973" max="8973" width="14.7109375" style="5" customWidth="1"/>
    <col min="8974" max="8975" width="12.5703125" style="5" customWidth="1"/>
    <col min="8976" max="8976" width="15.140625" style="5" customWidth="1"/>
    <col min="8977" max="8978" width="12.5703125" style="5" customWidth="1"/>
    <col min="8979" max="8979" width="15.28515625" style="5" customWidth="1"/>
    <col min="8980" max="8982" width="12.5703125" style="5" customWidth="1"/>
    <col min="8983" max="8983" width="9" style="5" bestFit="1" customWidth="1"/>
    <col min="8984" max="8984" width="12.5703125" style="5" customWidth="1"/>
    <col min="8985" max="8985" width="10.5703125" style="5" customWidth="1"/>
    <col min="8986" max="8986" width="12.140625" style="5" customWidth="1"/>
    <col min="8987" max="8987" width="8" style="5" customWidth="1"/>
    <col min="8988" max="8988" width="15.42578125" style="5" customWidth="1"/>
    <col min="8989" max="8989" width="10.5703125" style="5" customWidth="1"/>
    <col min="8990" max="8990" width="9" style="5" customWidth="1"/>
    <col min="8991" max="8991" width="15.5703125" style="5" customWidth="1"/>
    <col min="8992" max="8992" width="10.5703125" style="5" customWidth="1"/>
    <col min="8993" max="8993" width="12.140625" style="5" customWidth="1"/>
    <col min="8994" max="8994" width="8" style="5" customWidth="1"/>
    <col min="8995" max="8995" width="14.85546875" style="5" customWidth="1"/>
    <col min="8996" max="8996" width="10.5703125" style="5" customWidth="1"/>
    <col min="8997" max="8997" width="10.42578125" style="5" customWidth="1"/>
    <col min="8998" max="8998" width="14.5703125" style="5" customWidth="1"/>
    <col min="8999" max="9216" width="9.140625" style="5"/>
    <col min="9217" max="9217" width="3.85546875" style="5" customWidth="1"/>
    <col min="9218" max="9218" width="27.28515625" style="5" customWidth="1"/>
    <col min="9219" max="9220" width="10.7109375" style="5" customWidth="1"/>
    <col min="9221" max="9221" width="18.28515625" style="5" customWidth="1"/>
    <col min="9222" max="9222" width="8.140625" style="5" customWidth="1"/>
    <col min="9223" max="9223" width="10.5703125" style="5" customWidth="1"/>
    <col min="9224" max="9224" width="12.140625" style="5" customWidth="1"/>
    <col min="9225" max="9225" width="8" style="5" customWidth="1"/>
    <col min="9226" max="9226" width="15" style="5" bestFit="1" customWidth="1"/>
    <col min="9227" max="9227" width="10.5703125" style="5" customWidth="1"/>
    <col min="9228" max="9228" width="10.28515625" style="5" customWidth="1"/>
    <col min="9229" max="9229" width="14.7109375" style="5" customWidth="1"/>
    <col min="9230" max="9231" width="12.5703125" style="5" customWidth="1"/>
    <col min="9232" max="9232" width="15.140625" style="5" customWidth="1"/>
    <col min="9233" max="9234" width="12.5703125" style="5" customWidth="1"/>
    <col min="9235" max="9235" width="15.28515625" style="5" customWidth="1"/>
    <col min="9236" max="9238" width="12.5703125" style="5" customWidth="1"/>
    <col min="9239" max="9239" width="9" style="5" bestFit="1" customWidth="1"/>
    <col min="9240" max="9240" width="12.5703125" style="5" customWidth="1"/>
    <col min="9241" max="9241" width="10.5703125" style="5" customWidth="1"/>
    <col min="9242" max="9242" width="12.140625" style="5" customWidth="1"/>
    <col min="9243" max="9243" width="8" style="5" customWidth="1"/>
    <col min="9244" max="9244" width="15.42578125" style="5" customWidth="1"/>
    <col min="9245" max="9245" width="10.5703125" style="5" customWidth="1"/>
    <col min="9246" max="9246" width="9" style="5" customWidth="1"/>
    <col min="9247" max="9247" width="15.5703125" style="5" customWidth="1"/>
    <col min="9248" max="9248" width="10.5703125" style="5" customWidth="1"/>
    <col min="9249" max="9249" width="12.140625" style="5" customWidth="1"/>
    <col min="9250" max="9250" width="8" style="5" customWidth="1"/>
    <col min="9251" max="9251" width="14.85546875" style="5" customWidth="1"/>
    <col min="9252" max="9252" width="10.5703125" style="5" customWidth="1"/>
    <col min="9253" max="9253" width="10.42578125" style="5" customWidth="1"/>
    <col min="9254" max="9254" width="14.5703125" style="5" customWidth="1"/>
    <col min="9255" max="9472" width="9.140625" style="5"/>
    <col min="9473" max="9473" width="3.85546875" style="5" customWidth="1"/>
    <col min="9474" max="9474" width="27.28515625" style="5" customWidth="1"/>
    <col min="9475" max="9476" width="10.7109375" style="5" customWidth="1"/>
    <col min="9477" max="9477" width="18.28515625" style="5" customWidth="1"/>
    <col min="9478" max="9478" width="8.140625" style="5" customWidth="1"/>
    <col min="9479" max="9479" width="10.5703125" style="5" customWidth="1"/>
    <col min="9480" max="9480" width="12.140625" style="5" customWidth="1"/>
    <col min="9481" max="9481" width="8" style="5" customWidth="1"/>
    <col min="9482" max="9482" width="15" style="5" bestFit="1" customWidth="1"/>
    <col min="9483" max="9483" width="10.5703125" style="5" customWidth="1"/>
    <col min="9484" max="9484" width="10.28515625" style="5" customWidth="1"/>
    <col min="9485" max="9485" width="14.7109375" style="5" customWidth="1"/>
    <col min="9486" max="9487" width="12.5703125" style="5" customWidth="1"/>
    <col min="9488" max="9488" width="15.140625" style="5" customWidth="1"/>
    <col min="9489" max="9490" width="12.5703125" style="5" customWidth="1"/>
    <col min="9491" max="9491" width="15.28515625" style="5" customWidth="1"/>
    <col min="9492" max="9494" width="12.5703125" style="5" customWidth="1"/>
    <col min="9495" max="9495" width="9" style="5" bestFit="1" customWidth="1"/>
    <col min="9496" max="9496" width="12.5703125" style="5" customWidth="1"/>
    <col min="9497" max="9497" width="10.5703125" style="5" customWidth="1"/>
    <col min="9498" max="9498" width="12.140625" style="5" customWidth="1"/>
    <col min="9499" max="9499" width="8" style="5" customWidth="1"/>
    <col min="9500" max="9500" width="15.42578125" style="5" customWidth="1"/>
    <col min="9501" max="9501" width="10.5703125" style="5" customWidth="1"/>
    <col min="9502" max="9502" width="9" style="5" customWidth="1"/>
    <col min="9503" max="9503" width="15.5703125" style="5" customWidth="1"/>
    <col min="9504" max="9504" width="10.5703125" style="5" customWidth="1"/>
    <col min="9505" max="9505" width="12.140625" style="5" customWidth="1"/>
    <col min="9506" max="9506" width="8" style="5" customWidth="1"/>
    <col min="9507" max="9507" width="14.85546875" style="5" customWidth="1"/>
    <col min="9508" max="9508" width="10.5703125" style="5" customWidth="1"/>
    <col min="9509" max="9509" width="10.42578125" style="5" customWidth="1"/>
    <col min="9510" max="9510" width="14.5703125" style="5" customWidth="1"/>
    <col min="9511" max="9728" width="9.140625" style="5"/>
    <col min="9729" max="9729" width="3.85546875" style="5" customWidth="1"/>
    <col min="9730" max="9730" width="27.28515625" style="5" customWidth="1"/>
    <col min="9731" max="9732" width="10.7109375" style="5" customWidth="1"/>
    <col min="9733" max="9733" width="18.28515625" style="5" customWidth="1"/>
    <col min="9734" max="9734" width="8.140625" style="5" customWidth="1"/>
    <col min="9735" max="9735" width="10.5703125" style="5" customWidth="1"/>
    <col min="9736" max="9736" width="12.140625" style="5" customWidth="1"/>
    <col min="9737" max="9737" width="8" style="5" customWidth="1"/>
    <col min="9738" max="9738" width="15" style="5" bestFit="1" customWidth="1"/>
    <col min="9739" max="9739" width="10.5703125" style="5" customWidth="1"/>
    <col min="9740" max="9740" width="10.28515625" style="5" customWidth="1"/>
    <col min="9741" max="9741" width="14.7109375" style="5" customWidth="1"/>
    <col min="9742" max="9743" width="12.5703125" style="5" customWidth="1"/>
    <col min="9744" max="9744" width="15.140625" style="5" customWidth="1"/>
    <col min="9745" max="9746" width="12.5703125" style="5" customWidth="1"/>
    <col min="9747" max="9747" width="15.28515625" style="5" customWidth="1"/>
    <col min="9748" max="9750" width="12.5703125" style="5" customWidth="1"/>
    <col min="9751" max="9751" width="9" style="5" bestFit="1" customWidth="1"/>
    <col min="9752" max="9752" width="12.5703125" style="5" customWidth="1"/>
    <col min="9753" max="9753" width="10.5703125" style="5" customWidth="1"/>
    <col min="9754" max="9754" width="12.140625" style="5" customWidth="1"/>
    <col min="9755" max="9755" width="8" style="5" customWidth="1"/>
    <col min="9756" max="9756" width="15.42578125" style="5" customWidth="1"/>
    <col min="9757" max="9757" width="10.5703125" style="5" customWidth="1"/>
    <col min="9758" max="9758" width="9" style="5" customWidth="1"/>
    <col min="9759" max="9759" width="15.5703125" style="5" customWidth="1"/>
    <col min="9760" max="9760" width="10.5703125" style="5" customWidth="1"/>
    <col min="9761" max="9761" width="12.140625" style="5" customWidth="1"/>
    <col min="9762" max="9762" width="8" style="5" customWidth="1"/>
    <col min="9763" max="9763" width="14.85546875" style="5" customWidth="1"/>
    <col min="9764" max="9764" width="10.5703125" style="5" customWidth="1"/>
    <col min="9765" max="9765" width="10.42578125" style="5" customWidth="1"/>
    <col min="9766" max="9766" width="14.5703125" style="5" customWidth="1"/>
    <col min="9767" max="9984" width="9.140625" style="5"/>
    <col min="9985" max="9985" width="3.85546875" style="5" customWidth="1"/>
    <col min="9986" max="9986" width="27.28515625" style="5" customWidth="1"/>
    <col min="9987" max="9988" width="10.7109375" style="5" customWidth="1"/>
    <col min="9989" max="9989" width="18.28515625" style="5" customWidth="1"/>
    <col min="9990" max="9990" width="8.140625" style="5" customWidth="1"/>
    <col min="9991" max="9991" width="10.5703125" style="5" customWidth="1"/>
    <col min="9992" max="9992" width="12.140625" style="5" customWidth="1"/>
    <col min="9993" max="9993" width="8" style="5" customWidth="1"/>
    <col min="9994" max="9994" width="15" style="5" bestFit="1" customWidth="1"/>
    <col min="9995" max="9995" width="10.5703125" style="5" customWidth="1"/>
    <col min="9996" max="9996" width="10.28515625" style="5" customWidth="1"/>
    <col min="9997" max="9997" width="14.7109375" style="5" customWidth="1"/>
    <col min="9998" max="9999" width="12.5703125" style="5" customWidth="1"/>
    <col min="10000" max="10000" width="15.140625" style="5" customWidth="1"/>
    <col min="10001" max="10002" width="12.5703125" style="5" customWidth="1"/>
    <col min="10003" max="10003" width="15.28515625" style="5" customWidth="1"/>
    <col min="10004" max="10006" width="12.5703125" style="5" customWidth="1"/>
    <col min="10007" max="10007" width="9" style="5" bestFit="1" customWidth="1"/>
    <col min="10008" max="10008" width="12.5703125" style="5" customWidth="1"/>
    <col min="10009" max="10009" width="10.5703125" style="5" customWidth="1"/>
    <col min="10010" max="10010" width="12.140625" style="5" customWidth="1"/>
    <col min="10011" max="10011" width="8" style="5" customWidth="1"/>
    <col min="10012" max="10012" width="15.42578125" style="5" customWidth="1"/>
    <col min="10013" max="10013" width="10.5703125" style="5" customWidth="1"/>
    <col min="10014" max="10014" width="9" style="5" customWidth="1"/>
    <col min="10015" max="10015" width="15.5703125" style="5" customWidth="1"/>
    <col min="10016" max="10016" width="10.5703125" style="5" customWidth="1"/>
    <col min="10017" max="10017" width="12.140625" style="5" customWidth="1"/>
    <col min="10018" max="10018" width="8" style="5" customWidth="1"/>
    <col min="10019" max="10019" width="14.85546875" style="5" customWidth="1"/>
    <col min="10020" max="10020" width="10.5703125" style="5" customWidth="1"/>
    <col min="10021" max="10021" width="10.42578125" style="5" customWidth="1"/>
    <col min="10022" max="10022" width="14.5703125" style="5" customWidth="1"/>
    <col min="10023" max="10240" width="9.140625" style="5"/>
    <col min="10241" max="10241" width="3.85546875" style="5" customWidth="1"/>
    <col min="10242" max="10242" width="27.28515625" style="5" customWidth="1"/>
    <col min="10243" max="10244" width="10.7109375" style="5" customWidth="1"/>
    <col min="10245" max="10245" width="18.28515625" style="5" customWidth="1"/>
    <col min="10246" max="10246" width="8.140625" style="5" customWidth="1"/>
    <col min="10247" max="10247" width="10.5703125" style="5" customWidth="1"/>
    <col min="10248" max="10248" width="12.140625" style="5" customWidth="1"/>
    <col min="10249" max="10249" width="8" style="5" customWidth="1"/>
    <col min="10250" max="10250" width="15" style="5" bestFit="1" customWidth="1"/>
    <col min="10251" max="10251" width="10.5703125" style="5" customWidth="1"/>
    <col min="10252" max="10252" width="10.28515625" style="5" customWidth="1"/>
    <col min="10253" max="10253" width="14.7109375" style="5" customWidth="1"/>
    <col min="10254" max="10255" width="12.5703125" style="5" customWidth="1"/>
    <col min="10256" max="10256" width="15.140625" style="5" customWidth="1"/>
    <col min="10257" max="10258" width="12.5703125" style="5" customWidth="1"/>
    <col min="10259" max="10259" width="15.28515625" style="5" customWidth="1"/>
    <col min="10260" max="10262" width="12.5703125" style="5" customWidth="1"/>
    <col min="10263" max="10263" width="9" style="5" bestFit="1" customWidth="1"/>
    <col min="10264" max="10264" width="12.5703125" style="5" customWidth="1"/>
    <col min="10265" max="10265" width="10.5703125" style="5" customWidth="1"/>
    <col min="10266" max="10266" width="12.140625" style="5" customWidth="1"/>
    <col min="10267" max="10267" width="8" style="5" customWidth="1"/>
    <col min="10268" max="10268" width="15.42578125" style="5" customWidth="1"/>
    <col min="10269" max="10269" width="10.5703125" style="5" customWidth="1"/>
    <col min="10270" max="10270" width="9" style="5" customWidth="1"/>
    <col min="10271" max="10271" width="15.5703125" style="5" customWidth="1"/>
    <col min="10272" max="10272" width="10.5703125" style="5" customWidth="1"/>
    <col min="10273" max="10273" width="12.140625" style="5" customWidth="1"/>
    <col min="10274" max="10274" width="8" style="5" customWidth="1"/>
    <col min="10275" max="10275" width="14.85546875" style="5" customWidth="1"/>
    <col min="10276" max="10276" width="10.5703125" style="5" customWidth="1"/>
    <col min="10277" max="10277" width="10.42578125" style="5" customWidth="1"/>
    <col min="10278" max="10278" width="14.5703125" style="5" customWidth="1"/>
    <col min="10279" max="10496" width="9.140625" style="5"/>
    <col min="10497" max="10497" width="3.85546875" style="5" customWidth="1"/>
    <col min="10498" max="10498" width="27.28515625" style="5" customWidth="1"/>
    <col min="10499" max="10500" width="10.7109375" style="5" customWidth="1"/>
    <col min="10501" max="10501" width="18.28515625" style="5" customWidth="1"/>
    <col min="10502" max="10502" width="8.140625" style="5" customWidth="1"/>
    <col min="10503" max="10503" width="10.5703125" style="5" customWidth="1"/>
    <col min="10504" max="10504" width="12.140625" style="5" customWidth="1"/>
    <col min="10505" max="10505" width="8" style="5" customWidth="1"/>
    <col min="10506" max="10506" width="15" style="5" bestFit="1" customWidth="1"/>
    <col min="10507" max="10507" width="10.5703125" style="5" customWidth="1"/>
    <col min="10508" max="10508" width="10.28515625" style="5" customWidth="1"/>
    <col min="10509" max="10509" width="14.7109375" style="5" customWidth="1"/>
    <col min="10510" max="10511" width="12.5703125" style="5" customWidth="1"/>
    <col min="10512" max="10512" width="15.140625" style="5" customWidth="1"/>
    <col min="10513" max="10514" width="12.5703125" style="5" customWidth="1"/>
    <col min="10515" max="10515" width="15.28515625" style="5" customWidth="1"/>
    <col min="10516" max="10518" width="12.5703125" style="5" customWidth="1"/>
    <col min="10519" max="10519" width="9" style="5" bestFit="1" customWidth="1"/>
    <col min="10520" max="10520" width="12.5703125" style="5" customWidth="1"/>
    <col min="10521" max="10521" width="10.5703125" style="5" customWidth="1"/>
    <col min="10522" max="10522" width="12.140625" style="5" customWidth="1"/>
    <col min="10523" max="10523" width="8" style="5" customWidth="1"/>
    <col min="10524" max="10524" width="15.42578125" style="5" customWidth="1"/>
    <col min="10525" max="10525" width="10.5703125" style="5" customWidth="1"/>
    <col min="10526" max="10526" width="9" style="5" customWidth="1"/>
    <col min="10527" max="10527" width="15.5703125" style="5" customWidth="1"/>
    <col min="10528" max="10528" width="10.5703125" style="5" customWidth="1"/>
    <col min="10529" max="10529" width="12.140625" style="5" customWidth="1"/>
    <col min="10530" max="10530" width="8" style="5" customWidth="1"/>
    <col min="10531" max="10531" width="14.85546875" style="5" customWidth="1"/>
    <col min="10532" max="10532" width="10.5703125" style="5" customWidth="1"/>
    <col min="10533" max="10533" width="10.42578125" style="5" customWidth="1"/>
    <col min="10534" max="10534" width="14.5703125" style="5" customWidth="1"/>
    <col min="10535" max="10752" width="9.140625" style="5"/>
    <col min="10753" max="10753" width="3.85546875" style="5" customWidth="1"/>
    <col min="10754" max="10754" width="27.28515625" style="5" customWidth="1"/>
    <col min="10755" max="10756" width="10.7109375" style="5" customWidth="1"/>
    <col min="10757" max="10757" width="18.28515625" style="5" customWidth="1"/>
    <col min="10758" max="10758" width="8.140625" style="5" customWidth="1"/>
    <col min="10759" max="10759" width="10.5703125" style="5" customWidth="1"/>
    <col min="10760" max="10760" width="12.140625" style="5" customWidth="1"/>
    <col min="10761" max="10761" width="8" style="5" customWidth="1"/>
    <col min="10762" max="10762" width="15" style="5" bestFit="1" customWidth="1"/>
    <col min="10763" max="10763" width="10.5703125" style="5" customWidth="1"/>
    <col min="10764" max="10764" width="10.28515625" style="5" customWidth="1"/>
    <col min="10765" max="10765" width="14.7109375" style="5" customWidth="1"/>
    <col min="10766" max="10767" width="12.5703125" style="5" customWidth="1"/>
    <col min="10768" max="10768" width="15.140625" style="5" customWidth="1"/>
    <col min="10769" max="10770" width="12.5703125" style="5" customWidth="1"/>
    <col min="10771" max="10771" width="15.28515625" style="5" customWidth="1"/>
    <col min="10772" max="10774" width="12.5703125" style="5" customWidth="1"/>
    <col min="10775" max="10775" width="9" style="5" bestFit="1" customWidth="1"/>
    <col min="10776" max="10776" width="12.5703125" style="5" customWidth="1"/>
    <col min="10777" max="10777" width="10.5703125" style="5" customWidth="1"/>
    <col min="10778" max="10778" width="12.140625" style="5" customWidth="1"/>
    <col min="10779" max="10779" width="8" style="5" customWidth="1"/>
    <col min="10780" max="10780" width="15.42578125" style="5" customWidth="1"/>
    <col min="10781" max="10781" width="10.5703125" style="5" customWidth="1"/>
    <col min="10782" max="10782" width="9" style="5" customWidth="1"/>
    <col min="10783" max="10783" width="15.5703125" style="5" customWidth="1"/>
    <col min="10784" max="10784" width="10.5703125" style="5" customWidth="1"/>
    <col min="10785" max="10785" width="12.140625" style="5" customWidth="1"/>
    <col min="10786" max="10786" width="8" style="5" customWidth="1"/>
    <col min="10787" max="10787" width="14.85546875" style="5" customWidth="1"/>
    <col min="10788" max="10788" width="10.5703125" style="5" customWidth="1"/>
    <col min="10789" max="10789" width="10.42578125" style="5" customWidth="1"/>
    <col min="10790" max="10790" width="14.5703125" style="5" customWidth="1"/>
    <col min="10791" max="11008" width="9.140625" style="5"/>
    <col min="11009" max="11009" width="3.85546875" style="5" customWidth="1"/>
    <col min="11010" max="11010" width="27.28515625" style="5" customWidth="1"/>
    <col min="11011" max="11012" width="10.7109375" style="5" customWidth="1"/>
    <col min="11013" max="11013" width="18.28515625" style="5" customWidth="1"/>
    <col min="11014" max="11014" width="8.140625" style="5" customWidth="1"/>
    <col min="11015" max="11015" width="10.5703125" style="5" customWidth="1"/>
    <col min="11016" max="11016" width="12.140625" style="5" customWidth="1"/>
    <col min="11017" max="11017" width="8" style="5" customWidth="1"/>
    <col min="11018" max="11018" width="15" style="5" bestFit="1" customWidth="1"/>
    <col min="11019" max="11019" width="10.5703125" style="5" customWidth="1"/>
    <col min="11020" max="11020" width="10.28515625" style="5" customWidth="1"/>
    <col min="11021" max="11021" width="14.7109375" style="5" customWidth="1"/>
    <col min="11022" max="11023" width="12.5703125" style="5" customWidth="1"/>
    <col min="11024" max="11024" width="15.140625" style="5" customWidth="1"/>
    <col min="11025" max="11026" width="12.5703125" style="5" customWidth="1"/>
    <col min="11027" max="11027" width="15.28515625" style="5" customWidth="1"/>
    <col min="11028" max="11030" width="12.5703125" style="5" customWidth="1"/>
    <col min="11031" max="11031" width="9" style="5" bestFit="1" customWidth="1"/>
    <col min="11032" max="11032" width="12.5703125" style="5" customWidth="1"/>
    <col min="11033" max="11033" width="10.5703125" style="5" customWidth="1"/>
    <col min="11034" max="11034" width="12.140625" style="5" customWidth="1"/>
    <col min="11035" max="11035" width="8" style="5" customWidth="1"/>
    <col min="11036" max="11036" width="15.42578125" style="5" customWidth="1"/>
    <col min="11037" max="11037" width="10.5703125" style="5" customWidth="1"/>
    <col min="11038" max="11038" width="9" style="5" customWidth="1"/>
    <col min="11039" max="11039" width="15.5703125" style="5" customWidth="1"/>
    <col min="11040" max="11040" width="10.5703125" style="5" customWidth="1"/>
    <col min="11041" max="11041" width="12.140625" style="5" customWidth="1"/>
    <col min="11042" max="11042" width="8" style="5" customWidth="1"/>
    <col min="11043" max="11043" width="14.85546875" style="5" customWidth="1"/>
    <col min="11044" max="11044" width="10.5703125" style="5" customWidth="1"/>
    <col min="11045" max="11045" width="10.42578125" style="5" customWidth="1"/>
    <col min="11046" max="11046" width="14.5703125" style="5" customWidth="1"/>
    <col min="11047" max="11264" width="9.140625" style="5"/>
    <col min="11265" max="11265" width="3.85546875" style="5" customWidth="1"/>
    <col min="11266" max="11266" width="27.28515625" style="5" customWidth="1"/>
    <col min="11267" max="11268" width="10.7109375" style="5" customWidth="1"/>
    <col min="11269" max="11269" width="18.28515625" style="5" customWidth="1"/>
    <col min="11270" max="11270" width="8.140625" style="5" customWidth="1"/>
    <col min="11271" max="11271" width="10.5703125" style="5" customWidth="1"/>
    <col min="11272" max="11272" width="12.140625" style="5" customWidth="1"/>
    <col min="11273" max="11273" width="8" style="5" customWidth="1"/>
    <col min="11274" max="11274" width="15" style="5" bestFit="1" customWidth="1"/>
    <col min="11275" max="11275" width="10.5703125" style="5" customWidth="1"/>
    <col min="11276" max="11276" width="10.28515625" style="5" customWidth="1"/>
    <col min="11277" max="11277" width="14.7109375" style="5" customWidth="1"/>
    <col min="11278" max="11279" width="12.5703125" style="5" customWidth="1"/>
    <col min="11280" max="11280" width="15.140625" style="5" customWidth="1"/>
    <col min="11281" max="11282" width="12.5703125" style="5" customWidth="1"/>
    <col min="11283" max="11283" width="15.28515625" style="5" customWidth="1"/>
    <col min="11284" max="11286" width="12.5703125" style="5" customWidth="1"/>
    <col min="11287" max="11287" width="9" style="5" bestFit="1" customWidth="1"/>
    <col min="11288" max="11288" width="12.5703125" style="5" customWidth="1"/>
    <col min="11289" max="11289" width="10.5703125" style="5" customWidth="1"/>
    <col min="11290" max="11290" width="12.140625" style="5" customWidth="1"/>
    <col min="11291" max="11291" width="8" style="5" customWidth="1"/>
    <col min="11292" max="11292" width="15.42578125" style="5" customWidth="1"/>
    <col min="11293" max="11293" width="10.5703125" style="5" customWidth="1"/>
    <col min="11294" max="11294" width="9" style="5" customWidth="1"/>
    <col min="11295" max="11295" width="15.5703125" style="5" customWidth="1"/>
    <col min="11296" max="11296" width="10.5703125" style="5" customWidth="1"/>
    <col min="11297" max="11297" width="12.140625" style="5" customWidth="1"/>
    <col min="11298" max="11298" width="8" style="5" customWidth="1"/>
    <col min="11299" max="11299" width="14.85546875" style="5" customWidth="1"/>
    <col min="11300" max="11300" width="10.5703125" style="5" customWidth="1"/>
    <col min="11301" max="11301" width="10.42578125" style="5" customWidth="1"/>
    <col min="11302" max="11302" width="14.5703125" style="5" customWidth="1"/>
    <col min="11303" max="11520" width="9.140625" style="5"/>
    <col min="11521" max="11521" width="3.85546875" style="5" customWidth="1"/>
    <col min="11522" max="11522" width="27.28515625" style="5" customWidth="1"/>
    <col min="11523" max="11524" width="10.7109375" style="5" customWidth="1"/>
    <col min="11525" max="11525" width="18.28515625" style="5" customWidth="1"/>
    <col min="11526" max="11526" width="8.140625" style="5" customWidth="1"/>
    <col min="11527" max="11527" width="10.5703125" style="5" customWidth="1"/>
    <col min="11528" max="11528" width="12.140625" style="5" customWidth="1"/>
    <col min="11529" max="11529" width="8" style="5" customWidth="1"/>
    <col min="11530" max="11530" width="15" style="5" bestFit="1" customWidth="1"/>
    <col min="11531" max="11531" width="10.5703125" style="5" customWidth="1"/>
    <col min="11532" max="11532" width="10.28515625" style="5" customWidth="1"/>
    <col min="11533" max="11533" width="14.7109375" style="5" customWidth="1"/>
    <col min="11534" max="11535" width="12.5703125" style="5" customWidth="1"/>
    <col min="11536" max="11536" width="15.140625" style="5" customWidth="1"/>
    <col min="11537" max="11538" width="12.5703125" style="5" customWidth="1"/>
    <col min="11539" max="11539" width="15.28515625" style="5" customWidth="1"/>
    <col min="11540" max="11542" width="12.5703125" style="5" customWidth="1"/>
    <col min="11543" max="11543" width="9" style="5" bestFit="1" customWidth="1"/>
    <col min="11544" max="11544" width="12.5703125" style="5" customWidth="1"/>
    <col min="11545" max="11545" width="10.5703125" style="5" customWidth="1"/>
    <col min="11546" max="11546" width="12.140625" style="5" customWidth="1"/>
    <col min="11547" max="11547" width="8" style="5" customWidth="1"/>
    <col min="11548" max="11548" width="15.42578125" style="5" customWidth="1"/>
    <col min="11549" max="11549" width="10.5703125" style="5" customWidth="1"/>
    <col min="11550" max="11550" width="9" style="5" customWidth="1"/>
    <col min="11551" max="11551" width="15.5703125" style="5" customWidth="1"/>
    <col min="11552" max="11552" width="10.5703125" style="5" customWidth="1"/>
    <col min="11553" max="11553" width="12.140625" style="5" customWidth="1"/>
    <col min="11554" max="11554" width="8" style="5" customWidth="1"/>
    <col min="11555" max="11555" width="14.85546875" style="5" customWidth="1"/>
    <col min="11556" max="11556" width="10.5703125" style="5" customWidth="1"/>
    <col min="11557" max="11557" width="10.42578125" style="5" customWidth="1"/>
    <col min="11558" max="11558" width="14.5703125" style="5" customWidth="1"/>
    <col min="11559" max="11776" width="9.140625" style="5"/>
    <col min="11777" max="11777" width="3.85546875" style="5" customWidth="1"/>
    <col min="11778" max="11778" width="27.28515625" style="5" customWidth="1"/>
    <col min="11779" max="11780" width="10.7109375" style="5" customWidth="1"/>
    <col min="11781" max="11781" width="18.28515625" style="5" customWidth="1"/>
    <col min="11782" max="11782" width="8.140625" style="5" customWidth="1"/>
    <col min="11783" max="11783" width="10.5703125" style="5" customWidth="1"/>
    <col min="11784" max="11784" width="12.140625" style="5" customWidth="1"/>
    <col min="11785" max="11785" width="8" style="5" customWidth="1"/>
    <col min="11786" max="11786" width="15" style="5" bestFit="1" customWidth="1"/>
    <col min="11787" max="11787" width="10.5703125" style="5" customWidth="1"/>
    <col min="11788" max="11788" width="10.28515625" style="5" customWidth="1"/>
    <col min="11789" max="11789" width="14.7109375" style="5" customWidth="1"/>
    <col min="11790" max="11791" width="12.5703125" style="5" customWidth="1"/>
    <col min="11792" max="11792" width="15.140625" style="5" customWidth="1"/>
    <col min="11793" max="11794" width="12.5703125" style="5" customWidth="1"/>
    <col min="11795" max="11795" width="15.28515625" style="5" customWidth="1"/>
    <col min="11796" max="11798" width="12.5703125" style="5" customWidth="1"/>
    <col min="11799" max="11799" width="9" style="5" bestFit="1" customWidth="1"/>
    <col min="11800" max="11800" width="12.5703125" style="5" customWidth="1"/>
    <col min="11801" max="11801" width="10.5703125" style="5" customWidth="1"/>
    <col min="11802" max="11802" width="12.140625" style="5" customWidth="1"/>
    <col min="11803" max="11803" width="8" style="5" customWidth="1"/>
    <col min="11804" max="11804" width="15.42578125" style="5" customWidth="1"/>
    <col min="11805" max="11805" width="10.5703125" style="5" customWidth="1"/>
    <col min="11806" max="11806" width="9" style="5" customWidth="1"/>
    <col min="11807" max="11807" width="15.5703125" style="5" customWidth="1"/>
    <col min="11808" max="11808" width="10.5703125" style="5" customWidth="1"/>
    <col min="11809" max="11809" width="12.140625" style="5" customWidth="1"/>
    <col min="11810" max="11810" width="8" style="5" customWidth="1"/>
    <col min="11811" max="11811" width="14.85546875" style="5" customWidth="1"/>
    <col min="11812" max="11812" width="10.5703125" style="5" customWidth="1"/>
    <col min="11813" max="11813" width="10.42578125" style="5" customWidth="1"/>
    <col min="11814" max="11814" width="14.5703125" style="5" customWidth="1"/>
    <col min="11815" max="12032" width="9.140625" style="5"/>
    <col min="12033" max="12033" width="3.85546875" style="5" customWidth="1"/>
    <col min="12034" max="12034" width="27.28515625" style="5" customWidth="1"/>
    <col min="12035" max="12036" width="10.7109375" style="5" customWidth="1"/>
    <col min="12037" max="12037" width="18.28515625" style="5" customWidth="1"/>
    <col min="12038" max="12038" width="8.140625" style="5" customWidth="1"/>
    <col min="12039" max="12039" width="10.5703125" style="5" customWidth="1"/>
    <col min="12040" max="12040" width="12.140625" style="5" customWidth="1"/>
    <col min="12041" max="12041" width="8" style="5" customWidth="1"/>
    <col min="12042" max="12042" width="15" style="5" bestFit="1" customWidth="1"/>
    <col min="12043" max="12043" width="10.5703125" style="5" customWidth="1"/>
    <col min="12044" max="12044" width="10.28515625" style="5" customWidth="1"/>
    <col min="12045" max="12045" width="14.7109375" style="5" customWidth="1"/>
    <col min="12046" max="12047" width="12.5703125" style="5" customWidth="1"/>
    <col min="12048" max="12048" width="15.140625" style="5" customWidth="1"/>
    <col min="12049" max="12050" width="12.5703125" style="5" customWidth="1"/>
    <col min="12051" max="12051" width="15.28515625" style="5" customWidth="1"/>
    <col min="12052" max="12054" width="12.5703125" style="5" customWidth="1"/>
    <col min="12055" max="12055" width="9" style="5" bestFit="1" customWidth="1"/>
    <col min="12056" max="12056" width="12.5703125" style="5" customWidth="1"/>
    <col min="12057" max="12057" width="10.5703125" style="5" customWidth="1"/>
    <col min="12058" max="12058" width="12.140625" style="5" customWidth="1"/>
    <col min="12059" max="12059" width="8" style="5" customWidth="1"/>
    <col min="12060" max="12060" width="15.42578125" style="5" customWidth="1"/>
    <col min="12061" max="12061" width="10.5703125" style="5" customWidth="1"/>
    <col min="12062" max="12062" width="9" style="5" customWidth="1"/>
    <col min="12063" max="12063" width="15.5703125" style="5" customWidth="1"/>
    <col min="12064" max="12064" width="10.5703125" style="5" customWidth="1"/>
    <col min="12065" max="12065" width="12.140625" style="5" customWidth="1"/>
    <col min="12066" max="12066" width="8" style="5" customWidth="1"/>
    <col min="12067" max="12067" width="14.85546875" style="5" customWidth="1"/>
    <col min="12068" max="12068" width="10.5703125" style="5" customWidth="1"/>
    <col min="12069" max="12069" width="10.42578125" style="5" customWidth="1"/>
    <col min="12070" max="12070" width="14.5703125" style="5" customWidth="1"/>
    <col min="12071" max="12288" width="9.140625" style="5"/>
    <col min="12289" max="12289" width="3.85546875" style="5" customWidth="1"/>
    <col min="12290" max="12290" width="27.28515625" style="5" customWidth="1"/>
    <col min="12291" max="12292" width="10.7109375" style="5" customWidth="1"/>
    <col min="12293" max="12293" width="18.28515625" style="5" customWidth="1"/>
    <col min="12294" max="12294" width="8.140625" style="5" customWidth="1"/>
    <col min="12295" max="12295" width="10.5703125" style="5" customWidth="1"/>
    <col min="12296" max="12296" width="12.140625" style="5" customWidth="1"/>
    <col min="12297" max="12297" width="8" style="5" customWidth="1"/>
    <col min="12298" max="12298" width="15" style="5" bestFit="1" customWidth="1"/>
    <col min="12299" max="12299" width="10.5703125" style="5" customWidth="1"/>
    <col min="12300" max="12300" width="10.28515625" style="5" customWidth="1"/>
    <col min="12301" max="12301" width="14.7109375" style="5" customWidth="1"/>
    <col min="12302" max="12303" width="12.5703125" style="5" customWidth="1"/>
    <col min="12304" max="12304" width="15.140625" style="5" customWidth="1"/>
    <col min="12305" max="12306" width="12.5703125" style="5" customWidth="1"/>
    <col min="12307" max="12307" width="15.28515625" style="5" customWidth="1"/>
    <col min="12308" max="12310" width="12.5703125" style="5" customWidth="1"/>
    <col min="12311" max="12311" width="9" style="5" bestFit="1" customWidth="1"/>
    <col min="12312" max="12312" width="12.5703125" style="5" customWidth="1"/>
    <col min="12313" max="12313" width="10.5703125" style="5" customWidth="1"/>
    <col min="12314" max="12314" width="12.140625" style="5" customWidth="1"/>
    <col min="12315" max="12315" width="8" style="5" customWidth="1"/>
    <col min="12316" max="12316" width="15.42578125" style="5" customWidth="1"/>
    <col min="12317" max="12317" width="10.5703125" style="5" customWidth="1"/>
    <col min="12318" max="12318" width="9" style="5" customWidth="1"/>
    <col min="12319" max="12319" width="15.5703125" style="5" customWidth="1"/>
    <col min="12320" max="12320" width="10.5703125" style="5" customWidth="1"/>
    <col min="12321" max="12321" width="12.140625" style="5" customWidth="1"/>
    <col min="12322" max="12322" width="8" style="5" customWidth="1"/>
    <col min="12323" max="12323" width="14.85546875" style="5" customWidth="1"/>
    <col min="12324" max="12324" width="10.5703125" style="5" customWidth="1"/>
    <col min="12325" max="12325" width="10.42578125" style="5" customWidth="1"/>
    <col min="12326" max="12326" width="14.5703125" style="5" customWidth="1"/>
    <col min="12327" max="12544" width="9.140625" style="5"/>
    <col min="12545" max="12545" width="3.85546875" style="5" customWidth="1"/>
    <col min="12546" max="12546" width="27.28515625" style="5" customWidth="1"/>
    <col min="12547" max="12548" width="10.7109375" style="5" customWidth="1"/>
    <col min="12549" max="12549" width="18.28515625" style="5" customWidth="1"/>
    <col min="12550" max="12550" width="8.140625" style="5" customWidth="1"/>
    <col min="12551" max="12551" width="10.5703125" style="5" customWidth="1"/>
    <col min="12552" max="12552" width="12.140625" style="5" customWidth="1"/>
    <col min="12553" max="12553" width="8" style="5" customWidth="1"/>
    <col min="12554" max="12554" width="15" style="5" bestFit="1" customWidth="1"/>
    <col min="12555" max="12555" width="10.5703125" style="5" customWidth="1"/>
    <col min="12556" max="12556" width="10.28515625" style="5" customWidth="1"/>
    <col min="12557" max="12557" width="14.7109375" style="5" customWidth="1"/>
    <col min="12558" max="12559" width="12.5703125" style="5" customWidth="1"/>
    <col min="12560" max="12560" width="15.140625" style="5" customWidth="1"/>
    <col min="12561" max="12562" width="12.5703125" style="5" customWidth="1"/>
    <col min="12563" max="12563" width="15.28515625" style="5" customWidth="1"/>
    <col min="12564" max="12566" width="12.5703125" style="5" customWidth="1"/>
    <col min="12567" max="12567" width="9" style="5" bestFit="1" customWidth="1"/>
    <col min="12568" max="12568" width="12.5703125" style="5" customWidth="1"/>
    <col min="12569" max="12569" width="10.5703125" style="5" customWidth="1"/>
    <col min="12570" max="12570" width="12.140625" style="5" customWidth="1"/>
    <col min="12571" max="12571" width="8" style="5" customWidth="1"/>
    <col min="12572" max="12572" width="15.42578125" style="5" customWidth="1"/>
    <col min="12573" max="12573" width="10.5703125" style="5" customWidth="1"/>
    <col min="12574" max="12574" width="9" style="5" customWidth="1"/>
    <col min="12575" max="12575" width="15.5703125" style="5" customWidth="1"/>
    <col min="12576" max="12576" width="10.5703125" style="5" customWidth="1"/>
    <col min="12577" max="12577" width="12.140625" style="5" customWidth="1"/>
    <col min="12578" max="12578" width="8" style="5" customWidth="1"/>
    <col min="12579" max="12579" width="14.85546875" style="5" customWidth="1"/>
    <col min="12580" max="12580" width="10.5703125" style="5" customWidth="1"/>
    <col min="12581" max="12581" width="10.42578125" style="5" customWidth="1"/>
    <col min="12582" max="12582" width="14.5703125" style="5" customWidth="1"/>
    <col min="12583" max="12800" width="9.140625" style="5"/>
    <col min="12801" max="12801" width="3.85546875" style="5" customWidth="1"/>
    <col min="12802" max="12802" width="27.28515625" style="5" customWidth="1"/>
    <col min="12803" max="12804" width="10.7109375" style="5" customWidth="1"/>
    <col min="12805" max="12805" width="18.28515625" style="5" customWidth="1"/>
    <col min="12806" max="12806" width="8.140625" style="5" customWidth="1"/>
    <col min="12807" max="12807" width="10.5703125" style="5" customWidth="1"/>
    <col min="12808" max="12808" width="12.140625" style="5" customWidth="1"/>
    <col min="12809" max="12809" width="8" style="5" customWidth="1"/>
    <col min="12810" max="12810" width="15" style="5" bestFit="1" customWidth="1"/>
    <col min="12811" max="12811" width="10.5703125" style="5" customWidth="1"/>
    <col min="12812" max="12812" width="10.28515625" style="5" customWidth="1"/>
    <col min="12813" max="12813" width="14.7109375" style="5" customWidth="1"/>
    <col min="12814" max="12815" width="12.5703125" style="5" customWidth="1"/>
    <col min="12816" max="12816" width="15.140625" style="5" customWidth="1"/>
    <col min="12817" max="12818" width="12.5703125" style="5" customWidth="1"/>
    <col min="12819" max="12819" width="15.28515625" style="5" customWidth="1"/>
    <col min="12820" max="12822" width="12.5703125" style="5" customWidth="1"/>
    <col min="12823" max="12823" width="9" style="5" bestFit="1" customWidth="1"/>
    <col min="12824" max="12824" width="12.5703125" style="5" customWidth="1"/>
    <col min="12825" max="12825" width="10.5703125" style="5" customWidth="1"/>
    <col min="12826" max="12826" width="12.140625" style="5" customWidth="1"/>
    <col min="12827" max="12827" width="8" style="5" customWidth="1"/>
    <col min="12828" max="12828" width="15.42578125" style="5" customWidth="1"/>
    <col min="12829" max="12829" width="10.5703125" style="5" customWidth="1"/>
    <col min="12830" max="12830" width="9" style="5" customWidth="1"/>
    <col min="12831" max="12831" width="15.5703125" style="5" customWidth="1"/>
    <col min="12832" max="12832" width="10.5703125" style="5" customWidth="1"/>
    <col min="12833" max="12833" width="12.140625" style="5" customWidth="1"/>
    <col min="12834" max="12834" width="8" style="5" customWidth="1"/>
    <col min="12835" max="12835" width="14.85546875" style="5" customWidth="1"/>
    <col min="12836" max="12836" width="10.5703125" style="5" customWidth="1"/>
    <col min="12837" max="12837" width="10.42578125" style="5" customWidth="1"/>
    <col min="12838" max="12838" width="14.5703125" style="5" customWidth="1"/>
    <col min="12839" max="13056" width="9.140625" style="5"/>
    <col min="13057" max="13057" width="3.85546875" style="5" customWidth="1"/>
    <col min="13058" max="13058" width="27.28515625" style="5" customWidth="1"/>
    <col min="13059" max="13060" width="10.7109375" style="5" customWidth="1"/>
    <col min="13061" max="13061" width="18.28515625" style="5" customWidth="1"/>
    <col min="13062" max="13062" width="8.140625" style="5" customWidth="1"/>
    <col min="13063" max="13063" width="10.5703125" style="5" customWidth="1"/>
    <col min="13064" max="13064" width="12.140625" style="5" customWidth="1"/>
    <col min="13065" max="13065" width="8" style="5" customWidth="1"/>
    <col min="13066" max="13066" width="15" style="5" bestFit="1" customWidth="1"/>
    <col min="13067" max="13067" width="10.5703125" style="5" customWidth="1"/>
    <col min="13068" max="13068" width="10.28515625" style="5" customWidth="1"/>
    <col min="13069" max="13069" width="14.7109375" style="5" customWidth="1"/>
    <col min="13070" max="13071" width="12.5703125" style="5" customWidth="1"/>
    <col min="13072" max="13072" width="15.140625" style="5" customWidth="1"/>
    <col min="13073" max="13074" width="12.5703125" style="5" customWidth="1"/>
    <col min="13075" max="13075" width="15.28515625" style="5" customWidth="1"/>
    <col min="13076" max="13078" width="12.5703125" style="5" customWidth="1"/>
    <col min="13079" max="13079" width="9" style="5" bestFit="1" customWidth="1"/>
    <col min="13080" max="13080" width="12.5703125" style="5" customWidth="1"/>
    <col min="13081" max="13081" width="10.5703125" style="5" customWidth="1"/>
    <col min="13082" max="13082" width="12.140625" style="5" customWidth="1"/>
    <col min="13083" max="13083" width="8" style="5" customWidth="1"/>
    <col min="13084" max="13084" width="15.42578125" style="5" customWidth="1"/>
    <col min="13085" max="13085" width="10.5703125" style="5" customWidth="1"/>
    <col min="13086" max="13086" width="9" style="5" customWidth="1"/>
    <col min="13087" max="13087" width="15.5703125" style="5" customWidth="1"/>
    <col min="13088" max="13088" width="10.5703125" style="5" customWidth="1"/>
    <col min="13089" max="13089" width="12.140625" style="5" customWidth="1"/>
    <col min="13090" max="13090" width="8" style="5" customWidth="1"/>
    <col min="13091" max="13091" width="14.85546875" style="5" customWidth="1"/>
    <col min="13092" max="13092" width="10.5703125" style="5" customWidth="1"/>
    <col min="13093" max="13093" width="10.42578125" style="5" customWidth="1"/>
    <col min="13094" max="13094" width="14.5703125" style="5" customWidth="1"/>
    <col min="13095" max="13312" width="9.140625" style="5"/>
    <col min="13313" max="13313" width="3.85546875" style="5" customWidth="1"/>
    <col min="13314" max="13314" width="27.28515625" style="5" customWidth="1"/>
    <col min="13315" max="13316" width="10.7109375" style="5" customWidth="1"/>
    <col min="13317" max="13317" width="18.28515625" style="5" customWidth="1"/>
    <col min="13318" max="13318" width="8.140625" style="5" customWidth="1"/>
    <col min="13319" max="13319" width="10.5703125" style="5" customWidth="1"/>
    <col min="13320" max="13320" width="12.140625" style="5" customWidth="1"/>
    <col min="13321" max="13321" width="8" style="5" customWidth="1"/>
    <col min="13322" max="13322" width="15" style="5" bestFit="1" customWidth="1"/>
    <col min="13323" max="13323" width="10.5703125" style="5" customWidth="1"/>
    <col min="13324" max="13324" width="10.28515625" style="5" customWidth="1"/>
    <col min="13325" max="13325" width="14.7109375" style="5" customWidth="1"/>
    <col min="13326" max="13327" width="12.5703125" style="5" customWidth="1"/>
    <col min="13328" max="13328" width="15.140625" style="5" customWidth="1"/>
    <col min="13329" max="13330" width="12.5703125" style="5" customWidth="1"/>
    <col min="13331" max="13331" width="15.28515625" style="5" customWidth="1"/>
    <col min="13332" max="13334" width="12.5703125" style="5" customWidth="1"/>
    <col min="13335" max="13335" width="9" style="5" bestFit="1" customWidth="1"/>
    <col min="13336" max="13336" width="12.5703125" style="5" customWidth="1"/>
    <col min="13337" max="13337" width="10.5703125" style="5" customWidth="1"/>
    <col min="13338" max="13338" width="12.140625" style="5" customWidth="1"/>
    <col min="13339" max="13339" width="8" style="5" customWidth="1"/>
    <col min="13340" max="13340" width="15.42578125" style="5" customWidth="1"/>
    <col min="13341" max="13341" width="10.5703125" style="5" customWidth="1"/>
    <col min="13342" max="13342" width="9" style="5" customWidth="1"/>
    <col min="13343" max="13343" width="15.5703125" style="5" customWidth="1"/>
    <col min="13344" max="13344" width="10.5703125" style="5" customWidth="1"/>
    <col min="13345" max="13345" width="12.140625" style="5" customWidth="1"/>
    <col min="13346" max="13346" width="8" style="5" customWidth="1"/>
    <col min="13347" max="13347" width="14.85546875" style="5" customWidth="1"/>
    <col min="13348" max="13348" width="10.5703125" style="5" customWidth="1"/>
    <col min="13349" max="13349" width="10.42578125" style="5" customWidth="1"/>
    <col min="13350" max="13350" width="14.5703125" style="5" customWidth="1"/>
    <col min="13351" max="13568" width="9.140625" style="5"/>
    <col min="13569" max="13569" width="3.85546875" style="5" customWidth="1"/>
    <col min="13570" max="13570" width="27.28515625" style="5" customWidth="1"/>
    <col min="13571" max="13572" width="10.7109375" style="5" customWidth="1"/>
    <col min="13573" max="13573" width="18.28515625" style="5" customWidth="1"/>
    <col min="13574" max="13574" width="8.140625" style="5" customWidth="1"/>
    <col min="13575" max="13575" width="10.5703125" style="5" customWidth="1"/>
    <col min="13576" max="13576" width="12.140625" style="5" customWidth="1"/>
    <col min="13577" max="13577" width="8" style="5" customWidth="1"/>
    <col min="13578" max="13578" width="15" style="5" bestFit="1" customWidth="1"/>
    <col min="13579" max="13579" width="10.5703125" style="5" customWidth="1"/>
    <col min="13580" max="13580" width="10.28515625" style="5" customWidth="1"/>
    <col min="13581" max="13581" width="14.7109375" style="5" customWidth="1"/>
    <col min="13582" max="13583" width="12.5703125" style="5" customWidth="1"/>
    <col min="13584" max="13584" width="15.140625" style="5" customWidth="1"/>
    <col min="13585" max="13586" width="12.5703125" style="5" customWidth="1"/>
    <col min="13587" max="13587" width="15.28515625" style="5" customWidth="1"/>
    <col min="13588" max="13590" width="12.5703125" style="5" customWidth="1"/>
    <col min="13591" max="13591" width="9" style="5" bestFit="1" customWidth="1"/>
    <col min="13592" max="13592" width="12.5703125" style="5" customWidth="1"/>
    <col min="13593" max="13593" width="10.5703125" style="5" customWidth="1"/>
    <col min="13594" max="13594" width="12.140625" style="5" customWidth="1"/>
    <col min="13595" max="13595" width="8" style="5" customWidth="1"/>
    <col min="13596" max="13596" width="15.42578125" style="5" customWidth="1"/>
    <col min="13597" max="13597" width="10.5703125" style="5" customWidth="1"/>
    <col min="13598" max="13598" width="9" style="5" customWidth="1"/>
    <col min="13599" max="13599" width="15.5703125" style="5" customWidth="1"/>
    <col min="13600" max="13600" width="10.5703125" style="5" customWidth="1"/>
    <col min="13601" max="13601" width="12.140625" style="5" customWidth="1"/>
    <col min="13602" max="13602" width="8" style="5" customWidth="1"/>
    <col min="13603" max="13603" width="14.85546875" style="5" customWidth="1"/>
    <col min="13604" max="13604" width="10.5703125" style="5" customWidth="1"/>
    <col min="13605" max="13605" width="10.42578125" style="5" customWidth="1"/>
    <col min="13606" max="13606" width="14.5703125" style="5" customWidth="1"/>
    <col min="13607" max="13824" width="9.140625" style="5"/>
    <col min="13825" max="13825" width="3.85546875" style="5" customWidth="1"/>
    <col min="13826" max="13826" width="27.28515625" style="5" customWidth="1"/>
    <col min="13827" max="13828" width="10.7109375" style="5" customWidth="1"/>
    <col min="13829" max="13829" width="18.28515625" style="5" customWidth="1"/>
    <col min="13830" max="13830" width="8.140625" style="5" customWidth="1"/>
    <col min="13831" max="13831" width="10.5703125" style="5" customWidth="1"/>
    <col min="13832" max="13832" width="12.140625" style="5" customWidth="1"/>
    <col min="13833" max="13833" width="8" style="5" customWidth="1"/>
    <col min="13834" max="13834" width="15" style="5" bestFit="1" customWidth="1"/>
    <col min="13835" max="13835" width="10.5703125" style="5" customWidth="1"/>
    <col min="13836" max="13836" width="10.28515625" style="5" customWidth="1"/>
    <col min="13837" max="13837" width="14.7109375" style="5" customWidth="1"/>
    <col min="13838" max="13839" width="12.5703125" style="5" customWidth="1"/>
    <col min="13840" max="13840" width="15.140625" style="5" customWidth="1"/>
    <col min="13841" max="13842" width="12.5703125" style="5" customWidth="1"/>
    <col min="13843" max="13843" width="15.28515625" style="5" customWidth="1"/>
    <col min="13844" max="13846" width="12.5703125" style="5" customWidth="1"/>
    <col min="13847" max="13847" width="9" style="5" bestFit="1" customWidth="1"/>
    <col min="13848" max="13848" width="12.5703125" style="5" customWidth="1"/>
    <col min="13849" max="13849" width="10.5703125" style="5" customWidth="1"/>
    <col min="13850" max="13850" width="12.140625" style="5" customWidth="1"/>
    <col min="13851" max="13851" width="8" style="5" customWidth="1"/>
    <col min="13852" max="13852" width="15.42578125" style="5" customWidth="1"/>
    <col min="13853" max="13853" width="10.5703125" style="5" customWidth="1"/>
    <col min="13854" max="13854" width="9" style="5" customWidth="1"/>
    <col min="13855" max="13855" width="15.5703125" style="5" customWidth="1"/>
    <col min="13856" max="13856" width="10.5703125" style="5" customWidth="1"/>
    <col min="13857" max="13857" width="12.140625" style="5" customWidth="1"/>
    <col min="13858" max="13858" width="8" style="5" customWidth="1"/>
    <col min="13859" max="13859" width="14.85546875" style="5" customWidth="1"/>
    <col min="13860" max="13860" width="10.5703125" style="5" customWidth="1"/>
    <col min="13861" max="13861" width="10.42578125" style="5" customWidth="1"/>
    <col min="13862" max="13862" width="14.5703125" style="5" customWidth="1"/>
    <col min="13863" max="14080" width="9.140625" style="5"/>
    <col min="14081" max="14081" width="3.85546875" style="5" customWidth="1"/>
    <col min="14082" max="14082" width="27.28515625" style="5" customWidth="1"/>
    <col min="14083" max="14084" width="10.7109375" style="5" customWidth="1"/>
    <col min="14085" max="14085" width="18.28515625" style="5" customWidth="1"/>
    <col min="14086" max="14086" width="8.140625" style="5" customWidth="1"/>
    <col min="14087" max="14087" width="10.5703125" style="5" customWidth="1"/>
    <col min="14088" max="14088" width="12.140625" style="5" customWidth="1"/>
    <col min="14089" max="14089" width="8" style="5" customWidth="1"/>
    <col min="14090" max="14090" width="15" style="5" bestFit="1" customWidth="1"/>
    <col min="14091" max="14091" width="10.5703125" style="5" customWidth="1"/>
    <col min="14092" max="14092" width="10.28515625" style="5" customWidth="1"/>
    <col min="14093" max="14093" width="14.7109375" style="5" customWidth="1"/>
    <col min="14094" max="14095" width="12.5703125" style="5" customWidth="1"/>
    <col min="14096" max="14096" width="15.140625" style="5" customWidth="1"/>
    <col min="14097" max="14098" width="12.5703125" style="5" customWidth="1"/>
    <col min="14099" max="14099" width="15.28515625" style="5" customWidth="1"/>
    <col min="14100" max="14102" width="12.5703125" style="5" customWidth="1"/>
    <col min="14103" max="14103" width="9" style="5" bestFit="1" customWidth="1"/>
    <col min="14104" max="14104" width="12.5703125" style="5" customWidth="1"/>
    <col min="14105" max="14105" width="10.5703125" style="5" customWidth="1"/>
    <col min="14106" max="14106" width="12.140625" style="5" customWidth="1"/>
    <col min="14107" max="14107" width="8" style="5" customWidth="1"/>
    <col min="14108" max="14108" width="15.42578125" style="5" customWidth="1"/>
    <col min="14109" max="14109" width="10.5703125" style="5" customWidth="1"/>
    <col min="14110" max="14110" width="9" style="5" customWidth="1"/>
    <col min="14111" max="14111" width="15.5703125" style="5" customWidth="1"/>
    <col min="14112" max="14112" width="10.5703125" style="5" customWidth="1"/>
    <col min="14113" max="14113" width="12.140625" style="5" customWidth="1"/>
    <col min="14114" max="14114" width="8" style="5" customWidth="1"/>
    <col min="14115" max="14115" width="14.85546875" style="5" customWidth="1"/>
    <col min="14116" max="14116" width="10.5703125" style="5" customWidth="1"/>
    <col min="14117" max="14117" width="10.42578125" style="5" customWidth="1"/>
    <col min="14118" max="14118" width="14.5703125" style="5" customWidth="1"/>
    <col min="14119" max="14336" width="9.140625" style="5"/>
    <col min="14337" max="14337" width="3.85546875" style="5" customWidth="1"/>
    <col min="14338" max="14338" width="27.28515625" style="5" customWidth="1"/>
    <col min="14339" max="14340" width="10.7109375" style="5" customWidth="1"/>
    <col min="14341" max="14341" width="18.28515625" style="5" customWidth="1"/>
    <col min="14342" max="14342" width="8.140625" style="5" customWidth="1"/>
    <col min="14343" max="14343" width="10.5703125" style="5" customWidth="1"/>
    <col min="14344" max="14344" width="12.140625" style="5" customWidth="1"/>
    <col min="14345" max="14345" width="8" style="5" customWidth="1"/>
    <col min="14346" max="14346" width="15" style="5" bestFit="1" customWidth="1"/>
    <col min="14347" max="14347" width="10.5703125" style="5" customWidth="1"/>
    <col min="14348" max="14348" width="10.28515625" style="5" customWidth="1"/>
    <col min="14349" max="14349" width="14.7109375" style="5" customWidth="1"/>
    <col min="14350" max="14351" width="12.5703125" style="5" customWidth="1"/>
    <col min="14352" max="14352" width="15.140625" style="5" customWidth="1"/>
    <col min="14353" max="14354" width="12.5703125" style="5" customWidth="1"/>
    <col min="14355" max="14355" width="15.28515625" style="5" customWidth="1"/>
    <col min="14356" max="14358" width="12.5703125" style="5" customWidth="1"/>
    <col min="14359" max="14359" width="9" style="5" bestFit="1" customWidth="1"/>
    <col min="14360" max="14360" width="12.5703125" style="5" customWidth="1"/>
    <col min="14361" max="14361" width="10.5703125" style="5" customWidth="1"/>
    <col min="14362" max="14362" width="12.140625" style="5" customWidth="1"/>
    <col min="14363" max="14363" width="8" style="5" customWidth="1"/>
    <col min="14364" max="14364" width="15.42578125" style="5" customWidth="1"/>
    <col min="14365" max="14365" width="10.5703125" style="5" customWidth="1"/>
    <col min="14366" max="14366" width="9" style="5" customWidth="1"/>
    <col min="14367" max="14367" width="15.5703125" style="5" customWidth="1"/>
    <col min="14368" max="14368" width="10.5703125" style="5" customWidth="1"/>
    <col min="14369" max="14369" width="12.140625" style="5" customWidth="1"/>
    <col min="14370" max="14370" width="8" style="5" customWidth="1"/>
    <col min="14371" max="14371" width="14.85546875" style="5" customWidth="1"/>
    <col min="14372" max="14372" width="10.5703125" style="5" customWidth="1"/>
    <col min="14373" max="14373" width="10.42578125" style="5" customWidth="1"/>
    <col min="14374" max="14374" width="14.5703125" style="5" customWidth="1"/>
    <col min="14375" max="14592" width="9.140625" style="5"/>
    <col min="14593" max="14593" width="3.85546875" style="5" customWidth="1"/>
    <col min="14594" max="14594" width="27.28515625" style="5" customWidth="1"/>
    <col min="14595" max="14596" width="10.7109375" style="5" customWidth="1"/>
    <col min="14597" max="14597" width="18.28515625" style="5" customWidth="1"/>
    <col min="14598" max="14598" width="8.140625" style="5" customWidth="1"/>
    <col min="14599" max="14599" width="10.5703125" style="5" customWidth="1"/>
    <col min="14600" max="14600" width="12.140625" style="5" customWidth="1"/>
    <col min="14601" max="14601" width="8" style="5" customWidth="1"/>
    <col min="14602" max="14602" width="15" style="5" bestFit="1" customWidth="1"/>
    <col min="14603" max="14603" width="10.5703125" style="5" customWidth="1"/>
    <col min="14604" max="14604" width="10.28515625" style="5" customWidth="1"/>
    <col min="14605" max="14605" width="14.7109375" style="5" customWidth="1"/>
    <col min="14606" max="14607" width="12.5703125" style="5" customWidth="1"/>
    <col min="14608" max="14608" width="15.140625" style="5" customWidth="1"/>
    <col min="14609" max="14610" width="12.5703125" style="5" customWidth="1"/>
    <col min="14611" max="14611" width="15.28515625" style="5" customWidth="1"/>
    <col min="14612" max="14614" width="12.5703125" style="5" customWidth="1"/>
    <col min="14615" max="14615" width="9" style="5" bestFit="1" customWidth="1"/>
    <col min="14616" max="14616" width="12.5703125" style="5" customWidth="1"/>
    <col min="14617" max="14617" width="10.5703125" style="5" customWidth="1"/>
    <col min="14618" max="14618" width="12.140625" style="5" customWidth="1"/>
    <col min="14619" max="14619" width="8" style="5" customWidth="1"/>
    <col min="14620" max="14620" width="15.42578125" style="5" customWidth="1"/>
    <col min="14621" max="14621" width="10.5703125" style="5" customWidth="1"/>
    <col min="14622" max="14622" width="9" style="5" customWidth="1"/>
    <col min="14623" max="14623" width="15.5703125" style="5" customWidth="1"/>
    <col min="14624" max="14624" width="10.5703125" style="5" customWidth="1"/>
    <col min="14625" max="14625" width="12.140625" style="5" customWidth="1"/>
    <col min="14626" max="14626" width="8" style="5" customWidth="1"/>
    <col min="14627" max="14627" width="14.85546875" style="5" customWidth="1"/>
    <col min="14628" max="14628" width="10.5703125" style="5" customWidth="1"/>
    <col min="14629" max="14629" width="10.42578125" style="5" customWidth="1"/>
    <col min="14630" max="14630" width="14.5703125" style="5" customWidth="1"/>
    <col min="14631" max="14848" width="9.140625" style="5"/>
    <col min="14849" max="14849" width="3.85546875" style="5" customWidth="1"/>
    <col min="14850" max="14850" width="27.28515625" style="5" customWidth="1"/>
    <col min="14851" max="14852" width="10.7109375" style="5" customWidth="1"/>
    <col min="14853" max="14853" width="18.28515625" style="5" customWidth="1"/>
    <col min="14854" max="14854" width="8.140625" style="5" customWidth="1"/>
    <col min="14855" max="14855" width="10.5703125" style="5" customWidth="1"/>
    <col min="14856" max="14856" width="12.140625" style="5" customWidth="1"/>
    <col min="14857" max="14857" width="8" style="5" customWidth="1"/>
    <col min="14858" max="14858" width="15" style="5" bestFit="1" customWidth="1"/>
    <col min="14859" max="14859" width="10.5703125" style="5" customWidth="1"/>
    <col min="14860" max="14860" width="10.28515625" style="5" customWidth="1"/>
    <col min="14861" max="14861" width="14.7109375" style="5" customWidth="1"/>
    <col min="14862" max="14863" width="12.5703125" style="5" customWidth="1"/>
    <col min="14864" max="14864" width="15.140625" style="5" customWidth="1"/>
    <col min="14865" max="14866" width="12.5703125" style="5" customWidth="1"/>
    <col min="14867" max="14867" width="15.28515625" style="5" customWidth="1"/>
    <col min="14868" max="14870" width="12.5703125" style="5" customWidth="1"/>
    <col min="14871" max="14871" width="9" style="5" bestFit="1" customWidth="1"/>
    <col min="14872" max="14872" width="12.5703125" style="5" customWidth="1"/>
    <col min="14873" max="14873" width="10.5703125" style="5" customWidth="1"/>
    <col min="14874" max="14874" width="12.140625" style="5" customWidth="1"/>
    <col min="14875" max="14875" width="8" style="5" customWidth="1"/>
    <col min="14876" max="14876" width="15.42578125" style="5" customWidth="1"/>
    <col min="14877" max="14877" width="10.5703125" style="5" customWidth="1"/>
    <col min="14878" max="14878" width="9" style="5" customWidth="1"/>
    <col min="14879" max="14879" width="15.5703125" style="5" customWidth="1"/>
    <col min="14880" max="14880" width="10.5703125" style="5" customWidth="1"/>
    <col min="14881" max="14881" width="12.140625" style="5" customWidth="1"/>
    <col min="14882" max="14882" width="8" style="5" customWidth="1"/>
    <col min="14883" max="14883" width="14.85546875" style="5" customWidth="1"/>
    <col min="14884" max="14884" width="10.5703125" style="5" customWidth="1"/>
    <col min="14885" max="14885" width="10.42578125" style="5" customWidth="1"/>
    <col min="14886" max="14886" width="14.5703125" style="5" customWidth="1"/>
    <col min="14887" max="15104" width="9.140625" style="5"/>
    <col min="15105" max="15105" width="3.85546875" style="5" customWidth="1"/>
    <col min="15106" max="15106" width="27.28515625" style="5" customWidth="1"/>
    <col min="15107" max="15108" width="10.7109375" style="5" customWidth="1"/>
    <col min="15109" max="15109" width="18.28515625" style="5" customWidth="1"/>
    <col min="15110" max="15110" width="8.140625" style="5" customWidth="1"/>
    <col min="15111" max="15111" width="10.5703125" style="5" customWidth="1"/>
    <col min="15112" max="15112" width="12.140625" style="5" customWidth="1"/>
    <col min="15113" max="15113" width="8" style="5" customWidth="1"/>
    <col min="15114" max="15114" width="15" style="5" bestFit="1" customWidth="1"/>
    <col min="15115" max="15115" width="10.5703125" style="5" customWidth="1"/>
    <col min="15116" max="15116" width="10.28515625" style="5" customWidth="1"/>
    <col min="15117" max="15117" width="14.7109375" style="5" customWidth="1"/>
    <col min="15118" max="15119" width="12.5703125" style="5" customWidth="1"/>
    <col min="15120" max="15120" width="15.140625" style="5" customWidth="1"/>
    <col min="15121" max="15122" width="12.5703125" style="5" customWidth="1"/>
    <col min="15123" max="15123" width="15.28515625" style="5" customWidth="1"/>
    <col min="15124" max="15126" width="12.5703125" style="5" customWidth="1"/>
    <col min="15127" max="15127" width="9" style="5" bestFit="1" customWidth="1"/>
    <col min="15128" max="15128" width="12.5703125" style="5" customWidth="1"/>
    <col min="15129" max="15129" width="10.5703125" style="5" customWidth="1"/>
    <col min="15130" max="15130" width="12.140625" style="5" customWidth="1"/>
    <col min="15131" max="15131" width="8" style="5" customWidth="1"/>
    <col min="15132" max="15132" width="15.42578125" style="5" customWidth="1"/>
    <col min="15133" max="15133" width="10.5703125" style="5" customWidth="1"/>
    <col min="15134" max="15134" width="9" style="5" customWidth="1"/>
    <col min="15135" max="15135" width="15.5703125" style="5" customWidth="1"/>
    <col min="15136" max="15136" width="10.5703125" style="5" customWidth="1"/>
    <col min="15137" max="15137" width="12.140625" style="5" customWidth="1"/>
    <col min="15138" max="15138" width="8" style="5" customWidth="1"/>
    <col min="15139" max="15139" width="14.85546875" style="5" customWidth="1"/>
    <col min="15140" max="15140" width="10.5703125" style="5" customWidth="1"/>
    <col min="15141" max="15141" width="10.42578125" style="5" customWidth="1"/>
    <col min="15142" max="15142" width="14.5703125" style="5" customWidth="1"/>
    <col min="15143" max="15360" width="9.140625" style="5"/>
    <col min="15361" max="15361" width="3.85546875" style="5" customWidth="1"/>
    <col min="15362" max="15362" width="27.28515625" style="5" customWidth="1"/>
    <col min="15363" max="15364" width="10.7109375" style="5" customWidth="1"/>
    <col min="15365" max="15365" width="18.28515625" style="5" customWidth="1"/>
    <col min="15366" max="15366" width="8.140625" style="5" customWidth="1"/>
    <col min="15367" max="15367" width="10.5703125" style="5" customWidth="1"/>
    <col min="15368" max="15368" width="12.140625" style="5" customWidth="1"/>
    <col min="15369" max="15369" width="8" style="5" customWidth="1"/>
    <col min="15370" max="15370" width="15" style="5" bestFit="1" customWidth="1"/>
    <col min="15371" max="15371" width="10.5703125" style="5" customWidth="1"/>
    <col min="15372" max="15372" width="10.28515625" style="5" customWidth="1"/>
    <col min="15373" max="15373" width="14.7109375" style="5" customWidth="1"/>
    <col min="15374" max="15375" width="12.5703125" style="5" customWidth="1"/>
    <col min="15376" max="15376" width="15.140625" style="5" customWidth="1"/>
    <col min="15377" max="15378" width="12.5703125" style="5" customWidth="1"/>
    <col min="15379" max="15379" width="15.28515625" style="5" customWidth="1"/>
    <col min="15380" max="15382" width="12.5703125" style="5" customWidth="1"/>
    <col min="15383" max="15383" width="9" style="5" bestFit="1" customWidth="1"/>
    <col min="15384" max="15384" width="12.5703125" style="5" customWidth="1"/>
    <col min="15385" max="15385" width="10.5703125" style="5" customWidth="1"/>
    <col min="15386" max="15386" width="12.140625" style="5" customWidth="1"/>
    <col min="15387" max="15387" width="8" style="5" customWidth="1"/>
    <col min="15388" max="15388" width="15.42578125" style="5" customWidth="1"/>
    <col min="15389" max="15389" width="10.5703125" style="5" customWidth="1"/>
    <col min="15390" max="15390" width="9" style="5" customWidth="1"/>
    <col min="15391" max="15391" width="15.5703125" style="5" customWidth="1"/>
    <col min="15392" max="15392" width="10.5703125" style="5" customWidth="1"/>
    <col min="15393" max="15393" width="12.140625" style="5" customWidth="1"/>
    <col min="15394" max="15394" width="8" style="5" customWidth="1"/>
    <col min="15395" max="15395" width="14.85546875" style="5" customWidth="1"/>
    <col min="15396" max="15396" width="10.5703125" style="5" customWidth="1"/>
    <col min="15397" max="15397" width="10.42578125" style="5" customWidth="1"/>
    <col min="15398" max="15398" width="14.5703125" style="5" customWidth="1"/>
    <col min="15399" max="15616" width="9.140625" style="5"/>
    <col min="15617" max="15617" width="3.85546875" style="5" customWidth="1"/>
    <col min="15618" max="15618" width="27.28515625" style="5" customWidth="1"/>
    <col min="15619" max="15620" width="10.7109375" style="5" customWidth="1"/>
    <col min="15621" max="15621" width="18.28515625" style="5" customWidth="1"/>
    <col min="15622" max="15622" width="8.140625" style="5" customWidth="1"/>
    <col min="15623" max="15623" width="10.5703125" style="5" customWidth="1"/>
    <col min="15624" max="15624" width="12.140625" style="5" customWidth="1"/>
    <col min="15625" max="15625" width="8" style="5" customWidth="1"/>
    <col min="15626" max="15626" width="15" style="5" bestFit="1" customWidth="1"/>
    <col min="15627" max="15627" width="10.5703125" style="5" customWidth="1"/>
    <col min="15628" max="15628" width="10.28515625" style="5" customWidth="1"/>
    <col min="15629" max="15629" width="14.7109375" style="5" customWidth="1"/>
    <col min="15630" max="15631" width="12.5703125" style="5" customWidth="1"/>
    <col min="15632" max="15632" width="15.140625" style="5" customWidth="1"/>
    <col min="15633" max="15634" width="12.5703125" style="5" customWidth="1"/>
    <col min="15635" max="15635" width="15.28515625" style="5" customWidth="1"/>
    <col min="15636" max="15638" width="12.5703125" style="5" customWidth="1"/>
    <col min="15639" max="15639" width="9" style="5" bestFit="1" customWidth="1"/>
    <col min="15640" max="15640" width="12.5703125" style="5" customWidth="1"/>
    <col min="15641" max="15641" width="10.5703125" style="5" customWidth="1"/>
    <col min="15642" max="15642" width="12.140625" style="5" customWidth="1"/>
    <col min="15643" max="15643" width="8" style="5" customWidth="1"/>
    <col min="15644" max="15644" width="15.42578125" style="5" customWidth="1"/>
    <col min="15645" max="15645" width="10.5703125" style="5" customWidth="1"/>
    <col min="15646" max="15646" width="9" style="5" customWidth="1"/>
    <col min="15647" max="15647" width="15.5703125" style="5" customWidth="1"/>
    <col min="15648" max="15648" width="10.5703125" style="5" customWidth="1"/>
    <col min="15649" max="15649" width="12.140625" style="5" customWidth="1"/>
    <col min="15650" max="15650" width="8" style="5" customWidth="1"/>
    <col min="15651" max="15651" width="14.85546875" style="5" customWidth="1"/>
    <col min="15652" max="15652" width="10.5703125" style="5" customWidth="1"/>
    <col min="15653" max="15653" width="10.42578125" style="5" customWidth="1"/>
    <col min="15654" max="15654" width="14.5703125" style="5" customWidth="1"/>
    <col min="15655" max="15872" width="9.140625" style="5"/>
    <col min="15873" max="15873" width="3.85546875" style="5" customWidth="1"/>
    <col min="15874" max="15874" width="27.28515625" style="5" customWidth="1"/>
    <col min="15875" max="15876" width="10.7109375" style="5" customWidth="1"/>
    <col min="15877" max="15877" width="18.28515625" style="5" customWidth="1"/>
    <col min="15878" max="15878" width="8.140625" style="5" customWidth="1"/>
    <col min="15879" max="15879" width="10.5703125" style="5" customWidth="1"/>
    <col min="15880" max="15880" width="12.140625" style="5" customWidth="1"/>
    <col min="15881" max="15881" width="8" style="5" customWidth="1"/>
    <col min="15882" max="15882" width="15" style="5" bestFit="1" customWidth="1"/>
    <col min="15883" max="15883" width="10.5703125" style="5" customWidth="1"/>
    <col min="15884" max="15884" width="10.28515625" style="5" customWidth="1"/>
    <col min="15885" max="15885" width="14.7109375" style="5" customWidth="1"/>
    <col min="15886" max="15887" width="12.5703125" style="5" customWidth="1"/>
    <col min="15888" max="15888" width="15.140625" style="5" customWidth="1"/>
    <col min="15889" max="15890" width="12.5703125" style="5" customWidth="1"/>
    <col min="15891" max="15891" width="15.28515625" style="5" customWidth="1"/>
    <col min="15892" max="15894" width="12.5703125" style="5" customWidth="1"/>
    <col min="15895" max="15895" width="9" style="5" bestFit="1" customWidth="1"/>
    <col min="15896" max="15896" width="12.5703125" style="5" customWidth="1"/>
    <col min="15897" max="15897" width="10.5703125" style="5" customWidth="1"/>
    <col min="15898" max="15898" width="12.140625" style="5" customWidth="1"/>
    <col min="15899" max="15899" width="8" style="5" customWidth="1"/>
    <col min="15900" max="15900" width="15.42578125" style="5" customWidth="1"/>
    <col min="15901" max="15901" width="10.5703125" style="5" customWidth="1"/>
    <col min="15902" max="15902" width="9" style="5" customWidth="1"/>
    <col min="15903" max="15903" width="15.5703125" style="5" customWidth="1"/>
    <col min="15904" max="15904" width="10.5703125" style="5" customWidth="1"/>
    <col min="15905" max="15905" width="12.140625" style="5" customWidth="1"/>
    <col min="15906" max="15906" width="8" style="5" customWidth="1"/>
    <col min="15907" max="15907" width="14.85546875" style="5" customWidth="1"/>
    <col min="15908" max="15908" width="10.5703125" style="5" customWidth="1"/>
    <col min="15909" max="15909" width="10.42578125" style="5" customWidth="1"/>
    <col min="15910" max="15910" width="14.5703125" style="5" customWidth="1"/>
    <col min="15911" max="16128" width="9.140625" style="5"/>
    <col min="16129" max="16129" width="3.85546875" style="5" customWidth="1"/>
    <col min="16130" max="16130" width="27.28515625" style="5" customWidth="1"/>
    <col min="16131" max="16132" width="10.7109375" style="5" customWidth="1"/>
    <col min="16133" max="16133" width="18.28515625" style="5" customWidth="1"/>
    <col min="16134" max="16134" width="8.140625" style="5" customWidth="1"/>
    <col min="16135" max="16135" width="10.5703125" style="5" customWidth="1"/>
    <col min="16136" max="16136" width="12.140625" style="5" customWidth="1"/>
    <col min="16137" max="16137" width="8" style="5" customWidth="1"/>
    <col min="16138" max="16138" width="15" style="5" bestFit="1" customWidth="1"/>
    <col min="16139" max="16139" width="10.5703125" style="5" customWidth="1"/>
    <col min="16140" max="16140" width="10.28515625" style="5" customWidth="1"/>
    <col min="16141" max="16141" width="14.7109375" style="5" customWidth="1"/>
    <col min="16142" max="16143" width="12.5703125" style="5" customWidth="1"/>
    <col min="16144" max="16144" width="15.140625" style="5" customWidth="1"/>
    <col min="16145" max="16146" width="12.5703125" style="5" customWidth="1"/>
    <col min="16147" max="16147" width="15.28515625" style="5" customWidth="1"/>
    <col min="16148" max="16150" width="12.5703125" style="5" customWidth="1"/>
    <col min="16151" max="16151" width="9" style="5" bestFit="1" customWidth="1"/>
    <col min="16152" max="16152" width="12.5703125" style="5" customWidth="1"/>
    <col min="16153" max="16153" width="10.5703125" style="5" customWidth="1"/>
    <col min="16154" max="16154" width="12.140625" style="5" customWidth="1"/>
    <col min="16155" max="16155" width="8" style="5" customWidth="1"/>
    <col min="16156" max="16156" width="15.42578125" style="5" customWidth="1"/>
    <col min="16157" max="16157" width="10.5703125" style="5" customWidth="1"/>
    <col min="16158" max="16158" width="9" style="5" customWidth="1"/>
    <col min="16159" max="16159" width="15.5703125" style="5" customWidth="1"/>
    <col min="16160" max="16160" width="10.5703125" style="5" customWidth="1"/>
    <col min="16161" max="16161" width="12.140625" style="5" customWidth="1"/>
    <col min="16162" max="16162" width="8" style="5" customWidth="1"/>
    <col min="16163" max="16163" width="14.85546875" style="5" customWidth="1"/>
    <col min="16164" max="16164" width="10.5703125" style="5" customWidth="1"/>
    <col min="16165" max="16165" width="10.42578125" style="5" customWidth="1"/>
    <col min="16166" max="16166" width="14.5703125" style="5" customWidth="1"/>
    <col min="16167" max="16384" width="9.140625" style="5"/>
  </cols>
  <sheetData>
    <row r="1" spans="1:38" ht="16.5">
      <c r="A1" s="30"/>
      <c r="B1" s="203" t="s">
        <v>217</v>
      </c>
      <c r="C1" s="203"/>
      <c r="D1" s="203"/>
      <c r="E1" s="31"/>
      <c r="F1" s="31"/>
      <c r="G1" s="31"/>
      <c r="H1" s="31"/>
      <c r="I1" s="31"/>
      <c r="J1" s="31"/>
      <c r="K1" s="3"/>
      <c r="L1" s="134"/>
      <c r="M1" s="134"/>
      <c r="N1" s="134"/>
      <c r="O1" s="31"/>
      <c r="P1" s="134"/>
      <c r="Q1" s="30"/>
      <c r="R1" s="133" t="s">
        <v>251</v>
      </c>
      <c r="S1" s="31"/>
      <c r="T1" s="134"/>
      <c r="U1" s="31"/>
      <c r="V1" s="134"/>
      <c r="W1" s="31"/>
      <c r="X1" s="134"/>
      <c r="Y1" s="175"/>
      <c r="Z1" s="175"/>
      <c r="AA1" s="175"/>
      <c r="AB1" s="175"/>
      <c r="AC1" s="3"/>
      <c r="AD1" s="22"/>
      <c r="AE1" s="22"/>
      <c r="AF1" s="175"/>
      <c r="AG1" s="175"/>
      <c r="AH1" s="175"/>
      <c r="AI1" s="175"/>
      <c r="AJ1" s="3"/>
      <c r="AK1" s="134"/>
      <c r="AL1" s="134"/>
    </row>
    <row r="2" spans="1:38" ht="16.5" customHeight="1" thickBot="1">
      <c r="A2" s="30"/>
      <c r="B2" s="2157"/>
      <c r="C2" s="2157"/>
      <c r="D2" s="2157"/>
      <c r="E2" s="172"/>
      <c r="F2" s="172"/>
      <c r="G2" s="172"/>
      <c r="H2" s="172"/>
      <c r="I2" s="2157"/>
      <c r="J2" s="172"/>
      <c r="K2" s="173"/>
      <c r="L2" s="9"/>
      <c r="M2" s="173"/>
      <c r="N2" s="173"/>
      <c r="O2" s="204"/>
      <c r="P2" s="205"/>
      <c r="R2" s="941" t="s">
        <v>28</v>
      </c>
      <c r="S2" s="148"/>
      <c r="T2" s="148"/>
      <c r="U2" s="148"/>
      <c r="V2" s="148"/>
      <c r="W2" s="148"/>
      <c r="X2" s="148"/>
      <c r="Y2" s="9"/>
      <c r="Z2" s="9"/>
      <c r="AA2" s="2161"/>
      <c r="AB2" s="9"/>
      <c r="AC2" s="173"/>
      <c r="AD2" s="9"/>
      <c r="AE2" s="173"/>
      <c r="AF2" s="9"/>
      <c r="AG2" s="9"/>
      <c r="AH2" s="2161"/>
      <c r="AI2" s="9"/>
      <c r="AJ2" s="173"/>
      <c r="AK2" s="9"/>
      <c r="AL2" s="173"/>
    </row>
    <row r="3" spans="1:38" s="176" customFormat="1" ht="25.5" customHeight="1">
      <c r="A3" s="30"/>
      <c r="B3" s="2562" t="s">
        <v>5363</v>
      </c>
      <c r="C3" s="2562"/>
      <c r="D3" s="2562"/>
      <c r="E3" s="2562"/>
      <c r="F3" s="2562"/>
      <c r="G3" s="2562"/>
      <c r="H3" s="2562"/>
      <c r="I3" s="2562"/>
      <c r="J3" s="2562"/>
      <c r="K3" s="31"/>
      <c r="L3" s="31"/>
      <c r="M3" s="175"/>
      <c r="N3" s="175"/>
      <c r="O3" s="34"/>
      <c r="P3" s="175"/>
      <c r="Q3" s="31"/>
      <c r="R3" s="41" t="s">
        <v>215</v>
      </c>
      <c r="S3" s="34"/>
      <c r="T3" s="175"/>
      <c r="U3" s="34"/>
      <c r="V3" s="175"/>
      <c r="W3" s="34"/>
      <c r="X3" s="175"/>
      <c r="Y3" s="134"/>
      <c r="Z3" s="31"/>
      <c r="AA3" s="174"/>
      <c r="AB3" s="31"/>
      <c r="AC3" s="31"/>
      <c r="AD3" s="31"/>
      <c r="AE3" s="41"/>
      <c r="AF3" s="134"/>
      <c r="AG3" s="31"/>
      <c r="AH3" s="174"/>
      <c r="AI3" s="31"/>
      <c r="AJ3" s="31"/>
      <c r="AK3" s="31"/>
      <c r="AL3" s="41"/>
    </row>
    <row r="4" spans="1:38" s="324" customFormat="1" ht="14.25">
      <c r="A4" s="244"/>
      <c r="B4" s="321"/>
      <c r="C4" s="2548" t="s">
        <v>5278</v>
      </c>
      <c r="D4" s="2548" t="s">
        <v>5279</v>
      </c>
      <c r="E4" s="322"/>
      <c r="F4" s="323"/>
      <c r="G4" s="323"/>
      <c r="H4" s="323"/>
      <c r="I4" s="1257" t="s">
        <v>5364</v>
      </c>
      <c r="J4" s="323"/>
      <c r="K4" s="323"/>
      <c r="L4" s="323"/>
      <c r="M4" s="323"/>
      <c r="N4" s="322"/>
      <c r="O4" s="2531" t="s">
        <v>1978</v>
      </c>
      <c r="P4" s="2531"/>
      <c r="Q4" s="2531"/>
      <c r="R4" s="2531"/>
      <c r="S4" s="2560"/>
      <c r="T4" s="2561" t="s">
        <v>216</v>
      </c>
      <c r="U4" s="2531"/>
      <c r="V4" s="2531"/>
      <c r="W4" s="2531"/>
      <c r="X4" s="2560"/>
      <c r="Y4" s="322"/>
      <c r="Z4" s="323"/>
      <c r="AA4" s="1257" t="s">
        <v>5883</v>
      </c>
      <c r="AB4" s="323"/>
      <c r="AC4" s="323"/>
      <c r="AD4" s="323"/>
      <c r="AE4" s="442"/>
      <c r="AF4" s="322"/>
      <c r="AG4" s="323"/>
      <c r="AH4" s="1257" t="s">
        <v>7103</v>
      </c>
      <c r="AI4" s="323"/>
      <c r="AJ4" s="323"/>
      <c r="AK4" s="323"/>
      <c r="AL4" s="442"/>
    </row>
    <row r="5" spans="1:38" s="176" customFormat="1" ht="76.5">
      <c r="A5" s="210" t="s">
        <v>114</v>
      </c>
      <c r="B5" s="2162" t="s">
        <v>218</v>
      </c>
      <c r="C5" s="2550"/>
      <c r="D5" s="2550"/>
      <c r="E5" s="2162" t="s">
        <v>219</v>
      </c>
      <c r="F5" s="2162" t="s">
        <v>220</v>
      </c>
      <c r="G5" s="2162" t="s">
        <v>221</v>
      </c>
      <c r="H5" s="521" t="s">
        <v>5368</v>
      </c>
      <c r="I5" s="2162" t="s">
        <v>211</v>
      </c>
      <c r="J5" s="281" t="s">
        <v>460</v>
      </c>
      <c r="K5" s="2162" t="s">
        <v>222</v>
      </c>
      <c r="L5" s="2162" t="s">
        <v>223</v>
      </c>
      <c r="M5" s="2162" t="s">
        <v>5365</v>
      </c>
      <c r="N5" s="521" t="s">
        <v>4246</v>
      </c>
      <c r="O5" s="2162" t="s">
        <v>211</v>
      </c>
      <c r="P5" s="2162" t="s">
        <v>240</v>
      </c>
      <c r="Q5" s="2162" t="s">
        <v>222</v>
      </c>
      <c r="R5" s="2162" t="s">
        <v>223</v>
      </c>
      <c r="S5" s="2162" t="s">
        <v>5366</v>
      </c>
      <c r="T5" s="2162" t="s">
        <v>211</v>
      </c>
      <c r="U5" s="2162" t="s">
        <v>240</v>
      </c>
      <c r="V5" s="2162" t="s">
        <v>222</v>
      </c>
      <c r="W5" s="2162" t="s">
        <v>223</v>
      </c>
      <c r="X5" s="2162" t="s">
        <v>5367</v>
      </c>
      <c r="Y5" s="2162" t="s">
        <v>221</v>
      </c>
      <c r="Z5" s="521" t="s">
        <v>6685</v>
      </c>
      <c r="AA5" s="2162" t="s">
        <v>211</v>
      </c>
      <c r="AB5" s="2162" t="s">
        <v>240</v>
      </c>
      <c r="AC5" s="2162" t="s">
        <v>222</v>
      </c>
      <c r="AD5" s="2162" t="s">
        <v>223</v>
      </c>
      <c r="AE5" s="2162" t="s">
        <v>254</v>
      </c>
      <c r="AF5" s="2162" t="s">
        <v>221</v>
      </c>
      <c r="AG5" s="521" t="s">
        <v>8075</v>
      </c>
      <c r="AH5" s="2162" t="s">
        <v>211</v>
      </c>
      <c r="AI5" s="2162" t="s">
        <v>240</v>
      </c>
      <c r="AJ5" s="2162" t="s">
        <v>222</v>
      </c>
      <c r="AK5" s="2162" t="s">
        <v>223</v>
      </c>
      <c r="AL5" s="2162" t="s">
        <v>254</v>
      </c>
    </row>
    <row r="6" spans="1:38" s="35" customFormat="1" ht="12.75">
      <c r="A6" s="123">
        <v>1</v>
      </c>
      <c r="B6" s="123">
        <v>2</v>
      </c>
      <c r="C6" s="123"/>
      <c r="D6" s="123">
        <v>3</v>
      </c>
      <c r="E6" s="123">
        <v>4</v>
      </c>
      <c r="F6" s="123">
        <v>5</v>
      </c>
      <c r="G6" s="123">
        <v>6</v>
      </c>
      <c r="H6" s="123">
        <v>7</v>
      </c>
      <c r="I6" s="123">
        <v>8</v>
      </c>
      <c r="J6" s="123">
        <v>9</v>
      </c>
      <c r="K6" s="123">
        <v>10</v>
      </c>
      <c r="L6" s="123">
        <v>11</v>
      </c>
      <c r="M6" s="123">
        <v>12</v>
      </c>
      <c r="N6" s="123">
        <v>13</v>
      </c>
      <c r="O6" s="123">
        <v>14</v>
      </c>
      <c r="P6" s="123">
        <v>15</v>
      </c>
      <c r="Q6" s="123">
        <v>16</v>
      </c>
      <c r="R6" s="123">
        <v>17</v>
      </c>
      <c r="S6" s="123">
        <v>18</v>
      </c>
      <c r="T6" s="123">
        <v>19</v>
      </c>
      <c r="U6" s="123">
        <v>20</v>
      </c>
      <c r="V6" s="123">
        <v>21</v>
      </c>
      <c r="W6" s="123">
        <v>22</v>
      </c>
      <c r="X6" s="123">
        <v>23</v>
      </c>
      <c r="Y6" s="123">
        <v>24</v>
      </c>
      <c r="Z6" s="123">
        <v>25</v>
      </c>
      <c r="AA6" s="123">
        <v>26</v>
      </c>
      <c r="AB6" s="123">
        <v>27</v>
      </c>
      <c r="AC6" s="123">
        <v>28</v>
      </c>
      <c r="AD6" s="123">
        <v>29</v>
      </c>
      <c r="AE6" s="123">
        <v>30</v>
      </c>
      <c r="AF6" s="123">
        <v>31</v>
      </c>
      <c r="AG6" s="123">
        <v>32</v>
      </c>
      <c r="AH6" s="123">
        <v>33</v>
      </c>
      <c r="AI6" s="123">
        <v>34</v>
      </c>
      <c r="AJ6" s="123">
        <v>35</v>
      </c>
      <c r="AK6" s="123">
        <v>36</v>
      </c>
      <c r="AL6" s="123">
        <v>37</v>
      </c>
    </row>
    <row r="7" spans="1:38" ht="27">
      <c r="A7" s="211" t="s">
        <v>3</v>
      </c>
      <c r="B7" s="212" t="s">
        <v>4247</v>
      </c>
      <c r="C7" s="212"/>
      <c r="D7" s="213"/>
      <c r="E7" s="213"/>
      <c r="F7" s="213"/>
      <c r="G7" s="213"/>
      <c r="H7" s="213"/>
      <c r="I7" s="212"/>
      <c r="J7" s="213"/>
      <c r="K7" s="213"/>
      <c r="L7" s="213"/>
      <c r="M7" s="213"/>
      <c r="N7" s="213"/>
      <c r="O7" s="212"/>
      <c r="P7" s="213"/>
      <c r="Q7" s="213"/>
      <c r="R7" s="213"/>
      <c r="S7" s="212"/>
      <c r="T7" s="213"/>
      <c r="U7" s="212"/>
      <c r="V7" s="213"/>
      <c r="W7" s="106"/>
      <c r="X7" s="106"/>
      <c r="Y7" s="213"/>
      <c r="Z7" s="213"/>
      <c r="AA7" s="212"/>
      <c r="AB7" s="213"/>
      <c r="AC7" s="213"/>
      <c r="AD7" s="213"/>
      <c r="AE7" s="213"/>
      <c r="AF7" s="213"/>
      <c r="AG7" s="213"/>
      <c r="AH7" s="212"/>
      <c r="AI7" s="213"/>
      <c r="AJ7" s="213"/>
      <c r="AK7" s="213"/>
      <c r="AL7" s="213"/>
    </row>
    <row r="8" spans="1:38">
      <c r="A8" s="194"/>
      <c r="B8" s="179" t="s">
        <v>126</v>
      </c>
      <c r="C8" s="179"/>
      <c r="D8" s="213"/>
      <c r="E8" s="213"/>
      <c r="F8" s="213"/>
      <c r="G8" s="213"/>
      <c r="H8" s="213"/>
      <c r="I8" s="179"/>
      <c r="J8" s="179"/>
      <c r="K8" s="179"/>
      <c r="L8" s="179"/>
      <c r="M8" s="179"/>
      <c r="N8" s="213"/>
      <c r="O8" s="179"/>
      <c r="P8" s="179"/>
      <c r="Q8" s="179"/>
      <c r="R8" s="179"/>
      <c r="S8" s="179"/>
      <c r="T8" s="179"/>
      <c r="U8" s="179"/>
      <c r="V8" s="179"/>
      <c r="W8" s="106"/>
      <c r="X8" s="106"/>
      <c r="Y8" s="213"/>
      <c r="Z8" s="213"/>
      <c r="AA8" s="179"/>
      <c r="AB8" s="179"/>
      <c r="AC8" s="179"/>
      <c r="AD8" s="179"/>
      <c r="AE8" s="179"/>
      <c r="AF8" s="213"/>
      <c r="AG8" s="213"/>
      <c r="AH8" s="179"/>
      <c r="AI8" s="179"/>
      <c r="AJ8" s="179"/>
      <c r="AK8" s="179"/>
      <c r="AL8" s="179"/>
    </row>
    <row r="9" spans="1:38">
      <c r="A9" s="194"/>
      <c r="B9" s="179" t="s">
        <v>225</v>
      </c>
      <c r="C9" s="179"/>
      <c r="D9" s="213"/>
      <c r="E9" s="213"/>
      <c r="F9" s="213"/>
      <c r="G9" s="213"/>
      <c r="H9" s="213"/>
      <c r="I9" s="179"/>
      <c r="J9" s="179"/>
      <c r="K9" s="179"/>
      <c r="L9" s="179"/>
      <c r="M9" s="179"/>
      <c r="N9" s="213"/>
      <c r="O9" s="179"/>
      <c r="P9" s="179"/>
      <c r="Q9" s="179"/>
      <c r="R9" s="179"/>
      <c r="S9" s="179"/>
      <c r="T9" s="179"/>
      <c r="U9" s="179"/>
      <c r="V9" s="179"/>
      <c r="W9" s="106"/>
      <c r="X9" s="106"/>
      <c r="Y9" s="213"/>
      <c r="Z9" s="213"/>
      <c r="AA9" s="179"/>
      <c r="AB9" s="179"/>
      <c r="AC9" s="179"/>
      <c r="AD9" s="179"/>
      <c r="AE9" s="179"/>
      <c r="AF9" s="213"/>
      <c r="AG9" s="213"/>
      <c r="AH9" s="179"/>
      <c r="AI9" s="179"/>
      <c r="AJ9" s="179"/>
      <c r="AK9" s="179"/>
      <c r="AL9" s="179"/>
    </row>
    <row r="10" spans="1:38">
      <c r="A10" s="194"/>
      <c r="B10" s="179" t="s">
        <v>226</v>
      </c>
      <c r="C10" s="179"/>
      <c r="D10" s="213"/>
      <c r="E10" s="213"/>
      <c r="F10" s="213"/>
      <c r="G10" s="213"/>
      <c r="H10" s="213"/>
      <c r="I10" s="179"/>
      <c r="J10" s="179"/>
      <c r="K10" s="179"/>
      <c r="L10" s="179"/>
      <c r="M10" s="179"/>
      <c r="N10" s="213"/>
      <c r="O10" s="179"/>
      <c r="P10" s="179"/>
      <c r="Q10" s="179"/>
      <c r="R10" s="179"/>
      <c r="S10" s="179"/>
      <c r="T10" s="179"/>
      <c r="U10" s="179"/>
      <c r="V10" s="179"/>
      <c r="W10" s="106"/>
      <c r="X10" s="106"/>
      <c r="Y10" s="213"/>
      <c r="Z10" s="213"/>
      <c r="AA10" s="179"/>
      <c r="AB10" s="179"/>
      <c r="AC10" s="179"/>
      <c r="AD10" s="179"/>
      <c r="AE10" s="179"/>
      <c r="AF10" s="213"/>
      <c r="AG10" s="213"/>
      <c r="AH10" s="179"/>
      <c r="AI10" s="179"/>
      <c r="AJ10" s="179"/>
      <c r="AK10" s="179"/>
      <c r="AL10" s="179"/>
    </row>
    <row r="11" spans="1:38" ht="54">
      <c r="A11" s="194">
        <v>1</v>
      </c>
      <c r="B11" s="102" t="s">
        <v>5369</v>
      </c>
      <c r="C11" s="102" t="s">
        <v>5283</v>
      </c>
      <c r="D11" s="194">
        <v>1980</v>
      </c>
      <c r="E11" s="942" t="s">
        <v>976</v>
      </c>
      <c r="F11" s="194" t="s">
        <v>977</v>
      </c>
      <c r="G11" s="194">
        <v>4</v>
      </c>
      <c r="H11" s="194">
        <v>7.92</v>
      </c>
      <c r="I11" s="102">
        <v>1</v>
      </c>
      <c r="J11" s="102">
        <v>658944</v>
      </c>
      <c r="K11" s="102"/>
      <c r="L11" s="102"/>
      <c r="M11" s="213">
        <f>J11+K11+L11</f>
        <v>658944</v>
      </c>
      <c r="N11" s="194">
        <v>7.66</v>
      </c>
      <c r="O11" s="102">
        <v>1</v>
      </c>
      <c r="P11" s="194">
        <v>637312</v>
      </c>
      <c r="Q11" s="194"/>
      <c r="R11" s="194"/>
      <c r="S11" s="213">
        <f>+R11+Q11+P11</f>
        <v>637312</v>
      </c>
      <c r="T11" s="213">
        <f t="shared" ref="T11:W26" si="0">I11-O11</f>
        <v>0</v>
      </c>
      <c r="U11" s="213">
        <f t="shared" si="0"/>
        <v>21632</v>
      </c>
      <c r="V11" s="213">
        <f t="shared" si="0"/>
        <v>0</v>
      </c>
      <c r="W11" s="213">
        <f t="shared" si="0"/>
        <v>0</v>
      </c>
      <c r="X11" s="213">
        <f t="shared" ref="X11:X74" si="1">U11+V11+W11</f>
        <v>21632</v>
      </c>
      <c r="Y11" s="194">
        <v>5</v>
      </c>
      <c r="Z11" s="194">
        <v>7.92</v>
      </c>
      <c r="AA11" s="102">
        <v>1</v>
      </c>
      <c r="AB11" s="102">
        <v>658944</v>
      </c>
      <c r="AC11" s="102"/>
      <c r="AD11" s="102"/>
      <c r="AE11" s="213">
        <f t="shared" ref="AE11:AE74" si="2">AB11+AC11+AD11</f>
        <v>658944</v>
      </c>
      <c r="AF11" s="194">
        <v>6</v>
      </c>
      <c r="AG11" s="194">
        <v>8.18</v>
      </c>
      <c r="AH11" s="102">
        <v>1</v>
      </c>
      <c r="AI11" s="102">
        <v>680576</v>
      </c>
      <c r="AJ11" s="102"/>
      <c r="AK11" s="102"/>
      <c r="AL11" s="213">
        <f t="shared" ref="AL11:AL74" si="3">AI11+AJ11+AK11</f>
        <v>680576</v>
      </c>
    </row>
    <row r="12" spans="1:38" ht="81">
      <c r="A12" s="194">
        <v>2</v>
      </c>
      <c r="B12" s="102" t="s">
        <v>5727</v>
      </c>
      <c r="C12" s="102" t="s">
        <v>5283</v>
      </c>
      <c r="D12" s="194">
        <v>1992</v>
      </c>
      <c r="E12" s="942" t="s">
        <v>978</v>
      </c>
      <c r="F12" s="194" t="s">
        <v>979</v>
      </c>
      <c r="G12" s="194">
        <v>3</v>
      </c>
      <c r="H12" s="194">
        <v>6.29</v>
      </c>
      <c r="I12" s="102">
        <v>1</v>
      </c>
      <c r="J12" s="102">
        <v>523328</v>
      </c>
      <c r="K12" s="102"/>
      <c r="L12" s="102"/>
      <c r="M12" s="213">
        <f t="shared" ref="M12:M75" si="4">J12+K12+L12</f>
        <v>523328</v>
      </c>
      <c r="N12" s="194">
        <v>6.09</v>
      </c>
      <c r="O12" s="102">
        <v>1</v>
      </c>
      <c r="P12" s="194">
        <v>506688</v>
      </c>
      <c r="Q12" s="194"/>
      <c r="R12" s="194"/>
      <c r="S12" s="213">
        <f t="shared" ref="S12:S75" si="5">+R12+Q12+P12</f>
        <v>506688</v>
      </c>
      <c r="T12" s="213">
        <f t="shared" si="0"/>
        <v>0</v>
      </c>
      <c r="U12" s="213">
        <f t="shared" si="0"/>
        <v>16640</v>
      </c>
      <c r="V12" s="213">
        <f t="shared" si="0"/>
        <v>0</v>
      </c>
      <c r="W12" s="213">
        <f t="shared" si="0"/>
        <v>0</v>
      </c>
      <c r="X12" s="213">
        <f t="shared" si="1"/>
        <v>16640</v>
      </c>
      <c r="Y12" s="194">
        <v>4</v>
      </c>
      <c r="Z12" s="194">
        <v>6.5</v>
      </c>
      <c r="AA12" s="102">
        <v>1</v>
      </c>
      <c r="AB12" s="102">
        <v>540800</v>
      </c>
      <c r="AC12" s="102"/>
      <c r="AD12" s="102"/>
      <c r="AE12" s="213">
        <f t="shared" si="2"/>
        <v>540800</v>
      </c>
      <c r="AF12" s="194">
        <v>5</v>
      </c>
      <c r="AG12" s="194">
        <v>6.5</v>
      </c>
      <c r="AH12" s="102">
        <v>1</v>
      </c>
      <c r="AI12" s="102">
        <v>540800</v>
      </c>
      <c r="AJ12" s="102"/>
      <c r="AK12" s="102"/>
      <c r="AL12" s="213">
        <f t="shared" si="3"/>
        <v>540800</v>
      </c>
    </row>
    <row r="13" spans="1:38" ht="54">
      <c r="A13" s="194">
        <v>3</v>
      </c>
      <c r="B13" s="104" t="s">
        <v>5370</v>
      </c>
      <c r="C13" s="104" t="s">
        <v>5282</v>
      </c>
      <c r="D13" s="194">
        <v>1988</v>
      </c>
      <c r="E13" s="942" t="s">
        <v>5371</v>
      </c>
      <c r="F13" s="194" t="s">
        <v>979</v>
      </c>
      <c r="G13" s="194">
        <v>4</v>
      </c>
      <c r="H13" s="194">
        <v>6.5</v>
      </c>
      <c r="I13" s="102">
        <v>1</v>
      </c>
      <c r="J13" s="102">
        <v>540800</v>
      </c>
      <c r="K13" s="102"/>
      <c r="L13" s="102"/>
      <c r="M13" s="213">
        <f t="shared" si="4"/>
        <v>540800</v>
      </c>
      <c r="N13" s="194">
        <v>6.29</v>
      </c>
      <c r="O13" s="102">
        <v>1</v>
      </c>
      <c r="P13" s="194">
        <v>523328</v>
      </c>
      <c r="Q13" s="194"/>
      <c r="R13" s="194"/>
      <c r="S13" s="213">
        <f t="shared" si="5"/>
        <v>523328</v>
      </c>
      <c r="T13" s="213">
        <f t="shared" si="0"/>
        <v>0</v>
      </c>
      <c r="U13" s="213">
        <f t="shared" si="0"/>
        <v>17472</v>
      </c>
      <c r="V13" s="213">
        <f t="shared" si="0"/>
        <v>0</v>
      </c>
      <c r="W13" s="213">
        <f t="shared" si="0"/>
        <v>0</v>
      </c>
      <c r="X13" s="213">
        <f t="shared" si="1"/>
        <v>17472</v>
      </c>
      <c r="Y13" s="194">
        <v>5</v>
      </c>
      <c r="Z13" s="194">
        <v>6.5</v>
      </c>
      <c r="AA13" s="102">
        <v>1</v>
      </c>
      <c r="AB13" s="102">
        <v>540800</v>
      </c>
      <c r="AC13" s="102"/>
      <c r="AD13" s="102"/>
      <c r="AE13" s="213">
        <f t="shared" si="2"/>
        <v>540800</v>
      </c>
      <c r="AF13" s="194">
        <v>6</v>
      </c>
      <c r="AG13" s="194">
        <v>6.72</v>
      </c>
      <c r="AH13" s="102">
        <v>1</v>
      </c>
      <c r="AI13" s="102">
        <v>559104</v>
      </c>
      <c r="AJ13" s="102"/>
      <c r="AK13" s="102"/>
      <c r="AL13" s="213">
        <f t="shared" si="3"/>
        <v>559104</v>
      </c>
    </row>
    <row r="14" spans="1:38" ht="67.5">
      <c r="A14" s="194">
        <v>4</v>
      </c>
      <c r="B14" s="102" t="s">
        <v>1438</v>
      </c>
      <c r="C14" s="102" t="s">
        <v>5282</v>
      </c>
      <c r="D14" s="194">
        <v>1974</v>
      </c>
      <c r="E14" s="942" t="s">
        <v>980</v>
      </c>
      <c r="F14" s="194" t="s">
        <v>981</v>
      </c>
      <c r="G14" s="194">
        <v>8</v>
      </c>
      <c r="H14" s="194">
        <v>5.71</v>
      </c>
      <c r="I14" s="102">
        <v>1</v>
      </c>
      <c r="J14" s="102">
        <v>475072</v>
      </c>
      <c r="K14" s="102"/>
      <c r="L14" s="102"/>
      <c r="M14" s="213">
        <f t="shared" si="4"/>
        <v>475072</v>
      </c>
      <c r="N14" s="194">
        <v>5.71</v>
      </c>
      <c r="O14" s="102">
        <v>1</v>
      </c>
      <c r="P14" s="194">
        <v>475072</v>
      </c>
      <c r="Q14" s="194"/>
      <c r="R14" s="194"/>
      <c r="S14" s="213">
        <f t="shared" si="5"/>
        <v>475072</v>
      </c>
      <c r="T14" s="213">
        <f t="shared" si="0"/>
        <v>0</v>
      </c>
      <c r="U14" s="213">
        <f t="shared" si="0"/>
        <v>0</v>
      </c>
      <c r="V14" s="213">
        <f t="shared" si="0"/>
        <v>0</v>
      </c>
      <c r="W14" s="213">
        <f t="shared" si="0"/>
        <v>0</v>
      </c>
      <c r="X14" s="213">
        <f t="shared" si="1"/>
        <v>0</v>
      </c>
      <c r="Y14" s="194">
        <v>9</v>
      </c>
      <c r="Z14" s="194">
        <v>5.71</v>
      </c>
      <c r="AA14" s="102">
        <v>1</v>
      </c>
      <c r="AB14" s="102">
        <v>475072</v>
      </c>
      <c r="AC14" s="102"/>
      <c r="AD14" s="102"/>
      <c r="AE14" s="213">
        <f t="shared" si="2"/>
        <v>475072</v>
      </c>
      <c r="AF14" s="194">
        <v>10</v>
      </c>
      <c r="AG14" s="194">
        <v>5.89</v>
      </c>
      <c r="AH14" s="102">
        <v>1</v>
      </c>
      <c r="AI14" s="102">
        <v>490048</v>
      </c>
      <c r="AJ14" s="102"/>
      <c r="AK14" s="102"/>
      <c r="AL14" s="213">
        <f t="shared" si="3"/>
        <v>490048</v>
      </c>
    </row>
    <row r="15" spans="1:38" ht="121.5">
      <c r="A15" s="194">
        <v>5</v>
      </c>
      <c r="B15" s="102" t="s">
        <v>1927</v>
      </c>
      <c r="C15" s="102" t="s">
        <v>5283</v>
      </c>
      <c r="D15" s="194">
        <v>1994</v>
      </c>
      <c r="E15" s="942" t="s">
        <v>983</v>
      </c>
      <c r="F15" s="194" t="s">
        <v>984</v>
      </c>
      <c r="G15" s="194">
        <v>5</v>
      </c>
      <c r="H15" s="194">
        <v>4.41</v>
      </c>
      <c r="I15" s="102">
        <v>1</v>
      </c>
      <c r="J15" s="102">
        <v>366912</v>
      </c>
      <c r="K15" s="102"/>
      <c r="L15" s="102"/>
      <c r="M15" s="213">
        <f t="shared" si="4"/>
        <v>366912</v>
      </c>
      <c r="N15" s="194">
        <v>4.41</v>
      </c>
      <c r="O15" s="102">
        <v>1</v>
      </c>
      <c r="P15" s="194">
        <v>366912</v>
      </c>
      <c r="Q15" s="194"/>
      <c r="R15" s="194"/>
      <c r="S15" s="213">
        <f t="shared" si="5"/>
        <v>366912</v>
      </c>
      <c r="T15" s="213">
        <f t="shared" si="0"/>
        <v>0</v>
      </c>
      <c r="U15" s="213">
        <f t="shared" si="0"/>
        <v>0</v>
      </c>
      <c r="V15" s="213">
        <f t="shared" si="0"/>
        <v>0</v>
      </c>
      <c r="W15" s="213">
        <f t="shared" si="0"/>
        <v>0</v>
      </c>
      <c r="X15" s="213">
        <f t="shared" si="1"/>
        <v>0</v>
      </c>
      <c r="Y15" s="194">
        <v>6</v>
      </c>
      <c r="Z15" s="194">
        <v>4.55</v>
      </c>
      <c r="AA15" s="102">
        <v>1</v>
      </c>
      <c r="AB15" s="102">
        <v>378560</v>
      </c>
      <c r="AC15" s="102"/>
      <c r="AD15" s="102"/>
      <c r="AE15" s="213">
        <f t="shared" si="2"/>
        <v>378560</v>
      </c>
      <c r="AF15" s="194">
        <v>7</v>
      </c>
      <c r="AG15" s="194">
        <v>4.55</v>
      </c>
      <c r="AH15" s="102">
        <v>1</v>
      </c>
      <c r="AI15" s="102">
        <v>378560</v>
      </c>
      <c r="AJ15" s="102"/>
      <c r="AK15" s="102"/>
      <c r="AL15" s="213">
        <f t="shared" si="3"/>
        <v>378560</v>
      </c>
    </row>
    <row r="16" spans="1:38" ht="135">
      <c r="A16" s="194">
        <v>6</v>
      </c>
      <c r="B16" s="104" t="s">
        <v>4248</v>
      </c>
      <c r="C16" s="104" t="s">
        <v>5282</v>
      </c>
      <c r="D16" s="194">
        <v>1985</v>
      </c>
      <c r="E16" s="942" t="s">
        <v>985</v>
      </c>
      <c r="F16" s="194" t="s">
        <v>984</v>
      </c>
      <c r="G16" s="194">
        <v>14</v>
      </c>
      <c r="H16" s="194">
        <v>5.01</v>
      </c>
      <c r="I16" s="102">
        <v>1</v>
      </c>
      <c r="J16" s="102">
        <v>416832</v>
      </c>
      <c r="K16" s="102"/>
      <c r="L16" s="102">
        <v>20841.600000000002</v>
      </c>
      <c r="M16" s="213">
        <f t="shared" si="4"/>
        <v>437673.6</v>
      </c>
      <c r="N16" s="194">
        <v>5.01</v>
      </c>
      <c r="O16" s="102">
        <v>1</v>
      </c>
      <c r="P16" s="194">
        <v>416832</v>
      </c>
      <c r="Q16" s="194"/>
      <c r="R16" s="194">
        <v>20841.600000000002</v>
      </c>
      <c r="S16" s="213">
        <f t="shared" si="5"/>
        <v>437673.6</v>
      </c>
      <c r="T16" s="213">
        <f t="shared" si="0"/>
        <v>0</v>
      </c>
      <c r="U16" s="213">
        <f t="shared" si="0"/>
        <v>0</v>
      </c>
      <c r="V16" s="213">
        <f t="shared" si="0"/>
        <v>0</v>
      </c>
      <c r="W16" s="213">
        <f t="shared" si="0"/>
        <v>0</v>
      </c>
      <c r="X16" s="213">
        <f t="shared" si="1"/>
        <v>0</v>
      </c>
      <c r="Y16" s="194">
        <v>15</v>
      </c>
      <c r="Z16" s="194">
        <v>5.01</v>
      </c>
      <c r="AA16" s="102">
        <v>1</v>
      </c>
      <c r="AB16" s="102">
        <v>416832</v>
      </c>
      <c r="AC16" s="102"/>
      <c r="AD16" s="102">
        <v>20841.600000000002</v>
      </c>
      <c r="AE16" s="213">
        <f t="shared" si="2"/>
        <v>437673.6</v>
      </c>
      <c r="AF16" s="194">
        <v>16</v>
      </c>
      <c r="AG16" s="194">
        <v>5.17</v>
      </c>
      <c r="AH16" s="102">
        <v>1</v>
      </c>
      <c r="AI16" s="102">
        <v>430144</v>
      </c>
      <c r="AJ16" s="102"/>
      <c r="AK16" s="102">
        <v>21507.200000000001</v>
      </c>
      <c r="AL16" s="213">
        <f t="shared" si="3"/>
        <v>451651.2</v>
      </c>
    </row>
    <row r="17" spans="1:38" ht="135">
      <c r="A17" s="194">
        <v>7</v>
      </c>
      <c r="B17" s="102" t="s">
        <v>4251</v>
      </c>
      <c r="C17" s="102" t="s">
        <v>5282</v>
      </c>
      <c r="D17" s="194">
        <v>1991</v>
      </c>
      <c r="E17" s="942" t="s">
        <v>985</v>
      </c>
      <c r="F17" s="194" t="s">
        <v>984</v>
      </c>
      <c r="G17" s="194">
        <v>8</v>
      </c>
      <c r="H17" s="194">
        <v>4.7</v>
      </c>
      <c r="I17" s="102">
        <v>1</v>
      </c>
      <c r="J17" s="102">
        <v>391040</v>
      </c>
      <c r="K17" s="102"/>
      <c r="L17" s="102"/>
      <c r="M17" s="213">
        <f t="shared" si="4"/>
        <v>391040</v>
      </c>
      <c r="N17" s="194">
        <v>4.55</v>
      </c>
      <c r="O17" s="102">
        <v>1</v>
      </c>
      <c r="P17" s="194">
        <v>378560</v>
      </c>
      <c r="Q17" s="194"/>
      <c r="R17" s="194"/>
      <c r="S17" s="213">
        <f t="shared" si="5"/>
        <v>378560</v>
      </c>
      <c r="T17" s="213">
        <f t="shared" si="0"/>
        <v>0</v>
      </c>
      <c r="U17" s="213">
        <f t="shared" si="0"/>
        <v>12480</v>
      </c>
      <c r="V17" s="213">
        <f t="shared" si="0"/>
        <v>0</v>
      </c>
      <c r="W17" s="213">
        <f t="shared" si="0"/>
        <v>0</v>
      </c>
      <c r="X17" s="213">
        <f t="shared" si="1"/>
        <v>12480</v>
      </c>
      <c r="Y17" s="194">
        <v>9</v>
      </c>
      <c r="Z17" s="194">
        <v>4.7</v>
      </c>
      <c r="AA17" s="102">
        <v>1</v>
      </c>
      <c r="AB17" s="102">
        <v>391040</v>
      </c>
      <c r="AC17" s="102"/>
      <c r="AD17" s="102"/>
      <c r="AE17" s="213">
        <f t="shared" si="2"/>
        <v>391040</v>
      </c>
      <c r="AF17" s="194">
        <v>10</v>
      </c>
      <c r="AG17" s="194">
        <v>4.8499999999999996</v>
      </c>
      <c r="AH17" s="102">
        <v>1</v>
      </c>
      <c r="AI17" s="102">
        <v>403519.99999999994</v>
      </c>
      <c r="AJ17" s="102"/>
      <c r="AK17" s="102"/>
      <c r="AL17" s="213">
        <f t="shared" si="3"/>
        <v>403519.99999999994</v>
      </c>
    </row>
    <row r="18" spans="1:38" ht="135">
      <c r="A18" s="194">
        <v>8</v>
      </c>
      <c r="B18" s="102" t="s">
        <v>989</v>
      </c>
      <c r="C18" s="102" t="s">
        <v>5282</v>
      </c>
      <c r="D18" s="194">
        <v>1996</v>
      </c>
      <c r="E18" s="942" t="s">
        <v>985</v>
      </c>
      <c r="F18" s="194" t="s">
        <v>984</v>
      </c>
      <c r="G18" s="194">
        <v>4</v>
      </c>
      <c r="H18" s="194">
        <v>4.41</v>
      </c>
      <c r="I18" s="102">
        <v>1</v>
      </c>
      <c r="J18" s="102">
        <v>366912</v>
      </c>
      <c r="K18" s="102"/>
      <c r="L18" s="102"/>
      <c r="M18" s="213">
        <f t="shared" si="4"/>
        <v>366912</v>
      </c>
      <c r="N18" s="194">
        <v>4.2699999999999996</v>
      </c>
      <c r="O18" s="102">
        <v>1</v>
      </c>
      <c r="P18" s="194">
        <v>355263.99999999994</v>
      </c>
      <c r="Q18" s="194"/>
      <c r="R18" s="194"/>
      <c r="S18" s="213">
        <f t="shared" si="5"/>
        <v>355263.99999999994</v>
      </c>
      <c r="T18" s="213">
        <f t="shared" si="0"/>
        <v>0</v>
      </c>
      <c r="U18" s="213">
        <f t="shared" si="0"/>
        <v>11648.000000000058</v>
      </c>
      <c r="V18" s="213">
        <f t="shared" si="0"/>
        <v>0</v>
      </c>
      <c r="W18" s="213">
        <f t="shared" si="0"/>
        <v>0</v>
      </c>
      <c r="X18" s="213">
        <f t="shared" si="1"/>
        <v>11648.000000000058</v>
      </c>
      <c r="Y18" s="194">
        <v>5</v>
      </c>
      <c r="Z18" s="194">
        <v>4.41</v>
      </c>
      <c r="AA18" s="102">
        <v>1</v>
      </c>
      <c r="AB18" s="102">
        <v>366912</v>
      </c>
      <c r="AC18" s="102"/>
      <c r="AD18" s="102"/>
      <c r="AE18" s="213">
        <f t="shared" si="2"/>
        <v>366912</v>
      </c>
      <c r="AF18" s="194">
        <v>6</v>
      </c>
      <c r="AG18" s="194">
        <v>4.55</v>
      </c>
      <c r="AH18" s="102">
        <v>1</v>
      </c>
      <c r="AI18" s="102">
        <v>378560</v>
      </c>
      <c r="AJ18" s="102"/>
      <c r="AK18" s="102"/>
      <c r="AL18" s="213">
        <f t="shared" si="3"/>
        <v>378560</v>
      </c>
    </row>
    <row r="19" spans="1:38" ht="135">
      <c r="A19" s="194">
        <v>9</v>
      </c>
      <c r="B19" s="104" t="s">
        <v>1076</v>
      </c>
      <c r="C19" s="104" t="s">
        <v>5282</v>
      </c>
      <c r="D19" s="194">
        <v>1981</v>
      </c>
      <c r="E19" s="942" t="s">
        <v>985</v>
      </c>
      <c r="F19" s="194" t="s">
        <v>984</v>
      </c>
      <c r="G19" s="194">
        <v>2</v>
      </c>
      <c r="H19" s="194">
        <v>4.1399999999999997</v>
      </c>
      <c r="I19" s="102">
        <v>1</v>
      </c>
      <c r="J19" s="102">
        <v>344448</v>
      </c>
      <c r="K19" s="102"/>
      <c r="L19" s="102"/>
      <c r="M19" s="213">
        <f t="shared" si="4"/>
        <v>344448</v>
      </c>
      <c r="N19" s="194">
        <v>4.01</v>
      </c>
      <c r="O19" s="102">
        <v>1</v>
      </c>
      <c r="P19" s="194">
        <v>333632</v>
      </c>
      <c r="Q19" s="194"/>
      <c r="R19" s="194"/>
      <c r="S19" s="213">
        <f t="shared" si="5"/>
        <v>333632</v>
      </c>
      <c r="T19" s="213">
        <f t="shared" si="0"/>
        <v>0</v>
      </c>
      <c r="U19" s="213">
        <f t="shared" si="0"/>
        <v>10816</v>
      </c>
      <c r="V19" s="213">
        <f t="shared" si="0"/>
        <v>0</v>
      </c>
      <c r="W19" s="213">
        <f t="shared" si="0"/>
        <v>0</v>
      </c>
      <c r="X19" s="213">
        <f t="shared" si="1"/>
        <v>10816</v>
      </c>
      <c r="Y19" s="194">
        <v>3</v>
      </c>
      <c r="Z19" s="194">
        <v>4.2699999999999996</v>
      </c>
      <c r="AA19" s="102">
        <v>1</v>
      </c>
      <c r="AB19" s="102">
        <v>355263.99999999994</v>
      </c>
      <c r="AC19" s="102"/>
      <c r="AD19" s="102"/>
      <c r="AE19" s="213">
        <f t="shared" si="2"/>
        <v>355263.99999999994</v>
      </c>
      <c r="AF19" s="194">
        <v>4</v>
      </c>
      <c r="AG19" s="194">
        <v>4.41</v>
      </c>
      <c r="AH19" s="102">
        <v>1</v>
      </c>
      <c r="AI19" s="102">
        <v>366912</v>
      </c>
      <c r="AJ19" s="102"/>
      <c r="AK19" s="102"/>
      <c r="AL19" s="213">
        <f t="shared" si="3"/>
        <v>366912</v>
      </c>
    </row>
    <row r="20" spans="1:38" ht="135">
      <c r="A20" s="194">
        <v>10</v>
      </c>
      <c r="B20" s="102" t="s">
        <v>1753</v>
      </c>
      <c r="C20" s="102" t="s">
        <v>5283</v>
      </c>
      <c r="D20" s="194">
        <v>1980</v>
      </c>
      <c r="E20" s="942" t="s">
        <v>987</v>
      </c>
      <c r="F20" s="194" t="s">
        <v>988</v>
      </c>
      <c r="G20" s="194">
        <v>1</v>
      </c>
      <c r="H20" s="194">
        <v>3.31</v>
      </c>
      <c r="I20" s="102">
        <v>1</v>
      </c>
      <c r="J20" s="102">
        <v>275392</v>
      </c>
      <c r="K20" s="102"/>
      <c r="L20" s="102"/>
      <c r="M20" s="213">
        <f t="shared" si="4"/>
        <v>275392</v>
      </c>
      <c r="N20" s="194">
        <v>3.42</v>
      </c>
      <c r="O20" s="102">
        <v>1</v>
      </c>
      <c r="P20" s="194">
        <v>284544</v>
      </c>
      <c r="Q20" s="194"/>
      <c r="R20" s="194"/>
      <c r="S20" s="213">
        <f t="shared" si="5"/>
        <v>284544</v>
      </c>
      <c r="T20" s="213">
        <f t="shared" si="0"/>
        <v>0</v>
      </c>
      <c r="U20" s="213">
        <f t="shared" si="0"/>
        <v>-9152</v>
      </c>
      <c r="V20" s="213">
        <f t="shared" si="0"/>
        <v>0</v>
      </c>
      <c r="W20" s="213">
        <f t="shared" si="0"/>
        <v>0</v>
      </c>
      <c r="X20" s="213">
        <f t="shared" si="1"/>
        <v>-9152</v>
      </c>
      <c r="Y20" s="194">
        <v>2</v>
      </c>
      <c r="Z20" s="194">
        <v>3.42</v>
      </c>
      <c r="AA20" s="102">
        <v>1</v>
      </c>
      <c r="AB20" s="102">
        <v>284544</v>
      </c>
      <c r="AC20" s="102"/>
      <c r="AD20" s="102"/>
      <c r="AE20" s="213">
        <f t="shared" si="2"/>
        <v>284544</v>
      </c>
      <c r="AF20" s="194">
        <v>3</v>
      </c>
      <c r="AG20" s="194">
        <v>3.53</v>
      </c>
      <c r="AH20" s="102">
        <v>1</v>
      </c>
      <c r="AI20" s="102">
        <v>293696</v>
      </c>
      <c r="AJ20" s="102"/>
      <c r="AK20" s="102"/>
      <c r="AL20" s="213">
        <f t="shared" si="3"/>
        <v>293696</v>
      </c>
    </row>
    <row r="21" spans="1:38" ht="135">
      <c r="A21" s="194">
        <v>11</v>
      </c>
      <c r="B21" s="102" t="s">
        <v>8076</v>
      </c>
      <c r="C21" s="102" t="s">
        <v>5282</v>
      </c>
      <c r="D21" s="194">
        <v>1977</v>
      </c>
      <c r="E21" s="942" t="s">
        <v>987</v>
      </c>
      <c r="F21" s="194" t="s">
        <v>988</v>
      </c>
      <c r="G21" s="194">
        <v>2</v>
      </c>
      <c r="H21" s="194">
        <v>3.42</v>
      </c>
      <c r="I21" s="102">
        <v>1</v>
      </c>
      <c r="J21" s="102">
        <v>284544</v>
      </c>
      <c r="K21" s="102"/>
      <c r="L21" s="102"/>
      <c r="M21" s="213">
        <f t="shared" si="4"/>
        <v>284544</v>
      </c>
      <c r="N21" s="194">
        <v>3.31</v>
      </c>
      <c r="O21" s="102">
        <v>1</v>
      </c>
      <c r="P21" s="194">
        <v>275392</v>
      </c>
      <c r="Q21" s="194"/>
      <c r="R21" s="194"/>
      <c r="S21" s="213">
        <f t="shared" si="5"/>
        <v>275392</v>
      </c>
      <c r="T21" s="213">
        <f t="shared" si="0"/>
        <v>0</v>
      </c>
      <c r="U21" s="213">
        <f t="shared" si="0"/>
        <v>9152</v>
      </c>
      <c r="V21" s="213">
        <f t="shared" si="0"/>
        <v>0</v>
      </c>
      <c r="W21" s="213">
        <f t="shared" si="0"/>
        <v>0</v>
      </c>
      <c r="X21" s="213">
        <f t="shared" si="1"/>
        <v>9152</v>
      </c>
      <c r="Y21" s="194">
        <v>3</v>
      </c>
      <c r="Z21" s="194">
        <v>3.53</v>
      </c>
      <c r="AA21" s="102">
        <v>1</v>
      </c>
      <c r="AB21" s="102">
        <v>293696</v>
      </c>
      <c r="AC21" s="102"/>
      <c r="AD21" s="102"/>
      <c r="AE21" s="213">
        <f t="shared" si="2"/>
        <v>293696</v>
      </c>
      <c r="AF21" s="194">
        <v>4</v>
      </c>
      <c r="AG21" s="194">
        <v>3.64</v>
      </c>
      <c r="AH21" s="102">
        <v>1</v>
      </c>
      <c r="AI21" s="102">
        <v>302848</v>
      </c>
      <c r="AJ21" s="102"/>
      <c r="AK21" s="102"/>
      <c r="AL21" s="213">
        <f t="shared" si="3"/>
        <v>302848</v>
      </c>
    </row>
    <row r="22" spans="1:38" ht="135">
      <c r="A22" s="194">
        <v>12</v>
      </c>
      <c r="B22" s="104" t="s">
        <v>759</v>
      </c>
      <c r="C22" s="104"/>
      <c r="D22" s="194"/>
      <c r="E22" s="942" t="s">
        <v>987</v>
      </c>
      <c r="F22" s="194" t="s">
        <v>988</v>
      </c>
      <c r="G22" s="194">
        <v>7</v>
      </c>
      <c r="H22" s="194">
        <v>3.76</v>
      </c>
      <c r="I22" s="102">
        <v>1</v>
      </c>
      <c r="J22" s="102">
        <v>312832</v>
      </c>
      <c r="K22" s="102"/>
      <c r="L22" s="102"/>
      <c r="M22" s="213">
        <f t="shared" si="4"/>
        <v>312832</v>
      </c>
      <c r="N22" s="194">
        <v>3.76</v>
      </c>
      <c r="O22" s="102">
        <v>1</v>
      </c>
      <c r="P22" s="194">
        <v>312832</v>
      </c>
      <c r="Q22" s="194"/>
      <c r="R22" s="194"/>
      <c r="S22" s="213">
        <f t="shared" si="5"/>
        <v>312832</v>
      </c>
      <c r="T22" s="213">
        <f t="shared" si="0"/>
        <v>0</v>
      </c>
      <c r="U22" s="213">
        <f t="shared" si="0"/>
        <v>0</v>
      </c>
      <c r="V22" s="213">
        <f t="shared" si="0"/>
        <v>0</v>
      </c>
      <c r="W22" s="213">
        <f t="shared" si="0"/>
        <v>0</v>
      </c>
      <c r="X22" s="213">
        <f t="shared" si="1"/>
        <v>0</v>
      </c>
      <c r="Y22" s="194">
        <v>8</v>
      </c>
      <c r="Z22" s="194">
        <v>3.88</v>
      </c>
      <c r="AA22" s="102">
        <v>1</v>
      </c>
      <c r="AB22" s="102">
        <v>322816</v>
      </c>
      <c r="AC22" s="102"/>
      <c r="AD22" s="102"/>
      <c r="AE22" s="213">
        <f t="shared" si="2"/>
        <v>322816</v>
      </c>
      <c r="AF22" s="194">
        <v>9</v>
      </c>
      <c r="AG22" s="194">
        <v>3.88</v>
      </c>
      <c r="AH22" s="102">
        <v>1</v>
      </c>
      <c r="AI22" s="102">
        <v>322816</v>
      </c>
      <c r="AJ22" s="102"/>
      <c r="AK22" s="102"/>
      <c r="AL22" s="213">
        <f t="shared" si="3"/>
        <v>322816</v>
      </c>
    </row>
    <row r="23" spans="1:38" ht="121.5">
      <c r="A23" s="194">
        <v>13</v>
      </c>
      <c r="B23" s="102" t="s">
        <v>4249</v>
      </c>
      <c r="C23" s="102" t="s">
        <v>5282</v>
      </c>
      <c r="D23" s="194">
        <v>1977</v>
      </c>
      <c r="E23" s="942" t="s">
        <v>991</v>
      </c>
      <c r="F23" s="194" t="s">
        <v>984</v>
      </c>
      <c r="G23" s="194">
        <v>4</v>
      </c>
      <c r="H23" s="194">
        <v>4.41</v>
      </c>
      <c r="I23" s="102">
        <v>1</v>
      </c>
      <c r="J23" s="102">
        <v>366912</v>
      </c>
      <c r="K23" s="102"/>
      <c r="L23" s="102"/>
      <c r="M23" s="213">
        <f t="shared" si="4"/>
        <v>366912</v>
      </c>
      <c r="N23" s="194">
        <v>4.2699999999999996</v>
      </c>
      <c r="O23" s="102">
        <v>1</v>
      </c>
      <c r="P23" s="194">
        <v>355263.99999999994</v>
      </c>
      <c r="Q23" s="194"/>
      <c r="R23" s="194"/>
      <c r="S23" s="213">
        <f t="shared" si="5"/>
        <v>355263.99999999994</v>
      </c>
      <c r="T23" s="213">
        <f t="shared" si="0"/>
        <v>0</v>
      </c>
      <c r="U23" s="213">
        <f t="shared" si="0"/>
        <v>11648.000000000058</v>
      </c>
      <c r="V23" s="213">
        <f t="shared" si="0"/>
        <v>0</v>
      </c>
      <c r="W23" s="213">
        <f t="shared" si="0"/>
        <v>0</v>
      </c>
      <c r="X23" s="213">
        <f t="shared" si="1"/>
        <v>11648.000000000058</v>
      </c>
      <c r="Y23" s="194">
        <v>5</v>
      </c>
      <c r="Z23" s="194">
        <v>4.41</v>
      </c>
      <c r="AA23" s="102">
        <v>1</v>
      </c>
      <c r="AB23" s="102">
        <v>366912</v>
      </c>
      <c r="AC23" s="102"/>
      <c r="AD23" s="102"/>
      <c r="AE23" s="213">
        <f t="shared" si="2"/>
        <v>366912</v>
      </c>
      <c r="AF23" s="194">
        <v>6</v>
      </c>
      <c r="AG23" s="194">
        <v>4.55</v>
      </c>
      <c r="AH23" s="102">
        <v>1</v>
      </c>
      <c r="AI23" s="102">
        <v>378560</v>
      </c>
      <c r="AJ23" s="102"/>
      <c r="AK23" s="102"/>
      <c r="AL23" s="213">
        <f t="shared" si="3"/>
        <v>378560</v>
      </c>
    </row>
    <row r="24" spans="1:38" ht="135">
      <c r="A24" s="194">
        <v>14</v>
      </c>
      <c r="B24" s="102" t="s">
        <v>986</v>
      </c>
      <c r="C24" s="102" t="s">
        <v>5282</v>
      </c>
      <c r="D24" s="194">
        <v>1982</v>
      </c>
      <c r="E24" s="942" t="s">
        <v>993</v>
      </c>
      <c r="F24" s="194" t="s">
        <v>984</v>
      </c>
      <c r="G24" s="194">
        <v>5</v>
      </c>
      <c r="H24" s="194">
        <v>4.41</v>
      </c>
      <c r="I24" s="102">
        <v>1</v>
      </c>
      <c r="J24" s="102">
        <v>366912</v>
      </c>
      <c r="K24" s="102"/>
      <c r="L24" s="102"/>
      <c r="M24" s="213">
        <f t="shared" si="4"/>
        <v>366912</v>
      </c>
      <c r="N24" s="194">
        <v>4.41</v>
      </c>
      <c r="O24" s="102">
        <v>1</v>
      </c>
      <c r="P24" s="194">
        <v>366912</v>
      </c>
      <c r="Q24" s="194"/>
      <c r="R24" s="194"/>
      <c r="S24" s="213">
        <f t="shared" si="5"/>
        <v>366912</v>
      </c>
      <c r="T24" s="213">
        <f t="shared" si="0"/>
        <v>0</v>
      </c>
      <c r="U24" s="213">
        <f t="shared" si="0"/>
        <v>0</v>
      </c>
      <c r="V24" s="213">
        <f t="shared" si="0"/>
        <v>0</v>
      </c>
      <c r="W24" s="213">
        <f t="shared" si="0"/>
        <v>0</v>
      </c>
      <c r="X24" s="213">
        <f t="shared" si="1"/>
        <v>0</v>
      </c>
      <c r="Y24" s="194">
        <v>6</v>
      </c>
      <c r="Z24" s="194">
        <v>4.55</v>
      </c>
      <c r="AA24" s="102">
        <v>1</v>
      </c>
      <c r="AB24" s="102">
        <v>378560</v>
      </c>
      <c r="AC24" s="102"/>
      <c r="AD24" s="102"/>
      <c r="AE24" s="213">
        <f t="shared" si="2"/>
        <v>378560</v>
      </c>
      <c r="AF24" s="194">
        <v>7</v>
      </c>
      <c r="AG24" s="194">
        <v>4.55</v>
      </c>
      <c r="AH24" s="102">
        <v>1</v>
      </c>
      <c r="AI24" s="102">
        <v>378560</v>
      </c>
      <c r="AJ24" s="102"/>
      <c r="AK24" s="102"/>
      <c r="AL24" s="213">
        <f t="shared" si="3"/>
        <v>378560</v>
      </c>
    </row>
    <row r="25" spans="1:38" ht="135">
      <c r="A25" s="194">
        <v>15</v>
      </c>
      <c r="B25" s="104" t="s">
        <v>4250</v>
      </c>
      <c r="C25" s="104" t="s">
        <v>5283</v>
      </c>
      <c r="D25" s="194">
        <v>1996</v>
      </c>
      <c r="E25" s="942" t="s">
        <v>993</v>
      </c>
      <c r="F25" s="194" t="s">
        <v>984</v>
      </c>
      <c r="G25" s="194">
        <v>2</v>
      </c>
      <c r="H25" s="194">
        <v>4.1399999999999997</v>
      </c>
      <c r="I25" s="102">
        <v>1</v>
      </c>
      <c r="J25" s="102">
        <v>344448</v>
      </c>
      <c r="K25" s="102"/>
      <c r="L25" s="102"/>
      <c r="M25" s="213">
        <f t="shared" si="4"/>
        <v>344448</v>
      </c>
      <c r="N25" s="194">
        <v>4.01</v>
      </c>
      <c r="O25" s="102">
        <v>1</v>
      </c>
      <c r="P25" s="194">
        <v>333632</v>
      </c>
      <c r="Q25" s="194"/>
      <c r="R25" s="194"/>
      <c r="S25" s="213">
        <f t="shared" si="5"/>
        <v>333632</v>
      </c>
      <c r="T25" s="213">
        <f t="shared" si="0"/>
        <v>0</v>
      </c>
      <c r="U25" s="213">
        <f t="shared" si="0"/>
        <v>10816</v>
      </c>
      <c r="V25" s="213">
        <f t="shared" si="0"/>
        <v>0</v>
      </c>
      <c r="W25" s="213">
        <f t="shared" si="0"/>
        <v>0</v>
      </c>
      <c r="X25" s="213">
        <f t="shared" si="1"/>
        <v>10816</v>
      </c>
      <c r="Y25" s="194">
        <v>3</v>
      </c>
      <c r="Z25" s="194">
        <v>4.2699999999999996</v>
      </c>
      <c r="AA25" s="102">
        <v>1</v>
      </c>
      <c r="AB25" s="102">
        <v>355263.99999999994</v>
      </c>
      <c r="AC25" s="102"/>
      <c r="AD25" s="102"/>
      <c r="AE25" s="213">
        <f t="shared" si="2"/>
        <v>355263.99999999994</v>
      </c>
      <c r="AF25" s="194">
        <v>4</v>
      </c>
      <c r="AG25" s="194">
        <v>4.41</v>
      </c>
      <c r="AH25" s="102">
        <v>1</v>
      </c>
      <c r="AI25" s="102">
        <v>366912</v>
      </c>
      <c r="AJ25" s="102"/>
      <c r="AK25" s="102"/>
      <c r="AL25" s="213">
        <f t="shared" si="3"/>
        <v>366912</v>
      </c>
    </row>
    <row r="26" spans="1:38" ht="135">
      <c r="A26" s="194">
        <v>16</v>
      </c>
      <c r="B26" s="102" t="s">
        <v>4255</v>
      </c>
      <c r="C26" s="102" t="s">
        <v>5283</v>
      </c>
      <c r="D26" s="194">
        <v>1975</v>
      </c>
      <c r="E26" s="942" t="s">
        <v>993</v>
      </c>
      <c r="F26" s="194" t="s">
        <v>984</v>
      </c>
      <c r="G26" s="194">
        <v>6</v>
      </c>
      <c r="H26" s="194">
        <v>4.55</v>
      </c>
      <c r="I26" s="102">
        <v>1</v>
      </c>
      <c r="J26" s="102">
        <v>378560</v>
      </c>
      <c r="K26" s="102"/>
      <c r="L26" s="102"/>
      <c r="M26" s="213">
        <f t="shared" si="4"/>
        <v>378560</v>
      </c>
      <c r="N26" s="194">
        <v>4.41</v>
      </c>
      <c r="O26" s="102">
        <v>1</v>
      </c>
      <c r="P26" s="194">
        <v>366912</v>
      </c>
      <c r="Q26" s="194"/>
      <c r="R26" s="194"/>
      <c r="S26" s="213">
        <f t="shared" si="5"/>
        <v>366912</v>
      </c>
      <c r="T26" s="213">
        <f t="shared" si="0"/>
        <v>0</v>
      </c>
      <c r="U26" s="213">
        <f t="shared" si="0"/>
        <v>11648</v>
      </c>
      <c r="V26" s="213">
        <f t="shared" si="0"/>
        <v>0</v>
      </c>
      <c r="W26" s="213">
        <f t="shared" si="0"/>
        <v>0</v>
      </c>
      <c r="X26" s="213">
        <f t="shared" si="1"/>
        <v>11648</v>
      </c>
      <c r="Y26" s="194">
        <v>7</v>
      </c>
      <c r="Z26" s="194">
        <v>4.55</v>
      </c>
      <c r="AA26" s="102">
        <v>1</v>
      </c>
      <c r="AB26" s="102">
        <v>378560</v>
      </c>
      <c r="AC26" s="102"/>
      <c r="AD26" s="102"/>
      <c r="AE26" s="213">
        <f t="shared" si="2"/>
        <v>378560</v>
      </c>
      <c r="AF26" s="194">
        <v>8</v>
      </c>
      <c r="AG26" s="194">
        <v>4.7</v>
      </c>
      <c r="AH26" s="102">
        <v>1</v>
      </c>
      <c r="AI26" s="102">
        <v>391040</v>
      </c>
      <c r="AJ26" s="102"/>
      <c r="AK26" s="102"/>
      <c r="AL26" s="213">
        <f t="shared" si="3"/>
        <v>391040</v>
      </c>
    </row>
    <row r="27" spans="1:38" ht="135">
      <c r="A27" s="194">
        <v>17</v>
      </c>
      <c r="B27" s="102" t="s">
        <v>8077</v>
      </c>
      <c r="C27" s="102" t="s">
        <v>5282</v>
      </c>
      <c r="D27" s="194">
        <v>1982</v>
      </c>
      <c r="E27" s="942" t="s">
        <v>995</v>
      </c>
      <c r="F27" s="194" t="s">
        <v>988</v>
      </c>
      <c r="G27" s="194">
        <v>2</v>
      </c>
      <c r="H27" s="194">
        <v>3.42</v>
      </c>
      <c r="I27" s="102">
        <v>1</v>
      </c>
      <c r="J27" s="102">
        <v>284544</v>
      </c>
      <c r="K27" s="102"/>
      <c r="L27" s="102"/>
      <c r="M27" s="213">
        <f t="shared" si="4"/>
        <v>284544</v>
      </c>
      <c r="N27" s="194">
        <v>3.31</v>
      </c>
      <c r="O27" s="102">
        <v>1</v>
      </c>
      <c r="P27" s="194">
        <v>275392</v>
      </c>
      <c r="Q27" s="194"/>
      <c r="R27" s="194"/>
      <c r="S27" s="213">
        <f t="shared" si="5"/>
        <v>275392</v>
      </c>
      <c r="T27" s="213">
        <f t="shared" ref="T27:W42" si="6">I27-O27</f>
        <v>0</v>
      </c>
      <c r="U27" s="213">
        <f t="shared" si="6"/>
        <v>9152</v>
      </c>
      <c r="V27" s="213">
        <f t="shared" si="6"/>
        <v>0</v>
      </c>
      <c r="W27" s="213">
        <f t="shared" si="6"/>
        <v>0</v>
      </c>
      <c r="X27" s="213">
        <f t="shared" si="1"/>
        <v>9152</v>
      </c>
      <c r="Y27" s="194">
        <v>3</v>
      </c>
      <c r="Z27" s="194">
        <v>3.53</v>
      </c>
      <c r="AA27" s="102">
        <v>1</v>
      </c>
      <c r="AB27" s="102">
        <v>293696</v>
      </c>
      <c r="AC27" s="102"/>
      <c r="AD27" s="102"/>
      <c r="AE27" s="213">
        <f t="shared" si="2"/>
        <v>293696</v>
      </c>
      <c r="AF27" s="194">
        <v>4</v>
      </c>
      <c r="AG27" s="194">
        <v>3.64</v>
      </c>
      <c r="AH27" s="102">
        <v>1</v>
      </c>
      <c r="AI27" s="102">
        <v>302848</v>
      </c>
      <c r="AJ27" s="102"/>
      <c r="AK27" s="102"/>
      <c r="AL27" s="213">
        <f t="shared" si="3"/>
        <v>302848</v>
      </c>
    </row>
    <row r="28" spans="1:38" ht="135">
      <c r="A28" s="194">
        <v>18</v>
      </c>
      <c r="B28" s="104" t="s">
        <v>8078</v>
      </c>
      <c r="C28" s="104" t="s">
        <v>5282</v>
      </c>
      <c r="D28" s="194">
        <v>1988</v>
      </c>
      <c r="E28" s="942" t="s">
        <v>995</v>
      </c>
      <c r="F28" s="194" t="s">
        <v>988</v>
      </c>
      <c r="G28" s="194">
        <v>2</v>
      </c>
      <c r="H28" s="194">
        <v>3.42</v>
      </c>
      <c r="I28" s="102">
        <v>1</v>
      </c>
      <c r="J28" s="102">
        <v>284544</v>
      </c>
      <c r="K28" s="102"/>
      <c r="L28" s="102"/>
      <c r="M28" s="213">
        <f t="shared" si="4"/>
        <v>284544</v>
      </c>
      <c r="N28" s="194">
        <v>3.31</v>
      </c>
      <c r="O28" s="102">
        <v>1</v>
      </c>
      <c r="P28" s="194">
        <v>275392</v>
      </c>
      <c r="Q28" s="194"/>
      <c r="R28" s="194"/>
      <c r="S28" s="213">
        <f t="shared" si="5"/>
        <v>275392</v>
      </c>
      <c r="T28" s="213">
        <f t="shared" si="6"/>
        <v>0</v>
      </c>
      <c r="U28" s="213">
        <f t="shared" si="6"/>
        <v>9152</v>
      </c>
      <c r="V28" s="213">
        <f t="shared" si="6"/>
        <v>0</v>
      </c>
      <c r="W28" s="213">
        <f t="shared" si="6"/>
        <v>0</v>
      </c>
      <c r="X28" s="213">
        <f t="shared" si="1"/>
        <v>9152</v>
      </c>
      <c r="Y28" s="194">
        <v>3</v>
      </c>
      <c r="Z28" s="194">
        <v>3.53</v>
      </c>
      <c r="AA28" s="102">
        <v>1</v>
      </c>
      <c r="AB28" s="102">
        <v>293696</v>
      </c>
      <c r="AC28" s="102"/>
      <c r="AD28" s="102"/>
      <c r="AE28" s="213">
        <f t="shared" si="2"/>
        <v>293696</v>
      </c>
      <c r="AF28" s="194">
        <v>4</v>
      </c>
      <c r="AG28" s="194">
        <v>3.64</v>
      </c>
      <c r="AH28" s="102">
        <v>1</v>
      </c>
      <c r="AI28" s="102">
        <v>302848</v>
      </c>
      <c r="AJ28" s="102"/>
      <c r="AK28" s="102"/>
      <c r="AL28" s="213">
        <f t="shared" si="3"/>
        <v>302848</v>
      </c>
    </row>
    <row r="29" spans="1:38" ht="135">
      <c r="A29" s="194">
        <v>19</v>
      </c>
      <c r="B29" s="102" t="s">
        <v>8079</v>
      </c>
      <c r="C29" s="102" t="s">
        <v>5282</v>
      </c>
      <c r="D29" s="194">
        <v>1993</v>
      </c>
      <c r="E29" s="942" t="s">
        <v>5373</v>
      </c>
      <c r="F29" s="194" t="s">
        <v>990</v>
      </c>
      <c r="G29" s="194">
        <v>2</v>
      </c>
      <c r="H29" s="194">
        <v>1.79</v>
      </c>
      <c r="I29" s="102">
        <v>1</v>
      </c>
      <c r="J29" s="102">
        <v>148928</v>
      </c>
      <c r="K29" s="102"/>
      <c r="L29" s="102"/>
      <c r="M29" s="213">
        <f t="shared" si="4"/>
        <v>148928</v>
      </c>
      <c r="N29" s="194">
        <v>1.73</v>
      </c>
      <c r="O29" s="102">
        <v>1</v>
      </c>
      <c r="P29" s="194">
        <v>143936</v>
      </c>
      <c r="Q29" s="194"/>
      <c r="R29" s="194"/>
      <c r="S29" s="213">
        <f t="shared" si="5"/>
        <v>143936</v>
      </c>
      <c r="T29" s="213">
        <f t="shared" si="6"/>
        <v>0</v>
      </c>
      <c r="U29" s="213">
        <f t="shared" si="6"/>
        <v>4992</v>
      </c>
      <c r="V29" s="213">
        <f t="shared" si="6"/>
        <v>0</v>
      </c>
      <c r="W29" s="213">
        <f t="shared" si="6"/>
        <v>0</v>
      </c>
      <c r="X29" s="213">
        <f t="shared" si="1"/>
        <v>4992</v>
      </c>
      <c r="Y29" s="194">
        <v>3</v>
      </c>
      <c r="Z29" s="194">
        <v>1.84</v>
      </c>
      <c r="AA29" s="102">
        <v>1</v>
      </c>
      <c r="AB29" s="102">
        <v>153088</v>
      </c>
      <c r="AC29" s="102"/>
      <c r="AD29" s="102"/>
      <c r="AE29" s="213">
        <f t="shared" si="2"/>
        <v>153088</v>
      </c>
      <c r="AF29" s="194">
        <v>4</v>
      </c>
      <c r="AG29" s="194">
        <v>1.9</v>
      </c>
      <c r="AH29" s="102">
        <v>1</v>
      </c>
      <c r="AI29" s="102">
        <v>158080</v>
      </c>
      <c r="AJ29" s="102"/>
      <c r="AK29" s="102"/>
      <c r="AL29" s="213">
        <f t="shared" si="3"/>
        <v>158080</v>
      </c>
    </row>
    <row r="30" spans="1:38" ht="54">
      <c r="A30" s="194">
        <v>20</v>
      </c>
      <c r="B30" s="102" t="s">
        <v>5374</v>
      </c>
      <c r="C30" s="102" t="s">
        <v>5282</v>
      </c>
      <c r="D30" s="194">
        <v>1991</v>
      </c>
      <c r="E30" s="942" t="s">
        <v>998</v>
      </c>
      <c r="F30" s="194" t="s">
        <v>981</v>
      </c>
      <c r="G30" s="194">
        <v>3</v>
      </c>
      <c r="H30" s="194">
        <v>5.18</v>
      </c>
      <c r="I30" s="102">
        <v>1</v>
      </c>
      <c r="J30" s="102">
        <v>430976</v>
      </c>
      <c r="K30" s="102"/>
      <c r="L30" s="102"/>
      <c r="M30" s="213">
        <f t="shared" si="4"/>
        <v>430976</v>
      </c>
      <c r="N30" s="194">
        <v>5.01</v>
      </c>
      <c r="O30" s="102">
        <v>1</v>
      </c>
      <c r="P30" s="194">
        <v>416832</v>
      </c>
      <c r="Q30" s="194"/>
      <c r="R30" s="194"/>
      <c r="S30" s="213">
        <f t="shared" si="5"/>
        <v>416832</v>
      </c>
      <c r="T30" s="213">
        <f t="shared" si="6"/>
        <v>0</v>
      </c>
      <c r="U30" s="213">
        <f t="shared" si="6"/>
        <v>14144</v>
      </c>
      <c r="V30" s="213">
        <f t="shared" si="6"/>
        <v>0</v>
      </c>
      <c r="W30" s="213">
        <f t="shared" si="6"/>
        <v>0</v>
      </c>
      <c r="X30" s="213">
        <f t="shared" si="1"/>
        <v>14144</v>
      </c>
      <c r="Y30" s="194">
        <v>4</v>
      </c>
      <c r="Z30" s="194">
        <v>5.35</v>
      </c>
      <c r="AA30" s="102">
        <v>1</v>
      </c>
      <c r="AB30" s="102">
        <v>445119.99999999994</v>
      </c>
      <c r="AC30" s="102"/>
      <c r="AD30" s="102"/>
      <c r="AE30" s="213">
        <f t="shared" si="2"/>
        <v>445119.99999999994</v>
      </c>
      <c r="AF30" s="194">
        <v>5</v>
      </c>
      <c r="AG30" s="194">
        <v>5.35</v>
      </c>
      <c r="AH30" s="102">
        <v>1</v>
      </c>
      <c r="AI30" s="102">
        <v>445119.99999999994</v>
      </c>
      <c r="AJ30" s="102"/>
      <c r="AK30" s="102"/>
      <c r="AL30" s="213">
        <f t="shared" si="3"/>
        <v>445119.99999999994</v>
      </c>
    </row>
    <row r="31" spans="1:38" ht="162">
      <c r="A31" s="194">
        <v>21</v>
      </c>
      <c r="B31" s="104" t="s">
        <v>759</v>
      </c>
      <c r="C31" s="104"/>
      <c r="D31" s="194"/>
      <c r="E31" s="942" t="s">
        <v>999</v>
      </c>
      <c r="F31" s="194" t="s">
        <v>984</v>
      </c>
      <c r="G31" s="194">
        <v>7</v>
      </c>
      <c r="H31" s="194">
        <v>4.55</v>
      </c>
      <c r="I31" s="102">
        <v>1</v>
      </c>
      <c r="J31" s="102">
        <v>378560</v>
      </c>
      <c r="K31" s="102"/>
      <c r="L31" s="102">
        <v>18928</v>
      </c>
      <c r="M31" s="213">
        <f t="shared" si="4"/>
        <v>397488</v>
      </c>
      <c r="N31" s="194">
        <v>4.55</v>
      </c>
      <c r="O31" s="102">
        <v>1</v>
      </c>
      <c r="P31" s="194">
        <v>378560</v>
      </c>
      <c r="Q31" s="194"/>
      <c r="R31" s="194"/>
      <c r="S31" s="213">
        <f t="shared" si="5"/>
        <v>378560</v>
      </c>
      <c r="T31" s="213">
        <f t="shared" si="6"/>
        <v>0</v>
      </c>
      <c r="U31" s="213">
        <f t="shared" si="6"/>
        <v>0</v>
      </c>
      <c r="V31" s="213">
        <f t="shared" si="6"/>
        <v>0</v>
      </c>
      <c r="W31" s="213">
        <f t="shared" si="6"/>
        <v>18928</v>
      </c>
      <c r="X31" s="213">
        <f t="shared" si="1"/>
        <v>18928</v>
      </c>
      <c r="Y31" s="194">
        <v>8</v>
      </c>
      <c r="Z31" s="194">
        <v>4.7</v>
      </c>
      <c r="AA31" s="102">
        <v>1</v>
      </c>
      <c r="AB31" s="102">
        <v>391040</v>
      </c>
      <c r="AC31" s="102"/>
      <c r="AD31" s="102">
        <v>19552</v>
      </c>
      <c r="AE31" s="213">
        <f t="shared" si="2"/>
        <v>410592</v>
      </c>
      <c r="AF31" s="194">
        <v>9</v>
      </c>
      <c r="AG31" s="194">
        <v>4.7</v>
      </c>
      <c r="AH31" s="102">
        <v>1</v>
      </c>
      <c r="AI31" s="102">
        <v>391040</v>
      </c>
      <c r="AJ31" s="102"/>
      <c r="AK31" s="102">
        <v>19552</v>
      </c>
      <c r="AL31" s="213">
        <f t="shared" si="3"/>
        <v>410592</v>
      </c>
    </row>
    <row r="32" spans="1:38" ht="175.5">
      <c r="A32" s="194">
        <v>22</v>
      </c>
      <c r="B32" s="102" t="s">
        <v>996</v>
      </c>
      <c r="C32" s="102" t="s">
        <v>5282</v>
      </c>
      <c r="D32" s="194">
        <v>1992</v>
      </c>
      <c r="E32" s="942" t="s">
        <v>1000</v>
      </c>
      <c r="F32" s="194" t="s">
        <v>984</v>
      </c>
      <c r="G32" s="194">
        <v>3</v>
      </c>
      <c r="H32" s="194">
        <v>4.2699999999999996</v>
      </c>
      <c r="I32" s="102">
        <v>1</v>
      </c>
      <c r="J32" s="102">
        <v>355263.99999999994</v>
      </c>
      <c r="K32" s="102"/>
      <c r="L32" s="102"/>
      <c r="M32" s="213">
        <f t="shared" si="4"/>
        <v>355263.99999999994</v>
      </c>
      <c r="N32" s="194">
        <v>4.1399999999999997</v>
      </c>
      <c r="O32" s="102">
        <v>1</v>
      </c>
      <c r="P32" s="194">
        <v>344448</v>
      </c>
      <c r="Q32" s="194"/>
      <c r="R32" s="194"/>
      <c r="S32" s="213">
        <f t="shared" si="5"/>
        <v>344448</v>
      </c>
      <c r="T32" s="213">
        <f t="shared" si="6"/>
        <v>0</v>
      </c>
      <c r="U32" s="213">
        <f t="shared" si="6"/>
        <v>10815.999999999942</v>
      </c>
      <c r="V32" s="213">
        <f t="shared" si="6"/>
        <v>0</v>
      </c>
      <c r="W32" s="213">
        <f t="shared" si="6"/>
        <v>0</v>
      </c>
      <c r="X32" s="213">
        <f t="shared" si="1"/>
        <v>10815.999999999942</v>
      </c>
      <c r="Y32" s="194">
        <v>4</v>
      </c>
      <c r="Z32" s="194">
        <v>4.41</v>
      </c>
      <c r="AA32" s="102">
        <v>1</v>
      </c>
      <c r="AB32" s="102">
        <v>366912</v>
      </c>
      <c r="AC32" s="102"/>
      <c r="AD32" s="102"/>
      <c r="AE32" s="213">
        <f t="shared" si="2"/>
        <v>366912</v>
      </c>
      <c r="AF32" s="194">
        <v>5</v>
      </c>
      <c r="AG32" s="194">
        <v>4.41</v>
      </c>
      <c r="AH32" s="102">
        <v>1</v>
      </c>
      <c r="AI32" s="102">
        <v>366912</v>
      </c>
      <c r="AJ32" s="102"/>
      <c r="AK32" s="102"/>
      <c r="AL32" s="213">
        <f t="shared" si="3"/>
        <v>366912</v>
      </c>
    </row>
    <row r="33" spans="1:38" ht="175.5">
      <c r="A33" s="194">
        <v>23</v>
      </c>
      <c r="B33" s="102" t="s">
        <v>1504</v>
      </c>
      <c r="C33" s="102" t="s">
        <v>5282</v>
      </c>
      <c r="D33" s="194">
        <v>1993</v>
      </c>
      <c r="E33" s="942" t="s">
        <v>1001</v>
      </c>
      <c r="F33" s="194" t="s">
        <v>988</v>
      </c>
      <c r="G33" s="194">
        <v>2</v>
      </c>
      <c r="H33" s="194">
        <v>3.42</v>
      </c>
      <c r="I33" s="102">
        <v>1</v>
      </c>
      <c r="J33" s="102">
        <v>284544</v>
      </c>
      <c r="K33" s="102"/>
      <c r="L33" s="102"/>
      <c r="M33" s="213">
        <f t="shared" si="4"/>
        <v>284544</v>
      </c>
      <c r="N33" s="194">
        <v>3.31</v>
      </c>
      <c r="O33" s="102">
        <v>1</v>
      </c>
      <c r="P33" s="194">
        <v>275392</v>
      </c>
      <c r="Q33" s="194"/>
      <c r="R33" s="194"/>
      <c r="S33" s="213">
        <f t="shared" si="5"/>
        <v>275392</v>
      </c>
      <c r="T33" s="213">
        <f t="shared" si="6"/>
        <v>0</v>
      </c>
      <c r="U33" s="213">
        <f t="shared" si="6"/>
        <v>9152</v>
      </c>
      <c r="V33" s="213">
        <f t="shared" si="6"/>
        <v>0</v>
      </c>
      <c r="W33" s="213">
        <f t="shared" si="6"/>
        <v>0</v>
      </c>
      <c r="X33" s="213">
        <f t="shared" si="1"/>
        <v>9152</v>
      </c>
      <c r="Y33" s="194">
        <v>3</v>
      </c>
      <c r="Z33" s="194">
        <v>3.53</v>
      </c>
      <c r="AA33" s="102">
        <v>1</v>
      </c>
      <c r="AB33" s="102">
        <v>293696</v>
      </c>
      <c r="AC33" s="102"/>
      <c r="AD33" s="102"/>
      <c r="AE33" s="213">
        <f t="shared" si="2"/>
        <v>293696</v>
      </c>
      <c r="AF33" s="194">
        <v>4</v>
      </c>
      <c r="AG33" s="194">
        <v>3.64</v>
      </c>
      <c r="AH33" s="102">
        <v>1</v>
      </c>
      <c r="AI33" s="102">
        <v>302848</v>
      </c>
      <c r="AJ33" s="102"/>
      <c r="AK33" s="102"/>
      <c r="AL33" s="213">
        <f t="shared" si="3"/>
        <v>302848</v>
      </c>
    </row>
    <row r="34" spans="1:38" ht="175.5">
      <c r="A34" s="194">
        <v>24</v>
      </c>
      <c r="B34" s="104" t="s">
        <v>759</v>
      </c>
      <c r="C34" s="104"/>
      <c r="D34" s="194"/>
      <c r="E34" s="942" t="s">
        <v>1001</v>
      </c>
      <c r="F34" s="194" t="s">
        <v>988</v>
      </c>
      <c r="G34" s="194">
        <v>7</v>
      </c>
      <c r="H34" s="194">
        <v>3.76</v>
      </c>
      <c r="I34" s="102">
        <v>1</v>
      </c>
      <c r="J34" s="102">
        <v>312832</v>
      </c>
      <c r="K34" s="102"/>
      <c r="L34" s="102"/>
      <c r="M34" s="213">
        <f t="shared" si="4"/>
        <v>312832</v>
      </c>
      <c r="N34" s="194">
        <v>3.76</v>
      </c>
      <c r="O34" s="102">
        <v>1</v>
      </c>
      <c r="P34" s="194">
        <v>312832</v>
      </c>
      <c r="Q34" s="194"/>
      <c r="R34" s="194"/>
      <c r="S34" s="213">
        <f t="shared" si="5"/>
        <v>312832</v>
      </c>
      <c r="T34" s="213">
        <f t="shared" si="6"/>
        <v>0</v>
      </c>
      <c r="U34" s="213">
        <f t="shared" si="6"/>
        <v>0</v>
      </c>
      <c r="V34" s="213">
        <f t="shared" si="6"/>
        <v>0</v>
      </c>
      <c r="W34" s="213">
        <f t="shared" si="6"/>
        <v>0</v>
      </c>
      <c r="X34" s="213">
        <f t="shared" si="1"/>
        <v>0</v>
      </c>
      <c r="Y34" s="194">
        <v>8</v>
      </c>
      <c r="Z34" s="194">
        <v>3.88</v>
      </c>
      <c r="AA34" s="102">
        <v>1</v>
      </c>
      <c r="AB34" s="102">
        <v>322816</v>
      </c>
      <c r="AC34" s="102"/>
      <c r="AD34" s="102"/>
      <c r="AE34" s="213">
        <f t="shared" si="2"/>
        <v>322816</v>
      </c>
      <c r="AF34" s="194">
        <v>9</v>
      </c>
      <c r="AG34" s="194">
        <v>3.88</v>
      </c>
      <c r="AH34" s="102">
        <v>1</v>
      </c>
      <c r="AI34" s="102">
        <v>322816</v>
      </c>
      <c r="AJ34" s="102"/>
      <c r="AK34" s="102"/>
      <c r="AL34" s="213">
        <f t="shared" si="3"/>
        <v>322816</v>
      </c>
    </row>
    <row r="35" spans="1:38" ht="108">
      <c r="A35" s="194">
        <v>25</v>
      </c>
      <c r="B35" s="102" t="s">
        <v>6687</v>
      </c>
      <c r="C35" s="102" t="s">
        <v>5282</v>
      </c>
      <c r="D35" s="194">
        <v>1994</v>
      </c>
      <c r="E35" s="942" t="s">
        <v>1002</v>
      </c>
      <c r="F35" s="194" t="s">
        <v>984</v>
      </c>
      <c r="G35" s="194">
        <v>3</v>
      </c>
      <c r="H35" s="194">
        <v>4.2699999999999996</v>
      </c>
      <c r="I35" s="102">
        <v>1</v>
      </c>
      <c r="J35" s="102">
        <v>355263.99999999994</v>
      </c>
      <c r="K35" s="102"/>
      <c r="L35" s="102"/>
      <c r="M35" s="213">
        <f t="shared" si="4"/>
        <v>355263.99999999994</v>
      </c>
      <c r="N35" s="194">
        <v>4.1399999999999997</v>
      </c>
      <c r="O35" s="102">
        <v>1</v>
      </c>
      <c r="P35" s="194">
        <v>344448</v>
      </c>
      <c r="Q35" s="194"/>
      <c r="R35" s="194"/>
      <c r="S35" s="213">
        <f t="shared" si="5"/>
        <v>344448</v>
      </c>
      <c r="T35" s="213">
        <f t="shared" si="6"/>
        <v>0</v>
      </c>
      <c r="U35" s="213">
        <f t="shared" si="6"/>
        <v>10815.999999999942</v>
      </c>
      <c r="V35" s="213">
        <f t="shared" si="6"/>
        <v>0</v>
      </c>
      <c r="W35" s="213">
        <f t="shared" si="6"/>
        <v>0</v>
      </c>
      <c r="X35" s="213">
        <f t="shared" si="1"/>
        <v>10815.999999999942</v>
      </c>
      <c r="Y35" s="194">
        <v>4</v>
      </c>
      <c r="Z35" s="194">
        <v>4.41</v>
      </c>
      <c r="AA35" s="102">
        <v>1</v>
      </c>
      <c r="AB35" s="102">
        <v>366912</v>
      </c>
      <c r="AC35" s="102"/>
      <c r="AD35" s="102"/>
      <c r="AE35" s="213">
        <f t="shared" si="2"/>
        <v>366912</v>
      </c>
      <c r="AF35" s="194">
        <v>5</v>
      </c>
      <c r="AG35" s="194">
        <v>4.41</v>
      </c>
      <c r="AH35" s="102">
        <v>1</v>
      </c>
      <c r="AI35" s="102">
        <v>366912</v>
      </c>
      <c r="AJ35" s="102"/>
      <c r="AK35" s="102"/>
      <c r="AL35" s="213">
        <f t="shared" si="3"/>
        <v>366912</v>
      </c>
    </row>
    <row r="36" spans="1:38" ht="121.5">
      <c r="A36" s="194">
        <v>26</v>
      </c>
      <c r="B36" s="102" t="s">
        <v>1003</v>
      </c>
      <c r="C36" s="102" t="s">
        <v>5282</v>
      </c>
      <c r="D36" s="194">
        <v>1964</v>
      </c>
      <c r="E36" s="942" t="s">
        <v>1004</v>
      </c>
      <c r="F36" s="194" t="s">
        <v>984</v>
      </c>
      <c r="G36" s="194">
        <v>20</v>
      </c>
      <c r="H36" s="194">
        <v>5.34</v>
      </c>
      <c r="I36" s="102">
        <v>1</v>
      </c>
      <c r="J36" s="102">
        <v>444288</v>
      </c>
      <c r="K36" s="102"/>
      <c r="L36" s="102"/>
      <c r="M36" s="213">
        <f t="shared" si="4"/>
        <v>444288</v>
      </c>
      <c r="N36" s="194">
        <v>5.34</v>
      </c>
      <c r="O36" s="102">
        <v>1</v>
      </c>
      <c r="P36" s="194">
        <v>444288</v>
      </c>
      <c r="Q36" s="194"/>
      <c r="R36" s="194"/>
      <c r="S36" s="213">
        <f t="shared" si="5"/>
        <v>444288</v>
      </c>
      <c r="T36" s="213">
        <f t="shared" si="6"/>
        <v>0</v>
      </c>
      <c r="U36" s="213">
        <f t="shared" si="6"/>
        <v>0</v>
      </c>
      <c r="V36" s="213">
        <f t="shared" si="6"/>
        <v>0</v>
      </c>
      <c r="W36" s="213">
        <f t="shared" si="6"/>
        <v>0</v>
      </c>
      <c r="X36" s="213">
        <f t="shared" si="1"/>
        <v>0</v>
      </c>
      <c r="Y36" s="194">
        <v>21</v>
      </c>
      <c r="Z36" s="194">
        <v>5.34</v>
      </c>
      <c r="AA36" s="102">
        <v>1</v>
      </c>
      <c r="AB36" s="102">
        <v>444288</v>
      </c>
      <c r="AC36" s="102"/>
      <c r="AD36" s="102"/>
      <c r="AE36" s="213">
        <f t="shared" si="2"/>
        <v>444288</v>
      </c>
      <c r="AF36" s="194">
        <v>22</v>
      </c>
      <c r="AG36" s="194">
        <v>5.34</v>
      </c>
      <c r="AH36" s="102">
        <v>1</v>
      </c>
      <c r="AI36" s="102">
        <v>444288</v>
      </c>
      <c r="AJ36" s="102"/>
      <c r="AK36" s="102"/>
      <c r="AL36" s="213">
        <f t="shared" si="3"/>
        <v>444288</v>
      </c>
    </row>
    <row r="37" spans="1:38" ht="121.5">
      <c r="A37" s="194">
        <v>27</v>
      </c>
      <c r="B37" s="104" t="s">
        <v>4252</v>
      </c>
      <c r="C37" s="104" t="s">
        <v>5283</v>
      </c>
      <c r="D37" s="194">
        <v>1977</v>
      </c>
      <c r="E37" s="942" t="s">
        <v>1004</v>
      </c>
      <c r="F37" s="194" t="s">
        <v>984</v>
      </c>
      <c r="G37" s="194">
        <v>5</v>
      </c>
      <c r="H37" s="194">
        <v>4.41</v>
      </c>
      <c r="I37" s="102">
        <v>1</v>
      </c>
      <c r="J37" s="102">
        <v>366912</v>
      </c>
      <c r="K37" s="102"/>
      <c r="L37" s="102"/>
      <c r="M37" s="213">
        <f t="shared" si="4"/>
        <v>366912</v>
      </c>
      <c r="N37" s="194">
        <v>4.41</v>
      </c>
      <c r="O37" s="102">
        <v>1</v>
      </c>
      <c r="P37" s="194">
        <v>366912</v>
      </c>
      <c r="Q37" s="194"/>
      <c r="R37" s="194"/>
      <c r="S37" s="213">
        <f t="shared" si="5"/>
        <v>366912</v>
      </c>
      <c r="T37" s="213">
        <f t="shared" si="6"/>
        <v>0</v>
      </c>
      <c r="U37" s="213">
        <f t="shared" si="6"/>
        <v>0</v>
      </c>
      <c r="V37" s="213">
        <f t="shared" si="6"/>
        <v>0</v>
      </c>
      <c r="W37" s="213">
        <f t="shared" si="6"/>
        <v>0</v>
      </c>
      <c r="X37" s="213">
        <f t="shared" si="1"/>
        <v>0</v>
      </c>
      <c r="Y37" s="194">
        <v>6</v>
      </c>
      <c r="Z37" s="194">
        <v>4.55</v>
      </c>
      <c r="AA37" s="102">
        <v>1</v>
      </c>
      <c r="AB37" s="102">
        <v>378560</v>
      </c>
      <c r="AC37" s="102"/>
      <c r="AD37" s="102"/>
      <c r="AE37" s="213">
        <f t="shared" si="2"/>
        <v>378560</v>
      </c>
      <c r="AF37" s="194">
        <v>7</v>
      </c>
      <c r="AG37" s="194">
        <v>4.55</v>
      </c>
      <c r="AH37" s="102">
        <v>1</v>
      </c>
      <c r="AI37" s="102">
        <v>378560</v>
      </c>
      <c r="AJ37" s="102"/>
      <c r="AK37" s="102"/>
      <c r="AL37" s="213">
        <f t="shared" si="3"/>
        <v>378560</v>
      </c>
    </row>
    <row r="38" spans="1:38" ht="121.5">
      <c r="A38" s="194">
        <v>28</v>
      </c>
      <c r="B38" s="102" t="s">
        <v>5375</v>
      </c>
      <c r="C38" s="102" t="s">
        <v>5282</v>
      </c>
      <c r="D38" s="194">
        <v>1999</v>
      </c>
      <c r="E38" s="942" t="s">
        <v>1004</v>
      </c>
      <c r="F38" s="194" t="s">
        <v>984</v>
      </c>
      <c r="G38" s="194">
        <v>3</v>
      </c>
      <c r="H38" s="194">
        <v>4.2699999999999996</v>
      </c>
      <c r="I38" s="102">
        <v>1</v>
      </c>
      <c r="J38" s="102">
        <v>355263.99999999994</v>
      </c>
      <c r="K38" s="102"/>
      <c r="L38" s="102"/>
      <c r="M38" s="213">
        <f t="shared" si="4"/>
        <v>355263.99999999994</v>
      </c>
      <c r="N38" s="194">
        <v>4.1399999999999997</v>
      </c>
      <c r="O38" s="102">
        <v>1</v>
      </c>
      <c r="P38" s="194">
        <v>344448</v>
      </c>
      <c r="Q38" s="194"/>
      <c r="R38" s="194"/>
      <c r="S38" s="213">
        <f t="shared" si="5"/>
        <v>344448</v>
      </c>
      <c r="T38" s="213">
        <f t="shared" si="6"/>
        <v>0</v>
      </c>
      <c r="U38" s="213">
        <f t="shared" si="6"/>
        <v>10815.999999999942</v>
      </c>
      <c r="V38" s="213">
        <f t="shared" si="6"/>
        <v>0</v>
      </c>
      <c r="W38" s="213">
        <f t="shared" si="6"/>
        <v>0</v>
      </c>
      <c r="X38" s="213">
        <f t="shared" si="1"/>
        <v>10815.999999999942</v>
      </c>
      <c r="Y38" s="194">
        <v>4</v>
      </c>
      <c r="Z38" s="194">
        <v>4.41</v>
      </c>
      <c r="AA38" s="102">
        <v>1</v>
      </c>
      <c r="AB38" s="102">
        <v>366912</v>
      </c>
      <c r="AC38" s="102"/>
      <c r="AD38" s="102"/>
      <c r="AE38" s="213">
        <f t="shared" si="2"/>
        <v>366912</v>
      </c>
      <c r="AF38" s="194">
        <v>5</v>
      </c>
      <c r="AG38" s="194">
        <v>4.41</v>
      </c>
      <c r="AH38" s="102">
        <v>1</v>
      </c>
      <c r="AI38" s="102">
        <v>366912</v>
      </c>
      <c r="AJ38" s="102"/>
      <c r="AK38" s="102"/>
      <c r="AL38" s="213">
        <f t="shared" si="3"/>
        <v>366912</v>
      </c>
    </row>
    <row r="39" spans="1:38" ht="121.5">
      <c r="A39" s="194">
        <v>29</v>
      </c>
      <c r="B39" s="102" t="s">
        <v>8080</v>
      </c>
      <c r="C39" s="102" t="s">
        <v>5282</v>
      </c>
      <c r="D39" s="194">
        <v>1991</v>
      </c>
      <c r="E39" s="942" t="s">
        <v>1004</v>
      </c>
      <c r="F39" s="194" t="s">
        <v>984</v>
      </c>
      <c r="G39" s="194">
        <v>2</v>
      </c>
      <c r="H39" s="194">
        <v>4.1399999999999997</v>
      </c>
      <c r="I39" s="102">
        <v>1</v>
      </c>
      <c r="J39" s="102">
        <v>344448</v>
      </c>
      <c r="K39" s="102"/>
      <c r="L39" s="102"/>
      <c r="M39" s="213">
        <f t="shared" si="4"/>
        <v>344448</v>
      </c>
      <c r="N39" s="194">
        <v>4.01</v>
      </c>
      <c r="O39" s="102">
        <v>1</v>
      </c>
      <c r="P39" s="194">
        <v>333632</v>
      </c>
      <c r="Q39" s="194"/>
      <c r="R39" s="194"/>
      <c r="S39" s="213">
        <f t="shared" si="5"/>
        <v>333632</v>
      </c>
      <c r="T39" s="213">
        <f t="shared" si="6"/>
        <v>0</v>
      </c>
      <c r="U39" s="213">
        <f t="shared" si="6"/>
        <v>10816</v>
      </c>
      <c r="V39" s="213">
        <f t="shared" si="6"/>
        <v>0</v>
      </c>
      <c r="W39" s="213">
        <f t="shared" si="6"/>
        <v>0</v>
      </c>
      <c r="X39" s="213">
        <f t="shared" si="1"/>
        <v>10816</v>
      </c>
      <c r="Y39" s="194">
        <v>3</v>
      </c>
      <c r="Z39" s="194">
        <v>4.2699999999999996</v>
      </c>
      <c r="AA39" s="102">
        <v>1</v>
      </c>
      <c r="AB39" s="102">
        <v>355263.99999999994</v>
      </c>
      <c r="AC39" s="102"/>
      <c r="AD39" s="102"/>
      <c r="AE39" s="213">
        <f t="shared" si="2"/>
        <v>355263.99999999994</v>
      </c>
      <c r="AF39" s="194">
        <v>4</v>
      </c>
      <c r="AG39" s="194">
        <v>4.41</v>
      </c>
      <c r="AH39" s="102">
        <v>1</v>
      </c>
      <c r="AI39" s="102">
        <v>366912</v>
      </c>
      <c r="AJ39" s="102"/>
      <c r="AK39" s="102"/>
      <c r="AL39" s="213">
        <f t="shared" si="3"/>
        <v>366912</v>
      </c>
    </row>
    <row r="40" spans="1:38" ht="121.5">
      <c r="A40" s="194">
        <v>30</v>
      </c>
      <c r="B40" s="104" t="s">
        <v>1854</v>
      </c>
      <c r="C40" s="104" t="s">
        <v>5282</v>
      </c>
      <c r="D40" s="194">
        <v>1997</v>
      </c>
      <c r="E40" s="942" t="s">
        <v>1005</v>
      </c>
      <c r="F40" s="194" t="s">
        <v>988</v>
      </c>
      <c r="G40" s="194">
        <v>4</v>
      </c>
      <c r="H40" s="194">
        <v>3.64</v>
      </c>
      <c r="I40" s="102">
        <v>1</v>
      </c>
      <c r="J40" s="102">
        <v>302848</v>
      </c>
      <c r="K40" s="102"/>
      <c r="L40" s="102"/>
      <c r="M40" s="213">
        <f t="shared" si="4"/>
        <v>302848</v>
      </c>
      <c r="N40" s="194">
        <v>3.53</v>
      </c>
      <c r="O40" s="102">
        <v>1</v>
      </c>
      <c r="P40" s="194">
        <v>293696</v>
      </c>
      <c r="Q40" s="194"/>
      <c r="R40" s="194"/>
      <c r="S40" s="213">
        <f t="shared" si="5"/>
        <v>293696</v>
      </c>
      <c r="T40" s="213">
        <f t="shared" si="6"/>
        <v>0</v>
      </c>
      <c r="U40" s="213">
        <f t="shared" si="6"/>
        <v>9152</v>
      </c>
      <c r="V40" s="213">
        <f t="shared" si="6"/>
        <v>0</v>
      </c>
      <c r="W40" s="213">
        <f t="shared" si="6"/>
        <v>0</v>
      </c>
      <c r="X40" s="213">
        <f t="shared" si="1"/>
        <v>9152</v>
      </c>
      <c r="Y40" s="194">
        <v>5</v>
      </c>
      <c r="Z40" s="194">
        <v>3.64</v>
      </c>
      <c r="AA40" s="102">
        <v>1</v>
      </c>
      <c r="AB40" s="102">
        <v>302848</v>
      </c>
      <c r="AC40" s="102"/>
      <c r="AD40" s="102"/>
      <c r="AE40" s="213">
        <f t="shared" si="2"/>
        <v>302848</v>
      </c>
      <c r="AF40" s="194">
        <v>6</v>
      </c>
      <c r="AG40" s="194">
        <v>3.76</v>
      </c>
      <c r="AH40" s="102">
        <v>1</v>
      </c>
      <c r="AI40" s="102">
        <v>312832</v>
      </c>
      <c r="AJ40" s="102"/>
      <c r="AK40" s="102"/>
      <c r="AL40" s="213">
        <f t="shared" si="3"/>
        <v>312832</v>
      </c>
    </row>
    <row r="41" spans="1:38" ht="121.5">
      <c r="A41" s="194">
        <v>31</v>
      </c>
      <c r="B41" s="102" t="s">
        <v>759</v>
      </c>
      <c r="C41" s="102"/>
      <c r="D41" s="194"/>
      <c r="E41" s="942" t="s">
        <v>1005</v>
      </c>
      <c r="F41" s="194" t="s">
        <v>988</v>
      </c>
      <c r="G41" s="194">
        <v>7</v>
      </c>
      <c r="H41" s="194">
        <v>3.76</v>
      </c>
      <c r="I41" s="102">
        <v>1</v>
      </c>
      <c r="J41" s="102">
        <v>312832</v>
      </c>
      <c r="K41" s="102"/>
      <c r="L41" s="102"/>
      <c r="M41" s="213">
        <f t="shared" si="4"/>
        <v>312832</v>
      </c>
      <c r="N41" s="194">
        <v>3.76</v>
      </c>
      <c r="O41" s="102">
        <v>1</v>
      </c>
      <c r="P41" s="194">
        <v>312832</v>
      </c>
      <c r="Q41" s="194"/>
      <c r="R41" s="194"/>
      <c r="S41" s="213">
        <f t="shared" si="5"/>
        <v>312832</v>
      </c>
      <c r="T41" s="213">
        <f t="shared" si="6"/>
        <v>0</v>
      </c>
      <c r="U41" s="213">
        <f t="shared" si="6"/>
        <v>0</v>
      </c>
      <c r="V41" s="213">
        <f t="shared" si="6"/>
        <v>0</v>
      </c>
      <c r="W41" s="213">
        <f t="shared" si="6"/>
        <v>0</v>
      </c>
      <c r="X41" s="213">
        <f t="shared" si="1"/>
        <v>0</v>
      </c>
      <c r="Y41" s="194">
        <v>8</v>
      </c>
      <c r="Z41" s="194">
        <v>3.88</v>
      </c>
      <c r="AA41" s="102">
        <v>1</v>
      </c>
      <c r="AB41" s="102">
        <v>322816</v>
      </c>
      <c r="AC41" s="102"/>
      <c r="AD41" s="102"/>
      <c r="AE41" s="213">
        <f t="shared" si="2"/>
        <v>322816</v>
      </c>
      <c r="AF41" s="194">
        <v>9</v>
      </c>
      <c r="AG41" s="194">
        <v>3.88</v>
      </c>
      <c r="AH41" s="102">
        <v>1</v>
      </c>
      <c r="AI41" s="102">
        <v>322816</v>
      </c>
      <c r="AJ41" s="102"/>
      <c r="AK41" s="102"/>
      <c r="AL41" s="213">
        <f t="shared" si="3"/>
        <v>322816</v>
      </c>
    </row>
    <row r="42" spans="1:38" ht="94.5">
      <c r="A42" s="194">
        <v>32</v>
      </c>
      <c r="B42" s="102" t="s">
        <v>1007</v>
      </c>
      <c r="C42" s="102" t="s">
        <v>5282</v>
      </c>
      <c r="D42" s="194">
        <v>1983</v>
      </c>
      <c r="E42" s="942" t="s">
        <v>1006</v>
      </c>
      <c r="F42" s="194" t="s">
        <v>981</v>
      </c>
      <c r="G42" s="194">
        <v>7</v>
      </c>
      <c r="H42" s="194">
        <v>5.52</v>
      </c>
      <c r="I42" s="102">
        <v>1</v>
      </c>
      <c r="J42" s="102">
        <v>459263.99999999994</v>
      </c>
      <c r="K42" s="102"/>
      <c r="L42" s="102"/>
      <c r="M42" s="213">
        <f t="shared" si="4"/>
        <v>459263.99999999994</v>
      </c>
      <c r="N42" s="194">
        <v>5.52</v>
      </c>
      <c r="O42" s="102">
        <v>1</v>
      </c>
      <c r="P42" s="194">
        <v>459263.99999999994</v>
      </c>
      <c r="Q42" s="194"/>
      <c r="R42" s="194"/>
      <c r="S42" s="213">
        <f t="shared" si="5"/>
        <v>459263.99999999994</v>
      </c>
      <c r="T42" s="213">
        <f t="shared" si="6"/>
        <v>0</v>
      </c>
      <c r="U42" s="213">
        <f t="shared" si="6"/>
        <v>0</v>
      </c>
      <c r="V42" s="213">
        <f t="shared" si="6"/>
        <v>0</v>
      </c>
      <c r="W42" s="213">
        <f t="shared" si="6"/>
        <v>0</v>
      </c>
      <c r="X42" s="213">
        <f t="shared" si="1"/>
        <v>0</v>
      </c>
      <c r="Y42" s="194">
        <v>8</v>
      </c>
      <c r="Z42" s="194">
        <v>5.71</v>
      </c>
      <c r="AA42" s="102">
        <v>1</v>
      </c>
      <c r="AB42" s="102">
        <v>475072</v>
      </c>
      <c r="AC42" s="102"/>
      <c r="AD42" s="102"/>
      <c r="AE42" s="213">
        <f t="shared" si="2"/>
        <v>475072</v>
      </c>
      <c r="AF42" s="194">
        <v>9</v>
      </c>
      <c r="AG42" s="194">
        <v>5.71</v>
      </c>
      <c r="AH42" s="102">
        <v>1</v>
      </c>
      <c r="AI42" s="102">
        <v>475072</v>
      </c>
      <c r="AJ42" s="102"/>
      <c r="AK42" s="102"/>
      <c r="AL42" s="213">
        <f t="shared" si="3"/>
        <v>475072</v>
      </c>
    </row>
    <row r="43" spans="1:38" ht="189">
      <c r="A43" s="194">
        <v>33</v>
      </c>
      <c r="B43" s="104" t="s">
        <v>4253</v>
      </c>
      <c r="C43" s="104" t="s">
        <v>5282</v>
      </c>
      <c r="D43" s="194">
        <v>1991</v>
      </c>
      <c r="E43" s="942" t="s">
        <v>1008</v>
      </c>
      <c r="F43" s="194" t="s">
        <v>984</v>
      </c>
      <c r="G43" s="194">
        <v>8</v>
      </c>
      <c r="H43" s="194">
        <v>4.7</v>
      </c>
      <c r="I43" s="102">
        <v>1</v>
      </c>
      <c r="J43" s="102">
        <v>391040</v>
      </c>
      <c r="K43" s="102"/>
      <c r="L43" s="102">
        <v>19552</v>
      </c>
      <c r="M43" s="213">
        <f t="shared" si="4"/>
        <v>410592</v>
      </c>
      <c r="N43" s="194">
        <v>4.55</v>
      </c>
      <c r="O43" s="102">
        <v>1</v>
      </c>
      <c r="P43" s="194">
        <v>378560</v>
      </c>
      <c r="Q43" s="194"/>
      <c r="R43" s="194"/>
      <c r="S43" s="213">
        <f t="shared" si="5"/>
        <v>378560</v>
      </c>
      <c r="T43" s="213">
        <f t="shared" ref="T43:W66" si="7">I43-O43</f>
        <v>0</v>
      </c>
      <c r="U43" s="213">
        <f t="shared" si="7"/>
        <v>12480</v>
      </c>
      <c r="V43" s="213">
        <f t="shared" si="7"/>
        <v>0</v>
      </c>
      <c r="W43" s="213">
        <f t="shared" si="7"/>
        <v>19552</v>
      </c>
      <c r="X43" s="213">
        <f t="shared" si="1"/>
        <v>32032</v>
      </c>
      <c r="Y43" s="194">
        <v>9</v>
      </c>
      <c r="Z43" s="194">
        <v>4.7</v>
      </c>
      <c r="AA43" s="102">
        <v>1</v>
      </c>
      <c r="AB43" s="102">
        <v>391040</v>
      </c>
      <c r="AC43" s="102"/>
      <c r="AD43" s="102">
        <v>19552</v>
      </c>
      <c r="AE43" s="213">
        <f t="shared" si="2"/>
        <v>410592</v>
      </c>
      <c r="AF43" s="194">
        <v>10</v>
      </c>
      <c r="AG43" s="194">
        <v>4.8499999999999996</v>
      </c>
      <c r="AH43" s="102">
        <v>1</v>
      </c>
      <c r="AI43" s="102">
        <v>403519.99999999994</v>
      </c>
      <c r="AJ43" s="102"/>
      <c r="AK43" s="102">
        <v>20176</v>
      </c>
      <c r="AL43" s="213">
        <f t="shared" si="3"/>
        <v>423695.99999999994</v>
      </c>
    </row>
    <row r="44" spans="1:38" ht="202.5">
      <c r="A44" s="194">
        <v>34</v>
      </c>
      <c r="B44" s="102" t="s">
        <v>877</v>
      </c>
      <c r="C44" s="102" t="s">
        <v>5282</v>
      </c>
      <c r="D44" s="194">
        <v>1991</v>
      </c>
      <c r="E44" s="942" t="s">
        <v>1009</v>
      </c>
      <c r="F44" s="194" t="s">
        <v>984</v>
      </c>
      <c r="G44" s="194">
        <v>5</v>
      </c>
      <c r="H44" s="194">
        <v>4.41</v>
      </c>
      <c r="I44" s="102">
        <v>1</v>
      </c>
      <c r="J44" s="102">
        <v>366912</v>
      </c>
      <c r="K44" s="102"/>
      <c r="L44" s="102"/>
      <c r="M44" s="213">
        <f t="shared" si="4"/>
        <v>366912</v>
      </c>
      <c r="N44" s="194">
        <v>4.41</v>
      </c>
      <c r="O44" s="102">
        <v>1</v>
      </c>
      <c r="P44" s="194">
        <v>366912</v>
      </c>
      <c r="Q44" s="194"/>
      <c r="R44" s="194"/>
      <c r="S44" s="213">
        <f t="shared" si="5"/>
        <v>366912</v>
      </c>
      <c r="T44" s="213">
        <f t="shared" si="7"/>
        <v>0</v>
      </c>
      <c r="U44" s="213">
        <f t="shared" si="7"/>
        <v>0</v>
      </c>
      <c r="V44" s="213">
        <f t="shared" si="7"/>
        <v>0</v>
      </c>
      <c r="W44" s="213">
        <f t="shared" si="7"/>
        <v>0</v>
      </c>
      <c r="X44" s="213">
        <f t="shared" si="1"/>
        <v>0</v>
      </c>
      <c r="Y44" s="194">
        <v>6</v>
      </c>
      <c r="Z44" s="194">
        <v>4.55</v>
      </c>
      <c r="AA44" s="102">
        <v>1</v>
      </c>
      <c r="AB44" s="102">
        <v>378560</v>
      </c>
      <c r="AC44" s="102"/>
      <c r="AD44" s="102"/>
      <c r="AE44" s="213">
        <f t="shared" si="2"/>
        <v>378560</v>
      </c>
      <c r="AF44" s="194">
        <v>7</v>
      </c>
      <c r="AG44" s="194">
        <v>4.55</v>
      </c>
      <c r="AH44" s="102">
        <v>1</v>
      </c>
      <c r="AI44" s="102">
        <v>378560</v>
      </c>
      <c r="AJ44" s="102"/>
      <c r="AK44" s="102"/>
      <c r="AL44" s="213">
        <f t="shared" si="3"/>
        <v>378560</v>
      </c>
    </row>
    <row r="45" spans="1:38" ht="202.5">
      <c r="A45" s="194">
        <v>35</v>
      </c>
      <c r="B45" s="102" t="s">
        <v>1010</v>
      </c>
      <c r="C45" s="102" t="s">
        <v>5282</v>
      </c>
      <c r="D45" s="194">
        <v>1990</v>
      </c>
      <c r="E45" s="942" t="s">
        <v>1011</v>
      </c>
      <c r="F45" s="194" t="s">
        <v>988</v>
      </c>
      <c r="G45" s="194">
        <v>7</v>
      </c>
      <c r="H45" s="194">
        <v>3.76</v>
      </c>
      <c r="I45" s="102">
        <v>1</v>
      </c>
      <c r="J45" s="102">
        <v>312832</v>
      </c>
      <c r="K45" s="102"/>
      <c r="L45" s="102"/>
      <c r="M45" s="213">
        <f t="shared" si="4"/>
        <v>312832</v>
      </c>
      <c r="N45" s="194">
        <v>3.76</v>
      </c>
      <c r="O45" s="102">
        <v>1</v>
      </c>
      <c r="P45" s="194">
        <v>312832</v>
      </c>
      <c r="Q45" s="194"/>
      <c r="R45" s="194"/>
      <c r="S45" s="213">
        <f t="shared" si="5"/>
        <v>312832</v>
      </c>
      <c r="T45" s="213">
        <f t="shared" si="7"/>
        <v>0</v>
      </c>
      <c r="U45" s="213">
        <f t="shared" si="7"/>
        <v>0</v>
      </c>
      <c r="V45" s="213">
        <f t="shared" si="7"/>
        <v>0</v>
      </c>
      <c r="W45" s="213">
        <f t="shared" si="7"/>
        <v>0</v>
      </c>
      <c r="X45" s="213">
        <f t="shared" si="1"/>
        <v>0</v>
      </c>
      <c r="Y45" s="194">
        <v>8</v>
      </c>
      <c r="Z45" s="194">
        <v>3.88</v>
      </c>
      <c r="AA45" s="102">
        <v>1</v>
      </c>
      <c r="AB45" s="102">
        <v>322816</v>
      </c>
      <c r="AC45" s="102"/>
      <c r="AD45" s="102"/>
      <c r="AE45" s="213">
        <f t="shared" si="2"/>
        <v>322816</v>
      </c>
      <c r="AF45" s="194">
        <v>9</v>
      </c>
      <c r="AG45" s="194">
        <v>3.88</v>
      </c>
      <c r="AH45" s="102">
        <v>1</v>
      </c>
      <c r="AI45" s="102">
        <v>322816</v>
      </c>
      <c r="AJ45" s="102"/>
      <c r="AK45" s="102"/>
      <c r="AL45" s="213">
        <f t="shared" si="3"/>
        <v>322816</v>
      </c>
    </row>
    <row r="46" spans="1:38" ht="202.5">
      <c r="A46" s="194">
        <v>36</v>
      </c>
      <c r="B46" s="104" t="s">
        <v>4254</v>
      </c>
      <c r="C46" s="104" t="s">
        <v>5283</v>
      </c>
      <c r="D46" s="194">
        <v>1989</v>
      </c>
      <c r="E46" s="942" t="s">
        <v>1011</v>
      </c>
      <c r="F46" s="194" t="s">
        <v>988</v>
      </c>
      <c r="G46" s="194">
        <v>4</v>
      </c>
      <c r="H46" s="194">
        <v>3.64</v>
      </c>
      <c r="I46" s="102">
        <v>1</v>
      </c>
      <c r="J46" s="102">
        <v>302848</v>
      </c>
      <c r="K46" s="102"/>
      <c r="L46" s="102"/>
      <c r="M46" s="213">
        <f t="shared" si="4"/>
        <v>302848</v>
      </c>
      <c r="N46" s="194">
        <v>3.53</v>
      </c>
      <c r="O46" s="102">
        <v>1</v>
      </c>
      <c r="P46" s="194">
        <v>293696</v>
      </c>
      <c r="Q46" s="194"/>
      <c r="R46" s="194"/>
      <c r="S46" s="213">
        <f t="shared" si="5"/>
        <v>293696</v>
      </c>
      <c r="T46" s="213">
        <f t="shared" si="7"/>
        <v>0</v>
      </c>
      <c r="U46" s="213">
        <f t="shared" si="7"/>
        <v>9152</v>
      </c>
      <c r="V46" s="213">
        <f t="shared" si="7"/>
        <v>0</v>
      </c>
      <c r="W46" s="213">
        <f t="shared" si="7"/>
        <v>0</v>
      </c>
      <c r="X46" s="213">
        <f t="shared" si="1"/>
        <v>9152</v>
      </c>
      <c r="Y46" s="194">
        <v>5</v>
      </c>
      <c r="Z46" s="194">
        <v>3.64</v>
      </c>
      <c r="AA46" s="102">
        <v>1</v>
      </c>
      <c r="AB46" s="102">
        <v>302848</v>
      </c>
      <c r="AC46" s="102"/>
      <c r="AD46" s="102"/>
      <c r="AE46" s="213">
        <f t="shared" si="2"/>
        <v>302848</v>
      </c>
      <c r="AF46" s="194">
        <v>6</v>
      </c>
      <c r="AG46" s="194">
        <v>3.76</v>
      </c>
      <c r="AH46" s="102">
        <v>1</v>
      </c>
      <c r="AI46" s="102">
        <v>312832</v>
      </c>
      <c r="AJ46" s="102"/>
      <c r="AK46" s="102"/>
      <c r="AL46" s="213">
        <f t="shared" si="3"/>
        <v>312832</v>
      </c>
    </row>
    <row r="47" spans="1:38" ht="202.5">
      <c r="A47" s="194">
        <v>37</v>
      </c>
      <c r="B47" s="102" t="s">
        <v>759</v>
      </c>
      <c r="C47" s="102"/>
      <c r="D47" s="194"/>
      <c r="E47" s="942" t="s">
        <v>1011</v>
      </c>
      <c r="F47" s="194" t="s">
        <v>988</v>
      </c>
      <c r="G47" s="194">
        <v>7</v>
      </c>
      <c r="H47" s="194">
        <v>3.76</v>
      </c>
      <c r="I47" s="102">
        <v>1</v>
      </c>
      <c r="J47" s="102">
        <v>312832</v>
      </c>
      <c r="K47" s="102"/>
      <c r="L47" s="102"/>
      <c r="M47" s="213">
        <f t="shared" si="4"/>
        <v>312832</v>
      </c>
      <c r="N47" s="194">
        <v>3.76</v>
      </c>
      <c r="O47" s="102">
        <v>1</v>
      </c>
      <c r="P47" s="194">
        <v>312832</v>
      </c>
      <c r="Q47" s="194"/>
      <c r="R47" s="194"/>
      <c r="S47" s="213">
        <f t="shared" si="5"/>
        <v>312832</v>
      </c>
      <c r="T47" s="213">
        <f t="shared" si="7"/>
        <v>0</v>
      </c>
      <c r="U47" s="213">
        <f t="shared" si="7"/>
        <v>0</v>
      </c>
      <c r="V47" s="213">
        <f t="shared" si="7"/>
        <v>0</v>
      </c>
      <c r="W47" s="213">
        <f t="shared" si="7"/>
        <v>0</v>
      </c>
      <c r="X47" s="213">
        <f t="shared" si="1"/>
        <v>0</v>
      </c>
      <c r="Y47" s="194">
        <v>8</v>
      </c>
      <c r="Z47" s="194">
        <v>3.88</v>
      </c>
      <c r="AA47" s="102">
        <v>1</v>
      </c>
      <c r="AB47" s="102">
        <v>322816</v>
      </c>
      <c r="AC47" s="102"/>
      <c r="AD47" s="102"/>
      <c r="AE47" s="213">
        <f t="shared" si="2"/>
        <v>322816</v>
      </c>
      <c r="AF47" s="194">
        <v>9</v>
      </c>
      <c r="AG47" s="194">
        <v>3.88</v>
      </c>
      <c r="AH47" s="102">
        <v>1</v>
      </c>
      <c r="AI47" s="102">
        <v>322816</v>
      </c>
      <c r="AJ47" s="102"/>
      <c r="AK47" s="102"/>
      <c r="AL47" s="213">
        <f t="shared" si="3"/>
        <v>322816</v>
      </c>
    </row>
    <row r="48" spans="1:38" ht="202.5">
      <c r="A48" s="194">
        <v>38</v>
      </c>
      <c r="B48" s="102" t="s">
        <v>759</v>
      </c>
      <c r="C48" s="102"/>
      <c r="D48" s="194"/>
      <c r="E48" s="942" t="s">
        <v>8081</v>
      </c>
      <c r="F48" s="194" t="s">
        <v>990</v>
      </c>
      <c r="G48" s="194">
        <v>7</v>
      </c>
      <c r="H48" s="194">
        <v>1.96</v>
      </c>
      <c r="I48" s="102">
        <v>1</v>
      </c>
      <c r="J48" s="102">
        <v>163072</v>
      </c>
      <c r="K48" s="102"/>
      <c r="L48" s="102"/>
      <c r="M48" s="213">
        <f t="shared" si="4"/>
        <v>163072</v>
      </c>
      <c r="N48" s="194">
        <v>1.96</v>
      </c>
      <c r="O48" s="102">
        <v>1</v>
      </c>
      <c r="P48" s="194">
        <v>163072</v>
      </c>
      <c r="Q48" s="194"/>
      <c r="R48" s="194"/>
      <c r="S48" s="213">
        <f t="shared" si="5"/>
        <v>163072</v>
      </c>
      <c r="T48" s="213">
        <f t="shared" si="7"/>
        <v>0</v>
      </c>
      <c r="U48" s="213">
        <f t="shared" si="7"/>
        <v>0</v>
      </c>
      <c r="V48" s="213">
        <f t="shared" si="7"/>
        <v>0</v>
      </c>
      <c r="W48" s="213">
        <f t="shared" si="7"/>
        <v>0</v>
      </c>
      <c r="X48" s="213">
        <f t="shared" si="1"/>
        <v>0</v>
      </c>
      <c r="Y48" s="194">
        <v>8</v>
      </c>
      <c r="Z48" s="194">
        <v>2.02</v>
      </c>
      <c r="AA48" s="102">
        <v>1</v>
      </c>
      <c r="AB48" s="102">
        <v>168064</v>
      </c>
      <c r="AC48" s="102"/>
      <c r="AD48" s="102"/>
      <c r="AE48" s="213">
        <f t="shared" si="2"/>
        <v>168064</v>
      </c>
      <c r="AF48" s="194">
        <v>9</v>
      </c>
      <c r="AG48" s="194">
        <v>2.02</v>
      </c>
      <c r="AH48" s="102">
        <v>1</v>
      </c>
      <c r="AI48" s="102">
        <v>168064</v>
      </c>
      <c r="AJ48" s="102"/>
      <c r="AK48" s="102"/>
      <c r="AL48" s="213">
        <f t="shared" si="3"/>
        <v>168064</v>
      </c>
    </row>
    <row r="49" spans="1:38" ht="175.5">
      <c r="A49" s="194">
        <v>39</v>
      </c>
      <c r="B49" s="104" t="s">
        <v>1014</v>
      </c>
      <c r="C49" s="104" t="s">
        <v>5282</v>
      </c>
      <c r="D49" s="194">
        <v>1986</v>
      </c>
      <c r="E49" s="942" t="s">
        <v>1012</v>
      </c>
      <c r="F49" s="194" t="s">
        <v>984</v>
      </c>
      <c r="G49" s="194">
        <v>7</v>
      </c>
      <c r="H49" s="194">
        <v>4.55</v>
      </c>
      <c r="I49" s="102">
        <v>1</v>
      </c>
      <c r="J49" s="102">
        <v>378560</v>
      </c>
      <c r="K49" s="102"/>
      <c r="L49" s="102"/>
      <c r="M49" s="213">
        <f t="shared" si="4"/>
        <v>378560</v>
      </c>
      <c r="N49" s="194">
        <v>4.55</v>
      </c>
      <c r="O49" s="102">
        <v>1</v>
      </c>
      <c r="P49" s="194">
        <v>378560</v>
      </c>
      <c r="Q49" s="194"/>
      <c r="R49" s="194"/>
      <c r="S49" s="213">
        <f t="shared" si="5"/>
        <v>378560</v>
      </c>
      <c r="T49" s="213">
        <f t="shared" si="7"/>
        <v>0</v>
      </c>
      <c r="U49" s="213">
        <f t="shared" si="7"/>
        <v>0</v>
      </c>
      <c r="V49" s="213">
        <f t="shared" si="7"/>
        <v>0</v>
      </c>
      <c r="W49" s="213">
        <f t="shared" si="7"/>
        <v>0</v>
      </c>
      <c r="X49" s="213">
        <f t="shared" si="1"/>
        <v>0</v>
      </c>
      <c r="Y49" s="194">
        <v>8</v>
      </c>
      <c r="Z49" s="194">
        <v>4.7</v>
      </c>
      <c r="AA49" s="102">
        <v>1</v>
      </c>
      <c r="AB49" s="102">
        <v>391040</v>
      </c>
      <c r="AC49" s="102"/>
      <c r="AD49" s="102"/>
      <c r="AE49" s="213">
        <f t="shared" si="2"/>
        <v>391040</v>
      </c>
      <c r="AF49" s="194">
        <v>9</v>
      </c>
      <c r="AG49" s="194">
        <v>4.7</v>
      </c>
      <c r="AH49" s="102">
        <v>1</v>
      </c>
      <c r="AI49" s="102">
        <v>391040</v>
      </c>
      <c r="AJ49" s="102"/>
      <c r="AK49" s="102"/>
      <c r="AL49" s="213">
        <f t="shared" si="3"/>
        <v>391040</v>
      </c>
    </row>
    <row r="50" spans="1:38" ht="189">
      <c r="A50" s="194">
        <v>40</v>
      </c>
      <c r="B50" s="102" t="s">
        <v>6686</v>
      </c>
      <c r="C50" s="102" t="s">
        <v>5282</v>
      </c>
      <c r="D50" s="194">
        <v>1999</v>
      </c>
      <c r="E50" s="942" t="s">
        <v>1013</v>
      </c>
      <c r="F50" s="194" t="s">
        <v>984</v>
      </c>
      <c r="G50" s="194">
        <v>2</v>
      </c>
      <c r="H50" s="194">
        <v>4.1399999999999997</v>
      </c>
      <c r="I50" s="102">
        <v>1</v>
      </c>
      <c r="J50" s="102">
        <v>344448</v>
      </c>
      <c r="K50" s="102"/>
      <c r="L50" s="102"/>
      <c r="M50" s="213">
        <f t="shared" si="4"/>
        <v>344448</v>
      </c>
      <c r="N50" s="194">
        <v>4.01</v>
      </c>
      <c r="O50" s="102">
        <v>1</v>
      </c>
      <c r="P50" s="194">
        <v>333632</v>
      </c>
      <c r="Q50" s="194"/>
      <c r="R50" s="194"/>
      <c r="S50" s="213">
        <f t="shared" si="5"/>
        <v>333632</v>
      </c>
      <c r="T50" s="213">
        <f t="shared" si="7"/>
        <v>0</v>
      </c>
      <c r="U50" s="213">
        <f t="shared" si="7"/>
        <v>10816</v>
      </c>
      <c r="V50" s="213">
        <f t="shared" si="7"/>
        <v>0</v>
      </c>
      <c r="W50" s="213">
        <f t="shared" si="7"/>
        <v>0</v>
      </c>
      <c r="X50" s="213">
        <f t="shared" si="1"/>
        <v>10816</v>
      </c>
      <c r="Y50" s="194">
        <v>3</v>
      </c>
      <c r="Z50" s="194">
        <v>4.2699999999999996</v>
      </c>
      <c r="AA50" s="102">
        <v>1</v>
      </c>
      <c r="AB50" s="102">
        <v>355263.99999999994</v>
      </c>
      <c r="AC50" s="102"/>
      <c r="AD50" s="102"/>
      <c r="AE50" s="213">
        <f t="shared" si="2"/>
        <v>355263.99999999994</v>
      </c>
      <c r="AF50" s="194">
        <v>4</v>
      </c>
      <c r="AG50" s="194">
        <v>4.41</v>
      </c>
      <c r="AH50" s="102">
        <v>1</v>
      </c>
      <c r="AI50" s="102">
        <v>366912</v>
      </c>
      <c r="AJ50" s="102"/>
      <c r="AK50" s="102"/>
      <c r="AL50" s="213">
        <f t="shared" si="3"/>
        <v>366912</v>
      </c>
    </row>
    <row r="51" spans="1:38" ht="189">
      <c r="A51" s="194">
        <v>41</v>
      </c>
      <c r="B51" s="102" t="s">
        <v>5372</v>
      </c>
      <c r="C51" s="102" t="s">
        <v>5282</v>
      </c>
      <c r="D51" s="194">
        <v>1994</v>
      </c>
      <c r="E51" s="942" t="s">
        <v>1015</v>
      </c>
      <c r="F51" s="194" t="s">
        <v>988</v>
      </c>
      <c r="G51" s="194">
        <v>5</v>
      </c>
      <c r="H51" s="194">
        <v>3.64</v>
      </c>
      <c r="I51" s="102">
        <v>1</v>
      </c>
      <c r="J51" s="102">
        <v>302848</v>
      </c>
      <c r="K51" s="102"/>
      <c r="L51" s="102"/>
      <c r="M51" s="213">
        <f t="shared" si="4"/>
        <v>302848</v>
      </c>
      <c r="N51" s="194">
        <v>3.64</v>
      </c>
      <c r="O51" s="102">
        <v>1</v>
      </c>
      <c r="P51" s="194">
        <v>302848</v>
      </c>
      <c r="Q51" s="194"/>
      <c r="R51" s="194"/>
      <c r="S51" s="213">
        <f t="shared" si="5"/>
        <v>302848</v>
      </c>
      <c r="T51" s="213">
        <f t="shared" si="7"/>
        <v>0</v>
      </c>
      <c r="U51" s="213">
        <f t="shared" si="7"/>
        <v>0</v>
      </c>
      <c r="V51" s="213">
        <f t="shared" si="7"/>
        <v>0</v>
      </c>
      <c r="W51" s="213">
        <f t="shared" si="7"/>
        <v>0</v>
      </c>
      <c r="X51" s="213">
        <f t="shared" si="1"/>
        <v>0</v>
      </c>
      <c r="Y51" s="194">
        <v>6</v>
      </c>
      <c r="Z51" s="194">
        <v>3.76</v>
      </c>
      <c r="AA51" s="102">
        <v>1</v>
      </c>
      <c r="AB51" s="102">
        <v>312832</v>
      </c>
      <c r="AC51" s="102"/>
      <c r="AD51" s="102"/>
      <c r="AE51" s="213">
        <f t="shared" si="2"/>
        <v>312832</v>
      </c>
      <c r="AF51" s="194">
        <v>7</v>
      </c>
      <c r="AG51" s="194">
        <v>3.76</v>
      </c>
      <c r="AH51" s="102">
        <v>1</v>
      </c>
      <c r="AI51" s="102">
        <v>312832</v>
      </c>
      <c r="AJ51" s="102"/>
      <c r="AK51" s="102"/>
      <c r="AL51" s="213">
        <f t="shared" si="3"/>
        <v>312832</v>
      </c>
    </row>
    <row r="52" spans="1:38" ht="54">
      <c r="A52" s="194">
        <v>42</v>
      </c>
      <c r="B52" s="104" t="s">
        <v>759</v>
      </c>
      <c r="C52" s="104"/>
      <c r="D52" s="194"/>
      <c r="E52" s="942" t="s">
        <v>1016</v>
      </c>
      <c r="F52" s="194" t="s">
        <v>981</v>
      </c>
      <c r="G52" s="194">
        <v>7</v>
      </c>
      <c r="H52" s="194">
        <v>5.52</v>
      </c>
      <c r="I52" s="102">
        <v>1</v>
      </c>
      <c r="J52" s="102">
        <v>459263.99999999994</v>
      </c>
      <c r="K52" s="102">
        <v>68889.599999999991</v>
      </c>
      <c r="L52" s="102"/>
      <c r="M52" s="213">
        <f t="shared" si="4"/>
        <v>528153.59999999998</v>
      </c>
      <c r="N52" s="194">
        <v>5.52</v>
      </c>
      <c r="O52" s="102">
        <v>1</v>
      </c>
      <c r="P52" s="194">
        <v>459263.99999999994</v>
      </c>
      <c r="Q52" s="194"/>
      <c r="R52" s="194"/>
      <c r="S52" s="213">
        <f t="shared" si="5"/>
        <v>459263.99999999994</v>
      </c>
      <c r="T52" s="213">
        <f t="shared" si="7"/>
        <v>0</v>
      </c>
      <c r="U52" s="213">
        <f t="shared" si="7"/>
        <v>0</v>
      </c>
      <c r="V52" s="213">
        <f t="shared" si="7"/>
        <v>68889.599999999991</v>
      </c>
      <c r="W52" s="213">
        <f t="shared" si="7"/>
        <v>0</v>
      </c>
      <c r="X52" s="213">
        <f t="shared" si="1"/>
        <v>68889.599999999991</v>
      </c>
      <c r="Y52" s="194">
        <v>8</v>
      </c>
      <c r="Z52" s="194">
        <v>5.71</v>
      </c>
      <c r="AA52" s="102">
        <v>1</v>
      </c>
      <c r="AB52" s="102">
        <v>475072</v>
      </c>
      <c r="AC52" s="102">
        <v>71260.800000000003</v>
      </c>
      <c r="AD52" s="102"/>
      <c r="AE52" s="213">
        <f t="shared" si="2"/>
        <v>546332.80000000005</v>
      </c>
      <c r="AF52" s="194">
        <v>9</v>
      </c>
      <c r="AG52" s="194">
        <v>5.71</v>
      </c>
      <c r="AH52" s="102">
        <v>1</v>
      </c>
      <c r="AI52" s="102">
        <v>475072</v>
      </c>
      <c r="AJ52" s="102">
        <v>71260.800000000003</v>
      </c>
      <c r="AK52" s="102"/>
      <c r="AL52" s="213">
        <f t="shared" si="3"/>
        <v>546332.80000000005</v>
      </c>
    </row>
    <row r="53" spans="1:38" ht="135">
      <c r="A53" s="194">
        <v>43</v>
      </c>
      <c r="B53" s="102" t="s">
        <v>1728</v>
      </c>
      <c r="C53" s="102" t="s">
        <v>5282</v>
      </c>
      <c r="D53" s="194">
        <v>1987</v>
      </c>
      <c r="E53" s="942" t="s">
        <v>1017</v>
      </c>
      <c r="F53" s="194" t="s">
        <v>984</v>
      </c>
      <c r="G53" s="194">
        <v>5</v>
      </c>
      <c r="H53" s="194">
        <v>4.41</v>
      </c>
      <c r="I53" s="102">
        <v>1</v>
      </c>
      <c r="J53" s="102">
        <v>366912</v>
      </c>
      <c r="K53" s="102"/>
      <c r="L53" s="102"/>
      <c r="M53" s="213">
        <f t="shared" si="4"/>
        <v>366912</v>
      </c>
      <c r="N53" s="194">
        <v>4.41</v>
      </c>
      <c r="O53" s="102">
        <v>1</v>
      </c>
      <c r="P53" s="194">
        <v>366912</v>
      </c>
      <c r="Q53" s="194"/>
      <c r="R53" s="194"/>
      <c r="S53" s="213">
        <f t="shared" si="5"/>
        <v>366912</v>
      </c>
      <c r="T53" s="213">
        <f t="shared" si="7"/>
        <v>0</v>
      </c>
      <c r="U53" s="213">
        <f t="shared" si="7"/>
        <v>0</v>
      </c>
      <c r="V53" s="213">
        <f t="shared" si="7"/>
        <v>0</v>
      </c>
      <c r="W53" s="213">
        <f t="shared" si="7"/>
        <v>0</v>
      </c>
      <c r="X53" s="213">
        <f t="shared" si="1"/>
        <v>0</v>
      </c>
      <c r="Y53" s="194">
        <v>6</v>
      </c>
      <c r="Z53" s="194">
        <v>4.55</v>
      </c>
      <c r="AA53" s="102">
        <v>1</v>
      </c>
      <c r="AB53" s="102">
        <v>378560</v>
      </c>
      <c r="AC53" s="102"/>
      <c r="AD53" s="102"/>
      <c r="AE53" s="213">
        <f t="shared" si="2"/>
        <v>378560</v>
      </c>
      <c r="AF53" s="194">
        <v>7</v>
      </c>
      <c r="AG53" s="194">
        <v>4.55</v>
      </c>
      <c r="AH53" s="102">
        <v>1</v>
      </c>
      <c r="AI53" s="102">
        <v>378560</v>
      </c>
      <c r="AJ53" s="102"/>
      <c r="AK53" s="102"/>
      <c r="AL53" s="213">
        <f t="shared" si="3"/>
        <v>378560</v>
      </c>
    </row>
    <row r="54" spans="1:38" ht="148.5">
      <c r="A54" s="194">
        <v>44</v>
      </c>
      <c r="B54" s="102" t="s">
        <v>4257</v>
      </c>
      <c r="C54" s="102" t="s">
        <v>5282</v>
      </c>
      <c r="D54" s="194">
        <v>1987</v>
      </c>
      <c r="E54" s="942" t="s">
        <v>1018</v>
      </c>
      <c r="F54" s="194" t="s">
        <v>984</v>
      </c>
      <c r="G54" s="194">
        <v>3</v>
      </c>
      <c r="H54" s="194">
        <v>4.2699999999999996</v>
      </c>
      <c r="I54" s="102">
        <v>1</v>
      </c>
      <c r="J54" s="102">
        <v>355263.99999999994</v>
      </c>
      <c r="K54" s="102"/>
      <c r="L54" s="102"/>
      <c r="M54" s="213">
        <f t="shared" si="4"/>
        <v>355263.99999999994</v>
      </c>
      <c r="N54" s="194">
        <v>4.1399999999999997</v>
      </c>
      <c r="O54" s="102">
        <v>1</v>
      </c>
      <c r="P54" s="194">
        <v>344448</v>
      </c>
      <c r="Q54" s="194"/>
      <c r="R54" s="194"/>
      <c r="S54" s="213">
        <f t="shared" si="5"/>
        <v>344448</v>
      </c>
      <c r="T54" s="213">
        <f t="shared" si="7"/>
        <v>0</v>
      </c>
      <c r="U54" s="213">
        <f t="shared" si="7"/>
        <v>10815.999999999942</v>
      </c>
      <c r="V54" s="213">
        <f t="shared" si="7"/>
        <v>0</v>
      </c>
      <c r="W54" s="213">
        <f t="shared" si="7"/>
        <v>0</v>
      </c>
      <c r="X54" s="213">
        <f t="shared" si="1"/>
        <v>10815.999999999942</v>
      </c>
      <c r="Y54" s="194">
        <v>4</v>
      </c>
      <c r="Z54" s="194">
        <v>4.41</v>
      </c>
      <c r="AA54" s="102">
        <v>1</v>
      </c>
      <c r="AB54" s="102">
        <v>366912</v>
      </c>
      <c r="AC54" s="102"/>
      <c r="AD54" s="102"/>
      <c r="AE54" s="213">
        <f t="shared" si="2"/>
        <v>366912</v>
      </c>
      <c r="AF54" s="194">
        <v>5</v>
      </c>
      <c r="AG54" s="194">
        <v>4.41</v>
      </c>
      <c r="AH54" s="102">
        <v>1</v>
      </c>
      <c r="AI54" s="102">
        <v>366912</v>
      </c>
      <c r="AJ54" s="102"/>
      <c r="AK54" s="102"/>
      <c r="AL54" s="213">
        <f t="shared" si="3"/>
        <v>366912</v>
      </c>
    </row>
    <row r="55" spans="1:38" ht="148.5">
      <c r="A55" s="194">
        <v>45</v>
      </c>
      <c r="B55" s="104" t="s">
        <v>4256</v>
      </c>
      <c r="C55" s="104" t="s">
        <v>5282</v>
      </c>
      <c r="D55" s="194">
        <v>1989</v>
      </c>
      <c r="E55" s="942" t="s">
        <v>1018</v>
      </c>
      <c r="F55" s="194" t="s">
        <v>984</v>
      </c>
      <c r="G55" s="194">
        <v>5</v>
      </c>
      <c r="H55" s="194">
        <v>4.41</v>
      </c>
      <c r="I55" s="102">
        <v>1</v>
      </c>
      <c r="J55" s="102">
        <v>366912</v>
      </c>
      <c r="K55" s="102"/>
      <c r="L55" s="102"/>
      <c r="M55" s="213">
        <f t="shared" si="4"/>
        <v>366912</v>
      </c>
      <c r="N55" s="194">
        <v>4.41</v>
      </c>
      <c r="O55" s="102">
        <v>1</v>
      </c>
      <c r="P55" s="194">
        <v>366912</v>
      </c>
      <c r="Q55" s="194"/>
      <c r="R55" s="194"/>
      <c r="S55" s="213">
        <f t="shared" si="5"/>
        <v>366912</v>
      </c>
      <c r="T55" s="213">
        <f t="shared" si="7"/>
        <v>0</v>
      </c>
      <c r="U55" s="213">
        <f t="shared" si="7"/>
        <v>0</v>
      </c>
      <c r="V55" s="213">
        <f t="shared" si="7"/>
        <v>0</v>
      </c>
      <c r="W55" s="213">
        <f t="shared" si="7"/>
        <v>0</v>
      </c>
      <c r="X55" s="213">
        <f t="shared" si="1"/>
        <v>0</v>
      </c>
      <c r="Y55" s="194">
        <v>6</v>
      </c>
      <c r="Z55" s="194">
        <v>4.55</v>
      </c>
      <c r="AA55" s="102">
        <v>1</v>
      </c>
      <c r="AB55" s="102">
        <v>378560</v>
      </c>
      <c r="AC55" s="102"/>
      <c r="AD55" s="102"/>
      <c r="AE55" s="213">
        <f t="shared" si="2"/>
        <v>378560</v>
      </c>
      <c r="AF55" s="194">
        <v>7</v>
      </c>
      <c r="AG55" s="194">
        <v>4.55</v>
      </c>
      <c r="AH55" s="102">
        <v>1</v>
      </c>
      <c r="AI55" s="102">
        <v>378560</v>
      </c>
      <c r="AJ55" s="102"/>
      <c r="AK55" s="102"/>
      <c r="AL55" s="213">
        <f t="shared" si="3"/>
        <v>378560</v>
      </c>
    </row>
    <row r="56" spans="1:38" ht="148.5">
      <c r="A56" s="194">
        <v>46</v>
      </c>
      <c r="B56" s="102" t="s">
        <v>5439</v>
      </c>
      <c r="C56" s="102" t="s">
        <v>5282</v>
      </c>
      <c r="D56" s="194">
        <v>2000</v>
      </c>
      <c r="E56" s="942" t="s">
        <v>1019</v>
      </c>
      <c r="F56" s="194" t="s">
        <v>988</v>
      </c>
      <c r="G56" s="194">
        <v>2</v>
      </c>
      <c r="H56" s="194">
        <v>3.42</v>
      </c>
      <c r="I56" s="102">
        <v>1</v>
      </c>
      <c r="J56" s="102">
        <v>284544</v>
      </c>
      <c r="K56" s="102"/>
      <c r="L56" s="102"/>
      <c r="M56" s="213">
        <f t="shared" si="4"/>
        <v>284544</v>
      </c>
      <c r="N56" s="194">
        <v>3.31</v>
      </c>
      <c r="O56" s="102">
        <v>1</v>
      </c>
      <c r="P56" s="194">
        <v>275392</v>
      </c>
      <c r="Q56" s="194"/>
      <c r="R56" s="194"/>
      <c r="S56" s="213">
        <f t="shared" si="5"/>
        <v>275392</v>
      </c>
      <c r="T56" s="213">
        <f t="shared" si="7"/>
        <v>0</v>
      </c>
      <c r="U56" s="213">
        <f t="shared" si="7"/>
        <v>9152</v>
      </c>
      <c r="V56" s="213">
        <f t="shared" si="7"/>
        <v>0</v>
      </c>
      <c r="W56" s="213">
        <f t="shared" si="7"/>
        <v>0</v>
      </c>
      <c r="X56" s="213">
        <f t="shared" si="1"/>
        <v>9152</v>
      </c>
      <c r="Y56" s="194">
        <v>3</v>
      </c>
      <c r="Z56" s="194">
        <v>3.53</v>
      </c>
      <c r="AA56" s="102">
        <v>1</v>
      </c>
      <c r="AB56" s="102">
        <v>293696</v>
      </c>
      <c r="AC56" s="102"/>
      <c r="AD56" s="102"/>
      <c r="AE56" s="213">
        <f t="shared" si="2"/>
        <v>293696</v>
      </c>
      <c r="AF56" s="194">
        <v>4</v>
      </c>
      <c r="AG56" s="194">
        <v>3.64</v>
      </c>
      <c r="AH56" s="102">
        <v>1</v>
      </c>
      <c r="AI56" s="102">
        <v>302848</v>
      </c>
      <c r="AJ56" s="102"/>
      <c r="AK56" s="102"/>
      <c r="AL56" s="213">
        <f t="shared" si="3"/>
        <v>302848</v>
      </c>
    </row>
    <row r="57" spans="1:38" ht="148.5">
      <c r="A57" s="194">
        <v>47</v>
      </c>
      <c r="B57" s="102" t="s">
        <v>6688</v>
      </c>
      <c r="C57" s="102" t="s">
        <v>5282</v>
      </c>
      <c r="D57" s="194">
        <v>1975</v>
      </c>
      <c r="E57" s="942" t="s">
        <v>1019</v>
      </c>
      <c r="F57" s="194" t="s">
        <v>988</v>
      </c>
      <c r="G57" s="194">
        <v>2</v>
      </c>
      <c r="H57" s="194">
        <v>3.42</v>
      </c>
      <c r="I57" s="102">
        <v>1</v>
      </c>
      <c r="J57" s="102">
        <v>284544</v>
      </c>
      <c r="K57" s="102"/>
      <c r="L57" s="102"/>
      <c r="M57" s="213">
        <f t="shared" si="4"/>
        <v>284544</v>
      </c>
      <c r="N57" s="194">
        <v>3.31</v>
      </c>
      <c r="O57" s="102">
        <v>1</v>
      </c>
      <c r="P57" s="194">
        <v>275392</v>
      </c>
      <c r="Q57" s="194"/>
      <c r="R57" s="194"/>
      <c r="S57" s="213">
        <f t="shared" si="5"/>
        <v>275392</v>
      </c>
      <c r="T57" s="213">
        <f t="shared" si="7"/>
        <v>0</v>
      </c>
      <c r="U57" s="213">
        <f t="shared" si="7"/>
        <v>9152</v>
      </c>
      <c r="V57" s="213">
        <f t="shared" si="7"/>
        <v>0</v>
      </c>
      <c r="W57" s="213">
        <f t="shared" si="7"/>
        <v>0</v>
      </c>
      <c r="X57" s="213">
        <f t="shared" si="1"/>
        <v>9152</v>
      </c>
      <c r="Y57" s="194">
        <v>3</v>
      </c>
      <c r="Z57" s="194">
        <v>3.53</v>
      </c>
      <c r="AA57" s="102">
        <v>1</v>
      </c>
      <c r="AB57" s="102">
        <v>293696</v>
      </c>
      <c r="AC57" s="102"/>
      <c r="AD57" s="102"/>
      <c r="AE57" s="213">
        <f t="shared" si="2"/>
        <v>293696</v>
      </c>
      <c r="AF57" s="194">
        <v>4</v>
      </c>
      <c r="AG57" s="194">
        <v>3.64</v>
      </c>
      <c r="AH57" s="102">
        <v>1</v>
      </c>
      <c r="AI57" s="102">
        <v>302848</v>
      </c>
      <c r="AJ57" s="102"/>
      <c r="AK57" s="102"/>
      <c r="AL57" s="213">
        <f t="shared" si="3"/>
        <v>302848</v>
      </c>
    </row>
    <row r="58" spans="1:38" ht="121.5">
      <c r="A58" s="194">
        <v>48</v>
      </c>
      <c r="B58" s="104" t="s">
        <v>1730</v>
      </c>
      <c r="C58" s="104" t="s">
        <v>5282</v>
      </c>
      <c r="D58" s="194">
        <v>1990</v>
      </c>
      <c r="E58" s="942" t="s">
        <v>1020</v>
      </c>
      <c r="F58" s="194" t="s">
        <v>984</v>
      </c>
      <c r="G58" s="194">
        <v>7</v>
      </c>
      <c r="H58" s="194">
        <v>4.55</v>
      </c>
      <c r="I58" s="102">
        <v>1</v>
      </c>
      <c r="J58" s="102">
        <v>378560</v>
      </c>
      <c r="K58" s="102"/>
      <c r="L58" s="102"/>
      <c r="M58" s="213">
        <f t="shared" si="4"/>
        <v>378560</v>
      </c>
      <c r="N58" s="194">
        <v>4.55</v>
      </c>
      <c r="O58" s="102">
        <v>1</v>
      </c>
      <c r="P58" s="194">
        <v>378560</v>
      </c>
      <c r="Q58" s="194"/>
      <c r="R58" s="194"/>
      <c r="S58" s="213">
        <f t="shared" si="5"/>
        <v>378560</v>
      </c>
      <c r="T58" s="213">
        <f t="shared" si="7"/>
        <v>0</v>
      </c>
      <c r="U58" s="213">
        <f t="shared" si="7"/>
        <v>0</v>
      </c>
      <c r="V58" s="213">
        <f t="shared" si="7"/>
        <v>0</v>
      </c>
      <c r="W58" s="213">
        <f t="shared" si="7"/>
        <v>0</v>
      </c>
      <c r="X58" s="213">
        <f t="shared" si="1"/>
        <v>0</v>
      </c>
      <c r="Y58" s="194">
        <v>8</v>
      </c>
      <c r="Z58" s="194">
        <v>4.7</v>
      </c>
      <c r="AA58" s="102">
        <v>1</v>
      </c>
      <c r="AB58" s="102">
        <v>391040</v>
      </c>
      <c r="AC58" s="102"/>
      <c r="AD58" s="102"/>
      <c r="AE58" s="213">
        <f t="shared" si="2"/>
        <v>391040</v>
      </c>
      <c r="AF58" s="194">
        <v>9</v>
      </c>
      <c r="AG58" s="194">
        <v>4.7</v>
      </c>
      <c r="AH58" s="102">
        <v>1</v>
      </c>
      <c r="AI58" s="102">
        <v>391040</v>
      </c>
      <c r="AJ58" s="102"/>
      <c r="AK58" s="102"/>
      <c r="AL58" s="213">
        <f t="shared" si="3"/>
        <v>391040</v>
      </c>
    </row>
    <row r="59" spans="1:38" ht="135">
      <c r="A59" s="194">
        <v>49</v>
      </c>
      <c r="B59" s="102" t="s">
        <v>6689</v>
      </c>
      <c r="C59" s="102" t="s">
        <v>5283</v>
      </c>
      <c r="D59" s="194">
        <v>1995</v>
      </c>
      <c r="E59" s="942" t="s">
        <v>1021</v>
      </c>
      <c r="F59" s="194" t="s">
        <v>984</v>
      </c>
      <c r="G59" s="194">
        <v>3</v>
      </c>
      <c r="H59" s="194">
        <v>4.2699999999999996</v>
      </c>
      <c r="I59" s="102">
        <v>1</v>
      </c>
      <c r="J59" s="102">
        <v>355263.99999999994</v>
      </c>
      <c r="K59" s="102"/>
      <c r="L59" s="102"/>
      <c r="M59" s="213">
        <f t="shared" si="4"/>
        <v>355263.99999999994</v>
      </c>
      <c r="N59" s="194">
        <v>4.1399999999999997</v>
      </c>
      <c r="O59" s="102">
        <v>1</v>
      </c>
      <c r="P59" s="194">
        <v>344448</v>
      </c>
      <c r="Q59" s="194"/>
      <c r="R59" s="194"/>
      <c r="S59" s="213">
        <f t="shared" si="5"/>
        <v>344448</v>
      </c>
      <c r="T59" s="213">
        <f t="shared" si="7"/>
        <v>0</v>
      </c>
      <c r="U59" s="213">
        <f t="shared" si="7"/>
        <v>10815.999999999942</v>
      </c>
      <c r="V59" s="213">
        <f t="shared" si="7"/>
        <v>0</v>
      </c>
      <c r="W59" s="213">
        <f t="shared" si="7"/>
        <v>0</v>
      </c>
      <c r="X59" s="213">
        <f t="shared" si="1"/>
        <v>10815.999999999942</v>
      </c>
      <c r="Y59" s="194">
        <v>4</v>
      </c>
      <c r="Z59" s="194">
        <v>4.41</v>
      </c>
      <c r="AA59" s="102">
        <v>1</v>
      </c>
      <c r="AB59" s="102">
        <v>366912</v>
      </c>
      <c r="AC59" s="102"/>
      <c r="AD59" s="102"/>
      <c r="AE59" s="213">
        <f t="shared" si="2"/>
        <v>366912</v>
      </c>
      <c r="AF59" s="194">
        <v>5</v>
      </c>
      <c r="AG59" s="194">
        <v>4.41</v>
      </c>
      <c r="AH59" s="102">
        <v>1</v>
      </c>
      <c r="AI59" s="102">
        <v>366912</v>
      </c>
      <c r="AJ59" s="102"/>
      <c r="AK59" s="102"/>
      <c r="AL59" s="213">
        <f t="shared" si="3"/>
        <v>366912</v>
      </c>
    </row>
    <row r="60" spans="1:38" ht="135">
      <c r="A60" s="194">
        <v>50</v>
      </c>
      <c r="B60" s="102" t="s">
        <v>6690</v>
      </c>
      <c r="C60" s="102" t="s">
        <v>5283</v>
      </c>
      <c r="D60" s="194">
        <v>1992</v>
      </c>
      <c r="E60" s="942" t="s">
        <v>1022</v>
      </c>
      <c r="F60" s="194" t="s">
        <v>988</v>
      </c>
      <c r="G60" s="194">
        <v>3</v>
      </c>
      <c r="H60" s="194">
        <v>3.53</v>
      </c>
      <c r="I60" s="102">
        <v>1</v>
      </c>
      <c r="J60" s="102">
        <v>293696</v>
      </c>
      <c r="K60" s="102"/>
      <c r="L60" s="102"/>
      <c r="M60" s="213">
        <f t="shared" si="4"/>
        <v>293696</v>
      </c>
      <c r="N60" s="194">
        <v>3.42</v>
      </c>
      <c r="O60" s="102">
        <v>1</v>
      </c>
      <c r="P60" s="194">
        <v>284544</v>
      </c>
      <c r="Q60" s="194"/>
      <c r="R60" s="194"/>
      <c r="S60" s="213">
        <f t="shared" si="5"/>
        <v>284544</v>
      </c>
      <c r="T60" s="213">
        <f t="shared" si="7"/>
        <v>0</v>
      </c>
      <c r="U60" s="213">
        <f t="shared" si="7"/>
        <v>9152</v>
      </c>
      <c r="V60" s="213">
        <f t="shared" si="7"/>
        <v>0</v>
      </c>
      <c r="W60" s="213">
        <f t="shared" si="7"/>
        <v>0</v>
      </c>
      <c r="X60" s="213">
        <f t="shared" si="1"/>
        <v>9152</v>
      </c>
      <c r="Y60" s="194">
        <v>4</v>
      </c>
      <c r="Z60" s="194">
        <v>3.64</v>
      </c>
      <c r="AA60" s="102">
        <v>1</v>
      </c>
      <c r="AB60" s="102">
        <v>302848</v>
      </c>
      <c r="AC60" s="102"/>
      <c r="AD60" s="102"/>
      <c r="AE60" s="213">
        <f t="shared" si="2"/>
        <v>302848</v>
      </c>
      <c r="AF60" s="194">
        <v>5</v>
      </c>
      <c r="AG60" s="194">
        <v>3.64</v>
      </c>
      <c r="AH60" s="102">
        <v>1</v>
      </c>
      <c r="AI60" s="102">
        <v>302848</v>
      </c>
      <c r="AJ60" s="102"/>
      <c r="AK60" s="102"/>
      <c r="AL60" s="213">
        <f t="shared" si="3"/>
        <v>302848</v>
      </c>
    </row>
    <row r="61" spans="1:38" ht="135">
      <c r="A61" s="194">
        <v>51</v>
      </c>
      <c r="B61" s="104" t="s">
        <v>759</v>
      </c>
      <c r="C61" s="104"/>
      <c r="D61" s="194"/>
      <c r="E61" s="942" t="s">
        <v>1022</v>
      </c>
      <c r="F61" s="194" t="s">
        <v>990</v>
      </c>
      <c r="G61" s="194">
        <v>7</v>
      </c>
      <c r="H61" s="194">
        <v>1.96</v>
      </c>
      <c r="I61" s="102">
        <v>1</v>
      </c>
      <c r="J61" s="102">
        <v>163072</v>
      </c>
      <c r="K61" s="102"/>
      <c r="L61" s="102"/>
      <c r="M61" s="213">
        <f t="shared" si="4"/>
        <v>163072</v>
      </c>
      <c r="N61" s="194">
        <v>1.96</v>
      </c>
      <c r="O61" s="102">
        <v>1</v>
      </c>
      <c r="P61" s="194">
        <v>163072</v>
      </c>
      <c r="Q61" s="194"/>
      <c r="R61" s="194"/>
      <c r="S61" s="213">
        <f t="shared" si="5"/>
        <v>163072</v>
      </c>
      <c r="T61" s="213">
        <f t="shared" si="7"/>
        <v>0</v>
      </c>
      <c r="U61" s="213">
        <f t="shared" si="7"/>
        <v>0</v>
      </c>
      <c r="V61" s="213">
        <f t="shared" si="7"/>
        <v>0</v>
      </c>
      <c r="W61" s="213">
        <f t="shared" si="7"/>
        <v>0</v>
      </c>
      <c r="X61" s="213">
        <f t="shared" si="1"/>
        <v>0</v>
      </c>
      <c r="Y61" s="194">
        <v>8</v>
      </c>
      <c r="Z61" s="194">
        <v>2.02</v>
      </c>
      <c r="AA61" s="102">
        <v>1</v>
      </c>
      <c r="AB61" s="102">
        <v>168064</v>
      </c>
      <c r="AC61" s="102"/>
      <c r="AD61" s="102"/>
      <c r="AE61" s="213">
        <f t="shared" si="2"/>
        <v>168064</v>
      </c>
      <c r="AF61" s="194">
        <v>9</v>
      </c>
      <c r="AG61" s="194">
        <v>2.02</v>
      </c>
      <c r="AH61" s="102">
        <v>1</v>
      </c>
      <c r="AI61" s="102">
        <v>168064</v>
      </c>
      <c r="AJ61" s="102"/>
      <c r="AK61" s="102"/>
      <c r="AL61" s="213">
        <f t="shared" si="3"/>
        <v>168064</v>
      </c>
    </row>
    <row r="62" spans="1:38" ht="27">
      <c r="A62" s="194">
        <v>52</v>
      </c>
      <c r="B62" s="102" t="s">
        <v>5377</v>
      </c>
      <c r="C62" s="102" t="s">
        <v>5283</v>
      </c>
      <c r="D62" s="194">
        <v>1980</v>
      </c>
      <c r="E62" s="942" t="s">
        <v>1023</v>
      </c>
      <c r="F62" s="194" t="s">
        <v>981</v>
      </c>
      <c r="G62" s="194">
        <v>3</v>
      </c>
      <c r="H62" s="194">
        <v>5.18</v>
      </c>
      <c r="I62" s="102">
        <v>1</v>
      </c>
      <c r="J62" s="102">
        <v>430976</v>
      </c>
      <c r="K62" s="102"/>
      <c r="L62" s="102"/>
      <c r="M62" s="213">
        <f t="shared" si="4"/>
        <v>430976</v>
      </c>
      <c r="N62" s="194">
        <v>5.01</v>
      </c>
      <c r="O62" s="102">
        <v>1</v>
      </c>
      <c r="P62" s="194">
        <v>416832</v>
      </c>
      <c r="Q62" s="194"/>
      <c r="R62" s="194"/>
      <c r="S62" s="213">
        <f t="shared" si="5"/>
        <v>416832</v>
      </c>
      <c r="T62" s="213">
        <f t="shared" si="7"/>
        <v>0</v>
      </c>
      <c r="U62" s="213">
        <f t="shared" si="7"/>
        <v>14144</v>
      </c>
      <c r="V62" s="213">
        <f t="shared" si="7"/>
        <v>0</v>
      </c>
      <c r="W62" s="213">
        <f t="shared" si="7"/>
        <v>0</v>
      </c>
      <c r="X62" s="213">
        <f t="shared" si="1"/>
        <v>14144</v>
      </c>
      <c r="Y62" s="194">
        <v>4</v>
      </c>
      <c r="Z62" s="194">
        <v>5.35</v>
      </c>
      <c r="AA62" s="102">
        <v>1</v>
      </c>
      <c r="AB62" s="102">
        <v>445119.99999999994</v>
      </c>
      <c r="AC62" s="102"/>
      <c r="AD62" s="102"/>
      <c r="AE62" s="213">
        <f t="shared" si="2"/>
        <v>445119.99999999994</v>
      </c>
      <c r="AF62" s="194">
        <v>5</v>
      </c>
      <c r="AG62" s="194">
        <v>5.35</v>
      </c>
      <c r="AH62" s="102">
        <v>1</v>
      </c>
      <c r="AI62" s="102">
        <v>445119.99999999994</v>
      </c>
      <c r="AJ62" s="102"/>
      <c r="AK62" s="102"/>
      <c r="AL62" s="213">
        <f t="shared" si="3"/>
        <v>445119.99999999994</v>
      </c>
    </row>
    <row r="63" spans="1:38" ht="54">
      <c r="A63" s="194">
        <v>53</v>
      </c>
      <c r="B63" s="102" t="s">
        <v>1024</v>
      </c>
      <c r="C63" s="102" t="s">
        <v>5282</v>
      </c>
      <c r="D63" s="194">
        <v>1989</v>
      </c>
      <c r="E63" s="942" t="s">
        <v>1025</v>
      </c>
      <c r="F63" s="194" t="s">
        <v>984</v>
      </c>
      <c r="G63" s="194">
        <v>8</v>
      </c>
      <c r="H63" s="194">
        <v>4.7</v>
      </c>
      <c r="I63" s="102">
        <v>1</v>
      </c>
      <c r="J63" s="102">
        <v>391040</v>
      </c>
      <c r="K63" s="102"/>
      <c r="L63" s="102"/>
      <c r="M63" s="213">
        <f t="shared" si="4"/>
        <v>391040</v>
      </c>
      <c r="N63" s="194">
        <v>4.55</v>
      </c>
      <c r="O63" s="102">
        <v>1</v>
      </c>
      <c r="P63" s="194">
        <v>378560</v>
      </c>
      <c r="Q63" s="194"/>
      <c r="R63" s="194"/>
      <c r="S63" s="213">
        <f t="shared" si="5"/>
        <v>378560</v>
      </c>
      <c r="T63" s="213">
        <f t="shared" si="7"/>
        <v>0</v>
      </c>
      <c r="U63" s="213">
        <f t="shared" si="7"/>
        <v>12480</v>
      </c>
      <c r="V63" s="213">
        <f t="shared" si="7"/>
        <v>0</v>
      </c>
      <c r="W63" s="213">
        <f t="shared" si="7"/>
        <v>0</v>
      </c>
      <c r="X63" s="213">
        <f t="shared" si="1"/>
        <v>12480</v>
      </c>
      <c r="Y63" s="194">
        <v>9</v>
      </c>
      <c r="Z63" s="194">
        <v>4.7</v>
      </c>
      <c r="AA63" s="102">
        <v>1</v>
      </c>
      <c r="AB63" s="102">
        <v>391040</v>
      </c>
      <c r="AC63" s="102"/>
      <c r="AD63" s="102"/>
      <c r="AE63" s="213">
        <f t="shared" si="2"/>
        <v>391040</v>
      </c>
      <c r="AF63" s="194">
        <v>10</v>
      </c>
      <c r="AG63" s="194">
        <v>4.8499999999999996</v>
      </c>
      <c r="AH63" s="102">
        <v>1</v>
      </c>
      <c r="AI63" s="102">
        <v>403519.99999999994</v>
      </c>
      <c r="AJ63" s="102"/>
      <c r="AK63" s="102"/>
      <c r="AL63" s="213">
        <f t="shared" si="3"/>
        <v>403519.99999999994</v>
      </c>
    </row>
    <row r="64" spans="1:38" ht="54">
      <c r="A64" s="194">
        <v>54</v>
      </c>
      <c r="B64" s="104" t="s">
        <v>6691</v>
      </c>
      <c r="C64" s="104" t="s">
        <v>5282</v>
      </c>
      <c r="D64" s="194">
        <v>1980</v>
      </c>
      <c r="E64" s="942" t="s">
        <v>1025</v>
      </c>
      <c r="F64" s="194" t="s">
        <v>984</v>
      </c>
      <c r="G64" s="194">
        <v>3</v>
      </c>
      <c r="H64" s="194">
        <v>4.2699999999999996</v>
      </c>
      <c r="I64" s="102">
        <v>1</v>
      </c>
      <c r="J64" s="102">
        <v>355263.99999999994</v>
      </c>
      <c r="K64" s="102"/>
      <c r="L64" s="102"/>
      <c r="M64" s="213">
        <f t="shared" si="4"/>
        <v>355263.99999999994</v>
      </c>
      <c r="N64" s="194">
        <v>4.1399999999999997</v>
      </c>
      <c r="O64" s="102">
        <v>1</v>
      </c>
      <c r="P64" s="194">
        <v>344448</v>
      </c>
      <c r="Q64" s="194"/>
      <c r="R64" s="194"/>
      <c r="S64" s="213">
        <f t="shared" si="5"/>
        <v>344448</v>
      </c>
      <c r="T64" s="213">
        <f t="shared" si="7"/>
        <v>0</v>
      </c>
      <c r="U64" s="213">
        <f t="shared" si="7"/>
        <v>10815.999999999942</v>
      </c>
      <c r="V64" s="213">
        <f t="shared" si="7"/>
        <v>0</v>
      </c>
      <c r="W64" s="213">
        <f t="shared" si="7"/>
        <v>0</v>
      </c>
      <c r="X64" s="213">
        <f t="shared" si="1"/>
        <v>10815.999999999942</v>
      </c>
      <c r="Y64" s="194">
        <v>4</v>
      </c>
      <c r="Z64" s="194">
        <v>4.41</v>
      </c>
      <c r="AA64" s="102">
        <v>1</v>
      </c>
      <c r="AB64" s="102">
        <v>366912</v>
      </c>
      <c r="AC64" s="102"/>
      <c r="AD64" s="102"/>
      <c r="AE64" s="213">
        <f t="shared" si="2"/>
        <v>366912</v>
      </c>
      <c r="AF64" s="194">
        <v>5</v>
      </c>
      <c r="AG64" s="194">
        <v>4.41</v>
      </c>
      <c r="AH64" s="102">
        <v>1</v>
      </c>
      <c r="AI64" s="102">
        <v>366912</v>
      </c>
      <c r="AJ64" s="102"/>
      <c r="AK64" s="102"/>
      <c r="AL64" s="213">
        <f t="shared" si="3"/>
        <v>366912</v>
      </c>
    </row>
    <row r="65" spans="1:38" ht="54">
      <c r="A65" s="194">
        <v>55</v>
      </c>
      <c r="B65" s="102" t="s">
        <v>6692</v>
      </c>
      <c r="C65" s="102" t="s">
        <v>5282</v>
      </c>
      <c r="D65" s="194">
        <v>1996</v>
      </c>
      <c r="E65" s="942" t="s">
        <v>1026</v>
      </c>
      <c r="F65" s="194" t="s">
        <v>988</v>
      </c>
      <c r="G65" s="194">
        <v>3</v>
      </c>
      <c r="H65" s="194">
        <v>3.53</v>
      </c>
      <c r="I65" s="102">
        <v>1</v>
      </c>
      <c r="J65" s="102">
        <v>293696</v>
      </c>
      <c r="K65" s="102">
        <v>44054.400000000001</v>
      </c>
      <c r="L65" s="102"/>
      <c r="M65" s="213">
        <f t="shared" si="4"/>
        <v>337750.4</v>
      </c>
      <c r="N65" s="194">
        <v>3.42</v>
      </c>
      <c r="O65" s="102">
        <v>1</v>
      </c>
      <c r="P65" s="194">
        <v>284544</v>
      </c>
      <c r="Q65" s="194"/>
      <c r="R65" s="194"/>
      <c r="S65" s="213">
        <f t="shared" si="5"/>
        <v>284544</v>
      </c>
      <c r="T65" s="213">
        <f t="shared" si="7"/>
        <v>0</v>
      </c>
      <c r="U65" s="213">
        <f t="shared" si="7"/>
        <v>9152</v>
      </c>
      <c r="V65" s="213">
        <f t="shared" si="7"/>
        <v>44054.400000000001</v>
      </c>
      <c r="W65" s="213">
        <f t="shared" si="7"/>
        <v>0</v>
      </c>
      <c r="X65" s="213">
        <f t="shared" si="1"/>
        <v>53206.400000000001</v>
      </c>
      <c r="Y65" s="194">
        <v>4</v>
      </c>
      <c r="Z65" s="194">
        <v>3.64</v>
      </c>
      <c r="AA65" s="102">
        <v>1</v>
      </c>
      <c r="AB65" s="102">
        <v>302848</v>
      </c>
      <c r="AC65" s="102">
        <v>45427.199999999997</v>
      </c>
      <c r="AD65" s="102"/>
      <c r="AE65" s="213">
        <f t="shared" si="2"/>
        <v>348275.20000000001</v>
      </c>
      <c r="AF65" s="194">
        <v>5</v>
      </c>
      <c r="AG65" s="194">
        <v>3.64</v>
      </c>
      <c r="AH65" s="102">
        <v>1</v>
      </c>
      <c r="AI65" s="102">
        <v>302848</v>
      </c>
      <c r="AJ65" s="102">
        <v>45427.199999999997</v>
      </c>
      <c r="AK65" s="102"/>
      <c r="AL65" s="213">
        <f t="shared" si="3"/>
        <v>348275.20000000001</v>
      </c>
    </row>
    <row r="66" spans="1:38" ht="54">
      <c r="A66" s="194">
        <v>56</v>
      </c>
      <c r="B66" s="102" t="s">
        <v>5378</v>
      </c>
      <c r="C66" s="102" t="s">
        <v>5283</v>
      </c>
      <c r="D66" s="194">
        <v>1995</v>
      </c>
      <c r="E66" s="942" t="s">
        <v>1026</v>
      </c>
      <c r="F66" s="194" t="s">
        <v>988</v>
      </c>
      <c r="G66" s="194">
        <v>4</v>
      </c>
      <c r="H66" s="194">
        <v>3.64</v>
      </c>
      <c r="I66" s="102">
        <v>1</v>
      </c>
      <c r="J66" s="102">
        <v>302848</v>
      </c>
      <c r="K66" s="102"/>
      <c r="L66" s="102"/>
      <c r="M66" s="213">
        <f t="shared" si="4"/>
        <v>302848</v>
      </c>
      <c r="N66" s="194">
        <v>3.53</v>
      </c>
      <c r="O66" s="102">
        <v>1</v>
      </c>
      <c r="P66" s="194">
        <v>293696</v>
      </c>
      <c r="Q66" s="194"/>
      <c r="R66" s="194"/>
      <c r="S66" s="213">
        <f t="shared" si="5"/>
        <v>293696</v>
      </c>
      <c r="T66" s="213">
        <f t="shared" si="7"/>
        <v>0</v>
      </c>
      <c r="U66" s="213">
        <f t="shared" si="7"/>
        <v>9152</v>
      </c>
      <c r="V66" s="213">
        <f t="shared" si="7"/>
        <v>0</v>
      </c>
      <c r="W66" s="213">
        <f t="shared" si="7"/>
        <v>0</v>
      </c>
      <c r="X66" s="213">
        <f t="shared" si="1"/>
        <v>9152</v>
      </c>
      <c r="Y66" s="194">
        <v>5</v>
      </c>
      <c r="Z66" s="194">
        <v>3.64</v>
      </c>
      <c r="AA66" s="102">
        <v>1</v>
      </c>
      <c r="AB66" s="102">
        <v>302848</v>
      </c>
      <c r="AC66" s="102"/>
      <c r="AD66" s="102"/>
      <c r="AE66" s="213">
        <f t="shared" si="2"/>
        <v>302848</v>
      </c>
      <c r="AF66" s="194">
        <v>6</v>
      </c>
      <c r="AG66" s="194">
        <v>3.76</v>
      </c>
      <c r="AH66" s="102">
        <v>1</v>
      </c>
      <c r="AI66" s="102">
        <v>312832</v>
      </c>
      <c r="AJ66" s="102"/>
      <c r="AK66" s="102"/>
      <c r="AL66" s="213">
        <f t="shared" si="3"/>
        <v>312832</v>
      </c>
    </row>
    <row r="67" spans="1:38" ht="40.5">
      <c r="A67" s="194">
        <v>57</v>
      </c>
      <c r="B67" s="104" t="s">
        <v>759</v>
      </c>
      <c r="C67" s="104"/>
      <c r="D67" s="194"/>
      <c r="E67" s="942" t="s">
        <v>1027</v>
      </c>
      <c r="F67" s="194" t="s">
        <v>990</v>
      </c>
      <c r="G67" s="194">
        <v>7</v>
      </c>
      <c r="H67" s="194">
        <v>1.96</v>
      </c>
      <c r="I67" s="102">
        <v>1</v>
      </c>
      <c r="J67" s="102">
        <v>163072</v>
      </c>
      <c r="K67" s="102"/>
      <c r="L67" s="102"/>
      <c r="M67" s="213">
        <f t="shared" si="4"/>
        <v>163072</v>
      </c>
      <c r="N67" s="194">
        <v>1.96</v>
      </c>
      <c r="O67" s="102">
        <v>1</v>
      </c>
      <c r="P67" s="194">
        <v>163072</v>
      </c>
      <c r="Q67" s="194"/>
      <c r="R67" s="194"/>
      <c r="S67" s="213">
        <f t="shared" si="5"/>
        <v>163072</v>
      </c>
      <c r="T67" s="213">
        <f t="shared" ref="T67:W114" si="8">I67-O67</f>
        <v>0</v>
      </c>
      <c r="U67" s="213">
        <f t="shared" si="8"/>
        <v>0</v>
      </c>
      <c r="V67" s="213">
        <f t="shared" si="8"/>
        <v>0</v>
      </c>
      <c r="W67" s="213">
        <f t="shared" si="8"/>
        <v>0</v>
      </c>
      <c r="X67" s="213">
        <f t="shared" si="1"/>
        <v>0</v>
      </c>
      <c r="Y67" s="194">
        <v>8</v>
      </c>
      <c r="Z67" s="194">
        <v>2.02</v>
      </c>
      <c r="AA67" s="102">
        <v>1</v>
      </c>
      <c r="AB67" s="102">
        <v>168064</v>
      </c>
      <c r="AC67" s="102"/>
      <c r="AD67" s="102"/>
      <c r="AE67" s="213">
        <f t="shared" si="2"/>
        <v>168064</v>
      </c>
      <c r="AF67" s="194">
        <v>9</v>
      </c>
      <c r="AG67" s="194">
        <v>2.02</v>
      </c>
      <c r="AH67" s="102">
        <v>1</v>
      </c>
      <c r="AI67" s="102">
        <v>168064</v>
      </c>
      <c r="AJ67" s="102"/>
      <c r="AK67" s="102"/>
      <c r="AL67" s="213">
        <f t="shared" si="3"/>
        <v>168064</v>
      </c>
    </row>
    <row r="68" spans="1:38" ht="40.5">
      <c r="A68" s="194">
        <v>58</v>
      </c>
      <c r="B68" s="102" t="s">
        <v>5379</v>
      </c>
      <c r="C68" s="102" t="s">
        <v>5282</v>
      </c>
      <c r="D68" s="194">
        <v>1991</v>
      </c>
      <c r="E68" s="942" t="s">
        <v>1028</v>
      </c>
      <c r="F68" s="194" t="s">
        <v>981</v>
      </c>
      <c r="G68" s="194">
        <v>4</v>
      </c>
      <c r="H68" s="194">
        <v>5.35</v>
      </c>
      <c r="I68" s="102">
        <v>1</v>
      </c>
      <c r="J68" s="102">
        <v>445119.99999999994</v>
      </c>
      <c r="K68" s="102"/>
      <c r="L68" s="102"/>
      <c r="M68" s="213">
        <f t="shared" si="4"/>
        <v>445119.99999999994</v>
      </c>
      <c r="N68" s="194">
        <v>5.18</v>
      </c>
      <c r="O68" s="102">
        <v>1</v>
      </c>
      <c r="P68" s="194">
        <v>430976</v>
      </c>
      <c r="Q68" s="194"/>
      <c r="R68" s="194"/>
      <c r="S68" s="213">
        <f t="shared" si="5"/>
        <v>430976</v>
      </c>
      <c r="T68" s="213">
        <f t="shared" si="8"/>
        <v>0</v>
      </c>
      <c r="U68" s="213">
        <f t="shared" si="8"/>
        <v>14143.999999999942</v>
      </c>
      <c r="V68" s="213">
        <f t="shared" si="8"/>
        <v>0</v>
      </c>
      <c r="W68" s="213">
        <f t="shared" si="8"/>
        <v>0</v>
      </c>
      <c r="X68" s="213">
        <f t="shared" si="1"/>
        <v>14143.999999999942</v>
      </c>
      <c r="Y68" s="194">
        <v>5</v>
      </c>
      <c r="Z68" s="194">
        <v>5.35</v>
      </c>
      <c r="AA68" s="102">
        <v>1</v>
      </c>
      <c r="AB68" s="102">
        <v>445119.99999999994</v>
      </c>
      <c r="AC68" s="102"/>
      <c r="AD68" s="102"/>
      <c r="AE68" s="213">
        <f t="shared" si="2"/>
        <v>445119.99999999994</v>
      </c>
      <c r="AF68" s="194">
        <v>6</v>
      </c>
      <c r="AG68" s="194">
        <v>5.52</v>
      </c>
      <c r="AH68" s="102">
        <v>1</v>
      </c>
      <c r="AI68" s="102">
        <v>459263.99999999994</v>
      </c>
      <c r="AJ68" s="102"/>
      <c r="AK68" s="102"/>
      <c r="AL68" s="213">
        <f t="shared" si="3"/>
        <v>459263.99999999994</v>
      </c>
    </row>
    <row r="69" spans="1:38" ht="67.5">
      <c r="A69" s="194">
        <v>59</v>
      </c>
      <c r="B69" s="102" t="s">
        <v>5380</v>
      </c>
      <c r="C69" s="102" t="s">
        <v>5282</v>
      </c>
      <c r="D69" s="194">
        <v>1989</v>
      </c>
      <c r="E69" s="942" t="s">
        <v>1029</v>
      </c>
      <c r="F69" s="194" t="s">
        <v>984</v>
      </c>
      <c r="G69" s="194">
        <v>4</v>
      </c>
      <c r="H69" s="194">
        <v>4.41</v>
      </c>
      <c r="I69" s="102">
        <v>1</v>
      </c>
      <c r="J69" s="102">
        <v>366912</v>
      </c>
      <c r="K69" s="102"/>
      <c r="L69" s="102"/>
      <c r="M69" s="213">
        <f t="shared" si="4"/>
        <v>366912</v>
      </c>
      <c r="N69" s="194">
        <v>4.2699999999999996</v>
      </c>
      <c r="O69" s="102">
        <v>1</v>
      </c>
      <c r="P69" s="194">
        <v>355263.99999999994</v>
      </c>
      <c r="Q69" s="194"/>
      <c r="R69" s="194"/>
      <c r="S69" s="213">
        <f t="shared" si="5"/>
        <v>355263.99999999994</v>
      </c>
      <c r="T69" s="213">
        <f t="shared" si="8"/>
        <v>0</v>
      </c>
      <c r="U69" s="213">
        <f t="shared" si="8"/>
        <v>11648.000000000058</v>
      </c>
      <c r="V69" s="213">
        <f t="shared" si="8"/>
        <v>0</v>
      </c>
      <c r="W69" s="213">
        <f t="shared" si="8"/>
        <v>0</v>
      </c>
      <c r="X69" s="213">
        <f t="shared" si="1"/>
        <v>11648.000000000058</v>
      </c>
      <c r="Y69" s="194">
        <v>5</v>
      </c>
      <c r="Z69" s="194">
        <v>4.41</v>
      </c>
      <c r="AA69" s="102">
        <v>1</v>
      </c>
      <c r="AB69" s="102">
        <v>366912</v>
      </c>
      <c r="AC69" s="102"/>
      <c r="AD69" s="102"/>
      <c r="AE69" s="213">
        <f t="shared" si="2"/>
        <v>366912</v>
      </c>
      <c r="AF69" s="194">
        <v>6</v>
      </c>
      <c r="AG69" s="194">
        <v>4.55</v>
      </c>
      <c r="AH69" s="102">
        <v>1</v>
      </c>
      <c r="AI69" s="102">
        <v>378560</v>
      </c>
      <c r="AJ69" s="102"/>
      <c r="AK69" s="102"/>
      <c r="AL69" s="213">
        <f t="shared" si="3"/>
        <v>378560</v>
      </c>
    </row>
    <row r="70" spans="1:38" ht="67.5">
      <c r="A70" s="194">
        <v>60</v>
      </c>
      <c r="B70" s="104" t="s">
        <v>4730</v>
      </c>
      <c r="C70" s="104" t="s">
        <v>5282</v>
      </c>
      <c r="D70" s="194">
        <v>1995</v>
      </c>
      <c r="E70" s="942" t="s">
        <v>1029</v>
      </c>
      <c r="F70" s="194" t="s">
        <v>984</v>
      </c>
      <c r="G70" s="194">
        <v>2</v>
      </c>
      <c r="H70" s="194">
        <v>4.1399999999999997</v>
      </c>
      <c r="I70" s="102">
        <v>1</v>
      </c>
      <c r="J70" s="102">
        <v>344448</v>
      </c>
      <c r="K70" s="102"/>
      <c r="L70" s="102"/>
      <c r="M70" s="213">
        <f t="shared" si="4"/>
        <v>344448</v>
      </c>
      <c r="N70" s="194">
        <v>4.01</v>
      </c>
      <c r="O70" s="102">
        <v>1</v>
      </c>
      <c r="P70" s="194">
        <v>333632</v>
      </c>
      <c r="Q70" s="194"/>
      <c r="R70" s="194"/>
      <c r="S70" s="213">
        <f t="shared" si="5"/>
        <v>333632</v>
      </c>
      <c r="T70" s="213">
        <f t="shared" si="8"/>
        <v>0</v>
      </c>
      <c r="U70" s="213">
        <f t="shared" si="8"/>
        <v>10816</v>
      </c>
      <c r="V70" s="213">
        <f t="shared" si="8"/>
        <v>0</v>
      </c>
      <c r="W70" s="213">
        <f t="shared" si="8"/>
        <v>0</v>
      </c>
      <c r="X70" s="213">
        <f t="shared" si="1"/>
        <v>10816</v>
      </c>
      <c r="Y70" s="194">
        <v>3</v>
      </c>
      <c r="Z70" s="194">
        <v>4.2699999999999996</v>
      </c>
      <c r="AA70" s="102">
        <v>1</v>
      </c>
      <c r="AB70" s="102">
        <v>355263.99999999994</v>
      </c>
      <c r="AC70" s="102"/>
      <c r="AD70" s="102"/>
      <c r="AE70" s="213">
        <f t="shared" si="2"/>
        <v>355263.99999999994</v>
      </c>
      <c r="AF70" s="194">
        <v>4</v>
      </c>
      <c r="AG70" s="194">
        <v>4.41</v>
      </c>
      <c r="AH70" s="102">
        <v>1</v>
      </c>
      <c r="AI70" s="102">
        <v>366912</v>
      </c>
      <c r="AJ70" s="102"/>
      <c r="AK70" s="102"/>
      <c r="AL70" s="213">
        <f t="shared" si="3"/>
        <v>366912</v>
      </c>
    </row>
    <row r="71" spans="1:38" ht="81">
      <c r="A71" s="194">
        <v>61</v>
      </c>
      <c r="B71" s="102" t="s">
        <v>1030</v>
      </c>
      <c r="C71" s="102" t="s">
        <v>5282</v>
      </c>
      <c r="D71" s="194">
        <v>1989</v>
      </c>
      <c r="E71" s="942" t="s">
        <v>1031</v>
      </c>
      <c r="F71" s="194" t="s">
        <v>984</v>
      </c>
      <c r="G71" s="194">
        <v>10</v>
      </c>
      <c r="H71" s="194">
        <v>4.8499999999999996</v>
      </c>
      <c r="I71" s="102">
        <v>1</v>
      </c>
      <c r="J71" s="102">
        <v>403519.99999999994</v>
      </c>
      <c r="K71" s="102"/>
      <c r="L71" s="102"/>
      <c r="M71" s="213">
        <f t="shared" si="4"/>
        <v>403519.99999999994</v>
      </c>
      <c r="N71" s="194">
        <v>4.7</v>
      </c>
      <c r="O71" s="102">
        <v>1</v>
      </c>
      <c r="P71" s="194">
        <v>391040</v>
      </c>
      <c r="Q71" s="194"/>
      <c r="R71" s="194"/>
      <c r="S71" s="213">
        <f t="shared" si="5"/>
        <v>391040</v>
      </c>
      <c r="T71" s="213">
        <f t="shared" si="8"/>
        <v>0</v>
      </c>
      <c r="U71" s="213">
        <f t="shared" si="8"/>
        <v>12479.999999999942</v>
      </c>
      <c r="V71" s="213">
        <f t="shared" si="8"/>
        <v>0</v>
      </c>
      <c r="W71" s="213">
        <f t="shared" si="8"/>
        <v>0</v>
      </c>
      <c r="X71" s="213">
        <f t="shared" si="1"/>
        <v>12479.999999999942</v>
      </c>
      <c r="Y71" s="194">
        <v>11</v>
      </c>
      <c r="Z71" s="194">
        <v>4.8499999999999996</v>
      </c>
      <c r="AA71" s="102">
        <v>1</v>
      </c>
      <c r="AB71" s="102">
        <v>403519.99999999994</v>
      </c>
      <c r="AC71" s="102"/>
      <c r="AD71" s="102"/>
      <c r="AE71" s="213">
        <f t="shared" si="2"/>
        <v>403519.99999999994</v>
      </c>
      <c r="AF71" s="194">
        <v>12</v>
      </c>
      <c r="AG71" s="194">
        <v>4.8499999999999996</v>
      </c>
      <c r="AH71" s="102">
        <v>1</v>
      </c>
      <c r="AI71" s="102">
        <v>403519.99999999994</v>
      </c>
      <c r="AJ71" s="102"/>
      <c r="AK71" s="102"/>
      <c r="AL71" s="213">
        <f t="shared" si="3"/>
        <v>403519.99999999994</v>
      </c>
    </row>
    <row r="72" spans="1:38" ht="27">
      <c r="A72" s="194">
        <v>62</v>
      </c>
      <c r="B72" s="102" t="s">
        <v>1033</v>
      </c>
      <c r="C72" s="102" t="s">
        <v>5282</v>
      </c>
      <c r="D72" s="194">
        <v>1990</v>
      </c>
      <c r="E72" s="942" t="s">
        <v>1034</v>
      </c>
      <c r="F72" s="194" t="s">
        <v>981</v>
      </c>
      <c r="G72" s="194">
        <v>8</v>
      </c>
      <c r="H72" s="194">
        <v>5.71</v>
      </c>
      <c r="I72" s="102">
        <v>1</v>
      </c>
      <c r="J72" s="102">
        <v>475072</v>
      </c>
      <c r="K72" s="102"/>
      <c r="L72" s="102"/>
      <c r="M72" s="213">
        <f t="shared" si="4"/>
        <v>475072</v>
      </c>
      <c r="N72" s="194">
        <v>5.52</v>
      </c>
      <c r="O72" s="102">
        <v>1</v>
      </c>
      <c r="P72" s="194">
        <v>459263.99999999994</v>
      </c>
      <c r="Q72" s="194"/>
      <c r="R72" s="194"/>
      <c r="S72" s="213">
        <f t="shared" si="5"/>
        <v>459263.99999999994</v>
      </c>
      <c r="T72" s="213">
        <f t="shared" si="8"/>
        <v>0</v>
      </c>
      <c r="U72" s="213">
        <f t="shared" si="8"/>
        <v>15808.000000000058</v>
      </c>
      <c r="V72" s="213">
        <f t="shared" si="8"/>
        <v>0</v>
      </c>
      <c r="W72" s="213">
        <f t="shared" si="8"/>
        <v>0</v>
      </c>
      <c r="X72" s="213">
        <f t="shared" si="1"/>
        <v>15808.000000000058</v>
      </c>
      <c r="Y72" s="194">
        <v>9</v>
      </c>
      <c r="Z72" s="194">
        <v>5.71</v>
      </c>
      <c r="AA72" s="102">
        <v>1</v>
      </c>
      <c r="AB72" s="102">
        <v>475072</v>
      </c>
      <c r="AC72" s="102"/>
      <c r="AD72" s="102"/>
      <c r="AE72" s="213">
        <f t="shared" si="2"/>
        <v>475072</v>
      </c>
      <c r="AF72" s="194">
        <v>10</v>
      </c>
      <c r="AG72" s="194">
        <v>5.89</v>
      </c>
      <c r="AH72" s="102">
        <v>1</v>
      </c>
      <c r="AI72" s="102">
        <v>490048</v>
      </c>
      <c r="AJ72" s="102"/>
      <c r="AK72" s="102"/>
      <c r="AL72" s="213">
        <f t="shared" si="3"/>
        <v>490048</v>
      </c>
    </row>
    <row r="73" spans="1:38" ht="54">
      <c r="A73" s="194">
        <v>63</v>
      </c>
      <c r="B73" s="104" t="s">
        <v>1035</v>
      </c>
      <c r="C73" s="104" t="s">
        <v>5282</v>
      </c>
      <c r="D73" s="194">
        <v>1969</v>
      </c>
      <c r="E73" s="942" t="s">
        <v>1036</v>
      </c>
      <c r="F73" s="194" t="s">
        <v>984</v>
      </c>
      <c r="G73" s="194">
        <v>9</v>
      </c>
      <c r="H73" s="194">
        <v>4.7</v>
      </c>
      <c r="I73" s="102">
        <v>1</v>
      </c>
      <c r="J73" s="102">
        <v>391040</v>
      </c>
      <c r="K73" s="102"/>
      <c r="L73" s="102"/>
      <c r="M73" s="213">
        <f t="shared" si="4"/>
        <v>391040</v>
      </c>
      <c r="N73" s="194">
        <v>4.7</v>
      </c>
      <c r="O73" s="102">
        <v>1</v>
      </c>
      <c r="P73" s="194">
        <v>391040</v>
      </c>
      <c r="Q73" s="194"/>
      <c r="R73" s="194"/>
      <c r="S73" s="213">
        <f t="shared" si="5"/>
        <v>391040</v>
      </c>
      <c r="T73" s="213">
        <f t="shared" si="8"/>
        <v>0</v>
      </c>
      <c r="U73" s="213">
        <f t="shared" si="8"/>
        <v>0</v>
      </c>
      <c r="V73" s="213">
        <f t="shared" si="8"/>
        <v>0</v>
      </c>
      <c r="W73" s="213">
        <f t="shared" si="8"/>
        <v>0</v>
      </c>
      <c r="X73" s="213">
        <f t="shared" si="1"/>
        <v>0</v>
      </c>
      <c r="Y73" s="194">
        <v>10</v>
      </c>
      <c r="Z73" s="194">
        <v>4.8499999999999996</v>
      </c>
      <c r="AA73" s="102">
        <v>1</v>
      </c>
      <c r="AB73" s="102">
        <v>403519.99999999994</v>
      </c>
      <c r="AC73" s="102"/>
      <c r="AD73" s="102"/>
      <c r="AE73" s="213">
        <f t="shared" si="2"/>
        <v>403519.99999999994</v>
      </c>
      <c r="AF73" s="194">
        <v>11</v>
      </c>
      <c r="AG73" s="194">
        <v>4.8499999999999996</v>
      </c>
      <c r="AH73" s="102">
        <v>1</v>
      </c>
      <c r="AI73" s="102">
        <v>403519.99999999994</v>
      </c>
      <c r="AJ73" s="102"/>
      <c r="AK73" s="102"/>
      <c r="AL73" s="213">
        <f t="shared" si="3"/>
        <v>403519.99999999994</v>
      </c>
    </row>
    <row r="74" spans="1:38" ht="54">
      <c r="A74" s="194">
        <v>64</v>
      </c>
      <c r="B74" s="102" t="s">
        <v>1037</v>
      </c>
      <c r="C74" s="102" t="s">
        <v>5282</v>
      </c>
      <c r="D74" s="194">
        <v>1975</v>
      </c>
      <c r="E74" s="942" t="s">
        <v>1036</v>
      </c>
      <c r="F74" s="194" t="s">
        <v>984</v>
      </c>
      <c r="G74" s="194">
        <v>13</v>
      </c>
      <c r="H74" s="194">
        <v>5.01</v>
      </c>
      <c r="I74" s="102">
        <v>1</v>
      </c>
      <c r="J74" s="102">
        <v>416832</v>
      </c>
      <c r="K74" s="102"/>
      <c r="L74" s="102"/>
      <c r="M74" s="213">
        <f t="shared" si="4"/>
        <v>416832</v>
      </c>
      <c r="N74" s="194">
        <v>4.8499999999999996</v>
      </c>
      <c r="O74" s="102">
        <v>1</v>
      </c>
      <c r="P74" s="194">
        <v>403519.99999999994</v>
      </c>
      <c r="Q74" s="194"/>
      <c r="R74" s="194"/>
      <c r="S74" s="213">
        <f t="shared" si="5"/>
        <v>403519.99999999994</v>
      </c>
      <c r="T74" s="213">
        <f t="shared" si="8"/>
        <v>0</v>
      </c>
      <c r="U74" s="213">
        <f t="shared" si="8"/>
        <v>13312.000000000058</v>
      </c>
      <c r="V74" s="213">
        <f t="shared" si="8"/>
        <v>0</v>
      </c>
      <c r="W74" s="213">
        <f t="shared" si="8"/>
        <v>0</v>
      </c>
      <c r="X74" s="213">
        <f t="shared" si="1"/>
        <v>13312.000000000058</v>
      </c>
      <c r="Y74" s="194">
        <v>14</v>
      </c>
      <c r="Z74" s="194">
        <v>5.01</v>
      </c>
      <c r="AA74" s="102">
        <v>1</v>
      </c>
      <c r="AB74" s="102">
        <v>416832</v>
      </c>
      <c r="AC74" s="102"/>
      <c r="AD74" s="102"/>
      <c r="AE74" s="213">
        <f t="shared" si="2"/>
        <v>416832</v>
      </c>
      <c r="AF74" s="194">
        <v>15</v>
      </c>
      <c r="AG74" s="194">
        <v>5.01</v>
      </c>
      <c r="AH74" s="102">
        <v>1</v>
      </c>
      <c r="AI74" s="102">
        <v>416832</v>
      </c>
      <c r="AJ74" s="102"/>
      <c r="AK74" s="102"/>
      <c r="AL74" s="213">
        <f t="shared" si="3"/>
        <v>416832</v>
      </c>
    </row>
    <row r="75" spans="1:38" ht="54">
      <c r="A75" s="194">
        <v>65</v>
      </c>
      <c r="B75" s="102" t="s">
        <v>5381</v>
      </c>
      <c r="C75" s="102" t="s">
        <v>5282</v>
      </c>
      <c r="D75" s="194">
        <v>1975</v>
      </c>
      <c r="E75" s="942" t="s">
        <v>1038</v>
      </c>
      <c r="F75" s="194" t="s">
        <v>988</v>
      </c>
      <c r="G75" s="194">
        <v>7</v>
      </c>
      <c r="H75" s="194">
        <v>3.76</v>
      </c>
      <c r="I75" s="102">
        <v>1</v>
      </c>
      <c r="J75" s="102">
        <v>312832</v>
      </c>
      <c r="K75" s="102"/>
      <c r="L75" s="102"/>
      <c r="M75" s="213">
        <f t="shared" si="4"/>
        <v>312832</v>
      </c>
      <c r="N75" s="194">
        <v>3.76</v>
      </c>
      <c r="O75" s="102">
        <v>1</v>
      </c>
      <c r="P75" s="194">
        <v>312832</v>
      </c>
      <c r="Q75" s="194"/>
      <c r="R75" s="194"/>
      <c r="S75" s="213">
        <f t="shared" si="5"/>
        <v>312832</v>
      </c>
      <c r="T75" s="213">
        <f t="shared" si="8"/>
        <v>0</v>
      </c>
      <c r="U75" s="213">
        <f t="shared" si="8"/>
        <v>0</v>
      </c>
      <c r="V75" s="213">
        <f t="shared" si="8"/>
        <v>0</v>
      </c>
      <c r="W75" s="213">
        <f t="shared" si="8"/>
        <v>0</v>
      </c>
      <c r="X75" s="213">
        <f t="shared" ref="X75:X143" si="9">U75+V75+W75</f>
        <v>0</v>
      </c>
      <c r="Y75" s="194">
        <v>8</v>
      </c>
      <c r="Z75" s="194">
        <v>3.88</v>
      </c>
      <c r="AA75" s="102">
        <v>1</v>
      </c>
      <c r="AB75" s="102">
        <v>322816</v>
      </c>
      <c r="AC75" s="102"/>
      <c r="AD75" s="102"/>
      <c r="AE75" s="213">
        <f t="shared" ref="AE75:AE138" si="10">AB75+AC75+AD75</f>
        <v>322816</v>
      </c>
      <c r="AF75" s="194">
        <v>9</v>
      </c>
      <c r="AG75" s="194">
        <v>3.88</v>
      </c>
      <c r="AH75" s="102">
        <v>1</v>
      </c>
      <c r="AI75" s="102">
        <v>322816</v>
      </c>
      <c r="AJ75" s="102"/>
      <c r="AK75" s="102"/>
      <c r="AL75" s="213">
        <f t="shared" ref="AL75:AL138" si="11">AI75+AJ75+AK75</f>
        <v>322816</v>
      </c>
    </row>
    <row r="76" spans="1:38" ht="67.5">
      <c r="A76" s="194">
        <v>66</v>
      </c>
      <c r="B76" s="104" t="s">
        <v>1039</v>
      </c>
      <c r="C76" s="104" t="s">
        <v>5283</v>
      </c>
      <c r="D76" s="194">
        <v>1985</v>
      </c>
      <c r="E76" s="942" t="s">
        <v>1040</v>
      </c>
      <c r="F76" s="194" t="s">
        <v>981</v>
      </c>
      <c r="G76" s="194">
        <v>11</v>
      </c>
      <c r="H76" s="194">
        <v>5.89</v>
      </c>
      <c r="I76" s="102">
        <v>1</v>
      </c>
      <c r="J76" s="102">
        <v>490048</v>
      </c>
      <c r="K76" s="102"/>
      <c r="L76" s="102"/>
      <c r="M76" s="213">
        <f t="shared" ref="M76:M139" si="12">J76+K76+L76</f>
        <v>490048</v>
      </c>
      <c r="N76" s="194">
        <v>5.89</v>
      </c>
      <c r="O76" s="102">
        <v>1</v>
      </c>
      <c r="P76" s="194">
        <v>490048</v>
      </c>
      <c r="Q76" s="194"/>
      <c r="R76" s="194"/>
      <c r="S76" s="213">
        <f t="shared" ref="S76:S139" si="13">+R76+Q76+P76</f>
        <v>490048</v>
      </c>
      <c r="T76" s="213">
        <f t="shared" si="8"/>
        <v>0</v>
      </c>
      <c r="U76" s="213">
        <f t="shared" si="8"/>
        <v>0</v>
      </c>
      <c r="V76" s="213">
        <f t="shared" si="8"/>
        <v>0</v>
      </c>
      <c r="W76" s="213">
        <f t="shared" si="8"/>
        <v>0</v>
      </c>
      <c r="X76" s="213">
        <f t="shared" si="9"/>
        <v>0</v>
      </c>
      <c r="Y76" s="194">
        <v>12</v>
      </c>
      <c r="Z76" s="194">
        <v>5.89</v>
      </c>
      <c r="AA76" s="102">
        <v>1</v>
      </c>
      <c r="AB76" s="102">
        <v>490048</v>
      </c>
      <c r="AC76" s="102"/>
      <c r="AD76" s="102"/>
      <c r="AE76" s="213">
        <f t="shared" si="10"/>
        <v>490048</v>
      </c>
      <c r="AF76" s="194">
        <v>13</v>
      </c>
      <c r="AG76" s="194">
        <v>6.09</v>
      </c>
      <c r="AH76" s="102">
        <v>1</v>
      </c>
      <c r="AI76" s="102">
        <v>506688</v>
      </c>
      <c r="AJ76" s="102"/>
      <c r="AK76" s="102"/>
      <c r="AL76" s="213">
        <f t="shared" si="11"/>
        <v>506688</v>
      </c>
    </row>
    <row r="77" spans="1:38" ht="67.5">
      <c r="A77" s="194">
        <v>67</v>
      </c>
      <c r="B77" s="102" t="s">
        <v>5382</v>
      </c>
      <c r="C77" s="102" t="s">
        <v>5282</v>
      </c>
      <c r="D77" s="194">
        <v>1983</v>
      </c>
      <c r="E77" s="942" t="s">
        <v>1041</v>
      </c>
      <c r="F77" s="194" t="s">
        <v>984</v>
      </c>
      <c r="G77" s="194">
        <v>17</v>
      </c>
      <c r="H77" s="194">
        <v>5.17</v>
      </c>
      <c r="I77" s="102">
        <v>1</v>
      </c>
      <c r="J77" s="102">
        <v>430144</v>
      </c>
      <c r="K77" s="102"/>
      <c r="L77" s="102"/>
      <c r="M77" s="213">
        <f t="shared" si="12"/>
        <v>430144</v>
      </c>
      <c r="N77" s="194">
        <v>5.17</v>
      </c>
      <c r="O77" s="102">
        <v>1</v>
      </c>
      <c r="P77" s="194">
        <v>430144</v>
      </c>
      <c r="Q77" s="194"/>
      <c r="R77" s="194"/>
      <c r="S77" s="213">
        <f t="shared" si="13"/>
        <v>430144</v>
      </c>
      <c r="T77" s="213">
        <f t="shared" si="8"/>
        <v>0</v>
      </c>
      <c r="U77" s="213">
        <f t="shared" si="8"/>
        <v>0</v>
      </c>
      <c r="V77" s="213">
        <f t="shared" si="8"/>
        <v>0</v>
      </c>
      <c r="W77" s="213">
        <f t="shared" si="8"/>
        <v>0</v>
      </c>
      <c r="X77" s="213">
        <f t="shared" si="9"/>
        <v>0</v>
      </c>
      <c r="Y77" s="194">
        <v>18</v>
      </c>
      <c r="Z77" s="194">
        <v>5.17</v>
      </c>
      <c r="AA77" s="102">
        <v>1</v>
      </c>
      <c r="AB77" s="102">
        <v>430144</v>
      </c>
      <c r="AC77" s="102"/>
      <c r="AD77" s="102"/>
      <c r="AE77" s="213">
        <f t="shared" si="10"/>
        <v>430144</v>
      </c>
      <c r="AF77" s="194">
        <v>19</v>
      </c>
      <c r="AG77" s="194">
        <v>5.34</v>
      </c>
      <c r="AH77" s="102">
        <v>1</v>
      </c>
      <c r="AI77" s="102">
        <v>444288</v>
      </c>
      <c r="AJ77" s="102"/>
      <c r="AK77" s="102"/>
      <c r="AL77" s="213">
        <f t="shared" si="11"/>
        <v>444288</v>
      </c>
    </row>
    <row r="78" spans="1:38" ht="67.5">
      <c r="A78" s="194">
        <v>68</v>
      </c>
      <c r="B78" s="102" t="s">
        <v>1043</v>
      </c>
      <c r="C78" s="102" t="s">
        <v>5282</v>
      </c>
      <c r="D78" s="194">
        <v>1978</v>
      </c>
      <c r="E78" s="942" t="s">
        <v>1041</v>
      </c>
      <c r="F78" s="194" t="s">
        <v>984</v>
      </c>
      <c r="G78" s="194">
        <v>4</v>
      </c>
      <c r="H78" s="194">
        <v>4.41</v>
      </c>
      <c r="I78" s="102">
        <v>1</v>
      </c>
      <c r="J78" s="102">
        <v>366912</v>
      </c>
      <c r="K78" s="102"/>
      <c r="L78" s="102"/>
      <c r="M78" s="213">
        <f t="shared" si="12"/>
        <v>366912</v>
      </c>
      <c r="N78" s="194">
        <v>4.2699999999999996</v>
      </c>
      <c r="O78" s="102">
        <v>1</v>
      </c>
      <c r="P78" s="194">
        <v>355263.99999999994</v>
      </c>
      <c r="Q78" s="194"/>
      <c r="R78" s="194"/>
      <c r="S78" s="213">
        <f t="shared" si="13"/>
        <v>355263.99999999994</v>
      </c>
      <c r="T78" s="213">
        <f t="shared" si="8"/>
        <v>0</v>
      </c>
      <c r="U78" s="213">
        <f t="shared" si="8"/>
        <v>11648.000000000058</v>
      </c>
      <c r="V78" s="213">
        <f t="shared" si="8"/>
        <v>0</v>
      </c>
      <c r="W78" s="213">
        <f t="shared" si="8"/>
        <v>0</v>
      </c>
      <c r="X78" s="213">
        <f t="shared" si="9"/>
        <v>11648.000000000058</v>
      </c>
      <c r="Y78" s="194">
        <v>5</v>
      </c>
      <c r="Z78" s="194">
        <v>4.41</v>
      </c>
      <c r="AA78" s="102">
        <v>1</v>
      </c>
      <c r="AB78" s="102">
        <v>366912</v>
      </c>
      <c r="AC78" s="102"/>
      <c r="AD78" s="102"/>
      <c r="AE78" s="213">
        <f t="shared" si="10"/>
        <v>366912</v>
      </c>
      <c r="AF78" s="194">
        <v>6</v>
      </c>
      <c r="AG78" s="194">
        <v>4.55</v>
      </c>
      <c r="AH78" s="102">
        <v>1</v>
      </c>
      <c r="AI78" s="102">
        <v>378560</v>
      </c>
      <c r="AJ78" s="102"/>
      <c r="AK78" s="102"/>
      <c r="AL78" s="213">
        <f t="shared" si="11"/>
        <v>378560</v>
      </c>
    </row>
    <row r="79" spans="1:38" ht="67.5">
      <c r="A79" s="194">
        <v>69</v>
      </c>
      <c r="B79" s="104" t="s">
        <v>8082</v>
      </c>
      <c r="C79" s="104" t="s">
        <v>5282</v>
      </c>
      <c r="D79" s="194">
        <v>1974</v>
      </c>
      <c r="E79" s="942" t="s">
        <v>1041</v>
      </c>
      <c r="F79" s="194" t="s">
        <v>984</v>
      </c>
      <c r="G79" s="194">
        <v>2</v>
      </c>
      <c r="H79" s="194">
        <v>4.1399999999999997</v>
      </c>
      <c r="I79" s="102">
        <v>1</v>
      </c>
      <c r="J79" s="102">
        <v>344448</v>
      </c>
      <c r="K79" s="102"/>
      <c r="L79" s="102"/>
      <c r="M79" s="213">
        <f t="shared" si="12"/>
        <v>344448</v>
      </c>
      <c r="N79" s="194">
        <v>4.01</v>
      </c>
      <c r="O79" s="102">
        <v>1</v>
      </c>
      <c r="P79" s="194">
        <v>333632</v>
      </c>
      <c r="Q79" s="194"/>
      <c r="R79" s="194"/>
      <c r="S79" s="213">
        <f t="shared" si="13"/>
        <v>333632</v>
      </c>
      <c r="T79" s="213">
        <f t="shared" si="8"/>
        <v>0</v>
      </c>
      <c r="U79" s="213">
        <f t="shared" si="8"/>
        <v>10816</v>
      </c>
      <c r="V79" s="213">
        <f t="shared" si="8"/>
        <v>0</v>
      </c>
      <c r="W79" s="213">
        <f t="shared" si="8"/>
        <v>0</v>
      </c>
      <c r="X79" s="213">
        <f t="shared" si="9"/>
        <v>10816</v>
      </c>
      <c r="Y79" s="194">
        <v>3</v>
      </c>
      <c r="Z79" s="194">
        <v>4.2699999999999996</v>
      </c>
      <c r="AA79" s="102">
        <v>1</v>
      </c>
      <c r="AB79" s="102">
        <v>355263.99999999994</v>
      </c>
      <c r="AC79" s="102"/>
      <c r="AD79" s="102"/>
      <c r="AE79" s="213">
        <f t="shared" si="10"/>
        <v>355263.99999999994</v>
      </c>
      <c r="AF79" s="194">
        <v>4</v>
      </c>
      <c r="AG79" s="194">
        <v>4.41</v>
      </c>
      <c r="AH79" s="102">
        <v>1</v>
      </c>
      <c r="AI79" s="102">
        <v>366912</v>
      </c>
      <c r="AJ79" s="102"/>
      <c r="AK79" s="102"/>
      <c r="AL79" s="213">
        <f t="shared" si="11"/>
        <v>366912</v>
      </c>
    </row>
    <row r="80" spans="1:38" ht="67.5">
      <c r="A80" s="194">
        <v>70</v>
      </c>
      <c r="B80" s="102" t="s">
        <v>8083</v>
      </c>
      <c r="C80" s="102" t="s">
        <v>5282</v>
      </c>
      <c r="D80" s="194">
        <v>1967</v>
      </c>
      <c r="E80" s="942" t="s">
        <v>1041</v>
      </c>
      <c r="F80" s="194" t="s">
        <v>984</v>
      </c>
      <c r="G80" s="194">
        <v>2</v>
      </c>
      <c r="H80" s="194">
        <v>4.1399999999999997</v>
      </c>
      <c r="I80" s="102">
        <v>1</v>
      </c>
      <c r="J80" s="102">
        <v>344448</v>
      </c>
      <c r="K80" s="102"/>
      <c r="L80" s="102"/>
      <c r="M80" s="213">
        <f t="shared" si="12"/>
        <v>344448</v>
      </c>
      <c r="N80" s="194">
        <v>4.01</v>
      </c>
      <c r="O80" s="102">
        <v>1</v>
      </c>
      <c r="P80" s="194">
        <v>333632</v>
      </c>
      <c r="Q80" s="194"/>
      <c r="R80" s="194"/>
      <c r="S80" s="213">
        <f t="shared" si="13"/>
        <v>333632</v>
      </c>
      <c r="T80" s="213">
        <f t="shared" si="8"/>
        <v>0</v>
      </c>
      <c r="U80" s="213">
        <f t="shared" si="8"/>
        <v>10816</v>
      </c>
      <c r="V80" s="213">
        <f t="shared" si="8"/>
        <v>0</v>
      </c>
      <c r="W80" s="213">
        <f t="shared" si="8"/>
        <v>0</v>
      </c>
      <c r="X80" s="213">
        <f t="shared" si="9"/>
        <v>10816</v>
      </c>
      <c r="Y80" s="194">
        <v>3</v>
      </c>
      <c r="Z80" s="194">
        <v>4.2699999999999996</v>
      </c>
      <c r="AA80" s="102">
        <v>1</v>
      </c>
      <c r="AB80" s="102">
        <v>355263.99999999994</v>
      </c>
      <c r="AC80" s="102"/>
      <c r="AD80" s="102"/>
      <c r="AE80" s="213">
        <f t="shared" si="10"/>
        <v>355263.99999999994</v>
      </c>
      <c r="AF80" s="194">
        <v>4</v>
      </c>
      <c r="AG80" s="194">
        <v>4.41</v>
      </c>
      <c r="AH80" s="102">
        <v>1</v>
      </c>
      <c r="AI80" s="102">
        <v>366912</v>
      </c>
      <c r="AJ80" s="102"/>
      <c r="AK80" s="102"/>
      <c r="AL80" s="213">
        <f t="shared" si="11"/>
        <v>366912</v>
      </c>
    </row>
    <row r="81" spans="1:38" ht="67.5">
      <c r="A81" s="194">
        <v>71</v>
      </c>
      <c r="B81" s="102" t="s">
        <v>8084</v>
      </c>
      <c r="C81" s="102" t="s">
        <v>5282</v>
      </c>
      <c r="D81" s="194">
        <v>1993</v>
      </c>
      <c r="E81" s="942" t="s">
        <v>1041</v>
      </c>
      <c r="F81" s="194" t="s">
        <v>984</v>
      </c>
      <c r="G81" s="194">
        <v>7</v>
      </c>
      <c r="H81" s="194">
        <v>4.55</v>
      </c>
      <c r="I81" s="102">
        <v>1</v>
      </c>
      <c r="J81" s="102">
        <v>378560</v>
      </c>
      <c r="K81" s="102"/>
      <c r="L81" s="102"/>
      <c r="M81" s="213">
        <f t="shared" si="12"/>
        <v>378560</v>
      </c>
      <c r="N81" s="194">
        <v>4.55</v>
      </c>
      <c r="O81" s="102">
        <v>1</v>
      </c>
      <c r="P81" s="194">
        <v>378560</v>
      </c>
      <c r="Q81" s="194"/>
      <c r="R81" s="194"/>
      <c r="S81" s="213">
        <f t="shared" si="13"/>
        <v>378560</v>
      </c>
      <c r="T81" s="213">
        <f t="shared" si="8"/>
        <v>0</v>
      </c>
      <c r="U81" s="213">
        <f t="shared" si="8"/>
        <v>0</v>
      </c>
      <c r="V81" s="213">
        <f t="shared" si="8"/>
        <v>0</v>
      </c>
      <c r="W81" s="213">
        <f t="shared" si="8"/>
        <v>0</v>
      </c>
      <c r="X81" s="213">
        <f t="shared" si="9"/>
        <v>0</v>
      </c>
      <c r="Y81" s="194">
        <v>8</v>
      </c>
      <c r="Z81" s="194">
        <v>4.7</v>
      </c>
      <c r="AA81" s="102">
        <v>1</v>
      </c>
      <c r="AB81" s="102">
        <v>391040</v>
      </c>
      <c r="AC81" s="102"/>
      <c r="AD81" s="102"/>
      <c r="AE81" s="213">
        <f t="shared" si="10"/>
        <v>391040</v>
      </c>
      <c r="AF81" s="194">
        <v>9</v>
      </c>
      <c r="AG81" s="194">
        <v>4.7</v>
      </c>
      <c r="AH81" s="102">
        <v>1</v>
      </c>
      <c r="AI81" s="102">
        <v>391040</v>
      </c>
      <c r="AJ81" s="102"/>
      <c r="AK81" s="102"/>
      <c r="AL81" s="213">
        <f t="shared" si="11"/>
        <v>391040</v>
      </c>
    </row>
    <row r="82" spans="1:38" ht="67.5">
      <c r="A82" s="194">
        <v>72</v>
      </c>
      <c r="B82" s="104" t="s">
        <v>4259</v>
      </c>
      <c r="C82" s="104" t="s">
        <v>5282</v>
      </c>
      <c r="D82" s="194">
        <v>1986</v>
      </c>
      <c r="E82" s="942" t="s">
        <v>1042</v>
      </c>
      <c r="F82" s="194" t="s">
        <v>988</v>
      </c>
      <c r="G82" s="194">
        <v>5</v>
      </c>
      <c r="H82" s="194">
        <v>3.64</v>
      </c>
      <c r="I82" s="102">
        <v>1</v>
      </c>
      <c r="J82" s="102">
        <v>302848</v>
      </c>
      <c r="K82" s="102"/>
      <c r="L82" s="102"/>
      <c r="M82" s="213">
        <f t="shared" si="12"/>
        <v>302848</v>
      </c>
      <c r="N82" s="194">
        <v>3.64</v>
      </c>
      <c r="O82" s="102">
        <v>1</v>
      </c>
      <c r="P82" s="194">
        <v>302848</v>
      </c>
      <c r="Q82" s="194"/>
      <c r="R82" s="194"/>
      <c r="S82" s="213">
        <f t="shared" si="13"/>
        <v>302848</v>
      </c>
      <c r="T82" s="213">
        <f t="shared" si="8"/>
        <v>0</v>
      </c>
      <c r="U82" s="213">
        <f t="shared" si="8"/>
        <v>0</v>
      </c>
      <c r="V82" s="213">
        <f t="shared" si="8"/>
        <v>0</v>
      </c>
      <c r="W82" s="213">
        <f t="shared" si="8"/>
        <v>0</v>
      </c>
      <c r="X82" s="213">
        <f t="shared" si="9"/>
        <v>0</v>
      </c>
      <c r="Y82" s="194">
        <v>6</v>
      </c>
      <c r="Z82" s="194">
        <v>3.76</v>
      </c>
      <c r="AA82" s="102">
        <v>1</v>
      </c>
      <c r="AB82" s="102">
        <v>312832</v>
      </c>
      <c r="AC82" s="102"/>
      <c r="AD82" s="102"/>
      <c r="AE82" s="213">
        <f t="shared" si="10"/>
        <v>312832</v>
      </c>
      <c r="AF82" s="194">
        <v>7</v>
      </c>
      <c r="AG82" s="194">
        <v>3.76</v>
      </c>
      <c r="AH82" s="102">
        <v>1</v>
      </c>
      <c r="AI82" s="102">
        <v>312832</v>
      </c>
      <c r="AJ82" s="102"/>
      <c r="AK82" s="102"/>
      <c r="AL82" s="213">
        <f t="shared" si="11"/>
        <v>312832</v>
      </c>
    </row>
    <row r="83" spans="1:38" ht="67.5">
      <c r="A83" s="194">
        <v>73</v>
      </c>
      <c r="B83" s="102" t="s">
        <v>1044</v>
      </c>
      <c r="C83" s="102" t="s">
        <v>5282</v>
      </c>
      <c r="D83" s="194">
        <v>1979</v>
      </c>
      <c r="E83" s="942" t="s">
        <v>1042</v>
      </c>
      <c r="F83" s="194" t="s">
        <v>988</v>
      </c>
      <c r="G83" s="194">
        <v>4</v>
      </c>
      <c r="H83" s="194">
        <v>3.64</v>
      </c>
      <c r="I83" s="102">
        <v>1</v>
      </c>
      <c r="J83" s="102">
        <v>302848</v>
      </c>
      <c r="K83" s="102"/>
      <c r="L83" s="102"/>
      <c r="M83" s="213">
        <f t="shared" si="12"/>
        <v>302848</v>
      </c>
      <c r="N83" s="194">
        <v>3.53</v>
      </c>
      <c r="O83" s="102">
        <v>1</v>
      </c>
      <c r="P83" s="194">
        <v>293696</v>
      </c>
      <c r="Q83" s="194"/>
      <c r="R83" s="194"/>
      <c r="S83" s="213">
        <f t="shared" si="13"/>
        <v>293696</v>
      </c>
      <c r="T83" s="213">
        <f t="shared" si="8"/>
        <v>0</v>
      </c>
      <c r="U83" s="213">
        <f t="shared" si="8"/>
        <v>9152</v>
      </c>
      <c r="V83" s="213">
        <f t="shared" si="8"/>
        <v>0</v>
      </c>
      <c r="W83" s="213">
        <f t="shared" si="8"/>
        <v>0</v>
      </c>
      <c r="X83" s="213">
        <f t="shared" si="9"/>
        <v>9152</v>
      </c>
      <c r="Y83" s="194">
        <v>5</v>
      </c>
      <c r="Z83" s="194">
        <v>3.64</v>
      </c>
      <c r="AA83" s="102">
        <v>1</v>
      </c>
      <c r="AB83" s="102">
        <v>302848</v>
      </c>
      <c r="AC83" s="102"/>
      <c r="AD83" s="102"/>
      <c r="AE83" s="213">
        <f t="shared" si="10"/>
        <v>302848</v>
      </c>
      <c r="AF83" s="194">
        <v>6</v>
      </c>
      <c r="AG83" s="194">
        <v>3.76</v>
      </c>
      <c r="AH83" s="102">
        <v>1</v>
      </c>
      <c r="AI83" s="102">
        <v>312832</v>
      </c>
      <c r="AJ83" s="102"/>
      <c r="AK83" s="102"/>
      <c r="AL83" s="213">
        <f t="shared" si="11"/>
        <v>312832</v>
      </c>
    </row>
    <row r="84" spans="1:38" ht="67.5">
      <c r="A84" s="194">
        <v>74</v>
      </c>
      <c r="B84" s="102" t="s">
        <v>8085</v>
      </c>
      <c r="C84" s="102" t="s">
        <v>5283</v>
      </c>
      <c r="D84" s="194">
        <v>1997</v>
      </c>
      <c r="E84" s="942" t="s">
        <v>1042</v>
      </c>
      <c r="F84" s="194" t="s">
        <v>988</v>
      </c>
      <c r="G84" s="194">
        <v>2</v>
      </c>
      <c r="H84" s="194">
        <v>3.42</v>
      </c>
      <c r="I84" s="102">
        <v>1</v>
      </c>
      <c r="J84" s="102">
        <v>284544</v>
      </c>
      <c r="K84" s="102"/>
      <c r="L84" s="102"/>
      <c r="M84" s="213">
        <f t="shared" si="12"/>
        <v>284544</v>
      </c>
      <c r="N84" s="194">
        <v>3.31</v>
      </c>
      <c r="O84" s="102">
        <v>1</v>
      </c>
      <c r="P84" s="194">
        <v>275392</v>
      </c>
      <c r="Q84" s="194"/>
      <c r="R84" s="194"/>
      <c r="S84" s="213">
        <f t="shared" si="13"/>
        <v>275392</v>
      </c>
      <c r="T84" s="213">
        <f t="shared" si="8"/>
        <v>0</v>
      </c>
      <c r="U84" s="213">
        <f t="shared" si="8"/>
        <v>9152</v>
      </c>
      <c r="V84" s="213">
        <f t="shared" si="8"/>
        <v>0</v>
      </c>
      <c r="W84" s="213">
        <f t="shared" si="8"/>
        <v>0</v>
      </c>
      <c r="X84" s="213">
        <f t="shared" si="9"/>
        <v>9152</v>
      </c>
      <c r="Y84" s="194">
        <v>3</v>
      </c>
      <c r="Z84" s="194">
        <v>3.53</v>
      </c>
      <c r="AA84" s="102">
        <v>1</v>
      </c>
      <c r="AB84" s="102">
        <v>293696</v>
      </c>
      <c r="AC84" s="102"/>
      <c r="AD84" s="102"/>
      <c r="AE84" s="213">
        <f t="shared" si="10"/>
        <v>293696</v>
      </c>
      <c r="AF84" s="194">
        <v>4</v>
      </c>
      <c r="AG84" s="194">
        <v>3.64</v>
      </c>
      <c r="AH84" s="102">
        <v>1</v>
      </c>
      <c r="AI84" s="102">
        <v>302848</v>
      </c>
      <c r="AJ84" s="102"/>
      <c r="AK84" s="102"/>
      <c r="AL84" s="213">
        <f t="shared" si="11"/>
        <v>302848</v>
      </c>
    </row>
    <row r="85" spans="1:38" ht="67.5">
      <c r="A85" s="194">
        <v>75</v>
      </c>
      <c r="B85" s="104" t="s">
        <v>6693</v>
      </c>
      <c r="C85" s="104" t="s">
        <v>5282</v>
      </c>
      <c r="D85" s="194">
        <v>1989</v>
      </c>
      <c r="E85" s="942" t="s">
        <v>1042</v>
      </c>
      <c r="F85" s="194" t="s">
        <v>988</v>
      </c>
      <c r="G85" s="194">
        <v>2</v>
      </c>
      <c r="H85" s="194">
        <v>3.42</v>
      </c>
      <c r="I85" s="102">
        <v>1</v>
      </c>
      <c r="J85" s="102">
        <v>284544</v>
      </c>
      <c r="K85" s="102"/>
      <c r="L85" s="102"/>
      <c r="M85" s="213">
        <f t="shared" si="12"/>
        <v>284544</v>
      </c>
      <c r="N85" s="194">
        <v>3.31</v>
      </c>
      <c r="O85" s="102">
        <v>1</v>
      </c>
      <c r="P85" s="194">
        <v>275392</v>
      </c>
      <c r="Q85" s="194"/>
      <c r="R85" s="194"/>
      <c r="S85" s="213">
        <f t="shared" si="13"/>
        <v>275392</v>
      </c>
      <c r="T85" s="213">
        <f t="shared" si="8"/>
        <v>0</v>
      </c>
      <c r="U85" s="213">
        <f t="shared" si="8"/>
        <v>9152</v>
      </c>
      <c r="V85" s="213">
        <f t="shared" si="8"/>
        <v>0</v>
      </c>
      <c r="W85" s="213">
        <f t="shared" si="8"/>
        <v>0</v>
      </c>
      <c r="X85" s="213">
        <f t="shared" si="9"/>
        <v>9152</v>
      </c>
      <c r="Y85" s="194">
        <v>3</v>
      </c>
      <c r="Z85" s="194">
        <v>3.53</v>
      </c>
      <c r="AA85" s="102">
        <v>1</v>
      </c>
      <c r="AB85" s="102">
        <v>293696</v>
      </c>
      <c r="AC85" s="102"/>
      <c r="AD85" s="102"/>
      <c r="AE85" s="213">
        <f t="shared" si="10"/>
        <v>293696</v>
      </c>
      <c r="AF85" s="194">
        <v>4</v>
      </c>
      <c r="AG85" s="194">
        <v>3.64</v>
      </c>
      <c r="AH85" s="102">
        <v>1</v>
      </c>
      <c r="AI85" s="102">
        <v>302848</v>
      </c>
      <c r="AJ85" s="102"/>
      <c r="AK85" s="102"/>
      <c r="AL85" s="213">
        <f t="shared" si="11"/>
        <v>302848</v>
      </c>
    </row>
    <row r="86" spans="1:38" ht="54">
      <c r="A86" s="194">
        <v>76</v>
      </c>
      <c r="B86" s="102" t="s">
        <v>8083</v>
      </c>
      <c r="C86" s="102" t="s">
        <v>5282</v>
      </c>
      <c r="D86" s="194">
        <v>1964</v>
      </c>
      <c r="E86" s="942" t="s">
        <v>1045</v>
      </c>
      <c r="F86" s="194" t="s">
        <v>990</v>
      </c>
      <c r="G86" s="194">
        <v>20</v>
      </c>
      <c r="H86" s="194">
        <v>2.2799999999999998</v>
      </c>
      <c r="I86" s="102">
        <v>1</v>
      </c>
      <c r="J86" s="102">
        <v>189695.99999999997</v>
      </c>
      <c r="K86" s="102"/>
      <c r="L86" s="102"/>
      <c r="M86" s="213">
        <f t="shared" si="12"/>
        <v>189695.99999999997</v>
      </c>
      <c r="N86" s="194">
        <v>2.2799999999999998</v>
      </c>
      <c r="O86" s="102">
        <v>1</v>
      </c>
      <c r="P86" s="194">
        <v>189695.99999999997</v>
      </c>
      <c r="Q86" s="194"/>
      <c r="R86" s="194"/>
      <c r="S86" s="213">
        <f t="shared" si="13"/>
        <v>189695.99999999997</v>
      </c>
      <c r="T86" s="213">
        <f t="shared" si="8"/>
        <v>0</v>
      </c>
      <c r="U86" s="213">
        <f t="shared" si="8"/>
        <v>0</v>
      </c>
      <c r="V86" s="213">
        <f t="shared" si="8"/>
        <v>0</v>
      </c>
      <c r="W86" s="213">
        <f t="shared" si="8"/>
        <v>0</v>
      </c>
      <c r="X86" s="213">
        <f t="shared" si="9"/>
        <v>0</v>
      </c>
      <c r="Y86" s="194">
        <v>21</v>
      </c>
      <c r="Z86" s="194">
        <v>2.2799999999999998</v>
      </c>
      <c r="AA86" s="102">
        <v>1</v>
      </c>
      <c r="AB86" s="102">
        <v>189695.99999999997</v>
      </c>
      <c r="AC86" s="102"/>
      <c r="AD86" s="102"/>
      <c r="AE86" s="213">
        <f t="shared" si="10"/>
        <v>189695.99999999997</v>
      </c>
      <c r="AF86" s="194">
        <v>22</v>
      </c>
      <c r="AG86" s="194">
        <v>2.2799999999999998</v>
      </c>
      <c r="AH86" s="102">
        <v>1</v>
      </c>
      <c r="AI86" s="102">
        <v>189695.99999999997</v>
      </c>
      <c r="AJ86" s="102"/>
      <c r="AK86" s="102"/>
      <c r="AL86" s="213">
        <f t="shared" si="11"/>
        <v>189695.99999999997</v>
      </c>
    </row>
    <row r="87" spans="1:38" ht="54">
      <c r="A87" s="194">
        <v>77</v>
      </c>
      <c r="B87" s="102" t="s">
        <v>8086</v>
      </c>
      <c r="C87" s="102" t="s">
        <v>5283</v>
      </c>
      <c r="D87" s="194">
        <v>2000</v>
      </c>
      <c r="E87" s="942" t="s">
        <v>1045</v>
      </c>
      <c r="F87" s="194" t="s">
        <v>990</v>
      </c>
      <c r="G87" s="194">
        <v>3</v>
      </c>
      <c r="H87" s="194">
        <v>1.84</v>
      </c>
      <c r="I87" s="102">
        <v>1</v>
      </c>
      <c r="J87" s="102">
        <v>153088</v>
      </c>
      <c r="K87" s="102"/>
      <c r="L87" s="102"/>
      <c r="M87" s="213">
        <f t="shared" si="12"/>
        <v>153088</v>
      </c>
      <c r="N87" s="194">
        <v>1.79</v>
      </c>
      <c r="O87" s="102">
        <v>1</v>
      </c>
      <c r="P87" s="194">
        <v>148928</v>
      </c>
      <c r="Q87" s="194"/>
      <c r="R87" s="194"/>
      <c r="S87" s="213">
        <f t="shared" si="13"/>
        <v>148928</v>
      </c>
      <c r="T87" s="213">
        <f t="shared" si="8"/>
        <v>0</v>
      </c>
      <c r="U87" s="213">
        <f t="shared" si="8"/>
        <v>4160</v>
      </c>
      <c r="V87" s="213">
        <f t="shared" si="8"/>
        <v>0</v>
      </c>
      <c r="W87" s="213">
        <f t="shared" si="8"/>
        <v>0</v>
      </c>
      <c r="X87" s="213">
        <f t="shared" si="9"/>
        <v>4160</v>
      </c>
      <c r="Y87" s="194">
        <v>4</v>
      </c>
      <c r="Z87" s="194">
        <v>1.9</v>
      </c>
      <c r="AA87" s="102">
        <v>1</v>
      </c>
      <c r="AB87" s="102">
        <v>158080</v>
      </c>
      <c r="AC87" s="102"/>
      <c r="AD87" s="102"/>
      <c r="AE87" s="213">
        <f t="shared" si="10"/>
        <v>158080</v>
      </c>
      <c r="AF87" s="194">
        <v>5</v>
      </c>
      <c r="AG87" s="194">
        <v>1.9</v>
      </c>
      <c r="AH87" s="102">
        <v>1</v>
      </c>
      <c r="AI87" s="102">
        <v>158080</v>
      </c>
      <c r="AJ87" s="102"/>
      <c r="AK87" s="102"/>
      <c r="AL87" s="213">
        <f t="shared" si="11"/>
        <v>158080</v>
      </c>
    </row>
    <row r="88" spans="1:38" ht="40.5">
      <c r="A88" s="194">
        <v>78</v>
      </c>
      <c r="B88" s="104" t="s">
        <v>4260</v>
      </c>
      <c r="C88" s="104" t="s">
        <v>5282</v>
      </c>
      <c r="D88" s="194">
        <v>1984</v>
      </c>
      <c r="E88" s="942" t="s">
        <v>1046</v>
      </c>
      <c r="F88" s="194" t="s">
        <v>981</v>
      </c>
      <c r="G88" s="194">
        <v>4</v>
      </c>
      <c r="H88" s="194">
        <v>5.35</v>
      </c>
      <c r="I88" s="102">
        <v>1</v>
      </c>
      <c r="J88" s="102">
        <v>445119.99999999994</v>
      </c>
      <c r="K88" s="102"/>
      <c r="L88" s="102"/>
      <c r="M88" s="213">
        <f t="shared" si="12"/>
        <v>445119.99999999994</v>
      </c>
      <c r="N88" s="194">
        <v>5.18</v>
      </c>
      <c r="O88" s="102">
        <v>1</v>
      </c>
      <c r="P88" s="194">
        <v>430976</v>
      </c>
      <c r="Q88" s="194"/>
      <c r="R88" s="194"/>
      <c r="S88" s="213">
        <f t="shared" si="13"/>
        <v>430976</v>
      </c>
      <c r="T88" s="213">
        <f t="shared" si="8"/>
        <v>0</v>
      </c>
      <c r="U88" s="213">
        <f t="shared" si="8"/>
        <v>14143.999999999942</v>
      </c>
      <c r="V88" s="213">
        <f t="shared" si="8"/>
        <v>0</v>
      </c>
      <c r="W88" s="213">
        <f t="shared" si="8"/>
        <v>0</v>
      </c>
      <c r="X88" s="213">
        <f t="shared" si="9"/>
        <v>14143.999999999942</v>
      </c>
      <c r="Y88" s="194">
        <v>5</v>
      </c>
      <c r="Z88" s="194">
        <v>5.35</v>
      </c>
      <c r="AA88" s="102">
        <v>1</v>
      </c>
      <c r="AB88" s="102">
        <v>445119.99999999994</v>
      </c>
      <c r="AC88" s="102"/>
      <c r="AD88" s="102"/>
      <c r="AE88" s="213">
        <f t="shared" si="10"/>
        <v>445119.99999999994</v>
      </c>
      <c r="AF88" s="194">
        <v>6</v>
      </c>
      <c r="AG88" s="194">
        <v>5.52</v>
      </c>
      <c r="AH88" s="102">
        <v>1</v>
      </c>
      <c r="AI88" s="102">
        <v>459263.99999999994</v>
      </c>
      <c r="AJ88" s="102"/>
      <c r="AK88" s="102"/>
      <c r="AL88" s="213">
        <f t="shared" si="11"/>
        <v>459263.99999999994</v>
      </c>
    </row>
    <row r="89" spans="1:38" ht="67.5">
      <c r="A89" s="194">
        <v>79</v>
      </c>
      <c r="B89" s="102" t="s">
        <v>1266</v>
      </c>
      <c r="C89" s="102" t="s">
        <v>5282</v>
      </c>
      <c r="D89" s="194">
        <v>1979</v>
      </c>
      <c r="E89" s="942" t="s">
        <v>1047</v>
      </c>
      <c r="F89" s="194" t="s">
        <v>984</v>
      </c>
      <c r="G89" s="194">
        <v>5</v>
      </c>
      <c r="H89" s="194">
        <v>4.41</v>
      </c>
      <c r="I89" s="102">
        <v>1</v>
      </c>
      <c r="J89" s="102">
        <v>366912</v>
      </c>
      <c r="K89" s="102"/>
      <c r="L89" s="102"/>
      <c r="M89" s="213">
        <f t="shared" si="12"/>
        <v>366912</v>
      </c>
      <c r="N89" s="194">
        <v>4.41</v>
      </c>
      <c r="O89" s="102">
        <v>1</v>
      </c>
      <c r="P89" s="194">
        <v>366912</v>
      </c>
      <c r="Q89" s="194"/>
      <c r="R89" s="194"/>
      <c r="S89" s="213">
        <f t="shared" si="13"/>
        <v>366912</v>
      </c>
      <c r="T89" s="213">
        <f t="shared" si="8"/>
        <v>0</v>
      </c>
      <c r="U89" s="213">
        <f t="shared" si="8"/>
        <v>0</v>
      </c>
      <c r="V89" s="213">
        <f t="shared" si="8"/>
        <v>0</v>
      </c>
      <c r="W89" s="213">
        <f t="shared" si="8"/>
        <v>0</v>
      </c>
      <c r="X89" s="213">
        <f t="shared" si="9"/>
        <v>0</v>
      </c>
      <c r="Y89" s="194">
        <v>6</v>
      </c>
      <c r="Z89" s="194">
        <v>4.55</v>
      </c>
      <c r="AA89" s="102">
        <v>1</v>
      </c>
      <c r="AB89" s="102">
        <v>378560</v>
      </c>
      <c r="AC89" s="102"/>
      <c r="AD89" s="102"/>
      <c r="AE89" s="213">
        <f t="shared" si="10"/>
        <v>378560</v>
      </c>
      <c r="AF89" s="194">
        <v>7</v>
      </c>
      <c r="AG89" s="194">
        <v>4.55</v>
      </c>
      <c r="AH89" s="102">
        <v>1</v>
      </c>
      <c r="AI89" s="102">
        <v>378560</v>
      </c>
      <c r="AJ89" s="102"/>
      <c r="AK89" s="102"/>
      <c r="AL89" s="213">
        <f t="shared" si="11"/>
        <v>378560</v>
      </c>
    </row>
    <row r="90" spans="1:38" ht="67.5">
      <c r="A90" s="194">
        <v>80</v>
      </c>
      <c r="B90" s="102" t="s">
        <v>4261</v>
      </c>
      <c r="C90" s="102" t="s">
        <v>5282</v>
      </c>
      <c r="D90" s="194">
        <v>1973</v>
      </c>
      <c r="E90" s="942" t="s">
        <v>1047</v>
      </c>
      <c r="F90" s="194" t="s">
        <v>984</v>
      </c>
      <c r="G90" s="194">
        <v>2</v>
      </c>
      <c r="H90" s="194">
        <v>4.1399999999999997</v>
      </c>
      <c r="I90" s="102">
        <v>1</v>
      </c>
      <c r="J90" s="102">
        <v>344448</v>
      </c>
      <c r="K90" s="102"/>
      <c r="L90" s="102"/>
      <c r="M90" s="213">
        <f t="shared" si="12"/>
        <v>344448</v>
      </c>
      <c r="N90" s="194">
        <v>4.01</v>
      </c>
      <c r="O90" s="102">
        <v>1</v>
      </c>
      <c r="P90" s="194">
        <v>333632</v>
      </c>
      <c r="Q90" s="194"/>
      <c r="R90" s="194"/>
      <c r="S90" s="213">
        <f t="shared" si="13"/>
        <v>333632</v>
      </c>
      <c r="T90" s="213">
        <f t="shared" si="8"/>
        <v>0</v>
      </c>
      <c r="U90" s="213">
        <f t="shared" si="8"/>
        <v>10816</v>
      </c>
      <c r="V90" s="213">
        <f t="shared" si="8"/>
        <v>0</v>
      </c>
      <c r="W90" s="213">
        <f t="shared" si="8"/>
        <v>0</v>
      </c>
      <c r="X90" s="213">
        <f t="shared" si="9"/>
        <v>10816</v>
      </c>
      <c r="Y90" s="194">
        <v>3</v>
      </c>
      <c r="Z90" s="194">
        <v>4.2699999999999996</v>
      </c>
      <c r="AA90" s="102">
        <v>1</v>
      </c>
      <c r="AB90" s="102">
        <v>355263.99999999994</v>
      </c>
      <c r="AC90" s="102"/>
      <c r="AD90" s="102"/>
      <c r="AE90" s="213">
        <f t="shared" si="10"/>
        <v>355263.99999999994</v>
      </c>
      <c r="AF90" s="194">
        <v>4</v>
      </c>
      <c r="AG90" s="194">
        <v>4.41</v>
      </c>
      <c r="AH90" s="102">
        <v>1</v>
      </c>
      <c r="AI90" s="102">
        <v>366912</v>
      </c>
      <c r="AJ90" s="102"/>
      <c r="AK90" s="102"/>
      <c r="AL90" s="213">
        <f t="shared" si="11"/>
        <v>366912</v>
      </c>
    </row>
    <row r="91" spans="1:38" ht="81">
      <c r="A91" s="194">
        <v>81</v>
      </c>
      <c r="B91" s="104" t="s">
        <v>6694</v>
      </c>
      <c r="C91" s="104" t="s">
        <v>5282</v>
      </c>
      <c r="D91" s="194">
        <v>1986</v>
      </c>
      <c r="E91" s="942" t="s">
        <v>1048</v>
      </c>
      <c r="F91" s="194" t="s">
        <v>984</v>
      </c>
      <c r="G91" s="194">
        <v>5</v>
      </c>
      <c r="H91" s="194">
        <v>4.41</v>
      </c>
      <c r="I91" s="102">
        <v>1</v>
      </c>
      <c r="J91" s="102">
        <v>366912</v>
      </c>
      <c r="K91" s="102"/>
      <c r="L91" s="102"/>
      <c r="M91" s="213">
        <f t="shared" si="12"/>
        <v>366912</v>
      </c>
      <c r="N91" s="194">
        <v>4.41</v>
      </c>
      <c r="O91" s="102">
        <v>1</v>
      </c>
      <c r="P91" s="194">
        <v>366912</v>
      </c>
      <c r="Q91" s="194"/>
      <c r="R91" s="194"/>
      <c r="S91" s="213">
        <f t="shared" si="13"/>
        <v>366912</v>
      </c>
      <c r="T91" s="213">
        <f t="shared" si="8"/>
        <v>0</v>
      </c>
      <c r="U91" s="213">
        <f t="shared" si="8"/>
        <v>0</v>
      </c>
      <c r="V91" s="213">
        <f t="shared" si="8"/>
        <v>0</v>
      </c>
      <c r="W91" s="213">
        <f t="shared" si="8"/>
        <v>0</v>
      </c>
      <c r="X91" s="213">
        <f t="shared" si="9"/>
        <v>0</v>
      </c>
      <c r="Y91" s="194">
        <v>6</v>
      </c>
      <c r="Z91" s="194">
        <v>4.55</v>
      </c>
      <c r="AA91" s="102">
        <v>1</v>
      </c>
      <c r="AB91" s="102">
        <v>378560</v>
      </c>
      <c r="AC91" s="102"/>
      <c r="AD91" s="102"/>
      <c r="AE91" s="213">
        <f t="shared" si="10"/>
        <v>378560</v>
      </c>
      <c r="AF91" s="194">
        <v>7</v>
      </c>
      <c r="AG91" s="194">
        <v>4.55</v>
      </c>
      <c r="AH91" s="102">
        <v>1</v>
      </c>
      <c r="AI91" s="102">
        <v>378560</v>
      </c>
      <c r="AJ91" s="102"/>
      <c r="AK91" s="102"/>
      <c r="AL91" s="213">
        <f t="shared" si="11"/>
        <v>378560</v>
      </c>
    </row>
    <row r="92" spans="1:38" ht="67.5">
      <c r="A92" s="194">
        <v>82</v>
      </c>
      <c r="B92" s="102" t="s">
        <v>5383</v>
      </c>
      <c r="C92" s="102" t="s">
        <v>5282</v>
      </c>
      <c r="D92" s="194">
        <v>1989</v>
      </c>
      <c r="E92" s="942" t="s">
        <v>1049</v>
      </c>
      <c r="F92" s="194" t="s">
        <v>988</v>
      </c>
      <c r="G92" s="194">
        <v>4</v>
      </c>
      <c r="H92" s="194">
        <v>3.64</v>
      </c>
      <c r="I92" s="102">
        <v>1</v>
      </c>
      <c r="J92" s="102">
        <v>302848</v>
      </c>
      <c r="K92" s="102"/>
      <c r="L92" s="102"/>
      <c r="M92" s="213">
        <f t="shared" si="12"/>
        <v>302848</v>
      </c>
      <c r="N92" s="194">
        <v>3.53</v>
      </c>
      <c r="O92" s="102">
        <v>1</v>
      </c>
      <c r="P92" s="194">
        <v>293696</v>
      </c>
      <c r="Q92" s="194"/>
      <c r="R92" s="194"/>
      <c r="S92" s="213">
        <f t="shared" si="13"/>
        <v>293696</v>
      </c>
      <c r="T92" s="213">
        <f t="shared" si="8"/>
        <v>0</v>
      </c>
      <c r="U92" s="213">
        <f t="shared" si="8"/>
        <v>9152</v>
      </c>
      <c r="V92" s="213">
        <f t="shared" si="8"/>
        <v>0</v>
      </c>
      <c r="W92" s="213">
        <f t="shared" si="8"/>
        <v>0</v>
      </c>
      <c r="X92" s="213">
        <f t="shared" si="9"/>
        <v>9152</v>
      </c>
      <c r="Y92" s="194">
        <v>5</v>
      </c>
      <c r="Z92" s="194">
        <v>3.64</v>
      </c>
      <c r="AA92" s="102">
        <v>1</v>
      </c>
      <c r="AB92" s="102">
        <v>302848</v>
      </c>
      <c r="AC92" s="102"/>
      <c r="AD92" s="102"/>
      <c r="AE92" s="213">
        <f t="shared" si="10"/>
        <v>302848</v>
      </c>
      <c r="AF92" s="194">
        <v>6</v>
      </c>
      <c r="AG92" s="194">
        <v>3.76</v>
      </c>
      <c r="AH92" s="102">
        <v>1</v>
      </c>
      <c r="AI92" s="102">
        <v>312832</v>
      </c>
      <c r="AJ92" s="102"/>
      <c r="AK92" s="102"/>
      <c r="AL92" s="213">
        <f t="shared" si="11"/>
        <v>312832</v>
      </c>
    </row>
    <row r="93" spans="1:38" ht="67.5">
      <c r="A93" s="194">
        <v>83</v>
      </c>
      <c r="B93" s="102" t="s">
        <v>1050</v>
      </c>
      <c r="C93" s="102" t="s">
        <v>5282</v>
      </c>
      <c r="D93" s="194">
        <v>1980</v>
      </c>
      <c r="E93" s="942" t="s">
        <v>1049</v>
      </c>
      <c r="F93" s="194" t="s">
        <v>988</v>
      </c>
      <c r="G93" s="194">
        <v>7</v>
      </c>
      <c r="H93" s="194">
        <v>3.76</v>
      </c>
      <c r="I93" s="102">
        <v>1</v>
      </c>
      <c r="J93" s="102">
        <v>312832</v>
      </c>
      <c r="K93" s="102"/>
      <c r="L93" s="102"/>
      <c r="M93" s="213">
        <f t="shared" si="12"/>
        <v>312832</v>
      </c>
      <c r="N93" s="194">
        <v>3.76</v>
      </c>
      <c r="O93" s="102">
        <v>1</v>
      </c>
      <c r="P93" s="194">
        <v>312832</v>
      </c>
      <c r="Q93" s="194"/>
      <c r="R93" s="194"/>
      <c r="S93" s="213">
        <f t="shared" si="13"/>
        <v>312832</v>
      </c>
      <c r="T93" s="213">
        <f t="shared" si="8"/>
        <v>0</v>
      </c>
      <c r="U93" s="213">
        <f t="shared" si="8"/>
        <v>0</v>
      </c>
      <c r="V93" s="213">
        <f t="shared" si="8"/>
        <v>0</v>
      </c>
      <c r="W93" s="213">
        <f t="shared" si="8"/>
        <v>0</v>
      </c>
      <c r="X93" s="213">
        <f t="shared" si="9"/>
        <v>0</v>
      </c>
      <c r="Y93" s="194">
        <v>8</v>
      </c>
      <c r="Z93" s="194">
        <v>3.88</v>
      </c>
      <c r="AA93" s="102">
        <v>1</v>
      </c>
      <c r="AB93" s="102">
        <v>322816</v>
      </c>
      <c r="AC93" s="102"/>
      <c r="AD93" s="102"/>
      <c r="AE93" s="213">
        <f t="shared" si="10"/>
        <v>322816</v>
      </c>
      <c r="AF93" s="194">
        <v>9</v>
      </c>
      <c r="AG93" s="194">
        <v>3.88</v>
      </c>
      <c r="AH93" s="102">
        <v>1</v>
      </c>
      <c r="AI93" s="102">
        <v>322816</v>
      </c>
      <c r="AJ93" s="102"/>
      <c r="AK93" s="102"/>
      <c r="AL93" s="213">
        <f t="shared" si="11"/>
        <v>322816</v>
      </c>
    </row>
    <row r="94" spans="1:38" ht="67.5">
      <c r="A94" s="194">
        <v>84</v>
      </c>
      <c r="B94" s="104" t="s">
        <v>759</v>
      </c>
      <c r="C94" s="104"/>
      <c r="D94" s="194"/>
      <c r="E94" s="942" t="s">
        <v>1049</v>
      </c>
      <c r="F94" s="194" t="s">
        <v>988</v>
      </c>
      <c r="G94" s="194">
        <v>7</v>
      </c>
      <c r="H94" s="194">
        <v>3.76</v>
      </c>
      <c r="I94" s="102">
        <v>1</v>
      </c>
      <c r="J94" s="102">
        <v>312832</v>
      </c>
      <c r="K94" s="102"/>
      <c r="L94" s="102"/>
      <c r="M94" s="213">
        <f t="shared" si="12"/>
        <v>312832</v>
      </c>
      <c r="N94" s="194">
        <v>3.76</v>
      </c>
      <c r="O94" s="102">
        <v>1</v>
      </c>
      <c r="P94" s="194">
        <v>312832</v>
      </c>
      <c r="Q94" s="194"/>
      <c r="R94" s="194"/>
      <c r="S94" s="213">
        <f t="shared" si="13"/>
        <v>312832</v>
      </c>
      <c r="T94" s="213">
        <f t="shared" si="8"/>
        <v>0</v>
      </c>
      <c r="U94" s="213">
        <f t="shared" si="8"/>
        <v>0</v>
      </c>
      <c r="V94" s="213">
        <f t="shared" si="8"/>
        <v>0</v>
      </c>
      <c r="W94" s="213">
        <f t="shared" si="8"/>
        <v>0</v>
      </c>
      <c r="X94" s="213">
        <f t="shared" si="9"/>
        <v>0</v>
      </c>
      <c r="Y94" s="194">
        <v>8</v>
      </c>
      <c r="Z94" s="194">
        <v>3.88</v>
      </c>
      <c r="AA94" s="102">
        <v>1</v>
      </c>
      <c r="AB94" s="102">
        <v>322816</v>
      </c>
      <c r="AC94" s="102"/>
      <c r="AD94" s="102"/>
      <c r="AE94" s="213">
        <f t="shared" si="10"/>
        <v>322816</v>
      </c>
      <c r="AF94" s="194">
        <v>9</v>
      </c>
      <c r="AG94" s="194">
        <v>3.88</v>
      </c>
      <c r="AH94" s="102">
        <v>1</v>
      </c>
      <c r="AI94" s="102">
        <v>322816</v>
      </c>
      <c r="AJ94" s="102"/>
      <c r="AK94" s="102"/>
      <c r="AL94" s="213">
        <f t="shared" si="11"/>
        <v>322816</v>
      </c>
    </row>
    <row r="95" spans="1:38" ht="54">
      <c r="A95" s="194">
        <v>85</v>
      </c>
      <c r="B95" s="102" t="s">
        <v>8087</v>
      </c>
      <c r="C95" s="102" t="s">
        <v>5282</v>
      </c>
      <c r="D95" s="194">
        <v>2001</v>
      </c>
      <c r="E95" s="942" t="s">
        <v>1051</v>
      </c>
      <c r="F95" s="194" t="s">
        <v>990</v>
      </c>
      <c r="G95" s="194">
        <v>2</v>
      </c>
      <c r="H95" s="194">
        <v>1.79</v>
      </c>
      <c r="I95" s="102">
        <v>1</v>
      </c>
      <c r="J95" s="102">
        <v>148928</v>
      </c>
      <c r="K95" s="102"/>
      <c r="L95" s="102"/>
      <c r="M95" s="213">
        <f t="shared" si="12"/>
        <v>148928</v>
      </c>
      <c r="N95" s="194">
        <v>1.73</v>
      </c>
      <c r="O95" s="102">
        <v>1</v>
      </c>
      <c r="P95" s="194">
        <v>143936</v>
      </c>
      <c r="Q95" s="194"/>
      <c r="R95" s="194"/>
      <c r="S95" s="213">
        <f t="shared" si="13"/>
        <v>143936</v>
      </c>
      <c r="T95" s="213">
        <f t="shared" si="8"/>
        <v>0</v>
      </c>
      <c r="U95" s="213">
        <f t="shared" si="8"/>
        <v>4992</v>
      </c>
      <c r="V95" s="213">
        <f t="shared" si="8"/>
        <v>0</v>
      </c>
      <c r="W95" s="213">
        <f t="shared" si="8"/>
        <v>0</v>
      </c>
      <c r="X95" s="213">
        <f t="shared" si="9"/>
        <v>4992</v>
      </c>
      <c r="Y95" s="194">
        <v>3</v>
      </c>
      <c r="Z95" s="194">
        <v>1.84</v>
      </c>
      <c r="AA95" s="102">
        <v>1</v>
      </c>
      <c r="AB95" s="102">
        <v>153088</v>
      </c>
      <c r="AC95" s="102"/>
      <c r="AD95" s="102"/>
      <c r="AE95" s="213">
        <f t="shared" si="10"/>
        <v>153088</v>
      </c>
      <c r="AF95" s="194">
        <v>4</v>
      </c>
      <c r="AG95" s="194">
        <v>1.9</v>
      </c>
      <c r="AH95" s="102">
        <v>1</v>
      </c>
      <c r="AI95" s="102">
        <v>158080</v>
      </c>
      <c r="AJ95" s="102"/>
      <c r="AK95" s="102"/>
      <c r="AL95" s="213">
        <f t="shared" si="11"/>
        <v>158080</v>
      </c>
    </row>
    <row r="96" spans="1:38" ht="67.5">
      <c r="A96" s="194">
        <v>86</v>
      </c>
      <c r="B96" s="102" t="s">
        <v>4262</v>
      </c>
      <c r="C96" s="102" t="s">
        <v>5283</v>
      </c>
      <c r="D96" s="194">
        <v>1974</v>
      </c>
      <c r="E96" s="942" t="s">
        <v>1052</v>
      </c>
      <c r="F96" s="194" t="s">
        <v>981</v>
      </c>
      <c r="G96" s="194">
        <v>10</v>
      </c>
      <c r="H96" s="194">
        <v>5.89</v>
      </c>
      <c r="I96" s="102">
        <v>1</v>
      </c>
      <c r="J96" s="102">
        <v>490048</v>
      </c>
      <c r="K96" s="102"/>
      <c r="L96" s="102"/>
      <c r="M96" s="213">
        <f t="shared" si="12"/>
        <v>490048</v>
      </c>
      <c r="N96" s="194">
        <v>5.71</v>
      </c>
      <c r="O96" s="102">
        <v>1</v>
      </c>
      <c r="P96" s="194">
        <v>475072</v>
      </c>
      <c r="Q96" s="194"/>
      <c r="R96" s="194"/>
      <c r="S96" s="213">
        <f t="shared" si="13"/>
        <v>475072</v>
      </c>
      <c r="T96" s="213">
        <f t="shared" si="8"/>
        <v>0</v>
      </c>
      <c r="U96" s="213">
        <f t="shared" si="8"/>
        <v>14976</v>
      </c>
      <c r="V96" s="213">
        <f t="shared" si="8"/>
        <v>0</v>
      </c>
      <c r="W96" s="213">
        <f t="shared" si="8"/>
        <v>0</v>
      </c>
      <c r="X96" s="213">
        <f t="shared" si="9"/>
        <v>14976</v>
      </c>
      <c r="Y96" s="194">
        <v>11</v>
      </c>
      <c r="Z96" s="194">
        <v>5.89</v>
      </c>
      <c r="AA96" s="102">
        <v>1</v>
      </c>
      <c r="AB96" s="102">
        <v>490048</v>
      </c>
      <c r="AC96" s="102"/>
      <c r="AD96" s="102"/>
      <c r="AE96" s="213">
        <f t="shared" si="10"/>
        <v>490048</v>
      </c>
      <c r="AF96" s="194">
        <v>12</v>
      </c>
      <c r="AG96" s="194">
        <v>5.89</v>
      </c>
      <c r="AH96" s="102">
        <v>1</v>
      </c>
      <c r="AI96" s="102">
        <v>490048</v>
      </c>
      <c r="AJ96" s="102"/>
      <c r="AK96" s="102"/>
      <c r="AL96" s="213">
        <f t="shared" si="11"/>
        <v>490048</v>
      </c>
    </row>
    <row r="97" spans="1:38" ht="108">
      <c r="A97" s="194">
        <v>87</v>
      </c>
      <c r="B97" s="104" t="s">
        <v>5384</v>
      </c>
      <c r="C97" s="104" t="s">
        <v>5283</v>
      </c>
      <c r="D97" s="194">
        <v>1987</v>
      </c>
      <c r="E97" s="942" t="s">
        <v>1053</v>
      </c>
      <c r="F97" s="194" t="s">
        <v>984</v>
      </c>
      <c r="G97" s="194">
        <v>4</v>
      </c>
      <c r="H97" s="194">
        <v>4.41</v>
      </c>
      <c r="I97" s="102">
        <v>1</v>
      </c>
      <c r="J97" s="102">
        <v>366912</v>
      </c>
      <c r="K97" s="102"/>
      <c r="L97" s="102"/>
      <c r="M97" s="213">
        <f t="shared" si="12"/>
        <v>366912</v>
      </c>
      <c r="N97" s="194">
        <v>4.2699999999999996</v>
      </c>
      <c r="O97" s="102">
        <v>1</v>
      </c>
      <c r="P97" s="194">
        <v>355263.99999999994</v>
      </c>
      <c r="Q97" s="194"/>
      <c r="R97" s="194"/>
      <c r="S97" s="213">
        <f t="shared" si="13"/>
        <v>355263.99999999994</v>
      </c>
      <c r="T97" s="213">
        <f t="shared" si="8"/>
        <v>0</v>
      </c>
      <c r="U97" s="213">
        <f t="shared" si="8"/>
        <v>11648.000000000058</v>
      </c>
      <c r="V97" s="213">
        <f t="shared" si="8"/>
        <v>0</v>
      </c>
      <c r="W97" s="213">
        <f t="shared" si="8"/>
        <v>0</v>
      </c>
      <c r="X97" s="213">
        <f t="shared" si="9"/>
        <v>11648.000000000058</v>
      </c>
      <c r="Y97" s="194">
        <v>5</v>
      </c>
      <c r="Z97" s="194">
        <v>4.41</v>
      </c>
      <c r="AA97" s="102">
        <v>1</v>
      </c>
      <c r="AB97" s="102">
        <v>366912</v>
      </c>
      <c r="AC97" s="102"/>
      <c r="AD97" s="102"/>
      <c r="AE97" s="213">
        <f t="shared" si="10"/>
        <v>366912</v>
      </c>
      <c r="AF97" s="194">
        <v>6</v>
      </c>
      <c r="AG97" s="194">
        <v>4.55</v>
      </c>
      <c r="AH97" s="102">
        <v>1</v>
      </c>
      <c r="AI97" s="102">
        <v>378560</v>
      </c>
      <c r="AJ97" s="102"/>
      <c r="AK97" s="102"/>
      <c r="AL97" s="213">
        <f t="shared" si="11"/>
        <v>378560</v>
      </c>
    </row>
    <row r="98" spans="1:38" ht="121.5">
      <c r="A98" s="194">
        <v>88</v>
      </c>
      <c r="B98" s="102" t="s">
        <v>1823</v>
      </c>
      <c r="C98" s="102" t="s">
        <v>5283</v>
      </c>
      <c r="D98" s="194">
        <v>1984</v>
      </c>
      <c r="E98" s="942" t="s">
        <v>1054</v>
      </c>
      <c r="F98" s="194" t="s">
        <v>984</v>
      </c>
      <c r="G98" s="194">
        <v>4</v>
      </c>
      <c r="H98" s="194">
        <v>4.41</v>
      </c>
      <c r="I98" s="102">
        <v>1</v>
      </c>
      <c r="J98" s="102">
        <v>366912</v>
      </c>
      <c r="K98" s="102"/>
      <c r="L98" s="102"/>
      <c r="M98" s="213">
        <f t="shared" si="12"/>
        <v>366912</v>
      </c>
      <c r="N98" s="194">
        <v>4.2699999999999996</v>
      </c>
      <c r="O98" s="102">
        <v>1</v>
      </c>
      <c r="P98" s="194">
        <v>355263.99999999994</v>
      </c>
      <c r="Q98" s="194"/>
      <c r="R98" s="194"/>
      <c r="S98" s="213">
        <f t="shared" si="13"/>
        <v>355263.99999999994</v>
      </c>
      <c r="T98" s="213">
        <f t="shared" si="8"/>
        <v>0</v>
      </c>
      <c r="U98" s="213">
        <f t="shared" si="8"/>
        <v>11648.000000000058</v>
      </c>
      <c r="V98" s="213">
        <f t="shared" si="8"/>
        <v>0</v>
      </c>
      <c r="W98" s="213">
        <f t="shared" si="8"/>
        <v>0</v>
      </c>
      <c r="X98" s="213">
        <f t="shared" si="9"/>
        <v>11648.000000000058</v>
      </c>
      <c r="Y98" s="194">
        <v>5</v>
      </c>
      <c r="Z98" s="194">
        <v>4.41</v>
      </c>
      <c r="AA98" s="102">
        <v>1</v>
      </c>
      <c r="AB98" s="102">
        <v>366912</v>
      </c>
      <c r="AC98" s="102"/>
      <c r="AD98" s="102"/>
      <c r="AE98" s="213">
        <f t="shared" si="10"/>
        <v>366912</v>
      </c>
      <c r="AF98" s="194">
        <v>6</v>
      </c>
      <c r="AG98" s="194">
        <v>4.55</v>
      </c>
      <c r="AH98" s="102">
        <v>1</v>
      </c>
      <c r="AI98" s="102">
        <v>378560</v>
      </c>
      <c r="AJ98" s="102"/>
      <c r="AK98" s="102"/>
      <c r="AL98" s="213">
        <f t="shared" si="11"/>
        <v>378560</v>
      </c>
    </row>
    <row r="99" spans="1:38" ht="121.5">
      <c r="A99" s="194">
        <v>89</v>
      </c>
      <c r="B99" s="102" t="s">
        <v>1132</v>
      </c>
      <c r="C99" s="102" t="s">
        <v>5283</v>
      </c>
      <c r="D99" s="194">
        <v>1990</v>
      </c>
      <c r="E99" s="942" t="s">
        <v>1054</v>
      </c>
      <c r="F99" s="194" t="s">
        <v>984</v>
      </c>
      <c r="G99" s="194">
        <v>2</v>
      </c>
      <c r="H99" s="194">
        <v>4.1399999999999997</v>
      </c>
      <c r="I99" s="102">
        <v>1</v>
      </c>
      <c r="J99" s="102">
        <v>344448</v>
      </c>
      <c r="K99" s="102"/>
      <c r="L99" s="102"/>
      <c r="M99" s="213">
        <f t="shared" si="12"/>
        <v>344448</v>
      </c>
      <c r="N99" s="194">
        <v>4.01</v>
      </c>
      <c r="O99" s="102">
        <v>1</v>
      </c>
      <c r="P99" s="194">
        <v>333632</v>
      </c>
      <c r="Q99" s="194"/>
      <c r="R99" s="194"/>
      <c r="S99" s="213">
        <f t="shared" si="13"/>
        <v>333632</v>
      </c>
      <c r="T99" s="213">
        <f t="shared" si="8"/>
        <v>0</v>
      </c>
      <c r="U99" s="213">
        <f t="shared" si="8"/>
        <v>10816</v>
      </c>
      <c r="V99" s="213">
        <f t="shared" si="8"/>
        <v>0</v>
      </c>
      <c r="W99" s="213">
        <f t="shared" si="8"/>
        <v>0</v>
      </c>
      <c r="X99" s="213">
        <f t="shared" si="9"/>
        <v>10816</v>
      </c>
      <c r="Y99" s="194">
        <v>3</v>
      </c>
      <c r="Z99" s="194">
        <v>4.2699999999999996</v>
      </c>
      <c r="AA99" s="102">
        <v>1</v>
      </c>
      <c r="AB99" s="102">
        <v>355263.99999999994</v>
      </c>
      <c r="AC99" s="102"/>
      <c r="AD99" s="102"/>
      <c r="AE99" s="213">
        <f t="shared" si="10"/>
        <v>355263.99999999994</v>
      </c>
      <c r="AF99" s="194">
        <v>4</v>
      </c>
      <c r="AG99" s="194">
        <v>4.41</v>
      </c>
      <c r="AH99" s="102">
        <v>1</v>
      </c>
      <c r="AI99" s="102">
        <v>366912</v>
      </c>
      <c r="AJ99" s="102"/>
      <c r="AK99" s="102"/>
      <c r="AL99" s="213">
        <f t="shared" si="11"/>
        <v>366912</v>
      </c>
    </row>
    <row r="100" spans="1:38" ht="121.5">
      <c r="A100" s="194">
        <v>90</v>
      </c>
      <c r="B100" s="104" t="s">
        <v>8088</v>
      </c>
      <c r="C100" s="104" t="s">
        <v>5282</v>
      </c>
      <c r="D100" s="194">
        <v>1988</v>
      </c>
      <c r="E100" s="942" t="s">
        <v>1055</v>
      </c>
      <c r="F100" s="194" t="s">
        <v>988</v>
      </c>
      <c r="G100" s="194">
        <v>2</v>
      </c>
      <c r="H100" s="194">
        <v>3.42</v>
      </c>
      <c r="I100" s="102">
        <v>1</v>
      </c>
      <c r="J100" s="102">
        <v>284544</v>
      </c>
      <c r="K100" s="102"/>
      <c r="L100" s="102"/>
      <c r="M100" s="213">
        <f t="shared" si="12"/>
        <v>284544</v>
      </c>
      <c r="N100" s="194">
        <v>3.31</v>
      </c>
      <c r="O100" s="102">
        <v>1</v>
      </c>
      <c r="P100" s="194">
        <v>275392</v>
      </c>
      <c r="Q100" s="194"/>
      <c r="R100" s="194"/>
      <c r="S100" s="213">
        <f t="shared" si="13"/>
        <v>275392</v>
      </c>
      <c r="T100" s="213">
        <f t="shared" si="8"/>
        <v>0</v>
      </c>
      <c r="U100" s="213">
        <f t="shared" si="8"/>
        <v>9152</v>
      </c>
      <c r="V100" s="213">
        <f t="shared" si="8"/>
        <v>0</v>
      </c>
      <c r="W100" s="213">
        <f t="shared" si="8"/>
        <v>0</v>
      </c>
      <c r="X100" s="213">
        <f t="shared" si="9"/>
        <v>9152</v>
      </c>
      <c r="Y100" s="194">
        <v>3</v>
      </c>
      <c r="Z100" s="194">
        <v>3.53</v>
      </c>
      <c r="AA100" s="102">
        <v>1</v>
      </c>
      <c r="AB100" s="102">
        <v>293696</v>
      </c>
      <c r="AC100" s="102"/>
      <c r="AD100" s="102"/>
      <c r="AE100" s="213">
        <f t="shared" si="10"/>
        <v>293696</v>
      </c>
      <c r="AF100" s="194">
        <v>4</v>
      </c>
      <c r="AG100" s="194">
        <v>3.64</v>
      </c>
      <c r="AH100" s="102">
        <v>1</v>
      </c>
      <c r="AI100" s="102">
        <v>302848</v>
      </c>
      <c r="AJ100" s="102"/>
      <c r="AK100" s="102"/>
      <c r="AL100" s="213">
        <f t="shared" si="11"/>
        <v>302848</v>
      </c>
    </row>
    <row r="101" spans="1:38" ht="108">
      <c r="A101" s="194">
        <v>91</v>
      </c>
      <c r="B101" s="102" t="s">
        <v>1056</v>
      </c>
      <c r="C101" s="102" t="s">
        <v>5282</v>
      </c>
      <c r="D101" s="194">
        <v>1978</v>
      </c>
      <c r="E101" s="942" t="s">
        <v>1057</v>
      </c>
      <c r="F101" s="194" t="s">
        <v>984</v>
      </c>
      <c r="G101" s="194">
        <v>10</v>
      </c>
      <c r="H101" s="194">
        <v>4.8499999999999996</v>
      </c>
      <c r="I101" s="102">
        <v>1</v>
      </c>
      <c r="J101" s="102">
        <v>403519.99999999994</v>
      </c>
      <c r="K101" s="102"/>
      <c r="L101" s="102"/>
      <c r="M101" s="213">
        <f t="shared" si="12"/>
        <v>403519.99999999994</v>
      </c>
      <c r="N101" s="194">
        <v>4.7</v>
      </c>
      <c r="O101" s="102">
        <v>1</v>
      </c>
      <c r="P101" s="194">
        <v>391040</v>
      </c>
      <c r="Q101" s="194"/>
      <c r="R101" s="194"/>
      <c r="S101" s="213">
        <f t="shared" si="13"/>
        <v>391040</v>
      </c>
      <c r="T101" s="213">
        <f t="shared" si="8"/>
        <v>0</v>
      </c>
      <c r="U101" s="213">
        <f t="shared" si="8"/>
        <v>12479.999999999942</v>
      </c>
      <c r="V101" s="213">
        <f t="shared" si="8"/>
        <v>0</v>
      </c>
      <c r="W101" s="213">
        <f t="shared" si="8"/>
        <v>0</v>
      </c>
      <c r="X101" s="213">
        <f t="shared" si="9"/>
        <v>12479.999999999942</v>
      </c>
      <c r="Y101" s="194">
        <v>11</v>
      </c>
      <c r="Z101" s="194">
        <v>4.8499999999999996</v>
      </c>
      <c r="AA101" s="102">
        <v>1</v>
      </c>
      <c r="AB101" s="102">
        <v>403519.99999999994</v>
      </c>
      <c r="AC101" s="102"/>
      <c r="AD101" s="102"/>
      <c r="AE101" s="213">
        <f t="shared" si="10"/>
        <v>403519.99999999994</v>
      </c>
      <c r="AF101" s="194">
        <v>12</v>
      </c>
      <c r="AG101" s="194">
        <v>4.8499999999999996</v>
      </c>
      <c r="AH101" s="102">
        <v>1</v>
      </c>
      <c r="AI101" s="102">
        <v>403519.99999999994</v>
      </c>
      <c r="AJ101" s="102"/>
      <c r="AK101" s="102"/>
      <c r="AL101" s="213">
        <f t="shared" si="11"/>
        <v>403519.99999999994</v>
      </c>
    </row>
    <row r="102" spans="1:38" ht="121.5">
      <c r="A102" s="194">
        <v>92</v>
      </c>
      <c r="B102" s="102" t="s">
        <v>1058</v>
      </c>
      <c r="C102" s="102" t="s">
        <v>5282</v>
      </c>
      <c r="D102" s="194">
        <v>1985</v>
      </c>
      <c r="E102" s="942" t="s">
        <v>1059</v>
      </c>
      <c r="F102" s="194" t="s">
        <v>984</v>
      </c>
      <c r="G102" s="194">
        <v>11</v>
      </c>
      <c r="H102" s="194">
        <v>4.8499999999999996</v>
      </c>
      <c r="I102" s="102">
        <v>1</v>
      </c>
      <c r="J102" s="102">
        <v>403519.99999999994</v>
      </c>
      <c r="K102" s="102"/>
      <c r="L102" s="102"/>
      <c r="M102" s="213">
        <f t="shared" si="12"/>
        <v>403519.99999999994</v>
      </c>
      <c r="N102" s="194">
        <v>4.8499999999999996</v>
      </c>
      <c r="O102" s="102">
        <v>1</v>
      </c>
      <c r="P102" s="194">
        <v>403519.99999999994</v>
      </c>
      <c r="Q102" s="194"/>
      <c r="R102" s="194"/>
      <c r="S102" s="213">
        <f t="shared" si="13"/>
        <v>403519.99999999994</v>
      </c>
      <c r="T102" s="213">
        <f t="shared" si="8"/>
        <v>0</v>
      </c>
      <c r="U102" s="213">
        <f t="shared" si="8"/>
        <v>0</v>
      </c>
      <c r="V102" s="213">
        <f t="shared" si="8"/>
        <v>0</v>
      </c>
      <c r="W102" s="213">
        <f t="shared" si="8"/>
        <v>0</v>
      </c>
      <c r="X102" s="213">
        <f t="shared" si="9"/>
        <v>0</v>
      </c>
      <c r="Y102" s="194">
        <v>12</v>
      </c>
      <c r="Z102" s="194">
        <v>4.8499999999999996</v>
      </c>
      <c r="AA102" s="102">
        <v>1</v>
      </c>
      <c r="AB102" s="102">
        <v>403519.99999999994</v>
      </c>
      <c r="AC102" s="102"/>
      <c r="AD102" s="102"/>
      <c r="AE102" s="213">
        <f t="shared" si="10"/>
        <v>403519.99999999994</v>
      </c>
      <c r="AF102" s="194">
        <v>13</v>
      </c>
      <c r="AG102" s="194">
        <v>5.01</v>
      </c>
      <c r="AH102" s="102">
        <v>1</v>
      </c>
      <c r="AI102" s="102">
        <v>416832</v>
      </c>
      <c r="AJ102" s="102"/>
      <c r="AK102" s="102"/>
      <c r="AL102" s="213">
        <f t="shared" si="11"/>
        <v>416832</v>
      </c>
    </row>
    <row r="103" spans="1:38" ht="121.5">
      <c r="A103" s="194">
        <v>93</v>
      </c>
      <c r="B103" s="104" t="s">
        <v>1060</v>
      </c>
      <c r="C103" s="104" t="s">
        <v>5282</v>
      </c>
      <c r="D103" s="194">
        <v>1983</v>
      </c>
      <c r="E103" s="942" t="s">
        <v>1059</v>
      </c>
      <c r="F103" s="194" t="s">
        <v>984</v>
      </c>
      <c r="G103" s="194">
        <v>12</v>
      </c>
      <c r="H103" s="194">
        <v>4.8499999999999996</v>
      </c>
      <c r="I103" s="102">
        <v>1</v>
      </c>
      <c r="J103" s="102">
        <v>403519.99999999994</v>
      </c>
      <c r="K103" s="102"/>
      <c r="L103" s="102"/>
      <c r="M103" s="213">
        <f t="shared" si="12"/>
        <v>403519.99999999994</v>
      </c>
      <c r="N103" s="194">
        <v>4.8499999999999996</v>
      </c>
      <c r="O103" s="102">
        <v>1</v>
      </c>
      <c r="P103" s="194">
        <v>403519.99999999994</v>
      </c>
      <c r="Q103" s="194"/>
      <c r="R103" s="194"/>
      <c r="S103" s="213">
        <f t="shared" si="13"/>
        <v>403519.99999999994</v>
      </c>
      <c r="T103" s="213">
        <f t="shared" si="8"/>
        <v>0</v>
      </c>
      <c r="U103" s="213">
        <f t="shared" si="8"/>
        <v>0</v>
      </c>
      <c r="V103" s="213">
        <f t="shared" si="8"/>
        <v>0</v>
      </c>
      <c r="W103" s="213">
        <f t="shared" si="8"/>
        <v>0</v>
      </c>
      <c r="X103" s="213">
        <f t="shared" si="9"/>
        <v>0</v>
      </c>
      <c r="Y103" s="194">
        <v>13</v>
      </c>
      <c r="Z103" s="194">
        <v>5.01</v>
      </c>
      <c r="AA103" s="102">
        <v>1</v>
      </c>
      <c r="AB103" s="102">
        <v>416832</v>
      </c>
      <c r="AC103" s="102"/>
      <c r="AD103" s="102"/>
      <c r="AE103" s="213">
        <f t="shared" si="10"/>
        <v>416832</v>
      </c>
      <c r="AF103" s="194">
        <v>14</v>
      </c>
      <c r="AG103" s="194">
        <v>5.01</v>
      </c>
      <c r="AH103" s="102">
        <v>1</v>
      </c>
      <c r="AI103" s="102">
        <v>416832</v>
      </c>
      <c r="AJ103" s="102"/>
      <c r="AK103" s="102"/>
      <c r="AL103" s="213">
        <f t="shared" si="11"/>
        <v>416832</v>
      </c>
    </row>
    <row r="104" spans="1:38" ht="121.5">
      <c r="A104" s="194">
        <v>94</v>
      </c>
      <c r="B104" s="102" t="s">
        <v>5385</v>
      </c>
      <c r="C104" s="102" t="s">
        <v>5282</v>
      </c>
      <c r="D104" s="194">
        <v>1981</v>
      </c>
      <c r="E104" s="942" t="s">
        <v>1059</v>
      </c>
      <c r="F104" s="194" t="s">
        <v>984</v>
      </c>
      <c r="G104" s="194">
        <v>10</v>
      </c>
      <c r="H104" s="194">
        <v>4.8499999999999996</v>
      </c>
      <c r="I104" s="102">
        <v>1</v>
      </c>
      <c r="J104" s="102">
        <v>403519.99999999994</v>
      </c>
      <c r="K104" s="102"/>
      <c r="L104" s="102"/>
      <c r="M104" s="213">
        <f t="shared" si="12"/>
        <v>403519.99999999994</v>
      </c>
      <c r="N104" s="194">
        <v>4.7</v>
      </c>
      <c r="O104" s="102">
        <v>1</v>
      </c>
      <c r="P104" s="194">
        <v>391040</v>
      </c>
      <c r="Q104" s="194"/>
      <c r="R104" s="194"/>
      <c r="S104" s="213">
        <f t="shared" si="13"/>
        <v>391040</v>
      </c>
      <c r="T104" s="213">
        <f t="shared" si="8"/>
        <v>0</v>
      </c>
      <c r="U104" s="213">
        <f t="shared" si="8"/>
        <v>12479.999999999942</v>
      </c>
      <c r="V104" s="213">
        <f t="shared" si="8"/>
        <v>0</v>
      </c>
      <c r="W104" s="213">
        <f t="shared" si="8"/>
        <v>0</v>
      </c>
      <c r="X104" s="213">
        <f t="shared" si="9"/>
        <v>12479.999999999942</v>
      </c>
      <c r="Y104" s="194">
        <v>11</v>
      </c>
      <c r="Z104" s="194">
        <v>4.8499999999999996</v>
      </c>
      <c r="AA104" s="102">
        <v>1</v>
      </c>
      <c r="AB104" s="102">
        <v>403519.99999999994</v>
      </c>
      <c r="AC104" s="102"/>
      <c r="AD104" s="102"/>
      <c r="AE104" s="213">
        <f t="shared" si="10"/>
        <v>403519.99999999994</v>
      </c>
      <c r="AF104" s="194">
        <v>12</v>
      </c>
      <c r="AG104" s="194">
        <v>4.8499999999999996</v>
      </c>
      <c r="AH104" s="102">
        <v>1</v>
      </c>
      <c r="AI104" s="102">
        <v>403519.99999999994</v>
      </c>
      <c r="AJ104" s="102"/>
      <c r="AK104" s="102"/>
      <c r="AL104" s="213">
        <f t="shared" si="11"/>
        <v>403519.99999999994</v>
      </c>
    </row>
    <row r="105" spans="1:38" ht="121.5">
      <c r="A105" s="194">
        <v>95</v>
      </c>
      <c r="B105" s="102" t="s">
        <v>6695</v>
      </c>
      <c r="C105" s="102" t="s">
        <v>5282</v>
      </c>
      <c r="D105" s="194">
        <v>1993</v>
      </c>
      <c r="E105" s="942" t="s">
        <v>1059</v>
      </c>
      <c r="F105" s="194" t="s">
        <v>984</v>
      </c>
      <c r="G105" s="194">
        <v>4</v>
      </c>
      <c r="H105" s="194">
        <v>4.41</v>
      </c>
      <c r="I105" s="102">
        <v>1</v>
      </c>
      <c r="J105" s="102">
        <v>366912</v>
      </c>
      <c r="K105" s="102"/>
      <c r="L105" s="102"/>
      <c r="M105" s="213">
        <f t="shared" si="12"/>
        <v>366912</v>
      </c>
      <c r="N105" s="194">
        <v>4.2699999999999996</v>
      </c>
      <c r="O105" s="102">
        <v>1</v>
      </c>
      <c r="P105" s="194">
        <v>355263.99999999994</v>
      </c>
      <c r="Q105" s="194"/>
      <c r="R105" s="194"/>
      <c r="S105" s="213">
        <f t="shared" si="13"/>
        <v>355263.99999999994</v>
      </c>
      <c r="T105" s="213">
        <f t="shared" si="8"/>
        <v>0</v>
      </c>
      <c r="U105" s="213">
        <f t="shared" si="8"/>
        <v>11648.000000000058</v>
      </c>
      <c r="V105" s="213">
        <f t="shared" si="8"/>
        <v>0</v>
      </c>
      <c r="W105" s="213">
        <f t="shared" si="8"/>
        <v>0</v>
      </c>
      <c r="X105" s="213">
        <f t="shared" si="9"/>
        <v>11648.000000000058</v>
      </c>
      <c r="Y105" s="194">
        <v>5</v>
      </c>
      <c r="Z105" s="194">
        <v>4.41</v>
      </c>
      <c r="AA105" s="102">
        <v>1</v>
      </c>
      <c r="AB105" s="102">
        <v>366912</v>
      </c>
      <c r="AC105" s="102"/>
      <c r="AD105" s="102"/>
      <c r="AE105" s="213">
        <f t="shared" si="10"/>
        <v>366912</v>
      </c>
      <c r="AF105" s="194">
        <v>6</v>
      </c>
      <c r="AG105" s="194">
        <v>4.55</v>
      </c>
      <c r="AH105" s="102">
        <v>1</v>
      </c>
      <c r="AI105" s="102">
        <v>378560</v>
      </c>
      <c r="AJ105" s="102"/>
      <c r="AK105" s="102"/>
      <c r="AL105" s="213">
        <f t="shared" si="11"/>
        <v>378560</v>
      </c>
    </row>
    <row r="106" spans="1:38" ht="27">
      <c r="A106" s="194">
        <v>96</v>
      </c>
      <c r="B106" s="104" t="s">
        <v>6696</v>
      </c>
      <c r="C106" s="104" t="s">
        <v>5283</v>
      </c>
      <c r="D106" s="194">
        <v>1969</v>
      </c>
      <c r="E106" s="942" t="s">
        <v>1061</v>
      </c>
      <c r="F106" s="194" t="s">
        <v>981</v>
      </c>
      <c r="G106" s="194">
        <v>3</v>
      </c>
      <c r="H106" s="194">
        <v>5.18</v>
      </c>
      <c r="I106" s="102">
        <v>1</v>
      </c>
      <c r="J106" s="102">
        <v>430976</v>
      </c>
      <c r="K106" s="102"/>
      <c r="L106" s="102"/>
      <c r="M106" s="213">
        <f t="shared" si="12"/>
        <v>430976</v>
      </c>
      <c r="N106" s="194">
        <v>5.01</v>
      </c>
      <c r="O106" s="102">
        <v>1</v>
      </c>
      <c r="P106" s="194">
        <v>416832</v>
      </c>
      <c r="Q106" s="194"/>
      <c r="R106" s="194"/>
      <c r="S106" s="213">
        <f t="shared" si="13"/>
        <v>416832</v>
      </c>
      <c r="T106" s="213">
        <f t="shared" si="8"/>
        <v>0</v>
      </c>
      <c r="U106" s="213">
        <f t="shared" si="8"/>
        <v>14144</v>
      </c>
      <c r="V106" s="213">
        <f t="shared" si="8"/>
        <v>0</v>
      </c>
      <c r="W106" s="213">
        <f t="shared" si="8"/>
        <v>0</v>
      </c>
      <c r="X106" s="213">
        <f t="shared" si="9"/>
        <v>14144</v>
      </c>
      <c r="Y106" s="194">
        <v>4</v>
      </c>
      <c r="Z106" s="194">
        <v>5.35</v>
      </c>
      <c r="AA106" s="102">
        <v>1</v>
      </c>
      <c r="AB106" s="102">
        <v>445119.99999999994</v>
      </c>
      <c r="AC106" s="102"/>
      <c r="AD106" s="102"/>
      <c r="AE106" s="213">
        <f t="shared" si="10"/>
        <v>445119.99999999994</v>
      </c>
      <c r="AF106" s="194">
        <v>5</v>
      </c>
      <c r="AG106" s="194">
        <v>5.35</v>
      </c>
      <c r="AH106" s="102">
        <v>1</v>
      </c>
      <c r="AI106" s="102">
        <v>445119.99999999994</v>
      </c>
      <c r="AJ106" s="102"/>
      <c r="AK106" s="102"/>
      <c r="AL106" s="213">
        <f t="shared" si="11"/>
        <v>445119.99999999994</v>
      </c>
    </row>
    <row r="107" spans="1:38" ht="54">
      <c r="A107" s="194">
        <v>97</v>
      </c>
      <c r="B107" s="102" t="s">
        <v>4258</v>
      </c>
      <c r="C107" s="102" t="s">
        <v>5282</v>
      </c>
      <c r="D107" s="194">
        <v>1990</v>
      </c>
      <c r="E107" s="942" t="s">
        <v>1062</v>
      </c>
      <c r="F107" s="194" t="s">
        <v>984</v>
      </c>
      <c r="G107" s="194">
        <v>7</v>
      </c>
      <c r="H107" s="194">
        <v>4.55</v>
      </c>
      <c r="I107" s="102">
        <v>1</v>
      </c>
      <c r="J107" s="102">
        <v>378560</v>
      </c>
      <c r="K107" s="102"/>
      <c r="L107" s="102"/>
      <c r="M107" s="213">
        <f t="shared" si="12"/>
        <v>378560</v>
      </c>
      <c r="N107" s="194">
        <v>4.55</v>
      </c>
      <c r="O107" s="102">
        <v>1</v>
      </c>
      <c r="P107" s="194">
        <v>378560</v>
      </c>
      <c r="Q107" s="194"/>
      <c r="R107" s="194"/>
      <c r="S107" s="213">
        <f t="shared" si="13"/>
        <v>378560</v>
      </c>
      <c r="T107" s="213">
        <f t="shared" si="8"/>
        <v>0</v>
      </c>
      <c r="U107" s="213">
        <f t="shared" si="8"/>
        <v>0</v>
      </c>
      <c r="V107" s="213">
        <f t="shared" si="8"/>
        <v>0</v>
      </c>
      <c r="W107" s="213">
        <f t="shared" si="8"/>
        <v>0</v>
      </c>
      <c r="X107" s="213">
        <f t="shared" si="9"/>
        <v>0</v>
      </c>
      <c r="Y107" s="194">
        <v>8</v>
      </c>
      <c r="Z107" s="194">
        <v>4.7</v>
      </c>
      <c r="AA107" s="102">
        <v>1</v>
      </c>
      <c r="AB107" s="102">
        <v>391040</v>
      </c>
      <c r="AC107" s="102"/>
      <c r="AD107" s="102"/>
      <c r="AE107" s="213">
        <f t="shared" si="10"/>
        <v>391040</v>
      </c>
      <c r="AF107" s="194">
        <v>9</v>
      </c>
      <c r="AG107" s="194">
        <v>4.7</v>
      </c>
      <c r="AH107" s="102">
        <v>1</v>
      </c>
      <c r="AI107" s="102">
        <v>391040</v>
      </c>
      <c r="AJ107" s="102"/>
      <c r="AK107" s="102"/>
      <c r="AL107" s="213">
        <f t="shared" si="11"/>
        <v>391040</v>
      </c>
    </row>
    <row r="108" spans="1:38" ht="54">
      <c r="A108" s="194">
        <v>98</v>
      </c>
      <c r="B108" s="102" t="s">
        <v>6709</v>
      </c>
      <c r="C108" s="102" t="s">
        <v>5282</v>
      </c>
      <c r="D108" s="194">
        <v>1994</v>
      </c>
      <c r="E108" s="942" t="s">
        <v>8089</v>
      </c>
      <c r="F108" s="194" t="s">
        <v>988</v>
      </c>
      <c r="G108" s="194">
        <v>11</v>
      </c>
      <c r="H108" s="194">
        <v>4.01</v>
      </c>
      <c r="I108" s="102">
        <v>1</v>
      </c>
      <c r="J108" s="102">
        <v>333632</v>
      </c>
      <c r="K108" s="102"/>
      <c r="L108" s="102"/>
      <c r="M108" s="213">
        <f t="shared" si="12"/>
        <v>333632</v>
      </c>
      <c r="N108" s="194">
        <v>4.01</v>
      </c>
      <c r="O108" s="102">
        <v>1</v>
      </c>
      <c r="P108" s="194">
        <v>333632</v>
      </c>
      <c r="Q108" s="194"/>
      <c r="R108" s="194"/>
      <c r="S108" s="213">
        <f t="shared" si="13"/>
        <v>333632</v>
      </c>
      <c r="T108" s="213">
        <f t="shared" si="8"/>
        <v>0</v>
      </c>
      <c r="U108" s="213">
        <f t="shared" si="8"/>
        <v>0</v>
      </c>
      <c r="V108" s="213">
        <f t="shared" si="8"/>
        <v>0</v>
      </c>
      <c r="W108" s="213">
        <f t="shared" si="8"/>
        <v>0</v>
      </c>
      <c r="X108" s="213">
        <f t="shared" si="9"/>
        <v>0</v>
      </c>
      <c r="Y108" s="194">
        <v>12</v>
      </c>
      <c r="Z108" s="194">
        <v>4.01</v>
      </c>
      <c r="AA108" s="102">
        <v>1</v>
      </c>
      <c r="AB108" s="102">
        <v>333632</v>
      </c>
      <c r="AC108" s="102"/>
      <c r="AD108" s="102"/>
      <c r="AE108" s="213">
        <f t="shared" si="10"/>
        <v>333632</v>
      </c>
      <c r="AF108" s="194">
        <v>13</v>
      </c>
      <c r="AG108" s="194">
        <v>4.13</v>
      </c>
      <c r="AH108" s="102">
        <v>1</v>
      </c>
      <c r="AI108" s="102">
        <v>343616</v>
      </c>
      <c r="AJ108" s="102"/>
      <c r="AK108" s="102"/>
      <c r="AL108" s="213">
        <f t="shared" si="11"/>
        <v>343616</v>
      </c>
    </row>
    <row r="109" spans="1:38" ht="54">
      <c r="A109" s="194">
        <v>99</v>
      </c>
      <c r="B109" s="104" t="s">
        <v>759</v>
      </c>
      <c r="C109" s="104"/>
      <c r="D109" s="194"/>
      <c r="E109" s="942" t="s">
        <v>8089</v>
      </c>
      <c r="F109" s="194" t="s">
        <v>988</v>
      </c>
      <c r="G109" s="194">
        <v>7</v>
      </c>
      <c r="H109" s="194">
        <v>3.76</v>
      </c>
      <c r="I109" s="102">
        <v>1</v>
      </c>
      <c r="J109" s="102">
        <v>312832</v>
      </c>
      <c r="K109" s="102"/>
      <c r="L109" s="102"/>
      <c r="M109" s="213">
        <f t="shared" si="12"/>
        <v>312832</v>
      </c>
      <c r="N109" s="194">
        <v>3.76</v>
      </c>
      <c r="O109" s="102">
        <v>1</v>
      </c>
      <c r="P109" s="194">
        <v>312832</v>
      </c>
      <c r="Q109" s="194"/>
      <c r="R109" s="194"/>
      <c r="S109" s="213">
        <f t="shared" si="13"/>
        <v>312832</v>
      </c>
      <c r="T109" s="213">
        <f t="shared" si="8"/>
        <v>0</v>
      </c>
      <c r="U109" s="213">
        <f t="shared" si="8"/>
        <v>0</v>
      </c>
      <c r="V109" s="213">
        <f t="shared" si="8"/>
        <v>0</v>
      </c>
      <c r="W109" s="213">
        <f t="shared" si="8"/>
        <v>0</v>
      </c>
      <c r="X109" s="213">
        <f t="shared" si="9"/>
        <v>0</v>
      </c>
      <c r="Y109" s="194">
        <v>8</v>
      </c>
      <c r="Z109" s="194">
        <v>3.88</v>
      </c>
      <c r="AA109" s="102">
        <v>1</v>
      </c>
      <c r="AB109" s="102">
        <v>322816</v>
      </c>
      <c r="AC109" s="102"/>
      <c r="AD109" s="102"/>
      <c r="AE109" s="213">
        <f t="shared" si="10"/>
        <v>322816</v>
      </c>
      <c r="AF109" s="194">
        <v>9</v>
      </c>
      <c r="AG109" s="194">
        <v>3.88</v>
      </c>
      <c r="AH109" s="102">
        <v>1</v>
      </c>
      <c r="AI109" s="102">
        <v>322816</v>
      </c>
      <c r="AJ109" s="102"/>
      <c r="AK109" s="102"/>
      <c r="AL109" s="213">
        <f t="shared" si="11"/>
        <v>322816</v>
      </c>
    </row>
    <row r="110" spans="1:38" ht="40.5">
      <c r="A110" s="194">
        <v>100</v>
      </c>
      <c r="B110" s="102" t="s">
        <v>759</v>
      </c>
      <c r="C110" s="102"/>
      <c r="D110" s="194"/>
      <c r="E110" s="942" t="s">
        <v>1063</v>
      </c>
      <c r="F110" s="194" t="s">
        <v>990</v>
      </c>
      <c r="G110" s="194">
        <v>7</v>
      </c>
      <c r="H110" s="194">
        <v>1.96</v>
      </c>
      <c r="I110" s="102">
        <v>1</v>
      </c>
      <c r="J110" s="102">
        <v>163072</v>
      </c>
      <c r="K110" s="102"/>
      <c r="L110" s="102"/>
      <c r="M110" s="213">
        <f t="shared" si="12"/>
        <v>163072</v>
      </c>
      <c r="N110" s="194">
        <v>1.96</v>
      </c>
      <c r="O110" s="102">
        <v>1</v>
      </c>
      <c r="P110" s="194">
        <v>163072</v>
      </c>
      <c r="Q110" s="194"/>
      <c r="R110" s="194"/>
      <c r="S110" s="213">
        <f t="shared" si="13"/>
        <v>163072</v>
      </c>
      <c r="T110" s="213">
        <f t="shared" si="8"/>
        <v>0</v>
      </c>
      <c r="U110" s="213">
        <f t="shared" si="8"/>
        <v>0</v>
      </c>
      <c r="V110" s="213">
        <f t="shared" si="8"/>
        <v>0</v>
      </c>
      <c r="W110" s="213">
        <f t="shared" si="8"/>
        <v>0</v>
      </c>
      <c r="X110" s="213">
        <f t="shared" si="9"/>
        <v>0</v>
      </c>
      <c r="Y110" s="194">
        <v>8</v>
      </c>
      <c r="Z110" s="194">
        <v>2.02</v>
      </c>
      <c r="AA110" s="102">
        <v>1</v>
      </c>
      <c r="AB110" s="102">
        <v>168064</v>
      </c>
      <c r="AC110" s="102"/>
      <c r="AD110" s="102"/>
      <c r="AE110" s="213">
        <f t="shared" si="10"/>
        <v>168064</v>
      </c>
      <c r="AF110" s="194">
        <v>9</v>
      </c>
      <c r="AG110" s="194">
        <v>2.02</v>
      </c>
      <c r="AH110" s="102">
        <v>1</v>
      </c>
      <c r="AI110" s="102">
        <v>168064</v>
      </c>
      <c r="AJ110" s="102"/>
      <c r="AK110" s="102"/>
      <c r="AL110" s="213">
        <f t="shared" si="11"/>
        <v>168064</v>
      </c>
    </row>
    <row r="111" spans="1:38" ht="54">
      <c r="A111" s="194">
        <v>101</v>
      </c>
      <c r="B111" s="102" t="s">
        <v>6697</v>
      </c>
      <c r="C111" s="102" t="s">
        <v>5282</v>
      </c>
      <c r="D111" s="194">
        <v>1971</v>
      </c>
      <c r="E111" s="942" t="s">
        <v>1064</v>
      </c>
      <c r="F111" s="194" t="s">
        <v>981</v>
      </c>
      <c r="G111" s="194">
        <v>2</v>
      </c>
      <c r="H111" s="194">
        <v>5.01</v>
      </c>
      <c r="I111" s="102">
        <v>1</v>
      </c>
      <c r="J111" s="102">
        <v>416832</v>
      </c>
      <c r="K111" s="102"/>
      <c r="L111" s="102"/>
      <c r="M111" s="213">
        <f t="shared" si="12"/>
        <v>416832</v>
      </c>
      <c r="N111" s="194">
        <v>4.8600000000000003</v>
      </c>
      <c r="O111" s="102">
        <v>1</v>
      </c>
      <c r="P111" s="194">
        <v>404352</v>
      </c>
      <c r="Q111" s="194"/>
      <c r="R111" s="194"/>
      <c r="S111" s="213">
        <f t="shared" si="13"/>
        <v>404352</v>
      </c>
      <c r="T111" s="213">
        <f t="shared" si="8"/>
        <v>0</v>
      </c>
      <c r="U111" s="213">
        <f t="shared" si="8"/>
        <v>12480</v>
      </c>
      <c r="V111" s="213">
        <f t="shared" si="8"/>
        <v>0</v>
      </c>
      <c r="W111" s="213">
        <f t="shared" si="8"/>
        <v>0</v>
      </c>
      <c r="X111" s="213">
        <f t="shared" si="9"/>
        <v>12480</v>
      </c>
      <c r="Y111" s="194">
        <v>3</v>
      </c>
      <c r="Z111" s="194">
        <v>5.18</v>
      </c>
      <c r="AA111" s="102">
        <v>1</v>
      </c>
      <c r="AB111" s="102">
        <v>430976</v>
      </c>
      <c r="AC111" s="102"/>
      <c r="AD111" s="102"/>
      <c r="AE111" s="213">
        <f t="shared" si="10"/>
        <v>430976</v>
      </c>
      <c r="AF111" s="194">
        <v>4</v>
      </c>
      <c r="AG111" s="194">
        <v>5.35</v>
      </c>
      <c r="AH111" s="102">
        <v>1</v>
      </c>
      <c r="AI111" s="102">
        <v>445119.99999999994</v>
      </c>
      <c r="AJ111" s="102"/>
      <c r="AK111" s="102"/>
      <c r="AL111" s="213">
        <f t="shared" si="11"/>
        <v>445119.99999999994</v>
      </c>
    </row>
    <row r="112" spans="1:38" ht="67.5">
      <c r="A112" s="194">
        <v>102</v>
      </c>
      <c r="B112" s="104" t="s">
        <v>759</v>
      </c>
      <c r="C112" s="104"/>
      <c r="D112" s="194"/>
      <c r="E112" s="942" t="s">
        <v>5387</v>
      </c>
      <c r="F112" s="194" t="s">
        <v>981</v>
      </c>
      <c r="G112" s="194">
        <v>7</v>
      </c>
      <c r="H112" s="194">
        <v>5.52</v>
      </c>
      <c r="I112" s="102">
        <v>1</v>
      </c>
      <c r="J112" s="102">
        <v>459263.99999999994</v>
      </c>
      <c r="K112" s="102"/>
      <c r="L112" s="102"/>
      <c r="M112" s="213">
        <f t="shared" si="12"/>
        <v>459263.99999999994</v>
      </c>
      <c r="N112" s="194">
        <v>5.52</v>
      </c>
      <c r="O112" s="102">
        <v>1</v>
      </c>
      <c r="P112" s="194">
        <v>459263.99999999994</v>
      </c>
      <c r="Q112" s="194"/>
      <c r="R112" s="194"/>
      <c r="S112" s="213">
        <f t="shared" si="13"/>
        <v>459263.99999999994</v>
      </c>
      <c r="T112" s="213">
        <f t="shared" si="8"/>
        <v>0</v>
      </c>
      <c r="U112" s="213">
        <f t="shared" si="8"/>
        <v>0</v>
      </c>
      <c r="V112" s="213">
        <f t="shared" si="8"/>
        <v>0</v>
      </c>
      <c r="W112" s="213">
        <f t="shared" si="8"/>
        <v>0</v>
      </c>
      <c r="X112" s="213">
        <f t="shared" si="9"/>
        <v>0</v>
      </c>
      <c r="Y112" s="194">
        <v>8</v>
      </c>
      <c r="Z112" s="194">
        <v>5.71</v>
      </c>
      <c r="AA112" s="102">
        <v>1</v>
      </c>
      <c r="AB112" s="102">
        <v>475072</v>
      </c>
      <c r="AC112" s="102"/>
      <c r="AD112" s="102"/>
      <c r="AE112" s="213">
        <f t="shared" si="10"/>
        <v>475072</v>
      </c>
      <c r="AF112" s="194">
        <v>9</v>
      </c>
      <c r="AG112" s="194">
        <v>5.71</v>
      </c>
      <c r="AH112" s="102">
        <v>1</v>
      </c>
      <c r="AI112" s="102">
        <v>475072</v>
      </c>
      <c r="AJ112" s="102"/>
      <c r="AK112" s="102"/>
      <c r="AL112" s="213">
        <f t="shared" si="11"/>
        <v>475072</v>
      </c>
    </row>
    <row r="113" spans="1:38" ht="81">
      <c r="A113" s="194">
        <v>103</v>
      </c>
      <c r="B113" s="102" t="s">
        <v>8090</v>
      </c>
      <c r="C113" s="102" t="s">
        <v>5282</v>
      </c>
      <c r="D113" s="194">
        <v>1998</v>
      </c>
      <c r="E113" s="942" t="s">
        <v>6698</v>
      </c>
      <c r="F113" s="194" t="s">
        <v>984</v>
      </c>
      <c r="G113" s="194">
        <v>2</v>
      </c>
      <c r="H113" s="194">
        <v>4.1399999999999997</v>
      </c>
      <c r="I113" s="102">
        <v>1</v>
      </c>
      <c r="J113" s="102">
        <v>344448</v>
      </c>
      <c r="K113" s="102"/>
      <c r="L113" s="102"/>
      <c r="M113" s="213">
        <f t="shared" si="12"/>
        <v>344448</v>
      </c>
      <c r="N113" s="194">
        <v>4.01</v>
      </c>
      <c r="O113" s="102">
        <v>1</v>
      </c>
      <c r="P113" s="194">
        <v>333632</v>
      </c>
      <c r="Q113" s="194"/>
      <c r="R113" s="194"/>
      <c r="S113" s="213">
        <f t="shared" si="13"/>
        <v>333632</v>
      </c>
      <c r="T113" s="213">
        <f t="shared" si="8"/>
        <v>0</v>
      </c>
      <c r="U113" s="213">
        <f t="shared" si="8"/>
        <v>10816</v>
      </c>
      <c r="V113" s="213">
        <f t="shared" si="8"/>
        <v>0</v>
      </c>
      <c r="W113" s="213">
        <f t="shared" si="8"/>
        <v>0</v>
      </c>
      <c r="X113" s="213">
        <f t="shared" si="9"/>
        <v>10816</v>
      </c>
      <c r="Y113" s="194">
        <v>3</v>
      </c>
      <c r="Z113" s="194">
        <v>4.2699999999999996</v>
      </c>
      <c r="AA113" s="102">
        <v>1</v>
      </c>
      <c r="AB113" s="102">
        <v>355263.99999999994</v>
      </c>
      <c r="AC113" s="102"/>
      <c r="AD113" s="102"/>
      <c r="AE113" s="213">
        <f t="shared" si="10"/>
        <v>355263.99999999994</v>
      </c>
      <c r="AF113" s="194">
        <v>4</v>
      </c>
      <c r="AG113" s="194">
        <v>4.41</v>
      </c>
      <c r="AH113" s="102">
        <v>1</v>
      </c>
      <c r="AI113" s="102">
        <v>366912</v>
      </c>
      <c r="AJ113" s="102"/>
      <c r="AK113" s="102"/>
      <c r="AL113" s="213">
        <f t="shared" si="11"/>
        <v>366912</v>
      </c>
    </row>
    <row r="114" spans="1:38" ht="81">
      <c r="A114" s="194">
        <v>104</v>
      </c>
      <c r="B114" s="102" t="s">
        <v>6699</v>
      </c>
      <c r="C114" s="102" t="s">
        <v>5283</v>
      </c>
      <c r="D114" s="194">
        <v>1996</v>
      </c>
      <c r="E114" s="942" t="s">
        <v>6698</v>
      </c>
      <c r="F114" s="194" t="s">
        <v>984</v>
      </c>
      <c r="G114" s="194">
        <v>2</v>
      </c>
      <c r="H114" s="194">
        <v>4.1399999999999997</v>
      </c>
      <c r="I114" s="102">
        <v>1</v>
      </c>
      <c r="J114" s="102">
        <v>344448</v>
      </c>
      <c r="K114" s="102"/>
      <c r="L114" s="102"/>
      <c r="M114" s="213">
        <f t="shared" si="12"/>
        <v>344448</v>
      </c>
      <c r="N114" s="194">
        <v>4.01</v>
      </c>
      <c r="O114" s="102">
        <v>1</v>
      </c>
      <c r="P114" s="194">
        <v>333632</v>
      </c>
      <c r="Q114" s="194"/>
      <c r="R114" s="194"/>
      <c r="S114" s="213">
        <f t="shared" si="13"/>
        <v>333632</v>
      </c>
      <c r="T114" s="213">
        <f t="shared" si="8"/>
        <v>0</v>
      </c>
      <c r="U114" s="213">
        <f t="shared" si="8"/>
        <v>10816</v>
      </c>
      <c r="V114" s="213">
        <f t="shared" si="8"/>
        <v>0</v>
      </c>
      <c r="W114" s="213">
        <f t="shared" si="8"/>
        <v>0</v>
      </c>
      <c r="X114" s="213">
        <f t="shared" si="9"/>
        <v>10816</v>
      </c>
      <c r="Y114" s="194">
        <v>3</v>
      </c>
      <c r="Z114" s="194">
        <v>4.2699999999999996</v>
      </c>
      <c r="AA114" s="102">
        <v>1</v>
      </c>
      <c r="AB114" s="102">
        <v>355263.99999999994</v>
      </c>
      <c r="AC114" s="102"/>
      <c r="AD114" s="102"/>
      <c r="AE114" s="213">
        <f t="shared" si="10"/>
        <v>355263.99999999994</v>
      </c>
      <c r="AF114" s="194">
        <v>4</v>
      </c>
      <c r="AG114" s="194">
        <v>4.41</v>
      </c>
      <c r="AH114" s="102">
        <v>1</v>
      </c>
      <c r="AI114" s="102">
        <v>366912</v>
      </c>
      <c r="AJ114" s="102"/>
      <c r="AK114" s="102"/>
      <c r="AL114" s="213">
        <f t="shared" si="11"/>
        <v>366912</v>
      </c>
    </row>
    <row r="115" spans="1:38" ht="81">
      <c r="A115" s="194">
        <v>105</v>
      </c>
      <c r="B115" s="104" t="s">
        <v>759</v>
      </c>
      <c r="C115" s="104"/>
      <c r="D115" s="194"/>
      <c r="E115" s="942" t="s">
        <v>6698</v>
      </c>
      <c r="F115" s="194" t="s">
        <v>984</v>
      </c>
      <c r="G115" s="194">
        <v>7</v>
      </c>
      <c r="H115" s="194">
        <v>4.55</v>
      </c>
      <c r="I115" s="102">
        <v>1</v>
      </c>
      <c r="J115" s="102">
        <v>378560</v>
      </c>
      <c r="K115" s="102"/>
      <c r="L115" s="102"/>
      <c r="M115" s="213">
        <f t="shared" si="12"/>
        <v>378560</v>
      </c>
      <c r="N115" s="194">
        <v>4.55</v>
      </c>
      <c r="O115" s="102">
        <v>1</v>
      </c>
      <c r="P115" s="194">
        <v>378560</v>
      </c>
      <c r="Q115" s="194"/>
      <c r="R115" s="194"/>
      <c r="S115" s="213">
        <f t="shared" si="13"/>
        <v>378560</v>
      </c>
      <c r="T115" s="213">
        <f t="shared" ref="T115:W143" si="14">I115-O115</f>
        <v>0</v>
      </c>
      <c r="U115" s="213">
        <f t="shared" si="14"/>
        <v>0</v>
      </c>
      <c r="V115" s="213">
        <f t="shared" si="14"/>
        <v>0</v>
      </c>
      <c r="W115" s="213">
        <f t="shared" si="14"/>
        <v>0</v>
      </c>
      <c r="X115" s="213">
        <f t="shared" si="9"/>
        <v>0</v>
      </c>
      <c r="Y115" s="194">
        <v>8</v>
      </c>
      <c r="Z115" s="194">
        <v>4.7</v>
      </c>
      <c r="AA115" s="102">
        <v>1</v>
      </c>
      <c r="AB115" s="102">
        <v>391040</v>
      </c>
      <c r="AC115" s="102"/>
      <c r="AD115" s="102"/>
      <c r="AE115" s="213">
        <f t="shared" si="10"/>
        <v>391040</v>
      </c>
      <c r="AF115" s="194">
        <v>9</v>
      </c>
      <c r="AG115" s="194">
        <v>4.7</v>
      </c>
      <c r="AH115" s="102">
        <v>1</v>
      </c>
      <c r="AI115" s="102">
        <v>391040</v>
      </c>
      <c r="AJ115" s="102"/>
      <c r="AK115" s="102"/>
      <c r="AL115" s="213">
        <f t="shared" si="11"/>
        <v>391040</v>
      </c>
    </row>
    <row r="116" spans="1:38" ht="81">
      <c r="A116" s="194">
        <v>106</v>
      </c>
      <c r="B116" s="102" t="s">
        <v>1065</v>
      </c>
      <c r="C116" s="102" t="s">
        <v>5282</v>
      </c>
      <c r="D116" s="194">
        <v>1991</v>
      </c>
      <c r="E116" s="942" t="s">
        <v>1066</v>
      </c>
      <c r="F116" s="194" t="s">
        <v>988</v>
      </c>
      <c r="G116" s="194">
        <v>7</v>
      </c>
      <c r="H116" s="194">
        <v>3.76</v>
      </c>
      <c r="I116" s="102">
        <v>1</v>
      </c>
      <c r="J116" s="102">
        <v>312832</v>
      </c>
      <c r="K116" s="102"/>
      <c r="L116" s="102"/>
      <c r="M116" s="213">
        <f t="shared" si="12"/>
        <v>312832</v>
      </c>
      <c r="N116" s="194">
        <v>3.76</v>
      </c>
      <c r="O116" s="102">
        <v>1</v>
      </c>
      <c r="P116" s="194">
        <v>312832</v>
      </c>
      <c r="Q116" s="194"/>
      <c r="R116" s="194"/>
      <c r="S116" s="213">
        <f t="shared" si="13"/>
        <v>312832</v>
      </c>
      <c r="T116" s="213">
        <f t="shared" si="14"/>
        <v>0</v>
      </c>
      <c r="U116" s="213">
        <f t="shared" si="14"/>
        <v>0</v>
      </c>
      <c r="V116" s="213">
        <f t="shared" si="14"/>
        <v>0</v>
      </c>
      <c r="W116" s="213">
        <f t="shared" si="14"/>
        <v>0</v>
      </c>
      <c r="X116" s="213">
        <f t="shared" si="9"/>
        <v>0</v>
      </c>
      <c r="Y116" s="194">
        <v>8</v>
      </c>
      <c r="Z116" s="194">
        <v>3.88</v>
      </c>
      <c r="AA116" s="102">
        <v>1</v>
      </c>
      <c r="AB116" s="102">
        <v>322816</v>
      </c>
      <c r="AC116" s="102"/>
      <c r="AD116" s="102"/>
      <c r="AE116" s="213">
        <f t="shared" si="10"/>
        <v>322816</v>
      </c>
      <c r="AF116" s="194">
        <v>9</v>
      </c>
      <c r="AG116" s="194">
        <v>3.88</v>
      </c>
      <c r="AH116" s="102">
        <v>1</v>
      </c>
      <c r="AI116" s="102">
        <v>322816</v>
      </c>
      <c r="AJ116" s="102"/>
      <c r="AK116" s="102"/>
      <c r="AL116" s="213">
        <f t="shared" si="11"/>
        <v>322816</v>
      </c>
    </row>
    <row r="117" spans="1:38" ht="81">
      <c r="A117" s="194">
        <v>107</v>
      </c>
      <c r="B117" s="102" t="s">
        <v>759</v>
      </c>
      <c r="C117" s="102"/>
      <c r="D117" s="194"/>
      <c r="E117" s="942" t="s">
        <v>6701</v>
      </c>
      <c r="F117" s="194" t="s">
        <v>1115</v>
      </c>
      <c r="G117" s="194">
        <v>7</v>
      </c>
      <c r="H117" s="194">
        <v>3.11</v>
      </c>
      <c r="I117" s="102">
        <v>1</v>
      </c>
      <c r="J117" s="102">
        <v>258752</v>
      </c>
      <c r="K117" s="102"/>
      <c r="L117" s="102"/>
      <c r="M117" s="213">
        <f t="shared" si="12"/>
        <v>258752</v>
      </c>
      <c r="N117" s="194">
        <v>3.11</v>
      </c>
      <c r="O117" s="102">
        <v>1</v>
      </c>
      <c r="P117" s="194">
        <v>258752</v>
      </c>
      <c r="Q117" s="194"/>
      <c r="R117" s="194"/>
      <c r="S117" s="213">
        <f t="shared" si="13"/>
        <v>258752</v>
      </c>
      <c r="T117" s="213">
        <f t="shared" si="14"/>
        <v>0</v>
      </c>
      <c r="U117" s="213">
        <f t="shared" si="14"/>
        <v>0</v>
      </c>
      <c r="V117" s="213">
        <f t="shared" si="14"/>
        <v>0</v>
      </c>
      <c r="W117" s="213">
        <f t="shared" si="14"/>
        <v>0</v>
      </c>
      <c r="X117" s="213">
        <f t="shared" si="9"/>
        <v>0</v>
      </c>
      <c r="Y117" s="194">
        <v>8</v>
      </c>
      <c r="Z117" s="194">
        <v>3.21</v>
      </c>
      <c r="AA117" s="102">
        <v>1</v>
      </c>
      <c r="AB117" s="102">
        <v>267072</v>
      </c>
      <c r="AC117" s="102"/>
      <c r="AD117" s="102"/>
      <c r="AE117" s="213">
        <f t="shared" si="10"/>
        <v>267072</v>
      </c>
      <c r="AF117" s="194">
        <v>9</v>
      </c>
      <c r="AG117" s="194">
        <v>3.21</v>
      </c>
      <c r="AH117" s="102">
        <v>1</v>
      </c>
      <c r="AI117" s="102">
        <v>267072</v>
      </c>
      <c r="AJ117" s="102"/>
      <c r="AK117" s="102"/>
      <c r="AL117" s="213">
        <f t="shared" si="11"/>
        <v>267072</v>
      </c>
    </row>
    <row r="118" spans="1:38" ht="81">
      <c r="A118" s="194">
        <v>108</v>
      </c>
      <c r="B118" s="104" t="s">
        <v>6702</v>
      </c>
      <c r="C118" s="104" t="s">
        <v>5282</v>
      </c>
      <c r="D118" s="194">
        <v>1997</v>
      </c>
      <c r="E118" s="942" t="s">
        <v>6703</v>
      </c>
      <c r="F118" s="194" t="s">
        <v>990</v>
      </c>
      <c r="G118" s="194">
        <v>2</v>
      </c>
      <c r="H118" s="194">
        <v>1.79</v>
      </c>
      <c r="I118" s="102">
        <v>1</v>
      </c>
      <c r="J118" s="102">
        <v>148928</v>
      </c>
      <c r="K118" s="102"/>
      <c r="L118" s="102"/>
      <c r="M118" s="213">
        <f t="shared" si="12"/>
        <v>148928</v>
      </c>
      <c r="N118" s="194">
        <v>1.73</v>
      </c>
      <c r="O118" s="102">
        <v>1</v>
      </c>
      <c r="P118" s="194">
        <v>143936</v>
      </c>
      <c r="Q118" s="194"/>
      <c r="R118" s="194"/>
      <c r="S118" s="213">
        <f t="shared" si="13"/>
        <v>143936</v>
      </c>
      <c r="T118" s="213">
        <f t="shared" si="14"/>
        <v>0</v>
      </c>
      <c r="U118" s="213">
        <f t="shared" si="14"/>
        <v>4992</v>
      </c>
      <c r="V118" s="213">
        <f t="shared" si="14"/>
        <v>0</v>
      </c>
      <c r="W118" s="213">
        <f t="shared" si="14"/>
        <v>0</v>
      </c>
      <c r="X118" s="213">
        <f t="shared" si="9"/>
        <v>4992</v>
      </c>
      <c r="Y118" s="194">
        <v>3</v>
      </c>
      <c r="Z118" s="194">
        <v>1.84</v>
      </c>
      <c r="AA118" s="102">
        <v>1</v>
      </c>
      <c r="AB118" s="102">
        <v>153088</v>
      </c>
      <c r="AC118" s="102"/>
      <c r="AD118" s="102"/>
      <c r="AE118" s="213">
        <f t="shared" si="10"/>
        <v>153088</v>
      </c>
      <c r="AF118" s="194">
        <v>4</v>
      </c>
      <c r="AG118" s="194">
        <v>1.9</v>
      </c>
      <c r="AH118" s="102">
        <v>1</v>
      </c>
      <c r="AI118" s="102">
        <v>158080</v>
      </c>
      <c r="AJ118" s="102"/>
      <c r="AK118" s="102"/>
      <c r="AL118" s="213">
        <f t="shared" si="11"/>
        <v>158080</v>
      </c>
    </row>
    <row r="119" spans="1:38" ht="27">
      <c r="A119" s="194">
        <v>109</v>
      </c>
      <c r="B119" s="104" t="s">
        <v>1068</v>
      </c>
      <c r="C119" s="104" t="s">
        <v>5283</v>
      </c>
      <c r="D119" s="194">
        <v>1983</v>
      </c>
      <c r="E119" s="942" t="s">
        <v>1067</v>
      </c>
      <c r="F119" s="194" t="s">
        <v>981</v>
      </c>
      <c r="G119" s="194">
        <v>3</v>
      </c>
      <c r="H119" s="194">
        <v>5.18</v>
      </c>
      <c r="I119" s="102">
        <v>1</v>
      </c>
      <c r="J119" s="102">
        <v>430976</v>
      </c>
      <c r="K119" s="102"/>
      <c r="L119" s="102"/>
      <c r="M119" s="213">
        <f t="shared" si="12"/>
        <v>430976</v>
      </c>
      <c r="N119" s="194">
        <v>5.01</v>
      </c>
      <c r="O119" s="102">
        <v>1</v>
      </c>
      <c r="P119" s="194">
        <v>416832</v>
      </c>
      <c r="Q119" s="194"/>
      <c r="R119" s="194"/>
      <c r="S119" s="213">
        <f t="shared" si="13"/>
        <v>416832</v>
      </c>
      <c r="T119" s="213">
        <f t="shared" si="14"/>
        <v>0</v>
      </c>
      <c r="U119" s="213">
        <f t="shared" si="14"/>
        <v>14144</v>
      </c>
      <c r="V119" s="213">
        <f t="shared" si="14"/>
        <v>0</v>
      </c>
      <c r="W119" s="213">
        <f t="shared" si="14"/>
        <v>0</v>
      </c>
      <c r="X119" s="213">
        <f t="shared" si="9"/>
        <v>14144</v>
      </c>
      <c r="Y119" s="194">
        <v>4</v>
      </c>
      <c r="Z119" s="194">
        <v>5.35</v>
      </c>
      <c r="AA119" s="102">
        <v>1</v>
      </c>
      <c r="AB119" s="102">
        <v>445119.99999999994</v>
      </c>
      <c r="AC119" s="102"/>
      <c r="AD119" s="102"/>
      <c r="AE119" s="213">
        <f t="shared" si="10"/>
        <v>445119.99999999994</v>
      </c>
      <c r="AF119" s="194">
        <v>5</v>
      </c>
      <c r="AG119" s="194">
        <v>5.35</v>
      </c>
      <c r="AH119" s="102">
        <v>1</v>
      </c>
      <c r="AI119" s="102">
        <v>445119.99999999994</v>
      </c>
      <c r="AJ119" s="102"/>
      <c r="AK119" s="102"/>
      <c r="AL119" s="213">
        <f t="shared" si="11"/>
        <v>445119.99999999994</v>
      </c>
    </row>
    <row r="120" spans="1:38" ht="54">
      <c r="A120" s="194">
        <v>110</v>
      </c>
      <c r="B120" s="102" t="s">
        <v>6704</v>
      </c>
      <c r="C120" s="102" t="s">
        <v>5283</v>
      </c>
      <c r="D120" s="194">
        <v>1980</v>
      </c>
      <c r="E120" s="942" t="s">
        <v>1069</v>
      </c>
      <c r="F120" s="194" t="s">
        <v>984</v>
      </c>
      <c r="G120" s="194">
        <v>3</v>
      </c>
      <c r="H120" s="194">
        <v>4.2699999999999996</v>
      </c>
      <c r="I120" s="102">
        <v>1</v>
      </c>
      <c r="J120" s="102">
        <v>355263.99999999994</v>
      </c>
      <c r="K120" s="102"/>
      <c r="L120" s="102"/>
      <c r="M120" s="213">
        <f t="shared" si="12"/>
        <v>355263.99999999994</v>
      </c>
      <c r="N120" s="194">
        <v>4.1399999999999997</v>
      </c>
      <c r="O120" s="102">
        <v>1</v>
      </c>
      <c r="P120" s="194">
        <v>344448</v>
      </c>
      <c r="Q120" s="194"/>
      <c r="R120" s="194"/>
      <c r="S120" s="213">
        <f t="shared" si="13"/>
        <v>344448</v>
      </c>
      <c r="T120" s="213">
        <f t="shared" si="14"/>
        <v>0</v>
      </c>
      <c r="U120" s="213">
        <f t="shared" si="14"/>
        <v>10815.999999999942</v>
      </c>
      <c r="V120" s="213">
        <f t="shared" si="14"/>
        <v>0</v>
      </c>
      <c r="W120" s="213">
        <f t="shared" si="14"/>
        <v>0</v>
      </c>
      <c r="X120" s="213">
        <f t="shared" si="9"/>
        <v>10815.999999999942</v>
      </c>
      <c r="Y120" s="194">
        <v>4</v>
      </c>
      <c r="Z120" s="194">
        <v>4.41</v>
      </c>
      <c r="AA120" s="102">
        <v>1</v>
      </c>
      <c r="AB120" s="102">
        <v>366912</v>
      </c>
      <c r="AC120" s="102"/>
      <c r="AD120" s="102"/>
      <c r="AE120" s="213">
        <f t="shared" si="10"/>
        <v>366912</v>
      </c>
      <c r="AF120" s="194">
        <v>5</v>
      </c>
      <c r="AG120" s="194">
        <v>4.41</v>
      </c>
      <c r="AH120" s="102">
        <v>1</v>
      </c>
      <c r="AI120" s="102">
        <v>366912</v>
      </c>
      <c r="AJ120" s="102"/>
      <c r="AK120" s="102"/>
      <c r="AL120" s="213">
        <f t="shared" si="11"/>
        <v>366912</v>
      </c>
    </row>
    <row r="121" spans="1:38" ht="54">
      <c r="A121" s="194">
        <v>111</v>
      </c>
      <c r="B121" s="102" t="s">
        <v>1070</v>
      </c>
      <c r="C121" s="102" t="s">
        <v>5283</v>
      </c>
      <c r="D121" s="194">
        <v>1977</v>
      </c>
      <c r="E121" s="942" t="s">
        <v>1069</v>
      </c>
      <c r="F121" s="194" t="s">
        <v>984</v>
      </c>
      <c r="G121" s="194">
        <v>8</v>
      </c>
      <c r="H121" s="194">
        <v>4.7</v>
      </c>
      <c r="I121" s="102">
        <v>1</v>
      </c>
      <c r="J121" s="102">
        <v>391040</v>
      </c>
      <c r="K121" s="102"/>
      <c r="L121" s="102"/>
      <c r="M121" s="213">
        <f t="shared" si="12"/>
        <v>391040</v>
      </c>
      <c r="N121" s="194">
        <v>4.55</v>
      </c>
      <c r="O121" s="102">
        <v>1</v>
      </c>
      <c r="P121" s="194">
        <v>378560</v>
      </c>
      <c r="Q121" s="194"/>
      <c r="R121" s="194"/>
      <c r="S121" s="213">
        <f t="shared" si="13"/>
        <v>378560</v>
      </c>
      <c r="T121" s="213">
        <f t="shared" si="14"/>
        <v>0</v>
      </c>
      <c r="U121" s="213">
        <f t="shared" si="14"/>
        <v>12480</v>
      </c>
      <c r="V121" s="213">
        <f t="shared" si="14"/>
        <v>0</v>
      </c>
      <c r="W121" s="213">
        <f t="shared" si="14"/>
        <v>0</v>
      </c>
      <c r="X121" s="213">
        <f t="shared" si="9"/>
        <v>12480</v>
      </c>
      <c r="Y121" s="194">
        <v>9</v>
      </c>
      <c r="Z121" s="194">
        <v>4.7</v>
      </c>
      <c r="AA121" s="102">
        <v>1</v>
      </c>
      <c r="AB121" s="102">
        <v>391040</v>
      </c>
      <c r="AC121" s="102"/>
      <c r="AD121" s="102"/>
      <c r="AE121" s="213">
        <f t="shared" si="10"/>
        <v>391040</v>
      </c>
      <c r="AF121" s="194">
        <v>10</v>
      </c>
      <c r="AG121" s="194">
        <v>4.8499999999999996</v>
      </c>
      <c r="AH121" s="102">
        <v>1</v>
      </c>
      <c r="AI121" s="102">
        <v>403519.99999999994</v>
      </c>
      <c r="AJ121" s="102"/>
      <c r="AK121" s="102"/>
      <c r="AL121" s="213">
        <f t="shared" si="11"/>
        <v>403519.99999999994</v>
      </c>
    </row>
    <row r="122" spans="1:38" ht="54">
      <c r="A122" s="194">
        <v>112</v>
      </c>
      <c r="B122" s="104" t="s">
        <v>1071</v>
      </c>
      <c r="C122" s="104" t="s">
        <v>5282</v>
      </c>
      <c r="D122" s="194">
        <v>1973</v>
      </c>
      <c r="E122" s="942" t="s">
        <v>1072</v>
      </c>
      <c r="F122" s="194" t="s">
        <v>988</v>
      </c>
      <c r="G122" s="194">
        <v>7</v>
      </c>
      <c r="H122" s="194">
        <v>3.76</v>
      </c>
      <c r="I122" s="102">
        <v>1</v>
      </c>
      <c r="J122" s="102">
        <v>312832</v>
      </c>
      <c r="K122" s="102"/>
      <c r="L122" s="102"/>
      <c r="M122" s="213">
        <f t="shared" si="12"/>
        <v>312832</v>
      </c>
      <c r="N122" s="194">
        <v>3.76</v>
      </c>
      <c r="O122" s="102">
        <v>1</v>
      </c>
      <c r="P122" s="194">
        <v>312832</v>
      </c>
      <c r="Q122" s="194"/>
      <c r="R122" s="194"/>
      <c r="S122" s="213">
        <f t="shared" si="13"/>
        <v>312832</v>
      </c>
      <c r="T122" s="213">
        <f t="shared" si="14"/>
        <v>0</v>
      </c>
      <c r="U122" s="213">
        <f t="shared" si="14"/>
        <v>0</v>
      </c>
      <c r="V122" s="213">
        <f t="shared" si="14"/>
        <v>0</v>
      </c>
      <c r="W122" s="213">
        <f t="shared" si="14"/>
        <v>0</v>
      </c>
      <c r="X122" s="213">
        <f t="shared" si="9"/>
        <v>0</v>
      </c>
      <c r="Y122" s="194">
        <v>8</v>
      </c>
      <c r="Z122" s="194">
        <v>3.88</v>
      </c>
      <c r="AA122" s="102">
        <v>1</v>
      </c>
      <c r="AB122" s="102">
        <v>322816</v>
      </c>
      <c r="AC122" s="102"/>
      <c r="AD122" s="102"/>
      <c r="AE122" s="213">
        <f t="shared" si="10"/>
        <v>322816</v>
      </c>
      <c r="AF122" s="194">
        <v>9</v>
      </c>
      <c r="AG122" s="194">
        <v>3.88</v>
      </c>
      <c r="AH122" s="102">
        <v>1</v>
      </c>
      <c r="AI122" s="102">
        <v>322816</v>
      </c>
      <c r="AJ122" s="102"/>
      <c r="AK122" s="102"/>
      <c r="AL122" s="213">
        <f t="shared" si="11"/>
        <v>322816</v>
      </c>
    </row>
    <row r="123" spans="1:38" ht="54">
      <c r="A123" s="194">
        <v>113</v>
      </c>
      <c r="B123" s="104" t="s">
        <v>6705</v>
      </c>
      <c r="C123" s="104" t="s">
        <v>5283</v>
      </c>
      <c r="D123" s="194">
        <v>1997</v>
      </c>
      <c r="E123" s="942" t="s">
        <v>1072</v>
      </c>
      <c r="F123" s="194" t="s">
        <v>988</v>
      </c>
      <c r="G123" s="194">
        <v>2</v>
      </c>
      <c r="H123" s="194">
        <v>3.42</v>
      </c>
      <c r="I123" s="102">
        <v>1</v>
      </c>
      <c r="J123" s="102">
        <v>284544</v>
      </c>
      <c r="K123" s="102"/>
      <c r="L123" s="102"/>
      <c r="M123" s="213">
        <f t="shared" si="12"/>
        <v>284544</v>
      </c>
      <c r="N123" s="194">
        <v>3.31</v>
      </c>
      <c r="O123" s="102">
        <v>1</v>
      </c>
      <c r="P123" s="194">
        <v>275392</v>
      </c>
      <c r="Q123" s="194"/>
      <c r="R123" s="194"/>
      <c r="S123" s="213">
        <f t="shared" si="13"/>
        <v>275392</v>
      </c>
      <c r="T123" s="213">
        <f t="shared" si="14"/>
        <v>0</v>
      </c>
      <c r="U123" s="213">
        <f t="shared" si="14"/>
        <v>9152</v>
      </c>
      <c r="V123" s="213">
        <f t="shared" si="14"/>
        <v>0</v>
      </c>
      <c r="W123" s="213">
        <f t="shared" si="14"/>
        <v>0</v>
      </c>
      <c r="X123" s="213">
        <f t="shared" si="9"/>
        <v>9152</v>
      </c>
      <c r="Y123" s="194">
        <v>3</v>
      </c>
      <c r="Z123" s="194">
        <v>3.53</v>
      </c>
      <c r="AA123" s="102">
        <v>1</v>
      </c>
      <c r="AB123" s="102">
        <v>293696</v>
      </c>
      <c r="AC123" s="102"/>
      <c r="AD123" s="102"/>
      <c r="AE123" s="213">
        <f t="shared" si="10"/>
        <v>293696</v>
      </c>
      <c r="AF123" s="194">
        <v>4</v>
      </c>
      <c r="AG123" s="194">
        <v>3.64</v>
      </c>
      <c r="AH123" s="102">
        <v>1</v>
      </c>
      <c r="AI123" s="102">
        <v>302848</v>
      </c>
      <c r="AJ123" s="102"/>
      <c r="AK123" s="102"/>
      <c r="AL123" s="213">
        <f t="shared" si="11"/>
        <v>302848</v>
      </c>
    </row>
    <row r="124" spans="1:38" ht="54">
      <c r="A124" s="194">
        <v>114</v>
      </c>
      <c r="B124" s="102" t="s">
        <v>6706</v>
      </c>
      <c r="C124" s="102" t="s">
        <v>5283</v>
      </c>
      <c r="D124" s="194">
        <v>1998</v>
      </c>
      <c r="E124" s="942" t="s">
        <v>6707</v>
      </c>
      <c r="F124" s="194" t="s">
        <v>990</v>
      </c>
      <c r="G124" s="194">
        <v>3</v>
      </c>
      <c r="H124" s="194">
        <v>1.84</v>
      </c>
      <c r="I124" s="102">
        <v>1</v>
      </c>
      <c r="J124" s="102">
        <v>153088</v>
      </c>
      <c r="K124" s="102"/>
      <c r="L124" s="102"/>
      <c r="M124" s="213">
        <f t="shared" si="12"/>
        <v>153088</v>
      </c>
      <c r="N124" s="194">
        <v>1.79</v>
      </c>
      <c r="O124" s="102">
        <v>1</v>
      </c>
      <c r="P124" s="194">
        <v>148928</v>
      </c>
      <c r="Q124" s="194"/>
      <c r="R124" s="194"/>
      <c r="S124" s="213">
        <f t="shared" si="13"/>
        <v>148928</v>
      </c>
      <c r="T124" s="213">
        <f t="shared" si="14"/>
        <v>0</v>
      </c>
      <c r="U124" s="213">
        <f t="shared" si="14"/>
        <v>4160</v>
      </c>
      <c r="V124" s="213">
        <f t="shared" si="14"/>
        <v>0</v>
      </c>
      <c r="W124" s="213">
        <f t="shared" si="14"/>
        <v>0</v>
      </c>
      <c r="X124" s="213">
        <f t="shared" si="9"/>
        <v>4160</v>
      </c>
      <c r="Y124" s="194">
        <v>4</v>
      </c>
      <c r="Z124" s="194">
        <v>1.9</v>
      </c>
      <c r="AA124" s="102">
        <v>1</v>
      </c>
      <c r="AB124" s="102">
        <v>158080</v>
      </c>
      <c r="AC124" s="102"/>
      <c r="AD124" s="102"/>
      <c r="AE124" s="213">
        <f t="shared" si="10"/>
        <v>158080</v>
      </c>
      <c r="AF124" s="194">
        <v>5</v>
      </c>
      <c r="AG124" s="194">
        <v>1.9</v>
      </c>
      <c r="AH124" s="102">
        <v>1</v>
      </c>
      <c r="AI124" s="102">
        <v>158080</v>
      </c>
      <c r="AJ124" s="102"/>
      <c r="AK124" s="102"/>
      <c r="AL124" s="213">
        <f t="shared" si="11"/>
        <v>158080</v>
      </c>
    </row>
    <row r="125" spans="1:38">
      <c r="A125" s="194">
        <v>115</v>
      </c>
      <c r="B125" s="102" t="s">
        <v>4263</v>
      </c>
      <c r="C125" s="102" t="s">
        <v>5283</v>
      </c>
      <c r="D125" s="194">
        <v>1963</v>
      </c>
      <c r="E125" s="942" t="s">
        <v>1073</v>
      </c>
      <c r="F125" s="194" t="s">
        <v>981</v>
      </c>
      <c r="G125" s="194">
        <v>4</v>
      </c>
      <c r="H125" s="194">
        <v>5.35</v>
      </c>
      <c r="I125" s="102">
        <v>1</v>
      </c>
      <c r="J125" s="102">
        <v>445119.99999999994</v>
      </c>
      <c r="K125" s="102"/>
      <c r="L125" s="102"/>
      <c r="M125" s="213">
        <f t="shared" si="12"/>
        <v>445119.99999999994</v>
      </c>
      <c r="N125" s="194">
        <v>5.18</v>
      </c>
      <c r="O125" s="102">
        <v>1</v>
      </c>
      <c r="P125" s="194">
        <v>430976</v>
      </c>
      <c r="Q125" s="194"/>
      <c r="R125" s="194"/>
      <c r="S125" s="213">
        <f t="shared" si="13"/>
        <v>430976</v>
      </c>
      <c r="T125" s="213">
        <f t="shared" si="14"/>
        <v>0</v>
      </c>
      <c r="U125" s="213">
        <f t="shared" si="14"/>
        <v>14143.999999999942</v>
      </c>
      <c r="V125" s="213">
        <f t="shared" si="14"/>
        <v>0</v>
      </c>
      <c r="W125" s="213">
        <f t="shared" si="14"/>
        <v>0</v>
      </c>
      <c r="X125" s="213">
        <f t="shared" si="9"/>
        <v>14143.999999999942</v>
      </c>
      <c r="Y125" s="194">
        <v>5</v>
      </c>
      <c r="Z125" s="194">
        <v>5.35</v>
      </c>
      <c r="AA125" s="102">
        <v>1</v>
      </c>
      <c r="AB125" s="102">
        <v>445119.99999999994</v>
      </c>
      <c r="AC125" s="102"/>
      <c r="AD125" s="102"/>
      <c r="AE125" s="213">
        <f t="shared" si="10"/>
        <v>445119.99999999994</v>
      </c>
      <c r="AF125" s="194">
        <v>6</v>
      </c>
      <c r="AG125" s="194">
        <v>5.52</v>
      </c>
      <c r="AH125" s="102">
        <v>1</v>
      </c>
      <c r="AI125" s="102">
        <v>459263.99999999994</v>
      </c>
      <c r="AJ125" s="102"/>
      <c r="AK125" s="102"/>
      <c r="AL125" s="213">
        <f t="shared" si="11"/>
        <v>459263.99999999994</v>
      </c>
    </row>
    <row r="126" spans="1:38" ht="40.5">
      <c r="A126" s="194">
        <v>116</v>
      </c>
      <c r="B126" s="102" t="s">
        <v>759</v>
      </c>
      <c r="C126" s="102"/>
      <c r="D126" s="194"/>
      <c r="E126" s="942" t="s">
        <v>8091</v>
      </c>
      <c r="F126" s="194" t="s">
        <v>984</v>
      </c>
      <c r="G126" s="194">
        <v>7</v>
      </c>
      <c r="H126" s="194">
        <v>4.55</v>
      </c>
      <c r="I126" s="102">
        <v>1</v>
      </c>
      <c r="J126" s="102">
        <v>378560</v>
      </c>
      <c r="K126" s="102"/>
      <c r="L126" s="102"/>
      <c r="M126" s="213">
        <f t="shared" si="12"/>
        <v>378560</v>
      </c>
      <c r="N126" s="194">
        <v>4.55</v>
      </c>
      <c r="O126" s="102">
        <v>1</v>
      </c>
      <c r="P126" s="194">
        <v>378560</v>
      </c>
      <c r="Q126" s="194"/>
      <c r="R126" s="194"/>
      <c r="S126" s="213">
        <f t="shared" si="13"/>
        <v>378560</v>
      </c>
      <c r="T126" s="213">
        <f t="shared" si="14"/>
        <v>0</v>
      </c>
      <c r="U126" s="213">
        <f t="shared" si="14"/>
        <v>0</v>
      </c>
      <c r="V126" s="213">
        <f t="shared" si="14"/>
        <v>0</v>
      </c>
      <c r="W126" s="213">
        <f t="shared" si="14"/>
        <v>0</v>
      </c>
      <c r="X126" s="213">
        <f t="shared" si="9"/>
        <v>0</v>
      </c>
      <c r="Y126" s="194">
        <v>8</v>
      </c>
      <c r="Z126" s="194">
        <v>4.7</v>
      </c>
      <c r="AA126" s="102">
        <v>1</v>
      </c>
      <c r="AB126" s="102">
        <v>391040</v>
      </c>
      <c r="AC126" s="102"/>
      <c r="AD126" s="102"/>
      <c r="AE126" s="213">
        <f t="shared" si="10"/>
        <v>391040</v>
      </c>
      <c r="AF126" s="194">
        <v>9</v>
      </c>
      <c r="AG126" s="194">
        <v>4.7</v>
      </c>
      <c r="AH126" s="102">
        <v>1</v>
      </c>
      <c r="AI126" s="102">
        <v>391040</v>
      </c>
      <c r="AJ126" s="102"/>
      <c r="AK126" s="102"/>
      <c r="AL126" s="213">
        <f t="shared" si="11"/>
        <v>391040</v>
      </c>
    </row>
    <row r="127" spans="1:38" ht="40.5">
      <c r="A127" s="194">
        <v>117</v>
      </c>
      <c r="B127" s="102" t="s">
        <v>1074</v>
      </c>
      <c r="C127" s="102" t="s">
        <v>5282</v>
      </c>
      <c r="D127" s="194">
        <v>1988</v>
      </c>
      <c r="E127" s="942" t="s">
        <v>1075</v>
      </c>
      <c r="F127" s="194" t="s">
        <v>988</v>
      </c>
      <c r="G127" s="194">
        <v>7</v>
      </c>
      <c r="H127" s="194">
        <v>3.76</v>
      </c>
      <c r="I127" s="102">
        <v>1</v>
      </c>
      <c r="J127" s="102">
        <v>312832</v>
      </c>
      <c r="K127" s="102">
        <v>46924.799999999996</v>
      </c>
      <c r="L127" s="102"/>
      <c r="M127" s="213">
        <f t="shared" si="12"/>
        <v>359756.79999999999</v>
      </c>
      <c r="N127" s="194">
        <v>3.76</v>
      </c>
      <c r="O127" s="102">
        <v>1</v>
      </c>
      <c r="P127" s="194">
        <v>312832</v>
      </c>
      <c r="Q127" s="194">
        <v>46924.799999999996</v>
      </c>
      <c r="R127" s="194"/>
      <c r="S127" s="213">
        <f t="shared" si="13"/>
        <v>359756.79999999999</v>
      </c>
      <c r="T127" s="213">
        <f t="shared" si="14"/>
        <v>0</v>
      </c>
      <c r="U127" s="213">
        <f t="shared" si="14"/>
        <v>0</v>
      </c>
      <c r="V127" s="213">
        <f t="shared" si="14"/>
        <v>0</v>
      </c>
      <c r="W127" s="213">
        <f t="shared" si="14"/>
        <v>0</v>
      </c>
      <c r="X127" s="213">
        <f t="shared" si="9"/>
        <v>0</v>
      </c>
      <c r="Y127" s="194">
        <v>8</v>
      </c>
      <c r="Z127" s="194">
        <v>3.88</v>
      </c>
      <c r="AA127" s="102">
        <v>1</v>
      </c>
      <c r="AB127" s="102">
        <v>322816</v>
      </c>
      <c r="AC127" s="102">
        <v>48422.400000000001</v>
      </c>
      <c r="AD127" s="102"/>
      <c r="AE127" s="213">
        <f t="shared" si="10"/>
        <v>371238.40000000002</v>
      </c>
      <c r="AF127" s="194">
        <v>9</v>
      </c>
      <c r="AG127" s="194">
        <v>3.88</v>
      </c>
      <c r="AH127" s="102">
        <v>1</v>
      </c>
      <c r="AI127" s="102">
        <v>322816</v>
      </c>
      <c r="AJ127" s="102">
        <v>48422.400000000001</v>
      </c>
      <c r="AK127" s="102"/>
      <c r="AL127" s="213">
        <f t="shared" si="11"/>
        <v>371238.40000000002</v>
      </c>
    </row>
    <row r="128" spans="1:38" ht="40.5">
      <c r="A128" s="194">
        <v>118</v>
      </c>
      <c r="B128" s="104" t="s">
        <v>6708</v>
      </c>
      <c r="C128" s="104" t="s">
        <v>5282</v>
      </c>
      <c r="D128" s="194">
        <v>1989</v>
      </c>
      <c r="E128" s="942" t="s">
        <v>1077</v>
      </c>
      <c r="F128" s="194" t="s">
        <v>990</v>
      </c>
      <c r="G128" s="194">
        <v>7</v>
      </c>
      <c r="H128" s="194">
        <v>1.96</v>
      </c>
      <c r="I128" s="102">
        <v>1</v>
      </c>
      <c r="J128" s="102">
        <v>163072</v>
      </c>
      <c r="K128" s="102"/>
      <c r="L128" s="102"/>
      <c r="M128" s="213">
        <f t="shared" si="12"/>
        <v>163072</v>
      </c>
      <c r="N128" s="194">
        <v>1.96</v>
      </c>
      <c r="O128" s="102">
        <v>1</v>
      </c>
      <c r="P128" s="194">
        <v>163072</v>
      </c>
      <c r="Q128" s="194"/>
      <c r="R128" s="194"/>
      <c r="S128" s="213">
        <f t="shared" si="13"/>
        <v>163072</v>
      </c>
      <c r="T128" s="213">
        <f t="shared" si="14"/>
        <v>0</v>
      </c>
      <c r="U128" s="213">
        <f t="shared" si="14"/>
        <v>0</v>
      </c>
      <c r="V128" s="213">
        <f t="shared" si="14"/>
        <v>0</v>
      </c>
      <c r="W128" s="213">
        <f t="shared" si="14"/>
        <v>0</v>
      </c>
      <c r="X128" s="213">
        <f t="shared" si="9"/>
        <v>0</v>
      </c>
      <c r="Y128" s="194">
        <v>8</v>
      </c>
      <c r="Z128" s="194">
        <v>2.02</v>
      </c>
      <c r="AA128" s="102">
        <v>1</v>
      </c>
      <c r="AB128" s="102">
        <v>168064</v>
      </c>
      <c r="AC128" s="102"/>
      <c r="AD128" s="102"/>
      <c r="AE128" s="213">
        <f t="shared" si="10"/>
        <v>168064</v>
      </c>
      <c r="AF128" s="194">
        <v>9</v>
      </c>
      <c r="AG128" s="194">
        <v>2.02</v>
      </c>
      <c r="AH128" s="102">
        <v>1</v>
      </c>
      <c r="AI128" s="102">
        <v>168064</v>
      </c>
      <c r="AJ128" s="102"/>
      <c r="AK128" s="102"/>
      <c r="AL128" s="213">
        <f t="shared" si="11"/>
        <v>168064</v>
      </c>
    </row>
    <row r="129" spans="1:38" ht="27">
      <c r="A129" s="194">
        <v>119</v>
      </c>
      <c r="B129" s="102" t="s">
        <v>4264</v>
      </c>
      <c r="C129" s="102" t="s">
        <v>5282</v>
      </c>
      <c r="D129" s="194">
        <v>1978</v>
      </c>
      <c r="E129" s="942" t="s">
        <v>1078</v>
      </c>
      <c r="F129" s="194" t="s">
        <v>984</v>
      </c>
      <c r="G129" s="194">
        <v>12</v>
      </c>
      <c r="H129" s="194">
        <v>4.8499999999999996</v>
      </c>
      <c r="I129" s="102">
        <v>1</v>
      </c>
      <c r="J129" s="102">
        <v>403519.99999999994</v>
      </c>
      <c r="K129" s="102"/>
      <c r="L129" s="102"/>
      <c r="M129" s="213">
        <f t="shared" si="12"/>
        <v>403519.99999999994</v>
      </c>
      <c r="N129" s="194">
        <v>4.8499999999999996</v>
      </c>
      <c r="O129" s="102">
        <v>1</v>
      </c>
      <c r="P129" s="194">
        <v>403519.99999999994</v>
      </c>
      <c r="Q129" s="194"/>
      <c r="R129" s="194"/>
      <c r="S129" s="213">
        <f t="shared" si="13"/>
        <v>403519.99999999994</v>
      </c>
      <c r="T129" s="213">
        <f t="shared" si="14"/>
        <v>0</v>
      </c>
      <c r="U129" s="213">
        <f t="shared" si="14"/>
        <v>0</v>
      </c>
      <c r="V129" s="213">
        <f t="shared" si="14"/>
        <v>0</v>
      </c>
      <c r="W129" s="213">
        <f t="shared" si="14"/>
        <v>0</v>
      </c>
      <c r="X129" s="213">
        <f t="shared" si="9"/>
        <v>0</v>
      </c>
      <c r="Y129" s="194">
        <v>13</v>
      </c>
      <c r="Z129" s="194">
        <v>5.01</v>
      </c>
      <c r="AA129" s="102">
        <v>1</v>
      </c>
      <c r="AB129" s="102">
        <v>416832</v>
      </c>
      <c r="AC129" s="102"/>
      <c r="AD129" s="102"/>
      <c r="AE129" s="213">
        <f t="shared" si="10"/>
        <v>416832</v>
      </c>
      <c r="AF129" s="194">
        <v>14</v>
      </c>
      <c r="AG129" s="194">
        <v>5.01</v>
      </c>
      <c r="AH129" s="102">
        <v>1</v>
      </c>
      <c r="AI129" s="102">
        <v>416832</v>
      </c>
      <c r="AJ129" s="102"/>
      <c r="AK129" s="102"/>
      <c r="AL129" s="213">
        <f t="shared" si="11"/>
        <v>416832</v>
      </c>
    </row>
    <row r="130" spans="1:38" ht="40.5">
      <c r="A130" s="194">
        <v>120</v>
      </c>
      <c r="B130" s="102" t="s">
        <v>1135</v>
      </c>
      <c r="C130" s="102" t="s">
        <v>5282</v>
      </c>
      <c r="D130" s="194">
        <v>1971</v>
      </c>
      <c r="E130" s="942" t="s">
        <v>8092</v>
      </c>
      <c r="F130" s="194" t="s">
        <v>984</v>
      </c>
      <c r="G130" s="194">
        <v>1</v>
      </c>
      <c r="H130" s="194">
        <v>4.01</v>
      </c>
      <c r="I130" s="102">
        <v>1</v>
      </c>
      <c r="J130" s="102">
        <v>333632</v>
      </c>
      <c r="K130" s="102"/>
      <c r="L130" s="102"/>
      <c r="M130" s="213">
        <f t="shared" si="12"/>
        <v>333632</v>
      </c>
      <c r="N130" s="194">
        <v>3.88</v>
      </c>
      <c r="O130" s="102">
        <v>1</v>
      </c>
      <c r="P130" s="194">
        <v>322816</v>
      </c>
      <c r="Q130" s="194"/>
      <c r="R130" s="194"/>
      <c r="S130" s="213">
        <f t="shared" si="13"/>
        <v>322816</v>
      </c>
      <c r="T130" s="213">
        <f t="shared" si="14"/>
        <v>0</v>
      </c>
      <c r="U130" s="213">
        <f t="shared" si="14"/>
        <v>10816</v>
      </c>
      <c r="V130" s="213">
        <f t="shared" si="14"/>
        <v>0</v>
      </c>
      <c r="W130" s="213">
        <f t="shared" si="14"/>
        <v>0</v>
      </c>
      <c r="X130" s="213">
        <f t="shared" si="9"/>
        <v>10816</v>
      </c>
      <c r="Y130" s="194">
        <v>2</v>
      </c>
      <c r="Z130" s="194">
        <v>4.1399999999999997</v>
      </c>
      <c r="AA130" s="102">
        <v>1</v>
      </c>
      <c r="AB130" s="102">
        <v>344448</v>
      </c>
      <c r="AC130" s="102"/>
      <c r="AD130" s="102"/>
      <c r="AE130" s="213">
        <f t="shared" si="10"/>
        <v>344448</v>
      </c>
      <c r="AF130" s="194">
        <v>3</v>
      </c>
      <c r="AG130" s="194">
        <v>4.2699999999999996</v>
      </c>
      <c r="AH130" s="102">
        <v>1</v>
      </c>
      <c r="AI130" s="102">
        <v>355263.99999999994</v>
      </c>
      <c r="AJ130" s="102"/>
      <c r="AK130" s="102"/>
      <c r="AL130" s="213">
        <f t="shared" si="11"/>
        <v>355263.99999999994</v>
      </c>
    </row>
    <row r="131" spans="1:38" ht="40.5">
      <c r="A131" s="194">
        <v>121</v>
      </c>
      <c r="B131" s="104" t="s">
        <v>5388</v>
      </c>
      <c r="C131" s="104" t="s">
        <v>5282</v>
      </c>
      <c r="D131" s="194">
        <v>1990</v>
      </c>
      <c r="E131" s="942" t="s">
        <v>1080</v>
      </c>
      <c r="F131" s="194" t="s">
        <v>988</v>
      </c>
      <c r="G131" s="194">
        <v>17</v>
      </c>
      <c r="H131" s="194">
        <v>4.2699999999999996</v>
      </c>
      <c r="I131" s="102">
        <v>1</v>
      </c>
      <c r="J131" s="102">
        <v>355263.99999999994</v>
      </c>
      <c r="K131" s="102"/>
      <c r="L131" s="102"/>
      <c r="M131" s="213">
        <f t="shared" si="12"/>
        <v>355263.99999999994</v>
      </c>
      <c r="N131" s="194">
        <v>4.2699999999999996</v>
      </c>
      <c r="O131" s="102">
        <v>1</v>
      </c>
      <c r="P131" s="194">
        <v>355263.99999999994</v>
      </c>
      <c r="Q131" s="194"/>
      <c r="R131" s="194"/>
      <c r="S131" s="213">
        <f t="shared" si="13"/>
        <v>355263.99999999994</v>
      </c>
      <c r="T131" s="213">
        <f t="shared" si="14"/>
        <v>0</v>
      </c>
      <c r="U131" s="213">
        <f t="shared" si="14"/>
        <v>0</v>
      </c>
      <c r="V131" s="213">
        <f t="shared" si="14"/>
        <v>0</v>
      </c>
      <c r="W131" s="213">
        <f t="shared" si="14"/>
        <v>0</v>
      </c>
      <c r="X131" s="213">
        <f t="shared" si="9"/>
        <v>0</v>
      </c>
      <c r="Y131" s="194">
        <v>18</v>
      </c>
      <c r="Z131" s="194">
        <v>4.2699999999999996</v>
      </c>
      <c r="AA131" s="102">
        <v>1</v>
      </c>
      <c r="AB131" s="102">
        <v>355263.99999999994</v>
      </c>
      <c r="AC131" s="102"/>
      <c r="AD131" s="102"/>
      <c r="AE131" s="213">
        <f t="shared" si="10"/>
        <v>355263.99999999994</v>
      </c>
      <c r="AF131" s="194">
        <v>19</v>
      </c>
      <c r="AG131" s="194">
        <v>4.4000000000000004</v>
      </c>
      <c r="AH131" s="102">
        <v>1</v>
      </c>
      <c r="AI131" s="102">
        <v>366080.00000000006</v>
      </c>
      <c r="AJ131" s="102"/>
      <c r="AK131" s="102"/>
      <c r="AL131" s="213">
        <f t="shared" si="11"/>
        <v>366080.00000000006</v>
      </c>
    </row>
    <row r="132" spans="1:38" ht="40.5">
      <c r="A132" s="194">
        <v>122</v>
      </c>
      <c r="B132" s="102" t="s">
        <v>4265</v>
      </c>
      <c r="C132" s="102" t="s">
        <v>5282</v>
      </c>
      <c r="D132" s="194">
        <v>1990</v>
      </c>
      <c r="E132" s="942" t="s">
        <v>1080</v>
      </c>
      <c r="F132" s="194" t="s">
        <v>988</v>
      </c>
      <c r="G132" s="194">
        <v>5</v>
      </c>
      <c r="H132" s="194">
        <v>3.64</v>
      </c>
      <c r="I132" s="102">
        <v>1</v>
      </c>
      <c r="J132" s="102">
        <v>302848</v>
      </c>
      <c r="K132" s="102"/>
      <c r="L132" s="102"/>
      <c r="M132" s="213">
        <f t="shared" si="12"/>
        <v>302848</v>
      </c>
      <c r="N132" s="194">
        <v>3.64</v>
      </c>
      <c r="O132" s="102">
        <v>1</v>
      </c>
      <c r="P132" s="194">
        <v>302848</v>
      </c>
      <c r="Q132" s="194"/>
      <c r="R132" s="194"/>
      <c r="S132" s="213">
        <f t="shared" si="13"/>
        <v>302848</v>
      </c>
      <c r="T132" s="213">
        <f t="shared" si="14"/>
        <v>0</v>
      </c>
      <c r="U132" s="213">
        <f t="shared" si="14"/>
        <v>0</v>
      </c>
      <c r="V132" s="213">
        <f t="shared" si="14"/>
        <v>0</v>
      </c>
      <c r="W132" s="213">
        <f t="shared" si="14"/>
        <v>0</v>
      </c>
      <c r="X132" s="213">
        <f t="shared" si="9"/>
        <v>0</v>
      </c>
      <c r="Y132" s="194">
        <v>6</v>
      </c>
      <c r="Z132" s="194">
        <v>3.76</v>
      </c>
      <c r="AA132" s="102">
        <v>1</v>
      </c>
      <c r="AB132" s="102">
        <v>312832</v>
      </c>
      <c r="AC132" s="102"/>
      <c r="AD132" s="102"/>
      <c r="AE132" s="213">
        <f t="shared" si="10"/>
        <v>312832</v>
      </c>
      <c r="AF132" s="194">
        <v>7</v>
      </c>
      <c r="AG132" s="194">
        <v>3.76</v>
      </c>
      <c r="AH132" s="102">
        <v>1</v>
      </c>
      <c r="AI132" s="102">
        <v>312832</v>
      </c>
      <c r="AJ132" s="102"/>
      <c r="AK132" s="102"/>
      <c r="AL132" s="213">
        <f t="shared" si="11"/>
        <v>312832</v>
      </c>
    </row>
    <row r="133" spans="1:38" ht="40.5">
      <c r="A133" s="194">
        <v>123</v>
      </c>
      <c r="B133" s="102" t="s">
        <v>4266</v>
      </c>
      <c r="C133" s="102" t="s">
        <v>5282</v>
      </c>
      <c r="D133" s="194">
        <v>1986</v>
      </c>
      <c r="E133" s="942" t="s">
        <v>1080</v>
      </c>
      <c r="F133" s="194" t="s">
        <v>988</v>
      </c>
      <c r="G133" s="194">
        <v>13</v>
      </c>
      <c r="H133" s="194">
        <v>4.13</v>
      </c>
      <c r="I133" s="102">
        <v>1</v>
      </c>
      <c r="J133" s="102">
        <v>343616</v>
      </c>
      <c r="K133" s="102"/>
      <c r="L133" s="102"/>
      <c r="M133" s="213">
        <f t="shared" si="12"/>
        <v>343616</v>
      </c>
      <c r="N133" s="194">
        <v>4.01</v>
      </c>
      <c r="O133" s="102">
        <v>1</v>
      </c>
      <c r="P133" s="194">
        <v>333632</v>
      </c>
      <c r="Q133" s="194"/>
      <c r="R133" s="194"/>
      <c r="S133" s="213">
        <f t="shared" si="13"/>
        <v>333632</v>
      </c>
      <c r="T133" s="213">
        <f t="shared" si="14"/>
        <v>0</v>
      </c>
      <c r="U133" s="213">
        <f t="shared" si="14"/>
        <v>9984</v>
      </c>
      <c r="V133" s="213">
        <f t="shared" si="14"/>
        <v>0</v>
      </c>
      <c r="W133" s="213">
        <f t="shared" si="14"/>
        <v>0</v>
      </c>
      <c r="X133" s="213">
        <f t="shared" si="9"/>
        <v>9984</v>
      </c>
      <c r="Y133" s="194">
        <v>14</v>
      </c>
      <c r="Z133" s="194">
        <v>4.13</v>
      </c>
      <c r="AA133" s="102">
        <v>1</v>
      </c>
      <c r="AB133" s="102">
        <v>343616</v>
      </c>
      <c r="AC133" s="102"/>
      <c r="AD133" s="102"/>
      <c r="AE133" s="213">
        <f t="shared" si="10"/>
        <v>343616</v>
      </c>
      <c r="AF133" s="194">
        <v>15</v>
      </c>
      <c r="AG133" s="194">
        <v>4.13</v>
      </c>
      <c r="AH133" s="102">
        <v>1</v>
      </c>
      <c r="AI133" s="102">
        <v>343616</v>
      </c>
      <c r="AJ133" s="102"/>
      <c r="AK133" s="102"/>
      <c r="AL133" s="213">
        <f t="shared" si="11"/>
        <v>343616</v>
      </c>
    </row>
    <row r="134" spans="1:38" ht="40.5">
      <c r="A134" s="194">
        <v>124</v>
      </c>
      <c r="B134" s="104" t="s">
        <v>8093</v>
      </c>
      <c r="C134" s="104" t="s">
        <v>5282</v>
      </c>
      <c r="D134" s="194">
        <v>1990</v>
      </c>
      <c r="E134" s="942" t="s">
        <v>1081</v>
      </c>
      <c r="F134" s="194" t="s">
        <v>990</v>
      </c>
      <c r="G134" s="194">
        <v>12</v>
      </c>
      <c r="H134" s="194">
        <v>2.08</v>
      </c>
      <c r="I134" s="102">
        <v>1</v>
      </c>
      <c r="J134" s="102">
        <v>173056</v>
      </c>
      <c r="K134" s="102"/>
      <c r="L134" s="102"/>
      <c r="M134" s="213">
        <f t="shared" si="12"/>
        <v>173056</v>
      </c>
      <c r="N134" s="194">
        <v>2.08</v>
      </c>
      <c r="O134" s="102">
        <v>1</v>
      </c>
      <c r="P134" s="194">
        <v>173056</v>
      </c>
      <c r="Q134" s="194"/>
      <c r="R134" s="194"/>
      <c r="S134" s="213">
        <f t="shared" si="13"/>
        <v>173056</v>
      </c>
      <c r="T134" s="213">
        <f t="shared" si="14"/>
        <v>0</v>
      </c>
      <c r="U134" s="213">
        <f t="shared" si="14"/>
        <v>0</v>
      </c>
      <c r="V134" s="213">
        <f t="shared" si="14"/>
        <v>0</v>
      </c>
      <c r="W134" s="213">
        <f t="shared" si="14"/>
        <v>0</v>
      </c>
      <c r="X134" s="213">
        <f t="shared" si="9"/>
        <v>0</v>
      </c>
      <c r="Y134" s="194">
        <v>13</v>
      </c>
      <c r="Z134" s="194">
        <v>2.14</v>
      </c>
      <c r="AA134" s="102">
        <v>1</v>
      </c>
      <c r="AB134" s="102">
        <v>178048</v>
      </c>
      <c r="AC134" s="102"/>
      <c r="AD134" s="102"/>
      <c r="AE134" s="213">
        <f t="shared" si="10"/>
        <v>178048</v>
      </c>
      <c r="AF134" s="194">
        <v>14</v>
      </c>
      <c r="AG134" s="194">
        <v>2.14</v>
      </c>
      <c r="AH134" s="102">
        <v>1</v>
      </c>
      <c r="AI134" s="102">
        <v>178048</v>
      </c>
      <c r="AJ134" s="102"/>
      <c r="AK134" s="102"/>
      <c r="AL134" s="213">
        <f t="shared" si="11"/>
        <v>178048</v>
      </c>
    </row>
    <row r="135" spans="1:38" ht="40.5">
      <c r="A135" s="194">
        <v>125</v>
      </c>
      <c r="B135" s="102" t="s">
        <v>1145</v>
      </c>
      <c r="C135" s="102" t="s">
        <v>5283</v>
      </c>
      <c r="D135" s="194">
        <v>1997</v>
      </c>
      <c r="E135" s="942" t="s">
        <v>1081</v>
      </c>
      <c r="F135" s="194" t="s">
        <v>990</v>
      </c>
      <c r="G135" s="194">
        <v>2</v>
      </c>
      <c r="H135" s="194">
        <v>1.79</v>
      </c>
      <c r="I135" s="102">
        <v>1</v>
      </c>
      <c r="J135" s="102">
        <v>148928</v>
      </c>
      <c r="K135" s="102"/>
      <c r="L135" s="102"/>
      <c r="M135" s="213">
        <f t="shared" si="12"/>
        <v>148928</v>
      </c>
      <c r="N135" s="194">
        <v>1.73</v>
      </c>
      <c r="O135" s="102">
        <v>1</v>
      </c>
      <c r="P135" s="194">
        <v>143936</v>
      </c>
      <c r="Q135" s="194"/>
      <c r="R135" s="194"/>
      <c r="S135" s="213">
        <f t="shared" si="13"/>
        <v>143936</v>
      </c>
      <c r="T135" s="213">
        <f t="shared" si="14"/>
        <v>0</v>
      </c>
      <c r="U135" s="213">
        <f t="shared" si="14"/>
        <v>4992</v>
      </c>
      <c r="V135" s="213">
        <f t="shared" si="14"/>
        <v>0</v>
      </c>
      <c r="W135" s="213">
        <f t="shared" si="14"/>
        <v>0</v>
      </c>
      <c r="X135" s="213">
        <f t="shared" si="9"/>
        <v>4992</v>
      </c>
      <c r="Y135" s="194">
        <v>3</v>
      </c>
      <c r="Z135" s="194">
        <v>1.84</v>
      </c>
      <c r="AA135" s="102">
        <v>1</v>
      </c>
      <c r="AB135" s="102">
        <v>153088</v>
      </c>
      <c r="AC135" s="102"/>
      <c r="AD135" s="102"/>
      <c r="AE135" s="213">
        <f t="shared" si="10"/>
        <v>153088</v>
      </c>
      <c r="AF135" s="194">
        <v>4</v>
      </c>
      <c r="AG135" s="194">
        <v>1.9</v>
      </c>
      <c r="AH135" s="102">
        <v>1</v>
      </c>
      <c r="AI135" s="102">
        <v>158080</v>
      </c>
      <c r="AJ135" s="102"/>
      <c r="AK135" s="102"/>
      <c r="AL135" s="213">
        <f t="shared" si="11"/>
        <v>158080</v>
      </c>
    </row>
    <row r="136" spans="1:38" ht="67.5">
      <c r="A136" s="194">
        <v>126</v>
      </c>
      <c r="B136" s="102" t="s">
        <v>1082</v>
      </c>
      <c r="C136" s="102" t="s">
        <v>5282</v>
      </c>
      <c r="D136" s="194">
        <v>1975</v>
      </c>
      <c r="E136" s="942" t="s">
        <v>1083</v>
      </c>
      <c r="F136" s="194" t="s">
        <v>984</v>
      </c>
      <c r="G136" s="194">
        <v>20</v>
      </c>
      <c r="H136" s="194">
        <v>5.34</v>
      </c>
      <c r="I136" s="102">
        <v>1</v>
      </c>
      <c r="J136" s="102">
        <v>444288</v>
      </c>
      <c r="K136" s="102"/>
      <c r="L136" s="102">
        <v>22214.400000000001</v>
      </c>
      <c r="M136" s="213">
        <f t="shared" si="12"/>
        <v>466502.40000000002</v>
      </c>
      <c r="N136" s="194">
        <v>5.34</v>
      </c>
      <c r="O136" s="102">
        <v>1</v>
      </c>
      <c r="P136" s="194">
        <v>444288</v>
      </c>
      <c r="Q136" s="194"/>
      <c r="R136" s="194">
        <v>22214.400000000001</v>
      </c>
      <c r="S136" s="213">
        <f t="shared" si="13"/>
        <v>466502.40000000002</v>
      </c>
      <c r="T136" s="213">
        <f t="shared" si="14"/>
        <v>0</v>
      </c>
      <c r="U136" s="213">
        <f t="shared" si="14"/>
        <v>0</v>
      </c>
      <c r="V136" s="213">
        <f t="shared" si="14"/>
        <v>0</v>
      </c>
      <c r="W136" s="213">
        <f t="shared" si="14"/>
        <v>0</v>
      </c>
      <c r="X136" s="213">
        <f t="shared" si="9"/>
        <v>0</v>
      </c>
      <c r="Y136" s="194">
        <v>21</v>
      </c>
      <c r="Z136" s="194">
        <v>5.34</v>
      </c>
      <c r="AA136" s="102">
        <v>1</v>
      </c>
      <c r="AB136" s="102">
        <v>444288</v>
      </c>
      <c r="AC136" s="102"/>
      <c r="AD136" s="102">
        <v>22214.400000000001</v>
      </c>
      <c r="AE136" s="213">
        <f t="shared" si="10"/>
        <v>466502.40000000002</v>
      </c>
      <c r="AF136" s="194">
        <v>22</v>
      </c>
      <c r="AG136" s="194">
        <v>5.34</v>
      </c>
      <c r="AH136" s="102">
        <v>1</v>
      </c>
      <c r="AI136" s="102">
        <v>444288</v>
      </c>
      <c r="AJ136" s="102"/>
      <c r="AK136" s="102">
        <v>22214.400000000001</v>
      </c>
      <c r="AL136" s="213">
        <f t="shared" si="11"/>
        <v>466502.40000000002</v>
      </c>
    </row>
    <row r="137" spans="1:38" ht="67.5">
      <c r="A137" s="194">
        <v>127</v>
      </c>
      <c r="B137" s="104" t="s">
        <v>1084</v>
      </c>
      <c r="C137" s="104" t="s">
        <v>5282</v>
      </c>
      <c r="D137" s="194">
        <v>1987</v>
      </c>
      <c r="E137" s="942" t="s">
        <v>1085</v>
      </c>
      <c r="F137" s="194" t="s">
        <v>988</v>
      </c>
      <c r="G137" s="194">
        <v>7</v>
      </c>
      <c r="H137" s="194">
        <v>3.76</v>
      </c>
      <c r="I137" s="102">
        <v>1</v>
      </c>
      <c r="J137" s="102">
        <v>312832</v>
      </c>
      <c r="K137" s="102"/>
      <c r="L137" s="102"/>
      <c r="M137" s="213">
        <f t="shared" si="12"/>
        <v>312832</v>
      </c>
      <c r="N137" s="194">
        <v>3.76</v>
      </c>
      <c r="O137" s="102">
        <v>1</v>
      </c>
      <c r="P137" s="194">
        <v>312832</v>
      </c>
      <c r="Q137" s="194"/>
      <c r="R137" s="194"/>
      <c r="S137" s="213">
        <f t="shared" si="13"/>
        <v>312832</v>
      </c>
      <c r="T137" s="213">
        <f t="shared" si="14"/>
        <v>0</v>
      </c>
      <c r="U137" s="213">
        <f t="shared" si="14"/>
        <v>0</v>
      </c>
      <c r="V137" s="213">
        <f t="shared" si="14"/>
        <v>0</v>
      </c>
      <c r="W137" s="213">
        <f t="shared" si="14"/>
        <v>0</v>
      </c>
      <c r="X137" s="213">
        <f t="shared" si="9"/>
        <v>0</v>
      </c>
      <c r="Y137" s="194">
        <v>8</v>
      </c>
      <c r="Z137" s="194">
        <v>3.88</v>
      </c>
      <c r="AA137" s="102">
        <v>1</v>
      </c>
      <c r="AB137" s="102">
        <v>322816</v>
      </c>
      <c r="AC137" s="102"/>
      <c r="AD137" s="102"/>
      <c r="AE137" s="213">
        <f t="shared" si="10"/>
        <v>322816</v>
      </c>
      <c r="AF137" s="194">
        <v>9</v>
      </c>
      <c r="AG137" s="194">
        <v>3.88</v>
      </c>
      <c r="AH137" s="102">
        <v>1</v>
      </c>
      <c r="AI137" s="102">
        <v>322816</v>
      </c>
      <c r="AJ137" s="102"/>
      <c r="AK137" s="102"/>
      <c r="AL137" s="213">
        <f t="shared" si="11"/>
        <v>322816</v>
      </c>
    </row>
    <row r="138" spans="1:38" ht="67.5">
      <c r="A138" s="194">
        <v>128</v>
      </c>
      <c r="B138" s="102" t="s">
        <v>1079</v>
      </c>
      <c r="C138" s="102" t="s">
        <v>5282</v>
      </c>
      <c r="D138" s="194">
        <v>1982</v>
      </c>
      <c r="E138" s="942" t="s">
        <v>1085</v>
      </c>
      <c r="F138" s="194" t="s">
        <v>988</v>
      </c>
      <c r="G138" s="194">
        <v>7</v>
      </c>
      <c r="H138" s="194">
        <v>3.76</v>
      </c>
      <c r="I138" s="102">
        <v>1</v>
      </c>
      <c r="J138" s="102">
        <v>312832</v>
      </c>
      <c r="K138" s="102"/>
      <c r="L138" s="102"/>
      <c r="M138" s="213">
        <f t="shared" si="12"/>
        <v>312832</v>
      </c>
      <c r="N138" s="194">
        <v>3.76</v>
      </c>
      <c r="O138" s="102">
        <v>1</v>
      </c>
      <c r="P138" s="194">
        <v>312832</v>
      </c>
      <c r="Q138" s="194"/>
      <c r="R138" s="194"/>
      <c r="S138" s="213">
        <f t="shared" si="13"/>
        <v>312832</v>
      </c>
      <c r="T138" s="213">
        <f t="shared" si="14"/>
        <v>0</v>
      </c>
      <c r="U138" s="213">
        <f t="shared" si="14"/>
        <v>0</v>
      </c>
      <c r="V138" s="213">
        <f t="shared" si="14"/>
        <v>0</v>
      </c>
      <c r="W138" s="213">
        <f t="shared" si="14"/>
        <v>0</v>
      </c>
      <c r="X138" s="213">
        <f t="shared" si="9"/>
        <v>0</v>
      </c>
      <c r="Y138" s="194">
        <v>8</v>
      </c>
      <c r="Z138" s="194">
        <v>3.88</v>
      </c>
      <c r="AA138" s="102">
        <v>1</v>
      </c>
      <c r="AB138" s="102">
        <v>322816</v>
      </c>
      <c r="AC138" s="102"/>
      <c r="AD138" s="102"/>
      <c r="AE138" s="213">
        <f t="shared" si="10"/>
        <v>322816</v>
      </c>
      <c r="AF138" s="194">
        <v>9</v>
      </c>
      <c r="AG138" s="194">
        <v>3.88</v>
      </c>
      <c r="AH138" s="102">
        <v>1</v>
      </c>
      <c r="AI138" s="102">
        <v>322816</v>
      </c>
      <c r="AJ138" s="102"/>
      <c r="AK138" s="102"/>
      <c r="AL138" s="213">
        <f t="shared" si="11"/>
        <v>322816</v>
      </c>
    </row>
    <row r="139" spans="1:38" ht="67.5">
      <c r="A139" s="194">
        <v>129</v>
      </c>
      <c r="B139" s="102" t="s">
        <v>1831</v>
      </c>
      <c r="C139" s="102" t="s">
        <v>5282</v>
      </c>
      <c r="D139" s="194">
        <v>1983</v>
      </c>
      <c r="E139" s="942" t="s">
        <v>1085</v>
      </c>
      <c r="F139" s="194" t="s">
        <v>988</v>
      </c>
      <c r="G139" s="194">
        <v>4</v>
      </c>
      <c r="H139" s="194">
        <v>3.64</v>
      </c>
      <c r="I139" s="102">
        <v>1</v>
      </c>
      <c r="J139" s="102">
        <v>302848</v>
      </c>
      <c r="K139" s="102"/>
      <c r="L139" s="102"/>
      <c r="M139" s="213">
        <f t="shared" si="12"/>
        <v>302848</v>
      </c>
      <c r="N139" s="194">
        <v>3.53</v>
      </c>
      <c r="O139" s="102">
        <v>1</v>
      </c>
      <c r="P139" s="194">
        <v>293696</v>
      </c>
      <c r="Q139" s="194"/>
      <c r="R139" s="194"/>
      <c r="S139" s="213">
        <f t="shared" si="13"/>
        <v>293696</v>
      </c>
      <c r="T139" s="213">
        <f t="shared" si="14"/>
        <v>0</v>
      </c>
      <c r="U139" s="213">
        <f t="shared" si="14"/>
        <v>9152</v>
      </c>
      <c r="V139" s="213">
        <f t="shared" si="14"/>
        <v>0</v>
      </c>
      <c r="W139" s="213">
        <f t="shared" si="14"/>
        <v>0</v>
      </c>
      <c r="X139" s="213">
        <f t="shared" si="9"/>
        <v>9152</v>
      </c>
      <c r="Y139" s="194">
        <v>5</v>
      </c>
      <c r="Z139" s="194">
        <v>3.64</v>
      </c>
      <c r="AA139" s="102">
        <v>1</v>
      </c>
      <c r="AB139" s="102">
        <v>302848</v>
      </c>
      <c r="AC139" s="102"/>
      <c r="AD139" s="102"/>
      <c r="AE139" s="213">
        <f t="shared" ref="AE139:AE142" si="15">AB139+AC139+AD139</f>
        <v>302848</v>
      </c>
      <c r="AF139" s="194">
        <v>6</v>
      </c>
      <c r="AG139" s="194">
        <v>3.76</v>
      </c>
      <c r="AH139" s="102">
        <v>1</v>
      </c>
      <c r="AI139" s="102">
        <v>312832</v>
      </c>
      <c r="AJ139" s="102"/>
      <c r="AK139" s="102"/>
      <c r="AL139" s="213">
        <f t="shared" ref="AL139:AL142" si="16">AI139+AJ139+AK139</f>
        <v>312832</v>
      </c>
    </row>
    <row r="140" spans="1:38" ht="67.5">
      <c r="A140" s="194">
        <v>130</v>
      </c>
      <c r="B140" s="104" t="s">
        <v>1902</v>
      </c>
      <c r="C140" s="104" t="s">
        <v>5282</v>
      </c>
      <c r="D140" s="194">
        <v>1986</v>
      </c>
      <c r="E140" s="942" t="s">
        <v>1087</v>
      </c>
      <c r="F140" s="194" t="s">
        <v>990</v>
      </c>
      <c r="G140" s="194">
        <v>3</v>
      </c>
      <c r="H140" s="194">
        <v>1.84</v>
      </c>
      <c r="I140" s="102">
        <v>1</v>
      </c>
      <c r="J140" s="102">
        <v>153088</v>
      </c>
      <c r="K140" s="102"/>
      <c r="L140" s="102"/>
      <c r="M140" s="213">
        <f t="shared" ref="M140:M142" si="17">J140+K140+L140</f>
        <v>153088</v>
      </c>
      <c r="N140" s="194">
        <v>1.79</v>
      </c>
      <c r="O140" s="102">
        <v>1</v>
      </c>
      <c r="P140" s="194">
        <v>148928</v>
      </c>
      <c r="Q140" s="194"/>
      <c r="R140" s="194"/>
      <c r="S140" s="213">
        <f t="shared" ref="S140:S142" si="18">+R140+Q140+P140</f>
        <v>148928</v>
      </c>
      <c r="T140" s="213">
        <f t="shared" si="14"/>
        <v>0</v>
      </c>
      <c r="U140" s="213">
        <f t="shared" si="14"/>
        <v>4160</v>
      </c>
      <c r="V140" s="213">
        <f t="shared" si="14"/>
        <v>0</v>
      </c>
      <c r="W140" s="213">
        <f t="shared" si="14"/>
        <v>0</v>
      </c>
      <c r="X140" s="213">
        <f t="shared" si="9"/>
        <v>4160</v>
      </c>
      <c r="Y140" s="194">
        <v>4</v>
      </c>
      <c r="Z140" s="194">
        <v>1.9</v>
      </c>
      <c r="AA140" s="102">
        <v>1</v>
      </c>
      <c r="AB140" s="102">
        <v>158080</v>
      </c>
      <c r="AC140" s="102"/>
      <c r="AD140" s="102"/>
      <c r="AE140" s="213">
        <f t="shared" si="15"/>
        <v>158080</v>
      </c>
      <c r="AF140" s="194">
        <v>5</v>
      </c>
      <c r="AG140" s="194">
        <v>1.9</v>
      </c>
      <c r="AH140" s="102">
        <v>1</v>
      </c>
      <c r="AI140" s="102">
        <v>158080</v>
      </c>
      <c r="AJ140" s="102"/>
      <c r="AK140" s="102"/>
      <c r="AL140" s="213">
        <f t="shared" si="16"/>
        <v>158080</v>
      </c>
    </row>
    <row r="141" spans="1:38" ht="67.5">
      <c r="A141" s="194">
        <v>131</v>
      </c>
      <c r="B141" s="102" t="s">
        <v>1086</v>
      </c>
      <c r="C141" s="102" t="s">
        <v>5282</v>
      </c>
      <c r="D141" s="194">
        <v>1989</v>
      </c>
      <c r="E141" s="942" t="s">
        <v>1087</v>
      </c>
      <c r="F141" s="194" t="s">
        <v>990</v>
      </c>
      <c r="G141" s="194">
        <v>14</v>
      </c>
      <c r="H141" s="194">
        <v>2.14</v>
      </c>
      <c r="I141" s="102">
        <v>1</v>
      </c>
      <c r="J141" s="102">
        <v>178048</v>
      </c>
      <c r="K141" s="102"/>
      <c r="L141" s="102"/>
      <c r="M141" s="213">
        <f t="shared" si="17"/>
        <v>178048</v>
      </c>
      <c r="N141" s="194">
        <v>2.14</v>
      </c>
      <c r="O141" s="102">
        <v>1</v>
      </c>
      <c r="P141" s="194">
        <v>178048</v>
      </c>
      <c r="Q141" s="194"/>
      <c r="R141" s="194"/>
      <c r="S141" s="213">
        <f t="shared" si="18"/>
        <v>178048</v>
      </c>
      <c r="T141" s="213">
        <f t="shared" si="14"/>
        <v>0</v>
      </c>
      <c r="U141" s="213">
        <f t="shared" si="14"/>
        <v>0</v>
      </c>
      <c r="V141" s="213">
        <f t="shared" si="14"/>
        <v>0</v>
      </c>
      <c r="W141" s="213">
        <f t="shared" si="14"/>
        <v>0</v>
      </c>
      <c r="X141" s="213">
        <f t="shared" si="9"/>
        <v>0</v>
      </c>
      <c r="Y141" s="194">
        <v>15</v>
      </c>
      <c r="Z141" s="194">
        <v>2.14</v>
      </c>
      <c r="AA141" s="102">
        <v>1</v>
      </c>
      <c r="AB141" s="102">
        <v>178048</v>
      </c>
      <c r="AC141" s="102"/>
      <c r="AD141" s="102"/>
      <c r="AE141" s="213">
        <f t="shared" si="15"/>
        <v>178048</v>
      </c>
      <c r="AF141" s="194">
        <v>16</v>
      </c>
      <c r="AG141" s="194">
        <v>2.21</v>
      </c>
      <c r="AH141" s="102">
        <v>1</v>
      </c>
      <c r="AI141" s="102">
        <v>183872</v>
      </c>
      <c r="AJ141" s="102"/>
      <c r="AK141" s="102"/>
      <c r="AL141" s="213">
        <f t="shared" si="16"/>
        <v>183872</v>
      </c>
    </row>
    <row r="142" spans="1:38" ht="54">
      <c r="A142" s="194">
        <v>132</v>
      </c>
      <c r="B142" s="102" t="s">
        <v>759</v>
      </c>
      <c r="C142" s="102"/>
      <c r="D142" s="194"/>
      <c r="E142" s="942" t="s">
        <v>1089</v>
      </c>
      <c r="F142" s="194" t="s">
        <v>984</v>
      </c>
      <c r="G142" s="194">
        <v>7</v>
      </c>
      <c r="H142" s="194">
        <v>4.55</v>
      </c>
      <c r="I142" s="102">
        <v>1</v>
      </c>
      <c r="J142" s="102">
        <v>378560</v>
      </c>
      <c r="K142" s="102"/>
      <c r="L142" s="102"/>
      <c r="M142" s="213">
        <f t="shared" si="17"/>
        <v>378560</v>
      </c>
      <c r="N142" s="194">
        <v>4.55</v>
      </c>
      <c r="O142" s="102">
        <v>1</v>
      </c>
      <c r="P142" s="194">
        <v>378560</v>
      </c>
      <c r="Q142" s="194"/>
      <c r="R142" s="194"/>
      <c r="S142" s="213">
        <f t="shared" si="18"/>
        <v>378560</v>
      </c>
      <c r="T142" s="213">
        <f t="shared" si="14"/>
        <v>0</v>
      </c>
      <c r="U142" s="213">
        <f t="shared" si="14"/>
        <v>0</v>
      </c>
      <c r="V142" s="213">
        <f t="shared" si="14"/>
        <v>0</v>
      </c>
      <c r="W142" s="213">
        <f t="shared" si="14"/>
        <v>0</v>
      </c>
      <c r="X142" s="213">
        <f t="shared" si="9"/>
        <v>0</v>
      </c>
      <c r="Y142" s="194">
        <v>8</v>
      </c>
      <c r="Z142" s="194">
        <v>4.7</v>
      </c>
      <c r="AA142" s="102">
        <v>1</v>
      </c>
      <c r="AB142" s="102">
        <v>391040</v>
      </c>
      <c r="AC142" s="102"/>
      <c r="AD142" s="102"/>
      <c r="AE142" s="213">
        <f t="shared" si="15"/>
        <v>391040</v>
      </c>
      <c r="AF142" s="194">
        <v>9</v>
      </c>
      <c r="AG142" s="194">
        <v>4.7</v>
      </c>
      <c r="AH142" s="102">
        <v>1</v>
      </c>
      <c r="AI142" s="102">
        <v>391040</v>
      </c>
      <c r="AJ142" s="102"/>
      <c r="AK142" s="102"/>
      <c r="AL142" s="213">
        <f t="shared" si="16"/>
        <v>391040</v>
      </c>
    </row>
    <row r="143" spans="1:38">
      <c r="A143" s="194"/>
      <c r="B143" s="102" t="s">
        <v>6710</v>
      </c>
      <c r="C143" s="102"/>
      <c r="D143" s="194"/>
      <c r="E143" s="194"/>
      <c r="F143" s="194"/>
      <c r="G143" s="194"/>
      <c r="H143" s="194"/>
      <c r="I143" s="102"/>
      <c r="J143" s="102"/>
      <c r="K143" s="102"/>
      <c r="L143" s="102"/>
      <c r="M143" s="213">
        <v>21000</v>
      </c>
      <c r="N143" s="194"/>
      <c r="O143" s="102"/>
      <c r="P143" s="194"/>
      <c r="Q143" s="194"/>
      <c r="R143" s="194"/>
      <c r="S143" s="213">
        <v>21000</v>
      </c>
      <c r="T143" s="213">
        <f t="shared" si="14"/>
        <v>0</v>
      </c>
      <c r="U143" s="213">
        <f t="shared" si="14"/>
        <v>0</v>
      </c>
      <c r="V143" s="213">
        <f t="shared" si="14"/>
        <v>0</v>
      </c>
      <c r="W143" s="213">
        <f t="shared" si="14"/>
        <v>0</v>
      </c>
      <c r="X143" s="213">
        <f t="shared" si="9"/>
        <v>0</v>
      </c>
      <c r="Y143" s="194"/>
      <c r="Z143" s="194"/>
      <c r="AA143" s="102"/>
      <c r="AB143" s="102"/>
      <c r="AC143" s="102"/>
      <c r="AD143" s="102"/>
      <c r="AE143" s="213">
        <v>21000</v>
      </c>
      <c r="AF143" s="194"/>
      <c r="AG143" s="194"/>
      <c r="AH143" s="102"/>
      <c r="AI143" s="102"/>
      <c r="AJ143" s="102"/>
      <c r="AK143" s="102"/>
      <c r="AL143" s="213">
        <v>21000</v>
      </c>
    </row>
    <row r="144" spans="1:38" s="216" customFormat="1" ht="27">
      <c r="A144" s="211"/>
      <c r="B144" s="219" t="s">
        <v>227</v>
      </c>
      <c r="C144" s="219"/>
      <c r="D144" s="215" t="s">
        <v>1</v>
      </c>
      <c r="E144" s="215" t="s">
        <v>1</v>
      </c>
      <c r="F144" s="215" t="s">
        <v>1</v>
      </c>
      <c r="G144" s="215" t="s">
        <v>1</v>
      </c>
      <c r="H144" s="215" t="s">
        <v>1</v>
      </c>
      <c r="I144" s="215">
        <f>SUM(I11:I143)</f>
        <v>132</v>
      </c>
      <c r="J144" s="215">
        <f>SUM(J11:J143)</f>
        <v>45071936</v>
      </c>
      <c r="K144" s="215">
        <f>SUM(K11:K143)</f>
        <v>159868.79999999999</v>
      </c>
      <c r="L144" s="215">
        <f>SUM(L11:L143)</f>
        <v>81536</v>
      </c>
      <c r="M144" s="215">
        <f>SUM(M11:M143)</f>
        <v>45334340.79999999</v>
      </c>
      <c r="N144" s="215"/>
      <c r="O144" s="215">
        <f t="shared" ref="O144:X144" si="19">SUM(O11:O143)</f>
        <v>132</v>
      </c>
      <c r="P144" s="215">
        <f t="shared" si="19"/>
        <v>44276544</v>
      </c>
      <c r="Q144" s="215">
        <f t="shared" si="19"/>
        <v>46924.799999999996</v>
      </c>
      <c r="R144" s="215">
        <f t="shared" si="19"/>
        <v>43056</v>
      </c>
      <c r="S144" s="215">
        <f t="shared" si="19"/>
        <v>44387524.799999997</v>
      </c>
      <c r="T144" s="215">
        <f t="shared" si="19"/>
        <v>0</v>
      </c>
      <c r="U144" s="215">
        <f t="shared" si="19"/>
        <v>795391.99999999977</v>
      </c>
      <c r="V144" s="215">
        <f t="shared" si="19"/>
        <v>112944</v>
      </c>
      <c r="W144" s="215">
        <f t="shared" si="19"/>
        <v>38480</v>
      </c>
      <c r="X144" s="215">
        <f t="shared" si="19"/>
        <v>946815.99999999977</v>
      </c>
      <c r="Y144" s="215"/>
      <c r="Z144" s="215"/>
      <c r="AA144" s="215">
        <f>SUM(AA11:AA143)</f>
        <v>132</v>
      </c>
      <c r="AB144" s="215">
        <f>SUM(AB11:AB143)</f>
        <v>46009600</v>
      </c>
      <c r="AC144" s="215">
        <f>SUM(AC11:AC143)</f>
        <v>165110.39999999999</v>
      </c>
      <c r="AD144" s="215">
        <f>SUM(AD11:AD143)</f>
        <v>82160</v>
      </c>
      <c r="AE144" s="215">
        <f>SUM(AE11:AE143)</f>
        <v>46277870.399999991</v>
      </c>
      <c r="AF144" s="215"/>
      <c r="AG144" s="215"/>
      <c r="AH144" s="215">
        <f>SUM(AH11:AH143)</f>
        <v>132</v>
      </c>
      <c r="AI144" s="215">
        <f>SUM(AI11:AI143)</f>
        <v>46683520</v>
      </c>
      <c r="AJ144" s="215">
        <f>SUM(AJ11:AJ143)</f>
        <v>165110.39999999999</v>
      </c>
      <c r="AK144" s="215">
        <f>SUM(AK11:AK143)</f>
        <v>83449.600000000006</v>
      </c>
      <c r="AL144" s="215">
        <f>SUM(AL11:AL143)</f>
        <v>46953080</v>
      </c>
    </row>
    <row r="145" spans="1:38">
      <c r="A145" s="194"/>
      <c r="B145" s="179" t="s">
        <v>226</v>
      </c>
      <c r="C145" s="179"/>
      <c r="D145" s="213"/>
      <c r="E145" s="213"/>
      <c r="F145" s="213"/>
      <c r="G145" s="213"/>
      <c r="H145" s="213"/>
      <c r="I145" s="179"/>
      <c r="J145" s="179"/>
      <c r="K145" s="179"/>
      <c r="L145" s="179"/>
      <c r="M145" s="179"/>
      <c r="N145" s="213"/>
      <c r="O145" s="179"/>
      <c r="P145" s="179"/>
      <c r="Q145" s="179"/>
      <c r="R145" s="179"/>
      <c r="S145" s="179"/>
      <c r="T145" s="179"/>
      <c r="U145" s="179"/>
      <c r="V145" s="179"/>
      <c r="W145" s="106"/>
      <c r="X145" s="106"/>
      <c r="Y145" s="213"/>
      <c r="Z145" s="213"/>
      <c r="AA145" s="179"/>
      <c r="AB145" s="179"/>
      <c r="AC145" s="179"/>
      <c r="AD145" s="179"/>
      <c r="AE145" s="179"/>
      <c r="AF145" s="213"/>
      <c r="AG145" s="213"/>
      <c r="AH145" s="179"/>
      <c r="AI145" s="179"/>
      <c r="AJ145" s="179"/>
      <c r="AK145" s="179"/>
      <c r="AL145" s="179"/>
    </row>
    <row r="146" spans="1:38" ht="54">
      <c r="A146" s="211" t="s">
        <v>4</v>
      </c>
      <c r="B146" s="212" t="s">
        <v>454</v>
      </c>
      <c r="C146" s="212"/>
      <c r="D146" s="213"/>
      <c r="E146" s="213"/>
      <c r="F146" s="213"/>
      <c r="G146" s="213"/>
      <c r="H146" s="213"/>
      <c r="I146" s="212"/>
      <c r="J146" s="213"/>
      <c r="K146" s="213"/>
      <c r="L146" s="213"/>
      <c r="M146" s="213"/>
      <c r="N146" s="213"/>
      <c r="O146" s="212"/>
      <c r="P146" s="213"/>
      <c r="Q146" s="213"/>
      <c r="R146" s="213"/>
      <c r="S146" s="212"/>
      <c r="T146" s="213"/>
      <c r="U146" s="212"/>
      <c r="V146" s="213"/>
      <c r="W146" s="106"/>
      <c r="X146" s="106"/>
      <c r="Y146" s="213"/>
      <c r="Z146" s="213"/>
      <c r="AA146" s="212"/>
      <c r="AB146" s="213"/>
      <c r="AC146" s="213"/>
      <c r="AD146" s="213"/>
      <c r="AE146" s="213"/>
      <c r="AF146" s="213"/>
      <c r="AG146" s="213"/>
      <c r="AH146" s="212"/>
      <c r="AI146" s="213"/>
      <c r="AJ146" s="213"/>
      <c r="AK146" s="213"/>
      <c r="AL146" s="213"/>
    </row>
    <row r="147" spans="1:38">
      <c r="A147" s="194"/>
      <c r="B147" s="179" t="s">
        <v>126</v>
      </c>
      <c r="C147" s="179"/>
      <c r="D147" s="213"/>
      <c r="E147" s="213"/>
      <c r="F147" s="213"/>
      <c r="G147" s="213"/>
      <c r="H147" s="213"/>
      <c r="I147" s="179"/>
      <c r="J147" s="213"/>
      <c r="K147" s="213"/>
      <c r="L147" s="213"/>
      <c r="M147" s="213"/>
      <c r="N147" s="213"/>
      <c r="O147" s="179"/>
      <c r="P147" s="213"/>
      <c r="Q147" s="213"/>
      <c r="R147" s="213"/>
      <c r="S147" s="179"/>
      <c r="T147" s="213"/>
      <c r="U147" s="179"/>
      <c r="V147" s="213"/>
      <c r="W147" s="106"/>
      <c r="X147" s="106"/>
      <c r="Y147" s="213"/>
      <c r="Z147" s="213"/>
      <c r="AA147" s="179"/>
      <c r="AB147" s="213"/>
      <c r="AC147" s="213"/>
      <c r="AD147" s="213"/>
      <c r="AE147" s="213"/>
      <c r="AF147" s="213"/>
      <c r="AG147" s="213"/>
      <c r="AH147" s="179"/>
      <c r="AI147" s="213"/>
      <c r="AJ147" s="213"/>
      <c r="AK147" s="213"/>
      <c r="AL147" s="213"/>
    </row>
    <row r="148" spans="1:38">
      <c r="A148" s="194">
        <v>1</v>
      </c>
      <c r="B148" s="102" t="s">
        <v>1090</v>
      </c>
      <c r="C148" s="102" t="s">
        <v>5283</v>
      </c>
      <c r="D148" s="213">
        <v>1960</v>
      </c>
      <c r="E148" s="1020" t="s">
        <v>1091</v>
      </c>
      <c r="F148" s="213" t="s">
        <v>1</v>
      </c>
      <c r="G148" s="213" t="s">
        <v>1</v>
      </c>
      <c r="H148" s="213">
        <v>1.5</v>
      </c>
      <c r="I148" s="102">
        <v>1</v>
      </c>
      <c r="J148" s="194">
        <v>124800</v>
      </c>
      <c r="K148" s="194"/>
      <c r="L148" s="194"/>
      <c r="M148" s="213">
        <f>J148+K148+L148</f>
        <v>124800</v>
      </c>
      <c r="N148" s="213">
        <v>1.5</v>
      </c>
      <c r="O148" s="102">
        <v>1</v>
      </c>
      <c r="P148" s="194">
        <v>124800</v>
      </c>
      <c r="Q148" s="194"/>
      <c r="R148" s="194"/>
      <c r="S148" s="213">
        <f t="shared" ref="S148:S177" si="20">P148+Q148+R148</f>
        <v>124800</v>
      </c>
      <c r="T148" s="213">
        <f t="shared" ref="T148:W163" si="21">I148-O148</f>
        <v>0</v>
      </c>
      <c r="U148" s="213">
        <f t="shared" si="21"/>
        <v>0</v>
      </c>
      <c r="V148" s="213">
        <f t="shared" si="21"/>
        <v>0</v>
      </c>
      <c r="W148" s="213">
        <f t="shared" si="21"/>
        <v>0</v>
      </c>
      <c r="X148" s="213">
        <f t="shared" ref="X148:X177" si="22">U148+V148+W148</f>
        <v>0</v>
      </c>
      <c r="Y148" s="213" t="s">
        <v>1</v>
      </c>
      <c r="Z148" s="213">
        <v>1.5</v>
      </c>
      <c r="AA148" s="102">
        <v>1</v>
      </c>
      <c r="AB148" s="194">
        <v>124800</v>
      </c>
      <c r="AC148" s="194"/>
      <c r="AD148" s="194"/>
      <c r="AE148" s="213">
        <f t="shared" ref="AE148:AE177" si="23">AB148+AC148+AD148</f>
        <v>124800</v>
      </c>
      <c r="AF148" s="213" t="s">
        <v>1</v>
      </c>
      <c r="AG148" s="213">
        <v>1.5</v>
      </c>
      <c r="AH148" s="102">
        <v>1</v>
      </c>
      <c r="AI148" s="194">
        <v>124800</v>
      </c>
      <c r="AJ148" s="194"/>
      <c r="AK148" s="194"/>
      <c r="AL148" s="213">
        <f t="shared" ref="AL148:AL177" si="24">AI148+AJ148+AK148</f>
        <v>124800</v>
      </c>
    </row>
    <row r="149" spans="1:38">
      <c r="A149" s="194">
        <v>2</v>
      </c>
      <c r="B149" s="102" t="s">
        <v>5389</v>
      </c>
      <c r="C149" s="102" t="s">
        <v>5283</v>
      </c>
      <c r="D149" s="213">
        <v>1961</v>
      </c>
      <c r="E149" s="1020" t="s">
        <v>1097</v>
      </c>
      <c r="F149" s="213" t="s">
        <v>1</v>
      </c>
      <c r="G149" s="213" t="s">
        <v>1</v>
      </c>
      <c r="H149" s="213">
        <v>1.5</v>
      </c>
      <c r="I149" s="102">
        <v>1</v>
      </c>
      <c r="J149" s="194">
        <v>124800</v>
      </c>
      <c r="K149" s="194"/>
      <c r="L149" s="194"/>
      <c r="M149" s="213">
        <f t="shared" ref="M149:M177" si="25">J149+K149+L149</f>
        <v>124800</v>
      </c>
      <c r="N149" s="213">
        <v>1.5</v>
      </c>
      <c r="O149" s="102">
        <v>1</v>
      </c>
      <c r="P149" s="194">
        <v>124800</v>
      </c>
      <c r="Q149" s="194"/>
      <c r="R149" s="194"/>
      <c r="S149" s="213">
        <f t="shared" si="20"/>
        <v>124800</v>
      </c>
      <c r="T149" s="213">
        <f t="shared" si="21"/>
        <v>0</v>
      </c>
      <c r="U149" s="213">
        <f t="shared" si="21"/>
        <v>0</v>
      </c>
      <c r="V149" s="213">
        <f t="shared" si="21"/>
        <v>0</v>
      </c>
      <c r="W149" s="213">
        <f t="shared" si="21"/>
        <v>0</v>
      </c>
      <c r="X149" s="213">
        <f t="shared" si="22"/>
        <v>0</v>
      </c>
      <c r="Y149" s="213" t="s">
        <v>1</v>
      </c>
      <c r="Z149" s="213">
        <v>1.5</v>
      </c>
      <c r="AA149" s="102">
        <v>1</v>
      </c>
      <c r="AB149" s="194">
        <v>124800</v>
      </c>
      <c r="AC149" s="194"/>
      <c r="AD149" s="194"/>
      <c r="AE149" s="213">
        <f t="shared" si="23"/>
        <v>124800</v>
      </c>
      <c r="AF149" s="213" t="s">
        <v>1</v>
      </c>
      <c r="AG149" s="213">
        <v>1.5</v>
      </c>
      <c r="AH149" s="102">
        <v>1</v>
      </c>
      <c r="AI149" s="194">
        <v>124800</v>
      </c>
      <c r="AJ149" s="194"/>
      <c r="AK149" s="194"/>
      <c r="AL149" s="213">
        <f t="shared" si="24"/>
        <v>124800</v>
      </c>
    </row>
    <row r="150" spans="1:38">
      <c r="A150" s="194">
        <v>3</v>
      </c>
      <c r="B150" s="102" t="s">
        <v>5390</v>
      </c>
      <c r="C150" s="102" t="s">
        <v>5283</v>
      </c>
      <c r="D150" s="213">
        <v>1972</v>
      </c>
      <c r="E150" s="1020" t="s">
        <v>1092</v>
      </c>
      <c r="F150" s="213" t="s">
        <v>1</v>
      </c>
      <c r="G150" s="213" t="s">
        <v>1</v>
      </c>
      <c r="H150" s="213">
        <v>1.5</v>
      </c>
      <c r="I150" s="102">
        <v>1</v>
      </c>
      <c r="J150" s="194">
        <v>124800</v>
      </c>
      <c r="K150" s="194"/>
      <c r="L150" s="194">
        <v>62400</v>
      </c>
      <c r="M150" s="213">
        <f t="shared" si="25"/>
        <v>187200</v>
      </c>
      <c r="N150" s="213">
        <v>1.5</v>
      </c>
      <c r="O150" s="102">
        <v>1</v>
      </c>
      <c r="P150" s="194">
        <v>124800</v>
      </c>
      <c r="Q150" s="194"/>
      <c r="R150" s="194">
        <v>62400</v>
      </c>
      <c r="S150" s="213">
        <f t="shared" si="20"/>
        <v>187200</v>
      </c>
      <c r="T150" s="213">
        <f t="shared" si="21"/>
        <v>0</v>
      </c>
      <c r="U150" s="213">
        <f t="shared" si="21"/>
        <v>0</v>
      </c>
      <c r="V150" s="213">
        <f t="shared" si="21"/>
        <v>0</v>
      </c>
      <c r="W150" s="213">
        <f t="shared" si="21"/>
        <v>0</v>
      </c>
      <c r="X150" s="213">
        <f t="shared" si="22"/>
        <v>0</v>
      </c>
      <c r="Y150" s="213" t="s">
        <v>1</v>
      </c>
      <c r="Z150" s="213">
        <v>1.5</v>
      </c>
      <c r="AA150" s="102">
        <v>1</v>
      </c>
      <c r="AB150" s="194">
        <v>124800</v>
      </c>
      <c r="AC150" s="194"/>
      <c r="AD150" s="194">
        <v>62400</v>
      </c>
      <c r="AE150" s="213">
        <f t="shared" si="23"/>
        <v>187200</v>
      </c>
      <c r="AF150" s="213" t="s">
        <v>1</v>
      </c>
      <c r="AG150" s="213">
        <v>1.5</v>
      </c>
      <c r="AH150" s="102">
        <v>1</v>
      </c>
      <c r="AI150" s="194">
        <v>124800</v>
      </c>
      <c r="AJ150" s="194"/>
      <c r="AK150" s="194">
        <v>62400</v>
      </c>
      <c r="AL150" s="213">
        <f t="shared" si="24"/>
        <v>187200</v>
      </c>
    </row>
    <row r="151" spans="1:38" ht="27">
      <c r="A151" s="194">
        <v>4</v>
      </c>
      <c r="B151" s="102" t="s">
        <v>1093</v>
      </c>
      <c r="C151" s="102" t="s">
        <v>5283</v>
      </c>
      <c r="D151" s="213">
        <v>1972</v>
      </c>
      <c r="E151" s="1020" t="s">
        <v>1094</v>
      </c>
      <c r="F151" s="213" t="s">
        <v>1</v>
      </c>
      <c r="G151" s="213" t="s">
        <v>1</v>
      </c>
      <c r="H151" s="213">
        <v>1.25</v>
      </c>
      <c r="I151" s="102">
        <v>1</v>
      </c>
      <c r="J151" s="194">
        <v>104000</v>
      </c>
      <c r="K151" s="194"/>
      <c r="L151" s="194"/>
      <c r="M151" s="213">
        <f t="shared" si="25"/>
        <v>104000</v>
      </c>
      <c r="N151" s="213">
        <v>1.25</v>
      </c>
      <c r="O151" s="102">
        <v>1</v>
      </c>
      <c r="P151" s="194">
        <v>104000</v>
      </c>
      <c r="Q151" s="194"/>
      <c r="R151" s="194"/>
      <c r="S151" s="213">
        <f t="shared" si="20"/>
        <v>104000</v>
      </c>
      <c r="T151" s="213">
        <f t="shared" si="21"/>
        <v>0</v>
      </c>
      <c r="U151" s="213">
        <f t="shared" si="21"/>
        <v>0</v>
      </c>
      <c r="V151" s="213">
        <f t="shared" si="21"/>
        <v>0</v>
      </c>
      <c r="W151" s="213">
        <f t="shared" si="21"/>
        <v>0</v>
      </c>
      <c r="X151" s="213">
        <f t="shared" si="22"/>
        <v>0</v>
      </c>
      <c r="Y151" s="213" t="s">
        <v>1</v>
      </c>
      <c r="Z151" s="213">
        <v>1.25</v>
      </c>
      <c r="AA151" s="102">
        <v>1</v>
      </c>
      <c r="AB151" s="194">
        <v>104000</v>
      </c>
      <c r="AC151" s="194"/>
      <c r="AD151" s="194"/>
      <c r="AE151" s="213">
        <f t="shared" si="23"/>
        <v>104000</v>
      </c>
      <c r="AF151" s="213" t="s">
        <v>1</v>
      </c>
      <c r="AG151" s="213">
        <v>1.25</v>
      </c>
      <c r="AH151" s="102">
        <v>1</v>
      </c>
      <c r="AI151" s="194">
        <v>104000</v>
      </c>
      <c r="AJ151" s="194"/>
      <c r="AK151" s="194"/>
      <c r="AL151" s="213">
        <f t="shared" si="24"/>
        <v>104000</v>
      </c>
    </row>
    <row r="152" spans="1:38" ht="27">
      <c r="A152" s="194">
        <v>5</v>
      </c>
      <c r="B152" s="102" t="s">
        <v>6711</v>
      </c>
      <c r="C152" s="102" t="s">
        <v>5282</v>
      </c>
      <c r="D152" s="213">
        <v>1963</v>
      </c>
      <c r="E152" s="1020" t="s">
        <v>1094</v>
      </c>
      <c r="F152" s="213" t="s">
        <v>1</v>
      </c>
      <c r="G152" s="213" t="s">
        <v>1</v>
      </c>
      <c r="H152" s="213">
        <v>1.25</v>
      </c>
      <c r="I152" s="102">
        <v>1</v>
      </c>
      <c r="J152" s="194">
        <v>104000</v>
      </c>
      <c r="K152" s="194"/>
      <c r="L152" s="194"/>
      <c r="M152" s="213">
        <f t="shared" si="25"/>
        <v>104000</v>
      </c>
      <c r="N152" s="213">
        <v>1.25</v>
      </c>
      <c r="O152" s="102">
        <v>1</v>
      </c>
      <c r="P152" s="194">
        <v>104000</v>
      </c>
      <c r="Q152" s="194"/>
      <c r="R152" s="194"/>
      <c r="S152" s="213">
        <f t="shared" si="20"/>
        <v>104000</v>
      </c>
      <c r="T152" s="213">
        <f t="shared" si="21"/>
        <v>0</v>
      </c>
      <c r="U152" s="213">
        <f t="shared" si="21"/>
        <v>0</v>
      </c>
      <c r="V152" s="213">
        <f t="shared" si="21"/>
        <v>0</v>
      </c>
      <c r="W152" s="213">
        <f t="shared" si="21"/>
        <v>0</v>
      </c>
      <c r="X152" s="213">
        <f t="shared" si="22"/>
        <v>0</v>
      </c>
      <c r="Y152" s="213" t="s">
        <v>1</v>
      </c>
      <c r="Z152" s="213">
        <v>1.25</v>
      </c>
      <c r="AA152" s="102">
        <v>1</v>
      </c>
      <c r="AB152" s="194">
        <v>104000</v>
      </c>
      <c r="AC152" s="194"/>
      <c r="AD152" s="194"/>
      <c r="AE152" s="213">
        <f t="shared" si="23"/>
        <v>104000</v>
      </c>
      <c r="AF152" s="213" t="s">
        <v>1</v>
      </c>
      <c r="AG152" s="213">
        <v>1.25</v>
      </c>
      <c r="AH152" s="102">
        <v>1</v>
      </c>
      <c r="AI152" s="194">
        <v>104000</v>
      </c>
      <c r="AJ152" s="194"/>
      <c r="AK152" s="194"/>
      <c r="AL152" s="213">
        <f t="shared" si="24"/>
        <v>104000</v>
      </c>
    </row>
    <row r="153" spans="1:38" ht="27">
      <c r="A153" s="194">
        <v>6</v>
      </c>
      <c r="B153" s="102" t="s">
        <v>1095</v>
      </c>
      <c r="C153" s="102" t="s">
        <v>5282</v>
      </c>
      <c r="D153" s="213">
        <v>1995</v>
      </c>
      <c r="E153" s="1020" t="s">
        <v>1094</v>
      </c>
      <c r="F153" s="213" t="s">
        <v>1</v>
      </c>
      <c r="G153" s="213" t="s">
        <v>1</v>
      </c>
      <c r="H153" s="213">
        <v>1.25</v>
      </c>
      <c r="I153" s="102">
        <v>1</v>
      </c>
      <c r="J153" s="194">
        <v>104000</v>
      </c>
      <c r="K153" s="194"/>
      <c r="L153" s="194"/>
      <c r="M153" s="213">
        <f t="shared" si="25"/>
        <v>104000</v>
      </c>
      <c r="N153" s="213">
        <v>1.25</v>
      </c>
      <c r="O153" s="102">
        <v>1</v>
      </c>
      <c r="P153" s="194">
        <v>104000</v>
      </c>
      <c r="Q153" s="194"/>
      <c r="R153" s="194"/>
      <c r="S153" s="213">
        <f t="shared" si="20"/>
        <v>104000</v>
      </c>
      <c r="T153" s="213">
        <f t="shared" si="21"/>
        <v>0</v>
      </c>
      <c r="U153" s="213">
        <f t="shared" si="21"/>
        <v>0</v>
      </c>
      <c r="V153" s="213">
        <f t="shared" si="21"/>
        <v>0</v>
      </c>
      <c r="W153" s="213">
        <f t="shared" si="21"/>
        <v>0</v>
      </c>
      <c r="X153" s="213">
        <f t="shared" si="22"/>
        <v>0</v>
      </c>
      <c r="Y153" s="213" t="s">
        <v>1</v>
      </c>
      <c r="Z153" s="213">
        <v>1.25</v>
      </c>
      <c r="AA153" s="102">
        <v>1</v>
      </c>
      <c r="AB153" s="194">
        <v>104000</v>
      </c>
      <c r="AC153" s="194"/>
      <c r="AD153" s="194"/>
      <c r="AE153" s="213">
        <f t="shared" si="23"/>
        <v>104000</v>
      </c>
      <c r="AF153" s="213" t="s">
        <v>1</v>
      </c>
      <c r="AG153" s="213">
        <v>1.25</v>
      </c>
      <c r="AH153" s="102">
        <v>1</v>
      </c>
      <c r="AI153" s="194">
        <v>104000</v>
      </c>
      <c r="AJ153" s="194"/>
      <c r="AK153" s="194"/>
      <c r="AL153" s="213">
        <f t="shared" si="24"/>
        <v>104000</v>
      </c>
    </row>
    <row r="154" spans="1:38">
      <c r="A154" s="194">
        <v>7</v>
      </c>
      <c r="B154" s="102" t="s">
        <v>759</v>
      </c>
      <c r="C154" s="102"/>
      <c r="D154" s="213"/>
      <c r="E154" s="1020" t="s">
        <v>1096</v>
      </c>
      <c r="F154" s="213" t="s">
        <v>1</v>
      </c>
      <c r="G154" s="213" t="s">
        <v>1</v>
      </c>
      <c r="H154" s="213">
        <v>1.6</v>
      </c>
      <c r="I154" s="102">
        <v>1</v>
      </c>
      <c r="J154" s="194">
        <v>133120</v>
      </c>
      <c r="K154" s="194"/>
      <c r="L154" s="194"/>
      <c r="M154" s="213">
        <f t="shared" si="25"/>
        <v>133120</v>
      </c>
      <c r="N154" s="213">
        <v>1.6</v>
      </c>
      <c r="O154" s="102">
        <v>1</v>
      </c>
      <c r="P154" s="194">
        <v>133120</v>
      </c>
      <c r="Q154" s="194"/>
      <c r="R154" s="194"/>
      <c r="S154" s="213">
        <f t="shared" si="20"/>
        <v>133120</v>
      </c>
      <c r="T154" s="213">
        <f t="shared" si="21"/>
        <v>0</v>
      </c>
      <c r="U154" s="213">
        <f t="shared" si="21"/>
        <v>0</v>
      </c>
      <c r="V154" s="213">
        <f t="shared" si="21"/>
        <v>0</v>
      </c>
      <c r="W154" s="213">
        <f t="shared" si="21"/>
        <v>0</v>
      </c>
      <c r="X154" s="213">
        <f t="shared" si="22"/>
        <v>0</v>
      </c>
      <c r="Y154" s="213" t="s">
        <v>1</v>
      </c>
      <c r="Z154" s="213">
        <v>1.6</v>
      </c>
      <c r="AA154" s="102">
        <v>1</v>
      </c>
      <c r="AB154" s="194">
        <v>133120</v>
      </c>
      <c r="AC154" s="194"/>
      <c r="AD154" s="194"/>
      <c r="AE154" s="213">
        <f t="shared" si="23"/>
        <v>133120</v>
      </c>
      <c r="AF154" s="213" t="s">
        <v>1</v>
      </c>
      <c r="AG154" s="213">
        <v>1.6</v>
      </c>
      <c r="AH154" s="102">
        <v>1</v>
      </c>
      <c r="AI154" s="194">
        <v>133120</v>
      </c>
      <c r="AJ154" s="194"/>
      <c r="AK154" s="194"/>
      <c r="AL154" s="213">
        <f t="shared" si="24"/>
        <v>133120</v>
      </c>
    </row>
    <row r="155" spans="1:38">
      <c r="A155" s="194">
        <v>8</v>
      </c>
      <c r="B155" s="102" t="s">
        <v>5391</v>
      </c>
      <c r="C155" s="102" t="s">
        <v>5283</v>
      </c>
      <c r="D155" s="213">
        <v>1964</v>
      </c>
      <c r="E155" s="1020" t="s">
        <v>1096</v>
      </c>
      <c r="F155" s="213" t="s">
        <v>1</v>
      </c>
      <c r="G155" s="213" t="s">
        <v>1</v>
      </c>
      <c r="H155" s="213">
        <v>1.6</v>
      </c>
      <c r="I155" s="102">
        <v>1</v>
      </c>
      <c r="J155" s="194">
        <v>133120</v>
      </c>
      <c r="K155" s="194"/>
      <c r="L155" s="194"/>
      <c r="M155" s="213">
        <f t="shared" si="25"/>
        <v>133120</v>
      </c>
      <c r="N155" s="213">
        <v>1.6</v>
      </c>
      <c r="O155" s="102">
        <v>1</v>
      </c>
      <c r="P155" s="194">
        <v>133120</v>
      </c>
      <c r="Q155" s="194"/>
      <c r="R155" s="194"/>
      <c r="S155" s="213">
        <f t="shared" si="20"/>
        <v>133120</v>
      </c>
      <c r="T155" s="213">
        <f t="shared" si="21"/>
        <v>0</v>
      </c>
      <c r="U155" s="213">
        <f t="shared" si="21"/>
        <v>0</v>
      </c>
      <c r="V155" s="213">
        <f t="shared" si="21"/>
        <v>0</v>
      </c>
      <c r="W155" s="213">
        <f t="shared" si="21"/>
        <v>0</v>
      </c>
      <c r="X155" s="213">
        <f t="shared" si="22"/>
        <v>0</v>
      </c>
      <c r="Y155" s="213" t="s">
        <v>1</v>
      </c>
      <c r="Z155" s="213">
        <v>1.6</v>
      </c>
      <c r="AA155" s="102">
        <v>1</v>
      </c>
      <c r="AB155" s="194">
        <v>133120</v>
      </c>
      <c r="AC155" s="194"/>
      <c r="AD155" s="194"/>
      <c r="AE155" s="213">
        <f t="shared" si="23"/>
        <v>133120</v>
      </c>
      <c r="AF155" s="213" t="s">
        <v>1</v>
      </c>
      <c r="AG155" s="213">
        <v>1.6</v>
      </c>
      <c r="AH155" s="102">
        <v>1</v>
      </c>
      <c r="AI155" s="194">
        <v>133120</v>
      </c>
      <c r="AJ155" s="194"/>
      <c r="AK155" s="194"/>
      <c r="AL155" s="213">
        <f t="shared" si="24"/>
        <v>133120</v>
      </c>
    </row>
    <row r="156" spans="1:38">
      <c r="A156" s="194">
        <v>9</v>
      </c>
      <c r="B156" s="102" t="s">
        <v>6712</v>
      </c>
      <c r="C156" s="102" t="s">
        <v>5283</v>
      </c>
      <c r="D156" s="213">
        <v>2000</v>
      </c>
      <c r="E156" s="1020" t="s">
        <v>1096</v>
      </c>
      <c r="F156" s="213" t="s">
        <v>1</v>
      </c>
      <c r="G156" s="213" t="s">
        <v>1</v>
      </c>
      <c r="H156" s="213">
        <v>1.6</v>
      </c>
      <c r="I156" s="102">
        <v>1</v>
      </c>
      <c r="J156" s="194">
        <v>133120</v>
      </c>
      <c r="K156" s="194"/>
      <c r="L156" s="194"/>
      <c r="M156" s="213">
        <f t="shared" si="25"/>
        <v>133120</v>
      </c>
      <c r="N156" s="213">
        <v>1.6</v>
      </c>
      <c r="O156" s="102">
        <v>1</v>
      </c>
      <c r="P156" s="194">
        <v>133120</v>
      </c>
      <c r="Q156" s="194"/>
      <c r="R156" s="194"/>
      <c r="S156" s="213">
        <f t="shared" si="20"/>
        <v>133120</v>
      </c>
      <c r="T156" s="213">
        <f t="shared" si="21"/>
        <v>0</v>
      </c>
      <c r="U156" s="213">
        <f t="shared" si="21"/>
        <v>0</v>
      </c>
      <c r="V156" s="213">
        <f t="shared" si="21"/>
        <v>0</v>
      </c>
      <c r="W156" s="213">
        <f t="shared" si="21"/>
        <v>0</v>
      </c>
      <c r="X156" s="213">
        <f t="shared" si="22"/>
        <v>0</v>
      </c>
      <c r="Y156" s="213" t="s">
        <v>1</v>
      </c>
      <c r="Z156" s="213">
        <v>1.6</v>
      </c>
      <c r="AA156" s="102">
        <v>1</v>
      </c>
      <c r="AB156" s="194">
        <v>133120</v>
      </c>
      <c r="AC156" s="194"/>
      <c r="AD156" s="194"/>
      <c r="AE156" s="213">
        <f t="shared" si="23"/>
        <v>133120</v>
      </c>
      <c r="AF156" s="213" t="s">
        <v>1</v>
      </c>
      <c r="AG156" s="213">
        <v>1.6</v>
      </c>
      <c r="AH156" s="102">
        <v>1</v>
      </c>
      <c r="AI156" s="194">
        <v>133120</v>
      </c>
      <c r="AJ156" s="194"/>
      <c r="AK156" s="194"/>
      <c r="AL156" s="213">
        <f t="shared" si="24"/>
        <v>133120</v>
      </c>
    </row>
    <row r="157" spans="1:38">
      <c r="A157" s="194">
        <v>10</v>
      </c>
      <c r="B157" s="102" t="s">
        <v>759</v>
      </c>
      <c r="C157" s="102"/>
      <c r="D157" s="213"/>
      <c r="E157" s="1020" t="s">
        <v>1096</v>
      </c>
      <c r="F157" s="213" t="s">
        <v>1</v>
      </c>
      <c r="G157" s="213" t="s">
        <v>1</v>
      </c>
      <c r="H157" s="213">
        <v>1.6</v>
      </c>
      <c r="I157" s="102">
        <v>1</v>
      </c>
      <c r="J157" s="194">
        <v>133120</v>
      </c>
      <c r="K157" s="194"/>
      <c r="L157" s="194"/>
      <c r="M157" s="213">
        <f t="shared" si="25"/>
        <v>133120</v>
      </c>
      <c r="N157" s="213">
        <v>1.6</v>
      </c>
      <c r="O157" s="102">
        <v>1</v>
      </c>
      <c r="P157" s="194">
        <v>133120</v>
      </c>
      <c r="Q157" s="194"/>
      <c r="R157" s="194"/>
      <c r="S157" s="213">
        <f t="shared" si="20"/>
        <v>133120</v>
      </c>
      <c r="T157" s="213">
        <f t="shared" si="21"/>
        <v>0</v>
      </c>
      <c r="U157" s="213">
        <f t="shared" si="21"/>
        <v>0</v>
      </c>
      <c r="V157" s="213">
        <f t="shared" si="21"/>
        <v>0</v>
      </c>
      <c r="W157" s="213">
        <f t="shared" si="21"/>
        <v>0</v>
      </c>
      <c r="X157" s="213">
        <f t="shared" si="22"/>
        <v>0</v>
      </c>
      <c r="Y157" s="213" t="s">
        <v>1</v>
      </c>
      <c r="Z157" s="213">
        <v>1.6</v>
      </c>
      <c r="AA157" s="102">
        <v>1</v>
      </c>
      <c r="AB157" s="194">
        <v>133120</v>
      </c>
      <c r="AC157" s="194"/>
      <c r="AD157" s="194"/>
      <c r="AE157" s="213">
        <f t="shared" si="23"/>
        <v>133120</v>
      </c>
      <c r="AF157" s="213" t="s">
        <v>1</v>
      </c>
      <c r="AG157" s="213">
        <v>1.6</v>
      </c>
      <c r="AH157" s="102">
        <v>1</v>
      </c>
      <c r="AI157" s="194">
        <v>133120</v>
      </c>
      <c r="AJ157" s="194"/>
      <c r="AK157" s="194"/>
      <c r="AL157" s="213">
        <f t="shared" si="24"/>
        <v>133120</v>
      </c>
    </row>
    <row r="158" spans="1:38">
      <c r="A158" s="194">
        <v>11</v>
      </c>
      <c r="B158" s="102" t="s">
        <v>759</v>
      </c>
      <c r="C158" s="102"/>
      <c r="D158" s="213"/>
      <c r="E158" s="1020" t="s">
        <v>1096</v>
      </c>
      <c r="F158" s="213" t="s">
        <v>1</v>
      </c>
      <c r="G158" s="213" t="s">
        <v>1</v>
      </c>
      <c r="H158" s="213">
        <v>1.6</v>
      </c>
      <c r="I158" s="102">
        <v>1</v>
      </c>
      <c r="J158" s="194">
        <v>133120</v>
      </c>
      <c r="K158" s="194"/>
      <c r="L158" s="194"/>
      <c r="M158" s="213">
        <f t="shared" si="25"/>
        <v>133120</v>
      </c>
      <c r="N158" s="213">
        <v>1.6</v>
      </c>
      <c r="O158" s="102">
        <v>1</v>
      </c>
      <c r="P158" s="194">
        <v>133120</v>
      </c>
      <c r="Q158" s="194"/>
      <c r="R158" s="194"/>
      <c r="S158" s="213">
        <f t="shared" si="20"/>
        <v>133120</v>
      </c>
      <c r="T158" s="213">
        <f t="shared" si="21"/>
        <v>0</v>
      </c>
      <c r="U158" s="213">
        <f t="shared" si="21"/>
        <v>0</v>
      </c>
      <c r="V158" s="213">
        <f t="shared" si="21"/>
        <v>0</v>
      </c>
      <c r="W158" s="213">
        <f t="shared" si="21"/>
        <v>0</v>
      </c>
      <c r="X158" s="213">
        <f t="shared" si="22"/>
        <v>0</v>
      </c>
      <c r="Y158" s="213" t="s">
        <v>1</v>
      </c>
      <c r="Z158" s="213">
        <v>1.6</v>
      </c>
      <c r="AA158" s="102">
        <v>1</v>
      </c>
      <c r="AB158" s="194">
        <v>133120</v>
      </c>
      <c r="AC158" s="194"/>
      <c r="AD158" s="194"/>
      <c r="AE158" s="213">
        <f t="shared" si="23"/>
        <v>133120</v>
      </c>
      <c r="AF158" s="213" t="s">
        <v>1</v>
      </c>
      <c r="AG158" s="213">
        <v>1.6</v>
      </c>
      <c r="AH158" s="102">
        <v>1</v>
      </c>
      <c r="AI158" s="194">
        <v>133120</v>
      </c>
      <c r="AJ158" s="194"/>
      <c r="AK158" s="194"/>
      <c r="AL158" s="213">
        <f t="shared" si="24"/>
        <v>133120</v>
      </c>
    </row>
    <row r="159" spans="1:38">
      <c r="A159" s="194">
        <v>12</v>
      </c>
      <c r="B159" s="102" t="s">
        <v>759</v>
      </c>
      <c r="C159" s="102"/>
      <c r="D159" s="213"/>
      <c r="E159" s="1020" t="s">
        <v>1096</v>
      </c>
      <c r="F159" s="213" t="s">
        <v>1</v>
      </c>
      <c r="G159" s="213" t="s">
        <v>1</v>
      </c>
      <c r="H159" s="213">
        <v>1.6</v>
      </c>
      <c r="I159" s="102">
        <v>1</v>
      </c>
      <c r="J159" s="194">
        <v>133120</v>
      </c>
      <c r="K159" s="194"/>
      <c r="L159" s="194"/>
      <c r="M159" s="213">
        <f t="shared" si="25"/>
        <v>133120</v>
      </c>
      <c r="N159" s="213">
        <v>1.6</v>
      </c>
      <c r="O159" s="102">
        <v>1</v>
      </c>
      <c r="P159" s="194">
        <v>133120</v>
      </c>
      <c r="Q159" s="194"/>
      <c r="R159" s="194"/>
      <c r="S159" s="213">
        <f t="shared" si="20"/>
        <v>133120</v>
      </c>
      <c r="T159" s="213">
        <f t="shared" si="21"/>
        <v>0</v>
      </c>
      <c r="U159" s="213">
        <f t="shared" si="21"/>
        <v>0</v>
      </c>
      <c r="V159" s="213">
        <f t="shared" si="21"/>
        <v>0</v>
      </c>
      <c r="W159" s="213">
        <f t="shared" si="21"/>
        <v>0</v>
      </c>
      <c r="X159" s="213">
        <f t="shared" si="22"/>
        <v>0</v>
      </c>
      <c r="Y159" s="213" t="s">
        <v>1</v>
      </c>
      <c r="Z159" s="213">
        <v>1.6</v>
      </c>
      <c r="AA159" s="102">
        <v>1</v>
      </c>
      <c r="AB159" s="194">
        <v>133120</v>
      </c>
      <c r="AC159" s="194"/>
      <c r="AD159" s="194"/>
      <c r="AE159" s="213">
        <f t="shared" si="23"/>
        <v>133120</v>
      </c>
      <c r="AF159" s="213" t="s">
        <v>1</v>
      </c>
      <c r="AG159" s="213">
        <v>1.6</v>
      </c>
      <c r="AH159" s="102">
        <v>1</v>
      </c>
      <c r="AI159" s="194">
        <v>133120</v>
      </c>
      <c r="AJ159" s="194"/>
      <c r="AK159" s="194"/>
      <c r="AL159" s="213">
        <f t="shared" si="24"/>
        <v>133120</v>
      </c>
    </row>
    <row r="160" spans="1:38">
      <c r="A160" s="194">
        <v>13</v>
      </c>
      <c r="B160" s="102" t="s">
        <v>759</v>
      </c>
      <c r="C160" s="102"/>
      <c r="D160" s="213"/>
      <c r="E160" s="1020" t="s">
        <v>1096</v>
      </c>
      <c r="F160" s="213" t="s">
        <v>1</v>
      </c>
      <c r="G160" s="213" t="s">
        <v>1</v>
      </c>
      <c r="H160" s="213">
        <v>1.6</v>
      </c>
      <c r="I160" s="102">
        <v>1</v>
      </c>
      <c r="J160" s="194">
        <v>133120</v>
      </c>
      <c r="K160" s="194"/>
      <c r="L160" s="194"/>
      <c r="M160" s="213">
        <f t="shared" si="25"/>
        <v>133120</v>
      </c>
      <c r="N160" s="213">
        <v>1.6</v>
      </c>
      <c r="O160" s="102">
        <v>1</v>
      </c>
      <c r="P160" s="194">
        <v>133120</v>
      </c>
      <c r="Q160" s="194"/>
      <c r="R160" s="194"/>
      <c r="S160" s="213">
        <f t="shared" si="20"/>
        <v>133120</v>
      </c>
      <c r="T160" s="213">
        <f t="shared" si="21"/>
        <v>0</v>
      </c>
      <c r="U160" s="213">
        <f t="shared" si="21"/>
        <v>0</v>
      </c>
      <c r="V160" s="213">
        <f t="shared" si="21"/>
        <v>0</v>
      </c>
      <c r="W160" s="213">
        <f t="shared" si="21"/>
        <v>0</v>
      </c>
      <c r="X160" s="213">
        <f t="shared" si="22"/>
        <v>0</v>
      </c>
      <c r="Y160" s="213" t="s">
        <v>1</v>
      </c>
      <c r="Z160" s="213">
        <v>1.6</v>
      </c>
      <c r="AA160" s="102">
        <v>1</v>
      </c>
      <c r="AB160" s="194">
        <v>133120</v>
      </c>
      <c r="AC160" s="194"/>
      <c r="AD160" s="194"/>
      <c r="AE160" s="213">
        <f t="shared" si="23"/>
        <v>133120</v>
      </c>
      <c r="AF160" s="213" t="s">
        <v>1</v>
      </c>
      <c r="AG160" s="213">
        <v>1.6</v>
      </c>
      <c r="AH160" s="102">
        <v>1</v>
      </c>
      <c r="AI160" s="194">
        <v>133120</v>
      </c>
      <c r="AJ160" s="194"/>
      <c r="AK160" s="194"/>
      <c r="AL160" s="213">
        <f t="shared" si="24"/>
        <v>133120</v>
      </c>
    </row>
    <row r="161" spans="1:38">
      <c r="A161" s="194">
        <v>14</v>
      </c>
      <c r="B161" s="102" t="s">
        <v>759</v>
      </c>
      <c r="C161" s="102"/>
      <c r="D161" s="213"/>
      <c r="E161" s="1020" t="s">
        <v>1096</v>
      </c>
      <c r="F161" s="213" t="s">
        <v>1</v>
      </c>
      <c r="G161" s="213" t="s">
        <v>1</v>
      </c>
      <c r="H161" s="213">
        <v>1.6</v>
      </c>
      <c r="I161" s="102">
        <v>1</v>
      </c>
      <c r="J161" s="194">
        <v>133120</v>
      </c>
      <c r="K161" s="194"/>
      <c r="L161" s="194"/>
      <c r="M161" s="213">
        <f t="shared" si="25"/>
        <v>133120</v>
      </c>
      <c r="N161" s="213">
        <v>1.6</v>
      </c>
      <c r="O161" s="102">
        <v>1</v>
      </c>
      <c r="P161" s="194">
        <v>133120</v>
      </c>
      <c r="Q161" s="194"/>
      <c r="R161" s="194"/>
      <c r="S161" s="213">
        <f t="shared" si="20"/>
        <v>133120</v>
      </c>
      <c r="T161" s="213">
        <f t="shared" si="21"/>
        <v>0</v>
      </c>
      <c r="U161" s="213">
        <f t="shared" si="21"/>
        <v>0</v>
      </c>
      <c r="V161" s="213">
        <f t="shared" si="21"/>
        <v>0</v>
      </c>
      <c r="W161" s="213">
        <f t="shared" si="21"/>
        <v>0</v>
      </c>
      <c r="X161" s="213">
        <f t="shared" si="22"/>
        <v>0</v>
      </c>
      <c r="Y161" s="213" t="s">
        <v>1</v>
      </c>
      <c r="Z161" s="213">
        <v>1.6</v>
      </c>
      <c r="AA161" s="102">
        <v>1</v>
      </c>
      <c r="AB161" s="194">
        <v>133120</v>
      </c>
      <c r="AC161" s="194"/>
      <c r="AD161" s="194"/>
      <c r="AE161" s="213">
        <f t="shared" si="23"/>
        <v>133120</v>
      </c>
      <c r="AF161" s="213" t="s">
        <v>1</v>
      </c>
      <c r="AG161" s="213">
        <v>1.6</v>
      </c>
      <c r="AH161" s="102">
        <v>1</v>
      </c>
      <c r="AI161" s="194">
        <v>133120</v>
      </c>
      <c r="AJ161" s="194"/>
      <c r="AK161" s="194"/>
      <c r="AL161" s="213">
        <f t="shared" si="24"/>
        <v>133120</v>
      </c>
    </row>
    <row r="162" spans="1:38">
      <c r="A162" s="194">
        <v>15</v>
      </c>
      <c r="B162" s="102" t="s">
        <v>759</v>
      </c>
      <c r="C162" s="102"/>
      <c r="D162" s="213"/>
      <c r="E162" s="1020" t="s">
        <v>1096</v>
      </c>
      <c r="F162" s="213" t="s">
        <v>1</v>
      </c>
      <c r="G162" s="213" t="s">
        <v>1</v>
      </c>
      <c r="H162" s="213">
        <v>1.6</v>
      </c>
      <c r="I162" s="102">
        <v>1</v>
      </c>
      <c r="J162" s="194">
        <v>133120</v>
      </c>
      <c r="K162" s="194"/>
      <c r="L162" s="194"/>
      <c r="M162" s="213">
        <f t="shared" si="25"/>
        <v>133120</v>
      </c>
      <c r="N162" s="213">
        <v>1.6</v>
      </c>
      <c r="O162" s="102">
        <v>1</v>
      </c>
      <c r="P162" s="194">
        <v>133120</v>
      </c>
      <c r="Q162" s="194"/>
      <c r="R162" s="194"/>
      <c r="S162" s="213">
        <f t="shared" si="20"/>
        <v>133120</v>
      </c>
      <c r="T162" s="213">
        <f t="shared" si="21"/>
        <v>0</v>
      </c>
      <c r="U162" s="213">
        <f t="shared" si="21"/>
        <v>0</v>
      </c>
      <c r="V162" s="213">
        <f t="shared" si="21"/>
        <v>0</v>
      </c>
      <c r="W162" s="213">
        <f t="shared" si="21"/>
        <v>0</v>
      </c>
      <c r="X162" s="213">
        <f t="shared" si="22"/>
        <v>0</v>
      </c>
      <c r="Y162" s="213" t="s">
        <v>1</v>
      </c>
      <c r="Z162" s="213">
        <v>1.6</v>
      </c>
      <c r="AA162" s="102">
        <v>1</v>
      </c>
      <c r="AB162" s="194">
        <v>133120</v>
      </c>
      <c r="AC162" s="194"/>
      <c r="AD162" s="194"/>
      <c r="AE162" s="213">
        <f t="shared" si="23"/>
        <v>133120</v>
      </c>
      <c r="AF162" s="213" t="s">
        <v>1</v>
      </c>
      <c r="AG162" s="213">
        <v>1.6</v>
      </c>
      <c r="AH162" s="102">
        <v>1</v>
      </c>
      <c r="AI162" s="194">
        <v>133120</v>
      </c>
      <c r="AJ162" s="194"/>
      <c r="AK162" s="194"/>
      <c r="AL162" s="213">
        <f t="shared" si="24"/>
        <v>133120</v>
      </c>
    </row>
    <row r="163" spans="1:38">
      <c r="A163" s="194">
        <v>16</v>
      </c>
      <c r="B163" s="102" t="s">
        <v>759</v>
      </c>
      <c r="C163" s="102"/>
      <c r="D163" s="213"/>
      <c r="E163" s="1020" t="s">
        <v>1096</v>
      </c>
      <c r="F163" s="213" t="s">
        <v>1</v>
      </c>
      <c r="G163" s="213" t="s">
        <v>1</v>
      </c>
      <c r="H163" s="213">
        <v>1.6</v>
      </c>
      <c r="I163" s="102">
        <v>1</v>
      </c>
      <c r="J163" s="194">
        <v>133120</v>
      </c>
      <c r="K163" s="194"/>
      <c r="L163" s="194"/>
      <c r="M163" s="213">
        <f t="shared" si="25"/>
        <v>133120</v>
      </c>
      <c r="N163" s="213">
        <v>1.6</v>
      </c>
      <c r="O163" s="102">
        <v>1</v>
      </c>
      <c r="P163" s="194">
        <v>133120</v>
      </c>
      <c r="Q163" s="194"/>
      <c r="R163" s="194"/>
      <c r="S163" s="213">
        <f t="shared" si="20"/>
        <v>133120</v>
      </c>
      <c r="T163" s="213">
        <f t="shared" si="21"/>
        <v>0</v>
      </c>
      <c r="U163" s="213">
        <f t="shared" si="21"/>
        <v>0</v>
      </c>
      <c r="V163" s="213">
        <f t="shared" si="21"/>
        <v>0</v>
      </c>
      <c r="W163" s="213">
        <f t="shared" si="21"/>
        <v>0</v>
      </c>
      <c r="X163" s="213">
        <f t="shared" si="22"/>
        <v>0</v>
      </c>
      <c r="Y163" s="213" t="s">
        <v>1</v>
      </c>
      <c r="Z163" s="213">
        <v>1.6</v>
      </c>
      <c r="AA163" s="102">
        <v>1</v>
      </c>
      <c r="AB163" s="194">
        <v>133120</v>
      </c>
      <c r="AC163" s="194"/>
      <c r="AD163" s="194"/>
      <c r="AE163" s="213">
        <f t="shared" si="23"/>
        <v>133120</v>
      </c>
      <c r="AF163" s="213" t="s">
        <v>1</v>
      </c>
      <c r="AG163" s="213">
        <v>1.6</v>
      </c>
      <c r="AH163" s="102">
        <v>1</v>
      </c>
      <c r="AI163" s="194">
        <v>133120</v>
      </c>
      <c r="AJ163" s="194"/>
      <c r="AK163" s="194"/>
      <c r="AL163" s="213">
        <f t="shared" si="24"/>
        <v>133120</v>
      </c>
    </row>
    <row r="164" spans="1:38" ht="40.5">
      <c r="A164" s="194">
        <v>17</v>
      </c>
      <c r="B164" s="102" t="s">
        <v>4267</v>
      </c>
      <c r="C164" s="102" t="s">
        <v>5283</v>
      </c>
      <c r="D164" s="213">
        <v>1957</v>
      </c>
      <c r="E164" s="1020" t="s">
        <v>1098</v>
      </c>
      <c r="F164" s="213" t="s">
        <v>1</v>
      </c>
      <c r="G164" s="213" t="s">
        <v>1</v>
      </c>
      <c r="H164" s="213">
        <v>1</v>
      </c>
      <c r="I164" s="102">
        <v>1</v>
      </c>
      <c r="J164" s="194">
        <v>95625</v>
      </c>
      <c r="K164" s="194"/>
      <c r="L164" s="194"/>
      <c r="M164" s="213">
        <f t="shared" si="25"/>
        <v>95625</v>
      </c>
      <c r="N164" s="213">
        <v>1</v>
      </c>
      <c r="O164" s="102">
        <v>1</v>
      </c>
      <c r="P164" s="194">
        <v>95625</v>
      </c>
      <c r="Q164" s="194"/>
      <c r="R164" s="194"/>
      <c r="S164" s="213">
        <f t="shared" si="20"/>
        <v>95625</v>
      </c>
      <c r="T164" s="213">
        <f t="shared" ref="T164:W177" si="26">I164-O164</f>
        <v>0</v>
      </c>
      <c r="U164" s="213">
        <f t="shared" si="26"/>
        <v>0</v>
      </c>
      <c r="V164" s="213">
        <f t="shared" si="26"/>
        <v>0</v>
      </c>
      <c r="W164" s="213">
        <f t="shared" si="26"/>
        <v>0</v>
      </c>
      <c r="X164" s="213">
        <f t="shared" si="22"/>
        <v>0</v>
      </c>
      <c r="Y164" s="213" t="s">
        <v>1</v>
      </c>
      <c r="Z164" s="213">
        <v>1</v>
      </c>
      <c r="AA164" s="102">
        <v>1</v>
      </c>
      <c r="AB164" s="194">
        <v>95625</v>
      </c>
      <c r="AC164" s="194"/>
      <c r="AD164" s="194"/>
      <c r="AE164" s="213">
        <f t="shared" si="23"/>
        <v>95625</v>
      </c>
      <c r="AF164" s="213" t="s">
        <v>1</v>
      </c>
      <c r="AG164" s="213">
        <v>1</v>
      </c>
      <c r="AH164" s="102">
        <v>1</v>
      </c>
      <c r="AI164" s="194">
        <v>95625</v>
      </c>
      <c r="AJ164" s="194"/>
      <c r="AK164" s="194"/>
      <c r="AL164" s="213">
        <f t="shared" si="24"/>
        <v>95625</v>
      </c>
    </row>
    <row r="165" spans="1:38" ht="40.5">
      <c r="A165" s="194">
        <v>18</v>
      </c>
      <c r="B165" s="102" t="s">
        <v>759</v>
      </c>
      <c r="C165" s="102"/>
      <c r="D165" s="213"/>
      <c r="E165" s="1020" t="s">
        <v>1098</v>
      </c>
      <c r="F165" s="213" t="s">
        <v>1</v>
      </c>
      <c r="G165" s="213" t="s">
        <v>1</v>
      </c>
      <c r="H165" s="213">
        <v>1</v>
      </c>
      <c r="I165" s="102">
        <v>1</v>
      </c>
      <c r="J165" s="194">
        <v>104000</v>
      </c>
      <c r="K165" s="194"/>
      <c r="L165" s="194"/>
      <c r="M165" s="213">
        <f t="shared" si="25"/>
        <v>104000</v>
      </c>
      <c r="N165" s="213">
        <v>1</v>
      </c>
      <c r="O165" s="102">
        <v>1</v>
      </c>
      <c r="P165" s="194">
        <v>104000</v>
      </c>
      <c r="Q165" s="194"/>
      <c r="R165" s="194"/>
      <c r="S165" s="213">
        <f t="shared" si="20"/>
        <v>104000</v>
      </c>
      <c r="T165" s="213">
        <f t="shared" si="26"/>
        <v>0</v>
      </c>
      <c r="U165" s="213">
        <f t="shared" si="26"/>
        <v>0</v>
      </c>
      <c r="V165" s="213">
        <f t="shared" si="26"/>
        <v>0</v>
      </c>
      <c r="W165" s="213">
        <f t="shared" si="26"/>
        <v>0</v>
      </c>
      <c r="X165" s="213">
        <f t="shared" si="22"/>
        <v>0</v>
      </c>
      <c r="Y165" s="213" t="s">
        <v>1</v>
      </c>
      <c r="Z165" s="213">
        <v>1</v>
      </c>
      <c r="AA165" s="102">
        <v>1</v>
      </c>
      <c r="AB165" s="194">
        <v>104000</v>
      </c>
      <c r="AC165" s="194"/>
      <c r="AD165" s="194"/>
      <c r="AE165" s="213">
        <f t="shared" si="23"/>
        <v>104000</v>
      </c>
      <c r="AF165" s="213" t="s">
        <v>1</v>
      </c>
      <c r="AG165" s="213">
        <v>1</v>
      </c>
      <c r="AH165" s="102">
        <v>1</v>
      </c>
      <c r="AI165" s="194">
        <v>104000</v>
      </c>
      <c r="AJ165" s="194"/>
      <c r="AK165" s="194"/>
      <c r="AL165" s="213">
        <f t="shared" si="24"/>
        <v>104000</v>
      </c>
    </row>
    <row r="166" spans="1:38">
      <c r="A166" s="194">
        <v>19</v>
      </c>
      <c r="B166" s="102" t="s">
        <v>759</v>
      </c>
      <c r="C166" s="102"/>
      <c r="D166" s="213"/>
      <c r="E166" s="1020" t="s">
        <v>1100</v>
      </c>
      <c r="F166" s="213" t="s">
        <v>1</v>
      </c>
      <c r="G166" s="213" t="s">
        <v>1</v>
      </c>
      <c r="H166" s="213">
        <v>1.4</v>
      </c>
      <c r="I166" s="102">
        <v>1</v>
      </c>
      <c r="J166" s="194">
        <v>116479.99999999999</v>
      </c>
      <c r="K166" s="194"/>
      <c r="L166" s="194"/>
      <c r="M166" s="213">
        <f t="shared" si="25"/>
        <v>116479.99999999999</v>
      </c>
      <c r="N166" s="213">
        <v>1.4</v>
      </c>
      <c r="O166" s="102">
        <v>1</v>
      </c>
      <c r="P166" s="194">
        <v>116479.99999999999</v>
      </c>
      <c r="Q166" s="194"/>
      <c r="R166" s="194"/>
      <c r="S166" s="213">
        <f t="shared" si="20"/>
        <v>116479.99999999999</v>
      </c>
      <c r="T166" s="213">
        <f t="shared" si="26"/>
        <v>0</v>
      </c>
      <c r="U166" s="213">
        <f t="shared" si="26"/>
        <v>0</v>
      </c>
      <c r="V166" s="213">
        <f t="shared" si="26"/>
        <v>0</v>
      </c>
      <c r="W166" s="213">
        <f t="shared" si="26"/>
        <v>0</v>
      </c>
      <c r="X166" s="213">
        <f t="shared" si="22"/>
        <v>0</v>
      </c>
      <c r="Y166" s="213" t="s">
        <v>1</v>
      </c>
      <c r="Z166" s="213">
        <v>1.4</v>
      </c>
      <c r="AA166" s="102">
        <v>1</v>
      </c>
      <c r="AB166" s="194">
        <v>116479.99999999999</v>
      </c>
      <c r="AC166" s="194"/>
      <c r="AD166" s="194"/>
      <c r="AE166" s="213">
        <f t="shared" si="23"/>
        <v>116479.99999999999</v>
      </c>
      <c r="AF166" s="213" t="s">
        <v>1</v>
      </c>
      <c r="AG166" s="213">
        <v>1.4</v>
      </c>
      <c r="AH166" s="102">
        <v>1</v>
      </c>
      <c r="AI166" s="194">
        <v>116479.99999999999</v>
      </c>
      <c r="AJ166" s="194"/>
      <c r="AK166" s="194"/>
      <c r="AL166" s="213">
        <f t="shared" si="24"/>
        <v>116479.99999999999</v>
      </c>
    </row>
    <row r="167" spans="1:38">
      <c r="A167" s="194">
        <v>20</v>
      </c>
      <c r="B167" s="102" t="s">
        <v>8094</v>
      </c>
      <c r="C167" s="102" t="s">
        <v>5283</v>
      </c>
      <c r="D167" s="213">
        <v>1960</v>
      </c>
      <c r="E167" s="1020" t="s">
        <v>1101</v>
      </c>
      <c r="F167" s="213" t="s">
        <v>1</v>
      </c>
      <c r="G167" s="213" t="s">
        <v>1</v>
      </c>
      <c r="H167" s="213">
        <v>1.2</v>
      </c>
      <c r="I167" s="102">
        <v>1</v>
      </c>
      <c r="J167" s="194">
        <v>99840</v>
      </c>
      <c r="K167" s="194"/>
      <c r="L167" s="194"/>
      <c r="M167" s="213">
        <f t="shared" si="25"/>
        <v>99840</v>
      </c>
      <c r="N167" s="213">
        <v>1.2</v>
      </c>
      <c r="O167" s="102">
        <v>1</v>
      </c>
      <c r="P167" s="194">
        <v>99840</v>
      </c>
      <c r="Q167" s="194"/>
      <c r="R167" s="194"/>
      <c r="S167" s="213">
        <f t="shared" si="20"/>
        <v>99840</v>
      </c>
      <c r="T167" s="213">
        <f t="shared" si="26"/>
        <v>0</v>
      </c>
      <c r="U167" s="213">
        <f t="shared" si="26"/>
        <v>0</v>
      </c>
      <c r="V167" s="213">
        <f t="shared" si="26"/>
        <v>0</v>
      </c>
      <c r="W167" s="213">
        <f t="shared" si="26"/>
        <v>0</v>
      </c>
      <c r="X167" s="213">
        <f t="shared" si="22"/>
        <v>0</v>
      </c>
      <c r="Y167" s="213" t="s">
        <v>1</v>
      </c>
      <c r="Z167" s="213">
        <v>1.2</v>
      </c>
      <c r="AA167" s="102">
        <v>1</v>
      </c>
      <c r="AB167" s="194">
        <v>99840</v>
      </c>
      <c r="AC167" s="194"/>
      <c r="AD167" s="194"/>
      <c r="AE167" s="213">
        <f t="shared" si="23"/>
        <v>99840</v>
      </c>
      <c r="AF167" s="213" t="s">
        <v>1</v>
      </c>
      <c r="AG167" s="213">
        <v>1.2</v>
      </c>
      <c r="AH167" s="102">
        <v>1</v>
      </c>
      <c r="AI167" s="194">
        <v>99840</v>
      </c>
      <c r="AJ167" s="194"/>
      <c r="AK167" s="194"/>
      <c r="AL167" s="213">
        <f t="shared" si="24"/>
        <v>99840</v>
      </c>
    </row>
    <row r="168" spans="1:38">
      <c r="A168" s="194">
        <v>21</v>
      </c>
      <c r="B168" s="102" t="s">
        <v>1106</v>
      </c>
      <c r="C168" s="102" t="s">
        <v>5282</v>
      </c>
      <c r="D168" s="213">
        <v>1966</v>
      </c>
      <c r="E168" s="1020" t="s">
        <v>1103</v>
      </c>
      <c r="F168" s="213" t="s">
        <v>1</v>
      </c>
      <c r="G168" s="213" t="s">
        <v>1</v>
      </c>
      <c r="H168" s="213">
        <v>1</v>
      </c>
      <c r="I168" s="102">
        <v>1</v>
      </c>
      <c r="J168" s="194">
        <v>95625</v>
      </c>
      <c r="K168" s="194"/>
      <c r="L168" s="194"/>
      <c r="M168" s="213">
        <f t="shared" si="25"/>
        <v>95625</v>
      </c>
      <c r="N168" s="213">
        <v>1</v>
      </c>
      <c r="O168" s="102">
        <v>1</v>
      </c>
      <c r="P168" s="194">
        <v>95625</v>
      </c>
      <c r="Q168" s="194"/>
      <c r="R168" s="194"/>
      <c r="S168" s="213">
        <f t="shared" si="20"/>
        <v>95625</v>
      </c>
      <c r="T168" s="213">
        <f t="shared" si="26"/>
        <v>0</v>
      </c>
      <c r="U168" s="213">
        <f t="shared" si="26"/>
        <v>0</v>
      </c>
      <c r="V168" s="213">
        <f t="shared" si="26"/>
        <v>0</v>
      </c>
      <c r="W168" s="213">
        <f t="shared" si="26"/>
        <v>0</v>
      </c>
      <c r="X168" s="213">
        <f t="shared" si="22"/>
        <v>0</v>
      </c>
      <c r="Y168" s="213" t="s">
        <v>1</v>
      </c>
      <c r="Z168" s="213">
        <v>1</v>
      </c>
      <c r="AA168" s="102">
        <v>1</v>
      </c>
      <c r="AB168" s="194">
        <v>95625</v>
      </c>
      <c r="AC168" s="194"/>
      <c r="AD168" s="194"/>
      <c r="AE168" s="213">
        <f t="shared" si="23"/>
        <v>95625</v>
      </c>
      <c r="AF168" s="213" t="s">
        <v>1</v>
      </c>
      <c r="AG168" s="213">
        <v>1</v>
      </c>
      <c r="AH168" s="102">
        <v>1</v>
      </c>
      <c r="AI168" s="194">
        <v>95625</v>
      </c>
      <c r="AJ168" s="194"/>
      <c r="AK168" s="194"/>
      <c r="AL168" s="213">
        <f t="shared" si="24"/>
        <v>95625</v>
      </c>
    </row>
    <row r="169" spans="1:38">
      <c r="A169" s="194">
        <v>22</v>
      </c>
      <c r="B169" s="102" t="s">
        <v>5392</v>
      </c>
      <c r="C169" s="102" t="s">
        <v>5282</v>
      </c>
      <c r="D169" s="213">
        <v>1960</v>
      </c>
      <c r="E169" s="1020" t="s">
        <v>1103</v>
      </c>
      <c r="F169" s="213" t="s">
        <v>1</v>
      </c>
      <c r="G169" s="213" t="s">
        <v>1</v>
      </c>
      <c r="H169" s="213">
        <v>1</v>
      </c>
      <c r="I169" s="102">
        <v>1</v>
      </c>
      <c r="J169" s="194">
        <v>95625</v>
      </c>
      <c r="K169" s="194"/>
      <c r="L169" s="194"/>
      <c r="M169" s="213">
        <f t="shared" si="25"/>
        <v>95625</v>
      </c>
      <c r="N169" s="213">
        <v>1</v>
      </c>
      <c r="O169" s="102">
        <v>1</v>
      </c>
      <c r="P169" s="194">
        <v>95625</v>
      </c>
      <c r="Q169" s="194"/>
      <c r="R169" s="194"/>
      <c r="S169" s="213">
        <f t="shared" si="20"/>
        <v>95625</v>
      </c>
      <c r="T169" s="213">
        <f t="shared" si="26"/>
        <v>0</v>
      </c>
      <c r="U169" s="213">
        <f t="shared" si="26"/>
        <v>0</v>
      </c>
      <c r="V169" s="213">
        <f t="shared" si="26"/>
        <v>0</v>
      </c>
      <c r="W169" s="213">
        <f t="shared" si="26"/>
        <v>0</v>
      </c>
      <c r="X169" s="213">
        <f t="shared" si="22"/>
        <v>0</v>
      </c>
      <c r="Y169" s="213" t="s">
        <v>1</v>
      </c>
      <c r="Z169" s="213">
        <v>1</v>
      </c>
      <c r="AA169" s="102">
        <v>1</v>
      </c>
      <c r="AB169" s="194">
        <v>95625</v>
      </c>
      <c r="AC169" s="194"/>
      <c r="AD169" s="194"/>
      <c r="AE169" s="213">
        <f t="shared" si="23"/>
        <v>95625</v>
      </c>
      <c r="AF169" s="213" t="s">
        <v>1</v>
      </c>
      <c r="AG169" s="213">
        <v>1</v>
      </c>
      <c r="AH169" s="102">
        <v>1</v>
      </c>
      <c r="AI169" s="194">
        <v>95625</v>
      </c>
      <c r="AJ169" s="194"/>
      <c r="AK169" s="194"/>
      <c r="AL169" s="213">
        <f t="shared" si="24"/>
        <v>95625</v>
      </c>
    </row>
    <row r="170" spans="1:38">
      <c r="A170" s="194">
        <v>23</v>
      </c>
      <c r="B170" s="102" t="s">
        <v>5393</v>
      </c>
      <c r="C170" s="102" t="s">
        <v>5282</v>
      </c>
      <c r="D170" s="213">
        <v>1960</v>
      </c>
      <c r="E170" s="1020" t="s">
        <v>1103</v>
      </c>
      <c r="F170" s="213" t="s">
        <v>1</v>
      </c>
      <c r="G170" s="213" t="s">
        <v>1</v>
      </c>
      <c r="H170" s="213">
        <v>1</v>
      </c>
      <c r="I170" s="102">
        <v>1</v>
      </c>
      <c r="J170" s="194">
        <v>95625</v>
      </c>
      <c r="K170" s="194"/>
      <c r="L170" s="194"/>
      <c r="M170" s="213">
        <f t="shared" si="25"/>
        <v>95625</v>
      </c>
      <c r="N170" s="213">
        <v>1</v>
      </c>
      <c r="O170" s="102">
        <v>1</v>
      </c>
      <c r="P170" s="194">
        <v>95625</v>
      </c>
      <c r="Q170" s="194"/>
      <c r="R170" s="194"/>
      <c r="S170" s="213">
        <f t="shared" si="20"/>
        <v>95625</v>
      </c>
      <c r="T170" s="213">
        <f t="shared" si="26"/>
        <v>0</v>
      </c>
      <c r="U170" s="213">
        <f t="shared" si="26"/>
        <v>0</v>
      </c>
      <c r="V170" s="213">
        <f t="shared" si="26"/>
        <v>0</v>
      </c>
      <c r="W170" s="213">
        <f t="shared" si="26"/>
        <v>0</v>
      </c>
      <c r="X170" s="213">
        <f t="shared" si="22"/>
        <v>0</v>
      </c>
      <c r="Y170" s="213" t="s">
        <v>1</v>
      </c>
      <c r="Z170" s="213">
        <v>1</v>
      </c>
      <c r="AA170" s="102">
        <v>1</v>
      </c>
      <c r="AB170" s="194">
        <v>95625</v>
      </c>
      <c r="AC170" s="194"/>
      <c r="AD170" s="194"/>
      <c r="AE170" s="213">
        <f t="shared" si="23"/>
        <v>95625</v>
      </c>
      <c r="AF170" s="213" t="s">
        <v>1</v>
      </c>
      <c r="AG170" s="213">
        <v>1</v>
      </c>
      <c r="AH170" s="102">
        <v>1</v>
      </c>
      <c r="AI170" s="194">
        <v>95625</v>
      </c>
      <c r="AJ170" s="194"/>
      <c r="AK170" s="194"/>
      <c r="AL170" s="213">
        <f t="shared" si="24"/>
        <v>95625</v>
      </c>
    </row>
    <row r="171" spans="1:38">
      <c r="A171" s="194">
        <v>24</v>
      </c>
      <c r="B171" s="102" t="s">
        <v>1102</v>
      </c>
      <c r="C171" s="102" t="s">
        <v>5282</v>
      </c>
      <c r="D171" s="213">
        <v>1979</v>
      </c>
      <c r="E171" s="1020" t="s">
        <v>1103</v>
      </c>
      <c r="F171" s="213" t="s">
        <v>1</v>
      </c>
      <c r="G171" s="213" t="s">
        <v>1</v>
      </c>
      <c r="H171" s="213">
        <v>1</v>
      </c>
      <c r="I171" s="102">
        <v>1</v>
      </c>
      <c r="J171" s="194">
        <v>104000</v>
      </c>
      <c r="K171" s="194"/>
      <c r="L171" s="194"/>
      <c r="M171" s="213">
        <f t="shared" si="25"/>
        <v>104000</v>
      </c>
      <c r="N171" s="213">
        <v>1</v>
      </c>
      <c r="O171" s="102">
        <v>1</v>
      </c>
      <c r="P171" s="194">
        <v>104000</v>
      </c>
      <c r="Q171" s="194"/>
      <c r="R171" s="194"/>
      <c r="S171" s="213">
        <f t="shared" si="20"/>
        <v>104000</v>
      </c>
      <c r="T171" s="213">
        <f t="shared" si="26"/>
        <v>0</v>
      </c>
      <c r="U171" s="213">
        <f t="shared" si="26"/>
        <v>0</v>
      </c>
      <c r="V171" s="213">
        <f t="shared" si="26"/>
        <v>0</v>
      </c>
      <c r="W171" s="213">
        <f t="shared" si="26"/>
        <v>0</v>
      </c>
      <c r="X171" s="213">
        <f t="shared" si="22"/>
        <v>0</v>
      </c>
      <c r="Y171" s="213" t="s">
        <v>1</v>
      </c>
      <c r="Z171" s="213">
        <v>1</v>
      </c>
      <c r="AA171" s="102">
        <v>1</v>
      </c>
      <c r="AB171" s="194">
        <v>104000</v>
      </c>
      <c r="AC171" s="194"/>
      <c r="AD171" s="194"/>
      <c r="AE171" s="213">
        <f t="shared" si="23"/>
        <v>104000</v>
      </c>
      <c r="AF171" s="213" t="s">
        <v>1</v>
      </c>
      <c r="AG171" s="213">
        <v>1</v>
      </c>
      <c r="AH171" s="102">
        <v>1</v>
      </c>
      <c r="AI171" s="194">
        <v>104000</v>
      </c>
      <c r="AJ171" s="194"/>
      <c r="AK171" s="194"/>
      <c r="AL171" s="213">
        <f t="shared" si="24"/>
        <v>104000</v>
      </c>
    </row>
    <row r="172" spans="1:38">
      <c r="A172" s="194">
        <v>25</v>
      </c>
      <c r="B172" s="102" t="s">
        <v>1105</v>
      </c>
      <c r="C172" s="102" t="s">
        <v>5282</v>
      </c>
      <c r="D172" s="213">
        <v>1964</v>
      </c>
      <c r="E172" s="1020" t="s">
        <v>1103</v>
      </c>
      <c r="F172" s="213" t="s">
        <v>1</v>
      </c>
      <c r="G172" s="213" t="s">
        <v>1</v>
      </c>
      <c r="H172" s="213">
        <v>1</v>
      </c>
      <c r="I172" s="102">
        <v>1</v>
      </c>
      <c r="J172" s="194">
        <v>95625</v>
      </c>
      <c r="K172" s="194"/>
      <c r="L172" s="194"/>
      <c r="M172" s="213">
        <f t="shared" si="25"/>
        <v>95625</v>
      </c>
      <c r="N172" s="213">
        <v>1</v>
      </c>
      <c r="O172" s="102">
        <v>1</v>
      </c>
      <c r="P172" s="194">
        <v>95625</v>
      </c>
      <c r="Q172" s="194"/>
      <c r="R172" s="194"/>
      <c r="S172" s="213">
        <f t="shared" si="20"/>
        <v>95625</v>
      </c>
      <c r="T172" s="213">
        <f t="shared" si="26"/>
        <v>0</v>
      </c>
      <c r="U172" s="213">
        <f t="shared" si="26"/>
        <v>0</v>
      </c>
      <c r="V172" s="213">
        <f t="shared" si="26"/>
        <v>0</v>
      </c>
      <c r="W172" s="213">
        <f t="shared" si="26"/>
        <v>0</v>
      </c>
      <c r="X172" s="213">
        <f t="shared" si="22"/>
        <v>0</v>
      </c>
      <c r="Y172" s="213" t="s">
        <v>1</v>
      </c>
      <c r="Z172" s="213">
        <v>1</v>
      </c>
      <c r="AA172" s="102">
        <v>1</v>
      </c>
      <c r="AB172" s="194">
        <v>95625</v>
      </c>
      <c r="AC172" s="194"/>
      <c r="AD172" s="194"/>
      <c r="AE172" s="213">
        <f t="shared" si="23"/>
        <v>95625</v>
      </c>
      <c r="AF172" s="213" t="s">
        <v>1</v>
      </c>
      <c r="AG172" s="213">
        <v>1</v>
      </c>
      <c r="AH172" s="102">
        <v>1</v>
      </c>
      <c r="AI172" s="194">
        <v>95625</v>
      </c>
      <c r="AJ172" s="194"/>
      <c r="AK172" s="194"/>
      <c r="AL172" s="213">
        <f t="shared" si="24"/>
        <v>95625</v>
      </c>
    </row>
    <row r="173" spans="1:38">
      <c r="A173" s="194">
        <v>26</v>
      </c>
      <c r="B173" s="102" t="s">
        <v>1104</v>
      </c>
      <c r="C173" s="102" t="s">
        <v>5282</v>
      </c>
      <c r="D173" s="213">
        <v>1969</v>
      </c>
      <c r="E173" s="1020" t="s">
        <v>1103</v>
      </c>
      <c r="F173" s="213" t="s">
        <v>1</v>
      </c>
      <c r="G173" s="213" t="s">
        <v>1</v>
      </c>
      <c r="H173" s="213">
        <v>1</v>
      </c>
      <c r="I173" s="102">
        <v>1</v>
      </c>
      <c r="J173" s="194">
        <v>95625</v>
      </c>
      <c r="K173" s="194"/>
      <c r="L173" s="194"/>
      <c r="M173" s="213">
        <f t="shared" si="25"/>
        <v>95625</v>
      </c>
      <c r="N173" s="213">
        <v>1</v>
      </c>
      <c r="O173" s="102">
        <v>1</v>
      </c>
      <c r="P173" s="194">
        <v>95625</v>
      </c>
      <c r="Q173" s="194"/>
      <c r="R173" s="194"/>
      <c r="S173" s="213">
        <f t="shared" si="20"/>
        <v>95625</v>
      </c>
      <c r="T173" s="213">
        <f t="shared" si="26"/>
        <v>0</v>
      </c>
      <c r="U173" s="213">
        <f t="shared" si="26"/>
        <v>0</v>
      </c>
      <c r="V173" s="213">
        <f t="shared" si="26"/>
        <v>0</v>
      </c>
      <c r="W173" s="213">
        <f t="shared" si="26"/>
        <v>0</v>
      </c>
      <c r="X173" s="213">
        <f t="shared" si="22"/>
        <v>0</v>
      </c>
      <c r="Y173" s="213" t="s">
        <v>1</v>
      </c>
      <c r="Z173" s="213">
        <v>1</v>
      </c>
      <c r="AA173" s="102">
        <v>1</v>
      </c>
      <c r="AB173" s="194">
        <v>95625</v>
      </c>
      <c r="AC173" s="194"/>
      <c r="AD173" s="194"/>
      <c r="AE173" s="213">
        <f t="shared" si="23"/>
        <v>95625</v>
      </c>
      <c r="AF173" s="213" t="s">
        <v>1</v>
      </c>
      <c r="AG173" s="213">
        <v>1</v>
      </c>
      <c r="AH173" s="102">
        <v>1</v>
      </c>
      <c r="AI173" s="194">
        <v>95625</v>
      </c>
      <c r="AJ173" s="194"/>
      <c r="AK173" s="194"/>
      <c r="AL173" s="213">
        <f t="shared" si="24"/>
        <v>95625</v>
      </c>
    </row>
    <row r="174" spans="1:38">
      <c r="A174" s="194">
        <v>27</v>
      </c>
      <c r="B174" s="102" t="s">
        <v>1107</v>
      </c>
      <c r="C174" s="102" t="s">
        <v>5282</v>
      </c>
      <c r="D174" s="213">
        <v>1991</v>
      </c>
      <c r="E174" s="1020" t="s">
        <v>1103</v>
      </c>
      <c r="F174" s="213" t="s">
        <v>1</v>
      </c>
      <c r="G174" s="213" t="s">
        <v>1</v>
      </c>
      <c r="H174" s="213">
        <v>1</v>
      </c>
      <c r="I174" s="102">
        <v>1</v>
      </c>
      <c r="J174" s="194">
        <v>104000</v>
      </c>
      <c r="K174" s="194"/>
      <c r="L174" s="194"/>
      <c r="M174" s="213">
        <f t="shared" si="25"/>
        <v>104000</v>
      </c>
      <c r="N174" s="213">
        <v>1</v>
      </c>
      <c r="O174" s="102">
        <v>1</v>
      </c>
      <c r="P174" s="194">
        <v>104000</v>
      </c>
      <c r="Q174" s="194"/>
      <c r="R174" s="194"/>
      <c r="S174" s="213">
        <f t="shared" si="20"/>
        <v>104000</v>
      </c>
      <c r="T174" s="213">
        <f t="shared" si="26"/>
        <v>0</v>
      </c>
      <c r="U174" s="213">
        <f t="shared" si="26"/>
        <v>0</v>
      </c>
      <c r="V174" s="213">
        <f t="shared" si="26"/>
        <v>0</v>
      </c>
      <c r="W174" s="213">
        <f t="shared" si="26"/>
        <v>0</v>
      </c>
      <c r="X174" s="213">
        <f t="shared" si="22"/>
        <v>0</v>
      </c>
      <c r="Y174" s="213" t="s">
        <v>1</v>
      </c>
      <c r="Z174" s="213">
        <v>1</v>
      </c>
      <c r="AA174" s="102">
        <v>1</v>
      </c>
      <c r="AB174" s="194">
        <v>104000</v>
      </c>
      <c r="AC174" s="194"/>
      <c r="AD174" s="194"/>
      <c r="AE174" s="213">
        <f t="shared" si="23"/>
        <v>104000</v>
      </c>
      <c r="AF174" s="213" t="s">
        <v>1</v>
      </c>
      <c r="AG174" s="213">
        <v>1</v>
      </c>
      <c r="AH174" s="102">
        <v>1</v>
      </c>
      <c r="AI174" s="194">
        <v>104000</v>
      </c>
      <c r="AJ174" s="194"/>
      <c r="AK174" s="194"/>
      <c r="AL174" s="213">
        <f t="shared" si="24"/>
        <v>104000</v>
      </c>
    </row>
    <row r="175" spans="1:38">
      <c r="A175" s="194">
        <v>28</v>
      </c>
      <c r="B175" s="102" t="s">
        <v>1108</v>
      </c>
      <c r="C175" s="102" t="s">
        <v>5282</v>
      </c>
      <c r="D175" s="213">
        <v>1974</v>
      </c>
      <c r="E175" s="1020" t="s">
        <v>1103</v>
      </c>
      <c r="F175" s="213" t="s">
        <v>1</v>
      </c>
      <c r="G175" s="213" t="s">
        <v>1</v>
      </c>
      <c r="H175" s="213">
        <v>1</v>
      </c>
      <c r="I175" s="102">
        <v>1</v>
      </c>
      <c r="J175" s="194">
        <v>104000</v>
      </c>
      <c r="K175" s="194"/>
      <c r="L175" s="194"/>
      <c r="M175" s="213">
        <f t="shared" si="25"/>
        <v>104000</v>
      </c>
      <c r="N175" s="213">
        <v>1</v>
      </c>
      <c r="O175" s="102">
        <v>1</v>
      </c>
      <c r="P175" s="194">
        <v>104000</v>
      </c>
      <c r="Q175" s="194"/>
      <c r="R175" s="194"/>
      <c r="S175" s="213">
        <f t="shared" si="20"/>
        <v>104000</v>
      </c>
      <c r="T175" s="213">
        <f t="shared" si="26"/>
        <v>0</v>
      </c>
      <c r="U175" s="213">
        <f t="shared" si="26"/>
        <v>0</v>
      </c>
      <c r="V175" s="213">
        <f t="shared" si="26"/>
        <v>0</v>
      </c>
      <c r="W175" s="213">
        <f t="shared" si="26"/>
        <v>0</v>
      </c>
      <c r="X175" s="213">
        <f t="shared" si="22"/>
        <v>0</v>
      </c>
      <c r="Y175" s="213" t="s">
        <v>1</v>
      </c>
      <c r="Z175" s="213">
        <v>1</v>
      </c>
      <c r="AA175" s="102">
        <v>1</v>
      </c>
      <c r="AB175" s="194">
        <v>104000</v>
      </c>
      <c r="AC175" s="194"/>
      <c r="AD175" s="194"/>
      <c r="AE175" s="213">
        <f t="shared" si="23"/>
        <v>104000</v>
      </c>
      <c r="AF175" s="213" t="s">
        <v>1</v>
      </c>
      <c r="AG175" s="213">
        <v>1</v>
      </c>
      <c r="AH175" s="102">
        <v>1</v>
      </c>
      <c r="AI175" s="194">
        <v>104000</v>
      </c>
      <c r="AJ175" s="194"/>
      <c r="AK175" s="194"/>
      <c r="AL175" s="213">
        <f t="shared" si="24"/>
        <v>104000</v>
      </c>
    </row>
    <row r="176" spans="1:38">
      <c r="A176" s="194">
        <v>29</v>
      </c>
      <c r="B176" s="102" t="s">
        <v>1109</v>
      </c>
      <c r="C176" s="102" t="s">
        <v>5282</v>
      </c>
      <c r="D176" s="213">
        <v>1967</v>
      </c>
      <c r="E176" s="1020" t="s">
        <v>1103</v>
      </c>
      <c r="F176" s="213" t="s">
        <v>1</v>
      </c>
      <c r="G176" s="213" t="s">
        <v>1</v>
      </c>
      <c r="H176" s="213">
        <v>1</v>
      </c>
      <c r="I176" s="102">
        <v>1</v>
      </c>
      <c r="J176" s="194">
        <v>95625</v>
      </c>
      <c r="K176" s="194"/>
      <c r="L176" s="194"/>
      <c r="M176" s="213">
        <f t="shared" si="25"/>
        <v>95625</v>
      </c>
      <c r="N176" s="213">
        <v>1</v>
      </c>
      <c r="O176" s="102">
        <v>1</v>
      </c>
      <c r="P176" s="194">
        <v>95625</v>
      </c>
      <c r="Q176" s="194"/>
      <c r="R176" s="194"/>
      <c r="S176" s="213">
        <f t="shared" si="20"/>
        <v>95625</v>
      </c>
      <c r="T176" s="213">
        <f t="shared" si="26"/>
        <v>0</v>
      </c>
      <c r="U176" s="213">
        <f t="shared" si="26"/>
        <v>0</v>
      </c>
      <c r="V176" s="213">
        <f t="shared" si="26"/>
        <v>0</v>
      </c>
      <c r="W176" s="213">
        <f t="shared" si="26"/>
        <v>0</v>
      </c>
      <c r="X176" s="213">
        <f t="shared" si="22"/>
        <v>0</v>
      </c>
      <c r="Y176" s="213" t="s">
        <v>1</v>
      </c>
      <c r="Z176" s="213">
        <v>1</v>
      </c>
      <c r="AA176" s="102">
        <v>1</v>
      </c>
      <c r="AB176" s="194">
        <v>95625</v>
      </c>
      <c r="AC176" s="194"/>
      <c r="AD176" s="194"/>
      <c r="AE176" s="213">
        <f t="shared" si="23"/>
        <v>95625</v>
      </c>
      <c r="AF176" s="213" t="s">
        <v>1</v>
      </c>
      <c r="AG176" s="213">
        <v>1</v>
      </c>
      <c r="AH176" s="102">
        <v>1</v>
      </c>
      <c r="AI176" s="194">
        <v>95625</v>
      </c>
      <c r="AJ176" s="194"/>
      <c r="AK176" s="194"/>
      <c r="AL176" s="213">
        <f t="shared" si="24"/>
        <v>95625</v>
      </c>
    </row>
    <row r="177" spans="1:38">
      <c r="A177" s="194">
        <v>30</v>
      </c>
      <c r="B177" s="102" t="s">
        <v>5394</v>
      </c>
      <c r="C177" s="102" t="s">
        <v>5282</v>
      </c>
      <c r="D177" s="213">
        <v>1990</v>
      </c>
      <c r="E177" s="1020" t="s">
        <v>1103</v>
      </c>
      <c r="F177" s="213" t="s">
        <v>1</v>
      </c>
      <c r="G177" s="213" t="s">
        <v>1</v>
      </c>
      <c r="H177" s="213">
        <v>1</v>
      </c>
      <c r="I177" s="102">
        <v>1</v>
      </c>
      <c r="J177" s="194">
        <v>104000</v>
      </c>
      <c r="K177" s="194"/>
      <c r="L177" s="194"/>
      <c r="M177" s="213">
        <f t="shared" si="25"/>
        <v>104000</v>
      </c>
      <c r="N177" s="213">
        <v>1</v>
      </c>
      <c r="O177" s="102">
        <v>1</v>
      </c>
      <c r="P177" s="194">
        <v>104000</v>
      </c>
      <c r="Q177" s="194"/>
      <c r="R177" s="194"/>
      <c r="S177" s="213">
        <f t="shared" si="20"/>
        <v>104000</v>
      </c>
      <c r="T177" s="213">
        <f t="shared" si="26"/>
        <v>0</v>
      </c>
      <c r="U177" s="213">
        <f t="shared" si="26"/>
        <v>0</v>
      </c>
      <c r="V177" s="213">
        <f t="shared" si="26"/>
        <v>0</v>
      </c>
      <c r="W177" s="213">
        <f t="shared" si="26"/>
        <v>0</v>
      </c>
      <c r="X177" s="213">
        <f t="shared" si="22"/>
        <v>0</v>
      </c>
      <c r="Y177" s="213" t="s">
        <v>1</v>
      </c>
      <c r="Z177" s="213">
        <v>1</v>
      </c>
      <c r="AA177" s="102">
        <v>1</v>
      </c>
      <c r="AB177" s="194">
        <v>104000</v>
      </c>
      <c r="AC177" s="194"/>
      <c r="AD177" s="194"/>
      <c r="AE177" s="213">
        <f t="shared" si="23"/>
        <v>104000</v>
      </c>
      <c r="AF177" s="213" t="s">
        <v>1</v>
      </c>
      <c r="AG177" s="213">
        <v>1</v>
      </c>
      <c r="AH177" s="102">
        <v>1</v>
      </c>
      <c r="AI177" s="194">
        <v>104000</v>
      </c>
      <c r="AJ177" s="194"/>
      <c r="AK177" s="194"/>
      <c r="AL177" s="213">
        <f t="shared" si="24"/>
        <v>104000</v>
      </c>
    </row>
    <row r="178" spans="1:38" s="216" customFormat="1" ht="27">
      <c r="A178" s="211"/>
      <c r="B178" s="219" t="s">
        <v>227</v>
      </c>
      <c r="C178" s="219"/>
      <c r="D178" s="215" t="s">
        <v>1</v>
      </c>
      <c r="E178" s="215" t="s">
        <v>1</v>
      </c>
      <c r="F178" s="215" t="s">
        <v>1</v>
      </c>
      <c r="G178" s="215" t="s">
        <v>1</v>
      </c>
      <c r="H178" s="215" t="s">
        <v>1</v>
      </c>
      <c r="I178" s="215">
        <f>SUM(I148:I177)</f>
        <v>30</v>
      </c>
      <c r="J178" s="215">
        <f>SUM(J148:J177)</f>
        <v>3423295</v>
      </c>
      <c r="K178" s="215">
        <f t="shared" ref="K178:Y178" si="27">SUM(K148:K177)</f>
        <v>0</v>
      </c>
      <c r="L178" s="215">
        <f t="shared" si="27"/>
        <v>62400</v>
      </c>
      <c r="M178" s="215">
        <f t="shared" si="27"/>
        <v>3485695</v>
      </c>
      <c r="N178" s="215"/>
      <c r="O178" s="215">
        <f t="shared" si="27"/>
        <v>30</v>
      </c>
      <c r="P178" s="215">
        <f t="shared" si="27"/>
        <v>3423295</v>
      </c>
      <c r="Q178" s="215">
        <f t="shared" si="27"/>
        <v>0</v>
      </c>
      <c r="R178" s="215">
        <f t="shared" si="27"/>
        <v>62400</v>
      </c>
      <c r="S178" s="215">
        <f t="shared" si="27"/>
        <v>3485695</v>
      </c>
      <c r="T178" s="215">
        <f t="shared" si="27"/>
        <v>0</v>
      </c>
      <c r="U178" s="215">
        <f t="shared" si="27"/>
        <v>0</v>
      </c>
      <c r="V178" s="215">
        <f t="shared" si="27"/>
        <v>0</v>
      </c>
      <c r="W178" s="215">
        <f t="shared" si="27"/>
        <v>0</v>
      </c>
      <c r="X178" s="215">
        <f t="shared" si="27"/>
        <v>0</v>
      </c>
      <c r="Y178" s="215">
        <f t="shared" si="27"/>
        <v>0</v>
      </c>
      <c r="Z178" s="215"/>
      <c r="AA178" s="215">
        <f t="shared" ref="AA178:AF178" si="28">SUM(AA148:AA177)</f>
        <v>30</v>
      </c>
      <c r="AB178" s="215">
        <f t="shared" si="28"/>
        <v>3423295</v>
      </c>
      <c r="AC178" s="215">
        <f t="shared" si="28"/>
        <v>0</v>
      </c>
      <c r="AD178" s="215">
        <f t="shared" si="28"/>
        <v>62400</v>
      </c>
      <c r="AE178" s="215">
        <f t="shared" si="28"/>
        <v>3485695</v>
      </c>
      <c r="AF178" s="215">
        <f t="shared" si="28"/>
        <v>0</v>
      </c>
      <c r="AG178" s="215"/>
      <c r="AH178" s="215">
        <f t="shared" ref="AH178:AL178" si="29">SUM(AH148:AH177)</f>
        <v>30</v>
      </c>
      <c r="AI178" s="215">
        <f t="shared" si="29"/>
        <v>3423295</v>
      </c>
      <c r="AJ178" s="215">
        <f t="shared" si="29"/>
        <v>0</v>
      </c>
      <c r="AK178" s="215">
        <f t="shared" si="29"/>
        <v>62400</v>
      </c>
      <c r="AL178" s="215">
        <f t="shared" si="29"/>
        <v>3485695</v>
      </c>
    </row>
    <row r="179" spans="1:38" s="216" customFormat="1" ht="30" customHeight="1">
      <c r="A179" s="211"/>
      <c r="B179" s="545" t="s">
        <v>5395</v>
      </c>
      <c r="C179" s="545"/>
      <c r="D179" s="215" t="s">
        <v>1</v>
      </c>
      <c r="E179" s="215" t="s">
        <v>1</v>
      </c>
      <c r="F179" s="215" t="s">
        <v>1</v>
      </c>
      <c r="G179" s="215" t="s">
        <v>1</v>
      </c>
      <c r="H179" s="215" t="s">
        <v>1</v>
      </c>
      <c r="I179" s="215">
        <f>+I178+I144</f>
        <v>162</v>
      </c>
      <c r="J179" s="215">
        <f t="shared" ref="J179:M179" si="30">+J178+J144</f>
        <v>48495231</v>
      </c>
      <c r="K179" s="215">
        <f t="shared" si="30"/>
        <v>159868.79999999999</v>
      </c>
      <c r="L179" s="215">
        <f t="shared" si="30"/>
        <v>143936</v>
      </c>
      <c r="M179" s="215">
        <f t="shared" si="30"/>
        <v>48820035.79999999</v>
      </c>
      <c r="N179" s="215" t="s">
        <v>1</v>
      </c>
      <c r="O179" s="215">
        <f t="shared" ref="O179:X179" si="31">+O178+O144</f>
        <v>162</v>
      </c>
      <c r="P179" s="215">
        <f t="shared" si="31"/>
        <v>47699839</v>
      </c>
      <c r="Q179" s="215">
        <f t="shared" si="31"/>
        <v>46924.799999999996</v>
      </c>
      <c r="R179" s="215">
        <f t="shared" si="31"/>
        <v>105456</v>
      </c>
      <c r="S179" s="215">
        <f t="shared" si="31"/>
        <v>47873219.799999997</v>
      </c>
      <c r="T179" s="215">
        <f t="shared" si="31"/>
        <v>0</v>
      </c>
      <c r="U179" s="215">
        <f t="shared" si="31"/>
        <v>795391.99999999977</v>
      </c>
      <c r="V179" s="215">
        <f t="shared" si="31"/>
        <v>112944</v>
      </c>
      <c r="W179" s="215">
        <f t="shared" si="31"/>
        <v>38480</v>
      </c>
      <c r="X179" s="215">
        <f t="shared" si="31"/>
        <v>946815.99999999977</v>
      </c>
      <c r="Y179" s="215" t="s">
        <v>1</v>
      </c>
      <c r="Z179" s="215" t="s">
        <v>1</v>
      </c>
      <c r="AA179" s="215">
        <f t="shared" ref="AA179:AE179" si="32">+AA178+AA144</f>
        <v>162</v>
      </c>
      <c r="AB179" s="215">
        <f t="shared" si="32"/>
        <v>49432895</v>
      </c>
      <c r="AC179" s="215">
        <f t="shared" si="32"/>
        <v>165110.39999999999</v>
      </c>
      <c r="AD179" s="215">
        <f t="shared" si="32"/>
        <v>144560</v>
      </c>
      <c r="AE179" s="215">
        <f t="shared" si="32"/>
        <v>49763565.399999991</v>
      </c>
      <c r="AF179" s="215" t="s">
        <v>1</v>
      </c>
      <c r="AG179" s="215" t="s">
        <v>1</v>
      </c>
      <c r="AH179" s="215">
        <f t="shared" ref="AH179:AL179" si="33">+AH178+AH144</f>
        <v>162</v>
      </c>
      <c r="AI179" s="215">
        <f t="shared" si="33"/>
        <v>50106815</v>
      </c>
      <c r="AJ179" s="215">
        <f t="shared" si="33"/>
        <v>165110.39999999999</v>
      </c>
      <c r="AK179" s="215">
        <f t="shared" si="33"/>
        <v>145849.60000000001</v>
      </c>
      <c r="AL179" s="215">
        <f t="shared" si="33"/>
        <v>50438775</v>
      </c>
    </row>
    <row r="180" spans="1:38" ht="28.5" customHeight="1" thickBot="1"/>
    <row r="181" spans="1:38" s="176" customFormat="1" ht="25.5" customHeight="1">
      <c r="A181" s="30"/>
      <c r="B181" s="2562" t="s">
        <v>5396</v>
      </c>
      <c r="C181" s="2562"/>
      <c r="D181" s="2562"/>
      <c r="E181" s="2562"/>
      <c r="F181" s="2562"/>
      <c r="G181" s="2562"/>
      <c r="H181" s="2562"/>
      <c r="I181" s="2562"/>
      <c r="J181" s="2562"/>
      <c r="K181" s="31"/>
      <c r="L181" s="31"/>
      <c r="M181" s="175"/>
      <c r="N181" s="175"/>
      <c r="O181" s="34"/>
      <c r="P181" s="175"/>
      <c r="Q181" s="31"/>
      <c r="R181" s="41" t="s">
        <v>215</v>
      </c>
      <c r="S181" s="34"/>
      <c r="T181" s="175"/>
      <c r="U181" s="34"/>
      <c r="V181" s="175"/>
      <c r="W181" s="34"/>
      <c r="X181" s="175"/>
      <c r="Y181" s="134"/>
      <c r="Z181" s="31"/>
      <c r="AA181" s="174"/>
      <c r="AB181" s="31"/>
      <c r="AC181" s="31"/>
      <c r="AD181" s="31"/>
      <c r="AE181" s="41"/>
      <c r="AF181" s="134"/>
      <c r="AG181" s="31"/>
      <c r="AH181" s="174"/>
      <c r="AI181" s="31"/>
      <c r="AJ181" s="31"/>
      <c r="AK181" s="31"/>
      <c r="AL181" s="41"/>
    </row>
    <row r="182" spans="1:38" s="324" customFormat="1" ht="14.25">
      <c r="A182" s="244"/>
      <c r="B182" s="321"/>
      <c r="C182" s="2548" t="s">
        <v>5278</v>
      </c>
      <c r="D182" s="2548" t="s">
        <v>5279</v>
      </c>
      <c r="E182" s="322"/>
      <c r="F182" s="323"/>
      <c r="G182" s="323"/>
      <c r="H182" s="323"/>
      <c r="I182" s="1257" t="s">
        <v>5364</v>
      </c>
      <c r="J182" s="323"/>
      <c r="K182" s="323"/>
      <c r="L182" s="323"/>
      <c r="M182" s="323"/>
      <c r="N182" s="322"/>
      <c r="O182" s="2531" t="s">
        <v>1978</v>
      </c>
      <c r="P182" s="2531"/>
      <c r="Q182" s="2531"/>
      <c r="R182" s="2531"/>
      <c r="S182" s="2560"/>
      <c r="T182" s="2561" t="s">
        <v>216</v>
      </c>
      <c r="U182" s="2531"/>
      <c r="V182" s="2531"/>
      <c r="W182" s="2531"/>
      <c r="X182" s="2560"/>
      <c r="Y182" s="322"/>
      <c r="Z182" s="323"/>
      <c r="AA182" s="1257" t="s">
        <v>5883</v>
      </c>
      <c r="AB182" s="323"/>
      <c r="AC182" s="323"/>
      <c r="AD182" s="323"/>
      <c r="AE182" s="442"/>
      <c r="AF182" s="322"/>
      <c r="AG182" s="323"/>
      <c r="AH182" s="1257" t="s">
        <v>7103</v>
      </c>
      <c r="AI182" s="323"/>
      <c r="AJ182" s="323"/>
      <c r="AK182" s="323"/>
      <c r="AL182" s="442"/>
    </row>
    <row r="183" spans="1:38" s="176" customFormat="1" ht="76.5">
      <c r="A183" s="210" t="s">
        <v>114</v>
      </c>
      <c r="B183" s="2162" t="s">
        <v>218</v>
      </c>
      <c r="C183" s="2550"/>
      <c r="D183" s="2550"/>
      <c r="E183" s="2162" t="s">
        <v>219</v>
      </c>
      <c r="F183" s="2162" t="s">
        <v>220</v>
      </c>
      <c r="G183" s="2162" t="s">
        <v>221</v>
      </c>
      <c r="H183" s="521" t="s">
        <v>5368</v>
      </c>
      <c r="I183" s="2162" t="s">
        <v>211</v>
      </c>
      <c r="J183" s="281" t="s">
        <v>460</v>
      </c>
      <c r="K183" s="2162" t="s">
        <v>222</v>
      </c>
      <c r="L183" s="2162" t="s">
        <v>223</v>
      </c>
      <c r="M183" s="2162" t="s">
        <v>5365</v>
      </c>
      <c r="N183" s="521" t="s">
        <v>4246</v>
      </c>
      <c r="O183" s="2162" t="s">
        <v>211</v>
      </c>
      <c r="P183" s="2162" t="s">
        <v>240</v>
      </c>
      <c r="Q183" s="2162" t="s">
        <v>222</v>
      </c>
      <c r="R183" s="2162" t="s">
        <v>223</v>
      </c>
      <c r="S183" s="2162" t="s">
        <v>5366</v>
      </c>
      <c r="T183" s="2162" t="s">
        <v>211</v>
      </c>
      <c r="U183" s="2162" t="s">
        <v>240</v>
      </c>
      <c r="V183" s="2162" t="s">
        <v>222</v>
      </c>
      <c r="W183" s="2162" t="s">
        <v>223</v>
      </c>
      <c r="X183" s="2162" t="s">
        <v>5367</v>
      </c>
      <c r="Y183" s="2162" t="s">
        <v>221</v>
      </c>
      <c r="Z183" s="521" t="s">
        <v>6685</v>
      </c>
      <c r="AA183" s="2162" t="s">
        <v>211</v>
      </c>
      <c r="AB183" s="2162" t="s">
        <v>240</v>
      </c>
      <c r="AC183" s="2162" t="s">
        <v>222</v>
      </c>
      <c r="AD183" s="2162" t="s">
        <v>223</v>
      </c>
      <c r="AE183" s="2162" t="s">
        <v>254</v>
      </c>
      <c r="AF183" s="2162" t="s">
        <v>221</v>
      </c>
      <c r="AG183" s="521" t="s">
        <v>8075</v>
      </c>
      <c r="AH183" s="2162" t="s">
        <v>211</v>
      </c>
      <c r="AI183" s="2162" t="s">
        <v>240</v>
      </c>
      <c r="AJ183" s="2162" t="s">
        <v>222</v>
      </c>
      <c r="AK183" s="2162" t="s">
        <v>223</v>
      </c>
      <c r="AL183" s="2162" t="s">
        <v>254</v>
      </c>
    </row>
    <row r="184" spans="1:38" s="35" customFormat="1" ht="12.75">
      <c r="A184" s="123">
        <v>1</v>
      </c>
      <c r="B184" s="123">
        <v>2</v>
      </c>
      <c r="C184" s="123"/>
      <c r="D184" s="123">
        <v>3</v>
      </c>
      <c r="E184" s="123">
        <v>4</v>
      </c>
      <c r="F184" s="123">
        <v>5</v>
      </c>
      <c r="G184" s="123">
        <v>6</v>
      </c>
      <c r="H184" s="123">
        <v>7</v>
      </c>
      <c r="I184" s="123">
        <v>8</v>
      </c>
      <c r="J184" s="123">
        <v>9</v>
      </c>
      <c r="K184" s="123">
        <v>10</v>
      </c>
      <c r="L184" s="123">
        <v>11</v>
      </c>
      <c r="M184" s="123">
        <v>12</v>
      </c>
      <c r="N184" s="123">
        <v>13</v>
      </c>
      <c r="O184" s="123">
        <v>14</v>
      </c>
      <c r="P184" s="123">
        <v>15</v>
      </c>
      <c r="Q184" s="123">
        <v>16</v>
      </c>
      <c r="R184" s="123">
        <v>17</v>
      </c>
      <c r="S184" s="123">
        <v>18</v>
      </c>
      <c r="T184" s="123">
        <v>19</v>
      </c>
      <c r="U184" s="123">
        <v>20</v>
      </c>
      <c r="V184" s="123">
        <v>21</v>
      </c>
      <c r="W184" s="123">
        <v>22</v>
      </c>
      <c r="X184" s="123">
        <v>23</v>
      </c>
      <c r="Y184" s="123">
        <v>24</v>
      </c>
      <c r="Z184" s="123">
        <v>25</v>
      </c>
      <c r="AA184" s="123">
        <v>26</v>
      </c>
      <c r="AB184" s="123">
        <v>27</v>
      </c>
      <c r="AC184" s="123">
        <v>28</v>
      </c>
      <c r="AD184" s="123">
        <v>29</v>
      </c>
      <c r="AE184" s="123">
        <v>30</v>
      </c>
      <c r="AF184" s="123">
        <v>31</v>
      </c>
      <c r="AG184" s="123">
        <v>32</v>
      </c>
      <c r="AH184" s="123">
        <v>33</v>
      </c>
      <c r="AI184" s="123">
        <v>34</v>
      </c>
      <c r="AJ184" s="123">
        <v>35</v>
      </c>
      <c r="AK184" s="123">
        <v>36</v>
      </c>
      <c r="AL184" s="123">
        <v>37</v>
      </c>
    </row>
    <row r="185" spans="1:38" ht="27">
      <c r="A185" s="211" t="s">
        <v>3</v>
      </c>
      <c r="B185" s="212" t="s">
        <v>4247</v>
      </c>
      <c r="C185" s="212"/>
      <c r="D185" s="213"/>
      <c r="E185" s="213"/>
      <c r="F185" s="213"/>
      <c r="G185" s="213"/>
      <c r="H185" s="213"/>
      <c r="I185" s="212"/>
      <c r="J185" s="213"/>
      <c r="K185" s="213"/>
      <c r="L185" s="213"/>
      <c r="M185" s="213"/>
      <c r="N185" s="213"/>
      <c r="O185" s="212"/>
      <c r="P185" s="213"/>
      <c r="Q185" s="213"/>
      <c r="R185" s="213"/>
      <c r="S185" s="212"/>
      <c r="T185" s="213"/>
      <c r="U185" s="212"/>
      <c r="V185" s="213"/>
      <c r="W185" s="106"/>
      <c r="X185" s="106"/>
      <c r="Y185" s="213"/>
      <c r="Z185" s="213"/>
      <c r="AA185" s="212"/>
      <c r="AB185" s="213"/>
      <c r="AC185" s="213"/>
      <c r="AD185" s="213"/>
      <c r="AE185" s="213"/>
      <c r="AF185" s="213"/>
      <c r="AG185" s="213"/>
      <c r="AH185" s="212"/>
      <c r="AI185" s="213"/>
      <c r="AJ185" s="213"/>
      <c r="AK185" s="213"/>
      <c r="AL185" s="213"/>
    </row>
    <row r="186" spans="1:38">
      <c r="A186" s="194"/>
      <c r="B186" s="179" t="s">
        <v>126</v>
      </c>
      <c r="C186" s="179"/>
      <c r="D186" s="213"/>
      <c r="E186" s="213"/>
      <c r="F186" s="213"/>
      <c r="G186" s="213"/>
      <c r="H186" s="213"/>
      <c r="I186" s="179"/>
      <c r="J186" s="179"/>
      <c r="K186" s="179"/>
      <c r="L186" s="179"/>
      <c r="M186" s="179"/>
      <c r="N186" s="213"/>
      <c r="O186" s="179"/>
      <c r="P186" s="179"/>
      <c r="Q186" s="179"/>
      <c r="R186" s="179"/>
      <c r="S186" s="179"/>
      <c r="T186" s="179"/>
      <c r="U186" s="179"/>
      <c r="V186" s="179"/>
      <c r="W186" s="106"/>
      <c r="X186" s="106"/>
      <c r="Y186" s="213"/>
      <c r="Z186" s="213"/>
      <c r="AA186" s="179"/>
      <c r="AB186" s="179"/>
      <c r="AC186" s="179"/>
      <c r="AD186" s="179"/>
      <c r="AE186" s="179"/>
      <c r="AF186" s="213"/>
      <c r="AG186" s="213"/>
      <c r="AH186" s="179"/>
      <c r="AI186" s="179"/>
      <c r="AJ186" s="179"/>
      <c r="AK186" s="179"/>
      <c r="AL186" s="179"/>
    </row>
    <row r="187" spans="1:38">
      <c r="A187" s="194"/>
      <c r="B187" s="179" t="s">
        <v>225</v>
      </c>
      <c r="C187" s="179"/>
      <c r="D187" s="213"/>
      <c r="E187" s="213"/>
      <c r="F187" s="213"/>
      <c r="G187" s="213"/>
      <c r="H187" s="213"/>
      <c r="I187" s="179"/>
      <c r="J187" s="179"/>
      <c r="K187" s="179"/>
      <c r="L187" s="179"/>
      <c r="M187" s="179"/>
      <c r="N187" s="213"/>
      <c r="O187" s="179"/>
      <c r="P187" s="179"/>
      <c r="Q187" s="179"/>
      <c r="R187" s="179"/>
      <c r="S187" s="179"/>
      <c r="T187" s="179"/>
      <c r="U187" s="179"/>
      <c r="V187" s="179"/>
      <c r="W187" s="106"/>
      <c r="X187" s="106"/>
      <c r="Y187" s="213"/>
      <c r="Z187" s="213"/>
      <c r="AA187" s="179"/>
      <c r="AB187" s="179"/>
      <c r="AC187" s="179"/>
      <c r="AD187" s="179"/>
      <c r="AE187" s="179"/>
      <c r="AF187" s="213"/>
      <c r="AG187" s="213"/>
      <c r="AH187" s="179"/>
      <c r="AI187" s="179"/>
      <c r="AJ187" s="179"/>
      <c r="AK187" s="179"/>
      <c r="AL187" s="179"/>
    </row>
    <row r="188" spans="1:38">
      <c r="A188" s="194"/>
      <c r="B188" s="179" t="s">
        <v>226</v>
      </c>
      <c r="C188" s="179"/>
      <c r="D188" s="213"/>
      <c r="E188" s="213"/>
      <c r="F188" s="213"/>
      <c r="G188" s="213"/>
      <c r="H188" s="213"/>
      <c r="I188" s="179"/>
      <c r="J188" s="179"/>
      <c r="K188" s="179"/>
      <c r="L188" s="179"/>
      <c r="M188" s="179"/>
      <c r="N188" s="213"/>
      <c r="O188" s="179"/>
      <c r="P188" s="179"/>
      <c r="Q188" s="179"/>
      <c r="R188" s="179"/>
      <c r="S188" s="179"/>
      <c r="T188" s="179"/>
      <c r="U188" s="179"/>
      <c r="V188" s="179"/>
      <c r="W188" s="106"/>
      <c r="X188" s="106"/>
      <c r="Y188" s="213"/>
      <c r="Z188" s="213"/>
      <c r="AA188" s="179"/>
      <c r="AB188" s="179"/>
      <c r="AC188" s="179"/>
      <c r="AD188" s="179"/>
      <c r="AE188" s="179"/>
      <c r="AF188" s="213"/>
      <c r="AG188" s="213"/>
      <c r="AH188" s="179"/>
      <c r="AI188" s="179"/>
      <c r="AJ188" s="179"/>
      <c r="AK188" s="179"/>
      <c r="AL188" s="179"/>
    </row>
    <row r="189" spans="1:38" ht="27">
      <c r="A189" s="194">
        <v>1</v>
      </c>
      <c r="B189" s="102" t="s">
        <v>1354</v>
      </c>
      <c r="C189" s="102" t="s">
        <v>5283</v>
      </c>
      <c r="D189" s="194">
        <v>1997</v>
      </c>
      <c r="E189" s="942" t="s">
        <v>100</v>
      </c>
      <c r="F189" s="194" t="s">
        <v>979</v>
      </c>
      <c r="G189" s="194">
        <v>5</v>
      </c>
      <c r="H189" s="194">
        <v>6.5</v>
      </c>
      <c r="I189" s="102">
        <v>1</v>
      </c>
      <c r="J189" s="102">
        <v>540800</v>
      </c>
      <c r="K189" s="102"/>
      <c r="L189" s="102"/>
      <c r="M189" s="213">
        <f t="shared" ref="M189:M236" si="34">J189+K189+L189</f>
        <v>540800</v>
      </c>
      <c r="N189" s="194">
        <v>6.5</v>
      </c>
      <c r="O189" s="102">
        <v>1</v>
      </c>
      <c r="P189" s="194">
        <v>540800</v>
      </c>
      <c r="Q189" s="194"/>
      <c r="R189" s="194"/>
      <c r="S189" s="213">
        <f t="shared" ref="S189:S236" si="35">P189+Q189+R189</f>
        <v>540800</v>
      </c>
      <c r="T189" s="213">
        <f t="shared" ref="T189:W235" si="36">I189-O189</f>
        <v>0</v>
      </c>
      <c r="U189" s="213">
        <f t="shared" si="36"/>
        <v>0</v>
      </c>
      <c r="V189" s="213">
        <f t="shared" si="36"/>
        <v>0</v>
      </c>
      <c r="W189" s="213">
        <f t="shared" si="36"/>
        <v>0</v>
      </c>
      <c r="X189" s="213">
        <f t="shared" ref="X189:X236" si="37">U189+V189+W189</f>
        <v>0</v>
      </c>
      <c r="Y189" s="194">
        <v>6</v>
      </c>
      <c r="Z189" s="194">
        <v>6.72</v>
      </c>
      <c r="AA189" s="102">
        <v>1</v>
      </c>
      <c r="AB189" s="102">
        <v>559104</v>
      </c>
      <c r="AC189" s="102"/>
      <c r="AD189" s="102"/>
      <c r="AE189" s="213">
        <f t="shared" ref="AE189:AE236" si="38">AB189+AC189+AD189</f>
        <v>559104</v>
      </c>
      <c r="AF189" s="194">
        <v>7</v>
      </c>
      <c r="AG189" s="194">
        <v>6.72</v>
      </c>
      <c r="AH189" s="102">
        <v>1</v>
      </c>
      <c r="AI189" s="102">
        <v>559104</v>
      </c>
      <c r="AJ189" s="102"/>
      <c r="AK189" s="102"/>
      <c r="AL189" s="213">
        <f t="shared" ref="AL189:AL236" si="39">AI189+AJ189+AK189</f>
        <v>559104</v>
      </c>
    </row>
    <row r="190" spans="1:38" ht="54">
      <c r="A190" s="194">
        <v>2</v>
      </c>
      <c r="B190" s="102" t="s">
        <v>1112</v>
      </c>
      <c r="C190" s="102" t="s">
        <v>5282</v>
      </c>
      <c r="D190" s="194">
        <v>1990</v>
      </c>
      <c r="E190" s="942" t="s">
        <v>1110</v>
      </c>
      <c r="F190" s="194" t="s">
        <v>979</v>
      </c>
      <c r="G190" s="194">
        <v>3</v>
      </c>
      <c r="H190" s="194">
        <v>6.29</v>
      </c>
      <c r="I190" s="102">
        <v>1</v>
      </c>
      <c r="J190" s="102">
        <v>523328</v>
      </c>
      <c r="K190" s="102"/>
      <c r="L190" s="102"/>
      <c r="M190" s="213">
        <f t="shared" si="34"/>
        <v>523328</v>
      </c>
      <c r="N190" s="194">
        <v>6.09</v>
      </c>
      <c r="O190" s="102">
        <v>1</v>
      </c>
      <c r="P190" s="194">
        <v>506688</v>
      </c>
      <c r="Q190" s="194"/>
      <c r="R190" s="194"/>
      <c r="S190" s="213">
        <f t="shared" si="35"/>
        <v>506688</v>
      </c>
      <c r="T190" s="213">
        <f t="shared" si="36"/>
        <v>0</v>
      </c>
      <c r="U190" s="213">
        <f t="shared" si="36"/>
        <v>16640</v>
      </c>
      <c r="V190" s="213">
        <f t="shared" si="36"/>
        <v>0</v>
      </c>
      <c r="W190" s="213">
        <f t="shared" si="36"/>
        <v>0</v>
      </c>
      <c r="X190" s="213">
        <f t="shared" si="37"/>
        <v>16640</v>
      </c>
      <c r="Y190" s="194">
        <v>4</v>
      </c>
      <c r="Z190" s="194">
        <v>6.5</v>
      </c>
      <c r="AA190" s="102">
        <v>1</v>
      </c>
      <c r="AB190" s="102">
        <v>540800</v>
      </c>
      <c r="AC190" s="102"/>
      <c r="AD190" s="102"/>
      <c r="AE190" s="213">
        <f t="shared" si="38"/>
        <v>540800</v>
      </c>
      <c r="AF190" s="194">
        <v>5</v>
      </c>
      <c r="AG190" s="194">
        <v>6.5</v>
      </c>
      <c r="AH190" s="102">
        <v>1</v>
      </c>
      <c r="AI190" s="102">
        <v>540800</v>
      </c>
      <c r="AJ190" s="102"/>
      <c r="AK190" s="102"/>
      <c r="AL190" s="213">
        <f t="shared" si="39"/>
        <v>540800</v>
      </c>
    </row>
    <row r="191" spans="1:38" ht="67.5">
      <c r="A191" s="194">
        <v>3</v>
      </c>
      <c r="B191" s="104" t="s">
        <v>1113</v>
      </c>
      <c r="C191" s="104" t="s">
        <v>5282</v>
      </c>
      <c r="D191" s="194">
        <v>1989</v>
      </c>
      <c r="E191" s="942" t="s">
        <v>1111</v>
      </c>
      <c r="F191" s="194" t="s">
        <v>984</v>
      </c>
      <c r="G191" s="194">
        <v>6</v>
      </c>
      <c r="H191" s="194">
        <v>4.55</v>
      </c>
      <c r="I191" s="102">
        <v>1</v>
      </c>
      <c r="J191" s="102">
        <v>378560</v>
      </c>
      <c r="K191" s="102"/>
      <c r="L191" s="102"/>
      <c r="M191" s="213">
        <f t="shared" si="34"/>
        <v>378560</v>
      </c>
      <c r="N191" s="194">
        <v>4.41</v>
      </c>
      <c r="O191" s="102">
        <v>1</v>
      </c>
      <c r="P191" s="194">
        <v>366912</v>
      </c>
      <c r="Q191" s="194"/>
      <c r="R191" s="194"/>
      <c r="S191" s="213">
        <f t="shared" si="35"/>
        <v>366912</v>
      </c>
      <c r="T191" s="213">
        <f t="shared" si="36"/>
        <v>0</v>
      </c>
      <c r="U191" s="213">
        <f t="shared" si="36"/>
        <v>11648</v>
      </c>
      <c r="V191" s="213">
        <f t="shared" si="36"/>
        <v>0</v>
      </c>
      <c r="W191" s="213">
        <f t="shared" si="36"/>
        <v>0</v>
      </c>
      <c r="X191" s="213">
        <f t="shared" si="37"/>
        <v>11648</v>
      </c>
      <c r="Y191" s="194">
        <v>7</v>
      </c>
      <c r="Z191" s="194">
        <v>4.55</v>
      </c>
      <c r="AA191" s="102">
        <v>1</v>
      </c>
      <c r="AB191" s="102">
        <v>378560</v>
      </c>
      <c r="AC191" s="102"/>
      <c r="AD191" s="102"/>
      <c r="AE191" s="213">
        <f t="shared" si="38"/>
        <v>378560</v>
      </c>
      <c r="AF191" s="194">
        <v>8</v>
      </c>
      <c r="AG191" s="194">
        <v>4.7</v>
      </c>
      <c r="AH191" s="102">
        <v>1</v>
      </c>
      <c r="AI191" s="102">
        <v>391040</v>
      </c>
      <c r="AJ191" s="102"/>
      <c r="AK191" s="102"/>
      <c r="AL191" s="213">
        <f t="shared" si="39"/>
        <v>391040</v>
      </c>
    </row>
    <row r="192" spans="1:38" ht="67.5">
      <c r="A192" s="194">
        <v>4</v>
      </c>
      <c r="B192" s="102" t="s">
        <v>1116</v>
      </c>
      <c r="C192" s="102" t="s">
        <v>5283</v>
      </c>
      <c r="D192" s="194">
        <v>1994</v>
      </c>
      <c r="E192" s="942" t="s">
        <v>1111</v>
      </c>
      <c r="F192" s="194" t="s">
        <v>984</v>
      </c>
      <c r="G192" s="194">
        <v>5</v>
      </c>
      <c r="H192" s="194">
        <v>4.41</v>
      </c>
      <c r="I192" s="102">
        <v>1</v>
      </c>
      <c r="J192" s="102">
        <v>366912</v>
      </c>
      <c r="K192" s="102"/>
      <c r="L192" s="102"/>
      <c r="M192" s="213">
        <f t="shared" si="34"/>
        <v>366912</v>
      </c>
      <c r="N192" s="194">
        <v>4.41</v>
      </c>
      <c r="O192" s="102">
        <v>1</v>
      </c>
      <c r="P192" s="194">
        <v>366912</v>
      </c>
      <c r="Q192" s="194"/>
      <c r="R192" s="194"/>
      <c r="S192" s="213">
        <f t="shared" si="35"/>
        <v>366912</v>
      </c>
      <c r="T192" s="213">
        <f t="shared" si="36"/>
        <v>0</v>
      </c>
      <c r="U192" s="213">
        <f t="shared" si="36"/>
        <v>0</v>
      </c>
      <c r="V192" s="213">
        <f t="shared" si="36"/>
        <v>0</v>
      </c>
      <c r="W192" s="213">
        <f t="shared" si="36"/>
        <v>0</v>
      </c>
      <c r="X192" s="213">
        <f t="shared" si="37"/>
        <v>0</v>
      </c>
      <c r="Y192" s="194">
        <v>6</v>
      </c>
      <c r="Z192" s="194">
        <v>4.55</v>
      </c>
      <c r="AA192" s="102">
        <v>1</v>
      </c>
      <c r="AB192" s="102">
        <v>378560</v>
      </c>
      <c r="AC192" s="102"/>
      <c r="AD192" s="102"/>
      <c r="AE192" s="213">
        <f t="shared" si="38"/>
        <v>378560</v>
      </c>
      <c r="AF192" s="194">
        <v>7</v>
      </c>
      <c r="AG192" s="194">
        <v>4.55</v>
      </c>
      <c r="AH192" s="102">
        <v>1</v>
      </c>
      <c r="AI192" s="102">
        <v>378560</v>
      </c>
      <c r="AJ192" s="102"/>
      <c r="AK192" s="102"/>
      <c r="AL192" s="213">
        <f t="shared" si="39"/>
        <v>378560</v>
      </c>
    </row>
    <row r="193" spans="1:38" ht="67.5">
      <c r="A193" s="194">
        <v>5</v>
      </c>
      <c r="B193" s="102" t="s">
        <v>1782</v>
      </c>
      <c r="C193" s="102" t="s">
        <v>5282</v>
      </c>
      <c r="D193" s="194">
        <v>1996</v>
      </c>
      <c r="E193" s="942" t="s">
        <v>1111</v>
      </c>
      <c r="F193" s="194" t="s">
        <v>984</v>
      </c>
      <c r="G193" s="194">
        <v>5</v>
      </c>
      <c r="H193" s="194">
        <v>4.41</v>
      </c>
      <c r="I193" s="102">
        <v>1</v>
      </c>
      <c r="J193" s="102">
        <v>366912</v>
      </c>
      <c r="K193" s="102"/>
      <c r="L193" s="102"/>
      <c r="M193" s="213">
        <f t="shared" si="34"/>
        <v>366912</v>
      </c>
      <c r="N193" s="194">
        <v>4.41</v>
      </c>
      <c r="O193" s="102">
        <v>1</v>
      </c>
      <c r="P193" s="194">
        <v>366912</v>
      </c>
      <c r="Q193" s="194"/>
      <c r="R193" s="194"/>
      <c r="S193" s="213">
        <f t="shared" si="35"/>
        <v>366912</v>
      </c>
      <c r="T193" s="213">
        <f t="shared" si="36"/>
        <v>0</v>
      </c>
      <c r="U193" s="213">
        <f t="shared" si="36"/>
        <v>0</v>
      </c>
      <c r="V193" s="213">
        <f t="shared" si="36"/>
        <v>0</v>
      </c>
      <c r="W193" s="213">
        <f t="shared" si="36"/>
        <v>0</v>
      </c>
      <c r="X193" s="213">
        <f t="shared" si="37"/>
        <v>0</v>
      </c>
      <c r="Y193" s="194">
        <v>6</v>
      </c>
      <c r="Z193" s="194">
        <v>4.55</v>
      </c>
      <c r="AA193" s="102">
        <v>1</v>
      </c>
      <c r="AB193" s="102">
        <v>378560</v>
      </c>
      <c r="AC193" s="102"/>
      <c r="AD193" s="102"/>
      <c r="AE193" s="213">
        <f t="shared" si="38"/>
        <v>378560</v>
      </c>
      <c r="AF193" s="194">
        <v>7</v>
      </c>
      <c r="AG193" s="194">
        <v>4.55</v>
      </c>
      <c r="AH193" s="102">
        <v>1</v>
      </c>
      <c r="AI193" s="102">
        <v>378560</v>
      </c>
      <c r="AJ193" s="102"/>
      <c r="AK193" s="102"/>
      <c r="AL193" s="213">
        <f t="shared" si="39"/>
        <v>378560</v>
      </c>
    </row>
    <row r="194" spans="1:38" ht="67.5">
      <c r="A194" s="194">
        <v>6</v>
      </c>
      <c r="B194" s="104" t="s">
        <v>5744</v>
      </c>
      <c r="C194" s="104" t="s">
        <v>5282</v>
      </c>
      <c r="D194" s="194">
        <v>1998</v>
      </c>
      <c r="E194" s="942" t="s">
        <v>1111</v>
      </c>
      <c r="F194" s="194" t="s">
        <v>984</v>
      </c>
      <c r="G194" s="194">
        <v>2</v>
      </c>
      <c r="H194" s="194">
        <v>4.1399999999999997</v>
      </c>
      <c r="I194" s="102">
        <v>1</v>
      </c>
      <c r="J194" s="102">
        <v>344448</v>
      </c>
      <c r="K194" s="102"/>
      <c r="L194" s="102"/>
      <c r="M194" s="213">
        <f t="shared" si="34"/>
        <v>344448</v>
      </c>
      <c r="N194" s="194">
        <v>4.01</v>
      </c>
      <c r="O194" s="102">
        <v>1</v>
      </c>
      <c r="P194" s="194">
        <v>333632</v>
      </c>
      <c r="Q194" s="194"/>
      <c r="R194" s="194"/>
      <c r="S194" s="213">
        <f t="shared" si="35"/>
        <v>333632</v>
      </c>
      <c r="T194" s="213">
        <f t="shared" si="36"/>
        <v>0</v>
      </c>
      <c r="U194" s="213">
        <f t="shared" si="36"/>
        <v>10816</v>
      </c>
      <c r="V194" s="213">
        <f t="shared" si="36"/>
        <v>0</v>
      </c>
      <c r="W194" s="213">
        <f t="shared" si="36"/>
        <v>0</v>
      </c>
      <c r="X194" s="213">
        <f t="shared" si="37"/>
        <v>10816</v>
      </c>
      <c r="Y194" s="194">
        <v>3</v>
      </c>
      <c r="Z194" s="194">
        <v>4.2699999999999996</v>
      </c>
      <c r="AA194" s="102">
        <v>1</v>
      </c>
      <c r="AB194" s="102">
        <v>355263.99999999994</v>
      </c>
      <c r="AC194" s="102"/>
      <c r="AD194" s="102"/>
      <c r="AE194" s="213">
        <f t="shared" si="38"/>
        <v>355263.99999999994</v>
      </c>
      <c r="AF194" s="194">
        <v>4</v>
      </c>
      <c r="AG194" s="194">
        <v>4.41</v>
      </c>
      <c r="AH194" s="102">
        <v>1</v>
      </c>
      <c r="AI194" s="102">
        <v>366912</v>
      </c>
      <c r="AJ194" s="102"/>
      <c r="AK194" s="102"/>
      <c r="AL194" s="213">
        <f t="shared" si="39"/>
        <v>366912</v>
      </c>
    </row>
    <row r="195" spans="1:38" ht="67.5">
      <c r="A195" s="194">
        <v>7</v>
      </c>
      <c r="B195" s="102" t="s">
        <v>4269</v>
      </c>
      <c r="C195" s="102" t="s">
        <v>5282</v>
      </c>
      <c r="D195" s="194">
        <v>1995</v>
      </c>
      <c r="E195" s="942" t="s">
        <v>1111</v>
      </c>
      <c r="F195" s="194" t="s">
        <v>984</v>
      </c>
      <c r="G195" s="194">
        <v>5</v>
      </c>
      <c r="H195" s="194">
        <v>4.41</v>
      </c>
      <c r="I195" s="102">
        <v>1</v>
      </c>
      <c r="J195" s="102">
        <v>366912</v>
      </c>
      <c r="K195" s="102"/>
      <c r="L195" s="102"/>
      <c r="M195" s="213">
        <f t="shared" si="34"/>
        <v>366912</v>
      </c>
      <c r="N195" s="194">
        <v>4.41</v>
      </c>
      <c r="O195" s="102">
        <v>1</v>
      </c>
      <c r="P195" s="194">
        <v>366912</v>
      </c>
      <c r="Q195" s="194"/>
      <c r="R195" s="194"/>
      <c r="S195" s="213">
        <f t="shared" si="35"/>
        <v>366912</v>
      </c>
      <c r="T195" s="213">
        <f t="shared" si="36"/>
        <v>0</v>
      </c>
      <c r="U195" s="213">
        <f t="shared" si="36"/>
        <v>0</v>
      </c>
      <c r="V195" s="213">
        <f t="shared" si="36"/>
        <v>0</v>
      </c>
      <c r="W195" s="213">
        <f t="shared" si="36"/>
        <v>0</v>
      </c>
      <c r="X195" s="213">
        <f t="shared" si="37"/>
        <v>0</v>
      </c>
      <c r="Y195" s="194">
        <v>6</v>
      </c>
      <c r="Z195" s="194">
        <v>4.55</v>
      </c>
      <c r="AA195" s="102">
        <v>1</v>
      </c>
      <c r="AB195" s="102">
        <v>378560</v>
      </c>
      <c r="AC195" s="102"/>
      <c r="AD195" s="102"/>
      <c r="AE195" s="213">
        <f t="shared" si="38"/>
        <v>378560</v>
      </c>
      <c r="AF195" s="194">
        <v>7</v>
      </c>
      <c r="AG195" s="194">
        <v>4.55</v>
      </c>
      <c r="AH195" s="102">
        <v>1</v>
      </c>
      <c r="AI195" s="102">
        <v>378560</v>
      </c>
      <c r="AJ195" s="102"/>
      <c r="AK195" s="102"/>
      <c r="AL195" s="213">
        <f t="shared" si="39"/>
        <v>378560</v>
      </c>
    </row>
    <row r="196" spans="1:38" ht="67.5">
      <c r="A196" s="194">
        <v>8</v>
      </c>
      <c r="B196" s="102" t="s">
        <v>1724</v>
      </c>
      <c r="C196" s="102" t="s">
        <v>5282</v>
      </c>
      <c r="D196" s="194">
        <v>1988</v>
      </c>
      <c r="E196" s="942" t="s">
        <v>1111</v>
      </c>
      <c r="F196" s="194" t="s">
        <v>984</v>
      </c>
      <c r="G196" s="194">
        <v>4</v>
      </c>
      <c r="H196" s="194">
        <v>4.41</v>
      </c>
      <c r="I196" s="102">
        <v>1</v>
      </c>
      <c r="J196" s="102">
        <v>366912</v>
      </c>
      <c r="K196" s="102"/>
      <c r="L196" s="102"/>
      <c r="M196" s="213">
        <f t="shared" si="34"/>
        <v>366912</v>
      </c>
      <c r="N196" s="194">
        <v>4.2699999999999996</v>
      </c>
      <c r="O196" s="102">
        <v>1</v>
      </c>
      <c r="P196" s="194">
        <v>355263.99999999994</v>
      </c>
      <c r="Q196" s="194"/>
      <c r="R196" s="194"/>
      <c r="S196" s="213">
        <f t="shared" si="35"/>
        <v>355263.99999999994</v>
      </c>
      <c r="T196" s="213">
        <f t="shared" si="36"/>
        <v>0</v>
      </c>
      <c r="U196" s="213">
        <f t="shared" si="36"/>
        <v>11648.000000000058</v>
      </c>
      <c r="V196" s="213">
        <f t="shared" si="36"/>
        <v>0</v>
      </c>
      <c r="W196" s="213">
        <f t="shared" si="36"/>
        <v>0</v>
      </c>
      <c r="X196" s="213">
        <f t="shared" si="37"/>
        <v>11648.000000000058</v>
      </c>
      <c r="Y196" s="194">
        <v>5</v>
      </c>
      <c r="Z196" s="194">
        <v>4.41</v>
      </c>
      <c r="AA196" s="102">
        <v>1</v>
      </c>
      <c r="AB196" s="102">
        <v>366912</v>
      </c>
      <c r="AC196" s="102"/>
      <c r="AD196" s="102"/>
      <c r="AE196" s="213">
        <f t="shared" si="38"/>
        <v>366912</v>
      </c>
      <c r="AF196" s="194">
        <v>6</v>
      </c>
      <c r="AG196" s="194">
        <v>4.55</v>
      </c>
      <c r="AH196" s="102">
        <v>1</v>
      </c>
      <c r="AI196" s="102">
        <v>378560</v>
      </c>
      <c r="AJ196" s="102"/>
      <c r="AK196" s="102"/>
      <c r="AL196" s="213">
        <f t="shared" si="39"/>
        <v>378560</v>
      </c>
    </row>
    <row r="197" spans="1:38" ht="67.5">
      <c r="A197" s="194">
        <v>9</v>
      </c>
      <c r="B197" s="104" t="s">
        <v>6714</v>
      </c>
      <c r="C197" s="104" t="s">
        <v>5282</v>
      </c>
      <c r="D197" s="194">
        <v>2000</v>
      </c>
      <c r="E197" s="942" t="s">
        <v>1111</v>
      </c>
      <c r="F197" s="194" t="s">
        <v>984</v>
      </c>
      <c r="G197" s="194">
        <v>2</v>
      </c>
      <c r="H197" s="194">
        <v>4.1399999999999997</v>
      </c>
      <c r="I197" s="102">
        <v>1</v>
      </c>
      <c r="J197" s="102">
        <v>344448</v>
      </c>
      <c r="K197" s="102"/>
      <c r="L197" s="102"/>
      <c r="M197" s="213">
        <f t="shared" si="34"/>
        <v>344448</v>
      </c>
      <c r="N197" s="194">
        <v>4.01</v>
      </c>
      <c r="O197" s="102">
        <v>1</v>
      </c>
      <c r="P197" s="194">
        <v>333632</v>
      </c>
      <c r="Q197" s="194"/>
      <c r="R197" s="194"/>
      <c r="S197" s="213">
        <f t="shared" si="35"/>
        <v>333632</v>
      </c>
      <c r="T197" s="213">
        <f t="shared" si="36"/>
        <v>0</v>
      </c>
      <c r="U197" s="213">
        <f t="shared" si="36"/>
        <v>10816</v>
      </c>
      <c r="V197" s="213">
        <f t="shared" si="36"/>
        <v>0</v>
      </c>
      <c r="W197" s="213">
        <f t="shared" si="36"/>
        <v>0</v>
      </c>
      <c r="X197" s="213">
        <f t="shared" si="37"/>
        <v>10816</v>
      </c>
      <c r="Y197" s="194">
        <v>3</v>
      </c>
      <c r="Z197" s="194">
        <v>4.2699999999999996</v>
      </c>
      <c r="AA197" s="102">
        <v>1</v>
      </c>
      <c r="AB197" s="102">
        <v>355263.99999999994</v>
      </c>
      <c r="AC197" s="102"/>
      <c r="AD197" s="102"/>
      <c r="AE197" s="213">
        <f t="shared" si="38"/>
        <v>355263.99999999994</v>
      </c>
      <c r="AF197" s="194">
        <v>4</v>
      </c>
      <c r="AG197" s="194">
        <v>4.41</v>
      </c>
      <c r="AH197" s="102">
        <v>1</v>
      </c>
      <c r="AI197" s="102">
        <v>366912</v>
      </c>
      <c r="AJ197" s="102"/>
      <c r="AK197" s="102"/>
      <c r="AL197" s="213">
        <f t="shared" si="39"/>
        <v>366912</v>
      </c>
    </row>
    <row r="198" spans="1:38" ht="67.5">
      <c r="A198" s="194">
        <v>10</v>
      </c>
      <c r="B198" s="102" t="s">
        <v>1824</v>
      </c>
      <c r="C198" s="102" t="s">
        <v>5282</v>
      </c>
      <c r="D198" s="194">
        <v>1997</v>
      </c>
      <c r="E198" s="942" t="s">
        <v>1111</v>
      </c>
      <c r="F198" s="194" t="s">
        <v>984</v>
      </c>
      <c r="G198" s="194">
        <v>4</v>
      </c>
      <c r="H198" s="194">
        <v>4.41</v>
      </c>
      <c r="I198" s="102">
        <v>1</v>
      </c>
      <c r="J198" s="102">
        <v>366912</v>
      </c>
      <c r="K198" s="102"/>
      <c r="L198" s="102"/>
      <c r="M198" s="213">
        <f t="shared" si="34"/>
        <v>366912</v>
      </c>
      <c r="N198" s="194">
        <v>4.2699999999999996</v>
      </c>
      <c r="O198" s="102">
        <v>1</v>
      </c>
      <c r="P198" s="194">
        <v>355263.99999999994</v>
      </c>
      <c r="Q198" s="194"/>
      <c r="R198" s="194"/>
      <c r="S198" s="213">
        <f t="shared" si="35"/>
        <v>355263.99999999994</v>
      </c>
      <c r="T198" s="213">
        <f t="shared" si="36"/>
        <v>0</v>
      </c>
      <c r="U198" s="213">
        <f t="shared" si="36"/>
        <v>11648.000000000058</v>
      </c>
      <c r="V198" s="213">
        <f t="shared" si="36"/>
        <v>0</v>
      </c>
      <c r="W198" s="213">
        <f t="shared" si="36"/>
        <v>0</v>
      </c>
      <c r="X198" s="213">
        <f t="shared" si="37"/>
        <v>11648.000000000058</v>
      </c>
      <c r="Y198" s="194">
        <v>5</v>
      </c>
      <c r="Z198" s="194">
        <v>4.41</v>
      </c>
      <c r="AA198" s="102">
        <v>1</v>
      </c>
      <c r="AB198" s="102">
        <v>366912</v>
      </c>
      <c r="AC198" s="102"/>
      <c r="AD198" s="102"/>
      <c r="AE198" s="213">
        <f t="shared" si="38"/>
        <v>366912</v>
      </c>
      <c r="AF198" s="194">
        <v>6</v>
      </c>
      <c r="AG198" s="194">
        <v>4.55</v>
      </c>
      <c r="AH198" s="102">
        <v>1</v>
      </c>
      <c r="AI198" s="102">
        <v>378560</v>
      </c>
      <c r="AJ198" s="102"/>
      <c r="AK198" s="102"/>
      <c r="AL198" s="213">
        <f t="shared" si="39"/>
        <v>378560</v>
      </c>
    </row>
    <row r="199" spans="1:38" ht="67.5">
      <c r="A199" s="194">
        <v>11</v>
      </c>
      <c r="B199" s="102" t="s">
        <v>1719</v>
      </c>
      <c r="C199" s="102" t="s">
        <v>5283</v>
      </c>
      <c r="D199" s="194">
        <v>1994</v>
      </c>
      <c r="E199" s="942" t="s">
        <v>1111</v>
      </c>
      <c r="F199" s="194" t="s">
        <v>984</v>
      </c>
      <c r="G199" s="194">
        <v>3</v>
      </c>
      <c r="H199" s="194">
        <v>4.2699999999999996</v>
      </c>
      <c r="I199" s="102">
        <v>1</v>
      </c>
      <c r="J199" s="102">
        <v>355263.99999999994</v>
      </c>
      <c r="K199" s="102"/>
      <c r="L199" s="102"/>
      <c r="M199" s="213">
        <f t="shared" si="34"/>
        <v>355263.99999999994</v>
      </c>
      <c r="N199" s="194">
        <v>4.1399999999999997</v>
      </c>
      <c r="O199" s="102">
        <v>1</v>
      </c>
      <c r="P199" s="194">
        <v>344448</v>
      </c>
      <c r="Q199" s="194"/>
      <c r="R199" s="194"/>
      <c r="S199" s="213">
        <f t="shared" si="35"/>
        <v>344448</v>
      </c>
      <c r="T199" s="213">
        <f t="shared" si="36"/>
        <v>0</v>
      </c>
      <c r="U199" s="213">
        <f t="shared" si="36"/>
        <v>10815.999999999942</v>
      </c>
      <c r="V199" s="213">
        <f t="shared" si="36"/>
        <v>0</v>
      </c>
      <c r="W199" s="213">
        <f t="shared" si="36"/>
        <v>0</v>
      </c>
      <c r="X199" s="213">
        <f t="shared" si="37"/>
        <v>10815.999999999942</v>
      </c>
      <c r="Y199" s="194">
        <v>4</v>
      </c>
      <c r="Z199" s="194">
        <v>4.41</v>
      </c>
      <c r="AA199" s="102">
        <v>1</v>
      </c>
      <c r="AB199" s="102">
        <v>366912</v>
      </c>
      <c r="AC199" s="102"/>
      <c r="AD199" s="102"/>
      <c r="AE199" s="213">
        <f t="shared" si="38"/>
        <v>366912</v>
      </c>
      <c r="AF199" s="194">
        <v>5</v>
      </c>
      <c r="AG199" s="194">
        <v>4.41</v>
      </c>
      <c r="AH199" s="102">
        <v>1</v>
      </c>
      <c r="AI199" s="102">
        <v>366912</v>
      </c>
      <c r="AJ199" s="102"/>
      <c r="AK199" s="102"/>
      <c r="AL199" s="213">
        <f t="shared" si="39"/>
        <v>366912</v>
      </c>
    </row>
    <row r="200" spans="1:38" ht="67.5">
      <c r="A200" s="194">
        <v>12</v>
      </c>
      <c r="B200" s="104" t="s">
        <v>7028</v>
      </c>
      <c r="C200" s="104" t="s">
        <v>5283</v>
      </c>
      <c r="D200" s="194">
        <v>1968</v>
      </c>
      <c r="E200" s="942" t="s">
        <v>1111</v>
      </c>
      <c r="F200" s="194" t="s">
        <v>984</v>
      </c>
      <c r="G200" s="194">
        <v>2</v>
      </c>
      <c r="H200" s="194">
        <v>4.1399999999999997</v>
      </c>
      <c r="I200" s="102">
        <v>1</v>
      </c>
      <c r="J200" s="102">
        <v>344448</v>
      </c>
      <c r="K200" s="102"/>
      <c r="L200" s="102"/>
      <c r="M200" s="213">
        <f t="shared" si="34"/>
        <v>344448</v>
      </c>
      <c r="N200" s="194">
        <v>4.01</v>
      </c>
      <c r="O200" s="102">
        <v>1</v>
      </c>
      <c r="P200" s="194">
        <v>333632</v>
      </c>
      <c r="Q200" s="194"/>
      <c r="R200" s="194"/>
      <c r="S200" s="213">
        <f t="shared" si="35"/>
        <v>333632</v>
      </c>
      <c r="T200" s="213">
        <f t="shared" si="36"/>
        <v>0</v>
      </c>
      <c r="U200" s="213">
        <f t="shared" si="36"/>
        <v>10816</v>
      </c>
      <c r="V200" s="213">
        <f t="shared" si="36"/>
        <v>0</v>
      </c>
      <c r="W200" s="213">
        <f t="shared" si="36"/>
        <v>0</v>
      </c>
      <c r="X200" s="213">
        <f t="shared" si="37"/>
        <v>10816</v>
      </c>
      <c r="Y200" s="194">
        <v>3</v>
      </c>
      <c r="Z200" s="194">
        <v>4.2699999999999996</v>
      </c>
      <c r="AA200" s="102">
        <v>1</v>
      </c>
      <c r="AB200" s="102">
        <v>355263.99999999994</v>
      </c>
      <c r="AC200" s="102"/>
      <c r="AD200" s="102"/>
      <c r="AE200" s="213">
        <f t="shared" si="38"/>
        <v>355263.99999999994</v>
      </c>
      <c r="AF200" s="194">
        <v>4</v>
      </c>
      <c r="AG200" s="194">
        <v>4.41</v>
      </c>
      <c r="AH200" s="102">
        <v>1</v>
      </c>
      <c r="AI200" s="102">
        <v>366912</v>
      </c>
      <c r="AJ200" s="102"/>
      <c r="AK200" s="102"/>
      <c r="AL200" s="213">
        <f t="shared" si="39"/>
        <v>366912</v>
      </c>
    </row>
    <row r="201" spans="1:38" ht="67.5">
      <c r="A201" s="194">
        <v>13</v>
      </c>
      <c r="B201" s="102" t="s">
        <v>759</v>
      </c>
      <c r="C201" s="102"/>
      <c r="D201" s="194"/>
      <c r="E201" s="942" t="s">
        <v>1111</v>
      </c>
      <c r="F201" s="194" t="s">
        <v>984</v>
      </c>
      <c r="G201" s="194">
        <v>7</v>
      </c>
      <c r="H201" s="194">
        <v>4.55</v>
      </c>
      <c r="I201" s="102">
        <v>1</v>
      </c>
      <c r="J201" s="102">
        <v>378560</v>
      </c>
      <c r="K201" s="102"/>
      <c r="L201" s="102"/>
      <c r="M201" s="213">
        <f t="shared" si="34"/>
        <v>378560</v>
      </c>
      <c r="N201" s="194">
        <v>4.55</v>
      </c>
      <c r="O201" s="102">
        <v>1</v>
      </c>
      <c r="P201" s="194">
        <v>378560</v>
      </c>
      <c r="Q201" s="194"/>
      <c r="R201" s="194"/>
      <c r="S201" s="213">
        <f t="shared" si="35"/>
        <v>378560</v>
      </c>
      <c r="T201" s="213">
        <f t="shared" si="36"/>
        <v>0</v>
      </c>
      <c r="U201" s="213">
        <f t="shared" si="36"/>
        <v>0</v>
      </c>
      <c r="V201" s="213">
        <f t="shared" si="36"/>
        <v>0</v>
      </c>
      <c r="W201" s="213">
        <f t="shared" si="36"/>
        <v>0</v>
      </c>
      <c r="X201" s="213">
        <f t="shared" si="37"/>
        <v>0</v>
      </c>
      <c r="Y201" s="194">
        <v>8</v>
      </c>
      <c r="Z201" s="194">
        <v>4.7</v>
      </c>
      <c r="AA201" s="102">
        <v>1</v>
      </c>
      <c r="AB201" s="102">
        <v>391040</v>
      </c>
      <c r="AC201" s="102"/>
      <c r="AD201" s="102"/>
      <c r="AE201" s="213">
        <f t="shared" si="38"/>
        <v>391040</v>
      </c>
      <c r="AF201" s="194">
        <v>9</v>
      </c>
      <c r="AG201" s="194">
        <v>4.7</v>
      </c>
      <c r="AH201" s="102">
        <v>1</v>
      </c>
      <c r="AI201" s="102">
        <v>391040</v>
      </c>
      <c r="AJ201" s="102"/>
      <c r="AK201" s="102"/>
      <c r="AL201" s="213">
        <f t="shared" si="39"/>
        <v>391040</v>
      </c>
    </row>
    <row r="202" spans="1:38" ht="67.5">
      <c r="A202" s="194">
        <v>14</v>
      </c>
      <c r="B202" s="102" t="s">
        <v>4270</v>
      </c>
      <c r="C202" s="102" t="s">
        <v>5282</v>
      </c>
      <c r="D202" s="194">
        <v>1999</v>
      </c>
      <c r="E202" s="942" t="s">
        <v>1114</v>
      </c>
      <c r="F202" s="194" t="s">
        <v>1115</v>
      </c>
      <c r="G202" s="194">
        <v>3</v>
      </c>
      <c r="H202" s="194">
        <v>2.92</v>
      </c>
      <c r="I202" s="102">
        <v>1</v>
      </c>
      <c r="J202" s="102">
        <v>242944</v>
      </c>
      <c r="K202" s="102"/>
      <c r="L202" s="102"/>
      <c r="M202" s="213">
        <f t="shared" si="34"/>
        <v>242944</v>
      </c>
      <c r="N202" s="194">
        <v>2.83</v>
      </c>
      <c r="O202" s="102">
        <v>1</v>
      </c>
      <c r="P202" s="194">
        <v>235456</v>
      </c>
      <c r="Q202" s="194"/>
      <c r="R202" s="194"/>
      <c r="S202" s="213">
        <f t="shared" si="35"/>
        <v>235456</v>
      </c>
      <c r="T202" s="213">
        <f t="shared" si="36"/>
        <v>0</v>
      </c>
      <c r="U202" s="213">
        <f t="shared" si="36"/>
        <v>7488</v>
      </c>
      <c r="V202" s="213">
        <f t="shared" si="36"/>
        <v>0</v>
      </c>
      <c r="W202" s="213">
        <f t="shared" si="36"/>
        <v>0</v>
      </c>
      <c r="X202" s="213">
        <f t="shared" si="37"/>
        <v>7488</v>
      </c>
      <c r="Y202" s="194">
        <v>4</v>
      </c>
      <c r="Z202" s="194">
        <v>3.02</v>
      </c>
      <c r="AA202" s="102">
        <v>1</v>
      </c>
      <c r="AB202" s="102">
        <v>251264</v>
      </c>
      <c r="AC202" s="102"/>
      <c r="AD202" s="102"/>
      <c r="AE202" s="213">
        <f t="shared" si="38"/>
        <v>251264</v>
      </c>
      <c r="AF202" s="194">
        <v>5</v>
      </c>
      <c r="AG202" s="194">
        <v>3.02</v>
      </c>
      <c r="AH202" s="102">
        <v>1</v>
      </c>
      <c r="AI202" s="102">
        <v>251264</v>
      </c>
      <c r="AJ202" s="102"/>
      <c r="AK202" s="102"/>
      <c r="AL202" s="213">
        <f t="shared" si="39"/>
        <v>251264</v>
      </c>
    </row>
    <row r="203" spans="1:38" ht="67.5">
      <c r="A203" s="194">
        <v>15</v>
      </c>
      <c r="B203" s="104" t="s">
        <v>4271</v>
      </c>
      <c r="C203" s="104" t="s">
        <v>5282</v>
      </c>
      <c r="D203" s="194">
        <v>2000</v>
      </c>
      <c r="E203" s="942" t="s">
        <v>1114</v>
      </c>
      <c r="F203" s="194" t="s">
        <v>1115</v>
      </c>
      <c r="G203" s="194">
        <v>3</v>
      </c>
      <c r="H203" s="194">
        <v>2.92</v>
      </c>
      <c r="I203" s="102">
        <v>1</v>
      </c>
      <c r="J203" s="102">
        <v>242944</v>
      </c>
      <c r="K203" s="102"/>
      <c r="L203" s="102"/>
      <c r="M203" s="213">
        <f t="shared" si="34"/>
        <v>242944</v>
      </c>
      <c r="N203" s="194">
        <v>2.83</v>
      </c>
      <c r="O203" s="102">
        <v>1</v>
      </c>
      <c r="P203" s="194">
        <v>235456</v>
      </c>
      <c r="Q203" s="194"/>
      <c r="R203" s="194"/>
      <c r="S203" s="213">
        <f t="shared" si="35"/>
        <v>235456</v>
      </c>
      <c r="T203" s="213">
        <f t="shared" si="36"/>
        <v>0</v>
      </c>
      <c r="U203" s="213">
        <f t="shared" si="36"/>
        <v>7488</v>
      </c>
      <c r="V203" s="213">
        <f t="shared" si="36"/>
        <v>0</v>
      </c>
      <c r="W203" s="213">
        <f t="shared" si="36"/>
        <v>0</v>
      </c>
      <c r="X203" s="213">
        <f t="shared" si="37"/>
        <v>7488</v>
      </c>
      <c r="Y203" s="194">
        <v>4</v>
      </c>
      <c r="Z203" s="194">
        <v>3.02</v>
      </c>
      <c r="AA203" s="102">
        <v>1</v>
      </c>
      <c r="AB203" s="102">
        <v>251264</v>
      </c>
      <c r="AC203" s="102"/>
      <c r="AD203" s="102"/>
      <c r="AE203" s="213">
        <f t="shared" si="38"/>
        <v>251264</v>
      </c>
      <c r="AF203" s="194">
        <v>5</v>
      </c>
      <c r="AG203" s="194">
        <v>3.02</v>
      </c>
      <c r="AH203" s="102">
        <v>1</v>
      </c>
      <c r="AI203" s="102">
        <v>251264</v>
      </c>
      <c r="AJ203" s="102"/>
      <c r="AK203" s="102"/>
      <c r="AL203" s="213">
        <f t="shared" si="39"/>
        <v>251264</v>
      </c>
    </row>
    <row r="204" spans="1:38" ht="67.5">
      <c r="A204" s="194">
        <v>16</v>
      </c>
      <c r="B204" s="102" t="s">
        <v>5398</v>
      </c>
      <c r="C204" s="102" t="s">
        <v>5282</v>
      </c>
      <c r="D204" s="194">
        <v>1998</v>
      </c>
      <c r="E204" s="942" t="s">
        <v>1114</v>
      </c>
      <c r="F204" s="194" t="s">
        <v>1115</v>
      </c>
      <c r="G204" s="194">
        <v>2</v>
      </c>
      <c r="H204" s="194">
        <v>2.83</v>
      </c>
      <c r="I204" s="102">
        <v>1</v>
      </c>
      <c r="J204" s="102">
        <v>235456</v>
      </c>
      <c r="K204" s="102"/>
      <c r="L204" s="102"/>
      <c r="M204" s="213">
        <f t="shared" si="34"/>
        <v>235456</v>
      </c>
      <c r="N204" s="194">
        <v>2.75</v>
      </c>
      <c r="O204" s="102">
        <v>1</v>
      </c>
      <c r="P204" s="194">
        <v>228800</v>
      </c>
      <c r="Q204" s="194"/>
      <c r="R204" s="194"/>
      <c r="S204" s="213">
        <f t="shared" si="35"/>
        <v>228800</v>
      </c>
      <c r="T204" s="213">
        <f t="shared" si="36"/>
        <v>0</v>
      </c>
      <c r="U204" s="213">
        <f t="shared" si="36"/>
        <v>6656</v>
      </c>
      <c r="V204" s="213">
        <f t="shared" si="36"/>
        <v>0</v>
      </c>
      <c r="W204" s="213">
        <f t="shared" si="36"/>
        <v>0</v>
      </c>
      <c r="X204" s="213">
        <f t="shared" si="37"/>
        <v>6656</v>
      </c>
      <c r="Y204" s="194">
        <v>3</v>
      </c>
      <c r="Z204" s="194">
        <v>2.92</v>
      </c>
      <c r="AA204" s="102">
        <v>1</v>
      </c>
      <c r="AB204" s="102">
        <v>242944</v>
      </c>
      <c r="AC204" s="102"/>
      <c r="AD204" s="102"/>
      <c r="AE204" s="213">
        <f t="shared" si="38"/>
        <v>242944</v>
      </c>
      <c r="AF204" s="194">
        <v>4</v>
      </c>
      <c r="AG204" s="194">
        <v>3.02</v>
      </c>
      <c r="AH204" s="102">
        <v>1</v>
      </c>
      <c r="AI204" s="102">
        <v>251264</v>
      </c>
      <c r="AJ204" s="102"/>
      <c r="AK204" s="102"/>
      <c r="AL204" s="213">
        <f t="shared" si="39"/>
        <v>251264</v>
      </c>
    </row>
    <row r="205" spans="1:38" ht="67.5">
      <c r="A205" s="194">
        <v>17</v>
      </c>
      <c r="B205" s="102" t="s">
        <v>4299</v>
      </c>
      <c r="C205" s="102" t="s">
        <v>5282</v>
      </c>
      <c r="D205" s="194">
        <v>2000</v>
      </c>
      <c r="E205" s="942" t="s">
        <v>1114</v>
      </c>
      <c r="F205" s="194" t="s">
        <v>1115</v>
      </c>
      <c r="G205" s="194">
        <v>2</v>
      </c>
      <c r="H205" s="194">
        <v>2.83</v>
      </c>
      <c r="I205" s="102">
        <v>1</v>
      </c>
      <c r="J205" s="102">
        <v>235456</v>
      </c>
      <c r="K205" s="102"/>
      <c r="L205" s="102"/>
      <c r="M205" s="213">
        <f t="shared" si="34"/>
        <v>235456</v>
      </c>
      <c r="N205" s="194">
        <v>2.75</v>
      </c>
      <c r="O205" s="102">
        <v>1</v>
      </c>
      <c r="P205" s="194">
        <v>228800</v>
      </c>
      <c r="Q205" s="194"/>
      <c r="R205" s="194"/>
      <c r="S205" s="213">
        <f t="shared" si="35"/>
        <v>228800</v>
      </c>
      <c r="T205" s="213">
        <f t="shared" si="36"/>
        <v>0</v>
      </c>
      <c r="U205" s="213">
        <f t="shared" si="36"/>
        <v>6656</v>
      </c>
      <c r="V205" s="213">
        <f t="shared" si="36"/>
        <v>0</v>
      </c>
      <c r="W205" s="213">
        <f t="shared" si="36"/>
        <v>0</v>
      </c>
      <c r="X205" s="213">
        <f t="shared" si="37"/>
        <v>6656</v>
      </c>
      <c r="Y205" s="194">
        <v>3</v>
      </c>
      <c r="Z205" s="194">
        <v>2.92</v>
      </c>
      <c r="AA205" s="102">
        <v>1</v>
      </c>
      <c r="AB205" s="102">
        <v>242944</v>
      </c>
      <c r="AC205" s="102"/>
      <c r="AD205" s="102"/>
      <c r="AE205" s="213">
        <f t="shared" si="38"/>
        <v>242944</v>
      </c>
      <c r="AF205" s="194">
        <v>4</v>
      </c>
      <c r="AG205" s="194">
        <v>3.02</v>
      </c>
      <c r="AH205" s="102">
        <v>1</v>
      </c>
      <c r="AI205" s="102">
        <v>251264</v>
      </c>
      <c r="AJ205" s="102"/>
      <c r="AK205" s="102"/>
      <c r="AL205" s="213">
        <f t="shared" si="39"/>
        <v>251264</v>
      </c>
    </row>
    <row r="206" spans="1:38" ht="67.5">
      <c r="A206" s="194">
        <v>18</v>
      </c>
      <c r="B206" s="104" t="s">
        <v>1847</v>
      </c>
      <c r="C206" s="104" t="s">
        <v>5282</v>
      </c>
      <c r="D206" s="194">
        <v>1995</v>
      </c>
      <c r="E206" s="942" t="s">
        <v>1114</v>
      </c>
      <c r="F206" s="194" t="s">
        <v>1115</v>
      </c>
      <c r="G206" s="194">
        <v>2</v>
      </c>
      <c r="H206" s="194">
        <v>2.83</v>
      </c>
      <c r="I206" s="102">
        <v>1</v>
      </c>
      <c r="J206" s="102">
        <v>235456</v>
      </c>
      <c r="K206" s="102"/>
      <c r="L206" s="102"/>
      <c r="M206" s="213">
        <f t="shared" si="34"/>
        <v>235456</v>
      </c>
      <c r="N206" s="194">
        <v>2.75</v>
      </c>
      <c r="O206" s="102">
        <v>1</v>
      </c>
      <c r="P206" s="194">
        <v>228800</v>
      </c>
      <c r="Q206" s="194"/>
      <c r="R206" s="194"/>
      <c r="S206" s="213">
        <f t="shared" si="35"/>
        <v>228800</v>
      </c>
      <c r="T206" s="213">
        <f t="shared" si="36"/>
        <v>0</v>
      </c>
      <c r="U206" s="213">
        <f t="shared" si="36"/>
        <v>6656</v>
      </c>
      <c r="V206" s="213">
        <f t="shared" si="36"/>
        <v>0</v>
      </c>
      <c r="W206" s="213">
        <f t="shared" si="36"/>
        <v>0</v>
      </c>
      <c r="X206" s="213">
        <f t="shared" si="37"/>
        <v>6656</v>
      </c>
      <c r="Y206" s="194">
        <v>3</v>
      </c>
      <c r="Z206" s="194">
        <v>2.92</v>
      </c>
      <c r="AA206" s="102">
        <v>1</v>
      </c>
      <c r="AB206" s="102">
        <v>242944</v>
      </c>
      <c r="AC206" s="102"/>
      <c r="AD206" s="102"/>
      <c r="AE206" s="213">
        <f t="shared" si="38"/>
        <v>242944</v>
      </c>
      <c r="AF206" s="194">
        <v>4</v>
      </c>
      <c r="AG206" s="194">
        <v>3.02</v>
      </c>
      <c r="AH206" s="102">
        <v>1</v>
      </c>
      <c r="AI206" s="102">
        <v>251264</v>
      </c>
      <c r="AJ206" s="102"/>
      <c r="AK206" s="102"/>
      <c r="AL206" s="213">
        <f t="shared" si="39"/>
        <v>251264</v>
      </c>
    </row>
    <row r="207" spans="1:38" ht="67.5">
      <c r="A207" s="194">
        <v>19</v>
      </c>
      <c r="B207" s="102" t="s">
        <v>759</v>
      </c>
      <c r="C207" s="102"/>
      <c r="D207" s="194"/>
      <c r="E207" s="942" t="s">
        <v>1114</v>
      </c>
      <c r="F207" s="194" t="s">
        <v>1115</v>
      </c>
      <c r="G207" s="194">
        <v>7</v>
      </c>
      <c r="H207" s="194">
        <v>3.11</v>
      </c>
      <c r="I207" s="102">
        <v>1</v>
      </c>
      <c r="J207" s="102">
        <v>258752</v>
      </c>
      <c r="K207" s="102"/>
      <c r="L207" s="102"/>
      <c r="M207" s="213">
        <f t="shared" si="34"/>
        <v>258752</v>
      </c>
      <c r="N207" s="194">
        <v>3.11</v>
      </c>
      <c r="O207" s="102">
        <v>1</v>
      </c>
      <c r="P207" s="194">
        <v>258752</v>
      </c>
      <c r="Q207" s="194"/>
      <c r="R207" s="194"/>
      <c r="S207" s="213">
        <f t="shared" si="35"/>
        <v>258752</v>
      </c>
      <c r="T207" s="213">
        <f t="shared" si="36"/>
        <v>0</v>
      </c>
      <c r="U207" s="213">
        <f t="shared" si="36"/>
        <v>0</v>
      </c>
      <c r="V207" s="213">
        <f t="shared" si="36"/>
        <v>0</v>
      </c>
      <c r="W207" s="213">
        <f t="shared" si="36"/>
        <v>0</v>
      </c>
      <c r="X207" s="213">
        <f t="shared" si="37"/>
        <v>0</v>
      </c>
      <c r="Y207" s="194">
        <v>8</v>
      </c>
      <c r="Z207" s="194">
        <v>3.21</v>
      </c>
      <c r="AA207" s="102">
        <v>1</v>
      </c>
      <c r="AB207" s="102">
        <v>267072</v>
      </c>
      <c r="AC207" s="102"/>
      <c r="AD207" s="102"/>
      <c r="AE207" s="213">
        <f t="shared" si="38"/>
        <v>267072</v>
      </c>
      <c r="AF207" s="194">
        <v>9</v>
      </c>
      <c r="AG207" s="194">
        <v>3.21</v>
      </c>
      <c r="AH207" s="102">
        <v>1</v>
      </c>
      <c r="AI207" s="102">
        <v>267072</v>
      </c>
      <c r="AJ207" s="102"/>
      <c r="AK207" s="102"/>
      <c r="AL207" s="213">
        <f t="shared" si="39"/>
        <v>267072</v>
      </c>
    </row>
    <row r="208" spans="1:38" ht="67.5">
      <c r="A208" s="194">
        <v>20</v>
      </c>
      <c r="B208" s="102" t="s">
        <v>759</v>
      </c>
      <c r="C208" s="102"/>
      <c r="D208" s="194"/>
      <c r="E208" s="942" t="s">
        <v>1114</v>
      </c>
      <c r="F208" s="194" t="s">
        <v>1115</v>
      </c>
      <c r="G208" s="194">
        <v>7</v>
      </c>
      <c r="H208" s="194">
        <v>3.11</v>
      </c>
      <c r="I208" s="102">
        <v>1</v>
      </c>
      <c r="J208" s="102">
        <v>258752</v>
      </c>
      <c r="K208" s="102"/>
      <c r="L208" s="102"/>
      <c r="M208" s="213">
        <f t="shared" si="34"/>
        <v>258752</v>
      </c>
      <c r="N208" s="194">
        <v>3.11</v>
      </c>
      <c r="O208" s="102">
        <v>1</v>
      </c>
      <c r="P208" s="194">
        <v>258752</v>
      </c>
      <c r="Q208" s="194"/>
      <c r="R208" s="194"/>
      <c r="S208" s="213">
        <f t="shared" si="35"/>
        <v>258752</v>
      </c>
      <c r="T208" s="213">
        <f t="shared" si="36"/>
        <v>0</v>
      </c>
      <c r="U208" s="213">
        <f t="shared" si="36"/>
        <v>0</v>
      </c>
      <c r="V208" s="213">
        <f t="shared" si="36"/>
        <v>0</v>
      </c>
      <c r="W208" s="213">
        <f t="shared" si="36"/>
        <v>0</v>
      </c>
      <c r="X208" s="213">
        <f t="shared" si="37"/>
        <v>0</v>
      </c>
      <c r="Y208" s="194">
        <v>8</v>
      </c>
      <c r="Z208" s="194">
        <v>3.21</v>
      </c>
      <c r="AA208" s="102">
        <v>1</v>
      </c>
      <c r="AB208" s="102">
        <v>267072</v>
      </c>
      <c r="AC208" s="102"/>
      <c r="AD208" s="102"/>
      <c r="AE208" s="213">
        <f t="shared" si="38"/>
        <v>267072</v>
      </c>
      <c r="AF208" s="194">
        <v>9</v>
      </c>
      <c r="AG208" s="194">
        <v>3.21</v>
      </c>
      <c r="AH208" s="102">
        <v>1</v>
      </c>
      <c r="AI208" s="102">
        <v>267072</v>
      </c>
      <c r="AJ208" s="102"/>
      <c r="AK208" s="102"/>
      <c r="AL208" s="213">
        <f t="shared" si="39"/>
        <v>267072</v>
      </c>
    </row>
    <row r="209" spans="1:38" ht="67.5">
      <c r="A209" s="194">
        <v>21</v>
      </c>
      <c r="B209" s="104" t="s">
        <v>6716</v>
      </c>
      <c r="C209" s="104" t="s">
        <v>5282</v>
      </c>
      <c r="D209" s="194">
        <v>2001</v>
      </c>
      <c r="E209" s="942" t="s">
        <v>1118</v>
      </c>
      <c r="F209" s="194" t="s">
        <v>990</v>
      </c>
      <c r="G209" s="194">
        <v>3</v>
      </c>
      <c r="H209" s="194">
        <v>1.84</v>
      </c>
      <c r="I209" s="102">
        <v>1</v>
      </c>
      <c r="J209" s="102">
        <v>153088</v>
      </c>
      <c r="K209" s="102"/>
      <c r="L209" s="102"/>
      <c r="M209" s="213">
        <f t="shared" si="34"/>
        <v>153088</v>
      </c>
      <c r="N209" s="194">
        <v>1.79</v>
      </c>
      <c r="O209" s="102">
        <v>1</v>
      </c>
      <c r="P209" s="194">
        <v>148928</v>
      </c>
      <c r="Q209" s="194"/>
      <c r="R209" s="194"/>
      <c r="S209" s="213">
        <f t="shared" si="35"/>
        <v>148928</v>
      </c>
      <c r="T209" s="213">
        <f t="shared" si="36"/>
        <v>0</v>
      </c>
      <c r="U209" s="213">
        <f t="shared" si="36"/>
        <v>4160</v>
      </c>
      <c r="V209" s="213">
        <f t="shared" si="36"/>
        <v>0</v>
      </c>
      <c r="W209" s="213">
        <f t="shared" si="36"/>
        <v>0</v>
      </c>
      <c r="X209" s="213">
        <f t="shared" si="37"/>
        <v>4160</v>
      </c>
      <c r="Y209" s="194">
        <v>4</v>
      </c>
      <c r="Z209" s="194">
        <v>1.9</v>
      </c>
      <c r="AA209" s="102">
        <v>1</v>
      </c>
      <c r="AB209" s="102">
        <v>158080</v>
      </c>
      <c r="AC209" s="102"/>
      <c r="AD209" s="102"/>
      <c r="AE209" s="213">
        <f t="shared" si="38"/>
        <v>158080</v>
      </c>
      <c r="AF209" s="194">
        <v>5</v>
      </c>
      <c r="AG209" s="194">
        <v>1.9</v>
      </c>
      <c r="AH209" s="102">
        <v>1</v>
      </c>
      <c r="AI209" s="102">
        <v>158080</v>
      </c>
      <c r="AJ209" s="102"/>
      <c r="AK209" s="102"/>
      <c r="AL209" s="213">
        <f t="shared" si="39"/>
        <v>158080</v>
      </c>
    </row>
    <row r="210" spans="1:38" ht="67.5">
      <c r="A210" s="194">
        <v>22</v>
      </c>
      <c r="B210" s="102" t="s">
        <v>6717</v>
      </c>
      <c r="C210" s="102" t="s">
        <v>5282</v>
      </c>
      <c r="D210" s="194">
        <v>2001</v>
      </c>
      <c r="E210" s="942" t="s">
        <v>1118</v>
      </c>
      <c r="F210" s="194" t="s">
        <v>990</v>
      </c>
      <c r="G210" s="194">
        <v>3</v>
      </c>
      <c r="H210" s="194">
        <v>1.84</v>
      </c>
      <c r="I210" s="102">
        <v>1</v>
      </c>
      <c r="J210" s="102">
        <v>153088</v>
      </c>
      <c r="K210" s="102"/>
      <c r="L210" s="102"/>
      <c r="M210" s="213">
        <f t="shared" si="34"/>
        <v>153088</v>
      </c>
      <c r="N210" s="194">
        <v>1.79</v>
      </c>
      <c r="O210" s="102">
        <v>1</v>
      </c>
      <c r="P210" s="194">
        <v>148928</v>
      </c>
      <c r="Q210" s="194"/>
      <c r="R210" s="194"/>
      <c r="S210" s="213">
        <f t="shared" si="35"/>
        <v>148928</v>
      </c>
      <c r="T210" s="213">
        <f t="shared" si="36"/>
        <v>0</v>
      </c>
      <c r="U210" s="213">
        <f t="shared" si="36"/>
        <v>4160</v>
      </c>
      <c r="V210" s="213">
        <f t="shared" si="36"/>
        <v>0</v>
      </c>
      <c r="W210" s="213">
        <f t="shared" si="36"/>
        <v>0</v>
      </c>
      <c r="X210" s="213">
        <f t="shared" si="37"/>
        <v>4160</v>
      </c>
      <c r="Y210" s="194">
        <v>4</v>
      </c>
      <c r="Z210" s="194">
        <v>1.9</v>
      </c>
      <c r="AA210" s="102">
        <v>1</v>
      </c>
      <c r="AB210" s="102">
        <v>158080</v>
      </c>
      <c r="AC210" s="102"/>
      <c r="AD210" s="102"/>
      <c r="AE210" s="213">
        <f t="shared" si="38"/>
        <v>158080</v>
      </c>
      <c r="AF210" s="194">
        <v>5</v>
      </c>
      <c r="AG210" s="194">
        <v>1.9</v>
      </c>
      <c r="AH210" s="102">
        <v>1</v>
      </c>
      <c r="AI210" s="102">
        <v>158080</v>
      </c>
      <c r="AJ210" s="102"/>
      <c r="AK210" s="102"/>
      <c r="AL210" s="213">
        <f t="shared" si="39"/>
        <v>158080</v>
      </c>
    </row>
    <row r="211" spans="1:38" ht="67.5">
      <c r="A211" s="194">
        <v>23</v>
      </c>
      <c r="B211" s="102" t="s">
        <v>8095</v>
      </c>
      <c r="C211" s="102" t="s">
        <v>5283</v>
      </c>
      <c r="D211" s="194">
        <v>2001</v>
      </c>
      <c r="E211" s="942" t="s">
        <v>1118</v>
      </c>
      <c r="F211" s="194" t="s">
        <v>990</v>
      </c>
      <c r="G211" s="194">
        <v>2</v>
      </c>
      <c r="H211" s="194">
        <v>1.79</v>
      </c>
      <c r="I211" s="102">
        <v>1</v>
      </c>
      <c r="J211" s="102">
        <v>148928</v>
      </c>
      <c r="K211" s="102"/>
      <c r="L211" s="102"/>
      <c r="M211" s="213">
        <f t="shared" si="34"/>
        <v>148928</v>
      </c>
      <c r="N211" s="194">
        <v>1.73</v>
      </c>
      <c r="O211" s="102">
        <v>1</v>
      </c>
      <c r="P211" s="194">
        <v>143936</v>
      </c>
      <c r="Q211" s="194"/>
      <c r="R211" s="194"/>
      <c r="S211" s="213">
        <f t="shared" si="35"/>
        <v>143936</v>
      </c>
      <c r="T211" s="213">
        <f t="shared" si="36"/>
        <v>0</v>
      </c>
      <c r="U211" s="213">
        <f t="shared" si="36"/>
        <v>4992</v>
      </c>
      <c r="V211" s="213">
        <f t="shared" si="36"/>
        <v>0</v>
      </c>
      <c r="W211" s="213">
        <f t="shared" si="36"/>
        <v>0</v>
      </c>
      <c r="X211" s="213">
        <f t="shared" si="37"/>
        <v>4992</v>
      </c>
      <c r="Y211" s="194">
        <v>3</v>
      </c>
      <c r="Z211" s="194">
        <v>1.84</v>
      </c>
      <c r="AA211" s="102">
        <v>1</v>
      </c>
      <c r="AB211" s="102">
        <v>153088</v>
      </c>
      <c r="AC211" s="102"/>
      <c r="AD211" s="102"/>
      <c r="AE211" s="213">
        <f t="shared" si="38"/>
        <v>153088</v>
      </c>
      <c r="AF211" s="194">
        <v>4</v>
      </c>
      <c r="AG211" s="194">
        <v>1.9</v>
      </c>
      <c r="AH211" s="102">
        <v>1</v>
      </c>
      <c r="AI211" s="102">
        <v>158080</v>
      </c>
      <c r="AJ211" s="102"/>
      <c r="AK211" s="102"/>
      <c r="AL211" s="213">
        <f t="shared" si="39"/>
        <v>158080</v>
      </c>
    </row>
    <row r="212" spans="1:38" ht="67.5">
      <c r="A212" s="194">
        <v>24</v>
      </c>
      <c r="B212" s="104" t="s">
        <v>8096</v>
      </c>
      <c r="C212" s="104" t="s">
        <v>5282</v>
      </c>
      <c r="D212" s="194">
        <v>2002</v>
      </c>
      <c r="E212" s="942" t="s">
        <v>1118</v>
      </c>
      <c r="F212" s="194" t="s">
        <v>990</v>
      </c>
      <c r="G212" s="194">
        <v>2</v>
      </c>
      <c r="H212" s="194">
        <v>1.79</v>
      </c>
      <c r="I212" s="102">
        <v>1</v>
      </c>
      <c r="J212" s="102">
        <v>148928</v>
      </c>
      <c r="K212" s="102"/>
      <c r="L212" s="102"/>
      <c r="M212" s="213">
        <f t="shared" si="34"/>
        <v>148928</v>
      </c>
      <c r="N212" s="194">
        <v>1.73</v>
      </c>
      <c r="O212" s="102">
        <v>1</v>
      </c>
      <c r="P212" s="194">
        <v>143936</v>
      </c>
      <c r="Q212" s="194"/>
      <c r="R212" s="194"/>
      <c r="S212" s="213">
        <f t="shared" si="35"/>
        <v>143936</v>
      </c>
      <c r="T212" s="213">
        <f t="shared" si="36"/>
        <v>0</v>
      </c>
      <c r="U212" s="213">
        <f t="shared" si="36"/>
        <v>4992</v>
      </c>
      <c r="V212" s="213">
        <f t="shared" si="36"/>
        <v>0</v>
      </c>
      <c r="W212" s="213">
        <f t="shared" si="36"/>
        <v>0</v>
      </c>
      <c r="X212" s="213">
        <f t="shared" si="37"/>
        <v>4992</v>
      </c>
      <c r="Y212" s="194">
        <v>3</v>
      </c>
      <c r="Z212" s="194">
        <v>1.84</v>
      </c>
      <c r="AA212" s="102">
        <v>1</v>
      </c>
      <c r="AB212" s="102">
        <v>153088</v>
      </c>
      <c r="AC212" s="102"/>
      <c r="AD212" s="102"/>
      <c r="AE212" s="213">
        <f t="shared" si="38"/>
        <v>153088</v>
      </c>
      <c r="AF212" s="194">
        <v>4</v>
      </c>
      <c r="AG212" s="194">
        <v>1.9</v>
      </c>
      <c r="AH212" s="102">
        <v>1</v>
      </c>
      <c r="AI212" s="102">
        <v>158080</v>
      </c>
      <c r="AJ212" s="102"/>
      <c r="AK212" s="102"/>
      <c r="AL212" s="213">
        <f t="shared" si="39"/>
        <v>158080</v>
      </c>
    </row>
    <row r="213" spans="1:38" ht="67.5">
      <c r="A213" s="194">
        <v>25</v>
      </c>
      <c r="B213" s="102" t="s">
        <v>1003</v>
      </c>
      <c r="C213" s="102" t="s">
        <v>5282</v>
      </c>
      <c r="D213" s="194">
        <v>2002</v>
      </c>
      <c r="E213" s="942" t="s">
        <v>1118</v>
      </c>
      <c r="F213" s="194" t="s">
        <v>990</v>
      </c>
      <c r="G213" s="194">
        <v>2</v>
      </c>
      <c r="H213" s="194">
        <v>1.79</v>
      </c>
      <c r="I213" s="102">
        <v>1</v>
      </c>
      <c r="J213" s="102">
        <v>148928</v>
      </c>
      <c r="K213" s="102"/>
      <c r="L213" s="102"/>
      <c r="M213" s="213">
        <f t="shared" si="34"/>
        <v>148928</v>
      </c>
      <c r="N213" s="194">
        <v>1.73</v>
      </c>
      <c r="O213" s="102">
        <v>1</v>
      </c>
      <c r="P213" s="194">
        <v>143936</v>
      </c>
      <c r="Q213" s="194"/>
      <c r="R213" s="194"/>
      <c r="S213" s="213">
        <f t="shared" si="35"/>
        <v>143936</v>
      </c>
      <c r="T213" s="213">
        <f t="shared" si="36"/>
        <v>0</v>
      </c>
      <c r="U213" s="213">
        <f t="shared" si="36"/>
        <v>4992</v>
      </c>
      <c r="V213" s="213">
        <f t="shared" si="36"/>
        <v>0</v>
      </c>
      <c r="W213" s="213">
        <f t="shared" si="36"/>
        <v>0</v>
      </c>
      <c r="X213" s="213">
        <f t="shared" si="37"/>
        <v>4992</v>
      </c>
      <c r="Y213" s="194">
        <v>3</v>
      </c>
      <c r="Z213" s="194">
        <v>1.84</v>
      </c>
      <c r="AA213" s="102">
        <v>1</v>
      </c>
      <c r="AB213" s="102">
        <v>153088</v>
      </c>
      <c r="AC213" s="102"/>
      <c r="AD213" s="102"/>
      <c r="AE213" s="213">
        <f t="shared" si="38"/>
        <v>153088</v>
      </c>
      <c r="AF213" s="194">
        <v>4</v>
      </c>
      <c r="AG213" s="194">
        <v>1.9</v>
      </c>
      <c r="AH213" s="102">
        <v>1</v>
      </c>
      <c r="AI213" s="102">
        <v>158080</v>
      </c>
      <c r="AJ213" s="102"/>
      <c r="AK213" s="102"/>
      <c r="AL213" s="213">
        <f t="shared" si="39"/>
        <v>158080</v>
      </c>
    </row>
    <row r="214" spans="1:38" ht="67.5">
      <c r="A214" s="194">
        <v>26</v>
      </c>
      <c r="B214" s="102" t="s">
        <v>5570</v>
      </c>
      <c r="C214" s="102" t="s">
        <v>5282</v>
      </c>
      <c r="D214" s="194">
        <v>2002</v>
      </c>
      <c r="E214" s="942" t="s">
        <v>1118</v>
      </c>
      <c r="F214" s="194" t="s">
        <v>990</v>
      </c>
      <c r="G214" s="194">
        <v>2</v>
      </c>
      <c r="H214" s="194">
        <v>1.79</v>
      </c>
      <c r="I214" s="102">
        <v>1</v>
      </c>
      <c r="J214" s="102">
        <v>148928</v>
      </c>
      <c r="K214" s="102"/>
      <c r="L214" s="102"/>
      <c r="M214" s="213">
        <f t="shared" si="34"/>
        <v>148928</v>
      </c>
      <c r="N214" s="194">
        <v>1.73</v>
      </c>
      <c r="O214" s="102">
        <v>1</v>
      </c>
      <c r="P214" s="194">
        <v>143936</v>
      </c>
      <c r="Q214" s="194"/>
      <c r="R214" s="194"/>
      <c r="S214" s="213">
        <f t="shared" si="35"/>
        <v>143936</v>
      </c>
      <c r="T214" s="213">
        <f t="shared" si="36"/>
        <v>0</v>
      </c>
      <c r="U214" s="213">
        <f t="shared" si="36"/>
        <v>4992</v>
      </c>
      <c r="V214" s="213">
        <f t="shared" si="36"/>
        <v>0</v>
      </c>
      <c r="W214" s="213">
        <f t="shared" si="36"/>
        <v>0</v>
      </c>
      <c r="X214" s="213">
        <f t="shared" si="37"/>
        <v>4992</v>
      </c>
      <c r="Y214" s="194">
        <v>3</v>
      </c>
      <c r="Z214" s="194">
        <v>1.84</v>
      </c>
      <c r="AA214" s="102">
        <v>1</v>
      </c>
      <c r="AB214" s="102">
        <v>153088</v>
      </c>
      <c r="AC214" s="102"/>
      <c r="AD214" s="102"/>
      <c r="AE214" s="213">
        <f t="shared" si="38"/>
        <v>153088</v>
      </c>
      <c r="AF214" s="194">
        <v>4</v>
      </c>
      <c r="AG214" s="194">
        <v>1.9</v>
      </c>
      <c r="AH214" s="102">
        <v>1</v>
      </c>
      <c r="AI214" s="102">
        <v>158080</v>
      </c>
      <c r="AJ214" s="102"/>
      <c r="AK214" s="102"/>
      <c r="AL214" s="213">
        <f t="shared" si="39"/>
        <v>158080</v>
      </c>
    </row>
    <row r="215" spans="1:38" ht="27">
      <c r="A215" s="194">
        <v>27</v>
      </c>
      <c r="B215" s="104" t="s">
        <v>1119</v>
      </c>
      <c r="C215" s="104" t="s">
        <v>5282</v>
      </c>
      <c r="D215" s="194">
        <v>1971</v>
      </c>
      <c r="E215" s="942" t="s">
        <v>1120</v>
      </c>
      <c r="F215" s="194" t="s">
        <v>984</v>
      </c>
      <c r="G215" s="194">
        <v>19</v>
      </c>
      <c r="H215" s="194">
        <v>5.34</v>
      </c>
      <c r="I215" s="102">
        <v>1</v>
      </c>
      <c r="J215" s="102">
        <v>444288</v>
      </c>
      <c r="K215" s="102"/>
      <c r="L215" s="102"/>
      <c r="M215" s="213">
        <f t="shared" si="34"/>
        <v>444288</v>
      </c>
      <c r="N215" s="194">
        <v>5.17</v>
      </c>
      <c r="O215" s="102">
        <v>1</v>
      </c>
      <c r="P215" s="194">
        <v>430144</v>
      </c>
      <c r="Q215" s="194"/>
      <c r="R215" s="194"/>
      <c r="S215" s="213">
        <f t="shared" si="35"/>
        <v>430144</v>
      </c>
      <c r="T215" s="213">
        <f t="shared" si="36"/>
        <v>0</v>
      </c>
      <c r="U215" s="213">
        <f t="shared" si="36"/>
        <v>14144</v>
      </c>
      <c r="V215" s="213">
        <f t="shared" si="36"/>
        <v>0</v>
      </c>
      <c r="W215" s="213">
        <f t="shared" si="36"/>
        <v>0</v>
      </c>
      <c r="X215" s="213">
        <f t="shared" si="37"/>
        <v>14144</v>
      </c>
      <c r="Y215" s="194">
        <v>20</v>
      </c>
      <c r="Z215" s="194">
        <v>5.34</v>
      </c>
      <c r="AA215" s="102">
        <v>1</v>
      </c>
      <c r="AB215" s="102">
        <v>444288</v>
      </c>
      <c r="AC215" s="102"/>
      <c r="AD215" s="102"/>
      <c r="AE215" s="213">
        <f t="shared" si="38"/>
        <v>444288</v>
      </c>
      <c r="AF215" s="194">
        <v>21</v>
      </c>
      <c r="AG215" s="194">
        <v>5.34</v>
      </c>
      <c r="AH215" s="102">
        <v>1</v>
      </c>
      <c r="AI215" s="102">
        <v>444288</v>
      </c>
      <c r="AJ215" s="102"/>
      <c r="AK215" s="102"/>
      <c r="AL215" s="213">
        <f t="shared" si="39"/>
        <v>444288</v>
      </c>
    </row>
    <row r="216" spans="1:38">
      <c r="A216" s="194">
        <v>28</v>
      </c>
      <c r="B216" s="102" t="s">
        <v>5399</v>
      </c>
      <c r="C216" s="102" t="s">
        <v>5282</v>
      </c>
      <c r="D216" s="194">
        <v>1982</v>
      </c>
      <c r="E216" s="942" t="s">
        <v>1283</v>
      </c>
      <c r="F216" s="194" t="s">
        <v>988</v>
      </c>
      <c r="G216" s="194">
        <v>4</v>
      </c>
      <c r="H216" s="194">
        <v>3.64</v>
      </c>
      <c r="I216" s="102">
        <v>1</v>
      </c>
      <c r="J216" s="102">
        <v>302848</v>
      </c>
      <c r="K216" s="102"/>
      <c r="L216" s="102"/>
      <c r="M216" s="213">
        <f t="shared" si="34"/>
        <v>302848</v>
      </c>
      <c r="N216" s="194">
        <v>3.53</v>
      </c>
      <c r="O216" s="102">
        <v>1</v>
      </c>
      <c r="P216" s="194">
        <v>293696</v>
      </c>
      <c r="Q216" s="194"/>
      <c r="R216" s="194"/>
      <c r="S216" s="213">
        <f t="shared" si="35"/>
        <v>293696</v>
      </c>
      <c r="T216" s="213">
        <f t="shared" si="36"/>
        <v>0</v>
      </c>
      <c r="U216" s="213">
        <f t="shared" si="36"/>
        <v>9152</v>
      </c>
      <c r="V216" s="213">
        <f t="shared" si="36"/>
        <v>0</v>
      </c>
      <c r="W216" s="213">
        <f t="shared" si="36"/>
        <v>0</v>
      </c>
      <c r="X216" s="213">
        <f t="shared" si="37"/>
        <v>9152</v>
      </c>
      <c r="Y216" s="194">
        <v>5</v>
      </c>
      <c r="Z216" s="194">
        <v>3.64</v>
      </c>
      <c r="AA216" s="102">
        <v>1</v>
      </c>
      <c r="AB216" s="102">
        <v>302848</v>
      </c>
      <c r="AC216" s="102"/>
      <c r="AD216" s="102"/>
      <c r="AE216" s="213">
        <f t="shared" si="38"/>
        <v>302848</v>
      </c>
      <c r="AF216" s="194">
        <v>6</v>
      </c>
      <c r="AG216" s="194">
        <v>3.76</v>
      </c>
      <c r="AH216" s="102">
        <v>1</v>
      </c>
      <c r="AI216" s="102">
        <v>312832</v>
      </c>
      <c r="AJ216" s="102"/>
      <c r="AK216" s="102"/>
      <c r="AL216" s="213">
        <f t="shared" si="39"/>
        <v>312832</v>
      </c>
    </row>
    <row r="217" spans="1:38" ht="27">
      <c r="A217" s="194">
        <v>29</v>
      </c>
      <c r="B217" s="102" t="s">
        <v>6726</v>
      </c>
      <c r="C217" s="102" t="s">
        <v>5283</v>
      </c>
      <c r="D217" s="194">
        <v>1994</v>
      </c>
      <c r="E217" s="942" t="s">
        <v>1121</v>
      </c>
      <c r="F217" s="194" t="s">
        <v>990</v>
      </c>
      <c r="G217" s="194">
        <v>2</v>
      </c>
      <c r="H217" s="194">
        <v>1.79</v>
      </c>
      <c r="I217" s="102">
        <v>1</v>
      </c>
      <c r="J217" s="102">
        <v>148928</v>
      </c>
      <c r="K217" s="102"/>
      <c r="L217" s="102"/>
      <c r="M217" s="213">
        <f t="shared" si="34"/>
        <v>148928</v>
      </c>
      <c r="N217" s="194">
        <v>1.73</v>
      </c>
      <c r="O217" s="102">
        <v>1</v>
      </c>
      <c r="P217" s="194">
        <v>143936</v>
      </c>
      <c r="Q217" s="194"/>
      <c r="R217" s="194"/>
      <c r="S217" s="213">
        <f t="shared" si="35"/>
        <v>143936</v>
      </c>
      <c r="T217" s="213">
        <f t="shared" si="36"/>
        <v>0</v>
      </c>
      <c r="U217" s="213">
        <f t="shared" si="36"/>
        <v>4992</v>
      </c>
      <c r="V217" s="213">
        <f t="shared" si="36"/>
        <v>0</v>
      </c>
      <c r="W217" s="213">
        <f t="shared" si="36"/>
        <v>0</v>
      </c>
      <c r="X217" s="213">
        <f t="shared" si="37"/>
        <v>4992</v>
      </c>
      <c r="Y217" s="194">
        <v>3</v>
      </c>
      <c r="Z217" s="194">
        <v>1.84</v>
      </c>
      <c r="AA217" s="102">
        <v>1</v>
      </c>
      <c r="AB217" s="102">
        <v>153088</v>
      </c>
      <c r="AC217" s="102"/>
      <c r="AD217" s="102"/>
      <c r="AE217" s="213">
        <f t="shared" si="38"/>
        <v>153088</v>
      </c>
      <c r="AF217" s="194">
        <v>4</v>
      </c>
      <c r="AG217" s="194">
        <v>1.9</v>
      </c>
      <c r="AH217" s="102">
        <v>1</v>
      </c>
      <c r="AI217" s="102">
        <v>158080</v>
      </c>
      <c r="AJ217" s="102"/>
      <c r="AK217" s="102"/>
      <c r="AL217" s="213">
        <f t="shared" si="39"/>
        <v>158080</v>
      </c>
    </row>
    <row r="218" spans="1:38" ht="27">
      <c r="A218" s="194">
        <v>30</v>
      </c>
      <c r="B218" s="104" t="s">
        <v>5402</v>
      </c>
      <c r="C218" s="104" t="s">
        <v>5283</v>
      </c>
      <c r="D218" s="194">
        <v>2004</v>
      </c>
      <c r="E218" s="942" t="s">
        <v>1121</v>
      </c>
      <c r="F218" s="194" t="s">
        <v>990</v>
      </c>
      <c r="G218" s="194">
        <v>3</v>
      </c>
      <c r="H218" s="194">
        <v>1.84</v>
      </c>
      <c r="I218" s="102">
        <v>1</v>
      </c>
      <c r="J218" s="102">
        <v>153088</v>
      </c>
      <c r="K218" s="102"/>
      <c r="L218" s="102"/>
      <c r="M218" s="213">
        <f t="shared" si="34"/>
        <v>153088</v>
      </c>
      <c r="N218" s="194">
        <v>1.79</v>
      </c>
      <c r="O218" s="102">
        <v>1</v>
      </c>
      <c r="P218" s="194">
        <v>148928</v>
      </c>
      <c r="Q218" s="194"/>
      <c r="R218" s="194"/>
      <c r="S218" s="213">
        <f t="shared" si="35"/>
        <v>148928</v>
      </c>
      <c r="T218" s="213">
        <f t="shared" si="36"/>
        <v>0</v>
      </c>
      <c r="U218" s="213">
        <f t="shared" si="36"/>
        <v>4160</v>
      </c>
      <c r="V218" s="213">
        <f t="shared" si="36"/>
        <v>0</v>
      </c>
      <c r="W218" s="213">
        <f t="shared" si="36"/>
        <v>0</v>
      </c>
      <c r="X218" s="213">
        <f t="shared" si="37"/>
        <v>4160</v>
      </c>
      <c r="Y218" s="194">
        <v>4</v>
      </c>
      <c r="Z218" s="194">
        <v>1.9</v>
      </c>
      <c r="AA218" s="102">
        <v>1</v>
      </c>
      <c r="AB218" s="102">
        <v>158080</v>
      </c>
      <c r="AC218" s="102"/>
      <c r="AD218" s="102"/>
      <c r="AE218" s="213">
        <f t="shared" si="38"/>
        <v>158080</v>
      </c>
      <c r="AF218" s="194">
        <v>5</v>
      </c>
      <c r="AG218" s="194">
        <v>1.9</v>
      </c>
      <c r="AH218" s="102">
        <v>1</v>
      </c>
      <c r="AI218" s="102">
        <v>158080</v>
      </c>
      <c r="AJ218" s="102"/>
      <c r="AK218" s="102"/>
      <c r="AL218" s="213">
        <f t="shared" si="39"/>
        <v>158080</v>
      </c>
    </row>
    <row r="219" spans="1:38" ht="27">
      <c r="A219" s="194">
        <v>31</v>
      </c>
      <c r="B219" s="102" t="s">
        <v>4272</v>
      </c>
      <c r="C219" s="102" t="s">
        <v>5282</v>
      </c>
      <c r="D219" s="194">
        <v>1973</v>
      </c>
      <c r="E219" s="942" t="s">
        <v>1078</v>
      </c>
      <c r="F219" s="194" t="s">
        <v>984</v>
      </c>
      <c r="G219" s="194">
        <v>4</v>
      </c>
      <c r="H219" s="194">
        <v>4.41</v>
      </c>
      <c r="I219" s="102">
        <v>1</v>
      </c>
      <c r="J219" s="102">
        <v>366912</v>
      </c>
      <c r="K219" s="102"/>
      <c r="L219" s="102"/>
      <c r="M219" s="213">
        <f t="shared" si="34"/>
        <v>366912</v>
      </c>
      <c r="N219" s="194">
        <v>4.2699999999999996</v>
      </c>
      <c r="O219" s="102">
        <v>1</v>
      </c>
      <c r="P219" s="194">
        <v>355263.99999999994</v>
      </c>
      <c r="Q219" s="194"/>
      <c r="R219" s="194"/>
      <c r="S219" s="213">
        <f t="shared" si="35"/>
        <v>355263.99999999994</v>
      </c>
      <c r="T219" s="213">
        <f t="shared" si="36"/>
        <v>0</v>
      </c>
      <c r="U219" s="213">
        <f t="shared" si="36"/>
        <v>11648.000000000058</v>
      </c>
      <c r="V219" s="213">
        <f t="shared" si="36"/>
        <v>0</v>
      </c>
      <c r="W219" s="213">
        <f t="shared" si="36"/>
        <v>0</v>
      </c>
      <c r="X219" s="213">
        <f t="shared" si="37"/>
        <v>11648.000000000058</v>
      </c>
      <c r="Y219" s="194">
        <v>5</v>
      </c>
      <c r="Z219" s="194">
        <v>4.41</v>
      </c>
      <c r="AA219" s="102">
        <v>1</v>
      </c>
      <c r="AB219" s="102">
        <v>366912</v>
      </c>
      <c r="AC219" s="102"/>
      <c r="AD219" s="102"/>
      <c r="AE219" s="213">
        <f t="shared" si="38"/>
        <v>366912</v>
      </c>
      <c r="AF219" s="194">
        <v>6</v>
      </c>
      <c r="AG219" s="194">
        <v>4.55</v>
      </c>
      <c r="AH219" s="102">
        <v>1</v>
      </c>
      <c r="AI219" s="102">
        <v>378560</v>
      </c>
      <c r="AJ219" s="102"/>
      <c r="AK219" s="102"/>
      <c r="AL219" s="213">
        <f t="shared" si="39"/>
        <v>378560</v>
      </c>
    </row>
    <row r="220" spans="1:38" ht="40.5">
      <c r="A220" s="194">
        <v>32</v>
      </c>
      <c r="B220" s="102" t="s">
        <v>1130</v>
      </c>
      <c r="C220" s="102" t="s">
        <v>5282</v>
      </c>
      <c r="D220" s="194">
        <v>1968</v>
      </c>
      <c r="E220" s="942" t="s">
        <v>4273</v>
      </c>
      <c r="F220" s="194" t="s">
        <v>1115</v>
      </c>
      <c r="G220" s="194">
        <v>11</v>
      </c>
      <c r="H220" s="194">
        <v>3.31</v>
      </c>
      <c r="I220" s="102">
        <v>1</v>
      </c>
      <c r="J220" s="102">
        <v>275392</v>
      </c>
      <c r="K220" s="102"/>
      <c r="L220" s="102"/>
      <c r="M220" s="213">
        <f t="shared" si="34"/>
        <v>275392</v>
      </c>
      <c r="N220" s="194">
        <v>3.31</v>
      </c>
      <c r="O220" s="102">
        <v>1</v>
      </c>
      <c r="P220" s="194">
        <v>275392</v>
      </c>
      <c r="Q220" s="194"/>
      <c r="R220" s="194"/>
      <c r="S220" s="213">
        <f t="shared" si="35"/>
        <v>275392</v>
      </c>
      <c r="T220" s="213">
        <f t="shared" si="36"/>
        <v>0</v>
      </c>
      <c r="U220" s="213">
        <f t="shared" si="36"/>
        <v>0</v>
      </c>
      <c r="V220" s="213">
        <f t="shared" si="36"/>
        <v>0</v>
      </c>
      <c r="W220" s="213">
        <f t="shared" si="36"/>
        <v>0</v>
      </c>
      <c r="X220" s="213">
        <f t="shared" si="37"/>
        <v>0</v>
      </c>
      <c r="Y220" s="194">
        <v>12</v>
      </c>
      <c r="Z220" s="194">
        <v>3.31</v>
      </c>
      <c r="AA220" s="102">
        <v>1</v>
      </c>
      <c r="AB220" s="102">
        <v>275392</v>
      </c>
      <c r="AC220" s="102"/>
      <c r="AD220" s="102"/>
      <c r="AE220" s="213">
        <f t="shared" si="38"/>
        <v>275392</v>
      </c>
      <c r="AF220" s="194">
        <v>13</v>
      </c>
      <c r="AG220" s="194">
        <v>3.42</v>
      </c>
      <c r="AH220" s="102">
        <v>1</v>
      </c>
      <c r="AI220" s="102">
        <v>284544</v>
      </c>
      <c r="AJ220" s="102"/>
      <c r="AK220" s="102"/>
      <c r="AL220" s="213">
        <f t="shared" si="39"/>
        <v>284544</v>
      </c>
    </row>
    <row r="221" spans="1:38" ht="40.5">
      <c r="A221" s="194">
        <v>33</v>
      </c>
      <c r="B221" s="104" t="s">
        <v>1122</v>
      </c>
      <c r="C221" s="104" t="s">
        <v>5282</v>
      </c>
      <c r="D221" s="194">
        <v>1981</v>
      </c>
      <c r="E221" s="942" t="s">
        <v>4274</v>
      </c>
      <c r="F221" s="194" t="s">
        <v>1129</v>
      </c>
      <c r="G221" s="194">
        <v>5</v>
      </c>
      <c r="H221" s="194">
        <v>2.58</v>
      </c>
      <c r="I221" s="102">
        <v>1</v>
      </c>
      <c r="J221" s="102">
        <v>214656</v>
      </c>
      <c r="K221" s="102"/>
      <c r="L221" s="102"/>
      <c r="M221" s="213">
        <f t="shared" si="34"/>
        <v>214656</v>
      </c>
      <c r="N221" s="194">
        <v>2.58</v>
      </c>
      <c r="O221" s="102">
        <v>1</v>
      </c>
      <c r="P221" s="194">
        <v>214656</v>
      </c>
      <c r="Q221" s="194"/>
      <c r="R221" s="194"/>
      <c r="S221" s="213">
        <f t="shared" si="35"/>
        <v>214656</v>
      </c>
      <c r="T221" s="213">
        <f t="shared" si="36"/>
        <v>0</v>
      </c>
      <c r="U221" s="213">
        <f t="shared" si="36"/>
        <v>0</v>
      </c>
      <c r="V221" s="213">
        <f t="shared" si="36"/>
        <v>0</v>
      </c>
      <c r="W221" s="213">
        <f t="shared" si="36"/>
        <v>0</v>
      </c>
      <c r="X221" s="213">
        <f t="shared" si="37"/>
        <v>0</v>
      </c>
      <c r="Y221" s="194">
        <v>6</v>
      </c>
      <c r="Z221" s="194">
        <v>2.66</v>
      </c>
      <c r="AA221" s="102">
        <v>1</v>
      </c>
      <c r="AB221" s="102">
        <v>221312</v>
      </c>
      <c r="AC221" s="102"/>
      <c r="AD221" s="102"/>
      <c r="AE221" s="213">
        <f t="shared" si="38"/>
        <v>221312</v>
      </c>
      <c r="AF221" s="194">
        <v>7</v>
      </c>
      <c r="AG221" s="194">
        <v>2.66</v>
      </c>
      <c r="AH221" s="102">
        <v>1</v>
      </c>
      <c r="AI221" s="102">
        <v>221312</v>
      </c>
      <c r="AJ221" s="102"/>
      <c r="AK221" s="102"/>
      <c r="AL221" s="213">
        <f t="shared" si="39"/>
        <v>221312</v>
      </c>
    </row>
    <row r="222" spans="1:38" ht="40.5">
      <c r="A222" s="194">
        <v>34</v>
      </c>
      <c r="B222" s="102" t="s">
        <v>7030</v>
      </c>
      <c r="C222" s="102" t="s">
        <v>5282</v>
      </c>
      <c r="D222" s="194">
        <v>1986</v>
      </c>
      <c r="E222" s="942" t="s">
        <v>4274</v>
      </c>
      <c r="F222" s="194" t="s">
        <v>1129</v>
      </c>
      <c r="G222" s="194">
        <v>2</v>
      </c>
      <c r="H222" s="194">
        <v>2.4300000000000002</v>
      </c>
      <c r="I222" s="102">
        <v>1</v>
      </c>
      <c r="J222" s="102">
        <v>202176</v>
      </c>
      <c r="K222" s="102"/>
      <c r="L222" s="102"/>
      <c r="M222" s="213">
        <f t="shared" si="34"/>
        <v>202176</v>
      </c>
      <c r="N222" s="194">
        <v>2.35</v>
      </c>
      <c r="O222" s="102">
        <v>1</v>
      </c>
      <c r="P222" s="194">
        <v>195520</v>
      </c>
      <c r="Q222" s="194"/>
      <c r="R222" s="194"/>
      <c r="S222" s="213">
        <f t="shared" si="35"/>
        <v>195520</v>
      </c>
      <c r="T222" s="213">
        <f t="shared" si="36"/>
        <v>0</v>
      </c>
      <c r="U222" s="213">
        <f t="shared" si="36"/>
        <v>6656</v>
      </c>
      <c r="V222" s="213">
        <f t="shared" si="36"/>
        <v>0</v>
      </c>
      <c r="W222" s="213">
        <f t="shared" si="36"/>
        <v>0</v>
      </c>
      <c r="X222" s="213">
        <f t="shared" si="37"/>
        <v>6656</v>
      </c>
      <c r="Y222" s="194">
        <v>3</v>
      </c>
      <c r="Z222" s="194">
        <v>2.5</v>
      </c>
      <c r="AA222" s="102">
        <v>1</v>
      </c>
      <c r="AB222" s="102">
        <v>208000</v>
      </c>
      <c r="AC222" s="102"/>
      <c r="AD222" s="102"/>
      <c r="AE222" s="213">
        <f t="shared" si="38"/>
        <v>208000</v>
      </c>
      <c r="AF222" s="194">
        <v>4</v>
      </c>
      <c r="AG222" s="194">
        <v>2.58</v>
      </c>
      <c r="AH222" s="102">
        <v>1</v>
      </c>
      <c r="AI222" s="102">
        <v>214656</v>
      </c>
      <c r="AJ222" s="102"/>
      <c r="AK222" s="102"/>
      <c r="AL222" s="213">
        <f t="shared" si="39"/>
        <v>214656</v>
      </c>
    </row>
    <row r="223" spans="1:38" ht="40.5">
      <c r="A223" s="194">
        <v>35</v>
      </c>
      <c r="B223" s="102" t="s">
        <v>759</v>
      </c>
      <c r="C223" s="102"/>
      <c r="D223" s="194"/>
      <c r="E223" s="942" t="s">
        <v>4275</v>
      </c>
      <c r="F223" s="194" t="s">
        <v>1134</v>
      </c>
      <c r="G223" s="194">
        <v>7</v>
      </c>
      <c r="H223" s="194">
        <v>1.68</v>
      </c>
      <c r="I223" s="102">
        <v>1</v>
      </c>
      <c r="J223" s="102">
        <v>139776</v>
      </c>
      <c r="K223" s="102"/>
      <c r="L223" s="102"/>
      <c r="M223" s="213">
        <f t="shared" si="34"/>
        <v>139776</v>
      </c>
      <c r="N223" s="194">
        <v>1.68</v>
      </c>
      <c r="O223" s="102">
        <v>1</v>
      </c>
      <c r="P223" s="194">
        <v>139776</v>
      </c>
      <c r="Q223" s="194"/>
      <c r="R223" s="194"/>
      <c r="S223" s="213">
        <f t="shared" si="35"/>
        <v>139776</v>
      </c>
      <c r="T223" s="213">
        <f t="shared" si="36"/>
        <v>0</v>
      </c>
      <c r="U223" s="213">
        <f t="shared" si="36"/>
        <v>0</v>
      </c>
      <c r="V223" s="213">
        <f t="shared" si="36"/>
        <v>0</v>
      </c>
      <c r="W223" s="213">
        <f t="shared" si="36"/>
        <v>0</v>
      </c>
      <c r="X223" s="213">
        <f t="shared" si="37"/>
        <v>0</v>
      </c>
      <c r="Y223" s="194">
        <v>8</v>
      </c>
      <c r="Z223" s="194">
        <v>1.73</v>
      </c>
      <c r="AA223" s="102">
        <v>1</v>
      </c>
      <c r="AB223" s="102">
        <v>143936</v>
      </c>
      <c r="AC223" s="102"/>
      <c r="AD223" s="102"/>
      <c r="AE223" s="213">
        <f t="shared" si="38"/>
        <v>143936</v>
      </c>
      <c r="AF223" s="194">
        <v>9</v>
      </c>
      <c r="AG223" s="194">
        <v>1.73</v>
      </c>
      <c r="AH223" s="102">
        <v>1</v>
      </c>
      <c r="AI223" s="102">
        <v>143936</v>
      </c>
      <c r="AJ223" s="102"/>
      <c r="AK223" s="102"/>
      <c r="AL223" s="213">
        <f t="shared" si="39"/>
        <v>143936</v>
      </c>
    </row>
    <row r="224" spans="1:38" ht="40.5">
      <c r="A224" s="194">
        <v>36</v>
      </c>
      <c r="B224" s="104" t="s">
        <v>1126</v>
      </c>
      <c r="C224" s="104" t="s">
        <v>5282</v>
      </c>
      <c r="D224" s="194">
        <v>1977</v>
      </c>
      <c r="E224" s="942" t="s">
        <v>6719</v>
      </c>
      <c r="F224" s="194" t="s">
        <v>984</v>
      </c>
      <c r="G224" s="194">
        <v>3</v>
      </c>
      <c r="H224" s="194">
        <v>4.2699999999999996</v>
      </c>
      <c r="I224" s="102">
        <v>1</v>
      </c>
      <c r="J224" s="102">
        <v>355263.99999999994</v>
      </c>
      <c r="K224" s="102"/>
      <c r="L224" s="102"/>
      <c r="M224" s="213">
        <f t="shared" si="34"/>
        <v>355263.99999999994</v>
      </c>
      <c r="N224" s="194">
        <v>4.1399999999999997</v>
      </c>
      <c r="O224" s="102">
        <v>1</v>
      </c>
      <c r="P224" s="194">
        <v>344448</v>
      </c>
      <c r="Q224" s="194"/>
      <c r="R224" s="194"/>
      <c r="S224" s="213">
        <f t="shared" si="35"/>
        <v>344448</v>
      </c>
      <c r="T224" s="213">
        <f t="shared" si="36"/>
        <v>0</v>
      </c>
      <c r="U224" s="213">
        <f t="shared" si="36"/>
        <v>10815.999999999942</v>
      </c>
      <c r="V224" s="213">
        <f t="shared" si="36"/>
        <v>0</v>
      </c>
      <c r="W224" s="213">
        <f t="shared" si="36"/>
        <v>0</v>
      </c>
      <c r="X224" s="213">
        <f t="shared" si="37"/>
        <v>10815.999999999942</v>
      </c>
      <c r="Y224" s="194">
        <v>4</v>
      </c>
      <c r="Z224" s="194">
        <v>4.41</v>
      </c>
      <c r="AA224" s="102">
        <v>1</v>
      </c>
      <c r="AB224" s="102">
        <v>366912</v>
      </c>
      <c r="AC224" s="102"/>
      <c r="AD224" s="102"/>
      <c r="AE224" s="213">
        <f t="shared" si="38"/>
        <v>366912</v>
      </c>
      <c r="AF224" s="194">
        <v>5</v>
      </c>
      <c r="AG224" s="194">
        <v>4.41</v>
      </c>
      <c r="AH224" s="102">
        <v>1</v>
      </c>
      <c r="AI224" s="102">
        <v>366912</v>
      </c>
      <c r="AJ224" s="102"/>
      <c r="AK224" s="102"/>
      <c r="AL224" s="213">
        <f t="shared" si="39"/>
        <v>366912</v>
      </c>
    </row>
    <row r="225" spans="1:38" ht="67.5">
      <c r="A225" s="194">
        <v>37</v>
      </c>
      <c r="B225" s="102" t="s">
        <v>1239</v>
      </c>
      <c r="C225" s="102" t="s">
        <v>5282</v>
      </c>
      <c r="D225" s="194">
        <v>1982</v>
      </c>
      <c r="E225" s="942" t="s">
        <v>6720</v>
      </c>
      <c r="F225" s="194" t="s">
        <v>1115</v>
      </c>
      <c r="G225" s="194">
        <v>3</v>
      </c>
      <c r="H225" s="194">
        <v>2.92</v>
      </c>
      <c r="I225" s="102">
        <v>1</v>
      </c>
      <c r="J225" s="102">
        <v>242944</v>
      </c>
      <c r="K225" s="102"/>
      <c r="L225" s="102"/>
      <c r="M225" s="213">
        <f t="shared" si="34"/>
        <v>242944</v>
      </c>
      <c r="N225" s="194">
        <v>2.83</v>
      </c>
      <c r="O225" s="102">
        <v>1</v>
      </c>
      <c r="P225" s="194">
        <v>235456</v>
      </c>
      <c r="Q225" s="194"/>
      <c r="R225" s="194"/>
      <c r="S225" s="213">
        <f t="shared" si="35"/>
        <v>235456</v>
      </c>
      <c r="T225" s="213">
        <f t="shared" si="36"/>
        <v>0</v>
      </c>
      <c r="U225" s="213">
        <f t="shared" si="36"/>
        <v>7488</v>
      </c>
      <c r="V225" s="213">
        <f t="shared" si="36"/>
        <v>0</v>
      </c>
      <c r="W225" s="213">
        <f t="shared" si="36"/>
        <v>0</v>
      </c>
      <c r="X225" s="213">
        <f t="shared" si="37"/>
        <v>7488</v>
      </c>
      <c r="Y225" s="194">
        <v>4</v>
      </c>
      <c r="Z225" s="194">
        <v>3.02</v>
      </c>
      <c r="AA225" s="102">
        <v>1</v>
      </c>
      <c r="AB225" s="102">
        <v>251264</v>
      </c>
      <c r="AC225" s="102"/>
      <c r="AD225" s="102"/>
      <c r="AE225" s="213">
        <f t="shared" si="38"/>
        <v>251264</v>
      </c>
      <c r="AF225" s="194">
        <v>5</v>
      </c>
      <c r="AG225" s="194">
        <v>3.02</v>
      </c>
      <c r="AH225" s="102">
        <v>1</v>
      </c>
      <c r="AI225" s="102">
        <v>251264</v>
      </c>
      <c r="AJ225" s="102"/>
      <c r="AK225" s="102"/>
      <c r="AL225" s="213">
        <f t="shared" si="39"/>
        <v>251264</v>
      </c>
    </row>
    <row r="226" spans="1:38" ht="67.5">
      <c r="A226" s="194">
        <v>38</v>
      </c>
      <c r="B226" s="102" t="s">
        <v>6851</v>
      </c>
      <c r="C226" s="102" t="s">
        <v>5282</v>
      </c>
      <c r="D226" s="194">
        <v>1979</v>
      </c>
      <c r="E226" s="942" t="s">
        <v>6721</v>
      </c>
      <c r="F226" s="194" t="s">
        <v>1134</v>
      </c>
      <c r="G226" s="194">
        <v>9</v>
      </c>
      <c r="H226" s="194">
        <v>1.73</v>
      </c>
      <c r="I226" s="102">
        <v>1</v>
      </c>
      <c r="J226" s="102">
        <v>143936</v>
      </c>
      <c r="K226" s="102"/>
      <c r="L226" s="102"/>
      <c r="M226" s="213">
        <f t="shared" si="34"/>
        <v>143936</v>
      </c>
      <c r="N226" s="194">
        <v>1.73</v>
      </c>
      <c r="O226" s="102">
        <v>1</v>
      </c>
      <c r="P226" s="194">
        <v>143936</v>
      </c>
      <c r="Q226" s="194"/>
      <c r="R226" s="194"/>
      <c r="S226" s="213">
        <f t="shared" si="35"/>
        <v>143936</v>
      </c>
      <c r="T226" s="213">
        <f t="shared" si="36"/>
        <v>0</v>
      </c>
      <c r="U226" s="213">
        <f t="shared" si="36"/>
        <v>0</v>
      </c>
      <c r="V226" s="213">
        <f t="shared" si="36"/>
        <v>0</v>
      </c>
      <c r="W226" s="213">
        <f t="shared" si="36"/>
        <v>0</v>
      </c>
      <c r="X226" s="213">
        <f t="shared" si="37"/>
        <v>0</v>
      </c>
      <c r="Y226" s="194">
        <v>10</v>
      </c>
      <c r="Z226" s="194">
        <v>1.79</v>
      </c>
      <c r="AA226" s="102">
        <v>1</v>
      </c>
      <c r="AB226" s="102">
        <v>148928</v>
      </c>
      <c r="AC226" s="102"/>
      <c r="AD226" s="102"/>
      <c r="AE226" s="213">
        <f t="shared" si="38"/>
        <v>148928</v>
      </c>
      <c r="AF226" s="194">
        <v>11</v>
      </c>
      <c r="AG226" s="194">
        <v>1.79</v>
      </c>
      <c r="AH226" s="102">
        <v>1</v>
      </c>
      <c r="AI226" s="102">
        <v>148928</v>
      </c>
      <c r="AJ226" s="102"/>
      <c r="AK226" s="102"/>
      <c r="AL226" s="213">
        <f t="shared" si="39"/>
        <v>148928</v>
      </c>
    </row>
    <row r="227" spans="1:38" ht="27">
      <c r="A227" s="194">
        <v>39</v>
      </c>
      <c r="B227" s="104" t="s">
        <v>759</v>
      </c>
      <c r="C227" s="104"/>
      <c r="D227" s="194"/>
      <c r="E227" s="942" t="s">
        <v>4281</v>
      </c>
      <c r="F227" s="194" t="s">
        <v>984</v>
      </c>
      <c r="G227" s="194">
        <v>7</v>
      </c>
      <c r="H227" s="194">
        <v>4.55</v>
      </c>
      <c r="I227" s="102">
        <v>1</v>
      </c>
      <c r="J227" s="102">
        <v>378560</v>
      </c>
      <c r="K227" s="102"/>
      <c r="L227" s="102"/>
      <c r="M227" s="213">
        <f t="shared" si="34"/>
        <v>378560</v>
      </c>
      <c r="N227" s="194">
        <v>4.55</v>
      </c>
      <c r="O227" s="102">
        <v>1</v>
      </c>
      <c r="P227" s="194">
        <v>378560</v>
      </c>
      <c r="Q227" s="194"/>
      <c r="R227" s="194"/>
      <c r="S227" s="213">
        <f t="shared" si="35"/>
        <v>378560</v>
      </c>
      <c r="T227" s="213">
        <f t="shared" si="36"/>
        <v>0</v>
      </c>
      <c r="U227" s="213">
        <f t="shared" si="36"/>
        <v>0</v>
      </c>
      <c r="V227" s="213">
        <f t="shared" si="36"/>
        <v>0</v>
      </c>
      <c r="W227" s="213">
        <f t="shared" si="36"/>
        <v>0</v>
      </c>
      <c r="X227" s="213">
        <f t="shared" si="37"/>
        <v>0</v>
      </c>
      <c r="Y227" s="194">
        <v>8</v>
      </c>
      <c r="Z227" s="194">
        <v>4.7</v>
      </c>
      <c r="AA227" s="102">
        <v>1</v>
      </c>
      <c r="AB227" s="102">
        <v>391040</v>
      </c>
      <c r="AC227" s="102"/>
      <c r="AD227" s="102"/>
      <c r="AE227" s="213">
        <f t="shared" si="38"/>
        <v>391040</v>
      </c>
      <c r="AF227" s="194">
        <v>9</v>
      </c>
      <c r="AG227" s="194">
        <v>4.7</v>
      </c>
      <c r="AH227" s="102">
        <v>1</v>
      </c>
      <c r="AI227" s="102">
        <v>391040</v>
      </c>
      <c r="AJ227" s="102"/>
      <c r="AK227" s="102"/>
      <c r="AL227" s="213">
        <f t="shared" si="39"/>
        <v>391040</v>
      </c>
    </row>
    <row r="228" spans="1:38" ht="54">
      <c r="A228" s="194">
        <v>40</v>
      </c>
      <c r="B228" s="102" t="s">
        <v>4282</v>
      </c>
      <c r="C228" s="102" t="s">
        <v>5282</v>
      </c>
      <c r="D228" s="194">
        <v>1980</v>
      </c>
      <c r="E228" s="942" t="s">
        <v>4283</v>
      </c>
      <c r="F228" s="194" t="s">
        <v>1115</v>
      </c>
      <c r="G228" s="194">
        <v>4</v>
      </c>
      <c r="H228" s="194">
        <v>3.02</v>
      </c>
      <c r="I228" s="102">
        <v>1</v>
      </c>
      <c r="J228" s="102">
        <v>251264</v>
      </c>
      <c r="K228" s="102"/>
      <c r="L228" s="102"/>
      <c r="M228" s="213">
        <f t="shared" si="34"/>
        <v>251264</v>
      </c>
      <c r="N228" s="194">
        <v>2.92</v>
      </c>
      <c r="O228" s="102">
        <v>1</v>
      </c>
      <c r="P228" s="194">
        <v>242944</v>
      </c>
      <c r="Q228" s="194"/>
      <c r="R228" s="194"/>
      <c r="S228" s="213">
        <f t="shared" si="35"/>
        <v>242944</v>
      </c>
      <c r="T228" s="213">
        <f t="shared" si="36"/>
        <v>0</v>
      </c>
      <c r="U228" s="213">
        <f t="shared" si="36"/>
        <v>8320</v>
      </c>
      <c r="V228" s="213">
        <f t="shared" si="36"/>
        <v>0</v>
      </c>
      <c r="W228" s="213">
        <f t="shared" si="36"/>
        <v>0</v>
      </c>
      <c r="X228" s="213">
        <f t="shared" si="37"/>
        <v>8320</v>
      </c>
      <c r="Y228" s="194">
        <v>5</v>
      </c>
      <c r="Z228" s="194">
        <v>3.02</v>
      </c>
      <c r="AA228" s="102">
        <v>1</v>
      </c>
      <c r="AB228" s="102">
        <v>251264</v>
      </c>
      <c r="AC228" s="102"/>
      <c r="AD228" s="102"/>
      <c r="AE228" s="213">
        <f t="shared" si="38"/>
        <v>251264</v>
      </c>
      <c r="AF228" s="194">
        <v>6</v>
      </c>
      <c r="AG228" s="194">
        <v>3.11</v>
      </c>
      <c r="AH228" s="102">
        <v>1</v>
      </c>
      <c r="AI228" s="102">
        <v>258752</v>
      </c>
      <c r="AJ228" s="102"/>
      <c r="AK228" s="102"/>
      <c r="AL228" s="213">
        <f t="shared" si="39"/>
        <v>258752</v>
      </c>
    </row>
    <row r="229" spans="1:38" ht="54">
      <c r="A229" s="194">
        <v>41</v>
      </c>
      <c r="B229" s="102" t="s">
        <v>1147</v>
      </c>
      <c r="C229" s="102" t="s">
        <v>5282</v>
      </c>
      <c r="D229" s="194">
        <v>1981</v>
      </c>
      <c r="E229" s="942" t="s">
        <v>4284</v>
      </c>
      <c r="F229" s="194" t="s">
        <v>1134</v>
      </c>
      <c r="G229" s="194">
        <v>3</v>
      </c>
      <c r="H229" s="194">
        <v>1.59</v>
      </c>
      <c r="I229" s="102">
        <v>1</v>
      </c>
      <c r="J229" s="102">
        <v>132288</v>
      </c>
      <c r="K229" s="102"/>
      <c r="L229" s="102"/>
      <c r="M229" s="213">
        <f t="shared" si="34"/>
        <v>132288</v>
      </c>
      <c r="N229" s="194">
        <v>1.54</v>
      </c>
      <c r="O229" s="102">
        <v>1</v>
      </c>
      <c r="P229" s="194">
        <v>128128</v>
      </c>
      <c r="Q229" s="194"/>
      <c r="R229" s="194"/>
      <c r="S229" s="213">
        <f t="shared" si="35"/>
        <v>128128</v>
      </c>
      <c r="T229" s="213">
        <f t="shared" si="36"/>
        <v>0</v>
      </c>
      <c r="U229" s="213">
        <f t="shared" si="36"/>
        <v>4160</v>
      </c>
      <c r="V229" s="213">
        <f t="shared" si="36"/>
        <v>0</v>
      </c>
      <c r="W229" s="213">
        <f t="shared" si="36"/>
        <v>0</v>
      </c>
      <c r="X229" s="213">
        <f t="shared" si="37"/>
        <v>4160</v>
      </c>
      <c r="Y229" s="194">
        <v>4</v>
      </c>
      <c r="Z229" s="194">
        <v>1.63</v>
      </c>
      <c r="AA229" s="102">
        <v>1</v>
      </c>
      <c r="AB229" s="102">
        <v>135616</v>
      </c>
      <c r="AC229" s="102"/>
      <c r="AD229" s="102"/>
      <c r="AE229" s="213">
        <f t="shared" si="38"/>
        <v>135616</v>
      </c>
      <c r="AF229" s="194">
        <v>5</v>
      </c>
      <c r="AG229" s="194">
        <v>1.63</v>
      </c>
      <c r="AH229" s="102">
        <v>1</v>
      </c>
      <c r="AI229" s="102">
        <v>135616</v>
      </c>
      <c r="AJ229" s="102"/>
      <c r="AK229" s="102"/>
      <c r="AL229" s="213">
        <f t="shared" si="39"/>
        <v>135616</v>
      </c>
    </row>
    <row r="230" spans="1:38" ht="27">
      <c r="A230" s="194">
        <v>42</v>
      </c>
      <c r="B230" s="104" t="s">
        <v>1125</v>
      </c>
      <c r="C230" s="104" t="s">
        <v>5282</v>
      </c>
      <c r="D230" s="194">
        <v>1978</v>
      </c>
      <c r="E230" s="942" t="s">
        <v>6722</v>
      </c>
      <c r="F230" s="194" t="s">
        <v>984</v>
      </c>
      <c r="G230" s="194">
        <v>17</v>
      </c>
      <c r="H230" s="194">
        <v>5.17</v>
      </c>
      <c r="I230" s="102">
        <v>1</v>
      </c>
      <c r="J230" s="102">
        <v>430144</v>
      </c>
      <c r="K230" s="102"/>
      <c r="L230" s="102"/>
      <c r="M230" s="213">
        <f t="shared" si="34"/>
        <v>430144</v>
      </c>
      <c r="N230" s="194">
        <v>5.17</v>
      </c>
      <c r="O230" s="102">
        <v>1</v>
      </c>
      <c r="P230" s="194">
        <v>430144</v>
      </c>
      <c r="Q230" s="194"/>
      <c r="R230" s="194"/>
      <c r="S230" s="213">
        <f t="shared" si="35"/>
        <v>430144</v>
      </c>
      <c r="T230" s="213">
        <f t="shared" si="36"/>
        <v>0</v>
      </c>
      <c r="U230" s="213">
        <f t="shared" si="36"/>
        <v>0</v>
      </c>
      <c r="V230" s="213">
        <f t="shared" si="36"/>
        <v>0</v>
      </c>
      <c r="W230" s="213">
        <f t="shared" si="36"/>
        <v>0</v>
      </c>
      <c r="X230" s="213">
        <f t="shared" si="37"/>
        <v>0</v>
      </c>
      <c r="Y230" s="194">
        <v>18</v>
      </c>
      <c r="Z230" s="194">
        <v>5.17</v>
      </c>
      <c r="AA230" s="102">
        <v>1</v>
      </c>
      <c r="AB230" s="102">
        <v>430144</v>
      </c>
      <c r="AC230" s="102"/>
      <c r="AD230" s="102"/>
      <c r="AE230" s="213">
        <f t="shared" si="38"/>
        <v>430144</v>
      </c>
      <c r="AF230" s="194">
        <v>19</v>
      </c>
      <c r="AG230" s="194">
        <v>5.34</v>
      </c>
      <c r="AH230" s="102">
        <v>1</v>
      </c>
      <c r="AI230" s="102">
        <v>444288</v>
      </c>
      <c r="AJ230" s="102"/>
      <c r="AK230" s="102"/>
      <c r="AL230" s="213">
        <f t="shared" si="39"/>
        <v>444288</v>
      </c>
    </row>
    <row r="231" spans="1:38" ht="54">
      <c r="A231" s="194">
        <v>43</v>
      </c>
      <c r="B231" s="102" t="s">
        <v>5400</v>
      </c>
      <c r="C231" s="102" t="s">
        <v>5282</v>
      </c>
      <c r="D231" s="194">
        <v>1970</v>
      </c>
      <c r="E231" s="942" t="s">
        <v>6723</v>
      </c>
      <c r="F231" s="194" t="s">
        <v>1115</v>
      </c>
      <c r="G231" s="194">
        <v>10</v>
      </c>
      <c r="H231" s="194">
        <v>3.31</v>
      </c>
      <c r="I231" s="102">
        <v>1</v>
      </c>
      <c r="J231" s="102">
        <v>275392</v>
      </c>
      <c r="K231" s="102"/>
      <c r="L231" s="102"/>
      <c r="M231" s="213">
        <f t="shared" si="34"/>
        <v>275392</v>
      </c>
      <c r="N231" s="194">
        <v>3.21</v>
      </c>
      <c r="O231" s="102">
        <v>1</v>
      </c>
      <c r="P231" s="194">
        <v>267072</v>
      </c>
      <c r="Q231" s="194"/>
      <c r="R231" s="194"/>
      <c r="S231" s="213">
        <f t="shared" si="35"/>
        <v>267072</v>
      </c>
      <c r="T231" s="213">
        <f t="shared" si="36"/>
        <v>0</v>
      </c>
      <c r="U231" s="213">
        <f t="shared" si="36"/>
        <v>8320</v>
      </c>
      <c r="V231" s="213">
        <f t="shared" si="36"/>
        <v>0</v>
      </c>
      <c r="W231" s="213">
        <f t="shared" si="36"/>
        <v>0</v>
      </c>
      <c r="X231" s="213">
        <f t="shared" si="37"/>
        <v>8320</v>
      </c>
      <c r="Y231" s="194">
        <v>11</v>
      </c>
      <c r="Z231" s="194">
        <v>3.31</v>
      </c>
      <c r="AA231" s="102">
        <v>1</v>
      </c>
      <c r="AB231" s="102">
        <v>275392</v>
      </c>
      <c r="AC231" s="102"/>
      <c r="AD231" s="102"/>
      <c r="AE231" s="213">
        <f t="shared" si="38"/>
        <v>275392</v>
      </c>
      <c r="AF231" s="194">
        <v>12</v>
      </c>
      <c r="AG231" s="194">
        <v>3.31</v>
      </c>
      <c r="AH231" s="102">
        <v>1</v>
      </c>
      <c r="AI231" s="102">
        <v>275392</v>
      </c>
      <c r="AJ231" s="102"/>
      <c r="AK231" s="102"/>
      <c r="AL231" s="213">
        <f t="shared" si="39"/>
        <v>275392</v>
      </c>
    </row>
    <row r="232" spans="1:38" ht="67.5">
      <c r="A232" s="194">
        <v>44</v>
      </c>
      <c r="B232" s="102" t="s">
        <v>1127</v>
      </c>
      <c r="C232" s="102" t="s">
        <v>5282</v>
      </c>
      <c r="D232" s="194">
        <v>1979</v>
      </c>
      <c r="E232" s="942" t="s">
        <v>6724</v>
      </c>
      <c r="F232" s="194" t="s">
        <v>1134</v>
      </c>
      <c r="G232" s="194">
        <v>22</v>
      </c>
      <c r="H232" s="194">
        <v>1.95</v>
      </c>
      <c r="I232" s="102">
        <v>1</v>
      </c>
      <c r="J232" s="102">
        <v>162240</v>
      </c>
      <c r="K232" s="102"/>
      <c r="L232" s="102"/>
      <c r="M232" s="213">
        <f t="shared" si="34"/>
        <v>162240</v>
      </c>
      <c r="N232" s="194">
        <v>1.95</v>
      </c>
      <c r="O232" s="102">
        <v>1</v>
      </c>
      <c r="P232" s="194">
        <v>162240</v>
      </c>
      <c r="Q232" s="194"/>
      <c r="R232" s="194"/>
      <c r="S232" s="213">
        <f t="shared" si="35"/>
        <v>162240</v>
      </c>
      <c r="T232" s="213">
        <f t="shared" si="36"/>
        <v>0</v>
      </c>
      <c r="U232" s="213">
        <f t="shared" si="36"/>
        <v>0</v>
      </c>
      <c r="V232" s="213">
        <f t="shared" si="36"/>
        <v>0</v>
      </c>
      <c r="W232" s="213">
        <f t="shared" si="36"/>
        <v>0</v>
      </c>
      <c r="X232" s="213">
        <f t="shared" si="37"/>
        <v>0</v>
      </c>
      <c r="Y232" s="194">
        <v>23</v>
      </c>
      <c r="Z232" s="194">
        <v>1.95</v>
      </c>
      <c r="AA232" s="102">
        <v>1</v>
      </c>
      <c r="AB232" s="102">
        <v>162240</v>
      </c>
      <c r="AC232" s="102"/>
      <c r="AD232" s="102"/>
      <c r="AE232" s="213">
        <f t="shared" si="38"/>
        <v>162240</v>
      </c>
      <c r="AF232" s="194">
        <v>24</v>
      </c>
      <c r="AG232" s="194">
        <v>1.95</v>
      </c>
      <c r="AH232" s="102">
        <v>1</v>
      </c>
      <c r="AI232" s="102">
        <v>162240</v>
      </c>
      <c r="AJ232" s="102"/>
      <c r="AK232" s="102"/>
      <c r="AL232" s="213">
        <f t="shared" si="39"/>
        <v>162240</v>
      </c>
    </row>
    <row r="233" spans="1:38" ht="40.5">
      <c r="A233" s="194">
        <v>45</v>
      </c>
      <c r="B233" s="104" t="s">
        <v>1265</v>
      </c>
      <c r="C233" s="104" t="s">
        <v>5282</v>
      </c>
      <c r="D233" s="194">
        <v>1969</v>
      </c>
      <c r="E233" s="942" t="s">
        <v>4277</v>
      </c>
      <c r="F233" s="194" t="s">
        <v>984</v>
      </c>
      <c r="G233" s="194">
        <v>4</v>
      </c>
      <c r="H233" s="194">
        <v>4.41</v>
      </c>
      <c r="I233" s="102">
        <v>1</v>
      </c>
      <c r="J233" s="102">
        <v>366912</v>
      </c>
      <c r="K233" s="102"/>
      <c r="L233" s="102"/>
      <c r="M233" s="213">
        <f t="shared" si="34"/>
        <v>366912</v>
      </c>
      <c r="N233" s="194">
        <v>4.2699999999999996</v>
      </c>
      <c r="O233" s="102">
        <v>1</v>
      </c>
      <c r="P233" s="194">
        <v>355263.99999999994</v>
      </c>
      <c r="Q233" s="194"/>
      <c r="R233" s="194"/>
      <c r="S233" s="213">
        <f t="shared" si="35"/>
        <v>355263.99999999994</v>
      </c>
      <c r="T233" s="213">
        <f t="shared" si="36"/>
        <v>0</v>
      </c>
      <c r="U233" s="213">
        <f t="shared" si="36"/>
        <v>11648.000000000058</v>
      </c>
      <c r="V233" s="213">
        <f t="shared" si="36"/>
        <v>0</v>
      </c>
      <c r="W233" s="213">
        <f t="shared" si="36"/>
        <v>0</v>
      </c>
      <c r="X233" s="213">
        <f t="shared" si="37"/>
        <v>11648.000000000058</v>
      </c>
      <c r="Y233" s="194">
        <v>5</v>
      </c>
      <c r="Z233" s="194">
        <v>4.41</v>
      </c>
      <c r="AA233" s="102">
        <v>1</v>
      </c>
      <c r="AB233" s="102">
        <v>366912</v>
      </c>
      <c r="AC233" s="102"/>
      <c r="AD233" s="102"/>
      <c r="AE233" s="213">
        <f t="shared" si="38"/>
        <v>366912</v>
      </c>
      <c r="AF233" s="194">
        <v>6</v>
      </c>
      <c r="AG233" s="194">
        <v>4.55</v>
      </c>
      <c r="AH233" s="102">
        <v>1</v>
      </c>
      <c r="AI233" s="102">
        <v>378560</v>
      </c>
      <c r="AJ233" s="102"/>
      <c r="AK233" s="102"/>
      <c r="AL233" s="213">
        <f t="shared" si="39"/>
        <v>378560</v>
      </c>
    </row>
    <row r="234" spans="1:38" ht="67.5">
      <c r="A234" s="194">
        <v>46</v>
      </c>
      <c r="B234" s="102" t="s">
        <v>5602</v>
      </c>
      <c r="C234" s="102" t="s">
        <v>5282</v>
      </c>
      <c r="D234" s="194">
        <v>1981</v>
      </c>
      <c r="E234" s="942" t="s">
        <v>4278</v>
      </c>
      <c r="F234" s="194" t="s">
        <v>1115</v>
      </c>
      <c r="G234" s="194">
        <v>3</v>
      </c>
      <c r="H234" s="194">
        <v>2.92</v>
      </c>
      <c r="I234" s="102">
        <v>1</v>
      </c>
      <c r="J234" s="102">
        <v>242944</v>
      </c>
      <c r="K234" s="102"/>
      <c r="L234" s="102"/>
      <c r="M234" s="213">
        <f t="shared" si="34"/>
        <v>242944</v>
      </c>
      <c r="N234" s="194">
        <v>2.83</v>
      </c>
      <c r="O234" s="102">
        <v>1</v>
      </c>
      <c r="P234" s="194">
        <v>235456</v>
      </c>
      <c r="Q234" s="194"/>
      <c r="R234" s="194"/>
      <c r="S234" s="213">
        <f t="shared" si="35"/>
        <v>235456</v>
      </c>
      <c r="T234" s="213">
        <f t="shared" si="36"/>
        <v>0</v>
      </c>
      <c r="U234" s="213">
        <f t="shared" si="36"/>
        <v>7488</v>
      </c>
      <c r="V234" s="213">
        <f t="shared" si="36"/>
        <v>0</v>
      </c>
      <c r="W234" s="213">
        <f t="shared" si="36"/>
        <v>0</v>
      </c>
      <c r="X234" s="213">
        <f t="shared" si="37"/>
        <v>7488</v>
      </c>
      <c r="Y234" s="194">
        <v>4</v>
      </c>
      <c r="Z234" s="194">
        <v>3.02</v>
      </c>
      <c r="AA234" s="102">
        <v>1</v>
      </c>
      <c r="AB234" s="102">
        <v>251264</v>
      </c>
      <c r="AC234" s="102"/>
      <c r="AD234" s="102"/>
      <c r="AE234" s="213">
        <f t="shared" si="38"/>
        <v>251264</v>
      </c>
      <c r="AF234" s="194">
        <v>5</v>
      </c>
      <c r="AG234" s="194">
        <v>3.02</v>
      </c>
      <c r="AH234" s="102">
        <v>1</v>
      </c>
      <c r="AI234" s="102">
        <v>251264</v>
      </c>
      <c r="AJ234" s="102"/>
      <c r="AK234" s="102"/>
      <c r="AL234" s="213">
        <f t="shared" si="39"/>
        <v>251264</v>
      </c>
    </row>
    <row r="235" spans="1:38" ht="67.5">
      <c r="A235" s="194">
        <v>47</v>
      </c>
      <c r="B235" s="102" t="s">
        <v>759</v>
      </c>
      <c r="C235" s="102"/>
      <c r="D235" s="194"/>
      <c r="E235" s="942" t="s">
        <v>4279</v>
      </c>
      <c r="F235" s="194" t="s">
        <v>1129</v>
      </c>
      <c r="G235" s="194">
        <v>7</v>
      </c>
      <c r="H235" s="194">
        <v>2.66</v>
      </c>
      <c r="I235" s="102">
        <v>1</v>
      </c>
      <c r="J235" s="102">
        <v>221312</v>
      </c>
      <c r="K235" s="102"/>
      <c r="L235" s="102"/>
      <c r="M235" s="213">
        <f t="shared" si="34"/>
        <v>221312</v>
      </c>
      <c r="N235" s="194">
        <v>2.66</v>
      </c>
      <c r="O235" s="102">
        <v>1</v>
      </c>
      <c r="P235" s="194">
        <v>221312</v>
      </c>
      <c r="Q235" s="194"/>
      <c r="R235" s="194"/>
      <c r="S235" s="213">
        <f t="shared" si="35"/>
        <v>221312</v>
      </c>
      <c r="T235" s="213">
        <f t="shared" si="36"/>
        <v>0</v>
      </c>
      <c r="U235" s="213">
        <f t="shared" si="36"/>
        <v>0</v>
      </c>
      <c r="V235" s="213">
        <f t="shared" si="36"/>
        <v>0</v>
      </c>
      <c r="W235" s="213">
        <f t="shared" si="36"/>
        <v>0</v>
      </c>
      <c r="X235" s="213">
        <f t="shared" si="37"/>
        <v>0</v>
      </c>
      <c r="Y235" s="194">
        <v>8</v>
      </c>
      <c r="Z235" s="194">
        <v>2.75</v>
      </c>
      <c r="AA235" s="102">
        <v>1</v>
      </c>
      <c r="AB235" s="102">
        <v>228800</v>
      </c>
      <c r="AC235" s="102"/>
      <c r="AD235" s="102"/>
      <c r="AE235" s="213">
        <f t="shared" si="38"/>
        <v>228800</v>
      </c>
      <c r="AF235" s="194">
        <v>9</v>
      </c>
      <c r="AG235" s="194">
        <v>2.75</v>
      </c>
      <c r="AH235" s="102">
        <v>1</v>
      </c>
      <c r="AI235" s="102">
        <v>228800</v>
      </c>
      <c r="AJ235" s="102"/>
      <c r="AK235" s="102"/>
      <c r="AL235" s="213">
        <f t="shared" si="39"/>
        <v>228800</v>
      </c>
    </row>
    <row r="236" spans="1:38" ht="67.5">
      <c r="A236" s="194">
        <v>48</v>
      </c>
      <c r="B236" s="102" t="s">
        <v>5401</v>
      </c>
      <c r="C236" s="102" t="s">
        <v>5282</v>
      </c>
      <c r="D236" s="194">
        <v>1984</v>
      </c>
      <c r="E236" s="942" t="s">
        <v>4280</v>
      </c>
      <c r="F236" s="194" t="s">
        <v>1134</v>
      </c>
      <c r="G236" s="194">
        <v>22</v>
      </c>
      <c r="H236" s="194">
        <v>1.95</v>
      </c>
      <c r="I236" s="102">
        <v>1</v>
      </c>
      <c r="J236" s="102">
        <v>162240</v>
      </c>
      <c r="K236" s="102"/>
      <c r="L236" s="102"/>
      <c r="M236" s="213">
        <f t="shared" si="34"/>
        <v>162240</v>
      </c>
      <c r="N236" s="194">
        <v>1.95</v>
      </c>
      <c r="O236" s="102">
        <v>1</v>
      </c>
      <c r="P236" s="194">
        <v>162240</v>
      </c>
      <c r="Q236" s="194"/>
      <c r="R236" s="194"/>
      <c r="S236" s="213">
        <f t="shared" si="35"/>
        <v>162240</v>
      </c>
      <c r="T236" s="213">
        <f t="shared" ref="T236:W237" si="40">I236-O236</f>
        <v>0</v>
      </c>
      <c r="U236" s="213">
        <f t="shared" si="40"/>
        <v>0</v>
      </c>
      <c r="V236" s="213">
        <f t="shared" si="40"/>
        <v>0</v>
      </c>
      <c r="W236" s="213">
        <f t="shared" si="40"/>
        <v>0</v>
      </c>
      <c r="X236" s="213">
        <f t="shared" si="37"/>
        <v>0</v>
      </c>
      <c r="Y236" s="194">
        <v>23</v>
      </c>
      <c r="Z236" s="194">
        <v>1.95</v>
      </c>
      <c r="AA236" s="102">
        <v>1</v>
      </c>
      <c r="AB236" s="102">
        <v>162240</v>
      </c>
      <c r="AC236" s="102"/>
      <c r="AD236" s="102"/>
      <c r="AE236" s="213">
        <f t="shared" si="38"/>
        <v>162240</v>
      </c>
      <c r="AF236" s="194">
        <v>24</v>
      </c>
      <c r="AG236" s="194">
        <v>1.95</v>
      </c>
      <c r="AH236" s="102">
        <v>1</v>
      </c>
      <c r="AI236" s="102">
        <v>162240</v>
      </c>
      <c r="AJ236" s="102"/>
      <c r="AK236" s="102"/>
      <c r="AL236" s="213">
        <f t="shared" si="39"/>
        <v>162240</v>
      </c>
    </row>
    <row r="237" spans="1:38">
      <c r="A237" s="194"/>
      <c r="B237" s="1016" t="s">
        <v>6725</v>
      </c>
      <c r="C237" s="102"/>
      <c r="D237" s="194"/>
      <c r="E237" s="942"/>
      <c r="F237" s="194"/>
      <c r="G237" s="194"/>
      <c r="H237" s="194">
        <v>0</v>
      </c>
      <c r="I237" s="102"/>
      <c r="J237" s="102"/>
      <c r="K237" s="102"/>
      <c r="L237" s="102"/>
      <c r="M237" s="213">
        <v>18000</v>
      </c>
      <c r="N237" s="194"/>
      <c r="O237" s="102"/>
      <c r="P237" s="194"/>
      <c r="Q237" s="194"/>
      <c r="R237" s="194"/>
      <c r="S237" s="213">
        <v>18000</v>
      </c>
      <c r="T237" s="213"/>
      <c r="U237" s="213">
        <f t="shared" si="40"/>
        <v>0</v>
      </c>
      <c r="V237" s="213"/>
      <c r="W237" s="213"/>
      <c r="X237" s="213"/>
      <c r="Y237" s="194"/>
      <c r="Z237" s="194">
        <v>0</v>
      </c>
      <c r="AA237" s="102"/>
      <c r="AB237" s="102"/>
      <c r="AC237" s="102"/>
      <c r="AD237" s="102"/>
      <c r="AE237" s="213">
        <v>18000</v>
      </c>
      <c r="AF237" s="194"/>
      <c r="AG237" s="194">
        <v>0</v>
      </c>
      <c r="AH237" s="102"/>
      <c r="AI237" s="102"/>
      <c r="AJ237" s="102"/>
      <c r="AK237" s="102"/>
      <c r="AL237" s="213">
        <v>18000</v>
      </c>
    </row>
    <row r="238" spans="1:38" s="216" customFormat="1" ht="27">
      <c r="A238" s="211"/>
      <c r="B238" s="219" t="s">
        <v>227</v>
      </c>
      <c r="C238" s="219"/>
      <c r="D238" s="215" t="s">
        <v>1</v>
      </c>
      <c r="E238" s="215" t="s">
        <v>1</v>
      </c>
      <c r="F238" s="215" t="s">
        <v>1</v>
      </c>
      <c r="G238" s="215" t="s">
        <v>1</v>
      </c>
      <c r="H238" s="215" t="s">
        <v>1</v>
      </c>
      <c r="I238" s="215">
        <f t="shared" ref="I238:X238" si="41">SUM(I189:I237)</f>
        <v>48</v>
      </c>
      <c r="J238" s="215">
        <f t="shared" si="41"/>
        <v>13269568</v>
      </c>
      <c r="K238" s="215">
        <f t="shared" si="41"/>
        <v>0</v>
      </c>
      <c r="L238" s="215">
        <f t="shared" si="41"/>
        <v>0</v>
      </c>
      <c r="M238" s="215">
        <f t="shared" si="41"/>
        <v>13287568</v>
      </c>
      <c r="N238" s="215">
        <f t="shared" si="41"/>
        <v>156.28</v>
      </c>
      <c r="O238" s="215">
        <f t="shared" si="41"/>
        <v>48</v>
      </c>
      <c r="P238" s="215">
        <f t="shared" si="41"/>
        <v>13002496</v>
      </c>
      <c r="Q238" s="215">
        <f t="shared" si="41"/>
        <v>0</v>
      </c>
      <c r="R238" s="215">
        <f t="shared" si="41"/>
        <v>0</v>
      </c>
      <c r="S238" s="215">
        <f t="shared" si="41"/>
        <v>13020496</v>
      </c>
      <c r="T238" s="215">
        <f t="shared" si="41"/>
        <v>0</v>
      </c>
      <c r="U238" s="215">
        <f t="shared" si="41"/>
        <v>267072.00000000012</v>
      </c>
      <c r="V238" s="215">
        <f t="shared" si="41"/>
        <v>0</v>
      </c>
      <c r="W238" s="215">
        <f t="shared" si="41"/>
        <v>0</v>
      </c>
      <c r="X238" s="215">
        <f t="shared" si="41"/>
        <v>267072.00000000012</v>
      </c>
      <c r="Y238" s="215"/>
      <c r="Z238" s="215"/>
      <c r="AA238" s="215">
        <f t="shared" ref="AA238:AE238" si="42">SUM(AA189:AA237)</f>
        <v>48</v>
      </c>
      <c r="AB238" s="215">
        <f t="shared" si="42"/>
        <v>13561600</v>
      </c>
      <c r="AC238" s="215">
        <f t="shared" si="42"/>
        <v>0</v>
      </c>
      <c r="AD238" s="215">
        <f t="shared" si="42"/>
        <v>0</v>
      </c>
      <c r="AE238" s="215">
        <f t="shared" si="42"/>
        <v>13579600</v>
      </c>
      <c r="AF238" s="215"/>
      <c r="AG238" s="215"/>
      <c r="AH238" s="215">
        <f t="shared" ref="AH238:AL238" si="43">SUM(AH189:AH237)</f>
        <v>48</v>
      </c>
      <c r="AI238" s="215">
        <f t="shared" si="43"/>
        <v>13752960</v>
      </c>
      <c r="AJ238" s="215">
        <f t="shared" si="43"/>
        <v>0</v>
      </c>
      <c r="AK238" s="215">
        <f t="shared" si="43"/>
        <v>0</v>
      </c>
      <c r="AL238" s="215">
        <f t="shared" si="43"/>
        <v>13770960</v>
      </c>
    </row>
    <row r="239" spans="1:38">
      <c r="A239" s="194"/>
      <c r="B239" s="179" t="s">
        <v>226</v>
      </c>
      <c r="C239" s="179"/>
      <c r="D239" s="213"/>
      <c r="E239" s="213"/>
      <c r="F239" s="213"/>
      <c r="G239" s="213"/>
      <c r="H239" s="213"/>
      <c r="I239" s="179"/>
      <c r="J239" s="179"/>
      <c r="K239" s="179"/>
      <c r="L239" s="179"/>
      <c r="M239" s="179"/>
      <c r="N239" s="213"/>
      <c r="O239" s="179"/>
      <c r="P239" s="179"/>
      <c r="Q239" s="179"/>
      <c r="R239" s="179"/>
      <c r="S239" s="179"/>
      <c r="T239" s="179"/>
      <c r="U239" s="179"/>
      <c r="V239" s="179"/>
      <c r="W239" s="106"/>
      <c r="X239" s="106"/>
      <c r="Y239" s="213"/>
      <c r="Z239" s="213"/>
      <c r="AA239" s="179"/>
      <c r="AB239" s="179"/>
      <c r="AC239" s="179"/>
      <c r="AD239" s="179"/>
      <c r="AE239" s="179"/>
      <c r="AF239" s="213"/>
      <c r="AG239" s="213"/>
      <c r="AH239" s="179"/>
      <c r="AI239" s="179"/>
      <c r="AJ239" s="179"/>
      <c r="AK239" s="179"/>
      <c r="AL239" s="179"/>
    </row>
    <row r="240" spans="1:38" ht="54">
      <c r="A240" s="211" t="s">
        <v>4</v>
      </c>
      <c r="B240" s="212" t="s">
        <v>454</v>
      </c>
      <c r="C240" s="212"/>
      <c r="D240" s="213"/>
      <c r="E240" s="213"/>
      <c r="F240" s="213"/>
      <c r="G240" s="213"/>
      <c r="H240" s="213"/>
      <c r="I240" s="212"/>
      <c r="J240" s="213"/>
      <c r="K240" s="213"/>
      <c r="L240" s="213"/>
      <c r="M240" s="213"/>
      <c r="N240" s="213"/>
      <c r="O240" s="212"/>
      <c r="P240" s="213"/>
      <c r="Q240" s="213"/>
      <c r="R240" s="213"/>
      <c r="S240" s="212"/>
      <c r="T240" s="213"/>
      <c r="U240" s="212"/>
      <c r="V240" s="213"/>
      <c r="W240" s="106"/>
      <c r="X240" s="106"/>
      <c r="Y240" s="213"/>
      <c r="Z240" s="213"/>
      <c r="AA240" s="212"/>
      <c r="AB240" s="213"/>
      <c r="AC240" s="213"/>
      <c r="AD240" s="213"/>
      <c r="AE240" s="213"/>
      <c r="AF240" s="213"/>
      <c r="AG240" s="213"/>
      <c r="AH240" s="212"/>
      <c r="AI240" s="213"/>
      <c r="AJ240" s="213"/>
      <c r="AK240" s="213"/>
      <c r="AL240" s="213"/>
    </row>
    <row r="241" spans="1:38">
      <c r="A241" s="194"/>
      <c r="B241" s="179" t="s">
        <v>126</v>
      </c>
      <c r="C241" s="179"/>
      <c r="D241" s="213"/>
      <c r="E241" s="213"/>
      <c r="F241" s="213"/>
      <c r="G241" s="213"/>
      <c r="H241" s="213"/>
      <c r="I241" s="179"/>
      <c r="J241" s="213"/>
      <c r="K241" s="213"/>
      <c r="L241" s="213"/>
      <c r="M241" s="213"/>
      <c r="N241" s="213"/>
      <c r="O241" s="179"/>
      <c r="P241" s="213"/>
      <c r="Q241" s="213"/>
      <c r="R241" s="213"/>
      <c r="S241" s="179"/>
      <c r="T241" s="213"/>
      <c r="U241" s="179"/>
      <c r="V241" s="213"/>
      <c r="W241" s="106"/>
      <c r="X241" s="106"/>
      <c r="Y241" s="213"/>
      <c r="Z241" s="213"/>
      <c r="AA241" s="179"/>
      <c r="AB241" s="213"/>
      <c r="AC241" s="213"/>
      <c r="AD241" s="213"/>
      <c r="AE241" s="213"/>
      <c r="AF241" s="213"/>
      <c r="AG241" s="213"/>
      <c r="AH241" s="179"/>
      <c r="AI241" s="213"/>
      <c r="AJ241" s="213"/>
      <c r="AK241" s="213"/>
      <c r="AL241" s="213"/>
    </row>
    <row r="242" spans="1:38">
      <c r="A242" s="194">
        <v>1</v>
      </c>
      <c r="B242" s="102" t="s">
        <v>1156</v>
      </c>
      <c r="C242" s="102" t="s">
        <v>5283</v>
      </c>
      <c r="D242" s="213">
        <v>1949</v>
      </c>
      <c r="E242" s="1105" t="s">
        <v>1094</v>
      </c>
      <c r="F242" s="213" t="s">
        <v>1</v>
      </c>
      <c r="G242" s="213" t="s">
        <v>1</v>
      </c>
      <c r="H242" s="213">
        <v>1</v>
      </c>
      <c r="I242" s="102">
        <v>1</v>
      </c>
      <c r="J242" s="194">
        <v>104000</v>
      </c>
      <c r="K242" s="194"/>
      <c r="L242" s="194"/>
      <c r="M242" s="213">
        <f t="shared" ref="M242:M270" si="44">J242+K242+L242</f>
        <v>104000</v>
      </c>
      <c r="N242" s="213">
        <v>1</v>
      </c>
      <c r="O242" s="102">
        <v>1</v>
      </c>
      <c r="P242" s="194">
        <v>104000</v>
      </c>
      <c r="Q242" s="194"/>
      <c r="R242" s="194"/>
      <c r="S242" s="213">
        <f t="shared" ref="S242:S270" si="45">P242+Q242+R242</f>
        <v>104000</v>
      </c>
      <c r="T242" s="213">
        <f t="shared" ref="T242:W270" si="46">I242-O242</f>
        <v>0</v>
      </c>
      <c r="U242" s="213">
        <f t="shared" si="46"/>
        <v>0</v>
      </c>
      <c r="V242" s="213">
        <f t="shared" si="46"/>
        <v>0</v>
      </c>
      <c r="W242" s="213">
        <f t="shared" si="46"/>
        <v>0</v>
      </c>
      <c r="X242" s="213">
        <f t="shared" ref="X242:X270" si="47">U242+V242+W242</f>
        <v>0</v>
      </c>
      <c r="Y242" s="213" t="s">
        <v>1</v>
      </c>
      <c r="Z242" s="213">
        <v>1</v>
      </c>
      <c r="AA242" s="102">
        <v>1</v>
      </c>
      <c r="AB242" s="194">
        <v>104000</v>
      </c>
      <c r="AC242" s="194"/>
      <c r="AD242" s="194"/>
      <c r="AE242" s="213">
        <f t="shared" ref="AE242:AE270" si="48">AB242+AC242+AD242</f>
        <v>104000</v>
      </c>
      <c r="AF242" s="213" t="s">
        <v>1</v>
      </c>
      <c r="AG242" s="213">
        <v>1</v>
      </c>
      <c r="AH242" s="102">
        <v>1</v>
      </c>
      <c r="AI242" s="194">
        <v>104000</v>
      </c>
      <c r="AJ242" s="194"/>
      <c r="AK242" s="194"/>
      <c r="AL242" s="213">
        <f t="shared" ref="AL242:AL270" si="49">AI242+AJ242+AK242</f>
        <v>104000</v>
      </c>
    </row>
    <row r="243" spans="1:38">
      <c r="A243" s="194">
        <v>2</v>
      </c>
      <c r="B243" s="102" t="s">
        <v>1136</v>
      </c>
      <c r="C243" s="102" t="s">
        <v>5283</v>
      </c>
      <c r="D243" s="213">
        <v>1956</v>
      </c>
      <c r="E243" s="213" t="s">
        <v>1097</v>
      </c>
      <c r="F243" s="213" t="s">
        <v>1</v>
      </c>
      <c r="G243" s="213" t="s">
        <v>1</v>
      </c>
      <c r="H243" s="213">
        <v>1</v>
      </c>
      <c r="I243" s="102">
        <v>1</v>
      </c>
      <c r="J243" s="194">
        <v>124800</v>
      </c>
      <c r="K243" s="194"/>
      <c r="L243" s="194"/>
      <c r="M243" s="213">
        <f t="shared" si="44"/>
        <v>124800</v>
      </c>
      <c r="N243" s="213">
        <v>1</v>
      </c>
      <c r="O243" s="102">
        <v>1</v>
      </c>
      <c r="P243" s="194">
        <v>124800</v>
      </c>
      <c r="Q243" s="194"/>
      <c r="R243" s="194"/>
      <c r="S243" s="213">
        <f t="shared" si="45"/>
        <v>124800</v>
      </c>
      <c r="T243" s="213">
        <f t="shared" si="46"/>
        <v>0</v>
      </c>
      <c r="U243" s="213">
        <f t="shared" si="46"/>
        <v>0</v>
      </c>
      <c r="V243" s="213">
        <f t="shared" si="46"/>
        <v>0</v>
      </c>
      <c r="W243" s="213">
        <f t="shared" si="46"/>
        <v>0</v>
      </c>
      <c r="X243" s="213">
        <f t="shared" si="47"/>
        <v>0</v>
      </c>
      <c r="Y243" s="213" t="s">
        <v>1</v>
      </c>
      <c r="Z243" s="213">
        <v>1</v>
      </c>
      <c r="AA243" s="102">
        <v>1</v>
      </c>
      <c r="AB243" s="194">
        <v>124800</v>
      </c>
      <c r="AC243" s="194"/>
      <c r="AD243" s="194"/>
      <c r="AE243" s="213">
        <f t="shared" si="48"/>
        <v>124800</v>
      </c>
      <c r="AF243" s="213" t="s">
        <v>1</v>
      </c>
      <c r="AG243" s="213">
        <v>1</v>
      </c>
      <c r="AH243" s="102">
        <v>1</v>
      </c>
      <c r="AI243" s="194">
        <v>124800</v>
      </c>
      <c r="AJ243" s="194"/>
      <c r="AK243" s="194"/>
      <c r="AL243" s="213">
        <f t="shared" si="49"/>
        <v>124800</v>
      </c>
    </row>
    <row r="244" spans="1:38">
      <c r="A244" s="194">
        <v>3</v>
      </c>
      <c r="B244" s="102" t="s">
        <v>4285</v>
      </c>
      <c r="C244" s="102" t="s">
        <v>5283</v>
      </c>
      <c r="D244" s="213">
        <v>1990</v>
      </c>
      <c r="E244" s="213" t="s">
        <v>1091</v>
      </c>
      <c r="F244" s="213" t="s">
        <v>1</v>
      </c>
      <c r="G244" s="213" t="s">
        <v>1</v>
      </c>
      <c r="H244" s="213">
        <v>1</v>
      </c>
      <c r="I244" s="102">
        <v>1</v>
      </c>
      <c r="J244" s="194">
        <v>124800</v>
      </c>
      <c r="K244" s="194"/>
      <c r="L244" s="194"/>
      <c r="M244" s="213">
        <f t="shared" si="44"/>
        <v>124800</v>
      </c>
      <c r="N244" s="213">
        <v>1</v>
      </c>
      <c r="O244" s="102">
        <v>1</v>
      </c>
      <c r="P244" s="194">
        <v>124800</v>
      </c>
      <c r="Q244" s="194"/>
      <c r="R244" s="194"/>
      <c r="S244" s="213">
        <f t="shared" si="45"/>
        <v>124800</v>
      </c>
      <c r="T244" s="213">
        <f t="shared" si="46"/>
        <v>0</v>
      </c>
      <c r="U244" s="213">
        <f t="shared" si="46"/>
        <v>0</v>
      </c>
      <c r="V244" s="213">
        <f t="shared" si="46"/>
        <v>0</v>
      </c>
      <c r="W244" s="213">
        <f t="shared" si="46"/>
        <v>0</v>
      </c>
      <c r="X244" s="213">
        <f t="shared" si="47"/>
        <v>0</v>
      </c>
      <c r="Y244" s="213" t="s">
        <v>1</v>
      </c>
      <c r="Z244" s="213">
        <v>1</v>
      </c>
      <c r="AA244" s="102">
        <v>1</v>
      </c>
      <c r="AB244" s="194">
        <v>124800</v>
      </c>
      <c r="AC244" s="194"/>
      <c r="AD244" s="194"/>
      <c r="AE244" s="213">
        <f t="shared" si="48"/>
        <v>124800</v>
      </c>
      <c r="AF244" s="213" t="s">
        <v>1</v>
      </c>
      <c r="AG244" s="213">
        <v>1</v>
      </c>
      <c r="AH244" s="102">
        <v>1</v>
      </c>
      <c r="AI244" s="194">
        <v>124800</v>
      </c>
      <c r="AJ244" s="194"/>
      <c r="AK244" s="194"/>
      <c r="AL244" s="213">
        <f t="shared" si="49"/>
        <v>124800</v>
      </c>
    </row>
    <row r="245" spans="1:38">
      <c r="A245" s="194">
        <v>4</v>
      </c>
      <c r="B245" s="102" t="s">
        <v>1157</v>
      </c>
      <c r="C245" s="102" t="s">
        <v>5283</v>
      </c>
      <c r="D245" s="213">
        <v>1947</v>
      </c>
      <c r="E245" s="213" t="s">
        <v>1100</v>
      </c>
      <c r="F245" s="213" t="s">
        <v>1</v>
      </c>
      <c r="G245" s="213" t="s">
        <v>1</v>
      </c>
      <c r="H245" s="213">
        <v>1</v>
      </c>
      <c r="I245" s="102">
        <v>1</v>
      </c>
      <c r="J245" s="194">
        <v>116479.99999999999</v>
      </c>
      <c r="K245" s="194"/>
      <c r="L245" s="194"/>
      <c r="M245" s="213">
        <f t="shared" si="44"/>
        <v>116479.99999999999</v>
      </c>
      <c r="N245" s="213">
        <v>1</v>
      </c>
      <c r="O245" s="102">
        <v>1</v>
      </c>
      <c r="P245" s="194">
        <v>116479.99999999999</v>
      </c>
      <c r="Q245" s="194"/>
      <c r="R245" s="194"/>
      <c r="S245" s="213">
        <f t="shared" si="45"/>
        <v>116479.99999999999</v>
      </c>
      <c r="T245" s="213">
        <f t="shared" si="46"/>
        <v>0</v>
      </c>
      <c r="U245" s="213">
        <f t="shared" si="46"/>
        <v>0</v>
      </c>
      <c r="V245" s="213">
        <f t="shared" si="46"/>
        <v>0</v>
      </c>
      <c r="W245" s="213">
        <f t="shared" si="46"/>
        <v>0</v>
      </c>
      <c r="X245" s="213">
        <f t="shared" si="47"/>
        <v>0</v>
      </c>
      <c r="Y245" s="213" t="s">
        <v>1</v>
      </c>
      <c r="Z245" s="213">
        <v>1</v>
      </c>
      <c r="AA245" s="102">
        <v>1</v>
      </c>
      <c r="AB245" s="194">
        <v>116479.99999999999</v>
      </c>
      <c r="AC245" s="194"/>
      <c r="AD245" s="194"/>
      <c r="AE245" s="213">
        <f t="shared" si="48"/>
        <v>116479.99999999999</v>
      </c>
      <c r="AF245" s="213" t="s">
        <v>1</v>
      </c>
      <c r="AG245" s="213">
        <v>1</v>
      </c>
      <c r="AH245" s="102">
        <v>1</v>
      </c>
      <c r="AI245" s="194">
        <v>116479.99999999999</v>
      </c>
      <c r="AJ245" s="194"/>
      <c r="AK245" s="194"/>
      <c r="AL245" s="213">
        <f t="shared" si="49"/>
        <v>116479.99999999999</v>
      </c>
    </row>
    <row r="246" spans="1:38">
      <c r="A246" s="194">
        <v>5</v>
      </c>
      <c r="B246" s="102" t="s">
        <v>1149</v>
      </c>
      <c r="C246" s="102" t="s">
        <v>5283</v>
      </c>
      <c r="D246" s="213">
        <v>1962</v>
      </c>
      <c r="E246" s="1105" t="s">
        <v>1098</v>
      </c>
      <c r="F246" s="213" t="s">
        <v>1</v>
      </c>
      <c r="G246" s="213" t="s">
        <v>1</v>
      </c>
      <c r="H246" s="213">
        <v>1</v>
      </c>
      <c r="I246" s="102">
        <v>1</v>
      </c>
      <c r="J246" s="194">
        <v>95625</v>
      </c>
      <c r="K246" s="194"/>
      <c r="L246" s="194"/>
      <c r="M246" s="213">
        <f t="shared" si="44"/>
        <v>95625</v>
      </c>
      <c r="N246" s="213">
        <v>1</v>
      </c>
      <c r="O246" s="102">
        <v>1</v>
      </c>
      <c r="P246" s="194">
        <v>95625</v>
      </c>
      <c r="Q246" s="194"/>
      <c r="R246" s="194"/>
      <c r="S246" s="213">
        <f t="shared" si="45"/>
        <v>95625</v>
      </c>
      <c r="T246" s="213">
        <f t="shared" si="46"/>
        <v>0</v>
      </c>
      <c r="U246" s="213">
        <f t="shared" si="46"/>
        <v>0</v>
      </c>
      <c r="V246" s="213">
        <f t="shared" si="46"/>
        <v>0</v>
      </c>
      <c r="W246" s="213">
        <f t="shared" si="46"/>
        <v>0</v>
      </c>
      <c r="X246" s="213">
        <f t="shared" si="47"/>
        <v>0</v>
      </c>
      <c r="Y246" s="213" t="s">
        <v>1</v>
      </c>
      <c r="Z246" s="213">
        <v>1</v>
      </c>
      <c r="AA246" s="102">
        <v>1</v>
      </c>
      <c r="AB246" s="194">
        <v>95625</v>
      </c>
      <c r="AC246" s="194"/>
      <c r="AD246" s="194"/>
      <c r="AE246" s="213">
        <f t="shared" si="48"/>
        <v>95625</v>
      </c>
      <c r="AF246" s="213" t="s">
        <v>1</v>
      </c>
      <c r="AG246" s="213">
        <v>1</v>
      </c>
      <c r="AH246" s="102">
        <v>1</v>
      </c>
      <c r="AI246" s="194">
        <v>95625</v>
      </c>
      <c r="AJ246" s="194"/>
      <c r="AK246" s="194"/>
      <c r="AL246" s="213">
        <f t="shared" si="49"/>
        <v>95625</v>
      </c>
    </row>
    <row r="247" spans="1:38">
      <c r="A247" s="194">
        <v>6</v>
      </c>
      <c r="B247" s="102" t="s">
        <v>1148</v>
      </c>
      <c r="C247" s="102" t="s">
        <v>5283</v>
      </c>
      <c r="D247" s="213">
        <v>1957</v>
      </c>
      <c r="E247" s="213" t="s">
        <v>1096</v>
      </c>
      <c r="F247" s="213" t="s">
        <v>1</v>
      </c>
      <c r="G247" s="213" t="s">
        <v>1</v>
      </c>
      <c r="H247" s="213">
        <v>1</v>
      </c>
      <c r="I247" s="102">
        <v>1</v>
      </c>
      <c r="J247" s="194">
        <v>133120</v>
      </c>
      <c r="K247" s="194"/>
      <c r="L247" s="194"/>
      <c r="M247" s="213">
        <f t="shared" si="44"/>
        <v>133120</v>
      </c>
      <c r="N247" s="213">
        <v>1</v>
      </c>
      <c r="O247" s="102">
        <v>1</v>
      </c>
      <c r="P247" s="194">
        <v>133120</v>
      </c>
      <c r="Q247" s="194"/>
      <c r="R247" s="194"/>
      <c r="S247" s="213">
        <f t="shared" si="45"/>
        <v>133120</v>
      </c>
      <c r="T247" s="213">
        <f t="shared" si="46"/>
        <v>0</v>
      </c>
      <c r="U247" s="213">
        <f t="shared" si="46"/>
        <v>0</v>
      </c>
      <c r="V247" s="213">
        <f t="shared" si="46"/>
        <v>0</v>
      </c>
      <c r="W247" s="213">
        <f t="shared" si="46"/>
        <v>0</v>
      </c>
      <c r="X247" s="213">
        <f t="shared" si="47"/>
        <v>0</v>
      </c>
      <c r="Y247" s="213" t="s">
        <v>1</v>
      </c>
      <c r="Z247" s="213">
        <v>1</v>
      </c>
      <c r="AA247" s="102">
        <v>1</v>
      </c>
      <c r="AB247" s="194">
        <v>133120</v>
      </c>
      <c r="AC247" s="194"/>
      <c r="AD247" s="194"/>
      <c r="AE247" s="213">
        <f t="shared" si="48"/>
        <v>133120</v>
      </c>
      <c r="AF247" s="213" t="s">
        <v>1</v>
      </c>
      <c r="AG247" s="213">
        <v>1</v>
      </c>
      <c r="AH247" s="102">
        <v>1</v>
      </c>
      <c r="AI247" s="194">
        <v>133120</v>
      </c>
      <c r="AJ247" s="194"/>
      <c r="AK247" s="194"/>
      <c r="AL247" s="213">
        <f t="shared" si="49"/>
        <v>133120</v>
      </c>
    </row>
    <row r="248" spans="1:38">
      <c r="A248" s="194">
        <v>7</v>
      </c>
      <c r="B248" s="102" t="s">
        <v>6727</v>
      </c>
      <c r="C248" s="102" t="s">
        <v>5282</v>
      </c>
      <c r="D248" s="213">
        <v>1986</v>
      </c>
      <c r="E248" s="213" t="s">
        <v>1146</v>
      </c>
      <c r="F248" s="213" t="s">
        <v>1</v>
      </c>
      <c r="G248" s="213" t="s">
        <v>1</v>
      </c>
      <c r="H248" s="213">
        <v>1</v>
      </c>
      <c r="I248" s="102">
        <v>1</v>
      </c>
      <c r="J248" s="194">
        <v>104000</v>
      </c>
      <c r="K248" s="194"/>
      <c r="L248" s="194"/>
      <c r="M248" s="213">
        <f t="shared" si="44"/>
        <v>104000</v>
      </c>
      <c r="N248" s="213">
        <v>1</v>
      </c>
      <c r="O248" s="102">
        <v>1</v>
      </c>
      <c r="P248" s="194">
        <v>104000</v>
      </c>
      <c r="Q248" s="194"/>
      <c r="R248" s="194"/>
      <c r="S248" s="213">
        <f t="shared" si="45"/>
        <v>104000</v>
      </c>
      <c r="T248" s="213">
        <f t="shared" si="46"/>
        <v>0</v>
      </c>
      <c r="U248" s="213">
        <f t="shared" si="46"/>
        <v>0</v>
      </c>
      <c r="V248" s="213">
        <f t="shared" si="46"/>
        <v>0</v>
      </c>
      <c r="W248" s="213">
        <f t="shared" si="46"/>
        <v>0</v>
      </c>
      <c r="X248" s="213">
        <f t="shared" si="47"/>
        <v>0</v>
      </c>
      <c r="Y248" s="213" t="s">
        <v>1</v>
      </c>
      <c r="Z248" s="213">
        <v>1</v>
      </c>
      <c r="AA248" s="102">
        <v>1</v>
      </c>
      <c r="AB248" s="194">
        <v>104000</v>
      </c>
      <c r="AC248" s="194"/>
      <c r="AD248" s="194"/>
      <c r="AE248" s="213">
        <f t="shared" si="48"/>
        <v>104000</v>
      </c>
      <c r="AF248" s="213" t="s">
        <v>1</v>
      </c>
      <c r="AG248" s="213">
        <v>1</v>
      </c>
      <c r="AH248" s="102">
        <v>1</v>
      </c>
      <c r="AI248" s="194">
        <v>104000</v>
      </c>
      <c r="AJ248" s="194"/>
      <c r="AK248" s="194"/>
      <c r="AL248" s="213">
        <f t="shared" si="49"/>
        <v>104000</v>
      </c>
    </row>
    <row r="249" spans="1:38">
      <c r="A249" s="194">
        <v>8</v>
      </c>
      <c r="B249" s="102" t="s">
        <v>8097</v>
      </c>
      <c r="C249" s="102" t="s">
        <v>5282</v>
      </c>
      <c r="D249" s="213">
        <v>2002</v>
      </c>
      <c r="E249" s="213" t="s">
        <v>1146</v>
      </c>
      <c r="F249" s="213" t="s">
        <v>1</v>
      </c>
      <c r="G249" s="213" t="s">
        <v>1</v>
      </c>
      <c r="H249" s="213">
        <v>1</v>
      </c>
      <c r="I249" s="102">
        <v>1</v>
      </c>
      <c r="J249" s="194">
        <v>104000</v>
      </c>
      <c r="K249" s="194"/>
      <c r="L249" s="194"/>
      <c r="M249" s="213">
        <f t="shared" si="44"/>
        <v>104000</v>
      </c>
      <c r="N249" s="213">
        <v>1</v>
      </c>
      <c r="O249" s="102">
        <v>1</v>
      </c>
      <c r="P249" s="194">
        <v>104000</v>
      </c>
      <c r="Q249" s="194"/>
      <c r="R249" s="194"/>
      <c r="S249" s="213">
        <f t="shared" si="45"/>
        <v>104000</v>
      </c>
      <c r="T249" s="213">
        <f t="shared" si="46"/>
        <v>0</v>
      </c>
      <c r="U249" s="213">
        <f t="shared" si="46"/>
        <v>0</v>
      </c>
      <c r="V249" s="213">
        <f t="shared" si="46"/>
        <v>0</v>
      </c>
      <c r="W249" s="213">
        <f t="shared" si="46"/>
        <v>0</v>
      </c>
      <c r="X249" s="213">
        <f t="shared" si="47"/>
        <v>0</v>
      </c>
      <c r="Y249" s="213" t="s">
        <v>1</v>
      </c>
      <c r="Z249" s="213">
        <v>1</v>
      </c>
      <c r="AA249" s="102">
        <v>1</v>
      </c>
      <c r="AB249" s="194">
        <v>104000</v>
      </c>
      <c r="AC249" s="194"/>
      <c r="AD249" s="194"/>
      <c r="AE249" s="213">
        <f t="shared" si="48"/>
        <v>104000</v>
      </c>
      <c r="AF249" s="213" t="s">
        <v>1</v>
      </c>
      <c r="AG249" s="213">
        <v>1</v>
      </c>
      <c r="AH249" s="102">
        <v>1</v>
      </c>
      <c r="AI249" s="194">
        <v>104000</v>
      </c>
      <c r="AJ249" s="194"/>
      <c r="AK249" s="194"/>
      <c r="AL249" s="213">
        <f t="shared" si="49"/>
        <v>104000</v>
      </c>
    </row>
    <row r="250" spans="1:38">
      <c r="A250" s="194">
        <v>9</v>
      </c>
      <c r="B250" s="102" t="s">
        <v>759</v>
      </c>
      <c r="C250" s="102"/>
      <c r="D250" s="213"/>
      <c r="E250" s="213" t="s">
        <v>1146</v>
      </c>
      <c r="F250" s="213" t="s">
        <v>1</v>
      </c>
      <c r="G250" s="213" t="s">
        <v>1</v>
      </c>
      <c r="H250" s="213">
        <v>1</v>
      </c>
      <c r="I250" s="102">
        <v>1</v>
      </c>
      <c r="J250" s="194">
        <v>104000</v>
      </c>
      <c r="K250" s="194"/>
      <c r="L250" s="194"/>
      <c r="M250" s="213">
        <f t="shared" si="44"/>
        <v>104000</v>
      </c>
      <c r="N250" s="213">
        <v>1</v>
      </c>
      <c r="O250" s="102">
        <v>1</v>
      </c>
      <c r="P250" s="194">
        <v>104000</v>
      </c>
      <c r="Q250" s="194"/>
      <c r="R250" s="194"/>
      <c r="S250" s="213">
        <f t="shared" si="45"/>
        <v>104000</v>
      </c>
      <c r="T250" s="213">
        <f t="shared" si="46"/>
        <v>0</v>
      </c>
      <c r="U250" s="213">
        <f t="shared" si="46"/>
        <v>0</v>
      </c>
      <c r="V250" s="213">
        <f t="shared" si="46"/>
        <v>0</v>
      </c>
      <c r="W250" s="213">
        <f t="shared" si="46"/>
        <v>0</v>
      </c>
      <c r="X250" s="213">
        <f t="shared" si="47"/>
        <v>0</v>
      </c>
      <c r="Y250" s="213" t="s">
        <v>1</v>
      </c>
      <c r="Z250" s="213">
        <v>1</v>
      </c>
      <c r="AA250" s="102">
        <v>1</v>
      </c>
      <c r="AB250" s="194">
        <v>104000</v>
      </c>
      <c r="AC250" s="194"/>
      <c r="AD250" s="194"/>
      <c r="AE250" s="213">
        <f t="shared" si="48"/>
        <v>104000</v>
      </c>
      <c r="AF250" s="213" t="s">
        <v>1</v>
      </c>
      <c r="AG250" s="213">
        <v>1</v>
      </c>
      <c r="AH250" s="102">
        <v>1</v>
      </c>
      <c r="AI250" s="194">
        <v>104000</v>
      </c>
      <c r="AJ250" s="194"/>
      <c r="AK250" s="194"/>
      <c r="AL250" s="213">
        <f t="shared" si="49"/>
        <v>104000</v>
      </c>
    </row>
    <row r="251" spans="1:38">
      <c r="A251" s="194">
        <v>10</v>
      </c>
      <c r="B251" s="102" t="s">
        <v>1825</v>
      </c>
      <c r="C251" s="102" t="s">
        <v>5282</v>
      </c>
      <c r="D251" s="213">
        <v>1979</v>
      </c>
      <c r="E251" s="213" t="s">
        <v>1103</v>
      </c>
      <c r="F251" s="213" t="s">
        <v>1</v>
      </c>
      <c r="G251" s="213" t="s">
        <v>1</v>
      </c>
      <c r="H251" s="213">
        <v>1</v>
      </c>
      <c r="I251" s="102">
        <v>1</v>
      </c>
      <c r="J251" s="194">
        <v>104000</v>
      </c>
      <c r="K251" s="194"/>
      <c r="L251" s="194"/>
      <c r="M251" s="213">
        <f t="shared" si="44"/>
        <v>104000</v>
      </c>
      <c r="N251" s="213">
        <v>1</v>
      </c>
      <c r="O251" s="102">
        <v>1</v>
      </c>
      <c r="P251" s="194">
        <v>104000</v>
      </c>
      <c r="Q251" s="194"/>
      <c r="R251" s="194"/>
      <c r="S251" s="213">
        <f t="shared" si="45"/>
        <v>104000</v>
      </c>
      <c r="T251" s="213">
        <f t="shared" si="46"/>
        <v>0</v>
      </c>
      <c r="U251" s="213">
        <f t="shared" si="46"/>
        <v>0</v>
      </c>
      <c r="V251" s="213">
        <f t="shared" si="46"/>
        <v>0</v>
      </c>
      <c r="W251" s="213">
        <f t="shared" si="46"/>
        <v>0</v>
      </c>
      <c r="X251" s="213">
        <f t="shared" si="47"/>
        <v>0</v>
      </c>
      <c r="Y251" s="213" t="s">
        <v>1</v>
      </c>
      <c r="Z251" s="213">
        <v>1</v>
      </c>
      <c r="AA251" s="102">
        <v>1</v>
      </c>
      <c r="AB251" s="194">
        <v>104000</v>
      </c>
      <c r="AC251" s="194"/>
      <c r="AD251" s="194"/>
      <c r="AE251" s="213">
        <f t="shared" si="48"/>
        <v>104000</v>
      </c>
      <c r="AF251" s="213" t="s">
        <v>1</v>
      </c>
      <c r="AG251" s="213">
        <v>1</v>
      </c>
      <c r="AH251" s="102">
        <v>1</v>
      </c>
      <c r="AI251" s="194">
        <v>104000</v>
      </c>
      <c r="AJ251" s="194"/>
      <c r="AK251" s="194"/>
      <c r="AL251" s="213">
        <f t="shared" si="49"/>
        <v>104000</v>
      </c>
    </row>
    <row r="252" spans="1:38">
      <c r="A252" s="194">
        <v>11</v>
      </c>
      <c r="B252" s="102" t="s">
        <v>1137</v>
      </c>
      <c r="C252" s="102" t="s">
        <v>5282</v>
      </c>
      <c r="D252" s="213">
        <v>1957</v>
      </c>
      <c r="E252" s="213" t="s">
        <v>1103</v>
      </c>
      <c r="F252" s="213" t="s">
        <v>1</v>
      </c>
      <c r="G252" s="213" t="s">
        <v>1</v>
      </c>
      <c r="H252" s="213">
        <v>1</v>
      </c>
      <c r="I252" s="102">
        <v>1</v>
      </c>
      <c r="J252" s="194">
        <v>95625</v>
      </c>
      <c r="K252" s="194"/>
      <c r="L252" s="194"/>
      <c r="M252" s="213">
        <f t="shared" si="44"/>
        <v>95625</v>
      </c>
      <c r="N252" s="213">
        <v>1</v>
      </c>
      <c r="O252" s="102">
        <v>1</v>
      </c>
      <c r="P252" s="194">
        <v>95625</v>
      </c>
      <c r="Q252" s="194"/>
      <c r="R252" s="194"/>
      <c r="S252" s="213">
        <f t="shared" si="45"/>
        <v>95625</v>
      </c>
      <c r="T252" s="213">
        <f t="shared" si="46"/>
        <v>0</v>
      </c>
      <c r="U252" s="213">
        <f t="shared" si="46"/>
        <v>0</v>
      </c>
      <c r="V252" s="213">
        <f t="shared" si="46"/>
        <v>0</v>
      </c>
      <c r="W252" s="213">
        <f t="shared" si="46"/>
        <v>0</v>
      </c>
      <c r="X252" s="213">
        <f t="shared" si="47"/>
        <v>0</v>
      </c>
      <c r="Y252" s="213" t="s">
        <v>1</v>
      </c>
      <c r="Z252" s="213">
        <v>1</v>
      </c>
      <c r="AA252" s="102">
        <v>1</v>
      </c>
      <c r="AB252" s="194">
        <v>95625</v>
      </c>
      <c r="AC252" s="194"/>
      <c r="AD252" s="194"/>
      <c r="AE252" s="213">
        <f t="shared" si="48"/>
        <v>95625</v>
      </c>
      <c r="AF252" s="213" t="s">
        <v>1</v>
      </c>
      <c r="AG252" s="213">
        <v>1</v>
      </c>
      <c r="AH252" s="102">
        <v>1</v>
      </c>
      <c r="AI252" s="194">
        <v>95625</v>
      </c>
      <c r="AJ252" s="194"/>
      <c r="AK252" s="194"/>
      <c r="AL252" s="213">
        <f t="shared" si="49"/>
        <v>95625</v>
      </c>
    </row>
    <row r="253" spans="1:38">
      <c r="A253" s="194">
        <v>12</v>
      </c>
      <c r="B253" s="102" t="s">
        <v>1139</v>
      </c>
      <c r="C253" s="102" t="s">
        <v>5282</v>
      </c>
      <c r="D253" s="213">
        <v>1971</v>
      </c>
      <c r="E253" s="213" t="s">
        <v>1103</v>
      </c>
      <c r="F253" s="213" t="s">
        <v>1</v>
      </c>
      <c r="G253" s="213" t="s">
        <v>1</v>
      </c>
      <c r="H253" s="213">
        <v>1</v>
      </c>
      <c r="I253" s="102">
        <v>1</v>
      </c>
      <c r="J253" s="194">
        <v>95625</v>
      </c>
      <c r="K253" s="194"/>
      <c r="L253" s="194"/>
      <c r="M253" s="213">
        <f t="shared" si="44"/>
        <v>95625</v>
      </c>
      <c r="N253" s="213">
        <v>1</v>
      </c>
      <c r="O253" s="102">
        <v>1</v>
      </c>
      <c r="P253" s="194">
        <v>95625</v>
      </c>
      <c r="Q253" s="194"/>
      <c r="R253" s="194"/>
      <c r="S253" s="213">
        <f t="shared" si="45"/>
        <v>95625</v>
      </c>
      <c r="T253" s="213">
        <f t="shared" si="46"/>
        <v>0</v>
      </c>
      <c r="U253" s="213">
        <f t="shared" si="46"/>
        <v>0</v>
      </c>
      <c r="V253" s="213">
        <f t="shared" si="46"/>
        <v>0</v>
      </c>
      <c r="W253" s="213">
        <f t="shared" si="46"/>
        <v>0</v>
      </c>
      <c r="X253" s="213">
        <f t="shared" si="47"/>
        <v>0</v>
      </c>
      <c r="Y253" s="213" t="s">
        <v>1</v>
      </c>
      <c r="Z253" s="213">
        <v>1</v>
      </c>
      <c r="AA253" s="102">
        <v>1</v>
      </c>
      <c r="AB253" s="194">
        <v>95625</v>
      </c>
      <c r="AC253" s="194"/>
      <c r="AD253" s="194"/>
      <c r="AE253" s="213">
        <f t="shared" si="48"/>
        <v>95625</v>
      </c>
      <c r="AF253" s="213" t="s">
        <v>1</v>
      </c>
      <c r="AG253" s="213">
        <v>1</v>
      </c>
      <c r="AH253" s="102">
        <v>1</v>
      </c>
      <c r="AI253" s="194">
        <v>95625</v>
      </c>
      <c r="AJ253" s="194"/>
      <c r="AK253" s="194"/>
      <c r="AL253" s="213">
        <f t="shared" si="49"/>
        <v>95625</v>
      </c>
    </row>
    <row r="254" spans="1:38">
      <c r="A254" s="194">
        <v>13</v>
      </c>
      <c r="B254" s="102" t="s">
        <v>1141</v>
      </c>
      <c r="C254" s="102" t="s">
        <v>5282</v>
      </c>
      <c r="D254" s="213">
        <v>1945</v>
      </c>
      <c r="E254" s="213" t="s">
        <v>1103</v>
      </c>
      <c r="F254" s="213" t="s">
        <v>1</v>
      </c>
      <c r="G254" s="213" t="s">
        <v>1</v>
      </c>
      <c r="H254" s="213">
        <v>1</v>
      </c>
      <c r="I254" s="102">
        <v>1</v>
      </c>
      <c r="J254" s="194">
        <v>95625</v>
      </c>
      <c r="K254" s="194"/>
      <c r="L254" s="194"/>
      <c r="M254" s="213">
        <f t="shared" si="44"/>
        <v>95625</v>
      </c>
      <c r="N254" s="213">
        <v>1</v>
      </c>
      <c r="O254" s="102">
        <v>1</v>
      </c>
      <c r="P254" s="194">
        <v>95625</v>
      </c>
      <c r="Q254" s="194"/>
      <c r="R254" s="194"/>
      <c r="S254" s="213">
        <f t="shared" si="45"/>
        <v>95625</v>
      </c>
      <c r="T254" s="213">
        <f t="shared" si="46"/>
        <v>0</v>
      </c>
      <c r="U254" s="213">
        <f t="shared" si="46"/>
        <v>0</v>
      </c>
      <c r="V254" s="213">
        <f t="shared" si="46"/>
        <v>0</v>
      </c>
      <c r="W254" s="213">
        <f t="shared" si="46"/>
        <v>0</v>
      </c>
      <c r="X254" s="213">
        <f t="shared" si="47"/>
        <v>0</v>
      </c>
      <c r="Y254" s="213" t="s">
        <v>1</v>
      </c>
      <c r="Z254" s="213">
        <v>1</v>
      </c>
      <c r="AA254" s="102">
        <v>1</v>
      </c>
      <c r="AB254" s="194">
        <v>95625</v>
      </c>
      <c r="AC254" s="194"/>
      <c r="AD254" s="194"/>
      <c r="AE254" s="213">
        <f t="shared" si="48"/>
        <v>95625</v>
      </c>
      <c r="AF254" s="213" t="s">
        <v>1</v>
      </c>
      <c r="AG254" s="213">
        <v>1</v>
      </c>
      <c r="AH254" s="102">
        <v>1</v>
      </c>
      <c r="AI254" s="194">
        <v>95625</v>
      </c>
      <c r="AJ254" s="194"/>
      <c r="AK254" s="194"/>
      <c r="AL254" s="213">
        <f t="shared" si="49"/>
        <v>95625</v>
      </c>
    </row>
    <row r="255" spans="1:38">
      <c r="A255" s="194">
        <v>14</v>
      </c>
      <c r="B255" s="102" t="s">
        <v>1826</v>
      </c>
      <c r="C255" s="102" t="s">
        <v>5282</v>
      </c>
      <c r="D255" s="213">
        <v>1954</v>
      </c>
      <c r="E255" s="213" t="s">
        <v>1103</v>
      </c>
      <c r="F255" s="213" t="s">
        <v>1</v>
      </c>
      <c r="G255" s="213" t="s">
        <v>1</v>
      </c>
      <c r="H255" s="213">
        <v>1</v>
      </c>
      <c r="I255" s="102">
        <v>1</v>
      </c>
      <c r="J255" s="194">
        <v>95625</v>
      </c>
      <c r="K255" s="194"/>
      <c r="L255" s="194"/>
      <c r="M255" s="213">
        <f t="shared" si="44"/>
        <v>95625</v>
      </c>
      <c r="N255" s="213">
        <v>1</v>
      </c>
      <c r="O255" s="102">
        <v>1</v>
      </c>
      <c r="P255" s="194">
        <v>95625</v>
      </c>
      <c r="Q255" s="194"/>
      <c r="R255" s="194"/>
      <c r="S255" s="213">
        <f t="shared" si="45"/>
        <v>95625</v>
      </c>
      <c r="T255" s="213">
        <f t="shared" si="46"/>
        <v>0</v>
      </c>
      <c r="U255" s="213">
        <f t="shared" si="46"/>
        <v>0</v>
      </c>
      <c r="V255" s="213">
        <f t="shared" si="46"/>
        <v>0</v>
      </c>
      <c r="W255" s="213">
        <f t="shared" si="46"/>
        <v>0</v>
      </c>
      <c r="X255" s="213">
        <f t="shared" si="47"/>
        <v>0</v>
      </c>
      <c r="Y255" s="213" t="s">
        <v>1</v>
      </c>
      <c r="Z255" s="213">
        <v>1</v>
      </c>
      <c r="AA255" s="102">
        <v>1</v>
      </c>
      <c r="AB255" s="194">
        <v>95625</v>
      </c>
      <c r="AC255" s="194"/>
      <c r="AD255" s="194"/>
      <c r="AE255" s="213">
        <f t="shared" si="48"/>
        <v>95625</v>
      </c>
      <c r="AF255" s="213" t="s">
        <v>1</v>
      </c>
      <c r="AG255" s="213">
        <v>1</v>
      </c>
      <c r="AH255" s="102">
        <v>1</v>
      </c>
      <c r="AI255" s="194">
        <v>95625</v>
      </c>
      <c r="AJ255" s="194"/>
      <c r="AK255" s="194"/>
      <c r="AL255" s="213">
        <f t="shared" si="49"/>
        <v>95625</v>
      </c>
    </row>
    <row r="256" spans="1:38">
      <c r="A256" s="194">
        <v>15</v>
      </c>
      <c r="B256" s="102" t="s">
        <v>6728</v>
      </c>
      <c r="C256" s="102" t="s">
        <v>5282</v>
      </c>
      <c r="D256" s="213">
        <v>1976</v>
      </c>
      <c r="E256" s="213" t="s">
        <v>1103</v>
      </c>
      <c r="F256" s="213" t="s">
        <v>1</v>
      </c>
      <c r="G256" s="213" t="s">
        <v>1</v>
      </c>
      <c r="H256" s="213">
        <v>1</v>
      </c>
      <c r="I256" s="102">
        <v>1</v>
      </c>
      <c r="J256" s="194">
        <v>104000</v>
      </c>
      <c r="K256" s="194"/>
      <c r="L256" s="194"/>
      <c r="M256" s="213">
        <f t="shared" si="44"/>
        <v>104000</v>
      </c>
      <c r="N256" s="213">
        <v>1</v>
      </c>
      <c r="O256" s="102">
        <v>1</v>
      </c>
      <c r="P256" s="194">
        <v>104000</v>
      </c>
      <c r="Q256" s="194"/>
      <c r="R256" s="194"/>
      <c r="S256" s="213">
        <f t="shared" si="45"/>
        <v>104000</v>
      </c>
      <c r="T256" s="213">
        <f t="shared" si="46"/>
        <v>0</v>
      </c>
      <c r="U256" s="213">
        <f t="shared" si="46"/>
        <v>0</v>
      </c>
      <c r="V256" s="213">
        <f t="shared" si="46"/>
        <v>0</v>
      </c>
      <c r="W256" s="213">
        <f t="shared" si="46"/>
        <v>0</v>
      </c>
      <c r="X256" s="213">
        <f t="shared" si="47"/>
        <v>0</v>
      </c>
      <c r="Y256" s="213" t="s">
        <v>1</v>
      </c>
      <c r="Z256" s="213">
        <v>1</v>
      </c>
      <c r="AA256" s="102">
        <v>1</v>
      </c>
      <c r="AB256" s="194">
        <v>104000</v>
      </c>
      <c r="AC256" s="194"/>
      <c r="AD256" s="194"/>
      <c r="AE256" s="213">
        <f t="shared" si="48"/>
        <v>104000</v>
      </c>
      <c r="AF256" s="213" t="s">
        <v>1</v>
      </c>
      <c r="AG256" s="213">
        <v>1</v>
      </c>
      <c r="AH256" s="102">
        <v>1</v>
      </c>
      <c r="AI256" s="194">
        <v>104000</v>
      </c>
      <c r="AJ256" s="194"/>
      <c r="AK256" s="194"/>
      <c r="AL256" s="213">
        <f t="shared" si="49"/>
        <v>104000</v>
      </c>
    </row>
    <row r="257" spans="1:38">
      <c r="A257" s="194">
        <v>16</v>
      </c>
      <c r="B257" s="102" t="s">
        <v>1138</v>
      </c>
      <c r="C257" s="102" t="s">
        <v>5282</v>
      </c>
      <c r="D257" s="213">
        <v>1971</v>
      </c>
      <c r="E257" s="213" t="s">
        <v>1103</v>
      </c>
      <c r="F257" s="213" t="s">
        <v>1</v>
      </c>
      <c r="G257" s="213" t="s">
        <v>1</v>
      </c>
      <c r="H257" s="213">
        <v>1</v>
      </c>
      <c r="I257" s="102">
        <v>1</v>
      </c>
      <c r="J257" s="194">
        <v>95625</v>
      </c>
      <c r="K257" s="194"/>
      <c r="L257" s="194"/>
      <c r="M257" s="213">
        <f t="shared" si="44"/>
        <v>95625</v>
      </c>
      <c r="N257" s="213">
        <v>1</v>
      </c>
      <c r="O257" s="102">
        <v>1</v>
      </c>
      <c r="P257" s="194">
        <v>95625</v>
      </c>
      <c r="Q257" s="194"/>
      <c r="R257" s="194"/>
      <c r="S257" s="213">
        <f t="shared" si="45"/>
        <v>95625</v>
      </c>
      <c r="T257" s="213">
        <f t="shared" si="46"/>
        <v>0</v>
      </c>
      <c r="U257" s="213">
        <f t="shared" si="46"/>
        <v>0</v>
      </c>
      <c r="V257" s="213">
        <f t="shared" si="46"/>
        <v>0</v>
      </c>
      <c r="W257" s="213">
        <f t="shared" si="46"/>
        <v>0</v>
      </c>
      <c r="X257" s="213">
        <f t="shared" si="47"/>
        <v>0</v>
      </c>
      <c r="Y257" s="213" t="s">
        <v>1</v>
      </c>
      <c r="Z257" s="213">
        <v>1</v>
      </c>
      <c r="AA257" s="102">
        <v>1</v>
      </c>
      <c r="AB257" s="194">
        <v>95625</v>
      </c>
      <c r="AC257" s="194"/>
      <c r="AD257" s="194"/>
      <c r="AE257" s="213">
        <f t="shared" si="48"/>
        <v>95625</v>
      </c>
      <c r="AF257" s="213" t="s">
        <v>1</v>
      </c>
      <c r="AG257" s="213">
        <v>1</v>
      </c>
      <c r="AH257" s="102">
        <v>1</v>
      </c>
      <c r="AI257" s="194">
        <v>95625</v>
      </c>
      <c r="AJ257" s="194"/>
      <c r="AK257" s="194"/>
      <c r="AL257" s="213">
        <f t="shared" si="49"/>
        <v>95625</v>
      </c>
    </row>
    <row r="258" spans="1:38">
      <c r="A258" s="194">
        <v>17</v>
      </c>
      <c r="B258" s="102" t="s">
        <v>1143</v>
      </c>
      <c r="C258" s="102" t="s">
        <v>5282</v>
      </c>
      <c r="D258" s="213">
        <v>1959</v>
      </c>
      <c r="E258" s="213" t="s">
        <v>1103</v>
      </c>
      <c r="F258" s="213" t="s">
        <v>1</v>
      </c>
      <c r="G258" s="213" t="s">
        <v>1</v>
      </c>
      <c r="H258" s="213">
        <v>1.2</v>
      </c>
      <c r="I258" s="102">
        <v>1</v>
      </c>
      <c r="J258" s="194">
        <v>95625</v>
      </c>
      <c r="K258" s="194"/>
      <c r="L258" s="194"/>
      <c r="M258" s="213">
        <f t="shared" si="44"/>
        <v>95625</v>
      </c>
      <c r="N258" s="213">
        <v>1.2</v>
      </c>
      <c r="O258" s="102">
        <v>1</v>
      </c>
      <c r="P258" s="194">
        <v>95625</v>
      </c>
      <c r="Q258" s="194"/>
      <c r="R258" s="194"/>
      <c r="S258" s="213">
        <f t="shared" si="45"/>
        <v>95625</v>
      </c>
      <c r="T258" s="213">
        <f t="shared" si="46"/>
        <v>0</v>
      </c>
      <c r="U258" s="213">
        <f t="shared" si="46"/>
        <v>0</v>
      </c>
      <c r="V258" s="213">
        <f t="shared" si="46"/>
        <v>0</v>
      </c>
      <c r="W258" s="213">
        <f t="shared" si="46"/>
        <v>0</v>
      </c>
      <c r="X258" s="213">
        <f t="shared" si="47"/>
        <v>0</v>
      </c>
      <c r="Y258" s="213" t="s">
        <v>1</v>
      </c>
      <c r="Z258" s="213">
        <v>1.2</v>
      </c>
      <c r="AA258" s="102">
        <v>1</v>
      </c>
      <c r="AB258" s="194">
        <v>95625</v>
      </c>
      <c r="AC258" s="194"/>
      <c r="AD258" s="194"/>
      <c r="AE258" s="213">
        <f t="shared" si="48"/>
        <v>95625</v>
      </c>
      <c r="AF258" s="213" t="s">
        <v>1</v>
      </c>
      <c r="AG258" s="213">
        <v>1.2</v>
      </c>
      <c r="AH258" s="102">
        <v>1</v>
      </c>
      <c r="AI258" s="194">
        <v>95625</v>
      </c>
      <c r="AJ258" s="194"/>
      <c r="AK258" s="194"/>
      <c r="AL258" s="213">
        <f t="shared" si="49"/>
        <v>95625</v>
      </c>
    </row>
    <row r="259" spans="1:38">
      <c r="A259" s="194">
        <v>18</v>
      </c>
      <c r="B259" s="102" t="s">
        <v>1144</v>
      </c>
      <c r="C259" s="102" t="s">
        <v>5282</v>
      </c>
      <c r="D259" s="213">
        <v>1962</v>
      </c>
      <c r="E259" s="213" t="s">
        <v>1103</v>
      </c>
      <c r="F259" s="213" t="s">
        <v>1</v>
      </c>
      <c r="G259" s="213" t="s">
        <v>1</v>
      </c>
      <c r="H259" s="213">
        <v>1.5</v>
      </c>
      <c r="I259" s="102">
        <v>1</v>
      </c>
      <c r="J259" s="194">
        <v>95625</v>
      </c>
      <c r="K259" s="194"/>
      <c r="L259" s="194"/>
      <c r="M259" s="213">
        <f t="shared" si="44"/>
        <v>95625</v>
      </c>
      <c r="N259" s="213">
        <v>1.5</v>
      </c>
      <c r="O259" s="102">
        <v>1</v>
      </c>
      <c r="P259" s="194">
        <v>95625</v>
      </c>
      <c r="Q259" s="194"/>
      <c r="R259" s="194"/>
      <c r="S259" s="213">
        <f t="shared" si="45"/>
        <v>95625</v>
      </c>
      <c r="T259" s="213">
        <f t="shared" si="46"/>
        <v>0</v>
      </c>
      <c r="U259" s="213">
        <f t="shared" si="46"/>
        <v>0</v>
      </c>
      <c r="V259" s="213">
        <f t="shared" si="46"/>
        <v>0</v>
      </c>
      <c r="W259" s="213">
        <f t="shared" si="46"/>
        <v>0</v>
      </c>
      <c r="X259" s="213">
        <f t="shared" si="47"/>
        <v>0</v>
      </c>
      <c r="Y259" s="213" t="s">
        <v>1</v>
      </c>
      <c r="Z259" s="213">
        <v>1.5</v>
      </c>
      <c r="AA259" s="102">
        <v>1</v>
      </c>
      <c r="AB259" s="194">
        <v>95625</v>
      </c>
      <c r="AC259" s="194"/>
      <c r="AD259" s="194"/>
      <c r="AE259" s="213">
        <f t="shared" si="48"/>
        <v>95625</v>
      </c>
      <c r="AF259" s="213" t="s">
        <v>1</v>
      </c>
      <c r="AG259" s="213">
        <v>1.5</v>
      </c>
      <c r="AH259" s="102">
        <v>1</v>
      </c>
      <c r="AI259" s="194">
        <v>95625</v>
      </c>
      <c r="AJ259" s="194"/>
      <c r="AK259" s="194"/>
      <c r="AL259" s="213">
        <f t="shared" si="49"/>
        <v>95625</v>
      </c>
    </row>
    <row r="260" spans="1:38">
      <c r="A260" s="194">
        <v>19</v>
      </c>
      <c r="B260" s="102" t="s">
        <v>1140</v>
      </c>
      <c r="C260" s="102" t="s">
        <v>5282</v>
      </c>
      <c r="D260" s="213">
        <v>1956</v>
      </c>
      <c r="E260" s="213" t="s">
        <v>1103</v>
      </c>
      <c r="F260" s="213" t="s">
        <v>1</v>
      </c>
      <c r="G260" s="213" t="s">
        <v>1</v>
      </c>
      <c r="H260" s="213">
        <v>1</v>
      </c>
      <c r="I260" s="102">
        <v>1</v>
      </c>
      <c r="J260" s="194">
        <v>95625</v>
      </c>
      <c r="K260" s="194"/>
      <c r="L260" s="194"/>
      <c r="M260" s="213">
        <f t="shared" si="44"/>
        <v>95625</v>
      </c>
      <c r="N260" s="213">
        <v>1</v>
      </c>
      <c r="O260" s="102">
        <v>1</v>
      </c>
      <c r="P260" s="194">
        <v>95625</v>
      </c>
      <c r="Q260" s="194"/>
      <c r="R260" s="194"/>
      <c r="S260" s="213">
        <f t="shared" si="45"/>
        <v>95625</v>
      </c>
      <c r="T260" s="213">
        <f t="shared" si="46"/>
        <v>0</v>
      </c>
      <c r="U260" s="213">
        <f t="shared" si="46"/>
        <v>0</v>
      </c>
      <c r="V260" s="213">
        <f t="shared" si="46"/>
        <v>0</v>
      </c>
      <c r="W260" s="213">
        <f t="shared" si="46"/>
        <v>0</v>
      </c>
      <c r="X260" s="213">
        <f t="shared" si="47"/>
        <v>0</v>
      </c>
      <c r="Y260" s="213" t="s">
        <v>1</v>
      </c>
      <c r="Z260" s="213">
        <v>1</v>
      </c>
      <c r="AA260" s="102">
        <v>1</v>
      </c>
      <c r="AB260" s="194">
        <v>95625</v>
      </c>
      <c r="AC260" s="194"/>
      <c r="AD260" s="194"/>
      <c r="AE260" s="213">
        <f t="shared" si="48"/>
        <v>95625</v>
      </c>
      <c r="AF260" s="213" t="s">
        <v>1</v>
      </c>
      <c r="AG260" s="213">
        <v>1</v>
      </c>
      <c r="AH260" s="102">
        <v>1</v>
      </c>
      <c r="AI260" s="194">
        <v>95625</v>
      </c>
      <c r="AJ260" s="194"/>
      <c r="AK260" s="194"/>
      <c r="AL260" s="213">
        <f t="shared" si="49"/>
        <v>95625</v>
      </c>
    </row>
    <row r="261" spans="1:38">
      <c r="A261" s="194">
        <v>20</v>
      </c>
      <c r="B261" s="102" t="s">
        <v>5403</v>
      </c>
      <c r="C261" s="102" t="s">
        <v>5282</v>
      </c>
      <c r="D261" s="213">
        <v>1963</v>
      </c>
      <c r="E261" s="213" t="s">
        <v>1103</v>
      </c>
      <c r="F261" s="213" t="s">
        <v>1</v>
      </c>
      <c r="G261" s="213" t="s">
        <v>1</v>
      </c>
      <c r="H261" s="213">
        <v>1.5</v>
      </c>
      <c r="I261" s="102">
        <v>1</v>
      </c>
      <c r="J261" s="194">
        <v>95625</v>
      </c>
      <c r="K261" s="194"/>
      <c r="L261" s="194"/>
      <c r="M261" s="213">
        <f t="shared" si="44"/>
        <v>95625</v>
      </c>
      <c r="N261" s="213">
        <v>1.5</v>
      </c>
      <c r="O261" s="102">
        <v>1</v>
      </c>
      <c r="P261" s="194">
        <v>95625</v>
      </c>
      <c r="Q261" s="194"/>
      <c r="R261" s="194"/>
      <c r="S261" s="213">
        <f t="shared" si="45"/>
        <v>95625</v>
      </c>
      <c r="T261" s="213">
        <f t="shared" si="46"/>
        <v>0</v>
      </c>
      <c r="U261" s="213">
        <f t="shared" si="46"/>
        <v>0</v>
      </c>
      <c r="V261" s="213">
        <f t="shared" si="46"/>
        <v>0</v>
      </c>
      <c r="W261" s="213">
        <f t="shared" si="46"/>
        <v>0</v>
      </c>
      <c r="X261" s="213">
        <f t="shared" si="47"/>
        <v>0</v>
      </c>
      <c r="Y261" s="213" t="s">
        <v>1</v>
      </c>
      <c r="Z261" s="213">
        <v>1.5</v>
      </c>
      <c r="AA261" s="102">
        <v>1</v>
      </c>
      <c r="AB261" s="194">
        <v>95625</v>
      </c>
      <c r="AC261" s="194"/>
      <c r="AD261" s="194"/>
      <c r="AE261" s="213">
        <f t="shared" si="48"/>
        <v>95625</v>
      </c>
      <c r="AF261" s="213" t="s">
        <v>1</v>
      </c>
      <c r="AG261" s="213">
        <v>1.5</v>
      </c>
      <c r="AH261" s="102">
        <v>1</v>
      </c>
      <c r="AI261" s="194">
        <v>95625</v>
      </c>
      <c r="AJ261" s="194"/>
      <c r="AK261" s="194"/>
      <c r="AL261" s="213">
        <f t="shared" si="49"/>
        <v>95625</v>
      </c>
    </row>
    <row r="262" spans="1:38">
      <c r="A262" s="194">
        <v>21</v>
      </c>
      <c r="B262" s="102" t="s">
        <v>1142</v>
      </c>
      <c r="C262" s="102" t="s">
        <v>5282</v>
      </c>
      <c r="D262" s="213">
        <v>1958</v>
      </c>
      <c r="E262" s="213" t="s">
        <v>1103</v>
      </c>
      <c r="F262" s="213" t="s">
        <v>1</v>
      </c>
      <c r="G262" s="213" t="s">
        <v>1</v>
      </c>
      <c r="H262" s="213">
        <v>1</v>
      </c>
      <c r="I262" s="102">
        <v>1</v>
      </c>
      <c r="J262" s="194">
        <v>95625</v>
      </c>
      <c r="K262" s="194"/>
      <c r="L262" s="194"/>
      <c r="M262" s="213">
        <f t="shared" si="44"/>
        <v>95625</v>
      </c>
      <c r="N262" s="213">
        <v>1</v>
      </c>
      <c r="O262" s="102">
        <v>1</v>
      </c>
      <c r="P262" s="194">
        <v>95625</v>
      </c>
      <c r="Q262" s="194"/>
      <c r="R262" s="194"/>
      <c r="S262" s="213">
        <f t="shared" si="45"/>
        <v>95625</v>
      </c>
      <c r="T262" s="213">
        <f t="shared" si="46"/>
        <v>0</v>
      </c>
      <c r="U262" s="213">
        <f t="shared" si="46"/>
        <v>0</v>
      </c>
      <c r="V262" s="213">
        <f t="shared" si="46"/>
        <v>0</v>
      </c>
      <c r="W262" s="213">
        <f t="shared" si="46"/>
        <v>0</v>
      </c>
      <c r="X262" s="213">
        <f t="shared" si="47"/>
        <v>0</v>
      </c>
      <c r="Y262" s="213" t="s">
        <v>1</v>
      </c>
      <c r="Z262" s="213">
        <v>1</v>
      </c>
      <c r="AA262" s="102">
        <v>1</v>
      </c>
      <c r="AB262" s="194">
        <v>95625</v>
      </c>
      <c r="AC262" s="194"/>
      <c r="AD262" s="194"/>
      <c r="AE262" s="213">
        <f t="shared" si="48"/>
        <v>95625</v>
      </c>
      <c r="AF262" s="213" t="s">
        <v>1</v>
      </c>
      <c r="AG262" s="213">
        <v>1</v>
      </c>
      <c r="AH262" s="102">
        <v>1</v>
      </c>
      <c r="AI262" s="194">
        <v>95625</v>
      </c>
      <c r="AJ262" s="194"/>
      <c r="AK262" s="194"/>
      <c r="AL262" s="213">
        <f t="shared" si="49"/>
        <v>95625</v>
      </c>
    </row>
    <row r="263" spans="1:38">
      <c r="A263" s="194">
        <v>22</v>
      </c>
      <c r="B263" s="102" t="s">
        <v>4287</v>
      </c>
      <c r="C263" s="102" t="s">
        <v>5282</v>
      </c>
      <c r="D263" s="213">
        <v>1961</v>
      </c>
      <c r="E263" s="213" t="s">
        <v>1103</v>
      </c>
      <c r="F263" s="213" t="s">
        <v>1</v>
      </c>
      <c r="G263" s="213" t="s">
        <v>1</v>
      </c>
      <c r="H263" s="213">
        <v>1.4</v>
      </c>
      <c r="I263" s="102">
        <v>1</v>
      </c>
      <c r="J263" s="194">
        <v>95625</v>
      </c>
      <c r="K263" s="194"/>
      <c r="L263" s="194"/>
      <c r="M263" s="213">
        <f t="shared" si="44"/>
        <v>95625</v>
      </c>
      <c r="N263" s="213">
        <v>1.4</v>
      </c>
      <c r="O263" s="102">
        <v>1</v>
      </c>
      <c r="P263" s="194">
        <v>95625</v>
      </c>
      <c r="Q263" s="194"/>
      <c r="R263" s="194"/>
      <c r="S263" s="213">
        <f t="shared" si="45"/>
        <v>95625</v>
      </c>
      <c r="T263" s="213">
        <f t="shared" si="46"/>
        <v>0</v>
      </c>
      <c r="U263" s="213">
        <f t="shared" si="46"/>
        <v>0</v>
      </c>
      <c r="V263" s="213">
        <f t="shared" si="46"/>
        <v>0</v>
      </c>
      <c r="W263" s="213">
        <f t="shared" si="46"/>
        <v>0</v>
      </c>
      <c r="X263" s="213">
        <f t="shared" si="47"/>
        <v>0</v>
      </c>
      <c r="Y263" s="213" t="s">
        <v>1</v>
      </c>
      <c r="Z263" s="213">
        <v>1.4</v>
      </c>
      <c r="AA263" s="102">
        <v>1</v>
      </c>
      <c r="AB263" s="194">
        <v>95625</v>
      </c>
      <c r="AC263" s="194"/>
      <c r="AD263" s="194"/>
      <c r="AE263" s="213">
        <f t="shared" si="48"/>
        <v>95625</v>
      </c>
      <c r="AF263" s="213" t="s">
        <v>1</v>
      </c>
      <c r="AG263" s="213">
        <v>1.4</v>
      </c>
      <c r="AH263" s="102">
        <v>1</v>
      </c>
      <c r="AI263" s="194">
        <v>95625</v>
      </c>
      <c r="AJ263" s="194"/>
      <c r="AK263" s="194"/>
      <c r="AL263" s="213">
        <f t="shared" si="49"/>
        <v>95625</v>
      </c>
    </row>
    <row r="264" spans="1:38">
      <c r="A264" s="194">
        <v>23</v>
      </c>
      <c r="B264" s="102" t="s">
        <v>759</v>
      </c>
      <c r="C264" s="102"/>
      <c r="D264" s="213"/>
      <c r="E264" s="213" t="s">
        <v>1103</v>
      </c>
      <c r="F264" s="213" t="s">
        <v>1</v>
      </c>
      <c r="G264" s="213" t="s">
        <v>1</v>
      </c>
      <c r="H264" s="213">
        <v>1</v>
      </c>
      <c r="I264" s="102">
        <v>1</v>
      </c>
      <c r="J264" s="194">
        <v>104000</v>
      </c>
      <c r="K264" s="194"/>
      <c r="L264" s="194"/>
      <c r="M264" s="213">
        <f t="shared" si="44"/>
        <v>104000</v>
      </c>
      <c r="N264" s="213">
        <v>1</v>
      </c>
      <c r="O264" s="102">
        <v>1</v>
      </c>
      <c r="P264" s="194">
        <v>104000</v>
      </c>
      <c r="Q264" s="194"/>
      <c r="R264" s="194"/>
      <c r="S264" s="213">
        <f t="shared" si="45"/>
        <v>104000</v>
      </c>
      <c r="T264" s="213">
        <f t="shared" si="46"/>
        <v>0</v>
      </c>
      <c r="U264" s="213">
        <f t="shared" si="46"/>
        <v>0</v>
      </c>
      <c r="V264" s="213">
        <f t="shared" si="46"/>
        <v>0</v>
      </c>
      <c r="W264" s="213">
        <f t="shared" si="46"/>
        <v>0</v>
      </c>
      <c r="X264" s="213">
        <f t="shared" si="47"/>
        <v>0</v>
      </c>
      <c r="Y264" s="213" t="s">
        <v>1</v>
      </c>
      <c r="Z264" s="213">
        <v>1</v>
      </c>
      <c r="AA264" s="102">
        <v>1</v>
      </c>
      <c r="AB264" s="194">
        <v>104000</v>
      </c>
      <c r="AC264" s="194"/>
      <c r="AD264" s="194"/>
      <c r="AE264" s="213">
        <f t="shared" si="48"/>
        <v>104000</v>
      </c>
      <c r="AF264" s="213" t="s">
        <v>1</v>
      </c>
      <c r="AG264" s="213">
        <v>1</v>
      </c>
      <c r="AH264" s="102">
        <v>1</v>
      </c>
      <c r="AI264" s="194">
        <v>104000</v>
      </c>
      <c r="AJ264" s="194"/>
      <c r="AK264" s="194"/>
      <c r="AL264" s="213">
        <f t="shared" si="49"/>
        <v>104000</v>
      </c>
    </row>
    <row r="265" spans="1:38">
      <c r="A265" s="194">
        <v>24</v>
      </c>
      <c r="B265" s="102" t="s">
        <v>1158</v>
      </c>
      <c r="C265" s="102" t="s">
        <v>5283</v>
      </c>
      <c r="D265" s="213">
        <v>1961</v>
      </c>
      <c r="E265" s="213" t="s">
        <v>1101</v>
      </c>
      <c r="F265" s="213" t="s">
        <v>1</v>
      </c>
      <c r="G265" s="213" t="s">
        <v>1</v>
      </c>
      <c r="H265" s="213">
        <v>1</v>
      </c>
      <c r="I265" s="102">
        <v>1</v>
      </c>
      <c r="J265" s="194">
        <v>99840</v>
      </c>
      <c r="K265" s="194"/>
      <c r="L265" s="194"/>
      <c r="M265" s="213">
        <f t="shared" si="44"/>
        <v>99840</v>
      </c>
      <c r="N265" s="213">
        <v>1</v>
      </c>
      <c r="O265" s="102">
        <v>1</v>
      </c>
      <c r="P265" s="194">
        <v>99840</v>
      </c>
      <c r="Q265" s="194"/>
      <c r="R265" s="194"/>
      <c r="S265" s="213">
        <f t="shared" si="45"/>
        <v>99840</v>
      </c>
      <c r="T265" s="213">
        <f t="shared" si="46"/>
        <v>0</v>
      </c>
      <c r="U265" s="213">
        <f t="shared" si="46"/>
        <v>0</v>
      </c>
      <c r="V265" s="213">
        <f t="shared" si="46"/>
        <v>0</v>
      </c>
      <c r="W265" s="213">
        <f t="shared" si="46"/>
        <v>0</v>
      </c>
      <c r="X265" s="213">
        <f t="shared" si="47"/>
        <v>0</v>
      </c>
      <c r="Y265" s="213" t="s">
        <v>1</v>
      </c>
      <c r="Z265" s="213">
        <v>1</v>
      </c>
      <c r="AA265" s="102">
        <v>1</v>
      </c>
      <c r="AB265" s="194">
        <v>99840</v>
      </c>
      <c r="AC265" s="194"/>
      <c r="AD265" s="194"/>
      <c r="AE265" s="213">
        <f t="shared" si="48"/>
        <v>99840</v>
      </c>
      <c r="AF265" s="213" t="s">
        <v>1</v>
      </c>
      <c r="AG265" s="213">
        <v>1</v>
      </c>
      <c r="AH265" s="102">
        <v>1</v>
      </c>
      <c r="AI265" s="194">
        <v>99840</v>
      </c>
      <c r="AJ265" s="194"/>
      <c r="AK265" s="194"/>
      <c r="AL265" s="213">
        <f t="shared" si="49"/>
        <v>99840</v>
      </c>
    </row>
    <row r="266" spans="1:38">
      <c r="A266" s="194">
        <v>25</v>
      </c>
      <c r="B266" s="102" t="s">
        <v>1152</v>
      </c>
      <c r="C266" s="102" t="s">
        <v>5283</v>
      </c>
      <c r="D266" s="213">
        <v>1962</v>
      </c>
      <c r="E266" s="213" t="s">
        <v>1153</v>
      </c>
      <c r="F266" s="213" t="s">
        <v>1</v>
      </c>
      <c r="G266" s="213" t="s">
        <v>1</v>
      </c>
      <c r="H266" s="213">
        <v>1</v>
      </c>
      <c r="I266" s="102">
        <v>1</v>
      </c>
      <c r="J266" s="194">
        <v>124800</v>
      </c>
      <c r="K266" s="194"/>
      <c r="L266" s="194"/>
      <c r="M266" s="213">
        <f t="shared" si="44"/>
        <v>124800</v>
      </c>
      <c r="N266" s="213">
        <v>1</v>
      </c>
      <c r="O266" s="102">
        <v>1</v>
      </c>
      <c r="P266" s="194">
        <v>124800</v>
      </c>
      <c r="Q266" s="194"/>
      <c r="R266" s="194"/>
      <c r="S266" s="213">
        <f t="shared" si="45"/>
        <v>124800</v>
      </c>
      <c r="T266" s="213">
        <f t="shared" si="46"/>
        <v>0</v>
      </c>
      <c r="U266" s="213">
        <f t="shared" si="46"/>
        <v>0</v>
      </c>
      <c r="V266" s="213">
        <f t="shared" si="46"/>
        <v>0</v>
      </c>
      <c r="W266" s="213">
        <f t="shared" si="46"/>
        <v>0</v>
      </c>
      <c r="X266" s="213">
        <f t="shared" si="47"/>
        <v>0</v>
      </c>
      <c r="Y266" s="213" t="s">
        <v>1</v>
      </c>
      <c r="Z266" s="213">
        <v>1</v>
      </c>
      <c r="AA266" s="102">
        <v>1</v>
      </c>
      <c r="AB266" s="194">
        <v>124800</v>
      </c>
      <c r="AC266" s="194"/>
      <c r="AD266" s="194"/>
      <c r="AE266" s="213">
        <f t="shared" si="48"/>
        <v>124800</v>
      </c>
      <c r="AF266" s="213" t="s">
        <v>1</v>
      </c>
      <c r="AG266" s="213">
        <v>1</v>
      </c>
      <c r="AH266" s="102">
        <v>1</v>
      </c>
      <c r="AI266" s="194">
        <v>124800</v>
      </c>
      <c r="AJ266" s="194"/>
      <c r="AK266" s="194"/>
      <c r="AL266" s="213">
        <f t="shared" si="49"/>
        <v>124800</v>
      </c>
    </row>
    <row r="267" spans="1:38">
      <c r="A267" s="194">
        <v>26</v>
      </c>
      <c r="B267" s="102" t="s">
        <v>1154</v>
      </c>
      <c r="C267" s="102" t="s">
        <v>5283</v>
      </c>
      <c r="D267" s="213">
        <v>1961</v>
      </c>
      <c r="E267" s="213" t="s">
        <v>1155</v>
      </c>
      <c r="F267" s="213" t="s">
        <v>1</v>
      </c>
      <c r="G267" s="213" t="s">
        <v>1</v>
      </c>
      <c r="H267" s="213">
        <v>1</v>
      </c>
      <c r="I267" s="102">
        <v>1</v>
      </c>
      <c r="J267" s="194">
        <v>95625</v>
      </c>
      <c r="K267" s="194"/>
      <c r="L267" s="194"/>
      <c r="M267" s="213">
        <f t="shared" si="44"/>
        <v>95625</v>
      </c>
      <c r="N267" s="213">
        <v>1</v>
      </c>
      <c r="O267" s="102">
        <v>1</v>
      </c>
      <c r="P267" s="194">
        <v>95625</v>
      </c>
      <c r="Q267" s="194"/>
      <c r="R267" s="194"/>
      <c r="S267" s="213">
        <f t="shared" si="45"/>
        <v>95625</v>
      </c>
      <c r="T267" s="213">
        <f t="shared" si="46"/>
        <v>0</v>
      </c>
      <c r="U267" s="213">
        <f t="shared" si="46"/>
        <v>0</v>
      </c>
      <c r="V267" s="213">
        <f t="shared" si="46"/>
        <v>0</v>
      </c>
      <c r="W267" s="213">
        <f t="shared" si="46"/>
        <v>0</v>
      </c>
      <c r="X267" s="213">
        <f t="shared" si="47"/>
        <v>0</v>
      </c>
      <c r="Y267" s="213" t="s">
        <v>1</v>
      </c>
      <c r="Z267" s="213">
        <v>1</v>
      </c>
      <c r="AA267" s="102">
        <v>1</v>
      </c>
      <c r="AB267" s="194">
        <v>95625</v>
      </c>
      <c r="AC267" s="194"/>
      <c r="AD267" s="194"/>
      <c r="AE267" s="213">
        <f t="shared" si="48"/>
        <v>95625</v>
      </c>
      <c r="AF267" s="213" t="s">
        <v>1</v>
      </c>
      <c r="AG267" s="213">
        <v>1</v>
      </c>
      <c r="AH267" s="102">
        <v>1</v>
      </c>
      <c r="AI267" s="194">
        <v>95625</v>
      </c>
      <c r="AJ267" s="194"/>
      <c r="AK267" s="194"/>
      <c r="AL267" s="213">
        <f t="shared" si="49"/>
        <v>95625</v>
      </c>
    </row>
    <row r="268" spans="1:38">
      <c r="A268" s="194">
        <v>27</v>
      </c>
      <c r="B268" s="102" t="s">
        <v>849</v>
      </c>
      <c r="C268" s="102" t="s">
        <v>5283</v>
      </c>
      <c r="D268" s="213">
        <v>1960</v>
      </c>
      <c r="E268" s="213" t="s">
        <v>1099</v>
      </c>
      <c r="F268" s="213" t="s">
        <v>1</v>
      </c>
      <c r="G268" s="213" t="s">
        <v>1</v>
      </c>
      <c r="H268" s="213">
        <v>1</v>
      </c>
      <c r="I268" s="102">
        <v>1</v>
      </c>
      <c r="J268" s="194">
        <v>124800</v>
      </c>
      <c r="K268" s="194"/>
      <c r="L268" s="194"/>
      <c r="M268" s="213">
        <f t="shared" si="44"/>
        <v>124800</v>
      </c>
      <c r="N268" s="213">
        <v>1</v>
      </c>
      <c r="O268" s="102">
        <v>1</v>
      </c>
      <c r="P268" s="194">
        <v>124800</v>
      </c>
      <c r="Q268" s="194"/>
      <c r="R268" s="194"/>
      <c r="S268" s="213">
        <f t="shared" si="45"/>
        <v>124800</v>
      </c>
      <c r="T268" s="213">
        <f t="shared" si="46"/>
        <v>0</v>
      </c>
      <c r="U268" s="213">
        <f t="shared" si="46"/>
        <v>0</v>
      </c>
      <c r="V268" s="213">
        <f t="shared" si="46"/>
        <v>0</v>
      </c>
      <c r="W268" s="213">
        <f t="shared" si="46"/>
        <v>0</v>
      </c>
      <c r="X268" s="213">
        <f t="shared" si="47"/>
        <v>0</v>
      </c>
      <c r="Y268" s="213" t="s">
        <v>1</v>
      </c>
      <c r="Z268" s="213">
        <v>1</v>
      </c>
      <c r="AA268" s="102">
        <v>1</v>
      </c>
      <c r="AB268" s="194">
        <v>124800</v>
      </c>
      <c r="AC268" s="194"/>
      <c r="AD268" s="194"/>
      <c r="AE268" s="213">
        <f t="shared" si="48"/>
        <v>124800</v>
      </c>
      <c r="AF268" s="213" t="s">
        <v>1</v>
      </c>
      <c r="AG268" s="213">
        <v>1</v>
      </c>
      <c r="AH268" s="102">
        <v>1</v>
      </c>
      <c r="AI268" s="194">
        <v>124800</v>
      </c>
      <c r="AJ268" s="194"/>
      <c r="AK268" s="194"/>
      <c r="AL268" s="213">
        <f t="shared" si="49"/>
        <v>124800</v>
      </c>
    </row>
    <row r="269" spans="1:38">
      <c r="A269" s="194">
        <v>28</v>
      </c>
      <c r="B269" s="102" t="s">
        <v>6729</v>
      </c>
      <c r="C269" s="102" t="s">
        <v>5282</v>
      </c>
      <c r="D269" s="213">
        <v>1979</v>
      </c>
      <c r="E269" s="213" t="s">
        <v>4289</v>
      </c>
      <c r="F269" s="213" t="s">
        <v>1</v>
      </c>
      <c r="G269" s="213" t="s">
        <v>1</v>
      </c>
      <c r="H269" s="213">
        <v>1</v>
      </c>
      <c r="I269" s="102">
        <v>1</v>
      </c>
      <c r="J269" s="194">
        <v>104000</v>
      </c>
      <c r="K269" s="194"/>
      <c r="L269" s="194"/>
      <c r="M269" s="213">
        <f t="shared" si="44"/>
        <v>104000</v>
      </c>
      <c r="N269" s="213">
        <v>1</v>
      </c>
      <c r="O269" s="102">
        <v>1</v>
      </c>
      <c r="P269" s="194">
        <v>104000</v>
      </c>
      <c r="Q269" s="194"/>
      <c r="R269" s="194"/>
      <c r="S269" s="213">
        <f t="shared" si="45"/>
        <v>104000</v>
      </c>
      <c r="T269" s="213">
        <f t="shared" si="46"/>
        <v>0</v>
      </c>
      <c r="U269" s="213">
        <f t="shared" si="46"/>
        <v>0</v>
      </c>
      <c r="V269" s="213">
        <f t="shared" si="46"/>
        <v>0</v>
      </c>
      <c r="W269" s="213">
        <f t="shared" si="46"/>
        <v>0</v>
      </c>
      <c r="X269" s="213">
        <f t="shared" si="47"/>
        <v>0</v>
      </c>
      <c r="Y269" s="213" t="s">
        <v>1</v>
      </c>
      <c r="Z269" s="213">
        <v>1</v>
      </c>
      <c r="AA269" s="102">
        <v>1</v>
      </c>
      <c r="AB269" s="194">
        <v>104000</v>
      </c>
      <c r="AC269" s="194"/>
      <c r="AD269" s="194"/>
      <c r="AE269" s="213">
        <f t="shared" si="48"/>
        <v>104000</v>
      </c>
      <c r="AF269" s="213" t="s">
        <v>1</v>
      </c>
      <c r="AG269" s="213">
        <v>1</v>
      </c>
      <c r="AH269" s="102">
        <v>1</v>
      </c>
      <c r="AI269" s="194">
        <v>104000</v>
      </c>
      <c r="AJ269" s="194"/>
      <c r="AK269" s="194"/>
      <c r="AL269" s="213">
        <f t="shared" si="49"/>
        <v>104000</v>
      </c>
    </row>
    <row r="270" spans="1:38">
      <c r="A270" s="194">
        <v>29</v>
      </c>
      <c r="B270" s="102" t="s">
        <v>4286</v>
      </c>
      <c r="C270" s="102" t="s">
        <v>5283</v>
      </c>
      <c r="D270" s="213">
        <v>1991</v>
      </c>
      <c r="E270" s="213" t="s">
        <v>1151</v>
      </c>
      <c r="F270" s="213" t="s">
        <v>1</v>
      </c>
      <c r="G270" s="213" t="s">
        <v>1</v>
      </c>
      <c r="H270" s="213">
        <v>1.2</v>
      </c>
      <c r="I270" s="102">
        <v>1</v>
      </c>
      <c r="J270" s="194">
        <v>116479.99999999999</v>
      </c>
      <c r="K270" s="194"/>
      <c r="L270" s="194"/>
      <c r="M270" s="213">
        <f t="shared" si="44"/>
        <v>116479.99999999999</v>
      </c>
      <c r="N270" s="213">
        <v>1.2</v>
      </c>
      <c r="O270" s="102">
        <v>1</v>
      </c>
      <c r="P270" s="194">
        <v>116479.99999999999</v>
      </c>
      <c r="Q270" s="194"/>
      <c r="R270" s="194"/>
      <c r="S270" s="213">
        <f t="shared" si="45"/>
        <v>116479.99999999999</v>
      </c>
      <c r="T270" s="213">
        <f t="shared" si="46"/>
        <v>0</v>
      </c>
      <c r="U270" s="213">
        <f t="shared" si="46"/>
        <v>0</v>
      </c>
      <c r="V270" s="213">
        <f t="shared" si="46"/>
        <v>0</v>
      </c>
      <c r="W270" s="213">
        <f t="shared" si="46"/>
        <v>0</v>
      </c>
      <c r="X270" s="213">
        <f t="shared" si="47"/>
        <v>0</v>
      </c>
      <c r="Y270" s="213" t="s">
        <v>1</v>
      </c>
      <c r="Z270" s="213">
        <v>1.2</v>
      </c>
      <c r="AA270" s="102">
        <v>1</v>
      </c>
      <c r="AB270" s="194">
        <v>116479.99999999999</v>
      </c>
      <c r="AC270" s="194"/>
      <c r="AD270" s="194"/>
      <c r="AE270" s="213">
        <f t="shared" si="48"/>
        <v>116479.99999999999</v>
      </c>
      <c r="AF270" s="213" t="s">
        <v>1</v>
      </c>
      <c r="AG270" s="213">
        <v>1.2</v>
      </c>
      <c r="AH270" s="102">
        <v>1</v>
      </c>
      <c r="AI270" s="194">
        <v>116479.99999999999</v>
      </c>
      <c r="AJ270" s="194"/>
      <c r="AK270" s="194"/>
      <c r="AL270" s="213">
        <f t="shared" si="49"/>
        <v>116479.99999999999</v>
      </c>
    </row>
    <row r="271" spans="1:38" s="216" customFormat="1" ht="27">
      <c r="A271" s="211"/>
      <c r="B271" s="219" t="s">
        <v>227</v>
      </c>
      <c r="C271" s="219"/>
      <c r="D271" s="215" t="s">
        <v>1</v>
      </c>
      <c r="E271" s="215" t="s">
        <v>1</v>
      </c>
      <c r="F271" s="215" t="s">
        <v>1</v>
      </c>
      <c r="G271" s="215" t="s">
        <v>1</v>
      </c>
      <c r="H271" s="215" t="s">
        <v>1</v>
      </c>
      <c r="I271" s="215">
        <f>SUM(I242:I270)</f>
        <v>29</v>
      </c>
      <c r="J271" s="215">
        <f>SUM(J242:J270)</f>
        <v>3040245</v>
      </c>
      <c r="K271" s="215">
        <f>SUM(K242:K270)</f>
        <v>0</v>
      </c>
      <c r="L271" s="215">
        <f>SUM(L242:L270)</f>
        <v>0</v>
      </c>
      <c r="M271" s="215">
        <f>SUM(M242:M270)</f>
        <v>3040245</v>
      </c>
      <c r="N271" s="215"/>
      <c r="O271" s="215">
        <f t="shared" ref="O271:Y271" si="50">SUM(O242:O270)</f>
        <v>29</v>
      </c>
      <c r="P271" s="215">
        <f t="shared" si="50"/>
        <v>3040245</v>
      </c>
      <c r="Q271" s="215">
        <f t="shared" si="50"/>
        <v>0</v>
      </c>
      <c r="R271" s="215">
        <f t="shared" si="50"/>
        <v>0</v>
      </c>
      <c r="S271" s="215">
        <f t="shared" si="50"/>
        <v>3040245</v>
      </c>
      <c r="T271" s="215">
        <f t="shared" si="50"/>
        <v>0</v>
      </c>
      <c r="U271" s="215">
        <f t="shared" si="50"/>
        <v>0</v>
      </c>
      <c r="V271" s="215">
        <f t="shared" si="50"/>
        <v>0</v>
      </c>
      <c r="W271" s="215">
        <f t="shared" si="50"/>
        <v>0</v>
      </c>
      <c r="X271" s="215">
        <f t="shared" si="50"/>
        <v>0</v>
      </c>
      <c r="Y271" s="215">
        <f t="shared" si="50"/>
        <v>0</v>
      </c>
      <c r="Z271" s="215"/>
      <c r="AA271" s="215">
        <f>SUM(AA242:AA270)</f>
        <v>29</v>
      </c>
      <c r="AB271" s="215">
        <f>SUM(AB242:AB270)</f>
        <v>3040245</v>
      </c>
      <c r="AC271" s="215">
        <f>SUM(AC242:AC270)</f>
        <v>0</v>
      </c>
      <c r="AD271" s="215">
        <f>SUM(AD242:AD270)</f>
        <v>0</v>
      </c>
      <c r="AE271" s="215">
        <f>SUM(AE242:AE270)</f>
        <v>3040245</v>
      </c>
      <c r="AF271" s="215"/>
      <c r="AG271" s="215"/>
      <c r="AH271" s="215">
        <f>SUM(AH242:AH270)</f>
        <v>29</v>
      </c>
      <c r="AI271" s="215">
        <f>SUM(AI242:AI270)</f>
        <v>3040245</v>
      </c>
      <c r="AJ271" s="215">
        <f>SUM(AJ242:AJ270)</f>
        <v>0</v>
      </c>
      <c r="AK271" s="215">
        <f>SUM(AK242:AK270)</f>
        <v>0</v>
      </c>
      <c r="AL271" s="215">
        <f>SUM(AL242:AL270)</f>
        <v>3040245</v>
      </c>
    </row>
    <row r="272" spans="1:38" s="216" customFormat="1" ht="30" customHeight="1" thickBot="1">
      <c r="A272" s="211"/>
      <c r="B272" s="545" t="s">
        <v>5395</v>
      </c>
      <c r="C272" s="545"/>
      <c r="D272" s="215" t="s">
        <v>1</v>
      </c>
      <c r="E272" s="215" t="s">
        <v>1</v>
      </c>
      <c r="F272" s="215" t="s">
        <v>1</v>
      </c>
      <c r="G272" s="215" t="s">
        <v>1</v>
      </c>
      <c r="H272" s="215" t="s">
        <v>1</v>
      </c>
      <c r="I272" s="215">
        <f>+I271+I238</f>
        <v>77</v>
      </c>
      <c r="J272" s="215">
        <f t="shared" ref="J272:M272" si="51">+J271+J238</f>
        <v>16309813</v>
      </c>
      <c r="K272" s="215">
        <f t="shared" si="51"/>
        <v>0</v>
      </c>
      <c r="L272" s="215">
        <f t="shared" si="51"/>
        <v>0</v>
      </c>
      <c r="M272" s="215">
        <f t="shared" si="51"/>
        <v>16327813</v>
      </c>
      <c r="N272" s="215"/>
      <c r="O272" s="215">
        <f t="shared" ref="O272:X272" si="52">+O271+O238</f>
        <v>77</v>
      </c>
      <c r="P272" s="215">
        <f t="shared" si="52"/>
        <v>16042741</v>
      </c>
      <c r="Q272" s="215">
        <f t="shared" si="52"/>
        <v>0</v>
      </c>
      <c r="R272" s="215">
        <f t="shared" si="52"/>
        <v>0</v>
      </c>
      <c r="S272" s="215">
        <f t="shared" si="52"/>
        <v>16060741</v>
      </c>
      <c r="T272" s="215">
        <f t="shared" si="52"/>
        <v>0</v>
      </c>
      <c r="U272" s="215">
        <f t="shared" si="52"/>
        <v>267072.00000000012</v>
      </c>
      <c r="V272" s="215">
        <f t="shared" si="52"/>
        <v>0</v>
      </c>
      <c r="W272" s="215">
        <f t="shared" si="52"/>
        <v>0</v>
      </c>
      <c r="X272" s="215">
        <f t="shared" si="52"/>
        <v>267072.00000000012</v>
      </c>
      <c r="Y272" s="215"/>
      <c r="Z272" s="215"/>
      <c r="AA272" s="215">
        <f t="shared" ref="AA272:AE272" si="53">+AA271+AA238</f>
        <v>77</v>
      </c>
      <c r="AB272" s="215">
        <f t="shared" si="53"/>
        <v>16601845</v>
      </c>
      <c r="AC272" s="215">
        <f t="shared" si="53"/>
        <v>0</v>
      </c>
      <c r="AD272" s="215">
        <f t="shared" si="53"/>
        <v>0</v>
      </c>
      <c r="AE272" s="215">
        <f t="shared" si="53"/>
        <v>16619845</v>
      </c>
      <c r="AF272" s="215"/>
      <c r="AG272" s="215"/>
      <c r="AH272" s="215">
        <f t="shared" ref="AH272:AL272" si="54">+AH271+AH238</f>
        <v>77</v>
      </c>
      <c r="AI272" s="215">
        <f t="shared" si="54"/>
        <v>16793205</v>
      </c>
      <c r="AJ272" s="215">
        <f t="shared" si="54"/>
        <v>0</v>
      </c>
      <c r="AK272" s="215">
        <f t="shared" si="54"/>
        <v>0</v>
      </c>
      <c r="AL272" s="215">
        <f t="shared" si="54"/>
        <v>16811205</v>
      </c>
    </row>
    <row r="273" spans="1:38" s="176" customFormat="1" ht="25.5" customHeight="1">
      <c r="A273" s="30"/>
      <c r="B273" s="2562" t="s">
        <v>5404</v>
      </c>
      <c r="C273" s="2562"/>
      <c r="D273" s="2562"/>
      <c r="E273" s="2562"/>
      <c r="F273" s="2562"/>
      <c r="G273" s="2562"/>
      <c r="H273" s="2562"/>
      <c r="I273" s="2562"/>
      <c r="J273" s="2562"/>
      <c r="K273" s="31"/>
      <c r="L273" s="31"/>
      <c r="M273" s="175"/>
      <c r="N273" s="175"/>
      <c r="O273" s="34"/>
      <c r="P273" s="175"/>
      <c r="Q273" s="31"/>
      <c r="R273" s="41" t="s">
        <v>215</v>
      </c>
      <c r="S273" s="34"/>
      <c r="T273" s="175"/>
      <c r="U273" s="34"/>
      <c r="V273" s="175"/>
      <c r="W273" s="34"/>
      <c r="X273" s="175"/>
      <c r="Y273" s="134"/>
      <c r="Z273" s="31"/>
      <c r="AA273" s="174"/>
      <c r="AB273" s="31"/>
      <c r="AC273" s="31"/>
      <c r="AD273" s="31"/>
      <c r="AE273" s="41"/>
      <c r="AF273" s="134"/>
      <c r="AG273" s="31"/>
      <c r="AH273" s="174"/>
      <c r="AI273" s="31"/>
      <c r="AJ273" s="31"/>
      <c r="AK273" s="31"/>
      <c r="AL273" s="41"/>
    </row>
    <row r="274" spans="1:38" s="324" customFormat="1" ht="14.25">
      <c r="A274" s="244"/>
      <c r="B274" s="321"/>
      <c r="C274" s="2548" t="s">
        <v>5278</v>
      </c>
      <c r="D274" s="2548" t="s">
        <v>5279</v>
      </c>
      <c r="E274" s="322"/>
      <c r="F274" s="323"/>
      <c r="G274" s="323"/>
      <c r="H274" s="323"/>
      <c r="I274" s="1257" t="s">
        <v>5364</v>
      </c>
      <c r="J274" s="323"/>
      <c r="K274" s="323"/>
      <c r="L274" s="323"/>
      <c r="M274" s="323"/>
      <c r="N274" s="322"/>
      <c r="O274" s="2531" t="s">
        <v>1978</v>
      </c>
      <c r="P274" s="2531"/>
      <c r="Q274" s="2531"/>
      <c r="R274" s="2531"/>
      <c r="S274" s="2560"/>
      <c r="T274" s="2561" t="s">
        <v>216</v>
      </c>
      <c r="U274" s="2531"/>
      <c r="V274" s="2531"/>
      <c r="W274" s="2531"/>
      <c r="X274" s="2560"/>
      <c r="Y274" s="322"/>
      <c r="Z274" s="323"/>
      <c r="AA274" s="1257" t="s">
        <v>5883</v>
      </c>
      <c r="AB274" s="323"/>
      <c r="AC274" s="323"/>
      <c r="AD274" s="323"/>
      <c r="AE274" s="442"/>
      <c r="AF274" s="322"/>
      <c r="AG274" s="323"/>
      <c r="AH274" s="1257" t="s">
        <v>7103</v>
      </c>
      <c r="AI274" s="323"/>
      <c r="AJ274" s="323"/>
      <c r="AK274" s="323"/>
      <c r="AL274" s="442"/>
    </row>
    <row r="275" spans="1:38" s="176" customFormat="1" ht="76.5">
      <c r="A275" s="210" t="s">
        <v>114</v>
      </c>
      <c r="B275" s="2162" t="s">
        <v>218</v>
      </c>
      <c r="C275" s="2550"/>
      <c r="D275" s="2550"/>
      <c r="E275" s="2162" t="s">
        <v>219</v>
      </c>
      <c r="F275" s="2162" t="s">
        <v>220</v>
      </c>
      <c r="G275" s="2162" t="s">
        <v>221</v>
      </c>
      <c r="H275" s="521" t="s">
        <v>5368</v>
      </c>
      <c r="I275" s="2162" t="s">
        <v>211</v>
      </c>
      <c r="J275" s="281" t="s">
        <v>460</v>
      </c>
      <c r="K275" s="2162" t="s">
        <v>222</v>
      </c>
      <c r="L275" s="2162" t="s">
        <v>223</v>
      </c>
      <c r="M275" s="2162" t="s">
        <v>5365</v>
      </c>
      <c r="N275" s="521" t="s">
        <v>4246</v>
      </c>
      <c r="O275" s="2162" t="s">
        <v>211</v>
      </c>
      <c r="P275" s="2162" t="s">
        <v>240</v>
      </c>
      <c r="Q275" s="2162" t="s">
        <v>222</v>
      </c>
      <c r="R275" s="2162" t="s">
        <v>223</v>
      </c>
      <c r="S275" s="2162" t="s">
        <v>5366</v>
      </c>
      <c r="T275" s="2162" t="s">
        <v>211</v>
      </c>
      <c r="U275" s="2162" t="s">
        <v>240</v>
      </c>
      <c r="V275" s="2162" t="s">
        <v>222</v>
      </c>
      <c r="W275" s="2162" t="s">
        <v>223</v>
      </c>
      <c r="X275" s="2162" t="s">
        <v>5367</v>
      </c>
      <c r="Y275" s="2162" t="s">
        <v>221</v>
      </c>
      <c r="Z275" s="521" t="s">
        <v>6685</v>
      </c>
      <c r="AA275" s="2162" t="s">
        <v>211</v>
      </c>
      <c r="AB275" s="2162" t="s">
        <v>240</v>
      </c>
      <c r="AC275" s="2162" t="s">
        <v>222</v>
      </c>
      <c r="AD275" s="2162" t="s">
        <v>223</v>
      </c>
      <c r="AE275" s="2162" t="s">
        <v>254</v>
      </c>
      <c r="AF275" s="2162" t="s">
        <v>221</v>
      </c>
      <c r="AG275" s="521" t="s">
        <v>8075</v>
      </c>
      <c r="AH275" s="2162" t="s">
        <v>211</v>
      </c>
      <c r="AI275" s="2162" t="s">
        <v>240</v>
      </c>
      <c r="AJ275" s="2162" t="s">
        <v>222</v>
      </c>
      <c r="AK275" s="2162" t="s">
        <v>223</v>
      </c>
      <c r="AL275" s="2162" t="s">
        <v>254</v>
      </c>
    </row>
    <row r="276" spans="1:38" s="35" customFormat="1" ht="12.75">
      <c r="A276" s="123">
        <v>1</v>
      </c>
      <c r="B276" s="123">
        <v>2</v>
      </c>
      <c r="C276" s="123"/>
      <c r="D276" s="123">
        <v>3</v>
      </c>
      <c r="E276" s="123">
        <v>4</v>
      </c>
      <c r="F276" s="123">
        <v>5</v>
      </c>
      <c r="G276" s="123">
        <v>6</v>
      </c>
      <c r="H276" s="123">
        <v>7</v>
      </c>
      <c r="I276" s="123">
        <v>8</v>
      </c>
      <c r="J276" s="123">
        <v>9</v>
      </c>
      <c r="K276" s="123">
        <v>10</v>
      </c>
      <c r="L276" s="123">
        <v>11</v>
      </c>
      <c r="M276" s="123">
        <v>12</v>
      </c>
      <c r="N276" s="123">
        <v>13</v>
      </c>
      <c r="O276" s="123">
        <v>14</v>
      </c>
      <c r="P276" s="123">
        <v>15</v>
      </c>
      <c r="Q276" s="123">
        <v>16</v>
      </c>
      <c r="R276" s="123">
        <v>17</v>
      </c>
      <c r="S276" s="123">
        <v>18</v>
      </c>
      <c r="T276" s="123">
        <v>19</v>
      </c>
      <c r="U276" s="123">
        <v>20</v>
      </c>
      <c r="V276" s="123">
        <v>21</v>
      </c>
      <c r="W276" s="123">
        <v>22</v>
      </c>
      <c r="X276" s="123">
        <v>23</v>
      </c>
      <c r="Y276" s="123">
        <v>24</v>
      </c>
      <c r="Z276" s="123">
        <v>25</v>
      </c>
      <c r="AA276" s="123">
        <v>26</v>
      </c>
      <c r="AB276" s="123">
        <v>27</v>
      </c>
      <c r="AC276" s="123">
        <v>28</v>
      </c>
      <c r="AD276" s="123">
        <v>29</v>
      </c>
      <c r="AE276" s="123">
        <v>30</v>
      </c>
      <c r="AF276" s="123">
        <v>31</v>
      </c>
      <c r="AG276" s="123">
        <v>32</v>
      </c>
      <c r="AH276" s="123">
        <v>33</v>
      </c>
      <c r="AI276" s="123">
        <v>34</v>
      </c>
      <c r="AJ276" s="123">
        <v>35</v>
      </c>
      <c r="AK276" s="123">
        <v>36</v>
      </c>
      <c r="AL276" s="123">
        <v>37</v>
      </c>
    </row>
    <row r="277" spans="1:38" ht="27">
      <c r="A277" s="211" t="s">
        <v>3</v>
      </c>
      <c r="B277" s="212" t="s">
        <v>4247</v>
      </c>
      <c r="C277" s="212"/>
      <c r="D277" s="213"/>
      <c r="E277" s="213"/>
      <c r="F277" s="213"/>
      <c r="G277" s="213"/>
      <c r="H277" s="213"/>
      <c r="I277" s="212"/>
      <c r="J277" s="213"/>
      <c r="K277" s="213"/>
      <c r="L277" s="213"/>
      <c r="M277" s="213"/>
      <c r="N277" s="213"/>
      <c r="O277" s="212"/>
      <c r="P277" s="213"/>
      <c r="Q277" s="213"/>
      <c r="R277" s="213"/>
      <c r="S277" s="212"/>
      <c r="T277" s="213"/>
      <c r="U277" s="212"/>
      <c r="V277" s="213"/>
      <c r="W277" s="106"/>
      <c r="X277" s="106"/>
      <c r="Y277" s="213"/>
      <c r="Z277" s="213"/>
      <c r="AA277" s="212"/>
      <c r="AB277" s="213"/>
      <c r="AC277" s="213"/>
      <c r="AD277" s="213"/>
      <c r="AE277" s="213"/>
      <c r="AF277" s="213"/>
      <c r="AG277" s="213"/>
      <c r="AH277" s="212"/>
      <c r="AI277" s="213"/>
      <c r="AJ277" s="213"/>
      <c r="AK277" s="213"/>
      <c r="AL277" s="213"/>
    </row>
    <row r="278" spans="1:38">
      <c r="A278" s="194"/>
      <c r="B278" s="179" t="s">
        <v>126</v>
      </c>
      <c r="C278" s="179"/>
      <c r="D278" s="213"/>
      <c r="E278" s="213"/>
      <c r="F278" s="213"/>
      <c r="G278" s="213"/>
      <c r="H278" s="213"/>
      <c r="I278" s="179"/>
      <c r="J278" s="179"/>
      <c r="K278" s="179"/>
      <c r="L278" s="179"/>
      <c r="M278" s="179"/>
      <c r="N278" s="213"/>
      <c r="O278" s="179"/>
      <c r="P278" s="179"/>
      <c r="Q278" s="179"/>
      <c r="R278" s="179"/>
      <c r="S278" s="179"/>
      <c r="T278" s="179"/>
      <c r="U278" s="179"/>
      <c r="V278" s="179"/>
      <c r="W278" s="106"/>
      <c r="X278" s="106"/>
      <c r="Y278" s="213"/>
      <c r="Z278" s="213"/>
      <c r="AA278" s="179"/>
      <c r="AB278" s="179"/>
      <c r="AC278" s="179"/>
      <c r="AD278" s="179"/>
      <c r="AE278" s="179"/>
      <c r="AF278" s="213"/>
      <c r="AG278" s="213"/>
      <c r="AH278" s="179"/>
      <c r="AI278" s="179"/>
      <c r="AJ278" s="179"/>
      <c r="AK278" s="179"/>
      <c r="AL278" s="179"/>
    </row>
    <row r="279" spans="1:38">
      <c r="A279" s="194"/>
      <c r="B279" s="179" t="s">
        <v>225</v>
      </c>
      <c r="C279" s="179"/>
      <c r="D279" s="213"/>
      <c r="E279" s="213"/>
      <c r="F279" s="213"/>
      <c r="G279" s="213"/>
      <c r="H279" s="213"/>
      <c r="I279" s="179"/>
      <c r="J279" s="179"/>
      <c r="K279" s="179"/>
      <c r="L279" s="179"/>
      <c r="M279" s="179"/>
      <c r="N279" s="213"/>
      <c r="O279" s="179"/>
      <c r="P279" s="179"/>
      <c r="Q279" s="179"/>
      <c r="R279" s="179"/>
      <c r="S279" s="179"/>
      <c r="T279" s="179"/>
      <c r="U279" s="179"/>
      <c r="V279" s="179"/>
      <c r="W279" s="106"/>
      <c r="X279" s="106"/>
      <c r="Y279" s="213"/>
      <c r="Z279" s="213"/>
      <c r="AA279" s="179"/>
      <c r="AB279" s="179"/>
      <c r="AC279" s="179"/>
      <c r="AD279" s="179"/>
      <c r="AE279" s="179"/>
      <c r="AF279" s="213"/>
      <c r="AG279" s="213"/>
      <c r="AH279" s="179"/>
      <c r="AI279" s="179"/>
      <c r="AJ279" s="179"/>
      <c r="AK279" s="179"/>
      <c r="AL279" s="179"/>
    </row>
    <row r="280" spans="1:38">
      <c r="A280" s="194"/>
      <c r="B280" s="179" t="s">
        <v>226</v>
      </c>
      <c r="C280" s="179"/>
      <c r="D280" s="213"/>
      <c r="E280" s="213"/>
      <c r="F280" s="213"/>
      <c r="G280" s="213"/>
      <c r="H280" s="213"/>
      <c r="I280" s="179"/>
      <c r="J280" s="179"/>
      <c r="K280" s="179"/>
      <c r="L280" s="179"/>
      <c r="M280" s="179"/>
      <c r="N280" s="213"/>
      <c r="O280" s="179"/>
      <c r="P280" s="179"/>
      <c r="Q280" s="179"/>
      <c r="R280" s="179"/>
      <c r="S280" s="179"/>
      <c r="T280" s="179"/>
      <c r="U280" s="179"/>
      <c r="V280" s="179"/>
      <c r="W280" s="106"/>
      <c r="X280" s="106"/>
      <c r="Y280" s="213"/>
      <c r="Z280" s="213"/>
      <c r="AA280" s="179"/>
      <c r="AB280" s="179"/>
      <c r="AC280" s="179"/>
      <c r="AD280" s="179"/>
      <c r="AE280" s="179"/>
      <c r="AF280" s="213"/>
      <c r="AG280" s="213"/>
      <c r="AH280" s="179"/>
      <c r="AI280" s="179"/>
      <c r="AJ280" s="179"/>
      <c r="AK280" s="179"/>
      <c r="AL280" s="179"/>
    </row>
    <row r="281" spans="1:38" ht="27">
      <c r="A281" s="194">
        <v>1</v>
      </c>
      <c r="B281" s="102" t="s">
        <v>1159</v>
      </c>
      <c r="C281" s="102" t="s">
        <v>5283</v>
      </c>
      <c r="D281" s="194">
        <v>1978</v>
      </c>
      <c r="E281" s="942" t="s">
        <v>100</v>
      </c>
      <c r="F281" s="194" t="s">
        <v>981</v>
      </c>
      <c r="G281" s="194">
        <v>12</v>
      </c>
      <c r="H281" s="194">
        <v>5.89</v>
      </c>
      <c r="I281" s="102">
        <v>1</v>
      </c>
      <c r="J281" s="102">
        <v>490048</v>
      </c>
      <c r="K281" s="102"/>
      <c r="L281" s="102"/>
      <c r="M281" s="213">
        <f t="shared" ref="M281:M322" si="55">J281+K281+L281</f>
        <v>490048</v>
      </c>
      <c r="N281" s="194">
        <v>5.89</v>
      </c>
      <c r="O281" s="102">
        <v>1</v>
      </c>
      <c r="P281" s="194">
        <v>490048</v>
      </c>
      <c r="Q281" s="194"/>
      <c r="R281" s="194"/>
      <c r="S281" s="213">
        <f t="shared" ref="S281:S322" si="56">P281+Q281+R281</f>
        <v>490048</v>
      </c>
      <c r="T281" s="213">
        <f t="shared" ref="T281:W322" si="57">I281-O281</f>
        <v>0</v>
      </c>
      <c r="U281" s="213">
        <f t="shared" si="57"/>
        <v>0</v>
      </c>
      <c r="V281" s="213">
        <f t="shared" si="57"/>
        <v>0</v>
      </c>
      <c r="W281" s="213">
        <f t="shared" si="57"/>
        <v>0</v>
      </c>
      <c r="X281" s="213">
        <f t="shared" ref="X281:X322" si="58">U281+V281+W281</f>
        <v>0</v>
      </c>
      <c r="Y281" s="194">
        <v>13</v>
      </c>
      <c r="Z281" s="194">
        <v>6.09</v>
      </c>
      <c r="AA281" s="102">
        <v>1</v>
      </c>
      <c r="AB281" s="102">
        <v>506688</v>
      </c>
      <c r="AC281" s="102"/>
      <c r="AD281" s="102"/>
      <c r="AE281" s="213">
        <f t="shared" ref="AE281:AE322" si="59">AB281+AC281+AD281</f>
        <v>506688</v>
      </c>
      <c r="AF281" s="194">
        <v>14</v>
      </c>
      <c r="AG281" s="194">
        <v>6.09</v>
      </c>
      <c r="AH281" s="102">
        <v>1</v>
      </c>
      <c r="AI281" s="102">
        <v>506688</v>
      </c>
      <c r="AJ281" s="102"/>
      <c r="AK281" s="102"/>
      <c r="AL281" s="213">
        <f t="shared" ref="AL281:AL322" si="60">AI281+AJ281+AK281</f>
        <v>506688</v>
      </c>
    </row>
    <row r="282" spans="1:38">
      <c r="A282" s="194">
        <v>2</v>
      </c>
      <c r="B282" s="102" t="s">
        <v>1160</v>
      </c>
      <c r="C282" s="102" t="s">
        <v>5282</v>
      </c>
      <c r="D282" s="194">
        <v>1975</v>
      </c>
      <c r="E282" s="942" t="s">
        <v>1123</v>
      </c>
      <c r="F282" s="194" t="s">
        <v>984</v>
      </c>
      <c r="G282" s="194">
        <v>18</v>
      </c>
      <c r="H282" s="194">
        <v>5.17</v>
      </c>
      <c r="I282" s="102">
        <v>1</v>
      </c>
      <c r="J282" s="102">
        <v>430144</v>
      </c>
      <c r="K282" s="102"/>
      <c r="L282" s="102"/>
      <c r="M282" s="213">
        <f t="shared" si="55"/>
        <v>430144</v>
      </c>
      <c r="N282" s="194">
        <v>5.17</v>
      </c>
      <c r="O282" s="102">
        <v>1</v>
      </c>
      <c r="P282" s="194">
        <v>430144</v>
      </c>
      <c r="Q282" s="194"/>
      <c r="R282" s="194"/>
      <c r="S282" s="213">
        <f t="shared" si="56"/>
        <v>430144</v>
      </c>
      <c r="T282" s="213">
        <f t="shared" si="57"/>
        <v>0</v>
      </c>
      <c r="U282" s="213">
        <f t="shared" si="57"/>
        <v>0</v>
      </c>
      <c r="V282" s="213">
        <f t="shared" si="57"/>
        <v>0</v>
      </c>
      <c r="W282" s="213">
        <f t="shared" si="57"/>
        <v>0</v>
      </c>
      <c r="X282" s="213">
        <f t="shared" si="58"/>
        <v>0</v>
      </c>
      <c r="Y282" s="194">
        <v>19</v>
      </c>
      <c r="Z282" s="194">
        <v>5.34</v>
      </c>
      <c r="AA282" s="102">
        <v>1</v>
      </c>
      <c r="AB282" s="102">
        <v>444288</v>
      </c>
      <c r="AC282" s="102"/>
      <c r="AD282" s="102"/>
      <c r="AE282" s="213">
        <f t="shared" si="59"/>
        <v>444288</v>
      </c>
      <c r="AF282" s="194">
        <v>20</v>
      </c>
      <c r="AG282" s="194">
        <v>5.34</v>
      </c>
      <c r="AH282" s="102">
        <v>1</v>
      </c>
      <c r="AI282" s="102">
        <v>444288</v>
      </c>
      <c r="AJ282" s="102"/>
      <c r="AK282" s="102"/>
      <c r="AL282" s="213">
        <f t="shared" si="60"/>
        <v>444288</v>
      </c>
    </row>
    <row r="283" spans="1:38" ht="54">
      <c r="A283" s="194">
        <v>3</v>
      </c>
      <c r="B283" s="104" t="s">
        <v>1715</v>
      </c>
      <c r="C283" s="104" t="s">
        <v>5283</v>
      </c>
      <c r="D283" s="194">
        <v>1986</v>
      </c>
      <c r="E283" s="942" t="s">
        <v>1110</v>
      </c>
      <c r="F283" s="194" t="s">
        <v>981</v>
      </c>
      <c r="G283" s="194">
        <v>5</v>
      </c>
      <c r="H283" s="194">
        <v>5.35</v>
      </c>
      <c r="I283" s="102">
        <v>1</v>
      </c>
      <c r="J283" s="102">
        <v>445119.99999999994</v>
      </c>
      <c r="K283" s="102"/>
      <c r="L283" s="102"/>
      <c r="M283" s="213">
        <f t="shared" si="55"/>
        <v>445119.99999999994</v>
      </c>
      <c r="N283" s="194">
        <v>5.35</v>
      </c>
      <c r="O283" s="102">
        <v>1</v>
      </c>
      <c r="P283" s="194">
        <v>445119.99999999994</v>
      </c>
      <c r="Q283" s="194"/>
      <c r="R283" s="194"/>
      <c r="S283" s="213">
        <f t="shared" si="56"/>
        <v>445119.99999999994</v>
      </c>
      <c r="T283" s="213">
        <f t="shared" si="57"/>
        <v>0</v>
      </c>
      <c r="U283" s="213">
        <f t="shared" si="57"/>
        <v>0</v>
      </c>
      <c r="V283" s="213">
        <f t="shared" si="57"/>
        <v>0</v>
      </c>
      <c r="W283" s="213">
        <f t="shared" si="57"/>
        <v>0</v>
      </c>
      <c r="X283" s="213">
        <f t="shared" si="58"/>
        <v>0</v>
      </c>
      <c r="Y283" s="194">
        <v>6</v>
      </c>
      <c r="Z283" s="194">
        <v>5.52</v>
      </c>
      <c r="AA283" s="102">
        <v>1</v>
      </c>
      <c r="AB283" s="102">
        <v>459263.99999999994</v>
      </c>
      <c r="AC283" s="102"/>
      <c r="AD283" s="102"/>
      <c r="AE283" s="213">
        <f t="shared" si="59"/>
        <v>459263.99999999994</v>
      </c>
      <c r="AF283" s="194">
        <v>7</v>
      </c>
      <c r="AG283" s="194">
        <v>5.52</v>
      </c>
      <c r="AH283" s="102">
        <v>1</v>
      </c>
      <c r="AI283" s="102">
        <v>459263.99999999994</v>
      </c>
      <c r="AJ283" s="102"/>
      <c r="AK283" s="102"/>
      <c r="AL283" s="213">
        <f t="shared" si="60"/>
        <v>459263.99999999994</v>
      </c>
    </row>
    <row r="284" spans="1:38" ht="27">
      <c r="A284" s="194">
        <v>4</v>
      </c>
      <c r="B284" s="102" t="s">
        <v>1161</v>
      </c>
      <c r="C284" s="102" t="s">
        <v>5282</v>
      </c>
      <c r="D284" s="194">
        <v>1974</v>
      </c>
      <c r="E284" s="942" t="s">
        <v>1120</v>
      </c>
      <c r="F284" s="194" t="s">
        <v>984</v>
      </c>
      <c r="G284" s="194">
        <v>12</v>
      </c>
      <c r="H284" s="194">
        <v>4.8499999999999996</v>
      </c>
      <c r="I284" s="102">
        <v>1</v>
      </c>
      <c r="J284" s="102">
        <v>403519.99999999994</v>
      </c>
      <c r="K284" s="102"/>
      <c r="L284" s="102"/>
      <c r="M284" s="213">
        <f t="shared" si="55"/>
        <v>403519.99999999994</v>
      </c>
      <c r="N284" s="194">
        <v>4.8499999999999996</v>
      </c>
      <c r="O284" s="102">
        <v>1</v>
      </c>
      <c r="P284" s="194">
        <v>403519.99999999994</v>
      </c>
      <c r="Q284" s="194"/>
      <c r="R284" s="194"/>
      <c r="S284" s="213">
        <f t="shared" si="56"/>
        <v>403519.99999999994</v>
      </c>
      <c r="T284" s="213">
        <f t="shared" si="57"/>
        <v>0</v>
      </c>
      <c r="U284" s="213">
        <f t="shared" si="57"/>
        <v>0</v>
      </c>
      <c r="V284" s="213">
        <f t="shared" si="57"/>
        <v>0</v>
      </c>
      <c r="W284" s="213">
        <f t="shared" si="57"/>
        <v>0</v>
      </c>
      <c r="X284" s="213">
        <f t="shared" si="58"/>
        <v>0</v>
      </c>
      <c r="Y284" s="194">
        <v>13</v>
      </c>
      <c r="Z284" s="194">
        <v>5.01</v>
      </c>
      <c r="AA284" s="102">
        <v>1</v>
      </c>
      <c r="AB284" s="102">
        <v>416832</v>
      </c>
      <c r="AC284" s="102"/>
      <c r="AD284" s="102"/>
      <c r="AE284" s="213">
        <f t="shared" si="59"/>
        <v>416832</v>
      </c>
      <c r="AF284" s="194">
        <v>14</v>
      </c>
      <c r="AG284" s="194">
        <v>5.01</v>
      </c>
      <c r="AH284" s="102">
        <v>1</v>
      </c>
      <c r="AI284" s="102">
        <v>416832</v>
      </c>
      <c r="AJ284" s="102"/>
      <c r="AK284" s="102"/>
      <c r="AL284" s="213">
        <f t="shared" si="60"/>
        <v>416832</v>
      </c>
    </row>
    <row r="285" spans="1:38" ht="67.5">
      <c r="A285" s="194">
        <v>5</v>
      </c>
      <c r="B285" s="102" t="s">
        <v>1162</v>
      </c>
      <c r="C285" s="102" t="s">
        <v>5283</v>
      </c>
      <c r="D285" s="194">
        <v>1975</v>
      </c>
      <c r="E285" s="942" t="s">
        <v>1111</v>
      </c>
      <c r="F285" s="194" t="s">
        <v>984</v>
      </c>
      <c r="G285" s="194">
        <v>6</v>
      </c>
      <c r="H285" s="194">
        <v>4.55</v>
      </c>
      <c r="I285" s="102">
        <v>1</v>
      </c>
      <c r="J285" s="102">
        <v>378560</v>
      </c>
      <c r="K285" s="102"/>
      <c r="L285" s="102"/>
      <c r="M285" s="213">
        <f t="shared" si="55"/>
        <v>378560</v>
      </c>
      <c r="N285" s="194">
        <v>4.41</v>
      </c>
      <c r="O285" s="102">
        <v>1</v>
      </c>
      <c r="P285" s="194">
        <v>366912</v>
      </c>
      <c r="Q285" s="194"/>
      <c r="R285" s="194"/>
      <c r="S285" s="213">
        <f t="shared" si="56"/>
        <v>366912</v>
      </c>
      <c r="T285" s="213">
        <f t="shared" si="57"/>
        <v>0</v>
      </c>
      <c r="U285" s="213">
        <f t="shared" si="57"/>
        <v>11648</v>
      </c>
      <c r="V285" s="213">
        <f t="shared" si="57"/>
        <v>0</v>
      </c>
      <c r="W285" s="213">
        <f t="shared" si="57"/>
        <v>0</v>
      </c>
      <c r="X285" s="213">
        <f t="shared" si="58"/>
        <v>11648</v>
      </c>
      <c r="Y285" s="194">
        <v>7</v>
      </c>
      <c r="Z285" s="194">
        <v>4.55</v>
      </c>
      <c r="AA285" s="102">
        <v>1</v>
      </c>
      <c r="AB285" s="102">
        <v>378560</v>
      </c>
      <c r="AC285" s="102"/>
      <c r="AD285" s="102"/>
      <c r="AE285" s="213">
        <f t="shared" si="59"/>
        <v>378560</v>
      </c>
      <c r="AF285" s="194">
        <v>8</v>
      </c>
      <c r="AG285" s="194">
        <v>4.7</v>
      </c>
      <c r="AH285" s="102">
        <v>1</v>
      </c>
      <c r="AI285" s="102">
        <v>391040</v>
      </c>
      <c r="AJ285" s="102"/>
      <c r="AK285" s="102"/>
      <c r="AL285" s="213">
        <f t="shared" si="60"/>
        <v>391040</v>
      </c>
    </row>
    <row r="286" spans="1:38" ht="67.5">
      <c r="A286" s="194">
        <v>6</v>
      </c>
      <c r="B286" s="104" t="s">
        <v>1729</v>
      </c>
      <c r="C286" s="104" t="s">
        <v>5282</v>
      </c>
      <c r="D286" s="194">
        <v>1975</v>
      </c>
      <c r="E286" s="942" t="s">
        <v>1114</v>
      </c>
      <c r="F286" s="194" t="s">
        <v>1115</v>
      </c>
      <c r="G286" s="194">
        <v>4</v>
      </c>
      <c r="H286" s="194">
        <v>3.02</v>
      </c>
      <c r="I286" s="102">
        <v>1</v>
      </c>
      <c r="J286" s="102">
        <v>251264</v>
      </c>
      <c r="K286" s="102"/>
      <c r="L286" s="102"/>
      <c r="M286" s="213">
        <f t="shared" si="55"/>
        <v>251264</v>
      </c>
      <c r="N286" s="194">
        <v>2.92</v>
      </c>
      <c r="O286" s="102">
        <v>1</v>
      </c>
      <c r="P286" s="194">
        <v>242944</v>
      </c>
      <c r="Q286" s="194"/>
      <c r="R286" s="194"/>
      <c r="S286" s="213">
        <f t="shared" si="56"/>
        <v>242944</v>
      </c>
      <c r="T286" s="213">
        <f t="shared" si="57"/>
        <v>0</v>
      </c>
      <c r="U286" s="213">
        <f t="shared" si="57"/>
        <v>8320</v>
      </c>
      <c r="V286" s="213">
        <f t="shared" si="57"/>
        <v>0</v>
      </c>
      <c r="W286" s="213">
        <f t="shared" si="57"/>
        <v>0</v>
      </c>
      <c r="X286" s="213">
        <f t="shared" si="58"/>
        <v>8320</v>
      </c>
      <c r="Y286" s="194">
        <v>5</v>
      </c>
      <c r="Z286" s="194">
        <v>3.02</v>
      </c>
      <c r="AA286" s="102">
        <v>1</v>
      </c>
      <c r="AB286" s="102">
        <v>251264</v>
      </c>
      <c r="AC286" s="102"/>
      <c r="AD286" s="102"/>
      <c r="AE286" s="213">
        <f t="shared" si="59"/>
        <v>251264</v>
      </c>
      <c r="AF286" s="194">
        <v>6</v>
      </c>
      <c r="AG286" s="194">
        <v>3.11</v>
      </c>
      <c r="AH286" s="102">
        <v>1</v>
      </c>
      <c r="AI286" s="102">
        <v>258752</v>
      </c>
      <c r="AJ286" s="102"/>
      <c r="AK286" s="102"/>
      <c r="AL286" s="213">
        <f t="shared" si="60"/>
        <v>258752</v>
      </c>
    </row>
    <row r="287" spans="1:38" ht="67.5">
      <c r="A287" s="194">
        <v>7</v>
      </c>
      <c r="B287" s="102" t="s">
        <v>4291</v>
      </c>
      <c r="C287" s="102" t="s">
        <v>5282</v>
      </c>
      <c r="D287" s="194">
        <v>1986</v>
      </c>
      <c r="E287" s="942" t="s">
        <v>1118</v>
      </c>
      <c r="F287" s="194" t="s">
        <v>990</v>
      </c>
      <c r="G287" s="194">
        <v>4</v>
      </c>
      <c r="H287" s="194">
        <v>1.9</v>
      </c>
      <c r="I287" s="102">
        <v>1</v>
      </c>
      <c r="J287" s="102">
        <v>158080</v>
      </c>
      <c r="K287" s="102"/>
      <c r="L287" s="102"/>
      <c r="M287" s="213">
        <f t="shared" si="55"/>
        <v>158080</v>
      </c>
      <c r="N287" s="194">
        <v>1.84</v>
      </c>
      <c r="O287" s="102">
        <v>1</v>
      </c>
      <c r="P287" s="194">
        <v>153088</v>
      </c>
      <c r="Q287" s="194"/>
      <c r="R287" s="194"/>
      <c r="S287" s="213">
        <f t="shared" si="56"/>
        <v>153088</v>
      </c>
      <c r="T287" s="213">
        <f t="shared" si="57"/>
        <v>0</v>
      </c>
      <c r="U287" s="213">
        <f t="shared" si="57"/>
        <v>4992</v>
      </c>
      <c r="V287" s="213">
        <f t="shared" si="57"/>
        <v>0</v>
      </c>
      <c r="W287" s="213">
        <f t="shared" si="57"/>
        <v>0</v>
      </c>
      <c r="X287" s="213">
        <f t="shared" si="58"/>
        <v>4992</v>
      </c>
      <c r="Y287" s="194">
        <v>5</v>
      </c>
      <c r="Z287" s="194">
        <v>1.9</v>
      </c>
      <c r="AA287" s="102">
        <v>1</v>
      </c>
      <c r="AB287" s="102">
        <v>158080</v>
      </c>
      <c r="AC287" s="102"/>
      <c r="AD287" s="102"/>
      <c r="AE287" s="213">
        <f t="shared" si="59"/>
        <v>158080</v>
      </c>
      <c r="AF287" s="194">
        <v>6</v>
      </c>
      <c r="AG287" s="194">
        <v>1.96</v>
      </c>
      <c r="AH287" s="102">
        <v>1</v>
      </c>
      <c r="AI287" s="102">
        <v>163072</v>
      </c>
      <c r="AJ287" s="102"/>
      <c r="AK287" s="102"/>
      <c r="AL287" s="213">
        <f t="shared" si="60"/>
        <v>163072</v>
      </c>
    </row>
    <row r="288" spans="1:38" ht="27">
      <c r="A288" s="194">
        <v>8</v>
      </c>
      <c r="B288" s="102" t="s">
        <v>1164</v>
      </c>
      <c r="C288" s="102" t="s">
        <v>5282</v>
      </c>
      <c r="D288" s="194">
        <v>1974</v>
      </c>
      <c r="E288" s="942" t="s">
        <v>1163</v>
      </c>
      <c r="F288" s="194" t="s">
        <v>990</v>
      </c>
      <c r="G288" s="194">
        <v>25</v>
      </c>
      <c r="H288" s="194">
        <v>2.2799999999999998</v>
      </c>
      <c r="I288" s="102">
        <v>1</v>
      </c>
      <c r="J288" s="102">
        <v>189695.99999999997</v>
      </c>
      <c r="K288" s="102"/>
      <c r="L288" s="102"/>
      <c r="M288" s="213">
        <f t="shared" si="55"/>
        <v>189695.99999999997</v>
      </c>
      <c r="N288" s="194">
        <v>2.2799999999999998</v>
      </c>
      <c r="O288" s="102">
        <v>1</v>
      </c>
      <c r="P288" s="194">
        <v>189695.99999999997</v>
      </c>
      <c r="Q288" s="194"/>
      <c r="R288" s="194"/>
      <c r="S288" s="213">
        <f t="shared" si="56"/>
        <v>189695.99999999997</v>
      </c>
      <c r="T288" s="213">
        <f t="shared" si="57"/>
        <v>0</v>
      </c>
      <c r="U288" s="213">
        <f t="shared" si="57"/>
        <v>0</v>
      </c>
      <c r="V288" s="213">
        <f t="shared" si="57"/>
        <v>0</v>
      </c>
      <c r="W288" s="213">
        <f t="shared" si="57"/>
        <v>0</v>
      </c>
      <c r="X288" s="213">
        <f t="shared" si="58"/>
        <v>0</v>
      </c>
      <c r="Y288" s="194">
        <v>26</v>
      </c>
      <c r="Z288" s="194">
        <v>2.2799999999999998</v>
      </c>
      <c r="AA288" s="102">
        <v>1</v>
      </c>
      <c r="AB288" s="102">
        <v>189695.99999999997</v>
      </c>
      <c r="AC288" s="102"/>
      <c r="AD288" s="102"/>
      <c r="AE288" s="213">
        <f t="shared" si="59"/>
        <v>189695.99999999997</v>
      </c>
      <c r="AF288" s="194">
        <v>27</v>
      </c>
      <c r="AG288" s="194">
        <v>2.2799999999999998</v>
      </c>
      <c r="AH288" s="102">
        <v>1</v>
      </c>
      <c r="AI288" s="102">
        <v>189695.99999999997</v>
      </c>
      <c r="AJ288" s="102"/>
      <c r="AK288" s="102"/>
      <c r="AL288" s="213">
        <f t="shared" si="60"/>
        <v>189695.99999999997</v>
      </c>
    </row>
    <row r="289" spans="1:38" ht="27">
      <c r="A289" s="194">
        <v>9</v>
      </c>
      <c r="B289" s="104" t="s">
        <v>1352</v>
      </c>
      <c r="C289" s="104" t="s">
        <v>5282</v>
      </c>
      <c r="D289" s="194">
        <v>1984</v>
      </c>
      <c r="E289" s="942" t="s">
        <v>1163</v>
      </c>
      <c r="F289" s="194" t="s">
        <v>990</v>
      </c>
      <c r="G289" s="194">
        <v>7</v>
      </c>
      <c r="H289" s="194">
        <v>1.96</v>
      </c>
      <c r="I289" s="102">
        <v>1</v>
      </c>
      <c r="J289" s="102">
        <v>163072</v>
      </c>
      <c r="K289" s="102"/>
      <c r="L289" s="102"/>
      <c r="M289" s="213">
        <f t="shared" si="55"/>
        <v>163072</v>
      </c>
      <c r="N289" s="194">
        <v>1.96</v>
      </c>
      <c r="O289" s="102">
        <v>1</v>
      </c>
      <c r="P289" s="194">
        <v>163072</v>
      </c>
      <c r="Q289" s="194"/>
      <c r="R289" s="194"/>
      <c r="S289" s="213">
        <f t="shared" si="56"/>
        <v>163072</v>
      </c>
      <c r="T289" s="213">
        <f t="shared" si="57"/>
        <v>0</v>
      </c>
      <c r="U289" s="213">
        <f t="shared" si="57"/>
        <v>0</v>
      </c>
      <c r="V289" s="213">
        <f t="shared" si="57"/>
        <v>0</v>
      </c>
      <c r="W289" s="213">
        <f t="shared" si="57"/>
        <v>0</v>
      </c>
      <c r="X289" s="213">
        <f t="shared" si="58"/>
        <v>0</v>
      </c>
      <c r="Y289" s="194">
        <v>8</v>
      </c>
      <c r="Z289" s="194">
        <v>2.02</v>
      </c>
      <c r="AA289" s="102">
        <v>1</v>
      </c>
      <c r="AB289" s="102">
        <v>168064</v>
      </c>
      <c r="AC289" s="102"/>
      <c r="AD289" s="102"/>
      <c r="AE289" s="213">
        <f t="shared" si="59"/>
        <v>168064</v>
      </c>
      <c r="AF289" s="194">
        <v>9</v>
      </c>
      <c r="AG289" s="194">
        <v>2.02</v>
      </c>
      <c r="AH289" s="102">
        <v>1</v>
      </c>
      <c r="AI289" s="102">
        <v>168064</v>
      </c>
      <c r="AJ289" s="102"/>
      <c r="AK289" s="102"/>
      <c r="AL289" s="213">
        <f t="shared" si="60"/>
        <v>168064</v>
      </c>
    </row>
    <row r="290" spans="1:38" ht="27">
      <c r="A290" s="194">
        <v>10</v>
      </c>
      <c r="B290" s="102" t="s">
        <v>6730</v>
      </c>
      <c r="C290" s="102" t="s">
        <v>5282</v>
      </c>
      <c r="D290" s="194">
        <v>1979</v>
      </c>
      <c r="E290" s="942" t="s">
        <v>1163</v>
      </c>
      <c r="F290" s="194" t="s">
        <v>990</v>
      </c>
      <c r="G290" s="194">
        <v>23</v>
      </c>
      <c r="H290" s="194">
        <v>2.2799999999999998</v>
      </c>
      <c r="I290" s="102">
        <v>1</v>
      </c>
      <c r="J290" s="102">
        <v>189695.99999999997</v>
      </c>
      <c r="K290" s="102"/>
      <c r="L290" s="102"/>
      <c r="M290" s="213">
        <f t="shared" si="55"/>
        <v>189695.99999999997</v>
      </c>
      <c r="N290" s="194">
        <v>2.2799999999999998</v>
      </c>
      <c r="O290" s="102">
        <v>1</v>
      </c>
      <c r="P290" s="194">
        <v>189695.99999999997</v>
      </c>
      <c r="Q290" s="194"/>
      <c r="R290" s="194"/>
      <c r="S290" s="213">
        <f t="shared" si="56"/>
        <v>189695.99999999997</v>
      </c>
      <c r="T290" s="213">
        <f t="shared" si="57"/>
        <v>0</v>
      </c>
      <c r="U290" s="213">
        <f t="shared" si="57"/>
        <v>0</v>
      </c>
      <c r="V290" s="213">
        <f t="shared" si="57"/>
        <v>0</v>
      </c>
      <c r="W290" s="213">
        <f t="shared" si="57"/>
        <v>0</v>
      </c>
      <c r="X290" s="213">
        <f t="shared" si="58"/>
        <v>0</v>
      </c>
      <c r="Y290" s="194">
        <v>24</v>
      </c>
      <c r="Z290" s="194">
        <v>2.2799999999999998</v>
      </c>
      <c r="AA290" s="102">
        <v>1</v>
      </c>
      <c r="AB290" s="102">
        <v>189695.99999999997</v>
      </c>
      <c r="AC290" s="102"/>
      <c r="AD290" s="102"/>
      <c r="AE290" s="213">
        <f t="shared" si="59"/>
        <v>189695.99999999997</v>
      </c>
      <c r="AF290" s="194">
        <v>25</v>
      </c>
      <c r="AG290" s="194">
        <v>2.2799999999999998</v>
      </c>
      <c r="AH290" s="102">
        <v>1</v>
      </c>
      <c r="AI290" s="102">
        <v>189695.99999999997</v>
      </c>
      <c r="AJ290" s="102"/>
      <c r="AK290" s="102"/>
      <c r="AL290" s="213">
        <f t="shared" si="60"/>
        <v>189695.99999999997</v>
      </c>
    </row>
    <row r="291" spans="1:38" ht="27">
      <c r="A291" s="194">
        <v>11</v>
      </c>
      <c r="B291" s="102" t="s">
        <v>1345</v>
      </c>
      <c r="C291" s="102" t="s">
        <v>5282</v>
      </c>
      <c r="D291" s="194">
        <v>1987</v>
      </c>
      <c r="E291" s="942" t="s">
        <v>1163</v>
      </c>
      <c r="F291" s="194" t="s">
        <v>990</v>
      </c>
      <c r="G291" s="194">
        <v>14</v>
      </c>
      <c r="H291" s="194">
        <v>2.14</v>
      </c>
      <c r="I291" s="102">
        <v>1</v>
      </c>
      <c r="J291" s="102">
        <v>178048</v>
      </c>
      <c r="K291" s="102"/>
      <c r="L291" s="102"/>
      <c r="M291" s="213">
        <f t="shared" si="55"/>
        <v>178048</v>
      </c>
      <c r="N291" s="194">
        <v>2.14</v>
      </c>
      <c r="O291" s="102">
        <v>1</v>
      </c>
      <c r="P291" s="194">
        <v>178048</v>
      </c>
      <c r="Q291" s="194"/>
      <c r="R291" s="194"/>
      <c r="S291" s="213">
        <f t="shared" si="56"/>
        <v>178048</v>
      </c>
      <c r="T291" s="213">
        <f t="shared" si="57"/>
        <v>0</v>
      </c>
      <c r="U291" s="213">
        <f t="shared" si="57"/>
        <v>0</v>
      </c>
      <c r="V291" s="213">
        <f t="shared" si="57"/>
        <v>0</v>
      </c>
      <c r="W291" s="213">
        <f t="shared" si="57"/>
        <v>0</v>
      </c>
      <c r="X291" s="213">
        <f t="shared" si="58"/>
        <v>0</v>
      </c>
      <c r="Y291" s="194">
        <v>15</v>
      </c>
      <c r="Z291" s="194">
        <v>2.14</v>
      </c>
      <c r="AA291" s="102">
        <v>1</v>
      </c>
      <c r="AB291" s="102">
        <v>178048</v>
      </c>
      <c r="AC291" s="102"/>
      <c r="AD291" s="102"/>
      <c r="AE291" s="213">
        <f t="shared" si="59"/>
        <v>178048</v>
      </c>
      <c r="AF291" s="194">
        <v>16</v>
      </c>
      <c r="AG291" s="194">
        <v>2.21</v>
      </c>
      <c r="AH291" s="102">
        <v>1</v>
      </c>
      <c r="AI291" s="102">
        <v>183872</v>
      </c>
      <c r="AJ291" s="102"/>
      <c r="AK291" s="102"/>
      <c r="AL291" s="213">
        <f t="shared" si="60"/>
        <v>183872</v>
      </c>
    </row>
    <row r="292" spans="1:38" ht="27">
      <c r="A292" s="194">
        <v>12</v>
      </c>
      <c r="B292" s="104" t="s">
        <v>5405</v>
      </c>
      <c r="C292" s="104" t="s">
        <v>5282</v>
      </c>
      <c r="D292" s="194">
        <v>2001</v>
      </c>
      <c r="E292" s="942" t="s">
        <v>1163</v>
      </c>
      <c r="F292" s="194" t="s">
        <v>990</v>
      </c>
      <c r="G292" s="194">
        <v>3</v>
      </c>
      <c r="H292" s="194">
        <v>1.84</v>
      </c>
      <c r="I292" s="102">
        <v>1</v>
      </c>
      <c r="J292" s="102">
        <v>153088</v>
      </c>
      <c r="K292" s="102"/>
      <c r="L292" s="102"/>
      <c r="M292" s="213">
        <f t="shared" si="55"/>
        <v>153088</v>
      </c>
      <c r="N292" s="194">
        <v>1.79</v>
      </c>
      <c r="O292" s="102">
        <v>1</v>
      </c>
      <c r="P292" s="194">
        <v>148928</v>
      </c>
      <c r="Q292" s="194"/>
      <c r="R292" s="194"/>
      <c r="S292" s="213">
        <f t="shared" si="56"/>
        <v>148928</v>
      </c>
      <c r="T292" s="213">
        <f t="shared" si="57"/>
        <v>0</v>
      </c>
      <c r="U292" s="213">
        <f t="shared" si="57"/>
        <v>4160</v>
      </c>
      <c r="V292" s="213">
        <f t="shared" si="57"/>
        <v>0</v>
      </c>
      <c r="W292" s="213">
        <f t="shared" si="57"/>
        <v>0</v>
      </c>
      <c r="X292" s="213">
        <f t="shared" si="58"/>
        <v>4160</v>
      </c>
      <c r="Y292" s="194">
        <v>4</v>
      </c>
      <c r="Z292" s="194">
        <v>1.9</v>
      </c>
      <c r="AA292" s="102">
        <v>1</v>
      </c>
      <c r="AB292" s="102">
        <v>158080</v>
      </c>
      <c r="AC292" s="102"/>
      <c r="AD292" s="102"/>
      <c r="AE292" s="213">
        <f t="shared" si="59"/>
        <v>158080</v>
      </c>
      <c r="AF292" s="194">
        <v>5</v>
      </c>
      <c r="AG292" s="194">
        <v>1.9</v>
      </c>
      <c r="AH292" s="102">
        <v>1</v>
      </c>
      <c r="AI292" s="102">
        <v>158080</v>
      </c>
      <c r="AJ292" s="102"/>
      <c r="AK292" s="102"/>
      <c r="AL292" s="213">
        <f t="shared" si="60"/>
        <v>158080</v>
      </c>
    </row>
    <row r="293" spans="1:38" ht="27">
      <c r="A293" s="194">
        <v>13</v>
      </c>
      <c r="B293" s="102" t="s">
        <v>1165</v>
      </c>
      <c r="C293" s="102" t="s">
        <v>5282</v>
      </c>
      <c r="D293" s="194">
        <v>1990</v>
      </c>
      <c r="E293" s="942" t="s">
        <v>1163</v>
      </c>
      <c r="F293" s="194" t="s">
        <v>990</v>
      </c>
      <c r="G293" s="194">
        <v>11</v>
      </c>
      <c r="H293" s="194">
        <v>2.08</v>
      </c>
      <c r="I293" s="102">
        <v>1</v>
      </c>
      <c r="J293" s="102">
        <v>173056</v>
      </c>
      <c r="K293" s="102"/>
      <c r="L293" s="102"/>
      <c r="M293" s="213">
        <f t="shared" si="55"/>
        <v>173056</v>
      </c>
      <c r="N293" s="194">
        <v>2.08</v>
      </c>
      <c r="O293" s="102">
        <v>1</v>
      </c>
      <c r="P293" s="194">
        <v>173056</v>
      </c>
      <c r="Q293" s="194"/>
      <c r="R293" s="194"/>
      <c r="S293" s="213">
        <f t="shared" si="56"/>
        <v>173056</v>
      </c>
      <c r="T293" s="213">
        <f t="shared" si="57"/>
        <v>0</v>
      </c>
      <c r="U293" s="213">
        <f t="shared" si="57"/>
        <v>0</v>
      </c>
      <c r="V293" s="213">
        <f t="shared" si="57"/>
        <v>0</v>
      </c>
      <c r="W293" s="213">
        <f t="shared" si="57"/>
        <v>0</v>
      </c>
      <c r="X293" s="213">
        <f t="shared" si="58"/>
        <v>0</v>
      </c>
      <c r="Y293" s="194">
        <v>12</v>
      </c>
      <c r="Z293" s="194">
        <v>2.08</v>
      </c>
      <c r="AA293" s="102">
        <v>1</v>
      </c>
      <c r="AB293" s="102">
        <v>173056</v>
      </c>
      <c r="AC293" s="102"/>
      <c r="AD293" s="102"/>
      <c r="AE293" s="213">
        <f t="shared" si="59"/>
        <v>173056</v>
      </c>
      <c r="AF293" s="194">
        <v>13</v>
      </c>
      <c r="AG293" s="194">
        <v>2.14</v>
      </c>
      <c r="AH293" s="102">
        <v>1</v>
      </c>
      <c r="AI293" s="102">
        <v>178048</v>
      </c>
      <c r="AJ293" s="102"/>
      <c r="AK293" s="102"/>
      <c r="AL293" s="213">
        <f t="shared" si="60"/>
        <v>178048</v>
      </c>
    </row>
    <row r="294" spans="1:38" ht="27">
      <c r="A294" s="194">
        <v>14</v>
      </c>
      <c r="B294" s="102" t="s">
        <v>6731</v>
      </c>
      <c r="C294" s="102" t="s">
        <v>5282</v>
      </c>
      <c r="D294" s="194">
        <v>2001</v>
      </c>
      <c r="E294" s="942" t="s">
        <v>1163</v>
      </c>
      <c r="F294" s="194" t="s">
        <v>990</v>
      </c>
      <c r="G294" s="194">
        <v>3</v>
      </c>
      <c r="H294" s="194">
        <v>1.84</v>
      </c>
      <c r="I294" s="102">
        <v>1</v>
      </c>
      <c r="J294" s="102">
        <v>153088</v>
      </c>
      <c r="K294" s="102"/>
      <c r="L294" s="102"/>
      <c r="M294" s="213">
        <f t="shared" si="55"/>
        <v>153088</v>
      </c>
      <c r="N294" s="194">
        <v>1.79</v>
      </c>
      <c r="O294" s="102">
        <v>1</v>
      </c>
      <c r="P294" s="194">
        <v>148928</v>
      </c>
      <c r="Q294" s="194"/>
      <c r="R294" s="194"/>
      <c r="S294" s="213">
        <f t="shared" si="56"/>
        <v>148928</v>
      </c>
      <c r="T294" s="213">
        <f t="shared" si="57"/>
        <v>0</v>
      </c>
      <c r="U294" s="213">
        <f t="shared" si="57"/>
        <v>4160</v>
      </c>
      <c r="V294" s="213">
        <f t="shared" si="57"/>
        <v>0</v>
      </c>
      <c r="W294" s="213">
        <f t="shared" si="57"/>
        <v>0</v>
      </c>
      <c r="X294" s="213">
        <f t="shared" si="58"/>
        <v>4160</v>
      </c>
      <c r="Y294" s="194">
        <v>4</v>
      </c>
      <c r="Z294" s="194">
        <v>1.9</v>
      </c>
      <c r="AA294" s="102">
        <v>1</v>
      </c>
      <c r="AB294" s="102">
        <v>158080</v>
      </c>
      <c r="AC294" s="102"/>
      <c r="AD294" s="102"/>
      <c r="AE294" s="213">
        <f t="shared" si="59"/>
        <v>158080</v>
      </c>
      <c r="AF294" s="194">
        <v>5</v>
      </c>
      <c r="AG294" s="194">
        <v>1.9</v>
      </c>
      <c r="AH294" s="102">
        <v>1</v>
      </c>
      <c r="AI294" s="102">
        <v>158080</v>
      </c>
      <c r="AJ294" s="102"/>
      <c r="AK294" s="102"/>
      <c r="AL294" s="213">
        <f t="shared" si="60"/>
        <v>158080</v>
      </c>
    </row>
    <row r="295" spans="1:38" ht="27">
      <c r="A295" s="194">
        <v>15</v>
      </c>
      <c r="B295" s="104" t="s">
        <v>1170</v>
      </c>
      <c r="C295" s="104" t="s">
        <v>5282</v>
      </c>
      <c r="D295" s="194">
        <v>1993</v>
      </c>
      <c r="E295" s="942" t="s">
        <v>1163</v>
      </c>
      <c r="F295" s="194" t="s">
        <v>990</v>
      </c>
      <c r="G295" s="194">
        <v>12</v>
      </c>
      <c r="H295" s="194">
        <v>2.08</v>
      </c>
      <c r="I295" s="102">
        <v>1</v>
      </c>
      <c r="J295" s="102">
        <v>173056</v>
      </c>
      <c r="K295" s="102"/>
      <c r="L295" s="102"/>
      <c r="M295" s="213">
        <f t="shared" si="55"/>
        <v>173056</v>
      </c>
      <c r="N295" s="194">
        <v>2.08</v>
      </c>
      <c r="O295" s="102">
        <v>1</v>
      </c>
      <c r="P295" s="194">
        <v>173056</v>
      </c>
      <c r="Q295" s="194"/>
      <c r="R295" s="194"/>
      <c r="S295" s="213">
        <f t="shared" si="56"/>
        <v>173056</v>
      </c>
      <c r="T295" s="213">
        <f t="shared" si="57"/>
        <v>0</v>
      </c>
      <c r="U295" s="213">
        <f t="shared" si="57"/>
        <v>0</v>
      </c>
      <c r="V295" s="213">
        <f t="shared" si="57"/>
        <v>0</v>
      </c>
      <c r="W295" s="213">
        <f t="shared" si="57"/>
        <v>0</v>
      </c>
      <c r="X295" s="213">
        <f t="shared" si="58"/>
        <v>0</v>
      </c>
      <c r="Y295" s="194">
        <v>13</v>
      </c>
      <c r="Z295" s="194">
        <v>2.14</v>
      </c>
      <c r="AA295" s="102">
        <v>1</v>
      </c>
      <c r="AB295" s="102">
        <v>178048</v>
      </c>
      <c r="AC295" s="102"/>
      <c r="AD295" s="102"/>
      <c r="AE295" s="213">
        <f t="shared" si="59"/>
        <v>178048</v>
      </c>
      <c r="AF295" s="194">
        <v>14</v>
      </c>
      <c r="AG295" s="194">
        <v>2.14</v>
      </c>
      <c r="AH295" s="102">
        <v>1</v>
      </c>
      <c r="AI295" s="102">
        <v>178048</v>
      </c>
      <c r="AJ295" s="102"/>
      <c r="AK295" s="102"/>
      <c r="AL295" s="213">
        <f t="shared" si="60"/>
        <v>178048</v>
      </c>
    </row>
    <row r="296" spans="1:38" ht="27">
      <c r="A296" s="194">
        <v>16</v>
      </c>
      <c r="B296" s="102" t="s">
        <v>1171</v>
      </c>
      <c r="C296" s="102" t="s">
        <v>5282</v>
      </c>
      <c r="D296" s="194">
        <v>1976</v>
      </c>
      <c r="E296" s="942" t="s">
        <v>1163</v>
      </c>
      <c r="F296" s="194" t="s">
        <v>990</v>
      </c>
      <c r="G296" s="194">
        <v>7</v>
      </c>
      <c r="H296" s="194">
        <v>1.96</v>
      </c>
      <c r="I296" s="102">
        <v>1</v>
      </c>
      <c r="J296" s="102">
        <v>163072</v>
      </c>
      <c r="K296" s="102"/>
      <c r="L296" s="102"/>
      <c r="M296" s="213">
        <f t="shared" si="55"/>
        <v>163072</v>
      </c>
      <c r="N296" s="194">
        <v>1.96</v>
      </c>
      <c r="O296" s="102">
        <v>1</v>
      </c>
      <c r="P296" s="194">
        <v>163072</v>
      </c>
      <c r="Q296" s="194"/>
      <c r="R296" s="194"/>
      <c r="S296" s="213">
        <f t="shared" si="56"/>
        <v>163072</v>
      </c>
      <c r="T296" s="213">
        <f t="shared" si="57"/>
        <v>0</v>
      </c>
      <c r="U296" s="213">
        <f t="shared" si="57"/>
        <v>0</v>
      </c>
      <c r="V296" s="213">
        <f t="shared" si="57"/>
        <v>0</v>
      </c>
      <c r="W296" s="213">
        <f t="shared" si="57"/>
        <v>0</v>
      </c>
      <c r="X296" s="213">
        <f t="shared" si="58"/>
        <v>0</v>
      </c>
      <c r="Y296" s="194">
        <v>8</v>
      </c>
      <c r="Z296" s="194">
        <v>2.02</v>
      </c>
      <c r="AA296" s="102">
        <v>1</v>
      </c>
      <c r="AB296" s="102">
        <v>168064</v>
      </c>
      <c r="AC296" s="102"/>
      <c r="AD296" s="102"/>
      <c r="AE296" s="213">
        <f t="shared" si="59"/>
        <v>168064</v>
      </c>
      <c r="AF296" s="194">
        <v>9</v>
      </c>
      <c r="AG296" s="194">
        <v>2.02</v>
      </c>
      <c r="AH296" s="102">
        <v>1</v>
      </c>
      <c r="AI296" s="102">
        <v>168064</v>
      </c>
      <c r="AJ296" s="102"/>
      <c r="AK296" s="102"/>
      <c r="AL296" s="213">
        <f t="shared" si="60"/>
        <v>168064</v>
      </c>
    </row>
    <row r="297" spans="1:38" ht="27">
      <c r="A297" s="194">
        <v>17</v>
      </c>
      <c r="B297" s="102" t="s">
        <v>1827</v>
      </c>
      <c r="C297" s="102" t="s">
        <v>5282</v>
      </c>
      <c r="D297" s="194">
        <v>1982</v>
      </c>
      <c r="E297" s="942" t="s">
        <v>1163</v>
      </c>
      <c r="F297" s="194" t="s">
        <v>990</v>
      </c>
      <c r="G297" s="194">
        <v>6</v>
      </c>
      <c r="H297" s="194">
        <v>1.96</v>
      </c>
      <c r="I297" s="102">
        <v>1</v>
      </c>
      <c r="J297" s="102">
        <v>163072</v>
      </c>
      <c r="K297" s="102"/>
      <c r="L297" s="102"/>
      <c r="M297" s="213">
        <f t="shared" si="55"/>
        <v>163072</v>
      </c>
      <c r="N297" s="194">
        <v>1.9</v>
      </c>
      <c r="O297" s="102">
        <v>1</v>
      </c>
      <c r="P297" s="194">
        <v>158080</v>
      </c>
      <c r="Q297" s="194"/>
      <c r="R297" s="194"/>
      <c r="S297" s="213">
        <f t="shared" si="56"/>
        <v>158080</v>
      </c>
      <c r="T297" s="213">
        <f t="shared" si="57"/>
        <v>0</v>
      </c>
      <c r="U297" s="213">
        <f t="shared" si="57"/>
        <v>4992</v>
      </c>
      <c r="V297" s="213">
        <f t="shared" si="57"/>
        <v>0</v>
      </c>
      <c r="W297" s="213">
        <f t="shared" si="57"/>
        <v>0</v>
      </c>
      <c r="X297" s="213">
        <f t="shared" si="58"/>
        <v>4992</v>
      </c>
      <c r="Y297" s="194">
        <v>7</v>
      </c>
      <c r="Z297" s="194">
        <v>1.96</v>
      </c>
      <c r="AA297" s="102">
        <v>1</v>
      </c>
      <c r="AB297" s="102">
        <v>163072</v>
      </c>
      <c r="AC297" s="102"/>
      <c r="AD297" s="102"/>
      <c r="AE297" s="213">
        <f t="shared" si="59"/>
        <v>163072</v>
      </c>
      <c r="AF297" s="194">
        <v>8</v>
      </c>
      <c r="AG297" s="194">
        <v>2.02</v>
      </c>
      <c r="AH297" s="102">
        <v>1</v>
      </c>
      <c r="AI297" s="102">
        <v>168064</v>
      </c>
      <c r="AJ297" s="102"/>
      <c r="AK297" s="102"/>
      <c r="AL297" s="213">
        <f t="shared" si="60"/>
        <v>168064</v>
      </c>
    </row>
    <row r="298" spans="1:38" ht="27">
      <c r="A298" s="194">
        <v>18</v>
      </c>
      <c r="B298" s="104" t="s">
        <v>1166</v>
      </c>
      <c r="C298" s="104" t="s">
        <v>5282</v>
      </c>
      <c r="D298" s="194">
        <v>1985</v>
      </c>
      <c r="E298" s="942" t="s">
        <v>1163</v>
      </c>
      <c r="F298" s="194" t="s">
        <v>990</v>
      </c>
      <c r="G298" s="194">
        <v>8</v>
      </c>
      <c r="H298" s="194">
        <v>2.02</v>
      </c>
      <c r="I298" s="102">
        <v>1</v>
      </c>
      <c r="J298" s="102">
        <v>168064</v>
      </c>
      <c r="K298" s="102"/>
      <c r="L298" s="102"/>
      <c r="M298" s="213">
        <f t="shared" si="55"/>
        <v>168064</v>
      </c>
      <c r="N298" s="194">
        <v>1.96</v>
      </c>
      <c r="O298" s="102">
        <v>1</v>
      </c>
      <c r="P298" s="194">
        <v>163072</v>
      </c>
      <c r="Q298" s="194"/>
      <c r="R298" s="194"/>
      <c r="S298" s="213">
        <f t="shared" si="56"/>
        <v>163072</v>
      </c>
      <c r="T298" s="213">
        <f t="shared" si="57"/>
        <v>0</v>
      </c>
      <c r="U298" s="213">
        <f t="shared" si="57"/>
        <v>4992</v>
      </c>
      <c r="V298" s="213">
        <f t="shared" si="57"/>
        <v>0</v>
      </c>
      <c r="W298" s="213">
        <f t="shared" si="57"/>
        <v>0</v>
      </c>
      <c r="X298" s="213">
        <f t="shared" si="58"/>
        <v>4992</v>
      </c>
      <c r="Y298" s="194">
        <v>9</v>
      </c>
      <c r="Z298" s="194">
        <v>2.02</v>
      </c>
      <c r="AA298" s="102">
        <v>1</v>
      </c>
      <c r="AB298" s="102">
        <v>168064</v>
      </c>
      <c r="AC298" s="102"/>
      <c r="AD298" s="102"/>
      <c r="AE298" s="213">
        <f t="shared" si="59"/>
        <v>168064</v>
      </c>
      <c r="AF298" s="194">
        <v>10</v>
      </c>
      <c r="AG298" s="194">
        <v>2.08</v>
      </c>
      <c r="AH298" s="102">
        <v>1</v>
      </c>
      <c r="AI298" s="102">
        <v>173056</v>
      </c>
      <c r="AJ298" s="102"/>
      <c r="AK298" s="102"/>
      <c r="AL298" s="213">
        <f t="shared" si="60"/>
        <v>173056</v>
      </c>
    </row>
    <row r="299" spans="1:38" ht="27">
      <c r="A299" s="194">
        <v>19</v>
      </c>
      <c r="B299" s="102" t="s">
        <v>1167</v>
      </c>
      <c r="C299" s="102" t="s">
        <v>5282</v>
      </c>
      <c r="D299" s="194">
        <v>1984</v>
      </c>
      <c r="E299" s="942" t="s">
        <v>1163</v>
      </c>
      <c r="F299" s="194" t="s">
        <v>990</v>
      </c>
      <c r="G299" s="194">
        <v>10</v>
      </c>
      <c r="H299" s="194">
        <v>2.08</v>
      </c>
      <c r="I299" s="102">
        <v>1</v>
      </c>
      <c r="J299" s="102">
        <v>173056</v>
      </c>
      <c r="K299" s="102"/>
      <c r="L299" s="102"/>
      <c r="M299" s="213">
        <f t="shared" si="55"/>
        <v>173056</v>
      </c>
      <c r="N299" s="194">
        <v>2.02</v>
      </c>
      <c r="O299" s="102">
        <v>1</v>
      </c>
      <c r="P299" s="194">
        <v>168064</v>
      </c>
      <c r="Q299" s="194"/>
      <c r="R299" s="194"/>
      <c r="S299" s="213">
        <f t="shared" si="56"/>
        <v>168064</v>
      </c>
      <c r="T299" s="213">
        <f t="shared" si="57"/>
        <v>0</v>
      </c>
      <c r="U299" s="213">
        <f t="shared" si="57"/>
        <v>4992</v>
      </c>
      <c r="V299" s="213">
        <f t="shared" si="57"/>
        <v>0</v>
      </c>
      <c r="W299" s="213">
        <f t="shared" si="57"/>
        <v>0</v>
      </c>
      <c r="X299" s="213">
        <f t="shared" si="58"/>
        <v>4992</v>
      </c>
      <c r="Y299" s="194">
        <v>11</v>
      </c>
      <c r="Z299" s="194">
        <v>2.08</v>
      </c>
      <c r="AA299" s="102">
        <v>1</v>
      </c>
      <c r="AB299" s="102">
        <v>173056</v>
      </c>
      <c r="AC299" s="102"/>
      <c r="AD299" s="102"/>
      <c r="AE299" s="213">
        <f t="shared" si="59"/>
        <v>173056</v>
      </c>
      <c r="AF299" s="194">
        <v>12</v>
      </c>
      <c r="AG299" s="194">
        <v>2.08</v>
      </c>
      <c r="AH299" s="102">
        <v>1</v>
      </c>
      <c r="AI299" s="102">
        <v>173056</v>
      </c>
      <c r="AJ299" s="102"/>
      <c r="AK299" s="102"/>
      <c r="AL299" s="213">
        <f t="shared" si="60"/>
        <v>173056</v>
      </c>
    </row>
    <row r="300" spans="1:38" ht="27">
      <c r="A300" s="194">
        <v>20</v>
      </c>
      <c r="B300" s="102" t="s">
        <v>8098</v>
      </c>
      <c r="C300" s="102" t="s">
        <v>5282</v>
      </c>
      <c r="D300" s="194">
        <v>2000</v>
      </c>
      <c r="E300" s="942" t="s">
        <v>1163</v>
      </c>
      <c r="F300" s="194" t="s">
        <v>990</v>
      </c>
      <c r="G300" s="194">
        <v>1</v>
      </c>
      <c r="H300" s="194">
        <v>1.73</v>
      </c>
      <c r="I300" s="102">
        <v>1</v>
      </c>
      <c r="J300" s="102">
        <v>143936</v>
      </c>
      <c r="K300" s="102"/>
      <c r="L300" s="102"/>
      <c r="M300" s="213">
        <f t="shared" si="55"/>
        <v>143936</v>
      </c>
      <c r="N300" s="194">
        <v>1.68</v>
      </c>
      <c r="O300" s="102">
        <v>1</v>
      </c>
      <c r="P300" s="194">
        <v>139776</v>
      </c>
      <c r="Q300" s="194"/>
      <c r="R300" s="194"/>
      <c r="S300" s="213">
        <f t="shared" si="56"/>
        <v>139776</v>
      </c>
      <c r="T300" s="213">
        <f t="shared" si="57"/>
        <v>0</v>
      </c>
      <c r="U300" s="213">
        <f t="shared" si="57"/>
        <v>4160</v>
      </c>
      <c r="V300" s="213">
        <f t="shared" si="57"/>
        <v>0</v>
      </c>
      <c r="W300" s="213">
        <f t="shared" si="57"/>
        <v>0</v>
      </c>
      <c r="X300" s="213">
        <f t="shared" si="58"/>
        <v>4160</v>
      </c>
      <c r="Y300" s="194">
        <v>2</v>
      </c>
      <c r="Z300" s="194">
        <v>1.79</v>
      </c>
      <c r="AA300" s="102">
        <v>1</v>
      </c>
      <c r="AB300" s="102">
        <v>148928</v>
      </c>
      <c r="AC300" s="102"/>
      <c r="AD300" s="102"/>
      <c r="AE300" s="213">
        <f t="shared" si="59"/>
        <v>148928</v>
      </c>
      <c r="AF300" s="194">
        <v>3</v>
      </c>
      <c r="AG300" s="194">
        <v>1.84</v>
      </c>
      <c r="AH300" s="102">
        <v>1</v>
      </c>
      <c r="AI300" s="102">
        <v>153088</v>
      </c>
      <c r="AJ300" s="102"/>
      <c r="AK300" s="102"/>
      <c r="AL300" s="213">
        <f t="shared" si="60"/>
        <v>153088</v>
      </c>
    </row>
    <row r="301" spans="1:38" ht="27">
      <c r="A301" s="194">
        <v>21</v>
      </c>
      <c r="B301" s="104" t="s">
        <v>6732</v>
      </c>
      <c r="C301" s="104" t="s">
        <v>5282</v>
      </c>
      <c r="D301" s="194">
        <v>1993</v>
      </c>
      <c r="E301" s="942" t="s">
        <v>1163</v>
      </c>
      <c r="F301" s="194" t="s">
        <v>990</v>
      </c>
      <c r="G301" s="194">
        <v>3</v>
      </c>
      <c r="H301" s="194">
        <v>1.84</v>
      </c>
      <c r="I301" s="102">
        <v>1</v>
      </c>
      <c r="J301" s="102">
        <v>153088</v>
      </c>
      <c r="K301" s="102"/>
      <c r="L301" s="102"/>
      <c r="M301" s="213">
        <f t="shared" si="55"/>
        <v>153088</v>
      </c>
      <c r="N301" s="194">
        <v>1.79</v>
      </c>
      <c r="O301" s="102">
        <v>1</v>
      </c>
      <c r="P301" s="194">
        <v>148928</v>
      </c>
      <c r="Q301" s="194"/>
      <c r="R301" s="194"/>
      <c r="S301" s="213">
        <f t="shared" si="56"/>
        <v>148928</v>
      </c>
      <c r="T301" s="213">
        <f t="shared" si="57"/>
        <v>0</v>
      </c>
      <c r="U301" s="213">
        <f t="shared" si="57"/>
        <v>4160</v>
      </c>
      <c r="V301" s="213">
        <f t="shared" si="57"/>
        <v>0</v>
      </c>
      <c r="W301" s="213">
        <f t="shared" si="57"/>
        <v>0</v>
      </c>
      <c r="X301" s="213">
        <f t="shared" si="58"/>
        <v>4160</v>
      </c>
      <c r="Y301" s="194">
        <v>4</v>
      </c>
      <c r="Z301" s="194">
        <v>1.9</v>
      </c>
      <c r="AA301" s="102">
        <v>1</v>
      </c>
      <c r="AB301" s="102">
        <v>158080</v>
      </c>
      <c r="AC301" s="102"/>
      <c r="AD301" s="102"/>
      <c r="AE301" s="213">
        <f t="shared" si="59"/>
        <v>158080</v>
      </c>
      <c r="AF301" s="194">
        <v>5</v>
      </c>
      <c r="AG301" s="194">
        <v>1.9</v>
      </c>
      <c r="AH301" s="102">
        <v>1</v>
      </c>
      <c r="AI301" s="102">
        <v>158080</v>
      </c>
      <c r="AJ301" s="102"/>
      <c r="AK301" s="102"/>
      <c r="AL301" s="213">
        <f t="shared" si="60"/>
        <v>158080</v>
      </c>
    </row>
    <row r="302" spans="1:38" ht="27">
      <c r="A302" s="194">
        <v>22</v>
      </c>
      <c r="B302" s="102" t="s">
        <v>1169</v>
      </c>
      <c r="C302" s="102" t="s">
        <v>5282</v>
      </c>
      <c r="D302" s="194">
        <v>1985</v>
      </c>
      <c r="E302" s="942" t="s">
        <v>1163</v>
      </c>
      <c r="F302" s="194" t="s">
        <v>990</v>
      </c>
      <c r="G302" s="194">
        <v>2</v>
      </c>
      <c r="H302" s="194">
        <v>1.79</v>
      </c>
      <c r="I302" s="102">
        <v>1</v>
      </c>
      <c r="J302" s="102">
        <v>148928</v>
      </c>
      <c r="K302" s="102"/>
      <c r="L302" s="102"/>
      <c r="M302" s="213">
        <f t="shared" si="55"/>
        <v>148928</v>
      </c>
      <c r="N302" s="194">
        <v>1.73</v>
      </c>
      <c r="O302" s="102">
        <v>1</v>
      </c>
      <c r="P302" s="194">
        <v>143936</v>
      </c>
      <c r="Q302" s="194"/>
      <c r="R302" s="194"/>
      <c r="S302" s="213">
        <f t="shared" si="56"/>
        <v>143936</v>
      </c>
      <c r="T302" s="213">
        <f t="shared" si="57"/>
        <v>0</v>
      </c>
      <c r="U302" s="213">
        <f t="shared" si="57"/>
        <v>4992</v>
      </c>
      <c r="V302" s="213">
        <f t="shared" si="57"/>
        <v>0</v>
      </c>
      <c r="W302" s="213">
        <f t="shared" si="57"/>
        <v>0</v>
      </c>
      <c r="X302" s="213">
        <f t="shared" si="58"/>
        <v>4992</v>
      </c>
      <c r="Y302" s="194">
        <v>3</v>
      </c>
      <c r="Z302" s="194">
        <v>1.84</v>
      </c>
      <c r="AA302" s="102">
        <v>1</v>
      </c>
      <c r="AB302" s="102">
        <v>153088</v>
      </c>
      <c r="AC302" s="102"/>
      <c r="AD302" s="102"/>
      <c r="AE302" s="213">
        <f t="shared" si="59"/>
        <v>153088</v>
      </c>
      <c r="AF302" s="194">
        <v>4</v>
      </c>
      <c r="AG302" s="194">
        <v>1.9</v>
      </c>
      <c r="AH302" s="102">
        <v>1</v>
      </c>
      <c r="AI302" s="102">
        <v>158080</v>
      </c>
      <c r="AJ302" s="102"/>
      <c r="AK302" s="102"/>
      <c r="AL302" s="213">
        <f t="shared" si="60"/>
        <v>158080</v>
      </c>
    </row>
    <row r="303" spans="1:38" ht="27">
      <c r="A303" s="194">
        <v>23</v>
      </c>
      <c r="B303" s="102" t="s">
        <v>5461</v>
      </c>
      <c r="C303" s="102" t="s">
        <v>5282</v>
      </c>
      <c r="D303" s="194">
        <v>2000</v>
      </c>
      <c r="E303" s="942" t="s">
        <v>1163</v>
      </c>
      <c r="F303" s="194" t="s">
        <v>990</v>
      </c>
      <c r="G303" s="194">
        <v>3</v>
      </c>
      <c r="H303" s="194">
        <v>1.84</v>
      </c>
      <c r="I303" s="102">
        <v>1</v>
      </c>
      <c r="J303" s="102">
        <v>153088</v>
      </c>
      <c r="K303" s="102"/>
      <c r="L303" s="102"/>
      <c r="M303" s="213">
        <f t="shared" si="55"/>
        <v>153088</v>
      </c>
      <c r="N303" s="194">
        <v>1.79</v>
      </c>
      <c r="O303" s="102">
        <v>1</v>
      </c>
      <c r="P303" s="194">
        <v>148928</v>
      </c>
      <c r="Q303" s="194"/>
      <c r="R303" s="194"/>
      <c r="S303" s="213">
        <f t="shared" si="56"/>
        <v>148928</v>
      </c>
      <c r="T303" s="213">
        <f t="shared" si="57"/>
        <v>0</v>
      </c>
      <c r="U303" s="213">
        <f t="shared" si="57"/>
        <v>4160</v>
      </c>
      <c r="V303" s="213">
        <f t="shared" si="57"/>
        <v>0</v>
      </c>
      <c r="W303" s="213">
        <f t="shared" si="57"/>
        <v>0</v>
      </c>
      <c r="X303" s="213">
        <f t="shared" si="58"/>
        <v>4160</v>
      </c>
      <c r="Y303" s="194">
        <v>4</v>
      </c>
      <c r="Z303" s="194">
        <v>1.9</v>
      </c>
      <c r="AA303" s="102">
        <v>1</v>
      </c>
      <c r="AB303" s="102">
        <v>158080</v>
      </c>
      <c r="AC303" s="102"/>
      <c r="AD303" s="102"/>
      <c r="AE303" s="213">
        <f t="shared" si="59"/>
        <v>158080</v>
      </c>
      <c r="AF303" s="194">
        <v>5</v>
      </c>
      <c r="AG303" s="194">
        <v>1.9</v>
      </c>
      <c r="AH303" s="102">
        <v>1</v>
      </c>
      <c r="AI303" s="102">
        <v>158080</v>
      </c>
      <c r="AJ303" s="102"/>
      <c r="AK303" s="102"/>
      <c r="AL303" s="213">
        <f t="shared" si="60"/>
        <v>158080</v>
      </c>
    </row>
    <row r="304" spans="1:38" ht="27">
      <c r="A304" s="194">
        <v>24</v>
      </c>
      <c r="B304" s="104" t="s">
        <v>5407</v>
      </c>
      <c r="C304" s="104" t="s">
        <v>5283</v>
      </c>
      <c r="D304" s="194">
        <v>2000</v>
      </c>
      <c r="E304" s="942" t="s">
        <v>1163</v>
      </c>
      <c r="F304" s="194" t="s">
        <v>990</v>
      </c>
      <c r="G304" s="194">
        <v>4</v>
      </c>
      <c r="H304" s="194">
        <v>1.9</v>
      </c>
      <c r="I304" s="102">
        <v>1</v>
      </c>
      <c r="J304" s="102">
        <v>158080</v>
      </c>
      <c r="K304" s="102"/>
      <c r="L304" s="102"/>
      <c r="M304" s="213">
        <f t="shared" si="55"/>
        <v>158080</v>
      </c>
      <c r="N304" s="194">
        <v>1.84</v>
      </c>
      <c r="O304" s="102">
        <v>1</v>
      </c>
      <c r="P304" s="194">
        <v>153088</v>
      </c>
      <c r="Q304" s="194"/>
      <c r="R304" s="194"/>
      <c r="S304" s="213">
        <f t="shared" si="56"/>
        <v>153088</v>
      </c>
      <c r="T304" s="213">
        <f t="shared" si="57"/>
        <v>0</v>
      </c>
      <c r="U304" s="213">
        <f t="shared" si="57"/>
        <v>4992</v>
      </c>
      <c r="V304" s="213">
        <f t="shared" si="57"/>
        <v>0</v>
      </c>
      <c r="W304" s="213">
        <f t="shared" si="57"/>
        <v>0</v>
      </c>
      <c r="X304" s="213">
        <f t="shared" si="58"/>
        <v>4992</v>
      </c>
      <c r="Y304" s="194">
        <v>5</v>
      </c>
      <c r="Z304" s="194">
        <v>1.9</v>
      </c>
      <c r="AA304" s="102">
        <v>1</v>
      </c>
      <c r="AB304" s="102">
        <v>158080</v>
      </c>
      <c r="AC304" s="102"/>
      <c r="AD304" s="102"/>
      <c r="AE304" s="213">
        <f t="shared" si="59"/>
        <v>158080</v>
      </c>
      <c r="AF304" s="194">
        <v>6</v>
      </c>
      <c r="AG304" s="194">
        <v>1.96</v>
      </c>
      <c r="AH304" s="102">
        <v>1</v>
      </c>
      <c r="AI304" s="102">
        <v>163072</v>
      </c>
      <c r="AJ304" s="102"/>
      <c r="AK304" s="102"/>
      <c r="AL304" s="213">
        <f t="shared" si="60"/>
        <v>163072</v>
      </c>
    </row>
    <row r="305" spans="1:38" ht="27">
      <c r="A305" s="194">
        <v>25</v>
      </c>
      <c r="B305" s="102" t="s">
        <v>8099</v>
      </c>
      <c r="C305" s="102" t="s">
        <v>5283</v>
      </c>
      <c r="D305" s="194">
        <v>2002</v>
      </c>
      <c r="E305" s="942" t="s">
        <v>1163</v>
      </c>
      <c r="F305" s="194" t="s">
        <v>990</v>
      </c>
      <c r="G305" s="194">
        <v>2</v>
      </c>
      <c r="H305" s="194">
        <v>1.79</v>
      </c>
      <c r="I305" s="102">
        <v>1</v>
      </c>
      <c r="J305" s="102">
        <v>148928</v>
      </c>
      <c r="K305" s="102"/>
      <c r="L305" s="102"/>
      <c r="M305" s="213">
        <f t="shared" si="55"/>
        <v>148928</v>
      </c>
      <c r="N305" s="194">
        <v>1.73</v>
      </c>
      <c r="O305" s="102">
        <v>1</v>
      </c>
      <c r="P305" s="194">
        <v>143936</v>
      </c>
      <c r="Q305" s="194"/>
      <c r="R305" s="194"/>
      <c r="S305" s="213">
        <f t="shared" si="56"/>
        <v>143936</v>
      </c>
      <c r="T305" s="213">
        <f t="shared" si="57"/>
        <v>0</v>
      </c>
      <c r="U305" s="213">
        <f t="shared" si="57"/>
        <v>4992</v>
      </c>
      <c r="V305" s="213">
        <f t="shared" si="57"/>
        <v>0</v>
      </c>
      <c r="W305" s="213">
        <f t="shared" si="57"/>
        <v>0</v>
      </c>
      <c r="X305" s="213">
        <f t="shared" si="58"/>
        <v>4992</v>
      </c>
      <c r="Y305" s="194">
        <v>3</v>
      </c>
      <c r="Z305" s="194">
        <v>1.84</v>
      </c>
      <c r="AA305" s="102">
        <v>1</v>
      </c>
      <c r="AB305" s="102">
        <v>153088</v>
      </c>
      <c r="AC305" s="102"/>
      <c r="AD305" s="102"/>
      <c r="AE305" s="213">
        <f t="shared" si="59"/>
        <v>153088</v>
      </c>
      <c r="AF305" s="194">
        <v>4</v>
      </c>
      <c r="AG305" s="194">
        <v>1.9</v>
      </c>
      <c r="AH305" s="102">
        <v>1</v>
      </c>
      <c r="AI305" s="102">
        <v>158080</v>
      </c>
      <c r="AJ305" s="102"/>
      <c r="AK305" s="102"/>
      <c r="AL305" s="213">
        <f t="shared" si="60"/>
        <v>158080</v>
      </c>
    </row>
    <row r="306" spans="1:38" ht="27">
      <c r="A306" s="194">
        <v>26</v>
      </c>
      <c r="B306" s="102" t="s">
        <v>8100</v>
      </c>
      <c r="C306" s="102" t="s">
        <v>5282</v>
      </c>
      <c r="D306" s="194">
        <v>2001</v>
      </c>
      <c r="E306" s="942" t="s">
        <v>1163</v>
      </c>
      <c r="F306" s="194" t="s">
        <v>990</v>
      </c>
      <c r="G306" s="194">
        <v>2</v>
      </c>
      <c r="H306" s="194">
        <v>1.79</v>
      </c>
      <c r="I306" s="102">
        <v>1</v>
      </c>
      <c r="J306" s="102">
        <v>148928</v>
      </c>
      <c r="K306" s="102"/>
      <c r="L306" s="102"/>
      <c r="M306" s="213">
        <f t="shared" si="55"/>
        <v>148928</v>
      </c>
      <c r="N306" s="194">
        <v>1.73</v>
      </c>
      <c r="O306" s="102">
        <v>1</v>
      </c>
      <c r="P306" s="194">
        <v>143936</v>
      </c>
      <c r="Q306" s="194"/>
      <c r="R306" s="194"/>
      <c r="S306" s="213">
        <f t="shared" si="56"/>
        <v>143936</v>
      </c>
      <c r="T306" s="213">
        <f t="shared" si="57"/>
        <v>0</v>
      </c>
      <c r="U306" s="213">
        <f t="shared" si="57"/>
        <v>4992</v>
      </c>
      <c r="V306" s="213">
        <f t="shared" si="57"/>
        <v>0</v>
      </c>
      <c r="W306" s="213">
        <f t="shared" si="57"/>
        <v>0</v>
      </c>
      <c r="X306" s="213">
        <f t="shared" si="58"/>
        <v>4992</v>
      </c>
      <c r="Y306" s="194">
        <v>3</v>
      </c>
      <c r="Z306" s="194">
        <v>1.84</v>
      </c>
      <c r="AA306" s="102">
        <v>1</v>
      </c>
      <c r="AB306" s="102">
        <v>153088</v>
      </c>
      <c r="AC306" s="102"/>
      <c r="AD306" s="102"/>
      <c r="AE306" s="213">
        <f t="shared" si="59"/>
        <v>153088</v>
      </c>
      <c r="AF306" s="194">
        <v>4</v>
      </c>
      <c r="AG306" s="194">
        <v>1.9</v>
      </c>
      <c r="AH306" s="102">
        <v>1</v>
      </c>
      <c r="AI306" s="102">
        <v>158080</v>
      </c>
      <c r="AJ306" s="102"/>
      <c r="AK306" s="102"/>
      <c r="AL306" s="213">
        <f t="shared" si="60"/>
        <v>158080</v>
      </c>
    </row>
    <row r="307" spans="1:38" ht="40.5">
      <c r="A307" s="194">
        <v>27</v>
      </c>
      <c r="B307" s="104" t="s">
        <v>1173</v>
      </c>
      <c r="C307" s="104" t="s">
        <v>5283</v>
      </c>
      <c r="D307" s="194">
        <v>1981</v>
      </c>
      <c r="E307" s="942" t="s">
        <v>1124</v>
      </c>
      <c r="F307" s="194" t="s">
        <v>1115</v>
      </c>
      <c r="G307" s="194">
        <v>19</v>
      </c>
      <c r="H307" s="194">
        <v>3.64</v>
      </c>
      <c r="I307" s="102">
        <v>1</v>
      </c>
      <c r="J307" s="102">
        <v>302848</v>
      </c>
      <c r="K307" s="102"/>
      <c r="L307" s="102">
        <v>15142.400000000001</v>
      </c>
      <c r="M307" s="213">
        <f t="shared" si="55"/>
        <v>317990.40000000002</v>
      </c>
      <c r="N307" s="194">
        <v>3.53</v>
      </c>
      <c r="O307" s="102">
        <v>1</v>
      </c>
      <c r="P307" s="194">
        <v>293696</v>
      </c>
      <c r="Q307" s="194"/>
      <c r="R307" s="194">
        <v>14684.800000000001</v>
      </c>
      <c r="S307" s="213">
        <f t="shared" si="56"/>
        <v>308380.79999999999</v>
      </c>
      <c r="T307" s="213">
        <f t="shared" si="57"/>
        <v>0</v>
      </c>
      <c r="U307" s="213">
        <f t="shared" si="57"/>
        <v>9152</v>
      </c>
      <c r="V307" s="213">
        <f t="shared" si="57"/>
        <v>0</v>
      </c>
      <c r="W307" s="213">
        <f t="shared" si="57"/>
        <v>457.60000000000036</v>
      </c>
      <c r="X307" s="213">
        <f t="shared" si="58"/>
        <v>9609.6</v>
      </c>
      <c r="Y307" s="194">
        <v>20</v>
      </c>
      <c r="Z307" s="194">
        <v>3.64</v>
      </c>
      <c r="AA307" s="102">
        <v>1</v>
      </c>
      <c r="AB307" s="102">
        <v>302848</v>
      </c>
      <c r="AC307" s="102"/>
      <c r="AD307" s="102">
        <v>15142.400000000001</v>
      </c>
      <c r="AE307" s="213">
        <f t="shared" si="59"/>
        <v>317990.40000000002</v>
      </c>
      <c r="AF307" s="194">
        <v>21</v>
      </c>
      <c r="AG307" s="194">
        <v>3.64</v>
      </c>
      <c r="AH307" s="102">
        <v>1</v>
      </c>
      <c r="AI307" s="102">
        <v>302848</v>
      </c>
      <c r="AJ307" s="102"/>
      <c r="AK307" s="102">
        <v>15142.400000000001</v>
      </c>
      <c r="AL307" s="213">
        <f t="shared" si="60"/>
        <v>317990.40000000002</v>
      </c>
    </row>
    <row r="308" spans="1:38" ht="40.5">
      <c r="A308" s="194">
        <v>28</v>
      </c>
      <c r="B308" s="102" t="s">
        <v>1174</v>
      </c>
      <c r="C308" s="102" t="s">
        <v>5282</v>
      </c>
      <c r="D308" s="194">
        <v>1987</v>
      </c>
      <c r="E308" s="942" t="s">
        <v>1128</v>
      </c>
      <c r="F308" s="194" t="s">
        <v>1129</v>
      </c>
      <c r="G308" s="194">
        <v>10</v>
      </c>
      <c r="H308" s="194">
        <v>2.83</v>
      </c>
      <c r="I308" s="102">
        <v>1</v>
      </c>
      <c r="J308" s="102">
        <v>235456</v>
      </c>
      <c r="K308" s="102"/>
      <c r="L308" s="102"/>
      <c r="M308" s="213">
        <f t="shared" si="55"/>
        <v>235456</v>
      </c>
      <c r="N308" s="194">
        <v>2.75</v>
      </c>
      <c r="O308" s="102">
        <v>1</v>
      </c>
      <c r="P308" s="194">
        <v>228800</v>
      </c>
      <c r="Q308" s="194"/>
      <c r="R308" s="194"/>
      <c r="S308" s="213">
        <f t="shared" si="56"/>
        <v>228800</v>
      </c>
      <c r="T308" s="213">
        <f t="shared" si="57"/>
        <v>0</v>
      </c>
      <c r="U308" s="213">
        <f t="shared" si="57"/>
        <v>6656</v>
      </c>
      <c r="V308" s="213">
        <f t="shared" si="57"/>
        <v>0</v>
      </c>
      <c r="W308" s="213">
        <f t="shared" si="57"/>
        <v>0</v>
      </c>
      <c r="X308" s="213">
        <f t="shared" si="58"/>
        <v>6656</v>
      </c>
      <c r="Y308" s="194">
        <v>11</v>
      </c>
      <c r="Z308" s="194">
        <v>2.83</v>
      </c>
      <c r="AA308" s="102">
        <v>1</v>
      </c>
      <c r="AB308" s="102">
        <v>235456</v>
      </c>
      <c r="AC308" s="102"/>
      <c r="AD308" s="102"/>
      <c r="AE308" s="213">
        <f t="shared" si="59"/>
        <v>235456</v>
      </c>
      <c r="AF308" s="194">
        <v>12</v>
      </c>
      <c r="AG308" s="194">
        <v>2.83</v>
      </c>
      <c r="AH308" s="102">
        <v>1</v>
      </c>
      <c r="AI308" s="102">
        <v>235456</v>
      </c>
      <c r="AJ308" s="102"/>
      <c r="AK308" s="102"/>
      <c r="AL308" s="213">
        <f t="shared" si="60"/>
        <v>235456</v>
      </c>
    </row>
    <row r="309" spans="1:38" ht="40.5">
      <c r="A309" s="194">
        <v>29</v>
      </c>
      <c r="B309" s="102" t="s">
        <v>1176</v>
      </c>
      <c r="C309" s="102" t="s">
        <v>5282</v>
      </c>
      <c r="D309" s="194">
        <v>1978</v>
      </c>
      <c r="E309" s="942" t="s">
        <v>1128</v>
      </c>
      <c r="F309" s="194" t="s">
        <v>1129</v>
      </c>
      <c r="G309" s="194">
        <v>4</v>
      </c>
      <c r="H309" s="194">
        <v>2.58</v>
      </c>
      <c r="I309" s="102">
        <v>1</v>
      </c>
      <c r="J309" s="102">
        <v>214656</v>
      </c>
      <c r="K309" s="102"/>
      <c r="L309" s="102"/>
      <c r="M309" s="213">
        <f t="shared" si="55"/>
        <v>214656</v>
      </c>
      <c r="N309" s="194">
        <v>2.5</v>
      </c>
      <c r="O309" s="102">
        <v>1</v>
      </c>
      <c r="P309" s="194">
        <v>208000</v>
      </c>
      <c r="Q309" s="194"/>
      <c r="R309" s="194"/>
      <c r="S309" s="213">
        <f t="shared" si="56"/>
        <v>208000</v>
      </c>
      <c r="T309" s="213">
        <f t="shared" si="57"/>
        <v>0</v>
      </c>
      <c r="U309" s="213">
        <f t="shared" si="57"/>
        <v>6656</v>
      </c>
      <c r="V309" s="213">
        <f t="shared" si="57"/>
        <v>0</v>
      </c>
      <c r="W309" s="213">
        <f t="shared" si="57"/>
        <v>0</v>
      </c>
      <c r="X309" s="213">
        <f t="shared" si="58"/>
        <v>6656</v>
      </c>
      <c r="Y309" s="194">
        <v>5</v>
      </c>
      <c r="Z309" s="194">
        <v>2.58</v>
      </c>
      <c r="AA309" s="102">
        <v>1</v>
      </c>
      <c r="AB309" s="102">
        <v>214656</v>
      </c>
      <c r="AC309" s="102"/>
      <c r="AD309" s="102"/>
      <c r="AE309" s="213">
        <f t="shared" si="59"/>
        <v>214656</v>
      </c>
      <c r="AF309" s="194">
        <v>6</v>
      </c>
      <c r="AG309" s="194">
        <v>2.66</v>
      </c>
      <c r="AH309" s="102">
        <v>1</v>
      </c>
      <c r="AI309" s="102">
        <v>221312</v>
      </c>
      <c r="AJ309" s="102"/>
      <c r="AK309" s="102"/>
      <c r="AL309" s="213">
        <f t="shared" si="60"/>
        <v>221312</v>
      </c>
    </row>
    <row r="310" spans="1:38" ht="40.5">
      <c r="A310" s="194">
        <v>30</v>
      </c>
      <c r="B310" s="104" t="s">
        <v>1175</v>
      </c>
      <c r="C310" s="104" t="s">
        <v>5282</v>
      </c>
      <c r="D310" s="194">
        <v>1959</v>
      </c>
      <c r="E310" s="942" t="s">
        <v>1133</v>
      </c>
      <c r="F310" s="194" t="s">
        <v>1134</v>
      </c>
      <c r="G310" s="194">
        <v>27</v>
      </c>
      <c r="H310" s="194">
        <v>1.95</v>
      </c>
      <c r="I310" s="102">
        <v>1</v>
      </c>
      <c r="J310" s="102">
        <v>162240</v>
      </c>
      <c r="K310" s="102"/>
      <c r="L310" s="102"/>
      <c r="M310" s="213">
        <f t="shared" si="55"/>
        <v>162240</v>
      </c>
      <c r="N310" s="194">
        <v>1.95</v>
      </c>
      <c r="O310" s="102">
        <v>1</v>
      </c>
      <c r="P310" s="194">
        <v>162240</v>
      </c>
      <c r="Q310" s="194"/>
      <c r="R310" s="194"/>
      <c r="S310" s="213">
        <f t="shared" si="56"/>
        <v>162240</v>
      </c>
      <c r="T310" s="213">
        <f t="shared" si="57"/>
        <v>0</v>
      </c>
      <c r="U310" s="213">
        <f t="shared" si="57"/>
        <v>0</v>
      </c>
      <c r="V310" s="213">
        <f t="shared" si="57"/>
        <v>0</v>
      </c>
      <c r="W310" s="213">
        <f t="shared" si="57"/>
        <v>0</v>
      </c>
      <c r="X310" s="213">
        <f t="shared" si="58"/>
        <v>0</v>
      </c>
      <c r="Y310" s="194">
        <v>28</v>
      </c>
      <c r="Z310" s="194">
        <v>1.95</v>
      </c>
      <c r="AA310" s="102">
        <v>1</v>
      </c>
      <c r="AB310" s="102">
        <v>162240</v>
      </c>
      <c r="AC310" s="102"/>
      <c r="AD310" s="102"/>
      <c r="AE310" s="213">
        <f t="shared" si="59"/>
        <v>162240</v>
      </c>
      <c r="AF310" s="194">
        <v>29</v>
      </c>
      <c r="AG310" s="194">
        <v>1.95</v>
      </c>
      <c r="AH310" s="102">
        <v>1</v>
      </c>
      <c r="AI310" s="102">
        <v>162240</v>
      </c>
      <c r="AJ310" s="102"/>
      <c r="AK310" s="102"/>
      <c r="AL310" s="213">
        <f t="shared" si="60"/>
        <v>162240</v>
      </c>
    </row>
    <row r="311" spans="1:38" ht="40.5">
      <c r="A311" s="194">
        <v>31</v>
      </c>
      <c r="B311" s="102" t="s">
        <v>1177</v>
      </c>
      <c r="C311" s="102" t="s">
        <v>5282</v>
      </c>
      <c r="D311" s="194">
        <v>1982</v>
      </c>
      <c r="E311" s="942" t="s">
        <v>1133</v>
      </c>
      <c r="F311" s="194" t="s">
        <v>1134</v>
      </c>
      <c r="G311" s="194">
        <v>21</v>
      </c>
      <c r="H311" s="194">
        <v>1.95</v>
      </c>
      <c r="I311" s="102">
        <v>1</v>
      </c>
      <c r="J311" s="102">
        <v>162240</v>
      </c>
      <c r="K311" s="102"/>
      <c r="L311" s="102"/>
      <c r="M311" s="213">
        <f t="shared" si="55"/>
        <v>162240</v>
      </c>
      <c r="N311" s="194">
        <v>1.95</v>
      </c>
      <c r="O311" s="102">
        <v>1</v>
      </c>
      <c r="P311" s="194">
        <v>162240</v>
      </c>
      <c r="Q311" s="194"/>
      <c r="R311" s="194"/>
      <c r="S311" s="213">
        <f t="shared" si="56"/>
        <v>162240</v>
      </c>
      <c r="T311" s="213">
        <f t="shared" si="57"/>
        <v>0</v>
      </c>
      <c r="U311" s="213">
        <f t="shared" si="57"/>
        <v>0</v>
      </c>
      <c r="V311" s="213">
        <f t="shared" si="57"/>
        <v>0</v>
      </c>
      <c r="W311" s="213">
        <f t="shared" si="57"/>
        <v>0</v>
      </c>
      <c r="X311" s="213">
        <f t="shared" si="58"/>
        <v>0</v>
      </c>
      <c r="Y311" s="194">
        <v>22</v>
      </c>
      <c r="Z311" s="194">
        <v>1.95</v>
      </c>
      <c r="AA311" s="102">
        <v>1</v>
      </c>
      <c r="AB311" s="102">
        <v>162240</v>
      </c>
      <c r="AC311" s="102"/>
      <c r="AD311" s="102"/>
      <c r="AE311" s="213">
        <f t="shared" si="59"/>
        <v>162240</v>
      </c>
      <c r="AF311" s="194">
        <v>23</v>
      </c>
      <c r="AG311" s="194">
        <v>1.95</v>
      </c>
      <c r="AH311" s="102">
        <v>1</v>
      </c>
      <c r="AI311" s="102">
        <v>162240</v>
      </c>
      <c r="AJ311" s="102"/>
      <c r="AK311" s="102"/>
      <c r="AL311" s="213">
        <f t="shared" si="60"/>
        <v>162240</v>
      </c>
    </row>
    <row r="312" spans="1:38" ht="40.5">
      <c r="A312" s="194">
        <v>32</v>
      </c>
      <c r="B312" s="102" t="s">
        <v>1178</v>
      </c>
      <c r="C312" s="102" t="s">
        <v>5282</v>
      </c>
      <c r="D312" s="194">
        <v>1988</v>
      </c>
      <c r="E312" s="942" t="s">
        <v>1133</v>
      </c>
      <c r="F312" s="194" t="s">
        <v>1134</v>
      </c>
      <c r="G312" s="194">
        <v>10</v>
      </c>
      <c r="H312" s="194">
        <v>1.79</v>
      </c>
      <c r="I312" s="102">
        <v>1</v>
      </c>
      <c r="J312" s="102">
        <v>148928</v>
      </c>
      <c r="K312" s="102"/>
      <c r="L312" s="102"/>
      <c r="M312" s="213">
        <f t="shared" si="55"/>
        <v>148928</v>
      </c>
      <c r="N312" s="194">
        <v>1.73</v>
      </c>
      <c r="O312" s="102">
        <v>1</v>
      </c>
      <c r="P312" s="194">
        <v>143936</v>
      </c>
      <c r="Q312" s="194"/>
      <c r="R312" s="194"/>
      <c r="S312" s="213">
        <f t="shared" si="56"/>
        <v>143936</v>
      </c>
      <c r="T312" s="213">
        <f t="shared" si="57"/>
        <v>0</v>
      </c>
      <c r="U312" s="213">
        <f t="shared" si="57"/>
        <v>4992</v>
      </c>
      <c r="V312" s="213">
        <f t="shared" si="57"/>
        <v>0</v>
      </c>
      <c r="W312" s="213">
        <f t="shared" si="57"/>
        <v>0</v>
      </c>
      <c r="X312" s="213">
        <f t="shared" si="58"/>
        <v>4992</v>
      </c>
      <c r="Y312" s="194">
        <v>11</v>
      </c>
      <c r="Z312" s="194">
        <v>1.79</v>
      </c>
      <c r="AA312" s="102">
        <v>1</v>
      </c>
      <c r="AB312" s="102">
        <v>148928</v>
      </c>
      <c r="AC312" s="102"/>
      <c r="AD312" s="102"/>
      <c r="AE312" s="213">
        <f t="shared" si="59"/>
        <v>148928</v>
      </c>
      <c r="AF312" s="194">
        <v>12</v>
      </c>
      <c r="AG312" s="194">
        <v>1.79</v>
      </c>
      <c r="AH312" s="102">
        <v>1</v>
      </c>
      <c r="AI312" s="102">
        <v>148928</v>
      </c>
      <c r="AJ312" s="102"/>
      <c r="AK312" s="102"/>
      <c r="AL312" s="213">
        <f t="shared" si="60"/>
        <v>148928</v>
      </c>
    </row>
    <row r="313" spans="1:38" ht="40.5">
      <c r="A313" s="194">
        <v>33</v>
      </c>
      <c r="B313" s="102" t="s">
        <v>1179</v>
      </c>
      <c r="C313" s="104" t="s">
        <v>5282</v>
      </c>
      <c r="D313" s="194">
        <v>1987</v>
      </c>
      <c r="E313" s="942" t="s">
        <v>1133</v>
      </c>
      <c r="F313" s="194" t="s">
        <v>1134</v>
      </c>
      <c r="G313" s="194">
        <v>14</v>
      </c>
      <c r="H313" s="194">
        <v>1.84</v>
      </c>
      <c r="I313" s="102">
        <v>1</v>
      </c>
      <c r="J313" s="102">
        <v>153088</v>
      </c>
      <c r="K313" s="102"/>
      <c r="L313" s="102"/>
      <c r="M313" s="213">
        <f t="shared" si="55"/>
        <v>153088</v>
      </c>
      <c r="N313" s="194">
        <v>1.84</v>
      </c>
      <c r="O313" s="102">
        <v>1</v>
      </c>
      <c r="P313" s="194">
        <v>153088</v>
      </c>
      <c r="Q313" s="194"/>
      <c r="R313" s="194"/>
      <c r="S313" s="213">
        <f t="shared" si="56"/>
        <v>153088</v>
      </c>
      <c r="T313" s="213">
        <f t="shared" si="57"/>
        <v>0</v>
      </c>
      <c r="U313" s="213">
        <f t="shared" si="57"/>
        <v>0</v>
      </c>
      <c r="V313" s="213">
        <f t="shared" si="57"/>
        <v>0</v>
      </c>
      <c r="W313" s="213">
        <f t="shared" si="57"/>
        <v>0</v>
      </c>
      <c r="X313" s="213">
        <f t="shared" si="58"/>
        <v>0</v>
      </c>
      <c r="Y313" s="194">
        <v>15</v>
      </c>
      <c r="Z313" s="194">
        <v>1.84</v>
      </c>
      <c r="AA313" s="102">
        <v>1</v>
      </c>
      <c r="AB313" s="102">
        <v>153088</v>
      </c>
      <c r="AC313" s="102"/>
      <c r="AD313" s="102"/>
      <c r="AE313" s="213">
        <f t="shared" si="59"/>
        <v>153088</v>
      </c>
      <c r="AF313" s="194">
        <v>16</v>
      </c>
      <c r="AG313" s="194">
        <v>1.9</v>
      </c>
      <c r="AH313" s="102">
        <v>1</v>
      </c>
      <c r="AI313" s="102">
        <v>158080</v>
      </c>
      <c r="AJ313" s="102"/>
      <c r="AK313" s="102"/>
      <c r="AL313" s="213">
        <f t="shared" si="60"/>
        <v>158080</v>
      </c>
    </row>
    <row r="314" spans="1:38" ht="40.5">
      <c r="A314" s="194">
        <v>34</v>
      </c>
      <c r="B314" s="102" t="s">
        <v>1180</v>
      </c>
      <c r="C314" s="102" t="s">
        <v>5282</v>
      </c>
      <c r="D314" s="194">
        <v>1991</v>
      </c>
      <c r="E314" s="942" t="s">
        <v>1133</v>
      </c>
      <c r="F314" s="194" t="s">
        <v>1134</v>
      </c>
      <c r="G314" s="194">
        <v>13</v>
      </c>
      <c r="H314" s="194">
        <v>1.84</v>
      </c>
      <c r="I314" s="102">
        <v>1</v>
      </c>
      <c r="J314" s="102">
        <v>153088</v>
      </c>
      <c r="K314" s="102"/>
      <c r="L314" s="102"/>
      <c r="M314" s="213">
        <f t="shared" si="55"/>
        <v>153088</v>
      </c>
      <c r="N314" s="194">
        <v>1.79</v>
      </c>
      <c r="O314" s="102">
        <v>1</v>
      </c>
      <c r="P314" s="194">
        <v>148928</v>
      </c>
      <c r="Q314" s="194"/>
      <c r="R314" s="194"/>
      <c r="S314" s="213">
        <f t="shared" si="56"/>
        <v>148928</v>
      </c>
      <c r="T314" s="213">
        <f t="shared" si="57"/>
        <v>0</v>
      </c>
      <c r="U314" s="213">
        <f t="shared" si="57"/>
        <v>4160</v>
      </c>
      <c r="V314" s="213">
        <f t="shared" si="57"/>
        <v>0</v>
      </c>
      <c r="W314" s="213">
        <f t="shared" si="57"/>
        <v>0</v>
      </c>
      <c r="X314" s="213">
        <f t="shared" si="58"/>
        <v>4160</v>
      </c>
      <c r="Y314" s="194">
        <v>14</v>
      </c>
      <c r="Z314" s="194">
        <v>1.84</v>
      </c>
      <c r="AA314" s="102">
        <v>1</v>
      </c>
      <c r="AB314" s="102">
        <v>153088</v>
      </c>
      <c r="AC314" s="102"/>
      <c r="AD314" s="102"/>
      <c r="AE314" s="213">
        <f t="shared" si="59"/>
        <v>153088</v>
      </c>
      <c r="AF314" s="194">
        <v>15</v>
      </c>
      <c r="AG314" s="194">
        <v>1.84</v>
      </c>
      <c r="AH314" s="102">
        <v>1</v>
      </c>
      <c r="AI314" s="102">
        <v>153088</v>
      </c>
      <c r="AJ314" s="102"/>
      <c r="AK314" s="102"/>
      <c r="AL314" s="213">
        <f t="shared" si="60"/>
        <v>153088</v>
      </c>
    </row>
    <row r="315" spans="1:38" ht="40.5">
      <c r="A315" s="194">
        <v>35</v>
      </c>
      <c r="B315" s="102" t="s">
        <v>5408</v>
      </c>
      <c r="C315" s="102" t="s">
        <v>5282</v>
      </c>
      <c r="D315" s="194">
        <v>2002</v>
      </c>
      <c r="E315" s="942" t="s">
        <v>1133</v>
      </c>
      <c r="F315" s="194" t="s">
        <v>1134</v>
      </c>
      <c r="G315" s="194">
        <v>4</v>
      </c>
      <c r="H315" s="194">
        <v>1.63</v>
      </c>
      <c r="I315" s="102">
        <v>1</v>
      </c>
      <c r="J315" s="102">
        <v>135616</v>
      </c>
      <c r="K315" s="102"/>
      <c r="L315" s="102"/>
      <c r="M315" s="213">
        <f t="shared" si="55"/>
        <v>135616</v>
      </c>
      <c r="N315" s="194">
        <v>1.59</v>
      </c>
      <c r="O315" s="102">
        <v>1</v>
      </c>
      <c r="P315" s="194">
        <v>132288</v>
      </c>
      <c r="Q315" s="194"/>
      <c r="R315" s="194"/>
      <c r="S315" s="213">
        <f t="shared" si="56"/>
        <v>132288</v>
      </c>
      <c r="T315" s="213">
        <f t="shared" si="57"/>
        <v>0</v>
      </c>
      <c r="U315" s="213">
        <f t="shared" si="57"/>
        <v>3328</v>
      </c>
      <c r="V315" s="213">
        <f t="shared" si="57"/>
        <v>0</v>
      </c>
      <c r="W315" s="213">
        <f t="shared" si="57"/>
        <v>0</v>
      </c>
      <c r="X315" s="213">
        <f t="shared" si="58"/>
        <v>3328</v>
      </c>
      <c r="Y315" s="194">
        <v>5</v>
      </c>
      <c r="Z315" s="194">
        <v>1.63</v>
      </c>
      <c r="AA315" s="102">
        <v>1</v>
      </c>
      <c r="AB315" s="102">
        <v>135616</v>
      </c>
      <c r="AC315" s="102"/>
      <c r="AD315" s="102"/>
      <c r="AE315" s="213">
        <f t="shared" si="59"/>
        <v>135616</v>
      </c>
      <c r="AF315" s="194">
        <v>6</v>
      </c>
      <c r="AG315" s="194">
        <v>1.68</v>
      </c>
      <c r="AH315" s="102">
        <v>1</v>
      </c>
      <c r="AI315" s="102">
        <v>139776</v>
      </c>
      <c r="AJ315" s="102"/>
      <c r="AK315" s="102"/>
      <c r="AL315" s="213">
        <f t="shared" si="60"/>
        <v>139776</v>
      </c>
    </row>
    <row r="316" spans="1:38" ht="40.5">
      <c r="A316" s="194">
        <v>36</v>
      </c>
      <c r="B316" s="102" t="s">
        <v>4295</v>
      </c>
      <c r="C316" s="104" t="s">
        <v>5282</v>
      </c>
      <c r="D316" s="194">
        <v>1997</v>
      </c>
      <c r="E316" s="942" t="s">
        <v>1133</v>
      </c>
      <c r="F316" s="194" t="s">
        <v>1134</v>
      </c>
      <c r="G316" s="194">
        <v>4</v>
      </c>
      <c r="H316" s="194">
        <v>1.63</v>
      </c>
      <c r="I316" s="102">
        <v>1</v>
      </c>
      <c r="J316" s="102">
        <v>135616</v>
      </c>
      <c r="K316" s="102"/>
      <c r="L316" s="102"/>
      <c r="M316" s="213">
        <f t="shared" si="55"/>
        <v>135616</v>
      </c>
      <c r="N316" s="194">
        <v>1.59</v>
      </c>
      <c r="O316" s="102">
        <v>1</v>
      </c>
      <c r="P316" s="194">
        <v>132288</v>
      </c>
      <c r="Q316" s="194"/>
      <c r="R316" s="194"/>
      <c r="S316" s="213">
        <f t="shared" si="56"/>
        <v>132288</v>
      </c>
      <c r="T316" s="213">
        <f t="shared" si="57"/>
        <v>0</v>
      </c>
      <c r="U316" s="213">
        <f t="shared" si="57"/>
        <v>3328</v>
      </c>
      <c r="V316" s="213">
        <f t="shared" si="57"/>
        <v>0</v>
      </c>
      <c r="W316" s="213">
        <f t="shared" si="57"/>
        <v>0</v>
      </c>
      <c r="X316" s="213">
        <f t="shared" si="58"/>
        <v>3328</v>
      </c>
      <c r="Y316" s="194">
        <v>5</v>
      </c>
      <c r="Z316" s="194">
        <v>1.63</v>
      </c>
      <c r="AA316" s="102">
        <v>1</v>
      </c>
      <c r="AB316" s="102">
        <v>135616</v>
      </c>
      <c r="AC316" s="102"/>
      <c r="AD316" s="102"/>
      <c r="AE316" s="213">
        <f t="shared" si="59"/>
        <v>135616</v>
      </c>
      <c r="AF316" s="194">
        <v>6</v>
      </c>
      <c r="AG316" s="194">
        <v>1.68</v>
      </c>
      <c r="AH316" s="102">
        <v>1</v>
      </c>
      <c r="AI316" s="102">
        <v>139776</v>
      </c>
      <c r="AJ316" s="102"/>
      <c r="AK316" s="102"/>
      <c r="AL316" s="213">
        <f t="shared" si="60"/>
        <v>139776</v>
      </c>
    </row>
    <row r="317" spans="1:38" ht="27">
      <c r="A317" s="194">
        <v>37</v>
      </c>
      <c r="B317" s="102" t="s">
        <v>1182</v>
      </c>
      <c r="C317" s="102" t="s">
        <v>5282</v>
      </c>
      <c r="D317" s="194">
        <v>1982</v>
      </c>
      <c r="E317" s="942" t="s">
        <v>1121</v>
      </c>
      <c r="F317" s="194" t="s">
        <v>990</v>
      </c>
      <c r="G317" s="194">
        <v>14</v>
      </c>
      <c r="H317" s="194">
        <v>2.14</v>
      </c>
      <c r="I317" s="102">
        <v>1</v>
      </c>
      <c r="J317" s="102">
        <v>178048</v>
      </c>
      <c r="K317" s="102"/>
      <c r="L317" s="102"/>
      <c r="M317" s="213">
        <f t="shared" si="55"/>
        <v>178048</v>
      </c>
      <c r="N317" s="194">
        <v>2.14</v>
      </c>
      <c r="O317" s="102">
        <v>1</v>
      </c>
      <c r="P317" s="194">
        <v>178048</v>
      </c>
      <c r="Q317" s="194"/>
      <c r="R317" s="194"/>
      <c r="S317" s="213">
        <f t="shared" si="56"/>
        <v>178048</v>
      </c>
      <c r="T317" s="213">
        <f t="shared" si="57"/>
        <v>0</v>
      </c>
      <c r="U317" s="213">
        <f t="shared" si="57"/>
        <v>0</v>
      </c>
      <c r="V317" s="213">
        <f t="shared" si="57"/>
        <v>0</v>
      </c>
      <c r="W317" s="213">
        <f t="shared" si="57"/>
        <v>0</v>
      </c>
      <c r="X317" s="213">
        <f t="shared" si="58"/>
        <v>0</v>
      </c>
      <c r="Y317" s="194">
        <v>15</v>
      </c>
      <c r="Z317" s="194">
        <v>2.14</v>
      </c>
      <c r="AA317" s="102">
        <v>1</v>
      </c>
      <c r="AB317" s="102">
        <v>178048</v>
      </c>
      <c r="AC317" s="102"/>
      <c r="AD317" s="102"/>
      <c r="AE317" s="213">
        <f t="shared" si="59"/>
        <v>178048</v>
      </c>
      <c r="AF317" s="194">
        <v>16</v>
      </c>
      <c r="AG317" s="194">
        <v>2.21</v>
      </c>
      <c r="AH317" s="102">
        <v>1</v>
      </c>
      <c r="AI317" s="102">
        <v>183872</v>
      </c>
      <c r="AJ317" s="102"/>
      <c r="AK317" s="102"/>
      <c r="AL317" s="213">
        <f t="shared" si="60"/>
        <v>183872</v>
      </c>
    </row>
    <row r="318" spans="1:38" ht="27">
      <c r="A318" s="194">
        <v>38</v>
      </c>
      <c r="B318" s="102" t="s">
        <v>1183</v>
      </c>
      <c r="C318" s="102" t="s">
        <v>5282</v>
      </c>
      <c r="D318" s="194">
        <v>1984</v>
      </c>
      <c r="E318" s="942" t="s">
        <v>1121</v>
      </c>
      <c r="F318" s="194" t="s">
        <v>990</v>
      </c>
      <c r="G318" s="194">
        <v>8</v>
      </c>
      <c r="H318" s="194">
        <v>2.02</v>
      </c>
      <c r="I318" s="102">
        <v>1</v>
      </c>
      <c r="J318" s="102">
        <v>168064</v>
      </c>
      <c r="K318" s="102"/>
      <c r="L318" s="102"/>
      <c r="M318" s="213">
        <f t="shared" si="55"/>
        <v>168064</v>
      </c>
      <c r="N318" s="194">
        <v>1.96</v>
      </c>
      <c r="O318" s="102">
        <v>1</v>
      </c>
      <c r="P318" s="194">
        <v>163072</v>
      </c>
      <c r="Q318" s="194"/>
      <c r="R318" s="194"/>
      <c r="S318" s="213">
        <f t="shared" si="56"/>
        <v>163072</v>
      </c>
      <c r="T318" s="213">
        <f t="shared" si="57"/>
        <v>0</v>
      </c>
      <c r="U318" s="213">
        <f t="shared" si="57"/>
        <v>4992</v>
      </c>
      <c r="V318" s="213">
        <f t="shared" si="57"/>
        <v>0</v>
      </c>
      <c r="W318" s="213">
        <f t="shared" si="57"/>
        <v>0</v>
      </c>
      <c r="X318" s="213">
        <f t="shared" si="58"/>
        <v>4992</v>
      </c>
      <c r="Y318" s="194">
        <v>9</v>
      </c>
      <c r="Z318" s="194">
        <v>2.02</v>
      </c>
      <c r="AA318" s="102">
        <v>1</v>
      </c>
      <c r="AB318" s="102">
        <v>168064</v>
      </c>
      <c r="AC318" s="102"/>
      <c r="AD318" s="102"/>
      <c r="AE318" s="213">
        <f t="shared" si="59"/>
        <v>168064</v>
      </c>
      <c r="AF318" s="194">
        <v>10</v>
      </c>
      <c r="AG318" s="194">
        <v>2.08</v>
      </c>
      <c r="AH318" s="102">
        <v>1</v>
      </c>
      <c r="AI318" s="102">
        <v>173056</v>
      </c>
      <c r="AJ318" s="102"/>
      <c r="AK318" s="102"/>
      <c r="AL318" s="213">
        <f t="shared" si="60"/>
        <v>173056</v>
      </c>
    </row>
    <row r="319" spans="1:38" ht="27">
      <c r="A319" s="194">
        <v>39</v>
      </c>
      <c r="B319" s="102" t="s">
        <v>1184</v>
      </c>
      <c r="C319" s="104" t="s">
        <v>5282</v>
      </c>
      <c r="D319" s="194">
        <v>1968</v>
      </c>
      <c r="E319" s="942" t="s">
        <v>1121</v>
      </c>
      <c r="F319" s="194" t="s">
        <v>990</v>
      </c>
      <c r="G319" s="194">
        <v>18</v>
      </c>
      <c r="H319" s="194">
        <v>2.21</v>
      </c>
      <c r="I319" s="102">
        <v>1</v>
      </c>
      <c r="J319" s="102">
        <v>183872</v>
      </c>
      <c r="K319" s="102"/>
      <c r="L319" s="102"/>
      <c r="M319" s="213">
        <f t="shared" si="55"/>
        <v>183872</v>
      </c>
      <c r="N319" s="194">
        <v>2.21</v>
      </c>
      <c r="O319" s="102">
        <v>1</v>
      </c>
      <c r="P319" s="194">
        <v>183872</v>
      </c>
      <c r="Q319" s="194"/>
      <c r="R319" s="194"/>
      <c r="S319" s="213">
        <f>P319+Q319+R319</f>
        <v>183872</v>
      </c>
      <c r="T319" s="213">
        <f t="shared" si="57"/>
        <v>0</v>
      </c>
      <c r="U319" s="213">
        <f t="shared" si="57"/>
        <v>0</v>
      </c>
      <c r="V319" s="213">
        <f t="shared" si="57"/>
        <v>0</v>
      </c>
      <c r="W319" s="213">
        <f t="shared" si="57"/>
        <v>0</v>
      </c>
      <c r="X319" s="213">
        <f t="shared" si="58"/>
        <v>0</v>
      </c>
      <c r="Y319" s="194">
        <v>19</v>
      </c>
      <c r="Z319" s="194">
        <v>2.2799999999999998</v>
      </c>
      <c r="AA319" s="102">
        <v>1</v>
      </c>
      <c r="AB319" s="102">
        <v>189695.99999999997</v>
      </c>
      <c r="AC319" s="102"/>
      <c r="AD319" s="102"/>
      <c r="AE319" s="213">
        <f t="shared" si="59"/>
        <v>189695.99999999997</v>
      </c>
      <c r="AF319" s="194">
        <v>20</v>
      </c>
      <c r="AG319" s="194">
        <v>2.2799999999999998</v>
      </c>
      <c r="AH319" s="102">
        <v>1</v>
      </c>
      <c r="AI319" s="102">
        <v>189695.99999999997</v>
      </c>
      <c r="AJ319" s="102"/>
      <c r="AK319" s="102"/>
      <c r="AL319" s="213">
        <f t="shared" si="60"/>
        <v>189695.99999999997</v>
      </c>
    </row>
    <row r="320" spans="1:38" ht="27">
      <c r="A320" s="194">
        <v>40</v>
      </c>
      <c r="B320" s="102" t="s">
        <v>1185</v>
      </c>
      <c r="C320" s="102" t="s">
        <v>5282</v>
      </c>
      <c r="D320" s="194">
        <v>1984</v>
      </c>
      <c r="E320" s="942" t="s">
        <v>1121</v>
      </c>
      <c r="F320" s="194" t="s">
        <v>990</v>
      </c>
      <c r="G320" s="194">
        <v>18</v>
      </c>
      <c r="H320" s="194">
        <v>2.21</v>
      </c>
      <c r="I320" s="102">
        <v>1</v>
      </c>
      <c r="J320" s="102">
        <v>183872</v>
      </c>
      <c r="K320" s="102"/>
      <c r="L320" s="102"/>
      <c r="M320" s="213">
        <f t="shared" si="55"/>
        <v>183872</v>
      </c>
      <c r="N320" s="194">
        <v>2.21</v>
      </c>
      <c r="O320" s="102">
        <v>1</v>
      </c>
      <c r="P320" s="194">
        <v>183872</v>
      </c>
      <c r="Q320" s="194"/>
      <c r="R320" s="194"/>
      <c r="S320" s="213">
        <f t="shared" si="56"/>
        <v>183872</v>
      </c>
      <c r="T320" s="213">
        <f t="shared" si="57"/>
        <v>0</v>
      </c>
      <c r="U320" s="213">
        <f t="shared" si="57"/>
        <v>0</v>
      </c>
      <c r="V320" s="213">
        <f t="shared" si="57"/>
        <v>0</v>
      </c>
      <c r="W320" s="213">
        <f t="shared" si="57"/>
        <v>0</v>
      </c>
      <c r="X320" s="213">
        <f t="shared" si="58"/>
        <v>0</v>
      </c>
      <c r="Y320" s="194">
        <v>19</v>
      </c>
      <c r="Z320" s="194">
        <v>2.2799999999999998</v>
      </c>
      <c r="AA320" s="102">
        <v>1</v>
      </c>
      <c r="AB320" s="102">
        <v>189695.99999999997</v>
      </c>
      <c r="AC320" s="102"/>
      <c r="AD320" s="102"/>
      <c r="AE320" s="213">
        <f t="shared" si="59"/>
        <v>189695.99999999997</v>
      </c>
      <c r="AF320" s="194">
        <v>20</v>
      </c>
      <c r="AG320" s="194">
        <v>2.2799999999999998</v>
      </c>
      <c r="AH320" s="102">
        <v>1</v>
      </c>
      <c r="AI320" s="102">
        <v>189695.99999999997</v>
      </c>
      <c r="AJ320" s="102"/>
      <c r="AK320" s="102"/>
      <c r="AL320" s="213">
        <f t="shared" si="60"/>
        <v>189695.99999999997</v>
      </c>
    </row>
    <row r="321" spans="1:38" ht="27">
      <c r="A321" s="194">
        <v>41</v>
      </c>
      <c r="B321" s="102" t="s">
        <v>1181</v>
      </c>
      <c r="C321" s="102" t="s">
        <v>5282</v>
      </c>
      <c r="D321" s="194">
        <v>1985</v>
      </c>
      <c r="E321" s="942" t="s">
        <v>1121</v>
      </c>
      <c r="F321" s="194" t="s">
        <v>990</v>
      </c>
      <c r="G321" s="194">
        <v>6</v>
      </c>
      <c r="H321" s="194">
        <v>1.96</v>
      </c>
      <c r="I321" s="102">
        <v>1</v>
      </c>
      <c r="J321" s="102">
        <v>163072</v>
      </c>
      <c r="K321" s="102"/>
      <c r="L321" s="102"/>
      <c r="M321" s="213">
        <f t="shared" si="55"/>
        <v>163072</v>
      </c>
      <c r="N321" s="194">
        <v>1.9</v>
      </c>
      <c r="O321" s="102">
        <v>1</v>
      </c>
      <c r="P321" s="194">
        <v>158080</v>
      </c>
      <c r="Q321" s="194"/>
      <c r="R321" s="194"/>
      <c r="S321" s="213">
        <f t="shared" si="56"/>
        <v>158080</v>
      </c>
      <c r="T321" s="213">
        <f t="shared" si="57"/>
        <v>0</v>
      </c>
      <c r="U321" s="213">
        <f t="shared" si="57"/>
        <v>4992</v>
      </c>
      <c r="V321" s="213">
        <f t="shared" si="57"/>
        <v>0</v>
      </c>
      <c r="W321" s="213">
        <f t="shared" si="57"/>
        <v>0</v>
      </c>
      <c r="X321" s="213">
        <f t="shared" si="58"/>
        <v>4992</v>
      </c>
      <c r="Y321" s="194">
        <v>7</v>
      </c>
      <c r="Z321" s="194">
        <v>1.96</v>
      </c>
      <c r="AA321" s="102">
        <v>1</v>
      </c>
      <c r="AB321" s="102">
        <v>163072</v>
      </c>
      <c r="AC321" s="102"/>
      <c r="AD321" s="102"/>
      <c r="AE321" s="213">
        <f t="shared" si="59"/>
        <v>163072</v>
      </c>
      <c r="AF321" s="194">
        <v>8</v>
      </c>
      <c r="AG321" s="194">
        <v>2.02</v>
      </c>
      <c r="AH321" s="102">
        <v>1</v>
      </c>
      <c r="AI321" s="102">
        <v>168064</v>
      </c>
      <c r="AJ321" s="102"/>
      <c r="AK321" s="102"/>
      <c r="AL321" s="213">
        <f t="shared" si="60"/>
        <v>168064</v>
      </c>
    </row>
    <row r="322" spans="1:38" ht="27">
      <c r="A322" s="194">
        <v>42</v>
      </c>
      <c r="B322" s="102" t="s">
        <v>4293</v>
      </c>
      <c r="C322" s="104" t="s">
        <v>5282</v>
      </c>
      <c r="D322" s="194">
        <v>1976</v>
      </c>
      <c r="E322" s="942" t="s">
        <v>1121</v>
      </c>
      <c r="F322" s="194" t="s">
        <v>990</v>
      </c>
      <c r="G322" s="194">
        <v>17</v>
      </c>
      <c r="H322" s="194">
        <v>2.21</v>
      </c>
      <c r="I322" s="102">
        <v>1</v>
      </c>
      <c r="J322" s="102">
        <v>183872</v>
      </c>
      <c r="K322" s="102"/>
      <c r="L322" s="102"/>
      <c r="M322" s="213">
        <f t="shared" si="55"/>
        <v>183872</v>
      </c>
      <c r="N322" s="194">
        <v>2.21</v>
      </c>
      <c r="O322" s="102">
        <v>1</v>
      </c>
      <c r="P322" s="194">
        <v>183872</v>
      </c>
      <c r="Q322" s="194"/>
      <c r="R322" s="194"/>
      <c r="S322" s="213">
        <f t="shared" si="56"/>
        <v>183872</v>
      </c>
      <c r="T322" s="213">
        <f t="shared" si="57"/>
        <v>0</v>
      </c>
      <c r="U322" s="213">
        <f t="shared" si="57"/>
        <v>0</v>
      </c>
      <c r="V322" s="213">
        <f t="shared" si="57"/>
        <v>0</v>
      </c>
      <c r="W322" s="213">
        <f t="shared" si="57"/>
        <v>0</v>
      </c>
      <c r="X322" s="213">
        <f t="shared" si="58"/>
        <v>0</v>
      </c>
      <c r="Y322" s="194">
        <v>18</v>
      </c>
      <c r="Z322" s="194">
        <v>2.21</v>
      </c>
      <c r="AA322" s="102">
        <v>1</v>
      </c>
      <c r="AB322" s="102">
        <v>183872</v>
      </c>
      <c r="AC322" s="102"/>
      <c r="AD322" s="102"/>
      <c r="AE322" s="213">
        <f t="shared" si="59"/>
        <v>183872</v>
      </c>
      <c r="AF322" s="194">
        <v>19</v>
      </c>
      <c r="AG322" s="194">
        <v>2.2799999999999998</v>
      </c>
      <c r="AH322" s="102">
        <v>1</v>
      </c>
      <c r="AI322" s="102">
        <v>189695.99999999997</v>
      </c>
      <c r="AJ322" s="102"/>
      <c r="AK322" s="102"/>
      <c r="AL322" s="213">
        <f t="shared" si="60"/>
        <v>189695.99999999997</v>
      </c>
    </row>
    <row r="323" spans="1:38">
      <c r="A323" s="194"/>
      <c r="B323" s="102" t="s">
        <v>5409</v>
      </c>
      <c r="C323" s="102"/>
      <c r="D323" s="194"/>
      <c r="E323" s="942"/>
      <c r="F323" s="194"/>
      <c r="G323" s="194"/>
      <c r="H323" s="194"/>
      <c r="I323" s="102"/>
      <c r="J323" s="102"/>
      <c r="K323" s="102"/>
      <c r="L323" s="102"/>
      <c r="M323" s="213">
        <v>9000</v>
      </c>
      <c r="N323" s="194"/>
      <c r="O323" s="102"/>
      <c r="P323" s="194"/>
      <c r="Q323" s="194"/>
      <c r="R323" s="194"/>
      <c r="S323" s="213">
        <v>9000</v>
      </c>
      <c r="T323" s="213"/>
      <c r="U323" s="213"/>
      <c r="V323" s="213"/>
      <c r="W323" s="213"/>
      <c r="X323" s="213"/>
      <c r="Y323" s="194"/>
      <c r="Z323" s="194"/>
      <c r="AA323" s="102"/>
      <c r="AB323" s="102"/>
      <c r="AC323" s="102"/>
      <c r="AD323" s="102"/>
      <c r="AE323" s="213">
        <v>9000</v>
      </c>
      <c r="AF323" s="194"/>
      <c r="AG323" s="194"/>
      <c r="AH323" s="102"/>
      <c r="AI323" s="102"/>
      <c r="AJ323" s="102"/>
      <c r="AK323" s="102"/>
      <c r="AL323" s="213">
        <v>9000</v>
      </c>
    </row>
    <row r="324" spans="1:38" s="216" customFormat="1" ht="27">
      <c r="A324" s="211"/>
      <c r="B324" s="219" t="s">
        <v>227</v>
      </c>
      <c r="C324" s="219"/>
      <c r="D324" s="215" t="s">
        <v>1</v>
      </c>
      <c r="E324" s="215" t="s">
        <v>1</v>
      </c>
      <c r="F324" s="215" t="s">
        <v>1</v>
      </c>
      <c r="G324" s="215" t="s">
        <v>1</v>
      </c>
      <c r="H324" s="215" t="s">
        <v>1</v>
      </c>
      <c r="I324" s="215">
        <f>SUM(I281:I323)</f>
        <v>42</v>
      </c>
      <c r="J324" s="215">
        <f>SUM(J281:J323)</f>
        <v>8516352</v>
      </c>
      <c r="K324" s="215">
        <f>SUM(K281:K323)</f>
        <v>0</v>
      </c>
      <c r="L324" s="215">
        <f>SUM(L281:L323)</f>
        <v>15142.400000000001</v>
      </c>
      <c r="M324" s="215">
        <f>SUM(M281:M323)</f>
        <v>8540494.4000000004</v>
      </c>
      <c r="N324" s="215"/>
      <c r="O324" s="215">
        <f t="shared" ref="O324:X324" si="61">SUM(O281:O323)</f>
        <v>42</v>
      </c>
      <c r="P324" s="215">
        <f t="shared" si="61"/>
        <v>8387392</v>
      </c>
      <c r="Q324" s="215">
        <f t="shared" si="61"/>
        <v>0</v>
      </c>
      <c r="R324" s="215">
        <f t="shared" si="61"/>
        <v>14684.800000000001</v>
      </c>
      <c r="S324" s="215">
        <f t="shared" si="61"/>
        <v>8411076.8000000007</v>
      </c>
      <c r="T324" s="215">
        <f t="shared" si="61"/>
        <v>0</v>
      </c>
      <c r="U324" s="215">
        <f t="shared" si="61"/>
        <v>128960</v>
      </c>
      <c r="V324" s="215">
        <f t="shared" si="61"/>
        <v>0</v>
      </c>
      <c r="W324" s="215">
        <f t="shared" si="61"/>
        <v>457.60000000000036</v>
      </c>
      <c r="X324" s="215">
        <f t="shared" si="61"/>
        <v>129417.60000000001</v>
      </c>
      <c r="Y324" s="215"/>
      <c r="Z324" s="215"/>
      <c r="AA324" s="215">
        <f>SUM(AA281:AA323)</f>
        <v>42</v>
      </c>
      <c r="AB324" s="215">
        <f>SUM(AB281:AB323)</f>
        <v>8638656</v>
      </c>
      <c r="AC324" s="215">
        <f>SUM(AC281:AC323)</f>
        <v>0</v>
      </c>
      <c r="AD324" s="215">
        <f>SUM(AD281:AD323)</f>
        <v>15142.400000000001</v>
      </c>
      <c r="AE324" s="215">
        <f>SUM(AE281:AE323)</f>
        <v>8662798.4000000004</v>
      </c>
      <c r="AF324" s="215"/>
      <c r="AG324" s="215"/>
      <c r="AH324" s="215">
        <f>SUM(AH281:AH323)</f>
        <v>42</v>
      </c>
      <c r="AI324" s="215">
        <f>SUM(AI281:AI323)</f>
        <v>8750144</v>
      </c>
      <c r="AJ324" s="215">
        <f>SUM(AJ281:AJ323)</f>
        <v>0</v>
      </c>
      <c r="AK324" s="215">
        <f>SUM(AK281:AK323)</f>
        <v>15142.400000000001</v>
      </c>
      <c r="AL324" s="215">
        <f>SUM(AL281:AL323)</f>
        <v>8774286.4000000004</v>
      </c>
    </row>
    <row r="325" spans="1:38">
      <c r="A325" s="194"/>
      <c r="B325" s="179" t="s">
        <v>226</v>
      </c>
      <c r="C325" s="179"/>
      <c r="D325" s="213"/>
      <c r="E325" s="213"/>
      <c r="F325" s="213"/>
      <c r="G325" s="213"/>
      <c r="H325" s="213"/>
      <c r="I325" s="179"/>
      <c r="J325" s="179"/>
      <c r="K325" s="179"/>
      <c r="L325" s="179"/>
      <c r="M325" s="179"/>
      <c r="N325" s="213"/>
      <c r="O325" s="179"/>
      <c r="P325" s="179"/>
      <c r="Q325" s="179"/>
      <c r="R325" s="179"/>
      <c r="S325" s="179"/>
      <c r="T325" s="179"/>
      <c r="U325" s="179"/>
      <c r="V325" s="179"/>
      <c r="W325" s="106"/>
      <c r="X325" s="106"/>
      <c r="Y325" s="213"/>
      <c r="Z325" s="213"/>
      <c r="AA325" s="179"/>
      <c r="AB325" s="179"/>
      <c r="AC325" s="179"/>
      <c r="AD325" s="179"/>
      <c r="AE325" s="179"/>
      <c r="AF325" s="213"/>
      <c r="AG325" s="213"/>
      <c r="AH325" s="179"/>
      <c r="AI325" s="179"/>
      <c r="AJ325" s="179"/>
      <c r="AK325" s="179"/>
      <c r="AL325" s="179"/>
    </row>
    <row r="326" spans="1:38" ht="54">
      <c r="A326" s="211" t="s">
        <v>4</v>
      </c>
      <c r="B326" s="212" t="s">
        <v>454</v>
      </c>
      <c r="C326" s="212"/>
      <c r="D326" s="213"/>
      <c r="E326" s="213"/>
      <c r="F326" s="213"/>
      <c r="G326" s="213"/>
      <c r="H326" s="213"/>
      <c r="I326" s="212"/>
      <c r="J326" s="213"/>
      <c r="K326" s="213"/>
      <c r="L326" s="213"/>
      <c r="M326" s="213"/>
      <c r="N326" s="213"/>
      <c r="O326" s="212"/>
      <c r="P326" s="213"/>
      <c r="Q326" s="213"/>
      <c r="R326" s="213"/>
      <c r="S326" s="212"/>
      <c r="T326" s="213"/>
      <c r="U326" s="212"/>
      <c r="V326" s="213"/>
      <c r="W326" s="106"/>
      <c r="X326" s="106"/>
      <c r="Y326" s="213"/>
      <c r="Z326" s="213"/>
      <c r="AA326" s="212"/>
      <c r="AB326" s="213"/>
      <c r="AC326" s="213"/>
      <c r="AD326" s="213"/>
      <c r="AE326" s="213"/>
      <c r="AF326" s="213"/>
      <c r="AG326" s="213"/>
      <c r="AH326" s="212"/>
      <c r="AI326" s="213"/>
      <c r="AJ326" s="213"/>
      <c r="AK326" s="213"/>
      <c r="AL326" s="213"/>
    </row>
    <row r="327" spans="1:38">
      <c r="A327" s="194"/>
      <c r="B327" s="179" t="s">
        <v>126</v>
      </c>
      <c r="C327" s="179"/>
      <c r="D327" s="213"/>
      <c r="E327" s="213"/>
      <c r="F327" s="213"/>
      <c r="G327" s="213"/>
      <c r="H327" s="213"/>
      <c r="I327" s="179"/>
      <c r="J327" s="213"/>
      <c r="K327" s="213"/>
      <c r="L327" s="213"/>
      <c r="M327" s="213"/>
      <c r="N327" s="213"/>
      <c r="O327" s="179"/>
      <c r="P327" s="213"/>
      <c r="Q327" s="213"/>
      <c r="R327" s="213"/>
      <c r="S327" s="179"/>
      <c r="T327" s="213"/>
      <c r="U327" s="179"/>
      <c r="V327" s="213"/>
      <c r="W327" s="106"/>
      <c r="X327" s="106"/>
      <c r="Y327" s="213"/>
      <c r="Z327" s="213"/>
      <c r="AA327" s="179"/>
      <c r="AB327" s="213"/>
      <c r="AC327" s="213"/>
      <c r="AD327" s="213"/>
      <c r="AE327" s="213"/>
      <c r="AF327" s="213"/>
      <c r="AG327" s="213"/>
      <c r="AH327" s="179"/>
      <c r="AI327" s="213"/>
      <c r="AJ327" s="213"/>
      <c r="AK327" s="213"/>
      <c r="AL327" s="213"/>
    </row>
    <row r="328" spans="1:38">
      <c r="A328" s="194">
        <v>1</v>
      </c>
      <c r="B328" s="102" t="s">
        <v>4296</v>
      </c>
      <c r="C328" s="102" t="s">
        <v>5283</v>
      </c>
      <c r="D328" s="213">
        <v>1979</v>
      </c>
      <c r="E328" s="213" t="s">
        <v>1091</v>
      </c>
      <c r="F328" s="213" t="s">
        <v>1</v>
      </c>
      <c r="G328" s="213" t="s">
        <v>1</v>
      </c>
      <c r="H328" s="213">
        <v>1.5</v>
      </c>
      <c r="I328" s="102">
        <v>1</v>
      </c>
      <c r="J328" s="194">
        <v>124800</v>
      </c>
      <c r="K328" s="194"/>
      <c r="L328" s="194"/>
      <c r="M328" s="213">
        <f t="shared" ref="M328:M341" si="62">J328+K328+L328</f>
        <v>124800</v>
      </c>
      <c r="N328" s="213">
        <v>1.5</v>
      </c>
      <c r="O328" s="102">
        <v>1</v>
      </c>
      <c r="P328" s="194">
        <v>124800</v>
      </c>
      <c r="Q328" s="194"/>
      <c r="R328" s="194"/>
      <c r="S328" s="213">
        <f t="shared" ref="S328:S341" si="63">P328+Q328+R328</f>
        <v>124800</v>
      </c>
      <c r="T328" s="213">
        <f t="shared" ref="T328:W341" si="64">I328-O328</f>
        <v>0</v>
      </c>
      <c r="U328" s="213">
        <f t="shared" si="64"/>
        <v>0</v>
      </c>
      <c r="V328" s="213">
        <f t="shared" si="64"/>
        <v>0</v>
      </c>
      <c r="W328" s="213">
        <f t="shared" si="64"/>
        <v>0</v>
      </c>
      <c r="X328" s="213">
        <f t="shared" ref="X328:X341" si="65">U328+V328+W328</f>
        <v>0</v>
      </c>
      <c r="Y328" s="213" t="s">
        <v>1</v>
      </c>
      <c r="Z328" s="213">
        <v>1.5</v>
      </c>
      <c r="AA328" s="102">
        <v>1</v>
      </c>
      <c r="AB328" s="194">
        <v>124800</v>
      </c>
      <c r="AC328" s="194"/>
      <c r="AD328" s="194"/>
      <c r="AE328" s="213">
        <f t="shared" ref="AE328:AE341" si="66">AB328+AC328+AD328</f>
        <v>124800</v>
      </c>
      <c r="AF328" s="213" t="s">
        <v>1</v>
      </c>
      <c r="AG328" s="213">
        <v>1.5</v>
      </c>
      <c r="AH328" s="102">
        <v>1</v>
      </c>
      <c r="AI328" s="194">
        <v>124800</v>
      </c>
      <c r="AJ328" s="194"/>
      <c r="AK328" s="194"/>
      <c r="AL328" s="213">
        <f t="shared" ref="AL328:AL341" si="67">AI328+AJ328+AK328</f>
        <v>124800</v>
      </c>
    </row>
    <row r="329" spans="1:38">
      <c r="A329" s="194">
        <v>2</v>
      </c>
      <c r="B329" s="102" t="s">
        <v>1828</v>
      </c>
      <c r="C329" s="102" t="s">
        <v>5283</v>
      </c>
      <c r="D329" s="213">
        <v>1999</v>
      </c>
      <c r="E329" s="1105" t="s">
        <v>1094</v>
      </c>
      <c r="F329" s="213" t="s">
        <v>1</v>
      </c>
      <c r="G329" s="213" t="s">
        <v>1</v>
      </c>
      <c r="H329" s="213">
        <v>1.25</v>
      </c>
      <c r="I329" s="102">
        <v>1</v>
      </c>
      <c r="J329" s="194">
        <v>104000</v>
      </c>
      <c r="K329" s="194"/>
      <c r="L329" s="194"/>
      <c r="M329" s="213">
        <f t="shared" si="62"/>
        <v>104000</v>
      </c>
      <c r="N329" s="213">
        <v>1.25</v>
      </c>
      <c r="O329" s="102">
        <v>1</v>
      </c>
      <c r="P329" s="194">
        <v>104000</v>
      </c>
      <c r="Q329" s="194"/>
      <c r="R329" s="194"/>
      <c r="S329" s="213">
        <f t="shared" si="63"/>
        <v>104000</v>
      </c>
      <c r="T329" s="213">
        <f t="shared" si="64"/>
        <v>0</v>
      </c>
      <c r="U329" s="213">
        <f t="shared" si="64"/>
        <v>0</v>
      </c>
      <c r="V329" s="213">
        <f t="shared" si="64"/>
        <v>0</v>
      </c>
      <c r="W329" s="213">
        <f t="shared" si="64"/>
        <v>0</v>
      </c>
      <c r="X329" s="213">
        <f t="shared" si="65"/>
        <v>0</v>
      </c>
      <c r="Y329" s="213" t="s">
        <v>1</v>
      </c>
      <c r="Z329" s="213">
        <v>1.25</v>
      </c>
      <c r="AA329" s="102">
        <v>1</v>
      </c>
      <c r="AB329" s="194">
        <v>104000</v>
      </c>
      <c r="AC329" s="194"/>
      <c r="AD329" s="194"/>
      <c r="AE329" s="213">
        <f t="shared" si="66"/>
        <v>104000</v>
      </c>
      <c r="AF329" s="213" t="s">
        <v>1</v>
      </c>
      <c r="AG329" s="213">
        <v>1.25</v>
      </c>
      <c r="AH329" s="102">
        <v>1</v>
      </c>
      <c r="AI329" s="194">
        <v>104000</v>
      </c>
      <c r="AJ329" s="194"/>
      <c r="AK329" s="194"/>
      <c r="AL329" s="213">
        <f t="shared" si="67"/>
        <v>104000</v>
      </c>
    </row>
    <row r="330" spans="1:38">
      <c r="A330" s="194">
        <v>3</v>
      </c>
      <c r="B330" s="102" t="s">
        <v>1186</v>
      </c>
      <c r="C330" s="102" t="s">
        <v>5283</v>
      </c>
      <c r="D330" s="213">
        <v>1972</v>
      </c>
      <c r="E330" s="1105" t="s">
        <v>1098</v>
      </c>
      <c r="F330" s="213" t="s">
        <v>1</v>
      </c>
      <c r="G330" s="213" t="s">
        <v>1</v>
      </c>
      <c r="H330" s="213">
        <v>1</v>
      </c>
      <c r="I330" s="102">
        <v>1</v>
      </c>
      <c r="J330" s="194">
        <v>95625</v>
      </c>
      <c r="K330" s="194"/>
      <c r="L330" s="194"/>
      <c r="M330" s="213">
        <f t="shared" si="62"/>
        <v>95625</v>
      </c>
      <c r="N330" s="213">
        <v>1</v>
      </c>
      <c r="O330" s="102">
        <v>1</v>
      </c>
      <c r="P330" s="194">
        <v>95625</v>
      </c>
      <c r="Q330" s="194"/>
      <c r="R330" s="194"/>
      <c r="S330" s="213">
        <f t="shared" si="63"/>
        <v>95625</v>
      </c>
      <c r="T330" s="213">
        <f t="shared" si="64"/>
        <v>0</v>
      </c>
      <c r="U330" s="213">
        <f t="shared" si="64"/>
        <v>0</v>
      </c>
      <c r="V330" s="213">
        <f t="shared" si="64"/>
        <v>0</v>
      </c>
      <c r="W330" s="213">
        <f t="shared" si="64"/>
        <v>0</v>
      </c>
      <c r="X330" s="213">
        <f t="shared" si="65"/>
        <v>0</v>
      </c>
      <c r="Y330" s="213" t="s">
        <v>1</v>
      </c>
      <c r="Z330" s="213">
        <v>1</v>
      </c>
      <c r="AA330" s="102">
        <v>1</v>
      </c>
      <c r="AB330" s="194">
        <v>95625</v>
      </c>
      <c r="AC330" s="194"/>
      <c r="AD330" s="194"/>
      <c r="AE330" s="213">
        <f t="shared" si="66"/>
        <v>95625</v>
      </c>
      <c r="AF330" s="213" t="s">
        <v>1</v>
      </c>
      <c r="AG330" s="213">
        <v>1</v>
      </c>
      <c r="AH330" s="102">
        <v>1</v>
      </c>
      <c r="AI330" s="194">
        <v>95625</v>
      </c>
      <c r="AJ330" s="194"/>
      <c r="AK330" s="194"/>
      <c r="AL330" s="213">
        <f t="shared" si="67"/>
        <v>95625</v>
      </c>
    </row>
    <row r="331" spans="1:38">
      <c r="A331" s="194">
        <v>4</v>
      </c>
      <c r="B331" s="102" t="s">
        <v>1187</v>
      </c>
      <c r="C331" s="102" t="s">
        <v>5283</v>
      </c>
      <c r="D331" s="213">
        <v>1994</v>
      </c>
      <c r="E331" s="213" t="s">
        <v>1146</v>
      </c>
      <c r="F331" s="213" t="s">
        <v>1</v>
      </c>
      <c r="G331" s="213" t="s">
        <v>1</v>
      </c>
      <c r="H331" s="213">
        <v>1</v>
      </c>
      <c r="I331" s="102">
        <v>1</v>
      </c>
      <c r="J331" s="194">
        <v>104000</v>
      </c>
      <c r="K331" s="194"/>
      <c r="L331" s="194"/>
      <c r="M331" s="213">
        <f t="shared" si="62"/>
        <v>104000</v>
      </c>
      <c r="N331" s="213">
        <v>1</v>
      </c>
      <c r="O331" s="102">
        <v>1</v>
      </c>
      <c r="P331" s="194">
        <v>104000</v>
      </c>
      <c r="Q331" s="194"/>
      <c r="R331" s="194"/>
      <c r="S331" s="213">
        <f t="shared" si="63"/>
        <v>104000</v>
      </c>
      <c r="T331" s="213">
        <f t="shared" si="64"/>
        <v>0</v>
      </c>
      <c r="U331" s="213">
        <f t="shared" si="64"/>
        <v>0</v>
      </c>
      <c r="V331" s="213">
        <f t="shared" si="64"/>
        <v>0</v>
      </c>
      <c r="W331" s="213">
        <f t="shared" si="64"/>
        <v>0</v>
      </c>
      <c r="X331" s="213">
        <f t="shared" si="65"/>
        <v>0</v>
      </c>
      <c r="Y331" s="213" t="s">
        <v>1</v>
      </c>
      <c r="Z331" s="213">
        <v>1</v>
      </c>
      <c r="AA331" s="102">
        <v>1</v>
      </c>
      <c r="AB331" s="194">
        <v>104000</v>
      </c>
      <c r="AC331" s="194"/>
      <c r="AD331" s="194"/>
      <c r="AE331" s="213">
        <f t="shared" si="66"/>
        <v>104000</v>
      </c>
      <c r="AF331" s="213" t="s">
        <v>1</v>
      </c>
      <c r="AG331" s="213">
        <v>1</v>
      </c>
      <c r="AH331" s="102">
        <v>1</v>
      </c>
      <c r="AI331" s="194">
        <v>104000</v>
      </c>
      <c r="AJ331" s="194"/>
      <c r="AK331" s="194"/>
      <c r="AL331" s="213">
        <f t="shared" si="67"/>
        <v>104000</v>
      </c>
    </row>
    <row r="332" spans="1:38">
      <c r="A332" s="194">
        <v>5</v>
      </c>
      <c r="B332" s="102" t="s">
        <v>8101</v>
      </c>
      <c r="C332" s="102" t="s">
        <v>5282</v>
      </c>
      <c r="D332" s="213">
        <v>2006</v>
      </c>
      <c r="E332" s="213" t="s">
        <v>1146</v>
      </c>
      <c r="F332" s="213" t="s">
        <v>1</v>
      </c>
      <c r="G332" s="213" t="s">
        <v>1</v>
      </c>
      <c r="H332" s="213">
        <v>1</v>
      </c>
      <c r="I332" s="102">
        <v>1</v>
      </c>
      <c r="J332" s="194">
        <v>104000</v>
      </c>
      <c r="K332" s="194"/>
      <c r="L332" s="194"/>
      <c r="M332" s="213">
        <f t="shared" si="62"/>
        <v>104000</v>
      </c>
      <c r="N332" s="213">
        <v>1</v>
      </c>
      <c r="O332" s="102">
        <v>1</v>
      </c>
      <c r="P332" s="194">
        <v>104000</v>
      </c>
      <c r="Q332" s="194"/>
      <c r="R332" s="194"/>
      <c r="S332" s="213">
        <f t="shared" si="63"/>
        <v>104000</v>
      </c>
      <c r="T332" s="213">
        <f t="shared" si="64"/>
        <v>0</v>
      </c>
      <c r="U332" s="213">
        <f t="shared" si="64"/>
        <v>0</v>
      </c>
      <c r="V332" s="213">
        <f t="shared" si="64"/>
        <v>0</v>
      </c>
      <c r="W332" s="213">
        <f t="shared" si="64"/>
        <v>0</v>
      </c>
      <c r="X332" s="213">
        <f t="shared" si="65"/>
        <v>0</v>
      </c>
      <c r="Y332" s="213" t="s">
        <v>1</v>
      </c>
      <c r="Z332" s="213">
        <v>1</v>
      </c>
      <c r="AA332" s="102">
        <v>1</v>
      </c>
      <c r="AB332" s="194">
        <v>104000</v>
      </c>
      <c r="AC332" s="194"/>
      <c r="AD332" s="194"/>
      <c r="AE332" s="213">
        <f t="shared" si="66"/>
        <v>104000</v>
      </c>
      <c r="AF332" s="213" t="s">
        <v>1</v>
      </c>
      <c r="AG332" s="213">
        <v>1</v>
      </c>
      <c r="AH332" s="102">
        <v>1</v>
      </c>
      <c r="AI332" s="194">
        <v>104000</v>
      </c>
      <c r="AJ332" s="194"/>
      <c r="AK332" s="194"/>
      <c r="AL332" s="213">
        <f t="shared" si="67"/>
        <v>104000</v>
      </c>
    </row>
    <row r="333" spans="1:38">
      <c r="A333" s="194">
        <v>6</v>
      </c>
      <c r="B333" s="102" t="s">
        <v>5410</v>
      </c>
      <c r="C333" s="102" t="s">
        <v>5283</v>
      </c>
      <c r="D333" s="213">
        <v>1973</v>
      </c>
      <c r="E333" s="213" t="s">
        <v>1096</v>
      </c>
      <c r="F333" s="213" t="s">
        <v>1</v>
      </c>
      <c r="G333" s="213" t="s">
        <v>1</v>
      </c>
      <c r="H333" s="213">
        <v>1.6</v>
      </c>
      <c r="I333" s="102">
        <v>1</v>
      </c>
      <c r="J333" s="194">
        <v>133120</v>
      </c>
      <c r="K333" s="194"/>
      <c r="L333" s="194"/>
      <c r="M333" s="213">
        <f t="shared" si="62"/>
        <v>133120</v>
      </c>
      <c r="N333" s="213">
        <v>1.6</v>
      </c>
      <c r="O333" s="102">
        <v>1</v>
      </c>
      <c r="P333" s="194">
        <v>133120</v>
      </c>
      <c r="Q333" s="194"/>
      <c r="R333" s="194"/>
      <c r="S333" s="213">
        <f t="shared" si="63"/>
        <v>133120</v>
      </c>
      <c r="T333" s="213">
        <f t="shared" si="64"/>
        <v>0</v>
      </c>
      <c r="U333" s="213">
        <f t="shared" si="64"/>
        <v>0</v>
      </c>
      <c r="V333" s="213">
        <f t="shared" si="64"/>
        <v>0</v>
      </c>
      <c r="W333" s="213">
        <f t="shared" si="64"/>
        <v>0</v>
      </c>
      <c r="X333" s="213">
        <f t="shared" si="65"/>
        <v>0</v>
      </c>
      <c r="Y333" s="213" t="s">
        <v>1</v>
      </c>
      <c r="Z333" s="213">
        <v>1.6</v>
      </c>
      <c r="AA333" s="102">
        <v>1</v>
      </c>
      <c r="AB333" s="194">
        <v>133120</v>
      </c>
      <c r="AC333" s="194"/>
      <c r="AD333" s="194"/>
      <c r="AE333" s="213">
        <f t="shared" si="66"/>
        <v>133120</v>
      </c>
      <c r="AF333" s="213" t="s">
        <v>1</v>
      </c>
      <c r="AG333" s="213">
        <v>1.6</v>
      </c>
      <c r="AH333" s="102">
        <v>1</v>
      </c>
      <c r="AI333" s="194">
        <v>133120</v>
      </c>
      <c r="AJ333" s="194"/>
      <c r="AK333" s="194"/>
      <c r="AL333" s="213">
        <f t="shared" si="67"/>
        <v>133120</v>
      </c>
    </row>
    <row r="334" spans="1:38">
      <c r="A334" s="194">
        <v>7</v>
      </c>
      <c r="B334" s="102" t="s">
        <v>1829</v>
      </c>
      <c r="C334" s="102" t="s">
        <v>5283</v>
      </c>
      <c r="D334" s="213">
        <v>1961</v>
      </c>
      <c r="E334" s="213" t="s">
        <v>1097</v>
      </c>
      <c r="F334" s="213" t="s">
        <v>1</v>
      </c>
      <c r="G334" s="213" t="s">
        <v>1</v>
      </c>
      <c r="H334" s="213">
        <v>1.5</v>
      </c>
      <c r="I334" s="102">
        <v>1</v>
      </c>
      <c r="J334" s="194">
        <v>124800</v>
      </c>
      <c r="K334" s="194"/>
      <c r="L334" s="194"/>
      <c r="M334" s="213">
        <f t="shared" si="62"/>
        <v>124800</v>
      </c>
      <c r="N334" s="213">
        <v>1.5</v>
      </c>
      <c r="O334" s="102">
        <v>1</v>
      </c>
      <c r="P334" s="194">
        <v>124800</v>
      </c>
      <c r="Q334" s="194"/>
      <c r="R334" s="194"/>
      <c r="S334" s="213">
        <f t="shared" si="63"/>
        <v>124800</v>
      </c>
      <c r="T334" s="213">
        <f t="shared" si="64"/>
        <v>0</v>
      </c>
      <c r="U334" s="213">
        <f t="shared" si="64"/>
        <v>0</v>
      </c>
      <c r="V334" s="213">
        <f t="shared" si="64"/>
        <v>0</v>
      </c>
      <c r="W334" s="213">
        <f t="shared" si="64"/>
        <v>0</v>
      </c>
      <c r="X334" s="213">
        <f t="shared" si="65"/>
        <v>0</v>
      </c>
      <c r="Y334" s="213" t="s">
        <v>1</v>
      </c>
      <c r="Z334" s="213">
        <v>1.5</v>
      </c>
      <c r="AA334" s="102">
        <v>1</v>
      </c>
      <c r="AB334" s="194">
        <v>124800</v>
      </c>
      <c r="AC334" s="194"/>
      <c r="AD334" s="194"/>
      <c r="AE334" s="213">
        <f t="shared" si="66"/>
        <v>124800</v>
      </c>
      <c r="AF334" s="213" t="s">
        <v>1</v>
      </c>
      <c r="AG334" s="213">
        <v>1.5</v>
      </c>
      <c r="AH334" s="102">
        <v>1</v>
      </c>
      <c r="AI334" s="194">
        <v>124800</v>
      </c>
      <c r="AJ334" s="194"/>
      <c r="AK334" s="194"/>
      <c r="AL334" s="213">
        <f t="shared" si="67"/>
        <v>124800</v>
      </c>
    </row>
    <row r="335" spans="1:38">
      <c r="A335" s="194">
        <v>8</v>
      </c>
      <c r="B335" s="102" t="s">
        <v>759</v>
      </c>
      <c r="C335" s="102"/>
      <c r="D335" s="213"/>
      <c r="E335" s="213" t="s">
        <v>1100</v>
      </c>
      <c r="F335" s="213" t="s">
        <v>1</v>
      </c>
      <c r="G335" s="213" t="s">
        <v>1</v>
      </c>
      <c r="H335" s="213">
        <v>1.4</v>
      </c>
      <c r="I335" s="102">
        <v>1</v>
      </c>
      <c r="J335" s="194">
        <v>116479.99999999999</v>
      </c>
      <c r="K335" s="194"/>
      <c r="L335" s="194"/>
      <c r="M335" s="213">
        <f t="shared" si="62"/>
        <v>116479.99999999999</v>
      </c>
      <c r="N335" s="213">
        <v>1.4</v>
      </c>
      <c r="O335" s="102">
        <v>1</v>
      </c>
      <c r="P335" s="194">
        <v>116479.99999999999</v>
      </c>
      <c r="Q335" s="194"/>
      <c r="R335" s="194"/>
      <c r="S335" s="213">
        <f t="shared" si="63"/>
        <v>116479.99999999999</v>
      </c>
      <c r="T335" s="213">
        <f t="shared" si="64"/>
        <v>0</v>
      </c>
      <c r="U335" s="213">
        <f t="shared" si="64"/>
        <v>0</v>
      </c>
      <c r="V335" s="213">
        <f t="shared" si="64"/>
        <v>0</v>
      </c>
      <c r="W335" s="213">
        <f t="shared" si="64"/>
        <v>0</v>
      </c>
      <c r="X335" s="213">
        <f t="shared" si="65"/>
        <v>0</v>
      </c>
      <c r="Y335" s="213" t="s">
        <v>1</v>
      </c>
      <c r="Z335" s="213">
        <v>1.4</v>
      </c>
      <c r="AA335" s="102">
        <v>1</v>
      </c>
      <c r="AB335" s="194">
        <v>116479.99999999999</v>
      </c>
      <c r="AC335" s="194"/>
      <c r="AD335" s="194"/>
      <c r="AE335" s="213">
        <f t="shared" si="66"/>
        <v>116479.99999999999</v>
      </c>
      <c r="AF335" s="213" t="s">
        <v>1</v>
      </c>
      <c r="AG335" s="213">
        <v>1.4</v>
      </c>
      <c r="AH335" s="102">
        <v>1</v>
      </c>
      <c r="AI335" s="194">
        <v>116479.99999999999</v>
      </c>
      <c r="AJ335" s="194"/>
      <c r="AK335" s="194"/>
      <c r="AL335" s="213">
        <f t="shared" si="67"/>
        <v>116479.99999999999</v>
      </c>
    </row>
    <row r="336" spans="1:38">
      <c r="A336" s="194">
        <v>9</v>
      </c>
      <c r="B336" s="102" t="s">
        <v>4297</v>
      </c>
      <c r="C336" s="102" t="s">
        <v>5282</v>
      </c>
      <c r="D336" s="213">
        <v>1970</v>
      </c>
      <c r="E336" s="213" t="s">
        <v>1103</v>
      </c>
      <c r="F336" s="213" t="s">
        <v>1</v>
      </c>
      <c r="G336" s="213" t="s">
        <v>1</v>
      </c>
      <c r="H336" s="213">
        <v>1</v>
      </c>
      <c r="I336" s="102">
        <v>1</v>
      </c>
      <c r="J336" s="194">
        <v>95625</v>
      </c>
      <c r="K336" s="194"/>
      <c r="L336" s="194"/>
      <c r="M336" s="213">
        <f t="shared" si="62"/>
        <v>95625</v>
      </c>
      <c r="N336" s="213">
        <v>1</v>
      </c>
      <c r="O336" s="102">
        <v>1</v>
      </c>
      <c r="P336" s="194">
        <v>95625</v>
      </c>
      <c r="Q336" s="194"/>
      <c r="R336" s="194"/>
      <c r="S336" s="213">
        <f t="shared" si="63"/>
        <v>95625</v>
      </c>
      <c r="T336" s="213">
        <f t="shared" si="64"/>
        <v>0</v>
      </c>
      <c r="U336" s="213">
        <f t="shared" si="64"/>
        <v>0</v>
      </c>
      <c r="V336" s="213">
        <f t="shared" si="64"/>
        <v>0</v>
      </c>
      <c r="W336" s="213">
        <f t="shared" si="64"/>
        <v>0</v>
      </c>
      <c r="X336" s="213">
        <f t="shared" si="65"/>
        <v>0</v>
      </c>
      <c r="Y336" s="213" t="s">
        <v>1</v>
      </c>
      <c r="Z336" s="213">
        <v>1</v>
      </c>
      <c r="AA336" s="102">
        <v>1</v>
      </c>
      <c r="AB336" s="194">
        <v>95625</v>
      </c>
      <c r="AC336" s="194"/>
      <c r="AD336" s="194"/>
      <c r="AE336" s="213">
        <f t="shared" si="66"/>
        <v>95625</v>
      </c>
      <c r="AF336" s="213" t="s">
        <v>1</v>
      </c>
      <c r="AG336" s="213">
        <v>1</v>
      </c>
      <c r="AH336" s="102">
        <v>1</v>
      </c>
      <c r="AI336" s="194">
        <v>95625</v>
      </c>
      <c r="AJ336" s="194"/>
      <c r="AK336" s="194"/>
      <c r="AL336" s="213">
        <f t="shared" si="67"/>
        <v>95625</v>
      </c>
    </row>
    <row r="337" spans="1:38">
      <c r="A337" s="194">
        <v>10</v>
      </c>
      <c r="B337" s="102" t="s">
        <v>1188</v>
      </c>
      <c r="C337" s="102" t="s">
        <v>5282</v>
      </c>
      <c r="D337" s="213">
        <v>1964</v>
      </c>
      <c r="E337" s="213" t="s">
        <v>1103</v>
      </c>
      <c r="F337" s="213" t="s">
        <v>1</v>
      </c>
      <c r="G337" s="213" t="s">
        <v>1</v>
      </c>
      <c r="H337" s="213">
        <v>1</v>
      </c>
      <c r="I337" s="102">
        <v>1</v>
      </c>
      <c r="J337" s="194">
        <v>95625</v>
      </c>
      <c r="K337" s="194"/>
      <c r="L337" s="194"/>
      <c r="M337" s="213">
        <f t="shared" si="62"/>
        <v>95625</v>
      </c>
      <c r="N337" s="213">
        <v>1</v>
      </c>
      <c r="O337" s="102">
        <v>1</v>
      </c>
      <c r="P337" s="194">
        <v>95625</v>
      </c>
      <c r="Q337" s="194"/>
      <c r="R337" s="194"/>
      <c r="S337" s="213">
        <f t="shared" si="63"/>
        <v>95625</v>
      </c>
      <c r="T337" s="213">
        <f t="shared" si="64"/>
        <v>0</v>
      </c>
      <c r="U337" s="213">
        <f t="shared" si="64"/>
        <v>0</v>
      </c>
      <c r="V337" s="213">
        <f t="shared" si="64"/>
        <v>0</v>
      </c>
      <c r="W337" s="213">
        <f t="shared" si="64"/>
        <v>0</v>
      </c>
      <c r="X337" s="213">
        <f t="shared" si="65"/>
        <v>0</v>
      </c>
      <c r="Y337" s="213" t="s">
        <v>1</v>
      </c>
      <c r="Z337" s="213">
        <v>1</v>
      </c>
      <c r="AA337" s="102">
        <v>1</v>
      </c>
      <c r="AB337" s="194">
        <v>95625</v>
      </c>
      <c r="AC337" s="194"/>
      <c r="AD337" s="194"/>
      <c r="AE337" s="213">
        <f t="shared" si="66"/>
        <v>95625</v>
      </c>
      <c r="AF337" s="213" t="s">
        <v>1</v>
      </c>
      <c r="AG337" s="213">
        <v>1</v>
      </c>
      <c r="AH337" s="102">
        <v>1</v>
      </c>
      <c r="AI337" s="194">
        <v>95625</v>
      </c>
      <c r="AJ337" s="194"/>
      <c r="AK337" s="194"/>
      <c r="AL337" s="213">
        <f t="shared" si="67"/>
        <v>95625</v>
      </c>
    </row>
    <row r="338" spans="1:38">
      <c r="A338" s="194">
        <v>11</v>
      </c>
      <c r="B338" s="102" t="s">
        <v>5411</v>
      </c>
      <c r="C338" s="102" t="s">
        <v>5282</v>
      </c>
      <c r="D338" s="213">
        <v>1970</v>
      </c>
      <c r="E338" s="213" t="s">
        <v>1103</v>
      </c>
      <c r="F338" s="213" t="s">
        <v>1</v>
      </c>
      <c r="G338" s="213" t="s">
        <v>1</v>
      </c>
      <c r="H338" s="213">
        <v>1</v>
      </c>
      <c r="I338" s="102">
        <v>1</v>
      </c>
      <c r="J338" s="194">
        <v>95625</v>
      </c>
      <c r="K338" s="194"/>
      <c r="L338" s="194"/>
      <c r="M338" s="213">
        <f t="shared" si="62"/>
        <v>95625</v>
      </c>
      <c r="N338" s="213">
        <v>1</v>
      </c>
      <c r="O338" s="102">
        <v>1</v>
      </c>
      <c r="P338" s="194">
        <v>95625</v>
      </c>
      <c r="Q338" s="194"/>
      <c r="R338" s="194"/>
      <c r="S338" s="213">
        <f t="shared" si="63"/>
        <v>95625</v>
      </c>
      <c r="T338" s="213">
        <f t="shared" si="64"/>
        <v>0</v>
      </c>
      <c r="U338" s="213">
        <f t="shared" si="64"/>
        <v>0</v>
      </c>
      <c r="V338" s="213">
        <f t="shared" si="64"/>
        <v>0</v>
      </c>
      <c r="W338" s="213">
        <f t="shared" si="64"/>
        <v>0</v>
      </c>
      <c r="X338" s="213">
        <f t="shared" si="65"/>
        <v>0</v>
      </c>
      <c r="Y338" s="213" t="s">
        <v>1</v>
      </c>
      <c r="Z338" s="213">
        <v>1</v>
      </c>
      <c r="AA338" s="102">
        <v>1</v>
      </c>
      <c r="AB338" s="194">
        <v>95625</v>
      </c>
      <c r="AC338" s="194"/>
      <c r="AD338" s="194"/>
      <c r="AE338" s="213">
        <f t="shared" si="66"/>
        <v>95625</v>
      </c>
      <c r="AF338" s="213" t="s">
        <v>1</v>
      </c>
      <c r="AG338" s="213">
        <v>1</v>
      </c>
      <c r="AH338" s="102">
        <v>1</v>
      </c>
      <c r="AI338" s="194">
        <v>95625</v>
      </c>
      <c r="AJ338" s="194"/>
      <c r="AK338" s="194"/>
      <c r="AL338" s="213">
        <f t="shared" si="67"/>
        <v>95625</v>
      </c>
    </row>
    <row r="339" spans="1:38">
      <c r="A339" s="194">
        <v>12</v>
      </c>
      <c r="B339" s="102" t="s">
        <v>5412</v>
      </c>
      <c r="C339" s="102" t="s">
        <v>5282</v>
      </c>
      <c r="D339" s="213">
        <v>1952</v>
      </c>
      <c r="E339" s="213" t="s">
        <v>1103</v>
      </c>
      <c r="F339" s="213" t="s">
        <v>1</v>
      </c>
      <c r="G339" s="213" t="s">
        <v>1</v>
      </c>
      <c r="H339" s="213">
        <v>1</v>
      </c>
      <c r="I339" s="102">
        <v>1</v>
      </c>
      <c r="J339" s="194">
        <v>95625</v>
      </c>
      <c r="K339" s="194"/>
      <c r="L339" s="194"/>
      <c r="M339" s="213">
        <f t="shared" si="62"/>
        <v>95625</v>
      </c>
      <c r="N339" s="213">
        <v>1</v>
      </c>
      <c r="O339" s="102">
        <v>1</v>
      </c>
      <c r="P339" s="194">
        <v>95625</v>
      </c>
      <c r="Q339" s="194"/>
      <c r="R339" s="194"/>
      <c r="S339" s="213">
        <f t="shared" si="63"/>
        <v>95625</v>
      </c>
      <c r="T339" s="213">
        <f t="shared" si="64"/>
        <v>0</v>
      </c>
      <c r="U339" s="213">
        <f t="shared" si="64"/>
        <v>0</v>
      </c>
      <c r="V339" s="213">
        <f t="shared" si="64"/>
        <v>0</v>
      </c>
      <c r="W339" s="213">
        <f t="shared" si="64"/>
        <v>0</v>
      </c>
      <c r="X339" s="213">
        <f t="shared" si="65"/>
        <v>0</v>
      </c>
      <c r="Y339" s="213" t="s">
        <v>1</v>
      </c>
      <c r="Z339" s="213">
        <v>1</v>
      </c>
      <c r="AA339" s="102">
        <v>1</v>
      </c>
      <c r="AB339" s="194">
        <v>95625</v>
      </c>
      <c r="AC339" s="194"/>
      <c r="AD339" s="194"/>
      <c r="AE339" s="213">
        <f t="shared" si="66"/>
        <v>95625</v>
      </c>
      <c r="AF339" s="213" t="s">
        <v>1</v>
      </c>
      <c r="AG339" s="213">
        <v>1</v>
      </c>
      <c r="AH339" s="102">
        <v>1</v>
      </c>
      <c r="AI339" s="194">
        <v>95625</v>
      </c>
      <c r="AJ339" s="194"/>
      <c r="AK339" s="194"/>
      <c r="AL339" s="213">
        <f t="shared" si="67"/>
        <v>95625</v>
      </c>
    </row>
    <row r="340" spans="1:38">
      <c r="A340" s="194">
        <v>13</v>
      </c>
      <c r="B340" s="102" t="s">
        <v>5413</v>
      </c>
      <c r="C340" s="102" t="s">
        <v>5282</v>
      </c>
      <c r="D340" s="213">
        <v>1952</v>
      </c>
      <c r="E340" s="213" t="s">
        <v>1103</v>
      </c>
      <c r="F340" s="213" t="s">
        <v>1</v>
      </c>
      <c r="G340" s="213" t="s">
        <v>1</v>
      </c>
      <c r="H340" s="213">
        <v>1</v>
      </c>
      <c r="I340" s="102">
        <v>1</v>
      </c>
      <c r="J340" s="194">
        <v>95625</v>
      </c>
      <c r="K340" s="194"/>
      <c r="L340" s="194"/>
      <c r="M340" s="213">
        <f t="shared" si="62"/>
        <v>95625</v>
      </c>
      <c r="N340" s="213">
        <v>1</v>
      </c>
      <c r="O340" s="102">
        <v>1</v>
      </c>
      <c r="P340" s="194">
        <v>95625</v>
      </c>
      <c r="Q340" s="194"/>
      <c r="R340" s="194"/>
      <c r="S340" s="213">
        <f t="shared" si="63"/>
        <v>95625</v>
      </c>
      <c r="T340" s="213">
        <f t="shared" si="64"/>
        <v>0</v>
      </c>
      <c r="U340" s="213">
        <f t="shared" si="64"/>
        <v>0</v>
      </c>
      <c r="V340" s="213">
        <f t="shared" si="64"/>
        <v>0</v>
      </c>
      <c r="W340" s="213">
        <f t="shared" si="64"/>
        <v>0</v>
      </c>
      <c r="X340" s="213">
        <f t="shared" si="65"/>
        <v>0</v>
      </c>
      <c r="Y340" s="213" t="s">
        <v>1</v>
      </c>
      <c r="Z340" s="213">
        <v>1</v>
      </c>
      <c r="AA340" s="102">
        <v>1</v>
      </c>
      <c r="AB340" s="194">
        <v>95625</v>
      </c>
      <c r="AC340" s="194"/>
      <c r="AD340" s="194"/>
      <c r="AE340" s="213">
        <f t="shared" si="66"/>
        <v>95625</v>
      </c>
      <c r="AF340" s="213" t="s">
        <v>1</v>
      </c>
      <c r="AG340" s="213">
        <v>1</v>
      </c>
      <c r="AH340" s="102">
        <v>1</v>
      </c>
      <c r="AI340" s="194">
        <v>95625</v>
      </c>
      <c r="AJ340" s="194"/>
      <c r="AK340" s="194"/>
      <c r="AL340" s="213">
        <f t="shared" si="67"/>
        <v>95625</v>
      </c>
    </row>
    <row r="341" spans="1:38">
      <c r="A341" s="194">
        <v>14</v>
      </c>
      <c r="B341" s="102" t="s">
        <v>8102</v>
      </c>
      <c r="C341" s="102" t="s">
        <v>5282</v>
      </c>
      <c r="D341" s="213">
        <v>1952</v>
      </c>
      <c r="E341" s="213" t="s">
        <v>1103</v>
      </c>
      <c r="F341" s="213" t="s">
        <v>1</v>
      </c>
      <c r="G341" s="213" t="s">
        <v>1</v>
      </c>
      <c r="H341" s="213">
        <v>1</v>
      </c>
      <c r="I341" s="102">
        <v>1</v>
      </c>
      <c r="J341" s="194">
        <v>95625</v>
      </c>
      <c r="K341" s="194"/>
      <c r="L341" s="194"/>
      <c r="M341" s="213">
        <f t="shared" si="62"/>
        <v>95625</v>
      </c>
      <c r="N341" s="213">
        <v>1</v>
      </c>
      <c r="O341" s="102">
        <v>1</v>
      </c>
      <c r="P341" s="194">
        <v>95625</v>
      </c>
      <c r="Q341" s="194"/>
      <c r="R341" s="194"/>
      <c r="S341" s="213">
        <f t="shared" si="63"/>
        <v>95625</v>
      </c>
      <c r="T341" s="213">
        <f t="shared" si="64"/>
        <v>0</v>
      </c>
      <c r="U341" s="213">
        <f t="shared" si="64"/>
        <v>0</v>
      </c>
      <c r="V341" s="213">
        <f t="shared" si="64"/>
        <v>0</v>
      </c>
      <c r="W341" s="213">
        <f t="shared" si="64"/>
        <v>0</v>
      </c>
      <c r="X341" s="213">
        <f t="shared" si="65"/>
        <v>0</v>
      </c>
      <c r="Y341" s="213" t="s">
        <v>1</v>
      </c>
      <c r="Z341" s="213">
        <v>1</v>
      </c>
      <c r="AA341" s="102">
        <v>1</v>
      </c>
      <c r="AB341" s="194">
        <v>95625</v>
      </c>
      <c r="AC341" s="194"/>
      <c r="AD341" s="194"/>
      <c r="AE341" s="213">
        <f t="shared" si="66"/>
        <v>95625</v>
      </c>
      <c r="AF341" s="213" t="s">
        <v>1</v>
      </c>
      <c r="AG341" s="213">
        <v>1</v>
      </c>
      <c r="AH341" s="102">
        <v>1</v>
      </c>
      <c r="AI341" s="194">
        <v>95625</v>
      </c>
      <c r="AJ341" s="194"/>
      <c r="AK341" s="194"/>
      <c r="AL341" s="213">
        <f t="shared" si="67"/>
        <v>95625</v>
      </c>
    </row>
    <row r="342" spans="1:38" s="216" customFormat="1" ht="27">
      <c r="A342" s="211"/>
      <c r="B342" s="219" t="s">
        <v>227</v>
      </c>
      <c r="C342" s="219"/>
      <c r="D342" s="215" t="s">
        <v>1</v>
      </c>
      <c r="E342" s="215" t="s">
        <v>1</v>
      </c>
      <c r="F342" s="215" t="s">
        <v>1</v>
      </c>
      <c r="G342" s="215" t="s">
        <v>1</v>
      </c>
      <c r="H342" s="215" t="s">
        <v>1</v>
      </c>
      <c r="I342" s="215">
        <f>SUM(I328:I341)</f>
        <v>14</v>
      </c>
      <c r="J342" s="215">
        <f>SUM(J328:J341)</f>
        <v>1480575</v>
      </c>
      <c r="K342" s="215">
        <f>SUM(K328:K341)</f>
        <v>0</v>
      </c>
      <c r="L342" s="215">
        <f>SUM(L328:L341)</f>
        <v>0</v>
      </c>
      <c r="M342" s="215">
        <f>SUM(M328:M341)</f>
        <v>1480575</v>
      </c>
      <c r="N342" s="215"/>
      <c r="O342" s="215">
        <f t="shared" ref="O342:Y342" si="68">SUM(O328:O341)</f>
        <v>14</v>
      </c>
      <c r="P342" s="215">
        <f t="shared" si="68"/>
        <v>1480575</v>
      </c>
      <c r="Q342" s="215">
        <f t="shared" si="68"/>
        <v>0</v>
      </c>
      <c r="R342" s="215">
        <f t="shared" si="68"/>
        <v>0</v>
      </c>
      <c r="S342" s="215">
        <f t="shared" si="68"/>
        <v>1480575</v>
      </c>
      <c r="T342" s="215">
        <f t="shared" si="68"/>
        <v>0</v>
      </c>
      <c r="U342" s="215">
        <f t="shared" si="68"/>
        <v>0</v>
      </c>
      <c r="V342" s="215">
        <f t="shared" si="68"/>
        <v>0</v>
      </c>
      <c r="W342" s="215">
        <f t="shared" si="68"/>
        <v>0</v>
      </c>
      <c r="X342" s="215">
        <f t="shared" si="68"/>
        <v>0</v>
      </c>
      <c r="Y342" s="215">
        <f t="shared" si="68"/>
        <v>0</v>
      </c>
      <c r="Z342" s="215"/>
      <c r="AA342" s="215">
        <f t="shared" ref="AA342:AF342" si="69">SUM(AA328:AA341)</f>
        <v>14</v>
      </c>
      <c r="AB342" s="215">
        <f t="shared" si="69"/>
        <v>1480575</v>
      </c>
      <c r="AC342" s="215">
        <f t="shared" si="69"/>
        <v>0</v>
      </c>
      <c r="AD342" s="215">
        <f t="shared" si="69"/>
        <v>0</v>
      </c>
      <c r="AE342" s="215">
        <f t="shared" si="69"/>
        <v>1480575</v>
      </c>
      <c r="AF342" s="215">
        <f t="shared" si="69"/>
        <v>0</v>
      </c>
      <c r="AG342" s="215"/>
      <c r="AH342" s="215">
        <f>SUM(AH328:AH341)</f>
        <v>14</v>
      </c>
      <c r="AI342" s="215">
        <f>SUM(AI328:AI341)</f>
        <v>1480575</v>
      </c>
      <c r="AJ342" s="215">
        <f>SUM(AJ328:AJ341)</f>
        <v>0</v>
      </c>
      <c r="AK342" s="215">
        <f>SUM(AK328:AK341)</f>
        <v>0</v>
      </c>
      <c r="AL342" s="215">
        <f>SUM(AL328:AL341)</f>
        <v>1480575</v>
      </c>
    </row>
    <row r="343" spans="1:38" s="216" customFormat="1" ht="30" customHeight="1" thickBot="1">
      <c r="A343" s="211"/>
      <c r="B343" s="545" t="s">
        <v>5395</v>
      </c>
      <c r="C343" s="545"/>
      <c r="D343" s="215" t="s">
        <v>1</v>
      </c>
      <c r="E343" s="215" t="s">
        <v>1</v>
      </c>
      <c r="F343" s="215" t="s">
        <v>1</v>
      </c>
      <c r="G343" s="215" t="s">
        <v>1</v>
      </c>
      <c r="H343" s="215" t="s">
        <v>1</v>
      </c>
      <c r="I343" s="215">
        <f>+I342+I324</f>
        <v>56</v>
      </c>
      <c r="J343" s="215">
        <f t="shared" ref="J343:M343" si="70">+J342+J324</f>
        <v>9996927</v>
      </c>
      <c r="K343" s="215">
        <f t="shared" si="70"/>
        <v>0</v>
      </c>
      <c r="L343" s="215">
        <f t="shared" si="70"/>
        <v>15142.400000000001</v>
      </c>
      <c r="M343" s="215">
        <f t="shared" si="70"/>
        <v>10021069.4</v>
      </c>
      <c r="N343" s="215"/>
      <c r="O343" s="215">
        <f t="shared" ref="O343:X343" si="71">+O342+O324</f>
        <v>56</v>
      </c>
      <c r="P343" s="215">
        <f t="shared" si="71"/>
        <v>9867967</v>
      </c>
      <c r="Q343" s="215">
        <f t="shared" si="71"/>
        <v>0</v>
      </c>
      <c r="R343" s="215">
        <f t="shared" si="71"/>
        <v>14684.800000000001</v>
      </c>
      <c r="S343" s="215">
        <f t="shared" si="71"/>
        <v>9891651.8000000007</v>
      </c>
      <c r="T343" s="215">
        <f t="shared" si="71"/>
        <v>0</v>
      </c>
      <c r="U343" s="215">
        <f t="shared" si="71"/>
        <v>128960</v>
      </c>
      <c r="V343" s="215">
        <f t="shared" si="71"/>
        <v>0</v>
      </c>
      <c r="W343" s="215">
        <f t="shared" si="71"/>
        <v>457.60000000000036</v>
      </c>
      <c r="X343" s="215">
        <f t="shared" si="71"/>
        <v>129417.60000000001</v>
      </c>
      <c r="Y343" s="215"/>
      <c r="Z343" s="215"/>
      <c r="AA343" s="215">
        <f t="shared" ref="AA343:AE343" si="72">+AA342+AA324</f>
        <v>56</v>
      </c>
      <c r="AB343" s="215">
        <f t="shared" si="72"/>
        <v>10119231</v>
      </c>
      <c r="AC343" s="215">
        <f t="shared" si="72"/>
        <v>0</v>
      </c>
      <c r="AD343" s="215">
        <f t="shared" si="72"/>
        <v>15142.400000000001</v>
      </c>
      <c r="AE343" s="215">
        <f t="shared" si="72"/>
        <v>10143373.4</v>
      </c>
      <c r="AF343" s="215"/>
      <c r="AG343" s="215"/>
      <c r="AH343" s="215">
        <f t="shared" ref="AH343:AL343" si="73">+AH342+AH324</f>
        <v>56</v>
      </c>
      <c r="AI343" s="215">
        <f t="shared" si="73"/>
        <v>10230719</v>
      </c>
      <c r="AJ343" s="215">
        <f t="shared" si="73"/>
        <v>0</v>
      </c>
      <c r="AK343" s="215">
        <f t="shared" si="73"/>
        <v>15142.400000000001</v>
      </c>
      <c r="AL343" s="215">
        <f t="shared" si="73"/>
        <v>10254861.4</v>
      </c>
    </row>
    <row r="344" spans="1:38" s="176" customFormat="1" ht="25.5" customHeight="1">
      <c r="A344" s="30"/>
      <c r="B344" s="2562" t="s">
        <v>5414</v>
      </c>
      <c r="C344" s="2562"/>
      <c r="D344" s="2562"/>
      <c r="E344" s="2562"/>
      <c r="F344" s="2562"/>
      <c r="G344" s="2562"/>
      <c r="H344" s="2562"/>
      <c r="I344" s="2562"/>
      <c r="J344" s="2562"/>
      <c r="K344" s="31"/>
      <c r="L344" s="31"/>
      <c r="M344" s="175"/>
      <c r="N344" s="175"/>
      <c r="O344" s="34"/>
      <c r="P344" s="175"/>
      <c r="Q344" s="31"/>
      <c r="R344" s="41" t="s">
        <v>215</v>
      </c>
      <c r="S344" s="34"/>
      <c r="T344" s="175"/>
      <c r="U344" s="34"/>
      <c r="V344" s="175"/>
      <c r="W344" s="34"/>
      <c r="X344" s="175"/>
      <c r="Y344" s="134"/>
      <c r="Z344" s="31"/>
      <c r="AA344" s="174"/>
      <c r="AB344" s="31"/>
      <c r="AC344" s="31"/>
      <c r="AD344" s="31"/>
      <c r="AE344" s="41"/>
      <c r="AF344" s="134"/>
      <c r="AG344" s="31"/>
      <c r="AH344" s="174"/>
      <c r="AI344" s="31"/>
      <c r="AJ344" s="31"/>
      <c r="AK344" s="31"/>
      <c r="AL344" s="41"/>
    </row>
    <row r="345" spans="1:38" s="324" customFormat="1" ht="14.25">
      <c r="A345" s="244"/>
      <c r="B345" s="321"/>
      <c r="C345" s="2548" t="s">
        <v>5278</v>
      </c>
      <c r="D345" s="2548" t="s">
        <v>5279</v>
      </c>
      <c r="E345" s="322"/>
      <c r="F345" s="323"/>
      <c r="G345" s="323"/>
      <c r="H345" s="323"/>
      <c r="I345" s="1257" t="s">
        <v>5364</v>
      </c>
      <c r="J345" s="323"/>
      <c r="K345" s="323"/>
      <c r="L345" s="323"/>
      <c r="M345" s="323"/>
      <c r="N345" s="322"/>
      <c r="O345" s="2531" t="s">
        <v>1978</v>
      </c>
      <c r="P345" s="2531"/>
      <c r="Q345" s="2531"/>
      <c r="R345" s="2531"/>
      <c r="S345" s="2560"/>
      <c r="T345" s="2561" t="s">
        <v>216</v>
      </c>
      <c r="U345" s="2531"/>
      <c r="V345" s="2531"/>
      <c r="W345" s="2531"/>
      <c r="X345" s="2560"/>
      <c r="Y345" s="322"/>
      <c r="Z345" s="323"/>
      <c r="AA345" s="1257" t="s">
        <v>5883</v>
      </c>
      <c r="AB345" s="323"/>
      <c r="AC345" s="323"/>
      <c r="AD345" s="323"/>
      <c r="AE345" s="442"/>
      <c r="AF345" s="322"/>
      <c r="AG345" s="323"/>
      <c r="AH345" s="1257" t="s">
        <v>7103</v>
      </c>
      <c r="AI345" s="323"/>
      <c r="AJ345" s="323"/>
      <c r="AK345" s="323"/>
      <c r="AL345" s="442"/>
    </row>
    <row r="346" spans="1:38" s="176" customFormat="1" ht="76.5">
      <c r="A346" s="210" t="s">
        <v>114</v>
      </c>
      <c r="B346" s="2162" t="s">
        <v>218</v>
      </c>
      <c r="C346" s="2550"/>
      <c r="D346" s="2550"/>
      <c r="E346" s="2162" t="s">
        <v>219</v>
      </c>
      <c r="F346" s="2162" t="s">
        <v>220</v>
      </c>
      <c r="G346" s="2162" t="s">
        <v>221</v>
      </c>
      <c r="H346" s="521" t="s">
        <v>5368</v>
      </c>
      <c r="I346" s="2162" t="s">
        <v>211</v>
      </c>
      <c r="J346" s="281" t="s">
        <v>460</v>
      </c>
      <c r="K346" s="2162" t="s">
        <v>222</v>
      </c>
      <c r="L346" s="2162" t="s">
        <v>223</v>
      </c>
      <c r="M346" s="2162" t="s">
        <v>5365</v>
      </c>
      <c r="N346" s="521" t="s">
        <v>4246</v>
      </c>
      <c r="O346" s="2162" t="s">
        <v>211</v>
      </c>
      <c r="P346" s="2162" t="s">
        <v>240</v>
      </c>
      <c r="Q346" s="2162" t="s">
        <v>222</v>
      </c>
      <c r="R346" s="2162" t="s">
        <v>223</v>
      </c>
      <c r="S346" s="2162" t="s">
        <v>5366</v>
      </c>
      <c r="T346" s="2162" t="s">
        <v>211</v>
      </c>
      <c r="U346" s="2162" t="s">
        <v>240</v>
      </c>
      <c r="V346" s="2162" t="s">
        <v>222</v>
      </c>
      <c r="W346" s="2162" t="s">
        <v>223</v>
      </c>
      <c r="X346" s="2162" t="s">
        <v>5367</v>
      </c>
      <c r="Y346" s="2162" t="s">
        <v>221</v>
      </c>
      <c r="Z346" s="521" t="s">
        <v>6685</v>
      </c>
      <c r="AA346" s="2162" t="s">
        <v>211</v>
      </c>
      <c r="AB346" s="2162" t="s">
        <v>240</v>
      </c>
      <c r="AC346" s="2162" t="s">
        <v>222</v>
      </c>
      <c r="AD346" s="2162" t="s">
        <v>223</v>
      </c>
      <c r="AE346" s="2162" t="s">
        <v>254</v>
      </c>
      <c r="AF346" s="2162" t="s">
        <v>221</v>
      </c>
      <c r="AG346" s="521" t="s">
        <v>8075</v>
      </c>
      <c r="AH346" s="2162" t="s">
        <v>211</v>
      </c>
      <c r="AI346" s="2162" t="s">
        <v>240</v>
      </c>
      <c r="AJ346" s="2162" t="s">
        <v>222</v>
      </c>
      <c r="AK346" s="2162" t="s">
        <v>223</v>
      </c>
      <c r="AL346" s="2162" t="s">
        <v>254</v>
      </c>
    </row>
    <row r="347" spans="1:38" s="35" customFormat="1" ht="12.75">
      <c r="A347" s="123">
        <v>1</v>
      </c>
      <c r="B347" s="123">
        <v>2</v>
      </c>
      <c r="C347" s="123"/>
      <c r="D347" s="123">
        <v>3</v>
      </c>
      <c r="E347" s="123">
        <v>4</v>
      </c>
      <c r="F347" s="123">
        <v>5</v>
      </c>
      <c r="G347" s="123">
        <v>6</v>
      </c>
      <c r="H347" s="123">
        <v>7</v>
      </c>
      <c r="I347" s="123">
        <v>8</v>
      </c>
      <c r="J347" s="123">
        <v>9</v>
      </c>
      <c r="K347" s="123">
        <v>10</v>
      </c>
      <c r="L347" s="123">
        <v>11</v>
      </c>
      <c r="M347" s="123">
        <v>12</v>
      </c>
      <c r="N347" s="123">
        <v>13</v>
      </c>
      <c r="O347" s="123">
        <v>14</v>
      </c>
      <c r="P347" s="123">
        <v>15</v>
      </c>
      <c r="Q347" s="123">
        <v>16</v>
      </c>
      <c r="R347" s="123">
        <v>17</v>
      </c>
      <c r="S347" s="123">
        <v>18</v>
      </c>
      <c r="T347" s="123">
        <v>19</v>
      </c>
      <c r="U347" s="123">
        <v>20</v>
      </c>
      <c r="V347" s="123">
        <v>21</v>
      </c>
      <c r="W347" s="123">
        <v>22</v>
      </c>
      <c r="X347" s="123">
        <v>23</v>
      </c>
      <c r="Y347" s="123">
        <v>24</v>
      </c>
      <c r="Z347" s="123">
        <v>25</v>
      </c>
      <c r="AA347" s="123">
        <v>26</v>
      </c>
      <c r="AB347" s="123">
        <v>27</v>
      </c>
      <c r="AC347" s="123">
        <v>28</v>
      </c>
      <c r="AD347" s="123">
        <v>29</v>
      </c>
      <c r="AE347" s="123">
        <v>30</v>
      </c>
      <c r="AF347" s="123">
        <v>31</v>
      </c>
      <c r="AG347" s="123">
        <v>32</v>
      </c>
      <c r="AH347" s="123">
        <v>33</v>
      </c>
      <c r="AI347" s="123">
        <v>34</v>
      </c>
      <c r="AJ347" s="123">
        <v>35</v>
      </c>
      <c r="AK347" s="123">
        <v>36</v>
      </c>
      <c r="AL347" s="123">
        <v>37</v>
      </c>
    </row>
    <row r="348" spans="1:38" ht="27">
      <c r="A348" s="211" t="s">
        <v>3</v>
      </c>
      <c r="B348" s="212" t="s">
        <v>4247</v>
      </c>
      <c r="C348" s="212"/>
      <c r="D348" s="213"/>
      <c r="E348" s="213"/>
      <c r="F348" s="213"/>
      <c r="G348" s="213"/>
      <c r="H348" s="213"/>
      <c r="I348" s="212"/>
      <c r="J348" s="213"/>
      <c r="K348" s="213"/>
      <c r="L348" s="213"/>
      <c r="M348" s="213"/>
      <c r="N348" s="213"/>
      <c r="O348" s="212"/>
      <c r="P348" s="213"/>
      <c r="Q348" s="213"/>
      <c r="R348" s="213"/>
      <c r="S348" s="212"/>
      <c r="T348" s="213"/>
      <c r="U348" s="212"/>
      <c r="V348" s="213"/>
      <c r="W348" s="106"/>
      <c r="X348" s="106"/>
      <c r="Y348" s="213"/>
      <c r="Z348" s="213"/>
      <c r="AA348" s="212"/>
      <c r="AB348" s="213"/>
      <c r="AC348" s="213"/>
      <c r="AD348" s="213"/>
      <c r="AE348" s="213"/>
      <c r="AF348" s="213"/>
      <c r="AG348" s="213"/>
      <c r="AH348" s="212"/>
      <c r="AI348" s="213"/>
      <c r="AJ348" s="213"/>
      <c r="AK348" s="213"/>
      <c r="AL348" s="213"/>
    </row>
    <row r="349" spans="1:38">
      <c r="A349" s="194"/>
      <c r="B349" s="179" t="s">
        <v>126</v>
      </c>
      <c r="C349" s="179"/>
      <c r="D349" s="213"/>
      <c r="E349" s="213"/>
      <c r="F349" s="213"/>
      <c r="G349" s="213"/>
      <c r="H349" s="213"/>
      <c r="I349" s="179"/>
      <c r="J349" s="179"/>
      <c r="K349" s="179"/>
      <c r="L349" s="179"/>
      <c r="M349" s="179"/>
      <c r="N349" s="213"/>
      <c r="O349" s="179"/>
      <c r="P349" s="179"/>
      <c r="Q349" s="179"/>
      <c r="R349" s="179"/>
      <c r="S349" s="179"/>
      <c r="T349" s="179"/>
      <c r="U349" s="179"/>
      <c r="V349" s="179"/>
      <c r="W349" s="106"/>
      <c r="X349" s="106"/>
      <c r="Y349" s="213"/>
      <c r="Z349" s="213"/>
      <c r="AA349" s="179"/>
      <c r="AB349" s="179"/>
      <c r="AC349" s="179"/>
      <c r="AD349" s="179"/>
      <c r="AE349" s="179"/>
      <c r="AF349" s="213"/>
      <c r="AG349" s="213"/>
      <c r="AH349" s="179"/>
      <c r="AI349" s="179"/>
      <c r="AJ349" s="179"/>
      <c r="AK349" s="179"/>
      <c r="AL349" s="179"/>
    </row>
    <row r="350" spans="1:38">
      <c r="A350" s="194"/>
      <c r="B350" s="179" t="s">
        <v>225</v>
      </c>
      <c r="C350" s="179"/>
      <c r="D350" s="213"/>
      <c r="E350" s="213"/>
      <c r="F350" s="213"/>
      <c r="G350" s="213"/>
      <c r="H350" s="213"/>
      <c r="I350" s="179"/>
      <c r="J350" s="179"/>
      <c r="K350" s="179"/>
      <c r="L350" s="179"/>
      <c r="M350" s="179"/>
      <c r="N350" s="213"/>
      <c r="O350" s="179"/>
      <c r="P350" s="179"/>
      <c r="Q350" s="179"/>
      <c r="R350" s="179"/>
      <c r="S350" s="179"/>
      <c r="T350" s="179"/>
      <c r="U350" s="179"/>
      <c r="V350" s="179"/>
      <c r="W350" s="106"/>
      <c r="X350" s="106"/>
      <c r="Y350" s="213"/>
      <c r="Z350" s="213"/>
      <c r="AA350" s="179"/>
      <c r="AB350" s="179"/>
      <c r="AC350" s="179"/>
      <c r="AD350" s="179"/>
      <c r="AE350" s="179"/>
      <c r="AF350" s="213"/>
      <c r="AG350" s="213"/>
      <c r="AH350" s="179"/>
      <c r="AI350" s="179"/>
      <c r="AJ350" s="179"/>
      <c r="AK350" s="179"/>
      <c r="AL350" s="179"/>
    </row>
    <row r="351" spans="1:38">
      <c r="A351" s="194"/>
      <c r="B351" s="179" t="s">
        <v>226</v>
      </c>
      <c r="C351" s="179"/>
      <c r="D351" s="213"/>
      <c r="E351" s="213"/>
      <c r="F351" s="213"/>
      <c r="G351" s="213"/>
      <c r="H351" s="213"/>
      <c r="I351" s="179"/>
      <c r="J351" s="179"/>
      <c r="K351" s="179"/>
      <c r="L351" s="179"/>
      <c r="M351" s="179"/>
      <c r="N351" s="213"/>
      <c r="O351" s="179"/>
      <c r="P351" s="179"/>
      <c r="Q351" s="179"/>
      <c r="R351" s="179"/>
      <c r="S351" s="179"/>
      <c r="T351" s="179"/>
      <c r="U351" s="179"/>
      <c r="V351" s="179"/>
      <c r="W351" s="106"/>
      <c r="X351" s="106"/>
      <c r="Y351" s="213"/>
      <c r="Z351" s="213"/>
      <c r="AA351" s="179"/>
      <c r="AB351" s="179"/>
      <c r="AC351" s="179"/>
      <c r="AD351" s="179"/>
      <c r="AE351" s="179"/>
      <c r="AF351" s="213"/>
      <c r="AG351" s="213"/>
      <c r="AH351" s="179"/>
      <c r="AI351" s="179"/>
      <c r="AJ351" s="179"/>
      <c r="AK351" s="179"/>
      <c r="AL351" s="179"/>
    </row>
    <row r="352" spans="1:38" ht="27">
      <c r="A352" s="194">
        <v>1</v>
      </c>
      <c r="B352" s="2170" t="s">
        <v>6733</v>
      </c>
      <c r="C352" s="2171" t="s">
        <v>5283</v>
      </c>
      <c r="D352" s="2172">
        <v>1987</v>
      </c>
      <c r="E352" s="2173" t="s">
        <v>100</v>
      </c>
      <c r="F352" s="194" t="s">
        <v>981</v>
      </c>
      <c r="G352" s="194">
        <v>3</v>
      </c>
      <c r="H352" s="194">
        <v>5.18</v>
      </c>
      <c r="I352" s="102">
        <v>1</v>
      </c>
      <c r="J352" s="102">
        <v>430976</v>
      </c>
      <c r="K352" s="102"/>
      <c r="L352" s="102"/>
      <c r="M352" s="213">
        <f t="shared" ref="M352:M396" si="74">J352+K352+L352</f>
        <v>430976</v>
      </c>
      <c r="N352" s="194">
        <v>5.01</v>
      </c>
      <c r="O352" s="102">
        <v>1</v>
      </c>
      <c r="P352" s="194">
        <v>416832</v>
      </c>
      <c r="Q352" s="194"/>
      <c r="R352" s="194"/>
      <c r="S352" s="213">
        <f t="shared" ref="S352:S396" si="75">P352+Q352+R352</f>
        <v>416832</v>
      </c>
      <c r="T352" s="213">
        <f t="shared" ref="T352:W396" si="76">I352-O352</f>
        <v>0</v>
      </c>
      <c r="U352" s="213">
        <f t="shared" si="76"/>
        <v>14144</v>
      </c>
      <c r="V352" s="213">
        <f t="shared" si="76"/>
        <v>0</v>
      </c>
      <c r="W352" s="213">
        <f t="shared" si="76"/>
        <v>0</v>
      </c>
      <c r="X352" s="213">
        <f t="shared" ref="X352:X396" si="77">U352+V352+W352</f>
        <v>14144</v>
      </c>
      <c r="Y352" s="194">
        <v>4</v>
      </c>
      <c r="Z352" s="194">
        <v>5.35</v>
      </c>
      <c r="AA352" s="102">
        <v>1</v>
      </c>
      <c r="AB352" s="102">
        <v>445119.99999999994</v>
      </c>
      <c r="AC352" s="102"/>
      <c r="AD352" s="102"/>
      <c r="AE352" s="213">
        <f t="shared" ref="AE352:AE396" si="78">AB352+AC352+AD352</f>
        <v>445119.99999999994</v>
      </c>
      <c r="AF352" s="194">
        <v>5</v>
      </c>
      <c r="AG352" s="194">
        <v>5.35</v>
      </c>
      <c r="AH352" s="102">
        <v>1</v>
      </c>
      <c r="AI352" s="102">
        <v>445119.99999999994</v>
      </c>
      <c r="AJ352" s="102"/>
      <c r="AK352" s="102"/>
      <c r="AL352" s="213">
        <f t="shared" ref="AL352:AL396" si="79">AI352+AJ352+AK352</f>
        <v>445119.99999999994</v>
      </c>
    </row>
    <row r="353" spans="1:38" ht="27">
      <c r="A353" s="194">
        <v>2</v>
      </c>
      <c r="B353" s="2170" t="s">
        <v>1189</v>
      </c>
      <c r="C353" s="2174" t="s">
        <v>5282</v>
      </c>
      <c r="D353" s="2175">
        <v>1973</v>
      </c>
      <c r="E353" s="2170" t="s">
        <v>1120</v>
      </c>
      <c r="F353" s="194" t="s">
        <v>984</v>
      </c>
      <c r="G353" s="194">
        <v>27</v>
      </c>
      <c r="H353" s="194">
        <v>5.34</v>
      </c>
      <c r="I353" s="102">
        <v>1</v>
      </c>
      <c r="J353" s="102">
        <v>444288</v>
      </c>
      <c r="K353" s="102"/>
      <c r="L353" s="102"/>
      <c r="M353" s="213">
        <f t="shared" si="74"/>
        <v>444288</v>
      </c>
      <c r="N353" s="194">
        <v>5.34</v>
      </c>
      <c r="O353" s="102">
        <v>1</v>
      </c>
      <c r="P353" s="194">
        <v>444288</v>
      </c>
      <c r="Q353" s="194"/>
      <c r="R353" s="194"/>
      <c r="S353" s="213">
        <f t="shared" si="75"/>
        <v>444288</v>
      </c>
      <c r="T353" s="213">
        <f t="shared" si="76"/>
        <v>0</v>
      </c>
      <c r="U353" s="213">
        <f t="shared" si="76"/>
        <v>0</v>
      </c>
      <c r="V353" s="213">
        <f t="shared" si="76"/>
        <v>0</v>
      </c>
      <c r="W353" s="213">
        <f t="shared" si="76"/>
        <v>0</v>
      </c>
      <c r="X353" s="213">
        <f t="shared" si="77"/>
        <v>0</v>
      </c>
      <c r="Y353" s="194">
        <v>28</v>
      </c>
      <c r="Z353" s="194">
        <v>5.34</v>
      </c>
      <c r="AA353" s="102">
        <v>1</v>
      </c>
      <c r="AB353" s="102">
        <v>444288</v>
      </c>
      <c r="AC353" s="102"/>
      <c r="AD353" s="102"/>
      <c r="AE353" s="213">
        <f t="shared" si="78"/>
        <v>444288</v>
      </c>
      <c r="AF353" s="194">
        <v>29</v>
      </c>
      <c r="AG353" s="194">
        <v>5.34</v>
      </c>
      <c r="AH353" s="102">
        <v>1</v>
      </c>
      <c r="AI353" s="102">
        <v>444288</v>
      </c>
      <c r="AJ353" s="102"/>
      <c r="AK353" s="102"/>
      <c r="AL353" s="213">
        <f t="shared" si="79"/>
        <v>444288</v>
      </c>
    </row>
    <row r="354" spans="1:38" ht="54">
      <c r="A354" s="194">
        <v>3</v>
      </c>
      <c r="B354" s="2170" t="s">
        <v>4737</v>
      </c>
      <c r="C354" s="2176" t="s">
        <v>5283</v>
      </c>
      <c r="D354" s="2177">
        <v>1992</v>
      </c>
      <c r="E354" s="2178" t="s">
        <v>1110</v>
      </c>
      <c r="F354" s="194" t="s">
        <v>981</v>
      </c>
      <c r="G354" s="194">
        <v>3</v>
      </c>
      <c r="H354" s="194">
        <v>5.18</v>
      </c>
      <c r="I354" s="102">
        <v>1</v>
      </c>
      <c r="J354" s="102">
        <v>430976</v>
      </c>
      <c r="K354" s="102"/>
      <c r="L354" s="102"/>
      <c r="M354" s="213">
        <f t="shared" si="74"/>
        <v>430976</v>
      </c>
      <c r="N354" s="194">
        <v>5.01</v>
      </c>
      <c r="O354" s="102">
        <v>1</v>
      </c>
      <c r="P354" s="194">
        <v>416832</v>
      </c>
      <c r="Q354" s="194"/>
      <c r="R354" s="194"/>
      <c r="S354" s="213">
        <f t="shared" si="75"/>
        <v>416832</v>
      </c>
      <c r="T354" s="213">
        <f t="shared" si="76"/>
        <v>0</v>
      </c>
      <c r="U354" s="213">
        <f t="shared" si="76"/>
        <v>14144</v>
      </c>
      <c r="V354" s="213">
        <f t="shared" si="76"/>
        <v>0</v>
      </c>
      <c r="W354" s="213">
        <f t="shared" si="76"/>
        <v>0</v>
      </c>
      <c r="X354" s="213">
        <f t="shared" si="77"/>
        <v>14144</v>
      </c>
      <c r="Y354" s="194">
        <v>4</v>
      </c>
      <c r="Z354" s="194">
        <v>5.35</v>
      </c>
      <c r="AA354" s="102">
        <v>1</v>
      </c>
      <c r="AB354" s="102">
        <v>445119.99999999994</v>
      </c>
      <c r="AC354" s="102"/>
      <c r="AD354" s="102"/>
      <c r="AE354" s="213">
        <f t="shared" si="78"/>
        <v>445119.99999999994</v>
      </c>
      <c r="AF354" s="194">
        <v>5</v>
      </c>
      <c r="AG354" s="194">
        <v>5.35</v>
      </c>
      <c r="AH354" s="102">
        <v>1</v>
      </c>
      <c r="AI354" s="102">
        <v>445119.99999999994</v>
      </c>
      <c r="AJ354" s="102"/>
      <c r="AK354" s="102"/>
      <c r="AL354" s="213">
        <f t="shared" si="79"/>
        <v>445119.99999999994</v>
      </c>
    </row>
    <row r="355" spans="1:38" ht="67.5">
      <c r="A355" s="194">
        <v>4</v>
      </c>
      <c r="B355" s="2170" t="s">
        <v>1733</v>
      </c>
      <c r="C355" s="2176" t="s">
        <v>5283</v>
      </c>
      <c r="D355" s="2177">
        <v>1975</v>
      </c>
      <c r="E355" s="2178" t="s">
        <v>1111</v>
      </c>
      <c r="F355" s="194" t="s">
        <v>984</v>
      </c>
      <c r="G355" s="194">
        <v>4</v>
      </c>
      <c r="H355" s="194">
        <v>4.41</v>
      </c>
      <c r="I355" s="102">
        <v>1</v>
      </c>
      <c r="J355" s="102">
        <v>366912</v>
      </c>
      <c r="K355" s="102"/>
      <c r="L355" s="102"/>
      <c r="M355" s="213">
        <f t="shared" si="74"/>
        <v>366912</v>
      </c>
      <c r="N355" s="194">
        <v>4.2699999999999996</v>
      </c>
      <c r="O355" s="102">
        <v>1</v>
      </c>
      <c r="P355" s="194">
        <v>355263.99999999994</v>
      </c>
      <c r="Q355" s="194"/>
      <c r="R355" s="194"/>
      <c r="S355" s="213">
        <f t="shared" si="75"/>
        <v>355263.99999999994</v>
      </c>
      <c r="T355" s="213">
        <f t="shared" si="76"/>
        <v>0</v>
      </c>
      <c r="U355" s="213">
        <f t="shared" si="76"/>
        <v>11648.000000000058</v>
      </c>
      <c r="V355" s="213">
        <f t="shared" si="76"/>
        <v>0</v>
      </c>
      <c r="W355" s="213">
        <f t="shared" si="76"/>
        <v>0</v>
      </c>
      <c r="X355" s="213">
        <f t="shared" si="77"/>
        <v>11648.000000000058</v>
      </c>
      <c r="Y355" s="194">
        <v>5</v>
      </c>
      <c r="Z355" s="194">
        <v>4.41</v>
      </c>
      <c r="AA355" s="102">
        <v>1</v>
      </c>
      <c r="AB355" s="102">
        <v>366912</v>
      </c>
      <c r="AC355" s="102"/>
      <c r="AD355" s="102"/>
      <c r="AE355" s="213">
        <f t="shared" si="78"/>
        <v>366912</v>
      </c>
      <c r="AF355" s="194">
        <v>6</v>
      </c>
      <c r="AG355" s="194">
        <v>4.55</v>
      </c>
      <c r="AH355" s="102">
        <v>1</v>
      </c>
      <c r="AI355" s="102">
        <v>378560</v>
      </c>
      <c r="AJ355" s="102"/>
      <c r="AK355" s="102"/>
      <c r="AL355" s="213">
        <f t="shared" si="79"/>
        <v>378560</v>
      </c>
    </row>
    <row r="356" spans="1:38" ht="67.5">
      <c r="A356" s="194">
        <v>5</v>
      </c>
      <c r="B356" s="2170" t="s">
        <v>8103</v>
      </c>
      <c r="C356" s="2176" t="s">
        <v>5283</v>
      </c>
      <c r="D356" s="2177">
        <v>1991</v>
      </c>
      <c r="E356" s="2178" t="s">
        <v>1111</v>
      </c>
      <c r="F356" s="194" t="s">
        <v>984</v>
      </c>
      <c r="G356" s="194">
        <v>2</v>
      </c>
      <c r="H356" s="194">
        <v>4.1399999999999997</v>
      </c>
      <c r="I356" s="102">
        <v>1</v>
      </c>
      <c r="J356" s="102">
        <v>344448</v>
      </c>
      <c r="K356" s="102"/>
      <c r="L356" s="102"/>
      <c r="M356" s="213">
        <f t="shared" si="74"/>
        <v>344448</v>
      </c>
      <c r="N356" s="194">
        <v>4.01</v>
      </c>
      <c r="O356" s="102">
        <v>1</v>
      </c>
      <c r="P356" s="194">
        <v>333632</v>
      </c>
      <c r="Q356" s="194"/>
      <c r="R356" s="194"/>
      <c r="S356" s="213">
        <f t="shared" si="75"/>
        <v>333632</v>
      </c>
      <c r="T356" s="213">
        <f t="shared" si="76"/>
        <v>0</v>
      </c>
      <c r="U356" s="213">
        <f t="shared" si="76"/>
        <v>10816</v>
      </c>
      <c r="V356" s="213">
        <f t="shared" si="76"/>
        <v>0</v>
      </c>
      <c r="W356" s="213">
        <f t="shared" si="76"/>
        <v>0</v>
      </c>
      <c r="X356" s="213">
        <f t="shared" si="77"/>
        <v>10816</v>
      </c>
      <c r="Y356" s="194">
        <v>3</v>
      </c>
      <c r="Z356" s="194">
        <v>4.2699999999999996</v>
      </c>
      <c r="AA356" s="102">
        <v>1</v>
      </c>
      <c r="AB356" s="102">
        <v>355263.99999999994</v>
      </c>
      <c r="AC356" s="102"/>
      <c r="AD356" s="102"/>
      <c r="AE356" s="213">
        <f t="shared" si="78"/>
        <v>355263.99999999994</v>
      </c>
      <c r="AF356" s="194">
        <v>4</v>
      </c>
      <c r="AG356" s="194">
        <v>4.41</v>
      </c>
      <c r="AH356" s="102">
        <v>1</v>
      </c>
      <c r="AI356" s="102">
        <v>366912</v>
      </c>
      <c r="AJ356" s="102"/>
      <c r="AK356" s="102"/>
      <c r="AL356" s="213">
        <f t="shared" si="79"/>
        <v>366912</v>
      </c>
    </row>
    <row r="357" spans="1:38" ht="67.5">
      <c r="A357" s="194">
        <v>6</v>
      </c>
      <c r="B357" s="2170" t="s">
        <v>5415</v>
      </c>
      <c r="C357" s="2176" t="s">
        <v>5282</v>
      </c>
      <c r="D357" s="2177">
        <v>1968</v>
      </c>
      <c r="E357" s="2178" t="s">
        <v>1114</v>
      </c>
      <c r="F357" s="194" t="s">
        <v>1115</v>
      </c>
      <c r="G357" s="194">
        <v>18</v>
      </c>
      <c r="H357" s="194">
        <v>3.53</v>
      </c>
      <c r="I357" s="102">
        <v>1</v>
      </c>
      <c r="J357" s="102">
        <v>293696</v>
      </c>
      <c r="K357" s="102"/>
      <c r="L357" s="102"/>
      <c r="M357" s="213">
        <f t="shared" si="74"/>
        <v>293696</v>
      </c>
      <c r="N357" s="194">
        <v>3.53</v>
      </c>
      <c r="O357" s="102">
        <v>1</v>
      </c>
      <c r="P357" s="194">
        <v>293696</v>
      </c>
      <c r="Q357" s="194"/>
      <c r="R357" s="194"/>
      <c r="S357" s="213">
        <f t="shared" si="75"/>
        <v>293696</v>
      </c>
      <c r="T357" s="213">
        <f t="shared" si="76"/>
        <v>0</v>
      </c>
      <c r="U357" s="213">
        <f t="shared" si="76"/>
        <v>0</v>
      </c>
      <c r="V357" s="213">
        <f t="shared" si="76"/>
        <v>0</v>
      </c>
      <c r="W357" s="213">
        <f t="shared" si="76"/>
        <v>0</v>
      </c>
      <c r="X357" s="213">
        <f t="shared" si="77"/>
        <v>0</v>
      </c>
      <c r="Y357" s="194">
        <v>19</v>
      </c>
      <c r="Z357" s="194">
        <v>3.64</v>
      </c>
      <c r="AA357" s="102">
        <v>1</v>
      </c>
      <c r="AB357" s="102">
        <v>302848</v>
      </c>
      <c r="AC357" s="102"/>
      <c r="AD357" s="102"/>
      <c r="AE357" s="213">
        <f t="shared" si="78"/>
        <v>302848</v>
      </c>
      <c r="AF357" s="194">
        <v>20</v>
      </c>
      <c r="AG357" s="194">
        <v>3.64</v>
      </c>
      <c r="AH357" s="102">
        <v>1</v>
      </c>
      <c r="AI357" s="102">
        <v>302848</v>
      </c>
      <c r="AJ357" s="102"/>
      <c r="AK357" s="102"/>
      <c r="AL357" s="213">
        <f t="shared" si="79"/>
        <v>302848</v>
      </c>
    </row>
    <row r="358" spans="1:38" ht="67.5">
      <c r="A358" s="194">
        <v>7</v>
      </c>
      <c r="B358" s="2170" t="s">
        <v>5416</v>
      </c>
      <c r="C358" s="2176" t="s">
        <v>5282</v>
      </c>
      <c r="D358" s="2177">
        <v>1992</v>
      </c>
      <c r="E358" s="2178" t="s">
        <v>1114</v>
      </c>
      <c r="F358" s="194" t="s">
        <v>1115</v>
      </c>
      <c r="G358" s="194">
        <v>5</v>
      </c>
      <c r="H358" s="194">
        <v>3.02</v>
      </c>
      <c r="I358" s="102">
        <v>1</v>
      </c>
      <c r="J358" s="102">
        <v>251264</v>
      </c>
      <c r="K358" s="102"/>
      <c r="L358" s="102"/>
      <c r="M358" s="213">
        <f t="shared" si="74"/>
        <v>251264</v>
      </c>
      <c r="N358" s="194">
        <v>3.02</v>
      </c>
      <c r="O358" s="102">
        <v>1</v>
      </c>
      <c r="P358" s="194">
        <v>251264</v>
      </c>
      <c r="Q358" s="194"/>
      <c r="R358" s="194"/>
      <c r="S358" s="213">
        <f t="shared" si="75"/>
        <v>251264</v>
      </c>
      <c r="T358" s="213">
        <f t="shared" si="76"/>
        <v>0</v>
      </c>
      <c r="U358" s="213">
        <f t="shared" si="76"/>
        <v>0</v>
      </c>
      <c r="V358" s="213">
        <f t="shared" si="76"/>
        <v>0</v>
      </c>
      <c r="W358" s="213">
        <f t="shared" si="76"/>
        <v>0</v>
      </c>
      <c r="X358" s="213">
        <f t="shared" si="77"/>
        <v>0</v>
      </c>
      <c r="Y358" s="194">
        <v>6</v>
      </c>
      <c r="Z358" s="194">
        <v>3.11</v>
      </c>
      <c r="AA358" s="102">
        <v>1</v>
      </c>
      <c r="AB358" s="102">
        <v>258752</v>
      </c>
      <c r="AC358" s="102"/>
      <c r="AD358" s="102"/>
      <c r="AE358" s="213">
        <f t="shared" si="78"/>
        <v>258752</v>
      </c>
      <c r="AF358" s="194">
        <v>7</v>
      </c>
      <c r="AG358" s="194">
        <v>3.11</v>
      </c>
      <c r="AH358" s="102">
        <v>1</v>
      </c>
      <c r="AI358" s="102">
        <v>258752</v>
      </c>
      <c r="AJ358" s="102"/>
      <c r="AK358" s="102"/>
      <c r="AL358" s="213">
        <f t="shared" si="79"/>
        <v>258752</v>
      </c>
    </row>
    <row r="359" spans="1:38" ht="27">
      <c r="A359" s="194">
        <v>8</v>
      </c>
      <c r="B359" s="2170" t="s">
        <v>1190</v>
      </c>
      <c r="C359" s="2174" t="s">
        <v>5282</v>
      </c>
      <c r="D359" s="2175">
        <v>1965</v>
      </c>
      <c r="E359" s="2170" t="s">
        <v>1163</v>
      </c>
      <c r="F359" s="194" t="s">
        <v>990</v>
      </c>
      <c r="G359" s="194">
        <v>18</v>
      </c>
      <c r="H359" s="194">
        <v>2.21</v>
      </c>
      <c r="I359" s="102">
        <v>1</v>
      </c>
      <c r="J359" s="102">
        <v>183872</v>
      </c>
      <c r="K359" s="102"/>
      <c r="L359" s="102"/>
      <c r="M359" s="213">
        <f t="shared" si="74"/>
        <v>183872</v>
      </c>
      <c r="N359" s="194">
        <v>2.21</v>
      </c>
      <c r="O359" s="102">
        <v>1</v>
      </c>
      <c r="P359" s="194">
        <v>183872</v>
      </c>
      <c r="Q359" s="194"/>
      <c r="R359" s="194"/>
      <c r="S359" s="213">
        <f t="shared" si="75"/>
        <v>183872</v>
      </c>
      <c r="T359" s="213">
        <f t="shared" si="76"/>
        <v>0</v>
      </c>
      <c r="U359" s="213">
        <f t="shared" si="76"/>
        <v>0</v>
      </c>
      <c r="V359" s="213">
        <f t="shared" si="76"/>
        <v>0</v>
      </c>
      <c r="W359" s="213">
        <f t="shared" si="76"/>
        <v>0</v>
      </c>
      <c r="X359" s="213">
        <f t="shared" si="77"/>
        <v>0</v>
      </c>
      <c r="Y359" s="194">
        <v>19</v>
      </c>
      <c r="Z359" s="194">
        <v>2.2799999999999998</v>
      </c>
      <c r="AA359" s="102">
        <v>1</v>
      </c>
      <c r="AB359" s="102">
        <v>189695.99999999997</v>
      </c>
      <c r="AC359" s="102"/>
      <c r="AD359" s="102"/>
      <c r="AE359" s="213">
        <f t="shared" si="78"/>
        <v>189695.99999999997</v>
      </c>
      <c r="AF359" s="194">
        <v>20</v>
      </c>
      <c r="AG359" s="194">
        <v>2.2799999999999998</v>
      </c>
      <c r="AH359" s="102">
        <v>1</v>
      </c>
      <c r="AI359" s="102">
        <v>189695.99999999997</v>
      </c>
      <c r="AJ359" s="102"/>
      <c r="AK359" s="102"/>
      <c r="AL359" s="213">
        <f t="shared" si="79"/>
        <v>189695.99999999997</v>
      </c>
    </row>
    <row r="360" spans="1:38" ht="27">
      <c r="A360" s="194">
        <v>9</v>
      </c>
      <c r="B360" s="2170" t="s">
        <v>1192</v>
      </c>
      <c r="C360" s="2174" t="s">
        <v>5282</v>
      </c>
      <c r="D360" s="2175">
        <v>1981</v>
      </c>
      <c r="E360" s="2170" t="s">
        <v>1163</v>
      </c>
      <c r="F360" s="194" t="s">
        <v>990</v>
      </c>
      <c r="G360" s="194">
        <v>9</v>
      </c>
      <c r="H360" s="194">
        <v>2.02</v>
      </c>
      <c r="I360" s="102">
        <v>1</v>
      </c>
      <c r="J360" s="102">
        <v>168064</v>
      </c>
      <c r="K360" s="102"/>
      <c r="L360" s="102"/>
      <c r="M360" s="213">
        <f t="shared" si="74"/>
        <v>168064</v>
      </c>
      <c r="N360" s="194">
        <v>2.02</v>
      </c>
      <c r="O360" s="102">
        <v>1</v>
      </c>
      <c r="P360" s="194">
        <v>168064</v>
      </c>
      <c r="Q360" s="194"/>
      <c r="R360" s="194"/>
      <c r="S360" s="213">
        <f t="shared" si="75"/>
        <v>168064</v>
      </c>
      <c r="T360" s="213">
        <f t="shared" si="76"/>
        <v>0</v>
      </c>
      <c r="U360" s="213">
        <f t="shared" si="76"/>
        <v>0</v>
      </c>
      <c r="V360" s="213">
        <f t="shared" si="76"/>
        <v>0</v>
      </c>
      <c r="W360" s="213">
        <f t="shared" si="76"/>
        <v>0</v>
      </c>
      <c r="X360" s="213">
        <f t="shared" si="77"/>
        <v>0</v>
      </c>
      <c r="Y360" s="194">
        <v>10</v>
      </c>
      <c r="Z360" s="194">
        <v>2.08</v>
      </c>
      <c r="AA360" s="102">
        <v>1</v>
      </c>
      <c r="AB360" s="102">
        <v>173056</v>
      </c>
      <c r="AC360" s="102"/>
      <c r="AD360" s="102"/>
      <c r="AE360" s="213">
        <f t="shared" si="78"/>
        <v>173056</v>
      </c>
      <c r="AF360" s="194">
        <v>11</v>
      </c>
      <c r="AG360" s="194">
        <v>2.08</v>
      </c>
      <c r="AH360" s="102">
        <v>1</v>
      </c>
      <c r="AI360" s="102">
        <v>173056</v>
      </c>
      <c r="AJ360" s="102"/>
      <c r="AK360" s="102"/>
      <c r="AL360" s="213">
        <f t="shared" si="79"/>
        <v>173056</v>
      </c>
    </row>
    <row r="361" spans="1:38" ht="27">
      <c r="A361" s="194">
        <v>10</v>
      </c>
      <c r="B361" s="2170" t="s">
        <v>1194</v>
      </c>
      <c r="C361" s="2174" t="s">
        <v>5282</v>
      </c>
      <c r="D361" s="2175">
        <v>1992</v>
      </c>
      <c r="E361" s="2170" t="s">
        <v>1163</v>
      </c>
      <c r="F361" s="194" t="s">
        <v>990</v>
      </c>
      <c r="G361" s="194">
        <v>9</v>
      </c>
      <c r="H361" s="194">
        <v>2.02</v>
      </c>
      <c r="I361" s="102">
        <v>1</v>
      </c>
      <c r="J361" s="102">
        <v>168064</v>
      </c>
      <c r="K361" s="102"/>
      <c r="L361" s="102"/>
      <c r="M361" s="213">
        <f t="shared" si="74"/>
        <v>168064</v>
      </c>
      <c r="N361" s="194">
        <v>2.02</v>
      </c>
      <c r="O361" s="102">
        <v>1</v>
      </c>
      <c r="P361" s="194">
        <v>168064</v>
      </c>
      <c r="Q361" s="194"/>
      <c r="R361" s="194"/>
      <c r="S361" s="213">
        <f t="shared" si="75"/>
        <v>168064</v>
      </c>
      <c r="T361" s="213">
        <f t="shared" si="76"/>
        <v>0</v>
      </c>
      <c r="U361" s="213">
        <f t="shared" si="76"/>
        <v>0</v>
      </c>
      <c r="V361" s="213">
        <f t="shared" si="76"/>
        <v>0</v>
      </c>
      <c r="W361" s="213">
        <f t="shared" si="76"/>
        <v>0</v>
      </c>
      <c r="X361" s="213">
        <f t="shared" si="77"/>
        <v>0</v>
      </c>
      <c r="Y361" s="194">
        <v>10</v>
      </c>
      <c r="Z361" s="194">
        <v>2.08</v>
      </c>
      <c r="AA361" s="102">
        <v>1</v>
      </c>
      <c r="AB361" s="102">
        <v>173056</v>
      </c>
      <c r="AC361" s="102"/>
      <c r="AD361" s="102"/>
      <c r="AE361" s="213">
        <f t="shared" si="78"/>
        <v>173056</v>
      </c>
      <c r="AF361" s="194">
        <v>11</v>
      </c>
      <c r="AG361" s="194">
        <v>2.08</v>
      </c>
      <c r="AH361" s="102">
        <v>1</v>
      </c>
      <c r="AI361" s="102">
        <v>173056</v>
      </c>
      <c r="AJ361" s="102"/>
      <c r="AK361" s="102"/>
      <c r="AL361" s="213">
        <f t="shared" si="79"/>
        <v>173056</v>
      </c>
    </row>
    <row r="362" spans="1:38" ht="27">
      <c r="A362" s="194">
        <v>11</v>
      </c>
      <c r="B362" s="2170" t="s">
        <v>1830</v>
      </c>
      <c r="C362" s="2174" t="s">
        <v>5282</v>
      </c>
      <c r="D362" s="2175">
        <v>1997</v>
      </c>
      <c r="E362" s="2170" t="s">
        <v>1163</v>
      </c>
      <c r="F362" s="194" t="s">
        <v>990</v>
      </c>
      <c r="G362" s="194">
        <v>6</v>
      </c>
      <c r="H362" s="194">
        <v>1.96</v>
      </c>
      <c r="I362" s="102">
        <v>1</v>
      </c>
      <c r="J362" s="102">
        <v>163072</v>
      </c>
      <c r="K362" s="102"/>
      <c r="L362" s="102"/>
      <c r="M362" s="213">
        <f t="shared" si="74"/>
        <v>163072</v>
      </c>
      <c r="N362" s="194">
        <v>1.9</v>
      </c>
      <c r="O362" s="102">
        <v>1</v>
      </c>
      <c r="P362" s="194">
        <v>158080</v>
      </c>
      <c r="Q362" s="194"/>
      <c r="R362" s="194"/>
      <c r="S362" s="213">
        <f t="shared" si="75"/>
        <v>158080</v>
      </c>
      <c r="T362" s="213">
        <f t="shared" si="76"/>
        <v>0</v>
      </c>
      <c r="U362" s="213">
        <f t="shared" si="76"/>
        <v>4992</v>
      </c>
      <c r="V362" s="213">
        <f t="shared" si="76"/>
        <v>0</v>
      </c>
      <c r="W362" s="213">
        <f t="shared" si="76"/>
        <v>0</v>
      </c>
      <c r="X362" s="213">
        <f t="shared" si="77"/>
        <v>4992</v>
      </c>
      <c r="Y362" s="194">
        <v>7</v>
      </c>
      <c r="Z362" s="194">
        <v>1.96</v>
      </c>
      <c r="AA362" s="102">
        <v>1</v>
      </c>
      <c r="AB362" s="102">
        <v>163072</v>
      </c>
      <c r="AC362" s="102"/>
      <c r="AD362" s="102"/>
      <c r="AE362" s="213">
        <f t="shared" si="78"/>
        <v>163072</v>
      </c>
      <c r="AF362" s="194">
        <v>8</v>
      </c>
      <c r="AG362" s="194">
        <v>2.02</v>
      </c>
      <c r="AH362" s="102">
        <v>1</v>
      </c>
      <c r="AI362" s="102">
        <v>168064</v>
      </c>
      <c r="AJ362" s="102"/>
      <c r="AK362" s="102"/>
      <c r="AL362" s="213">
        <f t="shared" si="79"/>
        <v>168064</v>
      </c>
    </row>
    <row r="363" spans="1:38" ht="27">
      <c r="A363" s="194">
        <v>12</v>
      </c>
      <c r="B363" s="2170" t="s">
        <v>4300</v>
      </c>
      <c r="C363" s="2174" t="s">
        <v>5282</v>
      </c>
      <c r="D363" s="2175">
        <v>1993</v>
      </c>
      <c r="E363" s="2170" t="s">
        <v>1163</v>
      </c>
      <c r="F363" s="194" t="s">
        <v>990</v>
      </c>
      <c r="G363" s="194">
        <v>6</v>
      </c>
      <c r="H363" s="194">
        <v>1.96</v>
      </c>
      <c r="I363" s="102">
        <v>1</v>
      </c>
      <c r="J363" s="102">
        <v>163072</v>
      </c>
      <c r="K363" s="102"/>
      <c r="L363" s="102"/>
      <c r="M363" s="213">
        <f t="shared" si="74"/>
        <v>163072</v>
      </c>
      <c r="N363" s="194">
        <v>1.9</v>
      </c>
      <c r="O363" s="102">
        <v>1</v>
      </c>
      <c r="P363" s="194">
        <v>158080</v>
      </c>
      <c r="Q363" s="194"/>
      <c r="R363" s="194"/>
      <c r="S363" s="213">
        <f t="shared" si="75"/>
        <v>158080</v>
      </c>
      <c r="T363" s="213">
        <f t="shared" si="76"/>
        <v>0</v>
      </c>
      <c r="U363" s="213">
        <f t="shared" si="76"/>
        <v>4992</v>
      </c>
      <c r="V363" s="213">
        <f t="shared" si="76"/>
        <v>0</v>
      </c>
      <c r="W363" s="213">
        <f t="shared" si="76"/>
        <v>0</v>
      </c>
      <c r="X363" s="213">
        <f t="shared" si="77"/>
        <v>4992</v>
      </c>
      <c r="Y363" s="194">
        <v>7</v>
      </c>
      <c r="Z363" s="194">
        <v>1.96</v>
      </c>
      <c r="AA363" s="102">
        <v>1</v>
      </c>
      <c r="AB363" s="102">
        <v>163072</v>
      </c>
      <c r="AC363" s="102"/>
      <c r="AD363" s="102"/>
      <c r="AE363" s="213">
        <f t="shared" si="78"/>
        <v>163072</v>
      </c>
      <c r="AF363" s="194">
        <v>8</v>
      </c>
      <c r="AG363" s="194">
        <v>2.02</v>
      </c>
      <c r="AH363" s="102">
        <v>1</v>
      </c>
      <c r="AI363" s="102">
        <v>168064</v>
      </c>
      <c r="AJ363" s="102"/>
      <c r="AK363" s="102"/>
      <c r="AL363" s="213">
        <f t="shared" si="79"/>
        <v>168064</v>
      </c>
    </row>
    <row r="364" spans="1:38" ht="27">
      <c r="A364" s="194">
        <v>13</v>
      </c>
      <c r="B364" s="2170" t="s">
        <v>5417</v>
      </c>
      <c r="C364" s="2174" t="s">
        <v>5282</v>
      </c>
      <c r="D364" s="2175">
        <v>1999</v>
      </c>
      <c r="E364" s="2170" t="s">
        <v>1163</v>
      </c>
      <c r="F364" s="194" t="s">
        <v>990</v>
      </c>
      <c r="G364" s="194">
        <v>4</v>
      </c>
      <c r="H364" s="194">
        <v>1.9</v>
      </c>
      <c r="I364" s="102">
        <v>1</v>
      </c>
      <c r="J364" s="102">
        <v>158080</v>
      </c>
      <c r="K364" s="102"/>
      <c r="L364" s="102"/>
      <c r="M364" s="213">
        <f t="shared" si="74"/>
        <v>158080</v>
      </c>
      <c r="N364" s="194">
        <v>1.84</v>
      </c>
      <c r="O364" s="102">
        <v>1</v>
      </c>
      <c r="P364" s="194">
        <v>153088</v>
      </c>
      <c r="Q364" s="194"/>
      <c r="R364" s="194"/>
      <c r="S364" s="213">
        <f t="shared" si="75"/>
        <v>153088</v>
      </c>
      <c r="T364" s="213">
        <f t="shared" si="76"/>
        <v>0</v>
      </c>
      <c r="U364" s="213">
        <f t="shared" si="76"/>
        <v>4992</v>
      </c>
      <c r="V364" s="213">
        <f t="shared" si="76"/>
        <v>0</v>
      </c>
      <c r="W364" s="213">
        <f t="shared" si="76"/>
        <v>0</v>
      </c>
      <c r="X364" s="213">
        <f t="shared" si="77"/>
        <v>4992</v>
      </c>
      <c r="Y364" s="194">
        <v>5</v>
      </c>
      <c r="Z364" s="194">
        <v>1.9</v>
      </c>
      <c r="AA364" s="102">
        <v>1</v>
      </c>
      <c r="AB364" s="102">
        <v>158080</v>
      </c>
      <c r="AC364" s="102"/>
      <c r="AD364" s="102"/>
      <c r="AE364" s="213">
        <f t="shared" si="78"/>
        <v>158080</v>
      </c>
      <c r="AF364" s="194">
        <v>6</v>
      </c>
      <c r="AG364" s="194">
        <v>1.96</v>
      </c>
      <c r="AH364" s="102">
        <v>1</v>
      </c>
      <c r="AI364" s="102">
        <v>163072</v>
      </c>
      <c r="AJ364" s="102"/>
      <c r="AK364" s="102"/>
      <c r="AL364" s="213">
        <f t="shared" si="79"/>
        <v>163072</v>
      </c>
    </row>
    <row r="365" spans="1:38" ht="27">
      <c r="A365" s="194">
        <v>14</v>
      </c>
      <c r="B365" s="2170" t="s">
        <v>5418</v>
      </c>
      <c r="C365" s="2174" t="s">
        <v>5282</v>
      </c>
      <c r="D365" s="2175">
        <v>1999</v>
      </c>
      <c r="E365" s="2170" t="s">
        <v>1163</v>
      </c>
      <c r="F365" s="194" t="s">
        <v>990</v>
      </c>
      <c r="G365" s="194">
        <v>4</v>
      </c>
      <c r="H365" s="194">
        <v>1.9</v>
      </c>
      <c r="I365" s="102">
        <v>1</v>
      </c>
      <c r="J365" s="102">
        <v>158080</v>
      </c>
      <c r="K365" s="102"/>
      <c r="L365" s="102"/>
      <c r="M365" s="213">
        <f t="shared" si="74"/>
        <v>158080</v>
      </c>
      <c r="N365" s="194">
        <v>1.84</v>
      </c>
      <c r="O365" s="102">
        <v>1</v>
      </c>
      <c r="P365" s="194">
        <v>153088</v>
      </c>
      <c r="Q365" s="194"/>
      <c r="R365" s="194"/>
      <c r="S365" s="213">
        <f t="shared" si="75"/>
        <v>153088</v>
      </c>
      <c r="T365" s="213">
        <f t="shared" si="76"/>
        <v>0</v>
      </c>
      <c r="U365" s="213">
        <f t="shared" si="76"/>
        <v>4992</v>
      </c>
      <c r="V365" s="213">
        <f t="shared" si="76"/>
        <v>0</v>
      </c>
      <c r="W365" s="213">
        <f t="shared" si="76"/>
        <v>0</v>
      </c>
      <c r="X365" s="213">
        <f t="shared" si="77"/>
        <v>4992</v>
      </c>
      <c r="Y365" s="194">
        <v>5</v>
      </c>
      <c r="Z365" s="194">
        <v>1.9</v>
      </c>
      <c r="AA365" s="102">
        <v>1</v>
      </c>
      <c r="AB365" s="102">
        <v>158080</v>
      </c>
      <c r="AC365" s="102"/>
      <c r="AD365" s="102"/>
      <c r="AE365" s="213">
        <f t="shared" si="78"/>
        <v>158080</v>
      </c>
      <c r="AF365" s="194">
        <v>6</v>
      </c>
      <c r="AG365" s="194">
        <v>1.96</v>
      </c>
      <c r="AH365" s="102">
        <v>1</v>
      </c>
      <c r="AI365" s="102">
        <v>163072</v>
      </c>
      <c r="AJ365" s="102"/>
      <c r="AK365" s="102"/>
      <c r="AL365" s="213">
        <f t="shared" si="79"/>
        <v>163072</v>
      </c>
    </row>
    <row r="366" spans="1:38" ht="27">
      <c r="A366" s="194">
        <v>15</v>
      </c>
      <c r="B366" s="2170" t="s">
        <v>1254</v>
      </c>
      <c r="C366" s="2174" t="s">
        <v>5282</v>
      </c>
      <c r="D366" s="2175">
        <v>1983</v>
      </c>
      <c r="E366" s="2170" t="s">
        <v>1163</v>
      </c>
      <c r="F366" s="194" t="s">
        <v>990</v>
      </c>
      <c r="G366" s="194">
        <v>18</v>
      </c>
      <c r="H366" s="194">
        <v>2.21</v>
      </c>
      <c r="I366" s="102">
        <v>1</v>
      </c>
      <c r="J366" s="102">
        <v>183872</v>
      </c>
      <c r="K366" s="102"/>
      <c r="L366" s="102"/>
      <c r="M366" s="213">
        <f t="shared" si="74"/>
        <v>183872</v>
      </c>
      <c r="N366" s="194">
        <v>2.21</v>
      </c>
      <c r="O366" s="102">
        <v>1</v>
      </c>
      <c r="P366" s="194">
        <v>183872</v>
      </c>
      <c r="Q366" s="194"/>
      <c r="R366" s="194"/>
      <c r="S366" s="213">
        <f t="shared" si="75"/>
        <v>183872</v>
      </c>
      <c r="T366" s="213">
        <f t="shared" si="76"/>
        <v>0</v>
      </c>
      <c r="U366" s="213">
        <f t="shared" si="76"/>
        <v>0</v>
      </c>
      <c r="V366" s="213">
        <f t="shared" si="76"/>
        <v>0</v>
      </c>
      <c r="W366" s="213">
        <f t="shared" si="76"/>
        <v>0</v>
      </c>
      <c r="X366" s="213">
        <f t="shared" si="77"/>
        <v>0</v>
      </c>
      <c r="Y366" s="194">
        <v>19</v>
      </c>
      <c r="Z366" s="194">
        <v>2.2799999999999998</v>
      </c>
      <c r="AA366" s="102">
        <v>1</v>
      </c>
      <c r="AB366" s="102">
        <v>189695.99999999997</v>
      </c>
      <c r="AC366" s="102"/>
      <c r="AD366" s="102"/>
      <c r="AE366" s="213">
        <f t="shared" si="78"/>
        <v>189695.99999999997</v>
      </c>
      <c r="AF366" s="194">
        <v>20</v>
      </c>
      <c r="AG366" s="194">
        <v>2.2799999999999998</v>
      </c>
      <c r="AH366" s="102">
        <v>1</v>
      </c>
      <c r="AI366" s="102">
        <v>189695.99999999997</v>
      </c>
      <c r="AJ366" s="102"/>
      <c r="AK366" s="102"/>
      <c r="AL366" s="213">
        <f t="shared" si="79"/>
        <v>189695.99999999997</v>
      </c>
    </row>
    <row r="367" spans="1:38" ht="27">
      <c r="A367" s="194">
        <v>16</v>
      </c>
      <c r="B367" s="2170" t="s">
        <v>5612</v>
      </c>
      <c r="C367" s="2174" t="s">
        <v>5283</v>
      </c>
      <c r="D367" s="2175">
        <v>2003</v>
      </c>
      <c r="E367" s="2170" t="s">
        <v>1163</v>
      </c>
      <c r="F367" s="194" t="s">
        <v>990</v>
      </c>
      <c r="G367" s="194">
        <v>3</v>
      </c>
      <c r="H367" s="194">
        <v>1.84</v>
      </c>
      <c r="I367" s="102">
        <v>1</v>
      </c>
      <c r="J367" s="102">
        <v>153088</v>
      </c>
      <c r="K367" s="102"/>
      <c r="L367" s="102"/>
      <c r="M367" s="213">
        <f t="shared" si="74"/>
        <v>153088</v>
      </c>
      <c r="N367" s="194">
        <v>1.79</v>
      </c>
      <c r="O367" s="102">
        <v>1</v>
      </c>
      <c r="P367" s="194">
        <v>148928</v>
      </c>
      <c r="Q367" s="194"/>
      <c r="R367" s="194"/>
      <c r="S367" s="213">
        <f t="shared" si="75"/>
        <v>148928</v>
      </c>
      <c r="T367" s="213">
        <f t="shared" si="76"/>
        <v>0</v>
      </c>
      <c r="U367" s="213">
        <f t="shared" si="76"/>
        <v>4160</v>
      </c>
      <c r="V367" s="213">
        <f t="shared" si="76"/>
        <v>0</v>
      </c>
      <c r="W367" s="213">
        <f t="shared" si="76"/>
        <v>0</v>
      </c>
      <c r="X367" s="213">
        <f t="shared" si="77"/>
        <v>4160</v>
      </c>
      <c r="Y367" s="194">
        <v>4</v>
      </c>
      <c r="Z367" s="194">
        <v>1.9</v>
      </c>
      <c r="AA367" s="102">
        <v>1</v>
      </c>
      <c r="AB367" s="102">
        <v>158080</v>
      </c>
      <c r="AC367" s="102"/>
      <c r="AD367" s="102"/>
      <c r="AE367" s="213">
        <f t="shared" si="78"/>
        <v>158080</v>
      </c>
      <c r="AF367" s="194">
        <v>5</v>
      </c>
      <c r="AG367" s="194">
        <v>1.9</v>
      </c>
      <c r="AH367" s="102">
        <v>1</v>
      </c>
      <c r="AI367" s="102">
        <v>158080</v>
      </c>
      <c r="AJ367" s="102"/>
      <c r="AK367" s="102"/>
      <c r="AL367" s="213">
        <f t="shared" si="79"/>
        <v>158080</v>
      </c>
    </row>
    <row r="368" spans="1:38" ht="27">
      <c r="A368" s="194">
        <v>17</v>
      </c>
      <c r="B368" s="2170" t="s">
        <v>1244</v>
      </c>
      <c r="C368" s="2174" t="s">
        <v>5282</v>
      </c>
      <c r="D368" s="2175">
        <v>1987</v>
      </c>
      <c r="E368" s="2170" t="s">
        <v>1163</v>
      </c>
      <c r="F368" s="194" t="s">
        <v>990</v>
      </c>
      <c r="G368" s="194">
        <v>17</v>
      </c>
      <c r="H368" s="194">
        <v>2.21</v>
      </c>
      <c r="I368" s="102">
        <v>1</v>
      </c>
      <c r="J368" s="102">
        <v>183872</v>
      </c>
      <c r="K368" s="102"/>
      <c r="L368" s="102"/>
      <c r="M368" s="213">
        <f t="shared" si="74"/>
        <v>183872</v>
      </c>
      <c r="N368" s="194">
        <v>2.21</v>
      </c>
      <c r="O368" s="102">
        <v>1</v>
      </c>
      <c r="P368" s="194">
        <v>183872</v>
      </c>
      <c r="Q368" s="194"/>
      <c r="R368" s="194"/>
      <c r="S368" s="213">
        <f t="shared" si="75"/>
        <v>183872</v>
      </c>
      <c r="T368" s="213">
        <f t="shared" si="76"/>
        <v>0</v>
      </c>
      <c r="U368" s="213">
        <f t="shared" si="76"/>
        <v>0</v>
      </c>
      <c r="V368" s="213">
        <f t="shared" si="76"/>
        <v>0</v>
      </c>
      <c r="W368" s="213">
        <f t="shared" si="76"/>
        <v>0</v>
      </c>
      <c r="X368" s="213">
        <f t="shared" si="77"/>
        <v>0</v>
      </c>
      <c r="Y368" s="194">
        <v>18</v>
      </c>
      <c r="Z368" s="194">
        <v>2.21</v>
      </c>
      <c r="AA368" s="102">
        <v>1</v>
      </c>
      <c r="AB368" s="102">
        <v>183872</v>
      </c>
      <c r="AC368" s="102"/>
      <c r="AD368" s="102"/>
      <c r="AE368" s="213">
        <f t="shared" si="78"/>
        <v>183872</v>
      </c>
      <c r="AF368" s="194">
        <v>19</v>
      </c>
      <c r="AG368" s="194">
        <v>2.2799999999999998</v>
      </c>
      <c r="AH368" s="102">
        <v>1</v>
      </c>
      <c r="AI368" s="102">
        <v>189695.99999999997</v>
      </c>
      <c r="AJ368" s="102"/>
      <c r="AK368" s="102"/>
      <c r="AL368" s="213">
        <f t="shared" si="79"/>
        <v>189695.99999999997</v>
      </c>
    </row>
    <row r="369" spans="1:38" ht="27">
      <c r="A369" s="194">
        <v>18</v>
      </c>
      <c r="B369" s="2170" t="s">
        <v>6734</v>
      </c>
      <c r="C369" s="2174" t="s">
        <v>5282</v>
      </c>
      <c r="D369" s="2175">
        <v>1999</v>
      </c>
      <c r="E369" s="2170" t="s">
        <v>1163</v>
      </c>
      <c r="F369" s="194" t="s">
        <v>990</v>
      </c>
      <c r="G369" s="194">
        <v>3</v>
      </c>
      <c r="H369" s="194">
        <v>1.84</v>
      </c>
      <c r="I369" s="102">
        <v>1</v>
      </c>
      <c r="J369" s="102">
        <v>153088</v>
      </c>
      <c r="K369" s="102"/>
      <c r="L369" s="102"/>
      <c r="M369" s="213">
        <f t="shared" si="74"/>
        <v>153088</v>
      </c>
      <c r="N369" s="194">
        <v>1.79</v>
      </c>
      <c r="O369" s="102">
        <v>1</v>
      </c>
      <c r="P369" s="194">
        <v>148928</v>
      </c>
      <c r="Q369" s="194"/>
      <c r="R369" s="194"/>
      <c r="S369" s="213">
        <f t="shared" si="75"/>
        <v>148928</v>
      </c>
      <c r="T369" s="213">
        <f t="shared" si="76"/>
        <v>0</v>
      </c>
      <c r="U369" s="213">
        <f t="shared" si="76"/>
        <v>4160</v>
      </c>
      <c r="V369" s="213">
        <f t="shared" si="76"/>
        <v>0</v>
      </c>
      <c r="W369" s="213">
        <f t="shared" si="76"/>
        <v>0</v>
      </c>
      <c r="X369" s="213">
        <f t="shared" si="77"/>
        <v>4160</v>
      </c>
      <c r="Y369" s="194">
        <v>4</v>
      </c>
      <c r="Z369" s="194">
        <v>1.9</v>
      </c>
      <c r="AA369" s="102">
        <v>1</v>
      </c>
      <c r="AB369" s="102">
        <v>158080</v>
      </c>
      <c r="AC369" s="102"/>
      <c r="AD369" s="102"/>
      <c r="AE369" s="213">
        <f t="shared" si="78"/>
        <v>158080</v>
      </c>
      <c r="AF369" s="194">
        <v>5</v>
      </c>
      <c r="AG369" s="194">
        <v>1.9</v>
      </c>
      <c r="AH369" s="102">
        <v>1</v>
      </c>
      <c r="AI369" s="102">
        <v>158080</v>
      </c>
      <c r="AJ369" s="102"/>
      <c r="AK369" s="102"/>
      <c r="AL369" s="213">
        <f t="shared" si="79"/>
        <v>158080</v>
      </c>
    </row>
    <row r="370" spans="1:38" ht="27">
      <c r="A370" s="194">
        <v>19</v>
      </c>
      <c r="B370" s="2170" t="s">
        <v>6735</v>
      </c>
      <c r="C370" s="2174" t="s">
        <v>5282</v>
      </c>
      <c r="D370" s="2175">
        <v>2001</v>
      </c>
      <c r="E370" s="2170" t="s">
        <v>1163</v>
      </c>
      <c r="F370" s="194" t="s">
        <v>990</v>
      </c>
      <c r="G370" s="194">
        <v>3</v>
      </c>
      <c r="H370" s="194">
        <v>1.84</v>
      </c>
      <c r="I370" s="102">
        <v>1</v>
      </c>
      <c r="J370" s="102">
        <v>153088</v>
      </c>
      <c r="K370" s="102"/>
      <c r="L370" s="102"/>
      <c r="M370" s="213">
        <f t="shared" si="74"/>
        <v>153088</v>
      </c>
      <c r="N370" s="194">
        <v>1.79</v>
      </c>
      <c r="O370" s="102">
        <v>1</v>
      </c>
      <c r="P370" s="194">
        <v>148928</v>
      </c>
      <c r="Q370" s="194"/>
      <c r="R370" s="194"/>
      <c r="S370" s="213">
        <f t="shared" si="75"/>
        <v>148928</v>
      </c>
      <c r="T370" s="213">
        <f t="shared" si="76"/>
        <v>0</v>
      </c>
      <c r="U370" s="213">
        <f t="shared" si="76"/>
        <v>4160</v>
      </c>
      <c r="V370" s="213">
        <f t="shared" si="76"/>
        <v>0</v>
      </c>
      <c r="W370" s="213">
        <f t="shared" si="76"/>
        <v>0</v>
      </c>
      <c r="X370" s="213">
        <f t="shared" si="77"/>
        <v>4160</v>
      </c>
      <c r="Y370" s="194">
        <v>4</v>
      </c>
      <c r="Z370" s="194">
        <v>1.9</v>
      </c>
      <c r="AA370" s="102">
        <v>1</v>
      </c>
      <c r="AB370" s="102">
        <v>158080</v>
      </c>
      <c r="AC370" s="102"/>
      <c r="AD370" s="102"/>
      <c r="AE370" s="213">
        <f t="shared" si="78"/>
        <v>158080</v>
      </c>
      <c r="AF370" s="194">
        <v>5</v>
      </c>
      <c r="AG370" s="194">
        <v>1.9</v>
      </c>
      <c r="AH370" s="102">
        <v>1</v>
      </c>
      <c r="AI370" s="102">
        <v>158080</v>
      </c>
      <c r="AJ370" s="102"/>
      <c r="AK370" s="102"/>
      <c r="AL370" s="213">
        <f t="shared" si="79"/>
        <v>158080</v>
      </c>
    </row>
    <row r="371" spans="1:38" ht="27">
      <c r="A371" s="194">
        <v>20</v>
      </c>
      <c r="B371" s="2170" t="s">
        <v>5572</v>
      </c>
      <c r="C371" s="2174" t="s">
        <v>5282</v>
      </c>
      <c r="D371" s="2175">
        <v>2003</v>
      </c>
      <c r="E371" s="2170" t="s">
        <v>1163</v>
      </c>
      <c r="F371" s="194" t="s">
        <v>990</v>
      </c>
      <c r="G371" s="194">
        <v>4</v>
      </c>
      <c r="H371" s="194">
        <v>1.9</v>
      </c>
      <c r="I371" s="102">
        <v>1</v>
      </c>
      <c r="J371" s="102">
        <v>158080</v>
      </c>
      <c r="K371" s="102"/>
      <c r="L371" s="102"/>
      <c r="M371" s="213">
        <f t="shared" si="74"/>
        <v>158080</v>
      </c>
      <c r="N371" s="194">
        <v>1.84</v>
      </c>
      <c r="O371" s="102">
        <v>1</v>
      </c>
      <c r="P371" s="194">
        <v>153088</v>
      </c>
      <c r="Q371" s="194"/>
      <c r="R371" s="194"/>
      <c r="S371" s="213">
        <f t="shared" si="75"/>
        <v>153088</v>
      </c>
      <c r="T371" s="213">
        <f t="shared" si="76"/>
        <v>0</v>
      </c>
      <c r="U371" s="213">
        <f t="shared" si="76"/>
        <v>4992</v>
      </c>
      <c r="V371" s="213">
        <f t="shared" si="76"/>
        <v>0</v>
      </c>
      <c r="W371" s="213">
        <f t="shared" si="76"/>
        <v>0</v>
      </c>
      <c r="X371" s="213">
        <f t="shared" si="77"/>
        <v>4992</v>
      </c>
      <c r="Y371" s="194">
        <v>5</v>
      </c>
      <c r="Z371" s="194">
        <v>1.9</v>
      </c>
      <c r="AA371" s="102">
        <v>1</v>
      </c>
      <c r="AB371" s="102">
        <v>158080</v>
      </c>
      <c r="AC371" s="102"/>
      <c r="AD371" s="102"/>
      <c r="AE371" s="213">
        <f t="shared" si="78"/>
        <v>158080</v>
      </c>
      <c r="AF371" s="194">
        <v>6</v>
      </c>
      <c r="AG371" s="194">
        <v>1.96</v>
      </c>
      <c r="AH371" s="102">
        <v>1</v>
      </c>
      <c r="AI371" s="102">
        <v>163072</v>
      </c>
      <c r="AJ371" s="102"/>
      <c r="AK371" s="102"/>
      <c r="AL371" s="213">
        <f t="shared" si="79"/>
        <v>163072</v>
      </c>
    </row>
    <row r="372" spans="1:38" ht="27">
      <c r="A372" s="194">
        <v>21</v>
      </c>
      <c r="B372" s="2170" t="s">
        <v>5590</v>
      </c>
      <c r="C372" s="2174" t="s">
        <v>5282</v>
      </c>
      <c r="D372" s="2175">
        <v>2001</v>
      </c>
      <c r="E372" s="2170" t="s">
        <v>1163</v>
      </c>
      <c r="F372" s="194" t="s">
        <v>990</v>
      </c>
      <c r="G372" s="194">
        <v>4</v>
      </c>
      <c r="H372" s="194">
        <v>1.9</v>
      </c>
      <c r="I372" s="102">
        <v>1</v>
      </c>
      <c r="J372" s="102">
        <v>158080</v>
      </c>
      <c r="K372" s="102"/>
      <c r="L372" s="102"/>
      <c r="M372" s="213">
        <f t="shared" si="74"/>
        <v>158080</v>
      </c>
      <c r="N372" s="194">
        <v>1.84</v>
      </c>
      <c r="O372" s="102">
        <v>1</v>
      </c>
      <c r="P372" s="194">
        <v>153088</v>
      </c>
      <c r="Q372" s="194"/>
      <c r="R372" s="194"/>
      <c r="S372" s="213">
        <f t="shared" si="75"/>
        <v>153088</v>
      </c>
      <c r="T372" s="213">
        <f t="shared" si="76"/>
        <v>0</v>
      </c>
      <c r="U372" s="213">
        <f t="shared" si="76"/>
        <v>4992</v>
      </c>
      <c r="V372" s="213">
        <f t="shared" si="76"/>
        <v>0</v>
      </c>
      <c r="W372" s="213">
        <f t="shared" si="76"/>
        <v>0</v>
      </c>
      <c r="X372" s="213">
        <f t="shared" si="77"/>
        <v>4992</v>
      </c>
      <c r="Y372" s="194">
        <v>5</v>
      </c>
      <c r="Z372" s="194">
        <v>1.9</v>
      </c>
      <c r="AA372" s="102">
        <v>1</v>
      </c>
      <c r="AB372" s="102">
        <v>158080</v>
      </c>
      <c r="AC372" s="102"/>
      <c r="AD372" s="102"/>
      <c r="AE372" s="213">
        <f t="shared" si="78"/>
        <v>158080</v>
      </c>
      <c r="AF372" s="194">
        <v>6</v>
      </c>
      <c r="AG372" s="194">
        <v>1.96</v>
      </c>
      <c r="AH372" s="102">
        <v>1</v>
      </c>
      <c r="AI372" s="102">
        <v>163072</v>
      </c>
      <c r="AJ372" s="102"/>
      <c r="AK372" s="102"/>
      <c r="AL372" s="213">
        <f t="shared" si="79"/>
        <v>163072</v>
      </c>
    </row>
    <row r="373" spans="1:38" ht="27">
      <c r="A373" s="194">
        <v>22</v>
      </c>
      <c r="B373" s="2170" t="s">
        <v>8104</v>
      </c>
      <c r="C373" s="2174" t="s">
        <v>5282</v>
      </c>
      <c r="D373" s="2175">
        <v>1998</v>
      </c>
      <c r="E373" s="2170" t="s">
        <v>1163</v>
      </c>
      <c r="F373" s="194" t="s">
        <v>990</v>
      </c>
      <c r="G373" s="194">
        <v>3</v>
      </c>
      <c r="H373" s="194">
        <v>1.84</v>
      </c>
      <c r="I373" s="102">
        <v>1</v>
      </c>
      <c r="J373" s="102">
        <v>153088</v>
      </c>
      <c r="K373" s="102"/>
      <c r="L373" s="102"/>
      <c r="M373" s="213">
        <f t="shared" si="74"/>
        <v>153088</v>
      </c>
      <c r="N373" s="194">
        <v>1.79</v>
      </c>
      <c r="O373" s="102">
        <v>1</v>
      </c>
      <c r="P373" s="194">
        <v>148928</v>
      </c>
      <c r="Q373" s="194"/>
      <c r="R373" s="194"/>
      <c r="S373" s="213">
        <f t="shared" si="75"/>
        <v>148928</v>
      </c>
      <c r="T373" s="213">
        <f t="shared" si="76"/>
        <v>0</v>
      </c>
      <c r="U373" s="213">
        <f t="shared" si="76"/>
        <v>4160</v>
      </c>
      <c r="V373" s="213">
        <f t="shared" si="76"/>
        <v>0</v>
      </c>
      <c r="W373" s="213">
        <f t="shared" si="76"/>
        <v>0</v>
      </c>
      <c r="X373" s="213">
        <f t="shared" si="77"/>
        <v>4160</v>
      </c>
      <c r="Y373" s="194">
        <v>4</v>
      </c>
      <c r="Z373" s="194">
        <v>1.9</v>
      </c>
      <c r="AA373" s="102">
        <v>1</v>
      </c>
      <c r="AB373" s="102">
        <v>158080</v>
      </c>
      <c r="AC373" s="102"/>
      <c r="AD373" s="102"/>
      <c r="AE373" s="213">
        <f t="shared" si="78"/>
        <v>158080</v>
      </c>
      <c r="AF373" s="194">
        <v>5</v>
      </c>
      <c r="AG373" s="194">
        <v>1.9</v>
      </c>
      <c r="AH373" s="102">
        <v>1</v>
      </c>
      <c r="AI373" s="102">
        <v>158080</v>
      </c>
      <c r="AJ373" s="102"/>
      <c r="AK373" s="102"/>
      <c r="AL373" s="213">
        <f t="shared" si="79"/>
        <v>158080</v>
      </c>
    </row>
    <row r="374" spans="1:38" ht="27">
      <c r="A374" s="194">
        <v>23</v>
      </c>
      <c r="B374" s="2170" t="s">
        <v>6947</v>
      </c>
      <c r="C374" s="2174" t="s">
        <v>5282</v>
      </c>
      <c r="D374" s="2175">
        <v>1999</v>
      </c>
      <c r="E374" s="2170" t="s">
        <v>1163</v>
      </c>
      <c r="F374" s="194" t="s">
        <v>990</v>
      </c>
      <c r="G374" s="194">
        <v>3</v>
      </c>
      <c r="H374" s="194">
        <v>1.84</v>
      </c>
      <c r="I374" s="102">
        <v>1</v>
      </c>
      <c r="J374" s="102">
        <v>153088</v>
      </c>
      <c r="K374" s="102"/>
      <c r="L374" s="102"/>
      <c r="M374" s="213">
        <f t="shared" si="74"/>
        <v>153088</v>
      </c>
      <c r="N374" s="194">
        <v>1.79</v>
      </c>
      <c r="O374" s="102">
        <v>1</v>
      </c>
      <c r="P374" s="194">
        <v>148928</v>
      </c>
      <c r="Q374" s="194"/>
      <c r="R374" s="194"/>
      <c r="S374" s="213">
        <f t="shared" si="75"/>
        <v>148928</v>
      </c>
      <c r="T374" s="213">
        <f t="shared" si="76"/>
        <v>0</v>
      </c>
      <c r="U374" s="213">
        <f t="shared" si="76"/>
        <v>4160</v>
      </c>
      <c r="V374" s="213">
        <f t="shared" si="76"/>
        <v>0</v>
      </c>
      <c r="W374" s="213">
        <f t="shared" si="76"/>
        <v>0</v>
      </c>
      <c r="X374" s="213">
        <f t="shared" si="77"/>
        <v>4160</v>
      </c>
      <c r="Y374" s="194">
        <v>4</v>
      </c>
      <c r="Z374" s="194">
        <v>1.9</v>
      </c>
      <c r="AA374" s="102">
        <v>1</v>
      </c>
      <c r="AB374" s="102">
        <v>158080</v>
      </c>
      <c r="AC374" s="102"/>
      <c r="AD374" s="102"/>
      <c r="AE374" s="213">
        <f t="shared" si="78"/>
        <v>158080</v>
      </c>
      <c r="AF374" s="194">
        <v>5</v>
      </c>
      <c r="AG374" s="194">
        <v>1.9</v>
      </c>
      <c r="AH374" s="102">
        <v>1</v>
      </c>
      <c r="AI374" s="102">
        <v>158080</v>
      </c>
      <c r="AJ374" s="102"/>
      <c r="AK374" s="102"/>
      <c r="AL374" s="213">
        <f t="shared" si="79"/>
        <v>158080</v>
      </c>
    </row>
    <row r="375" spans="1:38" ht="27">
      <c r="A375" s="194">
        <v>24</v>
      </c>
      <c r="B375" s="2170" t="s">
        <v>8105</v>
      </c>
      <c r="C375" s="2174" t="s">
        <v>5283</v>
      </c>
      <c r="D375" s="2175">
        <v>2002</v>
      </c>
      <c r="E375" s="2170" t="s">
        <v>1163</v>
      </c>
      <c r="F375" s="194" t="s">
        <v>990</v>
      </c>
      <c r="G375" s="194">
        <v>2</v>
      </c>
      <c r="H375" s="194">
        <v>1.79</v>
      </c>
      <c r="I375" s="102">
        <v>1</v>
      </c>
      <c r="J375" s="102">
        <v>148928</v>
      </c>
      <c r="K375" s="102"/>
      <c r="L375" s="102"/>
      <c r="M375" s="213">
        <f t="shared" si="74"/>
        <v>148928</v>
      </c>
      <c r="N375" s="194">
        <v>1.73</v>
      </c>
      <c r="O375" s="102">
        <v>1</v>
      </c>
      <c r="P375" s="194">
        <v>143936</v>
      </c>
      <c r="Q375" s="194"/>
      <c r="R375" s="194"/>
      <c r="S375" s="213">
        <f t="shared" si="75"/>
        <v>143936</v>
      </c>
      <c r="T375" s="213">
        <f t="shared" si="76"/>
        <v>0</v>
      </c>
      <c r="U375" s="213">
        <f t="shared" si="76"/>
        <v>4992</v>
      </c>
      <c r="V375" s="213">
        <f t="shared" si="76"/>
        <v>0</v>
      </c>
      <c r="W375" s="213">
        <f t="shared" si="76"/>
        <v>0</v>
      </c>
      <c r="X375" s="213">
        <f t="shared" si="77"/>
        <v>4992</v>
      </c>
      <c r="Y375" s="194">
        <v>3</v>
      </c>
      <c r="Z375" s="194">
        <v>1.84</v>
      </c>
      <c r="AA375" s="102">
        <v>1</v>
      </c>
      <c r="AB375" s="102">
        <v>153088</v>
      </c>
      <c r="AC375" s="102"/>
      <c r="AD375" s="102"/>
      <c r="AE375" s="213">
        <f t="shared" si="78"/>
        <v>153088</v>
      </c>
      <c r="AF375" s="194">
        <v>4</v>
      </c>
      <c r="AG375" s="194">
        <v>1.9</v>
      </c>
      <c r="AH375" s="102">
        <v>1</v>
      </c>
      <c r="AI375" s="102">
        <v>158080</v>
      </c>
      <c r="AJ375" s="102"/>
      <c r="AK375" s="102"/>
      <c r="AL375" s="213">
        <f t="shared" si="79"/>
        <v>158080</v>
      </c>
    </row>
    <row r="376" spans="1:38" ht="27">
      <c r="A376" s="194">
        <v>25</v>
      </c>
      <c r="B376" s="2170" t="s">
        <v>8106</v>
      </c>
      <c r="C376" s="2174" t="s">
        <v>5283</v>
      </c>
      <c r="D376" s="2175">
        <v>2003</v>
      </c>
      <c r="E376" s="2170" t="s">
        <v>1163</v>
      </c>
      <c r="F376" s="194" t="s">
        <v>990</v>
      </c>
      <c r="G376" s="194">
        <v>2</v>
      </c>
      <c r="H376" s="194">
        <v>1.79</v>
      </c>
      <c r="I376" s="102">
        <v>1</v>
      </c>
      <c r="J376" s="102">
        <v>148928</v>
      </c>
      <c r="K376" s="102"/>
      <c r="L376" s="102"/>
      <c r="M376" s="213">
        <f t="shared" si="74"/>
        <v>148928</v>
      </c>
      <c r="N376" s="194">
        <v>1.73</v>
      </c>
      <c r="O376" s="102">
        <v>1</v>
      </c>
      <c r="P376" s="194">
        <v>143936</v>
      </c>
      <c r="Q376" s="194"/>
      <c r="R376" s="194"/>
      <c r="S376" s="213">
        <f t="shared" si="75"/>
        <v>143936</v>
      </c>
      <c r="T376" s="213">
        <f t="shared" si="76"/>
        <v>0</v>
      </c>
      <c r="U376" s="213">
        <f t="shared" si="76"/>
        <v>4992</v>
      </c>
      <c r="V376" s="213">
        <f t="shared" si="76"/>
        <v>0</v>
      </c>
      <c r="W376" s="213">
        <f t="shared" si="76"/>
        <v>0</v>
      </c>
      <c r="X376" s="213">
        <f t="shared" si="77"/>
        <v>4992</v>
      </c>
      <c r="Y376" s="194">
        <v>3</v>
      </c>
      <c r="Z376" s="194">
        <v>1.84</v>
      </c>
      <c r="AA376" s="102">
        <v>1</v>
      </c>
      <c r="AB376" s="102">
        <v>153088</v>
      </c>
      <c r="AC376" s="102"/>
      <c r="AD376" s="102"/>
      <c r="AE376" s="213">
        <f t="shared" si="78"/>
        <v>153088</v>
      </c>
      <c r="AF376" s="194">
        <v>4</v>
      </c>
      <c r="AG376" s="194">
        <v>1.9</v>
      </c>
      <c r="AH376" s="102">
        <v>1</v>
      </c>
      <c r="AI376" s="102">
        <v>158080</v>
      </c>
      <c r="AJ376" s="102"/>
      <c r="AK376" s="102"/>
      <c r="AL376" s="213">
        <f t="shared" si="79"/>
        <v>158080</v>
      </c>
    </row>
    <row r="377" spans="1:38" ht="27">
      <c r="A377" s="194">
        <v>26</v>
      </c>
      <c r="B377" s="2170" t="s">
        <v>1351</v>
      </c>
      <c r="C377" s="2174" t="s">
        <v>5282</v>
      </c>
      <c r="D377" s="2175">
        <v>1984</v>
      </c>
      <c r="E377" s="2170" t="s">
        <v>1163</v>
      </c>
      <c r="F377" s="194" t="s">
        <v>990</v>
      </c>
      <c r="G377" s="194">
        <v>2</v>
      </c>
      <c r="H377" s="194">
        <v>1.79</v>
      </c>
      <c r="I377" s="102">
        <v>1</v>
      </c>
      <c r="J377" s="102">
        <v>148928</v>
      </c>
      <c r="K377" s="102"/>
      <c r="L377" s="102"/>
      <c r="M377" s="213">
        <f t="shared" si="74"/>
        <v>148928</v>
      </c>
      <c r="N377" s="194">
        <v>1.73</v>
      </c>
      <c r="O377" s="102">
        <v>1</v>
      </c>
      <c r="P377" s="194">
        <v>143936</v>
      </c>
      <c r="Q377" s="194"/>
      <c r="R377" s="194"/>
      <c r="S377" s="213">
        <f t="shared" si="75"/>
        <v>143936</v>
      </c>
      <c r="T377" s="213">
        <f t="shared" si="76"/>
        <v>0</v>
      </c>
      <c r="U377" s="213">
        <f t="shared" si="76"/>
        <v>4992</v>
      </c>
      <c r="V377" s="213">
        <f t="shared" si="76"/>
        <v>0</v>
      </c>
      <c r="W377" s="213">
        <f t="shared" si="76"/>
        <v>0</v>
      </c>
      <c r="X377" s="213">
        <f t="shared" si="77"/>
        <v>4992</v>
      </c>
      <c r="Y377" s="194">
        <v>3</v>
      </c>
      <c r="Z377" s="194">
        <v>1.84</v>
      </c>
      <c r="AA377" s="102">
        <v>1</v>
      </c>
      <c r="AB377" s="102">
        <v>153088</v>
      </c>
      <c r="AC377" s="102"/>
      <c r="AD377" s="102"/>
      <c r="AE377" s="213">
        <f t="shared" si="78"/>
        <v>153088</v>
      </c>
      <c r="AF377" s="194">
        <v>4</v>
      </c>
      <c r="AG377" s="194">
        <v>1.9</v>
      </c>
      <c r="AH377" s="102">
        <v>1</v>
      </c>
      <c r="AI377" s="102">
        <v>158080</v>
      </c>
      <c r="AJ377" s="102"/>
      <c r="AK377" s="102"/>
      <c r="AL377" s="213">
        <f t="shared" si="79"/>
        <v>158080</v>
      </c>
    </row>
    <row r="378" spans="1:38" ht="27">
      <c r="A378" s="194">
        <v>27</v>
      </c>
      <c r="B378" s="2170" t="s">
        <v>8107</v>
      </c>
      <c r="C378" s="2174" t="s">
        <v>5282</v>
      </c>
      <c r="D378" s="2175">
        <v>2001</v>
      </c>
      <c r="E378" s="2170" t="s">
        <v>1163</v>
      </c>
      <c r="F378" s="194" t="s">
        <v>990</v>
      </c>
      <c r="G378" s="194">
        <v>3</v>
      </c>
      <c r="H378" s="194">
        <v>1.84</v>
      </c>
      <c r="I378" s="102">
        <v>1</v>
      </c>
      <c r="J378" s="102">
        <v>153088</v>
      </c>
      <c r="K378" s="102"/>
      <c r="L378" s="102"/>
      <c r="M378" s="213">
        <f t="shared" si="74"/>
        <v>153088</v>
      </c>
      <c r="N378" s="194">
        <v>1.79</v>
      </c>
      <c r="O378" s="102">
        <v>1</v>
      </c>
      <c r="P378" s="194">
        <v>148928</v>
      </c>
      <c r="Q378" s="194"/>
      <c r="R378" s="194"/>
      <c r="S378" s="213">
        <f t="shared" si="75"/>
        <v>148928</v>
      </c>
      <c r="T378" s="213">
        <f t="shared" si="76"/>
        <v>0</v>
      </c>
      <c r="U378" s="213">
        <f t="shared" si="76"/>
        <v>4160</v>
      </c>
      <c r="V378" s="213">
        <f t="shared" si="76"/>
        <v>0</v>
      </c>
      <c r="W378" s="213">
        <f t="shared" si="76"/>
        <v>0</v>
      </c>
      <c r="X378" s="213">
        <f t="shared" si="77"/>
        <v>4160</v>
      </c>
      <c r="Y378" s="194">
        <v>4</v>
      </c>
      <c r="Z378" s="194">
        <v>1.9</v>
      </c>
      <c r="AA378" s="102">
        <v>1</v>
      </c>
      <c r="AB378" s="102">
        <v>158080</v>
      </c>
      <c r="AC378" s="102"/>
      <c r="AD378" s="102"/>
      <c r="AE378" s="213">
        <f t="shared" si="78"/>
        <v>158080</v>
      </c>
      <c r="AF378" s="194">
        <v>5</v>
      </c>
      <c r="AG378" s="194">
        <v>1.9</v>
      </c>
      <c r="AH378" s="102">
        <v>1</v>
      </c>
      <c r="AI378" s="102">
        <v>158080</v>
      </c>
      <c r="AJ378" s="102"/>
      <c r="AK378" s="102"/>
      <c r="AL378" s="213">
        <f t="shared" si="79"/>
        <v>158080</v>
      </c>
    </row>
    <row r="379" spans="1:38" ht="27">
      <c r="A379" s="194">
        <v>28</v>
      </c>
      <c r="B379" s="2170" t="s">
        <v>759</v>
      </c>
      <c r="C379" s="2174"/>
      <c r="D379" s="2175"/>
      <c r="E379" s="2170" t="s">
        <v>1163</v>
      </c>
      <c r="F379" s="194" t="s">
        <v>990</v>
      </c>
      <c r="G379" s="194">
        <v>7</v>
      </c>
      <c r="H379" s="194">
        <v>1.96</v>
      </c>
      <c r="I379" s="102">
        <v>1</v>
      </c>
      <c r="J379" s="102">
        <v>163072</v>
      </c>
      <c r="K379" s="102"/>
      <c r="L379" s="102"/>
      <c r="M379" s="213">
        <f t="shared" si="74"/>
        <v>163072</v>
      </c>
      <c r="N379" s="194">
        <v>1.96</v>
      </c>
      <c r="O379" s="102">
        <v>1</v>
      </c>
      <c r="P379" s="194">
        <v>163072</v>
      </c>
      <c r="Q379" s="194"/>
      <c r="R379" s="194"/>
      <c r="S379" s="213">
        <f t="shared" si="75"/>
        <v>163072</v>
      </c>
      <c r="T379" s="213">
        <f t="shared" si="76"/>
        <v>0</v>
      </c>
      <c r="U379" s="213">
        <f t="shared" si="76"/>
        <v>0</v>
      </c>
      <c r="V379" s="213">
        <f t="shared" si="76"/>
        <v>0</v>
      </c>
      <c r="W379" s="213">
        <f t="shared" si="76"/>
        <v>0</v>
      </c>
      <c r="X379" s="213">
        <f t="shared" si="77"/>
        <v>0</v>
      </c>
      <c r="Y379" s="194">
        <v>8</v>
      </c>
      <c r="Z379" s="194">
        <v>2.02</v>
      </c>
      <c r="AA379" s="102">
        <v>1</v>
      </c>
      <c r="AB379" s="102">
        <v>168064</v>
      </c>
      <c r="AC379" s="102"/>
      <c r="AD379" s="102"/>
      <c r="AE379" s="213">
        <f t="shared" si="78"/>
        <v>168064</v>
      </c>
      <c r="AF379" s="194">
        <v>9</v>
      </c>
      <c r="AG379" s="194">
        <v>2.02</v>
      </c>
      <c r="AH379" s="102">
        <v>1</v>
      </c>
      <c r="AI379" s="102">
        <v>168064</v>
      </c>
      <c r="AJ379" s="102"/>
      <c r="AK379" s="102"/>
      <c r="AL379" s="213">
        <f t="shared" si="79"/>
        <v>168064</v>
      </c>
    </row>
    <row r="380" spans="1:38">
      <c r="A380" s="194">
        <v>29</v>
      </c>
      <c r="B380" s="2170" t="s">
        <v>5419</v>
      </c>
      <c r="C380" s="2174" t="s">
        <v>5282</v>
      </c>
      <c r="D380" s="2175">
        <v>1986</v>
      </c>
      <c r="E380" s="2170" t="s">
        <v>1123</v>
      </c>
      <c r="F380" s="194" t="s">
        <v>984</v>
      </c>
      <c r="G380" s="194">
        <v>4</v>
      </c>
      <c r="H380" s="194">
        <v>4.41</v>
      </c>
      <c r="I380" s="102">
        <v>1</v>
      </c>
      <c r="J380" s="102">
        <v>366912</v>
      </c>
      <c r="K380" s="102"/>
      <c r="L380" s="102"/>
      <c r="M380" s="213">
        <f t="shared" si="74"/>
        <v>366912</v>
      </c>
      <c r="N380" s="194">
        <v>4.2699999999999996</v>
      </c>
      <c r="O380" s="102">
        <v>1</v>
      </c>
      <c r="P380" s="194">
        <v>355263.99999999994</v>
      </c>
      <c r="Q380" s="194"/>
      <c r="R380" s="194"/>
      <c r="S380" s="213">
        <f t="shared" si="75"/>
        <v>355263.99999999994</v>
      </c>
      <c r="T380" s="213">
        <f t="shared" si="76"/>
        <v>0</v>
      </c>
      <c r="U380" s="213">
        <f t="shared" si="76"/>
        <v>11648.000000000058</v>
      </c>
      <c r="V380" s="213">
        <f t="shared" si="76"/>
        <v>0</v>
      </c>
      <c r="W380" s="213">
        <f t="shared" si="76"/>
        <v>0</v>
      </c>
      <c r="X380" s="213">
        <f t="shared" si="77"/>
        <v>11648.000000000058</v>
      </c>
      <c r="Y380" s="194">
        <v>5</v>
      </c>
      <c r="Z380" s="194">
        <v>4.41</v>
      </c>
      <c r="AA380" s="102">
        <v>1</v>
      </c>
      <c r="AB380" s="102">
        <v>366912</v>
      </c>
      <c r="AC380" s="102"/>
      <c r="AD380" s="102"/>
      <c r="AE380" s="213">
        <f t="shared" si="78"/>
        <v>366912</v>
      </c>
      <c r="AF380" s="194">
        <v>6</v>
      </c>
      <c r="AG380" s="194">
        <v>4.55</v>
      </c>
      <c r="AH380" s="102">
        <v>1</v>
      </c>
      <c r="AI380" s="102">
        <v>378560</v>
      </c>
      <c r="AJ380" s="102"/>
      <c r="AK380" s="102"/>
      <c r="AL380" s="213">
        <f t="shared" si="79"/>
        <v>378560</v>
      </c>
    </row>
    <row r="381" spans="1:38" ht="40.5">
      <c r="A381" s="194">
        <v>30</v>
      </c>
      <c r="B381" s="2170" t="s">
        <v>5580</v>
      </c>
      <c r="C381" s="2174" t="s">
        <v>5282</v>
      </c>
      <c r="D381" s="2175">
        <v>1971</v>
      </c>
      <c r="E381" s="2170" t="s">
        <v>1124</v>
      </c>
      <c r="F381" s="194" t="s">
        <v>1115</v>
      </c>
      <c r="G381" s="194">
        <v>7</v>
      </c>
      <c r="H381" s="194">
        <v>3.11</v>
      </c>
      <c r="I381" s="102">
        <v>1</v>
      </c>
      <c r="J381" s="102">
        <v>258752</v>
      </c>
      <c r="K381" s="102"/>
      <c r="L381" s="102"/>
      <c r="M381" s="213">
        <f t="shared" si="74"/>
        <v>258752</v>
      </c>
      <c r="N381" s="194">
        <v>3.11</v>
      </c>
      <c r="O381" s="102">
        <v>1</v>
      </c>
      <c r="P381" s="194">
        <v>258752</v>
      </c>
      <c r="Q381" s="194"/>
      <c r="R381" s="194"/>
      <c r="S381" s="213">
        <f t="shared" si="75"/>
        <v>258752</v>
      </c>
      <c r="T381" s="213">
        <f t="shared" si="76"/>
        <v>0</v>
      </c>
      <c r="U381" s="213">
        <f t="shared" si="76"/>
        <v>0</v>
      </c>
      <c r="V381" s="213">
        <f t="shared" si="76"/>
        <v>0</v>
      </c>
      <c r="W381" s="213">
        <f t="shared" si="76"/>
        <v>0</v>
      </c>
      <c r="X381" s="213">
        <f t="shared" si="77"/>
        <v>0</v>
      </c>
      <c r="Y381" s="194">
        <v>8</v>
      </c>
      <c r="Z381" s="194">
        <v>3.21</v>
      </c>
      <c r="AA381" s="102">
        <v>1</v>
      </c>
      <c r="AB381" s="102">
        <v>267072</v>
      </c>
      <c r="AC381" s="102"/>
      <c r="AD381" s="102"/>
      <c r="AE381" s="213">
        <f t="shared" si="78"/>
        <v>267072</v>
      </c>
      <c r="AF381" s="194">
        <v>9</v>
      </c>
      <c r="AG381" s="194">
        <v>3.21</v>
      </c>
      <c r="AH381" s="102">
        <v>1</v>
      </c>
      <c r="AI381" s="102">
        <v>267072</v>
      </c>
      <c r="AJ381" s="102"/>
      <c r="AK381" s="102"/>
      <c r="AL381" s="213">
        <f t="shared" si="79"/>
        <v>267072</v>
      </c>
    </row>
    <row r="382" spans="1:38" ht="40.5">
      <c r="A382" s="194">
        <v>31</v>
      </c>
      <c r="B382" s="2170" t="s">
        <v>1198</v>
      </c>
      <c r="C382" s="2174" t="s">
        <v>5282</v>
      </c>
      <c r="D382" s="2175">
        <v>1974</v>
      </c>
      <c r="E382" s="2170" t="s">
        <v>1128</v>
      </c>
      <c r="F382" s="194" t="s">
        <v>1129</v>
      </c>
      <c r="G382" s="194">
        <v>4</v>
      </c>
      <c r="H382" s="194">
        <v>2.58</v>
      </c>
      <c r="I382" s="102">
        <v>1</v>
      </c>
      <c r="J382" s="102">
        <v>214656</v>
      </c>
      <c r="K382" s="102"/>
      <c r="L382" s="102"/>
      <c r="M382" s="213">
        <f t="shared" si="74"/>
        <v>214656</v>
      </c>
      <c r="N382" s="194">
        <v>2.5</v>
      </c>
      <c r="O382" s="102">
        <v>1</v>
      </c>
      <c r="P382" s="194">
        <v>208000</v>
      </c>
      <c r="Q382" s="194"/>
      <c r="R382" s="194"/>
      <c r="S382" s="213">
        <f t="shared" si="75"/>
        <v>208000</v>
      </c>
      <c r="T382" s="213">
        <f t="shared" si="76"/>
        <v>0</v>
      </c>
      <c r="U382" s="213">
        <f t="shared" si="76"/>
        <v>6656</v>
      </c>
      <c r="V382" s="213">
        <f t="shared" si="76"/>
        <v>0</v>
      </c>
      <c r="W382" s="213">
        <f t="shared" si="76"/>
        <v>0</v>
      </c>
      <c r="X382" s="213">
        <f t="shared" si="77"/>
        <v>6656</v>
      </c>
      <c r="Y382" s="194">
        <v>5</v>
      </c>
      <c r="Z382" s="194">
        <v>2.58</v>
      </c>
      <c r="AA382" s="102">
        <v>1</v>
      </c>
      <c r="AB382" s="102">
        <v>214656</v>
      </c>
      <c r="AC382" s="102"/>
      <c r="AD382" s="102"/>
      <c r="AE382" s="213">
        <f t="shared" si="78"/>
        <v>214656</v>
      </c>
      <c r="AF382" s="194">
        <v>6</v>
      </c>
      <c r="AG382" s="194">
        <v>2.66</v>
      </c>
      <c r="AH382" s="102">
        <v>1</v>
      </c>
      <c r="AI382" s="102">
        <v>221312</v>
      </c>
      <c r="AJ382" s="102"/>
      <c r="AK382" s="102"/>
      <c r="AL382" s="213">
        <f t="shared" si="79"/>
        <v>221312</v>
      </c>
    </row>
    <row r="383" spans="1:38" ht="40.5">
      <c r="A383" s="194">
        <v>32</v>
      </c>
      <c r="B383" s="2170" t="s">
        <v>5420</v>
      </c>
      <c r="C383" s="2174" t="s">
        <v>5282</v>
      </c>
      <c r="D383" s="2175">
        <v>1961</v>
      </c>
      <c r="E383" s="2170" t="s">
        <v>1128</v>
      </c>
      <c r="F383" s="194" t="s">
        <v>1129</v>
      </c>
      <c r="G383" s="194">
        <v>4</v>
      </c>
      <c r="H383" s="194">
        <v>2.58</v>
      </c>
      <c r="I383" s="102">
        <v>1</v>
      </c>
      <c r="J383" s="102">
        <v>214656</v>
      </c>
      <c r="K383" s="102"/>
      <c r="L383" s="102"/>
      <c r="M383" s="213">
        <f t="shared" si="74"/>
        <v>214656</v>
      </c>
      <c r="N383" s="194">
        <v>2.5</v>
      </c>
      <c r="O383" s="102">
        <v>1</v>
      </c>
      <c r="P383" s="194">
        <v>208000</v>
      </c>
      <c r="Q383" s="194"/>
      <c r="R383" s="194"/>
      <c r="S383" s="213">
        <f t="shared" si="75"/>
        <v>208000</v>
      </c>
      <c r="T383" s="213">
        <f t="shared" si="76"/>
        <v>0</v>
      </c>
      <c r="U383" s="213">
        <f t="shared" si="76"/>
        <v>6656</v>
      </c>
      <c r="V383" s="213">
        <f t="shared" si="76"/>
        <v>0</v>
      </c>
      <c r="W383" s="213">
        <f t="shared" si="76"/>
        <v>0</v>
      </c>
      <c r="X383" s="213">
        <f t="shared" si="77"/>
        <v>6656</v>
      </c>
      <c r="Y383" s="194">
        <v>5</v>
      </c>
      <c r="Z383" s="194">
        <v>2.58</v>
      </c>
      <c r="AA383" s="102">
        <v>1</v>
      </c>
      <c r="AB383" s="102">
        <v>214656</v>
      </c>
      <c r="AC383" s="102"/>
      <c r="AD383" s="102"/>
      <c r="AE383" s="213">
        <f t="shared" si="78"/>
        <v>214656</v>
      </c>
      <c r="AF383" s="194">
        <v>6</v>
      </c>
      <c r="AG383" s="194">
        <v>2.66</v>
      </c>
      <c r="AH383" s="102">
        <v>1</v>
      </c>
      <c r="AI383" s="102">
        <v>221312</v>
      </c>
      <c r="AJ383" s="102"/>
      <c r="AK383" s="102"/>
      <c r="AL383" s="213">
        <f t="shared" si="79"/>
        <v>221312</v>
      </c>
    </row>
    <row r="384" spans="1:38" ht="40.5">
      <c r="A384" s="194">
        <v>33</v>
      </c>
      <c r="B384" s="2170" t="s">
        <v>4303</v>
      </c>
      <c r="C384" s="2174" t="s">
        <v>5282</v>
      </c>
      <c r="D384" s="2175">
        <v>1896</v>
      </c>
      <c r="E384" s="2170" t="s">
        <v>1133</v>
      </c>
      <c r="F384" s="194" t="s">
        <v>1134</v>
      </c>
      <c r="G384" s="194">
        <v>5</v>
      </c>
      <c r="H384" s="194">
        <v>1.63</v>
      </c>
      <c r="I384" s="102">
        <v>1</v>
      </c>
      <c r="J384" s="102">
        <v>135616</v>
      </c>
      <c r="K384" s="102"/>
      <c r="L384" s="102"/>
      <c r="M384" s="213">
        <f t="shared" si="74"/>
        <v>135616</v>
      </c>
      <c r="N384" s="194">
        <v>1.63</v>
      </c>
      <c r="O384" s="102">
        <v>1</v>
      </c>
      <c r="P384" s="194">
        <v>135616</v>
      </c>
      <c r="Q384" s="194"/>
      <c r="R384" s="194"/>
      <c r="S384" s="213">
        <f t="shared" si="75"/>
        <v>135616</v>
      </c>
      <c r="T384" s="213">
        <f t="shared" si="76"/>
        <v>0</v>
      </c>
      <c r="U384" s="213">
        <f t="shared" si="76"/>
        <v>0</v>
      </c>
      <c r="V384" s="213">
        <f t="shared" si="76"/>
        <v>0</v>
      </c>
      <c r="W384" s="213">
        <f t="shared" si="76"/>
        <v>0</v>
      </c>
      <c r="X384" s="213">
        <f t="shared" si="77"/>
        <v>0</v>
      </c>
      <c r="Y384" s="194">
        <v>6</v>
      </c>
      <c r="Z384" s="194">
        <v>1.68</v>
      </c>
      <c r="AA384" s="102">
        <v>1</v>
      </c>
      <c r="AB384" s="102">
        <v>139776</v>
      </c>
      <c r="AC384" s="102"/>
      <c r="AD384" s="102"/>
      <c r="AE384" s="213">
        <f t="shared" si="78"/>
        <v>139776</v>
      </c>
      <c r="AF384" s="194">
        <v>7</v>
      </c>
      <c r="AG384" s="194">
        <v>1.68</v>
      </c>
      <c r="AH384" s="102">
        <v>1</v>
      </c>
      <c r="AI384" s="102">
        <v>139776</v>
      </c>
      <c r="AJ384" s="102"/>
      <c r="AK384" s="102"/>
      <c r="AL384" s="213">
        <f t="shared" si="79"/>
        <v>139776</v>
      </c>
    </row>
    <row r="385" spans="1:38" ht="40.5">
      <c r="A385" s="194">
        <v>34</v>
      </c>
      <c r="B385" s="2170" t="s">
        <v>1833</v>
      </c>
      <c r="C385" s="2174" t="s">
        <v>5282</v>
      </c>
      <c r="D385" s="2175">
        <v>1971</v>
      </c>
      <c r="E385" s="2170" t="s">
        <v>1133</v>
      </c>
      <c r="F385" s="194" t="s">
        <v>1134</v>
      </c>
      <c r="G385" s="194">
        <v>4</v>
      </c>
      <c r="H385" s="194">
        <v>1.63</v>
      </c>
      <c r="I385" s="102">
        <v>1</v>
      </c>
      <c r="J385" s="102">
        <v>135616</v>
      </c>
      <c r="K385" s="102"/>
      <c r="L385" s="102"/>
      <c r="M385" s="213">
        <f t="shared" si="74"/>
        <v>135616</v>
      </c>
      <c r="N385" s="194">
        <v>1.59</v>
      </c>
      <c r="O385" s="102">
        <v>1</v>
      </c>
      <c r="P385" s="194">
        <v>132288</v>
      </c>
      <c r="Q385" s="194"/>
      <c r="R385" s="194"/>
      <c r="S385" s="213">
        <f t="shared" si="75"/>
        <v>132288</v>
      </c>
      <c r="T385" s="213">
        <f t="shared" si="76"/>
        <v>0</v>
      </c>
      <c r="U385" s="213">
        <f t="shared" si="76"/>
        <v>3328</v>
      </c>
      <c r="V385" s="213">
        <f t="shared" si="76"/>
        <v>0</v>
      </c>
      <c r="W385" s="213">
        <f t="shared" si="76"/>
        <v>0</v>
      </c>
      <c r="X385" s="213">
        <f t="shared" si="77"/>
        <v>3328</v>
      </c>
      <c r="Y385" s="194">
        <v>5</v>
      </c>
      <c r="Z385" s="194">
        <v>1.63</v>
      </c>
      <c r="AA385" s="102">
        <v>1</v>
      </c>
      <c r="AB385" s="102">
        <v>135616</v>
      </c>
      <c r="AC385" s="102"/>
      <c r="AD385" s="102"/>
      <c r="AE385" s="213">
        <f t="shared" si="78"/>
        <v>135616</v>
      </c>
      <c r="AF385" s="194">
        <v>6</v>
      </c>
      <c r="AG385" s="194">
        <v>1.68</v>
      </c>
      <c r="AH385" s="102">
        <v>1</v>
      </c>
      <c r="AI385" s="102">
        <v>139776</v>
      </c>
      <c r="AJ385" s="102"/>
      <c r="AK385" s="102"/>
      <c r="AL385" s="213">
        <f t="shared" si="79"/>
        <v>139776</v>
      </c>
    </row>
    <row r="386" spans="1:38" ht="40.5">
      <c r="A386" s="194">
        <v>35</v>
      </c>
      <c r="B386" s="2170" t="s">
        <v>5421</v>
      </c>
      <c r="C386" s="2174" t="s">
        <v>5282</v>
      </c>
      <c r="D386" s="2175">
        <v>1983</v>
      </c>
      <c r="E386" s="2170" t="s">
        <v>1133</v>
      </c>
      <c r="F386" s="194" t="s">
        <v>1134</v>
      </c>
      <c r="G386" s="194">
        <v>10</v>
      </c>
      <c r="H386" s="194">
        <v>1.79</v>
      </c>
      <c r="I386" s="102">
        <v>1</v>
      </c>
      <c r="J386" s="102">
        <v>148928</v>
      </c>
      <c r="K386" s="102"/>
      <c r="L386" s="102"/>
      <c r="M386" s="213">
        <f t="shared" si="74"/>
        <v>148928</v>
      </c>
      <c r="N386" s="194">
        <v>1.73</v>
      </c>
      <c r="O386" s="102">
        <v>1</v>
      </c>
      <c r="P386" s="194">
        <v>143936</v>
      </c>
      <c r="Q386" s="194"/>
      <c r="R386" s="194"/>
      <c r="S386" s="213">
        <f t="shared" si="75"/>
        <v>143936</v>
      </c>
      <c r="T386" s="213">
        <f t="shared" si="76"/>
        <v>0</v>
      </c>
      <c r="U386" s="213">
        <f t="shared" si="76"/>
        <v>4992</v>
      </c>
      <c r="V386" s="213">
        <f t="shared" si="76"/>
        <v>0</v>
      </c>
      <c r="W386" s="213">
        <f t="shared" si="76"/>
        <v>0</v>
      </c>
      <c r="X386" s="213">
        <f t="shared" si="77"/>
        <v>4992</v>
      </c>
      <c r="Y386" s="194">
        <v>11</v>
      </c>
      <c r="Z386" s="194">
        <v>1.79</v>
      </c>
      <c r="AA386" s="102">
        <v>1</v>
      </c>
      <c r="AB386" s="102">
        <v>148928</v>
      </c>
      <c r="AC386" s="102"/>
      <c r="AD386" s="102"/>
      <c r="AE386" s="213">
        <f t="shared" si="78"/>
        <v>148928</v>
      </c>
      <c r="AF386" s="194">
        <v>12</v>
      </c>
      <c r="AG386" s="194">
        <v>1.79</v>
      </c>
      <c r="AH386" s="102">
        <v>1</v>
      </c>
      <c r="AI386" s="102">
        <v>148928</v>
      </c>
      <c r="AJ386" s="102"/>
      <c r="AK386" s="102"/>
      <c r="AL386" s="213">
        <f t="shared" si="79"/>
        <v>148928</v>
      </c>
    </row>
    <row r="387" spans="1:38" ht="40.5">
      <c r="A387" s="194">
        <v>36</v>
      </c>
      <c r="B387" s="2170" t="s">
        <v>6737</v>
      </c>
      <c r="C387" s="2174" t="s">
        <v>5282</v>
      </c>
      <c r="D387" s="2175">
        <v>1978</v>
      </c>
      <c r="E387" s="2170" t="s">
        <v>1133</v>
      </c>
      <c r="F387" s="194" t="s">
        <v>1134</v>
      </c>
      <c r="G387" s="194">
        <v>3</v>
      </c>
      <c r="H387" s="194">
        <v>1.59</v>
      </c>
      <c r="I387" s="102">
        <v>1</v>
      </c>
      <c r="J387" s="102">
        <v>132288</v>
      </c>
      <c r="K387" s="102"/>
      <c r="L387" s="102"/>
      <c r="M387" s="213">
        <f t="shared" si="74"/>
        <v>132288</v>
      </c>
      <c r="N387" s="194">
        <v>1.54</v>
      </c>
      <c r="O387" s="102">
        <v>1</v>
      </c>
      <c r="P387" s="194">
        <v>128128</v>
      </c>
      <c r="Q387" s="194"/>
      <c r="R387" s="194"/>
      <c r="S387" s="213">
        <f t="shared" si="75"/>
        <v>128128</v>
      </c>
      <c r="T387" s="213">
        <f t="shared" si="76"/>
        <v>0</v>
      </c>
      <c r="U387" s="213">
        <f t="shared" si="76"/>
        <v>4160</v>
      </c>
      <c r="V387" s="213">
        <f t="shared" si="76"/>
        <v>0</v>
      </c>
      <c r="W387" s="213">
        <f t="shared" si="76"/>
        <v>0</v>
      </c>
      <c r="X387" s="213">
        <f t="shared" si="77"/>
        <v>4160</v>
      </c>
      <c r="Y387" s="194">
        <v>4</v>
      </c>
      <c r="Z387" s="194">
        <v>1.63</v>
      </c>
      <c r="AA387" s="102">
        <v>1</v>
      </c>
      <c r="AB387" s="102">
        <v>135616</v>
      </c>
      <c r="AC387" s="102"/>
      <c r="AD387" s="102"/>
      <c r="AE387" s="213">
        <f t="shared" si="78"/>
        <v>135616</v>
      </c>
      <c r="AF387" s="194">
        <v>5</v>
      </c>
      <c r="AG387" s="194">
        <v>1.63</v>
      </c>
      <c r="AH387" s="102">
        <v>1</v>
      </c>
      <c r="AI387" s="102">
        <v>135616</v>
      </c>
      <c r="AJ387" s="102"/>
      <c r="AK387" s="102"/>
      <c r="AL387" s="213">
        <f t="shared" si="79"/>
        <v>135616</v>
      </c>
    </row>
    <row r="388" spans="1:38" ht="40.5">
      <c r="A388" s="194">
        <v>37</v>
      </c>
      <c r="B388" s="2170" t="s">
        <v>6738</v>
      </c>
      <c r="C388" s="2174" t="s">
        <v>5282</v>
      </c>
      <c r="D388" s="2175">
        <v>1992</v>
      </c>
      <c r="E388" s="2170" t="s">
        <v>1133</v>
      </c>
      <c r="F388" s="194" t="s">
        <v>1134</v>
      </c>
      <c r="G388" s="194">
        <v>3</v>
      </c>
      <c r="H388" s="194">
        <v>1.59</v>
      </c>
      <c r="I388" s="102">
        <v>1</v>
      </c>
      <c r="J388" s="102">
        <v>132288</v>
      </c>
      <c r="K388" s="102"/>
      <c r="L388" s="102"/>
      <c r="M388" s="213">
        <f t="shared" si="74"/>
        <v>132288</v>
      </c>
      <c r="N388" s="194">
        <v>1.54</v>
      </c>
      <c r="O388" s="102">
        <v>1</v>
      </c>
      <c r="P388" s="194">
        <v>128128</v>
      </c>
      <c r="Q388" s="194"/>
      <c r="R388" s="194"/>
      <c r="S388" s="213">
        <f t="shared" si="75"/>
        <v>128128</v>
      </c>
      <c r="T388" s="213">
        <f t="shared" si="76"/>
        <v>0</v>
      </c>
      <c r="U388" s="213">
        <f t="shared" si="76"/>
        <v>4160</v>
      </c>
      <c r="V388" s="213">
        <f t="shared" si="76"/>
        <v>0</v>
      </c>
      <c r="W388" s="213">
        <f t="shared" si="76"/>
        <v>0</v>
      </c>
      <c r="X388" s="213">
        <f t="shared" si="77"/>
        <v>4160</v>
      </c>
      <c r="Y388" s="194">
        <v>4</v>
      </c>
      <c r="Z388" s="194">
        <v>1.63</v>
      </c>
      <c r="AA388" s="102">
        <v>1</v>
      </c>
      <c r="AB388" s="102">
        <v>135616</v>
      </c>
      <c r="AC388" s="102"/>
      <c r="AD388" s="102"/>
      <c r="AE388" s="213">
        <f t="shared" si="78"/>
        <v>135616</v>
      </c>
      <c r="AF388" s="194">
        <v>5</v>
      </c>
      <c r="AG388" s="194">
        <v>1.63</v>
      </c>
      <c r="AH388" s="102">
        <v>1</v>
      </c>
      <c r="AI388" s="102">
        <v>135616</v>
      </c>
      <c r="AJ388" s="102"/>
      <c r="AK388" s="102"/>
      <c r="AL388" s="213">
        <f t="shared" si="79"/>
        <v>135616</v>
      </c>
    </row>
    <row r="389" spans="1:38" ht="40.5">
      <c r="A389" s="194">
        <v>38</v>
      </c>
      <c r="B389" s="2170" t="s">
        <v>8108</v>
      </c>
      <c r="C389" s="2174" t="s">
        <v>5282</v>
      </c>
      <c r="D389" s="2175">
        <v>1991</v>
      </c>
      <c r="E389" s="2170" t="s">
        <v>1133</v>
      </c>
      <c r="F389" s="194" t="s">
        <v>1134</v>
      </c>
      <c r="G389" s="194">
        <v>2</v>
      </c>
      <c r="H389" s="194">
        <v>1.54</v>
      </c>
      <c r="I389" s="102">
        <v>1</v>
      </c>
      <c r="J389" s="102">
        <v>128128</v>
      </c>
      <c r="K389" s="102"/>
      <c r="L389" s="102"/>
      <c r="M389" s="213">
        <f t="shared" si="74"/>
        <v>128128</v>
      </c>
      <c r="N389" s="194">
        <v>1.49</v>
      </c>
      <c r="O389" s="102">
        <v>1</v>
      </c>
      <c r="P389" s="194">
        <v>123968</v>
      </c>
      <c r="Q389" s="194"/>
      <c r="R389" s="194"/>
      <c r="S389" s="213">
        <f t="shared" si="75"/>
        <v>123968</v>
      </c>
      <c r="T389" s="213">
        <f t="shared" si="76"/>
        <v>0</v>
      </c>
      <c r="U389" s="213">
        <f t="shared" si="76"/>
        <v>4160</v>
      </c>
      <c r="V389" s="213">
        <f t="shared" si="76"/>
        <v>0</v>
      </c>
      <c r="W389" s="213">
        <f t="shared" si="76"/>
        <v>0</v>
      </c>
      <c r="X389" s="213">
        <f t="shared" si="77"/>
        <v>4160</v>
      </c>
      <c r="Y389" s="194">
        <v>3</v>
      </c>
      <c r="Z389" s="194">
        <v>1.59</v>
      </c>
      <c r="AA389" s="102">
        <v>1</v>
      </c>
      <c r="AB389" s="102">
        <v>132288</v>
      </c>
      <c r="AC389" s="102"/>
      <c r="AD389" s="102"/>
      <c r="AE389" s="213">
        <f t="shared" si="78"/>
        <v>132288</v>
      </c>
      <c r="AF389" s="194">
        <v>4</v>
      </c>
      <c r="AG389" s="194">
        <v>1.63</v>
      </c>
      <c r="AH389" s="102">
        <v>1</v>
      </c>
      <c r="AI389" s="102">
        <v>135616</v>
      </c>
      <c r="AJ389" s="102"/>
      <c r="AK389" s="102"/>
      <c r="AL389" s="213">
        <f t="shared" si="79"/>
        <v>135616</v>
      </c>
    </row>
    <row r="390" spans="1:38" ht="40.5">
      <c r="A390" s="194">
        <v>39</v>
      </c>
      <c r="B390" s="2170" t="s">
        <v>8109</v>
      </c>
      <c r="C390" s="2174" t="s">
        <v>5283</v>
      </c>
      <c r="D390" s="2175">
        <v>2003</v>
      </c>
      <c r="E390" s="2170" t="s">
        <v>1133</v>
      </c>
      <c r="F390" s="194" t="s">
        <v>1134</v>
      </c>
      <c r="G390" s="194">
        <v>2</v>
      </c>
      <c r="H390" s="194">
        <v>1.54</v>
      </c>
      <c r="I390" s="102">
        <v>1</v>
      </c>
      <c r="J390" s="102">
        <v>128128</v>
      </c>
      <c r="K390" s="102"/>
      <c r="L390" s="102"/>
      <c r="M390" s="213">
        <f t="shared" si="74"/>
        <v>128128</v>
      </c>
      <c r="N390" s="194">
        <v>1.49</v>
      </c>
      <c r="O390" s="102">
        <v>1</v>
      </c>
      <c r="P390" s="194">
        <v>123968</v>
      </c>
      <c r="Q390" s="194"/>
      <c r="R390" s="194"/>
      <c r="S390" s="213">
        <f t="shared" si="75"/>
        <v>123968</v>
      </c>
      <c r="T390" s="213">
        <f t="shared" si="76"/>
        <v>0</v>
      </c>
      <c r="U390" s="213">
        <f t="shared" si="76"/>
        <v>4160</v>
      </c>
      <c r="V390" s="213">
        <f t="shared" si="76"/>
        <v>0</v>
      </c>
      <c r="W390" s="213">
        <f t="shared" si="76"/>
        <v>0</v>
      </c>
      <c r="X390" s="213">
        <f t="shared" si="77"/>
        <v>4160</v>
      </c>
      <c r="Y390" s="194">
        <v>3</v>
      </c>
      <c r="Z390" s="194">
        <v>1.59</v>
      </c>
      <c r="AA390" s="102">
        <v>1</v>
      </c>
      <c r="AB390" s="102">
        <v>132288</v>
      </c>
      <c r="AC390" s="102"/>
      <c r="AD390" s="102"/>
      <c r="AE390" s="213">
        <f t="shared" si="78"/>
        <v>132288</v>
      </c>
      <c r="AF390" s="194">
        <v>4</v>
      </c>
      <c r="AG390" s="194">
        <v>1.63</v>
      </c>
      <c r="AH390" s="102">
        <v>1</v>
      </c>
      <c r="AI390" s="102">
        <v>135616</v>
      </c>
      <c r="AJ390" s="102"/>
      <c r="AK390" s="102"/>
      <c r="AL390" s="213">
        <f t="shared" si="79"/>
        <v>135616</v>
      </c>
    </row>
    <row r="391" spans="1:38" ht="27">
      <c r="A391" s="194">
        <v>40</v>
      </c>
      <c r="B391" s="2170" t="s">
        <v>1199</v>
      </c>
      <c r="C391" s="2179" t="s">
        <v>5282</v>
      </c>
      <c r="D391" s="2172">
        <v>1962</v>
      </c>
      <c r="E391" s="2180" t="s">
        <v>1121</v>
      </c>
      <c r="F391" s="194" t="s">
        <v>990</v>
      </c>
      <c r="G391" s="194">
        <v>23</v>
      </c>
      <c r="H391" s="194">
        <v>2.2799999999999998</v>
      </c>
      <c r="I391" s="102">
        <v>1</v>
      </c>
      <c r="J391" s="102">
        <v>189695.99999999997</v>
      </c>
      <c r="K391" s="102"/>
      <c r="L391" s="102"/>
      <c r="M391" s="213">
        <f t="shared" si="74"/>
        <v>189695.99999999997</v>
      </c>
      <c r="N391" s="194">
        <v>2.2799999999999998</v>
      </c>
      <c r="O391" s="102">
        <v>1</v>
      </c>
      <c r="P391" s="194">
        <v>189695.99999999997</v>
      </c>
      <c r="Q391" s="194"/>
      <c r="R391" s="194"/>
      <c r="S391" s="213">
        <f t="shared" si="75"/>
        <v>189695.99999999997</v>
      </c>
      <c r="T391" s="213">
        <f t="shared" si="76"/>
        <v>0</v>
      </c>
      <c r="U391" s="213">
        <f t="shared" si="76"/>
        <v>0</v>
      </c>
      <c r="V391" s="213">
        <f t="shared" si="76"/>
        <v>0</v>
      </c>
      <c r="W391" s="213">
        <f t="shared" si="76"/>
        <v>0</v>
      </c>
      <c r="X391" s="213">
        <f t="shared" si="77"/>
        <v>0</v>
      </c>
      <c r="Y391" s="194">
        <v>24</v>
      </c>
      <c r="Z391" s="194">
        <v>2.2799999999999998</v>
      </c>
      <c r="AA391" s="102">
        <v>1</v>
      </c>
      <c r="AB391" s="102">
        <v>189695.99999999997</v>
      </c>
      <c r="AC391" s="102"/>
      <c r="AD391" s="102"/>
      <c r="AE391" s="213">
        <f t="shared" si="78"/>
        <v>189695.99999999997</v>
      </c>
      <c r="AF391" s="194">
        <v>25</v>
      </c>
      <c r="AG391" s="194">
        <v>2.2799999999999998</v>
      </c>
      <c r="AH391" s="102">
        <v>1</v>
      </c>
      <c r="AI391" s="102">
        <v>189695.99999999997</v>
      </c>
      <c r="AJ391" s="102"/>
      <c r="AK391" s="102"/>
      <c r="AL391" s="213">
        <f t="shared" si="79"/>
        <v>189695.99999999997</v>
      </c>
    </row>
    <row r="392" spans="1:38" ht="27">
      <c r="A392" s="194">
        <v>41</v>
      </c>
      <c r="B392" s="2170" t="s">
        <v>1200</v>
      </c>
      <c r="C392" s="2179" t="s">
        <v>5282</v>
      </c>
      <c r="D392" s="2172">
        <v>1971</v>
      </c>
      <c r="E392" s="2180" t="s">
        <v>1121</v>
      </c>
      <c r="F392" s="194" t="s">
        <v>990</v>
      </c>
      <c r="G392" s="194">
        <v>27</v>
      </c>
      <c r="H392" s="194">
        <v>2.2799999999999998</v>
      </c>
      <c r="I392" s="102">
        <v>1</v>
      </c>
      <c r="J392" s="102">
        <v>189695.99999999997</v>
      </c>
      <c r="K392" s="102"/>
      <c r="L392" s="102"/>
      <c r="M392" s="213">
        <f t="shared" si="74"/>
        <v>189695.99999999997</v>
      </c>
      <c r="N392" s="194">
        <v>2.2799999999999998</v>
      </c>
      <c r="O392" s="102">
        <v>1</v>
      </c>
      <c r="P392" s="194">
        <v>189695.99999999997</v>
      </c>
      <c r="Q392" s="194"/>
      <c r="R392" s="194"/>
      <c r="S392" s="213">
        <f t="shared" si="75"/>
        <v>189695.99999999997</v>
      </c>
      <c r="T392" s="213">
        <f t="shared" si="76"/>
        <v>0</v>
      </c>
      <c r="U392" s="213">
        <f t="shared" si="76"/>
        <v>0</v>
      </c>
      <c r="V392" s="213">
        <f t="shared" si="76"/>
        <v>0</v>
      </c>
      <c r="W392" s="213">
        <f t="shared" si="76"/>
        <v>0</v>
      </c>
      <c r="X392" s="213">
        <f t="shared" si="77"/>
        <v>0</v>
      </c>
      <c r="Y392" s="194">
        <v>28</v>
      </c>
      <c r="Z392" s="194">
        <v>2.2799999999999998</v>
      </c>
      <c r="AA392" s="102">
        <v>1</v>
      </c>
      <c r="AB392" s="102">
        <v>189695.99999999997</v>
      </c>
      <c r="AC392" s="102"/>
      <c r="AD392" s="102"/>
      <c r="AE392" s="213">
        <f t="shared" si="78"/>
        <v>189695.99999999997</v>
      </c>
      <c r="AF392" s="194">
        <v>29</v>
      </c>
      <c r="AG392" s="194">
        <v>2.2799999999999998</v>
      </c>
      <c r="AH392" s="102">
        <v>1</v>
      </c>
      <c r="AI392" s="102">
        <v>189695.99999999997</v>
      </c>
      <c r="AJ392" s="102"/>
      <c r="AK392" s="102"/>
      <c r="AL392" s="213">
        <f t="shared" si="79"/>
        <v>189695.99999999997</v>
      </c>
    </row>
    <row r="393" spans="1:38" ht="27">
      <c r="A393" s="194">
        <v>42</v>
      </c>
      <c r="B393" s="2170" t="s">
        <v>1201</v>
      </c>
      <c r="C393" s="2179" t="s">
        <v>5282</v>
      </c>
      <c r="D393" s="2172">
        <v>1979</v>
      </c>
      <c r="E393" s="2180" t="s">
        <v>1121</v>
      </c>
      <c r="F393" s="194" t="s">
        <v>990</v>
      </c>
      <c r="G393" s="194">
        <v>11</v>
      </c>
      <c r="H393" s="194">
        <v>2.08</v>
      </c>
      <c r="I393" s="102">
        <v>1</v>
      </c>
      <c r="J393" s="102">
        <v>173056</v>
      </c>
      <c r="K393" s="102"/>
      <c r="L393" s="102"/>
      <c r="M393" s="213">
        <f t="shared" si="74"/>
        <v>173056</v>
      </c>
      <c r="N393" s="194">
        <v>2.08</v>
      </c>
      <c r="O393" s="102">
        <v>1</v>
      </c>
      <c r="P393" s="194">
        <v>173056</v>
      </c>
      <c r="Q393" s="194"/>
      <c r="R393" s="194"/>
      <c r="S393" s="213">
        <f t="shared" si="75"/>
        <v>173056</v>
      </c>
      <c r="T393" s="213">
        <f t="shared" si="76"/>
        <v>0</v>
      </c>
      <c r="U393" s="213">
        <f t="shared" si="76"/>
        <v>0</v>
      </c>
      <c r="V393" s="213">
        <f t="shared" si="76"/>
        <v>0</v>
      </c>
      <c r="W393" s="213">
        <f t="shared" si="76"/>
        <v>0</v>
      </c>
      <c r="X393" s="213">
        <f t="shared" si="77"/>
        <v>0</v>
      </c>
      <c r="Y393" s="194">
        <v>12</v>
      </c>
      <c r="Z393" s="194">
        <v>2.08</v>
      </c>
      <c r="AA393" s="102">
        <v>1</v>
      </c>
      <c r="AB393" s="102">
        <v>173056</v>
      </c>
      <c r="AC393" s="102"/>
      <c r="AD393" s="102"/>
      <c r="AE393" s="213">
        <f t="shared" si="78"/>
        <v>173056</v>
      </c>
      <c r="AF393" s="194">
        <v>13</v>
      </c>
      <c r="AG393" s="194">
        <v>2.14</v>
      </c>
      <c r="AH393" s="102">
        <v>1</v>
      </c>
      <c r="AI393" s="102">
        <v>178048</v>
      </c>
      <c r="AJ393" s="102"/>
      <c r="AK393" s="102"/>
      <c r="AL393" s="213">
        <f t="shared" si="79"/>
        <v>178048</v>
      </c>
    </row>
    <row r="394" spans="1:38" ht="27">
      <c r="A394" s="194">
        <v>43</v>
      </c>
      <c r="B394" s="2170" t="s">
        <v>1832</v>
      </c>
      <c r="C394" s="2179" t="s">
        <v>5282</v>
      </c>
      <c r="D394" s="2172">
        <v>1987</v>
      </c>
      <c r="E394" s="2180" t="s">
        <v>1121</v>
      </c>
      <c r="F394" s="194" t="s">
        <v>990</v>
      </c>
      <c r="G394" s="194">
        <v>18</v>
      </c>
      <c r="H394" s="194">
        <v>2.21</v>
      </c>
      <c r="I394" s="102">
        <v>1</v>
      </c>
      <c r="J394" s="102">
        <v>183872</v>
      </c>
      <c r="K394" s="102"/>
      <c r="L394" s="102"/>
      <c r="M394" s="213">
        <f t="shared" si="74"/>
        <v>183872</v>
      </c>
      <c r="N394" s="194">
        <v>2.21</v>
      </c>
      <c r="O394" s="102">
        <v>1</v>
      </c>
      <c r="P394" s="194">
        <v>183872</v>
      </c>
      <c r="Q394" s="194"/>
      <c r="R394" s="194"/>
      <c r="S394" s="213">
        <f t="shared" si="75"/>
        <v>183872</v>
      </c>
      <c r="T394" s="213">
        <f t="shared" si="76"/>
        <v>0</v>
      </c>
      <c r="U394" s="213">
        <f t="shared" si="76"/>
        <v>0</v>
      </c>
      <c r="V394" s="213">
        <f t="shared" si="76"/>
        <v>0</v>
      </c>
      <c r="W394" s="213">
        <f t="shared" si="76"/>
        <v>0</v>
      </c>
      <c r="X394" s="213">
        <f t="shared" si="77"/>
        <v>0</v>
      </c>
      <c r="Y394" s="194">
        <v>19</v>
      </c>
      <c r="Z394" s="194">
        <v>2.2799999999999998</v>
      </c>
      <c r="AA394" s="102">
        <v>1</v>
      </c>
      <c r="AB394" s="102">
        <v>189695.99999999997</v>
      </c>
      <c r="AC394" s="102"/>
      <c r="AD394" s="102"/>
      <c r="AE394" s="213">
        <f t="shared" si="78"/>
        <v>189695.99999999997</v>
      </c>
      <c r="AF394" s="194">
        <v>20</v>
      </c>
      <c r="AG394" s="194">
        <v>2.2799999999999998</v>
      </c>
      <c r="AH394" s="102">
        <v>1</v>
      </c>
      <c r="AI394" s="102">
        <v>189695.99999999997</v>
      </c>
      <c r="AJ394" s="102"/>
      <c r="AK394" s="102"/>
      <c r="AL394" s="213">
        <f t="shared" si="79"/>
        <v>189695.99999999997</v>
      </c>
    </row>
    <row r="395" spans="1:38" ht="27">
      <c r="A395" s="194">
        <v>44</v>
      </c>
      <c r="B395" s="2170" t="s">
        <v>5422</v>
      </c>
      <c r="C395" s="2179" t="s">
        <v>5282</v>
      </c>
      <c r="D395" s="2172">
        <v>1999</v>
      </c>
      <c r="E395" s="2180" t="s">
        <v>1121</v>
      </c>
      <c r="F395" s="194" t="s">
        <v>990</v>
      </c>
      <c r="G395" s="194">
        <v>4</v>
      </c>
      <c r="H395" s="194">
        <v>1.9</v>
      </c>
      <c r="I395" s="102">
        <v>1</v>
      </c>
      <c r="J395" s="102">
        <v>158080</v>
      </c>
      <c r="K395" s="102"/>
      <c r="L395" s="102"/>
      <c r="M395" s="213">
        <f t="shared" si="74"/>
        <v>158080</v>
      </c>
      <c r="N395" s="194">
        <v>1.84</v>
      </c>
      <c r="O395" s="102">
        <v>1</v>
      </c>
      <c r="P395" s="194">
        <v>153088</v>
      </c>
      <c r="Q395" s="194"/>
      <c r="R395" s="194"/>
      <c r="S395" s="213">
        <f t="shared" si="75"/>
        <v>153088</v>
      </c>
      <c r="T395" s="213">
        <f t="shared" si="76"/>
        <v>0</v>
      </c>
      <c r="U395" s="213">
        <f t="shared" si="76"/>
        <v>4992</v>
      </c>
      <c r="V395" s="213">
        <f t="shared" si="76"/>
        <v>0</v>
      </c>
      <c r="W395" s="213">
        <f t="shared" si="76"/>
        <v>0</v>
      </c>
      <c r="X395" s="213">
        <f t="shared" si="77"/>
        <v>4992</v>
      </c>
      <c r="Y395" s="194">
        <v>5</v>
      </c>
      <c r="Z395" s="194">
        <v>1.9</v>
      </c>
      <c r="AA395" s="102">
        <v>1</v>
      </c>
      <c r="AB395" s="102">
        <v>158080</v>
      </c>
      <c r="AC395" s="102"/>
      <c r="AD395" s="102"/>
      <c r="AE395" s="213">
        <f t="shared" si="78"/>
        <v>158080</v>
      </c>
      <c r="AF395" s="194">
        <v>6</v>
      </c>
      <c r="AG395" s="194">
        <v>1.96</v>
      </c>
      <c r="AH395" s="102">
        <v>1</v>
      </c>
      <c r="AI395" s="102">
        <v>163072</v>
      </c>
      <c r="AJ395" s="102"/>
      <c r="AK395" s="102"/>
      <c r="AL395" s="213">
        <f t="shared" si="79"/>
        <v>163072</v>
      </c>
    </row>
    <row r="396" spans="1:38" ht="27">
      <c r="A396" s="194">
        <v>45</v>
      </c>
      <c r="B396" s="2170" t="s">
        <v>4302</v>
      </c>
      <c r="C396" s="2179" t="s">
        <v>5282</v>
      </c>
      <c r="D396" s="2172">
        <v>1982</v>
      </c>
      <c r="E396" s="2180" t="s">
        <v>1121</v>
      </c>
      <c r="F396" s="194" t="s">
        <v>990</v>
      </c>
      <c r="G396" s="194">
        <v>20</v>
      </c>
      <c r="H396" s="194">
        <v>2.2799999999999998</v>
      </c>
      <c r="I396" s="102">
        <v>1</v>
      </c>
      <c r="J396" s="102">
        <v>189695.99999999997</v>
      </c>
      <c r="K396" s="102"/>
      <c r="L396" s="102"/>
      <c r="M396" s="213">
        <f t="shared" si="74"/>
        <v>189695.99999999997</v>
      </c>
      <c r="N396" s="194">
        <v>2.2799999999999998</v>
      </c>
      <c r="O396" s="102">
        <v>1</v>
      </c>
      <c r="P396" s="194">
        <v>189695.99999999997</v>
      </c>
      <c r="Q396" s="194"/>
      <c r="R396" s="194"/>
      <c r="S396" s="213">
        <f t="shared" si="75"/>
        <v>189695.99999999997</v>
      </c>
      <c r="T396" s="213">
        <f t="shared" si="76"/>
        <v>0</v>
      </c>
      <c r="U396" s="213">
        <f t="shared" si="76"/>
        <v>0</v>
      </c>
      <c r="V396" s="213">
        <f t="shared" si="76"/>
        <v>0</v>
      </c>
      <c r="W396" s="213">
        <f t="shared" si="76"/>
        <v>0</v>
      </c>
      <c r="X396" s="213">
        <f t="shared" si="77"/>
        <v>0</v>
      </c>
      <c r="Y396" s="194">
        <v>21</v>
      </c>
      <c r="Z396" s="194">
        <v>2.2799999999999998</v>
      </c>
      <c r="AA396" s="102">
        <v>1</v>
      </c>
      <c r="AB396" s="102">
        <v>189695.99999999997</v>
      </c>
      <c r="AC396" s="102"/>
      <c r="AD396" s="102"/>
      <c r="AE396" s="213">
        <f t="shared" si="78"/>
        <v>189695.99999999997</v>
      </c>
      <c r="AF396" s="194">
        <v>22</v>
      </c>
      <c r="AG396" s="194">
        <v>2.2799999999999998</v>
      </c>
      <c r="AH396" s="102">
        <v>1</v>
      </c>
      <c r="AI396" s="102">
        <v>189695.99999999997</v>
      </c>
      <c r="AJ396" s="102"/>
      <c r="AK396" s="102"/>
      <c r="AL396" s="213">
        <f t="shared" si="79"/>
        <v>189695.99999999997</v>
      </c>
    </row>
    <row r="397" spans="1:38">
      <c r="A397" s="194"/>
      <c r="B397" s="2181" t="s">
        <v>5489</v>
      </c>
      <c r="C397" s="2179"/>
      <c r="D397" s="2172"/>
      <c r="E397" s="2181"/>
      <c r="F397" s="194"/>
      <c r="G397" s="194"/>
      <c r="H397" s="194"/>
      <c r="I397" s="102"/>
      <c r="J397" s="102"/>
      <c r="K397" s="102"/>
      <c r="L397" s="102"/>
      <c r="M397" s="213">
        <v>18000</v>
      </c>
      <c r="N397" s="194"/>
      <c r="O397" s="102"/>
      <c r="P397" s="194"/>
      <c r="Q397" s="194"/>
      <c r="R397" s="194"/>
      <c r="S397" s="213">
        <v>18000</v>
      </c>
      <c r="T397" s="213"/>
      <c r="U397" s="213"/>
      <c r="V397" s="213"/>
      <c r="W397" s="213"/>
      <c r="X397" s="213"/>
      <c r="Y397" s="194"/>
      <c r="Z397" s="194"/>
      <c r="AA397" s="102"/>
      <c r="AB397" s="102"/>
      <c r="AC397" s="102"/>
      <c r="AD397" s="102"/>
      <c r="AE397" s="213">
        <v>18000</v>
      </c>
      <c r="AF397" s="194"/>
      <c r="AG397" s="194"/>
      <c r="AH397" s="102"/>
      <c r="AI397" s="102"/>
      <c r="AJ397" s="102"/>
      <c r="AK397" s="102"/>
      <c r="AL397" s="213">
        <v>18000</v>
      </c>
    </row>
    <row r="398" spans="1:38" s="216" customFormat="1" ht="27">
      <c r="A398" s="211"/>
      <c r="B398" s="219" t="s">
        <v>227</v>
      </c>
      <c r="C398" s="219"/>
      <c r="D398" s="215" t="s">
        <v>1</v>
      </c>
      <c r="E398" s="215" t="s">
        <v>1</v>
      </c>
      <c r="F398" s="215" t="s">
        <v>1</v>
      </c>
      <c r="G398" s="215" t="s">
        <v>1</v>
      </c>
      <c r="H398" s="215" t="s">
        <v>1</v>
      </c>
      <c r="I398" s="215">
        <f>SUM(I352:I397)</f>
        <v>45</v>
      </c>
      <c r="J398" s="215">
        <f>SUM(J352:J397)</f>
        <v>9017216</v>
      </c>
      <c r="K398" s="215">
        <f>SUM(K352:K397)</f>
        <v>0</v>
      </c>
      <c r="L398" s="215">
        <f>SUM(L352:L397)</f>
        <v>0</v>
      </c>
      <c r="M398" s="215">
        <f>SUM(M352:M397)</f>
        <v>9035216</v>
      </c>
      <c r="N398" s="215"/>
      <c r="O398" s="215">
        <f t="shared" ref="O398:X398" si="80">SUM(O352:O397)</f>
        <v>45</v>
      </c>
      <c r="P398" s="215">
        <f t="shared" si="80"/>
        <v>8841664</v>
      </c>
      <c r="Q398" s="215">
        <f t="shared" si="80"/>
        <v>0</v>
      </c>
      <c r="R398" s="215">
        <f t="shared" si="80"/>
        <v>0</v>
      </c>
      <c r="S398" s="215">
        <f t="shared" si="80"/>
        <v>8859664</v>
      </c>
      <c r="T398" s="215">
        <f t="shared" si="80"/>
        <v>0</v>
      </c>
      <c r="U398" s="215">
        <f t="shared" si="80"/>
        <v>175552.00000000012</v>
      </c>
      <c r="V398" s="215">
        <f t="shared" si="80"/>
        <v>0</v>
      </c>
      <c r="W398" s="215">
        <f t="shared" si="80"/>
        <v>0</v>
      </c>
      <c r="X398" s="215">
        <f t="shared" si="80"/>
        <v>175552.00000000012</v>
      </c>
      <c r="Y398" s="215"/>
      <c r="Z398" s="215"/>
      <c r="AA398" s="215">
        <f>SUM(AA352:AA397)</f>
        <v>45</v>
      </c>
      <c r="AB398" s="215">
        <f>SUM(AB352:AB397)</f>
        <v>9175296</v>
      </c>
      <c r="AC398" s="215">
        <f>SUM(AC352:AC397)</f>
        <v>0</v>
      </c>
      <c r="AD398" s="215">
        <f>SUM(AD352:AD397)</f>
        <v>0</v>
      </c>
      <c r="AE398" s="215">
        <f>SUM(AE352:AE397)</f>
        <v>9193296</v>
      </c>
      <c r="AF398" s="215"/>
      <c r="AG398" s="215"/>
      <c r="AH398" s="215">
        <f>SUM(AH352:AH397)</f>
        <v>45</v>
      </c>
      <c r="AI398" s="215">
        <f>SUM(AI352:AI397)</f>
        <v>9295104</v>
      </c>
      <c r="AJ398" s="215">
        <f>SUM(AJ352:AJ397)</f>
        <v>0</v>
      </c>
      <c r="AK398" s="215">
        <f>SUM(AK352:AK397)</f>
        <v>0</v>
      </c>
      <c r="AL398" s="215">
        <f>SUM(AL352:AL397)</f>
        <v>9313104</v>
      </c>
    </row>
    <row r="399" spans="1:38">
      <c r="A399" s="194"/>
      <c r="B399" s="179" t="s">
        <v>226</v>
      </c>
      <c r="C399" s="179"/>
      <c r="D399" s="213"/>
      <c r="E399" s="213"/>
      <c r="F399" s="213"/>
      <c r="G399" s="213"/>
      <c r="H399" s="213"/>
      <c r="I399" s="179"/>
      <c r="J399" s="179"/>
      <c r="K399" s="179"/>
      <c r="L399" s="179"/>
      <c r="M399" s="179"/>
      <c r="N399" s="213"/>
      <c r="O399" s="179"/>
      <c r="P399" s="179"/>
      <c r="Q399" s="179"/>
      <c r="R399" s="179"/>
      <c r="S399" s="179"/>
      <c r="T399" s="179"/>
      <c r="U399" s="179"/>
      <c r="V399" s="179"/>
      <c r="W399" s="106"/>
      <c r="X399" s="106"/>
      <c r="Y399" s="213"/>
      <c r="Z399" s="213"/>
      <c r="AA399" s="179"/>
      <c r="AB399" s="179"/>
      <c r="AC399" s="179"/>
      <c r="AD399" s="179"/>
      <c r="AE399" s="179"/>
      <c r="AF399" s="213"/>
      <c r="AG399" s="213"/>
      <c r="AH399" s="179"/>
      <c r="AI399" s="179"/>
      <c r="AJ399" s="179"/>
      <c r="AK399" s="179"/>
      <c r="AL399" s="179"/>
    </row>
    <row r="400" spans="1:38" ht="54">
      <c r="A400" s="211" t="s">
        <v>4</v>
      </c>
      <c r="B400" s="212" t="s">
        <v>454</v>
      </c>
      <c r="C400" s="212"/>
      <c r="D400" s="213"/>
      <c r="E400" s="213"/>
      <c r="F400" s="213"/>
      <c r="G400" s="213"/>
      <c r="H400" s="213"/>
      <c r="I400" s="212"/>
      <c r="J400" s="213"/>
      <c r="K400" s="213"/>
      <c r="L400" s="213"/>
      <c r="M400" s="213"/>
      <c r="N400" s="213"/>
      <c r="O400" s="212"/>
      <c r="P400" s="213"/>
      <c r="Q400" s="213"/>
      <c r="R400" s="213"/>
      <c r="S400" s="212"/>
      <c r="T400" s="213"/>
      <c r="U400" s="212"/>
      <c r="V400" s="213"/>
      <c r="W400" s="106"/>
      <c r="X400" s="106"/>
      <c r="Y400" s="213"/>
      <c r="Z400" s="213"/>
      <c r="AA400" s="212"/>
      <c r="AB400" s="213"/>
      <c r="AC400" s="213"/>
      <c r="AD400" s="213"/>
      <c r="AE400" s="213"/>
      <c r="AF400" s="213"/>
      <c r="AG400" s="213"/>
      <c r="AH400" s="212"/>
      <c r="AI400" s="213"/>
      <c r="AJ400" s="213"/>
      <c r="AK400" s="213"/>
      <c r="AL400" s="213"/>
    </row>
    <row r="401" spans="1:38">
      <c r="A401" s="194"/>
      <c r="B401" s="179" t="s">
        <v>126</v>
      </c>
      <c r="C401" s="179"/>
      <c r="D401" s="213"/>
      <c r="E401" s="213"/>
      <c r="F401" s="213"/>
      <c r="G401" s="213"/>
      <c r="H401" s="213"/>
      <c r="I401" s="179"/>
      <c r="J401" s="213"/>
      <c r="K401" s="213"/>
      <c r="L401" s="213"/>
      <c r="M401" s="213"/>
      <c r="N401" s="213"/>
      <c r="O401" s="179"/>
      <c r="P401" s="213"/>
      <c r="Q401" s="213"/>
      <c r="R401" s="213"/>
      <c r="S401" s="179"/>
      <c r="T401" s="213"/>
      <c r="U401" s="179"/>
      <c r="V401" s="213"/>
      <c r="W401" s="106"/>
      <c r="X401" s="106"/>
      <c r="Y401" s="213"/>
      <c r="Z401" s="213"/>
      <c r="AA401" s="179"/>
      <c r="AB401" s="213"/>
      <c r="AC401" s="213"/>
      <c r="AD401" s="213"/>
      <c r="AE401" s="213"/>
      <c r="AF401" s="213"/>
      <c r="AG401" s="213"/>
      <c r="AH401" s="179"/>
      <c r="AI401" s="213"/>
      <c r="AJ401" s="213"/>
      <c r="AK401" s="213"/>
      <c r="AL401" s="213"/>
    </row>
    <row r="402" spans="1:38">
      <c r="A402" s="194">
        <v>1</v>
      </c>
      <c r="B402" s="102" t="s">
        <v>1203</v>
      </c>
      <c r="C402" s="102" t="s">
        <v>5283</v>
      </c>
      <c r="D402" s="213">
        <v>1972</v>
      </c>
      <c r="E402" s="213" t="s">
        <v>1097</v>
      </c>
      <c r="F402" s="213" t="s">
        <v>1</v>
      </c>
      <c r="G402" s="213" t="s">
        <v>1</v>
      </c>
      <c r="H402" s="213">
        <v>1.5</v>
      </c>
      <c r="I402" s="102">
        <v>1</v>
      </c>
      <c r="J402" s="194">
        <v>124800</v>
      </c>
      <c r="K402" s="194"/>
      <c r="L402" s="194"/>
      <c r="M402" s="213">
        <f t="shared" ref="M402:M422" si="81">J402+K402+L402</f>
        <v>124800</v>
      </c>
      <c r="N402" s="213">
        <v>1.5</v>
      </c>
      <c r="O402" s="102">
        <v>1</v>
      </c>
      <c r="P402" s="194">
        <v>124800</v>
      </c>
      <c r="Q402" s="194"/>
      <c r="R402" s="194"/>
      <c r="S402" s="213">
        <f t="shared" ref="S402:S422" si="82">P402+Q402+R402</f>
        <v>124800</v>
      </c>
      <c r="T402" s="213">
        <f t="shared" ref="T402:W418" si="83">I402-O402</f>
        <v>0</v>
      </c>
      <c r="U402" s="213">
        <f t="shared" si="83"/>
        <v>0</v>
      </c>
      <c r="V402" s="213">
        <f t="shared" si="83"/>
        <v>0</v>
      </c>
      <c r="W402" s="213">
        <f t="shared" si="83"/>
        <v>0</v>
      </c>
      <c r="X402" s="213">
        <f t="shared" ref="X402:X422" si="84">U402+V402+W402</f>
        <v>0</v>
      </c>
      <c r="Y402" s="213" t="s">
        <v>1</v>
      </c>
      <c r="Z402" s="213">
        <v>1.5</v>
      </c>
      <c r="AA402" s="102">
        <v>1</v>
      </c>
      <c r="AB402" s="194">
        <v>124800</v>
      </c>
      <c r="AC402" s="194"/>
      <c r="AD402" s="194"/>
      <c r="AE402" s="213">
        <f t="shared" ref="AE402:AE422" si="85">AB402+AC402+AD402</f>
        <v>124800</v>
      </c>
      <c r="AF402" s="213" t="s">
        <v>1</v>
      </c>
      <c r="AG402" s="213">
        <v>1.5</v>
      </c>
      <c r="AH402" s="102">
        <v>1</v>
      </c>
      <c r="AI402" s="194">
        <v>124800</v>
      </c>
      <c r="AJ402" s="194"/>
      <c r="AK402" s="194"/>
      <c r="AL402" s="213">
        <f t="shared" ref="AL402:AL422" si="86">AI402+AJ402+AK402</f>
        <v>124800</v>
      </c>
    </row>
    <row r="403" spans="1:38">
      <c r="A403" s="194">
        <v>2</v>
      </c>
      <c r="B403" s="102" t="s">
        <v>4305</v>
      </c>
      <c r="C403" s="102" t="s">
        <v>5283</v>
      </c>
      <c r="D403" s="213">
        <v>1966</v>
      </c>
      <c r="E403" s="213" t="s">
        <v>1091</v>
      </c>
      <c r="F403" s="213" t="s">
        <v>1</v>
      </c>
      <c r="G403" s="213" t="s">
        <v>1</v>
      </c>
      <c r="H403" s="213">
        <v>1.5</v>
      </c>
      <c r="I403" s="102">
        <v>1</v>
      </c>
      <c r="J403" s="194">
        <v>124800</v>
      </c>
      <c r="K403" s="194"/>
      <c r="L403" s="194"/>
      <c r="M403" s="213">
        <f t="shared" si="81"/>
        <v>124800</v>
      </c>
      <c r="N403" s="213">
        <v>1.5</v>
      </c>
      <c r="O403" s="102">
        <v>1</v>
      </c>
      <c r="P403" s="194">
        <v>124800</v>
      </c>
      <c r="Q403" s="194"/>
      <c r="R403" s="194"/>
      <c r="S403" s="213">
        <f t="shared" si="82"/>
        <v>124800</v>
      </c>
      <c r="T403" s="213">
        <f t="shared" si="83"/>
        <v>0</v>
      </c>
      <c r="U403" s="213">
        <f t="shared" si="83"/>
        <v>0</v>
      </c>
      <c r="V403" s="213">
        <f t="shared" si="83"/>
        <v>0</v>
      </c>
      <c r="W403" s="213">
        <f t="shared" si="83"/>
        <v>0</v>
      </c>
      <c r="X403" s="213">
        <f t="shared" si="84"/>
        <v>0</v>
      </c>
      <c r="Y403" s="213" t="s">
        <v>1</v>
      </c>
      <c r="Z403" s="213">
        <v>1.5</v>
      </c>
      <c r="AA403" s="102">
        <v>1</v>
      </c>
      <c r="AB403" s="194">
        <v>124800</v>
      </c>
      <c r="AC403" s="194"/>
      <c r="AD403" s="194"/>
      <c r="AE403" s="213">
        <f t="shared" si="85"/>
        <v>124800</v>
      </c>
      <c r="AF403" s="213" t="s">
        <v>1</v>
      </c>
      <c r="AG403" s="213">
        <v>1.5</v>
      </c>
      <c r="AH403" s="102">
        <v>1</v>
      </c>
      <c r="AI403" s="194">
        <v>124800</v>
      </c>
      <c r="AJ403" s="194"/>
      <c r="AK403" s="194"/>
      <c r="AL403" s="213">
        <f t="shared" si="86"/>
        <v>124800</v>
      </c>
    </row>
    <row r="404" spans="1:38">
      <c r="A404" s="194">
        <v>3</v>
      </c>
      <c r="B404" s="102" t="s">
        <v>5423</v>
      </c>
      <c r="C404" s="102" t="s">
        <v>5283</v>
      </c>
      <c r="D404" s="213">
        <v>1994</v>
      </c>
      <c r="E404" s="213" t="s">
        <v>1096</v>
      </c>
      <c r="F404" s="213" t="s">
        <v>1</v>
      </c>
      <c r="G404" s="213" t="s">
        <v>1</v>
      </c>
      <c r="H404" s="213">
        <v>1.6</v>
      </c>
      <c r="I404" s="102">
        <v>1</v>
      </c>
      <c r="J404" s="194">
        <v>133120</v>
      </c>
      <c r="K404" s="194"/>
      <c r="L404" s="194"/>
      <c r="M404" s="213">
        <f t="shared" si="81"/>
        <v>133120</v>
      </c>
      <c r="N404" s="213">
        <v>1.6</v>
      </c>
      <c r="O404" s="102">
        <v>1</v>
      </c>
      <c r="P404" s="194">
        <v>133120</v>
      </c>
      <c r="Q404" s="194"/>
      <c r="R404" s="194"/>
      <c r="S404" s="213">
        <f t="shared" si="82"/>
        <v>133120</v>
      </c>
      <c r="T404" s="213">
        <f t="shared" si="83"/>
        <v>0</v>
      </c>
      <c r="U404" s="213">
        <f t="shared" si="83"/>
        <v>0</v>
      </c>
      <c r="V404" s="213">
        <f t="shared" si="83"/>
        <v>0</v>
      </c>
      <c r="W404" s="213">
        <f t="shared" si="83"/>
        <v>0</v>
      </c>
      <c r="X404" s="213">
        <f t="shared" si="84"/>
        <v>0</v>
      </c>
      <c r="Y404" s="213" t="s">
        <v>1</v>
      </c>
      <c r="Z404" s="213">
        <v>1.6</v>
      </c>
      <c r="AA404" s="102">
        <v>1</v>
      </c>
      <c r="AB404" s="194">
        <v>133120</v>
      </c>
      <c r="AC404" s="194"/>
      <c r="AD404" s="194"/>
      <c r="AE404" s="213">
        <f t="shared" si="85"/>
        <v>133120</v>
      </c>
      <c r="AF404" s="213" t="s">
        <v>1</v>
      </c>
      <c r="AG404" s="213">
        <v>1.6</v>
      </c>
      <c r="AH404" s="102">
        <v>1</v>
      </c>
      <c r="AI404" s="194">
        <v>133120</v>
      </c>
      <c r="AJ404" s="194"/>
      <c r="AK404" s="194"/>
      <c r="AL404" s="213">
        <f t="shared" si="86"/>
        <v>133120</v>
      </c>
    </row>
    <row r="405" spans="1:38">
      <c r="A405" s="194">
        <v>4</v>
      </c>
      <c r="B405" s="102" t="s">
        <v>1204</v>
      </c>
      <c r="C405" s="102" t="s">
        <v>5283</v>
      </c>
      <c r="D405" s="213">
        <v>1983</v>
      </c>
      <c r="E405" s="213" t="s">
        <v>1094</v>
      </c>
      <c r="F405" s="213" t="s">
        <v>1</v>
      </c>
      <c r="G405" s="213" t="s">
        <v>1</v>
      </c>
      <c r="H405" s="213">
        <v>1.25</v>
      </c>
      <c r="I405" s="102">
        <v>1</v>
      </c>
      <c r="J405" s="194">
        <v>104000</v>
      </c>
      <c r="K405" s="194"/>
      <c r="L405" s="194"/>
      <c r="M405" s="213">
        <f t="shared" si="81"/>
        <v>104000</v>
      </c>
      <c r="N405" s="213">
        <v>1.25</v>
      </c>
      <c r="O405" s="102">
        <v>1</v>
      </c>
      <c r="P405" s="194">
        <v>104000</v>
      </c>
      <c r="Q405" s="194"/>
      <c r="R405" s="194"/>
      <c r="S405" s="213">
        <f t="shared" si="82"/>
        <v>104000</v>
      </c>
      <c r="T405" s="213">
        <f t="shared" si="83"/>
        <v>0</v>
      </c>
      <c r="U405" s="213">
        <f t="shared" si="83"/>
        <v>0</v>
      </c>
      <c r="V405" s="213">
        <f t="shared" si="83"/>
        <v>0</v>
      </c>
      <c r="W405" s="213">
        <f t="shared" si="83"/>
        <v>0</v>
      </c>
      <c r="X405" s="213">
        <f t="shared" si="84"/>
        <v>0</v>
      </c>
      <c r="Y405" s="213" t="s">
        <v>1</v>
      </c>
      <c r="Z405" s="213">
        <v>1.25</v>
      </c>
      <c r="AA405" s="102">
        <v>1</v>
      </c>
      <c r="AB405" s="194">
        <v>104000</v>
      </c>
      <c r="AC405" s="194"/>
      <c r="AD405" s="194"/>
      <c r="AE405" s="213">
        <f t="shared" si="85"/>
        <v>104000</v>
      </c>
      <c r="AF405" s="213" t="s">
        <v>1</v>
      </c>
      <c r="AG405" s="213">
        <v>1.25</v>
      </c>
      <c r="AH405" s="102">
        <v>1</v>
      </c>
      <c r="AI405" s="194">
        <v>104000</v>
      </c>
      <c r="AJ405" s="194"/>
      <c r="AK405" s="194"/>
      <c r="AL405" s="213">
        <f t="shared" si="86"/>
        <v>104000</v>
      </c>
    </row>
    <row r="406" spans="1:38">
      <c r="A406" s="194">
        <v>5</v>
      </c>
      <c r="B406" s="102" t="s">
        <v>5424</v>
      </c>
      <c r="C406" s="102" t="s">
        <v>5283</v>
      </c>
      <c r="D406" s="213">
        <v>1992</v>
      </c>
      <c r="E406" s="213" t="s">
        <v>1146</v>
      </c>
      <c r="F406" s="213" t="s">
        <v>1</v>
      </c>
      <c r="G406" s="213" t="s">
        <v>1</v>
      </c>
      <c r="H406" s="213">
        <v>1</v>
      </c>
      <c r="I406" s="102">
        <v>1</v>
      </c>
      <c r="J406" s="194">
        <v>104000</v>
      </c>
      <c r="K406" s="194"/>
      <c r="L406" s="194"/>
      <c r="M406" s="213">
        <f t="shared" si="81"/>
        <v>104000</v>
      </c>
      <c r="N406" s="213">
        <v>1</v>
      </c>
      <c r="O406" s="102">
        <v>1</v>
      </c>
      <c r="P406" s="194">
        <v>104000</v>
      </c>
      <c r="Q406" s="194"/>
      <c r="R406" s="194"/>
      <c r="S406" s="213">
        <f t="shared" si="82"/>
        <v>104000</v>
      </c>
      <c r="T406" s="213">
        <f t="shared" si="83"/>
        <v>0</v>
      </c>
      <c r="U406" s="213">
        <f t="shared" si="83"/>
        <v>0</v>
      </c>
      <c r="V406" s="213">
        <f t="shared" si="83"/>
        <v>0</v>
      </c>
      <c r="W406" s="213">
        <f t="shared" si="83"/>
        <v>0</v>
      </c>
      <c r="X406" s="213">
        <f t="shared" si="84"/>
        <v>0</v>
      </c>
      <c r="Y406" s="213" t="s">
        <v>1</v>
      </c>
      <c r="Z406" s="213">
        <v>1</v>
      </c>
      <c r="AA406" s="102">
        <v>1</v>
      </c>
      <c r="AB406" s="194">
        <v>104000</v>
      </c>
      <c r="AC406" s="194"/>
      <c r="AD406" s="194"/>
      <c r="AE406" s="213">
        <f t="shared" si="85"/>
        <v>104000</v>
      </c>
      <c r="AF406" s="213" t="s">
        <v>1</v>
      </c>
      <c r="AG406" s="213">
        <v>1</v>
      </c>
      <c r="AH406" s="102">
        <v>1</v>
      </c>
      <c r="AI406" s="194">
        <v>104000</v>
      </c>
      <c r="AJ406" s="194"/>
      <c r="AK406" s="194"/>
      <c r="AL406" s="213">
        <f t="shared" si="86"/>
        <v>104000</v>
      </c>
    </row>
    <row r="407" spans="1:38">
      <c r="A407" s="194">
        <v>6</v>
      </c>
      <c r="B407" s="102" t="s">
        <v>1205</v>
      </c>
      <c r="C407" s="102" t="s">
        <v>5283</v>
      </c>
      <c r="D407" s="213">
        <v>1951</v>
      </c>
      <c r="E407" s="213" t="s">
        <v>1100</v>
      </c>
      <c r="F407" s="213" t="s">
        <v>1</v>
      </c>
      <c r="G407" s="213" t="s">
        <v>1</v>
      </c>
      <c r="H407" s="213">
        <v>1.4</v>
      </c>
      <c r="I407" s="102">
        <v>1</v>
      </c>
      <c r="J407" s="194">
        <v>116479.99999999999</v>
      </c>
      <c r="K407" s="194"/>
      <c r="L407" s="194"/>
      <c r="M407" s="213">
        <f t="shared" si="81"/>
        <v>116479.99999999999</v>
      </c>
      <c r="N407" s="213">
        <v>1.4</v>
      </c>
      <c r="O407" s="102">
        <v>1</v>
      </c>
      <c r="P407" s="194">
        <v>116479.99999999999</v>
      </c>
      <c r="Q407" s="194"/>
      <c r="R407" s="194"/>
      <c r="S407" s="213">
        <f t="shared" si="82"/>
        <v>116479.99999999999</v>
      </c>
      <c r="T407" s="213">
        <f t="shared" si="83"/>
        <v>0</v>
      </c>
      <c r="U407" s="213">
        <f t="shared" si="83"/>
        <v>0</v>
      </c>
      <c r="V407" s="213">
        <f t="shared" si="83"/>
        <v>0</v>
      </c>
      <c r="W407" s="213">
        <f t="shared" si="83"/>
        <v>0</v>
      </c>
      <c r="X407" s="213">
        <f t="shared" si="84"/>
        <v>0</v>
      </c>
      <c r="Y407" s="213" t="s">
        <v>1</v>
      </c>
      <c r="Z407" s="213">
        <v>1.4</v>
      </c>
      <c r="AA407" s="102">
        <v>1</v>
      </c>
      <c r="AB407" s="194">
        <v>116479.99999999999</v>
      </c>
      <c r="AC407" s="194"/>
      <c r="AD407" s="194"/>
      <c r="AE407" s="213">
        <f t="shared" si="85"/>
        <v>116479.99999999999</v>
      </c>
      <c r="AF407" s="213" t="s">
        <v>1</v>
      </c>
      <c r="AG407" s="213">
        <v>1.4</v>
      </c>
      <c r="AH407" s="102">
        <v>1</v>
      </c>
      <c r="AI407" s="194">
        <v>116479.99999999999</v>
      </c>
      <c r="AJ407" s="194"/>
      <c r="AK407" s="194"/>
      <c r="AL407" s="213">
        <f t="shared" si="86"/>
        <v>116479.99999999999</v>
      </c>
    </row>
    <row r="408" spans="1:38">
      <c r="A408" s="194">
        <v>7</v>
      </c>
      <c r="B408" s="102" t="s">
        <v>1834</v>
      </c>
      <c r="C408" s="102" t="s">
        <v>5283</v>
      </c>
      <c r="D408" s="213">
        <v>1980</v>
      </c>
      <c r="E408" s="1105" t="s">
        <v>1098</v>
      </c>
      <c r="F408" s="213" t="s">
        <v>1</v>
      </c>
      <c r="G408" s="213" t="s">
        <v>1</v>
      </c>
      <c r="H408" s="213">
        <v>1</v>
      </c>
      <c r="I408" s="102">
        <v>1</v>
      </c>
      <c r="J408" s="194">
        <v>104000</v>
      </c>
      <c r="K408" s="194"/>
      <c r="L408" s="194"/>
      <c r="M408" s="213">
        <f t="shared" si="81"/>
        <v>104000</v>
      </c>
      <c r="N408" s="213">
        <v>1</v>
      </c>
      <c r="O408" s="102">
        <v>1</v>
      </c>
      <c r="P408" s="194">
        <v>104000</v>
      </c>
      <c r="Q408" s="194"/>
      <c r="R408" s="194"/>
      <c r="S408" s="213">
        <f t="shared" si="82"/>
        <v>104000</v>
      </c>
      <c r="T408" s="213">
        <f t="shared" si="83"/>
        <v>0</v>
      </c>
      <c r="U408" s="213">
        <f t="shared" si="83"/>
        <v>0</v>
      </c>
      <c r="V408" s="213">
        <f t="shared" si="83"/>
        <v>0</v>
      </c>
      <c r="W408" s="213">
        <f t="shared" si="83"/>
        <v>0</v>
      </c>
      <c r="X408" s="213">
        <f t="shared" si="84"/>
        <v>0</v>
      </c>
      <c r="Y408" s="213" t="s">
        <v>1</v>
      </c>
      <c r="Z408" s="213">
        <v>1</v>
      </c>
      <c r="AA408" s="102">
        <v>1</v>
      </c>
      <c r="AB408" s="194">
        <v>104000</v>
      </c>
      <c r="AC408" s="194"/>
      <c r="AD408" s="194"/>
      <c r="AE408" s="213">
        <f t="shared" si="85"/>
        <v>104000</v>
      </c>
      <c r="AF408" s="213" t="s">
        <v>1</v>
      </c>
      <c r="AG408" s="213">
        <v>1</v>
      </c>
      <c r="AH408" s="102">
        <v>1</v>
      </c>
      <c r="AI408" s="194">
        <v>104000</v>
      </c>
      <c r="AJ408" s="194"/>
      <c r="AK408" s="194"/>
      <c r="AL408" s="213">
        <f t="shared" si="86"/>
        <v>104000</v>
      </c>
    </row>
    <row r="409" spans="1:38">
      <c r="A409" s="194">
        <v>8</v>
      </c>
      <c r="B409" s="102" t="s">
        <v>1835</v>
      </c>
      <c r="C409" s="102" t="s">
        <v>5282</v>
      </c>
      <c r="D409" s="213">
        <v>1957</v>
      </c>
      <c r="E409" s="213" t="s">
        <v>1103</v>
      </c>
      <c r="F409" s="213" t="s">
        <v>1</v>
      </c>
      <c r="G409" s="213" t="s">
        <v>1</v>
      </c>
      <c r="H409" s="213">
        <v>1</v>
      </c>
      <c r="I409" s="102">
        <v>1</v>
      </c>
      <c r="J409" s="194">
        <v>95625</v>
      </c>
      <c r="K409" s="194"/>
      <c r="L409" s="194"/>
      <c r="M409" s="213">
        <f t="shared" si="81"/>
        <v>95625</v>
      </c>
      <c r="N409" s="213">
        <v>1</v>
      </c>
      <c r="O409" s="102">
        <v>1</v>
      </c>
      <c r="P409" s="194">
        <v>95625</v>
      </c>
      <c r="Q409" s="194"/>
      <c r="R409" s="194"/>
      <c r="S409" s="213">
        <f t="shared" si="82"/>
        <v>95625</v>
      </c>
      <c r="T409" s="213">
        <f t="shared" si="83"/>
        <v>0</v>
      </c>
      <c r="U409" s="213">
        <f t="shared" si="83"/>
        <v>0</v>
      </c>
      <c r="V409" s="213">
        <f t="shared" si="83"/>
        <v>0</v>
      </c>
      <c r="W409" s="213">
        <f t="shared" si="83"/>
        <v>0</v>
      </c>
      <c r="X409" s="213">
        <f t="shared" si="84"/>
        <v>0</v>
      </c>
      <c r="Y409" s="213" t="s">
        <v>1</v>
      </c>
      <c r="Z409" s="213">
        <v>1</v>
      </c>
      <c r="AA409" s="102">
        <v>1</v>
      </c>
      <c r="AB409" s="194">
        <v>95625</v>
      </c>
      <c r="AC409" s="194"/>
      <c r="AD409" s="194"/>
      <c r="AE409" s="213">
        <f t="shared" si="85"/>
        <v>95625</v>
      </c>
      <c r="AF409" s="213" t="s">
        <v>1</v>
      </c>
      <c r="AG409" s="213">
        <v>1</v>
      </c>
      <c r="AH409" s="102">
        <v>1</v>
      </c>
      <c r="AI409" s="194">
        <v>95625</v>
      </c>
      <c r="AJ409" s="194"/>
      <c r="AK409" s="194"/>
      <c r="AL409" s="213">
        <f t="shared" si="86"/>
        <v>95625</v>
      </c>
    </row>
    <row r="410" spans="1:38">
      <c r="A410" s="194">
        <v>9</v>
      </c>
      <c r="B410" s="102" t="s">
        <v>1836</v>
      </c>
      <c r="C410" s="102" t="s">
        <v>5282</v>
      </c>
      <c r="D410" s="213">
        <v>1959</v>
      </c>
      <c r="E410" s="213" t="s">
        <v>1103</v>
      </c>
      <c r="F410" s="213" t="s">
        <v>1</v>
      </c>
      <c r="G410" s="213" t="s">
        <v>1</v>
      </c>
      <c r="H410" s="213">
        <v>1</v>
      </c>
      <c r="I410" s="102">
        <v>1</v>
      </c>
      <c r="J410" s="194">
        <v>95625</v>
      </c>
      <c r="K410" s="194"/>
      <c r="L410" s="194"/>
      <c r="M410" s="213">
        <f t="shared" si="81"/>
        <v>95625</v>
      </c>
      <c r="N410" s="213">
        <v>1</v>
      </c>
      <c r="O410" s="102">
        <v>1</v>
      </c>
      <c r="P410" s="194">
        <v>95625</v>
      </c>
      <c r="Q410" s="194"/>
      <c r="R410" s="194"/>
      <c r="S410" s="213">
        <f t="shared" si="82"/>
        <v>95625</v>
      </c>
      <c r="T410" s="213">
        <f t="shared" si="83"/>
        <v>0</v>
      </c>
      <c r="U410" s="213">
        <f t="shared" si="83"/>
        <v>0</v>
      </c>
      <c r="V410" s="213">
        <f t="shared" si="83"/>
        <v>0</v>
      </c>
      <c r="W410" s="213">
        <f t="shared" si="83"/>
        <v>0</v>
      </c>
      <c r="X410" s="213">
        <f t="shared" si="84"/>
        <v>0</v>
      </c>
      <c r="Y410" s="213" t="s">
        <v>1</v>
      </c>
      <c r="Z410" s="213">
        <v>1</v>
      </c>
      <c r="AA410" s="102">
        <v>1</v>
      </c>
      <c r="AB410" s="194">
        <v>95625</v>
      </c>
      <c r="AC410" s="194"/>
      <c r="AD410" s="194"/>
      <c r="AE410" s="213">
        <f t="shared" si="85"/>
        <v>95625</v>
      </c>
      <c r="AF410" s="213" t="s">
        <v>1</v>
      </c>
      <c r="AG410" s="213">
        <v>1</v>
      </c>
      <c r="AH410" s="102">
        <v>1</v>
      </c>
      <c r="AI410" s="194">
        <v>95625</v>
      </c>
      <c r="AJ410" s="194"/>
      <c r="AK410" s="194"/>
      <c r="AL410" s="213">
        <f t="shared" si="86"/>
        <v>95625</v>
      </c>
    </row>
    <row r="411" spans="1:38">
      <c r="A411" s="194">
        <v>10</v>
      </c>
      <c r="B411" s="102" t="s">
        <v>1837</v>
      </c>
      <c r="C411" s="102" t="s">
        <v>5282</v>
      </c>
      <c r="D411" s="213">
        <v>1967</v>
      </c>
      <c r="E411" s="213" t="s">
        <v>1103</v>
      </c>
      <c r="F411" s="213" t="s">
        <v>1</v>
      </c>
      <c r="G411" s="213" t="s">
        <v>1</v>
      </c>
      <c r="H411" s="213">
        <v>1</v>
      </c>
      <c r="I411" s="102">
        <v>1</v>
      </c>
      <c r="J411" s="194">
        <v>95625</v>
      </c>
      <c r="K411" s="194"/>
      <c r="L411" s="194"/>
      <c r="M411" s="213">
        <f t="shared" si="81"/>
        <v>95625</v>
      </c>
      <c r="N411" s="213">
        <v>1</v>
      </c>
      <c r="O411" s="102">
        <v>1</v>
      </c>
      <c r="P411" s="194">
        <v>95625</v>
      </c>
      <c r="Q411" s="194"/>
      <c r="R411" s="194"/>
      <c r="S411" s="213">
        <f t="shared" si="82"/>
        <v>95625</v>
      </c>
      <c r="T411" s="213">
        <f t="shared" si="83"/>
        <v>0</v>
      </c>
      <c r="U411" s="213">
        <f t="shared" si="83"/>
        <v>0</v>
      </c>
      <c r="V411" s="213">
        <f t="shared" si="83"/>
        <v>0</v>
      </c>
      <c r="W411" s="213">
        <f t="shared" si="83"/>
        <v>0</v>
      </c>
      <c r="X411" s="213">
        <f t="shared" si="84"/>
        <v>0</v>
      </c>
      <c r="Y411" s="213" t="s">
        <v>1</v>
      </c>
      <c r="Z411" s="213">
        <v>1</v>
      </c>
      <c r="AA411" s="102">
        <v>1</v>
      </c>
      <c r="AB411" s="194">
        <v>95625</v>
      </c>
      <c r="AC411" s="194"/>
      <c r="AD411" s="194"/>
      <c r="AE411" s="213">
        <f t="shared" si="85"/>
        <v>95625</v>
      </c>
      <c r="AF411" s="213" t="s">
        <v>1</v>
      </c>
      <c r="AG411" s="213">
        <v>1</v>
      </c>
      <c r="AH411" s="102">
        <v>1</v>
      </c>
      <c r="AI411" s="194">
        <v>95625</v>
      </c>
      <c r="AJ411" s="194"/>
      <c r="AK411" s="194"/>
      <c r="AL411" s="213">
        <f t="shared" si="86"/>
        <v>95625</v>
      </c>
    </row>
    <row r="412" spans="1:38">
      <c r="A412" s="194">
        <v>11</v>
      </c>
      <c r="B412" s="102" t="s">
        <v>1838</v>
      </c>
      <c r="C412" s="102" t="s">
        <v>5282</v>
      </c>
      <c r="D412" s="213">
        <v>1972</v>
      </c>
      <c r="E412" s="213" t="s">
        <v>1103</v>
      </c>
      <c r="F412" s="213" t="s">
        <v>1</v>
      </c>
      <c r="G412" s="213" t="s">
        <v>1</v>
      </c>
      <c r="H412" s="213">
        <v>1</v>
      </c>
      <c r="I412" s="102">
        <v>1</v>
      </c>
      <c r="J412" s="194">
        <v>95625</v>
      </c>
      <c r="K412" s="194"/>
      <c r="L412" s="194"/>
      <c r="M412" s="213">
        <f t="shared" si="81"/>
        <v>95625</v>
      </c>
      <c r="N412" s="213">
        <v>1</v>
      </c>
      <c r="O412" s="102">
        <v>1</v>
      </c>
      <c r="P412" s="194">
        <v>95625</v>
      </c>
      <c r="Q412" s="194"/>
      <c r="R412" s="194"/>
      <c r="S412" s="213">
        <f t="shared" si="82"/>
        <v>95625</v>
      </c>
      <c r="T412" s="213">
        <f t="shared" si="83"/>
        <v>0</v>
      </c>
      <c r="U412" s="213">
        <f t="shared" si="83"/>
        <v>0</v>
      </c>
      <c r="V412" s="213">
        <f t="shared" si="83"/>
        <v>0</v>
      </c>
      <c r="W412" s="213">
        <f t="shared" si="83"/>
        <v>0</v>
      </c>
      <c r="X412" s="213">
        <f t="shared" si="84"/>
        <v>0</v>
      </c>
      <c r="Y412" s="213" t="s">
        <v>1</v>
      </c>
      <c r="Z412" s="213">
        <v>1</v>
      </c>
      <c r="AA412" s="102">
        <v>1</v>
      </c>
      <c r="AB412" s="194">
        <v>95625</v>
      </c>
      <c r="AC412" s="194"/>
      <c r="AD412" s="194"/>
      <c r="AE412" s="213">
        <f t="shared" si="85"/>
        <v>95625</v>
      </c>
      <c r="AF412" s="213" t="s">
        <v>1</v>
      </c>
      <c r="AG412" s="213">
        <v>1</v>
      </c>
      <c r="AH412" s="102">
        <v>1</v>
      </c>
      <c r="AI412" s="194">
        <v>95625</v>
      </c>
      <c r="AJ412" s="194"/>
      <c r="AK412" s="194"/>
      <c r="AL412" s="213">
        <f t="shared" si="86"/>
        <v>95625</v>
      </c>
    </row>
    <row r="413" spans="1:38">
      <c r="A413" s="194">
        <v>12</v>
      </c>
      <c r="B413" s="102" t="s">
        <v>1839</v>
      </c>
      <c r="C413" s="102" t="s">
        <v>5282</v>
      </c>
      <c r="D413" s="213">
        <v>1962</v>
      </c>
      <c r="E413" s="213" t="s">
        <v>1103</v>
      </c>
      <c r="F413" s="213" t="s">
        <v>1</v>
      </c>
      <c r="G413" s="213" t="s">
        <v>1</v>
      </c>
      <c r="H413" s="213">
        <v>1</v>
      </c>
      <c r="I413" s="102">
        <v>1</v>
      </c>
      <c r="J413" s="194">
        <v>95625</v>
      </c>
      <c r="K413" s="194"/>
      <c r="L413" s="194"/>
      <c r="M413" s="213">
        <f t="shared" si="81"/>
        <v>95625</v>
      </c>
      <c r="N413" s="213">
        <v>1</v>
      </c>
      <c r="O413" s="102">
        <v>1</v>
      </c>
      <c r="P413" s="194">
        <v>95625</v>
      </c>
      <c r="Q413" s="194"/>
      <c r="R413" s="194"/>
      <c r="S413" s="213">
        <f t="shared" si="82"/>
        <v>95625</v>
      </c>
      <c r="T413" s="213">
        <f t="shared" si="83"/>
        <v>0</v>
      </c>
      <c r="U413" s="213">
        <f t="shared" si="83"/>
        <v>0</v>
      </c>
      <c r="V413" s="213">
        <f t="shared" si="83"/>
        <v>0</v>
      </c>
      <c r="W413" s="213">
        <f t="shared" si="83"/>
        <v>0</v>
      </c>
      <c r="X413" s="213">
        <f t="shared" si="84"/>
        <v>0</v>
      </c>
      <c r="Y413" s="213" t="s">
        <v>1</v>
      </c>
      <c r="Z413" s="213">
        <v>1</v>
      </c>
      <c r="AA413" s="102">
        <v>1</v>
      </c>
      <c r="AB413" s="194">
        <v>95625</v>
      </c>
      <c r="AC413" s="194"/>
      <c r="AD413" s="194"/>
      <c r="AE413" s="213">
        <f t="shared" si="85"/>
        <v>95625</v>
      </c>
      <c r="AF413" s="213" t="s">
        <v>1</v>
      </c>
      <c r="AG413" s="213">
        <v>1</v>
      </c>
      <c r="AH413" s="102">
        <v>1</v>
      </c>
      <c r="AI413" s="194">
        <v>95625</v>
      </c>
      <c r="AJ413" s="194"/>
      <c r="AK413" s="194"/>
      <c r="AL413" s="213">
        <f t="shared" si="86"/>
        <v>95625</v>
      </c>
    </row>
    <row r="414" spans="1:38">
      <c r="A414" s="194">
        <v>13</v>
      </c>
      <c r="B414" s="102" t="s">
        <v>5425</v>
      </c>
      <c r="C414" s="102" t="s">
        <v>5282</v>
      </c>
      <c r="D414" s="213">
        <v>1964</v>
      </c>
      <c r="E414" s="213" t="s">
        <v>1103</v>
      </c>
      <c r="F414" s="213" t="s">
        <v>1</v>
      </c>
      <c r="G414" s="213" t="s">
        <v>1</v>
      </c>
      <c r="H414" s="213">
        <v>1</v>
      </c>
      <c r="I414" s="102">
        <v>1</v>
      </c>
      <c r="J414" s="194">
        <v>95625</v>
      </c>
      <c r="K414" s="194"/>
      <c r="L414" s="194"/>
      <c r="M414" s="213">
        <f t="shared" si="81"/>
        <v>95625</v>
      </c>
      <c r="N414" s="213">
        <v>1</v>
      </c>
      <c r="O414" s="102">
        <v>1</v>
      </c>
      <c r="P414" s="194">
        <v>95625</v>
      </c>
      <c r="Q414" s="194"/>
      <c r="R414" s="194"/>
      <c r="S414" s="213">
        <f t="shared" si="82"/>
        <v>95625</v>
      </c>
      <c r="T414" s="213">
        <f t="shared" si="83"/>
        <v>0</v>
      </c>
      <c r="U414" s="213">
        <f t="shared" si="83"/>
        <v>0</v>
      </c>
      <c r="V414" s="213">
        <f t="shared" si="83"/>
        <v>0</v>
      </c>
      <c r="W414" s="213">
        <f t="shared" si="83"/>
        <v>0</v>
      </c>
      <c r="X414" s="213">
        <f t="shared" si="84"/>
        <v>0</v>
      </c>
      <c r="Y414" s="213" t="s">
        <v>1</v>
      </c>
      <c r="Z414" s="213">
        <v>1</v>
      </c>
      <c r="AA414" s="102">
        <v>1</v>
      </c>
      <c r="AB414" s="194">
        <v>95625</v>
      </c>
      <c r="AC414" s="194"/>
      <c r="AD414" s="194"/>
      <c r="AE414" s="213">
        <f t="shared" si="85"/>
        <v>95625</v>
      </c>
      <c r="AF414" s="213" t="s">
        <v>1</v>
      </c>
      <c r="AG414" s="213">
        <v>1</v>
      </c>
      <c r="AH414" s="102">
        <v>1</v>
      </c>
      <c r="AI414" s="194">
        <v>95625</v>
      </c>
      <c r="AJ414" s="194"/>
      <c r="AK414" s="194"/>
      <c r="AL414" s="213">
        <f t="shared" si="86"/>
        <v>95625</v>
      </c>
    </row>
    <row r="415" spans="1:38">
      <c r="A415" s="194">
        <v>14</v>
      </c>
      <c r="B415" s="102" t="s">
        <v>1840</v>
      </c>
      <c r="C415" s="102" t="s">
        <v>5282</v>
      </c>
      <c r="D415" s="213">
        <v>1972</v>
      </c>
      <c r="E415" s="213" t="s">
        <v>1103</v>
      </c>
      <c r="F415" s="213" t="s">
        <v>1</v>
      </c>
      <c r="G415" s="213" t="s">
        <v>1</v>
      </c>
      <c r="H415" s="213">
        <v>1</v>
      </c>
      <c r="I415" s="102">
        <v>1</v>
      </c>
      <c r="J415" s="194">
        <v>95625</v>
      </c>
      <c r="K415" s="194"/>
      <c r="L415" s="194"/>
      <c r="M415" s="213">
        <f t="shared" si="81"/>
        <v>95625</v>
      </c>
      <c r="N415" s="213">
        <v>1</v>
      </c>
      <c r="O415" s="102">
        <v>1</v>
      </c>
      <c r="P415" s="194">
        <v>95625</v>
      </c>
      <c r="Q415" s="194"/>
      <c r="R415" s="194"/>
      <c r="S415" s="213">
        <f t="shared" si="82"/>
        <v>95625</v>
      </c>
      <c r="T415" s="213">
        <f t="shared" si="83"/>
        <v>0</v>
      </c>
      <c r="U415" s="213">
        <f t="shared" si="83"/>
        <v>0</v>
      </c>
      <c r="V415" s="213">
        <f t="shared" si="83"/>
        <v>0</v>
      </c>
      <c r="W415" s="213">
        <f t="shared" si="83"/>
        <v>0</v>
      </c>
      <c r="X415" s="213">
        <f t="shared" si="84"/>
        <v>0</v>
      </c>
      <c r="Y415" s="213" t="s">
        <v>1</v>
      </c>
      <c r="Z415" s="213">
        <v>1</v>
      </c>
      <c r="AA415" s="102">
        <v>1</v>
      </c>
      <c r="AB415" s="194">
        <v>95625</v>
      </c>
      <c r="AC415" s="194"/>
      <c r="AD415" s="194"/>
      <c r="AE415" s="213">
        <f t="shared" si="85"/>
        <v>95625</v>
      </c>
      <c r="AF415" s="213" t="s">
        <v>1</v>
      </c>
      <c r="AG415" s="213">
        <v>1</v>
      </c>
      <c r="AH415" s="102">
        <v>1</v>
      </c>
      <c r="AI415" s="194">
        <v>95625</v>
      </c>
      <c r="AJ415" s="194"/>
      <c r="AK415" s="194"/>
      <c r="AL415" s="213">
        <f t="shared" si="86"/>
        <v>95625</v>
      </c>
    </row>
    <row r="416" spans="1:38">
      <c r="A416" s="194">
        <v>15</v>
      </c>
      <c r="B416" s="102" t="s">
        <v>1841</v>
      </c>
      <c r="C416" s="102" t="s">
        <v>5282</v>
      </c>
      <c r="D416" s="213">
        <v>1971</v>
      </c>
      <c r="E416" s="213" t="s">
        <v>1103</v>
      </c>
      <c r="F416" s="213" t="s">
        <v>1</v>
      </c>
      <c r="G416" s="213" t="s">
        <v>1</v>
      </c>
      <c r="H416" s="213">
        <v>1</v>
      </c>
      <c r="I416" s="102">
        <v>1</v>
      </c>
      <c r="J416" s="194">
        <v>95625</v>
      </c>
      <c r="K416" s="194"/>
      <c r="L416" s="194"/>
      <c r="M416" s="213">
        <f t="shared" si="81"/>
        <v>95625</v>
      </c>
      <c r="N416" s="213">
        <v>1</v>
      </c>
      <c r="O416" s="102">
        <v>1</v>
      </c>
      <c r="P416" s="194">
        <v>95625</v>
      </c>
      <c r="Q416" s="194"/>
      <c r="R416" s="194"/>
      <c r="S416" s="213">
        <f t="shared" si="82"/>
        <v>95625</v>
      </c>
      <c r="T416" s="213">
        <f t="shared" si="83"/>
        <v>0</v>
      </c>
      <c r="U416" s="213">
        <f t="shared" si="83"/>
        <v>0</v>
      </c>
      <c r="V416" s="213">
        <f t="shared" si="83"/>
        <v>0</v>
      </c>
      <c r="W416" s="213">
        <f t="shared" si="83"/>
        <v>0</v>
      </c>
      <c r="X416" s="213">
        <f t="shared" si="84"/>
        <v>0</v>
      </c>
      <c r="Y416" s="213" t="s">
        <v>1</v>
      </c>
      <c r="Z416" s="213">
        <v>1</v>
      </c>
      <c r="AA416" s="102">
        <v>1</v>
      </c>
      <c r="AB416" s="194">
        <v>95625</v>
      </c>
      <c r="AC416" s="194"/>
      <c r="AD416" s="194"/>
      <c r="AE416" s="213">
        <f t="shared" si="85"/>
        <v>95625</v>
      </c>
      <c r="AF416" s="213" t="s">
        <v>1</v>
      </c>
      <c r="AG416" s="213">
        <v>1</v>
      </c>
      <c r="AH416" s="102">
        <v>1</v>
      </c>
      <c r="AI416" s="194">
        <v>95625</v>
      </c>
      <c r="AJ416" s="194"/>
      <c r="AK416" s="194"/>
      <c r="AL416" s="213">
        <f t="shared" si="86"/>
        <v>95625</v>
      </c>
    </row>
    <row r="417" spans="1:38">
      <c r="A417" s="194">
        <v>16</v>
      </c>
      <c r="B417" s="102" t="s">
        <v>1842</v>
      </c>
      <c r="C417" s="102" t="s">
        <v>5282</v>
      </c>
      <c r="D417" s="213">
        <v>1970</v>
      </c>
      <c r="E417" s="213" t="s">
        <v>1103</v>
      </c>
      <c r="F417" s="213" t="s">
        <v>1</v>
      </c>
      <c r="G417" s="213" t="s">
        <v>1</v>
      </c>
      <c r="H417" s="213">
        <v>1</v>
      </c>
      <c r="I417" s="102">
        <v>1</v>
      </c>
      <c r="J417" s="194">
        <v>95625</v>
      </c>
      <c r="K417" s="194"/>
      <c r="L417" s="194"/>
      <c r="M417" s="213">
        <f t="shared" si="81"/>
        <v>95625</v>
      </c>
      <c r="N417" s="213">
        <v>1</v>
      </c>
      <c r="O417" s="102">
        <v>1</v>
      </c>
      <c r="P417" s="194">
        <v>95625</v>
      </c>
      <c r="Q417" s="194"/>
      <c r="R417" s="194"/>
      <c r="S417" s="213">
        <f t="shared" si="82"/>
        <v>95625</v>
      </c>
      <c r="T417" s="213">
        <f t="shared" si="83"/>
        <v>0</v>
      </c>
      <c r="U417" s="213">
        <f t="shared" si="83"/>
        <v>0</v>
      </c>
      <c r="V417" s="213">
        <f t="shared" si="83"/>
        <v>0</v>
      </c>
      <c r="W417" s="213">
        <f t="shared" si="83"/>
        <v>0</v>
      </c>
      <c r="X417" s="213">
        <f t="shared" si="84"/>
        <v>0</v>
      </c>
      <c r="Y417" s="213" t="s">
        <v>1</v>
      </c>
      <c r="Z417" s="213">
        <v>1</v>
      </c>
      <c r="AA417" s="102">
        <v>1</v>
      </c>
      <c r="AB417" s="194">
        <v>95625</v>
      </c>
      <c r="AC417" s="194"/>
      <c r="AD417" s="194"/>
      <c r="AE417" s="213">
        <f t="shared" si="85"/>
        <v>95625</v>
      </c>
      <c r="AF417" s="213" t="s">
        <v>1</v>
      </c>
      <c r="AG417" s="213">
        <v>1</v>
      </c>
      <c r="AH417" s="102">
        <v>1</v>
      </c>
      <c r="AI417" s="194">
        <v>95625</v>
      </c>
      <c r="AJ417" s="194"/>
      <c r="AK417" s="194"/>
      <c r="AL417" s="213">
        <f t="shared" si="86"/>
        <v>95625</v>
      </c>
    </row>
    <row r="418" spans="1:38">
      <c r="A418" s="194">
        <v>17</v>
      </c>
      <c r="B418" s="102" t="s">
        <v>4306</v>
      </c>
      <c r="C418" s="102" t="s">
        <v>5282</v>
      </c>
      <c r="D418" s="213">
        <v>1972</v>
      </c>
      <c r="E418" s="213" t="s">
        <v>1103</v>
      </c>
      <c r="F418" s="213" t="s">
        <v>1</v>
      </c>
      <c r="G418" s="213" t="s">
        <v>1</v>
      </c>
      <c r="H418" s="213">
        <v>1</v>
      </c>
      <c r="I418" s="102">
        <v>1</v>
      </c>
      <c r="J418" s="194">
        <v>95625</v>
      </c>
      <c r="K418" s="194"/>
      <c r="L418" s="194"/>
      <c r="M418" s="213">
        <f t="shared" si="81"/>
        <v>95625</v>
      </c>
      <c r="N418" s="213">
        <v>1</v>
      </c>
      <c r="O418" s="102">
        <v>1</v>
      </c>
      <c r="P418" s="194">
        <v>95625</v>
      </c>
      <c r="Q418" s="194"/>
      <c r="R418" s="194"/>
      <c r="S418" s="213">
        <f t="shared" si="82"/>
        <v>95625</v>
      </c>
      <c r="T418" s="213">
        <f t="shared" si="83"/>
        <v>0</v>
      </c>
      <c r="U418" s="213">
        <f t="shared" si="83"/>
        <v>0</v>
      </c>
      <c r="V418" s="213">
        <f t="shared" si="83"/>
        <v>0</v>
      </c>
      <c r="W418" s="213">
        <f t="shared" si="83"/>
        <v>0</v>
      </c>
      <c r="X418" s="213">
        <f t="shared" si="84"/>
        <v>0</v>
      </c>
      <c r="Y418" s="213" t="s">
        <v>1</v>
      </c>
      <c r="Z418" s="213">
        <v>1</v>
      </c>
      <c r="AA418" s="102">
        <v>1</v>
      </c>
      <c r="AB418" s="194">
        <v>95625</v>
      </c>
      <c r="AC418" s="194"/>
      <c r="AD418" s="194"/>
      <c r="AE418" s="213">
        <f t="shared" si="85"/>
        <v>95625</v>
      </c>
      <c r="AF418" s="213" t="s">
        <v>1</v>
      </c>
      <c r="AG418" s="213">
        <v>1</v>
      </c>
      <c r="AH418" s="102">
        <v>1</v>
      </c>
      <c r="AI418" s="194">
        <v>95625</v>
      </c>
      <c r="AJ418" s="194"/>
      <c r="AK418" s="194"/>
      <c r="AL418" s="213">
        <f t="shared" si="86"/>
        <v>95625</v>
      </c>
    </row>
    <row r="419" spans="1:38">
      <c r="A419" s="194">
        <v>18</v>
      </c>
      <c r="B419" s="102" t="s">
        <v>4307</v>
      </c>
      <c r="C419" s="102" t="s">
        <v>5282</v>
      </c>
      <c r="D419" s="213">
        <v>1977</v>
      </c>
      <c r="E419" s="213" t="s">
        <v>1103</v>
      </c>
      <c r="F419" s="213" t="s">
        <v>1</v>
      </c>
      <c r="G419" s="213" t="s">
        <v>1</v>
      </c>
      <c r="H419" s="213">
        <v>1</v>
      </c>
      <c r="I419" s="102">
        <v>1</v>
      </c>
      <c r="J419" s="194">
        <v>104000</v>
      </c>
      <c r="K419" s="194"/>
      <c r="L419" s="194"/>
      <c r="M419" s="213">
        <f t="shared" si="81"/>
        <v>104000</v>
      </c>
      <c r="N419" s="213">
        <v>1</v>
      </c>
      <c r="O419" s="102">
        <v>1</v>
      </c>
      <c r="P419" s="194">
        <v>104000</v>
      </c>
      <c r="Q419" s="194"/>
      <c r="R419" s="194"/>
      <c r="S419" s="213">
        <f t="shared" si="82"/>
        <v>104000</v>
      </c>
      <c r="T419" s="213">
        <f t="shared" ref="T419:W422" si="87">I419-O419</f>
        <v>0</v>
      </c>
      <c r="U419" s="213">
        <f t="shared" si="87"/>
        <v>0</v>
      </c>
      <c r="V419" s="213">
        <f t="shared" si="87"/>
        <v>0</v>
      </c>
      <c r="W419" s="213">
        <f t="shared" si="87"/>
        <v>0</v>
      </c>
      <c r="X419" s="213">
        <f t="shared" si="84"/>
        <v>0</v>
      </c>
      <c r="Y419" s="213" t="s">
        <v>1</v>
      </c>
      <c r="Z419" s="213">
        <v>1</v>
      </c>
      <c r="AA419" s="102">
        <v>1</v>
      </c>
      <c r="AB419" s="194">
        <v>104000</v>
      </c>
      <c r="AC419" s="194"/>
      <c r="AD419" s="194"/>
      <c r="AE419" s="213">
        <f t="shared" si="85"/>
        <v>104000</v>
      </c>
      <c r="AF419" s="213" t="s">
        <v>1</v>
      </c>
      <c r="AG419" s="213">
        <v>1</v>
      </c>
      <c r="AH419" s="102">
        <v>1</v>
      </c>
      <c r="AI419" s="194">
        <v>104000</v>
      </c>
      <c r="AJ419" s="194"/>
      <c r="AK419" s="194"/>
      <c r="AL419" s="213">
        <f t="shared" si="86"/>
        <v>104000</v>
      </c>
    </row>
    <row r="420" spans="1:38">
      <c r="A420" s="194">
        <v>19</v>
      </c>
      <c r="B420" s="102" t="s">
        <v>872</v>
      </c>
      <c r="C420" s="102"/>
      <c r="D420" s="213"/>
      <c r="E420" s="213" t="s">
        <v>1103</v>
      </c>
      <c r="F420" s="213" t="s">
        <v>1</v>
      </c>
      <c r="G420" s="213" t="s">
        <v>1</v>
      </c>
      <c r="H420" s="213">
        <v>1</v>
      </c>
      <c r="I420" s="102">
        <v>1</v>
      </c>
      <c r="J420" s="194">
        <v>104000</v>
      </c>
      <c r="K420" s="194"/>
      <c r="L420" s="194"/>
      <c r="M420" s="213">
        <f t="shared" si="81"/>
        <v>104000</v>
      </c>
      <c r="N420" s="213">
        <v>1</v>
      </c>
      <c r="O420" s="102">
        <v>1</v>
      </c>
      <c r="P420" s="194">
        <v>104000</v>
      </c>
      <c r="Q420" s="194"/>
      <c r="R420" s="194"/>
      <c r="S420" s="213">
        <f t="shared" si="82"/>
        <v>104000</v>
      </c>
      <c r="T420" s="213">
        <f t="shared" si="87"/>
        <v>0</v>
      </c>
      <c r="U420" s="213">
        <f t="shared" si="87"/>
        <v>0</v>
      </c>
      <c r="V420" s="213">
        <f t="shared" si="87"/>
        <v>0</v>
      </c>
      <c r="W420" s="213">
        <f t="shared" si="87"/>
        <v>0</v>
      </c>
      <c r="X420" s="213">
        <f t="shared" si="84"/>
        <v>0</v>
      </c>
      <c r="Y420" s="213" t="s">
        <v>1</v>
      </c>
      <c r="Z420" s="213">
        <v>1</v>
      </c>
      <c r="AA420" s="102">
        <v>1</v>
      </c>
      <c r="AB420" s="194">
        <v>104000</v>
      </c>
      <c r="AC420" s="194"/>
      <c r="AD420" s="194"/>
      <c r="AE420" s="213">
        <f t="shared" si="85"/>
        <v>104000</v>
      </c>
      <c r="AF420" s="213" t="s">
        <v>1</v>
      </c>
      <c r="AG420" s="213">
        <v>1</v>
      </c>
      <c r="AH420" s="102">
        <v>1</v>
      </c>
      <c r="AI420" s="194">
        <v>104000</v>
      </c>
      <c r="AJ420" s="194"/>
      <c r="AK420" s="194"/>
      <c r="AL420" s="213">
        <f t="shared" si="86"/>
        <v>104000</v>
      </c>
    </row>
    <row r="421" spans="1:38">
      <c r="A421" s="194">
        <v>20</v>
      </c>
      <c r="B421" s="102" t="s">
        <v>4308</v>
      </c>
      <c r="C421" s="102" t="s">
        <v>5283</v>
      </c>
      <c r="D421" s="213">
        <v>1991</v>
      </c>
      <c r="E421" s="213" t="s">
        <v>1155</v>
      </c>
      <c r="F421" s="213" t="s">
        <v>1</v>
      </c>
      <c r="G421" s="213" t="s">
        <v>1</v>
      </c>
      <c r="H421" s="213">
        <v>1</v>
      </c>
      <c r="I421" s="102">
        <v>1</v>
      </c>
      <c r="J421" s="194">
        <v>104000</v>
      </c>
      <c r="K421" s="194"/>
      <c r="L421" s="194"/>
      <c r="M421" s="213">
        <f t="shared" si="81"/>
        <v>104000</v>
      </c>
      <c r="N421" s="213">
        <v>1</v>
      </c>
      <c r="O421" s="102">
        <v>1</v>
      </c>
      <c r="P421" s="194">
        <v>104000</v>
      </c>
      <c r="Q421" s="194"/>
      <c r="R421" s="194"/>
      <c r="S421" s="213">
        <f t="shared" si="82"/>
        <v>104000</v>
      </c>
      <c r="T421" s="213">
        <f t="shared" si="87"/>
        <v>0</v>
      </c>
      <c r="U421" s="213">
        <f t="shared" si="87"/>
        <v>0</v>
      </c>
      <c r="V421" s="213">
        <f t="shared" si="87"/>
        <v>0</v>
      </c>
      <c r="W421" s="213">
        <f t="shared" si="87"/>
        <v>0</v>
      </c>
      <c r="X421" s="213">
        <f t="shared" si="84"/>
        <v>0</v>
      </c>
      <c r="Y421" s="213" t="s">
        <v>1</v>
      </c>
      <c r="Z421" s="213">
        <v>1</v>
      </c>
      <c r="AA421" s="102">
        <v>1</v>
      </c>
      <c r="AB421" s="194">
        <v>104000</v>
      </c>
      <c r="AC421" s="194"/>
      <c r="AD421" s="194"/>
      <c r="AE421" s="213">
        <f t="shared" si="85"/>
        <v>104000</v>
      </c>
      <c r="AF421" s="213" t="s">
        <v>1</v>
      </c>
      <c r="AG421" s="213">
        <v>1</v>
      </c>
      <c r="AH421" s="102">
        <v>1</v>
      </c>
      <c r="AI421" s="194">
        <v>104000</v>
      </c>
      <c r="AJ421" s="194"/>
      <c r="AK421" s="194"/>
      <c r="AL421" s="213">
        <f t="shared" si="86"/>
        <v>104000</v>
      </c>
    </row>
    <row r="422" spans="1:38">
      <c r="A422" s="194">
        <v>21</v>
      </c>
      <c r="B422" s="102" t="s">
        <v>1843</v>
      </c>
      <c r="C422" s="102" t="s">
        <v>5283</v>
      </c>
      <c r="D422" s="213">
        <v>1971</v>
      </c>
      <c r="E422" s="213" t="s">
        <v>1101</v>
      </c>
      <c r="F422" s="213" t="s">
        <v>1</v>
      </c>
      <c r="G422" s="213" t="s">
        <v>1</v>
      </c>
      <c r="H422" s="213">
        <v>1.2</v>
      </c>
      <c r="I422" s="102">
        <v>1</v>
      </c>
      <c r="J422" s="194">
        <v>99840</v>
      </c>
      <c r="K422" s="194"/>
      <c r="L422" s="194"/>
      <c r="M422" s="213">
        <f t="shared" si="81"/>
        <v>99840</v>
      </c>
      <c r="N422" s="213">
        <v>1.2</v>
      </c>
      <c r="O422" s="102">
        <v>1</v>
      </c>
      <c r="P422" s="194">
        <v>99840</v>
      </c>
      <c r="Q422" s="194"/>
      <c r="R422" s="194"/>
      <c r="S422" s="213">
        <f t="shared" si="82"/>
        <v>99840</v>
      </c>
      <c r="T422" s="213">
        <f t="shared" si="87"/>
        <v>0</v>
      </c>
      <c r="U422" s="213">
        <f t="shared" si="87"/>
        <v>0</v>
      </c>
      <c r="V422" s="213">
        <f t="shared" si="87"/>
        <v>0</v>
      </c>
      <c r="W422" s="213">
        <f t="shared" si="87"/>
        <v>0</v>
      </c>
      <c r="X422" s="213">
        <f t="shared" si="84"/>
        <v>0</v>
      </c>
      <c r="Y422" s="213" t="s">
        <v>1</v>
      </c>
      <c r="Z422" s="213">
        <v>1.2</v>
      </c>
      <c r="AA422" s="102">
        <v>1</v>
      </c>
      <c r="AB422" s="194">
        <v>99840</v>
      </c>
      <c r="AC422" s="194"/>
      <c r="AD422" s="194"/>
      <c r="AE422" s="213">
        <f t="shared" si="85"/>
        <v>99840</v>
      </c>
      <c r="AF422" s="213" t="s">
        <v>1</v>
      </c>
      <c r="AG422" s="213">
        <v>1.2</v>
      </c>
      <c r="AH422" s="102">
        <v>1</v>
      </c>
      <c r="AI422" s="194">
        <v>99840</v>
      </c>
      <c r="AJ422" s="194"/>
      <c r="AK422" s="194"/>
      <c r="AL422" s="213">
        <f t="shared" si="86"/>
        <v>99840</v>
      </c>
    </row>
    <row r="423" spans="1:38" s="216" customFormat="1" ht="27">
      <c r="A423" s="211"/>
      <c r="B423" s="219" t="s">
        <v>227</v>
      </c>
      <c r="C423" s="219"/>
      <c r="D423" s="215" t="s">
        <v>1</v>
      </c>
      <c r="E423" s="215" t="s">
        <v>1</v>
      </c>
      <c r="F423" s="215" t="s">
        <v>1</v>
      </c>
      <c r="G423" s="215" t="s">
        <v>1</v>
      </c>
      <c r="H423" s="215" t="s">
        <v>1</v>
      </c>
      <c r="I423" s="215">
        <f>SUM(I402:I422)</f>
        <v>21</v>
      </c>
      <c r="J423" s="215">
        <f>SUM(J402:J422)</f>
        <v>2179290</v>
      </c>
      <c r="K423" s="215">
        <f>SUM(K402:K422)</f>
        <v>0</v>
      </c>
      <c r="L423" s="215">
        <f>SUM(L402:L422)</f>
        <v>0</v>
      </c>
      <c r="M423" s="215">
        <f>SUM(M402:M422)</f>
        <v>2179290</v>
      </c>
      <c r="N423" s="215"/>
      <c r="O423" s="215">
        <f t="shared" ref="O423:Y423" si="88">SUM(O402:O422)</f>
        <v>21</v>
      </c>
      <c r="P423" s="215">
        <f t="shared" si="88"/>
        <v>2179290</v>
      </c>
      <c r="Q423" s="215">
        <f t="shared" si="88"/>
        <v>0</v>
      </c>
      <c r="R423" s="215">
        <f t="shared" si="88"/>
        <v>0</v>
      </c>
      <c r="S423" s="215">
        <f t="shared" si="88"/>
        <v>2179290</v>
      </c>
      <c r="T423" s="215">
        <f t="shared" si="88"/>
        <v>0</v>
      </c>
      <c r="U423" s="215">
        <f t="shared" si="88"/>
        <v>0</v>
      </c>
      <c r="V423" s="215">
        <f t="shared" si="88"/>
        <v>0</v>
      </c>
      <c r="W423" s="215">
        <f t="shared" si="88"/>
        <v>0</v>
      </c>
      <c r="X423" s="215">
        <f t="shared" si="88"/>
        <v>0</v>
      </c>
      <c r="Y423" s="215">
        <f t="shared" si="88"/>
        <v>0</v>
      </c>
      <c r="Z423" s="215"/>
      <c r="AA423" s="215">
        <f t="shared" ref="AA423:AF423" si="89">SUM(AA402:AA422)</f>
        <v>21</v>
      </c>
      <c r="AB423" s="215">
        <f t="shared" si="89"/>
        <v>2179290</v>
      </c>
      <c r="AC423" s="215">
        <f t="shared" si="89"/>
        <v>0</v>
      </c>
      <c r="AD423" s="215">
        <f t="shared" si="89"/>
        <v>0</v>
      </c>
      <c r="AE423" s="215">
        <f t="shared" si="89"/>
        <v>2179290</v>
      </c>
      <c r="AF423" s="215">
        <f t="shared" si="89"/>
        <v>0</v>
      </c>
      <c r="AG423" s="215"/>
      <c r="AH423" s="215">
        <f>SUM(AH402:AH422)</f>
        <v>21</v>
      </c>
      <c r="AI423" s="215">
        <f>SUM(AI402:AI422)</f>
        <v>2179290</v>
      </c>
      <c r="AJ423" s="215">
        <f>SUM(AJ402:AJ422)</f>
        <v>0</v>
      </c>
      <c r="AK423" s="215">
        <f>SUM(AK402:AK422)</f>
        <v>0</v>
      </c>
      <c r="AL423" s="215">
        <f>SUM(AL402:AL422)</f>
        <v>2179290</v>
      </c>
    </row>
    <row r="424" spans="1:38" s="216" customFormat="1" ht="30" customHeight="1" thickBot="1">
      <c r="A424" s="211"/>
      <c r="B424" s="545" t="s">
        <v>5395</v>
      </c>
      <c r="C424" s="545"/>
      <c r="D424" s="215" t="s">
        <v>1</v>
      </c>
      <c r="E424" s="215" t="s">
        <v>1</v>
      </c>
      <c r="F424" s="215" t="s">
        <v>1</v>
      </c>
      <c r="G424" s="215" t="s">
        <v>1</v>
      </c>
      <c r="H424" s="215" t="s">
        <v>1</v>
      </c>
      <c r="I424" s="215">
        <f>+I423+I398</f>
        <v>66</v>
      </c>
      <c r="J424" s="215">
        <f t="shared" ref="J424:M424" si="90">+J423+J398</f>
        <v>11196506</v>
      </c>
      <c r="K424" s="215">
        <f t="shared" si="90"/>
        <v>0</v>
      </c>
      <c r="L424" s="215">
        <f t="shared" si="90"/>
        <v>0</v>
      </c>
      <c r="M424" s="215">
        <f t="shared" si="90"/>
        <v>11214506</v>
      </c>
      <c r="N424" s="215"/>
      <c r="O424" s="215">
        <f t="shared" ref="O424:X424" si="91">+O423+O398</f>
        <v>66</v>
      </c>
      <c r="P424" s="215">
        <f t="shared" si="91"/>
        <v>11020954</v>
      </c>
      <c r="Q424" s="215">
        <f t="shared" si="91"/>
        <v>0</v>
      </c>
      <c r="R424" s="215">
        <f t="shared" si="91"/>
        <v>0</v>
      </c>
      <c r="S424" s="215">
        <f t="shared" si="91"/>
        <v>11038954</v>
      </c>
      <c r="T424" s="215">
        <f t="shared" si="91"/>
        <v>0</v>
      </c>
      <c r="U424" s="215">
        <f t="shared" si="91"/>
        <v>175552.00000000012</v>
      </c>
      <c r="V424" s="215">
        <f t="shared" si="91"/>
        <v>0</v>
      </c>
      <c r="W424" s="215">
        <f t="shared" si="91"/>
        <v>0</v>
      </c>
      <c r="X424" s="215">
        <f t="shared" si="91"/>
        <v>175552.00000000012</v>
      </c>
      <c r="Y424" s="215"/>
      <c r="Z424" s="215"/>
      <c r="AA424" s="215">
        <f t="shared" ref="AA424:AE424" si="92">+AA423+AA398</f>
        <v>66</v>
      </c>
      <c r="AB424" s="215">
        <f t="shared" si="92"/>
        <v>11354586</v>
      </c>
      <c r="AC424" s="215">
        <f t="shared" si="92"/>
        <v>0</v>
      </c>
      <c r="AD424" s="215">
        <f t="shared" si="92"/>
        <v>0</v>
      </c>
      <c r="AE424" s="215">
        <f t="shared" si="92"/>
        <v>11372586</v>
      </c>
      <c r="AF424" s="215"/>
      <c r="AG424" s="215"/>
      <c r="AH424" s="215">
        <f t="shared" ref="AH424:AL424" si="93">+AH423+AH398</f>
        <v>66</v>
      </c>
      <c r="AI424" s="215">
        <f t="shared" si="93"/>
        <v>11474394</v>
      </c>
      <c r="AJ424" s="215">
        <f t="shared" si="93"/>
        <v>0</v>
      </c>
      <c r="AK424" s="215">
        <f t="shared" si="93"/>
        <v>0</v>
      </c>
      <c r="AL424" s="215">
        <f t="shared" si="93"/>
        <v>11492394</v>
      </c>
    </row>
    <row r="425" spans="1:38" s="176" customFormat="1" ht="25.5" customHeight="1">
      <c r="A425" s="30"/>
      <c r="B425" s="2562" t="s">
        <v>5426</v>
      </c>
      <c r="C425" s="2562"/>
      <c r="D425" s="2562"/>
      <c r="E425" s="2562"/>
      <c r="F425" s="2562"/>
      <c r="G425" s="2562"/>
      <c r="H425" s="2562"/>
      <c r="I425" s="2562"/>
      <c r="J425" s="2562"/>
      <c r="K425" s="31"/>
      <c r="L425" s="31"/>
      <c r="M425" s="175"/>
      <c r="N425" s="175"/>
      <c r="O425" s="34"/>
      <c r="P425" s="175"/>
      <c r="Q425" s="31"/>
      <c r="R425" s="41" t="s">
        <v>215</v>
      </c>
      <c r="S425" s="34"/>
      <c r="T425" s="175"/>
      <c r="U425" s="34"/>
      <c r="V425" s="175"/>
      <c r="W425" s="34"/>
      <c r="X425" s="175"/>
      <c r="Y425" s="134"/>
      <c r="Z425" s="31"/>
      <c r="AA425" s="174"/>
      <c r="AB425" s="31"/>
      <c r="AC425" s="31"/>
      <c r="AD425" s="31"/>
      <c r="AE425" s="41"/>
      <c r="AF425" s="134"/>
      <c r="AG425" s="31"/>
      <c r="AH425" s="174"/>
      <c r="AI425" s="31"/>
      <c r="AJ425" s="31"/>
      <c r="AK425" s="31"/>
      <c r="AL425" s="41"/>
    </row>
    <row r="426" spans="1:38" s="324" customFormat="1" ht="14.25">
      <c r="A426" s="244"/>
      <c r="B426" s="321"/>
      <c r="C426" s="2548" t="s">
        <v>5278</v>
      </c>
      <c r="D426" s="2548" t="s">
        <v>5279</v>
      </c>
      <c r="E426" s="322"/>
      <c r="F426" s="323"/>
      <c r="G426" s="323"/>
      <c r="H426" s="323"/>
      <c r="I426" s="1257" t="s">
        <v>5364</v>
      </c>
      <c r="J426" s="323"/>
      <c r="K426" s="323"/>
      <c r="L426" s="323"/>
      <c r="M426" s="323"/>
      <c r="N426" s="322"/>
      <c r="O426" s="2531" t="s">
        <v>1978</v>
      </c>
      <c r="P426" s="2531"/>
      <c r="Q426" s="2531"/>
      <c r="R426" s="2531"/>
      <c r="S426" s="2560"/>
      <c r="T426" s="2561" t="s">
        <v>216</v>
      </c>
      <c r="U426" s="2531"/>
      <c r="V426" s="2531"/>
      <c r="W426" s="2531"/>
      <c r="X426" s="2560"/>
      <c r="Y426" s="322"/>
      <c r="Z426" s="323"/>
      <c r="AA426" s="1257" t="s">
        <v>5883</v>
      </c>
      <c r="AB426" s="323"/>
      <c r="AC426" s="323"/>
      <c r="AD426" s="323"/>
      <c r="AE426" s="442"/>
      <c r="AF426" s="322"/>
      <c r="AG426" s="323"/>
      <c r="AH426" s="1257" t="s">
        <v>7103</v>
      </c>
      <c r="AI426" s="323"/>
      <c r="AJ426" s="323"/>
      <c r="AK426" s="323"/>
      <c r="AL426" s="442"/>
    </row>
    <row r="427" spans="1:38" s="176" customFormat="1" ht="76.5">
      <c r="A427" s="210" t="s">
        <v>114</v>
      </c>
      <c r="B427" s="2162" t="s">
        <v>218</v>
      </c>
      <c r="C427" s="2550"/>
      <c r="D427" s="2550"/>
      <c r="E427" s="2162" t="s">
        <v>219</v>
      </c>
      <c r="F427" s="2162" t="s">
        <v>220</v>
      </c>
      <c r="G427" s="2162" t="s">
        <v>221</v>
      </c>
      <c r="H427" s="521" t="s">
        <v>5368</v>
      </c>
      <c r="I427" s="2162" t="s">
        <v>211</v>
      </c>
      <c r="J427" s="281" t="s">
        <v>460</v>
      </c>
      <c r="K427" s="2162" t="s">
        <v>222</v>
      </c>
      <c r="L427" s="2162" t="s">
        <v>223</v>
      </c>
      <c r="M427" s="2162" t="s">
        <v>5365</v>
      </c>
      <c r="N427" s="521" t="s">
        <v>4246</v>
      </c>
      <c r="O427" s="2162" t="s">
        <v>211</v>
      </c>
      <c r="P427" s="2162" t="s">
        <v>240</v>
      </c>
      <c r="Q427" s="2162" t="s">
        <v>222</v>
      </c>
      <c r="R427" s="2162" t="s">
        <v>223</v>
      </c>
      <c r="S427" s="2162" t="s">
        <v>5366</v>
      </c>
      <c r="T427" s="2162" t="s">
        <v>211</v>
      </c>
      <c r="U427" s="2162" t="s">
        <v>240</v>
      </c>
      <c r="V427" s="2162" t="s">
        <v>222</v>
      </c>
      <c r="W427" s="2162" t="s">
        <v>223</v>
      </c>
      <c r="X427" s="2162" t="s">
        <v>5367</v>
      </c>
      <c r="Y427" s="2162" t="s">
        <v>221</v>
      </c>
      <c r="Z427" s="521" t="s">
        <v>6685</v>
      </c>
      <c r="AA427" s="2162" t="s">
        <v>211</v>
      </c>
      <c r="AB427" s="2162" t="s">
        <v>240</v>
      </c>
      <c r="AC427" s="2162" t="s">
        <v>222</v>
      </c>
      <c r="AD427" s="2162" t="s">
        <v>223</v>
      </c>
      <c r="AE427" s="2162" t="s">
        <v>254</v>
      </c>
      <c r="AF427" s="2162" t="s">
        <v>221</v>
      </c>
      <c r="AG427" s="521" t="s">
        <v>8075</v>
      </c>
      <c r="AH427" s="2162" t="s">
        <v>211</v>
      </c>
      <c r="AI427" s="2162" t="s">
        <v>240</v>
      </c>
      <c r="AJ427" s="2162" t="s">
        <v>222</v>
      </c>
      <c r="AK427" s="2162" t="s">
        <v>223</v>
      </c>
      <c r="AL427" s="2162" t="s">
        <v>254</v>
      </c>
    </row>
    <row r="428" spans="1:38" s="35" customFormat="1" ht="12.75">
      <c r="A428" s="123">
        <v>1</v>
      </c>
      <c r="B428" s="123">
        <v>2</v>
      </c>
      <c r="C428" s="123"/>
      <c r="D428" s="123">
        <v>3</v>
      </c>
      <c r="E428" s="123">
        <v>4</v>
      </c>
      <c r="F428" s="123">
        <v>5</v>
      </c>
      <c r="G428" s="123">
        <v>6</v>
      </c>
      <c r="H428" s="123">
        <v>7</v>
      </c>
      <c r="I428" s="123">
        <v>8</v>
      </c>
      <c r="J428" s="123">
        <v>9</v>
      </c>
      <c r="K428" s="123">
        <v>10</v>
      </c>
      <c r="L428" s="123">
        <v>11</v>
      </c>
      <c r="M428" s="123">
        <v>12</v>
      </c>
      <c r="N428" s="123">
        <v>13</v>
      </c>
      <c r="O428" s="123">
        <v>14</v>
      </c>
      <c r="P428" s="123">
        <v>15</v>
      </c>
      <c r="Q428" s="123">
        <v>16</v>
      </c>
      <c r="R428" s="123">
        <v>17</v>
      </c>
      <c r="S428" s="123">
        <v>18</v>
      </c>
      <c r="T428" s="123">
        <v>19</v>
      </c>
      <c r="U428" s="123">
        <v>20</v>
      </c>
      <c r="V428" s="123">
        <v>21</v>
      </c>
      <c r="W428" s="123">
        <v>22</v>
      </c>
      <c r="X428" s="123">
        <v>23</v>
      </c>
      <c r="Y428" s="123">
        <v>24</v>
      </c>
      <c r="Z428" s="123">
        <v>25</v>
      </c>
      <c r="AA428" s="123">
        <v>26</v>
      </c>
      <c r="AB428" s="123">
        <v>27</v>
      </c>
      <c r="AC428" s="123">
        <v>28</v>
      </c>
      <c r="AD428" s="123">
        <v>29</v>
      </c>
      <c r="AE428" s="123">
        <v>30</v>
      </c>
      <c r="AF428" s="123">
        <v>31</v>
      </c>
      <c r="AG428" s="123">
        <v>32</v>
      </c>
      <c r="AH428" s="123">
        <v>33</v>
      </c>
      <c r="AI428" s="123">
        <v>34</v>
      </c>
      <c r="AJ428" s="123">
        <v>35</v>
      </c>
      <c r="AK428" s="123">
        <v>36</v>
      </c>
      <c r="AL428" s="123">
        <v>37</v>
      </c>
    </row>
    <row r="429" spans="1:38" ht="27">
      <c r="A429" s="211" t="s">
        <v>3</v>
      </c>
      <c r="B429" s="212" t="s">
        <v>4247</v>
      </c>
      <c r="C429" s="212"/>
      <c r="D429" s="213"/>
      <c r="E429" s="213"/>
      <c r="F429" s="213"/>
      <c r="G429" s="213"/>
      <c r="H429" s="213"/>
      <c r="I429" s="212"/>
      <c r="J429" s="213"/>
      <c r="K429" s="213"/>
      <c r="L429" s="213"/>
      <c r="M429" s="213"/>
      <c r="N429" s="213"/>
      <c r="O429" s="212"/>
      <c r="P429" s="213"/>
      <c r="Q429" s="213"/>
      <c r="R429" s="213"/>
      <c r="S429" s="212"/>
      <c r="T429" s="213"/>
      <c r="U429" s="212"/>
      <c r="V429" s="213"/>
      <c r="W429" s="106"/>
      <c r="X429" s="106"/>
      <c r="Y429" s="213"/>
      <c r="Z429" s="213"/>
      <c r="AA429" s="212"/>
      <c r="AB429" s="213"/>
      <c r="AC429" s="213"/>
      <c r="AD429" s="213"/>
      <c r="AE429" s="213"/>
      <c r="AF429" s="213"/>
      <c r="AG429" s="213"/>
      <c r="AH429" s="212"/>
      <c r="AI429" s="213"/>
      <c r="AJ429" s="213"/>
      <c r="AK429" s="213"/>
      <c r="AL429" s="213"/>
    </row>
    <row r="430" spans="1:38">
      <c r="A430" s="194"/>
      <c r="B430" s="179" t="s">
        <v>126</v>
      </c>
      <c r="C430" s="179"/>
      <c r="D430" s="213"/>
      <c r="E430" s="213"/>
      <c r="F430" s="213"/>
      <c r="G430" s="213"/>
      <c r="H430" s="213"/>
      <c r="I430" s="179"/>
      <c r="J430" s="179"/>
      <c r="K430" s="179"/>
      <c r="L430" s="179"/>
      <c r="M430" s="179"/>
      <c r="N430" s="213"/>
      <c r="O430" s="179"/>
      <c r="P430" s="179"/>
      <c r="Q430" s="179"/>
      <c r="R430" s="179"/>
      <c r="S430" s="179"/>
      <c r="T430" s="179"/>
      <c r="U430" s="179"/>
      <c r="V430" s="179"/>
      <c r="W430" s="106"/>
      <c r="X430" s="106"/>
      <c r="Y430" s="213"/>
      <c r="Z430" s="213"/>
      <c r="AA430" s="179"/>
      <c r="AB430" s="179"/>
      <c r="AC430" s="179"/>
      <c r="AD430" s="179"/>
      <c r="AE430" s="179"/>
      <c r="AF430" s="213"/>
      <c r="AG430" s="213"/>
      <c r="AH430" s="179"/>
      <c r="AI430" s="179"/>
      <c r="AJ430" s="179"/>
      <c r="AK430" s="179"/>
      <c r="AL430" s="179"/>
    </row>
    <row r="431" spans="1:38">
      <c r="A431" s="194"/>
      <c r="B431" s="179" t="s">
        <v>225</v>
      </c>
      <c r="C431" s="179"/>
      <c r="D431" s="213"/>
      <c r="E431" s="213"/>
      <c r="F431" s="213"/>
      <c r="G431" s="213"/>
      <c r="H431" s="213"/>
      <c r="I431" s="179"/>
      <c r="J431" s="179"/>
      <c r="K431" s="179"/>
      <c r="L431" s="179"/>
      <c r="M431" s="179"/>
      <c r="N431" s="213"/>
      <c r="O431" s="179"/>
      <c r="P431" s="179"/>
      <c r="Q431" s="179"/>
      <c r="R431" s="179"/>
      <c r="S431" s="179"/>
      <c r="T431" s="179"/>
      <c r="U431" s="179"/>
      <c r="V431" s="179"/>
      <c r="W431" s="106"/>
      <c r="X431" s="106"/>
      <c r="Y431" s="213"/>
      <c r="Z431" s="213"/>
      <c r="AA431" s="179"/>
      <c r="AB431" s="179"/>
      <c r="AC431" s="179"/>
      <c r="AD431" s="179"/>
      <c r="AE431" s="179"/>
      <c r="AF431" s="213"/>
      <c r="AG431" s="213"/>
      <c r="AH431" s="179"/>
      <c r="AI431" s="179"/>
      <c r="AJ431" s="179"/>
      <c r="AK431" s="179"/>
      <c r="AL431" s="179"/>
    </row>
    <row r="432" spans="1:38">
      <c r="A432" s="194"/>
      <c r="B432" s="179" t="s">
        <v>226</v>
      </c>
      <c r="C432" s="179"/>
      <c r="D432" s="213"/>
      <c r="E432" s="213"/>
      <c r="F432" s="213"/>
      <c r="G432" s="213"/>
      <c r="H432" s="213"/>
      <c r="I432" s="179"/>
      <c r="J432" s="179"/>
      <c r="K432" s="179"/>
      <c r="L432" s="179"/>
      <c r="M432" s="179"/>
      <c r="N432" s="213"/>
      <c r="O432" s="179"/>
      <c r="P432" s="179"/>
      <c r="Q432" s="179"/>
      <c r="R432" s="179"/>
      <c r="S432" s="179"/>
      <c r="T432" s="179"/>
      <c r="U432" s="179"/>
      <c r="V432" s="179"/>
      <c r="W432" s="106"/>
      <c r="X432" s="106"/>
      <c r="Y432" s="213"/>
      <c r="Z432" s="213"/>
      <c r="AA432" s="179"/>
      <c r="AB432" s="179"/>
      <c r="AC432" s="179"/>
      <c r="AD432" s="179"/>
      <c r="AE432" s="179"/>
      <c r="AF432" s="213"/>
      <c r="AG432" s="213"/>
      <c r="AH432" s="179"/>
      <c r="AI432" s="179"/>
      <c r="AJ432" s="179"/>
      <c r="AK432" s="179"/>
      <c r="AL432" s="179"/>
    </row>
    <row r="433" spans="1:38" ht="27">
      <c r="A433" s="194">
        <v>1</v>
      </c>
      <c r="B433" s="102" t="s">
        <v>1206</v>
      </c>
      <c r="C433" s="102" t="s">
        <v>5283</v>
      </c>
      <c r="D433" s="194">
        <v>1975</v>
      </c>
      <c r="E433" s="942" t="s">
        <v>100</v>
      </c>
      <c r="F433" s="194" t="s">
        <v>981</v>
      </c>
      <c r="G433" s="194">
        <v>14</v>
      </c>
      <c r="H433" s="194">
        <v>6.09</v>
      </c>
      <c r="I433" s="102">
        <v>1</v>
      </c>
      <c r="J433" s="102">
        <v>506688</v>
      </c>
      <c r="K433" s="102"/>
      <c r="L433" s="102"/>
      <c r="M433" s="213">
        <f t="shared" ref="M433:M462" si="94">J433+K433+L433</f>
        <v>506688</v>
      </c>
      <c r="N433" s="194">
        <v>6.09</v>
      </c>
      <c r="O433" s="102">
        <v>1</v>
      </c>
      <c r="P433" s="194">
        <v>506688</v>
      </c>
      <c r="Q433" s="194"/>
      <c r="R433" s="194"/>
      <c r="S433" s="213">
        <f t="shared" ref="S433:S462" si="95">P433+Q433+R433</f>
        <v>506688</v>
      </c>
      <c r="T433" s="213">
        <f t="shared" ref="T433:W462" si="96">I433-O433</f>
        <v>0</v>
      </c>
      <c r="U433" s="213">
        <f t="shared" si="96"/>
        <v>0</v>
      </c>
      <c r="V433" s="213">
        <f t="shared" si="96"/>
        <v>0</v>
      </c>
      <c r="W433" s="213">
        <f t="shared" si="96"/>
        <v>0</v>
      </c>
      <c r="X433" s="213">
        <f t="shared" ref="X433:X462" si="97">U433+V433+W433</f>
        <v>0</v>
      </c>
      <c r="Y433" s="194">
        <v>15</v>
      </c>
      <c r="Z433" s="194">
        <v>6.09</v>
      </c>
      <c r="AA433" s="102">
        <v>1</v>
      </c>
      <c r="AB433" s="102">
        <v>506688</v>
      </c>
      <c r="AC433" s="102"/>
      <c r="AD433" s="102"/>
      <c r="AE433" s="213">
        <f t="shared" ref="AE433:AE462" si="98">AB433+AC433+AD433</f>
        <v>506688</v>
      </c>
      <c r="AF433" s="194">
        <v>16</v>
      </c>
      <c r="AG433" s="194">
        <v>6.29</v>
      </c>
      <c r="AH433" s="102">
        <v>1</v>
      </c>
      <c r="AI433" s="102">
        <v>523328</v>
      </c>
      <c r="AJ433" s="102"/>
      <c r="AK433" s="102"/>
      <c r="AL433" s="213">
        <f t="shared" ref="AL433:AL462" si="99">AI433+AJ433+AK433</f>
        <v>523328</v>
      </c>
    </row>
    <row r="434" spans="1:38" ht="54">
      <c r="A434" s="194">
        <v>2</v>
      </c>
      <c r="B434" s="102" t="s">
        <v>1207</v>
      </c>
      <c r="C434" s="102" t="s">
        <v>5282</v>
      </c>
      <c r="D434" s="194">
        <v>1982</v>
      </c>
      <c r="E434" s="942" t="s">
        <v>1110</v>
      </c>
      <c r="F434" s="194" t="s">
        <v>981</v>
      </c>
      <c r="G434" s="194">
        <v>6</v>
      </c>
      <c r="H434" s="194">
        <v>5.52</v>
      </c>
      <c r="I434" s="102">
        <v>1</v>
      </c>
      <c r="J434" s="102">
        <v>459263.99999999994</v>
      </c>
      <c r="K434" s="102"/>
      <c r="L434" s="102"/>
      <c r="M434" s="213">
        <f t="shared" si="94"/>
        <v>459263.99999999994</v>
      </c>
      <c r="N434" s="194">
        <v>5.35</v>
      </c>
      <c r="O434" s="102">
        <v>1</v>
      </c>
      <c r="P434" s="194">
        <v>445119.99999999994</v>
      </c>
      <c r="Q434" s="194"/>
      <c r="R434" s="194"/>
      <c r="S434" s="213">
        <f t="shared" si="95"/>
        <v>445119.99999999994</v>
      </c>
      <c r="T434" s="213">
        <f t="shared" si="96"/>
        <v>0</v>
      </c>
      <c r="U434" s="213">
        <f t="shared" si="96"/>
        <v>14144</v>
      </c>
      <c r="V434" s="213">
        <f t="shared" si="96"/>
        <v>0</v>
      </c>
      <c r="W434" s="213">
        <f t="shared" si="96"/>
        <v>0</v>
      </c>
      <c r="X434" s="213">
        <f t="shared" si="97"/>
        <v>14144</v>
      </c>
      <c r="Y434" s="194">
        <v>7</v>
      </c>
      <c r="Z434" s="194">
        <v>5.52</v>
      </c>
      <c r="AA434" s="102">
        <v>1</v>
      </c>
      <c r="AB434" s="102">
        <v>459263.99999999994</v>
      </c>
      <c r="AC434" s="102"/>
      <c r="AD434" s="102"/>
      <c r="AE434" s="213">
        <f t="shared" si="98"/>
        <v>459263.99999999994</v>
      </c>
      <c r="AF434" s="194">
        <v>8</v>
      </c>
      <c r="AG434" s="194">
        <v>5.71</v>
      </c>
      <c r="AH434" s="102">
        <v>1</v>
      </c>
      <c r="AI434" s="102">
        <v>475072</v>
      </c>
      <c r="AJ434" s="102"/>
      <c r="AK434" s="102"/>
      <c r="AL434" s="213">
        <f t="shared" si="99"/>
        <v>475072</v>
      </c>
    </row>
    <row r="435" spans="1:38" ht="67.5">
      <c r="A435" s="194">
        <v>3</v>
      </c>
      <c r="B435" s="104" t="s">
        <v>1209</v>
      </c>
      <c r="C435" s="104" t="s">
        <v>5282</v>
      </c>
      <c r="D435" s="194">
        <v>1980</v>
      </c>
      <c r="E435" s="942" t="s">
        <v>1111</v>
      </c>
      <c r="F435" s="194" t="s">
        <v>984</v>
      </c>
      <c r="G435" s="194">
        <v>18</v>
      </c>
      <c r="H435" s="194">
        <v>5.17</v>
      </c>
      <c r="I435" s="102">
        <v>1</v>
      </c>
      <c r="J435" s="102">
        <v>430144</v>
      </c>
      <c r="K435" s="102"/>
      <c r="L435" s="102"/>
      <c r="M435" s="213">
        <f t="shared" si="94"/>
        <v>430144</v>
      </c>
      <c r="N435" s="194">
        <v>5.17</v>
      </c>
      <c r="O435" s="102">
        <v>1</v>
      </c>
      <c r="P435" s="194">
        <v>430144</v>
      </c>
      <c r="Q435" s="194"/>
      <c r="R435" s="194"/>
      <c r="S435" s="213">
        <f t="shared" si="95"/>
        <v>430144</v>
      </c>
      <c r="T435" s="213">
        <f t="shared" si="96"/>
        <v>0</v>
      </c>
      <c r="U435" s="213">
        <f t="shared" si="96"/>
        <v>0</v>
      </c>
      <c r="V435" s="213">
        <f t="shared" si="96"/>
        <v>0</v>
      </c>
      <c r="W435" s="213">
        <f t="shared" si="96"/>
        <v>0</v>
      </c>
      <c r="X435" s="213">
        <f t="shared" si="97"/>
        <v>0</v>
      </c>
      <c r="Y435" s="194">
        <v>19</v>
      </c>
      <c r="Z435" s="194">
        <v>5.34</v>
      </c>
      <c r="AA435" s="102">
        <v>1</v>
      </c>
      <c r="AB435" s="102">
        <v>444288</v>
      </c>
      <c r="AC435" s="102"/>
      <c r="AD435" s="102"/>
      <c r="AE435" s="213">
        <f t="shared" si="98"/>
        <v>444288</v>
      </c>
      <c r="AF435" s="194">
        <v>20</v>
      </c>
      <c r="AG435" s="194">
        <v>5.34</v>
      </c>
      <c r="AH435" s="102">
        <v>1</v>
      </c>
      <c r="AI435" s="102">
        <v>444288</v>
      </c>
      <c r="AJ435" s="102"/>
      <c r="AK435" s="102"/>
      <c r="AL435" s="213">
        <f t="shared" si="99"/>
        <v>444288</v>
      </c>
    </row>
    <row r="436" spans="1:38" ht="67.5">
      <c r="A436" s="194">
        <v>4</v>
      </c>
      <c r="B436" s="102" t="s">
        <v>798</v>
      </c>
      <c r="C436" s="102" t="s">
        <v>5282</v>
      </c>
      <c r="D436" s="194">
        <v>1991</v>
      </c>
      <c r="E436" s="942" t="s">
        <v>1114</v>
      </c>
      <c r="F436" s="194" t="s">
        <v>1115</v>
      </c>
      <c r="G436" s="194">
        <v>11</v>
      </c>
      <c r="H436" s="194">
        <v>3.31</v>
      </c>
      <c r="I436" s="102">
        <v>1</v>
      </c>
      <c r="J436" s="102">
        <v>275392</v>
      </c>
      <c r="K436" s="102"/>
      <c r="L436" s="102"/>
      <c r="M436" s="213">
        <f t="shared" si="94"/>
        <v>275392</v>
      </c>
      <c r="N436" s="194">
        <v>3.31</v>
      </c>
      <c r="O436" s="102">
        <v>1</v>
      </c>
      <c r="P436" s="194">
        <v>275392</v>
      </c>
      <c r="Q436" s="194"/>
      <c r="R436" s="194"/>
      <c r="S436" s="213">
        <f t="shared" si="95"/>
        <v>275392</v>
      </c>
      <c r="T436" s="213">
        <f t="shared" si="96"/>
        <v>0</v>
      </c>
      <c r="U436" s="213">
        <f t="shared" si="96"/>
        <v>0</v>
      </c>
      <c r="V436" s="213">
        <f t="shared" si="96"/>
        <v>0</v>
      </c>
      <c r="W436" s="213">
        <f t="shared" si="96"/>
        <v>0</v>
      </c>
      <c r="X436" s="213">
        <f t="shared" si="97"/>
        <v>0</v>
      </c>
      <c r="Y436" s="194">
        <v>12</v>
      </c>
      <c r="Z436" s="194">
        <v>3.31</v>
      </c>
      <c r="AA436" s="102">
        <v>1</v>
      </c>
      <c r="AB436" s="102">
        <v>275392</v>
      </c>
      <c r="AC436" s="102"/>
      <c r="AD436" s="102"/>
      <c r="AE436" s="213">
        <f t="shared" si="98"/>
        <v>275392</v>
      </c>
      <c r="AF436" s="194">
        <v>13</v>
      </c>
      <c r="AG436" s="194">
        <v>3.42</v>
      </c>
      <c r="AH436" s="102">
        <v>1</v>
      </c>
      <c r="AI436" s="102">
        <v>284544</v>
      </c>
      <c r="AJ436" s="102"/>
      <c r="AK436" s="102"/>
      <c r="AL436" s="213">
        <f t="shared" si="99"/>
        <v>284544</v>
      </c>
    </row>
    <row r="437" spans="1:38" ht="67.5">
      <c r="A437" s="194">
        <v>5</v>
      </c>
      <c r="B437" s="102" t="s">
        <v>6740</v>
      </c>
      <c r="C437" s="102" t="s">
        <v>5282</v>
      </c>
      <c r="D437" s="194">
        <v>2001</v>
      </c>
      <c r="E437" s="942" t="s">
        <v>1118</v>
      </c>
      <c r="F437" s="194" t="s">
        <v>990</v>
      </c>
      <c r="G437" s="194">
        <v>4</v>
      </c>
      <c r="H437" s="194">
        <v>1.9</v>
      </c>
      <c r="I437" s="102">
        <v>1</v>
      </c>
      <c r="J437" s="102">
        <v>158080</v>
      </c>
      <c r="K437" s="102"/>
      <c r="L437" s="102"/>
      <c r="M437" s="213">
        <f t="shared" si="94"/>
        <v>158080</v>
      </c>
      <c r="N437" s="194">
        <v>1.84</v>
      </c>
      <c r="O437" s="102">
        <v>1</v>
      </c>
      <c r="P437" s="194">
        <v>153088</v>
      </c>
      <c r="Q437" s="194"/>
      <c r="R437" s="194"/>
      <c r="S437" s="213">
        <f t="shared" si="95"/>
        <v>153088</v>
      </c>
      <c r="T437" s="213">
        <f t="shared" si="96"/>
        <v>0</v>
      </c>
      <c r="U437" s="213">
        <f t="shared" si="96"/>
        <v>4992</v>
      </c>
      <c r="V437" s="213">
        <f t="shared" si="96"/>
        <v>0</v>
      </c>
      <c r="W437" s="213">
        <f t="shared" si="96"/>
        <v>0</v>
      </c>
      <c r="X437" s="213">
        <f t="shared" si="97"/>
        <v>4992</v>
      </c>
      <c r="Y437" s="194">
        <v>5</v>
      </c>
      <c r="Z437" s="194">
        <v>1.9</v>
      </c>
      <c r="AA437" s="102">
        <v>1</v>
      </c>
      <c r="AB437" s="102">
        <v>158080</v>
      </c>
      <c r="AC437" s="102"/>
      <c r="AD437" s="102"/>
      <c r="AE437" s="213">
        <f t="shared" si="98"/>
        <v>158080</v>
      </c>
      <c r="AF437" s="194">
        <v>6</v>
      </c>
      <c r="AG437" s="194">
        <v>1.96</v>
      </c>
      <c r="AH437" s="102">
        <v>1</v>
      </c>
      <c r="AI437" s="102">
        <v>163072</v>
      </c>
      <c r="AJ437" s="102"/>
      <c r="AK437" s="102"/>
      <c r="AL437" s="213">
        <f t="shared" si="99"/>
        <v>163072</v>
      </c>
    </row>
    <row r="438" spans="1:38" ht="27">
      <c r="A438" s="194">
        <v>6</v>
      </c>
      <c r="B438" s="104" t="s">
        <v>1208</v>
      </c>
      <c r="C438" s="104" t="s">
        <v>5282</v>
      </c>
      <c r="D438" s="194">
        <v>1960</v>
      </c>
      <c r="E438" s="942" t="s">
        <v>1120</v>
      </c>
      <c r="F438" s="194" t="s">
        <v>984</v>
      </c>
      <c r="G438" s="194">
        <v>26</v>
      </c>
      <c r="H438" s="194">
        <v>5.34</v>
      </c>
      <c r="I438" s="102">
        <v>1</v>
      </c>
      <c r="J438" s="102">
        <v>444288</v>
      </c>
      <c r="K438" s="102"/>
      <c r="L438" s="102"/>
      <c r="M438" s="213">
        <f t="shared" si="94"/>
        <v>444288</v>
      </c>
      <c r="N438" s="194">
        <v>5.34</v>
      </c>
      <c r="O438" s="102">
        <v>1</v>
      </c>
      <c r="P438" s="194">
        <v>444288</v>
      </c>
      <c r="Q438" s="194"/>
      <c r="R438" s="194"/>
      <c r="S438" s="213">
        <f t="shared" si="95"/>
        <v>444288</v>
      </c>
      <c r="T438" s="213">
        <f t="shared" si="96"/>
        <v>0</v>
      </c>
      <c r="U438" s="213">
        <f t="shared" si="96"/>
        <v>0</v>
      </c>
      <c r="V438" s="213">
        <f t="shared" si="96"/>
        <v>0</v>
      </c>
      <c r="W438" s="213">
        <f t="shared" si="96"/>
        <v>0</v>
      </c>
      <c r="X438" s="213">
        <f t="shared" si="97"/>
        <v>0</v>
      </c>
      <c r="Y438" s="194">
        <v>27</v>
      </c>
      <c r="Z438" s="194">
        <v>5.34</v>
      </c>
      <c r="AA438" s="102">
        <v>1</v>
      </c>
      <c r="AB438" s="102">
        <v>444288</v>
      </c>
      <c r="AC438" s="102"/>
      <c r="AD438" s="102"/>
      <c r="AE438" s="213">
        <f t="shared" si="98"/>
        <v>444288</v>
      </c>
      <c r="AF438" s="194">
        <v>28</v>
      </c>
      <c r="AG438" s="194">
        <v>5.34</v>
      </c>
      <c r="AH438" s="102">
        <v>1</v>
      </c>
      <c r="AI438" s="102">
        <v>444288</v>
      </c>
      <c r="AJ438" s="102"/>
      <c r="AK438" s="102"/>
      <c r="AL438" s="213">
        <f t="shared" si="99"/>
        <v>444288</v>
      </c>
    </row>
    <row r="439" spans="1:38" ht="27">
      <c r="A439" s="194">
        <v>7</v>
      </c>
      <c r="B439" s="102" t="s">
        <v>6741</v>
      </c>
      <c r="C439" s="102" t="s">
        <v>5282</v>
      </c>
      <c r="D439" s="194">
        <v>1980</v>
      </c>
      <c r="E439" s="942" t="s">
        <v>1121</v>
      </c>
      <c r="F439" s="194" t="s">
        <v>990</v>
      </c>
      <c r="G439" s="194">
        <v>5</v>
      </c>
      <c r="H439" s="194">
        <v>1.9</v>
      </c>
      <c r="I439" s="102">
        <v>1</v>
      </c>
      <c r="J439" s="102">
        <v>158080</v>
      </c>
      <c r="K439" s="102"/>
      <c r="L439" s="102"/>
      <c r="M439" s="213">
        <f t="shared" si="94"/>
        <v>158080</v>
      </c>
      <c r="N439" s="194">
        <v>1.9</v>
      </c>
      <c r="O439" s="102">
        <v>1</v>
      </c>
      <c r="P439" s="194">
        <v>158080</v>
      </c>
      <c r="Q439" s="194"/>
      <c r="R439" s="194"/>
      <c r="S439" s="213">
        <f t="shared" si="95"/>
        <v>158080</v>
      </c>
      <c r="T439" s="213">
        <f t="shared" si="96"/>
        <v>0</v>
      </c>
      <c r="U439" s="213">
        <f t="shared" si="96"/>
        <v>0</v>
      </c>
      <c r="V439" s="213">
        <f t="shared" si="96"/>
        <v>0</v>
      </c>
      <c r="W439" s="213">
        <f t="shared" si="96"/>
        <v>0</v>
      </c>
      <c r="X439" s="213">
        <f t="shared" si="97"/>
        <v>0</v>
      </c>
      <c r="Y439" s="194">
        <v>6</v>
      </c>
      <c r="Z439" s="194">
        <v>1.96</v>
      </c>
      <c r="AA439" s="102">
        <v>1</v>
      </c>
      <c r="AB439" s="102">
        <v>163072</v>
      </c>
      <c r="AC439" s="102"/>
      <c r="AD439" s="102"/>
      <c r="AE439" s="213">
        <f t="shared" si="98"/>
        <v>163072</v>
      </c>
      <c r="AF439" s="194">
        <v>7</v>
      </c>
      <c r="AG439" s="194">
        <v>1.96</v>
      </c>
      <c r="AH439" s="102">
        <v>1</v>
      </c>
      <c r="AI439" s="102">
        <v>163072</v>
      </c>
      <c r="AJ439" s="102"/>
      <c r="AK439" s="102"/>
      <c r="AL439" s="213">
        <f t="shared" si="99"/>
        <v>163072</v>
      </c>
    </row>
    <row r="440" spans="1:38" ht="27">
      <c r="A440" s="194">
        <v>8</v>
      </c>
      <c r="B440" s="102" t="s">
        <v>1210</v>
      </c>
      <c r="C440" s="102" t="s">
        <v>5282</v>
      </c>
      <c r="D440" s="194">
        <v>1959</v>
      </c>
      <c r="E440" s="942" t="s">
        <v>1121</v>
      </c>
      <c r="F440" s="194" t="s">
        <v>990</v>
      </c>
      <c r="G440" s="194">
        <v>27</v>
      </c>
      <c r="H440" s="194">
        <v>2.2799999999999998</v>
      </c>
      <c r="I440" s="102">
        <v>1</v>
      </c>
      <c r="J440" s="102">
        <v>189695.99999999997</v>
      </c>
      <c r="K440" s="102"/>
      <c r="L440" s="102"/>
      <c r="M440" s="213">
        <f t="shared" si="94"/>
        <v>189695.99999999997</v>
      </c>
      <c r="N440" s="194">
        <v>2.2799999999999998</v>
      </c>
      <c r="O440" s="102">
        <v>1</v>
      </c>
      <c r="P440" s="194">
        <v>189695.99999999997</v>
      </c>
      <c r="Q440" s="194"/>
      <c r="R440" s="194"/>
      <c r="S440" s="213">
        <f t="shared" si="95"/>
        <v>189695.99999999997</v>
      </c>
      <c r="T440" s="213">
        <f t="shared" si="96"/>
        <v>0</v>
      </c>
      <c r="U440" s="213">
        <f t="shared" si="96"/>
        <v>0</v>
      </c>
      <c r="V440" s="213">
        <f t="shared" si="96"/>
        <v>0</v>
      </c>
      <c r="W440" s="213">
        <f t="shared" si="96"/>
        <v>0</v>
      </c>
      <c r="X440" s="213">
        <f t="shared" si="97"/>
        <v>0</v>
      </c>
      <c r="Y440" s="194">
        <v>28</v>
      </c>
      <c r="Z440" s="194">
        <v>2.2799999999999998</v>
      </c>
      <c r="AA440" s="102">
        <v>1</v>
      </c>
      <c r="AB440" s="102">
        <v>189695.99999999997</v>
      </c>
      <c r="AC440" s="102"/>
      <c r="AD440" s="102"/>
      <c r="AE440" s="213">
        <f t="shared" si="98"/>
        <v>189695.99999999997</v>
      </c>
      <c r="AF440" s="194">
        <v>29</v>
      </c>
      <c r="AG440" s="194">
        <v>2.2799999999999998</v>
      </c>
      <c r="AH440" s="102">
        <v>1</v>
      </c>
      <c r="AI440" s="102">
        <v>189695.99999999997</v>
      </c>
      <c r="AJ440" s="102"/>
      <c r="AK440" s="102"/>
      <c r="AL440" s="213">
        <f t="shared" si="99"/>
        <v>189695.99999999997</v>
      </c>
    </row>
    <row r="441" spans="1:38" ht="27">
      <c r="A441" s="194">
        <v>9</v>
      </c>
      <c r="B441" s="104" t="s">
        <v>1211</v>
      </c>
      <c r="C441" s="104" t="s">
        <v>5282</v>
      </c>
      <c r="D441" s="194">
        <v>1990</v>
      </c>
      <c r="E441" s="942" t="s">
        <v>1121</v>
      </c>
      <c r="F441" s="194" t="s">
        <v>990</v>
      </c>
      <c r="G441" s="194">
        <v>18</v>
      </c>
      <c r="H441" s="194">
        <v>2.21</v>
      </c>
      <c r="I441" s="102">
        <v>1</v>
      </c>
      <c r="J441" s="102">
        <v>183872</v>
      </c>
      <c r="K441" s="102"/>
      <c r="L441" s="102"/>
      <c r="M441" s="213">
        <f t="shared" si="94"/>
        <v>183872</v>
      </c>
      <c r="N441" s="194">
        <v>2.21</v>
      </c>
      <c r="O441" s="102">
        <v>1</v>
      </c>
      <c r="P441" s="194">
        <v>183872</v>
      </c>
      <c r="Q441" s="194"/>
      <c r="R441" s="194"/>
      <c r="S441" s="213">
        <f t="shared" si="95"/>
        <v>183872</v>
      </c>
      <c r="T441" s="213">
        <f t="shared" si="96"/>
        <v>0</v>
      </c>
      <c r="U441" s="213">
        <f t="shared" si="96"/>
        <v>0</v>
      </c>
      <c r="V441" s="213">
        <f t="shared" si="96"/>
        <v>0</v>
      </c>
      <c r="W441" s="213">
        <f t="shared" si="96"/>
        <v>0</v>
      </c>
      <c r="X441" s="213">
        <f t="shared" si="97"/>
        <v>0</v>
      </c>
      <c r="Y441" s="194">
        <v>19</v>
      </c>
      <c r="Z441" s="194">
        <v>2.2799999999999998</v>
      </c>
      <c r="AA441" s="102">
        <v>1</v>
      </c>
      <c r="AB441" s="102">
        <v>189695.99999999997</v>
      </c>
      <c r="AC441" s="102"/>
      <c r="AD441" s="102"/>
      <c r="AE441" s="213">
        <f t="shared" si="98"/>
        <v>189695.99999999997</v>
      </c>
      <c r="AF441" s="194">
        <v>20</v>
      </c>
      <c r="AG441" s="194">
        <v>2.2799999999999998</v>
      </c>
      <c r="AH441" s="102">
        <v>1</v>
      </c>
      <c r="AI441" s="102">
        <v>189695.99999999997</v>
      </c>
      <c r="AJ441" s="102"/>
      <c r="AK441" s="102"/>
      <c r="AL441" s="213">
        <f t="shared" si="99"/>
        <v>189695.99999999997</v>
      </c>
    </row>
    <row r="442" spans="1:38" ht="27">
      <c r="A442" s="194">
        <v>10</v>
      </c>
      <c r="B442" s="102" t="s">
        <v>4310</v>
      </c>
      <c r="C442" s="102" t="s">
        <v>5282</v>
      </c>
      <c r="D442" s="194">
        <v>1991</v>
      </c>
      <c r="E442" s="942" t="s">
        <v>1121</v>
      </c>
      <c r="F442" s="194" t="s">
        <v>990</v>
      </c>
      <c r="G442" s="194">
        <v>11</v>
      </c>
      <c r="H442" s="194">
        <v>2.08</v>
      </c>
      <c r="I442" s="102">
        <v>1</v>
      </c>
      <c r="J442" s="102">
        <v>173056</v>
      </c>
      <c r="K442" s="102"/>
      <c r="L442" s="102"/>
      <c r="M442" s="213">
        <f t="shared" si="94"/>
        <v>173056</v>
      </c>
      <c r="N442" s="194">
        <v>2.08</v>
      </c>
      <c r="O442" s="102">
        <v>1</v>
      </c>
      <c r="P442" s="194">
        <v>173056</v>
      </c>
      <c r="Q442" s="194"/>
      <c r="R442" s="194"/>
      <c r="S442" s="213">
        <f t="shared" si="95"/>
        <v>173056</v>
      </c>
      <c r="T442" s="213">
        <f t="shared" si="96"/>
        <v>0</v>
      </c>
      <c r="U442" s="213">
        <f t="shared" si="96"/>
        <v>0</v>
      </c>
      <c r="V442" s="213">
        <f t="shared" si="96"/>
        <v>0</v>
      </c>
      <c r="W442" s="213">
        <f t="shared" si="96"/>
        <v>0</v>
      </c>
      <c r="X442" s="213">
        <f t="shared" si="97"/>
        <v>0</v>
      </c>
      <c r="Y442" s="194">
        <v>12</v>
      </c>
      <c r="Z442" s="194">
        <v>2.08</v>
      </c>
      <c r="AA442" s="102">
        <v>1</v>
      </c>
      <c r="AB442" s="102">
        <v>173056</v>
      </c>
      <c r="AC442" s="102"/>
      <c r="AD442" s="102"/>
      <c r="AE442" s="213">
        <f t="shared" si="98"/>
        <v>173056</v>
      </c>
      <c r="AF442" s="194">
        <v>13</v>
      </c>
      <c r="AG442" s="194">
        <v>2.14</v>
      </c>
      <c r="AH442" s="102">
        <v>1</v>
      </c>
      <c r="AI442" s="102">
        <v>178048</v>
      </c>
      <c r="AJ442" s="102"/>
      <c r="AK442" s="102"/>
      <c r="AL442" s="213">
        <f t="shared" si="99"/>
        <v>178048</v>
      </c>
    </row>
    <row r="443" spans="1:38" ht="27">
      <c r="A443" s="194">
        <v>11</v>
      </c>
      <c r="B443" s="102" t="s">
        <v>8110</v>
      </c>
      <c r="C443" s="102" t="s">
        <v>5283</v>
      </c>
      <c r="D443" s="194">
        <v>2000</v>
      </c>
      <c r="E443" s="942" t="s">
        <v>1163</v>
      </c>
      <c r="F443" s="194" t="s">
        <v>990</v>
      </c>
      <c r="G443" s="194">
        <v>2</v>
      </c>
      <c r="H443" s="194">
        <v>1.79</v>
      </c>
      <c r="I443" s="102">
        <v>1</v>
      </c>
      <c r="J443" s="102">
        <v>148928</v>
      </c>
      <c r="K443" s="102"/>
      <c r="L443" s="102"/>
      <c r="M443" s="213">
        <f t="shared" si="94"/>
        <v>148928</v>
      </c>
      <c r="N443" s="194">
        <v>1.73</v>
      </c>
      <c r="O443" s="102">
        <v>1</v>
      </c>
      <c r="P443" s="194">
        <v>143936</v>
      </c>
      <c r="Q443" s="194"/>
      <c r="R443" s="194"/>
      <c r="S443" s="213">
        <f t="shared" si="95"/>
        <v>143936</v>
      </c>
      <c r="T443" s="213">
        <f t="shared" si="96"/>
        <v>0</v>
      </c>
      <c r="U443" s="213">
        <f t="shared" si="96"/>
        <v>4992</v>
      </c>
      <c r="V443" s="213">
        <f t="shared" si="96"/>
        <v>0</v>
      </c>
      <c r="W443" s="213">
        <f t="shared" si="96"/>
        <v>0</v>
      </c>
      <c r="X443" s="213">
        <f t="shared" si="97"/>
        <v>4992</v>
      </c>
      <c r="Y443" s="194">
        <v>3</v>
      </c>
      <c r="Z443" s="194">
        <v>1.84</v>
      </c>
      <c r="AA443" s="102">
        <v>1</v>
      </c>
      <c r="AB443" s="102">
        <v>153088</v>
      </c>
      <c r="AC443" s="102"/>
      <c r="AD443" s="102"/>
      <c r="AE443" s="213">
        <f t="shared" si="98"/>
        <v>153088</v>
      </c>
      <c r="AF443" s="194">
        <v>4</v>
      </c>
      <c r="AG443" s="194">
        <v>1.9</v>
      </c>
      <c r="AH443" s="102">
        <v>1</v>
      </c>
      <c r="AI443" s="102">
        <v>158080</v>
      </c>
      <c r="AJ443" s="102"/>
      <c r="AK443" s="102"/>
      <c r="AL443" s="213">
        <f t="shared" si="99"/>
        <v>158080</v>
      </c>
    </row>
    <row r="444" spans="1:38" ht="27">
      <c r="A444" s="194">
        <v>12</v>
      </c>
      <c r="B444" s="104" t="s">
        <v>8111</v>
      </c>
      <c r="C444" s="104" t="s">
        <v>5282</v>
      </c>
      <c r="D444" s="194">
        <v>2003</v>
      </c>
      <c r="E444" s="942" t="s">
        <v>1163</v>
      </c>
      <c r="F444" s="194" t="s">
        <v>990</v>
      </c>
      <c r="G444" s="194">
        <v>2</v>
      </c>
      <c r="H444" s="194">
        <v>1.79</v>
      </c>
      <c r="I444" s="102">
        <v>1</v>
      </c>
      <c r="J444" s="102">
        <v>148928</v>
      </c>
      <c r="K444" s="102"/>
      <c r="L444" s="102"/>
      <c r="M444" s="213">
        <f t="shared" si="94"/>
        <v>148928</v>
      </c>
      <c r="N444" s="194">
        <v>1.73</v>
      </c>
      <c r="O444" s="102">
        <v>1</v>
      </c>
      <c r="P444" s="194">
        <v>143936</v>
      </c>
      <c r="Q444" s="194"/>
      <c r="R444" s="194"/>
      <c r="S444" s="213">
        <f t="shared" si="95"/>
        <v>143936</v>
      </c>
      <c r="T444" s="213">
        <f t="shared" si="96"/>
        <v>0</v>
      </c>
      <c r="U444" s="213">
        <f t="shared" si="96"/>
        <v>4992</v>
      </c>
      <c r="V444" s="213">
        <f t="shared" si="96"/>
        <v>0</v>
      </c>
      <c r="W444" s="213">
        <f t="shared" si="96"/>
        <v>0</v>
      </c>
      <c r="X444" s="213">
        <f t="shared" si="97"/>
        <v>4992</v>
      </c>
      <c r="Y444" s="194">
        <v>3</v>
      </c>
      <c r="Z444" s="194">
        <v>1.84</v>
      </c>
      <c r="AA444" s="102">
        <v>1</v>
      </c>
      <c r="AB444" s="102">
        <v>153088</v>
      </c>
      <c r="AC444" s="102"/>
      <c r="AD444" s="102"/>
      <c r="AE444" s="213">
        <f t="shared" si="98"/>
        <v>153088</v>
      </c>
      <c r="AF444" s="194">
        <v>4</v>
      </c>
      <c r="AG444" s="194">
        <v>1.9</v>
      </c>
      <c r="AH444" s="102">
        <v>1</v>
      </c>
      <c r="AI444" s="102">
        <v>158080</v>
      </c>
      <c r="AJ444" s="102"/>
      <c r="AK444" s="102"/>
      <c r="AL444" s="213">
        <f t="shared" si="99"/>
        <v>158080</v>
      </c>
    </row>
    <row r="445" spans="1:38" ht="27">
      <c r="A445" s="194">
        <v>13</v>
      </c>
      <c r="B445" s="102" t="s">
        <v>1213</v>
      </c>
      <c r="C445" s="102" t="s">
        <v>5282</v>
      </c>
      <c r="D445" s="194">
        <v>1977</v>
      </c>
      <c r="E445" s="942" t="s">
        <v>1163</v>
      </c>
      <c r="F445" s="194" t="s">
        <v>990</v>
      </c>
      <c r="G445" s="194">
        <v>14</v>
      </c>
      <c r="H445" s="194">
        <v>2.14</v>
      </c>
      <c r="I445" s="102">
        <v>1</v>
      </c>
      <c r="J445" s="102">
        <v>178048</v>
      </c>
      <c r="K445" s="102"/>
      <c r="L445" s="102"/>
      <c r="M445" s="213">
        <f t="shared" si="94"/>
        <v>178048</v>
      </c>
      <c r="N445" s="194">
        <v>2.14</v>
      </c>
      <c r="O445" s="102">
        <v>1</v>
      </c>
      <c r="P445" s="194">
        <v>178048</v>
      </c>
      <c r="Q445" s="194"/>
      <c r="R445" s="194"/>
      <c r="S445" s="213">
        <f t="shared" si="95"/>
        <v>178048</v>
      </c>
      <c r="T445" s="213">
        <f t="shared" si="96"/>
        <v>0</v>
      </c>
      <c r="U445" s="213">
        <f t="shared" si="96"/>
        <v>0</v>
      </c>
      <c r="V445" s="213">
        <f t="shared" si="96"/>
        <v>0</v>
      </c>
      <c r="W445" s="213">
        <f t="shared" si="96"/>
        <v>0</v>
      </c>
      <c r="X445" s="213">
        <f t="shared" si="97"/>
        <v>0</v>
      </c>
      <c r="Y445" s="194">
        <v>15</v>
      </c>
      <c r="Z445" s="194">
        <v>2.14</v>
      </c>
      <c r="AA445" s="102">
        <v>1</v>
      </c>
      <c r="AB445" s="102">
        <v>178048</v>
      </c>
      <c r="AC445" s="102"/>
      <c r="AD445" s="102"/>
      <c r="AE445" s="213">
        <f t="shared" si="98"/>
        <v>178048</v>
      </c>
      <c r="AF445" s="194">
        <v>16</v>
      </c>
      <c r="AG445" s="194">
        <v>2.21</v>
      </c>
      <c r="AH445" s="102">
        <v>1</v>
      </c>
      <c r="AI445" s="102">
        <v>183872</v>
      </c>
      <c r="AJ445" s="102"/>
      <c r="AK445" s="102"/>
      <c r="AL445" s="213">
        <f t="shared" si="99"/>
        <v>183872</v>
      </c>
    </row>
    <row r="446" spans="1:38" ht="27">
      <c r="A446" s="194">
        <v>14</v>
      </c>
      <c r="B446" s="102" t="s">
        <v>5427</v>
      </c>
      <c r="C446" s="102" t="s">
        <v>5282</v>
      </c>
      <c r="D446" s="194">
        <v>1996</v>
      </c>
      <c r="E446" s="942" t="s">
        <v>1163</v>
      </c>
      <c r="F446" s="194" t="s">
        <v>990</v>
      </c>
      <c r="G446" s="194">
        <v>22</v>
      </c>
      <c r="H446" s="194">
        <v>2.2799999999999998</v>
      </c>
      <c r="I446" s="102">
        <v>1</v>
      </c>
      <c r="J446" s="102">
        <v>189695.99999999997</v>
      </c>
      <c r="K446" s="102"/>
      <c r="L446" s="102"/>
      <c r="M446" s="213">
        <f t="shared" si="94"/>
        <v>189695.99999999997</v>
      </c>
      <c r="N446" s="194">
        <v>2.2799999999999998</v>
      </c>
      <c r="O446" s="102">
        <v>1</v>
      </c>
      <c r="P446" s="194">
        <v>189695.99999999997</v>
      </c>
      <c r="Q446" s="194"/>
      <c r="R446" s="194"/>
      <c r="S446" s="213">
        <f t="shared" si="95"/>
        <v>189695.99999999997</v>
      </c>
      <c r="T446" s="213">
        <f t="shared" si="96"/>
        <v>0</v>
      </c>
      <c r="U446" s="213">
        <f t="shared" si="96"/>
        <v>0</v>
      </c>
      <c r="V446" s="213">
        <f t="shared" si="96"/>
        <v>0</v>
      </c>
      <c r="W446" s="213">
        <f t="shared" si="96"/>
        <v>0</v>
      </c>
      <c r="X446" s="213">
        <f t="shared" si="97"/>
        <v>0</v>
      </c>
      <c r="Y446" s="194">
        <v>23</v>
      </c>
      <c r="Z446" s="194">
        <v>2.2799999999999998</v>
      </c>
      <c r="AA446" s="102">
        <v>1</v>
      </c>
      <c r="AB446" s="102">
        <v>189695.99999999997</v>
      </c>
      <c r="AC446" s="102"/>
      <c r="AD446" s="102"/>
      <c r="AE446" s="213">
        <f t="shared" si="98"/>
        <v>189695.99999999997</v>
      </c>
      <c r="AF446" s="194">
        <v>24</v>
      </c>
      <c r="AG446" s="194">
        <v>2.2799999999999998</v>
      </c>
      <c r="AH446" s="102">
        <v>1</v>
      </c>
      <c r="AI446" s="102">
        <v>189695.99999999997</v>
      </c>
      <c r="AJ446" s="102"/>
      <c r="AK446" s="102"/>
      <c r="AL446" s="213">
        <f t="shared" si="99"/>
        <v>189695.99999999997</v>
      </c>
    </row>
    <row r="447" spans="1:38" ht="27">
      <c r="A447" s="194">
        <v>15</v>
      </c>
      <c r="B447" s="104" t="s">
        <v>1212</v>
      </c>
      <c r="C447" s="104" t="s">
        <v>5282</v>
      </c>
      <c r="D447" s="194">
        <v>1993</v>
      </c>
      <c r="E447" s="942" t="s">
        <v>1163</v>
      </c>
      <c r="F447" s="194" t="s">
        <v>990</v>
      </c>
      <c r="G447" s="194">
        <v>8</v>
      </c>
      <c r="H447" s="194">
        <v>2.02</v>
      </c>
      <c r="I447" s="102">
        <v>1</v>
      </c>
      <c r="J447" s="102">
        <v>168064</v>
      </c>
      <c r="K447" s="102"/>
      <c r="L447" s="102"/>
      <c r="M447" s="213">
        <f t="shared" si="94"/>
        <v>168064</v>
      </c>
      <c r="N447" s="194">
        <v>1.96</v>
      </c>
      <c r="O447" s="102">
        <v>1</v>
      </c>
      <c r="P447" s="194">
        <v>163072</v>
      </c>
      <c r="Q447" s="194"/>
      <c r="R447" s="194"/>
      <c r="S447" s="213">
        <f t="shared" si="95"/>
        <v>163072</v>
      </c>
      <c r="T447" s="213">
        <f t="shared" si="96"/>
        <v>0</v>
      </c>
      <c r="U447" s="213">
        <f t="shared" si="96"/>
        <v>4992</v>
      </c>
      <c r="V447" s="213">
        <f t="shared" si="96"/>
        <v>0</v>
      </c>
      <c r="W447" s="213">
        <f t="shared" si="96"/>
        <v>0</v>
      </c>
      <c r="X447" s="213">
        <f t="shared" si="97"/>
        <v>4992</v>
      </c>
      <c r="Y447" s="194">
        <v>9</v>
      </c>
      <c r="Z447" s="194">
        <v>2.02</v>
      </c>
      <c r="AA447" s="102">
        <v>1</v>
      </c>
      <c r="AB447" s="102">
        <v>168064</v>
      </c>
      <c r="AC447" s="102"/>
      <c r="AD447" s="102"/>
      <c r="AE447" s="213">
        <f t="shared" si="98"/>
        <v>168064</v>
      </c>
      <c r="AF447" s="194">
        <v>10</v>
      </c>
      <c r="AG447" s="194">
        <v>2.08</v>
      </c>
      <c r="AH447" s="102">
        <v>1</v>
      </c>
      <c r="AI447" s="102">
        <v>173056</v>
      </c>
      <c r="AJ447" s="102"/>
      <c r="AK447" s="102"/>
      <c r="AL447" s="213">
        <f t="shared" si="99"/>
        <v>173056</v>
      </c>
    </row>
    <row r="448" spans="1:38" ht="27">
      <c r="A448" s="194">
        <v>16</v>
      </c>
      <c r="B448" s="102" t="s">
        <v>8112</v>
      </c>
      <c r="C448" s="102" t="s">
        <v>5282</v>
      </c>
      <c r="D448" s="194">
        <v>2002</v>
      </c>
      <c r="E448" s="942" t="s">
        <v>1163</v>
      </c>
      <c r="F448" s="194" t="s">
        <v>990</v>
      </c>
      <c r="G448" s="194">
        <v>2</v>
      </c>
      <c r="H448" s="194">
        <v>1.79</v>
      </c>
      <c r="I448" s="102">
        <v>1</v>
      </c>
      <c r="J448" s="102">
        <v>148928</v>
      </c>
      <c r="K448" s="102"/>
      <c r="L448" s="102"/>
      <c r="M448" s="213">
        <f t="shared" si="94"/>
        <v>148928</v>
      </c>
      <c r="N448" s="194">
        <v>1.73</v>
      </c>
      <c r="O448" s="102">
        <v>1</v>
      </c>
      <c r="P448" s="194">
        <v>143936</v>
      </c>
      <c r="Q448" s="194"/>
      <c r="R448" s="194"/>
      <c r="S448" s="213">
        <f t="shared" si="95"/>
        <v>143936</v>
      </c>
      <c r="T448" s="213">
        <f t="shared" si="96"/>
        <v>0</v>
      </c>
      <c r="U448" s="213">
        <f t="shared" si="96"/>
        <v>4992</v>
      </c>
      <c r="V448" s="213">
        <f t="shared" si="96"/>
        <v>0</v>
      </c>
      <c r="W448" s="213">
        <f t="shared" si="96"/>
        <v>0</v>
      </c>
      <c r="X448" s="213">
        <f t="shared" si="97"/>
        <v>4992</v>
      </c>
      <c r="Y448" s="194">
        <v>3</v>
      </c>
      <c r="Z448" s="194">
        <v>1.84</v>
      </c>
      <c r="AA448" s="102">
        <v>1</v>
      </c>
      <c r="AB448" s="102">
        <v>153088</v>
      </c>
      <c r="AC448" s="102"/>
      <c r="AD448" s="102"/>
      <c r="AE448" s="213">
        <f t="shared" si="98"/>
        <v>153088</v>
      </c>
      <c r="AF448" s="194">
        <v>4</v>
      </c>
      <c r="AG448" s="194">
        <v>1.9</v>
      </c>
      <c r="AH448" s="102">
        <v>1</v>
      </c>
      <c r="AI448" s="102">
        <v>158080</v>
      </c>
      <c r="AJ448" s="102"/>
      <c r="AK448" s="102"/>
      <c r="AL448" s="213">
        <f t="shared" si="99"/>
        <v>158080</v>
      </c>
    </row>
    <row r="449" spans="1:38" ht="27">
      <c r="A449" s="194">
        <v>17</v>
      </c>
      <c r="B449" s="102" t="s">
        <v>8113</v>
      </c>
      <c r="C449" s="102" t="s">
        <v>5282</v>
      </c>
      <c r="D449" s="194">
        <v>1994</v>
      </c>
      <c r="E449" s="942" t="s">
        <v>1163</v>
      </c>
      <c r="F449" s="194" t="s">
        <v>990</v>
      </c>
      <c r="G449" s="194">
        <v>2</v>
      </c>
      <c r="H449" s="194">
        <v>1.79</v>
      </c>
      <c r="I449" s="102">
        <v>1</v>
      </c>
      <c r="J449" s="102">
        <v>148928</v>
      </c>
      <c r="K449" s="102"/>
      <c r="L449" s="102"/>
      <c r="M449" s="213">
        <f t="shared" si="94"/>
        <v>148928</v>
      </c>
      <c r="N449" s="194">
        <v>1.73</v>
      </c>
      <c r="O449" s="102">
        <v>1</v>
      </c>
      <c r="P449" s="194">
        <v>143936</v>
      </c>
      <c r="Q449" s="194"/>
      <c r="R449" s="194"/>
      <c r="S449" s="213">
        <f t="shared" si="95"/>
        <v>143936</v>
      </c>
      <c r="T449" s="213">
        <f t="shared" si="96"/>
        <v>0</v>
      </c>
      <c r="U449" s="213">
        <f t="shared" si="96"/>
        <v>4992</v>
      </c>
      <c r="V449" s="213">
        <f t="shared" si="96"/>
        <v>0</v>
      </c>
      <c r="W449" s="213">
        <f t="shared" si="96"/>
        <v>0</v>
      </c>
      <c r="X449" s="213">
        <f t="shared" si="97"/>
        <v>4992</v>
      </c>
      <c r="Y449" s="194">
        <v>3</v>
      </c>
      <c r="Z449" s="194">
        <v>1.84</v>
      </c>
      <c r="AA449" s="102">
        <v>1</v>
      </c>
      <c r="AB449" s="102">
        <v>153088</v>
      </c>
      <c r="AC449" s="102"/>
      <c r="AD449" s="102"/>
      <c r="AE449" s="213">
        <f t="shared" si="98"/>
        <v>153088</v>
      </c>
      <c r="AF449" s="194">
        <v>4</v>
      </c>
      <c r="AG449" s="194">
        <v>1.9</v>
      </c>
      <c r="AH449" s="102">
        <v>1</v>
      </c>
      <c r="AI449" s="102">
        <v>158080</v>
      </c>
      <c r="AJ449" s="102"/>
      <c r="AK449" s="102"/>
      <c r="AL449" s="213">
        <f t="shared" si="99"/>
        <v>158080</v>
      </c>
    </row>
    <row r="450" spans="1:38" ht="27">
      <c r="A450" s="194">
        <v>18</v>
      </c>
      <c r="B450" s="104" t="s">
        <v>8114</v>
      </c>
      <c r="C450" s="104" t="s">
        <v>5282</v>
      </c>
      <c r="D450" s="194">
        <v>2003</v>
      </c>
      <c r="E450" s="942" t="s">
        <v>1163</v>
      </c>
      <c r="F450" s="194" t="s">
        <v>990</v>
      </c>
      <c r="G450" s="194">
        <v>2</v>
      </c>
      <c r="H450" s="194">
        <v>1.79</v>
      </c>
      <c r="I450" s="102">
        <v>1</v>
      </c>
      <c r="J450" s="102">
        <v>148928</v>
      </c>
      <c r="K450" s="102"/>
      <c r="L450" s="102"/>
      <c r="M450" s="213">
        <f t="shared" si="94"/>
        <v>148928</v>
      </c>
      <c r="N450" s="194">
        <v>1.73</v>
      </c>
      <c r="O450" s="102">
        <v>1</v>
      </c>
      <c r="P450" s="194">
        <v>143936</v>
      </c>
      <c r="Q450" s="194"/>
      <c r="R450" s="194"/>
      <c r="S450" s="213">
        <f t="shared" si="95"/>
        <v>143936</v>
      </c>
      <c r="T450" s="213">
        <f t="shared" si="96"/>
        <v>0</v>
      </c>
      <c r="U450" s="213">
        <f t="shared" si="96"/>
        <v>4992</v>
      </c>
      <c r="V450" s="213">
        <f t="shared" si="96"/>
        <v>0</v>
      </c>
      <c r="W450" s="213">
        <f t="shared" si="96"/>
        <v>0</v>
      </c>
      <c r="X450" s="213">
        <f t="shared" si="97"/>
        <v>4992</v>
      </c>
      <c r="Y450" s="194">
        <v>3</v>
      </c>
      <c r="Z450" s="194">
        <v>1.84</v>
      </c>
      <c r="AA450" s="102">
        <v>1</v>
      </c>
      <c r="AB450" s="102">
        <v>153088</v>
      </c>
      <c r="AC450" s="102"/>
      <c r="AD450" s="102"/>
      <c r="AE450" s="213">
        <f t="shared" si="98"/>
        <v>153088</v>
      </c>
      <c r="AF450" s="194">
        <v>4</v>
      </c>
      <c r="AG450" s="194">
        <v>1.9</v>
      </c>
      <c r="AH450" s="102">
        <v>1</v>
      </c>
      <c r="AI450" s="102">
        <v>158080</v>
      </c>
      <c r="AJ450" s="102"/>
      <c r="AK450" s="102"/>
      <c r="AL450" s="213">
        <f t="shared" si="99"/>
        <v>158080</v>
      </c>
    </row>
    <row r="451" spans="1:38" ht="27">
      <c r="A451" s="194">
        <v>19</v>
      </c>
      <c r="B451" s="102" t="s">
        <v>8115</v>
      </c>
      <c r="C451" s="102" t="s">
        <v>5282</v>
      </c>
      <c r="D451" s="194">
        <v>2000</v>
      </c>
      <c r="E451" s="942" t="s">
        <v>1163</v>
      </c>
      <c r="F451" s="194" t="s">
        <v>990</v>
      </c>
      <c r="G451" s="194">
        <v>5</v>
      </c>
      <c r="H451" s="194">
        <v>1.9</v>
      </c>
      <c r="I451" s="102">
        <v>1</v>
      </c>
      <c r="J451" s="102">
        <v>158080</v>
      </c>
      <c r="K451" s="102"/>
      <c r="L451" s="102"/>
      <c r="M451" s="213">
        <f t="shared" si="94"/>
        <v>158080</v>
      </c>
      <c r="N451" s="194">
        <v>1.9</v>
      </c>
      <c r="O451" s="102">
        <v>1</v>
      </c>
      <c r="P451" s="194">
        <v>158080</v>
      </c>
      <c r="Q451" s="194"/>
      <c r="R451" s="194"/>
      <c r="S451" s="213">
        <f t="shared" si="95"/>
        <v>158080</v>
      </c>
      <c r="T451" s="213">
        <f t="shared" si="96"/>
        <v>0</v>
      </c>
      <c r="U451" s="213">
        <f t="shared" si="96"/>
        <v>0</v>
      </c>
      <c r="V451" s="213">
        <f t="shared" si="96"/>
        <v>0</v>
      </c>
      <c r="W451" s="213">
        <f t="shared" si="96"/>
        <v>0</v>
      </c>
      <c r="X451" s="213">
        <f t="shared" si="97"/>
        <v>0</v>
      </c>
      <c r="Y451" s="194">
        <v>6</v>
      </c>
      <c r="Z451" s="194">
        <v>1.96</v>
      </c>
      <c r="AA451" s="102">
        <v>1</v>
      </c>
      <c r="AB451" s="102">
        <v>163072</v>
      </c>
      <c r="AC451" s="102"/>
      <c r="AD451" s="102"/>
      <c r="AE451" s="213">
        <f t="shared" si="98"/>
        <v>163072</v>
      </c>
      <c r="AF451" s="194">
        <v>7</v>
      </c>
      <c r="AG451" s="194">
        <v>1.96</v>
      </c>
      <c r="AH451" s="102">
        <v>1</v>
      </c>
      <c r="AI451" s="102">
        <v>163072</v>
      </c>
      <c r="AJ451" s="102"/>
      <c r="AK451" s="102"/>
      <c r="AL451" s="213">
        <f t="shared" si="99"/>
        <v>163072</v>
      </c>
    </row>
    <row r="452" spans="1:38" ht="27">
      <c r="A452" s="194">
        <v>20</v>
      </c>
      <c r="B452" s="102" t="s">
        <v>5429</v>
      </c>
      <c r="C452" s="102" t="s">
        <v>5282</v>
      </c>
      <c r="D452" s="194">
        <v>1989</v>
      </c>
      <c r="E452" s="942" t="s">
        <v>1163</v>
      </c>
      <c r="F452" s="194" t="s">
        <v>990</v>
      </c>
      <c r="G452" s="194">
        <v>9</v>
      </c>
      <c r="H452" s="194">
        <v>2.02</v>
      </c>
      <c r="I452" s="102">
        <v>1</v>
      </c>
      <c r="J452" s="102">
        <v>168064</v>
      </c>
      <c r="K452" s="102"/>
      <c r="L452" s="102"/>
      <c r="M452" s="213">
        <f t="shared" si="94"/>
        <v>168064</v>
      </c>
      <c r="N452" s="194">
        <v>2.02</v>
      </c>
      <c r="O452" s="102">
        <v>1</v>
      </c>
      <c r="P452" s="194">
        <v>168064</v>
      </c>
      <c r="Q452" s="194"/>
      <c r="R452" s="194"/>
      <c r="S452" s="213">
        <f t="shared" si="95"/>
        <v>168064</v>
      </c>
      <c r="T452" s="213">
        <f t="shared" si="96"/>
        <v>0</v>
      </c>
      <c r="U452" s="213">
        <f t="shared" si="96"/>
        <v>0</v>
      </c>
      <c r="V452" s="213">
        <f t="shared" si="96"/>
        <v>0</v>
      </c>
      <c r="W452" s="213">
        <f t="shared" si="96"/>
        <v>0</v>
      </c>
      <c r="X452" s="213">
        <f t="shared" si="97"/>
        <v>0</v>
      </c>
      <c r="Y452" s="194">
        <v>10</v>
      </c>
      <c r="Z452" s="194">
        <v>2.08</v>
      </c>
      <c r="AA452" s="102">
        <v>1</v>
      </c>
      <c r="AB452" s="102">
        <v>173056</v>
      </c>
      <c r="AC452" s="102"/>
      <c r="AD452" s="102"/>
      <c r="AE452" s="213">
        <f t="shared" si="98"/>
        <v>173056</v>
      </c>
      <c r="AF452" s="194">
        <v>11</v>
      </c>
      <c r="AG452" s="194">
        <v>2.08</v>
      </c>
      <c r="AH452" s="102">
        <v>1</v>
      </c>
      <c r="AI452" s="102">
        <v>173056</v>
      </c>
      <c r="AJ452" s="102"/>
      <c r="AK452" s="102"/>
      <c r="AL452" s="213">
        <f t="shared" si="99"/>
        <v>173056</v>
      </c>
    </row>
    <row r="453" spans="1:38" ht="27">
      <c r="A453" s="194">
        <v>21</v>
      </c>
      <c r="B453" s="104" t="s">
        <v>6743</v>
      </c>
      <c r="C453" s="104" t="s">
        <v>5282</v>
      </c>
      <c r="D453" s="194">
        <v>1985</v>
      </c>
      <c r="E453" s="942" t="s">
        <v>1163</v>
      </c>
      <c r="F453" s="194" t="s">
        <v>990</v>
      </c>
      <c r="G453" s="194">
        <v>9</v>
      </c>
      <c r="H453" s="194">
        <v>2.02</v>
      </c>
      <c r="I453" s="102">
        <v>1</v>
      </c>
      <c r="J453" s="102">
        <v>168064</v>
      </c>
      <c r="K453" s="102"/>
      <c r="L453" s="102"/>
      <c r="M453" s="213">
        <f t="shared" si="94"/>
        <v>168064</v>
      </c>
      <c r="N453" s="194">
        <v>2.02</v>
      </c>
      <c r="O453" s="102">
        <v>1</v>
      </c>
      <c r="P453" s="194">
        <v>168064</v>
      </c>
      <c r="Q453" s="194"/>
      <c r="R453" s="194"/>
      <c r="S453" s="213">
        <f t="shared" si="95"/>
        <v>168064</v>
      </c>
      <c r="T453" s="213">
        <f t="shared" si="96"/>
        <v>0</v>
      </c>
      <c r="U453" s="213">
        <f t="shared" si="96"/>
        <v>0</v>
      </c>
      <c r="V453" s="213">
        <f t="shared" si="96"/>
        <v>0</v>
      </c>
      <c r="W453" s="213">
        <f t="shared" si="96"/>
        <v>0</v>
      </c>
      <c r="X453" s="213">
        <f t="shared" si="97"/>
        <v>0</v>
      </c>
      <c r="Y453" s="194">
        <v>10</v>
      </c>
      <c r="Z453" s="194">
        <v>2.08</v>
      </c>
      <c r="AA453" s="102">
        <v>1</v>
      </c>
      <c r="AB453" s="102">
        <v>173056</v>
      </c>
      <c r="AC453" s="102"/>
      <c r="AD453" s="102"/>
      <c r="AE453" s="213">
        <f t="shared" si="98"/>
        <v>173056</v>
      </c>
      <c r="AF453" s="194">
        <v>11</v>
      </c>
      <c r="AG453" s="194">
        <v>2.08</v>
      </c>
      <c r="AH453" s="102">
        <v>1</v>
      </c>
      <c r="AI453" s="102">
        <v>173056</v>
      </c>
      <c r="AJ453" s="102"/>
      <c r="AK453" s="102"/>
      <c r="AL453" s="213">
        <f t="shared" si="99"/>
        <v>173056</v>
      </c>
    </row>
    <row r="454" spans="1:38" ht="27">
      <c r="A454" s="194">
        <v>22</v>
      </c>
      <c r="B454" s="102" t="s">
        <v>8116</v>
      </c>
      <c r="C454" s="102" t="s">
        <v>5282</v>
      </c>
      <c r="D454" s="194">
        <v>2003</v>
      </c>
      <c r="E454" s="942" t="s">
        <v>1163</v>
      </c>
      <c r="F454" s="194" t="s">
        <v>990</v>
      </c>
      <c r="G454" s="194">
        <v>2</v>
      </c>
      <c r="H454" s="194">
        <v>1.79</v>
      </c>
      <c r="I454" s="102">
        <v>1</v>
      </c>
      <c r="J454" s="102">
        <v>148928</v>
      </c>
      <c r="K454" s="102"/>
      <c r="L454" s="102"/>
      <c r="M454" s="213">
        <f t="shared" si="94"/>
        <v>148928</v>
      </c>
      <c r="N454" s="194">
        <v>1.73</v>
      </c>
      <c r="O454" s="102">
        <v>1</v>
      </c>
      <c r="P454" s="194">
        <v>143936</v>
      </c>
      <c r="Q454" s="194"/>
      <c r="R454" s="194"/>
      <c r="S454" s="213">
        <f t="shared" si="95"/>
        <v>143936</v>
      </c>
      <c r="T454" s="213">
        <f t="shared" si="96"/>
        <v>0</v>
      </c>
      <c r="U454" s="213">
        <f t="shared" si="96"/>
        <v>4992</v>
      </c>
      <c r="V454" s="213">
        <f t="shared" si="96"/>
        <v>0</v>
      </c>
      <c r="W454" s="213">
        <f t="shared" si="96"/>
        <v>0</v>
      </c>
      <c r="X454" s="213">
        <f t="shared" si="97"/>
        <v>4992</v>
      </c>
      <c r="Y454" s="194">
        <v>3</v>
      </c>
      <c r="Z454" s="194">
        <v>1.84</v>
      </c>
      <c r="AA454" s="102">
        <v>1</v>
      </c>
      <c r="AB454" s="102">
        <v>153088</v>
      </c>
      <c r="AC454" s="102"/>
      <c r="AD454" s="102"/>
      <c r="AE454" s="213">
        <f t="shared" si="98"/>
        <v>153088</v>
      </c>
      <c r="AF454" s="194">
        <v>4</v>
      </c>
      <c r="AG454" s="194">
        <v>1.9</v>
      </c>
      <c r="AH454" s="102">
        <v>1</v>
      </c>
      <c r="AI454" s="102">
        <v>158080</v>
      </c>
      <c r="AJ454" s="102"/>
      <c r="AK454" s="102"/>
      <c r="AL454" s="213">
        <f t="shared" si="99"/>
        <v>158080</v>
      </c>
    </row>
    <row r="455" spans="1:38" ht="27">
      <c r="A455" s="194">
        <v>23</v>
      </c>
      <c r="B455" s="102" t="s">
        <v>8117</v>
      </c>
      <c r="C455" s="102" t="s">
        <v>5282</v>
      </c>
      <c r="D455" s="194">
        <v>2002</v>
      </c>
      <c r="E455" s="942" t="s">
        <v>1163</v>
      </c>
      <c r="F455" s="194" t="s">
        <v>990</v>
      </c>
      <c r="G455" s="194">
        <v>2</v>
      </c>
      <c r="H455" s="194">
        <v>1.79</v>
      </c>
      <c r="I455" s="102">
        <v>1</v>
      </c>
      <c r="J455" s="102">
        <v>148928</v>
      </c>
      <c r="K455" s="102"/>
      <c r="L455" s="102"/>
      <c r="M455" s="213">
        <f t="shared" si="94"/>
        <v>148928</v>
      </c>
      <c r="N455" s="194">
        <v>1.73</v>
      </c>
      <c r="O455" s="102">
        <v>1</v>
      </c>
      <c r="P455" s="194">
        <v>143936</v>
      </c>
      <c r="Q455" s="194"/>
      <c r="R455" s="194"/>
      <c r="S455" s="213">
        <f t="shared" si="95"/>
        <v>143936</v>
      </c>
      <c r="T455" s="213">
        <f t="shared" si="96"/>
        <v>0</v>
      </c>
      <c r="U455" s="213">
        <f t="shared" si="96"/>
        <v>4992</v>
      </c>
      <c r="V455" s="213">
        <f t="shared" si="96"/>
        <v>0</v>
      </c>
      <c r="W455" s="213">
        <f t="shared" si="96"/>
        <v>0</v>
      </c>
      <c r="X455" s="213">
        <f t="shared" si="97"/>
        <v>4992</v>
      </c>
      <c r="Y455" s="194">
        <v>3</v>
      </c>
      <c r="Z455" s="194">
        <v>1.84</v>
      </c>
      <c r="AA455" s="102">
        <v>1</v>
      </c>
      <c r="AB455" s="102">
        <v>153088</v>
      </c>
      <c r="AC455" s="102"/>
      <c r="AD455" s="102"/>
      <c r="AE455" s="213">
        <f t="shared" si="98"/>
        <v>153088</v>
      </c>
      <c r="AF455" s="194">
        <v>4</v>
      </c>
      <c r="AG455" s="194">
        <v>1.9</v>
      </c>
      <c r="AH455" s="102">
        <v>1</v>
      </c>
      <c r="AI455" s="102">
        <v>158080</v>
      </c>
      <c r="AJ455" s="102"/>
      <c r="AK455" s="102"/>
      <c r="AL455" s="213">
        <f t="shared" si="99"/>
        <v>158080</v>
      </c>
    </row>
    <row r="456" spans="1:38">
      <c r="A456" s="194">
        <v>24</v>
      </c>
      <c r="B456" s="104" t="s">
        <v>1215</v>
      </c>
      <c r="C456" s="104" t="s">
        <v>5282</v>
      </c>
      <c r="D456" s="194">
        <v>1974</v>
      </c>
      <c r="E456" s="942" t="s">
        <v>1123</v>
      </c>
      <c r="F456" s="194" t="s">
        <v>984</v>
      </c>
      <c r="G456" s="194">
        <v>23</v>
      </c>
      <c r="H456" s="194">
        <v>5.34</v>
      </c>
      <c r="I456" s="102">
        <v>1</v>
      </c>
      <c r="J456" s="102">
        <v>444288</v>
      </c>
      <c r="K456" s="102"/>
      <c r="L456" s="102"/>
      <c r="M456" s="213">
        <f t="shared" si="94"/>
        <v>444288</v>
      </c>
      <c r="N456" s="194">
        <v>5.34</v>
      </c>
      <c r="O456" s="102">
        <v>1</v>
      </c>
      <c r="P456" s="194">
        <v>444288</v>
      </c>
      <c r="Q456" s="194"/>
      <c r="R456" s="194"/>
      <c r="S456" s="213">
        <f t="shared" si="95"/>
        <v>444288</v>
      </c>
      <c r="T456" s="213">
        <f t="shared" si="96"/>
        <v>0</v>
      </c>
      <c r="U456" s="213">
        <f t="shared" si="96"/>
        <v>0</v>
      </c>
      <c r="V456" s="213">
        <f t="shared" si="96"/>
        <v>0</v>
      </c>
      <c r="W456" s="213">
        <f t="shared" si="96"/>
        <v>0</v>
      </c>
      <c r="X456" s="213">
        <f t="shared" si="97"/>
        <v>0</v>
      </c>
      <c r="Y456" s="194">
        <v>24</v>
      </c>
      <c r="Z456" s="194">
        <v>5.34</v>
      </c>
      <c r="AA456" s="102">
        <v>1</v>
      </c>
      <c r="AB456" s="102">
        <v>444288</v>
      </c>
      <c r="AC456" s="102"/>
      <c r="AD456" s="102"/>
      <c r="AE456" s="213">
        <f t="shared" si="98"/>
        <v>444288</v>
      </c>
      <c r="AF456" s="194">
        <v>25</v>
      </c>
      <c r="AG456" s="194">
        <v>5.34</v>
      </c>
      <c r="AH456" s="102">
        <v>1</v>
      </c>
      <c r="AI456" s="102">
        <v>444288</v>
      </c>
      <c r="AJ456" s="102"/>
      <c r="AK456" s="102"/>
      <c r="AL456" s="213">
        <f t="shared" si="99"/>
        <v>444288</v>
      </c>
    </row>
    <row r="457" spans="1:38" ht="40.5">
      <c r="A457" s="194">
        <v>25</v>
      </c>
      <c r="B457" s="102" t="s">
        <v>1216</v>
      </c>
      <c r="C457" s="102" t="s">
        <v>5282</v>
      </c>
      <c r="D457" s="194">
        <v>1985</v>
      </c>
      <c r="E457" s="942" t="s">
        <v>1124</v>
      </c>
      <c r="F457" s="194" t="s">
        <v>1115</v>
      </c>
      <c r="G457" s="194">
        <v>17</v>
      </c>
      <c r="H457" s="194">
        <v>3.53</v>
      </c>
      <c r="I457" s="102">
        <v>1</v>
      </c>
      <c r="J457" s="102">
        <v>293696</v>
      </c>
      <c r="K457" s="102"/>
      <c r="L457" s="102"/>
      <c r="M457" s="213">
        <f t="shared" si="94"/>
        <v>293696</v>
      </c>
      <c r="N457" s="194">
        <v>3.53</v>
      </c>
      <c r="O457" s="102">
        <v>1</v>
      </c>
      <c r="P457" s="194">
        <v>293696</v>
      </c>
      <c r="Q457" s="194"/>
      <c r="R457" s="194"/>
      <c r="S457" s="213">
        <f t="shared" si="95"/>
        <v>293696</v>
      </c>
      <c r="T457" s="213">
        <f t="shared" si="96"/>
        <v>0</v>
      </c>
      <c r="U457" s="213">
        <f t="shared" si="96"/>
        <v>0</v>
      </c>
      <c r="V457" s="213">
        <f t="shared" si="96"/>
        <v>0</v>
      </c>
      <c r="W457" s="213">
        <f t="shared" si="96"/>
        <v>0</v>
      </c>
      <c r="X457" s="213">
        <f t="shared" si="97"/>
        <v>0</v>
      </c>
      <c r="Y457" s="194">
        <v>18</v>
      </c>
      <c r="Z457" s="194">
        <v>3.53</v>
      </c>
      <c r="AA457" s="102">
        <v>1</v>
      </c>
      <c r="AB457" s="102">
        <v>293696</v>
      </c>
      <c r="AC457" s="102"/>
      <c r="AD457" s="102"/>
      <c r="AE457" s="213">
        <f t="shared" si="98"/>
        <v>293696</v>
      </c>
      <c r="AF457" s="194">
        <v>19</v>
      </c>
      <c r="AG457" s="194">
        <v>3.64</v>
      </c>
      <c r="AH457" s="102">
        <v>1</v>
      </c>
      <c r="AI457" s="102">
        <v>302848</v>
      </c>
      <c r="AJ457" s="102"/>
      <c r="AK457" s="102"/>
      <c r="AL457" s="213">
        <f t="shared" si="99"/>
        <v>302848</v>
      </c>
    </row>
    <row r="458" spans="1:38" ht="40.5">
      <c r="A458" s="194">
        <v>26</v>
      </c>
      <c r="B458" s="102" t="s">
        <v>1218</v>
      </c>
      <c r="C458" s="102" t="s">
        <v>5282</v>
      </c>
      <c r="D458" s="194">
        <v>1989</v>
      </c>
      <c r="E458" s="942" t="s">
        <v>1128</v>
      </c>
      <c r="F458" s="194" t="s">
        <v>1129</v>
      </c>
      <c r="G458" s="194">
        <v>6</v>
      </c>
      <c r="H458" s="194">
        <v>2.66</v>
      </c>
      <c r="I458" s="102">
        <v>1</v>
      </c>
      <c r="J458" s="102">
        <v>221312</v>
      </c>
      <c r="K458" s="102"/>
      <c r="L458" s="102"/>
      <c r="M458" s="213">
        <f t="shared" si="94"/>
        <v>221312</v>
      </c>
      <c r="N458" s="194">
        <v>2.58</v>
      </c>
      <c r="O458" s="102">
        <v>1</v>
      </c>
      <c r="P458" s="194">
        <v>214656</v>
      </c>
      <c r="Q458" s="194"/>
      <c r="R458" s="194"/>
      <c r="S458" s="213">
        <f t="shared" si="95"/>
        <v>214656</v>
      </c>
      <c r="T458" s="213">
        <f t="shared" si="96"/>
        <v>0</v>
      </c>
      <c r="U458" s="213">
        <f t="shared" si="96"/>
        <v>6656</v>
      </c>
      <c r="V458" s="213">
        <f t="shared" si="96"/>
        <v>0</v>
      </c>
      <c r="W458" s="213">
        <f t="shared" si="96"/>
        <v>0</v>
      </c>
      <c r="X458" s="213">
        <f t="shared" si="97"/>
        <v>6656</v>
      </c>
      <c r="Y458" s="194">
        <v>7</v>
      </c>
      <c r="Z458" s="194">
        <v>2.66</v>
      </c>
      <c r="AA458" s="102">
        <v>1</v>
      </c>
      <c r="AB458" s="102">
        <v>221312</v>
      </c>
      <c r="AC458" s="102"/>
      <c r="AD458" s="102"/>
      <c r="AE458" s="213">
        <f t="shared" si="98"/>
        <v>221312</v>
      </c>
      <c r="AF458" s="194">
        <v>8</v>
      </c>
      <c r="AG458" s="194">
        <v>2.75</v>
      </c>
      <c r="AH458" s="102">
        <v>1</v>
      </c>
      <c r="AI458" s="102">
        <v>228800</v>
      </c>
      <c r="AJ458" s="102"/>
      <c r="AK458" s="102"/>
      <c r="AL458" s="213">
        <f t="shared" si="99"/>
        <v>228800</v>
      </c>
    </row>
    <row r="459" spans="1:38" ht="40.5">
      <c r="A459" s="194">
        <v>27</v>
      </c>
      <c r="B459" s="104" t="s">
        <v>4312</v>
      </c>
      <c r="C459" s="104" t="s">
        <v>5282</v>
      </c>
      <c r="D459" s="194">
        <v>1973</v>
      </c>
      <c r="E459" s="942" t="s">
        <v>1128</v>
      </c>
      <c r="F459" s="194" t="s">
        <v>1129</v>
      </c>
      <c r="G459" s="194">
        <v>22</v>
      </c>
      <c r="H459" s="194">
        <v>3.11</v>
      </c>
      <c r="I459" s="102">
        <v>1</v>
      </c>
      <c r="J459" s="102">
        <v>258752</v>
      </c>
      <c r="K459" s="102"/>
      <c r="L459" s="102"/>
      <c r="M459" s="213">
        <f t="shared" si="94"/>
        <v>258752</v>
      </c>
      <c r="N459" s="194">
        <v>3.11</v>
      </c>
      <c r="O459" s="102">
        <v>1</v>
      </c>
      <c r="P459" s="194">
        <v>258752</v>
      </c>
      <c r="Q459" s="194"/>
      <c r="R459" s="194"/>
      <c r="S459" s="213">
        <f t="shared" si="95"/>
        <v>258752</v>
      </c>
      <c r="T459" s="213">
        <f t="shared" si="96"/>
        <v>0</v>
      </c>
      <c r="U459" s="213">
        <f t="shared" si="96"/>
        <v>0</v>
      </c>
      <c r="V459" s="213">
        <f t="shared" si="96"/>
        <v>0</v>
      </c>
      <c r="W459" s="213">
        <f t="shared" si="96"/>
        <v>0</v>
      </c>
      <c r="X459" s="213">
        <f t="shared" si="97"/>
        <v>0</v>
      </c>
      <c r="Y459" s="194">
        <v>23</v>
      </c>
      <c r="Z459" s="194">
        <v>3.11</v>
      </c>
      <c r="AA459" s="102">
        <v>1</v>
      </c>
      <c r="AB459" s="102">
        <v>258752</v>
      </c>
      <c r="AC459" s="102"/>
      <c r="AD459" s="102"/>
      <c r="AE459" s="213">
        <f t="shared" si="98"/>
        <v>258752</v>
      </c>
      <c r="AF459" s="194">
        <v>24</v>
      </c>
      <c r="AG459" s="194">
        <v>3.11</v>
      </c>
      <c r="AH459" s="102">
        <v>1</v>
      </c>
      <c r="AI459" s="102">
        <v>258752</v>
      </c>
      <c r="AJ459" s="102"/>
      <c r="AK459" s="102"/>
      <c r="AL459" s="213">
        <f t="shared" si="99"/>
        <v>258752</v>
      </c>
    </row>
    <row r="460" spans="1:38" ht="40.5">
      <c r="A460" s="194">
        <v>28</v>
      </c>
      <c r="B460" s="102" t="s">
        <v>1407</v>
      </c>
      <c r="C460" s="102" t="s">
        <v>5282</v>
      </c>
      <c r="D460" s="194">
        <v>1961</v>
      </c>
      <c r="E460" s="942" t="s">
        <v>1133</v>
      </c>
      <c r="F460" s="194" t="s">
        <v>1134</v>
      </c>
      <c r="G460" s="194">
        <v>12</v>
      </c>
      <c r="H460" s="194">
        <v>1.79</v>
      </c>
      <c r="I460" s="102">
        <v>1</v>
      </c>
      <c r="J460" s="102">
        <v>148928</v>
      </c>
      <c r="K460" s="102"/>
      <c r="L460" s="102"/>
      <c r="M460" s="213">
        <f t="shared" si="94"/>
        <v>148928</v>
      </c>
      <c r="N460" s="194">
        <v>1.79</v>
      </c>
      <c r="O460" s="102">
        <v>1</v>
      </c>
      <c r="P460" s="194">
        <v>148928</v>
      </c>
      <c r="Q460" s="194"/>
      <c r="R460" s="194"/>
      <c r="S460" s="213">
        <f t="shared" si="95"/>
        <v>148928</v>
      </c>
      <c r="T460" s="213">
        <f t="shared" si="96"/>
        <v>0</v>
      </c>
      <c r="U460" s="213">
        <f t="shared" si="96"/>
        <v>0</v>
      </c>
      <c r="V460" s="213">
        <f t="shared" si="96"/>
        <v>0</v>
      </c>
      <c r="W460" s="213">
        <f t="shared" si="96"/>
        <v>0</v>
      </c>
      <c r="X460" s="213">
        <f t="shared" si="97"/>
        <v>0</v>
      </c>
      <c r="Y460" s="194">
        <v>13</v>
      </c>
      <c r="Z460" s="194">
        <v>1.84</v>
      </c>
      <c r="AA460" s="102">
        <v>1</v>
      </c>
      <c r="AB460" s="102">
        <v>153088</v>
      </c>
      <c r="AC460" s="102"/>
      <c r="AD460" s="102"/>
      <c r="AE460" s="213">
        <f t="shared" si="98"/>
        <v>153088</v>
      </c>
      <c r="AF460" s="194">
        <v>14</v>
      </c>
      <c r="AG460" s="194">
        <v>1.84</v>
      </c>
      <c r="AH460" s="102">
        <v>1</v>
      </c>
      <c r="AI460" s="102">
        <v>153088</v>
      </c>
      <c r="AJ460" s="102"/>
      <c r="AK460" s="102"/>
      <c r="AL460" s="213">
        <f t="shared" si="99"/>
        <v>153088</v>
      </c>
    </row>
    <row r="461" spans="1:38" ht="40.5">
      <c r="A461" s="194">
        <v>29</v>
      </c>
      <c r="B461" s="102" t="s">
        <v>1217</v>
      </c>
      <c r="C461" s="102" t="s">
        <v>5282</v>
      </c>
      <c r="D461" s="194">
        <v>1987</v>
      </c>
      <c r="E461" s="942" t="s">
        <v>1133</v>
      </c>
      <c r="F461" s="194" t="s">
        <v>1134</v>
      </c>
      <c r="G461" s="194">
        <v>12</v>
      </c>
      <c r="H461" s="194">
        <v>1.79</v>
      </c>
      <c r="I461" s="102">
        <v>1</v>
      </c>
      <c r="J461" s="102">
        <v>148928</v>
      </c>
      <c r="K461" s="102"/>
      <c r="L461" s="102"/>
      <c r="M461" s="213">
        <f t="shared" si="94"/>
        <v>148928</v>
      </c>
      <c r="N461" s="194">
        <v>1.79</v>
      </c>
      <c r="O461" s="102">
        <v>1</v>
      </c>
      <c r="P461" s="194">
        <v>148928</v>
      </c>
      <c r="Q461" s="194"/>
      <c r="R461" s="194"/>
      <c r="S461" s="213">
        <f t="shared" si="95"/>
        <v>148928</v>
      </c>
      <c r="T461" s="213">
        <f t="shared" si="96"/>
        <v>0</v>
      </c>
      <c r="U461" s="213">
        <f t="shared" si="96"/>
        <v>0</v>
      </c>
      <c r="V461" s="213">
        <f t="shared" si="96"/>
        <v>0</v>
      </c>
      <c r="W461" s="213">
        <f t="shared" si="96"/>
        <v>0</v>
      </c>
      <c r="X461" s="213">
        <f t="shared" si="97"/>
        <v>0</v>
      </c>
      <c r="Y461" s="194">
        <v>13</v>
      </c>
      <c r="Z461" s="194">
        <v>1.84</v>
      </c>
      <c r="AA461" s="102">
        <v>1</v>
      </c>
      <c r="AB461" s="102">
        <v>153088</v>
      </c>
      <c r="AC461" s="102"/>
      <c r="AD461" s="102"/>
      <c r="AE461" s="213">
        <f t="shared" si="98"/>
        <v>153088</v>
      </c>
      <c r="AF461" s="194">
        <v>14</v>
      </c>
      <c r="AG461" s="194">
        <v>1.84</v>
      </c>
      <c r="AH461" s="102">
        <v>1</v>
      </c>
      <c r="AI461" s="102">
        <v>153088</v>
      </c>
      <c r="AJ461" s="102"/>
      <c r="AK461" s="102"/>
      <c r="AL461" s="213">
        <f t="shared" si="99"/>
        <v>153088</v>
      </c>
    </row>
    <row r="462" spans="1:38" ht="40.5">
      <c r="A462" s="194">
        <v>30</v>
      </c>
      <c r="B462" s="102" t="s">
        <v>8101</v>
      </c>
      <c r="C462" s="104" t="s">
        <v>5282</v>
      </c>
      <c r="D462" s="194">
        <v>1996</v>
      </c>
      <c r="E462" s="942" t="s">
        <v>1133</v>
      </c>
      <c r="F462" s="194" t="s">
        <v>1134</v>
      </c>
      <c r="G462" s="194">
        <v>2</v>
      </c>
      <c r="H462" s="194">
        <v>1.54</v>
      </c>
      <c r="I462" s="102">
        <v>1</v>
      </c>
      <c r="J462" s="102">
        <v>128128</v>
      </c>
      <c r="K462" s="102"/>
      <c r="L462" s="102"/>
      <c r="M462" s="213">
        <f t="shared" si="94"/>
        <v>128128</v>
      </c>
      <c r="N462" s="194">
        <v>1.49</v>
      </c>
      <c r="O462" s="102">
        <v>1</v>
      </c>
      <c r="P462" s="194">
        <v>123968</v>
      </c>
      <c r="Q462" s="194"/>
      <c r="R462" s="194"/>
      <c r="S462" s="213">
        <f t="shared" si="95"/>
        <v>123968</v>
      </c>
      <c r="T462" s="213">
        <f t="shared" si="96"/>
        <v>0</v>
      </c>
      <c r="U462" s="213">
        <f t="shared" si="96"/>
        <v>4160</v>
      </c>
      <c r="V462" s="213">
        <f t="shared" si="96"/>
        <v>0</v>
      </c>
      <c r="W462" s="213">
        <f t="shared" si="96"/>
        <v>0</v>
      </c>
      <c r="X462" s="213">
        <f t="shared" si="97"/>
        <v>4160</v>
      </c>
      <c r="Y462" s="194">
        <v>3</v>
      </c>
      <c r="Z462" s="194">
        <v>1.59</v>
      </c>
      <c r="AA462" s="102">
        <v>1</v>
      </c>
      <c r="AB462" s="102">
        <v>132288</v>
      </c>
      <c r="AC462" s="102"/>
      <c r="AD462" s="102"/>
      <c r="AE462" s="213">
        <f t="shared" si="98"/>
        <v>132288</v>
      </c>
      <c r="AF462" s="194">
        <v>4</v>
      </c>
      <c r="AG462" s="194">
        <v>1.63</v>
      </c>
      <c r="AH462" s="102">
        <v>1</v>
      </c>
      <c r="AI462" s="102">
        <v>135616</v>
      </c>
      <c r="AJ462" s="102"/>
      <c r="AK462" s="102"/>
      <c r="AL462" s="213">
        <f t="shared" si="99"/>
        <v>135616</v>
      </c>
    </row>
    <row r="463" spans="1:38">
      <c r="A463" s="194"/>
      <c r="B463" s="102" t="s">
        <v>6744</v>
      </c>
      <c r="C463" s="102"/>
      <c r="D463" s="194"/>
      <c r="E463" s="942"/>
      <c r="F463" s="194"/>
      <c r="G463" s="194"/>
      <c r="H463" s="194"/>
      <c r="I463" s="102"/>
      <c r="J463" s="102"/>
      <c r="K463" s="102"/>
      <c r="L463" s="102"/>
      <c r="M463" s="213">
        <v>6000</v>
      </c>
      <c r="N463" s="194"/>
      <c r="O463" s="102"/>
      <c r="P463" s="194"/>
      <c r="Q463" s="194"/>
      <c r="R463" s="194"/>
      <c r="S463" s="213">
        <v>6000</v>
      </c>
      <c r="T463" s="213"/>
      <c r="U463" s="213"/>
      <c r="V463" s="213"/>
      <c r="W463" s="213"/>
      <c r="X463" s="213"/>
      <c r="Y463" s="194"/>
      <c r="Z463" s="194"/>
      <c r="AA463" s="102"/>
      <c r="AB463" s="102"/>
      <c r="AC463" s="102"/>
      <c r="AD463" s="102"/>
      <c r="AE463" s="213">
        <v>6000</v>
      </c>
      <c r="AF463" s="194"/>
      <c r="AG463" s="194"/>
      <c r="AH463" s="102"/>
      <c r="AI463" s="102"/>
      <c r="AJ463" s="102"/>
      <c r="AK463" s="102"/>
      <c r="AL463" s="213">
        <v>6000</v>
      </c>
    </row>
    <row r="464" spans="1:38" s="216" customFormat="1" ht="27">
      <c r="A464" s="211"/>
      <c r="B464" s="219" t="s">
        <v>227</v>
      </c>
      <c r="C464" s="219"/>
      <c r="D464" s="215" t="s">
        <v>1</v>
      </c>
      <c r="E464" s="215" t="s">
        <v>1</v>
      </c>
      <c r="F464" s="215" t="s">
        <v>1</v>
      </c>
      <c r="G464" s="215" t="s">
        <v>1</v>
      </c>
      <c r="H464" s="215" t="s">
        <v>1</v>
      </c>
      <c r="I464" s="215">
        <f>SUM(I433:I463)</f>
        <v>30</v>
      </c>
      <c r="J464" s="215">
        <f>SUM(J433:J463)</f>
        <v>6695104</v>
      </c>
      <c r="K464" s="215">
        <f>SUM(K433:K463)</f>
        <v>0</v>
      </c>
      <c r="L464" s="215">
        <f>SUM(L433:L463)</f>
        <v>0</v>
      </c>
      <c r="M464" s="215">
        <f>SUM(M433:M463)</f>
        <v>6701104</v>
      </c>
      <c r="N464" s="215"/>
      <c r="O464" s="215">
        <f t="shared" ref="O464:X464" si="100">SUM(O433:O463)</f>
        <v>30</v>
      </c>
      <c r="P464" s="215">
        <f t="shared" si="100"/>
        <v>6625216</v>
      </c>
      <c r="Q464" s="215">
        <f t="shared" si="100"/>
        <v>0</v>
      </c>
      <c r="R464" s="215">
        <f t="shared" si="100"/>
        <v>0</v>
      </c>
      <c r="S464" s="215">
        <f t="shared" si="100"/>
        <v>6631216</v>
      </c>
      <c r="T464" s="215">
        <f t="shared" si="100"/>
        <v>0</v>
      </c>
      <c r="U464" s="215">
        <f t="shared" si="100"/>
        <v>69888</v>
      </c>
      <c r="V464" s="215">
        <f t="shared" si="100"/>
        <v>0</v>
      </c>
      <c r="W464" s="215">
        <f t="shared" si="100"/>
        <v>0</v>
      </c>
      <c r="X464" s="215">
        <f t="shared" si="100"/>
        <v>69888</v>
      </c>
      <c r="Y464" s="215"/>
      <c r="Z464" s="215"/>
      <c r="AA464" s="215">
        <f>SUM(AA433:AA463)</f>
        <v>30</v>
      </c>
      <c r="AB464" s="215">
        <f>SUM(AB433:AB463)</f>
        <v>6776640</v>
      </c>
      <c r="AC464" s="215">
        <f>SUM(AC433:AC463)</f>
        <v>0</v>
      </c>
      <c r="AD464" s="215">
        <f>SUM(AD433:AD463)</f>
        <v>0</v>
      </c>
      <c r="AE464" s="215">
        <f>SUM(AE433:AE463)</f>
        <v>6782640</v>
      </c>
      <c r="AF464" s="215"/>
      <c r="AG464" s="215"/>
      <c r="AH464" s="215">
        <f>SUM(AH433:AH463)</f>
        <v>30</v>
      </c>
      <c r="AI464" s="215">
        <f>SUM(AI433:AI463)</f>
        <v>6893952</v>
      </c>
      <c r="AJ464" s="215">
        <f>SUM(AJ433:AJ463)</f>
        <v>0</v>
      </c>
      <c r="AK464" s="215">
        <f>SUM(AK433:AK463)</f>
        <v>0</v>
      </c>
      <c r="AL464" s="215">
        <f>SUM(AL433:AL463)</f>
        <v>6899952</v>
      </c>
    </row>
    <row r="465" spans="1:38">
      <c r="A465" s="194"/>
      <c r="B465" s="179" t="s">
        <v>226</v>
      </c>
      <c r="C465" s="179"/>
      <c r="D465" s="213"/>
      <c r="E465" s="213"/>
      <c r="F465" s="213"/>
      <c r="G465" s="213"/>
      <c r="H465" s="213"/>
      <c r="I465" s="179"/>
      <c r="J465" s="179"/>
      <c r="K465" s="179"/>
      <c r="L465" s="179"/>
      <c r="M465" s="179"/>
      <c r="N465" s="213"/>
      <c r="O465" s="179"/>
      <c r="P465" s="179"/>
      <c r="Q465" s="179"/>
      <c r="R465" s="179"/>
      <c r="S465" s="179"/>
      <c r="T465" s="179"/>
      <c r="U465" s="179"/>
      <c r="V465" s="179"/>
      <c r="W465" s="106"/>
      <c r="X465" s="106"/>
      <c r="Y465" s="213"/>
      <c r="Z465" s="213"/>
      <c r="AA465" s="179"/>
      <c r="AB465" s="179"/>
      <c r="AC465" s="179"/>
      <c r="AD465" s="179"/>
      <c r="AE465" s="179"/>
      <c r="AF465" s="213"/>
      <c r="AG465" s="213"/>
      <c r="AH465" s="179"/>
      <c r="AI465" s="179"/>
      <c r="AJ465" s="179"/>
      <c r="AK465" s="179"/>
      <c r="AL465" s="179"/>
    </row>
    <row r="466" spans="1:38" ht="54">
      <c r="A466" s="211" t="s">
        <v>4</v>
      </c>
      <c r="B466" s="212" t="s">
        <v>454</v>
      </c>
      <c r="C466" s="212"/>
      <c r="D466" s="213"/>
      <c r="E466" s="213"/>
      <c r="F466" s="213"/>
      <c r="G466" s="213"/>
      <c r="H466" s="213"/>
      <c r="I466" s="212"/>
      <c r="J466" s="213"/>
      <c r="K466" s="213"/>
      <c r="L466" s="213"/>
      <c r="M466" s="213"/>
      <c r="N466" s="213"/>
      <c r="O466" s="212"/>
      <c r="P466" s="213"/>
      <c r="Q466" s="213"/>
      <c r="R466" s="213"/>
      <c r="S466" s="212"/>
      <c r="T466" s="213"/>
      <c r="U466" s="212"/>
      <c r="V466" s="213"/>
      <c r="W466" s="106"/>
      <c r="X466" s="106"/>
      <c r="Y466" s="213"/>
      <c r="Z466" s="213"/>
      <c r="AA466" s="212"/>
      <c r="AB466" s="213"/>
      <c r="AC466" s="213"/>
      <c r="AD466" s="213"/>
      <c r="AE466" s="213"/>
      <c r="AF466" s="213"/>
      <c r="AG466" s="213"/>
      <c r="AH466" s="212"/>
      <c r="AI466" s="213"/>
      <c r="AJ466" s="213"/>
      <c r="AK466" s="213"/>
      <c r="AL466" s="213"/>
    </row>
    <row r="467" spans="1:38">
      <c r="A467" s="194"/>
      <c r="B467" s="179" t="s">
        <v>126</v>
      </c>
      <c r="C467" s="179"/>
      <c r="D467" s="213"/>
      <c r="E467" s="213"/>
      <c r="F467" s="213"/>
      <c r="G467" s="213"/>
      <c r="H467" s="213"/>
      <c r="I467" s="179"/>
      <c r="J467" s="213"/>
      <c r="K467" s="213"/>
      <c r="L467" s="213"/>
      <c r="M467" s="213"/>
      <c r="N467" s="213"/>
      <c r="O467" s="179"/>
      <c r="P467" s="213"/>
      <c r="Q467" s="213"/>
      <c r="R467" s="213"/>
      <c r="S467" s="179"/>
      <c r="T467" s="213"/>
      <c r="U467" s="179"/>
      <c r="V467" s="213"/>
      <c r="W467" s="106"/>
      <c r="X467" s="106"/>
      <c r="Y467" s="213"/>
      <c r="Z467" s="213"/>
      <c r="AA467" s="179"/>
      <c r="AB467" s="213"/>
      <c r="AC467" s="213"/>
      <c r="AD467" s="213"/>
      <c r="AE467" s="213"/>
      <c r="AF467" s="213"/>
      <c r="AG467" s="213"/>
      <c r="AH467" s="179"/>
      <c r="AI467" s="213"/>
      <c r="AJ467" s="213"/>
      <c r="AK467" s="213"/>
      <c r="AL467" s="213"/>
    </row>
    <row r="468" spans="1:38">
      <c r="A468" s="194">
        <v>1</v>
      </c>
      <c r="B468" s="102" t="s">
        <v>1219</v>
      </c>
      <c r="C468" s="102" t="s">
        <v>5283</v>
      </c>
      <c r="D468" s="213">
        <v>1967</v>
      </c>
      <c r="E468" s="213" t="s">
        <v>1091</v>
      </c>
      <c r="F468" s="213" t="s">
        <v>1</v>
      </c>
      <c r="G468" s="213" t="s">
        <v>1</v>
      </c>
      <c r="H468" s="213">
        <v>1.5</v>
      </c>
      <c r="I468" s="102">
        <v>1</v>
      </c>
      <c r="J468" s="194">
        <v>124800</v>
      </c>
      <c r="K468" s="194"/>
      <c r="L468" s="194"/>
      <c r="M468" s="213">
        <f t="shared" ref="M468:M476" si="101">J468+K468+L468</f>
        <v>124800</v>
      </c>
      <c r="N468" s="213">
        <v>1.5</v>
      </c>
      <c r="O468" s="102">
        <v>1</v>
      </c>
      <c r="P468" s="194">
        <v>124800</v>
      </c>
      <c r="Q468" s="194"/>
      <c r="R468" s="194"/>
      <c r="S468" s="213">
        <f t="shared" ref="S468:S476" si="102">P468+Q468+R468</f>
        <v>124800</v>
      </c>
      <c r="T468" s="213">
        <f t="shared" ref="T468:W479" si="103">I468-O468</f>
        <v>0</v>
      </c>
      <c r="U468" s="213">
        <f t="shared" si="103"/>
        <v>0</v>
      </c>
      <c r="V468" s="213">
        <f t="shared" si="103"/>
        <v>0</v>
      </c>
      <c r="W468" s="213">
        <f t="shared" si="103"/>
        <v>0</v>
      </c>
      <c r="X468" s="213">
        <f t="shared" ref="X468:X476" si="104">U468+V468+W468</f>
        <v>0</v>
      </c>
      <c r="Y468" s="213" t="s">
        <v>1</v>
      </c>
      <c r="Z468" s="213">
        <v>1.5</v>
      </c>
      <c r="AA468" s="102">
        <v>1</v>
      </c>
      <c r="AB468" s="194">
        <v>124800</v>
      </c>
      <c r="AC468" s="194"/>
      <c r="AD468" s="194"/>
      <c r="AE468" s="213">
        <f t="shared" ref="AE468:AE476" si="105">AB468+AC468+AD468</f>
        <v>124800</v>
      </c>
      <c r="AF468" s="213" t="s">
        <v>1</v>
      </c>
      <c r="AG468" s="213">
        <v>1.5</v>
      </c>
      <c r="AH468" s="102">
        <v>1</v>
      </c>
      <c r="AI468" s="194">
        <v>124800</v>
      </c>
      <c r="AJ468" s="194"/>
      <c r="AK468" s="194"/>
      <c r="AL468" s="213">
        <f t="shared" ref="AL468:AL476" si="106">AI468+AJ468+AK468</f>
        <v>124800</v>
      </c>
    </row>
    <row r="469" spans="1:38">
      <c r="A469" s="194">
        <v>2</v>
      </c>
      <c r="B469" s="102" t="s">
        <v>1221</v>
      </c>
      <c r="C469" s="102" t="s">
        <v>5283</v>
      </c>
      <c r="D469" s="213">
        <v>1966</v>
      </c>
      <c r="E469" s="213" t="s">
        <v>1097</v>
      </c>
      <c r="F469" s="213" t="s">
        <v>1</v>
      </c>
      <c r="G469" s="213" t="s">
        <v>1</v>
      </c>
      <c r="H469" s="213">
        <v>1.5</v>
      </c>
      <c r="I469" s="102">
        <v>1</v>
      </c>
      <c r="J469" s="194">
        <v>124800</v>
      </c>
      <c r="K469" s="194"/>
      <c r="L469" s="194"/>
      <c r="M469" s="213">
        <f t="shared" si="101"/>
        <v>124800</v>
      </c>
      <c r="N469" s="213">
        <v>1.5</v>
      </c>
      <c r="O469" s="102">
        <v>1</v>
      </c>
      <c r="P469" s="194">
        <v>124800</v>
      </c>
      <c r="Q469" s="194"/>
      <c r="R469" s="194"/>
      <c r="S469" s="213">
        <f t="shared" si="102"/>
        <v>124800</v>
      </c>
      <c r="T469" s="213">
        <f t="shared" si="103"/>
        <v>0</v>
      </c>
      <c r="U469" s="213">
        <f t="shared" si="103"/>
        <v>0</v>
      </c>
      <c r="V469" s="213">
        <f t="shared" si="103"/>
        <v>0</v>
      </c>
      <c r="W469" s="213">
        <f t="shared" si="103"/>
        <v>0</v>
      </c>
      <c r="X469" s="213">
        <f t="shared" si="104"/>
        <v>0</v>
      </c>
      <c r="Y469" s="213" t="s">
        <v>1</v>
      </c>
      <c r="Z469" s="213">
        <v>1.5</v>
      </c>
      <c r="AA469" s="102">
        <v>1</v>
      </c>
      <c r="AB469" s="194">
        <v>124800</v>
      </c>
      <c r="AC469" s="194"/>
      <c r="AD469" s="194"/>
      <c r="AE469" s="213">
        <f t="shared" si="105"/>
        <v>124800</v>
      </c>
      <c r="AF469" s="213" t="s">
        <v>1</v>
      </c>
      <c r="AG469" s="213">
        <v>1.5</v>
      </c>
      <c r="AH469" s="102">
        <v>1</v>
      </c>
      <c r="AI469" s="194">
        <v>124800</v>
      </c>
      <c r="AJ469" s="194"/>
      <c r="AK469" s="194"/>
      <c r="AL469" s="213">
        <f t="shared" si="106"/>
        <v>124800</v>
      </c>
    </row>
    <row r="470" spans="1:38">
      <c r="A470" s="194">
        <v>3</v>
      </c>
      <c r="B470" s="102" t="s">
        <v>1220</v>
      </c>
      <c r="C470" s="102" t="s">
        <v>5283</v>
      </c>
      <c r="D470" s="213">
        <v>1988</v>
      </c>
      <c r="E470" s="213" t="s">
        <v>1094</v>
      </c>
      <c r="F470" s="213" t="s">
        <v>1</v>
      </c>
      <c r="G470" s="213" t="s">
        <v>1</v>
      </c>
      <c r="H470" s="213">
        <v>1.25</v>
      </c>
      <c r="I470" s="102">
        <v>1</v>
      </c>
      <c r="J470" s="194">
        <v>104000</v>
      </c>
      <c r="K470" s="194"/>
      <c r="L470" s="194"/>
      <c r="M470" s="213">
        <f t="shared" si="101"/>
        <v>104000</v>
      </c>
      <c r="N470" s="213">
        <v>1.25</v>
      </c>
      <c r="O470" s="102">
        <v>1</v>
      </c>
      <c r="P470" s="194">
        <v>104000</v>
      </c>
      <c r="Q470" s="194"/>
      <c r="R470" s="194"/>
      <c r="S470" s="213">
        <f t="shared" si="102"/>
        <v>104000</v>
      </c>
      <c r="T470" s="213">
        <f t="shared" si="103"/>
        <v>0</v>
      </c>
      <c r="U470" s="213">
        <f t="shared" si="103"/>
        <v>0</v>
      </c>
      <c r="V470" s="213">
        <f t="shared" si="103"/>
        <v>0</v>
      </c>
      <c r="W470" s="213">
        <f t="shared" si="103"/>
        <v>0</v>
      </c>
      <c r="X470" s="213">
        <f t="shared" si="104"/>
        <v>0</v>
      </c>
      <c r="Y470" s="213" t="s">
        <v>1</v>
      </c>
      <c r="Z470" s="213">
        <v>1.25</v>
      </c>
      <c r="AA470" s="102">
        <v>1</v>
      </c>
      <c r="AB470" s="194">
        <v>104000</v>
      </c>
      <c r="AC470" s="194"/>
      <c r="AD470" s="194"/>
      <c r="AE470" s="213">
        <f t="shared" si="105"/>
        <v>104000</v>
      </c>
      <c r="AF470" s="213" t="s">
        <v>1</v>
      </c>
      <c r="AG470" s="213">
        <v>1.25</v>
      </c>
      <c r="AH470" s="102">
        <v>1</v>
      </c>
      <c r="AI470" s="194">
        <v>104000</v>
      </c>
      <c r="AJ470" s="194"/>
      <c r="AK470" s="194"/>
      <c r="AL470" s="213">
        <f t="shared" si="106"/>
        <v>104000</v>
      </c>
    </row>
    <row r="471" spans="1:38">
      <c r="A471" s="194">
        <v>4</v>
      </c>
      <c r="B471" s="102" t="s">
        <v>4313</v>
      </c>
      <c r="C471" s="102" t="s">
        <v>5283</v>
      </c>
      <c r="D471" s="213">
        <v>1986</v>
      </c>
      <c r="E471" s="1105" t="s">
        <v>1096</v>
      </c>
      <c r="F471" s="213" t="s">
        <v>1</v>
      </c>
      <c r="G471" s="213" t="s">
        <v>1</v>
      </c>
      <c r="H471" s="213">
        <v>1.6</v>
      </c>
      <c r="I471" s="102">
        <v>1</v>
      </c>
      <c r="J471" s="194">
        <v>133120</v>
      </c>
      <c r="K471" s="194"/>
      <c r="L471" s="194"/>
      <c r="M471" s="213">
        <f t="shared" si="101"/>
        <v>133120</v>
      </c>
      <c r="N471" s="213">
        <v>1.6</v>
      </c>
      <c r="O471" s="102">
        <v>1</v>
      </c>
      <c r="P471" s="194">
        <v>133120</v>
      </c>
      <c r="Q471" s="194"/>
      <c r="R471" s="194"/>
      <c r="S471" s="213">
        <f t="shared" si="102"/>
        <v>133120</v>
      </c>
      <c r="T471" s="213">
        <f t="shared" si="103"/>
        <v>0</v>
      </c>
      <c r="U471" s="213">
        <f t="shared" si="103"/>
        <v>0</v>
      </c>
      <c r="V471" s="213">
        <f t="shared" si="103"/>
        <v>0</v>
      </c>
      <c r="W471" s="213">
        <f t="shared" si="103"/>
        <v>0</v>
      </c>
      <c r="X471" s="213">
        <f t="shared" si="104"/>
        <v>0</v>
      </c>
      <c r="Y471" s="213" t="s">
        <v>1</v>
      </c>
      <c r="Z471" s="213">
        <v>1.6</v>
      </c>
      <c r="AA471" s="102">
        <v>1</v>
      </c>
      <c r="AB471" s="194">
        <v>133120</v>
      </c>
      <c r="AC471" s="194"/>
      <c r="AD471" s="194"/>
      <c r="AE471" s="213">
        <f t="shared" si="105"/>
        <v>133120</v>
      </c>
      <c r="AF471" s="213" t="s">
        <v>1</v>
      </c>
      <c r="AG471" s="213">
        <v>1.6</v>
      </c>
      <c r="AH471" s="102">
        <v>1</v>
      </c>
      <c r="AI471" s="194">
        <v>133120</v>
      </c>
      <c r="AJ471" s="194"/>
      <c r="AK471" s="194"/>
      <c r="AL471" s="213">
        <f t="shared" si="106"/>
        <v>133120</v>
      </c>
    </row>
    <row r="472" spans="1:38">
      <c r="A472" s="194">
        <v>5</v>
      </c>
      <c r="B472" s="102" t="s">
        <v>5430</v>
      </c>
      <c r="C472" s="102" t="s">
        <v>5282</v>
      </c>
      <c r="D472" s="213">
        <v>1975</v>
      </c>
      <c r="E472" s="213" t="s">
        <v>1103</v>
      </c>
      <c r="F472" s="213" t="s">
        <v>1</v>
      </c>
      <c r="G472" s="213" t="s">
        <v>1</v>
      </c>
      <c r="H472" s="213">
        <v>1</v>
      </c>
      <c r="I472" s="102">
        <v>1</v>
      </c>
      <c r="J472" s="194">
        <v>104000</v>
      </c>
      <c r="K472" s="194"/>
      <c r="L472" s="194"/>
      <c r="M472" s="213">
        <f t="shared" si="101"/>
        <v>104000</v>
      </c>
      <c r="N472" s="213">
        <v>1</v>
      </c>
      <c r="O472" s="102">
        <v>1</v>
      </c>
      <c r="P472" s="194">
        <v>104000</v>
      </c>
      <c r="Q472" s="194"/>
      <c r="R472" s="194"/>
      <c r="S472" s="213">
        <f t="shared" si="102"/>
        <v>104000</v>
      </c>
      <c r="T472" s="213">
        <f t="shared" si="103"/>
        <v>0</v>
      </c>
      <c r="U472" s="213">
        <f t="shared" si="103"/>
        <v>0</v>
      </c>
      <c r="V472" s="213">
        <f t="shared" si="103"/>
        <v>0</v>
      </c>
      <c r="W472" s="213">
        <f t="shared" si="103"/>
        <v>0</v>
      </c>
      <c r="X472" s="213">
        <f t="shared" si="104"/>
        <v>0</v>
      </c>
      <c r="Y472" s="213" t="s">
        <v>1</v>
      </c>
      <c r="Z472" s="213">
        <v>1</v>
      </c>
      <c r="AA472" s="102">
        <v>1</v>
      </c>
      <c r="AB472" s="194">
        <v>104000</v>
      </c>
      <c r="AC472" s="194"/>
      <c r="AD472" s="194"/>
      <c r="AE472" s="213">
        <f t="shared" si="105"/>
        <v>104000</v>
      </c>
      <c r="AF472" s="213" t="s">
        <v>1</v>
      </c>
      <c r="AG472" s="213">
        <v>1</v>
      </c>
      <c r="AH472" s="102">
        <v>1</v>
      </c>
      <c r="AI472" s="194">
        <v>104000</v>
      </c>
      <c r="AJ472" s="194"/>
      <c r="AK472" s="194"/>
      <c r="AL472" s="213">
        <f t="shared" si="106"/>
        <v>104000</v>
      </c>
    </row>
    <row r="473" spans="1:38">
      <c r="A473" s="194">
        <v>6</v>
      </c>
      <c r="B473" s="102" t="s">
        <v>5431</v>
      </c>
      <c r="C473" s="102" t="s">
        <v>5282</v>
      </c>
      <c r="D473" s="213">
        <v>1977</v>
      </c>
      <c r="E473" s="213" t="s">
        <v>1103</v>
      </c>
      <c r="F473" s="213" t="s">
        <v>1</v>
      </c>
      <c r="G473" s="213" t="s">
        <v>1</v>
      </c>
      <c r="H473" s="213">
        <v>1</v>
      </c>
      <c r="I473" s="102">
        <v>1</v>
      </c>
      <c r="J473" s="194">
        <v>104000</v>
      </c>
      <c r="K473" s="194"/>
      <c r="L473" s="194"/>
      <c r="M473" s="213">
        <f t="shared" si="101"/>
        <v>104000</v>
      </c>
      <c r="N473" s="213">
        <v>1</v>
      </c>
      <c r="O473" s="102">
        <v>1</v>
      </c>
      <c r="P473" s="194">
        <v>104000</v>
      </c>
      <c r="Q473" s="194"/>
      <c r="R473" s="194"/>
      <c r="S473" s="213">
        <f t="shared" si="102"/>
        <v>104000</v>
      </c>
      <c r="T473" s="213">
        <f t="shared" si="103"/>
        <v>0</v>
      </c>
      <c r="U473" s="213">
        <f t="shared" si="103"/>
        <v>0</v>
      </c>
      <c r="V473" s="213">
        <f t="shared" si="103"/>
        <v>0</v>
      </c>
      <c r="W473" s="213">
        <f t="shared" si="103"/>
        <v>0</v>
      </c>
      <c r="X473" s="213">
        <f t="shared" si="104"/>
        <v>0</v>
      </c>
      <c r="Y473" s="213" t="s">
        <v>1</v>
      </c>
      <c r="Z473" s="213">
        <v>1</v>
      </c>
      <c r="AA473" s="102">
        <v>1</v>
      </c>
      <c r="AB473" s="194">
        <v>104000</v>
      </c>
      <c r="AC473" s="194"/>
      <c r="AD473" s="194"/>
      <c r="AE473" s="213">
        <f t="shared" si="105"/>
        <v>104000</v>
      </c>
      <c r="AF473" s="213" t="s">
        <v>1</v>
      </c>
      <c r="AG473" s="213">
        <v>1</v>
      </c>
      <c r="AH473" s="102">
        <v>1</v>
      </c>
      <c r="AI473" s="194">
        <v>104000</v>
      </c>
      <c r="AJ473" s="194"/>
      <c r="AK473" s="194"/>
      <c r="AL473" s="213">
        <f t="shared" si="106"/>
        <v>104000</v>
      </c>
    </row>
    <row r="474" spans="1:38">
      <c r="A474" s="194">
        <v>7</v>
      </c>
      <c r="B474" s="102" t="s">
        <v>6745</v>
      </c>
      <c r="C474" s="102" t="s">
        <v>5282</v>
      </c>
      <c r="D474" s="213">
        <v>1990</v>
      </c>
      <c r="E474" s="213" t="s">
        <v>1103</v>
      </c>
      <c r="F474" s="213" t="s">
        <v>1</v>
      </c>
      <c r="G474" s="213" t="s">
        <v>1</v>
      </c>
      <c r="H474" s="213">
        <v>1</v>
      </c>
      <c r="I474" s="102">
        <v>1</v>
      </c>
      <c r="J474" s="194">
        <v>104000</v>
      </c>
      <c r="K474" s="194"/>
      <c r="L474" s="194"/>
      <c r="M474" s="213">
        <f t="shared" si="101"/>
        <v>104000</v>
      </c>
      <c r="N474" s="213">
        <v>1</v>
      </c>
      <c r="O474" s="102">
        <v>1</v>
      </c>
      <c r="P474" s="194">
        <v>104000</v>
      </c>
      <c r="Q474" s="194"/>
      <c r="R474" s="194"/>
      <c r="S474" s="213">
        <f t="shared" si="102"/>
        <v>104000</v>
      </c>
      <c r="T474" s="213">
        <f t="shared" si="103"/>
        <v>0</v>
      </c>
      <c r="U474" s="213">
        <f t="shared" si="103"/>
        <v>0</v>
      </c>
      <c r="V474" s="213">
        <f t="shared" si="103"/>
        <v>0</v>
      </c>
      <c r="W474" s="213">
        <f t="shared" si="103"/>
        <v>0</v>
      </c>
      <c r="X474" s="213">
        <f t="shared" si="104"/>
        <v>0</v>
      </c>
      <c r="Y474" s="213" t="s">
        <v>1</v>
      </c>
      <c r="Z474" s="213">
        <v>1</v>
      </c>
      <c r="AA474" s="102">
        <v>1</v>
      </c>
      <c r="AB474" s="194">
        <v>104000</v>
      </c>
      <c r="AC474" s="194"/>
      <c r="AD474" s="194"/>
      <c r="AE474" s="213">
        <f t="shared" si="105"/>
        <v>104000</v>
      </c>
      <c r="AF474" s="213" t="s">
        <v>1</v>
      </c>
      <c r="AG474" s="213">
        <v>1</v>
      </c>
      <c r="AH474" s="102">
        <v>1</v>
      </c>
      <c r="AI474" s="194">
        <v>104000</v>
      </c>
      <c r="AJ474" s="194"/>
      <c r="AK474" s="194"/>
      <c r="AL474" s="213">
        <f t="shared" si="106"/>
        <v>104000</v>
      </c>
    </row>
    <row r="475" spans="1:38">
      <c r="A475" s="194">
        <v>8</v>
      </c>
      <c r="B475" s="102" t="s">
        <v>6746</v>
      </c>
      <c r="C475" s="102" t="s">
        <v>5282</v>
      </c>
      <c r="D475" s="213">
        <v>1956</v>
      </c>
      <c r="E475" s="1105" t="s">
        <v>1103</v>
      </c>
      <c r="F475" s="213" t="s">
        <v>1</v>
      </c>
      <c r="G475" s="213" t="s">
        <v>1</v>
      </c>
      <c r="H475" s="213">
        <v>1</v>
      </c>
      <c r="I475" s="102">
        <v>1</v>
      </c>
      <c r="J475" s="194">
        <v>95625</v>
      </c>
      <c r="K475" s="194"/>
      <c r="L475" s="194"/>
      <c r="M475" s="213">
        <f t="shared" si="101"/>
        <v>95625</v>
      </c>
      <c r="N475" s="213">
        <v>1</v>
      </c>
      <c r="O475" s="102">
        <v>1</v>
      </c>
      <c r="P475" s="194">
        <v>95625</v>
      </c>
      <c r="Q475" s="194"/>
      <c r="R475" s="194"/>
      <c r="S475" s="213">
        <f t="shared" si="102"/>
        <v>95625</v>
      </c>
      <c r="T475" s="213">
        <f t="shared" si="103"/>
        <v>0</v>
      </c>
      <c r="U475" s="213">
        <f t="shared" si="103"/>
        <v>0</v>
      </c>
      <c r="V475" s="213">
        <f t="shared" si="103"/>
        <v>0</v>
      </c>
      <c r="W475" s="213">
        <f t="shared" si="103"/>
        <v>0</v>
      </c>
      <c r="X475" s="213">
        <f t="shared" si="104"/>
        <v>0</v>
      </c>
      <c r="Y475" s="213" t="s">
        <v>1</v>
      </c>
      <c r="Z475" s="213">
        <v>1</v>
      </c>
      <c r="AA475" s="102">
        <v>1</v>
      </c>
      <c r="AB475" s="194">
        <v>95625</v>
      </c>
      <c r="AC475" s="194"/>
      <c r="AD475" s="194"/>
      <c r="AE475" s="213">
        <f t="shared" si="105"/>
        <v>95625</v>
      </c>
      <c r="AF475" s="213" t="s">
        <v>1</v>
      </c>
      <c r="AG475" s="213">
        <v>1</v>
      </c>
      <c r="AH475" s="102">
        <v>1</v>
      </c>
      <c r="AI475" s="194">
        <v>95625</v>
      </c>
      <c r="AJ475" s="194"/>
      <c r="AK475" s="194"/>
      <c r="AL475" s="213">
        <f t="shared" si="106"/>
        <v>95625</v>
      </c>
    </row>
    <row r="476" spans="1:38">
      <c r="A476" s="194">
        <v>9</v>
      </c>
      <c r="B476" s="102" t="s">
        <v>5562</v>
      </c>
      <c r="C476" s="102" t="s">
        <v>5282</v>
      </c>
      <c r="D476" s="213">
        <v>1963</v>
      </c>
      <c r="E476" s="213" t="s">
        <v>1103</v>
      </c>
      <c r="F476" s="213" t="s">
        <v>1</v>
      </c>
      <c r="G476" s="213" t="s">
        <v>1</v>
      </c>
      <c r="H476" s="213">
        <v>1</v>
      </c>
      <c r="I476" s="102">
        <v>1</v>
      </c>
      <c r="J476" s="194">
        <v>95625</v>
      </c>
      <c r="K476" s="194"/>
      <c r="L476" s="194"/>
      <c r="M476" s="213">
        <f t="shared" si="101"/>
        <v>95625</v>
      </c>
      <c r="N476" s="213">
        <v>1</v>
      </c>
      <c r="O476" s="102">
        <v>1</v>
      </c>
      <c r="P476" s="194">
        <v>95625</v>
      </c>
      <c r="Q476" s="194"/>
      <c r="R476" s="194"/>
      <c r="S476" s="213">
        <f t="shared" si="102"/>
        <v>95625</v>
      </c>
      <c r="T476" s="213">
        <f t="shared" si="103"/>
        <v>0</v>
      </c>
      <c r="U476" s="213">
        <f t="shared" si="103"/>
        <v>0</v>
      </c>
      <c r="V476" s="213">
        <f t="shared" si="103"/>
        <v>0</v>
      </c>
      <c r="W476" s="213">
        <f t="shared" si="103"/>
        <v>0</v>
      </c>
      <c r="X476" s="213">
        <f t="shared" si="104"/>
        <v>0</v>
      </c>
      <c r="Y476" s="213" t="s">
        <v>1</v>
      </c>
      <c r="Z476" s="213">
        <v>1</v>
      </c>
      <c r="AA476" s="102">
        <v>1</v>
      </c>
      <c r="AB476" s="194">
        <v>95625</v>
      </c>
      <c r="AC476" s="194"/>
      <c r="AD476" s="194"/>
      <c r="AE476" s="213">
        <f t="shared" si="105"/>
        <v>95625</v>
      </c>
      <c r="AF476" s="213" t="s">
        <v>1</v>
      </c>
      <c r="AG476" s="213">
        <v>1</v>
      </c>
      <c r="AH476" s="102">
        <v>1</v>
      </c>
      <c r="AI476" s="194">
        <v>95625</v>
      </c>
      <c r="AJ476" s="194"/>
      <c r="AK476" s="194"/>
      <c r="AL476" s="213">
        <f t="shared" si="106"/>
        <v>95625</v>
      </c>
    </row>
    <row r="477" spans="1:38">
      <c r="A477" s="194">
        <v>10</v>
      </c>
      <c r="B477" s="102" t="s">
        <v>8118</v>
      </c>
      <c r="C477" s="102" t="s">
        <v>5282</v>
      </c>
      <c r="D477" s="213">
        <v>1989</v>
      </c>
      <c r="E477" s="213" t="s">
        <v>1146</v>
      </c>
      <c r="F477" s="213" t="s">
        <v>1</v>
      </c>
      <c r="G477" s="213" t="s">
        <v>1</v>
      </c>
      <c r="H477" s="213">
        <v>1</v>
      </c>
      <c r="I477" s="102">
        <v>1</v>
      </c>
      <c r="J477" s="194">
        <v>104000</v>
      </c>
      <c r="K477" s="194"/>
      <c r="L477" s="194"/>
      <c r="M477" s="213">
        <f>J477+K477+L477</f>
        <v>104000</v>
      </c>
      <c r="N477" s="213">
        <v>1</v>
      </c>
      <c r="O477" s="102">
        <v>1</v>
      </c>
      <c r="P477" s="194">
        <v>104000</v>
      </c>
      <c r="Q477" s="194"/>
      <c r="R477" s="194"/>
      <c r="S477" s="213">
        <f>P477+Q477+R477</f>
        <v>104000</v>
      </c>
      <c r="T477" s="213">
        <f t="shared" si="103"/>
        <v>0</v>
      </c>
      <c r="U477" s="213">
        <f t="shared" si="103"/>
        <v>0</v>
      </c>
      <c r="V477" s="213">
        <f t="shared" si="103"/>
        <v>0</v>
      </c>
      <c r="W477" s="213">
        <f t="shared" si="103"/>
        <v>0</v>
      </c>
      <c r="X477" s="213">
        <f>U477+V477+W477</f>
        <v>0</v>
      </c>
      <c r="Y477" s="213" t="s">
        <v>1</v>
      </c>
      <c r="Z477" s="213">
        <v>1</v>
      </c>
      <c r="AA477" s="102">
        <v>1</v>
      </c>
      <c r="AB477" s="194">
        <v>104000</v>
      </c>
      <c r="AC477" s="194"/>
      <c r="AD477" s="194"/>
      <c r="AE477" s="213">
        <f>AB477+AC477+AD477</f>
        <v>104000</v>
      </c>
      <c r="AF477" s="213" t="s">
        <v>1</v>
      </c>
      <c r="AG477" s="213">
        <v>1</v>
      </c>
      <c r="AH477" s="102">
        <v>1</v>
      </c>
      <c r="AI477" s="194">
        <v>104000</v>
      </c>
      <c r="AJ477" s="194"/>
      <c r="AK477" s="194"/>
      <c r="AL477" s="213">
        <f>AI477+AJ477+AK477</f>
        <v>104000</v>
      </c>
    </row>
    <row r="478" spans="1:38">
      <c r="A478" s="194">
        <v>11</v>
      </c>
      <c r="B478" s="102" t="s">
        <v>1898</v>
      </c>
      <c r="C478" s="102" t="s">
        <v>5282</v>
      </c>
      <c r="D478" s="213">
        <v>1956</v>
      </c>
      <c r="E478" s="1105" t="s">
        <v>1098</v>
      </c>
      <c r="F478" s="213" t="s">
        <v>1</v>
      </c>
      <c r="G478" s="213" t="s">
        <v>1</v>
      </c>
      <c r="H478" s="213">
        <v>1</v>
      </c>
      <c r="I478" s="102">
        <v>1</v>
      </c>
      <c r="J478" s="194">
        <v>95625</v>
      </c>
      <c r="K478" s="194"/>
      <c r="L478" s="194"/>
      <c r="M478" s="213">
        <f>J478+K478+L478</f>
        <v>95625</v>
      </c>
      <c r="N478" s="213">
        <v>1</v>
      </c>
      <c r="O478" s="102">
        <v>1</v>
      </c>
      <c r="P478" s="194">
        <v>95625</v>
      </c>
      <c r="Q478" s="194"/>
      <c r="R478" s="194"/>
      <c r="S478" s="213">
        <f>P478+Q478+R478</f>
        <v>95625</v>
      </c>
      <c r="T478" s="213">
        <f t="shared" si="103"/>
        <v>0</v>
      </c>
      <c r="U478" s="213">
        <f t="shared" si="103"/>
        <v>0</v>
      </c>
      <c r="V478" s="213">
        <f t="shared" si="103"/>
        <v>0</v>
      </c>
      <c r="W478" s="213">
        <f t="shared" si="103"/>
        <v>0</v>
      </c>
      <c r="X478" s="213">
        <f>U478+V478+W478</f>
        <v>0</v>
      </c>
      <c r="Y478" s="213" t="s">
        <v>1</v>
      </c>
      <c r="Z478" s="213">
        <v>1</v>
      </c>
      <c r="AA478" s="102">
        <v>1</v>
      </c>
      <c r="AB478" s="194">
        <v>95625</v>
      </c>
      <c r="AC478" s="194"/>
      <c r="AD478" s="194"/>
      <c r="AE478" s="213">
        <f>AB478+AC478+AD478</f>
        <v>95625</v>
      </c>
      <c r="AF478" s="213" t="s">
        <v>1</v>
      </c>
      <c r="AG478" s="213">
        <v>1</v>
      </c>
      <c r="AH478" s="102">
        <v>1</v>
      </c>
      <c r="AI478" s="194">
        <v>95625</v>
      </c>
      <c r="AJ478" s="194"/>
      <c r="AK478" s="194"/>
      <c r="AL478" s="213">
        <f>AI478+AJ478+AK478</f>
        <v>95625</v>
      </c>
    </row>
    <row r="479" spans="1:38">
      <c r="A479" s="194">
        <v>12</v>
      </c>
      <c r="B479" s="102" t="s">
        <v>1150</v>
      </c>
      <c r="C479" s="102" t="s">
        <v>5283</v>
      </c>
      <c r="D479" s="213">
        <v>1970</v>
      </c>
      <c r="E479" s="213" t="s">
        <v>1101</v>
      </c>
      <c r="F479" s="213" t="s">
        <v>1</v>
      </c>
      <c r="G479" s="213" t="s">
        <v>1</v>
      </c>
      <c r="H479" s="213">
        <v>1.2</v>
      </c>
      <c r="I479" s="102">
        <v>1</v>
      </c>
      <c r="J479" s="194">
        <v>99840</v>
      </c>
      <c r="K479" s="194"/>
      <c r="L479" s="194"/>
      <c r="M479" s="213">
        <f>J479+K479+L479</f>
        <v>99840</v>
      </c>
      <c r="N479" s="213">
        <v>1.2</v>
      </c>
      <c r="O479" s="102">
        <v>1</v>
      </c>
      <c r="P479" s="194">
        <v>99840</v>
      </c>
      <c r="Q479" s="194"/>
      <c r="R479" s="194"/>
      <c r="S479" s="213">
        <f>P479+Q479+R479</f>
        <v>99840</v>
      </c>
      <c r="T479" s="213">
        <f t="shared" si="103"/>
        <v>0</v>
      </c>
      <c r="U479" s="213">
        <f t="shared" si="103"/>
        <v>0</v>
      </c>
      <c r="V479" s="213">
        <f t="shared" si="103"/>
        <v>0</v>
      </c>
      <c r="W479" s="213">
        <f t="shared" si="103"/>
        <v>0</v>
      </c>
      <c r="X479" s="213">
        <f>U479+V479+W479</f>
        <v>0</v>
      </c>
      <c r="Y479" s="213" t="s">
        <v>1</v>
      </c>
      <c r="Z479" s="213">
        <v>1.2</v>
      </c>
      <c r="AA479" s="102">
        <v>1</v>
      </c>
      <c r="AB479" s="194">
        <v>99840</v>
      </c>
      <c r="AC479" s="194"/>
      <c r="AD479" s="194"/>
      <c r="AE479" s="213">
        <f>AB479+AC479+AD479</f>
        <v>99840</v>
      </c>
      <c r="AF479" s="213" t="s">
        <v>1</v>
      </c>
      <c r="AG479" s="213">
        <v>1.2</v>
      </c>
      <c r="AH479" s="102">
        <v>1</v>
      </c>
      <c r="AI479" s="194">
        <v>99840</v>
      </c>
      <c r="AJ479" s="194"/>
      <c r="AK479" s="194"/>
      <c r="AL479" s="213">
        <f>AI479+AJ479+AK479</f>
        <v>99840</v>
      </c>
    </row>
    <row r="480" spans="1:38" s="216" customFormat="1" ht="27">
      <c r="A480" s="211"/>
      <c r="B480" s="219" t="s">
        <v>227</v>
      </c>
      <c r="C480" s="219"/>
      <c r="D480" s="215" t="s">
        <v>1</v>
      </c>
      <c r="E480" s="215" t="s">
        <v>1</v>
      </c>
      <c r="F480" s="215" t="s">
        <v>1</v>
      </c>
      <c r="G480" s="215" t="s">
        <v>1</v>
      </c>
      <c r="H480" s="215" t="s">
        <v>1</v>
      </c>
      <c r="I480" s="215">
        <f>SUM(I468:I479)</f>
        <v>12</v>
      </c>
      <c r="J480" s="215">
        <f>SUM(J468:J479)</f>
        <v>1289435</v>
      </c>
      <c r="K480" s="215">
        <f>SUM(K468:K479)</f>
        <v>0</v>
      </c>
      <c r="L480" s="215">
        <f>SUM(L468:L479)</f>
        <v>0</v>
      </c>
      <c r="M480" s="215">
        <f>SUM(M468:M479)</f>
        <v>1289435</v>
      </c>
      <c r="N480" s="215"/>
      <c r="O480" s="215">
        <f t="shared" ref="O480:X480" si="107">SUM(O468:O479)</f>
        <v>12</v>
      </c>
      <c r="P480" s="215">
        <f t="shared" si="107"/>
        <v>1289435</v>
      </c>
      <c r="Q480" s="215">
        <f t="shared" si="107"/>
        <v>0</v>
      </c>
      <c r="R480" s="215">
        <f t="shared" si="107"/>
        <v>0</v>
      </c>
      <c r="S480" s="215">
        <f t="shared" si="107"/>
        <v>1289435</v>
      </c>
      <c r="T480" s="215">
        <f t="shared" si="107"/>
        <v>0</v>
      </c>
      <c r="U480" s="215">
        <f t="shared" si="107"/>
        <v>0</v>
      </c>
      <c r="V480" s="215">
        <f t="shared" si="107"/>
        <v>0</v>
      </c>
      <c r="W480" s="215">
        <f t="shared" si="107"/>
        <v>0</v>
      </c>
      <c r="X480" s="215">
        <f t="shared" si="107"/>
        <v>0</v>
      </c>
      <c r="Y480" s="215"/>
      <c r="Z480" s="215"/>
      <c r="AA480" s="215">
        <f>SUM(AA468:AA479)</f>
        <v>12</v>
      </c>
      <c r="AB480" s="215">
        <f>SUM(AB468:AB479)</f>
        <v>1289435</v>
      </c>
      <c r="AC480" s="215">
        <f>SUM(AC468:AC479)</f>
        <v>0</v>
      </c>
      <c r="AD480" s="215">
        <f>SUM(AD468:AD479)</f>
        <v>0</v>
      </c>
      <c r="AE480" s="215">
        <f>SUM(AE468:AE479)</f>
        <v>1289435</v>
      </c>
      <c r="AF480" s="215"/>
      <c r="AG480" s="215"/>
      <c r="AH480" s="215">
        <f>SUM(AH468:AH479)</f>
        <v>12</v>
      </c>
      <c r="AI480" s="215">
        <f>SUM(AI468:AI479)</f>
        <v>1289435</v>
      </c>
      <c r="AJ480" s="215">
        <f>SUM(AJ468:AJ479)</f>
        <v>0</v>
      </c>
      <c r="AK480" s="215">
        <f>SUM(AK468:AK479)</f>
        <v>0</v>
      </c>
      <c r="AL480" s="215">
        <f>SUM(AL468:AL479)</f>
        <v>1289435</v>
      </c>
    </row>
    <row r="481" spans="1:38" s="216" customFormat="1" ht="30" customHeight="1" thickBot="1">
      <c r="A481" s="211"/>
      <c r="B481" s="545" t="s">
        <v>5395</v>
      </c>
      <c r="C481" s="545"/>
      <c r="D481" s="215" t="s">
        <v>1</v>
      </c>
      <c r="E481" s="215" t="s">
        <v>1</v>
      </c>
      <c r="F481" s="215" t="s">
        <v>1</v>
      </c>
      <c r="G481" s="215" t="s">
        <v>1</v>
      </c>
      <c r="H481" s="215" t="s">
        <v>1</v>
      </c>
      <c r="I481" s="215">
        <f>+I480+I464</f>
        <v>42</v>
      </c>
      <c r="J481" s="215">
        <f t="shared" ref="J481:X481" si="108">+J480+J464</f>
        <v>7984539</v>
      </c>
      <c r="K481" s="215">
        <f t="shared" si="108"/>
        <v>0</v>
      </c>
      <c r="L481" s="215">
        <f t="shared" si="108"/>
        <v>0</v>
      </c>
      <c r="M481" s="215">
        <f t="shared" si="108"/>
        <v>7990539</v>
      </c>
      <c r="N481" s="215">
        <f t="shared" si="108"/>
        <v>0</v>
      </c>
      <c r="O481" s="215">
        <f t="shared" si="108"/>
        <v>42</v>
      </c>
      <c r="P481" s="215">
        <f t="shared" si="108"/>
        <v>7914651</v>
      </c>
      <c r="Q481" s="215">
        <f t="shared" si="108"/>
        <v>0</v>
      </c>
      <c r="R481" s="215">
        <f t="shared" si="108"/>
        <v>0</v>
      </c>
      <c r="S481" s="215">
        <f t="shared" si="108"/>
        <v>7920651</v>
      </c>
      <c r="T481" s="215">
        <f t="shared" si="108"/>
        <v>0</v>
      </c>
      <c r="U481" s="215">
        <f t="shared" si="108"/>
        <v>69888</v>
      </c>
      <c r="V481" s="215">
        <f t="shared" si="108"/>
        <v>0</v>
      </c>
      <c r="W481" s="215">
        <f t="shared" si="108"/>
        <v>0</v>
      </c>
      <c r="X481" s="215">
        <f t="shared" si="108"/>
        <v>69888</v>
      </c>
      <c r="Y481" s="215"/>
      <c r="Z481" s="215"/>
      <c r="AA481" s="215">
        <f t="shared" ref="AA481:AE481" si="109">+AA480+AA464</f>
        <v>42</v>
      </c>
      <c r="AB481" s="215">
        <f t="shared" si="109"/>
        <v>8066075</v>
      </c>
      <c r="AC481" s="215">
        <f t="shared" si="109"/>
        <v>0</v>
      </c>
      <c r="AD481" s="215">
        <f t="shared" si="109"/>
        <v>0</v>
      </c>
      <c r="AE481" s="215">
        <f t="shared" si="109"/>
        <v>8072075</v>
      </c>
      <c r="AF481" s="215"/>
      <c r="AG481" s="215"/>
      <c r="AH481" s="215">
        <f t="shared" ref="AH481:AL481" si="110">+AH480+AH464</f>
        <v>42</v>
      </c>
      <c r="AI481" s="215">
        <f t="shared" si="110"/>
        <v>8183387</v>
      </c>
      <c r="AJ481" s="215">
        <f t="shared" si="110"/>
        <v>0</v>
      </c>
      <c r="AK481" s="215">
        <f t="shared" si="110"/>
        <v>0</v>
      </c>
      <c r="AL481" s="215">
        <f t="shared" si="110"/>
        <v>8189387</v>
      </c>
    </row>
    <row r="482" spans="1:38" s="176" customFormat="1" ht="25.5" customHeight="1">
      <c r="A482" s="30"/>
      <c r="B482" s="2562" t="s">
        <v>5432</v>
      </c>
      <c r="C482" s="2562"/>
      <c r="D482" s="2562"/>
      <c r="E482" s="2562"/>
      <c r="F482" s="2562"/>
      <c r="G482" s="2562"/>
      <c r="H482" s="2562"/>
      <c r="I482" s="2562"/>
      <c r="J482" s="2562"/>
      <c r="K482" s="31"/>
      <c r="L482" s="31"/>
      <c r="M482" s="175"/>
      <c r="N482" s="175"/>
      <c r="O482" s="34"/>
      <c r="P482" s="175"/>
      <c r="Q482" s="31"/>
      <c r="R482" s="41" t="s">
        <v>215</v>
      </c>
      <c r="S482" s="34"/>
      <c r="T482" s="175"/>
      <c r="U482" s="34"/>
      <c r="V482" s="175"/>
      <c r="W482" s="34"/>
      <c r="X482" s="175"/>
      <c r="Y482" s="134"/>
      <c r="Z482" s="31"/>
      <c r="AA482" s="174"/>
      <c r="AB482" s="31"/>
      <c r="AC482" s="31"/>
      <c r="AD482" s="31"/>
      <c r="AE482" s="41"/>
      <c r="AF482" s="134"/>
      <c r="AG482" s="31"/>
      <c r="AH482" s="174"/>
      <c r="AI482" s="31"/>
      <c r="AJ482" s="31"/>
      <c r="AK482" s="31"/>
      <c r="AL482" s="41"/>
    </row>
    <row r="483" spans="1:38" s="324" customFormat="1" ht="14.25">
      <c r="A483" s="244"/>
      <c r="B483" s="321"/>
      <c r="C483" s="2548" t="s">
        <v>5278</v>
      </c>
      <c r="D483" s="2548" t="s">
        <v>5279</v>
      </c>
      <c r="E483" s="322"/>
      <c r="F483" s="323"/>
      <c r="G483" s="323"/>
      <c r="H483" s="323"/>
      <c r="I483" s="1257" t="s">
        <v>5364</v>
      </c>
      <c r="J483" s="323"/>
      <c r="K483" s="323"/>
      <c r="L483" s="323"/>
      <c r="M483" s="323"/>
      <c r="N483" s="322"/>
      <c r="O483" s="2531" t="s">
        <v>1978</v>
      </c>
      <c r="P483" s="2531"/>
      <c r="Q483" s="2531"/>
      <c r="R483" s="2531"/>
      <c r="S483" s="2560"/>
      <c r="T483" s="2561" t="s">
        <v>216</v>
      </c>
      <c r="U483" s="2531"/>
      <c r="V483" s="2531"/>
      <c r="W483" s="2531"/>
      <c r="X483" s="2560"/>
      <c r="Y483" s="322"/>
      <c r="Z483" s="323"/>
      <c r="AA483" s="1257" t="s">
        <v>5883</v>
      </c>
      <c r="AB483" s="323"/>
      <c r="AC483" s="323"/>
      <c r="AD483" s="323"/>
      <c r="AE483" s="442"/>
      <c r="AF483" s="322"/>
      <c r="AG483" s="323"/>
      <c r="AH483" s="1257" t="s">
        <v>7103</v>
      </c>
      <c r="AI483" s="323"/>
      <c r="AJ483" s="323"/>
      <c r="AK483" s="323"/>
      <c r="AL483" s="442"/>
    </row>
    <row r="484" spans="1:38" s="176" customFormat="1" ht="76.5">
      <c r="A484" s="210" t="s">
        <v>114</v>
      </c>
      <c r="B484" s="2162" t="s">
        <v>218</v>
      </c>
      <c r="C484" s="2550"/>
      <c r="D484" s="2550"/>
      <c r="E484" s="2162" t="s">
        <v>219</v>
      </c>
      <c r="F484" s="2162" t="s">
        <v>220</v>
      </c>
      <c r="G484" s="2162" t="s">
        <v>221</v>
      </c>
      <c r="H484" s="521" t="s">
        <v>5368</v>
      </c>
      <c r="I484" s="2162" t="s">
        <v>211</v>
      </c>
      <c r="J484" s="281" t="s">
        <v>460</v>
      </c>
      <c r="K484" s="2162" t="s">
        <v>222</v>
      </c>
      <c r="L484" s="2162" t="s">
        <v>223</v>
      </c>
      <c r="M484" s="2162" t="s">
        <v>5365</v>
      </c>
      <c r="N484" s="521" t="s">
        <v>4246</v>
      </c>
      <c r="O484" s="2162" t="s">
        <v>211</v>
      </c>
      <c r="P484" s="2162" t="s">
        <v>240</v>
      </c>
      <c r="Q484" s="2162" t="s">
        <v>222</v>
      </c>
      <c r="R484" s="2162" t="s">
        <v>223</v>
      </c>
      <c r="S484" s="2162" t="s">
        <v>5366</v>
      </c>
      <c r="T484" s="2162" t="s">
        <v>211</v>
      </c>
      <c r="U484" s="2162" t="s">
        <v>240</v>
      </c>
      <c r="V484" s="2162" t="s">
        <v>222</v>
      </c>
      <c r="W484" s="2162" t="s">
        <v>223</v>
      </c>
      <c r="X484" s="2162" t="s">
        <v>5367</v>
      </c>
      <c r="Y484" s="2162" t="s">
        <v>221</v>
      </c>
      <c r="Z484" s="521" t="s">
        <v>6685</v>
      </c>
      <c r="AA484" s="2162" t="s">
        <v>211</v>
      </c>
      <c r="AB484" s="2162" t="s">
        <v>240</v>
      </c>
      <c r="AC484" s="2162" t="s">
        <v>222</v>
      </c>
      <c r="AD484" s="2162" t="s">
        <v>223</v>
      </c>
      <c r="AE484" s="2162" t="s">
        <v>254</v>
      </c>
      <c r="AF484" s="2162" t="s">
        <v>221</v>
      </c>
      <c r="AG484" s="521" t="s">
        <v>8075</v>
      </c>
      <c r="AH484" s="2162" t="s">
        <v>211</v>
      </c>
      <c r="AI484" s="2162" t="s">
        <v>240</v>
      </c>
      <c r="AJ484" s="2162" t="s">
        <v>222</v>
      </c>
      <c r="AK484" s="2162" t="s">
        <v>223</v>
      </c>
      <c r="AL484" s="2162" t="s">
        <v>254</v>
      </c>
    </row>
    <row r="485" spans="1:38" s="35" customFormat="1" ht="12.75">
      <c r="A485" s="123">
        <v>1</v>
      </c>
      <c r="B485" s="123">
        <v>2</v>
      </c>
      <c r="C485" s="123"/>
      <c r="D485" s="123">
        <v>3</v>
      </c>
      <c r="E485" s="123">
        <v>4</v>
      </c>
      <c r="F485" s="123">
        <v>5</v>
      </c>
      <c r="G485" s="123">
        <v>6</v>
      </c>
      <c r="H485" s="123">
        <v>7</v>
      </c>
      <c r="I485" s="123">
        <v>8</v>
      </c>
      <c r="J485" s="123">
        <v>9</v>
      </c>
      <c r="K485" s="123">
        <v>10</v>
      </c>
      <c r="L485" s="123">
        <v>11</v>
      </c>
      <c r="M485" s="123">
        <v>12</v>
      </c>
      <c r="N485" s="123">
        <v>13</v>
      </c>
      <c r="O485" s="123">
        <v>14</v>
      </c>
      <c r="P485" s="123">
        <v>15</v>
      </c>
      <c r="Q485" s="123">
        <v>16</v>
      </c>
      <c r="R485" s="123">
        <v>17</v>
      </c>
      <c r="S485" s="123">
        <v>18</v>
      </c>
      <c r="T485" s="123">
        <v>19</v>
      </c>
      <c r="U485" s="123">
        <v>20</v>
      </c>
      <c r="V485" s="123">
        <v>21</v>
      </c>
      <c r="W485" s="123">
        <v>22</v>
      </c>
      <c r="X485" s="123">
        <v>23</v>
      </c>
      <c r="Y485" s="123">
        <v>24</v>
      </c>
      <c r="Z485" s="123">
        <v>25</v>
      </c>
      <c r="AA485" s="123">
        <v>26</v>
      </c>
      <c r="AB485" s="123">
        <v>27</v>
      </c>
      <c r="AC485" s="123">
        <v>28</v>
      </c>
      <c r="AD485" s="123">
        <v>29</v>
      </c>
      <c r="AE485" s="123">
        <v>30</v>
      </c>
      <c r="AF485" s="123">
        <v>31</v>
      </c>
      <c r="AG485" s="123">
        <v>32</v>
      </c>
      <c r="AH485" s="123">
        <v>33</v>
      </c>
      <c r="AI485" s="123">
        <v>34</v>
      </c>
      <c r="AJ485" s="123">
        <v>35</v>
      </c>
      <c r="AK485" s="123">
        <v>36</v>
      </c>
      <c r="AL485" s="123">
        <v>37</v>
      </c>
    </row>
    <row r="486" spans="1:38" ht="27">
      <c r="A486" s="211" t="s">
        <v>3</v>
      </c>
      <c r="B486" s="212" t="s">
        <v>4247</v>
      </c>
      <c r="C486" s="212"/>
      <c r="D486" s="213"/>
      <c r="E486" s="213"/>
      <c r="F486" s="213"/>
      <c r="G486" s="213"/>
      <c r="H486" s="213"/>
      <c r="I486" s="212"/>
      <c r="J486" s="213"/>
      <c r="K486" s="213"/>
      <c r="L486" s="213"/>
      <c r="M486" s="213"/>
      <c r="N486" s="213"/>
      <c r="O486" s="212"/>
      <c r="P486" s="213"/>
      <c r="Q486" s="213"/>
      <c r="R486" s="213"/>
      <c r="S486" s="212"/>
      <c r="T486" s="213"/>
      <c r="U486" s="212"/>
      <c r="V486" s="213"/>
      <c r="W486" s="106"/>
      <c r="X486" s="106"/>
      <c r="Y486" s="213"/>
      <c r="Z486" s="213"/>
      <c r="AA486" s="212"/>
      <c r="AB486" s="213"/>
      <c r="AC486" s="213"/>
      <c r="AD486" s="213"/>
      <c r="AE486" s="213"/>
      <c r="AF486" s="213"/>
      <c r="AG486" s="213"/>
      <c r="AH486" s="212"/>
      <c r="AI486" s="213"/>
      <c r="AJ486" s="213"/>
      <c r="AK486" s="213"/>
      <c r="AL486" s="213"/>
    </row>
    <row r="487" spans="1:38">
      <c r="A487" s="194"/>
      <c r="B487" s="179" t="s">
        <v>126</v>
      </c>
      <c r="C487" s="179"/>
      <c r="D487" s="213"/>
      <c r="E487" s="213"/>
      <c r="F487" s="213"/>
      <c r="G487" s="213"/>
      <c r="H487" s="213"/>
      <c r="I487" s="179"/>
      <c r="J487" s="179"/>
      <c r="K487" s="179"/>
      <c r="L487" s="179"/>
      <c r="M487" s="179"/>
      <c r="N487" s="213"/>
      <c r="O487" s="179"/>
      <c r="P487" s="179"/>
      <c r="Q487" s="179"/>
      <c r="R487" s="179"/>
      <c r="S487" s="179"/>
      <c r="T487" s="179"/>
      <c r="U487" s="179"/>
      <c r="V487" s="179"/>
      <c r="W487" s="106"/>
      <c r="X487" s="106"/>
      <c r="Y487" s="213"/>
      <c r="Z487" s="213"/>
      <c r="AA487" s="179"/>
      <c r="AB487" s="179"/>
      <c r="AC487" s="179"/>
      <c r="AD487" s="179"/>
      <c r="AE487" s="179"/>
      <c r="AF487" s="213"/>
      <c r="AG487" s="213"/>
      <c r="AH487" s="179"/>
      <c r="AI487" s="179"/>
      <c r="AJ487" s="179"/>
      <c r="AK487" s="179"/>
      <c r="AL487" s="179"/>
    </row>
    <row r="488" spans="1:38">
      <c r="A488" s="194"/>
      <c r="B488" s="179" t="s">
        <v>225</v>
      </c>
      <c r="C488" s="179"/>
      <c r="D488" s="213"/>
      <c r="E488" s="213"/>
      <c r="F488" s="213"/>
      <c r="G488" s="213"/>
      <c r="H488" s="213"/>
      <c r="I488" s="179"/>
      <c r="J488" s="179"/>
      <c r="K488" s="179"/>
      <c r="L488" s="179"/>
      <c r="M488" s="179"/>
      <c r="N488" s="213"/>
      <c r="O488" s="179"/>
      <c r="P488" s="179"/>
      <c r="Q488" s="179"/>
      <c r="R488" s="179"/>
      <c r="S488" s="179"/>
      <c r="T488" s="179"/>
      <c r="U488" s="179"/>
      <c r="V488" s="179"/>
      <c r="W488" s="106"/>
      <c r="X488" s="106"/>
      <c r="Y488" s="213"/>
      <c r="Z488" s="213"/>
      <c r="AA488" s="179"/>
      <c r="AB488" s="179"/>
      <c r="AC488" s="179"/>
      <c r="AD488" s="179"/>
      <c r="AE488" s="179"/>
      <c r="AF488" s="213"/>
      <c r="AG488" s="213"/>
      <c r="AH488" s="179"/>
      <c r="AI488" s="179"/>
      <c r="AJ488" s="179"/>
      <c r="AK488" s="179"/>
      <c r="AL488" s="179"/>
    </row>
    <row r="489" spans="1:38">
      <c r="A489" s="194"/>
      <c r="B489" s="179" t="s">
        <v>226</v>
      </c>
      <c r="C489" s="179"/>
      <c r="D489" s="213"/>
      <c r="E489" s="213"/>
      <c r="F489" s="213"/>
      <c r="G489" s="213"/>
      <c r="H489" s="213"/>
      <c r="I489" s="179"/>
      <c r="J489" s="179"/>
      <c r="K489" s="179"/>
      <c r="L489" s="179"/>
      <c r="M489" s="179"/>
      <c r="N489" s="213"/>
      <c r="O489" s="179"/>
      <c r="P489" s="179"/>
      <c r="Q489" s="179"/>
      <c r="R489" s="179"/>
      <c r="S489" s="179"/>
      <c r="T489" s="179"/>
      <c r="U489" s="179"/>
      <c r="V489" s="179"/>
      <c r="W489" s="106"/>
      <c r="X489" s="106"/>
      <c r="Y489" s="213"/>
      <c r="Z489" s="213"/>
      <c r="AA489" s="179"/>
      <c r="AB489" s="179"/>
      <c r="AC489" s="179"/>
      <c r="AD489" s="179"/>
      <c r="AE489" s="179"/>
      <c r="AF489" s="213"/>
      <c r="AG489" s="213"/>
      <c r="AH489" s="179"/>
      <c r="AI489" s="179"/>
      <c r="AJ489" s="179"/>
      <c r="AK489" s="179"/>
      <c r="AL489" s="179"/>
    </row>
    <row r="490" spans="1:38" ht="27">
      <c r="A490" s="194">
        <v>1</v>
      </c>
      <c r="B490" s="102" t="s">
        <v>4382</v>
      </c>
      <c r="C490" s="102" t="s">
        <v>5282</v>
      </c>
      <c r="D490" s="194">
        <v>1986</v>
      </c>
      <c r="E490" s="942" t="s">
        <v>100</v>
      </c>
      <c r="F490" s="194" t="s">
        <v>981</v>
      </c>
      <c r="G490" s="194">
        <v>5</v>
      </c>
      <c r="H490" s="194">
        <v>5.35</v>
      </c>
      <c r="I490" s="102">
        <v>1</v>
      </c>
      <c r="J490" s="102">
        <v>445119.99999999994</v>
      </c>
      <c r="K490" s="102"/>
      <c r="L490" s="102"/>
      <c r="M490" s="213">
        <f t="shared" ref="M490:M553" si="111">J490+K490+L490</f>
        <v>445119.99999999994</v>
      </c>
      <c r="N490" s="194">
        <v>5.35</v>
      </c>
      <c r="O490" s="102">
        <v>1</v>
      </c>
      <c r="P490" s="194">
        <v>445119.99999999994</v>
      </c>
      <c r="Q490" s="194"/>
      <c r="R490" s="194"/>
      <c r="S490" s="213">
        <f t="shared" ref="S490:S553" si="112">P490+Q490+R490</f>
        <v>445119.99999999994</v>
      </c>
      <c r="T490" s="213">
        <f t="shared" ref="T490:W553" si="113">I490-O490</f>
        <v>0</v>
      </c>
      <c r="U490" s="213">
        <f t="shared" si="113"/>
        <v>0</v>
      </c>
      <c r="V490" s="213">
        <f t="shared" si="113"/>
        <v>0</v>
      </c>
      <c r="W490" s="213">
        <f t="shared" si="113"/>
        <v>0</v>
      </c>
      <c r="X490" s="213">
        <f t="shared" ref="X490:X553" si="114">U490+V490+W490</f>
        <v>0</v>
      </c>
      <c r="Y490" s="194">
        <v>6</v>
      </c>
      <c r="Z490" s="194">
        <v>5.52</v>
      </c>
      <c r="AA490" s="102">
        <v>1</v>
      </c>
      <c r="AB490" s="102">
        <v>459263.99999999994</v>
      </c>
      <c r="AC490" s="102"/>
      <c r="AD490" s="102"/>
      <c r="AE490" s="213">
        <f t="shared" ref="AE490:AE553" si="115">AB490+AC490+AD490</f>
        <v>459263.99999999994</v>
      </c>
      <c r="AF490" s="194">
        <v>7</v>
      </c>
      <c r="AG490" s="194">
        <v>5.52</v>
      </c>
      <c r="AH490" s="102">
        <v>1</v>
      </c>
      <c r="AI490" s="102">
        <v>459263.99999999994</v>
      </c>
      <c r="AJ490" s="102"/>
      <c r="AK490" s="102"/>
      <c r="AL490" s="213">
        <f t="shared" ref="AL490:AL553" si="116">AI490+AJ490+AK490</f>
        <v>459263.99999999994</v>
      </c>
    </row>
    <row r="491" spans="1:38" ht="40.5">
      <c r="A491" s="194">
        <v>2</v>
      </c>
      <c r="B491" s="102" t="s">
        <v>1499</v>
      </c>
      <c r="C491" s="102" t="s">
        <v>5282</v>
      </c>
      <c r="D491" s="194">
        <v>1985</v>
      </c>
      <c r="E491" s="942" t="s">
        <v>101</v>
      </c>
      <c r="F491" s="194" t="s">
        <v>984</v>
      </c>
      <c r="G491" s="194">
        <v>4</v>
      </c>
      <c r="H491" s="194">
        <v>4.41</v>
      </c>
      <c r="I491" s="102">
        <v>1</v>
      </c>
      <c r="J491" s="102">
        <v>366912</v>
      </c>
      <c r="K491" s="102"/>
      <c r="L491" s="102"/>
      <c r="M491" s="213">
        <f t="shared" si="111"/>
        <v>366912</v>
      </c>
      <c r="N491" s="194">
        <v>4.2699999999999996</v>
      </c>
      <c r="O491" s="102">
        <v>1</v>
      </c>
      <c r="P491" s="194">
        <v>355263.99999999994</v>
      </c>
      <c r="Q491" s="194"/>
      <c r="R491" s="194"/>
      <c r="S491" s="213">
        <f t="shared" si="112"/>
        <v>355263.99999999994</v>
      </c>
      <c r="T491" s="213">
        <f t="shared" si="113"/>
        <v>0</v>
      </c>
      <c r="U491" s="213">
        <f t="shared" si="113"/>
        <v>11648.000000000058</v>
      </c>
      <c r="V491" s="213">
        <f t="shared" si="113"/>
        <v>0</v>
      </c>
      <c r="W491" s="213">
        <f t="shared" si="113"/>
        <v>0</v>
      </c>
      <c r="X491" s="213">
        <f t="shared" si="114"/>
        <v>11648.000000000058</v>
      </c>
      <c r="Y491" s="194">
        <v>5</v>
      </c>
      <c r="Z491" s="194">
        <v>4.41</v>
      </c>
      <c r="AA491" s="102">
        <v>1</v>
      </c>
      <c r="AB491" s="102">
        <v>366912</v>
      </c>
      <c r="AC491" s="102"/>
      <c r="AD491" s="102"/>
      <c r="AE491" s="213">
        <f t="shared" si="115"/>
        <v>366912</v>
      </c>
      <c r="AF491" s="194">
        <v>6</v>
      </c>
      <c r="AG491" s="194">
        <v>4.55</v>
      </c>
      <c r="AH491" s="102">
        <v>1</v>
      </c>
      <c r="AI491" s="102">
        <v>378560</v>
      </c>
      <c r="AJ491" s="102"/>
      <c r="AK491" s="102"/>
      <c r="AL491" s="213">
        <f t="shared" si="116"/>
        <v>378560</v>
      </c>
    </row>
    <row r="492" spans="1:38" ht="27">
      <c r="A492" s="194">
        <v>3</v>
      </c>
      <c r="B492" s="104" t="s">
        <v>1498</v>
      </c>
      <c r="C492" s="104" t="s">
        <v>5282</v>
      </c>
      <c r="D492" s="194">
        <v>1985</v>
      </c>
      <c r="E492" s="942" t="s">
        <v>1120</v>
      </c>
      <c r="F492" s="194" t="s">
        <v>984</v>
      </c>
      <c r="G492" s="194">
        <v>11</v>
      </c>
      <c r="H492" s="194">
        <v>4.8499999999999996</v>
      </c>
      <c r="I492" s="102">
        <v>1</v>
      </c>
      <c r="J492" s="102">
        <v>403519.99999999994</v>
      </c>
      <c r="K492" s="102"/>
      <c r="L492" s="102"/>
      <c r="M492" s="213">
        <f t="shared" si="111"/>
        <v>403519.99999999994</v>
      </c>
      <c r="N492" s="194">
        <v>4.8499999999999996</v>
      </c>
      <c r="O492" s="102">
        <v>1</v>
      </c>
      <c r="P492" s="194">
        <v>403519.99999999994</v>
      </c>
      <c r="Q492" s="194"/>
      <c r="R492" s="194"/>
      <c r="S492" s="213">
        <f t="shared" si="112"/>
        <v>403519.99999999994</v>
      </c>
      <c r="T492" s="213">
        <f t="shared" si="113"/>
        <v>0</v>
      </c>
      <c r="U492" s="213">
        <f t="shared" si="113"/>
        <v>0</v>
      </c>
      <c r="V492" s="213">
        <f t="shared" si="113"/>
        <v>0</v>
      </c>
      <c r="W492" s="213">
        <f t="shared" si="113"/>
        <v>0</v>
      </c>
      <c r="X492" s="213">
        <f t="shared" si="114"/>
        <v>0</v>
      </c>
      <c r="Y492" s="194">
        <v>12</v>
      </c>
      <c r="Z492" s="194">
        <v>4.8499999999999996</v>
      </c>
      <c r="AA492" s="102">
        <v>1</v>
      </c>
      <c r="AB492" s="102">
        <v>403519.99999999994</v>
      </c>
      <c r="AC492" s="102"/>
      <c r="AD492" s="102"/>
      <c r="AE492" s="213">
        <f t="shared" si="115"/>
        <v>403519.99999999994</v>
      </c>
      <c r="AF492" s="194">
        <v>13</v>
      </c>
      <c r="AG492" s="194">
        <v>5.01</v>
      </c>
      <c r="AH492" s="102">
        <v>1</v>
      </c>
      <c r="AI492" s="102">
        <v>416832</v>
      </c>
      <c r="AJ492" s="102"/>
      <c r="AK492" s="102"/>
      <c r="AL492" s="213">
        <f t="shared" si="116"/>
        <v>416832</v>
      </c>
    </row>
    <row r="493" spans="1:38">
      <c r="A493" s="194">
        <v>4</v>
      </c>
      <c r="B493" s="102" t="s">
        <v>4294</v>
      </c>
      <c r="C493" s="102" t="s">
        <v>5282</v>
      </c>
      <c r="D493" s="194">
        <v>1979</v>
      </c>
      <c r="E493" s="942" t="s">
        <v>1283</v>
      </c>
      <c r="F493" s="194" t="s">
        <v>988</v>
      </c>
      <c r="G493" s="194">
        <v>4</v>
      </c>
      <c r="H493" s="194">
        <v>3.64</v>
      </c>
      <c r="I493" s="102">
        <v>1</v>
      </c>
      <c r="J493" s="102">
        <v>302848</v>
      </c>
      <c r="K493" s="102"/>
      <c r="L493" s="102"/>
      <c r="M493" s="213">
        <f t="shared" si="111"/>
        <v>302848</v>
      </c>
      <c r="N493" s="194">
        <v>3.53</v>
      </c>
      <c r="O493" s="102">
        <v>1</v>
      </c>
      <c r="P493" s="194">
        <v>293696</v>
      </c>
      <c r="Q493" s="194"/>
      <c r="R493" s="194"/>
      <c r="S493" s="213">
        <f t="shared" si="112"/>
        <v>293696</v>
      </c>
      <c r="T493" s="213">
        <f t="shared" si="113"/>
        <v>0</v>
      </c>
      <c r="U493" s="213">
        <f t="shared" si="113"/>
        <v>9152</v>
      </c>
      <c r="V493" s="213">
        <f t="shared" si="113"/>
        <v>0</v>
      </c>
      <c r="W493" s="213">
        <f t="shared" si="113"/>
        <v>0</v>
      </c>
      <c r="X493" s="213">
        <f t="shared" si="114"/>
        <v>9152</v>
      </c>
      <c r="Y493" s="194">
        <v>5</v>
      </c>
      <c r="Z493" s="194">
        <v>3.64</v>
      </c>
      <c r="AA493" s="102">
        <v>1</v>
      </c>
      <c r="AB493" s="102">
        <v>302848</v>
      </c>
      <c r="AC493" s="102"/>
      <c r="AD493" s="102"/>
      <c r="AE493" s="213">
        <f t="shared" si="115"/>
        <v>302848</v>
      </c>
      <c r="AF493" s="194">
        <v>6</v>
      </c>
      <c r="AG493" s="194">
        <v>3.76</v>
      </c>
      <c r="AH493" s="102">
        <v>1</v>
      </c>
      <c r="AI493" s="102">
        <v>312832</v>
      </c>
      <c r="AJ493" s="102"/>
      <c r="AK493" s="102"/>
      <c r="AL493" s="213">
        <f t="shared" si="116"/>
        <v>312832</v>
      </c>
    </row>
    <row r="494" spans="1:38" ht="54">
      <c r="A494" s="194">
        <v>5</v>
      </c>
      <c r="B494" s="102" t="s">
        <v>4383</v>
      </c>
      <c r="C494" s="102" t="s">
        <v>5283</v>
      </c>
      <c r="D494" s="194">
        <v>1984</v>
      </c>
      <c r="E494" s="942" t="s">
        <v>1110</v>
      </c>
      <c r="F494" s="194" t="s">
        <v>981</v>
      </c>
      <c r="G494" s="194">
        <v>3</v>
      </c>
      <c r="H494" s="194">
        <v>5.18</v>
      </c>
      <c r="I494" s="102">
        <v>1</v>
      </c>
      <c r="J494" s="102">
        <v>430976</v>
      </c>
      <c r="K494" s="102"/>
      <c r="L494" s="102"/>
      <c r="M494" s="213">
        <f t="shared" si="111"/>
        <v>430976</v>
      </c>
      <c r="N494" s="194">
        <v>5.01</v>
      </c>
      <c r="O494" s="102">
        <v>1</v>
      </c>
      <c r="P494" s="194">
        <v>416832</v>
      </c>
      <c r="Q494" s="194"/>
      <c r="R494" s="194"/>
      <c r="S494" s="213">
        <f t="shared" si="112"/>
        <v>416832</v>
      </c>
      <c r="T494" s="213">
        <f t="shared" si="113"/>
        <v>0</v>
      </c>
      <c r="U494" s="213">
        <f t="shared" si="113"/>
        <v>14144</v>
      </c>
      <c r="V494" s="213">
        <f t="shared" si="113"/>
        <v>0</v>
      </c>
      <c r="W494" s="213">
        <f t="shared" si="113"/>
        <v>0</v>
      </c>
      <c r="X494" s="213">
        <f t="shared" si="114"/>
        <v>14144</v>
      </c>
      <c r="Y494" s="194">
        <v>4</v>
      </c>
      <c r="Z494" s="194">
        <v>5.35</v>
      </c>
      <c r="AA494" s="102">
        <v>1</v>
      </c>
      <c r="AB494" s="102">
        <v>445119.99999999994</v>
      </c>
      <c r="AC494" s="102"/>
      <c r="AD494" s="102"/>
      <c r="AE494" s="213">
        <f t="shared" si="115"/>
        <v>445119.99999999994</v>
      </c>
      <c r="AF494" s="194">
        <v>5</v>
      </c>
      <c r="AG494" s="194">
        <v>5.35</v>
      </c>
      <c r="AH494" s="102">
        <v>1</v>
      </c>
      <c r="AI494" s="102">
        <v>445119.99999999994</v>
      </c>
      <c r="AJ494" s="102"/>
      <c r="AK494" s="102"/>
      <c r="AL494" s="213">
        <f t="shared" si="116"/>
        <v>445119.99999999994</v>
      </c>
    </row>
    <row r="495" spans="1:38" ht="67.5">
      <c r="A495" s="194">
        <v>6</v>
      </c>
      <c r="B495" s="104" t="s">
        <v>1500</v>
      </c>
      <c r="C495" s="104" t="s">
        <v>5283</v>
      </c>
      <c r="D495" s="194">
        <v>1961</v>
      </c>
      <c r="E495" s="942" t="s">
        <v>1111</v>
      </c>
      <c r="F495" s="194" t="s">
        <v>984</v>
      </c>
      <c r="G495" s="194">
        <v>14</v>
      </c>
      <c r="H495" s="194">
        <v>5.01</v>
      </c>
      <c r="I495" s="102">
        <v>1</v>
      </c>
      <c r="J495" s="102">
        <v>416832</v>
      </c>
      <c r="K495" s="102"/>
      <c r="L495" s="102"/>
      <c r="M495" s="213">
        <f t="shared" si="111"/>
        <v>416832</v>
      </c>
      <c r="N495" s="194">
        <v>5.01</v>
      </c>
      <c r="O495" s="102">
        <v>1</v>
      </c>
      <c r="P495" s="194">
        <v>416832</v>
      </c>
      <c r="Q495" s="194"/>
      <c r="R495" s="194"/>
      <c r="S495" s="213">
        <f t="shared" si="112"/>
        <v>416832</v>
      </c>
      <c r="T495" s="213">
        <f t="shared" si="113"/>
        <v>0</v>
      </c>
      <c r="U495" s="213">
        <f t="shared" si="113"/>
        <v>0</v>
      </c>
      <c r="V495" s="213">
        <f t="shared" si="113"/>
        <v>0</v>
      </c>
      <c r="W495" s="213">
        <f t="shared" si="113"/>
        <v>0</v>
      </c>
      <c r="X495" s="213">
        <f t="shared" si="114"/>
        <v>0</v>
      </c>
      <c r="Y495" s="194">
        <v>15</v>
      </c>
      <c r="Z495" s="194">
        <v>5.01</v>
      </c>
      <c r="AA495" s="102">
        <v>1</v>
      </c>
      <c r="AB495" s="102">
        <v>416832</v>
      </c>
      <c r="AC495" s="102"/>
      <c r="AD495" s="102"/>
      <c r="AE495" s="213">
        <f t="shared" si="115"/>
        <v>416832</v>
      </c>
      <c r="AF495" s="194">
        <v>16</v>
      </c>
      <c r="AG495" s="194">
        <v>5.17</v>
      </c>
      <c r="AH495" s="102">
        <v>1</v>
      </c>
      <c r="AI495" s="102">
        <v>430144</v>
      </c>
      <c r="AJ495" s="102"/>
      <c r="AK495" s="102"/>
      <c r="AL495" s="213">
        <f t="shared" si="116"/>
        <v>430144</v>
      </c>
    </row>
    <row r="496" spans="1:38" ht="67.5">
      <c r="A496" s="194">
        <v>7</v>
      </c>
      <c r="B496" s="102" t="s">
        <v>1377</v>
      </c>
      <c r="C496" s="102" t="s">
        <v>5282</v>
      </c>
      <c r="D496" s="194">
        <v>1987</v>
      </c>
      <c r="E496" s="942" t="s">
        <v>1114</v>
      </c>
      <c r="F496" s="194" t="s">
        <v>1115</v>
      </c>
      <c r="G496" s="194">
        <v>2</v>
      </c>
      <c r="H496" s="194">
        <v>2.83</v>
      </c>
      <c r="I496" s="102">
        <v>1</v>
      </c>
      <c r="J496" s="102">
        <v>235456</v>
      </c>
      <c r="K496" s="102"/>
      <c r="L496" s="102"/>
      <c r="M496" s="213">
        <f t="shared" si="111"/>
        <v>235456</v>
      </c>
      <c r="N496" s="194">
        <v>2.75</v>
      </c>
      <c r="O496" s="102">
        <v>1</v>
      </c>
      <c r="P496" s="194">
        <v>228800</v>
      </c>
      <c r="Q496" s="194"/>
      <c r="R496" s="194"/>
      <c r="S496" s="213">
        <f t="shared" si="112"/>
        <v>228800</v>
      </c>
      <c r="T496" s="213">
        <f t="shared" si="113"/>
        <v>0</v>
      </c>
      <c r="U496" s="213">
        <f t="shared" si="113"/>
        <v>6656</v>
      </c>
      <c r="V496" s="213">
        <f t="shared" si="113"/>
        <v>0</v>
      </c>
      <c r="W496" s="213">
        <f t="shared" si="113"/>
        <v>0</v>
      </c>
      <c r="X496" s="213">
        <f t="shared" si="114"/>
        <v>6656</v>
      </c>
      <c r="Y496" s="194">
        <v>3</v>
      </c>
      <c r="Z496" s="194">
        <v>2.92</v>
      </c>
      <c r="AA496" s="102">
        <v>1</v>
      </c>
      <c r="AB496" s="102">
        <v>242944</v>
      </c>
      <c r="AC496" s="102"/>
      <c r="AD496" s="102"/>
      <c r="AE496" s="213">
        <f t="shared" si="115"/>
        <v>242944</v>
      </c>
      <c r="AF496" s="194">
        <v>4</v>
      </c>
      <c r="AG496" s="194">
        <v>3.02</v>
      </c>
      <c r="AH496" s="102">
        <v>1</v>
      </c>
      <c r="AI496" s="102">
        <v>251264</v>
      </c>
      <c r="AJ496" s="102"/>
      <c r="AK496" s="102"/>
      <c r="AL496" s="213">
        <f t="shared" si="116"/>
        <v>251264</v>
      </c>
    </row>
    <row r="497" spans="1:38">
      <c r="A497" s="194">
        <v>8</v>
      </c>
      <c r="B497" s="102" t="s">
        <v>1763</v>
      </c>
      <c r="C497" s="102" t="s">
        <v>5282</v>
      </c>
      <c r="D497" s="194">
        <v>1990</v>
      </c>
      <c r="E497" s="942" t="s">
        <v>1123</v>
      </c>
      <c r="F497" s="194" t="s">
        <v>984</v>
      </c>
      <c r="G497" s="194">
        <v>2</v>
      </c>
      <c r="H497" s="194">
        <v>4.1399999999999997</v>
      </c>
      <c r="I497" s="102">
        <v>1</v>
      </c>
      <c r="J497" s="102">
        <v>344448</v>
      </c>
      <c r="K497" s="102"/>
      <c r="L497" s="102"/>
      <c r="M497" s="213">
        <f t="shared" si="111"/>
        <v>344448</v>
      </c>
      <c r="N497" s="194">
        <v>4.01</v>
      </c>
      <c r="O497" s="102">
        <v>1</v>
      </c>
      <c r="P497" s="194">
        <v>333632</v>
      </c>
      <c r="Q497" s="194"/>
      <c r="R497" s="194"/>
      <c r="S497" s="213">
        <f t="shared" si="112"/>
        <v>333632</v>
      </c>
      <c r="T497" s="213">
        <f t="shared" si="113"/>
        <v>0</v>
      </c>
      <c r="U497" s="213">
        <f t="shared" si="113"/>
        <v>10816</v>
      </c>
      <c r="V497" s="213">
        <f t="shared" si="113"/>
        <v>0</v>
      </c>
      <c r="W497" s="213">
        <f t="shared" si="113"/>
        <v>0</v>
      </c>
      <c r="X497" s="213">
        <f t="shared" si="114"/>
        <v>10816</v>
      </c>
      <c r="Y497" s="194">
        <v>3</v>
      </c>
      <c r="Z497" s="194">
        <v>4.2699999999999996</v>
      </c>
      <c r="AA497" s="102">
        <v>1</v>
      </c>
      <c r="AB497" s="102">
        <v>355263.99999999994</v>
      </c>
      <c r="AC497" s="102"/>
      <c r="AD497" s="102"/>
      <c r="AE497" s="213">
        <f t="shared" si="115"/>
        <v>355263.99999999994</v>
      </c>
      <c r="AF497" s="194">
        <v>4</v>
      </c>
      <c r="AG497" s="194">
        <v>4.41</v>
      </c>
      <c r="AH497" s="102">
        <v>1</v>
      </c>
      <c r="AI497" s="102">
        <v>366912</v>
      </c>
      <c r="AJ497" s="102"/>
      <c r="AK497" s="102"/>
      <c r="AL497" s="213">
        <f t="shared" si="116"/>
        <v>366912</v>
      </c>
    </row>
    <row r="498" spans="1:38" ht="40.5">
      <c r="A498" s="194">
        <v>9</v>
      </c>
      <c r="B498" s="104" t="s">
        <v>6768</v>
      </c>
      <c r="C498" s="104" t="s">
        <v>5282</v>
      </c>
      <c r="D498" s="194">
        <v>1985</v>
      </c>
      <c r="E498" s="942" t="s">
        <v>1124</v>
      </c>
      <c r="F498" s="194" t="s">
        <v>1115</v>
      </c>
      <c r="G498" s="194">
        <v>2</v>
      </c>
      <c r="H498" s="194">
        <v>2.83</v>
      </c>
      <c r="I498" s="102">
        <v>1</v>
      </c>
      <c r="J498" s="102">
        <v>235456</v>
      </c>
      <c r="K498" s="102"/>
      <c r="L498" s="102"/>
      <c r="M498" s="213">
        <f t="shared" si="111"/>
        <v>235456</v>
      </c>
      <c r="N498" s="194">
        <v>2.75</v>
      </c>
      <c r="O498" s="102">
        <v>1</v>
      </c>
      <c r="P498" s="194">
        <v>228800</v>
      </c>
      <c r="Q498" s="194"/>
      <c r="R498" s="194"/>
      <c r="S498" s="213">
        <f t="shared" si="112"/>
        <v>228800</v>
      </c>
      <c r="T498" s="213">
        <f t="shared" si="113"/>
        <v>0</v>
      </c>
      <c r="U498" s="213">
        <f t="shared" si="113"/>
        <v>6656</v>
      </c>
      <c r="V498" s="213">
        <f t="shared" si="113"/>
        <v>0</v>
      </c>
      <c r="W498" s="213">
        <f t="shared" si="113"/>
        <v>0</v>
      </c>
      <c r="X498" s="213">
        <f t="shared" si="114"/>
        <v>6656</v>
      </c>
      <c r="Y498" s="194">
        <v>3</v>
      </c>
      <c r="Z498" s="194">
        <v>2.92</v>
      </c>
      <c r="AA498" s="102">
        <v>1</v>
      </c>
      <c r="AB498" s="102">
        <v>242944</v>
      </c>
      <c r="AC498" s="102"/>
      <c r="AD498" s="102"/>
      <c r="AE498" s="213">
        <f t="shared" si="115"/>
        <v>242944</v>
      </c>
      <c r="AF498" s="194">
        <v>4</v>
      </c>
      <c r="AG498" s="194">
        <v>3.02</v>
      </c>
      <c r="AH498" s="102">
        <v>1</v>
      </c>
      <c r="AI498" s="102">
        <v>251264</v>
      </c>
      <c r="AJ498" s="102"/>
      <c r="AK498" s="102"/>
      <c r="AL498" s="213">
        <f t="shared" si="116"/>
        <v>251264</v>
      </c>
    </row>
    <row r="499" spans="1:38" ht="40.5">
      <c r="A499" s="194">
        <v>10</v>
      </c>
      <c r="B499" s="102" t="s">
        <v>5441</v>
      </c>
      <c r="C499" s="102" t="s">
        <v>5282</v>
      </c>
      <c r="D499" s="194">
        <v>1998</v>
      </c>
      <c r="E499" s="942" t="s">
        <v>1124</v>
      </c>
      <c r="F499" s="194" t="s">
        <v>1115</v>
      </c>
      <c r="G499" s="194">
        <v>2</v>
      </c>
      <c r="H499" s="194">
        <v>2.83</v>
      </c>
      <c r="I499" s="102">
        <v>1</v>
      </c>
      <c r="J499" s="102">
        <v>235456</v>
      </c>
      <c r="K499" s="102"/>
      <c r="L499" s="102"/>
      <c r="M499" s="213">
        <f t="shared" si="111"/>
        <v>235456</v>
      </c>
      <c r="N499" s="194">
        <v>2.75</v>
      </c>
      <c r="O499" s="102">
        <v>1</v>
      </c>
      <c r="P499" s="194">
        <v>228800</v>
      </c>
      <c r="Q499" s="194"/>
      <c r="R499" s="194"/>
      <c r="S499" s="213">
        <f t="shared" si="112"/>
        <v>228800</v>
      </c>
      <c r="T499" s="213">
        <f t="shared" si="113"/>
        <v>0</v>
      </c>
      <c r="U499" s="213">
        <f t="shared" si="113"/>
        <v>6656</v>
      </c>
      <c r="V499" s="213">
        <f t="shared" si="113"/>
        <v>0</v>
      </c>
      <c r="W499" s="213">
        <f t="shared" si="113"/>
        <v>0</v>
      </c>
      <c r="X499" s="213">
        <f t="shared" si="114"/>
        <v>6656</v>
      </c>
      <c r="Y499" s="194">
        <v>3</v>
      </c>
      <c r="Z499" s="194">
        <v>2.92</v>
      </c>
      <c r="AA499" s="102">
        <v>1</v>
      </c>
      <c r="AB499" s="102">
        <v>242944</v>
      </c>
      <c r="AC499" s="102"/>
      <c r="AD499" s="102"/>
      <c r="AE499" s="213">
        <f t="shared" si="115"/>
        <v>242944</v>
      </c>
      <c r="AF499" s="194">
        <v>4</v>
      </c>
      <c r="AG499" s="194">
        <v>3.02</v>
      </c>
      <c r="AH499" s="102">
        <v>1</v>
      </c>
      <c r="AI499" s="102">
        <v>251264</v>
      </c>
      <c r="AJ499" s="102"/>
      <c r="AK499" s="102"/>
      <c r="AL499" s="213">
        <f t="shared" si="116"/>
        <v>251264</v>
      </c>
    </row>
    <row r="500" spans="1:38" ht="40.5">
      <c r="A500" s="194">
        <v>11</v>
      </c>
      <c r="B500" s="102" t="s">
        <v>1239</v>
      </c>
      <c r="C500" s="102" t="s">
        <v>5282</v>
      </c>
      <c r="D500" s="194">
        <v>1984</v>
      </c>
      <c r="E500" s="942" t="s">
        <v>1128</v>
      </c>
      <c r="F500" s="194" t="s">
        <v>1129</v>
      </c>
      <c r="G500" s="194">
        <v>3</v>
      </c>
      <c r="H500" s="194">
        <v>2.5</v>
      </c>
      <c r="I500" s="102">
        <v>1</v>
      </c>
      <c r="J500" s="102">
        <v>208000</v>
      </c>
      <c r="K500" s="102"/>
      <c r="L500" s="102"/>
      <c r="M500" s="213">
        <f t="shared" si="111"/>
        <v>208000</v>
      </c>
      <c r="N500" s="194">
        <v>2.4300000000000002</v>
      </c>
      <c r="O500" s="102">
        <v>1</v>
      </c>
      <c r="P500" s="194">
        <v>202176</v>
      </c>
      <c r="Q500" s="194"/>
      <c r="R500" s="194"/>
      <c r="S500" s="213">
        <f t="shared" si="112"/>
        <v>202176</v>
      </c>
      <c r="T500" s="213">
        <f t="shared" si="113"/>
        <v>0</v>
      </c>
      <c r="U500" s="213">
        <f t="shared" si="113"/>
        <v>5824</v>
      </c>
      <c r="V500" s="213">
        <f t="shared" si="113"/>
        <v>0</v>
      </c>
      <c r="W500" s="213">
        <f t="shared" si="113"/>
        <v>0</v>
      </c>
      <c r="X500" s="213">
        <f t="shared" si="114"/>
        <v>5824</v>
      </c>
      <c r="Y500" s="194">
        <v>4</v>
      </c>
      <c r="Z500" s="194">
        <v>2.58</v>
      </c>
      <c r="AA500" s="102">
        <v>1</v>
      </c>
      <c r="AB500" s="102">
        <v>214656</v>
      </c>
      <c r="AC500" s="102"/>
      <c r="AD500" s="102"/>
      <c r="AE500" s="213">
        <f t="shared" si="115"/>
        <v>214656</v>
      </c>
      <c r="AF500" s="194">
        <v>5</v>
      </c>
      <c r="AG500" s="194">
        <v>2.58</v>
      </c>
      <c r="AH500" s="102">
        <v>1</v>
      </c>
      <c r="AI500" s="102">
        <v>214656</v>
      </c>
      <c r="AJ500" s="102"/>
      <c r="AK500" s="102"/>
      <c r="AL500" s="213">
        <f t="shared" si="116"/>
        <v>214656</v>
      </c>
    </row>
    <row r="501" spans="1:38" ht="40.5">
      <c r="A501" s="194">
        <v>12</v>
      </c>
      <c r="B501" s="104" t="s">
        <v>1501</v>
      </c>
      <c r="C501" s="104" t="s">
        <v>5282</v>
      </c>
      <c r="D501" s="194">
        <v>1973</v>
      </c>
      <c r="E501" s="942" t="s">
        <v>1128</v>
      </c>
      <c r="F501" s="194" t="s">
        <v>1129</v>
      </c>
      <c r="G501" s="194">
        <v>17</v>
      </c>
      <c r="H501" s="194">
        <v>3.01</v>
      </c>
      <c r="I501" s="102">
        <v>1</v>
      </c>
      <c r="J501" s="102">
        <v>250431.99999999997</v>
      </c>
      <c r="K501" s="102"/>
      <c r="L501" s="102"/>
      <c r="M501" s="213">
        <f t="shared" si="111"/>
        <v>250431.99999999997</v>
      </c>
      <c r="N501" s="194">
        <v>3.01</v>
      </c>
      <c r="O501" s="102">
        <v>1</v>
      </c>
      <c r="P501" s="194">
        <v>250431.99999999997</v>
      </c>
      <c r="Q501" s="194"/>
      <c r="R501" s="194"/>
      <c r="S501" s="213">
        <f t="shared" si="112"/>
        <v>250431.99999999997</v>
      </c>
      <c r="T501" s="213">
        <f t="shared" si="113"/>
        <v>0</v>
      </c>
      <c r="U501" s="213">
        <f t="shared" si="113"/>
        <v>0</v>
      </c>
      <c r="V501" s="213">
        <f t="shared" si="113"/>
        <v>0</v>
      </c>
      <c r="W501" s="213">
        <f t="shared" si="113"/>
        <v>0</v>
      </c>
      <c r="X501" s="213">
        <f t="shared" si="114"/>
        <v>0</v>
      </c>
      <c r="Y501" s="194">
        <v>18</v>
      </c>
      <c r="Z501" s="194">
        <v>3.01</v>
      </c>
      <c r="AA501" s="102">
        <v>1</v>
      </c>
      <c r="AB501" s="102">
        <v>250431.99999999997</v>
      </c>
      <c r="AC501" s="102"/>
      <c r="AD501" s="102"/>
      <c r="AE501" s="213">
        <f t="shared" si="115"/>
        <v>250431.99999999997</v>
      </c>
      <c r="AF501" s="194">
        <v>19</v>
      </c>
      <c r="AG501" s="194">
        <v>3.11</v>
      </c>
      <c r="AH501" s="102">
        <v>1</v>
      </c>
      <c r="AI501" s="102">
        <v>258752</v>
      </c>
      <c r="AJ501" s="102"/>
      <c r="AK501" s="102"/>
      <c r="AL501" s="213">
        <f t="shared" si="116"/>
        <v>258752</v>
      </c>
    </row>
    <row r="502" spans="1:38">
      <c r="A502" s="194">
        <v>13</v>
      </c>
      <c r="B502" s="102" t="s">
        <v>1502</v>
      </c>
      <c r="C502" s="102" t="s">
        <v>5282</v>
      </c>
      <c r="D502" s="194">
        <v>1985</v>
      </c>
      <c r="E502" s="942" t="s">
        <v>1279</v>
      </c>
      <c r="F502" s="194" t="s">
        <v>990</v>
      </c>
      <c r="G502" s="194">
        <v>12</v>
      </c>
      <c r="H502" s="194">
        <v>2.08</v>
      </c>
      <c r="I502" s="102">
        <v>1</v>
      </c>
      <c r="J502" s="102">
        <v>173056</v>
      </c>
      <c r="K502" s="102"/>
      <c r="L502" s="102"/>
      <c r="M502" s="213">
        <f t="shared" si="111"/>
        <v>173056</v>
      </c>
      <c r="N502" s="194">
        <v>2.08</v>
      </c>
      <c r="O502" s="102">
        <v>1</v>
      </c>
      <c r="P502" s="194">
        <v>173056</v>
      </c>
      <c r="Q502" s="194"/>
      <c r="R502" s="194"/>
      <c r="S502" s="213">
        <f t="shared" si="112"/>
        <v>173056</v>
      </c>
      <c r="T502" s="213">
        <f t="shared" si="113"/>
        <v>0</v>
      </c>
      <c r="U502" s="213">
        <f t="shared" si="113"/>
        <v>0</v>
      </c>
      <c r="V502" s="213">
        <f t="shared" si="113"/>
        <v>0</v>
      </c>
      <c r="W502" s="213">
        <f t="shared" si="113"/>
        <v>0</v>
      </c>
      <c r="X502" s="213">
        <f t="shared" si="114"/>
        <v>0</v>
      </c>
      <c r="Y502" s="194">
        <v>13</v>
      </c>
      <c r="Z502" s="194">
        <v>2.14</v>
      </c>
      <c r="AA502" s="102">
        <v>1</v>
      </c>
      <c r="AB502" s="102">
        <v>178048</v>
      </c>
      <c r="AC502" s="102"/>
      <c r="AD502" s="102"/>
      <c r="AE502" s="213">
        <f t="shared" si="115"/>
        <v>178048</v>
      </c>
      <c r="AF502" s="194">
        <v>14</v>
      </c>
      <c r="AG502" s="194">
        <v>2.14</v>
      </c>
      <c r="AH502" s="102">
        <v>1</v>
      </c>
      <c r="AI502" s="102">
        <v>178048</v>
      </c>
      <c r="AJ502" s="102"/>
      <c r="AK502" s="102"/>
      <c r="AL502" s="213">
        <f t="shared" si="116"/>
        <v>178048</v>
      </c>
    </row>
    <row r="503" spans="1:38" ht="27">
      <c r="A503" s="194">
        <v>14</v>
      </c>
      <c r="B503" s="102" t="s">
        <v>6747</v>
      </c>
      <c r="C503" s="102" t="s">
        <v>5282</v>
      </c>
      <c r="D503" s="194">
        <v>2001</v>
      </c>
      <c r="E503" s="942" t="s">
        <v>1121</v>
      </c>
      <c r="F503" s="194" t="s">
        <v>990</v>
      </c>
      <c r="G503" s="194">
        <v>3</v>
      </c>
      <c r="H503" s="194">
        <v>1.84</v>
      </c>
      <c r="I503" s="102">
        <v>1</v>
      </c>
      <c r="J503" s="102">
        <v>153088</v>
      </c>
      <c r="K503" s="102"/>
      <c r="L503" s="102"/>
      <c r="M503" s="213">
        <f t="shared" si="111"/>
        <v>153088</v>
      </c>
      <c r="N503" s="194">
        <v>1.79</v>
      </c>
      <c r="O503" s="102">
        <v>1</v>
      </c>
      <c r="P503" s="194">
        <v>148928</v>
      </c>
      <c r="Q503" s="194"/>
      <c r="R503" s="194"/>
      <c r="S503" s="213">
        <f t="shared" si="112"/>
        <v>148928</v>
      </c>
      <c r="T503" s="213">
        <f t="shared" si="113"/>
        <v>0</v>
      </c>
      <c r="U503" s="213">
        <f t="shared" si="113"/>
        <v>4160</v>
      </c>
      <c r="V503" s="213">
        <f t="shared" si="113"/>
        <v>0</v>
      </c>
      <c r="W503" s="213">
        <f t="shared" si="113"/>
        <v>0</v>
      </c>
      <c r="X503" s="213">
        <f t="shared" si="114"/>
        <v>4160</v>
      </c>
      <c r="Y503" s="194">
        <v>4</v>
      </c>
      <c r="Z503" s="194">
        <v>1.9</v>
      </c>
      <c r="AA503" s="102">
        <v>1</v>
      </c>
      <c r="AB503" s="102">
        <v>158080</v>
      </c>
      <c r="AC503" s="102"/>
      <c r="AD503" s="102"/>
      <c r="AE503" s="213">
        <f t="shared" si="115"/>
        <v>158080</v>
      </c>
      <c r="AF503" s="194">
        <v>5</v>
      </c>
      <c r="AG503" s="194">
        <v>1.9</v>
      </c>
      <c r="AH503" s="102">
        <v>1</v>
      </c>
      <c r="AI503" s="102">
        <v>158080</v>
      </c>
      <c r="AJ503" s="102"/>
      <c r="AK503" s="102"/>
      <c r="AL503" s="213">
        <f t="shared" si="116"/>
        <v>158080</v>
      </c>
    </row>
    <row r="504" spans="1:38" ht="27">
      <c r="A504" s="194">
        <v>15</v>
      </c>
      <c r="B504" s="104" t="s">
        <v>5433</v>
      </c>
      <c r="C504" s="104" t="s">
        <v>5282</v>
      </c>
      <c r="D504" s="194">
        <v>1999</v>
      </c>
      <c r="E504" s="942" t="s">
        <v>1121</v>
      </c>
      <c r="F504" s="194" t="s">
        <v>990</v>
      </c>
      <c r="G504" s="194">
        <v>4</v>
      </c>
      <c r="H504" s="194">
        <v>1.9</v>
      </c>
      <c r="I504" s="102">
        <v>1</v>
      </c>
      <c r="J504" s="102">
        <v>158080</v>
      </c>
      <c r="K504" s="102"/>
      <c r="L504" s="102"/>
      <c r="M504" s="213">
        <f t="shared" si="111"/>
        <v>158080</v>
      </c>
      <c r="N504" s="194">
        <v>1.84</v>
      </c>
      <c r="O504" s="102">
        <v>1</v>
      </c>
      <c r="P504" s="194">
        <v>153088</v>
      </c>
      <c r="Q504" s="194"/>
      <c r="R504" s="194"/>
      <c r="S504" s="213">
        <f t="shared" si="112"/>
        <v>153088</v>
      </c>
      <c r="T504" s="213">
        <f t="shared" si="113"/>
        <v>0</v>
      </c>
      <c r="U504" s="213">
        <f t="shared" si="113"/>
        <v>4992</v>
      </c>
      <c r="V504" s="213">
        <f t="shared" si="113"/>
        <v>0</v>
      </c>
      <c r="W504" s="213">
        <f t="shared" si="113"/>
        <v>0</v>
      </c>
      <c r="X504" s="213">
        <f t="shared" si="114"/>
        <v>4992</v>
      </c>
      <c r="Y504" s="194">
        <v>5</v>
      </c>
      <c r="Z504" s="194">
        <v>1.9</v>
      </c>
      <c r="AA504" s="102">
        <v>1</v>
      </c>
      <c r="AB504" s="102">
        <v>158080</v>
      </c>
      <c r="AC504" s="102"/>
      <c r="AD504" s="102"/>
      <c r="AE504" s="213">
        <f t="shared" si="115"/>
        <v>158080</v>
      </c>
      <c r="AF504" s="194">
        <v>6</v>
      </c>
      <c r="AG504" s="194">
        <v>1.96</v>
      </c>
      <c r="AH504" s="102">
        <v>1</v>
      </c>
      <c r="AI504" s="102">
        <v>163072</v>
      </c>
      <c r="AJ504" s="102"/>
      <c r="AK504" s="102"/>
      <c r="AL504" s="213">
        <f t="shared" si="116"/>
        <v>163072</v>
      </c>
    </row>
    <row r="505" spans="1:38" ht="27">
      <c r="A505" s="194">
        <v>16</v>
      </c>
      <c r="B505" s="102" t="s">
        <v>6748</v>
      </c>
      <c r="C505" s="102" t="s">
        <v>5282</v>
      </c>
      <c r="D505" s="194">
        <v>2000</v>
      </c>
      <c r="E505" s="942" t="s">
        <v>1121</v>
      </c>
      <c r="F505" s="194" t="s">
        <v>990</v>
      </c>
      <c r="G505" s="194">
        <v>3</v>
      </c>
      <c r="H505" s="194">
        <v>1.84</v>
      </c>
      <c r="I505" s="102">
        <v>1</v>
      </c>
      <c r="J505" s="102">
        <v>153088</v>
      </c>
      <c r="K505" s="102"/>
      <c r="L505" s="102"/>
      <c r="M505" s="213">
        <f t="shared" si="111"/>
        <v>153088</v>
      </c>
      <c r="N505" s="194">
        <v>1.79</v>
      </c>
      <c r="O505" s="102">
        <v>1</v>
      </c>
      <c r="P505" s="194">
        <v>148928</v>
      </c>
      <c r="Q505" s="194"/>
      <c r="R505" s="194"/>
      <c r="S505" s="213">
        <f t="shared" si="112"/>
        <v>148928</v>
      </c>
      <c r="T505" s="213">
        <f t="shared" si="113"/>
        <v>0</v>
      </c>
      <c r="U505" s="213">
        <f t="shared" si="113"/>
        <v>4160</v>
      </c>
      <c r="V505" s="213">
        <f t="shared" si="113"/>
        <v>0</v>
      </c>
      <c r="W505" s="213">
        <f t="shared" si="113"/>
        <v>0</v>
      </c>
      <c r="X505" s="213">
        <f t="shared" si="114"/>
        <v>4160</v>
      </c>
      <c r="Y505" s="194">
        <v>4</v>
      </c>
      <c r="Z505" s="194">
        <v>1.9</v>
      </c>
      <c r="AA505" s="102">
        <v>1</v>
      </c>
      <c r="AB505" s="102">
        <v>158080</v>
      </c>
      <c r="AC505" s="102"/>
      <c r="AD505" s="102"/>
      <c r="AE505" s="213">
        <f t="shared" si="115"/>
        <v>158080</v>
      </c>
      <c r="AF505" s="194">
        <v>5</v>
      </c>
      <c r="AG505" s="194">
        <v>1.9</v>
      </c>
      <c r="AH505" s="102">
        <v>1</v>
      </c>
      <c r="AI505" s="102">
        <v>158080</v>
      </c>
      <c r="AJ505" s="102"/>
      <c r="AK505" s="102"/>
      <c r="AL505" s="213">
        <f t="shared" si="116"/>
        <v>158080</v>
      </c>
    </row>
    <row r="506" spans="1:38" ht="27">
      <c r="A506" s="194">
        <v>17</v>
      </c>
      <c r="B506" s="102" t="s">
        <v>1503</v>
      </c>
      <c r="C506" s="102" t="s">
        <v>5282</v>
      </c>
      <c r="D506" s="194">
        <v>1961</v>
      </c>
      <c r="E506" s="942" t="s">
        <v>1121</v>
      </c>
      <c r="F506" s="194" t="s">
        <v>990</v>
      </c>
      <c r="G506" s="194">
        <v>27</v>
      </c>
      <c r="H506" s="194">
        <v>2.2799999999999998</v>
      </c>
      <c r="I506" s="102">
        <v>1</v>
      </c>
      <c r="J506" s="102">
        <v>189695.99999999997</v>
      </c>
      <c r="K506" s="102"/>
      <c r="L506" s="102"/>
      <c r="M506" s="213">
        <f t="shared" si="111"/>
        <v>189695.99999999997</v>
      </c>
      <c r="N506" s="194">
        <v>2.2799999999999998</v>
      </c>
      <c r="O506" s="102">
        <v>1</v>
      </c>
      <c r="P506" s="194">
        <v>189695.99999999997</v>
      </c>
      <c r="Q506" s="194"/>
      <c r="R506" s="194"/>
      <c r="S506" s="213">
        <f t="shared" si="112"/>
        <v>189695.99999999997</v>
      </c>
      <c r="T506" s="213">
        <f t="shared" si="113"/>
        <v>0</v>
      </c>
      <c r="U506" s="213">
        <f t="shared" si="113"/>
        <v>0</v>
      </c>
      <c r="V506" s="213">
        <f t="shared" si="113"/>
        <v>0</v>
      </c>
      <c r="W506" s="213">
        <f t="shared" si="113"/>
        <v>0</v>
      </c>
      <c r="X506" s="213">
        <f t="shared" si="114"/>
        <v>0</v>
      </c>
      <c r="Y506" s="194">
        <v>28</v>
      </c>
      <c r="Z506" s="194">
        <v>2.2799999999999998</v>
      </c>
      <c r="AA506" s="102">
        <v>1</v>
      </c>
      <c r="AB506" s="102">
        <v>189695.99999999997</v>
      </c>
      <c r="AC506" s="102"/>
      <c r="AD506" s="102"/>
      <c r="AE506" s="213">
        <f t="shared" si="115"/>
        <v>189695.99999999997</v>
      </c>
      <c r="AF506" s="194">
        <v>29</v>
      </c>
      <c r="AG506" s="194">
        <v>2.2799999999999998</v>
      </c>
      <c r="AH506" s="102">
        <v>1</v>
      </c>
      <c r="AI506" s="102">
        <v>189695.99999999997</v>
      </c>
      <c r="AJ506" s="102"/>
      <c r="AK506" s="102"/>
      <c r="AL506" s="213">
        <f t="shared" si="116"/>
        <v>189695.99999999997</v>
      </c>
    </row>
    <row r="507" spans="1:38" ht="27">
      <c r="A507" s="194">
        <v>18</v>
      </c>
      <c r="B507" s="104" t="s">
        <v>8119</v>
      </c>
      <c r="C507" s="104" t="s">
        <v>5282</v>
      </c>
      <c r="D507" s="194">
        <v>2002</v>
      </c>
      <c r="E507" s="942" t="s">
        <v>1121</v>
      </c>
      <c r="F507" s="194" t="s">
        <v>990</v>
      </c>
      <c r="G507" s="194">
        <v>2</v>
      </c>
      <c r="H507" s="194">
        <v>1.79</v>
      </c>
      <c r="I507" s="102">
        <v>1</v>
      </c>
      <c r="J507" s="102">
        <v>148928</v>
      </c>
      <c r="K507" s="102"/>
      <c r="L507" s="102"/>
      <c r="M507" s="213">
        <f t="shared" si="111"/>
        <v>148928</v>
      </c>
      <c r="N507" s="194">
        <v>1.73</v>
      </c>
      <c r="O507" s="102">
        <v>1</v>
      </c>
      <c r="P507" s="194">
        <v>143936</v>
      </c>
      <c r="Q507" s="194"/>
      <c r="R507" s="194"/>
      <c r="S507" s="213">
        <f t="shared" si="112"/>
        <v>143936</v>
      </c>
      <c r="T507" s="213">
        <f t="shared" si="113"/>
        <v>0</v>
      </c>
      <c r="U507" s="213">
        <f t="shared" si="113"/>
        <v>4992</v>
      </c>
      <c r="V507" s="213">
        <f t="shared" si="113"/>
        <v>0</v>
      </c>
      <c r="W507" s="213">
        <f t="shared" si="113"/>
        <v>0</v>
      </c>
      <c r="X507" s="213">
        <f t="shared" si="114"/>
        <v>4992</v>
      </c>
      <c r="Y507" s="194">
        <v>3</v>
      </c>
      <c r="Z507" s="194">
        <v>1.84</v>
      </c>
      <c r="AA507" s="102">
        <v>1</v>
      </c>
      <c r="AB507" s="102">
        <v>153088</v>
      </c>
      <c r="AC507" s="102"/>
      <c r="AD507" s="102"/>
      <c r="AE507" s="213">
        <f t="shared" si="115"/>
        <v>153088</v>
      </c>
      <c r="AF507" s="194">
        <v>4</v>
      </c>
      <c r="AG507" s="194">
        <v>1.9</v>
      </c>
      <c r="AH507" s="102">
        <v>1</v>
      </c>
      <c r="AI507" s="102">
        <v>158080</v>
      </c>
      <c r="AJ507" s="102"/>
      <c r="AK507" s="102"/>
      <c r="AL507" s="213">
        <f t="shared" si="116"/>
        <v>158080</v>
      </c>
    </row>
    <row r="508" spans="1:38" ht="27">
      <c r="A508" s="194">
        <v>19</v>
      </c>
      <c r="B508" s="102" t="s">
        <v>1505</v>
      </c>
      <c r="C508" s="102" t="s">
        <v>5282</v>
      </c>
      <c r="D508" s="194">
        <v>1963</v>
      </c>
      <c r="E508" s="942" t="s">
        <v>1121</v>
      </c>
      <c r="F508" s="194" t="s">
        <v>990</v>
      </c>
      <c r="G508" s="194">
        <v>21</v>
      </c>
      <c r="H508" s="194">
        <v>2.2799999999999998</v>
      </c>
      <c r="I508" s="102">
        <v>1</v>
      </c>
      <c r="J508" s="102">
        <v>189695.99999999997</v>
      </c>
      <c r="K508" s="102"/>
      <c r="L508" s="102"/>
      <c r="M508" s="213">
        <f t="shared" si="111"/>
        <v>189695.99999999997</v>
      </c>
      <c r="N508" s="194">
        <v>2.2799999999999998</v>
      </c>
      <c r="O508" s="102">
        <v>1</v>
      </c>
      <c r="P508" s="194">
        <v>189695.99999999997</v>
      </c>
      <c r="Q508" s="194"/>
      <c r="R508" s="194"/>
      <c r="S508" s="213">
        <f t="shared" si="112"/>
        <v>189695.99999999997</v>
      </c>
      <c r="T508" s="213">
        <f t="shared" si="113"/>
        <v>0</v>
      </c>
      <c r="U508" s="213">
        <f t="shared" si="113"/>
        <v>0</v>
      </c>
      <c r="V508" s="213">
        <f t="shared" si="113"/>
        <v>0</v>
      </c>
      <c r="W508" s="213">
        <f t="shared" si="113"/>
        <v>0</v>
      </c>
      <c r="X508" s="213">
        <f t="shared" si="114"/>
        <v>0</v>
      </c>
      <c r="Y508" s="194">
        <v>22</v>
      </c>
      <c r="Z508" s="194">
        <v>2.2799999999999998</v>
      </c>
      <c r="AA508" s="102">
        <v>1</v>
      </c>
      <c r="AB508" s="102">
        <v>189695.99999999997</v>
      </c>
      <c r="AC508" s="102"/>
      <c r="AD508" s="102"/>
      <c r="AE508" s="213">
        <f t="shared" si="115"/>
        <v>189695.99999999997</v>
      </c>
      <c r="AF508" s="194">
        <v>23</v>
      </c>
      <c r="AG508" s="194">
        <v>2.2799999999999998</v>
      </c>
      <c r="AH508" s="102">
        <v>1</v>
      </c>
      <c r="AI508" s="102">
        <v>189695.99999999997</v>
      </c>
      <c r="AJ508" s="102"/>
      <c r="AK508" s="102"/>
      <c r="AL508" s="213">
        <f t="shared" si="116"/>
        <v>189695.99999999997</v>
      </c>
    </row>
    <row r="509" spans="1:38" ht="27">
      <c r="A509" s="194">
        <v>20</v>
      </c>
      <c r="B509" s="102" t="s">
        <v>6749</v>
      </c>
      <c r="C509" s="102" t="s">
        <v>5282</v>
      </c>
      <c r="D509" s="194">
        <v>1984</v>
      </c>
      <c r="E509" s="942" t="s">
        <v>1121</v>
      </c>
      <c r="F509" s="194" t="s">
        <v>990</v>
      </c>
      <c r="G509" s="194">
        <v>18</v>
      </c>
      <c r="H509" s="194">
        <v>2.21</v>
      </c>
      <c r="I509" s="102">
        <v>1</v>
      </c>
      <c r="J509" s="102">
        <v>183872</v>
      </c>
      <c r="K509" s="102">
        <v>8000</v>
      </c>
      <c r="L509" s="102"/>
      <c r="M509" s="213">
        <f t="shared" si="111"/>
        <v>191872</v>
      </c>
      <c r="N509" s="194">
        <v>2.21</v>
      </c>
      <c r="O509" s="102">
        <v>1</v>
      </c>
      <c r="P509" s="194">
        <v>183872</v>
      </c>
      <c r="Q509" s="194">
        <v>8000</v>
      </c>
      <c r="R509" s="194"/>
      <c r="S509" s="213">
        <f t="shared" si="112"/>
        <v>191872</v>
      </c>
      <c r="T509" s="213">
        <f t="shared" si="113"/>
        <v>0</v>
      </c>
      <c r="U509" s="213">
        <f t="shared" si="113"/>
        <v>0</v>
      </c>
      <c r="V509" s="213">
        <f t="shared" si="113"/>
        <v>0</v>
      </c>
      <c r="W509" s="213">
        <f t="shared" si="113"/>
        <v>0</v>
      </c>
      <c r="X509" s="213">
        <f t="shared" si="114"/>
        <v>0</v>
      </c>
      <c r="Y509" s="194">
        <v>19</v>
      </c>
      <c r="Z509" s="194">
        <v>2.2799999999999998</v>
      </c>
      <c r="AA509" s="102">
        <v>1</v>
      </c>
      <c r="AB509" s="102">
        <v>189695.99999999997</v>
      </c>
      <c r="AC509" s="102">
        <v>8000</v>
      </c>
      <c r="AD509" s="102"/>
      <c r="AE509" s="213">
        <f t="shared" si="115"/>
        <v>197695.99999999997</v>
      </c>
      <c r="AF509" s="194">
        <v>20</v>
      </c>
      <c r="AG509" s="194">
        <v>2.2799999999999998</v>
      </c>
      <c r="AH509" s="102">
        <v>1</v>
      </c>
      <c r="AI509" s="102">
        <v>189695.99999999997</v>
      </c>
      <c r="AJ509" s="102">
        <v>8000</v>
      </c>
      <c r="AK509" s="102"/>
      <c r="AL509" s="213">
        <f t="shared" si="116"/>
        <v>197695.99999999997</v>
      </c>
    </row>
    <row r="510" spans="1:38" ht="27">
      <c r="A510" s="194">
        <v>21</v>
      </c>
      <c r="B510" s="104" t="s">
        <v>6750</v>
      </c>
      <c r="C510" s="104" t="s">
        <v>5282</v>
      </c>
      <c r="D510" s="194">
        <v>1995</v>
      </c>
      <c r="E510" s="942" t="s">
        <v>1121</v>
      </c>
      <c r="F510" s="194" t="s">
        <v>990</v>
      </c>
      <c r="G510" s="194">
        <v>2</v>
      </c>
      <c r="H510" s="194">
        <v>1.79</v>
      </c>
      <c r="I510" s="102">
        <v>1</v>
      </c>
      <c r="J510" s="102">
        <v>148928</v>
      </c>
      <c r="K510" s="102"/>
      <c r="L510" s="102"/>
      <c r="M510" s="213">
        <f t="shared" si="111"/>
        <v>148928</v>
      </c>
      <c r="N510" s="194">
        <v>1.73</v>
      </c>
      <c r="O510" s="102">
        <v>1</v>
      </c>
      <c r="P510" s="194">
        <v>143936</v>
      </c>
      <c r="Q510" s="194"/>
      <c r="R510" s="194"/>
      <c r="S510" s="213">
        <f t="shared" si="112"/>
        <v>143936</v>
      </c>
      <c r="T510" s="213">
        <f t="shared" si="113"/>
        <v>0</v>
      </c>
      <c r="U510" s="213">
        <f t="shared" si="113"/>
        <v>4992</v>
      </c>
      <c r="V510" s="213">
        <f t="shared" si="113"/>
        <v>0</v>
      </c>
      <c r="W510" s="213">
        <f t="shared" si="113"/>
        <v>0</v>
      </c>
      <c r="X510" s="213">
        <f t="shared" si="114"/>
        <v>4992</v>
      </c>
      <c r="Y510" s="194">
        <v>3</v>
      </c>
      <c r="Z510" s="194">
        <v>1.84</v>
      </c>
      <c r="AA510" s="102">
        <v>1</v>
      </c>
      <c r="AB510" s="102">
        <v>153088</v>
      </c>
      <c r="AC510" s="102"/>
      <c r="AD510" s="102"/>
      <c r="AE510" s="213">
        <f t="shared" si="115"/>
        <v>153088</v>
      </c>
      <c r="AF510" s="194">
        <v>4</v>
      </c>
      <c r="AG510" s="194">
        <v>1.9</v>
      </c>
      <c r="AH510" s="102">
        <v>1</v>
      </c>
      <c r="AI510" s="102">
        <v>158080</v>
      </c>
      <c r="AJ510" s="102"/>
      <c r="AK510" s="102"/>
      <c r="AL510" s="213">
        <f t="shared" si="116"/>
        <v>158080</v>
      </c>
    </row>
    <row r="511" spans="1:38" ht="27">
      <c r="A511" s="194">
        <v>22</v>
      </c>
      <c r="B511" s="102" t="s">
        <v>1904</v>
      </c>
      <c r="C511" s="102" t="s">
        <v>5282</v>
      </c>
      <c r="D511" s="194">
        <v>1993</v>
      </c>
      <c r="E511" s="942" t="s">
        <v>1121</v>
      </c>
      <c r="F511" s="194" t="s">
        <v>990</v>
      </c>
      <c r="G511" s="194">
        <v>6</v>
      </c>
      <c r="H511" s="194">
        <v>1.96</v>
      </c>
      <c r="I511" s="102">
        <v>1</v>
      </c>
      <c r="J511" s="102">
        <v>163072</v>
      </c>
      <c r="K511" s="102"/>
      <c r="L511" s="102"/>
      <c r="M511" s="213">
        <f t="shared" si="111"/>
        <v>163072</v>
      </c>
      <c r="N511" s="194">
        <v>1.9</v>
      </c>
      <c r="O511" s="102">
        <v>1</v>
      </c>
      <c r="P511" s="194">
        <v>158080</v>
      </c>
      <c r="Q511" s="194"/>
      <c r="R511" s="194"/>
      <c r="S511" s="213">
        <f t="shared" si="112"/>
        <v>158080</v>
      </c>
      <c r="T511" s="213">
        <f t="shared" si="113"/>
        <v>0</v>
      </c>
      <c r="U511" s="213">
        <f t="shared" si="113"/>
        <v>4992</v>
      </c>
      <c r="V511" s="213">
        <f t="shared" si="113"/>
        <v>0</v>
      </c>
      <c r="W511" s="213">
        <f t="shared" si="113"/>
        <v>0</v>
      </c>
      <c r="X511" s="213">
        <f t="shared" si="114"/>
        <v>4992</v>
      </c>
      <c r="Y511" s="194">
        <v>7</v>
      </c>
      <c r="Z511" s="194">
        <v>1.96</v>
      </c>
      <c r="AA511" s="102">
        <v>1</v>
      </c>
      <c r="AB511" s="102">
        <v>163072</v>
      </c>
      <c r="AC511" s="102"/>
      <c r="AD511" s="102"/>
      <c r="AE511" s="213">
        <f t="shared" si="115"/>
        <v>163072</v>
      </c>
      <c r="AF511" s="194">
        <v>8</v>
      </c>
      <c r="AG511" s="194">
        <v>2.02</v>
      </c>
      <c r="AH511" s="102">
        <v>1</v>
      </c>
      <c r="AI511" s="102">
        <v>168064</v>
      </c>
      <c r="AJ511" s="102"/>
      <c r="AK511" s="102"/>
      <c r="AL511" s="213">
        <f t="shared" si="116"/>
        <v>168064</v>
      </c>
    </row>
    <row r="512" spans="1:38" ht="27">
      <c r="A512" s="194">
        <v>23</v>
      </c>
      <c r="B512" s="102" t="s">
        <v>1506</v>
      </c>
      <c r="C512" s="102" t="s">
        <v>5282</v>
      </c>
      <c r="D512" s="194">
        <v>1985</v>
      </c>
      <c r="E512" s="942" t="s">
        <v>1121</v>
      </c>
      <c r="F512" s="194" t="s">
        <v>990</v>
      </c>
      <c r="G512" s="194">
        <v>18</v>
      </c>
      <c r="H512" s="194">
        <v>2.21</v>
      </c>
      <c r="I512" s="102">
        <v>1</v>
      </c>
      <c r="J512" s="102">
        <v>183872</v>
      </c>
      <c r="K512" s="102"/>
      <c r="L512" s="102"/>
      <c r="M512" s="213">
        <f t="shared" si="111"/>
        <v>183872</v>
      </c>
      <c r="N512" s="194">
        <v>2.21</v>
      </c>
      <c r="O512" s="102">
        <v>1</v>
      </c>
      <c r="P512" s="194">
        <v>183872</v>
      </c>
      <c r="Q512" s="194"/>
      <c r="R512" s="194"/>
      <c r="S512" s="213">
        <f t="shared" si="112"/>
        <v>183872</v>
      </c>
      <c r="T512" s="213">
        <f t="shared" si="113"/>
        <v>0</v>
      </c>
      <c r="U512" s="213">
        <f t="shared" si="113"/>
        <v>0</v>
      </c>
      <c r="V512" s="213">
        <f t="shared" si="113"/>
        <v>0</v>
      </c>
      <c r="W512" s="213">
        <f t="shared" si="113"/>
        <v>0</v>
      </c>
      <c r="X512" s="213">
        <f t="shared" si="114"/>
        <v>0</v>
      </c>
      <c r="Y512" s="194">
        <v>19</v>
      </c>
      <c r="Z512" s="194">
        <v>2.2799999999999998</v>
      </c>
      <c r="AA512" s="102">
        <v>1</v>
      </c>
      <c r="AB512" s="102">
        <v>189695.99999999997</v>
      </c>
      <c r="AC512" s="102"/>
      <c r="AD512" s="102"/>
      <c r="AE512" s="213">
        <f t="shared" si="115"/>
        <v>189695.99999999997</v>
      </c>
      <c r="AF512" s="194">
        <v>20</v>
      </c>
      <c r="AG512" s="194">
        <v>2.2799999999999998</v>
      </c>
      <c r="AH512" s="102">
        <v>1</v>
      </c>
      <c r="AI512" s="102">
        <v>189695.99999999997</v>
      </c>
      <c r="AJ512" s="102"/>
      <c r="AK512" s="102"/>
      <c r="AL512" s="213">
        <f t="shared" si="116"/>
        <v>189695.99999999997</v>
      </c>
    </row>
    <row r="513" spans="1:38" ht="27">
      <c r="A513" s="194">
        <v>24</v>
      </c>
      <c r="B513" s="104" t="s">
        <v>6751</v>
      </c>
      <c r="C513" s="104" t="s">
        <v>5282</v>
      </c>
      <c r="D513" s="194">
        <v>2000</v>
      </c>
      <c r="E513" s="942" t="s">
        <v>1121</v>
      </c>
      <c r="F513" s="194" t="s">
        <v>990</v>
      </c>
      <c r="G513" s="194">
        <v>2</v>
      </c>
      <c r="H513" s="194">
        <v>1.79</v>
      </c>
      <c r="I513" s="102">
        <v>1</v>
      </c>
      <c r="J513" s="102">
        <v>148928</v>
      </c>
      <c r="K513" s="102"/>
      <c r="L513" s="102"/>
      <c r="M513" s="213">
        <f t="shared" si="111"/>
        <v>148928</v>
      </c>
      <c r="N513" s="194">
        <v>1.73</v>
      </c>
      <c r="O513" s="102">
        <v>1</v>
      </c>
      <c r="P513" s="194">
        <v>143936</v>
      </c>
      <c r="Q513" s="194"/>
      <c r="R513" s="194"/>
      <c r="S513" s="213">
        <f t="shared" si="112"/>
        <v>143936</v>
      </c>
      <c r="T513" s="213">
        <f t="shared" si="113"/>
        <v>0</v>
      </c>
      <c r="U513" s="213">
        <f t="shared" si="113"/>
        <v>4992</v>
      </c>
      <c r="V513" s="213">
        <f t="shared" si="113"/>
        <v>0</v>
      </c>
      <c r="W513" s="213">
        <f t="shared" si="113"/>
        <v>0</v>
      </c>
      <c r="X513" s="213">
        <f t="shared" si="114"/>
        <v>4992</v>
      </c>
      <c r="Y513" s="194">
        <v>3</v>
      </c>
      <c r="Z513" s="194">
        <v>1.84</v>
      </c>
      <c r="AA513" s="102">
        <v>1</v>
      </c>
      <c r="AB513" s="102">
        <v>153088</v>
      </c>
      <c r="AC513" s="102"/>
      <c r="AD513" s="102"/>
      <c r="AE513" s="213">
        <f t="shared" si="115"/>
        <v>153088</v>
      </c>
      <c r="AF513" s="194">
        <v>4</v>
      </c>
      <c r="AG513" s="194">
        <v>1.9</v>
      </c>
      <c r="AH513" s="102">
        <v>1</v>
      </c>
      <c r="AI513" s="102">
        <v>158080</v>
      </c>
      <c r="AJ513" s="102"/>
      <c r="AK513" s="102"/>
      <c r="AL513" s="213">
        <f t="shared" si="116"/>
        <v>158080</v>
      </c>
    </row>
    <row r="514" spans="1:38" ht="27">
      <c r="A514" s="194">
        <v>25</v>
      </c>
      <c r="B514" s="102" t="s">
        <v>8120</v>
      </c>
      <c r="C514" s="102" t="s">
        <v>5282</v>
      </c>
      <c r="D514" s="194">
        <v>2005</v>
      </c>
      <c r="E514" s="942" t="s">
        <v>1121</v>
      </c>
      <c r="F514" s="194" t="s">
        <v>990</v>
      </c>
      <c r="G514" s="194">
        <v>2</v>
      </c>
      <c r="H514" s="194">
        <v>1.79</v>
      </c>
      <c r="I514" s="102">
        <v>1</v>
      </c>
      <c r="J514" s="102">
        <v>148928</v>
      </c>
      <c r="K514" s="102"/>
      <c r="L514" s="102"/>
      <c r="M514" s="213">
        <f t="shared" si="111"/>
        <v>148928</v>
      </c>
      <c r="N514" s="194">
        <v>1.73</v>
      </c>
      <c r="O514" s="102">
        <v>1</v>
      </c>
      <c r="P514" s="194">
        <v>143936</v>
      </c>
      <c r="Q514" s="194"/>
      <c r="R514" s="194"/>
      <c r="S514" s="213">
        <f t="shared" si="112"/>
        <v>143936</v>
      </c>
      <c r="T514" s="213">
        <f t="shared" si="113"/>
        <v>0</v>
      </c>
      <c r="U514" s="213">
        <f t="shared" si="113"/>
        <v>4992</v>
      </c>
      <c r="V514" s="213">
        <f t="shared" si="113"/>
        <v>0</v>
      </c>
      <c r="W514" s="213">
        <f t="shared" si="113"/>
        <v>0</v>
      </c>
      <c r="X514" s="213">
        <f t="shared" si="114"/>
        <v>4992</v>
      </c>
      <c r="Y514" s="194">
        <v>3</v>
      </c>
      <c r="Z514" s="194">
        <v>1.84</v>
      </c>
      <c r="AA514" s="102">
        <v>1</v>
      </c>
      <c r="AB514" s="102">
        <v>153088</v>
      </c>
      <c r="AC514" s="102"/>
      <c r="AD514" s="102"/>
      <c r="AE514" s="213">
        <f t="shared" si="115"/>
        <v>153088</v>
      </c>
      <c r="AF514" s="194">
        <v>4</v>
      </c>
      <c r="AG514" s="194">
        <v>1.9</v>
      </c>
      <c r="AH514" s="102">
        <v>1</v>
      </c>
      <c r="AI514" s="102">
        <v>158080</v>
      </c>
      <c r="AJ514" s="102"/>
      <c r="AK514" s="102"/>
      <c r="AL514" s="213">
        <f t="shared" si="116"/>
        <v>158080</v>
      </c>
    </row>
    <row r="515" spans="1:38" ht="27">
      <c r="A515" s="194">
        <v>26</v>
      </c>
      <c r="B515" s="102" t="s">
        <v>1510</v>
      </c>
      <c r="C515" s="102" t="s">
        <v>5282</v>
      </c>
      <c r="D515" s="194">
        <v>1984</v>
      </c>
      <c r="E515" s="942" t="s">
        <v>1121</v>
      </c>
      <c r="F515" s="194" t="s">
        <v>990</v>
      </c>
      <c r="G515" s="194">
        <v>9</v>
      </c>
      <c r="H515" s="194">
        <v>2.02</v>
      </c>
      <c r="I515" s="102">
        <v>1</v>
      </c>
      <c r="J515" s="102">
        <v>168064</v>
      </c>
      <c r="K515" s="102"/>
      <c r="L515" s="102"/>
      <c r="M515" s="213">
        <f t="shared" si="111"/>
        <v>168064</v>
      </c>
      <c r="N515" s="194">
        <v>2.02</v>
      </c>
      <c r="O515" s="102">
        <v>1</v>
      </c>
      <c r="P515" s="194">
        <v>168064</v>
      </c>
      <c r="Q515" s="194"/>
      <c r="R515" s="194"/>
      <c r="S515" s="213">
        <f t="shared" si="112"/>
        <v>168064</v>
      </c>
      <c r="T515" s="213">
        <f t="shared" si="113"/>
        <v>0</v>
      </c>
      <c r="U515" s="213">
        <f t="shared" si="113"/>
        <v>0</v>
      </c>
      <c r="V515" s="213">
        <f t="shared" si="113"/>
        <v>0</v>
      </c>
      <c r="W515" s="213">
        <f t="shared" si="113"/>
        <v>0</v>
      </c>
      <c r="X515" s="213">
        <f t="shared" si="114"/>
        <v>0</v>
      </c>
      <c r="Y515" s="194">
        <v>10</v>
      </c>
      <c r="Z515" s="194">
        <v>2.08</v>
      </c>
      <c r="AA515" s="102">
        <v>1</v>
      </c>
      <c r="AB515" s="102">
        <v>173056</v>
      </c>
      <c r="AC515" s="102"/>
      <c r="AD515" s="102"/>
      <c r="AE515" s="213">
        <f t="shared" si="115"/>
        <v>173056</v>
      </c>
      <c r="AF515" s="194">
        <v>11</v>
      </c>
      <c r="AG515" s="194">
        <v>2.08</v>
      </c>
      <c r="AH515" s="102">
        <v>1</v>
      </c>
      <c r="AI515" s="102">
        <v>173056</v>
      </c>
      <c r="AJ515" s="102"/>
      <c r="AK515" s="102"/>
      <c r="AL515" s="213">
        <f t="shared" si="116"/>
        <v>173056</v>
      </c>
    </row>
    <row r="516" spans="1:38" ht="27">
      <c r="A516" s="194">
        <v>27</v>
      </c>
      <c r="B516" s="104" t="s">
        <v>1518</v>
      </c>
      <c r="C516" s="104" t="s">
        <v>5282</v>
      </c>
      <c r="D516" s="194">
        <v>1991</v>
      </c>
      <c r="E516" s="942" t="s">
        <v>1121</v>
      </c>
      <c r="F516" s="194" t="s">
        <v>990</v>
      </c>
      <c r="G516" s="194">
        <v>6</v>
      </c>
      <c r="H516" s="194">
        <v>1.96</v>
      </c>
      <c r="I516" s="102">
        <v>1</v>
      </c>
      <c r="J516" s="102">
        <v>163072</v>
      </c>
      <c r="K516" s="102"/>
      <c r="L516" s="102"/>
      <c r="M516" s="213">
        <f t="shared" si="111"/>
        <v>163072</v>
      </c>
      <c r="N516" s="194">
        <v>1.9</v>
      </c>
      <c r="O516" s="102">
        <v>1</v>
      </c>
      <c r="P516" s="194">
        <v>158080</v>
      </c>
      <c r="Q516" s="194"/>
      <c r="R516" s="194"/>
      <c r="S516" s="213">
        <f t="shared" si="112"/>
        <v>158080</v>
      </c>
      <c r="T516" s="213">
        <f t="shared" si="113"/>
        <v>0</v>
      </c>
      <c r="U516" s="213">
        <f t="shared" si="113"/>
        <v>4992</v>
      </c>
      <c r="V516" s="213">
        <f t="shared" si="113"/>
        <v>0</v>
      </c>
      <c r="W516" s="213">
        <f t="shared" si="113"/>
        <v>0</v>
      </c>
      <c r="X516" s="213">
        <f t="shared" si="114"/>
        <v>4992</v>
      </c>
      <c r="Y516" s="194">
        <v>7</v>
      </c>
      <c r="Z516" s="194">
        <v>1.96</v>
      </c>
      <c r="AA516" s="102">
        <v>1</v>
      </c>
      <c r="AB516" s="102">
        <v>163072</v>
      </c>
      <c r="AC516" s="102"/>
      <c r="AD516" s="102"/>
      <c r="AE516" s="213">
        <f t="shared" si="115"/>
        <v>163072</v>
      </c>
      <c r="AF516" s="194">
        <v>8</v>
      </c>
      <c r="AG516" s="194">
        <v>2.02</v>
      </c>
      <c r="AH516" s="102">
        <v>1</v>
      </c>
      <c r="AI516" s="102">
        <v>168064</v>
      </c>
      <c r="AJ516" s="102"/>
      <c r="AK516" s="102"/>
      <c r="AL516" s="213">
        <f t="shared" si="116"/>
        <v>168064</v>
      </c>
    </row>
    <row r="517" spans="1:38" ht="27">
      <c r="A517" s="194">
        <v>28</v>
      </c>
      <c r="B517" s="102" t="s">
        <v>6752</v>
      </c>
      <c r="C517" s="102" t="s">
        <v>5282</v>
      </c>
      <c r="D517" s="194">
        <v>1988</v>
      </c>
      <c r="E517" s="942" t="s">
        <v>1121</v>
      </c>
      <c r="F517" s="194" t="s">
        <v>990</v>
      </c>
      <c r="G517" s="194">
        <v>10</v>
      </c>
      <c r="H517" s="194">
        <v>2.08</v>
      </c>
      <c r="I517" s="102">
        <v>1</v>
      </c>
      <c r="J517" s="102">
        <v>173056</v>
      </c>
      <c r="K517" s="102"/>
      <c r="L517" s="102"/>
      <c r="M517" s="213">
        <f t="shared" si="111"/>
        <v>173056</v>
      </c>
      <c r="N517" s="194">
        <v>2.02</v>
      </c>
      <c r="O517" s="102">
        <v>1</v>
      </c>
      <c r="P517" s="194">
        <v>168064</v>
      </c>
      <c r="Q517" s="194"/>
      <c r="R517" s="194"/>
      <c r="S517" s="213">
        <f t="shared" si="112"/>
        <v>168064</v>
      </c>
      <c r="T517" s="213">
        <f t="shared" si="113"/>
        <v>0</v>
      </c>
      <c r="U517" s="213">
        <f t="shared" si="113"/>
        <v>4992</v>
      </c>
      <c r="V517" s="213">
        <f t="shared" si="113"/>
        <v>0</v>
      </c>
      <c r="W517" s="213">
        <f t="shared" si="113"/>
        <v>0</v>
      </c>
      <c r="X517" s="213">
        <f t="shared" si="114"/>
        <v>4992</v>
      </c>
      <c r="Y517" s="194">
        <v>11</v>
      </c>
      <c r="Z517" s="194">
        <v>2.08</v>
      </c>
      <c r="AA517" s="102">
        <v>1</v>
      </c>
      <c r="AB517" s="102">
        <v>173056</v>
      </c>
      <c r="AC517" s="102"/>
      <c r="AD517" s="102"/>
      <c r="AE517" s="213">
        <f t="shared" si="115"/>
        <v>173056</v>
      </c>
      <c r="AF517" s="194">
        <v>12</v>
      </c>
      <c r="AG517" s="194">
        <v>2.08</v>
      </c>
      <c r="AH517" s="102">
        <v>1</v>
      </c>
      <c r="AI517" s="102">
        <v>173056</v>
      </c>
      <c r="AJ517" s="102"/>
      <c r="AK517" s="102"/>
      <c r="AL517" s="213">
        <f t="shared" si="116"/>
        <v>173056</v>
      </c>
    </row>
    <row r="518" spans="1:38" ht="27">
      <c r="A518" s="194">
        <v>29</v>
      </c>
      <c r="B518" s="102" t="s">
        <v>1508</v>
      </c>
      <c r="C518" s="102" t="s">
        <v>5282</v>
      </c>
      <c r="D518" s="194">
        <v>1996</v>
      </c>
      <c r="E518" s="942" t="s">
        <v>1121</v>
      </c>
      <c r="F518" s="194" t="s">
        <v>990</v>
      </c>
      <c r="G518" s="194">
        <v>8</v>
      </c>
      <c r="H518" s="194">
        <v>2.02</v>
      </c>
      <c r="I518" s="102">
        <v>1</v>
      </c>
      <c r="J518" s="102">
        <v>168064</v>
      </c>
      <c r="K518" s="102"/>
      <c r="L518" s="102"/>
      <c r="M518" s="213">
        <f t="shared" si="111"/>
        <v>168064</v>
      </c>
      <c r="N518" s="194">
        <v>1.96</v>
      </c>
      <c r="O518" s="102">
        <v>1</v>
      </c>
      <c r="P518" s="194">
        <v>163072</v>
      </c>
      <c r="Q518" s="194"/>
      <c r="R518" s="194"/>
      <c r="S518" s="213">
        <f t="shared" si="112"/>
        <v>163072</v>
      </c>
      <c r="T518" s="213">
        <f t="shared" si="113"/>
        <v>0</v>
      </c>
      <c r="U518" s="213">
        <f t="shared" si="113"/>
        <v>4992</v>
      </c>
      <c r="V518" s="213">
        <f t="shared" si="113"/>
        <v>0</v>
      </c>
      <c r="W518" s="213">
        <f t="shared" si="113"/>
        <v>0</v>
      </c>
      <c r="X518" s="213">
        <f t="shared" si="114"/>
        <v>4992</v>
      </c>
      <c r="Y518" s="194">
        <v>9</v>
      </c>
      <c r="Z518" s="194">
        <v>2.02</v>
      </c>
      <c r="AA518" s="102">
        <v>1</v>
      </c>
      <c r="AB518" s="102">
        <v>168064</v>
      </c>
      <c r="AC518" s="102"/>
      <c r="AD518" s="102"/>
      <c r="AE518" s="213">
        <f t="shared" si="115"/>
        <v>168064</v>
      </c>
      <c r="AF518" s="194">
        <v>10</v>
      </c>
      <c r="AG518" s="194">
        <v>2.08</v>
      </c>
      <c r="AH518" s="102">
        <v>1</v>
      </c>
      <c r="AI518" s="102">
        <v>173056</v>
      </c>
      <c r="AJ518" s="102"/>
      <c r="AK518" s="102"/>
      <c r="AL518" s="213">
        <f t="shared" si="116"/>
        <v>173056</v>
      </c>
    </row>
    <row r="519" spans="1:38" ht="27">
      <c r="A519" s="194">
        <v>30</v>
      </c>
      <c r="B519" s="104" t="s">
        <v>5435</v>
      </c>
      <c r="C519" s="104" t="s">
        <v>5283</v>
      </c>
      <c r="D519" s="194">
        <v>1997</v>
      </c>
      <c r="E519" s="942" t="s">
        <v>1121</v>
      </c>
      <c r="F519" s="194" t="s">
        <v>990</v>
      </c>
      <c r="G519" s="194">
        <v>4</v>
      </c>
      <c r="H519" s="194">
        <v>1.9</v>
      </c>
      <c r="I519" s="102">
        <v>1</v>
      </c>
      <c r="J519" s="102">
        <v>158080</v>
      </c>
      <c r="K519" s="102"/>
      <c r="L519" s="102"/>
      <c r="M519" s="213">
        <f t="shared" si="111"/>
        <v>158080</v>
      </c>
      <c r="N519" s="194">
        <v>1.84</v>
      </c>
      <c r="O519" s="102">
        <v>1</v>
      </c>
      <c r="P519" s="194">
        <v>153088</v>
      </c>
      <c r="Q519" s="194"/>
      <c r="R519" s="194"/>
      <c r="S519" s="213">
        <f t="shared" si="112"/>
        <v>153088</v>
      </c>
      <c r="T519" s="213">
        <f t="shared" si="113"/>
        <v>0</v>
      </c>
      <c r="U519" s="213">
        <f t="shared" si="113"/>
        <v>4992</v>
      </c>
      <c r="V519" s="213">
        <f t="shared" si="113"/>
        <v>0</v>
      </c>
      <c r="W519" s="213">
        <f t="shared" si="113"/>
        <v>0</v>
      </c>
      <c r="X519" s="213">
        <f t="shared" si="114"/>
        <v>4992</v>
      </c>
      <c r="Y519" s="194">
        <v>5</v>
      </c>
      <c r="Z519" s="194">
        <v>1.9</v>
      </c>
      <c r="AA519" s="102">
        <v>1</v>
      </c>
      <c r="AB519" s="102">
        <v>158080</v>
      </c>
      <c r="AC519" s="102"/>
      <c r="AD519" s="102"/>
      <c r="AE519" s="213">
        <f t="shared" si="115"/>
        <v>158080</v>
      </c>
      <c r="AF519" s="194">
        <v>6</v>
      </c>
      <c r="AG519" s="194">
        <v>1.96</v>
      </c>
      <c r="AH519" s="102">
        <v>1</v>
      </c>
      <c r="AI519" s="102">
        <v>163072</v>
      </c>
      <c r="AJ519" s="102"/>
      <c r="AK519" s="102"/>
      <c r="AL519" s="213">
        <f t="shared" si="116"/>
        <v>163072</v>
      </c>
    </row>
    <row r="520" spans="1:38" ht="27">
      <c r="A520" s="194">
        <v>31</v>
      </c>
      <c r="B520" s="102" t="s">
        <v>5436</v>
      </c>
      <c r="C520" s="102" t="s">
        <v>5282</v>
      </c>
      <c r="D520" s="194">
        <v>1986</v>
      </c>
      <c r="E520" s="942" t="s">
        <v>1121</v>
      </c>
      <c r="F520" s="194" t="s">
        <v>990</v>
      </c>
      <c r="G520" s="194">
        <v>8</v>
      </c>
      <c r="H520" s="194">
        <v>2.02</v>
      </c>
      <c r="I520" s="102">
        <v>1</v>
      </c>
      <c r="J520" s="102">
        <v>168064</v>
      </c>
      <c r="K520" s="102"/>
      <c r="L520" s="102"/>
      <c r="M520" s="213">
        <f t="shared" si="111"/>
        <v>168064</v>
      </c>
      <c r="N520" s="194">
        <v>1.96</v>
      </c>
      <c r="O520" s="102">
        <v>1</v>
      </c>
      <c r="P520" s="194">
        <v>163072</v>
      </c>
      <c r="Q520" s="194"/>
      <c r="R520" s="194"/>
      <c r="S520" s="213">
        <f t="shared" si="112"/>
        <v>163072</v>
      </c>
      <c r="T520" s="213">
        <f t="shared" si="113"/>
        <v>0</v>
      </c>
      <c r="U520" s="213">
        <f t="shared" si="113"/>
        <v>4992</v>
      </c>
      <c r="V520" s="213">
        <f t="shared" si="113"/>
        <v>0</v>
      </c>
      <c r="W520" s="213">
        <f t="shared" si="113"/>
        <v>0</v>
      </c>
      <c r="X520" s="213">
        <f t="shared" si="114"/>
        <v>4992</v>
      </c>
      <c r="Y520" s="194">
        <v>9</v>
      </c>
      <c r="Z520" s="194">
        <v>2.02</v>
      </c>
      <c r="AA520" s="102">
        <v>1</v>
      </c>
      <c r="AB520" s="102">
        <v>168064</v>
      </c>
      <c r="AC520" s="102"/>
      <c r="AD520" s="102"/>
      <c r="AE520" s="213">
        <f t="shared" si="115"/>
        <v>168064</v>
      </c>
      <c r="AF520" s="194">
        <v>10</v>
      </c>
      <c r="AG520" s="194">
        <v>2.08</v>
      </c>
      <c r="AH520" s="102">
        <v>1</v>
      </c>
      <c r="AI520" s="102">
        <v>173056</v>
      </c>
      <c r="AJ520" s="102"/>
      <c r="AK520" s="102"/>
      <c r="AL520" s="213">
        <f t="shared" si="116"/>
        <v>173056</v>
      </c>
    </row>
    <row r="521" spans="1:38" ht="27">
      <c r="A521" s="194">
        <v>32</v>
      </c>
      <c r="B521" s="102" t="s">
        <v>6753</v>
      </c>
      <c r="C521" s="102" t="s">
        <v>5282</v>
      </c>
      <c r="D521" s="194">
        <v>1986</v>
      </c>
      <c r="E521" s="942" t="s">
        <v>1121</v>
      </c>
      <c r="F521" s="194" t="s">
        <v>990</v>
      </c>
      <c r="G521" s="194">
        <v>10</v>
      </c>
      <c r="H521" s="194">
        <v>2.08</v>
      </c>
      <c r="I521" s="102">
        <v>1</v>
      </c>
      <c r="J521" s="102">
        <v>173056</v>
      </c>
      <c r="K521" s="102"/>
      <c r="L521" s="102"/>
      <c r="M521" s="213">
        <f t="shared" si="111"/>
        <v>173056</v>
      </c>
      <c r="N521" s="194">
        <v>2.02</v>
      </c>
      <c r="O521" s="102">
        <v>1</v>
      </c>
      <c r="P521" s="194">
        <v>168064</v>
      </c>
      <c r="Q521" s="194"/>
      <c r="R521" s="194"/>
      <c r="S521" s="213">
        <f t="shared" si="112"/>
        <v>168064</v>
      </c>
      <c r="T521" s="213">
        <f t="shared" si="113"/>
        <v>0</v>
      </c>
      <c r="U521" s="213">
        <f t="shared" si="113"/>
        <v>4992</v>
      </c>
      <c r="V521" s="213">
        <f t="shared" si="113"/>
        <v>0</v>
      </c>
      <c r="W521" s="213">
        <f t="shared" si="113"/>
        <v>0</v>
      </c>
      <c r="X521" s="213">
        <f t="shared" si="114"/>
        <v>4992</v>
      </c>
      <c r="Y521" s="194">
        <v>11</v>
      </c>
      <c r="Z521" s="194">
        <v>2.08</v>
      </c>
      <c r="AA521" s="102">
        <v>1</v>
      </c>
      <c r="AB521" s="102">
        <v>173056</v>
      </c>
      <c r="AC521" s="102"/>
      <c r="AD521" s="102"/>
      <c r="AE521" s="213">
        <f t="shared" si="115"/>
        <v>173056</v>
      </c>
      <c r="AF521" s="194">
        <v>12</v>
      </c>
      <c r="AG521" s="194">
        <v>2.08</v>
      </c>
      <c r="AH521" s="102">
        <v>1</v>
      </c>
      <c r="AI521" s="102">
        <v>173056</v>
      </c>
      <c r="AJ521" s="102"/>
      <c r="AK521" s="102"/>
      <c r="AL521" s="213">
        <f t="shared" si="116"/>
        <v>173056</v>
      </c>
    </row>
    <row r="522" spans="1:38" ht="27">
      <c r="A522" s="194">
        <v>33</v>
      </c>
      <c r="B522" s="104" t="s">
        <v>8121</v>
      </c>
      <c r="C522" s="104" t="s">
        <v>5283</v>
      </c>
      <c r="D522" s="194">
        <v>2002</v>
      </c>
      <c r="E522" s="942" t="s">
        <v>1121</v>
      </c>
      <c r="F522" s="194" t="s">
        <v>990</v>
      </c>
      <c r="G522" s="194">
        <v>2</v>
      </c>
      <c r="H522" s="194">
        <v>1.79</v>
      </c>
      <c r="I522" s="102">
        <v>1</v>
      </c>
      <c r="J522" s="102">
        <v>148928</v>
      </c>
      <c r="K522" s="102"/>
      <c r="L522" s="102"/>
      <c r="M522" s="213">
        <f t="shared" si="111"/>
        <v>148928</v>
      </c>
      <c r="N522" s="194">
        <v>1.73</v>
      </c>
      <c r="O522" s="102">
        <v>1</v>
      </c>
      <c r="P522" s="194">
        <v>143936</v>
      </c>
      <c r="Q522" s="194"/>
      <c r="R522" s="194"/>
      <c r="S522" s="213">
        <f t="shared" si="112"/>
        <v>143936</v>
      </c>
      <c r="T522" s="213">
        <f t="shared" si="113"/>
        <v>0</v>
      </c>
      <c r="U522" s="213">
        <f t="shared" si="113"/>
        <v>4992</v>
      </c>
      <c r="V522" s="213">
        <f t="shared" si="113"/>
        <v>0</v>
      </c>
      <c r="W522" s="213">
        <f t="shared" si="113"/>
        <v>0</v>
      </c>
      <c r="X522" s="213">
        <f t="shared" si="114"/>
        <v>4992</v>
      </c>
      <c r="Y522" s="194">
        <v>3</v>
      </c>
      <c r="Z522" s="194">
        <v>1.84</v>
      </c>
      <c r="AA522" s="102">
        <v>1</v>
      </c>
      <c r="AB522" s="102">
        <v>153088</v>
      </c>
      <c r="AC522" s="102"/>
      <c r="AD522" s="102"/>
      <c r="AE522" s="213">
        <f t="shared" si="115"/>
        <v>153088</v>
      </c>
      <c r="AF522" s="194">
        <v>4</v>
      </c>
      <c r="AG522" s="194">
        <v>1.9</v>
      </c>
      <c r="AH522" s="102">
        <v>1</v>
      </c>
      <c r="AI522" s="102">
        <v>158080</v>
      </c>
      <c r="AJ522" s="102"/>
      <c r="AK522" s="102"/>
      <c r="AL522" s="213">
        <f t="shared" si="116"/>
        <v>158080</v>
      </c>
    </row>
    <row r="523" spans="1:38" ht="27">
      <c r="A523" s="194">
        <v>34</v>
      </c>
      <c r="B523" s="102" t="s">
        <v>1509</v>
      </c>
      <c r="C523" s="102" t="s">
        <v>5282</v>
      </c>
      <c r="D523" s="194">
        <v>1992</v>
      </c>
      <c r="E523" s="942" t="s">
        <v>1121</v>
      </c>
      <c r="F523" s="194" t="s">
        <v>990</v>
      </c>
      <c r="G523" s="194">
        <v>12</v>
      </c>
      <c r="H523" s="194">
        <v>2.08</v>
      </c>
      <c r="I523" s="102">
        <v>1</v>
      </c>
      <c r="J523" s="102">
        <v>173056</v>
      </c>
      <c r="K523" s="102"/>
      <c r="L523" s="102"/>
      <c r="M523" s="213">
        <f t="shared" si="111"/>
        <v>173056</v>
      </c>
      <c r="N523" s="194">
        <v>2.08</v>
      </c>
      <c r="O523" s="102">
        <v>1</v>
      </c>
      <c r="P523" s="194">
        <v>173056</v>
      </c>
      <c r="Q523" s="194"/>
      <c r="R523" s="194"/>
      <c r="S523" s="213">
        <f t="shared" si="112"/>
        <v>173056</v>
      </c>
      <c r="T523" s="213">
        <f t="shared" si="113"/>
        <v>0</v>
      </c>
      <c r="U523" s="213">
        <f t="shared" si="113"/>
        <v>0</v>
      </c>
      <c r="V523" s="213">
        <f t="shared" si="113"/>
        <v>0</v>
      </c>
      <c r="W523" s="213">
        <f t="shared" si="113"/>
        <v>0</v>
      </c>
      <c r="X523" s="213">
        <f t="shared" si="114"/>
        <v>0</v>
      </c>
      <c r="Y523" s="194">
        <v>13</v>
      </c>
      <c r="Z523" s="194">
        <v>2.14</v>
      </c>
      <c r="AA523" s="102">
        <v>1</v>
      </c>
      <c r="AB523" s="102">
        <v>178048</v>
      </c>
      <c r="AC523" s="102"/>
      <c r="AD523" s="102"/>
      <c r="AE523" s="213">
        <f t="shared" si="115"/>
        <v>178048</v>
      </c>
      <c r="AF523" s="194">
        <v>14</v>
      </c>
      <c r="AG523" s="194">
        <v>2.14</v>
      </c>
      <c r="AH523" s="102">
        <v>1</v>
      </c>
      <c r="AI523" s="102">
        <v>178048</v>
      </c>
      <c r="AJ523" s="102"/>
      <c r="AK523" s="102"/>
      <c r="AL523" s="213">
        <f t="shared" si="116"/>
        <v>178048</v>
      </c>
    </row>
    <row r="524" spans="1:38" ht="27">
      <c r="A524" s="194">
        <v>35</v>
      </c>
      <c r="B524" s="102" t="s">
        <v>6754</v>
      </c>
      <c r="C524" s="102" t="s">
        <v>5283</v>
      </c>
      <c r="D524" s="194">
        <v>1998</v>
      </c>
      <c r="E524" s="942" t="s">
        <v>1121</v>
      </c>
      <c r="F524" s="194" t="s">
        <v>990</v>
      </c>
      <c r="G524" s="194">
        <v>3</v>
      </c>
      <c r="H524" s="194">
        <v>1.84</v>
      </c>
      <c r="I524" s="102">
        <v>1</v>
      </c>
      <c r="J524" s="102">
        <v>153088</v>
      </c>
      <c r="K524" s="102"/>
      <c r="L524" s="102"/>
      <c r="M524" s="213">
        <f t="shared" si="111"/>
        <v>153088</v>
      </c>
      <c r="N524" s="194">
        <v>1.79</v>
      </c>
      <c r="O524" s="102">
        <v>1</v>
      </c>
      <c r="P524" s="194">
        <v>148928</v>
      </c>
      <c r="Q524" s="194"/>
      <c r="R524" s="194"/>
      <c r="S524" s="213">
        <f t="shared" si="112"/>
        <v>148928</v>
      </c>
      <c r="T524" s="213">
        <f t="shared" si="113"/>
        <v>0</v>
      </c>
      <c r="U524" s="213">
        <f t="shared" si="113"/>
        <v>4160</v>
      </c>
      <c r="V524" s="213">
        <f t="shared" si="113"/>
        <v>0</v>
      </c>
      <c r="W524" s="213">
        <f t="shared" si="113"/>
        <v>0</v>
      </c>
      <c r="X524" s="213">
        <f t="shared" si="114"/>
        <v>4160</v>
      </c>
      <c r="Y524" s="194">
        <v>4</v>
      </c>
      <c r="Z524" s="194">
        <v>1.9</v>
      </c>
      <c r="AA524" s="102">
        <v>1</v>
      </c>
      <c r="AB524" s="102">
        <v>158080</v>
      </c>
      <c r="AC524" s="102"/>
      <c r="AD524" s="102"/>
      <c r="AE524" s="213">
        <f t="shared" si="115"/>
        <v>158080</v>
      </c>
      <c r="AF524" s="194">
        <v>5</v>
      </c>
      <c r="AG524" s="194">
        <v>1.9</v>
      </c>
      <c r="AH524" s="102">
        <v>1</v>
      </c>
      <c r="AI524" s="102">
        <v>158080</v>
      </c>
      <c r="AJ524" s="102"/>
      <c r="AK524" s="102"/>
      <c r="AL524" s="213">
        <f t="shared" si="116"/>
        <v>158080</v>
      </c>
    </row>
    <row r="525" spans="1:38" ht="27">
      <c r="A525" s="194">
        <v>36</v>
      </c>
      <c r="B525" s="104" t="s">
        <v>6755</v>
      </c>
      <c r="C525" s="104" t="s">
        <v>5282</v>
      </c>
      <c r="D525" s="194">
        <v>1989</v>
      </c>
      <c r="E525" s="942" t="s">
        <v>1121</v>
      </c>
      <c r="F525" s="194" t="s">
        <v>990</v>
      </c>
      <c r="G525" s="194">
        <v>3</v>
      </c>
      <c r="H525" s="194">
        <v>1.84</v>
      </c>
      <c r="I525" s="102">
        <v>1</v>
      </c>
      <c r="J525" s="102">
        <v>153088</v>
      </c>
      <c r="K525" s="102"/>
      <c r="L525" s="102"/>
      <c r="M525" s="213">
        <f t="shared" si="111"/>
        <v>153088</v>
      </c>
      <c r="N525" s="194">
        <v>1.79</v>
      </c>
      <c r="O525" s="102">
        <v>1</v>
      </c>
      <c r="P525" s="194">
        <v>148928</v>
      </c>
      <c r="Q525" s="194"/>
      <c r="R525" s="194"/>
      <c r="S525" s="213">
        <f t="shared" si="112"/>
        <v>148928</v>
      </c>
      <c r="T525" s="213">
        <f t="shared" si="113"/>
        <v>0</v>
      </c>
      <c r="U525" s="213">
        <f t="shared" si="113"/>
        <v>4160</v>
      </c>
      <c r="V525" s="213">
        <f t="shared" si="113"/>
        <v>0</v>
      </c>
      <c r="W525" s="213">
        <f t="shared" si="113"/>
        <v>0</v>
      </c>
      <c r="X525" s="213">
        <f t="shared" si="114"/>
        <v>4160</v>
      </c>
      <c r="Y525" s="194">
        <v>4</v>
      </c>
      <c r="Z525" s="194">
        <v>1.9</v>
      </c>
      <c r="AA525" s="102">
        <v>1</v>
      </c>
      <c r="AB525" s="102">
        <v>158080</v>
      </c>
      <c r="AC525" s="102"/>
      <c r="AD525" s="102"/>
      <c r="AE525" s="213">
        <f t="shared" si="115"/>
        <v>158080</v>
      </c>
      <c r="AF525" s="194">
        <v>5</v>
      </c>
      <c r="AG525" s="194">
        <v>1.9</v>
      </c>
      <c r="AH525" s="102">
        <v>1</v>
      </c>
      <c r="AI525" s="102">
        <v>158080</v>
      </c>
      <c r="AJ525" s="102"/>
      <c r="AK525" s="102"/>
      <c r="AL525" s="213">
        <f t="shared" si="116"/>
        <v>158080</v>
      </c>
    </row>
    <row r="526" spans="1:38" ht="27">
      <c r="A526" s="194">
        <v>37</v>
      </c>
      <c r="B526" s="102" t="s">
        <v>872</v>
      </c>
      <c r="C526" s="102"/>
      <c r="D526" s="194"/>
      <c r="E526" s="942" t="s">
        <v>1121</v>
      </c>
      <c r="F526" s="194" t="s">
        <v>990</v>
      </c>
      <c r="G526" s="194">
        <v>7</v>
      </c>
      <c r="H526" s="194">
        <v>1.96</v>
      </c>
      <c r="I526" s="102">
        <v>1</v>
      </c>
      <c r="J526" s="102">
        <v>163072</v>
      </c>
      <c r="K526" s="102"/>
      <c r="L526" s="102"/>
      <c r="M526" s="213">
        <f t="shared" si="111"/>
        <v>163072</v>
      </c>
      <c r="N526" s="194">
        <v>1.96</v>
      </c>
      <c r="O526" s="102">
        <v>1</v>
      </c>
      <c r="P526" s="194">
        <v>163072</v>
      </c>
      <c r="Q526" s="194"/>
      <c r="R526" s="194"/>
      <c r="S526" s="213">
        <f t="shared" si="112"/>
        <v>163072</v>
      </c>
      <c r="T526" s="213">
        <f t="shared" si="113"/>
        <v>0</v>
      </c>
      <c r="U526" s="213">
        <f t="shared" si="113"/>
        <v>0</v>
      </c>
      <c r="V526" s="213">
        <f t="shared" si="113"/>
        <v>0</v>
      </c>
      <c r="W526" s="213">
        <f t="shared" si="113"/>
        <v>0</v>
      </c>
      <c r="X526" s="213">
        <f t="shared" si="114"/>
        <v>0</v>
      </c>
      <c r="Y526" s="194">
        <v>8</v>
      </c>
      <c r="Z526" s="194">
        <v>2.02</v>
      </c>
      <c r="AA526" s="102">
        <v>1</v>
      </c>
      <c r="AB526" s="102">
        <v>168064</v>
      </c>
      <c r="AC526" s="102"/>
      <c r="AD526" s="102"/>
      <c r="AE526" s="213">
        <f t="shared" si="115"/>
        <v>168064</v>
      </c>
      <c r="AF526" s="194">
        <v>9</v>
      </c>
      <c r="AG526" s="194">
        <v>2.02</v>
      </c>
      <c r="AH526" s="102">
        <v>1</v>
      </c>
      <c r="AI526" s="102">
        <v>168064</v>
      </c>
      <c r="AJ526" s="102"/>
      <c r="AK526" s="102"/>
      <c r="AL526" s="213">
        <f t="shared" si="116"/>
        <v>168064</v>
      </c>
    </row>
    <row r="527" spans="1:38" ht="27">
      <c r="A527" s="194">
        <v>38</v>
      </c>
      <c r="B527" s="102" t="s">
        <v>6756</v>
      </c>
      <c r="C527" s="102" t="s">
        <v>5282</v>
      </c>
      <c r="D527" s="194">
        <v>1979</v>
      </c>
      <c r="E527" s="942" t="s">
        <v>1163</v>
      </c>
      <c r="F527" s="194" t="s">
        <v>990</v>
      </c>
      <c r="G527" s="194">
        <v>2</v>
      </c>
      <c r="H527" s="194">
        <v>1.79</v>
      </c>
      <c r="I527" s="102">
        <v>1</v>
      </c>
      <c r="J527" s="102">
        <v>148928</v>
      </c>
      <c r="K527" s="102"/>
      <c r="L527" s="102"/>
      <c r="M527" s="213">
        <f t="shared" si="111"/>
        <v>148928</v>
      </c>
      <c r="N527" s="194">
        <v>1.73</v>
      </c>
      <c r="O527" s="102">
        <v>1</v>
      </c>
      <c r="P527" s="194">
        <v>143936</v>
      </c>
      <c r="Q527" s="194"/>
      <c r="R527" s="194"/>
      <c r="S527" s="213">
        <f t="shared" si="112"/>
        <v>143936</v>
      </c>
      <c r="T527" s="213">
        <f t="shared" si="113"/>
        <v>0</v>
      </c>
      <c r="U527" s="213">
        <f t="shared" si="113"/>
        <v>4992</v>
      </c>
      <c r="V527" s="213">
        <f t="shared" si="113"/>
        <v>0</v>
      </c>
      <c r="W527" s="213">
        <f t="shared" si="113"/>
        <v>0</v>
      </c>
      <c r="X527" s="213">
        <f t="shared" si="114"/>
        <v>4992</v>
      </c>
      <c r="Y527" s="194">
        <v>3</v>
      </c>
      <c r="Z527" s="194">
        <v>1.84</v>
      </c>
      <c r="AA527" s="102">
        <v>1</v>
      </c>
      <c r="AB527" s="102">
        <v>153088</v>
      </c>
      <c r="AC527" s="102"/>
      <c r="AD527" s="102"/>
      <c r="AE527" s="213">
        <f t="shared" si="115"/>
        <v>153088</v>
      </c>
      <c r="AF527" s="194">
        <v>4</v>
      </c>
      <c r="AG527" s="194">
        <v>1.9</v>
      </c>
      <c r="AH527" s="102">
        <v>1</v>
      </c>
      <c r="AI527" s="102">
        <v>158080</v>
      </c>
      <c r="AJ527" s="102"/>
      <c r="AK527" s="102"/>
      <c r="AL527" s="213">
        <f t="shared" si="116"/>
        <v>158080</v>
      </c>
    </row>
    <row r="528" spans="1:38" ht="27">
      <c r="A528" s="194">
        <v>39</v>
      </c>
      <c r="B528" s="104" t="s">
        <v>4385</v>
      </c>
      <c r="C528" s="104" t="s">
        <v>5282</v>
      </c>
      <c r="D528" s="194">
        <v>1983</v>
      </c>
      <c r="E528" s="942" t="s">
        <v>1163</v>
      </c>
      <c r="F528" s="194" t="s">
        <v>990</v>
      </c>
      <c r="G528" s="194">
        <v>21</v>
      </c>
      <c r="H528" s="194">
        <v>2.2799999999999998</v>
      </c>
      <c r="I528" s="102">
        <v>1</v>
      </c>
      <c r="J528" s="102">
        <v>189695.99999999997</v>
      </c>
      <c r="K528" s="102"/>
      <c r="L528" s="102"/>
      <c r="M528" s="213">
        <f t="shared" si="111"/>
        <v>189695.99999999997</v>
      </c>
      <c r="N528" s="194">
        <v>2.2799999999999998</v>
      </c>
      <c r="O528" s="102">
        <v>1</v>
      </c>
      <c r="P528" s="194">
        <v>189695.99999999997</v>
      </c>
      <c r="Q528" s="194"/>
      <c r="R528" s="194"/>
      <c r="S528" s="213">
        <f t="shared" si="112"/>
        <v>189695.99999999997</v>
      </c>
      <c r="T528" s="213">
        <f t="shared" si="113"/>
        <v>0</v>
      </c>
      <c r="U528" s="213">
        <f t="shared" si="113"/>
        <v>0</v>
      </c>
      <c r="V528" s="213">
        <f t="shared" si="113"/>
        <v>0</v>
      </c>
      <c r="W528" s="213">
        <f t="shared" si="113"/>
        <v>0</v>
      </c>
      <c r="X528" s="213">
        <f t="shared" si="114"/>
        <v>0</v>
      </c>
      <c r="Y528" s="194">
        <v>22</v>
      </c>
      <c r="Z528" s="194">
        <v>2.2799999999999998</v>
      </c>
      <c r="AA528" s="102">
        <v>1</v>
      </c>
      <c r="AB528" s="102">
        <v>189695.99999999997</v>
      </c>
      <c r="AC528" s="102"/>
      <c r="AD528" s="102"/>
      <c r="AE528" s="213">
        <f t="shared" si="115"/>
        <v>189695.99999999997</v>
      </c>
      <c r="AF528" s="194">
        <v>23</v>
      </c>
      <c r="AG528" s="194">
        <v>2.2799999999999998</v>
      </c>
      <c r="AH528" s="102">
        <v>1</v>
      </c>
      <c r="AI528" s="102">
        <v>189695.99999999997</v>
      </c>
      <c r="AJ528" s="102"/>
      <c r="AK528" s="102"/>
      <c r="AL528" s="213">
        <f t="shared" si="116"/>
        <v>189695.99999999997</v>
      </c>
    </row>
    <row r="529" spans="1:38" ht="27">
      <c r="A529" s="194">
        <v>40</v>
      </c>
      <c r="B529" s="102" t="s">
        <v>6757</v>
      </c>
      <c r="C529" s="102" t="s">
        <v>5282</v>
      </c>
      <c r="D529" s="194">
        <v>1985</v>
      </c>
      <c r="E529" s="942" t="s">
        <v>1163</v>
      </c>
      <c r="F529" s="194" t="s">
        <v>990</v>
      </c>
      <c r="G529" s="194">
        <v>3</v>
      </c>
      <c r="H529" s="194">
        <v>1.84</v>
      </c>
      <c r="I529" s="102">
        <v>1</v>
      </c>
      <c r="J529" s="102">
        <v>153088</v>
      </c>
      <c r="K529" s="102"/>
      <c r="L529" s="102"/>
      <c r="M529" s="213">
        <f t="shared" si="111"/>
        <v>153088</v>
      </c>
      <c r="N529" s="194">
        <v>1.79</v>
      </c>
      <c r="O529" s="102">
        <v>1</v>
      </c>
      <c r="P529" s="194">
        <v>148928</v>
      </c>
      <c r="Q529" s="194"/>
      <c r="R529" s="194"/>
      <c r="S529" s="213">
        <f t="shared" si="112"/>
        <v>148928</v>
      </c>
      <c r="T529" s="213">
        <f t="shared" si="113"/>
        <v>0</v>
      </c>
      <c r="U529" s="213">
        <f t="shared" si="113"/>
        <v>4160</v>
      </c>
      <c r="V529" s="213">
        <f t="shared" si="113"/>
        <v>0</v>
      </c>
      <c r="W529" s="213">
        <f t="shared" si="113"/>
        <v>0</v>
      </c>
      <c r="X529" s="213">
        <f t="shared" si="114"/>
        <v>4160</v>
      </c>
      <c r="Y529" s="194">
        <v>4</v>
      </c>
      <c r="Z529" s="194">
        <v>1.9</v>
      </c>
      <c r="AA529" s="102">
        <v>1</v>
      </c>
      <c r="AB529" s="102">
        <v>158080</v>
      </c>
      <c r="AC529" s="102"/>
      <c r="AD529" s="102"/>
      <c r="AE529" s="213">
        <f t="shared" si="115"/>
        <v>158080</v>
      </c>
      <c r="AF529" s="194">
        <v>5</v>
      </c>
      <c r="AG529" s="194">
        <v>1.9</v>
      </c>
      <c r="AH529" s="102">
        <v>1</v>
      </c>
      <c r="AI529" s="102">
        <v>158080</v>
      </c>
      <c r="AJ529" s="102"/>
      <c r="AK529" s="102"/>
      <c r="AL529" s="213">
        <f t="shared" si="116"/>
        <v>158080</v>
      </c>
    </row>
    <row r="530" spans="1:38" ht="27">
      <c r="A530" s="194">
        <v>41</v>
      </c>
      <c r="B530" s="102" t="s">
        <v>1511</v>
      </c>
      <c r="C530" s="102" t="s">
        <v>5282</v>
      </c>
      <c r="D530" s="194">
        <v>1986</v>
      </c>
      <c r="E530" s="942" t="s">
        <v>1163</v>
      </c>
      <c r="F530" s="194" t="s">
        <v>990</v>
      </c>
      <c r="G530" s="194">
        <v>17</v>
      </c>
      <c r="H530" s="194">
        <v>2.21</v>
      </c>
      <c r="I530" s="102">
        <v>1</v>
      </c>
      <c r="J530" s="102">
        <v>183872</v>
      </c>
      <c r="K530" s="102"/>
      <c r="L530" s="102"/>
      <c r="M530" s="213">
        <f t="shared" si="111"/>
        <v>183872</v>
      </c>
      <c r="N530" s="194">
        <v>2.21</v>
      </c>
      <c r="O530" s="102">
        <v>1</v>
      </c>
      <c r="P530" s="194">
        <v>183872</v>
      </c>
      <c r="Q530" s="194"/>
      <c r="R530" s="194"/>
      <c r="S530" s="213">
        <f t="shared" si="112"/>
        <v>183872</v>
      </c>
      <c r="T530" s="213">
        <f t="shared" si="113"/>
        <v>0</v>
      </c>
      <c r="U530" s="213">
        <f t="shared" si="113"/>
        <v>0</v>
      </c>
      <c r="V530" s="213">
        <f t="shared" si="113"/>
        <v>0</v>
      </c>
      <c r="W530" s="213">
        <f t="shared" si="113"/>
        <v>0</v>
      </c>
      <c r="X530" s="213">
        <f t="shared" si="114"/>
        <v>0</v>
      </c>
      <c r="Y530" s="194">
        <v>18</v>
      </c>
      <c r="Z530" s="194">
        <v>2.21</v>
      </c>
      <c r="AA530" s="102">
        <v>1</v>
      </c>
      <c r="AB530" s="102">
        <v>183872</v>
      </c>
      <c r="AC530" s="102"/>
      <c r="AD530" s="102"/>
      <c r="AE530" s="213">
        <f t="shared" si="115"/>
        <v>183872</v>
      </c>
      <c r="AF530" s="194">
        <v>19</v>
      </c>
      <c r="AG530" s="194">
        <v>2.2799999999999998</v>
      </c>
      <c r="AH530" s="102">
        <v>1</v>
      </c>
      <c r="AI530" s="102">
        <v>189695.99999999997</v>
      </c>
      <c r="AJ530" s="102"/>
      <c r="AK530" s="102"/>
      <c r="AL530" s="213">
        <f t="shared" si="116"/>
        <v>189695.99999999997</v>
      </c>
    </row>
    <row r="531" spans="1:38" ht="27">
      <c r="A531" s="194">
        <v>42</v>
      </c>
      <c r="B531" s="104" t="s">
        <v>1513</v>
      </c>
      <c r="C531" s="104" t="s">
        <v>5282</v>
      </c>
      <c r="D531" s="194">
        <v>1988</v>
      </c>
      <c r="E531" s="942" t="s">
        <v>1163</v>
      </c>
      <c r="F531" s="194" t="s">
        <v>990</v>
      </c>
      <c r="G531" s="194">
        <v>8</v>
      </c>
      <c r="H531" s="194">
        <v>2.02</v>
      </c>
      <c r="I531" s="102">
        <v>1</v>
      </c>
      <c r="J531" s="102">
        <v>168064</v>
      </c>
      <c r="K531" s="102"/>
      <c r="L531" s="102"/>
      <c r="M531" s="213">
        <f t="shared" si="111"/>
        <v>168064</v>
      </c>
      <c r="N531" s="194">
        <v>1.96</v>
      </c>
      <c r="O531" s="102">
        <v>1</v>
      </c>
      <c r="P531" s="194">
        <v>163072</v>
      </c>
      <c r="Q531" s="194"/>
      <c r="R531" s="194"/>
      <c r="S531" s="213">
        <f t="shared" si="112"/>
        <v>163072</v>
      </c>
      <c r="T531" s="213">
        <f t="shared" si="113"/>
        <v>0</v>
      </c>
      <c r="U531" s="213">
        <f t="shared" si="113"/>
        <v>4992</v>
      </c>
      <c r="V531" s="213">
        <f t="shared" si="113"/>
        <v>0</v>
      </c>
      <c r="W531" s="213">
        <f t="shared" si="113"/>
        <v>0</v>
      </c>
      <c r="X531" s="213">
        <f t="shared" si="114"/>
        <v>4992</v>
      </c>
      <c r="Y531" s="194">
        <v>9</v>
      </c>
      <c r="Z531" s="194">
        <v>2.02</v>
      </c>
      <c r="AA531" s="102">
        <v>1</v>
      </c>
      <c r="AB531" s="102">
        <v>168064</v>
      </c>
      <c r="AC531" s="102"/>
      <c r="AD531" s="102"/>
      <c r="AE531" s="213">
        <f t="shared" si="115"/>
        <v>168064</v>
      </c>
      <c r="AF531" s="194">
        <v>10</v>
      </c>
      <c r="AG531" s="194">
        <v>2.08</v>
      </c>
      <c r="AH531" s="102">
        <v>1</v>
      </c>
      <c r="AI531" s="102">
        <v>173056</v>
      </c>
      <c r="AJ531" s="102"/>
      <c r="AK531" s="102"/>
      <c r="AL531" s="213">
        <f t="shared" si="116"/>
        <v>173056</v>
      </c>
    </row>
    <row r="532" spans="1:38" ht="27">
      <c r="A532" s="194">
        <v>43</v>
      </c>
      <c r="B532" s="102" t="s">
        <v>6758</v>
      </c>
      <c r="C532" s="102" t="s">
        <v>5282</v>
      </c>
      <c r="D532" s="194">
        <v>1997</v>
      </c>
      <c r="E532" s="942" t="s">
        <v>1163</v>
      </c>
      <c r="F532" s="194" t="s">
        <v>990</v>
      </c>
      <c r="G532" s="194">
        <v>3</v>
      </c>
      <c r="H532" s="194">
        <v>1.84</v>
      </c>
      <c r="I532" s="102">
        <v>1</v>
      </c>
      <c r="J532" s="102">
        <v>153088</v>
      </c>
      <c r="K532" s="102"/>
      <c r="L532" s="102"/>
      <c r="M532" s="213">
        <f t="shared" si="111"/>
        <v>153088</v>
      </c>
      <c r="N532" s="194">
        <v>1.79</v>
      </c>
      <c r="O532" s="102">
        <v>1</v>
      </c>
      <c r="P532" s="194">
        <v>148928</v>
      </c>
      <c r="Q532" s="194"/>
      <c r="R532" s="194"/>
      <c r="S532" s="213">
        <f t="shared" si="112"/>
        <v>148928</v>
      </c>
      <c r="T532" s="213">
        <f t="shared" si="113"/>
        <v>0</v>
      </c>
      <c r="U532" s="213">
        <f t="shared" si="113"/>
        <v>4160</v>
      </c>
      <c r="V532" s="213">
        <f t="shared" si="113"/>
        <v>0</v>
      </c>
      <c r="W532" s="213">
        <f t="shared" si="113"/>
        <v>0</v>
      </c>
      <c r="X532" s="213">
        <f t="shared" si="114"/>
        <v>4160</v>
      </c>
      <c r="Y532" s="194">
        <v>4</v>
      </c>
      <c r="Z532" s="194">
        <v>1.9</v>
      </c>
      <c r="AA532" s="102">
        <v>1</v>
      </c>
      <c r="AB532" s="102">
        <v>158080</v>
      </c>
      <c r="AC532" s="102"/>
      <c r="AD532" s="102"/>
      <c r="AE532" s="213">
        <f t="shared" si="115"/>
        <v>158080</v>
      </c>
      <c r="AF532" s="194">
        <v>5</v>
      </c>
      <c r="AG532" s="194">
        <v>1.9</v>
      </c>
      <c r="AH532" s="102">
        <v>1</v>
      </c>
      <c r="AI532" s="102">
        <v>158080</v>
      </c>
      <c r="AJ532" s="102"/>
      <c r="AK532" s="102"/>
      <c r="AL532" s="213">
        <f t="shared" si="116"/>
        <v>158080</v>
      </c>
    </row>
    <row r="533" spans="1:38" ht="27">
      <c r="A533" s="194">
        <v>44</v>
      </c>
      <c r="B533" s="102" t="s">
        <v>5438</v>
      </c>
      <c r="C533" s="102" t="s">
        <v>5282</v>
      </c>
      <c r="D533" s="194">
        <v>1997</v>
      </c>
      <c r="E533" s="942" t="s">
        <v>1163</v>
      </c>
      <c r="F533" s="194" t="s">
        <v>990</v>
      </c>
      <c r="G533" s="194">
        <v>4</v>
      </c>
      <c r="H533" s="194">
        <v>1.9</v>
      </c>
      <c r="I533" s="102">
        <v>1</v>
      </c>
      <c r="J533" s="102">
        <v>158080</v>
      </c>
      <c r="K533" s="102"/>
      <c r="L533" s="102"/>
      <c r="M533" s="213">
        <f t="shared" si="111"/>
        <v>158080</v>
      </c>
      <c r="N533" s="194">
        <v>1.84</v>
      </c>
      <c r="O533" s="102">
        <v>1</v>
      </c>
      <c r="P533" s="194">
        <v>153088</v>
      </c>
      <c r="Q533" s="194"/>
      <c r="R533" s="194"/>
      <c r="S533" s="213">
        <f t="shared" si="112"/>
        <v>153088</v>
      </c>
      <c r="T533" s="213">
        <f t="shared" si="113"/>
        <v>0</v>
      </c>
      <c r="U533" s="213">
        <f t="shared" si="113"/>
        <v>4992</v>
      </c>
      <c r="V533" s="213">
        <f t="shared" si="113"/>
        <v>0</v>
      </c>
      <c r="W533" s="213">
        <f t="shared" si="113"/>
        <v>0</v>
      </c>
      <c r="X533" s="213">
        <f t="shared" si="114"/>
        <v>4992</v>
      </c>
      <c r="Y533" s="194">
        <v>5</v>
      </c>
      <c r="Z533" s="194">
        <v>1.9</v>
      </c>
      <c r="AA533" s="102">
        <v>1</v>
      </c>
      <c r="AB533" s="102">
        <v>158080</v>
      </c>
      <c r="AC533" s="102"/>
      <c r="AD533" s="102"/>
      <c r="AE533" s="213">
        <f t="shared" si="115"/>
        <v>158080</v>
      </c>
      <c r="AF533" s="194">
        <v>6</v>
      </c>
      <c r="AG533" s="194">
        <v>1.96</v>
      </c>
      <c r="AH533" s="102">
        <v>1</v>
      </c>
      <c r="AI533" s="102">
        <v>163072</v>
      </c>
      <c r="AJ533" s="102"/>
      <c r="AK533" s="102"/>
      <c r="AL533" s="213">
        <f t="shared" si="116"/>
        <v>163072</v>
      </c>
    </row>
    <row r="534" spans="1:38" ht="27">
      <c r="A534" s="194">
        <v>45</v>
      </c>
      <c r="B534" s="104" t="s">
        <v>6759</v>
      </c>
      <c r="C534" s="104" t="s">
        <v>5282</v>
      </c>
      <c r="D534" s="194">
        <v>2001</v>
      </c>
      <c r="E534" s="942" t="s">
        <v>1163</v>
      </c>
      <c r="F534" s="194" t="s">
        <v>990</v>
      </c>
      <c r="G534" s="194">
        <v>3</v>
      </c>
      <c r="H534" s="194">
        <v>1.84</v>
      </c>
      <c r="I534" s="102">
        <v>1</v>
      </c>
      <c r="J534" s="102">
        <v>153088</v>
      </c>
      <c r="K534" s="102"/>
      <c r="L534" s="102"/>
      <c r="M534" s="213">
        <f t="shared" si="111"/>
        <v>153088</v>
      </c>
      <c r="N534" s="194">
        <v>1.79</v>
      </c>
      <c r="O534" s="102">
        <v>1</v>
      </c>
      <c r="P534" s="194">
        <v>148928</v>
      </c>
      <c r="Q534" s="194"/>
      <c r="R534" s="194"/>
      <c r="S534" s="213">
        <f t="shared" si="112"/>
        <v>148928</v>
      </c>
      <c r="T534" s="213">
        <f t="shared" si="113"/>
        <v>0</v>
      </c>
      <c r="U534" s="213">
        <f t="shared" si="113"/>
        <v>4160</v>
      </c>
      <c r="V534" s="213">
        <f t="shared" si="113"/>
        <v>0</v>
      </c>
      <c r="W534" s="213">
        <f t="shared" si="113"/>
        <v>0</v>
      </c>
      <c r="X534" s="213">
        <f t="shared" si="114"/>
        <v>4160</v>
      </c>
      <c r="Y534" s="194">
        <v>4</v>
      </c>
      <c r="Z534" s="194">
        <v>1.9</v>
      </c>
      <c r="AA534" s="102">
        <v>1</v>
      </c>
      <c r="AB534" s="102">
        <v>158080</v>
      </c>
      <c r="AC534" s="102"/>
      <c r="AD534" s="102"/>
      <c r="AE534" s="213">
        <f t="shared" si="115"/>
        <v>158080</v>
      </c>
      <c r="AF534" s="194">
        <v>5</v>
      </c>
      <c r="AG534" s="194">
        <v>1.9</v>
      </c>
      <c r="AH534" s="102">
        <v>1</v>
      </c>
      <c r="AI534" s="102">
        <v>158080</v>
      </c>
      <c r="AJ534" s="102"/>
      <c r="AK534" s="102"/>
      <c r="AL534" s="213">
        <f t="shared" si="116"/>
        <v>158080</v>
      </c>
    </row>
    <row r="535" spans="1:38" ht="27">
      <c r="A535" s="194">
        <v>46</v>
      </c>
      <c r="B535" s="102" t="s">
        <v>1507</v>
      </c>
      <c r="C535" s="102" t="s">
        <v>5282</v>
      </c>
      <c r="D535" s="194">
        <v>1988</v>
      </c>
      <c r="E535" s="942" t="s">
        <v>1163</v>
      </c>
      <c r="F535" s="194" t="s">
        <v>990</v>
      </c>
      <c r="G535" s="194">
        <v>16</v>
      </c>
      <c r="H535" s="194">
        <v>2.21</v>
      </c>
      <c r="I535" s="102">
        <v>1</v>
      </c>
      <c r="J535" s="102">
        <v>183872</v>
      </c>
      <c r="K535" s="102"/>
      <c r="L535" s="102"/>
      <c r="M535" s="213">
        <f t="shared" si="111"/>
        <v>183872</v>
      </c>
      <c r="N535" s="194">
        <v>2.14</v>
      </c>
      <c r="O535" s="102">
        <v>1</v>
      </c>
      <c r="P535" s="194">
        <v>178048</v>
      </c>
      <c r="Q535" s="194"/>
      <c r="R535" s="194"/>
      <c r="S535" s="213">
        <f t="shared" si="112"/>
        <v>178048</v>
      </c>
      <c r="T535" s="213">
        <f t="shared" si="113"/>
        <v>0</v>
      </c>
      <c r="U535" s="213">
        <f t="shared" si="113"/>
        <v>5824</v>
      </c>
      <c r="V535" s="213">
        <f t="shared" si="113"/>
        <v>0</v>
      </c>
      <c r="W535" s="213">
        <f t="shared" si="113"/>
        <v>0</v>
      </c>
      <c r="X535" s="213">
        <f t="shared" si="114"/>
        <v>5824</v>
      </c>
      <c r="Y535" s="194">
        <v>17</v>
      </c>
      <c r="Z535" s="194">
        <v>2.21</v>
      </c>
      <c r="AA535" s="102">
        <v>1</v>
      </c>
      <c r="AB535" s="102">
        <v>183872</v>
      </c>
      <c r="AC535" s="102"/>
      <c r="AD535" s="102"/>
      <c r="AE535" s="213">
        <f t="shared" si="115"/>
        <v>183872</v>
      </c>
      <c r="AF535" s="194">
        <v>18</v>
      </c>
      <c r="AG535" s="194">
        <v>2.21</v>
      </c>
      <c r="AH535" s="102">
        <v>1</v>
      </c>
      <c r="AI535" s="102">
        <v>183872</v>
      </c>
      <c r="AJ535" s="102"/>
      <c r="AK535" s="102"/>
      <c r="AL535" s="213">
        <f t="shared" si="116"/>
        <v>183872</v>
      </c>
    </row>
    <row r="536" spans="1:38" ht="27">
      <c r="A536" s="194">
        <v>47</v>
      </c>
      <c r="B536" s="102" t="s">
        <v>8122</v>
      </c>
      <c r="C536" s="102" t="s">
        <v>5282</v>
      </c>
      <c r="D536" s="194">
        <v>2002</v>
      </c>
      <c r="E536" s="942" t="s">
        <v>1163</v>
      </c>
      <c r="F536" s="194" t="s">
        <v>990</v>
      </c>
      <c r="G536" s="194">
        <v>2</v>
      </c>
      <c r="H536" s="194">
        <v>1.79</v>
      </c>
      <c r="I536" s="102">
        <v>1</v>
      </c>
      <c r="J536" s="102">
        <v>148928</v>
      </c>
      <c r="K536" s="102"/>
      <c r="L536" s="102"/>
      <c r="M536" s="213">
        <f t="shared" si="111"/>
        <v>148928</v>
      </c>
      <c r="N536" s="194">
        <v>1.73</v>
      </c>
      <c r="O536" s="102">
        <v>1</v>
      </c>
      <c r="P536" s="194">
        <v>143936</v>
      </c>
      <c r="Q536" s="194"/>
      <c r="R536" s="194"/>
      <c r="S536" s="213">
        <f t="shared" si="112"/>
        <v>143936</v>
      </c>
      <c r="T536" s="213">
        <f t="shared" si="113"/>
        <v>0</v>
      </c>
      <c r="U536" s="213">
        <f t="shared" si="113"/>
        <v>4992</v>
      </c>
      <c r="V536" s="213">
        <f t="shared" si="113"/>
        <v>0</v>
      </c>
      <c r="W536" s="213">
        <f t="shared" si="113"/>
        <v>0</v>
      </c>
      <c r="X536" s="213">
        <f t="shared" si="114"/>
        <v>4992</v>
      </c>
      <c r="Y536" s="194">
        <v>3</v>
      </c>
      <c r="Z536" s="194">
        <v>1.84</v>
      </c>
      <c r="AA536" s="102">
        <v>1</v>
      </c>
      <c r="AB536" s="102">
        <v>153088</v>
      </c>
      <c r="AC536" s="102"/>
      <c r="AD536" s="102"/>
      <c r="AE536" s="213">
        <f t="shared" si="115"/>
        <v>153088</v>
      </c>
      <c r="AF536" s="194">
        <v>4</v>
      </c>
      <c r="AG536" s="194">
        <v>1.9</v>
      </c>
      <c r="AH536" s="102">
        <v>1</v>
      </c>
      <c r="AI536" s="102">
        <v>158080</v>
      </c>
      <c r="AJ536" s="102"/>
      <c r="AK536" s="102"/>
      <c r="AL536" s="213">
        <f t="shared" si="116"/>
        <v>158080</v>
      </c>
    </row>
    <row r="537" spans="1:38" ht="27">
      <c r="A537" s="194">
        <v>48</v>
      </c>
      <c r="B537" s="102" t="s">
        <v>6760</v>
      </c>
      <c r="C537" s="102" t="s">
        <v>5282</v>
      </c>
      <c r="D537" s="194">
        <v>2003</v>
      </c>
      <c r="E537" s="942" t="s">
        <v>1163</v>
      </c>
      <c r="F537" s="194" t="s">
        <v>990</v>
      </c>
      <c r="G537" s="194">
        <v>3</v>
      </c>
      <c r="H537" s="194">
        <v>1.84</v>
      </c>
      <c r="I537" s="102">
        <v>1</v>
      </c>
      <c r="J537" s="102">
        <v>153088</v>
      </c>
      <c r="K537" s="102"/>
      <c r="L537" s="102"/>
      <c r="M537" s="213">
        <f t="shared" si="111"/>
        <v>153088</v>
      </c>
      <c r="N537" s="194">
        <v>1.79</v>
      </c>
      <c r="O537" s="102">
        <v>1</v>
      </c>
      <c r="P537" s="194">
        <v>148928</v>
      </c>
      <c r="Q537" s="194"/>
      <c r="R537" s="194"/>
      <c r="S537" s="213">
        <f t="shared" si="112"/>
        <v>148928</v>
      </c>
      <c r="T537" s="213">
        <f t="shared" si="113"/>
        <v>0</v>
      </c>
      <c r="U537" s="213">
        <f t="shared" si="113"/>
        <v>4160</v>
      </c>
      <c r="V537" s="213">
        <f t="shared" si="113"/>
        <v>0</v>
      </c>
      <c r="W537" s="213">
        <f t="shared" si="113"/>
        <v>0</v>
      </c>
      <c r="X537" s="213">
        <f t="shared" si="114"/>
        <v>4160</v>
      </c>
      <c r="Y537" s="194">
        <v>4</v>
      </c>
      <c r="Z537" s="194">
        <v>1.9</v>
      </c>
      <c r="AA537" s="102">
        <v>1</v>
      </c>
      <c r="AB537" s="102">
        <v>158080</v>
      </c>
      <c r="AC537" s="102"/>
      <c r="AD537" s="102"/>
      <c r="AE537" s="213">
        <f t="shared" si="115"/>
        <v>158080</v>
      </c>
      <c r="AF537" s="194">
        <v>5</v>
      </c>
      <c r="AG537" s="194">
        <v>1.9</v>
      </c>
      <c r="AH537" s="102">
        <v>1</v>
      </c>
      <c r="AI537" s="102">
        <v>158080</v>
      </c>
      <c r="AJ537" s="102"/>
      <c r="AK537" s="102"/>
      <c r="AL537" s="213">
        <f t="shared" si="116"/>
        <v>158080</v>
      </c>
    </row>
    <row r="538" spans="1:38" ht="27">
      <c r="A538" s="194">
        <v>49</v>
      </c>
      <c r="B538" s="104" t="s">
        <v>6761</v>
      </c>
      <c r="C538" s="104" t="s">
        <v>5282</v>
      </c>
      <c r="D538" s="194">
        <v>1989</v>
      </c>
      <c r="E538" s="942" t="s">
        <v>1163</v>
      </c>
      <c r="F538" s="194" t="s">
        <v>990</v>
      </c>
      <c r="G538" s="194">
        <v>4</v>
      </c>
      <c r="H538" s="194">
        <v>1.9</v>
      </c>
      <c r="I538" s="102">
        <v>1</v>
      </c>
      <c r="J538" s="102">
        <v>158080</v>
      </c>
      <c r="K538" s="102"/>
      <c r="L538" s="102"/>
      <c r="M538" s="213">
        <f t="shared" si="111"/>
        <v>158080</v>
      </c>
      <c r="N538" s="194">
        <v>1.84</v>
      </c>
      <c r="O538" s="102">
        <v>1</v>
      </c>
      <c r="P538" s="194">
        <v>153088</v>
      </c>
      <c r="Q538" s="194"/>
      <c r="R538" s="194"/>
      <c r="S538" s="213">
        <f t="shared" si="112"/>
        <v>153088</v>
      </c>
      <c r="T538" s="213">
        <f t="shared" si="113"/>
        <v>0</v>
      </c>
      <c r="U538" s="213">
        <f t="shared" si="113"/>
        <v>4992</v>
      </c>
      <c r="V538" s="213">
        <f t="shared" si="113"/>
        <v>0</v>
      </c>
      <c r="W538" s="213">
        <f t="shared" si="113"/>
        <v>0</v>
      </c>
      <c r="X538" s="213">
        <f t="shared" si="114"/>
        <v>4992</v>
      </c>
      <c r="Y538" s="194">
        <v>5</v>
      </c>
      <c r="Z538" s="194">
        <v>1.9</v>
      </c>
      <c r="AA538" s="102">
        <v>1</v>
      </c>
      <c r="AB538" s="102">
        <v>158080</v>
      </c>
      <c r="AC538" s="102"/>
      <c r="AD538" s="102"/>
      <c r="AE538" s="213">
        <f t="shared" si="115"/>
        <v>158080</v>
      </c>
      <c r="AF538" s="194">
        <v>6</v>
      </c>
      <c r="AG538" s="194">
        <v>1.96</v>
      </c>
      <c r="AH538" s="102">
        <v>1</v>
      </c>
      <c r="AI538" s="102">
        <v>163072</v>
      </c>
      <c r="AJ538" s="102"/>
      <c r="AK538" s="102"/>
      <c r="AL538" s="213">
        <f t="shared" si="116"/>
        <v>163072</v>
      </c>
    </row>
    <row r="539" spans="1:38" ht="27">
      <c r="A539" s="194">
        <v>50</v>
      </c>
      <c r="B539" s="102" t="s">
        <v>8123</v>
      </c>
      <c r="C539" s="102" t="s">
        <v>5282</v>
      </c>
      <c r="D539" s="194">
        <v>2001</v>
      </c>
      <c r="E539" s="942" t="s">
        <v>1163</v>
      </c>
      <c r="F539" s="194" t="s">
        <v>990</v>
      </c>
      <c r="G539" s="194">
        <v>2</v>
      </c>
      <c r="H539" s="194">
        <v>1.79</v>
      </c>
      <c r="I539" s="102">
        <v>1</v>
      </c>
      <c r="J539" s="102">
        <v>148928</v>
      </c>
      <c r="K539" s="102"/>
      <c r="L539" s="102"/>
      <c r="M539" s="213">
        <f t="shared" si="111"/>
        <v>148928</v>
      </c>
      <c r="N539" s="194">
        <v>1.73</v>
      </c>
      <c r="O539" s="102">
        <v>1</v>
      </c>
      <c r="P539" s="194">
        <v>143936</v>
      </c>
      <c r="Q539" s="194"/>
      <c r="R539" s="194"/>
      <c r="S539" s="213">
        <f t="shared" si="112"/>
        <v>143936</v>
      </c>
      <c r="T539" s="213">
        <f t="shared" si="113"/>
        <v>0</v>
      </c>
      <c r="U539" s="213">
        <f t="shared" si="113"/>
        <v>4992</v>
      </c>
      <c r="V539" s="213">
        <f t="shared" si="113"/>
        <v>0</v>
      </c>
      <c r="W539" s="213">
        <f t="shared" si="113"/>
        <v>0</v>
      </c>
      <c r="X539" s="213">
        <f t="shared" si="114"/>
        <v>4992</v>
      </c>
      <c r="Y539" s="194">
        <v>3</v>
      </c>
      <c r="Z539" s="194">
        <v>1.84</v>
      </c>
      <c r="AA539" s="102">
        <v>1</v>
      </c>
      <c r="AB539" s="102">
        <v>153088</v>
      </c>
      <c r="AC539" s="102"/>
      <c r="AD539" s="102"/>
      <c r="AE539" s="213">
        <f t="shared" si="115"/>
        <v>153088</v>
      </c>
      <c r="AF539" s="194">
        <v>4</v>
      </c>
      <c r="AG539" s="194">
        <v>1.9</v>
      </c>
      <c r="AH539" s="102">
        <v>1</v>
      </c>
      <c r="AI539" s="102">
        <v>158080</v>
      </c>
      <c r="AJ539" s="102"/>
      <c r="AK539" s="102"/>
      <c r="AL539" s="213">
        <f t="shared" si="116"/>
        <v>158080</v>
      </c>
    </row>
    <row r="540" spans="1:38" ht="27">
      <c r="A540" s="194">
        <v>51</v>
      </c>
      <c r="B540" s="102" t="s">
        <v>6851</v>
      </c>
      <c r="C540" s="102" t="s">
        <v>5282</v>
      </c>
      <c r="D540" s="194">
        <v>2002</v>
      </c>
      <c r="E540" s="942" t="s">
        <v>1163</v>
      </c>
      <c r="F540" s="194" t="s">
        <v>990</v>
      </c>
      <c r="G540" s="194">
        <v>2</v>
      </c>
      <c r="H540" s="194">
        <v>1.79</v>
      </c>
      <c r="I540" s="102">
        <v>1</v>
      </c>
      <c r="J540" s="102">
        <v>148928</v>
      </c>
      <c r="K540" s="102"/>
      <c r="L540" s="102"/>
      <c r="M540" s="213">
        <f t="shared" si="111"/>
        <v>148928</v>
      </c>
      <c r="N540" s="194">
        <v>1.73</v>
      </c>
      <c r="O540" s="102">
        <v>1</v>
      </c>
      <c r="P540" s="194">
        <v>143936</v>
      </c>
      <c r="Q540" s="194"/>
      <c r="R540" s="194"/>
      <c r="S540" s="213">
        <f t="shared" si="112"/>
        <v>143936</v>
      </c>
      <c r="T540" s="213">
        <f t="shared" si="113"/>
        <v>0</v>
      </c>
      <c r="U540" s="213">
        <f t="shared" si="113"/>
        <v>4992</v>
      </c>
      <c r="V540" s="213">
        <f t="shared" si="113"/>
        <v>0</v>
      </c>
      <c r="W540" s="213">
        <f t="shared" si="113"/>
        <v>0</v>
      </c>
      <c r="X540" s="213">
        <f t="shared" si="114"/>
        <v>4992</v>
      </c>
      <c r="Y540" s="194">
        <v>3</v>
      </c>
      <c r="Z540" s="194">
        <v>1.84</v>
      </c>
      <c r="AA540" s="102">
        <v>1</v>
      </c>
      <c r="AB540" s="102">
        <v>153088</v>
      </c>
      <c r="AC540" s="102"/>
      <c r="AD540" s="102"/>
      <c r="AE540" s="213">
        <f t="shared" si="115"/>
        <v>153088</v>
      </c>
      <c r="AF540" s="194">
        <v>4</v>
      </c>
      <c r="AG540" s="194">
        <v>1.9</v>
      </c>
      <c r="AH540" s="102">
        <v>1</v>
      </c>
      <c r="AI540" s="102">
        <v>158080</v>
      </c>
      <c r="AJ540" s="102"/>
      <c r="AK540" s="102"/>
      <c r="AL540" s="213">
        <f t="shared" si="116"/>
        <v>158080</v>
      </c>
    </row>
    <row r="541" spans="1:38" ht="27">
      <c r="A541" s="194">
        <v>52</v>
      </c>
      <c r="B541" s="104" t="s">
        <v>1907</v>
      </c>
      <c r="C541" s="104" t="s">
        <v>5282</v>
      </c>
      <c r="D541" s="194">
        <v>1987</v>
      </c>
      <c r="E541" s="942" t="s">
        <v>1163</v>
      </c>
      <c r="F541" s="194" t="s">
        <v>990</v>
      </c>
      <c r="G541" s="194">
        <v>4</v>
      </c>
      <c r="H541" s="194">
        <v>1.9</v>
      </c>
      <c r="I541" s="102">
        <v>1</v>
      </c>
      <c r="J541" s="102">
        <v>158080</v>
      </c>
      <c r="K541" s="102"/>
      <c r="L541" s="102"/>
      <c r="M541" s="213">
        <f t="shared" si="111"/>
        <v>158080</v>
      </c>
      <c r="N541" s="194">
        <v>1.84</v>
      </c>
      <c r="O541" s="102">
        <v>1</v>
      </c>
      <c r="P541" s="194">
        <v>153088</v>
      </c>
      <c r="Q541" s="194"/>
      <c r="R541" s="194"/>
      <c r="S541" s="213">
        <f t="shared" si="112"/>
        <v>153088</v>
      </c>
      <c r="T541" s="213">
        <f t="shared" si="113"/>
        <v>0</v>
      </c>
      <c r="U541" s="213">
        <f t="shared" si="113"/>
        <v>4992</v>
      </c>
      <c r="V541" s="213">
        <f t="shared" si="113"/>
        <v>0</v>
      </c>
      <c r="W541" s="213">
        <f t="shared" si="113"/>
        <v>0</v>
      </c>
      <c r="X541" s="213">
        <f t="shared" si="114"/>
        <v>4992</v>
      </c>
      <c r="Y541" s="194">
        <v>5</v>
      </c>
      <c r="Z541" s="194">
        <v>1.9</v>
      </c>
      <c r="AA541" s="102">
        <v>1</v>
      </c>
      <c r="AB541" s="102">
        <v>158080</v>
      </c>
      <c r="AC541" s="102"/>
      <c r="AD541" s="102"/>
      <c r="AE541" s="213">
        <f t="shared" si="115"/>
        <v>158080</v>
      </c>
      <c r="AF541" s="194">
        <v>6</v>
      </c>
      <c r="AG541" s="194">
        <v>1.96</v>
      </c>
      <c r="AH541" s="102">
        <v>1</v>
      </c>
      <c r="AI541" s="102">
        <v>163072</v>
      </c>
      <c r="AJ541" s="102"/>
      <c r="AK541" s="102"/>
      <c r="AL541" s="213">
        <f t="shared" si="116"/>
        <v>163072</v>
      </c>
    </row>
    <row r="542" spans="1:38" ht="27">
      <c r="A542" s="194">
        <v>53</v>
      </c>
      <c r="B542" s="102" t="s">
        <v>8124</v>
      </c>
      <c r="C542" s="102" t="s">
        <v>5283</v>
      </c>
      <c r="D542" s="194">
        <v>2003</v>
      </c>
      <c r="E542" s="942" t="s">
        <v>1163</v>
      </c>
      <c r="F542" s="194" t="s">
        <v>990</v>
      </c>
      <c r="G542" s="194">
        <v>2</v>
      </c>
      <c r="H542" s="194">
        <v>1.79</v>
      </c>
      <c r="I542" s="102">
        <v>1</v>
      </c>
      <c r="J542" s="102">
        <v>148928</v>
      </c>
      <c r="K542" s="102"/>
      <c r="L542" s="102"/>
      <c r="M542" s="213">
        <f t="shared" si="111"/>
        <v>148928</v>
      </c>
      <c r="N542" s="194">
        <v>1.73</v>
      </c>
      <c r="O542" s="102">
        <v>1</v>
      </c>
      <c r="P542" s="194">
        <v>143936</v>
      </c>
      <c r="Q542" s="194"/>
      <c r="R542" s="194"/>
      <c r="S542" s="213">
        <f t="shared" si="112"/>
        <v>143936</v>
      </c>
      <c r="T542" s="213">
        <f t="shared" si="113"/>
        <v>0</v>
      </c>
      <c r="U542" s="213">
        <f t="shared" si="113"/>
        <v>4992</v>
      </c>
      <c r="V542" s="213">
        <f t="shared" si="113"/>
        <v>0</v>
      </c>
      <c r="W542" s="213">
        <f t="shared" si="113"/>
        <v>0</v>
      </c>
      <c r="X542" s="213">
        <f t="shared" si="114"/>
        <v>4992</v>
      </c>
      <c r="Y542" s="194">
        <v>3</v>
      </c>
      <c r="Z542" s="194">
        <v>1.84</v>
      </c>
      <c r="AA542" s="102">
        <v>1</v>
      </c>
      <c r="AB542" s="102">
        <v>153088</v>
      </c>
      <c r="AC542" s="102"/>
      <c r="AD542" s="102"/>
      <c r="AE542" s="213">
        <f t="shared" si="115"/>
        <v>153088</v>
      </c>
      <c r="AF542" s="194">
        <v>4</v>
      </c>
      <c r="AG542" s="194">
        <v>1.9</v>
      </c>
      <c r="AH542" s="102">
        <v>1</v>
      </c>
      <c r="AI542" s="102">
        <v>158080</v>
      </c>
      <c r="AJ542" s="102"/>
      <c r="AK542" s="102"/>
      <c r="AL542" s="213">
        <f t="shared" si="116"/>
        <v>158080</v>
      </c>
    </row>
    <row r="543" spans="1:38" ht="27">
      <c r="A543" s="194">
        <v>54</v>
      </c>
      <c r="B543" s="102" t="s">
        <v>8125</v>
      </c>
      <c r="C543" s="102" t="s">
        <v>5283</v>
      </c>
      <c r="D543" s="194">
        <v>2003</v>
      </c>
      <c r="E543" s="942" t="s">
        <v>1163</v>
      </c>
      <c r="F543" s="194" t="s">
        <v>990</v>
      </c>
      <c r="G543" s="194">
        <v>2</v>
      </c>
      <c r="H543" s="194">
        <v>1.79</v>
      </c>
      <c r="I543" s="102">
        <v>1</v>
      </c>
      <c r="J543" s="102">
        <v>148928</v>
      </c>
      <c r="K543" s="102"/>
      <c r="L543" s="102"/>
      <c r="M543" s="213">
        <f t="shared" si="111"/>
        <v>148928</v>
      </c>
      <c r="N543" s="194">
        <v>1.73</v>
      </c>
      <c r="O543" s="102">
        <v>1</v>
      </c>
      <c r="P543" s="194">
        <v>143936</v>
      </c>
      <c r="Q543" s="194"/>
      <c r="R543" s="194"/>
      <c r="S543" s="213">
        <f t="shared" si="112"/>
        <v>143936</v>
      </c>
      <c r="T543" s="213">
        <f t="shared" si="113"/>
        <v>0</v>
      </c>
      <c r="U543" s="213">
        <f t="shared" si="113"/>
        <v>4992</v>
      </c>
      <c r="V543" s="213">
        <f t="shared" si="113"/>
        <v>0</v>
      </c>
      <c r="W543" s="213">
        <f t="shared" si="113"/>
        <v>0</v>
      </c>
      <c r="X543" s="213">
        <f t="shared" si="114"/>
        <v>4992</v>
      </c>
      <c r="Y543" s="194">
        <v>3</v>
      </c>
      <c r="Z543" s="194">
        <v>1.84</v>
      </c>
      <c r="AA543" s="102">
        <v>1</v>
      </c>
      <c r="AB543" s="102">
        <v>153088</v>
      </c>
      <c r="AC543" s="102"/>
      <c r="AD543" s="102"/>
      <c r="AE543" s="213">
        <f t="shared" si="115"/>
        <v>153088</v>
      </c>
      <c r="AF543" s="194">
        <v>4</v>
      </c>
      <c r="AG543" s="194">
        <v>1.9</v>
      </c>
      <c r="AH543" s="102">
        <v>1</v>
      </c>
      <c r="AI543" s="102">
        <v>158080</v>
      </c>
      <c r="AJ543" s="102"/>
      <c r="AK543" s="102"/>
      <c r="AL543" s="213">
        <f t="shared" si="116"/>
        <v>158080</v>
      </c>
    </row>
    <row r="544" spans="1:38" ht="27">
      <c r="A544" s="194">
        <v>55</v>
      </c>
      <c r="B544" s="104" t="s">
        <v>1905</v>
      </c>
      <c r="C544" s="104" t="s">
        <v>5282</v>
      </c>
      <c r="D544" s="194">
        <v>1998</v>
      </c>
      <c r="E544" s="942" t="s">
        <v>1163</v>
      </c>
      <c r="F544" s="194" t="s">
        <v>990</v>
      </c>
      <c r="G544" s="194">
        <v>3</v>
      </c>
      <c r="H544" s="194">
        <v>1.84</v>
      </c>
      <c r="I544" s="102">
        <v>1</v>
      </c>
      <c r="J544" s="102">
        <v>153088</v>
      </c>
      <c r="K544" s="102"/>
      <c r="L544" s="102"/>
      <c r="M544" s="213">
        <f t="shared" si="111"/>
        <v>153088</v>
      </c>
      <c r="N544" s="194">
        <v>1.79</v>
      </c>
      <c r="O544" s="102">
        <v>1</v>
      </c>
      <c r="P544" s="194">
        <v>148928</v>
      </c>
      <c r="Q544" s="194"/>
      <c r="R544" s="194"/>
      <c r="S544" s="213">
        <f t="shared" si="112"/>
        <v>148928</v>
      </c>
      <c r="T544" s="213">
        <f t="shared" si="113"/>
        <v>0</v>
      </c>
      <c r="U544" s="213">
        <f t="shared" si="113"/>
        <v>4160</v>
      </c>
      <c r="V544" s="213">
        <f t="shared" si="113"/>
        <v>0</v>
      </c>
      <c r="W544" s="213">
        <f t="shared" si="113"/>
        <v>0</v>
      </c>
      <c r="X544" s="213">
        <f t="shared" si="114"/>
        <v>4160</v>
      </c>
      <c r="Y544" s="194">
        <v>4</v>
      </c>
      <c r="Z544" s="194">
        <v>1.9</v>
      </c>
      <c r="AA544" s="102">
        <v>1</v>
      </c>
      <c r="AB544" s="102">
        <v>158080</v>
      </c>
      <c r="AC544" s="102"/>
      <c r="AD544" s="102"/>
      <c r="AE544" s="213">
        <f t="shared" si="115"/>
        <v>158080</v>
      </c>
      <c r="AF544" s="194">
        <v>5</v>
      </c>
      <c r="AG544" s="194">
        <v>1.9</v>
      </c>
      <c r="AH544" s="102">
        <v>1</v>
      </c>
      <c r="AI544" s="102">
        <v>158080</v>
      </c>
      <c r="AJ544" s="102"/>
      <c r="AK544" s="102"/>
      <c r="AL544" s="213">
        <f t="shared" si="116"/>
        <v>158080</v>
      </c>
    </row>
    <row r="545" spans="1:38" ht="27">
      <c r="A545" s="194">
        <v>56</v>
      </c>
      <c r="B545" s="102" t="s">
        <v>7048</v>
      </c>
      <c r="C545" s="102" t="s">
        <v>5282</v>
      </c>
      <c r="D545" s="194">
        <v>1991</v>
      </c>
      <c r="E545" s="942" t="s">
        <v>1163</v>
      </c>
      <c r="F545" s="194" t="s">
        <v>990</v>
      </c>
      <c r="G545" s="194">
        <v>10</v>
      </c>
      <c r="H545" s="194">
        <v>2.08</v>
      </c>
      <c r="I545" s="102">
        <v>1</v>
      </c>
      <c r="J545" s="102">
        <v>173056</v>
      </c>
      <c r="K545" s="102">
        <v>8000</v>
      </c>
      <c r="L545" s="102"/>
      <c r="M545" s="213">
        <f t="shared" si="111"/>
        <v>181056</v>
      </c>
      <c r="N545" s="194">
        <v>2.02</v>
      </c>
      <c r="O545" s="102">
        <v>1</v>
      </c>
      <c r="P545" s="194">
        <v>168064</v>
      </c>
      <c r="Q545" s="194">
        <v>8000</v>
      </c>
      <c r="R545" s="194"/>
      <c r="S545" s="213">
        <f t="shared" si="112"/>
        <v>176064</v>
      </c>
      <c r="T545" s="213">
        <f t="shared" si="113"/>
        <v>0</v>
      </c>
      <c r="U545" s="213">
        <f t="shared" si="113"/>
        <v>4992</v>
      </c>
      <c r="V545" s="213">
        <f t="shared" si="113"/>
        <v>0</v>
      </c>
      <c r="W545" s="213">
        <f t="shared" si="113"/>
        <v>0</v>
      </c>
      <c r="X545" s="213">
        <f t="shared" si="114"/>
        <v>4992</v>
      </c>
      <c r="Y545" s="194">
        <v>11</v>
      </c>
      <c r="Z545" s="194">
        <v>2.08</v>
      </c>
      <c r="AA545" s="102">
        <v>1</v>
      </c>
      <c r="AB545" s="102">
        <v>173056</v>
      </c>
      <c r="AC545" s="102">
        <v>8000</v>
      </c>
      <c r="AD545" s="102"/>
      <c r="AE545" s="213">
        <f t="shared" si="115"/>
        <v>181056</v>
      </c>
      <c r="AF545" s="194">
        <v>12</v>
      </c>
      <c r="AG545" s="194">
        <v>2.08</v>
      </c>
      <c r="AH545" s="102">
        <v>1</v>
      </c>
      <c r="AI545" s="102">
        <v>173056</v>
      </c>
      <c r="AJ545" s="102">
        <v>8000</v>
      </c>
      <c r="AK545" s="102"/>
      <c r="AL545" s="213">
        <f t="shared" si="116"/>
        <v>181056</v>
      </c>
    </row>
    <row r="546" spans="1:38" ht="27">
      <c r="A546" s="194">
        <v>57</v>
      </c>
      <c r="B546" s="102" t="s">
        <v>6763</v>
      </c>
      <c r="C546" s="102" t="s">
        <v>5282</v>
      </c>
      <c r="D546" s="194">
        <v>1991</v>
      </c>
      <c r="E546" s="942" t="s">
        <v>1163</v>
      </c>
      <c r="F546" s="194" t="s">
        <v>990</v>
      </c>
      <c r="G546" s="194">
        <v>3</v>
      </c>
      <c r="H546" s="194">
        <v>1.84</v>
      </c>
      <c r="I546" s="102">
        <v>1</v>
      </c>
      <c r="J546" s="102">
        <v>153088</v>
      </c>
      <c r="K546" s="102"/>
      <c r="L546" s="102"/>
      <c r="M546" s="213">
        <f t="shared" si="111"/>
        <v>153088</v>
      </c>
      <c r="N546" s="194">
        <v>1.79</v>
      </c>
      <c r="O546" s="102">
        <v>1</v>
      </c>
      <c r="P546" s="194">
        <v>148928</v>
      </c>
      <c r="Q546" s="194"/>
      <c r="R546" s="194"/>
      <c r="S546" s="213">
        <f t="shared" si="112"/>
        <v>148928</v>
      </c>
      <c r="T546" s="213">
        <f t="shared" si="113"/>
        <v>0</v>
      </c>
      <c r="U546" s="213">
        <f t="shared" si="113"/>
        <v>4160</v>
      </c>
      <c r="V546" s="213">
        <f t="shared" si="113"/>
        <v>0</v>
      </c>
      <c r="W546" s="213">
        <f t="shared" si="113"/>
        <v>0</v>
      </c>
      <c r="X546" s="213">
        <f t="shared" si="114"/>
        <v>4160</v>
      </c>
      <c r="Y546" s="194">
        <v>4</v>
      </c>
      <c r="Z546" s="194">
        <v>1.9</v>
      </c>
      <c r="AA546" s="102">
        <v>1</v>
      </c>
      <c r="AB546" s="102">
        <v>158080</v>
      </c>
      <c r="AC546" s="102"/>
      <c r="AD546" s="102"/>
      <c r="AE546" s="213">
        <f t="shared" si="115"/>
        <v>158080</v>
      </c>
      <c r="AF546" s="194">
        <v>5</v>
      </c>
      <c r="AG546" s="194">
        <v>1.9</v>
      </c>
      <c r="AH546" s="102">
        <v>1</v>
      </c>
      <c r="AI546" s="102">
        <v>158080</v>
      </c>
      <c r="AJ546" s="102"/>
      <c r="AK546" s="102"/>
      <c r="AL546" s="213">
        <f t="shared" si="116"/>
        <v>158080</v>
      </c>
    </row>
    <row r="547" spans="1:38" ht="27">
      <c r="A547" s="194">
        <v>58</v>
      </c>
      <c r="B547" s="104" t="s">
        <v>1240</v>
      </c>
      <c r="C547" s="104" t="s">
        <v>5282</v>
      </c>
      <c r="D547" s="194">
        <v>2002</v>
      </c>
      <c r="E547" s="942" t="s">
        <v>1163</v>
      </c>
      <c r="F547" s="194" t="s">
        <v>990</v>
      </c>
      <c r="G547" s="194">
        <v>2</v>
      </c>
      <c r="H547" s="194">
        <v>1.79</v>
      </c>
      <c r="I547" s="102">
        <v>1</v>
      </c>
      <c r="J547" s="102">
        <v>148928</v>
      </c>
      <c r="K547" s="102"/>
      <c r="L547" s="102"/>
      <c r="M547" s="213">
        <f t="shared" si="111"/>
        <v>148928</v>
      </c>
      <c r="N547" s="194">
        <v>1.73</v>
      </c>
      <c r="O547" s="102">
        <v>1</v>
      </c>
      <c r="P547" s="194">
        <v>143936</v>
      </c>
      <c r="Q547" s="194"/>
      <c r="R547" s="194"/>
      <c r="S547" s="213">
        <f t="shared" si="112"/>
        <v>143936</v>
      </c>
      <c r="T547" s="213">
        <f t="shared" si="113"/>
        <v>0</v>
      </c>
      <c r="U547" s="213">
        <f t="shared" si="113"/>
        <v>4992</v>
      </c>
      <c r="V547" s="213">
        <f t="shared" si="113"/>
        <v>0</v>
      </c>
      <c r="W547" s="213">
        <f t="shared" si="113"/>
        <v>0</v>
      </c>
      <c r="X547" s="213">
        <f t="shared" si="114"/>
        <v>4992</v>
      </c>
      <c r="Y547" s="194">
        <v>3</v>
      </c>
      <c r="Z547" s="194">
        <v>1.84</v>
      </c>
      <c r="AA547" s="102">
        <v>1</v>
      </c>
      <c r="AB547" s="102">
        <v>153088</v>
      </c>
      <c r="AC547" s="102"/>
      <c r="AD547" s="102"/>
      <c r="AE547" s="213">
        <f t="shared" si="115"/>
        <v>153088</v>
      </c>
      <c r="AF547" s="194">
        <v>4</v>
      </c>
      <c r="AG547" s="194">
        <v>1.9</v>
      </c>
      <c r="AH547" s="102">
        <v>1</v>
      </c>
      <c r="AI547" s="102">
        <v>158080</v>
      </c>
      <c r="AJ547" s="102"/>
      <c r="AK547" s="102"/>
      <c r="AL547" s="213">
        <f t="shared" si="116"/>
        <v>158080</v>
      </c>
    </row>
    <row r="548" spans="1:38" ht="27">
      <c r="A548" s="194">
        <v>59</v>
      </c>
      <c r="B548" s="102" t="s">
        <v>5440</v>
      </c>
      <c r="C548" s="102" t="s">
        <v>5282</v>
      </c>
      <c r="D548" s="194">
        <v>1992</v>
      </c>
      <c r="E548" s="942" t="s">
        <v>1163</v>
      </c>
      <c r="F548" s="194" t="s">
        <v>990</v>
      </c>
      <c r="G548" s="194">
        <v>3</v>
      </c>
      <c r="H548" s="194">
        <v>1.84</v>
      </c>
      <c r="I548" s="102">
        <v>1</v>
      </c>
      <c r="J548" s="102">
        <v>153088</v>
      </c>
      <c r="K548" s="102"/>
      <c r="L548" s="102"/>
      <c r="M548" s="213">
        <f t="shared" si="111"/>
        <v>153088</v>
      </c>
      <c r="N548" s="194">
        <v>1.79</v>
      </c>
      <c r="O548" s="102">
        <v>1</v>
      </c>
      <c r="P548" s="194">
        <v>148928</v>
      </c>
      <c r="Q548" s="194"/>
      <c r="R548" s="194"/>
      <c r="S548" s="213">
        <f t="shared" si="112"/>
        <v>148928</v>
      </c>
      <c r="T548" s="213">
        <f t="shared" si="113"/>
        <v>0</v>
      </c>
      <c r="U548" s="213">
        <f t="shared" si="113"/>
        <v>4160</v>
      </c>
      <c r="V548" s="213">
        <f t="shared" si="113"/>
        <v>0</v>
      </c>
      <c r="W548" s="213">
        <f t="shared" si="113"/>
        <v>0</v>
      </c>
      <c r="X548" s="213">
        <f t="shared" si="114"/>
        <v>4160</v>
      </c>
      <c r="Y548" s="194">
        <v>4</v>
      </c>
      <c r="Z548" s="194">
        <v>1.9</v>
      </c>
      <c r="AA548" s="102">
        <v>1</v>
      </c>
      <c r="AB548" s="102">
        <v>158080</v>
      </c>
      <c r="AC548" s="102"/>
      <c r="AD548" s="102"/>
      <c r="AE548" s="213">
        <f t="shared" si="115"/>
        <v>158080</v>
      </c>
      <c r="AF548" s="194">
        <v>5</v>
      </c>
      <c r="AG548" s="194">
        <v>1.9</v>
      </c>
      <c r="AH548" s="102">
        <v>1</v>
      </c>
      <c r="AI548" s="102">
        <v>158080</v>
      </c>
      <c r="AJ548" s="102"/>
      <c r="AK548" s="102"/>
      <c r="AL548" s="213">
        <f t="shared" si="116"/>
        <v>158080</v>
      </c>
    </row>
    <row r="549" spans="1:38" ht="27">
      <c r="A549" s="194">
        <v>60</v>
      </c>
      <c r="B549" s="102" t="s">
        <v>8126</v>
      </c>
      <c r="C549" s="102" t="s">
        <v>5282</v>
      </c>
      <c r="D549" s="194">
        <v>2004</v>
      </c>
      <c r="E549" s="942" t="s">
        <v>1163</v>
      </c>
      <c r="F549" s="194" t="s">
        <v>990</v>
      </c>
      <c r="G549" s="194">
        <v>2</v>
      </c>
      <c r="H549" s="194">
        <v>1.79</v>
      </c>
      <c r="I549" s="102">
        <v>1</v>
      </c>
      <c r="J549" s="102">
        <v>148928</v>
      </c>
      <c r="K549" s="102"/>
      <c r="L549" s="102"/>
      <c r="M549" s="213">
        <f t="shared" si="111"/>
        <v>148928</v>
      </c>
      <c r="N549" s="194">
        <v>1.73</v>
      </c>
      <c r="O549" s="102">
        <v>1</v>
      </c>
      <c r="P549" s="194">
        <v>143936</v>
      </c>
      <c r="Q549" s="194"/>
      <c r="R549" s="194"/>
      <c r="S549" s="213">
        <f t="shared" si="112"/>
        <v>143936</v>
      </c>
      <c r="T549" s="213">
        <f t="shared" si="113"/>
        <v>0</v>
      </c>
      <c r="U549" s="213">
        <f t="shared" si="113"/>
        <v>4992</v>
      </c>
      <c r="V549" s="213">
        <f t="shared" si="113"/>
        <v>0</v>
      </c>
      <c r="W549" s="213">
        <f t="shared" si="113"/>
        <v>0</v>
      </c>
      <c r="X549" s="213">
        <f t="shared" si="114"/>
        <v>4992</v>
      </c>
      <c r="Y549" s="194">
        <v>3</v>
      </c>
      <c r="Z549" s="194">
        <v>1.84</v>
      </c>
      <c r="AA549" s="102">
        <v>1</v>
      </c>
      <c r="AB549" s="102">
        <v>153088</v>
      </c>
      <c r="AC549" s="102"/>
      <c r="AD549" s="102"/>
      <c r="AE549" s="213">
        <f t="shared" si="115"/>
        <v>153088</v>
      </c>
      <c r="AF549" s="194">
        <v>4</v>
      </c>
      <c r="AG549" s="194">
        <v>1.9</v>
      </c>
      <c r="AH549" s="102">
        <v>1</v>
      </c>
      <c r="AI549" s="102">
        <v>158080</v>
      </c>
      <c r="AJ549" s="102"/>
      <c r="AK549" s="102"/>
      <c r="AL549" s="213">
        <f t="shared" si="116"/>
        <v>158080</v>
      </c>
    </row>
    <row r="550" spans="1:38" ht="27">
      <c r="A550" s="194">
        <v>61</v>
      </c>
      <c r="B550" s="102" t="s">
        <v>759</v>
      </c>
      <c r="C550" s="102"/>
      <c r="D550" s="194"/>
      <c r="E550" s="942" t="s">
        <v>1163</v>
      </c>
      <c r="F550" s="194" t="s">
        <v>990</v>
      </c>
      <c r="G550" s="194">
        <v>7</v>
      </c>
      <c r="H550" s="194">
        <v>1.96</v>
      </c>
      <c r="I550" s="102">
        <v>1</v>
      </c>
      <c r="J550" s="102">
        <v>163072</v>
      </c>
      <c r="K550" s="102"/>
      <c r="L550" s="102"/>
      <c r="M550" s="213">
        <f t="shared" si="111"/>
        <v>163072</v>
      </c>
      <c r="N550" s="194">
        <v>1.96</v>
      </c>
      <c r="O550" s="102">
        <v>1</v>
      </c>
      <c r="P550" s="194">
        <v>163072</v>
      </c>
      <c r="Q550" s="194"/>
      <c r="R550" s="194"/>
      <c r="S550" s="213">
        <f t="shared" si="112"/>
        <v>163072</v>
      </c>
      <c r="T550" s="213">
        <f t="shared" si="113"/>
        <v>0</v>
      </c>
      <c r="U550" s="213">
        <f t="shared" si="113"/>
        <v>0</v>
      </c>
      <c r="V550" s="213">
        <f t="shared" si="113"/>
        <v>0</v>
      </c>
      <c r="W550" s="213">
        <f t="shared" si="113"/>
        <v>0</v>
      </c>
      <c r="X550" s="213">
        <f t="shared" si="114"/>
        <v>0</v>
      </c>
      <c r="Y550" s="194">
        <v>8</v>
      </c>
      <c r="Z550" s="194">
        <v>2.02</v>
      </c>
      <c r="AA550" s="102">
        <v>1</v>
      </c>
      <c r="AB550" s="102">
        <v>168064</v>
      </c>
      <c r="AC550" s="102"/>
      <c r="AD550" s="102"/>
      <c r="AE550" s="213">
        <f t="shared" si="115"/>
        <v>168064</v>
      </c>
      <c r="AF550" s="194">
        <v>9</v>
      </c>
      <c r="AG550" s="194">
        <v>2.02</v>
      </c>
      <c r="AH550" s="102">
        <v>1</v>
      </c>
      <c r="AI550" s="102">
        <v>168064</v>
      </c>
      <c r="AJ550" s="102"/>
      <c r="AK550" s="102"/>
      <c r="AL550" s="213">
        <f t="shared" si="116"/>
        <v>168064</v>
      </c>
    </row>
    <row r="551" spans="1:38" ht="40.5">
      <c r="A551" s="194">
        <v>62</v>
      </c>
      <c r="B551" s="102" t="s">
        <v>1516</v>
      </c>
      <c r="C551" s="102" t="s">
        <v>5282</v>
      </c>
      <c r="D551" s="194">
        <v>1964</v>
      </c>
      <c r="E551" s="942" t="s">
        <v>1133</v>
      </c>
      <c r="F551" s="194" t="s">
        <v>1134</v>
      </c>
      <c r="G551" s="194">
        <v>15</v>
      </c>
      <c r="H551" s="194">
        <v>1.84</v>
      </c>
      <c r="I551" s="102">
        <v>1</v>
      </c>
      <c r="J551" s="102">
        <v>153088</v>
      </c>
      <c r="K551" s="102"/>
      <c r="L551" s="102"/>
      <c r="M551" s="213">
        <f t="shared" si="111"/>
        <v>153088</v>
      </c>
      <c r="N551" s="194">
        <v>1.84</v>
      </c>
      <c r="O551" s="102">
        <v>1</v>
      </c>
      <c r="P551" s="194">
        <v>153088</v>
      </c>
      <c r="Q551" s="194"/>
      <c r="R551" s="194"/>
      <c r="S551" s="213">
        <f t="shared" si="112"/>
        <v>153088</v>
      </c>
      <c r="T551" s="213">
        <f t="shared" si="113"/>
        <v>0</v>
      </c>
      <c r="U551" s="213">
        <f t="shared" si="113"/>
        <v>0</v>
      </c>
      <c r="V551" s="213">
        <f t="shared" si="113"/>
        <v>0</v>
      </c>
      <c r="W551" s="213">
        <f t="shared" si="113"/>
        <v>0</v>
      </c>
      <c r="X551" s="213">
        <f t="shared" si="114"/>
        <v>0</v>
      </c>
      <c r="Y551" s="194">
        <v>16</v>
      </c>
      <c r="Z551" s="194">
        <v>1.9</v>
      </c>
      <c r="AA551" s="102">
        <v>1</v>
      </c>
      <c r="AB551" s="102">
        <v>158080</v>
      </c>
      <c r="AC551" s="102"/>
      <c r="AD551" s="102"/>
      <c r="AE551" s="213">
        <f t="shared" si="115"/>
        <v>158080</v>
      </c>
      <c r="AF551" s="194">
        <v>17</v>
      </c>
      <c r="AG551" s="194">
        <v>1.9</v>
      </c>
      <c r="AH551" s="102">
        <v>1</v>
      </c>
      <c r="AI551" s="102">
        <v>158080</v>
      </c>
      <c r="AJ551" s="102"/>
      <c r="AK551" s="102"/>
      <c r="AL551" s="213">
        <f t="shared" si="116"/>
        <v>158080</v>
      </c>
    </row>
    <row r="552" spans="1:38" ht="40.5">
      <c r="A552" s="194">
        <v>63</v>
      </c>
      <c r="B552" s="104" t="s">
        <v>6764</v>
      </c>
      <c r="C552" s="104" t="s">
        <v>5282</v>
      </c>
      <c r="D552" s="194">
        <v>1984</v>
      </c>
      <c r="E552" s="942" t="s">
        <v>1133</v>
      </c>
      <c r="F552" s="194" t="s">
        <v>1134</v>
      </c>
      <c r="G552" s="194">
        <v>3</v>
      </c>
      <c r="H552" s="194">
        <v>1.59</v>
      </c>
      <c r="I552" s="102">
        <v>1</v>
      </c>
      <c r="J552" s="102">
        <v>132288</v>
      </c>
      <c r="K552" s="102"/>
      <c r="L552" s="102"/>
      <c r="M552" s="213">
        <f t="shared" si="111"/>
        <v>132288</v>
      </c>
      <c r="N552" s="194">
        <v>1.54</v>
      </c>
      <c r="O552" s="102">
        <v>1</v>
      </c>
      <c r="P552" s="194">
        <v>128128</v>
      </c>
      <c r="Q552" s="194"/>
      <c r="R552" s="194"/>
      <c r="S552" s="213">
        <f t="shared" si="112"/>
        <v>128128</v>
      </c>
      <c r="T552" s="213">
        <f t="shared" si="113"/>
        <v>0</v>
      </c>
      <c r="U552" s="213">
        <f t="shared" si="113"/>
        <v>4160</v>
      </c>
      <c r="V552" s="213">
        <f t="shared" si="113"/>
        <v>0</v>
      </c>
      <c r="W552" s="213">
        <f t="shared" si="113"/>
        <v>0</v>
      </c>
      <c r="X552" s="213">
        <f t="shared" si="114"/>
        <v>4160</v>
      </c>
      <c r="Y552" s="194">
        <v>4</v>
      </c>
      <c r="Z552" s="194">
        <v>1.63</v>
      </c>
      <c r="AA552" s="102">
        <v>1</v>
      </c>
      <c r="AB552" s="102">
        <v>135616</v>
      </c>
      <c r="AC552" s="102"/>
      <c r="AD552" s="102"/>
      <c r="AE552" s="213">
        <f t="shared" si="115"/>
        <v>135616</v>
      </c>
      <c r="AF552" s="194">
        <v>5</v>
      </c>
      <c r="AG552" s="194">
        <v>1.63</v>
      </c>
      <c r="AH552" s="102">
        <v>1</v>
      </c>
      <c r="AI552" s="102">
        <v>135616</v>
      </c>
      <c r="AJ552" s="102"/>
      <c r="AK552" s="102"/>
      <c r="AL552" s="213">
        <f t="shared" si="116"/>
        <v>135616</v>
      </c>
    </row>
    <row r="553" spans="1:38" ht="40.5">
      <c r="A553" s="194">
        <v>64</v>
      </c>
      <c r="B553" s="102" t="s">
        <v>8127</v>
      </c>
      <c r="C553" s="102" t="s">
        <v>5282</v>
      </c>
      <c r="D553" s="194">
        <v>1987</v>
      </c>
      <c r="E553" s="942" t="s">
        <v>1133</v>
      </c>
      <c r="F553" s="194" t="s">
        <v>1134</v>
      </c>
      <c r="G553" s="194">
        <v>2</v>
      </c>
      <c r="H553" s="194">
        <v>1.54</v>
      </c>
      <c r="I553" s="102">
        <v>1</v>
      </c>
      <c r="J553" s="102">
        <v>128128</v>
      </c>
      <c r="K553" s="102"/>
      <c r="L553" s="102"/>
      <c r="M553" s="213">
        <f t="shared" si="111"/>
        <v>128128</v>
      </c>
      <c r="N553" s="194">
        <v>1.49</v>
      </c>
      <c r="O553" s="102">
        <v>1</v>
      </c>
      <c r="P553" s="194">
        <v>123968</v>
      </c>
      <c r="Q553" s="194"/>
      <c r="R553" s="194"/>
      <c r="S553" s="213">
        <f t="shared" si="112"/>
        <v>123968</v>
      </c>
      <c r="T553" s="213">
        <f t="shared" si="113"/>
        <v>0</v>
      </c>
      <c r="U553" s="213">
        <f t="shared" si="113"/>
        <v>4160</v>
      </c>
      <c r="V553" s="213">
        <f t="shared" si="113"/>
        <v>0</v>
      </c>
      <c r="W553" s="213">
        <f t="shared" ref="W553:W560" si="117">L553-R553</f>
        <v>0</v>
      </c>
      <c r="X553" s="213">
        <f t="shared" si="114"/>
        <v>4160</v>
      </c>
      <c r="Y553" s="194">
        <v>3</v>
      </c>
      <c r="Z553" s="194">
        <v>1.59</v>
      </c>
      <c r="AA553" s="102">
        <v>1</v>
      </c>
      <c r="AB553" s="102">
        <v>132288</v>
      </c>
      <c r="AC553" s="102"/>
      <c r="AD553" s="102"/>
      <c r="AE553" s="213">
        <f t="shared" si="115"/>
        <v>132288</v>
      </c>
      <c r="AF553" s="194">
        <v>4</v>
      </c>
      <c r="AG553" s="194">
        <v>1.63</v>
      </c>
      <c r="AH553" s="102">
        <v>1</v>
      </c>
      <c r="AI553" s="102">
        <v>135616</v>
      </c>
      <c r="AJ553" s="102"/>
      <c r="AK553" s="102"/>
      <c r="AL553" s="213">
        <f t="shared" si="116"/>
        <v>135616</v>
      </c>
    </row>
    <row r="554" spans="1:38" ht="40.5">
      <c r="A554" s="194">
        <v>65</v>
      </c>
      <c r="B554" s="102" t="s">
        <v>6766</v>
      </c>
      <c r="C554" s="102" t="s">
        <v>5283</v>
      </c>
      <c r="D554" s="194">
        <v>2004</v>
      </c>
      <c r="E554" s="942" t="s">
        <v>1133</v>
      </c>
      <c r="F554" s="194" t="s">
        <v>1134</v>
      </c>
      <c r="G554" s="194">
        <v>2</v>
      </c>
      <c r="H554" s="194">
        <v>1.54</v>
      </c>
      <c r="I554" s="102">
        <v>1</v>
      </c>
      <c r="J554" s="102">
        <v>128128</v>
      </c>
      <c r="K554" s="102"/>
      <c r="L554" s="102"/>
      <c r="M554" s="213">
        <f t="shared" ref="M554:M560" si="118">J554+K554+L554</f>
        <v>128128</v>
      </c>
      <c r="N554" s="194">
        <v>1.49</v>
      </c>
      <c r="O554" s="102">
        <v>1</v>
      </c>
      <c r="P554" s="194">
        <v>123968</v>
      </c>
      <c r="Q554" s="194"/>
      <c r="R554" s="194"/>
      <c r="S554" s="213">
        <f t="shared" ref="S554:S560" si="119">P554+Q554+R554</f>
        <v>123968</v>
      </c>
      <c r="T554" s="213">
        <f t="shared" ref="T554:V560" si="120">I554-O554</f>
        <v>0</v>
      </c>
      <c r="U554" s="213">
        <f t="shared" si="120"/>
        <v>4160</v>
      </c>
      <c r="V554" s="213">
        <f t="shared" si="120"/>
        <v>0</v>
      </c>
      <c r="W554" s="213">
        <f t="shared" si="117"/>
        <v>0</v>
      </c>
      <c r="X554" s="213">
        <f t="shared" ref="X554:X560" si="121">U554+V554+W554</f>
        <v>4160</v>
      </c>
      <c r="Y554" s="194">
        <v>3</v>
      </c>
      <c r="Z554" s="194">
        <v>1.59</v>
      </c>
      <c r="AA554" s="102">
        <v>1</v>
      </c>
      <c r="AB554" s="102">
        <v>132288</v>
      </c>
      <c r="AC554" s="102"/>
      <c r="AD554" s="102"/>
      <c r="AE554" s="213">
        <f t="shared" ref="AE554:AE560" si="122">AB554+AC554+AD554</f>
        <v>132288</v>
      </c>
      <c r="AF554" s="194">
        <v>4</v>
      </c>
      <c r="AG554" s="194">
        <v>1.63</v>
      </c>
      <c r="AH554" s="102">
        <v>1</v>
      </c>
      <c r="AI554" s="102">
        <v>135616</v>
      </c>
      <c r="AJ554" s="102"/>
      <c r="AK554" s="102"/>
      <c r="AL554" s="213">
        <f t="shared" ref="AL554:AL560" si="123">AI554+AJ554+AK554</f>
        <v>135616</v>
      </c>
    </row>
    <row r="555" spans="1:38" ht="40.5">
      <c r="A555" s="194">
        <v>66</v>
      </c>
      <c r="B555" s="102" t="s">
        <v>8128</v>
      </c>
      <c r="C555" s="102" t="s">
        <v>5282</v>
      </c>
      <c r="D555" s="194">
        <v>2004</v>
      </c>
      <c r="E555" s="942" t="s">
        <v>1133</v>
      </c>
      <c r="F555" s="194" t="s">
        <v>1134</v>
      </c>
      <c r="G555" s="194">
        <v>2</v>
      </c>
      <c r="H555" s="194">
        <v>1.54</v>
      </c>
      <c r="I555" s="102">
        <v>1</v>
      </c>
      <c r="J555" s="102">
        <v>128128</v>
      </c>
      <c r="K555" s="102"/>
      <c r="L555" s="102"/>
      <c r="M555" s="213">
        <f t="shared" si="118"/>
        <v>128128</v>
      </c>
      <c r="N555" s="194">
        <v>1.49</v>
      </c>
      <c r="O555" s="102">
        <v>1</v>
      </c>
      <c r="P555" s="194">
        <v>123968</v>
      </c>
      <c r="Q555" s="194"/>
      <c r="R555" s="194"/>
      <c r="S555" s="213">
        <f t="shared" si="119"/>
        <v>123968</v>
      </c>
      <c r="T555" s="213">
        <f t="shared" si="120"/>
        <v>0</v>
      </c>
      <c r="U555" s="213">
        <f t="shared" si="120"/>
        <v>4160</v>
      </c>
      <c r="V555" s="213">
        <f t="shared" si="120"/>
        <v>0</v>
      </c>
      <c r="W555" s="213">
        <f t="shared" si="117"/>
        <v>0</v>
      </c>
      <c r="X555" s="213">
        <f t="shared" si="121"/>
        <v>4160</v>
      </c>
      <c r="Y555" s="194">
        <v>3</v>
      </c>
      <c r="Z555" s="194">
        <v>1.59</v>
      </c>
      <c r="AA555" s="102">
        <v>1</v>
      </c>
      <c r="AB555" s="102">
        <v>132288</v>
      </c>
      <c r="AC555" s="102"/>
      <c r="AD555" s="102"/>
      <c r="AE555" s="213">
        <f t="shared" si="122"/>
        <v>132288</v>
      </c>
      <c r="AF555" s="194">
        <v>4</v>
      </c>
      <c r="AG555" s="194">
        <v>1.63</v>
      </c>
      <c r="AH555" s="102">
        <v>1</v>
      </c>
      <c r="AI555" s="102">
        <v>135616</v>
      </c>
      <c r="AJ555" s="102"/>
      <c r="AK555" s="102"/>
      <c r="AL555" s="213">
        <f t="shared" si="123"/>
        <v>135616</v>
      </c>
    </row>
    <row r="556" spans="1:38" ht="40.5">
      <c r="A556" s="194">
        <v>67</v>
      </c>
      <c r="B556" s="104" t="s">
        <v>1521</v>
      </c>
      <c r="C556" s="104" t="s">
        <v>5282</v>
      </c>
      <c r="D556" s="194">
        <v>1995</v>
      </c>
      <c r="E556" s="942" t="s">
        <v>1133</v>
      </c>
      <c r="F556" s="194" t="s">
        <v>1134</v>
      </c>
      <c r="G556" s="194">
        <v>6</v>
      </c>
      <c r="H556" s="194">
        <v>1.68</v>
      </c>
      <c r="I556" s="102">
        <v>1</v>
      </c>
      <c r="J556" s="102">
        <v>139776</v>
      </c>
      <c r="K556" s="102"/>
      <c r="L556" s="102"/>
      <c r="M556" s="213">
        <f t="shared" si="118"/>
        <v>139776</v>
      </c>
      <c r="N556" s="194">
        <v>1.63</v>
      </c>
      <c r="O556" s="102">
        <v>1</v>
      </c>
      <c r="P556" s="194">
        <v>135616</v>
      </c>
      <c r="Q556" s="194"/>
      <c r="R556" s="194"/>
      <c r="S556" s="213">
        <f t="shared" si="119"/>
        <v>135616</v>
      </c>
      <c r="T556" s="213">
        <f t="shared" si="120"/>
        <v>0</v>
      </c>
      <c r="U556" s="213">
        <f t="shared" si="120"/>
        <v>4160</v>
      </c>
      <c r="V556" s="213">
        <f t="shared" si="120"/>
        <v>0</v>
      </c>
      <c r="W556" s="213">
        <f t="shared" si="117"/>
        <v>0</v>
      </c>
      <c r="X556" s="213">
        <f t="shared" si="121"/>
        <v>4160</v>
      </c>
      <c r="Y556" s="194">
        <v>7</v>
      </c>
      <c r="Z556" s="194">
        <v>1.68</v>
      </c>
      <c r="AA556" s="102">
        <v>1</v>
      </c>
      <c r="AB556" s="102">
        <v>139776</v>
      </c>
      <c r="AC556" s="102"/>
      <c r="AD556" s="102"/>
      <c r="AE556" s="213">
        <f t="shared" si="122"/>
        <v>139776</v>
      </c>
      <c r="AF556" s="194">
        <v>8</v>
      </c>
      <c r="AG556" s="194">
        <v>1.73</v>
      </c>
      <c r="AH556" s="102">
        <v>1</v>
      </c>
      <c r="AI556" s="102">
        <v>143936</v>
      </c>
      <c r="AJ556" s="102"/>
      <c r="AK556" s="102"/>
      <c r="AL556" s="213">
        <f t="shared" si="123"/>
        <v>143936</v>
      </c>
    </row>
    <row r="557" spans="1:38" ht="40.5">
      <c r="A557" s="194">
        <v>68</v>
      </c>
      <c r="B557" s="102" t="s">
        <v>6767</v>
      </c>
      <c r="C557" s="102" t="s">
        <v>5282</v>
      </c>
      <c r="D557" s="194">
        <v>2001</v>
      </c>
      <c r="E557" s="942" t="s">
        <v>1133</v>
      </c>
      <c r="F557" s="194" t="s">
        <v>1134</v>
      </c>
      <c r="G557" s="194">
        <v>3</v>
      </c>
      <c r="H557" s="194">
        <v>1.59</v>
      </c>
      <c r="I557" s="102">
        <v>1</v>
      </c>
      <c r="J557" s="102">
        <v>132288</v>
      </c>
      <c r="K557" s="102">
        <v>8000</v>
      </c>
      <c r="L557" s="102"/>
      <c r="M557" s="213">
        <f t="shared" si="118"/>
        <v>140288</v>
      </c>
      <c r="N557" s="194">
        <v>1.54</v>
      </c>
      <c r="O557" s="102">
        <v>1</v>
      </c>
      <c r="P557" s="194">
        <v>128128</v>
      </c>
      <c r="Q557" s="194">
        <v>8000</v>
      </c>
      <c r="R557" s="194"/>
      <c r="S557" s="213">
        <f t="shared" si="119"/>
        <v>136128</v>
      </c>
      <c r="T557" s="213">
        <f t="shared" si="120"/>
        <v>0</v>
      </c>
      <c r="U557" s="213">
        <f t="shared" si="120"/>
        <v>4160</v>
      </c>
      <c r="V557" s="213">
        <f t="shared" si="120"/>
        <v>0</v>
      </c>
      <c r="W557" s="213">
        <f t="shared" si="117"/>
        <v>0</v>
      </c>
      <c r="X557" s="213">
        <f t="shared" si="121"/>
        <v>4160</v>
      </c>
      <c r="Y557" s="194">
        <v>4</v>
      </c>
      <c r="Z557" s="194">
        <v>1.63</v>
      </c>
      <c r="AA557" s="102">
        <v>1</v>
      </c>
      <c r="AB557" s="102">
        <v>135616</v>
      </c>
      <c r="AC557" s="102">
        <v>8000</v>
      </c>
      <c r="AD557" s="102"/>
      <c r="AE557" s="213">
        <f t="shared" si="122"/>
        <v>143616</v>
      </c>
      <c r="AF557" s="194">
        <v>5</v>
      </c>
      <c r="AG557" s="194">
        <v>1.63</v>
      </c>
      <c r="AH557" s="102">
        <v>1</v>
      </c>
      <c r="AI557" s="102">
        <v>135616</v>
      </c>
      <c r="AJ557" s="102">
        <v>8000</v>
      </c>
      <c r="AK557" s="102"/>
      <c r="AL557" s="213">
        <f t="shared" si="123"/>
        <v>143616</v>
      </c>
    </row>
    <row r="558" spans="1:38" ht="40.5">
      <c r="A558" s="194">
        <v>69</v>
      </c>
      <c r="B558" s="102" t="s">
        <v>8129</v>
      </c>
      <c r="C558" s="102" t="s">
        <v>5282</v>
      </c>
      <c r="D558" s="194">
        <v>2004</v>
      </c>
      <c r="E558" s="942" t="s">
        <v>1133</v>
      </c>
      <c r="F558" s="194" t="s">
        <v>1134</v>
      </c>
      <c r="G558" s="194">
        <v>9</v>
      </c>
      <c r="H558" s="194">
        <v>1.73</v>
      </c>
      <c r="I558" s="102">
        <v>1</v>
      </c>
      <c r="J558" s="102">
        <v>143936</v>
      </c>
      <c r="K558" s="102"/>
      <c r="L558" s="102"/>
      <c r="M558" s="213">
        <f t="shared" si="118"/>
        <v>143936</v>
      </c>
      <c r="N558" s="194">
        <v>1.73</v>
      </c>
      <c r="O558" s="102">
        <v>1</v>
      </c>
      <c r="P558" s="194">
        <v>143936</v>
      </c>
      <c r="Q558" s="194"/>
      <c r="R558" s="194"/>
      <c r="S558" s="213">
        <f t="shared" si="119"/>
        <v>143936</v>
      </c>
      <c r="T558" s="213">
        <f t="shared" si="120"/>
        <v>0</v>
      </c>
      <c r="U558" s="213">
        <f t="shared" si="120"/>
        <v>0</v>
      </c>
      <c r="V558" s="213">
        <f t="shared" si="120"/>
        <v>0</v>
      </c>
      <c r="W558" s="213">
        <f t="shared" si="117"/>
        <v>0</v>
      </c>
      <c r="X558" s="213">
        <f t="shared" si="121"/>
        <v>0</v>
      </c>
      <c r="Y558" s="194">
        <v>10</v>
      </c>
      <c r="Z558" s="194">
        <v>1.79</v>
      </c>
      <c r="AA558" s="102">
        <v>1</v>
      </c>
      <c r="AB558" s="102">
        <v>148928</v>
      </c>
      <c r="AC558" s="102"/>
      <c r="AD558" s="102"/>
      <c r="AE558" s="213">
        <f t="shared" si="122"/>
        <v>148928</v>
      </c>
      <c r="AF558" s="194">
        <v>11</v>
      </c>
      <c r="AG558" s="194">
        <v>1.79</v>
      </c>
      <c r="AH558" s="102">
        <v>1</v>
      </c>
      <c r="AI558" s="102">
        <v>148928</v>
      </c>
      <c r="AJ558" s="102"/>
      <c r="AK558" s="102"/>
      <c r="AL558" s="213">
        <f t="shared" si="123"/>
        <v>148928</v>
      </c>
    </row>
    <row r="559" spans="1:38" ht="40.5">
      <c r="A559" s="194">
        <v>70</v>
      </c>
      <c r="B559" s="104" t="s">
        <v>6769</v>
      </c>
      <c r="C559" s="104" t="s">
        <v>5282</v>
      </c>
      <c r="D559" s="194">
        <v>2003</v>
      </c>
      <c r="E559" s="942" t="s">
        <v>1133</v>
      </c>
      <c r="F559" s="194" t="s">
        <v>1134</v>
      </c>
      <c r="G559" s="194">
        <v>3</v>
      </c>
      <c r="H559" s="194">
        <v>1.59</v>
      </c>
      <c r="I559" s="102">
        <v>1</v>
      </c>
      <c r="J559" s="102">
        <v>132288</v>
      </c>
      <c r="K559" s="102"/>
      <c r="L559" s="102"/>
      <c r="M559" s="213">
        <f t="shared" si="118"/>
        <v>132288</v>
      </c>
      <c r="N559" s="194">
        <v>1.54</v>
      </c>
      <c r="O559" s="102">
        <v>1</v>
      </c>
      <c r="P559" s="194">
        <v>128128</v>
      </c>
      <c r="Q559" s="194"/>
      <c r="R559" s="194"/>
      <c r="S559" s="213">
        <f t="shared" si="119"/>
        <v>128128</v>
      </c>
      <c r="T559" s="213">
        <f t="shared" si="120"/>
        <v>0</v>
      </c>
      <c r="U559" s="213">
        <f t="shared" si="120"/>
        <v>4160</v>
      </c>
      <c r="V559" s="213">
        <f t="shared" si="120"/>
        <v>0</v>
      </c>
      <c r="W559" s="213">
        <f t="shared" si="117"/>
        <v>0</v>
      </c>
      <c r="X559" s="213">
        <f t="shared" si="121"/>
        <v>4160</v>
      </c>
      <c r="Y559" s="194">
        <v>4</v>
      </c>
      <c r="Z559" s="194">
        <v>1.63</v>
      </c>
      <c r="AA559" s="102">
        <v>1</v>
      </c>
      <c r="AB559" s="102">
        <v>135616</v>
      </c>
      <c r="AC559" s="102"/>
      <c r="AD559" s="102"/>
      <c r="AE559" s="213">
        <f t="shared" si="122"/>
        <v>135616</v>
      </c>
      <c r="AF559" s="194">
        <v>5</v>
      </c>
      <c r="AG559" s="194">
        <v>1.63</v>
      </c>
      <c r="AH559" s="102">
        <v>1</v>
      </c>
      <c r="AI559" s="102">
        <v>135616</v>
      </c>
      <c r="AJ559" s="102"/>
      <c r="AK559" s="102"/>
      <c r="AL559" s="213">
        <f t="shared" si="123"/>
        <v>135616</v>
      </c>
    </row>
    <row r="560" spans="1:38" ht="40.5">
      <c r="A560" s="194">
        <v>71</v>
      </c>
      <c r="B560" s="102" t="s">
        <v>8130</v>
      </c>
      <c r="C560" s="102" t="s">
        <v>5283</v>
      </c>
      <c r="D560" s="194">
        <v>1996</v>
      </c>
      <c r="E560" s="942" t="s">
        <v>1133</v>
      </c>
      <c r="F560" s="194" t="s">
        <v>1134</v>
      </c>
      <c r="G560" s="194">
        <v>2</v>
      </c>
      <c r="H560" s="194">
        <v>1.54</v>
      </c>
      <c r="I560" s="102">
        <v>1</v>
      </c>
      <c r="J560" s="102">
        <v>128128</v>
      </c>
      <c r="K560" s="102"/>
      <c r="L560" s="102"/>
      <c r="M560" s="213">
        <f t="shared" si="118"/>
        <v>128128</v>
      </c>
      <c r="N560" s="194">
        <v>1.49</v>
      </c>
      <c r="O560" s="102">
        <v>1</v>
      </c>
      <c r="P560" s="194">
        <v>123968</v>
      </c>
      <c r="Q560" s="194"/>
      <c r="R560" s="194"/>
      <c r="S560" s="213">
        <f t="shared" si="119"/>
        <v>123968</v>
      </c>
      <c r="T560" s="213">
        <f t="shared" si="120"/>
        <v>0</v>
      </c>
      <c r="U560" s="213">
        <f t="shared" si="120"/>
        <v>4160</v>
      </c>
      <c r="V560" s="213">
        <f t="shared" si="120"/>
        <v>0</v>
      </c>
      <c r="W560" s="213">
        <f t="shared" si="117"/>
        <v>0</v>
      </c>
      <c r="X560" s="213">
        <f t="shared" si="121"/>
        <v>4160</v>
      </c>
      <c r="Y560" s="194">
        <v>3</v>
      </c>
      <c r="Z560" s="194">
        <v>1.59</v>
      </c>
      <c r="AA560" s="102">
        <v>1</v>
      </c>
      <c r="AB560" s="102">
        <v>132288</v>
      </c>
      <c r="AC560" s="102"/>
      <c r="AD560" s="102"/>
      <c r="AE560" s="213">
        <f t="shared" si="122"/>
        <v>132288</v>
      </c>
      <c r="AF560" s="194">
        <v>4</v>
      </c>
      <c r="AG560" s="194">
        <v>1.63</v>
      </c>
      <c r="AH560" s="102">
        <v>1</v>
      </c>
      <c r="AI560" s="102">
        <v>135616</v>
      </c>
      <c r="AJ560" s="102"/>
      <c r="AK560" s="102"/>
      <c r="AL560" s="213">
        <f t="shared" si="123"/>
        <v>135616</v>
      </c>
    </row>
    <row r="561" spans="1:38">
      <c r="A561" s="194"/>
      <c r="B561" s="102" t="s">
        <v>5489</v>
      </c>
      <c r="C561" s="102"/>
      <c r="D561" s="194"/>
      <c r="E561" s="942"/>
      <c r="F561" s="194"/>
      <c r="G561" s="194"/>
      <c r="H561" s="194"/>
      <c r="I561" s="102"/>
      <c r="J561" s="102"/>
      <c r="K561" s="102"/>
      <c r="L561" s="102"/>
      <c r="M561" s="213">
        <v>18000</v>
      </c>
      <c r="N561" s="194"/>
      <c r="O561" s="102"/>
      <c r="P561" s="194"/>
      <c r="Q561" s="194"/>
      <c r="R561" s="194"/>
      <c r="S561" s="213">
        <v>18000</v>
      </c>
      <c r="T561" s="213"/>
      <c r="U561" s="213"/>
      <c r="V561" s="213"/>
      <c r="W561" s="213"/>
      <c r="X561" s="213"/>
      <c r="Y561" s="194"/>
      <c r="Z561" s="194"/>
      <c r="AA561" s="102"/>
      <c r="AB561" s="102"/>
      <c r="AC561" s="102"/>
      <c r="AD561" s="102"/>
      <c r="AE561" s="213">
        <v>18000</v>
      </c>
      <c r="AF561" s="194"/>
      <c r="AG561" s="194"/>
      <c r="AH561" s="102"/>
      <c r="AI561" s="102"/>
      <c r="AJ561" s="102"/>
      <c r="AK561" s="102"/>
      <c r="AL561" s="213">
        <v>18000</v>
      </c>
    </row>
    <row r="562" spans="1:38" s="216" customFormat="1" ht="27">
      <c r="A562" s="211"/>
      <c r="B562" s="219" t="s">
        <v>227</v>
      </c>
      <c r="C562" s="219"/>
      <c r="D562" s="215" t="s">
        <v>1</v>
      </c>
      <c r="E562" s="215" t="s">
        <v>1</v>
      </c>
      <c r="F562" s="215" t="s">
        <v>1</v>
      </c>
      <c r="G562" s="215" t="s">
        <v>1</v>
      </c>
      <c r="H562" s="215" t="s">
        <v>1</v>
      </c>
      <c r="I562" s="215">
        <f>SUM(I490:I561)</f>
        <v>71</v>
      </c>
      <c r="J562" s="215">
        <f>SUM(J490:J561)</f>
        <v>13126464</v>
      </c>
      <c r="K562" s="215">
        <f>SUM(K490:K561)</f>
        <v>24000</v>
      </c>
      <c r="L562" s="215"/>
      <c r="M562" s="215">
        <f t="shared" ref="M562" si="124">SUM(M490:M561)</f>
        <v>13168464</v>
      </c>
      <c r="N562" s="215"/>
      <c r="O562" s="215">
        <f t="shared" ref="O562:X562" si="125">SUM(O490:O561)</f>
        <v>71</v>
      </c>
      <c r="P562" s="215">
        <f t="shared" si="125"/>
        <v>12840256</v>
      </c>
      <c r="Q562" s="215">
        <f t="shared" si="125"/>
        <v>24000</v>
      </c>
      <c r="R562" s="215">
        <f t="shared" si="125"/>
        <v>0</v>
      </c>
      <c r="S562" s="215">
        <f t="shared" si="125"/>
        <v>12882256</v>
      </c>
      <c r="T562" s="215">
        <f t="shared" si="125"/>
        <v>0</v>
      </c>
      <c r="U562" s="215">
        <f t="shared" si="125"/>
        <v>286208.00000000006</v>
      </c>
      <c r="V562" s="215">
        <f t="shared" si="125"/>
        <v>0</v>
      </c>
      <c r="W562" s="215">
        <f t="shared" si="125"/>
        <v>0</v>
      </c>
      <c r="X562" s="215">
        <f t="shared" si="125"/>
        <v>286208.00000000006</v>
      </c>
      <c r="Y562" s="215"/>
      <c r="Z562" s="215"/>
      <c r="AA562" s="215">
        <f>SUM(AA490:AA561)</f>
        <v>71</v>
      </c>
      <c r="AB562" s="215">
        <f>SUM(AB490:AB561)</f>
        <v>13376896</v>
      </c>
      <c r="AC562" s="215">
        <f>SUM(AC490:AC561)</f>
        <v>24000</v>
      </c>
      <c r="AD562" s="215">
        <f>SUM(AD490:AD561)</f>
        <v>0</v>
      </c>
      <c r="AE562" s="215">
        <f>SUM(AE490:AE561)</f>
        <v>13418896</v>
      </c>
      <c r="AF562" s="215"/>
      <c r="AG562" s="215"/>
      <c r="AH562" s="215">
        <f>SUM(AH490:AH561)</f>
        <v>71</v>
      </c>
      <c r="AI562" s="215">
        <f>SUM(AI490:AI561)</f>
        <v>13608192</v>
      </c>
      <c r="AJ562" s="215">
        <f>SUM(AJ490:AJ561)</f>
        <v>24000</v>
      </c>
      <c r="AK562" s="215">
        <f>SUM(AK490:AK561)</f>
        <v>0</v>
      </c>
      <c r="AL562" s="215">
        <f>SUM(AL490:AL561)</f>
        <v>13650192</v>
      </c>
    </row>
    <row r="563" spans="1:38">
      <c r="A563" s="194"/>
      <c r="B563" s="179" t="s">
        <v>226</v>
      </c>
      <c r="C563" s="179"/>
      <c r="D563" s="213"/>
      <c r="E563" s="213"/>
      <c r="F563" s="213"/>
      <c r="G563" s="213"/>
      <c r="H563" s="213"/>
      <c r="I563" s="179"/>
      <c r="J563" s="179"/>
      <c r="K563" s="179"/>
      <c r="L563" s="179"/>
      <c r="M563" s="213">
        <f t="shared" ref="M563:M588" si="126">J563+K563+L563</f>
        <v>0</v>
      </c>
      <c r="N563" s="213"/>
      <c r="O563" s="179"/>
      <c r="P563" s="179"/>
      <c r="Q563" s="179"/>
      <c r="R563" s="179"/>
      <c r="S563" s="179"/>
      <c r="T563" s="179"/>
      <c r="U563" s="179"/>
      <c r="V563" s="179"/>
      <c r="W563" s="106"/>
      <c r="X563" s="106"/>
      <c r="Y563" s="213"/>
      <c r="Z563" s="213"/>
      <c r="AA563" s="179"/>
      <c r="AB563" s="179"/>
      <c r="AC563" s="179"/>
      <c r="AD563" s="179"/>
      <c r="AE563" s="179"/>
      <c r="AF563" s="213"/>
      <c r="AG563" s="213"/>
      <c r="AH563" s="179"/>
      <c r="AI563" s="179"/>
      <c r="AJ563" s="179"/>
      <c r="AK563" s="179"/>
      <c r="AL563" s="179"/>
    </row>
    <row r="564" spans="1:38" ht="54">
      <c r="A564" s="211" t="s">
        <v>4</v>
      </c>
      <c r="B564" s="212" t="s">
        <v>454</v>
      </c>
      <c r="C564" s="212"/>
      <c r="D564" s="213"/>
      <c r="E564" s="213"/>
      <c r="F564" s="213"/>
      <c r="G564" s="213"/>
      <c r="H564" s="213"/>
      <c r="I564" s="212"/>
      <c r="J564" s="213"/>
      <c r="K564" s="213"/>
      <c r="L564" s="213"/>
      <c r="M564" s="213">
        <f t="shared" si="126"/>
        <v>0</v>
      </c>
      <c r="N564" s="213"/>
      <c r="O564" s="212"/>
      <c r="P564" s="213"/>
      <c r="Q564" s="213"/>
      <c r="R564" s="213"/>
      <c r="S564" s="212"/>
      <c r="T564" s="213"/>
      <c r="U564" s="212"/>
      <c r="V564" s="213"/>
      <c r="W564" s="106"/>
      <c r="X564" s="106"/>
      <c r="Y564" s="213"/>
      <c r="Z564" s="213"/>
      <c r="AA564" s="212"/>
      <c r="AB564" s="213"/>
      <c r="AC564" s="213"/>
      <c r="AD564" s="213"/>
      <c r="AE564" s="213"/>
      <c r="AF564" s="213"/>
      <c r="AG564" s="213"/>
      <c r="AH564" s="212"/>
      <c r="AI564" s="213"/>
      <c r="AJ564" s="213"/>
      <c r="AK564" s="213"/>
      <c r="AL564" s="213"/>
    </row>
    <row r="565" spans="1:38">
      <c r="A565" s="194"/>
      <c r="B565" s="179" t="s">
        <v>126</v>
      </c>
      <c r="C565" s="179"/>
      <c r="D565" s="213"/>
      <c r="E565" s="213"/>
      <c r="F565" s="213"/>
      <c r="G565" s="213"/>
      <c r="H565" s="213"/>
      <c r="I565" s="179"/>
      <c r="J565" s="213"/>
      <c r="K565" s="213"/>
      <c r="L565" s="213"/>
      <c r="M565" s="213">
        <f t="shared" si="126"/>
        <v>0</v>
      </c>
      <c r="N565" s="213"/>
      <c r="O565" s="179"/>
      <c r="P565" s="213"/>
      <c r="Q565" s="213"/>
      <c r="R565" s="213"/>
      <c r="S565" s="179"/>
      <c r="T565" s="213"/>
      <c r="U565" s="179"/>
      <c r="V565" s="213"/>
      <c r="W565" s="106"/>
      <c r="X565" s="106"/>
      <c r="Y565" s="213"/>
      <c r="Z565" s="213"/>
      <c r="AA565" s="179"/>
      <c r="AB565" s="213"/>
      <c r="AC565" s="213"/>
      <c r="AD565" s="213"/>
      <c r="AE565" s="213"/>
      <c r="AF565" s="213"/>
      <c r="AG565" s="213"/>
      <c r="AH565" s="179"/>
      <c r="AI565" s="213"/>
      <c r="AJ565" s="213"/>
      <c r="AK565" s="213"/>
      <c r="AL565" s="213"/>
    </row>
    <row r="566" spans="1:38">
      <c r="A566" s="194">
        <v>1</v>
      </c>
      <c r="B566" s="102" t="s">
        <v>1517</v>
      </c>
      <c r="C566" s="102" t="s">
        <v>5282</v>
      </c>
      <c r="D566" s="213">
        <v>1942</v>
      </c>
      <c r="E566" s="213" t="s">
        <v>1146</v>
      </c>
      <c r="F566" s="213" t="s">
        <v>1</v>
      </c>
      <c r="G566" s="213" t="s">
        <v>1</v>
      </c>
      <c r="H566" s="213">
        <v>1</v>
      </c>
      <c r="I566" s="102">
        <v>1</v>
      </c>
      <c r="J566" s="194">
        <v>95625</v>
      </c>
      <c r="K566" s="194"/>
      <c r="L566" s="194"/>
      <c r="M566" s="213">
        <f t="shared" si="126"/>
        <v>95625</v>
      </c>
      <c r="N566" s="213">
        <v>1</v>
      </c>
      <c r="O566" s="102">
        <v>1</v>
      </c>
      <c r="P566" s="194">
        <v>95625</v>
      </c>
      <c r="Q566" s="194"/>
      <c r="R566" s="194"/>
      <c r="S566" s="213">
        <f t="shared" ref="S566:S588" si="127">P566+Q566+R566</f>
        <v>95625</v>
      </c>
      <c r="T566" s="213">
        <f t="shared" ref="T566:W587" si="128">I566-O566</f>
        <v>0</v>
      </c>
      <c r="U566" s="213">
        <f t="shared" si="128"/>
        <v>0</v>
      </c>
      <c r="V566" s="213">
        <f t="shared" si="128"/>
        <v>0</v>
      </c>
      <c r="W566" s="213">
        <f t="shared" si="128"/>
        <v>0</v>
      </c>
      <c r="X566" s="213">
        <f t="shared" ref="X566:X588" si="129">U566+V566+W566</f>
        <v>0</v>
      </c>
      <c r="Y566" s="213" t="s">
        <v>1</v>
      </c>
      <c r="Z566" s="213">
        <v>1</v>
      </c>
      <c r="AA566" s="102">
        <v>1</v>
      </c>
      <c r="AB566" s="194">
        <v>95625</v>
      </c>
      <c r="AC566" s="194"/>
      <c r="AD566" s="194"/>
      <c r="AE566" s="213">
        <f t="shared" ref="AE566:AE588" si="130">AB566+AC566+AD566</f>
        <v>95625</v>
      </c>
      <c r="AF566" s="213" t="s">
        <v>1</v>
      </c>
      <c r="AG566" s="213">
        <v>1</v>
      </c>
      <c r="AH566" s="102">
        <v>1</v>
      </c>
      <c r="AI566" s="194">
        <v>95625</v>
      </c>
      <c r="AJ566" s="194"/>
      <c r="AK566" s="194"/>
      <c r="AL566" s="213">
        <f t="shared" ref="AL566:AL588" si="131">AI566+AJ566+AK566</f>
        <v>95625</v>
      </c>
    </row>
    <row r="567" spans="1:38">
      <c r="A567" s="194">
        <v>2</v>
      </c>
      <c r="B567" s="102" t="s">
        <v>6771</v>
      </c>
      <c r="C567" s="102" t="s">
        <v>5283</v>
      </c>
      <c r="D567" s="213">
        <v>2002</v>
      </c>
      <c r="E567" s="213" t="s">
        <v>1146</v>
      </c>
      <c r="F567" s="213" t="s">
        <v>1</v>
      </c>
      <c r="G567" s="213" t="s">
        <v>1</v>
      </c>
      <c r="H567" s="213">
        <v>1</v>
      </c>
      <c r="I567" s="102">
        <v>1</v>
      </c>
      <c r="J567" s="194">
        <v>104000</v>
      </c>
      <c r="K567" s="194"/>
      <c r="L567" s="194"/>
      <c r="M567" s="213">
        <f t="shared" si="126"/>
        <v>104000</v>
      </c>
      <c r="N567" s="213">
        <v>1</v>
      </c>
      <c r="O567" s="102">
        <v>1</v>
      </c>
      <c r="P567" s="194">
        <v>104000</v>
      </c>
      <c r="Q567" s="194"/>
      <c r="R567" s="194"/>
      <c r="S567" s="213">
        <f t="shared" si="127"/>
        <v>104000</v>
      </c>
      <c r="T567" s="213">
        <f t="shared" si="128"/>
        <v>0</v>
      </c>
      <c r="U567" s="213">
        <f t="shared" si="128"/>
        <v>0</v>
      </c>
      <c r="V567" s="213">
        <f t="shared" si="128"/>
        <v>0</v>
      </c>
      <c r="W567" s="213">
        <f t="shared" si="128"/>
        <v>0</v>
      </c>
      <c r="X567" s="213">
        <f t="shared" si="129"/>
        <v>0</v>
      </c>
      <c r="Y567" s="213" t="s">
        <v>1</v>
      </c>
      <c r="Z567" s="213">
        <v>1</v>
      </c>
      <c r="AA567" s="102">
        <v>1</v>
      </c>
      <c r="AB567" s="194">
        <v>104000</v>
      </c>
      <c r="AC567" s="194"/>
      <c r="AD567" s="194"/>
      <c r="AE567" s="213">
        <f t="shared" si="130"/>
        <v>104000</v>
      </c>
      <c r="AF567" s="213" t="s">
        <v>1</v>
      </c>
      <c r="AG567" s="213">
        <v>1</v>
      </c>
      <c r="AH567" s="102">
        <v>1</v>
      </c>
      <c r="AI567" s="194">
        <v>104000</v>
      </c>
      <c r="AJ567" s="194"/>
      <c r="AK567" s="194"/>
      <c r="AL567" s="213">
        <f t="shared" si="131"/>
        <v>104000</v>
      </c>
    </row>
    <row r="568" spans="1:38">
      <c r="A568" s="194">
        <v>3</v>
      </c>
      <c r="B568" s="102" t="s">
        <v>8131</v>
      </c>
      <c r="C568" s="102" t="s">
        <v>5282</v>
      </c>
      <c r="D568" s="213">
        <v>2003</v>
      </c>
      <c r="E568" s="213" t="s">
        <v>1146</v>
      </c>
      <c r="F568" s="213" t="s">
        <v>1</v>
      </c>
      <c r="G568" s="213" t="s">
        <v>1</v>
      </c>
      <c r="H568" s="213">
        <v>1</v>
      </c>
      <c r="I568" s="102">
        <v>1</v>
      </c>
      <c r="J568" s="194">
        <v>104000</v>
      </c>
      <c r="K568" s="194"/>
      <c r="L568" s="194"/>
      <c r="M568" s="213">
        <f t="shared" si="126"/>
        <v>104000</v>
      </c>
      <c r="N568" s="213">
        <v>1</v>
      </c>
      <c r="O568" s="102">
        <v>1</v>
      </c>
      <c r="P568" s="194">
        <v>104000</v>
      </c>
      <c r="Q568" s="194"/>
      <c r="R568" s="194"/>
      <c r="S568" s="213">
        <f t="shared" si="127"/>
        <v>104000</v>
      </c>
      <c r="T568" s="213">
        <f t="shared" si="128"/>
        <v>0</v>
      </c>
      <c r="U568" s="213">
        <f t="shared" si="128"/>
        <v>0</v>
      </c>
      <c r="V568" s="213">
        <f t="shared" si="128"/>
        <v>0</v>
      </c>
      <c r="W568" s="213">
        <f t="shared" si="128"/>
        <v>0</v>
      </c>
      <c r="X568" s="213">
        <f t="shared" si="129"/>
        <v>0</v>
      </c>
      <c r="Y568" s="213" t="s">
        <v>1</v>
      </c>
      <c r="Z568" s="213">
        <v>1</v>
      </c>
      <c r="AA568" s="102">
        <v>1</v>
      </c>
      <c r="AB568" s="194">
        <v>104000</v>
      </c>
      <c r="AC568" s="194"/>
      <c r="AD568" s="194"/>
      <c r="AE568" s="213">
        <f t="shared" si="130"/>
        <v>104000</v>
      </c>
      <c r="AF568" s="213" t="s">
        <v>1</v>
      </c>
      <c r="AG568" s="213">
        <v>1</v>
      </c>
      <c r="AH568" s="102">
        <v>1</v>
      </c>
      <c r="AI568" s="194">
        <v>104000</v>
      </c>
      <c r="AJ568" s="194"/>
      <c r="AK568" s="194"/>
      <c r="AL568" s="213">
        <f t="shared" si="131"/>
        <v>104000</v>
      </c>
    </row>
    <row r="569" spans="1:38">
      <c r="A569" s="194">
        <v>4</v>
      </c>
      <c r="B569" s="102" t="s">
        <v>1519</v>
      </c>
      <c r="C569" s="102" t="s">
        <v>5282</v>
      </c>
      <c r="D569" s="213">
        <v>1988</v>
      </c>
      <c r="E569" s="213" t="s">
        <v>1146</v>
      </c>
      <c r="F569" s="213" t="s">
        <v>1</v>
      </c>
      <c r="G569" s="213" t="s">
        <v>1</v>
      </c>
      <c r="H569" s="213">
        <v>1</v>
      </c>
      <c r="I569" s="102">
        <v>1</v>
      </c>
      <c r="J569" s="194">
        <v>104000</v>
      </c>
      <c r="K569" s="194"/>
      <c r="L569" s="194"/>
      <c r="M569" s="213">
        <f t="shared" si="126"/>
        <v>104000</v>
      </c>
      <c r="N569" s="213">
        <v>1</v>
      </c>
      <c r="O569" s="102">
        <v>1</v>
      </c>
      <c r="P569" s="194">
        <v>104000</v>
      </c>
      <c r="Q569" s="194"/>
      <c r="R569" s="194"/>
      <c r="S569" s="213">
        <f t="shared" si="127"/>
        <v>104000</v>
      </c>
      <c r="T569" s="213">
        <f t="shared" si="128"/>
        <v>0</v>
      </c>
      <c r="U569" s="213">
        <f t="shared" si="128"/>
        <v>0</v>
      </c>
      <c r="V569" s="213">
        <f t="shared" si="128"/>
        <v>0</v>
      </c>
      <c r="W569" s="213">
        <f t="shared" si="128"/>
        <v>0</v>
      </c>
      <c r="X569" s="213">
        <f t="shared" si="129"/>
        <v>0</v>
      </c>
      <c r="Y569" s="213" t="s">
        <v>1</v>
      </c>
      <c r="Z569" s="213">
        <v>1</v>
      </c>
      <c r="AA569" s="102">
        <v>1</v>
      </c>
      <c r="AB569" s="194">
        <v>104000</v>
      </c>
      <c r="AC569" s="194"/>
      <c r="AD569" s="194"/>
      <c r="AE569" s="213">
        <f t="shared" si="130"/>
        <v>104000</v>
      </c>
      <c r="AF569" s="213" t="s">
        <v>1</v>
      </c>
      <c r="AG569" s="213">
        <v>1</v>
      </c>
      <c r="AH569" s="102">
        <v>1</v>
      </c>
      <c r="AI569" s="194">
        <v>104000</v>
      </c>
      <c r="AJ569" s="194"/>
      <c r="AK569" s="194"/>
      <c r="AL569" s="213">
        <f t="shared" si="131"/>
        <v>104000</v>
      </c>
    </row>
    <row r="570" spans="1:38">
      <c r="A570" s="194">
        <v>5</v>
      </c>
      <c r="B570" s="102" t="s">
        <v>1522</v>
      </c>
      <c r="C570" s="102" t="s">
        <v>5282</v>
      </c>
      <c r="D570" s="213">
        <v>1983</v>
      </c>
      <c r="E570" s="213" t="s">
        <v>1146</v>
      </c>
      <c r="F570" s="213" t="s">
        <v>1</v>
      </c>
      <c r="G570" s="213" t="s">
        <v>1</v>
      </c>
      <c r="H570" s="213">
        <v>1</v>
      </c>
      <c r="I570" s="102">
        <v>1</v>
      </c>
      <c r="J570" s="194">
        <v>104000</v>
      </c>
      <c r="K570" s="194">
        <v>8000</v>
      </c>
      <c r="L570" s="194"/>
      <c r="M570" s="213">
        <f t="shared" si="126"/>
        <v>112000</v>
      </c>
      <c r="N570" s="213">
        <v>1</v>
      </c>
      <c r="O570" s="102">
        <v>1</v>
      </c>
      <c r="P570" s="194">
        <v>104000</v>
      </c>
      <c r="Q570" s="194">
        <v>8000</v>
      </c>
      <c r="R570" s="194"/>
      <c r="S570" s="213">
        <f t="shared" si="127"/>
        <v>112000</v>
      </c>
      <c r="T570" s="213">
        <f t="shared" si="128"/>
        <v>0</v>
      </c>
      <c r="U570" s="213">
        <f t="shared" si="128"/>
        <v>0</v>
      </c>
      <c r="V570" s="213">
        <f t="shared" si="128"/>
        <v>0</v>
      </c>
      <c r="W570" s="213">
        <f t="shared" si="128"/>
        <v>0</v>
      </c>
      <c r="X570" s="213">
        <f t="shared" si="129"/>
        <v>0</v>
      </c>
      <c r="Y570" s="213" t="s">
        <v>1</v>
      </c>
      <c r="Z570" s="213">
        <v>1</v>
      </c>
      <c r="AA570" s="102">
        <v>1</v>
      </c>
      <c r="AB570" s="194">
        <v>104000</v>
      </c>
      <c r="AC570" s="194">
        <v>8000</v>
      </c>
      <c r="AD570" s="194"/>
      <c r="AE570" s="213">
        <f t="shared" si="130"/>
        <v>112000</v>
      </c>
      <c r="AF570" s="213" t="s">
        <v>1</v>
      </c>
      <c r="AG570" s="213">
        <v>1</v>
      </c>
      <c r="AH570" s="102">
        <v>1</v>
      </c>
      <c r="AI570" s="194">
        <v>104000</v>
      </c>
      <c r="AJ570" s="194">
        <v>8000</v>
      </c>
      <c r="AK570" s="194"/>
      <c r="AL570" s="213">
        <f t="shared" si="131"/>
        <v>112000</v>
      </c>
    </row>
    <row r="571" spans="1:38">
      <c r="A571" s="194">
        <v>6</v>
      </c>
      <c r="B571" s="102" t="s">
        <v>5443</v>
      </c>
      <c r="C571" s="102" t="s">
        <v>5282</v>
      </c>
      <c r="D571" s="213">
        <v>1998</v>
      </c>
      <c r="E571" s="213" t="s">
        <v>1146</v>
      </c>
      <c r="F571" s="213" t="s">
        <v>1</v>
      </c>
      <c r="G571" s="213" t="s">
        <v>1</v>
      </c>
      <c r="H571" s="213">
        <v>1</v>
      </c>
      <c r="I571" s="102">
        <v>1</v>
      </c>
      <c r="J571" s="194">
        <v>104000</v>
      </c>
      <c r="K571" s="194"/>
      <c r="L571" s="194"/>
      <c r="M571" s="213">
        <f t="shared" si="126"/>
        <v>104000</v>
      </c>
      <c r="N571" s="213">
        <v>1</v>
      </c>
      <c r="O571" s="102">
        <v>1</v>
      </c>
      <c r="P571" s="194">
        <v>104000</v>
      </c>
      <c r="Q571" s="194"/>
      <c r="R571" s="194"/>
      <c r="S571" s="213">
        <f t="shared" si="127"/>
        <v>104000</v>
      </c>
      <c r="T571" s="213">
        <f t="shared" si="128"/>
        <v>0</v>
      </c>
      <c r="U571" s="213">
        <f t="shared" si="128"/>
        <v>0</v>
      </c>
      <c r="V571" s="213">
        <f t="shared" si="128"/>
        <v>0</v>
      </c>
      <c r="W571" s="213">
        <f t="shared" si="128"/>
        <v>0</v>
      </c>
      <c r="X571" s="213">
        <f t="shared" si="129"/>
        <v>0</v>
      </c>
      <c r="Y571" s="213" t="s">
        <v>1</v>
      </c>
      <c r="Z571" s="213">
        <v>1</v>
      </c>
      <c r="AA571" s="102">
        <v>1</v>
      </c>
      <c r="AB571" s="194">
        <v>104000</v>
      </c>
      <c r="AC571" s="194"/>
      <c r="AD571" s="194"/>
      <c r="AE571" s="213">
        <f t="shared" si="130"/>
        <v>104000</v>
      </c>
      <c r="AF571" s="213" t="s">
        <v>1</v>
      </c>
      <c r="AG571" s="213">
        <v>1</v>
      </c>
      <c r="AH571" s="102">
        <v>1</v>
      </c>
      <c r="AI571" s="194">
        <v>104000</v>
      </c>
      <c r="AJ571" s="194"/>
      <c r="AK571" s="194"/>
      <c r="AL571" s="213">
        <f t="shared" si="131"/>
        <v>104000</v>
      </c>
    </row>
    <row r="572" spans="1:38">
      <c r="A572" s="194">
        <v>7</v>
      </c>
      <c r="B572" s="102" t="s">
        <v>8132</v>
      </c>
      <c r="C572" s="102" t="s">
        <v>5282</v>
      </c>
      <c r="D572" s="213">
        <v>1998</v>
      </c>
      <c r="E572" s="213" t="s">
        <v>1146</v>
      </c>
      <c r="F572" s="213" t="s">
        <v>1</v>
      </c>
      <c r="G572" s="213" t="s">
        <v>1</v>
      </c>
      <c r="H572" s="213">
        <v>1</v>
      </c>
      <c r="I572" s="102">
        <v>1</v>
      </c>
      <c r="J572" s="194">
        <v>104000</v>
      </c>
      <c r="K572" s="194"/>
      <c r="L572" s="194"/>
      <c r="M572" s="213">
        <f t="shared" si="126"/>
        <v>104000</v>
      </c>
      <c r="N572" s="213">
        <v>1</v>
      </c>
      <c r="O572" s="102">
        <v>1</v>
      </c>
      <c r="P572" s="194">
        <v>104000</v>
      </c>
      <c r="Q572" s="194"/>
      <c r="R572" s="194"/>
      <c r="S572" s="213">
        <f t="shared" si="127"/>
        <v>104000</v>
      </c>
      <c r="T572" s="213">
        <f t="shared" si="128"/>
        <v>0</v>
      </c>
      <c r="U572" s="213">
        <f t="shared" si="128"/>
        <v>0</v>
      </c>
      <c r="V572" s="213">
        <f t="shared" si="128"/>
        <v>0</v>
      </c>
      <c r="W572" s="213">
        <f t="shared" si="128"/>
        <v>0</v>
      </c>
      <c r="X572" s="213">
        <f t="shared" si="129"/>
        <v>0</v>
      </c>
      <c r="Y572" s="213" t="s">
        <v>1</v>
      </c>
      <c r="Z572" s="213">
        <v>1</v>
      </c>
      <c r="AA572" s="102">
        <v>1</v>
      </c>
      <c r="AB572" s="194">
        <v>104000</v>
      </c>
      <c r="AC572" s="194"/>
      <c r="AD572" s="194"/>
      <c r="AE572" s="213">
        <f t="shared" si="130"/>
        <v>104000</v>
      </c>
      <c r="AF572" s="213" t="s">
        <v>1</v>
      </c>
      <c r="AG572" s="213">
        <v>1</v>
      </c>
      <c r="AH572" s="102">
        <v>1</v>
      </c>
      <c r="AI572" s="194">
        <v>104000</v>
      </c>
      <c r="AJ572" s="194"/>
      <c r="AK572" s="194"/>
      <c r="AL572" s="213">
        <f t="shared" si="131"/>
        <v>104000</v>
      </c>
    </row>
    <row r="573" spans="1:38">
      <c r="A573" s="194">
        <v>8</v>
      </c>
      <c r="B573" s="102" t="s">
        <v>8133</v>
      </c>
      <c r="C573" s="102" t="s">
        <v>5282</v>
      </c>
      <c r="D573" s="213">
        <v>1997</v>
      </c>
      <c r="E573" s="213" t="s">
        <v>1146</v>
      </c>
      <c r="F573" s="213" t="s">
        <v>1</v>
      </c>
      <c r="G573" s="213" t="s">
        <v>1</v>
      </c>
      <c r="H573" s="213">
        <v>1</v>
      </c>
      <c r="I573" s="102">
        <v>1</v>
      </c>
      <c r="J573" s="194">
        <v>104000</v>
      </c>
      <c r="K573" s="194"/>
      <c r="L573" s="194"/>
      <c r="M573" s="213">
        <f t="shared" si="126"/>
        <v>104000</v>
      </c>
      <c r="N573" s="213">
        <v>1</v>
      </c>
      <c r="O573" s="102">
        <v>1</v>
      </c>
      <c r="P573" s="194">
        <v>104000</v>
      </c>
      <c r="Q573" s="194"/>
      <c r="R573" s="194"/>
      <c r="S573" s="213">
        <f t="shared" si="127"/>
        <v>104000</v>
      </c>
      <c r="T573" s="213">
        <f t="shared" si="128"/>
        <v>0</v>
      </c>
      <c r="U573" s="213">
        <f t="shared" si="128"/>
        <v>0</v>
      </c>
      <c r="V573" s="213">
        <f t="shared" si="128"/>
        <v>0</v>
      </c>
      <c r="W573" s="213">
        <f t="shared" si="128"/>
        <v>0</v>
      </c>
      <c r="X573" s="213">
        <f t="shared" si="129"/>
        <v>0</v>
      </c>
      <c r="Y573" s="213" t="s">
        <v>1</v>
      </c>
      <c r="Z573" s="213">
        <v>1</v>
      </c>
      <c r="AA573" s="102">
        <v>1</v>
      </c>
      <c r="AB573" s="194">
        <v>104000</v>
      </c>
      <c r="AC573" s="194"/>
      <c r="AD573" s="194"/>
      <c r="AE573" s="213">
        <f t="shared" si="130"/>
        <v>104000</v>
      </c>
      <c r="AF573" s="213" t="s">
        <v>1</v>
      </c>
      <c r="AG573" s="213">
        <v>1</v>
      </c>
      <c r="AH573" s="102">
        <v>1</v>
      </c>
      <c r="AI573" s="194">
        <v>104000</v>
      </c>
      <c r="AJ573" s="194"/>
      <c r="AK573" s="194"/>
      <c r="AL573" s="213">
        <f t="shared" si="131"/>
        <v>104000</v>
      </c>
    </row>
    <row r="574" spans="1:38">
      <c r="A574" s="194">
        <v>9</v>
      </c>
      <c r="B574" s="102" t="s">
        <v>5444</v>
      </c>
      <c r="C574" s="102" t="s">
        <v>5283</v>
      </c>
      <c r="D574" s="213">
        <v>1987</v>
      </c>
      <c r="E574" s="213" t="s">
        <v>1097</v>
      </c>
      <c r="F574" s="213" t="s">
        <v>1</v>
      </c>
      <c r="G574" s="213" t="s">
        <v>1</v>
      </c>
      <c r="H574" s="213">
        <v>1.5</v>
      </c>
      <c r="I574" s="102">
        <v>1</v>
      </c>
      <c r="J574" s="194">
        <v>124800</v>
      </c>
      <c r="K574" s="194"/>
      <c r="L574" s="194"/>
      <c r="M574" s="213">
        <f t="shared" si="126"/>
        <v>124800</v>
      </c>
      <c r="N574" s="213">
        <v>1.5</v>
      </c>
      <c r="O574" s="102">
        <v>1</v>
      </c>
      <c r="P574" s="194">
        <v>124800</v>
      </c>
      <c r="Q574" s="194"/>
      <c r="R574" s="194"/>
      <c r="S574" s="213">
        <f t="shared" si="127"/>
        <v>124800</v>
      </c>
      <c r="T574" s="213">
        <f t="shared" si="128"/>
        <v>0</v>
      </c>
      <c r="U574" s="213">
        <f t="shared" si="128"/>
        <v>0</v>
      </c>
      <c r="V574" s="213">
        <f t="shared" si="128"/>
        <v>0</v>
      </c>
      <c r="W574" s="213">
        <f t="shared" si="128"/>
        <v>0</v>
      </c>
      <c r="X574" s="213">
        <f t="shared" si="129"/>
        <v>0</v>
      </c>
      <c r="Y574" s="213" t="s">
        <v>1</v>
      </c>
      <c r="Z574" s="213">
        <v>1.5</v>
      </c>
      <c r="AA574" s="102">
        <v>1</v>
      </c>
      <c r="AB574" s="194">
        <v>124800</v>
      </c>
      <c r="AC574" s="194"/>
      <c r="AD574" s="194"/>
      <c r="AE574" s="213">
        <f t="shared" si="130"/>
        <v>124800</v>
      </c>
      <c r="AF574" s="213" t="s">
        <v>1</v>
      </c>
      <c r="AG574" s="213">
        <v>1.5</v>
      </c>
      <c r="AH574" s="102">
        <v>1</v>
      </c>
      <c r="AI574" s="194">
        <v>124800</v>
      </c>
      <c r="AJ574" s="194"/>
      <c r="AK574" s="194"/>
      <c r="AL574" s="213">
        <f t="shared" si="131"/>
        <v>124800</v>
      </c>
    </row>
    <row r="575" spans="1:38">
      <c r="A575" s="194">
        <v>10</v>
      </c>
      <c r="B575" s="102" t="s">
        <v>5445</v>
      </c>
      <c r="C575" s="102" t="s">
        <v>5283</v>
      </c>
      <c r="D575" s="213">
        <v>1960</v>
      </c>
      <c r="E575" s="213" t="s">
        <v>1097</v>
      </c>
      <c r="F575" s="213" t="s">
        <v>1</v>
      </c>
      <c r="G575" s="213" t="s">
        <v>1</v>
      </c>
      <c r="H575" s="213">
        <v>1.5</v>
      </c>
      <c r="I575" s="102">
        <v>1</v>
      </c>
      <c r="J575" s="194">
        <v>124800</v>
      </c>
      <c r="K575" s="194"/>
      <c r="L575" s="194"/>
      <c r="M575" s="213">
        <f t="shared" si="126"/>
        <v>124800</v>
      </c>
      <c r="N575" s="213">
        <v>1.5</v>
      </c>
      <c r="O575" s="102">
        <v>1</v>
      </c>
      <c r="P575" s="194">
        <v>124800</v>
      </c>
      <c r="Q575" s="194"/>
      <c r="R575" s="194"/>
      <c r="S575" s="213">
        <f t="shared" si="127"/>
        <v>124800</v>
      </c>
      <c r="T575" s="213">
        <f t="shared" si="128"/>
        <v>0</v>
      </c>
      <c r="U575" s="213">
        <f t="shared" si="128"/>
        <v>0</v>
      </c>
      <c r="V575" s="213">
        <f t="shared" si="128"/>
        <v>0</v>
      </c>
      <c r="W575" s="213">
        <f t="shared" si="128"/>
        <v>0</v>
      </c>
      <c r="X575" s="213">
        <f t="shared" si="129"/>
        <v>0</v>
      </c>
      <c r="Y575" s="213" t="s">
        <v>1</v>
      </c>
      <c r="Z575" s="213">
        <v>1.5</v>
      </c>
      <c r="AA575" s="102">
        <v>1</v>
      </c>
      <c r="AB575" s="194">
        <v>124800</v>
      </c>
      <c r="AC575" s="194"/>
      <c r="AD575" s="194"/>
      <c r="AE575" s="213">
        <f t="shared" si="130"/>
        <v>124800</v>
      </c>
      <c r="AF575" s="213" t="s">
        <v>1</v>
      </c>
      <c r="AG575" s="213">
        <v>1.5</v>
      </c>
      <c r="AH575" s="102">
        <v>1</v>
      </c>
      <c r="AI575" s="194">
        <v>124800</v>
      </c>
      <c r="AJ575" s="194"/>
      <c r="AK575" s="194"/>
      <c r="AL575" s="213">
        <f t="shared" si="131"/>
        <v>124800</v>
      </c>
    </row>
    <row r="576" spans="1:38">
      <c r="A576" s="194">
        <v>11</v>
      </c>
      <c r="B576" s="102" t="s">
        <v>1523</v>
      </c>
      <c r="C576" s="102" t="s">
        <v>5282</v>
      </c>
      <c r="D576" s="213">
        <v>1963</v>
      </c>
      <c r="E576" s="213" t="s">
        <v>1103</v>
      </c>
      <c r="F576" s="213" t="s">
        <v>1</v>
      </c>
      <c r="G576" s="213" t="s">
        <v>1</v>
      </c>
      <c r="H576" s="213">
        <v>1</v>
      </c>
      <c r="I576" s="102">
        <v>1</v>
      </c>
      <c r="J576" s="194">
        <v>95625</v>
      </c>
      <c r="K576" s="194"/>
      <c r="L576" s="194"/>
      <c r="M576" s="213">
        <f t="shared" si="126"/>
        <v>95625</v>
      </c>
      <c r="N576" s="213">
        <v>1</v>
      </c>
      <c r="O576" s="102">
        <v>1</v>
      </c>
      <c r="P576" s="194">
        <v>95625</v>
      </c>
      <c r="Q576" s="194"/>
      <c r="R576" s="194"/>
      <c r="S576" s="213">
        <f t="shared" si="127"/>
        <v>95625</v>
      </c>
      <c r="T576" s="213">
        <f t="shared" si="128"/>
        <v>0</v>
      </c>
      <c r="U576" s="213">
        <f t="shared" si="128"/>
        <v>0</v>
      </c>
      <c r="V576" s="213">
        <f t="shared" si="128"/>
        <v>0</v>
      </c>
      <c r="W576" s="213">
        <f t="shared" si="128"/>
        <v>0</v>
      </c>
      <c r="X576" s="213">
        <f t="shared" si="129"/>
        <v>0</v>
      </c>
      <c r="Y576" s="213" t="s">
        <v>1</v>
      </c>
      <c r="Z576" s="213">
        <v>1</v>
      </c>
      <c r="AA576" s="102">
        <v>1</v>
      </c>
      <c r="AB576" s="194">
        <v>95625</v>
      </c>
      <c r="AC576" s="194"/>
      <c r="AD576" s="194"/>
      <c r="AE576" s="213">
        <f t="shared" si="130"/>
        <v>95625</v>
      </c>
      <c r="AF576" s="213" t="s">
        <v>1</v>
      </c>
      <c r="AG576" s="213">
        <v>1</v>
      </c>
      <c r="AH576" s="102">
        <v>1</v>
      </c>
      <c r="AI576" s="194">
        <v>95625</v>
      </c>
      <c r="AJ576" s="194"/>
      <c r="AK576" s="194"/>
      <c r="AL576" s="213">
        <f t="shared" si="131"/>
        <v>95625</v>
      </c>
    </row>
    <row r="577" spans="1:38">
      <c r="A577" s="194">
        <v>12</v>
      </c>
      <c r="B577" s="102" t="s">
        <v>1524</v>
      </c>
      <c r="C577" s="102" t="s">
        <v>5282</v>
      </c>
      <c r="D577" s="213">
        <v>1970</v>
      </c>
      <c r="E577" s="213" t="s">
        <v>1103</v>
      </c>
      <c r="F577" s="213" t="s">
        <v>1</v>
      </c>
      <c r="G577" s="213" t="s">
        <v>1</v>
      </c>
      <c r="H577" s="213">
        <v>1</v>
      </c>
      <c r="I577" s="102">
        <v>1</v>
      </c>
      <c r="J577" s="194">
        <v>95625</v>
      </c>
      <c r="K577" s="194"/>
      <c r="L577" s="194"/>
      <c r="M577" s="213">
        <f t="shared" si="126"/>
        <v>95625</v>
      </c>
      <c r="N577" s="213">
        <v>1</v>
      </c>
      <c r="O577" s="102">
        <v>1</v>
      </c>
      <c r="P577" s="194">
        <v>95625</v>
      </c>
      <c r="Q577" s="194"/>
      <c r="R577" s="194"/>
      <c r="S577" s="213">
        <f t="shared" si="127"/>
        <v>95625</v>
      </c>
      <c r="T577" s="213">
        <f t="shared" si="128"/>
        <v>0</v>
      </c>
      <c r="U577" s="213">
        <f t="shared" si="128"/>
        <v>0</v>
      </c>
      <c r="V577" s="213">
        <f t="shared" si="128"/>
        <v>0</v>
      </c>
      <c r="W577" s="213">
        <f t="shared" si="128"/>
        <v>0</v>
      </c>
      <c r="X577" s="213">
        <f t="shared" si="129"/>
        <v>0</v>
      </c>
      <c r="Y577" s="213" t="s">
        <v>1</v>
      </c>
      <c r="Z577" s="213">
        <v>1</v>
      </c>
      <c r="AA577" s="102">
        <v>1</v>
      </c>
      <c r="AB577" s="194">
        <v>95625</v>
      </c>
      <c r="AC577" s="194"/>
      <c r="AD577" s="194"/>
      <c r="AE577" s="213">
        <f t="shared" si="130"/>
        <v>95625</v>
      </c>
      <c r="AF577" s="213" t="s">
        <v>1</v>
      </c>
      <c r="AG577" s="213">
        <v>1</v>
      </c>
      <c r="AH577" s="102">
        <v>1</v>
      </c>
      <c r="AI577" s="194">
        <v>95625</v>
      </c>
      <c r="AJ577" s="194"/>
      <c r="AK577" s="194"/>
      <c r="AL577" s="213">
        <f t="shared" si="131"/>
        <v>95625</v>
      </c>
    </row>
    <row r="578" spans="1:38">
      <c r="A578" s="194">
        <v>13</v>
      </c>
      <c r="B578" s="102" t="s">
        <v>1525</v>
      </c>
      <c r="C578" s="102" t="s">
        <v>5282</v>
      </c>
      <c r="D578" s="213">
        <v>1972</v>
      </c>
      <c r="E578" s="213" t="s">
        <v>1103</v>
      </c>
      <c r="F578" s="213" t="s">
        <v>1</v>
      </c>
      <c r="G578" s="213" t="s">
        <v>1</v>
      </c>
      <c r="H578" s="213">
        <v>1</v>
      </c>
      <c r="I578" s="102">
        <v>1</v>
      </c>
      <c r="J578" s="194">
        <v>95625</v>
      </c>
      <c r="K578" s="194"/>
      <c r="L578" s="194"/>
      <c r="M578" s="213">
        <f t="shared" si="126"/>
        <v>95625</v>
      </c>
      <c r="N578" s="213">
        <v>1</v>
      </c>
      <c r="O578" s="102">
        <v>1</v>
      </c>
      <c r="P578" s="194">
        <v>95625</v>
      </c>
      <c r="Q578" s="194"/>
      <c r="R578" s="194"/>
      <c r="S578" s="213">
        <f t="shared" si="127"/>
        <v>95625</v>
      </c>
      <c r="T578" s="213">
        <f t="shared" si="128"/>
        <v>0</v>
      </c>
      <c r="U578" s="213">
        <f t="shared" si="128"/>
        <v>0</v>
      </c>
      <c r="V578" s="213">
        <f t="shared" si="128"/>
        <v>0</v>
      </c>
      <c r="W578" s="213">
        <f t="shared" si="128"/>
        <v>0</v>
      </c>
      <c r="X578" s="213">
        <f t="shared" si="129"/>
        <v>0</v>
      </c>
      <c r="Y578" s="213" t="s">
        <v>1</v>
      </c>
      <c r="Z578" s="213">
        <v>1</v>
      </c>
      <c r="AA578" s="102">
        <v>1</v>
      </c>
      <c r="AB578" s="194">
        <v>95625</v>
      </c>
      <c r="AC578" s="194"/>
      <c r="AD578" s="194"/>
      <c r="AE578" s="213">
        <f t="shared" si="130"/>
        <v>95625</v>
      </c>
      <c r="AF578" s="213" t="s">
        <v>1</v>
      </c>
      <c r="AG578" s="213">
        <v>1</v>
      </c>
      <c r="AH578" s="102">
        <v>1</v>
      </c>
      <c r="AI578" s="194">
        <v>95625</v>
      </c>
      <c r="AJ578" s="194"/>
      <c r="AK578" s="194"/>
      <c r="AL578" s="213">
        <f t="shared" si="131"/>
        <v>95625</v>
      </c>
    </row>
    <row r="579" spans="1:38">
      <c r="A579" s="194">
        <v>14</v>
      </c>
      <c r="B579" s="102" t="s">
        <v>1526</v>
      </c>
      <c r="C579" s="102" t="s">
        <v>5282</v>
      </c>
      <c r="D579" s="213">
        <v>1956</v>
      </c>
      <c r="E579" s="213" t="s">
        <v>1103</v>
      </c>
      <c r="F579" s="213" t="s">
        <v>1</v>
      </c>
      <c r="G579" s="213" t="s">
        <v>1</v>
      </c>
      <c r="H579" s="213">
        <v>1</v>
      </c>
      <c r="I579" s="102">
        <v>1</v>
      </c>
      <c r="J579" s="194">
        <v>95625</v>
      </c>
      <c r="K579" s="194"/>
      <c r="L579" s="194"/>
      <c r="M579" s="213">
        <f t="shared" si="126"/>
        <v>95625</v>
      </c>
      <c r="N579" s="213">
        <v>1</v>
      </c>
      <c r="O579" s="102">
        <v>1</v>
      </c>
      <c r="P579" s="194">
        <v>95625</v>
      </c>
      <c r="Q579" s="194"/>
      <c r="R579" s="194"/>
      <c r="S579" s="213">
        <f t="shared" si="127"/>
        <v>95625</v>
      </c>
      <c r="T579" s="213">
        <f t="shared" si="128"/>
        <v>0</v>
      </c>
      <c r="U579" s="213">
        <f t="shared" si="128"/>
        <v>0</v>
      </c>
      <c r="V579" s="213">
        <f t="shared" si="128"/>
        <v>0</v>
      </c>
      <c r="W579" s="213">
        <f t="shared" si="128"/>
        <v>0</v>
      </c>
      <c r="X579" s="213">
        <f t="shared" si="129"/>
        <v>0</v>
      </c>
      <c r="Y579" s="213" t="s">
        <v>1</v>
      </c>
      <c r="Z579" s="213">
        <v>1</v>
      </c>
      <c r="AA579" s="102">
        <v>1</v>
      </c>
      <c r="AB579" s="194">
        <v>95625</v>
      </c>
      <c r="AC579" s="194"/>
      <c r="AD579" s="194"/>
      <c r="AE579" s="213">
        <f t="shared" si="130"/>
        <v>95625</v>
      </c>
      <c r="AF579" s="213" t="s">
        <v>1</v>
      </c>
      <c r="AG579" s="213">
        <v>1</v>
      </c>
      <c r="AH579" s="102">
        <v>1</v>
      </c>
      <c r="AI579" s="194">
        <v>95625</v>
      </c>
      <c r="AJ579" s="194"/>
      <c r="AK579" s="194"/>
      <c r="AL579" s="213">
        <f t="shared" si="131"/>
        <v>95625</v>
      </c>
    </row>
    <row r="580" spans="1:38">
      <c r="A580" s="194">
        <v>15</v>
      </c>
      <c r="B580" s="102" t="s">
        <v>1527</v>
      </c>
      <c r="C580" s="102" t="s">
        <v>5282</v>
      </c>
      <c r="D580" s="213">
        <v>1966</v>
      </c>
      <c r="E580" s="213" t="s">
        <v>1103</v>
      </c>
      <c r="F580" s="213" t="s">
        <v>1</v>
      </c>
      <c r="G580" s="213" t="s">
        <v>1</v>
      </c>
      <c r="H580" s="213">
        <v>1</v>
      </c>
      <c r="I580" s="102">
        <v>1</v>
      </c>
      <c r="J580" s="194">
        <v>95625</v>
      </c>
      <c r="K580" s="194"/>
      <c r="L580" s="194"/>
      <c r="M580" s="213">
        <f t="shared" si="126"/>
        <v>95625</v>
      </c>
      <c r="N580" s="213">
        <v>1</v>
      </c>
      <c r="O580" s="102">
        <v>1</v>
      </c>
      <c r="P580" s="194">
        <v>95625</v>
      </c>
      <c r="Q580" s="194"/>
      <c r="R580" s="194"/>
      <c r="S580" s="213">
        <f t="shared" si="127"/>
        <v>95625</v>
      </c>
      <c r="T580" s="213">
        <f t="shared" si="128"/>
        <v>0</v>
      </c>
      <c r="U580" s="213">
        <f t="shared" si="128"/>
        <v>0</v>
      </c>
      <c r="V580" s="213">
        <f t="shared" si="128"/>
        <v>0</v>
      </c>
      <c r="W580" s="213">
        <f t="shared" si="128"/>
        <v>0</v>
      </c>
      <c r="X580" s="213">
        <f t="shared" si="129"/>
        <v>0</v>
      </c>
      <c r="Y580" s="213" t="s">
        <v>1</v>
      </c>
      <c r="Z580" s="213">
        <v>1</v>
      </c>
      <c r="AA580" s="102">
        <v>1</v>
      </c>
      <c r="AB580" s="194">
        <v>95625</v>
      </c>
      <c r="AC580" s="194"/>
      <c r="AD580" s="194"/>
      <c r="AE580" s="213">
        <f t="shared" si="130"/>
        <v>95625</v>
      </c>
      <c r="AF580" s="213" t="s">
        <v>1</v>
      </c>
      <c r="AG580" s="213">
        <v>1</v>
      </c>
      <c r="AH580" s="102">
        <v>1</v>
      </c>
      <c r="AI580" s="194">
        <v>95625</v>
      </c>
      <c r="AJ580" s="194"/>
      <c r="AK580" s="194"/>
      <c r="AL580" s="213">
        <f t="shared" si="131"/>
        <v>95625</v>
      </c>
    </row>
    <row r="581" spans="1:38">
      <c r="A581" s="194">
        <v>16</v>
      </c>
      <c r="B581" s="102" t="s">
        <v>1528</v>
      </c>
      <c r="C581" s="102" t="s">
        <v>5282</v>
      </c>
      <c r="D581" s="213">
        <v>1956</v>
      </c>
      <c r="E581" s="213" t="s">
        <v>1103</v>
      </c>
      <c r="F581" s="213" t="s">
        <v>1</v>
      </c>
      <c r="G581" s="213" t="s">
        <v>1</v>
      </c>
      <c r="H581" s="213">
        <v>1</v>
      </c>
      <c r="I581" s="102">
        <v>1</v>
      </c>
      <c r="J581" s="194">
        <v>95625</v>
      </c>
      <c r="K581" s="194"/>
      <c r="L581" s="194"/>
      <c r="M581" s="213">
        <f t="shared" si="126"/>
        <v>95625</v>
      </c>
      <c r="N581" s="213">
        <v>1</v>
      </c>
      <c r="O581" s="102">
        <v>1</v>
      </c>
      <c r="P581" s="194">
        <v>95625</v>
      </c>
      <c r="Q581" s="194"/>
      <c r="R581" s="194"/>
      <c r="S581" s="213">
        <f t="shared" si="127"/>
        <v>95625</v>
      </c>
      <c r="T581" s="213">
        <f t="shared" si="128"/>
        <v>0</v>
      </c>
      <c r="U581" s="213">
        <f t="shared" si="128"/>
        <v>0</v>
      </c>
      <c r="V581" s="213">
        <f t="shared" si="128"/>
        <v>0</v>
      </c>
      <c r="W581" s="213">
        <f t="shared" si="128"/>
        <v>0</v>
      </c>
      <c r="X581" s="213">
        <f t="shared" si="129"/>
        <v>0</v>
      </c>
      <c r="Y581" s="213" t="s">
        <v>1</v>
      </c>
      <c r="Z581" s="213">
        <v>1</v>
      </c>
      <c r="AA581" s="102">
        <v>1</v>
      </c>
      <c r="AB581" s="194">
        <v>95625</v>
      </c>
      <c r="AC581" s="194"/>
      <c r="AD581" s="194"/>
      <c r="AE581" s="213">
        <f t="shared" si="130"/>
        <v>95625</v>
      </c>
      <c r="AF581" s="213" t="s">
        <v>1</v>
      </c>
      <c r="AG581" s="213">
        <v>1</v>
      </c>
      <c r="AH581" s="102">
        <v>1</v>
      </c>
      <c r="AI581" s="194">
        <v>95625</v>
      </c>
      <c r="AJ581" s="194"/>
      <c r="AK581" s="194"/>
      <c r="AL581" s="213">
        <f t="shared" si="131"/>
        <v>95625</v>
      </c>
    </row>
    <row r="582" spans="1:38">
      <c r="A582" s="194">
        <v>17</v>
      </c>
      <c r="B582" s="102" t="s">
        <v>1529</v>
      </c>
      <c r="C582" s="102" t="s">
        <v>5282</v>
      </c>
      <c r="D582" s="213">
        <v>1971</v>
      </c>
      <c r="E582" s="213" t="s">
        <v>1103</v>
      </c>
      <c r="F582" s="213" t="s">
        <v>1</v>
      </c>
      <c r="G582" s="213" t="s">
        <v>1</v>
      </c>
      <c r="H582" s="213">
        <v>1</v>
      </c>
      <c r="I582" s="102">
        <v>1</v>
      </c>
      <c r="J582" s="194">
        <v>95625</v>
      </c>
      <c r="K582" s="194"/>
      <c r="L582" s="194"/>
      <c r="M582" s="213">
        <f t="shared" si="126"/>
        <v>95625</v>
      </c>
      <c r="N582" s="213">
        <v>1</v>
      </c>
      <c r="O582" s="102">
        <v>1</v>
      </c>
      <c r="P582" s="194">
        <v>95625</v>
      </c>
      <c r="Q582" s="194"/>
      <c r="R582" s="194"/>
      <c r="S582" s="213">
        <f t="shared" si="127"/>
        <v>95625</v>
      </c>
      <c r="T582" s="213">
        <f t="shared" si="128"/>
        <v>0</v>
      </c>
      <c r="U582" s="213">
        <f t="shared" si="128"/>
        <v>0</v>
      </c>
      <c r="V582" s="213">
        <f t="shared" si="128"/>
        <v>0</v>
      </c>
      <c r="W582" s="213">
        <f t="shared" si="128"/>
        <v>0</v>
      </c>
      <c r="X582" s="213">
        <f t="shared" si="129"/>
        <v>0</v>
      </c>
      <c r="Y582" s="213" t="s">
        <v>1</v>
      </c>
      <c r="Z582" s="213">
        <v>1</v>
      </c>
      <c r="AA582" s="102">
        <v>1</v>
      </c>
      <c r="AB582" s="194">
        <v>95625</v>
      </c>
      <c r="AC582" s="194"/>
      <c r="AD582" s="194"/>
      <c r="AE582" s="213">
        <f t="shared" si="130"/>
        <v>95625</v>
      </c>
      <c r="AF582" s="213" t="s">
        <v>1</v>
      </c>
      <c r="AG582" s="213">
        <v>1</v>
      </c>
      <c r="AH582" s="102">
        <v>1</v>
      </c>
      <c r="AI582" s="194">
        <v>95625</v>
      </c>
      <c r="AJ582" s="194"/>
      <c r="AK582" s="194"/>
      <c r="AL582" s="213">
        <f t="shared" si="131"/>
        <v>95625</v>
      </c>
    </row>
    <row r="583" spans="1:38">
      <c r="A583" s="194">
        <v>18</v>
      </c>
      <c r="B583" s="102" t="s">
        <v>4388</v>
      </c>
      <c r="C583" s="102" t="s">
        <v>5282</v>
      </c>
      <c r="D583" s="213">
        <v>1967</v>
      </c>
      <c r="E583" s="213" t="s">
        <v>1103</v>
      </c>
      <c r="F583" s="213" t="s">
        <v>1</v>
      </c>
      <c r="G583" s="213" t="s">
        <v>1</v>
      </c>
      <c r="H583" s="213">
        <v>1</v>
      </c>
      <c r="I583" s="102">
        <v>1</v>
      </c>
      <c r="J583" s="194">
        <v>95625</v>
      </c>
      <c r="K583" s="194"/>
      <c r="L583" s="194"/>
      <c r="M583" s="213">
        <f t="shared" si="126"/>
        <v>95625</v>
      </c>
      <c r="N583" s="213">
        <v>1</v>
      </c>
      <c r="O583" s="102">
        <v>1</v>
      </c>
      <c r="P583" s="194">
        <v>95625</v>
      </c>
      <c r="Q583" s="194"/>
      <c r="R583" s="194"/>
      <c r="S583" s="213">
        <f t="shared" si="127"/>
        <v>95625</v>
      </c>
      <c r="T583" s="213">
        <f t="shared" si="128"/>
        <v>0</v>
      </c>
      <c r="U583" s="213">
        <f t="shared" si="128"/>
        <v>0</v>
      </c>
      <c r="V583" s="213">
        <f t="shared" si="128"/>
        <v>0</v>
      </c>
      <c r="W583" s="213">
        <f t="shared" si="128"/>
        <v>0</v>
      </c>
      <c r="X583" s="213">
        <f t="shared" si="129"/>
        <v>0</v>
      </c>
      <c r="Y583" s="213" t="s">
        <v>1</v>
      </c>
      <c r="Z583" s="213">
        <v>1</v>
      </c>
      <c r="AA583" s="102">
        <v>1</v>
      </c>
      <c r="AB583" s="194">
        <v>95625</v>
      </c>
      <c r="AC583" s="194"/>
      <c r="AD583" s="194"/>
      <c r="AE583" s="213">
        <f t="shared" si="130"/>
        <v>95625</v>
      </c>
      <c r="AF583" s="213" t="s">
        <v>1</v>
      </c>
      <c r="AG583" s="213">
        <v>1</v>
      </c>
      <c r="AH583" s="102">
        <v>1</v>
      </c>
      <c r="AI583" s="194">
        <v>95625</v>
      </c>
      <c r="AJ583" s="194"/>
      <c r="AK583" s="194"/>
      <c r="AL583" s="213">
        <f t="shared" si="131"/>
        <v>95625</v>
      </c>
    </row>
    <row r="584" spans="1:38">
      <c r="A584" s="194">
        <v>19</v>
      </c>
      <c r="B584" s="102" t="s">
        <v>1908</v>
      </c>
      <c r="C584" s="102" t="s">
        <v>5282</v>
      </c>
      <c r="D584" s="213">
        <v>1966</v>
      </c>
      <c r="E584" s="213" t="s">
        <v>1103</v>
      </c>
      <c r="F584" s="213" t="s">
        <v>1</v>
      </c>
      <c r="G584" s="213" t="s">
        <v>1</v>
      </c>
      <c r="H584" s="213">
        <v>1</v>
      </c>
      <c r="I584" s="102">
        <v>1</v>
      </c>
      <c r="J584" s="194">
        <v>95625</v>
      </c>
      <c r="K584" s="194">
        <v>8000</v>
      </c>
      <c r="L584" s="194"/>
      <c r="M584" s="213">
        <f t="shared" si="126"/>
        <v>103625</v>
      </c>
      <c r="N584" s="213">
        <v>1</v>
      </c>
      <c r="O584" s="102">
        <v>1</v>
      </c>
      <c r="P584" s="194">
        <v>95625</v>
      </c>
      <c r="Q584" s="194">
        <v>8000</v>
      </c>
      <c r="R584" s="194"/>
      <c r="S584" s="213">
        <f t="shared" si="127"/>
        <v>103625</v>
      </c>
      <c r="T584" s="213">
        <f t="shared" si="128"/>
        <v>0</v>
      </c>
      <c r="U584" s="213">
        <f t="shared" si="128"/>
        <v>0</v>
      </c>
      <c r="V584" s="213">
        <f t="shared" si="128"/>
        <v>0</v>
      </c>
      <c r="W584" s="213">
        <f t="shared" si="128"/>
        <v>0</v>
      </c>
      <c r="X584" s="213">
        <f t="shared" si="129"/>
        <v>0</v>
      </c>
      <c r="Y584" s="213" t="s">
        <v>1</v>
      </c>
      <c r="Z584" s="213">
        <v>1</v>
      </c>
      <c r="AA584" s="102">
        <v>1</v>
      </c>
      <c r="AB584" s="194">
        <v>95625</v>
      </c>
      <c r="AC584" s="194">
        <v>8000</v>
      </c>
      <c r="AD584" s="194"/>
      <c r="AE584" s="213">
        <f t="shared" si="130"/>
        <v>103625</v>
      </c>
      <c r="AF584" s="213" t="s">
        <v>1</v>
      </c>
      <c r="AG584" s="213">
        <v>1</v>
      </c>
      <c r="AH584" s="102">
        <v>1</v>
      </c>
      <c r="AI584" s="194">
        <v>95625</v>
      </c>
      <c r="AJ584" s="194">
        <v>8000</v>
      </c>
      <c r="AK584" s="194"/>
      <c r="AL584" s="213">
        <f t="shared" si="131"/>
        <v>103625</v>
      </c>
    </row>
    <row r="585" spans="1:38">
      <c r="A585" s="194">
        <v>20</v>
      </c>
      <c r="B585" s="102" t="s">
        <v>5446</v>
      </c>
      <c r="C585" s="102" t="s">
        <v>5283</v>
      </c>
      <c r="D585" s="213">
        <v>2001</v>
      </c>
      <c r="E585" s="213" t="s">
        <v>1094</v>
      </c>
      <c r="F585" s="213" t="s">
        <v>1</v>
      </c>
      <c r="G585" s="213" t="s">
        <v>1</v>
      </c>
      <c r="H585" s="213">
        <v>1.25</v>
      </c>
      <c r="I585" s="102">
        <v>1</v>
      </c>
      <c r="J585" s="194">
        <v>104000</v>
      </c>
      <c r="K585" s="194"/>
      <c r="L585" s="194"/>
      <c r="M585" s="213">
        <f t="shared" si="126"/>
        <v>104000</v>
      </c>
      <c r="N585" s="213">
        <v>1.25</v>
      </c>
      <c r="O585" s="102">
        <v>1</v>
      </c>
      <c r="P585" s="194">
        <v>104000</v>
      </c>
      <c r="Q585" s="194"/>
      <c r="R585" s="194"/>
      <c r="S585" s="213">
        <f t="shared" si="127"/>
        <v>104000</v>
      </c>
      <c r="T585" s="213">
        <f t="shared" si="128"/>
        <v>0</v>
      </c>
      <c r="U585" s="213">
        <f t="shared" si="128"/>
        <v>0</v>
      </c>
      <c r="V585" s="213">
        <f t="shared" si="128"/>
        <v>0</v>
      </c>
      <c r="W585" s="213">
        <f t="shared" si="128"/>
        <v>0</v>
      </c>
      <c r="X585" s="213">
        <f t="shared" si="129"/>
        <v>0</v>
      </c>
      <c r="Y585" s="213" t="s">
        <v>1</v>
      </c>
      <c r="Z585" s="213">
        <v>1.25</v>
      </c>
      <c r="AA585" s="102">
        <v>1</v>
      </c>
      <c r="AB585" s="194">
        <v>104000</v>
      </c>
      <c r="AC585" s="194"/>
      <c r="AD585" s="194"/>
      <c r="AE585" s="213">
        <f t="shared" si="130"/>
        <v>104000</v>
      </c>
      <c r="AF585" s="213" t="s">
        <v>1</v>
      </c>
      <c r="AG585" s="213">
        <v>1.25</v>
      </c>
      <c r="AH585" s="102">
        <v>1</v>
      </c>
      <c r="AI585" s="194">
        <v>104000</v>
      </c>
      <c r="AJ585" s="194"/>
      <c r="AK585" s="194"/>
      <c r="AL585" s="213">
        <f t="shared" si="131"/>
        <v>104000</v>
      </c>
    </row>
    <row r="586" spans="1:38">
      <c r="A586" s="194">
        <v>21</v>
      </c>
      <c r="B586" s="102" t="s">
        <v>1530</v>
      </c>
      <c r="C586" s="102" t="s">
        <v>5283</v>
      </c>
      <c r="D586" s="213">
        <v>1960</v>
      </c>
      <c r="E586" s="1105" t="s">
        <v>1091</v>
      </c>
      <c r="F586" s="213" t="s">
        <v>1</v>
      </c>
      <c r="G586" s="213" t="s">
        <v>1</v>
      </c>
      <c r="H586" s="213">
        <v>1.5</v>
      </c>
      <c r="I586" s="102">
        <v>1</v>
      </c>
      <c r="J586" s="194">
        <v>124800</v>
      </c>
      <c r="K586" s="194"/>
      <c r="L586" s="194"/>
      <c r="M586" s="213">
        <f t="shared" si="126"/>
        <v>124800</v>
      </c>
      <c r="N586" s="213">
        <v>1.5</v>
      </c>
      <c r="O586" s="102">
        <v>1</v>
      </c>
      <c r="P586" s="194">
        <v>124800</v>
      </c>
      <c r="Q586" s="194"/>
      <c r="R586" s="194"/>
      <c r="S586" s="213">
        <f t="shared" si="127"/>
        <v>124800</v>
      </c>
      <c r="T586" s="213">
        <f t="shared" si="128"/>
        <v>0</v>
      </c>
      <c r="U586" s="213">
        <f t="shared" si="128"/>
        <v>0</v>
      </c>
      <c r="V586" s="213">
        <f t="shared" si="128"/>
        <v>0</v>
      </c>
      <c r="W586" s="213">
        <f t="shared" si="128"/>
        <v>0</v>
      </c>
      <c r="X586" s="213">
        <f t="shared" si="129"/>
        <v>0</v>
      </c>
      <c r="Y586" s="213" t="s">
        <v>1</v>
      </c>
      <c r="Z586" s="213">
        <v>1.5</v>
      </c>
      <c r="AA586" s="102">
        <v>1</v>
      </c>
      <c r="AB586" s="194">
        <v>124800</v>
      </c>
      <c r="AC586" s="194"/>
      <c r="AD586" s="194"/>
      <c r="AE586" s="213">
        <f t="shared" si="130"/>
        <v>124800</v>
      </c>
      <c r="AF586" s="213" t="s">
        <v>1</v>
      </c>
      <c r="AG586" s="213">
        <v>1.5</v>
      </c>
      <c r="AH586" s="102">
        <v>1</v>
      </c>
      <c r="AI586" s="194">
        <v>124800</v>
      </c>
      <c r="AJ586" s="194"/>
      <c r="AK586" s="194"/>
      <c r="AL586" s="213">
        <f t="shared" si="131"/>
        <v>124800</v>
      </c>
    </row>
    <row r="587" spans="1:38">
      <c r="A587" s="194">
        <v>22</v>
      </c>
      <c r="B587" s="102" t="s">
        <v>5447</v>
      </c>
      <c r="C587" s="102" t="s">
        <v>5283</v>
      </c>
      <c r="D587" s="213">
        <v>1976</v>
      </c>
      <c r="E587" s="1105" t="s">
        <v>1531</v>
      </c>
      <c r="F587" s="213" t="s">
        <v>1</v>
      </c>
      <c r="G587" s="213" t="s">
        <v>1</v>
      </c>
      <c r="H587" s="213">
        <v>1.6</v>
      </c>
      <c r="I587" s="102">
        <v>1</v>
      </c>
      <c r="J587" s="194">
        <v>133120</v>
      </c>
      <c r="K587" s="194"/>
      <c r="L587" s="194"/>
      <c r="M587" s="213">
        <f t="shared" si="126"/>
        <v>133120</v>
      </c>
      <c r="N587" s="213">
        <v>1.6</v>
      </c>
      <c r="O587" s="102">
        <v>1</v>
      </c>
      <c r="P587" s="194">
        <v>133120</v>
      </c>
      <c r="Q587" s="194"/>
      <c r="R587" s="194"/>
      <c r="S587" s="213">
        <f t="shared" si="127"/>
        <v>133120</v>
      </c>
      <c r="T587" s="213">
        <f t="shared" si="128"/>
        <v>0</v>
      </c>
      <c r="U587" s="213">
        <f t="shared" si="128"/>
        <v>0</v>
      </c>
      <c r="V587" s="213">
        <f t="shared" si="128"/>
        <v>0</v>
      </c>
      <c r="W587" s="213">
        <f t="shared" si="128"/>
        <v>0</v>
      </c>
      <c r="X587" s="213">
        <f t="shared" si="129"/>
        <v>0</v>
      </c>
      <c r="Y587" s="213" t="s">
        <v>1</v>
      </c>
      <c r="Z587" s="213">
        <v>1.6</v>
      </c>
      <c r="AA587" s="102">
        <v>1</v>
      </c>
      <c r="AB587" s="194">
        <v>133120</v>
      </c>
      <c r="AC587" s="194"/>
      <c r="AD587" s="194"/>
      <c r="AE587" s="213">
        <f t="shared" si="130"/>
        <v>133120</v>
      </c>
      <c r="AF587" s="213" t="s">
        <v>1</v>
      </c>
      <c r="AG587" s="213">
        <v>1.6</v>
      </c>
      <c r="AH587" s="102">
        <v>1</v>
      </c>
      <c r="AI587" s="194">
        <v>133120</v>
      </c>
      <c r="AJ587" s="194"/>
      <c r="AK587" s="194"/>
      <c r="AL587" s="213">
        <f t="shared" si="131"/>
        <v>133120</v>
      </c>
    </row>
    <row r="588" spans="1:38">
      <c r="A588" s="194">
        <v>23</v>
      </c>
      <c r="B588" s="102" t="s">
        <v>759</v>
      </c>
      <c r="C588" s="102"/>
      <c r="D588" s="213"/>
      <c r="E588" s="213" t="s">
        <v>1098</v>
      </c>
      <c r="F588" s="213" t="s">
        <v>1</v>
      </c>
      <c r="G588" s="213" t="s">
        <v>1</v>
      </c>
      <c r="H588" s="213">
        <v>1</v>
      </c>
      <c r="I588" s="102">
        <v>1</v>
      </c>
      <c r="J588" s="194">
        <v>104000</v>
      </c>
      <c r="K588" s="194"/>
      <c r="L588" s="194"/>
      <c r="M588" s="213">
        <f t="shared" si="126"/>
        <v>104000</v>
      </c>
      <c r="N588" s="213">
        <v>1</v>
      </c>
      <c r="O588" s="102">
        <v>1</v>
      </c>
      <c r="P588" s="194">
        <v>104000</v>
      </c>
      <c r="Q588" s="194"/>
      <c r="R588" s="194"/>
      <c r="S588" s="213">
        <f t="shared" si="127"/>
        <v>104000</v>
      </c>
      <c r="T588" s="213">
        <f t="shared" ref="T588:W588" si="132">I588-O588</f>
        <v>0</v>
      </c>
      <c r="U588" s="213">
        <f t="shared" si="132"/>
        <v>0</v>
      </c>
      <c r="V588" s="213">
        <f t="shared" si="132"/>
        <v>0</v>
      </c>
      <c r="W588" s="213">
        <f t="shared" si="132"/>
        <v>0</v>
      </c>
      <c r="X588" s="213">
        <f t="shared" si="129"/>
        <v>0</v>
      </c>
      <c r="Y588" s="213"/>
      <c r="Z588" s="213">
        <v>1</v>
      </c>
      <c r="AA588" s="102">
        <v>1</v>
      </c>
      <c r="AB588" s="194">
        <v>104000</v>
      </c>
      <c r="AC588" s="194"/>
      <c r="AD588" s="194"/>
      <c r="AE588" s="213">
        <f t="shared" si="130"/>
        <v>104000</v>
      </c>
      <c r="AF588" s="213" t="s">
        <v>1</v>
      </c>
      <c r="AG588" s="213">
        <v>1</v>
      </c>
      <c r="AH588" s="102">
        <v>1</v>
      </c>
      <c r="AI588" s="194">
        <v>104000</v>
      </c>
      <c r="AJ588" s="194"/>
      <c r="AK588" s="194"/>
      <c r="AL588" s="213">
        <f t="shared" si="131"/>
        <v>104000</v>
      </c>
    </row>
    <row r="589" spans="1:38" s="216" customFormat="1" ht="27">
      <c r="A589" s="211"/>
      <c r="B589" s="219" t="s">
        <v>227</v>
      </c>
      <c r="C589" s="219"/>
      <c r="D589" s="215" t="s">
        <v>1</v>
      </c>
      <c r="E589" s="215" t="s">
        <v>1</v>
      </c>
      <c r="F589" s="215" t="s">
        <v>1</v>
      </c>
      <c r="G589" s="215" t="s">
        <v>1</v>
      </c>
      <c r="H589" s="215" t="s">
        <v>1</v>
      </c>
      <c r="I589" s="215">
        <f>SUM(I566:I588)</f>
        <v>23</v>
      </c>
      <c r="J589" s="215">
        <f>SUM(J566:J588)</f>
        <v>2399770</v>
      </c>
      <c r="K589" s="215">
        <f>SUM(K566:K588)</f>
        <v>16000</v>
      </c>
      <c r="L589" s="215">
        <f>SUM(L566:L588)</f>
        <v>0</v>
      </c>
      <c r="M589" s="215">
        <f>SUM(M566:M588)</f>
        <v>2415770</v>
      </c>
      <c r="N589" s="215"/>
      <c r="O589" s="215">
        <f t="shared" ref="O589:Y589" si="133">SUM(O566:O588)</f>
        <v>23</v>
      </c>
      <c r="P589" s="215">
        <f t="shared" si="133"/>
        <v>2399770</v>
      </c>
      <c r="Q589" s="215">
        <f t="shared" si="133"/>
        <v>16000</v>
      </c>
      <c r="R589" s="215">
        <f t="shared" si="133"/>
        <v>0</v>
      </c>
      <c r="S589" s="215">
        <f t="shared" si="133"/>
        <v>2415770</v>
      </c>
      <c r="T589" s="215">
        <f t="shared" si="133"/>
        <v>0</v>
      </c>
      <c r="U589" s="215">
        <f t="shared" si="133"/>
        <v>0</v>
      </c>
      <c r="V589" s="215">
        <f t="shared" si="133"/>
        <v>0</v>
      </c>
      <c r="W589" s="215">
        <f t="shared" si="133"/>
        <v>0</v>
      </c>
      <c r="X589" s="215">
        <f t="shared" si="133"/>
        <v>0</v>
      </c>
      <c r="Y589" s="215">
        <f t="shared" si="133"/>
        <v>0</v>
      </c>
      <c r="Z589" s="215"/>
      <c r="AA589" s="215">
        <f t="shared" ref="AA589:AF589" si="134">SUM(AA566:AA588)</f>
        <v>23</v>
      </c>
      <c r="AB589" s="215">
        <f t="shared" si="134"/>
        <v>2399770</v>
      </c>
      <c r="AC589" s="215">
        <f t="shared" si="134"/>
        <v>16000</v>
      </c>
      <c r="AD589" s="215">
        <f t="shared" si="134"/>
        <v>0</v>
      </c>
      <c r="AE589" s="215">
        <f t="shared" si="134"/>
        <v>2415770</v>
      </c>
      <c r="AF589" s="215">
        <f t="shared" si="134"/>
        <v>0</v>
      </c>
      <c r="AG589" s="215"/>
      <c r="AH589" s="215">
        <f>SUM(AH566:AH588)</f>
        <v>23</v>
      </c>
      <c r="AI589" s="215">
        <f>SUM(AI566:AI588)</f>
        <v>2399770</v>
      </c>
      <c r="AJ589" s="215">
        <f>SUM(AJ566:AJ588)</f>
        <v>16000</v>
      </c>
      <c r="AK589" s="215">
        <f>SUM(AK566:AK588)</f>
        <v>0</v>
      </c>
      <c r="AL589" s="215">
        <f>SUM(AL566:AL588)</f>
        <v>2415770</v>
      </c>
    </row>
    <row r="590" spans="1:38" s="216" customFormat="1" ht="30" customHeight="1" thickBot="1">
      <c r="A590" s="211"/>
      <c r="B590" s="545" t="s">
        <v>5395</v>
      </c>
      <c r="C590" s="545"/>
      <c r="D590" s="215" t="s">
        <v>1</v>
      </c>
      <c r="E590" s="215" t="s">
        <v>1</v>
      </c>
      <c r="F590" s="215" t="s">
        <v>1</v>
      </c>
      <c r="G590" s="215" t="s">
        <v>1</v>
      </c>
      <c r="H590" s="215" t="s">
        <v>1</v>
      </c>
      <c r="I590" s="215">
        <f>+I589+I562</f>
        <v>94</v>
      </c>
      <c r="J590" s="215">
        <f t="shared" ref="J590:M590" si="135">+J589+J562</f>
        <v>15526234</v>
      </c>
      <c r="K590" s="215">
        <f t="shared" si="135"/>
        <v>40000</v>
      </c>
      <c r="L590" s="215">
        <f t="shared" si="135"/>
        <v>0</v>
      </c>
      <c r="M590" s="215">
        <f t="shared" si="135"/>
        <v>15584234</v>
      </c>
      <c r="N590" s="215"/>
      <c r="O590" s="215">
        <f t="shared" ref="O590:X590" si="136">+O589+O562</f>
        <v>94</v>
      </c>
      <c r="P590" s="215">
        <f t="shared" si="136"/>
        <v>15240026</v>
      </c>
      <c r="Q590" s="215">
        <f t="shared" si="136"/>
        <v>40000</v>
      </c>
      <c r="R590" s="215">
        <f t="shared" si="136"/>
        <v>0</v>
      </c>
      <c r="S590" s="215">
        <f t="shared" si="136"/>
        <v>15298026</v>
      </c>
      <c r="T590" s="215">
        <f t="shared" si="136"/>
        <v>0</v>
      </c>
      <c r="U590" s="215">
        <f t="shared" si="136"/>
        <v>286208.00000000006</v>
      </c>
      <c r="V590" s="215">
        <f t="shared" si="136"/>
        <v>0</v>
      </c>
      <c r="W590" s="215">
        <f t="shared" si="136"/>
        <v>0</v>
      </c>
      <c r="X590" s="215">
        <f t="shared" si="136"/>
        <v>286208.00000000006</v>
      </c>
      <c r="Y590" s="215"/>
      <c r="Z590" s="215"/>
      <c r="AA590" s="215">
        <f t="shared" ref="AA590:AE590" si="137">+AA589+AA562</f>
        <v>94</v>
      </c>
      <c r="AB590" s="215">
        <f t="shared" si="137"/>
        <v>15776666</v>
      </c>
      <c r="AC590" s="215">
        <f t="shared" si="137"/>
        <v>40000</v>
      </c>
      <c r="AD590" s="215">
        <f t="shared" si="137"/>
        <v>0</v>
      </c>
      <c r="AE590" s="215">
        <f t="shared" si="137"/>
        <v>15834666</v>
      </c>
      <c r="AF590" s="215"/>
      <c r="AG590" s="215"/>
      <c r="AH590" s="215">
        <f t="shared" ref="AH590:AL590" si="138">+AH589+AH562</f>
        <v>94</v>
      </c>
      <c r="AI590" s="215">
        <f t="shared" si="138"/>
        <v>16007962</v>
      </c>
      <c r="AJ590" s="215">
        <f t="shared" si="138"/>
        <v>40000</v>
      </c>
      <c r="AK590" s="215">
        <f t="shared" si="138"/>
        <v>0</v>
      </c>
      <c r="AL590" s="215">
        <f t="shared" si="138"/>
        <v>16065962</v>
      </c>
    </row>
    <row r="591" spans="1:38" s="176" customFormat="1" ht="49.5" customHeight="1">
      <c r="A591" s="30"/>
      <c r="B591" s="2562" t="s">
        <v>5448</v>
      </c>
      <c r="C591" s="2562"/>
      <c r="D591" s="2562"/>
      <c r="E591" s="2562"/>
      <c r="F591" s="2562"/>
      <c r="G591" s="2562"/>
      <c r="H591" s="2562"/>
      <c r="I591" s="2562"/>
      <c r="J591" s="2562"/>
      <c r="K591" s="31"/>
      <c r="L591" s="31"/>
      <c r="M591" s="175"/>
      <c r="N591" s="175"/>
      <c r="O591" s="34"/>
      <c r="P591" s="175"/>
      <c r="Q591" s="31"/>
      <c r="R591" s="41" t="s">
        <v>215</v>
      </c>
      <c r="S591" s="34"/>
      <c r="T591" s="175"/>
      <c r="U591" s="34"/>
      <c r="V591" s="175"/>
      <c r="W591" s="34"/>
      <c r="X591" s="175"/>
      <c r="Y591" s="134"/>
      <c r="Z591" s="31"/>
      <c r="AA591" s="174"/>
      <c r="AB591" s="31"/>
      <c r="AC591" s="31"/>
      <c r="AD591" s="31"/>
      <c r="AE591" s="41"/>
      <c r="AF591" s="134"/>
      <c r="AG591" s="31"/>
      <c r="AH591" s="174"/>
      <c r="AI591" s="31"/>
      <c r="AJ591" s="31"/>
      <c r="AK591" s="31"/>
      <c r="AL591" s="41"/>
    </row>
    <row r="592" spans="1:38" s="324" customFormat="1" ht="14.25" customHeight="1">
      <c r="A592" s="244"/>
      <c r="B592" s="321"/>
      <c r="C592" s="2548" t="s">
        <v>5278</v>
      </c>
      <c r="D592" s="2548" t="s">
        <v>5279</v>
      </c>
      <c r="E592" s="322"/>
      <c r="F592" s="323"/>
      <c r="G592" s="323"/>
      <c r="H592" s="323"/>
      <c r="I592" s="1257" t="s">
        <v>5364</v>
      </c>
      <c r="J592" s="323"/>
      <c r="K592" s="323"/>
      <c r="L592" s="323"/>
      <c r="M592" s="323"/>
      <c r="N592" s="322"/>
      <c r="O592" s="2531" t="s">
        <v>1978</v>
      </c>
      <c r="P592" s="2531"/>
      <c r="Q592" s="2531"/>
      <c r="R592" s="2531"/>
      <c r="S592" s="2560"/>
      <c r="T592" s="2561" t="s">
        <v>216</v>
      </c>
      <c r="U592" s="2531"/>
      <c r="V592" s="2531"/>
      <c r="W592" s="2531"/>
      <c r="X592" s="2560"/>
      <c r="Y592" s="322"/>
      <c r="Z592" s="323"/>
      <c r="AA592" s="1257" t="s">
        <v>5883</v>
      </c>
      <c r="AB592" s="323"/>
      <c r="AC592" s="323"/>
      <c r="AD592" s="323"/>
      <c r="AE592" s="442"/>
      <c r="AF592" s="322"/>
      <c r="AG592" s="323"/>
      <c r="AH592" s="1257" t="s">
        <v>7103</v>
      </c>
      <c r="AI592" s="323"/>
      <c r="AJ592" s="323"/>
      <c r="AK592" s="323"/>
      <c r="AL592" s="442"/>
    </row>
    <row r="593" spans="1:38" s="176" customFormat="1" ht="76.5">
      <c r="A593" s="210" t="s">
        <v>114</v>
      </c>
      <c r="B593" s="2162" t="s">
        <v>218</v>
      </c>
      <c r="C593" s="2550"/>
      <c r="D593" s="2550"/>
      <c r="E593" s="2162" t="s">
        <v>219</v>
      </c>
      <c r="F593" s="2162" t="s">
        <v>220</v>
      </c>
      <c r="G593" s="2162" t="s">
        <v>221</v>
      </c>
      <c r="H593" s="521" t="s">
        <v>5368</v>
      </c>
      <c r="I593" s="2162" t="s">
        <v>211</v>
      </c>
      <c r="J593" s="281" t="s">
        <v>460</v>
      </c>
      <c r="K593" s="2162" t="s">
        <v>222</v>
      </c>
      <c r="L593" s="2162" t="s">
        <v>223</v>
      </c>
      <c r="M593" s="2162" t="s">
        <v>5365</v>
      </c>
      <c r="N593" s="521" t="s">
        <v>4246</v>
      </c>
      <c r="O593" s="2162" t="s">
        <v>211</v>
      </c>
      <c r="P593" s="2162" t="s">
        <v>240</v>
      </c>
      <c r="Q593" s="2162" t="s">
        <v>222</v>
      </c>
      <c r="R593" s="2162" t="s">
        <v>223</v>
      </c>
      <c r="S593" s="2162" t="s">
        <v>5366</v>
      </c>
      <c r="T593" s="2162" t="s">
        <v>211</v>
      </c>
      <c r="U593" s="2162" t="s">
        <v>240</v>
      </c>
      <c r="V593" s="2162" t="s">
        <v>222</v>
      </c>
      <c r="W593" s="2162" t="s">
        <v>223</v>
      </c>
      <c r="X593" s="2162" t="s">
        <v>5367</v>
      </c>
      <c r="Y593" s="2162" t="s">
        <v>221</v>
      </c>
      <c r="Z593" s="521" t="s">
        <v>6685</v>
      </c>
      <c r="AA593" s="2162" t="s">
        <v>211</v>
      </c>
      <c r="AB593" s="2162" t="s">
        <v>240</v>
      </c>
      <c r="AC593" s="2162" t="s">
        <v>222</v>
      </c>
      <c r="AD593" s="2162" t="s">
        <v>223</v>
      </c>
      <c r="AE593" s="2162" t="s">
        <v>254</v>
      </c>
      <c r="AF593" s="2162" t="s">
        <v>221</v>
      </c>
      <c r="AG593" s="521" t="s">
        <v>8075</v>
      </c>
      <c r="AH593" s="2162" t="s">
        <v>211</v>
      </c>
      <c r="AI593" s="2162" t="s">
        <v>240</v>
      </c>
      <c r="AJ593" s="2162" t="s">
        <v>222</v>
      </c>
      <c r="AK593" s="2162" t="s">
        <v>223</v>
      </c>
      <c r="AL593" s="2162" t="s">
        <v>254</v>
      </c>
    </row>
    <row r="594" spans="1:38" s="35" customFormat="1" ht="12.75">
      <c r="A594" s="123">
        <v>1</v>
      </c>
      <c r="B594" s="123">
        <v>2</v>
      </c>
      <c r="C594" s="123"/>
      <c r="D594" s="123">
        <v>3</v>
      </c>
      <c r="E594" s="123">
        <v>4</v>
      </c>
      <c r="F594" s="123">
        <v>5</v>
      </c>
      <c r="G594" s="123">
        <v>6</v>
      </c>
      <c r="H594" s="123">
        <v>7</v>
      </c>
      <c r="I594" s="123">
        <v>8</v>
      </c>
      <c r="J594" s="123">
        <v>9</v>
      </c>
      <c r="K594" s="123">
        <v>10</v>
      </c>
      <c r="L594" s="123">
        <v>11</v>
      </c>
      <c r="M594" s="123">
        <v>12</v>
      </c>
      <c r="N594" s="123">
        <v>13</v>
      </c>
      <c r="O594" s="123">
        <v>14</v>
      </c>
      <c r="P594" s="123">
        <v>15</v>
      </c>
      <c r="Q594" s="123">
        <v>16</v>
      </c>
      <c r="R594" s="123">
        <v>17</v>
      </c>
      <c r="S594" s="123">
        <v>18</v>
      </c>
      <c r="T594" s="123">
        <v>19</v>
      </c>
      <c r="U594" s="123">
        <v>20</v>
      </c>
      <c r="V594" s="123">
        <v>21</v>
      </c>
      <c r="W594" s="123">
        <v>22</v>
      </c>
      <c r="X594" s="123">
        <v>23</v>
      </c>
      <c r="Y594" s="123">
        <v>24</v>
      </c>
      <c r="Z594" s="123">
        <v>25</v>
      </c>
      <c r="AA594" s="123">
        <v>26</v>
      </c>
      <c r="AB594" s="123">
        <v>27</v>
      </c>
      <c r="AC594" s="123">
        <v>28</v>
      </c>
      <c r="AD594" s="123">
        <v>29</v>
      </c>
      <c r="AE594" s="123">
        <v>30</v>
      </c>
      <c r="AF594" s="123">
        <v>31</v>
      </c>
      <c r="AG594" s="123">
        <v>32</v>
      </c>
      <c r="AH594" s="123">
        <v>33</v>
      </c>
      <c r="AI594" s="123">
        <v>34</v>
      </c>
      <c r="AJ594" s="123">
        <v>35</v>
      </c>
      <c r="AK594" s="123">
        <v>36</v>
      </c>
      <c r="AL594" s="123">
        <v>37</v>
      </c>
    </row>
    <row r="595" spans="1:38" ht="27">
      <c r="A595" s="211" t="s">
        <v>3</v>
      </c>
      <c r="B595" s="212" t="s">
        <v>4247</v>
      </c>
      <c r="C595" s="212"/>
      <c r="D595" s="213"/>
      <c r="E595" s="213"/>
      <c r="F595" s="213"/>
      <c r="G595" s="213"/>
      <c r="H595" s="213"/>
      <c r="I595" s="212"/>
      <c r="J595" s="213"/>
      <c r="K595" s="213"/>
      <c r="L595" s="213"/>
      <c r="M595" s="213"/>
      <c r="N595" s="213"/>
      <c r="O595" s="212"/>
      <c r="P595" s="213"/>
      <c r="Q595" s="213"/>
      <c r="R595" s="213"/>
      <c r="S595" s="212"/>
      <c r="T595" s="213"/>
      <c r="U595" s="212"/>
      <c r="V595" s="213"/>
      <c r="W595" s="106"/>
      <c r="X595" s="106"/>
      <c r="Y595" s="213"/>
      <c r="Z595" s="213"/>
      <c r="AA595" s="212"/>
      <c r="AB595" s="213"/>
      <c r="AC595" s="213"/>
      <c r="AD595" s="213"/>
      <c r="AE595" s="213"/>
      <c r="AF595" s="213"/>
      <c r="AG595" s="213"/>
      <c r="AH595" s="212"/>
      <c r="AI595" s="213"/>
      <c r="AJ595" s="213"/>
      <c r="AK595" s="213"/>
      <c r="AL595" s="213"/>
    </row>
    <row r="596" spans="1:38">
      <c r="A596" s="194"/>
      <c r="B596" s="179" t="s">
        <v>126</v>
      </c>
      <c r="C596" s="179"/>
      <c r="D596" s="213"/>
      <c r="E596" s="213"/>
      <c r="F596" s="213"/>
      <c r="G596" s="213"/>
      <c r="H596" s="213"/>
      <c r="I596" s="179"/>
      <c r="J596" s="179"/>
      <c r="K596" s="179"/>
      <c r="L596" s="179"/>
      <c r="M596" s="179"/>
      <c r="N596" s="213"/>
      <c r="O596" s="179"/>
      <c r="P596" s="179"/>
      <c r="Q596" s="179"/>
      <c r="R596" s="179"/>
      <c r="S596" s="179"/>
      <c r="T596" s="179"/>
      <c r="U596" s="179"/>
      <c r="V596" s="179"/>
      <c r="W596" s="106"/>
      <c r="X596" s="106"/>
      <c r="Y596" s="213"/>
      <c r="Z596" s="213"/>
      <c r="AA596" s="179"/>
      <c r="AB596" s="179"/>
      <c r="AC596" s="179"/>
      <c r="AD596" s="179"/>
      <c r="AE596" s="179"/>
      <c r="AF596" s="213"/>
      <c r="AG596" s="213"/>
      <c r="AH596" s="179"/>
      <c r="AI596" s="179"/>
      <c r="AJ596" s="179"/>
      <c r="AK596" s="179"/>
      <c r="AL596" s="179"/>
    </row>
    <row r="597" spans="1:38">
      <c r="A597" s="194"/>
      <c r="B597" s="179" t="s">
        <v>225</v>
      </c>
      <c r="C597" s="179"/>
      <c r="D597" s="213"/>
      <c r="E597" s="213"/>
      <c r="F597" s="213"/>
      <c r="G597" s="213"/>
      <c r="H597" s="213"/>
      <c r="I597" s="179"/>
      <c r="J597" s="179"/>
      <c r="K597" s="179"/>
      <c r="L597" s="179"/>
      <c r="M597" s="179"/>
      <c r="N597" s="213"/>
      <c r="O597" s="179"/>
      <c r="P597" s="179"/>
      <c r="Q597" s="179"/>
      <c r="R597" s="179"/>
      <c r="S597" s="179"/>
      <c r="T597" s="179"/>
      <c r="U597" s="179"/>
      <c r="V597" s="179"/>
      <c r="W597" s="106"/>
      <c r="X597" s="106"/>
      <c r="Y597" s="213"/>
      <c r="Z597" s="213"/>
      <c r="AA597" s="179"/>
      <c r="AB597" s="179"/>
      <c r="AC597" s="179"/>
      <c r="AD597" s="179"/>
      <c r="AE597" s="179"/>
      <c r="AF597" s="213"/>
      <c r="AG597" s="213"/>
      <c r="AH597" s="179"/>
      <c r="AI597" s="179"/>
      <c r="AJ597" s="179"/>
      <c r="AK597" s="179"/>
      <c r="AL597" s="179"/>
    </row>
    <row r="598" spans="1:38">
      <c r="A598" s="194"/>
      <c r="B598" s="179" t="s">
        <v>226</v>
      </c>
      <c r="C598" s="179"/>
      <c r="D598" s="213"/>
      <c r="E598" s="213"/>
      <c r="F598" s="213"/>
      <c r="G598" s="213"/>
      <c r="H598" s="213"/>
      <c r="I598" s="179"/>
      <c r="J598" s="179"/>
      <c r="K598" s="179"/>
      <c r="L598" s="179"/>
      <c r="M598" s="179"/>
      <c r="N598" s="213"/>
      <c r="O598" s="179"/>
      <c r="P598" s="179"/>
      <c r="Q598" s="179"/>
      <c r="R598" s="179"/>
      <c r="S598" s="179"/>
      <c r="T598" s="179"/>
      <c r="U598" s="179"/>
      <c r="V598" s="179"/>
      <c r="W598" s="106"/>
      <c r="X598" s="106"/>
      <c r="Y598" s="213"/>
      <c r="Z598" s="213"/>
      <c r="AA598" s="179"/>
      <c r="AB598" s="179"/>
      <c r="AC598" s="179"/>
      <c r="AD598" s="179"/>
      <c r="AE598" s="179"/>
      <c r="AF598" s="213"/>
      <c r="AG598" s="213"/>
      <c r="AH598" s="179"/>
      <c r="AI598" s="179"/>
      <c r="AJ598" s="179"/>
      <c r="AK598" s="179"/>
      <c r="AL598" s="179"/>
    </row>
    <row r="599" spans="1:38" ht="27">
      <c r="A599" s="194">
        <v>1</v>
      </c>
      <c r="B599" s="102" t="s">
        <v>1317</v>
      </c>
      <c r="C599" s="102" t="s">
        <v>5283</v>
      </c>
      <c r="D599" s="194">
        <v>1969</v>
      </c>
      <c r="E599" s="942" t="s">
        <v>100</v>
      </c>
      <c r="F599" s="194" t="s">
        <v>981</v>
      </c>
      <c r="G599" s="194">
        <v>6</v>
      </c>
      <c r="H599" s="194">
        <v>5.52</v>
      </c>
      <c r="I599" s="102">
        <v>1</v>
      </c>
      <c r="J599" s="102">
        <v>459263.99999999994</v>
      </c>
      <c r="K599" s="102">
        <v>0</v>
      </c>
      <c r="L599" s="102"/>
      <c r="M599" s="213">
        <f t="shared" ref="M599:M624" si="139">J599+K599+L599</f>
        <v>459263.99999999994</v>
      </c>
      <c r="N599" s="194">
        <v>5.35</v>
      </c>
      <c r="O599" s="102">
        <v>1</v>
      </c>
      <c r="P599" s="194">
        <v>445119.99999999994</v>
      </c>
      <c r="Q599" s="194"/>
      <c r="R599" s="194"/>
      <c r="S599" s="213">
        <f t="shared" ref="S599:S624" si="140">P599+Q599+R599</f>
        <v>445119.99999999994</v>
      </c>
      <c r="T599" s="213">
        <f t="shared" ref="T599:W624" si="141">I599-O599</f>
        <v>0</v>
      </c>
      <c r="U599" s="213">
        <f t="shared" si="141"/>
        <v>14144</v>
      </c>
      <c r="V599" s="213">
        <f t="shared" si="141"/>
        <v>0</v>
      </c>
      <c r="W599" s="213">
        <f t="shared" si="141"/>
        <v>0</v>
      </c>
      <c r="X599" s="213">
        <f t="shared" ref="X599:X624" si="142">U599+V599+W599</f>
        <v>14144</v>
      </c>
      <c r="Y599" s="194">
        <v>7</v>
      </c>
      <c r="Z599" s="194">
        <v>5.52</v>
      </c>
      <c r="AA599" s="102">
        <v>1</v>
      </c>
      <c r="AB599" s="102">
        <v>459263.99999999994</v>
      </c>
      <c r="AC599" s="102">
        <v>0</v>
      </c>
      <c r="AD599" s="102"/>
      <c r="AE599" s="213">
        <f t="shared" ref="AE599:AE624" si="143">AB599+AC599+AD599</f>
        <v>459263.99999999994</v>
      </c>
      <c r="AF599" s="194">
        <v>8</v>
      </c>
      <c r="AG599" s="194">
        <v>5.71</v>
      </c>
      <c r="AH599" s="102">
        <v>1</v>
      </c>
      <c r="AI599" s="102">
        <v>475072</v>
      </c>
      <c r="AJ599" s="102">
        <v>0</v>
      </c>
      <c r="AK599" s="102"/>
      <c r="AL599" s="213">
        <f t="shared" ref="AL599:AL624" si="144">AI599+AJ599+AK599</f>
        <v>475072</v>
      </c>
    </row>
    <row r="600" spans="1:38">
      <c r="A600" s="194">
        <v>2</v>
      </c>
      <c r="B600" s="102" t="s">
        <v>1320</v>
      </c>
      <c r="C600" s="102" t="s">
        <v>5283</v>
      </c>
      <c r="D600" s="194">
        <v>1978</v>
      </c>
      <c r="E600" s="942" t="s">
        <v>1123</v>
      </c>
      <c r="F600" s="194" t="s">
        <v>984</v>
      </c>
      <c r="G600" s="194">
        <v>4</v>
      </c>
      <c r="H600" s="194">
        <v>4.41</v>
      </c>
      <c r="I600" s="102">
        <v>1</v>
      </c>
      <c r="J600" s="102">
        <v>366912</v>
      </c>
      <c r="K600" s="102">
        <v>0</v>
      </c>
      <c r="L600" s="102"/>
      <c r="M600" s="213">
        <f t="shared" si="139"/>
        <v>366912</v>
      </c>
      <c r="N600" s="194">
        <v>4.2699999999999996</v>
      </c>
      <c r="O600" s="102">
        <v>1</v>
      </c>
      <c r="P600" s="194">
        <v>355263.99999999994</v>
      </c>
      <c r="Q600" s="194"/>
      <c r="R600" s="194"/>
      <c r="S600" s="213">
        <f t="shared" si="140"/>
        <v>355263.99999999994</v>
      </c>
      <c r="T600" s="213">
        <f t="shared" si="141"/>
        <v>0</v>
      </c>
      <c r="U600" s="213">
        <f t="shared" si="141"/>
        <v>11648.000000000058</v>
      </c>
      <c r="V600" s="213">
        <f t="shared" si="141"/>
        <v>0</v>
      </c>
      <c r="W600" s="213">
        <f t="shared" si="141"/>
        <v>0</v>
      </c>
      <c r="X600" s="213">
        <f t="shared" si="142"/>
        <v>11648.000000000058</v>
      </c>
      <c r="Y600" s="194">
        <v>5</v>
      </c>
      <c r="Z600" s="194">
        <v>4.41</v>
      </c>
      <c r="AA600" s="102">
        <v>1</v>
      </c>
      <c r="AB600" s="102">
        <v>366912</v>
      </c>
      <c r="AC600" s="102">
        <v>0</v>
      </c>
      <c r="AD600" s="102"/>
      <c r="AE600" s="213">
        <f t="shared" si="143"/>
        <v>366912</v>
      </c>
      <c r="AF600" s="194">
        <v>6</v>
      </c>
      <c r="AG600" s="194">
        <v>4.55</v>
      </c>
      <c r="AH600" s="102">
        <v>1</v>
      </c>
      <c r="AI600" s="102">
        <v>378560</v>
      </c>
      <c r="AJ600" s="102">
        <v>0</v>
      </c>
      <c r="AK600" s="102"/>
      <c r="AL600" s="213">
        <f t="shared" si="144"/>
        <v>378560</v>
      </c>
    </row>
    <row r="601" spans="1:38" ht="27">
      <c r="A601" s="194">
        <v>3</v>
      </c>
      <c r="B601" s="104" t="s">
        <v>1319</v>
      </c>
      <c r="C601" s="104" t="s">
        <v>5282</v>
      </c>
      <c r="D601" s="194">
        <v>1987</v>
      </c>
      <c r="E601" s="942" t="s">
        <v>1120</v>
      </c>
      <c r="F601" s="194" t="s">
        <v>984</v>
      </c>
      <c r="G601" s="194">
        <v>15</v>
      </c>
      <c r="H601" s="194">
        <v>5.01</v>
      </c>
      <c r="I601" s="102">
        <v>1</v>
      </c>
      <c r="J601" s="102">
        <v>416832</v>
      </c>
      <c r="K601" s="102">
        <v>0</v>
      </c>
      <c r="L601" s="102"/>
      <c r="M601" s="213">
        <f t="shared" si="139"/>
        <v>416832</v>
      </c>
      <c r="N601" s="194">
        <v>5.01</v>
      </c>
      <c r="O601" s="102">
        <v>1</v>
      </c>
      <c r="P601" s="194">
        <v>416832</v>
      </c>
      <c r="Q601" s="194"/>
      <c r="R601" s="194"/>
      <c r="S601" s="213">
        <f t="shared" si="140"/>
        <v>416832</v>
      </c>
      <c r="T601" s="213">
        <f t="shared" si="141"/>
        <v>0</v>
      </c>
      <c r="U601" s="213">
        <f t="shared" si="141"/>
        <v>0</v>
      </c>
      <c r="V601" s="213">
        <f t="shared" si="141"/>
        <v>0</v>
      </c>
      <c r="W601" s="213">
        <f t="shared" si="141"/>
        <v>0</v>
      </c>
      <c r="X601" s="213">
        <f t="shared" si="142"/>
        <v>0</v>
      </c>
      <c r="Y601" s="194">
        <v>16</v>
      </c>
      <c r="Z601" s="194">
        <v>5.17</v>
      </c>
      <c r="AA601" s="102">
        <v>1</v>
      </c>
      <c r="AB601" s="102">
        <v>430144</v>
      </c>
      <c r="AC601" s="102">
        <v>0</v>
      </c>
      <c r="AD601" s="102"/>
      <c r="AE601" s="213">
        <f t="shared" si="143"/>
        <v>430144</v>
      </c>
      <c r="AF601" s="194">
        <v>17</v>
      </c>
      <c r="AG601" s="194">
        <v>5.17</v>
      </c>
      <c r="AH601" s="102">
        <v>1</v>
      </c>
      <c r="AI601" s="102">
        <v>430144</v>
      </c>
      <c r="AJ601" s="102">
        <v>0</v>
      </c>
      <c r="AK601" s="102"/>
      <c r="AL601" s="213">
        <f t="shared" si="144"/>
        <v>430144</v>
      </c>
    </row>
    <row r="602" spans="1:38" ht="40.5">
      <c r="A602" s="194">
        <v>4</v>
      </c>
      <c r="B602" s="102" t="s">
        <v>5449</v>
      </c>
      <c r="C602" s="102" t="s">
        <v>5283</v>
      </c>
      <c r="D602" s="194">
        <v>1988</v>
      </c>
      <c r="E602" s="942" t="s">
        <v>1124</v>
      </c>
      <c r="F602" s="194" t="s">
        <v>1115</v>
      </c>
      <c r="G602" s="194">
        <v>3</v>
      </c>
      <c r="H602" s="194">
        <v>2.92</v>
      </c>
      <c r="I602" s="102">
        <v>1</v>
      </c>
      <c r="J602" s="102">
        <v>242944</v>
      </c>
      <c r="K602" s="102">
        <v>0</v>
      </c>
      <c r="L602" s="102"/>
      <c r="M602" s="213">
        <f t="shared" si="139"/>
        <v>242944</v>
      </c>
      <c r="N602" s="194">
        <v>2.83</v>
      </c>
      <c r="O602" s="102">
        <v>1</v>
      </c>
      <c r="P602" s="194">
        <v>235456</v>
      </c>
      <c r="Q602" s="194"/>
      <c r="R602" s="194"/>
      <c r="S602" s="213">
        <f t="shared" si="140"/>
        <v>235456</v>
      </c>
      <c r="T602" s="213">
        <f t="shared" si="141"/>
        <v>0</v>
      </c>
      <c r="U602" s="213">
        <f t="shared" si="141"/>
        <v>7488</v>
      </c>
      <c r="V602" s="213">
        <f t="shared" si="141"/>
        <v>0</v>
      </c>
      <c r="W602" s="213">
        <f t="shared" si="141"/>
        <v>0</v>
      </c>
      <c r="X602" s="213">
        <f t="shared" si="142"/>
        <v>7488</v>
      </c>
      <c r="Y602" s="194">
        <v>4</v>
      </c>
      <c r="Z602" s="194">
        <v>3.02</v>
      </c>
      <c r="AA602" s="102">
        <v>1</v>
      </c>
      <c r="AB602" s="102">
        <v>251264</v>
      </c>
      <c r="AC602" s="102">
        <v>0</v>
      </c>
      <c r="AD602" s="102"/>
      <c r="AE602" s="213">
        <f t="shared" si="143"/>
        <v>251264</v>
      </c>
      <c r="AF602" s="194">
        <v>5</v>
      </c>
      <c r="AG602" s="194">
        <v>3.02</v>
      </c>
      <c r="AH602" s="102">
        <v>1</v>
      </c>
      <c r="AI602" s="102">
        <v>251264</v>
      </c>
      <c r="AJ602" s="102">
        <v>0</v>
      </c>
      <c r="AK602" s="102"/>
      <c r="AL602" s="213">
        <f t="shared" si="144"/>
        <v>251264</v>
      </c>
    </row>
    <row r="603" spans="1:38" ht="40.5">
      <c r="A603" s="194">
        <v>5</v>
      </c>
      <c r="B603" s="102" t="s">
        <v>6772</v>
      </c>
      <c r="C603" s="102" t="s">
        <v>5282</v>
      </c>
      <c r="D603" s="194">
        <v>1981</v>
      </c>
      <c r="E603" s="942" t="s">
        <v>1128</v>
      </c>
      <c r="F603" s="194" t="s">
        <v>1129</v>
      </c>
      <c r="G603" s="194">
        <v>21</v>
      </c>
      <c r="H603" s="194">
        <v>3.11</v>
      </c>
      <c r="I603" s="102">
        <v>1</v>
      </c>
      <c r="J603" s="102">
        <v>258752</v>
      </c>
      <c r="K603" s="102">
        <v>0</v>
      </c>
      <c r="L603" s="102"/>
      <c r="M603" s="213">
        <f t="shared" si="139"/>
        <v>258752</v>
      </c>
      <c r="N603" s="194">
        <v>3.11</v>
      </c>
      <c r="O603" s="102">
        <v>1</v>
      </c>
      <c r="P603" s="194">
        <v>258752</v>
      </c>
      <c r="Q603" s="194"/>
      <c r="R603" s="194"/>
      <c r="S603" s="213">
        <f t="shared" si="140"/>
        <v>258752</v>
      </c>
      <c r="T603" s="213">
        <f t="shared" si="141"/>
        <v>0</v>
      </c>
      <c r="U603" s="213">
        <f t="shared" si="141"/>
        <v>0</v>
      </c>
      <c r="V603" s="213">
        <f t="shared" si="141"/>
        <v>0</v>
      </c>
      <c r="W603" s="213">
        <f t="shared" si="141"/>
        <v>0</v>
      </c>
      <c r="X603" s="213">
        <f t="shared" si="142"/>
        <v>0</v>
      </c>
      <c r="Y603" s="194">
        <v>22</v>
      </c>
      <c r="Z603" s="194">
        <v>3.11</v>
      </c>
      <c r="AA603" s="102">
        <v>1</v>
      </c>
      <c r="AB603" s="102">
        <v>258752</v>
      </c>
      <c r="AC603" s="102">
        <v>0</v>
      </c>
      <c r="AD603" s="102"/>
      <c r="AE603" s="213">
        <f t="shared" si="143"/>
        <v>258752</v>
      </c>
      <c r="AF603" s="194">
        <v>23</v>
      </c>
      <c r="AG603" s="194">
        <v>3.11</v>
      </c>
      <c r="AH603" s="102">
        <v>1</v>
      </c>
      <c r="AI603" s="102">
        <v>258752</v>
      </c>
      <c r="AJ603" s="102">
        <v>0</v>
      </c>
      <c r="AK603" s="102"/>
      <c r="AL603" s="213">
        <f t="shared" si="144"/>
        <v>258752</v>
      </c>
    </row>
    <row r="604" spans="1:38" ht="27">
      <c r="A604" s="194">
        <v>6</v>
      </c>
      <c r="B604" s="104" t="s">
        <v>1321</v>
      </c>
      <c r="C604" s="104" t="s">
        <v>5282</v>
      </c>
      <c r="D604" s="194">
        <v>1961</v>
      </c>
      <c r="E604" s="942" t="s">
        <v>1121</v>
      </c>
      <c r="F604" s="194" t="s">
        <v>990</v>
      </c>
      <c r="G604" s="194">
        <v>35</v>
      </c>
      <c r="H604" s="194">
        <v>2.2799999999999998</v>
      </c>
      <c r="I604" s="102">
        <v>1</v>
      </c>
      <c r="J604" s="102">
        <v>189695.99999999997</v>
      </c>
      <c r="K604" s="102">
        <v>0</v>
      </c>
      <c r="L604" s="102"/>
      <c r="M604" s="213">
        <f t="shared" si="139"/>
        <v>189695.99999999997</v>
      </c>
      <c r="N604" s="194">
        <v>2.2799999999999998</v>
      </c>
      <c r="O604" s="102">
        <v>1</v>
      </c>
      <c r="P604" s="194">
        <v>189695.99999999997</v>
      </c>
      <c r="Q604" s="194"/>
      <c r="R604" s="194"/>
      <c r="S604" s="213">
        <f t="shared" si="140"/>
        <v>189695.99999999997</v>
      </c>
      <c r="T604" s="213">
        <f t="shared" si="141"/>
        <v>0</v>
      </c>
      <c r="U604" s="213">
        <f t="shared" si="141"/>
        <v>0</v>
      </c>
      <c r="V604" s="213">
        <f t="shared" si="141"/>
        <v>0</v>
      </c>
      <c r="W604" s="213">
        <f t="shared" si="141"/>
        <v>0</v>
      </c>
      <c r="X604" s="213">
        <f t="shared" si="142"/>
        <v>0</v>
      </c>
      <c r="Y604" s="194">
        <v>36</v>
      </c>
      <c r="Z604" s="194">
        <v>2.2799999999999998</v>
      </c>
      <c r="AA604" s="102">
        <v>1</v>
      </c>
      <c r="AB604" s="102">
        <v>189695.99999999997</v>
      </c>
      <c r="AC604" s="102">
        <v>0</v>
      </c>
      <c r="AD604" s="102"/>
      <c r="AE604" s="213">
        <f t="shared" si="143"/>
        <v>189695.99999999997</v>
      </c>
      <c r="AF604" s="194">
        <v>37</v>
      </c>
      <c r="AG604" s="194">
        <v>2.2799999999999998</v>
      </c>
      <c r="AH604" s="102">
        <v>1</v>
      </c>
      <c r="AI604" s="102">
        <v>189695.99999999997</v>
      </c>
      <c r="AJ604" s="102">
        <v>0</v>
      </c>
      <c r="AK604" s="102"/>
      <c r="AL604" s="213">
        <f t="shared" si="144"/>
        <v>189695.99999999997</v>
      </c>
    </row>
    <row r="605" spans="1:38" ht="27">
      <c r="A605" s="194">
        <v>7</v>
      </c>
      <c r="B605" s="102" t="s">
        <v>1322</v>
      </c>
      <c r="C605" s="102" t="s">
        <v>5282</v>
      </c>
      <c r="D605" s="194">
        <v>1991</v>
      </c>
      <c r="E605" s="942" t="s">
        <v>1121</v>
      </c>
      <c r="F605" s="194" t="s">
        <v>990</v>
      </c>
      <c r="G605" s="194">
        <v>9</v>
      </c>
      <c r="H605" s="194">
        <v>2.02</v>
      </c>
      <c r="I605" s="102">
        <v>1</v>
      </c>
      <c r="J605" s="102">
        <v>168064</v>
      </c>
      <c r="K605" s="102">
        <v>0</v>
      </c>
      <c r="L605" s="102"/>
      <c r="M605" s="213">
        <f t="shared" si="139"/>
        <v>168064</v>
      </c>
      <c r="N605" s="194">
        <v>2.02</v>
      </c>
      <c r="O605" s="102">
        <v>1</v>
      </c>
      <c r="P605" s="194">
        <v>168064</v>
      </c>
      <c r="Q605" s="194"/>
      <c r="R605" s="194"/>
      <c r="S605" s="213">
        <f t="shared" si="140"/>
        <v>168064</v>
      </c>
      <c r="T605" s="213">
        <f t="shared" si="141"/>
        <v>0</v>
      </c>
      <c r="U605" s="213">
        <f t="shared" si="141"/>
        <v>0</v>
      </c>
      <c r="V605" s="213">
        <f t="shared" si="141"/>
        <v>0</v>
      </c>
      <c r="W605" s="213">
        <f t="shared" si="141"/>
        <v>0</v>
      </c>
      <c r="X605" s="213">
        <f t="shared" si="142"/>
        <v>0</v>
      </c>
      <c r="Y605" s="194">
        <v>10</v>
      </c>
      <c r="Z605" s="194">
        <v>2.08</v>
      </c>
      <c r="AA605" s="102">
        <v>1</v>
      </c>
      <c r="AB605" s="102">
        <v>173056</v>
      </c>
      <c r="AC605" s="102">
        <v>0</v>
      </c>
      <c r="AD605" s="102"/>
      <c r="AE605" s="213">
        <f t="shared" si="143"/>
        <v>173056</v>
      </c>
      <c r="AF605" s="194">
        <v>11</v>
      </c>
      <c r="AG605" s="194">
        <v>2.08</v>
      </c>
      <c r="AH605" s="102">
        <v>1</v>
      </c>
      <c r="AI605" s="102">
        <v>173056</v>
      </c>
      <c r="AJ605" s="102">
        <v>0</v>
      </c>
      <c r="AK605" s="102"/>
      <c r="AL605" s="213">
        <f t="shared" si="144"/>
        <v>173056</v>
      </c>
    </row>
    <row r="606" spans="1:38" ht="27">
      <c r="A606" s="194">
        <v>8</v>
      </c>
      <c r="B606" s="102" t="s">
        <v>1323</v>
      </c>
      <c r="C606" s="102" t="s">
        <v>5282</v>
      </c>
      <c r="D606" s="194">
        <v>1992</v>
      </c>
      <c r="E606" s="942" t="s">
        <v>1121</v>
      </c>
      <c r="F606" s="194" t="s">
        <v>990</v>
      </c>
      <c r="G606" s="194">
        <v>8</v>
      </c>
      <c r="H606" s="194">
        <v>2.02</v>
      </c>
      <c r="I606" s="102">
        <v>1</v>
      </c>
      <c r="J606" s="102">
        <v>168064</v>
      </c>
      <c r="K606" s="102">
        <v>0</v>
      </c>
      <c r="L606" s="102"/>
      <c r="M606" s="213">
        <f t="shared" si="139"/>
        <v>168064</v>
      </c>
      <c r="N606" s="194">
        <v>1.96</v>
      </c>
      <c r="O606" s="102">
        <v>1</v>
      </c>
      <c r="P606" s="194">
        <v>163072</v>
      </c>
      <c r="Q606" s="194"/>
      <c r="R606" s="194"/>
      <c r="S606" s="213">
        <f t="shared" si="140"/>
        <v>163072</v>
      </c>
      <c r="T606" s="213">
        <f t="shared" si="141"/>
        <v>0</v>
      </c>
      <c r="U606" s="213">
        <f t="shared" si="141"/>
        <v>4992</v>
      </c>
      <c r="V606" s="213">
        <f t="shared" si="141"/>
        <v>0</v>
      </c>
      <c r="W606" s="213">
        <f t="shared" si="141"/>
        <v>0</v>
      </c>
      <c r="X606" s="213">
        <f t="shared" si="142"/>
        <v>4992</v>
      </c>
      <c r="Y606" s="194">
        <v>9</v>
      </c>
      <c r="Z606" s="194">
        <v>2.02</v>
      </c>
      <c r="AA606" s="102">
        <v>1</v>
      </c>
      <c r="AB606" s="102">
        <v>168064</v>
      </c>
      <c r="AC606" s="102">
        <v>0</v>
      </c>
      <c r="AD606" s="102"/>
      <c r="AE606" s="213">
        <f t="shared" si="143"/>
        <v>168064</v>
      </c>
      <c r="AF606" s="194">
        <v>10</v>
      </c>
      <c r="AG606" s="194">
        <v>2.08</v>
      </c>
      <c r="AH606" s="102">
        <v>1</v>
      </c>
      <c r="AI606" s="102">
        <v>173056</v>
      </c>
      <c r="AJ606" s="102">
        <v>0</v>
      </c>
      <c r="AK606" s="102"/>
      <c r="AL606" s="213">
        <f t="shared" si="144"/>
        <v>173056</v>
      </c>
    </row>
    <row r="607" spans="1:38" ht="27">
      <c r="A607" s="194">
        <v>9</v>
      </c>
      <c r="B607" s="104" t="s">
        <v>5450</v>
      </c>
      <c r="C607" s="104" t="s">
        <v>5282</v>
      </c>
      <c r="D607" s="194">
        <v>1983</v>
      </c>
      <c r="E607" s="942" t="s">
        <v>1121</v>
      </c>
      <c r="F607" s="194" t="s">
        <v>990</v>
      </c>
      <c r="G607" s="194">
        <v>12</v>
      </c>
      <c r="H607" s="194">
        <v>2.08</v>
      </c>
      <c r="I607" s="102">
        <v>1</v>
      </c>
      <c r="J607" s="102">
        <v>173056</v>
      </c>
      <c r="K607" s="102">
        <v>0</v>
      </c>
      <c r="L607" s="102"/>
      <c r="M607" s="213">
        <f t="shared" si="139"/>
        <v>173056</v>
      </c>
      <c r="N607" s="194">
        <v>2.08</v>
      </c>
      <c r="O607" s="102">
        <v>1</v>
      </c>
      <c r="P607" s="194">
        <v>173056</v>
      </c>
      <c r="Q607" s="194"/>
      <c r="R607" s="194"/>
      <c r="S607" s="213">
        <f t="shared" si="140"/>
        <v>173056</v>
      </c>
      <c r="T607" s="213">
        <f t="shared" si="141"/>
        <v>0</v>
      </c>
      <c r="U607" s="213">
        <f t="shared" si="141"/>
        <v>0</v>
      </c>
      <c r="V607" s="213">
        <f t="shared" si="141"/>
        <v>0</v>
      </c>
      <c r="W607" s="213">
        <f t="shared" si="141"/>
        <v>0</v>
      </c>
      <c r="X607" s="213">
        <f t="shared" si="142"/>
        <v>0</v>
      </c>
      <c r="Y607" s="194">
        <v>13</v>
      </c>
      <c r="Z607" s="194">
        <v>2.14</v>
      </c>
      <c r="AA607" s="102">
        <v>1</v>
      </c>
      <c r="AB607" s="102">
        <v>178048</v>
      </c>
      <c r="AC607" s="102">
        <v>0</v>
      </c>
      <c r="AD607" s="102"/>
      <c r="AE607" s="213">
        <f t="shared" si="143"/>
        <v>178048</v>
      </c>
      <c r="AF607" s="194">
        <v>14</v>
      </c>
      <c r="AG607" s="194">
        <v>2.14</v>
      </c>
      <c r="AH607" s="102">
        <v>1</v>
      </c>
      <c r="AI607" s="102">
        <v>178048</v>
      </c>
      <c r="AJ607" s="102">
        <v>0</v>
      </c>
      <c r="AK607" s="102"/>
      <c r="AL607" s="213">
        <f t="shared" si="144"/>
        <v>178048</v>
      </c>
    </row>
    <row r="608" spans="1:38" ht="27">
      <c r="A608" s="194">
        <v>10</v>
      </c>
      <c r="B608" s="102" t="s">
        <v>8134</v>
      </c>
      <c r="C608" s="102" t="s">
        <v>5282</v>
      </c>
      <c r="D608" s="194">
        <v>2001</v>
      </c>
      <c r="E608" s="942" t="s">
        <v>1121</v>
      </c>
      <c r="F608" s="194" t="s">
        <v>990</v>
      </c>
      <c r="G608" s="194">
        <v>3</v>
      </c>
      <c r="H608" s="194">
        <v>1.84</v>
      </c>
      <c r="I608" s="102">
        <v>1</v>
      </c>
      <c r="J608" s="102">
        <v>153088</v>
      </c>
      <c r="K608" s="102">
        <v>0</v>
      </c>
      <c r="L608" s="102"/>
      <c r="M608" s="213">
        <f t="shared" si="139"/>
        <v>153088</v>
      </c>
      <c r="N608" s="194">
        <v>1.79</v>
      </c>
      <c r="O608" s="102">
        <v>1</v>
      </c>
      <c r="P608" s="194">
        <v>148928</v>
      </c>
      <c r="Q608" s="194"/>
      <c r="R608" s="194"/>
      <c r="S608" s="213">
        <f t="shared" si="140"/>
        <v>148928</v>
      </c>
      <c r="T608" s="213">
        <f t="shared" si="141"/>
        <v>0</v>
      </c>
      <c r="U608" s="213">
        <f t="shared" si="141"/>
        <v>4160</v>
      </c>
      <c r="V608" s="213">
        <f t="shared" si="141"/>
        <v>0</v>
      </c>
      <c r="W608" s="213">
        <f t="shared" si="141"/>
        <v>0</v>
      </c>
      <c r="X608" s="213">
        <f t="shared" si="142"/>
        <v>4160</v>
      </c>
      <c r="Y608" s="194">
        <v>4</v>
      </c>
      <c r="Z608" s="194">
        <v>1.9</v>
      </c>
      <c r="AA608" s="102">
        <v>1</v>
      </c>
      <c r="AB608" s="102">
        <v>158080</v>
      </c>
      <c r="AC608" s="102">
        <v>0</v>
      </c>
      <c r="AD608" s="102"/>
      <c r="AE608" s="213">
        <f t="shared" si="143"/>
        <v>158080</v>
      </c>
      <c r="AF608" s="194">
        <v>5</v>
      </c>
      <c r="AG608" s="194">
        <v>1.9</v>
      </c>
      <c r="AH608" s="102">
        <v>1</v>
      </c>
      <c r="AI608" s="102">
        <v>158080</v>
      </c>
      <c r="AJ608" s="102">
        <v>0</v>
      </c>
      <c r="AK608" s="102"/>
      <c r="AL608" s="213">
        <f t="shared" si="144"/>
        <v>158080</v>
      </c>
    </row>
    <row r="609" spans="1:38" ht="27">
      <c r="A609" s="194">
        <v>11</v>
      </c>
      <c r="B609" s="102" t="s">
        <v>4340</v>
      </c>
      <c r="C609" s="102" t="s">
        <v>5282</v>
      </c>
      <c r="D609" s="194">
        <v>1997</v>
      </c>
      <c r="E609" s="942" t="s">
        <v>1121</v>
      </c>
      <c r="F609" s="194" t="s">
        <v>990</v>
      </c>
      <c r="G609" s="194">
        <v>5</v>
      </c>
      <c r="H609" s="194">
        <v>1.9</v>
      </c>
      <c r="I609" s="102">
        <v>1</v>
      </c>
      <c r="J609" s="102">
        <v>158080</v>
      </c>
      <c r="K609" s="102">
        <v>8000</v>
      </c>
      <c r="L609" s="102"/>
      <c r="M609" s="213">
        <f t="shared" si="139"/>
        <v>166080</v>
      </c>
      <c r="N609" s="194">
        <v>1.9</v>
      </c>
      <c r="O609" s="102">
        <v>1</v>
      </c>
      <c r="P609" s="194">
        <v>158080</v>
      </c>
      <c r="Q609" s="194">
        <v>8000</v>
      </c>
      <c r="R609" s="194"/>
      <c r="S609" s="213">
        <f t="shared" si="140"/>
        <v>166080</v>
      </c>
      <c r="T609" s="213">
        <f t="shared" si="141"/>
        <v>0</v>
      </c>
      <c r="U609" s="213">
        <f t="shared" si="141"/>
        <v>0</v>
      </c>
      <c r="V609" s="213">
        <f t="shared" si="141"/>
        <v>0</v>
      </c>
      <c r="W609" s="213">
        <f t="shared" si="141"/>
        <v>0</v>
      </c>
      <c r="X609" s="213">
        <f t="shared" si="142"/>
        <v>0</v>
      </c>
      <c r="Y609" s="194">
        <v>6</v>
      </c>
      <c r="Z609" s="194">
        <v>1.96</v>
      </c>
      <c r="AA609" s="102">
        <v>1</v>
      </c>
      <c r="AB609" s="102">
        <v>163072</v>
      </c>
      <c r="AC609" s="102">
        <v>8000</v>
      </c>
      <c r="AD609" s="102"/>
      <c r="AE609" s="213">
        <f t="shared" si="143"/>
        <v>171072</v>
      </c>
      <c r="AF609" s="194">
        <v>7</v>
      </c>
      <c r="AG609" s="194">
        <v>1.96</v>
      </c>
      <c r="AH609" s="102">
        <v>1</v>
      </c>
      <c r="AI609" s="102">
        <v>163072</v>
      </c>
      <c r="AJ609" s="102">
        <v>8000</v>
      </c>
      <c r="AK609" s="102"/>
      <c r="AL609" s="213">
        <f t="shared" si="144"/>
        <v>171072</v>
      </c>
    </row>
    <row r="610" spans="1:38" ht="27">
      <c r="A610" s="194">
        <v>12</v>
      </c>
      <c r="B610" s="104" t="s">
        <v>5451</v>
      </c>
      <c r="C610" s="104" t="s">
        <v>5282</v>
      </c>
      <c r="D610" s="194">
        <v>1993</v>
      </c>
      <c r="E610" s="942" t="s">
        <v>1121</v>
      </c>
      <c r="F610" s="194" t="s">
        <v>990</v>
      </c>
      <c r="G610" s="194">
        <v>4</v>
      </c>
      <c r="H610" s="194">
        <v>1.9</v>
      </c>
      <c r="I610" s="102">
        <v>1</v>
      </c>
      <c r="J610" s="102">
        <v>158080</v>
      </c>
      <c r="K610" s="102">
        <v>0</v>
      </c>
      <c r="L610" s="102"/>
      <c r="M610" s="213">
        <f t="shared" si="139"/>
        <v>158080</v>
      </c>
      <c r="N610" s="194">
        <v>1.84</v>
      </c>
      <c r="O610" s="102">
        <v>1</v>
      </c>
      <c r="P610" s="194">
        <v>153088</v>
      </c>
      <c r="Q610" s="194"/>
      <c r="R610" s="194"/>
      <c r="S610" s="213">
        <f t="shared" si="140"/>
        <v>153088</v>
      </c>
      <c r="T610" s="213">
        <f t="shared" si="141"/>
        <v>0</v>
      </c>
      <c r="U610" s="213">
        <f t="shared" si="141"/>
        <v>4992</v>
      </c>
      <c r="V610" s="213">
        <f t="shared" si="141"/>
        <v>0</v>
      </c>
      <c r="W610" s="213">
        <f t="shared" si="141"/>
        <v>0</v>
      </c>
      <c r="X610" s="213">
        <f t="shared" si="142"/>
        <v>4992</v>
      </c>
      <c r="Y610" s="194">
        <v>5</v>
      </c>
      <c r="Z610" s="194">
        <v>1.9</v>
      </c>
      <c r="AA610" s="102">
        <v>1</v>
      </c>
      <c r="AB610" s="102">
        <v>158080</v>
      </c>
      <c r="AC610" s="102">
        <v>0</v>
      </c>
      <c r="AD610" s="102"/>
      <c r="AE610" s="213">
        <f t="shared" si="143"/>
        <v>158080</v>
      </c>
      <c r="AF610" s="194">
        <v>6</v>
      </c>
      <c r="AG610" s="194">
        <v>1.96</v>
      </c>
      <c r="AH610" s="102">
        <v>1</v>
      </c>
      <c r="AI610" s="102">
        <v>163072</v>
      </c>
      <c r="AJ610" s="102">
        <v>0</v>
      </c>
      <c r="AK610" s="102"/>
      <c r="AL610" s="213">
        <f t="shared" si="144"/>
        <v>163072</v>
      </c>
    </row>
    <row r="611" spans="1:38" ht="27">
      <c r="A611" s="194">
        <v>13</v>
      </c>
      <c r="B611" s="102" t="s">
        <v>8135</v>
      </c>
      <c r="C611" s="102" t="s">
        <v>5282</v>
      </c>
      <c r="D611" s="194">
        <v>2001</v>
      </c>
      <c r="E611" s="942" t="s">
        <v>1121</v>
      </c>
      <c r="F611" s="194" t="s">
        <v>990</v>
      </c>
      <c r="G611" s="194">
        <v>1</v>
      </c>
      <c r="H611" s="194">
        <v>1.73</v>
      </c>
      <c r="I611" s="102">
        <v>1</v>
      </c>
      <c r="J611" s="102">
        <v>143936</v>
      </c>
      <c r="K611" s="102">
        <v>8000</v>
      </c>
      <c r="L611" s="102"/>
      <c r="M611" s="213">
        <f t="shared" si="139"/>
        <v>151936</v>
      </c>
      <c r="N611" s="194">
        <v>1.68</v>
      </c>
      <c r="O611" s="102">
        <v>1</v>
      </c>
      <c r="P611" s="194">
        <v>139776</v>
      </c>
      <c r="Q611" s="194">
        <v>8000</v>
      </c>
      <c r="R611" s="194"/>
      <c r="S611" s="213">
        <f t="shared" si="140"/>
        <v>147776</v>
      </c>
      <c r="T611" s="213">
        <f t="shared" si="141"/>
        <v>0</v>
      </c>
      <c r="U611" s="213">
        <f t="shared" si="141"/>
        <v>4160</v>
      </c>
      <c r="V611" s="213">
        <f t="shared" si="141"/>
        <v>0</v>
      </c>
      <c r="W611" s="213">
        <f t="shared" si="141"/>
        <v>0</v>
      </c>
      <c r="X611" s="213">
        <f t="shared" si="142"/>
        <v>4160</v>
      </c>
      <c r="Y611" s="194">
        <v>2</v>
      </c>
      <c r="Z611" s="194">
        <v>1.79</v>
      </c>
      <c r="AA611" s="102">
        <v>1</v>
      </c>
      <c r="AB611" s="102">
        <v>148928</v>
      </c>
      <c r="AC611" s="102">
        <v>8000</v>
      </c>
      <c r="AD611" s="102"/>
      <c r="AE611" s="213">
        <f t="shared" si="143"/>
        <v>156928</v>
      </c>
      <c r="AF611" s="194">
        <v>3</v>
      </c>
      <c r="AG611" s="194">
        <v>1.84</v>
      </c>
      <c r="AH611" s="102">
        <v>1</v>
      </c>
      <c r="AI611" s="102">
        <v>153088</v>
      </c>
      <c r="AJ611" s="102">
        <v>8000</v>
      </c>
      <c r="AK611" s="102"/>
      <c r="AL611" s="213">
        <f t="shared" si="144"/>
        <v>161088</v>
      </c>
    </row>
    <row r="612" spans="1:38" ht="27">
      <c r="A612" s="194">
        <v>14</v>
      </c>
      <c r="B612" s="102" t="s">
        <v>1869</v>
      </c>
      <c r="C612" s="102" t="s">
        <v>5282</v>
      </c>
      <c r="D612" s="194">
        <v>1994</v>
      </c>
      <c r="E612" s="942" t="s">
        <v>1163</v>
      </c>
      <c r="F612" s="194" t="s">
        <v>990</v>
      </c>
      <c r="G612" s="194">
        <v>6</v>
      </c>
      <c r="H612" s="194">
        <v>1.96</v>
      </c>
      <c r="I612" s="102">
        <v>1</v>
      </c>
      <c r="J612" s="102">
        <v>163072</v>
      </c>
      <c r="K612" s="102">
        <v>0</v>
      </c>
      <c r="L612" s="102"/>
      <c r="M612" s="213">
        <f t="shared" si="139"/>
        <v>163072</v>
      </c>
      <c r="N612" s="194">
        <v>1.9</v>
      </c>
      <c r="O612" s="102">
        <v>1</v>
      </c>
      <c r="P612" s="194">
        <v>158080</v>
      </c>
      <c r="Q612" s="194"/>
      <c r="R612" s="194"/>
      <c r="S612" s="213">
        <f t="shared" si="140"/>
        <v>158080</v>
      </c>
      <c r="T612" s="213">
        <f t="shared" si="141"/>
        <v>0</v>
      </c>
      <c r="U612" s="213">
        <f t="shared" si="141"/>
        <v>4992</v>
      </c>
      <c r="V612" s="213">
        <f t="shared" si="141"/>
        <v>0</v>
      </c>
      <c r="W612" s="213">
        <f t="shared" si="141"/>
        <v>0</v>
      </c>
      <c r="X612" s="213">
        <f t="shared" si="142"/>
        <v>4992</v>
      </c>
      <c r="Y612" s="194">
        <v>7</v>
      </c>
      <c r="Z612" s="194">
        <v>1.96</v>
      </c>
      <c r="AA612" s="102">
        <v>1</v>
      </c>
      <c r="AB612" s="102">
        <v>163072</v>
      </c>
      <c r="AC612" s="102">
        <v>0</v>
      </c>
      <c r="AD612" s="102"/>
      <c r="AE612" s="213">
        <f t="shared" si="143"/>
        <v>163072</v>
      </c>
      <c r="AF612" s="194">
        <v>8</v>
      </c>
      <c r="AG612" s="194">
        <v>2.02</v>
      </c>
      <c r="AH612" s="102">
        <v>1</v>
      </c>
      <c r="AI612" s="102">
        <v>168064</v>
      </c>
      <c r="AJ612" s="102">
        <v>0</v>
      </c>
      <c r="AK612" s="102"/>
      <c r="AL612" s="213">
        <f t="shared" si="144"/>
        <v>168064</v>
      </c>
    </row>
    <row r="613" spans="1:38" ht="27">
      <c r="A613" s="194">
        <v>15</v>
      </c>
      <c r="B613" s="104" t="s">
        <v>5452</v>
      </c>
      <c r="C613" s="104" t="s">
        <v>5282</v>
      </c>
      <c r="D613" s="194">
        <v>1995</v>
      </c>
      <c r="E613" s="942" t="s">
        <v>1163</v>
      </c>
      <c r="F613" s="194" t="s">
        <v>990</v>
      </c>
      <c r="G613" s="194">
        <v>6</v>
      </c>
      <c r="H613" s="194">
        <v>1.96</v>
      </c>
      <c r="I613" s="102">
        <v>1</v>
      </c>
      <c r="J613" s="102">
        <v>163072</v>
      </c>
      <c r="K613" s="102">
        <v>0</v>
      </c>
      <c r="L613" s="102"/>
      <c r="M613" s="213">
        <f t="shared" si="139"/>
        <v>163072</v>
      </c>
      <c r="N613" s="194">
        <v>1.9</v>
      </c>
      <c r="O613" s="102">
        <v>1</v>
      </c>
      <c r="P613" s="194">
        <v>158080</v>
      </c>
      <c r="Q613" s="194"/>
      <c r="R613" s="194"/>
      <c r="S613" s="213">
        <f t="shared" si="140"/>
        <v>158080</v>
      </c>
      <c r="T613" s="213">
        <f t="shared" si="141"/>
        <v>0</v>
      </c>
      <c r="U613" s="213">
        <f t="shared" si="141"/>
        <v>4992</v>
      </c>
      <c r="V613" s="213">
        <f t="shared" si="141"/>
        <v>0</v>
      </c>
      <c r="W613" s="213">
        <f t="shared" si="141"/>
        <v>0</v>
      </c>
      <c r="X613" s="213">
        <f t="shared" si="142"/>
        <v>4992</v>
      </c>
      <c r="Y613" s="194">
        <v>7</v>
      </c>
      <c r="Z613" s="194">
        <v>1.96</v>
      </c>
      <c r="AA613" s="102">
        <v>1</v>
      </c>
      <c r="AB613" s="102">
        <v>163072</v>
      </c>
      <c r="AC613" s="102">
        <v>0</v>
      </c>
      <c r="AD613" s="102"/>
      <c r="AE613" s="213">
        <f t="shared" si="143"/>
        <v>163072</v>
      </c>
      <c r="AF613" s="194">
        <v>8</v>
      </c>
      <c r="AG613" s="194">
        <v>2.02</v>
      </c>
      <c r="AH613" s="102">
        <v>1</v>
      </c>
      <c r="AI613" s="102">
        <v>168064</v>
      </c>
      <c r="AJ613" s="102">
        <v>0</v>
      </c>
      <c r="AK613" s="102"/>
      <c r="AL613" s="213">
        <f t="shared" si="144"/>
        <v>168064</v>
      </c>
    </row>
    <row r="614" spans="1:38" ht="27">
      <c r="A614" s="194">
        <v>16</v>
      </c>
      <c r="B614" s="102" t="s">
        <v>1324</v>
      </c>
      <c r="C614" s="102" t="s">
        <v>5282</v>
      </c>
      <c r="D614" s="194">
        <v>1995</v>
      </c>
      <c r="E614" s="942" t="s">
        <v>1163</v>
      </c>
      <c r="F614" s="194" t="s">
        <v>990</v>
      </c>
      <c r="G614" s="194">
        <v>10</v>
      </c>
      <c r="H614" s="194">
        <v>2.08</v>
      </c>
      <c r="I614" s="102">
        <v>1</v>
      </c>
      <c r="J614" s="102">
        <v>173056</v>
      </c>
      <c r="K614" s="102">
        <v>0</v>
      </c>
      <c r="L614" s="102"/>
      <c r="M614" s="213">
        <f t="shared" si="139"/>
        <v>173056</v>
      </c>
      <c r="N614" s="194">
        <v>2.02</v>
      </c>
      <c r="O614" s="102">
        <v>1</v>
      </c>
      <c r="P614" s="194">
        <v>168064</v>
      </c>
      <c r="Q614" s="194"/>
      <c r="R614" s="194"/>
      <c r="S614" s="213">
        <f t="shared" si="140"/>
        <v>168064</v>
      </c>
      <c r="T614" s="213">
        <f t="shared" si="141"/>
        <v>0</v>
      </c>
      <c r="U614" s="213">
        <f t="shared" si="141"/>
        <v>4992</v>
      </c>
      <c r="V614" s="213">
        <f t="shared" si="141"/>
        <v>0</v>
      </c>
      <c r="W614" s="213">
        <f t="shared" si="141"/>
        <v>0</v>
      </c>
      <c r="X614" s="213">
        <f t="shared" si="142"/>
        <v>4992</v>
      </c>
      <c r="Y614" s="194">
        <v>11</v>
      </c>
      <c r="Z614" s="194">
        <v>2.08</v>
      </c>
      <c r="AA614" s="102">
        <v>1</v>
      </c>
      <c r="AB614" s="102">
        <v>173056</v>
      </c>
      <c r="AC614" s="102">
        <v>0</v>
      </c>
      <c r="AD614" s="102"/>
      <c r="AE614" s="213">
        <f t="shared" si="143"/>
        <v>173056</v>
      </c>
      <c r="AF614" s="194">
        <v>12</v>
      </c>
      <c r="AG614" s="194">
        <v>2.08</v>
      </c>
      <c r="AH614" s="102">
        <v>1</v>
      </c>
      <c r="AI614" s="102">
        <v>173056</v>
      </c>
      <c r="AJ614" s="102">
        <v>0</v>
      </c>
      <c r="AK614" s="102"/>
      <c r="AL614" s="213">
        <f t="shared" si="144"/>
        <v>173056</v>
      </c>
    </row>
    <row r="615" spans="1:38" ht="27">
      <c r="A615" s="194">
        <v>17</v>
      </c>
      <c r="B615" s="102" t="s">
        <v>1325</v>
      </c>
      <c r="C615" s="102" t="s">
        <v>5282</v>
      </c>
      <c r="D615" s="194">
        <v>1994</v>
      </c>
      <c r="E615" s="942" t="s">
        <v>1163</v>
      </c>
      <c r="F615" s="194" t="s">
        <v>990</v>
      </c>
      <c r="G615" s="194">
        <v>9</v>
      </c>
      <c r="H615" s="194">
        <v>2.02</v>
      </c>
      <c r="I615" s="102">
        <v>1</v>
      </c>
      <c r="J615" s="102">
        <v>168064</v>
      </c>
      <c r="K615" s="102">
        <v>0</v>
      </c>
      <c r="L615" s="102"/>
      <c r="M615" s="213">
        <f t="shared" si="139"/>
        <v>168064</v>
      </c>
      <c r="N615" s="194">
        <v>2.02</v>
      </c>
      <c r="O615" s="102">
        <v>1</v>
      </c>
      <c r="P615" s="194">
        <v>168064</v>
      </c>
      <c r="Q615" s="194"/>
      <c r="R615" s="194"/>
      <c r="S615" s="213">
        <f t="shared" si="140"/>
        <v>168064</v>
      </c>
      <c r="T615" s="213">
        <f t="shared" si="141"/>
        <v>0</v>
      </c>
      <c r="U615" s="213">
        <f t="shared" si="141"/>
        <v>0</v>
      </c>
      <c r="V615" s="213">
        <f t="shared" si="141"/>
        <v>0</v>
      </c>
      <c r="W615" s="213">
        <f t="shared" si="141"/>
        <v>0</v>
      </c>
      <c r="X615" s="213">
        <f t="shared" si="142"/>
        <v>0</v>
      </c>
      <c r="Y615" s="194">
        <v>10</v>
      </c>
      <c r="Z615" s="194">
        <v>2.08</v>
      </c>
      <c r="AA615" s="102">
        <v>1</v>
      </c>
      <c r="AB615" s="102">
        <v>173056</v>
      </c>
      <c r="AC615" s="102">
        <v>0</v>
      </c>
      <c r="AD615" s="102"/>
      <c r="AE615" s="213">
        <f t="shared" si="143"/>
        <v>173056</v>
      </c>
      <c r="AF615" s="194">
        <v>11</v>
      </c>
      <c r="AG615" s="194">
        <v>2.08</v>
      </c>
      <c r="AH615" s="102">
        <v>1</v>
      </c>
      <c r="AI615" s="102">
        <v>173056</v>
      </c>
      <c r="AJ615" s="102">
        <v>0</v>
      </c>
      <c r="AK615" s="102"/>
      <c r="AL615" s="213">
        <f t="shared" si="144"/>
        <v>173056</v>
      </c>
    </row>
    <row r="616" spans="1:38" ht="27">
      <c r="A616" s="194">
        <v>18</v>
      </c>
      <c r="B616" s="104" t="s">
        <v>1248</v>
      </c>
      <c r="C616" s="104" t="s">
        <v>5282</v>
      </c>
      <c r="D616" s="194">
        <v>2003</v>
      </c>
      <c r="E616" s="942" t="s">
        <v>1163</v>
      </c>
      <c r="F616" s="194" t="s">
        <v>990</v>
      </c>
      <c r="G616" s="194">
        <v>2</v>
      </c>
      <c r="H616" s="194">
        <v>1.79</v>
      </c>
      <c r="I616" s="102">
        <v>1</v>
      </c>
      <c r="J616" s="102">
        <v>148928</v>
      </c>
      <c r="K616" s="102">
        <v>0</v>
      </c>
      <c r="L616" s="102"/>
      <c r="M616" s="213">
        <f t="shared" si="139"/>
        <v>148928</v>
      </c>
      <c r="N616" s="194">
        <v>1.73</v>
      </c>
      <c r="O616" s="102">
        <v>1</v>
      </c>
      <c r="P616" s="194">
        <v>143936</v>
      </c>
      <c r="Q616" s="194"/>
      <c r="R616" s="194"/>
      <c r="S616" s="213">
        <f t="shared" si="140"/>
        <v>143936</v>
      </c>
      <c r="T616" s="213">
        <f t="shared" si="141"/>
        <v>0</v>
      </c>
      <c r="U616" s="213">
        <f t="shared" si="141"/>
        <v>4992</v>
      </c>
      <c r="V616" s="213">
        <f t="shared" si="141"/>
        <v>0</v>
      </c>
      <c r="W616" s="213">
        <f t="shared" si="141"/>
        <v>0</v>
      </c>
      <c r="X616" s="213">
        <f t="shared" si="142"/>
        <v>4992</v>
      </c>
      <c r="Y616" s="194">
        <v>3</v>
      </c>
      <c r="Z616" s="194">
        <v>1.84</v>
      </c>
      <c r="AA616" s="102">
        <v>1</v>
      </c>
      <c r="AB616" s="102">
        <v>153088</v>
      </c>
      <c r="AC616" s="102">
        <v>0</v>
      </c>
      <c r="AD616" s="102"/>
      <c r="AE616" s="213">
        <f t="shared" si="143"/>
        <v>153088</v>
      </c>
      <c r="AF616" s="194">
        <v>4</v>
      </c>
      <c r="AG616" s="194">
        <v>1.9</v>
      </c>
      <c r="AH616" s="102">
        <v>1</v>
      </c>
      <c r="AI616" s="102">
        <v>158080</v>
      </c>
      <c r="AJ616" s="102">
        <v>0</v>
      </c>
      <c r="AK616" s="102"/>
      <c r="AL616" s="213">
        <f t="shared" si="144"/>
        <v>158080</v>
      </c>
    </row>
    <row r="617" spans="1:38" ht="27">
      <c r="A617" s="194">
        <v>19</v>
      </c>
      <c r="B617" s="102" t="s">
        <v>1870</v>
      </c>
      <c r="C617" s="102" t="s">
        <v>5282</v>
      </c>
      <c r="D617" s="194">
        <v>1991</v>
      </c>
      <c r="E617" s="942" t="s">
        <v>1163</v>
      </c>
      <c r="F617" s="194" t="s">
        <v>990</v>
      </c>
      <c r="G617" s="194">
        <v>6</v>
      </c>
      <c r="H617" s="194">
        <v>1.96</v>
      </c>
      <c r="I617" s="102">
        <v>1</v>
      </c>
      <c r="J617" s="102">
        <v>163072</v>
      </c>
      <c r="K617" s="102">
        <v>8000</v>
      </c>
      <c r="L617" s="102"/>
      <c r="M617" s="213">
        <f t="shared" si="139"/>
        <v>171072</v>
      </c>
      <c r="N617" s="194">
        <v>1.9</v>
      </c>
      <c r="O617" s="102">
        <v>1</v>
      </c>
      <c r="P617" s="194">
        <v>158080</v>
      </c>
      <c r="Q617" s="194">
        <v>8000</v>
      </c>
      <c r="R617" s="194"/>
      <c r="S617" s="213">
        <f t="shared" si="140"/>
        <v>166080</v>
      </c>
      <c r="T617" s="213">
        <f t="shared" si="141"/>
        <v>0</v>
      </c>
      <c r="U617" s="213">
        <f t="shared" si="141"/>
        <v>4992</v>
      </c>
      <c r="V617" s="213">
        <f t="shared" si="141"/>
        <v>0</v>
      </c>
      <c r="W617" s="213">
        <f t="shared" si="141"/>
        <v>0</v>
      </c>
      <c r="X617" s="213">
        <f t="shared" si="142"/>
        <v>4992</v>
      </c>
      <c r="Y617" s="194">
        <v>7</v>
      </c>
      <c r="Z617" s="194">
        <v>1.96</v>
      </c>
      <c r="AA617" s="102">
        <v>1</v>
      </c>
      <c r="AB617" s="102">
        <v>163072</v>
      </c>
      <c r="AC617" s="102">
        <v>8000</v>
      </c>
      <c r="AD617" s="102"/>
      <c r="AE617" s="213">
        <f t="shared" si="143"/>
        <v>171072</v>
      </c>
      <c r="AF617" s="194">
        <v>8</v>
      </c>
      <c r="AG617" s="194">
        <v>2.02</v>
      </c>
      <c r="AH617" s="102">
        <v>1</v>
      </c>
      <c r="AI617" s="102">
        <v>168064</v>
      </c>
      <c r="AJ617" s="102">
        <v>8000</v>
      </c>
      <c r="AK617" s="102"/>
      <c r="AL617" s="213">
        <f t="shared" si="144"/>
        <v>176064</v>
      </c>
    </row>
    <row r="618" spans="1:38" ht="27">
      <c r="A618" s="194">
        <v>20</v>
      </c>
      <c r="B618" s="102" t="s">
        <v>4341</v>
      </c>
      <c r="C618" s="102" t="s">
        <v>5282</v>
      </c>
      <c r="D618" s="194">
        <v>1996</v>
      </c>
      <c r="E618" s="942" t="s">
        <v>1163</v>
      </c>
      <c r="F618" s="194" t="s">
        <v>990</v>
      </c>
      <c r="G618" s="194">
        <v>5</v>
      </c>
      <c r="H618" s="194">
        <v>1.9</v>
      </c>
      <c r="I618" s="102">
        <v>1</v>
      </c>
      <c r="J618" s="102">
        <v>158080</v>
      </c>
      <c r="K618" s="102">
        <v>0</v>
      </c>
      <c r="L618" s="102"/>
      <c r="M618" s="213">
        <f t="shared" si="139"/>
        <v>158080</v>
      </c>
      <c r="N618" s="194">
        <v>1.9</v>
      </c>
      <c r="O618" s="102">
        <v>1</v>
      </c>
      <c r="P618" s="194">
        <v>158080</v>
      </c>
      <c r="Q618" s="194"/>
      <c r="R618" s="194"/>
      <c r="S618" s="213">
        <f t="shared" si="140"/>
        <v>158080</v>
      </c>
      <c r="T618" s="213">
        <f t="shared" si="141"/>
        <v>0</v>
      </c>
      <c r="U618" s="213">
        <f t="shared" si="141"/>
        <v>0</v>
      </c>
      <c r="V618" s="213">
        <f t="shared" si="141"/>
        <v>0</v>
      </c>
      <c r="W618" s="213">
        <f t="shared" si="141"/>
        <v>0</v>
      </c>
      <c r="X618" s="213">
        <f t="shared" si="142"/>
        <v>0</v>
      </c>
      <c r="Y618" s="194">
        <v>6</v>
      </c>
      <c r="Z618" s="194">
        <v>1.96</v>
      </c>
      <c r="AA618" s="102">
        <v>1</v>
      </c>
      <c r="AB618" s="102">
        <v>163072</v>
      </c>
      <c r="AC618" s="102">
        <v>0</v>
      </c>
      <c r="AD618" s="102"/>
      <c r="AE618" s="213">
        <f t="shared" si="143"/>
        <v>163072</v>
      </c>
      <c r="AF618" s="194">
        <v>7</v>
      </c>
      <c r="AG618" s="194">
        <v>1.96</v>
      </c>
      <c r="AH618" s="102">
        <v>1</v>
      </c>
      <c r="AI618" s="102">
        <v>163072</v>
      </c>
      <c r="AJ618" s="102">
        <v>0</v>
      </c>
      <c r="AK618" s="102"/>
      <c r="AL618" s="213">
        <f t="shared" si="144"/>
        <v>163072</v>
      </c>
    </row>
    <row r="619" spans="1:38" ht="27">
      <c r="A619" s="194">
        <v>21</v>
      </c>
      <c r="B619" s="104" t="s">
        <v>1333</v>
      </c>
      <c r="C619" s="104" t="s">
        <v>5282</v>
      </c>
      <c r="D619" s="194">
        <v>1990</v>
      </c>
      <c r="E619" s="942" t="s">
        <v>1163</v>
      </c>
      <c r="F619" s="194" t="s">
        <v>990</v>
      </c>
      <c r="G619" s="194">
        <v>2</v>
      </c>
      <c r="H619" s="194">
        <v>1.79</v>
      </c>
      <c r="I619" s="102">
        <v>1</v>
      </c>
      <c r="J619" s="102">
        <v>148928</v>
      </c>
      <c r="K619" s="102">
        <v>8000</v>
      </c>
      <c r="L619" s="102"/>
      <c r="M619" s="213">
        <f t="shared" si="139"/>
        <v>156928</v>
      </c>
      <c r="N619" s="194">
        <v>1.73</v>
      </c>
      <c r="O619" s="102">
        <v>1</v>
      </c>
      <c r="P619" s="194">
        <v>143936</v>
      </c>
      <c r="Q619" s="194">
        <v>8000</v>
      </c>
      <c r="R619" s="194"/>
      <c r="S619" s="213">
        <f t="shared" si="140"/>
        <v>151936</v>
      </c>
      <c r="T619" s="213">
        <f t="shared" si="141"/>
        <v>0</v>
      </c>
      <c r="U619" s="213">
        <f t="shared" si="141"/>
        <v>4992</v>
      </c>
      <c r="V619" s="213">
        <f t="shared" si="141"/>
        <v>0</v>
      </c>
      <c r="W619" s="213">
        <f t="shared" si="141"/>
        <v>0</v>
      </c>
      <c r="X619" s="213">
        <f t="shared" si="142"/>
        <v>4992</v>
      </c>
      <c r="Y619" s="194">
        <v>3</v>
      </c>
      <c r="Z619" s="194">
        <v>1.84</v>
      </c>
      <c r="AA619" s="102">
        <v>1</v>
      </c>
      <c r="AB619" s="102">
        <v>153088</v>
      </c>
      <c r="AC619" s="102">
        <v>8000</v>
      </c>
      <c r="AD619" s="102"/>
      <c r="AE619" s="213">
        <f t="shared" si="143"/>
        <v>161088</v>
      </c>
      <c r="AF619" s="194">
        <v>4</v>
      </c>
      <c r="AG619" s="194">
        <v>1.9</v>
      </c>
      <c r="AH619" s="102">
        <v>1</v>
      </c>
      <c r="AI619" s="102">
        <v>158080</v>
      </c>
      <c r="AJ619" s="102">
        <v>8000</v>
      </c>
      <c r="AK619" s="102"/>
      <c r="AL619" s="213">
        <f t="shared" si="144"/>
        <v>166080</v>
      </c>
    </row>
    <row r="620" spans="1:38">
      <c r="A620" s="194">
        <v>22</v>
      </c>
      <c r="B620" s="102" t="s">
        <v>1326</v>
      </c>
      <c r="C620" s="102" t="s">
        <v>5283</v>
      </c>
      <c r="D620" s="194">
        <v>1964</v>
      </c>
      <c r="E620" s="942" t="s">
        <v>1279</v>
      </c>
      <c r="F620" s="194" t="s">
        <v>990</v>
      </c>
      <c r="G620" s="194">
        <v>27</v>
      </c>
      <c r="H620" s="194">
        <v>2.2799999999999998</v>
      </c>
      <c r="I620" s="102">
        <v>1</v>
      </c>
      <c r="J620" s="102">
        <v>189695.99999999997</v>
      </c>
      <c r="K620" s="102">
        <v>0</v>
      </c>
      <c r="L620" s="102"/>
      <c r="M620" s="213">
        <f t="shared" si="139"/>
        <v>189695.99999999997</v>
      </c>
      <c r="N620" s="194">
        <v>2.2799999999999998</v>
      </c>
      <c r="O620" s="102">
        <v>1</v>
      </c>
      <c r="P620" s="194">
        <v>189695.99999999997</v>
      </c>
      <c r="Q620" s="194"/>
      <c r="R620" s="194"/>
      <c r="S620" s="213">
        <f t="shared" si="140"/>
        <v>189695.99999999997</v>
      </c>
      <c r="T620" s="213">
        <f t="shared" si="141"/>
        <v>0</v>
      </c>
      <c r="U620" s="213">
        <f t="shared" si="141"/>
        <v>0</v>
      </c>
      <c r="V620" s="213">
        <f t="shared" si="141"/>
        <v>0</v>
      </c>
      <c r="W620" s="213">
        <f t="shared" si="141"/>
        <v>0</v>
      </c>
      <c r="X620" s="213">
        <f t="shared" si="142"/>
        <v>0</v>
      </c>
      <c r="Y620" s="194">
        <v>28</v>
      </c>
      <c r="Z620" s="194">
        <v>2.2799999999999998</v>
      </c>
      <c r="AA620" s="102">
        <v>1</v>
      </c>
      <c r="AB620" s="102">
        <v>189695.99999999997</v>
      </c>
      <c r="AC620" s="102">
        <v>0</v>
      </c>
      <c r="AD620" s="102"/>
      <c r="AE620" s="213">
        <f t="shared" si="143"/>
        <v>189695.99999999997</v>
      </c>
      <c r="AF620" s="194">
        <v>29</v>
      </c>
      <c r="AG620" s="194">
        <v>2.2799999999999998</v>
      </c>
      <c r="AH620" s="102">
        <v>1</v>
      </c>
      <c r="AI620" s="102">
        <v>189695.99999999997</v>
      </c>
      <c r="AJ620" s="102">
        <v>0</v>
      </c>
      <c r="AK620" s="102"/>
      <c r="AL620" s="213">
        <f t="shared" si="144"/>
        <v>189695.99999999997</v>
      </c>
    </row>
    <row r="621" spans="1:38" ht="40.5">
      <c r="A621" s="194">
        <v>23</v>
      </c>
      <c r="B621" s="102" t="s">
        <v>6773</v>
      </c>
      <c r="C621" s="102" t="s">
        <v>5282</v>
      </c>
      <c r="D621" s="194">
        <v>1981</v>
      </c>
      <c r="E621" s="942" t="s">
        <v>1133</v>
      </c>
      <c r="F621" s="194" t="s">
        <v>1134</v>
      </c>
      <c r="G621" s="194">
        <v>21</v>
      </c>
      <c r="H621" s="194">
        <v>1.95</v>
      </c>
      <c r="I621" s="102">
        <v>1</v>
      </c>
      <c r="J621" s="102">
        <v>162240</v>
      </c>
      <c r="K621" s="102">
        <v>0</v>
      </c>
      <c r="L621" s="102"/>
      <c r="M621" s="213">
        <f t="shared" si="139"/>
        <v>162240</v>
      </c>
      <c r="N621" s="194">
        <v>1.95</v>
      </c>
      <c r="O621" s="102">
        <v>1</v>
      </c>
      <c r="P621" s="194">
        <v>162240</v>
      </c>
      <c r="Q621" s="194"/>
      <c r="R621" s="194"/>
      <c r="S621" s="213">
        <f t="shared" si="140"/>
        <v>162240</v>
      </c>
      <c r="T621" s="213">
        <f t="shared" si="141"/>
        <v>0</v>
      </c>
      <c r="U621" s="213">
        <f t="shared" si="141"/>
        <v>0</v>
      </c>
      <c r="V621" s="213">
        <f t="shared" si="141"/>
        <v>0</v>
      </c>
      <c r="W621" s="213">
        <f t="shared" si="141"/>
        <v>0</v>
      </c>
      <c r="X621" s="213">
        <f t="shared" si="142"/>
        <v>0</v>
      </c>
      <c r="Y621" s="194">
        <v>22</v>
      </c>
      <c r="Z621" s="194">
        <v>1.95</v>
      </c>
      <c r="AA621" s="102">
        <v>1</v>
      </c>
      <c r="AB621" s="102">
        <v>162240</v>
      </c>
      <c r="AC621" s="102">
        <v>0</v>
      </c>
      <c r="AD621" s="102"/>
      <c r="AE621" s="213">
        <f t="shared" si="143"/>
        <v>162240</v>
      </c>
      <c r="AF621" s="194">
        <v>23</v>
      </c>
      <c r="AG621" s="194">
        <v>1.95</v>
      </c>
      <c r="AH621" s="102">
        <v>1</v>
      </c>
      <c r="AI621" s="102">
        <v>162240</v>
      </c>
      <c r="AJ621" s="102">
        <v>0</v>
      </c>
      <c r="AK621" s="102"/>
      <c r="AL621" s="213">
        <f t="shared" si="144"/>
        <v>162240</v>
      </c>
    </row>
    <row r="622" spans="1:38" ht="40.5">
      <c r="A622" s="194">
        <v>24</v>
      </c>
      <c r="B622" s="104" t="s">
        <v>1327</v>
      </c>
      <c r="C622" s="104" t="s">
        <v>5282</v>
      </c>
      <c r="D622" s="194">
        <v>1995</v>
      </c>
      <c r="E622" s="942" t="s">
        <v>1133</v>
      </c>
      <c r="F622" s="194" t="s">
        <v>1134</v>
      </c>
      <c r="G622" s="194">
        <v>9</v>
      </c>
      <c r="H622" s="194">
        <v>1.73</v>
      </c>
      <c r="I622" s="102">
        <v>1</v>
      </c>
      <c r="J622" s="102">
        <v>143936</v>
      </c>
      <c r="K622" s="102">
        <v>0</v>
      </c>
      <c r="L622" s="102"/>
      <c r="M622" s="213">
        <f t="shared" si="139"/>
        <v>143936</v>
      </c>
      <c r="N622" s="194">
        <v>1.73</v>
      </c>
      <c r="O622" s="102">
        <v>1</v>
      </c>
      <c r="P622" s="194">
        <v>143936</v>
      </c>
      <c r="Q622" s="194"/>
      <c r="R622" s="194"/>
      <c r="S622" s="213">
        <f t="shared" si="140"/>
        <v>143936</v>
      </c>
      <c r="T622" s="213">
        <f t="shared" si="141"/>
        <v>0</v>
      </c>
      <c r="U622" s="213">
        <f t="shared" si="141"/>
        <v>0</v>
      </c>
      <c r="V622" s="213">
        <f t="shared" si="141"/>
        <v>0</v>
      </c>
      <c r="W622" s="213">
        <f t="shared" si="141"/>
        <v>0</v>
      </c>
      <c r="X622" s="213">
        <f t="shared" si="142"/>
        <v>0</v>
      </c>
      <c r="Y622" s="194">
        <v>10</v>
      </c>
      <c r="Z622" s="194">
        <v>1.79</v>
      </c>
      <c r="AA622" s="102">
        <v>1</v>
      </c>
      <c r="AB622" s="102">
        <v>148928</v>
      </c>
      <c r="AC622" s="102">
        <v>0</v>
      </c>
      <c r="AD622" s="102"/>
      <c r="AE622" s="213">
        <f t="shared" si="143"/>
        <v>148928</v>
      </c>
      <c r="AF622" s="194">
        <v>11</v>
      </c>
      <c r="AG622" s="194">
        <v>1.79</v>
      </c>
      <c r="AH622" s="102">
        <v>1</v>
      </c>
      <c r="AI622" s="102">
        <v>148928</v>
      </c>
      <c r="AJ622" s="102">
        <v>0</v>
      </c>
      <c r="AK622" s="102"/>
      <c r="AL622" s="213">
        <f t="shared" si="144"/>
        <v>148928</v>
      </c>
    </row>
    <row r="623" spans="1:38" ht="40.5">
      <c r="A623" s="194">
        <v>25</v>
      </c>
      <c r="B623" s="102" t="s">
        <v>1328</v>
      </c>
      <c r="C623" s="102" t="s">
        <v>5283</v>
      </c>
      <c r="D623" s="194">
        <v>1971</v>
      </c>
      <c r="E623" s="942" t="s">
        <v>1133</v>
      </c>
      <c r="F623" s="194" t="s">
        <v>1134</v>
      </c>
      <c r="G623" s="194">
        <v>22</v>
      </c>
      <c r="H623" s="194">
        <v>1.95</v>
      </c>
      <c r="I623" s="102">
        <v>1</v>
      </c>
      <c r="J623" s="102">
        <v>162240</v>
      </c>
      <c r="K623" s="102">
        <v>0</v>
      </c>
      <c r="L623" s="102"/>
      <c r="M623" s="213">
        <f t="shared" si="139"/>
        <v>162240</v>
      </c>
      <c r="N623" s="194">
        <v>1.95</v>
      </c>
      <c r="O623" s="102">
        <v>1</v>
      </c>
      <c r="P623" s="194">
        <v>162240</v>
      </c>
      <c r="Q623" s="194"/>
      <c r="R623" s="194"/>
      <c r="S623" s="213">
        <f t="shared" si="140"/>
        <v>162240</v>
      </c>
      <c r="T623" s="213">
        <f t="shared" si="141"/>
        <v>0</v>
      </c>
      <c r="U623" s="213">
        <f t="shared" si="141"/>
        <v>0</v>
      </c>
      <c r="V623" s="213">
        <f t="shared" si="141"/>
        <v>0</v>
      </c>
      <c r="W623" s="213">
        <f t="shared" si="141"/>
        <v>0</v>
      </c>
      <c r="X623" s="213">
        <f t="shared" si="142"/>
        <v>0</v>
      </c>
      <c r="Y623" s="194">
        <v>23</v>
      </c>
      <c r="Z623" s="194">
        <v>1.95</v>
      </c>
      <c r="AA623" s="102">
        <v>1</v>
      </c>
      <c r="AB623" s="102">
        <v>162240</v>
      </c>
      <c r="AC623" s="102">
        <v>0</v>
      </c>
      <c r="AD623" s="102"/>
      <c r="AE623" s="213">
        <f t="shared" si="143"/>
        <v>162240</v>
      </c>
      <c r="AF623" s="194">
        <v>24</v>
      </c>
      <c r="AG623" s="194">
        <v>1.95</v>
      </c>
      <c r="AH623" s="102">
        <v>1</v>
      </c>
      <c r="AI623" s="102">
        <v>162240</v>
      </c>
      <c r="AJ623" s="102">
        <v>0</v>
      </c>
      <c r="AK623" s="102"/>
      <c r="AL623" s="213">
        <f t="shared" si="144"/>
        <v>162240</v>
      </c>
    </row>
    <row r="624" spans="1:38" ht="42.75" customHeight="1">
      <c r="A624" s="194">
        <v>26</v>
      </c>
      <c r="B624" s="102" t="s">
        <v>1871</v>
      </c>
      <c r="C624" s="102" t="s">
        <v>5282</v>
      </c>
      <c r="D624" s="194">
        <v>1981</v>
      </c>
      <c r="E624" s="942" t="s">
        <v>1133</v>
      </c>
      <c r="F624" s="194" t="s">
        <v>1134</v>
      </c>
      <c r="G624" s="194">
        <v>24</v>
      </c>
      <c r="H624" s="194">
        <v>1.95</v>
      </c>
      <c r="I624" s="102">
        <v>1</v>
      </c>
      <c r="J624" s="102">
        <v>162240</v>
      </c>
      <c r="K624" s="102">
        <v>8000</v>
      </c>
      <c r="L624" s="102"/>
      <c r="M624" s="213">
        <f t="shared" si="139"/>
        <v>170240</v>
      </c>
      <c r="N624" s="194">
        <v>1.95</v>
      </c>
      <c r="O624" s="102">
        <v>1</v>
      </c>
      <c r="P624" s="194">
        <v>162240</v>
      </c>
      <c r="Q624" s="194">
        <v>8000</v>
      </c>
      <c r="R624" s="194"/>
      <c r="S624" s="213">
        <f t="shared" si="140"/>
        <v>170240</v>
      </c>
      <c r="T624" s="213">
        <f t="shared" si="141"/>
        <v>0</v>
      </c>
      <c r="U624" s="213">
        <f t="shared" si="141"/>
        <v>0</v>
      </c>
      <c r="V624" s="213">
        <f t="shared" si="141"/>
        <v>0</v>
      </c>
      <c r="W624" s="213">
        <f t="shared" si="141"/>
        <v>0</v>
      </c>
      <c r="X624" s="213">
        <f t="shared" si="142"/>
        <v>0</v>
      </c>
      <c r="Y624" s="194">
        <v>25</v>
      </c>
      <c r="Z624" s="194">
        <v>1.95</v>
      </c>
      <c r="AA624" s="102">
        <v>1</v>
      </c>
      <c r="AB624" s="102">
        <v>162240</v>
      </c>
      <c r="AC624" s="102">
        <v>8000</v>
      </c>
      <c r="AD624" s="102"/>
      <c r="AE624" s="213">
        <f t="shared" si="143"/>
        <v>170240</v>
      </c>
      <c r="AF624" s="194">
        <v>26</v>
      </c>
      <c r="AG624" s="194">
        <v>1.95</v>
      </c>
      <c r="AH624" s="102">
        <v>1</v>
      </c>
      <c r="AI624" s="102">
        <v>162240</v>
      </c>
      <c r="AJ624" s="102">
        <v>8000</v>
      </c>
      <c r="AK624" s="102"/>
      <c r="AL624" s="213">
        <f t="shared" si="144"/>
        <v>170240</v>
      </c>
    </row>
    <row r="625" spans="1:38">
      <c r="A625" s="194"/>
      <c r="B625" s="104" t="s">
        <v>6774</v>
      </c>
      <c r="C625" s="104"/>
      <c r="D625" s="194"/>
      <c r="E625" s="942"/>
      <c r="F625" s="194"/>
      <c r="G625" s="194"/>
      <c r="H625" s="194"/>
      <c r="I625" s="102"/>
      <c r="J625" s="102"/>
      <c r="K625" s="102"/>
      <c r="L625" s="102"/>
      <c r="M625" s="213">
        <v>21000</v>
      </c>
      <c r="N625" s="194"/>
      <c r="O625" s="102"/>
      <c r="P625" s="194"/>
      <c r="Q625" s="194"/>
      <c r="R625" s="194"/>
      <c r="S625" s="213">
        <v>21000</v>
      </c>
      <c r="T625" s="213"/>
      <c r="U625" s="213"/>
      <c r="V625" s="213"/>
      <c r="W625" s="213"/>
      <c r="X625" s="213"/>
      <c r="Y625" s="194"/>
      <c r="Z625" s="194"/>
      <c r="AA625" s="102"/>
      <c r="AB625" s="102"/>
      <c r="AC625" s="102"/>
      <c r="AD625" s="102"/>
      <c r="AE625" s="213">
        <v>21000</v>
      </c>
      <c r="AF625" s="194"/>
      <c r="AG625" s="194"/>
      <c r="AH625" s="102"/>
      <c r="AI625" s="102"/>
      <c r="AJ625" s="102"/>
      <c r="AK625" s="102"/>
      <c r="AL625" s="213">
        <v>21000</v>
      </c>
    </row>
    <row r="626" spans="1:38" s="216" customFormat="1" ht="27">
      <c r="A626" s="211"/>
      <c r="B626" s="219" t="s">
        <v>227</v>
      </c>
      <c r="C626" s="219"/>
      <c r="D626" s="215" t="s">
        <v>1</v>
      </c>
      <c r="E626" s="215" t="s">
        <v>1</v>
      </c>
      <c r="F626" s="215" t="s">
        <v>1</v>
      </c>
      <c r="G626" s="215" t="s">
        <v>1</v>
      </c>
      <c r="H626" s="215" t="s">
        <v>1</v>
      </c>
      <c r="I626" s="215">
        <f>SUM(I599:I625)</f>
        <v>26</v>
      </c>
      <c r="J626" s="215">
        <f>SUM(J599:J625)</f>
        <v>5163392</v>
      </c>
      <c r="K626" s="215">
        <f>SUM(K599:K625)</f>
        <v>40000</v>
      </c>
      <c r="L626" s="215">
        <f>SUM(L599:L625)</f>
        <v>0</v>
      </c>
      <c r="M626" s="215">
        <f>SUM(M599:M625)</f>
        <v>5224392</v>
      </c>
      <c r="N626" s="215"/>
      <c r="O626" s="215">
        <f t="shared" ref="O626:X626" si="145">SUM(O599:O625)</f>
        <v>26</v>
      </c>
      <c r="P626" s="215">
        <f t="shared" si="145"/>
        <v>5081856</v>
      </c>
      <c r="Q626" s="215">
        <f t="shared" si="145"/>
        <v>40000</v>
      </c>
      <c r="R626" s="215">
        <f t="shared" si="145"/>
        <v>0</v>
      </c>
      <c r="S626" s="215">
        <f t="shared" si="145"/>
        <v>5142856</v>
      </c>
      <c r="T626" s="215">
        <f t="shared" si="145"/>
        <v>0</v>
      </c>
      <c r="U626" s="215">
        <f t="shared" si="145"/>
        <v>81536.000000000058</v>
      </c>
      <c r="V626" s="215">
        <f t="shared" si="145"/>
        <v>0</v>
      </c>
      <c r="W626" s="215">
        <f t="shared" si="145"/>
        <v>0</v>
      </c>
      <c r="X626" s="215">
        <f t="shared" si="145"/>
        <v>81536.000000000058</v>
      </c>
      <c r="Y626" s="215"/>
      <c r="Z626" s="215"/>
      <c r="AA626" s="215">
        <f>SUM(AA599:AA625)</f>
        <v>26</v>
      </c>
      <c r="AB626" s="215">
        <f>SUM(AB599:AB625)</f>
        <v>5233280</v>
      </c>
      <c r="AC626" s="215">
        <f>SUM(AC599:AC625)</f>
        <v>40000</v>
      </c>
      <c r="AD626" s="215">
        <f>SUM(AD599:AD625)</f>
        <v>0</v>
      </c>
      <c r="AE626" s="215">
        <f>SUM(AE599:AE625)</f>
        <v>5294280</v>
      </c>
      <c r="AF626" s="215"/>
      <c r="AG626" s="215"/>
      <c r="AH626" s="215">
        <f>SUM(AH599:AH625)</f>
        <v>26</v>
      </c>
      <c r="AI626" s="215">
        <f>SUM(AI599:AI625)</f>
        <v>5299840</v>
      </c>
      <c r="AJ626" s="215">
        <f>SUM(AJ599:AJ625)</f>
        <v>40000</v>
      </c>
      <c r="AK626" s="215">
        <f>SUM(AK599:AK625)</f>
        <v>0</v>
      </c>
      <c r="AL626" s="215">
        <f>SUM(AL599:AL625)</f>
        <v>5360840</v>
      </c>
    </row>
    <row r="627" spans="1:38">
      <c r="A627" s="194"/>
      <c r="B627" s="179" t="s">
        <v>226</v>
      </c>
      <c r="C627" s="179"/>
      <c r="D627" s="213"/>
      <c r="E627" s="213"/>
      <c r="F627" s="213"/>
      <c r="G627" s="213"/>
      <c r="H627" s="213"/>
      <c r="I627" s="179"/>
      <c r="J627" s="179"/>
      <c r="K627" s="179"/>
      <c r="L627" s="179"/>
      <c r="M627" s="179"/>
      <c r="N627" s="213"/>
      <c r="O627" s="179"/>
      <c r="P627" s="179"/>
      <c r="Q627" s="179"/>
      <c r="R627" s="179"/>
      <c r="S627" s="179"/>
      <c r="T627" s="179"/>
      <c r="U627" s="179"/>
      <c r="V627" s="179"/>
      <c r="W627" s="106"/>
      <c r="X627" s="106"/>
      <c r="Y627" s="213"/>
      <c r="Z627" s="213"/>
      <c r="AA627" s="179"/>
      <c r="AB627" s="179"/>
      <c r="AC627" s="179"/>
      <c r="AD627" s="179"/>
      <c r="AE627" s="179"/>
      <c r="AF627" s="213"/>
      <c r="AG627" s="213"/>
      <c r="AH627" s="179"/>
      <c r="AI627" s="179"/>
      <c r="AJ627" s="179"/>
      <c r="AK627" s="179"/>
      <c r="AL627" s="179"/>
    </row>
    <row r="628" spans="1:38" ht="54">
      <c r="A628" s="211" t="s">
        <v>4</v>
      </c>
      <c r="B628" s="212" t="s">
        <v>454</v>
      </c>
      <c r="C628" s="212"/>
      <c r="D628" s="213"/>
      <c r="E628" s="213"/>
      <c r="F628" s="213"/>
      <c r="G628" s="213"/>
      <c r="H628" s="213"/>
      <c r="I628" s="212"/>
      <c r="J628" s="213"/>
      <c r="K628" s="213"/>
      <c r="L628" s="213"/>
      <c r="M628" s="213"/>
      <c r="N628" s="213"/>
      <c r="O628" s="212"/>
      <c r="P628" s="213"/>
      <c r="Q628" s="213"/>
      <c r="R628" s="213"/>
      <c r="S628" s="212"/>
      <c r="T628" s="213"/>
      <c r="U628" s="212"/>
      <c r="V628" s="213"/>
      <c r="W628" s="106"/>
      <c r="X628" s="106"/>
      <c r="Y628" s="213"/>
      <c r="Z628" s="213"/>
      <c r="AA628" s="212"/>
      <c r="AB628" s="213"/>
      <c r="AC628" s="213"/>
      <c r="AD628" s="213"/>
      <c r="AE628" s="213"/>
      <c r="AF628" s="213"/>
      <c r="AG628" s="213"/>
      <c r="AH628" s="212"/>
      <c r="AI628" s="213"/>
      <c r="AJ628" s="213"/>
      <c r="AK628" s="213"/>
      <c r="AL628" s="213"/>
    </row>
    <row r="629" spans="1:38">
      <c r="A629" s="194"/>
      <c r="B629" s="179" t="s">
        <v>126</v>
      </c>
      <c r="C629" s="179"/>
      <c r="D629" s="213"/>
      <c r="E629" s="213"/>
      <c r="F629" s="213"/>
      <c r="G629" s="213"/>
      <c r="H629" s="213"/>
      <c r="I629" s="179"/>
      <c r="J629" s="213"/>
      <c r="K629" s="213"/>
      <c r="L629" s="213"/>
      <c r="M629" s="213"/>
      <c r="N629" s="213"/>
      <c r="O629" s="179"/>
      <c r="P629" s="213"/>
      <c r="Q629" s="213"/>
      <c r="R629" s="213"/>
      <c r="S629" s="179"/>
      <c r="T629" s="213"/>
      <c r="U629" s="179"/>
      <c r="V629" s="213"/>
      <c r="W629" s="106"/>
      <c r="X629" s="106"/>
      <c r="Y629" s="213"/>
      <c r="Z629" s="213"/>
      <c r="AA629" s="179"/>
      <c r="AB629" s="213"/>
      <c r="AC629" s="213"/>
      <c r="AD629" s="213"/>
      <c r="AE629" s="213"/>
      <c r="AF629" s="213"/>
      <c r="AG629" s="213"/>
      <c r="AH629" s="179"/>
      <c r="AI629" s="213"/>
      <c r="AJ629" s="213"/>
      <c r="AK629" s="213"/>
      <c r="AL629" s="213"/>
    </row>
    <row r="630" spans="1:38">
      <c r="A630" s="194">
        <v>1</v>
      </c>
      <c r="B630" s="102" t="s">
        <v>1329</v>
      </c>
      <c r="C630" s="102" t="s">
        <v>5283</v>
      </c>
      <c r="D630" s="213">
        <v>1975</v>
      </c>
      <c r="E630" s="1105" t="s">
        <v>1094</v>
      </c>
      <c r="F630" s="213" t="s">
        <v>1</v>
      </c>
      <c r="G630" s="213" t="s">
        <v>1</v>
      </c>
      <c r="H630" s="213">
        <v>1.25</v>
      </c>
      <c r="I630" s="102">
        <v>1</v>
      </c>
      <c r="J630" s="194">
        <v>104000</v>
      </c>
      <c r="K630" s="194"/>
      <c r="L630" s="194"/>
      <c r="M630" s="213">
        <f t="shared" ref="M630:M648" si="146">J630+K630+L630</f>
        <v>104000</v>
      </c>
      <c r="N630" s="213">
        <v>1.25</v>
      </c>
      <c r="O630" s="102">
        <v>1</v>
      </c>
      <c r="P630" s="194">
        <v>104000</v>
      </c>
      <c r="Q630" s="194"/>
      <c r="R630" s="194"/>
      <c r="S630" s="213">
        <f t="shared" ref="S630:S648" si="147">P630+Q630+R630</f>
        <v>104000</v>
      </c>
      <c r="T630" s="213">
        <f t="shared" ref="T630:W648" si="148">I630-O630</f>
        <v>0</v>
      </c>
      <c r="U630" s="213">
        <f t="shared" si="148"/>
        <v>0</v>
      </c>
      <c r="V630" s="213">
        <f t="shared" si="148"/>
        <v>0</v>
      </c>
      <c r="W630" s="213">
        <f t="shared" si="148"/>
        <v>0</v>
      </c>
      <c r="X630" s="213">
        <f t="shared" ref="X630:X648" si="149">U630+V630+W630</f>
        <v>0</v>
      </c>
      <c r="Y630" s="213" t="s">
        <v>1</v>
      </c>
      <c r="Z630" s="213">
        <v>1.25</v>
      </c>
      <c r="AA630" s="102">
        <v>1</v>
      </c>
      <c r="AB630" s="194">
        <v>104000</v>
      </c>
      <c r="AC630" s="194"/>
      <c r="AD630" s="194"/>
      <c r="AE630" s="213">
        <f t="shared" ref="AE630:AE648" si="150">AB630+AC630+AD630</f>
        <v>104000</v>
      </c>
      <c r="AF630" s="213" t="s">
        <v>1</v>
      </c>
      <c r="AG630" s="213">
        <v>1.25</v>
      </c>
      <c r="AH630" s="102">
        <v>1</v>
      </c>
      <c r="AI630" s="194">
        <v>104000</v>
      </c>
      <c r="AJ630" s="194"/>
      <c r="AK630" s="194"/>
      <c r="AL630" s="213">
        <f t="shared" ref="AL630:AL648" si="151">AI630+AJ630+AK630</f>
        <v>104000</v>
      </c>
    </row>
    <row r="631" spans="1:38">
      <c r="A631" s="194">
        <v>2</v>
      </c>
      <c r="B631" s="102" t="s">
        <v>5454</v>
      </c>
      <c r="C631" s="102" t="s">
        <v>5283</v>
      </c>
      <c r="D631" s="213">
        <v>1963</v>
      </c>
      <c r="E631" s="213" t="s">
        <v>1096</v>
      </c>
      <c r="F631" s="213" t="s">
        <v>1</v>
      </c>
      <c r="G631" s="213" t="s">
        <v>1</v>
      </c>
      <c r="H631" s="213">
        <v>1.6</v>
      </c>
      <c r="I631" s="102">
        <v>1</v>
      </c>
      <c r="J631" s="194">
        <v>133120</v>
      </c>
      <c r="K631" s="194"/>
      <c r="L631" s="194"/>
      <c r="M631" s="213">
        <f t="shared" si="146"/>
        <v>133120</v>
      </c>
      <c r="N631" s="213">
        <v>1.6</v>
      </c>
      <c r="O631" s="102">
        <v>1</v>
      </c>
      <c r="P631" s="194">
        <v>133120</v>
      </c>
      <c r="Q631" s="194"/>
      <c r="R631" s="194"/>
      <c r="S631" s="213">
        <f t="shared" si="147"/>
        <v>133120</v>
      </c>
      <c r="T631" s="213">
        <f t="shared" si="148"/>
        <v>0</v>
      </c>
      <c r="U631" s="213">
        <f t="shared" si="148"/>
        <v>0</v>
      </c>
      <c r="V631" s="213">
        <f t="shared" si="148"/>
        <v>0</v>
      </c>
      <c r="W631" s="213">
        <f t="shared" si="148"/>
        <v>0</v>
      </c>
      <c r="X631" s="213">
        <f t="shared" si="149"/>
        <v>0</v>
      </c>
      <c r="Y631" s="213" t="s">
        <v>1</v>
      </c>
      <c r="Z631" s="213">
        <v>1.6</v>
      </c>
      <c r="AA631" s="102">
        <v>1</v>
      </c>
      <c r="AB631" s="194">
        <v>133120</v>
      </c>
      <c r="AC631" s="194"/>
      <c r="AD631" s="194"/>
      <c r="AE631" s="213">
        <f t="shared" si="150"/>
        <v>133120</v>
      </c>
      <c r="AF631" s="213" t="s">
        <v>1</v>
      </c>
      <c r="AG631" s="213">
        <v>1.6</v>
      </c>
      <c r="AH631" s="102">
        <v>1</v>
      </c>
      <c r="AI631" s="194">
        <v>133120</v>
      </c>
      <c r="AJ631" s="194"/>
      <c r="AK631" s="194"/>
      <c r="AL631" s="213">
        <f t="shared" si="151"/>
        <v>133120</v>
      </c>
    </row>
    <row r="632" spans="1:38">
      <c r="A632" s="194">
        <v>3</v>
      </c>
      <c r="B632" s="102" t="s">
        <v>1330</v>
      </c>
      <c r="C632" s="102" t="s">
        <v>5282</v>
      </c>
      <c r="D632" s="213">
        <v>1939</v>
      </c>
      <c r="E632" s="213" t="s">
        <v>1097</v>
      </c>
      <c r="F632" s="213" t="s">
        <v>1</v>
      </c>
      <c r="G632" s="213" t="s">
        <v>1</v>
      </c>
      <c r="H632" s="213">
        <v>1.5</v>
      </c>
      <c r="I632" s="102">
        <v>1</v>
      </c>
      <c r="J632" s="194">
        <v>124800</v>
      </c>
      <c r="K632" s="194"/>
      <c r="L632" s="194"/>
      <c r="M632" s="213">
        <f t="shared" si="146"/>
        <v>124800</v>
      </c>
      <c r="N632" s="213">
        <v>1.5</v>
      </c>
      <c r="O632" s="102">
        <v>1</v>
      </c>
      <c r="P632" s="194">
        <v>124800</v>
      </c>
      <c r="Q632" s="194"/>
      <c r="R632" s="194"/>
      <c r="S632" s="213">
        <f t="shared" si="147"/>
        <v>124800</v>
      </c>
      <c r="T632" s="213">
        <f t="shared" si="148"/>
        <v>0</v>
      </c>
      <c r="U632" s="213">
        <f t="shared" si="148"/>
        <v>0</v>
      </c>
      <c r="V632" s="213">
        <f t="shared" si="148"/>
        <v>0</v>
      </c>
      <c r="W632" s="213">
        <f t="shared" si="148"/>
        <v>0</v>
      </c>
      <c r="X632" s="213">
        <f t="shared" si="149"/>
        <v>0</v>
      </c>
      <c r="Y632" s="213" t="s">
        <v>1</v>
      </c>
      <c r="Z632" s="213">
        <v>1.5</v>
      </c>
      <c r="AA632" s="102">
        <v>1</v>
      </c>
      <c r="AB632" s="194">
        <v>124800</v>
      </c>
      <c r="AC632" s="194"/>
      <c r="AD632" s="194"/>
      <c r="AE632" s="213">
        <f t="shared" si="150"/>
        <v>124800</v>
      </c>
      <c r="AF632" s="213" t="s">
        <v>1</v>
      </c>
      <c r="AG632" s="213">
        <v>1.5</v>
      </c>
      <c r="AH632" s="102">
        <v>1</v>
      </c>
      <c r="AI632" s="194">
        <v>124800</v>
      </c>
      <c r="AJ632" s="194"/>
      <c r="AK632" s="194"/>
      <c r="AL632" s="213">
        <f t="shared" si="151"/>
        <v>124800</v>
      </c>
    </row>
    <row r="633" spans="1:38">
      <c r="A633" s="194">
        <v>4</v>
      </c>
      <c r="B633" s="102" t="s">
        <v>1331</v>
      </c>
      <c r="C633" s="102" t="s">
        <v>5282</v>
      </c>
      <c r="D633" s="213">
        <v>1983</v>
      </c>
      <c r="E633" s="213" t="s">
        <v>1097</v>
      </c>
      <c r="F633" s="213" t="s">
        <v>1</v>
      </c>
      <c r="G633" s="213" t="s">
        <v>1</v>
      </c>
      <c r="H633" s="213">
        <v>1.5</v>
      </c>
      <c r="I633" s="102">
        <v>1</v>
      </c>
      <c r="J633" s="194">
        <v>124800</v>
      </c>
      <c r="K633" s="194">
        <v>8000</v>
      </c>
      <c r="L633" s="194"/>
      <c r="M633" s="213">
        <f t="shared" si="146"/>
        <v>132800</v>
      </c>
      <c r="N633" s="213">
        <v>1.5</v>
      </c>
      <c r="O633" s="102">
        <v>1</v>
      </c>
      <c r="P633" s="194">
        <v>124800</v>
      </c>
      <c r="Q633" s="194">
        <v>8000</v>
      </c>
      <c r="R633" s="194"/>
      <c r="S633" s="213">
        <f t="shared" si="147"/>
        <v>132800</v>
      </c>
      <c r="T633" s="213">
        <f t="shared" si="148"/>
        <v>0</v>
      </c>
      <c r="U633" s="213">
        <f t="shared" si="148"/>
        <v>0</v>
      </c>
      <c r="V633" s="213">
        <f t="shared" si="148"/>
        <v>0</v>
      </c>
      <c r="W633" s="213">
        <f t="shared" si="148"/>
        <v>0</v>
      </c>
      <c r="X633" s="213">
        <f t="shared" si="149"/>
        <v>0</v>
      </c>
      <c r="Y633" s="213" t="s">
        <v>1</v>
      </c>
      <c r="Z633" s="213">
        <v>1.5</v>
      </c>
      <c r="AA633" s="102">
        <v>1</v>
      </c>
      <c r="AB633" s="194">
        <v>124800</v>
      </c>
      <c r="AC633" s="194">
        <v>8000</v>
      </c>
      <c r="AD633" s="194"/>
      <c r="AE633" s="213">
        <f t="shared" si="150"/>
        <v>132800</v>
      </c>
      <c r="AF633" s="213" t="s">
        <v>1</v>
      </c>
      <c r="AG633" s="213">
        <v>1.5</v>
      </c>
      <c r="AH633" s="102">
        <v>1</v>
      </c>
      <c r="AI633" s="194">
        <v>124800</v>
      </c>
      <c r="AJ633" s="194">
        <v>8000</v>
      </c>
      <c r="AK633" s="194"/>
      <c r="AL633" s="213">
        <f t="shared" si="151"/>
        <v>132800</v>
      </c>
    </row>
    <row r="634" spans="1:38">
      <c r="A634" s="194">
        <v>5</v>
      </c>
      <c r="B634" s="102" t="s">
        <v>1318</v>
      </c>
      <c r="C634" s="102" t="s">
        <v>5283</v>
      </c>
      <c r="D634" s="213">
        <v>1954</v>
      </c>
      <c r="E634" s="213" t="s">
        <v>1091</v>
      </c>
      <c r="F634" s="213" t="s">
        <v>1</v>
      </c>
      <c r="G634" s="213" t="s">
        <v>1</v>
      </c>
      <c r="H634" s="213">
        <v>1.5</v>
      </c>
      <c r="I634" s="102">
        <v>1</v>
      </c>
      <c r="J634" s="194">
        <v>124800</v>
      </c>
      <c r="K634" s="194"/>
      <c r="L634" s="194"/>
      <c r="M634" s="213">
        <f t="shared" si="146"/>
        <v>124800</v>
      </c>
      <c r="N634" s="213">
        <v>1.5</v>
      </c>
      <c r="O634" s="102">
        <v>1</v>
      </c>
      <c r="P634" s="194">
        <v>124800</v>
      </c>
      <c r="Q634" s="194"/>
      <c r="R634" s="194"/>
      <c r="S634" s="213">
        <f t="shared" si="147"/>
        <v>124800</v>
      </c>
      <c r="T634" s="213">
        <f t="shared" si="148"/>
        <v>0</v>
      </c>
      <c r="U634" s="213">
        <f t="shared" si="148"/>
        <v>0</v>
      </c>
      <c r="V634" s="213">
        <f t="shared" si="148"/>
        <v>0</v>
      </c>
      <c r="W634" s="213">
        <f t="shared" si="148"/>
        <v>0</v>
      </c>
      <c r="X634" s="213">
        <f t="shared" si="149"/>
        <v>0</v>
      </c>
      <c r="Y634" s="213" t="s">
        <v>1</v>
      </c>
      <c r="Z634" s="213">
        <v>1.5</v>
      </c>
      <c r="AA634" s="102">
        <v>1</v>
      </c>
      <c r="AB634" s="194">
        <v>124800</v>
      </c>
      <c r="AC634" s="194"/>
      <c r="AD634" s="194"/>
      <c r="AE634" s="213">
        <f t="shared" si="150"/>
        <v>124800</v>
      </c>
      <c r="AF634" s="213" t="s">
        <v>1</v>
      </c>
      <c r="AG634" s="213">
        <v>1.5</v>
      </c>
      <c r="AH634" s="102">
        <v>1</v>
      </c>
      <c r="AI634" s="194">
        <v>124800</v>
      </c>
      <c r="AJ634" s="194"/>
      <c r="AK634" s="194"/>
      <c r="AL634" s="213">
        <f t="shared" si="151"/>
        <v>124800</v>
      </c>
    </row>
    <row r="635" spans="1:38">
      <c r="A635" s="194">
        <v>6</v>
      </c>
      <c r="B635" s="102" t="s">
        <v>1332</v>
      </c>
      <c r="C635" s="102" t="s">
        <v>5282</v>
      </c>
      <c r="D635" s="213">
        <v>1952</v>
      </c>
      <c r="E635" s="213" t="s">
        <v>1146</v>
      </c>
      <c r="F635" s="213" t="s">
        <v>1</v>
      </c>
      <c r="G635" s="213" t="s">
        <v>1</v>
      </c>
      <c r="H635" s="213">
        <v>1</v>
      </c>
      <c r="I635" s="102">
        <v>1</v>
      </c>
      <c r="J635" s="194">
        <v>95625</v>
      </c>
      <c r="K635" s="194"/>
      <c r="L635" s="194"/>
      <c r="M635" s="213">
        <f t="shared" si="146"/>
        <v>95625</v>
      </c>
      <c r="N635" s="213">
        <v>1</v>
      </c>
      <c r="O635" s="102">
        <v>1</v>
      </c>
      <c r="P635" s="194">
        <v>95625</v>
      </c>
      <c r="Q635" s="194"/>
      <c r="R635" s="194"/>
      <c r="S635" s="213">
        <f t="shared" si="147"/>
        <v>95625</v>
      </c>
      <c r="T635" s="213">
        <f t="shared" si="148"/>
        <v>0</v>
      </c>
      <c r="U635" s="213">
        <f t="shared" si="148"/>
        <v>0</v>
      </c>
      <c r="V635" s="213">
        <f t="shared" si="148"/>
        <v>0</v>
      </c>
      <c r="W635" s="213">
        <f t="shared" si="148"/>
        <v>0</v>
      </c>
      <c r="X635" s="213">
        <f t="shared" si="149"/>
        <v>0</v>
      </c>
      <c r="Y635" s="213" t="s">
        <v>1</v>
      </c>
      <c r="Z635" s="213">
        <v>1</v>
      </c>
      <c r="AA635" s="102">
        <v>1</v>
      </c>
      <c r="AB635" s="194">
        <v>95625</v>
      </c>
      <c r="AC635" s="194"/>
      <c r="AD635" s="194"/>
      <c r="AE635" s="213">
        <f t="shared" si="150"/>
        <v>95625</v>
      </c>
      <c r="AF635" s="213" t="s">
        <v>1</v>
      </c>
      <c r="AG635" s="213">
        <v>1</v>
      </c>
      <c r="AH635" s="102">
        <v>1</v>
      </c>
      <c r="AI635" s="194">
        <v>95625</v>
      </c>
      <c r="AJ635" s="194"/>
      <c r="AK635" s="194"/>
      <c r="AL635" s="213">
        <f t="shared" si="151"/>
        <v>95625</v>
      </c>
    </row>
    <row r="636" spans="1:38">
      <c r="A636" s="194">
        <v>7</v>
      </c>
      <c r="B636" s="102" t="s">
        <v>8136</v>
      </c>
      <c r="C636" s="102" t="s">
        <v>5282</v>
      </c>
      <c r="D636" s="213">
        <v>1980</v>
      </c>
      <c r="E636" s="213" t="s">
        <v>1146</v>
      </c>
      <c r="F636" s="213" t="s">
        <v>1</v>
      </c>
      <c r="G636" s="213" t="s">
        <v>1</v>
      </c>
      <c r="H636" s="213">
        <v>1</v>
      </c>
      <c r="I636" s="102">
        <v>1</v>
      </c>
      <c r="J636" s="194">
        <v>104000</v>
      </c>
      <c r="K636" s="194">
        <v>8000</v>
      </c>
      <c r="L636" s="194"/>
      <c r="M636" s="213">
        <f t="shared" si="146"/>
        <v>112000</v>
      </c>
      <c r="N636" s="213">
        <v>1</v>
      </c>
      <c r="O636" s="102">
        <v>1</v>
      </c>
      <c r="P636" s="194">
        <v>104000</v>
      </c>
      <c r="Q636" s="194">
        <v>8000</v>
      </c>
      <c r="R636" s="194"/>
      <c r="S636" s="213">
        <f t="shared" si="147"/>
        <v>112000</v>
      </c>
      <c r="T636" s="213">
        <f t="shared" si="148"/>
        <v>0</v>
      </c>
      <c r="U636" s="213">
        <f t="shared" si="148"/>
        <v>0</v>
      </c>
      <c r="V636" s="213">
        <f t="shared" si="148"/>
        <v>0</v>
      </c>
      <c r="W636" s="213">
        <f t="shared" si="148"/>
        <v>0</v>
      </c>
      <c r="X636" s="213">
        <f t="shared" si="149"/>
        <v>0</v>
      </c>
      <c r="Y636" s="213" t="s">
        <v>1</v>
      </c>
      <c r="Z636" s="213">
        <v>1</v>
      </c>
      <c r="AA636" s="102">
        <v>1</v>
      </c>
      <c r="AB636" s="194">
        <v>104000</v>
      </c>
      <c r="AC636" s="194">
        <v>8000</v>
      </c>
      <c r="AD636" s="194"/>
      <c r="AE636" s="213">
        <f t="shared" si="150"/>
        <v>112000</v>
      </c>
      <c r="AF636" s="213" t="s">
        <v>1</v>
      </c>
      <c r="AG636" s="213">
        <v>1</v>
      </c>
      <c r="AH636" s="102">
        <v>1</v>
      </c>
      <c r="AI636" s="194">
        <v>104000</v>
      </c>
      <c r="AJ636" s="194">
        <v>8000</v>
      </c>
      <c r="AK636" s="194"/>
      <c r="AL636" s="213">
        <f t="shared" si="151"/>
        <v>112000</v>
      </c>
    </row>
    <row r="637" spans="1:38">
      <c r="A637" s="194">
        <v>8</v>
      </c>
      <c r="B637" s="102" t="s">
        <v>4342</v>
      </c>
      <c r="C637" s="102" t="s">
        <v>5282</v>
      </c>
      <c r="D637" s="213">
        <v>1984</v>
      </c>
      <c r="E637" s="213" t="s">
        <v>1146</v>
      </c>
      <c r="F637" s="213" t="s">
        <v>1</v>
      </c>
      <c r="G637" s="213" t="s">
        <v>1</v>
      </c>
      <c r="H637" s="213">
        <v>1</v>
      </c>
      <c r="I637" s="102">
        <v>1</v>
      </c>
      <c r="J637" s="194">
        <v>104000</v>
      </c>
      <c r="K637" s="194"/>
      <c r="L637" s="194"/>
      <c r="M637" s="213">
        <f t="shared" si="146"/>
        <v>104000</v>
      </c>
      <c r="N637" s="213">
        <v>1</v>
      </c>
      <c r="O637" s="102">
        <v>1</v>
      </c>
      <c r="P637" s="194">
        <v>104000</v>
      </c>
      <c r="Q637" s="194"/>
      <c r="R637" s="194"/>
      <c r="S637" s="213">
        <f t="shared" si="147"/>
        <v>104000</v>
      </c>
      <c r="T637" s="213">
        <f t="shared" si="148"/>
        <v>0</v>
      </c>
      <c r="U637" s="213">
        <f t="shared" si="148"/>
        <v>0</v>
      </c>
      <c r="V637" s="213">
        <f t="shared" si="148"/>
        <v>0</v>
      </c>
      <c r="W637" s="213">
        <f t="shared" si="148"/>
        <v>0</v>
      </c>
      <c r="X637" s="213">
        <f t="shared" si="149"/>
        <v>0</v>
      </c>
      <c r="Y637" s="213" t="s">
        <v>1</v>
      </c>
      <c r="Z637" s="213">
        <v>1</v>
      </c>
      <c r="AA637" s="102">
        <v>1</v>
      </c>
      <c r="AB637" s="194">
        <v>104000</v>
      </c>
      <c r="AC637" s="194"/>
      <c r="AD637" s="194"/>
      <c r="AE637" s="213">
        <f t="shared" si="150"/>
        <v>104000</v>
      </c>
      <c r="AF637" s="213" t="s">
        <v>1</v>
      </c>
      <c r="AG637" s="213">
        <v>1</v>
      </c>
      <c r="AH637" s="102">
        <v>1</v>
      </c>
      <c r="AI637" s="194">
        <v>104000</v>
      </c>
      <c r="AJ637" s="194"/>
      <c r="AK637" s="194"/>
      <c r="AL637" s="213">
        <f t="shared" si="151"/>
        <v>104000</v>
      </c>
    </row>
    <row r="638" spans="1:38">
      <c r="A638" s="194">
        <v>9</v>
      </c>
      <c r="B638" s="102" t="s">
        <v>1334</v>
      </c>
      <c r="C638" s="102" t="s">
        <v>5282</v>
      </c>
      <c r="D638" s="213">
        <v>1956</v>
      </c>
      <c r="E638" s="213" t="s">
        <v>1103</v>
      </c>
      <c r="F638" s="213" t="s">
        <v>1</v>
      </c>
      <c r="G638" s="213" t="s">
        <v>1</v>
      </c>
      <c r="H638" s="213">
        <v>1</v>
      </c>
      <c r="I638" s="102">
        <v>1</v>
      </c>
      <c r="J638" s="194">
        <v>95625</v>
      </c>
      <c r="K638" s="194"/>
      <c r="L638" s="194"/>
      <c r="M638" s="213">
        <f t="shared" si="146"/>
        <v>95625</v>
      </c>
      <c r="N638" s="213">
        <v>1</v>
      </c>
      <c r="O638" s="102">
        <v>1</v>
      </c>
      <c r="P638" s="194">
        <v>95625</v>
      </c>
      <c r="Q638" s="194"/>
      <c r="R638" s="194"/>
      <c r="S638" s="213">
        <f t="shared" si="147"/>
        <v>95625</v>
      </c>
      <c r="T638" s="213">
        <f t="shared" si="148"/>
        <v>0</v>
      </c>
      <c r="U638" s="213">
        <f t="shared" si="148"/>
        <v>0</v>
      </c>
      <c r="V638" s="213">
        <f t="shared" si="148"/>
        <v>0</v>
      </c>
      <c r="W638" s="213">
        <f t="shared" si="148"/>
        <v>0</v>
      </c>
      <c r="X638" s="213">
        <f t="shared" si="149"/>
        <v>0</v>
      </c>
      <c r="Y638" s="213" t="s">
        <v>1</v>
      </c>
      <c r="Z638" s="213">
        <v>1</v>
      </c>
      <c r="AA638" s="102">
        <v>1</v>
      </c>
      <c r="AB638" s="194">
        <v>95625</v>
      </c>
      <c r="AC638" s="194"/>
      <c r="AD638" s="194"/>
      <c r="AE638" s="213">
        <f t="shared" si="150"/>
        <v>95625</v>
      </c>
      <c r="AF638" s="213" t="s">
        <v>1</v>
      </c>
      <c r="AG638" s="213">
        <v>1</v>
      </c>
      <c r="AH638" s="102">
        <v>1</v>
      </c>
      <c r="AI638" s="194">
        <v>95625</v>
      </c>
      <c r="AJ638" s="194"/>
      <c r="AK638" s="194"/>
      <c r="AL638" s="213">
        <f t="shared" si="151"/>
        <v>95625</v>
      </c>
    </row>
    <row r="639" spans="1:38">
      <c r="A639" s="194">
        <v>10</v>
      </c>
      <c r="B639" s="102" t="s">
        <v>1335</v>
      </c>
      <c r="C639" s="102" t="s">
        <v>5282</v>
      </c>
      <c r="D639" s="213">
        <v>1954</v>
      </c>
      <c r="E639" s="213" t="s">
        <v>1103</v>
      </c>
      <c r="F639" s="213" t="s">
        <v>1</v>
      </c>
      <c r="G639" s="213" t="s">
        <v>1</v>
      </c>
      <c r="H639" s="213">
        <v>1</v>
      </c>
      <c r="I639" s="102">
        <v>1</v>
      </c>
      <c r="J639" s="194">
        <v>95625</v>
      </c>
      <c r="K639" s="194"/>
      <c r="L639" s="194"/>
      <c r="M639" s="213">
        <f t="shared" si="146"/>
        <v>95625</v>
      </c>
      <c r="N639" s="213">
        <v>1</v>
      </c>
      <c r="O639" s="102">
        <v>1</v>
      </c>
      <c r="P639" s="194">
        <v>95625</v>
      </c>
      <c r="Q639" s="194"/>
      <c r="R639" s="194"/>
      <c r="S639" s="213">
        <f t="shared" si="147"/>
        <v>95625</v>
      </c>
      <c r="T639" s="213">
        <f t="shared" si="148"/>
        <v>0</v>
      </c>
      <c r="U639" s="213">
        <f t="shared" si="148"/>
        <v>0</v>
      </c>
      <c r="V639" s="213">
        <f t="shared" si="148"/>
        <v>0</v>
      </c>
      <c r="W639" s="213">
        <f t="shared" si="148"/>
        <v>0</v>
      </c>
      <c r="X639" s="213">
        <f t="shared" si="149"/>
        <v>0</v>
      </c>
      <c r="Y639" s="213" t="s">
        <v>1</v>
      </c>
      <c r="Z639" s="213">
        <v>1</v>
      </c>
      <c r="AA639" s="102">
        <v>1</v>
      </c>
      <c r="AB639" s="194">
        <v>95625</v>
      </c>
      <c r="AC639" s="194"/>
      <c r="AD639" s="194"/>
      <c r="AE639" s="213">
        <f t="shared" si="150"/>
        <v>95625</v>
      </c>
      <c r="AF639" s="213" t="s">
        <v>1</v>
      </c>
      <c r="AG639" s="213">
        <v>1</v>
      </c>
      <c r="AH639" s="102">
        <v>1</v>
      </c>
      <c r="AI639" s="194">
        <v>95625</v>
      </c>
      <c r="AJ639" s="194"/>
      <c r="AK639" s="194"/>
      <c r="AL639" s="213">
        <f t="shared" si="151"/>
        <v>95625</v>
      </c>
    </row>
    <row r="640" spans="1:38">
      <c r="A640" s="194">
        <v>11</v>
      </c>
      <c r="B640" s="102" t="s">
        <v>1336</v>
      </c>
      <c r="C640" s="102" t="s">
        <v>5282</v>
      </c>
      <c r="D640" s="213">
        <v>1962</v>
      </c>
      <c r="E640" s="213" t="s">
        <v>1103</v>
      </c>
      <c r="F640" s="213" t="s">
        <v>1</v>
      </c>
      <c r="G640" s="213" t="s">
        <v>1</v>
      </c>
      <c r="H640" s="213">
        <v>1</v>
      </c>
      <c r="I640" s="102">
        <v>1</v>
      </c>
      <c r="J640" s="194">
        <v>95625</v>
      </c>
      <c r="K640" s="194">
        <v>8000</v>
      </c>
      <c r="L640" s="194"/>
      <c r="M640" s="213">
        <f t="shared" si="146"/>
        <v>103625</v>
      </c>
      <c r="N640" s="213">
        <v>1</v>
      </c>
      <c r="O640" s="102">
        <v>1</v>
      </c>
      <c r="P640" s="194">
        <v>95625</v>
      </c>
      <c r="Q640" s="194">
        <v>8000</v>
      </c>
      <c r="R640" s="194"/>
      <c r="S640" s="213">
        <f t="shared" si="147"/>
        <v>103625</v>
      </c>
      <c r="T640" s="213">
        <f t="shared" si="148"/>
        <v>0</v>
      </c>
      <c r="U640" s="213">
        <f t="shared" si="148"/>
        <v>0</v>
      </c>
      <c r="V640" s="213">
        <f t="shared" si="148"/>
        <v>0</v>
      </c>
      <c r="W640" s="213">
        <f t="shared" si="148"/>
        <v>0</v>
      </c>
      <c r="X640" s="213">
        <f t="shared" si="149"/>
        <v>0</v>
      </c>
      <c r="Y640" s="213" t="s">
        <v>1</v>
      </c>
      <c r="Z640" s="213">
        <v>1</v>
      </c>
      <c r="AA640" s="102">
        <v>1</v>
      </c>
      <c r="AB640" s="194">
        <v>95625</v>
      </c>
      <c r="AC640" s="194">
        <v>8000</v>
      </c>
      <c r="AD640" s="194"/>
      <c r="AE640" s="213">
        <f t="shared" si="150"/>
        <v>103625</v>
      </c>
      <c r="AF640" s="213" t="s">
        <v>1</v>
      </c>
      <c r="AG640" s="213">
        <v>1</v>
      </c>
      <c r="AH640" s="102">
        <v>1</v>
      </c>
      <c r="AI640" s="194">
        <v>95625</v>
      </c>
      <c r="AJ640" s="194">
        <v>8000</v>
      </c>
      <c r="AK640" s="194"/>
      <c r="AL640" s="213">
        <f t="shared" si="151"/>
        <v>103625</v>
      </c>
    </row>
    <row r="641" spans="1:38">
      <c r="A641" s="194">
        <v>12</v>
      </c>
      <c r="B641" s="102" t="s">
        <v>1337</v>
      </c>
      <c r="C641" s="102" t="s">
        <v>5282</v>
      </c>
      <c r="D641" s="213">
        <v>1959</v>
      </c>
      <c r="E641" s="213" t="s">
        <v>1103</v>
      </c>
      <c r="F641" s="213" t="s">
        <v>1</v>
      </c>
      <c r="G641" s="213" t="s">
        <v>1</v>
      </c>
      <c r="H641" s="213">
        <v>1</v>
      </c>
      <c r="I641" s="102">
        <v>1</v>
      </c>
      <c r="J641" s="194">
        <v>95625</v>
      </c>
      <c r="K641" s="194">
        <v>8000</v>
      </c>
      <c r="L641" s="194"/>
      <c r="M641" s="213">
        <f t="shared" si="146"/>
        <v>103625</v>
      </c>
      <c r="N641" s="213">
        <v>1</v>
      </c>
      <c r="O641" s="102">
        <v>1</v>
      </c>
      <c r="P641" s="194">
        <v>95625</v>
      </c>
      <c r="Q641" s="194">
        <v>8000</v>
      </c>
      <c r="R641" s="194"/>
      <c r="S641" s="213">
        <f t="shared" si="147"/>
        <v>103625</v>
      </c>
      <c r="T641" s="213">
        <f t="shared" si="148"/>
        <v>0</v>
      </c>
      <c r="U641" s="213">
        <f t="shared" si="148"/>
        <v>0</v>
      </c>
      <c r="V641" s="213">
        <f t="shared" si="148"/>
        <v>0</v>
      </c>
      <c r="W641" s="213">
        <f t="shared" si="148"/>
        <v>0</v>
      </c>
      <c r="X641" s="213">
        <f t="shared" si="149"/>
        <v>0</v>
      </c>
      <c r="Y641" s="213" t="s">
        <v>1</v>
      </c>
      <c r="Z641" s="213">
        <v>1</v>
      </c>
      <c r="AA641" s="102">
        <v>1</v>
      </c>
      <c r="AB641" s="194">
        <v>95625</v>
      </c>
      <c r="AC641" s="194">
        <v>8000</v>
      </c>
      <c r="AD641" s="194"/>
      <c r="AE641" s="213">
        <f t="shared" si="150"/>
        <v>103625</v>
      </c>
      <c r="AF641" s="213" t="s">
        <v>1</v>
      </c>
      <c r="AG641" s="213">
        <v>1</v>
      </c>
      <c r="AH641" s="102">
        <v>1</v>
      </c>
      <c r="AI641" s="194">
        <v>95625</v>
      </c>
      <c r="AJ641" s="194">
        <v>8000</v>
      </c>
      <c r="AK641" s="194"/>
      <c r="AL641" s="213">
        <f t="shared" si="151"/>
        <v>103625</v>
      </c>
    </row>
    <row r="642" spans="1:38">
      <c r="A642" s="194">
        <v>13</v>
      </c>
      <c r="B642" s="102" t="s">
        <v>4343</v>
      </c>
      <c r="C642" s="102" t="s">
        <v>5282</v>
      </c>
      <c r="D642" s="213">
        <v>1952</v>
      </c>
      <c r="E642" s="213" t="s">
        <v>1103</v>
      </c>
      <c r="F642" s="213" t="s">
        <v>1</v>
      </c>
      <c r="G642" s="213" t="s">
        <v>1</v>
      </c>
      <c r="H642" s="213">
        <v>1</v>
      </c>
      <c r="I642" s="102">
        <v>1</v>
      </c>
      <c r="J642" s="194">
        <v>95625</v>
      </c>
      <c r="K642" s="194"/>
      <c r="L642" s="194"/>
      <c r="M642" s="213">
        <f t="shared" si="146"/>
        <v>95625</v>
      </c>
      <c r="N642" s="213">
        <v>1</v>
      </c>
      <c r="O642" s="102">
        <v>1</v>
      </c>
      <c r="P642" s="194">
        <v>95625</v>
      </c>
      <c r="Q642" s="194"/>
      <c r="R642" s="194"/>
      <c r="S642" s="213">
        <f t="shared" si="147"/>
        <v>95625</v>
      </c>
      <c r="T642" s="213">
        <f t="shared" si="148"/>
        <v>0</v>
      </c>
      <c r="U642" s="213">
        <f t="shared" si="148"/>
        <v>0</v>
      </c>
      <c r="V642" s="213">
        <f t="shared" si="148"/>
        <v>0</v>
      </c>
      <c r="W642" s="213">
        <f t="shared" si="148"/>
        <v>0</v>
      </c>
      <c r="X642" s="213">
        <f t="shared" si="149"/>
        <v>0</v>
      </c>
      <c r="Y642" s="213" t="s">
        <v>1</v>
      </c>
      <c r="Z642" s="213">
        <v>1</v>
      </c>
      <c r="AA642" s="102">
        <v>1</v>
      </c>
      <c r="AB642" s="194">
        <v>95625</v>
      </c>
      <c r="AC642" s="194"/>
      <c r="AD642" s="194"/>
      <c r="AE642" s="213">
        <f t="shared" si="150"/>
        <v>95625</v>
      </c>
      <c r="AF642" s="213" t="s">
        <v>1</v>
      </c>
      <c r="AG642" s="213">
        <v>1</v>
      </c>
      <c r="AH642" s="102">
        <v>1</v>
      </c>
      <c r="AI642" s="194">
        <v>95625</v>
      </c>
      <c r="AJ642" s="194"/>
      <c r="AK642" s="194"/>
      <c r="AL642" s="213">
        <f t="shared" si="151"/>
        <v>95625</v>
      </c>
    </row>
    <row r="643" spans="1:38">
      <c r="A643" s="194">
        <v>14</v>
      </c>
      <c r="B643" s="102" t="s">
        <v>4344</v>
      </c>
      <c r="C643" s="102" t="s">
        <v>5282</v>
      </c>
      <c r="D643" s="213">
        <v>1966</v>
      </c>
      <c r="E643" s="213" t="s">
        <v>1103</v>
      </c>
      <c r="F643" s="213" t="s">
        <v>1</v>
      </c>
      <c r="G643" s="213" t="s">
        <v>1</v>
      </c>
      <c r="H643" s="213">
        <v>1</v>
      </c>
      <c r="I643" s="102">
        <v>1</v>
      </c>
      <c r="J643" s="194">
        <v>95625</v>
      </c>
      <c r="K643" s="194"/>
      <c r="L643" s="194"/>
      <c r="M643" s="213">
        <f t="shared" si="146"/>
        <v>95625</v>
      </c>
      <c r="N643" s="213">
        <v>1</v>
      </c>
      <c r="O643" s="102">
        <v>1</v>
      </c>
      <c r="P643" s="194">
        <v>95625</v>
      </c>
      <c r="Q643" s="194"/>
      <c r="R643" s="194"/>
      <c r="S643" s="213">
        <f t="shared" si="147"/>
        <v>95625</v>
      </c>
      <c r="T643" s="213">
        <f t="shared" si="148"/>
        <v>0</v>
      </c>
      <c r="U643" s="213">
        <f t="shared" si="148"/>
        <v>0</v>
      </c>
      <c r="V643" s="213">
        <f t="shared" si="148"/>
        <v>0</v>
      </c>
      <c r="W643" s="213">
        <f t="shared" si="148"/>
        <v>0</v>
      </c>
      <c r="X643" s="213">
        <f t="shared" si="149"/>
        <v>0</v>
      </c>
      <c r="Y643" s="213" t="s">
        <v>1</v>
      </c>
      <c r="Z643" s="213">
        <v>1</v>
      </c>
      <c r="AA643" s="102">
        <v>1</v>
      </c>
      <c r="AB643" s="194">
        <v>95625</v>
      </c>
      <c r="AC643" s="194"/>
      <c r="AD643" s="194"/>
      <c r="AE643" s="213">
        <f t="shared" si="150"/>
        <v>95625</v>
      </c>
      <c r="AF643" s="213" t="s">
        <v>1</v>
      </c>
      <c r="AG643" s="213">
        <v>1</v>
      </c>
      <c r="AH643" s="102">
        <v>1</v>
      </c>
      <c r="AI643" s="194">
        <v>95625</v>
      </c>
      <c r="AJ643" s="194"/>
      <c r="AK643" s="194"/>
      <c r="AL643" s="213">
        <f t="shared" si="151"/>
        <v>95625</v>
      </c>
    </row>
    <row r="644" spans="1:38">
      <c r="A644" s="194">
        <v>15</v>
      </c>
      <c r="B644" s="102" t="s">
        <v>4345</v>
      </c>
      <c r="C644" s="102" t="s">
        <v>5282</v>
      </c>
      <c r="D644" s="213">
        <v>1962</v>
      </c>
      <c r="E644" s="213" t="s">
        <v>1103</v>
      </c>
      <c r="F644" s="213" t="s">
        <v>1</v>
      </c>
      <c r="G644" s="213" t="s">
        <v>1</v>
      </c>
      <c r="H644" s="213">
        <v>1</v>
      </c>
      <c r="I644" s="102">
        <v>1</v>
      </c>
      <c r="J644" s="194">
        <v>95625</v>
      </c>
      <c r="K644" s="194"/>
      <c r="L644" s="194"/>
      <c r="M644" s="213">
        <f t="shared" si="146"/>
        <v>95625</v>
      </c>
      <c r="N644" s="213">
        <v>1</v>
      </c>
      <c r="O644" s="102">
        <v>1</v>
      </c>
      <c r="P644" s="194">
        <v>95625</v>
      </c>
      <c r="Q644" s="194"/>
      <c r="R644" s="194"/>
      <c r="S644" s="213">
        <f t="shared" si="147"/>
        <v>95625</v>
      </c>
      <c r="T644" s="213">
        <f t="shared" si="148"/>
        <v>0</v>
      </c>
      <c r="U644" s="213">
        <f t="shared" si="148"/>
        <v>0</v>
      </c>
      <c r="V644" s="213">
        <f t="shared" si="148"/>
        <v>0</v>
      </c>
      <c r="W644" s="213">
        <f t="shared" si="148"/>
        <v>0</v>
      </c>
      <c r="X644" s="213">
        <f t="shared" si="149"/>
        <v>0</v>
      </c>
      <c r="Y644" s="213" t="s">
        <v>1</v>
      </c>
      <c r="Z644" s="213">
        <v>1</v>
      </c>
      <c r="AA644" s="102">
        <v>1</v>
      </c>
      <c r="AB644" s="194">
        <v>95625</v>
      </c>
      <c r="AC644" s="194"/>
      <c r="AD644" s="194"/>
      <c r="AE644" s="213">
        <f t="shared" si="150"/>
        <v>95625</v>
      </c>
      <c r="AF644" s="213" t="s">
        <v>1</v>
      </c>
      <c r="AG644" s="213">
        <v>1</v>
      </c>
      <c r="AH644" s="102">
        <v>1</v>
      </c>
      <c r="AI644" s="194">
        <v>95625</v>
      </c>
      <c r="AJ644" s="194"/>
      <c r="AK644" s="194"/>
      <c r="AL644" s="213">
        <f t="shared" si="151"/>
        <v>95625</v>
      </c>
    </row>
    <row r="645" spans="1:38">
      <c r="A645" s="194">
        <v>16</v>
      </c>
      <c r="B645" s="102" t="s">
        <v>4346</v>
      </c>
      <c r="C645" s="102" t="s">
        <v>5283</v>
      </c>
      <c r="D645" s="213">
        <v>1962</v>
      </c>
      <c r="E645" s="213" t="s">
        <v>1100</v>
      </c>
      <c r="F645" s="213" t="s">
        <v>1</v>
      </c>
      <c r="G645" s="213" t="s">
        <v>1</v>
      </c>
      <c r="H645" s="213">
        <v>1.4</v>
      </c>
      <c r="I645" s="102">
        <v>1</v>
      </c>
      <c r="J645" s="194">
        <v>116479.99999999999</v>
      </c>
      <c r="K645" s="194"/>
      <c r="L645" s="194"/>
      <c r="M645" s="213">
        <f t="shared" si="146"/>
        <v>116479.99999999999</v>
      </c>
      <c r="N645" s="213">
        <v>1.4</v>
      </c>
      <c r="O645" s="102">
        <v>1</v>
      </c>
      <c r="P645" s="194">
        <v>116479.99999999999</v>
      </c>
      <c r="Q645" s="194"/>
      <c r="R645" s="194"/>
      <c r="S645" s="213">
        <f t="shared" si="147"/>
        <v>116479.99999999999</v>
      </c>
      <c r="T645" s="213">
        <f t="shared" si="148"/>
        <v>0</v>
      </c>
      <c r="U645" s="213">
        <f t="shared" si="148"/>
        <v>0</v>
      </c>
      <c r="V645" s="213">
        <f t="shared" si="148"/>
        <v>0</v>
      </c>
      <c r="W645" s="213">
        <f t="shared" si="148"/>
        <v>0</v>
      </c>
      <c r="X645" s="213">
        <f t="shared" si="149"/>
        <v>0</v>
      </c>
      <c r="Y645" s="213" t="s">
        <v>1</v>
      </c>
      <c r="Z645" s="213">
        <v>1.4</v>
      </c>
      <c r="AA645" s="102">
        <v>1</v>
      </c>
      <c r="AB645" s="194">
        <v>116479.99999999999</v>
      </c>
      <c r="AC645" s="194"/>
      <c r="AD645" s="194"/>
      <c r="AE645" s="213">
        <f t="shared" si="150"/>
        <v>116479.99999999999</v>
      </c>
      <c r="AF645" s="213" t="s">
        <v>1</v>
      </c>
      <c r="AG645" s="213">
        <v>1.4</v>
      </c>
      <c r="AH645" s="102">
        <v>1</v>
      </c>
      <c r="AI645" s="194">
        <v>116479.99999999999</v>
      </c>
      <c r="AJ645" s="194"/>
      <c r="AK645" s="194"/>
      <c r="AL645" s="213">
        <f t="shared" si="151"/>
        <v>116479.99999999999</v>
      </c>
    </row>
    <row r="646" spans="1:38">
      <c r="A646" s="194">
        <v>17</v>
      </c>
      <c r="B646" s="102" t="s">
        <v>5455</v>
      </c>
      <c r="C646" s="102" t="s">
        <v>5283</v>
      </c>
      <c r="D646" s="213">
        <v>1959</v>
      </c>
      <c r="E646" s="213" t="s">
        <v>1098</v>
      </c>
      <c r="F646" s="213" t="s">
        <v>1</v>
      </c>
      <c r="G646" s="213" t="s">
        <v>1</v>
      </c>
      <c r="H646" s="213">
        <v>1</v>
      </c>
      <c r="I646" s="102">
        <v>1</v>
      </c>
      <c r="J646" s="194">
        <v>95625</v>
      </c>
      <c r="K646" s="194"/>
      <c r="L646" s="194"/>
      <c r="M646" s="213">
        <f t="shared" si="146"/>
        <v>95625</v>
      </c>
      <c r="N646" s="213">
        <v>1</v>
      </c>
      <c r="O646" s="102">
        <v>1</v>
      </c>
      <c r="P646" s="194">
        <v>95625</v>
      </c>
      <c r="Q646" s="194"/>
      <c r="R646" s="194"/>
      <c r="S646" s="213">
        <f t="shared" si="147"/>
        <v>95625</v>
      </c>
      <c r="T646" s="213">
        <f t="shared" si="148"/>
        <v>0</v>
      </c>
      <c r="U646" s="213">
        <f t="shared" si="148"/>
        <v>0</v>
      </c>
      <c r="V646" s="213">
        <f t="shared" si="148"/>
        <v>0</v>
      </c>
      <c r="W646" s="213">
        <f t="shared" si="148"/>
        <v>0</v>
      </c>
      <c r="X646" s="213">
        <f t="shared" si="149"/>
        <v>0</v>
      </c>
      <c r="Y646" s="213" t="s">
        <v>1</v>
      </c>
      <c r="Z646" s="213">
        <v>1</v>
      </c>
      <c r="AA646" s="102">
        <v>1</v>
      </c>
      <c r="AB646" s="194">
        <v>95625</v>
      </c>
      <c r="AC646" s="194"/>
      <c r="AD646" s="194"/>
      <c r="AE646" s="213">
        <f t="shared" si="150"/>
        <v>95625</v>
      </c>
      <c r="AF646" s="213" t="s">
        <v>1</v>
      </c>
      <c r="AG646" s="213">
        <v>1</v>
      </c>
      <c r="AH646" s="102">
        <v>1</v>
      </c>
      <c r="AI646" s="194">
        <v>95625</v>
      </c>
      <c r="AJ646" s="194"/>
      <c r="AK646" s="194"/>
      <c r="AL646" s="213">
        <f t="shared" si="151"/>
        <v>95625</v>
      </c>
    </row>
    <row r="647" spans="1:38">
      <c r="A647" s="194">
        <v>18</v>
      </c>
      <c r="B647" s="102" t="s">
        <v>1338</v>
      </c>
      <c r="C647" s="102" t="s">
        <v>5283</v>
      </c>
      <c r="D647" s="213">
        <v>1964</v>
      </c>
      <c r="E647" s="213" t="s">
        <v>1098</v>
      </c>
      <c r="F647" s="213" t="s">
        <v>1</v>
      </c>
      <c r="G647" s="213" t="s">
        <v>1</v>
      </c>
      <c r="H647" s="213">
        <v>1</v>
      </c>
      <c r="I647" s="102">
        <v>1</v>
      </c>
      <c r="J647" s="194">
        <v>95625</v>
      </c>
      <c r="K647" s="194"/>
      <c r="L647" s="194"/>
      <c r="M647" s="213">
        <f t="shared" si="146"/>
        <v>95625</v>
      </c>
      <c r="N647" s="213">
        <v>1</v>
      </c>
      <c r="O647" s="102">
        <v>1</v>
      </c>
      <c r="P647" s="194">
        <v>95625</v>
      </c>
      <c r="Q647" s="194"/>
      <c r="R647" s="194"/>
      <c r="S647" s="213">
        <f t="shared" si="147"/>
        <v>95625</v>
      </c>
      <c r="T647" s="213">
        <f t="shared" si="148"/>
        <v>0</v>
      </c>
      <c r="U647" s="213">
        <f t="shared" si="148"/>
        <v>0</v>
      </c>
      <c r="V647" s="213">
        <f t="shared" si="148"/>
        <v>0</v>
      </c>
      <c r="W647" s="213">
        <f t="shared" si="148"/>
        <v>0</v>
      </c>
      <c r="X647" s="213">
        <f t="shared" si="149"/>
        <v>0</v>
      </c>
      <c r="Y647" s="213" t="s">
        <v>1</v>
      </c>
      <c r="Z647" s="213">
        <v>1</v>
      </c>
      <c r="AA647" s="102">
        <v>1</v>
      </c>
      <c r="AB647" s="194">
        <v>95625</v>
      </c>
      <c r="AC647" s="194"/>
      <c r="AD647" s="194"/>
      <c r="AE647" s="213">
        <f t="shared" si="150"/>
        <v>95625</v>
      </c>
      <c r="AF647" s="213" t="s">
        <v>1</v>
      </c>
      <c r="AG647" s="213">
        <v>1</v>
      </c>
      <c r="AH647" s="102">
        <v>1</v>
      </c>
      <c r="AI647" s="194">
        <v>95625</v>
      </c>
      <c r="AJ647" s="194"/>
      <c r="AK647" s="194"/>
      <c r="AL647" s="213">
        <f t="shared" si="151"/>
        <v>95625</v>
      </c>
    </row>
    <row r="648" spans="1:38">
      <c r="A648" s="194">
        <v>19</v>
      </c>
      <c r="B648" s="102" t="s">
        <v>5456</v>
      </c>
      <c r="C648" s="102" t="s">
        <v>5453</v>
      </c>
      <c r="D648" s="213">
        <v>1961</v>
      </c>
      <c r="E648" s="213" t="s">
        <v>1101</v>
      </c>
      <c r="F648" s="213" t="s">
        <v>1</v>
      </c>
      <c r="G648" s="213" t="s">
        <v>1</v>
      </c>
      <c r="H648" s="213">
        <v>1.2</v>
      </c>
      <c r="I648" s="102">
        <v>1</v>
      </c>
      <c r="J648" s="194">
        <v>99840</v>
      </c>
      <c r="K648" s="194"/>
      <c r="L648" s="194"/>
      <c r="M648" s="213">
        <f t="shared" si="146"/>
        <v>99840</v>
      </c>
      <c r="N648" s="213">
        <v>1.2</v>
      </c>
      <c r="O648" s="102">
        <v>1</v>
      </c>
      <c r="P648" s="194">
        <v>99840</v>
      </c>
      <c r="Q648" s="194"/>
      <c r="R648" s="194"/>
      <c r="S648" s="213">
        <f t="shared" si="147"/>
        <v>99840</v>
      </c>
      <c r="T648" s="213">
        <f t="shared" si="148"/>
        <v>0</v>
      </c>
      <c r="U648" s="213">
        <f t="shared" si="148"/>
        <v>0</v>
      </c>
      <c r="V648" s="213">
        <f t="shared" si="148"/>
        <v>0</v>
      </c>
      <c r="W648" s="213">
        <f t="shared" si="148"/>
        <v>0</v>
      </c>
      <c r="X648" s="213">
        <f t="shared" si="149"/>
        <v>0</v>
      </c>
      <c r="Y648" s="213" t="s">
        <v>1</v>
      </c>
      <c r="Z648" s="213">
        <v>1.2</v>
      </c>
      <c r="AA648" s="102">
        <v>1</v>
      </c>
      <c r="AB648" s="194">
        <v>99840</v>
      </c>
      <c r="AC648" s="194"/>
      <c r="AD648" s="194"/>
      <c r="AE648" s="213">
        <f t="shared" si="150"/>
        <v>99840</v>
      </c>
      <c r="AF648" s="213" t="s">
        <v>1</v>
      </c>
      <c r="AG648" s="213">
        <v>1.2</v>
      </c>
      <c r="AH648" s="102">
        <v>1</v>
      </c>
      <c r="AI648" s="194">
        <v>99840</v>
      </c>
      <c r="AJ648" s="194"/>
      <c r="AK648" s="194"/>
      <c r="AL648" s="213">
        <f t="shared" si="151"/>
        <v>99840</v>
      </c>
    </row>
    <row r="649" spans="1:38" s="216" customFormat="1" ht="27">
      <c r="A649" s="211"/>
      <c r="B649" s="219" t="s">
        <v>227</v>
      </c>
      <c r="C649" s="219"/>
      <c r="D649" s="215" t="s">
        <v>1</v>
      </c>
      <c r="E649" s="215" t="s">
        <v>1</v>
      </c>
      <c r="F649" s="215" t="s">
        <v>1</v>
      </c>
      <c r="G649" s="215" t="s">
        <v>1</v>
      </c>
      <c r="H649" s="215" t="s">
        <v>1</v>
      </c>
      <c r="I649" s="215">
        <f>SUM(I630:I648)</f>
        <v>19</v>
      </c>
      <c r="J649" s="215">
        <f>SUM(J630:J648)</f>
        <v>1992090</v>
      </c>
      <c r="K649" s="215">
        <f>SUM(K630:K648)</f>
        <v>32000</v>
      </c>
      <c r="L649" s="215">
        <f>SUM(L630:L648)</f>
        <v>0</v>
      </c>
      <c r="M649" s="215">
        <f>SUM(M630:M648)</f>
        <v>2024090</v>
      </c>
      <c r="N649" s="215"/>
      <c r="O649" s="215">
        <f t="shared" ref="O649:Y649" si="152">SUM(O630:O648)</f>
        <v>19</v>
      </c>
      <c r="P649" s="215">
        <f t="shared" si="152"/>
        <v>1992090</v>
      </c>
      <c r="Q649" s="215">
        <f t="shared" si="152"/>
        <v>32000</v>
      </c>
      <c r="R649" s="215">
        <f t="shared" si="152"/>
        <v>0</v>
      </c>
      <c r="S649" s="215">
        <f t="shared" si="152"/>
        <v>2024090</v>
      </c>
      <c r="T649" s="215">
        <f t="shared" si="152"/>
        <v>0</v>
      </c>
      <c r="U649" s="215">
        <f t="shared" si="152"/>
        <v>0</v>
      </c>
      <c r="V649" s="215">
        <f t="shared" si="152"/>
        <v>0</v>
      </c>
      <c r="W649" s="215">
        <f t="shared" si="152"/>
        <v>0</v>
      </c>
      <c r="X649" s="215">
        <f t="shared" si="152"/>
        <v>0</v>
      </c>
      <c r="Y649" s="215">
        <f t="shared" si="152"/>
        <v>0</v>
      </c>
      <c r="Z649" s="215"/>
      <c r="AA649" s="215">
        <f t="shared" ref="AA649:AF649" si="153">SUM(AA630:AA648)</f>
        <v>19</v>
      </c>
      <c r="AB649" s="215">
        <f t="shared" si="153"/>
        <v>1992090</v>
      </c>
      <c r="AC649" s="215">
        <f t="shared" si="153"/>
        <v>32000</v>
      </c>
      <c r="AD649" s="215">
        <f t="shared" si="153"/>
        <v>0</v>
      </c>
      <c r="AE649" s="215">
        <f t="shared" si="153"/>
        <v>2024090</v>
      </c>
      <c r="AF649" s="215">
        <f t="shared" si="153"/>
        <v>0</v>
      </c>
      <c r="AG649" s="215"/>
      <c r="AH649" s="215">
        <f>SUM(AH630:AH648)</f>
        <v>19</v>
      </c>
      <c r="AI649" s="215">
        <f>SUM(AI630:AI648)</f>
        <v>1992090</v>
      </c>
      <c r="AJ649" s="215">
        <f>SUM(AJ630:AJ648)</f>
        <v>32000</v>
      </c>
      <c r="AK649" s="215">
        <f>SUM(AK630:AK648)</f>
        <v>0</v>
      </c>
      <c r="AL649" s="215">
        <f>SUM(AL630:AL648)</f>
        <v>2024090</v>
      </c>
    </row>
    <row r="650" spans="1:38" s="216" customFormat="1" ht="30" customHeight="1" thickBot="1">
      <c r="A650" s="211"/>
      <c r="B650" s="545" t="s">
        <v>5395</v>
      </c>
      <c r="C650" s="545"/>
      <c r="D650" s="215" t="s">
        <v>1</v>
      </c>
      <c r="E650" s="215" t="s">
        <v>1</v>
      </c>
      <c r="F650" s="215" t="s">
        <v>1</v>
      </c>
      <c r="G650" s="215" t="s">
        <v>1</v>
      </c>
      <c r="H650" s="215" t="s">
        <v>1</v>
      </c>
      <c r="I650" s="215">
        <f>+I649+I626</f>
        <v>45</v>
      </c>
      <c r="J650" s="215">
        <f t="shared" ref="J650:M650" si="154">+J649+J626</f>
        <v>7155482</v>
      </c>
      <c r="K650" s="215">
        <f t="shared" si="154"/>
        <v>72000</v>
      </c>
      <c r="L650" s="215">
        <f t="shared" si="154"/>
        <v>0</v>
      </c>
      <c r="M650" s="215">
        <f t="shared" si="154"/>
        <v>7248482</v>
      </c>
      <c r="N650" s="215" t="s">
        <v>1</v>
      </c>
      <c r="O650" s="215">
        <f t="shared" ref="O650:X650" si="155">+O649+O626</f>
        <v>45</v>
      </c>
      <c r="P650" s="215">
        <f t="shared" si="155"/>
        <v>7073946</v>
      </c>
      <c r="Q650" s="215">
        <f t="shared" si="155"/>
        <v>72000</v>
      </c>
      <c r="R650" s="215">
        <f t="shared" si="155"/>
        <v>0</v>
      </c>
      <c r="S650" s="215">
        <f t="shared" si="155"/>
        <v>7166946</v>
      </c>
      <c r="T650" s="215">
        <f t="shared" si="155"/>
        <v>0</v>
      </c>
      <c r="U650" s="215">
        <f t="shared" si="155"/>
        <v>81536.000000000058</v>
      </c>
      <c r="V650" s="215">
        <f t="shared" si="155"/>
        <v>0</v>
      </c>
      <c r="W650" s="215">
        <f t="shared" si="155"/>
        <v>0</v>
      </c>
      <c r="X650" s="215">
        <f t="shared" si="155"/>
        <v>81536.000000000058</v>
      </c>
      <c r="Y650" s="215" t="s">
        <v>1</v>
      </c>
      <c r="Z650" s="215" t="s">
        <v>1</v>
      </c>
      <c r="AA650" s="215">
        <f t="shared" ref="AA650:AE650" si="156">+AA649+AA626</f>
        <v>45</v>
      </c>
      <c r="AB650" s="215">
        <f t="shared" si="156"/>
        <v>7225370</v>
      </c>
      <c r="AC650" s="215">
        <f t="shared" si="156"/>
        <v>72000</v>
      </c>
      <c r="AD650" s="215">
        <f t="shared" si="156"/>
        <v>0</v>
      </c>
      <c r="AE650" s="215">
        <f t="shared" si="156"/>
        <v>7318370</v>
      </c>
      <c r="AF650" s="215" t="s">
        <v>1</v>
      </c>
      <c r="AG650" s="215" t="s">
        <v>1</v>
      </c>
      <c r="AH650" s="215">
        <f t="shared" ref="AH650:AL650" si="157">+AH649+AH626</f>
        <v>45</v>
      </c>
      <c r="AI650" s="215">
        <f t="shared" si="157"/>
        <v>7291930</v>
      </c>
      <c r="AJ650" s="215">
        <f t="shared" si="157"/>
        <v>72000</v>
      </c>
      <c r="AK650" s="215">
        <f t="shared" si="157"/>
        <v>0</v>
      </c>
      <c r="AL650" s="215">
        <f t="shared" si="157"/>
        <v>7384930</v>
      </c>
    </row>
    <row r="651" spans="1:38" s="176" customFormat="1" ht="49.5" customHeight="1">
      <c r="A651" s="30"/>
      <c r="B651" s="2562" t="s">
        <v>5457</v>
      </c>
      <c r="C651" s="2562"/>
      <c r="D651" s="2562"/>
      <c r="E651" s="2562"/>
      <c r="F651" s="2562"/>
      <c r="G651" s="2562"/>
      <c r="H651" s="2562"/>
      <c r="I651" s="2562"/>
      <c r="J651" s="2562"/>
      <c r="K651" s="31"/>
      <c r="L651" s="31"/>
      <c r="M651" s="175"/>
      <c r="N651" s="175"/>
      <c r="O651" s="34"/>
      <c r="P651" s="175"/>
      <c r="Q651" s="31"/>
      <c r="R651" s="41" t="s">
        <v>215</v>
      </c>
      <c r="S651" s="34"/>
      <c r="T651" s="175"/>
      <c r="U651" s="34"/>
      <c r="V651" s="175"/>
      <c r="W651" s="34"/>
      <c r="X651" s="175"/>
      <c r="Y651" s="134"/>
      <c r="Z651" s="31"/>
      <c r="AA651" s="174"/>
      <c r="AB651" s="31"/>
      <c r="AC651" s="31"/>
      <c r="AD651" s="31"/>
      <c r="AE651" s="41"/>
      <c r="AF651" s="134"/>
      <c r="AG651" s="31"/>
      <c r="AH651" s="174"/>
      <c r="AI651" s="31"/>
      <c r="AJ651" s="31"/>
      <c r="AK651" s="31"/>
      <c r="AL651" s="41"/>
    </row>
    <row r="652" spans="1:38" s="324" customFormat="1" ht="14.25">
      <c r="A652" s="244"/>
      <c r="B652" s="321"/>
      <c r="C652" s="2548" t="s">
        <v>5278</v>
      </c>
      <c r="D652" s="2548" t="s">
        <v>5279</v>
      </c>
      <c r="E652" s="322"/>
      <c r="F652" s="323"/>
      <c r="G652" s="323"/>
      <c r="H652" s="323"/>
      <c r="I652" s="1257" t="s">
        <v>5364</v>
      </c>
      <c r="J652" s="323"/>
      <c r="K652" s="323"/>
      <c r="L652" s="323"/>
      <c r="M652" s="323"/>
      <c r="N652" s="322"/>
      <c r="O652" s="2531" t="s">
        <v>1978</v>
      </c>
      <c r="P652" s="2531"/>
      <c r="Q652" s="2531"/>
      <c r="R652" s="2531"/>
      <c r="S652" s="2560"/>
      <c r="T652" s="2561" t="s">
        <v>216</v>
      </c>
      <c r="U652" s="2531"/>
      <c r="V652" s="2531"/>
      <c r="W652" s="2531"/>
      <c r="X652" s="2560"/>
      <c r="Y652" s="322"/>
      <c r="Z652" s="323"/>
      <c r="AA652" s="1257" t="s">
        <v>5883</v>
      </c>
      <c r="AB652" s="323"/>
      <c r="AC652" s="323"/>
      <c r="AD652" s="323"/>
      <c r="AE652" s="442"/>
      <c r="AF652" s="322"/>
      <c r="AG652" s="323"/>
      <c r="AH652" s="1257" t="s">
        <v>7103</v>
      </c>
      <c r="AI652" s="323"/>
      <c r="AJ652" s="323"/>
      <c r="AK652" s="323"/>
      <c r="AL652" s="442"/>
    </row>
    <row r="653" spans="1:38" s="176" customFormat="1" ht="76.5">
      <c r="A653" s="210" t="s">
        <v>114</v>
      </c>
      <c r="B653" s="2162" t="s">
        <v>218</v>
      </c>
      <c r="C653" s="2550"/>
      <c r="D653" s="2550"/>
      <c r="E653" s="2162" t="s">
        <v>219</v>
      </c>
      <c r="F653" s="2162" t="s">
        <v>220</v>
      </c>
      <c r="G653" s="2162" t="s">
        <v>221</v>
      </c>
      <c r="H653" s="521" t="s">
        <v>5368</v>
      </c>
      <c r="I653" s="2162" t="s">
        <v>211</v>
      </c>
      <c r="J653" s="281" t="s">
        <v>460</v>
      </c>
      <c r="K653" s="2162" t="s">
        <v>222</v>
      </c>
      <c r="L653" s="2162" t="s">
        <v>223</v>
      </c>
      <c r="M653" s="2162" t="s">
        <v>5365</v>
      </c>
      <c r="N653" s="521" t="s">
        <v>4246</v>
      </c>
      <c r="O653" s="2162" t="s">
        <v>211</v>
      </c>
      <c r="P653" s="2162" t="s">
        <v>240</v>
      </c>
      <c r="Q653" s="2162" t="s">
        <v>222</v>
      </c>
      <c r="R653" s="2162" t="s">
        <v>223</v>
      </c>
      <c r="S653" s="2162" t="s">
        <v>5366</v>
      </c>
      <c r="T653" s="2162" t="s">
        <v>211</v>
      </c>
      <c r="U653" s="2162" t="s">
        <v>240</v>
      </c>
      <c r="V653" s="2162" t="s">
        <v>222</v>
      </c>
      <c r="W653" s="2162" t="s">
        <v>223</v>
      </c>
      <c r="X653" s="2162" t="s">
        <v>5367</v>
      </c>
      <c r="Y653" s="2162" t="s">
        <v>221</v>
      </c>
      <c r="Z653" s="521" t="s">
        <v>6685</v>
      </c>
      <c r="AA653" s="2162" t="s">
        <v>211</v>
      </c>
      <c r="AB653" s="2162" t="s">
        <v>240</v>
      </c>
      <c r="AC653" s="2162" t="s">
        <v>222</v>
      </c>
      <c r="AD653" s="2162" t="s">
        <v>223</v>
      </c>
      <c r="AE653" s="2162" t="s">
        <v>254</v>
      </c>
      <c r="AF653" s="2162" t="s">
        <v>221</v>
      </c>
      <c r="AG653" s="521" t="s">
        <v>8075</v>
      </c>
      <c r="AH653" s="2162" t="s">
        <v>211</v>
      </c>
      <c r="AI653" s="2162" t="s">
        <v>240</v>
      </c>
      <c r="AJ653" s="2162" t="s">
        <v>222</v>
      </c>
      <c r="AK653" s="2162" t="s">
        <v>223</v>
      </c>
      <c r="AL653" s="2162" t="s">
        <v>254</v>
      </c>
    </row>
    <row r="654" spans="1:38" s="35" customFormat="1" ht="12.75">
      <c r="A654" s="123">
        <v>1</v>
      </c>
      <c r="B654" s="123">
        <v>2</v>
      </c>
      <c r="C654" s="123"/>
      <c r="D654" s="123">
        <v>3</v>
      </c>
      <c r="E654" s="123">
        <v>4</v>
      </c>
      <c r="F654" s="123">
        <v>5</v>
      </c>
      <c r="G654" s="123">
        <v>6</v>
      </c>
      <c r="H654" s="123">
        <v>7</v>
      </c>
      <c r="I654" s="123">
        <v>8</v>
      </c>
      <c r="J654" s="123">
        <v>9</v>
      </c>
      <c r="K654" s="123">
        <v>10</v>
      </c>
      <c r="L654" s="123">
        <v>11</v>
      </c>
      <c r="M654" s="123">
        <v>12</v>
      </c>
      <c r="N654" s="123">
        <v>13</v>
      </c>
      <c r="O654" s="123">
        <v>14</v>
      </c>
      <c r="P654" s="123">
        <v>15</v>
      </c>
      <c r="Q654" s="123">
        <v>16</v>
      </c>
      <c r="R654" s="123">
        <v>17</v>
      </c>
      <c r="S654" s="123">
        <v>18</v>
      </c>
      <c r="T654" s="123">
        <v>19</v>
      </c>
      <c r="U654" s="123">
        <v>20</v>
      </c>
      <c r="V654" s="123">
        <v>21</v>
      </c>
      <c r="W654" s="123">
        <v>22</v>
      </c>
      <c r="X654" s="123">
        <v>23</v>
      </c>
      <c r="Y654" s="123">
        <v>24</v>
      </c>
      <c r="Z654" s="123">
        <v>25</v>
      </c>
      <c r="AA654" s="123">
        <v>26</v>
      </c>
      <c r="AB654" s="123">
        <v>27</v>
      </c>
      <c r="AC654" s="123">
        <v>28</v>
      </c>
      <c r="AD654" s="123">
        <v>29</v>
      </c>
      <c r="AE654" s="123">
        <v>30</v>
      </c>
      <c r="AF654" s="123">
        <v>31</v>
      </c>
      <c r="AG654" s="123">
        <v>32</v>
      </c>
      <c r="AH654" s="123">
        <v>33</v>
      </c>
      <c r="AI654" s="123">
        <v>34</v>
      </c>
      <c r="AJ654" s="123">
        <v>35</v>
      </c>
      <c r="AK654" s="123">
        <v>36</v>
      </c>
      <c r="AL654" s="123">
        <v>37</v>
      </c>
    </row>
    <row r="655" spans="1:38" ht="27">
      <c r="A655" s="211" t="s">
        <v>3</v>
      </c>
      <c r="B655" s="212" t="s">
        <v>4247</v>
      </c>
      <c r="C655" s="212"/>
      <c r="D655" s="213"/>
      <c r="E655" s="213"/>
      <c r="F655" s="213"/>
      <c r="G655" s="213"/>
      <c r="H655" s="213"/>
      <c r="I655" s="212"/>
      <c r="J655" s="213"/>
      <c r="K655" s="213"/>
      <c r="L655" s="213"/>
      <c r="M655" s="213"/>
      <c r="N655" s="213"/>
      <c r="O655" s="212"/>
      <c r="P655" s="213"/>
      <c r="Q655" s="213"/>
      <c r="R655" s="213"/>
      <c r="S655" s="212"/>
      <c r="T655" s="213"/>
      <c r="U655" s="212"/>
      <c r="V655" s="213"/>
      <c r="W655" s="106"/>
      <c r="X655" s="106"/>
      <c r="Y655" s="213"/>
      <c r="Z655" s="213"/>
      <c r="AA655" s="212"/>
      <c r="AB655" s="213"/>
      <c r="AC655" s="213"/>
      <c r="AD655" s="213"/>
      <c r="AE655" s="213"/>
      <c r="AF655" s="213"/>
      <c r="AG655" s="213"/>
      <c r="AH655" s="212"/>
      <c r="AI655" s="213"/>
      <c r="AJ655" s="213"/>
      <c r="AK655" s="213"/>
      <c r="AL655" s="213"/>
    </row>
    <row r="656" spans="1:38">
      <c r="A656" s="194"/>
      <c r="B656" s="179" t="s">
        <v>126</v>
      </c>
      <c r="C656" s="179"/>
      <c r="D656" s="213"/>
      <c r="E656" s="213"/>
      <c r="F656" s="213"/>
      <c r="G656" s="213"/>
      <c r="H656" s="213"/>
      <c r="I656" s="179"/>
      <c r="J656" s="179"/>
      <c r="K656" s="179"/>
      <c r="L656" s="179"/>
      <c r="M656" s="179"/>
      <c r="N656" s="213"/>
      <c r="O656" s="179"/>
      <c r="P656" s="179"/>
      <c r="Q656" s="179"/>
      <c r="R656" s="179"/>
      <c r="S656" s="179"/>
      <c r="T656" s="179"/>
      <c r="U656" s="179"/>
      <c r="V656" s="179"/>
      <c r="W656" s="106"/>
      <c r="X656" s="106"/>
      <c r="Y656" s="213"/>
      <c r="Z656" s="213"/>
      <c r="AA656" s="179"/>
      <c r="AB656" s="179"/>
      <c r="AC656" s="179"/>
      <c r="AD656" s="179"/>
      <c r="AE656" s="179"/>
      <c r="AF656" s="213"/>
      <c r="AG656" s="213"/>
      <c r="AH656" s="179"/>
      <c r="AI656" s="179"/>
      <c r="AJ656" s="179"/>
      <c r="AK656" s="179"/>
      <c r="AL656" s="179"/>
    </row>
    <row r="657" spans="1:38">
      <c r="A657" s="194"/>
      <c r="B657" s="179" t="s">
        <v>225</v>
      </c>
      <c r="C657" s="179"/>
      <c r="D657" s="213"/>
      <c r="E657" s="213"/>
      <c r="F657" s="213"/>
      <c r="G657" s="213"/>
      <c r="H657" s="213"/>
      <c r="I657" s="179"/>
      <c r="J657" s="179"/>
      <c r="K657" s="179"/>
      <c r="L657" s="179"/>
      <c r="M657" s="179"/>
      <c r="N657" s="213"/>
      <c r="O657" s="179"/>
      <c r="P657" s="179"/>
      <c r="Q657" s="179"/>
      <c r="R657" s="179"/>
      <c r="S657" s="179"/>
      <c r="T657" s="179"/>
      <c r="U657" s="179"/>
      <c r="V657" s="179"/>
      <c r="W657" s="106"/>
      <c r="X657" s="106"/>
      <c r="Y657" s="213"/>
      <c r="Z657" s="213"/>
      <c r="AA657" s="179"/>
      <c r="AB657" s="179"/>
      <c r="AC657" s="179"/>
      <c r="AD657" s="179"/>
      <c r="AE657" s="179"/>
      <c r="AF657" s="213"/>
      <c r="AG657" s="213"/>
      <c r="AH657" s="179"/>
      <c r="AI657" s="179"/>
      <c r="AJ657" s="179"/>
      <c r="AK657" s="179"/>
      <c r="AL657" s="179"/>
    </row>
    <row r="658" spans="1:38">
      <c r="A658" s="194"/>
      <c r="B658" s="179" t="s">
        <v>226</v>
      </c>
      <c r="C658" s="179"/>
      <c r="D658" s="213"/>
      <c r="E658" s="213"/>
      <c r="F658" s="213"/>
      <c r="G658" s="213"/>
      <c r="H658" s="213"/>
      <c r="I658" s="179"/>
      <c r="J658" s="179"/>
      <c r="K658" s="179"/>
      <c r="L658" s="179"/>
      <c r="M658" s="179"/>
      <c r="N658" s="213"/>
      <c r="O658" s="179"/>
      <c r="P658" s="179"/>
      <c r="Q658" s="179"/>
      <c r="R658" s="179"/>
      <c r="S658" s="179"/>
      <c r="T658" s="179"/>
      <c r="U658" s="179"/>
      <c r="V658" s="179"/>
      <c r="W658" s="106"/>
      <c r="X658" s="106"/>
      <c r="Y658" s="213"/>
      <c r="Z658" s="213"/>
      <c r="AA658" s="179"/>
      <c r="AB658" s="179"/>
      <c r="AC658" s="179"/>
      <c r="AD658" s="179"/>
      <c r="AE658" s="179"/>
      <c r="AF658" s="213"/>
      <c r="AG658" s="213"/>
      <c r="AH658" s="179"/>
      <c r="AI658" s="179"/>
      <c r="AJ658" s="179"/>
      <c r="AK658" s="179"/>
      <c r="AL658" s="179"/>
    </row>
    <row r="659" spans="1:38" ht="27">
      <c r="A659" s="194">
        <v>1</v>
      </c>
      <c r="B659" s="102" t="s">
        <v>1339</v>
      </c>
      <c r="C659" s="102" t="s">
        <v>5282</v>
      </c>
      <c r="D659" s="194">
        <v>1975</v>
      </c>
      <c r="E659" s="942" t="s">
        <v>100</v>
      </c>
      <c r="F659" s="194" t="s">
        <v>981</v>
      </c>
      <c r="G659" s="194">
        <v>8</v>
      </c>
      <c r="H659" s="194">
        <v>5.71</v>
      </c>
      <c r="I659" s="102">
        <v>1</v>
      </c>
      <c r="J659" s="102">
        <v>475072</v>
      </c>
      <c r="K659" s="102"/>
      <c r="L659" s="102"/>
      <c r="M659" s="213">
        <f t="shared" ref="M659:M700" si="158">J659+K659+L659</f>
        <v>475072</v>
      </c>
      <c r="N659" s="194">
        <v>5.52</v>
      </c>
      <c r="O659" s="102">
        <v>1</v>
      </c>
      <c r="P659" s="194">
        <v>459263.99999999994</v>
      </c>
      <c r="Q659" s="194"/>
      <c r="R659" s="194"/>
      <c r="S659" s="213">
        <f t="shared" ref="S659:S700" si="159">P659+Q659+R659</f>
        <v>459263.99999999994</v>
      </c>
      <c r="T659" s="213">
        <f t="shared" ref="T659:W686" si="160">I659-O659</f>
        <v>0</v>
      </c>
      <c r="U659" s="213">
        <f t="shared" si="160"/>
        <v>15808.000000000058</v>
      </c>
      <c r="V659" s="213">
        <f t="shared" si="160"/>
        <v>0</v>
      </c>
      <c r="W659" s="213">
        <f t="shared" si="160"/>
        <v>0</v>
      </c>
      <c r="X659" s="213">
        <f t="shared" ref="X659:X686" si="161">U659+V659+W659</f>
        <v>15808.000000000058</v>
      </c>
      <c r="Y659" s="194">
        <v>9</v>
      </c>
      <c r="Z659" s="194">
        <v>5.71</v>
      </c>
      <c r="AA659" s="102">
        <v>1</v>
      </c>
      <c r="AB659" s="102">
        <v>475072</v>
      </c>
      <c r="AC659" s="102"/>
      <c r="AD659" s="102"/>
      <c r="AE659" s="213">
        <f t="shared" ref="AE659:AE700" si="162">AB659+AC659+AD659</f>
        <v>475072</v>
      </c>
      <c r="AF659" s="194">
        <v>10</v>
      </c>
      <c r="AG659" s="194">
        <v>5.89</v>
      </c>
      <c r="AH659" s="102">
        <v>1</v>
      </c>
      <c r="AI659" s="102">
        <v>490048</v>
      </c>
      <c r="AJ659" s="102"/>
      <c r="AK659" s="102"/>
      <c r="AL659" s="213">
        <f t="shared" ref="AL659:AL700" si="163">AI659+AJ659+AK659</f>
        <v>490048</v>
      </c>
    </row>
    <row r="660" spans="1:38">
      <c r="A660" s="194">
        <v>2</v>
      </c>
      <c r="B660" s="102" t="s">
        <v>1340</v>
      </c>
      <c r="C660" s="102" t="s">
        <v>5282</v>
      </c>
      <c r="D660" s="194">
        <v>1979</v>
      </c>
      <c r="E660" s="942" t="s">
        <v>1123</v>
      </c>
      <c r="F660" s="194" t="s">
        <v>984</v>
      </c>
      <c r="G660" s="194">
        <v>8</v>
      </c>
      <c r="H660" s="194">
        <v>4.7</v>
      </c>
      <c r="I660" s="102">
        <v>1</v>
      </c>
      <c r="J660" s="102">
        <v>391040</v>
      </c>
      <c r="K660" s="102"/>
      <c r="L660" s="102"/>
      <c r="M660" s="213">
        <f t="shared" si="158"/>
        <v>391040</v>
      </c>
      <c r="N660" s="194">
        <v>4.55</v>
      </c>
      <c r="O660" s="102">
        <v>1</v>
      </c>
      <c r="P660" s="194">
        <v>378560</v>
      </c>
      <c r="Q660" s="194"/>
      <c r="R660" s="194"/>
      <c r="S660" s="213">
        <f t="shared" si="159"/>
        <v>378560</v>
      </c>
      <c r="T660" s="213">
        <f t="shared" si="160"/>
        <v>0</v>
      </c>
      <c r="U660" s="213">
        <f t="shared" si="160"/>
        <v>12480</v>
      </c>
      <c r="V660" s="213">
        <f t="shared" si="160"/>
        <v>0</v>
      </c>
      <c r="W660" s="213">
        <f t="shared" si="160"/>
        <v>0</v>
      </c>
      <c r="X660" s="213">
        <f t="shared" si="161"/>
        <v>12480</v>
      </c>
      <c r="Y660" s="194">
        <v>9</v>
      </c>
      <c r="Z660" s="194">
        <v>4.7</v>
      </c>
      <c r="AA660" s="102">
        <v>1</v>
      </c>
      <c r="AB660" s="102">
        <v>391040</v>
      </c>
      <c r="AC660" s="102"/>
      <c r="AD660" s="102"/>
      <c r="AE660" s="213">
        <f t="shared" si="162"/>
        <v>391040</v>
      </c>
      <c r="AF660" s="194">
        <v>10</v>
      </c>
      <c r="AG660" s="194">
        <v>4.8499999999999996</v>
      </c>
      <c r="AH660" s="102">
        <v>1</v>
      </c>
      <c r="AI660" s="102">
        <v>403519.99999999994</v>
      </c>
      <c r="AJ660" s="102"/>
      <c r="AK660" s="102"/>
      <c r="AL660" s="213">
        <f t="shared" si="163"/>
        <v>403519.99999999994</v>
      </c>
    </row>
    <row r="661" spans="1:38" ht="27">
      <c r="A661" s="194">
        <v>3</v>
      </c>
      <c r="B661" s="104" t="s">
        <v>1341</v>
      </c>
      <c r="C661" s="104" t="s">
        <v>5282</v>
      </c>
      <c r="D661" s="194">
        <v>1969</v>
      </c>
      <c r="E661" s="942" t="s">
        <v>1120</v>
      </c>
      <c r="F661" s="194" t="s">
        <v>984</v>
      </c>
      <c r="G661" s="194">
        <v>27</v>
      </c>
      <c r="H661" s="194">
        <v>5.34</v>
      </c>
      <c r="I661" s="102">
        <v>1</v>
      </c>
      <c r="J661" s="102">
        <v>444288</v>
      </c>
      <c r="K661" s="102"/>
      <c r="L661" s="102"/>
      <c r="M661" s="213">
        <f t="shared" si="158"/>
        <v>444288</v>
      </c>
      <c r="N661" s="194">
        <v>5.34</v>
      </c>
      <c r="O661" s="102">
        <v>1</v>
      </c>
      <c r="P661" s="194">
        <v>444288</v>
      </c>
      <c r="Q661" s="194"/>
      <c r="R661" s="194"/>
      <c r="S661" s="213">
        <f t="shared" si="159"/>
        <v>444288</v>
      </c>
      <c r="T661" s="213">
        <f t="shared" si="160"/>
        <v>0</v>
      </c>
      <c r="U661" s="213">
        <f t="shared" si="160"/>
        <v>0</v>
      </c>
      <c r="V661" s="213">
        <f t="shared" si="160"/>
        <v>0</v>
      </c>
      <c r="W661" s="213">
        <f t="shared" si="160"/>
        <v>0</v>
      </c>
      <c r="X661" s="213">
        <f t="shared" si="161"/>
        <v>0</v>
      </c>
      <c r="Y661" s="194">
        <v>28</v>
      </c>
      <c r="Z661" s="194">
        <v>5.34</v>
      </c>
      <c r="AA661" s="102">
        <v>1</v>
      </c>
      <c r="AB661" s="102">
        <v>444288</v>
      </c>
      <c r="AC661" s="102"/>
      <c r="AD661" s="102"/>
      <c r="AE661" s="213">
        <f t="shared" si="162"/>
        <v>444288</v>
      </c>
      <c r="AF661" s="194">
        <v>29</v>
      </c>
      <c r="AG661" s="194">
        <v>5.34</v>
      </c>
      <c r="AH661" s="102">
        <v>1</v>
      </c>
      <c r="AI661" s="102">
        <v>444288</v>
      </c>
      <c r="AJ661" s="102"/>
      <c r="AK661" s="102"/>
      <c r="AL661" s="213">
        <f t="shared" si="163"/>
        <v>444288</v>
      </c>
    </row>
    <row r="662" spans="1:38" ht="40.5">
      <c r="A662" s="194">
        <v>4</v>
      </c>
      <c r="B662" s="102" t="s">
        <v>1342</v>
      </c>
      <c r="C662" s="102" t="s">
        <v>5282</v>
      </c>
      <c r="D662" s="194">
        <v>1979</v>
      </c>
      <c r="E662" s="942" t="s">
        <v>1124</v>
      </c>
      <c r="F662" s="194" t="s">
        <v>1115</v>
      </c>
      <c r="G662" s="194">
        <v>8</v>
      </c>
      <c r="H662" s="194">
        <v>3.21</v>
      </c>
      <c r="I662" s="102">
        <v>1</v>
      </c>
      <c r="J662" s="102">
        <v>267072</v>
      </c>
      <c r="K662" s="102"/>
      <c r="L662" s="102"/>
      <c r="M662" s="213">
        <f t="shared" si="158"/>
        <v>267072</v>
      </c>
      <c r="N662" s="194">
        <v>3.11</v>
      </c>
      <c r="O662" s="102">
        <v>1</v>
      </c>
      <c r="P662" s="194">
        <v>258752</v>
      </c>
      <c r="Q662" s="194"/>
      <c r="R662" s="194"/>
      <c r="S662" s="213">
        <f t="shared" si="159"/>
        <v>258752</v>
      </c>
      <c r="T662" s="213">
        <f t="shared" si="160"/>
        <v>0</v>
      </c>
      <c r="U662" s="213">
        <f t="shared" si="160"/>
        <v>8320</v>
      </c>
      <c r="V662" s="213">
        <f t="shared" si="160"/>
        <v>0</v>
      </c>
      <c r="W662" s="213">
        <f t="shared" si="160"/>
        <v>0</v>
      </c>
      <c r="X662" s="213">
        <f t="shared" si="161"/>
        <v>8320</v>
      </c>
      <c r="Y662" s="194">
        <v>9</v>
      </c>
      <c r="Z662" s="194">
        <v>3.21</v>
      </c>
      <c r="AA662" s="102">
        <v>1</v>
      </c>
      <c r="AB662" s="102">
        <v>267072</v>
      </c>
      <c r="AC662" s="102"/>
      <c r="AD662" s="102"/>
      <c r="AE662" s="213">
        <f t="shared" si="162"/>
        <v>267072</v>
      </c>
      <c r="AF662" s="194">
        <v>10</v>
      </c>
      <c r="AG662" s="194">
        <v>3.31</v>
      </c>
      <c r="AH662" s="102">
        <v>1</v>
      </c>
      <c r="AI662" s="102">
        <v>275392</v>
      </c>
      <c r="AJ662" s="102"/>
      <c r="AK662" s="102"/>
      <c r="AL662" s="213">
        <f t="shared" si="163"/>
        <v>275392</v>
      </c>
    </row>
    <row r="663" spans="1:38" ht="40.5">
      <c r="A663" s="194">
        <v>5</v>
      </c>
      <c r="B663" s="102" t="s">
        <v>1343</v>
      </c>
      <c r="C663" s="102" t="s">
        <v>5282</v>
      </c>
      <c r="D663" s="194">
        <v>1973</v>
      </c>
      <c r="E663" s="942" t="s">
        <v>1124</v>
      </c>
      <c r="F663" s="194" t="s">
        <v>1115</v>
      </c>
      <c r="G663" s="194">
        <v>6</v>
      </c>
      <c r="H663" s="194">
        <v>3.11</v>
      </c>
      <c r="I663" s="102">
        <v>1</v>
      </c>
      <c r="J663" s="102">
        <v>258752</v>
      </c>
      <c r="K663" s="102"/>
      <c r="L663" s="102"/>
      <c r="M663" s="213">
        <f t="shared" si="158"/>
        <v>258752</v>
      </c>
      <c r="N663" s="194">
        <v>3.02</v>
      </c>
      <c r="O663" s="102">
        <v>1</v>
      </c>
      <c r="P663" s="194">
        <v>251264</v>
      </c>
      <c r="Q663" s="194"/>
      <c r="R663" s="194"/>
      <c r="S663" s="213">
        <f t="shared" si="159"/>
        <v>251264</v>
      </c>
      <c r="T663" s="213">
        <f t="shared" si="160"/>
        <v>0</v>
      </c>
      <c r="U663" s="213">
        <f t="shared" si="160"/>
        <v>7488</v>
      </c>
      <c r="V663" s="213">
        <f t="shared" si="160"/>
        <v>0</v>
      </c>
      <c r="W663" s="213">
        <f t="shared" si="160"/>
        <v>0</v>
      </c>
      <c r="X663" s="213">
        <f t="shared" si="161"/>
        <v>7488</v>
      </c>
      <c r="Y663" s="194">
        <v>7</v>
      </c>
      <c r="Z663" s="194">
        <v>3.11</v>
      </c>
      <c r="AA663" s="102">
        <v>1</v>
      </c>
      <c r="AB663" s="102">
        <v>258752</v>
      </c>
      <c r="AC663" s="102"/>
      <c r="AD663" s="102"/>
      <c r="AE663" s="213">
        <f t="shared" si="162"/>
        <v>258752</v>
      </c>
      <c r="AF663" s="194">
        <v>8</v>
      </c>
      <c r="AG663" s="194">
        <v>3.21</v>
      </c>
      <c r="AH663" s="102">
        <v>1</v>
      </c>
      <c r="AI663" s="102">
        <v>267072</v>
      </c>
      <c r="AJ663" s="102"/>
      <c r="AK663" s="102"/>
      <c r="AL663" s="213">
        <f t="shared" si="163"/>
        <v>267072</v>
      </c>
    </row>
    <row r="664" spans="1:38" ht="40.5">
      <c r="A664" s="194">
        <v>6</v>
      </c>
      <c r="B664" s="104" t="s">
        <v>1344</v>
      </c>
      <c r="C664" s="104" t="s">
        <v>5282</v>
      </c>
      <c r="D664" s="194">
        <v>1981</v>
      </c>
      <c r="E664" s="942" t="s">
        <v>1128</v>
      </c>
      <c r="F664" s="194" t="s">
        <v>1129</v>
      </c>
      <c r="G664" s="194">
        <v>13</v>
      </c>
      <c r="H664" s="194">
        <v>2.92</v>
      </c>
      <c r="I664" s="102">
        <v>1</v>
      </c>
      <c r="J664" s="102">
        <v>242944</v>
      </c>
      <c r="K664" s="102"/>
      <c r="L664" s="102">
        <v>12147.2</v>
      </c>
      <c r="M664" s="213">
        <f t="shared" si="158"/>
        <v>255091.20000000001</v>
      </c>
      <c r="N664" s="194">
        <v>2.83</v>
      </c>
      <c r="O664" s="102">
        <v>1</v>
      </c>
      <c r="P664" s="194">
        <v>235456</v>
      </c>
      <c r="Q664" s="194"/>
      <c r="R664" s="194">
        <v>11772.800000000001</v>
      </c>
      <c r="S664" s="213">
        <f t="shared" si="159"/>
        <v>247228.79999999999</v>
      </c>
      <c r="T664" s="213">
        <f t="shared" si="160"/>
        <v>0</v>
      </c>
      <c r="U664" s="213">
        <f t="shared" si="160"/>
        <v>7488</v>
      </c>
      <c r="V664" s="213">
        <f t="shared" si="160"/>
        <v>0</v>
      </c>
      <c r="W664" s="213">
        <f t="shared" si="160"/>
        <v>374.39999999999964</v>
      </c>
      <c r="X664" s="213">
        <f t="shared" si="161"/>
        <v>7862.4</v>
      </c>
      <c r="Y664" s="194">
        <v>14</v>
      </c>
      <c r="Z664" s="194">
        <v>2.92</v>
      </c>
      <c r="AA664" s="102">
        <v>1</v>
      </c>
      <c r="AB664" s="102">
        <v>242944</v>
      </c>
      <c r="AC664" s="102"/>
      <c r="AD664" s="102">
        <v>12147.2</v>
      </c>
      <c r="AE664" s="213">
        <f t="shared" si="162"/>
        <v>255091.20000000001</v>
      </c>
      <c r="AF664" s="194">
        <v>15</v>
      </c>
      <c r="AG664" s="194">
        <v>2.92</v>
      </c>
      <c r="AH664" s="102">
        <v>1</v>
      </c>
      <c r="AI664" s="102">
        <v>242944</v>
      </c>
      <c r="AJ664" s="102"/>
      <c r="AK664" s="102">
        <v>12147.2</v>
      </c>
      <c r="AL664" s="213">
        <f t="shared" si="163"/>
        <v>255091.20000000001</v>
      </c>
    </row>
    <row r="665" spans="1:38" ht="40.5">
      <c r="A665" s="194">
        <v>7</v>
      </c>
      <c r="B665" s="102" t="s">
        <v>1872</v>
      </c>
      <c r="C665" s="102" t="s">
        <v>5282</v>
      </c>
      <c r="D665" s="194">
        <v>1991</v>
      </c>
      <c r="E665" s="942" t="s">
        <v>1128</v>
      </c>
      <c r="F665" s="194" t="s">
        <v>1129</v>
      </c>
      <c r="G665" s="194">
        <v>3</v>
      </c>
      <c r="H665" s="194">
        <v>2.5</v>
      </c>
      <c r="I665" s="102">
        <v>1</v>
      </c>
      <c r="J665" s="102">
        <v>208000</v>
      </c>
      <c r="K665" s="102"/>
      <c r="L665" s="102"/>
      <c r="M665" s="213">
        <f t="shared" si="158"/>
        <v>208000</v>
      </c>
      <c r="N665" s="194">
        <v>2.4300000000000002</v>
      </c>
      <c r="O665" s="102">
        <v>1</v>
      </c>
      <c r="P665" s="194">
        <v>202176</v>
      </c>
      <c r="Q665" s="194"/>
      <c r="R665" s="194"/>
      <c r="S665" s="213">
        <f t="shared" si="159"/>
        <v>202176</v>
      </c>
      <c r="T665" s="213">
        <f t="shared" si="160"/>
        <v>0</v>
      </c>
      <c r="U665" s="213">
        <f t="shared" si="160"/>
        <v>5824</v>
      </c>
      <c r="V665" s="213">
        <f t="shared" si="160"/>
        <v>0</v>
      </c>
      <c r="W665" s="213">
        <f t="shared" si="160"/>
        <v>0</v>
      </c>
      <c r="X665" s="213">
        <f t="shared" si="161"/>
        <v>5824</v>
      </c>
      <c r="Y665" s="194">
        <v>4</v>
      </c>
      <c r="Z665" s="194">
        <v>2.58</v>
      </c>
      <c r="AA665" s="102">
        <v>1</v>
      </c>
      <c r="AB665" s="102">
        <v>214656</v>
      </c>
      <c r="AC665" s="102"/>
      <c r="AD665" s="102"/>
      <c r="AE665" s="213">
        <f t="shared" si="162"/>
        <v>214656</v>
      </c>
      <c r="AF665" s="194">
        <v>5</v>
      </c>
      <c r="AG665" s="194">
        <v>2.58</v>
      </c>
      <c r="AH665" s="102">
        <v>1</v>
      </c>
      <c r="AI665" s="102">
        <v>214656</v>
      </c>
      <c r="AJ665" s="102"/>
      <c r="AK665" s="102"/>
      <c r="AL665" s="213">
        <f t="shared" si="163"/>
        <v>214656</v>
      </c>
    </row>
    <row r="666" spans="1:38" ht="40.5">
      <c r="A666" s="194">
        <v>8</v>
      </c>
      <c r="B666" s="102" t="s">
        <v>8137</v>
      </c>
      <c r="C666" s="102" t="s">
        <v>5282</v>
      </c>
      <c r="D666" s="194">
        <v>1995</v>
      </c>
      <c r="E666" s="942" t="s">
        <v>1133</v>
      </c>
      <c r="F666" s="194" t="s">
        <v>1134</v>
      </c>
      <c r="G666" s="194">
        <v>2</v>
      </c>
      <c r="H666" s="194">
        <v>1.54</v>
      </c>
      <c r="I666" s="102">
        <v>1</v>
      </c>
      <c r="J666" s="102">
        <v>128128</v>
      </c>
      <c r="K666" s="102"/>
      <c r="L666" s="102"/>
      <c r="M666" s="213">
        <f t="shared" si="158"/>
        <v>128128</v>
      </c>
      <c r="N666" s="194">
        <v>1.49</v>
      </c>
      <c r="O666" s="102">
        <v>1</v>
      </c>
      <c r="P666" s="194">
        <v>123968</v>
      </c>
      <c r="Q666" s="194"/>
      <c r="R666" s="194"/>
      <c r="S666" s="213">
        <f t="shared" si="159"/>
        <v>123968</v>
      </c>
      <c r="T666" s="213">
        <f t="shared" si="160"/>
        <v>0</v>
      </c>
      <c r="U666" s="213">
        <f t="shared" si="160"/>
        <v>4160</v>
      </c>
      <c r="V666" s="213">
        <f t="shared" si="160"/>
        <v>0</v>
      </c>
      <c r="W666" s="213">
        <f t="shared" si="160"/>
        <v>0</v>
      </c>
      <c r="X666" s="213">
        <f t="shared" si="161"/>
        <v>4160</v>
      </c>
      <c r="Y666" s="194">
        <v>3</v>
      </c>
      <c r="Z666" s="194">
        <v>1.59</v>
      </c>
      <c r="AA666" s="102">
        <v>1</v>
      </c>
      <c r="AB666" s="102">
        <v>132288</v>
      </c>
      <c r="AC666" s="102"/>
      <c r="AD666" s="102"/>
      <c r="AE666" s="213">
        <f t="shared" si="162"/>
        <v>132288</v>
      </c>
      <c r="AF666" s="194">
        <v>4</v>
      </c>
      <c r="AG666" s="194">
        <v>1.63</v>
      </c>
      <c r="AH666" s="102">
        <v>1</v>
      </c>
      <c r="AI666" s="102">
        <v>135616</v>
      </c>
      <c r="AJ666" s="102"/>
      <c r="AK666" s="102"/>
      <c r="AL666" s="213">
        <f t="shared" si="163"/>
        <v>135616</v>
      </c>
    </row>
    <row r="667" spans="1:38" ht="40.5">
      <c r="A667" s="194">
        <v>9</v>
      </c>
      <c r="B667" s="104" t="s">
        <v>1873</v>
      </c>
      <c r="C667" s="104" t="s">
        <v>5282</v>
      </c>
      <c r="D667" s="194">
        <v>1997</v>
      </c>
      <c r="E667" s="942" t="s">
        <v>1133</v>
      </c>
      <c r="F667" s="194" t="s">
        <v>1134</v>
      </c>
      <c r="G667" s="194">
        <v>2</v>
      </c>
      <c r="H667" s="194">
        <v>1.54</v>
      </c>
      <c r="I667" s="102">
        <v>1</v>
      </c>
      <c r="J667" s="102">
        <v>128128</v>
      </c>
      <c r="K667" s="102"/>
      <c r="L667" s="102"/>
      <c r="M667" s="213">
        <f t="shared" si="158"/>
        <v>128128</v>
      </c>
      <c r="N667" s="194">
        <v>1.49</v>
      </c>
      <c r="O667" s="102">
        <v>1</v>
      </c>
      <c r="P667" s="194">
        <v>123968</v>
      </c>
      <c r="Q667" s="194"/>
      <c r="R667" s="194"/>
      <c r="S667" s="213">
        <f t="shared" si="159"/>
        <v>123968</v>
      </c>
      <c r="T667" s="213">
        <f t="shared" si="160"/>
        <v>0</v>
      </c>
      <c r="U667" s="213">
        <f t="shared" si="160"/>
        <v>4160</v>
      </c>
      <c r="V667" s="213">
        <f t="shared" si="160"/>
        <v>0</v>
      </c>
      <c r="W667" s="213">
        <f t="shared" si="160"/>
        <v>0</v>
      </c>
      <c r="X667" s="213">
        <f t="shared" si="161"/>
        <v>4160</v>
      </c>
      <c r="Y667" s="194">
        <v>3</v>
      </c>
      <c r="Z667" s="194">
        <v>1.59</v>
      </c>
      <c r="AA667" s="102">
        <v>1</v>
      </c>
      <c r="AB667" s="102">
        <v>132288</v>
      </c>
      <c r="AC667" s="102"/>
      <c r="AD667" s="102"/>
      <c r="AE667" s="213">
        <f t="shared" si="162"/>
        <v>132288</v>
      </c>
      <c r="AF667" s="194">
        <v>4</v>
      </c>
      <c r="AG667" s="194">
        <v>1.63</v>
      </c>
      <c r="AH667" s="102">
        <v>1</v>
      </c>
      <c r="AI667" s="102">
        <v>135616</v>
      </c>
      <c r="AJ667" s="102"/>
      <c r="AK667" s="102"/>
      <c r="AL667" s="213">
        <f t="shared" si="163"/>
        <v>135616</v>
      </c>
    </row>
    <row r="668" spans="1:38" ht="40.5">
      <c r="A668" s="194">
        <v>10</v>
      </c>
      <c r="B668" s="102" t="s">
        <v>8138</v>
      </c>
      <c r="C668" s="102" t="s">
        <v>5282</v>
      </c>
      <c r="D668" s="194">
        <v>1980</v>
      </c>
      <c r="E668" s="942" t="s">
        <v>1133</v>
      </c>
      <c r="F668" s="194" t="s">
        <v>1134</v>
      </c>
      <c r="G668" s="194">
        <v>2</v>
      </c>
      <c r="H668" s="194">
        <v>1.54</v>
      </c>
      <c r="I668" s="102">
        <v>1</v>
      </c>
      <c r="J668" s="102">
        <v>128128</v>
      </c>
      <c r="K668" s="102"/>
      <c r="L668" s="102"/>
      <c r="M668" s="213">
        <f t="shared" si="158"/>
        <v>128128</v>
      </c>
      <c r="N668" s="194">
        <v>1.49</v>
      </c>
      <c r="O668" s="102">
        <v>1</v>
      </c>
      <c r="P668" s="194">
        <v>123968</v>
      </c>
      <c r="Q668" s="194"/>
      <c r="R668" s="194"/>
      <c r="S668" s="213">
        <f t="shared" si="159"/>
        <v>123968</v>
      </c>
      <c r="T668" s="213">
        <f t="shared" si="160"/>
        <v>0</v>
      </c>
      <c r="U668" s="213">
        <f t="shared" si="160"/>
        <v>4160</v>
      </c>
      <c r="V668" s="213">
        <f t="shared" si="160"/>
        <v>0</v>
      </c>
      <c r="W668" s="213">
        <f t="shared" si="160"/>
        <v>0</v>
      </c>
      <c r="X668" s="213">
        <f t="shared" si="161"/>
        <v>4160</v>
      </c>
      <c r="Y668" s="194">
        <v>3</v>
      </c>
      <c r="Z668" s="194">
        <v>1.59</v>
      </c>
      <c r="AA668" s="102">
        <v>1</v>
      </c>
      <c r="AB668" s="102">
        <v>132288</v>
      </c>
      <c r="AC668" s="102"/>
      <c r="AD668" s="102"/>
      <c r="AE668" s="213">
        <f t="shared" si="162"/>
        <v>132288</v>
      </c>
      <c r="AF668" s="194">
        <v>4</v>
      </c>
      <c r="AG668" s="194">
        <v>1.63</v>
      </c>
      <c r="AH668" s="102">
        <v>1</v>
      </c>
      <c r="AI668" s="102">
        <v>135616</v>
      </c>
      <c r="AJ668" s="102"/>
      <c r="AK668" s="102"/>
      <c r="AL668" s="213">
        <f t="shared" si="163"/>
        <v>135616</v>
      </c>
    </row>
    <row r="669" spans="1:38" ht="40.5">
      <c r="A669" s="194">
        <v>11</v>
      </c>
      <c r="B669" s="102" t="s">
        <v>1357</v>
      </c>
      <c r="C669" s="102" t="s">
        <v>5282</v>
      </c>
      <c r="D669" s="194">
        <v>1971</v>
      </c>
      <c r="E669" s="942" t="s">
        <v>1133</v>
      </c>
      <c r="F669" s="194" t="s">
        <v>1134</v>
      </c>
      <c r="G669" s="194">
        <v>23</v>
      </c>
      <c r="H669" s="194">
        <v>1.95</v>
      </c>
      <c r="I669" s="102">
        <v>1</v>
      </c>
      <c r="J669" s="102">
        <v>162240</v>
      </c>
      <c r="K669" s="102"/>
      <c r="L669" s="102"/>
      <c r="M669" s="213">
        <f t="shared" si="158"/>
        <v>162240</v>
      </c>
      <c r="N669" s="194">
        <v>1.95</v>
      </c>
      <c r="O669" s="102">
        <v>1</v>
      </c>
      <c r="P669" s="194">
        <v>162240</v>
      </c>
      <c r="Q669" s="194"/>
      <c r="R669" s="194"/>
      <c r="S669" s="213">
        <f t="shared" si="159"/>
        <v>162240</v>
      </c>
      <c r="T669" s="213">
        <f t="shared" si="160"/>
        <v>0</v>
      </c>
      <c r="U669" s="213">
        <f t="shared" si="160"/>
        <v>0</v>
      </c>
      <c r="V669" s="213">
        <f t="shared" si="160"/>
        <v>0</v>
      </c>
      <c r="W669" s="213">
        <f t="shared" si="160"/>
        <v>0</v>
      </c>
      <c r="X669" s="213">
        <f t="shared" si="161"/>
        <v>0</v>
      </c>
      <c r="Y669" s="194">
        <v>24</v>
      </c>
      <c r="Z669" s="194">
        <v>1.95</v>
      </c>
      <c r="AA669" s="102">
        <v>1</v>
      </c>
      <c r="AB669" s="102">
        <v>162240</v>
      </c>
      <c r="AC669" s="102"/>
      <c r="AD669" s="102"/>
      <c r="AE669" s="213">
        <f t="shared" si="162"/>
        <v>162240</v>
      </c>
      <c r="AF669" s="194">
        <v>25</v>
      </c>
      <c r="AG669" s="194">
        <v>1.95</v>
      </c>
      <c r="AH669" s="102">
        <v>1</v>
      </c>
      <c r="AI669" s="102">
        <v>162240</v>
      </c>
      <c r="AJ669" s="102"/>
      <c r="AK669" s="102"/>
      <c r="AL669" s="213">
        <f t="shared" si="163"/>
        <v>162240</v>
      </c>
    </row>
    <row r="670" spans="1:38" ht="40.5">
      <c r="A670" s="194">
        <v>12</v>
      </c>
      <c r="B670" s="104" t="s">
        <v>1358</v>
      </c>
      <c r="C670" s="104" t="s">
        <v>5282</v>
      </c>
      <c r="D670" s="194">
        <v>1989</v>
      </c>
      <c r="E670" s="942" t="s">
        <v>1133</v>
      </c>
      <c r="F670" s="194" t="s">
        <v>1134</v>
      </c>
      <c r="G670" s="194">
        <v>9</v>
      </c>
      <c r="H670" s="194">
        <v>1.73</v>
      </c>
      <c r="I670" s="102">
        <v>1</v>
      </c>
      <c r="J670" s="102">
        <v>143936</v>
      </c>
      <c r="K670" s="102"/>
      <c r="L670" s="102"/>
      <c r="M670" s="213">
        <f t="shared" si="158"/>
        <v>143936</v>
      </c>
      <c r="N670" s="194">
        <v>1.73</v>
      </c>
      <c r="O670" s="102">
        <v>1</v>
      </c>
      <c r="P670" s="194">
        <v>143936</v>
      </c>
      <c r="Q670" s="194"/>
      <c r="R670" s="194"/>
      <c r="S670" s="213">
        <f t="shared" si="159"/>
        <v>143936</v>
      </c>
      <c r="T670" s="213">
        <f t="shared" si="160"/>
        <v>0</v>
      </c>
      <c r="U670" s="213">
        <f t="shared" si="160"/>
        <v>0</v>
      </c>
      <c r="V670" s="213">
        <f t="shared" si="160"/>
        <v>0</v>
      </c>
      <c r="W670" s="213">
        <f t="shared" si="160"/>
        <v>0</v>
      </c>
      <c r="X670" s="213">
        <f t="shared" si="161"/>
        <v>0</v>
      </c>
      <c r="Y670" s="194">
        <v>10</v>
      </c>
      <c r="Z670" s="194">
        <v>1.79</v>
      </c>
      <c r="AA670" s="102">
        <v>1</v>
      </c>
      <c r="AB670" s="102">
        <v>148928</v>
      </c>
      <c r="AC670" s="102"/>
      <c r="AD670" s="102"/>
      <c r="AE670" s="213">
        <f t="shared" si="162"/>
        <v>148928</v>
      </c>
      <c r="AF670" s="194">
        <v>11</v>
      </c>
      <c r="AG670" s="194">
        <v>1.79</v>
      </c>
      <c r="AH670" s="102">
        <v>1</v>
      </c>
      <c r="AI670" s="102">
        <v>148928</v>
      </c>
      <c r="AJ670" s="102"/>
      <c r="AK670" s="102"/>
      <c r="AL670" s="213">
        <f t="shared" si="163"/>
        <v>148928</v>
      </c>
    </row>
    <row r="671" spans="1:38" ht="27">
      <c r="A671" s="194">
        <v>13</v>
      </c>
      <c r="B671" s="102" t="s">
        <v>759</v>
      </c>
      <c r="C671" s="102"/>
      <c r="D671" s="194"/>
      <c r="E671" s="942" t="s">
        <v>1121</v>
      </c>
      <c r="F671" s="194" t="s">
        <v>990</v>
      </c>
      <c r="G671" s="194">
        <v>7</v>
      </c>
      <c r="H671" s="194">
        <v>1.96</v>
      </c>
      <c r="I671" s="102">
        <v>1</v>
      </c>
      <c r="J671" s="102">
        <v>163072</v>
      </c>
      <c r="K671" s="102"/>
      <c r="L671" s="102"/>
      <c r="M671" s="213">
        <f t="shared" si="158"/>
        <v>163072</v>
      </c>
      <c r="N671" s="194">
        <v>1.96</v>
      </c>
      <c r="O671" s="102">
        <v>1</v>
      </c>
      <c r="P671" s="194">
        <v>163072</v>
      </c>
      <c r="Q671" s="194"/>
      <c r="R671" s="194"/>
      <c r="S671" s="213">
        <f t="shared" si="159"/>
        <v>163072</v>
      </c>
      <c r="T671" s="213">
        <f t="shared" si="160"/>
        <v>0</v>
      </c>
      <c r="U671" s="213">
        <f t="shared" si="160"/>
        <v>0</v>
      </c>
      <c r="V671" s="213">
        <f t="shared" si="160"/>
        <v>0</v>
      </c>
      <c r="W671" s="213">
        <f t="shared" si="160"/>
        <v>0</v>
      </c>
      <c r="X671" s="213">
        <f t="shared" si="161"/>
        <v>0</v>
      </c>
      <c r="Y671" s="194">
        <v>8</v>
      </c>
      <c r="Z671" s="194">
        <v>2.02</v>
      </c>
      <c r="AA671" s="102">
        <v>1</v>
      </c>
      <c r="AB671" s="102">
        <v>168064</v>
      </c>
      <c r="AC671" s="102"/>
      <c r="AD671" s="102"/>
      <c r="AE671" s="213">
        <f t="shared" si="162"/>
        <v>168064</v>
      </c>
      <c r="AF671" s="194">
        <v>9</v>
      </c>
      <c r="AG671" s="194">
        <v>2.02</v>
      </c>
      <c r="AH671" s="102">
        <v>1</v>
      </c>
      <c r="AI671" s="102">
        <v>168064</v>
      </c>
      <c r="AJ671" s="102"/>
      <c r="AK671" s="102"/>
      <c r="AL671" s="213">
        <f t="shared" si="163"/>
        <v>168064</v>
      </c>
    </row>
    <row r="672" spans="1:38" ht="27">
      <c r="A672" s="194">
        <v>14</v>
      </c>
      <c r="B672" s="102" t="s">
        <v>1229</v>
      </c>
      <c r="C672" s="102" t="s">
        <v>5282</v>
      </c>
      <c r="D672" s="194">
        <v>1983</v>
      </c>
      <c r="E672" s="942" t="s">
        <v>1121</v>
      </c>
      <c r="F672" s="194" t="s">
        <v>990</v>
      </c>
      <c r="G672" s="194">
        <v>20</v>
      </c>
      <c r="H672" s="194">
        <v>2.2799999999999998</v>
      </c>
      <c r="I672" s="102">
        <v>1</v>
      </c>
      <c r="J672" s="102">
        <v>189695.99999999997</v>
      </c>
      <c r="K672" s="102"/>
      <c r="L672" s="102"/>
      <c r="M672" s="213">
        <f t="shared" si="158"/>
        <v>189695.99999999997</v>
      </c>
      <c r="N672" s="194">
        <v>2.2799999999999998</v>
      </c>
      <c r="O672" s="102">
        <v>1</v>
      </c>
      <c r="P672" s="194">
        <v>189695.99999999997</v>
      </c>
      <c r="Q672" s="194"/>
      <c r="R672" s="194"/>
      <c r="S672" s="213">
        <f t="shared" si="159"/>
        <v>189695.99999999997</v>
      </c>
      <c r="T672" s="213">
        <f t="shared" si="160"/>
        <v>0</v>
      </c>
      <c r="U672" s="213">
        <f t="shared" si="160"/>
        <v>0</v>
      </c>
      <c r="V672" s="213">
        <f t="shared" si="160"/>
        <v>0</v>
      </c>
      <c r="W672" s="213">
        <f t="shared" si="160"/>
        <v>0</v>
      </c>
      <c r="X672" s="213">
        <f t="shared" si="161"/>
        <v>0</v>
      </c>
      <c r="Y672" s="194">
        <v>21</v>
      </c>
      <c r="Z672" s="194">
        <v>2.2799999999999998</v>
      </c>
      <c r="AA672" s="102">
        <v>1</v>
      </c>
      <c r="AB672" s="102">
        <v>189695.99999999997</v>
      </c>
      <c r="AC672" s="102"/>
      <c r="AD672" s="102"/>
      <c r="AE672" s="213">
        <f t="shared" si="162"/>
        <v>189695.99999999997</v>
      </c>
      <c r="AF672" s="194">
        <v>22</v>
      </c>
      <c r="AG672" s="194">
        <v>2.2799999999999998</v>
      </c>
      <c r="AH672" s="102">
        <v>1</v>
      </c>
      <c r="AI672" s="102">
        <v>189695.99999999997</v>
      </c>
      <c r="AJ672" s="102"/>
      <c r="AK672" s="102"/>
      <c r="AL672" s="213">
        <f t="shared" si="163"/>
        <v>189695.99999999997</v>
      </c>
    </row>
    <row r="673" spans="1:38" ht="27">
      <c r="A673" s="194">
        <v>15</v>
      </c>
      <c r="B673" s="104" t="s">
        <v>6776</v>
      </c>
      <c r="C673" s="104" t="s">
        <v>5282</v>
      </c>
      <c r="D673" s="194">
        <v>2004</v>
      </c>
      <c r="E673" s="942" t="s">
        <v>1121</v>
      </c>
      <c r="F673" s="194" t="s">
        <v>990</v>
      </c>
      <c r="G673" s="194">
        <v>3</v>
      </c>
      <c r="H673" s="194">
        <v>1.84</v>
      </c>
      <c r="I673" s="102">
        <v>1</v>
      </c>
      <c r="J673" s="102">
        <v>153088</v>
      </c>
      <c r="K673" s="102"/>
      <c r="L673" s="102"/>
      <c r="M673" s="213">
        <f t="shared" si="158"/>
        <v>153088</v>
      </c>
      <c r="N673" s="194">
        <v>1.79</v>
      </c>
      <c r="O673" s="102">
        <v>1</v>
      </c>
      <c r="P673" s="194">
        <v>148928</v>
      </c>
      <c r="Q673" s="194"/>
      <c r="R673" s="194"/>
      <c r="S673" s="213">
        <f t="shared" si="159"/>
        <v>148928</v>
      </c>
      <c r="T673" s="213">
        <f t="shared" si="160"/>
        <v>0</v>
      </c>
      <c r="U673" s="213">
        <f t="shared" si="160"/>
        <v>4160</v>
      </c>
      <c r="V673" s="213">
        <f t="shared" si="160"/>
        <v>0</v>
      </c>
      <c r="W673" s="213">
        <f t="shared" si="160"/>
        <v>0</v>
      </c>
      <c r="X673" s="213">
        <f t="shared" si="161"/>
        <v>4160</v>
      </c>
      <c r="Y673" s="194">
        <v>4</v>
      </c>
      <c r="Z673" s="194">
        <v>1.9</v>
      </c>
      <c r="AA673" s="102">
        <v>1</v>
      </c>
      <c r="AB673" s="102">
        <v>158080</v>
      </c>
      <c r="AC673" s="102"/>
      <c r="AD673" s="102"/>
      <c r="AE673" s="213">
        <f t="shared" si="162"/>
        <v>158080</v>
      </c>
      <c r="AF673" s="194">
        <v>5</v>
      </c>
      <c r="AG673" s="194">
        <v>1.9</v>
      </c>
      <c r="AH673" s="102">
        <v>1</v>
      </c>
      <c r="AI673" s="102">
        <v>158080</v>
      </c>
      <c r="AJ673" s="102"/>
      <c r="AK673" s="102"/>
      <c r="AL673" s="213">
        <f t="shared" si="163"/>
        <v>158080</v>
      </c>
    </row>
    <row r="674" spans="1:38" ht="27">
      <c r="A674" s="194">
        <v>16</v>
      </c>
      <c r="B674" s="102" t="s">
        <v>6777</v>
      </c>
      <c r="C674" s="102" t="s">
        <v>5282</v>
      </c>
      <c r="D674" s="194">
        <v>2003</v>
      </c>
      <c r="E674" s="942" t="s">
        <v>1121</v>
      </c>
      <c r="F674" s="194" t="s">
        <v>990</v>
      </c>
      <c r="G674" s="194">
        <v>2</v>
      </c>
      <c r="H674" s="194">
        <v>1.79</v>
      </c>
      <c r="I674" s="102">
        <v>1</v>
      </c>
      <c r="J674" s="102">
        <v>148928</v>
      </c>
      <c r="K674" s="102"/>
      <c r="L674" s="102"/>
      <c r="M674" s="213">
        <f t="shared" si="158"/>
        <v>148928</v>
      </c>
      <c r="N674" s="194">
        <v>1.73</v>
      </c>
      <c r="O674" s="102">
        <v>1</v>
      </c>
      <c r="P674" s="194">
        <v>143936</v>
      </c>
      <c r="Q674" s="194"/>
      <c r="R674" s="194"/>
      <c r="S674" s="213">
        <f t="shared" si="159"/>
        <v>143936</v>
      </c>
      <c r="T674" s="213">
        <f t="shared" si="160"/>
        <v>0</v>
      </c>
      <c r="U674" s="213">
        <f t="shared" si="160"/>
        <v>4992</v>
      </c>
      <c r="V674" s="213">
        <f t="shared" si="160"/>
        <v>0</v>
      </c>
      <c r="W674" s="213">
        <f t="shared" si="160"/>
        <v>0</v>
      </c>
      <c r="X674" s="213">
        <f t="shared" si="161"/>
        <v>4992</v>
      </c>
      <c r="Y674" s="194">
        <v>3</v>
      </c>
      <c r="Z674" s="194">
        <v>1.84</v>
      </c>
      <c r="AA674" s="102">
        <v>1</v>
      </c>
      <c r="AB674" s="102">
        <v>153088</v>
      </c>
      <c r="AC674" s="102"/>
      <c r="AD674" s="102"/>
      <c r="AE674" s="213">
        <f t="shared" si="162"/>
        <v>153088</v>
      </c>
      <c r="AF674" s="194">
        <v>4</v>
      </c>
      <c r="AG674" s="194">
        <v>1.9</v>
      </c>
      <c r="AH674" s="102">
        <v>1</v>
      </c>
      <c r="AI674" s="102">
        <v>158080</v>
      </c>
      <c r="AJ674" s="102"/>
      <c r="AK674" s="102"/>
      <c r="AL674" s="213">
        <f t="shared" si="163"/>
        <v>158080</v>
      </c>
    </row>
    <row r="675" spans="1:38" ht="27">
      <c r="A675" s="194">
        <v>17</v>
      </c>
      <c r="B675" s="102" t="s">
        <v>8139</v>
      </c>
      <c r="C675" s="102" t="s">
        <v>5282</v>
      </c>
      <c r="D675" s="194">
        <v>1997</v>
      </c>
      <c r="E675" s="942" t="s">
        <v>1121</v>
      </c>
      <c r="F675" s="194" t="s">
        <v>990</v>
      </c>
      <c r="G675" s="194">
        <v>2</v>
      </c>
      <c r="H675" s="194">
        <v>1.79</v>
      </c>
      <c r="I675" s="102">
        <v>1</v>
      </c>
      <c r="J675" s="102">
        <v>148928</v>
      </c>
      <c r="K675" s="102"/>
      <c r="L675" s="102"/>
      <c r="M675" s="213">
        <f t="shared" si="158"/>
        <v>148928</v>
      </c>
      <c r="N675" s="194">
        <v>1.73</v>
      </c>
      <c r="O675" s="102">
        <v>1</v>
      </c>
      <c r="P675" s="194">
        <v>143936</v>
      </c>
      <c r="Q675" s="194"/>
      <c r="R675" s="194"/>
      <c r="S675" s="213">
        <f t="shared" si="159"/>
        <v>143936</v>
      </c>
      <c r="T675" s="213">
        <f t="shared" si="160"/>
        <v>0</v>
      </c>
      <c r="U675" s="213">
        <f t="shared" si="160"/>
        <v>4992</v>
      </c>
      <c r="V675" s="213">
        <f t="shared" si="160"/>
        <v>0</v>
      </c>
      <c r="W675" s="213">
        <f t="shared" si="160"/>
        <v>0</v>
      </c>
      <c r="X675" s="213">
        <f t="shared" si="161"/>
        <v>4992</v>
      </c>
      <c r="Y675" s="194">
        <v>3</v>
      </c>
      <c r="Z675" s="194">
        <v>1.84</v>
      </c>
      <c r="AA675" s="102">
        <v>1</v>
      </c>
      <c r="AB675" s="102">
        <v>153088</v>
      </c>
      <c r="AC675" s="102"/>
      <c r="AD675" s="102"/>
      <c r="AE675" s="213">
        <f t="shared" si="162"/>
        <v>153088</v>
      </c>
      <c r="AF675" s="194">
        <v>4</v>
      </c>
      <c r="AG675" s="194">
        <v>1.9</v>
      </c>
      <c r="AH675" s="102">
        <v>1</v>
      </c>
      <c r="AI675" s="102">
        <v>158080</v>
      </c>
      <c r="AJ675" s="102"/>
      <c r="AK675" s="102"/>
      <c r="AL675" s="213">
        <f t="shared" si="163"/>
        <v>158080</v>
      </c>
    </row>
    <row r="676" spans="1:38" ht="27">
      <c r="A676" s="194">
        <v>18</v>
      </c>
      <c r="B676" s="104" t="s">
        <v>1347</v>
      </c>
      <c r="C676" s="104" t="s">
        <v>5282</v>
      </c>
      <c r="D676" s="194">
        <v>1980</v>
      </c>
      <c r="E676" s="942" t="s">
        <v>1121</v>
      </c>
      <c r="F676" s="194" t="s">
        <v>990</v>
      </c>
      <c r="G676" s="194">
        <v>18</v>
      </c>
      <c r="H676" s="194">
        <v>2.21</v>
      </c>
      <c r="I676" s="102">
        <v>1</v>
      </c>
      <c r="J676" s="102">
        <v>183872</v>
      </c>
      <c r="K676" s="102"/>
      <c r="L676" s="102"/>
      <c r="M676" s="213">
        <f t="shared" si="158"/>
        <v>183872</v>
      </c>
      <c r="N676" s="194">
        <v>2.21</v>
      </c>
      <c r="O676" s="102">
        <v>1</v>
      </c>
      <c r="P676" s="194">
        <v>183872</v>
      </c>
      <c r="Q676" s="194"/>
      <c r="R676" s="194"/>
      <c r="S676" s="213">
        <f t="shared" si="159"/>
        <v>183872</v>
      </c>
      <c r="T676" s="213">
        <f t="shared" si="160"/>
        <v>0</v>
      </c>
      <c r="U676" s="213">
        <f t="shared" si="160"/>
        <v>0</v>
      </c>
      <c r="V676" s="213">
        <f t="shared" si="160"/>
        <v>0</v>
      </c>
      <c r="W676" s="213">
        <f t="shared" si="160"/>
        <v>0</v>
      </c>
      <c r="X676" s="213">
        <f t="shared" si="161"/>
        <v>0</v>
      </c>
      <c r="Y676" s="194">
        <v>19</v>
      </c>
      <c r="Z676" s="194">
        <v>2.2799999999999998</v>
      </c>
      <c r="AA676" s="102">
        <v>1</v>
      </c>
      <c r="AB676" s="102">
        <v>189695.99999999997</v>
      </c>
      <c r="AC676" s="102"/>
      <c r="AD676" s="102"/>
      <c r="AE676" s="213">
        <f t="shared" si="162"/>
        <v>189695.99999999997</v>
      </c>
      <c r="AF676" s="194">
        <v>20</v>
      </c>
      <c r="AG676" s="194">
        <v>2.2799999999999998</v>
      </c>
      <c r="AH676" s="102">
        <v>1</v>
      </c>
      <c r="AI676" s="102">
        <v>189695.99999999997</v>
      </c>
      <c r="AJ676" s="102"/>
      <c r="AK676" s="102"/>
      <c r="AL676" s="213">
        <f t="shared" si="163"/>
        <v>189695.99999999997</v>
      </c>
    </row>
    <row r="677" spans="1:38" ht="27">
      <c r="A677" s="194">
        <v>19</v>
      </c>
      <c r="B677" s="102" t="s">
        <v>5458</v>
      </c>
      <c r="C677" s="102" t="s">
        <v>5282</v>
      </c>
      <c r="D677" s="194">
        <v>1959</v>
      </c>
      <c r="E677" s="942" t="s">
        <v>1121</v>
      </c>
      <c r="F677" s="194" t="s">
        <v>990</v>
      </c>
      <c r="G677" s="194">
        <v>3</v>
      </c>
      <c r="H677" s="194">
        <v>1.84</v>
      </c>
      <c r="I677" s="102">
        <v>1</v>
      </c>
      <c r="J677" s="102">
        <v>153088</v>
      </c>
      <c r="K677" s="102"/>
      <c r="L677" s="102"/>
      <c r="M677" s="213">
        <f t="shared" si="158"/>
        <v>153088</v>
      </c>
      <c r="N677" s="194">
        <v>1.79</v>
      </c>
      <c r="O677" s="102">
        <v>1</v>
      </c>
      <c r="P677" s="194">
        <v>148928</v>
      </c>
      <c r="Q677" s="194"/>
      <c r="R677" s="194"/>
      <c r="S677" s="213">
        <f t="shared" si="159"/>
        <v>148928</v>
      </c>
      <c r="T677" s="213">
        <f t="shared" si="160"/>
        <v>0</v>
      </c>
      <c r="U677" s="213">
        <f t="shared" si="160"/>
        <v>4160</v>
      </c>
      <c r="V677" s="213">
        <f t="shared" si="160"/>
        <v>0</v>
      </c>
      <c r="W677" s="213">
        <f t="shared" si="160"/>
        <v>0</v>
      </c>
      <c r="X677" s="213">
        <f t="shared" si="161"/>
        <v>4160</v>
      </c>
      <c r="Y677" s="194">
        <v>4</v>
      </c>
      <c r="Z677" s="194">
        <v>1.9</v>
      </c>
      <c r="AA677" s="102">
        <v>1</v>
      </c>
      <c r="AB677" s="102">
        <v>158080</v>
      </c>
      <c r="AC677" s="102"/>
      <c r="AD677" s="102"/>
      <c r="AE677" s="213">
        <f t="shared" si="162"/>
        <v>158080</v>
      </c>
      <c r="AF677" s="194">
        <v>5</v>
      </c>
      <c r="AG677" s="194">
        <v>1.9</v>
      </c>
      <c r="AH677" s="102">
        <v>1</v>
      </c>
      <c r="AI677" s="102">
        <v>158080</v>
      </c>
      <c r="AJ677" s="102"/>
      <c r="AK677" s="102"/>
      <c r="AL677" s="213">
        <f t="shared" si="163"/>
        <v>158080</v>
      </c>
    </row>
    <row r="678" spans="1:38" ht="27">
      <c r="A678" s="194">
        <v>20</v>
      </c>
      <c r="B678" s="102" t="s">
        <v>6778</v>
      </c>
      <c r="C678" s="102" t="s">
        <v>5283</v>
      </c>
      <c r="D678" s="194">
        <v>2004</v>
      </c>
      <c r="E678" s="942" t="s">
        <v>1121</v>
      </c>
      <c r="F678" s="194" t="s">
        <v>990</v>
      </c>
      <c r="G678" s="194">
        <v>3</v>
      </c>
      <c r="H678" s="194">
        <v>1.84</v>
      </c>
      <c r="I678" s="102">
        <v>1</v>
      </c>
      <c r="J678" s="102">
        <v>153088</v>
      </c>
      <c r="K678" s="102"/>
      <c r="L678" s="102"/>
      <c r="M678" s="213">
        <f t="shared" si="158"/>
        <v>153088</v>
      </c>
      <c r="N678" s="194">
        <v>1.79</v>
      </c>
      <c r="O678" s="102">
        <v>1</v>
      </c>
      <c r="P678" s="194">
        <v>148928</v>
      </c>
      <c r="Q678" s="194"/>
      <c r="R678" s="194"/>
      <c r="S678" s="213">
        <f t="shared" si="159"/>
        <v>148928</v>
      </c>
      <c r="T678" s="213">
        <f t="shared" si="160"/>
        <v>0</v>
      </c>
      <c r="U678" s="213">
        <f t="shared" si="160"/>
        <v>4160</v>
      </c>
      <c r="V678" s="213">
        <f t="shared" si="160"/>
        <v>0</v>
      </c>
      <c r="W678" s="213">
        <f t="shared" si="160"/>
        <v>0</v>
      </c>
      <c r="X678" s="213">
        <f t="shared" si="161"/>
        <v>4160</v>
      </c>
      <c r="Y678" s="194">
        <v>4</v>
      </c>
      <c r="Z678" s="194">
        <v>1.9</v>
      </c>
      <c r="AA678" s="102">
        <v>1</v>
      </c>
      <c r="AB678" s="102">
        <v>158080</v>
      </c>
      <c r="AC678" s="102"/>
      <c r="AD678" s="102"/>
      <c r="AE678" s="213">
        <f t="shared" si="162"/>
        <v>158080</v>
      </c>
      <c r="AF678" s="194">
        <v>5</v>
      </c>
      <c r="AG678" s="194">
        <v>1.9</v>
      </c>
      <c r="AH678" s="102">
        <v>1</v>
      </c>
      <c r="AI678" s="102">
        <v>158080</v>
      </c>
      <c r="AJ678" s="102"/>
      <c r="AK678" s="102"/>
      <c r="AL678" s="213">
        <f t="shared" si="163"/>
        <v>158080</v>
      </c>
    </row>
    <row r="679" spans="1:38" ht="27">
      <c r="A679" s="194">
        <v>21</v>
      </c>
      <c r="B679" s="104" t="s">
        <v>1346</v>
      </c>
      <c r="C679" s="104" t="s">
        <v>5282</v>
      </c>
      <c r="D679" s="194">
        <v>1997</v>
      </c>
      <c r="E679" s="942" t="s">
        <v>1121</v>
      </c>
      <c r="F679" s="194" t="s">
        <v>990</v>
      </c>
      <c r="G679" s="194">
        <v>6</v>
      </c>
      <c r="H679" s="194">
        <v>1.96</v>
      </c>
      <c r="I679" s="102">
        <v>1</v>
      </c>
      <c r="J679" s="102">
        <v>163072</v>
      </c>
      <c r="K679" s="102"/>
      <c r="L679" s="102"/>
      <c r="M679" s="213">
        <f t="shared" si="158"/>
        <v>163072</v>
      </c>
      <c r="N679" s="194">
        <v>1.9</v>
      </c>
      <c r="O679" s="102">
        <v>1</v>
      </c>
      <c r="P679" s="194">
        <v>158080</v>
      </c>
      <c r="Q679" s="194"/>
      <c r="R679" s="194"/>
      <c r="S679" s="213">
        <f t="shared" si="159"/>
        <v>158080</v>
      </c>
      <c r="T679" s="213">
        <f t="shared" si="160"/>
        <v>0</v>
      </c>
      <c r="U679" s="213">
        <f t="shared" si="160"/>
        <v>4992</v>
      </c>
      <c r="V679" s="213">
        <f t="shared" si="160"/>
        <v>0</v>
      </c>
      <c r="W679" s="213">
        <f t="shared" si="160"/>
        <v>0</v>
      </c>
      <c r="X679" s="213">
        <f t="shared" si="161"/>
        <v>4992</v>
      </c>
      <c r="Y679" s="194">
        <v>7</v>
      </c>
      <c r="Z679" s="194">
        <v>1.96</v>
      </c>
      <c r="AA679" s="102">
        <v>1</v>
      </c>
      <c r="AB679" s="102">
        <v>163072</v>
      </c>
      <c r="AC679" s="102"/>
      <c r="AD679" s="102"/>
      <c r="AE679" s="213">
        <f t="shared" si="162"/>
        <v>163072</v>
      </c>
      <c r="AF679" s="194">
        <v>8</v>
      </c>
      <c r="AG679" s="194">
        <v>2.02</v>
      </c>
      <c r="AH679" s="102">
        <v>1</v>
      </c>
      <c r="AI679" s="102">
        <v>168064</v>
      </c>
      <c r="AJ679" s="102"/>
      <c r="AK679" s="102"/>
      <c r="AL679" s="213">
        <f t="shared" si="163"/>
        <v>168064</v>
      </c>
    </row>
    <row r="680" spans="1:38" ht="27">
      <c r="A680" s="194">
        <v>22</v>
      </c>
      <c r="B680" s="102" t="s">
        <v>1255</v>
      </c>
      <c r="C680" s="102" t="s">
        <v>5282</v>
      </c>
      <c r="D680" s="194">
        <v>1989</v>
      </c>
      <c r="E680" s="942" t="s">
        <v>1121</v>
      </c>
      <c r="F680" s="194" t="s">
        <v>990</v>
      </c>
      <c r="G680" s="194">
        <v>5</v>
      </c>
      <c r="H680" s="194">
        <v>1.9</v>
      </c>
      <c r="I680" s="102">
        <v>1</v>
      </c>
      <c r="J680" s="102">
        <v>158080</v>
      </c>
      <c r="K680" s="102"/>
      <c r="L680" s="102"/>
      <c r="M680" s="213">
        <f t="shared" si="158"/>
        <v>158080</v>
      </c>
      <c r="N680" s="194">
        <v>1.9</v>
      </c>
      <c r="O680" s="102">
        <v>1</v>
      </c>
      <c r="P680" s="194">
        <v>158080</v>
      </c>
      <c r="Q680" s="194"/>
      <c r="R680" s="194"/>
      <c r="S680" s="213">
        <f t="shared" si="159"/>
        <v>158080</v>
      </c>
      <c r="T680" s="213">
        <f t="shared" si="160"/>
        <v>0</v>
      </c>
      <c r="U680" s="213">
        <f t="shared" si="160"/>
        <v>0</v>
      </c>
      <c r="V680" s="213">
        <f t="shared" si="160"/>
        <v>0</v>
      </c>
      <c r="W680" s="213">
        <f t="shared" si="160"/>
        <v>0</v>
      </c>
      <c r="X680" s="213">
        <f t="shared" si="161"/>
        <v>0</v>
      </c>
      <c r="Y680" s="194">
        <v>6</v>
      </c>
      <c r="Z680" s="194">
        <v>1.96</v>
      </c>
      <c r="AA680" s="102">
        <v>1</v>
      </c>
      <c r="AB680" s="102">
        <v>163072</v>
      </c>
      <c r="AC680" s="102"/>
      <c r="AD680" s="102"/>
      <c r="AE680" s="213">
        <f t="shared" si="162"/>
        <v>163072</v>
      </c>
      <c r="AF680" s="194">
        <v>7</v>
      </c>
      <c r="AG680" s="194">
        <v>1.96</v>
      </c>
      <c r="AH680" s="102">
        <v>1</v>
      </c>
      <c r="AI680" s="102">
        <v>163072</v>
      </c>
      <c r="AJ680" s="102"/>
      <c r="AK680" s="102"/>
      <c r="AL680" s="213">
        <f t="shared" si="163"/>
        <v>163072</v>
      </c>
    </row>
    <row r="681" spans="1:38" ht="27">
      <c r="A681" s="194">
        <v>23</v>
      </c>
      <c r="B681" s="102" t="s">
        <v>1218</v>
      </c>
      <c r="C681" s="102" t="s">
        <v>5282</v>
      </c>
      <c r="D681" s="194">
        <v>1979</v>
      </c>
      <c r="E681" s="942" t="s">
        <v>1121</v>
      </c>
      <c r="F681" s="194" t="s">
        <v>990</v>
      </c>
      <c r="G681" s="194">
        <v>4</v>
      </c>
      <c r="H681" s="194">
        <v>1.9</v>
      </c>
      <c r="I681" s="102">
        <v>1</v>
      </c>
      <c r="J681" s="102">
        <v>158080</v>
      </c>
      <c r="K681" s="102"/>
      <c r="L681" s="102"/>
      <c r="M681" s="213">
        <f t="shared" si="158"/>
        <v>158080</v>
      </c>
      <c r="N681" s="194">
        <v>1.84</v>
      </c>
      <c r="O681" s="102">
        <v>1</v>
      </c>
      <c r="P681" s="194">
        <v>153088</v>
      </c>
      <c r="Q681" s="194"/>
      <c r="R681" s="194"/>
      <c r="S681" s="213">
        <f t="shared" si="159"/>
        <v>153088</v>
      </c>
      <c r="T681" s="213">
        <f t="shared" si="160"/>
        <v>0</v>
      </c>
      <c r="U681" s="213">
        <f t="shared" si="160"/>
        <v>4992</v>
      </c>
      <c r="V681" s="213">
        <f t="shared" si="160"/>
        <v>0</v>
      </c>
      <c r="W681" s="213">
        <f t="shared" si="160"/>
        <v>0</v>
      </c>
      <c r="X681" s="213">
        <f t="shared" si="161"/>
        <v>4992</v>
      </c>
      <c r="Y681" s="194">
        <v>5</v>
      </c>
      <c r="Z681" s="194">
        <v>1.9</v>
      </c>
      <c r="AA681" s="102">
        <v>1</v>
      </c>
      <c r="AB681" s="102">
        <v>158080</v>
      </c>
      <c r="AC681" s="102"/>
      <c r="AD681" s="102"/>
      <c r="AE681" s="213">
        <f t="shared" si="162"/>
        <v>158080</v>
      </c>
      <c r="AF681" s="194">
        <v>6</v>
      </c>
      <c r="AG681" s="194">
        <v>1.96</v>
      </c>
      <c r="AH681" s="102">
        <v>1</v>
      </c>
      <c r="AI681" s="102">
        <v>163072</v>
      </c>
      <c r="AJ681" s="102"/>
      <c r="AK681" s="102"/>
      <c r="AL681" s="213">
        <f t="shared" si="163"/>
        <v>163072</v>
      </c>
    </row>
    <row r="682" spans="1:38" ht="27">
      <c r="A682" s="194">
        <v>24</v>
      </c>
      <c r="B682" s="104" t="s">
        <v>6779</v>
      </c>
      <c r="C682" s="104" t="s">
        <v>5282</v>
      </c>
      <c r="D682" s="194">
        <v>1992</v>
      </c>
      <c r="E682" s="942" t="s">
        <v>1121</v>
      </c>
      <c r="F682" s="194" t="s">
        <v>990</v>
      </c>
      <c r="G682" s="194">
        <v>8</v>
      </c>
      <c r="H682" s="194">
        <v>2.02</v>
      </c>
      <c r="I682" s="102">
        <v>1</v>
      </c>
      <c r="J682" s="102">
        <v>168064</v>
      </c>
      <c r="K682" s="102"/>
      <c r="L682" s="102"/>
      <c r="M682" s="213">
        <f t="shared" si="158"/>
        <v>168064</v>
      </c>
      <c r="N682" s="194">
        <v>1.96</v>
      </c>
      <c r="O682" s="102">
        <v>1</v>
      </c>
      <c r="P682" s="194">
        <v>163072</v>
      </c>
      <c r="Q682" s="194"/>
      <c r="R682" s="194"/>
      <c r="S682" s="213">
        <f t="shared" si="159"/>
        <v>163072</v>
      </c>
      <c r="T682" s="213">
        <f t="shared" si="160"/>
        <v>0</v>
      </c>
      <c r="U682" s="213">
        <f t="shared" si="160"/>
        <v>4992</v>
      </c>
      <c r="V682" s="213">
        <f t="shared" si="160"/>
        <v>0</v>
      </c>
      <c r="W682" s="213">
        <f t="shared" si="160"/>
        <v>0</v>
      </c>
      <c r="X682" s="213">
        <f t="shared" si="161"/>
        <v>4992</v>
      </c>
      <c r="Y682" s="194">
        <v>9</v>
      </c>
      <c r="Z682" s="194">
        <v>2.02</v>
      </c>
      <c r="AA682" s="102">
        <v>1</v>
      </c>
      <c r="AB682" s="102">
        <v>168064</v>
      </c>
      <c r="AC682" s="102"/>
      <c r="AD682" s="102"/>
      <c r="AE682" s="213">
        <f t="shared" si="162"/>
        <v>168064</v>
      </c>
      <c r="AF682" s="194">
        <v>10</v>
      </c>
      <c r="AG682" s="194">
        <v>2.08</v>
      </c>
      <c r="AH682" s="102">
        <v>1</v>
      </c>
      <c r="AI682" s="102">
        <v>173056</v>
      </c>
      <c r="AJ682" s="102"/>
      <c r="AK682" s="102"/>
      <c r="AL682" s="213">
        <f t="shared" si="163"/>
        <v>173056</v>
      </c>
    </row>
    <row r="683" spans="1:38" ht="27">
      <c r="A683" s="194">
        <v>25</v>
      </c>
      <c r="B683" s="102" t="s">
        <v>4347</v>
      </c>
      <c r="C683" s="102" t="s">
        <v>5282</v>
      </c>
      <c r="D683" s="194">
        <v>1992</v>
      </c>
      <c r="E683" s="942" t="s">
        <v>1121</v>
      </c>
      <c r="F683" s="194" t="s">
        <v>990</v>
      </c>
      <c r="G683" s="194">
        <v>4</v>
      </c>
      <c r="H683" s="194">
        <v>1.9</v>
      </c>
      <c r="I683" s="102">
        <v>1</v>
      </c>
      <c r="J683" s="102">
        <v>158080</v>
      </c>
      <c r="K683" s="102"/>
      <c r="L683" s="102"/>
      <c r="M683" s="213">
        <f t="shared" si="158"/>
        <v>158080</v>
      </c>
      <c r="N683" s="194">
        <v>1.84</v>
      </c>
      <c r="O683" s="102">
        <v>1</v>
      </c>
      <c r="P683" s="194">
        <v>153088</v>
      </c>
      <c r="Q683" s="194"/>
      <c r="R683" s="194"/>
      <c r="S683" s="213">
        <f t="shared" si="159"/>
        <v>153088</v>
      </c>
      <c r="T683" s="213">
        <f t="shared" si="160"/>
        <v>0</v>
      </c>
      <c r="U683" s="213">
        <f t="shared" si="160"/>
        <v>4992</v>
      </c>
      <c r="V683" s="213">
        <f t="shared" si="160"/>
        <v>0</v>
      </c>
      <c r="W683" s="213">
        <f t="shared" si="160"/>
        <v>0</v>
      </c>
      <c r="X683" s="213">
        <f t="shared" si="161"/>
        <v>4992</v>
      </c>
      <c r="Y683" s="194">
        <v>5</v>
      </c>
      <c r="Z683" s="194">
        <v>1.9</v>
      </c>
      <c r="AA683" s="102">
        <v>1</v>
      </c>
      <c r="AB683" s="102">
        <v>158080</v>
      </c>
      <c r="AC683" s="102"/>
      <c r="AD683" s="102"/>
      <c r="AE683" s="213">
        <f t="shared" si="162"/>
        <v>158080</v>
      </c>
      <c r="AF683" s="194">
        <v>6</v>
      </c>
      <c r="AG683" s="194">
        <v>1.96</v>
      </c>
      <c r="AH683" s="102">
        <v>1</v>
      </c>
      <c r="AI683" s="102">
        <v>163072</v>
      </c>
      <c r="AJ683" s="102"/>
      <c r="AK683" s="102"/>
      <c r="AL683" s="213">
        <f t="shared" si="163"/>
        <v>163072</v>
      </c>
    </row>
    <row r="684" spans="1:38" ht="27">
      <c r="A684" s="194">
        <v>26</v>
      </c>
      <c r="B684" s="102" t="s">
        <v>759</v>
      </c>
      <c r="C684" s="102"/>
      <c r="D684" s="194"/>
      <c r="E684" s="942" t="s">
        <v>1121</v>
      </c>
      <c r="F684" s="194" t="s">
        <v>990</v>
      </c>
      <c r="G684" s="194">
        <v>7</v>
      </c>
      <c r="H684" s="194">
        <v>1.96</v>
      </c>
      <c r="I684" s="102">
        <v>1</v>
      </c>
      <c r="J684" s="102">
        <v>163072</v>
      </c>
      <c r="K684" s="102"/>
      <c r="L684" s="102"/>
      <c r="M684" s="213">
        <f t="shared" si="158"/>
        <v>163072</v>
      </c>
      <c r="N684" s="194">
        <v>1.96</v>
      </c>
      <c r="O684" s="102">
        <v>1</v>
      </c>
      <c r="P684" s="194">
        <v>163072</v>
      </c>
      <c r="Q684" s="194"/>
      <c r="R684" s="194"/>
      <c r="S684" s="213">
        <f t="shared" si="159"/>
        <v>163072</v>
      </c>
      <c r="T684" s="213">
        <f t="shared" si="160"/>
        <v>0</v>
      </c>
      <c r="U684" s="213">
        <f t="shared" si="160"/>
        <v>0</v>
      </c>
      <c r="V684" s="213">
        <f t="shared" si="160"/>
        <v>0</v>
      </c>
      <c r="W684" s="213">
        <f t="shared" si="160"/>
        <v>0</v>
      </c>
      <c r="X684" s="213">
        <f t="shared" si="161"/>
        <v>0</v>
      </c>
      <c r="Y684" s="194">
        <v>8</v>
      </c>
      <c r="Z684" s="194">
        <v>2.02</v>
      </c>
      <c r="AA684" s="102">
        <v>1</v>
      </c>
      <c r="AB684" s="102">
        <v>168064</v>
      </c>
      <c r="AC684" s="102"/>
      <c r="AD684" s="102"/>
      <c r="AE684" s="213">
        <f t="shared" si="162"/>
        <v>168064</v>
      </c>
      <c r="AF684" s="194">
        <v>9</v>
      </c>
      <c r="AG684" s="194">
        <v>2.02</v>
      </c>
      <c r="AH684" s="102">
        <v>1</v>
      </c>
      <c r="AI684" s="102">
        <v>168064</v>
      </c>
      <c r="AJ684" s="102"/>
      <c r="AK684" s="102"/>
      <c r="AL684" s="213">
        <f t="shared" si="163"/>
        <v>168064</v>
      </c>
    </row>
    <row r="685" spans="1:38" ht="27">
      <c r="A685" s="194">
        <v>27</v>
      </c>
      <c r="B685" s="104" t="s">
        <v>1240</v>
      </c>
      <c r="C685" s="104" t="s">
        <v>5282</v>
      </c>
      <c r="D685" s="194">
        <v>1979</v>
      </c>
      <c r="E685" s="942" t="s">
        <v>1163</v>
      </c>
      <c r="F685" s="194" t="s">
        <v>990</v>
      </c>
      <c r="G685" s="194">
        <v>4</v>
      </c>
      <c r="H685" s="194">
        <v>1.9</v>
      </c>
      <c r="I685" s="102">
        <v>1</v>
      </c>
      <c r="J685" s="102">
        <v>158080</v>
      </c>
      <c r="K685" s="102"/>
      <c r="L685" s="102"/>
      <c r="M685" s="213">
        <f t="shared" si="158"/>
        <v>158080</v>
      </c>
      <c r="N685" s="194">
        <v>1.84</v>
      </c>
      <c r="O685" s="102">
        <v>1</v>
      </c>
      <c r="P685" s="194">
        <v>153088</v>
      </c>
      <c r="Q685" s="194"/>
      <c r="R685" s="194"/>
      <c r="S685" s="213">
        <f t="shared" si="159"/>
        <v>153088</v>
      </c>
      <c r="T685" s="213">
        <f t="shared" si="160"/>
        <v>0</v>
      </c>
      <c r="U685" s="213">
        <f t="shared" si="160"/>
        <v>4992</v>
      </c>
      <c r="V685" s="213">
        <f t="shared" si="160"/>
        <v>0</v>
      </c>
      <c r="W685" s="213">
        <f t="shared" si="160"/>
        <v>0</v>
      </c>
      <c r="X685" s="213">
        <f t="shared" si="161"/>
        <v>4992</v>
      </c>
      <c r="Y685" s="194">
        <v>5</v>
      </c>
      <c r="Z685" s="194">
        <v>1.9</v>
      </c>
      <c r="AA685" s="102">
        <v>1</v>
      </c>
      <c r="AB685" s="102">
        <v>158080</v>
      </c>
      <c r="AC685" s="102"/>
      <c r="AD685" s="102"/>
      <c r="AE685" s="213">
        <f t="shared" si="162"/>
        <v>158080</v>
      </c>
      <c r="AF685" s="194">
        <v>6</v>
      </c>
      <c r="AG685" s="194">
        <v>1.96</v>
      </c>
      <c r="AH685" s="102">
        <v>1</v>
      </c>
      <c r="AI685" s="102">
        <v>163072</v>
      </c>
      <c r="AJ685" s="102"/>
      <c r="AK685" s="102"/>
      <c r="AL685" s="213">
        <f t="shared" si="163"/>
        <v>163072</v>
      </c>
    </row>
    <row r="686" spans="1:38" ht="27">
      <c r="A686" s="194">
        <v>28</v>
      </c>
      <c r="B686" s="102" t="s">
        <v>1348</v>
      </c>
      <c r="C686" s="102" t="s">
        <v>5282</v>
      </c>
      <c r="D686" s="194">
        <v>1979</v>
      </c>
      <c r="E686" s="942" t="s">
        <v>1163</v>
      </c>
      <c r="F686" s="194" t="s">
        <v>990</v>
      </c>
      <c r="G686" s="194">
        <v>18</v>
      </c>
      <c r="H686" s="194">
        <v>2.21</v>
      </c>
      <c r="I686" s="102">
        <v>1</v>
      </c>
      <c r="J686" s="102">
        <v>183872</v>
      </c>
      <c r="K686" s="102"/>
      <c r="L686" s="102"/>
      <c r="M686" s="213">
        <f t="shared" si="158"/>
        <v>183872</v>
      </c>
      <c r="N686" s="194">
        <v>2.21</v>
      </c>
      <c r="O686" s="102">
        <v>1</v>
      </c>
      <c r="P686" s="194">
        <v>183872</v>
      </c>
      <c r="Q686" s="194"/>
      <c r="R686" s="194"/>
      <c r="S686" s="213">
        <f t="shared" si="159"/>
        <v>183872</v>
      </c>
      <c r="T686" s="213">
        <f t="shared" si="160"/>
        <v>0</v>
      </c>
      <c r="U686" s="213">
        <f t="shared" si="160"/>
        <v>0</v>
      </c>
      <c r="V686" s="213">
        <f t="shared" si="160"/>
        <v>0</v>
      </c>
      <c r="W686" s="213">
        <f t="shared" si="160"/>
        <v>0</v>
      </c>
      <c r="X686" s="213">
        <f t="shared" si="161"/>
        <v>0</v>
      </c>
      <c r="Y686" s="194">
        <v>19</v>
      </c>
      <c r="Z686" s="194">
        <v>2.2799999999999998</v>
      </c>
      <c r="AA686" s="102">
        <v>1</v>
      </c>
      <c r="AB686" s="102">
        <v>189695.99999999997</v>
      </c>
      <c r="AC686" s="102"/>
      <c r="AD686" s="102"/>
      <c r="AE686" s="213">
        <f t="shared" si="162"/>
        <v>189695.99999999997</v>
      </c>
      <c r="AF686" s="194">
        <v>20</v>
      </c>
      <c r="AG686" s="194">
        <v>2.2799999999999998</v>
      </c>
      <c r="AH686" s="102">
        <v>1</v>
      </c>
      <c r="AI686" s="102">
        <v>189695.99999999997</v>
      </c>
      <c r="AJ686" s="102"/>
      <c r="AK686" s="102"/>
      <c r="AL686" s="213">
        <f t="shared" si="163"/>
        <v>189695.99999999997</v>
      </c>
    </row>
    <row r="687" spans="1:38" ht="27">
      <c r="A687" s="194">
        <v>29</v>
      </c>
      <c r="B687" s="102" t="s">
        <v>8140</v>
      </c>
      <c r="C687" s="102" t="s">
        <v>5282</v>
      </c>
      <c r="D687" s="194">
        <v>1987</v>
      </c>
      <c r="E687" s="942" t="s">
        <v>1163</v>
      </c>
      <c r="F687" s="194" t="s">
        <v>990</v>
      </c>
      <c r="G687" s="194">
        <v>2</v>
      </c>
      <c r="H687" s="194">
        <v>1.79</v>
      </c>
      <c r="I687" s="102">
        <v>1</v>
      </c>
      <c r="J687" s="102">
        <v>148928</v>
      </c>
      <c r="K687" s="102"/>
      <c r="L687" s="102"/>
      <c r="M687" s="213">
        <f t="shared" si="158"/>
        <v>148928</v>
      </c>
      <c r="N687" s="194">
        <v>1.73</v>
      </c>
      <c r="O687" s="102">
        <v>1</v>
      </c>
      <c r="P687" s="194">
        <v>143936</v>
      </c>
      <c r="Q687" s="194"/>
      <c r="R687" s="194"/>
      <c r="S687" s="213">
        <f t="shared" si="159"/>
        <v>143936</v>
      </c>
      <c r="T687" s="213">
        <f>I687-O687</f>
        <v>0</v>
      </c>
      <c r="U687" s="213">
        <f>J687-P687</f>
        <v>4992</v>
      </c>
      <c r="V687" s="213">
        <f>K687-Q687</f>
        <v>0</v>
      </c>
      <c r="W687" s="213">
        <f>L687-R687</f>
        <v>0</v>
      </c>
      <c r="X687" s="213">
        <f>U687+V687+W687</f>
        <v>4992</v>
      </c>
      <c r="Y687" s="194">
        <v>3</v>
      </c>
      <c r="Z687" s="194">
        <v>1.84</v>
      </c>
      <c r="AA687" s="102">
        <v>1</v>
      </c>
      <c r="AB687" s="102">
        <v>153088</v>
      </c>
      <c r="AC687" s="102"/>
      <c r="AD687" s="102"/>
      <c r="AE687" s="213">
        <f t="shared" si="162"/>
        <v>153088</v>
      </c>
      <c r="AF687" s="194">
        <v>4</v>
      </c>
      <c r="AG687" s="194">
        <v>1.9</v>
      </c>
      <c r="AH687" s="102">
        <v>1</v>
      </c>
      <c r="AI687" s="102">
        <v>158080</v>
      </c>
      <c r="AJ687" s="102"/>
      <c r="AK687" s="102"/>
      <c r="AL687" s="213">
        <f t="shared" si="163"/>
        <v>158080</v>
      </c>
    </row>
    <row r="688" spans="1:38" ht="27">
      <c r="A688" s="194">
        <v>30</v>
      </c>
      <c r="B688" s="102" t="s">
        <v>1349</v>
      </c>
      <c r="C688" s="102" t="s">
        <v>5282</v>
      </c>
      <c r="D688" s="194">
        <v>1998</v>
      </c>
      <c r="E688" s="942" t="s">
        <v>1163</v>
      </c>
      <c r="F688" s="194" t="s">
        <v>990</v>
      </c>
      <c r="G688" s="194">
        <v>7</v>
      </c>
      <c r="H688" s="194">
        <v>1.96</v>
      </c>
      <c r="I688" s="102">
        <v>1</v>
      </c>
      <c r="J688" s="102">
        <v>163072</v>
      </c>
      <c r="K688" s="102"/>
      <c r="L688" s="102"/>
      <c r="M688" s="213">
        <f t="shared" si="158"/>
        <v>163072</v>
      </c>
      <c r="N688" s="194">
        <v>1.96</v>
      </c>
      <c r="O688" s="102">
        <v>1</v>
      </c>
      <c r="P688" s="194">
        <v>163072</v>
      </c>
      <c r="Q688" s="194"/>
      <c r="R688" s="194"/>
      <c r="S688" s="213">
        <f t="shared" si="159"/>
        <v>163072</v>
      </c>
      <c r="T688" s="213">
        <f t="shared" ref="T688:W700" si="164">I688-O688</f>
        <v>0</v>
      </c>
      <c r="U688" s="213">
        <f t="shared" si="164"/>
        <v>0</v>
      </c>
      <c r="V688" s="213">
        <f t="shared" si="164"/>
        <v>0</v>
      </c>
      <c r="W688" s="213">
        <f t="shared" si="164"/>
        <v>0</v>
      </c>
      <c r="X688" s="213">
        <f t="shared" ref="X688:X700" si="165">U688+V688+W688</f>
        <v>0</v>
      </c>
      <c r="Y688" s="194">
        <v>8</v>
      </c>
      <c r="Z688" s="194">
        <v>2.02</v>
      </c>
      <c r="AA688" s="102">
        <v>1</v>
      </c>
      <c r="AB688" s="102">
        <v>168064</v>
      </c>
      <c r="AC688" s="102"/>
      <c r="AD688" s="102"/>
      <c r="AE688" s="213">
        <f t="shared" si="162"/>
        <v>168064</v>
      </c>
      <c r="AF688" s="194">
        <v>9</v>
      </c>
      <c r="AG688" s="194">
        <v>2.02</v>
      </c>
      <c r="AH688" s="102">
        <v>1</v>
      </c>
      <c r="AI688" s="102">
        <v>168064</v>
      </c>
      <c r="AJ688" s="102"/>
      <c r="AK688" s="102"/>
      <c r="AL688" s="213">
        <f t="shared" si="163"/>
        <v>168064</v>
      </c>
    </row>
    <row r="689" spans="1:38" ht="27">
      <c r="A689" s="194">
        <v>31</v>
      </c>
      <c r="B689" s="102" t="s">
        <v>8141</v>
      </c>
      <c r="C689" s="102" t="s">
        <v>5282</v>
      </c>
      <c r="D689" s="194">
        <v>1971</v>
      </c>
      <c r="E689" s="942" t="s">
        <v>1163</v>
      </c>
      <c r="F689" s="194" t="s">
        <v>990</v>
      </c>
      <c r="G689" s="194">
        <v>2</v>
      </c>
      <c r="H689" s="194">
        <v>1.79</v>
      </c>
      <c r="I689" s="102">
        <v>1</v>
      </c>
      <c r="J689" s="102">
        <v>148928</v>
      </c>
      <c r="K689" s="102"/>
      <c r="L689" s="102"/>
      <c r="M689" s="213">
        <f t="shared" si="158"/>
        <v>148928</v>
      </c>
      <c r="N689" s="194">
        <v>1.73</v>
      </c>
      <c r="O689" s="102">
        <v>1</v>
      </c>
      <c r="P689" s="194">
        <v>143936</v>
      </c>
      <c r="Q689" s="194"/>
      <c r="R689" s="194"/>
      <c r="S689" s="213">
        <f t="shared" si="159"/>
        <v>143936</v>
      </c>
      <c r="T689" s="213">
        <f t="shared" si="164"/>
        <v>0</v>
      </c>
      <c r="U689" s="213">
        <f t="shared" si="164"/>
        <v>4992</v>
      </c>
      <c r="V689" s="213">
        <f t="shared" si="164"/>
        <v>0</v>
      </c>
      <c r="W689" s="213">
        <f t="shared" si="164"/>
        <v>0</v>
      </c>
      <c r="X689" s="213">
        <f t="shared" si="165"/>
        <v>4992</v>
      </c>
      <c r="Y689" s="194">
        <v>3</v>
      </c>
      <c r="Z689" s="194">
        <v>1.84</v>
      </c>
      <c r="AA689" s="102">
        <v>1</v>
      </c>
      <c r="AB689" s="102">
        <v>153088</v>
      </c>
      <c r="AC689" s="102"/>
      <c r="AD689" s="102"/>
      <c r="AE689" s="213">
        <f t="shared" si="162"/>
        <v>153088</v>
      </c>
      <c r="AF689" s="194">
        <v>4</v>
      </c>
      <c r="AG689" s="194">
        <v>1.9</v>
      </c>
      <c r="AH689" s="102">
        <v>1</v>
      </c>
      <c r="AI689" s="102">
        <v>158080</v>
      </c>
      <c r="AJ689" s="102"/>
      <c r="AK689" s="102"/>
      <c r="AL689" s="213">
        <f t="shared" si="163"/>
        <v>158080</v>
      </c>
    </row>
    <row r="690" spans="1:38" ht="27">
      <c r="A690" s="194">
        <v>32</v>
      </c>
      <c r="B690" s="104" t="s">
        <v>1215</v>
      </c>
      <c r="C690" s="104" t="s">
        <v>5282</v>
      </c>
      <c r="D690" s="194">
        <v>1977</v>
      </c>
      <c r="E690" s="942" t="s">
        <v>1163</v>
      </c>
      <c r="F690" s="194" t="s">
        <v>990</v>
      </c>
      <c r="G690" s="194">
        <v>3</v>
      </c>
      <c r="H690" s="194">
        <v>1.84</v>
      </c>
      <c r="I690" s="102">
        <v>1</v>
      </c>
      <c r="J690" s="102">
        <v>153088</v>
      </c>
      <c r="K690" s="102"/>
      <c r="L690" s="102"/>
      <c r="M690" s="213">
        <f t="shared" si="158"/>
        <v>153088</v>
      </c>
      <c r="N690" s="194">
        <v>1.79</v>
      </c>
      <c r="O690" s="102">
        <v>1</v>
      </c>
      <c r="P690" s="194">
        <v>148928</v>
      </c>
      <c r="Q690" s="194"/>
      <c r="R690" s="194"/>
      <c r="S690" s="213">
        <f t="shared" si="159"/>
        <v>148928</v>
      </c>
      <c r="T690" s="213">
        <f t="shared" si="164"/>
        <v>0</v>
      </c>
      <c r="U690" s="213">
        <f t="shared" si="164"/>
        <v>4160</v>
      </c>
      <c r="V690" s="213">
        <f t="shared" si="164"/>
        <v>0</v>
      </c>
      <c r="W690" s="213">
        <f t="shared" si="164"/>
        <v>0</v>
      </c>
      <c r="X690" s="213">
        <f t="shared" si="165"/>
        <v>4160</v>
      </c>
      <c r="Y690" s="194">
        <v>4</v>
      </c>
      <c r="Z690" s="194">
        <v>1.9</v>
      </c>
      <c r="AA690" s="102">
        <v>1</v>
      </c>
      <c r="AB690" s="102">
        <v>158080</v>
      </c>
      <c r="AC690" s="102"/>
      <c r="AD690" s="102"/>
      <c r="AE690" s="213">
        <f t="shared" si="162"/>
        <v>158080</v>
      </c>
      <c r="AF690" s="194">
        <v>5</v>
      </c>
      <c r="AG690" s="194">
        <v>1.9</v>
      </c>
      <c r="AH690" s="102">
        <v>1</v>
      </c>
      <c r="AI690" s="102">
        <v>158080</v>
      </c>
      <c r="AJ690" s="102"/>
      <c r="AK690" s="102"/>
      <c r="AL690" s="213">
        <f t="shared" si="163"/>
        <v>158080</v>
      </c>
    </row>
    <row r="691" spans="1:38" ht="27">
      <c r="A691" s="194">
        <v>33</v>
      </c>
      <c r="B691" s="102" t="s">
        <v>5459</v>
      </c>
      <c r="C691" s="102" t="s">
        <v>5282</v>
      </c>
      <c r="D691" s="194">
        <v>2001</v>
      </c>
      <c r="E691" s="942" t="s">
        <v>1163</v>
      </c>
      <c r="F691" s="194" t="s">
        <v>990</v>
      </c>
      <c r="G691" s="194">
        <v>4</v>
      </c>
      <c r="H691" s="194">
        <v>1.9</v>
      </c>
      <c r="I691" s="102">
        <v>1</v>
      </c>
      <c r="J691" s="102">
        <v>158080</v>
      </c>
      <c r="K691" s="102"/>
      <c r="L691" s="102"/>
      <c r="M691" s="213">
        <f t="shared" si="158"/>
        <v>158080</v>
      </c>
      <c r="N691" s="194">
        <v>1.84</v>
      </c>
      <c r="O691" s="102">
        <v>1</v>
      </c>
      <c r="P691" s="194">
        <v>153088</v>
      </c>
      <c r="Q691" s="194"/>
      <c r="R691" s="194"/>
      <c r="S691" s="213">
        <f t="shared" si="159"/>
        <v>153088</v>
      </c>
      <c r="T691" s="213">
        <f t="shared" si="164"/>
        <v>0</v>
      </c>
      <c r="U691" s="213">
        <f t="shared" si="164"/>
        <v>4992</v>
      </c>
      <c r="V691" s="213">
        <f t="shared" si="164"/>
        <v>0</v>
      </c>
      <c r="W691" s="213">
        <f t="shared" si="164"/>
        <v>0</v>
      </c>
      <c r="X691" s="213">
        <f t="shared" si="165"/>
        <v>4992</v>
      </c>
      <c r="Y691" s="194">
        <v>5</v>
      </c>
      <c r="Z691" s="194">
        <v>1.9</v>
      </c>
      <c r="AA691" s="102">
        <v>1</v>
      </c>
      <c r="AB691" s="102">
        <v>158080</v>
      </c>
      <c r="AC691" s="102"/>
      <c r="AD691" s="102"/>
      <c r="AE691" s="213">
        <f t="shared" si="162"/>
        <v>158080</v>
      </c>
      <c r="AF691" s="194">
        <v>6</v>
      </c>
      <c r="AG691" s="194">
        <v>1.96</v>
      </c>
      <c r="AH691" s="102">
        <v>1</v>
      </c>
      <c r="AI691" s="102">
        <v>163072</v>
      </c>
      <c r="AJ691" s="102"/>
      <c r="AK691" s="102"/>
      <c r="AL691" s="213">
        <f t="shared" si="163"/>
        <v>163072</v>
      </c>
    </row>
    <row r="692" spans="1:38" ht="27">
      <c r="A692" s="194">
        <v>34</v>
      </c>
      <c r="B692" s="102" t="s">
        <v>1356</v>
      </c>
      <c r="C692" s="102" t="s">
        <v>5282</v>
      </c>
      <c r="D692" s="194">
        <v>1995</v>
      </c>
      <c r="E692" s="942" t="s">
        <v>1163</v>
      </c>
      <c r="F692" s="194" t="s">
        <v>990</v>
      </c>
      <c r="G692" s="194">
        <v>2</v>
      </c>
      <c r="H692" s="194">
        <v>1.79</v>
      </c>
      <c r="I692" s="102">
        <v>1</v>
      </c>
      <c r="J692" s="102">
        <v>148928</v>
      </c>
      <c r="K692" s="102"/>
      <c r="L692" s="102"/>
      <c r="M692" s="213">
        <f t="shared" si="158"/>
        <v>148928</v>
      </c>
      <c r="N692" s="194">
        <v>1.73</v>
      </c>
      <c r="O692" s="102">
        <v>1</v>
      </c>
      <c r="P692" s="194">
        <v>143936</v>
      </c>
      <c r="Q692" s="194"/>
      <c r="R692" s="194"/>
      <c r="S692" s="213">
        <f t="shared" si="159"/>
        <v>143936</v>
      </c>
      <c r="T692" s="213">
        <f t="shared" si="164"/>
        <v>0</v>
      </c>
      <c r="U692" s="213">
        <f t="shared" si="164"/>
        <v>4992</v>
      </c>
      <c r="V692" s="213">
        <f t="shared" si="164"/>
        <v>0</v>
      </c>
      <c r="W692" s="213">
        <f t="shared" si="164"/>
        <v>0</v>
      </c>
      <c r="X692" s="213">
        <f t="shared" si="165"/>
        <v>4992</v>
      </c>
      <c r="Y692" s="194">
        <v>3</v>
      </c>
      <c r="Z692" s="194">
        <v>1.84</v>
      </c>
      <c r="AA692" s="102">
        <v>1</v>
      </c>
      <c r="AB692" s="102">
        <v>153088</v>
      </c>
      <c r="AC692" s="102"/>
      <c r="AD692" s="102"/>
      <c r="AE692" s="213">
        <f t="shared" si="162"/>
        <v>153088</v>
      </c>
      <c r="AF692" s="194">
        <v>4</v>
      </c>
      <c r="AG692" s="194">
        <v>1.9</v>
      </c>
      <c r="AH692" s="102">
        <v>1</v>
      </c>
      <c r="AI692" s="102">
        <v>158080</v>
      </c>
      <c r="AJ692" s="102"/>
      <c r="AK692" s="102"/>
      <c r="AL692" s="213">
        <f t="shared" si="163"/>
        <v>158080</v>
      </c>
    </row>
    <row r="693" spans="1:38" ht="27">
      <c r="A693" s="194">
        <v>35</v>
      </c>
      <c r="B693" s="104" t="s">
        <v>5460</v>
      </c>
      <c r="C693" s="104" t="s">
        <v>5282</v>
      </c>
      <c r="D693" s="194">
        <v>1970</v>
      </c>
      <c r="E693" s="942" t="s">
        <v>1163</v>
      </c>
      <c r="F693" s="194" t="s">
        <v>990</v>
      </c>
      <c r="G693" s="194">
        <v>4</v>
      </c>
      <c r="H693" s="194">
        <v>1.9</v>
      </c>
      <c r="I693" s="102">
        <v>1</v>
      </c>
      <c r="J693" s="102">
        <v>158080</v>
      </c>
      <c r="K693" s="102"/>
      <c r="L693" s="102"/>
      <c r="M693" s="213">
        <f t="shared" si="158"/>
        <v>158080</v>
      </c>
      <c r="N693" s="194">
        <v>1.84</v>
      </c>
      <c r="O693" s="102">
        <v>1</v>
      </c>
      <c r="P693" s="194">
        <v>153088</v>
      </c>
      <c r="Q693" s="194"/>
      <c r="R693" s="194"/>
      <c r="S693" s="213">
        <f t="shared" si="159"/>
        <v>153088</v>
      </c>
      <c r="T693" s="213">
        <f t="shared" si="164"/>
        <v>0</v>
      </c>
      <c r="U693" s="213">
        <f t="shared" si="164"/>
        <v>4992</v>
      </c>
      <c r="V693" s="213">
        <f t="shared" si="164"/>
        <v>0</v>
      </c>
      <c r="W693" s="213">
        <f t="shared" si="164"/>
        <v>0</v>
      </c>
      <c r="X693" s="213">
        <f t="shared" si="165"/>
        <v>4992</v>
      </c>
      <c r="Y693" s="194">
        <v>5</v>
      </c>
      <c r="Z693" s="194">
        <v>1.9</v>
      </c>
      <c r="AA693" s="102">
        <v>1</v>
      </c>
      <c r="AB693" s="102">
        <v>158080</v>
      </c>
      <c r="AC693" s="102"/>
      <c r="AD693" s="102"/>
      <c r="AE693" s="213">
        <f t="shared" si="162"/>
        <v>158080</v>
      </c>
      <c r="AF693" s="194">
        <v>6</v>
      </c>
      <c r="AG693" s="194">
        <v>1.96</v>
      </c>
      <c r="AH693" s="102">
        <v>1</v>
      </c>
      <c r="AI693" s="102">
        <v>163072</v>
      </c>
      <c r="AJ693" s="102"/>
      <c r="AK693" s="102"/>
      <c r="AL693" s="213">
        <f t="shared" si="163"/>
        <v>163072</v>
      </c>
    </row>
    <row r="694" spans="1:38" ht="27">
      <c r="A694" s="194">
        <v>36</v>
      </c>
      <c r="B694" s="102" t="s">
        <v>1747</v>
      </c>
      <c r="C694" s="102" t="s">
        <v>5282</v>
      </c>
      <c r="D694" s="194">
        <v>1974</v>
      </c>
      <c r="E694" s="942" t="s">
        <v>1163</v>
      </c>
      <c r="F694" s="194" t="s">
        <v>990</v>
      </c>
      <c r="G694" s="194">
        <v>2</v>
      </c>
      <c r="H694" s="194">
        <v>1.79</v>
      </c>
      <c r="I694" s="102">
        <v>1</v>
      </c>
      <c r="J694" s="102">
        <v>148928</v>
      </c>
      <c r="K694" s="102"/>
      <c r="L694" s="102"/>
      <c r="M694" s="213">
        <f t="shared" si="158"/>
        <v>148928</v>
      </c>
      <c r="N694" s="194">
        <v>1.73</v>
      </c>
      <c r="O694" s="102">
        <v>1</v>
      </c>
      <c r="P694" s="194">
        <v>143936</v>
      </c>
      <c r="Q694" s="194"/>
      <c r="R694" s="194"/>
      <c r="S694" s="213">
        <f t="shared" si="159"/>
        <v>143936</v>
      </c>
      <c r="T694" s="213">
        <f t="shared" si="164"/>
        <v>0</v>
      </c>
      <c r="U694" s="213">
        <f t="shared" si="164"/>
        <v>4992</v>
      </c>
      <c r="V694" s="213">
        <f t="shared" si="164"/>
        <v>0</v>
      </c>
      <c r="W694" s="213">
        <f t="shared" si="164"/>
        <v>0</v>
      </c>
      <c r="X694" s="213">
        <f t="shared" si="165"/>
        <v>4992</v>
      </c>
      <c r="Y694" s="194">
        <v>3</v>
      </c>
      <c r="Z694" s="194">
        <v>1.84</v>
      </c>
      <c r="AA694" s="102">
        <v>1</v>
      </c>
      <c r="AB694" s="102">
        <v>153088</v>
      </c>
      <c r="AC694" s="102"/>
      <c r="AD694" s="102"/>
      <c r="AE694" s="213">
        <f t="shared" si="162"/>
        <v>153088</v>
      </c>
      <c r="AF694" s="194">
        <v>4</v>
      </c>
      <c r="AG694" s="194">
        <v>1.9</v>
      </c>
      <c r="AH694" s="102">
        <v>1</v>
      </c>
      <c r="AI694" s="102">
        <v>158080</v>
      </c>
      <c r="AJ694" s="102"/>
      <c r="AK694" s="102"/>
      <c r="AL694" s="213">
        <f t="shared" si="163"/>
        <v>158080</v>
      </c>
    </row>
    <row r="695" spans="1:38" ht="27">
      <c r="A695" s="194">
        <v>37</v>
      </c>
      <c r="B695" s="102" t="s">
        <v>1353</v>
      </c>
      <c r="C695" s="102" t="s">
        <v>5282</v>
      </c>
      <c r="D695" s="194">
        <v>1980</v>
      </c>
      <c r="E695" s="942" t="s">
        <v>1163</v>
      </c>
      <c r="F695" s="194" t="s">
        <v>990</v>
      </c>
      <c r="G695" s="194">
        <v>6</v>
      </c>
      <c r="H695" s="194">
        <v>1.96</v>
      </c>
      <c r="I695" s="102">
        <v>1</v>
      </c>
      <c r="J695" s="102">
        <v>163072</v>
      </c>
      <c r="K695" s="102"/>
      <c r="L695" s="102"/>
      <c r="M695" s="213">
        <f t="shared" si="158"/>
        <v>163072</v>
      </c>
      <c r="N695" s="194">
        <v>1.9</v>
      </c>
      <c r="O695" s="102">
        <v>1</v>
      </c>
      <c r="P695" s="194">
        <v>158080</v>
      </c>
      <c r="Q695" s="194"/>
      <c r="R695" s="194"/>
      <c r="S695" s="213">
        <f t="shared" si="159"/>
        <v>158080</v>
      </c>
      <c r="T695" s="213">
        <f t="shared" si="164"/>
        <v>0</v>
      </c>
      <c r="U695" s="213">
        <f t="shared" si="164"/>
        <v>4992</v>
      </c>
      <c r="V695" s="213">
        <f t="shared" si="164"/>
        <v>0</v>
      </c>
      <c r="W695" s="213">
        <f t="shared" si="164"/>
        <v>0</v>
      </c>
      <c r="X695" s="213">
        <f t="shared" si="165"/>
        <v>4992</v>
      </c>
      <c r="Y695" s="194">
        <v>7</v>
      </c>
      <c r="Z695" s="194">
        <v>1.96</v>
      </c>
      <c r="AA695" s="102">
        <v>1</v>
      </c>
      <c r="AB695" s="102">
        <v>163072</v>
      </c>
      <c r="AC695" s="102"/>
      <c r="AD695" s="102"/>
      <c r="AE695" s="213">
        <f t="shared" si="162"/>
        <v>163072</v>
      </c>
      <c r="AF695" s="194">
        <v>8</v>
      </c>
      <c r="AG695" s="194">
        <v>2.02</v>
      </c>
      <c r="AH695" s="102">
        <v>1</v>
      </c>
      <c r="AI695" s="102">
        <v>168064</v>
      </c>
      <c r="AJ695" s="102"/>
      <c r="AK695" s="102"/>
      <c r="AL695" s="213">
        <f t="shared" si="163"/>
        <v>168064</v>
      </c>
    </row>
    <row r="696" spans="1:38" ht="27">
      <c r="A696" s="194">
        <v>38</v>
      </c>
      <c r="B696" s="104" t="s">
        <v>8142</v>
      </c>
      <c r="C696" s="104" t="s">
        <v>5282</v>
      </c>
      <c r="D696" s="194">
        <v>1986</v>
      </c>
      <c r="E696" s="942" t="s">
        <v>1163</v>
      </c>
      <c r="F696" s="194" t="s">
        <v>990</v>
      </c>
      <c r="G696" s="194">
        <v>2</v>
      </c>
      <c r="H696" s="194">
        <v>1.79</v>
      </c>
      <c r="I696" s="102">
        <v>1</v>
      </c>
      <c r="J696" s="102">
        <v>148928</v>
      </c>
      <c r="K696" s="102"/>
      <c r="L696" s="102"/>
      <c r="M696" s="213">
        <f t="shared" si="158"/>
        <v>148928</v>
      </c>
      <c r="N696" s="194">
        <v>1.73</v>
      </c>
      <c r="O696" s="102">
        <v>1</v>
      </c>
      <c r="P696" s="194">
        <v>143936</v>
      </c>
      <c r="Q696" s="194"/>
      <c r="R696" s="194"/>
      <c r="S696" s="213">
        <f t="shared" si="159"/>
        <v>143936</v>
      </c>
      <c r="T696" s="213">
        <f t="shared" si="164"/>
        <v>0</v>
      </c>
      <c r="U696" s="213">
        <f t="shared" si="164"/>
        <v>4992</v>
      </c>
      <c r="V696" s="213">
        <f t="shared" si="164"/>
        <v>0</v>
      </c>
      <c r="W696" s="213">
        <f t="shared" si="164"/>
        <v>0</v>
      </c>
      <c r="X696" s="213">
        <f t="shared" si="165"/>
        <v>4992</v>
      </c>
      <c r="Y696" s="194">
        <v>3</v>
      </c>
      <c r="Z696" s="194">
        <v>1.84</v>
      </c>
      <c r="AA696" s="102">
        <v>1</v>
      </c>
      <c r="AB696" s="102">
        <v>153088</v>
      </c>
      <c r="AC696" s="102"/>
      <c r="AD696" s="102"/>
      <c r="AE696" s="213">
        <f t="shared" si="162"/>
        <v>153088</v>
      </c>
      <c r="AF696" s="194">
        <v>4</v>
      </c>
      <c r="AG696" s="194">
        <v>1.9</v>
      </c>
      <c r="AH696" s="102">
        <v>1</v>
      </c>
      <c r="AI696" s="102">
        <v>158080</v>
      </c>
      <c r="AJ696" s="102"/>
      <c r="AK696" s="102"/>
      <c r="AL696" s="213">
        <f t="shared" si="163"/>
        <v>158080</v>
      </c>
    </row>
    <row r="697" spans="1:38" ht="27">
      <c r="A697" s="194">
        <v>39</v>
      </c>
      <c r="B697" s="102" t="s">
        <v>759</v>
      </c>
      <c r="C697" s="102"/>
      <c r="D697" s="194"/>
      <c r="E697" s="942" t="s">
        <v>1163</v>
      </c>
      <c r="F697" s="194" t="s">
        <v>990</v>
      </c>
      <c r="G697" s="194">
        <v>7</v>
      </c>
      <c r="H697" s="194">
        <v>1.96</v>
      </c>
      <c r="I697" s="102">
        <v>1</v>
      </c>
      <c r="J697" s="102">
        <v>163072</v>
      </c>
      <c r="K697" s="102"/>
      <c r="L697" s="102"/>
      <c r="M697" s="213">
        <f t="shared" si="158"/>
        <v>163072</v>
      </c>
      <c r="N697" s="194">
        <v>1.96</v>
      </c>
      <c r="O697" s="102">
        <v>1</v>
      </c>
      <c r="P697" s="194">
        <v>163072</v>
      </c>
      <c r="Q697" s="194"/>
      <c r="R697" s="194"/>
      <c r="S697" s="213">
        <f t="shared" si="159"/>
        <v>163072</v>
      </c>
      <c r="T697" s="213">
        <f t="shared" si="164"/>
        <v>0</v>
      </c>
      <c r="U697" s="213">
        <f t="shared" si="164"/>
        <v>0</v>
      </c>
      <c r="V697" s="213">
        <f t="shared" si="164"/>
        <v>0</v>
      </c>
      <c r="W697" s="213">
        <f t="shared" si="164"/>
        <v>0</v>
      </c>
      <c r="X697" s="213">
        <f t="shared" si="165"/>
        <v>0</v>
      </c>
      <c r="Y697" s="194">
        <v>8</v>
      </c>
      <c r="Z697" s="194">
        <v>2.02</v>
      </c>
      <c r="AA697" s="102">
        <v>1</v>
      </c>
      <c r="AB697" s="102">
        <v>168064</v>
      </c>
      <c r="AC697" s="102"/>
      <c r="AD697" s="102"/>
      <c r="AE697" s="213">
        <f t="shared" si="162"/>
        <v>168064</v>
      </c>
      <c r="AF697" s="194">
        <v>9</v>
      </c>
      <c r="AG697" s="194">
        <v>2.02</v>
      </c>
      <c r="AH697" s="102">
        <v>1</v>
      </c>
      <c r="AI697" s="102">
        <v>168064</v>
      </c>
      <c r="AJ697" s="102"/>
      <c r="AK697" s="102"/>
      <c r="AL697" s="213">
        <f t="shared" si="163"/>
        <v>168064</v>
      </c>
    </row>
    <row r="698" spans="1:38" ht="27">
      <c r="A698" s="194">
        <v>40</v>
      </c>
      <c r="B698" s="102" t="s">
        <v>759</v>
      </c>
      <c r="C698" s="102"/>
      <c r="D698" s="194"/>
      <c r="E698" s="942" t="s">
        <v>1163</v>
      </c>
      <c r="F698" s="194" t="s">
        <v>990</v>
      </c>
      <c r="G698" s="194">
        <v>7</v>
      </c>
      <c r="H698" s="194">
        <v>1.96</v>
      </c>
      <c r="I698" s="102">
        <v>1</v>
      </c>
      <c r="J698" s="102">
        <v>163072</v>
      </c>
      <c r="K698" s="102"/>
      <c r="L698" s="102"/>
      <c r="M698" s="213">
        <f t="shared" si="158"/>
        <v>163072</v>
      </c>
      <c r="N698" s="194">
        <v>1.96</v>
      </c>
      <c r="O698" s="102">
        <v>1</v>
      </c>
      <c r="P698" s="194">
        <v>163072</v>
      </c>
      <c r="Q698" s="194"/>
      <c r="R698" s="194"/>
      <c r="S698" s="213">
        <f t="shared" si="159"/>
        <v>163072</v>
      </c>
      <c r="T698" s="213">
        <f t="shared" si="164"/>
        <v>0</v>
      </c>
      <c r="U698" s="213">
        <f t="shared" si="164"/>
        <v>0</v>
      </c>
      <c r="V698" s="213">
        <f t="shared" si="164"/>
        <v>0</v>
      </c>
      <c r="W698" s="213">
        <f t="shared" si="164"/>
        <v>0</v>
      </c>
      <c r="X698" s="213">
        <f t="shared" si="165"/>
        <v>0</v>
      </c>
      <c r="Y698" s="194">
        <v>8</v>
      </c>
      <c r="Z698" s="194">
        <v>2.02</v>
      </c>
      <c r="AA698" s="102">
        <v>1</v>
      </c>
      <c r="AB698" s="102">
        <v>168064</v>
      </c>
      <c r="AC698" s="102"/>
      <c r="AD698" s="102"/>
      <c r="AE698" s="213">
        <f t="shared" si="162"/>
        <v>168064</v>
      </c>
      <c r="AF698" s="194">
        <v>9</v>
      </c>
      <c r="AG698" s="194">
        <v>2.02</v>
      </c>
      <c r="AH698" s="102">
        <v>1</v>
      </c>
      <c r="AI698" s="102">
        <v>168064</v>
      </c>
      <c r="AJ698" s="102"/>
      <c r="AK698" s="102"/>
      <c r="AL698" s="213">
        <f t="shared" si="163"/>
        <v>168064</v>
      </c>
    </row>
    <row r="699" spans="1:38">
      <c r="A699" s="194">
        <v>41</v>
      </c>
      <c r="B699" s="102" t="s">
        <v>741</v>
      </c>
      <c r="C699" s="102" t="s">
        <v>5282</v>
      </c>
      <c r="D699" s="194">
        <v>1976</v>
      </c>
      <c r="E699" s="942" t="s">
        <v>1279</v>
      </c>
      <c r="F699" s="194" t="s">
        <v>990</v>
      </c>
      <c r="G699" s="194">
        <v>11</v>
      </c>
      <c r="H699" s="194">
        <v>2.08</v>
      </c>
      <c r="I699" s="102">
        <v>1</v>
      </c>
      <c r="J699" s="102">
        <v>173056</v>
      </c>
      <c r="K699" s="102"/>
      <c r="L699" s="102">
        <v>8652.8000000000011</v>
      </c>
      <c r="M699" s="213">
        <f t="shared" si="158"/>
        <v>181708.79999999999</v>
      </c>
      <c r="N699" s="194">
        <v>2.08</v>
      </c>
      <c r="O699" s="102">
        <v>1</v>
      </c>
      <c r="P699" s="194">
        <v>173056</v>
      </c>
      <c r="Q699" s="194"/>
      <c r="R699" s="194">
        <v>8652.8000000000011</v>
      </c>
      <c r="S699" s="213">
        <f t="shared" si="159"/>
        <v>181708.79999999999</v>
      </c>
      <c r="T699" s="213">
        <f t="shared" si="164"/>
        <v>0</v>
      </c>
      <c r="U699" s="213">
        <f t="shared" si="164"/>
        <v>0</v>
      </c>
      <c r="V699" s="213">
        <f t="shared" si="164"/>
        <v>0</v>
      </c>
      <c r="W699" s="213">
        <f t="shared" si="164"/>
        <v>0</v>
      </c>
      <c r="X699" s="213">
        <f t="shared" si="165"/>
        <v>0</v>
      </c>
      <c r="Y699" s="194">
        <v>12</v>
      </c>
      <c r="Z699" s="194">
        <v>2.08</v>
      </c>
      <c r="AA699" s="102">
        <v>1</v>
      </c>
      <c r="AB699" s="102">
        <v>173056</v>
      </c>
      <c r="AC699" s="102"/>
      <c r="AD699" s="102">
        <v>8652.8000000000011</v>
      </c>
      <c r="AE699" s="213">
        <f t="shared" si="162"/>
        <v>181708.79999999999</v>
      </c>
      <c r="AF699" s="194">
        <v>13</v>
      </c>
      <c r="AG699" s="194">
        <v>2.14</v>
      </c>
      <c r="AH699" s="102">
        <v>1</v>
      </c>
      <c r="AI699" s="102">
        <v>178048</v>
      </c>
      <c r="AJ699" s="102"/>
      <c r="AK699" s="102">
        <v>8902.4</v>
      </c>
      <c r="AL699" s="213">
        <f t="shared" si="163"/>
        <v>186950.39999999999</v>
      </c>
    </row>
    <row r="700" spans="1:38">
      <c r="A700" s="194">
        <v>42</v>
      </c>
      <c r="B700" s="104" t="s">
        <v>8143</v>
      </c>
      <c r="C700" s="104" t="s">
        <v>5283</v>
      </c>
      <c r="D700" s="194">
        <v>1972</v>
      </c>
      <c r="E700" s="942" t="s">
        <v>1279</v>
      </c>
      <c r="F700" s="194" t="s">
        <v>990</v>
      </c>
      <c r="G700" s="194">
        <v>2</v>
      </c>
      <c r="H700" s="194">
        <v>1.79</v>
      </c>
      <c r="I700" s="102">
        <v>1</v>
      </c>
      <c r="J700" s="102">
        <v>148928</v>
      </c>
      <c r="K700" s="102"/>
      <c r="L700" s="102"/>
      <c r="M700" s="213">
        <f t="shared" si="158"/>
        <v>148928</v>
      </c>
      <c r="N700" s="194">
        <v>1.73</v>
      </c>
      <c r="O700" s="102">
        <v>1</v>
      </c>
      <c r="P700" s="194">
        <v>143936</v>
      </c>
      <c r="Q700" s="194"/>
      <c r="R700" s="194"/>
      <c r="S700" s="213">
        <f t="shared" si="159"/>
        <v>143936</v>
      </c>
      <c r="T700" s="213">
        <f t="shared" si="164"/>
        <v>0</v>
      </c>
      <c r="U700" s="213">
        <f t="shared" si="164"/>
        <v>4992</v>
      </c>
      <c r="V700" s="213">
        <f t="shared" si="164"/>
        <v>0</v>
      </c>
      <c r="W700" s="213">
        <f t="shared" si="164"/>
        <v>0</v>
      </c>
      <c r="X700" s="213">
        <f t="shared" si="165"/>
        <v>4992</v>
      </c>
      <c r="Y700" s="194">
        <v>3</v>
      </c>
      <c r="Z700" s="194">
        <v>1.84</v>
      </c>
      <c r="AA700" s="102">
        <v>1</v>
      </c>
      <c r="AB700" s="102">
        <v>153088</v>
      </c>
      <c r="AC700" s="102"/>
      <c r="AD700" s="102"/>
      <c r="AE700" s="213">
        <f t="shared" si="162"/>
        <v>153088</v>
      </c>
      <c r="AF700" s="194">
        <v>4</v>
      </c>
      <c r="AG700" s="194">
        <v>1.9</v>
      </c>
      <c r="AH700" s="102">
        <v>1</v>
      </c>
      <c r="AI700" s="102">
        <v>158080</v>
      </c>
      <c r="AJ700" s="102"/>
      <c r="AK700" s="102"/>
      <c r="AL700" s="213">
        <f t="shared" si="163"/>
        <v>158080</v>
      </c>
    </row>
    <row r="701" spans="1:38">
      <c r="A701" s="194"/>
      <c r="B701" s="102" t="s">
        <v>1359</v>
      </c>
      <c r="C701" s="102"/>
      <c r="D701" s="194"/>
      <c r="E701" s="942"/>
      <c r="F701" s="194"/>
      <c r="G701" s="194"/>
      <c r="H701" s="194"/>
      <c r="I701" s="102"/>
      <c r="J701" s="102"/>
      <c r="K701" s="102"/>
      <c r="L701" s="102"/>
      <c r="M701" s="213">
        <v>15000</v>
      </c>
      <c r="N701" s="194"/>
      <c r="O701" s="102"/>
      <c r="P701" s="194"/>
      <c r="Q701" s="194"/>
      <c r="R701" s="194"/>
      <c r="S701" s="213">
        <v>15000</v>
      </c>
      <c r="T701" s="213"/>
      <c r="U701" s="213"/>
      <c r="V701" s="213"/>
      <c r="W701" s="213"/>
      <c r="X701" s="213"/>
      <c r="Y701" s="194"/>
      <c r="Z701" s="194"/>
      <c r="AA701" s="102"/>
      <c r="AB701" s="102"/>
      <c r="AC701" s="102"/>
      <c r="AD701" s="102"/>
      <c r="AE701" s="213">
        <v>15000</v>
      </c>
      <c r="AF701" s="194"/>
      <c r="AG701" s="194"/>
      <c r="AH701" s="102"/>
      <c r="AI701" s="102"/>
      <c r="AJ701" s="102"/>
      <c r="AK701" s="102"/>
      <c r="AL701" s="213">
        <v>15000</v>
      </c>
    </row>
    <row r="702" spans="1:38" s="216" customFormat="1" ht="27">
      <c r="A702" s="211"/>
      <c r="B702" s="219" t="s">
        <v>227</v>
      </c>
      <c r="C702" s="219"/>
      <c r="D702" s="215" t="s">
        <v>1</v>
      </c>
      <c r="E702" s="215" t="s">
        <v>1</v>
      </c>
      <c r="F702" s="215" t="s">
        <v>1</v>
      </c>
      <c r="G702" s="215" t="s">
        <v>1</v>
      </c>
      <c r="H702" s="215" t="s">
        <v>1</v>
      </c>
      <c r="I702" s="215">
        <f>SUM(I659:I701)</f>
        <v>42</v>
      </c>
      <c r="J702" s="215">
        <f>SUM(J659:J701)</f>
        <v>7770048</v>
      </c>
      <c r="K702" s="215">
        <f>SUM(K659:K701)</f>
        <v>0</v>
      </c>
      <c r="L702" s="215">
        <f>SUM(L659:L701)</f>
        <v>20800</v>
      </c>
      <c r="M702" s="215">
        <f>SUM(M659:M701)</f>
        <v>7805848</v>
      </c>
      <c r="N702" s="215"/>
      <c r="O702" s="215">
        <f t="shared" ref="O702:X702" si="166">SUM(O659:O701)</f>
        <v>42</v>
      </c>
      <c r="P702" s="215">
        <f t="shared" si="166"/>
        <v>7603648</v>
      </c>
      <c r="Q702" s="215">
        <f t="shared" si="166"/>
        <v>0</v>
      </c>
      <c r="R702" s="215">
        <f t="shared" si="166"/>
        <v>20425.600000000002</v>
      </c>
      <c r="S702" s="215">
        <f t="shared" si="166"/>
        <v>7639073.5999999996</v>
      </c>
      <c r="T702" s="215">
        <f t="shared" si="166"/>
        <v>0</v>
      </c>
      <c r="U702" s="215">
        <f t="shared" si="166"/>
        <v>166400.00000000006</v>
      </c>
      <c r="V702" s="215">
        <f t="shared" si="166"/>
        <v>0</v>
      </c>
      <c r="W702" s="215">
        <f t="shared" si="166"/>
        <v>374.39999999999964</v>
      </c>
      <c r="X702" s="215">
        <f t="shared" si="166"/>
        <v>166774.40000000005</v>
      </c>
      <c r="Y702" s="215"/>
      <c r="Z702" s="215"/>
      <c r="AA702" s="215">
        <f>SUM(AA659:AA701)</f>
        <v>42</v>
      </c>
      <c r="AB702" s="215">
        <f>SUM(AB659:AB701)</f>
        <v>7889024</v>
      </c>
      <c r="AC702" s="215">
        <f>SUM(AC659:AC701)</f>
        <v>0</v>
      </c>
      <c r="AD702" s="215">
        <f>SUM(AD659:AD701)</f>
        <v>20800</v>
      </c>
      <c r="AE702" s="215">
        <f>SUM(AE659:AE701)</f>
        <v>7924824</v>
      </c>
      <c r="AF702" s="215"/>
      <c r="AG702" s="215"/>
      <c r="AH702" s="215">
        <f>SUM(AH659:AH701)</f>
        <v>42</v>
      </c>
      <c r="AI702" s="215">
        <f>SUM(AI659:AI701)</f>
        <v>8027968</v>
      </c>
      <c r="AJ702" s="215">
        <f>SUM(AJ659:AJ701)</f>
        <v>0</v>
      </c>
      <c r="AK702" s="215">
        <f>SUM(AK659:AK701)</f>
        <v>21049.599999999999</v>
      </c>
      <c r="AL702" s="215">
        <f>SUM(AL659:AL701)</f>
        <v>8064017.6000000006</v>
      </c>
    </row>
    <row r="703" spans="1:38">
      <c r="A703" s="194"/>
      <c r="B703" s="179" t="s">
        <v>226</v>
      </c>
      <c r="C703" s="179"/>
      <c r="D703" s="213"/>
      <c r="E703" s="213"/>
      <c r="F703" s="213"/>
      <c r="G703" s="213"/>
      <c r="H703" s="213"/>
      <c r="I703" s="179"/>
      <c r="J703" s="179"/>
      <c r="K703" s="179"/>
      <c r="L703" s="179"/>
      <c r="M703" s="179"/>
      <c r="N703" s="213"/>
      <c r="O703" s="179"/>
      <c r="P703" s="179"/>
      <c r="Q703" s="179"/>
      <c r="R703" s="179"/>
      <c r="S703" s="179"/>
      <c r="T703" s="179"/>
      <c r="U703" s="179"/>
      <c r="V703" s="179"/>
      <c r="W703" s="106"/>
      <c r="X703" s="106"/>
      <c r="Y703" s="213"/>
      <c r="Z703" s="213"/>
      <c r="AA703" s="179"/>
      <c r="AB703" s="179"/>
      <c r="AC703" s="179"/>
      <c r="AD703" s="179"/>
      <c r="AE703" s="179"/>
      <c r="AF703" s="213"/>
      <c r="AG703" s="213"/>
      <c r="AH703" s="179"/>
      <c r="AI703" s="179"/>
      <c r="AJ703" s="179"/>
      <c r="AK703" s="179"/>
      <c r="AL703" s="179"/>
    </row>
    <row r="704" spans="1:38" ht="54">
      <c r="A704" s="211" t="s">
        <v>4</v>
      </c>
      <c r="B704" s="212" t="s">
        <v>454</v>
      </c>
      <c r="C704" s="212"/>
      <c r="D704" s="213"/>
      <c r="E704" s="213"/>
      <c r="F704" s="213"/>
      <c r="G704" s="213"/>
      <c r="H704" s="213"/>
      <c r="I704" s="212"/>
      <c r="J704" s="213"/>
      <c r="K704" s="213"/>
      <c r="L704" s="213"/>
      <c r="M704" s="213"/>
      <c r="N704" s="213"/>
      <c r="O704" s="212"/>
      <c r="P704" s="213"/>
      <c r="Q704" s="213"/>
      <c r="R704" s="213"/>
      <c r="S704" s="212"/>
      <c r="T704" s="213"/>
      <c r="U704" s="212"/>
      <c r="V704" s="213"/>
      <c r="W704" s="106"/>
      <c r="X704" s="106"/>
      <c r="Y704" s="213"/>
      <c r="Z704" s="213"/>
      <c r="AA704" s="212"/>
      <c r="AB704" s="213"/>
      <c r="AC704" s="213"/>
      <c r="AD704" s="213"/>
      <c r="AE704" s="213"/>
      <c r="AF704" s="213"/>
      <c r="AG704" s="213"/>
      <c r="AH704" s="212"/>
      <c r="AI704" s="213"/>
      <c r="AJ704" s="213"/>
      <c r="AK704" s="213"/>
      <c r="AL704" s="213"/>
    </row>
    <row r="705" spans="1:38">
      <c r="A705" s="194"/>
      <c r="B705" s="179" t="s">
        <v>126</v>
      </c>
      <c r="C705" s="179"/>
      <c r="D705" s="213"/>
      <c r="E705" s="213"/>
      <c r="F705" s="213"/>
      <c r="G705" s="213"/>
      <c r="H705" s="213"/>
      <c r="I705" s="179"/>
      <c r="J705" s="213"/>
      <c r="K705" s="213"/>
      <c r="L705" s="213"/>
      <c r="M705" s="213"/>
      <c r="N705" s="213"/>
      <c r="O705" s="179"/>
      <c r="P705" s="213"/>
      <c r="Q705" s="213"/>
      <c r="R705" s="213"/>
      <c r="S705" s="179"/>
      <c r="T705" s="213"/>
      <c r="U705" s="179"/>
      <c r="V705" s="213"/>
      <c r="W705" s="106"/>
      <c r="X705" s="106"/>
      <c r="Y705" s="213"/>
      <c r="Z705" s="213"/>
      <c r="AA705" s="179"/>
      <c r="AB705" s="213"/>
      <c r="AC705" s="213"/>
      <c r="AD705" s="213"/>
      <c r="AE705" s="213"/>
      <c r="AF705" s="213"/>
      <c r="AG705" s="213"/>
      <c r="AH705" s="179"/>
      <c r="AI705" s="213"/>
      <c r="AJ705" s="213"/>
      <c r="AK705" s="213"/>
      <c r="AL705" s="213"/>
    </row>
    <row r="706" spans="1:38" ht="27">
      <c r="A706" s="194">
        <v>1</v>
      </c>
      <c r="B706" s="102" t="s">
        <v>1360</v>
      </c>
      <c r="C706" s="102" t="s">
        <v>5283</v>
      </c>
      <c r="D706" s="213">
        <v>1976</v>
      </c>
      <c r="E706" s="237" t="s">
        <v>1094</v>
      </c>
      <c r="F706" s="213" t="s">
        <v>1</v>
      </c>
      <c r="G706" s="213" t="s">
        <v>1</v>
      </c>
      <c r="H706" s="213">
        <v>1.25</v>
      </c>
      <c r="I706" s="102">
        <v>1</v>
      </c>
      <c r="J706" s="194">
        <v>104000</v>
      </c>
      <c r="K706" s="194"/>
      <c r="L706" s="194"/>
      <c r="M706" s="213">
        <f t="shared" ref="M706:M727" si="167">J706+K706+L706</f>
        <v>104000</v>
      </c>
      <c r="N706" s="213">
        <v>1.25</v>
      </c>
      <c r="O706" s="102">
        <v>1</v>
      </c>
      <c r="P706" s="194">
        <v>104000</v>
      </c>
      <c r="Q706" s="194"/>
      <c r="R706" s="194"/>
      <c r="S706" s="213">
        <f t="shared" ref="S706:S727" si="168">P706+Q706+R706</f>
        <v>104000</v>
      </c>
      <c r="T706" s="213">
        <f t="shared" ref="T706:W727" si="169">I706-O706</f>
        <v>0</v>
      </c>
      <c r="U706" s="213">
        <f t="shared" si="169"/>
        <v>0</v>
      </c>
      <c r="V706" s="213">
        <f t="shared" si="169"/>
        <v>0</v>
      </c>
      <c r="W706" s="213">
        <f t="shared" si="169"/>
        <v>0</v>
      </c>
      <c r="X706" s="213">
        <f t="shared" ref="X706:X727" si="170">U706+V706+W706</f>
        <v>0</v>
      </c>
      <c r="Y706" s="213" t="s">
        <v>1</v>
      </c>
      <c r="Z706" s="213">
        <v>1.25</v>
      </c>
      <c r="AA706" s="102">
        <v>1</v>
      </c>
      <c r="AB706" s="194">
        <v>104000</v>
      </c>
      <c r="AC706" s="194"/>
      <c r="AD706" s="194"/>
      <c r="AE706" s="213">
        <f t="shared" ref="AE706:AE727" si="171">AB706+AC706+AD706</f>
        <v>104000</v>
      </c>
      <c r="AF706" s="213" t="s">
        <v>1</v>
      </c>
      <c r="AG706" s="213">
        <v>1.25</v>
      </c>
      <c r="AH706" s="102">
        <v>1</v>
      </c>
      <c r="AI706" s="194">
        <v>104000</v>
      </c>
      <c r="AJ706" s="194"/>
      <c r="AK706" s="194"/>
      <c r="AL706" s="213">
        <f t="shared" ref="AL706:AL727" si="172">AI706+AJ706+AK706</f>
        <v>104000</v>
      </c>
    </row>
    <row r="707" spans="1:38">
      <c r="A707" s="194">
        <v>2</v>
      </c>
      <c r="B707" s="102" t="s">
        <v>6780</v>
      </c>
      <c r="C707" s="102" t="s">
        <v>5283</v>
      </c>
      <c r="D707" s="213">
        <v>1987</v>
      </c>
      <c r="E707" s="213" t="s">
        <v>1091</v>
      </c>
      <c r="F707" s="213" t="s">
        <v>1</v>
      </c>
      <c r="G707" s="213" t="s">
        <v>1</v>
      </c>
      <c r="H707" s="213">
        <v>1.5</v>
      </c>
      <c r="I707" s="102">
        <v>1</v>
      </c>
      <c r="J707" s="194">
        <v>124800</v>
      </c>
      <c r="K707" s="194"/>
      <c r="L707" s="194"/>
      <c r="M707" s="213">
        <f t="shared" si="167"/>
        <v>124800</v>
      </c>
      <c r="N707" s="213">
        <v>1.5</v>
      </c>
      <c r="O707" s="102">
        <v>1</v>
      </c>
      <c r="P707" s="194">
        <v>124800</v>
      </c>
      <c r="Q707" s="194"/>
      <c r="R707" s="194"/>
      <c r="S707" s="213">
        <f t="shared" si="168"/>
        <v>124800</v>
      </c>
      <c r="T707" s="213">
        <f t="shared" si="169"/>
        <v>0</v>
      </c>
      <c r="U707" s="213">
        <f t="shared" si="169"/>
        <v>0</v>
      </c>
      <c r="V707" s="213">
        <f t="shared" si="169"/>
        <v>0</v>
      </c>
      <c r="W707" s="213">
        <f t="shared" si="169"/>
        <v>0</v>
      </c>
      <c r="X707" s="213">
        <f t="shared" si="170"/>
        <v>0</v>
      </c>
      <c r="Y707" s="213" t="s">
        <v>1</v>
      </c>
      <c r="Z707" s="213">
        <v>1.5</v>
      </c>
      <c r="AA707" s="102">
        <v>1</v>
      </c>
      <c r="AB707" s="194">
        <v>124800</v>
      </c>
      <c r="AC707" s="194"/>
      <c r="AD707" s="194"/>
      <c r="AE707" s="213">
        <f t="shared" si="171"/>
        <v>124800</v>
      </c>
      <c r="AF707" s="213" t="s">
        <v>1</v>
      </c>
      <c r="AG707" s="213">
        <v>1.5</v>
      </c>
      <c r="AH707" s="102">
        <v>1</v>
      </c>
      <c r="AI707" s="194">
        <v>124800</v>
      </c>
      <c r="AJ707" s="194"/>
      <c r="AK707" s="194"/>
      <c r="AL707" s="213">
        <f t="shared" si="172"/>
        <v>124800</v>
      </c>
    </row>
    <row r="708" spans="1:38">
      <c r="A708" s="194">
        <v>3</v>
      </c>
      <c r="B708" s="102" t="s">
        <v>1361</v>
      </c>
      <c r="C708" s="102" t="s">
        <v>5282</v>
      </c>
      <c r="D708" s="213">
        <v>1986</v>
      </c>
      <c r="E708" s="213" t="s">
        <v>1146</v>
      </c>
      <c r="F708" s="213" t="s">
        <v>1</v>
      </c>
      <c r="G708" s="213" t="s">
        <v>1</v>
      </c>
      <c r="H708" s="213">
        <v>1</v>
      </c>
      <c r="I708" s="102">
        <v>1</v>
      </c>
      <c r="J708" s="194">
        <v>104000</v>
      </c>
      <c r="K708" s="194"/>
      <c r="L708" s="194"/>
      <c r="M708" s="213">
        <f t="shared" si="167"/>
        <v>104000</v>
      </c>
      <c r="N708" s="213">
        <v>1</v>
      </c>
      <c r="O708" s="102">
        <v>1</v>
      </c>
      <c r="P708" s="194">
        <v>104000</v>
      </c>
      <c r="Q708" s="194"/>
      <c r="R708" s="194"/>
      <c r="S708" s="213">
        <f t="shared" si="168"/>
        <v>104000</v>
      </c>
      <c r="T708" s="213">
        <f t="shared" si="169"/>
        <v>0</v>
      </c>
      <c r="U708" s="213">
        <f t="shared" si="169"/>
        <v>0</v>
      </c>
      <c r="V708" s="213">
        <f t="shared" si="169"/>
        <v>0</v>
      </c>
      <c r="W708" s="213">
        <f t="shared" si="169"/>
        <v>0</v>
      </c>
      <c r="X708" s="213">
        <f t="shared" si="170"/>
        <v>0</v>
      </c>
      <c r="Y708" s="213" t="s">
        <v>1</v>
      </c>
      <c r="Z708" s="213">
        <v>1</v>
      </c>
      <c r="AA708" s="102">
        <v>1</v>
      </c>
      <c r="AB708" s="194">
        <v>104000</v>
      </c>
      <c r="AC708" s="194"/>
      <c r="AD708" s="194"/>
      <c r="AE708" s="213">
        <f t="shared" si="171"/>
        <v>104000</v>
      </c>
      <c r="AF708" s="213" t="s">
        <v>1</v>
      </c>
      <c r="AG708" s="213">
        <v>1</v>
      </c>
      <c r="AH708" s="102">
        <v>1</v>
      </c>
      <c r="AI708" s="194">
        <v>104000</v>
      </c>
      <c r="AJ708" s="194"/>
      <c r="AK708" s="194"/>
      <c r="AL708" s="213">
        <f t="shared" si="172"/>
        <v>104000</v>
      </c>
    </row>
    <row r="709" spans="1:38">
      <c r="A709" s="194">
        <v>4</v>
      </c>
      <c r="B709" s="102" t="s">
        <v>1362</v>
      </c>
      <c r="C709" s="102" t="s">
        <v>5282</v>
      </c>
      <c r="D709" s="213">
        <v>1970</v>
      </c>
      <c r="E709" s="213" t="s">
        <v>1146</v>
      </c>
      <c r="F709" s="213" t="s">
        <v>1</v>
      </c>
      <c r="G709" s="213" t="s">
        <v>1</v>
      </c>
      <c r="H709" s="213">
        <v>1</v>
      </c>
      <c r="I709" s="102">
        <v>1</v>
      </c>
      <c r="J709" s="194">
        <v>95625</v>
      </c>
      <c r="K709" s="194"/>
      <c r="L709" s="194"/>
      <c r="M709" s="213">
        <f t="shared" si="167"/>
        <v>95625</v>
      </c>
      <c r="N709" s="213">
        <v>1</v>
      </c>
      <c r="O709" s="102">
        <v>1</v>
      </c>
      <c r="P709" s="194">
        <v>95625</v>
      </c>
      <c r="Q709" s="194"/>
      <c r="R709" s="194"/>
      <c r="S709" s="213">
        <f t="shared" si="168"/>
        <v>95625</v>
      </c>
      <c r="T709" s="213">
        <f t="shared" si="169"/>
        <v>0</v>
      </c>
      <c r="U709" s="213">
        <f t="shared" si="169"/>
        <v>0</v>
      </c>
      <c r="V709" s="213">
        <f t="shared" si="169"/>
        <v>0</v>
      </c>
      <c r="W709" s="213">
        <f t="shared" si="169"/>
        <v>0</v>
      </c>
      <c r="X709" s="213">
        <f t="shared" si="170"/>
        <v>0</v>
      </c>
      <c r="Y709" s="213" t="s">
        <v>1</v>
      </c>
      <c r="Z709" s="213">
        <v>1</v>
      </c>
      <c r="AA709" s="102">
        <v>1</v>
      </c>
      <c r="AB709" s="194">
        <v>95625</v>
      </c>
      <c r="AC709" s="194"/>
      <c r="AD709" s="194"/>
      <c r="AE709" s="213">
        <f t="shared" si="171"/>
        <v>95625</v>
      </c>
      <c r="AF709" s="213" t="s">
        <v>1</v>
      </c>
      <c r="AG709" s="213">
        <v>1</v>
      </c>
      <c r="AH709" s="102">
        <v>1</v>
      </c>
      <c r="AI709" s="194">
        <v>95625</v>
      </c>
      <c r="AJ709" s="194"/>
      <c r="AK709" s="194"/>
      <c r="AL709" s="213">
        <f t="shared" si="172"/>
        <v>95625</v>
      </c>
    </row>
    <row r="710" spans="1:38">
      <c r="A710" s="194">
        <v>5</v>
      </c>
      <c r="B710" s="102" t="s">
        <v>8144</v>
      </c>
      <c r="C710" s="102" t="s">
        <v>5282</v>
      </c>
      <c r="D710" s="213">
        <v>1977</v>
      </c>
      <c r="E710" s="213" t="s">
        <v>1146</v>
      </c>
      <c r="F710" s="213" t="s">
        <v>1</v>
      </c>
      <c r="G710" s="213" t="s">
        <v>1</v>
      </c>
      <c r="H710" s="213">
        <v>1</v>
      </c>
      <c r="I710" s="102">
        <v>1</v>
      </c>
      <c r="J710" s="194">
        <v>104000</v>
      </c>
      <c r="K710" s="194"/>
      <c r="L710" s="194"/>
      <c r="M710" s="213">
        <f t="shared" si="167"/>
        <v>104000</v>
      </c>
      <c r="N710" s="213">
        <v>1</v>
      </c>
      <c r="O710" s="102">
        <v>1</v>
      </c>
      <c r="P710" s="194">
        <v>104000</v>
      </c>
      <c r="Q710" s="194"/>
      <c r="R710" s="194"/>
      <c r="S710" s="213">
        <f t="shared" si="168"/>
        <v>104000</v>
      </c>
      <c r="T710" s="213">
        <f t="shared" si="169"/>
        <v>0</v>
      </c>
      <c r="U710" s="213">
        <f t="shared" si="169"/>
        <v>0</v>
      </c>
      <c r="V710" s="213">
        <f t="shared" si="169"/>
        <v>0</v>
      </c>
      <c r="W710" s="213">
        <f t="shared" si="169"/>
        <v>0</v>
      </c>
      <c r="X710" s="213">
        <f t="shared" si="170"/>
        <v>0</v>
      </c>
      <c r="Y710" s="213" t="s">
        <v>1</v>
      </c>
      <c r="Z710" s="213">
        <v>1</v>
      </c>
      <c r="AA710" s="102">
        <v>1</v>
      </c>
      <c r="AB710" s="194">
        <v>104000</v>
      </c>
      <c r="AC710" s="194"/>
      <c r="AD710" s="194"/>
      <c r="AE710" s="213">
        <f t="shared" si="171"/>
        <v>104000</v>
      </c>
      <c r="AF710" s="213" t="s">
        <v>1</v>
      </c>
      <c r="AG710" s="213">
        <v>1</v>
      </c>
      <c r="AH710" s="102">
        <v>1</v>
      </c>
      <c r="AI710" s="194">
        <v>104000</v>
      </c>
      <c r="AJ710" s="194"/>
      <c r="AK710" s="194"/>
      <c r="AL710" s="213">
        <f t="shared" si="172"/>
        <v>104000</v>
      </c>
    </row>
    <row r="711" spans="1:38">
      <c r="A711" s="194">
        <v>6</v>
      </c>
      <c r="B711" s="102" t="s">
        <v>1363</v>
      </c>
      <c r="C711" s="102" t="s">
        <v>5282</v>
      </c>
      <c r="D711" s="213">
        <v>1957</v>
      </c>
      <c r="E711" s="213" t="s">
        <v>1146</v>
      </c>
      <c r="F711" s="213" t="s">
        <v>1</v>
      </c>
      <c r="G711" s="213" t="s">
        <v>1</v>
      </c>
      <c r="H711" s="213">
        <v>1</v>
      </c>
      <c r="I711" s="102">
        <v>1</v>
      </c>
      <c r="J711" s="194">
        <v>95625</v>
      </c>
      <c r="K711" s="194"/>
      <c r="L711" s="194"/>
      <c r="M711" s="213">
        <f t="shared" si="167"/>
        <v>95625</v>
      </c>
      <c r="N711" s="213">
        <v>1</v>
      </c>
      <c r="O711" s="102">
        <v>1</v>
      </c>
      <c r="P711" s="194">
        <v>95625</v>
      </c>
      <c r="Q711" s="194"/>
      <c r="R711" s="194"/>
      <c r="S711" s="213">
        <f t="shared" si="168"/>
        <v>95625</v>
      </c>
      <c r="T711" s="213">
        <f t="shared" si="169"/>
        <v>0</v>
      </c>
      <c r="U711" s="213">
        <f t="shared" si="169"/>
        <v>0</v>
      </c>
      <c r="V711" s="213">
        <f t="shared" si="169"/>
        <v>0</v>
      </c>
      <c r="W711" s="213">
        <f t="shared" si="169"/>
        <v>0</v>
      </c>
      <c r="X711" s="213">
        <f t="shared" si="170"/>
        <v>0</v>
      </c>
      <c r="Y711" s="213" t="s">
        <v>1</v>
      </c>
      <c r="Z711" s="213">
        <v>1</v>
      </c>
      <c r="AA711" s="102">
        <v>1</v>
      </c>
      <c r="AB711" s="194">
        <v>95625</v>
      </c>
      <c r="AC711" s="194"/>
      <c r="AD711" s="194"/>
      <c r="AE711" s="213">
        <f t="shared" si="171"/>
        <v>95625</v>
      </c>
      <c r="AF711" s="213" t="s">
        <v>1</v>
      </c>
      <c r="AG711" s="213">
        <v>1</v>
      </c>
      <c r="AH711" s="102">
        <v>1</v>
      </c>
      <c r="AI711" s="194">
        <v>95625</v>
      </c>
      <c r="AJ711" s="194"/>
      <c r="AK711" s="194"/>
      <c r="AL711" s="213">
        <f t="shared" si="172"/>
        <v>95625</v>
      </c>
    </row>
    <row r="712" spans="1:38">
      <c r="A712" s="194">
        <v>7</v>
      </c>
      <c r="B712" s="102" t="s">
        <v>1373</v>
      </c>
      <c r="C712" s="102" t="s">
        <v>5283</v>
      </c>
      <c r="D712" s="213">
        <v>1974</v>
      </c>
      <c r="E712" s="213" t="s">
        <v>1097</v>
      </c>
      <c r="F712" s="213" t="s">
        <v>1</v>
      </c>
      <c r="G712" s="213" t="s">
        <v>1</v>
      </c>
      <c r="H712" s="213">
        <v>1.5</v>
      </c>
      <c r="I712" s="102">
        <v>1</v>
      </c>
      <c r="J712" s="194">
        <v>124800</v>
      </c>
      <c r="K712" s="194"/>
      <c r="L712" s="194"/>
      <c r="M712" s="213">
        <f t="shared" si="167"/>
        <v>124800</v>
      </c>
      <c r="N712" s="213">
        <v>1.5</v>
      </c>
      <c r="O712" s="102">
        <v>1</v>
      </c>
      <c r="P712" s="194">
        <v>124800</v>
      </c>
      <c r="Q712" s="194"/>
      <c r="R712" s="194"/>
      <c r="S712" s="213">
        <f t="shared" si="168"/>
        <v>124800</v>
      </c>
      <c r="T712" s="213">
        <f t="shared" si="169"/>
        <v>0</v>
      </c>
      <c r="U712" s="213">
        <f t="shared" si="169"/>
        <v>0</v>
      </c>
      <c r="V712" s="213">
        <f t="shared" si="169"/>
        <v>0</v>
      </c>
      <c r="W712" s="213">
        <f t="shared" si="169"/>
        <v>0</v>
      </c>
      <c r="X712" s="213">
        <f t="shared" si="170"/>
        <v>0</v>
      </c>
      <c r="Y712" s="213" t="s">
        <v>1</v>
      </c>
      <c r="Z712" s="213">
        <v>1.5</v>
      </c>
      <c r="AA712" s="102">
        <v>1</v>
      </c>
      <c r="AB712" s="194">
        <v>124800</v>
      </c>
      <c r="AC712" s="194"/>
      <c r="AD712" s="194"/>
      <c r="AE712" s="213">
        <f t="shared" si="171"/>
        <v>124800</v>
      </c>
      <c r="AF712" s="213" t="s">
        <v>1</v>
      </c>
      <c r="AG712" s="213">
        <v>1.5</v>
      </c>
      <c r="AH712" s="102">
        <v>1</v>
      </c>
      <c r="AI712" s="194">
        <v>124800</v>
      </c>
      <c r="AJ712" s="194"/>
      <c r="AK712" s="194"/>
      <c r="AL712" s="213">
        <f t="shared" si="172"/>
        <v>124800</v>
      </c>
    </row>
    <row r="713" spans="1:38">
      <c r="A713" s="194">
        <v>8</v>
      </c>
      <c r="B713" s="102" t="s">
        <v>1364</v>
      </c>
      <c r="C713" s="102" t="s">
        <v>5283</v>
      </c>
      <c r="D713" s="213">
        <v>1963</v>
      </c>
      <c r="E713" s="213" t="s">
        <v>1097</v>
      </c>
      <c r="F713" s="213" t="s">
        <v>1</v>
      </c>
      <c r="G713" s="213" t="s">
        <v>1</v>
      </c>
      <c r="H713" s="213">
        <v>1.5</v>
      </c>
      <c r="I713" s="102">
        <v>1</v>
      </c>
      <c r="J713" s="194">
        <v>124800</v>
      </c>
      <c r="K713" s="194"/>
      <c r="L713" s="194"/>
      <c r="M713" s="213">
        <f t="shared" si="167"/>
        <v>124800</v>
      </c>
      <c r="N713" s="213">
        <v>1.5</v>
      </c>
      <c r="O713" s="102">
        <v>1</v>
      </c>
      <c r="P713" s="194">
        <v>124800</v>
      </c>
      <c r="Q713" s="194"/>
      <c r="R713" s="194"/>
      <c r="S713" s="213">
        <f t="shared" si="168"/>
        <v>124800</v>
      </c>
      <c r="T713" s="213">
        <f t="shared" si="169"/>
        <v>0</v>
      </c>
      <c r="U713" s="213">
        <f t="shared" si="169"/>
        <v>0</v>
      </c>
      <c r="V713" s="213">
        <f t="shared" si="169"/>
        <v>0</v>
      </c>
      <c r="W713" s="213">
        <f t="shared" si="169"/>
        <v>0</v>
      </c>
      <c r="X713" s="213">
        <f t="shared" si="170"/>
        <v>0</v>
      </c>
      <c r="Y713" s="213" t="s">
        <v>1</v>
      </c>
      <c r="Z713" s="213">
        <v>1.5</v>
      </c>
      <c r="AA713" s="102">
        <v>1</v>
      </c>
      <c r="AB713" s="194">
        <v>124800</v>
      </c>
      <c r="AC713" s="194"/>
      <c r="AD713" s="194"/>
      <c r="AE713" s="213">
        <f t="shared" si="171"/>
        <v>124800</v>
      </c>
      <c r="AF713" s="213" t="s">
        <v>1</v>
      </c>
      <c r="AG713" s="213">
        <v>1.5</v>
      </c>
      <c r="AH713" s="102">
        <v>1</v>
      </c>
      <c r="AI713" s="194">
        <v>124800</v>
      </c>
      <c r="AJ713" s="194"/>
      <c r="AK713" s="194"/>
      <c r="AL713" s="213">
        <f t="shared" si="172"/>
        <v>124800</v>
      </c>
    </row>
    <row r="714" spans="1:38">
      <c r="A714" s="194">
        <v>9</v>
      </c>
      <c r="B714" s="102" t="s">
        <v>1365</v>
      </c>
      <c r="C714" s="102" t="s">
        <v>5282</v>
      </c>
      <c r="D714" s="213">
        <v>1974</v>
      </c>
      <c r="E714" s="213" t="s">
        <v>1097</v>
      </c>
      <c r="F714" s="213" t="s">
        <v>1</v>
      </c>
      <c r="G714" s="213" t="s">
        <v>1</v>
      </c>
      <c r="H714" s="213">
        <v>1.5</v>
      </c>
      <c r="I714" s="102">
        <v>1</v>
      </c>
      <c r="J714" s="194">
        <v>124800</v>
      </c>
      <c r="K714" s="194"/>
      <c r="L714" s="194"/>
      <c r="M714" s="213">
        <f t="shared" si="167"/>
        <v>124800</v>
      </c>
      <c r="N714" s="213">
        <v>1.5</v>
      </c>
      <c r="O714" s="102">
        <v>1</v>
      </c>
      <c r="P714" s="194">
        <v>124800</v>
      </c>
      <c r="Q714" s="194"/>
      <c r="R714" s="194"/>
      <c r="S714" s="213">
        <f t="shared" si="168"/>
        <v>124800</v>
      </c>
      <c r="T714" s="213">
        <f t="shared" si="169"/>
        <v>0</v>
      </c>
      <c r="U714" s="213">
        <f t="shared" si="169"/>
        <v>0</v>
      </c>
      <c r="V714" s="213">
        <f t="shared" si="169"/>
        <v>0</v>
      </c>
      <c r="W714" s="213">
        <f t="shared" si="169"/>
        <v>0</v>
      </c>
      <c r="X714" s="213">
        <f t="shared" si="170"/>
        <v>0</v>
      </c>
      <c r="Y714" s="213" t="s">
        <v>1</v>
      </c>
      <c r="Z714" s="213">
        <v>1.5</v>
      </c>
      <c r="AA714" s="102">
        <v>1</v>
      </c>
      <c r="AB714" s="194">
        <v>124800</v>
      </c>
      <c r="AC714" s="194"/>
      <c r="AD714" s="194"/>
      <c r="AE714" s="213">
        <f t="shared" si="171"/>
        <v>124800</v>
      </c>
      <c r="AF714" s="213" t="s">
        <v>1</v>
      </c>
      <c r="AG714" s="213">
        <v>1.5</v>
      </c>
      <c r="AH714" s="102">
        <v>1</v>
      </c>
      <c r="AI714" s="194">
        <v>124800</v>
      </c>
      <c r="AJ714" s="194"/>
      <c r="AK714" s="194"/>
      <c r="AL714" s="213">
        <f t="shared" si="172"/>
        <v>124800</v>
      </c>
    </row>
    <row r="715" spans="1:38">
      <c r="A715" s="194">
        <v>10</v>
      </c>
      <c r="B715" s="102" t="s">
        <v>1874</v>
      </c>
      <c r="C715" s="102" t="s">
        <v>5283</v>
      </c>
      <c r="D715" s="213">
        <v>1962</v>
      </c>
      <c r="E715" s="213" t="s">
        <v>1096</v>
      </c>
      <c r="F715" s="213" t="s">
        <v>1</v>
      </c>
      <c r="G715" s="213" t="s">
        <v>1</v>
      </c>
      <c r="H715" s="213">
        <v>1.6</v>
      </c>
      <c r="I715" s="102">
        <v>1</v>
      </c>
      <c r="J715" s="194">
        <v>133120</v>
      </c>
      <c r="K715" s="194"/>
      <c r="L715" s="194"/>
      <c r="M715" s="213">
        <f t="shared" si="167"/>
        <v>133120</v>
      </c>
      <c r="N715" s="213">
        <v>1.6</v>
      </c>
      <c r="O715" s="102">
        <v>1</v>
      </c>
      <c r="P715" s="194">
        <v>133120</v>
      </c>
      <c r="Q715" s="194"/>
      <c r="R715" s="194"/>
      <c r="S715" s="213">
        <f t="shared" si="168"/>
        <v>133120</v>
      </c>
      <c r="T715" s="213">
        <f t="shared" si="169"/>
        <v>0</v>
      </c>
      <c r="U715" s="213">
        <f t="shared" si="169"/>
        <v>0</v>
      </c>
      <c r="V715" s="213">
        <f t="shared" si="169"/>
        <v>0</v>
      </c>
      <c r="W715" s="213">
        <f t="shared" si="169"/>
        <v>0</v>
      </c>
      <c r="X715" s="213">
        <f t="shared" si="170"/>
        <v>0</v>
      </c>
      <c r="Y715" s="213" t="s">
        <v>1</v>
      </c>
      <c r="Z715" s="213">
        <v>1.6</v>
      </c>
      <c r="AA715" s="102">
        <v>1</v>
      </c>
      <c r="AB715" s="194">
        <v>133120</v>
      </c>
      <c r="AC715" s="194"/>
      <c r="AD715" s="194"/>
      <c r="AE715" s="213">
        <f t="shared" si="171"/>
        <v>133120</v>
      </c>
      <c r="AF715" s="213" t="s">
        <v>1</v>
      </c>
      <c r="AG715" s="213">
        <v>1.6</v>
      </c>
      <c r="AH715" s="102">
        <v>1</v>
      </c>
      <c r="AI715" s="194">
        <v>133120</v>
      </c>
      <c r="AJ715" s="194"/>
      <c r="AK715" s="194"/>
      <c r="AL715" s="213">
        <f t="shared" si="172"/>
        <v>133120</v>
      </c>
    </row>
    <row r="716" spans="1:38">
      <c r="A716" s="194">
        <v>11</v>
      </c>
      <c r="B716" s="102" t="s">
        <v>1366</v>
      </c>
      <c r="C716" s="102" t="s">
        <v>5282</v>
      </c>
      <c r="D716" s="213">
        <v>1950</v>
      </c>
      <c r="E716" s="213" t="s">
        <v>1103</v>
      </c>
      <c r="F716" s="213" t="s">
        <v>1</v>
      </c>
      <c r="G716" s="213" t="s">
        <v>1</v>
      </c>
      <c r="H716" s="213">
        <v>1</v>
      </c>
      <c r="I716" s="102">
        <v>1</v>
      </c>
      <c r="J716" s="194">
        <v>95625</v>
      </c>
      <c r="K716" s="194"/>
      <c r="L716" s="194"/>
      <c r="M716" s="213">
        <f t="shared" si="167"/>
        <v>95625</v>
      </c>
      <c r="N716" s="213">
        <v>1</v>
      </c>
      <c r="O716" s="102">
        <v>1</v>
      </c>
      <c r="P716" s="194">
        <v>95625</v>
      </c>
      <c r="Q716" s="194"/>
      <c r="R716" s="194"/>
      <c r="S716" s="213">
        <f t="shared" si="168"/>
        <v>95625</v>
      </c>
      <c r="T716" s="213">
        <f t="shared" si="169"/>
        <v>0</v>
      </c>
      <c r="U716" s="213">
        <f t="shared" si="169"/>
        <v>0</v>
      </c>
      <c r="V716" s="213">
        <f t="shared" si="169"/>
        <v>0</v>
      </c>
      <c r="W716" s="213">
        <f t="shared" si="169"/>
        <v>0</v>
      </c>
      <c r="X716" s="213">
        <f t="shared" si="170"/>
        <v>0</v>
      </c>
      <c r="Y716" s="213" t="s">
        <v>1</v>
      </c>
      <c r="Z716" s="213">
        <v>1</v>
      </c>
      <c r="AA716" s="102">
        <v>1</v>
      </c>
      <c r="AB716" s="194">
        <v>95625</v>
      </c>
      <c r="AC716" s="194"/>
      <c r="AD716" s="194"/>
      <c r="AE716" s="213">
        <f t="shared" si="171"/>
        <v>95625</v>
      </c>
      <c r="AF716" s="213" t="s">
        <v>1</v>
      </c>
      <c r="AG716" s="213">
        <v>1</v>
      </c>
      <c r="AH716" s="102">
        <v>1</v>
      </c>
      <c r="AI716" s="194">
        <v>95625</v>
      </c>
      <c r="AJ716" s="194"/>
      <c r="AK716" s="194"/>
      <c r="AL716" s="213">
        <f t="shared" si="172"/>
        <v>95625</v>
      </c>
    </row>
    <row r="717" spans="1:38">
      <c r="A717" s="194">
        <v>12</v>
      </c>
      <c r="B717" s="102" t="s">
        <v>1367</v>
      </c>
      <c r="C717" s="102" t="s">
        <v>5282</v>
      </c>
      <c r="D717" s="213">
        <v>1957</v>
      </c>
      <c r="E717" s="213" t="s">
        <v>1103</v>
      </c>
      <c r="F717" s="213" t="s">
        <v>1</v>
      </c>
      <c r="G717" s="213" t="s">
        <v>1</v>
      </c>
      <c r="H717" s="213">
        <v>1</v>
      </c>
      <c r="I717" s="102">
        <v>1</v>
      </c>
      <c r="J717" s="194">
        <v>95625</v>
      </c>
      <c r="K717" s="194"/>
      <c r="L717" s="194"/>
      <c r="M717" s="213">
        <f t="shared" si="167"/>
        <v>95625</v>
      </c>
      <c r="N717" s="213">
        <v>1</v>
      </c>
      <c r="O717" s="102">
        <v>1</v>
      </c>
      <c r="P717" s="194">
        <v>95625</v>
      </c>
      <c r="Q717" s="194"/>
      <c r="R717" s="194"/>
      <c r="S717" s="213">
        <f t="shared" si="168"/>
        <v>95625</v>
      </c>
      <c r="T717" s="213">
        <f t="shared" si="169"/>
        <v>0</v>
      </c>
      <c r="U717" s="213">
        <f t="shared" si="169"/>
        <v>0</v>
      </c>
      <c r="V717" s="213">
        <f t="shared" si="169"/>
        <v>0</v>
      </c>
      <c r="W717" s="213">
        <f t="shared" si="169"/>
        <v>0</v>
      </c>
      <c r="X717" s="213">
        <f t="shared" si="170"/>
        <v>0</v>
      </c>
      <c r="Y717" s="213" t="s">
        <v>1</v>
      </c>
      <c r="Z717" s="213">
        <v>1</v>
      </c>
      <c r="AA717" s="102">
        <v>1</v>
      </c>
      <c r="AB717" s="194">
        <v>95625</v>
      </c>
      <c r="AC717" s="194"/>
      <c r="AD717" s="194"/>
      <c r="AE717" s="213">
        <f t="shared" si="171"/>
        <v>95625</v>
      </c>
      <c r="AF717" s="213" t="s">
        <v>1</v>
      </c>
      <c r="AG717" s="213">
        <v>1</v>
      </c>
      <c r="AH717" s="102">
        <v>1</v>
      </c>
      <c r="AI717" s="194">
        <v>95625</v>
      </c>
      <c r="AJ717" s="194"/>
      <c r="AK717" s="194"/>
      <c r="AL717" s="213">
        <f t="shared" si="172"/>
        <v>95625</v>
      </c>
    </row>
    <row r="718" spans="1:38">
      <c r="A718" s="194">
        <v>13</v>
      </c>
      <c r="B718" s="102" t="s">
        <v>1368</v>
      </c>
      <c r="C718" s="102" t="s">
        <v>5282</v>
      </c>
      <c r="D718" s="213">
        <v>1964</v>
      </c>
      <c r="E718" s="213" t="s">
        <v>1103</v>
      </c>
      <c r="F718" s="213" t="s">
        <v>1</v>
      </c>
      <c r="G718" s="213" t="s">
        <v>1</v>
      </c>
      <c r="H718" s="213">
        <v>1</v>
      </c>
      <c r="I718" s="102">
        <v>1</v>
      </c>
      <c r="J718" s="194">
        <v>95625</v>
      </c>
      <c r="K718" s="194"/>
      <c r="L718" s="194"/>
      <c r="M718" s="213">
        <f t="shared" si="167"/>
        <v>95625</v>
      </c>
      <c r="N718" s="213">
        <v>1</v>
      </c>
      <c r="O718" s="102">
        <v>1</v>
      </c>
      <c r="P718" s="194">
        <v>95625</v>
      </c>
      <c r="Q718" s="194"/>
      <c r="R718" s="194"/>
      <c r="S718" s="213">
        <f t="shared" si="168"/>
        <v>95625</v>
      </c>
      <c r="T718" s="213">
        <f t="shared" si="169"/>
        <v>0</v>
      </c>
      <c r="U718" s="213">
        <f t="shared" si="169"/>
        <v>0</v>
      </c>
      <c r="V718" s="213">
        <f t="shared" si="169"/>
        <v>0</v>
      </c>
      <c r="W718" s="213">
        <f t="shared" si="169"/>
        <v>0</v>
      </c>
      <c r="X718" s="213">
        <f t="shared" si="170"/>
        <v>0</v>
      </c>
      <c r="Y718" s="213" t="s">
        <v>1</v>
      </c>
      <c r="Z718" s="213">
        <v>1</v>
      </c>
      <c r="AA718" s="102">
        <v>1</v>
      </c>
      <c r="AB718" s="194">
        <v>95625</v>
      </c>
      <c r="AC718" s="194"/>
      <c r="AD718" s="194"/>
      <c r="AE718" s="213">
        <f t="shared" si="171"/>
        <v>95625</v>
      </c>
      <c r="AF718" s="213" t="s">
        <v>1</v>
      </c>
      <c r="AG718" s="213">
        <v>1</v>
      </c>
      <c r="AH718" s="102">
        <v>1</v>
      </c>
      <c r="AI718" s="194">
        <v>95625</v>
      </c>
      <c r="AJ718" s="194"/>
      <c r="AK718" s="194"/>
      <c r="AL718" s="213">
        <f t="shared" si="172"/>
        <v>95625</v>
      </c>
    </row>
    <row r="719" spans="1:38">
      <c r="A719" s="194">
        <v>14</v>
      </c>
      <c r="B719" s="102" t="s">
        <v>1131</v>
      </c>
      <c r="C719" s="102" t="s">
        <v>5282</v>
      </c>
      <c r="D719" s="213">
        <v>1956</v>
      </c>
      <c r="E719" s="213" t="s">
        <v>1103</v>
      </c>
      <c r="F719" s="213" t="s">
        <v>1</v>
      </c>
      <c r="G719" s="213" t="s">
        <v>1</v>
      </c>
      <c r="H719" s="213">
        <v>1</v>
      </c>
      <c r="I719" s="102">
        <v>1</v>
      </c>
      <c r="J719" s="194">
        <v>95625</v>
      </c>
      <c r="K719" s="194"/>
      <c r="L719" s="194"/>
      <c r="M719" s="213">
        <f t="shared" si="167"/>
        <v>95625</v>
      </c>
      <c r="N719" s="213">
        <v>1</v>
      </c>
      <c r="O719" s="102">
        <v>1</v>
      </c>
      <c r="P719" s="194">
        <v>95625</v>
      </c>
      <c r="Q719" s="194"/>
      <c r="R719" s="194"/>
      <c r="S719" s="213">
        <f t="shared" si="168"/>
        <v>95625</v>
      </c>
      <c r="T719" s="213">
        <f t="shared" si="169"/>
        <v>0</v>
      </c>
      <c r="U719" s="213">
        <f t="shared" si="169"/>
        <v>0</v>
      </c>
      <c r="V719" s="213">
        <f t="shared" si="169"/>
        <v>0</v>
      </c>
      <c r="W719" s="213">
        <f t="shared" si="169"/>
        <v>0</v>
      </c>
      <c r="X719" s="213">
        <f t="shared" si="170"/>
        <v>0</v>
      </c>
      <c r="Y719" s="213" t="s">
        <v>1</v>
      </c>
      <c r="Z719" s="213">
        <v>1</v>
      </c>
      <c r="AA719" s="102">
        <v>1</v>
      </c>
      <c r="AB719" s="194">
        <v>95625</v>
      </c>
      <c r="AC719" s="194"/>
      <c r="AD719" s="194"/>
      <c r="AE719" s="213">
        <f t="shared" si="171"/>
        <v>95625</v>
      </c>
      <c r="AF719" s="213" t="s">
        <v>1</v>
      </c>
      <c r="AG719" s="213">
        <v>1</v>
      </c>
      <c r="AH719" s="102">
        <v>1</v>
      </c>
      <c r="AI719" s="194">
        <v>95625</v>
      </c>
      <c r="AJ719" s="194"/>
      <c r="AK719" s="194"/>
      <c r="AL719" s="213">
        <f t="shared" si="172"/>
        <v>95625</v>
      </c>
    </row>
    <row r="720" spans="1:38">
      <c r="A720" s="194">
        <v>15</v>
      </c>
      <c r="B720" s="102" t="s">
        <v>1370</v>
      </c>
      <c r="C720" s="102" t="s">
        <v>5282</v>
      </c>
      <c r="D720" s="213">
        <v>1971</v>
      </c>
      <c r="E720" s="213" t="s">
        <v>1103</v>
      </c>
      <c r="F720" s="213" t="s">
        <v>1</v>
      </c>
      <c r="G720" s="213" t="s">
        <v>1</v>
      </c>
      <c r="H720" s="213">
        <v>1</v>
      </c>
      <c r="I720" s="102">
        <v>1</v>
      </c>
      <c r="J720" s="194">
        <v>95625</v>
      </c>
      <c r="K720" s="194"/>
      <c r="L720" s="194"/>
      <c r="M720" s="213">
        <f t="shared" si="167"/>
        <v>95625</v>
      </c>
      <c r="N720" s="213">
        <v>1</v>
      </c>
      <c r="O720" s="102">
        <v>1</v>
      </c>
      <c r="P720" s="194">
        <v>95625</v>
      </c>
      <c r="Q720" s="194"/>
      <c r="R720" s="194"/>
      <c r="S720" s="213">
        <f t="shared" si="168"/>
        <v>95625</v>
      </c>
      <c r="T720" s="213">
        <f t="shared" si="169"/>
        <v>0</v>
      </c>
      <c r="U720" s="213">
        <f t="shared" si="169"/>
        <v>0</v>
      </c>
      <c r="V720" s="213">
        <f t="shared" si="169"/>
        <v>0</v>
      </c>
      <c r="W720" s="213">
        <f t="shared" si="169"/>
        <v>0</v>
      </c>
      <c r="X720" s="213">
        <f t="shared" si="170"/>
        <v>0</v>
      </c>
      <c r="Y720" s="213" t="s">
        <v>1</v>
      </c>
      <c r="Z720" s="213">
        <v>1</v>
      </c>
      <c r="AA720" s="102">
        <v>1</v>
      </c>
      <c r="AB720" s="194">
        <v>95625</v>
      </c>
      <c r="AC720" s="194"/>
      <c r="AD720" s="194"/>
      <c r="AE720" s="213">
        <f t="shared" si="171"/>
        <v>95625</v>
      </c>
      <c r="AF720" s="213" t="s">
        <v>1</v>
      </c>
      <c r="AG720" s="213">
        <v>1</v>
      </c>
      <c r="AH720" s="102">
        <v>1</v>
      </c>
      <c r="AI720" s="194">
        <v>95625</v>
      </c>
      <c r="AJ720" s="194"/>
      <c r="AK720" s="194"/>
      <c r="AL720" s="213">
        <f t="shared" si="172"/>
        <v>95625</v>
      </c>
    </row>
    <row r="721" spans="1:38">
      <c r="A721" s="194">
        <v>16</v>
      </c>
      <c r="B721" s="102" t="s">
        <v>1369</v>
      </c>
      <c r="C721" s="102" t="s">
        <v>5282</v>
      </c>
      <c r="D721" s="213">
        <v>1966</v>
      </c>
      <c r="E721" s="213" t="s">
        <v>1103</v>
      </c>
      <c r="F721" s="213" t="s">
        <v>1</v>
      </c>
      <c r="G721" s="213" t="s">
        <v>1</v>
      </c>
      <c r="H721" s="213">
        <v>1</v>
      </c>
      <c r="I721" s="102">
        <v>1</v>
      </c>
      <c r="J721" s="194">
        <v>95625</v>
      </c>
      <c r="K721" s="194"/>
      <c r="L721" s="194"/>
      <c r="M721" s="213">
        <f t="shared" si="167"/>
        <v>95625</v>
      </c>
      <c r="N721" s="213">
        <v>1</v>
      </c>
      <c r="O721" s="102">
        <v>1</v>
      </c>
      <c r="P721" s="194">
        <v>95625</v>
      </c>
      <c r="Q721" s="194"/>
      <c r="R721" s="194"/>
      <c r="S721" s="213">
        <f t="shared" si="168"/>
        <v>95625</v>
      </c>
      <c r="T721" s="213">
        <f t="shared" si="169"/>
        <v>0</v>
      </c>
      <c r="U721" s="213">
        <f t="shared" si="169"/>
        <v>0</v>
      </c>
      <c r="V721" s="213">
        <f t="shared" si="169"/>
        <v>0</v>
      </c>
      <c r="W721" s="213">
        <f t="shared" si="169"/>
        <v>0</v>
      </c>
      <c r="X721" s="213">
        <f t="shared" si="170"/>
        <v>0</v>
      </c>
      <c r="Y721" s="213" t="s">
        <v>1</v>
      </c>
      <c r="Z721" s="213">
        <v>1</v>
      </c>
      <c r="AA721" s="102">
        <v>1</v>
      </c>
      <c r="AB721" s="194">
        <v>95625</v>
      </c>
      <c r="AC721" s="194"/>
      <c r="AD721" s="194"/>
      <c r="AE721" s="213">
        <f t="shared" si="171"/>
        <v>95625</v>
      </c>
      <c r="AF721" s="213" t="s">
        <v>1</v>
      </c>
      <c r="AG721" s="213">
        <v>1</v>
      </c>
      <c r="AH721" s="102">
        <v>1</v>
      </c>
      <c r="AI721" s="194">
        <v>95625</v>
      </c>
      <c r="AJ721" s="194"/>
      <c r="AK721" s="194"/>
      <c r="AL721" s="213">
        <f t="shared" si="172"/>
        <v>95625</v>
      </c>
    </row>
    <row r="722" spans="1:38">
      <c r="A722" s="194">
        <v>17</v>
      </c>
      <c r="B722" s="102" t="s">
        <v>4348</v>
      </c>
      <c r="C722" s="102" t="s">
        <v>5282</v>
      </c>
      <c r="D722" s="213">
        <v>1977</v>
      </c>
      <c r="E722" s="213" t="s">
        <v>1103</v>
      </c>
      <c r="F722" s="213" t="s">
        <v>1</v>
      </c>
      <c r="G722" s="213" t="s">
        <v>1</v>
      </c>
      <c r="H722" s="213">
        <v>1</v>
      </c>
      <c r="I722" s="102">
        <v>1</v>
      </c>
      <c r="J722" s="194">
        <v>104000</v>
      </c>
      <c r="K722" s="194"/>
      <c r="L722" s="194"/>
      <c r="M722" s="213">
        <f t="shared" si="167"/>
        <v>104000</v>
      </c>
      <c r="N722" s="213">
        <v>1</v>
      </c>
      <c r="O722" s="102">
        <v>1</v>
      </c>
      <c r="P722" s="194">
        <v>104000</v>
      </c>
      <c r="Q722" s="194"/>
      <c r="R722" s="194"/>
      <c r="S722" s="213">
        <f t="shared" si="168"/>
        <v>104000</v>
      </c>
      <c r="T722" s="213">
        <f t="shared" si="169"/>
        <v>0</v>
      </c>
      <c r="U722" s="213">
        <f t="shared" si="169"/>
        <v>0</v>
      </c>
      <c r="V722" s="213">
        <f t="shared" si="169"/>
        <v>0</v>
      </c>
      <c r="W722" s="213">
        <f t="shared" si="169"/>
        <v>0</v>
      </c>
      <c r="X722" s="213">
        <f t="shared" si="170"/>
        <v>0</v>
      </c>
      <c r="Y722" s="213" t="s">
        <v>1</v>
      </c>
      <c r="Z722" s="213">
        <v>1</v>
      </c>
      <c r="AA722" s="102">
        <v>1</v>
      </c>
      <c r="AB722" s="194">
        <v>104000</v>
      </c>
      <c r="AC722" s="194"/>
      <c r="AD722" s="194"/>
      <c r="AE722" s="213">
        <f t="shared" si="171"/>
        <v>104000</v>
      </c>
      <c r="AF722" s="213" t="s">
        <v>1</v>
      </c>
      <c r="AG722" s="213">
        <v>1</v>
      </c>
      <c r="AH722" s="102">
        <v>1</v>
      </c>
      <c r="AI722" s="194">
        <v>104000</v>
      </c>
      <c r="AJ722" s="194"/>
      <c r="AK722" s="194"/>
      <c r="AL722" s="213">
        <f t="shared" si="172"/>
        <v>104000</v>
      </c>
    </row>
    <row r="723" spans="1:38">
      <c r="A723" s="194">
        <v>18</v>
      </c>
      <c r="B723" s="102" t="s">
        <v>4349</v>
      </c>
      <c r="C723" s="102" t="s">
        <v>5282</v>
      </c>
      <c r="D723" s="213">
        <v>1970</v>
      </c>
      <c r="E723" s="213" t="s">
        <v>1103</v>
      </c>
      <c r="F723" s="213" t="s">
        <v>1</v>
      </c>
      <c r="G723" s="213" t="s">
        <v>1</v>
      </c>
      <c r="H723" s="213">
        <v>1</v>
      </c>
      <c r="I723" s="102">
        <v>1</v>
      </c>
      <c r="J723" s="194">
        <v>95625</v>
      </c>
      <c r="K723" s="194"/>
      <c r="L723" s="194"/>
      <c r="M723" s="213">
        <f t="shared" si="167"/>
        <v>95625</v>
      </c>
      <c r="N723" s="213">
        <v>1</v>
      </c>
      <c r="O723" s="102">
        <v>1</v>
      </c>
      <c r="P723" s="194">
        <v>95625</v>
      </c>
      <c r="Q723" s="194"/>
      <c r="R723" s="194"/>
      <c r="S723" s="213">
        <f t="shared" si="168"/>
        <v>95625</v>
      </c>
      <c r="T723" s="213">
        <f t="shared" si="169"/>
        <v>0</v>
      </c>
      <c r="U723" s="213">
        <f t="shared" si="169"/>
        <v>0</v>
      </c>
      <c r="V723" s="213">
        <f t="shared" si="169"/>
        <v>0</v>
      </c>
      <c r="W723" s="213">
        <f t="shared" si="169"/>
        <v>0</v>
      </c>
      <c r="X723" s="213">
        <f t="shared" si="170"/>
        <v>0</v>
      </c>
      <c r="Y723" s="213" t="s">
        <v>1</v>
      </c>
      <c r="Z723" s="213">
        <v>1</v>
      </c>
      <c r="AA723" s="102">
        <v>1</v>
      </c>
      <c r="AB723" s="194">
        <v>95625</v>
      </c>
      <c r="AC723" s="194"/>
      <c r="AD723" s="194"/>
      <c r="AE723" s="213">
        <f t="shared" si="171"/>
        <v>95625</v>
      </c>
      <c r="AF723" s="213" t="s">
        <v>1</v>
      </c>
      <c r="AG723" s="213">
        <v>1</v>
      </c>
      <c r="AH723" s="102">
        <v>1</v>
      </c>
      <c r="AI723" s="194">
        <v>95625</v>
      </c>
      <c r="AJ723" s="194"/>
      <c r="AK723" s="194"/>
      <c r="AL723" s="213">
        <f t="shared" si="172"/>
        <v>95625</v>
      </c>
    </row>
    <row r="724" spans="1:38">
      <c r="A724" s="194">
        <v>19</v>
      </c>
      <c r="B724" s="102" t="s">
        <v>759</v>
      </c>
      <c r="C724" s="102"/>
      <c r="D724" s="213"/>
      <c r="E724" s="213" t="s">
        <v>1103</v>
      </c>
      <c r="F724" s="213" t="s">
        <v>1</v>
      </c>
      <c r="G724" s="213" t="s">
        <v>1</v>
      </c>
      <c r="H724" s="213">
        <v>1</v>
      </c>
      <c r="I724" s="102">
        <v>1</v>
      </c>
      <c r="J724" s="194">
        <v>104000</v>
      </c>
      <c r="K724" s="194"/>
      <c r="L724" s="194"/>
      <c r="M724" s="213">
        <f t="shared" si="167"/>
        <v>104000</v>
      </c>
      <c r="N724" s="213">
        <v>1</v>
      </c>
      <c r="O724" s="102">
        <v>1</v>
      </c>
      <c r="P724" s="194">
        <v>104000</v>
      </c>
      <c r="Q724" s="194"/>
      <c r="R724" s="194"/>
      <c r="S724" s="213">
        <f t="shared" si="168"/>
        <v>104000</v>
      </c>
      <c r="T724" s="213">
        <f t="shared" si="169"/>
        <v>0</v>
      </c>
      <c r="U724" s="213">
        <f t="shared" si="169"/>
        <v>0</v>
      </c>
      <c r="V724" s="213">
        <f t="shared" si="169"/>
        <v>0</v>
      </c>
      <c r="W724" s="213">
        <f t="shared" si="169"/>
        <v>0</v>
      </c>
      <c r="X724" s="213">
        <f t="shared" si="170"/>
        <v>0</v>
      </c>
      <c r="Y724" s="213" t="s">
        <v>1</v>
      </c>
      <c r="Z724" s="213">
        <v>1</v>
      </c>
      <c r="AA724" s="102">
        <v>1</v>
      </c>
      <c r="AB724" s="194">
        <v>104000</v>
      </c>
      <c r="AC724" s="194"/>
      <c r="AD724" s="194"/>
      <c r="AE724" s="213">
        <f t="shared" si="171"/>
        <v>104000</v>
      </c>
      <c r="AF724" s="213" t="s">
        <v>1</v>
      </c>
      <c r="AG724" s="213">
        <v>1</v>
      </c>
      <c r="AH724" s="102">
        <v>1</v>
      </c>
      <c r="AI724" s="194">
        <v>104000</v>
      </c>
      <c r="AJ724" s="194"/>
      <c r="AK724" s="194"/>
      <c r="AL724" s="213">
        <f t="shared" si="172"/>
        <v>104000</v>
      </c>
    </row>
    <row r="725" spans="1:38">
      <c r="A725" s="194">
        <v>20</v>
      </c>
      <c r="B725" s="102" t="s">
        <v>1372</v>
      </c>
      <c r="C725" s="102" t="s">
        <v>5283</v>
      </c>
      <c r="D725" s="213">
        <v>1950</v>
      </c>
      <c r="E725" s="237" t="s">
        <v>1100</v>
      </c>
      <c r="F725" s="213" t="s">
        <v>1</v>
      </c>
      <c r="G725" s="213" t="s">
        <v>1</v>
      </c>
      <c r="H725" s="213">
        <v>1.4</v>
      </c>
      <c r="I725" s="102">
        <v>1</v>
      </c>
      <c r="J725" s="194">
        <v>116479.99999999999</v>
      </c>
      <c r="K725" s="194"/>
      <c r="L725" s="194"/>
      <c r="M725" s="213">
        <f t="shared" si="167"/>
        <v>116479.99999999999</v>
      </c>
      <c r="N725" s="213">
        <v>1.4</v>
      </c>
      <c r="O725" s="102">
        <v>1</v>
      </c>
      <c r="P725" s="194">
        <v>116479.99999999999</v>
      </c>
      <c r="Q725" s="194"/>
      <c r="R725" s="194"/>
      <c r="S725" s="213">
        <f t="shared" si="168"/>
        <v>116479.99999999999</v>
      </c>
      <c r="T725" s="213">
        <f t="shared" si="169"/>
        <v>0</v>
      </c>
      <c r="U725" s="213">
        <f t="shared" si="169"/>
        <v>0</v>
      </c>
      <c r="V725" s="213">
        <f t="shared" si="169"/>
        <v>0</v>
      </c>
      <c r="W725" s="213">
        <f t="shared" si="169"/>
        <v>0</v>
      </c>
      <c r="X725" s="213">
        <f t="shared" si="170"/>
        <v>0</v>
      </c>
      <c r="Y725" s="213" t="s">
        <v>1</v>
      </c>
      <c r="Z725" s="213">
        <v>1.4</v>
      </c>
      <c r="AA725" s="102">
        <v>1</v>
      </c>
      <c r="AB725" s="194">
        <v>116479.99999999999</v>
      </c>
      <c r="AC725" s="194"/>
      <c r="AD725" s="194"/>
      <c r="AE725" s="213">
        <f t="shared" si="171"/>
        <v>116479.99999999999</v>
      </c>
      <c r="AF725" s="213" t="s">
        <v>1</v>
      </c>
      <c r="AG725" s="213">
        <v>1.4</v>
      </c>
      <c r="AH725" s="102">
        <v>1</v>
      </c>
      <c r="AI725" s="194">
        <v>116479.99999999999</v>
      </c>
      <c r="AJ725" s="194"/>
      <c r="AK725" s="194"/>
      <c r="AL725" s="213">
        <f t="shared" si="172"/>
        <v>116479.99999999999</v>
      </c>
    </row>
    <row r="726" spans="1:38">
      <c r="A726" s="194">
        <v>21</v>
      </c>
      <c r="B726" s="102" t="s">
        <v>759</v>
      </c>
      <c r="C726" s="102"/>
      <c r="D726" s="213"/>
      <c r="E726" s="213" t="s">
        <v>1098</v>
      </c>
      <c r="F726" s="213" t="s">
        <v>1</v>
      </c>
      <c r="G726" s="213" t="s">
        <v>1</v>
      </c>
      <c r="H726" s="213">
        <v>1</v>
      </c>
      <c r="I726" s="102">
        <v>1</v>
      </c>
      <c r="J726" s="194">
        <v>104000</v>
      </c>
      <c r="K726" s="194"/>
      <c r="L726" s="194"/>
      <c r="M726" s="213">
        <f t="shared" si="167"/>
        <v>104000</v>
      </c>
      <c r="N726" s="213">
        <v>1</v>
      </c>
      <c r="O726" s="102">
        <v>1</v>
      </c>
      <c r="P726" s="194">
        <v>104000</v>
      </c>
      <c r="Q726" s="194"/>
      <c r="R726" s="194"/>
      <c r="S726" s="213">
        <f t="shared" si="168"/>
        <v>104000</v>
      </c>
      <c r="T726" s="213">
        <f t="shared" si="169"/>
        <v>0</v>
      </c>
      <c r="U726" s="213">
        <f t="shared" si="169"/>
        <v>0</v>
      </c>
      <c r="V726" s="213">
        <f t="shared" si="169"/>
        <v>0</v>
      </c>
      <c r="W726" s="213">
        <f t="shared" si="169"/>
        <v>0</v>
      </c>
      <c r="X726" s="213">
        <f t="shared" si="170"/>
        <v>0</v>
      </c>
      <c r="Y726" s="213" t="s">
        <v>1</v>
      </c>
      <c r="Z726" s="213">
        <v>1</v>
      </c>
      <c r="AA726" s="102">
        <v>1</v>
      </c>
      <c r="AB726" s="194">
        <v>104000</v>
      </c>
      <c r="AC726" s="194"/>
      <c r="AD726" s="194"/>
      <c r="AE726" s="213">
        <f t="shared" si="171"/>
        <v>104000</v>
      </c>
      <c r="AF726" s="213" t="s">
        <v>1</v>
      </c>
      <c r="AG726" s="213">
        <v>1</v>
      </c>
      <c r="AH726" s="102">
        <v>1</v>
      </c>
      <c r="AI726" s="194">
        <v>104000</v>
      </c>
      <c r="AJ726" s="194"/>
      <c r="AK726" s="194"/>
      <c r="AL726" s="213">
        <f t="shared" si="172"/>
        <v>104000</v>
      </c>
    </row>
    <row r="727" spans="1:38">
      <c r="A727" s="194">
        <v>22</v>
      </c>
      <c r="B727" s="102" t="s">
        <v>1874</v>
      </c>
      <c r="C727" s="102" t="s">
        <v>5283</v>
      </c>
      <c r="D727" s="213">
        <v>1959</v>
      </c>
      <c r="E727" s="213" t="s">
        <v>1101</v>
      </c>
      <c r="F727" s="213" t="s">
        <v>1</v>
      </c>
      <c r="G727" s="213" t="s">
        <v>1</v>
      </c>
      <c r="H727" s="213">
        <v>1.2</v>
      </c>
      <c r="I727" s="102">
        <v>1</v>
      </c>
      <c r="J727" s="194">
        <v>99840</v>
      </c>
      <c r="K727" s="194"/>
      <c r="L727" s="194"/>
      <c r="M727" s="213">
        <f t="shared" si="167"/>
        <v>99840</v>
      </c>
      <c r="N727" s="213">
        <v>1.2</v>
      </c>
      <c r="O727" s="102">
        <v>1</v>
      </c>
      <c r="P727" s="194">
        <v>99840</v>
      </c>
      <c r="Q727" s="194"/>
      <c r="R727" s="194"/>
      <c r="S727" s="213">
        <f t="shared" si="168"/>
        <v>99840</v>
      </c>
      <c r="T727" s="213">
        <f t="shared" si="169"/>
        <v>0</v>
      </c>
      <c r="U727" s="213">
        <f t="shared" si="169"/>
        <v>0</v>
      </c>
      <c r="V727" s="213">
        <f t="shared" si="169"/>
        <v>0</v>
      </c>
      <c r="W727" s="213">
        <f t="shared" si="169"/>
        <v>0</v>
      </c>
      <c r="X727" s="213">
        <f t="shared" si="170"/>
        <v>0</v>
      </c>
      <c r="Y727" s="213" t="s">
        <v>1</v>
      </c>
      <c r="Z727" s="213">
        <v>1.2</v>
      </c>
      <c r="AA727" s="102">
        <v>1</v>
      </c>
      <c r="AB727" s="194">
        <v>99840</v>
      </c>
      <c r="AC727" s="194"/>
      <c r="AD727" s="194"/>
      <c r="AE727" s="213">
        <f t="shared" si="171"/>
        <v>99840</v>
      </c>
      <c r="AF727" s="213" t="s">
        <v>1</v>
      </c>
      <c r="AG727" s="213">
        <v>1.2</v>
      </c>
      <c r="AH727" s="102">
        <v>1</v>
      </c>
      <c r="AI727" s="194">
        <v>99840</v>
      </c>
      <c r="AJ727" s="194"/>
      <c r="AK727" s="194"/>
      <c r="AL727" s="213">
        <f t="shared" si="172"/>
        <v>99840</v>
      </c>
    </row>
    <row r="728" spans="1:38" s="216" customFormat="1" ht="27">
      <c r="A728" s="211"/>
      <c r="B728" s="219" t="s">
        <v>227</v>
      </c>
      <c r="C728" s="219"/>
      <c r="D728" s="215" t="s">
        <v>1</v>
      </c>
      <c r="E728" s="215" t="s">
        <v>1</v>
      </c>
      <c r="F728" s="215" t="s">
        <v>1</v>
      </c>
      <c r="G728" s="215" t="s">
        <v>1</v>
      </c>
      <c r="H728" s="215" t="s">
        <v>1</v>
      </c>
      <c r="I728" s="215">
        <f>SUM(I706:I727)</f>
        <v>22</v>
      </c>
      <c r="J728" s="215">
        <f>SUM(J706:J727)</f>
        <v>2333265</v>
      </c>
      <c r="K728" s="215">
        <f>SUM(K706:K727)</f>
        <v>0</v>
      </c>
      <c r="L728" s="215">
        <f>SUM(L706:L727)</f>
        <v>0</v>
      </c>
      <c r="M728" s="215">
        <f>SUM(M706:M727)</f>
        <v>2333265</v>
      </c>
      <c r="N728" s="215"/>
      <c r="O728" s="215">
        <f t="shared" ref="O728:Y728" si="173">SUM(O706:O727)</f>
        <v>22</v>
      </c>
      <c r="P728" s="215">
        <f t="shared" si="173"/>
        <v>2333265</v>
      </c>
      <c r="Q728" s="215">
        <f t="shared" si="173"/>
        <v>0</v>
      </c>
      <c r="R728" s="215">
        <f t="shared" si="173"/>
        <v>0</v>
      </c>
      <c r="S728" s="215">
        <f t="shared" si="173"/>
        <v>2333265</v>
      </c>
      <c r="T728" s="215">
        <f t="shared" si="173"/>
        <v>0</v>
      </c>
      <c r="U728" s="215">
        <f t="shared" si="173"/>
        <v>0</v>
      </c>
      <c r="V728" s="215">
        <f t="shared" si="173"/>
        <v>0</v>
      </c>
      <c r="W728" s="215">
        <f t="shared" si="173"/>
        <v>0</v>
      </c>
      <c r="X728" s="215">
        <f t="shared" si="173"/>
        <v>0</v>
      </c>
      <c r="Y728" s="215">
        <f t="shared" si="173"/>
        <v>0</v>
      </c>
      <c r="Z728" s="215"/>
      <c r="AA728" s="215">
        <f t="shared" ref="AA728:AF728" si="174">SUM(AA706:AA727)</f>
        <v>22</v>
      </c>
      <c r="AB728" s="215">
        <f t="shared" si="174"/>
        <v>2333265</v>
      </c>
      <c r="AC728" s="215">
        <f t="shared" si="174"/>
        <v>0</v>
      </c>
      <c r="AD728" s="215">
        <f t="shared" si="174"/>
        <v>0</v>
      </c>
      <c r="AE728" s="215">
        <f t="shared" si="174"/>
        <v>2333265</v>
      </c>
      <c r="AF728" s="215">
        <f t="shared" si="174"/>
        <v>0</v>
      </c>
      <c r="AG728" s="215"/>
      <c r="AH728" s="215">
        <f>SUM(AH706:AH727)</f>
        <v>22</v>
      </c>
      <c r="AI728" s="215">
        <f>SUM(AI706:AI727)</f>
        <v>2333265</v>
      </c>
      <c r="AJ728" s="215">
        <f>SUM(AJ706:AJ727)</f>
        <v>0</v>
      </c>
      <c r="AK728" s="215">
        <f>SUM(AK706:AK727)</f>
        <v>0</v>
      </c>
      <c r="AL728" s="215">
        <f>SUM(AL706:AL727)</f>
        <v>2333265</v>
      </c>
    </row>
    <row r="729" spans="1:38" s="216" customFormat="1" ht="30" customHeight="1" thickBot="1">
      <c r="A729" s="211"/>
      <c r="B729" s="545" t="s">
        <v>5395</v>
      </c>
      <c r="C729" s="545"/>
      <c r="D729" s="215" t="s">
        <v>1</v>
      </c>
      <c r="E729" s="215" t="s">
        <v>1</v>
      </c>
      <c r="F729" s="215" t="s">
        <v>1</v>
      </c>
      <c r="G729" s="215" t="s">
        <v>1</v>
      </c>
      <c r="H729" s="215" t="s">
        <v>1</v>
      </c>
      <c r="I729" s="215">
        <f>+I728+I702</f>
        <v>64</v>
      </c>
      <c r="J729" s="215">
        <f>+J728+J702</f>
        <v>10103313</v>
      </c>
      <c r="K729" s="215">
        <f>+K728+K702</f>
        <v>0</v>
      </c>
      <c r="L729" s="215">
        <f>+L728+L702</f>
        <v>20800</v>
      </c>
      <c r="M729" s="215">
        <f>+M728+M702</f>
        <v>10139113</v>
      </c>
      <c r="N729" s="215" t="s">
        <v>1</v>
      </c>
      <c r="O729" s="215">
        <f t="shared" ref="O729:X729" si="175">+O728+O702</f>
        <v>64</v>
      </c>
      <c r="P729" s="215">
        <f t="shared" si="175"/>
        <v>9936913</v>
      </c>
      <c r="Q729" s="215">
        <f t="shared" si="175"/>
        <v>0</v>
      </c>
      <c r="R729" s="215">
        <f t="shared" si="175"/>
        <v>20425.600000000002</v>
      </c>
      <c r="S729" s="215">
        <f t="shared" si="175"/>
        <v>9972338.5999999996</v>
      </c>
      <c r="T729" s="215">
        <f t="shared" si="175"/>
        <v>0</v>
      </c>
      <c r="U729" s="215">
        <f t="shared" si="175"/>
        <v>166400.00000000006</v>
      </c>
      <c r="V729" s="215">
        <f t="shared" si="175"/>
        <v>0</v>
      </c>
      <c r="W729" s="215">
        <f t="shared" si="175"/>
        <v>374.39999999999964</v>
      </c>
      <c r="X729" s="215">
        <f t="shared" si="175"/>
        <v>166774.40000000005</v>
      </c>
      <c r="Y729" s="215" t="s">
        <v>1</v>
      </c>
      <c r="Z729" s="215" t="s">
        <v>1</v>
      </c>
      <c r="AA729" s="215">
        <f>+AA728+AA702</f>
        <v>64</v>
      </c>
      <c r="AB729" s="215">
        <f>+AB728+AB702</f>
        <v>10222289</v>
      </c>
      <c r="AC729" s="215">
        <f>+AC728+AC702</f>
        <v>0</v>
      </c>
      <c r="AD729" s="215">
        <f>+AD728+AD702</f>
        <v>20800</v>
      </c>
      <c r="AE729" s="215">
        <f>+AE728+AE702</f>
        <v>10258089</v>
      </c>
      <c r="AF729" s="215" t="s">
        <v>1</v>
      </c>
      <c r="AG729" s="215" t="s">
        <v>1</v>
      </c>
      <c r="AH729" s="215">
        <f>+AH728+AH702</f>
        <v>64</v>
      </c>
      <c r="AI729" s="215">
        <f>+AI728+AI702</f>
        <v>10361233</v>
      </c>
      <c r="AJ729" s="215">
        <f>+AJ728+AJ702</f>
        <v>0</v>
      </c>
      <c r="AK729" s="215">
        <f>+AK728+AK702</f>
        <v>21049.599999999999</v>
      </c>
      <c r="AL729" s="215">
        <f>+AL728+AL702</f>
        <v>10397282.600000001</v>
      </c>
    </row>
    <row r="730" spans="1:38" s="176" customFormat="1" ht="49.5" customHeight="1">
      <c r="A730" s="30"/>
      <c r="B730" s="2562" t="s">
        <v>5462</v>
      </c>
      <c r="C730" s="2562"/>
      <c r="D730" s="2562"/>
      <c r="E730" s="2562"/>
      <c r="F730" s="2562"/>
      <c r="G730" s="2562"/>
      <c r="H730" s="2562"/>
      <c r="I730" s="2562"/>
      <c r="J730" s="2562"/>
      <c r="K730" s="31"/>
      <c r="L730" s="31"/>
      <c r="M730" s="175"/>
      <c r="N730" s="175"/>
      <c r="O730" s="34"/>
      <c r="P730" s="175"/>
      <c r="Q730" s="31"/>
      <c r="R730" s="41" t="s">
        <v>215</v>
      </c>
      <c r="S730" s="34"/>
      <c r="T730" s="175"/>
      <c r="U730" s="34"/>
      <c r="V730" s="175"/>
      <c r="W730" s="34"/>
      <c r="X730" s="175"/>
      <c r="Y730" s="134"/>
      <c r="Z730" s="31"/>
      <c r="AA730" s="174"/>
      <c r="AB730" s="31"/>
      <c r="AC730" s="31"/>
      <c r="AD730" s="31"/>
      <c r="AE730" s="41"/>
      <c r="AF730" s="134"/>
      <c r="AG730" s="31"/>
      <c r="AH730" s="174"/>
      <c r="AI730" s="31"/>
      <c r="AJ730" s="31"/>
      <c r="AK730" s="31"/>
      <c r="AL730" s="41"/>
    </row>
    <row r="731" spans="1:38" s="324" customFormat="1" ht="14.25">
      <c r="A731" s="244"/>
      <c r="B731" s="321"/>
      <c r="C731" s="2548" t="s">
        <v>5278</v>
      </c>
      <c r="D731" s="2548" t="s">
        <v>5279</v>
      </c>
      <c r="E731" s="322"/>
      <c r="F731" s="323"/>
      <c r="G731" s="323"/>
      <c r="H731" s="323"/>
      <c r="I731" s="1257" t="s">
        <v>5364</v>
      </c>
      <c r="J731" s="323"/>
      <c r="K731" s="323"/>
      <c r="L731" s="323"/>
      <c r="M731" s="323"/>
      <c r="N731" s="322"/>
      <c r="O731" s="2531" t="s">
        <v>1978</v>
      </c>
      <c r="P731" s="2531"/>
      <c r="Q731" s="2531"/>
      <c r="R731" s="2531"/>
      <c r="S731" s="2560"/>
      <c r="T731" s="2561" t="s">
        <v>216</v>
      </c>
      <c r="U731" s="2531"/>
      <c r="V731" s="2531"/>
      <c r="W731" s="2531"/>
      <c r="X731" s="2560"/>
      <c r="Y731" s="322"/>
      <c r="Z731" s="323"/>
      <c r="AA731" s="1257" t="s">
        <v>5883</v>
      </c>
      <c r="AB731" s="323"/>
      <c r="AC731" s="323"/>
      <c r="AD731" s="323"/>
      <c r="AE731" s="442"/>
      <c r="AF731" s="322"/>
      <c r="AG731" s="323"/>
      <c r="AH731" s="1257" t="s">
        <v>7103</v>
      </c>
      <c r="AI731" s="323"/>
      <c r="AJ731" s="323"/>
      <c r="AK731" s="323"/>
      <c r="AL731" s="442"/>
    </row>
    <row r="732" spans="1:38" s="176" customFormat="1" ht="76.5">
      <c r="A732" s="210" t="s">
        <v>114</v>
      </c>
      <c r="B732" s="2162" t="s">
        <v>218</v>
      </c>
      <c r="C732" s="2550"/>
      <c r="D732" s="2550"/>
      <c r="E732" s="2162" t="s">
        <v>219</v>
      </c>
      <c r="F732" s="2162" t="s">
        <v>220</v>
      </c>
      <c r="G732" s="2162" t="s">
        <v>221</v>
      </c>
      <c r="H732" s="521" t="s">
        <v>5368</v>
      </c>
      <c r="I732" s="2162" t="s">
        <v>211</v>
      </c>
      <c r="J732" s="281" t="s">
        <v>460</v>
      </c>
      <c r="K732" s="2162" t="s">
        <v>222</v>
      </c>
      <c r="L732" s="2162" t="s">
        <v>223</v>
      </c>
      <c r="M732" s="2162" t="s">
        <v>5365</v>
      </c>
      <c r="N732" s="521" t="s">
        <v>4246</v>
      </c>
      <c r="O732" s="2162" t="s">
        <v>211</v>
      </c>
      <c r="P732" s="2162" t="s">
        <v>240</v>
      </c>
      <c r="Q732" s="2162" t="s">
        <v>222</v>
      </c>
      <c r="R732" s="2162" t="s">
        <v>223</v>
      </c>
      <c r="S732" s="2162" t="s">
        <v>5366</v>
      </c>
      <c r="T732" s="2162" t="s">
        <v>211</v>
      </c>
      <c r="U732" s="2162" t="s">
        <v>240</v>
      </c>
      <c r="V732" s="2162" t="s">
        <v>222</v>
      </c>
      <c r="W732" s="2162" t="s">
        <v>223</v>
      </c>
      <c r="X732" s="2162" t="s">
        <v>5367</v>
      </c>
      <c r="Y732" s="2162" t="s">
        <v>221</v>
      </c>
      <c r="Z732" s="521" t="s">
        <v>6685</v>
      </c>
      <c r="AA732" s="2162" t="s">
        <v>211</v>
      </c>
      <c r="AB732" s="2162" t="s">
        <v>240</v>
      </c>
      <c r="AC732" s="2162" t="s">
        <v>222</v>
      </c>
      <c r="AD732" s="2162" t="s">
        <v>223</v>
      </c>
      <c r="AE732" s="2162" t="s">
        <v>254</v>
      </c>
      <c r="AF732" s="2162" t="s">
        <v>221</v>
      </c>
      <c r="AG732" s="521" t="s">
        <v>8075</v>
      </c>
      <c r="AH732" s="2162" t="s">
        <v>211</v>
      </c>
      <c r="AI732" s="2162" t="s">
        <v>240</v>
      </c>
      <c r="AJ732" s="2162" t="s">
        <v>222</v>
      </c>
      <c r="AK732" s="2162" t="s">
        <v>223</v>
      </c>
      <c r="AL732" s="2162" t="s">
        <v>254</v>
      </c>
    </row>
    <row r="733" spans="1:38" s="35" customFormat="1" ht="12.75">
      <c r="A733" s="123">
        <v>1</v>
      </c>
      <c r="B733" s="123">
        <v>2</v>
      </c>
      <c r="C733" s="123"/>
      <c r="D733" s="123">
        <v>3</v>
      </c>
      <c r="E733" s="123">
        <v>4</v>
      </c>
      <c r="F733" s="123">
        <v>5</v>
      </c>
      <c r="G733" s="123">
        <v>6</v>
      </c>
      <c r="H733" s="123">
        <v>7</v>
      </c>
      <c r="I733" s="123">
        <v>8</v>
      </c>
      <c r="J733" s="123">
        <v>9</v>
      </c>
      <c r="K733" s="123">
        <v>10</v>
      </c>
      <c r="L733" s="123">
        <v>11</v>
      </c>
      <c r="M733" s="123">
        <v>12</v>
      </c>
      <c r="N733" s="123">
        <v>13</v>
      </c>
      <c r="O733" s="123">
        <v>14</v>
      </c>
      <c r="P733" s="123">
        <v>15</v>
      </c>
      <c r="Q733" s="123">
        <v>16</v>
      </c>
      <c r="R733" s="123">
        <v>17</v>
      </c>
      <c r="S733" s="123">
        <v>18</v>
      </c>
      <c r="T733" s="123">
        <v>19</v>
      </c>
      <c r="U733" s="123">
        <v>20</v>
      </c>
      <c r="V733" s="123">
        <v>21</v>
      </c>
      <c r="W733" s="123">
        <v>22</v>
      </c>
      <c r="X733" s="123">
        <v>23</v>
      </c>
      <c r="Y733" s="123">
        <v>24</v>
      </c>
      <c r="Z733" s="123">
        <v>25</v>
      </c>
      <c r="AA733" s="123">
        <v>26</v>
      </c>
      <c r="AB733" s="123">
        <v>27</v>
      </c>
      <c r="AC733" s="123">
        <v>28</v>
      </c>
      <c r="AD733" s="123">
        <v>29</v>
      </c>
      <c r="AE733" s="123">
        <v>30</v>
      </c>
      <c r="AF733" s="123">
        <v>31</v>
      </c>
      <c r="AG733" s="123">
        <v>32</v>
      </c>
      <c r="AH733" s="123">
        <v>33</v>
      </c>
      <c r="AI733" s="123">
        <v>34</v>
      </c>
      <c r="AJ733" s="123">
        <v>35</v>
      </c>
      <c r="AK733" s="123">
        <v>36</v>
      </c>
      <c r="AL733" s="123">
        <v>37</v>
      </c>
    </row>
    <row r="734" spans="1:38" ht="27">
      <c r="A734" s="211" t="s">
        <v>3</v>
      </c>
      <c r="B734" s="212" t="s">
        <v>4247</v>
      </c>
      <c r="C734" s="212"/>
      <c r="D734" s="213"/>
      <c r="E734" s="213"/>
      <c r="F734" s="213"/>
      <c r="G734" s="213"/>
      <c r="H734" s="213"/>
      <c r="I734" s="212"/>
      <c r="J734" s="213"/>
      <c r="K734" s="213"/>
      <c r="L734" s="213"/>
      <c r="M734" s="213"/>
      <c r="N734" s="213"/>
      <c r="O734" s="212"/>
      <c r="P734" s="213"/>
      <c r="Q734" s="213"/>
      <c r="R734" s="213"/>
      <c r="S734" s="212"/>
      <c r="T734" s="213"/>
      <c r="U734" s="212"/>
      <c r="V734" s="213"/>
      <c r="W734" s="106"/>
      <c r="X734" s="106"/>
      <c r="Y734" s="213"/>
      <c r="Z734" s="213"/>
      <c r="AA734" s="212"/>
      <c r="AB734" s="213"/>
      <c r="AC734" s="213"/>
      <c r="AD734" s="213"/>
      <c r="AE734" s="213"/>
      <c r="AF734" s="213"/>
      <c r="AG734" s="213"/>
      <c r="AH734" s="212"/>
      <c r="AI734" s="213"/>
      <c r="AJ734" s="213"/>
      <c r="AK734" s="213"/>
      <c r="AL734" s="213"/>
    </row>
    <row r="735" spans="1:38">
      <c r="A735" s="194"/>
      <c r="B735" s="179" t="s">
        <v>126</v>
      </c>
      <c r="C735" s="179"/>
      <c r="D735" s="213"/>
      <c r="E735" s="213"/>
      <c r="F735" s="213"/>
      <c r="G735" s="213"/>
      <c r="H735" s="213"/>
      <c r="I735" s="179"/>
      <c r="J735" s="179"/>
      <c r="K735" s="179"/>
      <c r="L735" s="179"/>
      <c r="M735" s="179"/>
      <c r="N735" s="213"/>
      <c r="O735" s="179"/>
      <c r="P735" s="179"/>
      <c r="Q735" s="179"/>
      <c r="R735" s="179"/>
      <c r="S735" s="179"/>
      <c r="T735" s="179"/>
      <c r="U735" s="179"/>
      <c r="V735" s="179"/>
      <c r="W735" s="106"/>
      <c r="X735" s="106"/>
      <c r="Y735" s="213"/>
      <c r="Z735" s="213"/>
      <c r="AA735" s="179"/>
      <c r="AB735" s="179"/>
      <c r="AC735" s="179"/>
      <c r="AD735" s="179"/>
      <c r="AE735" s="179"/>
      <c r="AF735" s="213"/>
      <c r="AG735" s="213"/>
      <c r="AH735" s="179"/>
      <c r="AI735" s="179"/>
      <c r="AJ735" s="179"/>
      <c r="AK735" s="179"/>
      <c r="AL735" s="179"/>
    </row>
    <row r="736" spans="1:38">
      <c r="A736" s="194"/>
      <c r="B736" s="179" t="s">
        <v>225</v>
      </c>
      <c r="C736" s="179"/>
      <c r="D736" s="213"/>
      <c r="E736" s="213"/>
      <c r="F736" s="213"/>
      <c r="G736" s="213"/>
      <c r="H736" s="213"/>
      <c r="I736" s="179"/>
      <c r="J736" s="179"/>
      <c r="K736" s="179"/>
      <c r="L736" s="179"/>
      <c r="M736" s="179"/>
      <c r="N736" s="213"/>
      <c r="O736" s="179"/>
      <c r="P736" s="179"/>
      <c r="Q736" s="179"/>
      <c r="R736" s="179"/>
      <c r="S736" s="179"/>
      <c r="T736" s="179"/>
      <c r="U736" s="179"/>
      <c r="V736" s="179"/>
      <c r="W736" s="106"/>
      <c r="X736" s="106"/>
      <c r="Y736" s="213"/>
      <c r="Z736" s="213"/>
      <c r="AA736" s="179"/>
      <c r="AB736" s="179"/>
      <c r="AC736" s="179"/>
      <c r="AD736" s="179"/>
      <c r="AE736" s="179"/>
      <c r="AF736" s="213"/>
      <c r="AG736" s="213"/>
      <c r="AH736" s="179"/>
      <c r="AI736" s="179"/>
      <c r="AJ736" s="179"/>
      <c r="AK736" s="179"/>
      <c r="AL736" s="179"/>
    </row>
    <row r="737" spans="1:38">
      <c r="A737" s="194"/>
      <c r="B737" s="179" t="s">
        <v>226</v>
      </c>
      <c r="C737" s="179"/>
      <c r="D737" s="213"/>
      <c r="E737" s="213"/>
      <c r="F737" s="213"/>
      <c r="G737" s="213"/>
      <c r="H737" s="213"/>
      <c r="I737" s="179"/>
      <c r="J737" s="179"/>
      <c r="K737" s="179"/>
      <c r="L737" s="179"/>
      <c r="M737" s="179"/>
      <c r="N737" s="213"/>
      <c r="O737" s="179"/>
      <c r="P737" s="179"/>
      <c r="Q737" s="179"/>
      <c r="R737" s="179"/>
      <c r="S737" s="179"/>
      <c r="T737" s="179"/>
      <c r="U737" s="179"/>
      <c r="V737" s="179"/>
      <c r="W737" s="106"/>
      <c r="X737" s="106"/>
      <c r="Y737" s="213"/>
      <c r="Z737" s="213"/>
      <c r="AA737" s="179"/>
      <c r="AB737" s="179"/>
      <c r="AC737" s="179"/>
      <c r="AD737" s="179"/>
      <c r="AE737" s="179"/>
      <c r="AF737" s="213"/>
      <c r="AG737" s="213"/>
      <c r="AH737" s="179"/>
      <c r="AI737" s="179"/>
      <c r="AJ737" s="179"/>
      <c r="AK737" s="179"/>
      <c r="AL737" s="179"/>
    </row>
    <row r="738" spans="1:38" ht="27">
      <c r="A738" s="194">
        <v>1</v>
      </c>
      <c r="B738" s="102" t="s">
        <v>1374</v>
      </c>
      <c r="C738" s="102" t="s">
        <v>5298</v>
      </c>
      <c r="D738" s="194">
        <v>1981</v>
      </c>
      <c r="E738" s="942" t="s">
        <v>100</v>
      </c>
      <c r="F738" s="194" t="s">
        <v>981</v>
      </c>
      <c r="G738" s="194">
        <v>18</v>
      </c>
      <c r="H738" s="194">
        <v>6.29</v>
      </c>
      <c r="I738" s="102">
        <v>1</v>
      </c>
      <c r="J738" s="102">
        <v>523328</v>
      </c>
      <c r="K738" s="102"/>
      <c r="L738" s="102"/>
      <c r="M738" s="213">
        <f t="shared" ref="M738:M769" si="176">J738+K738+L738</f>
        <v>523328</v>
      </c>
      <c r="N738" s="194">
        <v>6.29</v>
      </c>
      <c r="O738" s="102">
        <v>1</v>
      </c>
      <c r="P738" s="194">
        <v>523328</v>
      </c>
      <c r="Q738" s="194"/>
      <c r="R738" s="194"/>
      <c r="S738" s="213">
        <f t="shared" ref="S738:S769" si="177">P738+Q738+R738</f>
        <v>523328</v>
      </c>
      <c r="T738" s="213">
        <f t="shared" ref="T738:W766" si="178">I738-O738</f>
        <v>0</v>
      </c>
      <c r="U738" s="213">
        <f t="shared" si="178"/>
        <v>0</v>
      </c>
      <c r="V738" s="213">
        <f t="shared" si="178"/>
        <v>0</v>
      </c>
      <c r="W738" s="213">
        <f t="shared" si="178"/>
        <v>0</v>
      </c>
      <c r="X738" s="213">
        <f t="shared" ref="X738:X769" si="179">U738+V738+W738</f>
        <v>0</v>
      </c>
      <c r="Y738" s="194">
        <v>19</v>
      </c>
      <c r="Z738" s="194">
        <v>6.49</v>
      </c>
      <c r="AA738" s="102">
        <v>1</v>
      </c>
      <c r="AB738" s="102">
        <v>539968</v>
      </c>
      <c r="AC738" s="102"/>
      <c r="AD738" s="102"/>
      <c r="AE738" s="213">
        <f t="shared" ref="AE738:AE769" si="180">AB738+AC738+AD738</f>
        <v>539968</v>
      </c>
      <c r="AF738" s="194">
        <v>20</v>
      </c>
      <c r="AG738" s="194">
        <v>6.49</v>
      </c>
      <c r="AH738" s="102">
        <v>1</v>
      </c>
      <c r="AI738" s="102">
        <v>539968</v>
      </c>
      <c r="AJ738" s="102"/>
      <c r="AK738" s="102"/>
      <c r="AL738" s="213">
        <f t="shared" ref="AL738:AL769" si="181">AI738+AJ738+AK738</f>
        <v>539968</v>
      </c>
    </row>
    <row r="739" spans="1:38" ht="27">
      <c r="A739" s="194">
        <v>2</v>
      </c>
      <c r="B739" s="102" t="s">
        <v>1371</v>
      </c>
      <c r="C739" s="102" t="s">
        <v>5299</v>
      </c>
      <c r="D739" s="194">
        <v>1970</v>
      </c>
      <c r="E739" s="942" t="s">
        <v>1120</v>
      </c>
      <c r="F739" s="194" t="s">
        <v>984</v>
      </c>
      <c r="G739" s="194">
        <v>6</v>
      </c>
      <c r="H739" s="194">
        <v>4.55</v>
      </c>
      <c r="I739" s="102">
        <v>1</v>
      </c>
      <c r="J739" s="102">
        <v>378560</v>
      </c>
      <c r="K739" s="102"/>
      <c r="L739" s="102"/>
      <c r="M739" s="213">
        <f t="shared" si="176"/>
        <v>378560</v>
      </c>
      <c r="N739" s="194">
        <v>4.41</v>
      </c>
      <c r="O739" s="102">
        <v>1</v>
      </c>
      <c r="P739" s="194">
        <v>366912</v>
      </c>
      <c r="Q739" s="194"/>
      <c r="R739" s="194"/>
      <c r="S739" s="213">
        <f t="shared" si="177"/>
        <v>366912</v>
      </c>
      <c r="T739" s="213">
        <f t="shared" si="178"/>
        <v>0</v>
      </c>
      <c r="U739" s="213">
        <f t="shared" si="178"/>
        <v>11648</v>
      </c>
      <c r="V739" s="213">
        <f t="shared" si="178"/>
        <v>0</v>
      </c>
      <c r="W739" s="213">
        <f t="shared" si="178"/>
        <v>0</v>
      </c>
      <c r="X739" s="213">
        <f t="shared" si="179"/>
        <v>11648</v>
      </c>
      <c r="Y739" s="194">
        <v>7</v>
      </c>
      <c r="Z739" s="194">
        <v>4.55</v>
      </c>
      <c r="AA739" s="102">
        <v>1</v>
      </c>
      <c r="AB739" s="102">
        <v>378560</v>
      </c>
      <c r="AC739" s="102"/>
      <c r="AD739" s="102"/>
      <c r="AE739" s="213">
        <f t="shared" si="180"/>
        <v>378560</v>
      </c>
      <c r="AF739" s="194">
        <v>8</v>
      </c>
      <c r="AG739" s="194">
        <v>4.7</v>
      </c>
      <c r="AH739" s="102">
        <v>1</v>
      </c>
      <c r="AI739" s="102">
        <v>391040</v>
      </c>
      <c r="AJ739" s="102"/>
      <c r="AK739" s="102"/>
      <c r="AL739" s="213">
        <f t="shared" si="181"/>
        <v>391040</v>
      </c>
    </row>
    <row r="740" spans="1:38">
      <c r="A740" s="194">
        <v>3</v>
      </c>
      <c r="B740" s="104" t="s">
        <v>1375</v>
      </c>
      <c r="C740" s="104" t="s">
        <v>5299</v>
      </c>
      <c r="D740" s="194">
        <v>1976</v>
      </c>
      <c r="E740" s="942" t="s">
        <v>1123</v>
      </c>
      <c r="F740" s="194" t="s">
        <v>984</v>
      </c>
      <c r="G740" s="194">
        <v>19</v>
      </c>
      <c r="H740" s="194">
        <v>5.34</v>
      </c>
      <c r="I740" s="102">
        <v>1</v>
      </c>
      <c r="J740" s="102">
        <v>444288</v>
      </c>
      <c r="K740" s="102"/>
      <c r="L740" s="102"/>
      <c r="M740" s="213">
        <f t="shared" si="176"/>
        <v>444288</v>
      </c>
      <c r="N740" s="194">
        <v>5.17</v>
      </c>
      <c r="O740" s="102">
        <v>1</v>
      </c>
      <c r="P740" s="194">
        <v>430144</v>
      </c>
      <c r="Q740" s="194"/>
      <c r="R740" s="194"/>
      <c r="S740" s="213">
        <f t="shared" si="177"/>
        <v>430144</v>
      </c>
      <c r="T740" s="213">
        <f t="shared" si="178"/>
        <v>0</v>
      </c>
      <c r="U740" s="213">
        <f t="shared" si="178"/>
        <v>14144</v>
      </c>
      <c r="V740" s="213">
        <f t="shared" si="178"/>
        <v>0</v>
      </c>
      <c r="W740" s="213">
        <f t="shared" si="178"/>
        <v>0</v>
      </c>
      <c r="X740" s="213">
        <f t="shared" si="179"/>
        <v>14144</v>
      </c>
      <c r="Y740" s="194">
        <v>20</v>
      </c>
      <c r="Z740" s="194">
        <v>5.34</v>
      </c>
      <c r="AA740" s="102">
        <v>1</v>
      </c>
      <c r="AB740" s="102">
        <v>444288</v>
      </c>
      <c r="AC740" s="102"/>
      <c r="AD740" s="102"/>
      <c r="AE740" s="213">
        <f t="shared" si="180"/>
        <v>444288</v>
      </c>
      <c r="AF740" s="194">
        <v>21</v>
      </c>
      <c r="AG740" s="194">
        <v>5.34</v>
      </c>
      <c r="AH740" s="102">
        <v>1</v>
      </c>
      <c r="AI740" s="102">
        <v>444288</v>
      </c>
      <c r="AJ740" s="102"/>
      <c r="AK740" s="102"/>
      <c r="AL740" s="213">
        <f t="shared" si="181"/>
        <v>444288</v>
      </c>
    </row>
    <row r="741" spans="1:38" ht="40.5">
      <c r="A741" s="194">
        <v>4</v>
      </c>
      <c r="B741" s="102" t="s">
        <v>1541</v>
      </c>
      <c r="C741" s="102" t="s">
        <v>5299</v>
      </c>
      <c r="D741" s="194">
        <v>1988</v>
      </c>
      <c r="E741" s="942" t="s">
        <v>1124</v>
      </c>
      <c r="F741" s="194" t="s">
        <v>1115</v>
      </c>
      <c r="G741" s="194">
        <v>4</v>
      </c>
      <c r="H741" s="194">
        <v>3.02</v>
      </c>
      <c r="I741" s="102">
        <v>1</v>
      </c>
      <c r="J741" s="102">
        <v>251264</v>
      </c>
      <c r="K741" s="102"/>
      <c r="L741" s="102"/>
      <c r="M741" s="213">
        <f t="shared" si="176"/>
        <v>251264</v>
      </c>
      <c r="N741" s="194">
        <v>2.92</v>
      </c>
      <c r="O741" s="102">
        <v>1</v>
      </c>
      <c r="P741" s="194">
        <v>242944</v>
      </c>
      <c r="Q741" s="194"/>
      <c r="R741" s="194"/>
      <c r="S741" s="213">
        <f t="shared" si="177"/>
        <v>242944</v>
      </c>
      <c r="T741" s="213">
        <f t="shared" si="178"/>
        <v>0</v>
      </c>
      <c r="U741" s="213">
        <f t="shared" si="178"/>
        <v>8320</v>
      </c>
      <c r="V741" s="213">
        <f t="shared" si="178"/>
        <v>0</v>
      </c>
      <c r="W741" s="213">
        <f t="shared" si="178"/>
        <v>0</v>
      </c>
      <c r="X741" s="213">
        <f t="shared" si="179"/>
        <v>8320</v>
      </c>
      <c r="Y741" s="194">
        <v>5</v>
      </c>
      <c r="Z741" s="194">
        <v>3.02</v>
      </c>
      <c r="AA741" s="102">
        <v>1</v>
      </c>
      <c r="AB741" s="102">
        <v>251264</v>
      </c>
      <c r="AC741" s="102"/>
      <c r="AD741" s="102"/>
      <c r="AE741" s="213">
        <f t="shared" si="180"/>
        <v>251264</v>
      </c>
      <c r="AF741" s="194">
        <v>6</v>
      </c>
      <c r="AG741" s="194">
        <v>3.11</v>
      </c>
      <c r="AH741" s="102">
        <v>1</v>
      </c>
      <c r="AI741" s="102">
        <v>258752</v>
      </c>
      <c r="AJ741" s="102"/>
      <c r="AK741" s="102"/>
      <c r="AL741" s="213">
        <f t="shared" si="181"/>
        <v>258752</v>
      </c>
    </row>
    <row r="742" spans="1:38" ht="40.5">
      <c r="A742" s="194">
        <v>5</v>
      </c>
      <c r="B742" s="102" t="s">
        <v>5463</v>
      </c>
      <c r="C742" s="102" t="s">
        <v>5299</v>
      </c>
      <c r="D742" s="194">
        <v>1986</v>
      </c>
      <c r="E742" s="942" t="s">
        <v>1128</v>
      </c>
      <c r="F742" s="194" t="s">
        <v>1129</v>
      </c>
      <c r="G742" s="194">
        <v>4</v>
      </c>
      <c r="H742" s="194">
        <v>2.58</v>
      </c>
      <c r="I742" s="102">
        <v>1</v>
      </c>
      <c r="J742" s="102">
        <v>214656</v>
      </c>
      <c r="K742" s="102"/>
      <c r="L742" s="102"/>
      <c r="M742" s="213">
        <f t="shared" si="176"/>
        <v>214656</v>
      </c>
      <c r="N742" s="194">
        <v>2.5</v>
      </c>
      <c r="O742" s="102">
        <v>1</v>
      </c>
      <c r="P742" s="194">
        <v>208000</v>
      </c>
      <c r="Q742" s="194"/>
      <c r="R742" s="194"/>
      <c r="S742" s="213">
        <f t="shared" si="177"/>
        <v>208000</v>
      </c>
      <c r="T742" s="213">
        <f t="shared" si="178"/>
        <v>0</v>
      </c>
      <c r="U742" s="213">
        <f t="shared" si="178"/>
        <v>6656</v>
      </c>
      <c r="V742" s="213">
        <f t="shared" si="178"/>
        <v>0</v>
      </c>
      <c r="W742" s="213">
        <f t="shared" si="178"/>
        <v>0</v>
      </c>
      <c r="X742" s="213">
        <f t="shared" si="179"/>
        <v>6656</v>
      </c>
      <c r="Y742" s="194">
        <v>5</v>
      </c>
      <c r="Z742" s="194">
        <v>2.58</v>
      </c>
      <c r="AA742" s="102">
        <v>1</v>
      </c>
      <c r="AB742" s="102">
        <v>214656</v>
      </c>
      <c r="AC742" s="102"/>
      <c r="AD742" s="102"/>
      <c r="AE742" s="213">
        <f t="shared" si="180"/>
        <v>214656</v>
      </c>
      <c r="AF742" s="194">
        <v>6</v>
      </c>
      <c r="AG742" s="194">
        <v>2.66</v>
      </c>
      <c r="AH742" s="102">
        <v>1</v>
      </c>
      <c r="AI742" s="102">
        <v>221312</v>
      </c>
      <c r="AJ742" s="102"/>
      <c r="AK742" s="102"/>
      <c r="AL742" s="213">
        <f t="shared" si="181"/>
        <v>221312</v>
      </c>
    </row>
    <row r="743" spans="1:38" ht="40.5">
      <c r="A743" s="194">
        <v>6</v>
      </c>
      <c r="B743" s="104" t="s">
        <v>1379</v>
      </c>
      <c r="C743" s="104" t="s">
        <v>5299</v>
      </c>
      <c r="D743" s="194">
        <v>1978</v>
      </c>
      <c r="E743" s="942" t="s">
        <v>1133</v>
      </c>
      <c r="F743" s="194" t="s">
        <v>1134</v>
      </c>
      <c r="G743" s="194">
        <v>7</v>
      </c>
      <c r="H743" s="194">
        <v>1.68</v>
      </c>
      <c r="I743" s="102">
        <v>1</v>
      </c>
      <c r="J743" s="102">
        <v>139776</v>
      </c>
      <c r="K743" s="102"/>
      <c r="L743" s="102"/>
      <c r="M743" s="213">
        <f t="shared" si="176"/>
        <v>139776</v>
      </c>
      <c r="N743" s="194">
        <v>1.68</v>
      </c>
      <c r="O743" s="102">
        <v>1</v>
      </c>
      <c r="P743" s="194">
        <v>139776</v>
      </c>
      <c r="Q743" s="194"/>
      <c r="R743" s="194"/>
      <c r="S743" s="213">
        <f t="shared" si="177"/>
        <v>139776</v>
      </c>
      <c r="T743" s="213">
        <f t="shared" si="178"/>
        <v>0</v>
      </c>
      <c r="U743" s="213">
        <f t="shared" si="178"/>
        <v>0</v>
      </c>
      <c r="V743" s="213">
        <f t="shared" si="178"/>
        <v>0</v>
      </c>
      <c r="W743" s="213">
        <f t="shared" si="178"/>
        <v>0</v>
      </c>
      <c r="X743" s="213">
        <f t="shared" si="179"/>
        <v>0</v>
      </c>
      <c r="Y743" s="194">
        <v>8</v>
      </c>
      <c r="Z743" s="194">
        <v>1.73</v>
      </c>
      <c r="AA743" s="102">
        <v>1</v>
      </c>
      <c r="AB743" s="102">
        <v>143936</v>
      </c>
      <c r="AC743" s="102"/>
      <c r="AD743" s="102"/>
      <c r="AE743" s="213">
        <f t="shared" si="180"/>
        <v>143936</v>
      </c>
      <c r="AF743" s="194">
        <v>9</v>
      </c>
      <c r="AG743" s="194">
        <v>1.73</v>
      </c>
      <c r="AH743" s="102">
        <v>1</v>
      </c>
      <c r="AI743" s="102">
        <v>143936</v>
      </c>
      <c r="AJ743" s="102"/>
      <c r="AK743" s="102"/>
      <c r="AL743" s="213">
        <f t="shared" si="181"/>
        <v>143936</v>
      </c>
    </row>
    <row r="744" spans="1:38" ht="40.5">
      <c r="A744" s="194">
        <v>7</v>
      </c>
      <c r="B744" s="102" t="s">
        <v>8145</v>
      </c>
      <c r="C744" s="102" t="s">
        <v>5299</v>
      </c>
      <c r="D744" s="194">
        <v>1976</v>
      </c>
      <c r="E744" s="942" t="s">
        <v>1133</v>
      </c>
      <c r="F744" s="194" t="s">
        <v>1134</v>
      </c>
      <c r="G744" s="194">
        <v>1</v>
      </c>
      <c r="H744" s="194">
        <v>1.49</v>
      </c>
      <c r="I744" s="102">
        <v>1</v>
      </c>
      <c r="J744" s="102">
        <v>123968</v>
      </c>
      <c r="K744" s="102"/>
      <c r="L744" s="102"/>
      <c r="M744" s="213">
        <f t="shared" si="176"/>
        <v>123968</v>
      </c>
      <c r="N744" s="194">
        <v>1.45</v>
      </c>
      <c r="O744" s="102">
        <v>1</v>
      </c>
      <c r="P744" s="194">
        <v>120640</v>
      </c>
      <c r="Q744" s="194"/>
      <c r="R744" s="194"/>
      <c r="S744" s="213">
        <f t="shared" si="177"/>
        <v>120640</v>
      </c>
      <c r="T744" s="213">
        <f t="shared" si="178"/>
        <v>0</v>
      </c>
      <c r="U744" s="213">
        <f t="shared" si="178"/>
        <v>3328</v>
      </c>
      <c r="V744" s="213">
        <f t="shared" si="178"/>
        <v>0</v>
      </c>
      <c r="W744" s="213">
        <f t="shared" si="178"/>
        <v>0</v>
      </c>
      <c r="X744" s="213">
        <f t="shared" si="179"/>
        <v>3328</v>
      </c>
      <c r="Y744" s="194">
        <v>2</v>
      </c>
      <c r="Z744" s="194">
        <v>1.54</v>
      </c>
      <c r="AA744" s="102">
        <v>1</v>
      </c>
      <c r="AB744" s="102">
        <v>128128</v>
      </c>
      <c r="AC744" s="102"/>
      <c r="AD744" s="102"/>
      <c r="AE744" s="213">
        <f t="shared" si="180"/>
        <v>128128</v>
      </c>
      <c r="AF744" s="194">
        <v>3</v>
      </c>
      <c r="AG744" s="194">
        <v>1.59</v>
      </c>
      <c r="AH744" s="102">
        <v>1</v>
      </c>
      <c r="AI744" s="102">
        <v>132288</v>
      </c>
      <c r="AJ744" s="102"/>
      <c r="AK744" s="102"/>
      <c r="AL744" s="213">
        <f t="shared" si="181"/>
        <v>132288</v>
      </c>
    </row>
    <row r="745" spans="1:38" ht="40.5">
      <c r="A745" s="194">
        <v>8</v>
      </c>
      <c r="B745" s="102" t="s">
        <v>4350</v>
      </c>
      <c r="C745" s="102" t="s">
        <v>5299</v>
      </c>
      <c r="D745" s="194">
        <v>1997</v>
      </c>
      <c r="E745" s="942" t="s">
        <v>1133</v>
      </c>
      <c r="F745" s="194" t="s">
        <v>1134</v>
      </c>
      <c r="G745" s="194">
        <v>4</v>
      </c>
      <c r="H745" s="194">
        <v>1.63</v>
      </c>
      <c r="I745" s="102">
        <v>1</v>
      </c>
      <c r="J745" s="102">
        <v>135616</v>
      </c>
      <c r="K745" s="102"/>
      <c r="L745" s="102"/>
      <c r="M745" s="213">
        <f t="shared" si="176"/>
        <v>135616</v>
      </c>
      <c r="N745" s="194">
        <v>1.59</v>
      </c>
      <c r="O745" s="102">
        <v>1</v>
      </c>
      <c r="P745" s="194">
        <v>132288</v>
      </c>
      <c r="Q745" s="194"/>
      <c r="R745" s="194"/>
      <c r="S745" s="213">
        <f t="shared" si="177"/>
        <v>132288</v>
      </c>
      <c r="T745" s="213">
        <f t="shared" si="178"/>
        <v>0</v>
      </c>
      <c r="U745" s="213">
        <f t="shared" si="178"/>
        <v>3328</v>
      </c>
      <c r="V745" s="213">
        <f t="shared" si="178"/>
        <v>0</v>
      </c>
      <c r="W745" s="213">
        <f t="shared" si="178"/>
        <v>0</v>
      </c>
      <c r="X745" s="213">
        <f t="shared" si="179"/>
        <v>3328</v>
      </c>
      <c r="Y745" s="194">
        <v>5</v>
      </c>
      <c r="Z745" s="194">
        <v>1.63</v>
      </c>
      <c r="AA745" s="102">
        <v>1</v>
      </c>
      <c r="AB745" s="102">
        <v>135616</v>
      </c>
      <c r="AC745" s="102"/>
      <c r="AD745" s="102"/>
      <c r="AE745" s="213">
        <f t="shared" si="180"/>
        <v>135616</v>
      </c>
      <c r="AF745" s="194">
        <v>6</v>
      </c>
      <c r="AG745" s="194">
        <v>1.68</v>
      </c>
      <c r="AH745" s="102">
        <v>1</v>
      </c>
      <c r="AI745" s="102">
        <v>139776</v>
      </c>
      <c r="AJ745" s="102"/>
      <c r="AK745" s="102"/>
      <c r="AL745" s="213">
        <f t="shared" si="181"/>
        <v>139776</v>
      </c>
    </row>
    <row r="746" spans="1:38" ht="40.5">
      <c r="A746" s="194">
        <v>9</v>
      </c>
      <c r="B746" s="104" t="s">
        <v>5466</v>
      </c>
      <c r="C746" s="104" t="s">
        <v>5299</v>
      </c>
      <c r="D746" s="194">
        <v>1964</v>
      </c>
      <c r="E746" s="942" t="s">
        <v>1133</v>
      </c>
      <c r="F746" s="194" t="s">
        <v>1134</v>
      </c>
      <c r="G746" s="194">
        <v>3</v>
      </c>
      <c r="H746" s="194">
        <v>1.59</v>
      </c>
      <c r="I746" s="102">
        <v>1</v>
      </c>
      <c r="J746" s="102">
        <v>132288</v>
      </c>
      <c r="K746" s="102"/>
      <c r="L746" s="102"/>
      <c r="M746" s="213">
        <f t="shared" si="176"/>
        <v>132288</v>
      </c>
      <c r="N746" s="194">
        <v>1.54</v>
      </c>
      <c r="O746" s="102">
        <v>1</v>
      </c>
      <c r="P746" s="194">
        <v>128128</v>
      </c>
      <c r="Q746" s="194"/>
      <c r="R746" s="194"/>
      <c r="S746" s="213">
        <f t="shared" si="177"/>
        <v>128128</v>
      </c>
      <c r="T746" s="213">
        <f t="shared" si="178"/>
        <v>0</v>
      </c>
      <c r="U746" s="213">
        <f t="shared" si="178"/>
        <v>4160</v>
      </c>
      <c r="V746" s="213">
        <f t="shared" si="178"/>
        <v>0</v>
      </c>
      <c r="W746" s="213">
        <f t="shared" si="178"/>
        <v>0</v>
      </c>
      <c r="X746" s="213">
        <f t="shared" si="179"/>
        <v>4160</v>
      </c>
      <c r="Y746" s="194">
        <v>4</v>
      </c>
      <c r="Z746" s="194">
        <v>1.63</v>
      </c>
      <c r="AA746" s="102">
        <v>1</v>
      </c>
      <c r="AB746" s="102">
        <v>135616</v>
      </c>
      <c r="AC746" s="102"/>
      <c r="AD746" s="102"/>
      <c r="AE746" s="213">
        <f t="shared" si="180"/>
        <v>135616</v>
      </c>
      <c r="AF746" s="194">
        <v>5</v>
      </c>
      <c r="AG746" s="194">
        <v>1.63</v>
      </c>
      <c r="AH746" s="102">
        <v>1</v>
      </c>
      <c r="AI746" s="102">
        <v>135616</v>
      </c>
      <c r="AJ746" s="102"/>
      <c r="AK746" s="102"/>
      <c r="AL746" s="213">
        <f t="shared" si="181"/>
        <v>135616</v>
      </c>
    </row>
    <row r="747" spans="1:38" ht="27">
      <c r="A747" s="194">
        <v>10</v>
      </c>
      <c r="B747" s="102" t="s">
        <v>6782</v>
      </c>
      <c r="C747" s="102" t="s">
        <v>5299</v>
      </c>
      <c r="D747" s="194">
        <v>1972</v>
      </c>
      <c r="E747" s="942" t="s">
        <v>1121</v>
      </c>
      <c r="F747" s="194" t="s">
        <v>990</v>
      </c>
      <c r="G747" s="194">
        <v>25</v>
      </c>
      <c r="H747" s="194">
        <v>2.2799999999999998</v>
      </c>
      <c r="I747" s="102">
        <v>1</v>
      </c>
      <c r="J747" s="102">
        <v>189695.99999999997</v>
      </c>
      <c r="K747" s="102"/>
      <c r="L747" s="102"/>
      <c r="M747" s="213">
        <f t="shared" si="176"/>
        <v>189695.99999999997</v>
      </c>
      <c r="N747" s="194">
        <v>2.2799999999999998</v>
      </c>
      <c r="O747" s="102">
        <v>1</v>
      </c>
      <c r="P747" s="194">
        <v>189695.99999999997</v>
      </c>
      <c r="Q747" s="194"/>
      <c r="R747" s="194"/>
      <c r="S747" s="213">
        <f t="shared" si="177"/>
        <v>189695.99999999997</v>
      </c>
      <c r="T747" s="213">
        <f t="shared" si="178"/>
        <v>0</v>
      </c>
      <c r="U747" s="213">
        <f t="shared" si="178"/>
        <v>0</v>
      </c>
      <c r="V747" s="213">
        <f t="shared" si="178"/>
        <v>0</v>
      </c>
      <c r="W747" s="213">
        <f t="shared" si="178"/>
        <v>0</v>
      </c>
      <c r="X747" s="213">
        <f t="shared" si="179"/>
        <v>0</v>
      </c>
      <c r="Y747" s="194">
        <v>26</v>
      </c>
      <c r="Z747" s="194">
        <v>2.2799999999999998</v>
      </c>
      <c r="AA747" s="102">
        <v>1</v>
      </c>
      <c r="AB747" s="102">
        <v>189695.99999999997</v>
      </c>
      <c r="AC747" s="102"/>
      <c r="AD747" s="102"/>
      <c r="AE747" s="213">
        <f t="shared" si="180"/>
        <v>189695.99999999997</v>
      </c>
      <c r="AF747" s="194">
        <v>27</v>
      </c>
      <c r="AG747" s="194">
        <v>2.2799999999999998</v>
      </c>
      <c r="AH747" s="102">
        <v>1</v>
      </c>
      <c r="AI747" s="102">
        <v>189695.99999999997</v>
      </c>
      <c r="AJ747" s="102"/>
      <c r="AK747" s="102"/>
      <c r="AL747" s="213">
        <f t="shared" si="181"/>
        <v>189695.99999999997</v>
      </c>
    </row>
    <row r="748" spans="1:38" ht="27">
      <c r="A748" s="194">
        <v>11</v>
      </c>
      <c r="B748" s="102" t="s">
        <v>6783</v>
      </c>
      <c r="C748" s="102" t="s">
        <v>5299</v>
      </c>
      <c r="D748" s="194">
        <v>1971</v>
      </c>
      <c r="E748" s="942" t="s">
        <v>1121</v>
      </c>
      <c r="F748" s="194" t="s">
        <v>990</v>
      </c>
      <c r="G748" s="194">
        <v>24</v>
      </c>
      <c r="H748" s="194">
        <v>2.2799999999999998</v>
      </c>
      <c r="I748" s="102">
        <v>1</v>
      </c>
      <c r="J748" s="102">
        <v>189695.99999999997</v>
      </c>
      <c r="K748" s="102"/>
      <c r="L748" s="102"/>
      <c r="M748" s="213">
        <f t="shared" si="176"/>
        <v>189695.99999999997</v>
      </c>
      <c r="N748" s="194">
        <v>2.2799999999999998</v>
      </c>
      <c r="O748" s="102">
        <v>1</v>
      </c>
      <c r="P748" s="194">
        <v>189695.99999999997</v>
      </c>
      <c r="Q748" s="194"/>
      <c r="R748" s="194"/>
      <c r="S748" s="213">
        <f t="shared" si="177"/>
        <v>189695.99999999997</v>
      </c>
      <c r="T748" s="213">
        <f t="shared" si="178"/>
        <v>0</v>
      </c>
      <c r="U748" s="213">
        <f t="shared" si="178"/>
        <v>0</v>
      </c>
      <c r="V748" s="213">
        <f t="shared" si="178"/>
        <v>0</v>
      </c>
      <c r="W748" s="213">
        <f t="shared" si="178"/>
        <v>0</v>
      </c>
      <c r="X748" s="213">
        <f t="shared" si="179"/>
        <v>0</v>
      </c>
      <c r="Y748" s="194">
        <v>25</v>
      </c>
      <c r="Z748" s="194">
        <v>2.2799999999999998</v>
      </c>
      <c r="AA748" s="102">
        <v>1</v>
      </c>
      <c r="AB748" s="102">
        <v>189695.99999999997</v>
      </c>
      <c r="AC748" s="102"/>
      <c r="AD748" s="102"/>
      <c r="AE748" s="213">
        <f t="shared" si="180"/>
        <v>189695.99999999997</v>
      </c>
      <c r="AF748" s="194">
        <v>26</v>
      </c>
      <c r="AG748" s="194">
        <v>2.2799999999999998</v>
      </c>
      <c r="AH748" s="102">
        <v>1</v>
      </c>
      <c r="AI748" s="102">
        <v>189695.99999999997</v>
      </c>
      <c r="AJ748" s="102"/>
      <c r="AK748" s="102"/>
      <c r="AL748" s="213">
        <f t="shared" si="181"/>
        <v>189695.99999999997</v>
      </c>
    </row>
    <row r="749" spans="1:38" ht="27">
      <c r="A749" s="194">
        <v>12</v>
      </c>
      <c r="B749" s="104" t="s">
        <v>8146</v>
      </c>
      <c r="C749" s="104" t="s">
        <v>5299</v>
      </c>
      <c r="D749" s="194">
        <v>2002</v>
      </c>
      <c r="E749" s="942" t="s">
        <v>1121</v>
      </c>
      <c r="F749" s="194" t="s">
        <v>990</v>
      </c>
      <c r="G749" s="194">
        <v>2</v>
      </c>
      <c r="H749" s="194">
        <v>1.79</v>
      </c>
      <c r="I749" s="102">
        <v>1</v>
      </c>
      <c r="J749" s="102">
        <v>148928</v>
      </c>
      <c r="K749" s="102"/>
      <c r="L749" s="102"/>
      <c r="M749" s="213">
        <f t="shared" si="176"/>
        <v>148928</v>
      </c>
      <c r="N749" s="194">
        <v>1.73</v>
      </c>
      <c r="O749" s="102">
        <v>1</v>
      </c>
      <c r="P749" s="194">
        <v>143936</v>
      </c>
      <c r="Q749" s="194"/>
      <c r="R749" s="194"/>
      <c r="S749" s="213">
        <f t="shared" si="177"/>
        <v>143936</v>
      </c>
      <c r="T749" s="213">
        <f t="shared" si="178"/>
        <v>0</v>
      </c>
      <c r="U749" s="213">
        <f t="shared" si="178"/>
        <v>4992</v>
      </c>
      <c r="V749" s="213">
        <f t="shared" si="178"/>
        <v>0</v>
      </c>
      <c r="W749" s="213">
        <f t="shared" si="178"/>
        <v>0</v>
      </c>
      <c r="X749" s="213">
        <f t="shared" si="179"/>
        <v>4992</v>
      </c>
      <c r="Y749" s="194">
        <v>3</v>
      </c>
      <c r="Z749" s="194">
        <v>1.84</v>
      </c>
      <c r="AA749" s="102">
        <v>1</v>
      </c>
      <c r="AB749" s="102">
        <v>153088</v>
      </c>
      <c r="AC749" s="102"/>
      <c r="AD749" s="102"/>
      <c r="AE749" s="213">
        <f t="shared" si="180"/>
        <v>153088</v>
      </c>
      <c r="AF749" s="194">
        <v>4</v>
      </c>
      <c r="AG749" s="194">
        <v>1.9</v>
      </c>
      <c r="AH749" s="102">
        <v>1</v>
      </c>
      <c r="AI749" s="102">
        <v>158080</v>
      </c>
      <c r="AJ749" s="102"/>
      <c r="AK749" s="102"/>
      <c r="AL749" s="213">
        <f t="shared" si="181"/>
        <v>158080</v>
      </c>
    </row>
    <row r="750" spans="1:38" ht="27">
      <c r="A750" s="194">
        <v>13</v>
      </c>
      <c r="B750" s="102" t="s">
        <v>8147</v>
      </c>
      <c r="C750" s="102" t="s">
        <v>5299</v>
      </c>
      <c r="D750" s="194">
        <v>1999</v>
      </c>
      <c r="E750" s="942" t="s">
        <v>1121</v>
      </c>
      <c r="F750" s="194" t="s">
        <v>990</v>
      </c>
      <c r="G750" s="194">
        <v>2</v>
      </c>
      <c r="H750" s="194">
        <v>1.79</v>
      </c>
      <c r="I750" s="102">
        <v>1</v>
      </c>
      <c r="J750" s="102">
        <v>148928</v>
      </c>
      <c r="K750" s="102"/>
      <c r="L750" s="102"/>
      <c r="M750" s="213">
        <f t="shared" si="176"/>
        <v>148928</v>
      </c>
      <c r="N750" s="194">
        <v>1.73</v>
      </c>
      <c r="O750" s="102">
        <v>1</v>
      </c>
      <c r="P750" s="194">
        <v>143936</v>
      </c>
      <c r="Q750" s="194"/>
      <c r="R750" s="194"/>
      <c r="S750" s="213">
        <f t="shared" si="177"/>
        <v>143936</v>
      </c>
      <c r="T750" s="213">
        <f t="shared" si="178"/>
        <v>0</v>
      </c>
      <c r="U750" s="213">
        <f t="shared" si="178"/>
        <v>4992</v>
      </c>
      <c r="V750" s="213">
        <f t="shared" si="178"/>
        <v>0</v>
      </c>
      <c r="W750" s="213">
        <f t="shared" si="178"/>
        <v>0</v>
      </c>
      <c r="X750" s="213">
        <f t="shared" si="179"/>
        <v>4992</v>
      </c>
      <c r="Y750" s="194">
        <v>3</v>
      </c>
      <c r="Z750" s="194">
        <v>1.84</v>
      </c>
      <c r="AA750" s="102">
        <v>1</v>
      </c>
      <c r="AB750" s="102">
        <v>153088</v>
      </c>
      <c r="AC750" s="102"/>
      <c r="AD750" s="102"/>
      <c r="AE750" s="213">
        <f t="shared" si="180"/>
        <v>153088</v>
      </c>
      <c r="AF750" s="194">
        <v>4</v>
      </c>
      <c r="AG750" s="194">
        <v>1.9</v>
      </c>
      <c r="AH750" s="102">
        <v>1</v>
      </c>
      <c r="AI750" s="102">
        <v>158080</v>
      </c>
      <c r="AJ750" s="102"/>
      <c r="AK750" s="102"/>
      <c r="AL750" s="213">
        <f t="shared" si="181"/>
        <v>158080</v>
      </c>
    </row>
    <row r="751" spans="1:38" ht="27">
      <c r="A751" s="194">
        <v>14</v>
      </c>
      <c r="B751" s="102" t="s">
        <v>6784</v>
      </c>
      <c r="C751" s="102" t="s">
        <v>5299</v>
      </c>
      <c r="D751" s="194">
        <v>1993</v>
      </c>
      <c r="E751" s="942" t="s">
        <v>1121</v>
      </c>
      <c r="F751" s="194" t="s">
        <v>990</v>
      </c>
      <c r="G751" s="194">
        <v>9</v>
      </c>
      <c r="H751" s="194">
        <v>2.02</v>
      </c>
      <c r="I751" s="102">
        <v>1</v>
      </c>
      <c r="J751" s="102">
        <v>168064</v>
      </c>
      <c r="K751" s="102"/>
      <c r="L751" s="102"/>
      <c r="M751" s="213">
        <f t="shared" si="176"/>
        <v>168064</v>
      </c>
      <c r="N751" s="194">
        <v>2.02</v>
      </c>
      <c r="O751" s="102">
        <v>1</v>
      </c>
      <c r="P751" s="194">
        <v>168064</v>
      </c>
      <c r="Q751" s="194"/>
      <c r="R751" s="194"/>
      <c r="S751" s="213">
        <f t="shared" si="177"/>
        <v>168064</v>
      </c>
      <c r="T751" s="213">
        <f t="shared" si="178"/>
        <v>0</v>
      </c>
      <c r="U751" s="213">
        <f t="shared" si="178"/>
        <v>0</v>
      </c>
      <c r="V751" s="213">
        <f t="shared" si="178"/>
        <v>0</v>
      </c>
      <c r="W751" s="213">
        <f t="shared" si="178"/>
        <v>0</v>
      </c>
      <c r="X751" s="213">
        <f t="shared" si="179"/>
        <v>0</v>
      </c>
      <c r="Y751" s="194">
        <v>10</v>
      </c>
      <c r="Z751" s="194">
        <v>2.08</v>
      </c>
      <c r="AA751" s="102">
        <v>1</v>
      </c>
      <c r="AB751" s="102">
        <v>173056</v>
      </c>
      <c r="AC751" s="102"/>
      <c r="AD751" s="102"/>
      <c r="AE751" s="213">
        <f t="shared" si="180"/>
        <v>173056</v>
      </c>
      <c r="AF751" s="194">
        <v>11</v>
      </c>
      <c r="AG751" s="194">
        <v>2.08</v>
      </c>
      <c r="AH751" s="102">
        <v>1</v>
      </c>
      <c r="AI751" s="102">
        <v>173056</v>
      </c>
      <c r="AJ751" s="102"/>
      <c r="AK751" s="102"/>
      <c r="AL751" s="213">
        <f t="shared" si="181"/>
        <v>173056</v>
      </c>
    </row>
    <row r="752" spans="1:38" ht="27">
      <c r="A752" s="194">
        <v>15</v>
      </c>
      <c r="B752" s="104" t="s">
        <v>6785</v>
      </c>
      <c r="C752" s="104" t="s">
        <v>5299</v>
      </c>
      <c r="D752" s="194">
        <v>1997</v>
      </c>
      <c r="E752" s="942" t="s">
        <v>1121</v>
      </c>
      <c r="F752" s="194" t="s">
        <v>990</v>
      </c>
      <c r="G752" s="194">
        <v>8</v>
      </c>
      <c r="H752" s="194">
        <v>2.02</v>
      </c>
      <c r="I752" s="102">
        <v>1</v>
      </c>
      <c r="J752" s="102">
        <v>168064</v>
      </c>
      <c r="K752" s="102"/>
      <c r="L752" s="102"/>
      <c r="M752" s="213">
        <f t="shared" si="176"/>
        <v>168064</v>
      </c>
      <c r="N752" s="194">
        <v>1.96</v>
      </c>
      <c r="O752" s="102">
        <v>1</v>
      </c>
      <c r="P752" s="194">
        <v>163072</v>
      </c>
      <c r="Q752" s="194"/>
      <c r="R752" s="194"/>
      <c r="S752" s="213">
        <f t="shared" si="177"/>
        <v>163072</v>
      </c>
      <c r="T752" s="213">
        <f t="shared" si="178"/>
        <v>0</v>
      </c>
      <c r="U752" s="213">
        <f t="shared" si="178"/>
        <v>4992</v>
      </c>
      <c r="V752" s="213">
        <f t="shared" si="178"/>
        <v>0</v>
      </c>
      <c r="W752" s="213">
        <f t="shared" si="178"/>
        <v>0</v>
      </c>
      <c r="X752" s="213">
        <f t="shared" si="179"/>
        <v>4992</v>
      </c>
      <c r="Y752" s="194">
        <v>9</v>
      </c>
      <c r="Z752" s="194">
        <v>2.02</v>
      </c>
      <c r="AA752" s="102">
        <v>1</v>
      </c>
      <c r="AB752" s="102">
        <v>168064</v>
      </c>
      <c r="AC752" s="102"/>
      <c r="AD752" s="102"/>
      <c r="AE752" s="213">
        <f t="shared" si="180"/>
        <v>168064</v>
      </c>
      <c r="AF752" s="194">
        <v>10</v>
      </c>
      <c r="AG752" s="194">
        <v>2.08</v>
      </c>
      <c r="AH752" s="102">
        <v>1</v>
      </c>
      <c r="AI752" s="102">
        <v>173056</v>
      </c>
      <c r="AJ752" s="102"/>
      <c r="AK752" s="102"/>
      <c r="AL752" s="213">
        <f t="shared" si="181"/>
        <v>173056</v>
      </c>
    </row>
    <row r="753" spans="1:38" ht="27">
      <c r="A753" s="194">
        <v>16</v>
      </c>
      <c r="B753" s="102" t="s">
        <v>6786</v>
      </c>
      <c r="C753" s="102" t="s">
        <v>5299</v>
      </c>
      <c r="D753" s="194">
        <v>1998</v>
      </c>
      <c r="E753" s="942" t="s">
        <v>1121</v>
      </c>
      <c r="F753" s="194" t="s">
        <v>990</v>
      </c>
      <c r="G753" s="194">
        <v>3</v>
      </c>
      <c r="H753" s="194">
        <v>1.84</v>
      </c>
      <c r="I753" s="102">
        <v>1</v>
      </c>
      <c r="J753" s="102">
        <v>153088</v>
      </c>
      <c r="K753" s="102"/>
      <c r="L753" s="102"/>
      <c r="M753" s="213">
        <f t="shared" si="176"/>
        <v>153088</v>
      </c>
      <c r="N753" s="194">
        <v>1.79</v>
      </c>
      <c r="O753" s="102">
        <v>1</v>
      </c>
      <c r="P753" s="194">
        <v>148928</v>
      </c>
      <c r="Q753" s="194"/>
      <c r="R753" s="194"/>
      <c r="S753" s="213">
        <f t="shared" si="177"/>
        <v>148928</v>
      </c>
      <c r="T753" s="213">
        <f t="shared" si="178"/>
        <v>0</v>
      </c>
      <c r="U753" s="213">
        <f t="shared" si="178"/>
        <v>4160</v>
      </c>
      <c r="V753" s="213">
        <f t="shared" si="178"/>
        <v>0</v>
      </c>
      <c r="W753" s="213">
        <f t="shared" si="178"/>
        <v>0</v>
      </c>
      <c r="X753" s="213">
        <f t="shared" si="179"/>
        <v>4160</v>
      </c>
      <c r="Y753" s="194">
        <v>4</v>
      </c>
      <c r="Z753" s="194">
        <v>1.9</v>
      </c>
      <c r="AA753" s="102">
        <v>1</v>
      </c>
      <c r="AB753" s="102">
        <v>158080</v>
      </c>
      <c r="AC753" s="102"/>
      <c r="AD753" s="102"/>
      <c r="AE753" s="213">
        <f t="shared" si="180"/>
        <v>158080</v>
      </c>
      <c r="AF753" s="194">
        <v>5</v>
      </c>
      <c r="AG753" s="194">
        <v>1.9</v>
      </c>
      <c r="AH753" s="102">
        <v>1</v>
      </c>
      <c r="AI753" s="102">
        <v>158080</v>
      </c>
      <c r="AJ753" s="102"/>
      <c r="AK753" s="102"/>
      <c r="AL753" s="213">
        <f t="shared" si="181"/>
        <v>158080</v>
      </c>
    </row>
    <row r="754" spans="1:38" ht="27">
      <c r="A754" s="194">
        <v>17</v>
      </c>
      <c r="B754" s="102" t="s">
        <v>1228</v>
      </c>
      <c r="C754" s="102" t="s">
        <v>5299</v>
      </c>
      <c r="D754" s="194">
        <v>1963</v>
      </c>
      <c r="E754" s="942" t="s">
        <v>1121</v>
      </c>
      <c r="F754" s="194" t="s">
        <v>990</v>
      </c>
      <c r="G754" s="194">
        <v>18</v>
      </c>
      <c r="H754" s="194">
        <v>2.21</v>
      </c>
      <c r="I754" s="102">
        <v>1</v>
      </c>
      <c r="J754" s="102">
        <v>183872</v>
      </c>
      <c r="K754" s="102"/>
      <c r="L754" s="102"/>
      <c r="M754" s="213">
        <f t="shared" si="176"/>
        <v>183872</v>
      </c>
      <c r="N754" s="194">
        <v>2.21</v>
      </c>
      <c r="O754" s="102">
        <v>1</v>
      </c>
      <c r="P754" s="194">
        <v>183872</v>
      </c>
      <c r="Q754" s="194"/>
      <c r="R754" s="194"/>
      <c r="S754" s="213">
        <f t="shared" si="177"/>
        <v>183872</v>
      </c>
      <c r="T754" s="213">
        <f t="shared" si="178"/>
        <v>0</v>
      </c>
      <c r="U754" s="213">
        <f t="shared" si="178"/>
        <v>0</v>
      </c>
      <c r="V754" s="213">
        <f t="shared" si="178"/>
        <v>0</v>
      </c>
      <c r="W754" s="213">
        <f t="shared" si="178"/>
        <v>0</v>
      </c>
      <c r="X754" s="213">
        <f t="shared" si="179"/>
        <v>0</v>
      </c>
      <c r="Y754" s="194">
        <v>19</v>
      </c>
      <c r="Z754" s="194">
        <v>2.2799999999999998</v>
      </c>
      <c r="AA754" s="102">
        <v>1</v>
      </c>
      <c r="AB754" s="102">
        <v>189695.99999999997</v>
      </c>
      <c r="AC754" s="102"/>
      <c r="AD754" s="102"/>
      <c r="AE754" s="213">
        <f t="shared" si="180"/>
        <v>189695.99999999997</v>
      </c>
      <c r="AF754" s="194">
        <v>20</v>
      </c>
      <c r="AG754" s="194">
        <v>2.2799999999999998</v>
      </c>
      <c r="AH754" s="102">
        <v>1</v>
      </c>
      <c r="AI754" s="102">
        <v>189695.99999999997</v>
      </c>
      <c r="AJ754" s="102"/>
      <c r="AK754" s="102"/>
      <c r="AL754" s="213">
        <f t="shared" si="181"/>
        <v>189695.99999999997</v>
      </c>
    </row>
    <row r="755" spans="1:38" ht="27">
      <c r="A755" s="194">
        <v>18</v>
      </c>
      <c r="B755" s="104" t="s">
        <v>8148</v>
      </c>
      <c r="C755" s="104" t="s">
        <v>5299</v>
      </c>
      <c r="D755" s="194">
        <v>2001</v>
      </c>
      <c r="E755" s="942" t="s">
        <v>1121</v>
      </c>
      <c r="F755" s="194" t="s">
        <v>990</v>
      </c>
      <c r="G755" s="194">
        <v>2</v>
      </c>
      <c r="H755" s="194">
        <v>1.79</v>
      </c>
      <c r="I755" s="102">
        <v>1</v>
      </c>
      <c r="J755" s="102">
        <v>148928</v>
      </c>
      <c r="K755" s="102"/>
      <c r="L755" s="102"/>
      <c r="M755" s="213">
        <f t="shared" si="176"/>
        <v>148928</v>
      </c>
      <c r="N755" s="194">
        <v>1.73</v>
      </c>
      <c r="O755" s="102">
        <v>1</v>
      </c>
      <c r="P755" s="194">
        <v>143936</v>
      </c>
      <c r="Q755" s="194"/>
      <c r="R755" s="194"/>
      <c r="S755" s="213">
        <f t="shared" si="177"/>
        <v>143936</v>
      </c>
      <c r="T755" s="213">
        <f t="shared" si="178"/>
        <v>0</v>
      </c>
      <c r="U755" s="213">
        <f t="shared" si="178"/>
        <v>4992</v>
      </c>
      <c r="V755" s="213">
        <f t="shared" si="178"/>
        <v>0</v>
      </c>
      <c r="W755" s="213">
        <f t="shared" si="178"/>
        <v>0</v>
      </c>
      <c r="X755" s="213">
        <f t="shared" si="179"/>
        <v>4992</v>
      </c>
      <c r="Y755" s="194">
        <v>3</v>
      </c>
      <c r="Z755" s="194">
        <v>1.84</v>
      </c>
      <c r="AA755" s="102">
        <v>1</v>
      </c>
      <c r="AB755" s="102">
        <v>153088</v>
      </c>
      <c r="AC755" s="102"/>
      <c r="AD755" s="102"/>
      <c r="AE755" s="213">
        <f t="shared" si="180"/>
        <v>153088</v>
      </c>
      <c r="AF755" s="194">
        <v>4</v>
      </c>
      <c r="AG755" s="194">
        <v>1.9</v>
      </c>
      <c r="AH755" s="102">
        <v>1</v>
      </c>
      <c r="AI755" s="102">
        <v>158080</v>
      </c>
      <c r="AJ755" s="102"/>
      <c r="AK755" s="102"/>
      <c r="AL755" s="213">
        <f t="shared" si="181"/>
        <v>158080</v>
      </c>
    </row>
    <row r="756" spans="1:38" ht="27">
      <c r="A756" s="194">
        <v>19</v>
      </c>
      <c r="B756" s="102" t="s">
        <v>8149</v>
      </c>
      <c r="C756" s="102" t="s">
        <v>5299</v>
      </c>
      <c r="D756" s="194">
        <v>2000</v>
      </c>
      <c r="E756" s="942" t="s">
        <v>1121</v>
      </c>
      <c r="F756" s="194" t="s">
        <v>990</v>
      </c>
      <c r="G756" s="194">
        <v>1</v>
      </c>
      <c r="H756" s="194">
        <v>1.73</v>
      </c>
      <c r="I756" s="102">
        <v>1</v>
      </c>
      <c r="J756" s="102">
        <v>143936</v>
      </c>
      <c r="K756" s="102"/>
      <c r="L756" s="102"/>
      <c r="M756" s="213">
        <f t="shared" si="176"/>
        <v>143936</v>
      </c>
      <c r="N756" s="194">
        <v>1.68</v>
      </c>
      <c r="O756" s="102">
        <v>1</v>
      </c>
      <c r="P756" s="194">
        <v>139776</v>
      </c>
      <c r="Q756" s="194"/>
      <c r="R756" s="194"/>
      <c r="S756" s="213">
        <f t="shared" si="177"/>
        <v>139776</v>
      </c>
      <c r="T756" s="213">
        <f t="shared" si="178"/>
        <v>0</v>
      </c>
      <c r="U756" s="213">
        <f t="shared" si="178"/>
        <v>4160</v>
      </c>
      <c r="V756" s="213">
        <f t="shared" si="178"/>
        <v>0</v>
      </c>
      <c r="W756" s="213">
        <f t="shared" si="178"/>
        <v>0</v>
      </c>
      <c r="X756" s="213">
        <f t="shared" si="179"/>
        <v>4160</v>
      </c>
      <c r="Y756" s="194">
        <v>2</v>
      </c>
      <c r="Z756" s="194">
        <v>1.79</v>
      </c>
      <c r="AA756" s="102">
        <v>1</v>
      </c>
      <c r="AB756" s="102">
        <v>148928</v>
      </c>
      <c r="AC756" s="102"/>
      <c r="AD756" s="102"/>
      <c r="AE756" s="213">
        <f t="shared" si="180"/>
        <v>148928</v>
      </c>
      <c r="AF756" s="194">
        <v>3</v>
      </c>
      <c r="AG756" s="194">
        <v>1.84</v>
      </c>
      <c r="AH756" s="102">
        <v>1</v>
      </c>
      <c r="AI756" s="102">
        <v>153088</v>
      </c>
      <c r="AJ756" s="102"/>
      <c r="AK756" s="102"/>
      <c r="AL756" s="213">
        <f t="shared" si="181"/>
        <v>153088</v>
      </c>
    </row>
    <row r="757" spans="1:38" ht="27">
      <c r="A757" s="194">
        <v>20</v>
      </c>
      <c r="B757" s="102" t="s">
        <v>8150</v>
      </c>
      <c r="C757" s="102" t="s">
        <v>5299</v>
      </c>
      <c r="D757" s="194">
        <v>2000</v>
      </c>
      <c r="E757" s="942" t="s">
        <v>1121</v>
      </c>
      <c r="F757" s="194" t="s">
        <v>990</v>
      </c>
      <c r="G757" s="194">
        <v>2</v>
      </c>
      <c r="H757" s="194">
        <v>1.79</v>
      </c>
      <c r="I757" s="102">
        <v>1</v>
      </c>
      <c r="J757" s="102">
        <v>148928</v>
      </c>
      <c r="K757" s="102"/>
      <c r="L757" s="102"/>
      <c r="M757" s="213">
        <f t="shared" si="176"/>
        <v>148928</v>
      </c>
      <c r="N757" s="194">
        <v>1.73</v>
      </c>
      <c r="O757" s="102">
        <v>1</v>
      </c>
      <c r="P757" s="194">
        <v>143936</v>
      </c>
      <c r="Q757" s="194"/>
      <c r="R757" s="194"/>
      <c r="S757" s="213">
        <f t="shared" si="177"/>
        <v>143936</v>
      </c>
      <c r="T757" s="213">
        <f t="shared" si="178"/>
        <v>0</v>
      </c>
      <c r="U757" s="213">
        <f t="shared" si="178"/>
        <v>4992</v>
      </c>
      <c r="V757" s="213">
        <f t="shared" si="178"/>
        <v>0</v>
      </c>
      <c r="W757" s="213">
        <f t="shared" si="178"/>
        <v>0</v>
      </c>
      <c r="X757" s="213">
        <f t="shared" si="179"/>
        <v>4992</v>
      </c>
      <c r="Y757" s="194">
        <v>3</v>
      </c>
      <c r="Z757" s="194">
        <v>1.84</v>
      </c>
      <c r="AA757" s="102">
        <v>1</v>
      </c>
      <c r="AB757" s="102">
        <v>153088</v>
      </c>
      <c r="AC757" s="102"/>
      <c r="AD757" s="102"/>
      <c r="AE757" s="213">
        <f t="shared" si="180"/>
        <v>153088</v>
      </c>
      <c r="AF757" s="194">
        <v>4</v>
      </c>
      <c r="AG757" s="194">
        <v>1.9</v>
      </c>
      <c r="AH757" s="102">
        <v>1</v>
      </c>
      <c r="AI757" s="102">
        <v>158080</v>
      </c>
      <c r="AJ757" s="102"/>
      <c r="AK757" s="102"/>
      <c r="AL757" s="213">
        <f t="shared" si="181"/>
        <v>158080</v>
      </c>
    </row>
    <row r="758" spans="1:38" ht="27">
      <c r="A758" s="194">
        <v>21</v>
      </c>
      <c r="B758" s="104" t="s">
        <v>6787</v>
      </c>
      <c r="C758" s="104" t="s">
        <v>5299</v>
      </c>
      <c r="D758" s="194">
        <v>1990</v>
      </c>
      <c r="E758" s="942" t="s">
        <v>1163</v>
      </c>
      <c r="F758" s="194" t="s">
        <v>990</v>
      </c>
      <c r="G758" s="194">
        <v>3</v>
      </c>
      <c r="H758" s="194">
        <v>1.84</v>
      </c>
      <c r="I758" s="102">
        <v>1</v>
      </c>
      <c r="J758" s="102">
        <v>153088</v>
      </c>
      <c r="K758" s="102"/>
      <c r="L758" s="102"/>
      <c r="M758" s="213">
        <f t="shared" si="176"/>
        <v>153088</v>
      </c>
      <c r="N758" s="194">
        <v>1.79</v>
      </c>
      <c r="O758" s="102">
        <v>1</v>
      </c>
      <c r="P758" s="194">
        <v>148928</v>
      </c>
      <c r="Q758" s="194"/>
      <c r="R758" s="194"/>
      <c r="S758" s="213">
        <f t="shared" si="177"/>
        <v>148928</v>
      </c>
      <c r="T758" s="213">
        <f t="shared" si="178"/>
        <v>0</v>
      </c>
      <c r="U758" s="213">
        <f t="shared" si="178"/>
        <v>4160</v>
      </c>
      <c r="V758" s="213">
        <f t="shared" si="178"/>
        <v>0</v>
      </c>
      <c r="W758" s="213">
        <f t="shared" si="178"/>
        <v>0</v>
      </c>
      <c r="X758" s="213">
        <f t="shared" si="179"/>
        <v>4160</v>
      </c>
      <c r="Y758" s="194">
        <v>4</v>
      </c>
      <c r="Z758" s="194">
        <v>1.9</v>
      </c>
      <c r="AA758" s="102">
        <v>1</v>
      </c>
      <c r="AB758" s="102">
        <v>158080</v>
      </c>
      <c r="AC758" s="102"/>
      <c r="AD758" s="102"/>
      <c r="AE758" s="213">
        <f t="shared" si="180"/>
        <v>158080</v>
      </c>
      <c r="AF758" s="194">
        <v>5</v>
      </c>
      <c r="AG758" s="194">
        <v>1.9</v>
      </c>
      <c r="AH758" s="102">
        <v>1</v>
      </c>
      <c r="AI758" s="102">
        <v>158080</v>
      </c>
      <c r="AJ758" s="102"/>
      <c r="AK758" s="102"/>
      <c r="AL758" s="213">
        <f t="shared" si="181"/>
        <v>158080</v>
      </c>
    </row>
    <row r="759" spans="1:38" ht="27">
      <c r="A759" s="194">
        <v>22</v>
      </c>
      <c r="B759" s="102" t="s">
        <v>6788</v>
      </c>
      <c r="C759" s="102" t="s">
        <v>5299</v>
      </c>
      <c r="D759" s="194">
        <v>1981</v>
      </c>
      <c r="E759" s="942" t="s">
        <v>1163</v>
      </c>
      <c r="F759" s="194" t="s">
        <v>990</v>
      </c>
      <c r="G759" s="194">
        <v>8</v>
      </c>
      <c r="H759" s="194">
        <v>2.02</v>
      </c>
      <c r="I759" s="102">
        <v>1</v>
      </c>
      <c r="J759" s="102">
        <v>168064</v>
      </c>
      <c r="K759" s="102"/>
      <c r="L759" s="102"/>
      <c r="M759" s="213">
        <f t="shared" si="176"/>
        <v>168064</v>
      </c>
      <c r="N759" s="194">
        <v>1.96</v>
      </c>
      <c r="O759" s="102">
        <v>1</v>
      </c>
      <c r="P759" s="194">
        <v>163072</v>
      </c>
      <c r="Q759" s="194"/>
      <c r="R759" s="194"/>
      <c r="S759" s="213">
        <f t="shared" si="177"/>
        <v>163072</v>
      </c>
      <c r="T759" s="213">
        <f t="shared" si="178"/>
        <v>0</v>
      </c>
      <c r="U759" s="213">
        <f t="shared" si="178"/>
        <v>4992</v>
      </c>
      <c r="V759" s="213">
        <f t="shared" si="178"/>
        <v>0</v>
      </c>
      <c r="W759" s="213">
        <f t="shared" si="178"/>
        <v>0</v>
      </c>
      <c r="X759" s="213">
        <f t="shared" si="179"/>
        <v>4992</v>
      </c>
      <c r="Y759" s="194">
        <v>9</v>
      </c>
      <c r="Z759" s="194">
        <v>2.02</v>
      </c>
      <c r="AA759" s="102">
        <v>1</v>
      </c>
      <c r="AB759" s="102">
        <v>168064</v>
      </c>
      <c r="AC759" s="102"/>
      <c r="AD759" s="102"/>
      <c r="AE759" s="213">
        <f t="shared" si="180"/>
        <v>168064</v>
      </c>
      <c r="AF759" s="194">
        <v>10</v>
      </c>
      <c r="AG759" s="194">
        <v>2.08</v>
      </c>
      <c r="AH759" s="102">
        <v>1</v>
      </c>
      <c r="AI759" s="102">
        <v>173056</v>
      </c>
      <c r="AJ759" s="102"/>
      <c r="AK759" s="102"/>
      <c r="AL759" s="213">
        <f t="shared" si="181"/>
        <v>173056</v>
      </c>
    </row>
    <row r="760" spans="1:38" ht="27">
      <c r="A760" s="194">
        <v>23</v>
      </c>
      <c r="B760" s="102" t="s">
        <v>6789</v>
      </c>
      <c r="C760" s="102" t="s">
        <v>5299</v>
      </c>
      <c r="D760" s="194">
        <v>2000</v>
      </c>
      <c r="E760" s="942" t="s">
        <v>1163</v>
      </c>
      <c r="F760" s="194" t="s">
        <v>990</v>
      </c>
      <c r="G760" s="194">
        <v>3</v>
      </c>
      <c r="H760" s="194">
        <v>1.84</v>
      </c>
      <c r="I760" s="102">
        <v>1</v>
      </c>
      <c r="J760" s="102">
        <v>153088</v>
      </c>
      <c r="K760" s="102"/>
      <c r="L760" s="102"/>
      <c r="M760" s="213">
        <f t="shared" si="176"/>
        <v>153088</v>
      </c>
      <c r="N760" s="194">
        <v>1.79</v>
      </c>
      <c r="O760" s="102">
        <v>1</v>
      </c>
      <c r="P760" s="194">
        <v>148928</v>
      </c>
      <c r="Q760" s="194"/>
      <c r="R760" s="194"/>
      <c r="S760" s="213">
        <f t="shared" si="177"/>
        <v>148928</v>
      </c>
      <c r="T760" s="213">
        <f t="shared" si="178"/>
        <v>0</v>
      </c>
      <c r="U760" s="213">
        <f t="shared" si="178"/>
        <v>4160</v>
      </c>
      <c r="V760" s="213">
        <f t="shared" si="178"/>
        <v>0</v>
      </c>
      <c r="W760" s="213">
        <f t="shared" si="178"/>
        <v>0</v>
      </c>
      <c r="X760" s="213">
        <f t="shared" si="179"/>
        <v>4160</v>
      </c>
      <c r="Y760" s="194">
        <v>4</v>
      </c>
      <c r="Z760" s="194">
        <v>1.9</v>
      </c>
      <c r="AA760" s="102">
        <v>1</v>
      </c>
      <c r="AB760" s="102">
        <v>158080</v>
      </c>
      <c r="AC760" s="102"/>
      <c r="AD760" s="102"/>
      <c r="AE760" s="213">
        <f t="shared" si="180"/>
        <v>158080</v>
      </c>
      <c r="AF760" s="194">
        <v>5</v>
      </c>
      <c r="AG760" s="194">
        <v>1.9</v>
      </c>
      <c r="AH760" s="102">
        <v>1</v>
      </c>
      <c r="AI760" s="102">
        <v>158080</v>
      </c>
      <c r="AJ760" s="102"/>
      <c r="AK760" s="102"/>
      <c r="AL760" s="213">
        <f t="shared" si="181"/>
        <v>158080</v>
      </c>
    </row>
    <row r="761" spans="1:38" ht="27">
      <c r="A761" s="194">
        <v>24</v>
      </c>
      <c r="B761" s="104" t="s">
        <v>6790</v>
      </c>
      <c r="C761" s="104" t="s">
        <v>5299</v>
      </c>
      <c r="D761" s="194">
        <v>1990</v>
      </c>
      <c r="E761" s="942" t="s">
        <v>1163</v>
      </c>
      <c r="F761" s="194" t="s">
        <v>990</v>
      </c>
      <c r="G761" s="194">
        <v>6</v>
      </c>
      <c r="H761" s="194">
        <v>1.96</v>
      </c>
      <c r="I761" s="102">
        <v>1</v>
      </c>
      <c r="J761" s="102">
        <v>163072</v>
      </c>
      <c r="K761" s="102"/>
      <c r="L761" s="102"/>
      <c r="M761" s="213">
        <f t="shared" si="176"/>
        <v>163072</v>
      </c>
      <c r="N761" s="194">
        <v>1.9</v>
      </c>
      <c r="O761" s="102">
        <v>1</v>
      </c>
      <c r="P761" s="194">
        <v>158080</v>
      </c>
      <c r="Q761" s="194"/>
      <c r="R761" s="194"/>
      <c r="S761" s="213">
        <f t="shared" si="177"/>
        <v>158080</v>
      </c>
      <c r="T761" s="213">
        <f t="shared" si="178"/>
        <v>0</v>
      </c>
      <c r="U761" s="213">
        <f t="shared" si="178"/>
        <v>4992</v>
      </c>
      <c r="V761" s="213">
        <f t="shared" si="178"/>
        <v>0</v>
      </c>
      <c r="W761" s="213">
        <f t="shared" si="178"/>
        <v>0</v>
      </c>
      <c r="X761" s="213">
        <f t="shared" si="179"/>
        <v>4992</v>
      </c>
      <c r="Y761" s="194">
        <v>7</v>
      </c>
      <c r="Z761" s="194">
        <v>1.96</v>
      </c>
      <c r="AA761" s="102">
        <v>1</v>
      </c>
      <c r="AB761" s="102">
        <v>163072</v>
      </c>
      <c r="AC761" s="102"/>
      <c r="AD761" s="102"/>
      <c r="AE761" s="213">
        <f t="shared" si="180"/>
        <v>163072</v>
      </c>
      <c r="AF761" s="194">
        <v>8</v>
      </c>
      <c r="AG761" s="194">
        <v>2.02</v>
      </c>
      <c r="AH761" s="102">
        <v>1</v>
      </c>
      <c r="AI761" s="102">
        <v>168064</v>
      </c>
      <c r="AJ761" s="102"/>
      <c r="AK761" s="102"/>
      <c r="AL761" s="213">
        <f t="shared" si="181"/>
        <v>168064</v>
      </c>
    </row>
    <row r="762" spans="1:38" ht="27">
      <c r="A762" s="194">
        <v>25</v>
      </c>
      <c r="B762" s="102" t="s">
        <v>5582</v>
      </c>
      <c r="C762" s="102" t="s">
        <v>5299</v>
      </c>
      <c r="D762" s="194">
        <v>1991</v>
      </c>
      <c r="E762" s="942" t="s">
        <v>1163</v>
      </c>
      <c r="F762" s="194" t="s">
        <v>990</v>
      </c>
      <c r="G762" s="194">
        <v>5</v>
      </c>
      <c r="H762" s="194">
        <v>1.9</v>
      </c>
      <c r="I762" s="102">
        <v>1</v>
      </c>
      <c r="J762" s="102">
        <v>158080</v>
      </c>
      <c r="K762" s="102"/>
      <c r="L762" s="102"/>
      <c r="M762" s="213">
        <f t="shared" si="176"/>
        <v>158080</v>
      </c>
      <c r="N762" s="194">
        <v>1.9</v>
      </c>
      <c r="O762" s="102">
        <v>1</v>
      </c>
      <c r="P762" s="194">
        <v>158080</v>
      </c>
      <c r="Q762" s="194"/>
      <c r="R762" s="194"/>
      <c r="S762" s="213">
        <f t="shared" si="177"/>
        <v>158080</v>
      </c>
      <c r="T762" s="213">
        <f t="shared" si="178"/>
        <v>0</v>
      </c>
      <c r="U762" s="213">
        <f t="shared" si="178"/>
        <v>0</v>
      </c>
      <c r="V762" s="213">
        <f t="shared" si="178"/>
        <v>0</v>
      </c>
      <c r="W762" s="213">
        <f t="shared" si="178"/>
        <v>0</v>
      </c>
      <c r="X762" s="213">
        <f t="shared" si="179"/>
        <v>0</v>
      </c>
      <c r="Y762" s="194">
        <v>6</v>
      </c>
      <c r="Z762" s="194">
        <v>1.96</v>
      </c>
      <c r="AA762" s="102">
        <v>1</v>
      </c>
      <c r="AB762" s="102">
        <v>163072</v>
      </c>
      <c r="AC762" s="102"/>
      <c r="AD762" s="102"/>
      <c r="AE762" s="213">
        <f t="shared" si="180"/>
        <v>163072</v>
      </c>
      <c r="AF762" s="194">
        <v>7</v>
      </c>
      <c r="AG762" s="194">
        <v>1.96</v>
      </c>
      <c r="AH762" s="102">
        <v>1</v>
      </c>
      <c r="AI762" s="102">
        <v>163072</v>
      </c>
      <c r="AJ762" s="102"/>
      <c r="AK762" s="102"/>
      <c r="AL762" s="213">
        <f t="shared" si="181"/>
        <v>163072</v>
      </c>
    </row>
    <row r="763" spans="1:38" ht="27">
      <c r="A763" s="194">
        <v>26</v>
      </c>
      <c r="B763" s="102" t="s">
        <v>5464</v>
      </c>
      <c r="C763" s="102" t="s">
        <v>5299</v>
      </c>
      <c r="D763" s="194">
        <v>1982</v>
      </c>
      <c r="E763" s="942" t="s">
        <v>1163</v>
      </c>
      <c r="F763" s="194" t="s">
        <v>990</v>
      </c>
      <c r="G763" s="194">
        <v>3</v>
      </c>
      <c r="H763" s="194">
        <v>1.84</v>
      </c>
      <c r="I763" s="102">
        <v>1</v>
      </c>
      <c r="J763" s="102">
        <v>153088</v>
      </c>
      <c r="K763" s="102"/>
      <c r="L763" s="102"/>
      <c r="M763" s="213">
        <f t="shared" si="176"/>
        <v>153088</v>
      </c>
      <c r="N763" s="194">
        <v>1.79</v>
      </c>
      <c r="O763" s="102">
        <v>1</v>
      </c>
      <c r="P763" s="194">
        <v>148928</v>
      </c>
      <c r="Q763" s="194"/>
      <c r="R763" s="194"/>
      <c r="S763" s="213">
        <f t="shared" si="177"/>
        <v>148928</v>
      </c>
      <c r="T763" s="213">
        <f t="shared" si="178"/>
        <v>0</v>
      </c>
      <c r="U763" s="213">
        <f t="shared" si="178"/>
        <v>4160</v>
      </c>
      <c r="V763" s="213">
        <f t="shared" si="178"/>
        <v>0</v>
      </c>
      <c r="W763" s="213">
        <f t="shared" si="178"/>
        <v>0</v>
      </c>
      <c r="X763" s="213">
        <f t="shared" si="179"/>
        <v>4160</v>
      </c>
      <c r="Y763" s="194">
        <v>4</v>
      </c>
      <c r="Z763" s="194">
        <v>1.9</v>
      </c>
      <c r="AA763" s="102">
        <v>1</v>
      </c>
      <c r="AB763" s="102">
        <v>158080</v>
      </c>
      <c r="AC763" s="102"/>
      <c r="AD763" s="102"/>
      <c r="AE763" s="213">
        <f t="shared" si="180"/>
        <v>158080</v>
      </c>
      <c r="AF763" s="194">
        <v>5</v>
      </c>
      <c r="AG763" s="194">
        <v>1.9</v>
      </c>
      <c r="AH763" s="102">
        <v>1</v>
      </c>
      <c r="AI763" s="102">
        <v>158080</v>
      </c>
      <c r="AJ763" s="102"/>
      <c r="AK763" s="102"/>
      <c r="AL763" s="213">
        <f t="shared" si="181"/>
        <v>158080</v>
      </c>
    </row>
    <row r="764" spans="1:38" ht="27">
      <c r="A764" s="194">
        <v>27</v>
      </c>
      <c r="B764" s="104" t="s">
        <v>6791</v>
      </c>
      <c r="C764" s="104" t="s">
        <v>5299</v>
      </c>
      <c r="D764" s="194">
        <v>1983</v>
      </c>
      <c r="E764" s="942" t="s">
        <v>1163</v>
      </c>
      <c r="F764" s="194" t="s">
        <v>990</v>
      </c>
      <c r="G764" s="194">
        <v>3</v>
      </c>
      <c r="H764" s="194">
        <v>1.84</v>
      </c>
      <c r="I764" s="102">
        <v>1</v>
      </c>
      <c r="J764" s="102">
        <v>153088</v>
      </c>
      <c r="K764" s="102"/>
      <c r="L764" s="102"/>
      <c r="M764" s="213">
        <f t="shared" si="176"/>
        <v>153088</v>
      </c>
      <c r="N764" s="194">
        <v>1.79</v>
      </c>
      <c r="O764" s="102">
        <v>1</v>
      </c>
      <c r="P764" s="194">
        <v>148928</v>
      </c>
      <c r="Q764" s="194"/>
      <c r="R764" s="194"/>
      <c r="S764" s="213">
        <f t="shared" si="177"/>
        <v>148928</v>
      </c>
      <c r="T764" s="213">
        <f t="shared" si="178"/>
        <v>0</v>
      </c>
      <c r="U764" s="213">
        <f t="shared" si="178"/>
        <v>4160</v>
      </c>
      <c r="V764" s="213">
        <f t="shared" si="178"/>
        <v>0</v>
      </c>
      <c r="W764" s="213">
        <f t="shared" si="178"/>
        <v>0</v>
      </c>
      <c r="X764" s="213">
        <f t="shared" si="179"/>
        <v>4160</v>
      </c>
      <c r="Y764" s="194">
        <v>4</v>
      </c>
      <c r="Z764" s="194">
        <v>1.9</v>
      </c>
      <c r="AA764" s="102">
        <v>1</v>
      </c>
      <c r="AB764" s="102">
        <v>158080</v>
      </c>
      <c r="AC764" s="102"/>
      <c r="AD764" s="102"/>
      <c r="AE764" s="213">
        <f t="shared" si="180"/>
        <v>158080</v>
      </c>
      <c r="AF764" s="194">
        <v>5</v>
      </c>
      <c r="AG764" s="194">
        <v>1.9</v>
      </c>
      <c r="AH764" s="102">
        <v>1</v>
      </c>
      <c r="AI764" s="102">
        <v>158080</v>
      </c>
      <c r="AJ764" s="102"/>
      <c r="AK764" s="102"/>
      <c r="AL764" s="213">
        <f t="shared" si="181"/>
        <v>158080</v>
      </c>
    </row>
    <row r="765" spans="1:38" ht="27">
      <c r="A765" s="194">
        <v>28</v>
      </c>
      <c r="B765" s="102" t="s">
        <v>1378</v>
      </c>
      <c r="C765" s="102" t="s">
        <v>5299</v>
      </c>
      <c r="D765" s="194">
        <v>1985</v>
      </c>
      <c r="E765" s="942" t="s">
        <v>1163</v>
      </c>
      <c r="F765" s="194" t="s">
        <v>990</v>
      </c>
      <c r="G765" s="194">
        <v>7</v>
      </c>
      <c r="H765" s="194">
        <v>1.96</v>
      </c>
      <c r="I765" s="102">
        <v>1</v>
      </c>
      <c r="J765" s="102">
        <v>163072</v>
      </c>
      <c r="K765" s="102"/>
      <c r="L765" s="102"/>
      <c r="M765" s="213">
        <f t="shared" si="176"/>
        <v>163072</v>
      </c>
      <c r="N765" s="194">
        <v>1.96</v>
      </c>
      <c r="O765" s="102">
        <v>1</v>
      </c>
      <c r="P765" s="194">
        <v>163072</v>
      </c>
      <c r="Q765" s="194"/>
      <c r="R765" s="194"/>
      <c r="S765" s="213">
        <f t="shared" si="177"/>
        <v>163072</v>
      </c>
      <c r="T765" s="213">
        <f t="shared" si="178"/>
        <v>0</v>
      </c>
      <c r="U765" s="213">
        <f t="shared" si="178"/>
        <v>0</v>
      </c>
      <c r="V765" s="213">
        <f t="shared" si="178"/>
        <v>0</v>
      </c>
      <c r="W765" s="213">
        <f t="shared" si="178"/>
        <v>0</v>
      </c>
      <c r="X765" s="213">
        <f t="shared" si="179"/>
        <v>0</v>
      </c>
      <c r="Y765" s="194">
        <v>8</v>
      </c>
      <c r="Z765" s="194">
        <v>2.02</v>
      </c>
      <c r="AA765" s="102">
        <v>1</v>
      </c>
      <c r="AB765" s="102">
        <v>168064</v>
      </c>
      <c r="AC765" s="102"/>
      <c r="AD765" s="102"/>
      <c r="AE765" s="213">
        <f t="shared" si="180"/>
        <v>168064</v>
      </c>
      <c r="AF765" s="194">
        <v>9</v>
      </c>
      <c r="AG765" s="194">
        <v>2.02</v>
      </c>
      <c r="AH765" s="102">
        <v>1</v>
      </c>
      <c r="AI765" s="102">
        <v>168064</v>
      </c>
      <c r="AJ765" s="102"/>
      <c r="AK765" s="102"/>
      <c r="AL765" s="213">
        <f t="shared" si="181"/>
        <v>168064</v>
      </c>
    </row>
    <row r="766" spans="1:38" ht="27">
      <c r="A766" s="194">
        <v>29</v>
      </c>
      <c r="B766" s="102" t="s">
        <v>5465</v>
      </c>
      <c r="C766" s="102" t="s">
        <v>5299</v>
      </c>
      <c r="D766" s="194">
        <v>1986</v>
      </c>
      <c r="E766" s="942" t="s">
        <v>1163</v>
      </c>
      <c r="F766" s="194" t="s">
        <v>990</v>
      </c>
      <c r="G766" s="194">
        <v>4</v>
      </c>
      <c r="H766" s="194">
        <v>1.9</v>
      </c>
      <c r="I766" s="102">
        <v>1</v>
      </c>
      <c r="J766" s="102">
        <v>158080</v>
      </c>
      <c r="K766" s="102"/>
      <c r="L766" s="102"/>
      <c r="M766" s="213">
        <f t="shared" si="176"/>
        <v>158080</v>
      </c>
      <c r="N766" s="194">
        <v>1.84</v>
      </c>
      <c r="O766" s="102">
        <v>1</v>
      </c>
      <c r="P766" s="194">
        <v>153088</v>
      </c>
      <c r="Q766" s="194"/>
      <c r="R766" s="194"/>
      <c r="S766" s="213">
        <f t="shared" si="177"/>
        <v>153088</v>
      </c>
      <c r="T766" s="213">
        <f t="shared" si="178"/>
        <v>0</v>
      </c>
      <c r="U766" s="213">
        <f t="shared" si="178"/>
        <v>4992</v>
      </c>
      <c r="V766" s="213">
        <f>K766-Q766</f>
        <v>0</v>
      </c>
      <c r="W766" s="213">
        <f>L766-R766</f>
        <v>0</v>
      </c>
      <c r="X766" s="213">
        <f t="shared" si="179"/>
        <v>4992</v>
      </c>
      <c r="Y766" s="194">
        <v>5</v>
      </c>
      <c r="Z766" s="194">
        <v>1.9</v>
      </c>
      <c r="AA766" s="102">
        <v>1</v>
      </c>
      <c r="AB766" s="102">
        <v>158080</v>
      </c>
      <c r="AC766" s="102"/>
      <c r="AD766" s="102"/>
      <c r="AE766" s="213">
        <f t="shared" si="180"/>
        <v>158080</v>
      </c>
      <c r="AF766" s="194">
        <v>6</v>
      </c>
      <c r="AG766" s="194">
        <v>1.96</v>
      </c>
      <c r="AH766" s="102">
        <v>1</v>
      </c>
      <c r="AI766" s="102">
        <v>163072</v>
      </c>
      <c r="AJ766" s="102"/>
      <c r="AK766" s="102"/>
      <c r="AL766" s="213">
        <f t="shared" si="181"/>
        <v>163072</v>
      </c>
    </row>
    <row r="767" spans="1:38" ht="27">
      <c r="A767" s="194">
        <v>30</v>
      </c>
      <c r="B767" s="102" t="s">
        <v>8106</v>
      </c>
      <c r="C767" s="102" t="s">
        <v>5298</v>
      </c>
      <c r="D767" s="194">
        <v>2001</v>
      </c>
      <c r="E767" s="942" t="s">
        <v>1163</v>
      </c>
      <c r="F767" s="194" t="s">
        <v>990</v>
      </c>
      <c r="G767" s="194">
        <v>2</v>
      </c>
      <c r="H767" s="194">
        <v>1.79</v>
      </c>
      <c r="I767" s="102">
        <v>1</v>
      </c>
      <c r="J767" s="102">
        <v>148928</v>
      </c>
      <c r="K767" s="102"/>
      <c r="L767" s="102"/>
      <c r="M767" s="213">
        <f t="shared" si="176"/>
        <v>148928</v>
      </c>
      <c r="N767" s="194">
        <v>1.73</v>
      </c>
      <c r="O767" s="102">
        <v>1</v>
      </c>
      <c r="P767" s="194">
        <v>143936</v>
      </c>
      <c r="Q767" s="194"/>
      <c r="R767" s="194"/>
      <c r="S767" s="213">
        <f t="shared" si="177"/>
        <v>143936</v>
      </c>
      <c r="T767" s="213">
        <f t="shared" ref="T767:W769" si="182">I767-O767</f>
        <v>0</v>
      </c>
      <c r="U767" s="213">
        <f t="shared" si="182"/>
        <v>4992</v>
      </c>
      <c r="V767" s="213">
        <f t="shared" si="182"/>
        <v>0</v>
      </c>
      <c r="W767" s="213">
        <f t="shared" si="182"/>
        <v>0</v>
      </c>
      <c r="X767" s="213">
        <f t="shared" si="179"/>
        <v>4992</v>
      </c>
      <c r="Y767" s="194">
        <v>3</v>
      </c>
      <c r="Z767" s="194">
        <v>1.84</v>
      </c>
      <c r="AA767" s="102">
        <v>1</v>
      </c>
      <c r="AB767" s="102">
        <v>153088</v>
      </c>
      <c r="AC767" s="102"/>
      <c r="AD767" s="102"/>
      <c r="AE767" s="213">
        <f t="shared" si="180"/>
        <v>153088</v>
      </c>
      <c r="AF767" s="194">
        <v>4</v>
      </c>
      <c r="AG767" s="194">
        <v>1.9</v>
      </c>
      <c r="AH767" s="102">
        <v>1</v>
      </c>
      <c r="AI767" s="102">
        <v>158080</v>
      </c>
      <c r="AJ767" s="102"/>
      <c r="AK767" s="102"/>
      <c r="AL767" s="213">
        <f t="shared" si="181"/>
        <v>158080</v>
      </c>
    </row>
    <row r="768" spans="1:38" ht="27">
      <c r="A768" s="194">
        <v>31</v>
      </c>
      <c r="B768" s="102" t="s">
        <v>4325</v>
      </c>
      <c r="C768" s="102" t="s">
        <v>5299</v>
      </c>
      <c r="D768" s="194">
        <v>1993</v>
      </c>
      <c r="E768" s="942" t="s">
        <v>1163</v>
      </c>
      <c r="F768" s="194" t="s">
        <v>990</v>
      </c>
      <c r="G768" s="194">
        <v>2</v>
      </c>
      <c r="H768" s="194">
        <v>1.79</v>
      </c>
      <c r="I768" s="102">
        <v>1</v>
      </c>
      <c r="J768" s="102">
        <v>148928</v>
      </c>
      <c r="K768" s="102"/>
      <c r="L768" s="102"/>
      <c r="M768" s="213">
        <f t="shared" si="176"/>
        <v>148928</v>
      </c>
      <c r="N768" s="194">
        <v>1.73</v>
      </c>
      <c r="O768" s="102">
        <v>1</v>
      </c>
      <c r="P768" s="194">
        <v>143936</v>
      </c>
      <c r="Q768" s="194"/>
      <c r="R768" s="194"/>
      <c r="S768" s="213">
        <f t="shared" si="177"/>
        <v>143936</v>
      </c>
      <c r="T768" s="213">
        <f t="shared" si="182"/>
        <v>0</v>
      </c>
      <c r="U768" s="213">
        <f t="shared" si="182"/>
        <v>4992</v>
      </c>
      <c r="V768" s="213">
        <f t="shared" si="182"/>
        <v>0</v>
      </c>
      <c r="W768" s="213">
        <f t="shared" si="182"/>
        <v>0</v>
      </c>
      <c r="X768" s="213">
        <f t="shared" si="179"/>
        <v>4992</v>
      </c>
      <c r="Y768" s="194">
        <v>3</v>
      </c>
      <c r="Z768" s="194">
        <v>1.84</v>
      </c>
      <c r="AA768" s="102">
        <v>1</v>
      </c>
      <c r="AB768" s="102">
        <v>153088</v>
      </c>
      <c r="AC768" s="102"/>
      <c r="AD768" s="102"/>
      <c r="AE768" s="213">
        <f t="shared" si="180"/>
        <v>153088</v>
      </c>
      <c r="AF768" s="194">
        <v>4</v>
      </c>
      <c r="AG768" s="194">
        <v>1.9</v>
      </c>
      <c r="AH768" s="102">
        <v>1</v>
      </c>
      <c r="AI768" s="102">
        <v>158080</v>
      </c>
      <c r="AJ768" s="102"/>
      <c r="AK768" s="102"/>
      <c r="AL768" s="213">
        <f t="shared" si="181"/>
        <v>158080</v>
      </c>
    </row>
    <row r="769" spans="1:38">
      <c r="A769" s="194">
        <v>32</v>
      </c>
      <c r="B769" s="104" t="s">
        <v>8151</v>
      </c>
      <c r="C769" s="104" t="s">
        <v>5299</v>
      </c>
      <c r="D769" s="194">
        <v>1983</v>
      </c>
      <c r="E769" s="942" t="s">
        <v>1279</v>
      </c>
      <c r="F769" s="194" t="s">
        <v>990</v>
      </c>
      <c r="G769" s="194">
        <v>2</v>
      </c>
      <c r="H769" s="194">
        <v>1.79</v>
      </c>
      <c r="I769" s="102">
        <v>1</v>
      </c>
      <c r="J769" s="102">
        <v>148928</v>
      </c>
      <c r="K769" s="102"/>
      <c r="L769" s="102"/>
      <c r="M769" s="213">
        <f t="shared" si="176"/>
        <v>148928</v>
      </c>
      <c r="N769" s="194">
        <v>1.73</v>
      </c>
      <c r="O769" s="102">
        <v>1</v>
      </c>
      <c r="P769" s="194">
        <v>143936</v>
      </c>
      <c r="Q769" s="194"/>
      <c r="R769" s="194"/>
      <c r="S769" s="213">
        <f t="shared" si="177"/>
        <v>143936</v>
      </c>
      <c r="T769" s="213">
        <f t="shared" si="182"/>
        <v>0</v>
      </c>
      <c r="U769" s="213">
        <f t="shared" si="182"/>
        <v>4992</v>
      </c>
      <c r="V769" s="213">
        <f t="shared" si="182"/>
        <v>0</v>
      </c>
      <c r="W769" s="213">
        <f t="shared" si="182"/>
        <v>0</v>
      </c>
      <c r="X769" s="213">
        <f t="shared" si="179"/>
        <v>4992</v>
      </c>
      <c r="Y769" s="194">
        <v>3</v>
      </c>
      <c r="Z769" s="194">
        <v>1.84</v>
      </c>
      <c r="AA769" s="102">
        <v>1</v>
      </c>
      <c r="AB769" s="102">
        <v>153088</v>
      </c>
      <c r="AC769" s="102"/>
      <c r="AD769" s="102"/>
      <c r="AE769" s="213">
        <f t="shared" si="180"/>
        <v>153088</v>
      </c>
      <c r="AF769" s="194">
        <v>4</v>
      </c>
      <c r="AG769" s="194">
        <v>1.9</v>
      </c>
      <c r="AH769" s="102">
        <v>1</v>
      </c>
      <c r="AI769" s="102">
        <v>158080</v>
      </c>
      <c r="AJ769" s="102"/>
      <c r="AK769" s="102"/>
      <c r="AL769" s="213">
        <f t="shared" si="181"/>
        <v>158080</v>
      </c>
    </row>
    <row r="770" spans="1:38">
      <c r="A770" s="194"/>
      <c r="B770" s="102" t="s">
        <v>1359</v>
      </c>
      <c r="C770" s="102"/>
      <c r="D770" s="194"/>
      <c r="E770" s="942"/>
      <c r="F770" s="194"/>
      <c r="G770" s="194"/>
      <c r="H770" s="194"/>
      <c r="I770" s="102"/>
      <c r="J770" s="102"/>
      <c r="K770" s="102"/>
      <c r="L770" s="102"/>
      <c r="M770" s="213">
        <v>15000</v>
      </c>
      <c r="N770" s="194"/>
      <c r="O770" s="102"/>
      <c r="P770" s="194"/>
      <c r="Q770" s="194"/>
      <c r="R770" s="194"/>
      <c r="S770" s="213">
        <v>15000</v>
      </c>
      <c r="T770" s="213"/>
      <c r="U770" s="213"/>
      <c r="V770" s="213"/>
      <c r="W770" s="213"/>
      <c r="X770" s="213"/>
      <c r="Y770" s="194"/>
      <c r="Z770" s="194"/>
      <c r="AA770" s="102"/>
      <c r="AB770" s="102"/>
      <c r="AC770" s="102"/>
      <c r="AD770" s="102"/>
      <c r="AE770" s="213">
        <v>15000</v>
      </c>
      <c r="AF770" s="194"/>
      <c r="AG770" s="194"/>
      <c r="AH770" s="102"/>
      <c r="AI770" s="102"/>
      <c r="AJ770" s="102"/>
      <c r="AK770" s="102"/>
      <c r="AL770" s="213">
        <v>15000</v>
      </c>
    </row>
    <row r="771" spans="1:38" s="216" customFormat="1" ht="27">
      <c r="A771" s="211"/>
      <c r="B771" s="219" t="s">
        <v>227</v>
      </c>
      <c r="C771" s="219"/>
      <c r="D771" s="215" t="s">
        <v>1</v>
      </c>
      <c r="E771" s="215" t="s">
        <v>1</v>
      </c>
      <c r="F771" s="215" t="s">
        <v>1</v>
      </c>
      <c r="G771" s="215" t="s">
        <v>1</v>
      </c>
      <c r="H771" s="215" t="s">
        <v>1</v>
      </c>
      <c r="I771" s="215">
        <f>SUM(I738:I770)</f>
        <v>32</v>
      </c>
      <c r="J771" s="215">
        <f>SUM(J738:J770)</f>
        <v>6005376</v>
      </c>
      <c r="K771" s="215">
        <f>SUM(K738:K770)</f>
        <v>0</v>
      </c>
      <c r="L771" s="215">
        <f>SUM(L738:L770)</f>
        <v>0</v>
      </c>
      <c r="M771" s="215">
        <f>SUM(M738:M770)</f>
        <v>6020376</v>
      </c>
      <c r="N771" s="215"/>
      <c r="O771" s="215">
        <f t="shared" ref="O771:X771" si="183">SUM(O738:O770)</f>
        <v>32</v>
      </c>
      <c r="P771" s="215">
        <f t="shared" si="183"/>
        <v>5873920</v>
      </c>
      <c r="Q771" s="215">
        <f t="shared" si="183"/>
        <v>0</v>
      </c>
      <c r="R771" s="215">
        <f t="shared" si="183"/>
        <v>0</v>
      </c>
      <c r="S771" s="215">
        <f t="shared" si="183"/>
        <v>5888920</v>
      </c>
      <c r="T771" s="215">
        <f t="shared" si="183"/>
        <v>0</v>
      </c>
      <c r="U771" s="215">
        <f t="shared" si="183"/>
        <v>131456</v>
      </c>
      <c r="V771" s="215">
        <f t="shared" si="183"/>
        <v>0</v>
      </c>
      <c r="W771" s="215">
        <f t="shared" si="183"/>
        <v>0</v>
      </c>
      <c r="X771" s="215">
        <f t="shared" si="183"/>
        <v>131456</v>
      </c>
      <c r="Y771" s="215"/>
      <c r="Z771" s="215"/>
      <c r="AA771" s="215">
        <f>SUM(AA738:AA770)</f>
        <v>32</v>
      </c>
      <c r="AB771" s="215">
        <f>SUM(AB738:AB770)</f>
        <v>6113536</v>
      </c>
      <c r="AC771" s="215">
        <f>SUM(AC738:AC770)</f>
        <v>0</v>
      </c>
      <c r="AD771" s="215">
        <f>SUM(AD738:AD770)</f>
        <v>0</v>
      </c>
      <c r="AE771" s="215">
        <f>SUM(AE738:AE770)</f>
        <v>6128536</v>
      </c>
      <c r="AF771" s="215"/>
      <c r="AG771" s="215"/>
      <c r="AH771" s="215">
        <f>SUM(AH738:AH770)</f>
        <v>32</v>
      </c>
      <c r="AI771" s="215">
        <f>SUM(AI738:AI770)</f>
        <v>6207552</v>
      </c>
      <c r="AJ771" s="215">
        <f>SUM(AJ738:AJ770)</f>
        <v>0</v>
      </c>
      <c r="AK771" s="215">
        <f>SUM(AK738:AK770)</f>
        <v>0</v>
      </c>
      <c r="AL771" s="215">
        <f>SUM(AL738:AL770)</f>
        <v>6222552</v>
      </c>
    </row>
    <row r="772" spans="1:38">
      <c r="A772" s="194"/>
      <c r="B772" s="179" t="s">
        <v>226</v>
      </c>
      <c r="C772" s="179"/>
      <c r="D772" s="213"/>
      <c r="E772" s="213"/>
      <c r="F772" s="213"/>
      <c r="G772" s="213"/>
      <c r="H772" s="213"/>
      <c r="I772" s="179"/>
      <c r="J772" s="179"/>
      <c r="K772" s="179"/>
      <c r="L772" s="179"/>
      <c r="M772" s="179"/>
      <c r="N772" s="213"/>
      <c r="O772" s="179"/>
      <c r="P772" s="179"/>
      <c r="Q772" s="179"/>
      <c r="R772" s="179"/>
      <c r="S772" s="179"/>
      <c r="T772" s="179"/>
      <c r="U772" s="179"/>
      <c r="V772" s="179"/>
      <c r="W772" s="106"/>
      <c r="X772" s="106"/>
      <c r="Y772" s="213"/>
      <c r="Z772" s="213"/>
      <c r="AA772" s="179"/>
      <c r="AB772" s="179"/>
      <c r="AC772" s="179"/>
      <c r="AD772" s="179"/>
      <c r="AE772" s="179"/>
      <c r="AF772" s="213"/>
      <c r="AG772" s="213"/>
      <c r="AH772" s="179"/>
      <c r="AI772" s="179"/>
      <c r="AJ772" s="179"/>
      <c r="AK772" s="179"/>
      <c r="AL772" s="179"/>
    </row>
    <row r="773" spans="1:38" ht="54">
      <c r="A773" s="211" t="s">
        <v>4</v>
      </c>
      <c r="B773" s="212" t="s">
        <v>454</v>
      </c>
      <c r="C773" s="212"/>
      <c r="D773" s="213"/>
      <c r="E773" s="213"/>
      <c r="F773" s="213"/>
      <c r="G773" s="213"/>
      <c r="H773" s="213"/>
      <c r="I773" s="212"/>
      <c r="J773" s="213"/>
      <c r="K773" s="213"/>
      <c r="L773" s="213"/>
      <c r="M773" s="213"/>
      <c r="N773" s="213"/>
      <c r="O773" s="212"/>
      <c r="P773" s="213"/>
      <c r="Q773" s="213"/>
      <c r="R773" s="213"/>
      <c r="S773" s="212"/>
      <c r="T773" s="213"/>
      <c r="U773" s="212"/>
      <c r="V773" s="213"/>
      <c r="W773" s="106"/>
      <c r="X773" s="106"/>
      <c r="Y773" s="213"/>
      <c r="Z773" s="213"/>
      <c r="AA773" s="212"/>
      <c r="AB773" s="213"/>
      <c r="AC773" s="213"/>
      <c r="AD773" s="213"/>
      <c r="AE773" s="213"/>
      <c r="AF773" s="213"/>
      <c r="AG773" s="213"/>
      <c r="AH773" s="212"/>
      <c r="AI773" s="213"/>
      <c r="AJ773" s="213"/>
      <c r="AK773" s="213"/>
      <c r="AL773" s="213"/>
    </row>
    <row r="774" spans="1:38">
      <c r="A774" s="194"/>
      <c r="B774" s="179" t="s">
        <v>126</v>
      </c>
      <c r="C774" s="179"/>
      <c r="D774" s="213"/>
      <c r="E774" s="213"/>
      <c r="F774" s="213"/>
      <c r="G774" s="213"/>
      <c r="H774" s="213"/>
      <c r="I774" s="179"/>
      <c r="J774" s="213"/>
      <c r="K774" s="213"/>
      <c r="L774" s="213"/>
      <c r="M774" s="213"/>
      <c r="N774" s="213"/>
      <c r="O774" s="179"/>
      <c r="P774" s="213"/>
      <c r="Q774" s="213"/>
      <c r="R774" s="213"/>
      <c r="S774" s="179"/>
      <c r="T774" s="213"/>
      <c r="U774" s="179"/>
      <c r="V774" s="213"/>
      <c r="W774" s="106"/>
      <c r="X774" s="106"/>
      <c r="Y774" s="213"/>
      <c r="Z774" s="213"/>
      <c r="AA774" s="179"/>
      <c r="AB774" s="213"/>
      <c r="AC774" s="213"/>
      <c r="AD774" s="213"/>
      <c r="AE774" s="213"/>
      <c r="AF774" s="213"/>
      <c r="AG774" s="213"/>
      <c r="AH774" s="179"/>
      <c r="AI774" s="213"/>
      <c r="AJ774" s="213"/>
      <c r="AK774" s="213"/>
      <c r="AL774" s="213"/>
    </row>
    <row r="775" spans="1:38">
      <c r="A775" s="194">
        <v>1</v>
      </c>
      <c r="B775" s="102" t="s">
        <v>8152</v>
      </c>
      <c r="C775" s="102" t="s">
        <v>5298</v>
      </c>
      <c r="D775" s="213">
        <v>1965</v>
      </c>
      <c r="E775" s="1106" t="s">
        <v>1091</v>
      </c>
      <c r="F775" s="213" t="s">
        <v>1</v>
      </c>
      <c r="G775" s="213" t="s">
        <v>1</v>
      </c>
      <c r="H775" s="213">
        <v>1.5</v>
      </c>
      <c r="I775" s="102">
        <v>1</v>
      </c>
      <c r="J775" s="194">
        <v>124800</v>
      </c>
      <c r="K775" s="194"/>
      <c r="L775" s="194"/>
      <c r="M775" s="213">
        <f t="shared" ref="M775:M793" si="184">J775+K775+L775</f>
        <v>124800</v>
      </c>
      <c r="N775" s="213">
        <v>1.5</v>
      </c>
      <c r="O775" s="102">
        <v>1</v>
      </c>
      <c r="P775" s="194">
        <v>124800</v>
      </c>
      <c r="Q775" s="194"/>
      <c r="R775" s="194"/>
      <c r="S775" s="213">
        <f t="shared" ref="S775:S793" si="185">P775+Q775+R775</f>
        <v>124800</v>
      </c>
      <c r="T775" s="213">
        <f t="shared" ref="T775:W790" si="186">I775-O775</f>
        <v>0</v>
      </c>
      <c r="U775" s="213">
        <f t="shared" si="186"/>
        <v>0</v>
      </c>
      <c r="V775" s="213">
        <f t="shared" si="186"/>
        <v>0</v>
      </c>
      <c r="W775" s="213">
        <f t="shared" si="186"/>
        <v>0</v>
      </c>
      <c r="X775" s="213">
        <f t="shared" ref="X775:X793" si="187">U775+V775+W775</f>
        <v>0</v>
      </c>
      <c r="Y775" s="213" t="s">
        <v>1</v>
      </c>
      <c r="Z775" s="213">
        <v>1.5</v>
      </c>
      <c r="AA775" s="102">
        <v>1</v>
      </c>
      <c r="AB775" s="194">
        <v>124800</v>
      </c>
      <c r="AC775" s="194"/>
      <c r="AD775" s="194"/>
      <c r="AE775" s="213">
        <f t="shared" ref="AE775:AE793" si="188">AB775+AC775+AD775</f>
        <v>124800</v>
      </c>
      <c r="AF775" s="213" t="s">
        <v>1</v>
      </c>
      <c r="AG775" s="213">
        <v>1.5</v>
      </c>
      <c r="AH775" s="102">
        <v>1</v>
      </c>
      <c r="AI775" s="194">
        <v>124800</v>
      </c>
      <c r="AJ775" s="194"/>
      <c r="AK775" s="194"/>
      <c r="AL775" s="213">
        <f t="shared" ref="AL775:AL793" si="189">AI775+AJ775+AK775</f>
        <v>124800</v>
      </c>
    </row>
    <row r="776" spans="1:38">
      <c r="A776" s="194">
        <v>2</v>
      </c>
      <c r="B776" s="102" t="s">
        <v>8153</v>
      </c>
      <c r="C776" s="102" t="s">
        <v>5298</v>
      </c>
      <c r="D776" s="213">
        <v>1987</v>
      </c>
      <c r="E776" s="1107" t="s">
        <v>1094</v>
      </c>
      <c r="F776" s="213" t="s">
        <v>1</v>
      </c>
      <c r="G776" s="213" t="s">
        <v>1</v>
      </c>
      <c r="H776" s="213">
        <v>1.25</v>
      </c>
      <c r="I776" s="102">
        <v>1</v>
      </c>
      <c r="J776" s="194">
        <v>104000</v>
      </c>
      <c r="K776" s="194"/>
      <c r="L776" s="194"/>
      <c r="M776" s="213">
        <f t="shared" si="184"/>
        <v>104000</v>
      </c>
      <c r="N776" s="213">
        <v>1.25</v>
      </c>
      <c r="O776" s="102">
        <v>1</v>
      </c>
      <c r="P776" s="194">
        <v>104000</v>
      </c>
      <c r="Q776" s="194"/>
      <c r="R776" s="194"/>
      <c r="S776" s="213">
        <f t="shared" si="185"/>
        <v>104000</v>
      </c>
      <c r="T776" s="213">
        <f t="shared" si="186"/>
        <v>0</v>
      </c>
      <c r="U776" s="213">
        <f t="shared" si="186"/>
        <v>0</v>
      </c>
      <c r="V776" s="213">
        <f t="shared" si="186"/>
        <v>0</v>
      </c>
      <c r="W776" s="213">
        <f t="shared" si="186"/>
        <v>0</v>
      </c>
      <c r="X776" s="213">
        <f t="shared" si="187"/>
        <v>0</v>
      </c>
      <c r="Y776" s="213" t="s">
        <v>1</v>
      </c>
      <c r="Z776" s="213">
        <v>1.25</v>
      </c>
      <c r="AA776" s="102">
        <v>1</v>
      </c>
      <c r="AB776" s="194">
        <v>104000</v>
      </c>
      <c r="AC776" s="194"/>
      <c r="AD776" s="194"/>
      <c r="AE776" s="213">
        <f t="shared" si="188"/>
        <v>104000</v>
      </c>
      <c r="AF776" s="213" t="s">
        <v>1</v>
      </c>
      <c r="AG776" s="213">
        <v>1.25</v>
      </c>
      <c r="AH776" s="102">
        <v>1</v>
      </c>
      <c r="AI776" s="194">
        <v>104000</v>
      </c>
      <c r="AJ776" s="194"/>
      <c r="AK776" s="194"/>
      <c r="AL776" s="213">
        <f t="shared" si="189"/>
        <v>104000</v>
      </c>
    </row>
    <row r="777" spans="1:38">
      <c r="A777" s="194">
        <v>3</v>
      </c>
      <c r="B777" s="102" t="s">
        <v>8154</v>
      </c>
      <c r="C777" s="102" t="s">
        <v>5298</v>
      </c>
      <c r="D777" s="213">
        <v>1962</v>
      </c>
      <c r="E777" s="1106" t="s">
        <v>1097</v>
      </c>
      <c r="F777" s="213" t="s">
        <v>1</v>
      </c>
      <c r="G777" s="213" t="s">
        <v>1</v>
      </c>
      <c r="H777" s="213">
        <v>1.5</v>
      </c>
      <c r="I777" s="102">
        <v>1</v>
      </c>
      <c r="J777" s="194">
        <v>124800</v>
      </c>
      <c r="K777" s="194"/>
      <c r="L777" s="194"/>
      <c r="M777" s="213">
        <f t="shared" si="184"/>
        <v>124800</v>
      </c>
      <c r="N777" s="213">
        <v>1.5</v>
      </c>
      <c r="O777" s="102">
        <v>1</v>
      </c>
      <c r="P777" s="194">
        <v>124800</v>
      </c>
      <c r="Q777" s="194"/>
      <c r="R777" s="194"/>
      <c r="S777" s="213">
        <f t="shared" si="185"/>
        <v>124800</v>
      </c>
      <c r="T777" s="213">
        <f t="shared" si="186"/>
        <v>0</v>
      </c>
      <c r="U777" s="213">
        <f t="shared" si="186"/>
        <v>0</v>
      </c>
      <c r="V777" s="213">
        <f t="shared" si="186"/>
        <v>0</v>
      </c>
      <c r="W777" s="213">
        <f t="shared" si="186"/>
        <v>0</v>
      </c>
      <c r="X777" s="213">
        <f t="shared" si="187"/>
        <v>0</v>
      </c>
      <c r="Y777" s="213" t="s">
        <v>1</v>
      </c>
      <c r="Z777" s="213">
        <v>1.5</v>
      </c>
      <c r="AA777" s="102">
        <v>1</v>
      </c>
      <c r="AB777" s="194">
        <v>124800</v>
      </c>
      <c r="AC777" s="194"/>
      <c r="AD777" s="194"/>
      <c r="AE777" s="213">
        <f t="shared" si="188"/>
        <v>124800</v>
      </c>
      <c r="AF777" s="213" t="s">
        <v>1</v>
      </c>
      <c r="AG777" s="213">
        <v>1.5</v>
      </c>
      <c r="AH777" s="102">
        <v>1</v>
      </c>
      <c r="AI777" s="194">
        <v>124800</v>
      </c>
      <c r="AJ777" s="194"/>
      <c r="AK777" s="194"/>
      <c r="AL777" s="213">
        <f t="shared" si="189"/>
        <v>124800</v>
      </c>
    </row>
    <row r="778" spans="1:38">
      <c r="A778" s="194">
        <v>4</v>
      </c>
      <c r="B778" s="102" t="s">
        <v>8155</v>
      </c>
      <c r="C778" s="102" t="s">
        <v>5298</v>
      </c>
      <c r="D778" s="213">
        <v>1965</v>
      </c>
      <c r="E778" s="1106" t="s">
        <v>1097</v>
      </c>
      <c r="F778" s="213" t="s">
        <v>1</v>
      </c>
      <c r="G778" s="213" t="s">
        <v>1</v>
      </c>
      <c r="H778" s="213">
        <v>1.5</v>
      </c>
      <c r="I778" s="102">
        <v>1</v>
      </c>
      <c r="J778" s="194">
        <v>124800</v>
      </c>
      <c r="K778" s="194"/>
      <c r="L778" s="194"/>
      <c r="M778" s="213">
        <f t="shared" si="184"/>
        <v>124800</v>
      </c>
      <c r="N778" s="213">
        <v>1.5</v>
      </c>
      <c r="O778" s="102">
        <v>1</v>
      </c>
      <c r="P778" s="194">
        <v>124800</v>
      </c>
      <c r="Q778" s="194"/>
      <c r="R778" s="194"/>
      <c r="S778" s="213">
        <f t="shared" si="185"/>
        <v>124800</v>
      </c>
      <c r="T778" s="213">
        <f t="shared" si="186"/>
        <v>0</v>
      </c>
      <c r="U778" s="213">
        <f t="shared" si="186"/>
        <v>0</v>
      </c>
      <c r="V778" s="213">
        <f t="shared" si="186"/>
        <v>0</v>
      </c>
      <c r="W778" s="213">
        <f t="shared" si="186"/>
        <v>0</v>
      </c>
      <c r="X778" s="213">
        <f t="shared" si="187"/>
        <v>0</v>
      </c>
      <c r="Y778" s="213" t="s">
        <v>1</v>
      </c>
      <c r="Z778" s="213">
        <v>1.5</v>
      </c>
      <c r="AA778" s="102">
        <v>1</v>
      </c>
      <c r="AB778" s="194">
        <v>124800</v>
      </c>
      <c r="AC778" s="194"/>
      <c r="AD778" s="194"/>
      <c r="AE778" s="213">
        <f t="shared" si="188"/>
        <v>124800</v>
      </c>
      <c r="AF778" s="213" t="s">
        <v>1</v>
      </c>
      <c r="AG778" s="213">
        <v>1.5</v>
      </c>
      <c r="AH778" s="102">
        <v>1</v>
      </c>
      <c r="AI778" s="194">
        <v>124800</v>
      </c>
      <c r="AJ778" s="194"/>
      <c r="AK778" s="194"/>
      <c r="AL778" s="213">
        <f t="shared" si="189"/>
        <v>124800</v>
      </c>
    </row>
    <row r="779" spans="1:38">
      <c r="A779" s="194">
        <v>5</v>
      </c>
      <c r="B779" s="102" t="s">
        <v>8156</v>
      </c>
      <c r="C779" s="102" t="s">
        <v>5283</v>
      </c>
      <c r="D779" s="213">
        <v>1975</v>
      </c>
      <c r="E779" s="1106" t="s">
        <v>1100</v>
      </c>
      <c r="F779" s="213" t="s">
        <v>1</v>
      </c>
      <c r="G779" s="213" t="s">
        <v>1</v>
      </c>
      <c r="H779" s="213">
        <v>1.4</v>
      </c>
      <c r="I779" s="102">
        <v>1</v>
      </c>
      <c r="J779" s="194">
        <v>116479.99999999999</v>
      </c>
      <c r="K779" s="194"/>
      <c r="L779" s="194"/>
      <c r="M779" s="213">
        <f t="shared" si="184"/>
        <v>116479.99999999999</v>
      </c>
      <c r="N779" s="213">
        <v>1.4</v>
      </c>
      <c r="O779" s="102">
        <v>1</v>
      </c>
      <c r="P779" s="194">
        <v>116479.99999999999</v>
      </c>
      <c r="Q779" s="194"/>
      <c r="R779" s="194"/>
      <c r="S779" s="213">
        <f t="shared" si="185"/>
        <v>116479.99999999999</v>
      </c>
      <c r="T779" s="213">
        <f t="shared" si="186"/>
        <v>0</v>
      </c>
      <c r="U779" s="213">
        <f t="shared" si="186"/>
        <v>0</v>
      </c>
      <c r="V779" s="213">
        <f t="shared" si="186"/>
        <v>0</v>
      </c>
      <c r="W779" s="213">
        <f t="shared" si="186"/>
        <v>0</v>
      </c>
      <c r="X779" s="213">
        <f t="shared" si="187"/>
        <v>0</v>
      </c>
      <c r="Y779" s="213" t="s">
        <v>1</v>
      </c>
      <c r="Z779" s="213">
        <v>1.4</v>
      </c>
      <c r="AA779" s="102">
        <v>1</v>
      </c>
      <c r="AB779" s="194">
        <v>116479.99999999999</v>
      </c>
      <c r="AC779" s="194"/>
      <c r="AD779" s="194"/>
      <c r="AE779" s="213">
        <f t="shared" si="188"/>
        <v>116479.99999999999</v>
      </c>
      <c r="AF779" s="213" t="s">
        <v>1</v>
      </c>
      <c r="AG779" s="213">
        <v>1.4</v>
      </c>
      <c r="AH779" s="102">
        <v>1</v>
      </c>
      <c r="AI779" s="194">
        <v>116479.99999999999</v>
      </c>
      <c r="AJ779" s="194"/>
      <c r="AK779" s="194"/>
      <c r="AL779" s="213">
        <f t="shared" si="189"/>
        <v>116479.99999999999</v>
      </c>
    </row>
    <row r="780" spans="1:38">
      <c r="A780" s="194">
        <v>6</v>
      </c>
      <c r="B780" s="102" t="s">
        <v>8157</v>
      </c>
      <c r="C780" s="102" t="s">
        <v>5298</v>
      </c>
      <c r="D780" s="213">
        <v>1972</v>
      </c>
      <c r="E780" s="1106" t="s">
        <v>1096</v>
      </c>
      <c r="F780" s="213" t="s">
        <v>1</v>
      </c>
      <c r="G780" s="213" t="s">
        <v>1</v>
      </c>
      <c r="H780" s="213">
        <v>1.6</v>
      </c>
      <c r="I780" s="102">
        <v>1</v>
      </c>
      <c r="J780" s="194">
        <v>133120</v>
      </c>
      <c r="K780" s="194"/>
      <c r="L780" s="194"/>
      <c r="M780" s="213">
        <f t="shared" si="184"/>
        <v>133120</v>
      </c>
      <c r="N780" s="213">
        <v>1.6</v>
      </c>
      <c r="O780" s="102">
        <v>1</v>
      </c>
      <c r="P780" s="194">
        <v>133120</v>
      </c>
      <c r="Q780" s="194"/>
      <c r="R780" s="194"/>
      <c r="S780" s="213">
        <f t="shared" si="185"/>
        <v>133120</v>
      </c>
      <c r="T780" s="213">
        <f t="shared" si="186"/>
        <v>0</v>
      </c>
      <c r="U780" s="213">
        <f t="shared" si="186"/>
        <v>0</v>
      </c>
      <c r="V780" s="213">
        <f t="shared" si="186"/>
        <v>0</v>
      </c>
      <c r="W780" s="213">
        <f t="shared" si="186"/>
        <v>0</v>
      </c>
      <c r="X780" s="213">
        <f t="shared" si="187"/>
        <v>0</v>
      </c>
      <c r="Y780" s="213" t="s">
        <v>1</v>
      </c>
      <c r="Z780" s="213">
        <v>1.6</v>
      </c>
      <c r="AA780" s="102">
        <v>1</v>
      </c>
      <c r="AB780" s="194">
        <v>133120</v>
      </c>
      <c r="AC780" s="194"/>
      <c r="AD780" s="194"/>
      <c r="AE780" s="213">
        <f t="shared" si="188"/>
        <v>133120</v>
      </c>
      <c r="AF780" s="213" t="s">
        <v>1</v>
      </c>
      <c r="AG780" s="213">
        <v>1.6</v>
      </c>
      <c r="AH780" s="102">
        <v>1</v>
      </c>
      <c r="AI780" s="194">
        <v>133120</v>
      </c>
      <c r="AJ780" s="194"/>
      <c r="AK780" s="194"/>
      <c r="AL780" s="213">
        <f t="shared" si="189"/>
        <v>133120</v>
      </c>
    </row>
    <row r="781" spans="1:38">
      <c r="A781" s="194">
        <v>7</v>
      </c>
      <c r="B781" s="102" t="s">
        <v>8158</v>
      </c>
      <c r="C781" s="102" t="s">
        <v>5299</v>
      </c>
      <c r="D781" s="213">
        <v>1947</v>
      </c>
      <c r="E781" s="1106" t="s">
        <v>1103</v>
      </c>
      <c r="F781" s="213" t="s">
        <v>1</v>
      </c>
      <c r="G781" s="213" t="s">
        <v>1</v>
      </c>
      <c r="H781" s="213">
        <v>1</v>
      </c>
      <c r="I781" s="102">
        <v>1</v>
      </c>
      <c r="J781" s="194">
        <v>95625</v>
      </c>
      <c r="K781" s="194"/>
      <c r="L781" s="194"/>
      <c r="M781" s="213">
        <f t="shared" si="184"/>
        <v>95625</v>
      </c>
      <c r="N781" s="213">
        <v>1</v>
      </c>
      <c r="O781" s="102">
        <v>1</v>
      </c>
      <c r="P781" s="194">
        <v>95625</v>
      </c>
      <c r="Q781" s="194"/>
      <c r="R781" s="194"/>
      <c r="S781" s="213">
        <f t="shared" si="185"/>
        <v>95625</v>
      </c>
      <c r="T781" s="213">
        <f t="shared" si="186"/>
        <v>0</v>
      </c>
      <c r="U781" s="213">
        <f t="shared" si="186"/>
        <v>0</v>
      </c>
      <c r="V781" s="213">
        <f t="shared" si="186"/>
        <v>0</v>
      </c>
      <c r="W781" s="213">
        <f t="shared" si="186"/>
        <v>0</v>
      </c>
      <c r="X781" s="213">
        <f t="shared" si="187"/>
        <v>0</v>
      </c>
      <c r="Y781" s="213" t="s">
        <v>1</v>
      </c>
      <c r="Z781" s="213">
        <v>1</v>
      </c>
      <c r="AA781" s="102">
        <v>1</v>
      </c>
      <c r="AB781" s="194">
        <v>95625</v>
      </c>
      <c r="AC781" s="194"/>
      <c r="AD781" s="194"/>
      <c r="AE781" s="213">
        <f t="shared" si="188"/>
        <v>95625</v>
      </c>
      <c r="AF781" s="213" t="s">
        <v>1</v>
      </c>
      <c r="AG781" s="213">
        <v>1</v>
      </c>
      <c r="AH781" s="102">
        <v>1</v>
      </c>
      <c r="AI781" s="194">
        <v>95625</v>
      </c>
      <c r="AJ781" s="194"/>
      <c r="AK781" s="194"/>
      <c r="AL781" s="213">
        <f t="shared" si="189"/>
        <v>95625</v>
      </c>
    </row>
    <row r="782" spans="1:38">
      <c r="A782" s="194">
        <v>8</v>
      </c>
      <c r="B782" s="102" t="s">
        <v>8159</v>
      </c>
      <c r="C782" s="102" t="s">
        <v>5299</v>
      </c>
      <c r="D782" s="213">
        <v>1953</v>
      </c>
      <c r="E782" s="1106" t="s">
        <v>1103</v>
      </c>
      <c r="F782" s="213" t="s">
        <v>1</v>
      </c>
      <c r="G782" s="213" t="s">
        <v>1</v>
      </c>
      <c r="H782" s="213">
        <v>1</v>
      </c>
      <c r="I782" s="102">
        <v>1</v>
      </c>
      <c r="J782" s="194">
        <v>95625</v>
      </c>
      <c r="K782" s="194"/>
      <c r="L782" s="194"/>
      <c r="M782" s="213">
        <f t="shared" si="184"/>
        <v>95625</v>
      </c>
      <c r="N782" s="213">
        <v>1</v>
      </c>
      <c r="O782" s="102">
        <v>1</v>
      </c>
      <c r="P782" s="194">
        <v>95625</v>
      </c>
      <c r="Q782" s="194"/>
      <c r="R782" s="194"/>
      <c r="S782" s="213">
        <f t="shared" si="185"/>
        <v>95625</v>
      </c>
      <c r="T782" s="213">
        <f t="shared" si="186"/>
        <v>0</v>
      </c>
      <c r="U782" s="213">
        <f t="shared" si="186"/>
        <v>0</v>
      </c>
      <c r="V782" s="213">
        <f t="shared" si="186"/>
        <v>0</v>
      </c>
      <c r="W782" s="213">
        <f t="shared" si="186"/>
        <v>0</v>
      </c>
      <c r="X782" s="213">
        <f t="shared" si="187"/>
        <v>0</v>
      </c>
      <c r="Y782" s="213" t="s">
        <v>1</v>
      </c>
      <c r="Z782" s="213">
        <v>1</v>
      </c>
      <c r="AA782" s="102">
        <v>1</v>
      </c>
      <c r="AB782" s="194">
        <v>95625</v>
      </c>
      <c r="AC782" s="194"/>
      <c r="AD782" s="194"/>
      <c r="AE782" s="213">
        <f t="shared" si="188"/>
        <v>95625</v>
      </c>
      <c r="AF782" s="213" t="s">
        <v>1</v>
      </c>
      <c r="AG782" s="213">
        <v>1</v>
      </c>
      <c r="AH782" s="102">
        <v>1</v>
      </c>
      <c r="AI782" s="194">
        <v>95625</v>
      </c>
      <c r="AJ782" s="194"/>
      <c r="AK782" s="194"/>
      <c r="AL782" s="213">
        <f t="shared" si="189"/>
        <v>95625</v>
      </c>
    </row>
    <row r="783" spans="1:38">
      <c r="A783" s="194">
        <v>9</v>
      </c>
      <c r="B783" s="102" t="s">
        <v>8160</v>
      </c>
      <c r="C783" s="102" t="s">
        <v>5299</v>
      </c>
      <c r="D783" s="213">
        <v>1950</v>
      </c>
      <c r="E783" s="1106" t="s">
        <v>1103</v>
      </c>
      <c r="F783" s="213" t="s">
        <v>1</v>
      </c>
      <c r="G783" s="213" t="s">
        <v>1</v>
      </c>
      <c r="H783" s="213">
        <v>1</v>
      </c>
      <c r="I783" s="102">
        <v>1</v>
      </c>
      <c r="J783" s="194">
        <v>95625</v>
      </c>
      <c r="K783" s="194"/>
      <c r="L783" s="194"/>
      <c r="M783" s="213">
        <f t="shared" si="184"/>
        <v>95625</v>
      </c>
      <c r="N783" s="213">
        <v>1</v>
      </c>
      <c r="O783" s="102">
        <v>1</v>
      </c>
      <c r="P783" s="194">
        <v>95625</v>
      </c>
      <c r="Q783" s="194"/>
      <c r="R783" s="194"/>
      <c r="S783" s="213">
        <f t="shared" si="185"/>
        <v>95625</v>
      </c>
      <c r="T783" s="213">
        <f t="shared" si="186"/>
        <v>0</v>
      </c>
      <c r="U783" s="213">
        <f t="shared" si="186"/>
        <v>0</v>
      </c>
      <c r="V783" s="213">
        <f t="shared" si="186"/>
        <v>0</v>
      </c>
      <c r="W783" s="213">
        <f t="shared" si="186"/>
        <v>0</v>
      </c>
      <c r="X783" s="213">
        <f t="shared" si="187"/>
        <v>0</v>
      </c>
      <c r="Y783" s="213" t="s">
        <v>1</v>
      </c>
      <c r="Z783" s="213">
        <v>1</v>
      </c>
      <c r="AA783" s="102">
        <v>1</v>
      </c>
      <c r="AB783" s="194">
        <v>95625</v>
      </c>
      <c r="AC783" s="194"/>
      <c r="AD783" s="194"/>
      <c r="AE783" s="213">
        <f t="shared" si="188"/>
        <v>95625</v>
      </c>
      <c r="AF783" s="213" t="s">
        <v>1</v>
      </c>
      <c r="AG783" s="213">
        <v>1</v>
      </c>
      <c r="AH783" s="102">
        <v>1</v>
      </c>
      <c r="AI783" s="194">
        <v>95625</v>
      </c>
      <c r="AJ783" s="194"/>
      <c r="AK783" s="194"/>
      <c r="AL783" s="213">
        <f t="shared" si="189"/>
        <v>95625</v>
      </c>
    </row>
    <row r="784" spans="1:38">
      <c r="A784" s="194">
        <v>10</v>
      </c>
      <c r="B784" s="102" t="s">
        <v>8161</v>
      </c>
      <c r="C784" s="102" t="s">
        <v>5299</v>
      </c>
      <c r="D784" s="213">
        <v>1954</v>
      </c>
      <c r="E784" s="1106" t="s">
        <v>1103</v>
      </c>
      <c r="F784" s="213" t="s">
        <v>1</v>
      </c>
      <c r="G784" s="213" t="s">
        <v>1</v>
      </c>
      <c r="H784" s="213">
        <v>1</v>
      </c>
      <c r="I784" s="102">
        <v>1</v>
      </c>
      <c r="J784" s="194">
        <v>95625</v>
      </c>
      <c r="K784" s="194"/>
      <c r="L784" s="194"/>
      <c r="M784" s="213">
        <f t="shared" si="184"/>
        <v>95625</v>
      </c>
      <c r="N784" s="213">
        <v>1</v>
      </c>
      <c r="O784" s="102">
        <v>1</v>
      </c>
      <c r="P784" s="194">
        <v>95625</v>
      </c>
      <c r="Q784" s="194"/>
      <c r="R784" s="194"/>
      <c r="S784" s="213">
        <f t="shared" si="185"/>
        <v>95625</v>
      </c>
      <c r="T784" s="213">
        <f t="shared" si="186"/>
        <v>0</v>
      </c>
      <c r="U784" s="213">
        <f t="shared" si="186"/>
        <v>0</v>
      </c>
      <c r="V784" s="213">
        <f t="shared" si="186"/>
        <v>0</v>
      </c>
      <c r="W784" s="213">
        <f t="shared" si="186"/>
        <v>0</v>
      </c>
      <c r="X784" s="213">
        <f t="shared" si="187"/>
        <v>0</v>
      </c>
      <c r="Y784" s="213" t="s">
        <v>1</v>
      </c>
      <c r="Z784" s="213">
        <v>1</v>
      </c>
      <c r="AA784" s="102">
        <v>1</v>
      </c>
      <c r="AB784" s="194">
        <v>95625</v>
      </c>
      <c r="AC784" s="194"/>
      <c r="AD784" s="194"/>
      <c r="AE784" s="213">
        <f t="shared" si="188"/>
        <v>95625</v>
      </c>
      <c r="AF784" s="213" t="s">
        <v>1</v>
      </c>
      <c r="AG784" s="213">
        <v>1</v>
      </c>
      <c r="AH784" s="102">
        <v>1</v>
      </c>
      <c r="AI784" s="194">
        <v>95625</v>
      </c>
      <c r="AJ784" s="194"/>
      <c r="AK784" s="194"/>
      <c r="AL784" s="213">
        <f t="shared" si="189"/>
        <v>95625</v>
      </c>
    </row>
    <row r="785" spans="1:38">
      <c r="A785" s="194">
        <v>11</v>
      </c>
      <c r="B785" s="102" t="s">
        <v>8162</v>
      </c>
      <c r="C785" s="102" t="s">
        <v>5299</v>
      </c>
      <c r="D785" s="213">
        <v>1952</v>
      </c>
      <c r="E785" s="1106" t="s">
        <v>1103</v>
      </c>
      <c r="F785" s="213" t="s">
        <v>1</v>
      </c>
      <c r="G785" s="213" t="s">
        <v>1</v>
      </c>
      <c r="H785" s="213">
        <v>1</v>
      </c>
      <c r="I785" s="102">
        <v>1</v>
      </c>
      <c r="J785" s="194">
        <v>95625</v>
      </c>
      <c r="K785" s="194"/>
      <c r="L785" s="194"/>
      <c r="M785" s="213">
        <f t="shared" si="184"/>
        <v>95625</v>
      </c>
      <c r="N785" s="213">
        <v>1</v>
      </c>
      <c r="O785" s="102">
        <v>1</v>
      </c>
      <c r="P785" s="194">
        <v>95625</v>
      </c>
      <c r="Q785" s="194"/>
      <c r="R785" s="194"/>
      <c r="S785" s="213">
        <f t="shared" si="185"/>
        <v>95625</v>
      </c>
      <c r="T785" s="213">
        <f t="shared" si="186"/>
        <v>0</v>
      </c>
      <c r="U785" s="213">
        <f t="shared" si="186"/>
        <v>0</v>
      </c>
      <c r="V785" s="213">
        <f t="shared" si="186"/>
        <v>0</v>
      </c>
      <c r="W785" s="213">
        <f t="shared" si="186"/>
        <v>0</v>
      </c>
      <c r="X785" s="213">
        <f t="shared" si="187"/>
        <v>0</v>
      </c>
      <c r="Y785" s="213" t="s">
        <v>1</v>
      </c>
      <c r="Z785" s="213">
        <v>1</v>
      </c>
      <c r="AA785" s="102">
        <v>1</v>
      </c>
      <c r="AB785" s="194">
        <v>95625</v>
      </c>
      <c r="AC785" s="194"/>
      <c r="AD785" s="194"/>
      <c r="AE785" s="213">
        <f t="shared" si="188"/>
        <v>95625</v>
      </c>
      <c r="AF785" s="213" t="s">
        <v>1</v>
      </c>
      <c r="AG785" s="213">
        <v>1</v>
      </c>
      <c r="AH785" s="102">
        <v>1</v>
      </c>
      <c r="AI785" s="194">
        <v>95625</v>
      </c>
      <c r="AJ785" s="194"/>
      <c r="AK785" s="194"/>
      <c r="AL785" s="213">
        <f t="shared" si="189"/>
        <v>95625</v>
      </c>
    </row>
    <row r="786" spans="1:38">
      <c r="A786" s="194">
        <v>12</v>
      </c>
      <c r="B786" s="102" t="s">
        <v>8163</v>
      </c>
      <c r="C786" s="102" t="s">
        <v>5299</v>
      </c>
      <c r="D786" s="213">
        <v>1958</v>
      </c>
      <c r="E786" s="1106" t="s">
        <v>1103</v>
      </c>
      <c r="F786" s="213" t="s">
        <v>1</v>
      </c>
      <c r="G786" s="213" t="s">
        <v>1</v>
      </c>
      <c r="H786" s="213">
        <v>1</v>
      </c>
      <c r="I786" s="102">
        <v>1</v>
      </c>
      <c r="J786" s="194">
        <v>95625</v>
      </c>
      <c r="K786" s="194"/>
      <c r="L786" s="194"/>
      <c r="M786" s="213">
        <f t="shared" si="184"/>
        <v>95625</v>
      </c>
      <c r="N786" s="213">
        <v>1</v>
      </c>
      <c r="O786" s="102">
        <v>1</v>
      </c>
      <c r="P786" s="194">
        <v>95625</v>
      </c>
      <c r="Q786" s="194"/>
      <c r="R786" s="194"/>
      <c r="S786" s="213">
        <f t="shared" si="185"/>
        <v>95625</v>
      </c>
      <c r="T786" s="213">
        <f t="shared" si="186"/>
        <v>0</v>
      </c>
      <c r="U786" s="213">
        <f t="shared" si="186"/>
        <v>0</v>
      </c>
      <c r="V786" s="213">
        <f t="shared" si="186"/>
        <v>0</v>
      </c>
      <c r="W786" s="213">
        <f t="shared" si="186"/>
        <v>0</v>
      </c>
      <c r="X786" s="213">
        <f t="shared" si="187"/>
        <v>0</v>
      </c>
      <c r="Y786" s="213" t="s">
        <v>1</v>
      </c>
      <c r="Z786" s="213">
        <v>1</v>
      </c>
      <c r="AA786" s="102">
        <v>1</v>
      </c>
      <c r="AB786" s="194">
        <v>95625</v>
      </c>
      <c r="AC786" s="194"/>
      <c r="AD786" s="194"/>
      <c r="AE786" s="213">
        <f t="shared" si="188"/>
        <v>95625</v>
      </c>
      <c r="AF786" s="213" t="s">
        <v>1</v>
      </c>
      <c r="AG786" s="213">
        <v>1</v>
      </c>
      <c r="AH786" s="102">
        <v>1</v>
      </c>
      <c r="AI786" s="194">
        <v>95625</v>
      </c>
      <c r="AJ786" s="194"/>
      <c r="AK786" s="194"/>
      <c r="AL786" s="213">
        <f t="shared" si="189"/>
        <v>95625</v>
      </c>
    </row>
    <row r="787" spans="1:38">
      <c r="A787" s="194">
        <v>13</v>
      </c>
      <c r="B787" s="102" t="s">
        <v>8164</v>
      </c>
      <c r="C787" s="102" t="s">
        <v>5299</v>
      </c>
      <c r="D787" s="213">
        <v>1966</v>
      </c>
      <c r="E787" s="1106" t="s">
        <v>1103</v>
      </c>
      <c r="F787" s="213" t="s">
        <v>1</v>
      </c>
      <c r="G787" s="213" t="s">
        <v>1</v>
      </c>
      <c r="H787" s="213">
        <v>1</v>
      </c>
      <c r="I787" s="102">
        <v>1</v>
      </c>
      <c r="J787" s="194">
        <v>95625</v>
      </c>
      <c r="K787" s="194"/>
      <c r="L787" s="194"/>
      <c r="M787" s="213">
        <f t="shared" si="184"/>
        <v>95625</v>
      </c>
      <c r="N787" s="213">
        <v>1</v>
      </c>
      <c r="O787" s="102">
        <v>1</v>
      </c>
      <c r="P787" s="194">
        <v>95625</v>
      </c>
      <c r="Q787" s="194"/>
      <c r="R787" s="194"/>
      <c r="S787" s="213">
        <f t="shared" si="185"/>
        <v>95625</v>
      </c>
      <c r="T787" s="213">
        <f t="shared" si="186"/>
        <v>0</v>
      </c>
      <c r="U787" s="213">
        <f t="shared" si="186"/>
        <v>0</v>
      </c>
      <c r="V787" s="213">
        <f t="shared" si="186"/>
        <v>0</v>
      </c>
      <c r="W787" s="213">
        <f t="shared" si="186"/>
        <v>0</v>
      </c>
      <c r="X787" s="213">
        <f t="shared" si="187"/>
        <v>0</v>
      </c>
      <c r="Y787" s="213" t="s">
        <v>1</v>
      </c>
      <c r="Z787" s="213">
        <v>1</v>
      </c>
      <c r="AA787" s="102">
        <v>1</v>
      </c>
      <c r="AB787" s="194">
        <v>95625</v>
      </c>
      <c r="AC787" s="194"/>
      <c r="AD787" s="194"/>
      <c r="AE787" s="213">
        <f t="shared" si="188"/>
        <v>95625</v>
      </c>
      <c r="AF787" s="213" t="s">
        <v>1</v>
      </c>
      <c r="AG787" s="213">
        <v>1</v>
      </c>
      <c r="AH787" s="102">
        <v>1</v>
      </c>
      <c r="AI787" s="194">
        <v>95625</v>
      </c>
      <c r="AJ787" s="194"/>
      <c r="AK787" s="194"/>
      <c r="AL787" s="213">
        <f t="shared" si="189"/>
        <v>95625</v>
      </c>
    </row>
    <row r="788" spans="1:38">
      <c r="A788" s="194">
        <v>14</v>
      </c>
      <c r="B788" s="102" t="s">
        <v>1065</v>
      </c>
      <c r="C788" s="102" t="s">
        <v>5299</v>
      </c>
      <c r="D788" s="213">
        <v>1983</v>
      </c>
      <c r="E788" s="1106" t="s">
        <v>1103</v>
      </c>
      <c r="F788" s="213" t="s">
        <v>1</v>
      </c>
      <c r="G788" s="213" t="s">
        <v>1</v>
      </c>
      <c r="H788" s="213">
        <v>1</v>
      </c>
      <c r="I788" s="102">
        <v>1</v>
      </c>
      <c r="J788" s="194">
        <v>104000</v>
      </c>
      <c r="K788" s="194"/>
      <c r="L788" s="194"/>
      <c r="M788" s="213">
        <f t="shared" si="184"/>
        <v>104000</v>
      </c>
      <c r="N788" s="213">
        <v>1</v>
      </c>
      <c r="O788" s="102">
        <v>1</v>
      </c>
      <c r="P788" s="194">
        <v>104000</v>
      </c>
      <c r="Q788" s="194"/>
      <c r="R788" s="194"/>
      <c r="S788" s="213">
        <f t="shared" si="185"/>
        <v>104000</v>
      </c>
      <c r="T788" s="213">
        <f t="shared" si="186"/>
        <v>0</v>
      </c>
      <c r="U788" s="213">
        <f t="shared" si="186"/>
        <v>0</v>
      </c>
      <c r="V788" s="213">
        <f t="shared" si="186"/>
        <v>0</v>
      </c>
      <c r="W788" s="213">
        <f t="shared" si="186"/>
        <v>0</v>
      </c>
      <c r="X788" s="213">
        <f t="shared" si="187"/>
        <v>0</v>
      </c>
      <c r="Y788" s="213" t="s">
        <v>1</v>
      </c>
      <c r="Z788" s="213">
        <v>1</v>
      </c>
      <c r="AA788" s="102">
        <v>1</v>
      </c>
      <c r="AB788" s="194">
        <v>104000</v>
      </c>
      <c r="AC788" s="194"/>
      <c r="AD788" s="194"/>
      <c r="AE788" s="213">
        <f t="shared" si="188"/>
        <v>104000</v>
      </c>
      <c r="AF788" s="213" t="s">
        <v>1</v>
      </c>
      <c r="AG788" s="213">
        <v>1</v>
      </c>
      <c r="AH788" s="102">
        <v>1</v>
      </c>
      <c r="AI788" s="194">
        <v>104000</v>
      </c>
      <c r="AJ788" s="194"/>
      <c r="AK788" s="194"/>
      <c r="AL788" s="213">
        <f t="shared" si="189"/>
        <v>104000</v>
      </c>
    </row>
    <row r="789" spans="1:38">
      <c r="A789" s="194">
        <v>15</v>
      </c>
      <c r="B789" s="102" t="s">
        <v>8165</v>
      </c>
      <c r="C789" s="102" t="s">
        <v>5298</v>
      </c>
      <c r="D789" s="213">
        <v>1959</v>
      </c>
      <c r="E789" s="1106" t="s">
        <v>1101</v>
      </c>
      <c r="F789" s="213" t="s">
        <v>1</v>
      </c>
      <c r="G789" s="213" t="s">
        <v>1</v>
      </c>
      <c r="H789" s="213">
        <v>1.2</v>
      </c>
      <c r="I789" s="102">
        <v>1</v>
      </c>
      <c r="J789" s="194">
        <v>99840</v>
      </c>
      <c r="K789" s="194"/>
      <c r="L789" s="194"/>
      <c r="M789" s="213">
        <f t="shared" si="184"/>
        <v>99840</v>
      </c>
      <c r="N789" s="213">
        <v>1.2</v>
      </c>
      <c r="O789" s="102">
        <v>1</v>
      </c>
      <c r="P789" s="194">
        <v>99840</v>
      </c>
      <c r="Q789" s="194"/>
      <c r="R789" s="194"/>
      <c r="S789" s="213">
        <f t="shared" si="185"/>
        <v>99840</v>
      </c>
      <c r="T789" s="213">
        <f t="shared" si="186"/>
        <v>0</v>
      </c>
      <c r="U789" s="213">
        <f t="shared" si="186"/>
        <v>0</v>
      </c>
      <c r="V789" s="213">
        <f t="shared" si="186"/>
        <v>0</v>
      </c>
      <c r="W789" s="213">
        <f t="shared" si="186"/>
        <v>0</v>
      </c>
      <c r="X789" s="213">
        <f t="shared" si="187"/>
        <v>0</v>
      </c>
      <c r="Y789" s="213" t="s">
        <v>1</v>
      </c>
      <c r="Z789" s="213">
        <v>1.2</v>
      </c>
      <c r="AA789" s="102">
        <v>1</v>
      </c>
      <c r="AB789" s="194">
        <v>99840</v>
      </c>
      <c r="AC789" s="194"/>
      <c r="AD789" s="194"/>
      <c r="AE789" s="213">
        <f t="shared" si="188"/>
        <v>99840</v>
      </c>
      <c r="AF789" s="213" t="s">
        <v>1</v>
      </c>
      <c r="AG789" s="213">
        <v>1.2</v>
      </c>
      <c r="AH789" s="102">
        <v>1</v>
      </c>
      <c r="AI789" s="194">
        <v>99840</v>
      </c>
      <c r="AJ789" s="194"/>
      <c r="AK789" s="194"/>
      <c r="AL789" s="213">
        <f t="shared" si="189"/>
        <v>99840</v>
      </c>
    </row>
    <row r="790" spans="1:38">
      <c r="A790" s="194">
        <v>16</v>
      </c>
      <c r="B790" s="102" t="s">
        <v>6792</v>
      </c>
      <c r="C790" s="102" t="s">
        <v>5298</v>
      </c>
      <c r="D790" s="213">
        <v>1988</v>
      </c>
      <c r="E790" s="1106" t="s">
        <v>1101</v>
      </c>
      <c r="F790" s="213" t="s">
        <v>1</v>
      </c>
      <c r="G790" s="213" t="s">
        <v>1</v>
      </c>
      <c r="H790" s="213">
        <v>1.2</v>
      </c>
      <c r="I790" s="102">
        <v>1</v>
      </c>
      <c r="J790" s="194">
        <v>104000</v>
      </c>
      <c r="K790" s="194"/>
      <c r="L790" s="194"/>
      <c r="M790" s="213">
        <f t="shared" si="184"/>
        <v>104000</v>
      </c>
      <c r="N790" s="213">
        <v>1.2</v>
      </c>
      <c r="O790" s="102">
        <v>1</v>
      </c>
      <c r="P790" s="194">
        <v>104000</v>
      </c>
      <c r="Q790" s="194"/>
      <c r="R790" s="194"/>
      <c r="S790" s="213">
        <f t="shared" si="185"/>
        <v>104000</v>
      </c>
      <c r="T790" s="213">
        <f t="shared" si="186"/>
        <v>0</v>
      </c>
      <c r="U790" s="213">
        <f t="shared" si="186"/>
        <v>0</v>
      </c>
      <c r="V790" s="213">
        <f t="shared" si="186"/>
        <v>0</v>
      </c>
      <c r="W790" s="213">
        <f t="shared" si="186"/>
        <v>0</v>
      </c>
      <c r="X790" s="213">
        <f t="shared" si="187"/>
        <v>0</v>
      </c>
      <c r="Y790" s="213" t="s">
        <v>1</v>
      </c>
      <c r="Z790" s="213">
        <v>1.2</v>
      </c>
      <c r="AA790" s="102">
        <v>1</v>
      </c>
      <c r="AB790" s="194">
        <v>104000</v>
      </c>
      <c r="AC790" s="194"/>
      <c r="AD790" s="194"/>
      <c r="AE790" s="213">
        <f t="shared" si="188"/>
        <v>104000</v>
      </c>
      <c r="AF790" s="213" t="s">
        <v>1</v>
      </c>
      <c r="AG790" s="213">
        <v>1.2</v>
      </c>
      <c r="AH790" s="102">
        <v>1</v>
      </c>
      <c r="AI790" s="194">
        <v>104000</v>
      </c>
      <c r="AJ790" s="194"/>
      <c r="AK790" s="194"/>
      <c r="AL790" s="213">
        <f t="shared" si="189"/>
        <v>104000</v>
      </c>
    </row>
    <row r="791" spans="1:38">
      <c r="A791" s="194">
        <v>17</v>
      </c>
      <c r="B791" s="102" t="s">
        <v>8166</v>
      </c>
      <c r="C791" s="102" t="s">
        <v>5299</v>
      </c>
      <c r="D791" s="213">
        <v>1954</v>
      </c>
      <c r="E791" s="1106" t="s">
        <v>1146</v>
      </c>
      <c r="F791" s="213" t="s">
        <v>1</v>
      </c>
      <c r="G791" s="213" t="s">
        <v>1</v>
      </c>
      <c r="H791" s="213">
        <v>1</v>
      </c>
      <c r="I791" s="102">
        <v>1</v>
      </c>
      <c r="J791" s="194">
        <v>95625</v>
      </c>
      <c r="K791" s="194"/>
      <c r="L791" s="194"/>
      <c r="M791" s="213">
        <f t="shared" si="184"/>
        <v>95625</v>
      </c>
      <c r="N791" s="213">
        <v>1</v>
      </c>
      <c r="O791" s="102">
        <v>1</v>
      </c>
      <c r="P791" s="194">
        <v>95625</v>
      </c>
      <c r="Q791" s="194"/>
      <c r="R791" s="194"/>
      <c r="S791" s="213">
        <f t="shared" si="185"/>
        <v>95625</v>
      </c>
      <c r="T791" s="213">
        <f t="shared" ref="T791:W793" si="190">I791-O791</f>
        <v>0</v>
      </c>
      <c r="U791" s="213">
        <f t="shared" si="190"/>
        <v>0</v>
      </c>
      <c r="V791" s="213">
        <f t="shared" si="190"/>
        <v>0</v>
      </c>
      <c r="W791" s="213">
        <f t="shared" si="190"/>
        <v>0</v>
      </c>
      <c r="X791" s="213">
        <f t="shared" si="187"/>
        <v>0</v>
      </c>
      <c r="Y791" s="213" t="s">
        <v>1</v>
      </c>
      <c r="Z791" s="213">
        <v>1</v>
      </c>
      <c r="AA791" s="102">
        <v>1</v>
      </c>
      <c r="AB791" s="194">
        <v>95625</v>
      </c>
      <c r="AC791" s="194"/>
      <c r="AD791" s="194"/>
      <c r="AE791" s="213">
        <f t="shared" si="188"/>
        <v>95625</v>
      </c>
      <c r="AF791" s="213" t="s">
        <v>1</v>
      </c>
      <c r="AG791" s="213">
        <v>1</v>
      </c>
      <c r="AH791" s="102">
        <v>1</v>
      </c>
      <c r="AI791" s="194">
        <v>95625</v>
      </c>
      <c r="AJ791" s="194"/>
      <c r="AK791" s="194"/>
      <c r="AL791" s="213">
        <f t="shared" si="189"/>
        <v>95625</v>
      </c>
    </row>
    <row r="792" spans="1:38">
      <c r="A792" s="194">
        <v>18</v>
      </c>
      <c r="B792" s="102" t="s">
        <v>6793</v>
      </c>
      <c r="C792" s="102" t="s">
        <v>5299</v>
      </c>
      <c r="D792" s="213">
        <v>1957</v>
      </c>
      <c r="E792" s="1106" t="s">
        <v>1146</v>
      </c>
      <c r="F792" s="213" t="s">
        <v>1</v>
      </c>
      <c r="G792" s="213" t="s">
        <v>1</v>
      </c>
      <c r="H792" s="213">
        <v>1</v>
      </c>
      <c r="I792" s="102">
        <v>1</v>
      </c>
      <c r="J792" s="194">
        <v>95625</v>
      </c>
      <c r="K792" s="194"/>
      <c r="L792" s="194"/>
      <c r="M792" s="213">
        <f t="shared" si="184"/>
        <v>95625</v>
      </c>
      <c r="N792" s="213">
        <v>1</v>
      </c>
      <c r="O792" s="102">
        <v>1</v>
      </c>
      <c r="P792" s="194">
        <v>95625</v>
      </c>
      <c r="Q792" s="194"/>
      <c r="R792" s="194"/>
      <c r="S792" s="213">
        <f t="shared" si="185"/>
        <v>95625</v>
      </c>
      <c r="T792" s="213">
        <f t="shared" si="190"/>
        <v>0</v>
      </c>
      <c r="U792" s="213">
        <f t="shared" si="190"/>
        <v>0</v>
      </c>
      <c r="V792" s="213">
        <f t="shared" si="190"/>
        <v>0</v>
      </c>
      <c r="W792" s="213">
        <f t="shared" si="190"/>
        <v>0</v>
      </c>
      <c r="X792" s="213">
        <f t="shared" si="187"/>
        <v>0</v>
      </c>
      <c r="Y792" s="213" t="s">
        <v>1</v>
      </c>
      <c r="Z792" s="213">
        <v>1</v>
      </c>
      <c r="AA792" s="102">
        <v>1</v>
      </c>
      <c r="AB792" s="194">
        <v>95625</v>
      </c>
      <c r="AC792" s="194"/>
      <c r="AD792" s="194"/>
      <c r="AE792" s="213">
        <f t="shared" si="188"/>
        <v>95625</v>
      </c>
      <c r="AF792" s="213" t="s">
        <v>1</v>
      </c>
      <c r="AG792" s="213">
        <v>1</v>
      </c>
      <c r="AH792" s="102">
        <v>1</v>
      </c>
      <c r="AI792" s="194">
        <v>95625</v>
      </c>
      <c r="AJ792" s="194"/>
      <c r="AK792" s="194"/>
      <c r="AL792" s="213">
        <f t="shared" si="189"/>
        <v>95625</v>
      </c>
    </row>
    <row r="793" spans="1:38">
      <c r="A793" s="194">
        <v>19</v>
      </c>
      <c r="B793" s="102" t="s">
        <v>8167</v>
      </c>
      <c r="C793" s="102" t="s">
        <v>5299</v>
      </c>
      <c r="D793" s="213">
        <v>2002</v>
      </c>
      <c r="E793" s="1106" t="s">
        <v>1146</v>
      </c>
      <c r="F793" s="213" t="s">
        <v>1</v>
      </c>
      <c r="G793" s="213" t="s">
        <v>1</v>
      </c>
      <c r="H793" s="213">
        <v>1</v>
      </c>
      <c r="I793" s="102">
        <v>1</v>
      </c>
      <c r="J793" s="194">
        <v>104000</v>
      </c>
      <c r="K793" s="194"/>
      <c r="L793" s="194"/>
      <c r="M793" s="213">
        <f t="shared" si="184"/>
        <v>104000</v>
      </c>
      <c r="N793" s="213">
        <v>1</v>
      </c>
      <c r="O793" s="102">
        <v>1</v>
      </c>
      <c r="P793" s="194">
        <v>104000</v>
      </c>
      <c r="Q793" s="194"/>
      <c r="R793" s="194"/>
      <c r="S793" s="213">
        <f t="shared" si="185"/>
        <v>104000</v>
      </c>
      <c r="T793" s="213">
        <f t="shared" si="190"/>
        <v>0</v>
      </c>
      <c r="U793" s="213">
        <f t="shared" si="190"/>
        <v>0</v>
      </c>
      <c r="V793" s="213">
        <f t="shared" si="190"/>
        <v>0</v>
      </c>
      <c r="W793" s="213">
        <f t="shared" si="190"/>
        <v>0</v>
      </c>
      <c r="X793" s="213">
        <f t="shared" si="187"/>
        <v>0</v>
      </c>
      <c r="Y793" s="213" t="s">
        <v>1</v>
      </c>
      <c r="Z793" s="213">
        <v>1</v>
      </c>
      <c r="AA793" s="102">
        <v>1</v>
      </c>
      <c r="AB793" s="194">
        <v>104000</v>
      </c>
      <c r="AC793" s="194"/>
      <c r="AD793" s="194"/>
      <c r="AE793" s="213">
        <f t="shared" si="188"/>
        <v>104000</v>
      </c>
      <c r="AF793" s="213" t="s">
        <v>1</v>
      </c>
      <c r="AG793" s="213">
        <v>1</v>
      </c>
      <c r="AH793" s="102">
        <v>1</v>
      </c>
      <c r="AI793" s="194">
        <v>104000</v>
      </c>
      <c r="AJ793" s="194"/>
      <c r="AK793" s="194"/>
      <c r="AL793" s="213">
        <f t="shared" si="189"/>
        <v>104000</v>
      </c>
    </row>
    <row r="794" spans="1:38" s="216" customFormat="1" ht="27">
      <c r="A794" s="211"/>
      <c r="B794" s="219" t="s">
        <v>227</v>
      </c>
      <c r="C794" s="219"/>
      <c r="D794" s="215" t="s">
        <v>1</v>
      </c>
      <c r="E794" s="215" t="s">
        <v>1</v>
      </c>
      <c r="F794" s="215" t="s">
        <v>1</v>
      </c>
      <c r="G794" s="215" t="s">
        <v>1</v>
      </c>
      <c r="H794" s="215" t="s">
        <v>1</v>
      </c>
      <c r="I794" s="215">
        <f>SUM(I775:I793)</f>
        <v>19</v>
      </c>
      <c r="J794" s="215">
        <f>SUM(J775:J793)</f>
        <v>2000465</v>
      </c>
      <c r="K794" s="215">
        <f>SUM(K775:K793)</f>
        <v>0</v>
      </c>
      <c r="L794" s="215">
        <f>SUM(L775:L793)</f>
        <v>0</v>
      </c>
      <c r="M794" s="215">
        <f>SUM(M775:M793)</f>
        <v>2000465</v>
      </c>
      <c r="N794" s="215"/>
      <c r="O794" s="215">
        <f t="shared" ref="O794:Y794" si="191">SUM(O775:O793)</f>
        <v>19</v>
      </c>
      <c r="P794" s="215">
        <f t="shared" si="191"/>
        <v>2000465</v>
      </c>
      <c r="Q794" s="215">
        <f t="shared" si="191"/>
        <v>0</v>
      </c>
      <c r="R794" s="215">
        <f t="shared" si="191"/>
        <v>0</v>
      </c>
      <c r="S794" s="215">
        <f t="shared" si="191"/>
        <v>2000465</v>
      </c>
      <c r="T794" s="215">
        <f t="shared" si="191"/>
        <v>0</v>
      </c>
      <c r="U794" s="215">
        <f t="shared" si="191"/>
        <v>0</v>
      </c>
      <c r="V794" s="215">
        <f t="shared" si="191"/>
        <v>0</v>
      </c>
      <c r="W794" s="215">
        <f t="shared" si="191"/>
        <v>0</v>
      </c>
      <c r="X794" s="215">
        <f t="shared" si="191"/>
        <v>0</v>
      </c>
      <c r="Y794" s="215">
        <f t="shared" si="191"/>
        <v>0</v>
      </c>
      <c r="Z794" s="215"/>
      <c r="AA794" s="215">
        <f t="shared" ref="AA794:AF794" si="192">SUM(AA775:AA793)</f>
        <v>19</v>
      </c>
      <c r="AB794" s="215">
        <f t="shared" si="192"/>
        <v>2000465</v>
      </c>
      <c r="AC794" s="215">
        <f t="shared" si="192"/>
        <v>0</v>
      </c>
      <c r="AD794" s="215">
        <f t="shared" si="192"/>
        <v>0</v>
      </c>
      <c r="AE794" s="215">
        <f t="shared" si="192"/>
        <v>2000465</v>
      </c>
      <c r="AF794" s="215">
        <f t="shared" si="192"/>
        <v>0</v>
      </c>
      <c r="AG794" s="215"/>
      <c r="AH794" s="215">
        <f>SUM(AH775:AH793)</f>
        <v>19</v>
      </c>
      <c r="AI794" s="215">
        <f>SUM(AI775:AI793)</f>
        <v>2000465</v>
      </c>
      <c r="AJ794" s="215">
        <f>SUM(AJ775:AJ793)</f>
        <v>0</v>
      </c>
      <c r="AK794" s="215">
        <f>SUM(AK775:AK793)</f>
        <v>0</v>
      </c>
      <c r="AL794" s="215">
        <f>SUM(AL775:AL793)</f>
        <v>2000465</v>
      </c>
    </row>
    <row r="795" spans="1:38" s="216" customFormat="1" ht="30" customHeight="1" thickBot="1">
      <c r="A795" s="211"/>
      <c r="B795" s="545" t="s">
        <v>5395</v>
      </c>
      <c r="C795" s="545"/>
      <c r="D795" s="215" t="s">
        <v>1</v>
      </c>
      <c r="E795" s="215" t="s">
        <v>1</v>
      </c>
      <c r="F795" s="215" t="s">
        <v>1</v>
      </c>
      <c r="G795" s="215" t="s">
        <v>1</v>
      </c>
      <c r="H795" s="215" t="s">
        <v>1</v>
      </c>
      <c r="I795" s="215">
        <f>+I794+I771</f>
        <v>51</v>
      </c>
      <c r="J795" s="215">
        <f t="shared" ref="J795:M795" si="193">+J794+J771</f>
        <v>8005841</v>
      </c>
      <c r="K795" s="215">
        <f t="shared" si="193"/>
        <v>0</v>
      </c>
      <c r="L795" s="215">
        <f t="shared" si="193"/>
        <v>0</v>
      </c>
      <c r="M795" s="215">
        <f t="shared" si="193"/>
        <v>8020841</v>
      </c>
      <c r="N795" s="215" t="s">
        <v>1</v>
      </c>
      <c r="O795" s="215">
        <f t="shared" ref="O795:X795" si="194">+O794+O771</f>
        <v>51</v>
      </c>
      <c r="P795" s="215">
        <f t="shared" si="194"/>
        <v>7874385</v>
      </c>
      <c r="Q795" s="215">
        <f t="shared" si="194"/>
        <v>0</v>
      </c>
      <c r="R795" s="215">
        <f t="shared" si="194"/>
        <v>0</v>
      </c>
      <c r="S795" s="215">
        <f t="shared" si="194"/>
        <v>7889385</v>
      </c>
      <c r="T795" s="215">
        <f t="shared" si="194"/>
        <v>0</v>
      </c>
      <c r="U795" s="215">
        <f t="shared" si="194"/>
        <v>131456</v>
      </c>
      <c r="V795" s="215">
        <f t="shared" si="194"/>
        <v>0</v>
      </c>
      <c r="W795" s="215">
        <f t="shared" si="194"/>
        <v>0</v>
      </c>
      <c r="X795" s="215">
        <f t="shared" si="194"/>
        <v>131456</v>
      </c>
      <c r="Y795" s="215" t="s">
        <v>1</v>
      </c>
      <c r="Z795" s="215" t="s">
        <v>1</v>
      </c>
      <c r="AA795" s="215">
        <f t="shared" ref="AA795:AE795" si="195">+AA794+AA771</f>
        <v>51</v>
      </c>
      <c r="AB795" s="215">
        <f t="shared" si="195"/>
        <v>8114001</v>
      </c>
      <c r="AC795" s="215">
        <f t="shared" si="195"/>
        <v>0</v>
      </c>
      <c r="AD795" s="215">
        <f t="shared" si="195"/>
        <v>0</v>
      </c>
      <c r="AE795" s="215">
        <f t="shared" si="195"/>
        <v>8129001</v>
      </c>
      <c r="AF795" s="215" t="s">
        <v>1</v>
      </c>
      <c r="AG795" s="215" t="s">
        <v>1</v>
      </c>
      <c r="AH795" s="215">
        <f t="shared" ref="AH795:AL795" si="196">+AH794+AH771</f>
        <v>51</v>
      </c>
      <c r="AI795" s="215">
        <f t="shared" si="196"/>
        <v>8208017</v>
      </c>
      <c r="AJ795" s="215">
        <f t="shared" si="196"/>
        <v>0</v>
      </c>
      <c r="AK795" s="215">
        <f t="shared" si="196"/>
        <v>0</v>
      </c>
      <c r="AL795" s="215">
        <f t="shared" si="196"/>
        <v>8223017</v>
      </c>
    </row>
    <row r="796" spans="1:38" s="176" customFormat="1" ht="49.5" customHeight="1">
      <c r="A796" s="30"/>
      <c r="B796" s="2562" t="s">
        <v>5467</v>
      </c>
      <c r="C796" s="2562"/>
      <c r="D796" s="2562"/>
      <c r="E796" s="2562"/>
      <c r="F796" s="2562"/>
      <c r="G796" s="2562"/>
      <c r="H796" s="2562"/>
      <c r="I796" s="2562"/>
      <c r="J796" s="2562"/>
      <c r="K796" s="31"/>
      <c r="L796" s="31"/>
      <c r="M796" s="175"/>
      <c r="N796" s="175"/>
      <c r="O796" s="34"/>
      <c r="P796" s="175"/>
      <c r="Q796" s="31"/>
      <c r="R796" s="41" t="s">
        <v>215</v>
      </c>
      <c r="S796" s="34"/>
      <c r="T796" s="175"/>
      <c r="U796" s="34"/>
      <c r="V796" s="175"/>
      <c r="W796" s="34"/>
      <c r="X796" s="175"/>
      <c r="Y796" s="134"/>
      <c r="Z796" s="31"/>
      <c r="AA796" s="174"/>
      <c r="AB796" s="31"/>
      <c r="AC796" s="31"/>
      <c r="AD796" s="31"/>
      <c r="AE796" s="41"/>
      <c r="AF796" s="134"/>
      <c r="AG796" s="31"/>
      <c r="AH796" s="174"/>
      <c r="AI796" s="31"/>
      <c r="AJ796" s="31"/>
      <c r="AK796" s="31"/>
      <c r="AL796" s="41"/>
    </row>
    <row r="797" spans="1:38" s="324" customFormat="1" ht="14.25">
      <c r="A797" s="244"/>
      <c r="B797" s="321"/>
      <c r="C797" s="2548" t="s">
        <v>5278</v>
      </c>
      <c r="D797" s="2548" t="s">
        <v>5279</v>
      </c>
      <c r="E797" s="322"/>
      <c r="F797" s="323"/>
      <c r="G797" s="323"/>
      <c r="H797" s="323"/>
      <c r="I797" s="1257" t="s">
        <v>5364</v>
      </c>
      <c r="J797" s="323"/>
      <c r="K797" s="323"/>
      <c r="L797" s="323"/>
      <c r="M797" s="323"/>
      <c r="N797" s="322"/>
      <c r="O797" s="2531" t="s">
        <v>1978</v>
      </c>
      <c r="P797" s="2531"/>
      <c r="Q797" s="2531"/>
      <c r="R797" s="2531"/>
      <c r="S797" s="2560"/>
      <c r="T797" s="2561" t="s">
        <v>216</v>
      </c>
      <c r="U797" s="2531"/>
      <c r="V797" s="2531"/>
      <c r="W797" s="2531"/>
      <c r="X797" s="2560"/>
      <c r="Y797" s="322"/>
      <c r="Z797" s="323"/>
      <c r="AA797" s="1257" t="s">
        <v>5883</v>
      </c>
      <c r="AB797" s="323"/>
      <c r="AC797" s="323"/>
      <c r="AD797" s="323"/>
      <c r="AE797" s="442"/>
      <c r="AF797" s="322"/>
      <c r="AG797" s="323"/>
      <c r="AH797" s="1257" t="s">
        <v>7103</v>
      </c>
      <c r="AI797" s="323"/>
      <c r="AJ797" s="323"/>
      <c r="AK797" s="323"/>
      <c r="AL797" s="442"/>
    </row>
    <row r="798" spans="1:38" s="176" customFormat="1" ht="76.5">
      <c r="A798" s="210" t="s">
        <v>114</v>
      </c>
      <c r="B798" s="2162" t="s">
        <v>218</v>
      </c>
      <c r="C798" s="2550"/>
      <c r="D798" s="2550"/>
      <c r="E798" s="2162" t="s">
        <v>219</v>
      </c>
      <c r="F798" s="2162" t="s">
        <v>220</v>
      </c>
      <c r="G798" s="2162" t="s">
        <v>221</v>
      </c>
      <c r="H798" s="521" t="s">
        <v>5368</v>
      </c>
      <c r="I798" s="2162" t="s">
        <v>211</v>
      </c>
      <c r="J798" s="281" t="s">
        <v>460</v>
      </c>
      <c r="K798" s="2162" t="s">
        <v>222</v>
      </c>
      <c r="L798" s="2162" t="s">
        <v>223</v>
      </c>
      <c r="M798" s="2162" t="s">
        <v>5365</v>
      </c>
      <c r="N798" s="521" t="s">
        <v>4246</v>
      </c>
      <c r="O798" s="2162" t="s">
        <v>211</v>
      </c>
      <c r="P798" s="2162" t="s">
        <v>240</v>
      </c>
      <c r="Q798" s="2162" t="s">
        <v>222</v>
      </c>
      <c r="R798" s="2162" t="s">
        <v>223</v>
      </c>
      <c r="S798" s="2162" t="s">
        <v>5366</v>
      </c>
      <c r="T798" s="2162" t="s">
        <v>211</v>
      </c>
      <c r="U798" s="2162" t="s">
        <v>240</v>
      </c>
      <c r="V798" s="2162" t="s">
        <v>222</v>
      </c>
      <c r="W798" s="2162" t="s">
        <v>223</v>
      </c>
      <c r="X798" s="2162" t="s">
        <v>5367</v>
      </c>
      <c r="Y798" s="2162" t="s">
        <v>221</v>
      </c>
      <c r="Z798" s="521" t="s">
        <v>6685</v>
      </c>
      <c r="AA798" s="2162" t="s">
        <v>211</v>
      </c>
      <c r="AB798" s="2162" t="s">
        <v>240</v>
      </c>
      <c r="AC798" s="2162" t="s">
        <v>222</v>
      </c>
      <c r="AD798" s="2162" t="s">
        <v>223</v>
      </c>
      <c r="AE798" s="2162" t="s">
        <v>254</v>
      </c>
      <c r="AF798" s="2162" t="s">
        <v>221</v>
      </c>
      <c r="AG798" s="521" t="s">
        <v>8075</v>
      </c>
      <c r="AH798" s="2162" t="s">
        <v>211</v>
      </c>
      <c r="AI798" s="2162" t="s">
        <v>240</v>
      </c>
      <c r="AJ798" s="2162" t="s">
        <v>222</v>
      </c>
      <c r="AK798" s="2162" t="s">
        <v>223</v>
      </c>
      <c r="AL798" s="2162" t="s">
        <v>254</v>
      </c>
    </row>
    <row r="799" spans="1:38" s="35" customFormat="1" ht="12.75">
      <c r="A799" s="123">
        <v>1</v>
      </c>
      <c r="B799" s="123">
        <v>2</v>
      </c>
      <c r="C799" s="123"/>
      <c r="D799" s="123">
        <v>3</v>
      </c>
      <c r="E799" s="123">
        <v>4</v>
      </c>
      <c r="F799" s="123">
        <v>5</v>
      </c>
      <c r="G799" s="123">
        <v>6</v>
      </c>
      <c r="H799" s="123">
        <v>7</v>
      </c>
      <c r="I799" s="123">
        <v>8</v>
      </c>
      <c r="J799" s="123">
        <v>9</v>
      </c>
      <c r="K799" s="123">
        <v>10</v>
      </c>
      <c r="L799" s="123">
        <v>11</v>
      </c>
      <c r="M799" s="123">
        <v>12</v>
      </c>
      <c r="N799" s="123">
        <v>13</v>
      </c>
      <c r="O799" s="123">
        <v>14</v>
      </c>
      <c r="P799" s="123">
        <v>15</v>
      </c>
      <c r="Q799" s="123">
        <v>16</v>
      </c>
      <c r="R799" s="123">
        <v>17</v>
      </c>
      <c r="S799" s="123">
        <v>18</v>
      </c>
      <c r="T799" s="123">
        <v>19</v>
      </c>
      <c r="U799" s="123">
        <v>20</v>
      </c>
      <c r="V799" s="123">
        <v>21</v>
      </c>
      <c r="W799" s="123">
        <v>22</v>
      </c>
      <c r="X799" s="123">
        <v>23</v>
      </c>
      <c r="Y799" s="123">
        <v>24</v>
      </c>
      <c r="Z799" s="123">
        <v>25</v>
      </c>
      <c r="AA799" s="123">
        <v>26</v>
      </c>
      <c r="AB799" s="123">
        <v>27</v>
      </c>
      <c r="AC799" s="123">
        <v>28</v>
      </c>
      <c r="AD799" s="123">
        <v>29</v>
      </c>
      <c r="AE799" s="123">
        <v>30</v>
      </c>
      <c r="AF799" s="123">
        <v>31</v>
      </c>
      <c r="AG799" s="123">
        <v>32</v>
      </c>
      <c r="AH799" s="123">
        <v>33</v>
      </c>
      <c r="AI799" s="123">
        <v>34</v>
      </c>
      <c r="AJ799" s="123">
        <v>35</v>
      </c>
      <c r="AK799" s="123">
        <v>36</v>
      </c>
      <c r="AL799" s="123">
        <v>37</v>
      </c>
    </row>
    <row r="800" spans="1:38" ht="27">
      <c r="A800" s="211" t="s">
        <v>3</v>
      </c>
      <c r="B800" s="212" t="s">
        <v>4247</v>
      </c>
      <c r="C800" s="212"/>
      <c r="D800" s="213"/>
      <c r="E800" s="213"/>
      <c r="F800" s="213"/>
      <c r="G800" s="213"/>
      <c r="H800" s="213"/>
      <c r="I800" s="212"/>
      <c r="J800" s="213"/>
      <c r="K800" s="213"/>
      <c r="L800" s="213"/>
      <c r="M800" s="213"/>
      <c r="N800" s="213"/>
      <c r="O800" s="212"/>
      <c r="P800" s="213"/>
      <c r="Q800" s="213"/>
      <c r="R800" s="213"/>
      <c r="S800" s="212"/>
      <c r="T800" s="213"/>
      <c r="U800" s="212"/>
      <c r="V800" s="213"/>
      <c r="W800" s="106"/>
      <c r="X800" s="106"/>
      <c r="Y800" s="213"/>
      <c r="Z800" s="213"/>
      <c r="AA800" s="212"/>
      <c r="AB800" s="213"/>
      <c r="AC800" s="213"/>
      <c r="AD800" s="213"/>
      <c r="AE800" s="213"/>
      <c r="AF800" s="213"/>
      <c r="AG800" s="213"/>
      <c r="AH800" s="212"/>
      <c r="AI800" s="213"/>
      <c r="AJ800" s="213"/>
      <c r="AK800" s="213"/>
      <c r="AL800" s="213"/>
    </row>
    <row r="801" spans="1:38">
      <c r="A801" s="194"/>
      <c r="B801" s="179" t="s">
        <v>126</v>
      </c>
      <c r="C801" s="179"/>
      <c r="D801" s="213"/>
      <c r="E801" s="213"/>
      <c r="F801" s="213"/>
      <c r="G801" s="213"/>
      <c r="H801" s="213"/>
      <c r="I801" s="179"/>
      <c r="J801" s="179"/>
      <c r="K801" s="179"/>
      <c r="L801" s="179"/>
      <c r="M801" s="179"/>
      <c r="N801" s="213"/>
      <c r="O801" s="179"/>
      <c r="P801" s="179"/>
      <c r="Q801" s="179"/>
      <c r="R801" s="179"/>
      <c r="S801" s="179"/>
      <c r="T801" s="179"/>
      <c r="U801" s="179"/>
      <c r="V801" s="179"/>
      <c r="W801" s="106"/>
      <c r="X801" s="106"/>
      <c r="Y801" s="213"/>
      <c r="Z801" s="213"/>
      <c r="AA801" s="179"/>
      <c r="AB801" s="179"/>
      <c r="AC801" s="179"/>
      <c r="AD801" s="179"/>
      <c r="AE801" s="179"/>
      <c r="AF801" s="213"/>
      <c r="AG801" s="213"/>
      <c r="AH801" s="179"/>
      <c r="AI801" s="179"/>
      <c r="AJ801" s="179"/>
      <c r="AK801" s="179"/>
      <c r="AL801" s="179"/>
    </row>
    <row r="802" spans="1:38">
      <c r="A802" s="194"/>
      <c r="B802" s="179" t="s">
        <v>225</v>
      </c>
      <c r="C802" s="179"/>
      <c r="D802" s="213"/>
      <c r="E802" s="213"/>
      <c r="F802" s="213"/>
      <c r="G802" s="213"/>
      <c r="H802" s="213"/>
      <c r="I802" s="179"/>
      <c r="J802" s="179"/>
      <c r="K802" s="179"/>
      <c r="L802" s="179"/>
      <c r="M802" s="179"/>
      <c r="N802" s="213"/>
      <c r="O802" s="179"/>
      <c r="P802" s="179"/>
      <c r="Q802" s="179"/>
      <c r="R802" s="179"/>
      <c r="S802" s="179"/>
      <c r="T802" s="179"/>
      <c r="U802" s="179"/>
      <c r="V802" s="179"/>
      <c r="W802" s="106"/>
      <c r="X802" s="106"/>
      <c r="Y802" s="213"/>
      <c r="Z802" s="213"/>
      <c r="AA802" s="179"/>
      <c r="AB802" s="179"/>
      <c r="AC802" s="179"/>
      <c r="AD802" s="179"/>
      <c r="AE802" s="179"/>
      <c r="AF802" s="213"/>
      <c r="AG802" s="213"/>
      <c r="AH802" s="179"/>
      <c r="AI802" s="179"/>
      <c r="AJ802" s="179"/>
      <c r="AK802" s="179"/>
      <c r="AL802" s="179"/>
    </row>
    <row r="803" spans="1:38">
      <c r="A803" s="194"/>
      <c r="B803" s="179" t="s">
        <v>226</v>
      </c>
      <c r="C803" s="179"/>
      <c r="D803" s="213"/>
      <c r="E803" s="213"/>
      <c r="F803" s="213"/>
      <c r="G803" s="213"/>
      <c r="H803" s="213"/>
      <c r="I803" s="179"/>
      <c r="J803" s="179"/>
      <c r="K803" s="179"/>
      <c r="L803" s="179"/>
      <c r="M803" s="179"/>
      <c r="N803" s="213"/>
      <c r="O803" s="179"/>
      <c r="P803" s="179"/>
      <c r="Q803" s="179"/>
      <c r="R803" s="179"/>
      <c r="S803" s="179"/>
      <c r="T803" s="179"/>
      <c r="U803" s="179"/>
      <c r="V803" s="179"/>
      <c r="W803" s="106"/>
      <c r="X803" s="106"/>
      <c r="Y803" s="213"/>
      <c r="Z803" s="213"/>
      <c r="AA803" s="179"/>
      <c r="AB803" s="179"/>
      <c r="AC803" s="179"/>
      <c r="AD803" s="179"/>
      <c r="AE803" s="179"/>
      <c r="AF803" s="213"/>
      <c r="AG803" s="213"/>
      <c r="AH803" s="179"/>
      <c r="AI803" s="179"/>
      <c r="AJ803" s="179"/>
      <c r="AK803" s="179"/>
      <c r="AL803" s="179"/>
    </row>
    <row r="804" spans="1:38" ht="27">
      <c r="A804" s="194">
        <v>1</v>
      </c>
      <c r="B804" s="102" t="s">
        <v>1380</v>
      </c>
      <c r="C804" s="102" t="s">
        <v>5283</v>
      </c>
      <c r="D804" s="194">
        <v>1981</v>
      </c>
      <c r="E804" s="942" t="s">
        <v>100</v>
      </c>
      <c r="F804" s="194" t="s">
        <v>981</v>
      </c>
      <c r="G804" s="194">
        <v>7</v>
      </c>
      <c r="H804" s="194">
        <v>5.52</v>
      </c>
      <c r="I804" s="102">
        <v>1</v>
      </c>
      <c r="J804" s="102">
        <v>459263.99999999994</v>
      </c>
      <c r="K804" s="102">
        <v>8000</v>
      </c>
      <c r="L804" s="102"/>
      <c r="M804" s="213">
        <f t="shared" ref="M804:M835" si="197">J804+K804+L804</f>
        <v>467263.99999999994</v>
      </c>
      <c r="N804" s="194">
        <v>5.52</v>
      </c>
      <c r="O804" s="102">
        <v>1</v>
      </c>
      <c r="P804" s="194">
        <v>459263.99999999994</v>
      </c>
      <c r="Q804" s="194">
        <v>8000</v>
      </c>
      <c r="R804" s="194"/>
      <c r="S804" s="213">
        <f t="shared" ref="S804:S835" si="198">P804+Q804+R804</f>
        <v>467263.99999999994</v>
      </c>
      <c r="T804" s="213">
        <f t="shared" ref="T804:W835" si="199">I804-O804</f>
        <v>0</v>
      </c>
      <c r="U804" s="213">
        <f t="shared" si="199"/>
        <v>0</v>
      </c>
      <c r="V804" s="213">
        <f t="shared" si="199"/>
        <v>0</v>
      </c>
      <c r="W804" s="213">
        <f t="shared" si="199"/>
        <v>0</v>
      </c>
      <c r="X804" s="213">
        <f t="shared" ref="X804:X835" si="200">U804+V804+W804</f>
        <v>0</v>
      </c>
      <c r="Y804" s="194">
        <v>8</v>
      </c>
      <c r="Z804" s="194">
        <v>5.71</v>
      </c>
      <c r="AA804" s="102">
        <v>1</v>
      </c>
      <c r="AB804" s="102">
        <v>475072</v>
      </c>
      <c r="AC804" s="102">
        <v>8000</v>
      </c>
      <c r="AD804" s="102"/>
      <c r="AE804" s="213">
        <f t="shared" ref="AE804:AE835" si="201">AB804+AC804+AD804</f>
        <v>483072</v>
      </c>
      <c r="AF804" s="194">
        <v>9</v>
      </c>
      <c r="AG804" s="194">
        <v>5.71</v>
      </c>
      <c r="AH804" s="102">
        <v>1</v>
      </c>
      <c r="AI804" s="102">
        <v>475072</v>
      </c>
      <c r="AJ804" s="102">
        <v>8000</v>
      </c>
      <c r="AK804" s="102"/>
      <c r="AL804" s="213">
        <f t="shared" ref="AL804:AL835" si="202">AI804+AJ804+AK804</f>
        <v>483072</v>
      </c>
    </row>
    <row r="805" spans="1:38">
      <c r="A805" s="194">
        <v>2</v>
      </c>
      <c r="B805" s="102" t="s">
        <v>1388</v>
      </c>
      <c r="C805" s="102" t="s">
        <v>5282</v>
      </c>
      <c r="D805" s="194">
        <v>1983</v>
      </c>
      <c r="E805" s="942" t="s">
        <v>1123</v>
      </c>
      <c r="F805" s="194" t="s">
        <v>984</v>
      </c>
      <c r="G805" s="194">
        <v>5</v>
      </c>
      <c r="H805" s="194">
        <v>4.41</v>
      </c>
      <c r="I805" s="102">
        <v>1</v>
      </c>
      <c r="J805" s="102">
        <v>366912</v>
      </c>
      <c r="K805" s="102">
        <v>8000</v>
      </c>
      <c r="L805" s="102"/>
      <c r="M805" s="213">
        <f t="shared" si="197"/>
        <v>374912</v>
      </c>
      <c r="N805" s="194">
        <v>4.41</v>
      </c>
      <c r="O805" s="102">
        <v>1</v>
      </c>
      <c r="P805" s="194">
        <v>366912</v>
      </c>
      <c r="Q805" s="194">
        <v>8000</v>
      </c>
      <c r="R805" s="194"/>
      <c r="S805" s="213">
        <f t="shared" si="198"/>
        <v>374912</v>
      </c>
      <c r="T805" s="213">
        <f t="shared" si="199"/>
        <v>0</v>
      </c>
      <c r="U805" s="213">
        <f t="shared" si="199"/>
        <v>0</v>
      </c>
      <c r="V805" s="213">
        <f t="shared" si="199"/>
        <v>0</v>
      </c>
      <c r="W805" s="213">
        <f t="shared" si="199"/>
        <v>0</v>
      </c>
      <c r="X805" s="213">
        <f t="shared" si="200"/>
        <v>0</v>
      </c>
      <c r="Y805" s="194">
        <v>6</v>
      </c>
      <c r="Z805" s="194">
        <v>4.55</v>
      </c>
      <c r="AA805" s="102">
        <v>1</v>
      </c>
      <c r="AB805" s="102">
        <v>378560</v>
      </c>
      <c r="AC805" s="102">
        <v>8000</v>
      </c>
      <c r="AD805" s="102"/>
      <c r="AE805" s="213">
        <f t="shared" si="201"/>
        <v>386560</v>
      </c>
      <c r="AF805" s="194">
        <v>7</v>
      </c>
      <c r="AG805" s="194">
        <v>4.55</v>
      </c>
      <c r="AH805" s="102">
        <v>1</v>
      </c>
      <c r="AI805" s="102">
        <v>378560</v>
      </c>
      <c r="AJ805" s="102">
        <v>8000</v>
      </c>
      <c r="AK805" s="102"/>
      <c r="AL805" s="213">
        <f t="shared" si="202"/>
        <v>386560</v>
      </c>
    </row>
    <row r="806" spans="1:38" ht="27">
      <c r="A806" s="194">
        <v>3</v>
      </c>
      <c r="B806" s="104" t="s">
        <v>1381</v>
      </c>
      <c r="C806" s="104" t="s">
        <v>5282</v>
      </c>
      <c r="D806" s="194">
        <v>1979</v>
      </c>
      <c r="E806" s="942" t="s">
        <v>1120</v>
      </c>
      <c r="F806" s="194" t="s">
        <v>984</v>
      </c>
      <c r="G806" s="194">
        <v>7</v>
      </c>
      <c r="H806" s="194">
        <v>4.55</v>
      </c>
      <c r="I806" s="102">
        <v>1</v>
      </c>
      <c r="J806" s="102">
        <v>378560</v>
      </c>
      <c r="K806" s="102">
        <v>8000</v>
      </c>
      <c r="L806" s="102"/>
      <c r="M806" s="213">
        <f t="shared" si="197"/>
        <v>386560</v>
      </c>
      <c r="N806" s="194">
        <v>4.55</v>
      </c>
      <c r="O806" s="102">
        <v>1</v>
      </c>
      <c r="P806" s="194">
        <v>378560</v>
      </c>
      <c r="Q806" s="194">
        <v>8000</v>
      </c>
      <c r="R806" s="194"/>
      <c r="S806" s="213">
        <f t="shared" si="198"/>
        <v>386560</v>
      </c>
      <c r="T806" s="213">
        <f t="shared" si="199"/>
        <v>0</v>
      </c>
      <c r="U806" s="213">
        <f t="shared" si="199"/>
        <v>0</v>
      </c>
      <c r="V806" s="213">
        <f t="shared" si="199"/>
        <v>0</v>
      </c>
      <c r="W806" s="213">
        <f t="shared" si="199"/>
        <v>0</v>
      </c>
      <c r="X806" s="213">
        <f t="shared" si="200"/>
        <v>0</v>
      </c>
      <c r="Y806" s="194">
        <v>8</v>
      </c>
      <c r="Z806" s="194">
        <v>4.7</v>
      </c>
      <c r="AA806" s="102">
        <v>1</v>
      </c>
      <c r="AB806" s="102">
        <v>391040</v>
      </c>
      <c r="AC806" s="102">
        <v>8000</v>
      </c>
      <c r="AD806" s="102"/>
      <c r="AE806" s="213">
        <f t="shared" si="201"/>
        <v>399040</v>
      </c>
      <c r="AF806" s="194">
        <v>9</v>
      </c>
      <c r="AG806" s="194">
        <v>4.7</v>
      </c>
      <c r="AH806" s="102">
        <v>1</v>
      </c>
      <c r="AI806" s="102">
        <v>391040</v>
      </c>
      <c r="AJ806" s="102">
        <v>8000</v>
      </c>
      <c r="AK806" s="102"/>
      <c r="AL806" s="213">
        <f t="shared" si="202"/>
        <v>399040</v>
      </c>
    </row>
    <row r="807" spans="1:38" ht="27">
      <c r="A807" s="194">
        <v>4</v>
      </c>
      <c r="B807" s="102" t="s">
        <v>8168</v>
      </c>
      <c r="C807" s="102" t="s">
        <v>5282</v>
      </c>
      <c r="D807" s="194">
        <v>2004</v>
      </c>
      <c r="E807" s="942" t="s">
        <v>1121</v>
      </c>
      <c r="F807" s="194" t="s">
        <v>990</v>
      </c>
      <c r="G807" s="194">
        <v>2</v>
      </c>
      <c r="H807" s="194">
        <v>1.79</v>
      </c>
      <c r="I807" s="102">
        <v>1</v>
      </c>
      <c r="J807" s="102">
        <v>148928</v>
      </c>
      <c r="K807" s="102">
        <v>8000</v>
      </c>
      <c r="L807" s="102"/>
      <c r="M807" s="213">
        <f t="shared" si="197"/>
        <v>156928</v>
      </c>
      <c r="N807" s="194">
        <v>1.73</v>
      </c>
      <c r="O807" s="102">
        <v>1</v>
      </c>
      <c r="P807" s="194">
        <v>143936</v>
      </c>
      <c r="Q807" s="194">
        <v>8000</v>
      </c>
      <c r="R807" s="194"/>
      <c r="S807" s="213">
        <f t="shared" si="198"/>
        <v>151936</v>
      </c>
      <c r="T807" s="213">
        <f t="shared" si="199"/>
        <v>0</v>
      </c>
      <c r="U807" s="213">
        <f t="shared" si="199"/>
        <v>4992</v>
      </c>
      <c r="V807" s="213">
        <f t="shared" si="199"/>
        <v>0</v>
      </c>
      <c r="W807" s="213">
        <f t="shared" si="199"/>
        <v>0</v>
      </c>
      <c r="X807" s="213">
        <f t="shared" si="200"/>
        <v>4992</v>
      </c>
      <c r="Y807" s="194">
        <v>3</v>
      </c>
      <c r="Z807" s="194">
        <v>1.84</v>
      </c>
      <c r="AA807" s="102">
        <v>1</v>
      </c>
      <c r="AB807" s="102">
        <v>153088</v>
      </c>
      <c r="AC807" s="102">
        <v>8000</v>
      </c>
      <c r="AD807" s="102"/>
      <c r="AE807" s="213">
        <f t="shared" si="201"/>
        <v>161088</v>
      </c>
      <c r="AF807" s="194">
        <v>4</v>
      </c>
      <c r="AG807" s="194">
        <v>1.9</v>
      </c>
      <c r="AH807" s="102">
        <v>1</v>
      </c>
      <c r="AI807" s="102">
        <v>158080</v>
      </c>
      <c r="AJ807" s="102">
        <v>8000</v>
      </c>
      <c r="AK807" s="102"/>
      <c r="AL807" s="213">
        <f t="shared" si="202"/>
        <v>166080</v>
      </c>
    </row>
    <row r="808" spans="1:38" ht="27">
      <c r="A808" s="194">
        <v>5</v>
      </c>
      <c r="B808" s="102" t="s">
        <v>8169</v>
      </c>
      <c r="C808" s="102" t="s">
        <v>5282</v>
      </c>
      <c r="D808" s="194">
        <v>2000</v>
      </c>
      <c r="E808" s="942" t="s">
        <v>1121</v>
      </c>
      <c r="F808" s="194" t="s">
        <v>990</v>
      </c>
      <c r="G808" s="194">
        <v>2</v>
      </c>
      <c r="H808" s="194">
        <v>1.79</v>
      </c>
      <c r="I808" s="102">
        <v>1</v>
      </c>
      <c r="J808" s="102">
        <v>148928</v>
      </c>
      <c r="K808" s="102">
        <v>8000</v>
      </c>
      <c r="L808" s="102"/>
      <c r="M808" s="213">
        <f t="shared" si="197"/>
        <v>156928</v>
      </c>
      <c r="N808" s="194">
        <v>1.73</v>
      </c>
      <c r="O808" s="102">
        <v>1</v>
      </c>
      <c r="P808" s="194">
        <v>143936</v>
      </c>
      <c r="Q808" s="194">
        <v>8000</v>
      </c>
      <c r="R808" s="194"/>
      <c r="S808" s="213">
        <f t="shared" si="198"/>
        <v>151936</v>
      </c>
      <c r="T808" s="213">
        <f t="shared" si="199"/>
        <v>0</v>
      </c>
      <c r="U808" s="213">
        <f t="shared" si="199"/>
        <v>4992</v>
      </c>
      <c r="V808" s="213">
        <f t="shared" si="199"/>
        <v>0</v>
      </c>
      <c r="W808" s="213">
        <f t="shared" si="199"/>
        <v>0</v>
      </c>
      <c r="X808" s="213">
        <f t="shared" si="200"/>
        <v>4992</v>
      </c>
      <c r="Y808" s="194">
        <v>3</v>
      </c>
      <c r="Z808" s="194">
        <v>1.84</v>
      </c>
      <c r="AA808" s="102">
        <v>1</v>
      </c>
      <c r="AB808" s="102">
        <v>153088</v>
      </c>
      <c r="AC808" s="102">
        <v>8000</v>
      </c>
      <c r="AD808" s="102"/>
      <c r="AE808" s="213">
        <f t="shared" si="201"/>
        <v>161088</v>
      </c>
      <c r="AF808" s="194">
        <v>4</v>
      </c>
      <c r="AG808" s="194">
        <v>1.9</v>
      </c>
      <c r="AH808" s="102">
        <v>1</v>
      </c>
      <c r="AI808" s="102">
        <v>158080</v>
      </c>
      <c r="AJ808" s="102">
        <v>8000</v>
      </c>
      <c r="AK808" s="102"/>
      <c r="AL808" s="213">
        <f t="shared" si="202"/>
        <v>166080</v>
      </c>
    </row>
    <row r="809" spans="1:38" ht="27">
      <c r="A809" s="194">
        <v>6</v>
      </c>
      <c r="B809" s="104" t="s">
        <v>8170</v>
      </c>
      <c r="C809" s="104" t="s">
        <v>5282</v>
      </c>
      <c r="D809" s="194">
        <v>1994</v>
      </c>
      <c r="E809" s="942" t="s">
        <v>1121</v>
      </c>
      <c r="F809" s="194" t="s">
        <v>990</v>
      </c>
      <c r="G809" s="194">
        <v>1</v>
      </c>
      <c r="H809" s="194">
        <v>1.73</v>
      </c>
      <c r="I809" s="102">
        <v>1</v>
      </c>
      <c r="J809" s="102">
        <v>143936</v>
      </c>
      <c r="K809" s="102">
        <v>8000</v>
      </c>
      <c r="L809" s="102"/>
      <c r="M809" s="213">
        <f t="shared" si="197"/>
        <v>151936</v>
      </c>
      <c r="N809" s="194">
        <v>1.68</v>
      </c>
      <c r="O809" s="102">
        <v>1</v>
      </c>
      <c r="P809" s="194">
        <v>139776</v>
      </c>
      <c r="Q809" s="194">
        <v>8000</v>
      </c>
      <c r="R809" s="194"/>
      <c r="S809" s="213">
        <f t="shared" si="198"/>
        <v>147776</v>
      </c>
      <c r="T809" s="213">
        <f t="shared" si="199"/>
        <v>0</v>
      </c>
      <c r="U809" s="213">
        <f t="shared" si="199"/>
        <v>4160</v>
      </c>
      <c r="V809" s="213">
        <f t="shared" si="199"/>
        <v>0</v>
      </c>
      <c r="W809" s="213">
        <f t="shared" si="199"/>
        <v>0</v>
      </c>
      <c r="X809" s="213">
        <f t="shared" si="200"/>
        <v>4160</v>
      </c>
      <c r="Y809" s="194">
        <v>2</v>
      </c>
      <c r="Z809" s="194">
        <v>1.79</v>
      </c>
      <c r="AA809" s="102">
        <v>1</v>
      </c>
      <c r="AB809" s="102">
        <v>148928</v>
      </c>
      <c r="AC809" s="102">
        <v>8000</v>
      </c>
      <c r="AD809" s="102"/>
      <c r="AE809" s="213">
        <f t="shared" si="201"/>
        <v>156928</v>
      </c>
      <c r="AF809" s="194">
        <v>3</v>
      </c>
      <c r="AG809" s="194">
        <v>1.84</v>
      </c>
      <c r="AH809" s="102">
        <v>1</v>
      </c>
      <c r="AI809" s="102">
        <v>153088</v>
      </c>
      <c r="AJ809" s="102">
        <v>8000</v>
      </c>
      <c r="AK809" s="102"/>
      <c r="AL809" s="213">
        <f t="shared" si="202"/>
        <v>161088</v>
      </c>
    </row>
    <row r="810" spans="1:38" ht="27">
      <c r="A810" s="194">
        <v>7</v>
      </c>
      <c r="B810" s="102" t="s">
        <v>5468</v>
      </c>
      <c r="C810" s="102" t="s">
        <v>5282</v>
      </c>
      <c r="D810" s="194">
        <v>2002</v>
      </c>
      <c r="E810" s="942" t="s">
        <v>1121</v>
      </c>
      <c r="F810" s="194" t="s">
        <v>990</v>
      </c>
      <c r="G810" s="194">
        <v>4</v>
      </c>
      <c r="H810" s="194">
        <v>1.9</v>
      </c>
      <c r="I810" s="102">
        <v>1</v>
      </c>
      <c r="J810" s="102">
        <v>158080</v>
      </c>
      <c r="K810" s="102">
        <v>8000</v>
      </c>
      <c r="L810" s="102"/>
      <c r="M810" s="213">
        <f t="shared" si="197"/>
        <v>166080</v>
      </c>
      <c r="N810" s="194">
        <v>1.84</v>
      </c>
      <c r="O810" s="102">
        <v>1</v>
      </c>
      <c r="P810" s="194">
        <v>153088</v>
      </c>
      <c r="Q810" s="194">
        <v>8000</v>
      </c>
      <c r="R810" s="194"/>
      <c r="S810" s="213">
        <f t="shared" si="198"/>
        <v>161088</v>
      </c>
      <c r="T810" s="213">
        <f t="shared" si="199"/>
        <v>0</v>
      </c>
      <c r="U810" s="213">
        <f t="shared" si="199"/>
        <v>4992</v>
      </c>
      <c r="V810" s="213">
        <f t="shared" si="199"/>
        <v>0</v>
      </c>
      <c r="W810" s="213">
        <f t="shared" si="199"/>
        <v>0</v>
      </c>
      <c r="X810" s="213">
        <f t="shared" si="200"/>
        <v>4992</v>
      </c>
      <c r="Y810" s="194">
        <v>5</v>
      </c>
      <c r="Z810" s="194">
        <v>1.9</v>
      </c>
      <c r="AA810" s="102">
        <v>1</v>
      </c>
      <c r="AB810" s="102">
        <v>158080</v>
      </c>
      <c r="AC810" s="102">
        <v>8000</v>
      </c>
      <c r="AD810" s="102"/>
      <c r="AE810" s="213">
        <f t="shared" si="201"/>
        <v>166080</v>
      </c>
      <c r="AF810" s="194">
        <v>6</v>
      </c>
      <c r="AG810" s="194">
        <v>1.96</v>
      </c>
      <c r="AH810" s="102">
        <v>1</v>
      </c>
      <c r="AI810" s="102">
        <v>163072</v>
      </c>
      <c r="AJ810" s="102">
        <v>8000</v>
      </c>
      <c r="AK810" s="102"/>
      <c r="AL810" s="213">
        <f t="shared" si="202"/>
        <v>171072</v>
      </c>
    </row>
    <row r="811" spans="1:38" ht="27">
      <c r="A811" s="194">
        <v>8</v>
      </c>
      <c r="B811" s="102" t="s">
        <v>6794</v>
      </c>
      <c r="C811" s="102" t="s">
        <v>5282</v>
      </c>
      <c r="D811" s="194">
        <v>1995</v>
      </c>
      <c r="E811" s="942" t="s">
        <v>1121</v>
      </c>
      <c r="F811" s="194" t="s">
        <v>990</v>
      </c>
      <c r="G811" s="194">
        <v>3</v>
      </c>
      <c r="H811" s="194">
        <v>1.84</v>
      </c>
      <c r="I811" s="102">
        <v>1</v>
      </c>
      <c r="J811" s="102">
        <v>153088</v>
      </c>
      <c r="K811" s="102">
        <v>8000</v>
      </c>
      <c r="L811" s="102"/>
      <c r="M811" s="213">
        <f t="shared" si="197"/>
        <v>161088</v>
      </c>
      <c r="N811" s="194">
        <v>1.79</v>
      </c>
      <c r="O811" s="102">
        <v>1</v>
      </c>
      <c r="P811" s="194">
        <v>148928</v>
      </c>
      <c r="Q811" s="194">
        <v>8000</v>
      </c>
      <c r="R811" s="194"/>
      <c r="S811" s="213">
        <f t="shared" si="198"/>
        <v>156928</v>
      </c>
      <c r="T811" s="213">
        <f t="shared" si="199"/>
        <v>0</v>
      </c>
      <c r="U811" s="213">
        <f t="shared" si="199"/>
        <v>4160</v>
      </c>
      <c r="V811" s="213">
        <f t="shared" si="199"/>
        <v>0</v>
      </c>
      <c r="W811" s="213">
        <f t="shared" si="199"/>
        <v>0</v>
      </c>
      <c r="X811" s="213">
        <f t="shared" si="200"/>
        <v>4160</v>
      </c>
      <c r="Y811" s="194">
        <v>4</v>
      </c>
      <c r="Z811" s="194">
        <v>1.9</v>
      </c>
      <c r="AA811" s="102">
        <v>1</v>
      </c>
      <c r="AB811" s="102">
        <v>158080</v>
      </c>
      <c r="AC811" s="102">
        <v>8000</v>
      </c>
      <c r="AD811" s="102"/>
      <c r="AE811" s="213">
        <f t="shared" si="201"/>
        <v>166080</v>
      </c>
      <c r="AF811" s="194">
        <v>5</v>
      </c>
      <c r="AG811" s="194">
        <v>1.9</v>
      </c>
      <c r="AH811" s="102">
        <v>1</v>
      </c>
      <c r="AI811" s="102">
        <v>158080</v>
      </c>
      <c r="AJ811" s="102">
        <v>8000</v>
      </c>
      <c r="AK811" s="102"/>
      <c r="AL811" s="213">
        <f t="shared" si="202"/>
        <v>166080</v>
      </c>
    </row>
    <row r="812" spans="1:38" ht="27">
      <c r="A812" s="194">
        <v>9</v>
      </c>
      <c r="B812" s="104" t="s">
        <v>745</v>
      </c>
      <c r="C812" s="104" t="s">
        <v>5283</v>
      </c>
      <c r="D812" s="194">
        <v>1996</v>
      </c>
      <c r="E812" s="942" t="s">
        <v>1121</v>
      </c>
      <c r="F812" s="194" t="s">
        <v>990</v>
      </c>
      <c r="G812" s="194">
        <v>3</v>
      </c>
      <c r="H812" s="194">
        <v>1.84</v>
      </c>
      <c r="I812" s="102">
        <v>1</v>
      </c>
      <c r="J812" s="102">
        <v>153088</v>
      </c>
      <c r="K812" s="102">
        <v>8000</v>
      </c>
      <c r="L812" s="102"/>
      <c r="M812" s="213">
        <f t="shared" si="197"/>
        <v>161088</v>
      </c>
      <c r="N812" s="194">
        <v>1.79</v>
      </c>
      <c r="O812" s="102">
        <v>1</v>
      </c>
      <c r="P812" s="194">
        <v>148928</v>
      </c>
      <c r="Q812" s="194">
        <v>8000</v>
      </c>
      <c r="R812" s="194"/>
      <c r="S812" s="213">
        <f t="shared" si="198"/>
        <v>156928</v>
      </c>
      <c r="T812" s="213">
        <f t="shared" si="199"/>
        <v>0</v>
      </c>
      <c r="U812" s="213">
        <f t="shared" si="199"/>
        <v>4160</v>
      </c>
      <c r="V812" s="213">
        <f t="shared" si="199"/>
        <v>0</v>
      </c>
      <c r="W812" s="213">
        <f t="shared" si="199"/>
        <v>0</v>
      </c>
      <c r="X812" s="213">
        <f t="shared" si="200"/>
        <v>4160</v>
      </c>
      <c r="Y812" s="194">
        <v>4</v>
      </c>
      <c r="Z812" s="194">
        <v>1.9</v>
      </c>
      <c r="AA812" s="102">
        <v>1</v>
      </c>
      <c r="AB812" s="102">
        <v>158080</v>
      </c>
      <c r="AC812" s="102">
        <v>8000</v>
      </c>
      <c r="AD812" s="102"/>
      <c r="AE812" s="213">
        <f t="shared" si="201"/>
        <v>166080</v>
      </c>
      <c r="AF812" s="194">
        <v>5</v>
      </c>
      <c r="AG812" s="194">
        <v>1.9</v>
      </c>
      <c r="AH812" s="102">
        <v>1</v>
      </c>
      <c r="AI812" s="102">
        <v>158080</v>
      </c>
      <c r="AJ812" s="102">
        <v>8000</v>
      </c>
      <c r="AK812" s="102"/>
      <c r="AL812" s="213">
        <f t="shared" si="202"/>
        <v>166080</v>
      </c>
    </row>
    <row r="813" spans="1:38" ht="27">
      <c r="A813" s="194">
        <v>10</v>
      </c>
      <c r="B813" s="102" t="s">
        <v>1739</v>
      </c>
      <c r="C813" s="102" t="s">
        <v>5282</v>
      </c>
      <c r="D813" s="194">
        <v>1984</v>
      </c>
      <c r="E813" s="942" t="s">
        <v>1121</v>
      </c>
      <c r="F813" s="194" t="s">
        <v>990</v>
      </c>
      <c r="G813" s="194">
        <v>6</v>
      </c>
      <c r="H813" s="194">
        <v>1.96</v>
      </c>
      <c r="I813" s="102">
        <v>1</v>
      </c>
      <c r="J813" s="102">
        <v>163072</v>
      </c>
      <c r="K813" s="102">
        <v>8000</v>
      </c>
      <c r="L813" s="102"/>
      <c r="M813" s="213">
        <f t="shared" si="197"/>
        <v>171072</v>
      </c>
      <c r="N813" s="194">
        <v>1.9</v>
      </c>
      <c r="O813" s="102">
        <v>1</v>
      </c>
      <c r="P813" s="194">
        <v>158080</v>
      </c>
      <c r="Q813" s="194">
        <v>8000</v>
      </c>
      <c r="R813" s="194"/>
      <c r="S813" s="213">
        <f t="shared" si="198"/>
        <v>166080</v>
      </c>
      <c r="T813" s="213">
        <f t="shared" si="199"/>
        <v>0</v>
      </c>
      <c r="U813" s="213">
        <f t="shared" si="199"/>
        <v>4992</v>
      </c>
      <c r="V813" s="213">
        <f t="shared" si="199"/>
        <v>0</v>
      </c>
      <c r="W813" s="213">
        <f t="shared" si="199"/>
        <v>0</v>
      </c>
      <c r="X813" s="213">
        <f t="shared" si="200"/>
        <v>4992</v>
      </c>
      <c r="Y813" s="194">
        <v>7</v>
      </c>
      <c r="Z813" s="194">
        <v>1.96</v>
      </c>
      <c r="AA813" s="102">
        <v>1</v>
      </c>
      <c r="AB813" s="102">
        <v>163072</v>
      </c>
      <c r="AC813" s="102">
        <v>8000</v>
      </c>
      <c r="AD813" s="102"/>
      <c r="AE813" s="213">
        <f t="shared" si="201"/>
        <v>171072</v>
      </c>
      <c r="AF813" s="194">
        <v>8</v>
      </c>
      <c r="AG813" s="194">
        <v>2.02</v>
      </c>
      <c r="AH813" s="102">
        <v>1</v>
      </c>
      <c r="AI813" s="102">
        <v>168064</v>
      </c>
      <c r="AJ813" s="102">
        <v>8000</v>
      </c>
      <c r="AK813" s="102"/>
      <c r="AL813" s="213">
        <f t="shared" si="202"/>
        <v>176064</v>
      </c>
    </row>
    <row r="814" spans="1:38" ht="27">
      <c r="A814" s="194">
        <v>11</v>
      </c>
      <c r="B814" s="102" t="s">
        <v>6795</v>
      </c>
      <c r="C814" s="102" t="s">
        <v>5282</v>
      </c>
      <c r="D814" s="194">
        <v>1994</v>
      </c>
      <c r="E814" s="942" t="s">
        <v>1121</v>
      </c>
      <c r="F814" s="194" t="s">
        <v>990</v>
      </c>
      <c r="G814" s="194">
        <v>3</v>
      </c>
      <c r="H814" s="194">
        <v>1.84</v>
      </c>
      <c r="I814" s="102">
        <v>1</v>
      </c>
      <c r="J814" s="102">
        <v>153088</v>
      </c>
      <c r="K814" s="102">
        <v>8000</v>
      </c>
      <c r="L814" s="102"/>
      <c r="M814" s="213">
        <f t="shared" si="197"/>
        <v>161088</v>
      </c>
      <c r="N814" s="194">
        <v>1.79</v>
      </c>
      <c r="O814" s="102">
        <v>1</v>
      </c>
      <c r="P814" s="194">
        <v>148928</v>
      </c>
      <c r="Q814" s="194">
        <v>8000</v>
      </c>
      <c r="R814" s="194"/>
      <c r="S814" s="213">
        <f t="shared" si="198"/>
        <v>156928</v>
      </c>
      <c r="T814" s="213">
        <f t="shared" si="199"/>
        <v>0</v>
      </c>
      <c r="U814" s="213">
        <f t="shared" si="199"/>
        <v>4160</v>
      </c>
      <c r="V814" s="213">
        <f t="shared" si="199"/>
        <v>0</v>
      </c>
      <c r="W814" s="213">
        <f t="shared" si="199"/>
        <v>0</v>
      </c>
      <c r="X814" s="213">
        <f t="shared" si="200"/>
        <v>4160</v>
      </c>
      <c r="Y814" s="194">
        <v>4</v>
      </c>
      <c r="Z814" s="194">
        <v>1.9</v>
      </c>
      <c r="AA814" s="102">
        <v>1</v>
      </c>
      <c r="AB814" s="102">
        <v>158080</v>
      </c>
      <c r="AC814" s="102">
        <v>8000</v>
      </c>
      <c r="AD814" s="102"/>
      <c r="AE814" s="213">
        <f t="shared" si="201"/>
        <v>166080</v>
      </c>
      <c r="AF814" s="194">
        <v>5</v>
      </c>
      <c r="AG814" s="194">
        <v>1.9</v>
      </c>
      <c r="AH814" s="102">
        <v>1</v>
      </c>
      <c r="AI814" s="102">
        <v>158080</v>
      </c>
      <c r="AJ814" s="102">
        <v>8000</v>
      </c>
      <c r="AK814" s="102"/>
      <c r="AL814" s="213">
        <f t="shared" si="202"/>
        <v>166080</v>
      </c>
    </row>
    <row r="815" spans="1:38" ht="27">
      <c r="A815" s="194">
        <v>12</v>
      </c>
      <c r="B815" s="104" t="s">
        <v>1281</v>
      </c>
      <c r="C815" s="104" t="s">
        <v>5282</v>
      </c>
      <c r="D815" s="194">
        <v>1965</v>
      </c>
      <c r="E815" s="942" t="s">
        <v>1121</v>
      </c>
      <c r="F815" s="194" t="s">
        <v>990</v>
      </c>
      <c r="G815" s="194">
        <v>21</v>
      </c>
      <c r="H815" s="194">
        <v>2.2799999999999998</v>
      </c>
      <c r="I815" s="102">
        <v>1</v>
      </c>
      <c r="J815" s="102">
        <v>189695.99999999997</v>
      </c>
      <c r="K815" s="102">
        <v>8000</v>
      </c>
      <c r="L815" s="102"/>
      <c r="M815" s="213">
        <f t="shared" si="197"/>
        <v>197695.99999999997</v>
      </c>
      <c r="N815" s="194">
        <v>2.2799999999999998</v>
      </c>
      <c r="O815" s="102">
        <v>1</v>
      </c>
      <c r="P815" s="194">
        <v>189695.99999999997</v>
      </c>
      <c r="Q815" s="194">
        <v>8000</v>
      </c>
      <c r="R815" s="194"/>
      <c r="S815" s="213">
        <f t="shared" si="198"/>
        <v>197695.99999999997</v>
      </c>
      <c r="T815" s="213">
        <f t="shared" si="199"/>
        <v>0</v>
      </c>
      <c r="U815" s="213">
        <f t="shared" si="199"/>
        <v>0</v>
      </c>
      <c r="V815" s="213">
        <f t="shared" si="199"/>
        <v>0</v>
      </c>
      <c r="W815" s="213">
        <f t="shared" si="199"/>
        <v>0</v>
      </c>
      <c r="X815" s="213">
        <f t="shared" si="200"/>
        <v>0</v>
      </c>
      <c r="Y815" s="194">
        <v>22</v>
      </c>
      <c r="Z815" s="194">
        <v>2.2799999999999998</v>
      </c>
      <c r="AA815" s="102">
        <v>1</v>
      </c>
      <c r="AB815" s="102">
        <v>189695.99999999997</v>
      </c>
      <c r="AC815" s="102">
        <v>8000</v>
      </c>
      <c r="AD815" s="102"/>
      <c r="AE815" s="213">
        <f t="shared" si="201"/>
        <v>197695.99999999997</v>
      </c>
      <c r="AF815" s="194">
        <v>23</v>
      </c>
      <c r="AG815" s="194">
        <v>2.2799999999999998</v>
      </c>
      <c r="AH815" s="102">
        <v>1</v>
      </c>
      <c r="AI815" s="102">
        <v>189695.99999999997</v>
      </c>
      <c r="AJ815" s="102">
        <v>8000</v>
      </c>
      <c r="AK815" s="102"/>
      <c r="AL815" s="213">
        <f t="shared" si="202"/>
        <v>197695.99999999997</v>
      </c>
    </row>
    <row r="816" spans="1:38" ht="27">
      <c r="A816" s="194">
        <v>13</v>
      </c>
      <c r="B816" s="102" t="s">
        <v>1384</v>
      </c>
      <c r="C816" s="102" t="s">
        <v>5282</v>
      </c>
      <c r="D816" s="194">
        <v>1992</v>
      </c>
      <c r="E816" s="942" t="s">
        <v>1121</v>
      </c>
      <c r="F816" s="194" t="s">
        <v>990</v>
      </c>
      <c r="G816" s="194">
        <v>9</v>
      </c>
      <c r="H816" s="194">
        <v>2.02</v>
      </c>
      <c r="I816" s="102">
        <v>1</v>
      </c>
      <c r="J816" s="102">
        <v>168064</v>
      </c>
      <c r="K816" s="102">
        <v>8000</v>
      </c>
      <c r="L816" s="102"/>
      <c r="M816" s="213">
        <f t="shared" si="197"/>
        <v>176064</v>
      </c>
      <c r="N816" s="194">
        <v>2.02</v>
      </c>
      <c r="O816" s="102">
        <v>1</v>
      </c>
      <c r="P816" s="194">
        <v>168064</v>
      </c>
      <c r="Q816" s="194">
        <v>8000</v>
      </c>
      <c r="R816" s="194"/>
      <c r="S816" s="213">
        <f t="shared" si="198"/>
        <v>176064</v>
      </c>
      <c r="T816" s="213">
        <f t="shared" si="199"/>
        <v>0</v>
      </c>
      <c r="U816" s="213">
        <f t="shared" si="199"/>
        <v>0</v>
      </c>
      <c r="V816" s="213">
        <f t="shared" si="199"/>
        <v>0</v>
      </c>
      <c r="W816" s="213">
        <f t="shared" si="199"/>
        <v>0</v>
      </c>
      <c r="X816" s="213">
        <f t="shared" si="200"/>
        <v>0</v>
      </c>
      <c r="Y816" s="194">
        <v>10</v>
      </c>
      <c r="Z816" s="194">
        <v>2.08</v>
      </c>
      <c r="AA816" s="102">
        <v>1</v>
      </c>
      <c r="AB816" s="102">
        <v>173056</v>
      </c>
      <c r="AC816" s="102">
        <v>8000</v>
      </c>
      <c r="AD816" s="102"/>
      <c r="AE816" s="213">
        <f t="shared" si="201"/>
        <v>181056</v>
      </c>
      <c r="AF816" s="194">
        <v>11</v>
      </c>
      <c r="AG816" s="194">
        <v>2.08</v>
      </c>
      <c r="AH816" s="102">
        <v>1</v>
      </c>
      <c r="AI816" s="102">
        <v>173056</v>
      </c>
      <c r="AJ816" s="102">
        <v>8000</v>
      </c>
      <c r="AK816" s="102"/>
      <c r="AL816" s="213">
        <f t="shared" si="202"/>
        <v>181056</v>
      </c>
    </row>
    <row r="817" spans="1:38" ht="27">
      <c r="A817" s="194">
        <v>14</v>
      </c>
      <c r="B817" s="102" t="s">
        <v>8171</v>
      </c>
      <c r="C817" s="102" t="s">
        <v>5283</v>
      </c>
      <c r="D817" s="194">
        <v>2000</v>
      </c>
      <c r="E817" s="942" t="s">
        <v>1163</v>
      </c>
      <c r="F817" s="194" t="s">
        <v>990</v>
      </c>
      <c r="G817" s="194">
        <v>2</v>
      </c>
      <c r="H817" s="194">
        <v>1.79</v>
      </c>
      <c r="I817" s="102">
        <v>1</v>
      </c>
      <c r="J817" s="102">
        <v>148928</v>
      </c>
      <c r="K817" s="102">
        <v>8000</v>
      </c>
      <c r="L817" s="102"/>
      <c r="M817" s="213">
        <f t="shared" si="197"/>
        <v>156928</v>
      </c>
      <c r="N817" s="194">
        <v>1.73</v>
      </c>
      <c r="O817" s="102">
        <v>1</v>
      </c>
      <c r="P817" s="194">
        <v>143936</v>
      </c>
      <c r="Q817" s="194">
        <v>8000</v>
      </c>
      <c r="R817" s="194"/>
      <c r="S817" s="213">
        <f t="shared" si="198"/>
        <v>151936</v>
      </c>
      <c r="T817" s="213">
        <f t="shared" si="199"/>
        <v>0</v>
      </c>
      <c r="U817" s="213">
        <f t="shared" si="199"/>
        <v>4992</v>
      </c>
      <c r="V817" s="213">
        <f t="shared" si="199"/>
        <v>0</v>
      </c>
      <c r="W817" s="213">
        <f t="shared" si="199"/>
        <v>0</v>
      </c>
      <c r="X817" s="213">
        <f t="shared" si="200"/>
        <v>4992</v>
      </c>
      <c r="Y817" s="194">
        <v>3</v>
      </c>
      <c r="Z817" s="194">
        <v>1.84</v>
      </c>
      <c r="AA817" s="102">
        <v>1</v>
      </c>
      <c r="AB817" s="102">
        <v>153088</v>
      </c>
      <c r="AC817" s="102">
        <v>8000</v>
      </c>
      <c r="AD817" s="102"/>
      <c r="AE817" s="213">
        <f t="shared" si="201"/>
        <v>161088</v>
      </c>
      <c r="AF817" s="194">
        <v>4</v>
      </c>
      <c r="AG817" s="194">
        <v>1.9</v>
      </c>
      <c r="AH817" s="102">
        <v>1</v>
      </c>
      <c r="AI817" s="102">
        <v>158080</v>
      </c>
      <c r="AJ817" s="102">
        <v>8000</v>
      </c>
      <c r="AK817" s="102"/>
      <c r="AL817" s="213">
        <f t="shared" si="202"/>
        <v>166080</v>
      </c>
    </row>
    <row r="818" spans="1:38" ht="27">
      <c r="A818" s="194">
        <v>15</v>
      </c>
      <c r="B818" s="104" t="s">
        <v>5469</v>
      </c>
      <c r="C818" s="104" t="s">
        <v>5282</v>
      </c>
      <c r="D818" s="194">
        <v>1987</v>
      </c>
      <c r="E818" s="942" t="s">
        <v>1163</v>
      </c>
      <c r="F818" s="194" t="s">
        <v>990</v>
      </c>
      <c r="G818" s="194">
        <v>10</v>
      </c>
      <c r="H818" s="194">
        <v>2.08</v>
      </c>
      <c r="I818" s="102">
        <v>1</v>
      </c>
      <c r="J818" s="102">
        <v>173056</v>
      </c>
      <c r="K818" s="102">
        <v>8000</v>
      </c>
      <c r="L818" s="102"/>
      <c r="M818" s="213">
        <f t="shared" si="197"/>
        <v>181056</v>
      </c>
      <c r="N818" s="194">
        <v>2.02</v>
      </c>
      <c r="O818" s="102">
        <v>1</v>
      </c>
      <c r="P818" s="194">
        <v>168064</v>
      </c>
      <c r="Q818" s="194">
        <v>8000</v>
      </c>
      <c r="R818" s="194"/>
      <c r="S818" s="213">
        <f t="shared" si="198"/>
        <v>176064</v>
      </c>
      <c r="T818" s="213">
        <f t="shared" si="199"/>
        <v>0</v>
      </c>
      <c r="U818" s="213">
        <f t="shared" si="199"/>
        <v>4992</v>
      </c>
      <c r="V818" s="213">
        <f t="shared" si="199"/>
        <v>0</v>
      </c>
      <c r="W818" s="213">
        <f t="shared" si="199"/>
        <v>0</v>
      </c>
      <c r="X818" s="213">
        <f t="shared" si="200"/>
        <v>4992</v>
      </c>
      <c r="Y818" s="194">
        <v>11</v>
      </c>
      <c r="Z818" s="194">
        <v>2.08</v>
      </c>
      <c r="AA818" s="102">
        <v>1</v>
      </c>
      <c r="AB818" s="102">
        <v>173056</v>
      </c>
      <c r="AC818" s="102">
        <v>8000</v>
      </c>
      <c r="AD818" s="102"/>
      <c r="AE818" s="213">
        <f t="shared" si="201"/>
        <v>181056</v>
      </c>
      <c r="AF818" s="194">
        <v>12</v>
      </c>
      <c r="AG818" s="194">
        <v>2.08</v>
      </c>
      <c r="AH818" s="102">
        <v>1</v>
      </c>
      <c r="AI818" s="102">
        <v>173056</v>
      </c>
      <c r="AJ818" s="102">
        <v>8000</v>
      </c>
      <c r="AK818" s="102"/>
      <c r="AL818" s="213">
        <f t="shared" si="202"/>
        <v>181056</v>
      </c>
    </row>
    <row r="819" spans="1:38" ht="27">
      <c r="A819" s="194">
        <v>16</v>
      </c>
      <c r="B819" s="102" t="s">
        <v>4355</v>
      </c>
      <c r="C819" s="102" t="s">
        <v>5282</v>
      </c>
      <c r="D819" s="194">
        <v>2001</v>
      </c>
      <c r="E819" s="942" t="s">
        <v>1163</v>
      </c>
      <c r="F819" s="194" t="s">
        <v>990</v>
      </c>
      <c r="G819" s="194">
        <v>5</v>
      </c>
      <c r="H819" s="194">
        <v>1.9</v>
      </c>
      <c r="I819" s="102">
        <v>1</v>
      </c>
      <c r="J819" s="102">
        <v>158080</v>
      </c>
      <c r="K819" s="102">
        <v>8000</v>
      </c>
      <c r="L819" s="102"/>
      <c r="M819" s="213">
        <f t="shared" si="197"/>
        <v>166080</v>
      </c>
      <c r="N819" s="194">
        <v>1.9</v>
      </c>
      <c r="O819" s="102">
        <v>1</v>
      </c>
      <c r="P819" s="194">
        <v>158080</v>
      </c>
      <c r="Q819" s="194">
        <v>8000</v>
      </c>
      <c r="R819" s="194"/>
      <c r="S819" s="213">
        <f t="shared" si="198"/>
        <v>166080</v>
      </c>
      <c r="T819" s="213">
        <f t="shared" si="199"/>
        <v>0</v>
      </c>
      <c r="U819" s="213">
        <f t="shared" si="199"/>
        <v>0</v>
      </c>
      <c r="V819" s="213">
        <f t="shared" si="199"/>
        <v>0</v>
      </c>
      <c r="W819" s="213">
        <f t="shared" si="199"/>
        <v>0</v>
      </c>
      <c r="X819" s="213">
        <f t="shared" si="200"/>
        <v>0</v>
      </c>
      <c r="Y819" s="194">
        <v>6</v>
      </c>
      <c r="Z819" s="194">
        <v>1.96</v>
      </c>
      <c r="AA819" s="102">
        <v>1</v>
      </c>
      <c r="AB819" s="102">
        <v>163072</v>
      </c>
      <c r="AC819" s="102">
        <v>8000</v>
      </c>
      <c r="AD819" s="102"/>
      <c r="AE819" s="213">
        <f t="shared" si="201"/>
        <v>171072</v>
      </c>
      <c r="AF819" s="194">
        <v>7</v>
      </c>
      <c r="AG819" s="194">
        <v>1.96</v>
      </c>
      <c r="AH819" s="102">
        <v>1</v>
      </c>
      <c r="AI819" s="102">
        <v>163072</v>
      </c>
      <c r="AJ819" s="102">
        <v>8000</v>
      </c>
      <c r="AK819" s="102"/>
      <c r="AL819" s="213">
        <f t="shared" si="202"/>
        <v>171072</v>
      </c>
    </row>
    <row r="820" spans="1:38" ht="27">
      <c r="A820" s="194">
        <v>17</v>
      </c>
      <c r="B820" s="102" t="s">
        <v>1385</v>
      </c>
      <c r="C820" s="102" t="s">
        <v>5282</v>
      </c>
      <c r="D820" s="194">
        <v>1973</v>
      </c>
      <c r="E820" s="942" t="s">
        <v>1163</v>
      </c>
      <c r="F820" s="194" t="s">
        <v>990</v>
      </c>
      <c r="G820" s="194">
        <v>14</v>
      </c>
      <c r="H820" s="194">
        <v>2.14</v>
      </c>
      <c r="I820" s="102">
        <v>1</v>
      </c>
      <c r="J820" s="102">
        <v>178048</v>
      </c>
      <c r="K820" s="102">
        <v>8000</v>
      </c>
      <c r="L820" s="102"/>
      <c r="M820" s="213">
        <f t="shared" si="197"/>
        <v>186048</v>
      </c>
      <c r="N820" s="194">
        <v>2.14</v>
      </c>
      <c r="O820" s="102">
        <v>1</v>
      </c>
      <c r="P820" s="194">
        <v>178048</v>
      </c>
      <c r="Q820" s="194">
        <v>8000</v>
      </c>
      <c r="R820" s="194"/>
      <c r="S820" s="213">
        <f t="shared" si="198"/>
        <v>186048</v>
      </c>
      <c r="T820" s="213">
        <f t="shared" si="199"/>
        <v>0</v>
      </c>
      <c r="U820" s="213">
        <f t="shared" si="199"/>
        <v>0</v>
      </c>
      <c r="V820" s="213">
        <f t="shared" si="199"/>
        <v>0</v>
      </c>
      <c r="W820" s="213">
        <f t="shared" si="199"/>
        <v>0</v>
      </c>
      <c r="X820" s="213">
        <f t="shared" si="200"/>
        <v>0</v>
      </c>
      <c r="Y820" s="194">
        <v>15</v>
      </c>
      <c r="Z820" s="194">
        <v>2.14</v>
      </c>
      <c r="AA820" s="102">
        <v>1</v>
      </c>
      <c r="AB820" s="102">
        <v>178048</v>
      </c>
      <c r="AC820" s="102">
        <v>8000</v>
      </c>
      <c r="AD820" s="102"/>
      <c r="AE820" s="213">
        <f t="shared" si="201"/>
        <v>186048</v>
      </c>
      <c r="AF820" s="194">
        <v>16</v>
      </c>
      <c r="AG820" s="194">
        <v>2.21</v>
      </c>
      <c r="AH820" s="102">
        <v>1</v>
      </c>
      <c r="AI820" s="102">
        <v>183872</v>
      </c>
      <c r="AJ820" s="102">
        <v>8000</v>
      </c>
      <c r="AK820" s="102"/>
      <c r="AL820" s="213">
        <f t="shared" si="202"/>
        <v>191872</v>
      </c>
    </row>
    <row r="821" spans="1:38" ht="27">
      <c r="A821" s="194">
        <v>18</v>
      </c>
      <c r="B821" s="104" t="s">
        <v>1386</v>
      </c>
      <c r="C821" s="104" t="s">
        <v>5282</v>
      </c>
      <c r="D821" s="194">
        <v>1981</v>
      </c>
      <c r="E821" s="942" t="s">
        <v>1163</v>
      </c>
      <c r="F821" s="194" t="s">
        <v>990</v>
      </c>
      <c r="G821" s="194">
        <v>16</v>
      </c>
      <c r="H821" s="194">
        <v>2.21</v>
      </c>
      <c r="I821" s="102">
        <v>1</v>
      </c>
      <c r="J821" s="102">
        <v>183872</v>
      </c>
      <c r="K821" s="102">
        <v>8000</v>
      </c>
      <c r="L821" s="102"/>
      <c r="M821" s="213">
        <f t="shared" si="197"/>
        <v>191872</v>
      </c>
      <c r="N821" s="194">
        <v>2.14</v>
      </c>
      <c r="O821" s="102">
        <v>1</v>
      </c>
      <c r="P821" s="194">
        <v>178048</v>
      </c>
      <c r="Q821" s="194">
        <v>8000</v>
      </c>
      <c r="R821" s="194"/>
      <c r="S821" s="213">
        <f t="shared" si="198"/>
        <v>186048</v>
      </c>
      <c r="T821" s="213">
        <f t="shared" si="199"/>
        <v>0</v>
      </c>
      <c r="U821" s="213">
        <f t="shared" si="199"/>
        <v>5824</v>
      </c>
      <c r="V821" s="213">
        <f t="shared" si="199"/>
        <v>0</v>
      </c>
      <c r="W821" s="213">
        <f t="shared" si="199"/>
        <v>0</v>
      </c>
      <c r="X821" s="213">
        <f t="shared" si="200"/>
        <v>5824</v>
      </c>
      <c r="Y821" s="194">
        <v>17</v>
      </c>
      <c r="Z821" s="194">
        <v>2.21</v>
      </c>
      <c r="AA821" s="102">
        <v>1</v>
      </c>
      <c r="AB821" s="102">
        <v>183872</v>
      </c>
      <c r="AC821" s="102">
        <v>8000</v>
      </c>
      <c r="AD821" s="102"/>
      <c r="AE821" s="213">
        <f t="shared" si="201"/>
        <v>191872</v>
      </c>
      <c r="AF821" s="194">
        <v>18</v>
      </c>
      <c r="AG821" s="194">
        <v>2.21</v>
      </c>
      <c r="AH821" s="102">
        <v>1</v>
      </c>
      <c r="AI821" s="102">
        <v>183872</v>
      </c>
      <c r="AJ821" s="102">
        <v>8000</v>
      </c>
      <c r="AK821" s="102"/>
      <c r="AL821" s="213">
        <f t="shared" si="202"/>
        <v>191872</v>
      </c>
    </row>
    <row r="822" spans="1:38" ht="27">
      <c r="A822" s="194">
        <v>19</v>
      </c>
      <c r="B822" s="102" t="s">
        <v>8172</v>
      </c>
      <c r="C822" s="102" t="s">
        <v>5282</v>
      </c>
      <c r="D822" s="194">
        <v>1990</v>
      </c>
      <c r="E822" s="942" t="s">
        <v>1163</v>
      </c>
      <c r="F822" s="194" t="s">
        <v>990</v>
      </c>
      <c r="G822" s="194">
        <v>18</v>
      </c>
      <c r="H822" s="194">
        <v>2.21</v>
      </c>
      <c r="I822" s="102">
        <v>1</v>
      </c>
      <c r="J822" s="102">
        <v>183872</v>
      </c>
      <c r="K822" s="102">
        <v>8000</v>
      </c>
      <c r="L822" s="102"/>
      <c r="M822" s="213">
        <f t="shared" si="197"/>
        <v>191872</v>
      </c>
      <c r="N822" s="194">
        <v>2.21</v>
      </c>
      <c r="O822" s="102">
        <v>1</v>
      </c>
      <c r="P822" s="194">
        <v>183872</v>
      </c>
      <c r="Q822" s="194">
        <v>8000</v>
      </c>
      <c r="R822" s="194"/>
      <c r="S822" s="213">
        <f t="shared" si="198"/>
        <v>191872</v>
      </c>
      <c r="T822" s="213">
        <f t="shared" si="199"/>
        <v>0</v>
      </c>
      <c r="U822" s="213">
        <f t="shared" si="199"/>
        <v>0</v>
      </c>
      <c r="V822" s="213">
        <f t="shared" si="199"/>
        <v>0</v>
      </c>
      <c r="W822" s="213">
        <f t="shared" si="199"/>
        <v>0</v>
      </c>
      <c r="X822" s="213">
        <f t="shared" si="200"/>
        <v>0</v>
      </c>
      <c r="Y822" s="194">
        <v>19</v>
      </c>
      <c r="Z822" s="194">
        <v>2.2799999999999998</v>
      </c>
      <c r="AA822" s="102">
        <v>1</v>
      </c>
      <c r="AB822" s="102">
        <v>189695.99999999997</v>
      </c>
      <c r="AC822" s="102">
        <v>8000</v>
      </c>
      <c r="AD822" s="102"/>
      <c r="AE822" s="213">
        <f t="shared" si="201"/>
        <v>197695.99999999997</v>
      </c>
      <c r="AF822" s="194">
        <v>20</v>
      </c>
      <c r="AG822" s="194">
        <v>2.2799999999999998</v>
      </c>
      <c r="AH822" s="102">
        <v>1</v>
      </c>
      <c r="AI822" s="102">
        <v>189695.99999999997</v>
      </c>
      <c r="AJ822" s="102">
        <v>8000</v>
      </c>
      <c r="AK822" s="102"/>
      <c r="AL822" s="213">
        <f t="shared" si="202"/>
        <v>197695.99999999997</v>
      </c>
    </row>
    <row r="823" spans="1:38" ht="27">
      <c r="A823" s="194">
        <v>20</v>
      </c>
      <c r="B823" s="102" t="s">
        <v>1875</v>
      </c>
      <c r="C823" s="102" t="s">
        <v>5282</v>
      </c>
      <c r="D823" s="194">
        <v>1977</v>
      </c>
      <c r="E823" s="942" t="s">
        <v>1163</v>
      </c>
      <c r="F823" s="194" t="s">
        <v>990</v>
      </c>
      <c r="G823" s="194">
        <v>6</v>
      </c>
      <c r="H823" s="194">
        <v>1.96</v>
      </c>
      <c r="I823" s="102">
        <v>1</v>
      </c>
      <c r="J823" s="102">
        <v>163072</v>
      </c>
      <c r="K823" s="102">
        <v>8000</v>
      </c>
      <c r="L823" s="102"/>
      <c r="M823" s="213">
        <f t="shared" si="197"/>
        <v>171072</v>
      </c>
      <c r="N823" s="194">
        <v>1.9</v>
      </c>
      <c r="O823" s="102">
        <v>1</v>
      </c>
      <c r="P823" s="194">
        <v>158080</v>
      </c>
      <c r="Q823" s="194">
        <v>8000</v>
      </c>
      <c r="R823" s="194"/>
      <c r="S823" s="213">
        <f t="shared" si="198"/>
        <v>166080</v>
      </c>
      <c r="T823" s="213">
        <f t="shared" si="199"/>
        <v>0</v>
      </c>
      <c r="U823" s="213">
        <f t="shared" si="199"/>
        <v>4992</v>
      </c>
      <c r="V823" s="213">
        <f t="shared" si="199"/>
        <v>0</v>
      </c>
      <c r="W823" s="213">
        <f t="shared" si="199"/>
        <v>0</v>
      </c>
      <c r="X823" s="213">
        <f t="shared" si="200"/>
        <v>4992</v>
      </c>
      <c r="Y823" s="194">
        <v>7</v>
      </c>
      <c r="Z823" s="194">
        <v>1.96</v>
      </c>
      <c r="AA823" s="102">
        <v>1</v>
      </c>
      <c r="AB823" s="102">
        <v>163072</v>
      </c>
      <c r="AC823" s="102">
        <v>8000</v>
      </c>
      <c r="AD823" s="102"/>
      <c r="AE823" s="213">
        <f t="shared" si="201"/>
        <v>171072</v>
      </c>
      <c r="AF823" s="194">
        <v>8</v>
      </c>
      <c r="AG823" s="194">
        <v>2.02</v>
      </c>
      <c r="AH823" s="102">
        <v>1</v>
      </c>
      <c r="AI823" s="102">
        <v>168064</v>
      </c>
      <c r="AJ823" s="102">
        <v>8000</v>
      </c>
      <c r="AK823" s="102"/>
      <c r="AL823" s="213">
        <f t="shared" si="202"/>
        <v>176064</v>
      </c>
    </row>
    <row r="824" spans="1:38" ht="27">
      <c r="A824" s="194">
        <v>21</v>
      </c>
      <c r="B824" s="104" t="s">
        <v>5470</v>
      </c>
      <c r="C824" s="104" t="s">
        <v>5282</v>
      </c>
      <c r="D824" s="194">
        <v>1994</v>
      </c>
      <c r="E824" s="942" t="s">
        <v>1163</v>
      </c>
      <c r="F824" s="194" t="s">
        <v>990</v>
      </c>
      <c r="G824" s="194">
        <v>4</v>
      </c>
      <c r="H824" s="194">
        <v>1.9</v>
      </c>
      <c r="I824" s="102">
        <v>1</v>
      </c>
      <c r="J824" s="102">
        <v>158080</v>
      </c>
      <c r="K824" s="102">
        <v>8000</v>
      </c>
      <c r="L824" s="102"/>
      <c r="M824" s="213">
        <f t="shared" si="197"/>
        <v>166080</v>
      </c>
      <c r="N824" s="194">
        <v>1.84</v>
      </c>
      <c r="O824" s="102">
        <v>1</v>
      </c>
      <c r="P824" s="194">
        <v>153088</v>
      </c>
      <c r="Q824" s="194">
        <v>8000</v>
      </c>
      <c r="R824" s="194"/>
      <c r="S824" s="213">
        <f t="shared" si="198"/>
        <v>161088</v>
      </c>
      <c r="T824" s="213">
        <f t="shared" si="199"/>
        <v>0</v>
      </c>
      <c r="U824" s="213">
        <f t="shared" si="199"/>
        <v>4992</v>
      </c>
      <c r="V824" s="213">
        <f t="shared" si="199"/>
        <v>0</v>
      </c>
      <c r="W824" s="213">
        <f t="shared" si="199"/>
        <v>0</v>
      </c>
      <c r="X824" s="213">
        <f t="shared" si="200"/>
        <v>4992</v>
      </c>
      <c r="Y824" s="194">
        <v>5</v>
      </c>
      <c r="Z824" s="194">
        <v>1.9</v>
      </c>
      <c r="AA824" s="102">
        <v>1</v>
      </c>
      <c r="AB824" s="102">
        <v>158080</v>
      </c>
      <c r="AC824" s="102">
        <v>8000</v>
      </c>
      <c r="AD824" s="102"/>
      <c r="AE824" s="213">
        <f t="shared" si="201"/>
        <v>166080</v>
      </c>
      <c r="AF824" s="194">
        <v>6</v>
      </c>
      <c r="AG824" s="194">
        <v>1.96</v>
      </c>
      <c r="AH824" s="102">
        <v>1</v>
      </c>
      <c r="AI824" s="102">
        <v>163072</v>
      </c>
      <c r="AJ824" s="102">
        <v>8000</v>
      </c>
      <c r="AK824" s="102"/>
      <c r="AL824" s="213">
        <f t="shared" si="202"/>
        <v>171072</v>
      </c>
    </row>
    <row r="825" spans="1:38" ht="27">
      <c r="A825" s="194">
        <v>22</v>
      </c>
      <c r="B825" s="102" t="s">
        <v>6796</v>
      </c>
      <c r="C825" s="102" t="s">
        <v>5282</v>
      </c>
      <c r="D825" s="194">
        <v>1990</v>
      </c>
      <c r="E825" s="942" t="s">
        <v>1163</v>
      </c>
      <c r="F825" s="194" t="s">
        <v>990</v>
      </c>
      <c r="G825" s="194">
        <v>3</v>
      </c>
      <c r="H825" s="194">
        <v>1.84</v>
      </c>
      <c r="I825" s="102">
        <v>1</v>
      </c>
      <c r="J825" s="102">
        <v>153088</v>
      </c>
      <c r="K825" s="102">
        <v>8000</v>
      </c>
      <c r="L825" s="102"/>
      <c r="M825" s="213">
        <f t="shared" si="197"/>
        <v>161088</v>
      </c>
      <c r="N825" s="194">
        <v>1.79</v>
      </c>
      <c r="O825" s="102">
        <v>1</v>
      </c>
      <c r="P825" s="194">
        <v>148928</v>
      </c>
      <c r="Q825" s="194">
        <v>8000</v>
      </c>
      <c r="R825" s="194"/>
      <c r="S825" s="213">
        <f t="shared" si="198"/>
        <v>156928</v>
      </c>
      <c r="T825" s="213">
        <f t="shared" si="199"/>
        <v>0</v>
      </c>
      <c r="U825" s="213">
        <f t="shared" si="199"/>
        <v>4160</v>
      </c>
      <c r="V825" s="213">
        <f t="shared" si="199"/>
        <v>0</v>
      </c>
      <c r="W825" s="213">
        <f t="shared" si="199"/>
        <v>0</v>
      </c>
      <c r="X825" s="213">
        <f t="shared" si="200"/>
        <v>4160</v>
      </c>
      <c r="Y825" s="194">
        <v>4</v>
      </c>
      <c r="Z825" s="194">
        <v>1.9</v>
      </c>
      <c r="AA825" s="102">
        <v>1</v>
      </c>
      <c r="AB825" s="102">
        <v>158080</v>
      </c>
      <c r="AC825" s="102">
        <v>8000</v>
      </c>
      <c r="AD825" s="102"/>
      <c r="AE825" s="213">
        <f t="shared" si="201"/>
        <v>166080</v>
      </c>
      <c r="AF825" s="194">
        <v>5</v>
      </c>
      <c r="AG825" s="194">
        <v>1.9</v>
      </c>
      <c r="AH825" s="102">
        <v>1</v>
      </c>
      <c r="AI825" s="102">
        <v>158080</v>
      </c>
      <c r="AJ825" s="102">
        <v>8000</v>
      </c>
      <c r="AK825" s="102"/>
      <c r="AL825" s="213">
        <f t="shared" si="202"/>
        <v>166080</v>
      </c>
    </row>
    <row r="826" spans="1:38" ht="27">
      <c r="A826" s="194">
        <v>23</v>
      </c>
      <c r="B826" s="102" t="s">
        <v>6797</v>
      </c>
      <c r="C826" s="102" t="s">
        <v>5282</v>
      </c>
      <c r="D826" s="194">
        <v>1998</v>
      </c>
      <c r="E826" s="942" t="s">
        <v>1163</v>
      </c>
      <c r="F826" s="194" t="s">
        <v>990</v>
      </c>
      <c r="G826" s="194">
        <v>3</v>
      </c>
      <c r="H826" s="194">
        <v>1.84</v>
      </c>
      <c r="I826" s="102">
        <v>1</v>
      </c>
      <c r="J826" s="102">
        <v>153088</v>
      </c>
      <c r="K826" s="102">
        <v>8000</v>
      </c>
      <c r="L826" s="102"/>
      <c r="M826" s="213">
        <f t="shared" si="197"/>
        <v>161088</v>
      </c>
      <c r="N826" s="194">
        <v>1.79</v>
      </c>
      <c r="O826" s="102">
        <v>1</v>
      </c>
      <c r="P826" s="194">
        <v>148928</v>
      </c>
      <c r="Q826" s="194">
        <v>8000</v>
      </c>
      <c r="R826" s="194"/>
      <c r="S826" s="213">
        <f t="shared" si="198"/>
        <v>156928</v>
      </c>
      <c r="T826" s="213">
        <f t="shared" si="199"/>
        <v>0</v>
      </c>
      <c r="U826" s="213">
        <f t="shared" si="199"/>
        <v>4160</v>
      </c>
      <c r="V826" s="213">
        <f t="shared" si="199"/>
        <v>0</v>
      </c>
      <c r="W826" s="213">
        <f t="shared" si="199"/>
        <v>0</v>
      </c>
      <c r="X826" s="213">
        <f t="shared" si="200"/>
        <v>4160</v>
      </c>
      <c r="Y826" s="194">
        <v>4</v>
      </c>
      <c r="Z826" s="194">
        <v>1.9</v>
      </c>
      <c r="AA826" s="102">
        <v>1</v>
      </c>
      <c r="AB826" s="102">
        <v>158080</v>
      </c>
      <c r="AC826" s="102">
        <v>8000</v>
      </c>
      <c r="AD826" s="102"/>
      <c r="AE826" s="213">
        <f t="shared" si="201"/>
        <v>166080</v>
      </c>
      <c r="AF826" s="194">
        <v>5</v>
      </c>
      <c r="AG826" s="194">
        <v>1.9</v>
      </c>
      <c r="AH826" s="102">
        <v>1</v>
      </c>
      <c r="AI826" s="102">
        <v>158080</v>
      </c>
      <c r="AJ826" s="102">
        <v>8000</v>
      </c>
      <c r="AK826" s="102"/>
      <c r="AL826" s="213">
        <f t="shared" si="202"/>
        <v>166080</v>
      </c>
    </row>
    <row r="827" spans="1:38" ht="40.5">
      <c r="A827" s="194">
        <v>24</v>
      </c>
      <c r="B827" s="104" t="s">
        <v>1877</v>
      </c>
      <c r="C827" s="104" t="s">
        <v>5282</v>
      </c>
      <c r="D827" s="194">
        <v>1996</v>
      </c>
      <c r="E827" s="942" t="s">
        <v>1124</v>
      </c>
      <c r="F827" s="194" t="s">
        <v>1115</v>
      </c>
      <c r="G827" s="194">
        <v>5</v>
      </c>
      <c r="H827" s="194">
        <v>3.02</v>
      </c>
      <c r="I827" s="102">
        <v>1</v>
      </c>
      <c r="J827" s="102">
        <v>251264</v>
      </c>
      <c r="K827" s="102">
        <v>8000</v>
      </c>
      <c r="L827" s="102"/>
      <c r="M827" s="213">
        <f t="shared" si="197"/>
        <v>259264</v>
      </c>
      <c r="N827" s="194">
        <v>3.02</v>
      </c>
      <c r="O827" s="102">
        <v>1</v>
      </c>
      <c r="P827" s="194">
        <v>251264</v>
      </c>
      <c r="Q827" s="194">
        <v>8000</v>
      </c>
      <c r="R827" s="194"/>
      <c r="S827" s="213">
        <f t="shared" si="198"/>
        <v>259264</v>
      </c>
      <c r="T827" s="213">
        <f t="shared" si="199"/>
        <v>0</v>
      </c>
      <c r="U827" s="213">
        <f t="shared" si="199"/>
        <v>0</v>
      </c>
      <c r="V827" s="213">
        <f t="shared" si="199"/>
        <v>0</v>
      </c>
      <c r="W827" s="213">
        <f t="shared" si="199"/>
        <v>0</v>
      </c>
      <c r="X827" s="213">
        <f t="shared" si="200"/>
        <v>0</v>
      </c>
      <c r="Y827" s="194">
        <v>6</v>
      </c>
      <c r="Z827" s="194">
        <v>3.11</v>
      </c>
      <c r="AA827" s="102">
        <v>1</v>
      </c>
      <c r="AB827" s="102">
        <v>258752</v>
      </c>
      <c r="AC827" s="102">
        <v>8000</v>
      </c>
      <c r="AD827" s="102"/>
      <c r="AE827" s="213">
        <f t="shared" si="201"/>
        <v>266752</v>
      </c>
      <c r="AF827" s="194">
        <v>7</v>
      </c>
      <c r="AG827" s="194">
        <v>3.11</v>
      </c>
      <c r="AH827" s="102">
        <v>1</v>
      </c>
      <c r="AI827" s="102">
        <v>258752</v>
      </c>
      <c r="AJ827" s="102">
        <v>8000</v>
      </c>
      <c r="AK827" s="102"/>
      <c r="AL827" s="213">
        <f t="shared" si="202"/>
        <v>266752</v>
      </c>
    </row>
    <row r="828" spans="1:38" ht="40.5">
      <c r="A828" s="194">
        <v>25</v>
      </c>
      <c r="B828" s="102" t="s">
        <v>4356</v>
      </c>
      <c r="C828" s="102" t="s">
        <v>5282</v>
      </c>
      <c r="D828" s="194">
        <v>1992</v>
      </c>
      <c r="E828" s="942" t="s">
        <v>1128</v>
      </c>
      <c r="F828" s="194" t="s">
        <v>1129</v>
      </c>
      <c r="G828" s="194">
        <v>8</v>
      </c>
      <c r="H828" s="194">
        <v>2.75</v>
      </c>
      <c r="I828" s="102">
        <v>1</v>
      </c>
      <c r="J828" s="102">
        <v>228800</v>
      </c>
      <c r="K828" s="102">
        <v>8000</v>
      </c>
      <c r="L828" s="102"/>
      <c r="M828" s="213">
        <f t="shared" si="197"/>
        <v>236800</v>
      </c>
      <c r="N828" s="194">
        <v>2.66</v>
      </c>
      <c r="O828" s="102">
        <v>1</v>
      </c>
      <c r="P828" s="194">
        <v>221312</v>
      </c>
      <c r="Q828" s="194">
        <v>8000</v>
      </c>
      <c r="R828" s="194"/>
      <c r="S828" s="213">
        <f t="shared" si="198"/>
        <v>229312</v>
      </c>
      <c r="T828" s="213">
        <f t="shared" si="199"/>
        <v>0</v>
      </c>
      <c r="U828" s="213">
        <f t="shared" si="199"/>
        <v>7488</v>
      </c>
      <c r="V828" s="213">
        <f t="shared" si="199"/>
        <v>0</v>
      </c>
      <c r="W828" s="213">
        <f t="shared" si="199"/>
        <v>0</v>
      </c>
      <c r="X828" s="213">
        <f t="shared" si="200"/>
        <v>7488</v>
      </c>
      <c r="Y828" s="194">
        <v>9</v>
      </c>
      <c r="Z828" s="194">
        <v>2.75</v>
      </c>
      <c r="AA828" s="102">
        <v>1</v>
      </c>
      <c r="AB828" s="102">
        <v>228800</v>
      </c>
      <c r="AC828" s="102">
        <v>8000</v>
      </c>
      <c r="AD828" s="102"/>
      <c r="AE828" s="213">
        <f t="shared" si="201"/>
        <v>236800</v>
      </c>
      <c r="AF828" s="194">
        <v>10</v>
      </c>
      <c r="AG828" s="194">
        <v>2.83</v>
      </c>
      <c r="AH828" s="102">
        <v>1</v>
      </c>
      <c r="AI828" s="102">
        <v>235456</v>
      </c>
      <c r="AJ828" s="102">
        <v>8000</v>
      </c>
      <c r="AK828" s="102"/>
      <c r="AL828" s="213">
        <f t="shared" si="202"/>
        <v>243456</v>
      </c>
    </row>
    <row r="829" spans="1:38" ht="40.5">
      <c r="A829" s="194">
        <v>26</v>
      </c>
      <c r="B829" s="102" t="s">
        <v>6798</v>
      </c>
      <c r="C829" s="102" t="s">
        <v>5282</v>
      </c>
      <c r="D829" s="194">
        <v>1992</v>
      </c>
      <c r="E829" s="942" t="s">
        <v>1133</v>
      </c>
      <c r="F829" s="194" t="s">
        <v>1134</v>
      </c>
      <c r="G829" s="194">
        <v>3</v>
      </c>
      <c r="H829" s="194">
        <v>1.59</v>
      </c>
      <c r="I829" s="102">
        <v>1</v>
      </c>
      <c r="J829" s="102">
        <v>132288</v>
      </c>
      <c r="K829" s="102">
        <v>8000</v>
      </c>
      <c r="L829" s="102"/>
      <c r="M829" s="213">
        <f t="shared" si="197"/>
        <v>140288</v>
      </c>
      <c r="N829" s="194">
        <v>1.54</v>
      </c>
      <c r="O829" s="102">
        <v>1</v>
      </c>
      <c r="P829" s="194">
        <v>128128</v>
      </c>
      <c r="Q829" s="194">
        <v>8000</v>
      </c>
      <c r="R829" s="194"/>
      <c r="S829" s="213">
        <f t="shared" si="198"/>
        <v>136128</v>
      </c>
      <c r="T829" s="213">
        <f t="shared" si="199"/>
        <v>0</v>
      </c>
      <c r="U829" s="213">
        <f t="shared" si="199"/>
        <v>4160</v>
      </c>
      <c r="V829" s="213">
        <f t="shared" si="199"/>
        <v>0</v>
      </c>
      <c r="W829" s="213">
        <f t="shared" si="199"/>
        <v>0</v>
      </c>
      <c r="X829" s="213">
        <f t="shared" si="200"/>
        <v>4160</v>
      </c>
      <c r="Y829" s="194">
        <v>4</v>
      </c>
      <c r="Z829" s="194">
        <v>1.63</v>
      </c>
      <c r="AA829" s="102">
        <v>1</v>
      </c>
      <c r="AB829" s="102">
        <v>135616</v>
      </c>
      <c r="AC829" s="102">
        <v>8000</v>
      </c>
      <c r="AD829" s="102"/>
      <c r="AE829" s="213">
        <f t="shared" si="201"/>
        <v>143616</v>
      </c>
      <c r="AF829" s="194">
        <v>5</v>
      </c>
      <c r="AG829" s="194">
        <v>1.63</v>
      </c>
      <c r="AH829" s="102">
        <v>1</v>
      </c>
      <c r="AI829" s="102">
        <v>135616</v>
      </c>
      <c r="AJ829" s="102">
        <v>8000</v>
      </c>
      <c r="AK829" s="102"/>
      <c r="AL829" s="213">
        <f t="shared" si="202"/>
        <v>143616</v>
      </c>
    </row>
    <row r="830" spans="1:38" ht="40.5">
      <c r="A830" s="194">
        <v>27</v>
      </c>
      <c r="B830" s="104" t="s">
        <v>1529</v>
      </c>
      <c r="C830" s="104" t="s">
        <v>5282</v>
      </c>
      <c r="D830" s="194">
        <v>1989</v>
      </c>
      <c r="E830" s="942" t="s">
        <v>1133</v>
      </c>
      <c r="F830" s="194" t="s">
        <v>1134</v>
      </c>
      <c r="G830" s="194">
        <v>3</v>
      </c>
      <c r="H830" s="194">
        <v>1.59</v>
      </c>
      <c r="I830" s="102">
        <v>1</v>
      </c>
      <c r="J830" s="102">
        <v>132288</v>
      </c>
      <c r="K830" s="102">
        <v>8000</v>
      </c>
      <c r="L830" s="102"/>
      <c r="M830" s="213">
        <f t="shared" si="197"/>
        <v>140288</v>
      </c>
      <c r="N830" s="194">
        <v>1.54</v>
      </c>
      <c r="O830" s="102">
        <v>1</v>
      </c>
      <c r="P830" s="194">
        <v>128128</v>
      </c>
      <c r="Q830" s="194">
        <v>8000</v>
      </c>
      <c r="R830" s="194"/>
      <c r="S830" s="213">
        <f t="shared" si="198"/>
        <v>136128</v>
      </c>
      <c r="T830" s="213">
        <f t="shared" si="199"/>
        <v>0</v>
      </c>
      <c r="U830" s="213">
        <f t="shared" si="199"/>
        <v>4160</v>
      </c>
      <c r="V830" s="213">
        <f t="shared" si="199"/>
        <v>0</v>
      </c>
      <c r="W830" s="213">
        <f t="shared" si="199"/>
        <v>0</v>
      </c>
      <c r="X830" s="213">
        <f t="shared" si="200"/>
        <v>4160</v>
      </c>
      <c r="Y830" s="194">
        <v>4</v>
      </c>
      <c r="Z830" s="194">
        <v>1.63</v>
      </c>
      <c r="AA830" s="102">
        <v>1</v>
      </c>
      <c r="AB830" s="102">
        <v>135616</v>
      </c>
      <c r="AC830" s="102">
        <v>8000</v>
      </c>
      <c r="AD830" s="102"/>
      <c r="AE830" s="213">
        <f t="shared" si="201"/>
        <v>143616</v>
      </c>
      <c r="AF830" s="194">
        <v>5</v>
      </c>
      <c r="AG830" s="194">
        <v>1.63</v>
      </c>
      <c r="AH830" s="102">
        <v>1</v>
      </c>
      <c r="AI830" s="102">
        <v>135616</v>
      </c>
      <c r="AJ830" s="102">
        <v>8000</v>
      </c>
      <c r="AK830" s="102"/>
      <c r="AL830" s="213">
        <f t="shared" si="202"/>
        <v>143616</v>
      </c>
    </row>
    <row r="831" spans="1:38" ht="40.5">
      <c r="A831" s="194">
        <v>28</v>
      </c>
      <c r="B831" s="102" t="s">
        <v>1876</v>
      </c>
      <c r="C831" s="102" t="s">
        <v>5282</v>
      </c>
      <c r="D831" s="194">
        <v>1986</v>
      </c>
      <c r="E831" s="942" t="s">
        <v>1133</v>
      </c>
      <c r="F831" s="194" t="s">
        <v>1134</v>
      </c>
      <c r="G831" s="194">
        <v>17</v>
      </c>
      <c r="H831" s="194">
        <v>1.9</v>
      </c>
      <c r="I831" s="102">
        <v>1</v>
      </c>
      <c r="J831" s="102">
        <v>158080</v>
      </c>
      <c r="K831" s="102">
        <v>8000</v>
      </c>
      <c r="L831" s="102"/>
      <c r="M831" s="213">
        <f t="shared" si="197"/>
        <v>166080</v>
      </c>
      <c r="N831" s="194">
        <v>1.9</v>
      </c>
      <c r="O831" s="102">
        <v>1</v>
      </c>
      <c r="P831" s="194">
        <v>158080</v>
      </c>
      <c r="Q831" s="194">
        <v>8000</v>
      </c>
      <c r="R831" s="194"/>
      <c r="S831" s="213">
        <f t="shared" si="198"/>
        <v>166080</v>
      </c>
      <c r="T831" s="213">
        <f t="shared" si="199"/>
        <v>0</v>
      </c>
      <c r="U831" s="213">
        <f t="shared" si="199"/>
        <v>0</v>
      </c>
      <c r="V831" s="213">
        <f t="shared" si="199"/>
        <v>0</v>
      </c>
      <c r="W831" s="213">
        <f t="shared" si="199"/>
        <v>0</v>
      </c>
      <c r="X831" s="213">
        <f t="shared" si="200"/>
        <v>0</v>
      </c>
      <c r="Y831" s="194">
        <v>18</v>
      </c>
      <c r="Z831" s="194">
        <v>1.9</v>
      </c>
      <c r="AA831" s="102">
        <v>1</v>
      </c>
      <c r="AB831" s="102">
        <v>158080</v>
      </c>
      <c r="AC831" s="102">
        <v>8000</v>
      </c>
      <c r="AD831" s="102"/>
      <c r="AE831" s="213">
        <f t="shared" si="201"/>
        <v>166080</v>
      </c>
      <c r="AF831" s="194">
        <v>19</v>
      </c>
      <c r="AG831" s="194">
        <v>1.95</v>
      </c>
      <c r="AH831" s="102">
        <v>1</v>
      </c>
      <c r="AI831" s="102">
        <v>162240</v>
      </c>
      <c r="AJ831" s="102">
        <v>8000</v>
      </c>
      <c r="AK831" s="102"/>
      <c r="AL831" s="213">
        <f t="shared" si="202"/>
        <v>170240</v>
      </c>
    </row>
    <row r="832" spans="1:38" ht="40.5">
      <c r="A832" s="194">
        <v>29</v>
      </c>
      <c r="B832" s="102" t="s">
        <v>1355</v>
      </c>
      <c r="C832" s="102" t="s">
        <v>5282</v>
      </c>
      <c r="D832" s="194">
        <v>1969</v>
      </c>
      <c r="E832" s="942" t="s">
        <v>1133</v>
      </c>
      <c r="F832" s="194" t="s">
        <v>1134</v>
      </c>
      <c r="G832" s="194">
        <v>27</v>
      </c>
      <c r="H832" s="194">
        <v>1.95</v>
      </c>
      <c r="I832" s="102">
        <v>1</v>
      </c>
      <c r="J832" s="102">
        <v>162240</v>
      </c>
      <c r="K832" s="102">
        <v>8000</v>
      </c>
      <c r="L832" s="102"/>
      <c r="M832" s="213">
        <f t="shared" si="197"/>
        <v>170240</v>
      </c>
      <c r="N832" s="194">
        <v>1.95</v>
      </c>
      <c r="O832" s="102">
        <v>1</v>
      </c>
      <c r="P832" s="194">
        <v>162240</v>
      </c>
      <c r="Q832" s="194">
        <v>8000</v>
      </c>
      <c r="R832" s="194"/>
      <c r="S832" s="213">
        <f t="shared" si="198"/>
        <v>170240</v>
      </c>
      <c r="T832" s="213">
        <f t="shared" si="199"/>
        <v>0</v>
      </c>
      <c r="U832" s="213">
        <f t="shared" si="199"/>
        <v>0</v>
      </c>
      <c r="V832" s="213">
        <f t="shared" si="199"/>
        <v>0</v>
      </c>
      <c r="W832" s="213">
        <f t="shared" si="199"/>
        <v>0</v>
      </c>
      <c r="X832" s="213">
        <f t="shared" si="200"/>
        <v>0</v>
      </c>
      <c r="Y832" s="194">
        <v>28</v>
      </c>
      <c r="Z832" s="194">
        <v>1.95</v>
      </c>
      <c r="AA832" s="102">
        <v>1</v>
      </c>
      <c r="AB832" s="102">
        <v>162240</v>
      </c>
      <c r="AC832" s="102">
        <v>8000</v>
      </c>
      <c r="AD832" s="102"/>
      <c r="AE832" s="213">
        <f t="shared" si="201"/>
        <v>170240</v>
      </c>
      <c r="AF832" s="194">
        <v>29</v>
      </c>
      <c r="AG832" s="194">
        <v>1.95</v>
      </c>
      <c r="AH832" s="102">
        <v>1</v>
      </c>
      <c r="AI832" s="102">
        <v>162240</v>
      </c>
      <c r="AJ832" s="102">
        <v>8000</v>
      </c>
      <c r="AK832" s="102"/>
      <c r="AL832" s="213">
        <f t="shared" si="202"/>
        <v>170240</v>
      </c>
    </row>
    <row r="833" spans="1:38" ht="40.5">
      <c r="A833" s="194">
        <v>30</v>
      </c>
      <c r="B833" s="102" t="s">
        <v>1392</v>
      </c>
      <c r="C833" s="102" t="s">
        <v>5282</v>
      </c>
      <c r="D833" s="194">
        <v>1971</v>
      </c>
      <c r="E833" s="942" t="s">
        <v>1133</v>
      </c>
      <c r="F833" s="194" t="s">
        <v>1134</v>
      </c>
      <c r="G833" s="194">
        <v>23</v>
      </c>
      <c r="H833" s="194">
        <v>1.95</v>
      </c>
      <c r="I833" s="102">
        <v>1</v>
      </c>
      <c r="J833" s="102">
        <v>162240</v>
      </c>
      <c r="K833" s="102">
        <v>8000</v>
      </c>
      <c r="L833" s="102"/>
      <c r="M833" s="213">
        <f t="shared" si="197"/>
        <v>170240</v>
      </c>
      <c r="N833" s="194">
        <v>1.95</v>
      </c>
      <c r="O833" s="102">
        <v>1</v>
      </c>
      <c r="P833" s="194">
        <v>162240</v>
      </c>
      <c r="Q833" s="194">
        <v>8000</v>
      </c>
      <c r="R833" s="194"/>
      <c r="S833" s="213">
        <f t="shared" si="198"/>
        <v>170240</v>
      </c>
      <c r="T833" s="213">
        <f t="shared" si="199"/>
        <v>0</v>
      </c>
      <c r="U833" s="213">
        <f t="shared" si="199"/>
        <v>0</v>
      </c>
      <c r="V833" s="213">
        <f t="shared" si="199"/>
        <v>0</v>
      </c>
      <c r="W833" s="213">
        <f t="shared" si="199"/>
        <v>0</v>
      </c>
      <c r="X833" s="213">
        <f t="shared" si="200"/>
        <v>0</v>
      </c>
      <c r="Y833" s="194">
        <v>24</v>
      </c>
      <c r="Z833" s="194">
        <v>1.95</v>
      </c>
      <c r="AA833" s="102">
        <v>1</v>
      </c>
      <c r="AB833" s="102">
        <v>162240</v>
      </c>
      <c r="AC833" s="102">
        <v>8000</v>
      </c>
      <c r="AD833" s="102"/>
      <c r="AE833" s="213">
        <f t="shared" si="201"/>
        <v>170240</v>
      </c>
      <c r="AF833" s="194">
        <v>25</v>
      </c>
      <c r="AG833" s="194">
        <v>1.95</v>
      </c>
      <c r="AH833" s="102">
        <v>1</v>
      </c>
      <c r="AI833" s="102">
        <v>162240</v>
      </c>
      <c r="AJ833" s="102">
        <v>8000</v>
      </c>
      <c r="AK833" s="102"/>
      <c r="AL833" s="213">
        <f t="shared" si="202"/>
        <v>170240</v>
      </c>
    </row>
    <row r="834" spans="1:38" ht="40.5">
      <c r="A834" s="194">
        <v>31</v>
      </c>
      <c r="B834" s="102" t="s">
        <v>1391</v>
      </c>
      <c r="C834" s="102" t="s">
        <v>5282</v>
      </c>
      <c r="D834" s="194">
        <v>1997</v>
      </c>
      <c r="E834" s="942" t="s">
        <v>1133</v>
      </c>
      <c r="F834" s="194" t="s">
        <v>1134</v>
      </c>
      <c r="G834" s="194">
        <v>7</v>
      </c>
      <c r="H834" s="194">
        <v>1.68</v>
      </c>
      <c r="I834" s="102">
        <v>1</v>
      </c>
      <c r="J834" s="102">
        <v>139776</v>
      </c>
      <c r="K834" s="102">
        <v>8000</v>
      </c>
      <c r="L834" s="102"/>
      <c r="M834" s="213">
        <f t="shared" si="197"/>
        <v>147776</v>
      </c>
      <c r="N834" s="194">
        <v>1.68</v>
      </c>
      <c r="O834" s="102">
        <v>1</v>
      </c>
      <c r="P834" s="194">
        <v>139776</v>
      </c>
      <c r="Q834" s="194">
        <v>8000</v>
      </c>
      <c r="R834" s="194"/>
      <c r="S834" s="213">
        <f t="shared" si="198"/>
        <v>147776</v>
      </c>
      <c r="T834" s="213">
        <f t="shared" si="199"/>
        <v>0</v>
      </c>
      <c r="U834" s="213">
        <f t="shared" si="199"/>
        <v>0</v>
      </c>
      <c r="V834" s="213">
        <f t="shared" si="199"/>
        <v>0</v>
      </c>
      <c r="W834" s="213">
        <f t="shared" si="199"/>
        <v>0</v>
      </c>
      <c r="X834" s="213">
        <f t="shared" si="200"/>
        <v>0</v>
      </c>
      <c r="Y834" s="194">
        <v>8</v>
      </c>
      <c r="Z834" s="194">
        <v>1.73</v>
      </c>
      <c r="AA834" s="102">
        <v>1</v>
      </c>
      <c r="AB834" s="102">
        <v>143936</v>
      </c>
      <c r="AC834" s="102">
        <v>8000</v>
      </c>
      <c r="AD834" s="102"/>
      <c r="AE834" s="213">
        <f t="shared" si="201"/>
        <v>151936</v>
      </c>
      <c r="AF834" s="194">
        <v>9</v>
      </c>
      <c r="AG834" s="194">
        <v>1.73</v>
      </c>
      <c r="AH834" s="102">
        <v>1</v>
      </c>
      <c r="AI834" s="102">
        <v>143936</v>
      </c>
      <c r="AJ834" s="102">
        <v>8000</v>
      </c>
      <c r="AK834" s="102"/>
      <c r="AL834" s="213">
        <f t="shared" si="202"/>
        <v>151936</v>
      </c>
    </row>
    <row r="835" spans="1:38">
      <c r="A835" s="194">
        <v>32</v>
      </c>
      <c r="B835" s="104" t="s">
        <v>1390</v>
      </c>
      <c r="C835" s="104" t="s">
        <v>5282</v>
      </c>
      <c r="D835" s="194">
        <v>1966</v>
      </c>
      <c r="E835" s="942" t="s">
        <v>1279</v>
      </c>
      <c r="F835" s="194" t="s">
        <v>990</v>
      </c>
      <c r="G835" s="194">
        <v>10</v>
      </c>
      <c r="H835" s="194">
        <v>2.08</v>
      </c>
      <c r="I835" s="102">
        <v>1</v>
      </c>
      <c r="J835" s="102">
        <v>173056</v>
      </c>
      <c r="K835" s="102">
        <v>8000</v>
      </c>
      <c r="L835" s="102"/>
      <c r="M835" s="213">
        <f t="shared" si="197"/>
        <v>181056</v>
      </c>
      <c r="N835" s="194">
        <v>2.02</v>
      </c>
      <c r="O835" s="102">
        <v>1</v>
      </c>
      <c r="P835" s="194">
        <v>168064</v>
      </c>
      <c r="Q835" s="194">
        <v>8000</v>
      </c>
      <c r="R835" s="194"/>
      <c r="S835" s="213">
        <f t="shared" si="198"/>
        <v>176064</v>
      </c>
      <c r="T835" s="213">
        <f t="shared" si="199"/>
        <v>0</v>
      </c>
      <c r="U835" s="213">
        <f t="shared" si="199"/>
        <v>4992</v>
      </c>
      <c r="V835" s="213">
        <f t="shared" si="199"/>
        <v>0</v>
      </c>
      <c r="W835" s="213">
        <f t="shared" si="199"/>
        <v>0</v>
      </c>
      <c r="X835" s="213">
        <f t="shared" si="200"/>
        <v>4992</v>
      </c>
      <c r="Y835" s="194">
        <v>11</v>
      </c>
      <c r="Z835" s="194">
        <v>2.08</v>
      </c>
      <c r="AA835" s="102">
        <v>1</v>
      </c>
      <c r="AB835" s="102">
        <v>173056</v>
      </c>
      <c r="AC835" s="102">
        <v>8000</v>
      </c>
      <c r="AD835" s="102"/>
      <c r="AE835" s="213">
        <f t="shared" si="201"/>
        <v>181056</v>
      </c>
      <c r="AF835" s="194">
        <v>12</v>
      </c>
      <c r="AG835" s="194">
        <v>2.08</v>
      </c>
      <c r="AH835" s="102">
        <v>1</v>
      </c>
      <c r="AI835" s="102">
        <v>173056</v>
      </c>
      <c r="AJ835" s="102">
        <v>8000</v>
      </c>
      <c r="AK835" s="102"/>
      <c r="AL835" s="213">
        <f t="shared" si="202"/>
        <v>181056</v>
      </c>
    </row>
    <row r="836" spans="1:38">
      <c r="A836" s="194"/>
      <c r="B836" s="102" t="s">
        <v>1202</v>
      </c>
      <c r="C836" s="102"/>
      <c r="D836" s="194"/>
      <c r="E836" s="942"/>
      <c r="F836" s="194"/>
      <c r="G836" s="194"/>
      <c r="H836" s="194"/>
      <c r="I836" s="102"/>
      <c r="J836" s="102"/>
      <c r="K836" s="102"/>
      <c r="L836" s="102"/>
      <c r="M836" s="213">
        <v>12000</v>
      </c>
      <c r="N836" s="194"/>
      <c r="O836" s="102"/>
      <c r="P836" s="194"/>
      <c r="Q836" s="194"/>
      <c r="R836" s="194"/>
      <c r="S836" s="213">
        <v>12000</v>
      </c>
      <c r="T836" s="213"/>
      <c r="U836" s="213"/>
      <c r="V836" s="213"/>
      <c r="W836" s="213"/>
      <c r="X836" s="213"/>
      <c r="Y836" s="194"/>
      <c r="Z836" s="194"/>
      <c r="AA836" s="102"/>
      <c r="AB836" s="102"/>
      <c r="AC836" s="102"/>
      <c r="AD836" s="102"/>
      <c r="AE836" s="213">
        <v>12000</v>
      </c>
      <c r="AF836" s="194"/>
      <c r="AG836" s="194"/>
      <c r="AH836" s="102"/>
      <c r="AI836" s="102"/>
      <c r="AJ836" s="102"/>
      <c r="AK836" s="102"/>
      <c r="AL836" s="213">
        <v>12000</v>
      </c>
    </row>
    <row r="837" spans="1:38" s="216" customFormat="1" ht="27">
      <c r="A837" s="211"/>
      <c r="B837" s="219" t="s">
        <v>227</v>
      </c>
      <c r="C837" s="219"/>
      <c r="D837" s="215" t="s">
        <v>1</v>
      </c>
      <c r="E837" s="215" t="s">
        <v>1</v>
      </c>
      <c r="F837" s="215" t="s">
        <v>1</v>
      </c>
      <c r="G837" s="215" t="s">
        <v>1</v>
      </c>
      <c r="H837" s="215" t="s">
        <v>1</v>
      </c>
      <c r="I837" s="215">
        <f>SUM(I804:I836)</f>
        <v>32</v>
      </c>
      <c r="J837" s="215">
        <f>SUM(J804:J836)</f>
        <v>5977920</v>
      </c>
      <c r="K837" s="215">
        <f>SUM(K804:K836)</f>
        <v>256000</v>
      </c>
      <c r="L837" s="215">
        <f>SUM(L804:L836)</f>
        <v>0</v>
      </c>
      <c r="M837" s="215">
        <f>SUM(M804:M836)</f>
        <v>6245920</v>
      </c>
      <c r="N837" s="215"/>
      <c r="O837" s="215">
        <f t="shared" ref="O837:X837" si="203">SUM(O804:O836)</f>
        <v>32</v>
      </c>
      <c r="P837" s="215">
        <f t="shared" si="203"/>
        <v>5886400</v>
      </c>
      <c r="Q837" s="215">
        <f t="shared" si="203"/>
        <v>256000</v>
      </c>
      <c r="R837" s="215">
        <f t="shared" si="203"/>
        <v>0</v>
      </c>
      <c r="S837" s="215">
        <f t="shared" si="203"/>
        <v>6154400</v>
      </c>
      <c r="T837" s="215">
        <f t="shared" si="203"/>
        <v>0</v>
      </c>
      <c r="U837" s="215">
        <f t="shared" si="203"/>
        <v>91520</v>
      </c>
      <c r="V837" s="215">
        <f t="shared" si="203"/>
        <v>0</v>
      </c>
      <c r="W837" s="215">
        <f t="shared" si="203"/>
        <v>0</v>
      </c>
      <c r="X837" s="215">
        <f t="shared" si="203"/>
        <v>91520</v>
      </c>
      <c r="Y837" s="215"/>
      <c r="Z837" s="215"/>
      <c r="AA837" s="215">
        <f>SUM(AA804:AA836)</f>
        <v>32</v>
      </c>
      <c r="AB837" s="215">
        <f>SUM(AB804:AB836)</f>
        <v>6094400</v>
      </c>
      <c r="AC837" s="215">
        <f>SUM(AC804:AC836)</f>
        <v>256000</v>
      </c>
      <c r="AD837" s="215">
        <f>SUM(AD804:AD836)</f>
        <v>0</v>
      </c>
      <c r="AE837" s="215">
        <f>SUM(AE804:AE836)</f>
        <v>6362400</v>
      </c>
      <c r="AF837" s="215"/>
      <c r="AG837" s="215"/>
      <c r="AH837" s="215">
        <f>SUM(AH804:AH836)</f>
        <v>32</v>
      </c>
      <c r="AI837" s="215">
        <f>SUM(AI804:AI836)</f>
        <v>6150144</v>
      </c>
      <c r="AJ837" s="215">
        <f>SUM(AJ804:AJ836)</f>
        <v>256000</v>
      </c>
      <c r="AK837" s="215">
        <f>SUM(AK804:AK836)</f>
        <v>0</v>
      </c>
      <c r="AL837" s="215">
        <f>SUM(AL804:AL836)</f>
        <v>6418144</v>
      </c>
    </row>
    <row r="838" spans="1:38">
      <c r="A838" s="194"/>
      <c r="B838" s="179" t="s">
        <v>226</v>
      </c>
      <c r="C838" s="179"/>
      <c r="D838" s="213"/>
      <c r="E838" s="213"/>
      <c r="F838" s="213"/>
      <c r="G838" s="213"/>
      <c r="H838" s="213"/>
      <c r="I838" s="179"/>
      <c r="J838" s="179"/>
      <c r="K838" s="179"/>
      <c r="L838" s="179"/>
      <c r="M838" s="179"/>
      <c r="N838" s="213"/>
      <c r="O838" s="179"/>
      <c r="P838" s="179"/>
      <c r="Q838" s="179"/>
      <c r="R838" s="179"/>
      <c r="S838" s="179"/>
      <c r="T838" s="179"/>
      <c r="U838" s="179"/>
      <c r="V838" s="179"/>
      <c r="W838" s="106"/>
      <c r="X838" s="106"/>
      <c r="Y838" s="213"/>
      <c r="Z838" s="213"/>
      <c r="AA838" s="179"/>
      <c r="AB838" s="179"/>
      <c r="AC838" s="179"/>
      <c r="AD838" s="179"/>
      <c r="AE838" s="179"/>
      <c r="AF838" s="213"/>
      <c r="AG838" s="213"/>
      <c r="AH838" s="179"/>
      <c r="AI838" s="179"/>
      <c r="AJ838" s="179"/>
      <c r="AK838" s="179"/>
      <c r="AL838" s="179"/>
    </row>
    <row r="839" spans="1:38" ht="54">
      <c r="A839" s="211" t="s">
        <v>4</v>
      </c>
      <c r="B839" s="212" t="s">
        <v>454</v>
      </c>
      <c r="C839" s="212"/>
      <c r="D839" s="213"/>
      <c r="E839" s="213"/>
      <c r="F839" s="213"/>
      <c r="G839" s="213"/>
      <c r="H839" s="213"/>
      <c r="I839" s="212"/>
      <c r="J839" s="213"/>
      <c r="K839" s="213"/>
      <c r="L839" s="213"/>
      <c r="M839" s="213"/>
      <c r="N839" s="213"/>
      <c r="O839" s="212"/>
      <c r="P839" s="213"/>
      <c r="Q839" s="213"/>
      <c r="R839" s="213"/>
      <c r="S839" s="212"/>
      <c r="T839" s="213"/>
      <c r="U839" s="212"/>
      <c r="V839" s="213"/>
      <c r="W839" s="106"/>
      <c r="X839" s="106"/>
      <c r="Y839" s="213"/>
      <c r="Z839" s="213"/>
      <c r="AA839" s="212"/>
      <c r="AB839" s="213"/>
      <c r="AC839" s="213"/>
      <c r="AD839" s="213"/>
      <c r="AE839" s="213"/>
      <c r="AF839" s="213"/>
      <c r="AG839" s="213"/>
      <c r="AH839" s="212"/>
      <c r="AI839" s="213"/>
      <c r="AJ839" s="213"/>
      <c r="AK839" s="213"/>
      <c r="AL839" s="213"/>
    </row>
    <row r="840" spans="1:38">
      <c r="A840" s="194"/>
      <c r="B840" s="179" t="s">
        <v>126</v>
      </c>
      <c r="C840" s="179"/>
      <c r="D840" s="213"/>
      <c r="E840" s="213"/>
      <c r="F840" s="213"/>
      <c r="G840" s="213"/>
      <c r="H840" s="213"/>
      <c r="I840" s="179"/>
      <c r="J840" s="213"/>
      <c r="K840" s="213"/>
      <c r="L840" s="213"/>
      <c r="M840" s="213"/>
      <c r="N840" s="213"/>
      <c r="O840" s="179"/>
      <c r="P840" s="213"/>
      <c r="Q840" s="213"/>
      <c r="R840" s="213"/>
      <c r="S840" s="179"/>
      <c r="T840" s="213"/>
      <c r="U840" s="179"/>
      <c r="V840" s="213"/>
      <c r="W840" s="106"/>
      <c r="X840" s="106"/>
      <c r="Y840" s="213"/>
      <c r="Z840" s="213"/>
      <c r="AA840" s="179"/>
      <c r="AB840" s="213"/>
      <c r="AC840" s="213"/>
      <c r="AD840" s="213"/>
      <c r="AE840" s="213"/>
      <c r="AF840" s="213"/>
      <c r="AG840" s="213"/>
      <c r="AH840" s="179"/>
      <c r="AI840" s="213"/>
      <c r="AJ840" s="213"/>
      <c r="AK840" s="213"/>
      <c r="AL840" s="213"/>
    </row>
    <row r="841" spans="1:38">
      <c r="A841" s="194">
        <v>1</v>
      </c>
      <c r="B841" s="102" t="s">
        <v>1393</v>
      </c>
      <c r="C841" s="102" t="s">
        <v>5283</v>
      </c>
      <c r="D841" s="213">
        <v>1992</v>
      </c>
      <c r="E841" s="1107" t="s">
        <v>1094</v>
      </c>
      <c r="F841" s="213" t="s">
        <v>1</v>
      </c>
      <c r="G841" s="213" t="s">
        <v>1</v>
      </c>
      <c r="H841" s="213">
        <v>1.25</v>
      </c>
      <c r="I841" s="102">
        <v>1</v>
      </c>
      <c r="J841" s="194">
        <v>104000</v>
      </c>
      <c r="K841" s="194">
        <v>8000</v>
      </c>
      <c r="L841" s="194"/>
      <c r="M841" s="213">
        <f>+J841+K841+L841</f>
        <v>112000</v>
      </c>
      <c r="N841" s="213">
        <v>1.25</v>
      </c>
      <c r="O841" s="102">
        <v>1</v>
      </c>
      <c r="P841" s="194">
        <v>104000</v>
      </c>
      <c r="Q841" s="194">
        <v>8000</v>
      </c>
      <c r="R841" s="194"/>
      <c r="S841" s="213">
        <f>P841+Q841+R841</f>
        <v>112000</v>
      </c>
      <c r="T841" s="213">
        <f t="shared" ref="T841:W857" si="204">I841-O841</f>
        <v>0</v>
      </c>
      <c r="U841" s="213">
        <f t="shared" si="204"/>
        <v>0</v>
      </c>
      <c r="V841" s="213">
        <f t="shared" si="204"/>
        <v>0</v>
      </c>
      <c r="W841" s="213">
        <f t="shared" si="204"/>
        <v>0</v>
      </c>
      <c r="X841" s="213">
        <f t="shared" ref="X841:X865" si="205">U841+V841+W841</f>
        <v>0</v>
      </c>
      <c r="Y841" s="213" t="s">
        <v>1</v>
      </c>
      <c r="Z841" s="213">
        <v>1.25</v>
      </c>
      <c r="AA841" s="102">
        <v>1</v>
      </c>
      <c r="AB841" s="194">
        <v>104000</v>
      </c>
      <c r="AC841" s="194">
        <v>8000</v>
      </c>
      <c r="AD841" s="194"/>
      <c r="AE841" s="213">
        <f t="shared" ref="AE841:AE865" si="206">AB841+AC841+AD841</f>
        <v>112000</v>
      </c>
      <c r="AF841" s="213" t="s">
        <v>1</v>
      </c>
      <c r="AG841" s="213">
        <v>1.25</v>
      </c>
      <c r="AH841" s="102">
        <v>1</v>
      </c>
      <c r="AI841" s="194">
        <v>104000</v>
      </c>
      <c r="AJ841" s="194">
        <v>8000</v>
      </c>
      <c r="AK841" s="194"/>
      <c r="AL841" s="213">
        <f t="shared" ref="AL841:AL865" si="207">AI841+AJ841+AK841</f>
        <v>112000</v>
      </c>
    </row>
    <row r="842" spans="1:38">
      <c r="A842" s="194">
        <v>2</v>
      </c>
      <c r="B842" s="102" t="s">
        <v>759</v>
      </c>
      <c r="C842" s="102"/>
      <c r="D842" s="213"/>
      <c r="E842" s="1106" t="s">
        <v>1096</v>
      </c>
      <c r="F842" s="213" t="s">
        <v>1</v>
      </c>
      <c r="G842" s="213" t="s">
        <v>1</v>
      </c>
      <c r="H842" s="213">
        <v>1.6</v>
      </c>
      <c r="I842" s="102">
        <v>1</v>
      </c>
      <c r="J842" s="194">
        <v>133120</v>
      </c>
      <c r="K842" s="194">
        <v>8000</v>
      </c>
      <c r="L842" s="194"/>
      <c r="M842" s="213">
        <f t="shared" ref="M842:M865" si="208">+J842+K842+L842</f>
        <v>141120</v>
      </c>
      <c r="N842" s="213">
        <v>1.6</v>
      </c>
      <c r="O842" s="102">
        <v>1</v>
      </c>
      <c r="P842" s="194">
        <v>133120</v>
      </c>
      <c r="Q842" s="194">
        <v>8000</v>
      </c>
      <c r="R842" s="194"/>
      <c r="S842" s="213">
        <f t="shared" ref="S842:S865" si="209">P842+Q842+R842</f>
        <v>141120</v>
      </c>
      <c r="T842" s="213">
        <f t="shared" si="204"/>
        <v>0</v>
      </c>
      <c r="U842" s="213">
        <f t="shared" si="204"/>
        <v>0</v>
      </c>
      <c r="V842" s="213">
        <f t="shared" si="204"/>
        <v>0</v>
      </c>
      <c r="W842" s="213">
        <f t="shared" si="204"/>
        <v>0</v>
      </c>
      <c r="X842" s="213">
        <f t="shared" si="205"/>
        <v>0</v>
      </c>
      <c r="Y842" s="213" t="s">
        <v>1</v>
      </c>
      <c r="Z842" s="213">
        <v>1.6</v>
      </c>
      <c r="AA842" s="102">
        <v>1</v>
      </c>
      <c r="AB842" s="194">
        <v>133120</v>
      </c>
      <c r="AC842" s="194">
        <v>8000</v>
      </c>
      <c r="AD842" s="194"/>
      <c r="AE842" s="213">
        <f t="shared" si="206"/>
        <v>141120</v>
      </c>
      <c r="AF842" s="213" t="s">
        <v>1</v>
      </c>
      <c r="AG842" s="213">
        <v>1.6</v>
      </c>
      <c r="AH842" s="102">
        <v>1</v>
      </c>
      <c r="AI842" s="194">
        <v>133120</v>
      </c>
      <c r="AJ842" s="194">
        <v>8000</v>
      </c>
      <c r="AK842" s="194"/>
      <c r="AL842" s="213">
        <f t="shared" si="207"/>
        <v>141120</v>
      </c>
    </row>
    <row r="843" spans="1:38">
      <c r="A843" s="194">
        <v>3</v>
      </c>
      <c r="B843" s="102" t="s">
        <v>1394</v>
      </c>
      <c r="C843" s="102" t="s">
        <v>5283</v>
      </c>
      <c r="D843" s="213">
        <v>1972</v>
      </c>
      <c r="E843" s="1106" t="s">
        <v>1091</v>
      </c>
      <c r="F843" s="213" t="s">
        <v>1</v>
      </c>
      <c r="G843" s="213" t="s">
        <v>1</v>
      </c>
      <c r="H843" s="213">
        <v>1.5</v>
      </c>
      <c r="I843" s="102">
        <v>1</v>
      </c>
      <c r="J843" s="194">
        <v>124800</v>
      </c>
      <c r="K843" s="194">
        <v>8000</v>
      </c>
      <c r="L843" s="194"/>
      <c r="M843" s="213">
        <f t="shared" si="208"/>
        <v>132800</v>
      </c>
      <c r="N843" s="213">
        <v>1.5</v>
      </c>
      <c r="O843" s="102">
        <v>1</v>
      </c>
      <c r="P843" s="194">
        <v>124800</v>
      </c>
      <c r="Q843" s="194">
        <v>8000</v>
      </c>
      <c r="R843" s="194"/>
      <c r="S843" s="213">
        <f t="shared" si="209"/>
        <v>132800</v>
      </c>
      <c r="T843" s="213">
        <f t="shared" si="204"/>
        <v>0</v>
      </c>
      <c r="U843" s="213">
        <f t="shared" si="204"/>
        <v>0</v>
      </c>
      <c r="V843" s="213">
        <f t="shared" si="204"/>
        <v>0</v>
      </c>
      <c r="W843" s="213">
        <f t="shared" si="204"/>
        <v>0</v>
      </c>
      <c r="X843" s="213">
        <f t="shared" si="205"/>
        <v>0</v>
      </c>
      <c r="Y843" s="213" t="s">
        <v>1</v>
      </c>
      <c r="Z843" s="213">
        <v>1.5</v>
      </c>
      <c r="AA843" s="102">
        <v>1</v>
      </c>
      <c r="AB843" s="194">
        <v>124800</v>
      </c>
      <c r="AC843" s="194">
        <v>8000</v>
      </c>
      <c r="AD843" s="194"/>
      <c r="AE843" s="213">
        <f t="shared" si="206"/>
        <v>132800</v>
      </c>
      <c r="AF843" s="213" t="s">
        <v>1</v>
      </c>
      <c r="AG843" s="213">
        <v>1.5</v>
      </c>
      <c r="AH843" s="102">
        <v>1</v>
      </c>
      <c r="AI843" s="194">
        <v>124800</v>
      </c>
      <c r="AJ843" s="194">
        <v>8000</v>
      </c>
      <c r="AK843" s="194"/>
      <c r="AL843" s="213">
        <f t="shared" si="207"/>
        <v>132800</v>
      </c>
    </row>
    <row r="844" spans="1:38">
      <c r="A844" s="194">
        <v>4</v>
      </c>
      <c r="B844" s="102" t="s">
        <v>1395</v>
      </c>
      <c r="C844" s="102" t="s">
        <v>5283</v>
      </c>
      <c r="D844" s="213">
        <v>1962</v>
      </c>
      <c r="E844" s="1106" t="s">
        <v>1097</v>
      </c>
      <c r="F844" s="213" t="s">
        <v>1</v>
      </c>
      <c r="G844" s="213" t="s">
        <v>1</v>
      </c>
      <c r="H844" s="213">
        <v>1.5</v>
      </c>
      <c r="I844" s="102">
        <v>1</v>
      </c>
      <c r="J844" s="194">
        <v>124800</v>
      </c>
      <c r="K844" s="194">
        <v>8000</v>
      </c>
      <c r="L844" s="194"/>
      <c r="M844" s="213">
        <f t="shared" si="208"/>
        <v>132800</v>
      </c>
      <c r="N844" s="213">
        <v>1.5</v>
      </c>
      <c r="O844" s="102">
        <v>1</v>
      </c>
      <c r="P844" s="194">
        <v>124800</v>
      </c>
      <c r="Q844" s="194">
        <v>8000</v>
      </c>
      <c r="R844" s="194"/>
      <c r="S844" s="213">
        <f t="shared" si="209"/>
        <v>132800</v>
      </c>
      <c r="T844" s="213">
        <f t="shared" si="204"/>
        <v>0</v>
      </c>
      <c r="U844" s="213">
        <f t="shared" si="204"/>
        <v>0</v>
      </c>
      <c r="V844" s="213">
        <f t="shared" si="204"/>
        <v>0</v>
      </c>
      <c r="W844" s="213">
        <f t="shared" si="204"/>
        <v>0</v>
      </c>
      <c r="X844" s="213">
        <f t="shared" si="205"/>
        <v>0</v>
      </c>
      <c r="Y844" s="213" t="s">
        <v>1</v>
      </c>
      <c r="Z844" s="213">
        <v>1.5</v>
      </c>
      <c r="AA844" s="102">
        <v>1</v>
      </c>
      <c r="AB844" s="194">
        <v>124800</v>
      </c>
      <c r="AC844" s="194">
        <v>8000</v>
      </c>
      <c r="AD844" s="194"/>
      <c r="AE844" s="213">
        <f t="shared" si="206"/>
        <v>132800</v>
      </c>
      <c r="AF844" s="213" t="s">
        <v>1</v>
      </c>
      <c r="AG844" s="213">
        <v>1.5</v>
      </c>
      <c r="AH844" s="102">
        <v>1</v>
      </c>
      <c r="AI844" s="194">
        <v>124800</v>
      </c>
      <c r="AJ844" s="194">
        <v>8000</v>
      </c>
      <c r="AK844" s="194"/>
      <c r="AL844" s="213">
        <f t="shared" si="207"/>
        <v>132800</v>
      </c>
    </row>
    <row r="845" spans="1:38">
      <c r="A845" s="194">
        <v>5</v>
      </c>
      <c r="B845" s="102" t="s">
        <v>1878</v>
      </c>
      <c r="C845" s="102" t="s">
        <v>5283</v>
      </c>
      <c r="D845" s="213">
        <v>1987</v>
      </c>
      <c r="E845" s="1106" t="s">
        <v>1097</v>
      </c>
      <c r="F845" s="213" t="s">
        <v>1</v>
      </c>
      <c r="G845" s="213" t="s">
        <v>1</v>
      </c>
      <c r="H845" s="213">
        <v>1.5</v>
      </c>
      <c r="I845" s="102">
        <v>1</v>
      </c>
      <c r="J845" s="194">
        <v>124800</v>
      </c>
      <c r="K845" s="194">
        <v>8000</v>
      </c>
      <c r="L845" s="194"/>
      <c r="M845" s="213">
        <f t="shared" si="208"/>
        <v>132800</v>
      </c>
      <c r="N845" s="213">
        <v>1.5</v>
      </c>
      <c r="O845" s="102">
        <v>1</v>
      </c>
      <c r="P845" s="194">
        <v>124800</v>
      </c>
      <c r="Q845" s="194">
        <v>8000</v>
      </c>
      <c r="R845" s="194"/>
      <c r="S845" s="213">
        <f t="shared" si="209"/>
        <v>132800</v>
      </c>
      <c r="T845" s="213">
        <f t="shared" si="204"/>
        <v>0</v>
      </c>
      <c r="U845" s="213">
        <f t="shared" si="204"/>
        <v>0</v>
      </c>
      <c r="V845" s="213">
        <f t="shared" si="204"/>
        <v>0</v>
      </c>
      <c r="W845" s="213">
        <f t="shared" si="204"/>
        <v>0</v>
      </c>
      <c r="X845" s="213">
        <f t="shared" si="205"/>
        <v>0</v>
      </c>
      <c r="Y845" s="213" t="s">
        <v>1</v>
      </c>
      <c r="Z845" s="213">
        <v>1.5</v>
      </c>
      <c r="AA845" s="102">
        <v>1</v>
      </c>
      <c r="AB845" s="194">
        <v>124800</v>
      </c>
      <c r="AC845" s="194">
        <v>8000</v>
      </c>
      <c r="AD845" s="194"/>
      <c r="AE845" s="213">
        <f t="shared" si="206"/>
        <v>132800</v>
      </c>
      <c r="AF845" s="213" t="s">
        <v>1</v>
      </c>
      <c r="AG845" s="213">
        <v>1.5</v>
      </c>
      <c r="AH845" s="102">
        <v>1</v>
      </c>
      <c r="AI845" s="194">
        <v>124800</v>
      </c>
      <c r="AJ845" s="194">
        <v>8000</v>
      </c>
      <c r="AK845" s="194"/>
      <c r="AL845" s="213">
        <f t="shared" si="207"/>
        <v>132800</v>
      </c>
    </row>
    <row r="846" spans="1:38">
      <c r="A846" s="194">
        <v>6</v>
      </c>
      <c r="B846" s="102" t="s">
        <v>1396</v>
      </c>
      <c r="C846" s="102" t="s">
        <v>5283</v>
      </c>
      <c r="D846" s="213">
        <v>1970</v>
      </c>
      <c r="E846" s="1106" t="s">
        <v>1097</v>
      </c>
      <c r="F846" s="213" t="s">
        <v>1</v>
      </c>
      <c r="G846" s="213" t="s">
        <v>1</v>
      </c>
      <c r="H846" s="213">
        <v>1.5</v>
      </c>
      <c r="I846" s="102">
        <v>1</v>
      </c>
      <c r="J846" s="194">
        <v>124800</v>
      </c>
      <c r="K846" s="194">
        <v>8000</v>
      </c>
      <c r="L846" s="194"/>
      <c r="M846" s="213">
        <f t="shared" si="208"/>
        <v>132800</v>
      </c>
      <c r="N846" s="213">
        <v>1.5</v>
      </c>
      <c r="O846" s="102">
        <v>1</v>
      </c>
      <c r="P846" s="194">
        <v>124800</v>
      </c>
      <c r="Q846" s="194">
        <v>8000</v>
      </c>
      <c r="R846" s="194"/>
      <c r="S846" s="213">
        <f t="shared" si="209"/>
        <v>132800</v>
      </c>
      <c r="T846" s="213">
        <f t="shared" si="204"/>
        <v>0</v>
      </c>
      <c r="U846" s="213">
        <f t="shared" si="204"/>
        <v>0</v>
      </c>
      <c r="V846" s="213">
        <f t="shared" si="204"/>
        <v>0</v>
      </c>
      <c r="W846" s="213">
        <f t="shared" si="204"/>
        <v>0</v>
      </c>
      <c r="X846" s="213">
        <f t="shared" si="205"/>
        <v>0</v>
      </c>
      <c r="Y846" s="213" t="s">
        <v>1</v>
      </c>
      <c r="Z846" s="213">
        <v>1.5</v>
      </c>
      <c r="AA846" s="102">
        <v>1</v>
      </c>
      <c r="AB846" s="194">
        <v>124800</v>
      </c>
      <c r="AC846" s="194">
        <v>8000</v>
      </c>
      <c r="AD846" s="194"/>
      <c r="AE846" s="213">
        <f t="shared" si="206"/>
        <v>132800</v>
      </c>
      <c r="AF846" s="213" t="s">
        <v>1</v>
      </c>
      <c r="AG846" s="213">
        <v>1.5</v>
      </c>
      <c r="AH846" s="102">
        <v>1</v>
      </c>
      <c r="AI846" s="194">
        <v>124800</v>
      </c>
      <c r="AJ846" s="194">
        <v>8000</v>
      </c>
      <c r="AK846" s="194"/>
      <c r="AL846" s="213">
        <f t="shared" si="207"/>
        <v>132800</v>
      </c>
    </row>
    <row r="847" spans="1:38">
      <c r="A847" s="194">
        <v>7</v>
      </c>
      <c r="B847" s="102" t="s">
        <v>6799</v>
      </c>
      <c r="C847" s="102" t="s">
        <v>5283</v>
      </c>
      <c r="D847" s="213">
        <v>1981</v>
      </c>
      <c r="E847" s="1106" t="s">
        <v>1097</v>
      </c>
      <c r="F847" s="213" t="s">
        <v>1</v>
      </c>
      <c r="G847" s="213" t="s">
        <v>1</v>
      </c>
      <c r="H847" s="213">
        <v>1.5</v>
      </c>
      <c r="I847" s="102">
        <v>1</v>
      </c>
      <c r="J847" s="194">
        <v>124800</v>
      </c>
      <c r="K847" s="194">
        <v>8000</v>
      </c>
      <c r="L847" s="194"/>
      <c r="M847" s="213">
        <f t="shared" si="208"/>
        <v>132800</v>
      </c>
      <c r="N847" s="213">
        <v>1.5</v>
      </c>
      <c r="O847" s="102">
        <v>1</v>
      </c>
      <c r="P847" s="194">
        <v>124800</v>
      </c>
      <c r="Q847" s="194">
        <v>8000</v>
      </c>
      <c r="R847" s="194"/>
      <c r="S847" s="213">
        <f t="shared" si="209"/>
        <v>132800</v>
      </c>
      <c r="T847" s="213">
        <f t="shared" si="204"/>
        <v>0</v>
      </c>
      <c r="U847" s="213">
        <f t="shared" si="204"/>
        <v>0</v>
      </c>
      <c r="V847" s="213">
        <f t="shared" si="204"/>
        <v>0</v>
      </c>
      <c r="W847" s="213">
        <f t="shared" si="204"/>
        <v>0</v>
      </c>
      <c r="X847" s="213">
        <f t="shared" si="205"/>
        <v>0</v>
      </c>
      <c r="Y847" s="213" t="s">
        <v>1</v>
      </c>
      <c r="Z847" s="213">
        <v>1.5</v>
      </c>
      <c r="AA847" s="102">
        <v>1</v>
      </c>
      <c r="AB847" s="194">
        <v>124800</v>
      </c>
      <c r="AC847" s="194">
        <v>8000</v>
      </c>
      <c r="AD847" s="194"/>
      <c r="AE847" s="213">
        <f t="shared" si="206"/>
        <v>132800</v>
      </c>
      <c r="AF847" s="213" t="s">
        <v>1</v>
      </c>
      <c r="AG847" s="213">
        <v>1.5</v>
      </c>
      <c r="AH847" s="102">
        <v>1</v>
      </c>
      <c r="AI847" s="194">
        <v>124800</v>
      </c>
      <c r="AJ847" s="194">
        <v>8000</v>
      </c>
      <c r="AK847" s="194"/>
      <c r="AL847" s="213">
        <f t="shared" si="207"/>
        <v>132800</v>
      </c>
    </row>
    <row r="848" spans="1:38">
      <c r="A848" s="194">
        <v>8</v>
      </c>
      <c r="B848" s="102" t="s">
        <v>1879</v>
      </c>
      <c r="C848" s="102" t="s">
        <v>5282</v>
      </c>
      <c r="D848" s="213">
        <v>1946</v>
      </c>
      <c r="E848" s="1106" t="s">
        <v>1146</v>
      </c>
      <c r="F848" s="213" t="s">
        <v>1</v>
      </c>
      <c r="G848" s="213" t="s">
        <v>1</v>
      </c>
      <c r="H848" s="213">
        <v>1</v>
      </c>
      <c r="I848" s="102">
        <v>1</v>
      </c>
      <c r="J848" s="194">
        <v>95625</v>
      </c>
      <c r="K848" s="194">
        <v>8000</v>
      </c>
      <c r="L848" s="194"/>
      <c r="M848" s="213">
        <f t="shared" si="208"/>
        <v>103625</v>
      </c>
      <c r="N848" s="213">
        <v>1</v>
      </c>
      <c r="O848" s="102">
        <v>1</v>
      </c>
      <c r="P848" s="194">
        <v>95625</v>
      </c>
      <c r="Q848" s="194">
        <v>8000</v>
      </c>
      <c r="R848" s="194"/>
      <c r="S848" s="213">
        <f t="shared" si="209"/>
        <v>103625</v>
      </c>
      <c r="T848" s="213">
        <f t="shared" si="204"/>
        <v>0</v>
      </c>
      <c r="U848" s="213">
        <f t="shared" si="204"/>
        <v>0</v>
      </c>
      <c r="V848" s="213">
        <f t="shared" si="204"/>
        <v>0</v>
      </c>
      <c r="W848" s="213">
        <f t="shared" si="204"/>
        <v>0</v>
      </c>
      <c r="X848" s="213">
        <f t="shared" si="205"/>
        <v>0</v>
      </c>
      <c r="Y848" s="213" t="s">
        <v>1</v>
      </c>
      <c r="Z848" s="213">
        <v>1</v>
      </c>
      <c r="AA848" s="102">
        <v>1</v>
      </c>
      <c r="AB848" s="194">
        <v>95625</v>
      </c>
      <c r="AC848" s="194">
        <v>8000</v>
      </c>
      <c r="AD848" s="194"/>
      <c r="AE848" s="213">
        <f t="shared" si="206"/>
        <v>103625</v>
      </c>
      <c r="AF848" s="213" t="s">
        <v>1</v>
      </c>
      <c r="AG848" s="213">
        <v>1</v>
      </c>
      <c r="AH848" s="102">
        <v>1</v>
      </c>
      <c r="AI848" s="194">
        <v>95625</v>
      </c>
      <c r="AJ848" s="194">
        <v>8000</v>
      </c>
      <c r="AK848" s="194"/>
      <c r="AL848" s="213">
        <f t="shared" si="207"/>
        <v>103625</v>
      </c>
    </row>
    <row r="849" spans="1:38">
      <c r="A849" s="194">
        <v>9</v>
      </c>
      <c r="B849" s="102" t="s">
        <v>6800</v>
      </c>
      <c r="C849" s="102" t="s">
        <v>5283</v>
      </c>
      <c r="D849" s="213">
        <v>1981</v>
      </c>
      <c r="E849" s="1106" t="s">
        <v>1146</v>
      </c>
      <c r="F849" s="213" t="s">
        <v>1</v>
      </c>
      <c r="G849" s="213" t="s">
        <v>1</v>
      </c>
      <c r="H849" s="213">
        <v>1</v>
      </c>
      <c r="I849" s="102">
        <v>1</v>
      </c>
      <c r="J849" s="194">
        <v>104000</v>
      </c>
      <c r="K849" s="194">
        <v>8000</v>
      </c>
      <c r="L849" s="194"/>
      <c r="M849" s="213">
        <f t="shared" si="208"/>
        <v>112000</v>
      </c>
      <c r="N849" s="213">
        <v>1</v>
      </c>
      <c r="O849" s="102">
        <v>1</v>
      </c>
      <c r="P849" s="194">
        <v>104000</v>
      </c>
      <c r="Q849" s="194">
        <v>8000</v>
      </c>
      <c r="R849" s="194"/>
      <c r="S849" s="213">
        <f t="shared" si="209"/>
        <v>112000</v>
      </c>
      <c r="T849" s="213">
        <f t="shared" si="204"/>
        <v>0</v>
      </c>
      <c r="U849" s="213">
        <f t="shared" si="204"/>
        <v>0</v>
      </c>
      <c r="V849" s="213">
        <f t="shared" si="204"/>
        <v>0</v>
      </c>
      <c r="W849" s="213">
        <f t="shared" si="204"/>
        <v>0</v>
      </c>
      <c r="X849" s="213">
        <f t="shared" si="205"/>
        <v>0</v>
      </c>
      <c r="Y849" s="213" t="s">
        <v>1</v>
      </c>
      <c r="Z849" s="213">
        <v>1</v>
      </c>
      <c r="AA849" s="102">
        <v>1</v>
      </c>
      <c r="AB849" s="194">
        <v>104000</v>
      </c>
      <c r="AC849" s="194">
        <v>8000</v>
      </c>
      <c r="AD849" s="194"/>
      <c r="AE849" s="213">
        <f t="shared" si="206"/>
        <v>112000</v>
      </c>
      <c r="AF849" s="213" t="s">
        <v>1</v>
      </c>
      <c r="AG849" s="213">
        <v>1</v>
      </c>
      <c r="AH849" s="102">
        <v>1</v>
      </c>
      <c r="AI849" s="194">
        <v>104000</v>
      </c>
      <c r="AJ849" s="194">
        <v>8000</v>
      </c>
      <c r="AK849" s="194"/>
      <c r="AL849" s="213">
        <f t="shared" si="207"/>
        <v>112000</v>
      </c>
    </row>
    <row r="850" spans="1:38">
      <c r="A850" s="194">
        <v>10</v>
      </c>
      <c r="B850" s="102" t="s">
        <v>1397</v>
      </c>
      <c r="C850" s="102" t="s">
        <v>5282</v>
      </c>
      <c r="D850" s="213">
        <v>1973</v>
      </c>
      <c r="E850" s="1106" t="s">
        <v>1146</v>
      </c>
      <c r="F850" s="213" t="s">
        <v>1</v>
      </c>
      <c r="G850" s="213" t="s">
        <v>1</v>
      </c>
      <c r="H850" s="213">
        <v>1</v>
      </c>
      <c r="I850" s="102">
        <v>1</v>
      </c>
      <c r="J850" s="194">
        <v>95625</v>
      </c>
      <c r="K850" s="194">
        <v>8000</v>
      </c>
      <c r="L850" s="194"/>
      <c r="M850" s="213">
        <f t="shared" si="208"/>
        <v>103625</v>
      </c>
      <c r="N850" s="213">
        <v>1</v>
      </c>
      <c r="O850" s="102">
        <v>1</v>
      </c>
      <c r="P850" s="194">
        <v>95625</v>
      </c>
      <c r="Q850" s="194">
        <v>8000</v>
      </c>
      <c r="R850" s="194"/>
      <c r="S850" s="213">
        <f t="shared" si="209"/>
        <v>103625</v>
      </c>
      <c r="T850" s="213">
        <f t="shared" si="204"/>
        <v>0</v>
      </c>
      <c r="U850" s="213">
        <f t="shared" si="204"/>
        <v>0</v>
      </c>
      <c r="V850" s="213">
        <f t="shared" si="204"/>
        <v>0</v>
      </c>
      <c r="W850" s="213">
        <f t="shared" si="204"/>
        <v>0</v>
      </c>
      <c r="X850" s="213">
        <f t="shared" si="205"/>
        <v>0</v>
      </c>
      <c r="Y850" s="213" t="s">
        <v>1</v>
      </c>
      <c r="Z850" s="213">
        <v>1</v>
      </c>
      <c r="AA850" s="102">
        <v>1</v>
      </c>
      <c r="AB850" s="194">
        <v>95625</v>
      </c>
      <c r="AC850" s="194">
        <v>8000</v>
      </c>
      <c r="AD850" s="194"/>
      <c r="AE850" s="213">
        <f t="shared" si="206"/>
        <v>103625</v>
      </c>
      <c r="AF850" s="213" t="s">
        <v>1</v>
      </c>
      <c r="AG850" s="213">
        <v>1</v>
      </c>
      <c r="AH850" s="102">
        <v>1</v>
      </c>
      <c r="AI850" s="194">
        <v>95625</v>
      </c>
      <c r="AJ850" s="194">
        <v>8000</v>
      </c>
      <c r="AK850" s="194"/>
      <c r="AL850" s="213">
        <f t="shared" si="207"/>
        <v>103625</v>
      </c>
    </row>
    <row r="851" spans="1:38">
      <c r="A851" s="194">
        <v>11</v>
      </c>
      <c r="B851" s="102" t="s">
        <v>1398</v>
      </c>
      <c r="C851" s="102" t="s">
        <v>5282</v>
      </c>
      <c r="D851" s="213">
        <v>1985</v>
      </c>
      <c r="E851" s="1106" t="s">
        <v>1146</v>
      </c>
      <c r="F851" s="213" t="s">
        <v>1</v>
      </c>
      <c r="G851" s="213" t="s">
        <v>1</v>
      </c>
      <c r="H851" s="213">
        <v>1</v>
      </c>
      <c r="I851" s="102">
        <v>1</v>
      </c>
      <c r="J851" s="194">
        <v>104000</v>
      </c>
      <c r="K851" s="194">
        <v>8000</v>
      </c>
      <c r="L851" s="194"/>
      <c r="M851" s="213">
        <f t="shared" si="208"/>
        <v>112000</v>
      </c>
      <c r="N851" s="213">
        <v>1</v>
      </c>
      <c r="O851" s="102">
        <v>1</v>
      </c>
      <c r="P851" s="194">
        <v>104000</v>
      </c>
      <c r="Q851" s="194">
        <v>8000</v>
      </c>
      <c r="R851" s="194"/>
      <c r="S851" s="213">
        <f t="shared" si="209"/>
        <v>112000</v>
      </c>
      <c r="T851" s="213">
        <f t="shared" si="204"/>
        <v>0</v>
      </c>
      <c r="U851" s="213">
        <f t="shared" si="204"/>
        <v>0</v>
      </c>
      <c r="V851" s="213">
        <f t="shared" si="204"/>
        <v>0</v>
      </c>
      <c r="W851" s="213">
        <f t="shared" si="204"/>
        <v>0</v>
      </c>
      <c r="X851" s="213">
        <f t="shared" si="205"/>
        <v>0</v>
      </c>
      <c r="Y851" s="213" t="s">
        <v>1</v>
      </c>
      <c r="Z851" s="213">
        <v>1</v>
      </c>
      <c r="AA851" s="102">
        <v>1</v>
      </c>
      <c r="AB851" s="194">
        <v>104000</v>
      </c>
      <c r="AC851" s="194">
        <v>8000</v>
      </c>
      <c r="AD851" s="194"/>
      <c r="AE851" s="213">
        <f t="shared" si="206"/>
        <v>112000</v>
      </c>
      <c r="AF851" s="213" t="s">
        <v>1</v>
      </c>
      <c r="AG851" s="213">
        <v>1</v>
      </c>
      <c r="AH851" s="102">
        <v>1</v>
      </c>
      <c r="AI851" s="194">
        <v>104000</v>
      </c>
      <c r="AJ851" s="194">
        <v>8000</v>
      </c>
      <c r="AK851" s="194"/>
      <c r="AL851" s="213">
        <f t="shared" si="207"/>
        <v>112000</v>
      </c>
    </row>
    <row r="852" spans="1:38">
      <c r="A852" s="194">
        <v>12</v>
      </c>
      <c r="B852" s="102" t="s">
        <v>1399</v>
      </c>
      <c r="C852" s="102" t="s">
        <v>5283</v>
      </c>
      <c r="D852" s="213">
        <v>2001</v>
      </c>
      <c r="E852" s="1106" t="s">
        <v>1100</v>
      </c>
      <c r="F852" s="213" t="s">
        <v>1</v>
      </c>
      <c r="G852" s="213" t="s">
        <v>1</v>
      </c>
      <c r="H852" s="213">
        <v>1.4</v>
      </c>
      <c r="I852" s="102">
        <v>1</v>
      </c>
      <c r="J852" s="194">
        <v>116479.99999999999</v>
      </c>
      <c r="K852" s="194">
        <v>8000</v>
      </c>
      <c r="L852" s="194"/>
      <c r="M852" s="213">
        <f t="shared" si="208"/>
        <v>124479.99999999999</v>
      </c>
      <c r="N852" s="213">
        <v>1.4</v>
      </c>
      <c r="O852" s="102">
        <v>1</v>
      </c>
      <c r="P852" s="194">
        <v>116479.99999999999</v>
      </c>
      <c r="Q852" s="194">
        <v>8000</v>
      </c>
      <c r="R852" s="194"/>
      <c r="S852" s="213">
        <f t="shared" si="209"/>
        <v>124479.99999999999</v>
      </c>
      <c r="T852" s="213">
        <f t="shared" si="204"/>
        <v>0</v>
      </c>
      <c r="U852" s="213">
        <f t="shared" si="204"/>
        <v>0</v>
      </c>
      <c r="V852" s="213">
        <f t="shared" si="204"/>
        <v>0</v>
      </c>
      <c r="W852" s="213">
        <f t="shared" si="204"/>
        <v>0</v>
      </c>
      <c r="X852" s="213">
        <f t="shared" si="205"/>
        <v>0</v>
      </c>
      <c r="Y852" s="213" t="s">
        <v>1</v>
      </c>
      <c r="Z852" s="213">
        <v>1.4</v>
      </c>
      <c r="AA852" s="102">
        <v>1</v>
      </c>
      <c r="AB852" s="194">
        <v>116479.99999999999</v>
      </c>
      <c r="AC852" s="194">
        <v>8000</v>
      </c>
      <c r="AD852" s="194"/>
      <c r="AE852" s="213">
        <f t="shared" si="206"/>
        <v>124479.99999999999</v>
      </c>
      <c r="AF852" s="213" t="s">
        <v>1</v>
      </c>
      <c r="AG852" s="213">
        <v>1.4</v>
      </c>
      <c r="AH852" s="102">
        <v>1</v>
      </c>
      <c r="AI852" s="194">
        <v>116479.99999999999</v>
      </c>
      <c r="AJ852" s="194">
        <v>8000</v>
      </c>
      <c r="AK852" s="194"/>
      <c r="AL852" s="213">
        <f t="shared" si="207"/>
        <v>124479.99999999999</v>
      </c>
    </row>
    <row r="853" spans="1:38">
      <c r="A853" s="194">
        <v>13</v>
      </c>
      <c r="B853" s="102" t="s">
        <v>1389</v>
      </c>
      <c r="C853" s="102" t="s">
        <v>5282</v>
      </c>
      <c r="D853" s="213">
        <v>1957</v>
      </c>
      <c r="E853" s="1106" t="s">
        <v>1098</v>
      </c>
      <c r="F853" s="213" t="s">
        <v>1</v>
      </c>
      <c r="G853" s="213" t="s">
        <v>1</v>
      </c>
      <c r="H853" s="213">
        <v>1</v>
      </c>
      <c r="I853" s="102">
        <v>1</v>
      </c>
      <c r="J853" s="194">
        <v>104000</v>
      </c>
      <c r="K853" s="194">
        <v>8000</v>
      </c>
      <c r="L853" s="194"/>
      <c r="M853" s="213">
        <f t="shared" si="208"/>
        <v>112000</v>
      </c>
      <c r="N853" s="213">
        <v>1</v>
      </c>
      <c r="O853" s="102">
        <v>1</v>
      </c>
      <c r="P853" s="194">
        <v>104000</v>
      </c>
      <c r="Q853" s="194">
        <v>8000</v>
      </c>
      <c r="R853" s="194"/>
      <c r="S853" s="213">
        <f t="shared" si="209"/>
        <v>112000</v>
      </c>
      <c r="T853" s="213">
        <f t="shared" si="204"/>
        <v>0</v>
      </c>
      <c r="U853" s="213">
        <f t="shared" si="204"/>
        <v>0</v>
      </c>
      <c r="V853" s="213">
        <f t="shared" si="204"/>
        <v>0</v>
      </c>
      <c r="W853" s="213">
        <f t="shared" si="204"/>
        <v>0</v>
      </c>
      <c r="X853" s="213">
        <f t="shared" si="205"/>
        <v>0</v>
      </c>
      <c r="Y853" s="213" t="s">
        <v>1</v>
      </c>
      <c r="Z853" s="213">
        <v>1</v>
      </c>
      <c r="AA853" s="102">
        <v>1</v>
      </c>
      <c r="AB853" s="194">
        <v>104000</v>
      </c>
      <c r="AC853" s="194">
        <v>8000</v>
      </c>
      <c r="AD853" s="194"/>
      <c r="AE853" s="213">
        <f t="shared" si="206"/>
        <v>112000</v>
      </c>
      <c r="AF853" s="213" t="s">
        <v>1</v>
      </c>
      <c r="AG853" s="213">
        <v>1</v>
      </c>
      <c r="AH853" s="102">
        <v>1</v>
      </c>
      <c r="AI853" s="194">
        <v>104000</v>
      </c>
      <c r="AJ853" s="194">
        <v>8000</v>
      </c>
      <c r="AK853" s="194"/>
      <c r="AL853" s="213">
        <f t="shared" si="207"/>
        <v>112000</v>
      </c>
    </row>
    <row r="854" spans="1:38">
      <c r="A854" s="194">
        <v>14</v>
      </c>
      <c r="B854" s="102" t="s">
        <v>1880</v>
      </c>
      <c r="C854" s="102" t="s">
        <v>5282</v>
      </c>
      <c r="D854" s="213">
        <v>1949</v>
      </c>
      <c r="E854" s="1106" t="s">
        <v>1103</v>
      </c>
      <c r="F854" s="213" t="s">
        <v>1</v>
      </c>
      <c r="G854" s="213" t="s">
        <v>1</v>
      </c>
      <c r="H854" s="213">
        <v>1</v>
      </c>
      <c r="I854" s="102">
        <v>1</v>
      </c>
      <c r="J854" s="194">
        <v>95625</v>
      </c>
      <c r="K854" s="194">
        <v>8000</v>
      </c>
      <c r="L854" s="194"/>
      <c r="M854" s="213">
        <f t="shared" si="208"/>
        <v>103625</v>
      </c>
      <c r="N854" s="213">
        <v>1</v>
      </c>
      <c r="O854" s="102">
        <v>1</v>
      </c>
      <c r="P854" s="194">
        <v>95625</v>
      </c>
      <c r="Q854" s="194">
        <v>8000</v>
      </c>
      <c r="R854" s="194"/>
      <c r="S854" s="213">
        <f t="shared" si="209"/>
        <v>103625</v>
      </c>
      <c r="T854" s="213">
        <f t="shared" si="204"/>
        <v>0</v>
      </c>
      <c r="U854" s="213">
        <f t="shared" si="204"/>
        <v>0</v>
      </c>
      <c r="V854" s="213">
        <f t="shared" si="204"/>
        <v>0</v>
      </c>
      <c r="W854" s="213">
        <f t="shared" si="204"/>
        <v>0</v>
      </c>
      <c r="X854" s="213">
        <f t="shared" si="205"/>
        <v>0</v>
      </c>
      <c r="Y854" s="213" t="s">
        <v>1</v>
      </c>
      <c r="Z854" s="213">
        <v>1</v>
      </c>
      <c r="AA854" s="102">
        <v>1</v>
      </c>
      <c r="AB854" s="194">
        <v>95625</v>
      </c>
      <c r="AC854" s="194">
        <v>8000</v>
      </c>
      <c r="AD854" s="194"/>
      <c r="AE854" s="213">
        <f t="shared" si="206"/>
        <v>103625</v>
      </c>
      <c r="AF854" s="213" t="s">
        <v>1</v>
      </c>
      <c r="AG854" s="213">
        <v>1</v>
      </c>
      <c r="AH854" s="102">
        <v>1</v>
      </c>
      <c r="AI854" s="194">
        <v>95625</v>
      </c>
      <c r="AJ854" s="194">
        <v>8000</v>
      </c>
      <c r="AK854" s="194"/>
      <c r="AL854" s="213">
        <f t="shared" si="207"/>
        <v>103625</v>
      </c>
    </row>
    <row r="855" spans="1:38" ht="36.75" customHeight="1">
      <c r="A855" s="194">
        <v>15</v>
      </c>
      <c r="B855" s="102" t="s">
        <v>1400</v>
      </c>
      <c r="C855" s="102" t="s">
        <v>5282</v>
      </c>
      <c r="D855" s="213">
        <v>1957</v>
      </c>
      <c r="E855" s="1270" t="s">
        <v>1103</v>
      </c>
      <c r="F855" s="213" t="s">
        <v>1</v>
      </c>
      <c r="G855" s="213" t="s">
        <v>1</v>
      </c>
      <c r="H855" s="213">
        <v>1</v>
      </c>
      <c r="I855" s="102">
        <v>1</v>
      </c>
      <c r="J855" s="194">
        <v>95625</v>
      </c>
      <c r="K855" s="194">
        <v>8000</v>
      </c>
      <c r="L855" s="194"/>
      <c r="M855" s="213">
        <f t="shared" si="208"/>
        <v>103625</v>
      </c>
      <c r="N855" s="213">
        <v>1</v>
      </c>
      <c r="O855" s="102">
        <v>1</v>
      </c>
      <c r="P855" s="194">
        <v>95625</v>
      </c>
      <c r="Q855" s="194">
        <v>8000</v>
      </c>
      <c r="R855" s="194"/>
      <c r="S855" s="213">
        <f t="shared" si="209"/>
        <v>103625</v>
      </c>
      <c r="T855" s="213">
        <f t="shared" si="204"/>
        <v>0</v>
      </c>
      <c r="U855" s="213">
        <f t="shared" si="204"/>
        <v>0</v>
      </c>
      <c r="V855" s="213">
        <f t="shared" si="204"/>
        <v>0</v>
      </c>
      <c r="W855" s="213">
        <f t="shared" si="204"/>
        <v>0</v>
      </c>
      <c r="X855" s="213">
        <f t="shared" si="205"/>
        <v>0</v>
      </c>
      <c r="Y855" s="213" t="s">
        <v>1</v>
      </c>
      <c r="Z855" s="213">
        <v>1</v>
      </c>
      <c r="AA855" s="102">
        <v>1</v>
      </c>
      <c r="AB855" s="194">
        <v>95625</v>
      </c>
      <c r="AC855" s="194">
        <v>8000</v>
      </c>
      <c r="AD855" s="194"/>
      <c r="AE855" s="213">
        <f t="shared" si="206"/>
        <v>103625</v>
      </c>
      <c r="AF855" s="213" t="s">
        <v>1</v>
      </c>
      <c r="AG855" s="213">
        <v>1</v>
      </c>
      <c r="AH855" s="102">
        <v>1</v>
      </c>
      <c r="AI855" s="194">
        <v>95625</v>
      </c>
      <c r="AJ855" s="194">
        <v>8000</v>
      </c>
      <c r="AK855" s="194"/>
      <c r="AL855" s="213">
        <f t="shared" si="207"/>
        <v>103625</v>
      </c>
    </row>
    <row r="856" spans="1:38">
      <c r="A856" s="194">
        <v>16</v>
      </c>
      <c r="B856" s="102" t="s">
        <v>1881</v>
      </c>
      <c r="C856" s="102" t="s">
        <v>5282</v>
      </c>
      <c r="D856" s="213">
        <v>1983</v>
      </c>
      <c r="E856" s="1106" t="s">
        <v>1103</v>
      </c>
      <c r="F856" s="213" t="s">
        <v>1</v>
      </c>
      <c r="G856" s="213" t="s">
        <v>1</v>
      </c>
      <c r="H856" s="213">
        <v>1</v>
      </c>
      <c r="I856" s="102">
        <v>1</v>
      </c>
      <c r="J856" s="194">
        <v>104000</v>
      </c>
      <c r="K856" s="194">
        <v>8000</v>
      </c>
      <c r="L856" s="194"/>
      <c r="M856" s="213">
        <f t="shared" si="208"/>
        <v>112000</v>
      </c>
      <c r="N856" s="213">
        <v>1</v>
      </c>
      <c r="O856" s="102">
        <v>1</v>
      </c>
      <c r="P856" s="194">
        <v>104000</v>
      </c>
      <c r="Q856" s="194">
        <v>8000</v>
      </c>
      <c r="R856" s="194"/>
      <c r="S856" s="213">
        <f t="shared" si="209"/>
        <v>112000</v>
      </c>
      <c r="T856" s="213">
        <f t="shared" si="204"/>
        <v>0</v>
      </c>
      <c r="U856" s="213">
        <f t="shared" si="204"/>
        <v>0</v>
      </c>
      <c r="V856" s="213">
        <f t="shared" si="204"/>
        <v>0</v>
      </c>
      <c r="W856" s="213">
        <f t="shared" si="204"/>
        <v>0</v>
      </c>
      <c r="X856" s="213">
        <f t="shared" si="205"/>
        <v>0</v>
      </c>
      <c r="Y856" s="213" t="s">
        <v>1</v>
      </c>
      <c r="Z856" s="213">
        <v>1</v>
      </c>
      <c r="AA856" s="102">
        <v>1</v>
      </c>
      <c r="AB856" s="194">
        <v>104000</v>
      </c>
      <c r="AC856" s="194">
        <v>8000</v>
      </c>
      <c r="AD856" s="194"/>
      <c r="AE856" s="213">
        <f t="shared" si="206"/>
        <v>112000</v>
      </c>
      <c r="AF856" s="213" t="s">
        <v>1</v>
      </c>
      <c r="AG856" s="213">
        <v>1</v>
      </c>
      <c r="AH856" s="102">
        <v>1</v>
      </c>
      <c r="AI856" s="194">
        <v>104000</v>
      </c>
      <c r="AJ856" s="194">
        <v>8000</v>
      </c>
      <c r="AK856" s="194"/>
      <c r="AL856" s="213">
        <f t="shared" si="207"/>
        <v>112000</v>
      </c>
    </row>
    <row r="857" spans="1:38">
      <c r="A857" s="194">
        <v>17</v>
      </c>
      <c r="B857" s="102" t="s">
        <v>1401</v>
      </c>
      <c r="C857" s="102" t="s">
        <v>5282</v>
      </c>
      <c r="D857" s="213">
        <v>1964</v>
      </c>
      <c r="E857" s="1106" t="s">
        <v>1103</v>
      </c>
      <c r="F857" s="213" t="s">
        <v>1</v>
      </c>
      <c r="G857" s="213" t="s">
        <v>1</v>
      </c>
      <c r="H857" s="213">
        <v>1</v>
      </c>
      <c r="I857" s="102">
        <v>1</v>
      </c>
      <c r="J857" s="194">
        <v>95625</v>
      </c>
      <c r="K857" s="194">
        <v>8000</v>
      </c>
      <c r="L857" s="194"/>
      <c r="M857" s="213">
        <f t="shared" si="208"/>
        <v>103625</v>
      </c>
      <c r="N857" s="213">
        <v>1</v>
      </c>
      <c r="O857" s="102">
        <v>1</v>
      </c>
      <c r="P857" s="194">
        <v>95625</v>
      </c>
      <c r="Q857" s="194">
        <v>8000</v>
      </c>
      <c r="R857" s="194"/>
      <c r="S857" s="213">
        <f t="shared" si="209"/>
        <v>103625</v>
      </c>
      <c r="T857" s="213">
        <f t="shared" si="204"/>
        <v>0</v>
      </c>
      <c r="U857" s="213">
        <f t="shared" si="204"/>
        <v>0</v>
      </c>
      <c r="V857" s="213">
        <f t="shared" si="204"/>
        <v>0</v>
      </c>
      <c r="W857" s="213">
        <f t="shared" si="204"/>
        <v>0</v>
      </c>
      <c r="X857" s="213">
        <f t="shared" si="205"/>
        <v>0</v>
      </c>
      <c r="Y857" s="213" t="s">
        <v>1</v>
      </c>
      <c r="Z857" s="213">
        <v>1</v>
      </c>
      <c r="AA857" s="102">
        <v>1</v>
      </c>
      <c r="AB857" s="194">
        <v>95625</v>
      </c>
      <c r="AC857" s="194">
        <v>8000</v>
      </c>
      <c r="AD857" s="194"/>
      <c r="AE857" s="213">
        <f t="shared" si="206"/>
        <v>103625</v>
      </c>
      <c r="AF857" s="213" t="s">
        <v>1</v>
      </c>
      <c r="AG857" s="213">
        <v>1</v>
      </c>
      <c r="AH857" s="102">
        <v>1</v>
      </c>
      <c r="AI857" s="194">
        <v>95625</v>
      </c>
      <c r="AJ857" s="194">
        <v>8000</v>
      </c>
      <c r="AK857" s="194"/>
      <c r="AL857" s="213">
        <f t="shared" si="207"/>
        <v>103625</v>
      </c>
    </row>
    <row r="858" spans="1:38">
      <c r="A858" s="194">
        <v>18</v>
      </c>
      <c r="B858" s="102" t="s">
        <v>1402</v>
      </c>
      <c r="C858" s="102" t="s">
        <v>5282</v>
      </c>
      <c r="D858" s="213">
        <v>1941</v>
      </c>
      <c r="E858" s="1106" t="s">
        <v>1103</v>
      </c>
      <c r="F858" s="213" t="s">
        <v>1</v>
      </c>
      <c r="G858" s="213" t="s">
        <v>1</v>
      </c>
      <c r="H858" s="213">
        <v>1</v>
      </c>
      <c r="I858" s="102">
        <v>1</v>
      </c>
      <c r="J858" s="194">
        <v>95625</v>
      </c>
      <c r="K858" s="194">
        <v>8000</v>
      </c>
      <c r="L858" s="194"/>
      <c r="M858" s="213">
        <f t="shared" si="208"/>
        <v>103625</v>
      </c>
      <c r="N858" s="213">
        <v>1</v>
      </c>
      <c r="O858" s="102">
        <v>1</v>
      </c>
      <c r="P858" s="194">
        <v>95625</v>
      </c>
      <c r="Q858" s="194">
        <v>8000</v>
      </c>
      <c r="R858" s="194"/>
      <c r="S858" s="213">
        <f t="shared" si="209"/>
        <v>103625</v>
      </c>
      <c r="T858" s="213">
        <f>I858-O858</f>
        <v>0</v>
      </c>
      <c r="U858" s="213">
        <f>J858-P858</f>
        <v>0</v>
      </c>
      <c r="V858" s="213">
        <f>K858-Q858</f>
        <v>0</v>
      </c>
      <c r="W858" s="213">
        <f>L858-R858</f>
        <v>0</v>
      </c>
      <c r="X858" s="213">
        <f t="shared" si="205"/>
        <v>0</v>
      </c>
      <c r="Y858" s="213" t="s">
        <v>1</v>
      </c>
      <c r="Z858" s="213">
        <v>1</v>
      </c>
      <c r="AA858" s="102">
        <v>1</v>
      </c>
      <c r="AB858" s="194">
        <v>95625</v>
      </c>
      <c r="AC858" s="194">
        <v>8000</v>
      </c>
      <c r="AD858" s="194"/>
      <c r="AE858" s="213">
        <f t="shared" si="206"/>
        <v>103625</v>
      </c>
      <c r="AF858" s="213"/>
      <c r="AG858" s="213">
        <v>1</v>
      </c>
      <c r="AH858" s="102">
        <v>1</v>
      </c>
      <c r="AI858" s="194">
        <v>95625</v>
      </c>
      <c r="AJ858" s="194">
        <v>8000</v>
      </c>
      <c r="AK858" s="194"/>
      <c r="AL858" s="213">
        <f t="shared" si="207"/>
        <v>103625</v>
      </c>
    </row>
    <row r="859" spans="1:38">
      <c r="A859" s="194">
        <v>19</v>
      </c>
      <c r="B859" s="102" t="s">
        <v>1403</v>
      </c>
      <c r="C859" s="102" t="s">
        <v>5282</v>
      </c>
      <c r="D859" s="213">
        <v>1968</v>
      </c>
      <c r="E859" s="1106" t="s">
        <v>1103</v>
      </c>
      <c r="F859" s="213" t="s">
        <v>1</v>
      </c>
      <c r="G859" s="213" t="s">
        <v>1</v>
      </c>
      <c r="H859" s="213">
        <v>1</v>
      </c>
      <c r="I859" s="102">
        <v>1</v>
      </c>
      <c r="J859" s="194">
        <v>95625</v>
      </c>
      <c r="K859" s="194">
        <v>8000</v>
      </c>
      <c r="L859" s="194"/>
      <c r="M859" s="213">
        <f t="shared" si="208"/>
        <v>103625</v>
      </c>
      <c r="N859" s="213">
        <v>1</v>
      </c>
      <c r="O859" s="102">
        <v>1</v>
      </c>
      <c r="P859" s="194">
        <v>95625</v>
      </c>
      <c r="Q859" s="194">
        <v>8000</v>
      </c>
      <c r="R859" s="194"/>
      <c r="S859" s="213">
        <f t="shared" si="209"/>
        <v>103625</v>
      </c>
      <c r="T859" s="213">
        <f t="shared" ref="T859:W865" si="210">I859-O859</f>
        <v>0</v>
      </c>
      <c r="U859" s="213">
        <f t="shared" si="210"/>
        <v>0</v>
      </c>
      <c r="V859" s="213">
        <f t="shared" si="210"/>
        <v>0</v>
      </c>
      <c r="W859" s="213">
        <f t="shared" si="210"/>
        <v>0</v>
      </c>
      <c r="X859" s="213">
        <f t="shared" si="205"/>
        <v>0</v>
      </c>
      <c r="Y859" s="213" t="s">
        <v>1</v>
      </c>
      <c r="Z859" s="213">
        <v>1</v>
      </c>
      <c r="AA859" s="102">
        <v>1</v>
      </c>
      <c r="AB859" s="194">
        <v>95625</v>
      </c>
      <c r="AC859" s="194">
        <v>8000</v>
      </c>
      <c r="AD859" s="194"/>
      <c r="AE859" s="213">
        <f t="shared" si="206"/>
        <v>103625</v>
      </c>
      <c r="AF859" s="213" t="s">
        <v>1</v>
      </c>
      <c r="AG859" s="213">
        <v>1</v>
      </c>
      <c r="AH859" s="102">
        <v>1</v>
      </c>
      <c r="AI859" s="194">
        <v>95625</v>
      </c>
      <c r="AJ859" s="194">
        <v>8000</v>
      </c>
      <c r="AK859" s="194"/>
      <c r="AL859" s="213">
        <f t="shared" si="207"/>
        <v>103625</v>
      </c>
    </row>
    <row r="860" spans="1:38">
      <c r="A860" s="194">
        <v>20</v>
      </c>
      <c r="B860" s="102" t="s">
        <v>1404</v>
      </c>
      <c r="C860" s="102" t="s">
        <v>5282</v>
      </c>
      <c r="D860" s="213">
        <v>1965</v>
      </c>
      <c r="E860" s="1106" t="s">
        <v>1103</v>
      </c>
      <c r="F860" s="213" t="s">
        <v>1</v>
      </c>
      <c r="G860" s="213" t="s">
        <v>1</v>
      </c>
      <c r="H860" s="213">
        <v>1</v>
      </c>
      <c r="I860" s="102">
        <v>1</v>
      </c>
      <c r="J860" s="194">
        <v>95625</v>
      </c>
      <c r="K860" s="194">
        <v>8000</v>
      </c>
      <c r="L860" s="194"/>
      <c r="M860" s="213">
        <f t="shared" si="208"/>
        <v>103625</v>
      </c>
      <c r="N860" s="213">
        <v>1</v>
      </c>
      <c r="O860" s="102">
        <v>1</v>
      </c>
      <c r="P860" s="194">
        <v>95625</v>
      </c>
      <c r="Q860" s="194">
        <v>8000</v>
      </c>
      <c r="R860" s="194"/>
      <c r="S860" s="213">
        <f t="shared" si="209"/>
        <v>103625</v>
      </c>
      <c r="T860" s="213">
        <f t="shared" si="210"/>
        <v>0</v>
      </c>
      <c r="U860" s="213">
        <f t="shared" si="210"/>
        <v>0</v>
      </c>
      <c r="V860" s="213">
        <f t="shared" si="210"/>
        <v>0</v>
      </c>
      <c r="W860" s="213">
        <f t="shared" si="210"/>
        <v>0</v>
      </c>
      <c r="X860" s="213">
        <f t="shared" si="205"/>
        <v>0</v>
      </c>
      <c r="Y860" s="213" t="s">
        <v>1</v>
      </c>
      <c r="Z860" s="213">
        <v>1</v>
      </c>
      <c r="AA860" s="102">
        <v>1</v>
      </c>
      <c r="AB860" s="194">
        <v>95625</v>
      </c>
      <c r="AC860" s="194">
        <v>8000</v>
      </c>
      <c r="AD860" s="194"/>
      <c r="AE860" s="213">
        <f t="shared" si="206"/>
        <v>103625</v>
      </c>
      <c r="AF860" s="213" t="s">
        <v>1</v>
      </c>
      <c r="AG860" s="213">
        <v>1</v>
      </c>
      <c r="AH860" s="102">
        <v>1</v>
      </c>
      <c r="AI860" s="194">
        <v>95625</v>
      </c>
      <c r="AJ860" s="194">
        <v>8000</v>
      </c>
      <c r="AK860" s="194"/>
      <c r="AL860" s="213">
        <f t="shared" si="207"/>
        <v>103625</v>
      </c>
    </row>
    <row r="861" spans="1:38">
      <c r="A861" s="194">
        <v>21</v>
      </c>
      <c r="B861" s="102" t="s">
        <v>1107</v>
      </c>
      <c r="C861" s="102" t="s">
        <v>5282</v>
      </c>
      <c r="D861" s="213">
        <v>1965</v>
      </c>
      <c r="E861" s="1106" t="s">
        <v>1103</v>
      </c>
      <c r="F861" s="213" t="s">
        <v>1</v>
      </c>
      <c r="G861" s="213" t="s">
        <v>1</v>
      </c>
      <c r="H861" s="213">
        <v>1</v>
      </c>
      <c r="I861" s="102">
        <v>1</v>
      </c>
      <c r="J861" s="194">
        <v>95625</v>
      </c>
      <c r="K861" s="194">
        <v>8000</v>
      </c>
      <c r="L861" s="194"/>
      <c r="M861" s="213">
        <f t="shared" si="208"/>
        <v>103625</v>
      </c>
      <c r="N861" s="213">
        <v>1</v>
      </c>
      <c r="O861" s="102">
        <v>1</v>
      </c>
      <c r="P861" s="194">
        <v>95625</v>
      </c>
      <c r="Q861" s="194">
        <v>8000</v>
      </c>
      <c r="R861" s="194"/>
      <c r="S861" s="213">
        <f t="shared" si="209"/>
        <v>103625</v>
      </c>
      <c r="T861" s="213">
        <f t="shared" si="210"/>
        <v>0</v>
      </c>
      <c r="U861" s="213">
        <f t="shared" si="210"/>
        <v>0</v>
      </c>
      <c r="V861" s="213">
        <f t="shared" si="210"/>
        <v>0</v>
      </c>
      <c r="W861" s="213">
        <f t="shared" si="210"/>
        <v>0</v>
      </c>
      <c r="X861" s="213">
        <f t="shared" si="205"/>
        <v>0</v>
      </c>
      <c r="Y861" s="213" t="s">
        <v>1</v>
      </c>
      <c r="Z861" s="213">
        <v>1</v>
      </c>
      <c r="AA861" s="102">
        <v>1</v>
      </c>
      <c r="AB861" s="194">
        <v>95625</v>
      </c>
      <c r="AC861" s="194">
        <v>8000</v>
      </c>
      <c r="AD861" s="194"/>
      <c r="AE861" s="213">
        <f t="shared" si="206"/>
        <v>103625</v>
      </c>
      <c r="AF861" s="213" t="s">
        <v>1</v>
      </c>
      <c r="AG861" s="213">
        <v>1</v>
      </c>
      <c r="AH861" s="102">
        <v>1</v>
      </c>
      <c r="AI861" s="194">
        <v>95625</v>
      </c>
      <c r="AJ861" s="194">
        <v>8000</v>
      </c>
      <c r="AK861" s="194"/>
      <c r="AL861" s="213">
        <f t="shared" si="207"/>
        <v>103625</v>
      </c>
    </row>
    <row r="862" spans="1:38">
      <c r="A862" s="194">
        <v>22</v>
      </c>
      <c r="B862" s="102" t="s">
        <v>1882</v>
      </c>
      <c r="C862" s="102" t="s">
        <v>5282</v>
      </c>
      <c r="D862" s="213">
        <v>1953</v>
      </c>
      <c r="E862" s="1106" t="s">
        <v>1103</v>
      </c>
      <c r="F862" s="213" t="s">
        <v>1</v>
      </c>
      <c r="G862" s="213" t="s">
        <v>1</v>
      </c>
      <c r="H862" s="213">
        <v>1</v>
      </c>
      <c r="I862" s="102">
        <v>1</v>
      </c>
      <c r="J862" s="194">
        <v>95625</v>
      </c>
      <c r="K862" s="194">
        <v>8000</v>
      </c>
      <c r="L862" s="194"/>
      <c r="M862" s="213">
        <f t="shared" si="208"/>
        <v>103625</v>
      </c>
      <c r="N862" s="213">
        <v>1</v>
      </c>
      <c r="O862" s="102">
        <v>1</v>
      </c>
      <c r="P862" s="194">
        <v>95625</v>
      </c>
      <c r="Q862" s="194">
        <v>8000</v>
      </c>
      <c r="R862" s="194"/>
      <c r="S862" s="213">
        <f t="shared" si="209"/>
        <v>103625</v>
      </c>
      <c r="T862" s="213">
        <f t="shared" si="210"/>
        <v>0</v>
      </c>
      <c r="U862" s="213">
        <f t="shared" si="210"/>
        <v>0</v>
      </c>
      <c r="V862" s="213">
        <f t="shared" si="210"/>
        <v>0</v>
      </c>
      <c r="W862" s="213">
        <f t="shared" si="210"/>
        <v>0</v>
      </c>
      <c r="X862" s="213">
        <f t="shared" si="205"/>
        <v>0</v>
      </c>
      <c r="Y862" s="213" t="s">
        <v>1</v>
      </c>
      <c r="Z862" s="213">
        <v>1</v>
      </c>
      <c r="AA862" s="102">
        <v>1</v>
      </c>
      <c r="AB862" s="194">
        <v>95625</v>
      </c>
      <c r="AC862" s="194">
        <v>8000</v>
      </c>
      <c r="AD862" s="194"/>
      <c r="AE862" s="213">
        <f t="shared" si="206"/>
        <v>103625</v>
      </c>
      <c r="AF862" s="213" t="s">
        <v>1</v>
      </c>
      <c r="AG862" s="213">
        <v>1</v>
      </c>
      <c r="AH862" s="102">
        <v>1</v>
      </c>
      <c r="AI862" s="194">
        <v>95625</v>
      </c>
      <c r="AJ862" s="194">
        <v>8000</v>
      </c>
      <c r="AK862" s="194"/>
      <c r="AL862" s="213">
        <f t="shared" si="207"/>
        <v>103625</v>
      </c>
    </row>
    <row r="863" spans="1:38">
      <c r="A863" s="194">
        <v>23</v>
      </c>
      <c r="B863" s="102" t="s">
        <v>759</v>
      </c>
      <c r="C863" s="102"/>
      <c r="D863" s="213"/>
      <c r="E863" s="1106" t="s">
        <v>1103</v>
      </c>
      <c r="F863" s="213" t="s">
        <v>1</v>
      </c>
      <c r="G863" s="213" t="s">
        <v>1</v>
      </c>
      <c r="H863" s="213">
        <v>1</v>
      </c>
      <c r="I863" s="102">
        <v>1</v>
      </c>
      <c r="J863" s="194">
        <v>104000</v>
      </c>
      <c r="K863" s="194">
        <v>8000</v>
      </c>
      <c r="L863" s="194"/>
      <c r="M863" s="213">
        <f t="shared" si="208"/>
        <v>112000</v>
      </c>
      <c r="N863" s="213">
        <v>1</v>
      </c>
      <c r="O863" s="102">
        <v>1</v>
      </c>
      <c r="P863" s="194">
        <v>104000</v>
      </c>
      <c r="Q863" s="194">
        <v>8000</v>
      </c>
      <c r="R863" s="194"/>
      <c r="S863" s="213">
        <f t="shared" si="209"/>
        <v>112000</v>
      </c>
      <c r="T863" s="213">
        <f t="shared" si="210"/>
        <v>0</v>
      </c>
      <c r="U863" s="213">
        <f t="shared" si="210"/>
        <v>0</v>
      </c>
      <c r="V863" s="213">
        <f t="shared" si="210"/>
        <v>0</v>
      </c>
      <c r="W863" s="213">
        <f t="shared" si="210"/>
        <v>0</v>
      </c>
      <c r="X863" s="213">
        <f t="shared" si="205"/>
        <v>0</v>
      </c>
      <c r="Y863" s="213" t="s">
        <v>1</v>
      </c>
      <c r="Z863" s="213">
        <v>1</v>
      </c>
      <c r="AA863" s="102">
        <v>1</v>
      </c>
      <c r="AB863" s="194">
        <v>104000</v>
      </c>
      <c r="AC863" s="194">
        <v>8000</v>
      </c>
      <c r="AD863" s="194"/>
      <c r="AE863" s="213">
        <f t="shared" si="206"/>
        <v>112000</v>
      </c>
      <c r="AF863" s="213" t="s">
        <v>1</v>
      </c>
      <c r="AG863" s="213">
        <v>1</v>
      </c>
      <c r="AH863" s="102">
        <v>1</v>
      </c>
      <c r="AI863" s="194">
        <v>104000</v>
      </c>
      <c r="AJ863" s="194">
        <v>8000</v>
      </c>
      <c r="AK863" s="194"/>
      <c r="AL863" s="213">
        <f t="shared" si="207"/>
        <v>112000</v>
      </c>
    </row>
    <row r="864" spans="1:38">
      <c r="A864" s="194">
        <v>24</v>
      </c>
      <c r="B864" s="102" t="s">
        <v>1883</v>
      </c>
      <c r="C864" s="102" t="s">
        <v>5283</v>
      </c>
      <c r="D864" s="213">
        <v>1976</v>
      </c>
      <c r="E864" s="1106" t="s">
        <v>1101</v>
      </c>
      <c r="F864" s="213" t="s">
        <v>1</v>
      </c>
      <c r="G864" s="213" t="s">
        <v>1</v>
      </c>
      <c r="H864" s="213">
        <v>1.2</v>
      </c>
      <c r="I864" s="102">
        <v>1</v>
      </c>
      <c r="J864" s="194">
        <v>104000</v>
      </c>
      <c r="K864" s="194">
        <v>8000</v>
      </c>
      <c r="L864" s="194"/>
      <c r="M864" s="213">
        <f t="shared" si="208"/>
        <v>112000</v>
      </c>
      <c r="N864" s="213">
        <v>1.2</v>
      </c>
      <c r="O864" s="102">
        <v>1</v>
      </c>
      <c r="P864" s="194">
        <v>104000</v>
      </c>
      <c r="Q864" s="194">
        <v>8000</v>
      </c>
      <c r="R864" s="194"/>
      <c r="S864" s="213">
        <f t="shared" si="209"/>
        <v>112000</v>
      </c>
      <c r="T864" s="213">
        <f t="shared" si="210"/>
        <v>0</v>
      </c>
      <c r="U864" s="213">
        <f t="shared" si="210"/>
        <v>0</v>
      </c>
      <c r="V864" s="213">
        <f t="shared" si="210"/>
        <v>0</v>
      </c>
      <c r="W864" s="213">
        <f t="shared" si="210"/>
        <v>0</v>
      </c>
      <c r="X864" s="213">
        <f t="shared" si="205"/>
        <v>0</v>
      </c>
      <c r="Y864" s="213" t="s">
        <v>1</v>
      </c>
      <c r="Z864" s="213">
        <v>1.2</v>
      </c>
      <c r="AA864" s="102">
        <v>1</v>
      </c>
      <c r="AB864" s="194">
        <v>104000</v>
      </c>
      <c r="AC864" s="194">
        <v>8000</v>
      </c>
      <c r="AD864" s="194"/>
      <c r="AE864" s="213">
        <f t="shared" si="206"/>
        <v>112000</v>
      </c>
      <c r="AF864" s="213" t="s">
        <v>1</v>
      </c>
      <c r="AG864" s="213">
        <v>1.2</v>
      </c>
      <c r="AH864" s="102">
        <v>1</v>
      </c>
      <c r="AI864" s="194">
        <v>104000</v>
      </c>
      <c r="AJ864" s="194">
        <v>8000</v>
      </c>
      <c r="AK864" s="194"/>
      <c r="AL864" s="213">
        <f t="shared" si="207"/>
        <v>112000</v>
      </c>
    </row>
    <row r="865" spans="1:38">
      <c r="A865" s="194">
        <v>25</v>
      </c>
      <c r="B865" s="102" t="s">
        <v>5472</v>
      </c>
      <c r="C865" s="102" t="s">
        <v>5283</v>
      </c>
      <c r="D865" s="213">
        <v>1976</v>
      </c>
      <c r="E865" s="1106" t="s">
        <v>1101</v>
      </c>
      <c r="F865" s="213" t="s">
        <v>1</v>
      </c>
      <c r="G865" s="213" t="s">
        <v>1</v>
      </c>
      <c r="H865" s="213">
        <v>1.2</v>
      </c>
      <c r="I865" s="102">
        <v>1</v>
      </c>
      <c r="J865" s="194">
        <v>104000</v>
      </c>
      <c r="K865" s="194">
        <v>8000</v>
      </c>
      <c r="L865" s="194"/>
      <c r="M865" s="213">
        <f t="shared" si="208"/>
        <v>112000</v>
      </c>
      <c r="N865" s="213">
        <v>1.2</v>
      </c>
      <c r="O865" s="102">
        <v>1</v>
      </c>
      <c r="P865" s="194">
        <v>104000</v>
      </c>
      <c r="Q865" s="194">
        <v>8000</v>
      </c>
      <c r="R865" s="194"/>
      <c r="S865" s="213">
        <f t="shared" si="209"/>
        <v>112000</v>
      </c>
      <c r="T865" s="213">
        <f t="shared" si="210"/>
        <v>0</v>
      </c>
      <c r="U865" s="213">
        <f t="shared" si="210"/>
        <v>0</v>
      </c>
      <c r="V865" s="213">
        <f t="shared" si="210"/>
        <v>0</v>
      </c>
      <c r="W865" s="213">
        <f t="shared" si="210"/>
        <v>0</v>
      </c>
      <c r="X865" s="213">
        <f t="shared" si="205"/>
        <v>0</v>
      </c>
      <c r="Y865" s="213" t="s">
        <v>1</v>
      </c>
      <c r="Z865" s="213">
        <v>1.2</v>
      </c>
      <c r="AA865" s="102">
        <v>1</v>
      </c>
      <c r="AB865" s="194">
        <v>104000</v>
      </c>
      <c r="AC865" s="194">
        <v>8000</v>
      </c>
      <c r="AD865" s="194"/>
      <c r="AE865" s="213">
        <f t="shared" si="206"/>
        <v>112000</v>
      </c>
      <c r="AF865" s="213" t="s">
        <v>1</v>
      </c>
      <c r="AG865" s="213">
        <v>1.2</v>
      </c>
      <c r="AH865" s="102">
        <v>1</v>
      </c>
      <c r="AI865" s="194">
        <v>104000</v>
      </c>
      <c r="AJ865" s="194">
        <v>8000</v>
      </c>
      <c r="AK865" s="194"/>
      <c r="AL865" s="213">
        <f t="shared" si="207"/>
        <v>112000</v>
      </c>
    </row>
    <row r="866" spans="1:38" s="216" customFormat="1" ht="27">
      <c r="A866" s="211"/>
      <c r="B866" s="219" t="s">
        <v>227</v>
      </c>
      <c r="C866" s="219"/>
      <c r="D866" s="215" t="s">
        <v>1</v>
      </c>
      <c r="E866" s="215" t="s">
        <v>1</v>
      </c>
      <c r="F866" s="215" t="s">
        <v>1</v>
      </c>
      <c r="G866" s="215" t="s">
        <v>1</v>
      </c>
      <c r="H866" s="215" t="s">
        <v>1</v>
      </c>
      <c r="I866" s="215">
        <f>SUM(I841:I865)</f>
        <v>25</v>
      </c>
      <c r="J866" s="215">
        <f>SUM(J841:J865)</f>
        <v>2661850</v>
      </c>
      <c r="K866" s="215">
        <f>SUM(K841:K865)</f>
        <v>200000</v>
      </c>
      <c r="L866" s="215">
        <f>SUM(L841:L865)</f>
        <v>0</v>
      </c>
      <c r="M866" s="215">
        <f>SUM(M841:M865)</f>
        <v>2861850</v>
      </c>
      <c r="N866" s="215"/>
      <c r="O866" s="215">
        <f t="shared" ref="O866:Y866" si="211">SUM(O841:O865)</f>
        <v>25</v>
      </c>
      <c r="P866" s="215">
        <f t="shared" si="211"/>
        <v>2661850</v>
      </c>
      <c r="Q866" s="215">
        <f t="shared" si="211"/>
        <v>200000</v>
      </c>
      <c r="R866" s="215">
        <f t="shared" si="211"/>
        <v>0</v>
      </c>
      <c r="S866" s="215">
        <f t="shared" si="211"/>
        <v>2861850</v>
      </c>
      <c r="T866" s="215">
        <f t="shared" si="211"/>
        <v>0</v>
      </c>
      <c r="U866" s="215">
        <f t="shared" si="211"/>
        <v>0</v>
      </c>
      <c r="V866" s="215">
        <f t="shared" si="211"/>
        <v>0</v>
      </c>
      <c r="W866" s="215">
        <f t="shared" si="211"/>
        <v>0</v>
      </c>
      <c r="X866" s="215">
        <f t="shared" si="211"/>
        <v>0</v>
      </c>
      <c r="Y866" s="215">
        <f t="shared" si="211"/>
        <v>0</v>
      </c>
      <c r="Z866" s="215"/>
      <c r="AA866" s="215">
        <f t="shared" ref="AA866:AF866" si="212">SUM(AA841:AA865)</f>
        <v>25</v>
      </c>
      <c r="AB866" s="215">
        <f t="shared" si="212"/>
        <v>2661850</v>
      </c>
      <c r="AC866" s="215">
        <f t="shared" si="212"/>
        <v>200000</v>
      </c>
      <c r="AD866" s="215">
        <f t="shared" si="212"/>
        <v>0</v>
      </c>
      <c r="AE866" s="215">
        <f t="shared" si="212"/>
        <v>2861850</v>
      </c>
      <c r="AF866" s="215">
        <f t="shared" si="212"/>
        <v>0</v>
      </c>
      <c r="AG866" s="215"/>
      <c r="AH866" s="215">
        <f>SUM(AH841:AH865)</f>
        <v>25</v>
      </c>
      <c r="AI866" s="215">
        <f>SUM(AI841:AI865)</f>
        <v>2661850</v>
      </c>
      <c r="AJ866" s="215">
        <f>SUM(AJ841:AJ865)</f>
        <v>200000</v>
      </c>
      <c r="AK866" s="215">
        <f>SUM(AK841:AK865)</f>
        <v>0</v>
      </c>
      <c r="AL866" s="215">
        <f>SUM(AL841:AL865)</f>
        <v>2861850</v>
      </c>
    </row>
    <row r="867" spans="1:38" s="216" customFormat="1" ht="30" customHeight="1" thickBot="1">
      <c r="A867" s="211"/>
      <c r="B867" s="545" t="s">
        <v>5395</v>
      </c>
      <c r="C867" s="545"/>
      <c r="D867" s="215" t="s">
        <v>1</v>
      </c>
      <c r="E867" s="215" t="s">
        <v>1</v>
      </c>
      <c r="F867" s="215" t="s">
        <v>1</v>
      </c>
      <c r="G867" s="215" t="s">
        <v>1</v>
      </c>
      <c r="H867" s="215" t="s">
        <v>1</v>
      </c>
      <c r="I867" s="215">
        <f>+I866+I837</f>
        <v>57</v>
      </c>
      <c r="J867" s="215">
        <f t="shared" ref="J867:M867" si="213">+J866+J837</f>
        <v>8639770</v>
      </c>
      <c r="K867" s="215">
        <f t="shared" si="213"/>
        <v>456000</v>
      </c>
      <c r="L867" s="215">
        <f t="shared" si="213"/>
        <v>0</v>
      </c>
      <c r="M867" s="215">
        <f t="shared" si="213"/>
        <v>9107770</v>
      </c>
      <c r="N867" s="215" t="s">
        <v>1</v>
      </c>
      <c r="O867" s="215">
        <f t="shared" ref="O867:X867" si="214">+O866+O837</f>
        <v>57</v>
      </c>
      <c r="P867" s="215">
        <f t="shared" si="214"/>
        <v>8548250</v>
      </c>
      <c r="Q867" s="215">
        <f t="shared" si="214"/>
        <v>456000</v>
      </c>
      <c r="R867" s="215">
        <f t="shared" si="214"/>
        <v>0</v>
      </c>
      <c r="S867" s="215">
        <f t="shared" si="214"/>
        <v>9016250</v>
      </c>
      <c r="T867" s="215">
        <f t="shared" si="214"/>
        <v>0</v>
      </c>
      <c r="U867" s="215">
        <f t="shared" si="214"/>
        <v>91520</v>
      </c>
      <c r="V867" s="215">
        <f t="shared" si="214"/>
        <v>0</v>
      </c>
      <c r="W867" s="215">
        <f t="shared" si="214"/>
        <v>0</v>
      </c>
      <c r="X867" s="215">
        <f t="shared" si="214"/>
        <v>91520</v>
      </c>
      <c r="Y867" s="215" t="s">
        <v>1</v>
      </c>
      <c r="Z867" s="215" t="s">
        <v>1</v>
      </c>
      <c r="AA867" s="215">
        <f t="shared" ref="AA867:AE867" si="215">+AA866+AA837</f>
        <v>57</v>
      </c>
      <c r="AB867" s="215">
        <f t="shared" si="215"/>
        <v>8756250</v>
      </c>
      <c r="AC867" s="215">
        <f t="shared" si="215"/>
        <v>456000</v>
      </c>
      <c r="AD867" s="215">
        <f t="shared" si="215"/>
        <v>0</v>
      </c>
      <c r="AE867" s="215">
        <f t="shared" si="215"/>
        <v>9224250</v>
      </c>
      <c r="AF867" s="215" t="s">
        <v>1</v>
      </c>
      <c r="AG867" s="215" t="s">
        <v>1</v>
      </c>
      <c r="AH867" s="215">
        <f t="shared" ref="AH867:AL867" si="216">+AH866+AH837</f>
        <v>57</v>
      </c>
      <c r="AI867" s="215">
        <f t="shared" si="216"/>
        <v>8811994</v>
      </c>
      <c r="AJ867" s="215">
        <f t="shared" si="216"/>
        <v>456000</v>
      </c>
      <c r="AK867" s="215">
        <f t="shared" si="216"/>
        <v>0</v>
      </c>
      <c r="AL867" s="215">
        <f t="shared" si="216"/>
        <v>9279994</v>
      </c>
    </row>
    <row r="868" spans="1:38" s="176" customFormat="1" ht="49.5" customHeight="1">
      <c r="A868" s="30"/>
      <c r="B868" s="2562" t="s">
        <v>5473</v>
      </c>
      <c r="C868" s="2562"/>
      <c r="D868" s="2562"/>
      <c r="E868" s="2562"/>
      <c r="F868" s="2562"/>
      <c r="G868" s="2562"/>
      <c r="H868" s="2562"/>
      <c r="I868" s="2562"/>
      <c r="J868" s="2562"/>
      <c r="K868" s="31"/>
      <c r="L868" s="31"/>
      <c r="M868" s="175"/>
      <c r="N868" s="175"/>
      <c r="O868" s="34"/>
      <c r="P868" s="175"/>
      <c r="Q868" s="31"/>
      <c r="R868" s="41" t="s">
        <v>215</v>
      </c>
      <c r="S868" s="34"/>
      <c r="T868" s="175"/>
      <c r="U868" s="34"/>
      <c r="V868" s="175"/>
      <c r="W868" s="34"/>
      <c r="X868" s="175"/>
      <c r="Y868" s="134"/>
      <c r="Z868" s="31"/>
      <c r="AA868" s="174"/>
      <c r="AB868" s="31"/>
      <c r="AC868" s="31"/>
      <c r="AD868" s="31"/>
      <c r="AE868" s="41"/>
      <c r="AF868" s="134"/>
      <c r="AG868" s="31"/>
      <c r="AH868" s="174"/>
      <c r="AI868" s="31"/>
      <c r="AJ868" s="31"/>
      <c r="AK868" s="31"/>
      <c r="AL868" s="41"/>
    </row>
    <row r="869" spans="1:38" s="324" customFormat="1" ht="14.25">
      <c r="A869" s="244"/>
      <c r="B869" s="321"/>
      <c r="C869" s="2548" t="s">
        <v>5278</v>
      </c>
      <c r="D869" s="2548" t="s">
        <v>5279</v>
      </c>
      <c r="E869" s="322"/>
      <c r="F869" s="323"/>
      <c r="G869" s="323"/>
      <c r="H869" s="323"/>
      <c r="I869" s="1257" t="s">
        <v>5364</v>
      </c>
      <c r="J869" s="323"/>
      <c r="K869" s="323"/>
      <c r="L869" s="323"/>
      <c r="M869" s="323"/>
      <c r="N869" s="322"/>
      <c r="O869" s="2531" t="s">
        <v>1978</v>
      </c>
      <c r="P869" s="2531"/>
      <c r="Q869" s="2531"/>
      <c r="R869" s="2531"/>
      <c r="S869" s="2560"/>
      <c r="T869" s="2561" t="s">
        <v>216</v>
      </c>
      <c r="U869" s="2531"/>
      <c r="V869" s="2531"/>
      <c r="W869" s="2531"/>
      <c r="X869" s="2560"/>
      <c r="Y869" s="322"/>
      <c r="Z869" s="323"/>
      <c r="AA869" s="1257" t="s">
        <v>5883</v>
      </c>
      <c r="AB869" s="323"/>
      <c r="AC869" s="323"/>
      <c r="AD869" s="323"/>
      <c r="AE869" s="442"/>
      <c r="AF869" s="322"/>
      <c r="AG869" s="323"/>
      <c r="AH869" s="1257" t="s">
        <v>7103</v>
      </c>
      <c r="AI869" s="323"/>
      <c r="AJ869" s="323"/>
      <c r="AK869" s="323"/>
      <c r="AL869" s="442"/>
    </row>
    <row r="870" spans="1:38" s="176" customFormat="1" ht="76.5">
      <c r="A870" s="210" t="s">
        <v>114</v>
      </c>
      <c r="B870" s="2162" t="s">
        <v>218</v>
      </c>
      <c r="C870" s="2550"/>
      <c r="D870" s="2550"/>
      <c r="E870" s="2162" t="s">
        <v>219</v>
      </c>
      <c r="F870" s="2162" t="s">
        <v>220</v>
      </c>
      <c r="G870" s="2162" t="s">
        <v>221</v>
      </c>
      <c r="H870" s="521" t="s">
        <v>5368</v>
      </c>
      <c r="I870" s="2162" t="s">
        <v>211</v>
      </c>
      <c r="J870" s="281" t="s">
        <v>460</v>
      </c>
      <c r="K870" s="2162" t="s">
        <v>222</v>
      </c>
      <c r="L870" s="2162" t="s">
        <v>223</v>
      </c>
      <c r="M870" s="2162" t="s">
        <v>5365</v>
      </c>
      <c r="N870" s="521" t="s">
        <v>4246</v>
      </c>
      <c r="O870" s="2162" t="s">
        <v>211</v>
      </c>
      <c r="P870" s="2162" t="s">
        <v>240</v>
      </c>
      <c r="Q870" s="2162" t="s">
        <v>222</v>
      </c>
      <c r="R870" s="2162" t="s">
        <v>223</v>
      </c>
      <c r="S870" s="2162" t="s">
        <v>5366</v>
      </c>
      <c r="T870" s="2162" t="s">
        <v>211</v>
      </c>
      <c r="U870" s="2162" t="s">
        <v>240</v>
      </c>
      <c r="V870" s="2162" t="s">
        <v>222</v>
      </c>
      <c r="W870" s="2162" t="s">
        <v>223</v>
      </c>
      <c r="X870" s="2162" t="s">
        <v>5367</v>
      </c>
      <c r="Y870" s="2162" t="s">
        <v>221</v>
      </c>
      <c r="Z870" s="521" t="s">
        <v>6685</v>
      </c>
      <c r="AA870" s="2162" t="s">
        <v>211</v>
      </c>
      <c r="AB870" s="2162" t="s">
        <v>240</v>
      </c>
      <c r="AC870" s="2162" t="s">
        <v>222</v>
      </c>
      <c r="AD870" s="2162" t="s">
        <v>223</v>
      </c>
      <c r="AE870" s="2162" t="s">
        <v>254</v>
      </c>
      <c r="AF870" s="2162" t="s">
        <v>221</v>
      </c>
      <c r="AG870" s="521" t="s">
        <v>8075</v>
      </c>
      <c r="AH870" s="2162" t="s">
        <v>211</v>
      </c>
      <c r="AI870" s="2162" t="s">
        <v>240</v>
      </c>
      <c r="AJ870" s="2162" t="s">
        <v>222</v>
      </c>
      <c r="AK870" s="2162" t="s">
        <v>223</v>
      </c>
      <c r="AL870" s="2162" t="s">
        <v>254</v>
      </c>
    </row>
    <row r="871" spans="1:38" s="35" customFormat="1" ht="12.75">
      <c r="A871" s="123">
        <v>1</v>
      </c>
      <c r="B871" s="123">
        <v>2</v>
      </c>
      <c r="C871" s="123"/>
      <c r="D871" s="123">
        <v>3</v>
      </c>
      <c r="E871" s="123">
        <v>4</v>
      </c>
      <c r="F871" s="123">
        <v>5</v>
      </c>
      <c r="G871" s="123">
        <v>6</v>
      </c>
      <c r="H871" s="123">
        <v>7</v>
      </c>
      <c r="I871" s="123">
        <v>8</v>
      </c>
      <c r="J871" s="123">
        <v>9</v>
      </c>
      <c r="K871" s="123">
        <v>10</v>
      </c>
      <c r="L871" s="123">
        <v>11</v>
      </c>
      <c r="M871" s="123">
        <v>12</v>
      </c>
      <c r="N871" s="123">
        <v>13</v>
      </c>
      <c r="O871" s="123">
        <v>14</v>
      </c>
      <c r="P871" s="123">
        <v>15</v>
      </c>
      <c r="Q871" s="123">
        <v>16</v>
      </c>
      <c r="R871" s="123">
        <v>17</v>
      </c>
      <c r="S871" s="123">
        <v>18</v>
      </c>
      <c r="T871" s="123">
        <v>19</v>
      </c>
      <c r="U871" s="123">
        <v>20</v>
      </c>
      <c r="V871" s="123">
        <v>21</v>
      </c>
      <c r="W871" s="123">
        <v>22</v>
      </c>
      <c r="X871" s="123">
        <v>23</v>
      </c>
      <c r="Y871" s="123">
        <v>24</v>
      </c>
      <c r="Z871" s="123">
        <v>25</v>
      </c>
      <c r="AA871" s="123">
        <v>26</v>
      </c>
      <c r="AB871" s="123">
        <v>27</v>
      </c>
      <c r="AC871" s="123">
        <v>28</v>
      </c>
      <c r="AD871" s="123">
        <v>29</v>
      </c>
      <c r="AE871" s="123">
        <v>30</v>
      </c>
      <c r="AF871" s="123">
        <v>31</v>
      </c>
      <c r="AG871" s="123">
        <v>32</v>
      </c>
      <c r="AH871" s="123">
        <v>33</v>
      </c>
      <c r="AI871" s="123">
        <v>34</v>
      </c>
      <c r="AJ871" s="123">
        <v>35</v>
      </c>
      <c r="AK871" s="123">
        <v>36</v>
      </c>
      <c r="AL871" s="123">
        <v>37</v>
      </c>
    </row>
    <row r="872" spans="1:38" ht="27">
      <c r="A872" s="211" t="s">
        <v>3</v>
      </c>
      <c r="B872" s="212" t="s">
        <v>4247</v>
      </c>
      <c r="C872" s="212"/>
      <c r="D872" s="213"/>
      <c r="E872" s="213"/>
      <c r="F872" s="213"/>
      <c r="G872" s="213"/>
      <c r="H872" s="213"/>
      <c r="I872" s="212"/>
      <c r="J872" s="213"/>
      <c r="K872" s="213"/>
      <c r="L872" s="213"/>
      <c r="M872" s="213"/>
      <c r="N872" s="213"/>
      <c r="O872" s="212"/>
      <c r="P872" s="213"/>
      <c r="Q872" s="213"/>
      <c r="R872" s="213"/>
      <c r="S872" s="212"/>
      <c r="T872" s="213"/>
      <c r="U872" s="212"/>
      <c r="V872" s="213"/>
      <c r="W872" s="106"/>
      <c r="X872" s="106"/>
      <c r="Y872" s="213"/>
      <c r="Z872" s="213"/>
      <c r="AA872" s="212"/>
      <c r="AB872" s="213"/>
      <c r="AC872" s="213"/>
      <c r="AD872" s="213"/>
      <c r="AE872" s="213"/>
      <c r="AF872" s="213"/>
      <c r="AG872" s="213"/>
      <c r="AH872" s="212"/>
      <c r="AI872" s="213"/>
      <c r="AJ872" s="213"/>
      <c r="AK872" s="213"/>
      <c r="AL872" s="213"/>
    </row>
    <row r="873" spans="1:38">
      <c r="A873" s="194"/>
      <c r="B873" s="179" t="s">
        <v>126</v>
      </c>
      <c r="C873" s="179"/>
      <c r="D873" s="213"/>
      <c r="E873" s="213"/>
      <c r="F873" s="213"/>
      <c r="G873" s="213"/>
      <c r="H873" s="213"/>
      <c r="I873" s="179"/>
      <c r="J873" s="179"/>
      <c r="K873" s="179"/>
      <c r="L873" s="179"/>
      <c r="M873" s="179"/>
      <c r="N873" s="213"/>
      <c r="O873" s="179"/>
      <c r="P873" s="179"/>
      <c r="Q873" s="179"/>
      <c r="R873" s="179"/>
      <c r="S873" s="179"/>
      <c r="T873" s="179"/>
      <c r="U873" s="179"/>
      <c r="V873" s="179"/>
      <c r="W873" s="106"/>
      <c r="X873" s="106"/>
      <c r="Y873" s="213"/>
      <c r="Z873" s="213"/>
      <c r="AA873" s="179"/>
      <c r="AB873" s="179"/>
      <c r="AC873" s="179"/>
      <c r="AD873" s="179"/>
      <c r="AE873" s="179"/>
      <c r="AF873" s="213"/>
      <c r="AG873" s="213"/>
      <c r="AH873" s="179"/>
      <c r="AI873" s="179"/>
      <c r="AJ873" s="179"/>
      <c r="AK873" s="179"/>
      <c r="AL873" s="179"/>
    </row>
    <row r="874" spans="1:38">
      <c r="A874" s="194"/>
      <c r="B874" s="179" t="s">
        <v>225</v>
      </c>
      <c r="C874" s="179"/>
      <c r="D874" s="213"/>
      <c r="E874" s="213"/>
      <c r="F874" s="213"/>
      <c r="G874" s="213"/>
      <c r="H874" s="213"/>
      <c r="I874" s="179"/>
      <c r="J874" s="179"/>
      <c r="K874" s="179"/>
      <c r="L874" s="179"/>
      <c r="M874" s="179"/>
      <c r="N874" s="213"/>
      <c r="O874" s="179"/>
      <c r="P874" s="179"/>
      <c r="Q874" s="179"/>
      <c r="R874" s="179"/>
      <c r="S874" s="179"/>
      <c r="T874" s="179"/>
      <c r="U874" s="179"/>
      <c r="V874" s="179"/>
      <c r="W874" s="106"/>
      <c r="X874" s="106"/>
      <c r="Y874" s="213"/>
      <c r="Z874" s="213"/>
      <c r="AA874" s="179"/>
      <c r="AB874" s="179"/>
      <c r="AC874" s="179"/>
      <c r="AD874" s="179"/>
      <c r="AE874" s="179"/>
      <c r="AF874" s="213"/>
      <c r="AG874" s="213"/>
      <c r="AH874" s="179"/>
      <c r="AI874" s="179"/>
      <c r="AJ874" s="179"/>
      <c r="AK874" s="179"/>
      <c r="AL874" s="179"/>
    </row>
    <row r="875" spans="1:38">
      <c r="A875" s="194"/>
      <c r="B875" s="179" t="s">
        <v>226</v>
      </c>
      <c r="C875" s="179"/>
      <c r="D875" s="213"/>
      <c r="E875" s="213"/>
      <c r="F875" s="213"/>
      <c r="G875" s="213"/>
      <c r="H875" s="213"/>
      <c r="I875" s="179"/>
      <c r="J875" s="179"/>
      <c r="K875" s="179"/>
      <c r="L875" s="179"/>
      <c r="M875" s="179"/>
      <c r="N875" s="213"/>
      <c r="O875" s="179"/>
      <c r="P875" s="179"/>
      <c r="Q875" s="179"/>
      <c r="R875" s="179"/>
      <c r="S875" s="179"/>
      <c r="T875" s="179"/>
      <c r="U875" s="179"/>
      <c r="V875" s="179"/>
      <c r="W875" s="106"/>
      <c r="X875" s="106"/>
      <c r="Y875" s="213"/>
      <c r="Z875" s="213"/>
      <c r="AA875" s="179"/>
      <c r="AB875" s="179"/>
      <c r="AC875" s="179"/>
      <c r="AD875" s="179"/>
      <c r="AE875" s="179"/>
      <c r="AF875" s="213"/>
      <c r="AG875" s="213"/>
      <c r="AH875" s="179"/>
      <c r="AI875" s="179"/>
      <c r="AJ875" s="179"/>
      <c r="AK875" s="179"/>
      <c r="AL875" s="179"/>
    </row>
    <row r="876" spans="1:38" ht="27">
      <c r="A876" s="194">
        <v>1</v>
      </c>
      <c r="B876" s="102" t="s">
        <v>1405</v>
      </c>
      <c r="C876" s="102" t="s">
        <v>5282</v>
      </c>
      <c r="D876" s="194">
        <v>1973</v>
      </c>
      <c r="E876" s="942" t="s">
        <v>100</v>
      </c>
      <c r="F876" s="194" t="s">
        <v>981</v>
      </c>
      <c r="G876" s="194">
        <v>20</v>
      </c>
      <c r="H876" s="194">
        <v>6.49</v>
      </c>
      <c r="I876" s="102">
        <v>1</v>
      </c>
      <c r="J876" s="102">
        <v>539968</v>
      </c>
      <c r="K876" s="102"/>
      <c r="L876" s="102"/>
      <c r="M876" s="213">
        <f t="shared" ref="M876:M916" si="217">J876+K876+L876</f>
        <v>539968</v>
      </c>
      <c r="N876" s="194">
        <v>6.49</v>
      </c>
      <c r="O876" s="102">
        <v>1</v>
      </c>
      <c r="P876" s="194">
        <v>539968</v>
      </c>
      <c r="Q876" s="194"/>
      <c r="R876" s="194"/>
      <c r="S876" s="213">
        <f t="shared" ref="S876:S916" si="218">P876+Q876+R876</f>
        <v>539968</v>
      </c>
      <c r="T876" s="213">
        <f t="shared" ref="T876:W910" si="219">I876-O876</f>
        <v>0</v>
      </c>
      <c r="U876" s="213">
        <f t="shared" si="219"/>
        <v>0</v>
      </c>
      <c r="V876" s="213">
        <f t="shared" si="219"/>
        <v>0</v>
      </c>
      <c r="W876" s="213">
        <f t="shared" si="219"/>
        <v>0</v>
      </c>
      <c r="X876" s="213">
        <f t="shared" ref="X876:X916" si="220">U876+V876+W876</f>
        <v>0</v>
      </c>
      <c r="Y876" s="194">
        <v>21</v>
      </c>
      <c r="Z876" s="194">
        <v>6.49</v>
      </c>
      <c r="AA876" s="102">
        <v>1</v>
      </c>
      <c r="AB876" s="102">
        <v>539968</v>
      </c>
      <c r="AC876" s="102"/>
      <c r="AD876" s="102"/>
      <c r="AE876" s="213">
        <f t="shared" ref="AE876:AE916" si="221">AB876+AC876+AD876</f>
        <v>539968</v>
      </c>
      <c r="AF876" s="194">
        <v>22</v>
      </c>
      <c r="AG876" s="194">
        <v>6.49</v>
      </c>
      <c r="AH876" s="102">
        <v>1</v>
      </c>
      <c r="AI876" s="102">
        <v>539968</v>
      </c>
      <c r="AJ876" s="102"/>
      <c r="AK876" s="102"/>
      <c r="AL876" s="213">
        <f t="shared" ref="AL876:AL916" si="222">AI876+AJ876+AK876</f>
        <v>539968</v>
      </c>
    </row>
    <row r="877" spans="1:38" ht="27">
      <c r="A877" s="194">
        <v>2</v>
      </c>
      <c r="B877" s="102" t="s">
        <v>6801</v>
      </c>
      <c r="C877" s="102" t="s">
        <v>5282</v>
      </c>
      <c r="D877" s="194">
        <v>1980</v>
      </c>
      <c r="E877" s="942" t="s">
        <v>1120</v>
      </c>
      <c r="F877" s="194" t="s">
        <v>984</v>
      </c>
      <c r="G877" s="194">
        <v>3</v>
      </c>
      <c r="H877" s="194">
        <v>4.2699999999999996</v>
      </c>
      <c r="I877" s="102">
        <v>1</v>
      </c>
      <c r="J877" s="102">
        <v>355263.99999999994</v>
      </c>
      <c r="K877" s="102"/>
      <c r="L877" s="102"/>
      <c r="M877" s="213">
        <f t="shared" si="217"/>
        <v>355263.99999999994</v>
      </c>
      <c r="N877" s="194">
        <v>4.1399999999999997</v>
      </c>
      <c r="O877" s="102">
        <v>1</v>
      </c>
      <c r="P877" s="194">
        <v>344448</v>
      </c>
      <c r="Q877" s="194"/>
      <c r="R877" s="194"/>
      <c r="S877" s="213">
        <f t="shared" si="218"/>
        <v>344448</v>
      </c>
      <c r="T877" s="213">
        <f t="shared" si="219"/>
        <v>0</v>
      </c>
      <c r="U877" s="213">
        <f t="shared" si="219"/>
        <v>10815.999999999942</v>
      </c>
      <c r="V877" s="213">
        <f t="shared" si="219"/>
        <v>0</v>
      </c>
      <c r="W877" s="213">
        <f t="shared" si="219"/>
        <v>0</v>
      </c>
      <c r="X877" s="213">
        <f t="shared" si="220"/>
        <v>10815.999999999942</v>
      </c>
      <c r="Y877" s="194">
        <v>4</v>
      </c>
      <c r="Z877" s="194">
        <v>4.41</v>
      </c>
      <c r="AA877" s="102">
        <v>1</v>
      </c>
      <c r="AB877" s="102">
        <v>366912</v>
      </c>
      <c r="AC877" s="102"/>
      <c r="AD877" s="102"/>
      <c r="AE877" s="213">
        <f t="shared" si="221"/>
        <v>366912</v>
      </c>
      <c r="AF877" s="194">
        <v>5</v>
      </c>
      <c r="AG877" s="194">
        <v>4.41</v>
      </c>
      <c r="AH877" s="102">
        <v>1</v>
      </c>
      <c r="AI877" s="102">
        <v>366912</v>
      </c>
      <c r="AJ877" s="102"/>
      <c r="AK877" s="102"/>
      <c r="AL877" s="213">
        <f t="shared" si="222"/>
        <v>366912</v>
      </c>
    </row>
    <row r="878" spans="1:38">
      <c r="A878" s="194">
        <v>3</v>
      </c>
      <c r="B878" s="104" t="s">
        <v>1406</v>
      </c>
      <c r="C878" s="104" t="s">
        <v>5282</v>
      </c>
      <c r="D878" s="194">
        <v>1974</v>
      </c>
      <c r="E878" s="942" t="s">
        <v>1123</v>
      </c>
      <c r="F878" s="194" t="s">
        <v>984</v>
      </c>
      <c r="G878" s="194">
        <v>12</v>
      </c>
      <c r="H878" s="194">
        <v>4.8499999999999996</v>
      </c>
      <c r="I878" s="102">
        <v>1</v>
      </c>
      <c r="J878" s="102">
        <v>403519.99999999994</v>
      </c>
      <c r="K878" s="102"/>
      <c r="L878" s="102"/>
      <c r="M878" s="213">
        <f t="shared" si="217"/>
        <v>403519.99999999994</v>
      </c>
      <c r="N878" s="194">
        <v>4.8499999999999996</v>
      </c>
      <c r="O878" s="102">
        <v>1</v>
      </c>
      <c r="P878" s="194">
        <v>403519.99999999994</v>
      </c>
      <c r="Q878" s="194"/>
      <c r="R878" s="194"/>
      <c r="S878" s="213">
        <f t="shared" si="218"/>
        <v>403519.99999999994</v>
      </c>
      <c r="T878" s="213">
        <f t="shared" si="219"/>
        <v>0</v>
      </c>
      <c r="U878" s="213">
        <f t="shared" si="219"/>
        <v>0</v>
      </c>
      <c r="V878" s="213">
        <f t="shared" si="219"/>
        <v>0</v>
      </c>
      <c r="W878" s="213">
        <f t="shared" si="219"/>
        <v>0</v>
      </c>
      <c r="X878" s="213">
        <f t="shared" si="220"/>
        <v>0</v>
      </c>
      <c r="Y878" s="194">
        <v>13</v>
      </c>
      <c r="Z878" s="194">
        <v>5.01</v>
      </c>
      <c r="AA878" s="102">
        <v>1</v>
      </c>
      <c r="AB878" s="102">
        <v>416832</v>
      </c>
      <c r="AC878" s="102"/>
      <c r="AD878" s="102"/>
      <c r="AE878" s="213">
        <f t="shared" si="221"/>
        <v>416832</v>
      </c>
      <c r="AF878" s="194">
        <v>14</v>
      </c>
      <c r="AG878" s="194">
        <v>5.01</v>
      </c>
      <c r="AH878" s="102">
        <v>1</v>
      </c>
      <c r="AI878" s="102">
        <v>416832</v>
      </c>
      <c r="AJ878" s="102"/>
      <c r="AK878" s="102"/>
      <c r="AL878" s="213">
        <f t="shared" si="222"/>
        <v>416832</v>
      </c>
    </row>
    <row r="879" spans="1:38" ht="40.5">
      <c r="A879" s="194">
        <v>4</v>
      </c>
      <c r="B879" s="102" t="s">
        <v>1196</v>
      </c>
      <c r="C879" s="102" t="s">
        <v>5282</v>
      </c>
      <c r="D879" s="194">
        <v>1971</v>
      </c>
      <c r="E879" s="942" t="s">
        <v>1124</v>
      </c>
      <c r="F879" s="194" t="s">
        <v>1115</v>
      </c>
      <c r="G879" s="194">
        <v>11</v>
      </c>
      <c r="H879" s="194">
        <v>3.31</v>
      </c>
      <c r="I879" s="102">
        <v>1</v>
      </c>
      <c r="J879" s="102">
        <v>275392</v>
      </c>
      <c r="K879" s="102"/>
      <c r="L879" s="102"/>
      <c r="M879" s="213">
        <f t="shared" si="217"/>
        <v>275392</v>
      </c>
      <c r="N879" s="194">
        <v>3.31</v>
      </c>
      <c r="O879" s="102">
        <v>1</v>
      </c>
      <c r="P879" s="194">
        <v>275392</v>
      </c>
      <c r="Q879" s="194"/>
      <c r="R879" s="194"/>
      <c r="S879" s="213">
        <f t="shared" si="218"/>
        <v>275392</v>
      </c>
      <c r="T879" s="213">
        <f t="shared" si="219"/>
        <v>0</v>
      </c>
      <c r="U879" s="213">
        <f t="shared" si="219"/>
        <v>0</v>
      </c>
      <c r="V879" s="213">
        <f t="shared" si="219"/>
        <v>0</v>
      </c>
      <c r="W879" s="213">
        <f t="shared" si="219"/>
        <v>0</v>
      </c>
      <c r="X879" s="213">
        <f t="shared" si="220"/>
        <v>0</v>
      </c>
      <c r="Y879" s="194">
        <v>12</v>
      </c>
      <c r="Z879" s="194">
        <v>3.31</v>
      </c>
      <c r="AA879" s="102">
        <v>1</v>
      </c>
      <c r="AB879" s="102">
        <v>275392</v>
      </c>
      <c r="AC879" s="102"/>
      <c r="AD879" s="102"/>
      <c r="AE879" s="213">
        <f t="shared" si="221"/>
        <v>275392</v>
      </c>
      <c r="AF879" s="194">
        <v>13</v>
      </c>
      <c r="AG879" s="194">
        <v>3.42</v>
      </c>
      <c r="AH879" s="102">
        <v>1</v>
      </c>
      <c r="AI879" s="102">
        <v>284544</v>
      </c>
      <c r="AJ879" s="102"/>
      <c r="AK879" s="102"/>
      <c r="AL879" s="213">
        <f t="shared" si="222"/>
        <v>284544</v>
      </c>
    </row>
    <row r="880" spans="1:38" ht="40.5">
      <c r="A880" s="194">
        <v>5</v>
      </c>
      <c r="B880" s="102" t="s">
        <v>1408</v>
      </c>
      <c r="C880" s="102" t="s">
        <v>5282</v>
      </c>
      <c r="D880" s="194">
        <v>1983</v>
      </c>
      <c r="E880" s="942" t="s">
        <v>1128</v>
      </c>
      <c r="F880" s="194" t="s">
        <v>1129</v>
      </c>
      <c r="G880" s="194">
        <v>20</v>
      </c>
      <c r="H880" s="194">
        <v>3.11</v>
      </c>
      <c r="I880" s="102">
        <v>1</v>
      </c>
      <c r="J880" s="102">
        <v>258752</v>
      </c>
      <c r="K880" s="102"/>
      <c r="L880" s="102">
        <v>12937.6</v>
      </c>
      <c r="M880" s="213">
        <f t="shared" si="217"/>
        <v>271689.59999999998</v>
      </c>
      <c r="N880" s="194">
        <v>3.11</v>
      </c>
      <c r="O880" s="102">
        <v>1</v>
      </c>
      <c r="P880" s="194">
        <v>258752</v>
      </c>
      <c r="Q880" s="194"/>
      <c r="R880" s="194">
        <v>12937.6</v>
      </c>
      <c r="S880" s="213">
        <f t="shared" si="218"/>
        <v>271689.59999999998</v>
      </c>
      <c r="T880" s="213">
        <f t="shared" si="219"/>
        <v>0</v>
      </c>
      <c r="U880" s="213">
        <f t="shared" si="219"/>
        <v>0</v>
      </c>
      <c r="V880" s="213">
        <f t="shared" si="219"/>
        <v>0</v>
      </c>
      <c r="W880" s="213">
        <f t="shared" si="219"/>
        <v>0</v>
      </c>
      <c r="X880" s="213">
        <f t="shared" si="220"/>
        <v>0</v>
      </c>
      <c r="Y880" s="194">
        <v>21</v>
      </c>
      <c r="Z880" s="194">
        <v>3.11</v>
      </c>
      <c r="AA880" s="102">
        <v>1</v>
      </c>
      <c r="AB880" s="102">
        <v>258752</v>
      </c>
      <c r="AC880" s="102"/>
      <c r="AD880" s="102">
        <v>12937.6</v>
      </c>
      <c r="AE880" s="213">
        <f t="shared" si="221"/>
        <v>271689.59999999998</v>
      </c>
      <c r="AF880" s="194">
        <v>22</v>
      </c>
      <c r="AG880" s="194">
        <v>3.11</v>
      </c>
      <c r="AH880" s="102">
        <v>1</v>
      </c>
      <c r="AI880" s="102">
        <v>258752</v>
      </c>
      <c r="AJ880" s="102"/>
      <c r="AK880" s="102">
        <v>12937.6</v>
      </c>
      <c r="AL880" s="213">
        <f t="shared" si="222"/>
        <v>271689.59999999998</v>
      </c>
    </row>
    <row r="881" spans="1:38" ht="40.5">
      <c r="A881" s="194">
        <v>6</v>
      </c>
      <c r="B881" s="104" t="s">
        <v>1422</v>
      </c>
      <c r="C881" s="104" t="s">
        <v>5282</v>
      </c>
      <c r="D881" s="194">
        <v>1962</v>
      </c>
      <c r="E881" s="942" t="s">
        <v>1133</v>
      </c>
      <c r="F881" s="194" t="s">
        <v>1134</v>
      </c>
      <c r="G881" s="194">
        <v>19</v>
      </c>
      <c r="H881" s="194">
        <v>1.95</v>
      </c>
      <c r="I881" s="102">
        <v>1</v>
      </c>
      <c r="J881" s="102">
        <v>162240</v>
      </c>
      <c r="K881" s="102"/>
      <c r="L881" s="102"/>
      <c r="M881" s="213">
        <f t="shared" si="217"/>
        <v>162240</v>
      </c>
      <c r="N881" s="194">
        <v>1.9</v>
      </c>
      <c r="O881" s="102">
        <v>1</v>
      </c>
      <c r="P881" s="194">
        <v>158080</v>
      </c>
      <c r="Q881" s="194"/>
      <c r="R881" s="194"/>
      <c r="S881" s="213">
        <f t="shared" si="218"/>
        <v>158080</v>
      </c>
      <c r="T881" s="213">
        <f t="shared" si="219"/>
        <v>0</v>
      </c>
      <c r="U881" s="213">
        <f t="shared" si="219"/>
        <v>4160</v>
      </c>
      <c r="V881" s="213">
        <f t="shared" si="219"/>
        <v>0</v>
      </c>
      <c r="W881" s="213">
        <f t="shared" si="219"/>
        <v>0</v>
      </c>
      <c r="X881" s="213">
        <f t="shared" si="220"/>
        <v>4160</v>
      </c>
      <c r="Y881" s="194">
        <v>20</v>
      </c>
      <c r="Z881" s="194">
        <v>1.95</v>
      </c>
      <c r="AA881" s="102">
        <v>1</v>
      </c>
      <c r="AB881" s="102">
        <v>162240</v>
      </c>
      <c r="AC881" s="102"/>
      <c r="AD881" s="102"/>
      <c r="AE881" s="213">
        <f t="shared" si="221"/>
        <v>162240</v>
      </c>
      <c r="AF881" s="194">
        <v>21</v>
      </c>
      <c r="AG881" s="194">
        <v>1.95</v>
      </c>
      <c r="AH881" s="102">
        <v>1</v>
      </c>
      <c r="AI881" s="102">
        <v>162240</v>
      </c>
      <c r="AJ881" s="102"/>
      <c r="AK881" s="102"/>
      <c r="AL881" s="213">
        <f t="shared" si="222"/>
        <v>162240</v>
      </c>
    </row>
    <row r="882" spans="1:38" ht="40.5">
      <c r="A882" s="194">
        <v>7</v>
      </c>
      <c r="B882" s="102" t="s">
        <v>1423</v>
      </c>
      <c r="C882" s="102" t="s">
        <v>5282</v>
      </c>
      <c r="D882" s="194">
        <v>1978</v>
      </c>
      <c r="E882" s="942" t="s">
        <v>1133</v>
      </c>
      <c r="F882" s="194" t="s">
        <v>1134</v>
      </c>
      <c r="G882" s="194">
        <v>16</v>
      </c>
      <c r="H882" s="194">
        <v>1.9</v>
      </c>
      <c r="I882" s="102">
        <v>1</v>
      </c>
      <c r="J882" s="102">
        <v>158080</v>
      </c>
      <c r="K882" s="102"/>
      <c r="L882" s="102">
        <v>7904</v>
      </c>
      <c r="M882" s="213">
        <f t="shared" si="217"/>
        <v>165984</v>
      </c>
      <c r="N882" s="194">
        <v>1.84</v>
      </c>
      <c r="O882" s="102">
        <v>1</v>
      </c>
      <c r="P882" s="194">
        <v>153088</v>
      </c>
      <c r="Q882" s="194"/>
      <c r="R882" s="194">
        <v>7654.4000000000005</v>
      </c>
      <c r="S882" s="213">
        <f t="shared" si="218"/>
        <v>160742.39999999999</v>
      </c>
      <c r="T882" s="213">
        <f t="shared" si="219"/>
        <v>0</v>
      </c>
      <c r="U882" s="213">
        <f t="shared" si="219"/>
        <v>4992</v>
      </c>
      <c r="V882" s="213">
        <f t="shared" si="219"/>
        <v>0</v>
      </c>
      <c r="W882" s="213">
        <f t="shared" si="219"/>
        <v>249.59999999999945</v>
      </c>
      <c r="X882" s="213">
        <f t="shared" si="220"/>
        <v>5241.5999999999995</v>
      </c>
      <c r="Y882" s="194">
        <v>17</v>
      </c>
      <c r="Z882" s="194">
        <v>1.9</v>
      </c>
      <c r="AA882" s="102">
        <v>1</v>
      </c>
      <c r="AB882" s="102">
        <v>158080</v>
      </c>
      <c r="AC882" s="102"/>
      <c r="AD882" s="102">
        <v>7904</v>
      </c>
      <c r="AE882" s="213">
        <f t="shared" si="221"/>
        <v>165984</v>
      </c>
      <c r="AF882" s="194">
        <v>18</v>
      </c>
      <c r="AG882" s="194">
        <v>1.9</v>
      </c>
      <c r="AH882" s="102">
        <v>1</v>
      </c>
      <c r="AI882" s="102">
        <v>158080</v>
      </c>
      <c r="AJ882" s="102"/>
      <c r="AK882" s="102">
        <v>7904</v>
      </c>
      <c r="AL882" s="213">
        <f t="shared" si="222"/>
        <v>165984</v>
      </c>
    </row>
    <row r="883" spans="1:38" ht="40.5">
      <c r="A883" s="194">
        <v>8</v>
      </c>
      <c r="B883" s="102" t="s">
        <v>4358</v>
      </c>
      <c r="C883" s="102" t="s">
        <v>5282</v>
      </c>
      <c r="D883" s="194">
        <v>1990</v>
      </c>
      <c r="E883" s="942" t="s">
        <v>1133</v>
      </c>
      <c r="F883" s="194" t="s">
        <v>1134</v>
      </c>
      <c r="G883" s="194">
        <v>2</v>
      </c>
      <c r="H883" s="194">
        <v>1.54</v>
      </c>
      <c r="I883" s="102">
        <v>1</v>
      </c>
      <c r="J883" s="102">
        <v>128128</v>
      </c>
      <c r="K883" s="102"/>
      <c r="L883" s="102"/>
      <c r="M883" s="213">
        <f t="shared" si="217"/>
        <v>128128</v>
      </c>
      <c r="N883" s="194">
        <v>1.49</v>
      </c>
      <c r="O883" s="102">
        <v>1</v>
      </c>
      <c r="P883" s="194">
        <v>123968</v>
      </c>
      <c r="Q883" s="194"/>
      <c r="R883" s="194"/>
      <c r="S883" s="213">
        <f t="shared" si="218"/>
        <v>123968</v>
      </c>
      <c r="T883" s="213">
        <f t="shared" si="219"/>
        <v>0</v>
      </c>
      <c r="U883" s="213">
        <f t="shared" si="219"/>
        <v>4160</v>
      </c>
      <c r="V883" s="213">
        <f t="shared" si="219"/>
        <v>0</v>
      </c>
      <c r="W883" s="213">
        <f t="shared" si="219"/>
        <v>0</v>
      </c>
      <c r="X883" s="213">
        <f t="shared" si="220"/>
        <v>4160</v>
      </c>
      <c r="Y883" s="194">
        <v>3</v>
      </c>
      <c r="Z883" s="194">
        <v>1.59</v>
      </c>
      <c r="AA883" s="102">
        <v>1</v>
      </c>
      <c r="AB883" s="102">
        <v>132288</v>
      </c>
      <c r="AC883" s="102"/>
      <c r="AD883" s="102"/>
      <c r="AE883" s="213">
        <f t="shared" si="221"/>
        <v>132288</v>
      </c>
      <c r="AF883" s="194">
        <v>4</v>
      </c>
      <c r="AG883" s="194">
        <v>1.63</v>
      </c>
      <c r="AH883" s="102">
        <v>1</v>
      </c>
      <c r="AI883" s="102">
        <v>135616</v>
      </c>
      <c r="AJ883" s="102"/>
      <c r="AK883" s="102"/>
      <c r="AL883" s="213">
        <f t="shared" si="222"/>
        <v>135616</v>
      </c>
    </row>
    <row r="884" spans="1:38" ht="40.5">
      <c r="A884" s="194">
        <v>9</v>
      </c>
      <c r="B884" s="104" t="s">
        <v>5474</v>
      </c>
      <c r="C884" s="104" t="s">
        <v>5282</v>
      </c>
      <c r="D884" s="194">
        <v>1981</v>
      </c>
      <c r="E884" s="942" t="s">
        <v>1133</v>
      </c>
      <c r="F884" s="194" t="s">
        <v>1134</v>
      </c>
      <c r="G884" s="194">
        <v>3</v>
      </c>
      <c r="H884" s="194">
        <v>1.59</v>
      </c>
      <c r="I884" s="102">
        <v>1</v>
      </c>
      <c r="J884" s="102">
        <v>132288</v>
      </c>
      <c r="K884" s="102"/>
      <c r="L884" s="102"/>
      <c r="M884" s="213">
        <f t="shared" si="217"/>
        <v>132288</v>
      </c>
      <c r="N884" s="194">
        <v>1.54</v>
      </c>
      <c r="O884" s="102">
        <v>1</v>
      </c>
      <c r="P884" s="194">
        <v>128128</v>
      </c>
      <c r="Q884" s="194"/>
      <c r="R884" s="194"/>
      <c r="S884" s="213">
        <f t="shared" si="218"/>
        <v>128128</v>
      </c>
      <c r="T884" s="213">
        <f t="shared" si="219"/>
        <v>0</v>
      </c>
      <c r="U884" s="213">
        <f t="shared" si="219"/>
        <v>4160</v>
      </c>
      <c r="V884" s="213">
        <f t="shared" si="219"/>
        <v>0</v>
      </c>
      <c r="W884" s="213">
        <f t="shared" si="219"/>
        <v>0</v>
      </c>
      <c r="X884" s="213">
        <f t="shared" si="220"/>
        <v>4160</v>
      </c>
      <c r="Y884" s="194">
        <v>4</v>
      </c>
      <c r="Z884" s="194">
        <v>1.63</v>
      </c>
      <c r="AA884" s="102">
        <v>1</v>
      </c>
      <c r="AB884" s="102">
        <v>135616</v>
      </c>
      <c r="AC884" s="102"/>
      <c r="AD884" s="102"/>
      <c r="AE884" s="213">
        <f t="shared" si="221"/>
        <v>135616</v>
      </c>
      <c r="AF884" s="194">
        <v>5</v>
      </c>
      <c r="AG884" s="194">
        <v>1.63</v>
      </c>
      <c r="AH884" s="102">
        <v>1</v>
      </c>
      <c r="AI884" s="102">
        <v>135616</v>
      </c>
      <c r="AJ884" s="102"/>
      <c r="AK884" s="102"/>
      <c r="AL884" s="213">
        <f t="shared" si="222"/>
        <v>135616</v>
      </c>
    </row>
    <row r="885" spans="1:38" ht="40.5">
      <c r="A885" s="194">
        <v>10</v>
      </c>
      <c r="B885" s="102" t="s">
        <v>8173</v>
      </c>
      <c r="C885" s="102" t="s">
        <v>5282</v>
      </c>
      <c r="D885" s="194">
        <v>1999</v>
      </c>
      <c r="E885" s="942" t="s">
        <v>1133</v>
      </c>
      <c r="F885" s="194" t="s">
        <v>1134</v>
      </c>
      <c r="G885" s="194">
        <v>4</v>
      </c>
      <c r="H885" s="194">
        <v>1.63</v>
      </c>
      <c r="I885" s="102">
        <v>1</v>
      </c>
      <c r="J885" s="102">
        <v>135616</v>
      </c>
      <c r="K885" s="102"/>
      <c r="L885" s="102"/>
      <c r="M885" s="213">
        <f t="shared" si="217"/>
        <v>135616</v>
      </c>
      <c r="N885" s="194">
        <v>1.59</v>
      </c>
      <c r="O885" s="102">
        <v>1</v>
      </c>
      <c r="P885" s="194">
        <v>132288</v>
      </c>
      <c r="Q885" s="194"/>
      <c r="R885" s="194"/>
      <c r="S885" s="213">
        <f t="shared" si="218"/>
        <v>132288</v>
      </c>
      <c r="T885" s="213">
        <f t="shared" si="219"/>
        <v>0</v>
      </c>
      <c r="U885" s="213">
        <f t="shared" si="219"/>
        <v>3328</v>
      </c>
      <c r="V885" s="213">
        <f t="shared" si="219"/>
        <v>0</v>
      </c>
      <c r="W885" s="213">
        <f t="shared" si="219"/>
        <v>0</v>
      </c>
      <c r="X885" s="213">
        <f t="shared" si="220"/>
        <v>3328</v>
      </c>
      <c r="Y885" s="194">
        <v>5</v>
      </c>
      <c r="Z885" s="194">
        <v>1.63</v>
      </c>
      <c r="AA885" s="102">
        <v>1</v>
      </c>
      <c r="AB885" s="102">
        <v>135616</v>
      </c>
      <c r="AC885" s="102"/>
      <c r="AD885" s="102"/>
      <c r="AE885" s="213">
        <f t="shared" si="221"/>
        <v>135616</v>
      </c>
      <c r="AF885" s="194">
        <v>6</v>
      </c>
      <c r="AG885" s="194">
        <v>1.68</v>
      </c>
      <c r="AH885" s="102">
        <v>1</v>
      </c>
      <c r="AI885" s="102">
        <v>139776</v>
      </c>
      <c r="AJ885" s="102"/>
      <c r="AK885" s="102"/>
      <c r="AL885" s="213">
        <f t="shared" si="222"/>
        <v>139776</v>
      </c>
    </row>
    <row r="886" spans="1:38" ht="40.5">
      <c r="A886" s="194">
        <v>11</v>
      </c>
      <c r="B886" s="102" t="s">
        <v>1340</v>
      </c>
      <c r="C886" s="102" t="s">
        <v>5282</v>
      </c>
      <c r="D886" s="194">
        <v>2002</v>
      </c>
      <c r="E886" s="942" t="s">
        <v>1133</v>
      </c>
      <c r="F886" s="194" t="s">
        <v>1134</v>
      </c>
      <c r="G886" s="194">
        <v>1</v>
      </c>
      <c r="H886" s="194">
        <v>1.49</v>
      </c>
      <c r="I886" s="102">
        <v>1</v>
      </c>
      <c r="J886" s="102">
        <v>123968</v>
      </c>
      <c r="K886" s="102"/>
      <c r="L886" s="102"/>
      <c r="M886" s="213">
        <f t="shared" si="217"/>
        <v>123968</v>
      </c>
      <c r="N886" s="194">
        <v>1.45</v>
      </c>
      <c r="O886" s="102">
        <v>1</v>
      </c>
      <c r="P886" s="194">
        <v>120640</v>
      </c>
      <c r="Q886" s="194"/>
      <c r="R886" s="194"/>
      <c r="S886" s="213">
        <f t="shared" si="218"/>
        <v>120640</v>
      </c>
      <c r="T886" s="213">
        <f t="shared" si="219"/>
        <v>0</v>
      </c>
      <c r="U886" s="213">
        <f t="shared" si="219"/>
        <v>3328</v>
      </c>
      <c r="V886" s="213">
        <f t="shared" si="219"/>
        <v>0</v>
      </c>
      <c r="W886" s="213">
        <f t="shared" si="219"/>
        <v>0</v>
      </c>
      <c r="X886" s="213">
        <f t="shared" si="220"/>
        <v>3328</v>
      </c>
      <c r="Y886" s="194">
        <v>2</v>
      </c>
      <c r="Z886" s="194">
        <v>1.54</v>
      </c>
      <c r="AA886" s="102">
        <v>1</v>
      </c>
      <c r="AB886" s="102">
        <v>128128</v>
      </c>
      <c r="AC886" s="102"/>
      <c r="AD886" s="102"/>
      <c r="AE886" s="213">
        <f t="shared" si="221"/>
        <v>128128</v>
      </c>
      <c r="AF886" s="194">
        <v>3</v>
      </c>
      <c r="AG886" s="194">
        <v>1.59</v>
      </c>
      <c r="AH886" s="102">
        <v>1</v>
      </c>
      <c r="AI886" s="102">
        <v>132288</v>
      </c>
      <c r="AJ886" s="102"/>
      <c r="AK886" s="102"/>
      <c r="AL886" s="213">
        <f t="shared" si="222"/>
        <v>132288</v>
      </c>
    </row>
    <row r="887" spans="1:38" ht="40.5">
      <c r="A887" s="194">
        <v>12</v>
      </c>
      <c r="B887" s="104" t="s">
        <v>8174</v>
      </c>
      <c r="C887" s="104" t="s">
        <v>5282</v>
      </c>
      <c r="D887" s="194">
        <v>1995</v>
      </c>
      <c r="E887" s="942" t="s">
        <v>1133</v>
      </c>
      <c r="F887" s="194" t="s">
        <v>1134</v>
      </c>
      <c r="G887" s="194">
        <v>1</v>
      </c>
      <c r="H887" s="194">
        <v>1.49</v>
      </c>
      <c r="I887" s="102">
        <v>1</v>
      </c>
      <c r="J887" s="102">
        <v>123968</v>
      </c>
      <c r="K887" s="102"/>
      <c r="L887" s="102"/>
      <c r="M887" s="213">
        <f t="shared" si="217"/>
        <v>123968</v>
      </c>
      <c r="N887" s="194">
        <v>1.45</v>
      </c>
      <c r="O887" s="102">
        <v>1</v>
      </c>
      <c r="P887" s="194">
        <v>120640</v>
      </c>
      <c r="Q887" s="194"/>
      <c r="R887" s="194"/>
      <c r="S887" s="213">
        <f t="shared" si="218"/>
        <v>120640</v>
      </c>
      <c r="T887" s="213">
        <f t="shared" si="219"/>
        <v>0</v>
      </c>
      <c r="U887" s="213">
        <f t="shared" si="219"/>
        <v>3328</v>
      </c>
      <c r="V887" s="213">
        <f t="shared" si="219"/>
        <v>0</v>
      </c>
      <c r="W887" s="213">
        <f t="shared" si="219"/>
        <v>0</v>
      </c>
      <c r="X887" s="213">
        <f t="shared" si="220"/>
        <v>3328</v>
      </c>
      <c r="Y887" s="194">
        <v>2</v>
      </c>
      <c r="Z887" s="194">
        <v>1.54</v>
      </c>
      <c r="AA887" s="102">
        <v>1</v>
      </c>
      <c r="AB887" s="102">
        <v>128128</v>
      </c>
      <c r="AC887" s="102"/>
      <c r="AD887" s="102"/>
      <c r="AE887" s="213">
        <f t="shared" si="221"/>
        <v>128128</v>
      </c>
      <c r="AF887" s="194">
        <v>3</v>
      </c>
      <c r="AG887" s="194">
        <v>1.59</v>
      </c>
      <c r="AH887" s="102">
        <v>1</v>
      </c>
      <c r="AI887" s="102">
        <v>132288</v>
      </c>
      <c r="AJ887" s="102"/>
      <c r="AK887" s="102"/>
      <c r="AL887" s="213">
        <f t="shared" si="222"/>
        <v>132288</v>
      </c>
    </row>
    <row r="888" spans="1:38" ht="27">
      <c r="A888" s="194">
        <v>13</v>
      </c>
      <c r="B888" s="102" t="s">
        <v>1409</v>
      </c>
      <c r="C888" s="102" t="s">
        <v>5282</v>
      </c>
      <c r="D888" s="194">
        <v>1977</v>
      </c>
      <c r="E888" s="942" t="s">
        <v>1163</v>
      </c>
      <c r="F888" s="194" t="s">
        <v>990</v>
      </c>
      <c r="G888" s="194">
        <v>18</v>
      </c>
      <c r="H888" s="194">
        <v>2.21</v>
      </c>
      <c r="I888" s="102">
        <v>1</v>
      </c>
      <c r="J888" s="102">
        <v>183872</v>
      </c>
      <c r="K888" s="102"/>
      <c r="L888" s="102"/>
      <c r="M888" s="213">
        <f t="shared" si="217"/>
        <v>183872</v>
      </c>
      <c r="N888" s="194">
        <v>2.21</v>
      </c>
      <c r="O888" s="102">
        <v>1</v>
      </c>
      <c r="P888" s="194">
        <v>183872</v>
      </c>
      <c r="Q888" s="194"/>
      <c r="R888" s="194"/>
      <c r="S888" s="213">
        <f t="shared" si="218"/>
        <v>183872</v>
      </c>
      <c r="T888" s="213">
        <f t="shared" si="219"/>
        <v>0</v>
      </c>
      <c r="U888" s="213">
        <f t="shared" si="219"/>
        <v>0</v>
      </c>
      <c r="V888" s="213">
        <f t="shared" si="219"/>
        <v>0</v>
      </c>
      <c r="W888" s="213">
        <f t="shared" si="219"/>
        <v>0</v>
      </c>
      <c r="X888" s="213">
        <f t="shared" si="220"/>
        <v>0</v>
      </c>
      <c r="Y888" s="194">
        <v>19</v>
      </c>
      <c r="Z888" s="194">
        <v>2.2799999999999998</v>
      </c>
      <c r="AA888" s="102">
        <v>1</v>
      </c>
      <c r="AB888" s="102">
        <v>189695.99999999997</v>
      </c>
      <c r="AC888" s="102"/>
      <c r="AD888" s="102"/>
      <c r="AE888" s="213">
        <f t="shared" si="221"/>
        <v>189695.99999999997</v>
      </c>
      <c r="AF888" s="194">
        <v>20</v>
      </c>
      <c r="AG888" s="194">
        <v>2.2799999999999998</v>
      </c>
      <c r="AH888" s="102">
        <v>1</v>
      </c>
      <c r="AI888" s="102">
        <v>189695.99999999997</v>
      </c>
      <c r="AJ888" s="102"/>
      <c r="AK888" s="102"/>
      <c r="AL888" s="213">
        <f t="shared" si="222"/>
        <v>189695.99999999997</v>
      </c>
    </row>
    <row r="889" spans="1:38" ht="27">
      <c r="A889" s="194">
        <v>14</v>
      </c>
      <c r="B889" s="102" t="s">
        <v>5477</v>
      </c>
      <c r="C889" s="102" t="s">
        <v>5282</v>
      </c>
      <c r="D889" s="194">
        <v>1996</v>
      </c>
      <c r="E889" s="942" t="s">
        <v>1163</v>
      </c>
      <c r="F889" s="194" t="s">
        <v>990</v>
      </c>
      <c r="G889" s="194">
        <v>6</v>
      </c>
      <c r="H889" s="194">
        <v>1.96</v>
      </c>
      <c r="I889" s="102">
        <v>1</v>
      </c>
      <c r="J889" s="102">
        <v>163072</v>
      </c>
      <c r="K889" s="102"/>
      <c r="L889" s="102"/>
      <c r="M889" s="213">
        <f t="shared" si="217"/>
        <v>163072</v>
      </c>
      <c r="N889" s="194">
        <v>1.9</v>
      </c>
      <c r="O889" s="102">
        <v>1</v>
      </c>
      <c r="P889" s="194">
        <v>158080</v>
      </c>
      <c r="Q889" s="194"/>
      <c r="R889" s="194"/>
      <c r="S889" s="213">
        <f t="shared" si="218"/>
        <v>158080</v>
      </c>
      <c r="T889" s="213">
        <f t="shared" si="219"/>
        <v>0</v>
      </c>
      <c r="U889" s="213">
        <f t="shared" si="219"/>
        <v>4992</v>
      </c>
      <c r="V889" s="213">
        <f t="shared" si="219"/>
        <v>0</v>
      </c>
      <c r="W889" s="213">
        <f t="shared" si="219"/>
        <v>0</v>
      </c>
      <c r="X889" s="213">
        <f t="shared" si="220"/>
        <v>4992</v>
      </c>
      <c r="Y889" s="194">
        <v>7</v>
      </c>
      <c r="Z889" s="194">
        <v>1.96</v>
      </c>
      <c r="AA889" s="102">
        <v>1</v>
      </c>
      <c r="AB889" s="102">
        <v>163072</v>
      </c>
      <c r="AC889" s="102"/>
      <c r="AD889" s="102"/>
      <c r="AE889" s="213">
        <f t="shared" si="221"/>
        <v>163072</v>
      </c>
      <c r="AF889" s="194">
        <v>8</v>
      </c>
      <c r="AG889" s="194">
        <v>2.02</v>
      </c>
      <c r="AH889" s="102">
        <v>1</v>
      </c>
      <c r="AI889" s="102">
        <v>168064</v>
      </c>
      <c r="AJ889" s="102"/>
      <c r="AK889" s="102"/>
      <c r="AL889" s="213">
        <f t="shared" si="222"/>
        <v>168064</v>
      </c>
    </row>
    <row r="890" spans="1:38" ht="27">
      <c r="A890" s="194">
        <v>15</v>
      </c>
      <c r="B890" s="104" t="s">
        <v>5475</v>
      </c>
      <c r="C890" s="104" t="s">
        <v>5282</v>
      </c>
      <c r="D890" s="194">
        <v>2001</v>
      </c>
      <c r="E890" s="942" t="s">
        <v>1163</v>
      </c>
      <c r="F890" s="194" t="s">
        <v>990</v>
      </c>
      <c r="G890" s="194">
        <v>2</v>
      </c>
      <c r="H890" s="194">
        <v>1.79</v>
      </c>
      <c r="I890" s="102">
        <v>1</v>
      </c>
      <c r="J890" s="102">
        <v>148928</v>
      </c>
      <c r="K890" s="102"/>
      <c r="L890" s="102"/>
      <c r="M890" s="213">
        <f t="shared" si="217"/>
        <v>148928</v>
      </c>
      <c r="N890" s="194">
        <v>1.73</v>
      </c>
      <c r="O890" s="102">
        <v>1</v>
      </c>
      <c r="P890" s="194">
        <v>143936</v>
      </c>
      <c r="Q890" s="194"/>
      <c r="R890" s="194"/>
      <c r="S890" s="213">
        <f t="shared" si="218"/>
        <v>143936</v>
      </c>
      <c r="T890" s="213">
        <f t="shared" si="219"/>
        <v>0</v>
      </c>
      <c r="U890" s="213">
        <f t="shared" si="219"/>
        <v>4992</v>
      </c>
      <c r="V890" s="213">
        <f t="shared" si="219"/>
        <v>0</v>
      </c>
      <c r="W890" s="213">
        <f t="shared" si="219"/>
        <v>0</v>
      </c>
      <c r="X890" s="213">
        <f t="shared" si="220"/>
        <v>4992</v>
      </c>
      <c r="Y890" s="194">
        <v>3</v>
      </c>
      <c r="Z890" s="194">
        <v>1.84</v>
      </c>
      <c r="AA890" s="102">
        <v>1</v>
      </c>
      <c r="AB890" s="102">
        <v>153088</v>
      </c>
      <c r="AC890" s="102"/>
      <c r="AD890" s="102"/>
      <c r="AE890" s="213">
        <f t="shared" si="221"/>
        <v>153088</v>
      </c>
      <c r="AF890" s="194">
        <v>4</v>
      </c>
      <c r="AG890" s="194">
        <v>1.9</v>
      </c>
      <c r="AH890" s="102">
        <v>1</v>
      </c>
      <c r="AI890" s="102">
        <v>158080</v>
      </c>
      <c r="AJ890" s="102"/>
      <c r="AK890" s="102"/>
      <c r="AL890" s="213">
        <f t="shared" si="222"/>
        <v>158080</v>
      </c>
    </row>
    <row r="891" spans="1:38" ht="27">
      <c r="A891" s="194">
        <v>16</v>
      </c>
      <c r="B891" s="102" t="s">
        <v>8175</v>
      </c>
      <c r="C891" s="102" t="s">
        <v>5282</v>
      </c>
      <c r="D891" s="194">
        <v>2000</v>
      </c>
      <c r="E891" s="942" t="s">
        <v>1163</v>
      </c>
      <c r="F891" s="194" t="s">
        <v>990</v>
      </c>
      <c r="G891" s="194">
        <v>2</v>
      </c>
      <c r="H891" s="194">
        <v>1.79</v>
      </c>
      <c r="I891" s="102">
        <v>1</v>
      </c>
      <c r="J891" s="102">
        <v>148928</v>
      </c>
      <c r="K891" s="102"/>
      <c r="L891" s="102"/>
      <c r="M891" s="213">
        <f t="shared" si="217"/>
        <v>148928</v>
      </c>
      <c r="N891" s="194">
        <v>1.73</v>
      </c>
      <c r="O891" s="102">
        <v>1</v>
      </c>
      <c r="P891" s="194">
        <v>143936</v>
      </c>
      <c r="Q891" s="194"/>
      <c r="R891" s="194"/>
      <c r="S891" s="213">
        <f t="shared" si="218"/>
        <v>143936</v>
      </c>
      <c r="T891" s="213">
        <f t="shared" si="219"/>
        <v>0</v>
      </c>
      <c r="U891" s="213">
        <f t="shared" si="219"/>
        <v>4992</v>
      </c>
      <c r="V891" s="213">
        <f t="shared" si="219"/>
        <v>0</v>
      </c>
      <c r="W891" s="213">
        <f t="shared" si="219"/>
        <v>0</v>
      </c>
      <c r="X891" s="213">
        <f t="shared" si="220"/>
        <v>4992</v>
      </c>
      <c r="Y891" s="194">
        <v>3</v>
      </c>
      <c r="Z891" s="194">
        <v>1.84</v>
      </c>
      <c r="AA891" s="102">
        <v>1</v>
      </c>
      <c r="AB891" s="102">
        <v>153088</v>
      </c>
      <c r="AC891" s="102"/>
      <c r="AD891" s="102"/>
      <c r="AE891" s="213">
        <f t="shared" si="221"/>
        <v>153088</v>
      </c>
      <c r="AF891" s="194">
        <v>4</v>
      </c>
      <c r="AG891" s="194">
        <v>1.9</v>
      </c>
      <c r="AH891" s="102">
        <v>1</v>
      </c>
      <c r="AI891" s="102">
        <v>158080</v>
      </c>
      <c r="AJ891" s="102"/>
      <c r="AK891" s="102"/>
      <c r="AL891" s="213">
        <f t="shared" si="222"/>
        <v>158080</v>
      </c>
    </row>
    <row r="892" spans="1:38" ht="27">
      <c r="A892" s="194">
        <v>17</v>
      </c>
      <c r="B892" s="102" t="s">
        <v>6803</v>
      </c>
      <c r="C892" s="102" t="s">
        <v>5282</v>
      </c>
      <c r="D892" s="194">
        <v>1999</v>
      </c>
      <c r="E892" s="942" t="s">
        <v>1163</v>
      </c>
      <c r="F892" s="194" t="s">
        <v>990</v>
      </c>
      <c r="G892" s="194">
        <v>4</v>
      </c>
      <c r="H892" s="194">
        <v>1.9</v>
      </c>
      <c r="I892" s="102">
        <v>1</v>
      </c>
      <c r="J892" s="102">
        <v>158080</v>
      </c>
      <c r="K892" s="102"/>
      <c r="L892" s="102"/>
      <c r="M892" s="213">
        <f t="shared" si="217"/>
        <v>158080</v>
      </c>
      <c r="N892" s="194">
        <v>1.84</v>
      </c>
      <c r="O892" s="102">
        <v>1</v>
      </c>
      <c r="P892" s="194">
        <v>153088</v>
      </c>
      <c r="Q892" s="194"/>
      <c r="R892" s="194"/>
      <c r="S892" s="213">
        <f t="shared" si="218"/>
        <v>153088</v>
      </c>
      <c r="T892" s="213">
        <f t="shared" si="219"/>
        <v>0</v>
      </c>
      <c r="U892" s="213">
        <f t="shared" si="219"/>
        <v>4992</v>
      </c>
      <c r="V892" s="213">
        <f t="shared" si="219"/>
        <v>0</v>
      </c>
      <c r="W892" s="213">
        <f t="shared" si="219"/>
        <v>0</v>
      </c>
      <c r="X892" s="213">
        <f t="shared" si="220"/>
        <v>4992</v>
      </c>
      <c r="Y892" s="194">
        <v>5</v>
      </c>
      <c r="Z892" s="194">
        <v>1.9</v>
      </c>
      <c r="AA892" s="102">
        <v>1</v>
      </c>
      <c r="AB892" s="102">
        <v>158080</v>
      </c>
      <c r="AC892" s="102"/>
      <c r="AD892" s="102"/>
      <c r="AE892" s="213">
        <f t="shared" si="221"/>
        <v>158080</v>
      </c>
      <c r="AF892" s="194">
        <v>6</v>
      </c>
      <c r="AG892" s="194">
        <v>1.96</v>
      </c>
      <c r="AH892" s="102">
        <v>1</v>
      </c>
      <c r="AI892" s="102">
        <v>163072</v>
      </c>
      <c r="AJ892" s="102"/>
      <c r="AK892" s="102"/>
      <c r="AL892" s="213">
        <f t="shared" si="222"/>
        <v>163072</v>
      </c>
    </row>
    <row r="893" spans="1:38" ht="27">
      <c r="A893" s="194">
        <v>18</v>
      </c>
      <c r="B893" s="104" t="s">
        <v>4359</v>
      </c>
      <c r="C893" s="104" t="s">
        <v>5282</v>
      </c>
      <c r="D893" s="194">
        <v>1993</v>
      </c>
      <c r="E893" s="942" t="s">
        <v>1163</v>
      </c>
      <c r="F893" s="194" t="s">
        <v>990</v>
      </c>
      <c r="G893" s="194">
        <v>5</v>
      </c>
      <c r="H893" s="194">
        <v>1.9</v>
      </c>
      <c r="I893" s="102">
        <v>1</v>
      </c>
      <c r="J893" s="102">
        <v>158080</v>
      </c>
      <c r="K893" s="102"/>
      <c r="L893" s="102"/>
      <c r="M893" s="213">
        <f t="shared" si="217"/>
        <v>158080</v>
      </c>
      <c r="N893" s="194">
        <v>1.9</v>
      </c>
      <c r="O893" s="102">
        <v>1</v>
      </c>
      <c r="P893" s="194">
        <v>158080</v>
      </c>
      <c r="Q893" s="194"/>
      <c r="R893" s="194"/>
      <c r="S893" s="213">
        <f t="shared" si="218"/>
        <v>158080</v>
      </c>
      <c r="T893" s="213">
        <f t="shared" si="219"/>
        <v>0</v>
      </c>
      <c r="U893" s="213">
        <f t="shared" si="219"/>
        <v>0</v>
      </c>
      <c r="V893" s="213">
        <f t="shared" si="219"/>
        <v>0</v>
      </c>
      <c r="W893" s="213">
        <f t="shared" si="219"/>
        <v>0</v>
      </c>
      <c r="X893" s="213">
        <f t="shared" si="220"/>
        <v>0</v>
      </c>
      <c r="Y893" s="194">
        <v>6</v>
      </c>
      <c r="Z893" s="194">
        <v>1.96</v>
      </c>
      <c r="AA893" s="102">
        <v>1</v>
      </c>
      <c r="AB893" s="102">
        <v>163072</v>
      </c>
      <c r="AC893" s="102"/>
      <c r="AD893" s="102"/>
      <c r="AE893" s="213">
        <f t="shared" si="221"/>
        <v>163072</v>
      </c>
      <c r="AF893" s="194">
        <v>7</v>
      </c>
      <c r="AG893" s="194">
        <v>1.96</v>
      </c>
      <c r="AH893" s="102">
        <v>1</v>
      </c>
      <c r="AI893" s="102">
        <v>163072</v>
      </c>
      <c r="AJ893" s="102"/>
      <c r="AK893" s="102"/>
      <c r="AL893" s="213">
        <f t="shared" si="222"/>
        <v>163072</v>
      </c>
    </row>
    <row r="894" spans="1:38" ht="27">
      <c r="A894" s="194">
        <v>19</v>
      </c>
      <c r="B894" s="102" t="s">
        <v>4360</v>
      </c>
      <c r="C894" s="102" t="s">
        <v>5282</v>
      </c>
      <c r="D894" s="194">
        <v>1987</v>
      </c>
      <c r="E894" s="942" t="s">
        <v>1163</v>
      </c>
      <c r="F894" s="194" t="s">
        <v>990</v>
      </c>
      <c r="G894" s="194">
        <v>4</v>
      </c>
      <c r="H894" s="194">
        <v>1.9</v>
      </c>
      <c r="I894" s="102">
        <v>1</v>
      </c>
      <c r="J894" s="102">
        <v>158080</v>
      </c>
      <c r="K894" s="102"/>
      <c r="L894" s="102"/>
      <c r="M894" s="213">
        <f t="shared" si="217"/>
        <v>158080</v>
      </c>
      <c r="N894" s="194">
        <v>1.84</v>
      </c>
      <c r="O894" s="102">
        <v>1</v>
      </c>
      <c r="P894" s="194">
        <v>153088</v>
      </c>
      <c r="Q894" s="194"/>
      <c r="R894" s="194"/>
      <c r="S894" s="213">
        <f t="shared" si="218"/>
        <v>153088</v>
      </c>
      <c r="T894" s="213">
        <f t="shared" si="219"/>
        <v>0</v>
      </c>
      <c r="U894" s="213">
        <f t="shared" si="219"/>
        <v>4992</v>
      </c>
      <c r="V894" s="213">
        <f t="shared" si="219"/>
        <v>0</v>
      </c>
      <c r="W894" s="213">
        <f t="shared" si="219"/>
        <v>0</v>
      </c>
      <c r="X894" s="213">
        <f t="shared" si="220"/>
        <v>4992</v>
      </c>
      <c r="Y894" s="194">
        <v>5</v>
      </c>
      <c r="Z894" s="194">
        <v>1.9</v>
      </c>
      <c r="AA894" s="102">
        <v>1</v>
      </c>
      <c r="AB894" s="102">
        <v>158080</v>
      </c>
      <c r="AC894" s="102"/>
      <c r="AD894" s="102"/>
      <c r="AE894" s="213">
        <f t="shared" si="221"/>
        <v>158080</v>
      </c>
      <c r="AF894" s="194">
        <v>6</v>
      </c>
      <c r="AG894" s="194">
        <v>1.96</v>
      </c>
      <c r="AH894" s="102">
        <v>1</v>
      </c>
      <c r="AI894" s="102">
        <v>163072</v>
      </c>
      <c r="AJ894" s="102"/>
      <c r="AK894" s="102"/>
      <c r="AL894" s="213">
        <f t="shared" si="222"/>
        <v>163072</v>
      </c>
    </row>
    <row r="895" spans="1:38" ht="27">
      <c r="A895" s="194">
        <v>20</v>
      </c>
      <c r="B895" s="102" t="s">
        <v>1410</v>
      </c>
      <c r="C895" s="102" t="s">
        <v>5282</v>
      </c>
      <c r="D895" s="194">
        <v>1995</v>
      </c>
      <c r="E895" s="942" t="s">
        <v>1163</v>
      </c>
      <c r="F895" s="194" t="s">
        <v>990</v>
      </c>
      <c r="G895" s="194">
        <v>12</v>
      </c>
      <c r="H895" s="194">
        <v>2.08</v>
      </c>
      <c r="I895" s="102">
        <v>1</v>
      </c>
      <c r="J895" s="102">
        <v>173056</v>
      </c>
      <c r="K895" s="102"/>
      <c r="L895" s="102"/>
      <c r="M895" s="213">
        <f t="shared" si="217"/>
        <v>173056</v>
      </c>
      <c r="N895" s="194">
        <v>2.08</v>
      </c>
      <c r="O895" s="102">
        <v>1</v>
      </c>
      <c r="P895" s="194">
        <v>173056</v>
      </c>
      <c r="Q895" s="194"/>
      <c r="R895" s="194"/>
      <c r="S895" s="213">
        <f t="shared" si="218"/>
        <v>173056</v>
      </c>
      <c r="T895" s="213">
        <f t="shared" si="219"/>
        <v>0</v>
      </c>
      <c r="U895" s="213">
        <f t="shared" si="219"/>
        <v>0</v>
      </c>
      <c r="V895" s="213">
        <f t="shared" si="219"/>
        <v>0</v>
      </c>
      <c r="W895" s="213">
        <f t="shared" si="219"/>
        <v>0</v>
      </c>
      <c r="X895" s="213">
        <f t="shared" si="220"/>
        <v>0</v>
      </c>
      <c r="Y895" s="194">
        <v>13</v>
      </c>
      <c r="Z895" s="194">
        <v>2.14</v>
      </c>
      <c r="AA895" s="102">
        <v>1</v>
      </c>
      <c r="AB895" s="102">
        <v>178048</v>
      </c>
      <c r="AC895" s="102"/>
      <c r="AD895" s="102"/>
      <c r="AE895" s="213">
        <f t="shared" si="221"/>
        <v>178048</v>
      </c>
      <c r="AF895" s="194">
        <v>14</v>
      </c>
      <c r="AG895" s="194">
        <v>2.14</v>
      </c>
      <c r="AH895" s="102">
        <v>1</v>
      </c>
      <c r="AI895" s="102">
        <v>178048</v>
      </c>
      <c r="AJ895" s="102"/>
      <c r="AK895" s="102"/>
      <c r="AL895" s="213">
        <f t="shared" si="222"/>
        <v>178048</v>
      </c>
    </row>
    <row r="896" spans="1:38" ht="27">
      <c r="A896" s="194">
        <v>21</v>
      </c>
      <c r="B896" s="104" t="s">
        <v>8176</v>
      </c>
      <c r="C896" s="104" t="s">
        <v>5282</v>
      </c>
      <c r="D896" s="194">
        <v>1991</v>
      </c>
      <c r="E896" s="942" t="s">
        <v>1163</v>
      </c>
      <c r="F896" s="194" t="s">
        <v>990</v>
      </c>
      <c r="G896" s="194">
        <v>2</v>
      </c>
      <c r="H896" s="194">
        <v>1.79</v>
      </c>
      <c r="I896" s="102">
        <v>1</v>
      </c>
      <c r="J896" s="102">
        <v>148928</v>
      </c>
      <c r="K896" s="102"/>
      <c r="L896" s="102"/>
      <c r="M896" s="213">
        <f t="shared" si="217"/>
        <v>148928</v>
      </c>
      <c r="N896" s="194">
        <v>1.73</v>
      </c>
      <c r="O896" s="102">
        <v>1</v>
      </c>
      <c r="P896" s="194">
        <v>143936</v>
      </c>
      <c r="Q896" s="194"/>
      <c r="R896" s="194"/>
      <c r="S896" s="213">
        <f t="shared" si="218"/>
        <v>143936</v>
      </c>
      <c r="T896" s="213">
        <f t="shared" si="219"/>
        <v>0</v>
      </c>
      <c r="U896" s="213">
        <f t="shared" si="219"/>
        <v>4992</v>
      </c>
      <c r="V896" s="213">
        <f t="shared" si="219"/>
        <v>0</v>
      </c>
      <c r="W896" s="213">
        <f t="shared" si="219"/>
        <v>0</v>
      </c>
      <c r="X896" s="213">
        <f t="shared" si="220"/>
        <v>4992</v>
      </c>
      <c r="Y896" s="194">
        <v>3</v>
      </c>
      <c r="Z896" s="194">
        <v>1.84</v>
      </c>
      <c r="AA896" s="102">
        <v>1</v>
      </c>
      <c r="AB896" s="102">
        <v>153088</v>
      </c>
      <c r="AC896" s="102"/>
      <c r="AD896" s="102"/>
      <c r="AE896" s="213">
        <f t="shared" si="221"/>
        <v>153088</v>
      </c>
      <c r="AF896" s="194">
        <v>4</v>
      </c>
      <c r="AG896" s="194">
        <v>1.9</v>
      </c>
      <c r="AH896" s="102">
        <v>1</v>
      </c>
      <c r="AI896" s="102">
        <v>158080</v>
      </c>
      <c r="AJ896" s="102"/>
      <c r="AK896" s="102"/>
      <c r="AL896" s="213">
        <f t="shared" si="222"/>
        <v>158080</v>
      </c>
    </row>
    <row r="897" spans="1:38" ht="27">
      <c r="A897" s="194">
        <v>22</v>
      </c>
      <c r="B897" s="102" t="s">
        <v>1248</v>
      </c>
      <c r="C897" s="102" t="s">
        <v>5282</v>
      </c>
      <c r="D897" s="194">
        <v>2001</v>
      </c>
      <c r="E897" s="942" t="s">
        <v>1163</v>
      </c>
      <c r="F897" s="194" t="s">
        <v>990</v>
      </c>
      <c r="G897" s="194">
        <v>4</v>
      </c>
      <c r="H897" s="194">
        <v>1.9</v>
      </c>
      <c r="I897" s="102">
        <v>1</v>
      </c>
      <c r="J897" s="102">
        <v>158080</v>
      </c>
      <c r="K897" s="102"/>
      <c r="L897" s="102"/>
      <c r="M897" s="213">
        <f t="shared" si="217"/>
        <v>158080</v>
      </c>
      <c r="N897" s="194">
        <v>1.84</v>
      </c>
      <c r="O897" s="102">
        <v>1</v>
      </c>
      <c r="P897" s="194">
        <v>153088</v>
      </c>
      <c r="Q897" s="194"/>
      <c r="R897" s="194"/>
      <c r="S897" s="213">
        <f t="shared" si="218"/>
        <v>153088</v>
      </c>
      <c r="T897" s="213">
        <f t="shared" si="219"/>
        <v>0</v>
      </c>
      <c r="U897" s="213">
        <f t="shared" si="219"/>
        <v>4992</v>
      </c>
      <c r="V897" s="213">
        <f t="shared" si="219"/>
        <v>0</v>
      </c>
      <c r="W897" s="213">
        <f t="shared" si="219"/>
        <v>0</v>
      </c>
      <c r="X897" s="213">
        <f t="shared" si="220"/>
        <v>4992</v>
      </c>
      <c r="Y897" s="194">
        <v>5</v>
      </c>
      <c r="Z897" s="194">
        <v>1.9</v>
      </c>
      <c r="AA897" s="102">
        <v>1</v>
      </c>
      <c r="AB897" s="102">
        <v>158080</v>
      </c>
      <c r="AC897" s="102"/>
      <c r="AD897" s="102"/>
      <c r="AE897" s="213">
        <f t="shared" si="221"/>
        <v>158080</v>
      </c>
      <c r="AF897" s="194">
        <v>6</v>
      </c>
      <c r="AG897" s="194">
        <v>1.96</v>
      </c>
      <c r="AH897" s="102">
        <v>1</v>
      </c>
      <c r="AI897" s="102">
        <v>163072</v>
      </c>
      <c r="AJ897" s="102"/>
      <c r="AK897" s="102"/>
      <c r="AL897" s="213">
        <f t="shared" si="222"/>
        <v>163072</v>
      </c>
    </row>
    <row r="898" spans="1:38" ht="27">
      <c r="A898" s="194">
        <v>23</v>
      </c>
      <c r="B898" s="102" t="s">
        <v>1419</v>
      </c>
      <c r="C898" s="102" t="s">
        <v>5282</v>
      </c>
      <c r="D898" s="194">
        <v>1989</v>
      </c>
      <c r="E898" s="942" t="s">
        <v>1163</v>
      </c>
      <c r="F898" s="194" t="s">
        <v>990</v>
      </c>
      <c r="G898" s="194">
        <v>12</v>
      </c>
      <c r="H898" s="194">
        <v>2.08</v>
      </c>
      <c r="I898" s="102">
        <v>1</v>
      </c>
      <c r="J898" s="102">
        <v>173056</v>
      </c>
      <c r="K898" s="102"/>
      <c r="L898" s="102"/>
      <c r="M898" s="213">
        <f t="shared" si="217"/>
        <v>173056</v>
      </c>
      <c r="N898" s="194">
        <v>2.08</v>
      </c>
      <c r="O898" s="102">
        <v>1</v>
      </c>
      <c r="P898" s="194">
        <v>173056</v>
      </c>
      <c r="Q898" s="194"/>
      <c r="R898" s="194"/>
      <c r="S898" s="213">
        <f t="shared" si="218"/>
        <v>173056</v>
      </c>
      <c r="T898" s="213">
        <f t="shared" si="219"/>
        <v>0</v>
      </c>
      <c r="U898" s="213">
        <f t="shared" si="219"/>
        <v>0</v>
      </c>
      <c r="V898" s="213">
        <f t="shared" si="219"/>
        <v>0</v>
      </c>
      <c r="W898" s="213">
        <f t="shared" si="219"/>
        <v>0</v>
      </c>
      <c r="X898" s="213">
        <f t="shared" si="220"/>
        <v>0</v>
      </c>
      <c r="Y898" s="194">
        <v>13</v>
      </c>
      <c r="Z898" s="194">
        <v>2.14</v>
      </c>
      <c r="AA898" s="102">
        <v>1</v>
      </c>
      <c r="AB898" s="102">
        <v>178048</v>
      </c>
      <c r="AC898" s="102"/>
      <c r="AD898" s="102"/>
      <c r="AE898" s="213">
        <f t="shared" si="221"/>
        <v>178048</v>
      </c>
      <c r="AF898" s="194">
        <v>14</v>
      </c>
      <c r="AG898" s="194">
        <v>2.14</v>
      </c>
      <c r="AH898" s="102">
        <v>1</v>
      </c>
      <c r="AI898" s="102">
        <v>178048</v>
      </c>
      <c r="AJ898" s="102"/>
      <c r="AK898" s="102"/>
      <c r="AL898" s="213">
        <f t="shared" si="222"/>
        <v>178048</v>
      </c>
    </row>
    <row r="899" spans="1:38" ht="27">
      <c r="A899" s="194">
        <v>24</v>
      </c>
      <c r="B899" s="104" t="s">
        <v>4394</v>
      </c>
      <c r="C899" s="104" t="s">
        <v>5282</v>
      </c>
      <c r="D899" s="194">
        <v>1998</v>
      </c>
      <c r="E899" s="942" t="s">
        <v>1163</v>
      </c>
      <c r="F899" s="194" t="s">
        <v>990</v>
      </c>
      <c r="G899" s="194">
        <v>4</v>
      </c>
      <c r="H899" s="194">
        <v>1.9</v>
      </c>
      <c r="I899" s="102">
        <v>1</v>
      </c>
      <c r="J899" s="102">
        <v>158080</v>
      </c>
      <c r="K899" s="102"/>
      <c r="L899" s="102"/>
      <c r="M899" s="213">
        <f t="shared" si="217"/>
        <v>158080</v>
      </c>
      <c r="N899" s="194">
        <v>1.84</v>
      </c>
      <c r="O899" s="102">
        <v>1</v>
      </c>
      <c r="P899" s="194">
        <v>153088</v>
      </c>
      <c r="Q899" s="194"/>
      <c r="R899" s="194"/>
      <c r="S899" s="213">
        <f t="shared" si="218"/>
        <v>153088</v>
      </c>
      <c r="T899" s="213">
        <f t="shared" si="219"/>
        <v>0</v>
      </c>
      <c r="U899" s="213">
        <f t="shared" si="219"/>
        <v>4992</v>
      </c>
      <c r="V899" s="213">
        <f t="shared" si="219"/>
        <v>0</v>
      </c>
      <c r="W899" s="213">
        <f t="shared" si="219"/>
        <v>0</v>
      </c>
      <c r="X899" s="213">
        <f t="shared" si="220"/>
        <v>4992</v>
      </c>
      <c r="Y899" s="194">
        <v>5</v>
      </c>
      <c r="Z899" s="194">
        <v>1.9</v>
      </c>
      <c r="AA899" s="102">
        <v>1</v>
      </c>
      <c r="AB899" s="102">
        <v>158080</v>
      </c>
      <c r="AC899" s="102"/>
      <c r="AD899" s="102"/>
      <c r="AE899" s="213">
        <f t="shared" si="221"/>
        <v>158080</v>
      </c>
      <c r="AF899" s="194">
        <v>6</v>
      </c>
      <c r="AG899" s="194">
        <v>1.96</v>
      </c>
      <c r="AH899" s="102">
        <v>1</v>
      </c>
      <c r="AI899" s="102">
        <v>163072</v>
      </c>
      <c r="AJ899" s="102"/>
      <c r="AK899" s="102"/>
      <c r="AL899" s="213">
        <f t="shared" si="222"/>
        <v>163072</v>
      </c>
    </row>
    <row r="900" spans="1:38" ht="27">
      <c r="A900" s="194">
        <v>25</v>
      </c>
      <c r="B900" s="102" t="s">
        <v>8177</v>
      </c>
      <c r="C900" s="102" t="s">
        <v>5282</v>
      </c>
      <c r="D900" s="194">
        <v>2003</v>
      </c>
      <c r="E900" s="942" t="s">
        <v>1163</v>
      </c>
      <c r="F900" s="194" t="s">
        <v>990</v>
      </c>
      <c r="G900" s="194">
        <v>1</v>
      </c>
      <c r="H900" s="194">
        <v>1.73</v>
      </c>
      <c r="I900" s="102">
        <v>1</v>
      </c>
      <c r="J900" s="102">
        <v>143936</v>
      </c>
      <c r="K900" s="102"/>
      <c r="L900" s="102"/>
      <c r="M900" s="213">
        <f t="shared" si="217"/>
        <v>143936</v>
      </c>
      <c r="N900" s="194">
        <v>1.68</v>
      </c>
      <c r="O900" s="102">
        <v>1</v>
      </c>
      <c r="P900" s="194">
        <v>139776</v>
      </c>
      <c r="Q900" s="194"/>
      <c r="R900" s="194"/>
      <c r="S900" s="213">
        <f t="shared" si="218"/>
        <v>139776</v>
      </c>
      <c r="T900" s="213">
        <f t="shared" si="219"/>
        <v>0</v>
      </c>
      <c r="U900" s="213">
        <f t="shared" si="219"/>
        <v>4160</v>
      </c>
      <c r="V900" s="213">
        <f t="shared" si="219"/>
        <v>0</v>
      </c>
      <c r="W900" s="213">
        <f t="shared" si="219"/>
        <v>0</v>
      </c>
      <c r="X900" s="213">
        <f t="shared" si="220"/>
        <v>4160</v>
      </c>
      <c r="Y900" s="194">
        <v>2</v>
      </c>
      <c r="Z900" s="194">
        <v>1.79</v>
      </c>
      <c r="AA900" s="102">
        <v>1</v>
      </c>
      <c r="AB900" s="102">
        <v>148928</v>
      </c>
      <c r="AC900" s="102"/>
      <c r="AD900" s="102"/>
      <c r="AE900" s="213">
        <f t="shared" si="221"/>
        <v>148928</v>
      </c>
      <c r="AF900" s="194">
        <v>3</v>
      </c>
      <c r="AG900" s="194">
        <v>1.84</v>
      </c>
      <c r="AH900" s="102">
        <v>1</v>
      </c>
      <c r="AI900" s="102">
        <v>153088</v>
      </c>
      <c r="AJ900" s="102"/>
      <c r="AK900" s="102"/>
      <c r="AL900" s="213">
        <f t="shared" si="222"/>
        <v>153088</v>
      </c>
    </row>
    <row r="901" spans="1:38" ht="27">
      <c r="A901" s="194">
        <v>26</v>
      </c>
      <c r="B901" s="102" t="s">
        <v>8178</v>
      </c>
      <c r="C901" s="102" t="s">
        <v>5282</v>
      </c>
      <c r="D901" s="194">
        <v>2003</v>
      </c>
      <c r="E901" s="942" t="s">
        <v>1163</v>
      </c>
      <c r="F901" s="194" t="s">
        <v>990</v>
      </c>
      <c r="G901" s="194">
        <v>1</v>
      </c>
      <c r="H901" s="194">
        <v>1.73</v>
      </c>
      <c r="I901" s="102">
        <v>1</v>
      </c>
      <c r="J901" s="102">
        <v>143936</v>
      </c>
      <c r="K901" s="102"/>
      <c r="L901" s="102"/>
      <c r="M901" s="213">
        <f t="shared" si="217"/>
        <v>143936</v>
      </c>
      <c r="N901" s="194">
        <v>1.68</v>
      </c>
      <c r="O901" s="102">
        <v>1</v>
      </c>
      <c r="P901" s="194">
        <v>139776</v>
      </c>
      <c r="Q901" s="194"/>
      <c r="R901" s="194"/>
      <c r="S901" s="213">
        <f t="shared" si="218"/>
        <v>139776</v>
      </c>
      <c r="T901" s="213">
        <f t="shared" si="219"/>
        <v>0</v>
      </c>
      <c r="U901" s="213">
        <f t="shared" si="219"/>
        <v>4160</v>
      </c>
      <c r="V901" s="213">
        <f t="shared" si="219"/>
        <v>0</v>
      </c>
      <c r="W901" s="213">
        <f t="shared" si="219"/>
        <v>0</v>
      </c>
      <c r="X901" s="213">
        <f t="shared" si="220"/>
        <v>4160</v>
      </c>
      <c r="Y901" s="194">
        <v>2</v>
      </c>
      <c r="Z901" s="194">
        <v>1.79</v>
      </c>
      <c r="AA901" s="102">
        <v>1</v>
      </c>
      <c r="AB901" s="102">
        <v>148928</v>
      </c>
      <c r="AC901" s="102"/>
      <c r="AD901" s="102"/>
      <c r="AE901" s="213">
        <f t="shared" si="221"/>
        <v>148928</v>
      </c>
      <c r="AF901" s="194">
        <v>3</v>
      </c>
      <c r="AG901" s="194">
        <v>1.84</v>
      </c>
      <c r="AH901" s="102">
        <v>1</v>
      </c>
      <c r="AI901" s="102">
        <v>153088</v>
      </c>
      <c r="AJ901" s="102"/>
      <c r="AK901" s="102"/>
      <c r="AL901" s="213">
        <f t="shared" si="222"/>
        <v>153088</v>
      </c>
    </row>
    <row r="902" spans="1:38" ht="27">
      <c r="A902" s="194">
        <v>27</v>
      </c>
      <c r="B902" s="104" t="s">
        <v>1413</v>
      </c>
      <c r="C902" s="104" t="s">
        <v>5282</v>
      </c>
      <c r="D902" s="194">
        <v>1975</v>
      </c>
      <c r="E902" s="942" t="s">
        <v>1121</v>
      </c>
      <c r="F902" s="194" t="s">
        <v>990</v>
      </c>
      <c r="G902" s="194">
        <v>16</v>
      </c>
      <c r="H902" s="194">
        <v>2.21</v>
      </c>
      <c r="I902" s="102">
        <v>1</v>
      </c>
      <c r="J902" s="102">
        <v>183872</v>
      </c>
      <c r="K902" s="102"/>
      <c r="L902" s="102"/>
      <c r="M902" s="213">
        <f t="shared" si="217"/>
        <v>183872</v>
      </c>
      <c r="N902" s="194">
        <v>2.14</v>
      </c>
      <c r="O902" s="102">
        <v>1</v>
      </c>
      <c r="P902" s="194">
        <v>178048</v>
      </c>
      <c r="Q902" s="194"/>
      <c r="R902" s="194"/>
      <c r="S902" s="213">
        <f t="shared" si="218"/>
        <v>178048</v>
      </c>
      <c r="T902" s="213">
        <f t="shared" si="219"/>
        <v>0</v>
      </c>
      <c r="U902" s="213">
        <f t="shared" si="219"/>
        <v>5824</v>
      </c>
      <c r="V902" s="213">
        <f t="shared" si="219"/>
        <v>0</v>
      </c>
      <c r="W902" s="213">
        <f t="shared" si="219"/>
        <v>0</v>
      </c>
      <c r="X902" s="213">
        <f t="shared" si="220"/>
        <v>5824</v>
      </c>
      <c r="Y902" s="194">
        <v>17</v>
      </c>
      <c r="Z902" s="194">
        <v>2.21</v>
      </c>
      <c r="AA902" s="102">
        <v>1</v>
      </c>
      <c r="AB902" s="102">
        <v>183872</v>
      </c>
      <c r="AC902" s="102"/>
      <c r="AD902" s="102"/>
      <c r="AE902" s="213">
        <f t="shared" si="221"/>
        <v>183872</v>
      </c>
      <c r="AF902" s="194">
        <v>18</v>
      </c>
      <c r="AG902" s="194">
        <v>2.21</v>
      </c>
      <c r="AH902" s="102">
        <v>1</v>
      </c>
      <c r="AI902" s="102">
        <v>183872</v>
      </c>
      <c r="AJ902" s="102"/>
      <c r="AK902" s="102"/>
      <c r="AL902" s="213">
        <f t="shared" si="222"/>
        <v>183872</v>
      </c>
    </row>
    <row r="903" spans="1:38" ht="27">
      <c r="A903" s="194">
        <v>28</v>
      </c>
      <c r="B903" s="102" t="s">
        <v>1414</v>
      </c>
      <c r="C903" s="102" t="s">
        <v>5282</v>
      </c>
      <c r="D903" s="194">
        <v>1978</v>
      </c>
      <c r="E903" s="942" t="s">
        <v>1121</v>
      </c>
      <c r="F903" s="194" t="s">
        <v>990</v>
      </c>
      <c r="G903" s="194">
        <v>28</v>
      </c>
      <c r="H903" s="194">
        <v>2.2799999999999998</v>
      </c>
      <c r="I903" s="102">
        <v>1</v>
      </c>
      <c r="J903" s="102">
        <v>189695.99999999997</v>
      </c>
      <c r="K903" s="102"/>
      <c r="L903" s="102"/>
      <c r="M903" s="213">
        <f t="shared" si="217"/>
        <v>189695.99999999997</v>
      </c>
      <c r="N903" s="194">
        <v>2.2799999999999998</v>
      </c>
      <c r="O903" s="102">
        <v>1</v>
      </c>
      <c r="P903" s="194">
        <v>189695.99999999997</v>
      </c>
      <c r="Q903" s="194"/>
      <c r="R903" s="194"/>
      <c r="S903" s="213">
        <f t="shared" si="218"/>
        <v>189695.99999999997</v>
      </c>
      <c r="T903" s="213">
        <f t="shared" si="219"/>
        <v>0</v>
      </c>
      <c r="U903" s="213">
        <f t="shared" si="219"/>
        <v>0</v>
      </c>
      <c r="V903" s="213">
        <f t="shared" si="219"/>
        <v>0</v>
      </c>
      <c r="W903" s="213">
        <f t="shared" si="219"/>
        <v>0</v>
      </c>
      <c r="X903" s="213">
        <f t="shared" si="220"/>
        <v>0</v>
      </c>
      <c r="Y903" s="194">
        <v>29</v>
      </c>
      <c r="Z903" s="194">
        <v>2.2799999999999998</v>
      </c>
      <c r="AA903" s="102">
        <v>1</v>
      </c>
      <c r="AB903" s="102">
        <v>189695.99999999997</v>
      </c>
      <c r="AC903" s="102"/>
      <c r="AD903" s="102"/>
      <c r="AE903" s="213">
        <f t="shared" si="221"/>
        <v>189695.99999999997</v>
      </c>
      <c r="AF903" s="194">
        <v>30</v>
      </c>
      <c r="AG903" s="194">
        <v>2.2799999999999998</v>
      </c>
      <c r="AH903" s="102">
        <v>1</v>
      </c>
      <c r="AI903" s="102">
        <v>189695.99999999997</v>
      </c>
      <c r="AJ903" s="102"/>
      <c r="AK903" s="102"/>
      <c r="AL903" s="213">
        <f t="shared" si="222"/>
        <v>189695.99999999997</v>
      </c>
    </row>
    <row r="904" spans="1:38" ht="27">
      <c r="A904" s="194">
        <v>29</v>
      </c>
      <c r="B904" s="102" t="s">
        <v>4361</v>
      </c>
      <c r="C904" s="102" t="s">
        <v>5282</v>
      </c>
      <c r="D904" s="194">
        <v>2000</v>
      </c>
      <c r="E904" s="942" t="s">
        <v>1121</v>
      </c>
      <c r="F904" s="194" t="s">
        <v>990</v>
      </c>
      <c r="G904" s="194">
        <v>4</v>
      </c>
      <c r="H904" s="194">
        <v>1.9</v>
      </c>
      <c r="I904" s="102">
        <v>1</v>
      </c>
      <c r="J904" s="102">
        <v>158080</v>
      </c>
      <c r="K904" s="102"/>
      <c r="L904" s="102"/>
      <c r="M904" s="213">
        <f t="shared" si="217"/>
        <v>158080</v>
      </c>
      <c r="N904" s="194">
        <v>1.84</v>
      </c>
      <c r="O904" s="102">
        <v>1</v>
      </c>
      <c r="P904" s="194">
        <v>153088</v>
      </c>
      <c r="Q904" s="194"/>
      <c r="R904" s="194"/>
      <c r="S904" s="213">
        <f t="shared" si="218"/>
        <v>153088</v>
      </c>
      <c r="T904" s="213">
        <f t="shared" si="219"/>
        <v>0</v>
      </c>
      <c r="U904" s="213">
        <f t="shared" si="219"/>
        <v>4992</v>
      </c>
      <c r="V904" s="213">
        <f t="shared" si="219"/>
        <v>0</v>
      </c>
      <c r="W904" s="213">
        <f t="shared" si="219"/>
        <v>0</v>
      </c>
      <c r="X904" s="213">
        <f t="shared" si="220"/>
        <v>4992</v>
      </c>
      <c r="Y904" s="194">
        <v>5</v>
      </c>
      <c r="Z904" s="194">
        <v>1.9</v>
      </c>
      <c r="AA904" s="102">
        <v>1</v>
      </c>
      <c r="AB904" s="102">
        <v>158080</v>
      </c>
      <c r="AC904" s="102"/>
      <c r="AD904" s="102"/>
      <c r="AE904" s="213">
        <f t="shared" si="221"/>
        <v>158080</v>
      </c>
      <c r="AF904" s="194">
        <v>6</v>
      </c>
      <c r="AG904" s="194">
        <v>1.96</v>
      </c>
      <c r="AH904" s="102">
        <v>1</v>
      </c>
      <c r="AI904" s="102">
        <v>163072</v>
      </c>
      <c r="AJ904" s="102"/>
      <c r="AK904" s="102"/>
      <c r="AL904" s="213">
        <f t="shared" si="222"/>
        <v>163072</v>
      </c>
    </row>
    <row r="905" spans="1:38" ht="27">
      <c r="A905" s="194">
        <v>30</v>
      </c>
      <c r="B905" s="102" t="s">
        <v>1416</v>
      </c>
      <c r="C905" s="102" t="s">
        <v>5282</v>
      </c>
      <c r="D905" s="194">
        <v>1963</v>
      </c>
      <c r="E905" s="942" t="s">
        <v>1121</v>
      </c>
      <c r="F905" s="194" t="s">
        <v>990</v>
      </c>
      <c r="G905" s="194">
        <v>42</v>
      </c>
      <c r="H905" s="194">
        <v>2.2799999999999998</v>
      </c>
      <c r="I905" s="102">
        <v>1</v>
      </c>
      <c r="J905" s="102">
        <v>189695.99999999997</v>
      </c>
      <c r="K905" s="102"/>
      <c r="L905" s="102"/>
      <c r="M905" s="213">
        <f t="shared" si="217"/>
        <v>189695.99999999997</v>
      </c>
      <c r="N905" s="194">
        <v>2.2799999999999998</v>
      </c>
      <c r="O905" s="102">
        <v>1</v>
      </c>
      <c r="P905" s="194">
        <v>189695.99999999997</v>
      </c>
      <c r="Q905" s="194"/>
      <c r="R905" s="194"/>
      <c r="S905" s="213">
        <f t="shared" si="218"/>
        <v>189695.99999999997</v>
      </c>
      <c r="T905" s="213">
        <f t="shared" si="219"/>
        <v>0</v>
      </c>
      <c r="U905" s="213">
        <f t="shared" si="219"/>
        <v>0</v>
      </c>
      <c r="V905" s="213">
        <f t="shared" si="219"/>
        <v>0</v>
      </c>
      <c r="W905" s="213">
        <f t="shared" si="219"/>
        <v>0</v>
      </c>
      <c r="X905" s="213">
        <f t="shared" si="220"/>
        <v>0</v>
      </c>
      <c r="Y905" s="194">
        <v>43</v>
      </c>
      <c r="Z905" s="194">
        <v>2.2799999999999998</v>
      </c>
      <c r="AA905" s="102">
        <v>1</v>
      </c>
      <c r="AB905" s="102">
        <v>189695.99999999997</v>
      </c>
      <c r="AC905" s="102"/>
      <c r="AD905" s="102"/>
      <c r="AE905" s="213">
        <f t="shared" si="221"/>
        <v>189695.99999999997</v>
      </c>
      <c r="AF905" s="194">
        <v>44</v>
      </c>
      <c r="AG905" s="194">
        <v>2.2799999999999998</v>
      </c>
      <c r="AH905" s="102">
        <v>1</v>
      </c>
      <c r="AI905" s="102">
        <v>189695.99999999997</v>
      </c>
      <c r="AJ905" s="102"/>
      <c r="AK905" s="102"/>
      <c r="AL905" s="213">
        <f t="shared" si="222"/>
        <v>189695.99999999997</v>
      </c>
    </row>
    <row r="906" spans="1:38" ht="27">
      <c r="A906" s="194">
        <v>31</v>
      </c>
      <c r="B906" s="102" t="s">
        <v>1417</v>
      </c>
      <c r="C906" s="102" t="s">
        <v>5282</v>
      </c>
      <c r="D906" s="194">
        <v>1971</v>
      </c>
      <c r="E906" s="942" t="s">
        <v>1121</v>
      </c>
      <c r="F906" s="194" t="s">
        <v>990</v>
      </c>
      <c r="G906" s="194">
        <v>33</v>
      </c>
      <c r="H906" s="194">
        <v>2.2799999999999998</v>
      </c>
      <c r="I906" s="102">
        <v>1</v>
      </c>
      <c r="J906" s="102">
        <v>189695.99999999997</v>
      </c>
      <c r="K906" s="102"/>
      <c r="L906" s="102"/>
      <c r="M906" s="213">
        <f t="shared" si="217"/>
        <v>189695.99999999997</v>
      </c>
      <c r="N906" s="194">
        <v>2.2799999999999998</v>
      </c>
      <c r="O906" s="102">
        <v>1</v>
      </c>
      <c r="P906" s="194">
        <v>189695.99999999997</v>
      </c>
      <c r="Q906" s="194"/>
      <c r="R906" s="194"/>
      <c r="S906" s="213">
        <f t="shared" si="218"/>
        <v>189695.99999999997</v>
      </c>
      <c r="T906" s="213">
        <f t="shared" si="219"/>
        <v>0</v>
      </c>
      <c r="U906" s="213">
        <f t="shared" si="219"/>
        <v>0</v>
      </c>
      <c r="V906" s="213">
        <f t="shared" si="219"/>
        <v>0</v>
      </c>
      <c r="W906" s="213">
        <f t="shared" si="219"/>
        <v>0</v>
      </c>
      <c r="X906" s="213">
        <f t="shared" si="220"/>
        <v>0</v>
      </c>
      <c r="Y906" s="194">
        <v>34</v>
      </c>
      <c r="Z906" s="194">
        <v>2.2799999999999998</v>
      </c>
      <c r="AA906" s="102">
        <v>1</v>
      </c>
      <c r="AB906" s="102">
        <v>189695.99999999997</v>
      </c>
      <c r="AC906" s="102"/>
      <c r="AD906" s="102"/>
      <c r="AE906" s="213">
        <f t="shared" si="221"/>
        <v>189695.99999999997</v>
      </c>
      <c r="AF906" s="194">
        <v>35</v>
      </c>
      <c r="AG906" s="194">
        <v>2.2799999999999998</v>
      </c>
      <c r="AH906" s="102">
        <v>1</v>
      </c>
      <c r="AI906" s="102">
        <v>189695.99999999997</v>
      </c>
      <c r="AJ906" s="102"/>
      <c r="AK906" s="102"/>
      <c r="AL906" s="213">
        <f t="shared" si="222"/>
        <v>189695.99999999997</v>
      </c>
    </row>
    <row r="907" spans="1:38" ht="27">
      <c r="A907" s="194">
        <v>32</v>
      </c>
      <c r="B907" s="104" t="s">
        <v>1418</v>
      </c>
      <c r="C907" s="104" t="s">
        <v>5282</v>
      </c>
      <c r="D907" s="194">
        <v>1964</v>
      </c>
      <c r="E907" s="942" t="s">
        <v>1121</v>
      </c>
      <c r="F907" s="194" t="s">
        <v>990</v>
      </c>
      <c r="G907" s="194">
        <v>32</v>
      </c>
      <c r="H907" s="194">
        <v>2.2799999999999998</v>
      </c>
      <c r="I907" s="102">
        <v>1</v>
      </c>
      <c r="J907" s="102">
        <v>189695.99999999997</v>
      </c>
      <c r="K907" s="102"/>
      <c r="L907" s="102"/>
      <c r="M907" s="213">
        <f t="shared" si="217"/>
        <v>189695.99999999997</v>
      </c>
      <c r="N907" s="194">
        <v>2.2799999999999998</v>
      </c>
      <c r="O907" s="102">
        <v>1</v>
      </c>
      <c r="P907" s="194">
        <v>189695.99999999997</v>
      </c>
      <c r="Q907" s="194"/>
      <c r="R907" s="194"/>
      <c r="S907" s="213">
        <f t="shared" si="218"/>
        <v>189695.99999999997</v>
      </c>
      <c r="T907" s="213">
        <f t="shared" si="219"/>
        <v>0</v>
      </c>
      <c r="U907" s="213">
        <f t="shared" si="219"/>
        <v>0</v>
      </c>
      <c r="V907" s="213">
        <f t="shared" si="219"/>
        <v>0</v>
      </c>
      <c r="W907" s="213">
        <f t="shared" si="219"/>
        <v>0</v>
      </c>
      <c r="X907" s="213">
        <f t="shared" si="220"/>
        <v>0</v>
      </c>
      <c r="Y907" s="194">
        <v>33</v>
      </c>
      <c r="Z907" s="194">
        <v>2.2799999999999998</v>
      </c>
      <c r="AA907" s="102">
        <v>1</v>
      </c>
      <c r="AB907" s="102">
        <v>189695.99999999997</v>
      </c>
      <c r="AC907" s="102"/>
      <c r="AD907" s="102"/>
      <c r="AE907" s="213">
        <f t="shared" si="221"/>
        <v>189695.99999999997</v>
      </c>
      <c r="AF907" s="194">
        <v>34</v>
      </c>
      <c r="AG907" s="194">
        <v>2.2799999999999998</v>
      </c>
      <c r="AH907" s="102">
        <v>1</v>
      </c>
      <c r="AI907" s="102">
        <v>189695.99999999997</v>
      </c>
      <c r="AJ907" s="102"/>
      <c r="AK907" s="102"/>
      <c r="AL907" s="213">
        <f t="shared" si="222"/>
        <v>189695.99999999997</v>
      </c>
    </row>
    <row r="908" spans="1:38" ht="27">
      <c r="A908" s="194">
        <v>33</v>
      </c>
      <c r="B908" s="102" t="s">
        <v>1420</v>
      </c>
      <c r="C908" s="102" t="s">
        <v>5282</v>
      </c>
      <c r="D908" s="194">
        <v>1995</v>
      </c>
      <c r="E908" s="942" t="s">
        <v>1121</v>
      </c>
      <c r="F908" s="194" t="s">
        <v>990</v>
      </c>
      <c r="G908" s="194">
        <v>8</v>
      </c>
      <c r="H908" s="194">
        <v>2.02</v>
      </c>
      <c r="I908" s="102">
        <v>1</v>
      </c>
      <c r="J908" s="102">
        <v>168064</v>
      </c>
      <c r="K908" s="102"/>
      <c r="L908" s="102"/>
      <c r="M908" s="213">
        <f t="shared" si="217"/>
        <v>168064</v>
      </c>
      <c r="N908" s="194">
        <v>1.96</v>
      </c>
      <c r="O908" s="102">
        <v>1</v>
      </c>
      <c r="P908" s="194">
        <v>163072</v>
      </c>
      <c r="Q908" s="194"/>
      <c r="R908" s="194"/>
      <c r="S908" s="213">
        <f t="shared" si="218"/>
        <v>163072</v>
      </c>
      <c r="T908" s="213">
        <f t="shared" si="219"/>
        <v>0</v>
      </c>
      <c r="U908" s="213">
        <f t="shared" si="219"/>
        <v>4992</v>
      </c>
      <c r="V908" s="213">
        <f t="shared" si="219"/>
        <v>0</v>
      </c>
      <c r="W908" s="213">
        <f t="shared" si="219"/>
        <v>0</v>
      </c>
      <c r="X908" s="213">
        <f t="shared" si="220"/>
        <v>4992</v>
      </c>
      <c r="Y908" s="194">
        <v>9</v>
      </c>
      <c r="Z908" s="194">
        <v>2.02</v>
      </c>
      <c r="AA908" s="102">
        <v>1</v>
      </c>
      <c r="AB908" s="102">
        <v>168064</v>
      </c>
      <c r="AC908" s="102"/>
      <c r="AD908" s="102"/>
      <c r="AE908" s="213">
        <f t="shared" si="221"/>
        <v>168064</v>
      </c>
      <c r="AF908" s="194">
        <v>10</v>
      </c>
      <c r="AG908" s="194">
        <v>2.08</v>
      </c>
      <c r="AH908" s="102">
        <v>1</v>
      </c>
      <c r="AI908" s="102">
        <v>173056</v>
      </c>
      <c r="AJ908" s="102"/>
      <c r="AK908" s="102"/>
      <c r="AL908" s="213">
        <f t="shared" si="222"/>
        <v>173056</v>
      </c>
    </row>
    <row r="909" spans="1:38" ht="27">
      <c r="A909" s="194">
        <v>34</v>
      </c>
      <c r="B909" s="102" t="s">
        <v>1421</v>
      </c>
      <c r="C909" s="102" t="s">
        <v>5282</v>
      </c>
      <c r="D909" s="194">
        <v>1979</v>
      </c>
      <c r="E909" s="942" t="s">
        <v>1121</v>
      </c>
      <c r="F909" s="194" t="s">
        <v>990</v>
      </c>
      <c r="G909" s="194">
        <v>12</v>
      </c>
      <c r="H909" s="194">
        <v>2.08</v>
      </c>
      <c r="I909" s="102">
        <v>1</v>
      </c>
      <c r="J909" s="102">
        <v>173056</v>
      </c>
      <c r="K909" s="102"/>
      <c r="L909" s="102"/>
      <c r="M909" s="213">
        <f t="shared" si="217"/>
        <v>173056</v>
      </c>
      <c r="N909" s="194">
        <v>2.08</v>
      </c>
      <c r="O909" s="102">
        <v>1</v>
      </c>
      <c r="P909" s="194">
        <v>173056</v>
      </c>
      <c r="Q909" s="194"/>
      <c r="R909" s="194"/>
      <c r="S909" s="213">
        <f t="shared" si="218"/>
        <v>173056</v>
      </c>
      <c r="T909" s="213">
        <f t="shared" si="219"/>
        <v>0</v>
      </c>
      <c r="U909" s="213">
        <f t="shared" si="219"/>
        <v>0</v>
      </c>
      <c r="V909" s="213">
        <f t="shared" si="219"/>
        <v>0</v>
      </c>
      <c r="W909" s="213">
        <f t="shared" si="219"/>
        <v>0</v>
      </c>
      <c r="X909" s="213">
        <f t="shared" si="220"/>
        <v>0</v>
      </c>
      <c r="Y909" s="194">
        <v>13</v>
      </c>
      <c r="Z909" s="194">
        <v>2.14</v>
      </c>
      <c r="AA909" s="102">
        <v>1</v>
      </c>
      <c r="AB909" s="102">
        <v>178048</v>
      </c>
      <c r="AC909" s="102"/>
      <c r="AD909" s="102"/>
      <c r="AE909" s="213">
        <f t="shared" si="221"/>
        <v>178048</v>
      </c>
      <c r="AF909" s="194">
        <v>14</v>
      </c>
      <c r="AG909" s="194">
        <v>2.14</v>
      </c>
      <c r="AH909" s="102">
        <v>1</v>
      </c>
      <c r="AI909" s="102">
        <v>178048</v>
      </c>
      <c r="AJ909" s="102"/>
      <c r="AK909" s="102"/>
      <c r="AL909" s="213">
        <f t="shared" si="222"/>
        <v>178048</v>
      </c>
    </row>
    <row r="910" spans="1:38" ht="27">
      <c r="A910" s="194">
        <v>35</v>
      </c>
      <c r="B910" s="104" t="s">
        <v>5480</v>
      </c>
      <c r="C910" s="104" t="s">
        <v>5282</v>
      </c>
      <c r="D910" s="194">
        <v>1998</v>
      </c>
      <c r="E910" s="942" t="s">
        <v>1121</v>
      </c>
      <c r="F910" s="194" t="s">
        <v>990</v>
      </c>
      <c r="G910" s="194">
        <v>3</v>
      </c>
      <c r="H910" s="194">
        <v>1.84</v>
      </c>
      <c r="I910" s="102">
        <v>1</v>
      </c>
      <c r="J910" s="102">
        <v>153088</v>
      </c>
      <c r="K910" s="102"/>
      <c r="L910" s="102"/>
      <c r="M910" s="213">
        <f t="shared" si="217"/>
        <v>153088</v>
      </c>
      <c r="N910" s="194">
        <v>1.79</v>
      </c>
      <c r="O910" s="102">
        <v>1</v>
      </c>
      <c r="P910" s="194">
        <v>148928</v>
      </c>
      <c r="Q910" s="194"/>
      <c r="R910" s="194"/>
      <c r="S910" s="213">
        <f t="shared" si="218"/>
        <v>148928</v>
      </c>
      <c r="T910" s="213">
        <f t="shared" si="219"/>
        <v>0</v>
      </c>
      <c r="U910" s="213">
        <f t="shared" si="219"/>
        <v>4160</v>
      </c>
      <c r="V910" s="213">
        <f t="shared" si="219"/>
        <v>0</v>
      </c>
      <c r="W910" s="213">
        <f t="shared" si="219"/>
        <v>0</v>
      </c>
      <c r="X910" s="213">
        <f t="shared" si="220"/>
        <v>4160</v>
      </c>
      <c r="Y910" s="194">
        <v>4</v>
      </c>
      <c r="Z910" s="194">
        <v>1.9</v>
      </c>
      <c r="AA910" s="102">
        <v>1</v>
      </c>
      <c r="AB910" s="102">
        <v>158080</v>
      </c>
      <c r="AC910" s="102"/>
      <c r="AD910" s="102"/>
      <c r="AE910" s="213">
        <f t="shared" si="221"/>
        <v>158080</v>
      </c>
      <c r="AF910" s="194">
        <v>5</v>
      </c>
      <c r="AG910" s="194">
        <v>1.9</v>
      </c>
      <c r="AH910" s="102">
        <v>1</v>
      </c>
      <c r="AI910" s="102">
        <v>158080</v>
      </c>
      <c r="AJ910" s="102"/>
      <c r="AK910" s="102"/>
      <c r="AL910" s="213">
        <f t="shared" si="222"/>
        <v>158080</v>
      </c>
    </row>
    <row r="911" spans="1:38" ht="27">
      <c r="A911" s="194">
        <v>36</v>
      </c>
      <c r="B911" s="102" t="s">
        <v>1246</v>
      </c>
      <c r="C911" s="102" t="s">
        <v>5282</v>
      </c>
      <c r="D911" s="194">
        <v>1983</v>
      </c>
      <c r="E911" s="942" t="s">
        <v>1121</v>
      </c>
      <c r="F911" s="194" t="s">
        <v>990</v>
      </c>
      <c r="G911" s="194">
        <v>7</v>
      </c>
      <c r="H911" s="194">
        <v>1.96</v>
      </c>
      <c r="I911" s="102">
        <v>1</v>
      </c>
      <c r="J911" s="102">
        <v>163072</v>
      </c>
      <c r="K911" s="102"/>
      <c r="L911" s="102"/>
      <c r="M911" s="213">
        <f t="shared" si="217"/>
        <v>163072</v>
      </c>
      <c r="N911" s="194">
        <v>1.96</v>
      </c>
      <c r="O911" s="102">
        <v>1</v>
      </c>
      <c r="P911" s="194">
        <v>163072</v>
      </c>
      <c r="Q911" s="194"/>
      <c r="R911" s="194"/>
      <c r="S911" s="213">
        <f t="shared" si="218"/>
        <v>163072</v>
      </c>
      <c r="T911" s="213">
        <f t="shared" ref="T911:W916" si="223">I911-O911</f>
        <v>0</v>
      </c>
      <c r="U911" s="213">
        <f t="shared" si="223"/>
        <v>0</v>
      </c>
      <c r="V911" s="213">
        <f t="shared" si="223"/>
        <v>0</v>
      </c>
      <c r="W911" s="213">
        <f t="shared" si="223"/>
        <v>0</v>
      </c>
      <c r="X911" s="213">
        <f t="shared" si="220"/>
        <v>0</v>
      </c>
      <c r="Y911" s="194">
        <v>8</v>
      </c>
      <c r="Z911" s="194">
        <v>2.02</v>
      </c>
      <c r="AA911" s="102">
        <v>1</v>
      </c>
      <c r="AB911" s="102">
        <v>168064</v>
      </c>
      <c r="AC911" s="102"/>
      <c r="AD911" s="102"/>
      <c r="AE911" s="213">
        <f t="shared" si="221"/>
        <v>168064</v>
      </c>
      <c r="AF911" s="194">
        <v>9</v>
      </c>
      <c r="AG911" s="194">
        <v>2.02</v>
      </c>
      <c r="AH911" s="102">
        <v>1</v>
      </c>
      <c r="AI911" s="102">
        <v>168064</v>
      </c>
      <c r="AJ911" s="102"/>
      <c r="AK911" s="102"/>
      <c r="AL911" s="213">
        <f t="shared" si="222"/>
        <v>168064</v>
      </c>
    </row>
    <row r="912" spans="1:38" ht="27">
      <c r="A912" s="194">
        <v>37</v>
      </c>
      <c r="B912" s="102" t="s">
        <v>5479</v>
      </c>
      <c r="C912" s="102" t="s">
        <v>5282</v>
      </c>
      <c r="D912" s="194">
        <v>2001</v>
      </c>
      <c r="E912" s="942" t="s">
        <v>1121</v>
      </c>
      <c r="F912" s="194" t="s">
        <v>990</v>
      </c>
      <c r="G912" s="194">
        <v>4</v>
      </c>
      <c r="H912" s="194">
        <v>1.9</v>
      </c>
      <c r="I912" s="102">
        <v>1</v>
      </c>
      <c r="J912" s="102">
        <v>158080</v>
      </c>
      <c r="K912" s="102"/>
      <c r="L912" s="102"/>
      <c r="M912" s="213">
        <f t="shared" si="217"/>
        <v>158080</v>
      </c>
      <c r="N912" s="194">
        <v>1.84</v>
      </c>
      <c r="O912" s="102">
        <v>1</v>
      </c>
      <c r="P912" s="194">
        <v>153088</v>
      </c>
      <c r="Q912" s="194"/>
      <c r="R912" s="194"/>
      <c r="S912" s="213">
        <f t="shared" si="218"/>
        <v>153088</v>
      </c>
      <c r="T912" s="213">
        <f t="shared" si="223"/>
        <v>0</v>
      </c>
      <c r="U912" s="213">
        <f t="shared" si="223"/>
        <v>4992</v>
      </c>
      <c r="V912" s="213">
        <f t="shared" si="223"/>
        <v>0</v>
      </c>
      <c r="W912" s="213">
        <f t="shared" si="223"/>
        <v>0</v>
      </c>
      <c r="X912" s="213">
        <f t="shared" si="220"/>
        <v>4992</v>
      </c>
      <c r="Y912" s="194">
        <v>5</v>
      </c>
      <c r="Z912" s="194">
        <v>1.9</v>
      </c>
      <c r="AA912" s="102">
        <v>1</v>
      </c>
      <c r="AB912" s="102">
        <v>158080</v>
      </c>
      <c r="AC912" s="102"/>
      <c r="AD912" s="102"/>
      <c r="AE912" s="213">
        <f t="shared" si="221"/>
        <v>158080</v>
      </c>
      <c r="AF912" s="194">
        <v>6</v>
      </c>
      <c r="AG912" s="194">
        <v>1.96</v>
      </c>
      <c r="AH912" s="102">
        <v>1</v>
      </c>
      <c r="AI912" s="102">
        <v>163072</v>
      </c>
      <c r="AJ912" s="102"/>
      <c r="AK912" s="102"/>
      <c r="AL912" s="213">
        <f t="shared" si="222"/>
        <v>163072</v>
      </c>
    </row>
    <row r="913" spans="1:38" ht="27">
      <c r="A913" s="194">
        <v>38</v>
      </c>
      <c r="B913" s="104" t="s">
        <v>8179</v>
      </c>
      <c r="C913" s="104" t="s">
        <v>5282</v>
      </c>
      <c r="D913" s="194">
        <v>1997</v>
      </c>
      <c r="E913" s="942" t="s">
        <v>1121</v>
      </c>
      <c r="F913" s="194" t="s">
        <v>990</v>
      </c>
      <c r="G913" s="194">
        <v>1</v>
      </c>
      <c r="H913" s="194">
        <v>1.73</v>
      </c>
      <c r="I913" s="102">
        <v>1</v>
      </c>
      <c r="J913" s="102">
        <v>143936</v>
      </c>
      <c r="K913" s="102"/>
      <c r="L913" s="102"/>
      <c r="M913" s="213">
        <f t="shared" si="217"/>
        <v>143936</v>
      </c>
      <c r="N913" s="194">
        <v>1.68</v>
      </c>
      <c r="O913" s="102">
        <v>1</v>
      </c>
      <c r="P913" s="194">
        <v>139776</v>
      </c>
      <c r="Q913" s="194"/>
      <c r="R913" s="194"/>
      <c r="S913" s="213">
        <f t="shared" si="218"/>
        <v>139776</v>
      </c>
      <c r="T913" s="213">
        <f t="shared" si="223"/>
        <v>0</v>
      </c>
      <c r="U913" s="213">
        <f t="shared" si="223"/>
        <v>4160</v>
      </c>
      <c r="V913" s="213">
        <f t="shared" si="223"/>
        <v>0</v>
      </c>
      <c r="W913" s="213">
        <f t="shared" si="223"/>
        <v>0</v>
      </c>
      <c r="X913" s="213">
        <f t="shared" si="220"/>
        <v>4160</v>
      </c>
      <c r="Y913" s="194">
        <v>2</v>
      </c>
      <c r="Z913" s="194">
        <v>1.79</v>
      </c>
      <c r="AA913" s="102">
        <v>1</v>
      </c>
      <c r="AB913" s="102">
        <v>148928</v>
      </c>
      <c r="AC913" s="102"/>
      <c r="AD913" s="102"/>
      <c r="AE913" s="213">
        <f t="shared" si="221"/>
        <v>148928</v>
      </c>
      <c r="AF913" s="194">
        <v>3</v>
      </c>
      <c r="AG913" s="194">
        <v>1.84</v>
      </c>
      <c r="AH913" s="102">
        <v>1</v>
      </c>
      <c r="AI913" s="102">
        <v>153088</v>
      </c>
      <c r="AJ913" s="102"/>
      <c r="AK913" s="102"/>
      <c r="AL913" s="213">
        <f t="shared" si="222"/>
        <v>153088</v>
      </c>
    </row>
    <row r="914" spans="1:38" ht="27">
      <c r="A914" s="194">
        <v>39</v>
      </c>
      <c r="B914" s="102" t="s">
        <v>4323</v>
      </c>
      <c r="C914" s="102" t="s">
        <v>5282</v>
      </c>
      <c r="D914" s="194">
        <v>1997</v>
      </c>
      <c r="E914" s="942" t="s">
        <v>1121</v>
      </c>
      <c r="F914" s="194" t="s">
        <v>990</v>
      </c>
      <c r="G914" s="194">
        <v>5</v>
      </c>
      <c r="H914" s="194">
        <v>1.9</v>
      </c>
      <c r="I914" s="102">
        <v>1</v>
      </c>
      <c r="J914" s="102">
        <v>158080</v>
      </c>
      <c r="K914" s="102"/>
      <c r="L914" s="102"/>
      <c r="M914" s="213">
        <f t="shared" si="217"/>
        <v>158080</v>
      </c>
      <c r="N914" s="194">
        <v>1.9</v>
      </c>
      <c r="O914" s="102">
        <v>1</v>
      </c>
      <c r="P914" s="194">
        <v>158080</v>
      </c>
      <c r="Q914" s="194"/>
      <c r="R914" s="194"/>
      <c r="S914" s="213">
        <f t="shared" si="218"/>
        <v>158080</v>
      </c>
      <c r="T914" s="213">
        <f t="shared" si="223"/>
        <v>0</v>
      </c>
      <c r="U914" s="213">
        <f t="shared" si="223"/>
        <v>0</v>
      </c>
      <c r="V914" s="213">
        <f t="shared" si="223"/>
        <v>0</v>
      </c>
      <c r="W914" s="213">
        <f t="shared" si="223"/>
        <v>0</v>
      </c>
      <c r="X914" s="213">
        <f t="shared" si="220"/>
        <v>0</v>
      </c>
      <c r="Y914" s="194">
        <v>6</v>
      </c>
      <c r="Z914" s="194">
        <v>1.96</v>
      </c>
      <c r="AA914" s="102">
        <v>1</v>
      </c>
      <c r="AB914" s="102">
        <v>163072</v>
      </c>
      <c r="AC914" s="102"/>
      <c r="AD914" s="102"/>
      <c r="AE914" s="213">
        <f t="shared" si="221"/>
        <v>163072</v>
      </c>
      <c r="AF914" s="194">
        <v>7</v>
      </c>
      <c r="AG914" s="194">
        <v>1.96</v>
      </c>
      <c r="AH914" s="102">
        <v>1</v>
      </c>
      <c r="AI914" s="102">
        <v>163072</v>
      </c>
      <c r="AJ914" s="102"/>
      <c r="AK914" s="102"/>
      <c r="AL914" s="213">
        <f t="shared" si="222"/>
        <v>163072</v>
      </c>
    </row>
    <row r="915" spans="1:38" ht="27">
      <c r="A915" s="194">
        <v>40</v>
      </c>
      <c r="B915" s="102" t="s">
        <v>8180</v>
      </c>
      <c r="C915" s="102" t="s">
        <v>5282</v>
      </c>
      <c r="D915" s="194">
        <v>1986</v>
      </c>
      <c r="E915" s="942" t="s">
        <v>1121</v>
      </c>
      <c r="F915" s="194" t="s">
        <v>990</v>
      </c>
      <c r="G915" s="194">
        <v>2</v>
      </c>
      <c r="H915" s="194">
        <v>1.79</v>
      </c>
      <c r="I915" s="102">
        <v>1</v>
      </c>
      <c r="J915" s="102">
        <v>148928</v>
      </c>
      <c r="K915" s="102"/>
      <c r="L915" s="102"/>
      <c r="M915" s="213">
        <f t="shared" si="217"/>
        <v>148928</v>
      </c>
      <c r="N915" s="194">
        <v>1.73</v>
      </c>
      <c r="O915" s="102">
        <v>1</v>
      </c>
      <c r="P915" s="194">
        <v>143936</v>
      </c>
      <c r="Q915" s="194"/>
      <c r="R915" s="194"/>
      <c r="S915" s="213">
        <f t="shared" si="218"/>
        <v>143936</v>
      </c>
      <c r="T915" s="213">
        <f t="shared" si="223"/>
        <v>0</v>
      </c>
      <c r="U915" s="213">
        <f t="shared" si="223"/>
        <v>4992</v>
      </c>
      <c r="V915" s="213">
        <f t="shared" si="223"/>
        <v>0</v>
      </c>
      <c r="W915" s="213">
        <f t="shared" si="223"/>
        <v>0</v>
      </c>
      <c r="X915" s="213">
        <f t="shared" si="220"/>
        <v>4992</v>
      </c>
      <c r="Y915" s="194">
        <v>3</v>
      </c>
      <c r="Z915" s="194">
        <v>1.84</v>
      </c>
      <c r="AA915" s="102">
        <v>1</v>
      </c>
      <c r="AB915" s="102">
        <v>153088</v>
      </c>
      <c r="AC915" s="102"/>
      <c r="AD915" s="102"/>
      <c r="AE915" s="213">
        <f t="shared" si="221"/>
        <v>153088</v>
      </c>
      <c r="AF915" s="194">
        <v>4</v>
      </c>
      <c r="AG915" s="194">
        <v>1.9</v>
      </c>
      <c r="AH915" s="102">
        <v>1</v>
      </c>
      <c r="AI915" s="102">
        <v>158080</v>
      </c>
      <c r="AJ915" s="102"/>
      <c r="AK915" s="102"/>
      <c r="AL915" s="213">
        <f t="shared" si="222"/>
        <v>158080</v>
      </c>
    </row>
    <row r="916" spans="1:38">
      <c r="A916" s="194">
        <v>41</v>
      </c>
      <c r="B916" s="102" t="s">
        <v>773</v>
      </c>
      <c r="C916" s="102" t="s">
        <v>5283</v>
      </c>
      <c r="D916" s="194">
        <v>1998</v>
      </c>
      <c r="E916" s="942" t="s">
        <v>1279</v>
      </c>
      <c r="F916" s="194" t="s">
        <v>990</v>
      </c>
      <c r="G916" s="194">
        <v>3</v>
      </c>
      <c r="H916" s="194">
        <v>1.84</v>
      </c>
      <c r="I916" s="102">
        <v>1</v>
      </c>
      <c r="J916" s="102">
        <v>153088</v>
      </c>
      <c r="K916" s="102"/>
      <c r="L916" s="102"/>
      <c r="M916" s="213">
        <f t="shared" si="217"/>
        <v>153088</v>
      </c>
      <c r="N916" s="194">
        <v>1.79</v>
      </c>
      <c r="O916" s="102">
        <v>1</v>
      </c>
      <c r="P916" s="194">
        <v>148928</v>
      </c>
      <c r="Q916" s="194"/>
      <c r="R916" s="194"/>
      <c r="S916" s="213">
        <f t="shared" si="218"/>
        <v>148928</v>
      </c>
      <c r="T916" s="213">
        <f t="shared" si="223"/>
        <v>0</v>
      </c>
      <c r="U916" s="213">
        <f t="shared" si="223"/>
        <v>4160</v>
      </c>
      <c r="V916" s="213">
        <f t="shared" si="223"/>
        <v>0</v>
      </c>
      <c r="W916" s="213">
        <f t="shared" si="223"/>
        <v>0</v>
      </c>
      <c r="X916" s="213">
        <f t="shared" si="220"/>
        <v>4160</v>
      </c>
      <c r="Y916" s="194">
        <v>4</v>
      </c>
      <c r="Z916" s="194">
        <v>1.9</v>
      </c>
      <c r="AA916" s="102">
        <v>1</v>
      </c>
      <c r="AB916" s="102">
        <v>158080</v>
      </c>
      <c r="AC916" s="102"/>
      <c r="AD916" s="102"/>
      <c r="AE916" s="213">
        <f t="shared" si="221"/>
        <v>158080</v>
      </c>
      <c r="AF916" s="194">
        <v>5</v>
      </c>
      <c r="AG916" s="194">
        <v>1.9</v>
      </c>
      <c r="AH916" s="102">
        <v>1</v>
      </c>
      <c r="AI916" s="102">
        <v>158080</v>
      </c>
      <c r="AJ916" s="102"/>
      <c r="AK916" s="102"/>
      <c r="AL916" s="213">
        <f t="shared" si="222"/>
        <v>158080</v>
      </c>
    </row>
    <row r="917" spans="1:38">
      <c r="A917" s="194"/>
      <c r="B917" s="102" t="s">
        <v>1359</v>
      </c>
      <c r="C917" s="102"/>
      <c r="D917" s="194"/>
      <c r="E917" s="942"/>
      <c r="F917" s="194"/>
      <c r="G917" s="194">
        <v>0</v>
      </c>
      <c r="H917" s="194">
        <v>0</v>
      </c>
      <c r="I917" s="102"/>
      <c r="J917" s="102"/>
      <c r="K917" s="102"/>
      <c r="L917" s="102"/>
      <c r="M917" s="213">
        <v>15000</v>
      </c>
      <c r="N917" s="194"/>
      <c r="O917" s="102"/>
      <c r="P917" s="194"/>
      <c r="Q917" s="194"/>
      <c r="R917" s="194"/>
      <c r="S917" s="213">
        <v>15000</v>
      </c>
      <c r="T917" s="213"/>
      <c r="U917" s="213"/>
      <c r="V917" s="213"/>
      <c r="W917" s="213"/>
      <c r="X917" s="213"/>
      <c r="Y917" s="194"/>
      <c r="Z917" s="194"/>
      <c r="AA917" s="102"/>
      <c r="AB917" s="102"/>
      <c r="AC917" s="102"/>
      <c r="AD917" s="102"/>
      <c r="AE917" s="213">
        <v>15000</v>
      </c>
      <c r="AF917" s="194"/>
      <c r="AG917" s="194"/>
      <c r="AH917" s="102"/>
      <c r="AI917" s="102"/>
      <c r="AJ917" s="102"/>
      <c r="AK917" s="102"/>
      <c r="AL917" s="213">
        <v>15000</v>
      </c>
    </row>
    <row r="918" spans="1:38" s="216" customFormat="1" ht="27">
      <c r="A918" s="211"/>
      <c r="B918" s="219" t="s">
        <v>227</v>
      </c>
      <c r="C918" s="219"/>
      <c r="D918" s="215" t="s">
        <v>1</v>
      </c>
      <c r="E918" s="215" t="s">
        <v>1</v>
      </c>
      <c r="F918" s="215" t="s">
        <v>1</v>
      </c>
      <c r="G918" s="215" t="s">
        <v>1</v>
      </c>
      <c r="H918" s="215" t="s">
        <v>1</v>
      </c>
      <c r="I918" s="215">
        <f>SUM(I876:I917)</f>
        <v>41</v>
      </c>
      <c r="J918" s="215">
        <f>SUM(J876:J917)</f>
        <v>7535424</v>
      </c>
      <c r="K918" s="215">
        <f>SUM(K876:K917)</f>
        <v>0</v>
      </c>
      <c r="L918" s="215">
        <f>SUM(L876:L917)</f>
        <v>20841.599999999999</v>
      </c>
      <c r="M918" s="215">
        <f>SUM(M876:M917)</f>
        <v>7571265.5999999996</v>
      </c>
      <c r="N918" s="215"/>
      <c r="O918" s="215">
        <f t="shared" ref="O918:X918" si="224">SUM(O876:O917)</f>
        <v>41</v>
      </c>
      <c r="P918" s="215">
        <f t="shared" si="224"/>
        <v>7410624</v>
      </c>
      <c r="Q918" s="215">
        <f t="shared" si="224"/>
        <v>0</v>
      </c>
      <c r="R918" s="215">
        <f t="shared" si="224"/>
        <v>20592</v>
      </c>
      <c r="S918" s="215">
        <f t="shared" si="224"/>
        <v>7446216</v>
      </c>
      <c r="T918" s="215">
        <f t="shared" si="224"/>
        <v>0</v>
      </c>
      <c r="U918" s="215">
        <f t="shared" si="224"/>
        <v>124799.99999999994</v>
      </c>
      <c r="V918" s="215">
        <f t="shared" si="224"/>
        <v>0</v>
      </c>
      <c r="W918" s="215">
        <f t="shared" si="224"/>
        <v>249.59999999999945</v>
      </c>
      <c r="X918" s="215">
        <f t="shared" si="224"/>
        <v>125049.59999999995</v>
      </c>
      <c r="Y918" s="215"/>
      <c r="Z918" s="215"/>
      <c r="AA918" s="215">
        <f>SUM(AA876:AA917)</f>
        <v>41</v>
      </c>
      <c r="AB918" s="215">
        <f>SUM(AB876:AB917)</f>
        <v>7653568</v>
      </c>
      <c r="AC918" s="215">
        <f>SUM(AC876:AC917)</f>
        <v>0</v>
      </c>
      <c r="AD918" s="215">
        <f>SUM(AD876:AD917)</f>
        <v>20841.599999999999</v>
      </c>
      <c r="AE918" s="215">
        <f>SUM(AE876:AE917)</f>
        <v>7689409.5999999996</v>
      </c>
      <c r="AF918" s="215"/>
      <c r="AG918" s="215"/>
      <c r="AH918" s="215">
        <f>SUM(AH876:AH917)</f>
        <v>41</v>
      </c>
      <c r="AI918" s="215">
        <f>SUM(AI876:AI917)</f>
        <v>7750912</v>
      </c>
      <c r="AJ918" s="215">
        <f>SUM(AJ876:AJ917)</f>
        <v>0</v>
      </c>
      <c r="AK918" s="215">
        <f>SUM(AK876:AK917)</f>
        <v>20841.599999999999</v>
      </c>
      <c r="AL918" s="215">
        <f>SUM(AL876:AL917)</f>
        <v>7786753.5999999996</v>
      </c>
    </row>
    <row r="919" spans="1:38">
      <c r="A919" s="194"/>
      <c r="B919" s="179" t="s">
        <v>226</v>
      </c>
      <c r="C919" s="179"/>
      <c r="D919" s="213"/>
      <c r="E919" s="213"/>
      <c r="F919" s="213"/>
      <c r="G919" s="213"/>
      <c r="H919" s="213"/>
      <c r="I919" s="179"/>
      <c r="J919" s="179"/>
      <c r="K919" s="179"/>
      <c r="L919" s="179"/>
      <c r="M919" s="179"/>
      <c r="N919" s="213"/>
      <c r="O919" s="179"/>
      <c r="P919" s="179"/>
      <c r="Q919" s="179"/>
      <c r="R919" s="179"/>
      <c r="S919" s="179"/>
      <c r="T919" s="179"/>
      <c r="U919" s="179"/>
      <c r="V919" s="179"/>
      <c r="W919" s="106"/>
      <c r="X919" s="106"/>
      <c r="Y919" s="213"/>
      <c r="Z919" s="213"/>
      <c r="AA919" s="179"/>
      <c r="AB919" s="179"/>
      <c r="AC919" s="179"/>
      <c r="AD919" s="179"/>
      <c r="AE919" s="179"/>
      <c r="AF919" s="213"/>
      <c r="AG919" s="213"/>
      <c r="AH919" s="179"/>
      <c r="AI919" s="179"/>
      <c r="AJ919" s="179"/>
      <c r="AK919" s="179"/>
      <c r="AL919" s="179"/>
    </row>
    <row r="920" spans="1:38">
      <c r="A920" s="194">
        <v>1</v>
      </c>
      <c r="B920" s="102"/>
      <c r="C920" s="102"/>
      <c r="D920" s="194"/>
      <c r="E920" s="194"/>
      <c r="F920" s="194"/>
      <c r="G920" s="194"/>
      <c r="H920" s="194"/>
      <c r="I920" s="102"/>
      <c r="J920" s="102"/>
      <c r="K920" s="102"/>
      <c r="L920" s="102"/>
      <c r="M920" s="213">
        <f>J920+K920+L920</f>
        <v>0</v>
      </c>
      <c r="N920" s="194"/>
      <c r="O920" s="102"/>
      <c r="P920" s="194"/>
      <c r="Q920" s="194"/>
      <c r="R920" s="194"/>
      <c r="S920" s="213">
        <f>P920+Q920+R920</f>
        <v>0</v>
      </c>
      <c r="T920" s="213">
        <f t="shared" ref="T920:W922" si="225">I920-O920</f>
        <v>0</v>
      </c>
      <c r="U920" s="213">
        <f t="shared" si="225"/>
        <v>0</v>
      </c>
      <c r="V920" s="213">
        <f t="shared" si="225"/>
        <v>0</v>
      </c>
      <c r="W920" s="213">
        <f t="shared" si="225"/>
        <v>0</v>
      </c>
      <c r="X920" s="213">
        <f>U920+V920+W920</f>
        <v>0</v>
      </c>
      <c r="Y920" s="194"/>
      <c r="Z920" s="194"/>
      <c r="AA920" s="102"/>
      <c r="AB920" s="102"/>
      <c r="AC920" s="102"/>
      <c r="AD920" s="102"/>
      <c r="AE920" s="213">
        <f>AB920+AC920+AD920</f>
        <v>0</v>
      </c>
      <c r="AF920" s="194"/>
      <c r="AG920" s="194"/>
      <c r="AH920" s="102"/>
      <c r="AI920" s="102"/>
      <c r="AJ920" s="102"/>
      <c r="AK920" s="102"/>
      <c r="AL920" s="213">
        <f>AI920+AJ920+AK920</f>
        <v>0</v>
      </c>
    </row>
    <row r="921" spans="1:38">
      <c r="A921" s="194">
        <v>2</v>
      </c>
      <c r="B921" s="102"/>
      <c r="C921" s="102"/>
      <c r="D921" s="194"/>
      <c r="E921" s="194"/>
      <c r="F921" s="194"/>
      <c r="G921" s="194"/>
      <c r="H921" s="194"/>
      <c r="I921" s="102"/>
      <c r="J921" s="102"/>
      <c r="K921" s="102"/>
      <c r="L921" s="102"/>
      <c r="M921" s="213">
        <f>J921+K921+L921</f>
        <v>0</v>
      </c>
      <c r="N921" s="194"/>
      <c r="O921" s="102"/>
      <c r="P921" s="194"/>
      <c r="Q921" s="194"/>
      <c r="R921" s="194"/>
      <c r="S921" s="213">
        <f>P921+Q921+R921</f>
        <v>0</v>
      </c>
      <c r="T921" s="213">
        <f t="shared" si="225"/>
        <v>0</v>
      </c>
      <c r="U921" s="213">
        <f t="shared" si="225"/>
        <v>0</v>
      </c>
      <c r="V921" s="213">
        <f t="shared" si="225"/>
        <v>0</v>
      </c>
      <c r="W921" s="213">
        <f t="shared" si="225"/>
        <v>0</v>
      </c>
      <c r="X921" s="213">
        <f>U921+V921+W921</f>
        <v>0</v>
      </c>
      <c r="Y921" s="194"/>
      <c r="Z921" s="194"/>
      <c r="AA921" s="102"/>
      <c r="AB921" s="102"/>
      <c r="AC921" s="102"/>
      <c r="AD921" s="102"/>
      <c r="AE921" s="213">
        <f>AB921+AC921+AD921</f>
        <v>0</v>
      </c>
      <c r="AF921" s="194"/>
      <c r="AG921" s="194"/>
      <c r="AH921" s="102"/>
      <c r="AI921" s="102"/>
      <c r="AJ921" s="102"/>
      <c r="AK921" s="102"/>
      <c r="AL921" s="213">
        <f>AI921+AJ921+AK921</f>
        <v>0</v>
      </c>
    </row>
    <row r="922" spans="1:38">
      <c r="A922" s="194">
        <v>3</v>
      </c>
      <c r="B922" s="214"/>
      <c r="C922" s="214"/>
      <c r="D922" s="194"/>
      <c r="E922" s="194"/>
      <c r="F922" s="194"/>
      <c r="G922" s="194"/>
      <c r="H922" s="194"/>
      <c r="I922" s="102"/>
      <c r="J922" s="102"/>
      <c r="K922" s="102"/>
      <c r="L922" s="102"/>
      <c r="M922" s="213">
        <f>J922+K922+L922</f>
        <v>0</v>
      </c>
      <c r="N922" s="194"/>
      <c r="O922" s="102"/>
      <c r="P922" s="194"/>
      <c r="Q922" s="194"/>
      <c r="R922" s="194"/>
      <c r="S922" s="213">
        <f>P922+Q922+R922</f>
        <v>0</v>
      </c>
      <c r="T922" s="213">
        <f t="shared" si="225"/>
        <v>0</v>
      </c>
      <c r="U922" s="213">
        <f t="shared" si="225"/>
        <v>0</v>
      </c>
      <c r="V922" s="213">
        <f t="shared" si="225"/>
        <v>0</v>
      </c>
      <c r="W922" s="213">
        <f t="shared" si="225"/>
        <v>0</v>
      </c>
      <c r="X922" s="213">
        <f>U922+V922+W922</f>
        <v>0</v>
      </c>
      <c r="Y922" s="194"/>
      <c r="Z922" s="194"/>
      <c r="AA922" s="102"/>
      <c r="AB922" s="102"/>
      <c r="AC922" s="102"/>
      <c r="AD922" s="102"/>
      <c r="AE922" s="213">
        <f>AB922+AC922+AD922</f>
        <v>0</v>
      </c>
      <c r="AF922" s="194"/>
      <c r="AG922" s="194"/>
      <c r="AH922" s="102"/>
      <c r="AI922" s="102"/>
      <c r="AJ922" s="102"/>
      <c r="AK922" s="102"/>
      <c r="AL922" s="213">
        <f>AI922+AJ922+AK922</f>
        <v>0</v>
      </c>
    </row>
    <row r="923" spans="1:38" s="216" customFormat="1" ht="27">
      <c r="A923" s="211"/>
      <c r="B923" s="219" t="s">
        <v>227</v>
      </c>
      <c r="C923" s="219"/>
      <c r="D923" s="215" t="s">
        <v>1</v>
      </c>
      <c r="E923" s="215" t="s">
        <v>1</v>
      </c>
      <c r="F923" s="215" t="s">
        <v>1</v>
      </c>
      <c r="G923" s="215" t="s">
        <v>1</v>
      </c>
      <c r="H923" s="215" t="s">
        <v>1</v>
      </c>
      <c r="I923" s="215">
        <f>SUM(I920:I922)</f>
        <v>0</v>
      </c>
      <c r="J923" s="215">
        <f>SUM(J920:J922)</f>
        <v>0</v>
      </c>
      <c r="K923" s="215">
        <f>SUM(K920:K922)</f>
        <v>0</v>
      </c>
      <c r="L923" s="215">
        <f>SUM(L920:L922)</f>
        <v>0</v>
      </c>
      <c r="M923" s="215">
        <f>SUM(M920:M922)</f>
        <v>0</v>
      </c>
      <c r="N923" s="215" t="s">
        <v>1</v>
      </c>
      <c r="O923" s="215">
        <f t="shared" ref="O923:V923" si="226">SUM(O920:O922)</f>
        <v>0</v>
      </c>
      <c r="P923" s="215">
        <f t="shared" si="226"/>
        <v>0</v>
      </c>
      <c r="Q923" s="215">
        <f t="shared" si="226"/>
        <v>0</v>
      </c>
      <c r="R923" s="215">
        <f t="shared" si="226"/>
        <v>0</v>
      </c>
      <c r="S923" s="215">
        <f t="shared" si="226"/>
        <v>0</v>
      </c>
      <c r="T923" s="215">
        <f t="shared" si="226"/>
        <v>0</v>
      </c>
      <c r="U923" s="215">
        <f t="shared" si="226"/>
        <v>0</v>
      </c>
      <c r="V923" s="215">
        <f t="shared" si="226"/>
        <v>0</v>
      </c>
      <c r="W923" s="112"/>
      <c r="X923" s="112"/>
      <c r="Y923" s="215" t="s">
        <v>1</v>
      </c>
      <c r="Z923" s="215" t="s">
        <v>1</v>
      </c>
      <c r="AA923" s="215">
        <f>SUM(AA920:AA922)</f>
        <v>0</v>
      </c>
      <c r="AB923" s="215">
        <f>SUM(AB920:AB922)</f>
        <v>0</v>
      </c>
      <c r="AC923" s="215">
        <f>SUM(AC920:AC922)</f>
        <v>0</v>
      </c>
      <c r="AD923" s="215">
        <f>SUM(AD920:AD922)</f>
        <v>0</v>
      </c>
      <c r="AE923" s="215">
        <f>SUM(AE920:AE922)</f>
        <v>0</v>
      </c>
      <c r="AF923" s="215" t="s">
        <v>1</v>
      </c>
      <c r="AG923" s="215" t="s">
        <v>1</v>
      </c>
      <c r="AH923" s="215">
        <f>SUM(AH920:AH922)</f>
        <v>0</v>
      </c>
      <c r="AI923" s="215">
        <f>SUM(AI920:AI922)</f>
        <v>0</v>
      </c>
      <c r="AJ923" s="215">
        <f>SUM(AJ920:AJ922)</f>
        <v>0</v>
      </c>
      <c r="AK923" s="215">
        <f>SUM(AK920:AK922)</f>
        <v>0</v>
      </c>
      <c r="AL923" s="215">
        <f>SUM(AL920:AL922)</f>
        <v>0</v>
      </c>
    </row>
    <row r="924" spans="1:38" s="216" customFormat="1" ht="27">
      <c r="A924" s="211"/>
      <c r="B924" s="219" t="s">
        <v>233</v>
      </c>
      <c r="C924" s="219"/>
      <c r="D924" s="215" t="s">
        <v>1</v>
      </c>
      <c r="E924" s="215" t="s">
        <v>1</v>
      </c>
      <c r="F924" s="215" t="s">
        <v>1</v>
      </c>
      <c r="G924" s="215" t="s">
        <v>1</v>
      </c>
      <c r="H924" s="215" t="s">
        <v>1</v>
      </c>
      <c r="I924" s="215">
        <f>I918+I923</f>
        <v>41</v>
      </c>
      <c r="J924" s="215">
        <f>J918+J923</f>
        <v>7535424</v>
      </c>
      <c r="K924" s="215">
        <f>K918+K923</f>
        <v>0</v>
      </c>
      <c r="L924" s="215">
        <f>L918+L923</f>
        <v>20841.599999999999</v>
      </c>
      <c r="M924" s="215">
        <f>M918+M923</f>
        <v>7571265.5999999996</v>
      </c>
      <c r="N924" s="215"/>
      <c r="O924" s="215">
        <f t="shared" ref="O924:X924" si="227">O918+O923</f>
        <v>41</v>
      </c>
      <c r="P924" s="215">
        <f t="shared" si="227"/>
        <v>7410624</v>
      </c>
      <c r="Q924" s="215">
        <f t="shared" si="227"/>
        <v>0</v>
      </c>
      <c r="R924" s="215">
        <f t="shared" si="227"/>
        <v>20592</v>
      </c>
      <c r="S924" s="215">
        <f t="shared" si="227"/>
        <v>7446216</v>
      </c>
      <c r="T924" s="215">
        <f t="shared" si="227"/>
        <v>0</v>
      </c>
      <c r="U924" s="215">
        <f t="shared" si="227"/>
        <v>124799.99999999994</v>
      </c>
      <c r="V924" s="215">
        <f t="shared" si="227"/>
        <v>0</v>
      </c>
      <c r="W924" s="215">
        <f t="shared" si="227"/>
        <v>249.59999999999945</v>
      </c>
      <c r="X924" s="215">
        <f t="shared" si="227"/>
        <v>125049.59999999995</v>
      </c>
      <c r="Y924" s="215" t="s">
        <v>1</v>
      </c>
      <c r="Z924" s="215" t="s">
        <v>1</v>
      </c>
      <c r="AA924" s="215">
        <f>AA918+AA923</f>
        <v>41</v>
      </c>
      <c r="AB924" s="215">
        <f>AB918+AB923</f>
        <v>7653568</v>
      </c>
      <c r="AC924" s="215">
        <f>AC918+AC923</f>
        <v>0</v>
      </c>
      <c r="AD924" s="215">
        <f>AD918+AD923</f>
        <v>20841.599999999999</v>
      </c>
      <c r="AE924" s="215">
        <f>AE918+AE923</f>
        <v>7689409.5999999996</v>
      </c>
      <c r="AF924" s="215"/>
      <c r="AG924" s="215"/>
      <c r="AH924" s="215">
        <f>AH918+AH923</f>
        <v>41</v>
      </c>
      <c r="AI924" s="215">
        <f>AI918+AI923</f>
        <v>7750912</v>
      </c>
      <c r="AJ924" s="215">
        <f>AJ918+AJ923</f>
        <v>0</v>
      </c>
      <c r="AK924" s="215">
        <f>AK918+AK923</f>
        <v>20841.599999999999</v>
      </c>
      <c r="AL924" s="215">
        <f>AL918+AL923</f>
        <v>7786753.5999999996</v>
      </c>
    </row>
    <row r="925" spans="1:38">
      <c r="A925" s="194"/>
      <c r="B925" s="102"/>
      <c r="C925" s="102"/>
      <c r="D925" s="213"/>
      <c r="E925" s="213"/>
      <c r="F925" s="213"/>
      <c r="G925" s="213"/>
      <c r="H925" s="213"/>
      <c r="I925" s="102"/>
      <c r="J925" s="213"/>
      <c r="K925" s="213"/>
      <c r="L925" s="213"/>
      <c r="M925" s="213"/>
      <c r="N925" s="213"/>
      <c r="O925" s="102"/>
      <c r="P925" s="213"/>
      <c r="Q925" s="213"/>
      <c r="R925" s="213"/>
      <c r="S925" s="102"/>
      <c r="T925" s="213"/>
      <c r="U925" s="102"/>
      <c r="V925" s="213"/>
      <c r="W925" s="106"/>
      <c r="X925" s="106"/>
      <c r="Y925" s="213"/>
      <c r="Z925" s="213"/>
      <c r="AA925" s="102"/>
      <c r="AB925" s="213"/>
      <c r="AC925" s="213"/>
      <c r="AD925" s="213"/>
      <c r="AE925" s="213"/>
      <c r="AF925" s="213"/>
      <c r="AG925" s="213"/>
      <c r="AH925" s="102"/>
      <c r="AI925" s="213"/>
      <c r="AJ925" s="213"/>
      <c r="AK925" s="213"/>
      <c r="AL925" s="213"/>
    </row>
    <row r="926" spans="1:38" ht="54">
      <c r="A926" s="211" t="s">
        <v>4</v>
      </c>
      <c r="B926" s="212" t="s">
        <v>454</v>
      </c>
      <c r="C926" s="212"/>
      <c r="D926" s="213"/>
      <c r="E926" s="213"/>
      <c r="F926" s="213"/>
      <c r="G926" s="213"/>
      <c r="H926" s="213"/>
      <c r="I926" s="212"/>
      <c r="J926" s="213"/>
      <c r="K926" s="213"/>
      <c r="L926" s="213"/>
      <c r="M926" s="213"/>
      <c r="N926" s="213"/>
      <c r="O926" s="212"/>
      <c r="P926" s="213"/>
      <c r="Q926" s="213"/>
      <c r="R926" s="213"/>
      <c r="S926" s="212"/>
      <c r="T926" s="213"/>
      <c r="U926" s="212"/>
      <c r="V926" s="213"/>
      <c r="W926" s="106"/>
      <c r="X926" s="106"/>
      <c r="Y926" s="213"/>
      <c r="Z926" s="213"/>
      <c r="AA926" s="212"/>
      <c r="AB926" s="213"/>
      <c r="AC926" s="213"/>
      <c r="AD926" s="213"/>
      <c r="AE926" s="213"/>
      <c r="AF926" s="213"/>
      <c r="AG926" s="213"/>
      <c r="AH926" s="212"/>
      <c r="AI926" s="213"/>
      <c r="AJ926" s="213"/>
      <c r="AK926" s="213"/>
      <c r="AL926" s="213"/>
    </row>
    <row r="927" spans="1:38">
      <c r="A927" s="194"/>
      <c r="B927" s="179" t="s">
        <v>126</v>
      </c>
      <c r="C927" s="179"/>
      <c r="D927" s="213"/>
      <c r="E927" s="213"/>
      <c r="F927" s="213"/>
      <c r="G927" s="213"/>
      <c r="H927" s="213"/>
      <c r="I927" s="179"/>
      <c r="J927" s="213"/>
      <c r="K927" s="213"/>
      <c r="L927" s="213"/>
      <c r="M927" s="213"/>
      <c r="N927" s="213"/>
      <c r="O927" s="179"/>
      <c r="P927" s="213"/>
      <c r="Q927" s="213"/>
      <c r="R927" s="213"/>
      <c r="S927" s="179"/>
      <c r="T927" s="213"/>
      <c r="U927" s="179"/>
      <c r="V927" s="213"/>
      <c r="W927" s="106"/>
      <c r="X927" s="106"/>
      <c r="Y927" s="213"/>
      <c r="Z927" s="213"/>
      <c r="AA927" s="179"/>
      <c r="AB927" s="213"/>
      <c r="AC927" s="213"/>
      <c r="AD927" s="213"/>
      <c r="AE927" s="213"/>
      <c r="AF927" s="213"/>
      <c r="AG927" s="213"/>
      <c r="AH927" s="179"/>
      <c r="AI927" s="213"/>
      <c r="AJ927" s="213"/>
      <c r="AK927" s="213"/>
      <c r="AL927" s="213"/>
    </row>
    <row r="928" spans="1:38">
      <c r="A928" s="194">
        <v>1</v>
      </c>
      <c r="B928" s="102" t="s">
        <v>8181</v>
      </c>
      <c r="C928" s="102" t="s">
        <v>5283</v>
      </c>
      <c r="D928" s="213">
        <v>1990</v>
      </c>
      <c r="E928" s="1107" t="s">
        <v>1094</v>
      </c>
      <c r="F928" s="213" t="s">
        <v>1</v>
      </c>
      <c r="G928" s="213" t="s">
        <v>1</v>
      </c>
      <c r="H928" s="213">
        <v>1.25</v>
      </c>
      <c r="I928" s="102">
        <v>1</v>
      </c>
      <c r="J928" s="194">
        <v>104000</v>
      </c>
      <c r="K928" s="194"/>
      <c r="L928" s="194"/>
      <c r="M928" s="213">
        <f>+J928+K928+L928</f>
        <v>104000</v>
      </c>
      <c r="N928" s="213">
        <v>1.25</v>
      </c>
      <c r="O928" s="102">
        <v>1</v>
      </c>
      <c r="P928" s="194">
        <v>104000</v>
      </c>
      <c r="Q928" s="194"/>
      <c r="R928" s="194"/>
      <c r="S928" s="213">
        <f>P928+Q928+R928</f>
        <v>104000</v>
      </c>
      <c r="T928" s="213">
        <f t="shared" ref="T928:W956" si="228">I928-O928</f>
        <v>0</v>
      </c>
      <c r="U928" s="213">
        <f t="shared" si="228"/>
        <v>0</v>
      </c>
      <c r="V928" s="213">
        <f t="shared" si="228"/>
        <v>0</v>
      </c>
      <c r="W928" s="213">
        <f t="shared" si="228"/>
        <v>0</v>
      </c>
      <c r="X928" s="213">
        <f t="shared" ref="X928:X956" si="229">U928+V928+W928</f>
        <v>0</v>
      </c>
      <c r="Y928" s="213" t="s">
        <v>1</v>
      </c>
      <c r="Z928" s="213">
        <v>1.25</v>
      </c>
      <c r="AA928" s="102">
        <v>1</v>
      </c>
      <c r="AB928" s="194">
        <v>104000</v>
      </c>
      <c r="AC928" s="194"/>
      <c r="AD928" s="194"/>
      <c r="AE928" s="213">
        <f t="shared" ref="AE928:AE956" si="230">AB928+AC928+AD928</f>
        <v>104000</v>
      </c>
      <c r="AF928" s="213" t="s">
        <v>1</v>
      </c>
      <c r="AG928" s="213">
        <v>1.25</v>
      </c>
      <c r="AH928" s="102">
        <v>1</v>
      </c>
      <c r="AI928" s="194">
        <v>104000</v>
      </c>
      <c r="AJ928" s="194"/>
      <c r="AK928" s="194"/>
      <c r="AL928" s="213">
        <f t="shared" ref="AL928:AL956" si="231">AI928+AJ928+AK928</f>
        <v>104000</v>
      </c>
    </row>
    <row r="929" spans="1:38">
      <c r="A929" s="194">
        <v>2</v>
      </c>
      <c r="B929" s="102" t="s">
        <v>8182</v>
      </c>
      <c r="C929" s="102" t="s">
        <v>6804</v>
      </c>
      <c r="D929" s="213">
        <v>2003</v>
      </c>
      <c r="E929" s="1107" t="s">
        <v>1094</v>
      </c>
      <c r="F929" s="213" t="s">
        <v>1</v>
      </c>
      <c r="G929" s="213" t="s">
        <v>1</v>
      </c>
      <c r="H929" s="213">
        <v>1.25</v>
      </c>
      <c r="I929" s="102">
        <v>1</v>
      </c>
      <c r="J929" s="194">
        <v>104000</v>
      </c>
      <c r="K929" s="194"/>
      <c r="L929" s="194"/>
      <c r="M929" s="213">
        <f t="shared" ref="M929:M956" si="232">+J929+K929+L929</f>
        <v>104000</v>
      </c>
      <c r="N929" s="213">
        <v>1.25</v>
      </c>
      <c r="O929" s="102">
        <v>1</v>
      </c>
      <c r="P929" s="194">
        <v>104000</v>
      </c>
      <c r="Q929" s="194"/>
      <c r="R929" s="194"/>
      <c r="S929" s="213">
        <f t="shared" ref="S929:S956" si="233">P929+Q929+R929</f>
        <v>104000</v>
      </c>
      <c r="T929" s="213">
        <f t="shared" si="228"/>
        <v>0</v>
      </c>
      <c r="U929" s="213">
        <f t="shared" si="228"/>
        <v>0</v>
      </c>
      <c r="V929" s="213">
        <f t="shared" si="228"/>
        <v>0</v>
      </c>
      <c r="W929" s="213">
        <f t="shared" si="228"/>
        <v>0</v>
      </c>
      <c r="X929" s="213">
        <f t="shared" si="229"/>
        <v>0</v>
      </c>
      <c r="Y929" s="213" t="s">
        <v>1</v>
      </c>
      <c r="Z929" s="213">
        <v>1.25</v>
      </c>
      <c r="AA929" s="102">
        <v>1</v>
      </c>
      <c r="AB929" s="194">
        <v>104000</v>
      </c>
      <c r="AC929" s="194"/>
      <c r="AD929" s="194"/>
      <c r="AE929" s="213">
        <f t="shared" si="230"/>
        <v>104000</v>
      </c>
      <c r="AF929" s="213" t="s">
        <v>1</v>
      </c>
      <c r="AG929" s="213">
        <v>1.25</v>
      </c>
      <c r="AH929" s="102">
        <v>1</v>
      </c>
      <c r="AI929" s="194">
        <v>104000</v>
      </c>
      <c r="AJ929" s="194"/>
      <c r="AK929" s="194"/>
      <c r="AL929" s="213">
        <f t="shared" si="231"/>
        <v>104000</v>
      </c>
    </row>
    <row r="930" spans="1:38">
      <c r="A930" s="194">
        <v>3</v>
      </c>
      <c r="B930" s="102" t="s">
        <v>8183</v>
      </c>
      <c r="C930" s="102" t="s">
        <v>5283</v>
      </c>
      <c r="D930" s="213">
        <v>1971</v>
      </c>
      <c r="E930" s="1106" t="s">
        <v>1091</v>
      </c>
      <c r="F930" s="213" t="s">
        <v>1</v>
      </c>
      <c r="G930" s="213" t="s">
        <v>1</v>
      </c>
      <c r="H930" s="213">
        <v>1.5</v>
      </c>
      <c r="I930" s="102">
        <v>1</v>
      </c>
      <c r="J930" s="194">
        <v>124800</v>
      </c>
      <c r="K930" s="194"/>
      <c r="L930" s="194"/>
      <c r="M930" s="213">
        <f t="shared" si="232"/>
        <v>124800</v>
      </c>
      <c r="N930" s="213">
        <v>1.5</v>
      </c>
      <c r="O930" s="102">
        <v>1</v>
      </c>
      <c r="P930" s="194">
        <v>124800</v>
      </c>
      <c r="Q930" s="194"/>
      <c r="R930" s="194"/>
      <c r="S930" s="213">
        <f t="shared" si="233"/>
        <v>124800</v>
      </c>
      <c r="T930" s="213">
        <f t="shared" si="228"/>
        <v>0</v>
      </c>
      <c r="U930" s="213">
        <f t="shared" si="228"/>
        <v>0</v>
      </c>
      <c r="V930" s="213">
        <f t="shared" si="228"/>
        <v>0</v>
      </c>
      <c r="W930" s="213">
        <f t="shared" si="228"/>
        <v>0</v>
      </c>
      <c r="X930" s="213">
        <f t="shared" si="229"/>
        <v>0</v>
      </c>
      <c r="Y930" s="213" t="s">
        <v>1</v>
      </c>
      <c r="Z930" s="213">
        <v>1.5</v>
      </c>
      <c r="AA930" s="102">
        <v>1</v>
      </c>
      <c r="AB930" s="194">
        <v>124800</v>
      </c>
      <c r="AC930" s="194"/>
      <c r="AD930" s="194"/>
      <c r="AE930" s="213">
        <f t="shared" si="230"/>
        <v>124800</v>
      </c>
      <c r="AF930" s="213" t="s">
        <v>1</v>
      </c>
      <c r="AG930" s="213">
        <v>1.5</v>
      </c>
      <c r="AH930" s="102">
        <v>1</v>
      </c>
      <c r="AI930" s="194">
        <v>124800</v>
      </c>
      <c r="AJ930" s="194"/>
      <c r="AK930" s="194"/>
      <c r="AL930" s="213">
        <f t="shared" si="231"/>
        <v>124800</v>
      </c>
    </row>
    <row r="931" spans="1:38">
      <c r="A931" s="194">
        <v>4</v>
      </c>
      <c r="B931" s="102" t="s">
        <v>6805</v>
      </c>
      <c r="C931" s="102" t="s">
        <v>6804</v>
      </c>
      <c r="D931" s="213">
        <v>1988</v>
      </c>
      <c r="E931" s="1106" t="s">
        <v>1097</v>
      </c>
      <c r="F931" s="213" t="s">
        <v>1</v>
      </c>
      <c r="G931" s="213" t="s">
        <v>1</v>
      </c>
      <c r="H931" s="213">
        <v>1.5</v>
      </c>
      <c r="I931" s="102">
        <v>1</v>
      </c>
      <c r="J931" s="194">
        <v>124800</v>
      </c>
      <c r="K931" s="194"/>
      <c r="L931" s="194"/>
      <c r="M931" s="213">
        <f t="shared" si="232"/>
        <v>124800</v>
      </c>
      <c r="N931" s="213">
        <v>1.5</v>
      </c>
      <c r="O931" s="102">
        <v>1</v>
      </c>
      <c r="P931" s="194">
        <v>124800</v>
      </c>
      <c r="Q931" s="194"/>
      <c r="R931" s="194"/>
      <c r="S931" s="213">
        <f t="shared" si="233"/>
        <v>124800</v>
      </c>
      <c r="T931" s="213">
        <f t="shared" si="228"/>
        <v>0</v>
      </c>
      <c r="U931" s="213">
        <f t="shared" si="228"/>
        <v>0</v>
      </c>
      <c r="V931" s="213">
        <f t="shared" si="228"/>
        <v>0</v>
      </c>
      <c r="W931" s="213">
        <f t="shared" si="228"/>
        <v>0</v>
      </c>
      <c r="X931" s="213">
        <f t="shared" si="229"/>
        <v>0</v>
      </c>
      <c r="Y931" s="213" t="s">
        <v>1</v>
      </c>
      <c r="Z931" s="213">
        <v>1.5</v>
      </c>
      <c r="AA931" s="102">
        <v>1</v>
      </c>
      <c r="AB931" s="194">
        <v>124800</v>
      </c>
      <c r="AC931" s="194"/>
      <c r="AD931" s="194"/>
      <c r="AE931" s="213">
        <f t="shared" si="230"/>
        <v>124800</v>
      </c>
      <c r="AF931" s="213" t="s">
        <v>1</v>
      </c>
      <c r="AG931" s="213">
        <v>1.5</v>
      </c>
      <c r="AH931" s="102">
        <v>1</v>
      </c>
      <c r="AI931" s="194">
        <v>124800</v>
      </c>
      <c r="AJ931" s="194"/>
      <c r="AK931" s="194"/>
      <c r="AL931" s="213">
        <f t="shared" si="231"/>
        <v>124800</v>
      </c>
    </row>
    <row r="932" spans="1:38">
      <c r="A932" s="194">
        <v>5</v>
      </c>
      <c r="B932" s="102" t="s">
        <v>1425</v>
      </c>
      <c r="C932" s="102" t="s">
        <v>5283</v>
      </c>
      <c r="D932" s="213">
        <v>1955</v>
      </c>
      <c r="E932" s="1106" t="s">
        <v>1097</v>
      </c>
      <c r="F932" s="213" t="s">
        <v>1</v>
      </c>
      <c r="G932" s="213" t="s">
        <v>1</v>
      </c>
      <c r="H932" s="213">
        <v>1.5</v>
      </c>
      <c r="I932" s="102">
        <v>1</v>
      </c>
      <c r="J932" s="194">
        <v>124800</v>
      </c>
      <c r="K932" s="194"/>
      <c r="L932" s="194"/>
      <c r="M932" s="213">
        <f t="shared" si="232"/>
        <v>124800</v>
      </c>
      <c r="N932" s="213">
        <v>1.5</v>
      </c>
      <c r="O932" s="102">
        <v>1</v>
      </c>
      <c r="P932" s="194">
        <v>124800</v>
      </c>
      <c r="Q932" s="194"/>
      <c r="R932" s="194"/>
      <c r="S932" s="213">
        <f t="shared" si="233"/>
        <v>124800</v>
      </c>
      <c r="T932" s="213">
        <f t="shared" si="228"/>
        <v>0</v>
      </c>
      <c r="U932" s="213">
        <f t="shared" si="228"/>
        <v>0</v>
      </c>
      <c r="V932" s="213">
        <f t="shared" si="228"/>
        <v>0</v>
      </c>
      <c r="W932" s="213">
        <f t="shared" si="228"/>
        <v>0</v>
      </c>
      <c r="X932" s="213">
        <f t="shared" si="229"/>
        <v>0</v>
      </c>
      <c r="Y932" s="213" t="s">
        <v>1</v>
      </c>
      <c r="Z932" s="213">
        <v>1.5</v>
      </c>
      <c r="AA932" s="102">
        <v>1</v>
      </c>
      <c r="AB932" s="194">
        <v>124800</v>
      </c>
      <c r="AC932" s="194"/>
      <c r="AD932" s="194"/>
      <c r="AE932" s="213">
        <f t="shared" si="230"/>
        <v>124800</v>
      </c>
      <c r="AF932" s="213" t="s">
        <v>1</v>
      </c>
      <c r="AG932" s="213">
        <v>1.5</v>
      </c>
      <c r="AH932" s="102">
        <v>1</v>
      </c>
      <c r="AI932" s="194">
        <v>124800</v>
      </c>
      <c r="AJ932" s="194"/>
      <c r="AK932" s="194"/>
      <c r="AL932" s="213">
        <f t="shared" si="231"/>
        <v>124800</v>
      </c>
    </row>
    <row r="933" spans="1:38">
      <c r="A933" s="194">
        <v>6</v>
      </c>
      <c r="B933" s="102" t="s">
        <v>6806</v>
      </c>
      <c r="C933" s="102" t="s">
        <v>5283</v>
      </c>
      <c r="D933" s="213">
        <v>1978</v>
      </c>
      <c r="E933" s="1106" t="s">
        <v>1097</v>
      </c>
      <c r="F933" s="213" t="s">
        <v>1</v>
      </c>
      <c r="G933" s="213" t="s">
        <v>1</v>
      </c>
      <c r="H933" s="213">
        <v>1.5</v>
      </c>
      <c r="I933" s="102">
        <v>1</v>
      </c>
      <c r="J933" s="194">
        <v>124800</v>
      </c>
      <c r="K933" s="194"/>
      <c r="L933" s="194"/>
      <c r="M933" s="213">
        <f t="shared" si="232"/>
        <v>124800</v>
      </c>
      <c r="N933" s="213">
        <v>1.5</v>
      </c>
      <c r="O933" s="102">
        <v>1</v>
      </c>
      <c r="P933" s="194">
        <v>124800</v>
      </c>
      <c r="Q933" s="194"/>
      <c r="R933" s="194"/>
      <c r="S933" s="213">
        <f t="shared" si="233"/>
        <v>124800</v>
      </c>
      <c r="T933" s="213">
        <f t="shared" si="228"/>
        <v>0</v>
      </c>
      <c r="U933" s="213">
        <f t="shared" si="228"/>
        <v>0</v>
      </c>
      <c r="V933" s="213">
        <f t="shared" si="228"/>
        <v>0</v>
      </c>
      <c r="W933" s="213">
        <f t="shared" si="228"/>
        <v>0</v>
      </c>
      <c r="X933" s="213">
        <f t="shared" si="229"/>
        <v>0</v>
      </c>
      <c r="Y933" s="213" t="s">
        <v>1</v>
      </c>
      <c r="Z933" s="213">
        <v>1.5</v>
      </c>
      <c r="AA933" s="102">
        <v>1</v>
      </c>
      <c r="AB933" s="194">
        <v>124800</v>
      </c>
      <c r="AC933" s="194"/>
      <c r="AD933" s="194"/>
      <c r="AE933" s="213">
        <f t="shared" si="230"/>
        <v>124800</v>
      </c>
      <c r="AF933" s="213" t="s">
        <v>1</v>
      </c>
      <c r="AG933" s="213">
        <v>1.5</v>
      </c>
      <c r="AH933" s="102">
        <v>1</v>
      </c>
      <c r="AI933" s="194">
        <v>124800</v>
      </c>
      <c r="AJ933" s="194"/>
      <c r="AK933" s="194"/>
      <c r="AL933" s="213">
        <f t="shared" si="231"/>
        <v>124800</v>
      </c>
    </row>
    <row r="934" spans="1:38">
      <c r="A934" s="194">
        <v>7</v>
      </c>
      <c r="B934" s="102" t="s">
        <v>1424</v>
      </c>
      <c r="C934" s="102" t="s">
        <v>6804</v>
      </c>
      <c r="D934" s="213">
        <v>1975</v>
      </c>
      <c r="E934" s="1106" t="s">
        <v>1097</v>
      </c>
      <c r="F934" s="213" t="s">
        <v>1</v>
      </c>
      <c r="G934" s="213" t="s">
        <v>1</v>
      </c>
      <c r="H934" s="213">
        <v>1.5</v>
      </c>
      <c r="I934" s="102">
        <v>1</v>
      </c>
      <c r="J934" s="194">
        <v>124800</v>
      </c>
      <c r="K934" s="194"/>
      <c r="L934" s="194"/>
      <c r="M934" s="213">
        <f t="shared" si="232"/>
        <v>124800</v>
      </c>
      <c r="N934" s="213">
        <v>1.5</v>
      </c>
      <c r="O934" s="102">
        <v>1</v>
      </c>
      <c r="P934" s="194">
        <v>124800</v>
      </c>
      <c r="Q934" s="194"/>
      <c r="R934" s="194"/>
      <c r="S934" s="213">
        <f t="shared" si="233"/>
        <v>124800</v>
      </c>
      <c r="T934" s="213">
        <f t="shared" si="228"/>
        <v>0</v>
      </c>
      <c r="U934" s="213">
        <f t="shared" si="228"/>
        <v>0</v>
      </c>
      <c r="V934" s="213">
        <f t="shared" si="228"/>
        <v>0</v>
      </c>
      <c r="W934" s="213">
        <f t="shared" si="228"/>
        <v>0</v>
      </c>
      <c r="X934" s="213">
        <f t="shared" si="229"/>
        <v>0</v>
      </c>
      <c r="Y934" s="213" t="s">
        <v>1</v>
      </c>
      <c r="Z934" s="213">
        <v>1.5</v>
      </c>
      <c r="AA934" s="102">
        <v>1</v>
      </c>
      <c r="AB934" s="194">
        <v>124800</v>
      </c>
      <c r="AC934" s="194"/>
      <c r="AD934" s="194"/>
      <c r="AE934" s="213">
        <f t="shared" si="230"/>
        <v>124800</v>
      </c>
      <c r="AF934" s="213" t="s">
        <v>1</v>
      </c>
      <c r="AG934" s="213">
        <v>1.5</v>
      </c>
      <c r="AH934" s="102">
        <v>1</v>
      </c>
      <c r="AI934" s="194">
        <v>124800</v>
      </c>
      <c r="AJ934" s="194"/>
      <c r="AK934" s="194"/>
      <c r="AL934" s="213">
        <f t="shared" si="231"/>
        <v>124800</v>
      </c>
    </row>
    <row r="935" spans="1:38">
      <c r="A935" s="194">
        <v>8</v>
      </c>
      <c r="B935" s="102" t="s">
        <v>8184</v>
      </c>
      <c r="C935" s="102" t="s">
        <v>6804</v>
      </c>
      <c r="D935" s="213">
        <v>2002</v>
      </c>
      <c r="E935" s="1106" t="s">
        <v>1146</v>
      </c>
      <c r="F935" s="213" t="s">
        <v>1</v>
      </c>
      <c r="G935" s="213" t="s">
        <v>1</v>
      </c>
      <c r="H935" s="213">
        <v>1</v>
      </c>
      <c r="I935" s="102">
        <v>1</v>
      </c>
      <c r="J935" s="194">
        <v>104000</v>
      </c>
      <c r="K935" s="194"/>
      <c r="L935" s="194"/>
      <c r="M935" s="213">
        <f t="shared" si="232"/>
        <v>104000</v>
      </c>
      <c r="N935" s="213">
        <v>1</v>
      </c>
      <c r="O935" s="102">
        <v>1</v>
      </c>
      <c r="P935" s="194">
        <v>104000</v>
      </c>
      <c r="Q935" s="194"/>
      <c r="R935" s="194"/>
      <c r="S935" s="213">
        <f t="shared" si="233"/>
        <v>104000</v>
      </c>
      <c r="T935" s="213">
        <f t="shared" si="228"/>
        <v>0</v>
      </c>
      <c r="U935" s="213">
        <f t="shared" si="228"/>
        <v>0</v>
      </c>
      <c r="V935" s="213">
        <f t="shared" si="228"/>
        <v>0</v>
      </c>
      <c r="W935" s="213">
        <f t="shared" si="228"/>
        <v>0</v>
      </c>
      <c r="X935" s="213">
        <f t="shared" si="229"/>
        <v>0</v>
      </c>
      <c r="Y935" s="213" t="s">
        <v>1</v>
      </c>
      <c r="Z935" s="213">
        <v>1</v>
      </c>
      <c r="AA935" s="102">
        <v>1</v>
      </c>
      <c r="AB935" s="194">
        <v>104000</v>
      </c>
      <c r="AC935" s="194"/>
      <c r="AD935" s="194"/>
      <c r="AE935" s="213">
        <f t="shared" si="230"/>
        <v>104000</v>
      </c>
      <c r="AF935" s="213" t="s">
        <v>1</v>
      </c>
      <c r="AG935" s="213">
        <v>1</v>
      </c>
      <c r="AH935" s="102">
        <v>1</v>
      </c>
      <c r="AI935" s="194">
        <v>104000</v>
      </c>
      <c r="AJ935" s="194"/>
      <c r="AK935" s="194"/>
      <c r="AL935" s="213">
        <f t="shared" si="231"/>
        <v>104000</v>
      </c>
    </row>
    <row r="936" spans="1:38">
      <c r="A936" s="194">
        <v>9</v>
      </c>
      <c r="B936" s="102" t="s">
        <v>1428</v>
      </c>
      <c r="C936" s="102" t="s">
        <v>6804</v>
      </c>
      <c r="D936" s="213">
        <v>1973</v>
      </c>
      <c r="E936" s="1106" t="s">
        <v>1146</v>
      </c>
      <c r="F936" s="213" t="s">
        <v>1</v>
      </c>
      <c r="G936" s="213" t="s">
        <v>1</v>
      </c>
      <c r="H936" s="213">
        <v>1</v>
      </c>
      <c r="I936" s="102">
        <v>1</v>
      </c>
      <c r="J936" s="194">
        <v>95625</v>
      </c>
      <c r="K936" s="194"/>
      <c r="L936" s="194"/>
      <c r="M936" s="213">
        <f t="shared" si="232"/>
        <v>95625</v>
      </c>
      <c r="N936" s="213">
        <v>1</v>
      </c>
      <c r="O936" s="102">
        <v>1</v>
      </c>
      <c r="P936" s="194">
        <v>95625</v>
      </c>
      <c r="Q936" s="194"/>
      <c r="R936" s="194"/>
      <c r="S936" s="213">
        <f t="shared" si="233"/>
        <v>95625</v>
      </c>
      <c r="T936" s="213">
        <f t="shared" si="228"/>
        <v>0</v>
      </c>
      <c r="U936" s="213">
        <f t="shared" si="228"/>
        <v>0</v>
      </c>
      <c r="V936" s="213">
        <f t="shared" si="228"/>
        <v>0</v>
      </c>
      <c r="W936" s="213">
        <f t="shared" si="228"/>
        <v>0</v>
      </c>
      <c r="X936" s="213">
        <f t="shared" si="229"/>
        <v>0</v>
      </c>
      <c r="Y936" s="213" t="s">
        <v>1</v>
      </c>
      <c r="Z936" s="213">
        <v>1</v>
      </c>
      <c r="AA936" s="102">
        <v>1</v>
      </c>
      <c r="AB936" s="194">
        <v>95625</v>
      </c>
      <c r="AC936" s="194"/>
      <c r="AD936" s="194"/>
      <c r="AE936" s="213">
        <f t="shared" si="230"/>
        <v>95625</v>
      </c>
      <c r="AF936" s="213" t="s">
        <v>1</v>
      </c>
      <c r="AG936" s="213">
        <v>1</v>
      </c>
      <c r="AH936" s="102">
        <v>1</v>
      </c>
      <c r="AI936" s="194">
        <v>95625</v>
      </c>
      <c r="AJ936" s="194"/>
      <c r="AK936" s="194"/>
      <c r="AL936" s="213">
        <f t="shared" si="231"/>
        <v>95625</v>
      </c>
    </row>
    <row r="937" spans="1:38">
      <c r="A937" s="194">
        <v>10</v>
      </c>
      <c r="B937" s="102" t="s">
        <v>6808</v>
      </c>
      <c r="C937" s="102" t="s">
        <v>6804</v>
      </c>
      <c r="D937" s="213">
        <v>1956</v>
      </c>
      <c r="E937" s="1106" t="s">
        <v>1146</v>
      </c>
      <c r="F937" s="213" t="s">
        <v>1</v>
      </c>
      <c r="G937" s="213" t="s">
        <v>1</v>
      </c>
      <c r="H937" s="213">
        <v>1</v>
      </c>
      <c r="I937" s="102">
        <v>1</v>
      </c>
      <c r="J937" s="194">
        <v>95625</v>
      </c>
      <c r="K937" s="194"/>
      <c r="L937" s="194"/>
      <c r="M937" s="213">
        <f t="shared" si="232"/>
        <v>95625</v>
      </c>
      <c r="N937" s="213">
        <v>1</v>
      </c>
      <c r="O937" s="102">
        <v>1</v>
      </c>
      <c r="P937" s="194">
        <v>95625</v>
      </c>
      <c r="Q937" s="194"/>
      <c r="R937" s="194"/>
      <c r="S937" s="213">
        <f t="shared" si="233"/>
        <v>95625</v>
      </c>
      <c r="T937" s="213">
        <f t="shared" si="228"/>
        <v>0</v>
      </c>
      <c r="U937" s="213">
        <f t="shared" si="228"/>
        <v>0</v>
      </c>
      <c r="V937" s="213">
        <f t="shared" si="228"/>
        <v>0</v>
      </c>
      <c r="W937" s="213">
        <f t="shared" si="228"/>
        <v>0</v>
      </c>
      <c r="X937" s="213">
        <f t="shared" si="229"/>
        <v>0</v>
      </c>
      <c r="Y937" s="213" t="s">
        <v>1</v>
      </c>
      <c r="Z937" s="213">
        <v>1</v>
      </c>
      <c r="AA937" s="102">
        <v>1</v>
      </c>
      <c r="AB937" s="194">
        <v>95625</v>
      </c>
      <c r="AC937" s="194"/>
      <c r="AD937" s="194"/>
      <c r="AE937" s="213">
        <f t="shared" si="230"/>
        <v>95625</v>
      </c>
      <c r="AF937" s="213" t="s">
        <v>1</v>
      </c>
      <c r="AG937" s="213">
        <v>1</v>
      </c>
      <c r="AH937" s="102">
        <v>1</v>
      </c>
      <c r="AI937" s="194">
        <v>95625</v>
      </c>
      <c r="AJ937" s="194"/>
      <c r="AK937" s="194"/>
      <c r="AL937" s="213">
        <f t="shared" si="231"/>
        <v>95625</v>
      </c>
    </row>
    <row r="938" spans="1:38">
      <c r="A938" s="194">
        <v>11</v>
      </c>
      <c r="B938" s="102" t="s">
        <v>1429</v>
      </c>
      <c r="C938" s="102" t="s">
        <v>5283</v>
      </c>
      <c r="D938" s="213">
        <v>1995</v>
      </c>
      <c r="E938" s="1106" t="s">
        <v>1146</v>
      </c>
      <c r="F938" s="213" t="s">
        <v>1</v>
      </c>
      <c r="G938" s="213" t="s">
        <v>1</v>
      </c>
      <c r="H938" s="213">
        <v>1</v>
      </c>
      <c r="I938" s="102">
        <v>1</v>
      </c>
      <c r="J938" s="194">
        <v>104000</v>
      </c>
      <c r="K938" s="194"/>
      <c r="L938" s="194"/>
      <c r="M938" s="213">
        <f t="shared" si="232"/>
        <v>104000</v>
      </c>
      <c r="N938" s="213">
        <v>1</v>
      </c>
      <c r="O938" s="102">
        <v>1</v>
      </c>
      <c r="P938" s="194">
        <v>104000</v>
      </c>
      <c r="Q938" s="194"/>
      <c r="R938" s="194"/>
      <c r="S938" s="213">
        <f t="shared" si="233"/>
        <v>104000</v>
      </c>
      <c r="T938" s="213">
        <f t="shared" si="228"/>
        <v>0</v>
      </c>
      <c r="U938" s="213">
        <f t="shared" si="228"/>
        <v>0</v>
      </c>
      <c r="V938" s="213">
        <f t="shared" si="228"/>
        <v>0</v>
      </c>
      <c r="W938" s="213">
        <f t="shared" si="228"/>
        <v>0</v>
      </c>
      <c r="X938" s="213">
        <f t="shared" si="229"/>
        <v>0</v>
      </c>
      <c r="Y938" s="213" t="s">
        <v>1</v>
      </c>
      <c r="Z938" s="213">
        <v>1</v>
      </c>
      <c r="AA938" s="102">
        <v>1</v>
      </c>
      <c r="AB938" s="194">
        <v>104000</v>
      </c>
      <c r="AC938" s="194"/>
      <c r="AD938" s="194"/>
      <c r="AE938" s="213">
        <f t="shared" si="230"/>
        <v>104000</v>
      </c>
      <c r="AF938" s="213" t="s">
        <v>1</v>
      </c>
      <c r="AG938" s="213">
        <v>1</v>
      </c>
      <c r="AH938" s="102">
        <v>1</v>
      </c>
      <c r="AI938" s="194">
        <v>104000</v>
      </c>
      <c r="AJ938" s="194"/>
      <c r="AK938" s="194"/>
      <c r="AL938" s="213">
        <f t="shared" si="231"/>
        <v>104000</v>
      </c>
    </row>
    <row r="939" spans="1:38">
      <c r="A939" s="194">
        <v>12</v>
      </c>
      <c r="B939" s="102" t="s">
        <v>1426</v>
      </c>
      <c r="C939" s="102" t="s">
        <v>5283</v>
      </c>
      <c r="D939" s="213">
        <v>1948</v>
      </c>
      <c r="E939" s="1106" t="s">
        <v>1100</v>
      </c>
      <c r="F939" s="213" t="s">
        <v>1</v>
      </c>
      <c r="G939" s="213" t="s">
        <v>1</v>
      </c>
      <c r="H939" s="213">
        <v>1.4</v>
      </c>
      <c r="I939" s="102">
        <v>1</v>
      </c>
      <c r="J939" s="194">
        <v>116479.99999999999</v>
      </c>
      <c r="K939" s="194"/>
      <c r="L939" s="194"/>
      <c r="M939" s="213">
        <f t="shared" si="232"/>
        <v>116479.99999999999</v>
      </c>
      <c r="N939" s="213">
        <v>1.4</v>
      </c>
      <c r="O939" s="102">
        <v>1</v>
      </c>
      <c r="P939" s="194">
        <v>116479.99999999999</v>
      </c>
      <c r="Q939" s="194"/>
      <c r="R939" s="194"/>
      <c r="S939" s="213">
        <f t="shared" si="233"/>
        <v>116479.99999999999</v>
      </c>
      <c r="T939" s="213">
        <f t="shared" si="228"/>
        <v>0</v>
      </c>
      <c r="U939" s="213">
        <f t="shared" si="228"/>
        <v>0</v>
      </c>
      <c r="V939" s="213">
        <f t="shared" si="228"/>
        <v>0</v>
      </c>
      <c r="W939" s="213">
        <f t="shared" si="228"/>
        <v>0</v>
      </c>
      <c r="X939" s="213">
        <f t="shared" si="229"/>
        <v>0</v>
      </c>
      <c r="Y939" s="213" t="s">
        <v>1</v>
      </c>
      <c r="Z939" s="213">
        <v>1.4</v>
      </c>
      <c r="AA939" s="102">
        <v>1</v>
      </c>
      <c r="AB939" s="194">
        <v>116479.99999999999</v>
      </c>
      <c r="AC939" s="194"/>
      <c r="AD939" s="194"/>
      <c r="AE939" s="213">
        <f t="shared" si="230"/>
        <v>116479.99999999999</v>
      </c>
      <c r="AF939" s="213" t="s">
        <v>1</v>
      </c>
      <c r="AG939" s="213">
        <v>1.4</v>
      </c>
      <c r="AH939" s="102">
        <v>1</v>
      </c>
      <c r="AI939" s="194">
        <v>116479.99999999999</v>
      </c>
      <c r="AJ939" s="194"/>
      <c r="AK939" s="194"/>
      <c r="AL939" s="213">
        <f t="shared" si="231"/>
        <v>116479.99999999999</v>
      </c>
    </row>
    <row r="940" spans="1:38">
      <c r="A940" s="194">
        <v>13</v>
      </c>
      <c r="B940" s="102" t="s">
        <v>1427</v>
      </c>
      <c r="C940" s="102" t="s">
        <v>5283</v>
      </c>
      <c r="D940" s="213">
        <v>1961</v>
      </c>
      <c r="E940" s="1106" t="s">
        <v>1096</v>
      </c>
      <c r="F940" s="213" t="s">
        <v>1</v>
      </c>
      <c r="G940" s="213" t="s">
        <v>1</v>
      </c>
      <c r="H940" s="213">
        <v>1.6</v>
      </c>
      <c r="I940" s="102">
        <v>1</v>
      </c>
      <c r="J940" s="194">
        <v>133120</v>
      </c>
      <c r="K940" s="194"/>
      <c r="L940" s="194"/>
      <c r="M940" s="213">
        <f t="shared" si="232"/>
        <v>133120</v>
      </c>
      <c r="N940" s="213">
        <v>1.6</v>
      </c>
      <c r="O940" s="102">
        <v>1</v>
      </c>
      <c r="P940" s="194">
        <v>133120</v>
      </c>
      <c r="Q940" s="194"/>
      <c r="R940" s="194"/>
      <c r="S940" s="213">
        <f t="shared" si="233"/>
        <v>133120</v>
      </c>
      <c r="T940" s="213">
        <f t="shared" si="228"/>
        <v>0</v>
      </c>
      <c r="U940" s="213">
        <f t="shared" si="228"/>
        <v>0</v>
      </c>
      <c r="V940" s="213">
        <f t="shared" si="228"/>
        <v>0</v>
      </c>
      <c r="W940" s="213">
        <f t="shared" si="228"/>
        <v>0</v>
      </c>
      <c r="X940" s="213">
        <f t="shared" si="229"/>
        <v>0</v>
      </c>
      <c r="Y940" s="213" t="s">
        <v>1</v>
      </c>
      <c r="Z940" s="213">
        <v>1.6</v>
      </c>
      <c r="AA940" s="102">
        <v>1</v>
      </c>
      <c r="AB940" s="194">
        <v>133120</v>
      </c>
      <c r="AC940" s="194"/>
      <c r="AD940" s="194"/>
      <c r="AE940" s="213">
        <f t="shared" si="230"/>
        <v>133120</v>
      </c>
      <c r="AF940" s="213" t="s">
        <v>1</v>
      </c>
      <c r="AG940" s="213">
        <v>1.6</v>
      </c>
      <c r="AH940" s="102">
        <v>1</v>
      </c>
      <c r="AI940" s="194">
        <v>133120</v>
      </c>
      <c r="AJ940" s="194"/>
      <c r="AK940" s="194"/>
      <c r="AL940" s="213">
        <f t="shared" si="231"/>
        <v>133120</v>
      </c>
    </row>
    <row r="941" spans="1:38">
      <c r="A941" s="194">
        <v>14</v>
      </c>
      <c r="B941" s="102" t="s">
        <v>1430</v>
      </c>
      <c r="C941" s="102" t="s">
        <v>6804</v>
      </c>
      <c r="D941" s="213">
        <v>1955</v>
      </c>
      <c r="E941" s="1106" t="s">
        <v>1103</v>
      </c>
      <c r="F941" s="213" t="s">
        <v>1</v>
      </c>
      <c r="G941" s="213" t="s">
        <v>1</v>
      </c>
      <c r="H941" s="213">
        <v>1</v>
      </c>
      <c r="I941" s="102">
        <v>1</v>
      </c>
      <c r="J941" s="194">
        <v>95625</v>
      </c>
      <c r="K941" s="194"/>
      <c r="L941" s="194"/>
      <c r="M941" s="213">
        <f t="shared" si="232"/>
        <v>95625</v>
      </c>
      <c r="N941" s="213">
        <v>1</v>
      </c>
      <c r="O941" s="102">
        <v>1</v>
      </c>
      <c r="P941" s="194">
        <v>95625</v>
      </c>
      <c r="Q941" s="194"/>
      <c r="R941" s="194"/>
      <c r="S941" s="213">
        <f t="shared" si="233"/>
        <v>95625</v>
      </c>
      <c r="T941" s="213">
        <f t="shared" si="228"/>
        <v>0</v>
      </c>
      <c r="U941" s="213">
        <f t="shared" si="228"/>
        <v>0</v>
      </c>
      <c r="V941" s="213">
        <f t="shared" si="228"/>
        <v>0</v>
      </c>
      <c r="W941" s="213">
        <f t="shared" si="228"/>
        <v>0</v>
      </c>
      <c r="X941" s="213">
        <f t="shared" si="229"/>
        <v>0</v>
      </c>
      <c r="Y941" s="213" t="s">
        <v>1</v>
      </c>
      <c r="Z941" s="213">
        <v>1</v>
      </c>
      <c r="AA941" s="102">
        <v>1</v>
      </c>
      <c r="AB941" s="194">
        <v>95625</v>
      </c>
      <c r="AC941" s="194"/>
      <c r="AD941" s="194"/>
      <c r="AE941" s="213">
        <f t="shared" si="230"/>
        <v>95625</v>
      </c>
      <c r="AF941" s="213" t="s">
        <v>1</v>
      </c>
      <c r="AG941" s="213">
        <v>1</v>
      </c>
      <c r="AH941" s="102">
        <v>1</v>
      </c>
      <c r="AI941" s="194">
        <v>95625</v>
      </c>
      <c r="AJ941" s="194"/>
      <c r="AK941" s="194"/>
      <c r="AL941" s="213">
        <f t="shared" si="231"/>
        <v>95625</v>
      </c>
    </row>
    <row r="942" spans="1:38">
      <c r="A942" s="194">
        <v>15</v>
      </c>
      <c r="B942" s="102" t="s">
        <v>6809</v>
      </c>
      <c r="C942" s="102" t="s">
        <v>6804</v>
      </c>
      <c r="D942" s="213">
        <v>1959</v>
      </c>
      <c r="E942" s="1106" t="s">
        <v>1103</v>
      </c>
      <c r="F942" s="213" t="s">
        <v>1</v>
      </c>
      <c r="G942" s="213" t="s">
        <v>1</v>
      </c>
      <c r="H942" s="213">
        <v>1</v>
      </c>
      <c r="I942" s="102">
        <v>1</v>
      </c>
      <c r="J942" s="194">
        <v>95625</v>
      </c>
      <c r="K942" s="194"/>
      <c r="L942" s="194"/>
      <c r="M942" s="213">
        <f t="shared" si="232"/>
        <v>95625</v>
      </c>
      <c r="N942" s="213">
        <v>1</v>
      </c>
      <c r="O942" s="102">
        <v>1</v>
      </c>
      <c r="P942" s="194">
        <v>95625</v>
      </c>
      <c r="Q942" s="194"/>
      <c r="R942" s="194"/>
      <c r="S942" s="213">
        <f t="shared" si="233"/>
        <v>95625</v>
      </c>
      <c r="T942" s="213">
        <f t="shared" si="228"/>
        <v>0</v>
      </c>
      <c r="U942" s="213">
        <f t="shared" si="228"/>
        <v>0</v>
      </c>
      <c r="V942" s="213">
        <f t="shared" si="228"/>
        <v>0</v>
      </c>
      <c r="W942" s="213">
        <f t="shared" si="228"/>
        <v>0</v>
      </c>
      <c r="X942" s="213">
        <f t="shared" si="229"/>
        <v>0</v>
      </c>
      <c r="Y942" s="213" t="s">
        <v>1</v>
      </c>
      <c r="Z942" s="213">
        <v>1</v>
      </c>
      <c r="AA942" s="102">
        <v>1</v>
      </c>
      <c r="AB942" s="194">
        <v>95625</v>
      </c>
      <c r="AC942" s="194"/>
      <c r="AD942" s="194"/>
      <c r="AE942" s="213">
        <f t="shared" si="230"/>
        <v>95625</v>
      </c>
      <c r="AF942" s="213" t="s">
        <v>1</v>
      </c>
      <c r="AG942" s="213">
        <v>1</v>
      </c>
      <c r="AH942" s="102">
        <v>1</v>
      </c>
      <c r="AI942" s="194">
        <v>95625</v>
      </c>
      <c r="AJ942" s="194"/>
      <c r="AK942" s="194"/>
      <c r="AL942" s="213">
        <f t="shared" si="231"/>
        <v>95625</v>
      </c>
    </row>
    <row r="943" spans="1:38">
      <c r="A943" s="194">
        <v>16</v>
      </c>
      <c r="B943" s="102" t="s">
        <v>1432</v>
      </c>
      <c r="C943" s="102" t="s">
        <v>6804</v>
      </c>
      <c r="D943" s="213">
        <v>1951</v>
      </c>
      <c r="E943" s="1106" t="s">
        <v>1103</v>
      </c>
      <c r="F943" s="213" t="s">
        <v>1</v>
      </c>
      <c r="G943" s="213" t="s">
        <v>1</v>
      </c>
      <c r="H943" s="213">
        <v>1</v>
      </c>
      <c r="I943" s="102">
        <v>1</v>
      </c>
      <c r="J943" s="194">
        <v>95625</v>
      </c>
      <c r="K943" s="194"/>
      <c r="L943" s="194"/>
      <c r="M943" s="213">
        <f t="shared" si="232"/>
        <v>95625</v>
      </c>
      <c r="N943" s="213">
        <v>1</v>
      </c>
      <c r="O943" s="102">
        <v>1</v>
      </c>
      <c r="P943" s="194">
        <v>95625</v>
      </c>
      <c r="Q943" s="194"/>
      <c r="R943" s="194"/>
      <c r="S943" s="213">
        <f t="shared" si="233"/>
        <v>95625</v>
      </c>
      <c r="T943" s="213">
        <f t="shared" si="228"/>
        <v>0</v>
      </c>
      <c r="U943" s="213">
        <f t="shared" si="228"/>
        <v>0</v>
      </c>
      <c r="V943" s="213">
        <f t="shared" si="228"/>
        <v>0</v>
      </c>
      <c r="W943" s="213">
        <f t="shared" si="228"/>
        <v>0</v>
      </c>
      <c r="X943" s="213">
        <f t="shared" si="229"/>
        <v>0</v>
      </c>
      <c r="Y943" s="213" t="s">
        <v>1</v>
      </c>
      <c r="Z943" s="213">
        <v>1</v>
      </c>
      <c r="AA943" s="102">
        <v>1</v>
      </c>
      <c r="AB943" s="194">
        <v>95625</v>
      </c>
      <c r="AC943" s="194"/>
      <c r="AD943" s="194"/>
      <c r="AE943" s="213">
        <f t="shared" si="230"/>
        <v>95625</v>
      </c>
      <c r="AF943" s="213" t="s">
        <v>1</v>
      </c>
      <c r="AG943" s="213">
        <v>1</v>
      </c>
      <c r="AH943" s="102">
        <v>1</v>
      </c>
      <c r="AI943" s="194">
        <v>95625</v>
      </c>
      <c r="AJ943" s="194"/>
      <c r="AK943" s="194"/>
      <c r="AL943" s="213">
        <f t="shared" si="231"/>
        <v>95625</v>
      </c>
    </row>
    <row r="944" spans="1:38">
      <c r="A944" s="194">
        <v>17</v>
      </c>
      <c r="B944" s="102" t="s">
        <v>1436</v>
      </c>
      <c r="C944" s="102" t="s">
        <v>6804</v>
      </c>
      <c r="D944" s="213">
        <v>1971</v>
      </c>
      <c r="E944" s="1106" t="s">
        <v>1103</v>
      </c>
      <c r="F944" s="213" t="s">
        <v>1</v>
      </c>
      <c r="G944" s="213" t="s">
        <v>1</v>
      </c>
      <c r="H944" s="213">
        <v>1</v>
      </c>
      <c r="I944" s="102">
        <v>1</v>
      </c>
      <c r="J944" s="194">
        <v>95625</v>
      </c>
      <c r="K944" s="194"/>
      <c r="L944" s="194"/>
      <c r="M944" s="213">
        <f t="shared" si="232"/>
        <v>95625</v>
      </c>
      <c r="N944" s="213">
        <v>1</v>
      </c>
      <c r="O944" s="102">
        <v>1</v>
      </c>
      <c r="P944" s="194">
        <v>95625</v>
      </c>
      <c r="Q944" s="194"/>
      <c r="R944" s="194"/>
      <c r="S944" s="213">
        <f t="shared" si="233"/>
        <v>95625</v>
      </c>
      <c r="T944" s="213">
        <f t="shared" si="228"/>
        <v>0</v>
      </c>
      <c r="U944" s="213">
        <f t="shared" si="228"/>
        <v>0</v>
      </c>
      <c r="V944" s="213">
        <f t="shared" si="228"/>
        <v>0</v>
      </c>
      <c r="W944" s="213">
        <f t="shared" si="228"/>
        <v>0</v>
      </c>
      <c r="X944" s="213">
        <f t="shared" si="229"/>
        <v>0</v>
      </c>
      <c r="Y944" s="213" t="s">
        <v>1</v>
      </c>
      <c r="Z944" s="213">
        <v>1</v>
      </c>
      <c r="AA944" s="102">
        <v>1</v>
      </c>
      <c r="AB944" s="194">
        <v>95625</v>
      </c>
      <c r="AC944" s="194"/>
      <c r="AD944" s="194"/>
      <c r="AE944" s="213">
        <f t="shared" si="230"/>
        <v>95625</v>
      </c>
      <c r="AF944" s="213" t="s">
        <v>1</v>
      </c>
      <c r="AG944" s="213">
        <v>1</v>
      </c>
      <c r="AH944" s="102">
        <v>1</v>
      </c>
      <c r="AI944" s="194">
        <v>95625</v>
      </c>
      <c r="AJ944" s="194"/>
      <c r="AK944" s="194"/>
      <c r="AL944" s="213">
        <f t="shared" si="231"/>
        <v>95625</v>
      </c>
    </row>
    <row r="945" spans="1:38">
      <c r="A945" s="194">
        <v>18</v>
      </c>
      <c r="B945" s="102" t="s">
        <v>6810</v>
      </c>
      <c r="C945" s="102" t="s">
        <v>6804</v>
      </c>
      <c r="D945" s="213">
        <v>1977</v>
      </c>
      <c r="E945" s="1106" t="s">
        <v>1103</v>
      </c>
      <c r="F945" s="213" t="s">
        <v>1</v>
      </c>
      <c r="G945" s="213" t="s">
        <v>1</v>
      </c>
      <c r="H945" s="213">
        <v>1</v>
      </c>
      <c r="I945" s="102">
        <v>1</v>
      </c>
      <c r="J945" s="194">
        <v>104000</v>
      </c>
      <c r="K945" s="194"/>
      <c r="L945" s="194"/>
      <c r="M945" s="213">
        <f t="shared" si="232"/>
        <v>104000</v>
      </c>
      <c r="N945" s="213">
        <v>1</v>
      </c>
      <c r="O945" s="102">
        <v>1</v>
      </c>
      <c r="P945" s="194">
        <v>104000</v>
      </c>
      <c r="Q945" s="194"/>
      <c r="R945" s="194"/>
      <c r="S945" s="213">
        <f t="shared" si="233"/>
        <v>104000</v>
      </c>
      <c r="T945" s="213">
        <f t="shared" si="228"/>
        <v>0</v>
      </c>
      <c r="U945" s="213">
        <f t="shared" si="228"/>
        <v>0</v>
      </c>
      <c r="V945" s="213">
        <f t="shared" si="228"/>
        <v>0</v>
      </c>
      <c r="W945" s="213">
        <f t="shared" si="228"/>
        <v>0</v>
      </c>
      <c r="X945" s="213">
        <f t="shared" si="229"/>
        <v>0</v>
      </c>
      <c r="Y945" s="213" t="s">
        <v>1</v>
      </c>
      <c r="Z945" s="213">
        <v>1</v>
      </c>
      <c r="AA945" s="102">
        <v>1</v>
      </c>
      <c r="AB945" s="194">
        <v>104000</v>
      </c>
      <c r="AC945" s="194"/>
      <c r="AD945" s="194"/>
      <c r="AE945" s="213">
        <f t="shared" si="230"/>
        <v>104000</v>
      </c>
      <c r="AF945" s="213"/>
      <c r="AG945" s="213">
        <v>1</v>
      </c>
      <c r="AH945" s="102">
        <v>1</v>
      </c>
      <c r="AI945" s="194">
        <v>104000</v>
      </c>
      <c r="AJ945" s="194"/>
      <c r="AK945" s="194"/>
      <c r="AL945" s="213">
        <f t="shared" si="231"/>
        <v>104000</v>
      </c>
    </row>
    <row r="946" spans="1:38">
      <c r="A946" s="194">
        <v>19</v>
      </c>
      <c r="B946" s="102" t="s">
        <v>1885</v>
      </c>
      <c r="C946" s="102" t="s">
        <v>6804</v>
      </c>
      <c r="D946" s="213">
        <v>1961</v>
      </c>
      <c r="E946" s="1106" t="s">
        <v>1103</v>
      </c>
      <c r="F946" s="213" t="s">
        <v>1</v>
      </c>
      <c r="G946" s="213" t="s">
        <v>1</v>
      </c>
      <c r="H946" s="213">
        <v>1</v>
      </c>
      <c r="I946" s="102">
        <v>1</v>
      </c>
      <c r="J946" s="194">
        <v>95625</v>
      </c>
      <c r="K946" s="194"/>
      <c r="L946" s="194"/>
      <c r="M946" s="213">
        <f t="shared" si="232"/>
        <v>95625</v>
      </c>
      <c r="N946" s="213">
        <v>1</v>
      </c>
      <c r="O946" s="102">
        <v>1</v>
      </c>
      <c r="P946" s="194">
        <v>95625</v>
      </c>
      <c r="Q946" s="194"/>
      <c r="R946" s="194"/>
      <c r="S946" s="213">
        <f t="shared" si="233"/>
        <v>95625</v>
      </c>
      <c r="T946" s="213">
        <f t="shared" si="228"/>
        <v>0</v>
      </c>
      <c r="U946" s="213">
        <f t="shared" si="228"/>
        <v>0</v>
      </c>
      <c r="V946" s="213">
        <f t="shared" si="228"/>
        <v>0</v>
      </c>
      <c r="W946" s="213">
        <f t="shared" si="228"/>
        <v>0</v>
      </c>
      <c r="X946" s="213">
        <f t="shared" si="229"/>
        <v>0</v>
      </c>
      <c r="Y946" s="213" t="s">
        <v>1</v>
      </c>
      <c r="Z946" s="213">
        <v>1</v>
      </c>
      <c r="AA946" s="102">
        <v>1</v>
      </c>
      <c r="AB946" s="194">
        <v>95625</v>
      </c>
      <c r="AC946" s="194"/>
      <c r="AD946" s="194"/>
      <c r="AE946" s="213">
        <f t="shared" si="230"/>
        <v>95625</v>
      </c>
      <c r="AF946" s="213" t="s">
        <v>1</v>
      </c>
      <c r="AG946" s="213">
        <v>1</v>
      </c>
      <c r="AH946" s="102">
        <v>1</v>
      </c>
      <c r="AI946" s="194">
        <v>95625</v>
      </c>
      <c r="AJ946" s="194"/>
      <c r="AK946" s="194"/>
      <c r="AL946" s="213">
        <f t="shared" si="231"/>
        <v>95625</v>
      </c>
    </row>
    <row r="947" spans="1:38">
      <c r="A947" s="194">
        <v>20</v>
      </c>
      <c r="B947" s="102" t="s">
        <v>1431</v>
      </c>
      <c r="C947" s="102" t="s">
        <v>6804</v>
      </c>
      <c r="D947" s="213">
        <v>1953</v>
      </c>
      <c r="E947" s="1106" t="s">
        <v>1103</v>
      </c>
      <c r="F947" s="213" t="s">
        <v>1</v>
      </c>
      <c r="G947" s="213" t="s">
        <v>1</v>
      </c>
      <c r="H947" s="213">
        <v>1</v>
      </c>
      <c r="I947" s="102">
        <v>1</v>
      </c>
      <c r="J947" s="194">
        <v>95625</v>
      </c>
      <c r="K947" s="194"/>
      <c r="L947" s="194"/>
      <c r="M947" s="213">
        <f t="shared" si="232"/>
        <v>95625</v>
      </c>
      <c r="N947" s="213">
        <v>1</v>
      </c>
      <c r="O947" s="102">
        <v>1</v>
      </c>
      <c r="P947" s="194">
        <v>95625</v>
      </c>
      <c r="Q947" s="194"/>
      <c r="R947" s="194"/>
      <c r="S947" s="213">
        <f t="shared" si="233"/>
        <v>95625</v>
      </c>
      <c r="T947" s="213">
        <f t="shared" si="228"/>
        <v>0</v>
      </c>
      <c r="U947" s="213">
        <f t="shared" si="228"/>
        <v>0</v>
      </c>
      <c r="V947" s="213">
        <f t="shared" si="228"/>
        <v>0</v>
      </c>
      <c r="W947" s="213">
        <f t="shared" si="228"/>
        <v>0</v>
      </c>
      <c r="X947" s="213">
        <f t="shared" si="229"/>
        <v>0</v>
      </c>
      <c r="Y947" s="213" t="s">
        <v>1</v>
      </c>
      <c r="Z947" s="213">
        <v>1</v>
      </c>
      <c r="AA947" s="102">
        <v>1</v>
      </c>
      <c r="AB947" s="194">
        <v>95625</v>
      </c>
      <c r="AC947" s="194"/>
      <c r="AD947" s="194"/>
      <c r="AE947" s="213">
        <f t="shared" si="230"/>
        <v>95625</v>
      </c>
      <c r="AF947" s="213" t="s">
        <v>1</v>
      </c>
      <c r="AG947" s="213">
        <v>1</v>
      </c>
      <c r="AH947" s="102">
        <v>1</v>
      </c>
      <c r="AI947" s="194">
        <v>95625</v>
      </c>
      <c r="AJ947" s="194"/>
      <c r="AK947" s="194"/>
      <c r="AL947" s="213">
        <f t="shared" si="231"/>
        <v>95625</v>
      </c>
    </row>
    <row r="948" spans="1:38">
      <c r="A948" s="194">
        <v>21</v>
      </c>
      <c r="B948" s="102" t="s">
        <v>1433</v>
      </c>
      <c r="C948" s="102" t="s">
        <v>6804</v>
      </c>
      <c r="D948" s="213">
        <v>1963</v>
      </c>
      <c r="E948" s="1106" t="s">
        <v>1103</v>
      </c>
      <c r="F948" s="213" t="s">
        <v>1</v>
      </c>
      <c r="G948" s="213" t="s">
        <v>1</v>
      </c>
      <c r="H948" s="213">
        <v>1</v>
      </c>
      <c r="I948" s="102">
        <v>1</v>
      </c>
      <c r="J948" s="194">
        <v>95625</v>
      </c>
      <c r="K948" s="194"/>
      <c r="L948" s="194"/>
      <c r="M948" s="213">
        <f t="shared" si="232"/>
        <v>95625</v>
      </c>
      <c r="N948" s="213">
        <v>1</v>
      </c>
      <c r="O948" s="102">
        <v>1</v>
      </c>
      <c r="P948" s="194">
        <v>95625</v>
      </c>
      <c r="Q948" s="194"/>
      <c r="R948" s="194"/>
      <c r="S948" s="213">
        <f t="shared" si="233"/>
        <v>95625</v>
      </c>
      <c r="T948" s="213">
        <f t="shared" si="228"/>
        <v>0</v>
      </c>
      <c r="U948" s="213">
        <f t="shared" si="228"/>
        <v>0</v>
      </c>
      <c r="V948" s="213">
        <f t="shared" si="228"/>
        <v>0</v>
      </c>
      <c r="W948" s="213">
        <f t="shared" si="228"/>
        <v>0</v>
      </c>
      <c r="X948" s="213">
        <f t="shared" si="229"/>
        <v>0</v>
      </c>
      <c r="Y948" s="213" t="s">
        <v>1</v>
      </c>
      <c r="Z948" s="213">
        <v>1</v>
      </c>
      <c r="AA948" s="102">
        <v>1</v>
      </c>
      <c r="AB948" s="194">
        <v>95625</v>
      </c>
      <c r="AC948" s="194"/>
      <c r="AD948" s="194"/>
      <c r="AE948" s="213">
        <f t="shared" si="230"/>
        <v>95625</v>
      </c>
      <c r="AF948" s="213" t="s">
        <v>1</v>
      </c>
      <c r="AG948" s="213">
        <v>1</v>
      </c>
      <c r="AH948" s="102">
        <v>1</v>
      </c>
      <c r="AI948" s="194">
        <v>95625</v>
      </c>
      <c r="AJ948" s="194"/>
      <c r="AK948" s="194"/>
      <c r="AL948" s="213">
        <f t="shared" si="231"/>
        <v>95625</v>
      </c>
    </row>
    <row r="949" spans="1:38">
      <c r="A949" s="194">
        <v>22</v>
      </c>
      <c r="B949" s="102" t="s">
        <v>1434</v>
      </c>
      <c r="C949" s="102" t="s">
        <v>6804</v>
      </c>
      <c r="D949" s="213">
        <v>1961</v>
      </c>
      <c r="E949" s="1106" t="s">
        <v>1103</v>
      </c>
      <c r="F949" s="213" t="s">
        <v>1</v>
      </c>
      <c r="G949" s="213" t="s">
        <v>1</v>
      </c>
      <c r="H949" s="213">
        <v>1</v>
      </c>
      <c r="I949" s="102">
        <v>1</v>
      </c>
      <c r="J949" s="194">
        <v>95625</v>
      </c>
      <c r="K949" s="194"/>
      <c r="L949" s="194"/>
      <c r="M949" s="213">
        <f t="shared" si="232"/>
        <v>95625</v>
      </c>
      <c r="N949" s="213">
        <v>1</v>
      </c>
      <c r="O949" s="102">
        <v>1</v>
      </c>
      <c r="P949" s="194">
        <v>95625</v>
      </c>
      <c r="Q949" s="194"/>
      <c r="R949" s="194"/>
      <c r="S949" s="213">
        <f t="shared" si="233"/>
        <v>95625</v>
      </c>
      <c r="T949" s="213">
        <f t="shared" si="228"/>
        <v>0</v>
      </c>
      <c r="U949" s="213">
        <f t="shared" si="228"/>
        <v>0</v>
      </c>
      <c r="V949" s="213">
        <f t="shared" si="228"/>
        <v>0</v>
      </c>
      <c r="W949" s="213">
        <f t="shared" si="228"/>
        <v>0</v>
      </c>
      <c r="X949" s="213">
        <f t="shared" si="229"/>
        <v>0</v>
      </c>
      <c r="Y949" s="213" t="s">
        <v>1</v>
      </c>
      <c r="Z949" s="213">
        <v>1</v>
      </c>
      <c r="AA949" s="102">
        <v>1</v>
      </c>
      <c r="AB949" s="194">
        <v>95625</v>
      </c>
      <c r="AC949" s="194"/>
      <c r="AD949" s="194"/>
      <c r="AE949" s="213">
        <f t="shared" si="230"/>
        <v>95625</v>
      </c>
      <c r="AF949" s="213" t="s">
        <v>1</v>
      </c>
      <c r="AG949" s="213">
        <v>1</v>
      </c>
      <c r="AH949" s="102">
        <v>1</v>
      </c>
      <c r="AI949" s="194">
        <v>95625</v>
      </c>
      <c r="AJ949" s="194"/>
      <c r="AK949" s="194"/>
      <c r="AL949" s="213">
        <f t="shared" si="231"/>
        <v>95625</v>
      </c>
    </row>
    <row r="950" spans="1:38">
      <c r="A950" s="194">
        <v>23</v>
      </c>
      <c r="B950" s="102" t="s">
        <v>1437</v>
      </c>
      <c r="C950" s="102" t="s">
        <v>6804</v>
      </c>
      <c r="D950" s="213">
        <v>1974</v>
      </c>
      <c r="E950" s="1106" t="s">
        <v>1103</v>
      </c>
      <c r="F950" s="213" t="s">
        <v>1</v>
      </c>
      <c r="G950" s="213" t="s">
        <v>1</v>
      </c>
      <c r="H950" s="213">
        <v>1</v>
      </c>
      <c r="I950" s="102">
        <v>1</v>
      </c>
      <c r="J950" s="194">
        <v>104000</v>
      </c>
      <c r="K950" s="194"/>
      <c r="L950" s="194"/>
      <c r="M950" s="213">
        <f t="shared" si="232"/>
        <v>104000</v>
      </c>
      <c r="N950" s="213">
        <v>1</v>
      </c>
      <c r="O950" s="102">
        <v>1</v>
      </c>
      <c r="P950" s="194">
        <v>104000</v>
      </c>
      <c r="Q950" s="194"/>
      <c r="R950" s="194"/>
      <c r="S950" s="213">
        <f t="shared" si="233"/>
        <v>104000</v>
      </c>
      <c r="T950" s="213">
        <f t="shared" si="228"/>
        <v>0</v>
      </c>
      <c r="U950" s="213">
        <f t="shared" si="228"/>
        <v>0</v>
      </c>
      <c r="V950" s="213">
        <f t="shared" si="228"/>
        <v>0</v>
      </c>
      <c r="W950" s="213">
        <f t="shared" si="228"/>
        <v>0</v>
      </c>
      <c r="X950" s="213">
        <f t="shared" si="229"/>
        <v>0</v>
      </c>
      <c r="Y950" s="213" t="s">
        <v>1</v>
      </c>
      <c r="Z950" s="213">
        <v>1</v>
      </c>
      <c r="AA950" s="102">
        <v>1</v>
      </c>
      <c r="AB950" s="194">
        <v>104000</v>
      </c>
      <c r="AC950" s="194"/>
      <c r="AD950" s="194"/>
      <c r="AE950" s="213">
        <f t="shared" si="230"/>
        <v>104000</v>
      </c>
      <c r="AF950" s="213" t="s">
        <v>1</v>
      </c>
      <c r="AG950" s="213">
        <v>1</v>
      </c>
      <c r="AH950" s="102">
        <v>1</v>
      </c>
      <c r="AI950" s="194">
        <v>104000</v>
      </c>
      <c r="AJ950" s="194"/>
      <c r="AK950" s="194"/>
      <c r="AL950" s="213">
        <f t="shared" si="231"/>
        <v>104000</v>
      </c>
    </row>
    <row r="951" spans="1:38">
      <c r="A951" s="194">
        <v>24</v>
      </c>
      <c r="B951" s="102" t="s">
        <v>1435</v>
      </c>
      <c r="C951" s="102" t="s">
        <v>6804</v>
      </c>
      <c r="D951" s="213">
        <v>1984</v>
      </c>
      <c r="E951" s="1106" t="s">
        <v>1103</v>
      </c>
      <c r="F951" s="213" t="s">
        <v>1</v>
      </c>
      <c r="G951" s="213" t="s">
        <v>1</v>
      </c>
      <c r="H951" s="213">
        <v>1</v>
      </c>
      <c r="I951" s="102">
        <v>1</v>
      </c>
      <c r="J951" s="194">
        <v>104000</v>
      </c>
      <c r="K951" s="194"/>
      <c r="L951" s="194"/>
      <c r="M951" s="213">
        <f t="shared" si="232"/>
        <v>104000</v>
      </c>
      <c r="N951" s="213">
        <v>1</v>
      </c>
      <c r="O951" s="102">
        <v>1</v>
      </c>
      <c r="P951" s="194">
        <v>104000</v>
      </c>
      <c r="Q951" s="194"/>
      <c r="R951" s="194"/>
      <c r="S951" s="213">
        <f t="shared" si="233"/>
        <v>104000</v>
      </c>
      <c r="T951" s="213">
        <f t="shared" si="228"/>
        <v>0</v>
      </c>
      <c r="U951" s="213">
        <f t="shared" si="228"/>
        <v>0</v>
      </c>
      <c r="V951" s="213">
        <f t="shared" si="228"/>
        <v>0</v>
      </c>
      <c r="W951" s="213">
        <f t="shared" si="228"/>
        <v>0</v>
      </c>
      <c r="X951" s="213">
        <f t="shared" si="229"/>
        <v>0</v>
      </c>
      <c r="Y951" s="213" t="s">
        <v>1</v>
      </c>
      <c r="Z951" s="213">
        <v>1</v>
      </c>
      <c r="AA951" s="102">
        <v>1</v>
      </c>
      <c r="AB951" s="194">
        <v>104000</v>
      </c>
      <c r="AC951" s="194"/>
      <c r="AD951" s="194"/>
      <c r="AE951" s="213">
        <f t="shared" si="230"/>
        <v>104000</v>
      </c>
      <c r="AF951" s="213" t="s">
        <v>1</v>
      </c>
      <c r="AG951" s="213">
        <v>1</v>
      </c>
      <c r="AH951" s="102">
        <v>1</v>
      </c>
      <c r="AI951" s="194">
        <v>104000</v>
      </c>
      <c r="AJ951" s="194"/>
      <c r="AK951" s="194"/>
      <c r="AL951" s="213">
        <f t="shared" si="231"/>
        <v>104000</v>
      </c>
    </row>
    <row r="952" spans="1:38">
      <c r="A952" s="194">
        <v>25</v>
      </c>
      <c r="B952" s="102" t="s">
        <v>5481</v>
      </c>
      <c r="C952" s="102" t="s">
        <v>5283</v>
      </c>
      <c r="D952" s="213">
        <v>1955</v>
      </c>
      <c r="E952" s="1106" t="s">
        <v>1101</v>
      </c>
      <c r="F952" s="213" t="s">
        <v>1</v>
      </c>
      <c r="G952" s="213" t="s">
        <v>1</v>
      </c>
      <c r="H952" s="213">
        <v>1.2</v>
      </c>
      <c r="I952" s="102">
        <v>1</v>
      </c>
      <c r="J952" s="194">
        <v>99840</v>
      </c>
      <c r="K952" s="194"/>
      <c r="L952" s="194"/>
      <c r="M952" s="213">
        <f t="shared" si="232"/>
        <v>99840</v>
      </c>
      <c r="N952" s="213">
        <v>1.2</v>
      </c>
      <c r="O952" s="102">
        <v>1</v>
      </c>
      <c r="P952" s="194">
        <v>99840</v>
      </c>
      <c r="Q952" s="194"/>
      <c r="R952" s="194"/>
      <c r="S952" s="213">
        <f t="shared" si="233"/>
        <v>99840</v>
      </c>
      <c r="T952" s="213">
        <f t="shared" si="228"/>
        <v>0</v>
      </c>
      <c r="U952" s="213">
        <f t="shared" si="228"/>
        <v>0</v>
      </c>
      <c r="V952" s="213">
        <f t="shared" si="228"/>
        <v>0</v>
      </c>
      <c r="W952" s="213">
        <f t="shared" si="228"/>
        <v>0</v>
      </c>
      <c r="X952" s="213">
        <f t="shared" si="229"/>
        <v>0</v>
      </c>
      <c r="Y952" s="213" t="s">
        <v>1</v>
      </c>
      <c r="Z952" s="213">
        <v>1.2</v>
      </c>
      <c r="AA952" s="102">
        <v>1</v>
      </c>
      <c r="AB952" s="194">
        <v>99840</v>
      </c>
      <c r="AC952" s="194"/>
      <c r="AD952" s="194"/>
      <c r="AE952" s="213">
        <f t="shared" si="230"/>
        <v>99840</v>
      </c>
      <c r="AF952" s="213" t="s">
        <v>1</v>
      </c>
      <c r="AG952" s="213">
        <v>1.2</v>
      </c>
      <c r="AH952" s="102">
        <v>1</v>
      </c>
      <c r="AI952" s="194">
        <v>99840</v>
      </c>
      <c r="AJ952" s="194"/>
      <c r="AK952" s="194"/>
      <c r="AL952" s="213">
        <f t="shared" si="231"/>
        <v>99840</v>
      </c>
    </row>
    <row r="953" spans="1:38">
      <c r="A953" s="194">
        <v>26</v>
      </c>
      <c r="B953" s="102" t="s">
        <v>6811</v>
      </c>
      <c r="C953" s="102" t="s">
        <v>5283</v>
      </c>
      <c r="D953" s="213">
        <v>1974</v>
      </c>
      <c r="E953" s="1106" t="s">
        <v>1101</v>
      </c>
      <c r="F953" s="213" t="s">
        <v>1</v>
      </c>
      <c r="G953" s="213" t="s">
        <v>1</v>
      </c>
      <c r="H953" s="213">
        <v>1.2</v>
      </c>
      <c r="I953" s="102">
        <v>1</v>
      </c>
      <c r="J953" s="194">
        <v>104000</v>
      </c>
      <c r="K953" s="194"/>
      <c r="L953" s="194"/>
      <c r="M953" s="213">
        <f t="shared" si="232"/>
        <v>104000</v>
      </c>
      <c r="N953" s="213">
        <v>1.2</v>
      </c>
      <c r="O953" s="102">
        <v>1</v>
      </c>
      <c r="P953" s="194">
        <v>104000</v>
      </c>
      <c r="Q953" s="194"/>
      <c r="R953" s="194"/>
      <c r="S953" s="213">
        <f t="shared" si="233"/>
        <v>104000</v>
      </c>
      <c r="T953" s="213">
        <f t="shared" si="228"/>
        <v>0</v>
      </c>
      <c r="U953" s="213">
        <f t="shared" si="228"/>
        <v>0</v>
      </c>
      <c r="V953" s="213">
        <f t="shared" si="228"/>
        <v>0</v>
      </c>
      <c r="W953" s="213">
        <f t="shared" si="228"/>
        <v>0</v>
      </c>
      <c r="X953" s="213">
        <f t="shared" si="229"/>
        <v>0</v>
      </c>
      <c r="Y953" s="213" t="s">
        <v>1</v>
      </c>
      <c r="Z953" s="213">
        <v>1.2</v>
      </c>
      <c r="AA953" s="102">
        <v>1</v>
      </c>
      <c r="AB953" s="194">
        <v>104000</v>
      </c>
      <c r="AC953" s="194"/>
      <c r="AD953" s="194"/>
      <c r="AE953" s="213">
        <f t="shared" si="230"/>
        <v>104000</v>
      </c>
      <c r="AF953" s="213" t="s">
        <v>1</v>
      </c>
      <c r="AG953" s="213">
        <v>1.2</v>
      </c>
      <c r="AH953" s="102">
        <v>1</v>
      </c>
      <c r="AI953" s="194">
        <v>104000</v>
      </c>
      <c r="AJ953" s="194"/>
      <c r="AK953" s="194"/>
      <c r="AL953" s="213">
        <f t="shared" si="231"/>
        <v>104000</v>
      </c>
    </row>
    <row r="954" spans="1:38">
      <c r="A954" s="194">
        <v>27</v>
      </c>
      <c r="B954" s="102" t="s">
        <v>6812</v>
      </c>
      <c r="C954" s="102" t="s">
        <v>5283</v>
      </c>
      <c r="D954" s="213">
        <v>1964</v>
      </c>
      <c r="E954" s="1106" t="s">
        <v>1101</v>
      </c>
      <c r="F954" s="213" t="s">
        <v>1</v>
      </c>
      <c r="G954" s="213" t="s">
        <v>1</v>
      </c>
      <c r="H954" s="213">
        <v>1.2</v>
      </c>
      <c r="I954" s="102">
        <v>1</v>
      </c>
      <c r="J954" s="194">
        <v>99840</v>
      </c>
      <c r="K954" s="194"/>
      <c r="L954" s="194"/>
      <c r="M954" s="213">
        <f t="shared" si="232"/>
        <v>99840</v>
      </c>
      <c r="N954" s="213">
        <v>1.2</v>
      </c>
      <c r="O954" s="102">
        <v>1</v>
      </c>
      <c r="P954" s="194">
        <v>99840</v>
      </c>
      <c r="Q954" s="194"/>
      <c r="R954" s="194"/>
      <c r="S954" s="213">
        <f t="shared" si="233"/>
        <v>99840</v>
      </c>
      <c r="T954" s="213">
        <f t="shared" si="228"/>
        <v>0</v>
      </c>
      <c r="U954" s="213">
        <f t="shared" si="228"/>
        <v>0</v>
      </c>
      <c r="V954" s="213">
        <f t="shared" si="228"/>
        <v>0</v>
      </c>
      <c r="W954" s="213">
        <f t="shared" si="228"/>
        <v>0</v>
      </c>
      <c r="X954" s="213">
        <f t="shared" si="229"/>
        <v>0</v>
      </c>
      <c r="Y954" s="213" t="s">
        <v>1</v>
      </c>
      <c r="Z954" s="213">
        <v>1.2</v>
      </c>
      <c r="AA954" s="102">
        <v>1</v>
      </c>
      <c r="AB954" s="194">
        <v>99840</v>
      </c>
      <c r="AC954" s="194"/>
      <c r="AD954" s="194"/>
      <c r="AE954" s="213">
        <f t="shared" si="230"/>
        <v>99840</v>
      </c>
      <c r="AF954" s="213" t="s">
        <v>1</v>
      </c>
      <c r="AG954" s="213">
        <v>1.2</v>
      </c>
      <c r="AH954" s="102">
        <v>1</v>
      </c>
      <c r="AI954" s="194">
        <v>99840</v>
      </c>
      <c r="AJ954" s="194"/>
      <c r="AK954" s="194"/>
      <c r="AL954" s="213">
        <f t="shared" si="231"/>
        <v>99840</v>
      </c>
    </row>
    <row r="955" spans="1:38">
      <c r="A955" s="194">
        <v>28</v>
      </c>
      <c r="B955" s="102" t="s">
        <v>6813</v>
      </c>
      <c r="C955" s="102" t="s">
        <v>5283</v>
      </c>
      <c r="D955" s="213">
        <v>1980</v>
      </c>
      <c r="E955" s="1106" t="s">
        <v>1101</v>
      </c>
      <c r="F955" s="213" t="s">
        <v>1</v>
      </c>
      <c r="G955" s="213" t="s">
        <v>1</v>
      </c>
      <c r="H955" s="213">
        <v>1.2</v>
      </c>
      <c r="I955" s="102">
        <v>1</v>
      </c>
      <c r="J955" s="194">
        <v>104000</v>
      </c>
      <c r="K955" s="194"/>
      <c r="L955" s="194"/>
      <c r="M955" s="213">
        <f t="shared" si="232"/>
        <v>104000</v>
      </c>
      <c r="N955" s="213">
        <v>1.2</v>
      </c>
      <c r="O955" s="102">
        <v>1</v>
      </c>
      <c r="P955" s="194">
        <v>104000</v>
      </c>
      <c r="Q955" s="194"/>
      <c r="R955" s="194"/>
      <c r="S955" s="213">
        <f t="shared" si="233"/>
        <v>104000</v>
      </c>
      <c r="T955" s="213">
        <f t="shared" si="228"/>
        <v>0</v>
      </c>
      <c r="U955" s="213">
        <f t="shared" si="228"/>
        <v>0</v>
      </c>
      <c r="V955" s="213">
        <f t="shared" si="228"/>
        <v>0</v>
      </c>
      <c r="W955" s="213">
        <f t="shared" si="228"/>
        <v>0</v>
      </c>
      <c r="X955" s="213">
        <f t="shared" si="229"/>
        <v>0</v>
      </c>
      <c r="Y955" s="213" t="s">
        <v>1</v>
      </c>
      <c r="Z955" s="213">
        <v>1.2</v>
      </c>
      <c r="AA955" s="102">
        <v>1</v>
      </c>
      <c r="AB955" s="194">
        <v>104000</v>
      </c>
      <c r="AC955" s="194"/>
      <c r="AD955" s="194"/>
      <c r="AE955" s="213">
        <f t="shared" si="230"/>
        <v>104000</v>
      </c>
      <c r="AF955" s="213" t="s">
        <v>1</v>
      </c>
      <c r="AG955" s="213">
        <v>1.2</v>
      </c>
      <c r="AH955" s="102">
        <v>1</v>
      </c>
      <c r="AI955" s="194">
        <v>104000</v>
      </c>
      <c r="AJ955" s="194"/>
      <c r="AK955" s="194"/>
      <c r="AL955" s="213">
        <f t="shared" si="231"/>
        <v>104000</v>
      </c>
    </row>
    <row r="956" spans="1:38">
      <c r="A956" s="194">
        <v>29</v>
      </c>
      <c r="B956" s="102" t="s">
        <v>8185</v>
      </c>
      <c r="C956" s="102" t="s">
        <v>5283</v>
      </c>
      <c r="D956" s="213">
        <v>1971</v>
      </c>
      <c r="E956" s="1106" t="s">
        <v>1101</v>
      </c>
      <c r="F956" s="213" t="s">
        <v>1</v>
      </c>
      <c r="G956" s="213" t="s">
        <v>1</v>
      </c>
      <c r="H956" s="213">
        <v>1.2</v>
      </c>
      <c r="I956" s="102">
        <v>1</v>
      </c>
      <c r="J956" s="194">
        <v>99840</v>
      </c>
      <c r="K956" s="194"/>
      <c r="L956" s="194"/>
      <c r="M956" s="213">
        <f t="shared" si="232"/>
        <v>99840</v>
      </c>
      <c r="N956" s="213">
        <v>1.2</v>
      </c>
      <c r="O956" s="102">
        <v>1</v>
      </c>
      <c r="P956" s="194">
        <v>99840</v>
      </c>
      <c r="Q956" s="194"/>
      <c r="R956" s="194"/>
      <c r="S956" s="213">
        <f t="shared" si="233"/>
        <v>99840</v>
      </c>
      <c r="T956" s="213">
        <f t="shared" si="228"/>
        <v>0</v>
      </c>
      <c r="U956" s="213">
        <f t="shared" si="228"/>
        <v>0</v>
      </c>
      <c r="V956" s="213">
        <f t="shared" si="228"/>
        <v>0</v>
      </c>
      <c r="W956" s="213">
        <f t="shared" si="228"/>
        <v>0</v>
      </c>
      <c r="X956" s="213">
        <f t="shared" si="229"/>
        <v>0</v>
      </c>
      <c r="Y956" s="213" t="s">
        <v>1</v>
      </c>
      <c r="Z956" s="213">
        <v>1.2</v>
      </c>
      <c r="AA956" s="102">
        <v>1</v>
      </c>
      <c r="AB956" s="194">
        <v>99840</v>
      </c>
      <c r="AC956" s="194"/>
      <c r="AD956" s="194"/>
      <c r="AE956" s="213">
        <f t="shared" si="230"/>
        <v>99840</v>
      </c>
      <c r="AF956" s="213" t="s">
        <v>1</v>
      </c>
      <c r="AG956" s="213">
        <v>1.2</v>
      </c>
      <c r="AH956" s="102">
        <v>1</v>
      </c>
      <c r="AI956" s="194">
        <v>99840</v>
      </c>
      <c r="AJ956" s="194"/>
      <c r="AK956" s="194"/>
      <c r="AL956" s="213">
        <f t="shared" si="231"/>
        <v>99840</v>
      </c>
    </row>
    <row r="957" spans="1:38" s="216" customFormat="1" ht="27">
      <c r="A957" s="211"/>
      <c r="B957" s="219" t="s">
        <v>227</v>
      </c>
      <c r="C957" s="219"/>
      <c r="D957" s="215" t="s">
        <v>1</v>
      </c>
      <c r="E957" s="215" t="s">
        <v>1</v>
      </c>
      <c r="F957" s="215" t="s">
        <v>1</v>
      </c>
      <c r="G957" s="215" t="s">
        <v>1</v>
      </c>
      <c r="H957" s="215" t="s">
        <v>1</v>
      </c>
      <c r="I957" s="215">
        <f>SUM(I928:I956)</f>
        <v>29</v>
      </c>
      <c r="J957" s="215">
        <f>SUM(J928:J956)</f>
        <v>3065370</v>
      </c>
      <c r="K957" s="215">
        <f>SUM(K928:K956)</f>
        <v>0</v>
      </c>
      <c r="L957" s="215">
        <f>SUM(L928:L956)</f>
        <v>0</v>
      </c>
      <c r="M957" s="215">
        <f>SUM(M928:M956)</f>
        <v>3065370</v>
      </c>
      <c r="N957" s="215"/>
      <c r="O957" s="215">
        <f t="shared" ref="O957:Y957" si="234">SUM(O928:O956)</f>
        <v>29</v>
      </c>
      <c r="P957" s="215">
        <f t="shared" si="234"/>
        <v>3065370</v>
      </c>
      <c r="Q957" s="215">
        <f t="shared" si="234"/>
        <v>0</v>
      </c>
      <c r="R957" s="215">
        <f t="shared" si="234"/>
        <v>0</v>
      </c>
      <c r="S957" s="215">
        <f t="shared" si="234"/>
        <v>3065370</v>
      </c>
      <c r="T957" s="215">
        <f t="shared" si="234"/>
        <v>0</v>
      </c>
      <c r="U957" s="215">
        <f t="shared" si="234"/>
        <v>0</v>
      </c>
      <c r="V957" s="215">
        <f t="shared" si="234"/>
        <v>0</v>
      </c>
      <c r="W957" s="215">
        <f t="shared" si="234"/>
        <v>0</v>
      </c>
      <c r="X957" s="215">
        <f t="shared" si="234"/>
        <v>0</v>
      </c>
      <c r="Y957" s="215">
        <f t="shared" si="234"/>
        <v>0</v>
      </c>
      <c r="Z957" s="215"/>
      <c r="AA957" s="215">
        <f>SUM(AA928:AA956)</f>
        <v>29</v>
      </c>
      <c r="AB957" s="215">
        <f>SUM(AB928:AB956)</f>
        <v>3065370</v>
      </c>
      <c r="AC957" s="215">
        <f>SUM(AC928:AC956)</f>
        <v>0</v>
      </c>
      <c r="AD957" s="215">
        <f>SUM(AD928:AD956)</f>
        <v>0</v>
      </c>
      <c r="AE957" s="215">
        <f>SUM(AE928:AE956)</f>
        <v>3065370</v>
      </c>
      <c r="AF957" s="215"/>
      <c r="AG957" s="215"/>
      <c r="AH957" s="215">
        <f>SUM(AH928:AH956)</f>
        <v>29</v>
      </c>
      <c r="AI957" s="215">
        <f>SUM(AI928:AI956)</f>
        <v>3065370</v>
      </c>
      <c r="AJ957" s="215">
        <f>SUM(AJ928:AJ956)</f>
        <v>0</v>
      </c>
      <c r="AK957" s="215">
        <f>SUM(AK928:AK956)</f>
        <v>0</v>
      </c>
      <c r="AL957" s="215">
        <f>SUM(AL928:AL956)</f>
        <v>3065370</v>
      </c>
    </row>
    <row r="958" spans="1:38" s="216" customFormat="1" ht="30" customHeight="1" thickBot="1">
      <c r="A958" s="211"/>
      <c r="B958" s="545" t="s">
        <v>5395</v>
      </c>
      <c r="C958" s="545"/>
      <c r="D958" s="215" t="s">
        <v>1</v>
      </c>
      <c r="E958" s="215" t="s">
        <v>1</v>
      </c>
      <c r="F958" s="215" t="s">
        <v>1</v>
      </c>
      <c r="G958" s="215" t="s">
        <v>1</v>
      </c>
      <c r="H958" s="215" t="s">
        <v>1</v>
      </c>
      <c r="I958" s="215">
        <f>+I957+I924</f>
        <v>70</v>
      </c>
      <c r="J958" s="215">
        <f t="shared" ref="J958:M958" si="235">+J957+J924</f>
        <v>10600794</v>
      </c>
      <c r="K958" s="215">
        <f t="shared" si="235"/>
        <v>0</v>
      </c>
      <c r="L958" s="215">
        <f t="shared" si="235"/>
        <v>20841.599999999999</v>
      </c>
      <c r="M958" s="215">
        <f t="shared" si="235"/>
        <v>10636635.6</v>
      </c>
      <c r="N958" s="215" t="s">
        <v>1</v>
      </c>
      <c r="O958" s="215">
        <f t="shared" ref="O958:X958" si="236">+O957+O924</f>
        <v>70</v>
      </c>
      <c r="P958" s="215">
        <f t="shared" si="236"/>
        <v>10475994</v>
      </c>
      <c r="Q958" s="215">
        <f t="shared" si="236"/>
        <v>0</v>
      </c>
      <c r="R958" s="215">
        <f t="shared" si="236"/>
        <v>20592</v>
      </c>
      <c r="S958" s="215">
        <f t="shared" si="236"/>
        <v>10511586</v>
      </c>
      <c r="T958" s="215">
        <f t="shared" si="236"/>
        <v>0</v>
      </c>
      <c r="U958" s="215">
        <f t="shared" si="236"/>
        <v>124799.99999999994</v>
      </c>
      <c r="V958" s="215">
        <f t="shared" si="236"/>
        <v>0</v>
      </c>
      <c r="W958" s="215">
        <f t="shared" si="236"/>
        <v>249.59999999999945</v>
      </c>
      <c r="X958" s="215">
        <f t="shared" si="236"/>
        <v>125049.59999999995</v>
      </c>
      <c r="Y958" s="215" t="s">
        <v>1</v>
      </c>
      <c r="Z958" s="215"/>
      <c r="AA958" s="215">
        <f t="shared" ref="AA958:AE958" si="237">+AA957+AA924</f>
        <v>70</v>
      </c>
      <c r="AB958" s="215">
        <f t="shared" si="237"/>
        <v>10718938</v>
      </c>
      <c r="AC958" s="215">
        <f t="shared" si="237"/>
        <v>0</v>
      </c>
      <c r="AD958" s="215">
        <f t="shared" si="237"/>
        <v>20841.599999999999</v>
      </c>
      <c r="AE958" s="215">
        <f t="shared" si="237"/>
        <v>10754779.6</v>
      </c>
      <c r="AF958" s="215" t="s">
        <v>1</v>
      </c>
      <c r="AG958" s="215" t="s">
        <v>1</v>
      </c>
      <c r="AH958" s="215">
        <f t="shared" ref="AH958:AL958" si="238">+AH957+AH924</f>
        <v>70</v>
      </c>
      <c r="AI958" s="215">
        <f t="shared" si="238"/>
        <v>10816282</v>
      </c>
      <c r="AJ958" s="215">
        <f t="shared" si="238"/>
        <v>0</v>
      </c>
      <c r="AK958" s="215">
        <f t="shared" si="238"/>
        <v>20841.599999999999</v>
      </c>
      <c r="AL958" s="215">
        <f t="shared" si="238"/>
        <v>10852123.6</v>
      </c>
    </row>
    <row r="959" spans="1:38" s="176" customFormat="1" ht="49.5" customHeight="1">
      <c r="A959" s="30"/>
      <c r="B959" s="2562" t="s">
        <v>5482</v>
      </c>
      <c r="C959" s="2562"/>
      <c r="D959" s="2562"/>
      <c r="E959" s="2562"/>
      <c r="F959" s="2562"/>
      <c r="G959" s="2562"/>
      <c r="H959" s="2562"/>
      <c r="I959" s="2562"/>
      <c r="J959" s="2562"/>
      <c r="K959" s="31"/>
      <c r="L959" s="31"/>
      <c r="M959" s="175"/>
      <c r="N959" s="175"/>
      <c r="O959" s="34"/>
      <c r="P959" s="175"/>
      <c r="Q959" s="31"/>
      <c r="R959" s="41" t="s">
        <v>215</v>
      </c>
      <c r="S959" s="34"/>
      <c r="T959" s="175"/>
      <c r="U959" s="34"/>
      <c r="V959" s="175"/>
      <c r="W959" s="34"/>
      <c r="X959" s="175"/>
      <c r="Y959" s="134"/>
      <c r="Z959" s="31"/>
      <c r="AA959" s="174"/>
      <c r="AB959" s="31"/>
      <c r="AC959" s="31"/>
      <c r="AD959" s="31"/>
      <c r="AE959" s="41"/>
      <c r="AF959" s="134"/>
      <c r="AG959" s="31"/>
      <c r="AH959" s="174"/>
      <c r="AI959" s="31"/>
      <c r="AJ959" s="31"/>
      <c r="AK959" s="31"/>
      <c r="AL959" s="41"/>
    </row>
    <row r="960" spans="1:38" s="324" customFormat="1" ht="14.25">
      <c r="A960" s="244"/>
      <c r="B960" s="321"/>
      <c r="C960" s="2548" t="s">
        <v>5278</v>
      </c>
      <c r="D960" s="2548" t="s">
        <v>5279</v>
      </c>
      <c r="E960" s="322"/>
      <c r="F960" s="323"/>
      <c r="G960" s="323"/>
      <c r="H960" s="323"/>
      <c r="I960" s="1257" t="s">
        <v>5364</v>
      </c>
      <c r="J960" s="323"/>
      <c r="K960" s="323"/>
      <c r="L960" s="323"/>
      <c r="M960" s="323"/>
      <c r="N960" s="322"/>
      <c r="O960" s="2531" t="s">
        <v>1978</v>
      </c>
      <c r="P960" s="2531"/>
      <c r="Q960" s="2531"/>
      <c r="R960" s="2531"/>
      <c r="S960" s="2560"/>
      <c r="T960" s="2561" t="s">
        <v>216</v>
      </c>
      <c r="U960" s="2531"/>
      <c r="V960" s="2531"/>
      <c r="W960" s="2531"/>
      <c r="X960" s="2560"/>
      <c r="Y960" s="322"/>
      <c r="Z960" s="323"/>
      <c r="AA960" s="1257" t="s">
        <v>5883</v>
      </c>
      <c r="AB960" s="323"/>
      <c r="AC960" s="323"/>
      <c r="AD960" s="323"/>
      <c r="AE960" s="442"/>
      <c r="AF960" s="322"/>
      <c r="AG960" s="323"/>
      <c r="AH960" s="1257" t="s">
        <v>7103</v>
      </c>
      <c r="AI960" s="323"/>
      <c r="AJ960" s="323"/>
      <c r="AK960" s="323"/>
      <c r="AL960" s="442"/>
    </row>
    <row r="961" spans="1:38" s="176" customFormat="1" ht="76.5">
      <c r="A961" s="210" t="s">
        <v>114</v>
      </c>
      <c r="B961" s="2162" t="s">
        <v>218</v>
      </c>
      <c r="C961" s="2550"/>
      <c r="D961" s="2550"/>
      <c r="E961" s="2162" t="s">
        <v>219</v>
      </c>
      <c r="F961" s="2162" t="s">
        <v>220</v>
      </c>
      <c r="G961" s="2162" t="s">
        <v>221</v>
      </c>
      <c r="H961" s="521" t="s">
        <v>5368</v>
      </c>
      <c r="I961" s="2162" t="s">
        <v>211</v>
      </c>
      <c r="J961" s="281" t="s">
        <v>460</v>
      </c>
      <c r="K961" s="2162" t="s">
        <v>222</v>
      </c>
      <c r="L961" s="2162" t="s">
        <v>223</v>
      </c>
      <c r="M961" s="2162" t="s">
        <v>5365</v>
      </c>
      <c r="N961" s="521" t="s">
        <v>4246</v>
      </c>
      <c r="O961" s="2162" t="s">
        <v>211</v>
      </c>
      <c r="P961" s="2162" t="s">
        <v>240</v>
      </c>
      <c r="Q961" s="2162" t="s">
        <v>222</v>
      </c>
      <c r="R961" s="2162" t="s">
        <v>223</v>
      </c>
      <c r="S961" s="2162" t="s">
        <v>5366</v>
      </c>
      <c r="T961" s="2162" t="s">
        <v>211</v>
      </c>
      <c r="U961" s="2162" t="s">
        <v>240</v>
      </c>
      <c r="V961" s="2162" t="s">
        <v>222</v>
      </c>
      <c r="W961" s="2162" t="s">
        <v>223</v>
      </c>
      <c r="X961" s="2162" t="s">
        <v>5367</v>
      </c>
      <c r="Y961" s="2162" t="s">
        <v>221</v>
      </c>
      <c r="Z961" s="521" t="s">
        <v>6685</v>
      </c>
      <c r="AA961" s="2162" t="s">
        <v>211</v>
      </c>
      <c r="AB961" s="2162" t="s">
        <v>240</v>
      </c>
      <c r="AC961" s="2162" t="s">
        <v>222</v>
      </c>
      <c r="AD961" s="2162" t="s">
        <v>223</v>
      </c>
      <c r="AE961" s="2162" t="s">
        <v>254</v>
      </c>
      <c r="AF961" s="2162" t="s">
        <v>221</v>
      </c>
      <c r="AG961" s="521" t="s">
        <v>8075</v>
      </c>
      <c r="AH961" s="2162" t="s">
        <v>211</v>
      </c>
      <c r="AI961" s="2162" t="s">
        <v>240</v>
      </c>
      <c r="AJ961" s="2162" t="s">
        <v>222</v>
      </c>
      <c r="AK961" s="2162" t="s">
        <v>223</v>
      </c>
      <c r="AL961" s="2162" t="s">
        <v>254</v>
      </c>
    </row>
    <row r="962" spans="1:38" s="35" customFormat="1" ht="12.75">
      <c r="A962" s="123">
        <v>1</v>
      </c>
      <c r="B962" s="123">
        <v>2</v>
      </c>
      <c r="C962" s="123"/>
      <c r="D962" s="123">
        <v>3</v>
      </c>
      <c r="E962" s="123">
        <v>4</v>
      </c>
      <c r="F962" s="123">
        <v>5</v>
      </c>
      <c r="G962" s="123">
        <v>6</v>
      </c>
      <c r="H962" s="123">
        <v>7</v>
      </c>
      <c r="I962" s="123">
        <v>8</v>
      </c>
      <c r="J962" s="123">
        <v>9</v>
      </c>
      <c r="K962" s="123">
        <v>10</v>
      </c>
      <c r="L962" s="123">
        <v>11</v>
      </c>
      <c r="M962" s="123">
        <v>12</v>
      </c>
      <c r="N962" s="123">
        <v>13</v>
      </c>
      <c r="O962" s="123">
        <v>14</v>
      </c>
      <c r="P962" s="123">
        <v>15</v>
      </c>
      <c r="Q962" s="123">
        <v>16</v>
      </c>
      <c r="R962" s="123">
        <v>17</v>
      </c>
      <c r="S962" s="123">
        <v>18</v>
      </c>
      <c r="T962" s="123">
        <v>19</v>
      </c>
      <c r="U962" s="123">
        <v>20</v>
      </c>
      <c r="V962" s="123">
        <v>21</v>
      </c>
      <c r="W962" s="123">
        <v>22</v>
      </c>
      <c r="X962" s="123">
        <v>23</v>
      </c>
      <c r="Y962" s="123">
        <v>24</v>
      </c>
      <c r="Z962" s="123">
        <v>25</v>
      </c>
      <c r="AA962" s="123">
        <v>26</v>
      </c>
      <c r="AB962" s="123">
        <v>27</v>
      </c>
      <c r="AC962" s="123">
        <v>28</v>
      </c>
      <c r="AD962" s="123">
        <v>29</v>
      </c>
      <c r="AE962" s="123">
        <v>30</v>
      </c>
      <c r="AF962" s="123">
        <v>31</v>
      </c>
      <c r="AG962" s="123">
        <v>32</v>
      </c>
      <c r="AH962" s="123">
        <v>33</v>
      </c>
      <c r="AI962" s="123">
        <v>34</v>
      </c>
      <c r="AJ962" s="123">
        <v>35</v>
      </c>
      <c r="AK962" s="123">
        <v>36</v>
      </c>
      <c r="AL962" s="123">
        <v>37</v>
      </c>
    </row>
    <row r="963" spans="1:38" ht="27">
      <c r="A963" s="211" t="s">
        <v>3</v>
      </c>
      <c r="B963" s="212" t="s">
        <v>4247</v>
      </c>
      <c r="C963" s="212"/>
      <c r="D963" s="213"/>
      <c r="E963" s="213"/>
      <c r="F963" s="213"/>
      <c r="G963" s="213"/>
      <c r="H963" s="213"/>
      <c r="I963" s="212"/>
      <c r="J963" s="213"/>
      <c r="K963" s="213"/>
      <c r="L963" s="213"/>
      <c r="M963" s="213"/>
      <c r="N963" s="213"/>
      <c r="O963" s="212"/>
      <c r="P963" s="213"/>
      <c r="Q963" s="213"/>
      <c r="R963" s="213"/>
      <c r="S963" s="212"/>
      <c r="T963" s="213"/>
      <c r="U963" s="212"/>
      <c r="V963" s="213"/>
      <c r="W963" s="106"/>
      <c r="X963" s="106"/>
      <c r="Y963" s="213"/>
      <c r="Z963" s="213"/>
      <c r="AA963" s="212"/>
      <c r="AB963" s="213"/>
      <c r="AC963" s="213"/>
      <c r="AD963" s="213"/>
      <c r="AE963" s="213"/>
      <c r="AF963" s="213"/>
      <c r="AG963" s="213"/>
      <c r="AH963" s="212"/>
      <c r="AI963" s="213"/>
      <c r="AJ963" s="213"/>
      <c r="AK963" s="213"/>
      <c r="AL963" s="213"/>
    </row>
    <row r="964" spans="1:38">
      <c r="A964" s="194"/>
      <c r="B964" s="179" t="s">
        <v>126</v>
      </c>
      <c r="C964" s="179"/>
      <c r="D964" s="213"/>
      <c r="E964" s="213"/>
      <c r="F964" s="213"/>
      <c r="G964" s="213"/>
      <c r="H964" s="213"/>
      <c r="I964" s="179"/>
      <c r="J964" s="179"/>
      <c r="K964" s="179"/>
      <c r="L964" s="179"/>
      <c r="M964" s="179"/>
      <c r="N964" s="213"/>
      <c r="O964" s="179"/>
      <c r="P964" s="179"/>
      <c r="Q964" s="179"/>
      <c r="R964" s="179"/>
      <c r="S964" s="179"/>
      <c r="T964" s="179"/>
      <c r="U964" s="179"/>
      <c r="V964" s="179"/>
      <c r="W964" s="106"/>
      <c r="X964" s="106"/>
      <c r="Y964" s="213"/>
      <c r="Z964" s="213"/>
      <c r="AA964" s="179"/>
      <c r="AB964" s="179"/>
      <c r="AC964" s="179"/>
      <c r="AD964" s="179"/>
      <c r="AE964" s="179"/>
      <c r="AF964" s="213"/>
      <c r="AG964" s="213"/>
      <c r="AH964" s="179"/>
      <c r="AI964" s="179"/>
      <c r="AJ964" s="179"/>
      <c r="AK964" s="179"/>
      <c r="AL964" s="179"/>
    </row>
    <row r="965" spans="1:38">
      <c r="A965" s="194"/>
      <c r="B965" s="179" t="s">
        <v>225</v>
      </c>
      <c r="C965" s="179"/>
      <c r="D965" s="213"/>
      <c r="E965" s="213"/>
      <c r="F965" s="213"/>
      <c r="G965" s="213"/>
      <c r="H965" s="213"/>
      <c r="I965" s="179"/>
      <c r="J965" s="179"/>
      <c r="K965" s="179"/>
      <c r="L965" s="179"/>
      <c r="M965" s="179"/>
      <c r="N965" s="213"/>
      <c r="O965" s="179"/>
      <c r="P965" s="179"/>
      <c r="Q965" s="179"/>
      <c r="R965" s="179"/>
      <c r="S965" s="179"/>
      <c r="T965" s="179"/>
      <c r="U965" s="179"/>
      <c r="V965" s="179"/>
      <c r="W965" s="106"/>
      <c r="X965" s="106"/>
      <c r="Y965" s="213"/>
      <c r="Z965" s="213"/>
      <c r="AA965" s="179"/>
      <c r="AB965" s="179"/>
      <c r="AC965" s="179"/>
      <c r="AD965" s="179"/>
      <c r="AE965" s="179"/>
      <c r="AF965" s="213"/>
      <c r="AG965" s="213"/>
      <c r="AH965" s="179"/>
      <c r="AI965" s="179"/>
      <c r="AJ965" s="179"/>
      <c r="AK965" s="179"/>
      <c r="AL965" s="179"/>
    </row>
    <row r="966" spans="1:38">
      <c r="A966" s="194"/>
      <c r="B966" s="179" t="s">
        <v>226</v>
      </c>
      <c r="C966" s="179"/>
      <c r="D966" s="213"/>
      <c r="E966" s="213"/>
      <c r="F966" s="213"/>
      <c r="G966" s="213"/>
      <c r="H966" s="213"/>
      <c r="I966" s="179"/>
      <c r="J966" s="179"/>
      <c r="K966" s="179"/>
      <c r="L966" s="179"/>
      <c r="M966" s="179"/>
      <c r="N966" s="213"/>
      <c r="O966" s="179"/>
      <c r="P966" s="179"/>
      <c r="Q966" s="179"/>
      <c r="R966" s="179"/>
      <c r="S966" s="179"/>
      <c r="T966" s="179"/>
      <c r="U966" s="179"/>
      <c r="V966" s="179"/>
      <c r="W966" s="106"/>
      <c r="X966" s="106"/>
      <c r="Y966" s="213"/>
      <c r="Z966" s="213"/>
      <c r="AA966" s="179"/>
      <c r="AB966" s="179"/>
      <c r="AC966" s="179"/>
      <c r="AD966" s="179"/>
      <c r="AE966" s="179"/>
      <c r="AF966" s="213"/>
      <c r="AG966" s="213"/>
      <c r="AH966" s="179"/>
      <c r="AI966" s="179"/>
      <c r="AJ966" s="179"/>
      <c r="AK966" s="179"/>
      <c r="AL966" s="179"/>
    </row>
    <row r="967" spans="1:38" ht="27">
      <c r="A967" s="194">
        <v>1</v>
      </c>
      <c r="B967" s="102" t="s">
        <v>4362</v>
      </c>
      <c r="C967" s="102" t="s">
        <v>5283</v>
      </c>
      <c r="D967" s="194">
        <v>1980</v>
      </c>
      <c r="E967" s="942" t="s">
        <v>100</v>
      </c>
      <c r="F967" s="194" t="s">
        <v>981</v>
      </c>
      <c r="G967" s="194">
        <v>5</v>
      </c>
      <c r="H967" s="194">
        <v>5.35</v>
      </c>
      <c r="I967" s="102">
        <v>1</v>
      </c>
      <c r="J967" s="102">
        <v>445119.99999999994</v>
      </c>
      <c r="K967" s="102"/>
      <c r="L967" s="102"/>
      <c r="M967" s="213">
        <f t="shared" ref="M967:M1005" si="239">J967+K967+L967</f>
        <v>445119.99999999994</v>
      </c>
      <c r="N967" s="194">
        <v>5.35</v>
      </c>
      <c r="O967" s="102">
        <v>1</v>
      </c>
      <c r="P967" s="194">
        <v>445119.99999999994</v>
      </c>
      <c r="Q967" s="194"/>
      <c r="R967" s="194"/>
      <c r="S967" s="213">
        <f t="shared" ref="S967:S1005" si="240">P967+Q967+R967</f>
        <v>445119.99999999994</v>
      </c>
      <c r="T967" s="213">
        <f t="shared" ref="T967:W1005" si="241">I967-O967</f>
        <v>0</v>
      </c>
      <c r="U967" s="213">
        <f t="shared" si="241"/>
        <v>0</v>
      </c>
      <c r="V967" s="213">
        <f t="shared" si="241"/>
        <v>0</v>
      </c>
      <c r="W967" s="213">
        <f t="shared" si="241"/>
        <v>0</v>
      </c>
      <c r="X967" s="213">
        <f t="shared" ref="X967:X1005" si="242">U967+V967+W967</f>
        <v>0</v>
      </c>
      <c r="Y967" s="194">
        <v>6</v>
      </c>
      <c r="Z967" s="194">
        <v>5.52</v>
      </c>
      <c r="AA967" s="102">
        <v>1</v>
      </c>
      <c r="AB967" s="102">
        <v>459263.99999999994</v>
      </c>
      <c r="AC967" s="102"/>
      <c r="AD967" s="102"/>
      <c r="AE967" s="213">
        <f t="shared" ref="AE967:AE1005" si="243">AB967+AC967+AD967</f>
        <v>459263.99999999994</v>
      </c>
      <c r="AF967" s="194">
        <v>7</v>
      </c>
      <c r="AG967" s="194">
        <v>5.52</v>
      </c>
      <c r="AH967" s="102">
        <v>1</v>
      </c>
      <c r="AI967" s="102">
        <v>459263.99999999994</v>
      </c>
      <c r="AJ967" s="102"/>
      <c r="AK967" s="102"/>
      <c r="AL967" s="213">
        <f t="shared" ref="AL967:AL1005" si="244">AI967+AJ967+AK967</f>
        <v>459263.99999999994</v>
      </c>
    </row>
    <row r="968" spans="1:38" ht="27">
      <c r="A968" s="194">
        <v>2</v>
      </c>
      <c r="B968" s="102" t="s">
        <v>5483</v>
      </c>
      <c r="C968" s="102" t="s">
        <v>5283</v>
      </c>
      <c r="D968" s="194">
        <v>1984</v>
      </c>
      <c r="E968" s="942" t="s">
        <v>1120</v>
      </c>
      <c r="F968" s="194" t="s">
        <v>984</v>
      </c>
      <c r="G968" s="194">
        <v>4</v>
      </c>
      <c r="H968" s="194">
        <v>4.41</v>
      </c>
      <c r="I968" s="102">
        <v>1</v>
      </c>
      <c r="J968" s="102">
        <v>366912</v>
      </c>
      <c r="K968" s="102"/>
      <c r="L968" s="102"/>
      <c r="M968" s="213">
        <f t="shared" si="239"/>
        <v>366912</v>
      </c>
      <c r="N968" s="194">
        <v>4.2699999999999996</v>
      </c>
      <c r="O968" s="102">
        <v>1</v>
      </c>
      <c r="P968" s="194">
        <v>355263.99999999994</v>
      </c>
      <c r="Q968" s="194"/>
      <c r="R968" s="194"/>
      <c r="S968" s="213">
        <f t="shared" si="240"/>
        <v>355263.99999999994</v>
      </c>
      <c r="T968" s="213">
        <f t="shared" si="241"/>
        <v>0</v>
      </c>
      <c r="U968" s="213">
        <f t="shared" si="241"/>
        <v>11648.000000000058</v>
      </c>
      <c r="V968" s="213">
        <f t="shared" si="241"/>
        <v>0</v>
      </c>
      <c r="W968" s="213">
        <f t="shared" si="241"/>
        <v>0</v>
      </c>
      <c r="X968" s="213">
        <f t="shared" si="242"/>
        <v>11648.000000000058</v>
      </c>
      <c r="Y968" s="194">
        <v>5</v>
      </c>
      <c r="Z968" s="194">
        <v>4.41</v>
      </c>
      <c r="AA968" s="102">
        <v>1</v>
      </c>
      <c r="AB968" s="102">
        <v>366912</v>
      </c>
      <c r="AC968" s="102"/>
      <c r="AD968" s="102"/>
      <c r="AE968" s="213">
        <f t="shared" si="243"/>
        <v>366912</v>
      </c>
      <c r="AF968" s="194">
        <v>6</v>
      </c>
      <c r="AG968" s="194">
        <v>4.55</v>
      </c>
      <c r="AH968" s="102">
        <v>1</v>
      </c>
      <c r="AI968" s="102">
        <v>378560</v>
      </c>
      <c r="AJ968" s="102"/>
      <c r="AK968" s="102"/>
      <c r="AL968" s="213">
        <f t="shared" si="244"/>
        <v>378560</v>
      </c>
    </row>
    <row r="969" spans="1:38">
      <c r="A969" s="194">
        <v>3</v>
      </c>
      <c r="B969" s="104" t="s">
        <v>1439</v>
      </c>
      <c r="C969" s="104" t="s">
        <v>5282</v>
      </c>
      <c r="D969" s="194">
        <v>1987</v>
      </c>
      <c r="E969" s="942" t="s">
        <v>1123</v>
      </c>
      <c r="F969" s="194" t="s">
        <v>984</v>
      </c>
      <c r="G969" s="194">
        <v>1</v>
      </c>
      <c r="H969" s="194">
        <v>4.01</v>
      </c>
      <c r="I969" s="102">
        <v>1</v>
      </c>
      <c r="J969" s="102">
        <v>333632</v>
      </c>
      <c r="K969" s="102"/>
      <c r="L969" s="102"/>
      <c r="M969" s="213">
        <f t="shared" si="239"/>
        <v>333632</v>
      </c>
      <c r="N969" s="194">
        <v>3.88</v>
      </c>
      <c r="O969" s="102">
        <v>1</v>
      </c>
      <c r="P969" s="194">
        <v>322816</v>
      </c>
      <c r="Q969" s="194"/>
      <c r="R969" s="194"/>
      <c r="S969" s="213">
        <f t="shared" si="240"/>
        <v>322816</v>
      </c>
      <c r="T969" s="213">
        <f t="shared" si="241"/>
        <v>0</v>
      </c>
      <c r="U969" s="213">
        <f t="shared" si="241"/>
        <v>10816</v>
      </c>
      <c r="V969" s="213">
        <f t="shared" si="241"/>
        <v>0</v>
      </c>
      <c r="W969" s="213">
        <f t="shared" si="241"/>
        <v>0</v>
      </c>
      <c r="X969" s="213">
        <f t="shared" si="242"/>
        <v>10816</v>
      </c>
      <c r="Y969" s="194">
        <v>2</v>
      </c>
      <c r="Z969" s="194">
        <v>4.1399999999999997</v>
      </c>
      <c r="AA969" s="102">
        <v>1</v>
      </c>
      <c r="AB969" s="102">
        <v>344448</v>
      </c>
      <c r="AC969" s="102"/>
      <c r="AD969" s="102"/>
      <c r="AE969" s="213">
        <f t="shared" si="243"/>
        <v>344448</v>
      </c>
      <c r="AF969" s="194">
        <v>3</v>
      </c>
      <c r="AG969" s="194">
        <v>4.2699999999999996</v>
      </c>
      <c r="AH969" s="102">
        <v>1</v>
      </c>
      <c r="AI969" s="102">
        <v>355263.99999999994</v>
      </c>
      <c r="AJ969" s="102"/>
      <c r="AK969" s="102"/>
      <c r="AL969" s="213">
        <f t="shared" si="244"/>
        <v>355263.99999999994</v>
      </c>
    </row>
    <row r="970" spans="1:38" ht="40.5">
      <c r="A970" s="194">
        <v>4</v>
      </c>
      <c r="B970" s="102" t="s">
        <v>1440</v>
      </c>
      <c r="C970" s="102" t="s">
        <v>5282</v>
      </c>
      <c r="D970" s="194">
        <v>1992</v>
      </c>
      <c r="E970" s="942" t="s">
        <v>1124</v>
      </c>
      <c r="F970" s="194" t="s">
        <v>1115</v>
      </c>
      <c r="G970" s="194">
        <v>1</v>
      </c>
      <c r="H970" s="194">
        <v>2.75</v>
      </c>
      <c r="I970" s="102">
        <v>1</v>
      </c>
      <c r="J970" s="102">
        <v>228800</v>
      </c>
      <c r="K970" s="102"/>
      <c r="L970" s="102"/>
      <c r="M970" s="213">
        <f t="shared" si="239"/>
        <v>228800</v>
      </c>
      <c r="N970" s="194">
        <v>2.66</v>
      </c>
      <c r="O970" s="102">
        <v>1</v>
      </c>
      <c r="P970" s="194">
        <v>221312</v>
      </c>
      <c r="Q970" s="194"/>
      <c r="R970" s="194"/>
      <c r="S970" s="213">
        <f t="shared" si="240"/>
        <v>221312</v>
      </c>
      <c r="T970" s="213">
        <f t="shared" si="241"/>
        <v>0</v>
      </c>
      <c r="U970" s="213">
        <f t="shared" si="241"/>
        <v>7488</v>
      </c>
      <c r="V970" s="213">
        <f t="shared" si="241"/>
        <v>0</v>
      </c>
      <c r="W970" s="213">
        <f t="shared" si="241"/>
        <v>0</v>
      </c>
      <c r="X970" s="213">
        <f t="shared" si="242"/>
        <v>7488</v>
      </c>
      <c r="Y970" s="194">
        <v>2</v>
      </c>
      <c r="Z970" s="194">
        <v>2.83</v>
      </c>
      <c r="AA970" s="102">
        <v>1</v>
      </c>
      <c r="AB970" s="102">
        <v>235456</v>
      </c>
      <c r="AC970" s="102"/>
      <c r="AD970" s="102"/>
      <c r="AE970" s="213">
        <f t="shared" si="243"/>
        <v>235456</v>
      </c>
      <c r="AF970" s="194">
        <v>3</v>
      </c>
      <c r="AG970" s="194">
        <v>2.92</v>
      </c>
      <c r="AH970" s="102">
        <v>1</v>
      </c>
      <c r="AI970" s="102">
        <v>242944</v>
      </c>
      <c r="AJ970" s="102"/>
      <c r="AK970" s="102"/>
      <c r="AL970" s="213">
        <f t="shared" si="244"/>
        <v>242944</v>
      </c>
    </row>
    <row r="971" spans="1:38" ht="40.5">
      <c r="A971" s="194">
        <v>5</v>
      </c>
      <c r="B971" s="102" t="s">
        <v>1445</v>
      </c>
      <c r="C971" s="102" t="s">
        <v>5282</v>
      </c>
      <c r="D971" s="194">
        <v>1974</v>
      </c>
      <c r="E971" s="942" t="s">
        <v>1128</v>
      </c>
      <c r="F971" s="194" t="s">
        <v>1129</v>
      </c>
      <c r="G971" s="194">
        <v>1</v>
      </c>
      <c r="H971" s="194">
        <v>2.35</v>
      </c>
      <c r="I971" s="102">
        <v>1</v>
      </c>
      <c r="J971" s="102">
        <v>195520</v>
      </c>
      <c r="K971" s="102"/>
      <c r="L971" s="102"/>
      <c r="M971" s="213">
        <f t="shared" si="239"/>
        <v>195520</v>
      </c>
      <c r="N971" s="194">
        <v>2.2799999999999998</v>
      </c>
      <c r="O971" s="102">
        <v>1</v>
      </c>
      <c r="P971" s="194">
        <v>189695.99999999997</v>
      </c>
      <c r="Q971" s="194"/>
      <c r="R971" s="194"/>
      <c r="S971" s="213">
        <f t="shared" si="240"/>
        <v>189695.99999999997</v>
      </c>
      <c r="T971" s="213">
        <f t="shared" si="241"/>
        <v>0</v>
      </c>
      <c r="U971" s="213">
        <f t="shared" si="241"/>
        <v>5824.0000000000291</v>
      </c>
      <c r="V971" s="213">
        <f t="shared" si="241"/>
        <v>0</v>
      </c>
      <c r="W971" s="213">
        <f t="shared" si="241"/>
        <v>0</v>
      </c>
      <c r="X971" s="213">
        <f t="shared" si="242"/>
        <v>5824.0000000000291</v>
      </c>
      <c r="Y971" s="194">
        <v>2</v>
      </c>
      <c r="Z971" s="194">
        <v>2.4300000000000002</v>
      </c>
      <c r="AA971" s="102">
        <v>1</v>
      </c>
      <c r="AB971" s="102">
        <v>202176</v>
      </c>
      <c r="AC971" s="102"/>
      <c r="AD971" s="102"/>
      <c r="AE971" s="213">
        <f t="shared" si="243"/>
        <v>202176</v>
      </c>
      <c r="AF971" s="194">
        <v>3</v>
      </c>
      <c r="AG971" s="194">
        <v>2.5</v>
      </c>
      <c r="AH971" s="102">
        <v>1</v>
      </c>
      <c r="AI971" s="102">
        <v>208000</v>
      </c>
      <c r="AJ971" s="102"/>
      <c r="AK971" s="102"/>
      <c r="AL971" s="213">
        <f t="shared" si="244"/>
        <v>208000</v>
      </c>
    </row>
    <row r="972" spans="1:38" ht="40.5">
      <c r="A972" s="194">
        <v>6</v>
      </c>
      <c r="B972" s="104" t="s">
        <v>759</v>
      </c>
      <c r="C972" s="104"/>
      <c r="D972" s="194"/>
      <c r="E972" s="942" t="s">
        <v>1133</v>
      </c>
      <c r="F972" s="194" t="s">
        <v>1134</v>
      </c>
      <c r="G972" s="194">
        <v>7</v>
      </c>
      <c r="H972" s="194">
        <v>1.68</v>
      </c>
      <c r="I972" s="102">
        <v>1</v>
      </c>
      <c r="J972" s="102">
        <v>139776</v>
      </c>
      <c r="K972" s="102"/>
      <c r="L972" s="102"/>
      <c r="M972" s="213">
        <f t="shared" si="239"/>
        <v>139776</v>
      </c>
      <c r="N972" s="194">
        <v>1.68</v>
      </c>
      <c r="O972" s="102">
        <v>1</v>
      </c>
      <c r="P972" s="194">
        <v>139776</v>
      </c>
      <c r="Q972" s="194"/>
      <c r="R972" s="194"/>
      <c r="S972" s="213">
        <f t="shared" si="240"/>
        <v>139776</v>
      </c>
      <c r="T972" s="213">
        <f t="shared" si="241"/>
        <v>0</v>
      </c>
      <c r="U972" s="213">
        <f t="shared" si="241"/>
        <v>0</v>
      </c>
      <c r="V972" s="213">
        <f t="shared" si="241"/>
        <v>0</v>
      </c>
      <c r="W972" s="213">
        <f t="shared" si="241"/>
        <v>0</v>
      </c>
      <c r="X972" s="213">
        <f t="shared" si="242"/>
        <v>0</v>
      </c>
      <c r="Y972" s="194">
        <v>8</v>
      </c>
      <c r="Z972" s="194">
        <v>1.73</v>
      </c>
      <c r="AA972" s="102">
        <v>1</v>
      </c>
      <c r="AB972" s="102">
        <v>143936</v>
      </c>
      <c r="AC972" s="102"/>
      <c r="AD972" s="102"/>
      <c r="AE972" s="213">
        <f t="shared" si="243"/>
        <v>143936</v>
      </c>
      <c r="AF972" s="194">
        <v>9</v>
      </c>
      <c r="AG972" s="194">
        <v>1.73</v>
      </c>
      <c r="AH972" s="102">
        <v>1</v>
      </c>
      <c r="AI972" s="102">
        <v>143936</v>
      </c>
      <c r="AJ972" s="102"/>
      <c r="AK972" s="102"/>
      <c r="AL972" s="213">
        <f t="shared" si="244"/>
        <v>143936</v>
      </c>
    </row>
    <row r="973" spans="1:38" ht="40.5">
      <c r="A973" s="194">
        <v>7</v>
      </c>
      <c r="B973" s="102" t="s">
        <v>4363</v>
      </c>
      <c r="C973" s="102" t="s">
        <v>5282</v>
      </c>
      <c r="D973" s="194">
        <v>1991</v>
      </c>
      <c r="E973" s="942" t="s">
        <v>1133</v>
      </c>
      <c r="F973" s="194" t="s">
        <v>1134</v>
      </c>
      <c r="G973" s="194">
        <v>5</v>
      </c>
      <c r="H973" s="194">
        <v>1.63</v>
      </c>
      <c r="I973" s="102">
        <v>1</v>
      </c>
      <c r="J973" s="102">
        <v>135616</v>
      </c>
      <c r="K973" s="102"/>
      <c r="L973" s="102"/>
      <c r="M973" s="213">
        <f t="shared" si="239"/>
        <v>135616</v>
      </c>
      <c r="N973" s="194">
        <v>1.63</v>
      </c>
      <c r="O973" s="102">
        <v>1</v>
      </c>
      <c r="P973" s="194">
        <v>135616</v>
      </c>
      <c r="Q973" s="194"/>
      <c r="R973" s="194"/>
      <c r="S973" s="213">
        <f t="shared" si="240"/>
        <v>135616</v>
      </c>
      <c r="T973" s="213">
        <f t="shared" si="241"/>
        <v>0</v>
      </c>
      <c r="U973" s="213">
        <f t="shared" si="241"/>
        <v>0</v>
      </c>
      <c r="V973" s="213">
        <f t="shared" si="241"/>
        <v>0</v>
      </c>
      <c r="W973" s="213">
        <f t="shared" si="241"/>
        <v>0</v>
      </c>
      <c r="X973" s="213">
        <f t="shared" si="242"/>
        <v>0</v>
      </c>
      <c r="Y973" s="194">
        <v>6</v>
      </c>
      <c r="Z973" s="194">
        <v>1.68</v>
      </c>
      <c r="AA973" s="102">
        <v>1</v>
      </c>
      <c r="AB973" s="102">
        <v>139776</v>
      </c>
      <c r="AC973" s="102"/>
      <c r="AD973" s="102"/>
      <c r="AE973" s="213">
        <f t="shared" si="243"/>
        <v>139776</v>
      </c>
      <c r="AF973" s="194">
        <v>7</v>
      </c>
      <c r="AG973" s="194">
        <v>1.68</v>
      </c>
      <c r="AH973" s="102">
        <v>1</v>
      </c>
      <c r="AI973" s="102">
        <v>139776</v>
      </c>
      <c r="AJ973" s="102"/>
      <c r="AK973" s="102"/>
      <c r="AL973" s="213">
        <f t="shared" si="244"/>
        <v>139776</v>
      </c>
    </row>
    <row r="974" spans="1:38" ht="40.5">
      <c r="A974" s="194">
        <v>8</v>
      </c>
      <c r="B974" s="102" t="s">
        <v>1446</v>
      </c>
      <c r="C974" s="102" t="s">
        <v>5282</v>
      </c>
      <c r="D974" s="194">
        <v>1985</v>
      </c>
      <c r="E974" s="942" t="s">
        <v>1133</v>
      </c>
      <c r="F974" s="194" t="s">
        <v>1134</v>
      </c>
      <c r="G974" s="194">
        <v>17</v>
      </c>
      <c r="H974" s="194">
        <v>1.9</v>
      </c>
      <c r="I974" s="102">
        <v>1</v>
      </c>
      <c r="J974" s="102">
        <v>158080</v>
      </c>
      <c r="K974" s="102"/>
      <c r="L974" s="102"/>
      <c r="M974" s="213">
        <f t="shared" si="239"/>
        <v>158080</v>
      </c>
      <c r="N974" s="194">
        <v>1.9</v>
      </c>
      <c r="O974" s="102">
        <v>1</v>
      </c>
      <c r="P974" s="194">
        <v>158080</v>
      </c>
      <c r="Q974" s="194"/>
      <c r="R974" s="194"/>
      <c r="S974" s="213">
        <f t="shared" si="240"/>
        <v>158080</v>
      </c>
      <c r="T974" s="213">
        <f t="shared" si="241"/>
        <v>0</v>
      </c>
      <c r="U974" s="213">
        <f t="shared" si="241"/>
        <v>0</v>
      </c>
      <c r="V974" s="213">
        <f t="shared" si="241"/>
        <v>0</v>
      </c>
      <c r="W974" s="213">
        <f t="shared" si="241"/>
        <v>0</v>
      </c>
      <c r="X974" s="213">
        <f t="shared" si="242"/>
        <v>0</v>
      </c>
      <c r="Y974" s="194">
        <v>18</v>
      </c>
      <c r="Z974" s="194">
        <v>1.9</v>
      </c>
      <c r="AA974" s="102">
        <v>1</v>
      </c>
      <c r="AB974" s="102">
        <v>158080</v>
      </c>
      <c r="AC974" s="102"/>
      <c r="AD974" s="102"/>
      <c r="AE974" s="213">
        <f t="shared" si="243"/>
        <v>158080</v>
      </c>
      <c r="AF974" s="194">
        <v>19</v>
      </c>
      <c r="AG974" s="194">
        <v>1.95</v>
      </c>
      <c r="AH974" s="102">
        <v>1</v>
      </c>
      <c r="AI974" s="102">
        <v>162240</v>
      </c>
      <c r="AJ974" s="102"/>
      <c r="AK974" s="102"/>
      <c r="AL974" s="213">
        <f t="shared" si="244"/>
        <v>162240</v>
      </c>
    </row>
    <row r="975" spans="1:38" ht="40.5">
      <c r="A975" s="194">
        <v>9</v>
      </c>
      <c r="B975" s="104" t="s">
        <v>4364</v>
      </c>
      <c r="C975" s="104" t="s">
        <v>5282</v>
      </c>
      <c r="D975" s="194">
        <v>1998</v>
      </c>
      <c r="E975" s="942" t="s">
        <v>1133</v>
      </c>
      <c r="F975" s="194" t="s">
        <v>1134</v>
      </c>
      <c r="G975" s="194">
        <v>4</v>
      </c>
      <c r="H975" s="194">
        <v>1.63</v>
      </c>
      <c r="I975" s="102">
        <v>1</v>
      </c>
      <c r="J975" s="102">
        <v>135616</v>
      </c>
      <c r="K975" s="102"/>
      <c r="L975" s="102"/>
      <c r="M975" s="213">
        <f t="shared" si="239"/>
        <v>135616</v>
      </c>
      <c r="N975" s="194">
        <v>1.59</v>
      </c>
      <c r="O975" s="102">
        <v>1</v>
      </c>
      <c r="P975" s="194">
        <v>132288</v>
      </c>
      <c r="Q975" s="194"/>
      <c r="R975" s="194"/>
      <c r="S975" s="213">
        <f t="shared" si="240"/>
        <v>132288</v>
      </c>
      <c r="T975" s="213">
        <f t="shared" si="241"/>
        <v>0</v>
      </c>
      <c r="U975" s="213">
        <f t="shared" si="241"/>
        <v>3328</v>
      </c>
      <c r="V975" s="213">
        <f t="shared" si="241"/>
        <v>0</v>
      </c>
      <c r="W975" s="213">
        <f t="shared" si="241"/>
        <v>0</v>
      </c>
      <c r="X975" s="213">
        <f t="shared" si="242"/>
        <v>3328</v>
      </c>
      <c r="Y975" s="194">
        <v>5</v>
      </c>
      <c r="Z975" s="194">
        <v>1.63</v>
      </c>
      <c r="AA975" s="102">
        <v>1</v>
      </c>
      <c r="AB975" s="102">
        <v>135616</v>
      </c>
      <c r="AC975" s="102"/>
      <c r="AD975" s="102"/>
      <c r="AE975" s="213">
        <f t="shared" si="243"/>
        <v>135616</v>
      </c>
      <c r="AF975" s="194">
        <v>6</v>
      </c>
      <c r="AG975" s="194">
        <v>1.68</v>
      </c>
      <c r="AH975" s="102">
        <v>1</v>
      </c>
      <c r="AI975" s="102">
        <v>139776</v>
      </c>
      <c r="AJ975" s="102"/>
      <c r="AK975" s="102"/>
      <c r="AL975" s="213">
        <f t="shared" si="244"/>
        <v>139776</v>
      </c>
    </row>
    <row r="976" spans="1:38" ht="40.5">
      <c r="A976" s="194">
        <v>10</v>
      </c>
      <c r="B976" s="102" t="s">
        <v>1749</v>
      </c>
      <c r="C976" s="102" t="s">
        <v>5282</v>
      </c>
      <c r="D976" s="194">
        <v>1977</v>
      </c>
      <c r="E976" s="942" t="s">
        <v>1133</v>
      </c>
      <c r="F976" s="194" t="s">
        <v>1134</v>
      </c>
      <c r="G976" s="194">
        <v>2</v>
      </c>
      <c r="H976" s="194">
        <v>1.54</v>
      </c>
      <c r="I976" s="102">
        <v>1</v>
      </c>
      <c r="J976" s="102">
        <v>128128</v>
      </c>
      <c r="K976" s="102"/>
      <c r="L976" s="102"/>
      <c r="M976" s="213">
        <f t="shared" si="239"/>
        <v>128128</v>
      </c>
      <c r="N976" s="194">
        <v>1.49</v>
      </c>
      <c r="O976" s="102">
        <v>1</v>
      </c>
      <c r="P976" s="194">
        <v>123968</v>
      </c>
      <c r="Q976" s="194"/>
      <c r="R976" s="194"/>
      <c r="S976" s="213">
        <f t="shared" si="240"/>
        <v>123968</v>
      </c>
      <c r="T976" s="213">
        <f t="shared" si="241"/>
        <v>0</v>
      </c>
      <c r="U976" s="213">
        <f t="shared" si="241"/>
        <v>4160</v>
      </c>
      <c r="V976" s="213">
        <f t="shared" si="241"/>
        <v>0</v>
      </c>
      <c r="W976" s="213">
        <f t="shared" si="241"/>
        <v>0</v>
      </c>
      <c r="X976" s="213">
        <f t="shared" si="242"/>
        <v>4160</v>
      </c>
      <c r="Y976" s="194">
        <v>3</v>
      </c>
      <c r="Z976" s="194">
        <v>1.59</v>
      </c>
      <c r="AA976" s="102">
        <v>1</v>
      </c>
      <c r="AB976" s="102">
        <v>132288</v>
      </c>
      <c r="AC976" s="102"/>
      <c r="AD976" s="102"/>
      <c r="AE976" s="213">
        <f t="shared" si="243"/>
        <v>132288</v>
      </c>
      <c r="AF976" s="194">
        <v>4</v>
      </c>
      <c r="AG976" s="194">
        <v>1.63</v>
      </c>
      <c r="AH976" s="102">
        <v>1</v>
      </c>
      <c r="AI976" s="102">
        <v>135616</v>
      </c>
      <c r="AJ976" s="102"/>
      <c r="AK976" s="102"/>
      <c r="AL976" s="213">
        <f t="shared" si="244"/>
        <v>135616</v>
      </c>
    </row>
    <row r="977" spans="1:38" ht="40.5">
      <c r="A977" s="194">
        <v>11</v>
      </c>
      <c r="B977" s="102" t="s">
        <v>8186</v>
      </c>
      <c r="C977" s="102" t="s">
        <v>5282</v>
      </c>
      <c r="D977" s="194">
        <v>1978</v>
      </c>
      <c r="E977" s="942" t="s">
        <v>1133</v>
      </c>
      <c r="F977" s="194" t="s">
        <v>1134</v>
      </c>
      <c r="G977" s="194">
        <v>1</v>
      </c>
      <c r="H977" s="194">
        <v>1.49</v>
      </c>
      <c r="I977" s="102">
        <v>1</v>
      </c>
      <c r="J977" s="102">
        <v>123968</v>
      </c>
      <c r="K977" s="102"/>
      <c r="L977" s="102"/>
      <c r="M977" s="213">
        <f t="shared" si="239"/>
        <v>123968</v>
      </c>
      <c r="N977" s="194">
        <v>1.45</v>
      </c>
      <c r="O977" s="102">
        <v>1</v>
      </c>
      <c r="P977" s="194">
        <v>120640</v>
      </c>
      <c r="Q977" s="194"/>
      <c r="R977" s="194"/>
      <c r="S977" s="213">
        <f t="shared" si="240"/>
        <v>120640</v>
      </c>
      <c r="T977" s="213">
        <f t="shared" si="241"/>
        <v>0</v>
      </c>
      <c r="U977" s="213">
        <f t="shared" si="241"/>
        <v>3328</v>
      </c>
      <c r="V977" s="213">
        <f t="shared" si="241"/>
        <v>0</v>
      </c>
      <c r="W977" s="213">
        <f t="shared" si="241"/>
        <v>0</v>
      </c>
      <c r="X977" s="213">
        <f t="shared" si="242"/>
        <v>3328</v>
      </c>
      <c r="Y977" s="194">
        <v>2</v>
      </c>
      <c r="Z977" s="194">
        <v>1.54</v>
      </c>
      <c r="AA977" s="102">
        <v>1</v>
      </c>
      <c r="AB977" s="102">
        <v>128128</v>
      </c>
      <c r="AC977" s="102"/>
      <c r="AD977" s="102"/>
      <c r="AE977" s="213">
        <f t="shared" si="243"/>
        <v>128128</v>
      </c>
      <c r="AF977" s="194">
        <v>3</v>
      </c>
      <c r="AG977" s="194">
        <v>1.59</v>
      </c>
      <c r="AH977" s="102">
        <v>1</v>
      </c>
      <c r="AI977" s="102">
        <v>132288</v>
      </c>
      <c r="AJ977" s="102"/>
      <c r="AK977" s="102"/>
      <c r="AL977" s="213">
        <f t="shared" si="244"/>
        <v>132288</v>
      </c>
    </row>
    <row r="978" spans="1:38" ht="27">
      <c r="A978" s="194">
        <v>12</v>
      </c>
      <c r="B978" s="104" t="s">
        <v>1889</v>
      </c>
      <c r="C978" s="104" t="s">
        <v>5282</v>
      </c>
      <c r="D978" s="194">
        <v>1987</v>
      </c>
      <c r="E978" s="942" t="s">
        <v>1121</v>
      </c>
      <c r="F978" s="194" t="s">
        <v>990</v>
      </c>
      <c r="G978" s="194">
        <v>8</v>
      </c>
      <c r="H978" s="194">
        <v>2.02</v>
      </c>
      <c r="I978" s="102">
        <v>1</v>
      </c>
      <c r="J978" s="102">
        <v>168064</v>
      </c>
      <c r="K978" s="102"/>
      <c r="L978" s="102"/>
      <c r="M978" s="213">
        <f t="shared" si="239"/>
        <v>168064</v>
      </c>
      <c r="N978" s="194">
        <v>1.96</v>
      </c>
      <c r="O978" s="102">
        <v>1</v>
      </c>
      <c r="P978" s="194">
        <v>163072</v>
      </c>
      <c r="Q978" s="194"/>
      <c r="R978" s="194"/>
      <c r="S978" s="213">
        <f t="shared" si="240"/>
        <v>163072</v>
      </c>
      <c r="T978" s="213">
        <f t="shared" si="241"/>
        <v>0</v>
      </c>
      <c r="U978" s="213">
        <f t="shared" si="241"/>
        <v>4992</v>
      </c>
      <c r="V978" s="213">
        <f t="shared" si="241"/>
        <v>0</v>
      </c>
      <c r="W978" s="213">
        <f t="shared" si="241"/>
        <v>0</v>
      </c>
      <c r="X978" s="213">
        <f t="shared" si="242"/>
        <v>4992</v>
      </c>
      <c r="Y978" s="194">
        <v>9</v>
      </c>
      <c r="Z978" s="194">
        <v>2.02</v>
      </c>
      <c r="AA978" s="102">
        <v>1</v>
      </c>
      <c r="AB978" s="102">
        <v>168064</v>
      </c>
      <c r="AC978" s="102"/>
      <c r="AD978" s="102"/>
      <c r="AE978" s="213">
        <f t="shared" si="243"/>
        <v>168064</v>
      </c>
      <c r="AF978" s="194">
        <v>10</v>
      </c>
      <c r="AG978" s="194">
        <v>2.08</v>
      </c>
      <c r="AH978" s="102">
        <v>1</v>
      </c>
      <c r="AI978" s="102">
        <v>173056</v>
      </c>
      <c r="AJ978" s="102"/>
      <c r="AK978" s="102"/>
      <c r="AL978" s="213">
        <f t="shared" si="244"/>
        <v>173056</v>
      </c>
    </row>
    <row r="979" spans="1:38" ht="27">
      <c r="A979" s="194">
        <v>13</v>
      </c>
      <c r="B979" s="102" t="s">
        <v>1441</v>
      </c>
      <c r="C979" s="102" t="s">
        <v>5282</v>
      </c>
      <c r="D979" s="194">
        <v>1981</v>
      </c>
      <c r="E979" s="942" t="s">
        <v>1121</v>
      </c>
      <c r="F979" s="194" t="s">
        <v>990</v>
      </c>
      <c r="G979" s="194">
        <v>25</v>
      </c>
      <c r="H979" s="194">
        <v>2.2799999999999998</v>
      </c>
      <c r="I979" s="102">
        <v>1</v>
      </c>
      <c r="J979" s="102">
        <v>189695.99999999997</v>
      </c>
      <c r="K979" s="102"/>
      <c r="L979" s="102"/>
      <c r="M979" s="213">
        <f t="shared" si="239"/>
        <v>189695.99999999997</v>
      </c>
      <c r="N979" s="194">
        <v>2.2799999999999998</v>
      </c>
      <c r="O979" s="102">
        <v>1</v>
      </c>
      <c r="P979" s="194">
        <v>189695.99999999997</v>
      </c>
      <c r="Q979" s="194"/>
      <c r="R979" s="194"/>
      <c r="S979" s="213">
        <f t="shared" si="240"/>
        <v>189695.99999999997</v>
      </c>
      <c r="T979" s="213">
        <f t="shared" si="241"/>
        <v>0</v>
      </c>
      <c r="U979" s="213">
        <f t="shared" si="241"/>
        <v>0</v>
      </c>
      <c r="V979" s="213">
        <f t="shared" si="241"/>
        <v>0</v>
      </c>
      <c r="W979" s="213">
        <f t="shared" si="241"/>
        <v>0</v>
      </c>
      <c r="X979" s="213">
        <f t="shared" si="242"/>
        <v>0</v>
      </c>
      <c r="Y979" s="194">
        <v>26</v>
      </c>
      <c r="Z979" s="194">
        <v>2.2799999999999998</v>
      </c>
      <c r="AA979" s="102">
        <v>1</v>
      </c>
      <c r="AB979" s="102">
        <v>189695.99999999997</v>
      </c>
      <c r="AC979" s="102"/>
      <c r="AD979" s="102"/>
      <c r="AE979" s="213">
        <f t="shared" si="243"/>
        <v>189695.99999999997</v>
      </c>
      <c r="AF979" s="194">
        <v>27</v>
      </c>
      <c r="AG979" s="194">
        <v>2.2799999999999998</v>
      </c>
      <c r="AH979" s="102">
        <v>1</v>
      </c>
      <c r="AI979" s="102">
        <v>189695.99999999997</v>
      </c>
      <c r="AJ979" s="102"/>
      <c r="AK979" s="102"/>
      <c r="AL979" s="213">
        <f t="shared" si="244"/>
        <v>189695.99999999997</v>
      </c>
    </row>
    <row r="980" spans="1:38" ht="27">
      <c r="A980" s="194">
        <v>14</v>
      </c>
      <c r="B980" s="102" t="s">
        <v>1442</v>
      </c>
      <c r="C980" s="102" t="s">
        <v>5282</v>
      </c>
      <c r="D980" s="194">
        <v>1987</v>
      </c>
      <c r="E980" s="942" t="s">
        <v>1121</v>
      </c>
      <c r="F980" s="194" t="s">
        <v>990</v>
      </c>
      <c r="G980" s="194">
        <v>10</v>
      </c>
      <c r="H980" s="194">
        <v>2.08</v>
      </c>
      <c r="I980" s="102">
        <v>1</v>
      </c>
      <c r="J980" s="102">
        <v>173056</v>
      </c>
      <c r="K980" s="102"/>
      <c r="L980" s="102"/>
      <c r="M980" s="213">
        <f t="shared" si="239"/>
        <v>173056</v>
      </c>
      <c r="N980" s="194">
        <v>2.02</v>
      </c>
      <c r="O980" s="102">
        <v>1</v>
      </c>
      <c r="P980" s="194">
        <v>168064</v>
      </c>
      <c r="Q980" s="194"/>
      <c r="R980" s="194"/>
      <c r="S980" s="213">
        <f t="shared" si="240"/>
        <v>168064</v>
      </c>
      <c r="T980" s="213">
        <f t="shared" si="241"/>
        <v>0</v>
      </c>
      <c r="U980" s="213">
        <f t="shared" si="241"/>
        <v>4992</v>
      </c>
      <c r="V980" s="213">
        <f t="shared" si="241"/>
        <v>0</v>
      </c>
      <c r="W980" s="213">
        <f t="shared" si="241"/>
        <v>0</v>
      </c>
      <c r="X980" s="213">
        <f t="shared" si="242"/>
        <v>4992</v>
      </c>
      <c r="Y980" s="194">
        <v>11</v>
      </c>
      <c r="Z980" s="194">
        <v>2.08</v>
      </c>
      <c r="AA980" s="102">
        <v>1</v>
      </c>
      <c r="AB980" s="102">
        <v>173056</v>
      </c>
      <c r="AC980" s="102"/>
      <c r="AD980" s="102"/>
      <c r="AE980" s="213">
        <f t="shared" si="243"/>
        <v>173056</v>
      </c>
      <c r="AF980" s="194">
        <v>12</v>
      </c>
      <c r="AG980" s="194">
        <v>2.08</v>
      </c>
      <c r="AH980" s="102">
        <v>1</v>
      </c>
      <c r="AI980" s="102">
        <v>173056</v>
      </c>
      <c r="AJ980" s="102"/>
      <c r="AK980" s="102"/>
      <c r="AL980" s="213">
        <f t="shared" si="244"/>
        <v>173056</v>
      </c>
    </row>
    <row r="981" spans="1:38" ht="27">
      <c r="A981" s="194">
        <v>15</v>
      </c>
      <c r="B981" s="104" t="s">
        <v>1443</v>
      </c>
      <c r="C981" s="104" t="s">
        <v>5282</v>
      </c>
      <c r="D981" s="194">
        <v>1973</v>
      </c>
      <c r="E981" s="942" t="s">
        <v>1121</v>
      </c>
      <c r="F981" s="194" t="s">
        <v>990</v>
      </c>
      <c r="G981" s="194">
        <v>15</v>
      </c>
      <c r="H981" s="194">
        <v>2.14</v>
      </c>
      <c r="I981" s="102">
        <v>1</v>
      </c>
      <c r="J981" s="102">
        <v>178048</v>
      </c>
      <c r="K981" s="102"/>
      <c r="L981" s="102"/>
      <c r="M981" s="213">
        <f t="shared" si="239"/>
        <v>178048</v>
      </c>
      <c r="N981" s="194">
        <v>2.14</v>
      </c>
      <c r="O981" s="102">
        <v>1</v>
      </c>
      <c r="P981" s="194">
        <v>178048</v>
      </c>
      <c r="Q981" s="194"/>
      <c r="R981" s="194"/>
      <c r="S981" s="213">
        <f t="shared" si="240"/>
        <v>178048</v>
      </c>
      <c r="T981" s="213">
        <f t="shared" si="241"/>
        <v>0</v>
      </c>
      <c r="U981" s="213">
        <f t="shared" si="241"/>
        <v>0</v>
      </c>
      <c r="V981" s="213">
        <f t="shared" si="241"/>
        <v>0</v>
      </c>
      <c r="W981" s="213">
        <f t="shared" si="241"/>
        <v>0</v>
      </c>
      <c r="X981" s="213">
        <f t="shared" si="242"/>
        <v>0</v>
      </c>
      <c r="Y981" s="194">
        <v>16</v>
      </c>
      <c r="Z981" s="194">
        <v>2.21</v>
      </c>
      <c r="AA981" s="102">
        <v>1</v>
      </c>
      <c r="AB981" s="102">
        <v>183872</v>
      </c>
      <c r="AC981" s="102"/>
      <c r="AD981" s="102"/>
      <c r="AE981" s="213">
        <f t="shared" si="243"/>
        <v>183872</v>
      </c>
      <c r="AF981" s="194">
        <v>17</v>
      </c>
      <c r="AG981" s="194">
        <v>2.21</v>
      </c>
      <c r="AH981" s="102">
        <v>1</v>
      </c>
      <c r="AI981" s="102">
        <v>183872</v>
      </c>
      <c r="AJ981" s="102"/>
      <c r="AK981" s="102"/>
      <c r="AL981" s="213">
        <f t="shared" si="244"/>
        <v>183872</v>
      </c>
    </row>
    <row r="982" spans="1:38" ht="27">
      <c r="A982" s="194">
        <v>16</v>
      </c>
      <c r="B982" s="102" t="s">
        <v>5484</v>
      </c>
      <c r="C982" s="102" t="s">
        <v>5282</v>
      </c>
      <c r="D982" s="194">
        <v>2003</v>
      </c>
      <c r="E982" s="942" t="s">
        <v>1121</v>
      </c>
      <c r="F982" s="194" t="s">
        <v>990</v>
      </c>
      <c r="G982" s="194">
        <v>3</v>
      </c>
      <c r="H982" s="194">
        <v>1.84</v>
      </c>
      <c r="I982" s="102">
        <v>1</v>
      </c>
      <c r="J982" s="102">
        <v>153088</v>
      </c>
      <c r="K982" s="102"/>
      <c r="L982" s="102"/>
      <c r="M982" s="213">
        <f t="shared" si="239"/>
        <v>153088</v>
      </c>
      <c r="N982" s="194">
        <v>1.79</v>
      </c>
      <c r="O982" s="102">
        <v>1</v>
      </c>
      <c r="P982" s="194">
        <v>148928</v>
      </c>
      <c r="Q982" s="194"/>
      <c r="R982" s="194"/>
      <c r="S982" s="213">
        <f t="shared" si="240"/>
        <v>148928</v>
      </c>
      <c r="T982" s="213">
        <f t="shared" si="241"/>
        <v>0</v>
      </c>
      <c r="U982" s="213">
        <f t="shared" si="241"/>
        <v>4160</v>
      </c>
      <c r="V982" s="213">
        <f t="shared" si="241"/>
        <v>0</v>
      </c>
      <c r="W982" s="213">
        <f t="shared" si="241"/>
        <v>0</v>
      </c>
      <c r="X982" s="213">
        <f t="shared" si="242"/>
        <v>4160</v>
      </c>
      <c r="Y982" s="194">
        <v>4</v>
      </c>
      <c r="Z982" s="194">
        <v>1.9</v>
      </c>
      <c r="AA982" s="102">
        <v>1</v>
      </c>
      <c r="AB982" s="102">
        <v>158080</v>
      </c>
      <c r="AC982" s="102"/>
      <c r="AD982" s="102"/>
      <c r="AE982" s="213">
        <f t="shared" si="243"/>
        <v>158080</v>
      </c>
      <c r="AF982" s="194">
        <v>5</v>
      </c>
      <c r="AG982" s="194">
        <v>1.9</v>
      </c>
      <c r="AH982" s="102">
        <v>1</v>
      </c>
      <c r="AI982" s="102">
        <v>158080</v>
      </c>
      <c r="AJ982" s="102"/>
      <c r="AK982" s="102"/>
      <c r="AL982" s="213">
        <f t="shared" si="244"/>
        <v>158080</v>
      </c>
    </row>
    <row r="983" spans="1:38" ht="27">
      <c r="A983" s="194">
        <v>17</v>
      </c>
      <c r="B983" s="102" t="s">
        <v>4366</v>
      </c>
      <c r="C983" s="102" t="s">
        <v>5282</v>
      </c>
      <c r="D983" s="194">
        <v>1997</v>
      </c>
      <c r="E983" s="942" t="s">
        <v>1121</v>
      </c>
      <c r="F983" s="194" t="s">
        <v>990</v>
      </c>
      <c r="G983" s="194">
        <v>5</v>
      </c>
      <c r="H983" s="194">
        <v>1.9</v>
      </c>
      <c r="I983" s="102">
        <v>1</v>
      </c>
      <c r="J983" s="102">
        <v>158080</v>
      </c>
      <c r="K983" s="102"/>
      <c r="L983" s="102"/>
      <c r="M983" s="213">
        <f t="shared" si="239"/>
        <v>158080</v>
      </c>
      <c r="N983" s="194">
        <v>1.9</v>
      </c>
      <c r="O983" s="102">
        <v>1</v>
      </c>
      <c r="P983" s="194">
        <v>158080</v>
      </c>
      <c r="Q983" s="194"/>
      <c r="R983" s="194"/>
      <c r="S983" s="213">
        <f t="shared" si="240"/>
        <v>158080</v>
      </c>
      <c r="T983" s="213">
        <f t="shared" si="241"/>
        <v>0</v>
      </c>
      <c r="U983" s="213">
        <f t="shared" si="241"/>
        <v>0</v>
      </c>
      <c r="V983" s="213">
        <f t="shared" si="241"/>
        <v>0</v>
      </c>
      <c r="W983" s="213">
        <f t="shared" si="241"/>
        <v>0</v>
      </c>
      <c r="X983" s="213">
        <f t="shared" si="242"/>
        <v>0</v>
      </c>
      <c r="Y983" s="194">
        <v>6</v>
      </c>
      <c r="Z983" s="194">
        <v>1.96</v>
      </c>
      <c r="AA983" s="102">
        <v>1</v>
      </c>
      <c r="AB983" s="102">
        <v>163072</v>
      </c>
      <c r="AC983" s="102"/>
      <c r="AD983" s="102"/>
      <c r="AE983" s="213">
        <f t="shared" si="243"/>
        <v>163072</v>
      </c>
      <c r="AF983" s="194">
        <v>7</v>
      </c>
      <c r="AG983" s="194">
        <v>1.96</v>
      </c>
      <c r="AH983" s="102">
        <v>1</v>
      </c>
      <c r="AI983" s="102">
        <v>163072</v>
      </c>
      <c r="AJ983" s="102"/>
      <c r="AK983" s="102"/>
      <c r="AL983" s="213">
        <f t="shared" si="244"/>
        <v>163072</v>
      </c>
    </row>
    <row r="984" spans="1:38" ht="27">
      <c r="A984" s="194">
        <v>18</v>
      </c>
      <c r="B984" s="104" t="s">
        <v>1137</v>
      </c>
      <c r="C984" s="104" t="s">
        <v>5282</v>
      </c>
      <c r="D984" s="194">
        <v>1987</v>
      </c>
      <c r="E984" s="942" t="s">
        <v>1121</v>
      </c>
      <c r="F984" s="194" t="s">
        <v>990</v>
      </c>
      <c r="G984" s="194">
        <v>8</v>
      </c>
      <c r="H984" s="194">
        <v>2.02</v>
      </c>
      <c r="I984" s="102">
        <v>1</v>
      </c>
      <c r="J984" s="102">
        <v>168064</v>
      </c>
      <c r="K984" s="102"/>
      <c r="L984" s="102"/>
      <c r="M984" s="213">
        <f t="shared" si="239"/>
        <v>168064</v>
      </c>
      <c r="N984" s="194">
        <v>1.96</v>
      </c>
      <c r="O984" s="102">
        <v>1</v>
      </c>
      <c r="P984" s="194">
        <v>163072</v>
      </c>
      <c r="Q984" s="194"/>
      <c r="R984" s="194"/>
      <c r="S984" s="213">
        <f t="shared" si="240"/>
        <v>163072</v>
      </c>
      <c r="T984" s="213">
        <f t="shared" si="241"/>
        <v>0</v>
      </c>
      <c r="U984" s="213">
        <f t="shared" si="241"/>
        <v>4992</v>
      </c>
      <c r="V984" s="213">
        <f t="shared" si="241"/>
        <v>0</v>
      </c>
      <c r="W984" s="213">
        <f t="shared" si="241"/>
        <v>0</v>
      </c>
      <c r="X984" s="213">
        <f t="shared" si="242"/>
        <v>4992</v>
      </c>
      <c r="Y984" s="194">
        <v>9</v>
      </c>
      <c r="Z984" s="194">
        <v>2.02</v>
      </c>
      <c r="AA984" s="102">
        <v>1</v>
      </c>
      <c r="AB984" s="102">
        <v>168064</v>
      </c>
      <c r="AC984" s="102"/>
      <c r="AD984" s="102"/>
      <c r="AE984" s="213">
        <f t="shared" si="243"/>
        <v>168064</v>
      </c>
      <c r="AF984" s="194">
        <v>10</v>
      </c>
      <c r="AG984" s="194">
        <v>2.08</v>
      </c>
      <c r="AH984" s="102">
        <v>1</v>
      </c>
      <c r="AI984" s="102">
        <v>173056</v>
      </c>
      <c r="AJ984" s="102"/>
      <c r="AK984" s="102"/>
      <c r="AL984" s="213">
        <f t="shared" si="244"/>
        <v>173056</v>
      </c>
    </row>
    <row r="985" spans="1:38" ht="27">
      <c r="A985" s="194">
        <v>19</v>
      </c>
      <c r="B985" s="102" t="s">
        <v>1887</v>
      </c>
      <c r="C985" s="102" t="s">
        <v>5282</v>
      </c>
      <c r="D985" s="194">
        <v>1998</v>
      </c>
      <c r="E985" s="942" t="s">
        <v>1121</v>
      </c>
      <c r="F985" s="194" t="s">
        <v>990</v>
      </c>
      <c r="G985" s="194">
        <v>6</v>
      </c>
      <c r="H985" s="194">
        <v>1.96</v>
      </c>
      <c r="I985" s="102">
        <v>1</v>
      </c>
      <c r="J985" s="102">
        <v>163072</v>
      </c>
      <c r="K985" s="102"/>
      <c r="L985" s="102"/>
      <c r="M985" s="213">
        <f t="shared" si="239"/>
        <v>163072</v>
      </c>
      <c r="N985" s="194">
        <v>1.9</v>
      </c>
      <c r="O985" s="102">
        <v>1</v>
      </c>
      <c r="P985" s="194">
        <v>158080</v>
      </c>
      <c r="Q985" s="194"/>
      <c r="R985" s="194"/>
      <c r="S985" s="213">
        <f t="shared" si="240"/>
        <v>158080</v>
      </c>
      <c r="T985" s="213">
        <f t="shared" si="241"/>
        <v>0</v>
      </c>
      <c r="U985" s="213">
        <f t="shared" si="241"/>
        <v>4992</v>
      </c>
      <c r="V985" s="213">
        <f t="shared" si="241"/>
        <v>0</v>
      </c>
      <c r="W985" s="213">
        <f t="shared" si="241"/>
        <v>0</v>
      </c>
      <c r="X985" s="213">
        <f t="shared" si="242"/>
        <v>4992</v>
      </c>
      <c r="Y985" s="194">
        <v>7</v>
      </c>
      <c r="Z985" s="194">
        <v>1.96</v>
      </c>
      <c r="AA985" s="102">
        <v>1</v>
      </c>
      <c r="AB985" s="102">
        <v>163072</v>
      </c>
      <c r="AC985" s="102"/>
      <c r="AD985" s="102"/>
      <c r="AE985" s="213">
        <f t="shared" si="243"/>
        <v>163072</v>
      </c>
      <c r="AF985" s="194">
        <v>8</v>
      </c>
      <c r="AG985" s="194">
        <v>2.02</v>
      </c>
      <c r="AH985" s="102">
        <v>1</v>
      </c>
      <c r="AI985" s="102">
        <v>168064</v>
      </c>
      <c r="AJ985" s="102"/>
      <c r="AK985" s="102"/>
      <c r="AL985" s="213">
        <f t="shared" si="244"/>
        <v>168064</v>
      </c>
    </row>
    <row r="986" spans="1:38" ht="27">
      <c r="A986" s="194">
        <v>20</v>
      </c>
      <c r="B986" s="102" t="s">
        <v>6814</v>
      </c>
      <c r="C986" s="102" t="s">
        <v>5282</v>
      </c>
      <c r="D986" s="194">
        <v>1996</v>
      </c>
      <c r="E986" s="942" t="s">
        <v>1121</v>
      </c>
      <c r="F986" s="194" t="s">
        <v>990</v>
      </c>
      <c r="G986" s="194">
        <v>2</v>
      </c>
      <c r="H986" s="194">
        <v>1.79</v>
      </c>
      <c r="I986" s="102">
        <v>1</v>
      </c>
      <c r="J986" s="102">
        <v>148928</v>
      </c>
      <c r="K986" s="102"/>
      <c r="L986" s="102"/>
      <c r="M986" s="213">
        <f t="shared" si="239"/>
        <v>148928</v>
      </c>
      <c r="N986" s="194">
        <v>1.73</v>
      </c>
      <c r="O986" s="102">
        <v>1</v>
      </c>
      <c r="P986" s="194">
        <v>143936</v>
      </c>
      <c r="Q986" s="194"/>
      <c r="R986" s="194"/>
      <c r="S986" s="213">
        <f t="shared" si="240"/>
        <v>143936</v>
      </c>
      <c r="T986" s="213">
        <f t="shared" si="241"/>
        <v>0</v>
      </c>
      <c r="U986" s="213">
        <f t="shared" si="241"/>
        <v>4992</v>
      </c>
      <c r="V986" s="213">
        <f t="shared" si="241"/>
        <v>0</v>
      </c>
      <c r="W986" s="213">
        <f t="shared" si="241"/>
        <v>0</v>
      </c>
      <c r="X986" s="213">
        <f t="shared" si="242"/>
        <v>4992</v>
      </c>
      <c r="Y986" s="194">
        <v>3</v>
      </c>
      <c r="Z986" s="194">
        <v>1.84</v>
      </c>
      <c r="AA986" s="102">
        <v>1</v>
      </c>
      <c r="AB986" s="102">
        <v>153088</v>
      </c>
      <c r="AC986" s="102"/>
      <c r="AD986" s="102"/>
      <c r="AE986" s="213">
        <f t="shared" si="243"/>
        <v>153088</v>
      </c>
      <c r="AF986" s="194">
        <v>4</v>
      </c>
      <c r="AG986" s="194">
        <v>1.9</v>
      </c>
      <c r="AH986" s="102">
        <v>1</v>
      </c>
      <c r="AI986" s="102">
        <v>158080</v>
      </c>
      <c r="AJ986" s="102"/>
      <c r="AK986" s="102"/>
      <c r="AL986" s="213">
        <f t="shared" si="244"/>
        <v>158080</v>
      </c>
    </row>
    <row r="987" spans="1:38" ht="27">
      <c r="A987" s="194">
        <v>21</v>
      </c>
      <c r="B987" s="104" t="s">
        <v>6815</v>
      </c>
      <c r="C987" s="104" t="s">
        <v>5282</v>
      </c>
      <c r="D987" s="194">
        <v>1985</v>
      </c>
      <c r="E987" s="942" t="s">
        <v>1121</v>
      </c>
      <c r="F987" s="194" t="s">
        <v>990</v>
      </c>
      <c r="G987" s="194">
        <v>2</v>
      </c>
      <c r="H987" s="194">
        <v>1.79</v>
      </c>
      <c r="I987" s="102">
        <v>1</v>
      </c>
      <c r="J987" s="102">
        <v>148928</v>
      </c>
      <c r="K987" s="102"/>
      <c r="L987" s="102"/>
      <c r="M987" s="213">
        <f t="shared" si="239"/>
        <v>148928</v>
      </c>
      <c r="N987" s="194">
        <v>1.73</v>
      </c>
      <c r="O987" s="102">
        <v>1</v>
      </c>
      <c r="P987" s="194">
        <v>143936</v>
      </c>
      <c r="Q987" s="194"/>
      <c r="R987" s="194"/>
      <c r="S987" s="213">
        <f t="shared" si="240"/>
        <v>143936</v>
      </c>
      <c r="T987" s="213">
        <f t="shared" si="241"/>
        <v>0</v>
      </c>
      <c r="U987" s="213">
        <f t="shared" si="241"/>
        <v>4992</v>
      </c>
      <c r="V987" s="213">
        <f t="shared" si="241"/>
        <v>0</v>
      </c>
      <c r="W987" s="213">
        <f t="shared" si="241"/>
        <v>0</v>
      </c>
      <c r="X987" s="213">
        <f t="shared" si="242"/>
        <v>4992</v>
      </c>
      <c r="Y987" s="194">
        <v>3</v>
      </c>
      <c r="Z987" s="194">
        <v>1.84</v>
      </c>
      <c r="AA987" s="102">
        <v>1</v>
      </c>
      <c r="AB987" s="102">
        <v>153088</v>
      </c>
      <c r="AC987" s="102"/>
      <c r="AD987" s="102"/>
      <c r="AE987" s="213">
        <f t="shared" si="243"/>
        <v>153088</v>
      </c>
      <c r="AF987" s="194">
        <v>4</v>
      </c>
      <c r="AG987" s="194">
        <v>1.9</v>
      </c>
      <c r="AH987" s="102">
        <v>1</v>
      </c>
      <c r="AI987" s="102">
        <v>158080</v>
      </c>
      <c r="AJ987" s="102"/>
      <c r="AK987" s="102"/>
      <c r="AL987" s="213">
        <f t="shared" si="244"/>
        <v>158080</v>
      </c>
    </row>
    <row r="988" spans="1:38" ht="27">
      <c r="A988" s="194">
        <v>22</v>
      </c>
      <c r="B988" s="102" t="s">
        <v>1886</v>
      </c>
      <c r="C988" s="102" t="s">
        <v>5282</v>
      </c>
      <c r="D988" s="194">
        <v>1981</v>
      </c>
      <c r="E988" s="942" t="s">
        <v>1121</v>
      </c>
      <c r="F988" s="194" t="s">
        <v>990</v>
      </c>
      <c r="G988" s="194">
        <v>2</v>
      </c>
      <c r="H988" s="194">
        <v>1.79</v>
      </c>
      <c r="I988" s="102">
        <v>1</v>
      </c>
      <c r="J988" s="102">
        <v>148928</v>
      </c>
      <c r="K988" s="102"/>
      <c r="L988" s="102"/>
      <c r="M988" s="213">
        <f t="shared" si="239"/>
        <v>148928</v>
      </c>
      <c r="N988" s="194">
        <v>1.73</v>
      </c>
      <c r="O988" s="102">
        <v>1</v>
      </c>
      <c r="P988" s="194">
        <v>143936</v>
      </c>
      <c r="Q988" s="194"/>
      <c r="R988" s="194"/>
      <c r="S988" s="213">
        <f t="shared" si="240"/>
        <v>143936</v>
      </c>
      <c r="T988" s="213">
        <f t="shared" si="241"/>
        <v>0</v>
      </c>
      <c r="U988" s="213">
        <f t="shared" si="241"/>
        <v>4992</v>
      </c>
      <c r="V988" s="213">
        <f t="shared" si="241"/>
        <v>0</v>
      </c>
      <c r="W988" s="213">
        <f t="shared" si="241"/>
        <v>0</v>
      </c>
      <c r="X988" s="213">
        <f t="shared" si="242"/>
        <v>4992</v>
      </c>
      <c r="Y988" s="194">
        <v>3</v>
      </c>
      <c r="Z988" s="194">
        <v>1.84</v>
      </c>
      <c r="AA988" s="102">
        <v>1</v>
      </c>
      <c r="AB988" s="102">
        <v>153088</v>
      </c>
      <c r="AC988" s="102"/>
      <c r="AD988" s="102"/>
      <c r="AE988" s="213">
        <f t="shared" si="243"/>
        <v>153088</v>
      </c>
      <c r="AF988" s="194">
        <v>4</v>
      </c>
      <c r="AG988" s="194">
        <v>1.9</v>
      </c>
      <c r="AH988" s="102">
        <v>1</v>
      </c>
      <c r="AI988" s="102">
        <v>158080</v>
      </c>
      <c r="AJ988" s="102"/>
      <c r="AK988" s="102"/>
      <c r="AL988" s="213">
        <f t="shared" si="244"/>
        <v>158080</v>
      </c>
    </row>
    <row r="989" spans="1:38" ht="27">
      <c r="A989" s="194">
        <v>23</v>
      </c>
      <c r="B989" s="102" t="s">
        <v>8187</v>
      </c>
      <c r="C989" s="102" t="s">
        <v>5283</v>
      </c>
      <c r="D989" s="194">
        <v>2000</v>
      </c>
      <c r="E989" s="942" t="s">
        <v>1121</v>
      </c>
      <c r="F989" s="194" t="s">
        <v>990</v>
      </c>
      <c r="G989" s="194">
        <v>2</v>
      </c>
      <c r="H989" s="194">
        <v>1.79</v>
      </c>
      <c r="I989" s="102">
        <v>1</v>
      </c>
      <c r="J989" s="102">
        <v>148928</v>
      </c>
      <c r="K989" s="102"/>
      <c r="L989" s="102"/>
      <c r="M989" s="213">
        <f t="shared" si="239"/>
        <v>148928</v>
      </c>
      <c r="N989" s="194">
        <v>1.73</v>
      </c>
      <c r="O989" s="102">
        <v>1</v>
      </c>
      <c r="P989" s="194">
        <v>143936</v>
      </c>
      <c r="Q989" s="194"/>
      <c r="R989" s="194"/>
      <c r="S989" s="213">
        <f t="shared" si="240"/>
        <v>143936</v>
      </c>
      <c r="T989" s="213">
        <f t="shared" si="241"/>
        <v>0</v>
      </c>
      <c r="U989" s="213">
        <f t="shared" si="241"/>
        <v>4992</v>
      </c>
      <c r="V989" s="213">
        <f t="shared" si="241"/>
        <v>0</v>
      </c>
      <c r="W989" s="213">
        <f t="shared" si="241"/>
        <v>0</v>
      </c>
      <c r="X989" s="213">
        <f t="shared" si="242"/>
        <v>4992</v>
      </c>
      <c r="Y989" s="194">
        <v>3</v>
      </c>
      <c r="Z989" s="194">
        <v>1.84</v>
      </c>
      <c r="AA989" s="102">
        <v>1</v>
      </c>
      <c r="AB989" s="102">
        <v>153088</v>
      </c>
      <c r="AC989" s="102"/>
      <c r="AD989" s="102"/>
      <c r="AE989" s="213">
        <f t="shared" si="243"/>
        <v>153088</v>
      </c>
      <c r="AF989" s="194">
        <v>4</v>
      </c>
      <c r="AG989" s="194">
        <v>1.9</v>
      </c>
      <c r="AH989" s="102">
        <v>1</v>
      </c>
      <c r="AI989" s="102">
        <v>158080</v>
      </c>
      <c r="AJ989" s="102"/>
      <c r="AK989" s="102"/>
      <c r="AL989" s="213">
        <f t="shared" si="244"/>
        <v>158080</v>
      </c>
    </row>
    <row r="990" spans="1:38" ht="27">
      <c r="A990" s="194">
        <v>24</v>
      </c>
      <c r="B990" s="104" t="s">
        <v>759</v>
      </c>
      <c r="C990" s="104"/>
      <c r="D990" s="194"/>
      <c r="E990" s="942" t="s">
        <v>1121</v>
      </c>
      <c r="F990" s="194" t="s">
        <v>990</v>
      </c>
      <c r="G990" s="194">
        <v>7</v>
      </c>
      <c r="H990" s="194">
        <v>1.96</v>
      </c>
      <c r="I990" s="102">
        <v>1</v>
      </c>
      <c r="J990" s="102">
        <v>163072</v>
      </c>
      <c r="K990" s="102"/>
      <c r="L990" s="102"/>
      <c r="M990" s="213">
        <f t="shared" si="239"/>
        <v>163072</v>
      </c>
      <c r="N990" s="194">
        <v>1.96</v>
      </c>
      <c r="O990" s="102">
        <v>1</v>
      </c>
      <c r="P990" s="194">
        <v>163072</v>
      </c>
      <c r="Q990" s="194"/>
      <c r="R990" s="194"/>
      <c r="S990" s="213">
        <f t="shared" si="240"/>
        <v>163072</v>
      </c>
      <c r="T990" s="213">
        <f t="shared" si="241"/>
        <v>0</v>
      </c>
      <c r="U990" s="213">
        <f t="shared" si="241"/>
        <v>0</v>
      </c>
      <c r="V990" s="213">
        <f t="shared" si="241"/>
        <v>0</v>
      </c>
      <c r="W990" s="213">
        <f t="shared" si="241"/>
        <v>0</v>
      </c>
      <c r="X990" s="213">
        <f t="shared" si="242"/>
        <v>0</v>
      </c>
      <c r="Y990" s="194">
        <v>8</v>
      </c>
      <c r="Z990" s="194">
        <v>2.02</v>
      </c>
      <c r="AA990" s="102">
        <v>1</v>
      </c>
      <c r="AB990" s="102">
        <v>168064</v>
      </c>
      <c r="AC990" s="102"/>
      <c r="AD990" s="102"/>
      <c r="AE990" s="213">
        <f t="shared" si="243"/>
        <v>168064</v>
      </c>
      <c r="AF990" s="194">
        <v>9</v>
      </c>
      <c r="AG990" s="194">
        <v>2.02</v>
      </c>
      <c r="AH990" s="102">
        <v>1</v>
      </c>
      <c r="AI990" s="102">
        <v>168064</v>
      </c>
      <c r="AJ990" s="102"/>
      <c r="AK990" s="102"/>
      <c r="AL990" s="213">
        <f t="shared" si="244"/>
        <v>168064</v>
      </c>
    </row>
    <row r="991" spans="1:38" ht="27">
      <c r="A991" s="194">
        <v>25</v>
      </c>
      <c r="B991" s="102" t="s">
        <v>1444</v>
      </c>
      <c r="C991" s="102" t="s">
        <v>5282</v>
      </c>
      <c r="D991" s="194">
        <v>1984</v>
      </c>
      <c r="E991" s="942" t="s">
        <v>1163</v>
      </c>
      <c r="F991" s="194" t="s">
        <v>990</v>
      </c>
      <c r="G991" s="194">
        <v>16</v>
      </c>
      <c r="H991" s="194">
        <v>2.21</v>
      </c>
      <c r="I991" s="102">
        <v>1</v>
      </c>
      <c r="J991" s="102">
        <v>183872</v>
      </c>
      <c r="K991" s="102"/>
      <c r="L991" s="102"/>
      <c r="M991" s="213">
        <f t="shared" si="239"/>
        <v>183872</v>
      </c>
      <c r="N991" s="194">
        <v>2.14</v>
      </c>
      <c r="O991" s="102">
        <v>1</v>
      </c>
      <c r="P991" s="194">
        <v>178048</v>
      </c>
      <c r="Q991" s="194"/>
      <c r="R991" s="194"/>
      <c r="S991" s="213">
        <f t="shared" si="240"/>
        <v>178048</v>
      </c>
      <c r="T991" s="213">
        <f t="shared" si="241"/>
        <v>0</v>
      </c>
      <c r="U991" s="213">
        <f t="shared" si="241"/>
        <v>5824</v>
      </c>
      <c r="V991" s="213">
        <f t="shared" si="241"/>
        <v>0</v>
      </c>
      <c r="W991" s="213">
        <f t="shared" si="241"/>
        <v>0</v>
      </c>
      <c r="X991" s="213">
        <f t="shared" si="242"/>
        <v>5824</v>
      </c>
      <c r="Y991" s="194">
        <v>17</v>
      </c>
      <c r="Z991" s="194">
        <v>2.21</v>
      </c>
      <c r="AA991" s="102">
        <v>1</v>
      </c>
      <c r="AB991" s="102">
        <v>183872</v>
      </c>
      <c r="AC991" s="102"/>
      <c r="AD991" s="102"/>
      <c r="AE991" s="213">
        <f t="shared" si="243"/>
        <v>183872</v>
      </c>
      <c r="AF991" s="194">
        <v>18</v>
      </c>
      <c r="AG991" s="194">
        <v>2.21</v>
      </c>
      <c r="AH991" s="102">
        <v>1</v>
      </c>
      <c r="AI991" s="102">
        <v>183872</v>
      </c>
      <c r="AJ991" s="102"/>
      <c r="AK991" s="102"/>
      <c r="AL991" s="213">
        <f t="shared" si="244"/>
        <v>183872</v>
      </c>
    </row>
    <row r="992" spans="1:38" ht="27">
      <c r="A992" s="194">
        <v>26</v>
      </c>
      <c r="B992" s="102" t="s">
        <v>5485</v>
      </c>
      <c r="C992" s="102" t="s">
        <v>5282</v>
      </c>
      <c r="D992" s="194">
        <v>1986</v>
      </c>
      <c r="E992" s="942" t="s">
        <v>1163</v>
      </c>
      <c r="F992" s="194" t="s">
        <v>990</v>
      </c>
      <c r="G992" s="194">
        <v>4</v>
      </c>
      <c r="H992" s="194">
        <v>1.9</v>
      </c>
      <c r="I992" s="102">
        <v>1</v>
      </c>
      <c r="J992" s="102">
        <v>158080</v>
      </c>
      <c r="K992" s="102"/>
      <c r="L992" s="102"/>
      <c r="M992" s="213">
        <f t="shared" si="239"/>
        <v>158080</v>
      </c>
      <c r="N992" s="194">
        <v>1.84</v>
      </c>
      <c r="O992" s="102">
        <v>1</v>
      </c>
      <c r="P992" s="194">
        <v>153088</v>
      </c>
      <c r="Q992" s="194"/>
      <c r="R992" s="194"/>
      <c r="S992" s="213">
        <f t="shared" si="240"/>
        <v>153088</v>
      </c>
      <c r="T992" s="213">
        <f t="shared" si="241"/>
        <v>0</v>
      </c>
      <c r="U992" s="213">
        <f t="shared" si="241"/>
        <v>4992</v>
      </c>
      <c r="V992" s="213">
        <f t="shared" si="241"/>
        <v>0</v>
      </c>
      <c r="W992" s="213">
        <f t="shared" si="241"/>
        <v>0</v>
      </c>
      <c r="X992" s="213">
        <f t="shared" si="242"/>
        <v>4992</v>
      </c>
      <c r="Y992" s="194">
        <v>5</v>
      </c>
      <c r="Z992" s="194">
        <v>1.9</v>
      </c>
      <c r="AA992" s="102">
        <v>1</v>
      </c>
      <c r="AB992" s="102">
        <v>158080</v>
      </c>
      <c r="AC992" s="102"/>
      <c r="AD992" s="102"/>
      <c r="AE992" s="213">
        <f t="shared" si="243"/>
        <v>158080</v>
      </c>
      <c r="AF992" s="194">
        <v>6</v>
      </c>
      <c r="AG992" s="194">
        <v>1.96</v>
      </c>
      <c r="AH992" s="102">
        <v>1</v>
      </c>
      <c r="AI992" s="102">
        <v>163072</v>
      </c>
      <c r="AJ992" s="102"/>
      <c r="AK992" s="102"/>
      <c r="AL992" s="213">
        <f t="shared" si="244"/>
        <v>163072</v>
      </c>
    </row>
    <row r="993" spans="1:38" ht="27">
      <c r="A993" s="194">
        <v>27</v>
      </c>
      <c r="B993" s="104" t="s">
        <v>5486</v>
      </c>
      <c r="C993" s="104" t="s">
        <v>5282</v>
      </c>
      <c r="D993" s="194">
        <v>1992</v>
      </c>
      <c r="E993" s="942" t="s">
        <v>1163</v>
      </c>
      <c r="F993" s="194" t="s">
        <v>990</v>
      </c>
      <c r="G993" s="194">
        <v>4</v>
      </c>
      <c r="H993" s="194">
        <v>1.9</v>
      </c>
      <c r="I993" s="102">
        <v>1</v>
      </c>
      <c r="J993" s="102">
        <v>158080</v>
      </c>
      <c r="K993" s="102"/>
      <c r="L993" s="102"/>
      <c r="M993" s="213">
        <f t="shared" si="239"/>
        <v>158080</v>
      </c>
      <c r="N993" s="194">
        <v>1.84</v>
      </c>
      <c r="O993" s="102">
        <v>1</v>
      </c>
      <c r="P993" s="194">
        <v>153088</v>
      </c>
      <c r="Q993" s="194"/>
      <c r="R993" s="194"/>
      <c r="S993" s="213">
        <f t="shared" si="240"/>
        <v>153088</v>
      </c>
      <c r="T993" s="213">
        <f t="shared" si="241"/>
        <v>0</v>
      </c>
      <c r="U993" s="213">
        <f t="shared" si="241"/>
        <v>4992</v>
      </c>
      <c r="V993" s="213">
        <f t="shared" si="241"/>
        <v>0</v>
      </c>
      <c r="W993" s="213">
        <f t="shared" si="241"/>
        <v>0</v>
      </c>
      <c r="X993" s="213">
        <f t="shared" si="242"/>
        <v>4992</v>
      </c>
      <c r="Y993" s="194">
        <v>5</v>
      </c>
      <c r="Z993" s="194">
        <v>1.9</v>
      </c>
      <c r="AA993" s="102">
        <v>1</v>
      </c>
      <c r="AB993" s="102">
        <v>158080</v>
      </c>
      <c r="AC993" s="102"/>
      <c r="AD993" s="102"/>
      <c r="AE993" s="213">
        <f t="shared" si="243"/>
        <v>158080</v>
      </c>
      <c r="AF993" s="194">
        <v>6</v>
      </c>
      <c r="AG993" s="194">
        <v>1.96</v>
      </c>
      <c r="AH993" s="102">
        <v>1</v>
      </c>
      <c r="AI993" s="102">
        <v>163072</v>
      </c>
      <c r="AJ993" s="102"/>
      <c r="AK993" s="102"/>
      <c r="AL993" s="213">
        <f t="shared" si="244"/>
        <v>163072</v>
      </c>
    </row>
    <row r="994" spans="1:38" ht="27">
      <c r="A994" s="194">
        <v>28</v>
      </c>
      <c r="B994" s="102" t="s">
        <v>5487</v>
      </c>
      <c r="C994" s="102" t="s">
        <v>5282</v>
      </c>
      <c r="D994" s="194">
        <v>1998</v>
      </c>
      <c r="E994" s="942" t="s">
        <v>1163</v>
      </c>
      <c r="F994" s="194" t="s">
        <v>990</v>
      </c>
      <c r="G994" s="194">
        <v>4</v>
      </c>
      <c r="H994" s="194">
        <v>1.9</v>
      </c>
      <c r="I994" s="102">
        <v>1</v>
      </c>
      <c r="J994" s="102">
        <v>158080</v>
      </c>
      <c r="K994" s="102"/>
      <c r="L994" s="102"/>
      <c r="M994" s="213">
        <f t="shared" si="239"/>
        <v>158080</v>
      </c>
      <c r="N994" s="194">
        <v>1.84</v>
      </c>
      <c r="O994" s="102">
        <v>1</v>
      </c>
      <c r="P994" s="194">
        <v>153088</v>
      </c>
      <c r="Q994" s="194"/>
      <c r="R994" s="194"/>
      <c r="S994" s="213">
        <f t="shared" si="240"/>
        <v>153088</v>
      </c>
      <c r="T994" s="213">
        <f t="shared" si="241"/>
        <v>0</v>
      </c>
      <c r="U994" s="213">
        <f t="shared" si="241"/>
        <v>4992</v>
      </c>
      <c r="V994" s="213">
        <f t="shared" si="241"/>
        <v>0</v>
      </c>
      <c r="W994" s="213">
        <f t="shared" si="241"/>
        <v>0</v>
      </c>
      <c r="X994" s="213">
        <f t="shared" si="242"/>
        <v>4992</v>
      </c>
      <c r="Y994" s="194">
        <v>5</v>
      </c>
      <c r="Z994" s="194">
        <v>1.9</v>
      </c>
      <c r="AA994" s="102">
        <v>1</v>
      </c>
      <c r="AB994" s="102">
        <v>158080</v>
      </c>
      <c r="AC994" s="102"/>
      <c r="AD994" s="102"/>
      <c r="AE994" s="213">
        <f t="shared" si="243"/>
        <v>158080</v>
      </c>
      <c r="AF994" s="194">
        <v>6</v>
      </c>
      <c r="AG994" s="194">
        <v>1.96</v>
      </c>
      <c r="AH994" s="102">
        <v>1</v>
      </c>
      <c r="AI994" s="102">
        <v>163072</v>
      </c>
      <c r="AJ994" s="102"/>
      <c r="AK994" s="102"/>
      <c r="AL994" s="213">
        <f t="shared" si="244"/>
        <v>163072</v>
      </c>
    </row>
    <row r="995" spans="1:38" ht="27">
      <c r="A995" s="194">
        <v>29</v>
      </c>
      <c r="B995" s="102" t="s">
        <v>1888</v>
      </c>
      <c r="C995" s="102" t="s">
        <v>5282</v>
      </c>
      <c r="D995" s="194">
        <v>1974</v>
      </c>
      <c r="E995" s="942" t="s">
        <v>1163</v>
      </c>
      <c r="F995" s="194" t="s">
        <v>990</v>
      </c>
      <c r="G995" s="194">
        <v>6</v>
      </c>
      <c r="H995" s="194">
        <v>1.96</v>
      </c>
      <c r="I995" s="102">
        <v>1</v>
      </c>
      <c r="J995" s="102">
        <v>163072</v>
      </c>
      <c r="K995" s="102"/>
      <c r="L995" s="102"/>
      <c r="M995" s="213">
        <f t="shared" si="239"/>
        <v>163072</v>
      </c>
      <c r="N995" s="194">
        <v>1.9</v>
      </c>
      <c r="O995" s="102">
        <v>1</v>
      </c>
      <c r="P995" s="194">
        <v>158080</v>
      </c>
      <c r="Q995" s="194"/>
      <c r="R995" s="194"/>
      <c r="S995" s="213">
        <f t="shared" si="240"/>
        <v>158080</v>
      </c>
      <c r="T995" s="213">
        <f t="shared" si="241"/>
        <v>0</v>
      </c>
      <c r="U995" s="213">
        <f t="shared" si="241"/>
        <v>4992</v>
      </c>
      <c r="V995" s="213">
        <f t="shared" si="241"/>
        <v>0</v>
      </c>
      <c r="W995" s="213">
        <f t="shared" si="241"/>
        <v>0</v>
      </c>
      <c r="X995" s="213">
        <f t="shared" si="242"/>
        <v>4992</v>
      </c>
      <c r="Y995" s="194">
        <v>7</v>
      </c>
      <c r="Z995" s="194">
        <v>1.96</v>
      </c>
      <c r="AA995" s="102">
        <v>1</v>
      </c>
      <c r="AB995" s="102">
        <v>163072</v>
      </c>
      <c r="AC995" s="102"/>
      <c r="AD995" s="102"/>
      <c r="AE995" s="213">
        <f t="shared" si="243"/>
        <v>163072</v>
      </c>
      <c r="AF995" s="194">
        <v>8</v>
      </c>
      <c r="AG995" s="194">
        <v>2.02</v>
      </c>
      <c r="AH995" s="102">
        <v>1</v>
      </c>
      <c r="AI995" s="102">
        <v>168064</v>
      </c>
      <c r="AJ995" s="102"/>
      <c r="AK995" s="102"/>
      <c r="AL995" s="213">
        <f t="shared" si="244"/>
        <v>168064</v>
      </c>
    </row>
    <row r="996" spans="1:38" ht="27">
      <c r="A996" s="194">
        <v>30</v>
      </c>
      <c r="B996" s="102" t="s">
        <v>5488</v>
      </c>
      <c r="C996" s="102" t="s">
        <v>5282</v>
      </c>
      <c r="D996" s="194">
        <v>1986</v>
      </c>
      <c r="E996" s="942" t="s">
        <v>1163</v>
      </c>
      <c r="F996" s="194" t="s">
        <v>990</v>
      </c>
      <c r="G996" s="194">
        <v>3</v>
      </c>
      <c r="H996" s="194">
        <v>1.84</v>
      </c>
      <c r="I996" s="102">
        <v>1</v>
      </c>
      <c r="J996" s="102">
        <v>153088</v>
      </c>
      <c r="K996" s="102"/>
      <c r="L996" s="102"/>
      <c r="M996" s="213">
        <f t="shared" si="239"/>
        <v>153088</v>
      </c>
      <c r="N996" s="194">
        <v>1.79</v>
      </c>
      <c r="O996" s="102">
        <v>1</v>
      </c>
      <c r="P996" s="194">
        <v>148928</v>
      </c>
      <c r="Q996" s="194"/>
      <c r="R996" s="194"/>
      <c r="S996" s="213">
        <f t="shared" si="240"/>
        <v>148928</v>
      </c>
      <c r="T996" s="213">
        <f t="shared" si="241"/>
        <v>0</v>
      </c>
      <c r="U996" s="213">
        <f t="shared" si="241"/>
        <v>4160</v>
      </c>
      <c r="V996" s="213">
        <f t="shared" si="241"/>
        <v>0</v>
      </c>
      <c r="W996" s="213">
        <f t="shared" si="241"/>
        <v>0</v>
      </c>
      <c r="X996" s="213">
        <f t="shared" si="242"/>
        <v>4160</v>
      </c>
      <c r="Y996" s="194">
        <v>4</v>
      </c>
      <c r="Z996" s="194">
        <v>1.9</v>
      </c>
      <c r="AA996" s="102">
        <v>1</v>
      </c>
      <c r="AB996" s="102">
        <v>158080</v>
      </c>
      <c r="AC996" s="102"/>
      <c r="AD996" s="102"/>
      <c r="AE996" s="213">
        <f t="shared" si="243"/>
        <v>158080</v>
      </c>
      <c r="AF996" s="194">
        <v>5</v>
      </c>
      <c r="AG996" s="194">
        <v>1.9</v>
      </c>
      <c r="AH996" s="102">
        <v>1</v>
      </c>
      <c r="AI996" s="102">
        <v>158080</v>
      </c>
      <c r="AJ996" s="102"/>
      <c r="AK996" s="102"/>
      <c r="AL996" s="213">
        <f t="shared" si="244"/>
        <v>158080</v>
      </c>
    </row>
    <row r="997" spans="1:38" ht="27">
      <c r="A997" s="194">
        <v>31</v>
      </c>
      <c r="B997" s="102" t="s">
        <v>6816</v>
      </c>
      <c r="C997" s="102" t="s">
        <v>5282</v>
      </c>
      <c r="D997" s="194">
        <v>1985</v>
      </c>
      <c r="E997" s="942" t="s">
        <v>1163</v>
      </c>
      <c r="F997" s="194" t="s">
        <v>990</v>
      </c>
      <c r="G997" s="194">
        <v>3</v>
      </c>
      <c r="H997" s="194">
        <v>1.84</v>
      </c>
      <c r="I997" s="102">
        <v>1</v>
      </c>
      <c r="J997" s="102">
        <v>153088</v>
      </c>
      <c r="K997" s="102"/>
      <c r="L997" s="102"/>
      <c r="M997" s="213">
        <f t="shared" si="239"/>
        <v>153088</v>
      </c>
      <c r="N997" s="194">
        <v>1.79</v>
      </c>
      <c r="O997" s="102">
        <v>1</v>
      </c>
      <c r="P997" s="194">
        <v>148928</v>
      </c>
      <c r="Q997" s="194"/>
      <c r="R997" s="194"/>
      <c r="S997" s="213">
        <f t="shared" si="240"/>
        <v>148928</v>
      </c>
      <c r="T997" s="213">
        <f t="shared" si="241"/>
        <v>0</v>
      </c>
      <c r="U997" s="213">
        <f t="shared" si="241"/>
        <v>4160</v>
      </c>
      <c r="V997" s="213">
        <f t="shared" si="241"/>
        <v>0</v>
      </c>
      <c r="W997" s="213">
        <f t="shared" si="241"/>
        <v>0</v>
      </c>
      <c r="X997" s="213">
        <f t="shared" si="242"/>
        <v>4160</v>
      </c>
      <c r="Y997" s="194">
        <v>4</v>
      </c>
      <c r="Z997" s="194">
        <v>1.9</v>
      </c>
      <c r="AA997" s="102">
        <v>1</v>
      </c>
      <c r="AB997" s="102">
        <v>158080</v>
      </c>
      <c r="AC997" s="102"/>
      <c r="AD997" s="102"/>
      <c r="AE997" s="213">
        <f t="shared" si="243"/>
        <v>158080</v>
      </c>
      <c r="AF997" s="194">
        <v>5</v>
      </c>
      <c r="AG997" s="194">
        <v>1.9</v>
      </c>
      <c r="AH997" s="102">
        <v>1</v>
      </c>
      <c r="AI997" s="102">
        <v>158080</v>
      </c>
      <c r="AJ997" s="102"/>
      <c r="AK997" s="102"/>
      <c r="AL997" s="213">
        <f t="shared" si="244"/>
        <v>158080</v>
      </c>
    </row>
    <row r="998" spans="1:38" ht="27">
      <c r="A998" s="194">
        <v>32</v>
      </c>
      <c r="B998" s="104" t="s">
        <v>6817</v>
      </c>
      <c r="C998" s="104" t="s">
        <v>5282</v>
      </c>
      <c r="D998" s="194">
        <v>2003</v>
      </c>
      <c r="E998" s="942" t="s">
        <v>1163</v>
      </c>
      <c r="F998" s="194" t="s">
        <v>990</v>
      </c>
      <c r="G998" s="194">
        <v>2</v>
      </c>
      <c r="H998" s="194">
        <v>1.79</v>
      </c>
      <c r="I998" s="102">
        <v>1</v>
      </c>
      <c r="J998" s="102">
        <v>148928</v>
      </c>
      <c r="K998" s="102"/>
      <c r="L998" s="102"/>
      <c r="M998" s="213">
        <f t="shared" si="239"/>
        <v>148928</v>
      </c>
      <c r="N998" s="194">
        <v>1.73</v>
      </c>
      <c r="O998" s="102">
        <v>1</v>
      </c>
      <c r="P998" s="194">
        <v>143936</v>
      </c>
      <c r="Q998" s="194"/>
      <c r="R998" s="194"/>
      <c r="S998" s="213">
        <f t="shared" si="240"/>
        <v>143936</v>
      </c>
      <c r="T998" s="213">
        <f t="shared" si="241"/>
        <v>0</v>
      </c>
      <c r="U998" s="213">
        <f t="shared" si="241"/>
        <v>4992</v>
      </c>
      <c r="V998" s="213">
        <f t="shared" si="241"/>
        <v>0</v>
      </c>
      <c r="W998" s="213">
        <f t="shared" si="241"/>
        <v>0</v>
      </c>
      <c r="X998" s="213">
        <f t="shared" si="242"/>
        <v>4992</v>
      </c>
      <c r="Y998" s="194">
        <v>3</v>
      </c>
      <c r="Z998" s="194">
        <v>1.84</v>
      </c>
      <c r="AA998" s="102">
        <v>1</v>
      </c>
      <c r="AB998" s="102">
        <v>153088</v>
      </c>
      <c r="AC998" s="102"/>
      <c r="AD998" s="102"/>
      <c r="AE998" s="213">
        <f t="shared" si="243"/>
        <v>153088</v>
      </c>
      <c r="AF998" s="194">
        <v>4</v>
      </c>
      <c r="AG998" s="194">
        <v>1.9</v>
      </c>
      <c r="AH998" s="102">
        <v>1</v>
      </c>
      <c r="AI998" s="102">
        <v>158080</v>
      </c>
      <c r="AJ998" s="102"/>
      <c r="AK998" s="102"/>
      <c r="AL998" s="213">
        <f t="shared" si="244"/>
        <v>158080</v>
      </c>
    </row>
    <row r="999" spans="1:38" ht="27">
      <c r="A999" s="194">
        <v>33</v>
      </c>
      <c r="B999" s="102" t="s">
        <v>6818</v>
      </c>
      <c r="C999" s="102" t="s">
        <v>5282</v>
      </c>
      <c r="D999" s="194">
        <v>2002</v>
      </c>
      <c r="E999" s="942" t="s">
        <v>1163</v>
      </c>
      <c r="F999" s="194" t="s">
        <v>990</v>
      </c>
      <c r="G999" s="194">
        <v>5</v>
      </c>
      <c r="H999" s="194">
        <v>1.9</v>
      </c>
      <c r="I999" s="102">
        <v>1</v>
      </c>
      <c r="J999" s="102">
        <v>158080</v>
      </c>
      <c r="K999" s="102"/>
      <c r="L999" s="102"/>
      <c r="M999" s="213">
        <f t="shared" si="239"/>
        <v>158080</v>
      </c>
      <c r="N999" s="194">
        <v>1.9</v>
      </c>
      <c r="O999" s="102">
        <v>1</v>
      </c>
      <c r="P999" s="194">
        <v>158080</v>
      </c>
      <c r="Q999" s="194"/>
      <c r="R999" s="194"/>
      <c r="S999" s="213">
        <f t="shared" si="240"/>
        <v>158080</v>
      </c>
      <c r="T999" s="213">
        <f t="shared" si="241"/>
        <v>0</v>
      </c>
      <c r="U999" s="213">
        <f t="shared" si="241"/>
        <v>0</v>
      </c>
      <c r="V999" s="213">
        <f t="shared" si="241"/>
        <v>0</v>
      </c>
      <c r="W999" s="213">
        <f t="shared" si="241"/>
        <v>0</v>
      </c>
      <c r="X999" s="213">
        <f t="shared" si="242"/>
        <v>0</v>
      </c>
      <c r="Y999" s="194">
        <v>6</v>
      </c>
      <c r="Z999" s="194">
        <v>1.96</v>
      </c>
      <c r="AA999" s="102">
        <v>1</v>
      </c>
      <c r="AB999" s="102">
        <v>163072</v>
      </c>
      <c r="AC999" s="102"/>
      <c r="AD999" s="102"/>
      <c r="AE999" s="213">
        <f t="shared" si="243"/>
        <v>163072</v>
      </c>
      <c r="AF999" s="194">
        <v>7</v>
      </c>
      <c r="AG999" s="194">
        <v>1.96</v>
      </c>
      <c r="AH999" s="102">
        <v>1</v>
      </c>
      <c r="AI999" s="102">
        <v>163072</v>
      </c>
      <c r="AJ999" s="102"/>
      <c r="AK999" s="102"/>
      <c r="AL999" s="213">
        <f t="shared" si="244"/>
        <v>163072</v>
      </c>
    </row>
    <row r="1000" spans="1:38" ht="27">
      <c r="A1000" s="194">
        <v>34</v>
      </c>
      <c r="B1000" s="102" t="s">
        <v>6775</v>
      </c>
      <c r="C1000" s="102" t="s">
        <v>5282</v>
      </c>
      <c r="D1000" s="194">
        <v>2004</v>
      </c>
      <c r="E1000" s="942" t="s">
        <v>1163</v>
      </c>
      <c r="F1000" s="194" t="s">
        <v>990</v>
      </c>
      <c r="G1000" s="194">
        <v>2</v>
      </c>
      <c r="H1000" s="194">
        <v>1.79</v>
      </c>
      <c r="I1000" s="102">
        <v>1</v>
      </c>
      <c r="J1000" s="102">
        <v>148928</v>
      </c>
      <c r="K1000" s="102"/>
      <c r="L1000" s="102"/>
      <c r="M1000" s="213">
        <f t="shared" si="239"/>
        <v>148928</v>
      </c>
      <c r="N1000" s="194">
        <v>1.73</v>
      </c>
      <c r="O1000" s="102">
        <v>1</v>
      </c>
      <c r="P1000" s="194">
        <v>143936</v>
      </c>
      <c r="Q1000" s="194"/>
      <c r="R1000" s="194"/>
      <c r="S1000" s="213">
        <f t="shared" si="240"/>
        <v>143936</v>
      </c>
      <c r="T1000" s="213">
        <f t="shared" si="241"/>
        <v>0</v>
      </c>
      <c r="U1000" s="213">
        <f t="shared" si="241"/>
        <v>4992</v>
      </c>
      <c r="V1000" s="213">
        <f t="shared" si="241"/>
        <v>0</v>
      </c>
      <c r="W1000" s="213">
        <f t="shared" si="241"/>
        <v>0</v>
      </c>
      <c r="X1000" s="213">
        <f t="shared" si="242"/>
        <v>4992</v>
      </c>
      <c r="Y1000" s="194">
        <v>3</v>
      </c>
      <c r="Z1000" s="194">
        <v>1.84</v>
      </c>
      <c r="AA1000" s="102">
        <v>1</v>
      </c>
      <c r="AB1000" s="102">
        <v>153088</v>
      </c>
      <c r="AC1000" s="102"/>
      <c r="AD1000" s="102"/>
      <c r="AE1000" s="213">
        <f t="shared" si="243"/>
        <v>153088</v>
      </c>
      <c r="AF1000" s="194">
        <v>4</v>
      </c>
      <c r="AG1000" s="194">
        <v>1.9</v>
      </c>
      <c r="AH1000" s="102">
        <v>1</v>
      </c>
      <c r="AI1000" s="102">
        <v>158080</v>
      </c>
      <c r="AJ1000" s="102"/>
      <c r="AK1000" s="102"/>
      <c r="AL1000" s="213">
        <f t="shared" si="244"/>
        <v>158080</v>
      </c>
    </row>
    <row r="1001" spans="1:38" ht="27">
      <c r="A1001" s="194">
        <v>35</v>
      </c>
      <c r="B1001" s="104" t="s">
        <v>8188</v>
      </c>
      <c r="C1001" s="104" t="s">
        <v>5282</v>
      </c>
      <c r="D1001" s="194">
        <v>2002</v>
      </c>
      <c r="E1001" s="942" t="s">
        <v>1163</v>
      </c>
      <c r="F1001" s="194" t="s">
        <v>990</v>
      </c>
      <c r="G1001" s="194">
        <v>4</v>
      </c>
      <c r="H1001" s="194">
        <v>1.9</v>
      </c>
      <c r="I1001" s="102">
        <v>1</v>
      </c>
      <c r="J1001" s="102">
        <v>158080</v>
      </c>
      <c r="K1001" s="102"/>
      <c r="L1001" s="102"/>
      <c r="M1001" s="213">
        <f t="shared" si="239"/>
        <v>158080</v>
      </c>
      <c r="N1001" s="194">
        <v>1.84</v>
      </c>
      <c r="O1001" s="102">
        <v>1</v>
      </c>
      <c r="P1001" s="194">
        <v>153088</v>
      </c>
      <c r="Q1001" s="194"/>
      <c r="R1001" s="194"/>
      <c r="S1001" s="213">
        <f t="shared" si="240"/>
        <v>153088</v>
      </c>
      <c r="T1001" s="213">
        <f t="shared" si="241"/>
        <v>0</v>
      </c>
      <c r="U1001" s="213">
        <f t="shared" si="241"/>
        <v>4992</v>
      </c>
      <c r="V1001" s="213">
        <f t="shared" si="241"/>
        <v>0</v>
      </c>
      <c r="W1001" s="213">
        <f t="shared" si="241"/>
        <v>0</v>
      </c>
      <c r="X1001" s="213">
        <f t="shared" si="242"/>
        <v>4992</v>
      </c>
      <c r="Y1001" s="194">
        <v>5</v>
      </c>
      <c r="Z1001" s="194">
        <v>1.9</v>
      </c>
      <c r="AA1001" s="102">
        <v>1</v>
      </c>
      <c r="AB1001" s="102">
        <v>158080</v>
      </c>
      <c r="AC1001" s="102"/>
      <c r="AD1001" s="102"/>
      <c r="AE1001" s="213">
        <f t="shared" si="243"/>
        <v>158080</v>
      </c>
      <c r="AF1001" s="194">
        <v>6</v>
      </c>
      <c r="AG1001" s="194">
        <v>1.96</v>
      </c>
      <c r="AH1001" s="102">
        <v>1</v>
      </c>
      <c r="AI1001" s="102">
        <v>163072</v>
      </c>
      <c r="AJ1001" s="102"/>
      <c r="AK1001" s="102"/>
      <c r="AL1001" s="213">
        <f t="shared" si="244"/>
        <v>163072</v>
      </c>
    </row>
    <row r="1002" spans="1:38" ht="27">
      <c r="A1002" s="194">
        <v>36</v>
      </c>
      <c r="B1002" s="102" t="s">
        <v>8189</v>
      </c>
      <c r="C1002" s="102" t="s">
        <v>5282</v>
      </c>
      <c r="D1002" s="194">
        <v>1990</v>
      </c>
      <c r="E1002" s="942" t="s">
        <v>1163</v>
      </c>
      <c r="F1002" s="194" t="s">
        <v>990</v>
      </c>
      <c r="G1002" s="194">
        <v>1</v>
      </c>
      <c r="H1002" s="194">
        <v>1.73</v>
      </c>
      <c r="I1002" s="102">
        <v>1</v>
      </c>
      <c r="J1002" s="102">
        <v>143936</v>
      </c>
      <c r="K1002" s="102"/>
      <c r="L1002" s="102"/>
      <c r="M1002" s="213">
        <f t="shared" si="239"/>
        <v>143936</v>
      </c>
      <c r="N1002" s="194">
        <v>1.68</v>
      </c>
      <c r="O1002" s="102">
        <v>1</v>
      </c>
      <c r="P1002" s="194">
        <v>139776</v>
      </c>
      <c r="Q1002" s="194"/>
      <c r="R1002" s="194"/>
      <c r="S1002" s="213">
        <f t="shared" si="240"/>
        <v>139776</v>
      </c>
      <c r="T1002" s="213">
        <f t="shared" si="241"/>
        <v>0</v>
      </c>
      <c r="U1002" s="213">
        <f t="shared" si="241"/>
        <v>4160</v>
      </c>
      <c r="V1002" s="213">
        <f t="shared" si="241"/>
        <v>0</v>
      </c>
      <c r="W1002" s="213">
        <f t="shared" si="241"/>
        <v>0</v>
      </c>
      <c r="X1002" s="213">
        <f t="shared" si="242"/>
        <v>4160</v>
      </c>
      <c r="Y1002" s="194">
        <v>2</v>
      </c>
      <c r="Z1002" s="194">
        <v>1.79</v>
      </c>
      <c r="AA1002" s="102">
        <v>1</v>
      </c>
      <c r="AB1002" s="102">
        <v>148928</v>
      </c>
      <c r="AC1002" s="102"/>
      <c r="AD1002" s="102"/>
      <c r="AE1002" s="213">
        <f t="shared" si="243"/>
        <v>148928</v>
      </c>
      <c r="AF1002" s="194">
        <v>3</v>
      </c>
      <c r="AG1002" s="194">
        <v>1.84</v>
      </c>
      <c r="AH1002" s="102">
        <v>1</v>
      </c>
      <c r="AI1002" s="102">
        <v>153088</v>
      </c>
      <c r="AJ1002" s="102"/>
      <c r="AK1002" s="102"/>
      <c r="AL1002" s="213">
        <f t="shared" si="244"/>
        <v>153088</v>
      </c>
    </row>
    <row r="1003" spans="1:38" ht="27">
      <c r="A1003" s="194">
        <v>37</v>
      </c>
      <c r="B1003" s="102" t="s">
        <v>759</v>
      </c>
      <c r="C1003" s="102"/>
      <c r="D1003" s="194"/>
      <c r="E1003" s="942" t="s">
        <v>1163</v>
      </c>
      <c r="F1003" s="194" t="s">
        <v>990</v>
      </c>
      <c r="G1003" s="194">
        <v>7</v>
      </c>
      <c r="H1003" s="194">
        <v>1.96</v>
      </c>
      <c r="I1003" s="102">
        <v>1</v>
      </c>
      <c r="J1003" s="102">
        <v>163072</v>
      </c>
      <c r="K1003" s="102"/>
      <c r="L1003" s="102"/>
      <c r="M1003" s="213">
        <f t="shared" si="239"/>
        <v>163072</v>
      </c>
      <c r="N1003" s="194">
        <v>1.96</v>
      </c>
      <c r="O1003" s="102">
        <v>1</v>
      </c>
      <c r="P1003" s="194">
        <v>163072</v>
      </c>
      <c r="Q1003" s="194"/>
      <c r="R1003" s="194"/>
      <c r="S1003" s="213">
        <f t="shared" si="240"/>
        <v>163072</v>
      </c>
      <c r="T1003" s="213">
        <f t="shared" si="241"/>
        <v>0</v>
      </c>
      <c r="U1003" s="213">
        <f t="shared" si="241"/>
        <v>0</v>
      </c>
      <c r="V1003" s="213">
        <f t="shared" si="241"/>
        <v>0</v>
      </c>
      <c r="W1003" s="213">
        <f t="shared" si="241"/>
        <v>0</v>
      </c>
      <c r="X1003" s="213">
        <f t="shared" si="242"/>
        <v>0</v>
      </c>
      <c r="Y1003" s="194">
        <v>8</v>
      </c>
      <c r="Z1003" s="194">
        <v>2.02</v>
      </c>
      <c r="AA1003" s="102">
        <v>1</v>
      </c>
      <c r="AB1003" s="102">
        <v>168064</v>
      </c>
      <c r="AC1003" s="102"/>
      <c r="AD1003" s="102"/>
      <c r="AE1003" s="213">
        <f t="shared" si="243"/>
        <v>168064</v>
      </c>
      <c r="AF1003" s="194">
        <v>9</v>
      </c>
      <c r="AG1003" s="194">
        <v>2.02</v>
      </c>
      <c r="AH1003" s="102">
        <v>1</v>
      </c>
      <c r="AI1003" s="102">
        <v>168064</v>
      </c>
      <c r="AJ1003" s="102"/>
      <c r="AK1003" s="102"/>
      <c r="AL1003" s="213">
        <f t="shared" si="244"/>
        <v>168064</v>
      </c>
    </row>
    <row r="1004" spans="1:38">
      <c r="A1004" s="194">
        <v>38</v>
      </c>
      <c r="B1004" s="104" t="s">
        <v>8190</v>
      </c>
      <c r="C1004" s="104" t="s">
        <v>5282</v>
      </c>
      <c r="D1004" s="194">
        <v>1992</v>
      </c>
      <c r="E1004" s="942" t="s">
        <v>1279</v>
      </c>
      <c r="F1004" s="194" t="s">
        <v>990</v>
      </c>
      <c r="G1004" s="194">
        <v>2</v>
      </c>
      <c r="H1004" s="194">
        <v>1.79</v>
      </c>
      <c r="I1004" s="102">
        <v>1</v>
      </c>
      <c r="J1004" s="102">
        <v>148928</v>
      </c>
      <c r="K1004" s="102"/>
      <c r="L1004" s="102"/>
      <c r="M1004" s="213">
        <f t="shared" si="239"/>
        <v>148928</v>
      </c>
      <c r="N1004" s="194">
        <v>1.73</v>
      </c>
      <c r="O1004" s="102">
        <v>1</v>
      </c>
      <c r="P1004" s="194">
        <v>143936</v>
      </c>
      <c r="Q1004" s="194"/>
      <c r="R1004" s="194"/>
      <c r="S1004" s="213">
        <f t="shared" si="240"/>
        <v>143936</v>
      </c>
      <c r="T1004" s="213">
        <f t="shared" si="241"/>
        <v>0</v>
      </c>
      <c r="U1004" s="213">
        <f t="shared" si="241"/>
        <v>4992</v>
      </c>
      <c r="V1004" s="213">
        <f t="shared" si="241"/>
        <v>0</v>
      </c>
      <c r="W1004" s="213">
        <f t="shared" si="241"/>
        <v>0</v>
      </c>
      <c r="X1004" s="213">
        <f t="shared" si="242"/>
        <v>4992</v>
      </c>
      <c r="Y1004" s="194">
        <v>3</v>
      </c>
      <c r="Z1004" s="194">
        <v>1.84</v>
      </c>
      <c r="AA1004" s="102">
        <v>1</v>
      </c>
      <c r="AB1004" s="102">
        <v>153088</v>
      </c>
      <c r="AC1004" s="102"/>
      <c r="AD1004" s="102"/>
      <c r="AE1004" s="213">
        <f t="shared" si="243"/>
        <v>153088</v>
      </c>
      <c r="AF1004" s="194">
        <v>4</v>
      </c>
      <c r="AG1004" s="194">
        <v>1.9</v>
      </c>
      <c r="AH1004" s="102">
        <v>1</v>
      </c>
      <c r="AI1004" s="102">
        <v>158080</v>
      </c>
      <c r="AJ1004" s="102"/>
      <c r="AK1004" s="102"/>
      <c r="AL1004" s="213">
        <f t="shared" si="244"/>
        <v>158080</v>
      </c>
    </row>
    <row r="1005" spans="1:38">
      <c r="A1005" s="194">
        <v>39</v>
      </c>
      <c r="B1005" s="102" t="s">
        <v>1316</v>
      </c>
      <c r="C1005" s="102" t="s">
        <v>5282</v>
      </c>
      <c r="D1005" s="194">
        <v>1981</v>
      </c>
      <c r="E1005" s="942" t="s">
        <v>1279</v>
      </c>
      <c r="F1005" s="194" t="s">
        <v>990</v>
      </c>
      <c r="G1005" s="194">
        <v>3</v>
      </c>
      <c r="H1005" s="194">
        <v>1.84</v>
      </c>
      <c r="I1005" s="102">
        <v>1</v>
      </c>
      <c r="J1005" s="102">
        <v>153088</v>
      </c>
      <c r="K1005" s="102"/>
      <c r="L1005" s="102"/>
      <c r="M1005" s="213">
        <f t="shared" si="239"/>
        <v>153088</v>
      </c>
      <c r="N1005" s="194">
        <v>1.79</v>
      </c>
      <c r="O1005" s="102">
        <v>1</v>
      </c>
      <c r="P1005" s="194">
        <v>148928</v>
      </c>
      <c r="Q1005" s="194"/>
      <c r="R1005" s="194"/>
      <c r="S1005" s="213">
        <f t="shared" si="240"/>
        <v>148928</v>
      </c>
      <c r="T1005" s="213">
        <f t="shared" si="241"/>
        <v>0</v>
      </c>
      <c r="U1005" s="213">
        <f t="shared" si="241"/>
        <v>4160</v>
      </c>
      <c r="V1005" s="213">
        <f t="shared" si="241"/>
        <v>0</v>
      </c>
      <c r="W1005" s="213">
        <f t="shared" si="241"/>
        <v>0</v>
      </c>
      <c r="X1005" s="213">
        <f t="shared" si="242"/>
        <v>4160</v>
      </c>
      <c r="Y1005" s="194">
        <v>4</v>
      </c>
      <c r="Z1005" s="194">
        <v>1.9</v>
      </c>
      <c r="AA1005" s="102">
        <v>1</v>
      </c>
      <c r="AB1005" s="102">
        <v>158080</v>
      </c>
      <c r="AC1005" s="102"/>
      <c r="AD1005" s="102"/>
      <c r="AE1005" s="213">
        <f t="shared" si="243"/>
        <v>158080</v>
      </c>
      <c r="AF1005" s="194">
        <v>5</v>
      </c>
      <c r="AG1005" s="194">
        <v>1.9</v>
      </c>
      <c r="AH1005" s="102">
        <v>1</v>
      </c>
      <c r="AI1005" s="102">
        <v>158080</v>
      </c>
      <c r="AJ1005" s="102"/>
      <c r="AK1005" s="102"/>
      <c r="AL1005" s="213">
        <f t="shared" si="244"/>
        <v>158080</v>
      </c>
    </row>
    <row r="1006" spans="1:38">
      <c r="A1006" s="194"/>
      <c r="B1006" s="102" t="s">
        <v>1359</v>
      </c>
      <c r="C1006" s="102"/>
      <c r="D1006" s="194"/>
      <c r="E1006" s="942"/>
      <c r="F1006" s="194"/>
      <c r="G1006" s="194"/>
      <c r="H1006" s="194"/>
      <c r="I1006" s="102"/>
      <c r="J1006" s="102"/>
      <c r="K1006" s="102"/>
      <c r="L1006" s="102"/>
      <c r="M1006" s="213">
        <v>15000</v>
      </c>
      <c r="N1006" s="194"/>
      <c r="O1006" s="102"/>
      <c r="P1006" s="194"/>
      <c r="Q1006" s="194"/>
      <c r="R1006" s="194"/>
      <c r="S1006" s="213">
        <v>15000</v>
      </c>
      <c r="T1006" s="213"/>
      <c r="U1006" s="213"/>
      <c r="V1006" s="213"/>
      <c r="W1006" s="213"/>
      <c r="X1006" s="213"/>
      <c r="Y1006" s="194"/>
      <c r="Z1006" s="194"/>
      <c r="AA1006" s="102"/>
      <c r="AB1006" s="102"/>
      <c r="AC1006" s="102"/>
      <c r="AD1006" s="102"/>
      <c r="AE1006" s="213">
        <v>15000</v>
      </c>
      <c r="AF1006" s="194"/>
      <c r="AG1006" s="194"/>
      <c r="AH1006" s="102"/>
      <c r="AI1006" s="102"/>
      <c r="AJ1006" s="102"/>
      <c r="AK1006" s="102"/>
      <c r="AL1006" s="213">
        <v>15000</v>
      </c>
    </row>
    <row r="1007" spans="1:38" s="216" customFormat="1" ht="27">
      <c r="A1007" s="211"/>
      <c r="B1007" s="219" t="s">
        <v>227</v>
      </c>
      <c r="C1007" s="219"/>
      <c r="D1007" s="215" t="s">
        <v>1</v>
      </c>
      <c r="E1007" s="215" t="s">
        <v>1</v>
      </c>
      <c r="F1007" s="215" t="s">
        <v>1</v>
      </c>
      <c r="G1007" s="215" t="s">
        <v>1</v>
      </c>
      <c r="H1007" s="215" t="s">
        <v>1</v>
      </c>
      <c r="I1007" s="215">
        <f>SUM(I967:I1006)</f>
        <v>39</v>
      </c>
      <c r="J1007" s="215">
        <f>SUM(J967:J1006)</f>
        <v>6851520</v>
      </c>
      <c r="K1007" s="215">
        <f>SUM(K967:K1006)</f>
        <v>0</v>
      </c>
      <c r="L1007" s="215">
        <f>SUM(L967:L1006)</f>
        <v>0</v>
      </c>
      <c r="M1007" s="215">
        <f>SUM(M967:M1006)</f>
        <v>6866520</v>
      </c>
      <c r="N1007" s="215"/>
      <c r="O1007" s="215">
        <f t="shared" ref="O1007:X1007" si="245">SUM(O967:O1006)</f>
        <v>39</v>
      </c>
      <c r="P1007" s="215">
        <f t="shared" si="245"/>
        <v>6698432</v>
      </c>
      <c r="Q1007" s="215">
        <f t="shared" si="245"/>
        <v>0</v>
      </c>
      <c r="R1007" s="215">
        <f t="shared" si="245"/>
        <v>0</v>
      </c>
      <c r="S1007" s="215">
        <f t="shared" si="245"/>
        <v>6713432</v>
      </c>
      <c r="T1007" s="215">
        <f t="shared" si="245"/>
        <v>0</v>
      </c>
      <c r="U1007" s="215">
        <f t="shared" si="245"/>
        <v>153088.00000000009</v>
      </c>
      <c r="V1007" s="215">
        <f t="shared" si="245"/>
        <v>0</v>
      </c>
      <c r="W1007" s="215">
        <f t="shared" si="245"/>
        <v>0</v>
      </c>
      <c r="X1007" s="215">
        <f t="shared" si="245"/>
        <v>153088.00000000009</v>
      </c>
      <c r="Y1007" s="215"/>
      <c r="Z1007" s="215"/>
      <c r="AA1007" s="215">
        <f>SUM(AA967:AA1006)</f>
        <v>39</v>
      </c>
      <c r="AB1007" s="215">
        <f>SUM(AB967:AB1006)</f>
        <v>6986304</v>
      </c>
      <c r="AC1007" s="215">
        <f>SUM(AC967:AC1006)</f>
        <v>0</v>
      </c>
      <c r="AD1007" s="215">
        <f>SUM(AD967:AD1006)</f>
        <v>0</v>
      </c>
      <c r="AE1007" s="215">
        <f>SUM(AE967:AE1006)</f>
        <v>7001304</v>
      </c>
      <c r="AF1007" s="215"/>
      <c r="AG1007" s="215"/>
      <c r="AH1007" s="215">
        <f>SUM(AH967:AH1006)</f>
        <v>39</v>
      </c>
      <c r="AI1007" s="215">
        <f>SUM(AI967:AI1006)</f>
        <v>7116928</v>
      </c>
      <c r="AJ1007" s="215">
        <f>SUM(AJ967:AJ1006)</f>
        <v>0</v>
      </c>
      <c r="AK1007" s="215">
        <f>SUM(AK967:AK1006)</f>
        <v>0</v>
      </c>
      <c r="AL1007" s="215">
        <f>SUM(AL967:AL1006)</f>
        <v>7131928</v>
      </c>
    </row>
    <row r="1008" spans="1:38">
      <c r="A1008" s="194"/>
      <c r="B1008" s="179" t="s">
        <v>226</v>
      </c>
      <c r="C1008" s="179"/>
      <c r="D1008" s="213"/>
      <c r="E1008" s="213"/>
      <c r="F1008" s="213"/>
      <c r="G1008" s="213"/>
      <c r="H1008" s="213"/>
      <c r="I1008" s="179"/>
      <c r="J1008" s="179"/>
      <c r="K1008" s="179"/>
      <c r="L1008" s="179"/>
      <c r="M1008" s="179"/>
      <c r="N1008" s="213"/>
      <c r="O1008" s="179"/>
      <c r="P1008" s="179"/>
      <c r="Q1008" s="179"/>
      <c r="R1008" s="179"/>
      <c r="S1008" s="179"/>
      <c r="T1008" s="179"/>
      <c r="U1008" s="179"/>
      <c r="V1008" s="179"/>
      <c r="W1008" s="106"/>
      <c r="X1008" s="106"/>
      <c r="Y1008" s="213"/>
      <c r="Z1008" s="213"/>
      <c r="AA1008" s="179"/>
      <c r="AB1008" s="179"/>
      <c r="AC1008" s="179"/>
      <c r="AD1008" s="179"/>
      <c r="AE1008" s="179"/>
      <c r="AF1008" s="213"/>
      <c r="AG1008" s="213"/>
      <c r="AH1008" s="179"/>
      <c r="AI1008" s="179"/>
      <c r="AJ1008" s="179"/>
      <c r="AK1008" s="179"/>
      <c r="AL1008" s="179"/>
    </row>
    <row r="1009" spans="1:38">
      <c r="A1009" s="194">
        <v>1</v>
      </c>
      <c r="B1009" s="102"/>
      <c r="C1009" s="102"/>
      <c r="D1009" s="194"/>
      <c r="E1009" s="194"/>
      <c r="F1009" s="194"/>
      <c r="G1009" s="194"/>
      <c r="H1009" s="194"/>
      <c r="I1009" s="102"/>
      <c r="J1009" s="102"/>
      <c r="K1009" s="102"/>
      <c r="L1009" s="102"/>
      <c r="M1009" s="213">
        <f>J1009+K1009+L1009</f>
        <v>0</v>
      </c>
      <c r="N1009" s="194"/>
      <c r="O1009" s="102"/>
      <c r="P1009" s="194"/>
      <c r="Q1009" s="194"/>
      <c r="R1009" s="194"/>
      <c r="S1009" s="213">
        <f>P1009+Q1009+R1009</f>
        <v>0</v>
      </c>
      <c r="T1009" s="213">
        <f t="shared" ref="T1009:W1011" si="246">I1009-O1009</f>
        <v>0</v>
      </c>
      <c r="U1009" s="213">
        <f t="shared" si="246"/>
        <v>0</v>
      </c>
      <c r="V1009" s="213">
        <f t="shared" si="246"/>
        <v>0</v>
      </c>
      <c r="W1009" s="213">
        <f t="shared" si="246"/>
        <v>0</v>
      </c>
      <c r="X1009" s="213">
        <f>U1009+V1009+W1009</f>
        <v>0</v>
      </c>
      <c r="Y1009" s="194"/>
      <c r="Z1009" s="194"/>
      <c r="AA1009" s="102"/>
      <c r="AB1009" s="102"/>
      <c r="AC1009" s="102"/>
      <c r="AD1009" s="102"/>
      <c r="AE1009" s="213">
        <f>AB1009+AC1009+AD1009</f>
        <v>0</v>
      </c>
      <c r="AF1009" s="194"/>
      <c r="AG1009" s="194"/>
      <c r="AH1009" s="102"/>
      <c r="AI1009" s="102"/>
      <c r="AJ1009" s="102"/>
      <c r="AK1009" s="102"/>
      <c r="AL1009" s="213">
        <f>AI1009+AJ1009+AK1009</f>
        <v>0</v>
      </c>
    </row>
    <row r="1010" spans="1:38">
      <c r="A1010" s="194">
        <v>2</v>
      </c>
      <c r="B1010" s="102"/>
      <c r="C1010" s="102"/>
      <c r="D1010" s="194"/>
      <c r="E1010" s="194"/>
      <c r="F1010" s="194"/>
      <c r="G1010" s="194"/>
      <c r="H1010" s="194"/>
      <c r="I1010" s="102"/>
      <c r="J1010" s="102"/>
      <c r="K1010" s="102"/>
      <c r="L1010" s="102"/>
      <c r="M1010" s="213">
        <f>J1010+K1010+L1010</f>
        <v>0</v>
      </c>
      <c r="N1010" s="194"/>
      <c r="O1010" s="102"/>
      <c r="P1010" s="194"/>
      <c r="Q1010" s="194"/>
      <c r="R1010" s="194"/>
      <c r="S1010" s="213">
        <f>P1010+Q1010+R1010</f>
        <v>0</v>
      </c>
      <c r="T1010" s="213">
        <f t="shared" si="246"/>
        <v>0</v>
      </c>
      <c r="U1010" s="213">
        <f t="shared" si="246"/>
        <v>0</v>
      </c>
      <c r="V1010" s="213">
        <f t="shared" si="246"/>
        <v>0</v>
      </c>
      <c r="W1010" s="213">
        <f t="shared" si="246"/>
        <v>0</v>
      </c>
      <c r="X1010" s="213">
        <f>U1010+V1010+W1010</f>
        <v>0</v>
      </c>
      <c r="Y1010" s="194"/>
      <c r="Z1010" s="194"/>
      <c r="AA1010" s="102"/>
      <c r="AB1010" s="102"/>
      <c r="AC1010" s="102"/>
      <c r="AD1010" s="102"/>
      <c r="AE1010" s="213">
        <f>AB1010+AC1010+AD1010</f>
        <v>0</v>
      </c>
      <c r="AF1010" s="194"/>
      <c r="AG1010" s="194"/>
      <c r="AH1010" s="102"/>
      <c r="AI1010" s="102"/>
      <c r="AJ1010" s="102"/>
      <c r="AK1010" s="102"/>
      <c r="AL1010" s="213">
        <f>AI1010+AJ1010+AK1010</f>
        <v>0</v>
      </c>
    </row>
    <row r="1011" spans="1:38">
      <c r="A1011" s="194">
        <v>3</v>
      </c>
      <c r="B1011" s="214"/>
      <c r="C1011" s="214"/>
      <c r="D1011" s="194"/>
      <c r="E1011" s="194"/>
      <c r="F1011" s="194"/>
      <c r="G1011" s="194"/>
      <c r="H1011" s="194"/>
      <c r="I1011" s="102"/>
      <c r="J1011" s="102"/>
      <c r="K1011" s="102"/>
      <c r="L1011" s="102"/>
      <c r="M1011" s="213">
        <f>J1011+K1011+L1011</f>
        <v>0</v>
      </c>
      <c r="N1011" s="194"/>
      <c r="O1011" s="102"/>
      <c r="P1011" s="194"/>
      <c r="Q1011" s="194"/>
      <c r="R1011" s="194"/>
      <c r="S1011" s="213">
        <f>P1011+Q1011+R1011</f>
        <v>0</v>
      </c>
      <c r="T1011" s="213">
        <f t="shared" si="246"/>
        <v>0</v>
      </c>
      <c r="U1011" s="213">
        <f t="shared" si="246"/>
        <v>0</v>
      </c>
      <c r="V1011" s="213">
        <f t="shared" si="246"/>
        <v>0</v>
      </c>
      <c r="W1011" s="213">
        <f t="shared" si="246"/>
        <v>0</v>
      </c>
      <c r="X1011" s="213">
        <f>U1011+V1011+W1011</f>
        <v>0</v>
      </c>
      <c r="Y1011" s="194"/>
      <c r="Z1011" s="194"/>
      <c r="AA1011" s="102"/>
      <c r="AB1011" s="102"/>
      <c r="AC1011" s="102"/>
      <c r="AD1011" s="102"/>
      <c r="AE1011" s="213">
        <f>AB1011+AC1011+AD1011</f>
        <v>0</v>
      </c>
      <c r="AF1011" s="194"/>
      <c r="AG1011" s="194"/>
      <c r="AH1011" s="102"/>
      <c r="AI1011" s="102"/>
      <c r="AJ1011" s="102"/>
      <c r="AK1011" s="102"/>
      <c r="AL1011" s="213">
        <f>AI1011+AJ1011+AK1011</f>
        <v>0</v>
      </c>
    </row>
    <row r="1012" spans="1:38" s="216" customFormat="1" ht="27">
      <c r="A1012" s="211"/>
      <c r="B1012" s="219" t="s">
        <v>227</v>
      </c>
      <c r="C1012" s="219"/>
      <c r="D1012" s="215" t="s">
        <v>1</v>
      </c>
      <c r="E1012" s="215" t="s">
        <v>1</v>
      </c>
      <c r="F1012" s="215" t="s">
        <v>1</v>
      </c>
      <c r="G1012" s="215" t="s">
        <v>1</v>
      </c>
      <c r="H1012" s="215" t="s">
        <v>1</v>
      </c>
      <c r="I1012" s="215">
        <f>SUM(I1009:I1011)</f>
        <v>0</v>
      </c>
      <c r="J1012" s="215">
        <f>SUM(J1009:J1011)</f>
        <v>0</v>
      </c>
      <c r="K1012" s="215">
        <f>SUM(K1009:K1011)</f>
        <v>0</v>
      </c>
      <c r="L1012" s="215">
        <f>SUM(L1009:L1011)</f>
        <v>0</v>
      </c>
      <c r="M1012" s="215">
        <f>SUM(M1009:M1011)</f>
        <v>0</v>
      </c>
      <c r="N1012" s="215" t="s">
        <v>1</v>
      </c>
      <c r="O1012" s="215">
        <f t="shared" ref="O1012:V1012" si="247">SUM(O1009:O1011)</f>
        <v>0</v>
      </c>
      <c r="P1012" s="215">
        <f t="shared" si="247"/>
        <v>0</v>
      </c>
      <c r="Q1012" s="215">
        <f t="shared" si="247"/>
        <v>0</v>
      </c>
      <c r="R1012" s="215">
        <f t="shared" si="247"/>
        <v>0</v>
      </c>
      <c r="S1012" s="215">
        <f t="shared" si="247"/>
        <v>0</v>
      </c>
      <c r="T1012" s="215">
        <f t="shared" si="247"/>
        <v>0</v>
      </c>
      <c r="U1012" s="215">
        <f t="shared" si="247"/>
        <v>0</v>
      </c>
      <c r="V1012" s="215">
        <f t="shared" si="247"/>
        <v>0</v>
      </c>
      <c r="W1012" s="112"/>
      <c r="X1012" s="112"/>
      <c r="Y1012" s="215" t="s">
        <v>1</v>
      </c>
      <c r="Z1012" s="215" t="s">
        <v>1</v>
      </c>
      <c r="AA1012" s="215">
        <f>SUM(AA1009:AA1011)</f>
        <v>0</v>
      </c>
      <c r="AB1012" s="215">
        <f>SUM(AB1009:AB1011)</f>
        <v>0</v>
      </c>
      <c r="AC1012" s="215">
        <f>SUM(AC1009:AC1011)</f>
        <v>0</v>
      </c>
      <c r="AD1012" s="215">
        <f>SUM(AD1009:AD1011)</f>
        <v>0</v>
      </c>
      <c r="AE1012" s="215">
        <f>SUM(AE1009:AE1011)</f>
        <v>0</v>
      </c>
      <c r="AF1012" s="215" t="s">
        <v>1</v>
      </c>
      <c r="AG1012" s="215" t="s">
        <v>1</v>
      </c>
      <c r="AH1012" s="215">
        <f>SUM(AH1009:AH1011)</f>
        <v>0</v>
      </c>
      <c r="AI1012" s="215">
        <f>SUM(AI1009:AI1011)</f>
        <v>0</v>
      </c>
      <c r="AJ1012" s="215">
        <f>SUM(AJ1009:AJ1011)</f>
        <v>0</v>
      </c>
      <c r="AK1012" s="215">
        <f>SUM(AK1009:AK1011)</f>
        <v>0</v>
      </c>
      <c r="AL1012" s="215">
        <f>SUM(AL1009:AL1011)</f>
        <v>0</v>
      </c>
    </row>
    <row r="1013" spans="1:38" s="216" customFormat="1" ht="27">
      <c r="A1013" s="211"/>
      <c r="B1013" s="219" t="s">
        <v>233</v>
      </c>
      <c r="C1013" s="219"/>
      <c r="D1013" s="215" t="s">
        <v>1</v>
      </c>
      <c r="E1013" s="215" t="s">
        <v>1</v>
      </c>
      <c r="F1013" s="215" t="s">
        <v>1</v>
      </c>
      <c r="G1013" s="215" t="s">
        <v>1</v>
      </c>
      <c r="H1013" s="215" t="s">
        <v>1</v>
      </c>
      <c r="I1013" s="215">
        <f>I1007+I1012</f>
        <v>39</v>
      </c>
      <c r="J1013" s="215">
        <f>J1007+J1012</f>
        <v>6851520</v>
      </c>
      <c r="K1013" s="215">
        <f>K1007+K1012</f>
        <v>0</v>
      </c>
      <c r="L1013" s="215">
        <f>L1007+L1012</f>
        <v>0</v>
      </c>
      <c r="M1013" s="215">
        <f>M1007+M1012</f>
        <v>6866520</v>
      </c>
      <c r="N1013" s="215"/>
      <c r="O1013" s="215">
        <f t="shared" ref="O1013:X1013" si="248">O1007+O1012</f>
        <v>39</v>
      </c>
      <c r="P1013" s="215">
        <f t="shared" si="248"/>
        <v>6698432</v>
      </c>
      <c r="Q1013" s="215">
        <f t="shared" si="248"/>
        <v>0</v>
      </c>
      <c r="R1013" s="215">
        <f t="shared" si="248"/>
        <v>0</v>
      </c>
      <c r="S1013" s="215">
        <f t="shared" si="248"/>
        <v>6713432</v>
      </c>
      <c r="T1013" s="215">
        <f t="shared" si="248"/>
        <v>0</v>
      </c>
      <c r="U1013" s="215">
        <f t="shared" si="248"/>
        <v>153088.00000000009</v>
      </c>
      <c r="V1013" s="215">
        <f t="shared" si="248"/>
        <v>0</v>
      </c>
      <c r="W1013" s="215">
        <f t="shared" si="248"/>
        <v>0</v>
      </c>
      <c r="X1013" s="215">
        <f t="shared" si="248"/>
        <v>153088.00000000009</v>
      </c>
      <c r="Y1013" s="215"/>
      <c r="Z1013" s="215"/>
      <c r="AA1013" s="215">
        <f>AA1007+AA1012</f>
        <v>39</v>
      </c>
      <c r="AB1013" s="215">
        <f>AB1007+AB1012</f>
        <v>6986304</v>
      </c>
      <c r="AC1013" s="215">
        <f>AC1007+AC1012</f>
        <v>0</v>
      </c>
      <c r="AD1013" s="215">
        <f>AD1007+AD1012</f>
        <v>0</v>
      </c>
      <c r="AE1013" s="215">
        <f>AE1007+AE1012</f>
        <v>7001304</v>
      </c>
      <c r="AF1013" s="215"/>
      <c r="AG1013" s="215"/>
      <c r="AH1013" s="215">
        <f>AH1007+AH1012</f>
        <v>39</v>
      </c>
      <c r="AI1013" s="215">
        <f>AI1007+AI1012</f>
        <v>7116928</v>
      </c>
      <c r="AJ1013" s="215">
        <f>AJ1007+AJ1012</f>
        <v>0</v>
      </c>
      <c r="AK1013" s="215">
        <f>AK1007+AK1012</f>
        <v>0</v>
      </c>
      <c r="AL1013" s="215">
        <f>AL1007+AL1012</f>
        <v>7131928</v>
      </c>
    </row>
    <row r="1014" spans="1:38">
      <c r="A1014" s="194"/>
      <c r="B1014" s="102"/>
      <c r="C1014" s="102"/>
      <c r="D1014" s="213"/>
      <c r="E1014" s="213"/>
      <c r="F1014" s="213"/>
      <c r="G1014" s="213"/>
      <c r="H1014" s="213"/>
      <c r="I1014" s="102"/>
      <c r="J1014" s="213"/>
      <c r="K1014" s="213"/>
      <c r="L1014" s="213"/>
      <c r="M1014" s="213"/>
      <c r="N1014" s="213"/>
      <c r="O1014" s="102"/>
      <c r="P1014" s="213"/>
      <c r="Q1014" s="213"/>
      <c r="R1014" s="213"/>
      <c r="S1014" s="102"/>
      <c r="T1014" s="213"/>
      <c r="U1014" s="102"/>
      <c r="V1014" s="213"/>
      <c r="W1014" s="106"/>
      <c r="X1014" s="106"/>
      <c r="Y1014" s="213"/>
      <c r="Z1014" s="213"/>
      <c r="AA1014" s="102"/>
      <c r="AB1014" s="213"/>
      <c r="AC1014" s="213"/>
      <c r="AD1014" s="213"/>
      <c r="AE1014" s="213"/>
      <c r="AF1014" s="213"/>
      <c r="AG1014" s="213"/>
      <c r="AH1014" s="102"/>
      <c r="AI1014" s="213"/>
      <c r="AJ1014" s="213"/>
      <c r="AK1014" s="213"/>
      <c r="AL1014" s="213"/>
    </row>
    <row r="1015" spans="1:38" ht="54">
      <c r="A1015" s="211" t="s">
        <v>4</v>
      </c>
      <c r="B1015" s="212" t="s">
        <v>454</v>
      </c>
      <c r="C1015" s="212"/>
      <c r="D1015" s="213"/>
      <c r="E1015" s="213"/>
      <c r="F1015" s="213"/>
      <c r="G1015" s="213"/>
      <c r="H1015" s="213"/>
      <c r="I1015" s="212"/>
      <c r="J1015" s="213"/>
      <c r="K1015" s="213"/>
      <c r="L1015" s="213"/>
      <c r="M1015" s="213"/>
      <c r="N1015" s="213"/>
      <c r="O1015" s="212"/>
      <c r="P1015" s="213"/>
      <c r="Q1015" s="213"/>
      <c r="R1015" s="213"/>
      <c r="S1015" s="212"/>
      <c r="T1015" s="213"/>
      <c r="U1015" s="212"/>
      <c r="V1015" s="213"/>
      <c r="W1015" s="106"/>
      <c r="X1015" s="106"/>
      <c r="Y1015" s="213"/>
      <c r="Z1015" s="213"/>
      <c r="AA1015" s="212"/>
      <c r="AB1015" s="213"/>
      <c r="AC1015" s="213"/>
      <c r="AD1015" s="213"/>
      <c r="AE1015" s="213"/>
      <c r="AF1015" s="213"/>
      <c r="AG1015" s="213"/>
      <c r="AH1015" s="212"/>
      <c r="AI1015" s="213"/>
      <c r="AJ1015" s="213"/>
      <c r="AK1015" s="213"/>
      <c r="AL1015" s="213"/>
    </row>
    <row r="1016" spans="1:38">
      <c r="A1016" s="194"/>
      <c r="B1016" s="179" t="s">
        <v>126</v>
      </c>
      <c r="C1016" s="179"/>
      <c r="D1016" s="213"/>
      <c r="E1016" s="213"/>
      <c r="F1016" s="213"/>
      <c r="G1016" s="213"/>
      <c r="H1016" s="213"/>
      <c r="I1016" s="179"/>
      <c r="J1016" s="213"/>
      <c r="K1016" s="213"/>
      <c r="L1016" s="213"/>
      <c r="M1016" s="213"/>
      <c r="N1016" s="213"/>
      <c r="O1016" s="179"/>
      <c r="P1016" s="213"/>
      <c r="Q1016" s="213"/>
      <c r="R1016" s="213"/>
      <c r="S1016" s="179"/>
      <c r="T1016" s="213"/>
      <c r="U1016" s="179"/>
      <c r="V1016" s="213"/>
      <c r="W1016" s="106"/>
      <c r="X1016" s="106"/>
      <c r="Y1016" s="213"/>
      <c r="Z1016" s="213"/>
      <c r="AA1016" s="179"/>
      <c r="AB1016" s="213"/>
      <c r="AC1016" s="213"/>
      <c r="AD1016" s="213"/>
      <c r="AE1016" s="213"/>
      <c r="AF1016" s="213"/>
      <c r="AG1016" s="213"/>
      <c r="AH1016" s="179"/>
      <c r="AI1016" s="213"/>
      <c r="AJ1016" s="213"/>
      <c r="AK1016" s="213"/>
      <c r="AL1016" s="213"/>
    </row>
    <row r="1017" spans="1:38">
      <c r="A1017" s="194">
        <v>1</v>
      </c>
      <c r="B1017" s="102" t="s">
        <v>5490</v>
      </c>
      <c r="C1017" s="102" t="s">
        <v>5299</v>
      </c>
      <c r="D1017" s="213">
        <v>1956</v>
      </c>
      <c r="E1017" s="1106" t="s">
        <v>1091</v>
      </c>
      <c r="F1017" s="213" t="s">
        <v>1</v>
      </c>
      <c r="G1017" s="213" t="s">
        <v>1</v>
      </c>
      <c r="H1017" s="213">
        <v>1.5</v>
      </c>
      <c r="I1017" s="102">
        <v>1</v>
      </c>
      <c r="J1017" s="194">
        <v>124800</v>
      </c>
      <c r="K1017" s="194"/>
      <c r="L1017" s="194"/>
      <c r="M1017" s="213">
        <f>+J1017+K1017+L1017</f>
        <v>124800</v>
      </c>
      <c r="N1017" s="213">
        <v>1.5</v>
      </c>
      <c r="O1017" s="102">
        <v>1</v>
      </c>
      <c r="P1017" s="194">
        <v>124800</v>
      </c>
      <c r="Q1017" s="194"/>
      <c r="R1017" s="194"/>
      <c r="S1017" s="213">
        <f>P1017+Q1017+R1017</f>
        <v>124800</v>
      </c>
      <c r="T1017" s="213">
        <f t="shared" ref="T1017:W1039" si="249">I1017-O1017</f>
        <v>0</v>
      </c>
      <c r="U1017" s="213">
        <f t="shared" si="249"/>
        <v>0</v>
      </c>
      <c r="V1017" s="213">
        <f t="shared" si="249"/>
        <v>0</v>
      </c>
      <c r="W1017" s="213">
        <f t="shared" si="249"/>
        <v>0</v>
      </c>
      <c r="X1017" s="213">
        <f t="shared" ref="X1017:X1039" si="250">U1017+V1017+W1017</f>
        <v>0</v>
      </c>
      <c r="Y1017" s="213" t="s">
        <v>1</v>
      </c>
      <c r="Z1017" s="213">
        <v>1.5</v>
      </c>
      <c r="AA1017" s="102">
        <v>1</v>
      </c>
      <c r="AB1017" s="194">
        <v>124800</v>
      </c>
      <c r="AC1017" s="194"/>
      <c r="AD1017" s="194"/>
      <c r="AE1017" s="213">
        <f t="shared" ref="AE1017:AE1039" si="251">AB1017+AC1017+AD1017</f>
        <v>124800</v>
      </c>
      <c r="AF1017" s="213" t="s">
        <v>1</v>
      </c>
      <c r="AG1017" s="213">
        <v>1.5</v>
      </c>
      <c r="AH1017" s="102">
        <v>1</v>
      </c>
      <c r="AI1017" s="194">
        <v>124800</v>
      </c>
      <c r="AJ1017" s="194"/>
      <c r="AK1017" s="194"/>
      <c r="AL1017" s="213">
        <f t="shared" ref="AL1017:AL1039" si="252">AI1017+AJ1017+AK1017</f>
        <v>124800</v>
      </c>
    </row>
    <row r="1018" spans="1:38">
      <c r="A1018" s="194">
        <v>2</v>
      </c>
      <c r="B1018" s="102" t="s">
        <v>5491</v>
      </c>
      <c r="C1018" s="102" t="s">
        <v>5298</v>
      </c>
      <c r="D1018" s="213">
        <v>1955</v>
      </c>
      <c r="E1018" s="1106" t="s">
        <v>1097</v>
      </c>
      <c r="F1018" s="213" t="s">
        <v>1</v>
      </c>
      <c r="G1018" s="213" t="s">
        <v>1</v>
      </c>
      <c r="H1018" s="213">
        <v>1.5</v>
      </c>
      <c r="I1018" s="102">
        <v>1</v>
      </c>
      <c r="J1018" s="194">
        <v>124800</v>
      </c>
      <c r="K1018" s="194"/>
      <c r="L1018" s="194"/>
      <c r="M1018" s="213">
        <f t="shared" ref="M1018:M1039" si="253">+J1018+K1018+L1018</f>
        <v>124800</v>
      </c>
      <c r="N1018" s="213">
        <v>1.5</v>
      </c>
      <c r="O1018" s="102">
        <v>1</v>
      </c>
      <c r="P1018" s="194">
        <v>124800</v>
      </c>
      <c r="Q1018" s="194"/>
      <c r="R1018" s="194"/>
      <c r="S1018" s="213">
        <f t="shared" ref="S1018:S1039" si="254">P1018+Q1018+R1018</f>
        <v>124800</v>
      </c>
      <c r="T1018" s="213">
        <f t="shared" si="249"/>
        <v>0</v>
      </c>
      <c r="U1018" s="213">
        <f t="shared" si="249"/>
        <v>0</v>
      </c>
      <c r="V1018" s="213">
        <f t="shared" si="249"/>
        <v>0</v>
      </c>
      <c r="W1018" s="213">
        <f t="shared" si="249"/>
        <v>0</v>
      </c>
      <c r="X1018" s="213">
        <f t="shared" si="250"/>
        <v>0</v>
      </c>
      <c r="Y1018" s="213" t="s">
        <v>1</v>
      </c>
      <c r="Z1018" s="213">
        <v>1.5</v>
      </c>
      <c r="AA1018" s="102">
        <v>1</v>
      </c>
      <c r="AB1018" s="194">
        <v>124800</v>
      </c>
      <c r="AC1018" s="194"/>
      <c r="AD1018" s="194"/>
      <c r="AE1018" s="213">
        <f t="shared" si="251"/>
        <v>124800</v>
      </c>
      <c r="AF1018" s="213" t="s">
        <v>1</v>
      </c>
      <c r="AG1018" s="213">
        <v>1.5</v>
      </c>
      <c r="AH1018" s="102">
        <v>1</v>
      </c>
      <c r="AI1018" s="194">
        <v>124800</v>
      </c>
      <c r="AJ1018" s="194"/>
      <c r="AK1018" s="194"/>
      <c r="AL1018" s="213">
        <f t="shared" si="252"/>
        <v>124800</v>
      </c>
    </row>
    <row r="1019" spans="1:38">
      <c r="A1019" s="194">
        <v>3</v>
      </c>
      <c r="B1019" s="102" t="s">
        <v>5492</v>
      </c>
      <c r="C1019" s="102" t="s">
        <v>5298</v>
      </c>
      <c r="D1019" s="213">
        <v>1962</v>
      </c>
      <c r="E1019" s="1106" t="s">
        <v>1097</v>
      </c>
      <c r="F1019" s="213" t="s">
        <v>1</v>
      </c>
      <c r="G1019" s="213" t="s">
        <v>1</v>
      </c>
      <c r="H1019" s="213">
        <v>1.5</v>
      </c>
      <c r="I1019" s="102">
        <v>1</v>
      </c>
      <c r="J1019" s="194">
        <v>124800</v>
      </c>
      <c r="K1019" s="194"/>
      <c r="L1019" s="194"/>
      <c r="M1019" s="213">
        <f t="shared" si="253"/>
        <v>124800</v>
      </c>
      <c r="N1019" s="213">
        <v>1.5</v>
      </c>
      <c r="O1019" s="102">
        <v>1</v>
      </c>
      <c r="P1019" s="194">
        <v>124800</v>
      </c>
      <c r="Q1019" s="194"/>
      <c r="R1019" s="194"/>
      <c r="S1019" s="213">
        <f t="shared" si="254"/>
        <v>124800</v>
      </c>
      <c r="T1019" s="213">
        <f t="shared" si="249"/>
        <v>0</v>
      </c>
      <c r="U1019" s="213">
        <f t="shared" si="249"/>
        <v>0</v>
      </c>
      <c r="V1019" s="213">
        <f t="shared" si="249"/>
        <v>0</v>
      </c>
      <c r="W1019" s="213">
        <f t="shared" si="249"/>
        <v>0</v>
      </c>
      <c r="X1019" s="213">
        <f t="shared" si="250"/>
        <v>0</v>
      </c>
      <c r="Y1019" s="213" t="s">
        <v>1</v>
      </c>
      <c r="Z1019" s="213">
        <v>1.5</v>
      </c>
      <c r="AA1019" s="102">
        <v>1</v>
      </c>
      <c r="AB1019" s="194">
        <v>124800</v>
      </c>
      <c r="AC1019" s="194"/>
      <c r="AD1019" s="194"/>
      <c r="AE1019" s="213">
        <f t="shared" si="251"/>
        <v>124800</v>
      </c>
      <c r="AF1019" s="213" t="s">
        <v>1</v>
      </c>
      <c r="AG1019" s="213">
        <v>1.5</v>
      </c>
      <c r="AH1019" s="102">
        <v>1</v>
      </c>
      <c r="AI1019" s="194">
        <v>124800</v>
      </c>
      <c r="AJ1019" s="194"/>
      <c r="AK1019" s="194"/>
      <c r="AL1019" s="213">
        <f t="shared" si="252"/>
        <v>124800</v>
      </c>
    </row>
    <row r="1020" spans="1:38">
      <c r="A1020" s="194">
        <v>4</v>
      </c>
      <c r="B1020" s="102" t="s">
        <v>5493</v>
      </c>
      <c r="C1020" s="102" t="s">
        <v>5298</v>
      </c>
      <c r="D1020" s="213">
        <v>1990</v>
      </c>
      <c r="E1020" s="1106" t="s">
        <v>1097</v>
      </c>
      <c r="F1020" s="213" t="s">
        <v>1</v>
      </c>
      <c r="G1020" s="213" t="s">
        <v>1</v>
      </c>
      <c r="H1020" s="213">
        <v>1.5</v>
      </c>
      <c r="I1020" s="102">
        <v>1</v>
      </c>
      <c r="J1020" s="194">
        <v>124800</v>
      </c>
      <c r="K1020" s="194"/>
      <c r="L1020" s="194"/>
      <c r="M1020" s="213">
        <f t="shared" si="253"/>
        <v>124800</v>
      </c>
      <c r="N1020" s="213">
        <v>1.5</v>
      </c>
      <c r="O1020" s="102">
        <v>1</v>
      </c>
      <c r="P1020" s="194">
        <v>124800</v>
      </c>
      <c r="Q1020" s="194"/>
      <c r="R1020" s="194"/>
      <c r="S1020" s="213">
        <f t="shared" si="254"/>
        <v>124800</v>
      </c>
      <c r="T1020" s="213">
        <f t="shared" si="249"/>
        <v>0</v>
      </c>
      <c r="U1020" s="213">
        <f t="shared" si="249"/>
        <v>0</v>
      </c>
      <c r="V1020" s="213">
        <f t="shared" si="249"/>
        <v>0</v>
      </c>
      <c r="W1020" s="213">
        <f t="shared" si="249"/>
        <v>0</v>
      </c>
      <c r="X1020" s="213">
        <f t="shared" si="250"/>
        <v>0</v>
      </c>
      <c r="Y1020" s="213" t="s">
        <v>1</v>
      </c>
      <c r="Z1020" s="213">
        <v>1.5</v>
      </c>
      <c r="AA1020" s="102">
        <v>1</v>
      </c>
      <c r="AB1020" s="194">
        <v>124800</v>
      </c>
      <c r="AC1020" s="194"/>
      <c r="AD1020" s="194"/>
      <c r="AE1020" s="213">
        <f t="shared" si="251"/>
        <v>124800</v>
      </c>
      <c r="AF1020" s="213" t="s">
        <v>1</v>
      </c>
      <c r="AG1020" s="213">
        <v>1.5</v>
      </c>
      <c r="AH1020" s="102">
        <v>1</v>
      </c>
      <c r="AI1020" s="194">
        <v>124800</v>
      </c>
      <c r="AJ1020" s="194"/>
      <c r="AK1020" s="194"/>
      <c r="AL1020" s="213">
        <f t="shared" si="252"/>
        <v>124800</v>
      </c>
    </row>
    <row r="1021" spans="1:38">
      <c r="A1021" s="194">
        <v>5</v>
      </c>
      <c r="B1021" s="102" t="s">
        <v>5494</v>
      </c>
      <c r="C1021" s="102" t="s">
        <v>5298</v>
      </c>
      <c r="D1021" s="213">
        <v>1962</v>
      </c>
      <c r="E1021" s="1106" t="s">
        <v>1097</v>
      </c>
      <c r="F1021" s="213" t="s">
        <v>1</v>
      </c>
      <c r="G1021" s="213" t="s">
        <v>1</v>
      </c>
      <c r="H1021" s="213">
        <v>1.5</v>
      </c>
      <c r="I1021" s="102">
        <v>1</v>
      </c>
      <c r="J1021" s="194">
        <v>124800</v>
      </c>
      <c r="K1021" s="194"/>
      <c r="L1021" s="194"/>
      <c r="M1021" s="213">
        <f t="shared" si="253"/>
        <v>124800</v>
      </c>
      <c r="N1021" s="213">
        <v>1.5</v>
      </c>
      <c r="O1021" s="102">
        <v>1</v>
      </c>
      <c r="P1021" s="194">
        <v>124800</v>
      </c>
      <c r="Q1021" s="194"/>
      <c r="R1021" s="194"/>
      <c r="S1021" s="213">
        <f t="shared" si="254"/>
        <v>124800</v>
      </c>
      <c r="T1021" s="213">
        <f t="shared" si="249"/>
        <v>0</v>
      </c>
      <c r="U1021" s="213">
        <f t="shared" si="249"/>
        <v>0</v>
      </c>
      <c r="V1021" s="213">
        <f t="shared" si="249"/>
        <v>0</v>
      </c>
      <c r="W1021" s="213">
        <f t="shared" si="249"/>
        <v>0</v>
      </c>
      <c r="X1021" s="213">
        <f t="shared" si="250"/>
        <v>0</v>
      </c>
      <c r="Y1021" s="213" t="s">
        <v>1</v>
      </c>
      <c r="Z1021" s="213">
        <v>1.5</v>
      </c>
      <c r="AA1021" s="102">
        <v>1</v>
      </c>
      <c r="AB1021" s="194">
        <v>124800</v>
      </c>
      <c r="AC1021" s="194"/>
      <c r="AD1021" s="194"/>
      <c r="AE1021" s="213">
        <f t="shared" si="251"/>
        <v>124800</v>
      </c>
      <c r="AF1021" s="213" t="s">
        <v>1</v>
      </c>
      <c r="AG1021" s="213">
        <v>1.5</v>
      </c>
      <c r="AH1021" s="102">
        <v>1</v>
      </c>
      <c r="AI1021" s="194">
        <v>124800</v>
      </c>
      <c r="AJ1021" s="194"/>
      <c r="AK1021" s="194"/>
      <c r="AL1021" s="213">
        <f t="shared" si="252"/>
        <v>124800</v>
      </c>
    </row>
    <row r="1022" spans="1:38" ht="27">
      <c r="A1022" s="194">
        <v>6</v>
      </c>
      <c r="B1022" s="102" t="s">
        <v>5495</v>
      </c>
      <c r="C1022" s="102" t="s">
        <v>5298</v>
      </c>
      <c r="D1022" s="213">
        <v>1980</v>
      </c>
      <c r="E1022" s="1270" t="s">
        <v>1094</v>
      </c>
      <c r="F1022" s="213" t="s">
        <v>1</v>
      </c>
      <c r="G1022" s="213" t="s">
        <v>1</v>
      </c>
      <c r="H1022" s="213">
        <v>1.25</v>
      </c>
      <c r="I1022" s="102">
        <v>1</v>
      </c>
      <c r="J1022" s="194">
        <v>104000</v>
      </c>
      <c r="K1022" s="194"/>
      <c r="L1022" s="194"/>
      <c r="M1022" s="213">
        <f t="shared" si="253"/>
        <v>104000</v>
      </c>
      <c r="N1022" s="213">
        <v>1.25</v>
      </c>
      <c r="O1022" s="102">
        <v>1</v>
      </c>
      <c r="P1022" s="194">
        <v>104000</v>
      </c>
      <c r="Q1022" s="194"/>
      <c r="R1022" s="194"/>
      <c r="S1022" s="213">
        <f t="shared" si="254"/>
        <v>104000</v>
      </c>
      <c r="T1022" s="213">
        <f t="shared" si="249"/>
        <v>0</v>
      </c>
      <c r="U1022" s="213">
        <f t="shared" si="249"/>
        <v>0</v>
      </c>
      <c r="V1022" s="213">
        <f t="shared" si="249"/>
        <v>0</v>
      </c>
      <c r="W1022" s="213">
        <f t="shared" si="249"/>
        <v>0</v>
      </c>
      <c r="X1022" s="213">
        <f t="shared" si="250"/>
        <v>0</v>
      </c>
      <c r="Y1022" s="213" t="s">
        <v>1</v>
      </c>
      <c r="Z1022" s="213">
        <v>1.25</v>
      </c>
      <c r="AA1022" s="102">
        <v>1</v>
      </c>
      <c r="AB1022" s="194">
        <v>104000</v>
      </c>
      <c r="AC1022" s="194"/>
      <c r="AD1022" s="194"/>
      <c r="AE1022" s="213">
        <f t="shared" si="251"/>
        <v>104000</v>
      </c>
      <c r="AF1022" s="213" t="s">
        <v>1</v>
      </c>
      <c r="AG1022" s="213">
        <v>1.25</v>
      </c>
      <c r="AH1022" s="102">
        <v>1</v>
      </c>
      <c r="AI1022" s="194">
        <v>104000</v>
      </c>
      <c r="AJ1022" s="194"/>
      <c r="AK1022" s="194"/>
      <c r="AL1022" s="213">
        <f t="shared" si="252"/>
        <v>104000</v>
      </c>
    </row>
    <row r="1023" spans="1:38">
      <c r="A1023" s="194">
        <v>7</v>
      </c>
      <c r="B1023" s="102" t="s">
        <v>5496</v>
      </c>
      <c r="C1023" s="102" t="s">
        <v>5283</v>
      </c>
      <c r="D1023" s="213">
        <v>1965</v>
      </c>
      <c r="E1023" s="1270" t="s">
        <v>1100</v>
      </c>
      <c r="F1023" s="213" t="s">
        <v>1</v>
      </c>
      <c r="G1023" s="213" t="s">
        <v>1</v>
      </c>
      <c r="H1023" s="213">
        <v>1.4</v>
      </c>
      <c r="I1023" s="102">
        <v>1</v>
      </c>
      <c r="J1023" s="194">
        <v>116479.99999999999</v>
      </c>
      <c r="K1023" s="194"/>
      <c r="L1023" s="194"/>
      <c r="M1023" s="213">
        <f t="shared" si="253"/>
        <v>116479.99999999999</v>
      </c>
      <c r="N1023" s="213">
        <v>1.4</v>
      </c>
      <c r="O1023" s="102">
        <v>1</v>
      </c>
      <c r="P1023" s="194">
        <v>116479.99999999999</v>
      </c>
      <c r="Q1023" s="194"/>
      <c r="R1023" s="194"/>
      <c r="S1023" s="213">
        <f t="shared" si="254"/>
        <v>116479.99999999999</v>
      </c>
      <c r="T1023" s="213">
        <f t="shared" si="249"/>
        <v>0</v>
      </c>
      <c r="U1023" s="213">
        <f t="shared" si="249"/>
        <v>0</v>
      </c>
      <c r="V1023" s="213">
        <f t="shared" si="249"/>
        <v>0</v>
      </c>
      <c r="W1023" s="213">
        <f t="shared" si="249"/>
        <v>0</v>
      </c>
      <c r="X1023" s="213">
        <f t="shared" si="250"/>
        <v>0</v>
      </c>
      <c r="Y1023" s="213" t="s">
        <v>1</v>
      </c>
      <c r="Z1023" s="213">
        <v>1.4</v>
      </c>
      <c r="AA1023" s="102">
        <v>1</v>
      </c>
      <c r="AB1023" s="194">
        <v>116479.99999999999</v>
      </c>
      <c r="AC1023" s="194"/>
      <c r="AD1023" s="194"/>
      <c r="AE1023" s="213">
        <f t="shared" si="251"/>
        <v>116479.99999999999</v>
      </c>
      <c r="AF1023" s="213" t="s">
        <v>1</v>
      </c>
      <c r="AG1023" s="213">
        <v>1.4</v>
      </c>
      <c r="AH1023" s="102">
        <v>1</v>
      </c>
      <c r="AI1023" s="194">
        <v>116479.99999999999</v>
      </c>
      <c r="AJ1023" s="194"/>
      <c r="AK1023" s="194"/>
      <c r="AL1023" s="213">
        <f t="shared" si="252"/>
        <v>116479.99999999999</v>
      </c>
    </row>
    <row r="1024" spans="1:38" ht="40.5">
      <c r="A1024" s="194">
        <v>8</v>
      </c>
      <c r="B1024" s="102" t="s">
        <v>1447</v>
      </c>
      <c r="C1024" s="102" t="s">
        <v>5299</v>
      </c>
      <c r="D1024" s="213">
        <v>1978</v>
      </c>
      <c r="E1024" s="1270" t="s">
        <v>1098</v>
      </c>
      <c r="F1024" s="213" t="s">
        <v>1</v>
      </c>
      <c r="G1024" s="213" t="s">
        <v>1</v>
      </c>
      <c r="H1024" s="213">
        <v>1</v>
      </c>
      <c r="I1024" s="102">
        <v>1</v>
      </c>
      <c r="J1024" s="194">
        <v>104000</v>
      </c>
      <c r="K1024" s="194"/>
      <c r="L1024" s="194"/>
      <c r="M1024" s="213">
        <f t="shared" si="253"/>
        <v>104000</v>
      </c>
      <c r="N1024" s="213">
        <v>1</v>
      </c>
      <c r="O1024" s="102">
        <v>1</v>
      </c>
      <c r="P1024" s="194">
        <v>104000</v>
      </c>
      <c r="Q1024" s="194"/>
      <c r="R1024" s="194"/>
      <c r="S1024" s="213">
        <f t="shared" si="254"/>
        <v>104000</v>
      </c>
      <c r="T1024" s="213">
        <f t="shared" si="249"/>
        <v>0</v>
      </c>
      <c r="U1024" s="213">
        <f t="shared" si="249"/>
        <v>0</v>
      </c>
      <c r="V1024" s="213">
        <f t="shared" si="249"/>
        <v>0</v>
      </c>
      <c r="W1024" s="213">
        <f t="shared" si="249"/>
        <v>0</v>
      </c>
      <c r="X1024" s="213">
        <f t="shared" si="250"/>
        <v>0</v>
      </c>
      <c r="Y1024" s="213" t="s">
        <v>1</v>
      </c>
      <c r="Z1024" s="213">
        <v>1</v>
      </c>
      <c r="AA1024" s="102">
        <v>1</v>
      </c>
      <c r="AB1024" s="194">
        <v>104000</v>
      </c>
      <c r="AC1024" s="194"/>
      <c r="AD1024" s="194"/>
      <c r="AE1024" s="213">
        <f t="shared" si="251"/>
        <v>104000</v>
      </c>
      <c r="AF1024" s="213" t="s">
        <v>1</v>
      </c>
      <c r="AG1024" s="213">
        <v>1</v>
      </c>
      <c r="AH1024" s="102">
        <v>1</v>
      </c>
      <c r="AI1024" s="194">
        <v>104000</v>
      </c>
      <c r="AJ1024" s="194"/>
      <c r="AK1024" s="194"/>
      <c r="AL1024" s="213">
        <f t="shared" si="252"/>
        <v>104000</v>
      </c>
    </row>
    <row r="1025" spans="1:38">
      <c r="A1025" s="194">
        <v>9</v>
      </c>
      <c r="B1025" s="102" t="s">
        <v>8191</v>
      </c>
      <c r="C1025" s="102" t="s">
        <v>5298</v>
      </c>
      <c r="D1025" s="213">
        <v>1990</v>
      </c>
      <c r="E1025" s="1106" t="s">
        <v>1096</v>
      </c>
      <c r="F1025" s="213" t="s">
        <v>1</v>
      </c>
      <c r="G1025" s="213" t="s">
        <v>1</v>
      </c>
      <c r="H1025" s="213">
        <v>1.6</v>
      </c>
      <c r="I1025" s="102">
        <v>1</v>
      </c>
      <c r="J1025" s="194">
        <v>133120</v>
      </c>
      <c r="K1025" s="194"/>
      <c r="L1025" s="194"/>
      <c r="M1025" s="213">
        <f t="shared" si="253"/>
        <v>133120</v>
      </c>
      <c r="N1025" s="213">
        <v>1.6</v>
      </c>
      <c r="O1025" s="102">
        <v>1</v>
      </c>
      <c r="P1025" s="194">
        <v>133120</v>
      </c>
      <c r="Q1025" s="194"/>
      <c r="R1025" s="194"/>
      <c r="S1025" s="213">
        <f t="shared" si="254"/>
        <v>133120</v>
      </c>
      <c r="T1025" s="213">
        <f t="shared" si="249"/>
        <v>0</v>
      </c>
      <c r="U1025" s="213">
        <f t="shared" si="249"/>
        <v>0</v>
      </c>
      <c r="V1025" s="213">
        <f t="shared" si="249"/>
        <v>0</v>
      </c>
      <c r="W1025" s="213">
        <f t="shared" si="249"/>
        <v>0</v>
      </c>
      <c r="X1025" s="213">
        <f t="shared" si="250"/>
        <v>0</v>
      </c>
      <c r="Y1025" s="213" t="s">
        <v>1</v>
      </c>
      <c r="Z1025" s="213">
        <v>1.6</v>
      </c>
      <c r="AA1025" s="102">
        <v>1</v>
      </c>
      <c r="AB1025" s="194">
        <v>133120</v>
      </c>
      <c r="AC1025" s="194"/>
      <c r="AD1025" s="194"/>
      <c r="AE1025" s="213">
        <f t="shared" si="251"/>
        <v>133120</v>
      </c>
      <c r="AF1025" s="213" t="s">
        <v>1</v>
      </c>
      <c r="AG1025" s="213">
        <v>1.6</v>
      </c>
      <c r="AH1025" s="102">
        <v>1</v>
      </c>
      <c r="AI1025" s="194">
        <v>133120</v>
      </c>
      <c r="AJ1025" s="194"/>
      <c r="AK1025" s="194"/>
      <c r="AL1025" s="213">
        <f t="shared" si="252"/>
        <v>133120</v>
      </c>
    </row>
    <row r="1026" spans="1:38">
      <c r="A1026" s="194">
        <v>10</v>
      </c>
      <c r="B1026" s="102" t="s">
        <v>5497</v>
      </c>
      <c r="C1026" s="102" t="s">
        <v>5299</v>
      </c>
      <c r="D1026" s="213">
        <v>1976</v>
      </c>
      <c r="E1026" s="1106" t="s">
        <v>1146</v>
      </c>
      <c r="F1026" s="213" t="s">
        <v>1</v>
      </c>
      <c r="G1026" s="213" t="s">
        <v>1</v>
      </c>
      <c r="H1026" s="213">
        <v>1</v>
      </c>
      <c r="I1026" s="102">
        <v>1</v>
      </c>
      <c r="J1026" s="194">
        <v>104000</v>
      </c>
      <c r="K1026" s="194"/>
      <c r="L1026" s="194"/>
      <c r="M1026" s="213">
        <f t="shared" si="253"/>
        <v>104000</v>
      </c>
      <c r="N1026" s="213">
        <v>1</v>
      </c>
      <c r="O1026" s="102">
        <v>1</v>
      </c>
      <c r="P1026" s="194">
        <v>104000</v>
      </c>
      <c r="Q1026" s="194"/>
      <c r="R1026" s="194"/>
      <c r="S1026" s="213">
        <f t="shared" si="254"/>
        <v>104000</v>
      </c>
      <c r="T1026" s="213">
        <f t="shared" si="249"/>
        <v>0</v>
      </c>
      <c r="U1026" s="213">
        <f t="shared" si="249"/>
        <v>0</v>
      </c>
      <c r="V1026" s="213">
        <f t="shared" si="249"/>
        <v>0</v>
      </c>
      <c r="W1026" s="213">
        <f t="shared" si="249"/>
        <v>0</v>
      </c>
      <c r="X1026" s="213">
        <f t="shared" si="250"/>
        <v>0</v>
      </c>
      <c r="Y1026" s="213" t="s">
        <v>1</v>
      </c>
      <c r="Z1026" s="213">
        <v>1</v>
      </c>
      <c r="AA1026" s="102">
        <v>1</v>
      </c>
      <c r="AB1026" s="194">
        <v>104000</v>
      </c>
      <c r="AC1026" s="194"/>
      <c r="AD1026" s="194"/>
      <c r="AE1026" s="213">
        <f t="shared" si="251"/>
        <v>104000</v>
      </c>
      <c r="AF1026" s="213" t="s">
        <v>1</v>
      </c>
      <c r="AG1026" s="213">
        <v>1</v>
      </c>
      <c r="AH1026" s="102">
        <v>1</v>
      </c>
      <c r="AI1026" s="194">
        <v>104000</v>
      </c>
      <c r="AJ1026" s="194"/>
      <c r="AK1026" s="194"/>
      <c r="AL1026" s="213">
        <f t="shared" si="252"/>
        <v>104000</v>
      </c>
    </row>
    <row r="1027" spans="1:38">
      <c r="A1027" s="194">
        <v>11</v>
      </c>
      <c r="B1027" s="102" t="s">
        <v>5498</v>
      </c>
      <c r="C1027" s="102" t="s">
        <v>5299</v>
      </c>
      <c r="D1027" s="213">
        <v>1973</v>
      </c>
      <c r="E1027" s="1106" t="s">
        <v>1146</v>
      </c>
      <c r="F1027" s="213" t="s">
        <v>1</v>
      </c>
      <c r="G1027" s="213" t="s">
        <v>1</v>
      </c>
      <c r="H1027" s="213">
        <v>1</v>
      </c>
      <c r="I1027" s="102">
        <v>1</v>
      </c>
      <c r="J1027" s="194">
        <v>95625</v>
      </c>
      <c r="K1027" s="194"/>
      <c r="L1027" s="194"/>
      <c r="M1027" s="213">
        <f t="shared" si="253"/>
        <v>95625</v>
      </c>
      <c r="N1027" s="213">
        <v>1</v>
      </c>
      <c r="O1027" s="102">
        <v>1</v>
      </c>
      <c r="P1027" s="194">
        <v>95625</v>
      </c>
      <c r="Q1027" s="194"/>
      <c r="R1027" s="194"/>
      <c r="S1027" s="213">
        <f t="shared" si="254"/>
        <v>95625</v>
      </c>
      <c r="T1027" s="213">
        <f t="shared" si="249"/>
        <v>0</v>
      </c>
      <c r="U1027" s="213">
        <f t="shared" si="249"/>
        <v>0</v>
      </c>
      <c r="V1027" s="213">
        <f t="shared" si="249"/>
        <v>0</v>
      </c>
      <c r="W1027" s="213">
        <f t="shared" si="249"/>
        <v>0</v>
      </c>
      <c r="X1027" s="213">
        <f t="shared" si="250"/>
        <v>0</v>
      </c>
      <c r="Y1027" s="213" t="s">
        <v>1</v>
      </c>
      <c r="Z1027" s="213">
        <v>1</v>
      </c>
      <c r="AA1027" s="102">
        <v>1</v>
      </c>
      <c r="AB1027" s="194">
        <v>95625</v>
      </c>
      <c r="AC1027" s="194"/>
      <c r="AD1027" s="194"/>
      <c r="AE1027" s="213">
        <f t="shared" si="251"/>
        <v>95625</v>
      </c>
      <c r="AF1027" s="213" t="s">
        <v>1</v>
      </c>
      <c r="AG1027" s="213">
        <v>1</v>
      </c>
      <c r="AH1027" s="102">
        <v>1</v>
      </c>
      <c r="AI1027" s="194">
        <v>95625</v>
      </c>
      <c r="AJ1027" s="194"/>
      <c r="AK1027" s="194"/>
      <c r="AL1027" s="213">
        <f t="shared" si="252"/>
        <v>95625</v>
      </c>
    </row>
    <row r="1028" spans="1:38">
      <c r="A1028" s="194">
        <v>12</v>
      </c>
      <c r="B1028" s="102" t="s">
        <v>1286</v>
      </c>
      <c r="C1028" s="102" t="s">
        <v>5299</v>
      </c>
      <c r="D1028" s="213">
        <v>1971</v>
      </c>
      <c r="E1028" s="1106" t="s">
        <v>1146</v>
      </c>
      <c r="F1028" s="213" t="s">
        <v>1</v>
      </c>
      <c r="G1028" s="213" t="s">
        <v>1</v>
      </c>
      <c r="H1028" s="213">
        <v>1</v>
      </c>
      <c r="I1028" s="102">
        <v>1</v>
      </c>
      <c r="J1028" s="194">
        <v>95625</v>
      </c>
      <c r="K1028" s="194"/>
      <c r="L1028" s="194"/>
      <c r="M1028" s="213">
        <f t="shared" si="253"/>
        <v>95625</v>
      </c>
      <c r="N1028" s="213">
        <v>1</v>
      </c>
      <c r="O1028" s="102">
        <v>1</v>
      </c>
      <c r="P1028" s="194">
        <v>95625</v>
      </c>
      <c r="Q1028" s="194"/>
      <c r="R1028" s="194"/>
      <c r="S1028" s="213">
        <f t="shared" si="254"/>
        <v>95625</v>
      </c>
      <c r="T1028" s="213">
        <f t="shared" si="249"/>
        <v>0</v>
      </c>
      <c r="U1028" s="213">
        <f t="shared" si="249"/>
        <v>0</v>
      </c>
      <c r="V1028" s="213">
        <f t="shared" si="249"/>
        <v>0</v>
      </c>
      <c r="W1028" s="213">
        <f t="shared" si="249"/>
        <v>0</v>
      </c>
      <c r="X1028" s="213">
        <f t="shared" si="250"/>
        <v>0</v>
      </c>
      <c r="Y1028" s="213" t="s">
        <v>1</v>
      </c>
      <c r="Z1028" s="213">
        <v>1</v>
      </c>
      <c r="AA1028" s="102">
        <v>1</v>
      </c>
      <c r="AB1028" s="194">
        <v>95625</v>
      </c>
      <c r="AC1028" s="194"/>
      <c r="AD1028" s="194"/>
      <c r="AE1028" s="213">
        <f t="shared" si="251"/>
        <v>95625</v>
      </c>
      <c r="AF1028" s="213" t="s">
        <v>1</v>
      </c>
      <c r="AG1028" s="213">
        <v>1</v>
      </c>
      <c r="AH1028" s="102">
        <v>1</v>
      </c>
      <c r="AI1028" s="194">
        <v>95625</v>
      </c>
      <c r="AJ1028" s="194"/>
      <c r="AK1028" s="194"/>
      <c r="AL1028" s="213">
        <f t="shared" si="252"/>
        <v>95625</v>
      </c>
    </row>
    <row r="1029" spans="1:38">
      <c r="A1029" s="194">
        <v>13</v>
      </c>
      <c r="B1029" s="102" t="s">
        <v>8192</v>
      </c>
      <c r="C1029" s="102" t="s">
        <v>5299</v>
      </c>
      <c r="D1029" s="213">
        <v>1990</v>
      </c>
      <c r="E1029" s="1106" t="s">
        <v>1146</v>
      </c>
      <c r="F1029" s="213" t="s">
        <v>1</v>
      </c>
      <c r="G1029" s="213" t="s">
        <v>1</v>
      </c>
      <c r="H1029" s="213">
        <v>1</v>
      </c>
      <c r="I1029" s="102">
        <v>1</v>
      </c>
      <c r="J1029" s="194">
        <v>104000</v>
      </c>
      <c r="K1029" s="194"/>
      <c r="L1029" s="194"/>
      <c r="M1029" s="213">
        <f t="shared" si="253"/>
        <v>104000</v>
      </c>
      <c r="N1029" s="213">
        <v>1</v>
      </c>
      <c r="O1029" s="102">
        <v>1</v>
      </c>
      <c r="P1029" s="194">
        <v>104000</v>
      </c>
      <c r="Q1029" s="194"/>
      <c r="R1029" s="194"/>
      <c r="S1029" s="213">
        <f t="shared" si="254"/>
        <v>104000</v>
      </c>
      <c r="T1029" s="213">
        <f t="shared" si="249"/>
        <v>0</v>
      </c>
      <c r="U1029" s="213">
        <f t="shared" si="249"/>
        <v>0</v>
      </c>
      <c r="V1029" s="213">
        <f t="shared" si="249"/>
        <v>0</v>
      </c>
      <c r="W1029" s="213">
        <f t="shared" si="249"/>
        <v>0</v>
      </c>
      <c r="X1029" s="213">
        <f t="shared" si="250"/>
        <v>0</v>
      </c>
      <c r="Y1029" s="213" t="s">
        <v>1</v>
      </c>
      <c r="Z1029" s="213">
        <v>1</v>
      </c>
      <c r="AA1029" s="102">
        <v>1</v>
      </c>
      <c r="AB1029" s="194">
        <v>104000</v>
      </c>
      <c r="AC1029" s="194"/>
      <c r="AD1029" s="194"/>
      <c r="AE1029" s="213">
        <f t="shared" si="251"/>
        <v>104000</v>
      </c>
      <c r="AF1029" s="213" t="s">
        <v>1</v>
      </c>
      <c r="AG1029" s="213">
        <v>1</v>
      </c>
      <c r="AH1029" s="102">
        <v>1</v>
      </c>
      <c r="AI1029" s="194">
        <v>104000</v>
      </c>
      <c r="AJ1029" s="194"/>
      <c r="AK1029" s="194"/>
      <c r="AL1029" s="213">
        <f t="shared" si="252"/>
        <v>104000</v>
      </c>
    </row>
    <row r="1030" spans="1:38">
      <c r="A1030" s="194">
        <v>14</v>
      </c>
      <c r="B1030" s="102" t="s">
        <v>4302</v>
      </c>
      <c r="C1030" s="102" t="s">
        <v>5299</v>
      </c>
      <c r="D1030" s="213">
        <v>1949</v>
      </c>
      <c r="E1030" s="1106" t="s">
        <v>1103</v>
      </c>
      <c r="F1030" s="213" t="s">
        <v>1</v>
      </c>
      <c r="G1030" s="213" t="s">
        <v>1</v>
      </c>
      <c r="H1030" s="213">
        <v>1</v>
      </c>
      <c r="I1030" s="102">
        <v>1</v>
      </c>
      <c r="J1030" s="194">
        <v>95625</v>
      </c>
      <c r="K1030" s="194"/>
      <c r="L1030" s="194"/>
      <c r="M1030" s="213">
        <f t="shared" si="253"/>
        <v>95625</v>
      </c>
      <c r="N1030" s="213">
        <v>1</v>
      </c>
      <c r="O1030" s="102">
        <v>1</v>
      </c>
      <c r="P1030" s="194">
        <v>95625</v>
      </c>
      <c r="Q1030" s="194"/>
      <c r="R1030" s="194"/>
      <c r="S1030" s="213">
        <f t="shared" si="254"/>
        <v>95625</v>
      </c>
      <c r="T1030" s="213">
        <f t="shared" si="249"/>
        <v>0</v>
      </c>
      <c r="U1030" s="213">
        <f t="shared" si="249"/>
        <v>0</v>
      </c>
      <c r="V1030" s="213">
        <f t="shared" si="249"/>
        <v>0</v>
      </c>
      <c r="W1030" s="213">
        <f t="shared" si="249"/>
        <v>0</v>
      </c>
      <c r="X1030" s="213">
        <f t="shared" si="250"/>
        <v>0</v>
      </c>
      <c r="Y1030" s="213" t="s">
        <v>1</v>
      </c>
      <c r="Z1030" s="213">
        <v>1</v>
      </c>
      <c r="AA1030" s="102">
        <v>1</v>
      </c>
      <c r="AB1030" s="194">
        <v>95625</v>
      </c>
      <c r="AC1030" s="194"/>
      <c r="AD1030" s="194"/>
      <c r="AE1030" s="213">
        <f t="shared" si="251"/>
        <v>95625</v>
      </c>
      <c r="AF1030" s="213" t="s">
        <v>1</v>
      </c>
      <c r="AG1030" s="213">
        <v>1</v>
      </c>
      <c r="AH1030" s="102">
        <v>1</v>
      </c>
      <c r="AI1030" s="194">
        <v>95625</v>
      </c>
      <c r="AJ1030" s="194"/>
      <c r="AK1030" s="194"/>
      <c r="AL1030" s="213">
        <f t="shared" si="252"/>
        <v>95625</v>
      </c>
    </row>
    <row r="1031" spans="1:38">
      <c r="A1031" s="194">
        <v>15</v>
      </c>
      <c r="B1031" s="102" t="s">
        <v>8193</v>
      </c>
      <c r="C1031" s="102" t="s">
        <v>5299</v>
      </c>
      <c r="D1031" s="213">
        <v>1955</v>
      </c>
      <c r="E1031" s="1106" t="s">
        <v>1103</v>
      </c>
      <c r="F1031" s="213" t="s">
        <v>1</v>
      </c>
      <c r="G1031" s="213" t="s">
        <v>1</v>
      </c>
      <c r="H1031" s="213">
        <v>1</v>
      </c>
      <c r="I1031" s="102">
        <v>1</v>
      </c>
      <c r="J1031" s="194">
        <v>95625</v>
      </c>
      <c r="K1031" s="194"/>
      <c r="L1031" s="194"/>
      <c r="M1031" s="213">
        <f t="shared" si="253"/>
        <v>95625</v>
      </c>
      <c r="N1031" s="213">
        <v>1</v>
      </c>
      <c r="O1031" s="102">
        <v>1</v>
      </c>
      <c r="P1031" s="194">
        <v>95625</v>
      </c>
      <c r="Q1031" s="194"/>
      <c r="R1031" s="194"/>
      <c r="S1031" s="213">
        <f t="shared" si="254"/>
        <v>95625</v>
      </c>
      <c r="T1031" s="213">
        <f t="shared" si="249"/>
        <v>0</v>
      </c>
      <c r="U1031" s="213">
        <f t="shared" si="249"/>
        <v>0</v>
      </c>
      <c r="V1031" s="213">
        <f t="shared" si="249"/>
        <v>0</v>
      </c>
      <c r="W1031" s="213">
        <f t="shared" si="249"/>
        <v>0</v>
      </c>
      <c r="X1031" s="213">
        <f t="shared" si="250"/>
        <v>0</v>
      </c>
      <c r="Y1031" s="213" t="s">
        <v>1</v>
      </c>
      <c r="Z1031" s="213">
        <v>1</v>
      </c>
      <c r="AA1031" s="102">
        <v>1</v>
      </c>
      <c r="AB1031" s="194">
        <v>95625</v>
      </c>
      <c r="AC1031" s="194"/>
      <c r="AD1031" s="194"/>
      <c r="AE1031" s="213">
        <f t="shared" si="251"/>
        <v>95625</v>
      </c>
      <c r="AF1031" s="213" t="s">
        <v>1</v>
      </c>
      <c r="AG1031" s="213">
        <v>1</v>
      </c>
      <c r="AH1031" s="102">
        <v>1</v>
      </c>
      <c r="AI1031" s="194">
        <v>95625</v>
      </c>
      <c r="AJ1031" s="194"/>
      <c r="AK1031" s="194"/>
      <c r="AL1031" s="213">
        <f t="shared" si="252"/>
        <v>95625</v>
      </c>
    </row>
    <row r="1032" spans="1:38">
      <c r="A1032" s="194">
        <v>16</v>
      </c>
      <c r="B1032" s="102" t="s">
        <v>8194</v>
      </c>
      <c r="C1032" s="102" t="s">
        <v>5299</v>
      </c>
      <c r="D1032" s="213">
        <v>1961</v>
      </c>
      <c r="E1032" s="1106" t="s">
        <v>1103</v>
      </c>
      <c r="F1032" s="213" t="s">
        <v>1</v>
      </c>
      <c r="G1032" s="213" t="s">
        <v>1</v>
      </c>
      <c r="H1032" s="213">
        <v>1</v>
      </c>
      <c r="I1032" s="102">
        <v>1</v>
      </c>
      <c r="J1032" s="194">
        <v>95625</v>
      </c>
      <c r="K1032" s="194"/>
      <c r="L1032" s="194"/>
      <c r="M1032" s="213">
        <f t="shared" si="253"/>
        <v>95625</v>
      </c>
      <c r="N1032" s="213">
        <v>1</v>
      </c>
      <c r="O1032" s="102">
        <v>1</v>
      </c>
      <c r="P1032" s="194">
        <v>95625</v>
      </c>
      <c r="Q1032" s="194"/>
      <c r="R1032" s="194"/>
      <c r="S1032" s="213">
        <f t="shared" si="254"/>
        <v>95625</v>
      </c>
      <c r="T1032" s="213">
        <f t="shared" si="249"/>
        <v>0</v>
      </c>
      <c r="U1032" s="213">
        <f t="shared" si="249"/>
        <v>0</v>
      </c>
      <c r="V1032" s="213">
        <f t="shared" si="249"/>
        <v>0</v>
      </c>
      <c r="W1032" s="213">
        <f t="shared" si="249"/>
        <v>0</v>
      </c>
      <c r="X1032" s="213">
        <f t="shared" si="250"/>
        <v>0</v>
      </c>
      <c r="Y1032" s="213" t="s">
        <v>1</v>
      </c>
      <c r="Z1032" s="213">
        <v>1</v>
      </c>
      <c r="AA1032" s="102">
        <v>1</v>
      </c>
      <c r="AB1032" s="194">
        <v>95625</v>
      </c>
      <c r="AC1032" s="194"/>
      <c r="AD1032" s="194"/>
      <c r="AE1032" s="213">
        <f t="shared" si="251"/>
        <v>95625</v>
      </c>
      <c r="AF1032" s="213" t="s">
        <v>1</v>
      </c>
      <c r="AG1032" s="213">
        <v>1</v>
      </c>
      <c r="AH1032" s="102">
        <v>1</v>
      </c>
      <c r="AI1032" s="194">
        <v>95625</v>
      </c>
      <c r="AJ1032" s="194"/>
      <c r="AK1032" s="194"/>
      <c r="AL1032" s="213">
        <f t="shared" si="252"/>
        <v>95625</v>
      </c>
    </row>
    <row r="1033" spans="1:38">
      <c r="A1033" s="194">
        <v>17</v>
      </c>
      <c r="B1033" s="102" t="s">
        <v>5460</v>
      </c>
      <c r="C1033" s="102" t="s">
        <v>5299</v>
      </c>
      <c r="D1033" s="213">
        <v>1962</v>
      </c>
      <c r="E1033" s="1106" t="s">
        <v>1103</v>
      </c>
      <c r="F1033" s="213" t="s">
        <v>1</v>
      </c>
      <c r="G1033" s="213" t="s">
        <v>1</v>
      </c>
      <c r="H1033" s="213">
        <v>1</v>
      </c>
      <c r="I1033" s="102">
        <v>1</v>
      </c>
      <c r="J1033" s="194">
        <v>95625</v>
      </c>
      <c r="K1033" s="194"/>
      <c r="L1033" s="194"/>
      <c r="M1033" s="213">
        <f t="shared" si="253"/>
        <v>95625</v>
      </c>
      <c r="N1033" s="213">
        <v>1</v>
      </c>
      <c r="O1033" s="102">
        <v>1</v>
      </c>
      <c r="P1033" s="194">
        <v>95625</v>
      </c>
      <c r="Q1033" s="194"/>
      <c r="R1033" s="194"/>
      <c r="S1033" s="213">
        <f t="shared" si="254"/>
        <v>95625</v>
      </c>
      <c r="T1033" s="213">
        <f t="shared" si="249"/>
        <v>0</v>
      </c>
      <c r="U1033" s="213">
        <f t="shared" si="249"/>
        <v>0</v>
      </c>
      <c r="V1033" s="213">
        <f t="shared" si="249"/>
        <v>0</v>
      </c>
      <c r="W1033" s="213">
        <f t="shared" si="249"/>
        <v>0</v>
      </c>
      <c r="X1033" s="213">
        <f t="shared" si="250"/>
        <v>0</v>
      </c>
      <c r="Y1033" s="213" t="s">
        <v>1</v>
      </c>
      <c r="Z1033" s="213">
        <v>1</v>
      </c>
      <c r="AA1033" s="102">
        <v>1</v>
      </c>
      <c r="AB1033" s="194">
        <v>95625</v>
      </c>
      <c r="AC1033" s="194"/>
      <c r="AD1033" s="194"/>
      <c r="AE1033" s="213">
        <f t="shared" si="251"/>
        <v>95625</v>
      </c>
      <c r="AF1033" s="213" t="s">
        <v>1</v>
      </c>
      <c r="AG1033" s="213">
        <v>1</v>
      </c>
      <c r="AH1033" s="102">
        <v>1</v>
      </c>
      <c r="AI1033" s="194">
        <v>95625</v>
      </c>
      <c r="AJ1033" s="194"/>
      <c r="AK1033" s="194"/>
      <c r="AL1033" s="213">
        <f t="shared" si="252"/>
        <v>95625</v>
      </c>
    </row>
    <row r="1034" spans="1:38">
      <c r="A1034" s="194">
        <v>18</v>
      </c>
      <c r="B1034" s="102" t="s">
        <v>1448</v>
      </c>
      <c r="C1034" s="102" t="s">
        <v>5299</v>
      </c>
      <c r="D1034" s="213">
        <v>1959</v>
      </c>
      <c r="E1034" s="1106" t="s">
        <v>1103</v>
      </c>
      <c r="F1034" s="213" t="s">
        <v>1</v>
      </c>
      <c r="G1034" s="213" t="s">
        <v>1</v>
      </c>
      <c r="H1034" s="213">
        <v>1</v>
      </c>
      <c r="I1034" s="102">
        <v>1</v>
      </c>
      <c r="J1034" s="194">
        <v>95625</v>
      </c>
      <c r="K1034" s="194"/>
      <c r="L1034" s="194"/>
      <c r="M1034" s="213">
        <f t="shared" si="253"/>
        <v>95625</v>
      </c>
      <c r="N1034" s="213">
        <v>1</v>
      </c>
      <c r="O1034" s="102">
        <v>1</v>
      </c>
      <c r="P1034" s="194">
        <v>95625</v>
      </c>
      <c r="Q1034" s="194"/>
      <c r="R1034" s="194"/>
      <c r="S1034" s="213">
        <f t="shared" si="254"/>
        <v>95625</v>
      </c>
      <c r="T1034" s="213">
        <f t="shared" si="249"/>
        <v>0</v>
      </c>
      <c r="U1034" s="213">
        <f t="shared" si="249"/>
        <v>0</v>
      </c>
      <c r="V1034" s="213">
        <f t="shared" si="249"/>
        <v>0</v>
      </c>
      <c r="W1034" s="213">
        <f t="shared" si="249"/>
        <v>0</v>
      </c>
      <c r="X1034" s="213">
        <f t="shared" si="250"/>
        <v>0</v>
      </c>
      <c r="Y1034" s="213" t="s">
        <v>1</v>
      </c>
      <c r="Z1034" s="213">
        <v>1</v>
      </c>
      <c r="AA1034" s="102">
        <v>1</v>
      </c>
      <c r="AB1034" s="194">
        <v>95625</v>
      </c>
      <c r="AC1034" s="194"/>
      <c r="AD1034" s="194"/>
      <c r="AE1034" s="213">
        <f t="shared" si="251"/>
        <v>95625</v>
      </c>
      <c r="AF1034" s="213"/>
      <c r="AG1034" s="213">
        <v>1</v>
      </c>
      <c r="AH1034" s="102">
        <v>1</v>
      </c>
      <c r="AI1034" s="194">
        <v>95625</v>
      </c>
      <c r="AJ1034" s="194"/>
      <c r="AK1034" s="194"/>
      <c r="AL1034" s="213">
        <f t="shared" si="252"/>
        <v>95625</v>
      </c>
    </row>
    <row r="1035" spans="1:38">
      <c r="A1035" s="194">
        <v>19</v>
      </c>
      <c r="B1035" s="102" t="s">
        <v>5499</v>
      </c>
      <c r="C1035" s="102" t="s">
        <v>5299</v>
      </c>
      <c r="D1035" s="213">
        <v>1979</v>
      </c>
      <c r="E1035" s="1106" t="s">
        <v>1103</v>
      </c>
      <c r="F1035" s="213" t="s">
        <v>1</v>
      </c>
      <c r="G1035" s="213" t="s">
        <v>1</v>
      </c>
      <c r="H1035" s="213">
        <v>1</v>
      </c>
      <c r="I1035" s="102">
        <v>1</v>
      </c>
      <c r="J1035" s="194">
        <v>104000</v>
      </c>
      <c r="K1035" s="194"/>
      <c r="L1035" s="194"/>
      <c r="M1035" s="213">
        <f t="shared" si="253"/>
        <v>104000</v>
      </c>
      <c r="N1035" s="213">
        <v>1</v>
      </c>
      <c r="O1035" s="102">
        <v>1</v>
      </c>
      <c r="P1035" s="194">
        <v>104000</v>
      </c>
      <c r="Q1035" s="194"/>
      <c r="R1035" s="194"/>
      <c r="S1035" s="213">
        <f t="shared" si="254"/>
        <v>104000</v>
      </c>
      <c r="T1035" s="213">
        <f t="shared" si="249"/>
        <v>0</v>
      </c>
      <c r="U1035" s="213">
        <f t="shared" si="249"/>
        <v>0</v>
      </c>
      <c r="V1035" s="213">
        <f t="shared" si="249"/>
        <v>0</v>
      </c>
      <c r="W1035" s="213">
        <f t="shared" si="249"/>
        <v>0</v>
      </c>
      <c r="X1035" s="213">
        <f t="shared" si="250"/>
        <v>0</v>
      </c>
      <c r="Y1035" s="213" t="s">
        <v>1</v>
      </c>
      <c r="Z1035" s="213">
        <v>1</v>
      </c>
      <c r="AA1035" s="102">
        <v>1</v>
      </c>
      <c r="AB1035" s="194">
        <v>104000</v>
      </c>
      <c r="AC1035" s="194"/>
      <c r="AD1035" s="194"/>
      <c r="AE1035" s="213">
        <f t="shared" si="251"/>
        <v>104000</v>
      </c>
      <c r="AF1035" s="213" t="s">
        <v>1</v>
      </c>
      <c r="AG1035" s="213">
        <v>1</v>
      </c>
      <c r="AH1035" s="102">
        <v>1</v>
      </c>
      <c r="AI1035" s="194">
        <v>104000</v>
      </c>
      <c r="AJ1035" s="194"/>
      <c r="AK1035" s="194"/>
      <c r="AL1035" s="213">
        <f t="shared" si="252"/>
        <v>104000</v>
      </c>
    </row>
    <row r="1036" spans="1:38">
      <c r="A1036" s="194">
        <v>20</v>
      </c>
      <c r="B1036" s="102" t="s">
        <v>4367</v>
      </c>
      <c r="C1036" s="102" t="s">
        <v>5299</v>
      </c>
      <c r="D1036" s="213">
        <v>1963</v>
      </c>
      <c r="E1036" s="1106" t="s">
        <v>1103</v>
      </c>
      <c r="F1036" s="213" t="s">
        <v>1</v>
      </c>
      <c r="G1036" s="213" t="s">
        <v>1</v>
      </c>
      <c r="H1036" s="213">
        <v>1</v>
      </c>
      <c r="I1036" s="102">
        <v>1</v>
      </c>
      <c r="J1036" s="194">
        <v>95625</v>
      </c>
      <c r="K1036" s="194"/>
      <c r="L1036" s="194"/>
      <c r="M1036" s="213">
        <f t="shared" si="253"/>
        <v>95625</v>
      </c>
      <c r="N1036" s="213">
        <v>1</v>
      </c>
      <c r="O1036" s="102">
        <v>1</v>
      </c>
      <c r="P1036" s="194">
        <v>95625</v>
      </c>
      <c r="Q1036" s="194"/>
      <c r="R1036" s="194"/>
      <c r="S1036" s="213">
        <f t="shared" si="254"/>
        <v>95625</v>
      </c>
      <c r="T1036" s="213">
        <f t="shared" si="249"/>
        <v>0</v>
      </c>
      <c r="U1036" s="213">
        <f t="shared" si="249"/>
        <v>0</v>
      </c>
      <c r="V1036" s="213">
        <f t="shared" si="249"/>
        <v>0</v>
      </c>
      <c r="W1036" s="213">
        <f t="shared" si="249"/>
        <v>0</v>
      </c>
      <c r="X1036" s="213">
        <f t="shared" si="250"/>
        <v>0</v>
      </c>
      <c r="Y1036" s="213" t="s">
        <v>1</v>
      </c>
      <c r="Z1036" s="213">
        <v>1</v>
      </c>
      <c r="AA1036" s="102">
        <v>1</v>
      </c>
      <c r="AB1036" s="194">
        <v>95625</v>
      </c>
      <c r="AC1036" s="194"/>
      <c r="AD1036" s="194"/>
      <c r="AE1036" s="213">
        <f t="shared" si="251"/>
        <v>95625</v>
      </c>
      <c r="AF1036" s="213" t="s">
        <v>1</v>
      </c>
      <c r="AG1036" s="213">
        <v>1</v>
      </c>
      <c r="AH1036" s="102">
        <v>1</v>
      </c>
      <c r="AI1036" s="194">
        <v>95625</v>
      </c>
      <c r="AJ1036" s="194"/>
      <c r="AK1036" s="194"/>
      <c r="AL1036" s="213">
        <f t="shared" si="252"/>
        <v>95625</v>
      </c>
    </row>
    <row r="1037" spans="1:38">
      <c r="A1037" s="194">
        <v>21</v>
      </c>
      <c r="B1037" s="102" t="s">
        <v>8195</v>
      </c>
      <c r="C1037" s="102" t="s">
        <v>5299</v>
      </c>
      <c r="D1037" s="213">
        <v>1954</v>
      </c>
      <c r="E1037" s="1106" t="s">
        <v>1103</v>
      </c>
      <c r="F1037" s="213" t="s">
        <v>1</v>
      </c>
      <c r="G1037" s="213" t="s">
        <v>1</v>
      </c>
      <c r="H1037" s="213">
        <v>1</v>
      </c>
      <c r="I1037" s="102">
        <v>1</v>
      </c>
      <c r="J1037" s="194">
        <v>95625</v>
      </c>
      <c r="K1037" s="194"/>
      <c r="L1037" s="194"/>
      <c r="M1037" s="213">
        <f t="shared" si="253"/>
        <v>95625</v>
      </c>
      <c r="N1037" s="213">
        <v>1</v>
      </c>
      <c r="O1037" s="102">
        <v>1</v>
      </c>
      <c r="P1037" s="194">
        <v>95625</v>
      </c>
      <c r="Q1037" s="194"/>
      <c r="R1037" s="194"/>
      <c r="S1037" s="213">
        <f t="shared" si="254"/>
        <v>95625</v>
      </c>
      <c r="T1037" s="213">
        <f t="shared" si="249"/>
        <v>0</v>
      </c>
      <c r="U1037" s="213">
        <f t="shared" si="249"/>
        <v>0</v>
      </c>
      <c r="V1037" s="213">
        <f t="shared" si="249"/>
        <v>0</v>
      </c>
      <c r="W1037" s="213">
        <f t="shared" si="249"/>
        <v>0</v>
      </c>
      <c r="X1037" s="213">
        <f t="shared" si="250"/>
        <v>0</v>
      </c>
      <c r="Y1037" s="213" t="s">
        <v>1</v>
      </c>
      <c r="Z1037" s="213">
        <v>1</v>
      </c>
      <c r="AA1037" s="102">
        <v>1</v>
      </c>
      <c r="AB1037" s="194">
        <v>95625</v>
      </c>
      <c r="AC1037" s="194"/>
      <c r="AD1037" s="194"/>
      <c r="AE1037" s="213">
        <f t="shared" si="251"/>
        <v>95625</v>
      </c>
      <c r="AF1037" s="213" t="s">
        <v>1</v>
      </c>
      <c r="AG1037" s="213">
        <v>1</v>
      </c>
      <c r="AH1037" s="102">
        <v>1</v>
      </c>
      <c r="AI1037" s="194">
        <v>95625</v>
      </c>
      <c r="AJ1037" s="194"/>
      <c r="AK1037" s="194"/>
      <c r="AL1037" s="213">
        <f t="shared" si="252"/>
        <v>95625</v>
      </c>
    </row>
    <row r="1038" spans="1:38">
      <c r="A1038" s="194">
        <v>22</v>
      </c>
      <c r="B1038" s="102" t="s">
        <v>5500</v>
      </c>
      <c r="C1038" s="102" t="s">
        <v>5298</v>
      </c>
      <c r="D1038" s="213">
        <v>1986</v>
      </c>
      <c r="E1038" s="1106" t="s">
        <v>1101</v>
      </c>
      <c r="F1038" s="213" t="s">
        <v>1</v>
      </c>
      <c r="G1038" s="213" t="s">
        <v>1</v>
      </c>
      <c r="H1038" s="213">
        <v>1.2</v>
      </c>
      <c r="I1038" s="102">
        <v>1</v>
      </c>
      <c r="J1038" s="194">
        <v>104000</v>
      </c>
      <c r="K1038" s="194"/>
      <c r="L1038" s="194"/>
      <c r="M1038" s="213">
        <f t="shared" si="253"/>
        <v>104000</v>
      </c>
      <c r="N1038" s="213">
        <v>1.2</v>
      </c>
      <c r="O1038" s="102">
        <v>1</v>
      </c>
      <c r="P1038" s="194">
        <v>104000</v>
      </c>
      <c r="Q1038" s="194"/>
      <c r="R1038" s="194"/>
      <c r="S1038" s="213">
        <f t="shared" si="254"/>
        <v>104000</v>
      </c>
      <c r="T1038" s="213">
        <f t="shared" si="249"/>
        <v>0</v>
      </c>
      <c r="U1038" s="213">
        <f t="shared" si="249"/>
        <v>0</v>
      </c>
      <c r="V1038" s="213">
        <f t="shared" si="249"/>
        <v>0</v>
      </c>
      <c r="W1038" s="213">
        <f t="shared" si="249"/>
        <v>0</v>
      </c>
      <c r="X1038" s="213">
        <f t="shared" si="250"/>
        <v>0</v>
      </c>
      <c r="Y1038" s="213" t="s">
        <v>1</v>
      </c>
      <c r="Z1038" s="213">
        <v>1.2</v>
      </c>
      <c r="AA1038" s="102">
        <v>1</v>
      </c>
      <c r="AB1038" s="194">
        <v>104000</v>
      </c>
      <c r="AC1038" s="194"/>
      <c r="AD1038" s="194"/>
      <c r="AE1038" s="213">
        <f t="shared" si="251"/>
        <v>104000</v>
      </c>
      <c r="AF1038" s="213" t="s">
        <v>1</v>
      </c>
      <c r="AG1038" s="213">
        <v>1.2</v>
      </c>
      <c r="AH1038" s="102">
        <v>1</v>
      </c>
      <c r="AI1038" s="194">
        <v>104000</v>
      </c>
      <c r="AJ1038" s="194"/>
      <c r="AK1038" s="194"/>
      <c r="AL1038" s="213">
        <f t="shared" si="252"/>
        <v>104000</v>
      </c>
    </row>
    <row r="1039" spans="1:38">
      <c r="A1039" s="194">
        <v>23</v>
      </c>
      <c r="B1039" s="102" t="s">
        <v>5501</v>
      </c>
      <c r="C1039" s="102" t="s">
        <v>5298</v>
      </c>
      <c r="D1039" s="213">
        <v>1988</v>
      </c>
      <c r="E1039" s="1106" t="s">
        <v>1101</v>
      </c>
      <c r="F1039" s="213" t="s">
        <v>1</v>
      </c>
      <c r="G1039" s="213" t="s">
        <v>1</v>
      </c>
      <c r="H1039" s="213">
        <v>1.2</v>
      </c>
      <c r="I1039" s="102">
        <v>1</v>
      </c>
      <c r="J1039" s="194">
        <v>104000</v>
      </c>
      <c r="K1039" s="194"/>
      <c r="L1039" s="194"/>
      <c r="M1039" s="213">
        <f t="shared" si="253"/>
        <v>104000</v>
      </c>
      <c r="N1039" s="213">
        <v>1.2</v>
      </c>
      <c r="O1039" s="102">
        <v>1</v>
      </c>
      <c r="P1039" s="194">
        <v>104000</v>
      </c>
      <c r="Q1039" s="194"/>
      <c r="R1039" s="194"/>
      <c r="S1039" s="213">
        <f t="shared" si="254"/>
        <v>104000</v>
      </c>
      <c r="T1039" s="213">
        <f t="shared" si="249"/>
        <v>0</v>
      </c>
      <c r="U1039" s="213">
        <f t="shared" si="249"/>
        <v>0</v>
      </c>
      <c r="V1039" s="213">
        <f t="shared" si="249"/>
        <v>0</v>
      </c>
      <c r="W1039" s="213">
        <f t="shared" si="249"/>
        <v>0</v>
      </c>
      <c r="X1039" s="213">
        <f t="shared" si="250"/>
        <v>0</v>
      </c>
      <c r="Y1039" s="213" t="s">
        <v>1</v>
      </c>
      <c r="Z1039" s="213">
        <v>1.2</v>
      </c>
      <c r="AA1039" s="102">
        <v>1</v>
      </c>
      <c r="AB1039" s="194">
        <v>104000</v>
      </c>
      <c r="AC1039" s="194"/>
      <c r="AD1039" s="194"/>
      <c r="AE1039" s="213">
        <f t="shared" si="251"/>
        <v>104000</v>
      </c>
      <c r="AF1039" s="213" t="s">
        <v>1</v>
      </c>
      <c r="AG1039" s="213">
        <v>1.2</v>
      </c>
      <c r="AH1039" s="102">
        <v>1</v>
      </c>
      <c r="AI1039" s="194">
        <v>104000</v>
      </c>
      <c r="AJ1039" s="194"/>
      <c r="AK1039" s="194"/>
      <c r="AL1039" s="213">
        <f t="shared" si="252"/>
        <v>104000</v>
      </c>
    </row>
    <row r="1040" spans="1:38" s="216" customFormat="1" ht="27">
      <c r="A1040" s="211"/>
      <c r="B1040" s="219" t="s">
        <v>227</v>
      </c>
      <c r="C1040" s="219"/>
      <c r="D1040" s="215" t="s">
        <v>1</v>
      </c>
      <c r="E1040" s="215" t="s">
        <v>1</v>
      </c>
      <c r="F1040" s="215" t="s">
        <v>1</v>
      </c>
      <c r="G1040" s="215" t="s">
        <v>1</v>
      </c>
      <c r="H1040" s="215" t="s">
        <v>1</v>
      </c>
      <c r="I1040" s="215">
        <f>SUM(I1017:I1039)</f>
        <v>23</v>
      </c>
      <c r="J1040" s="215">
        <f>SUM(J1017:J1039)</f>
        <v>2462225</v>
      </c>
      <c r="K1040" s="215">
        <f>SUM(K1017:K1039)</f>
        <v>0</v>
      </c>
      <c r="L1040" s="215">
        <f>SUM(L1017:L1039)</f>
        <v>0</v>
      </c>
      <c r="M1040" s="215">
        <f>SUM(M1017:M1039)</f>
        <v>2462225</v>
      </c>
      <c r="N1040" s="215"/>
      <c r="O1040" s="215">
        <f t="shared" ref="O1040:Y1040" si="255">SUM(O1017:O1039)</f>
        <v>23</v>
      </c>
      <c r="P1040" s="215">
        <f t="shared" si="255"/>
        <v>2462225</v>
      </c>
      <c r="Q1040" s="215">
        <f t="shared" si="255"/>
        <v>0</v>
      </c>
      <c r="R1040" s="215">
        <f t="shared" si="255"/>
        <v>0</v>
      </c>
      <c r="S1040" s="215">
        <f t="shared" si="255"/>
        <v>2462225</v>
      </c>
      <c r="T1040" s="215">
        <f t="shared" si="255"/>
        <v>0</v>
      </c>
      <c r="U1040" s="215">
        <f t="shared" si="255"/>
        <v>0</v>
      </c>
      <c r="V1040" s="215">
        <f t="shared" si="255"/>
        <v>0</v>
      </c>
      <c r="W1040" s="215">
        <f t="shared" si="255"/>
        <v>0</v>
      </c>
      <c r="X1040" s="215">
        <f t="shared" si="255"/>
        <v>0</v>
      </c>
      <c r="Y1040" s="215">
        <f t="shared" si="255"/>
        <v>0</v>
      </c>
      <c r="Z1040" s="215"/>
      <c r="AA1040" s="215">
        <f t="shared" ref="AA1040:AF1040" si="256">SUM(AA1017:AA1039)</f>
        <v>23</v>
      </c>
      <c r="AB1040" s="215">
        <f t="shared" si="256"/>
        <v>2462225</v>
      </c>
      <c r="AC1040" s="215">
        <f t="shared" si="256"/>
        <v>0</v>
      </c>
      <c r="AD1040" s="215">
        <f t="shared" si="256"/>
        <v>0</v>
      </c>
      <c r="AE1040" s="215">
        <f t="shared" si="256"/>
        <v>2462225</v>
      </c>
      <c r="AF1040" s="215">
        <f t="shared" si="256"/>
        <v>0</v>
      </c>
      <c r="AG1040" s="215"/>
      <c r="AH1040" s="215">
        <f>SUM(AH1017:AH1039)</f>
        <v>23</v>
      </c>
      <c r="AI1040" s="215">
        <f>SUM(AI1017:AI1039)</f>
        <v>2462225</v>
      </c>
      <c r="AJ1040" s="215">
        <f>SUM(AJ1017:AJ1039)</f>
        <v>0</v>
      </c>
      <c r="AK1040" s="215">
        <f>SUM(AK1017:AK1039)</f>
        <v>0</v>
      </c>
      <c r="AL1040" s="215">
        <f>SUM(AL1017:AL1039)</f>
        <v>2462225</v>
      </c>
    </row>
    <row r="1041" spans="1:38" s="216" customFormat="1" ht="30" customHeight="1" thickBot="1">
      <c r="A1041" s="211"/>
      <c r="B1041" s="545" t="s">
        <v>5395</v>
      </c>
      <c r="C1041" s="545"/>
      <c r="D1041" s="215" t="s">
        <v>1</v>
      </c>
      <c r="E1041" s="215" t="s">
        <v>1</v>
      </c>
      <c r="F1041" s="215" t="s">
        <v>1</v>
      </c>
      <c r="G1041" s="215" t="s">
        <v>1</v>
      </c>
      <c r="H1041" s="215" t="s">
        <v>1</v>
      </c>
      <c r="I1041" s="215">
        <f>+I1040+I1013</f>
        <v>62</v>
      </c>
      <c r="J1041" s="215">
        <f t="shared" ref="J1041:M1041" si="257">+J1040+J1013</f>
        <v>9313745</v>
      </c>
      <c r="K1041" s="215">
        <f t="shared" si="257"/>
        <v>0</v>
      </c>
      <c r="L1041" s="215">
        <f t="shared" si="257"/>
        <v>0</v>
      </c>
      <c r="M1041" s="215">
        <f t="shared" si="257"/>
        <v>9328745</v>
      </c>
      <c r="N1041" s="215" t="s">
        <v>1</v>
      </c>
      <c r="O1041" s="215">
        <f t="shared" ref="O1041:X1041" si="258">+O1040+O1013</f>
        <v>62</v>
      </c>
      <c r="P1041" s="215">
        <f t="shared" si="258"/>
        <v>9160657</v>
      </c>
      <c r="Q1041" s="215">
        <f t="shared" si="258"/>
        <v>0</v>
      </c>
      <c r="R1041" s="215">
        <f t="shared" si="258"/>
        <v>0</v>
      </c>
      <c r="S1041" s="215">
        <f t="shared" si="258"/>
        <v>9175657</v>
      </c>
      <c r="T1041" s="215">
        <f t="shared" si="258"/>
        <v>0</v>
      </c>
      <c r="U1041" s="215">
        <f t="shared" si="258"/>
        <v>153088.00000000009</v>
      </c>
      <c r="V1041" s="215">
        <f t="shared" si="258"/>
        <v>0</v>
      </c>
      <c r="W1041" s="215">
        <f t="shared" si="258"/>
        <v>0</v>
      </c>
      <c r="X1041" s="215">
        <f t="shared" si="258"/>
        <v>153088.00000000009</v>
      </c>
      <c r="Y1041" s="215" t="s">
        <v>1</v>
      </c>
      <c r="Z1041" s="215" t="s">
        <v>1</v>
      </c>
      <c r="AA1041" s="215">
        <f t="shared" ref="AA1041:AE1041" si="259">+AA1040+AA1013</f>
        <v>62</v>
      </c>
      <c r="AB1041" s="215">
        <f t="shared" si="259"/>
        <v>9448529</v>
      </c>
      <c r="AC1041" s="215">
        <f t="shared" si="259"/>
        <v>0</v>
      </c>
      <c r="AD1041" s="215">
        <f t="shared" si="259"/>
        <v>0</v>
      </c>
      <c r="AE1041" s="215">
        <f t="shared" si="259"/>
        <v>9463529</v>
      </c>
      <c r="AF1041" s="215" t="s">
        <v>1</v>
      </c>
      <c r="AG1041" s="215" t="s">
        <v>1</v>
      </c>
      <c r="AH1041" s="215">
        <f t="shared" ref="AH1041:AL1041" si="260">+AH1040+AH1013</f>
        <v>62</v>
      </c>
      <c r="AI1041" s="215">
        <f t="shared" si="260"/>
        <v>9579153</v>
      </c>
      <c r="AJ1041" s="215">
        <f t="shared" si="260"/>
        <v>0</v>
      </c>
      <c r="AK1041" s="215">
        <f t="shared" si="260"/>
        <v>0</v>
      </c>
      <c r="AL1041" s="215">
        <f t="shared" si="260"/>
        <v>9594153</v>
      </c>
    </row>
    <row r="1042" spans="1:38" s="176" customFormat="1" ht="49.5" customHeight="1">
      <c r="A1042" s="30"/>
      <c r="B1042" s="2562" t="s">
        <v>5502</v>
      </c>
      <c r="C1042" s="2562"/>
      <c r="D1042" s="2562"/>
      <c r="E1042" s="2562"/>
      <c r="F1042" s="2562"/>
      <c r="G1042" s="2562"/>
      <c r="H1042" s="2562"/>
      <c r="I1042" s="2562"/>
      <c r="J1042" s="2562"/>
      <c r="K1042" s="31"/>
      <c r="L1042" s="31"/>
      <c r="M1042" s="175"/>
      <c r="N1042" s="175"/>
      <c r="O1042" s="34"/>
      <c r="P1042" s="175"/>
      <c r="Q1042" s="31"/>
      <c r="R1042" s="41" t="s">
        <v>215</v>
      </c>
      <c r="S1042" s="34"/>
      <c r="T1042" s="175"/>
      <c r="U1042" s="34"/>
      <c r="V1042" s="175"/>
      <c r="W1042" s="34"/>
      <c r="X1042" s="175"/>
      <c r="Y1042" s="134"/>
      <c r="Z1042" s="31"/>
      <c r="AA1042" s="174"/>
      <c r="AB1042" s="31"/>
      <c r="AC1042" s="31"/>
      <c r="AD1042" s="31"/>
      <c r="AE1042" s="41"/>
      <c r="AF1042" s="134"/>
      <c r="AG1042" s="31"/>
      <c r="AH1042" s="174"/>
      <c r="AI1042" s="31"/>
      <c r="AJ1042" s="31"/>
      <c r="AK1042" s="31"/>
      <c r="AL1042" s="41"/>
    </row>
    <row r="1043" spans="1:38" s="324" customFormat="1" ht="14.25">
      <c r="A1043" s="244"/>
      <c r="B1043" s="321"/>
      <c r="C1043" s="2548" t="s">
        <v>5278</v>
      </c>
      <c r="D1043" s="2548" t="s">
        <v>5279</v>
      </c>
      <c r="E1043" s="322"/>
      <c r="F1043" s="323"/>
      <c r="G1043" s="323"/>
      <c r="H1043" s="323"/>
      <c r="I1043" s="1257" t="s">
        <v>5364</v>
      </c>
      <c r="J1043" s="323"/>
      <c r="K1043" s="323"/>
      <c r="L1043" s="323"/>
      <c r="M1043" s="323"/>
      <c r="N1043" s="322"/>
      <c r="O1043" s="2531" t="s">
        <v>1978</v>
      </c>
      <c r="P1043" s="2531"/>
      <c r="Q1043" s="2531"/>
      <c r="R1043" s="2531"/>
      <c r="S1043" s="2560"/>
      <c r="T1043" s="2561" t="s">
        <v>216</v>
      </c>
      <c r="U1043" s="2531"/>
      <c r="V1043" s="2531"/>
      <c r="W1043" s="2531"/>
      <c r="X1043" s="2560"/>
      <c r="Y1043" s="322"/>
      <c r="Z1043" s="323"/>
      <c r="AA1043" s="1257" t="s">
        <v>5883</v>
      </c>
      <c r="AB1043" s="323"/>
      <c r="AC1043" s="323"/>
      <c r="AD1043" s="323"/>
      <c r="AE1043" s="442"/>
      <c r="AF1043" s="322"/>
      <c r="AG1043" s="323"/>
      <c r="AH1043" s="1257" t="s">
        <v>7103</v>
      </c>
      <c r="AI1043" s="323"/>
      <c r="AJ1043" s="323"/>
      <c r="AK1043" s="323"/>
      <c r="AL1043" s="442"/>
    </row>
    <row r="1044" spans="1:38" s="176" customFormat="1" ht="76.5">
      <c r="A1044" s="210" t="s">
        <v>114</v>
      </c>
      <c r="B1044" s="2162" t="s">
        <v>218</v>
      </c>
      <c r="C1044" s="2550"/>
      <c r="D1044" s="2550"/>
      <c r="E1044" s="2162" t="s">
        <v>219</v>
      </c>
      <c r="F1044" s="2162" t="s">
        <v>220</v>
      </c>
      <c r="G1044" s="2162" t="s">
        <v>221</v>
      </c>
      <c r="H1044" s="521" t="s">
        <v>5368</v>
      </c>
      <c r="I1044" s="2162" t="s">
        <v>211</v>
      </c>
      <c r="J1044" s="281" t="s">
        <v>460</v>
      </c>
      <c r="K1044" s="2162" t="s">
        <v>222</v>
      </c>
      <c r="L1044" s="2162" t="s">
        <v>223</v>
      </c>
      <c r="M1044" s="2162" t="s">
        <v>5365</v>
      </c>
      <c r="N1044" s="521" t="s">
        <v>4246</v>
      </c>
      <c r="O1044" s="2162" t="s">
        <v>211</v>
      </c>
      <c r="P1044" s="2162" t="s">
        <v>240</v>
      </c>
      <c r="Q1044" s="2162" t="s">
        <v>222</v>
      </c>
      <c r="R1044" s="2162" t="s">
        <v>223</v>
      </c>
      <c r="S1044" s="2162" t="s">
        <v>5366</v>
      </c>
      <c r="T1044" s="2162" t="s">
        <v>211</v>
      </c>
      <c r="U1044" s="2162" t="s">
        <v>240</v>
      </c>
      <c r="V1044" s="2162" t="s">
        <v>222</v>
      </c>
      <c r="W1044" s="2162" t="s">
        <v>223</v>
      </c>
      <c r="X1044" s="2162" t="s">
        <v>5367</v>
      </c>
      <c r="Y1044" s="2162" t="s">
        <v>221</v>
      </c>
      <c r="Z1044" s="521" t="s">
        <v>6685</v>
      </c>
      <c r="AA1044" s="2162" t="s">
        <v>211</v>
      </c>
      <c r="AB1044" s="2162" t="s">
        <v>240</v>
      </c>
      <c r="AC1044" s="2162" t="s">
        <v>222</v>
      </c>
      <c r="AD1044" s="2162" t="s">
        <v>223</v>
      </c>
      <c r="AE1044" s="2162" t="s">
        <v>254</v>
      </c>
      <c r="AF1044" s="2162" t="s">
        <v>221</v>
      </c>
      <c r="AG1044" s="521" t="s">
        <v>8075</v>
      </c>
      <c r="AH1044" s="2162" t="s">
        <v>211</v>
      </c>
      <c r="AI1044" s="2162" t="s">
        <v>240</v>
      </c>
      <c r="AJ1044" s="2162" t="s">
        <v>222</v>
      </c>
      <c r="AK1044" s="2162" t="s">
        <v>223</v>
      </c>
      <c r="AL1044" s="2162" t="s">
        <v>254</v>
      </c>
    </row>
    <row r="1045" spans="1:38" s="35" customFormat="1" ht="12.75">
      <c r="A1045" s="123">
        <v>1</v>
      </c>
      <c r="B1045" s="123">
        <v>2</v>
      </c>
      <c r="C1045" s="123"/>
      <c r="D1045" s="123">
        <v>3</v>
      </c>
      <c r="E1045" s="123">
        <v>4</v>
      </c>
      <c r="F1045" s="123">
        <v>5</v>
      </c>
      <c r="G1045" s="123">
        <v>6</v>
      </c>
      <c r="H1045" s="123">
        <v>7</v>
      </c>
      <c r="I1045" s="123">
        <v>8</v>
      </c>
      <c r="J1045" s="123">
        <v>9</v>
      </c>
      <c r="K1045" s="123">
        <v>10</v>
      </c>
      <c r="L1045" s="123">
        <v>11</v>
      </c>
      <c r="M1045" s="123">
        <v>12</v>
      </c>
      <c r="N1045" s="123">
        <v>13</v>
      </c>
      <c r="O1045" s="123">
        <v>14</v>
      </c>
      <c r="P1045" s="123">
        <v>15</v>
      </c>
      <c r="Q1045" s="123">
        <v>16</v>
      </c>
      <c r="R1045" s="123">
        <v>17</v>
      </c>
      <c r="S1045" s="123">
        <v>18</v>
      </c>
      <c r="T1045" s="123">
        <v>19</v>
      </c>
      <c r="U1045" s="123">
        <v>20</v>
      </c>
      <c r="V1045" s="123">
        <v>21</v>
      </c>
      <c r="W1045" s="123">
        <v>22</v>
      </c>
      <c r="X1045" s="123">
        <v>23</v>
      </c>
      <c r="Y1045" s="123">
        <v>24</v>
      </c>
      <c r="Z1045" s="123">
        <v>25</v>
      </c>
      <c r="AA1045" s="123">
        <v>26</v>
      </c>
      <c r="AB1045" s="123">
        <v>27</v>
      </c>
      <c r="AC1045" s="123">
        <v>28</v>
      </c>
      <c r="AD1045" s="123">
        <v>29</v>
      </c>
      <c r="AE1045" s="123">
        <v>30</v>
      </c>
      <c r="AF1045" s="123">
        <v>31</v>
      </c>
      <c r="AG1045" s="123">
        <v>32</v>
      </c>
      <c r="AH1045" s="123">
        <v>33</v>
      </c>
      <c r="AI1045" s="123">
        <v>34</v>
      </c>
      <c r="AJ1045" s="123">
        <v>35</v>
      </c>
      <c r="AK1045" s="123">
        <v>36</v>
      </c>
      <c r="AL1045" s="123">
        <v>37</v>
      </c>
    </row>
    <row r="1046" spans="1:38" ht="27">
      <c r="A1046" s="211" t="s">
        <v>3</v>
      </c>
      <c r="B1046" s="212" t="s">
        <v>4247</v>
      </c>
      <c r="C1046" s="212"/>
      <c r="D1046" s="213"/>
      <c r="E1046" s="213"/>
      <c r="F1046" s="213"/>
      <c r="G1046" s="213"/>
      <c r="H1046" s="213"/>
      <c r="I1046" s="212"/>
      <c r="J1046" s="213"/>
      <c r="K1046" s="213"/>
      <c r="L1046" s="213"/>
      <c r="M1046" s="213"/>
      <c r="N1046" s="213"/>
      <c r="O1046" s="212"/>
      <c r="P1046" s="213"/>
      <c r="Q1046" s="213"/>
      <c r="R1046" s="213"/>
      <c r="S1046" s="212"/>
      <c r="T1046" s="213"/>
      <c r="U1046" s="212"/>
      <c r="V1046" s="213"/>
      <c r="W1046" s="106"/>
      <c r="X1046" s="106"/>
      <c r="Y1046" s="213"/>
      <c r="Z1046" s="213"/>
      <c r="AA1046" s="212"/>
      <c r="AB1046" s="213"/>
      <c r="AC1046" s="213"/>
      <c r="AD1046" s="213"/>
      <c r="AE1046" s="213"/>
      <c r="AF1046" s="213"/>
      <c r="AG1046" s="213"/>
      <c r="AH1046" s="212"/>
      <c r="AI1046" s="213"/>
      <c r="AJ1046" s="213"/>
      <c r="AK1046" s="213"/>
      <c r="AL1046" s="213"/>
    </row>
    <row r="1047" spans="1:38">
      <c r="A1047" s="194"/>
      <c r="B1047" s="179" t="s">
        <v>126</v>
      </c>
      <c r="C1047" s="179"/>
      <c r="D1047" s="213"/>
      <c r="E1047" s="213"/>
      <c r="F1047" s="213"/>
      <c r="G1047" s="213"/>
      <c r="H1047" s="213"/>
      <c r="I1047" s="179"/>
      <c r="J1047" s="179"/>
      <c r="K1047" s="179"/>
      <c r="L1047" s="179"/>
      <c r="M1047" s="179"/>
      <c r="N1047" s="213"/>
      <c r="O1047" s="179"/>
      <c r="P1047" s="179"/>
      <c r="Q1047" s="179"/>
      <c r="R1047" s="179"/>
      <c r="S1047" s="179"/>
      <c r="T1047" s="179"/>
      <c r="U1047" s="179"/>
      <c r="V1047" s="179"/>
      <c r="W1047" s="106"/>
      <c r="X1047" s="106"/>
      <c r="Y1047" s="213"/>
      <c r="Z1047" s="213"/>
      <c r="AA1047" s="179"/>
      <c r="AB1047" s="179"/>
      <c r="AC1047" s="179"/>
      <c r="AD1047" s="179"/>
      <c r="AE1047" s="179"/>
      <c r="AF1047" s="213"/>
      <c r="AG1047" s="213"/>
      <c r="AH1047" s="179"/>
      <c r="AI1047" s="179"/>
      <c r="AJ1047" s="179"/>
      <c r="AK1047" s="179"/>
      <c r="AL1047" s="179"/>
    </row>
    <row r="1048" spans="1:38">
      <c r="A1048" s="194"/>
      <c r="B1048" s="179" t="s">
        <v>225</v>
      </c>
      <c r="C1048" s="179"/>
      <c r="D1048" s="213"/>
      <c r="E1048" s="213"/>
      <c r="F1048" s="213"/>
      <c r="G1048" s="213"/>
      <c r="H1048" s="213"/>
      <c r="I1048" s="179"/>
      <c r="J1048" s="179"/>
      <c r="K1048" s="179"/>
      <c r="L1048" s="179"/>
      <c r="M1048" s="179"/>
      <c r="N1048" s="213"/>
      <c r="O1048" s="179"/>
      <c r="P1048" s="179"/>
      <c r="Q1048" s="179"/>
      <c r="R1048" s="179"/>
      <c r="S1048" s="179"/>
      <c r="T1048" s="179"/>
      <c r="U1048" s="179"/>
      <c r="V1048" s="179"/>
      <c r="W1048" s="106"/>
      <c r="X1048" s="106"/>
      <c r="Y1048" s="213"/>
      <c r="Z1048" s="213"/>
      <c r="AA1048" s="179"/>
      <c r="AB1048" s="179"/>
      <c r="AC1048" s="179"/>
      <c r="AD1048" s="179"/>
      <c r="AE1048" s="179"/>
      <c r="AF1048" s="213"/>
      <c r="AG1048" s="213"/>
      <c r="AH1048" s="179"/>
      <c r="AI1048" s="179"/>
      <c r="AJ1048" s="179"/>
      <c r="AK1048" s="179"/>
      <c r="AL1048" s="179"/>
    </row>
    <row r="1049" spans="1:38">
      <c r="A1049" s="194"/>
      <c r="B1049" s="179" t="s">
        <v>226</v>
      </c>
      <c r="C1049" s="179"/>
      <c r="D1049" s="213"/>
      <c r="E1049" s="213"/>
      <c r="F1049" s="213"/>
      <c r="G1049" s="213"/>
      <c r="H1049" s="213"/>
      <c r="I1049" s="179"/>
      <c r="J1049" s="179"/>
      <c r="K1049" s="179"/>
      <c r="L1049" s="179"/>
      <c r="M1049" s="179"/>
      <c r="N1049" s="213"/>
      <c r="O1049" s="179"/>
      <c r="P1049" s="179"/>
      <c r="Q1049" s="179"/>
      <c r="R1049" s="179"/>
      <c r="S1049" s="179"/>
      <c r="T1049" s="179"/>
      <c r="U1049" s="179"/>
      <c r="V1049" s="179"/>
      <c r="W1049" s="106"/>
      <c r="X1049" s="106"/>
      <c r="Y1049" s="213"/>
      <c r="Z1049" s="213"/>
      <c r="AA1049" s="179"/>
      <c r="AB1049" s="179"/>
      <c r="AC1049" s="179"/>
      <c r="AD1049" s="179"/>
      <c r="AE1049" s="179"/>
      <c r="AF1049" s="213"/>
      <c r="AG1049" s="213"/>
      <c r="AH1049" s="179"/>
      <c r="AI1049" s="179"/>
      <c r="AJ1049" s="179"/>
      <c r="AK1049" s="179"/>
      <c r="AL1049" s="179"/>
    </row>
    <row r="1050" spans="1:38" ht="27">
      <c r="A1050" s="194">
        <v>1</v>
      </c>
      <c r="B1050" s="102" t="s">
        <v>1449</v>
      </c>
      <c r="C1050" s="102" t="s">
        <v>5282</v>
      </c>
      <c r="D1050" s="194">
        <v>1961</v>
      </c>
      <c r="E1050" s="942" t="s">
        <v>100</v>
      </c>
      <c r="F1050" s="194" t="s">
        <v>981</v>
      </c>
      <c r="G1050" s="194">
        <v>27</v>
      </c>
      <c r="H1050" s="194">
        <v>6.49</v>
      </c>
      <c r="I1050" s="102">
        <v>1</v>
      </c>
      <c r="J1050" s="102">
        <v>539968</v>
      </c>
      <c r="K1050" s="102"/>
      <c r="L1050" s="102"/>
      <c r="M1050" s="213">
        <f t="shared" ref="M1050:M1087" si="261">J1050+K1050+L1050</f>
        <v>539968</v>
      </c>
      <c r="N1050" s="194">
        <v>6.49</v>
      </c>
      <c r="O1050" s="102">
        <v>1</v>
      </c>
      <c r="P1050" s="194">
        <v>539968</v>
      </c>
      <c r="Q1050" s="194"/>
      <c r="R1050" s="194"/>
      <c r="S1050" s="213">
        <f t="shared" ref="S1050:S1087" si="262">P1050+Q1050+R1050</f>
        <v>539968</v>
      </c>
      <c r="T1050" s="213">
        <f t="shared" ref="T1050:W1087" si="263">I1050-O1050</f>
        <v>0</v>
      </c>
      <c r="U1050" s="213">
        <f t="shared" si="263"/>
        <v>0</v>
      </c>
      <c r="V1050" s="213">
        <f t="shared" si="263"/>
        <v>0</v>
      </c>
      <c r="W1050" s="213">
        <f t="shared" si="263"/>
        <v>0</v>
      </c>
      <c r="X1050" s="213">
        <f t="shared" ref="X1050:X1087" si="264">U1050+V1050+W1050</f>
        <v>0</v>
      </c>
      <c r="Y1050" s="194">
        <v>28</v>
      </c>
      <c r="Z1050" s="194">
        <v>6.49</v>
      </c>
      <c r="AA1050" s="102">
        <v>1</v>
      </c>
      <c r="AB1050" s="102">
        <v>539968</v>
      </c>
      <c r="AC1050" s="102"/>
      <c r="AD1050" s="102"/>
      <c r="AE1050" s="213">
        <f t="shared" ref="AE1050:AE1087" si="265">AB1050+AC1050+AD1050</f>
        <v>539968</v>
      </c>
      <c r="AF1050" s="194">
        <v>29</v>
      </c>
      <c r="AG1050" s="194">
        <v>6.49</v>
      </c>
      <c r="AH1050" s="102">
        <v>1</v>
      </c>
      <c r="AI1050" s="102">
        <v>539968</v>
      </c>
      <c r="AJ1050" s="102"/>
      <c r="AK1050" s="102"/>
      <c r="AL1050" s="213">
        <f t="shared" ref="AL1050:AL1087" si="266">AI1050+AJ1050+AK1050</f>
        <v>539968</v>
      </c>
    </row>
    <row r="1051" spans="1:38" ht="27">
      <c r="A1051" s="194">
        <v>2</v>
      </c>
      <c r="B1051" s="102" t="s">
        <v>1890</v>
      </c>
      <c r="C1051" s="102" t="s">
        <v>5282</v>
      </c>
      <c r="D1051" s="194">
        <v>1988</v>
      </c>
      <c r="E1051" s="942" t="s">
        <v>1120</v>
      </c>
      <c r="F1051" s="194" t="s">
        <v>984</v>
      </c>
      <c r="G1051" s="194">
        <v>6</v>
      </c>
      <c r="H1051" s="194">
        <v>4.55</v>
      </c>
      <c r="I1051" s="102">
        <v>1</v>
      </c>
      <c r="J1051" s="102">
        <v>378560</v>
      </c>
      <c r="K1051" s="102"/>
      <c r="L1051" s="102"/>
      <c r="M1051" s="213">
        <f t="shared" si="261"/>
        <v>378560</v>
      </c>
      <c r="N1051" s="194">
        <v>4.41</v>
      </c>
      <c r="O1051" s="102">
        <v>1</v>
      </c>
      <c r="P1051" s="194">
        <v>366912</v>
      </c>
      <c r="Q1051" s="194"/>
      <c r="R1051" s="194"/>
      <c r="S1051" s="213">
        <f t="shared" si="262"/>
        <v>366912</v>
      </c>
      <c r="T1051" s="213">
        <f t="shared" si="263"/>
        <v>0</v>
      </c>
      <c r="U1051" s="213">
        <f t="shared" si="263"/>
        <v>11648</v>
      </c>
      <c r="V1051" s="213">
        <f t="shared" si="263"/>
        <v>0</v>
      </c>
      <c r="W1051" s="213">
        <f t="shared" si="263"/>
        <v>0</v>
      </c>
      <c r="X1051" s="213">
        <f t="shared" si="264"/>
        <v>11648</v>
      </c>
      <c r="Y1051" s="194">
        <v>7</v>
      </c>
      <c r="Z1051" s="194">
        <v>4.55</v>
      </c>
      <c r="AA1051" s="102">
        <v>1</v>
      </c>
      <c r="AB1051" s="102">
        <v>378560</v>
      </c>
      <c r="AC1051" s="102"/>
      <c r="AD1051" s="102"/>
      <c r="AE1051" s="213">
        <f t="shared" si="265"/>
        <v>378560</v>
      </c>
      <c r="AF1051" s="194">
        <v>8</v>
      </c>
      <c r="AG1051" s="194">
        <v>4.7</v>
      </c>
      <c r="AH1051" s="102">
        <v>1</v>
      </c>
      <c r="AI1051" s="102">
        <v>391040</v>
      </c>
      <c r="AJ1051" s="102"/>
      <c r="AK1051" s="102"/>
      <c r="AL1051" s="213">
        <f t="shared" si="266"/>
        <v>391040</v>
      </c>
    </row>
    <row r="1052" spans="1:38">
      <c r="A1052" s="194">
        <v>3</v>
      </c>
      <c r="B1052" s="104" t="s">
        <v>1450</v>
      </c>
      <c r="C1052" s="104" t="s">
        <v>5282</v>
      </c>
      <c r="D1052" s="194">
        <v>1967</v>
      </c>
      <c r="E1052" s="942" t="s">
        <v>1123</v>
      </c>
      <c r="F1052" s="194" t="s">
        <v>984</v>
      </c>
      <c r="G1052" s="194">
        <v>23</v>
      </c>
      <c r="H1052" s="194">
        <v>5.34</v>
      </c>
      <c r="I1052" s="102">
        <v>1</v>
      </c>
      <c r="J1052" s="102">
        <v>444288</v>
      </c>
      <c r="K1052" s="102"/>
      <c r="L1052" s="102"/>
      <c r="M1052" s="213">
        <f t="shared" si="261"/>
        <v>444288</v>
      </c>
      <c r="N1052" s="194">
        <v>5.34</v>
      </c>
      <c r="O1052" s="102">
        <v>1</v>
      </c>
      <c r="P1052" s="194">
        <v>444288</v>
      </c>
      <c r="Q1052" s="194"/>
      <c r="R1052" s="194"/>
      <c r="S1052" s="213">
        <f t="shared" si="262"/>
        <v>444288</v>
      </c>
      <c r="T1052" s="213">
        <f t="shared" si="263"/>
        <v>0</v>
      </c>
      <c r="U1052" s="213">
        <f t="shared" si="263"/>
        <v>0</v>
      </c>
      <c r="V1052" s="213">
        <f t="shared" si="263"/>
        <v>0</v>
      </c>
      <c r="W1052" s="213">
        <f t="shared" si="263"/>
        <v>0</v>
      </c>
      <c r="X1052" s="213">
        <f t="shared" si="264"/>
        <v>0</v>
      </c>
      <c r="Y1052" s="194">
        <v>24</v>
      </c>
      <c r="Z1052" s="194">
        <v>5.34</v>
      </c>
      <c r="AA1052" s="102">
        <v>1</v>
      </c>
      <c r="AB1052" s="102">
        <v>444288</v>
      </c>
      <c r="AC1052" s="102"/>
      <c r="AD1052" s="102"/>
      <c r="AE1052" s="213">
        <f t="shared" si="265"/>
        <v>444288</v>
      </c>
      <c r="AF1052" s="194">
        <v>25</v>
      </c>
      <c r="AG1052" s="194">
        <v>5.34</v>
      </c>
      <c r="AH1052" s="102">
        <v>1</v>
      </c>
      <c r="AI1052" s="102">
        <v>444288</v>
      </c>
      <c r="AJ1052" s="102"/>
      <c r="AK1052" s="102"/>
      <c r="AL1052" s="213">
        <f t="shared" si="266"/>
        <v>444288</v>
      </c>
    </row>
    <row r="1053" spans="1:38" ht="40.5">
      <c r="A1053" s="194">
        <v>4</v>
      </c>
      <c r="B1053" s="102" t="s">
        <v>1451</v>
      </c>
      <c r="C1053" s="102" t="s">
        <v>5282</v>
      </c>
      <c r="D1053" s="194">
        <v>1972</v>
      </c>
      <c r="E1053" s="942" t="s">
        <v>1124</v>
      </c>
      <c r="F1053" s="194" t="s">
        <v>1115</v>
      </c>
      <c r="G1053" s="194">
        <v>19</v>
      </c>
      <c r="H1053" s="194">
        <v>3.64</v>
      </c>
      <c r="I1053" s="102">
        <v>1</v>
      </c>
      <c r="J1053" s="102">
        <v>302848</v>
      </c>
      <c r="K1053" s="102"/>
      <c r="L1053" s="102"/>
      <c r="M1053" s="213">
        <f t="shared" si="261"/>
        <v>302848</v>
      </c>
      <c r="N1053" s="194">
        <v>3.53</v>
      </c>
      <c r="O1053" s="102">
        <v>1</v>
      </c>
      <c r="P1053" s="194">
        <v>293696</v>
      </c>
      <c r="Q1053" s="194"/>
      <c r="R1053" s="194"/>
      <c r="S1053" s="213">
        <f t="shared" si="262"/>
        <v>293696</v>
      </c>
      <c r="T1053" s="213">
        <f t="shared" si="263"/>
        <v>0</v>
      </c>
      <c r="U1053" s="213">
        <f t="shared" si="263"/>
        <v>9152</v>
      </c>
      <c r="V1053" s="213">
        <f t="shared" si="263"/>
        <v>0</v>
      </c>
      <c r="W1053" s="213">
        <f t="shared" si="263"/>
        <v>0</v>
      </c>
      <c r="X1053" s="213">
        <f t="shared" si="264"/>
        <v>9152</v>
      </c>
      <c r="Y1053" s="194">
        <v>20</v>
      </c>
      <c r="Z1053" s="194">
        <v>3.64</v>
      </c>
      <c r="AA1053" s="102">
        <v>1</v>
      </c>
      <c r="AB1053" s="102">
        <v>302848</v>
      </c>
      <c r="AC1053" s="102"/>
      <c r="AD1053" s="102"/>
      <c r="AE1053" s="213">
        <f t="shared" si="265"/>
        <v>302848</v>
      </c>
      <c r="AF1053" s="194">
        <v>21</v>
      </c>
      <c r="AG1053" s="194">
        <v>3.64</v>
      </c>
      <c r="AH1053" s="102">
        <v>1</v>
      </c>
      <c r="AI1053" s="102">
        <v>302848</v>
      </c>
      <c r="AJ1053" s="102"/>
      <c r="AK1053" s="102"/>
      <c r="AL1053" s="213">
        <f t="shared" si="266"/>
        <v>302848</v>
      </c>
    </row>
    <row r="1054" spans="1:38" ht="40.5">
      <c r="A1054" s="194">
        <v>5</v>
      </c>
      <c r="B1054" s="102" t="s">
        <v>1452</v>
      </c>
      <c r="C1054" s="102" t="s">
        <v>5282</v>
      </c>
      <c r="D1054" s="194">
        <v>1961</v>
      </c>
      <c r="E1054" s="942" t="s">
        <v>1128</v>
      </c>
      <c r="F1054" s="194" t="s">
        <v>1129</v>
      </c>
      <c r="G1054" s="194">
        <v>11</v>
      </c>
      <c r="H1054" s="194">
        <v>2.83</v>
      </c>
      <c r="I1054" s="102">
        <v>1</v>
      </c>
      <c r="J1054" s="102">
        <v>235456</v>
      </c>
      <c r="K1054" s="102"/>
      <c r="L1054" s="102">
        <v>11772.800000000001</v>
      </c>
      <c r="M1054" s="213">
        <f t="shared" si="261"/>
        <v>247228.79999999999</v>
      </c>
      <c r="N1054" s="194">
        <v>2.83</v>
      </c>
      <c r="O1054" s="102">
        <v>1</v>
      </c>
      <c r="P1054" s="194">
        <v>235456</v>
      </c>
      <c r="Q1054" s="194"/>
      <c r="R1054" s="194">
        <v>11772.800000000001</v>
      </c>
      <c r="S1054" s="213">
        <f t="shared" si="262"/>
        <v>247228.79999999999</v>
      </c>
      <c r="T1054" s="213">
        <f t="shared" si="263"/>
        <v>0</v>
      </c>
      <c r="U1054" s="213">
        <f t="shared" si="263"/>
        <v>0</v>
      </c>
      <c r="V1054" s="213">
        <f t="shared" si="263"/>
        <v>0</v>
      </c>
      <c r="W1054" s="213">
        <f t="shared" si="263"/>
        <v>0</v>
      </c>
      <c r="X1054" s="213">
        <f t="shared" si="264"/>
        <v>0</v>
      </c>
      <c r="Y1054" s="194">
        <v>12</v>
      </c>
      <c r="Z1054" s="194">
        <v>2.83</v>
      </c>
      <c r="AA1054" s="102">
        <v>1</v>
      </c>
      <c r="AB1054" s="102">
        <v>235456</v>
      </c>
      <c r="AC1054" s="102"/>
      <c r="AD1054" s="102">
        <v>11772.800000000001</v>
      </c>
      <c r="AE1054" s="213">
        <f t="shared" si="265"/>
        <v>247228.79999999999</v>
      </c>
      <c r="AF1054" s="194">
        <v>13</v>
      </c>
      <c r="AG1054" s="194">
        <v>2.92</v>
      </c>
      <c r="AH1054" s="102">
        <v>1</v>
      </c>
      <c r="AI1054" s="102">
        <v>242944</v>
      </c>
      <c r="AJ1054" s="102"/>
      <c r="AK1054" s="102">
        <v>12147.2</v>
      </c>
      <c r="AL1054" s="213">
        <f t="shared" si="266"/>
        <v>255091.20000000001</v>
      </c>
    </row>
    <row r="1055" spans="1:38" ht="40.5">
      <c r="A1055" s="194">
        <v>6</v>
      </c>
      <c r="B1055" s="104" t="s">
        <v>1457</v>
      </c>
      <c r="C1055" s="104" t="s">
        <v>5282</v>
      </c>
      <c r="D1055" s="194">
        <v>1967</v>
      </c>
      <c r="E1055" s="942" t="s">
        <v>1133</v>
      </c>
      <c r="F1055" s="194" t="s">
        <v>1134</v>
      </c>
      <c r="G1055" s="194">
        <v>28</v>
      </c>
      <c r="H1055" s="194">
        <v>1.95</v>
      </c>
      <c r="I1055" s="102">
        <v>1</v>
      </c>
      <c r="J1055" s="102">
        <v>162240</v>
      </c>
      <c r="K1055" s="102"/>
      <c r="L1055" s="102"/>
      <c r="M1055" s="213">
        <f t="shared" si="261"/>
        <v>162240</v>
      </c>
      <c r="N1055" s="194">
        <v>1.95</v>
      </c>
      <c r="O1055" s="102">
        <v>1</v>
      </c>
      <c r="P1055" s="194">
        <v>162240</v>
      </c>
      <c r="Q1055" s="194"/>
      <c r="R1055" s="194"/>
      <c r="S1055" s="213">
        <f t="shared" si="262"/>
        <v>162240</v>
      </c>
      <c r="T1055" s="213">
        <f t="shared" si="263"/>
        <v>0</v>
      </c>
      <c r="U1055" s="213">
        <f t="shared" si="263"/>
        <v>0</v>
      </c>
      <c r="V1055" s="213">
        <f t="shared" si="263"/>
        <v>0</v>
      </c>
      <c r="W1055" s="213">
        <f t="shared" si="263"/>
        <v>0</v>
      </c>
      <c r="X1055" s="213">
        <f t="shared" si="264"/>
        <v>0</v>
      </c>
      <c r="Y1055" s="194">
        <v>29</v>
      </c>
      <c r="Z1055" s="194">
        <v>1.95</v>
      </c>
      <c r="AA1055" s="102">
        <v>1</v>
      </c>
      <c r="AB1055" s="102">
        <v>162240</v>
      </c>
      <c r="AC1055" s="102"/>
      <c r="AD1055" s="102"/>
      <c r="AE1055" s="213">
        <f t="shared" si="265"/>
        <v>162240</v>
      </c>
      <c r="AF1055" s="194">
        <v>30</v>
      </c>
      <c r="AG1055" s="194">
        <v>1.95</v>
      </c>
      <c r="AH1055" s="102">
        <v>1</v>
      </c>
      <c r="AI1055" s="102">
        <v>162240</v>
      </c>
      <c r="AJ1055" s="102"/>
      <c r="AK1055" s="102"/>
      <c r="AL1055" s="213">
        <f t="shared" si="266"/>
        <v>162240</v>
      </c>
    </row>
    <row r="1056" spans="1:38" ht="40.5">
      <c r="A1056" s="194">
        <v>7</v>
      </c>
      <c r="B1056" s="102" t="s">
        <v>8196</v>
      </c>
      <c r="C1056" s="102" t="s">
        <v>5283</v>
      </c>
      <c r="D1056" s="194">
        <v>1982</v>
      </c>
      <c r="E1056" s="942" t="s">
        <v>1133</v>
      </c>
      <c r="F1056" s="194" t="s">
        <v>1134</v>
      </c>
      <c r="G1056" s="194">
        <v>4</v>
      </c>
      <c r="H1056" s="194">
        <v>1.63</v>
      </c>
      <c r="I1056" s="102">
        <v>1</v>
      </c>
      <c r="J1056" s="102">
        <v>135616</v>
      </c>
      <c r="K1056" s="102"/>
      <c r="L1056" s="102"/>
      <c r="M1056" s="213">
        <f t="shared" si="261"/>
        <v>135616</v>
      </c>
      <c r="N1056" s="194">
        <v>1.59</v>
      </c>
      <c r="O1056" s="102">
        <v>1</v>
      </c>
      <c r="P1056" s="194">
        <v>132288</v>
      </c>
      <c r="Q1056" s="194"/>
      <c r="R1056" s="194"/>
      <c r="S1056" s="213">
        <f t="shared" si="262"/>
        <v>132288</v>
      </c>
      <c r="T1056" s="213">
        <f t="shared" si="263"/>
        <v>0</v>
      </c>
      <c r="U1056" s="213">
        <f t="shared" si="263"/>
        <v>3328</v>
      </c>
      <c r="V1056" s="213">
        <f t="shared" si="263"/>
        <v>0</v>
      </c>
      <c r="W1056" s="213">
        <f t="shared" si="263"/>
        <v>0</v>
      </c>
      <c r="X1056" s="213">
        <f t="shared" si="264"/>
        <v>3328</v>
      </c>
      <c r="Y1056" s="194">
        <v>5</v>
      </c>
      <c r="Z1056" s="194">
        <v>1.63</v>
      </c>
      <c r="AA1056" s="102">
        <v>1</v>
      </c>
      <c r="AB1056" s="102">
        <v>135616</v>
      </c>
      <c r="AC1056" s="102"/>
      <c r="AD1056" s="102"/>
      <c r="AE1056" s="213">
        <f t="shared" si="265"/>
        <v>135616</v>
      </c>
      <c r="AF1056" s="194">
        <v>6</v>
      </c>
      <c r="AG1056" s="194">
        <v>1.68</v>
      </c>
      <c r="AH1056" s="102">
        <v>1</v>
      </c>
      <c r="AI1056" s="102">
        <v>139776</v>
      </c>
      <c r="AJ1056" s="102"/>
      <c r="AK1056" s="102"/>
      <c r="AL1056" s="213">
        <f t="shared" si="266"/>
        <v>139776</v>
      </c>
    </row>
    <row r="1057" spans="1:38" ht="40.5">
      <c r="A1057" s="194">
        <v>8</v>
      </c>
      <c r="B1057" s="102" t="s">
        <v>1458</v>
      </c>
      <c r="C1057" s="102" t="s">
        <v>5282</v>
      </c>
      <c r="D1057" s="194">
        <v>1966</v>
      </c>
      <c r="E1057" s="942" t="s">
        <v>1133</v>
      </c>
      <c r="F1057" s="194" t="s">
        <v>1134</v>
      </c>
      <c r="G1057" s="194">
        <v>12</v>
      </c>
      <c r="H1057" s="194">
        <v>1.79</v>
      </c>
      <c r="I1057" s="102">
        <v>1</v>
      </c>
      <c r="J1057" s="102">
        <v>148928</v>
      </c>
      <c r="K1057" s="102"/>
      <c r="L1057" s="102">
        <v>7446.4000000000005</v>
      </c>
      <c r="M1057" s="213">
        <f t="shared" si="261"/>
        <v>156374.39999999999</v>
      </c>
      <c r="N1057" s="194">
        <v>1.79</v>
      </c>
      <c r="O1057" s="102">
        <v>1</v>
      </c>
      <c r="P1057" s="194">
        <v>148928</v>
      </c>
      <c r="Q1057" s="194"/>
      <c r="R1057" s="194">
        <v>7446.4000000000005</v>
      </c>
      <c r="S1057" s="213">
        <f t="shared" si="262"/>
        <v>156374.39999999999</v>
      </c>
      <c r="T1057" s="213">
        <f t="shared" si="263"/>
        <v>0</v>
      </c>
      <c r="U1057" s="213">
        <f t="shared" si="263"/>
        <v>0</v>
      </c>
      <c r="V1057" s="213">
        <f t="shared" si="263"/>
        <v>0</v>
      </c>
      <c r="W1057" s="213">
        <f t="shared" si="263"/>
        <v>0</v>
      </c>
      <c r="X1057" s="213">
        <f t="shared" si="264"/>
        <v>0</v>
      </c>
      <c r="Y1057" s="194">
        <v>13</v>
      </c>
      <c r="Z1057" s="194">
        <v>1.84</v>
      </c>
      <c r="AA1057" s="102">
        <v>1</v>
      </c>
      <c r="AB1057" s="102">
        <v>153088</v>
      </c>
      <c r="AC1057" s="102"/>
      <c r="AD1057" s="102">
        <v>7654.4000000000005</v>
      </c>
      <c r="AE1057" s="213">
        <f t="shared" si="265"/>
        <v>160742.39999999999</v>
      </c>
      <c r="AF1057" s="194">
        <v>14</v>
      </c>
      <c r="AG1057" s="194">
        <v>1.84</v>
      </c>
      <c r="AH1057" s="102">
        <v>1</v>
      </c>
      <c r="AI1057" s="102">
        <v>153088</v>
      </c>
      <c r="AJ1057" s="102"/>
      <c r="AK1057" s="102">
        <v>7654.4000000000005</v>
      </c>
      <c r="AL1057" s="213">
        <f t="shared" si="266"/>
        <v>160742.39999999999</v>
      </c>
    </row>
    <row r="1058" spans="1:38" ht="40.5">
      <c r="A1058" s="194">
        <v>9</v>
      </c>
      <c r="B1058" s="104" t="s">
        <v>1459</v>
      </c>
      <c r="C1058" s="104" t="s">
        <v>5282</v>
      </c>
      <c r="D1058" s="194">
        <v>1981</v>
      </c>
      <c r="E1058" s="942" t="s">
        <v>1133</v>
      </c>
      <c r="F1058" s="194" t="s">
        <v>1134</v>
      </c>
      <c r="G1058" s="194">
        <v>22</v>
      </c>
      <c r="H1058" s="194">
        <v>1.95</v>
      </c>
      <c r="I1058" s="102">
        <v>1</v>
      </c>
      <c r="J1058" s="102">
        <v>162240</v>
      </c>
      <c r="K1058" s="102"/>
      <c r="L1058" s="102">
        <v>8112</v>
      </c>
      <c r="M1058" s="213">
        <f t="shared" si="261"/>
        <v>170352</v>
      </c>
      <c r="N1058" s="194">
        <v>1.95</v>
      </c>
      <c r="O1058" s="102">
        <v>1</v>
      </c>
      <c r="P1058" s="194">
        <v>162240</v>
      </c>
      <c r="Q1058" s="194"/>
      <c r="R1058" s="194">
        <v>8112</v>
      </c>
      <c r="S1058" s="213">
        <f t="shared" si="262"/>
        <v>170352</v>
      </c>
      <c r="T1058" s="213">
        <f t="shared" si="263"/>
        <v>0</v>
      </c>
      <c r="U1058" s="213">
        <f t="shared" si="263"/>
        <v>0</v>
      </c>
      <c r="V1058" s="213">
        <f t="shared" si="263"/>
        <v>0</v>
      </c>
      <c r="W1058" s="213">
        <f t="shared" si="263"/>
        <v>0</v>
      </c>
      <c r="X1058" s="213">
        <f t="shared" si="264"/>
        <v>0</v>
      </c>
      <c r="Y1058" s="194">
        <v>23</v>
      </c>
      <c r="Z1058" s="194">
        <v>1.95</v>
      </c>
      <c r="AA1058" s="102">
        <v>1</v>
      </c>
      <c r="AB1058" s="102">
        <v>162240</v>
      </c>
      <c r="AC1058" s="102"/>
      <c r="AD1058" s="102">
        <v>8112</v>
      </c>
      <c r="AE1058" s="213">
        <f t="shared" si="265"/>
        <v>170352</v>
      </c>
      <c r="AF1058" s="194">
        <v>24</v>
      </c>
      <c r="AG1058" s="194">
        <v>1.95</v>
      </c>
      <c r="AH1058" s="102">
        <v>1</v>
      </c>
      <c r="AI1058" s="102">
        <v>162240</v>
      </c>
      <c r="AJ1058" s="102"/>
      <c r="AK1058" s="102">
        <v>8112</v>
      </c>
      <c r="AL1058" s="213">
        <f t="shared" si="266"/>
        <v>170352</v>
      </c>
    </row>
    <row r="1059" spans="1:38" ht="27">
      <c r="A1059" s="194">
        <v>10</v>
      </c>
      <c r="B1059" s="102" t="s">
        <v>6819</v>
      </c>
      <c r="C1059" s="102" t="s">
        <v>5282</v>
      </c>
      <c r="D1059" s="194">
        <v>1993</v>
      </c>
      <c r="E1059" s="942" t="s">
        <v>1163</v>
      </c>
      <c r="F1059" s="194" t="s">
        <v>990</v>
      </c>
      <c r="G1059" s="194">
        <v>3</v>
      </c>
      <c r="H1059" s="194">
        <v>1.84</v>
      </c>
      <c r="I1059" s="102">
        <v>1</v>
      </c>
      <c r="J1059" s="102">
        <v>153088</v>
      </c>
      <c r="K1059" s="102"/>
      <c r="L1059" s="102"/>
      <c r="M1059" s="213">
        <f t="shared" si="261"/>
        <v>153088</v>
      </c>
      <c r="N1059" s="194">
        <v>1.79</v>
      </c>
      <c r="O1059" s="102">
        <v>1</v>
      </c>
      <c r="P1059" s="194">
        <v>148928</v>
      </c>
      <c r="Q1059" s="194"/>
      <c r="R1059" s="194"/>
      <c r="S1059" s="213">
        <f t="shared" si="262"/>
        <v>148928</v>
      </c>
      <c r="T1059" s="213">
        <f t="shared" si="263"/>
        <v>0</v>
      </c>
      <c r="U1059" s="213">
        <f t="shared" si="263"/>
        <v>4160</v>
      </c>
      <c r="V1059" s="213">
        <f t="shared" si="263"/>
        <v>0</v>
      </c>
      <c r="W1059" s="213">
        <f t="shared" si="263"/>
        <v>0</v>
      </c>
      <c r="X1059" s="213">
        <f t="shared" si="264"/>
        <v>4160</v>
      </c>
      <c r="Y1059" s="194">
        <v>4</v>
      </c>
      <c r="Z1059" s="194">
        <v>1.9</v>
      </c>
      <c r="AA1059" s="102">
        <v>1</v>
      </c>
      <c r="AB1059" s="102">
        <v>158080</v>
      </c>
      <c r="AC1059" s="102"/>
      <c r="AD1059" s="102"/>
      <c r="AE1059" s="213">
        <f t="shared" si="265"/>
        <v>158080</v>
      </c>
      <c r="AF1059" s="194">
        <v>5</v>
      </c>
      <c r="AG1059" s="194">
        <v>1.9</v>
      </c>
      <c r="AH1059" s="102">
        <v>1</v>
      </c>
      <c r="AI1059" s="102">
        <v>158080</v>
      </c>
      <c r="AJ1059" s="102"/>
      <c r="AK1059" s="102"/>
      <c r="AL1059" s="213">
        <f t="shared" si="266"/>
        <v>158080</v>
      </c>
    </row>
    <row r="1060" spans="1:38" ht="27">
      <c r="A1060" s="194">
        <v>11</v>
      </c>
      <c r="B1060" s="102" t="s">
        <v>1460</v>
      </c>
      <c r="C1060" s="102" t="s">
        <v>5282</v>
      </c>
      <c r="D1060" s="194">
        <v>1979</v>
      </c>
      <c r="E1060" s="942" t="s">
        <v>1163</v>
      </c>
      <c r="F1060" s="194" t="s">
        <v>990</v>
      </c>
      <c r="G1060" s="194">
        <v>14</v>
      </c>
      <c r="H1060" s="194">
        <v>2.14</v>
      </c>
      <c r="I1060" s="102">
        <v>1</v>
      </c>
      <c r="J1060" s="102">
        <v>178048</v>
      </c>
      <c r="K1060" s="102"/>
      <c r="L1060" s="102"/>
      <c r="M1060" s="213">
        <f t="shared" si="261"/>
        <v>178048</v>
      </c>
      <c r="N1060" s="194">
        <v>2.14</v>
      </c>
      <c r="O1060" s="102">
        <v>1</v>
      </c>
      <c r="P1060" s="194">
        <v>178048</v>
      </c>
      <c r="Q1060" s="194"/>
      <c r="R1060" s="194"/>
      <c r="S1060" s="213">
        <f t="shared" si="262"/>
        <v>178048</v>
      </c>
      <c r="T1060" s="213">
        <f t="shared" si="263"/>
        <v>0</v>
      </c>
      <c r="U1060" s="213">
        <f t="shared" si="263"/>
        <v>0</v>
      </c>
      <c r="V1060" s="213">
        <f t="shared" si="263"/>
        <v>0</v>
      </c>
      <c r="W1060" s="213">
        <f t="shared" si="263"/>
        <v>0</v>
      </c>
      <c r="X1060" s="213">
        <f t="shared" si="264"/>
        <v>0</v>
      </c>
      <c r="Y1060" s="194">
        <v>15</v>
      </c>
      <c r="Z1060" s="194">
        <v>2.14</v>
      </c>
      <c r="AA1060" s="102">
        <v>1</v>
      </c>
      <c r="AB1060" s="102">
        <v>178048</v>
      </c>
      <c r="AC1060" s="102"/>
      <c r="AD1060" s="102"/>
      <c r="AE1060" s="213">
        <f t="shared" si="265"/>
        <v>178048</v>
      </c>
      <c r="AF1060" s="194">
        <v>16</v>
      </c>
      <c r="AG1060" s="194">
        <v>2.21</v>
      </c>
      <c r="AH1060" s="102">
        <v>1</v>
      </c>
      <c r="AI1060" s="102">
        <v>183872</v>
      </c>
      <c r="AJ1060" s="102"/>
      <c r="AK1060" s="102"/>
      <c r="AL1060" s="213">
        <f t="shared" si="266"/>
        <v>183872</v>
      </c>
    </row>
    <row r="1061" spans="1:38" ht="27">
      <c r="A1061" s="194">
        <v>12</v>
      </c>
      <c r="B1061" s="104" t="s">
        <v>1461</v>
      </c>
      <c r="C1061" s="104" t="s">
        <v>5282</v>
      </c>
      <c r="D1061" s="194">
        <v>1964</v>
      </c>
      <c r="E1061" s="942" t="s">
        <v>1163</v>
      </c>
      <c r="F1061" s="194" t="s">
        <v>990</v>
      </c>
      <c r="G1061" s="194">
        <v>22</v>
      </c>
      <c r="H1061" s="194">
        <v>2.2799999999999998</v>
      </c>
      <c r="I1061" s="102">
        <v>1</v>
      </c>
      <c r="J1061" s="102">
        <v>189695.99999999997</v>
      </c>
      <c r="K1061" s="102"/>
      <c r="L1061" s="102">
        <v>9484.7999999999993</v>
      </c>
      <c r="M1061" s="213">
        <f t="shared" si="261"/>
        <v>199180.79999999996</v>
      </c>
      <c r="N1061" s="194">
        <v>2.2799999999999998</v>
      </c>
      <c r="O1061" s="102">
        <v>1</v>
      </c>
      <c r="P1061" s="194">
        <v>189695.99999999997</v>
      </c>
      <c r="Q1061" s="194"/>
      <c r="R1061" s="194">
        <v>9484.7999999999993</v>
      </c>
      <c r="S1061" s="213">
        <f t="shared" si="262"/>
        <v>199180.79999999996</v>
      </c>
      <c r="T1061" s="213">
        <f t="shared" si="263"/>
        <v>0</v>
      </c>
      <c r="U1061" s="213">
        <f t="shared" si="263"/>
        <v>0</v>
      </c>
      <c r="V1061" s="213">
        <f t="shared" si="263"/>
        <v>0</v>
      </c>
      <c r="W1061" s="213">
        <f t="shared" si="263"/>
        <v>0</v>
      </c>
      <c r="X1061" s="213">
        <f t="shared" si="264"/>
        <v>0</v>
      </c>
      <c r="Y1061" s="194">
        <v>23</v>
      </c>
      <c r="Z1061" s="194">
        <v>2.2799999999999998</v>
      </c>
      <c r="AA1061" s="102">
        <v>1</v>
      </c>
      <c r="AB1061" s="102">
        <v>189695.99999999997</v>
      </c>
      <c r="AC1061" s="102"/>
      <c r="AD1061" s="102">
        <v>9484.7999999999993</v>
      </c>
      <c r="AE1061" s="213">
        <f t="shared" si="265"/>
        <v>199180.79999999996</v>
      </c>
      <c r="AF1061" s="194">
        <v>24</v>
      </c>
      <c r="AG1061" s="194">
        <v>2.2799999999999998</v>
      </c>
      <c r="AH1061" s="102">
        <v>1</v>
      </c>
      <c r="AI1061" s="102">
        <v>189695.99999999997</v>
      </c>
      <c r="AJ1061" s="102"/>
      <c r="AK1061" s="102">
        <v>9484.7999999999993</v>
      </c>
      <c r="AL1061" s="213">
        <f t="shared" si="266"/>
        <v>199180.79999999996</v>
      </c>
    </row>
    <row r="1062" spans="1:38" ht="27">
      <c r="A1062" s="194">
        <v>13</v>
      </c>
      <c r="B1062" s="102" t="s">
        <v>1884</v>
      </c>
      <c r="C1062" s="102" t="s">
        <v>5282</v>
      </c>
      <c r="D1062" s="194">
        <v>1992</v>
      </c>
      <c r="E1062" s="942" t="s">
        <v>1163</v>
      </c>
      <c r="F1062" s="194" t="s">
        <v>990</v>
      </c>
      <c r="G1062" s="194">
        <v>9</v>
      </c>
      <c r="H1062" s="194">
        <v>2.02</v>
      </c>
      <c r="I1062" s="102">
        <v>1</v>
      </c>
      <c r="J1062" s="102">
        <v>168064</v>
      </c>
      <c r="K1062" s="102"/>
      <c r="L1062" s="102"/>
      <c r="M1062" s="213">
        <f t="shared" si="261"/>
        <v>168064</v>
      </c>
      <c r="N1062" s="194">
        <v>2.02</v>
      </c>
      <c r="O1062" s="102">
        <v>1</v>
      </c>
      <c r="P1062" s="194">
        <v>168064</v>
      </c>
      <c r="Q1062" s="194"/>
      <c r="R1062" s="194"/>
      <c r="S1062" s="213">
        <f t="shared" si="262"/>
        <v>168064</v>
      </c>
      <c r="T1062" s="213">
        <f t="shared" si="263"/>
        <v>0</v>
      </c>
      <c r="U1062" s="213">
        <f t="shared" si="263"/>
        <v>0</v>
      </c>
      <c r="V1062" s="213">
        <f t="shared" si="263"/>
        <v>0</v>
      </c>
      <c r="W1062" s="213">
        <f t="shared" si="263"/>
        <v>0</v>
      </c>
      <c r="X1062" s="213">
        <f t="shared" si="264"/>
        <v>0</v>
      </c>
      <c r="Y1062" s="194">
        <v>10</v>
      </c>
      <c r="Z1062" s="194">
        <v>2.08</v>
      </c>
      <c r="AA1062" s="102">
        <v>1</v>
      </c>
      <c r="AB1062" s="102">
        <v>173056</v>
      </c>
      <c r="AC1062" s="102"/>
      <c r="AD1062" s="102"/>
      <c r="AE1062" s="213">
        <f t="shared" si="265"/>
        <v>173056</v>
      </c>
      <c r="AF1062" s="194">
        <v>11</v>
      </c>
      <c r="AG1062" s="194">
        <v>2.08</v>
      </c>
      <c r="AH1062" s="102">
        <v>1</v>
      </c>
      <c r="AI1062" s="102">
        <v>173056</v>
      </c>
      <c r="AJ1062" s="102"/>
      <c r="AK1062" s="102"/>
      <c r="AL1062" s="213">
        <f t="shared" si="266"/>
        <v>173056</v>
      </c>
    </row>
    <row r="1063" spans="1:38" ht="27">
      <c r="A1063" s="194">
        <v>14</v>
      </c>
      <c r="B1063" s="102" t="s">
        <v>5503</v>
      </c>
      <c r="C1063" s="102" t="s">
        <v>5282</v>
      </c>
      <c r="D1063" s="194">
        <v>1978</v>
      </c>
      <c r="E1063" s="942" t="s">
        <v>1163</v>
      </c>
      <c r="F1063" s="194" t="s">
        <v>990</v>
      </c>
      <c r="G1063" s="194">
        <v>4</v>
      </c>
      <c r="H1063" s="194">
        <v>1.9</v>
      </c>
      <c r="I1063" s="102">
        <v>1</v>
      </c>
      <c r="J1063" s="102">
        <v>158080</v>
      </c>
      <c r="K1063" s="102"/>
      <c r="L1063" s="102"/>
      <c r="M1063" s="213">
        <f t="shared" si="261"/>
        <v>158080</v>
      </c>
      <c r="N1063" s="194">
        <v>1.84</v>
      </c>
      <c r="O1063" s="102">
        <v>1</v>
      </c>
      <c r="P1063" s="194">
        <v>153088</v>
      </c>
      <c r="Q1063" s="194"/>
      <c r="R1063" s="194"/>
      <c r="S1063" s="213">
        <f t="shared" si="262"/>
        <v>153088</v>
      </c>
      <c r="T1063" s="213">
        <f t="shared" si="263"/>
        <v>0</v>
      </c>
      <c r="U1063" s="213">
        <f t="shared" si="263"/>
        <v>4992</v>
      </c>
      <c r="V1063" s="213">
        <f t="shared" si="263"/>
        <v>0</v>
      </c>
      <c r="W1063" s="213">
        <f t="shared" si="263"/>
        <v>0</v>
      </c>
      <c r="X1063" s="213">
        <f t="shared" si="264"/>
        <v>4992</v>
      </c>
      <c r="Y1063" s="194">
        <v>5</v>
      </c>
      <c r="Z1063" s="194">
        <v>1.9</v>
      </c>
      <c r="AA1063" s="102">
        <v>1</v>
      </c>
      <c r="AB1063" s="102">
        <v>158080</v>
      </c>
      <c r="AC1063" s="102"/>
      <c r="AD1063" s="102"/>
      <c r="AE1063" s="213">
        <f t="shared" si="265"/>
        <v>158080</v>
      </c>
      <c r="AF1063" s="194">
        <v>6</v>
      </c>
      <c r="AG1063" s="194">
        <v>1.96</v>
      </c>
      <c r="AH1063" s="102">
        <v>1</v>
      </c>
      <c r="AI1063" s="102">
        <v>163072</v>
      </c>
      <c r="AJ1063" s="102"/>
      <c r="AK1063" s="102"/>
      <c r="AL1063" s="213">
        <f t="shared" si="266"/>
        <v>163072</v>
      </c>
    </row>
    <row r="1064" spans="1:38" ht="27">
      <c r="A1064" s="194">
        <v>15</v>
      </c>
      <c r="B1064" s="104" t="s">
        <v>6820</v>
      </c>
      <c r="C1064" s="104" t="s">
        <v>5282</v>
      </c>
      <c r="D1064" s="194">
        <v>1997</v>
      </c>
      <c r="E1064" s="942" t="s">
        <v>1163</v>
      </c>
      <c r="F1064" s="194" t="s">
        <v>990</v>
      </c>
      <c r="G1064" s="194">
        <v>3</v>
      </c>
      <c r="H1064" s="194">
        <v>1.84</v>
      </c>
      <c r="I1064" s="102">
        <v>1</v>
      </c>
      <c r="J1064" s="102">
        <v>153088</v>
      </c>
      <c r="K1064" s="102"/>
      <c r="L1064" s="102"/>
      <c r="M1064" s="213">
        <f t="shared" si="261"/>
        <v>153088</v>
      </c>
      <c r="N1064" s="194">
        <v>1.79</v>
      </c>
      <c r="O1064" s="102">
        <v>1</v>
      </c>
      <c r="P1064" s="194">
        <v>148928</v>
      </c>
      <c r="Q1064" s="194"/>
      <c r="R1064" s="194"/>
      <c r="S1064" s="213">
        <f t="shared" si="262"/>
        <v>148928</v>
      </c>
      <c r="T1064" s="213">
        <f t="shared" si="263"/>
        <v>0</v>
      </c>
      <c r="U1064" s="213">
        <f t="shared" si="263"/>
        <v>4160</v>
      </c>
      <c r="V1064" s="213">
        <f t="shared" si="263"/>
        <v>0</v>
      </c>
      <c r="W1064" s="213">
        <f t="shared" si="263"/>
        <v>0</v>
      </c>
      <c r="X1064" s="213">
        <f t="shared" si="264"/>
        <v>4160</v>
      </c>
      <c r="Y1064" s="194">
        <v>4</v>
      </c>
      <c r="Z1064" s="194">
        <v>1.9</v>
      </c>
      <c r="AA1064" s="102">
        <v>1</v>
      </c>
      <c r="AB1064" s="102">
        <v>158080</v>
      </c>
      <c r="AC1064" s="102"/>
      <c r="AD1064" s="102"/>
      <c r="AE1064" s="213">
        <f t="shared" si="265"/>
        <v>158080</v>
      </c>
      <c r="AF1064" s="194">
        <v>5</v>
      </c>
      <c r="AG1064" s="194">
        <v>1.9</v>
      </c>
      <c r="AH1064" s="102">
        <v>1</v>
      </c>
      <c r="AI1064" s="102">
        <v>158080</v>
      </c>
      <c r="AJ1064" s="102"/>
      <c r="AK1064" s="102"/>
      <c r="AL1064" s="213">
        <f t="shared" si="266"/>
        <v>158080</v>
      </c>
    </row>
    <row r="1065" spans="1:38" ht="27">
      <c r="A1065" s="194">
        <v>16</v>
      </c>
      <c r="B1065" s="102" t="s">
        <v>5511</v>
      </c>
      <c r="C1065" s="102" t="s">
        <v>5282</v>
      </c>
      <c r="D1065" s="194">
        <v>1998</v>
      </c>
      <c r="E1065" s="942" t="s">
        <v>1163</v>
      </c>
      <c r="F1065" s="194" t="s">
        <v>990</v>
      </c>
      <c r="G1065" s="194">
        <v>4</v>
      </c>
      <c r="H1065" s="194">
        <v>1.9</v>
      </c>
      <c r="I1065" s="102">
        <v>1</v>
      </c>
      <c r="J1065" s="102">
        <v>158080</v>
      </c>
      <c r="K1065" s="102"/>
      <c r="L1065" s="102"/>
      <c r="M1065" s="213">
        <f t="shared" si="261"/>
        <v>158080</v>
      </c>
      <c r="N1065" s="194">
        <v>1.84</v>
      </c>
      <c r="O1065" s="102">
        <v>1</v>
      </c>
      <c r="P1065" s="194">
        <v>153088</v>
      </c>
      <c r="Q1065" s="194"/>
      <c r="R1065" s="194"/>
      <c r="S1065" s="213">
        <f t="shared" si="262"/>
        <v>153088</v>
      </c>
      <c r="T1065" s="213">
        <f t="shared" si="263"/>
        <v>0</v>
      </c>
      <c r="U1065" s="213">
        <f t="shared" si="263"/>
        <v>4992</v>
      </c>
      <c r="V1065" s="213">
        <f t="shared" si="263"/>
        <v>0</v>
      </c>
      <c r="W1065" s="213">
        <f t="shared" si="263"/>
        <v>0</v>
      </c>
      <c r="X1065" s="213">
        <f t="shared" si="264"/>
        <v>4992</v>
      </c>
      <c r="Y1065" s="194">
        <v>5</v>
      </c>
      <c r="Z1065" s="194">
        <v>1.9</v>
      </c>
      <c r="AA1065" s="102">
        <v>1</v>
      </c>
      <c r="AB1065" s="102">
        <v>158080</v>
      </c>
      <c r="AC1065" s="102"/>
      <c r="AD1065" s="102"/>
      <c r="AE1065" s="213">
        <f t="shared" si="265"/>
        <v>158080</v>
      </c>
      <c r="AF1065" s="194">
        <v>6</v>
      </c>
      <c r="AG1065" s="194">
        <v>1.96</v>
      </c>
      <c r="AH1065" s="102">
        <v>1</v>
      </c>
      <c r="AI1065" s="102">
        <v>163072</v>
      </c>
      <c r="AJ1065" s="102"/>
      <c r="AK1065" s="102"/>
      <c r="AL1065" s="213">
        <f t="shared" si="266"/>
        <v>163072</v>
      </c>
    </row>
    <row r="1066" spans="1:38" ht="27">
      <c r="A1066" s="194">
        <v>17</v>
      </c>
      <c r="B1066" s="102" t="s">
        <v>1462</v>
      </c>
      <c r="C1066" s="102" t="s">
        <v>5282</v>
      </c>
      <c r="D1066" s="194">
        <v>1993</v>
      </c>
      <c r="E1066" s="942" t="s">
        <v>1163</v>
      </c>
      <c r="F1066" s="194" t="s">
        <v>990</v>
      </c>
      <c r="G1066" s="194">
        <v>8</v>
      </c>
      <c r="H1066" s="194">
        <v>2.02</v>
      </c>
      <c r="I1066" s="102">
        <v>1</v>
      </c>
      <c r="J1066" s="102">
        <v>168064</v>
      </c>
      <c r="K1066" s="102"/>
      <c r="L1066" s="102"/>
      <c r="M1066" s="213">
        <f t="shared" si="261"/>
        <v>168064</v>
      </c>
      <c r="N1066" s="194">
        <v>1.96</v>
      </c>
      <c r="O1066" s="102">
        <v>1</v>
      </c>
      <c r="P1066" s="194">
        <v>163072</v>
      </c>
      <c r="Q1066" s="194"/>
      <c r="R1066" s="194"/>
      <c r="S1066" s="213">
        <f t="shared" si="262"/>
        <v>163072</v>
      </c>
      <c r="T1066" s="213">
        <f t="shared" si="263"/>
        <v>0</v>
      </c>
      <c r="U1066" s="213">
        <f t="shared" si="263"/>
        <v>4992</v>
      </c>
      <c r="V1066" s="213">
        <f t="shared" si="263"/>
        <v>0</v>
      </c>
      <c r="W1066" s="213">
        <f t="shared" si="263"/>
        <v>0</v>
      </c>
      <c r="X1066" s="213">
        <f t="shared" si="264"/>
        <v>4992</v>
      </c>
      <c r="Y1066" s="194">
        <v>9</v>
      </c>
      <c r="Z1066" s="194">
        <v>2.02</v>
      </c>
      <c r="AA1066" s="102">
        <v>1</v>
      </c>
      <c r="AB1066" s="102">
        <v>168064</v>
      </c>
      <c r="AC1066" s="102"/>
      <c r="AD1066" s="102"/>
      <c r="AE1066" s="213">
        <f t="shared" si="265"/>
        <v>168064</v>
      </c>
      <c r="AF1066" s="194">
        <v>10</v>
      </c>
      <c r="AG1066" s="194">
        <v>2.08</v>
      </c>
      <c r="AH1066" s="102">
        <v>1</v>
      </c>
      <c r="AI1066" s="102">
        <v>173056</v>
      </c>
      <c r="AJ1066" s="102"/>
      <c r="AK1066" s="102"/>
      <c r="AL1066" s="213">
        <f t="shared" si="266"/>
        <v>173056</v>
      </c>
    </row>
    <row r="1067" spans="1:38" ht="27">
      <c r="A1067" s="194">
        <v>18</v>
      </c>
      <c r="B1067" s="104" t="s">
        <v>1893</v>
      </c>
      <c r="C1067" s="104" t="s">
        <v>5282</v>
      </c>
      <c r="D1067" s="194">
        <v>1994</v>
      </c>
      <c r="E1067" s="942" t="s">
        <v>1163</v>
      </c>
      <c r="F1067" s="194" t="s">
        <v>990</v>
      </c>
      <c r="G1067" s="194">
        <v>6</v>
      </c>
      <c r="H1067" s="194">
        <v>1.96</v>
      </c>
      <c r="I1067" s="102">
        <v>1</v>
      </c>
      <c r="J1067" s="102">
        <v>163072</v>
      </c>
      <c r="K1067" s="102"/>
      <c r="L1067" s="102"/>
      <c r="M1067" s="213">
        <f t="shared" si="261"/>
        <v>163072</v>
      </c>
      <c r="N1067" s="194">
        <v>1.9</v>
      </c>
      <c r="O1067" s="102">
        <v>1</v>
      </c>
      <c r="P1067" s="194">
        <v>158080</v>
      </c>
      <c r="Q1067" s="194"/>
      <c r="R1067" s="194"/>
      <c r="S1067" s="213">
        <f t="shared" si="262"/>
        <v>158080</v>
      </c>
      <c r="T1067" s="213">
        <f t="shared" si="263"/>
        <v>0</v>
      </c>
      <c r="U1067" s="213">
        <f t="shared" si="263"/>
        <v>4992</v>
      </c>
      <c r="V1067" s="213">
        <f t="shared" si="263"/>
        <v>0</v>
      </c>
      <c r="W1067" s="213">
        <f t="shared" si="263"/>
        <v>0</v>
      </c>
      <c r="X1067" s="213">
        <f t="shared" si="264"/>
        <v>4992</v>
      </c>
      <c r="Y1067" s="194">
        <v>7</v>
      </c>
      <c r="Z1067" s="194">
        <v>1.96</v>
      </c>
      <c r="AA1067" s="102">
        <v>1</v>
      </c>
      <c r="AB1067" s="102">
        <v>163072</v>
      </c>
      <c r="AC1067" s="102"/>
      <c r="AD1067" s="102"/>
      <c r="AE1067" s="213">
        <f t="shared" si="265"/>
        <v>163072</v>
      </c>
      <c r="AF1067" s="194">
        <v>8</v>
      </c>
      <c r="AG1067" s="194">
        <v>2.02</v>
      </c>
      <c r="AH1067" s="102">
        <v>1</v>
      </c>
      <c r="AI1067" s="102">
        <v>168064</v>
      </c>
      <c r="AJ1067" s="102"/>
      <c r="AK1067" s="102"/>
      <c r="AL1067" s="213">
        <f t="shared" si="266"/>
        <v>168064</v>
      </c>
    </row>
    <row r="1068" spans="1:38" ht="27">
      <c r="A1068" s="194">
        <v>19</v>
      </c>
      <c r="B1068" s="102" t="s">
        <v>5504</v>
      </c>
      <c r="C1068" s="102" t="s">
        <v>5282</v>
      </c>
      <c r="D1068" s="194">
        <v>2000</v>
      </c>
      <c r="E1068" s="942" t="s">
        <v>1163</v>
      </c>
      <c r="F1068" s="194" t="s">
        <v>990</v>
      </c>
      <c r="G1068" s="194">
        <v>4</v>
      </c>
      <c r="H1068" s="194">
        <v>1.9</v>
      </c>
      <c r="I1068" s="102">
        <v>1</v>
      </c>
      <c r="J1068" s="102">
        <v>158080</v>
      </c>
      <c r="K1068" s="102"/>
      <c r="L1068" s="102"/>
      <c r="M1068" s="213">
        <f t="shared" si="261"/>
        <v>158080</v>
      </c>
      <c r="N1068" s="194">
        <v>1.84</v>
      </c>
      <c r="O1068" s="102">
        <v>1</v>
      </c>
      <c r="P1068" s="194">
        <v>153088</v>
      </c>
      <c r="Q1068" s="194"/>
      <c r="R1068" s="194"/>
      <c r="S1068" s="213">
        <f t="shared" si="262"/>
        <v>153088</v>
      </c>
      <c r="T1068" s="213">
        <f t="shared" si="263"/>
        <v>0</v>
      </c>
      <c r="U1068" s="213">
        <f t="shared" si="263"/>
        <v>4992</v>
      </c>
      <c r="V1068" s="213">
        <f t="shared" si="263"/>
        <v>0</v>
      </c>
      <c r="W1068" s="213">
        <f t="shared" si="263"/>
        <v>0</v>
      </c>
      <c r="X1068" s="213">
        <f t="shared" si="264"/>
        <v>4992</v>
      </c>
      <c r="Y1068" s="194">
        <v>5</v>
      </c>
      <c r="Z1068" s="194">
        <v>1.9</v>
      </c>
      <c r="AA1068" s="102">
        <v>1</v>
      </c>
      <c r="AB1068" s="102">
        <v>158080</v>
      </c>
      <c r="AC1068" s="102"/>
      <c r="AD1068" s="102"/>
      <c r="AE1068" s="213">
        <f t="shared" si="265"/>
        <v>158080</v>
      </c>
      <c r="AF1068" s="194">
        <v>6</v>
      </c>
      <c r="AG1068" s="194">
        <v>1.96</v>
      </c>
      <c r="AH1068" s="102">
        <v>1</v>
      </c>
      <c r="AI1068" s="102">
        <v>163072</v>
      </c>
      <c r="AJ1068" s="102"/>
      <c r="AK1068" s="102"/>
      <c r="AL1068" s="213">
        <f t="shared" si="266"/>
        <v>163072</v>
      </c>
    </row>
    <row r="1069" spans="1:38" ht="27">
      <c r="A1069" s="194">
        <v>20</v>
      </c>
      <c r="B1069" s="102" t="s">
        <v>5505</v>
      </c>
      <c r="C1069" s="102" t="s">
        <v>5282</v>
      </c>
      <c r="D1069" s="194">
        <v>1986</v>
      </c>
      <c r="E1069" s="942" t="s">
        <v>1163</v>
      </c>
      <c r="F1069" s="194" t="s">
        <v>990</v>
      </c>
      <c r="G1069" s="194">
        <v>4</v>
      </c>
      <c r="H1069" s="194">
        <v>1.9</v>
      </c>
      <c r="I1069" s="102">
        <v>1</v>
      </c>
      <c r="J1069" s="102">
        <v>158080</v>
      </c>
      <c r="K1069" s="102"/>
      <c r="L1069" s="102"/>
      <c r="M1069" s="213">
        <f t="shared" si="261"/>
        <v>158080</v>
      </c>
      <c r="N1069" s="194">
        <v>1.84</v>
      </c>
      <c r="O1069" s="102">
        <v>1</v>
      </c>
      <c r="P1069" s="194">
        <v>153088</v>
      </c>
      <c r="Q1069" s="194"/>
      <c r="R1069" s="194"/>
      <c r="S1069" s="213">
        <f t="shared" si="262"/>
        <v>153088</v>
      </c>
      <c r="T1069" s="213">
        <f t="shared" si="263"/>
        <v>0</v>
      </c>
      <c r="U1069" s="213">
        <f t="shared" si="263"/>
        <v>4992</v>
      </c>
      <c r="V1069" s="213">
        <f t="shared" si="263"/>
        <v>0</v>
      </c>
      <c r="W1069" s="213">
        <f t="shared" si="263"/>
        <v>0</v>
      </c>
      <c r="X1069" s="213">
        <f t="shared" si="264"/>
        <v>4992</v>
      </c>
      <c r="Y1069" s="194">
        <v>5</v>
      </c>
      <c r="Z1069" s="194">
        <v>1.9</v>
      </c>
      <c r="AA1069" s="102">
        <v>1</v>
      </c>
      <c r="AB1069" s="102">
        <v>158080</v>
      </c>
      <c r="AC1069" s="102"/>
      <c r="AD1069" s="102"/>
      <c r="AE1069" s="213">
        <f t="shared" si="265"/>
        <v>158080</v>
      </c>
      <c r="AF1069" s="194">
        <v>6</v>
      </c>
      <c r="AG1069" s="194">
        <v>1.96</v>
      </c>
      <c r="AH1069" s="102">
        <v>1</v>
      </c>
      <c r="AI1069" s="102">
        <v>163072</v>
      </c>
      <c r="AJ1069" s="102"/>
      <c r="AK1069" s="102"/>
      <c r="AL1069" s="213">
        <f t="shared" si="266"/>
        <v>163072</v>
      </c>
    </row>
    <row r="1070" spans="1:38" ht="27">
      <c r="A1070" s="194">
        <v>21</v>
      </c>
      <c r="B1070" s="104" t="s">
        <v>5506</v>
      </c>
      <c r="C1070" s="104" t="s">
        <v>5283</v>
      </c>
      <c r="D1070" s="194">
        <v>1986</v>
      </c>
      <c r="E1070" s="942" t="s">
        <v>1163</v>
      </c>
      <c r="F1070" s="194" t="s">
        <v>990</v>
      </c>
      <c r="G1070" s="194">
        <v>4</v>
      </c>
      <c r="H1070" s="194">
        <v>1.9</v>
      </c>
      <c r="I1070" s="102">
        <v>1</v>
      </c>
      <c r="J1070" s="102">
        <v>158080</v>
      </c>
      <c r="K1070" s="102"/>
      <c r="L1070" s="102"/>
      <c r="M1070" s="213">
        <f t="shared" si="261"/>
        <v>158080</v>
      </c>
      <c r="N1070" s="194">
        <v>1.84</v>
      </c>
      <c r="O1070" s="102">
        <v>1</v>
      </c>
      <c r="P1070" s="194">
        <v>153088</v>
      </c>
      <c r="Q1070" s="194"/>
      <c r="R1070" s="194"/>
      <c r="S1070" s="213">
        <f t="shared" si="262"/>
        <v>153088</v>
      </c>
      <c r="T1070" s="213">
        <f t="shared" si="263"/>
        <v>0</v>
      </c>
      <c r="U1070" s="213">
        <f t="shared" si="263"/>
        <v>4992</v>
      </c>
      <c r="V1070" s="213">
        <f t="shared" si="263"/>
        <v>0</v>
      </c>
      <c r="W1070" s="213">
        <f t="shared" si="263"/>
        <v>0</v>
      </c>
      <c r="X1070" s="213">
        <f t="shared" si="264"/>
        <v>4992</v>
      </c>
      <c r="Y1070" s="194">
        <v>5</v>
      </c>
      <c r="Z1070" s="194">
        <v>1.9</v>
      </c>
      <c r="AA1070" s="102">
        <v>1</v>
      </c>
      <c r="AB1070" s="102">
        <v>158080</v>
      </c>
      <c r="AC1070" s="102"/>
      <c r="AD1070" s="102"/>
      <c r="AE1070" s="213">
        <f t="shared" si="265"/>
        <v>158080</v>
      </c>
      <c r="AF1070" s="194">
        <v>6</v>
      </c>
      <c r="AG1070" s="194">
        <v>1.96</v>
      </c>
      <c r="AH1070" s="102">
        <v>1</v>
      </c>
      <c r="AI1070" s="102">
        <v>163072</v>
      </c>
      <c r="AJ1070" s="102"/>
      <c r="AK1070" s="102"/>
      <c r="AL1070" s="213">
        <f t="shared" si="266"/>
        <v>163072</v>
      </c>
    </row>
    <row r="1071" spans="1:38" ht="27">
      <c r="A1071" s="194">
        <v>22</v>
      </c>
      <c r="B1071" s="102" t="s">
        <v>8197</v>
      </c>
      <c r="C1071" s="102" t="s">
        <v>5283</v>
      </c>
      <c r="D1071" s="194">
        <v>1997</v>
      </c>
      <c r="E1071" s="942" t="s">
        <v>1163</v>
      </c>
      <c r="F1071" s="194" t="s">
        <v>990</v>
      </c>
      <c r="G1071" s="194">
        <v>2</v>
      </c>
      <c r="H1071" s="194">
        <v>1.79</v>
      </c>
      <c r="I1071" s="102">
        <v>1</v>
      </c>
      <c r="J1071" s="102">
        <v>148928</v>
      </c>
      <c r="K1071" s="102"/>
      <c r="L1071" s="102"/>
      <c r="M1071" s="213">
        <f t="shared" si="261"/>
        <v>148928</v>
      </c>
      <c r="N1071" s="194">
        <v>1.73</v>
      </c>
      <c r="O1071" s="102">
        <v>1</v>
      </c>
      <c r="P1071" s="194">
        <v>143936</v>
      </c>
      <c r="Q1071" s="194"/>
      <c r="R1071" s="194"/>
      <c r="S1071" s="213">
        <f t="shared" si="262"/>
        <v>143936</v>
      </c>
      <c r="T1071" s="213">
        <f t="shared" si="263"/>
        <v>0</v>
      </c>
      <c r="U1071" s="213">
        <f t="shared" si="263"/>
        <v>4992</v>
      </c>
      <c r="V1071" s="213">
        <f t="shared" si="263"/>
        <v>0</v>
      </c>
      <c r="W1071" s="213">
        <f t="shared" si="263"/>
        <v>0</v>
      </c>
      <c r="X1071" s="213">
        <f t="shared" si="264"/>
        <v>4992</v>
      </c>
      <c r="Y1071" s="194">
        <v>3</v>
      </c>
      <c r="Z1071" s="194">
        <v>1.84</v>
      </c>
      <c r="AA1071" s="102">
        <v>1</v>
      </c>
      <c r="AB1071" s="102">
        <v>153088</v>
      </c>
      <c r="AC1071" s="102"/>
      <c r="AD1071" s="102"/>
      <c r="AE1071" s="213">
        <f t="shared" si="265"/>
        <v>153088</v>
      </c>
      <c r="AF1071" s="194">
        <v>4</v>
      </c>
      <c r="AG1071" s="194">
        <v>1.9</v>
      </c>
      <c r="AH1071" s="102">
        <v>1</v>
      </c>
      <c r="AI1071" s="102">
        <v>158080</v>
      </c>
      <c r="AJ1071" s="102"/>
      <c r="AK1071" s="102"/>
      <c r="AL1071" s="213">
        <f t="shared" si="266"/>
        <v>158080</v>
      </c>
    </row>
    <row r="1072" spans="1:38" ht="27">
      <c r="A1072" s="194">
        <v>23</v>
      </c>
      <c r="B1072" s="102" t="s">
        <v>759</v>
      </c>
      <c r="C1072" s="102"/>
      <c r="D1072" s="194"/>
      <c r="E1072" s="942" t="s">
        <v>1163</v>
      </c>
      <c r="F1072" s="194" t="s">
        <v>990</v>
      </c>
      <c r="G1072" s="194">
        <v>7</v>
      </c>
      <c r="H1072" s="194">
        <v>1.96</v>
      </c>
      <c r="I1072" s="102">
        <v>1</v>
      </c>
      <c r="J1072" s="102">
        <v>163072</v>
      </c>
      <c r="K1072" s="102"/>
      <c r="L1072" s="102"/>
      <c r="M1072" s="213">
        <f t="shared" si="261"/>
        <v>163072</v>
      </c>
      <c r="N1072" s="194">
        <v>1.96</v>
      </c>
      <c r="O1072" s="102">
        <v>1</v>
      </c>
      <c r="P1072" s="194">
        <v>163072</v>
      </c>
      <c r="Q1072" s="194"/>
      <c r="R1072" s="194"/>
      <c r="S1072" s="213">
        <f t="shared" si="262"/>
        <v>163072</v>
      </c>
      <c r="T1072" s="213">
        <f t="shared" si="263"/>
        <v>0</v>
      </c>
      <c r="U1072" s="213">
        <f t="shared" si="263"/>
        <v>0</v>
      </c>
      <c r="V1072" s="213">
        <f t="shared" si="263"/>
        <v>0</v>
      </c>
      <c r="W1072" s="213">
        <f t="shared" si="263"/>
        <v>0</v>
      </c>
      <c r="X1072" s="213">
        <f t="shared" si="264"/>
        <v>0</v>
      </c>
      <c r="Y1072" s="194">
        <v>8</v>
      </c>
      <c r="Z1072" s="194">
        <v>2.02</v>
      </c>
      <c r="AA1072" s="102">
        <v>1</v>
      </c>
      <c r="AB1072" s="102">
        <v>168064</v>
      </c>
      <c r="AC1072" s="102"/>
      <c r="AD1072" s="102"/>
      <c r="AE1072" s="213">
        <f t="shared" si="265"/>
        <v>168064</v>
      </c>
      <c r="AF1072" s="194">
        <v>9</v>
      </c>
      <c r="AG1072" s="194">
        <v>2.02</v>
      </c>
      <c r="AH1072" s="102">
        <v>1</v>
      </c>
      <c r="AI1072" s="102">
        <v>168064</v>
      </c>
      <c r="AJ1072" s="102"/>
      <c r="AK1072" s="102"/>
      <c r="AL1072" s="213">
        <f t="shared" si="266"/>
        <v>168064</v>
      </c>
    </row>
    <row r="1073" spans="1:38" ht="27">
      <c r="A1073" s="194">
        <v>24</v>
      </c>
      <c r="B1073" s="104" t="s">
        <v>8198</v>
      </c>
      <c r="C1073" s="104" t="s">
        <v>5282</v>
      </c>
      <c r="D1073" s="194">
        <v>2000</v>
      </c>
      <c r="E1073" s="942" t="s">
        <v>1121</v>
      </c>
      <c r="F1073" s="194" t="s">
        <v>990</v>
      </c>
      <c r="G1073" s="194">
        <v>2</v>
      </c>
      <c r="H1073" s="194">
        <v>1.79</v>
      </c>
      <c r="I1073" s="102">
        <v>1</v>
      </c>
      <c r="J1073" s="102">
        <v>148928</v>
      </c>
      <c r="K1073" s="102"/>
      <c r="L1073" s="102"/>
      <c r="M1073" s="213">
        <f t="shared" si="261"/>
        <v>148928</v>
      </c>
      <c r="N1073" s="194">
        <v>1.73</v>
      </c>
      <c r="O1073" s="102">
        <v>1</v>
      </c>
      <c r="P1073" s="194">
        <v>143936</v>
      </c>
      <c r="Q1073" s="194"/>
      <c r="R1073" s="194"/>
      <c r="S1073" s="213">
        <f t="shared" si="262"/>
        <v>143936</v>
      </c>
      <c r="T1073" s="213">
        <f t="shared" si="263"/>
        <v>0</v>
      </c>
      <c r="U1073" s="213">
        <f t="shared" si="263"/>
        <v>4992</v>
      </c>
      <c r="V1073" s="213">
        <f t="shared" si="263"/>
        <v>0</v>
      </c>
      <c r="W1073" s="213">
        <f t="shared" si="263"/>
        <v>0</v>
      </c>
      <c r="X1073" s="213">
        <f t="shared" si="264"/>
        <v>4992</v>
      </c>
      <c r="Y1073" s="194">
        <v>3</v>
      </c>
      <c r="Z1073" s="194">
        <v>1.84</v>
      </c>
      <c r="AA1073" s="102">
        <v>1</v>
      </c>
      <c r="AB1073" s="102">
        <v>153088</v>
      </c>
      <c r="AC1073" s="102"/>
      <c r="AD1073" s="102"/>
      <c r="AE1073" s="213">
        <f t="shared" si="265"/>
        <v>153088</v>
      </c>
      <c r="AF1073" s="194">
        <v>4</v>
      </c>
      <c r="AG1073" s="194">
        <v>1.9</v>
      </c>
      <c r="AH1073" s="102">
        <v>1</v>
      </c>
      <c r="AI1073" s="102">
        <v>158080</v>
      </c>
      <c r="AJ1073" s="102"/>
      <c r="AK1073" s="102"/>
      <c r="AL1073" s="213">
        <f t="shared" si="266"/>
        <v>158080</v>
      </c>
    </row>
    <row r="1074" spans="1:38" ht="27">
      <c r="A1074" s="194">
        <v>25</v>
      </c>
      <c r="B1074" s="102" t="s">
        <v>6821</v>
      </c>
      <c r="C1074" s="102" t="s">
        <v>5282</v>
      </c>
      <c r="D1074" s="194">
        <v>1972</v>
      </c>
      <c r="E1074" s="942" t="s">
        <v>1121</v>
      </c>
      <c r="F1074" s="194" t="s">
        <v>990</v>
      </c>
      <c r="G1074" s="194">
        <v>3</v>
      </c>
      <c r="H1074" s="194">
        <v>1.84</v>
      </c>
      <c r="I1074" s="102">
        <v>1</v>
      </c>
      <c r="J1074" s="102">
        <v>153088</v>
      </c>
      <c r="K1074" s="102"/>
      <c r="L1074" s="102"/>
      <c r="M1074" s="213">
        <f t="shared" si="261"/>
        <v>153088</v>
      </c>
      <c r="N1074" s="194">
        <v>1.79</v>
      </c>
      <c r="O1074" s="102">
        <v>1</v>
      </c>
      <c r="P1074" s="194">
        <v>148928</v>
      </c>
      <c r="Q1074" s="194"/>
      <c r="R1074" s="194"/>
      <c r="S1074" s="213">
        <f t="shared" si="262"/>
        <v>148928</v>
      </c>
      <c r="T1074" s="213">
        <f t="shared" si="263"/>
        <v>0</v>
      </c>
      <c r="U1074" s="213">
        <f t="shared" si="263"/>
        <v>4160</v>
      </c>
      <c r="V1074" s="213">
        <f t="shared" si="263"/>
        <v>0</v>
      </c>
      <c r="W1074" s="213">
        <f t="shared" si="263"/>
        <v>0</v>
      </c>
      <c r="X1074" s="213">
        <f t="shared" si="264"/>
        <v>4160</v>
      </c>
      <c r="Y1074" s="194">
        <v>4</v>
      </c>
      <c r="Z1074" s="194">
        <v>1.9</v>
      </c>
      <c r="AA1074" s="102">
        <v>1</v>
      </c>
      <c r="AB1074" s="102">
        <v>158080</v>
      </c>
      <c r="AC1074" s="102"/>
      <c r="AD1074" s="102"/>
      <c r="AE1074" s="213">
        <f t="shared" si="265"/>
        <v>158080</v>
      </c>
      <c r="AF1074" s="194">
        <v>5</v>
      </c>
      <c r="AG1074" s="194">
        <v>1.9</v>
      </c>
      <c r="AH1074" s="102">
        <v>1</v>
      </c>
      <c r="AI1074" s="102">
        <v>158080</v>
      </c>
      <c r="AJ1074" s="102"/>
      <c r="AK1074" s="102"/>
      <c r="AL1074" s="213">
        <f t="shared" si="266"/>
        <v>158080</v>
      </c>
    </row>
    <row r="1075" spans="1:38" ht="27">
      <c r="A1075" s="194">
        <v>26</v>
      </c>
      <c r="B1075" s="102" t="s">
        <v>1453</v>
      </c>
      <c r="C1075" s="102" t="s">
        <v>5282</v>
      </c>
      <c r="D1075" s="194">
        <v>1961</v>
      </c>
      <c r="E1075" s="942" t="s">
        <v>1121</v>
      </c>
      <c r="F1075" s="194" t="s">
        <v>990</v>
      </c>
      <c r="G1075" s="194">
        <v>34</v>
      </c>
      <c r="H1075" s="194">
        <v>2.2799999999999998</v>
      </c>
      <c r="I1075" s="102">
        <v>1</v>
      </c>
      <c r="J1075" s="102">
        <v>189695.99999999997</v>
      </c>
      <c r="K1075" s="102"/>
      <c r="L1075" s="102"/>
      <c r="M1075" s="213">
        <f t="shared" si="261"/>
        <v>189695.99999999997</v>
      </c>
      <c r="N1075" s="194">
        <v>2.2799999999999998</v>
      </c>
      <c r="O1075" s="102">
        <v>1</v>
      </c>
      <c r="P1075" s="194">
        <v>189695.99999999997</v>
      </c>
      <c r="Q1075" s="194"/>
      <c r="R1075" s="194"/>
      <c r="S1075" s="213">
        <f t="shared" si="262"/>
        <v>189695.99999999997</v>
      </c>
      <c r="T1075" s="213">
        <f t="shared" si="263"/>
        <v>0</v>
      </c>
      <c r="U1075" s="213">
        <f t="shared" si="263"/>
        <v>0</v>
      </c>
      <c r="V1075" s="213">
        <f t="shared" si="263"/>
        <v>0</v>
      </c>
      <c r="W1075" s="213">
        <f t="shared" si="263"/>
        <v>0</v>
      </c>
      <c r="X1075" s="213">
        <f t="shared" si="264"/>
        <v>0</v>
      </c>
      <c r="Y1075" s="194">
        <v>35</v>
      </c>
      <c r="Z1075" s="194">
        <v>2.2799999999999998</v>
      </c>
      <c r="AA1075" s="102">
        <v>1</v>
      </c>
      <c r="AB1075" s="102">
        <v>189695.99999999997</v>
      </c>
      <c r="AC1075" s="102"/>
      <c r="AD1075" s="102"/>
      <c r="AE1075" s="213">
        <f t="shared" si="265"/>
        <v>189695.99999999997</v>
      </c>
      <c r="AF1075" s="194">
        <v>36</v>
      </c>
      <c r="AG1075" s="194">
        <v>2.2799999999999998</v>
      </c>
      <c r="AH1075" s="102">
        <v>1</v>
      </c>
      <c r="AI1075" s="102">
        <v>189695.99999999997</v>
      </c>
      <c r="AJ1075" s="102"/>
      <c r="AK1075" s="102"/>
      <c r="AL1075" s="213">
        <f t="shared" si="266"/>
        <v>189695.99999999997</v>
      </c>
    </row>
    <row r="1076" spans="1:38" ht="27">
      <c r="A1076" s="194">
        <v>27</v>
      </c>
      <c r="B1076" s="104" t="s">
        <v>1891</v>
      </c>
      <c r="C1076" s="104" t="s">
        <v>5283</v>
      </c>
      <c r="D1076" s="194">
        <v>1989</v>
      </c>
      <c r="E1076" s="942" t="s">
        <v>1121</v>
      </c>
      <c r="F1076" s="194" t="s">
        <v>990</v>
      </c>
      <c r="G1076" s="194">
        <v>7</v>
      </c>
      <c r="H1076" s="194">
        <v>1.96</v>
      </c>
      <c r="I1076" s="102">
        <v>1</v>
      </c>
      <c r="J1076" s="102">
        <v>163072</v>
      </c>
      <c r="K1076" s="102"/>
      <c r="L1076" s="102"/>
      <c r="M1076" s="213">
        <f t="shared" si="261"/>
        <v>163072</v>
      </c>
      <c r="N1076" s="194">
        <v>1.96</v>
      </c>
      <c r="O1076" s="102">
        <v>1</v>
      </c>
      <c r="P1076" s="194">
        <v>163072</v>
      </c>
      <c r="Q1076" s="194"/>
      <c r="R1076" s="194"/>
      <c r="S1076" s="213">
        <f t="shared" si="262"/>
        <v>163072</v>
      </c>
      <c r="T1076" s="213">
        <f t="shared" si="263"/>
        <v>0</v>
      </c>
      <c r="U1076" s="213">
        <f t="shared" si="263"/>
        <v>0</v>
      </c>
      <c r="V1076" s="213">
        <f t="shared" si="263"/>
        <v>0</v>
      </c>
      <c r="W1076" s="213">
        <f t="shared" si="263"/>
        <v>0</v>
      </c>
      <c r="X1076" s="213">
        <f t="shared" si="264"/>
        <v>0</v>
      </c>
      <c r="Y1076" s="194">
        <v>8</v>
      </c>
      <c r="Z1076" s="194">
        <v>2.02</v>
      </c>
      <c r="AA1076" s="102">
        <v>1</v>
      </c>
      <c r="AB1076" s="102">
        <v>168064</v>
      </c>
      <c r="AC1076" s="102"/>
      <c r="AD1076" s="102"/>
      <c r="AE1076" s="213">
        <f t="shared" si="265"/>
        <v>168064</v>
      </c>
      <c r="AF1076" s="194">
        <v>9</v>
      </c>
      <c r="AG1076" s="194">
        <v>2.02</v>
      </c>
      <c r="AH1076" s="102">
        <v>1</v>
      </c>
      <c r="AI1076" s="102">
        <v>168064</v>
      </c>
      <c r="AJ1076" s="102"/>
      <c r="AK1076" s="102"/>
      <c r="AL1076" s="213">
        <f t="shared" si="266"/>
        <v>168064</v>
      </c>
    </row>
    <row r="1077" spans="1:38" ht="27">
      <c r="A1077" s="194">
        <v>28</v>
      </c>
      <c r="B1077" s="102" t="s">
        <v>1454</v>
      </c>
      <c r="C1077" s="102" t="s">
        <v>5282</v>
      </c>
      <c r="D1077" s="194">
        <v>1975</v>
      </c>
      <c r="E1077" s="942" t="s">
        <v>1121</v>
      </c>
      <c r="F1077" s="194" t="s">
        <v>990</v>
      </c>
      <c r="G1077" s="194">
        <v>22</v>
      </c>
      <c r="H1077" s="194">
        <v>2.2799999999999998</v>
      </c>
      <c r="I1077" s="102">
        <v>1</v>
      </c>
      <c r="J1077" s="102">
        <v>189695.99999999997</v>
      </c>
      <c r="K1077" s="102"/>
      <c r="L1077" s="102"/>
      <c r="M1077" s="213">
        <f t="shared" si="261"/>
        <v>189695.99999999997</v>
      </c>
      <c r="N1077" s="194">
        <v>2.2799999999999998</v>
      </c>
      <c r="O1077" s="102">
        <v>1</v>
      </c>
      <c r="P1077" s="194">
        <v>189695.99999999997</v>
      </c>
      <c r="Q1077" s="194"/>
      <c r="R1077" s="194"/>
      <c r="S1077" s="213">
        <f t="shared" si="262"/>
        <v>189695.99999999997</v>
      </c>
      <c r="T1077" s="213">
        <f t="shared" si="263"/>
        <v>0</v>
      </c>
      <c r="U1077" s="213">
        <f t="shared" si="263"/>
        <v>0</v>
      </c>
      <c r="V1077" s="213">
        <f t="shared" si="263"/>
        <v>0</v>
      </c>
      <c r="W1077" s="213">
        <f t="shared" si="263"/>
        <v>0</v>
      </c>
      <c r="X1077" s="213">
        <f t="shared" si="264"/>
        <v>0</v>
      </c>
      <c r="Y1077" s="194">
        <v>23</v>
      </c>
      <c r="Z1077" s="194">
        <v>2.2799999999999998</v>
      </c>
      <c r="AA1077" s="102">
        <v>1</v>
      </c>
      <c r="AB1077" s="102">
        <v>189695.99999999997</v>
      </c>
      <c r="AC1077" s="102"/>
      <c r="AD1077" s="102"/>
      <c r="AE1077" s="213">
        <f t="shared" si="265"/>
        <v>189695.99999999997</v>
      </c>
      <c r="AF1077" s="194">
        <v>24</v>
      </c>
      <c r="AG1077" s="194">
        <v>2.2799999999999998</v>
      </c>
      <c r="AH1077" s="102">
        <v>1</v>
      </c>
      <c r="AI1077" s="102">
        <v>189695.99999999997</v>
      </c>
      <c r="AJ1077" s="102"/>
      <c r="AK1077" s="102"/>
      <c r="AL1077" s="213">
        <f t="shared" si="266"/>
        <v>189695.99999999997</v>
      </c>
    </row>
    <row r="1078" spans="1:38" ht="27">
      <c r="A1078" s="194">
        <v>29</v>
      </c>
      <c r="B1078" s="102" t="s">
        <v>1455</v>
      </c>
      <c r="C1078" s="102" t="s">
        <v>5283</v>
      </c>
      <c r="D1078" s="194">
        <v>1985</v>
      </c>
      <c r="E1078" s="942" t="s">
        <v>1121</v>
      </c>
      <c r="F1078" s="194" t="s">
        <v>990</v>
      </c>
      <c r="G1078" s="194">
        <v>17</v>
      </c>
      <c r="H1078" s="194">
        <v>2.21</v>
      </c>
      <c r="I1078" s="102">
        <v>1</v>
      </c>
      <c r="J1078" s="102">
        <v>183872</v>
      </c>
      <c r="K1078" s="102"/>
      <c r="L1078" s="102"/>
      <c r="M1078" s="213">
        <f t="shared" si="261"/>
        <v>183872</v>
      </c>
      <c r="N1078" s="194">
        <v>2.21</v>
      </c>
      <c r="O1078" s="102">
        <v>1</v>
      </c>
      <c r="P1078" s="194">
        <v>183872</v>
      </c>
      <c r="Q1078" s="194"/>
      <c r="R1078" s="194"/>
      <c r="S1078" s="213">
        <f t="shared" si="262"/>
        <v>183872</v>
      </c>
      <c r="T1078" s="213">
        <f t="shared" si="263"/>
        <v>0</v>
      </c>
      <c r="U1078" s="213">
        <f t="shared" si="263"/>
        <v>0</v>
      </c>
      <c r="V1078" s="213">
        <f t="shared" si="263"/>
        <v>0</v>
      </c>
      <c r="W1078" s="213">
        <f t="shared" si="263"/>
        <v>0</v>
      </c>
      <c r="X1078" s="213">
        <f t="shared" si="264"/>
        <v>0</v>
      </c>
      <c r="Y1078" s="194">
        <v>18</v>
      </c>
      <c r="Z1078" s="194">
        <v>2.21</v>
      </c>
      <c r="AA1078" s="102">
        <v>1</v>
      </c>
      <c r="AB1078" s="102">
        <v>183872</v>
      </c>
      <c r="AC1078" s="102"/>
      <c r="AD1078" s="102"/>
      <c r="AE1078" s="213">
        <f t="shared" si="265"/>
        <v>183872</v>
      </c>
      <c r="AF1078" s="194">
        <v>19</v>
      </c>
      <c r="AG1078" s="194">
        <v>2.2799999999999998</v>
      </c>
      <c r="AH1078" s="102">
        <v>1</v>
      </c>
      <c r="AI1078" s="102">
        <v>189695.99999999997</v>
      </c>
      <c r="AJ1078" s="102"/>
      <c r="AK1078" s="102"/>
      <c r="AL1078" s="213">
        <f t="shared" si="266"/>
        <v>189695.99999999997</v>
      </c>
    </row>
    <row r="1079" spans="1:38" ht="27">
      <c r="A1079" s="194">
        <v>30</v>
      </c>
      <c r="B1079" s="102" t="s">
        <v>1448</v>
      </c>
      <c r="C1079" s="102" t="s">
        <v>5282</v>
      </c>
      <c r="D1079" s="194">
        <v>1976</v>
      </c>
      <c r="E1079" s="942" t="s">
        <v>1121</v>
      </c>
      <c r="F1079" s="194" t="s">
        <v>990</v>
      </c>
      <c r="G1079" s="194">
        <v>20</v>
      </c>
      <c r="H1079" s="194">
        <v>2.2799999999999998</v>
      </c>
      <c r="I1079" s="102">
        <v>1</v>
      </c>
      <c r="J1079" s="102">
        <v>189695.99999999997</v>
      </c>
      <c r="K1079" s="102"/>
      <c r="L1079" s="102"/>
      <c r="M1079" s="213">
        <f t="shared" si="261"/>
        <v>189695.99999999997</v>
      </c>
      <c r="N1079" s="194">
        <v>2.2799999999999998</v>
      </c>
      <c r="O1079" s="102">
        <v>1</v>
      </c>
      <c r="P1079" s="194">
        <v>189695.99999999997</v>
      </c>
      <c r="Q1079" s="194"/>
      <c r="R1079" s="194"/>
      <c r="S1079" s="213">
        <f t="shared" si="262"/>
        <v>189695.99999999997</v>
      </c>
      <c r="T1079" s="213">
        <f t="shared" si="263"/>
        <v>0</v>
      </c>
      <c r="U1079" s="213">
        <f t="shared" si="263"/>
        <v>0</v>
      </c>
      <c r="V1079" s="213">
        <f t="shared" si="263"/>
        <v>0</v>
      </c>
      <c r="W1079" s="213">
        <f t="shared" si="263"/>
        <v>0</v>
      </c>
      <c r="X1079" s="213">
        <f t="shared" si="264"/>
        <v>0</v>
      </c>
      <c r="Y1079" s="194">
        <v>21</v>
      </c>
      <c r="Z1079" s="194">
        <v>2.2799999999999998</v>
      </c>
      <c r="AA1079" s="102">
        <v>1</v>
      </c>
      <c r="AB1079" s="102">
        <v>189695.99999999997</v>
      </c>
      <c r="AC1079" s="102"/>
      <c r="AD1079" s="102"/>
      <c r="AE1079" s="213">
        <f t="shared" si="265"/>
        <v>189695.99999999997</v>
      </c>
      <c r="AF1079" s="194">
        <v>22</v>
      </c>
      <c r="AG1079" s="194">
        <v>2.2799999999999998</v>
      </c>
      <c r="AH1079" s="102">
        <v>1</v>
      </c>
      <c r="AI1079" s="102">
        <v>189695.99999999997</v>
      </c>
      <c r="AJ1079" s="102"/>
      <c r="AK1079" s="102"/>
      <c r="AL1079" s="213">
        <f t="shared" si="266"/>
        <v>189695.99999999997</v>
      </c>
    </row>
    <row r="1080" spans="1:38" ht="27">
      <c r="A1080" s="194">
        <v>31</v>
      </c>
      <c r="B1080" s="102" t="s">
        <v>1456</v>
      </c>
      <c r="C1080" s="102" t="s">
        <v>5282</v>
      </c>
      <c r="D1080" s="194">
        <v>1985</v>
      </c>
      <c r="E1080" s="942" t="s">
        <v>1121</v>
      </c>
      <c r="F1080" s="194" t="s">
        <v>990</v>
      </c>
      <c r="G1080" s="194">
        <v>18</v>
      </c>
      <c r="H1080" s="194">
        <v>2.21</v>
      </c>
      <c r="I1080" s="102">
        <v>1</v>
      </c>
      <c r="J1080" s="102">
        <v>183872</v>
      </c>
      <c r="K1080" s="102"/>
      <c r="L1080" s="102"/>
      <c r="M1080" s="213">
        <f t="shared" si="261"/>
        <v>183872</v>
      </c>
      <c r="N1080" s="194">
        <v>2.21</v>
      </c>
      <c r="O1080" s="102">
        <v>1</v>
      </c>
      <c r="P1080" s="194">
        <v>183872</v>
      </c>
      <c r="Q1080" s="194"/>
      <c r="R1080" s="194"/>
      <c r="S1080" s="213">
        <f t="shared" si="262"/>
        <v>183872</v>
      </c>
      <c r="T1080" s="213">
        <f t="shared" si="263"/>
        <v>0</v>
      </c>
      <c r="U1080" s="213">
        <f t="shared" si="263"/>
        <v>0</v>
      </c>
      <c r="V1080" s="213">
        <f t="shared" si="263"/>
        <v>0</v>
      </c>
      <c r="W1080" s="213">
        <f t="shared" si="263"/>
        <v>0</v>
      </c>
      <c r="X1080" s="213">
        <f t="shared" si="264"/>
        <v>0</v>
      </c>
      <c r="Y1080" s="194">
        <v>19</v>
      </c>
      <c r="Z1080" s="194">
        <v>2.2799999999999998</v>
      </c>
      <c r="AA1080" s="102">
        <v>1</v>
      </c>
      <c r="AB1080" s="102">
        <v>189695.99999999997</v>
      </c>
      <c r="AC1080" s="102"/>
      <c r="AD1080" s="102"/>
      <c r="AE1080" s="213">
        <f t="shared" si="265"/>
        <v>189695.99999999997</v>
      </c>
      <c r="AF1080" s="194">
        <v>20</v>
      </c>
      <c r="AG1080" s="194">
        <v>2.2799999999999998</v>
      </c>
      <c r="AH1080" s="102">
        <v>1</v>
      </c>
      <c r="AI1080" s="102">
        <v>189695.99999999997</v>
      </c>
      <c r="AJ1080" s="102"/>
      <c r="AK1080" s="102"/>
      <c r="AL1080" s="213">
        <f t="shared" si="266"/>
        <v>189695.99999999997</v>
      </c>
    </row>
    <row r="1081" spans="1:38" ht="27">
      <c r="A1081" s="194">
        <v>32</v>
      </c>
      <c r="B1081" s="104" t="s">
        <v>5508</v>
      </c>
      <c r="C1081" s="104" t="s">
        <v>5282</v>
      </c>
      <c r="D1081" s="194">
        <v>1996</v>
      </c>
      <c r="E1081" s="942" t="s">
        <v>1121</v>
      </c>
      <c r="F1081" s="194" t="s">
        <v>990</v>
      </c>
      <c r="G1081" s="194">
        <v>4</v>
      </c>
      <c r="H1081" s="194">
        <v>1.9</v>
      </c>
      <c r="I1081" s="102">
        <v>1</v>
      </c>
      <c r="J1081" s="102">
        <v>158080</v>
      </c>
      <c r="K1081" s="102"/>
      <c r="L1081" s="102"/>
      <c r="M1081" s="213">
        <f t="shared" si="261"/>
        <v>158080</v>
      </c>
      <c r="N1081" s="194">
        <v>1.84</v>
      </c>
      <c r="O1081" s="102">
        <v>1</v>
      </c>
      <c r="P1081" s="194">
        <v>153088</v>
      </c>
      <c r="Q1081" s="194"/>
      <c r="R1081" s="194"/>
      <c r="S1081" s="213">
        <f t="shared" si="262"/>
        <v>153088</v>
      </c>
      <c r="T1081" s="213">
        <f t="shared" si="263"/>
        <v>0</v>
      </c>
      <c r="U1081" s="213">
        <f t="shared" si="263"/>
        <v>4992</v>
      </c>
      <c r="V1081" s="213">
        <f t="shared" si="263"/>
        <v>0</v>
      </c>
      <c r="W1081" s="213">
        <f t="shared" si="263"/>
        <v>0</v>
      </c>
      <c r="X1081" s="213">
        <f t="shared" si="264"/>
        <v>4992</v>
      </c>
      <c r="Y1081" s="194">
        <v>5</v>
      </c>
      <c r="Z1081" s="194">
        <v>1.9</v>
      </c>
      <c r="AA1081" s="102">
        <v>1</v>
      </c>
      <c r="AB1081" s="102">
        <v>158080</v>
      </c>
      <c r="AC1081" s="102"/>
      <c r="AD1081" s="102"/>
      <c r="AE1081" s="213">
        <f t="shared" si="265"/>
        <v>158080</v>
      </c>
      <c r="AF1081" s="194">
        <v>6</v>
      </c>
      <c r="AG1081" s="194">
        <v>1.96</v>
      </c>
      <c r="AH1081" s="102">
        <v>1</v>
      </c>
      <c r="AI1081" s="102">
        <v>163072</v>
      </c>
      <c r="AJ1081" s="102"/>
      <c r="AK1081" s="102"/>
      <c r="AL1081" s="213">
        <f t="shared" si="266"/>
        <v>163072</v>
      </c>
    </row>
    <row r="1082" spans="1:38" ht="27">
      <c r="A1082" s="194">
        <v>33</v>
      </c>
      <c r="B1082" s="102" t="s">
        <v>4368</v>
      </c>
      <c r="C1082" s="102" t="s">
        <v>5282</v>
      </c>
      <c r="D1082" s="194">
        <v>1975</v>
      </c>
      <c r="E1082" s="942" t="s">
        <v>1121</v>
      </c>
      <c r="F1082" s="194" t="s">
        <v>990</v>
      </c>
      <c r="G1082" s="194">
        <v>4</v>
      </c>
      <c r="H1082" s="194">
        <v>1.9</v>
      </c>
      <c r="I1082" s="102">
        <v>1</v>
      </c>
      <c r="J1082" s="102">
        <v>158080</v>
      </c>
      <c r="K1082" s="102"/>
      <c r="L1082" s="102"/>
      <c r="M1082" s="213">
        <f t="shared" si="261"/>
        <v>158080</v>
      </c>
      <c r="N1082" s="194">
        <v>1.84</v>
      </c>
      <c r="O1082" s="102">
        <v>1</v>
      </c>
      <c r="P1082" s="194">
        <v>153088</v>
      </c>
      <c r="Q1082" s="194"/>
      <c r="R1082" s="194"/>
      <c r="S1082" s="213">
        <f t="shared" si="262"/>
        <v>153088</v>
      </c>
      <c r="T1082" s="213">
        <f t="shared" si="263"/>
        <v>0</v>
      </c>
      <c r="U1082" s="213">
        <f t="shared" si="263"/>
        <v>4992</v>
      </c>
      <c r="V1082" s="213">
        <f t="shared" si="263"/>
        <v>0</v>
      </c>
      <c r="W1082" s="213">
        <f t="shared" si="263"/>
        <v>0</v>
      </c>
      <c r="X1082" s="213">
        <f t="shared" si="264"/>
        <v>4992</v>
      </c>
      <c r="Y1082" s="194">
        <v>5</v>
      </c>
      <c r="Z1082" s="194">
        <v>1.9</v>
      </c>
      <c r="AA1082" s="102">
        <v>1</v>
      </c>
      <c r="AB1082" s="102">
        <v>158080</v>
      </c>
      <c r="AC1082" s="102"/>
      <c r="AD1082" s="102"/>
      <c r="AE1082" s="213">
        <f t="shared" si="265"/>
        <v>158080</v>
      </c>
      <c r="AF1082" s="194">
        <v>6</v>
      </c>
      <c r="AG1082" s="194">
        <v>1.96</v>
      </c>
      <c r="AH1082" s="102">
        <v>1</v>
      </c>
      <c r="AI1082" s="102">
        <v>163072</v>
      </c>
      <c r="AJ1082" s="102"/>
      <c r="AK1082" s="102"/>
      <c r="AL1082" s="213">
        <f t="shared" si="266"/>
        <v>163072</v>
      </c>
    </row>
    <row r="1083" spans="1:38" ht="27">
      <c r="A1083" s="194">
        <v>34</v>
      </c>
      <c r="B1083" s="102" t="s">
        <v>8199</v>
      </c>
      <c r="C1083" s="102" t="s">
        <v>5282</v>
      </c>
      <c r="D1083" s="194">
        <v>2003</v>
      </c>
      <c r="E1083" s="942" t="s">
        <v>1121</v>
      </c>
      <c r="F1083" s="194" t="s">
        <v>990</v>
      </c>
      <c r="G1083" s="194">
        <v>2</v>
      </c>
      <c r="H1083" s="194">
        <v>1.79</v>
      </c>
      <c r="I1083" s="102">
        <v>1</v>
      </c>
      <c r="J1083" s="102">
        <v>148928</v>
      </c>
      <c r="K1083" s="102"/>
      <c r="L1083" s="102"/>
      <c r="M1083" s="213">
        <f t="shared" si="261"/>
        <v>148928</v>
      </c>
      <c r="N1083" s="194">
        <v>1.73</v>
      </c>
      <c r="O1083" s="102">
        <v>1</v>
      </c>
      <c r="P1083" s="194">
        <v>143936</v>
      </c>
      <c r="Q1083" s="194"/>
      <c r="R1083" s="194"/>
      <c r="S1083" s="213">
        <f t="shared" si="262"/>
        <v>143936</v>
      </c>
      <c r="T1083" s="213">
        <f t="shared" si="263"/>
        <v>0</v>
      </c>
      <c r="U1083" s="213">
        <f t="shared" si="263"/>
        <v>4992</v>
      </c>
      <c r="V1083" s="213">
        <f t="shared" si="263"/>
        <v>0</v>
      </c>
      <c r="W1083" s="213">
        <f t="shared" si="263"/>
        <v>0</v>
      </c>
      <c r="X1083" s="213">
        <f t="shared" si="264"/>
        <v>4992</v>
      </c>
      <c r="Y1083" s="194">
        <v>3</v>
      </c>
      <c r="Z1083" s="194">
        <v>1.84</v>
      </c>
      <c r="AA1083" s="102">
        <v>1</v>
      </c>
      <c r="AB1083" s="102">
        <v>153088</v>
      </c>
      <c r="AC1083" s="102"/>
      <c r="AD1083" s="102"/>
      <c r="AE1083" s="213">
        <f t="shared" si="265"/>
        <v>153088</v>
      </c>
      <c r="AF1083" s="194">
        <v>4</v>
      </c>
      <c r="AG1083" s="194">
        <v>1.9</v>
      </c>
      <c r="AH1083" s="102">
        <v>1</v>
      </c>
      <c r="AI1083" s="102">
        <v>158080</v>
      </c>
      <c r="AJ1083" s="102"/>
      <c r="AK1083" s="102"/>
      <c r="AL1083" s="213">
        <f t="shared" si="266"/>
        <v>158080</v>
      </c>
    </row>
    <row r="1084" spans="1:38" ht="27">
      <c r="A1084" s="194">
        <v>35</v>
      </c>
      <c r="B1084" s="104" t="s">
        <v>5510</v>
      </c>
      <c r="C1084" s="104" t="s">
        <v>5282</v>
      </c>
      <c r="D1084" s="194">
        <v>1997</v>
      </c>
      <c r="E1084" s="942" t="s">
        <v>1121</v>
      </c>
      <c r="F1084" s="194" t="s">
        <v>990</v>
      </c>
      <c r="G1084" s="194">
        <v>4</v>
      </c>
      <c r="H1084" s="194">
        <v>1.9</v>
      </c>
      <c r="I1084" s="102">
        <v>1</v>
      </c>
      <c r="J1084" s="102">
        <v>158080</v>
      </c>
      <c r="K1084" s="102"/>
      <c r="L1084" s="102"/>
      <c r="M1084" s="213">
        <f t="shared" si="261"/>
        <v>158080</v>
      </c>
      <c r="N1084" s="194">
        <v>1.84</v>
      </c>
      <c r="O1084" s="102">
        <v>1</v>
      </c>
      <c r="P1084" s="194">
        <v>153088</v>
      </c>
      <c r="Q1084" s="194"/>
      <c r="R1084" s="194"/>
      <c r="S1084" s="213">
        <f t="shared" si="262"/>
        <v>153088</v>
      </c>
      <c r="T1084" s="213">
        <f t="shared" si="263"/>
        <v>0</v>
      </c>
      <c r="U1084" s="213">
        <f t="shared" si="263"/>
        <v>4992</v>
      </c>
      <c r="V1084" s="213">
        <f t="shared" si="263"/>
        <v>0</v>
      </c>
      <c r="W1084" s="213">
        <f t="shared" si="263"/>
        <v>0</v>
      </c>
      <c r="X1084" s="213">
        <f t="shared" si="264"/>
        <v>4992</v>
      </c>
      <c r="Y1084" s="194">
        <v>5</v>
      </c>
      <c r="Z1084" s="194">
        <v>1.9</v>
      </c>
      <c r="AA1084" s="102">
        <v>1</v>
      </c>
      <c r="AB1084" s="102">
        <v>158080</v>
      </c>
      <c r="AC1084" s="102"/>
      <c r="AD1084" s="102"/>
      <c r="AE1084" s="213">
        <f t="shared" si="265"/>
        <v>158080</v>
      </c>
      <c r="AF1084" s="194">
        <v>6</v>
      </c>
      <c r="AG1084" s="194">
        <v>1.96</v>
      </c>
      <c r="AH1084" s="102">
        <v>1</v>
      </c>
      <c r="AI1084" s="102">
        <v>163072</v>
      </c>
      <c r="AJ1084" s="102"/>
      <c r="AK1084" s="102"/>
      <c r="AL1084" s="213">
        <f t="shared" si="266"/>
        <v>163072</v>
      </c>
    </row>
    <row r="1085" spans="1:38" ht="27">
      <c r="A1085" s="194">
        <v>36</v>
      </c>
      <c r="B1085" s="102" t="s">
        <v>6822</v>
      </c>
      <c r="C1085" s="102" t="s">
        <v>5282</v>
      </c>
      <c r="D1085" s="194">
        <v>1998</v>
      </c>
      <c r="E1085" s="942" t="s">
        <v>1121</v>
      </c>
      <c r="F1085" s="194" t="s">
        <v>990</v>
      </c>
      <c r="G1085" s="194">
        <v>3</v>
      </c>
      <c r="H1085" s="194">
        <v>1.84</v>
      </c>
      <c r="I1085" s="102">
        <v>1</v>
      </c>
      <c r="J1085" s="102">
        <v>153088</v>
      </c>
      <c r="K1085" s="102"/>
      <c r="L1085" s="102"/>
      <c r="M1085" s="213">
        <f t="shared" si="261"/>
        <v>153088</v>
      </c>
      <c r="N1085" s="194">
        <v>1.79</v>
      </c>
      <c r="O1085" s="102">
        <v>1</v>
      </c>
      <c r="P1085" s="194">
        <v>148928</v>
      </c>
      <c r="Q1085" s="194"/>
      <c r="R1085" s="194"/>
      <c r="S1085" s="213">
        <f t="shared" si="262"/>
        <v>148928</v>
      </c>
      <c r="T1085" s="213">
        <f t="shared" si="263"/>
        <v>0</v>
      </c>
      <c r="U1085" s="213">
        <f t="shared" si="263"/>
        <v>4160</v>
      </c>
      <c r="V1085" s="213">
        <f t="shared" si="263"/>
        <v>0</v>
      </c>
      <c r="W1085" s="213">
        <f t="shared" si="263"/>
        <v>0</v>
      </c>
      <c r="X1085" s="213">
        <f t="shared" si="264"/>
        <v>4160</v>
      </c>
      <c r="Y1085" s="194">
        <v>4</v>
      </c>
      <c r="Z1085" s="194">
        <v>1.9</v>
      </c>
      <c r="AA1085" s="102">
        <v>1</v>
      </c>
      <c r="AB1085" s="102">
        <v>158080</v>
      </c>
      <c r="AC1085" s="102"/>
      <c r="AD1085" s="102"/>
      <c r="AE1085" s="213">
        <f t="shared" si="265"/>
        <v>158080</v>
      </c>
      <c r="AF1085" s="194">
        <v>5</v>
      </c>
      <c r="AG1085" s="194">
        <v>1.9</v>
      </c>
      <c r="AH1085" s="102">
        <v>1</v>
      </c>
      <c r="AI1085" s="102">
        <v>158080</v>
      </c>
      <c r="AJ1085" s="102"/>
      <c r="AK1085" s="102"/>
      <c r="AL1085" s="213">
        <f t="shared" si="266"/>
        <v>158080</v>
      </c>
    </row>
    <row r="1086" spans="1:38" ht="27">
      <c r="A1086" s="194">
        <v>37</v>
      </c>
      <c r="B1086" s="102" t="s">
        <v>759</v>
      </c>
      <c r="C1086" s="102"/>
      <c r="D1086" s="194"/>
      <c r="E1086" s="942" t="s">
        <v>1121</v>
      </c>
      <c r="F1086" s="194" t="s">
        <v>990</v>
      </c>
      <c r="G1086" s="194">
        <v>7</v>
      </c>
      <c r="H1086" s="194">
        <v>1.96</v>
      </c>
      <c r="I1086" s="102">
        <v>1</v>
      </c>
      <c r="J1086" s="102">
        <v>163072</v>
      </c>
      <c r="K1086" s="102"/>
      <c r="L1086" s="102"/>
      <c r="M1086" s="213">
        <f t="shared" si="261"/>
        <v>163072</v>
      </c>
      <c r="N1086" s="194">
        <v>1.96</v>
      </c>
      <c r="O1086" s="102">
        <v>1</v>
      </c>
      <c r="P1086" s="194">
        <v>163072</v>
      </c>
      <c r="Q1086" s="194"/>
      <c r="R1086" s="194"/>
      <c r="S1086" s="213">
        <f t="shared" si="262"/>
        <v>163072</v>
      </c>
      <c r="T1086" s="213">
        <f t="shared" si="263"/>
        <v>0</v>
      </c>
      <c r="U1086" s="213">
        <f t="shared" si="263"/>
        <v>0</v>
      </c>
      <c r="V1086" s="213">
        <f t="shared" si="263"/>
        <v>0</v>
      </c>
      <c r="W1086" s="213">
        <f t="shared" si="263"/>
        <v>0</v>
      </c>
      <c r="X1086" s="213">
        <f t="shared" si="264"/>
        <v>0</v>
      </c>
      <c r="Y1086" s="194">
        <v>8</v>
      </c>
      <c r="Z1086" s="194">
        <v>2.02</v>
      </c>
      <c r="AA1086" s="102">
        <v>1</v>
      </c>
      <c r="AB1086" s="102">
        <v>168064</v>
      </c>
      <c r="AC1086" s="102"/>
      <c r="AD1086" s="102"/>
      <c r="AE1086" s="213">
        <f t="shared" si="265"/>
        <v>168064</v>
      </c>
      <c r="AF1086" s="194">
        <v>9</v>
      </c>
      <c r="AG1086" s="194">
        <v>2.02</v>
      </c>
      <c r="AH1086" s="102">
        <v>1</v>
      </c>
      <c r="AI1086" s="102">
        <v>168064</v>
      </c>
      <c r="AJ1086" s="102"/>
      <c r="AK1086" s="102"/>
      <c r="AL1086" s="213">
        <f t="shared" si="266"/>
        <v>168064</v>
      </c>
    </row>
    <row r="1087" spans="1:38">
      <c r="A1087" s="194">
        <v>38</v>
      </c>
      <c r="B1087" s="104" t="s">
        <v>1464</v>
      </c>
      <c r="C1087" s="104" t="s">
        <v>5282</v>
      </c>
      <c r="D1087" s="194">
        <v>1978</v>
      </c>
      <c r="E1087" s="942" t="s">
        <v>1279</v>
      </c>
      <c r="F1087" s="194" t="s">
        <v>990</v>
      </c>
      <c r="G1087" s="194">
        <v>5</v>
      </c>
      <c r="H1087" s="194">
        <v>1.9</v>
      </c>
      <c r="I1087" s="102">
        <v>1</v>
      </c>
      <c r="J1087" s="102">
        <v>158080</v>
      </c>
      <c r="K1087" s="102"/>
      <c r="L1087" s="102"/>
      <c r="M1087" s="213">
        <f t="shared" si="261"/>
        <v>158080</v>
      </c>
      <c r="N1087" s="194">
        <v>1.9</v>
      </c>
      <c r="O1087" s="102">
        <v>1</v>
      </c>
      <c r="P1087" s="194">
        <v>158080</v>
      </c>
      <c r="Q1087" s="194"/>
      <c r="R1087" s="194"/>
      <c r="S1087" s="213">
        <f t="shared" si="262"/>
        <v>158080</v>
      </c>
      <c r="T1087" s="213">
        <f t="shared" si="263"/>
        <v>0</v>
      </c>
      <c r="U1087" s="213">
        <f t="shared" si="263"/>
        <v>0</v>
      </c>
      <c r="V1087" s="213">
        <f t="shared" si="263"/>
        <v>0</v>
      </c>
      <c r="W1087" s="213">
        <f t="shared" si="263"/>
        <v>0</v>
      </c>
      <c r="X1087" s="213">
        <f t="shared" si="264"/>
        <v>0</v>
      </c>
      <c r="Y1087" s="194">
        <v>6</v>
      </c>
      <c r="Z1087" s="194">
        <v>1.96</v>
      </c>
      <c r="AA1087" s="102">
        <v>1</v>
      </c>
      <c r="AB1087" s="102">
        <v>163072</v>
      </c>
      <c r="AC1087" s="102"/>
      <c r="AD1087" s="102"/>
      <c r="AE1087" s="213">
        <f t="shared" si="265"/>
        <v>163072</v>
      </c>
      <c r="AF1087" s="194">
        <v>7</v>
      </c>
      <c r="AG1087" s="194">
        <v>1.96</v>
      </c>
      <c r="AH1087" s="102">
        <v>1</v>
      </c>
      <c r="AI1087" s="102">
        <v>163072</v>
      </c>
      <c r="AJ1087" s="102"/>
      <c r="AK1087" s="102"/>
      <c r="AL1087" s="213">
        <f t="shared" si="266"/>
        <v>163072</v>
      </c>
    </row>
    <row r="1088" spans="1:38">
      <c r="A1088" s="194"/>
      <c r="B1088" s="102" t="s">
        <v>6744</v>
      </c>
      <c r="C1088" s="102"/>
      <c r="D1088" s="194"/>
      <c r="E1088" s="942"/>
      <c r="F1088" s="194"/>
      <c r="G1088" s="194"/>
      <c r="H1088" s="194"/>
      <c r="I1088" s="102"/>
      <c r="J1088" s="102"/>
      <c r="K1088" s="102"/>
      <c r="L1088" s="102"/>
      <c r="M1088" s="213">
        <v>6000</v>
      </c>
      <c r="N1088" s="194"/>
      <c r="O1088" s="102"/>
      <c r="P1088" s="194"/>
      <c r="Q1088" s="194"/>
      <c r="R1088" s="194"/>
      <c r="S1088" s="213">
        <v>6000</v>
      </c>
      <c r="T1088" s="213"/>
      <c r="U1088" s="213"/>
      <c r="V1088" s="213"/>
      <c r="W1088" s="213"/>
      <c r="X1088" s="213"/>
      <c r="Y1088" s="194"/>
      <c r="Z1088" s="194"/>
      <c r="AA1088" s="102"/>
      <c r="AB1088" s="102"/>
      <c r="AC1088" s="102"/>
      <c r="AD1088" s="102"/>
      <c r="AE1088" s="213">
        <v>6000</v>
      </c>
      <c r="AF1088" s="194"/>
      <c r="AG1088" s="194"/>
      <c r="AH1088" s="102"/>
      <c r="AI1088" s="102"/>
      <c r="AJ1088" s="102"/>
      <c r="AK1088" s="102"/>
      <c r="AL1088" s="213">
        <v>6000</v>
      </c>
    </row>
    <row r="1089" spans="1:38" s="216" customFormat="1" ht="27">
      <c r="A1089" s="211"/>
      <c r="B1089" s="219" t="s">
        <v>227</v>
      </c>
      <c r="C1089" s="219"/>
      <c r="D1089" s="215" t="s">
        <v>1</v>
      </c>
      <c r="E1089" s="215" t="s">
        <v>1</v>
      </c>
      <c r="F1089" s="215" t="s">
        <v>1</v>
      </c>
      <c r="G1089" s="215" t="s">
        <v>1</v>
      </c>
      <c r="H1089" s="215" t="s">
        <v>1</v>
      </c>
      <c r="I1089" s="215">
        <f>SUM(I1050:I1088)</f>
        <v>38</v>
      </c>
      <c r="J1089" s="215">
        <f>SUM(J1050:J1088)</f>
        <v>7284992</v>
      </c>
      <c r="K1089" s="215">
        <f>SUM(K1050:K1088)</f>
        <v>0</v>
      </c>
      <c r="L1089" s="215">
        <f>SUM(L1050:L1088)</f>
        <v>36816</v>
      </c>
      <c r="M1089" s="215">
        <f>SUM(M1050:M1088)</f>
        <v>7327808</v>
      </c>
      <c r="N1089" s="215"/>
      <c r="O1089" s="215">
        <f t="shared" ref="O1089:X1089" si="267">SUM(O1050:O1088)</f>
        <v>38</v>
      </c>
      <c r="P1089" s="215">
        <f t="shared" si="267"/>
        <v>7179328</v>
      </c>
      <c r="Q1089" s="215">
        <f t="shared" si="267"/>
        <v>0</v>
      </c>
      <c r="R1089" s="215">
        <f t="shared" si="267"/>
        <v>36816</v>
      </c>
      <c r="S1089" s="215">
        <f t="shared" si="267"/>
        <v>7222144</v>
      </c>
      <c r="T1089" s="215">
        <f t="shared" si="267"/>
        <v>0</v>
      </c>
      <c r="U1089" s="215">
        <f t="shared" si="267"/>
        <v>105664</v>
      </c>
      <c r="V1089" s="215">
        <f t="shared" si="267"/>
        <v>0</v>
      </c>
      <c r="W1089" s="215">
        <f t="shared" si="267"/>
        <v>0</v>
      </c>
      <c r="X1089" s="215">
        <f t="shared" si="267"/>
        <v>105664</v>
      </c>
      <c r="Y1089" s="215"/>
      <c r="Z1089" s="215"/>
      <c r="AA1089" s="215">
        <f>SUM(AA1050:AA1088)</f>
        <v>38</v>
      </c>
      <c r="AB1089" s="215">
        <f>SUM(AB1050:AB1088)</f>
        <v>7352384</v>
      </c>
      <c r="AC1089" s="215">
        <f>SUM(AC1050:AC1088)</f>
        <v>0</v>
      </c>
      <c r="AD1089" s="215">
        <f>SUM(AD1050:AD1088)</f>
        <v>37024</v>
      </c>
      <c r="AE1089" s="215">
        <f>SUM(AE1050:AE1088)</f>
        <v>7395408</v>
      </c>
      <c r="AF1089" s="215"/>
      <c r="AG1089" s="215"/>
      <c r="AH1089" s="215">
        <f>SUM(AH1050:AH1088)</f>
        <v>38</v>
      </c>
      <c r="AI1089" s="215">
        <f>SUM(AI1050:AI1088)</f>
        <v>7453056</v>
      </c>
      <c r="AJ1089" s="215">
        <f>SUM(AJ1050:AJ1088)</f>
        <v>0</v>
      </c>
      <c r="AK1089" s="215">
        <f>SUM(AK1050:AK1088)</f>
        <v>37398.400000000001</v>
      </c>
      <c r="AL1089" s="215">
        <f>SUM(AL1050:AL1088)</f>
        <v>7496454.4000000004</v>
      </c>
    </row>
    <row r="1090" spans="1:38">
      <c r="A1090" s="194"/>
      <c r="B1090" s="179" t="s">
        <v>226</v>
      </c>
      <c r="C1090" s="179"/>
      <c r="D1090" s="213"/>
      <c r="E1090" s="213"/>
      <c r="F1090" s="213"/>
      <c r="G1090" s="213"/>
      <c r="H1090" s="213"/>
      <c r="I1090" s="179"/>
      <c r="J1090" s="179"/>
      <c r="K1090" s="179"/>
      <c r="L1090" s="179"/>
      <c r="M1090" s="179"/>
      <c r="N1090" s="213"/>
      <c r="O1090" s="179"/>
      <c r="P1090" s="179"/>
      <c r="Q1090" s="179"/>
      <c r="R1090" s="179"/>
      <c r="S1090" s="179"/>
      <c r="T1090" s="179"/>
      <c r="U1090" s="179"/>
      <c r="V1090" s="179"/>
      <c r="W1090" s="106"/>
      <c r="X1090" s="106"/>
      <c r="Y1090" s="213"/>
      <c r="Z1090" s="213"/>
      <c r="AA1090" s="179"/>
      <c r="AB1090" s="179"/>
      <c r="AC1090" s="179"/>
      <c r="AD1090" s="179"/>
      <c r="AE1090" s="179"/>
      <c r="AF1090" s="213"/>
      <c r="AG1090" s="213"/>
      <c r="AH1090" s="179"/>
      <c r="AI1090" s="179"/>
      <c r="AJ1090" s="179"/>
      <c r="AK1090" s="179"/>
      <c r="AL1090" s="179"/>
    </row>
    <row r="1091" spans="1:38">
      <c r="A1091" s="194">
        <v>1</v>
      </c>
      <c r="B1091" s="102"/>
      <c r="C1091" s="102"/>
      <c r="D1091" s="194"/>
      <c r="E1091" s="194"/>
      <c r="F1091" s="194"/>
      <c r="G1091" s="194"/>
      <c r="H1091" s="194"/>
      <c r="I1091" s="102"/>
      <c r="J1091" s="102"/>
      <c r="K1091" s="102"/>
      <c r="L1091" s="102"/>
      <c r="M1091" s="213">
        <f>J1091+K1091+L1091</f>
        <v>0</v>
      </c>
      <c r="N1091" s="194"/>
      <c r="O1091" s="102"/>
      <c r="P1091" s="194"/>
      <c r="Q1091" s="194"/>
      <c r="R1091" s="194"/>
      <c r="S1091" s="213">
        <f>P1091+Q1091+R1091</f>
        <v>0</v>
      </c>
      <c r="T1091" s="213">
        <f t="shared" ref="T1091:W1093" si="268">I1091-O1091</f>
        <v>0</v>
      </c>
      <c r="U1091" s="213">
        <f t="shared" si="268"/>
        <v>0</v>
      </c>
      <c r="V1091" s="213">
        <f t="shared" si="268"/>
        <v>0</v>
      </c>
      <c r="W1091" s="213">
        <f t="shared" si="268"/>
        <v>0</v>
      </c>
      <c r="X1091" s="213">
        <f>U1091+V1091+W1091</f>
        <v>0</v>
      </c>
      <c r="Y1091" s="194"/>
      <c r="Z1091" s="194"/>
      <c r="AA1091" s="102"/>
      <c r="AB1091" s="102"/>
      <c r="AC1091" s="102"/>
      <c r="AD1091" s="102"/>
      <c r="AE1091" s="213">
        <f>AB1091+AC1091+AD1091</f>
        <v>0</v>
      </c>
      <c r="AF1091" s="194"/>
      <c r="AG1091" s="194"/>
      <c r="AH1091" s="102"/>
      <c r="AI1091" s="102"/>
      <c r="AJ1091" s="102"/>
      <c r="AK1091" s="102"/>
      <c r="AL1091" s="213">
        <f>AI1091+AJ1091+AK1091</f>
        <v>0</v>
      </c>
    </row>
    <row r="1092" spans="1:38">
      <c r="A1092" s="194">
        <v>2</v>
      </c>
      <c r="B1092" s="102"/>
      <c r="C1092" s="102"/>
      <c r="D1092" s="194"/>
      <c r="E1092" s="194"/>
      <c r="F1092" s="194"/>
      <c r="G1092" s="194"/>
      <c r="H1092" s="194"/>
      <c r="I1092" s="102"/>
      <c r="J1092" s="102"/>
      <c r="K1092" s="102"/>
      <c r="L1092" s="102"/>
      <c r="M1092" s="213">
        <f>J1092+K1092+L1092</f>
        <v>0</v>
      </c>
      <c r="N1092" s="194"/>
      <c r="O1092" s="102"/>
      <c r="P1092" s="194"/>
      <c r="Q1092" s="194"/>
      <c r="R1092" s="194"/>
      <c r="S1092" s="213">
        <f>P1092+Q1092+R1092</f>
        <v>0</v>
      </c>
      <c r="T1092" s="213">
        <f t="shared" si="268"/>
        <v>0</v>
      </c>
      <c r="U1092" s="213">
        <f t="shared" si="268"/>
        <v>0</v>
      </c>
      <c r="V1092" s="213">
        <f t="shared" si="268"/>
        <v>0</v>
      </c>
      <c r="W1092" s="213">
        <f t="shared" si="268"/>
        <v>0</v>
      </c>
      <c r="X1092" s="213">
        <f>U1092+V1092+W1092</f>
        <v>0</v>
      </c>
      <c r="Y1092" s="194"/>
      <c r="Z1092" s="194"/>
      <c r="AA1092" s="102"/>
      <c r="AB1092" s="102"/>
      <c r="AC1092" s="102"/>
      <c r="AD1092" s="102"/>
      <c r="AE1092" s="213">
        <f>AB1092+AC1092+AD1092</f>
        <v>0</v>
      </c>
      <c r="AF1092" s="194"/>
      <c r="AG1092" s="194"/>
      <c r="AH1092" s="102"/>
      <c r="AI1092" s="102"/>
      <c r="AJ1092" s="102"/>
      <c r="AK1092" s="102"/>
      <c r="AL1092" s="213">
        <f>AI1092+AJ1092+AK1092</f>
        <v>0</v>
      </c>
    </row>
    <row r="1093" spans="1:38">
      <c r="A1093" s="194">
        <v>3</v>
      </c>
      <c r="B1093" s="214"/>
      <c r="C1093" s="214"/>
      <c r="D1093" s="194"/>
      <c r="E1093" s="194"/>
      <c r="F1093" s="194"/>
      <c r="G1093" s="194"/>
      <c r="H1093" s="194"/>
      <c r="I1093" s="102"/>
      <c r="J1093" s="102"/>
      <c r="K1093" s="102"/>
      <c r="L1093" s="102"/>
      <c r="M1093" s="213">
        <f>J1093+K1093+L1093</f>
        <v>0</v>
      </c>
      <c r="N1093" s="194"/>
      <c r="O1093" s="102"/>
      <c r="P1093" s="194"/>
      <c r="Q1093" s="194"/>
      <c r="R1093" s="194"/>
      <c r="S1093" s="213">
        <f>P1093+Q1093+R1093</f>
        <v>0</v>
      </c>
      <c r="T1093" s="213">
        <f t="shared" si="268"/>
        <v>0</v>
      </c>
      <c r="U1093" s="213">
        <f t="shared" si="268"/>
        <v>0</v>
      </c>
      <c r="V1093" s="213">
        <f t="shared" si="268"/>
        <v>0</v>
      </c>
      <c r="W1093" s="213">
        <f t="shared" si="268"/>
        <v>0</v>
      </c>
      <c r="X1093" s="213">
        <f>U1093+V1093+W1093</f>
        <v>0</v>
      </c>
      <c r="Y1093" s="194"/>
      <c r="Z1093" s="194"/>
      <c r="AA1093" s="102"/>
      <c r="AB1093" s="102"/>
      <c r="AC1093" s="102"/>
      <c r="AD1093" s="102"/>
      <c r="AE1093" s="213">
        <f>AB1093+AC1093+AD1093</f>
        <v>0</v>
      </c>
      <c r="AF1093" s="194"/>
      <c r="AG1093" s="194"/>
      <c r="AH1093" s="102"/>
      <c r="AI1093" s="102"/>
      <c r="AJ1093" s="102"/>
      <c r="AK1093" s="102"/>
      <c r="AL1093" s="213">
        <f>AI1093+AJ1093+AK1093</f>
        <v>0</v>
      </c>
    </row>
    <row r="1094" spans="1:38" s="216" customFormat="1" ht="27">
      <c r="A1094" s="211"/>
      <c r="B1094" s="219" t="s">
        <v>227</v>
      </c>
      <c r="C1094" s="219"/>
      <c r="D1094" s="215" t="s">
        <v>1</v>
      </c>
      <c r="E1094" s="215" t="s">
        <v>1</v>
      </c>
      <c r="F1094" s="215" t="s">
        <v>1</v>
      </c>
      <c r="G1094" s="215" t="s">
        <v>1</v>
      </c>
      <c r="H1094" s="215" t="s">
        <v>1</v>
      </c>
      <c r="I1094" s="215">
        <f>SUM(I1091:I1093)</f>
        <v>0</v>
      </c>
      <c r="J1094" s="215">
        <f>SUM(J1091:J1093)</f>
        <v>0</v>
      </c>
      <c r="K1094" s="215">
        <f>SUM(K1091:K1093)</f>
        <v>0</v>
      </c>
      <c r="L1094" s="215">
        <f>SUM(L1091:L1093)</f>
        <v>0</v>
      </c>
      <c r="M1094" s="215">
        <f>SUM(M1091:M1093)</f>
        <v>0</v>
      </c>
      <c r="N1094" s="215" t="s">
        <v>1</v>
      </c>
      <c r="O1094" s="215">
        <f t="shared" ref="O1094:V1094" si="269">SUM(O1091:O1093)</f>
        <v>0</v>
      </c>
      <c r="P1094" s="215">
        <f t="shared" si="269"/>
        <v>0</v>
      </c>
      <c r="Q1094" s="215">
        <f t="shared" si="269"/>
        <v>0</v>
      </c>
      <c r="R1094" s="215">
        <f t="shared" si="269"/>
        <v>0</v>
      </c>
      <c r="S1094" s="215">
        <f t="shared" si="269"/>
        <v>0</v>
      </c>
      <c r="T1094" s="215">
        <f t="shared" si="269"/>
        <v>0</v>
      </c>
      <c r="U1094" s="215">
        <f t="shared" si="269"/>
        <v>0</v>
      </c>
      <c r="V1094" s="215">
        <f t="shared" si="269"/>
        <v>0</v>
      </c>
      <c r="W1094" s="112"/>
      <c r="X1094" s="112"/>
      <c r="Y1094" s="215" t="s">
        <v>1</v>
      </c>
      <c r="Z1094" s="215" t="s">
        <v>1</v>
      </c>
      <c r="AA1094" s="215">
        <f>SUM(AA1091:AA1093)</f>
        <v>0</v>
      </c>
      <c r="AB1094" s="215">
        <f>SUM(AB1091:AB1093)</f>
        <v>0</v>
      </c>
      <c r="AC1094" s="215">
        <f>SUM(AC1091:AC1093)</f>
        <v>0</v>
      </c>
      <c r="AD1094" s="215">
        <f>SUM(AD1091:AD1093)</f>
        <v>0</v>
      </c>
      <c r="AE1094" s="215">
        <f>SUM(AE1091:AE1093)</f>
        <v>0</v>
      </c>
      <c r="AF1094" s="215" t="s">
        <v>1</v>
      </c>
      <c r="AG1094" s="215" t="s">
        <v>1</v>
      </c>
      <c r="AH1094" s="215">
        <f>SUM(AH1091:AH1093)</f>
        <v>0</v>
      </c>
      <c r="AI1094" s="215">
        <f>SUM(AI1091:AI1093)</f>
        <v>0</v>
      </c>
      <c r="AJ1094" s="215">
        <f>SUM(AJ1091:AJ1093)</f>
        <v>0</v>
      </c>
      <c r="AK1094" s="215">
        <f>SUM(AK1091:AK1093)</f>
        <v>0</v>
      </c>
      <c r="AL1094" s="215">
        <f>SUM(AL1091:AL1093)</f>
        <v>0</v>
      </c>
    </row>
    <row r="1095" spans="1:38" s="216" customFormat="1" ht="27">
      <c r="A1095" s="211"/>
      <c r="B1095" s="219" t="s">
        <v>233</v>
      </c>
      <c r="C1095" s="219"/>
      <c r="D1095" s="215" t="s">
        <v>1</v>
      </c>
      <c r="E1095" s="215" t="s">
        <v>1</v>
      </c>
      <c r="F1095" s="215" t="s">
        <v>1</v>
      </c>
      <c r="G1095" s="215" t="s">
        <v>1</v>
      </c>
      <c r="H1095" s="215" t="s">
        <v>1</v>
      </c>
      <c r="I1095" s="215">
        <f>I1089+I1094</f>
        <v>38</v>
      </c>
      <c r="J1095" s="215">
        <f>J1089+J1094</f>
        <v>7284992</v>
      </c>
      <c r="K1095" s="215">
        <f>K1089+K1094</f>
        <v>0</v>
      </c>
      <c r="L1095" s="215">
        <f>L1089+L1094</f>
        <v>36816</v>
      </c>
      <c r="M1095" s="215">
        <f>M1089+M1094</f>
        <v>7327808</v>
      </c>
      <c r="N1095" s="215"/>
      <c r="O1095" s="215">
        <f t="shared" ref="O1095:X1095" si="270">O1089+O1094</f>
        <v>38</v>
      </c>
      <c r="P1095" s="215">
        <f t="shared" si="270"/>
        <v>7179328</v>
      </c>
      <c r="Q1095" s="215">
        <f t="shared" si="270"/>
        <v>0</v>
      </c>
      <c r="R1095" s="215">
        <f t="shared" si="270"/>
        <v>36816</v>
      </c>
      <c r="S1095" s="215">
        <f t="shared" si="270"/>
        <v>7222144</v>
      </c>
      <c r="T1095" s="215">
        <f t="shared" si="270"/>
        <v>0</v>
      </c>
      <c r="U1095" s="215">
        <f t="shared" si="270"/>
        <v>105664</v>
      </c>
      <c r="V1095" s="215">
        <f t="shared" si="270"/>
        <v>0</v>
      </c>
      <c r="W1095" s="215">
        <f t="shared" si="270"/>
        <v>0</v>
      </c>
      <c r="X1095" s="215">
        <f t="shared" si="270"/>
        <v>105664</v>
      </c>
      <c r="Y1095" s="215"/>
      <c r="Z1095" s="215"/>
      <c r="AA1095" s="215">
        <f>AA1089+AA1094</f>
        <v>38</v>
      </c>
      <c r="AB1095" s="215">
        <f>AB1089+AB1094</f>
        <v>7352384</v>
      </c>
      <c r="AC1095" s="215">
        <f>AC1089+AC1094</f>
        <v>0</v>
      </c>
      <c r="AD1095" s="215">
        <f>AD1089+AD1094</f>
        <v>37024</v>
      </c>
      <c r="AE1095" s="215">
        <f>AE1089+AE1094</f>
        <v>7395408</v>
      </c>
      <c r="AF1095" s="215"/>
      <c r="AG1095" s="215"/>
      <c r="AH1095" s="215">
        <f>AH1089+AH1094</f>
        <v>38</v>
      </c>
      <c r="AI1095" s="215">
        <f>AI1089+AI1094</f>
        <v>7453056</v>
      </c>
      <c r="AJ1095" s="215">
        <f>AJ1089+AJ1094</f>
        <v>0</v>
      </c>
      <c r="AK1095" s="215">
        <f>AK1089+AK1094</f>
        <v>37398.400000000001</v>
      </c>
      <c r="AL1095" s="215">
        <f>AL1089+AL1094</f>
        <v>7496454.4000000004</v>
      </c>
    </row>
    <row r="1096" spans="1:38">
      <c r="A1096" s="194"/>
      <c r="B1096" s="102"/>
      <c r="C1096" s="102"/>
      <c r="D1096" s="213"/>
      <c r="E1096" s="213"/>
      <c r="F1096" s="213"/>
      <c r="G1096" s="213"/>
      <c r="H1096" s="213"/>
      <c r="I1096" s="102"/>
      <c r="J1096" s="213"/>
      <c r="K1096" s="213"/>
      <c r="L1096" s="213"/>
      <c r="M1096" s="213"/>
      <c r="N1096" s="213"/>
      <c r="O1096" s="102"/>
      <c r="P1096" s="213"/>
      <c r="Q1096" s="213"/>
      <c r="R1096" s="213"/>
      <c r="S1096" s="102"/>
      <c r="T1096" s="213"/>
      <c r="U1096" s="102"/>
      <c r="V1096" s="213"/>
      <c r="W1096" s="106"/>
      <c r="X1096" s="106"/>
      <c r="Y1096" s="213"/>
      <c r="Z1096" s="213"/>
      <c r="AA1096" s="102"/>
      <c r="AB1096" s="213"/>
      <c r="AC1096" s="213"/>
      <c r="AD1096" s="213"/>
      <c r="AE1096" s="213"/>
      <c r="AF1096" s="213"/>
      <c r="AG1096" s="213"/>
      <c r="AH1096" s="102"/>
      <c r="AI1096" s="213"/>
      <c r="AJ1096" s="213"/>
      <c r="AK1096" s="213"/>
      <c r="AL1096" s="213"/>
    </row>
    <row r="1097" spans="1:38" ht="54">
      <c r="A1097" s="211" t="s">
        <v>4</v>
      </c>
      <c r="B1097" s="212" t="s">
        <v>454</v>
      </c>
      <c r="C1097" s="212"/>
      <c r="D1097" s="213"/>
      <c r="E1097" s="213"/>
      <c r="F1097" s="213"/>
      <c r="G1097" s="213"/>
      <c r="H1097" s="213"/>
      <c r="I1097" s="212"/>
      <c r="J1097" s="213"/>
      <c r="K1097" s="213"/>
      <c r="L1097" s="213"/>
      <c r="M1097" s="213"/>
      <c r="N1097" s="213"/>
      <c r="O1097" s="212"/>
      <c r="P1097" s="213"/>
      <c r="Q1097" s="213"/>
      <c r="R1097" s="213"/>
      <c r="S1097" s="212"/>
      <c r="T1097" s="213"/>
      <c r="U1097" s="212"/>
      <c r="V1097" s="213"/>
      <c r="W1097" s="106"/>
      <c r="X1097" s="106"/>
      <c r="Y1097" s="213"/>
      <c r="Z1097" s="213"/>
      <c r="AA1097" s="212"/>
      <c r="AB1097" s="213"/>
      <c r="AC1097" s="213"/>
      <c r="AD1097" s="213"/>
      <c r="AE1097" s="213"/>
      <c r="AF1097" s="213"/>
      <c r="AG1097" s="213"/>
      <c r="AH1097" s="212"/>
      <c r="AI1097" s="213"/>
      <c r="AJ1097" s="213"/>
      <c r="AK1097" s="213"/>
      <c r="AL1097" s="213"/>
    </row>
    <row r="1098" spans="1:38">
      <c r="A1098" s="194"/>
      <c r="B1098" s="179" t="s">
        <v>126</v>
      </c>
      <c r="C1098" s="179"/>
      <c r="D1098" s="213"/>
      <c r="E1098" s="213"/>
      <c r="F1098" s="213"/>
      <c r="G1098" s="213"/>
      <c r="H1098" s="213"/>
      <c r="I1098" s="179"/>
      <c r="J1098" s="213"/>
      <c r="K1098" s="213"/>
      <c r="L1098" s="213"/>
      <c r="M1098" s="213"/>
      <c r="N1098" s="213"/>
      <c r="O1098" s="179"/>
      <c r="P1098" s="213"/>
      <c r="Q1098" s="213"/>
      <c r="R1098" s="213"/>
      <c r="S1098" s="179"/>
      <c r="T1098" s="213"/>
      <c r="U1098" s="179"/>
      <c r="V1098" s="213"/>
      <c r="W1098" s="106"/>
      <c r="X1098" s="106"/>
      <c r="Y1098" s="213"/>
      <c r="Z1098" s="213"/>
      <c r="AA1098" s="179"/>
      <c r="AB1098" s="213"/>
      <c r="AC1098" s="213"/>
      <c r="AD1098" s="213"/>
      <c r="AE1098" s="213"/>
      <c r="AF1098" s="213"/>
      <c r="AG1098" s="213"/>
      <c r="AH1098" s="179"/>
      <c r="AI1098" s="213"/>
      <c r="AJ1098" s="213"/>
      <c r="AK1098" s="213"/>
      <c r="AL1098" s="213"/>
    </row>
    <row r="1099" spans="1:38">
      <c r="A1099" s="194">
        <v>1</v>
      </c>
      <c r="B1099" s="102" t="s">
        <v>5512</v>
      </c>
      <c r="C1099" s="102" t="s">
        <v>5283</v>
      </c>
      <c r="D1099" s="213">
        <v>1993</v>
      </c>
      <c r="E1099" s="213" t="s">
        <v>1091</v>
      </c>
      <c r="F1099" s="213" t="s">
        <v>1</v>
      </c>
      <c r="G1099" s="213" t="s">
        <v>1</v>
      </c>
      <c r="H1099" s="213">
        <v>1.5</v>
      </c>
      <c r="I1099" s="102">
        <v>1</v>
      </c>
      <c r="J1099" s="194">
        <v>124800</v>
      </c>
      <c r="K1099" s="194"/>
      <c r="L1099" s="194"/>
      <c r="M1099" s="213">
        <f>+J1099+K1099+L1099</f>
        <v>124800</v>
      </c>
      <c r="N1099" s="213">
        <v>1.5</v>
      </c>
      <c r="O1099" s="102">
        <v>1</v>
      </c>
      <c r="P1099" s="194">
        <v>124800</v>
      </c>
      <c r="Q1099" s="194"/>
      <c r="R1099" s="194"/>
      <c r="S1099" s="213">
        <f>P1099+Q1099+R1099</f>
        <v>124800</v>
      </c>
      <c r="T1099" s="213">
        <f t="shared" ref="T1099:W1126" si="271">I1099-O1099</f>
        <v>0</v>
      </c>
      <c r="U1099" s="213">
        <f t="shared" si="271"/>
        <v>0</v>
      </c>
      <c r="V1099" s="213">
        <f t="shared" si="271"/>
        <v>0</v>
      </c>
      <c r="W1099" s="213">
        <f t="shared" si="271"/>
        <v>0</v>
      </c>
      <c r="X1099" s="213">
        <f t="shared" ref="X1099:X1126" si="272">U1099+V1099+W1099</f>
        <v>0</v>
      </c>
      <c r="Y1099" s="213" t="s">
        <v>1</v>
      </c>
      <c r="Z1099" s="213">
        <v>1.5</v>
      </c>
      <c r="AA1099" s="102">
        <v>1</v>
      </c>
      <c r="AB1099" s="194">
        <v>124800</v>
      </c>
      <c r="AC1099" s="194"/>
      <c r="AD1099" s="194"/>
      <c r="AE1099" s="213">
        <f t="shared" ref="AE1099:AE1126" si="273">AB1099+AC1099+AD1099</f>
        <v>124800</v>
      </c>
      <c r="AF1099" s="213" t="s">
        <v>1</v>
      </c>
      <c r="AG1099" s="213">
        <v>1.5</v>
      </c>
      <c r="AH1099" s="102">
        <v>1</v>
      </c>
      <c r="AI1099" s="194">
        <v>124800</v>
      </c>
      <c r="AJ1099" s="194"/>
      <c r="AK1099" s="194"/>
      <c r="AL1099" s="213">
        <f t="shared" ref="AL1099:AL1126" si="274">AI1099+AJ1099+AK1099</f>
        <v>124800</v>
      </c>
    </row>
    <row r="1100" spans="1:38">
      <c r="A1100" s="194">
        <v>2</v>
      </c>
      <c r="B1100" s="102" t="s">
        <v>5513</v>
      </c>
      <c r="C1100" s="102" t="s">
        <v>5282</v>
      </c>
      <c r="D1100" s="213">
        <v>1968</v>
      </c>
      <c r="E1100" s="213" t="s">
        <v>1146</v>
      </c>
      <c r="F1100" s="213" t="s">
        <v>1</v>
      </c>
      <c r="G1100" s="213" t="s">
        <v>1</v>
      </c>
      <c r="H1100" s="213">
        <v>1</v>
      </c>
      <c r="I1100" s="102">
        <v>1</v>
      </c>
      <c r="J1100" s="194">
        <v>95625</v>
      </c>
      <c r="K1100" s="194"/>
      <c r="L1100" s="194"/>
      <c r="M1100" s="213">
        <f t="shared" ref="M1100:M1126" si="275">+J1100+K1100+L1100</f>
        <v>95625</v>
      </c>
      <c r="N1100" s="213">
        <v>1</v>
      </c>
      <c r="O1100" s="102">
        <v>1</v>
      </c>
      <c r="P1100" s="194">
        <v>95625</v>
      </c>
      <c r="Q1100" s="194"/>
      <c r="R1100" s="194"/>
      <c r="S1100" s="213">
        <f t="shared" ref="S1100:S1126" si="276">P1100+Q1100+R1100</f>
        <v>95625</v>
      </c>
      <c r="T1100" s="213">
        <f t="shared" si="271"/>
        <v>0</v>
      </c>
      <c r="U1100" s="213">
        <f t="shared" si="271"/>
        <v>0</v>
      </c>
      <c r="V1100" s="213">
        <f t="shared" si="271"/>
        <v>0</v>
      </c>
      <c r="W1100" s="213">
        <f t="shared" si="271"/>
        <v>0</v>
      </c>
      <c r="X1100" s="213">
        <f t="shared" si="272"/>
        <v>0</v>
      </c>
      <c r="Y1100" s="213" t="s">
        <v>1</v>
      </c>
      <c r="Z1100" s="213">
        <v>1</v>
      </c>
      <c r="AA1100" s="102">
        <v>1</v>
      </c>
      <c r="AB1100" s="194">
        <v>95625</v>
      </c>
      <c r="AC1100" s="194"/>
      <c r="AD1100" s="194"/>
      <c r="AE1100" s="213">
        <f t="shared" si="273"/>
        <v>95625</v>
      </c>
      <c r="AF1100" s="213" t="s">
        <v>1</v>
      </c>
      <c r="AG1100" s="213">
        <v>1</v>
      </c>
      <c r="AH1100" s="102">
        <v>1</v>
      </c>
      <c r="AI1100" s="194">
        <v>95625</v>
      </c>
      <c r="AJ1100" s="194"/>
      <c r="AK1100" s="194"/>
      <c r="AL1100" s="213">
        <f t="shared" si="274"/>
        <v>95625</v>
      </c>
    </row>
    <row r="1101" spans="1:38">
      <c r="A1101" s="194">
        <v>3</v>
      </c>
      <c r="B1101" s="102" t="s">
        <v>5514</v>
      </c>
      <c r="C1101" s="102" t="s">
        <v>5282</v>
      </c>
      <c r="D1101" s="213">
        <v>1960</v>
      </c>
      <c r="E1101" s="213" t="s">
        <v>1146</v>
      </c>
      <c r="F1101" s="213" t="s">
        <v>1</v>
      </c>
      <c r="G1101" s="213" t="s">
        <v>1</v>
      </c>
      <c r="H1101" s="213">
        <v>1</v>
      </c>
      <c r="I1101" s="102">
        <v>1</v>
      </c>
      <c r="J1101" s="194">
        <v>95625</v>
      </c>
      <c r="K1101" s="194"/>
      <c r="L1101" s="194"/>
      <c r="M1101" s="213">
        <f t="shared" si="275"/>
        <v>95625</v>
      </c>
      <c r="N1101" s="213">
        <v>1</v>
      </c>
      <c r="O1101" s="102">
        <v>1</v>
      </c>
      <c r="P1101" s="194">
        <v>95625</v>
      </c>
      <c r="Q1101" s="194"/>
      <c r="R1101" s="194"/>
      <c r="S1101" s="213">
        <f t="shared" si="276"/>
        <v>95625</v>
      </c>
      <c r="T1101" s="213">
        <f t="shared" si="271"/>
        <v>0</v>
      </c>
      <c r="U1101" s="213">
        <f t="shared" si="271"/>
        <v>0</v>
      </c>
      <c r="V1101" s="213">
        <f t="shared" si="271"/>
        <v>0</v>
      </c>
      <c r="W1101" s="213">
        <f t="shared" si="271"/>
        <v>0</v>
      </c>
      <c r="X1101" s="213">
        <f t="shared" si="272"/>
        <v>0</v>
      </c>
      <c r="Y1101" s="213" t="s">
        <v>1</v>
      </c>
      <c r="Z1101" s="213">
        <v>1</v>
      </c>
      <c r="AA1101" s="102">
        <v>1</v>
      </c>
      <c r="AB1101" s="194">
        <v>95625</v>
      </c>
      <c r="AC1101" s="194"/>
      <c r="AD1101" s="194"/>
      <c r="AE1101" s="213">
        <f t="shared" si="273"/>
        <v>95625</v>
      </c>
      <c r="AF1101" s="213" t="s">
        <v>1</v>
      </c>
      <c r="AG1101" s="213">
        <v>1</v>
      </c>
      <c r="AH1101" s="102">
        <v>1</v>
      </c>
      <c r="AI1101" s="194">
        <v>95625</v>
      </c>
      <c r="AJ1101" s="194"/>
      <c r="AK1101" s="194"/>
      <c r="AL1101" s="213">
        <f t="shared" si="274"/>
        <v>95625</v>
      </c>
    </row>
    <row r="1102" spans="1:38">
      <c r="A1102" s="194">
        <v>4</v>
      </c>
      <c r="B1102" s="102" t="s">
        <v>5515</v>
      </c>
      <c r="C1102" s="102" t="s">
        <v>5282</v>
      </c>
      <c r="D1102" s="213">
        <v>1956</v>
      </c>
      <c r="E1102" s="213" t="s">
        <v>1146</v>
      </c>
      <c r="F1102" s="213" t="s">
        <v>1</v>
      </c>
      <c r="G1102" s="213" t="s">
        <v>1</v>
      </c>
      <c r="H1102" s="213">
        <v>1</v>
      </c>
      <c r="I1102" s="102">
        <v>1</v>
      </c>
      <c r="J1102" s="194">
        <v>95625</v>
      </c>
      <c r="K1102" s="194"/>
      <c r="L1102" s="194"/>
      <c r="M1102" s="213">
        <f t="shared" si="275"/>
        <v>95625</v>
      </c>
      <c r="N1102" s="213">
        <v>1</v>
      </c>
      <c r="O1102" s="102">
        <v>1</v>
      </c>
      <c r="P1102" s="194">
        <v>95625</v>
      </c>
      <c r="Q1102" s="194"/>
      <c r="R1102" s="194"/>
      <c r="S1102" s="213">
        <f t="shared" si="276"/>
        <v>95625</v>
      </c>
      <c r="T1102" s="213">
        <f t="shared" si="271"/>
        <v>0</v>
      </c>
      <c r="U1102" s="213">
        <f t="shared" si="271"/>
        <v>0</v>
      </c>
      <c r="V1102" s="213">
        <f t="shared" si="271"/>
        <v>0</v>
      </c>
      <c r="W1102" s="213">
        <f t="shared" si="271"/>
        <v>0</v>
      </c>
      <c r="X1102" s="213">
        <f t="shared" si="272"/>
        <v>0</v>
      </c>
      <c r="Y1102" s="213" t="s">
        <v>1</v>
      </c>
      <c r="Z1102" s="213">
        <v>1</v>
      </c>
      <c r="AA1102" s="102">
        <v>1</v>
      </c>
      <c r="AB1102" s="194">
        <v>95625</v>
      </c>
      <c r="AC1102" s="194"/>
      <c r="AD1102" s="194"/>
      <c r="AE1102" s="213">
        <f t="shared" si="273"/>
        <v>95625</v>
      </c>
      <c r="AF1102" s="213" t="s">
        <v>1</v>
      </c>
      <c r="AG1102" s="213">
        <v>1</v>
      </c>
      <c r="AH1102" s="102">
        <v>1</v>
      </c>
      <c r="AI1102" s="194">
        <v>95625</v>
      </c>
      <c r="AJ1102" s="194"/>
      <c r="AK1102" s="194"/>
      <c r="AL1102" s="213">
        <f t="shared" si="274"/>
        <v>95625</v>
      </c>
    </row>
    <row r="1103" spans="1:38">
      <c r="A1103" s="194">
        <v>5</v>
      </c>
      <c r="B1103" s="102" t="s">
        <v>5516</v>
      </c>
      <c r="C1103" s="102" t="s">
        <v>5282</v>
      </c>
      <c r="D1103" s="213">
        <v>1963</v>
      </c>
      <c r="E1103" s="213" t="s">
        <v>1146</v>
      </c>
      <c r="F1103" s="213" t="s">
        <v>1</v>
      </c>
      <c r="G1103" s="213" t="s">
        <v>1</v>
      </c>
      <c r="H1103" s="213">
        <v>1</v>
      </c>
      <c r="I1103" s="102">
        <v>1</v>
      </c>
      <c r="J1103" s="194">
        <v>95625</v>
      </c>
      <c r="K1103" s="194"/>
      <c r="L1103" s="194"/>
      <c r="M1103" s="213">
        <f t="shared" si="275"/>
        <v>95625</v>
      </c>
      <c r="N1103" s="213">
        <v>1</v>
      </c>
      <c r="O1103" s="102">
        <v>1</v>
      </c>
      <c r="P1103" s="194">
        <v>95625</v>
      </c>
      <c r="Q1103" s="194"/>
      <c r="R1103" s="194"/>
      <c r="S1103" s="213">
        <f t="shared" si="276"/>
        <v>95625</v>
      </c>
      <c r="T1103" s="213">
        <f t="shared" si="271"/>
        <v>0</v>
      </c>
      <c r="U1103" s="213">
        <f t="shared" si="271"/>
        <v>0</v>
      </c>
      <c r="V1103" s="213">
        <f t="shared" si="271"/>
        <v>0</v>
      </c>
      <c r="W1103" s="213">
        <f t="shared" si="271"/>
        <v>0</v>
      </c>
      <c r="X1103" s="213">
        <f t="shared" si="272"/>
        <v>0</v>
      </c>
      <c r="Y1103" s="213" t="s">
        <v>1</v>
      </c>
      <c r="Z1103" s="213">
        <v>1</v>
      </c>
      <c r="AA1103" s="102">
        <v>1</v>
      </c>
      <c r="AB1103" s="194">
        <v>95625</v>
      </c>
      <c r="AC1103" s="194"/>
      <c r="AD1103" s="194"/>
      <c r="AE1103" s="213">
        <f t="shared" si="273"/>
        <v>95625</v>
      </c>
      <c r="AF1103" s="213" t="s">
        <v>1</v>
      </c>
      <c r="AG1103" s="213">
        <v>1</v>
      </c>
      <c r="AH1103" s="102">
        <v>1</v>
      </c>
      <c r="AI1103" s="194">
        <v>95625</v>
      </c>
      <c r="AJ1103" s="194"/>
      <c r="AK1103" s="194"/>
      <c r="AL1103" s="213">
        <f t="shared" si="274"/>
        <v>95625</v>
      </c>
    </row>
    <row r="1104" spans="1:38">
      <c r="A1104" s="194">
        <v>6</v>
      </c>
      <c r="B1104" s="102" t="s">
        <v>5507</v>
      </c>
      <c r="C1104" s="102" t="s">
        <v>5282</v>
      </c>
      <c r="D1104" s="213">
        <v>1958</v>
      </c>
      <c r="E1104" s="213" t="s">
        <v>1146</v>
      </c>
      <c r="F1104" s="213" t="s">
        <v>1</v>
      </c>
      <c r="G1104" s="213" t="s">
        <v>1</v>
      </c>
      <c r="H1104" s="213">
        <v>1</v>
      </c>
      <c r="I1104" s="102">
        <v>1</v>
      </c>
      <c r="J1104" s="194">
        <v>95625</v>
      </c>
      <c r="K1104" s="194"/>
      <c r="L1104" s="194"/>
      <c r="M1104" s="213">
        <f t="shared" si="275"/>
        <v>95625</v>
      </c>
      <c r="N1104" s="213">
        <v>1</v>
      </c>
      <c r="O1104" s="102">
        <v>1</v>
      </c>
      <c r="P1104" s="194">
        <v>95625</v>
      </c>
      <c r="Q1104" s="194"/>
      <c r="R1104" s="194"/>
      <c r="S1104" s="213">
        <f t="shared" si="276"/>
        <v>95625</v>
      </c>
      <c r="T1104" s="213">
        <f t="shared" si="271"/>
        <v>0</v>
      </c>
      <c r="U1104" s="213">
        <f t="shared" si="271"/>
        <v>0</v>
      </c>
      <c r="V1104" s="213">
        <f t="shared" si="271"/>
        <v>0</v>
      </c>
      <c r="W1104" s="213">
        <f t="shared" si="271"/>
        <v>0</v>
      </c>
      <c r="X1104" s="213">
        <f t="shared" si="272"/>
        <v>0</v>
      </c>
      <c r="Y1104" s="213" t="s">
        <v>1</v>
      </c>
      <c r="Z1104" s="213">
        <v>1</v>
      </c>
      <c r="AA1104" s="102">
        <v>1</v>
      </c>
      <c r="AB1104" s="194">
        <v>95625</v>
      </c>
      <c r="AC1104" s="194"/>
      <c r="AD1104" s="194"/>
      <c r="AE1104" s="213">
        <f t="shared" si="273"/>
        <v>95625</v>
      </c>
      <c r="AF1104" s="213" t="s">
        <v>1</v>
      </c>
      <c r="AG1104" s="213">
        <v>1</v>
      </c>
      <c r="AH1104" s="102">
        <v>1</v>
      </c>
      <c r="AI1104" s="194">
        <v>95625</v>
      </c>
      <c r="AJ1104" s="194"/>
      <c r="AK1104" s="194"/>
      <c r="AL1104" s="213">
        <f t="shared" si="274"/>
        <v>95625</v>
      </c>
    </row>
    <row r="1105" spans="1:38">
      <c r="A1105" s="194">
        <v>7</v>
      </c>
      <c r="B1105" s="102" t="s">
        <v>5517</v>
      </c>
      <c r="C1105" s="102" t="s">
        <v>5283</v>
      </c>
      <c r="D1105" s="213">
        <v>1945</v>
      </c>
      <c r="E1105" s="213" t="s">
        <v>1097</v>
      </c>
      <c r="F1105" s="213" t="s">
        <v>1</v>
      </c>
      <c r="G1105" s="213" t="s">
        <v>1</v>
      </c>
      <c r="H1105" s="213">
        <v>1.5</v>
      </c>
      <c r="I1105" s="102">
        <v>1</v>
      </c>
      <c r="J1105" s="194">
        <v>124800</v>
      </c>
      <c r="K1105" s="194"/>
      <c r="L1105" s="194"/>
      <c r="M1105" s="213">
        <f t="shared" si="275"/>
        <v>124800</v>
      </c>
      <c r="N1105" s="213">
        <v>1.5</v>
      </c>
      <c r="O1105" s="102">
        <v>1</v>
      </c>
      <c r="P1105" s="194">
        <v>124800</v>
      </c>
      <c r="Q1105" s="194"/>
      <c r="R1105" s="194"/>
      <c r="S1105" s="213">
        <f t="shared" si="276"/>
        <v>124800</v>
      </c>
      <c r="T1105" s="213">
        <f t="shared" si="271"/>
        <v>0</v>
      </c>
      <c r="U1105" s="213">
        <f t="shared" si="271"/>
        <v>0</v>
      </c>
      <c r="V1105" s="213">
        <f t="shared" si="271"/>
        <v>0</v>
      </c>
      <c r="W1105" s="213">
        <f t="shared" si="271"/>
        <v>0</v>
      </c>
      <c r="X1105" s="213">
        <f t="shared" si="272"/>
        <v>0</v>
      </c>
      <c r="Y1105" s="213" t="s">
        <v>1</v>
      </c>
      <c r="Z1105" s="213">
        <v>1.5</v>
      </c>
      <c r="AA1105" s="102">
        <v>1</v>
      </c>
      <c r="AB1105" s="194">
        <v>124800</v>
      </c>
      <c r="AC1105" s="194"/>
      <c r="AD1105" s="194"/>
      <c r="AE1105" s="213">
        <f t="shared" si="273"/>
        <v>124800</v>
      </c>
      <c r="AF1105" s="213" t="s">
        <v>1</v>
      </c>
      <c r="AG1105" s="213">
        <v>1.5</v>
      </c>
      <c r="AH1105" s="102">
        <v>1</v>
      </c>
      <c r="AI1105" s="194">
        <v>124800</v>
      </c>
      <c r="AJ1105" s="194"/>
      <c r="AK1105" s="194"/>
      <c r="AL1105" s="213">
        <f t="shared" si="274"/>
        <v>124800</v>
      </c>
    </row>
    <row r="1106" spans="1:38">
      <c r="A1106" s="194">
        <v>8</v>
      </c>
      <c r="B1106" s="102" t="s">
        <v>5527</v>
      </c>
      <c r="C1106" s="102" t="s">
        <v>5283</v>
      </c>
      <c r="D1106" s="213">
        <v>1956</v>
      </c>
      <c r="E1106" s="213" t="s">
        <v>1097</v>
      </c>
      <c r="F1106" s="213" t="s">
        <v>1</v>
      </c>
      <c r="G1106" s="213" t="s">
        <v>1</v>
      </c>
      <c r="H1106" s="213">
        <v>1.5</v>
      </c>
      <c r="I1106" s="102">
        <v>1</v>
      </c>
      <c r="J1106" s="194">
        <v>124800</v>
      </c>
      <c r="K1106" s="194"/>
      <c r="L1106" s="194"/>
      <c r="M1106" s="213">
        <f t="shared" si="275"/>
        <v>124800</v>
      </c>
      <c r="N1106" s="213">
        <v>1.5</v>
      </c>
      <c r="O1106" s="102">
        <v>1</v>
      </c>
      <c r="P1106" s="194">
        <v>124800</v>
      </c>
      <c r="Q1106" s="194"/>
      <c r="R1106" s="194"/>
      <c r="S1106" s="213">
        <f t="shared" si="276"/>
        <v>124800</v>
      </c>
      <c r="T1106" s="213">
        <f t="shared" si="271"/>
        <v>0</v>
      </c>
      <c r="U1106" s="213">
        <f t="shared" si="271"/>
        <v>0</v>
      </c>
      <c r="V1106" s="213">
        <f t="shared" si="271"/>
        <v>0</v>
      </c>
      <c r="W1106" s="213">
        <f t="shared" si="271"/>
        <v>0</v>
      </c>
      <c r="X1106" s="213">
        <f t="shared" si="272"/>
        <v>0</v>
      </c>
      <c r="Y1106" s="213" t="s">
        <v>1</v>
      </c>
      <c r="Z1106" s="213">
        <v>1.5</v>
      </c>
      <c r="AA1106" s="102">
        <v>1</v>
      </c>
      <c r="AB1106" s="194">
        <v>124800</v>
      </c>
      <c r="AC1106" s="194"/>
      <c r="AD1106" s="194"/>
      <c r="AE1106" s="213">
        <f t="shared" si="273"/>
        <v>124800</v>
      </c>
      <c r="AF1106" s="213" t="s">
        <v>1</v>
      </c>
      <c r="AG1106" s="213">
        <v>1.5</v>
      </c>
      <c r="AH1106" s="102">
        <v>1</v>
      </c>
      <c r="AI1106" s="194">
        <v>124800</v>
      </c>
      <c r="AJ1106" s="194"/>
      <c r="AK1106" s="194"/>
      <c r="AL1106" s="213">
        <f t="shared" si="274"/>
        <v>124800</v>
      </c>
    </row>
    <row r="1107" spans="1:38">
      <c r="A1107" s="194">
        <v>9</v>
      </c>
      <c r="B1107" s="102" t="s">
        <v>5518</v>
      </c>
      <c r="C1107" s="102" t="s">
        <v>5283</v>
      </c>
      <c r="D1107" s="213">
        <v>1963</v>
      </c>
      <c r="E1107" s="213" t="s">
        <v>1097</v>
      </c>
      <c r="F1107" s="213" t="s">
        <v>1</v>
      </c>
      <c r="G1107" s="213" t="s">
        <v>1</v>
      </c>
      <c r="H1107" s="213">
        <v>1.5</v>
      </c>
      <c r="I1107" s="102">
        <v>1</v>
      </c>
      <c r="J1107" s="194">
        <v>124800</v>
      </c>
      <c r="K1107" s="194"/>
      <c r="L1107" s="194"/>
      <c r="M1107" s="213">
        <f t="shared" si="275"/>
        <v>124800</v>
      </c>
      <c r="N1107" s="213">
        <v>1.5</v>
      </c>
      <c r="O1107" s="102">
        <v>1</v>
      </c>
      <c r="P1107" s="194">
        <v>124800</v>
      </c>
      <c r="Q1107" s="194"/>
      <c r="R1107" s="194"/>
      <c r="S1107" s="213">
        <f t="shared" si="276"/>
        <v>124800</v>
      </c>
      <c r="T1107" s="213">
        <f t="shared" si="271"/>
        <v>0</v>
      </c>
      <c r="U1107" s="213">
        <f t="shared" si="271"/>
        <v>0</v>
      </c>
      <c r="V1107" s="213">
        <f t="shared" si="271"/>
        <v>0</v>
      </c>
      <c r="W1107" s="213">
        <f t="shared" si="271"/>
        <v>0</v>
      </c>
      <c r="X1107" s="213">
        <f t="shared" si="272"/>
        <v>0</v>
      </c>
      <c r="Y1107" s="213" t="s">
        <v>1</v>
      </c>
      <c r="Z1107" s="213">
        <v>1.5</v>
      </c>
      <c r="AA1107" s="102">
        <v>1</v>
      </c>
      <c r="AB1107" s="194">
        <v>124800</v>
      </c>
      <c r="AC1107" s="194"/>
      <c r="AD1107" s="194"/>
      <c r="AE1107" s="213">
        <f t="shared" si="273"/>
        <v>124800</v>
      </c>
      <c r="AF1107" s="213" t="s">
        <v>1</v>
      </c>
      <c r="AG1107" s="213">
        <v>1.5</v>
      </c>
      <c r="AH1107" s="102">
        <v>1</v>
      </c>
      <c r="AI1107" s="194">
        <v>124800</v>
      </c>
      <c r="AJ1107" s="194"/>
      <c r="AK1107" s="194"/>
      <c r="AL1107" s="213">
        <f t="shared" si="274"/>
        <v>124800</v>
      </c>
    </row>
    <row r="1108" spans="1:38">
      <c r="A1108" s="194">
        <v>10</v>
      </c>
      <c r="B1108" s="102" t="s">
        <v>4369</v>
      </c>
      <c r="C1108" s="102" t="s">
        <v>5282</v>
      </c>
      <c r="D1108" s="213">
        <v>1955</v>
      </c>
      <c r="E1108" s="213" t="s">
        <v>1097</v>
      </c>
      <c r="F1108" s="213" t="s">
        <v>1</v>
      </c>
      <c r="G1108" s="213" t="s">
        <v>1</v>
      </c>
      <c r="H1108" s="213">
        <v>1.5</v>
      </c>
      <c r="I1108" s="102">
        <v>1</v>
      </c>
      <c r="J1108" s="194">
        <v>124800</v>
      </c>
      <c r="K1108" s="194"/>
      <c r="L1108" s="194"/>
      <c r="M1108" s="213">
        <f t="shared" si="275"/>
        <v>124800</v>
      </c>
      <c r="N1108" s="213">
        <v>1.5</v>
      </c>
      <c r="O1108" s="102">
        <v>1</v>
      </c>
      <c r="P1108" s="194">
        <v>124800</v>
      </c>
      <c r="Q1108" s="194"/>
      <c r="R1108" s="194"/>
      <c r="S1108" s="213">
        <f t="shared" si="276"/>
        <v>124800</v>
      </c>
      <c r="T1108" s="213">
        <f t="shared" si="271"/>
        <v>0</v>
      </c>
      <c r="U1108" s="213">
        <f t="shared" si="271"/>
        <v>0</v>
      </c>
      <c r="V1108" s="213">
        <f t="shared" si="271"/>
        <v>0</v>
      </c>
      <c r="W1108" s="213">
        <f t="shared" si="271"/>
        <v>0</v>
      </c>
      <c r="X1108" s="213">
        <f t="shared" si="272"/>
        <v>0</v>
      </c>
      <c r="Y1108" s="213" t="s">
        <v>1</v>
      </c>
      <c r="Z1108" s="213">
        <v>1.5</v>
      </c>
      <c r="AA1108" s="102">
        <v>1</v>
      </c>
      <c r="AB1108" s="194">
        <v>124800</v>
      </c>
      <c r="AC1108" s="194"/>
      <c r="AD1108" s="194"/>
      <c r="AE1108" s="213">
        <f t="shared" si="273"/>
        <v>124800</v>
      </c>
      <c r="AF1108" s="213" t="s">
        <v>1</v>
      </c>
      <c r="AG1108" s="213">
        <v>1.5</v>
      </c>
      <c r="AH1108" s="102">
        <v>1</v>
      </c>
      <c r="AI1108" s="194">
        <v>124800</v>
      </c>
      <c r="AJ1108" s="194"/>
      <c r="AK1108" s="194"/>
      <c r="AL1108" s="213">
        <f t="shared" si="274"/>
        <v>124800</v>
      </c>
    </row>
    <row r="1109" spans="1:38">
      <c r="A1109" s="194">
        <v>11</v>
      </c>
      <c r="B1109" s="102" t="s">
        <v>5519</v>
      </c>
      <c r="C1109" s="102" t="s">
        <v>5282</v>
      </c>
      <c r="D1109" s="213">
        <v>1955</v>
      </c>
      <c r="E1109" s="213" t="s">
        <v>1103</v>
      </c>
      <c r="F1109" s="213" t="s">
        <v>1</v>
      </c>
      <c r="G1109" s="213" t="s">
        <v>1</v>
      </c>
      <c r="H1109" s="213">
        <v>1</v>
      </c>
      <c r="I1109" s="102">
        <v>1</v>
      </c>
      <c r="J1109" s="194">
        <v>95625</v>
      </c>
      <c r="K1109" s="194"/>
      <c r="L1109" s="194"/>
      <c r="M1109" s="213">
        <f t="shared" si="275"/>
        <v>95625</v>
      </c>
      <c r="N1109" s="213">
        <v>1</v>
      </c>
      <c r="O1109" s="102">
        <v>1</v>
      </c>
      <c r="P1109" s="194">
        <v>95625</v>
      </c>
      <c r="Q1109" s="194"/>
      <c r="R1109" s="194"/>
      <c r="S1109" s="213">
        <f t="shared" si="276"/>
        <v>95625</v>
      </c>
      <c r="T1109" s="213">
        <f t="shared" si="271"/>
        <v>0</v>
      </c>
      <c r="U1109" s="213">
        <f t="shared" si="271"/>
        <v>0</v>
      </c>
      <c r="V1109" s="213">
        <f t="shared" si="271"/>
        <v>0</v>
      </c>
      <c r="W1109" s="213">
        <f t="shared" si="271"/>
        <v>0</v>
      </c>
      <c r="X1109" s="213">
        <f t="shared" si="272"/>
        <v>0</v>
      </c>
      <c r="Y1109" s="213" t="s">
        <v>1</v>
      </c>
      <c r="Z1109" s="213">
        <v>1</v>
      </c>
      <c r="AA1109" s="102">
        <v>1</v>
      </c>
      <c r="AB1109" s="194">
        <v>95625</v>
      </c>
      <c r="AC1109" s="194"/>
      <c r="AD1109" s="194"/>
      <c r="AE1109" s="213">
        <f t="shared" si="273"/>
        <v>95625</v>
      </c>
      <c r="AF1109" s="213" t="s">
        <v>1</v>
      </c>
      <c r="AG1109" s="213">
        <v>1</v>
      </c>
      <c r="AH1109" s="102">
        <v>1</v>
      </c>
      <c r="AI1109" s="194">
        <v>95625</v>
      </c>
      <c r="AJ1109" s="194"/>
      <c r="AK1109" s="194"/>
      <c r="AL1109" s="213">
        <f t="shared" si="274"/>
        <v>95625</v>
      </c>
    </row>
    <row r="1110" spans="1:38">
      <c r="A1110" s="194">
        <v>12</v>
      </c>
      <c r="B1110" s="102" t="s">
        <v>5520</v>
      </c>
      <c r="C1110" s="102" t="s">
        <v>5282</v>
      </c>
      <c r="D1110" s="213">
        <v>1962</v>
      </c>
      <c r="E1110" s="213" t="s">
        <v>1103</v>
      </c>
      <c r="F1110" s="213" t="s">
        <v>1</v>
      </c>
      <c r="G1110" s="213" t="s">
        <v>1</v>
      </c>
      <c r="H1110" s="213">
        <v>1</v>
      </c>
      <c r="I1110" s="102">
        <v>1</v>
      </c>
      <c r="J1110" s="194">
        <v>95625</v>
      </c>
      <c r="K1110" s="194"/>
      <c r="L1110" s="194"/>
      <c r="M1110" s="213">
        <f t="shared" si="275"/>
        <v>95625</v>
      </c>
      <c r="N1110" s="213">
        <v>1</v>
      </c>
      <c r="O1110" s="102">
        <v>1</v>
      </c>
      <c r="P1110" s="194">
        <v>95625</v>
      </c>
      <c r="Q1110" s="194"/>
      <c r="R1110" s="194"/>
      <c r="S1110" s="213">
        <f t="shared" si="276"/>
        <v>95625</v>
      </c>
      <c r="T1110" s="213">
        <f t="shared" si="271"/>
        <v>0</v>
      </c>
      <c r="U1110" s="213">
        <f t="shared" si="271"/>
        <v>0</v>
      </c>
      <c r="V1110" s="213">
        <f t="shared" si="271"/>
        <v>0</v>
      </c>
      <c r="W1110" s="213">
        <f t="shared" si="271"/>
        <v>0</v>
      </c>
      <c r="X1110" s="213">
        <f t="shared" si="272"/>
        <v>0</v>
      </c>
      <c r="Y1110" s="213" t="s">
        <v>1</v>
      </c>
      <c r="Z1110" s="213">
        <v>1</v>
      </c>
      <c r="AA1110" s="102">
        <v>1</v>
      </c>
      <c r="AB1110" s="194">
        <v>95625</v>
      </c>
      <c r="AC1110" s="194"/>
      <c r="AD1110" s="194"/>
      <c r="AE1110" s="213">
        <f t="shared" si="273"/>
        <v>95625</v>
      </c>
      <c r="AF1110" s="213" t="s">
        <v>1</v>
      </c>
      <c r="AG1110" s="213">
        <v>1</v>
      </c>
      <c r="AH1110" s="102">
        <v>1</v>
      </c>
      <c r="AI1110" s="194">
        <v>95625</v>
      </c>
      <c r="AJ1110" s="194"/>
      <c r="AK1110" s="194"/>
      <c r="AL1110" s="213">
        <f t="shared" si="274"/>
        <v>95625</v>
      </c>
    </row>
    <row r="1111" spans="1:38">
      <c r="A1111" s="194">
        <v>13</v>
      </c>
      <c r="B1111" s="102" t="s">
        <v>8200</v>
      </c>
      <c r="C1111" s="102" t="s">
        <v>5282</v>
      </c>
      <c r="D1111" s="213">
        <v>1968</v>
      </c>
      <c r="E1111" s="213" t="s">
        <v>1103</v>
      </c>
      <c r="F1111" s="213" t="s">
        <v>1</v>
      </c>
      <c r="G1111" s="213" t="s">
        <v>1</v>
      </c>
      <c r="H1111" s="213">
        <v>1</v>
      </c>
      <c r="I1111" s="102">
        <v>1</v>
      </c>
      <c r="J1111" s="194">
        <v>95625</v>
      </c>
      <c r="K1111" s="194"/>
      <c r="L1111" s="194"/>
      <c r="M1111" s="213">
        <f t="shared" si="275"/>
        <v>95625</v>
      </c>
      <c r="N1111" s="213">
        <v>1</v>
      </c>
      <c r="O1111" s="102">
        <v>1</v>
      </c>
      <c r="P1111" s="194">
        <v>95625</v>
      </c>
      <c r="Q1111" s="194"/>
      <c r="R1111" s="194"/>
      <c r="S1111" s="213">
        <f t="shared" si="276"/>
        <v>95625</v>
      </c>
      <c r="T1111" s="213">
        <f t="shared" si="271"/>
        <v>0</v>
      </c>
      <c r="U1111" s="213">
        <f t="shared" si="271"/>
        <v>0</v>
      </c>
      <c r="V1111" s="213">
        <f t="shared" si="271"/>
        <v>0</v>
      </c>
      <c r="W1111" s="213">
        <f t="shared" si="271"/>
        <v>0</v>
      </c>
      <c r="X1111" s="213">
        <f t="shared" si="272"/>
        <v>0</v>
      </c>
      <c r="Y1111" s="213" t="s">
        <v>1</v>
      </c>
      <c r="Z1111" s="213">
        <v>1</v>
      </c>
      <c r="AA1111" s="102">
        <v>1</v>
      </c>
      <c r="AB1111" s="194">
        <v>95625</v>
      </c>
      <c r="AC1111" s="194"/>
      <c r="AD1111" s="194"/>
      <c r="AE1111" s="213">
        <f t="shared" si="273"/>
        <v>95625</v>
      </c>
      <c r="AF1111" s="213" t="s">
        <v>1</v>
      </c>
      <c r="AG1111" s="213">
        <v>1</v>
      </c>
      <c r="AH1111" s="102">
        <v>1</v>
      </c>
      <c r="AI1111" s="194">
        <v>95625</v>
      </c>
      <c r="AJ1111" s="194"/>
      <c r="AK1111" s="194"/>
      <c r="AL1111" s="213">
        <f t="shared" si="274"/>
        <v>95625</v>
      </c>
    </row>
    <row r="1112" spans="1:38">
      <c r="A1112" s="194">
        <v>14</v>
      </c>
      <c r="B1112" s="102" t="s">
        <v>5521</v>
      </c>
      <c r="C1112" s="102" t="s">
        <v>5282</v>
      </c>
      <c r="D1112" s="213">
        <v>1950</v>
      </c>
      <c r="E1112" s="213" t="s">
        <v>1103</v>
      </c>
      <c r="F1112" s="213" t="s">
        <v>1</v>
      </c>
      <c r="G1112" s="213" t="s">
        <v>1</v>
      </c>
      <c r="H1112" s="213">
        <v>1</v>
      </c>
      <c r="I1112" s="102">
        <v>1</v>
      </c>
      <c r="J1112" s="194">
        <v>95625</v>
      </c>
      <c r="K1112" s="194"/>
      <c r="L1112" s="194"/>
      <c r="M1112" s="213">
        <f t="shared" si="275"/>
        <v>95625</v>
      </c>
      <c r="N1112" s="213">
        <v>1</v>
      </c>
      <c r="O1112" s="102">
        <v>1</v>
      </c>
      <c r="P1112" s="194">
        <v>95625</v>
      </c>
      <c r="Q1112" s="194"/>
      <c r="R1112" s="194"/>
      <c r="S1112" s="213">
        <f t="shared" si="276"/>
        <v>95625</v>
      </c>
      <c r="T1112" s="213">
        <f t="shared" si="271"/>
        <v>0</v>
      </c>
      <c r="U1112" s="213">
        <f t="shared" si="271"/>
        <v>0</v>
      </c>
      <c r="V1112" s="213">
        <f t="shared" si="271"/>
        <v>0</v>
      </c>
      <c r="W1112" s="213">
        <f t="shared" si="271"/>
        <v>0</v>
      </c>
      <c r="X1112" s="213">
        <f t="shared" si="272"/>
        <v>0</v>
      </c>
      <c r="Y1112" s="213" t="s">
        <v>1</v>
      </c>
      <c r="Z1112" s="213">
        <v>1</v>
      </c>
      <c r="AA1112" s="102">
        <v>1</v>
      </c>
      <c r="AB1112" s="194">
        <v>95625</v>
      </c>
      <c r="AC1112" s="194"/>
      <c r="AD1112" s="194"/>
      <c r="AE1112" s="213">
        <f t="shared" si="273"/>
        <v>95625</v>
      </c>
      <c r="AF1112" s="213" t="s">
        <v>1</v>
      </c>
      <c r="AG1112" s="213">
        <v>1</v>
      </c>
      <c r="AH1112" s="102">
        <v>1</v>
      </c>
      <c r="AI1112" s="194">
        <v>95625</v>
      </c>
      <c r="AJ1112" s="194"/>
      <c r="AK1112" s="194"/>
      <c r="AL1112" s="213">
        <f t="shared" si="274"/>
        <v>95625</v>
      </c>
    </row>
    <row r="1113" spans="1:38">
      <c r="A1113" s="194">
        <v>15</v>
      </c>
      <c r="B1113" s="102" t="s">
        <v>5522</v>
      </c>
      <c r="C1113" s="102" t="s">
        <v>5282</v>
      </c>
      <c r="D1113" s="213">
        <v>1972</v>
      </c>
      <c r="E1113" s="213" t="s">
        <v>1103</v>
      </c>
      <c r="F1113" s="213" t="s">
        <v>1</v>
      </c>
      <c r="G1113" s="213" t="s">
        <v>1</v>
      </c>
      <c r="H1113" s="213">
        <v>1</v>
      </c>
      <c r="I1113" s="102">
        <v>1</v>
      </c>
      <c r="J1113" s="194">
        <v>95625</v>
      </c>
      <c r="K1113" s="194"/>
      <c r="L1113" s="194"/>
      <c r="M1113" s="213">
        <f t="shared" si="275"/>
        <v>95625</v>
      </c>
      <c r="N1113" s="213">
        <v>1</v>
      </c>
      <c r="O1113" s="102">
        <v>1</v>
      </c>
      <c r="P1113" s="194">
        <v>95625</v>
      </c>
      <c r="Q1113" s="194"/>
      <c r="R1113" s="194"/>
      <c r="S1113" s="213">
        <f t="shared" si="276"/>
        <v>95625</v>
      </c>
      <c r="T1113" s="213">
        <f t="shared" si="271"/>
        <v>0</v>
      </c>
      <c r="U1113" s="213">
        <f t="shared" si="271"/>
        <v>0</v>
      </c>
      <c r="V1113" s="213">
        <f t="shared" si="271"/>
        <v>0</v>
      </c>
      <c r="W1113" s="213">
        <f t="shared" si="271"/>
        <v>0</v>
      </c>
      <c r="X1113" s="213">
        <f t="shared" si="272"/>
        <v>0</v>
      </c>
      <c r="Y1113" s="213" t="s">
        <v>1</v>
      </c>
      <c r="Z1113" s="213">
        <v>1</v>
      </c>
      <c r="AA1113" s="102">
        <v>1</v>
      </c>
      <c r="AB1113" s="194">
        <v>95625</v>
      </c>
      <c r="AC1113" s="194"/>
      <c r="AD1113" s="194"/>
      <c r="AE1113" s="213">
        <f t="shared" si="273"/>
        <v>95625</v>
      </c>
      <c r="AF1113" s="213" t="s">
        <v>1</v>
      </c>
      <c r="AG1113" s="213">
        <v>1</v>
      </c>
      <c r="AH1113" s="102">
        <v>1</v>
      </c>
      <c r="AI1113" s="194">
        <v>95625</v>
      </c>
      <c r="AJ1113" s="194"/>
      <c r="AK1113" s="194"/>
      <c r="AL1113" s="213">
        <f t="shared" si="274"/>
        <v>95625</v>
      </c>
    </row>
    <row r="1114" spans="1:38">
      <c r="A1114" s="194">
        <v>16</v>
      </c>
      <c r="B1114" s="102" t="s">
        <v>5523</v>
      </c>
      <c r="C1114" s="102" t="s">
        <v>5282</v>
      </c>
      <c r="D1114" s="213">
        <v>1953</v>
      </c>
      <c r="E1114" s="213" t="s">
        <v>1103</v>
      </c>
      <c r="F1114" s="213" t="s">
        <v>1</v>
      </c>
      <c r="G1114" s="213" t="s">
        <v>1</v>
      </c>
      <c r="H1114" s="213">
        <v>1</v>
      </c>
      <c r="I1114" s="102">
        <v>1</v>
      </c>
      <c r="J1114" s="194">
        <v>95625</v>
      </c>
      <c r="K1114" s="194"/>
      <c r="L1114" s="194"/>
      <c r="M1114" s="213">
        <f t="shared" si="275"/>
        <v>95625</v>
      </c>
      <c r="N1114" s="213">
        <v>1</v>
      </c>
      <c r="O1114" s="102">
        <v>1</v>
      </c>
      <c r="P1114" s="194">
        <v>95625</v>
      </c>
      <c r="Q1114" s="194"/>
      <c r="R1114" s="194"/>
      <c r="S1114" s="213">
        <f t="shared" si="276"/>
        <v>95625</v>
      </c>
      <c r="T1114" s="213">
        <f t="shared" si="271"/>
        <v>0</v>
      </c>
      <c r="U1114" s="213">
        <f t="shared" si="271"/>
        <v>0</v>
      </c>
      <c r="V1114" s="213">
        <f t="shared" si="271"/>
        <v>0</v>
      </c>
      <c r="W1114" s="213">
        <f t="shared" si="271"/>
        <v>0</v>
      </c>
      <c r="X1114" s="213">
        <f t="shared" si="272"/>
        <v>0</v>
      </c>
      <c r="Y1114" s="213" t="s">
        <v>1</v>
      </c>
      <c r="Z1114" s="213">
        <v>1</v>
      </c>
      <c r="AA1114" s="102">
        <v>1</v>
      </c>
      <c r="AB1114" s="194">
        <v>95625</v>
      </c>
      <c r="AC1114" s="194"/>
      <c r="AD1114" s="194"/>
      <c r="AE1114" s="213">
        <f t="shared" si="273"/>
        <v>95625</v>
      </c>
      <c r="AF1114" s="213" t="s">
        <v>1</v>
      </c>
      <c r="AG1114" s="213">
        <v>1</v>
      </c>
      <c r="AH1114" s="102">
        <v>1</v>
      </c>
      <c r="AI1114" s="194">
        <v>95625</v>
      </c>
      <c r="AJ1114" s="194"/>
      <c r="AK1114" s="194"/>
      <c r="AL1114" s="213">
        <f t="shared" si="274"/>
        <v>95625</v>
      </c>
    </row>
    <row r="1115" spans="1:38">
      <c r="A1115" s="194">
        <v>17</v>
      </c>
      <c r="B1115" s="102" t="s">
        <v>5524</v>
      </c>
      <c r="C1115" s="102" t="s">
        <v>5282</v>
      </c>
      <c r="D1115" s="213">
        <v>1956</v>
      </c>
      <c r="E1115" s="213" t="s">
        <v>1103</v>
      </c>
      <c r="F1115" s="213" t="s">
        <v>1</v>
      </c>
      <c r="G1115" s="213" t="s">
        <v>1</v>
      </c>
      <c r="H1115" s="213">
        <v>1</v>
      </c>
      <c r="I1115" s="102">
        <v>1</v>
      </c>
      <c r="J1115" s="194">
        <v>95625</v>
      </c>
      <c r="K1115" s="194"/>
      <c r="L1115" s="194"/>
      <c r="M1115" s="213">
        <f t="shared" si="275"/>
        <v>95625</v>
      </c>
      <c r="N1115" s="213">
        <v>1</v>
      </c>
      <c r="O1115" s="102">
        <v>1</v>
      </c>
      <c r="P1115" s="194">
        <v>95625</v>
      </c>
      <c r="Q1115" s="194"/>
      <c r="R1115" s="194"/>
      <c r="S1115" s="213">
        <f t="shared" si="276"/>
        <v>95625</v>
      </c>
      <c r="T1115" s="213">
        <f t="shared" si="271"/>
        <v>0</v>
      </c>
      <c r="U1115" s="213">
        <f t="shared" si="271"/>
        <v>0</v>
      </c>
      <c r="V1115" s="213">
        <f t="shared" si="271"/>
        <v>0</v>
      </c>
      <c r="W1115" s="213">
        <f t="shared" si="271"/>
        <v>0</v>
      </c>
      <c r="X1115" s="213">
        <f t="shared" si="272"/>
        <v>0</v>
      </c>
      <c r="Y1115" s="213" t="s">
        <v>1</v>
      </c>
      <c r="Z1115" s="213">
        <v>1</v>
      </c>
      <c r="AA1115" s="102">
        <v>1</v>
      </c>
      <c r="AB1115" s="194">
        <v>95625</v>
      </c>
      <c r="AC1115" s="194"/>
      <c r="AD1115" s="194"/>
      <c r="AE1115" s="213">
        <f t="shared" si="273"/>
        <v>95625</v>
      </c>
      <c r="AF1115" s="213" t="s">
        <v>1</v>
      </c>
      <c r="AG1115" s="213">
        <v>1</v>
      </c>
      <c r="AH1115" s="102">
        <v>1</v>
      </c>
      <c r="AI1115" s="194">
        <v>95625</v>
      </c>
      <c r="AJ1115" s="194"/>
      <c r="AK1115" s="194"/>
      <c r="AL1115" s="213">
        <f t="shared" si="274"/>
        <v>95625</v>
      </c>
    </row>
    <row r="1116" spans="1:38">
      <c r="A1116" s="194">
        <v>18</v>
      </c>
      <c r="B1116" s="102" t="s">
        <v>5525</v>
      </c>
      <c r="C1116" s="102" t="s">
        <v>5282</v>
      </c>
      <c r="D1116" s="213">
        <v>1961</v>
      </c>
      <c r="E1116" s="213" t="s">
        <v>1103</v>
      </c>
      <c r="F1116" s="213" t="s">
        <v>1</v>
      </c>
      <c r="G1116" s="213" t="s">
        <v>1</v>
      </c>
      <c r="H1116" s="213">
        <v>1</v>
      </c>
      <c r="I1116" s="102">
        <v>1</v>
      </c>
      <c r="J1116" s="194">
        <v>95625</v>
      </c>
      <c r="K1116" s="194"/>
      <c r="L1116" s="194"/>
      <c r="M1116" s="213">
        <f t="shared" si="275"/>
        <v>95625</v>
      </c>
      <c r="N1116" s="213">
        <v>1</v>
      </c>
      <c r="O1116" s="102">
        <v>1</v>
      </c>
      <c r="P1116" s="194">
        <v>95625</v>
      </c>
      <c r="Q1116" s="194"/>
      <c r="R1116" s="194"/>
      <c r="S1116" s="213">
        <f t="shared" si="276"/>
        <v>95625</v>
      </c>
      <c r="T1116" s="213">
        <f t="shared" si="271"/>
        <v>0</v>
      </c>
      <c r="U1116" s="213">
        <f t="shared" si="271"/>
        <v>0</v>
      </c>
      <c r="V1116" s="213">
        <f t="shared" si="271"/>
        <v>0</v>
      </c>
      <c r="W1116" s="213">
        <f t="shared" si="271"/>
        <v>0</v>
      </c>
      <c r="X1116" s="213">
        <f t="shared" si="272"/>
        <v>0</v>
      </c>
      <c r="Y1116" s="213" t="s">
        <v>1</v>
      </c>
      <c r="Z1116" s="213">
        <v>1</v>
      </c>
      <c r="AA1116" s="102">
        <v>1</v>
      </c>
      <c r="AB1116" s="194">
        <v>95625</v>
      </c>
      <c r="AC1116" s="194"/>
      <c r="AD1116" s="194"/>
      <c r="AE1116" s="213">
        <f t="shared" si="273"/>
        <v>95625</v>
      </c>
      <c r="AF1116" s="213"/>
      <c r="AG1116" s="213">
        <v>1</v>
      </c>
      <c r="AH1116" s="102">
        <v>1</v>
      </c>
      <c r="AI1116" s="194">
        <v>95625</v>
      </c>
      <c r="AJ1116" s="194"/>
      <c r="AK1116" s="194"/>
      <c r="AL1116" s="213">
        <f t="shared" si="274"/>
        <v>95625</v>
      </c>
    </row>
    <row r="1117" spans="1:38">
      <c r="A1117" s="194">
        <v>19</v>
      </c>
      <c r="B1117" s="102" t="s">
        <v>1895</v>
      </c>
      <c r="C1117" s="102" t="s">
        <v>5282</v>
      </c>
      <c r="D1117" s="213">
        <v>1960</v>
      </c>
      <c r="E1117" s="213" t="s">
        <v>1103</v>
      </c>
      <c r="F1117" s="213" t="s">
        <v>1</v>
      </c>
      <c r="G1117" s="213" t="s">
        <v>1</v>
      </c>
      <c r="H1117" s="213">
        <v>1</v>
      </c>
      <c r="I1117" s="102">
        <v>1</v>
      </c>
      <c r="J1117" s="194">
        <v>95625</v>
      </c>
      <c r="K1117" s="194"/>
      <c r="L1117" s="194"/>
      <c r="M1117" s="213">
        <f t="shared" si="275"/>
        <v>95625</v>
      </c>
      <c r="N1117" s="213">
        <v>1</v>
      </c>
      <c r="O1117" s="102">
        <v>1</v>
      </c>
      <c r="P1117" s="194">
        <v>95625</v>
      </c>
      <c r="Q1117" s="194"/>
      <c r="R1117" s="194"/>
      <c r="S1117" s="213">
        <f t="shared" si="276"/>
        <v>95625</v>
      </c>
      <c r="T1117" s="213">
        <f t="shared" si="271"/>
        <v>0</v>
      </c>
      <c r="U1117" s="213">
        <f t="shared" si="271"/>
        <v>0</v>
      </c>
      <c r="V1117" s="213">
        <f t="shared" si="271"/>
        <v>0</v>
      </c>
      <c r="W1117" s="213">
        <f t="shared" si="271"/>
        <v>0</v>
      </c>
      <c r="X1117" s="213">
        <f t="shared" si="272"/>
        <v>0</v>
      </c>
      <c r="Y1117" s="213" t="s">
        <v>1</v>
      </c>
      <c r="Z1117" s="213">
        <v>1</v>
      </c>
      <c r="AA1117" s="102">
        <v>1</v>
      </c>
      <c r="AB1117" s="194">
        <v>95625</v>
      </c>
      <c r="AC1117" s="194"/>
      <c r="AD1117" s="194"/>
      <c r="AE1117" s="213">
        <f t="shared" si="273"/>
        <v>95625</v>
      </c>
      <c r="AF1117" s="213" t="s">
        <v>1</v>
      </c>
      <c r="AG1117" s="213">
        <v>1</v>
      </c>
      <c r="AH1117" s="102">
        <v>1</v>
      </c>
      <c r="AI1117" s="194">
        <v>95625</v>
      </c>
      <c r="AJ1117" s="194"/>
      <c r="AK1117" s="194"/>
      <c r="AL1117" s="213">
        <f t="shared" si="274"/>
        <v>95625</v>
      </c>
    </row>
    <row r="1118" spans="1:38">
      <c r="A1118" s="194">
        <v>20</v>
      </c>
      <c r="B1118" s="102" t="s">
        <v>5526</v>
      </c>
      <c r="C1118" s="102" t="s">
        <v>5282</v>
      </c>
      <c r="D1118" s="213">
        <v>1963</v>
      </c>
      <c r="E1118" s="213" t="s">
        <v>1103</v>
      </c>
      <c r="F1118" s="213" t="s">
        <v>1</v>
      </c>
      <c r="G1118" s="213" t="s">
        <v>1</v>
      </c>
      <c r="H1118" s="213">
        <v>1</v>
      </c>
      <c r="I1118" s="102">
        <v>1</v>
      </c>
      <c r="J1118" s="194">
        <v>95625</v>
      </c>
      <c r="K1118" s="194"/>
      <c r="L1118" s="194"/>
      <c r="M1118" s="213">
        <f t="shared" si="275"/>
        <v>95625</v>
      </c>
      <c r="N1118" s="213">
        <v>1</v>
      </c>
      <c r="O1118" s="102">
        <v>1</v>
      </c>
      <c r="P1118" s="194">
        <v>95625</v>
      </c>
      <c r="Q1118" s="194"/>
      <c r="R1118" s="194"/>
      <c r="S1118" s="213">
        <f t="shared" si="276"/>
        <v>95625</v>
      </c>
      <c r="T1118" s="213">
        <f t="shared" si="271"/>
        <v>0</v>
      </c>
      <c r="U1118" s="213">
        <f t="shared" si="271"/>
        <v>0</v>
      </c>
      <c r="V1118" s="213">
        <f t="shared" si="271"/>
        <v>0</v>
      </c>
      <c r="W1118" s="213">
        <f t="shared" si="271"/>
        <v>0</v>
      </c>
      <c r="X1118" s="213">
        <f t="shared" si="272"/>
        <v>0</v>
      </c>
      <c r="Y1118" s="213" t="s">
        <v>1</v>
      </c>
      <c r="Z1118" s="213">
        <v>1</v>
      </c>
      <c r="AA1118" s="102">
        <v>1</v>
      </c>
      <c r="AB1118" s="194">
        <v>95625</v>
      </c>
      <c r="AC1118" s="194"/>
      <c r="AD1118" s="194"/>
      <c r="AE1118" s="213">
        <f t="shared" si="273"/>
        <v>95625</v>
      </c>
      <c r="AF1118" s="213" t="s">
        <v>1</v>
      </c>
      <c r="AG1118" s="213">
        <v>1</v>
      </c>
      <c r="AH1118" s="102">
        <v>1</v>
      </c>
      <c r="AI1118" s="194">
        <v>95625</v>
      </c>
      <c r="AJ1118" s="194"/>
      <c r="AK1118" s="194"/>
      <c r="AL1118" s="213">
        <f t="shared" si="274"/>
        <v>95625</v>
      </c>
    </row>
    <row r="1119" spans="1:38">
      <c r="A1119" s="194">
        <v>21</v>
      </c>
      <c r="B1119" s="102" t="s">
        <v>8201</v>
      </c>
      <c r="C1119" s="102" t="s">
        <v>5282</v>
      </c>
      <c r="D1119" s="213">
        <v>1998</v>
      </c>
      <c r="E1119" s="213" t="s">
        <v>1103</v>
      </c>
      <c r="F1119" s="213" t="s">
        <v>1</v>
      </c>
      <c r="G1119" s="213" t="s">
        <v>1</v>
      </c>
      <c r="H1119" s="213">
        <v>1</v>
      </c>
      <c r="I1119" s="102">
        <v>1</v>
      </c>
      <c r="J1119" s="194">
        <v>104000</v>
      </c>
      <c r="K1119" s="194"/>
      <c r="L1119" s="194"/>
      <c r="M1119" s="213">
        <f t="shared" si="275"/>
        <v>104000</v>
      </c>
      <c r="N1119" s="213">
        <v>1</v>
      </c>
      <c r="O1119" s="102">
        <v>1</v>
      </c>
      <c r="P1119" s="194">
        <v>104000</v>
      </c>
      <c r="Q1119" s="194"/>
      <c r="R1119" s="194"/>
      <c r="S1119" s="213">
        <f t="shared" si="276"/>
        <v>104000</v>
      </c>
      <c r="T1119" s="213">
        <f t="shared" si="271"/>
        <v>0</v>
      </c>
      <c r="U1119" s="213">
        <f t="shared" si="271"/>
        <v>0</v>
      </c>
      <c r="V1119" s="213">
        <f t="shared" si="271"/>
        <v>0</v>
      </c>
      <c r="W1119" s="213">
        <f t="shared" si="271"/>
        <v>0</v>
      </c>
      <c r="X1119" s="213">
        <f t="shared" si="272"/>
        <v>0</v>
      </c>
      <c r="Y1119" s="213" t="s">
        <v>1</v>
      </c>
      <c r="Z1119" s="213">
        <v>1</v>
      </c>
      <c r="AA1119" s="102">
        <v>1</v>
      </c>
      <c r="AB1119" s="194">
        <v>104000</v>
      </c>
      <c r="AC1119" s="194"/>
      <c r="AD1119" s="194"/>
      <c r="AE1119" s="213">
        <f t="shared" si="273"/>
        <v>104000</v>
      </c>
      <c r="AF1119" s="213" t="s">
        <v>1</v>
      </c>
      <c r="AG1119" s="213">
        <v>1</v>
      </c>
      <c r="AH1119" s="102">
        <v>1</v>
      </c>
      <c r="AI1119" s="194">
        <v>104000</v>
      </c>
      <c r="AJ1119" s="194"/>
      <c r="AK1119" s="194"/>
      <c r="AL1119" s="213">
        <f t="shared" si="274"/>
        <v>104000</v>
      </c>
    </row>
    <row r="1120" spans="1:38">
      <c r="A1120" s="194">
        <v>22</v>
      </c>
      <c r="B1120" s="102" t="s">
        <v>6823</v>
      </c>
      <c r="C1120" s="102" t="s">
        <v>5283</v>
      </c>
      <c r="D1120" s="213">
        <v>1965</v>
      </c>
      <c r="E1120" s="213" t="s">
        <v>1096</v>
      </c>
      <c r="F1120" s="213" t="s">
        <v>1</v>
      </c>
      <c r="G1120" s="213" t="s">
        <v>1</v>
      </c>
      <c r="H1120" s="213">
        <v>1.6</v>
      </c>
      <c r="I1120" s="102">
        <v>1</v>
      </c>
      <c r="J1120" s="194">
        <v>133120</v>
      </c>
      <c r="K1120" s="194"/>
      <c r="L1120" s="194"/>
      <c r="M1120" s="213">
        <f t="shared" si="275"/>
        <v>133120</v>
      </c>
      <c r="N1120" s="213">
        <v>1.6</v>
      </c>
      <c r="O1120" s="102">
        <v>1</v>
      </c>
      <c r="P1120" s="194">
        <v>133120</v>
      </c>
      <c r="Q1120" s="194"/>
      <c r="R1120" s="194"/>
      <c r="S1120" s="213">
        <f t="shared" si="276"/>
        <v>133120</v>
      </c>
      <c r="T1120" s="213">
        <f t="shared" si="271"/>
        <v>0</v>
      </c>
      <c r="U1120" s="213">
        <f t="shared" si="271"/>
        <v>0</v>
      </c>
      <c r="V1120" s="213">
        <f t="shared" si="271"/>
        <v>0</v>
      </c>
      <c r="W1120" s="213">
        <f t="shared" si="271"/>
        <v>0</v>
      </c>
      <c r="X1120" s="213">
        <f t="shared" si="272"/>
        <v>0</v>
      </c>
      <c r="Y1120" s="213" t="s">
        <v>1</v>
      </c>
      <c r="Z1120" s="213">
        <v>1.6</v>
      </c>
      <c r="AA1120" s="102">
        <v>1</v>
      </c>
      <c r="AB1120" s="194">
        <v>133120</v>
      </c>
      <c r="AC1120" s="194"/>
      <c r="AD1120" s="194"/>
      <c r="AE1120" s="213">
        <f t="shared" si="273"/>
        <v>133120</v>
      </c>
      <c r="AF1120" s="213" t="s">
        <v>1</v>
      </c>
      <c r="AG1120" s="213">
        <v>1.6</v>
      </c>
      <c r="AH1120" s="102">
        <v>1</v>
      </c>
      <c r="AI1120" s="194">
        <v>133120</v>
      </c>
      <c r="AJ1120" s="194"/>
      <c r="AK1120" s="194"/>
      <c r="AL1120" s="213">
        <f t="shared" si="274"/>
        <v>133120</v>
      </c>
    </row>
    <row r="1121" spans="1:38">
      <c r="A1121" s="194">
        <v>23</v>
      </c>
      <c r="B1121" s="102" t="s">
        <v>1463</v>
      </c>
      <c r="C1121" s="102" t="s">
        <v>5283</v>
      </c>
      <c r="D1121" s="213">
        <v>1965</v>
      </c>
      <c r="E1121" s="213" t="s">
        <v>1100</v>
      </c>
      <c r="F1121" s="213" t="s">
        <v>1</v>
      </c>
      <c r="G1121" s="213" t="s">
        <v>1</v>
      </c>
      <c r="H1121" s="213">
        <v>1.4</v>
      </c>
      <c r="I1121" s="102">
        <v>1</v>
      </c>
      <c r="J1121" s="194">
        <v>116479.99999999999</v>
      </c>
      <c r="K1121" s="194"/>
      <c r="L1121" s="194"/>
      <c r="M1121" s="213">
        <f t="shared" si="275"/>
        <v>116479.99999999999</v>
      </c>
      <c r="N1121" s="213">
        <v>1.4</v>
      </c>
      <c r="O1121" s="102">
        <v>1</v>
      </c>
      <c r="P1121" s="194">
        <v>116479.99999999999</v>
      </c>
      <c r="Q1121" s="194"/>
      <c r="R1121" s="194"/>
      <c r="S1121" s="213">
        <f t="shared" si="276"/>
        <v>116479.99999999999</v>
      </c>
      <c r="T1121" s="213">
        <f t="shared" si="271"/>
        <v>0</v>
      </c>
      <c r="U1121" s="213">
        <f t="shared" si="271"/>
        <v>0</v>
      </c>
      <c r="V1121" s="213">
        <f t="shared" si="271"/>
        <v>0</v>
      </c>
      <c r="W1121" s="213">
        <f t="shared" si="271"/>
        <v>0</v>
      </c>
      <c r="X1121" s="213">
        <f t="shared" si="272"/>
        <v>0</v>
      </c>
      <c r="Y1121" s="213" t="s">
        <v>1</v>
      </c>
      <c r="Z1121" s="213">
        <v>1.4</v>
      </c>
      <c r="AA1121" s="102">
        <v>1</v>
      </c>
      <c r="AB1121" s="194">
        <v>116479.99999999999</v>
      </c>
      <c r="AC1121" s="194"/>
      <c r="AD1121" s="194"/>
      <c r="AE1121" s="213">
        <f t="shared" si="273"/>
        <v>116479.99999999999</v>
      </c>
      <c r="AF1121" s="213" t="s">
        <v>1</v>
      </c>
      <c r="AG1121" s="213">
        <v>1.4</v>
      </c>
      <c r="AH1121" s="102">
        <v>1</v>
      </c>
      <c r="AI1121" s="194">
        <v>116479.99999999999</v>
      </c>
      <c r="AJ1121" s="194"/>
      <c r="AK1121" s="194"/>
      <c r="AL1121" s="213">
        <f t="shared" si="274"/>
        <v>116479.99999999999</v>
      </c>
    </row>
    <row r="1122" spans="1:38">
      <c r="A1122" s="194">
        <v>24</v>
      </c>
      <c r="B1122" s="102" t="s">
        <v>1896</v>
      </c>
      <c r="C1122" s="102" t="s">
        <v>5283</v>
      </c>
      <c r="D1122" s="213">
        <v>1970</v>
      </c>
      <c r="E1122" s="213" t="s">
        <v>1100</v>
      </c>
      <c r="F1122" s="213" t="s">
        <v>1</v>
      </c>
      <c r="G1122" s="213" t="s">
        <v>1</v>
      </c>
      <c r="H1122" s="213">
        <v>1.4</v>
      </c>
      <c r="I1122" s="102">
        <v>1</v>
      </c>
      <c r="J1122" s="194">
        <v>116479.99999999999</v>
      </c>
      <c r="K1122" s="194"/>
      <c r="L1122" s="194"/>
      <c r="M1122" s="213">
        <f t="shared" si="275"/>
        <v>116479.99999999999</v>
      </c>
      <c r="N1122" s="213">
        <v>1.4</v>
      </c>
      <c r="O1122" s="102">
        <v>1</v>
      </c>
      <c r="P1122" s="194">
        <v>116479.99999999999</v>
      </c>
      <c r="Q1122" s="194"/>
      <c r="R1122" s="194"/>
      <c r="S1122" s="213">
        <f t="shared" si="276"/>
        <v>116479.99999999999</v>
      </c>
      <c r="T1122" s="213">
        <f t="shared" si="271"/>
        <v>0</v>
      </c>
      <c r="U1122" s="213">
        <f t="shared" si="271"/>
        <v>0</v>
      </c>
      <c r="V1122" s="213">
        <f t="shared" si="271"/>
        <v>0</v>
      </c>
      <c r="W1122" s="213">
        <f t="shared" si="271"/>
        <v>0</v>
      </c>
      <c r="X1122" s="213">
        <f t="shared" si="272"/>
        <v>0</v>
      </c>
      <c r="Y1122" s="213" t="s">
        <v>1</v>
      </c>
      <c r="Z1122" s="213">
        <v>1.4</v>
      </c>
      <c r="AA1122" s="102">
        <v>1</v>
      </c>
      <c r="AB1122" s="194">
        <v>116479.99999999999</v>
      </c>
      <c r="AC1122" s="194"/>
      <c r="AD1122" s="194"/>
      <c r="AE1122" s="213">
        <f t="shared" si="273"/>
        <v>116479.99999999999</v>
      </c>
      <c r="AF1122" s="213" t="s">
        <v>1</v>
      </c>
      <c r="AG1122" s="213">
        <v>1.4</v>
      </c>
      <c r="AH1122" s="102">
        <v>1</v>
      </c>
      <c r="AI1122" s="194">
        <v>116479.99999999999</v>
      </c>
      <c r="AJ1122" s="194"/>
      <c r="AK1122" s="194"/>
      <c r="AL1122" s="213">
        <f t="shared" si="274"/>
        <v>116479.99999999999</v>
      </c>
    </row>
    <row r="1123" spans="1:38">
      <c r="A1123" s="194">
        <v>25</v>
      </c>
      <c r="B1123" s="102" t="s">
        <v>5528</v>
      </c>
      <c r="C1123" s="102" t="s">
        <v>5283</v>
      </c>
      <c r="D1123" s="213">
        <v>1992</v>
      </c>
      <c r="E1123" s="213" t="s">
        <v>1094</v>
      </c>
      <c r="F1123" s="213" t="s">
        <v>1</v>
      </c>
      <c r="G1123" s="213" t="s">
        <v>1</v>
      </c>
      <c r="H1123" s="213">
        <v>1.25</v>
      </c>
      <c r="I1123" s="102">
        <v>1</v>
      </c>
      <c r="J1123" s="194">
        <v>104000</v>
      </c>
      <c r="K1123" s="194"/>
      <c r="L1123" s="194"/>
      <c r="M1123" s="213">
        <f t="shared" si="275"/>
        <v>104000</v>
      </c>
      <c r="N1123" s="213">
        <v>1.25</v>
      </c>
      <c r="O1123" s="102">
        <v>1</v>
      </c>
      <c r="P1123" s="194">
        <v>104000</v>
      </c>
      <c r="Q1123" s="194"/>
      <c r="R1123" s="194"/>
      <c r="S1123" s="213">
        <f t="shared" si="276"/>
        <v>104000</v>
      </c>
      <c r="T1123" s="213">
        <f t="shared" si="271"/>
        <v>0</v>
      </c>
      <c r="U1123" s="213">
        <f t="shared" si="271"/>
        <v>0</v>
      </c>
      <c r="V1123" s="213">
        <f t="shared" si="271"/>
        <v>0</v>
      </c>
      <c r="W1123" s="213">
        <f t="shared" si="271"/>
        <v>0</v>
      </c>
      <c r="X1123" s="213">
        <f t="shared" si="272"/>
        <v>0</v>
      </c>
      <c r="Y1123" s="213" t="s">
        <v>1</v>
      </c>
      <c r="Z1123" s="213">
        <v>1.25</v>
      </c>
      <c r="AA1123" s="102">
        <v>1</v>
      </c>
      <c r="AB1123" s="194">
        <v>104000</v>
      </c>
      <c r="AC1123" s="194"/>
      <c r="AD1123" s="194"/>
      <c r="AE1123" s="213">
        <f t="shared" si="273"/>
        <v>104000</v>
      </c>
      <c r="AF1123" s="213" t="s">
        <v>1</v>
      </c>
      <c r="AG1123" s="213">
        <v>1.25</v>
      </c>
      <c r="AH1123" s="102">
        <v>1</v>
      </c>
      <c r="AI1123" s="194">
        <v>104000</v>
      </c>
      <c r="AJ1123" s="194"/>
      <c r="AK1123" s="194"/>
      <c r="AL1123" s="213">
        <f t="shared" si="274"/>
        <v>104000</v>
      </c>
    </row>
    <row r="1124" spans="1:38">
      <c r="A1124" s="194">
        <v>26</v>
      </c>
      <c r="B1124" s="102" t="s">
        <v>5529</v>
      </c>
      <c r="C1124" s="102" t="s">
        <v>5283</v>
      </c>
      <c r="D1124" s="213">
        <v>1981</v>
      </c>
      <c r="E1124" s="213" t="s">
        <v>1094</v>
      </c>
      <c r="F1124" s="213" t="s">
        <v>1</v>
      </c>
      <c r="G1124" s="213" t="s">
        <v>1</v>
      </c>
      <c r="H1124" s="213">
        <v>1.25</v>
      </c>
      <c r="I1124" s="102">
        <v>1</v>
      </c>
      <c r="J1124" s="194">
        <v>104000</v>
      </c>
      <c r="K1124" s="194"/>
      <c r="L1124" s="194"/>
      <c r="M1124" s="213">
        <f t="shared" si="275"/>
        <v>104000</v>
      </c>
      <c r="N1124" s="213">
        <v>1.25</v>
      </c>
      <c r="O1124" s="102">
        <v>1</v>
      </c>
      <c r="P1124" s="194">
        <v>104000</v>
      </c>
      <c r="Q1124" s="194"/>
      <c r="R1124" s="194"/>
      <c r="S1124" s="213">
        <f t="shared" si="276"/>
        <v>104000</v>
      </c>
      <c r="T1124" s="213">
        <f t="shared" si="271"/>
        <v>0</v>
      </c>
      <c r="U1124" s="213">
        <f t="shared" si="271"/>
        <v>0</v>
      </c>
      <c r="V1124" s="213">
        <f t="shared" si="271"/>
        <v>0</v>
      </c>
      <c r="W1124" s="213">
        <f t="shared" si="271"/>
        <v>0</v>
      </c>
      <c r="X1124" s="213">
        <f t="shared" si="272"/>
        <v>0</v>
      </c>
      <c r="Y1124" s="213" t="s">
        <v>1</v>
      </c>
      <c r="Z1124" s="213">
        <v>1.25</v>
      </c>
      <c r="AA1124" s="102">
        <v>1</v>
      </c>
      <c r="AB1124" s="194">
        <v>104000</v>
      </c>
      <c r="AC1124" s="194"/>
      <c r="AD1124" s="194"/>
      <c r="AE1124" s="213">
        <f t="shared" si="273"/>
        <v>104000</v>
      </c>
      <c r="AF1124" s="213" t="s">
        <v>1</v>
      </c>
      <c r="AG1124" s="213">
        <v>1.25</v>
      </c>
      <c r="AH1124" s="102">
        <v>1</v>
      </c>
      <c r="AI1124" s="194">
        <v>104000</v>
      </c>
      <c r="AJ1124" s="194"/>
      <c r="AK1124" s="194"/>
      <c r="AL1124" s="213">
        <f t="shared" si="274"/>
        <v>104000</v>
      </c>
    </row>
    <row r="1125" spans="1:38">
      <c r="A1125" s="194">
        <v>27</v>
      </c>
      <c r="B1125" s="102" t="s">
        <v>4370</v>
      </c>
      <c r="C1125" s="102" t="s">
        <v>5283</v>
      </c>
      <c r="D1125" s="213">
        <v>1991</v>
      </c>
      <c r="E1125" s="237" t="s">
        <v>1101</v>
      </c>
      <c r="F1125" s="213" t="s">
        <v>1</v>
      </c>
      <c r="G1125" s="213" t="s">
        <v>1</v>
      </c>
      <c r="H1125" s="213">
        <v>1.2</v>
      </c>
      <c r="I1125" s="102">
        <v>1</v>
      </c>
      <c r="J1125" s="194">
        <v>104000</v>
      </c>
      <c r="K1125" s="194"/>
      <c r="L1125" s="194"/>
      <c r="M1125" s="213">
        <f t="shared" si="275"/>
        <v>104000</v>
      </c>
      <c r="N1125" s="213">
        <v>1.2</v>
      </c>
      <c r="O1125" s="102">
        <v>1</v>
      </c>
      <c r="P1125" s="194">
        <v>104000</v>
      </c>
      <c r="Q1125" s="194"/>
      <c r="R1125" s="194"/>
      <c r="S1125" s="213">
        <f t="shared" si="276"/>
        <v>104000</v>
      </c>
      <c r="T1125" s="213">
        <f t="shared" si="271"/>
        <v>0</v>
      </c>
      <c r="U1125" s="213">
        <f t="shared" si="271"/>
        <v>0</v>
      </c>
      <c r="V1125" s="213">
        <f t="shared" si="271"/>
        <v>0</v>
      </c>
      <c r="W1125" s="213">
        <f t="shared" si="271"/>
        <v>0</v>
      </c>
      <c r="X1125" s="213">
        <f t="shared" si="272"/>
        <v>0</v>
      </c>
      <c r="Y1125" s="213" t="s">
        <v>1</v>
      </c>
      <c r="Z1125" s="213">
        <v>1.2</v>
      </c>
      <c r="AA1125" s="102">
        <v>1</v>
      </c>
      <c r="AB1125" s="194">
        <v>104000</v>
      </c>
      <c r="AC1125" s="194"/>
      <c r="AD1125" s="194"/>
      <c r="AE1125" s="213">
        <f t="shared" si="273"/>
        <v>104000</v>
      </c>
      <c r="AF1125" s="213" t="s">
        <v>1</v>
      </c>
      <c r="AG1125" s="213">
        <v>1.2</v>
      </c>
      <c r="AH1125" s="102">
        <v>1</v>
      </c>
      <c r="AI1125" s="194">
        <v>104000</v>
      </c>
      <c r="AJ1125" s="194"/>
      <c r="AK1125" s="194"/>
      <c r="AL1125" s="213">
        <f t="shared" si="274"/>
        <v>104000</v>
      </c>
    </row>
    <row r="1126" spans="1:38">
      <c r="A1126" s="194">
        <v>28</v>
      </c>
      <c r="B1126" s="102" t="s">
        <v>4371</v>
      </c>
      <c r="C1126" s="102" t="s">
        <v>5283</v>
      </c>
      <c r="D1126" s="213">
        <v>2001</v>
      </c>
      <c r="E1126" s="237" t="s">
        <v>1101</v>
      </c>
      <c r="F1126" s="213" t="s">
        <v>1</v>
      </c>
      <c r="G1126" s="213" t="s">
        <v>1</v>
      </c>
      <c r="H1126" s="213">
        <v>1.2</v>
      </c>
      <c r="I1126" s="102">
        <v>1</v>
      </c>
      <c r="J1126" s="194">
        <v>104000</v>
      </c>
      <c r="K1126" s="194"/>
      <c r="L1126" s="194"/>
      <c r="M1126" s="213">
        <f t="shared" si="275"/>
        <v>104000</v>
      </c>
      <c r="N1126" s="213">
        <v>1.2</v>
      </c>
      <c r="O1126" s="102">
        <v>1</v>
      </c>
      <c r="P1126" s="194">
        <v>104000</v>
      </c>
      <c r="Q1126" s="194"/>
      <c r="R1126" s="194"/>
      <c r="S1126" s="213">
        <f t="shared" si="276"/>
        <v>104000</v>
      </c>
      <c r="T1126" s="213">
        <f t="shared" si="271"/>
        <v>0</v>
      </c>
      <c r="U1126" s="213">
        <f t="shared" si="271"/>
        <v>0</v>
      </c>
      <c r="V1126" s="213">
        <f t="shared" si="271"/>
        <v>0</v>
      </c>
      <c r="W1126" s="213">
        <f t="shared" si="271"/>
        <v>0</v>
      </c>
      <c r="X1126" s="213">
        <f t="shared" si="272"/>
        <v>0</v>
      </c>
      <c r="Y1126" s="213" t="s">
        <v>1</v>
      </c>
      <c r="Z1126" s="213">
        <v>1.2</v>
      </c>
      <c r="AA1126" s="102">
        <v>1</v>
      </c>
      <c r="AB1126" s="194">
        <v>104000</v>
      </c>
      <c r="AC1126" s="194"/>
      <c r="AD1126" s="194"/>
      <c r="AE1126" s="213">
        <f t="shared" si="273"/>
        <v>104000</v>
      </c>
      <c r="AF1126" s="213" t="s">
        <v>1</v>
      </c>
      <c r="AG1126" s="213">
        <v>1.2</v>
      </c>
      <c r="AH1126" s="102">
        <v>1</v>
      </c>
      <c r="AI1126" s="194">
        <v>104000</v>
      </c>
      <c r="AJ1126" s="194"/>
      <c r="AK1126" s="194"/>
      <c r="AL1126" s="213">
        <f t="shared" si="274"/>
        <v>104000</v>
      </c>
    </row>
    <row r="1127" spans="1:38" s="216" customFormat="1" ht="27">
      <c r="A1127" s="211"/>
      <c r="B1127" s="219" t="s">
        <v>227</v>
      </c>
      <c r="C1127" s="219"/>
      <c r="D1127" s="215" t="s">
        <v>1</v>
      </c>
      <c r="E1127" s="215" t="s">
        <v>1</v>
      </c>
      <c r="F1127" s="215" t="s">
        <v>1</v>
      </c>
      <c r="G1127" s="215" t="s">
        <v>1</v>
      </c>
      <c r="H1127" s="215" t="s">
        <v>1</v>
      </c>
      <c r="I1127" s="215">
        <f>SUM(I1099:I1126)</f>
        <v>28</v>
      </c>
      <c r="J1127" s="215">
        <f>SUM(J1099:J1126)</f>
        <v>2944455</v>
      </c>
      <c r="K1127" s="215">
        <f>SUM(K1099:K1126)</f>
        <v>0</v>
      </c>
      <c r="L1127" s="215">
        <f>SUM(L1099:L1126)</f>
        <v>0</v>
      </c>
      <c r="M1127" s="215">
        <f>SUM(M1099:M1126)</f>
        <v>2944455</v>
      </c>
      <c r="N1127" s="215"/>
      <c r="O1127" s="215">
        <f t="shared" ref="O1127:Y1127" si="277">SUM(O1099:O1126)</f>
        <v>28</v>
      </c>
      <c r="P1127" s="215">
        <f t="shared" si="277"/>
        <v>2944455</v>
      </c>
      <c r="Q1127" s="215">
        <f t="shared" si="277"/>
        <v>0</v>
      </c>
      <c r="R1127" s="215">
        <f t="shared" si="277"/>
        <v>0</v>
      </c>
      <c r="S1127" s="215">
        <f t="shared" si="277"/>
        <v>2944455</v>
      </c>
      <c r="T1127" s="215">
        <f t="shared" si="277"/>
        <v>0</v>
      </c>
      <c r="U1127" s="215">
        <f t="shared" si="277"/>
        <v>0</v>
      </c>
      <c r="V1127" s="215">
        <f t="shared" si="277"/>
        <v>0</v>
      </c>
      <c r="W1127" s="215">
        <f t="shared" si="277"/>
        <v>0</v>
      </c>
      <c r="X1127" s="215">
        <f t="shared" si="277"/>
        <v>0</v>
      </c>
      <c r="Y1127" s="215">
        <f t="shared" si="277"/>
        <v>0</v>
      </c>
      <c r="Z1127" s="215"/>
      <c r="AA1127" s="215">
        <f t="shared" ref="AA1127:AF1127" si="278">SUM(AA1099:AA1126)</f>
        <v>28</v>
      </c>
      <c r="AB1127" s="215">
        <f t="shared" si="278"/>
        <v>2944455</v>
      </c>
      <c r="AC1127" s="215">
        <f t="shared" si="278"/>
        <v>0</v>
      </c>
      <c r="AD1127" s="215">
        <f t="shared" si="278"/>
        <v>0</v>
      </c>
      <c r="AE1127" s="215">
        <f t="shared" si="278"/>
        <v>2944455</v>
      </c>
      <c r="AF1127" s="215">
        <f t="shared" si="278"/>
        <v>0</v>
      </c>
      <c r="AG1127" s="215"/>
      <c r="AH1127" s="215">
        <f>SUM(AH1099:AH1126)</f>
        <v>28</v>
      </c>
      <c r="AI1127" s="215">
        <f>SUM(AI1099:AI1126)</f>
        <v>2944455</v>
      </c>
      <c r="AJ1127" s="215">
        <f>SUM(AJ1099:AJ1126)</f>
        <v>0</v>
      </c>
      <c r="AK1127" s="215">
        <f>SUM(AK1099:AK1126)</f>
        <v>0</v>
      </c>
      <c r="AL1127" s="215">
        <f>SUM(AL1099:AL1126)</f>
        <v>2944455</v>
      </c>
    </row>
    <row r="1128" spans="1:38" s="216" customFormat="1" ht="30" customHeight="1" thickBot="1">
      <c r="A1128" s="211"/>
      <c r="B1128" s="545" t="s">
        <v>5395</v>
      </c>
      <c r="C1128" s="545"/>
      <c r="D1128" s="215" t="s">
        <v>1</v>
      </c>
      <c r="E1128" s="215" t="s">
        <v>1</v>
      </c>
      <c r="F1128" s="215" t="s">
        <v>1</v>
      </c>
      <c r="G1128" s="215" t="s">
        <v>1</v>
      </c>
      <c r="H1128" s="215" t="s">
        <v>1</v>
      </c>
      <c r="I1128" s="215">
        <f>+I1127+I1095</f>
        <v>66</v>
      </c>
      <c r="J1128" s="215">
        <f t="shared" ref="J1128:M1128" si="279">+J1127+J1095</f>
        <v>10229447</v>
      </c>
      <c r="K1128" s="215">
        <f t="shared" si="279"/>
        <v>0</v>
      </c>
      <c r="L1128" s="215">
        <f t="shared" si="279"/>
        <v>36816</v>
      </c>
      <c r="M1128" s="215">
        <f t="shared" si="279"/>
        <v>10272263</v>
      </c>
      <c r="N1128" s="215" t="s">
        <v>1</v>
      </c>
      <c r="O1128" s="215">
        <f t="shared" ref="O1128:X1128" si="280">+O1127+O1095</f>
        <v>66</v>
      </c>
      <c r="P1128" s="215">
        <f t="shared" si="280"/>
        <v>10123783</v>
      </c>
      <c r="Q1128" s="215">
        <f t="shared" si="280"/>
        <v>0</v>
      </c>
      <c r="R1128" s="215">
        <f t="shared" si="280"/>
        <v>36816</v>
      </c>
      <c r="S1128" s="215">
        <f t="shared" si="280"/>
        <v>10166599</v>
      </c>
      <c r="T1128" s="215">
        <f t="shared" si="280"/>
        <v>0</v>
      </c>
      <c r="U1128" s="215">
        <f t="shared" si="280"/>
        <v>105664</v>
      </c>
      <c r="V1128" s="215">
        <f t="shared" si="280"/>
        <v>0</v>
      </c>
      <c r="W1128" s="215">
        <f t="shared" si="280"/>
        <v>0</v>
      </c>
      <c r="X1128" s="215">
        <f t="shared" si="280"/>
        <v>105664</v>
      </c>
      <c r="Y1128" s="215" t="s">
        <v>1</v>
      </c>
      <c r="Z1128" s="215" t="s">
        <v>1</v>
      </c>
      <c r="AA1128" s="215">
        <f t="shared" ref="AA1128:AE1128" si="281">+AA1127+AA1095</f>
        <v>66</v>
      </c>
      <c r="AB1128" s="215">
        <f t="shared" si="281"/>
        <v>10296839</v>
      </c>
      <c r="AC1128" s="215">
        <f t="shared" si="281"/>
        <v>0</v>
      </c>
      <c r="AD1128" s="215">
        <f t="shared" si="281"/>
        <v>37024</v>
      </c>
      <c r="AE1128" s="215">
        <f t="shared" si="281"/>
        <v>10339863</v>
      </c>
      <c r="AF1128" s="215" t="s">
        <v>1</v>
      </c>
      <c r="AG1128" s="215" t="s">
        <v>1</v>
      </c>
      <c r="AH1128" s="215">
        <f t="shared" ref="AH1128:AL1128" si="282">+AH1127+AH1095</f>
        <v>66</v>
      </c>
      <c r="AI1128" s="215">
        <f t="shared" si="282"/>
        <v>10397511</v>
      </c>
      <c r="AJ1128" s="215">
        <f t="shared" si="282"/>
        <v>0</v>
      </c>
      <c r="AK1128" s="215">
        <f t="shared" si="282"/>
        <v>37398.400000000001</v>
      </c>
      <c r="AL1128" s="215">
        <f t="shared" si="282"/>
        <v>10440909.4</v>
      </c>
    </row>
    <row r="1129" spans="1:38" s="176" customFormat="1" ht="49.5" customHeight="1">
      <c r="A1129" s="30"/>
      <c r="B1129" s="2562" t="s">
        <v>4372</v>
      </c>
      <c r="C1129" s="2562"/>
      <c r="D1129" s="2562"/>
      <c r="E1129" s="2562"/>
      <c r="F1129" s="2562"/>
      <c r="G1129" s="2562"/>
      <c r="H1129" s="2562"/>
      <c r="I1129" s="2562"/>
      <c r="J1129" s="2562"/>
      <c r="K1129" s="31"/>
      <c r="L1129" s="31"/>
      <c r="M1129" s="175"/>
      <c r="N1129" s="175"/>
      <c r="O1129" s="34"/>
      <c r="P1129" s="175"/>
      <c r="Q1129" s="31"/>
      <c r="R1129" s="41" t="s">
        <v>215</v>
      </c>
      <c r="S1129" s="34"/>
      <c r="T1129" s="175"/>
      <c r="U1129" s="34"/>
      <c r="V1129" s="175"/>
      <c r="W1129" s="34"/>
      <c r="X1129" s="175"/>
      <c r="Y1129" s="134"/>
      <c r="Z1129" s="31"/>
      <c r="AA1129" s="174"/>
      <c r="AB1129" s="31"/>
      <c r="AC1129" s="31"/>
      <c r="AD1129" s="31"/>
      <c r="AE1129" s="41"/>
      <c r="AF1129" s="134"/>
      <c r="AG1129" s="31"/>
      <c r="AH1129" s="174"/>
      <c r="AI1129" s="31"/>
      <c r="AJ1129" s="31"/>
      <c r="AK1129" s="31"/>
      <c r="AL1129" s="41"/>
    </row>
    <row r="1130" spans="1:38" s="324" customFormat="1" ht="14.25">
      <c r="A1130" s="244"/>
      <c r="B1130" s="321"/>
      <c r="C1130" s="2548" t="s">
        <v>5278</v>
      </c>
      <c r="D1130" s="2548" t="s">
        <v>5279</v>
      </c>
      <c r="E1130" s="322"/>
      <c r="F1130" s="323"/>
      <c r="G1130" s="323"/>
      <c r="H1130" s="323"/>
      <c r="I1130" s="1257" t="s">
        <v>5364</v>
      </c>
      <c r="J1130" s="323"/>
      <c r="K1130" s="323"/>
      <c r="L1130" s="323"/>
      <c r="M1130" s="323"/>
      <c r="N1130" s="322"/>
      <c r="O1130" s="2531" t="s">
        <v>1978</v>
      </c>
      <c r="P1130" s="2531"/>
      <c r="Q1130" s="2531"/>
      <c r="R1130" s="2531"/>
      <c r="S1130" s="2560"/>
      <c r="T1130" s="2561" t="s">
        <v>216</v>
      </c>
      <c r="U1130" s="2531"/>
      <c r="V1130" s="2531"/>
      <c r="W1130" s="2531"/>
      <c r="X1130" s="2560"/>
      <c r="Y1130" s="322"/>
      <c r="Z1130" s="323"/>
      <c r="AA1130" s="1257" t="s">
        <v>5883</v>
      </c>
      <c r="AB1130" s="323"/>
      <c r="AC1130" s="323"/>
      <c r="AD1130" s="323"/>
      <c r="AE1130" s="442"/>
      <c r="AF1130" s="322"/>
      <c r="AG1130" s="323"/>
      <c r="AH1130" s="1257" t="s">
        <v>7103</v>
      </c>
      <c r="AI1130" s="323"/>
      <c r="AJ1130" s="323"/>
      <c r="AK1130" s="323"/>
      <c r="AL1130" s="442"/>
    </row>
    <row r="1131" spans="1:38" s="176" customFormat="1" ht="76.5">
      <c r="A1131" s="210" t="s">
        <v>114</v>
      </c>
      <c r="B1131" s="2162" t="s">
        <v>218</v>
      </c>
      <c r="C1131" s="2550"/>
      <c r="D1131" s="2550"/>
      <c r="E1131" s="2162" t="s">
        <v>219</v>
      </c>
      <c r="F1131" s="2162" t="s">
        <v>220</v>
      </c>
      <c r="G1131" s="2162" t="s">
        <v>221</v>
      </c>
      <c r="H1131" s="521" t="s">
        <v>5368</v>
      </c>
      <c r="I1131" s="2162" t="s">
        <v>211</v>
      </c>
      <c r="J1131" s="281" t="s">
        <v>460</v>
      </c>
      <c r="K1131" s="2162" t="s">
        <v>222</v>
      </c>
      <c r="L1131" s="2162" t="s">
        <v>223</v>
      </c>
      <c r="M1131" s="2162" t="s">
        <v>5365</v>
      </c>
      <c r="N1131" s="521" t="s">
        <v>4246</v>
      </c>
      <c r="O1131" s="2162" t="s">
        <v>211</v>
      </c>
      <c r="P1131" s="2162" t="s">
        <v>240</v>
      </c>
      <c r="Q1131" s="2162" t="s">
        <v>222</v>
      </c>
      <c r="R1131" s="2162" t="s">
        <v>223</v>
      </c>
      <c r="S1131" s="2162" t="s">
        <v>5366</v>
      </c>
      <c r="T1131" s="2162" t="s">
        <v>211</v>
      </c>
      <c r="U1131" s="2162" t="s">
        <v>240</v>
      </c>
      <c r="V1131" s="2162" t="s">
        <v>222</v>
      </c>
      <c r="W1131" s="2162" t="s">
        <v>223</v>
      </c>
      <c r="X1131" s="2162" t="s">
        <v>5367</v>
      </c>
      <c r="Y1131" s="2162" t="s">
        <v>221</v>
      </c>
      <c r="Z1131" s="521" t="s">
        <v>6685</v>
      </c>
      <c r="AA1131" s="2162" t="s">
        <v>211</v>
      </c>
      <c r="AB1131" s="2162" t="s">
        <v>240</v>
      </c>
      <c r="AC1131" s="2162" t="s">
        <v>222</v>
      </c>
      <c r="AD1131" s="2162" t="s">
        <v>223</v>
      </c>
      <c r="AE1131" s="2162" t="s">
        <v>254</v>
      </c>
      <c r="AF1131" s="2162" t="s">
        <v>221</v>
      </c>
      <c r="AG1131" s="521" t="s">
        <v>8075</v>
      </c>
      <c r="AH1131" s="2162" t="s">
        <v>211</v>
      </c>
      <c r="AI1131" s="2162" t="s">
        <v>240</v>
      </c>
      <c r="AJ1131" s="2162" t="s">
        <v>222</v>
      </c>
      <c r="AK1131" s="2162" t="s">
        <v>223</v>
      </c>
      <c r="AL1131" s="2162" t="s">
        <v>254</v>
      </c>
    </row>
    <row r="1132" spans="1:38" s="35" customFormat="1" ht="12.75">
      <c r="A1132" s="123">
        <v>1</v>
      </c>
      <c r="B1132" s="123">
        <v>2</v>
      </c>
      <c r="C1132" s="123"/>
      <c r="D1132" s="123">
        <v>3</v>
      </c>
      <c r="E1132" s="123">
        <v>4</v>
      </c>
      <c r="F1132" s="123">
        <v>5</v>
      </c>
      <c r="G1132" s="123">
        <v>6</v>
      </c>
      <c r="H1132" s="123">
        <v>7</v>
      </c>
      <c r="I1132" s="123">
        <v>8</v>
      </c>
      <c r="J1132" s="123">
        <v>9</v>
      </c>
      <c r="K1132" s="123">
        <v>10</v>
      </c>
      <c r="L1132" s="123">
        <v>11</v>
      </c>
      <c r="M1132" s="123">
        <v>12</v>
      </c>
      <c r="N1132" s="123">
        <v>13</v>
      </c>
      <c r="O1132" s="123">
        <v>14</v>
      </c>
      <c r="P1132" s="123">
        <v>15</v>
      </c>
      <c r="Q1132" s="123">
        <v>16</v>
      </c>
      <c r="R1132" s="123">
        <v>17</v>
      </c>
      <c r="S1132" s="123">
        <v>18</v>
      </c>
      <c r="T1132" s="123">
        <v>19</v>
      </c>
      <c r="U1132" s="123">
        <v>20</v>
      </c>
      <c r="V1132" s="123">
        <v>21</v>
      </c>
      <c r="W1132" s="123">
        <v>22</v>
      </c>
      <c r="X1132" s="123">
        <v>23</v>
      </c>
      <c r="Y1132" s="123">
        <v>24</v>
      </c>
      <c r="Z1132" s="123">
        <v>25</v>
      </c>
      <c r="AA1132" s="123">
        <v>26</v>
      </c>
      <c r="AB1132" s="123">
        <v>27</v>
      </c>
      <c r="AC1132" s="123">
        <v>28</v>
      </c>
      <c r="AD1132" s="123">
        <v>29</v>
      </c>
      <c r="AE1132" s="123">
        <v>30</v>
      </c>
      <c r="AF1132" s="123">
        <v>31</v>
      </c>
      <c r="AG1132" s="123">
        <v>32</v>
      </c>
      <c r="AH1132" s="123">
        <v>33</v>
      </c>
      <c r="AI1132" s="123">
        <v>34</v>
      </c>
      <c r="AJ1132" s="123">
        <v>35</v>
      </c>
      <c r="AK1132" s="123">
        <v>36</v>
      </c>
      <c r="AL1132" s="123">
        <v>37</v>
      </c>
    </row>
    <row r="1133" spans="1:38" ht="27">
      <c r="A1133" s="211" t="s">
        <v>3</v>
      </c>
      <c r="B1133" s="212" t="s">
        <v>4247</v>
      </c>
      <c r="C1133" s="212"/>
      <c r="D1133" s="213"/>
      <c r="E1133" s="213"/>
      <c r="F1133" s="213"/>
      <c r="G1133" s="213"/>
      <c r="H1133" s="213"/>
      <c r="I1133" s="212"/>
      <c r="J1133" s="213"/>
      <c r="K1133" s="213"/>
      <c r="L1133" s="213"/>
      <c r="M1133" s="213"/>
      <c r="N1133" s="213"/>
      <c r="O1133" s="212"/>
      <c r="P1133" s="213"/>
      <c r="Q1133" s="213"/>
      <c r="R1133" s="213"/>
      <c r="S1133" s="212"/>
      <c r="T1133" s="213"/>
      <c r="U1133" s="212"/>
      <c r="V1133" s="213"/>
      <c r="W1133" s="106"/>
      <c r="X1133" s="106"/>
      <c r="Y1133" s="213"/>
      <c r="Z1133" s="213"/>
      <c r="AA1133" s="212"/>
      <c r="AB1133" s="213"/>
      <c r="AC1133" s="213"/>
      <c r="AD1133" s="213"/>
      <c r="AE1133" s="213"/>
      <c r="AF1133" s="213"/>
      <c r="AG1133" s="213"/>
      <c r="AH1133" s="212"/>
      <c r="AI1133" s="213"/>
      <c r="AJ1133" s="213"/>
      <c r="AK1133" s="213"/>
      <c r="AL1133" s="213"/>
    </row>
    <row r="1134" spans="1:38">
      <c r="A1134" s="194"/>
      <c r="B1134" s="179" t="s">
        <v>126</v>
      </c>
      <c r="C1134" s="179"/>
      <c r="D1134" s="213"/>
      <c r="E1134" s="213"/>
      <c r="F1134" s="213"/>
      <c r="G1134" s="213"/>
      <c r="H1134" s="213"/>
      <c r="I1134" s="179"/>
      <c r="J1134" s="179"/>
      <c r="K1134" s="179"/>
      <c r="L1134" s="179"/>
      <c r="M1134" s="179"/>
      <c r="N1134" s="213"/>
      <c r="O1134" s="179"/>
      <c r="P1134" s="179"/>
      <c r="Q1134" s="179"/>
      <c r="R1134" s="179"/>
      <c r="S1134" s="179"/>
      <c r="T1134" s="179"/>
      <c r="U1134" s="179"/>
      <c r="V1134" s="179"/>
      <c r="W1134" s="106"/>
      <c r="X1134" s="106"/>
      <c r="Y1134" s="213"/>
      <c r="Z1134" s="213"/>
      <c r="AA1134" s="179"/>
      <c r="AB1134" s="179"/>
      <c r="AC1134" s="179"/>
      <c r="AD1134" s="179"/>
      <c r="AE1134" s="179"/>
      <c r="AF1134" s="213"/>
      <c r="AG1134" s="213"/>
      <c r="AH1134" s="179"/>
      <c r="AI1134" s="179"/>
      <c r="AJ1134" s="179"/>
      <c r="AK1134" s="179"/>
      <c r="AL1134" s="179"/>
    </row>
    <row r="1135" spans="1:38">
      <c r="A1135" s="194"/>
      <c r="B1135" s="179" t="s">
        <v>225</v>
      </c>
      <c r="C1135" s="179"/>
      <c r="D1135" s="213"/>
      <c r="E1135" s="213"/>
      <c r="F1135" s="213"/>
      <c r="G1135" s="213"/>
      <c r="H1135" s="213"/>
      <c r="I1135" s="179"/>
      <c r="J1135" s="179"/>
      <c r="K1135" s="179"/>
      <c r="L1135" s="179"/>
      <c r="M1135" s="179"/>
      <c r="N1135" s="213"/>
      <c r="O1135" s="179"/>
      <c r="P1135" s="179"/>
      <c r="Q1135" s="179"/>
      <c r="R1135" s="179"/>
      <c r="S1135" s="179"/>
      <c r="T1135" s="179"/>
      <c r="U1135" s="179"/>
      <c r="V1135" s="179"/>
      <c r="W1135" s="106"/>
      <c r="X1135" s="106"/>
      <c r="Y1135" s="213"/>
      <c r="Z1135" s="213"/>
      <c r="AA1135" s="179"/>
      <c r="AB1135" s="179"/>
      <c r="AC1135" s="179"/>
      <c r="AD1135" s="179"/>
      <c r="AE1135" s="179"/>
      <c r="AF1135" s="213"/>
      <c r="AG1135" s="213"/>
      <c r="AH1135" s="179"/>
      <c r="AI1135" s="179"/>
      <c r="AJ1135" s="179"/>
      <c r="AK1135" s="179"/>
      <c r="AL1135" s="179"/>
    </row>
    <row r="1136" spans="1:38">
      <c r="A1136" s="194"/>
      <c r="B1136" s="179" t="s">
        <v>226</v>
      </c>
      <c r="C1136" s="179"/>
      <c r="D1136" s="213"/>
      <c r="E1136" s="213"/>
      <c r="F1136" s="213"/>
      <c r="G1136" s="213"/>
      <c r="H1136" s="213"/>
      <c r="I1136" s="179"/>
      <c r="J1136" s="179"/>
      <c r="K1136" s="179"/>
      <c r="L1136" s="179"/>
      <c r="M1136" s="179"/>
      <c r="N1136" s="213"/>
      <c r="O1136" s="179"/>
      <c r="P1136" s="179"/>
      <c r="Q1136" s="179"/>
      <c r="R1136" s="179"/>
      <c r="S1136" s="179"/>
      <c r="T1136" s="179"/>
      <c r="U1136" s="179"/>
      <c r="V1136" s="179"/>
      <c r="W1136" s="106"/>
      <c r="X1136" s="106"/>
      <c r="Y1136" s="213"/>
      <c r="Z1136" s="213"/>
      <c r="AA1136" s="179"/>
      <c r="AB1136" s="179"/>
      <c r="AC1136" s="179"/>
      <c r="AD1136" s="179"/>
      <c r="AE1136" s="179"/>
      <c r="AF1136" s="213"/>
      <c r="AG1136" s="213"/>
      <c r="AH1136" s="179"/>
      <c r="AI1136" s="179"/>
      <c r="AJ1136" s="179"/>
      <c r="AK1136" s="179"/>
      <c r="AL1136" s="179"/>
    </row>
    <row r="1137" spans="1:38" ht="27">
      <c r="A1137" s="194">
        <v>1</v>
      </c>
      <c r="B1137" s="102" t="s">
        <v>1465</v>
      </c>
      <c r="C1137" s="102" t="s">
        <v>5283</v>
      </c>
      <c r="D1137" s="194">
        <v>1972</v>
      </c>
      <c r="E1137" s="942" t="s">
        <v>100</v>
      </c>
      <c r="F1137" s="194" t="s">
        <v>981</v>
      </c>
      <c r="G1137" s="194">
        <v>24</v>
      </c>
      <c r="H1137" s="194">
        <v>6.49</v>
      </c>
      <c r="I1137" s="102">
        <v>1</v>
      </c>
      <c r="J1137" s="102">
        <v>539968</v>
      </c>
      <c r="K1137" s="102"/>
      <c r="L1137" s="102"/>
      <c r="M1137" s="213">
        <f t="shared" ref="M1137:M1167" si="283">J1137+K1137+L1137</f>
        <v>539968</v>
      </c>
      <c r="N1137" s="194">
        <v>6.49</v>
      </c>
      <c r="O1137" s="102">
        <v>1</v>
      </c>
      <c r="P1137" s="194">
        <v>539968</v>
      </c>
      <c r="Q1137" s="194"/>
      <c r="R1137" s="194"/>
      <c r="S1137" s="213">
        <f t="shared" ref="S1137:S1167" si="284">P1137+Q1137+R1137</f>
        <v>539968</v>
      </c>
      <c r="T1137" s="213">
        <f t="shared" ref="T1137:W1167" si="285">I1137-O1137</f>
        <v>0</v>
      </c>
      <c r="U1137" s="213">
        <f t="shared" si="285"/>
        <v>0</v>
      </c>
      <c r="V1137" s="213">
        <f t="shared" si="285"/>
        <v>0</v>
      </c>
      <c r="W1137" s="213">
        <f t="shared" si="285"/>
        <v>0</v>
      </c>
      <c r="X1137" s="213">
        <f t="shared" ref="X1137:X1167" si="286">U1137+V1137+W1137</f>
        <v>0</v>
      </c>
      <c r="Y1137" s="194">
        <v>25</v>
      </c>
      <c r="Z1137" s="194">
        <v>6.49</v>
      </c>
      <c r="AA1137" s="102">
        <v>1</v>
      </c>
      <c r="AB1137" s="102">
        <v>539968</v>
      </c>
      <c r="AC1137" s="102"/>
      <c r="AD1137" s="102"/>
      <c r="AE1137" s="213">
        <f t="shared" ref="AE1137:AE1167" si="287">AB1137+AC1137+AD1137</f>
        <v>539968</v>
      </c>
      <c r="AF1137" s="194">
        <v>26</v>
      </c>
      <c r="AG1137" s="194">
        <v>6.49</v>
      </c>
      <c r="AH1137" s="102">
        <v>1</v>
      </c>
      <c r="AI1137" s="102">
        <v>539968</v>
      </c>
      <c r="AJ1137" s="102"/>
      <c r="AK1137" s="102"/>
      <c r="AL1137" s="213">
        <f t="shared" ref="AL1137:AL1167" si="288">AI1137+AJ1137+AK1137</f>
        <v>539968</v>
      </c>
    </row>
    <row r="1138" spans="1:38" ht="27">
      <c r="A1138" s="194">
        <v>2</v>
      </c>
      <c r="B1138" s="102" t="s">
        <v>1897</v>
      </c>
      <c r="C1138" s="102" t="s">
        <v>5283</v>
      </c>
      <c r="D1138" s="194">
        <v>1987</v>
      </c>
      <c r="E1138" s="942" t="s">
        <v>1120</v>
      </c>
      <c r="F1138" s="194" t="s">
        <v>984</v>
      </c>
      <c r="G1138" s="194">
        <v>7</v>
      </c>
      <c r="H1138" s="194">
        <v>4.55</v>
      </c>
      <c r="I1138" s="102">
        <v>1</v>
      </c>
      <c r="J1138" s="102">
        <v>378560</v>
      </c>
      <c r="K1138" s="102"/>
      <c r="L1138" s="102"/>
      <c r="M1138" s="213">
        <f t="shared" si="283"/>
        <v>378560</v>
      </c>
      <c r="N1138" s="194">
        <v>4.55</v>
      </c>
      <c r="O1138" s="102">
        <v>1</v>
      </c>
      <c r="P1138" s="194">
        <v>378560</v>
      </c>
      <c r="Q1138" s="194"/>
      <c r="R1138" s="194"/>
      <c r="S1138" s="213">
        <f t="shared" si="284"/>
        <v>378560</v>
      </c>
      <c r="T1138" s="213">
        <f t="shared" si="285"/>
        <v>0</v>
      </c>
      <c r="U1138" s="213">
        <f t="shared" si="285"/>
        <v>0</v>
      </c>
      <c r="V1138" s="213">
        <f t="shared" si="285"/>
        <v>0</v>
      </c>
      <c r="W1138" s="213">
        <f t="shared" si="285"/>
        <v>0</v>
      </c>
      <c r="X1138" s="213">
        <f t="shared" si="286"/>
        <v>0</v>
      </c>
      <c r="Y1138" s="194">
        <v>8</v>
      </c>
      <c r="Z1138" s="194">
        <v>4.7</v>
      </c>
      <c r="AA1138" s="102">
        <v>1</v>
      </c>
      <c r="AB1138" s="102">
        <v>391040</v>
      </c>
      <c r="AC1138" s="102"/>
      <c r="AD1138" s="102"/>
      <c r="AE1138" s="213">
        <f t="shared" si="287"/>
        <v>391040</v>
      </c>
      <c r="AF1138" s="194">
        <v>9</v>
      </c>
      <c r="AG1138" s="194">
        <v>4.7</v>
      </c>
      <c r="AH1138" s="102">
        <v>1</v>
      </c>
      <c r="AI1138" s="102">
        <v>391040</v>
      </c>
      <c r="AJ1138" s="102"/>
      <c r="AK1138" s="102"/>
      <c r="AL1138" s="213">
        <f t="shared" si="288"/>
        <v>391040</v>
      </c>
    </row>
    <row r="1139" spans="1:38">
      <c r="A1139" s="194">
        <v>3</v>
      </c>
      <c r="B1139" s="104" t="s">
        <v>1466</v>
      </c>
      <c r="C1139" s="104" t="s">
        <v>5283</v>
      </c>
      <c r="D1139" s="194">
        <v>1968</v>
      </c>
      <c r="E1139" s="942" t="s">
        <v>1123</v>
      </c>
      <c r="F1139" s="194" t="s">
        <v>984</v>
      </c>
      <c r="G1139" s="194">
        <v>21</v>
      </c>
      <c r="H1139" s="194">
        <v>5.34</v>
      </c>
      <c r="I1139" s="102">
        <v>1</v>
      </c>
      <c r="J1139" s="102">
        <v>444288</v>
      </c>
      <c r="K1139" s="102"/>
      <c r="L1139" s="102"/>
      <c r="M1139" s="213">
        <f t="shared" si="283"/>
        <v>444288</v>
      </c>
      <c r="N1139" s="194">
        <v>5.34</v>
      </c>
      <c r="O1139" s="102">
        <v>1</v>
      </c>
      <c r="P1139" s="194">
        <v>444288</v>
      </c>
      <c r="Q1139" s="194"/>
      <c r="R1139" s="194"/>
      <c r="S1139" s="213">
        <f t="shared" si="284"/>
        <v>444288</v>
      </c>
      <c r="T1139" s="213">
        <f t="shared" si="285"/>
        <v>0</v>
      </c>
      <c r="U1139" s="213">
        <f t="shared" si="285"/>
        <v>0</v>
      </c>
      <c r="V1139" s="213">
        <f t="shared" si="285"/>
        <v>0</v>
      </c>
      <c r="W1139" s="213">
        <f t="shared" si="285"/>
        <v>0</v>
      </c>
      <c r="X1139" s="213">
        <f t="shared" si="286"/>
        <v>0</v>
      </c>
      <c r="Y1139" s="194">
        <v>22</v>
      </c>
      <c r="Z1139" s="194">
        <v>5.34</v>
      </c>
      <c r="AA1139" s="102">
        <v>1</v>
      </c>
      <c r="AB1139" s="102">
        <v>444288</v>
      </c>
      <c r="AC1139" s="102"/>
      <c r="AD1139" s="102"/>
      <c r="AE1139" s="213">
        <f t="shared" si="287"/>
        <v>444288</v>
      </c>
      <c r="AF1139" s="194">
        <v>23</v>
      </c>
      <c r="AG1139" s="194">
        <v>5.34</v>
      </c>
      <c r="AH1139" s="102">
        <v>1</v>
      </c>
      <c r="AI1139" s="102">
        <v>444288</v>
      </c>
      <c r="AJ1139" s="102"/>
      <c r="AK1139" s="102"/>
      <c r="AL1139" s="213">
        <f t="shared" si="288"/>
        <v>444288</v>
      </c>
    </row>
    <row r="1140" spans="1:38" ht="40.5">
      <c r="A1140" s="194">
        <v>4</v>
      </c>
      <c r="B1140" s="102" t="s">
        <v>5530</v>
      </c>
      <c r="C1140" s="102" t="s">
        <v>5283</v>
      </c>
      <c r="D1140" s="194">
        <v>1990</v>
      </c>
      <c r="E1140" s="942" t="s">
        <v>1124</v>
      </c>
      <c r="F1140" s="194" t="s">
        <v>1115</v>
      </c>
      <c r="G1140" s="194">
        <v>2</v>
      </c>
      <c r="H1140" s="194">
        <v>2.83</v>
      </c>
      <c r="I1140" s="102">
        <v>1</v>
      </c>
      <c r="J1140" s="102">
        <v>235456</v>
      </c>
      <c r="K1140" s="102"/>
      <c r="L1140" s="102"/>
      <c r="M1140" s="213">
        <f t="shared" si="283"/>
        <v>235456</v>
      </c>
      <c r="N1140" s="194">
        <v>2.75</v>
      </c>
      <c r="O1140" s="102">
        <v>1</v>
      </c>
      <c r="P1140" s="194">
        <v>228800</v>
      </c>
      <c r="Q1140" s="194"/>
      <c r="R1140" s="194"/>
      <c r="S1140" s="213">
        <f t="shared" si="284"/>
        <v>228800</v>
      </c>
      <c r="T1140" s="213">
        <f t="shared" si="285"/>
        <v>0</v>
      </c>
      <c r="U1140" s="213">
        <f t="shared" si="285"/>
        <v>6656</v>
      </c>
      <c r="V1140" s="213">
        <f t="shared" si="285"/>
        <v>0</v>
      </c>
      <c r="W1140" s="213">
        <f t="shared" si="285"/>
        <v>0</v>
      </c>
      <c r="X1140" s="213">
        <f t="shared" si="286"/>
        <v>6656</v>
      </c>
      <c r="Y1140" s="194">
        <v>3</v>
      </c>
      <c r="Z1140" s="194">
        <v>2.92</v>
      </c>
      <c r="AA1140" s="102">
        <v>1</v>
      </c>
      <c r="AB1140" s="102">
        <v>242944</v>
      </c>
      <c r="AC1140" s="102"/>
      <c r="AD1140" s="102"/>
      <c r="AE1140" s="213">
        <f t="shared" si="287"/>
        <v>242944</v>
      </c>
      <c r="AF1140" s="194">
        <v>4</v>
      </c>
      <c r="AG1140" s="194">
        <v>3.02</v>
      </c>
      <c r="AH1140" s="102">
        <v>1</v>
      </c>
      <c r="AI1140" s="102">
        <v>251264</v>
      </c>
      <c r="AJ1140" s="102"/>
      <c r="AK1140" s="102"/>
      <c r="AL1140" s="213">
        <f t="shared" si="288"/>
        <v>251264</v>
      </c>
    </row>
    <row r="1141" spans="1:38" ht="40.5">
      <c r="A1141" s="194">
        <v>5</v>
      </c>
      <c r="B1141" s="102" t="s">
        <v>1467</v>
      </c>
      <c r="C1141" s="102" t="s">
        <v>5282</v>
      </c>
      <c r="D1141" s="194">
        <v>1981</v>
      </c>
      <c r="E1141" s="942" t="s">
        <v>1128</v>
      </c>
      <c r="F1141" s="194" t="s">
        <v>1129</v>
      </c>
      <c r="G1141" s="194">
        <v>8</v>
      </c>
      <c r="H1141" s="194">
        <v>2.75</v>
      </c>
      <c r="I1141" s="102">
        <v>1</v>
      </c>
      <c r="J1141" s="102">
        <v>228800</v>
      </c>
      <c r="K1141" s="102"/>
      <c r="L1141" s="102"/>
      <c r="M1141" s="213">
        <f t="shared" si="283"/>
        <v>228800</v>
      </c>
      <c r="N1141" s="194">
        <v>2.66</v>
      </c>
      <c r="O1141" s="102">
        <v>1</v>
      </c>
      <c r="P1141" s="194">
        <v>221312</v>
      </c>
      <c r="Q1141" s="194"/>
      <c r="R1141" s="194"/>
      <c r="S1141" s="213">
        <f t="shared" si="284"/>
        <v>221312</v>
      </c>
      <c r="T1141" s="213">
        <f t="shared" si="285"/>
        <v>0</v>
      </c>
      <c r="U1141" s="213">
        <f t="shared" si="285"/>
        <v>7488</v>
      </c>
      <c r="V1141" s="213">
        <f t="shared" si="285"/>
        <v>0</v>
      </c>
      <c r="W1141" s="213">
        <f t="shared" si="285"/>
        <v>0</v>
      </c>
      <c r="X1141" s="213">
        <f t="shared" si="286"/>
        <v>7488</v>
      </c>
      <c r="Y1141" s="194">
        <v>9</v>
      </c>
      <c r="Z1141" s="194">
        <v>2.75</v>
      </c>
      <c r="AA1141" s="102">
        <v>1</v>
      </c>
      <c r="AB1141" s="102">
        <v>228800</v>
      </c>
      <c r="AC1141" s="102"/>
      <c r="AD1141" s="102"/>
      <c r="AE1141" s="213">
        <f t="shared" si="287"/>
        <v>228800</v>
      </c>
      <c r="AF1141" s="194">
        <v>10</v>
      </c>
      <c r="AG1141" s="194">
        <v>2.83</v>
      </c>
      <c r="AH1141" s="102">
        <v>1</v>
      </c>
      <c r="AI1141" s="102">
        <v>235456</v>
      </c>
      <c r="AJ1141" s="102"/>
      <c r="AK1141" s="102"/>
      <c r="AL1141" s="213">
        <f t="shared" si="288"/>
        <v>235456</v>
      </c>
    </row>
    <row r="1142" spans="1:38" ht="40.5">
      <c r="A1142" s="194">
        <v>6</v>
      </c>
      <c r="B1142" s="104" t="s">
        <v>1471</v>
      </c>
      <c r="C1142" s="104" t="s">
        <v>5282</v>
      </c>
      <c r="D1142" s="194">
        <v>1975</v>
      </c>
      <c r="E1142" s="942" t="s">
        <v>1133</v>
      </c>
      <c r="F1142" s="194" t="s">
        <v>1134</v>
      </c>
      <c r="G1142" s="194">
        <v>27</v>
      </c>
      <c r="H1142" s="194">
        <v>1.95</v>
      </c>
      <c r="I1142" s="102">
        <v>1</v>
      </c>
      <c r="J1142" s="102">
        <v>162240</v>
      </c>
      <c r="K1142" s="102"/>
      <c r="L1142" s="102"/>
      <c r="M1142" s="213">
        <f t="shared" si="283"/>
        <v>162240</v>
      </c>
      <c r="N1142" s="194">
        <v>1.95</v>
      </c>
      <c r="O1142" s="102">
        <v>1</v>
      </c>
      <c r="P1142" s="194">
        <v>162240</v>
      </c>
      <c r="Q1142" s="194"/>
      <c r="R1142" s="194"/>
      <c r="S1142" s="213">
        <f t="shared" si="284"/>
        <v>162240</v>
      </c>
      <c r="T1142" s="213">
        <f t="shared" si="285"/>
        <v>0</v>
      </c>
      <c r="U1142" s="213">
        <f t="shared" si="285"/>
        <v>0</v>
      </c>
      <c r="V1142" s="213">
        <f t="shared" si="285"/>
        <v>0</v>
      </c>
      <c r="W1142" s="213">
        <f t="shared" si="285"/>
        <v>0</v>
      </c>
      <c r="X1142" s="213">
        <f t="shared" si="286"/>
        <v>0</v>
      </c>
      <c r="Y1142" s="194">
        <v>28</v>
      </c>
      <c r="Z1142" s="194">
        <v>1.95</v>
      </c>
      <c r="AA1142" s="102">
        <v>1</v>
      </c>
      <c r="AB1142" s="102">
        <v>162240</v>
      </c>
      <c r="AC1142" s="102"/>
      <c r="AD1142" s="102"/>
      <c r="AE1142" s="213">
        <f t="shared" si="287"/>
        <v>162240</v>
      </c>
      <c r="AF1142" s="194">
        <v>29</v>
      </c>
      <c r="AG1142" s="194">
        <v>1.95</v>
      </c>
      <c r="AH1142" s="102">
        <v>1</v>
      </c>
      <c r="AI1142" s="102">
        <v>162240</v>
      </c>
      <c r="AJ1142" s="102"/>
      <c r="AK1142" s="102"/>
      <c r="AL1142" s="213">
        <f t="shared" si="288"/>
        <v>162240</v>
      </c>
    </row>
    <row r="1143" spans="1:38" ht="40.5">
      <c r="A1143" s="194">
        <v>7</v>
      </c>
      <c r="B1143" s="102" t="s">
        <v>1900</v>
      </c>
      <c r="C1143" s="102" t="s">
        <v>5282</v>
      </c>
      <c r="D1143" s="194">
        <v>1979</v>
      </c>
      <c r="E1143" s="942" t="s">
        <v>1133</v>
      </c>
      <c r="F1143" s="194" t="s">
        <v>1134</v>
      </c>
      <c r="G1143" s="194">
        <v>6</v>
      </c>
      <c r="H1143" s="194">
        <v>1.68</v>
      </c>
      <c r="I1143" s="102">
        <v>1</v>
      </c>
      <c r="J1143" s="102">
        <v>139776</v>
      </c>
      <c r="K1143" s="102"/>
      <c r="L1143" s="102"/>
      <c r="M1143" s="213">
        <f t="shared" si="283"/>
        <v>139776</v>
      </c>
      <c r="N1143" s="194">
        <v>1.63</v>
      </c>
      <c r="O1143" s="102">
        <v>1</v>
      </c>
      <c r="P1143" s="194">
        <v>135616</v>
      </c>
      <c r="Q1143" s="194"/>
      <c r="R1143" s="194"/>
      <c r="S1143" s="213">
        <f t="shared" si="284"/>
        <v>135616</v>
      </c>
      <c r="T1143" s="213">
        <f t="shared" si="285"/>
        <v>0</v>
      </c>
      <c r="U1143" s="213">
        <f t="shared" si="285"/>
        <v>4160</v>
      </c>
      <c r="V1143" s="213">
        <f t="shared" si="285"/>
        <v>0</v>
      </c>
      <c r="W1143" s="213">
        <f t="shared" si="285"/>
        <v>0</v>
      </c>
      <c r="X1143" s="213">
        <f t="shared" si="286"/>
        <v>4160</v>
      </c>
      <c r="Y1143" s="194">
        <v>7</v>
      </c>
      <c r="Z1143" s="194">
        <v>1.68</v>
      </c>
      <c r="AA1143" s="102">
        <v>1</v>
      </c>
      <c r="AB1143" s="102">
        <v>139776</v>
      </c>
      <c r="AC1143" s="102"/>
      <c r="AD1143" s="102"/>
      <c r="AE1143" s="213">
        <f t="shared" si="287"/>
        <v>139776</v>
      </c>
      <c r="AF1143" s="194">
        <v>8</v>
      </c>
      <c r="AG1143" s="194">
        <v>1.73</v>
      </c>
      <c r="AH1143" s="102">
        <v>1</v>
      </c>
      <c r="AI1143" s="102">
        <v>143936</v>
      </c>
      <c r="AJ1143" s="102"/>
      <c r="AK1143" s="102"/>
      <c r="AL1143" s="213">
        <f t="shared" si="288"/>
        <v>143936</v>
      </c>
    </row>
    <row r="1144" spans="1:38" ht="40.5">
      <c r="A1144" s="194">
        <v>8</v>
      </c>
      <c r="B1144" s="102" t="s">
        <v>6824</v>
      </c>
      <c r="C1144" s="102" t="s">
        <v>5283</v>
      </c>
      <c r="D1144" s="194">
        <v>1982</v>
      </c>
      <c r="E1144" s="942" t="s">
        <v>1133</v>
      </c>
      <c r="F1144" s="194" t="s">
        <v>1134</v>
      </c>
      <c r="G1144" s="194">
        <v>4</v>
      </c>
      <c r="H1144" s="194">
        <v>1.63</v>
      </c>
      <c r="I1144" s="102">
        <v>1</v>
      </c>
      <c r="J1144" s="102">
        <v>135616</v>
      </c>
      <c r="K1144" s="102"/>
      <c r="L1144" s="102"/>
      <c r="M1144" s="213">
        <f t="shared" si="283"/>
        <v>135616</v>
      </c>
      <c r="N1144" s="194">
        <v>1.59</v>
      </c>
      <c r="O1144" s="102">
        <v>1</v>
      </c>
      <c r="P1144" s="194">
        <v>132288</v>
      </c>
      <c r="Q1144" s="194"/>
      <c r="R1144" s="194"/>
      <c r="S1144" s="213">
        <f t="shared" si="284"/>
        <v>132288</v>
      </c>
      <c r="T1144" s="213">
        <f t="shared" si="285"/>
        <v>0</v>
      </c>
      <c r="U1144" s="213">
        <f t="shared" si="285"/>
        <v>3328</v>
      </c>
      <c r="V1144" s="213">
        <f t="shared" si="285"/>
        <v>0</v>
      </c>
      <c r="W1144" s="213">
        <f t="shared" si="285"/>
        <v>0</v>
      </c>
      <c r="X1144" s="213">
        <f t="shared" si="286"/>
        <v>3328</v>
      </c>
      <c r="Y1144" s="194">
        <v>5</v>
      </c>
      <c r="Z1144" s="194">
        <v>1.63</v>
      </c>
      <c r="AA1144" s="102">
        <v>1</v>
      </c>
      <c r="AB1144" s="102">
        <v>135616</v>
      </c>
      <c r="AC1144" s="102"/>
      <c r="AD1144" s="102"/>
      <c r="AE1144" s="213">
        <f t="shared" si="287"/>
        <v>135616</v>
      </c>
      <c r="AF1144" s="194">
        <v>6</v>
      </c>
      <c r="AG1144" s="194">
        <v>1.68</v>
      </c>
      <c r="AH1144" s="102">
        <v>1</v>
      </c>
      <c r="AI1144" s="102">
        <v>139776</v>
      </c>
      <c r="AJ1144" s="102"/>
      <c r="AK1144" s="102"/>
      <c r="AL1144" s="213">
        <f t="shared" si="288"/>
        <v>139776</v>
      </c>
    </row>
    <row r="1145" spans="1:38" ht="27">
      <c r="A1145" s="194">
        <v>9</v>
      </c>
      <c r="B1145" s="104" t="s">
        <v>1470</v>
      </c>
      <c r="C1145" s="104" t="s">
        <v>5282</v>
      </c>
      <c r="D1145" s="194">
        <v>1966</v>
      </c>
      <c r="E1145" s="942" t="s">
        <v>1163</v>
      </c>
      <c r="F1145" s="194" t="s">
        <v>990</v>
      </c>
      <c r="G1145" s="194">
        <v>12</v>
      </c>
      <c r="H1145" s="194">
        <v>2.08</v>
      </c>
      <c r="I1145" s="102">
        <v>1</v>
      </c>
      <c r="J1145" s="102">
        <v>173056</v>
      </c>
      <c r="K1145" s="102"/>
      <c r="L1145" s="102"/>
      <c r="M1145" s="213">
        <f t="shared" si="283"/>
        <v>173056</v>
      </c>
      <c r="N1145" s="194">
        <v>2.08</v>
      </c>
      <c r="O1145" s="102">
        <v>1</v>
      </c>
      <c r="P1145" s="194">
        <v>173056</v>
      </c>
      <c r="Q1145" s="194"/>
      <c r="R1145" s="194"/>
      <c r="S1145" s="213">
        <f t="shared" si="284"/>
        <v>173056</v>
      </c>
      <c r="T1145" s="213">
        <f t="shared" si="285"/>
        <v>0</v>
      </c>
      <c r="U1145" s="213">
        <f t="shared" si="285"/>
        <v>0</v>
      </c>
      <c r="V1145" s="213">
        <f t="shared" si="285"/>
        <v>0</v>
      </c>
      <c r="W1145" s="213">
        <f t="shared" si="285"/>
        <v>0</v>
      </c>
      <c r="X1145" s="213">
        <f t="shared" si="286"/>
        <v>0</v>
      </c>
      <c r="Y1145" s="194">
        <v>13</v>
      </c>
      <c r="Z1145" s="194">
        <v>2.14</v>
      </c>
      <c r="AA1145" s="102">
        <v>1</v>
      </c>
      <c r="AB1145" s="102">
        <v>178048</v>
      </c>
      <c r="AC1145" s="102"/>
      <c r="AD1145" s="102"/>
      <c r="AE1145" s="213">
        <f t="shared" si="287"/>
        <v>178048</v>
      </c>
      <c r="AF1145" s="194">
        <v>14</v>
      </c>
      <c r="AG1145" s="194">
        <v>2.14</v>
      </c>
      <c r="AH1145" s="102">
        <v>1</v>
      </c>
      <c r="AI1145" s="102">
        <v>178048</v>
      </c>
      <c r="AJ1145" s="102"/>
      <c r="AK1145" s="102"/>
      <c r="AL1145" s="213">
        <f t="shared" si="288"/>
        <v>178048</v>
      </c>
    </row>
    <row r="1146" spans="1:38" ht="27">
      <c r="A1146" s="194">
        <v>10</v>
      </c>
      <c r="B1146" s="102" t="s">
        <v>4373</v>
      </c>
      <c r="C1146" s="102" t="s">
        <v>5282</v>
      </c>
      <c r="D1146" s="194">
        <v>2000</v>
      </c>
      <c r="E1146" s="942" t="s">
        <v>1163</v>
      </c>
      <c r="F1146" s="194" t="s">
        <v>990</v>
      </c>
      <c r="G1146" s="194">
        <v>4</v>
      </c>
      <c r="H1146" s="194">
        <v>1.9</v>
      </c>
      <c r="I1146" s="102">
        <v>1</v>
      </c>
      <c r="J1146" s="102">
        <v>158080</v>
      </c>
      <c r="K1146" s="102"/>
      <c r="L1146" s="102"/>
      <c r="M1146" s="213">
        <f t="shared" si="283"/>
        <v>158080</v>
      </c>
      <c r="N1146" s="194">
        <v>1.84</v>
      </c>
      <c r="O1146" s="102">
        <v>1</v>
      </c>
      <c r="P1146" s="194">
        <v>153088</v>
      </c>
      <c r="Q1146" s="194"/>
      <c r="R1146" s="194"/>
      <c r="S1146" s="213">
        <f t="shared" si="284"/>
        <v>153088</v>
      </c>
      <c r="T1146" s="213">
        <f t="shared" si="285"/>
        <v>0</v>
      </c>
      <c r="U1146" s="213">
        <f t="shared" si="285"/>
        <v>4992</v>
      </c>
      <c r="V1146" s="213">
        <f t="shared" si="285"/>
        <v>0</v>
      </c>
      <c r="W1146" s="213">
        <f t="shared" si="285"/>
        <v>0</v>
      </c>
      <c r="X1146" s="213">
        <f t="shared" si="286"/>
        <v>4992</v>
      </c>
      <c r="Y1146" s="194">
        <v>5</v>
      </c>
      <c r="Z1146" s="194">
        <v>1.9</v>
      </c>
      <c r="AA1146" s="102">
        <v>1</v>
      </c>
      <c r="AB1146" s="102">
        <v>158080</v>
      </c>
      <c r="AC1146" s="102"/>
      <c r="AD1146" s="102"/>
      <c r="AE1146" s="213">
        <f t="shared" si="287"/>
        <v>158080</v>
      </c>
      <c r="AF1146" s="194">
        <v>6</v>
      </c>
      <c r="AG1146" s="194">
        <v>1.96</v>
      </c>
      <c r="AH1146" s="102">
        <v>1</v>
      </c>
      <c r="AI1146" s="102">
        <v>163072</v>
      </c>
      <c r="AJ1146" s="102"/>
      <c r="AK1146" s="102"/>
      <c r="AL1146" s="213">
        <f t="shared" si="288"/>
        <v>163072</v>
      </c>
    </row>
    <row r="1147" spans="1:38" ht="27">
      <c r="A1147" s="194">
        <v>11</v>
      </c>
      <c r="B1147" s="102" t="s">
        <v>4374</v>
      </c>
      <c r="C1147" s="102" t="s">
        <v>5282</v>
      </c>
      <c r="D1147" s="194">
        <v>1985</v>
      </c>
      <c r="E1147" s="942" t="s">
        <v>1163</v>
      </c>
      <c r="F1147" s="194" t="s">
        <v>990</v>
      </c>
      <c r="G1147" s="194">
        <v>4</v>
      </c>
      <c r="H1147" s="194">
        <v>1.9</v>
      </c>
      <c r="I1147" s="102">
        <v>1</v>
      </c>
      <c r="J1147" s="102">
        <v>158080</v>
      </c>
      <c r="K1147" s="102"/>
      <c r="L1147" s="102"/>
      <c r="M1147" s="213">
        <f t="shared" si="283"/>
        <v>158080</v>
      </c>
      <c r="N1147" s="194">
        <v>1.84</v>
      </c>
      <c r="O1147" s="102">
        <v>1</v>
      </c>
      <c r="P1147" s="194">
        <v>153088</v>
      </c>
      <c r="Q1147" s="194"/>
      <c r="R1147" s="194"/>
      <c r="S1147" s="213">
        <f t="shared" si="284"/>
        <v>153088</v>
      </c>
      <c r="T1147" s="213">
        <f t="shared" si="285"/>
        <v>0</v>
      </c>
      <c r="U1147" s="213">
        <f t="shared" si="285"/>
        <v>4992</v>
      </c>
      <c r="V1147" s="213">
        <f t="shared" si="285"/>
        <v>0</v>
      </c>
      <c r="W1147" s="213">
        <f t="shared" si="285"/>
        <v>0</v>
      </c>
      <c r="X1147" s="213">
        <f t="shared" si="286"/>
        <v>4992</v>
      </c>
      <c r="Y1147" s="194">
        <v>5</v>
      </c>
      <c r="Z1147" s="194">
        <v>1.9</v>
      </c>
      <c r="AA1147" s="102">
        <v>1</v>
      </c>
      <c r="AB1147" s="102">
        <v>158080</v>
      </c>
      <c r="AC1147" s="102"/>
      <c r="AD1147" s="102"/>
      <c r="AE1147" s="213">
        <f t="shared" si="287"/>
        <v>158080</v>
      </c>
      <c r="AF1147" s="194">
        <v>6</v>
      </c>
      <c r="AG1147" s="194">
        <v>1.96</v>
      </c>
      <c r="AH1147" s="102">
        <v>1</v>
      </c>
      <c r="AI1147" s="102">
        <v>163072</v>
      </c>
      <c r="AJ1147" s="102"/>
      <c r="AK1147" s="102"/>
      <c r="AL1147" s="213">
        <f t="shared" si="288"/>
        <v>163072</v>
      </c>
    </row>
    <row r="1148" spans="1:38" ht="27">
      <c r="A1148" s="194">
        <v>12</v>
      </c>
      <c r="B1148" s="104" t="s">
        <v>6825</v>
      </c>
      <c r="C1148" s="104" t="s">
        <v>5282</v>
      </c>
      <c r="D1148" s="194">
        <v>1992</v>
      </c>
      <c r="E1148" s="942" t="s">
        <v>1163</v>
      </c>
      <c r="F1148" s="194" t="s">
        <v>990</v>
      </c>
      <c r="G1148" s="194">
        <v>10</v>
      </c>
      <c r="H1148" s="194">
        <v>2.08</v>
      </c>
      <c r="I1148" s="102">
        <v>1</v>
      </c>
      <c r="J1148" s="102">
        <v>173056</v>
      </c>
      <c r="K1148" s="102"/>
      <c r="L1148" s="102"/>
      <c r="M1148" s="213">
        <f t="shared" si="283"/>
        <v>173056</v>
      </c>
      <c r="N1148" s="194">
        <v>2.02</v>
      </c>
      <c r="O1148" s="102">
        <v>1</v>
      </c>
      <c r="P1148" s="194">
        <v>168064</v>
      </c>
      <c r="Q1148" s="194"/>
      <c r="R1148" s="194"/>
      <c r="S1148" s="213">
        <f t="shared" si="284"/>
        <v>168064</v>
      </c>
      <c r="T1148" s="213">
        <f t="shared" si="285"/>
        <v>0</v>
      </c>
      <c r="U1148" s="213">
        <f t="shared" si="285"/>
        <v>4992</v>
      </c>
      <c r="V1148" s="213">
        <f t="shared" si="285"/>
        <v>0</v>
      </c>
      <c r="W1148" s="213">
        <f t="shared" si="285"/>
        <v>0</v>
      </c>
      <c r="X1148" s="213">
        <f t="shared" si="286"/>
        <v>4992</v>
      </c>
      <c r="Y1148" s="194">
        <v>11</v>
      </c>
      <c r="Z1148" s="194">
        <v>2.08</v>
      </c>
      <c r="AA1148" s="102">
        <v>1</v>
      </c>
      <c r="AB1148" s="102">
        <v>173056</v>
      </c>
      <c r="AC1148" s="102"/>
      <c r="AD1148" s="102"/>
      <c r="AE1148" s="213">
        <f t="shared" si="287"/>
        <v>173056</v>
      </c>
      <c r="AF1148" s="194">
        <v>12</v>
      </c>
      <c r="AG1148" s="194">
        <v>2.08</v>
      </c>
      <c r="AH1148" s="102">
        <v>1</v>
      </c>
      <c r="AI1148" s="102">
        <v>173056</v>
      </c>
      <c r="AJ1148" s="102"/>
      <c r="AK1148" s="102"/>
      <c r="AL1148" s="213">
        <f t="shared" si="288"/>
        <v>173056</v>
      </c>
    </row>
    <row r="1149" spans="1:38" ht="27">
      <c r="A1149" s="194">
        <v>13</v>
      </c>
      <c r="B1149" s="102" t="s">
        <v>6826</v>
      </c>
      <c r="C1149" s="102" t="s">
        <v>5282</v>
      </c>
      <c r="D1149" s="194">
        <v>1987</v>
      </c>
      <c r="E1149" s="942" t="s">
        <v>1163</v>
      </c>
      <c r="F1149" s="194" t="s">
        <v>990</v>
      </c>
      <c r="G1149" s="194">
        <v>2</v>
      </c>
      <c r="H1149" s="194">
        <v>1.79</v>
      </c>
      <c r="I1149" s="102">
        <v>1</v>
      </c>
      <c r="J1149" s="102">
        <v>148928</v>
      </c>
      <c r="K1149" s="102"/>
      <c r="L1149" s="102"/>
      <c r="M1149" s="213">
        <f t="shared" si="283"/>
        <v>148928</v>
      </c>
      <c r="N1149" s="194">
        <v>1.73</v>
      </c>
      <c r="O1149" s="102">
        <v>1</v>
      </c>
      <c r="P1149" s="194">
        <v>143936</v>
      </c>
      <c r="Q1149" s="194"/>
      <c r="R1149" s="194"/>
      <c r="S1149" s="213">
        <f t="shared" si="284"/>
        <v>143936</v>
      </c>
      <c r="T1149" s="213">
        <f t="shared" si="285"/>
        <v>0</v>
      </c>
      <c r="U1149" s="213">
        <f t="shared" si="285"/>
        <v>4992</v>
      </c>
      <c r="V1149" s="213">
        <f t="shared" si="285"/>
        <v>0</v>
      </c>
      <c r="W1149" s="213">
        <f t="shared" si="285"/>
        <v>0</v>
      </c>
      <c r="X1149" s="213">
        <f t="shared" si="286"/>
        <v>4992</v>
      </c>
      <c r="Y1149" s="194">
        <v>3</v>
      </c>
      <c r="Z1149" s="194">
        <v>1.84</v>
      </c>
      <c r="AA1149" s="102">
        <v>1</v>
      </c>
      <c r="AB1149" s="102">
        <v>153088</v>
      </c>
      <c r="AC1149" s="102"/>
      <c r="AD1149" s="102"/>
      <c r="AE1149" s="213">
        <f t="shared" si="287"/>
        <v>153088</v>
      </c>
      <c r="AF1149" s="194">
        <v>4</v>
      </c>
      <c r="AG1149" s="194">
        <v>1.9</v>
      </c>
      <c r="AH1149" s="102">
        <v>1</v>
      </c>
      <c r="AI1149" s="102">
        <v>158080</v>
      </c>
      <c r="AJ1149" s="102"/>
      <c r="AK1149" s="102"/>
      <c r="AL1149" s="213">
        <f t="shared" si="288"/>
        <v>158080</v>
      </c>
    </row>
    <row r="1150" spans="1:38" ht="27">
      <c r="A1150" s="194">
        <v>14</v>
      </c>
      <c r="B1150" s="102" t="s">
        <v>8202</v>
      </c>
      <c r="C1150" s="102" t="s">
        <v>5283</v>
      </c>
      <c r="D1150" s="194">
        <v>1996</v>
      </c>
      <c r="E1150" s="942" t="s">
        <v>1163</v>
      </c>
      <c r="F1150" s="194" t="s">
        <v>990</v>
      </c>
      <c r="G1150" s="194">
        <v>2</v>
      </c>
      <c r="H1150" s="194">
        <v>1.79</v>
      </c>
      <c r="I1150" s="102">
        <v>1</v>
      </c>
      <c r="J1150" s="102">
        <v>148928</v>
      </c>
      <c r="K1150" s="102"/>
      <c r="L1150" s="102"/>
      <c r="M1150" s="213">
        <f t="shared" si="283"/>
        <v>148928</v>
      </c>
      <c r="N1150" s="194">
        <v>1.73</v>
      </c>
      <c r="O1150" s="102">
        <v>1</v>
      </c>
      <c r="P1150" s="194">
        <v>143936</v>
      </c>
      <c r="Q1150" s="194"/>
      <c r="R1150" s="194"/>
      <c r="S1150" s="213">
        <f t="shared" si="284"/>
        <v>143936</v>
      </c>
      <c r="T1150" s="213">
        <f t="shared" si="285"/>
        <v>0</v>
      </c>
      <c r="U1150" s="213">
        <f t="shared" si="285"/>
        <v>4992</v>
      </c>
      <c r="V1150" s="213">
        <f t="shared" si="285"/>
        <v>0</v>
      </c>
      <c r="W1150" s="213">
        <f t="shared" si="285"/>
        <v>0</v>
      </c>
      <c r="X1150" s="213">
        <f t="shared" si="286"/>
        <v>4992</v>
      </c>
      <c r="Y1150" s="194">
        <v>3</v>
      </c>
      <c r="Z1150" s="194">
        <v>1.84</v>
      </c>
      <c r="AA1150" s="102">
        <v>1</v>
      </c>
      <c r="AB1150" s="102">
        <v>153088</v>
      </c>
      <c r="AC1150" s="102"/>
      <c r="AD1150" s="102"/>
      <c r="AE1150" s="213">
        <f t="shared" si="287"/>
        <v>153088</v>
      </c>
      <c r="AF1150" s="194">
        <v>4</v>
      </c>
      <c r="AG1150" s="194">
        <v>1.9</v>
      </c>
      <c r="AH1150" s="102">
        <v>1</v>
      </c>
      <c r="AI1150" s="102">
        <v>158080</v>
      </c>
      <c r="AJ1150" s="102"/>
      <c r="AK1150" s="102"/>
      <c r="AL1150" s="213">
        <f t="shared" si="288"/>
        <v>158080</v>
      </c>
    </row>
    <row r="1151" spans="1:38" ht="27">
      <c r="A1151" s="194">
        <v>15</v>
      </c>
      <c r="B1151" s="104" t="s">
        <v>8203</v>
      </c>
      <c r="C1151" s="104" t="s">
        <v>5282</v>
      </c>
      <c r="D1151" s="194">
        <v>1985</v>
      </c>
      <c r="E1151" s="942" t="s">
        <v>1163</v>
      </c>
      <c r="F1151" s="194" t="s">
        <v>990</v>
      </c>
      <c r="G1151" s="194">
        <v>2</v>
      </c>
      <c r="H1151" s="194">
        <v>1.79</v>
      </c>
      <c r="I1151" s="102">
        <v>1</v>
      </c>
      <c r="J1151" s="102">
        <v>148928</v>
      </c>
      <c r="K1151" s="102"/>
      <c r="L1151" s="102"/>
      <c r="M1151" s="213">
        <f t="shared" si="283"/>
        <v>148928</v>
      </c>
      <c r="N1151" s="194">
        <v>1.73</v>
      </c>
      <c r="O1151" s="102">
        <v>1</v>
      </c>
      <c r="P1151" s="194">
        <v>143936</v>
      </c>
      <c r="Q1151" s="194"/>
      <c r="R1151" s="194"/>
      <c r="S1151" s="213">
        <f t="shared" si="284"/>
        <v>143936</v>
      </c>
      <c r="T1151" s="213">
        <f t="shared" si="285"/>
        <v>0</v>
      </c>
      <c r="U1151" s="213">
        <f t="shared" si="285"/>
        <v>4992</v>
      </c>
      <c r="V1151" s="213">
        <f t="shared" si="285"/>
        <v>0</v>
      </c>
      <c r="W1151" s="213">
        <f t="shared" si="285"/>
        <v>0</v>
      </c>
      <c r="X1151" s="213">
        <f t="shared" si="286"/>
        <v>4992</v>
      </c>
      <c r="Y1151" s="194">
        <v>3</v>
      </c>
      <c r="Z1151" s="194">
        <v>1.84</v>
      </c>
      <c r="AA1151" s="102">
        <v>1</v>
      </c>
      <c r="AB1151" s="102">
        <v>153088</v>
      </c>
      <c r="AC1151" s="102"/>
      <c r="AD1151" s="102"/>
      <c r="AE1151" s="213">
        <f t="shared" si="287"/>
        <v>153088</v>
      </c>
      <c r="AF1151" s="194">
        <v>4</v>
      </c>
      <c r="AG1151" s="194">
        <v>1.9</v>
      </c>
      <c r="AH1151" s="102">
        <v>1</v>
      </c>
      <c r="AI1151" s="102">
        <v>158080</v>
      </c>
      <c r="AJ1151" s="102"/>
      <c r="AK1151" s="102"/>
      <c r="AL1151" s="213">
        <f t="shared" si="288"/>
        <v>158080</v>
      </c>
    </row>
    <row r="1152" spans="1:38" ht="27">
      <c r="A1152" s="194">
        <v>16</v>
      </c>
      <c r="B1152" s="102" t="s">
        <v>8204</v>
      </c>
      <c r="C1152" s="102" t="s">
        <v>5282</v>
      </c>
      <c r="D1152" s="194">
        <v>2001</v>
      </c>
      <c r="E1152" s="942" t="s">
        <v>1163</v>
      </c>
      <c r="F1152" s="194" t="s">
        <v>990</v>
      </c>
      <c r="G1152" s="194">
        <v>2</v>
      </c>
      <c r="H1152" s="194">
        <v>1.79</v>
      </c>
      <c r="I1152" s="102">
        <v>1</v>
      </c>
      <c r="J1152" s="102">
        <v>148928</v>
      </c>
      <c r="K1152" s="102"/>
      <c r="L1152" s="102"/>
      <c r="M1152" s="213">
        <f t="shared" si="283"/>
        <v>148928</v>
      </c>
      <c r="N1152" s="194">
        <v>1.73</v>
      </c>
      <c r="O1152" s="102">
        <v>1</v>
      </c>
      <c r="P1152" s="194">
        <v>143936</v>
      </c>
      <c r="Q1152" s="194"/>
      <c r="R1152" s="194"/>
      <c r="S1152" s="213">
        <f t="shared" si="284"/>
        <v>143936</v>
      </c>
      <c r="T1152" s="213">
        <f t="shared" si="285"/>
        <v>0</v>
      </c>
      <c r="U1152" s="213">
        <f t="shared" si="285"/>
        <v>4992</v>
      </c>
      <c r="V1152" s="213">
        <f t="shared" si="285"/>
        <v>0</v>
      </c>
      <c r="W1152" s="213">
        <f t="shared" si="285"/>
        <v>0</v>
      </c>
      <c r="X1152" s="213">
        <f t="shared" si="286"/>
        <v>4992</v>
      </c>
      <c r="Y1152" s="194">
        <v>3</v>
      </c>
      <c r="Z1152" s="194">
        <v>1.84</v>
      </c>
      <c r="AA1152" s="102">
        <v>1</v>
      </c>
      <c r="AB1152" s="102">
        <v>153088</v>
      </c>
      <c r="AC1152" s="102"/>
      <c r="AD1152" s="102"/>
      <c r="AE1152" s="213">
        <f t="shared" si="287"/>
        <v>153088</v>
      </c>
      <c r="AF1152" s="194">
        <v>4</v>
      </c>
      <c r="AG1152" s="194">
        <v>1.9</v>
      </c>
      <c r="AH1152" s="102">
        <v>1</v>
      </c>
      <c r="AI1152" s="102">
        <v>158080</v>
      </c>
      <c r="AJ1152" s="102"/>
      <c r="AK1152" s="102"/>
      <c r="AL1152" s="213">
        <f t="shared" si="288"/>
        <v>158080</v>
      </c>
    </row>
    <row r="1153" spans="1:38" ht="27">
      <c r="A1153" s="194">
        <v>17</v>
      </c>
      <c r="B1153" s="102" t="s">
        <v>759</v>
      </c>
      <c r="C1153" s="102"/>
      <c r="D1153" s="194"/>
      <c r="E1153" s="942" t="s">
        <v>1163</v>
      </c>
      <c r="F1153" s="194" t="s">
        <v>990</v>
      </c>
      <c r="G1153" s="194">
        <v>7</v>
      </c>
      <c r="H1153" s="194">
        <v>1.96</v>
      </c>
      <c r="I1153" s="102">
        <v>1</v>
      </c>
      <c r="J1153" s="102">
        <v>163072</v>
      </c>
      <c r="K1153" s="102"/>
      <c r="L1153" s="102"/>
      <c r="M1153" s="213">
        <f t="shared" si="283"/>
        <v>163072</v>
      </c>
      <c r="N1153" s="194">
        <v>1.96</v>
      </c>
      <c r="O1153" s="102">
        <v>1</v>
      </c>
      <c r="P1153" s="194">
        <v>163072</v>
      </c>
      <c r="Q1153" s="194"/>
      <c r="R1153" s="194"/>
      <c r="S1153" s="213">
        <f t="shared" si="284"/>
        <v>163072</v>
      </c>
      <c r="T1153" s="213">
        <f t="shared" si="285"/>
        <v>0</v>
      </c>
      <c r="U1153" s="213">
        <f t="shared" si="285"/>
        <v>0</v>
      </c>
      <c r="V1153" s="213">
        <f t="shared" si="285"/>
        <v>0</v>
      </c>
      <c r="W1153" s="213">
        <f t="shared" si="285"/>
        <v>0</v>
      </c>
      <c r="X1153" s="213">
        <f t="shared" si="286"/>
        <v>0</v>
      </c>
      <c r="Y1153" s="194">
        <v>8</v>
      </c>
      <c r="Z1153" s="194">
        <v>2.02</v>
      </c>
      <c r="AA1153" s="102">
        <v>1</v>
      </c>
      <c r="AB1153" s="102">
        <v>168064</v>
      </c>
      <c r="AC1153" s="102"/>
      <c r="AD1153" s="102"/>
      <c r="AE1153" s="213">
        <f t="shared" si="287"/>
        <v>168064</v>
      </c>
      <c r="AF1153" s="194">
        <v>9</v>
      </c>
      <c r="AG1153" s="194">
        <v>2.02</v>
      </c>
      <c r="AH1153" s="102">
        <v>1</v>
      </c>
      <c r="AI1153" s="102">
        <v>168064</v>
      </c>
      <c r="AJ1153" s="102"/>
      <c r="AK1153" s="102"/>
      <c r="AL1153" s="213">
        <f t="shared" si="288"/>
        <v>168064</v>
      </c>
    </row>
    <row r="1154" spans="1:38" ht="27">
      <c r="A1154" s="194">
        <v>18</v>
      </c>
      <c r="B1154" s="104" t="s">
        <v>759</v>
      </c>
      <c r="C1154" s="104"/>
      <c r="D1154" s="194"/>
      <c r="E1154" s="942" t="s">
        <v>1163</v>
      </c>
      <c r="F1154" s="194" t="s">
        <v>990</v>
      </c>
      <c r="G1154" s="194">
        <v>7</v>
      </c>
      <c r="H1154" s="194">
        <v>1.96</v>
      </c>
      <c r="I1154" s="102">
        <v>1</v>
      </c>
      <c r="J1154" s="102">
        <v>163072</v>
      </c>
      <c r="K1154" s="102"/>
      <c r="L1154" s="102"/>
      <c r="M1154" s="213">
        <f t="shared" si="283"/>
        <v>163072</v>
      </c>
      <c r="N1154" s="194">
        <v>1.96</v>
      </c>
      <c r="O1154" s="102">
        <v>1</v>
      </c>
      <c r="P1154" s="194">
        <v>163072</v>
      </c>
      <c r="Q1154" s="194"/>
      <c r="R1154" s="194"/>
      <c r="S1154" s="213">
        <f t="shared" si="284"/>
        <v>163072</v>
      </c>
      <c r="T1154" s="213">
        <f t="shared" si="285"/>
        <v>0</v>
      </c>
      <c r="U1154" s="213">
        <f t="shared" si="285"/>
        <v>0</v>
      </c>
      <c r="V1154" s="213">
        <f t="shared" si="285"/>
        <v>0</v>
      </c>
      <c r="W1154" s="213">
        <f t="shared" si="285"/>
        <v>0</v>
      </c>
      <c r="X1154" s="213">
        <f t="shared" si="286"/>
        <v>0</v>
      </c>
      <c r="Y1154" s="194">
        <v>8</v>
      </c>
      <c r="Z1154" s="194">
        <v>2.02</v>
      </c>
      <c r="AA1154" s="102">
        <v>1</v>
      </c>
      <c r="AB1154" s="102">
        <v>168064</v>
      </c>
      <c r="AC1154" s="102"/>
      <c r="AD1154" s="102"/>
      <c r="AE1154" s="213">
        <f t="shared" si="287"/>
        <v>168064</v>
      </c>
      <c r="AF1154" s="194">
        <v>9</v>
      </c>
      <c r="AG1154" s="194">
        <v>2.02</v>
      </c>
      <c r="AH1154" s="102">
        <v>1</v>
      </c>
      <c r="AI1154" s="102">
        <v>168064</v>
      </c>
      <c r="AJ1154" s="102"/>
      <c r="AK1154" s="102"/>
      <c r="AL1154" s="213">
        <f t="shared" si="288"/>
        <v>168064</v>
      </c>
    </row>
    <row r="1155" spans="1:38" ht="27">
      <c r="A1155" s="194">
        <v>19</v>
      </c>
      <c r="B1155" s="102" t="s">
        <v>759</v>
      </c>
      <c r="C1155" s="102"/>
      <c r="D1155" s="194"/>
      <c r="E1155" s="942" t="s">
        <v>1163</v>
      </c>
      <c r="F1155" s="194" t="s">
        <v>990</v>
      </c>
      <c r="G1155" s="194">
        <v>7</v>
      </c>
      <c r="H1155" s="194">
        <v>1.96</v>
      </c>
      <c r="I1155" s="102">
        <v>1</v>
      </c>
      <c r="J1155" s="102">
        <v>163072</v>
      </c>
      <c r="K1155" s="102"/>
      <c r="L1155" s="102"/>
      <c r="M1155" s="213">
        <f t="shared" si="283"/>
        <v>163072</v>
      </c>
      <c r="N1155" s="194">
        <v>1.96</v>
      </c>
      <c r="O1155" s="102">
        <v>1</v>
      </c>
      <c r="P1155" s="194">
        <v>163072</v>
      </c>
      <c r="Q1155" s="194"/>
      <c r="R1155" s="194"/>
      <c r="S1155" s="213">
        <f t="shared" si="284"/>
        <v>163072</v>
      </c>
      <c r="T1155" s="213">
        <f t="shared" si="285"/>
        <v>0</v>
      </c>
      <c r="U1155" s="213">
        <f t="shared" si="285"/>
        <v>0</v>
      </c>
      <c r="V1155" s="213">
        <f t="shared" si="285"/>
        <v>0</v>
      </c>
      <c r="W1155" s="213">
        <f t="shared" si="285"/>
        <v>0</v>
      </c>
      <c r="X1155" s="213">
        <f t="shared" si="286"/>
        <v>0</v>
      </c>
      <c r="Y1155" s="194">
        <v>8</v>
      </c>
      <c r="Z1155" s="194">
        <v>2.02</v>
      </c>
      <c r="AA1155" s="102">
        <v>1</v>
      </c>
      <c r="AB1155" s="102">
        <v>168064</v>
      </c>
      <c r="AC1155" s="102"/>
      <c r="AD1155" s="102"/>
      <c r="AE1155" s="213">
        <f t="shared" si="287"/>
        <v>168064</v>
      </c>
      <c r="AF1155" s="194">
        <v>9</v>
      </c>
      <c r="AG1155" s="194">
        <v>2.02</v>
      </c>
      <c r="AH1155" s="102">
        <v>1</v>
      </c>
      <c r="AI1155" s="102">
        <v>168064</v>
      </c>
      <c r="AJ1155" s="102"/>
      <c r="AK1155" s="102"/>
      <c r="AL1155" s="213">
        <f t="shared" si="288"/>
        <v>168064</v>
      </c>
    </row>
    <row r="1156" spans="1:38" ht="27">
      <c r="A1156" s="194">
        <v>20</v>
      </c>
      <c r="B1156" s="102" t="s">
        <v>1468</v>
      </c>
      <c r="C1156" s="102" t="s">
        <v>5282</v>
      </c>
      <c r="D1156" s="194">
        <v>1971</v>
      </c>
      <c r="E1156" s="942" t="s">
        <v>1121</v>
      </c>
      <c r="F1156" s="194" t="s">
        <v>990</v>
      </c>
      <c r="G1156" s="194">
        <v>16</v>
      </c>
      <c r="H1156" s="194">
        <v>2.21</v>
      </c>
      <c r="I1156" s="102">
        <v>1</v>
      </c>
      <c r="J1156" s="102">
        <v>183872</v>
      </c>
      <c r="K1156" s="102"/>
      <c r="L1156" s="102"/>
      <c r="M1156" s="213">
        <f t="shared" si="283"/>
        <v>183872</v>
      </c>
      <c r="N1156" s="194">
        <v>2.14</v>
      </c>
      <c r="O1156" s="102">
        <v>1</v>
      </c>
      <c r="P1156" s="194">
        <v>178048</v>
      </c>
      <c r="Q1156" s="194"/>
      <c r="R1156" s="194"/>
      <c r="S1156" s="213">
        <f t="shared" si="284"/>
        <v>178048</v>
      </c>
      <c r="T1156" s="213">
        <f t="shared" si="285"/>
        <v>0</v>
      </c>
      <c r="U1156" s="213">
        <f t="shared" si="285"/>
        <v>5824</v>
      </c>
      <c r="V1156" s="213">
        <f t="shared" si="285"/>
        <v>0</v>
      </c>
      <c r="W1156" s="213">
        <f t="shared" si="285"/>
        <v>0</v>
      </c>
      <c r="X1156" s="213">
        <f t="shared" si="286"/>
        <v>5824</v>
      </c>
      <c r="Y1156" s="194">
        <v>17</v>
      </c>
      <c r="Z1156" s="194">
        <v>2.21</v>
      </c>
      <c r="AA1156" s="102">
        <v>1</v>
      </c>
      <c r="AB1156" s="102">
        <v>183872</v>
      </c>
      <c r="AC1156" s="102"/>
      <c r="AD1156" s="102"/>
      <c r="AE1156" s="213">
        <f t="shared" si="287"/>
        <v>183872</v>
      </c>
      <c r="AF1156" s="194">
        <v>18</v>
      </c>
      <c r="AG1156" s="194">
        <v>2.21</v>
      </c>
      <c r="AH1156" s="102">
        <v>1</v>
      </c>
      <c r="AI1156" s="102">
        <v>183872</v>
      </c>
      <c r="AJ1156" s="102"/>
      <c r="AK1156" s="102"/>
      <c r="AL1156" s="213">
        <f t="shared" si="288"/>
        <v>183872</v>
      </c>
    </row>
    <row r="1157" spans="1:38" ht="27">
      <c r="A1157" s="194">
        <v>21</v>
      </c>
      <c r="B1157" s="104" t="s">
        <v>1899</v>
      </c>
      <c r="C1157" s="104" t="s">
        <v>5282</v>
      </c>
      <c r="D1157" s="194">
        <v>1990</v>
      </c>
      <c r="E1157" s="942" t="s">
        <v>1121</v>
      </c>
      <c r="F1157" s="194" t="s">
        <v>990</v>
      </c>
      <c r="G1157" s="194">
        <v>6</v>
      </c>
      <c r="H1157" s="194">
        <v>1.96</v>
      </c>
      <c r="I1157" s="102">
        <v>1</v>
      </c>
      <c r="J1157" s="102">
        <v>163072</v>
      </c>
      <c r="K1157" s="102"/>
      <c r="L1157" s="102"/>
      <c r="M1157" s="213">
        <f t="shared" si="283"/>
        <v>163072</v>
      </c>
      <c r="N1157" s="194">
        <v>1.9</v>
      </c>
      <c r="O1157" s="102">
        <v>1</v>
      </c>
      <c r="P1157" s="194">
        <v>158080</v>
      </c>
      <c r="Q1157" s="194"/>
      <c r="R1157" s="194"/>
      <c r="S1157" s="213">
        <f t="shared" si="284"/>
        <v>158080</v>
      </c>
      <c r="T1157" s="213">
        <f t="shared" si="285"/>
        <v>0</v>
      </c>
      <c r="U1157" s="213">
        <f t="shared" si="285"/>
        <v>4992</v>
      </c>
      <c r="V1157" s="213">
        <f t="shared" si="285"/>
        <v>0</v>
      </c>
      <c r="W1157" s="213">
        <f t="shared" si="285"/>
        <v>0</v>
      </c>
      <c r="X1157" s="213">
        <f t="shared" si="286"/>
        <v>4992</v>
      </c>
      <c r="Y1157" s="194">
        <v>7</v>
      </c>
      <c r="Z1157" s="194">
        <v>1.96</v>
      </c>
      <c r="AA1157" s="102">
        <v>1</v>
      </c>
      <c r="AB1157" s="102">
        <v>163072</v>
      </c>
      <c r="AC1157" s="102"/>
      <c r="AD1157" s="102"/>
      <c r="AE1157" s="213">
        <f t="shared" si="287"/>
        <v>163072</v>
      </c>
      <c r="AF1157" s="194">
        <v>8</v>
      </c>
      <c r="AG1157" s="194">
        <v>2.02</v>
      </c>
      <c r="AH1157" s="102">
        <v>1</v>
      </c>
      <c r="AI1157" s="102">
        <v>168064</v>
      </c>
      <c r="AJ1157" s="102"/>
      <c r="AK1157" s="102"/>
      <c r="AL1157" s="213">
        <f t="shared" si="288"/>
        <v>168064</v>
      </c>
    </row>
    <row r="1158" spans="1:38" ht="27">
      <c r="A1158" s="194">
        <v>22</v>
      </c>
      <c r="B1158" s="102" t="s">
        <v>4376</v>
      </c>
      <c r="C1158" s="102" t="s">
        <v>5282</v>
      </c>
      <c r="D1158" s="194">
        <v>1992</v>
      </c>
      <c r="E1158" s="942" t="s">
        <v>1121</v>
      </c>
      <c r="F1158" s="194" t="s">
        <v>990</v>
      </c>
      <c r="G1158" s="194">
        <v>5</v>
      </c>
      <c r="H1158" s="194">
        <v>1.9</v>
      </c>
      <c r="I1158" s="102">
        <v>1</v>
      </c>
      <c r="J1158" s="102">
        <v>158080</v>
      </c>
      <c r="K1158" s="102"/>
      <c r="L1158" s="102"/>
      <c r="M1158" s="213">
        <f t="shared" si="283"/>
        <v>158080</v>
      </c>
      <c r="N1158" s="194">
        <v>1.9</v>
      </c>
      <c r="O1158" s="102">
        <v>1</v>
      </c>
      <c r="P1158" s="194">
        <v>158080</v>
      </c>
      <c r="Q1158" s="194"/>
      <c r="R1158" s="194"/>
      <c r="S1158" s="213">
        <f t="shared" si="284"/>
        <v>158080</v>
      </c>
      <c r="T1158" s="213">
        <f t="shared" si="285"/>
        <v>0</v>
      </c>
      <c r="U1158" s="213">
        <f t="shared" si="285"/>
        <v>0</v>
      </c>
      <c r="V1158" s="213">
        <f t="shared" si="285"/>
        <v>0</v>
      </c>
      <c r="W1158" s="213">
        <f t="shared" si="285"/>
        <v>0</v>
      </c>
      <c r="X1158" s="213">
        <f t="shared" si="286"/>
        <v>0</v>
      </c>
      <c r="Y1158" s="194">
        <v>6</v>
      </c>
      <c r="Z1158" s="194">
        <v>1.96</v>
      </c>
      <c r="AA1158" s="102">
        <v>1</v>
      </c>
      <c r="AB1158" s="102">
        <v>163072</v>
      </c>
      <c r="AC1158" s="102"/>
      <c r="AD1158" s="102"/>
      <c r="AE1158" s="213">
        <f t="shared" si="287"/>
        <v>163072</v>
      </c>
      <c r="AF1158" s="194">
        <v>7</v>
      </c>
      <c r="AG1158" s="194">
        <v>1.96</v>
      </c>
      <c r="AH1158" s="102">
        <v>1</v>
      </c>
      <c r="AI1158" s="102">
        <v>163072</v>
      </c>
      <c r="AJ1158" s="102"/>
      <c r="AK1158" s="102"/>
      <c r="AL1158" s="213">
        <f t="shared" si="288"/>
        <v>163072</v>
      </c>
    </row>
    <row r="1159" spans="1:38" ht="27">
      <c r="A1159" s="194">
        <v>23</v>
      </c>
      <c r="B1159" s="102" t="s">
        <v>1520</v>
      </c>
      <c r="C1159" s="102" t="s">
        <v>5282</v>
      </c>
      <c r="D1159" s="194">
        <v>1989</v>
      </c>
      <c r="E1159" s="942" t="s">
        <v>1121</v>
      </c>
      <c r="F1159" s="194" t="s">
        <v>990</v>
      </c>
      <c r="G1159" s="194">
        <v>4</v>
      </c>
      <c r="H1159" s="194">
        <v>1.9</v>
      </c>
      <c r="I1159" s="102">
        <v>1</v>
      </c>
      <c r="J1159" s="102">
        <v>158080</v>
      </c>
      <c r="K1159" s="102"/>
      <c r="L1159" s="102"/>
      <c r="M1159" s="213">
        <f t="shared" si="283"/>
        <v>158080</v>
      </c>
      <c r="N1159" s="194">
        <v>1.84</v>
      </c>
      <c r="O1159" s="102">
        <v>1</v>
      </c>
      <c r="P1159" s="194">
        <v>153088</v>
      </c>
      <c r="Q1159" s="194"/>
      <c r="R1159" s="194"/>
      <c r="S1159" s="213">
        <f t="shared" si="284"/>
        <v>153088</v>
      </c>
      <c r="T1159" s="213">
        <f t="shared" si="285"/>
        <v>0</v>
      </c>
      <c r="U1159" s="213">
        <f t="shared" si="285"/>
        <v>4992</v>
      </c>
      <c r="V1159" s="213">
        <f t="shared" si="285"/>
        <v>0</v>
      </c>
      <c r="W1159" s="213">
        <f t="shared" si="285"/>
        <v>0</v>
      </c>
      <c r="X1159" s="213">
        <f t="shared" si="286"/>
        <v>4992</v>
      </c>
      <c r="Y1159" s="194">
        <v>5</v>
      </c>
      <c r="Z1159" s="194">
        <v>1.9</v>
      </c>
      <c r="AA1159" s="102">
        <v>1</v>
      </c>
      <c r="AB1159" s="102">
        <v>158080</v>
      </c>
      <c r="AC1159" s="102"/>
      <c r="AD1159" s="102"/>
      <c r="AE1159" s="213">
        <f t="shared" si="287"/>
        <v>158080</v>
      </c>
      <c r="AF1159" s="194">
        <v>6</v>
      </c>
      <c r="AG1159" s="194">
        <v>1.96</v>
      </c>
      <c r="AH1159" s="102">
        <v>1</v>
      </c>
      <c r="AI1159" s="102">
        <v>163072</v>
      </c>
      <c r="AJ1159" s="102"/>
      <c r="AK1159" s="102"/>
      <c r="AL1159" s="213">
        <f t="shared" si="288"/>
        <v>163072</v>
      </c>
    </row>
    <row r="1160" spans="1:38" ht="27">
      <c r="A1160" s="194">
        <v>24</v>
      </c>
      <c r="B1160" s="104" t="s">
        <v>5531</v>
      </c>
      <c r="C1160" s="104" t="s">
        <v>5282</v>
      </c>
      <c r="D1160" s="194">
        <v>1997</v>
      </c>
      <c r="E1160" s="942" t="s">
        <v>1121</v>
      </c>
      <c r="F1160" s="194" t="s">
        <v>990</v>
      </c>
      <c r="G1160" s="194">
        <v>4</v>
      </c>
      <c r="H1160" s="194">
        <v>1.9</v>
      </c>
      <c r="I1160" s="102">
        <v>1</v>
      </c>
      <c r="J1160" s="102">
        <v>158080</v>
      </c>
      <c r="K1160" s="102"/>
      <c r="L1160" s="102"/>
      <c r="M1160" s="213">
        <f t="shared" si="283"/>
        <v>158080</v>
      </c>
      <c r="N1160" s="194">
        <v>1.84</v>
      </c>
      <c r="O1160" s="102">
        <v>1</v>
      </c>
      <c r="P1160" s="194">
        <v>153088</v>
      </c>
      <c r="Q1160" s="194"/>
      <c r="R1160" s="194"/>
      <c r="S1160" s="213">
        <f t="shared" si="284"/>
        <v>153088</v>
      </c>
      <c r="T1160" s="213">
        <f t="shared" si="285"/>
        <v>0</v>
      </c>
      <c r="U1160" s="213">
        <f t="shared" si="285"/>
        <v>4992</v>
      </c>
      <c r="V1160" s="213">
        <f t="shared" si="285"/>
        <v>0</v>
      </c>
      <c r="W1160" s="213">
        <f t="shared" si="285"/>
        <v>0</v>
      </c>
      <c r="X1160" s="213">
        <f t="shared" si="286"/>
        <v>4992</v>
      </c>
      <c r="Y1160" s="194">
        <v>5</v>
      </c>
      <c r="Z1160" s="194">
        <v>1.9</v>
      </c>
      <c r="AA1160" s="102">
        <v>1</v>
      </c>
      <c r="AB1160" s="102">
        <v>158080</v>
      </c>
      <c r="AC1160" s="102"/>
      <c r="AD1160" s="102"/>
      <c r="AE1160" s="213">
        <f t="shared" si="287"/>
        <v>158080</v>
      </c>
      <c r="AF1160" s="194">
        <v>6</v>
      </c>
      <c r="AG1160" s="194">
        <v>1.96</v>
      </c>
      <c r="AH1160" s="102">
        <v>1</v>
      </c>
      <c r="AI1160" s="102">
        <v>163072</v>
      </c>
      <c r="AJ1160" s="102"/>
      <c r="AK1160" s="102"/>
      <c r="AL1160" s="213">
        <f t="shared" si="288"/>
        <v>163072</v>
      </c>
    </row>
    <row r="1161" spans="1:38" ht="27">
      <c r="A1161" s="194">
        <v>25</v>
      </c>
      <c r="B1161" s="102" t="s">
        <v>6827</v>
      </c>
      <c r="C1161" s="102" t="s">
        <v>5282</v>
      </c>
      <c r="D1161" s="194">
        <v>1990</v>
      </c>
      <c r="E1161" s="942" t="s">
        <v>1121</v>
      </c>
      <c r="F1161" s="194" t="s">
        <v>990</v>
      </c>
      <c r="G1161" s="194">
        <v>3</v>
      </c>
      <c r="H1161" s="194">
        <v>1.84</v>
      </c>
      <c r="I1161" s="102">
        <v>1</v>
      </c>
      <c r="J1161" s="102">
        <v>153088</v>
      </c>
      <c r="K1161" s="102"/>
      <c r="L1161" s="102"/>
      <c r="M1161" s="213">
        <f t="shared" si="283"/>
        <v>153088</v>
      </c>
      <c r="N1161" s="194">
        <v>1.79</v>
      </c>
      <c r="O1161" s="102">
        <v>1</v>
      </c>
      <c r="P1161" s="194">
        <v>148928</v>
      </c>
      <c r="Q1161" s="194"/>
      <c r="R1161" s="194"/>
      <c r="S1161" s="213">
        <f t="shared" si="284"/>
        <v>148928</v>
      </c>
      <c r="T1161" s="213">
        <f t="shared" si="285"/>
        <v>0</v>
      </c>
      <c r="U1161" s="213">
        <f t="shared" si="285"/>
        <v>4160</v>
      </c>
      <c r="V1161" s="213">
        <f t="shared" si="285"/>
        <v>0</v>
      </c>
      <c r="W1161" s="213">
        <f t="shared" si="285"/>
        <v>0</v>
      </c>
      <c r="X1161" s="213">
        <f t="shared" si="286"/>
        <v>4160</v>
      </c>
      <c r="Y1161" s="194">
        <v>4</v>
      </c>
      <c r="Z1161" s="194">
        <v>1.9</v>
      </c>
      <c r="AA1161" s="102">
        <v>1</v>
      </c>
      <c r="AB1161" s="102">
        <v>158080</v>
      </c>
      <c r="AC1161" s="102"/>
      <c r="AD1161" s="102"/>
      <c r="AE1161" s="213">
        <f t="shared" si="287"/>
        <v>158080</v>
      </c>
      <c r="AF1161" s="194">
        <v>5</v>
      </c>
      <c r="AG1161" s="194">
        <v>1.9</v>
      </c>
      <c r="AH1161" s="102">
        <v>1</v>
      </c>
      <c r="AI1161" s="102">
        <v>158080</v>
      </c>
      <c r="AJ1161" s="102"/>
      <c r="AK1161" s="102"/>
      <c r="AL1161" s="213">
        <f t="shared" si="288"/>
        <v>158080</v>
      </c>
    </row>
    <row r="1162" spans="1:38" ht="27">
      <c r="A1162" s="194">
        <v>26</v>
      </c>
      <c r="B1162" s="102" t="s">
        <v>8205</v>
      </c>
      <c r="C1162" s="102" t="s">
        <v>5282</v>
      </c>
      <c r="D1162" s="194">
        <v>1996</v>
      </c>
      <c r="E1162" s="942" t="s">
        <v>1121</v>
      </c>
      <c r="F1162" s="194" t="s">
        <v>990</v>
      </c>
      <c r="G1162" s="194">
        <v>3</v>
      </c>
      <c r="H1162" s="194">
        <v>1.84</v>
      </c>
      <c r="I1162" s="102">
        <v>1</v>
      </c>
      <c r="J1162" s="102">
        <v>153088</v>
      </c>
      <c r="K1162" s="102"/>
      <c r="L1162" s="102"/>
      <c r="M1162" s="213">
        <f t="shared" si="283"/>
        <v>153088</v>
      </c>
      <c r="N1162" s="194">
        <v>1.79</v>
      </c>
      <c r="O1162" s="102">
        <v>1</v>
      </c>
      <c r="P1162" s="194">
        <v>148928</v>
      </c>
      <c r="Q1162" s="194"/>
      <c r="R1162" s="194"/>
      <c r="S1162" s="213">
        <f t="shared" si="284"/>
        <v>148928</v>
      </c>
      <c r="T1162" s="213">
        <f t="shared" si="285"/>
        <v>0</v>
      </c>
      <c r="U1162" s="213">
        <f t="shared" si="285"/>
        <v>4160</v>
      </c>
      <c r="V1162" s="213">
        <f t="shared" si="285"/>
        <v>0</v>
      </c>
      <c r="W1162" s="213">
        <f t="shared" si="285"/>
        <v>0</v>
      </c>
      <c r="X1162" s="213">
        <f t="shared" si="286"/>
        <v>4160</v>
      </c>
      <c r="Y1162" s="194">
        <v>4</v>
      </c>
      <c r="Z1162" s="194">
        <v>1.9</v>
      </c>
      <c r="AA1162" s="102">
        <v>1</v>
      </c>
      <c r="AB1162" s="102">
        <v>158080</v>
      </c>
      <c r="AC1162" s="102"/>
      <c r="AD1162" s="102"/>
      <c r="AE1162" s="213">
        <f t="shared" si="287"/>
        <v>158080</v>
      </c>
      <c r="AF1162" s="194">
        <v>5</v>
      </c>
      <c r="AG1162" s="194">
        <v>1.9</v>
      </c>
      <c r="AH1162" s="102">
        <v>1</v>
      </c>
      <c r="AI1162" s="102">
        <v>158080</v>
      </c>
      <c r="AJ1162" s="102"/>
      <c r="AK1162" s="102"/>
      <c r="AL1162" s="213">
        <f t="shared" si="288"/>
        <v>158080</v>
      </c>
    </row>
    <row r="1163" spans="1:38" ht="27">
      <c r="A1163" s="194">
        <v>27</v>
      </c>
      <c r="B1163" s="104" t="s">
        <v>6828</v>
      </c>
      <c r="C1163" s="104" t="s">
        <v>5282</v>
      </c>
      <c r="D1163" s="194">
        <v>2000</v>
      </c>
      <c r="E1163" s="942" t="s">
        <v>1121</v>
      </c>
      <c r="F1163" s="194" t="s">
        <v>990</v>
      </c>
      <c r="G1163" s="194">
        <v>3</v>
      </c>
      <c r="H1163" s="194">
        <v>1.84</v>
      </c>
      <c r="I1163" s="102">
        <v>1</v>
      </c>
      <c r="J1163" s="102">
        <v>153088</v>
      </c>
      <c r="K1163" s="102"/>
      <c r="L1163" s="102"/>
      <c r="M1163" s="213">
        <f t="shared" si="283"/>
        <v>153088</v>
      </c>
      <c r="N1163" s="194">
        <v>1.79</v>
      </c>
      <c r="O1163" s="102">
        <v>1</v>
      </c>
      <c r="P1163" s="194">
        <v>148928</v>
      </c>
      <c r="Q1163" s="194"/>
      <c r="R1163" s="194"/>
      <c r="S1163" s="213">
        <f t="shared" si="284"/>
        <v>148928</v>
      </c>
      <c r="T1163" s="213">
        <f t="shared" si="285"/>
        <v>0</v>
      </c>
      <c r="U1163" s="213">
        <f t="shared" si="285"/>
        <v>4160</v>
      </c>
      <c r="V1163" s="213">
        <f t="shared" si="285"/>
        <v>0</v>
      </c>
      <c r="W1163" s="213">
        <f t="shared" si="285"/>
        <v>0</v>
      </c>
      <c r="X1163" s="213">
        <f t="shared" si="286"/>
        <v>4160</v>
      </c>
      <c r="Y1163" s="194">
        <v>4</v>
      </c>
      <c r="Z1163" s="194">
        <v>1.9</v>
      </c>
      <c r="AA1163" s="102">
        <v>1</v>
      </c>
      <c r="AB1163" s="102">
        <v>158080</v>
      </c>
      <c r="AC1163" s="102"/>
      <c r="AD1163" s="102"/>
      <c r="AE1163" s="213">
        <f t="shared" si="287"/>
        <v>158080</v>
      </c>
      <c r="AF1163" s="194">
        <v>5</v>
      </c>
      <c r="AG1163" s="194">
        <v>1.9</v>
      </c>
      <c r="AH1163" s="102">
        <v>1</v>
      </c>
      <c r="AI1163" s="102">
        <v>158080</v>
      </c>
      <c r="AJ1163" s="102"/>
      <c r="AK1163" s="102"/>
      <c r="AL1163" s="213">
        <f t="shared" si="288"/>
        <v>158080</v>
      </c>
    </row>
    <row r="1164" spans="1:38" ht="27">
      <c r="A1164" s="194">
        <v>28</v>
      </c>
      <c r="B1164" s="102" t="s">
        <v>6829</v>
      </c>
      <c r="C1164" s="102" t="s">
        <v>5282</v>
      </c>
      <c r="D1164" s="194">
        <v>1995</v>
      </c>
      <c r="E1164" s="942" t="s">
        <v>1121</v>
      </c>
      <c r="F1164" s="194" t="s">
        <v>990</v>
      </c>
      <c r="G1164" s="194">
        <v>2</v>
      </c>
      <c r="H1164" s="194">
        <v>1.79</v>
      </c>
      <c r="I1164" s="102">
        <v>1</v>
      </c>
      <c r="J1164" s="102">
        <v>148928</v>
      </c>
      <c r="K1164" s="102"/>
      <c r="L1164" s="102"/>
      <c r="M1164" s="213">
        <f t="shared" si="283"/>
        <v>148928</v>
      </c>
      <c r="N1164" s="194">
        <v>1.73</v>
      </c>
      <c r="O1164" s="102">
        <v>1</v>
      </c>
      <c r="P1164" s="194">
        <v>143936</v>
      </c>
      <c r="Q1164" s="194"/>
      <c r="R1164" s="194"/>
      <c r="S1164" s="213">
        <f t="shared" si="284"/>
        <v>143936</v>
      </c>
      <c r="T1164" s="213">
        <f t="shared" si="285"/>
        <v>0</v>
      </c>
      <c r="U1164" s="213">
        <f t="shared" si="285"/>
        <v>4992</v>
      </c>
      <c r="V1164" s="213">
        <f t="shared" si="285"/>
        <v>0</v>
      </c>
      <c r="W1164" s="213">
        <f t="shared" si="285"/>
        <v>0</v>
      </c>
      <c r="X1164" s="213">
        <f t="shared" si="286"/>
        <v>4992</v>
      </c>
      <c r="Y1164" s="194">
        <v>3</v>
      </c>
      <c r="Z1164" s="194">
        <v>1.84</v>
      </c>
      <c r="AA1164" s="102">
        <v>1</v>
      </c>
      <c r="AB1164" s="102">
        <v>153088</v>
      </c>
      <c r="AC1164" s="102"/>
      <c r="AD1164" s="102"/>
      <c r="AE1164" s="213">
        <f t="shared" si="287"/>
        <v>153088</v>
      </c>
      <c r="AF1164" s="194">
        <v>4</v>
      </c>
      <c r="AG1164" s="194">
        <v>1.9</v>
      </c>
      <c r="AH1164" s="102">
        <v>1</v>
      </c>
      <c r="AI1164" s="102">
        <v>158080</v>
      </c>
      <c r="AJ1164" s="102"/>
      <c r="AK1164" s="102"/>
      <c r="AL1164" s="213">
        <f t="shared" si="288"/>
        <v>158080</v>
      </c>
    </row>
    <row r="1165" spans="1:38" ht="27">
      <c r="A1165" s="194">
        <v>29</v>
      </c>
      <c r="B1165" s="102" t="s">
        <v>8206</v>
      </c>
      <c r="C1165" s="102" t="s">
        <v>5282</v>
      </c>
      <c r="D1165" s="194">
        <v>2000</v>
      </c>
      <c r="E1165" s="942" t="s">
        <v>1121</v>
      </c>
      <c r="F1165" s="194" t="s">
        <v>990</v>
      </c>
      <c r="G1165" s="194">
        <v>1</v>
      </c>
      <c r="H1165" s="194">
        <v>1.73</v>
      </c>
      <c r="I1165" s="102">
        <v>1</v>
      </c>
      <c r="J1165" s="102">
        <v>143936</v>
      </c>
      <c r="K1165" s="102"/>
      <c r="L1165" s="102"/>
      <c r="M1165" s="213">
        <f t="shared" si="283"/>
        <v>143936</v>
      </c>
      <c r="N1165" s="194">
        <v>1.68</v>
      </c>
      <c r="O1165" s="102">
        <v>1</v>
      </c>
      <c r="P1165" s="194">
        <v>139776</v>
      </c>
      <c r="Q1165" s="194"/>
      <c r="R1165" s="194"/>
      <c r="S1165" s="213">
        <f t="shared" si="284"/>
        <v>139776</v>
      </c>
      <c r="T1165" s="213">
        <f t="shared" si="285"/>
        <v>0</v>
      </c>
      <c r="U1165" s="213">
        <f t="shared" si="285"/>
        <v>4160</v>
      </c>
      <c r="V1165" s="213">
        <f t="shared" si="285"/>
        <v>0</v>
      </c>
      <c r="W1165" s="213">
        <f t="shared" si="285"/>
        <v>0</v>
      </c>
      <c r="X1165" s="213">
        <f t="shared" si="286"/>
        <v>4160</v>
      </c>
      <c r="Y1165" s="194">
        <v>2</v>
      </c>
      <c r="Z1165" s="194">
        <v>1.79</v>
      </c>
      <c r="AA1165" s="102">
        <v>1</v>
      </c>
      <c r="AB1165" s="102">
        <v>148928</v>
      </c>
      <c r="AC1165" s="102"/>
      <c r="AD1165" s="102"/>
      <c r="AE1165" s="213">
        <f t="shared" si="287"/>
        <v>148928</v>
      </c>
      <c r="AF1165" s="194">
        <v>3</v>
      </c>
      <c r="AG1165" s="194">
        <v>1.84</v>
      </c>
      <c r="AH1165" s="102">
        <v>1</v>
      </c>
      <c r="AI1165" s="102">
        <v>153088</v>
      </c>
      <c r="AJ1165" s="102"/>
      <c r="AK1165" s="102"/>
      <c r="AL1165" s="213">
        <f t="shared" si="288"/>
        <v>153088</v>
      </c>
    </row>
    <row r="1166" spans="1:38" ht="27">
      <c r="A1166" s="194">
        <v>30</v>
      </c>
      <c r="B1166" s="102" t="s">
        <v>759</v>
      </c>
      <c r="C1166" s="102"/>
      <c r="D1166" s="194"/>
      <c r="E1166" s="942" t="s">
        <v>1121</v>
      </c>
      <c r="F1166" s="194" t="s">
        <v>990</v>
      </c>
      <c r="G1166" s="194">
        <v>7</v>
      </c>
      <c r="H1166" s="194">
        <v>1.96</v>
      </c>
      <c r="I1166" s="102">
        <v>1</v>
      </c>
      <c r="J1166" s="102">
        <v>163072</v>
      </c>
      <c r="K1166" s="102"/>
      <c r="L1166" s="102"/>
      <c r="M1166" s="213">
        <f t="shared" si="283"/>
        <v>163072</v>
      </c>
      <c r="N1166" s="194">
        <v>1.96</v>
      </c>
      <c r="O1166" s="102">
        <v>1</v>
      </c>
      <c r="P1166" s="194">
        <v>163072</v>
      </c>
      <c r="Q1166" s="194"/>
      <c r="R1166" s="194"/>
      <c r="S1166" s="213">
        <f t="shared" si="284"/>
        <v>163072</v>
      </c>
      <c r="T1166" s="213">
        <f t="shared" si="285"/>
        <v>0</v>
      </c>
      <c r="U1166" s="213">
        <f t="shared" si="285"/>
        <v>0</v>
      </c>
      <c r="V1166" s="213">
        <f t="shared" si="285"/>
        <v>0</v>
      </c>
      <c r="W1166" s="213">
        <f t="shared" si="285"/>
        <v>0</v>
      </c>
      <c r="X1166" s="213">
        <f t="shared" si="286"/>
        <v>0</v>
      </c>
      <c r="Y1166" s="194">
        <v>8</v>
      </c>
      <c r="Z1166" s="194">
        <v>2.02</v>
      </c>
      <c r="AA1166" s="102">
        <v>1</v>
      </c>
      <c r="AB1166" s="102">
        <v>168064</v>
      </c>
      <c r="AC1166" s="102"/>
      <c r="AD1166" s="102"/>
      <c r="AE1166" s="213">
        <f t="shared" si="287"/>
        <v>168064</v>
      </c>
      <c r="AF1166" s="194">
        <v>9</v>
      </c>
      <c r="AG1166" s="194">
        <v>2.02</v>
      </c>
      <c r="AH1166" s="102">
        <v>1</v>
      </c>
      <c r="AI1166" s="102">
        <v>168064</v>
      </c>
      <c r="AJ1166" s="102"/>
      <c r="AK1166" s="102"/>
      <c r="AL1166" s="213">
        <f t="shared" si="288"/>
        <v>168064</v>
      </c>
    </row>
    <row r="1167" spans="1:38">
      <c r="A1167" s="194">
        <v>31</v>
      </c>
      <c r="B1167" s="102" t="s">
        <v>1469</v>
      </c>
      <c r="C1167" s="102" t="s">
        <v>5282</v>
      </c>
      <c r="D1167" s="194">
        <v>1979</v>
      </c>
      <c r="E1167" s="942" t="s">
        <v>1279</v>
      </c>
      <c r="F1167" s="194" t="s">
        <v>990</v>
      </c>
      <c r="G1167" s="194">
        <v>21</v>
      </c>
      <c r="H1167" s="194">
        <v>2.2799999999999998</v>
      </c>
      <c r="I1167" s="102">
        <v>1</v>
      </c>
      <c r="J1167" s="102">
        <v>189695.99999999997</v>
      </c>
      <c r="K1167" s="102"/>
      <c r="L1167" s="102"/>
      <c r="M1167" s="213">
        <f t="shared" si="283"/>
        <v>189695.99999999997</v>
      </c>
      <c r="N1167" s="194">
        <v>2.2799999999999998</v>
      </c>
      <c r="O1167" s="102">
        <v>1</v>
      </c>
      <c r="P1167" s="194">
        <v>189695.99999999997</v>
      </c>
      <c r="Q1167" s="194"/>
      <c r="R1167" s="194"/>
      <c r="S1167" s="213">
        <f t="shared" si="284"/>
        <v>189695.99999999997</v>
      </c>
      <c r="T1167" s="213">
        <f t="shared" si="285"/>
        <v>0</v>
      </c>
      <c r="U1167" s="213">
        <f t="shared" si="285"/>
        <v>0</v>
      </c>
      <c r="V1167" s="213">
        <f t="shared" si="285"/>
        <v>0</v>
      </c>
      <c r="W1167" s="213">
        <f t="shared" si="285"/>
        <v>0</v>
      </c>
      <c r="X1167" s="213">
        <f t="shared" si="286"/>
        <v>0</v>
      </c>
      <c r="Y1167" s="194">
        <v>22</v>
      </c>
      <c r="Z1167" s="194">
        <v>2.2799999999999998</v>
      </c>
      <c r="AA1167" s="102">
        <v>1</v>
      </c>
      <c r="AB1167" s="102">
        <v>189695.99999999997</v>
      </c>
      <c r="AC1167" s="102"/>
      <c r="AD1167" s="102"/>
      <c r="AE1167" s="213">
        <f t="shared" si="287"/>
        <v>189695.99999999997</v>
      </c>
      <c r="AF1167" s="194">
        <v>23</v>
      </c>
      <c r="AG1167" s="194">
        <v>2.2799999999999998</v>
      </c>
      <c r="AH1167" s="102">
        <v>1</v>
      </c>
      <c r="AI1167" s="102">
        <v>189695.99999999997</v>
      </c>
      <c r="AJ1167" s="102"/>
      <c r="AK1167" s="102"/>
      <c r="AL1167" s="213">
        <f t="shared" si="288"/>
        <v>189695.99999999997</v>
      </c>
    </row>
    <row r="1168" spans="1:38">
      <c r="A1168" s="194"/>
      <c r="B1168" s="104" t="s">
        <v>6744</v>
      </c>
      <c r="C1168" s="104"/>
      <c r="D1168" s="194"/>
      <c r="E1168" s="942"/>
      <c r="F1168" s="194"/>
      <c r="G1168" s="194"/>
      <c r="H1168" s="194"/>
      <c r="I1168" s="102"/>
      <c r="J1168" s="102"/>
      <c r="K1168" s="102"/>
      <c r="L1168" s="102"/>
      <c r="M1168" s="213">
        <v>6000</v>
      </c>
      <c r="N1168" s="194"/>
      <c r="O1168" s="102"/>
      <c r="P1168" s="194"/>
      <c r="Q1168" s="194"/>
      <c r="R1168" s="194"/>
      <c r="S1168" s="213">
        <v>6000</v>
      </c>
      <c r="T1168" s="213"/>
      <c r="U1168" s="213"/>
      <c r="V1168" s="213"/>
      <c r="W1168" s="213"/>
      <c r="X1168" s="213"/>
      <c r="Y1168" s="194"/>
      <c r="Z1168" s="194"/>
      <c r="AA1168" s="102"/>
      <c r="AB1168" s="102"/>
      <c r="AC1168" s="102"/>
      <c r="AD1168" s="102"/>
      <c r="AE1168" s="213">
        <v>6000</v>
      </c>
      <c r="AF1168" s="194"/>
      <c r="AG1168" s="194"/>
      <c r="AH1168" s="102"/>
      <c r="AI1168" s="102"/>
      <c r="AJ1168" s="102"/>
      <c r="AK1168" s="102"/>
      <c r="AL1168" s="213">
        <v>6000</v>
      </c>
    </row>
    <row r="1169" spans="1:38" s="216" customFormat="1" ht="27">
      <c r="A1169" s="211"/>
      <c r="B1169" s="219" t="s">
        <v>227</v>
      </c>
      <c r="C1169" s="219"/>
      <c r="D1169" s="215" t="s">
        <v>1</v>
      </c>
      <c r="E1169" s="215" t="s">
        <v>1</v>
      </c>
      <c r="F1169" s="215" t="s">
        <v>1</v>
      </c>
      <c r="G1169" s="215" t="s">
        <v>1</v>
      </c>
      <c r="H1169" s="215" t="s">
        <v>1</v>
      </c>
      <c r="I1169" s="215">
        <f>SUM(I1137:I1168)</f>
        <v>31</v>
      </c>
      <c r="J1169" s="215">
        <f>SUM(J1137:J1168)</f>
        <v>5937984</v>
      </c>
      <c r="K1169" s="215">
        <f>SUM(K1137:K1168)</f>
        <v>0</v>
      </c>
      <c r="L1169" s="215">
        <f>SUM(L1137:L1168)</f>
        <v>0</v>
      </c>
      <c r="M1169" s="215">
        <f>SUM(M1137:M1168)</f>
        <v>5943984</v>
      </c>
      <c r="N1169" s="215"/>
      <c r="O1169" s="215">
        <f t="shared" ref="O1169:X1169" si="289">SUM(O1137:O1168)</f>
        <v>31</v>
      </c>
      <c r="P1169" s="215">
        <f t="shared" si="289"/>
        <v>5838976</v>
      </c>
      <c r="Q1169" s="215">
        <f t="shared" si="289"/>
        <v>0</v>
      </c>
      <c r="R1169" s="215">
        <f t="shared" si="289"/>
        <v>0</v>
      </c>
      <c r="S1169" s="215">
        <f t="shared" si="289"/>
        <v>5844976</v>
      </c>
      <c r="T1169" s="215">
        <f t="shared" si="289"/>
        <v>0</v>
      </c>
      <c r="U1169" s="215">
        <f t="shared" si="289"/>
        <v>99008</v>
      </c>
      <c r="V1169" s="215">
        <f t="shared" si="289"/>
        <v>0</v>
      </c>
      <c r="W1169" s="215">
        <f t="shared" si="289"/>
        <v>0</v>
      </c>
      <c r="X1169" s="215">
        <f t="shared" si="289"/>
        <v>99008</v>
      </c>
      <c r="Y1169" s="215"/>
      <c r="Z1169" s="215"/>
      <c r="AA1169" s="215">
        <f>SUM(AA1137:AA1168)</f>
        <v>31</v>
      </c>
      <c r="AB1169" s="215">
        <f>SUM(AB1137:AB1168)</f>
        <v>6028672</v>
      </c>
      <c r="AC1169" s="215">
        <f>SUM(AC1137:AC1168)</f>
        <v>0</v>
      </c>
      <c r="AD1169" s="215">
        <f>SUM(AD1137:AD1168)</f>
        <v>0</v>
      </c>
      <c r="AE1169" s="215">
        <f>SUM(AE1137:AE1168)</f>
        <v>6034672</v>
      </c>
      <c r="AF1169" s="215"/>
      <c r="AG1169" s="215"/>
      <c r="AH1169" s="215">
        <f>SUM(AH1137:AH1168)</f>
        <v>31</v>
      </c>
      <c r="AI1169" s="215">
        <f>SUM(AI1137:AI1168)</f>
        <v>6106048</v>
      </c>
      <c r="AJ1169" s="215">
        <f>SUM(AJ1137:AJ1168)</f>
        <v>0</v>
      </c>
      <c r="AK1169" s="215">
        <f>SUM(AK1137:AK1168)</f>
        <v>0</v>
      </c>
      <c r="AL1169" s="215">
        <f>SUM(AL1137:AL1168)</f>
        <v>6112048</v>
      </c>
    </row>
    <row r="1170" spans="1:38">
      <c r="A1170" s="194"/>
      <c r="B1170" s="179" t="s">
        <v>226</v>
      </c>
      <c r="C1170" s="179"/>
      <c r="D1170" s="213"/>
      <c r="E1170" s="213"/>
      <c r="F1170" s="213"/>
      <c r="G1170" s="213"/>
      <c r="H1170" s="213"/>
      <c r="I1170" s="179"/>
      <c r="J1170" s="179"/>
      <c r="K1170" s="179"/>
      <c r="L1170" s="179"/>
      <c r="M1170" s="179"/>
      <c r="N1170" s="213"/>
      <c r="O1170" s="179"/>
      <c r="P1170" s="179"/>
      <c r="Q1170" s="179"/>
      <c r="R1170" s="179"/>
      <c r="S1170" s="179"/>
      <c r="T1170" s="179"/>
      <c r="U1170" s="179"/>
      <c r="V1170" s="179"/>
      <c r="W1170" s="106"/>
      <c r="X1170" s="106"/>
      <c r="Y1170" s="213"/>
      <c r="Z1170" s="213"/>
      <c r="AA1170" s="179"/>
      <c r="AB1170" s="179"/>
      <c r="AC1170" s="179"/>
      <c r="AD1170" s="179"/>
      <c r="AE1170" s="179"/>
      <c r="AF1170" s="213"/>
      <c r="AG1170" s="213"/>
      <c r="AH1170" s="179"/>
      <c r="AI1170" s="179"/>
      <c r="AJ1170" s="179"/>
      <c r="AK1170" s="179"/>
      <c r="AL1170" s="179"/>
    </row>
    <row r="1171" spans="1:38">
      <c r="A1171" s="194">
        <v>1</v>
      </c>
      <c r="B1171" s="102"/>
      <c r="C1171" s="102"/>
      <c r="D1171" s="194"/>
      <c r="E1171" s="194"/>
      <c r="F1171" s="194"/>
      <c r="G1171" s="194"/>
      <c r="H1171" s="194"/>
      <c r="I1171" s="102"/>
      <c r="J1171" s="102"/>
      <c r="K1171" s="102"/>
      <c r="L1171" s="102"/>
      <c r="M1171" s="213">
        <f>J1171+K1171+L1171</f>
        <v>0</v>
      </c>
      <c r="N1171" s="194"/>
      <c r="O1171" s="102"/>
      <c r="P1171" s="194"/>
      <c r="Q1171" s="194"/>
      <c r="R1171" s="194"/>
      <c r="S1171" s="213">
        <f>P1171+Q1171+R1171</f>
        <v>0</v>
      </c>
      <c r="T1171" s="213">
        <f t="shared" ref="T1171:W1173" si="290">I1171-O1171</f>
        <v>0</v>
      </c>
      <c r="U1171" s="213">
        <f t="shared" si="290"/>
        <v>0</v>
      </c>
      <c r="V1171" s="213">
        <f t="shared" si="290"/>
        <v>0</v>
      </c>
      <c r="W1171" s="213">
        <f t="shared" si="290"/>
        <v>0</v>
      </c>
      <c r="X1171" s="213">
        <f>U1171+V1171+W1171</f>
        <v>0</v>
      </c>
      <c r="Y1171" s="194"/>
      <c r="Z1171" s="194"/>
      <c r="AA1171" s="102"/>
      <c r="AB1171" s="102"/>
      <c r="AC1171" s="102"/>
      <c r="AD1171" s="102"/>
      <c r="AE1171" s="213">
        <f>AB1171+AC1171+AD1171</f>
        <v>0</v>
      </c>
      <c r="AF1171" s="194"/>
      <c r="AG1171" s="194"/>
      <c r="AH1171" s="102"/>
      <c r="AI1171" s="102"/>
      <c r="AJ1171" s="102"/>
      <c r="AK1171" s="102"/>
      <c r="AL1171" s="213">
        <f>AI1171+AJ1171+AK1171</f>
        <v>0</v>
      </c>
    </row>
    <row r="1172" spans="1:38">
      <c r="A1172" s="194">
        <v>2</v>
      </c>
      <c r="B1172" s="102"/>
      <c r="C1172" s="102"/>
      <c r="D1172" s="194"/>
      <c r="E1172" s="194"/>
      <c r="F1172" s="194"/>
      <c r="G1172" s="194"/>
      <c r="H1172" s="194"/>
      <c r="I1172" s="102"/>
      <c r="J1172" s="102"/>
      <c r="K1172" s="102"/>
      <c r="L1172" s="102"/>
      <c r="M1172" s="213">
        <f>J1172+K1172+L1172</f>
        <v>0</v>
      </c>
      <c r="N1172" s="194"/>
      <c r="O1172" s="102"/>
      <c r="P1172" s="194"/>
      <c r="Q1172" s="194"/>
      <c r="R1172" s="194"/>
      <c r="S1172" s="213">
        <f>P1172+Q1172+R1172</f>
        <v>0</v>
      </c>
      <c r="T1172" s="213">
        <f t="shared" si="290"/>
        <v>0</v>
      </c>
      <c r="U1172" s="213">
        <f t="shared" si="290"/>
        <v>0</v>
      </c>
      <c r="V1172" s="213">
        <f t="shared" si="290"/>
        <v>0</v>
      </c>
      <c r="W1172" s="213">
        <f t="shared" si="290"/>
        <v>0</v>
      </c>
      <c r="X1172" s="213">
        <f>U1172+V1172+W1172</f>
        <v>0</v>
      </c>
      <c r="Y1172" s="194"/>
      <c r="Z1172" s="194"/>
      <c r="AA1172" s="102"/>
      <c r="AB1172" s="102"/>
      <c r="AC1172" s="102"/>
      <c r="AD1172" s="102"/>
      <c r="AE1172" s="213">
        <f>AB1172+AC1172+AD1172</f>
        <v>0</v>
      </c>
      <c r="AF1172" s="194"/>
      <c r="AG1172" s="194"/>
      <c r="AH1172" s="102"/>
      <c r="AI1172" s="102"/>
      <c r="AJ1172" s="102"/>
      <c r="AK1172" s="102"/>
      <c r="AL1172" s="213">
        <f>AI1172+AJ1172+AK1172</f>
        <v>0</v>
      </c>
    </row>
    <row r="1173" spans="1:38">
      <c r="A1173" s="194">
        <v>3</v>
      </c>
      <c r="B1173" s="214"/>
      <c r="C1173" s="214"/>
      <c r="D1173" s="194"/>
      <c r="E1173" s="194"/>
      <c r="F1173" s="194"/>
      <c r="G1173" s="194"/>
      <c r="H1173" s="194"/>
      <c r="I1173" s="102"/>
      <c r="J1173" s="102"/>
      <c r="K1173" s="102"/>
      <c r="L1173" s="102"/>
      <c r="M1173" s="213">
        <f>J1173+K1173+L1173</f>
        <v>0</v>
      </c>
      <c r="N1173" s="194"/>
      <c r="O1173" s="102"/>
      <c r="P1173" s="194"/>
      <c r="Q1173" s="194"/>
      <c r="R1173" s="194"/>
      <c r="S1173" s="213">
        <f>P1173+Q1173+R1173</f>
        <v>0</v>
      </c>
      <c r="T1173" s="213">
        <f t="shared" si="290"/>
        <v>0</v>
      </c>
      <c r="U1173" s="213">
        <f t="shared" si="290"/>
        <v>0</v>
      </c>
      <c r="V1173" s="213">
        <f t="shared" si="290"/>
        <v>0</v>
      </c>
      <c r="W1173" s="213">
        <f t="shared" si="290"/>
        <v>0</v>
      </c>
      <c r="X1173" s="213">
        <f>U1173+V1173+W1173</f>
        <v>0</v>
      </c>
      <c r="Y1173" s="194"/>
      <c r="Z1173" s="194"/>
      <c r="AA1173" s="102"/>
      <c r="AB1173" s="102"/>
      <c r="AC1173" s="102"/>
      <c r="AD1173" s="102"/>
      <c r="AE1173" s="213">
        <f>AB1173+AC1173+AD1173</f>
        <v>0</v>
      </c>
      <c r="AF1173" s="194"/>
      <c r="AG1173" s="194"/>
      <c r="AH1173" s="102"/>
      <c r="AI1173" s="102"/>
      <c r="AJ1173" s="102"/>
      <c r="AK1173" s="102"/>
      <c r="AL1173" s="213">
        <f>AI1173+AJ1173+AK1173</f>
        <v>0</v>
      </c>
    </row>
    <row r="1174" spans="1:38" s="216" customFormat="1" ht="27">
      <c r="A1174" s="211"/>
      <c r="B1174" s="219" t="s">
        <v>227</v>
      </c>
      <c r="C1174" s="219"/>
      <c r="D1174" s="215" t="s">
        <v>1</v>
      </c>
      <c r="E1174" s="215" t="s">
        <v>1</v>
      </c>
      <c r="F1174" s="215" t="s">
        <v>1</v>
      </c>
      <c r="G1174" s="215" t="s">
        <v>1</v>
      </c>
      <c r="H1174" s="215" t="s">
        <v>1</v>
      </c>
      <c r="I1174" s="215">
        <f>SUM(I1171:I1173)</f>
        <v>0</v>
      </c>
      <c r="J1174" s="215">
        <f>SUM(J1171:J1173)</f>
        <v>0</v>
      </c>
      <c r="K1174" s="215">
        <f>SUM(K1171:K1173)</f>
        <v>0</v>
      </c>
      <c r="L1174" s="215">
        <f>SUM(L1171:L1173)</f>
        <v>0</v>
      </c>
      <c r="M1174" s="215">
        <f>SUM(M1171:M1173)</f>
        <v>0</v>
      </c>
      <c r="N1174" s="215" t="s">
        <v>1</v>
      </c>
      <c r="O1174" s="215">
        <f t="shared" ref="O1174:V1174" si="291">SUM(O1171:O1173)</f>
        <v>0</v>
      </c>
      <c r="P1174" s="215">
        <f t="shared" si="291"/>
        <v>0</v>
      </c>
      <c r="Q1174" s="215">
        <f t="shared" si="291"/>
        <v>0</v>
      </c>
      <c r="R1174" s="215">
        <f t="shared" si="291"/>
        <v>0</v>
      </c>
      <c r="S1174" s="215">
        <f t="shared" si="291"/>
        <v>0</v>
      </c>
      <c r="T1174" s="215">
        <f t="shared" si="291"/>
        <v>0</v>
      </c>
      <c r="U1174" s="215">
        <f t="shared" si="291"/>
        <v>0</v>
      </c>
      <c r="V1174" s="215">
        <f t="shared" si="291"/>
        <v>0</v>
      </c>
      <c r="W1174" s="112"/>
      <c r="X1174" s="112"/>
      <c r="Y1174" s="215" t="s">
        <v>1</v>
      </c>
      <c r="Z1174" s="215" t="s">
        <v>1</v>
      </c>
      <c r="AA1174" s="215">
        <f>SUM(AA1171:AA1173)</f>
        <v>0</v>
      </c>
      <c r="AB1174" s="215">
        <f>SUM(AB1171:AB1173)</f>
        <v>0</v>
      </c>
      <c r="AC1174" s="215">
        <f>SUM(AC1171:AC1173)</f>
        <v>0</v>
      </c>
      <c r="AD1174" s="215">
        <f>SUM(AD1171:AD1173)</f>
        <v>0</v>
      </c>
      <c r="AE1174" s="215">
        <f>SUM(AE1171:AE1173)</f>
        <v>0</v>
      </c>
      <c r="AF1174" s="215" t="s">
        <v>1</v>
      </c>
      <c r="AG1174" s="215" t="s">
        <v>1</v>
      </c>
      <c r="AH1174" s="215">
        <f>SUM(AH1171:AH1173)</f>
        <v>0</v>
      </c>
      <c r="AI1174" s="215">
        <f>SUM(AI1171:AI1173)</f>
        <v>0</v>
      </c>
      <c r="AJ1174" s="215">
        <f>SUM(AJ1171:AJ1173)</f>
        <v>0</v>
      </c>
      <c r="AK1174" s="215">
        <f>SUM(AK1171:AK1173)</f>
        <v>0</v>
      </c>
      <c r="AL1174" s="215">
        <f>SUM(AL1171:AL1173)</f>
        <v>0</v>
      </c>
    </row>
    <row r="1175" spans="1:38" s="216" customFormat="1" ht="27">
      <c r="A1175" s="211"/>
      <c r="B1175" s="219" t="s">
        <v>233</v>
      </c>
      <c r="C1175" s="219"/>
      <c r="D1175" s="215" t="s">
        <v>1</v>
      </c>
      <c r="E1175" s="215" t="s">
        <v>1</v>
      </c>
      <c r="F1175" s="215" t="s">
        <v>1</v>
      </c>
      <c r="G1175" s="215" t="s">
        <v>1</v>
      </c>
      <c r="H1175" s="215" t="s">
        <v>1</v>
      </c>
      <c r="I1175" s="215">
        <f>I1169+I1174</f>
        <v>31</v>
      </c>
      <c r="J1175" s="215">
        <f>J1169+J1174</f>
        <v>5937984</v>
      </c>
      <c r="K1175" s="215">
        <f>K1169+K1174</f>
        <v>0</v>
      </c>
      <c r="L1175" s="215">
        <f>L1169+L1174</f>
        <v>0</v>
      </c>
      <c r="M1175" s="215">
        <f>M1169+M1174</f>
        <v>5943984</v>
      </c>
      <c r="N1175" s="215"/>
      <c r="O1175" s="215">
        <f t="shared" ref="O1175:X1175" si="292">O1169+O1174</f>
        <v>31</v>
      </c>
      <c r="P1175" s="215">
        <f t="shared" si="292"/>
        <v>5838976</v>
      </c>
      <c r="Q1175" s="215">
        <f t="shared" si="292"/>
        <v>0</v>
      </c>
      <c r="R1175" s="215">
        <f t="shared" si="292"/>
        <v>0</v>
      </c>
      <c r="S1175" s="215">
        <f t="shared" si="292"/>
        <v>5844976</v>
      </c>
      <c r="T1175" s="215">
        <f t="shared" si="292"/>
        <v>0</v>
      </c>
      <c r="U1175" s="215">
        <f t="shared" si="292"/>
        <v>99008</v>
      </c>
      <c r="V1175" s="215">
        <f t="shared" si="292"/>
        <v>0</v>
      </c>
      <c r="W1175" s="215">
        <f t="shared" si="292"/>
        <v>0</v>
      </c>
      <c r="X1175" s="215">
        <f t="shared" si="292"/>
        <v>99008</v>
      </c>
      <c r="Y1175" s="215"/>
      <c r="Z1175" s="215"/>
      <c r="AA1175" s="215">
        <f>AA1169+AA1174</f>
        <v>31</v>
      </c>
      <c r="AB1175" s="215">
        <f>AB1169+AB1174</f>
        <v>6028672</v>
      </c>
      <c r="AC1175" s="215">
        <f>AC1169+AC1174</f>
        <v>0</v>
      </c>
      <c r="AD1175" s="215">
        <f>AD1169+AD1174</f>
        <v>0</v>
      </c>
      <c r="AE1175" s="215">
        <f>AE1169+AE1174</f>
        <v>6034672</v>
      </c>
      <c r="AF1175" s="215"/>
      <c r="AG1175" s="215" t="s">
        <v>1</v>
      </c>
      <c r="AH1175" s="215">
        <f>AH1169+AH1174</f>
        <v>31</v>
      </c>
      <c r="AI1175" s="215">
        <f>AI1169+AI1174</f>
        <v>6106048</v>
      </c>
      <c r="AJ1175" s="215">
        <f>AJ1169+AJ1174</f>
        <v>0</v>
      </c>
      <c r="AK1175" s="215">
        <f>AK1169+AK1174</f>
        <v>0</v>
      </c>
      <c r="AL1175" s="215">
        <f>AL1169+AL1174</f>
        <v>6112048</v>
      </c>
    </row>
    <row r="1176" spans="1:38">
      <c r="A1176" s="194"/>
      <c r="B1176" s="102"/>
      <c r="C1176" s="102"/>
      <c r="D1176" s="213"/>
      <c r="E1176" s="213"/>
      <c r="F1176" s="213"/>
      <c r="G1176" s="213"/>
      <c r="H1176" s="213"/>
      <c r="I1176" s="102"/>
      <c r="J1176" s="213"/>
      <c r="K1176" s="213"/>
      <c r="L1176" s="213"/>
      <c r="M1176" s="213"/>
      <c r="N1176" s="213"/>
      <c r="O1176" s="102"/>
      <c r="P1176" s="213"/>
      <c r="Q1176" s="213"/>
      <c r="R1176" s="213"/>
      <c r="S1176" s="102"/>
      <c r="T1176" s="213"/>
      <c r="U1176" s="102"/>
      <c r="V1176" s="213"/>
      <c r="W1176" s="106"/>
      <c r="X1176" s="106"/>
      <c r="Y1176" s="213"/>
      <c r="Z1176" s="213"/>
      <c r="AA1176" s="102"/>
      <c r="AB1176" s="213"/>
      <c r="AC1176" s="213"/>
      <c r="AD1176" s="213"/>
      <c r="AE1176" s="213"/>
      <c r="AF1176" s="213"/>
      <c r="AG1176" s="213"/>
      <c r="AH1176" s="102"/>
      <c r="AI1176" s="213"/>
      <c r="AJ1176" s="213"/>
      <c r="AK1176" s="213"/>
      <c r="AL1176" s="213"/>
    </row>
    <row r="1177" spans="1:38" ht="54">
      <c r="A1177" s="211" t="s">
        <v>4</v>
      </c>
      <c r="B1177" s="212" t="s">
        <v>454</v>
      </c>
      <c r="C1177" s="212"/>
      <c r="D1177" s="213"/>
      <c r="E1177" s="213"/>
      <c r="F1177" s="213"/>
      <c r="G1177" s="213"/>
      <c r="H1177" s="213"/>
      <c r="I1177" s="212"/>
      <c r="J1177" s="213"/>
      <c r="K1177" s="213"/>
      <c r="L1177" s="213"/>
      <c r="M1177" s="213"/>
      <c r="N1177" s="213"/>
      <c r="O1177" s="212"/>
      <c r="P1177" s="213"/>
      <c r="Q1177" s="213"/>
      <c r="R1177" s="213"/>
      <c r="S1177" s="212"/>
      <c r="T1177" s="213"/>
      <c r="U1177" s="212"/>
      <c r="V1177" s="213"/>
      <c r="W1177" s="106"/>
      <c r="X1177" s="106"/>
      <c r="Y1177" s="213"/>
      <c r="Z1177" s="213"/>
      <c r="AA1177" s="212"/>
      <c r="AB1177" s="213"/>
      <c r="AC1177" s="213"/>
      <c r="AD1177" s="213"/>
      <c r="AE1177" s="213"/>
      <c r="AF1177" s="213"/>
      <c r="AG1177" s="213"/>
      <c r="AH1177" s="212"/>
      <c r="AI1177" s="213"/>
      <c r="AJ1177" s="213"/>
      <c r="AK1177" s="213"/>
      <c r="AL1177" s="213"/>
    </row>
    <row r="1178" spans="1:38">
      <c r="A1178" s="194"/>
      <c r="B1178" s="179" t="s">
        <v>126</v>
      </c>
      <c r="C1178" s="179"/>
      <c r="D1178" s="213"/>
      <c r="E1178" s="213"/>
      <c r="F1178" s="213"/>
      <c r="G1178" s="213"/>
      <c r="H1178" s="213"/>
      <c r="I1178" s="179"/>
      <c r="J1178" s="213"/>
      <c r="K1178" s="213"/>
      <c r="L1178" s="213"/>
      <c r="M1178" s="213"/>
      <c r="N1178" s="213"/>
      <c r="O1178" s="179"/>
      <c r="P1178" s="213"/>
      <c r="Q1178" s="213"/>
      <c r="R1178" s="213"/>
      <c r="S1178" s="179"/>
      <c r="T1178" s="213"/>
      <c r="U1178" s="179"/>
      <c r="V1178" s="213"/>
      <c r="W1178" s="106"/>
      <c r="X1178" s="106"/>
      <c r="Y1178" s="213"/>
      <c r="Z1178" s="213"/>
      <c r="AA1178" s="179"/>
      <c r="AB1178" s="213"/>
      <c r="AC1178" s="213"/>
      <c r="AD1178" s="213"/>
      <c r="AE1178" s="213"/>
      <c r="AF1178" s="213"/>
      <c r="AG1178" s="213"/>
      <c r="AH1178" s="179"/>
      <c r="AI1178" s="213"/>
      <c r="AJ1178" s="213"/>
      <c r="AK1178" s="213"/>
      <c r="AL1178" s="213"/>
    </row>
    <row r="1179" spans="1:38">
      <c r="A1179" s="194">
        <v>1</v>
      </c>
      <c r="B1179" s="102" t="s">
        <v>6830</v>
      </c>
      <c r="C1179" s="102" t="s">
        <v>5283</v>
      </c>
      <c r="D1179" s="213">
        <v>1987</v>
      </c>
      <c r="E1179" s="213" t="s">
        <v>1091</v>
      </c>
      <c r="F1179" s="213" t="s">
        <v>1</v>
      </c>
      <c r="G1179" s="213" t="s">
        <v>1</v>
      </c>
      <c r="H1179" s="213">
        <v>1.5</v>
      </c>
      <c r="I1179" s="102">
        <v>1</v>
      </c>
      <c r="J1179" s="194">
        <v>124800</v>
      </c>
      <c r="K1179" s="194"/>
      <c r="L1179" s="194"/>
      <c r="M1179" s="213">
        <f>+J1179+K1179+L1179</f>
        <v>124800</v>
      </c>
      <c r="N1179" s="213">
        <v>1.5</v>
      </c>
      <c r="O1179" s="102">
        <v>1</v>
      </c>
      <c r="P1179" s="194">
        <v>124800</v>
      </c>
      <c r="Q1179" s="194"/>
      <c r="R1179" s="194"/>
      <c r="S1179" s="213">
        <f>P1179+Q1179+R1179</f>
        <v>124800</v>
      </c>
      <c r="T1179" s="213">
        <f t="shared" ref="T1179:W1195" si="293">I1179-O1179</f>
        <v>0</v>
      </c>
      <c r="U1179" s="213">
        <f t="shared" si="293"/>
        <v>0</v>
      </c>
      <c r="V1179" s="213">
        <f t="shared" si="293"/>
        <v>0</v>
      </c>
      <c r="W1179" s="213">
        <f t="shared" si="293"/>
        <v>0</v>
      </c>
      <c r="X1179" s="213">
        <f t="shared" ref="X1179:X1195" si="294">U1179+V1179+W1179</f>
        <v>0</v>
      </c>
      <c r="Y1179" s="213" t="s">
        <v>1</v>
      </c>
      <c r="Z1179" s="213">
        <v>1.5</v>
      </c>
      <c r="AA1179" s="102">
        <v>1</v>
      </c>
      <c r="AB1179" s="194">
        <v>124800</v>
      </c>
      <c r="AC1179" s="194"/>
      <c r="AD1179" s="194"/>
      <c r="AE1179" s="213">
        <f t="shared" ref="AE1179:AE1195" si="295">AB1179+AC1179+AD1179</f>
        <v>124800</v>
      </c>
      <c r="AF1179" s="213" t="s">
        <v>1</v>
      </c>
      <c r="AG1179" s="213">
        <v>1.5</v>
      </c>
      <c r="AH1179" s="102">
        <v>1</v>
      </c>
      <c r="AI1179" s="194">
        <v>124800</v>
      </c>
      <c r="AJ1179" s="194"/>
      <c r="AK1179" s="194"/>
      <c r="AL1179" s="213">
        <f t="shared" ref="AL1179:AL1195" si="296">AI1179+AJ1179+AK1179</f>
        <v>124800</v>
      </c>
    </row>
    <row r="1180" spans="1:38">
      <c r="A1180" s="194">
        <v>2</v>
      </c>
      <c r="B1180" s="102" t="s">
        <v>1472</v>
      </c>
      <c r="C1180" s="102" t="s">
        <v>5282</v>
      </c>
      <c r="D1180" s="213">
        <v>1981</v>
      </c>
      <c r="E1180" s="213" t="s">
        <v>1146</v>
      </c>
      <c r="F1180" s="213" t="s">
        <v>1</v>
      </c>
      <c r="G1180" s="213" t="s">
        <v>1</v>
      </c>
      <c r="H1180" s="213">
        <v>1</v>
      </c>
      <c r="I1180" s="102">
        <v>1</v>
      </c>
      <c r="J1180" s="194">
        <v>104000</v>
      </c>
      <c r="K1180" s="194"/>
      <c r="L1180" s="194"/>
      <c r="M1180" s="213">
        <f t="shared" ref="M1180:M1195" si="297">+J1180+K1180+L1180</f>
        <v>104000</v>
      </c>
      <c r="N1180" s="213">
        <v>1</v>
      </c>
      <c r="O1180" s="102">
        <v>1</v>
      </c>
      <c r="P1180" s="194">
        <v>104000</v>
      </c>
      <c r="Q1180" s="194"/>
      <c r="R1180" s="194"/>
      <c r="S1180" s="213">
        <f t="shared" ref="S1180:S1195" si="298">P1180+Q1180+R1180</f>
        <v>104000</v>
      </c>
      <c r="T1180" s="213">
        <f t="shared" si="293"/>
        <v>0</v>
      </c>
      <c r="U1180" s="213">
        <f t="shared" si="293"/>
        <v>0</v>
      </c>
      <c r="V1180" s="213">
        <f t="shared" si="293"/>
        <v>0</v>
      </c>
      <c r="W1180" s="213">
        <f t="shared" si="293"/>
        <v>0</v>
      </c>
      <c r="X1180" s="213">
        <f t="shared" si="294"/>
        <v>0</v>
      </c>
      <c r="Y1180" s="213" t="s">
        <v>1</v>
      </c>
      <c r="Z1180" s="213">
        <v>1</v>
      </c>
      <c r="AA1180" s="102">
        <v>1</v>
      </c>
      <c r="AB1180" s="194">
        <v>104000</v>
      </c>
      <c r="AC1180" s="194"/>
      <c r="AD1180" s="194"/>
      <c r="AE1180" s="213">
        <f t="shared" si="295"/>
        <v>104000</v>
      </c>
      <c r="AF1180" s="213" t="s">
        <v>1</v>
      </c>
      <c r="AG1180" s="213">
        <v>1</v>
      </c>
      <c r="AH1180" s="102">
        <v>1</v>
      </c>
      <c r="AI1180" s="194">
        <v>104000</v>
      </c>
      <c r="AJ1180" s="194"/>
      <c r="AK1180" s="194"/>
      <c r="AL1180" s="213">
        <f t="shared" si="296"/>
        <v>104000</v>
      </c>
    </row>
    <row r="1181" spans="1:38">
      <c r="A1181" s="194">
        <v>3</v>
      </c>
      <c r="B1181" s="102" t="s">
        <v>1473</v>
      </c>
      <c r="C1181" s="102" t="s">
        <v>5282</v>
      </c>
      <c r="D1181" s="213">
        <v>1982</v>
      </c>
      <c r="E1181" s="213" t="s">
        <v>1146</v>
      </c>
      <c r="F1181" s="213" t="s">
        <v>1</v>
      </c>
      <c r="G1181" s="213" t="s">
        <v>1</v>
      </c>
      <c r="H1181" s="213">
        <v>1</v>
      </c>
      <c r="I1181" s="102">
        <v>1</v>
      </c>
      <c r="J1181" s="194">
        <v>104000</v>
      </c>
      <c r="K1181" s="194"/>
      <c r="L1181" s="194"/>
      <c r="M1181" s="213">
        <f t="shared" si="297"/>
        <v>104000</v>
      </c>
      <c r="N1181" s="213">
        <v>1</v>
      </c>
      <c r="O1181" s="102">
        <v>1</v>
      </c>
      <c r="P1181" s="194">
        <v>104000</v>
      </c>
      <c r="Q1181" s="194"/>
      <c r="R1181" s="194"/>
      <c r="S1181" s="213">
        <f t="shared" si="298"/>
        <v>104000</v>
      </c>
      <c r="T1181" s="213">
        <f t="shared" si="293"/>
        <v>0</v>
      </c>
      <c r="U1181" s="213">
        <f t="shared" si="293"/>
        <v>0</v>
      </c>
      <c r="V1181" s="213">
        <f t="shared" si="293"/>
        <v>0</v>
      </c>
      <c r="W1181" s="213">
        <f t="shared" si="293"/>
        <v>0</v>
      </c>
      <c r="X1181" s="213">
        <f t="shared" si="294"/>
        <v>0</v>
      </c>
      <c r="Y1181" s="213" t="s">
        <v>1</v>
      </c>
      <c r="Z1181" s="213">
        <v>1</v>
      </c>
      <c r="AA1181" s="102">
        <v>1</v>
      </c>
      <c r="AB1181" s="194">
        <v>104000</v>
      </c>
      <c r="AC1181" s="194"/>
      <c r="AD1181" s="194"/>
      <c r="AE1181" s="213">
        <f t="shared" si="295"/>
        <v>104000</v>
      </c>
      <c r="AF1181" s="213" t="s">
        <v>1</v>
      </c>
      <c r="AG1181" s="213">
        <v>1</v>
      </c>
      <c r="AH1181" s="102">
        <v>1</v>
      </c>
      <c r="AI1181" s="194">
        <v>104000</v>
      </c>
      <c r="AJ1181" s="194"/>
      <c r="AK1181" s="194"/>
      <c r="AL1181" s="213">
        <f t="shared" si="296"/>
        <v>104000</v>
      </c>
    </row>
    <row r="1182" spans="1:38">
      <c r="A1182" s="194">
        <v>4</v>
      </c>
      <c r="B1182" s="102" t="s">
        <v>6831</v>
      </c>
      <c r="C1182" s="102" t="s">
        <v>5282</v>
      </c>
      <c r="D1182" s="213">
        <v>1974</v>
      </c>
      <c r="E1182" s="213" t="s">
        <v>1146</v>
      </c>
      <c r="F1182" s="213" t="s">
        <v>1</v>
      </c>
      <c r="G1182" s="213" t="s">
        <v>1</v>
      </c>
      <c r="H1182" s="213">
        <v>1</v>
      </c>
      <c r="I1182" s="102">
        <v>1</v>
      </c>
      <c r="J1182" s="194">
        <v>104000</v>
      </c>
      <c r="K1182" s="194"/>
      <c r="L1182" s="194"/>
      <c r="M1182" s="213">
        <f t="shared" si="297"/>
        <v>104000</v>
      </c>
      <c r="N1182" s="213">
        <v>1</v>
      </c>
      <c r="O1182" s="102">
        <v>1</v>
      </c>
      <c r="P1182" s="194">
        <v>104000</v>
      </c>
      <c r="Q1182" s="194"/>
      <c r="R1182" s="194"/>
      <c r="S1182" s="213">
        <f t="shared" si="298"/>
        <v>104000</v>
      </c>
      <c r="T1182" s="213">
        <f t="shared" si="293"/>
        <v>0</v>
      </c>
      <c r="U1182" s="213">
        <f t="shared" si="293"/>
        <v>0</v>
      </c>
      <c r="V1182" s="213">
        <f t="shared" si="293"/>
        <v>0</v>
      </c>
      <c r="W1182" s="213">
        <f t="shared" si="293"/>
        <v>0</v>
      </c>
      <c r="X1182" s="213">
        <f t="shared" si="294"/>
        <v>0</v>
      </c>
      <c r="Y1182" s="213" t="s">
        <v>1</v>
      </c>
      <c r="Z1182" s="213">
        <v>1</v>
      </c>
      <c r="AA1182" s="102">
        <v>1</v>
      </c>
      <c r="AB1182" s="194">
        <v>104000</v>
      </c>
      <c r="AC1182" s="194"/>
      <c r="AD1182" s="194"/>
      <c r="AE1182" s="213">
        <f t="shared" si="295"/>
        <v>104000</v>
      </c>
      <c r="AF1182" s="213" t="s">
        <v>1</v>
      </c>
      <c r="AG1182" s="213">
        <v>1</v>
      </c>
      <c r="AH1182" s="102">
        <v>1</v>
      </c>
      <c r="AI1182" s="194">
        <v>104000</v>
      </c>
      <c r="AJ1182" s="194"/>
      <c r="AK1182" s="194"/>
      <c r="AL1182" s="213">
        <f t="shared" si="296"/>
        <v>104000</v>
      </c>
    </row>
    <row r="1183" spans="1:38">
      <c r="A1183" s="194">
        <v>5</v>
      </c>
      <c r="B1183" s="102" t="s">
        <v>4378</v>
      </c>
      <c r="C1183" s="102" t="s">
        <v>5283</v>
      </c>
      <c r="D1183" s="213">
        <v>1949</v>
      </c>
      <c r="E1183" s="213" t="s">
        <v>1097</v>
      </c>
      <c r="F1183" s="213" t="s">
        <v>1</v>
      </c>
      <c r="G1183" s="213" t="s">
        <v>1</v>
      </c>
      <c r="H1183" s="213">
        <v>1.5</v>
      </c>
      <c r="I1183" s="102">
        <v>1</v>
      </c>
      <c r="J1183" s="194">
        <v>124800</v>
      </c>
      <c r="K1183" s="194"/>
      <c r="L1183" s="194"/>
      <c r="M1183" s="213">
        <f t="shared" si="297"/>
        <v>124800</v>
      </c>
      <c r="N1183" s="213">
        <v>1.5</v>
      </c>
      <c r="O1183" s="102">
        <v>1</v>
      </c>
      <c r="P1183" s="194">
        <v>124800</v>
      </c>
      <c r="Q1183" s="194"/>
      <c r="R1183" s="194"/>
      <c r="S1183" s="213">
        <f t="shared" si="298"/>
        <v>124800</v>
      </c>
      <c r="T1183" s="213">
        <f t="shared" si="293"/>
        <v>0</v>
      </c>
      <c r="U1183" s="213">
        <f t="shared" si="293"/>
        <v>0</v>
      </c>
      <c r="V1183" s="213">
        <f t="shared" si="293"/>
        <v>0</v>
      </c>
      <c r="W1183" s="213">
        <f t="shared" si="293"/>
        <v>0</v>
      </c>
      <c r="X1183" s="213">
        <f t="shared" si="294"/>
        <v>0</v>
      </c>
      <c r="Y1183" s="213" t="s">
        <v>1</v>
      </c>
      <c r="Z1183" s="213">
        <v>1.5</v>
      </c>
      <c r="AA1183" s="102">
        <v>1</v>
      </c>
      <c r="AB1183" s="194">
        <v>124800</v>
      </c>
      <c r="AC1183" s="194"/>
      <c r="AD1183" s="194"/>
      <c r="AE1183" s="213">
        <f t="shared" si="295"/>
        <v>124800</v>
      </c>
      <c r="AF1183" s="213" t="s">
        <v>1</v>
      </c>
      <c r="AG1183" s="213">
        <v>1.5</v>
      </c>
      <c r="AH1183" s="102">
        <v>1</v>
      </c>
      <c r="AI1183" s="194">
        <v>124800</v>
      </c>
      <c r="AJ1183" s="194"/>
      <c r="AK1183" s="194"/>
      <c r="AL1183" s="213">
        <f t="shared" si="296"/>
        <v>124800</v>
      </c>
    </row>
    <row r="1184" spans="1:38">
      <c r="A1184" s="194">
        <v>6</v>
      </c>
      <c r="B1184" s="102" t="s">
        <v>4377</v>
      </c>
      <c r="C1184" s="102" t="s">
        <v>5283</v>
      </c>
      <c r="D1184" s="213">
        <v>1959</v>
      </c>
      <c r="E1184" s="213" t="s">
        <v>1097</v>
      </c>
      <c r="F1184" s="213" t="s">
        <v>1</v>
      </c>
      <c r="G1184" s="213" t="s">
        <v>1</v>
      </c>
      <c r="H1184" s="213">
        <v>1.5</v>
      </c>
      <c r="I1184" s="102">
        <v>1</v>
      </c>
      <c r="J1184" s="194">
        <v>124800</v>
      </c>
      <c r="K1184" s="194"/>
      <c r="L1184" s="194"/>
      <c r="M1184" s="213">
        <f t="shared" si="297"/>
        <v>124800</v>
      </c>
      <c r="N1184" s="213">
        <v>1.5</v>
      </c>
      <c r="O1184" s="102">
        <v>1</v>
      </c>
      <c r="P1184" s="194">
        <v>124800</v>
      </c>
      <c r="Q1184" s="194"/>
      <c r="R1184" s="194"/>
      <c r="S1184" s="213">
        <f t="shared" si="298"/>
        <v>124800</v>
      </c>
      <c r="T1184" s="213">
        <f t="shared" si="293"/>
        <v>0</v>
      </c>
      <c r="U1184" s="213">
        <f t="shared" si="293"/>
        <v>0</v>
      </c>
      <c r="V1184" s="213">
        <f t="shared" si="293"/>
        <v>0</v>
      </c>
      <c r="W1184" s="213">
        <f t="shared" si="293"/>
        <v>0</v>
      </c>
      <c r="X1184" s="213">
        <f t="shared" si="294"/>
        <v>0</v>
      </c>
      <c r="Y1184" s="213" t="s">
        <v>1</v>
      </c>
      <c r="Z1184" s="213">
        <v>1.5</v>
      </c>
      <c r="AA1184" s="102">
        <v>1</v>
      </c>
      <c r="AB1184" s="194">
        <v>124800</v>
      </c>
      <c r="AC1184" s="194"/>
      <c r="AD1184" s="194"/>
      <c r="AE1184" s="213">
        <f t="shared" si="295"/>
        <v>124800</v>
      </c>
      <c r="AF1184" s="213" t="s">
        <v>1</v>
      </c>
      <c r="AG1184" s="213">
        <v>1.5</v>
      </c>
      <c r="AH1184" s="102">
        <v>1</v>
      </c>
      <c r="AI1184" s="194">
        <v>124800</v>
      </c>
      <c r="AJ1184" s="194"/>
      <c r="AK1184" s="194"/>
      <c r="AL1184" s="213">
        <f t="shared" si="296"/>
        <v>124800</v>
      </c>
    </row>
    <row r="1185" spans="1:38">
      <c r="A1185" s="194">
        <v>7</v>
      </c>
      <c r="B1185" s="102" t="s">
        <v>6832</v>
      </c>
      <c r="C1185" s="102" t="s">
        <v>5283</v>
      </c>
      <c r="D1185" s="213">
        <v>1979</v>
      </c>
      <c r="E1185" s="213" t="s">
        <v>1096</v>
      </c>
      <c r="F1185" s="213" t="s">
        <v>1</v>
      </c>
      <c r="G1185" s="213" t="s">
        <v>1</v>
      </c>
      <c r="H1185" s="213">
        <v>1.6</v>
      </c>
      <c r="I1185" s="102">
        <v>1</v>
      </c>
      <c r="J1185" s="194">
        <v>133120</v>
      </c>
      <c r="K1185" s="194"/>
      <c r="L1185" s="194"/>
      <c r="M1185" s="213">
        <f t="shared" si="297"/>
        <v>133120</v>
      </c>
      <c r="N1185" s="213">
        <v>1.6</v>
      </c>
      <c r="O1185" s="102">
        <v>1</v>
      </c>
      <c r="P1185" s="194">
        <v>133120</v>
      </c>
      <c r="Q1185" s="194"/>
      <c r="R1185" s="194"/>
      <c r="S1185" s="213">
        <f t="shared" si="298"/>
        <v>133120</v>
      </c>
      <c r="T1185" s="213">
        <f t="shared" si="293"/>
        <v>0</v>
      </c>
      <c r="U1185" s="213">
        <f t="shared" si="293"/>
        <v>0</v>
      </c>
      <c r="V1185" s="213">
        <f t="shared" si="293"/>
        <v>0</v>
      </c>
      <c r="W1185" s="213">
        <f t="shared" si="293"/>
        <v>0</v>
      </c>
      <c r="X1185" s="213">
        <f t="shared" si="294"/>
        <v>0</v>
      </c>
      <c r="Y1185" s="213" t="s">
        <v>1</v>
      </c>
      <c r="Z1185" s="213">
        <v>1.6</v>
      </c>
      <c r="AA1185" s="102">
        <v>1</v>
      </c>
      <c r="AB1185" s="194">
        <v>133120</v>
      </c>
      <c r="AC1185" s="194"/>
      <c r="AD1185" s="194"/>
      <c r="AE1185" s="213">
        <f t="shared" si="295"/>
        <v>133120</v>
      </c>
      <c r="AF1185" s="213" t="s">
        <v>1</v>
      </c>
      <c r="AG1185" s="213">
        <v>1.6</v>
      </c>
      <c r="AH1185" s="102">
        <v>1</v>
      </c>
      <c r="AI1185" s="194">
        <v>133120</v>
      </c>
      <c r="AJ1185" s="194"/>
      <c r="AK1185" s="194"/>
      <c r="AL1185" s="213">
        <f t="shared" si="296"/>
        <v>133120</v>
      </c>
    </row>
    <row r="1186" spans="1:38" ht="40.5">
      <c r="A1186" s="194">
        <v>8</v>
      </c>
      <c r="B1186" s="102" t="s">
        <v>872</v>
      </c>
      <c r="C1186" s="102"/>
      <c r="D1186" s="213"/>
      <c r="E1186" s="237" t="s">
        <v>1098</v>
      </c>
      <c r="F1186" s="213" t="s">
        <v>1</v>
      </c>
      <c r="G1186" s="213" t="s">
        <v>1</v>
      </c>
      <c r="H1186" s="213">
        <v>1</v>
      </c>
      <c r="I1186" s="102">
        <v>1</v>
      </c>
      <c r="J1186" s="194">
        <v>104000</v>
      </c>
      <c r="K1186" s="194"/>
      <c r="L1186" s="194"/>
      <c r="M1186" s="213">
        <f t="shared" si="297"/>
        <v>104000</v>
      </c>
      <c r="N1186" s="213">
        <v>1</v>
      </c>
      <c r="O1186" s="102">
        <v>1</v>
      </c>
      <c r="P1186" s="194">
        <v>104000</v>
      </c>
      <c r="Q1186" s="194"/>
      <c r="R1186" s="194"/>
      <c r="S1186" s="213">
        <f t="shared" si="298"/>
        <v>104000</v>
      </c>
      <c r="T1186" s="213">
        <f t="shared" si="293"/>
        <v>0</v>
      </c>
      <c r="U1186" s="213">
        <f t="shared" si="293"/>
        <v>0</v>
      </c>
      <c r="V1186" s="213">
        <f t="shared" si="293"/>
        <v>0</v>
      </c>
      <c r="W1186" s="213">
        <f t="shared" si="293"/>
        <v>0</v>
      </c>
      <c r="X1186" s="213">
        <f t="shared" si="294"/>
        <v>0</v>
      </c>
      <c r="Y1186" s="213" t="s">
        <v>1</v>
      </c>
      <c r="Z1186" s="213">
        <v>1</v>
      </c>
      <c r="AA1186" s="102">
        <v>1</v>
      </c>
      <c r="AB1186" s="194">
        <v>104000</v>
      </c>
      <c r="AC1186" s="194"/>
      <c r="AD1186" s="194"/>
      <c r="AE1186" s="213">
        <f t="shared" si="295"/>
        <v>104000</v>
      </c>
      <c r="AF1186" s="213" t="s">
        <v>1</v>
      </c>
      <c r="AG1186" s="213">
        <v>1</v>
      </c>
      <c r="AH1186" s="102">
        <v>1</v>
      </c>
      <c r="AI1186" s="194">
        <v>104000</v>
      </c>
      <c r="AJ1186" s="194"/>
      <c r="AK1186" s="194"/>
      <c r="AL1186" s="213">
        <f t="shared" si="296"/>
        <v>104000</v>
      </c>
    </row>
    <row r="1187" spans="1:38">
      <c r="A1187" s="194">
        <v>9</v>
      </c>
      <c r="B1187" s="102" t="s">
        <v>1474</v>
      </c>
      <c r="C1187" s="102" t="s">
        <v>5282</v>
      </c>
      <c r="D1187" s="213">
        <v>1961</v>
      </c>
      <c r="E1187" s="213" t="s">
        <v>1103</v>
      </c>
      <c r="F1187" s="213" t="s">
        <v>1</v>
      </c>
      <c r="G1187" s="213" t="s">
        <v>1</v>
      </c>
      <c r="H1187" s="213">
        <v>1</v>
      </c>
      <c r="I1187" s="102">
        <v>1</v>
      </c>
      <c r="J1187" s="194">
        <v>95625</v>
      </c>
      <c r="K1187" s="194"/>
      <c r="L1187" s="194"/>
      <c r="M1187" s="213">
        <f t="shared" si="297"/>
        <v>95625</v>
      </c>
      <c r="N1187" s="213">
        <v>1</v>
      </c>
      <c r="O1187" s="102">
        <v>1</v>
      </c>
      <c r="P1187" s="194">
        <v>95625</v>
      </c>
      <c r="Q1187" s="194"/>
      <c r="R1187" s="194"/>
      <c r="S1187" s="213">
        <f t="shared" si="298"/>
        <v>95625</v>
      </c>
      <c r="T1187" s="213">
        <f t="shared" si="293"/>
        <v>0</v>
      </c>
      <c r="U1187" s="213">
        <f t="shared" si="293"/>
        <v>0</v>
      </c>
      <c r="V1187" s="213">
        <f t="shared" si="293"/>
        <v>0</v>
      </c>
      <c r="W1187" s="213">
        <f t="shared" si="293"/>
        <v>0</v>
      </c>
      <c r="X1187" s="213">
        <f t="shared" si="294"/>
        <v>0</v>
      </c>
      <c r="Y1187" s="213" t="s">
        <v>1</v>
      </c>
      <c r="Z1187" s="213">
        <v>1</v>
      </c>
      <c r="AA1187" s="102">
        <v>1</v>
      </c>
      <c r="AB1187" s="194">
        <v>95625</v>
      </c>
      <c r="AC1187" s="194"/>
      <c r="AD1187" s="194"/>
      <c r="AE1187" s="213">
        <f t="shared" si="295"/>
        <v>95625</v>
      </c>
      <c r="AF1187" s="213" t="s">
        <v>1</v>
      </c>
      <c r="AG1187" s="213">
        <v>1</v>
      </c>
      <c r="AH1187" s="102">
        <v>1</v>
      </c>
      <c r="AI1187" s="194">
        <v>95625</v>
      </c>
      <c r="AJ1187" s="194"/>
      <c r="AK1187" s="194"/>
      <c r="AL1187" s="213">
        <f t="shared" si="296"/>
        <v>95625</v>
      </c>
    </row>
    <row r="1188" spans="1:38">
      <c r="A1188" s="194">
        <v>10</v>
      </c>
      <c r="B1188" s="102" t="s">
        <v>5532</v>
      </c>
      <c r="C1188" s="102" t="s">
        <v>5282</v>
      </c>
      <c r="D1188" s="213">
        <v>1967</v>
      </c>
      <c r="E1188" s="237" t="s">
        <v>1103</v>
      </c>
      <c r="F1188" s="213" t="s">
        <v>1</v>
      </c>
      <c r="G1188" s="213" t="s">
        <v>1</v>
      </c>
      <c r="H1188" s="213">
        <v>1</v>
      </c>
      <c r="I1188" s="102">
        <v>1</v>
      </c>
      <c r="J1188" s="194">
        <v>95625</v>
      </c>
      <c r="K1188" s="194"/>
      <c r="L1188" s="194"/>
      <c r="M1188" s="213">
        <f t="shared" si="297"/>
        <v>95625</v>
      </c>
      <c r="N1188" s="213">
        <v>1</v>
      </c>
      <c r="O1188" s="102">
        <v>1</v>
      </c>
      <c r="P1188" s="194">
        <v>95625</v>
      </c>
      <c r="Q1188" s="194"/>
      <c r="R1188" s="194"/>
      <c r="S1188" s="213">
        <f t="shared" si="298"/>
        <v>95625</v>
      </c>
      <c r="T1188" s="213">
        <f t="shared" si="293"/>
        <v>0</v>
      </c>
      <c r="U1188" s="213">
        <f t="shared" si="293"/>
        <v>0</v>
      </c>
      <c r="V1188" s="213">
        <f t="shared" si="293"/>
        <v>0</v>
      </c>
      <c r="W1188" s="213">
        <f t="shared" si="293"/>
        <v>0</v>
      </c>
      <c r="X1188" s="213">
        <f t="shared" si="294"/>
        <v>0</v>
      </c>
      <c r="Y1188" s="213" t="s">
        <v>1</v>
      </c>
      <c r="Z1188" s="213">
        <v>1</v>
      </c>
      <c r="AA1188" s="102">
        <v>1</v>
      </c>
      <c r="AB1188" s="194">
        <v>95625</v>
      </c>
      <c r="AC1188" s="194"/>
      <c r="AD1188" s="194"/>
      <c r="AE1188" s="213">
        <f t="shared" si="295"/>
        <v>95625</v>
      </c>
      <c r="AF1188" s="213" t="s">
        <v>1</v>
      </c>
      <c r="AG1188" s="213">
        <v>1</v>
      </c>
      <c r="AH1188" s="102">
        <v>1</v>
      </c>
      <c r="AI1188" s="194">
        <v>95625</v>
      </c>
      <c r="AJ1188" s="194"/>
      <c r="AK1188" s="194"/>
      <c r="AL1188" s="213">
        <f t="shared" si="296"/>
        <v>95625</v>
      </c>
    </row>
    <row r="1189" spans="1:38">
      <c r="A1189" s="194">
        <v>11</v>
      </c>
      <c r="B1189" s="102" t="s">
        <v>1475</v>
      </c>
      <c r="C1189" s="102" t="s">
        <v>5282</v>
      </c>
      <c r="D1189" s="213">
        <v>1959</v>
      </c>
      <c r="E1189" s="237" t="s">
        <v>1103</v>
      </c>
      <c r="F1189" s="213" t="s">
        <v>1</v>
      </c>
      <c r="G1189" s="213" t="s">
        <v>1</v>
      </c>
      <c r="H1189" s="213">
        <v>1</v>
      </c>
      <c r="I1189" s="102">
        <v>1</v>
      </c>
      <c r="J1189" s="194">
        <v>95625</v>
      </c>
      <c r="K1189" s="194"/>
      <c r="L1189" s="194"/>
      <c r="M1189" s="213">
        <f t="shared" si="297"/>
        <v>95625</v>
      </c>
      <c r="N1189" s="213">
        <v>1</v>
      </c>
      <c r="O1189" s="102">
        <v>1</v>
      </c>
      <c r="P1189" s="194">
        <v>95625</v>
      </c>
      <c r="Q1189" s="194"/>
      <c r="R1189" s="194"/>
      <c r="S1189" s="213">
        <f t="shared" si="298"/>
        <v>95625</v>
      </c>
      <c r="T1189" s="213">
        <f t="shared" si="293"/>
        <v>0</v>
      </c>
      <c r="U1189" s="213">
        <f t="shared" si="293"/>
        <v>0</v>
      </c>
      <c r="V1189" s="213">
        <f t="shared" si="293"/>
        <v>0</v>
      </c>
      <c r="W1189" s="213">
        <f t="shared" si="293"/>
        <v>0</v>
      </c>
      <c r="X1189" s="213">
        <f t="shared" si="294"/>
        <v>0</v>
      </c>
      <c r="Y1189" s="213" t="s">
        <v>1</v>
      </c>
      <c r="Z1189" s="213">
        <v>1</v>
      </c>
      <c r="AA1189" s="102">
        <v>1</v>
      </c>
      <c r="AB1189" s="194">
        <v>95625</v>
      </c>
      <c r="AC1189" s="194"/>
      <c r="AD1189" s="194"/>
      <c r="AE1189" s="213">
        <f t="shared" si="295"/>
        <v>95625</v>
      </c>
      <c r="AF1189" s="213" t="s">
        <v>1</v>
      </c>
      <c r="AG1189" s="213">
        <v>1</v>
      </c>
      <c r="AH1189" s="102">
        <v>1</v>
      </c>
      <c r="AI1189" s="194">
        <v>95625</v>
      </c>
      <c r="AJ1189" s="194"/>
      <c r="AK1189" s="194"/>
      <c r="AL1189" s="213">
        <f t="shared" si="296"/>
        <v>95625</v>
      </c>
    </row>
    <row r="1190" spans="1:38">
      <c r="A1190" s="194">
        <v>12</v>
      </c>
      <c r="B1190" s="102" t="s">
        <v>1476</v>
      </c>
      <c r="C1190" s="102" t="s">
        <v>5282</v>
      </c>
      <c r="D1190" s="213">
        <v>1966</v>
      </c>
      <c r="E1190" s="237" t="s">
        <v>1103</v>
      </c>
      <c r="F1190" s="213" t="s">
        <v>1</v>
      </c>
      <c r="G1190" s="213" t="s">
        <v>1</v>
      </c>
      <c r="H1190" s="213">
        <v>1</v>
      </c>
      <c r="I1190" s="102">
        <v>1</v>
      </c>
      <c r="J1190" s="194">
        <v>95625</v>
      </c>
      <c r="K1190" s="194"/>
      <c r="L1190" s="194"/>
      <c r="M1190" s="213">
        <f t="shared" si="297"/>
        <v>95625</v>
      </c>
      <c r="N1190" s="213">
        <v>1</v>
      </c>
      <c r="O1190" s="102">
        <v>1</v>
      </c>
      <c r="P1190" s="194">
        <v>95625</v>
      </c>
      <c r="Q1190" s="194"/>
      <c r="R1190" s="194"/>
      <c r="S1190" s="213">
        <f t="shared" si="298"/>
        <v>95625</v>
      </c>
      <c r="T1190" s="213">
        <f t="shared" si="293"/>
        <v>0</v>
      </c>
      <c r="U1190" s="213">
        <f t="shared" si="293"/>
        <v>0</v>
      </c>
      <c r="V1190" s="213">
        <f t="shared" si="293"/>
        <v>0</v>
      </c>
      <c r="W1190" s="213">
        <f t="shared" si="293"/>
        <v>0</v>
      </c>
      <c r="X1190" s="213">
        <f t="shared" si="294"/>
        <v>0</v>
      </c>
      <c r="Y1190" s="213" t="s">
        <v>1</v>
      </c>
      <c r="Z1190" s="213">
        <v>1</v>
      </c>
      <c r="AA1190" s="102">
        <v>1</v>
      </c>
      <c r="AB1190" s="194">
        <v>95625</v>
      </c>
      <c r="AC1190" s="194"/>
      <c r="AD1190" s="194"/>
      <c r="AE1190" s="213">
        <f t="shared" si="295"/>
        <v>95625</v>
      </c>
      <c r="AF1190" s="213" t="s">
        <v>1</v>
      </c>
      <c r="AG1190" s="213">
        <v>1</v>
      </c>
      <c r="AH1190" s="102">
        <v>1</v>
      </c>
      <c r="AI1190" s="194">
        <v>95625</v>
      </c>
      <c r="AJ1190" s="194"/>
      <c r="AK1190" s="194"/>
      <c r="AL1190" s="213">
        <f t="shared" si="296"/>
        <v>95625</v>
      </c>
    </row>
    <row r="1191" spans="1:38">
      <c r="A1191" s="194">
        <v>13</v>
      </c>
      <c r="B1191" s="102" t="s">
        <v>1477</v>
      </c>
      <c r="C1191" s="102" t="s">
        <v>5282</v>
      </c>
      <c r="D1191" s="213">
        <v>1969</v>
      </c>
      <c r="E1191" s="237" t="s">
        <v>1103</v>
      </c>
      <c r="F1191" s="213" t="s">
        <v>1</v>
      </c>
      <c r="G1191" s="213" t="s">
        <v>1</v>
      </c>
      <c r="H1191" s="213">
        <v>1</v>
      </c>
      <c r="I1191" s="102">
        <v>1</v>
      </c>
      <c r="J1191" s="194">
        <v>95625</v>
      </c>
      <c r="K1191" s="194"/>
      <c r="L1191" s="194"/>
      <c r="M1191" s="213">
        <f t="shared" si="297"/>
        <v>95625</v>
      </c>
      <c r="N1191" s="213">
        <v>1</v>
      </c>
      <c r="O1191" s="102">
        <v>1</v>
      </c>
      <c r="P1191" s="194">
        <v>95625</v>
      </c>
      <c r="Q1191" s="194"/>
      <c r="R1191" s="194"/>
      <c r="S1191" s="213">
        <f t="shared" si="298"/>
        <v>95625</v>
      </c>
      <c r="T1191" s="213">
        <f t="shared" si="293"/>
        <v>0</v>
      </c>
      <c r="U1191" s="213">
        <f t="shared" si="293"/>
        <v>0</v>
      </c>
      <c r="V1191" s="213">
        <f t="shared" si="293"/>
        <v>0</v>
      </c>
      <c r="W1191" s="213">
        <f t="shared" si="293"/>
        <v>0</v>
      </c>
      <c r="X1191" s="213">
        <f t="shared" si="294"/>
        <v>0</v>
      </c>
      <c r="Y1191" s="213" t="s">
        <v>1</v>
      </c>
      <c r="Z1191" s="213">
        <v>1</v>
      </c>
      <c r="AA1191" s="102">
        <v>1</v>
      </c>
      <c r="AB1191" s="194">
        <v>95625</v>
      </c>
      <c r="AC1191" s="194"/>
      <c r="AD1191" s="194"/>
      <c r="AE1191" s="213">
        <f t="shared" si="295"/>
        <v>95625</v>
      </c>
      <c r="AF1191" s="213" t="s">
        <v>1</v>
      </c>
      <c r="AG1191" s="213">
        <v>1</v>
      </c>
      <c r="AH1191" s="102">
        <v>1</v>
      </c>
      <c r="AI1191" s="194">
        <v>95625</v>
      </c>
      <c r="AJ1191" s="194"/>
      <c r="AK1191" s="194"/>
      <c r="AL1191" s="213">
        <f t="shared" si="296"/>
        <v>95625</v>
      </c>
    </row>
    <row r="1192" spans="1:38">
      <c r="A1192" s="194">
        <v>14</v>
      </c>
      <c r="B1192" s="102" t="s">
        <v>872</v>
      </c>
      <c r="C1192" s="102"/>
      <c r="D1192" s="213"/>
      <c r="E1192" s="237" t="s">
        <v>1103</v>
      </c>
      <c r="F1192" s="213" t="s">
        <v>1</v>
      </c>
      <c r="G1192" s="213" t="s">
        <v>1</v>
      </c>
      <c r="H1192" s="213">
        <v>1</v>
      </c>
      <c r="I1192" s="102">
        <v>1</v>
      </c>
      <c r="J1192" s="194">
        <v>104000</v>
      </c>
      <c r="K1192" s="194"/>
      <c r="L1192" s="194"/>
      <c r="M1192" s="213">
        <f t="shared" si="297"/>
        <v>104000</v>
      </c>
      <c r="N1192" s="213">
        <v>1</v>
      </c>
      <c r="O1192" s="102">
        <v>1</v>
      </c>
      <c r="P1192" s="194">
        <v>104000</v>
      </c>
      <c r="Q1192" s="194"/>
      <c r="R1192" s="194"/>
      <c r="S1192" s="213">
        <f t="shared" si="298"/>
        <v>104000</v>
      </c>
      <c r="T1192" s="213">
        <f t="shared" si="293"/>
        <v>0</v>
      </c>
      <c r="U1192" s="213">
        <f t="shared" si="293"/>
        <v>0</v>
      </c>
      <c r="V1192" s="213">
        <f t="shared" si="293"/>
        <v>0</v>
      </c>
      <c r="W1192" s="213">
        <f t="shared" si="293"/>
        <v>0</v>
      </c>
      <c r="X1192" s="213">
        <f t="shared" si="294"/>
        <v>0</v>
      </c>
      <c r="Y1192" s="213" t="s">
        <v>1</v>
      </c>
      <c r="Z1192" s="213">
        <v>1</v>
      </c>
      <c r="AA1192" s="102">
        <v>1</v>
      </c>
      <c r="AB1192" s="194">
        <v>104000</v>
      </c>
      <c r="AC1192" s="194"/>
      <c r="AD1192" s="194"/>
      <c r="AE1192" s="213">
        <f t="shared" si="295"/>
        <v>104000</v>
      </c>
      <c r="AF1192" s="213" t="s">
        <v>1</v>
      </c>
      <c r="AG1192" s="213">
        <v>1</v>
      </c>
      <c r="AH1192" s="102">
        <v>1</v>
      </c>
      <c r="AI1192" s="194">
        <v>104000</v>
      </c>
      <c r="AJ1192" s="194"/>
      <c r="AK1192" s="194"/>
      <c r="AL1192" s="213">
        <f t="shared" si="296"/>
        <v>104000</v>
      </c>
    </row>
    <row r="1193" spans="1:38" ht="27">
      <c r="A1193" s="194">
        <v>15</v>
      </c>
      <c r="B1193" s="102" t="s">
        <v>1478</v>
      </c>
      <c r="C1193" s="102" t="s">
        <v>5283</v>
      </c>
      <c r="D1193" s="213">
        <v>1984</v>
      </c>
      <c r="E1193" s="237" t="s">
        <v>1094</v>
      </c>
      <c r="F1193" s="213" t="s">
        <v>1</v>
      </c>
      <c r="G1193" s="213" t="s">
        <v>1</v>
      </c>
      <c r="H1193" s="213">
        <v>1.25</v>
      </c>
      <c r="I1193" s="102">
        <v>1</v>
      </c>
      <c r="J1193" s="194">
        <v>104000</v>
      </c>
      <c r="K1193" s="194"/>
      <c r="L1193" s="194"/>
      <c r="M1193" s="213">
        <f t="shared" si="297"/>
        <v>104000</v>
      </c>
      <c r="N1193" s="213">
        <v>1.25</v>
      </c>
      <c r="O1193" s="102">
        <v>1</v>
      </c>
      <c r="P1193" s="194">
        <v>104000</v>
      </c>
      <c r="Q1193" s="194"/>
      <c r="R1193" s="194"/>
      <c r="S1193" s="213">
        <f t="shared" si="298"/>
        <v>104000</v>
      </c>
      <c r="T1193" s="213">
        <f t="shared" si="293"/>
        <v>0</v>
      </c>
      <c r="U1193" s="213">
        <f t="shared" si="293"/>
        <v>0</v>
      </c>
      <c r="V1193" s="213">
        <f t="shared" si="293"/>
        <v>0</v>
      </c>
      <c r="W1193" s="213">
        <f t="shared" si="293"/>
        <v>0</v>
      </c>
      <c r="X1193" s="213">
        <f t="shared" si="294"/>
        <v>0</v>
      </c>
      <c r="Y1193" s="213" t="s">
        <v>1</v>
      </c>
      <c r="Z1193" s="213">
        <v>1.25</v>
      </c>
      <c r="AA1193" s="102">
        <v>1</v>
      </c>
      <c r="AB1193" s="194">
        <v>104000</v>
      </c>
      <c r="AC1193" s="194"/>
      <c r="AD1193" s="194"/>
      <c r="AE1193" s="213">
        <f t="shared" si="295"/>
        <v>104000</v>
      </c>
      <c r="AF1193" s="213" t="s">
        <v>1</v>
      </c>
      <c r="AG1193" s="213">
        <v>1.25</v>
      </c>
      <c r="AH1193" s="102">
        <v>1</v>
      </c>
      <c r="AI1193" s="194">
        <v>104000</v>
      </c>
      <c r="AJ1193" s="194"/>
      <c r="AK1193" s="194"/>
      <c r="AL1193" s="213">
        <f t="shared" si="296"/>
        <v>104000</v>
      </c>
    </row>
    <row r="1194" spans="1:38">
      <c r="A1194" s="194">
        <v>16</v>
      </c>
      <c r="B1194" s="102" t="s">
        <v>8207</v>
      </c>
      <c r="C1194" s="102" t="s">
        <v>5283</v>
      </c>
      <c r="D1194" s="213">
        <v>1971</v>
      </c>
      <c r="E1194" s="237" t="s">
        <v>1100</v>
      </c>
      <c r="F1194" s="213" t="s">
        <v>1</v>
      </c>
      <c r="G1194" s="213" t="s">
        <v>1</v>
      </c>
      <c r="H1194" s="213">
        <v>1.4</v>
      </c>
      <c r="I1194" s="102">
        <v>1</v>
      </c>
      <c r="J1194" s="194">
        <v>116479.99999999999</v>
      </c>
      <c r="K1194" s="194"/>
      <c r="L1194" s="194"/>
      <c r="M1194" s="213">
        <f t="shared" si="297"/>
        <v>116479.99999999999</v>
      </c>
      <c r="N1194" s="213">
        <v>1.4</v>
      </c>
      <c r="O1194" s="102">
        <v>1</v>
      </c>
      <c r="P1194" s="194">
        <v>116479.99999999999</v>
      </c>
      <c r="Q1194" s="194"/>
      <c r="R1194" s="194"/>
      <c r="S1194" s="213">
        <f t="shared" si="298"/>
        <v>116479.99999999999</v>
      </c>
      <c r="T1194" s="213">
        <f t="shared" si="293"/>
        <v>0</v>
      </c>
      <c r="U1194" s="213">
        <f t="shared" si="293"/>
        <v>0</v>
      </c>
      <c r="V1194" s="213">
        <f t="shared" si="293"/>
        <v>0</v>
      </c>
      <c r="W1194" s="213">
        <f t="shared" si="293"/>
        <v>0</v>
      </c>
      <c r="X1194" s="213">
        <f t="shared" si="294"/>
        <v>0</v>
      </c>
      <c r="Y1194" s="213" t="s">
        <v>1</v>
      </c>
      <c r="Z1194" s="213">
        <v>1.4</v>
      </c>
      <c r="AA1194" s="102">
        <v>1</v>
      </c>
      <c r="AB1194" s="194">
        <v>116479.99999999999</v>
      </c>
      <c r="AC1194" s="194"/>
      <c r="AD1194" s="194"/>
      <c r="AE1194" s="213">
        <f t="shared" si="295"/>
        <v>116479.99999999999</v>
      </c>
      <c r="AF1194" s="213" t="s">
        <v>1</v>
      </c>
      <c r="AG1194" s="213">
        <v>1.4</v>
      </c>
      <c r="AH1194" s="102">
        <v>1</v>
      </c>
      <c r="AI1194" s="194">
        <v>116479.99999999999</v>
      </c>
      <c r="AJ1194" s="194"/>
      <c r="AK1194" s="194"/>
      <c r="AL1194" s="213">
        <f t="shared" si="296"/>
        <v>116479.99999999999</v>
      </c>
    </row>
    <row r="1195" spans="1:38">
      <c r="A1195" s="194">
        <v>17</v>
      </c>
      <c r="B1195" s="102" t="s">
        <v>6833</v>
      </c>
      <c r="C1195" s="102" t="s">
        <v>5283</v>
      </c>
      <c r="D1195" s="213">
        <v>1989</v>
      </c>
      <c r="E1195" s="237" t="s">
        <v>1101</v>
      </c>
      <c r="F1195" s="213" t="s">
        <v>1</v>
      </c>
      <c r="G1195" s="213" t="s">
        <v>1</v>
      </c>
      <c r="H1195" s="213">
        <v>1.2</v>
      </c>
      <c r="I1195" s="102">
        <v>1</v>
      </c>
      <c r="J1195" s="194">
        <v>104000</v>
      </c>
      <c r="K1195" s="194"/>
      <c r="L1195" s="194"/>
      <c r="M1195" s="213">
        <f t="shared" si="297"/>
        <v>104000</v>
      </c>
      <c r="N1195" s="213">
        <v>1.2</v>
      </c>
      <c r="O1195" s="102">
        <v>1</v>
      </c>
      <c r="P1195" s="194">
        <v>104000</v>
      </c>
      <c r="Q1195" s="194"/>
      <c r="R1195" s="194"/>
      <c r="S1195" s="213">
        <f t="shared" si="298"/>
        <v>104000</v>
      </c>
      <c r="T1195" s="213">
        <f t="shared" si="293"/>
        <v>0</v>
      </c>
      <c r="U1195" s="213">
        <f t="shared" si="293"/>
        <v>0</v>
      </c>
      <c r="V1195" s="213">
        <f t="shared" si="293"/>
        <v>0</v>
      </c>
      <c r="W1195" s="213">
        <f t="shared" si="293"/>
        <v>0</v>
      </c>
      <c r="X1195" s="213">
        <f t="shared" si="294"/>
        <v>0</v>
      </c>
      <c r="Y1195" s="213" t="s">
        <v>1</v>
      </c>
      <c r="Z1195" s="213">
        <v>1.2</v>
      </c>
      <c r="AA1195" s="102">
        <v>1</v>
      </c>
      <c r="AB1195" s="194">
        <v>104000</v>
      </c>
      <c r="AC1195" s="194"/>
      <c r="AD1195" s="194"/>
      <c r="AE1195" s="213">
        <f t="shared" si="295"/>
        <v>104000</v>
      </c>
      <c r="AF1195" s="213" t="s">
        <v>1</v>
      </c>
      <c r="AG1195" s="213">
        <v>1.2</v>
      </c>
      <c r="AH1195" s="102">
        <v>1</v>
      </c>
      <c r="AI1195" s="194">
        <v>104000</v>
      </c>
      <c r="AJ1195" s="194"/>
      <c r="AK1195" s="194"/>
      <c r="AL1195" s="213">
        <f t="shared" si="296"/>
        <v>104000</v>
      </c>
    </row>
    <row r="1196" spans="1:38" s="216" customFormat="1" ht="27">
      <c r="A1196" s="211"/>
      <c r="B1196" s="219" t="s">
        <v>227</v>
      </c>
      <c r="C1196" s="219"/>
      <c r="D1196" s="215" t="s">
        <v>1</v>
      </c>
      <c r="E1196" s="215" t="s">
        <v>1</v>
      </c>
      <c r="F1196" s="215" t="s">
        <v>1</v>
      </c>
      <c r="G1196" s="215" t="s">
        <v>1</v>
      </c>
      <c r="H1196" s="215" t="s">
        <v>1</v>
      </c>
      <c r="I1196" s="215">
        <f>SUM(I1179:I1195)</f>
        <v>17</v>
      </c>
      <c r="J1196" s="215">
        <f>SUM(J1179:J1195)</f>
        <v>1830125</v>
      </c>
      <c r="K1196" s="215">
        <f>SUM(K1179:K1195)</f>
        <v>0</v>
      </c>
      <c r="L1196" s="215">
        <f>SUM(L1179:L1195)</f>
        <v>0</v>
      </c>
      <c r="M1196" s="215">
        <f>SUM(M1179:M1195)</f>
        <v>1830125</v>
      </c>
      <c r="N1196" s="215"/>
      <c r="O1196" s="215">
        <f t="shared" ref="O1196:Y1196" si="299">SUM(O1179:O1195)</f>
        <v>17</v>
      </c>
      <c r="P1196" s="215">
        <f t="shared" si="299"/>
        <v>1830125</v>
      </c>
      <c r="Q1196" s="215">
        <f t="shared" si="299"/>
        <v>0</v>
      </c>
      <c r="R1196" s="215">
        <f t="shared" si="299"/>
        <v>0</v>
      </c>
      <c r="S1196" s="215">
        <f t="shared" si="299"/>
        <v>1830125</v>
      </c>
      <c r="T1196" s="215">
        <f t="shared" si="299"/>
        <v>0</v>
      </c>
      <c r="U1196" s="215">
        <f t="shared" si="299"/>
        <v>0</v>
      </c>
      <c r="V1196" s="215">
        <f t="shared" si="299"/>
        <v>0</v>
      </c>
      <c r="W1196" s="215">
        <f t="shared" si="299"/>
        <v>0</v>
      </c>
      <c r="X1196" s="215">
        <f t="shared" si="299"/>
        <v>0</v>
      </c>
      <c r="Y1196" s="215">
        <f t="shared" si="299"/>
        <v>0</v>
      </c>
      <c r="Z1196" s="215"/>
      <c r="AA1196" s="215">
        <f>SUM(AA1179:AA1195)</f>
        <v>17</v>
      </c>
      <c r="AB1196" s="215">
        <f>SUM(AB1179:AB1195)</f>
        <v>1830125</v>
      </c>
      <c r="AC1196" s="215">
        <f>SUM(AC1179:AC1195)</f>
        <v>0</v>
      </c>
      <c r="AD1196" s="215">
        <f>SUM(AD1179:AD1195)</f>
        <v>0</v>
      </c>
      <c r="AE1196" s="215">
        <f>SUM(AE1179:AE1195)</f>
        <v>1830125</v>
      </c>
      <c r="AF1196" s="215"/>
      <c r="AG1196" s="215"/>
      <c r="AH1196" s="215">
        <f>SUM(AH1179:AH1195)</f>
        <v>17</v>
      </c>
      <c r="AI1196" s="215">
        <f>SUM(AI1179:AI1195)</f>
        <v>1830125</v>
      </c>
      <c r="AJ1196" s="215">
        <f>SUM(AJ1179:AJ1195)</f>
        <v>0</v>
      </c>
      <c r="AK1196" s="215">
        <f>SUM(AK1179:AK1195)</f>
        <v>0</v>
      </c>
      <c r="AL1196" s="215">
        <f>SUM(AL1179:AL1195)</f>
        <v>1830125</v>
      </c>
    </row>
    <row r="1197" spans="1:38" s="216" customFormat="1" ht="30" customHeight="1" thickBot="1">
      <c r="A1197" s="211"/>
      <c r="B1197" s="545" t="s">
        <v>5395</v>
      </c>
      <c r="C1197" s="545"/>
      <c r="D1197" s="215" t="s">
        <v>1</v>
      </c>
      <c r="E1197" s="215" t="s">
        <v>1</v>
      </c>
      <c r="F1197" s="215" t="s">
        <v>1</v>
      </c>
      <c r="G1197" s="215" t="s">
        <v>1</v>
      </c>
      <c r="H1197" s="215" t="s">
        <v>1</v>
      </c>
      <c r="I1197" s="215">
        <f>+I1196+I1175</f>
        <v>48</v>
      </c>
      <c r="J1197" s="215">
        <f t="shared" ref="J1197:M1197" si="300">+J1196+J1175</f>
        <v>7768109</v>
      </c>
      <c r="K1197" s="215">
        <f t="shared" si="300"/>
        <v>0</v>
      </c>
      <c r="L1197" s="215">
        <f t="shared" si="300"/>
        <v>0</v>
      </c>
      <c r="M1197" s="215">
        <f t="shared" si="300"/>
        <v>7774109</v>
      </c>
      <c r="N1197" s="215"/>
      <c r="O1197" s="215">
        <f t="shared" ref="O1197:X1197" si="301">+O1196+O1175</f>
        <v>48</v>
      </c>
      <c r="P1197" s="215">
        <f t="shared" si="301"/>
        <v>7669101</v>
      </c>
      <c r="Q1197" s="215">
        <f t="shared" si="301"/>
        <v>0</v>
      </c>
      <c r="R1197" s="215">
        <f t="shared" si="301"/>
        <v>0</v>
      </c>
      <c r="S1197" s="215">
        <f t="shared" si="301"/>
        <v>7675101</v>
      </c>
      <c r="T1197" s="215">
        <f t="shared" si="301"/>
        <v>0</v>
      </c>
      <c r="U1197" s="215">
        <f t="shared" si="301"/>
        <v>99008</v>
      </c>
      <c r="V1197" s="215">
        <f t="shared" si="301"/>
        <v>0</v>
      </c>
      <c r="W1197" s="215">
        <f t="shared" si="301"/>
        <v>0</v>
      </c>
      <c r="X1197" s="215">
        <f t="shared" si="301"/>
        <v>99008</v>
      </c>
      <c r="Y1197" s="215" t="s">
        <v>1</v>
      </c>
      <c r="Z1197" s="215" t="s">
        <v>1</v>
      </c>
      <c r="AA1197" s="215">
        <f t="shared" ref="AA1197:AE1197" si="302">+AA1196+AA1175</f>
        <v>48</v>
      </c>
      <c r="AB1197" s="215">
        <f t="shared" si="302"/>
        <v>7858797</v>
      </c>
      <c r="AC1197" s="215">
        <f t="shared" si="302"/>
        <v>0</v>
      </c>
      <c r="AD1197" s="215">
        <f t="shared" si="302"/>
        <v>0</v>
      </c>
      <c r="AE1197" s="215">
        <f t="shared" si="302"/>
        <v>7864797</v>
      </c>
      <c r="AF1197" s="215"/>
      <c r="AG1197" s="215"/>
      <c r="AH1197" s="215">
        <f t="shared" ref="AH1197:AL1197" si="303">+AH1196+AH1175</f>
        <v>48</v>
      </c>
      <c r="AI1197" s="215">
        <f t="shared" si="303"/>
        <v>7936173</v>
      </c>
      <c r="AJ1197" s="215">
        <f t="shared" si="303"/>
        <v>0</v>
      </c>
      <c r="AK1197" s="215">
        <f t="shared" si="303"/>
        <v>0</v>
      </c>
      <c r="AL1197" s="215">
        <f t="shared" si="303"/>
        <v>7942173</v>
      </c>
    </row>
    <row r="1198" spans="1:38" s="176" customFormat="1" ht="49.5" customHeight="1">
      <c r="A1198" s="30"/>
      <c r="B1198" s="2562" t="s">
        <v>5533</v>
      </c>
      <c r="C1198" s="2562"/>
      <c r="D1198" s="2562"/>
      <c r="E1198" s="2562"/>
      <c r="F1198" s="2562"/>
      <c r="G1198" s="2562"/>
      <c r="H1198" s="2562"/>
      <c r="I1198" s="2562"/>
      <c r="J1198" s="2562"/>
      <c r="K1198" s="31"/>
      <c r="L1198" s="31"/>
      <c r="M1198" s="175"/>
      <c r="N1198" s="175"/>
      <c r="O1198" s="34"/>
      <c r="P1198" s="175"/>
      <c r="Q1198" s="31"/>
      <c r="R1198" s="41" t="s">
        <v>215</v>
      </c>
      <c r="S1198" s="34"/>
      <c r="T1198" s="175"/>
      <c r="U1198" s="34"/>
      <c r="V1198" s="175"/>
      <c r="W1198" s="34"/>
      <c r="X1198" s="175"/>
      <c r="Y1198" s="134"/>
      <c r="Z1198" s="31"/>
      <c r="AA1198" s="174"/>
      <c r="AB1198" s="31"/>
      <c r="AC1198" s="31"/>
      <c r="AD1198" s="31"/>
      <c r="AE1198" s="41"/>
      <c r="AF1198" s="134"/>
      <c r="AG1198" s="31"/>
      <c r="AH1198" s="174"/>
      <c r="AI1198" s="31"/>
      <c r="AJ1198" s="31"/>
      <c r="AK1198" s="31"/>
      <c r="AL1198" s="41"/>
    </row>
    <row r="1199" spans="1:38" s="324" customFormat="1" ht="14.25">
      <c r="A1199" s="244"/>
      <c r="B1199" s="321"/>
      <c r="C1199" s="2548" t="s">
        <v>5278</v>
      </c>
      <c r="D1199" s="2548" t="s">
        <v>5279</v>
      </c>
      <c r="E1199" s="322"/>
      <c r="F1199" s="323"/>
      <c r="G1199" s="323"/>
      <c r="H1199" s="323"/>
      <c r="I1199" s="1257" t="s">
        <v>5364</v>
      </c>
      <c r="J1199" s="323"/>
      <c r="K1199" s="323"/>
      <c r="L1199" s="323"/>
      <c r="M1199" s="323"/>
      <c r="N1199" s="322"/>
      <c r="O1199" s="2531" t="s">
        <v>1978</v>
      </c>
      <c r="P1199" s="2531"/>
      <c r="Q1199" s="2531"/>
      <c r="R1199" s="2531"/>
      <c r="S1199" s="2560"/>
      <c r="T1199" s="2561" t="s">
        <v>216</v>
      </c>
      <c r="U1199" s="2531"/>
      <c r="V1199" s="2531"/>
      <c r="W1199" s="2531"/>
      <c r="X1199" s="2560"/>
      <c r="Y1199" s="322"/>
      <c r="Z1199" s="323"/>
      <c r="AA1199" s="1257" t="s">
        <v>5883</v>
      </c>
      <c r="AB1199" s="323"/>
      <c r="AC1199" s="323"/>
      <c r="AD1199" s="323"/>
      <c r="AE1199" s="442"/>
      <c r="AF1199" s="322"/>
      <c r="AG1199" s="323"/>
      <c r="AH1199" s="1257" t="s">
        <v>7103</v>
      </c>
      <c r="AI1199" s="323"/>
      <c r="AJ1199" s="323"/>
      <c r="AK1199" s="323"/>
      <c r="AL1199" s="442"/>
    </row>
    <row r="1200" spans="1:38" s="176" customFormat="1" ht="76.5">
      <c r="A1200" s="210" t="s">
        <v>114</v>
      </c>
      <c r="B1200" s="2162" t="s">
        <v>218</v>
      </c>
      <c r="C1200" s="2550"/>
      <c r="D1200" s="2550"/>
      <c r="E1200" s="2162" t="s">
        <v>219</v>
      </c>
      <c r="F1200" s="2162" t="s">
        <v>220</v>
      </c>
      <c r="G1200" s="2162" t="s">
        <v>221</v>
      </c>
      <c r="H1200" s="521" t="s">
        <v>5368</v>
      </c>
      <c r="I1200" s="2162" t="s">
        <v>211</v>
      </c>
      <c r="J1200" s="281" t="s">
        <v>460</v>
      </c>
      <c r="K1200" s="2162" t="s">
        <v>222</v>
      </c>
      <c r="L1200" s="2162" t="s">
        <v>223</v>
      </c>
      <c r="M1200" s="2162" t="s">
        <v>5365</v>
      </c>
      <c r="N1200" s="521" t="s">
        <v>4246</v>
      </c>
      <c r="O1200" s="2162" t="s">
        <v>211</v>
      </c>
      <c r="P1200" s="2162" t="s">
        <v>240</v>
      </c>
      <c r="Q1200" s="2162" t="s">
        <v>222</v>
      </c>
      <c r="R1200" s="2162" t="s">
        <v>223</v>
      </c>
      <c r="S1200" s="2162" t="s">
        <v>5366</v>
      </c>
      <c r="T1200" s="2162" t="s">
        <v>211</v>
      </c>
      <c r="U1200" s="2162" t="s">
        <v>240</v>
      </c>
      <c r="V1200" s="2162" t="s">
        <v>222</v>
      </c>
      <c r="W1200" s="2162" t="s">
        <v>223</v>
      </c>
      <c r="X1200" s="2162" t="s">
        <v>5367</v>
      </c>
      <c r="Y1200" s="2162" t="s">
        <v>221</v>
      </c>
      <c r="Z1200" s="521" t="s">
        <v>6685</v>
      </c>
      <c r="AA1200" s="2162" t="s">
        <v>211</v>
      </c>
      <c r="AB1200" s="2162" t="s">
        <v>240</v>
      </c>
      <c r="AC1200" s="2162" t="s">
        <v>222</v>
      </c>
      <c r="AD1200" s="2162" t="s">
        <v>223</v>
      </c>
      <c r="AE1200" s="2162" t="s">
        <v>254</v>
      </c>
      <c r="AF1200" s="2162" t="s">
        <v>221</v>
      </c>
      <c r="AG1200" s="521" t="s">
        <v>8075</v>
      </c>
      <c r="AH1200" s="2162" t="s">
        <v>211</v>
      </c>
      <c r="AI1200" s="2162" t="s">
        <v>240</v>
      </c>
      <c r="AJ1200" s="2162" t="s">
        <v>222</v>
      </c>
      <c r="AK1200" s="2162" t="s">
        <v>223</v>
      </c>
      <c r="AL1200" s="2162" t="s">
        <v>254</v>
      </c>
    </row>
    <row r="1201" spans="1:38" s="35" customFormat="1" ht="12.75">
      <c r="A1201" s="123">
        <v>1</v>
      </c>
      <c r="B1201" s="123">
        <v>2</v>
      </c>
      <c r="C1201" s="123"/>
      <c r="D1201" s="123">
        <v>3</v>
      </c>
      <c r="E1201" s="123">
        <v>4</v>
      </c>
      <c r="F1201" s="123">
        <v>5</v>
      </c>
      <c r="G1201" s="123">
        <v>6</v>
      </c>
      <c r="H1201" s="123">
        <v>7</v>
      </c>
      <c r="I1201" s="123">
        <v>8</v>
      </c>
      <c r="J1201" s="123">
        <v>9</v>
      </c>
      <c r="K1201" s="123">
        <v>10</v>
      </c>
      <c r="L1201" s="123">
        <v>11</v>
      </c>
      <c r="M1201" s="123">
        <v>12</v>
      </c>
      <c r="N1201" s="123">
        <v>13</v>
      </c>
      <c r="O1201" s="123">
        <v>14</v>
      </c>
      <c r="P1201" s="123">
        <v>15</v>
      </c>
      <c r="Q1201" s="123">
        <v>16</v>
      </c>
      <c r="R1201" s="123">
        <v>17</v>
      </c>
      <c r="S1201" s="123">
        <v>18</v>
      </c>
      <c r="T1201" s="123">
        <v>19</v>
      </c>
      <c r="U1201" s="123">
        <v>20</v>
      </c>
      <c r="V1201" s="123">
        <v>21</v>
      </c>
      <c r="W1201" s="123">
        <v>22</v>
      </c>
      <c r="X1201" s="123">
        <v>23</v>
      </c>
      <c r="Y1201" s="123">
        <v>24</v>
      </c>
      <c r="Z1201" s="123">
        <v>25</v>
      </c>
      <c r="AA1201" s="123">
        <v>26</v>
      </c>
      <c r="AB1201" s="123">
        <v>27</v>
      </c>
      <c r="AC1201" s="123">
        <v>28</v>
      </c>
      <c r="AD1201" s="123">
        <v>29</v>
      </c>
      <c r="AE1201" s="123">
        <v>30</v>
      </c>
      <c r="AF1201" s="123">
        <v>31</v>
      </c>
      <c r="AG1201" s="123">
        <v>32</v>
      </c>
      <c r="AH1201" s="123">
        <v>33</v>
      </c>
      <c r="AI1201" s="123">
        <v>34</v>
      </c>
      <c r="AJ1201" s="123">
        <v>35</v>
      </c>
      <c r="AK1201" s="123">
        <v>36</v>
      </c>
      <c r="AL1201" s="123">
        <v>37</v>
      </c>
    </row>
    <row r="1202" spans="1:38" ht="27">
      <c r="A1202" s="211" t="s">
        <v>3</v>
      </c>
      <c r="B1202" s="212" t="s">
        <v>4247</v>
      </c>
      <c r="C1202" s="212"/>
      <c r="D1202" s="213"/>
      <c r="E1202" s="213"/>
      <c r="F1202" s="213"/>
      <c r="G1202" s="213"/>
      <c r="H1202" s="213"/>
      <c r="I1202" s="212"/>
      <c r="J1202" s="213"/>
      <c r="K1202" s="213"/>
      <c r="L1202" s="213"/>
      <c r="M1202" s="213"/>
      <c r="N1202" s="213"/>
      <c r="O1202" s="212"/>
      <c r="P1202" s="213"/>
      <c r="Q1202" s="213"/>
      <c r="R1202" s="213"/>
      <c r="S1202" s="212"/>
      <c r="T1202" s="213"/>
      <c r="U1202" s="212"/>
      <c r="V1202" s="213"/>
      <c r="W1202" s="106"/>
      <c r="X1202" s="106"/>
      <c r="Y1202" s="213"/>
      <c r="Z1202" s="213"/>
      <c r="AA1202" s="212"/>
      <c r="AB1202" s="213"/>
      <c r="AC1202" s="213"/>
      <c r="AD1202" s="213"/>
      <c r="AE1202" s="213"/>
      <c r="AF1202" s="213"/>
      <c r="AG1202" s="213"/>
      <c r="AH1202" s="212"/>
      <c r="AI1202" s="213"/>
      <c r="AJ1202" s="213"/>
      <c r="AK1202" s="213"/>
      <c r="AL1202" s="213"/>
    </row>
    <row r="1203" spans="1:38">
      <c r="A1203" s="194"/>
      <c r="B1203" s="179" t="s">
        <v>126</v>
      </c>
      <c r="C1203" s="179"/>
      <c r="D1203" s="213"/>
      <c r="E1203" s="213"/>
      <c r="F1203" s="213"/>
      <c r="G1203" s="213"/>
      <c r="H1203" s="213"/>
      <c r="I1203" s="179"/>
      <c r="J1203" s="179"/>
      <c r="K1203" s="179"/>
      <c r="L1203" s="179"/>
      <c r="M1203" s="179"/>
      <c r="N1203" s="213"/>
      <c r="O1203" s="179"/>
      <c r="P1203" s="179"/>
      <c r="Q1203" s="179"/>
      <c r="R1203" s="179"/>
      <c r="S1203" s="179"/>
      <c r="T1203" s="179"/>
      <c r="U1203" s="179"/>
      <c r="V1203" s="179"/>
      <c r="W1203" s="106"/>
      <c r="X1203" s="106"/>
      <c r="Y1203" s="213"/>
      <c r="Z1203" s="213"/>
      <c r="AA1203" s="179"/>
      <c r="AB1203" s="179"/>
      <c r="AC1203" s="179"/>
      <c r="AD1203" s="179"/>
      <c r="AE1203" s="179"/>
      <c r="AF1203" s="213"/>
      <c r="AG1203" s="213"/>
      <c r="AH1203" s="179"/>
      <c r="AI1203" s="179"/>
      <c r="AJ1203" s="179"/>
      <c r="AK1203" s="179"/>
      <c r="AL1203" s="179"/>
    </row>
    <row r="1204" spans="1:38">
      <c r="A1204" s="194"/>
      <c r="B1204" s="179" t="s">
        <v>225</v>
      </c>
      <c r="C1204" s="179"/>
      <c r="D1204" s="213"/>
      <c r="E1204" s="213"/>
      <c r="F1204" s="213"/>
      <c r="G1204" s="213"/>
      <c r="H1204" s="213"/>
      <c r="I1204" s="179"/>
      <c r="J1204" s="179"/>
      <c r="K1204" s="179"/>
      <c r="L1204" s="179"/>
      <c r="M1204" s="179"/>
      <c r="N1204" s="213"/>
      <c r="O1204" s="179"/>
      <c r="P1204" s="179"/>
      <c r="Q1204" s="179"/>
      <c r="R1204" s="179"/>
      <c r="S1204" s="179"/>
      <c r="T1204" s="179"/>
      <c r="U1204" s="179"/>
      <c r="V1204" s="179"/>
      <c r="W1204" s="106"/>
      <c r="X1204" s="106"/>
      <c r="Y1204" s="213"/>
      <c r="Z1204" s="213"/>
      <c r="AA1204" s="179"/>
      <c r="AB1204" s="179"/>
      <c r="AC1204" s="179"/>
      <c r="AD1204" s="179"/>
      <c r="AE1204" s="179"/>
      <c r="AF1204" s="213"/>
      <c r="AG1204" s="213"/>
      <c r="AH1204" s="179"/>
      <c r="AI1204" s="179"/>
      <c r="AJ1204" s="179"/>
      <c r="AK1204" s="179"/>
      <c r="AL1204" s="179"/>
    </row>
    <row r="1205" spans="1:38">
      <c r="A1205" s="194"/>
      <c r="B1205" s="179" t="s">
        <v>226</v>
      </c>
      <c r="C1205" s="179"/>
      <c r="D1205" s="213"/>
      <c r="E1205" s="213"/>
      <c r="F1205" s="213"/>
      <c r="G1205" s="213"/>
      <c r="H1205" s="213"/>
      <c r="I1205" s="179"/>
      <c r="J1205" s="179"/>
      <c r="K1205" s="179"/>
      <c r="L1205" s="179"/>
      <c r="M1205" s="179"/>
      <c r="N1205" s="213"/>
      <c r="O1205" s="179"/>
      <c r="P1205" s="179"/>
      <c r="Q1205" s="179"/>
      <c r="R1205" s="179"/>
      <c r="S1205" s="179"/>
      <c r="T1205" s="179"/>
      <c r="U1205" s="179"/>
      <c r="V1205" s="179"/>
      <c r="W1205" s="106"/>
      <c r="X1205" s="106"/>
      <c r="Y1205" s="213"/>
      <c r="Z1205" s="213"/>
      <c r="AA1205" s="179"/>
      <c r="AB1205" s="179"/>
      <c r="AC1205" s="179"/>
      <c r="AD1205" s="179"/>
      <c r="AE1205" s="179"/>
      <c r="AF1205" s="213"/>
      <c r="AG1205" s="213"/>
      <c r="AH1205" s="179"/>
      <c r="AI1205" s="179"/>
      <c r="AJ1205" s="179"/>
      <c r="AK1205" s="179"/>
      <c r="AL1205" s="179"/>
    </row>
    <row r="1206" spans="1:38" ht="27">
      <c r="A1206" s="194">
        <v>1</v>
      </c>
      <c r="B1206" s="102" t="s">
        <v>1479</v>
      </c>
      <c r="C1206" s="102" t="s">
        <v>5283</v>
      </c>
      <c r="D1206" s="194">
        <v>1978</v>
      </c>
      <c r="E1206" s="942" t="s">
        <v>100</v>
      </c>
      <c r="F1206" s="194" t="s">
        <v>981</v>
      </c>
      <c r="G1206" s="194">
        <v>9</v>
      </c>
      <c r="H1206" s="194">
        <v>5.71</v>
      </c>
      <c r="I1206" s="102">
        <v>1</v>
      </c>
      <c r="J1206" s="102">
        <v>475072</v>
      </c>
      <c r="K1206" s="102"/>
      <c r="L1206" s="102"/>
      <c r="M1206" s="213">
        <f t="shared" ref="M1206:M1231" si="304">J1206+K1206+L1206</f>
        <v>475072</v>
      </c>
      <c r="N1206" s="194">
        <v>5.71</v>
      </c>
      <c r="O1206" s="102">
        <v>1</v>
      </c>
      <c r="P1206" s="194">
        <v>475072</v>
      </c>
      <c r="Q1206" s="194"/>
      <c r="R1206" s="194"/>
      <c r="S1206" s="213">
        <f t="shared" ref="S1206:S1231" si="305">P1206+Q1206+R1206</f>
        <v>475072</v>
      </c>
      <c r="T1206" s="213">
        <f t="shared" ref="T1206:W1230" si="306">I1206-O1206</f>
        <v>0</v>
      </c>
      <c r="U1206" s="213">
        <f t="shared" si="306"/>
        <v>0</v>
      </c>
      <c r="V1206" s="213">
        <f t="shared" si="306"/>
        <v>0</v>
      </c>
      <c r="W1206" s="213">
        <f t="shared" si="306"/>
        <v>0</v>
      </c>
      <c r="X1206" s="213">
        <f t="shared" ref="X1206:X1231" si="307">U1206+V1206+W1206</f>
        <v>0</v>
      </c>
      <c r="Y1206" s="194">
        <v>10</v>
      </c>
      <c r="Z1206" s="194">
        <v>5.89</v>
      </c>
      <c r="AA1206" s="102">
        <v>1</v>
      </c>
      <c r="AB1206" s="102">
        <v>490048</v>
      </c>
      <c r="AC1206" s="102"/>
      <c r="AD1206" s="102"/>
      <c r="AE1206" s="213">
        <f t="shared" ref="AE1206:AE1231" si="308">AB1206+AC1206+AD1206</f>
        <v>490048</v>
      </c>
      <c r="AF1206" s="194">
        <v>11</v>
      </c>
      <c r="AG1206" s="194">
        <v>5.89</v>
      </c>
      <c r="AH1206" s="102">
        <v>1</v>
      </c>
      <c r="AI1206" s="102">
        <v>490048</v>
      </c>
      <c r="AJ1206" s="102"/>
      <c r="AK1206" s="102"/>
      <c r="AL1206" s="213">
        <f t="shared" ref="AL1206:AL1231" si="309">AI1206+AJ1206+AK1206</f>
        <v>490048</v>
      </c>
    </row>
    <row r="1207" spans="1:38">
      <c r="A1207" s="194">
        <v>2</v>
      </c>
      <c r="B1207" s="102" t="s">
        <v>1480</v>
      </c>
      <c r="C1207" s="102" t="s">
        <v>5282</v>
      </c>
      <c r="D1207" s="194">
        <v>1978</v>
      </c>
      <c r="E1207" s="942" t="s">
        <v>1123</v>
      </c>
      <c r="F1207" s="194" t="s">
        <v>984</v>
      </c>
      <c r="G1207" s="194">
        <v>25</v>
      </c>
      <c r="H1207" s="194">
        <v>5.34</v>
      </c>
      <c r="I1207" s="102">
        <v>1</v>
      </c>
      <c r="J1207" s="102">
        <v>444288</v>
      </c>
      <c r="K1207" s="102"/>
      <c r="L1207" s="102"/>
      <c r="M1207" s="213">
        <f t="shared" si="304"/>
        <v>444288</v>
      </c>
      <c r="N1207" s="194">
        <v>5.34</v>
      </c>
      <c r="O1207" s="102">
        <v>1</v>
      </c>
      <c r="P1207" s="194">
        <v>444288</v>
      </c>
      <c r="Q1207" s="194"/>
      <c r="R1207" s="194"/>
      <c r="S1207" s="213">
        <f t="shared" si="305"/>
        <v>444288</v>
      </c>
      <c r="T1207" s="213">
        <f t="shared" si="306"/>
        <v>0</v>
      </c>
      <c r="U1207" s="213">
        <f t="shared" si="306"/>
        <v>0</v>
      </c>
      <c r="V1207" s="213">
        <f t="shared" si="306"/>
        <v>0</v>
      </c>
      <c r="W1207" s="213">
        <f t="shared" si="306"/>
        <v>0</v>
      </c>
      <c r="X1207" s="213">
        <f t="shared" si="307"/>
        <v>0</v>
      </c>
      <c r="Y1207" s="194">
        <v>26</v>
      </c>
      <c r="Z1207" s="194">
        <v>5.34</v>
      </c>
      <c r="AA1207" s="102">
        <v>1</v>
      </c>
      <c r="AB1207" s="102">
        <v>444288</v>
      </c>
      <c r="AC1207" s="102"/>
      <c r="AD1207" s="102"/>
      <c r="AE1207" s="213">
        <f t="shared" si="308"/>
        <v>444288</v>
      </c>
      <c r="AF1207" s="194">
        <v>27</v>
      </c>
      <c r="AG1207" s="194">
        <v>5.34</v>
      </c>
      <c r="AH1207" s="102">
        <v>1</v>
      </c>
      <c r="AI1207" s="102">
        <v>444288</v>
      </c>
      <c r="AJ1207" s="102"/>
      <c r="AK1207" s="102"/>
      <c r="AL1207" s="213">
        <f t="shared" si="309"/>
        <v>444288</v>
      </c>
    </row>
    <row r="1208" spans="1:38" ht="27">
      <c r="A1208" s="194">
        <v>3</v>
      </c>
      <c r="B1208" s="104" t="s">
        <v>1481</v>
      </c>
      <c r="C1208" s="104" t="s">
        <v>5282</v>
      </c>
      <c r="D1208" s="194">
        <v>1986</v>
      </c>
      <c r="E1208" s="942" t="s">
        <v>1120</v>
      </c>
      <c r="F1208" s="194" t="s">
        <v>984</v>
      </c>
      <c r="G1208" s="194">
        <v>10</v>
      </c>
      <c r="H1208" s="194">
        <v>4.8499999999999996</v>
      </c>
      <c r="I1208" s="102">
        <v>1</v>
      </c>
      <c r="J1208" s="102">
        <v>403519.99999999994</v>
      </c>
      <c r="K1208" s="102"/>
      <c r="L1208" s="102"/>
      <c r="M1208" s="213">
        <f t="shared" si="304"/>
        <v>403519.99999999994</v>
      </c>
      <c r="N1208" s="194">
        <v>4.7</v>
      </c>
      <c r="O1208" s="102">
        <v>1</v>
      </c>
      <c r="P1208" s="194">
        <v>391040</v>
      </c>
      <c r="Q1208" s="194"/>
      <c r="R1208" s="194"/>
      <c r="S1208" s="213">
        <f t="shared" si="305"/>
        <v>391040</v>
      </c>
      <c r="T1208" s="213">
        <f t="shared" si="306"/>
        <v>0</v>
      </c>
      <c r="U1208" s="213">
        <f t="shared" si="306"/>
        <v>12479.999999999942</v>
      </c>
      <c r="V1208" s="213">
        <f t="shared" si="306"/>
        <v>0</v>
      </c>
      <c r="W1208" s="213">
        <f t="shared" si="306"/>
        <v>0</v>
      </c>
      <c r="X1208" s="213">
        <f t="shared" si="307"/>
        <v>12479.999999999942</v>
      </c>
      <c r="Y1208" s="194">
        <v>11</v>
      </c>
      <c r="Z1208" s="194">
        <v>4.8499999999999996</v>
      </c>
      <c r="AA1208" s="102">
        <v>1</v>
      </c>
      <c r="AB1208" s="102">
        <v>403519.99999999994</v>
      </c>
      <c r="AC1208" s="102"/>
      <c r="AD1208" s="102"/>
      <c r="AE1208" s="213">
        <f t="shared" si="308"/>
        <v>403519.99999999994</v>
      </c>
      <c r="AF1208" s="194">
        <v>12</v>
      </c>
      <c r="AG1208" s="194">
        <v>4.8499999999999996</v>
      </c>
      <c r="AH1208" s="102">
        <v>1</v>
      </c>
      <c r="AI1208" s="102">
        <v>403519.99999999994</v>
      </c>
      <c r="AJ1208" s="102"/>
      <c r="AK1208" s="102"/>
      <c r="AL1208" s="213">
        <f t="shared" si="309"/>
        <v>403519.99999999994</v>
      </c>
    </row>
    <row r="1209" spans="1:38" ht="40.5">
      <c r="A1209" s="194">
        <v>4</v>
      </c>
      <c r="B1209" s="102" t="s">
        <v>1482</v>
      </c>
      <c r="C1209" s="102" t="s">
        <v>5283</v>
      </c>
      <c r="D1209" s="194">
        <v>1979</v>
      </c>
      <c r="E1209" s="942" t="s">
        <v>1124</v>
      </c>
      <c r="F1209" s="194" t="s">
        <v>1115</v>
      </c>
      <c r="G1209" s="194">
        <v>13</v>
      </c>
      <c r="H1209" s="194">
        <v>3.42</v>
      </c>
      <c r="I1209" s="102">
        <v>1</v>
      </c>
      <c r="J1209" s="102">
        <v>284544</v>
      </c>
      <c r="K1209" s="102"/>
      <c r="L1209" s="102"/>
      <c r="M1209" s="213">
        <f t="shared" si="304"/>
        <v>284544</v>
      </c>
      <c r="N1209" s="194">
        <v>3.31</v>
      </c>
      <c r="O1209" s="102">
        <v>1</v>
      </c>
      <c r="P1209" s="194">
        <v>275392</v>
      </c>
      <c r="Q1209" s="194"/>
      <c r="R1209" s="194"/>
      <c r="S1209" s="213">
        <f t="shared" si="305"/>
        <v>275392</v>
      </c>
      <c r="T1209" s="213">
        <f t="shared" si="306"/>
        <v>0</v>
      </c>
      <c r="U1209" s="213">
        <f t="shared" si="306"/>
        <v>9152</v>
      </c>
      <c r="V1209" s="213">
        <f t="shared" si="306"/>
        <v>0</v>
      </c>
      <c r="W1209" s="213">
        <f t="shared" si="306"/>
        <v>0</v>
      </c>
      <c r="X1209" s="213">
        <f t="shared" si="307"/>
        <v>9152</v>
      </c>
      <c r="Y1209" s="194">
        <v>14</v>
      </c>
      <c r="Z1209" s="194">
        <v>3.42</v>
      </c>
      <c r="AA1209" s="102">
        <v>1</v>
      </c>
      <c r="AB1209" s="102">
        <v>284544</v>
      </c>
      <c r="AC1209" s="102"/>
      <c r="AD1209" s="102"/>
      <c r="AE1209" s="213">
        <f t="shared" si="308"/>
        <v>284544</v>
      </c>
      <c r="AF1209" s="194">
        <v>15</v>
      </c>
      <c r="AG1209" s="194">
        <v>3.42</v>
      </c>
      <c r="AH1209" s="102">
        <v>1</v>
      </c>
      <c r="AI1209" s="102">
        <v>284544</v>
      </c>
      <c r="AJ1209" s="102"/>
      <c r="AK1209" s="102"/>
      <c r="AL1209" s="213">
        <f t="shared" si="309"/>
        <v>284544</v>
      </c>
    </row>
    <row r="1210" spans="1:38" ht="40.5">
      <c r="A1210" s="194">
        <v>5</v>
      </c>
      <c r="B1210" s="102" t="s">
        <v>1169</v>
      </c>
      <c r="C1210" s="102" t="s">
        <v>5282</v>
      </c>
      <c r="D1210" s="194">
        <v>1986</v>
      </c>
      <c r="E1210" s="942" t="s">
        <v>1128</v>
      </c>
      <c r="F1210" s="194" t="s">
        <v>1129</v>
      </c>
      <c r="G1210" s="194">
        <v>11</v>
      </c>
      <c r="H1210" s="194">
        <v>2.83</v>
      </c>
      <c r="I1210" s="102">
        <v>1</v>
      </c>
      <c r="J1210" s="102">
        <v>235456</v>
      </c>
      <c r="K1210" s="102"/>
      <c r="L1210" s="102"/>
      <c r="M1210" s="213">
        <f t="shared" si="304"/>
        <v>235456</v>
      </c>
      <c r="N1210" s="194">
        <v>2.83</v>
      </c>
      <c r="O1210" s="102">
        <v>1</v>
      </c>
      <c r="P1210" s="194">
        <v>235456</v>
      </c>
      <c r="Q1210" s="194"/>
      <c r="R1210" s="194"/>
      <c r="S1210" s="213">
        <f t="shared" si="305"/>
        <v>235456</v>
      </c>
      <c r="T1210" s="213">
        <f t="shared" si="306"/>
        <v>0</v>
      </c>
      <c r="U1210" s="213">
        <f t="shared" si="306"/>
        <v>0</v>
      </c>
      <c r="V1210" s="213">
        <f t="shared" si="306"/>
        <v>0</v>
      </c>
      <c r="W1210" s="213">
        <f t="shared" si="306"/>
        <v>0</v>
      </c>
      <c r="X1210" s="213">
        <f t="shared" si="307"/>
        <v>0</v>
      </c>
      <c r="Y1210" s="194">
        <v>12</v>
      </c>
      <c r="Z1210" s="194">
        <v>2.83</v>
      </c>
      <c r="AA1210" s="102">
        <v>1</v>
      </c>
      <c r="AB1210" s="102">
        <v>235456</v>
      </c>
      <c r="AC1210" s="102"/>
      <c r="AD1210" s="102"/>
      <c r="AE1210" s="213">
        <f t="shared" si="308"/>
        <v>235456</v>
      </c>
      <c r="AF1210" s="194">
        <v>13</v>
      </c>
      <c r="AG1210" s="194">
        <v>2.92</v>
      </c>
      <c r="AH1210" s="102">
        <v>1</v>
      </c>
      <c r="AI1210" s="102">
        <v>242944</v>
      </c>
      <c r="AJ1210" s="102"/>
      <c r="AK1210" s="102"/>
      <c r="AL1210" s="213">
        <f t="shared" si="309"/>
        <v>242944</v>
      </c>
    </row>
    <row r="1211" spans="1:38" ht="40.5">
      <c r="A1211" s="194">
        <v>6</v>
      </c>
      <c r="B1211" s="104" t="s">
        <v>1901</v>
      </c>
      <c r="C1211" s="104" t="s">
        <v>5282</v>
      </c>
      <c r="D1211" s="194">
        <v>1988</v>
      </c>
      <c r="E1211" s="942" t="s">
        <v>1128</v>
      </c>
      <c r="F1211" s="194" t="s">
        <v>1129</v>
      </c>
      <c r="G1211" s="194">
        <v>6</v>
      </c>
      <c r="H1211" s="194">
        <v>2.66</v>
      </c>
      <c r="I1211" s="102">
        <v>1</v>
      </c>
      <c r="J1211" s="102">
        <v>221312</v>
      </c>
      <c r="K1211" s="102"/>
      <c r="L1211" s="102"/>
      <c r="M1211" s="213">
        <f t="shared" si="304"/>
        <v>221312</v>
      </c>
      <c r="N1211" s="194">
        <v>2.58</v>
      </c>
      <c r="O1211" s="102">
        <v>1</v>
      </c>
      <c r="P1211" s="194">
        <v>214656</v>
      </c>
      <c r="Q1211" s="194"/>
      <c r="R1211" s="194"/>
      <c r="S1211" s="213">
        <f t="shared" si="305"/>
        <v>214656</v>
      </c>
      <c r="T1211" s="213">
        <f t="shared" si="306"/>
        <v>0</v>
      </c>
      <c r="U1211" s="213">
        <f t="shared" si="306"/>
        <v>6656</v>
      </c>
      <c r="V1211" s="213">
        <f t="shared" si="306"/>
        <v>0</v>
      </c>
      <c r="W1211" s="213">
        <f t="shared" si="306"/>
        <v>0</v>
      </c>
      <c r="X1211" s="213">
        <f t="shared" si="307"/>
        <v>6656</v>
      </c>
      <c r="Y1211" s="194">
        <v>7</v>
      </c>
      <c r="Z1211" s="194">
        <v>2.66</v>
      </c>
      <c r="AA1211" s="102">
        <v>1</v>
      </c>
      <c r="AB1211" s="102">
        <v>221312</v>
      </c>
      <c r="AC1211" s="102"/>
      <c r="AD1211" s="102"/>
      <c r="AE1211" s="213">
        <f t="shared" si="308"/>
        <v>221312</v>
      </c>
      <c r="AF1211" s="194">
        <v>8</v>
      </c>
      <c r="AG1211" s="194">
        <v>2.75</v>
      </c>
      <c r="AH1211" s="102">
        <v>1</v>
      </c>
      <c r="AI1211" s="102">
        <v>228800</v>
      </c>
      <c r="AJ1211" s="102"/>
      <c r="AK1211" s="102"/>
      <c r="AL1211" s="213">
        <f t="shared" si="309"/>
        <v>228800</v>
      </c>
    </row>
    <row r="1212" spans="1:38" ht="40.5">
      <c r="A1212" s="194">
        <v>7</v>
      </c>
      <c r="B1212" s="102" t="s">
        <v>1485</v>
      </c>
      <c r="C1212" s="102" t="s">
        <v>5282</v>
      </c>
      <c r="D1212" s="194">
        <v>1961</v>
      </c>
      <c r="E1212" s="942" t="s">
        <v>1133</v>
      </c>
      <c r="F1212" s="194" t="s">
        <v>1134</v>
      </c>
      <c r="G1212" s="194">
        <v>27</v>
      </c>
      <c r="H1212" s="194">
        <v>1.95</v>
      </c>
      <c r="I1212" s="102">
        <v>1</v>
      </c>
      <c r="J1212" s="102">
        <v>162240</v>
      </c>
      <c r="K1212" s="102"/>
      <c r="L1212" s="102"/>
      <c r="M1212" s="213">
        <f t="shared" si="304"/>
        <v>162240</v>
      </c>
      <c r="N1212" s="194">
        <v>1.95</v>
      </c>
      <c r="O1212" s="102">
        <v>1</v>
      </c>
      <c r="P1212" s="194">
        <v>162240</v>
      </c>
      <c r="Q1212" s="194"/>
      <c r="R1212" s="194"/>
      <c r="S1212" s="213">
        <f t="shared" si="305"/>
        <v>162240</v>
      </c>
      <c r="T1212" s="213">
        <f t="shared" si="306"/>
        <v>0</v>
      </c>
      <c r="U1212" s="213">
        <f t="shared" si="306"/>
        <v>0</v>
      </c>
      <c r="V1212" s="213">
        <f t="shared" si="306"/>
        <v>0</v>
      </c>
      <c r="W1212" s="213">
        <f t="shared" si="306"/>
        <v>0</v>
      </c>
      <c r="X1212" s="213">
        <f t="shared" si="307"/>
        <v>0</v>
      </c>
      <c r="Y1212" s="194">
        <v>28</v>
      </c>
      <c r="Z1212" s="194">
        <v>1.95</v>
      </c>
      <c r="AA1212" s="102">
        <v>1</v>
      </c>
      <c r="AB1212" s="102">
        <v>162240</v>
      </c>
      <c r="AC1212" s="102"/>
      <c r="AD1212" s="102"/>
      <c r="AE1212" s="213">
        <f t="shared" si="308"/>
        <v>162240</v>
      </c>
      <c r="AF1212" s="194">
        <v>29</v>
      </c>
      <c r="AG1212" s="194">
        <v>1.95</v>
      </c>
      <c r="AH1212" s="102">
        <v>1</v>
      </c>
      <c r="AI1212" s="102">
        <v>162240</v>
      </c>
      <c r="AJ1212" s="102"/>
      <c r="AK1212" s="102"/>
      <c r="AL1212" s="213">
        <f t="shared" si="309"/>
        <v>162240</v>
      </c>
    </row>
    <row r="1213" spans="1:38" ht="40.5">
      <c r="A1213" s="194">
        <v>8</v>
      </c>
      <c r="B1213" s="102" t="s">
        <v>1486</v>
      </c>
      <c r="C1213" s="102" t="s">
        <v>5282</v>
      </c>
      <c r="D1213" s="194">
        <v>1979</v>
      </c>
      <c r="E1213" s="942" t="s">
        <v>1133</v>
      </c>
      <c r="F1213" s="194" t="s">
        <v>1134</v>
      </c>
      <c r="G1213" s="194">
        <v>15</v>
      </c>
      <c r="H1213" s="194">
        <v>1.84</v>
      </c>
      <c r="I1213" s="102">
        <v>1</v>
      </c>
      <c r="J1213" s="102">
        <v>153088</v>
      </c>
      <c r="K1213" s="102"/>
      <c r="L1213" s="102"/>
      <c r="M1213" s="213">
        <f t="shared" si="304"/>
        <v>153088</v>
      </c>
      <c r="N1213" s="194">
        <v>1.84</v>
      </c>
      <c r="O1213" s="102">
        <v>1</v>
      </c>
      <c r="P1213" s="194">
        <v>153088</v>
      </c>
      <c r="Q1213" s="194"/>
      <c r="R1213" s="194"/>
      <c r="S1213" s="213">
        <f t="shared" si="305"/>
        <v>153088</v>
      </c>
      <c r="T1213" s="213">
        <f t="shared" si="306"/>
        <v>0</v>
      </c>
      <c r="U1213" s="213">
        <f t="shared" si="306"/>
        <v>0</v>
      </c>
      <c r="V1213" s="213">
        <f t="shared" si="306"/>
        <v>0</v>
      </c>
      <c r="W1213" s="213">
        <f t="shared" si="306"/>
        <v>0</v>
      </c>
      <c r="X1213" s="213">
        <f t="shared" si="307"/>
        <v>0</v>
      </c>
      <c r="Y1213" s="194">
        <v>16</v>
      </c>
      <c r="Z1213" s="194">
        <v>1.9</v>
      </c>
      <c r="AA1213" s="102">
        <v>1</v>
      </c>
      <c r="AB1213" s="102">
        <v>158080</v>
      </c>
      <c r="AC1213" s="102"/>
      <c r="AD1213" s="102"/>
      <c r="AE1213" s="213">
        <f t="shared" si="308"/>
        <v>158080</v>
      </c>
      <c r="AF1213" s="194">
        <v>17</v>
      </c>
      <c r="AG1213" s="194">
        <v>1.9</v>
      </c>
      <c r="AH1213" s="102">
        <v>1</v>
      </c>
      <c r="AI1213" s="102">
        <v>158080</v>
      </c>
      <c r="AJ1213" s="102"/>
      <c r="AK1213" s="102"/>
      <c r="AL1213" s="213">
        <f t="shared" si="309"/>
        <v>158080</v>
      </c>
    </row>
    <row r="1214" spans="1:38" ht="40.5">
      <c r="A1214" s="194">
        <v>9</v>
      </c>
      <c r="B1214" s="104" t="s">
        <v>1487</v>
      </c>
      <c r="C1214" s="104" t="s">
        <v>5282</v>
      </c>
      <c r="D1214" s="194">
        <v>1965</v>
      </c>
      <c r="E1214" s="942" t="s">
        <v>1133</v>
      </c>
      <c r="F1214" s="194" t="s">
        <v>1134</v>
      </c>
      <c r="G1214" s="194">
        <v>31</v>
      </c>
      <c r="H1214" s="194">
        <v>1.95</v>
      </c>
      <c r="I1214" s="102">
        <v>1</v>
      </c>
      <c r="J1214" s="102">
        <v>162240</v>
      </c>
      <c r="K1214" s="102"/>
      <c r="L1214" s="102"/>
      <c r="M1214" s="213">
        <f t="shared" si="304"/>
        <v>162240</v>
      </c>
      <c r="N1214" s="194">
        <v>1.95</v>
      </c>
      <c r="O1214" s="102">
        <v>1</v>
      </c>
      <c r="P1214" s="194">
        <v>162240</v>
      </c>
      <c r="Q1214" s="194"/>
      <c r="R1214" s="194"/>
      <c r="S1214" s="213">
        <f t="shared" si="305"/>
        <v>162240</v>
      </c>
      <c r="T1214" s="213">
        <f t="shared" si="306"/>
        <v>0</v>
      </c>
      <c r="U1214" s="213">
        <f t="shared" si="306"/>
        <v>0</v>
      </c>
      <c r="V1214" s="213">
        <f t="shared" si="306"/>
        <v>0</v>
      </c>
      <c r="W1214" s="213">
        <f t="shared" si="306"/>
        <v>0</v>
      </c>
      <c r="X1214" s="213">
        <f t="shared" si="307"/>
        <v>0</v>
      </c>
      <c r="Y1214" s="194">
        <v>32</v>
      </c>
      <c r="Z1214" s="194">
        <v>1.95</v>
      </c>
      <c r="AA1214" s="102">
        <v>1</v>
      </c>
      <c r="AB1214" s="102">
        <v>162240</v>
      </c>
      <c r="AC1214" s="102"/>
      <c r="AD1214" s="102"/>
      <c r="AE1214" s="213">
        <f t="shared" si="308"/>
        <v>162240</v>
      </c>
      <c r="AF1214" s="194">
        <v>33</v>
      </c>
      <c r="AG1214" s="194">
        <v>1.95</v>
      </c>
      <c r="AH1214" s="102">
        <v>1</v>
      </c>
      <c r="AI1214" s="102">
        <v>162240</v>
      </c>
      <c r="AJ1214" s="102"/>
      <c r="AK1214" s="102"/>
      <c r="AL1214" s="213">
        <f t="shared" si="309"/>
        <v>162240</v>
      </c>
    </row>
    <row r="1215" spans="1:38" ht="40.5">
      <c r="A1215" s="194">
        <v>10</v>
      </c>
      <c r="B1215" s="102" t="s">
        <v>8208</v>
      </c>
      <c r="C1215" s="102" t="s">
        <v>5283</v>
      </c>
      <c r="D1215" s="194">
        <v>1999</v>
      </c>
      <c r="E1215" s="942" t="s">
        <v>1133</v>
      </c>
      <c r="F1215" s="194" t="s">
        <v>1134</v>
      </c>
      <c r="G1215" s="194">
        <v>2</v>
      </c>
      <c r="H1215" s="194">
        <v>1.54</v>
      </c>
      <c r="I1215" s="102">
        <v>1</v>
      </c>
      <c r="J1215" s="102">
        <v>128128</v>
      </c>
      <c r="K1215" s="102"/>
      <c r="L1215" s="102"/>
      <c r="M1215" s="213">
        <f t="shared" si="304"/>
        <v>128128</v>
      </c>
      <c r="N1215" s="194">
        <v>1.49</v>
      </c>
      <c r="O1215" s="102">
        <v>1</v>
      </c>
      <c r="P1215" s="194">
        <v>123968</v>
      </c>
      <c r="Q1215" s="194"/>
      <c r="R1215" s="194"/>
      <c r="S1215" s="213">
        <f t="shared" si="305"/>
        <v>123968</v>
      </c>
      <c r="T1215" s="213">
        <f t="shared" si="306"/>
        <v>0</v>
      </c>
      <c r="U1215" s="213">
        <f t="shared" si="306"/>
        <v>4160</v>
      </c>
      <c r="V1215" s="213">
        <f t="shared" si="306"/>
        <v>0</v>
      </c>
      <c r="W1215" s="213">
        <f t="shared" si="306"/>
        <v>0</v>
      </c>
      <c r="X1215" s="213">
        <f t="shared" si="307"/>
        <v>4160</v>
      </c>
      <c r="Y1215" s="194">
        <v>3</v>
      </c>
      <c r="Z1215" s="194">
        <v>1.59</v>
      </c>
      <c r="AA1215" s="102">
        <v>1</v>
      </c>
      <c r="AB1215" s="102">
        <v>132288</v>
      </c>
      <c r="AC1215" s="102"/>
      <c r="AD1215" s="102"/>
      <c r="AE1215" s="213">
        <f t="shared" si="308"/>
        <v>132288</v>
      </c>
      <c r="AF1215" s="194">
        <v>4</v>
      </c>
      <c r="AG1215" s="194">
        <v>1.63</v>
      </c>
      <c r="AH1215" s="102">
        <v>1</v>
      </c>
      <c r="AI1215" s="102">
        <v>135616</v>
      </c>
      <c r="AJ1215" s="102"/>
      <c r="AK1215" s="102"/>
      <c r="AL1215" s="213">
        <f t="shared" si="309"/>
        <v>135616</v>
      </c>
    </row>
    <row r="1216" spans="1:38" ht="40.5">
      <c r="A1216" s="194">
        <v>11</v>
      </c>
      <c r="B1216" s="102" t="s">
        <v>1497</v>
      </c>
      <c r="C1216" s="102" t="s">
        <v>5282</v>
      </c>
      <c r="D1216" s="194">
        <v>1980</v>
      </c>
      <c r="E1216" s="942" t="s">
        <v>1133</v>
      </c>
      <c r="F1216" s="194" t="s">
        <v>1134</v>
      </c>
      <c r="G1216" s="194">
        <v>2</v>
      </c>
      <c r="H1216" s="194">
        <v>1.54</v>
      </c>
      <c r="I1216" s="102">
        <v>1</v>
      </c>
      <c r="J1216" s="102">
        <v>128128</v>
      </c>
      <c r="K1216" s="102"/>
      <c r="L1216" s="102"/>
      <c r="M1216" s="213">
        <f t="shared" si="304"/>
        <v>128128</v>
      </c>
      <c r="N1216" s="194">
        <v>1.49</v>
      </c>
      <c r="O1216" s="102">
        <v>1</v>
      </c>
      <c r="P1216" s="194">
        <v>123968</v>
      </c>
      <c r="Q1216" s="194"/>
      <c r="R1216" s="194"/>
      <c r="S1216" s="213">
        <f t="shared" si="305"/>
        <v>123968</v>
      </c>
      <c r="T1216" s="213">
        <f t="shared" si="306"/>
        <v>0</v>
      </c>
      <c r="U1216" s="213">
        <f t="shared" si="306"/>
        <v>4160</v>
      </c>
      <c r="V1216" s="213">
        <f t="shared" si="306"/>
        <v>0</v>
      </c>
      <c r="W1216" s="213">
        <f t="shared" si="306"/>
        <v>0</v>
      </c>
      <c r="X1216" s="213">
        <f t="shared" si="307"/>
        <v>4160</v>
      </c>
      <c r="Y1216" s="194">
        <v>3</v>
      </c>
      <c r="Z1216" s="194">
        <v>1.59</v>
      </c>
      <c r="AA1216" s="102">
        <v>1</v>
      </c>
      <c r="AB1216" s="102">
        <v>132288</v>
      </c>
      <c r="AC1216" s="102"/>
      <c r="AD1216" s="102"/>
      <c r="AE1216" s="213">
        <f t="shared" si="308"/>
        <v>132288</v>
      </c>
      <c r="AF1216" s="194">
        <v>4</v>
      </c>
      <c r="AG1216" s="194">
        <v>1.63</v>
      </c>
      <c r="AH1216" s="102">
        <v>1</v>
      </c>
      <c r="AI1216" s="102">
        <v>135616</v>
      </c>
      <c r="AJ1216" s="102"/>
      <c r="AK1216" s="102"/>
      <c r="AL1216" s="213">
        <f t="shared" si="309"/>
        <v>135616</v>
      </c>
    </row>
    <row r="1217" spans="1:38" ht="27">
      <c r="A1217" s="194">
        <v>12</v>
      </c>
      <c r="B1217" s="104" t="s">
        <v>6834</v>
      </c>
      <c r="C1217" s="104" t="s">
        <v>5282</v>
      </c>
      <c r="D1217" s="194">
        <v>1998</v>
      </c>
      <c r="E1217" s="942" t="s">
        <v>1163</v>
      </c>
      <c r="F1217" s="194" t="s">
        <v>990</v>
      </c>
      <c r="G1217" s="194">
        <v>5</v>
      </c>
      <c r="H1217" s="194">
        <v>1.9</v>
      </c>
      <c r="I1217" s="102">
        <v>1</v>
      </c>
      <c r="J1217" s="102">
        <v>158080</v>
      </c>
      <c r="K1217" s="102"/>
      <c r="L1217" s="102"/>
      <c r="M1217" s="213">
        <f t="shared" si="304"/>
        <v>158080</v>
      </c>
      <c r="N1217" s="194">
        <v>1.9</v>
      </c>
      <c r="O1217" s="102">
        <v>1</v>
      </c>
      <c r="P1217" s="194">
        <v>158080</v>
      </c>
      <c r="Q1217" s="194"/>
      <c r="R1217" s="194"/>
      <c r="S1217" s="213">
        <f t="shared" si="305"/>
        <v>158080</v>
      </c>
      <c r="T1217" s="213">
        <f t="shared" si="306"/>
        <v>0</v>
      </c>
      <c r="U1217" s="213">
        <f t="shared" si="306"/>
        <v>0</v>
      </c>
      <c r="V1217" s="213">
        <f t="shared" si="306"/>
        <v>0</v>
      </c>
      <c r="W1217" s="213">
        <f t="shared" si="306"/>
        <v>0</v>
      </c>
      <c r="X1217" s="213">
        <f t="shared" si="307"/>
        <v>0</v>
      </c>
      <c r="Y1217" s="194">
        <v>6</v>
      </c>
      <c r="Z1217" s="194">
        <v>1.96</v>
      </c>
      <c r="AA1217" s="102">
        <v>1</v>
      </c>
      <c r="AB1217" s="102">
        <v>163072</v>
      </c>
      <c r="AC1217" s="102"/>
      <c r="AD1217" s="102"/>
      <c r="AE1217" s="213">
        <f t="shared" si="308"/>
        <v>163072</v>
      </c>
      <c r="AF1217" s="194">
        <v>7</v>
      </c>
      <c r="AG1217" s="194">
        <v>1.96</v>
      </c>
      <c r="AH1217" s="102">
        <v>1</v>
      </c>
      <c r="AI1217" s="102">
        <v>163072</v>
      </c>
      <c r="AJ1217" s="102"/>
      <c r="AK1217" s="102"/>
      <c r="AL1217" s="213">
        <f t="shared" si="309"/>
        <v>163072</v>
      </c>
    </row>
    <row r="1218" spans="1:38" ht="27">
      <c r="A1218" s="194">
        <v>13</v>
      </c>
      <c r="B1218" s="102" t="s">
        <v>4379</v>
      </c>
      <c r="C1218" s="102" t="s">
        <v>5282</v>
      </c>
      <c r="D1218" s="194">
        <v>1977</v>
      </c>
      <c r="E1218" s="942" t="s">
        <v>1163</v>
      </c>
      <c r="F1218" s="194" t="s">
        <v>990</v>
      </c>
      <c r="G1218" s="194">
        <v>5</v>
      </c>
      <c r="H1218" s="194">
        <v>1.9</v>
      </c>
      <c r="I1218" s="102">
        <v>1</v>
      </c>
      <c r="J1218" s="102">
        <v>158080</v>
      </c>
      <c r="K1218" s="102"/>
      <c r="L1218" s="102"/>
      <c r="M1218" s="213">
        <f t="shared" si="304"/>
        <v>158080</v>
      </c>
      <c r="N1218" s="194">
        <v>1.9</v>
      </c>
      <c r="O1218" s="102">
        <v>1</v>
      </c>
      <c r="P1218" s="194">
        <v>158080</v>
      </c>
      <c r="Q1218" s="194"/>
      <c r="R1218" s="194"/>
      <c r="S1218" s="213">
        <f t="shared" si="305"/>
        <v>158080</v>
      </c>
      <c r="T1218" s="213">
        <f t="shared" si="306"/>
        <v>0</v>
      </c>
      <c r="U1218" s="213">
        <f t="shared" si="306"/>
        <v>0</v>
      </c>
      <c r="V1218" s="213">
        <f t="shared" si="306"/>
        <v>0</v>
      </c>
      <c r="W1218" s="213">
        <f t="shared" si="306"/>
        <v>0</v>
      </c>
      <c r="X1218" s="213">
        <f t="shared" si="307"/>
        <v>0</v>
      </c>
      <c r="Y1218" s="194">
        <v>6</v>
      </c>
      <c r="Z1218" s="194">
        <v>1.96</v>
      </c>
      <c r="AA1218" s="102">
        <v>1</v>
      </c>
      <c r="AB1218" s="102">
        <v>163072</v>
      </c>
      <c r="AC1218" s="102"/>
      <c r="AD1218" s="102"/>
      <c r="AE1218" s="213">
        <f t="shared" si="308"/>
        <v>163072</v>
      </c>
      <c r="AF1218" s="194">
        <v>7</v>
      </c>
      <c r="AG1218" s="194">
        <v>1.96</v>
      </c>
      <c r="AH1218" s="102">
        <v>1</v>
      </c>
      <c r="AI1218" s="102">
        <v>163072</v>
      </c>
      <c r="AJ1218" s="102"/>
      <c r="AK1218" s="102"/>
      <c r="AL1218" s="213">
        <f t="shared" si="309"/>
        <v>163072</v>
      </c>
    </row>
    <row r="1219" spans="1:38" ht="27">
      <c r="A1219" s="194">
        <v>14</v>
      </c>
      <c r="B1219" s="102" t="s">
        <v>872</v>
      </c>
      <c r="C1219" s="102"/>
      <c r="D1219" s="194"/>
      <c r="E1219" s="942" t="s">
        <v>1163</v>
      </c>
      <c r="F1219" s="194" t="s">
        <v>990</v>
      </c>
      <c r="G1219" s="194">
        <v>7</v>
      </c>
      <c r="H1219" s="194">
        <v>1.96</v>
      </c>
      <c r="I1219" s="102">
        <v>1</v>
      </c>
      <c r="J1219" s="102">
        <v>163072</v>
      </c>
      <c r="K1219" s="102"/>
      <c r="L1219" s="102"/>
      <c r="M1219" s="213">
        <f t="shared" si="304"/>
        <v>163072</v>
      </c>
      <c r="N1219" s="194">
        <v>1.96</v>
      </c>
      <c r="O1219" s="102">
        <v>1</v>
      </c>
      <c r="P1219" s="194">
        <v>163072</v>
      </c>
      <c r="Q1219" s="194"/>
      <c r="R1219" s="194"/>
      <c r="S1219" s="213">
        <f t="shared" si="305"/>
        <v>163072</v>
      </c>
      <c r="T1219" s="213">
        <f t="shared" si="306"/>
        <v>0</v>
      </c>
      <c r="U1219" s="213">
        <f t="shared" si="306"/>
        <v>0</v>
      </c>
      <c r="V1219" s="213">
        <f t="shared" si="306"/>
        <v>0</v>
      </c>
      <c r="W1219" s="213">
        <f t="shared" si="306"/>
        <v>0</v>
      </c>
      <c r="X1219" s="213">
        <f t="shared" si="307"/>
        <v>0</v>
      </c>
      <c r="Y1219" s="194">
        <v>8</v>
      </c>
      <c r="Z1219" s="194">
        <v>2.02</v>
      </c>
      <c r="AA1219" s="102">
        <v>1</v>
      </c>
      <c r="AB1219" s="102">
        <v>168064</v>
      </c>
      <c r="AC1219" s="102"/>
      <c r="AD1219" s="102"/>
      <c r="AE1219" s="213">
        <f t="shared" si="308"/>
        <v>168064</v>
      </c>
      <c r="AF1219" s="194">
        <v>9</v>
      </c>
      <c r="AG1219" s="194">
        <v>2.02</v>
      </c>
      <c r="AH1219" s="102">
        <v>1</v>
      </c>
      <c r="AI1219" s="102">
        <v>168064</v>
      </c>
      <c r="AJ1219" s="102"/>
      <c r="AK1219" s="102"/>
      <c r="AL1219" s="213">
        <f t="shared" si="309"/>
        <v>168064</v>
      </c>
    </row>
    <row r="1220" spans="1:38" ht="27">
      <c r="A1220" s="194">
        <v>15</v>
      </c>
      <c r="B1220" s="104" t="s">
        <v>872</v>
      </c>
      <c r="C1220" s="104"/>
      <c r="D1220" s="194"/>
      <c r="E1220" s="942" t="s">
        <v>1163</v>
      </c>
      <c r="F1220" s="194" t="s">
        <v>990</v>
      </c>
      <c r="G1220" s="194">
        <v>7</v>
      </c>
      <c r="H1220" s="194">
        <v>1.96</v>
      </c>
      <c r="I1220" s="102">
        <v>1</v>
      </c>
      <c r="J1220" s="102">
        <v>163072</v>
      </c>
      <c r="K1220" s="102"/>
      <c r="L1220" s="102"/>
      <c r="M1220" s="213">
        <f t="shared" si="304"/>
        <v>163072</v>
      </c>
      <c r="N1220" s="194">
        <v>1.96</v>
      </c>
      <c r="O1220" s="102">
        <v>1</v>
      </c>
      <c r="P1220" s="194">
        <v>163072</v>
      </c>
      <c r="Q1220" s="194"/>
      <c r="R1220" s="194"/>
      <c r="S1220" s="213">
        <f t="shared" si="305"/>
        <v>163072</v>
      </c>
      <c r="T1220" s="213">
        <f t="shared" si="306"/>
        <v>0</v>
      </c>
      <c r="U1220" s="213">
        <f t="shared" si="306"/>
        <v>0</v>
      </c>
      <c r="V1220" s="213">
        <f t="shared" si="306"/>
        <v>0</v>
      </c>
      <c r="W1220" s="213">
        <f t="shared" si="306"/>
        <v>0</v>
      </c>
      <c r="X1220" s="213">
        <f t="shared" si="307"/>
        <v>0</v>
      </c>
      <c r="Y1220" s="194">
        <v>8</v>
      </c>
      <c r="Z1220" s="194">
        <v>2.02</v>
      </c>
      <c r="AA1220" s="102">
        <v>1</v>
      </c>
      <c r="AB1220" s="102">
        <v>168064</v>
      </c>
      <c r="AC1220" s="102"/>
      <c r="AD1220" s="102"/>
      <c r="AE1220" s="213">
        <f t="shared" si="308"/>
        <v>168064</v>
      </c>
      <c r="AF1220" s="194">
        <v>9</v>
      </c>
      <c r="AG1220" s="194">
        <v>2.02</v>
      </c>
      <c r="AH1220" s="102">
        <v>1</v>
      </c>
      <c r="AI1220" s="102">
        <v>168064</v>
      </c>
      <c r="AJ1220" s="102"/>
      <c r="AK1220" s="102"/>
      <c r="AL1220" s="213">
        <f t="shared" si="309"/>
        <v>168064</v>
      </c>
    </row>
    <row r="1221" spans="1:38" ht="27">
      <c r="A1221" s="194">
        <v>16</v>
      </c>
      <c r="B1221" s="102" t="s">
        <v>6835</v>
      </c>
      <c r="C1221" s="102" t="s">
        <v>5282</v>
      </c>
      <c r="D1221" s="194">
        <v>1987</v>
      </c>
      <c r="E1221" s="942" t="s">
        <v>1163</v>
      </c>
      <c r="F1221" s="194" t="s">
        <v>990</v>
      </c>
      <c r="G1221" s="194">
        <v>3</v>
      </c>
      <c r="H1221" s="194">
        <v>1.84</v>
      </c>
      <c r="I1221" s="102">
        <v>1</v>
      </c>
      <c r="J1221" s="102">
        <v>153088</v>
      </c>
      <c r="K1221" s="102"/>
      <c r="L1221" s="102"/>
      <c r="M1221" s="213">
        <f t="shared" si="304"/>
        <v>153088</v>
      </c>
      <c r="N1221" s="194">
        <v>1.79</v>
      </c>
      <c r="O1221" s="102">
        <v>1</v>
      </c>
      <c r="P1221" s="194">
        <v>148928</v>
      </c>
      <c r="Q1221" s="194"/>
      <c r="R1221" s="194"/>
      <c r="S1221" s="213">
        <f t="shared" si="305"/>
        <v>148928</v>
      </c>
      <c r="T1221" s="213">
        <f t="shared" si="306"/>
        <v>0</v>
      </c>
      <c r="U1221" s="213">
        <f t="shared" si="306"/>
        <v>4160</v>
      </c>
      <c r="V1221" s="213">
        <f t="shared" si="306"/>
        <v>0</v>
      </c>
      <c r="W1221" s="213">
        <f t="shared" si="306"/>
        <v>0</v>
      </c>
      <c r="X1221" s="213">
        <f t="shared" si="307"/>
        <v>4160</v>
      </c>
      <c r="Y1221" s="194">
        <v>4</v>
      </c>
      <c r="Z1221" s="194">
        <v>1.9</v>
      </c>
      <c r="AA1221" s="102">
        <v>1</v>
      </c>
      <c r="AB1221" s="102">
        <v>158080</v>
      </c>
      <c r="AC1221" s="102"/>
      <c r="AD1221" s="102"/>
      <c r="AE1221" s="213">
        <f t="shared" si="308"/>
        <v>158080</v>
      </c>
      <c r="AF1221" s="194">
        <v>5</v>
      </c>
      <c r="AG1221" s="194">
        <v>1.9</v>
      </c>
      <c r="AH1221" s="102">
        <v>1</v>
      </c>
      <c r="AI1221" s="102">
        <v>158080</v>
      </c>
      <c r="AJ1221" s="102"/>
      <c r="AK1221" s="102"/>
      <c r="AL1221" s="213">
        <f t="shared" si="309"/>
        <v>158080</v>
      </c>
    </row>
    <row r="1222" spans="1:38" ht="27">
      <c r="A1222" s="194">
        <v>17</v>
      </c>
      <c r="B1222" s="102" t="s">
        <v>8209</v>
      </c>
      <c r="C1222" s="102" t="s">
        <v>5282</v>
      </c>
      <c r="D1222" s="194">
        <v>2001</v>
      </c>
      <c r="E1222" s="942" t="s">
        <v>1163</v>
      </c>
      <c r="F1222" s="194" t="s">
        <v>990</v>
      </c>
      <c r="G1222" s="194">
        <v>2</v>
      </c>
      <c r="H1222" s="194">
        <v>1.79</v>
      </c>
      <c r="I1222" s="102">
        <v>1</v>
      </c>
      <c r="J1222" s="102">
        <v>148928</v>
      </c>
      <c r="K1222" s="102"/>
      <c r="L1222" s="102"/>
      <c r="M1222" s="213">
        <f t="shared" si="304"/>
        <v>148928</v>
      </c>
      <c r="N1222" s="194">
        <v>1.73</v>
      </c>
      <c r="O1222" s="102">
        <v>1</v>
      </c>
      <c r="P1222" s="194">
        <v>143936</v>
      </c>
      <c r="Q1222" s="194"/>
      <c r="R1222" s="194"/>
      <c r="S1222" s="213">
        <f t="shared" si="305"/>
        <v>143936</v>
      </c>
      <c r="T1222" s="213">
        <f t="shared" si="306"/>
        <v>0</v>
      </c>
      <c r="U1222" s="213">
        <f t="shared" si="306"/>
        <v>4992</v>
      </c>
      <c r="V1222" s="213">
        <f t="shared" si="306"/>
        <v>0</v>
      </c>
      <c r="W1222" s="213">
        <f t="shared" si="306"/>
        <v>0</v>
      </c>
      <c r="X1222" s="213">
        <f t="shared" si="307"/>
        <v>4992</v>
      </c>
      <c r="Y1222" s="194">
        <v>3</v>
      </c>
      <c r="Z1222" s="194">
        <v>1.84</v>
      </c>
      <c r="AA1222" s="102">
        <v>1</v>
      </c>
      <c r="AB1222" s="102">
        <v>153088</v>
      </c>
      <c r="AC1222" s="102"/>
      <c r="AD1222" s="102"/>
      <c r="AE1222" s="213">
        <f t="shared" si="308"/>
        <v>153088</v>
      </c>
      <c r="AF1222" s="194">
        <v>4</v>
      </c>
      <c r="AG1222" s="194">
        <v>1.9</v>
      </c>
      <c r="AH1222" s="102">
        <v>1</v>
      </c>
      <c r="AI1222" s="102">
        <v>158080</v>
      </c>
      <c r="AJ1222" s="102"/>
      <c r="AK1222" s="102"/>
      <c r="AL1222" s="213">
        <f t="shared" si="309"/>
        <v>158080</v>
      </c>
    </row>
    <row r="1223" spans="1:38" ht="27">
      <c r="A1223" s="194">
        <v>18</v>
      </c>
      <c r="B1223" s="104" t="s">
        <v>6836</v>
      </c>
      <c r="C1223" s="104" t="s">
        <v>5282</v>
      </c>
      <c r="D1223" s="194">
        <v>1999</v>
      </c>
      <c r="E1223" s="942" t="s">
        <v>1163</v>
      </c>
      <c r="F1223" s="194" t="s">
        <v>990</v>
      </c>
      <c r="G1223" s="194">
        <v>4</v>
      </c>
      <c r="H1223" s="194">
        <v>1.9</v>
      </c>
      <c r="I1223" s="102">
        <v>1</v>
      </c>
      <c r="J1223" s="102">
        <v>158080</v>
      </c>
      <c r="K1223" s="102"/>
      <c r="L1223" s="102"/>
      <c r="M1223" s="213">
        <f t="shared" si="304"/>
        <v>158080</v>
      </c>
      <c r="N1223" s="194">
        <v>1.84</v>
      </c>
      <c r="O1223" s="102">
        <v>1</v>
      </c>
      <c r="P1223" s="194">
        <v>153088</v>
      </c>
      <c r="Q1223" s="194"/>
      <c r="R1223" s="194"/>
      <c r="S1223" s="213">
        <f t="shared" si="305"/>
        <v>153088</v>
      </c>
      <c r="T1223" s="213">
        <f t="shared" si="306"/>
        <v>0</v>
      </c>
      <c r="U1223" s="213">
        <f t="shared" si="306"/>
        <v>4992</v>
      </c>
      <c r="V1223" s="213">
        <f t="shared" si="306"/>
        <v>0</v>
      </c>
      <c r="W1223" s="213">
        <f t="shared" si="306"/>
        <v>0</v>
      </c>
      <c r="X1223" s="213">
        <f t="shared" si="307"/>
        <v>4992</v>
      </c>
      <c r="Y1223" s="194">
        <v>5</v>
      </c>
      <c r="Z1223" s="194">
        <v>1.9</v>
      </c>
      <c r="AA1223" s="102">
        <v>1</v>
      </c>
      <c r="AB1223" s="102">
        <v>158080</v>
      </c>
      <c r="AC1223" s="102"/>
      <c r="AD1223" s="102"/>
      <c r="AE1223" s="213">
        <f t="shared" si="308"/>
        <v>158080</v>
      </c>
      <c r="AF1223" s="194">
        <v>6</v>
      </c>
      <c r="AG1223" s="194">
        <v>1.96</v>
      </c>
      <c r="AH1223" s="102">
        <v>1</v>
      </c>
      <c r="AI1223" s="102">
        <v>163072</v>
      </c>
      <c r="AJ1223" s="102"/>
      <c r="AK1223" s="102"/>
      <c r="AL1223" s="213">
        <f t="shared" si="309"/>
        <v>163072</v>
      </c>
    </row>
    <row r="1224" spans="1:38" ht="27">
      <c r="A1224" s="194">
        <v>19</v>
      </c>
      <c r="B1224" s="102" t="s">
        <v>5534</v>
      </c>
      <c r="C1224" s="102" t="s">
        <v>5282</v>
      </c>
      <c r="D1224" s="194">
        <v>1994</v>
      </c>
      <c r="E1224" s="942" t="s">
        <v>1121</v>
      </c>
      <c r="F1224" s="194" t="s">
        <v>990</v>
      </c>
      <c r="G1224" s="194">
        <v>4</v>
      </c>
      <c r="H1224" s="194">
        <v>1.9</v>
      </c>
      <c r="I1224" s="102">
        <v>1</v>
      </c>
      <c r="J1224" s="102">
        <v>158080</v>
      </c>
      <c r="K1224" s="102"/>
      <c r="L1224" s="102"/>
      <c r="M1224" s="213">
        <f t="shared" si="304"/>
        <v>158080</v>
      </c>
      <c r="N1224" s="194">
        <v>1.84</v>
      </c>
      <c r="O1224" s="102">
        <v>1</v>
      </c>
      <c r="P1224" s="194">
        <v>153088</v>
      </c>
      <c r="Q1224" s="194"/>
      <c r="R1224" s="194"/>
      <c r="S1224" s="213">
        <f t="shared" si="305"/>
        <v>153088</v>
      </c>
      <c r="T1224" s="213">
        <f t="shared" si="306"/>
        <v>0</v>
      </c>
      <c r="U1224" s="213">
        <f t="shared" si="306"/>
        <v>4992</v>
      </c>
      <c r="V1224" s="213">
        <f t="shared" si="306"/>
        <v>0</v>
      </c>
      <c r="W1224" s="213">
        <f t="shared" si="306"/>
        <v>0</v>
      </c>
      <c r="X1224" s="213">
        <f t="shared" si="307"/>
        <v>4992</v>
      </c>
      <c r="Y1224" s="194">
        <v>5</v>
      </c>
      <c r="Z1224" s="194">
        <v>1.9</v>
      </c>
      <c r="AA1224" s="102">
        <v>1</v>
      </c>
      <c r="AB1224" s="102">
        <v>158080</v>
      </c>
      <c r="AC1224" s="102"/>
      <c r="AD1224" s="102"/>
      <c r="AE1224" s="213">
        <f t="shared" si="308"/>
        <v>158080</v>
      </c>
      <c r="AF1224" s="194">
        <v>6</v>
      </c>
      <c r="AG1224" s="194">
        <v>1.96</v>
      </c>
      <c r="AH1224" s="102">
        <v>1</v>
      </c>
      <c r="AI1224" s="102">
        <v>163072</v>
      </c>
      <c r="AJ1224" s="102"/>
      <c r="AK1224" s="102"/>
      <c r="AL1224" s="213">
        <f t="shared" si="309"/>
        <v>163072</v>
      </c>
    </row>
    <row r="1225" spans="1:38" ht="27">
      <c r="A1225" s="194">
        <v>20</v>
      </c>
      <c r="B1225" s="102" t="s">
        <v>5535</v>
      </c>
      <c r="C1225" s="102" t="s">
        <v>5282</v>
      </c>
      <c r="D1225" s="194">
        <v>1998</v>
      </c>
      <c r="E1225" s="942" t="s">
        <v>1121</v>
      </c>
      <c r="F1225" s="194" t="s">
        <v>990</v>
      </c>
      <c r="G1225" s="194">
        <v>4</v>
      </c>
      <c r="H1225" s="194">
        <v>1.9</v>
      </c>
      <c r="I1225" s="102">
        <v>1</v>
      </c>
      <c r="J1225" s="102">
        <v>158080</v>
      </c>
      <c r="K1225" s="102"/>
      <c r="L1225" s="102"/>
      <c r="M1225" s="213">
        <f t="shared" si="304"/>
        <v>158080</v>
      </c>
      <c r="N1225" s="194">
        <v>1.84</v>
      </c>
      <c r="O1225" s="102">
        <v>1</v>
      </c>
      <c r="P1225" s="194">
        <v>153088</v>
      </c>
      <c r="Q1225" s="194"/>
      <c r="R1225" s="194"/>
      <c r="S1225" s="213">
        <f t="shared" si="305"/>
        <v>153088</v>
      </c>
      <c r="T1225" s="213">
        <f t="shared" si="306"/>
        <v>0</v>
      </c>
      <c r="U1225" s="213">
        <f t="shared" si="306"/>
        <v>4992</v>
      </c>
      <c r="V1225" s="213">
        <f t="shared" si="306"/>
        <v>0</v>
      </c>
      <c r="W1225" s="213">
        <f t="shared" si="306"/>
        <v>0</v>
      </c>
      <c r="X1225" s="213">
        <f t="shared" si="307"/>
        <v>4992</v>
      </c>
      <c r="Y1225" s="194">
        <v>5</v>
      </c>
      <c r="Z1225" s="194">
        <v>1.9</v>
      </c>
      <c r="AA1225" s="102">
        <v>1</v>
      </c>
      <c r="AB1225" s="102">
        <v>158080</v>
      </c>
      <c r="AC1225" s="102"/>
      <c r="AD1225" s="102"/>
      <c r="AE1225" s="213">
        <f t="shared" si="308"/>
        <v>158080</v>
      </c>
      <c r="AF1225" s="194">
        <v>6</v>
      </c>
      <c r="AG1225" s="194">
        <v>1.96</v>
      </c>
      <c r="AH1225" s="102">
        <v>1</v>
      </c>
      <c r="AI1225" s="102">
        <v>163072</v>
      </c>
      <c r="AJ1225" s="102"/>
      <c r="AK1225" s="102"/>
      <c r="AL1225" s="213">
        <f t="shared" si="309"/>
        <v>163072</v>
      </c>
    </row>
    <row r="1226" spans="1:38" ht="27">
      <c r="A1226" s="194">
        <v>21</v>
      </c>
      <c r="B1226" s="104" t="s">
        <v>1483</v>
      </c>
      <c r="C1226" s="104" t="s">
        <v>5282</v>
      </c>
      <c r="D1226" s="194">
        <v>1963</v>
      </c>
      <c r="E1226" s="942" t="s">
        <v>1121</v>
      </c>
      <c r="F1226" s="194" t="s">
        <v>990</v>
      </c>
      <c r="G1226" s="194">
        <v>31</v>
      </c>
      <c r="H1226" s="194">
        <v>2.2799999999999998</v>
      </c>
      <c r="I1226" s="102">
        <v>1</v>
      </c>
      <c r="J1226" s="102">
        <v>189695.99999999997</v>
      </c>
      <c r="K1226" s="102"/>
      <c r="L1226" s="102"/>
      <c r="M1226" s="213">
        <f t="shared" si="304"/>
        <v>189695.99999999997</v>
      </c>
      <c r="N1226" s="194">
        <v>2.2799999999999998</v>
      </c>
      <c r="O1226" s="102">
        <v>1</v>
      </c>
      <c r="P1226" s="194">
        <v>189695.99999999997</v>
      </c>
      <c r="Q1226" s="194"/>
      <c r="R1226" s="194"/>
      <c r="S1226" s="213">
        <f t="shared" si="305"/>
        <v>189695.99999999997</v>
      </c>
      <c r="T1226" s="213">
        <f t="shared" si="306"/>
        <v>0</v>
      </c>
      <c r="U1226" s="213">
        <f t="shared" si="306"/>
        <v>0</v>
      </c>
      <c r="V1226" s="213">
        <f t="shared" si="306"/>
        <v>0</v>
      </c>
      <c r="W1226" s="213">
        <f t="shared" si="306"/>
        <v>0</v>
      </c>
      <c r="X1226" s="213">
        <f t="shared" si="307"/>
        <v>0</v>
      </c>
      <c r="Y1226" s="194">
        <v>32</v>
      </c>
      <c r="Z1226" s="194">
        <v>2.2799999999999998</v>
      </c>
      <c r="AA1226" s="102">
        <v>1</v>
      </c>
      <c r="AB1226" s="102">
        <v>189695.99999999997</v>
      </c>
      <c r="AC1226" s="102"/>
      <c r="AD1226" s="102"/>
      <c r="AE1226" s="213">
        <f t="shared" si="308"/>
        <v>189695.99999999997</v>
      </c>
      <c r="AF1226" s="194">
        <v>33</v>
      </c>
      <c r="AG1226" s="194">
        <v>2.2799999999999998</v>
      </c>
      <c r="AH1226" s="102">
        <v>1</v>
      </c>
      <c r="AI1226" s="102">
        <v>189695.99999999997</v>
      </c>
      <c r="AJ1226" s="102"/>
      <c r="AK1226" s="102"/>
      <c r="AL1226" s="213">
        <f t="shared" si="309"/>
        <v>189695.99999999997</v>
      </c>
    </row>
    <row r="1227" spans="1:38" ht="27">
      <c r="A1227" s="194">
        <v>22</v>
      </c>
      <c r="B1227" s="102" t="s">
        <v>6837</v>
      </c>
      <c r="C1227" s="102" t="s">
        <v>5282</v>
      </c>
      <c r="D1227" s="194">
        <v>2000</v>
      </c>
      <c r="E1227" s="942" t="s">
        <v>1121</v>
      </c>
      <c r="F1227" s="194" t="s">
        <v>990</v>
      </c>
      <c r="G1227" s="194">
        <v>3</v>
      </c>
      <c r="H1227" s="194">
        <v>1.84</v>
      </c>
      <c r="I1227" s="102">
        <v>1</v>
      </c>
      <c r="J1227" s="102">
        <v>153088</v>
      </c>
      <c r="K1227" s="102"/>
      <c r="L1227" s="102"/>
      <c r="M1227" s="213">
        <f t="shared" si="304"/>
        <v>153088</v>
      </c>
      <c r="N1227" s="194">
        <v>1.79</v>
      </c>
      <c r="O1227" s="102">
        <v>1</v>
      </c>
      <c r="P1227" s="194">
        <v>148928</v>
      </c>
      <c r="Q1227" s="194"/>
      <c r="R1227" s="194"/>
      <c r="S1227" s="213">
        <f t="shared" si="305"/>
        <v>148928</v>
      </c>
      <c r="T1227" s="213">
        <f t="shared" si="306"/>
        <v>0</v>
      </c>
      <c r="U1227" s="213">
        <f t="shared" si="306"/>
        <v>4160</v>
      </c>
      <c r="V1227" s="213">
        <f t="shared" si="306"/>
        <v>0</v>
      </c>
      <c r="W1227" s="213">
        <f t="shared" si="306"/>
        <v>0</v>
      </c>
      <c r="X1227" s="213">
        <f t="shared" si="307"/>
        <v>4160</v>
      </c>
      <c r="Y1227" s="194">
        <v>4</v>
      </c>
      <c r="Z1227" s="194">
        <v>1.9</v>
      </c>
      <c r="AA1227" s="102">
        <v>1</v>
      </c>
      <c r="AB1227" s="102">
        <v>158080</v>
      </c>
      <c r="AC1227" s="102"/>
      <c r="AD1227" s="102"/>
      <c r="AE1227" s="213">
        <f t="shared" si="308"/>
        <v>158080</v>
      </c>
      <c r="AF1227" s="194">
        <v>5</v>
      </c>
      <c r="AG1227" s="194">
        <v>1.9</v>
      </c>
      <c r="AH1227" s="102">
        <v>1</v>
      </c>
      <c r="AI1227" s="102">
        <v>158080</v>
      </c>
      <c r="AJ1227" s="102"/>
      <c r="AK1227" s="102"/>
      <c r="AL1227" s="213">
        <f t="shared" si="309"/>
        <v>158080</v>
      </c>
    </row>
    <row r="1228" spans="1:38" ht="27">
      <c r="A1228" s="194">
        <v>23</v>
      </c>
      <c r="B1228" s="102" t="s">
        <v>1767</v>
      </c>
      <c r="C1228" s="102" t="s">
        <v>5282</v>
      </c>
      <c r="D1228" s="194">
        <v>2002</v>
      </c>
      <c r="E1228" s="942" t="s">
        <v>1121</v>
      </c>
      <c r="F1228" s="194" t="s">
        <v>990</v>
      </c>
      <c r="G1228" s="194">
        <v>1</v>
      </c>
      <c r="H1228" s="194">
        <v>1.73</v>
      </c>
      <c r="I1228" s="102">
        <v>1</v>
      </c>
      <c r="J1228" s="102">
        <v>143936</v>
      </c>
      <c r="K1228" s="102"/>
      <c r="L1228" s="102"/>
      <c r="M1228" s="213">
        <f t="shared" si="304"/>
        <v>143936</v>
      </c>
      <c r="N1228" s="194">
        <v>1.68</v>
      </c>
      <c r="O1228" s="102">
        <v>1</v>
      </c>
      <c r="P1228" s="194">
        <v>139776</v>
      </c>
      <c r="Q1228" s="194"/>
      <c r="R1228" s="194"/>
      <c r="S1228" s="213">
        <f t="shared" si="305"/>
        <v>139776</v>
      </c>
      <c r="T1228" s="213">
        <f t="shared" si="306"/>
        <v>0</v>
      </c>
      <c r="U1228" s="213">
        <f t="shared" si="306"/>
        <v>4160</v>
      </c>
      <c r="V1228" s="213">
        <f t="shared" si="306"/>
        <v>0</v>
      </c>
      <c r="W1228" s="213">
        <f t="shared" si="306"/>
        <v>0</v>
      </c>
      <c r="X1228" s="213">
        <f t="shared" si="307"/>
        <v>4160</v>
      </c>
      <c r="Y1228" s="194">
        <v>2</v>
      </c>
      <c r="Z1228" s="194">
        <v>1.79</v>
      </c>
      <c r="AA1228" s="102">
        <v>1</v>
      </c>
      <c r="AB1228" s="102">
        <v>148928</v>
      </c>
      <c r="AC1228" s="102"/>
      <c r="AD1228" s="102"/>
      <c r="AE1228" s="213">
        <f t="shared" si="308"/>
        <v>148928</v>
      </c>
      <c r="AF1228" s="194">
        <v>3</v>
      </c>
      <c r="AG1228" s="194">
        <v>1.84</v>
      </c>
      <c r="AH1228" s="102">
        <v>1</v>
      </c>
      <c r="AI1228" s="102">
        <v>153088</v>
      </c>
      <c r="AJ1228" s="102"/>
      <c r="AK1228" s="102"/>
      <c r="AL1228" s="213">
        <f t="shared" si="309"/>
        <v>153088</v>
      </c>
    </row>
    <row r="1229" spans="1:38" ht="27">
      <c r="A1229" s="194">
        <v>24</v>
      </c>
      <c r="B1229" s="104" t="s">
        <v>6838</v>
      </c>
      <c r="C1229" s="104" t="s">
        <v>5282</v>
      </c>
      <c r="D1229" s="194">
        <v>2002</v>
      </c>
      <c r="E1229" s="942" t="s">
        <v>1121</v>
      </c>
      <c r="F1229" s="194" t="s">
        <v>990</v>
      </c>
      <c r="G1229" s="194">
        <v>2</v>
      </c>
      <c r="H1229" s="194">
        <v>1.79</v>
      </c>
      <c r="I1229" s="102">
        <v>1</v>
      </c>
      <c r="J1229" s="102">
        <v>148928</v>
      </c>
      <c r="K1229" s="102"/>
      <c r="L1229" s="102"/>
      <c r="M1229" s="213">
        <f t="shared" si="304"/>
        <v>148928</v>
      </c>
      <c r="N1229" s="194">
        <v>1.73</v>
      </c>
      <c r="O1229" s="102">
        <v>1</v>
      </c>
      <c r="P1229" s="194">
        <v>143936</v>
      </c>
      <c r="Q1229" s="194"/>
      <c r="R1229" s="194"/>
      <c r="S1229" s="213">
        <f t="shared" si="305"/>
        <v>143936</v>
      </c>
      <c r="T1229" s="213">
        <f t="shared" si="306"/>
        <v>0</v>
      </c>
      <c r="U1229" s="213">
        <f t="shared" si="306"/>
        <v>4992</v>
      </c>
      <c r="V1229" s="213">
        <f t="shared" si="306"/>
        <v>0</v>
      </c>
      <c r="W1229" s="213">
        <f t="shared" si="306"/>
        <v>0</v>
      </c>
      <c r="X1229" s="213">
        <f t="shared" si="307"/>
        <v>4992</v>
      </c>
      <c r="Y1229" s="194">
        <v>3</v>
      </c>
      <c r="Z1229" s="194">
        <v>1.84</v>
      </c>
      <c r="AA1229" s="102">
        <v>1</v>
      </c>
      <c r="AB1229" s="102">
        <v>153088</v>
      </c>
      <c r="AC1229" s="102"/>
      <c r="AD1229" s="102"/>
      <c r="AE1229" s="213">
        <f t="shared" si="308"/>
        <v>153088</v>
      </c>
      <c r="AF1229" s="194">
        <v>4</v>
      </c>
      <c r="AG1229" s="194">
        <v>1.9</v>
      </c>
      <c r="AH1229" s="102">
        <v>1</v>
      </c>
      <c r="AI1229" s="102">
        <v>158080</v>
      </c>
      <c r="AJ1229" s="102"/>
      <c r="AK1229" s="102"/>
      <c r="AL1229" s="213">
        <f t="shared" si="309"/>
        <v>158080</v>
      </c>
    </row>
    <row r="1230" spans="1:38" ht="27">
      <c r="A1230" s="194">
        <v>25</v>
      </c>
      <c r="B1230" s="102" t="s">
        <v>8210</v>
      </c>
      <c r="C1230" s="102" t="s">
        <v>5282</v>
      </c>
      <c r="D1230" s="194">
        <v>2002</v>
      </c>
      <c r="E1230" s="942" t="s">
        <v>1121</v>
      </c>
      <c r="F1230" s="194" t="s">
        <v>990</v>
      </c>
      <c r="G1230" s="194">
        <v>2</v>
      </c>
      <c r="H1230" s="194">
        <v>1.79</v>
      </c>
      <c r="I1230" s="102">
        <v>1</v>
      </c>
      <c r="J1230" s="102">
        <v>148928</v>
      </c>
      <c r="K1230" s="102"/>
      <c r="L1230" s="102"/>
      <c r="M1230" s="213">
        <f t="shared" si="304"/>
        <v>148928</v>
      </c>
      <c r="N1230" s="194">
        <v>1.73</v>
      </c>
      <c r="O1230" s="102">
        <v>1</v>
      </c>
      <c r="P1230" s="194">
        <v>143936</v>
      </c>
      <c r="Q1230" s="194"/>
      <c r="R1230" s="194"/>
      <c r="S1230" s="213">
        <f t="shared" si="305"/>
        <v>143936</v>
      </c>
      <c r="T1230" s="213">
        <f t="shared" si="306"/>
        <v>0</v>
      </c>
      <c r="U1230" s="213">
        <f t="shared" si="306"/>
        <v>4992</v>
      </c>
      <c r="V1230" s="213">
        <f t="shared" si="306"/>
        <v>0</v>
      </c>
      <c r="W1230" s="213">
        <f t="shared" si="306"/>
        <v>0</v>
      </c>
      <c r="X1230" s="213">
        <f t="shared" si="307"/>
        <v>4992</v>
      </c>
      <c r="Y1230" s="194">
        <v>3</v>
      </c>
      <c r="Z1230" s="194">
        <v>1.84</v>
      </c>
      <c r="AA1230" s="102">
        <v>1</v>
      </c>
      <c r="AB1230" s="102">
        <v>153088</v>
      </c>
      <c r="AC1230" s="102"/>
      <c r="AD1230" s="102"/>
      <c r="AE1230" s="213">
        <f t="shared" si="308"/>
        <v>153088</v>
      </c>
      <c r="AF1230" s="194">
        <v>4</v>
      </c>
      <c r="AG1230" s="194">
        <v>1.9</v>
      </c>
      <c r="AH1230" s="102">
        <v>1</v>
      </c>
      <c r="AI1230" s="102">
        <v>158080</v>
      </c>
      <c r="AJ1230" s="102"/>
      <c r="AK1230" s="102"/>
      <c r="AL1230" s="213">
        <f t="shared" si="309"/>
        <v>158080</v>
      </c>
    </row>
    <row r="1231" spans="1:38">
      <c r="A1231" s="194">
        <v>26</v>
      </c>
      <c r="B1231" s="102" t="s">
        <v>1484</v>
      </c>
      <c r="C1231" s="102" t="s">
        <v>5282</v>
      </c>
      <c r="D1231" s="194">
        <v>1985</v>
      </c>
      <c r="E1231" s="942" t="s">
        <v>1279</v>
      </c>
      <c r="F1231" s="194" t="s">
        <v>990</v>
      </c>
      <c r="G1231" s="194">
        <v>13</v>
      </c>
      <c r="H1231" s="194">
        <v>2.14</v>
      </c>
      <c r="I1231" s="102">
        <v>1</v>
      </c>
      <c r="J1231" s="102">
        <v>178048</v>
      </c>
      <c r="K1231" s="102"/>
      <c r="L1231" s="102"/>
      <c r="M1231" s="213">
        <f t="shared" si="304"/>
        <v>178048</v>
      </c>
      <c r="N1231" s="194">
        <v>2.08</v>
      </c>
      <c r="O1231" s="102">
        <v>1</v>
      </c>
      <c r="P1231" s="194">
        <v>173056</v>
      </c>
      <c r="Q1231" s="194"/>
      <c r="R1231" s="194"/>
      <c r="S1231" s="213">
        <f t="shared" si="305"/>
        <v>173056</v>
      </c>
      <c r="T1231" s="213">
        <f t="shared" ref="T1231:W1231" si="310">I1231-O1231</f>
        <v>0</v>
      </c>
      <c r="U1231" s="213">
        <f t="shared" si="310"/>
        <v>4992</v>
      </c>
      <c r="V1231" s="213">
        <f t="shared" si="310"/>
        <v>0</v>
      </c>
      <c r="W1231" s="213">
        <f t="shared" si="310"/>
        <v>0</v>
      </c>
      <c r="X1231" s="213">
        <f t="shared" si="307"/>
        <v>4992</v>
      </c>
      <c r="Y1231" s="194">
        <v>14</v>
      </c>
      <c r="Z1231" s="194">
        <v>2.14</v>
      </c>
      <c r="AA1231" s="102">
        <v>1</v>
      </c>
      <c r="AB1231" s="102">
        <v>178048</v>
      </c>
      <c r="AC1231" s="102"/>
      <c r="AD1231" s="102"/>
      <c r="AE1231" s="213">
        <f t="shared" si="308"/>
        <v>178048</v>
      </c>
      <c r="AF1231" s="194">
        <v>15</v>
      </c>
      <c r="AG1231" s="194">
        <v>2.14</v>
      </c>
      <c r="AH1231" s="102">
        <v>1</v>
      </c>
      <c r="AI1231" s="102">
        <v>178048</v>
      </c>
      <c r="AJ1231" s="102"/>
      <c r="AK1231" s="102"/>
      <c r="AL1231" s="213">
        <f t="shared" si="309"/>
        <v>178048</v>
      </c>
    </row>
    <row r="1232" spans="1:38">
      <c r="A1232" s="194"/>
      <c r="B1232" s="102" t="s">
        <v>1359</v>
      </c>
      <c r="C1232" s="102"/>
      <c r="D1232" s="194"/>
      <c r="E1232" s="942"/>
      <c r="F1232" s="194"/>
      <c r="G1232" s="194"/>
      <c r="H1232" s="194"/>
      <c r="I1232" s="102"/>
      <c r="J1232" s="102"/>
      <c r="K1232" s="102"/>
      <c r="L1232" s="102"/>
      <c r="M1232" s="213">
        <v>15000</v>
      </c>
      <c r="N1232" s="194"/>
      <c r="O1232" s="102"/>
      <c r="P1232" s="194"/>
      <c r="Q1232" s="194"/>
      <c r="R1232" s="194"/>
      <c r="S1232" s="213">
        <v>15000</v>
      </c>
      <c r="T1232" s="213"/>
      <c r="U1232" s="213"/>
      <c r="V1232" s="213"/>
      <c r="W1232" s="213"/>
      <c r="X1232" s="213"/>
      <c r="Y1232" s="194"/>
      <c r="Z1232" s="194"/>
      <c r="AA1232" s="102"/>
      <c r="AB1232" s="102"/>
      <c r="AC1232" s="102"/>
      <c r="AD1232" s="102"/>
      <c r="AE1232" s="213">
        <v>15000</v>
      </c>
      <c r="AF1232" s="194"/>
      <c r="AG1232" s="194"/>
      <c r="AH1232" s="102"/>
      <c r="AI1232" s="102"/>
      <c r="AJ1232" s="102"/>
      <c r="AK1232" s="102"/>
      <c r="AL1232" s="213">
        <v>15000</v>
      </c>
    </row>
    <row r="1233" spans="1:38" s="216" customFormat="1" ht="14.25">
      <c r="A1233" s="211"/>
      <c r="B1233" s="219"/>
      <c r="C1233" s="219"/>
      <c r="D1233" s="215"/>
      <c r="E1233" s="215"/>
      <c r="F1233" s="215" t="s">
        <v>1</v>
      </c>
      <c r="G1233" s="215"/>
      <c r="H1233" s="215"/>
      <c r="I1233" s="215">
        <f>SUM(I1206:I1231)</f>
        <v>26</v>
      </c>
      <c r="J1233" s="215">
        <f t="shared" ref="J1233:L1233" si="311">SUM(J1206:J1232)</f>
        <v>5179200</v>
      </c>
      <c r="K1233" s="215">
        <f t="shared" si="311"/>
        <v>0</v>
      </c>
      <c r="L1233" s="215">
        <f t="shared" si="311"/>
        <v>0</v>
      </c>
      <c r="M1233" s="215">
        <f>SUM(M1206:M1232)</f>
        <v>5194200</v>
      </c>
      <c r="N1233" s="215"/>
      <c r="O1233" s="215">
        <f t="shared" ref="O1233:X1233" si="312">SUM(O1206:O1231)</f>
        <v>26</v>
      </c>
      <c r="P1233" s="215">
        <f t="shared" si="312"/>
        <v>5095168</v>
      </c>
      <c r="Q1233" s="215">
        <f t="shared" si="312"/>
        <v>0</v>
      </c>
      <c r="R1233" s="215">
        <f t="shared" si="312"/>
        <v>0</v>
      </c>
      <c r="S1233" s="215">
        <f>SUM(S1206:S1232)</f>
        <v>5110168</v>
      </c>
      <c r="T1233" s="215">
        <f t="shared" si="312"/>
        <v>0</v>
      </c>
      <c r="U1233" s="215">
        <f t="shared" si="312"/>
        <v>84031.999999999942</v>
      </c>
      <c r="V1233" s="215">
        <f t="shared" si="312"/>
        <v>0</v>
      </c>
      <c r="W1233" s="215">
        <f t="shared" si="312"/>
        <v>0</v>
      </c>
      <c r="X1233" s="215">
        <f t="shared" si="312"/>
        <v>84031.999999999942</v>
      </c>
      <c r="Y1233" s="215"/>
      <c r="Z1233" s="215"/>
      <c r="AA1233" s="215">
        <f>SUM(AA1206:AA1231)</f>
        <v>26</v>
      </c>
      <c r="AB1233" s="215">
        <f>SUM(AB1206:AB1231)</f>
        <v>5254912</v>
      </c>
      <c r="AC1233" s="215">
        <f>SUM(AC1206:AC1231)</f>
        <v>0</v>
      </c>
      <c r="AD1233" s="215">
        <f>SUM(AD1206:AD1231)</f>
        <v>0</v>
      </c>
      <c r="AE1233" s="215">
        <f>SUM(AE1206:AE1232)</f>
        <v>5269912</v>
      </c>
      <c r="AF1233" s="215"/>
      <c r="AG1233" s="215"/>
      <c r="AH1233" s="215">
        <f>SUM(AH1206:AH1231)</f>
        <v>26</v>
      </c>
      <c r="AI1233" s="215">
        <f>SUM(AI1206:AI1231)</f>
        <v>5310656</v>
      </c>
      <c r="AJ1233" s="215">
        <f>SUM(AJ1206:AJ1231)</f>
        <v>0</v>
      </c>
      <c r="AK1233" s="215">
        <f>SUM(AK1206:AK1231)</f>
        <v>0</v>
      </c>
      <c r="AL1233" s="215">
        <f>SUM(AL1206:AL1232)</f>
        <v>5325656</v>
      </c>
    </row>
    <row r="1234" spans="1:38">
      <c r="A1234" s="194"/>
      <c r="B1234" s="179" t="s">
        <v>226</v>
      </c>
      <c r="C1234" s="179"/>
      <c r="D1234" s="213"/>
      <c r="E1234" s="213"/>
      <c r="F1234" s="213"/>
      <c r="G1234" s="213"/>
      <c r="H1234" s="213"/>
      <c r="I1234" s="179"/>
      <c r="J1234" s="179"/>
      <c r="K1234" s="179"/>
      <c r="L1234" s="179"/>
      <c r="M1234" s="179"/>
      <c r="N1234" s="213"/>
      <c r="O1234" s="179"/>
      <c r="P1234" s="179"/>
      <c r="Q1234" s="179"/>
      <c r="R1234" s="179"/>
      <c r="S1234" s="179"/>
      <c r="T1234" s="179"/>
      <c r="U1234" s="179"/>
      <c r="V1234" s="179"/>
      <c r="W1234" s="106"/>
      <c r="X1234" s="106"/>
      <c r="Y1234" s="213"/>
      <c r="Z1234" s="213"/>
      <c r="AA1234" s="179"/>
      <c r="AB1234" s="179"/>
      <c r="AC1234" s="179"/>
      <c r="AD1234" s="179"/>
      <c r="AE1234" s="179"/>
      <c r="AF1234" s="213"/>
      <c r="AG1234" s="213"/>
      <c r="AH1234" s="179"/>
      <c r="AI1234" s="179"/>
      <c r="AJ1234" s="179"/>
      <c r="AK1234" s="179"/>
      <c r="AL1234" s="179"/>
    </row>
    <row r="1235" spans="1:38">
      <c r="A1235" s="194">
        <v>1</v>
      </c>
      <c r="B1235" s="102"/>
      <c r="C1235" s="102"/>
      <c r="D1235" s="194"/>
      <c r="E1235" s="194"/>
      <c r="F1235" s="194"/>
      <c r="G1235" s="194"/>
      <c r="H1235" s="194"/>
      <c r="I1235" s="102"/>
      <c r="J1235" s="102"/>
      <c r="K1235" s="102"/>
      <c r="L1235" s="102"/>
      <c r="M1235" s="213">
        <f>J1235+K1235+L1235</f>
        <v>0</v>
      </c>
      <c r="N1235" s="194"/>
      <c r="O1235" s="102"/>
      <c r="P1235" s="194"/>
      <c r="Q1235" s="194"/>
      <c r="R1235" s="194"/>
      <c r="S1235" s="213">
        <f>P1235+Q1235+R1235</f>
        <v>0</v>
      </c>
      <c r="T1235" s="213">
        <f t="shared" ref="T1235:W1237" si="313">I1235-O1235</f>
        <v>0</v>
      </c>
      <c r="U1235" s="213">
        <f t="shared" si="313"/>
        <v>0</v>
      </c>
      <c r="V1235" s="213">
        <f t="shared" si="313"/>
        <v>0</v>
      </c>
      <c r="W1235" s="213">
        <f t="shared" si="313"/>
        <v>0</v>
      </c>
      <c r="X1235" s="213">
        <f>U1235+V1235+W1235</f>
        <v>0</v>
      </c>
      <c r="Y1235" s="194"/>
      <c r="Z1235" s="194"/>
      <c r="AA1235" s="102"/>
      <c r="AB1235" s="102"/>
      <c r="AC1235" s="102"/>
      <c r="AD1235" s="102"/>
      <c r="AE1235" s="213">
        <f>AB1235+AC1235+AD1235</f>
        <v>0</v>
      </c>
      <c r="AF1235" s="194"/>
      <c r="AG1235" s="194"/>
      <c r="AH1235" s="102"/>
      <c r="AI1235" s="102"/>
      <c r="AJ1235" s="102"/>
      <c r="AK1235" s="102"/>
      <c r="AL1235" s="213">
        <f>AI1235+AJ1235+AK1235</f>
        <v>0</v>
      </c>
    </row>
    <row r="1236" spans="1:38">
      <c r="A1236" s="194">
        <v>2</v>
      </c>
      <c r="B1236" s="102"/>
      <c r="C1236" s="102"/>
      <c r="D1236" s="194"/>
      <c r="E1236" s="194"/>
      <c r="F1236" s="194"/>
      <c r="G1236" s="194"/>
      <c r="H1236" s="194"/>
      <c r="I1236" s="102"/>
      <c r="J1236" s="102"/>
      <c r="K1236" s="102"/>
      <c r="L1236" s="102"/>
      <c r="M1236" s="213">
        <f>J1236+K1236+L1236</f>
        <v>0</v>
      </c>
      <c r="N1236" s="194"/>
      <c r="O1236" s="102"/>
      <c r="P1236" s="194"/>
      <c r="Q1236" s="194"/>
      <c r="R1236" s="194"/>
      <c r="S1236" s="213">
        <f>P1236+Q1236+R1236</f>
        <v>0</v>
      </c>
      <c r="T1236" s="213">
        <f t="shared" si="313"/>
        <v>0</v>
      </c>
      <c r="U1236" s="213">
        <f t="shared" si="313"/>
        <v>0</v>
      </c>
      <c r="V1236" s="213">
        <f t="shared" si="313"/>
        <v>0</v>
      </c>
      <c r="W1236" s="213">
        <f t="shared" si="313"/>
        <v>0</v>
      </c>
      <c r="X1236" s="213">
        <f>U1236+V1236+W1236</f>
        <v>0</v>
      </c>
      <c r="Y1236" s="194"/>
      <c r="Z1236" s="194"/>
      <c r="AA1236" s="102"/>
      <c r="AB1236" s="102"/>
      <c r="AC1236" s="102"/>
      <c r="AD1236" s="102"/>
      <c r="AE1236" s="213">
        <f>AB1236+AC1236+AD1236</f>
        <v>0</v>
      </c>
      <c r="AF1236" s="194"/>
      <c r="AG1236" s="194"/>
      <c r="AH1236" s="102"/>
      <c r="AI1236" s="102"/>
      <c r="AJ1236" s="102"/>
      <c r="AK1236" s="102"/>
      <c r="AL1236" s="213">
        <f>AI1236+AJ1236+AK1236</f>
        <v>0</v>
      </c>
    </row>
    <row r="1237" spans="1:38">
      <c r="A1237" s="194">
        <v>3</v>
      </c>
      <c r="B1237" s="214"/>
      <c r="C1237" s="214"/>
      <c r="D1237" s="194"/>
      <c r="E1237" s="194"/>
      <c r="F1237" s="194"/>
      <c r="G1237" s="194"/>
      <c r="H1237" s="194"/>
      <c r="I1237" s="102"/>
      <c r="J1237" s="102"/>
      <c r="K1237" s="102"/>
      <c r="L1237" s="102"/>
      <c r="M1237" s="213">
        <f>J1237+K1237+L1237</f>
        <v>0</v>
      </c>
      <c r="N1237" s="194"/>
      <c r="O1237" s="102"/>
      <c r="P1237" s="194"/>
      <c r="Q1237" s="194"/>
      <c r="R1237" s="194"/>
      <c r="S1237" s="213">
        <f>P1237+Q1237+R1237</f>
        <v>0</v>
      </c>
      <c r="T1237" s="213">
        <f t="shared" si="313"/>
        <v>0</v>
      </c>
      <c r="U1237" s="213">
        <f t="shared" si="313"/>
        <v>0</v>
      </c>
      <c r="V1237" s="213">
        <f t="shared" si="313"/>
        <v>0</v>
      </c>
      <c r="W1237" s="213">
        <f t="shared" si="313"/>
        <v>0</v>
      </c>
      <c r="X1237" s="213">
        <f>U1237+V1237+W1237</f>
        <v>0</v>
      </c>
      <c r="Y1237" s="194"/>
      <c r="Z1237" s="194"/>
      <c r="AA1237" s="102"/>
      <c r="AB1237" s="102"/>
      <c r="AC1237" s="102"/>
      <c r="AD1237" s="102"/>
      <c r="AE1237" s="213">
        <f>AB1237+AC1237+AD1237</f>
        <v>0</v>
      </c>
      <c r="AF1237" s="194"/>
      <c r="AG1237" s="194"/>
      <c r="AH1237" s="102"/>
      <c r="AI1237" s="102"/>
      <c r="AJ1237" s="102"/>
      <c r="AK1237" s="102"/>
      <c r="AL1237" s="213">
        <f>AI1237+AJ1237+AK1237</f>
        <v>0</v>
      </c>
    </row>
    <row r="1238" spans="1:38" s="216" customFormat="1" ht="27">
      <c r="A1238" s="211"/>
      <c r="B1238" s="219" t="s">
        <v>227</v>
      </c>
      <c r="C1238" s="219"/>
      <c r="D1238" s="215" t="s">
        <v>1</v>
      </c>
      <c r="E1238" s="215" t="s">
        <v>1</v>
      </c>
      <c r="F1238" s="215" t="s">
        <v>1</v>
      </c>
      <c r="G1238" s="215" t="s">
        <v>1</v>
      </c>
      <c r="H1238" s="215" t="s">
        <v>1</v>
      </c>
      <c r="I1238" s="215">
        <f>SUM(I1235:I1237)</f>
        <v>0</v>
      </c>
      <c r="J1238" s="215">
        <f>SUM(J1235:J1237)</f>
        <v>0</v>
      </c>
      <c r="K1238" s="215">
        <f>SUM(K1235:K1237)</f>
        <v>0</v>
      </c>
      <c r="L1238" s="215">
        <f>SUM(L1235:L1237)</f>
        <v>0</v>
      </c>
      <c r="M1238" s="215">
        <f>SUM(M1235:M1237)</f>
        <v>0</v>
      </c>
      <c r="N1238" s="215" t="s">
        <v>1</v>
      </c>
      <c r="O1238" s="215">
        <f t="shared" ref="O1238:V1238" si="314">SUM(O1235:O1237)</f>
        <v>0</v>
      </c>
      <c r="P1238" s="215">
        <f t="shared" si="314"/>
        <v>0</v>
      </c>
      <c r="Q1238" s="215">
        <f t="shared" si="314"/>
        <v>0</v>
      </c>
      <c r="R1238" s="215">
        <f t="shared" si="314"/>
        <v>0</v>
      </c>
      <c r="S1238" s="215">
        <f t="shared" si="314"/>
        <v>0</v>
      </c>
      <c r="T1238" s="215">
        <f t="shared" si="314"/>
        <v>0</v>
      </c>
      <c r="U1238" s="215">
        <f t="shared" si="314"/>
        <v>0</v>
      </c>
      <c r="V1238" s="215">
        <f t="shared" si="314"/>
        <v>0</v>
      </c>
      <c r="W1238" s="112"/>
      <c r="X1238" s="112"/>
      <c r="Y1238" s="215" t="s">
        <v>1</v>
      </c>
      <c r="Z1238" s="215" t="s">
        <v>1</v>
      </c>
      <c r="AA1238" s="215">
        <f>SUM(AA1235:AA1237)</f>
        <v>0</v>
      </c>
      <c r="AB1238" s="215">
        <f>SUM(AB1235:AB1237)</f>
        <v>0</v>
      </c>
      <c r="AC1238" s="215">
        <f>SUM(AC1235:AC1237)</f>
        <v>0</v>
      </c>
      <c r="AD1238" s="215">
        <f>SUM(AD1235:AD1237)</f>
        <v>0</v>
      </c>
      <c r="AE1238" s="215">
        <f>SUM(AE1235:AE1237)</f>
        <v>0</v>
      </c>
      <c r="AF1238" s="215" t="s">
        <v>1</v>
      </c>
      <c r="AG1238" s="215" t="s">
        <v>1</v>
      </c>
      <c r="AH1238" s="215">
        <f>SUM(AH1235:AH1237)</f>
        <v>0</v>
      </c>
      <c r="AI1238" s="215">
        <f>SUM(AI1235:AI1237)</f>
        <v>0</v>
      </c>
      <c r="AJ1238" s="215">
        <f>SUM(AJ1235:AJ1237)</f>
        <v>0</v>
      </c>
      <c r="AK1238" s="215">
        <f>SUM(AK1235:AK1237)</f>
        <v>0</v>
      </c>
      <c r="AL1238" s="215">
        <f>SUM(AL1235:AL1237)</f>
        <v>0</v>
      </c>
    </row>
    <row r="1239" spans="1:38" s="216" customFormat="1" ht="27">
      <c r="A1239" s="211"/>
      <c r="B1239" s="219" t="s">
        <v>233</v>
      </c>
      <c r="C1239" s="219"/>
      <c r="D1239" s="215" t="s">
        <v>1</v>
      </c>
      <c r="E1239" s="215" t="s">
        <v>1</v>
      </c>
      <c r="F1239" s="215" t="s">
        <v>1</v>
      </c>
      <c r="G1239" s="215" t="s">
        <v>1</v>
      </c>
      <c r="H1239" s="215" t="s">
        <v>1</v>
      </c>
      <c r="I1239" s="215">
        <f>I1233+I1238</f>
        <v>26</v>
      </c>
      <c r="J1239" s="215">
        <f>J1233+J1238</f>
        <v>5179200</v>
      </c>
      <c r="K1239" s="215">
        <f>K1233+K1238</f>
        <v>0</v>
      </c>
      <c r="L1239" s="215">
        <f>L1233+L1238</f>
        <v>0</v>
      </c>
      <c r="M1239" s="215">
        <f>M1233+M1238</f>
        <v>5194200</v>
      </c>
      <c r="N1239" s="215"/>
      <c r="O1239" s="215">
        <f t="shared" ref="O1239:X1239" si="315">O1233+O1238</f>
        <v>26</v>
      </c>
      <c r="P1239" s="215">
        <f t="shared" si="315"/>
        <v>5095168</v>
      </c>
      <c r="Q1239" s="215">
        <f t="shared" si="315"/>
        <v>0</v>
      </c>
      <c r="R1239" s="215">
        <f t="shared" si="315"/>
        <v>0</v>
      </c>
      <c r="S1239" s="215">
        <f t="shared" si="315"/>
        <v>5110168</v>
      </c>
      <c r="T1239" s="215">
        <f t="shared" si="315"/>
        <v>0</v>
      </c>
      <c r="U1239" s="215">
        <f t="shared" si="315"/>
        <v>84031.999999999942</v>
      </c>
      <c r="V1239" s="215">
        <f t="shared" si="315"/>
        <v>0</v>
      </c>
      <c r="W1239" s="215">
        <f t="shared" si="315"/>
        <v>0</v>
      </c>
      <c r="X1239" s="215">
        <f t="shared" si="315"/>
        <v>84031.999999999942</v>
      </c>
      <c r="Y1239" s="215"/>
      <c r="Z1239" s="215"/>
      <c r="AA1239" s="215">
        <f>AA1233+AA1238</f>
        <v>26</v>
      </c>
      <c r="AB1239" s="215">
        <f>AB1233+AB1238</f>
        <v>5254912</v>
      </c>
      <c r="AC1239" s="215">
        <f>AC1233+AC1238</f>
        <v>0</v>
      </c>
      <c r="AD1239" s="215">
        <f>AD1233+AD1238</f>
        <v>0</v>
      </c>
      <c r="AE1239" s="215">
        <f>AE1233+AE1238</f>
        <v>5269912</v>
      </c>
      <c r="AF1239" s="215"/>
      <c r="AG1239" s="215"/>
      <c r="AH1239" s="215">
        <f>AH1233+AH1238</f>
        <v>26</v>
      </c>
      <c r="AI1239" s="215">
        <f>AI1233+AI1238</f>
        <v>5310656</v>
      </c>
      <c r="AJ1239" s="215">
        <f>AJ1233+AJ1238</f>
        <v>0</v>
      </c>
      <c r="AK1239" s="215">
        <f>AK1233+AK1238</f>
        <v>0</v>
      </c>
      <c r="AL1239" s="215">
        <f>AL1233+AL1238</f>
        <v>5325656</v>
      </c>
    </row>
    <row r="1240" spans="1:38">
      <c r="A1240" s="194"/>
      <c r="B1240" s="102"/>
      <c r="C1240" s="102"/>
      <c r="D1240" s="213"/>
      <c r="E1240" s="213"/>
      <c r="F1240" s="213"/>
      <c r="G1240" s="213"/>
      <c r="H1240" s="213"/>
      <c r="I1240" s="102"/>
      <c r="J1240" s="213"/>
      <c r="K1240" s="213"/>
      <c r="L1240" s="213"/>
      <c r="M1240" s="213"/>
      <c r="N1240" s="213"/>
      <c r="O1240" s="102"/>
      <c r="P1240" s="213"/>
      <c r="Q1240" s="213"/>
      <c r="R1240" s="213"/>
      <c r="S1240" s="102"/>
      <c r="T1240" s="213"/>
      <c r="U1240" s="102"/>
      <c r="V1240" s="213"/>
      <c r="W1240" s="106"/>
      <c r="X1240" s="106"/>
      <c r="Y1240" s="213"/>
      <c r="Z1240" s="213"/>
      <c r="AA1240" s="102"/>
      <c r="AB1240" s="213"/>
      <c r="AC1240" s="213"/>
      <c r="AD1240" s="213"/>
      <c r="AE1240" s="213"/>
      <c r="AF1240" s="213"/>
      <c r="AG1240" s="213"/>
      <c r="AH1240" s="102"/>
      <c r="AI1240" s="213"/>
      <c r="AJ1240" s="213"/>
      <c r="AK1240" s="213"/>
      <c r="AL1240" s="213"/>
    </row>
    <row r="1241" spans="1:38" ht="54">
      <c r="A1241" s="211" t="s">
        <v>4</v>
      </c>
      <c r="B1241" s="212" t="s">
        <v>454</v>
      </c>
      <c r="C1241" s="212"/>
      <c r="D1241" s="213"/>
      <c r="E1241" s="213"/>
      <c r="F1241" s="213"/>
      <c r="G1241" s="213"/>
      <c r="H1241" s="213"/>
      <c r="I1241" s="212"/>
      <c r="J1241" s="213"/>
      <c r="K1241" s="213"/>
      <c r="L1241" s="213"/>
      <c r="M1241" s="213"/>
      <c r="N1241" s="213"/>
      <c r="O1241" s="212"/>
      <c r="P1241" s="213"/>
      <c r="Q1241" s="213"/>
      <c r="R1241" s="213"/>
      <c r="S1241" s="212"/>
      <c r="T1241" s="213"/>
      <c r="U1241" s="212"/>
      <c r="V1241" s="213"/>
      <c r="W1241" s="106"/>
      <c r="X1241" s="106"/>
      <c r="Y1241" s="213"/>
      <c r="Z1241" s="213"/>
      <c r="AA1241" s="212"/>
      <c r="AB1241" s="213"/>
      <c r="AC1241" s="213"/>
      <c r="AD1241" s="213"/>
      <c r="AE1241" s="213"/>
      <c r="AF1241" s="213"/>
      <c r="AG1241" s="213"/>
      <c r="AH1241" s="212"/>
      <c r="AI1241" s="213"/>
      <c r="AJ1241" s="213"/>
      <c r="AK1241" s="213"/>
      <c r="AL1241" s="213"/>
    </row>
    <row r="1242" spans="1:38">
      <c r="A1242" s="194"/>
      <c r="B1242" s="179" t="s">
        <v>126</v>
      </c>
      <c r="C1242" s="179"/>
      <c r="D1242" s="213"/>
      <c r="E1242" s="213"/>
      <c r="F1242" s="213"/>
      <c r="G1242" s="213"/>
      <c r="H1242" s="213"/>
      <c r="I1242" s="179"/>
      <c r="J1242" s="213"/>
      <c r="K1242" s="213"/>
      <c r="L1242" s="213"/>
      <c r="M1242" s="213"/>
      <c r="N1242" s="213"/>
      <c r="O1242" s="179"/>
      <c r="P1242" s="213"/>
      <c r="Q1242" s="213"/>
      <c r="R1242" s="213"/>
      <c r="S1242" s="179"/>
      <c r="T1242" s="213"/>
      <c r="U1242" s="179"/>
      <c r="V1242" s="213"/>
      <c r="W1242" s="106"/>
      <c r="X1242" s="106"/>
      <c r="Y1242" s="213"/>
      <c r="Z1242" s="213"/>
      <c r="AA1242" s="179"/>
      <c r="AB1242" s="213"/>
      <c r="AC1242" s="213"/>
      <c r="AD1242" s="213"/>
      <c r="AE1242" s="213"/>
      <c r="AF1242" s="213"/>
      <c r="AG1242" s="213"/>
      <c r="AH1242" s="179"/>
      <c r="AI1242" s="213"/>
      <c r="AJ1242" s="213"/>
      <c r="AK1242" s="213"/>
      <c r="AL1242" s="213"/>
    </row>
    <row r="1243" spans="1:38">
      <c r="A1243" s="194">
        <v>1</v>
      </c>
      <c r="B1243" s="102" t="s">
        <v>1488</v>
      </c>
      <c r="C1243" s="102" t="s">
        <v>5283</v>
      </c>
      <c r="D1243" s="213">
        <v>1993</v>
      </c>
      <c r="E1243" s="1105" t="s">
        <v>1094</v>
      </c>
      <c r="F1243" s="213" t="s">
        <v>1</v>
      </c>
      <c r="G1243" s="213" t="s">
        <v>1</v>
      </c>
      <c r="H1243" s="213">
        <v>1.25</v>
      </c>
      <c r="I1243" s="102">
        <v>1</v>
      </c>
      <c r="J1243" s="194">
        <v>104000</v>
      </c>
      <c r="K1243" s="194"/>
      <c r="L1243" s="194"/>
      <c r="M1243" s="213">
        <f>+J1243+K1243+L1243</f>
        <v>104000</v>
      </c>
      <c r="N1243" s="213">
        <v>1.25</v>
      </c>
      <c r="O1243" s="102">
        <v>1</v>
      </c>
      <c r="P1243" s="194">
        <v>104000</v>
      </c>
      <c r="Q1243" s="194"/>
      <c r="R1243" s="194"/>
      <c r="S1243" s="213">
        <f>P1243+Q1243+R1243</f>
        <v>104000</v>
      </c>
      <c r="T1243" s="213">
        <f t="shared" ref="T1243:W1265" si="316">I1243-O1243</f>
        <v>0</v>
      </c>
      <c r="U1243" s="213">
        <f t="shared" si="316"/>
        <v>0</v>
      </c>
      <c r="V1243" s="213">
        <f t="shared" si="316"/>
        <v>0</v>
      </c>
      <c r="W1243" s="213">
        <f t="shared" si="316"/>
        <v>0</v>
      </c>
      <c r="X1243" s="213">
        <f t="shared" ref="X1243:X1265" si="317">U1243+V1243+W1243</f>
        <v>0</v>
      </c>
      <c r="Y1243" s="213" t="s">
        <v>1</v>
      </c>
      <c r="Z1243" s="213">
        <v>1.25</v>
      </c>
      <c r="AA1243" s="102">
        <v>1</v>
      </c>
      <c r="AB1243" s="194">
        <v>104000</v>
      </c>
      <c r="AC1243" s="194"/>
      <c r="AD1243" s="194"/>
      <c r="AE1243" s="213">
        <f t="shared" ref="AE1243:AE1265" si="318">AB1243+AC1243+AD1243</f>
        <v>104000</v>
      </c>
      <c r="AF1243" s="213" t="s">
        <v>1</v>
      </c>
      <c r="AG1243" s="213">
        <v>1.25</v>
      </c>
      <c r="AH1243" s="102">
        <v>1</v>
      </c>
      <c r="AI1243" s="194">
        <v>104000</v>
      </c>
      <c r="AJ1243" s="194"/>
      <c r="AK1243" s="194"/>
      <c r="AL1243" s="213">
        <f t="shared" ref="AL1243:AL1265" si="319">AI1243+AJ1243+AK1243</f>
        <v>104000</v>
      </c>
    </row>
    <row r="1244" spans="1:38">
      <c r="A1244" s="194">
        <v>2</v>
      </c>
      <c r="B1244" s="102" t="s">
        <v>6839</v>
      </c>
      <c r="C1244" s="102" t="s">
        <v>5283</v>
      </c>
      <c r="D1244" s="213">
        <v>1972</v>
      </c>
      <c r="E1244" s="213" t="s">
        <v>1096</v>
      </c>
      <c r="F1244" s="213" t="s">
        <v>1</v>
      </c>
      <c r="G1244" s="213" t="s">
        <v>1</v>
      </c>
      <c r="H1244" s="213">
        <v>1.6</v>
      </c>
      <c r="I1244" s="102">
        <v>1</v>
      </c>
      <c r="J1244" s="194">
        <v>133120</v>
      </c>
      <c r="K1244" s="194"/>
      <c r="L1244" s="194"/>
      <c r="M1244" s="213">
        <f t="shared" ref="M1244:M1265" si="320">+J1244+K1244+L1244</f>
        <v>133120</v>
      </c>
      <c r="N1244" s="213">
        <v>1.6</v>
      </c>
      <c r="O1244" s="102">
        <v>1</v>
      </c>
      <c r="P1244" s="194">
        <v>133120</v>
      </c>
      <c r="Q1244" s="194"/>
      <c r="R1244" s="194"/>
      <c r="S1244" s="213">
        <f t="shared" ref="S1244:S1265" si="321">P1244+Q1244+R1244</f>
        <v>133120</v>
      </c>
      <c r="T1244" s="213">
        <f t="shared" si="316"/>
        <v>0</v>
      </c>
      <c r="U1244" s="213">
        <f t="shared" si="316"/>
        <v>0</v>
      </c>
      <c r="V1244" s="213">
        <f t="shared" si="316"/>
        <v>0</v>
      </c>
      <c r="W1244" s="213">
        <f t="shared" si="316"/>
        <v>0</v>
      </c>
      <c r="X1244" s="213">
        <f t="shared" si="317"/>
        <v>0</v>
      </c>
      <c r="Y1244" s="213" t="s">
        <v>1</v>
      </c>
      <c r="Z1244" s="213">
        <v>1.6</v>
      </c>
      <c r="AA1244" s="102">
        <v>1</v>
      </c>
      <c r="AB1244" s="194">
        <v>133120</v>
      </c>
      <c r="AC1244" s="194"/>
      <c r="AD1244" s="194"/>
      <c r="AE1244" s="213">
        <f t="shared" si="318"/>
        <v>133120</v>
      </c>
      <c r="AF1244" s="213" t="s">
        <v>1</v>
      </c>
      <c r="AG1244" s="213">
        <v>1.6</v>
      </c>
      <c r="AH1244" s="102">
        <v>1</v>
      </c>
      <c r="AI1244" s="194">
        <v>133120</v>
      </c>
      <c r="AJ1244" s="194"/>
      <c r="AK1244" s="194"/>
      <c r="AL1244" s="213">
        <f t="shared" si="319"/>
        <v>133120</v>
      </c>
    </row>
    <row r="1245" spans="1:38">
      <c r="A1245" s="194">
        <v>3</v>
      </c>
      <c r="B1245" s="102" t="s">
        <v>6840</v>
      </c>
      <c r="C1245" s="102" t="s">
        <v>5283</v>
      </c>
      <c r="D1245" s="213">
        <v>1999</v>
      </c>
      <c r="E1245" s="213" t="s">
        <v>1091</v>
      </c>
      <c r="F1245" s="213" t="s">
        <v>1</v>
      </c>
      <c r="G1245" s="213" t="s">
        <v>1</v>
      </c>
      <c r="H1245" s="213">
        <v>1.5</v>
      </c>
      <c r="I1245" s="102">
        <v>1</v>
      </c>
      <c r="J1245" s="194">
        <v>124800</v>
      </c>
      <c r="K1245" s="194"/>
      <c r="L1245" s="194"/>
      <c r="M1245" s="213">
        <f t="shared" si="320"/>
        <v>124800</v>
      </c>
      <c r="N1245" s="213">
        <v>1.5</v>
      </c>
      <c r="O1245" s="102">
        <v>1</v>
      </c>
      <c r="P1245" s="194">
        <v>124800</v>
      </c>
      <c r="Q1245" s="194"/>
      <c r="R1245" s="194"/>
      <c r="S1245" s="213">
        <f t="shared" si="321"/>
        <v>124800</v>
      </c>
      <c r="T1245" s="213">
        <f t="shared" si="316"/>
        <v>0</v>
      </c>
      <c r="U1245" s="213">
        <f t="shared" si="316"/>
        <v>0</v>
      </c>
      <c r="V1245" s="213">
        <f t="shared" si="316"/>
        <v>0</v>
      </c>
      <c r="W1245" s="213">
        <f t="shared" si="316"/>
        <v>0</v>
      </c>
      <c r="X1245" s="213">
        <f t="shared" si="317"/>
        <v>0</v>
      </c>
      <c r="Y1245" s="213" t="s">
        <v>1</v>
      </c>
      <c r="Z1245" s="213">
        <v>1.5</v>
      </c>
      <c r="AA1245" s="102">
        <v>1</v>
      </c>
      <c r="AB1245" s="194">
        <v>124800</v>
      </c>
      <c r="AC1245" s="194"/>
      <c r="AD1245" s="194"/>
      <c r="AE1245" s="213">
        <f t="shared" si="318"/>
        <v>124800</v>
      </c>
      <c r="AF1245" s="213" t="s">
        <v>1</v>
      </c>
      <c r="AG1245" s="213">
        <v>1.5</v>
      </c>
      <c r="AH1245" s="102">
        <v>1</v>
      </c>
      <c r="AI1245" s="194">
        <v>124800</v>
      </c>
      <c r="AJ1245" s="194"/>
      <c r="AK1245" s="194"/>
      <c r="AL1245" s="213">
        <f t="shared" si="319"/>
        <v>124800</v>
      </c>
    </row>
    <row r="1246" spans="1:38">
      <c r="A1246" s="194">
        <v>4</v>
      </c>
      <c r="B1246" s="102" t="s">
        <v>1489</v>
      </c>
      <c r="C1246" s="102" t="s">
        <v>5283</v>
      </c>
      <c r="D1246" s="213">
        <v>1981</v>
      </c>
      <c r="E1246" s="213" t="s">
        <v>1097</v>
      </c>
      <c r="F1246" s="213" t="s">
        <v>1</v>
      </c>
      <c r="G1246" s="213" t="s">
        <v>1</v>
      </c>
      <c r="H1246" s="213">
        <v>1.5</v>
      </c>
      <c r="I1246" s="102">
        <v>1</v>
      </c>
      <c r="J1246" s="194">
        <v>124800</v>
      </c>
      <c r="K1246" s="194"/>
      <c r="L1246" s="194"/>
      <c r="M1246" s="213">
        <f t="shared" si="320"/>
        <v>124800</v>
      </c>
      <c r="N1246" s="213">
        <v>1.5</v>
      </c>
      <c r="O1246" s="102">
        <v>1</v>
      </c>
      <c r="P1246" s="194">
        <v>124800</v>
      </c>
      <c r="Q1246" s="194"/>
      <c r="R1246" s="194"/>
      <c r="S1246" s="213">
        <f t="shared" si="321"/>
        <v>124800</v>
      </c>
      <c r="T1246" s="213">
        <f t="shared" si="316"/>
        <v>0</v>
      </c>
      <c r="U1246" s="213">
        <f t="shared" si="316"/>
        <v>0</v>
      </c>
      <c r="V1246" s="213">
        <f t="shared" si="316"/>
        <v>0</v>
      </c>
      <c r="W1246" s="213">
        <f t="shared" si="316"/>
        <v>0</v>
      </c>
      <c r="X1246" s="213">
        <f t="shared" si="317"/>
        <v>0</v>
      </c>
      <c r="Y1246" s="213" t="s">
        <v>1</v>
      </c>
      <c r="Z1246" s="213">
        <v>1.5</v>
      </c>
      <c r="AA1246" s="102">
        <v>1</v>
      </c>
      <c r="AB1246" s="194">
        <v>124800</v>
      </c>
      <c r="AC1246" s="194"/>
      <c r="AD1246" s="194"/>
      <c r="AE1246" s="213">
        <f t="shared" si="318"/>
        <v>124800</v>
      </c>
      <c r="AF1246" s="213" t="s">
        <v>1</v>
      </c>
      <c r="AG1246" s="213">
        <v>1.5</v>
      </c>
      <c r="AH1246" s="102">
        <v>1</v>
      </c>
      <c r="AI1246" s="194">
        <v>124800</v>
      </c>
      <c r="AJ1246" s="194"/>
      <c r="AK1246" s="194"/>
      <c r="AL1246" s="213">
        <f t="shared" si="319"/>
        <v>124800</v>
      </c>
    </row>
    <row r="1247" spans="1:38">
      <c r="A1247" s="194">
        <v>5</v>
      </c>
      <c r="B1247" s="102" t="s">
        <v>4380</v>
      </c>
      <c r="C1247" s="102" t="s">
        <v>5283</v>
      </c>
      <c r="D1247" s="213">
        <v>1963</v>
      </c>
      <c r="E1247" s="213" t="s">
        <v>1097</v>
      </c>
      <c r="F1247" s="213" t="s">
        <v>1</v>
      </c>
      <c r="G1247" s="213" t="s">
        <v>1</v>
      </c>
      <c r="H1247" s="213">
        <v>1.5</v>
      </c>
      <c r="I1247" s="102">
        <v>1</v>
      </c>
      <c r="J1247" s="194">
        <v>124800</v>
      </c>
      <c r="K1247" s="194"/>
      <c r="L1247" s="194"/>
      <c r="M1247" s="213">
        <f t="shared" si="320"/>
        <v>124800</v>
      </c>
      <c r="N1247" s="213">
        <v>1.5</v>
      </c>
      <c r="O1247" s="102">
        <v>1</v>
      </c>
      <c r="P1247" s="194">
        <v>124800</v>
      </c>
      <c r="Q1247" s="194"/>
      <c r="R1247" s="194"/>
      <c r="S1247" s="213">
        <f t="shared" si="321"/>
        <v>124800</v>
      </c>
      <c r="T1247" s="213">
        <f t="shared" si="316"/>
        <v>0</v>
      </c>
      <c r="U1247" s="213">
        <f t="shared" si="316"/>
        <v>0</v>
      </c>
      <c r="V1247" s="213">
        <f t="shared" si="316"/>
        <v>0</v>
      </c>
      <c r="W1247" s="213">
        <f t="shared" si="316"/>
        <v>0</v>
      </c>
      <c r="X1247" s="213">
        <f t="shared" si="317"/>
        <v>0</v>
      </c>
      <c r="Y1247" s="213" t="s">
        <v>1</v>
      </c>
      <c r="Z1247" s="213">
        <v>1.5</v>
      </c>
      <c r="AA1247" s="102">
        <v>1</v>
      </c>
      <c r="AB1247" s="194">
        <v>124800</v>
      </c>
      <c r="AC1247" s="194"/>
      <c r="AD1247" s="194"/>
      <c r="AE1247" s="213">
        <f t="shared" si="318"/>
        <v>124800</v>
      </c>
      <c r="AF1247" s="213" t="s">
        <v>1</v>
      </c>
      <c r="AG1247" s="213">
        <v>1.5</v>
      </c>
      <c r="AH1247" s="102">
        <v>1</v>
      </c>
      <c r="AI1247" s="194">
        <v>124800</v>
      </c>
      <c r="AJ1247" s="194"/>
      <c r="AK1247" s="194"/>
      <c r="AL1247" s="213">
        <f t="shared" si="319"/>
        <v>124800</v>
      </c>
    </row>
    <row r="1248" spans="1:38">
      <c r="A1248" s="194">
        <v>6</v>
      </c>
      <c r="B1248" s="102" t="s">
        <v>4381</v>
      </c>
      <c r="C1248" s="102" t="s">
        <v>5283</v>
      </c>
      <c r="D1248" s="213">
        <v>1991</v>
      </c>
      <c r="E1248" s="213" t="s">
        <v>1097</v>
      </c>
      <c r="F1248" s="213" t="s">
        <v>1</v>
      </c>
      <c r="G1248" s="213" t="s">
        <v>1</v>
      </c>
      <c r="H1248" s="213">
        <v>1.5</v>
      </c>
      <c r="I1248" s="102">
        <v>1</v>
      </c>
      <c r="J1248" s="194">
        <v>124800</v>
      </c>
      <c r="K1248" s="194"/>
      <c r="L1248" s="194"/>
      <c r="M1248" s="213">
        <f t="shared" si="320"/>
        <v>124800</v>
      </c>
      <c r="N1248" s="213">
        <v>1.5</v>
      </c>
      <c r="O1248" s="102">
        <v>1</v>
      </c>
      <c r="P1248" s="194">
        <v>124800</v>
      </c>
      <c r="Q1248" s="194"/>
      <c r="R1248" s="194"/>
      <c r="S1248" s="213">
        <f t="shared" si="321"/>
        <v>124800</v>
      </c>
      <c r="T1248" s="213">
        <f t="shared" si="316"/>
        <v>0</v>
      </c>
      <c r="U1248" s="213">
        <f t="shared" si="316"/>
        <v>0</v>
      </c>
      <c r="V1248" s="213">
        <f t="shared" si="316"/>
        <v>0</v>
      </c>
      <c r="W1248" s="213">
        <f t="shared" si="316"/>
        <v>0</v>
      </c>
      <c r="X1248" s="213">
        <f t="shared" si="317"/>
        <v>0</v>
      </c>
      <c r="Y1248" s="213" t="s">
        <v>1</v>
      </c>
      <c r="Z1248" s="213">
        <v>1.5</v>
      </c>
      <c r="AA1248" s="102">
        <v>1</v>
      </c>
      <c r="AB1248" s="194">
        <v>124800</v>
      </c>
      <c r="AC1248" s="194"/>
      <c r="AD1248" s="194"/>
      <c r="AE1248" s="213">
        <f t="shared" si="318"/>
        <v>124800</v>
      </c>
      <c r="AF1248" s="213" t="s">
        <v>1</v>
      </c>
      <c r="AG1248" s="213">
        <v>1.5</v>
      </c>
      <c r="AH1248" s="102">
        <v>1</v>
      </c>
      <c r="AI1248" s="194">
        <v>124800</v>
      </c>
      <c r="AJ1248" s="194"/>
      <c r="AK1248" s="194"/>
      <c r="AL1248" s="213">
        <f t="shared" si="319"/>
        <v>124800</v>
      </c>
    </row>
    <row r="1249" spans="1:38">
      <c r="A1249" s="194">
        <v>7</v>
      </c>
      <c r="B1249" s="102" t="s">
        <v>1490</v>
      </c>
      <c r="C1249" s="102" t="s">
        <v>5283</v>
      </c>
      <c r="D1249" s="213">
        <v>1968</v>
      </c>
      <c r="E1249" s="213" t="s">
        <v>1097</v>
      </c>
      <c r="F1249" s="213" t="s">
        <v>1</v>
      </c>
      <c r="G1249" s="213" t="s">
        <v>1</v>
      </c>
      <c r="H1249" s="213">
        <v>1.5</v>
      </c>
      <c r="I1249" s="102">
        <v>1</v>
      </c>
      <c r="J1249" s="194">
        <v>124800</v>
      </c>
      <c r="K1249" s="194"/>
      <c r="L1249" s="194"/>
      <c r="M1249" s="213">
        <f t="shared" si="320"/>
        <v>124800</v>
      </c>
      <c r="N1249" s="213">
        <v>1.5</v>
      </c>
      <c r="O1249" s="102">
        <v>1</v>
      </c>
      <c r="P1249" s="194">
        <v>124800</v>
      </c>
      <c r="Q1249" s="194"/>
      <c r="R1249" s="194"/>
      <c r="S1249" s="213">
        <f t="shared" si="321"/>
        <v>124800</v>
      </c>
      <c r="T1249" s="213">
        <f t="shared" si="316"/>
        <v>0</v>
      </c>
      <c r="U1249" s="213">
        <f t="shared" si="316"/>
        <v>0</v>
      </c>
      <c r="V1249" s="213">
        <f t="shared" si="316"/>
        <v>0</v>
      </c>
      <c r="W1249" s="213">
        <f t="shared" si="316"/>
        <v>0</v>
      </c>
      <c r="X1249" s="213">
        <f t="shared" si="317"/>
        <v>0</v>
      </c>
      <c r="Y1249" s="213" t="s">
        <v>1</v>
      </c>
      <c r="Z1249" s="213">
        <v>1.5</v>
      </c>
      <c r="AA1249" s="102">
        <v>1</v>
      </c>
      <c r="AB1249" s="194">
        <v>124800</v>
      </c>
      <c r="AC1249" s="194"/>
      <c r="AD1249" s="194"/>
      <c r="AE1249" s="213">
        <f t="shared" si="318"/>
        <v>124800</v>
      </c>
      <c r="AF1249" s="213" t="s">
        <v>1</v>
      </c>
      <c r="AG1249" s="213">
        <v>1.5</v>
      </c>
      <c r="AH1249" s="102">
        <v>1</v>
      </c>
      <c r="AI1249" s="194">
        <v>124800</v>
      </c>
      <c r="AJ1249" s="194"/>
      <c r="AK1249" s="194"/>
      <c r="AL1249" s="213">
        <f t="shared" si="319"/>
        <v>124800</v>
      </c>
    </row>
    <row r="1250" spans="1:38">
      <c r="A1250" s="194">
        <v>8</v>
      </c>
      <c r="B1250" s="102" t="s">
        <v>6841</v>
      </c>
      <c r="C1250" s="102" t="s">
        <v>5282</v>
      </c>
      <c r="D1250" s="213">
        <v>1993</v>
      </c>
      <c r="E1250" s="213" t="s">
        <v>1146</v>
      </c>
      <c r="F1250" s="213" t="s">
        <v>1</v>
      </c>
      <c r="G1250" s="213" t="s">
        <v>1</v>
      </c>
      <c r="H1250" s="213">
        <v>1</v>
      </c>
      <c r="I1250" s="102">
        <v>1</v>
      </c>
      <c r="J1250" s="194">
        <v>104000</v>
      </c>
      <c r="K1250" s="194"/>
      <c r="L1250" s="194"/>
      <c r="M1250" s="213">
        <f t="shared" si="320"/>
        <v>104000</v>
      </c>
      <c r="N1250" s="213">
        <v>1</v>
      </c>
      <c r="O1250" s="102">
        <v>1</v>
      </c>
      <c r="P1250" s="194">
        <v>104000</v>
      </c>
      <c r="Q1250" s="194"/>
      <c r="R1250" s="194"/>
      <c r="S1250" s="213">
        <f t="shared" si="321"/>
        <v>104000</v>
      </c>
      <c r="T1250" s="213">
        <f t="shared" si="316"/>
        <v>0</v>
      </c>
      <c r="U1250" s="213">
        <f t="shared" si="316"/>
        <v>0</v>
      </c>
      <c r="V1250" s="213">
        <f t="shared" si="316"/>
        <v>0</v>
      </c>
      <c r="W1250" s="213">
        <f t="shared" si="316"/>
        <v>0</v>
      </c>
      <c r="X1250" s="213">
        <f t="shared" si="317"/>
        <v>0</v>
      </c>
      <c r="Y1250" s="213" t="s">
        <v>1</v>
      </c>
      <c r="Z1250" s="213">
        <v>1</v>
      </c>
      <c r="AA1250" s="102">
        <v>1</v>
      </c>
      <c r="AB1250" s="194">
        <v>104000</v>
      </c>
      <c r="AC1250" s="194"/>
      <c r="AD1250" s="194"/>
      <c r="AE1250" s="213">
        <f t="shared" si="318"/>
        <v>104000</v>
      </c>
      <c r="AF1250" s="213" t="s">
        <v>1</v>
      </c>
      <c r="AG1250" s="213">
        <v>1</v>
      </c>
      <c r="AH1250" s="102">
        <v>1</v>
      </c>
      <c r="AI1250" s="194">
        <v>104000</v>
      </c>
      <c r="AJ1250" s="194"/>
      <c r="AK1250" s="194"/>
      <c r="AL1250" s="213">
        <f t="shared" si="319"/>
        <v>104000</v>
      </c>
    </row>
    <row r="1251" spans="1:38">
      <c r="A1251" s="194">
        <v>9</v>
      </c>
      <c r="B1251" s="102" t="s">
        <v>6842</v>
      </c>
      <c r="C1251" s="102" t="s">
        <v>5282</v>
      </c>
      <c r="D1251" s="213">
        <v>1959</v>
      </c>
      <c r="E1251" s="213" t="s">
        <v>1146</v>
      </c>
      <c r="F1251" s="213" t="s">
        <v>1</v>
      </c>
      <c r="G1251" s="213" t="s">
        <v>1</v>
      </c>
      <c r="H1251" s="213">
        <v>1</v>
      </c>
      <c r="I1251" s="102">
        <v>1</v>
      </c>
      <c r="J1251" s="194">
        <v>95625</v>
      </c>
      <c r="K1251" s="194"/>
      <c r="L1251" s="194"/>
      <c r="M1251" s="213">
        <f t="shared" si="320"/>
        <v>95625</v>
      </c>
      <c r="N1251" s="213">
        <v>1</v>
      </c>
      <c r="O1251" s="102">
        <v>1</v>
      </c>
      <c r="P1251" s="194">
        <v>95625</v>
      </c>
      <c r="Q1251" s="194"/>
      <c r="R1251" s="194"/>
      <c r="S1251" s="213">
        <f t="shared" si="321"/>
        <v>95625</v>
      </c>
      <c r="T1251" s="213">
        <f t="shared" si="316"/>
        <v>0</v>
      </c>
      <c r="U1251" s="213">
        <f t="shared" si="316"/>
        <v>0</v>
      </c>
      <c r="V1251" s="213">
        <f t="shared" si="316"/>
        <v>0</v>
      </c>
      <c r="W1251" s="213">
        <f t="shared" si="316"/>
        <v>0</v>
      </c>
      <c r="X1251" s="213">
        <f t="shared" si="317"/>
        <v>0</v>
      </c>
      <c r="Y1251" s="213" t="s">
        <v>1</v>
      </c>
      <c r="Z1251" s="213">
        <v>1</v>
      </c>
      <c r="AA1251" s="102">
        <v>1</v>
      </c>
      <c r="AB1251" s="194">
        <v>95625</v>
      </c>
      <c r="AC1251" s="194"/>
      <c r="AD1251" s="194"/>
      <c r="AE1251" s="213">
        <f t="shared" si="318"/>
        <v>95625</v>
      </c>
      <c r="AF1251" s="213" t="s">
        <v>1</v>
      </c>
      <c r="AG1251" s="213">
        <v>1</v>
      </c>
      <c r="AH1251" s="102">
        <v>1</v>
      </c>
      <c r="AI1251" s="194">
        <v>95625</v>
      </c>
      <c r="AJ1251" s="194"/>
      <c r="AK1251" s="194"/>
      <c r="AL1251" s="213">
        <f t="shared" si="319"/>
        <v>95625</v>
      </c>
    </row>
    <row r="1252" spans="1:38">
      <c r="A1252" s="194">
        <v>10</v>
      </c>
      <c r="B1252" s="102" t="s">
        <v>6843</v>
      </c>
      <c r="C1252" s="102" t="s">
        <v>5282</v>
      </c>
      <c r="D1252" s="213">
        <v>1964</v>
      </c>
      <c r="E1252" s="213" t="s">
        <v>1146</v>
      </c>
      <c r="F1252" s="213" t="s">
        <v>1</v>
      </c>
      <c r="G1252" s="213" t="s">
        <v>1</v>
      </c>
      <c r="H1252" s="213">
        <v>1</v>
      </c>
      <c r="I1252" s="102">
        <v>1</v>
      </c>
      <c r="J1252" s="194">
        <v>95626</v>
      </c>
      <c r="K1252" s="194"/>
      <c r="L1252" s="194"/>
      <c r="M1252" s="213">
        <f t="shared" si="320"/>
        <v>95626</v>
      </c>
      <c r="N1252" s="213">
        <v>1</v>
      </c>
      <c r="O1252" s="102">
        <v>1</v>
      </c>
      <c r="P1252" s="194">
        <v>95626</v>
      </c>
      <c r="Q1252" s="194"/>
      <c r="R1252" s="194"/>
      <c r="S1252" s="213">
        <f t="shared" si="321"/>
        <v>95626</v>
      </c>
      <c r="T1252" s="213">
        <f t="shared" si="316"/>
        <v>0</v>
      </c>
      <c r="U1252" s="213">
        <f t="shared" si="316"/>
        <v>0</v>
      </c>
      <c r="V1252" s="213">
        <f t="shared" si="316"/>
        <v>0</v>
      </c>
      <c r="W1252" s="213">
        <f t="shared" si="316"/>
        <v>0</v>
      </c>
      <c r="X1252" s="213">
        <f t="shared" si="317"/>
        <v>0</v>
      </c>
      <c r="Y1252" s="213" t="s">
        <v>1</v>
      </c>
      <c r="Z1252" s="213">
        <v>1</v>
      </c>
      <c r="AA1252" s="102">
        <v>1</v>
      </c>
      <c r="AB1252" s="194">
        <v>95626</v>
      </c>
      <c r="AC1252" s="194"/>
      <c r="AD1252" s="194"/>
      <c r="AE1252" s="213">
        <f t="shared" si="318"/>
        <v>95626</v>
      </c>
      <c r="AF1252" s="213" t="s">
        <v>1</v>
      </c>
      <c r="AG1252" s="213">
        <v>1</v>
      </c>
      <c r="AH1252" s="102">
        <v>1</v>
      </c>
      <c r="AI1252" s="194">
        <v>95626</v>
      </c>
      <c r="AJ1252" s="194"/>
      <c r="AK1252" s="194"/>
      <c r="AL1252" s="213">
        <f t="shared" si="319"/>
        <v>95626</v>
      </c>
    </row>
    <row r="1253" spans="1:38">
      <c r="A1253" s="194">
        <v>11</v>
      </c>
      <c r="B1253" s="102" t="s">
        <v>6844</v>
      </c>
      <c r="C1253" s="102" t="s">
        <v>5282</v>
      </c>
      <c r="D1253" s="213">
        <v>1992</v>
      </c>
      <c r="E1253" s="213" t="s">
        <v>1146</v>
      </c>
      <c r="F1253" s="213" t="s">
        <v>1</v>
      </c>
      <c r="G1253" s="213" t="s">
        <v>1</v>
      </c>
      <c r="H1253" s="213">
        <v>1</v>
      </c>
      <c r="I1253" s="102">
        <v>1</v>
      </c>
      <c r="J1253" s="194">
        <v>104000</v>
      </c>
      <c r="K1253" s="194"/>
      <c r="L1253" s="194"/>
      <c r="M1253" s="213">
        <f t="shared" si="320"/>
        <v>104000</v>
      </c>
      <c r="N1253" s="213">
        <v>1</v>
      </c>
      <c r="O1253" s="102">
        <v>1</v>
      </c>
      <c r="P1253" s="194">
        <v>104000</v>
      </c>
      <c r="Q1253" s="194"/>
      <c r="R1253" s="194"/>
      <c r="S1253" s="213">
        <f t="shared" si="321"/>
        <v>104000</v>
      </c>
      <c r="T1253" s="213">
        <f t="shared" si="316"/>
        <v>0</v>
      </c>
      <c r="U1253" s="213">
        <f t="shared" si="316"/>
        <v>0</v>
      </c>
      <c r="V1253" s="213">
        <f t="shared" si="316"/>
        <v>0</v>
      </c>
      <c r="W1253" s="213">
        <f t="shared" si="316"/>
        <v>0</v>
      </c>
      <c r="X1253" s="213">
        <f t="shared" si="317"/>
        <v>0</v>
      </c>
      <c r="Y1253" s="213" t="s">
        <v>1</v>
      </c>
      <c r="Z1253" s="213">
        <v>1</v>
      </c>
      <c r="AA1253" s="102">
        <v>1</v>
      </c>
      <c r="AB1253" s="194">
        <v>104000</v>
      </c>
      <c r="AC1253" s="194"/>
      <c r="AD1253" s="194"/>
      <c r="AE1253" s="213">
        <f t="shared" si="318"/>
        <v>104000</v>
      </c>
      <c r="AF1253" s="213" t="s">
        <v>1</v>
      </c>
      <c r="AG1253" s="213">
        <v>1</v>
      </c>
      <c r="AH1253" s="102">
        <v>1</v>
      </c>
      <c r="AI1253" s="194">
        <v>104000</v>
      </c>
      <c r="AJ1253" s="194"/>
      <c r="AK1253" s="194"/>
      <c r="AL1253" s="213">
        <f t="shared" si="319"/>
        <v>104000</v>
      </c>
    </row>
    <row r="1254" spans="1:38">
      <c r="A1254" s="194">
        <v>12</v>
      </c>
      <c r="B1254" s="102" t="s">
        <v>1491</v>
      </c>
      <c r="C1254" s="102" t="s">
        <v>5282</v>
      </c>
      <c r="D1254" s="213">
        <v>1960</v>
      </c>
      <c r="E1254" s="213" t="s">
        <v>1103</v>
      </c>
      <c r="F1254" s="213" t="s">
        <v>1</v>
      </c>
      <c r="G1254" s="213" t="s">
        <v>1</v>
      </c>
      <c r="H1254" s="213">
        <v>1</v>
      </c>
      <c r="I1254" s="102">
        <v>1</v>
      </c>
      <c r="J1254" s="194">
        <v>95625</v>
      </c>
      <c r="K1254" s="194"/>
      <c r="L1254" s="194"/>
      <c r="M1254" s="213">
        <f t="shared" si="320"/>
        <v>95625</v>
      </c>
      <c r="N1254" s="213">
        <v>1</v>
      </c>
      <c r="O1254" s="102">
        <v>1</v>
      </c>
      <c r="P1254" s="194">
        <v>95625</v>
      </c>
      <c r="Q1254" s="194"/>
      <c r="R1254" s="194"/>
      <c r="S1254" s="213">
        <f t="shared" si="321"/>
        <v>95625</v>
      </c>
      <c r="T1254" s="213">
        <f t="shared" si="316"/>
        <v>0</v>
      </c>
      <c r="U1254" s="213">
        <f t="shared" si="316"/>
        <v>0</v>
      </c>
      <c r="V1254" s="213">
        <f t="shared" si="316"/>
        <v>0</v>
      </c>
      <c r="W1254" s="213">
        <f t="shared" si="316"/>
        <v>0</v>
      </c>
      <c r="X1254" s="213">
        <f t="shared" si="317"/>
        <v>0</v>
      </c>
      <c r="Y1254" s="213" t="s">
        <v>1</v>
      </c>
      <c r="Z1254" s="213">
        <v>1</v>
      </c>
      <c r="AA1254" s="102">
        <v>1</v>
      </c>
      <c r="AB1254" s="194">
        <v>95625</v>
      </c>
      <c r="AC1254" s="194"/>
      <c r="AD1254" s="194"/>
      <c r="AE1254" s="213">
        <f t="shared" si="318"/>
        <v>95625</v>
      </c>
      <c r="AF1254" s="213" t="s">
        <v>1</v>
      </c>
      <c r="AG1254" s="213">
        <v>1</v>
      </c>
      <c r="AH1254" s="102">
        <v>1</v>
      </c>
      <c r="AI1254" s="194">
        <v>95625</v>
      </c>
      <c r="AJ1254" s="194"/>
      <c r="AK1254" s="194"/>
      <c r="AL1254" s="213">
        <f t="shared" si="319"/>
        <v>95625</v>
      </c>
    </row>
    <row r="1255" spans="1:38">
      <c r="A1255" s="194">
        <v>13</v>
      </c>
      <c r="B1255" s="102" t="s">
        <v>1492</v>
      </c>
      <c r="C1255" s="102" t="s">
        <v>5282</v>
      </c>
      <c r="D1255" s="213">
        <v>1962</v>
      </c>
      <c r="E1255" s="213" t="s">
        <v>1103</v>
      </c>
      <c r="F1255" s="213" t="s">
        <v>1</v>
      </c>
      <c r="G1255" s="213" t="s">
        <v>1</v>
      </c>
      <c r="H1255" s="213">
        <v>1</v>
      </c>
      <c r="I1255" s="102">
        <v>1</v>
      </c>
      <c r="J1255" s="194">
        <v>95625</v>
      </c>
      <c r="K1255" s="194"/>
      <c r="L1255" s="194"/>
      <c r="M1255" s="213">
        <f t="shared" si="320"/>
        <v>95625</v>
      </c>
      <c r="N1255" s="213">
        <v>1</v>
      </c>
      <c r="O1255" s="102">
        <v>1</v>
      </c>
      <c r="P1255" s="194">
        <v>95625</v>
      </c>
      <c r="Q1255" s="194"/>
      <c r="R1255" s="194"/>
      <c r="S1255" s="213">
        <f t="shared" si="321"/>
        <v>95625</v>
      </c>
      <c r="T1255" s="213">
        <f t="shared" si="316"/>
        <v>0</v>
      </c>
      <c r="U1255" s="213">
        <f t="shared" si="316"/>
        <v>0</v>
      </c>
      <c r="V1255" s="213">
        <f t="shared" si="316"/>
        <v>0</v>
      </c>
      <c r="W1255" s="213">
        <f t="shared" si="316"/>
        <v>0</v>
      </c>
      <c r="X1255" s="213">
        <f t="shared" si="317"/>
        <v>0</v>
      </c>
      <c r="Y1255" s="213" t="s">
        <v>1</v>
      </c>
      <c r="Z1255" s="213">
        <v>1</v>
      </c>
      <c r="AA1255" s="102">
        <v>1</v>
      </c>
      <c r="AB1255" s="194">
        <v>95625</v>
      </c>
      <c r="AC1255" s="194"/>
      <c r="AD1255" s="194"/>
      <c r="AE1255" s="213">
        <f t="shared" si="318"/>
        <v>95625</v>
      </c>
      <c r="AF1255" s="213" t="s">
        <v>1</v>
      </c>
      <c r="AG1255" s="213">
        <v>1</v>
      </c>
      <c r="AH1255" s="102">
        <v>1</v>
      </c>
      <c r="AI1255" s="194">
        <v>95625</v>
      </c>
      <c r="AJ1255" s="194"/>
      <c r="AK1255" s="194"/>
      <c r="AL1255" s="213">
        <f t="shared" si="319"/>
        <v>95625</v>
      </c>
    </row>
    <row r="1256" spans="1:38">
      <c r="A1256" s="194">
        <v>14</v>
      </c>
      <c r="B1256" s="102" t="s">
        <v>1493</v>
      </c>
      <c r="C1256" s="102" t="s">
        <v>5283</v>
      </c>
      <c r="D1256" s="213">
        <v>1974</v>
      </c>
      <c r="E1256" s="213" t="s">
        <v>1103</v>
      </c>
      <c r="F1256" s="213" t="s">
        <v>1</v>
      </c>
      <c r="G1256" s="213" t="s">
        <v>1</v>
      </c>
      <c r="H1256" s="213">
        <v>1</v>
      </c>
      <c r="I1256" s="102">
        <v>1</v>
      </c>
      <c r="J1256" s="194">
        <v>104000</v>
      </c>
      <c r="K1256" s="194"/>
      <c r="L1256" s="194"/>
      <c r="M1256" s="213">
        <f t="shared" si="320"/>
        <v>104000</v>
      </c>
      <c r="N1256" s="213">
        <v>1</v>
      </c>
      <c r="O1256" s="102">
        <v>1</v>
      </c>
      <c r="P1256" s="194">
        <v>104000</v>
      </c>
      <c r="Q1256" s="194"/>
      <c r="R1256" s="194"/>
      <c r="S1256" s="213">
        <f t="shared" si="321"/>
        <v>104000</v>
      </c>
      <c r="T1256" s="213">
        <f t="shared" si="316"/>
        <v>0</v>
      </c>
      <c r="U1256" s="213">
        <f t="shared" si="316"/>
        <v>0</v>
      </c>
      <c r="V1256" s="213">
        <f t="shared" si="316"/>
        <v>0</v>
      </c>
      <c r="W1256" s="213">
        <f t="shared" si="316"/>
        <v>0</v>
      </c>
      <c r="X1256" s="213">
        <f t="shared" si="317"/>
        <v>0</v>
      </c>
      <c r="Y1256" s="213" t="s">
        <v>1</v>
      </c>
      <c r="Z1256" s="213">
        <v>1</v>
      </c>
      <c r="AA1256" s="102">
        <v>1</v>
      </c>
      <c r="AB1256" s="194">
        <v>104000</v>
      </c>
      <c r="AC1256" s="194"/>
      <c r="AD1256" s="194"/>
      <c r="AE1256" s="213">
        <f t="shared" si="318"/>
        <v>104000</v>
      </c>
      <c r="AF1256" s="213" t="s">
        <v>1</v>
      </c>
      <c r="AG1256" s="213">
        <v>1</v>
      </c>
      <c r="AH1256" s="102">
        <v>1</v>
      </c>
      <c r="AI1256" s="194">
        <v>104000</v>
      </c>
      <c r="AJ1256" s="194"/>
      <c r="AK1256" s="194"/>
      <c r="AL1256" s="213">
        <f t="shared" si="319"/>
        <v>104000</v>
      </c>
    </row>
    <row r="1257" spans="1:38">
      <c r="A1257" s="194">
        <v>15</v>
      </c>
      <c r="B1257" s="102" t="s">
        <v>1903</v>
      </c>
      <c r="C1257" s="102" t="s">
        <v>5282</v>
      </c>
      <c r="D1257" s="213">
        <v>1963</v>
      </c>
      <c r="E1257" s="213" t="s">
        <v>1103</v>
      </c>
      <c r="F1257" s="213" t="s">
        <v>1</v>
      </c>
      <c r="G1257" s="213" t="s">
        <v>1</v>
      </c>
      <c r="H1257" s="213">
        <v>1</v>
      </c>
      <c r="I1257" s="102">
        <v>1</v>
      </c>
      <c r="J1257" s="194">
        <v>95625</v>
      </c>
      <c r="K1257" s="194"/>
      <c r="L1257" s="194"/>
      <c r="M1257" s="213">
        <f t="shared" si="320"/>
        <v>95625</v>
      </c>
      <c r="N1257" s="213">
        <v>1</v>
      </c>
      <c r="O1257" s="102">
        <v>1</v>
      </c>
      <c r="P1257" s="194">
        <v>95625</v>
      </c>
      <c r="Q1257" s="194"/>
      <c r="R1257" s="194"/>
      <c r="S1257" s="213">
        <f t="shared" si="321"/>
        <v>95625</v>
      </c>
      <c r="T1257" s="213">
        <f t="shared" si="316"/>
        <v>0</v>
      </c>
      <c r="U1257" s="213">
        <f t="shared" si="316"/>
        <v>0</v>
      </c>
      <c r="V1257" s="213">
        <f t="shared" si="316"/>
        <v>0</v>
      </c>
      <c r="W1257" s="213">
        <f t="shared" si="316"/>
        <v>0</v>
      </c>
      <c r="X1257" s="213">
        <f t="shared" si="317"/>
        <v>0</v>
      </c>
      <c r="Y1257" s="213" t="s">
        <v>1</v>
      </c>
      <c r="Z1257" s="213">
        <v>1</v>
      </c>
      <c r="AA1257" s="102">
        <v>1</v>
      </c>
      <c r="AB1257" s="194">
        <v>95625</v>
      </c>
      <c r="AC1257" s="194"/>
      <c r="AD1257" s="194"/>
      <c r="AE1257" s="213">
        <f t="shared" si="318"/>
        <v>95625</v>
      </c>
      <c r="AF1257" s="213" t="s">
        <v>1</v>
      </c>
      <c r="AG1257" s="213">
        <v>1</v>
      </c>
      <c r="AH1257" s="102">
        <v>1</v>
      </c>
      <c r="AI1257" s="194">
        <v>95625</v>
      </c>
      <c r="AJ1257" s="194"/>
      <c r="AK1257" s="194"/>
      <c r="AL1257" s="213">
        <f t="shared" si="319"/>
        <v>95625</v>
      </c>
    </row>
    <row r="1258" spans="1:38">
      <c r="A1258" s="194">
        <v>16</v>
      </c>
      <c r="B1258" s="102" t="s">
        <v>1494</v>
      </c>
      <c r="C1258" s="102" t="s">
        <v>5282</v>
      </c>
      <c r="D1258" s="213">
        <v>1960</v>
      </c>
      <c r="E1258" s="213" t="s">
        <v>1103</v>
      </c>
      <c r="F1258" s="213" t="s">
        <v>1</v>
      </c>
      <c r="G1258" s="213" t="s">
        <v>1</v>
      </c>
      <c r="H1258" s="213">
        <v>1</v>
      </c>
      <c r="I1258" s="102">
        <v>1</v>
      </c>
      <c r="J1258" s="194">
        <v>95625</v>
      </c>
      <c r="K1258" s="194"/>
      <c r="L1258" s="194"/>
      <c r="M1258" s="213">
        <f t="shared" si="320"/>
        <v>95625</v>
      </c>
      <c r="N1258" s="213">
        <v>1</v>
      </c>
      <c r="O1258" s="102">
        <v>1</v>
      </c>
      <c r="P1258" s="194">
        <v>95625</v>
      </c>
      <c r="Q1258" s="194"/>
      <c r="R1258" s="194"/>
      <c r="S1258" s="213">
        <f t="shared" si="321"/>
        <v>95625</v>
      </c>
      <c r="T1258" s="213">
        <f t="shared" si="316"/>
        <v>0</v>
      </c>
      <c r="U1258" s="213">
        <f t="shared" si="316"/>
        <v>0</v>
      </c>
      <c r="V1258" s="213">
        <f t="shared" si="316"/>
        <v>0</v>
      </c>
      <c r="W1258" s="213">
        <f t="shared" si="316"/>
        <v>0</v>
      </c>
      <c r="X1258" s="213">
        <f t="shared" si="317"/>
        <v>0</v>
      </c>
      <c r="Y1258" s="213" t="s">
        <v>1</v>
      </c>
      <c r="Z1258" s="213">
        <v>1</v>
      </c>
      <c r="AA1258" s="102">
        <v>1</v>
      </c>
      <c r="AB1258" s="194">
        <v>95625</v>
      </c>
      <c r="AC1258" s="194"/>
      <c r="AD1258" s="194"/>
      <c r="AE1258" s="213">
        <f t="shared" si="318"/>
        <v>95625</v>
      </c>
      <c r="AF1258" s="213" t="s">
        <v>1</v>
      </c>
      <c r="AG1258" s="213">
        <v>1</v>
      </c>
      <c r="AH1258" s="102">
        <v>1</v>
      </c>
      <c r="AI1258" s="194">
        <v>95625</v>
      </c>
      <c r="AJ1258" s="194"/>
      <c r="AK1258" s="194"/>
      <c r="AL1258" s="213">
        <f t="shared" si="319"/>
        <v>95625</v>
      </c>
    </row>
    <row r="1259" spans="1:38">
      <c r="A1259" s="194">
        <v>17</v>
      </c>
      <c r="B1259" s="102" t="s">
        <v>8211</v>
      </c>
      <c r="C1259" s="102" t="s">
        <v>5282</v>
      </c>
      <c r="D1259" s="213">
        <v>1961</v>
      </c>
      <c r="E1259" s="213" t="s">
        <v>1103</v>
      </c>
      <c r="F1259" s="213" t="s">
        <v>1</v>
      </c>
      <c r="G1259" s="213" t="s">
        <v>1</v>
      </c>
      <c r="H1259" s="213">
        <v>1</v>
      </c>
      <c r="I1259" s="102">
        <v>1</v>
      </c>
      <c r="J1259" s="194">
        <v>95625</v>
      </c>
      <c r="K1259" s="194"/>
      <c r="L1259" s="194"/>
      <c r="M1259" s="213">
        <f t="shared" si="320"/>
        <v>95625</v>
      </c>
      <c r="N1259" s="213">
        <v>1</v>
      </c>
      <c r="O1259" s="102">
        <v>1</v>
      </c>
      <c r="P1259" s="194">
        <v>95625</v>
      </c>
      <c r="Q1259" s="194"/>
      <c r="R1259" s="194"/>
      <c r="S1259" s="213">
        <f t="shared" si="321"/>
        <v>95625</v>
      </c>
      <c r="T1259" s="213">
        <f t="shared" si="316"/>
        <v>0</v>
      </c>
      <c r="U1259" s="213">
        <f t="shared" si="316"/>
        <v>0</v>
      </c>
      <c r="V1259" s="213">
        <f t="shared" si="316"/>
        <v>0</v>
      </c>
      <c r="W1259" s="213">
        <f t="shared" si="316"/>
        <v>0</v>
      </c>
      <c r="X1259" s="213">
        <f t="shared" si="317"/>
        <v>0</v>
      </c>
      <c r="Y1259" s="213" t="s">
        <v>1</v>
      </c>
      <c r="Z1259" s="213">
        <v>1</v>
      </c>
      <c r="AA1259" s="102">
        <v>1</v>
      </c>
      <c r="AB1259" s="194">
        <v>95625</v>
      </c>
      <c r="AC1259" s="194"/>
      <c r="AD1259" s="194"/>
      <c r="AE1259" s="213">
        <f t="shared" si="318"/>
        <v>95625</v>
      </c>
      <c r="AF1259" s="213" t="s">
        <v>1</v>
      </c>
      <c r="AG1259" s="213">
        <v>1</v>
      </c>
      <c r="AH1259" s="102">
        <v>1</v>
      </c>
      <c r="AI1259" s="194">
        <v>95625</v>
      </c>
      <c r="AJ1259" s="194"/>
      <c r="AK1259" s="194"/>
      <c r="AL1259" s="213">
        <f t="shared" si="319"/>
        <v>95625</v>
      </c>
    </row>
    <row r="1260" spans="1:38">
      <c r="A1260" s="194">
        <v>18</v>
      </c>
      <c r="B1260" s="102" t="s">
        <v>1495</v>
      </c>
      <c r="C1260" s="102" t="s">
        <v>5282</v>
      </c>
      <c r="D1260" s="213">
        <v>1976</v>
      </c>
      <c r="E1260" s="213" t="s">
        <v>1103</v>
      </c>
      <c r="F1260" s="213" t="s">
        <v>1</v>
      </c>
      <c r="G1260" s="213" t="s">
        <v>1</v>
      </c>
      <c r="H1260" s="213">
        <v>1</v>
      </c>
      <c r="I1260" s="102">
        <v>1</v>
      </c>
      <c r="J1260" s="194">
        <v>104000</v>
      </c>
      <c r="K1260" s="194"/>
      <c r="L1260" s="194"/>
      <c r="M1260" s="213">
        <f t="shared" si="320"/>
        <v>104000</v>
      </c>
      <c r="N1260" s="213">
        <v>1</v>
      </c>
      <c r="O1260" s="102">
        <v>1</v>
      </c>
      <c r="P1260" s="194">
        <v>104000</v>
      </c>
      <c r="Q1260" s="194"/>
      <c r="R1260" s="194"/>
      <c r="S1260" s="213">
        <f t="shared" si="321"/>
        <v>104000</v>
      </c>
      <c r="T1260" s="213">
        <f t="shared" si="316"/>
        <v>0</v>
      </c>
      <c r="U1260" s="213">
        <f t="shared" si="316"/>
        <v>0</v>
      </c>
      <c r="V1260" s="213">
        <f t="shared" si="316"/>
        <v>0</v>
      </c>
      <c r="W1260" s="213">
        <f t="shared" si="316"/>
        <v>0</v>
      </c>
      <c r="X1260" s="213">
        <f t="shared" si="317"/>
        <v>0</v>
      </c>
      <c r="Y1260" s="213" t="s">
        <v>1</v>
      </c>
      <c r="Z1260" s="213">
        <v>1</v>
      </c>
      <c r="AA1260" s="102">
        <v>1</v>
      </c>
      <c r="AB1260" s="194">
        <v>104000</v>
      </c>
      <c r="AC1260" s="194"/>
      <c r="AD1260" s="194"/>
      <c r="AE1260" s="213">
        <f t="shared" si="318"/>
        <v>104000</v>
      </c>
      <c r="AF1260" s="213"/>
      <c r="AG1260" s="213">
        <v>1</v>
      </c>
      <c r="AH1260" s="102">
        <v>1</v>
      </c>
      <c r="AI1260" s="194">
        <v>104000</v>
      </c>
      <c r="AJ1260" s="194"/>
      <c r="AK1260" s="194"/>
      <c r="AL1260" s="213">
        <f t="shared" si="319"/>
        <v>104000</v>
      </c>
    </row>
    <row r="1261" spans="1:38">
      <c r="A1261" s="194">
        <v>19</v>
      </c>
      <c r="B1261" s="102" t="s">
        <v>6845</v>
      </c>
      <c r="C1261" s="102" t="s">
        <v>5282</v>
      </c>
      <c r="D1261" s="213">
        <v>1991</v>
      </c>
      <c r="E1261" s="213" t="s">
        <v>1103</v>
      </c>
      <c r="F1261" s="213" t="s">
        <v>1</v>
      </c>
      <c r="G1261" s="213" t="s">
        <v>1</v>
      </c>
      <c r="H1261" s="213">
        <v>1</v>
      </c>
      <c r="I1261" s="102">
        <v>1</v>
      </c>
      <c r="J1261" s="194">
        <v>104000</v>
      </c>
      <c r="K1261" s="194"/>
      <c r="L1261" s="194"/>
      <c r="M1261" s="213">
        <f t="shared" si="320"/>
        <v>104000</v>
      </c>
      <c r="N1261" s="213">
        <v>1</v>
      </c>
      <c r="O1261" s="102">
        <v>1</v>
      </c>
      <c r="P1261" s="194">
        <v>104000</v>
      </c>
      <c r="Q1261" s="194"/>
      <c r="R1261" s="194"/>
      <c r="S1261" s="213">
        <f t="shared" si="321"/>
        <v>104000</v>
      </c>
      <c r="T1261" s="213">
        <f t="shared" si="316"/>
        <v>0</v>
      </c>
      <c r="U1261" s="213">
        <f t="shared" si="316"/>
        <v>0</v>
      </c>
      <c r="V1261" s="213">
        <f t="shared" si="316"/>
        <v>0</v>
      </c>
      <c r="W1261" s="213">
        <f t="shared" si="316"/>
        <v>0</v>
      </c>
      <c r="X1261" s="213">
        <f t="shared" si="317"/>
        <v>0</v>
      </c>
      <c r="Y1261" s="213" t="s">
        <v>1</v>
      </c>
      <c r="Z1261" s="213">
        <v>1</v>
      </c>
      <c r="AA1261" s="102">
        <v>1</v>
      </c>
      <c r="AB1261" s="194">
        <v>104000</v>
      </c>
      <c r="AC1261" s="194"/>
      <c r="AD1261" s="194"/>
      <c r="AE1261" s="213">
        <f t="shared" si="318"/>
        <v>104000</v>
      </c>
      <c r="AF1261" s="213" t="s">
        <v>1</v>
      </c>
      <c r="AG1261" s="213">
        <v>1</v>
      </c>
      <c r="AH1261" s="102">
        <v>1</v>
      </c>
      <c r="AI1261" s="194">
        <v>104000</v>
      </c>
      <c r="AJ1261" s="194"/>
      <c r="AK1261" s="194"/>
      <c r="AL1261" s="213">
        <f t="shared" si="319"/>
        <v>104000</v>
      </c>
    </row>
    <row r="1262" spans="1:38">
      <c r="A1262" s="194">
        <v>20</v>
      </c>
      <c r="B1262" s="102" t="s">
        <v>6846</v>
      </c>
      <c r="C1262" s="102" t="s">
        <v>5282</v>
      </c>
      <c r="D1262" s="213">
        <v>1985</v>
      </c>
      <c r="E1262" s="213" t="s">
        <v>1103</v>
      </c>
      <c r="F1262" s="213" t="s">
        <v>1</v>
      </c>
      <c r="G1262" s="213" t="s">
        <v>1</v>
      </c>
      <c r="H1262" s="213">
        <v>1</v>
      </c>
      <c r="I1262" s="102">
        <v>1</v>
      </c>
      <c r="J1262" s="194">
        <v>104000</v>
      </c>
      <c r="K1262" s="194"/>
      <c r="L1262" s="194"/>
      <c r="M1262" s="213">
        <f t="shared" si="320"/>
        <v>104000</v>
      </c>
      <c r="N1262" s="213">
        <v>1</v>
      </c>
      <c r="O1262" s="102">
        <v>1</v>
      </c>
      <c r="P1262" s="194">
        <v>104000</v>
      </c>
      <c r="Q1262" s="194"/>
      <c r="R1262" s="194"/>
      <c r="S1262" s="213">
        <f t="shared" si="321"/>
        <v>104000</v>
      </c>
      <c r="T1262" s="213">
        <f t="shared" si="316"/>
        <v>0</v>
      </c>
      <c r="U1262" s="213">
        <f t="shared" si="316"/>
        <v>0</v>
      </c>
      <c r="V1262" s="213">
        <f t="shared" si="316"/>
        <v>0</v>
      </c>
      <c r="W1262" s="213">
        <f t="shared" si="316"/>
        <v>0</v>
      </c>
      <c r="X1262" s="213">
        <f t="shared" si="317"/>
        <v>0</v>
      </c>
      <c r="Y1262" s="213" t="s">
        <v>1</v>
      </c>
      <c r="Z1262" s="213">
        <v>1</v>
      </c>
      <c r="AA1262" s="102">
        <v>1</v>
      </c>
      <c r="AB1262" s="194">
        <v>104000</v>
      </c>
      <c r="AC1262" s="194"/>
      <c r="AD1262" s="194"/>
      <c r="AE1262" s="213">
        <f t="shared" si="318"/>
        <v>104000</v>
      </c>
      <c r="AF1262" s="213" t="s">
        <v>1</v>
      </c>
      <c r="AG1262" s="213">
        <v>1</v>
      </c>
      <c r="AH1262" s="102">
        <v>1</v>
      </c>
      <c r="AI1262" s="194">
        <v>104000</v>
      </c>
      <c r="AJ1262" s="194"/>
      <c r="AK1262" s="194"/>
      <c r="AL1262" s="213">
        <f t="shared" si="319"/>
        <v>104000</v>
      </c>
    </row>
    <row r="1263" spans="1:38">
      <c r="A1263" s="194">
        <v>21</v>
      </c>
      <c r="B1263" s="102" t="s">
        <v>1496</v>
      </c>
      <c r="C1263" s="102" t="s">
        <v>5283</v>
      </c>
      <c r="D1263" s="213">
        <v>1962</v>
      </c>
      <c r="E1263" s="213" t="s">
        <v>1100</v>
      </c>
      <c r="F1263" s="213" t="s">
        <v>1</v>
      </c>
      <c r="G1263" s="213" t="s">
        <v>1</v>
      </c>
      <c r="H1263" s="213">
        <v>1.4</v>
      </c>
      <c r="I1263" s="102">
        <v>1</v>
      </c>
      <c r="J1263" s="194">
        <v>116479.99999999999</v>
      </c>
      <c r="K1263" s="194"/>
      <c r="L1263" s="194"/>
      <c r="M1263" s="213">
        <f t="shared" si="320"/>
        <v>116479.99999999999</v>
      </c>
      <c r="N1263" s="213">
        <v>1.4</v>
      </c>
      <c r="O1263" s="102">
        <v>1</v>
      </c>
      <c r="P1263" s="194">
        <v>116479.99999999999</v>
      </c>
      <c r="Q1263" s="194"/>
      <c r="R1263" s="194"/>
      <c r="S1263" s="213">
        <f t="shared" si="321"/>
        <v>116479.99999999999</v>
      </c>
      <c r="T1263" s="213">
        <f t="shared" si="316"/>
        <v>0</v>
      </c>
      <c r="U1263" s="213">
        <f t="shared" si="316"/>
        <v>0</v>
      </c>
      <c r="V1263" s="213">
        <f t="shared" si="316"/>
        <v>0</v>
      </c>
      <c r="W1263" s="213">
        <f t="shared" si="316"/>
        <v>0</v>
      </c>
      <c r="X1263" s="213">
        <f t="shared" si="317"/>
        <v>0</v>
      </c>
      <c r="Y1263" s="213" t="s">
        <v>1</v>
      </c>
      <c r="Z1263" s="213">
        <v>1.4</v>
      </c>
      <c r="AA1263" s="102">
        <v>1</v>
      </c>
      <c r="AB1263" s="194">
        <v>116479.99999999999</v>
      </c>
      <c r="AC1263" s="194"/>
      <c r="AD1263" s="194"/>
      <c r="AE1263" s="213">
        <f t="shared" si="318"/>
        <v>116479.99999999999</v>
      </c>
      <c r="AF1263" s="213" t="s">
        <v>1</v>
      </c>
      <c r="AG1263" s="213">
        <v>1.4</v>
      </c>
      <c r="AH1263" s="102">
        <v>1</v>
      </c>
      <c r="AI1263" s="194">
        <v>116479.99999999999</v>
      </c>
      <c r="AJ1263" s="194"/>
      <c r="AK1263" s="194"/>
      <c r="AL1263" s="213">
        <f t="shared" si="319"/>
        <v>116479.99999999999</v>
      </c>
    </row>
    <row r="1264" spans="1:38">
      <c r="A1264" s="194">
        <v>22</v>
      </c>
      <c r="B1264" s="102" t="s">
        <v>759</v>
      </c>
      <c r="C1264" s="102"/>
      <c r="D1264" s="213"/>
      <c r="E1264" s="1105" t="s">
        <v>1098</v>
      </c>
      <c r="F1264" s="213" t="s">
        <v>1</v>
      </c>
      <c r="G1264" s="213" t="s">
        <v>1</v>
      </c>
      <c r="H1264" s="213">
        <v>1</v>
      </c>
      <c r="I1264" s="102">
        <v>1</v>
      </c>
      <c r="J1264" s="194">
        <v>104000</v>
      </c>
      <c r="K1264" s="194"/>
      <c r="L1264" s="194"/>
      <c r="M1264" s="213">
        <f t="shared" si="320"/>
        <v>104000</v>
      </c>
      <c r="N1264" s="213">
        <v>1</v>
      </c>
      <c r="O1264" s="102">
        <v>1</v>
      </c>
      <c r="P1264" s="194">
        <v>104000</v>
      </c>
      <c r="Q1264" s="194"/>
      <c r="R1264" s="194"/>
      <c r="S1264" s="213">
        <f t="shared" si="321"/>
        <v>104000</v>
      </c>
      <c r="T1264" s="213">
        <f t="shared" si="316"/>
        <v>0</v>
      </c>
      <c r="U1264" s="213">
        <f t="shared" si="316"/>
        <v>0</v>
      </c>
      <c r="V1264" s="213">
        <f t="shared" si="316"/>
        <v>0</v>
      </c>
      <c r="W1264" s="213">
        <f t="shared" si="316"/>
        <v>0</v>
      </c>
      <c r="X1264" s="213">
        <f t="shared" si="317"/>
        <v>0</v>
      </c>
      <c r="Y1264" s="213" t="s">
        <v>1</v>
      </c>
      <c r="Z1264" s="213">
        <v>1</v>
      </c>
      <c r="AA1264" s="102">
        <v>1</v>
      </c>
      <c r="AB1264" s="194">
        <v>104000</v>
      </c>
      <c r="AC1264" s="194"/>
      <c r="AD1264" s="194"/>
      <c r="AE1264" s="213">
        <f t="shared" si="318"/>
        <v>104000</v>
      </c>
      <c r="AF1264" s="213" t="s">
        <v>1</v>
      </c>
      <c r="AG1264" s="213">
        <v>1</v>
      </c>
      <c r="AH1264" s="102">
        <v>1</v>
      </c>
      <c r="AI1264" s="194">
        <v>104000</v>
      </c>
      <c r="AJ1264" s="194"/>
      <c r="AK1264" s="194"/>
      <c r="AL1264" s="213">
        <f t="shared" si="319"/>
        <v>104000</v>
      </c>
    </row>
    <row r="1265" spans="1:38">
      <c r="A1265" s="194">
        <v>23</v>
      </c>
      <c r="B1265" s="102" t="s">
        <v>6847</v>
      </c>
      <c r="C1265" s="102" t="s">
        <v>5283</v>
      </c>
      <c r="D1265" s="213">
        <v>1976</v>
      </c>
      <c r="E1265" s="213" t="s">
        <v>1101</v>
      </c>
      <c r="F1265" s="213" t="s">
        <v>1</v>
      </c>
      <c r="G1265" s="213" t="s">
        <v>1</v>
      </c>
      <c r="H1265" s="213">
        <v>1.2</v>
      </c>
      <c r="I1265" s="102">
        <v>1</v>
      </c>
      <c r="J1265" s="194">
        <v>104000</v>
      </c>
      <c r="K1265" s="194"/>
      <c r="L1265" s="194"/>
      <c r="M1265" s="213">
        <f t="shared" si="320"/>
        <v>104000</v>
      </c>
      <c r="N1265" s="213">
        <v>1.2</v>
      </c>
      <c r="O1265" s="102">
        <v>1</v>
      </c>
      <c r="P1265" s="194">
        <v>104000</v>
      </c>
      <c r="Q1265" s="194"/>
      <c r="R1265" s="194"/>
      <c r="S1265" s="213">
        <f t="shared" si="321"/>
        <v>104000</v>
      </c>
      <c r="T1265" s="213">
        <f t="shared" si="316"/>
        <v>0</v>
      </c>
      <c r="U1265" s="213">
        <f t="shared" si="316"/>
        <v>0</v>
      </c>
      <c r="V1265" s="213">
        <f t="shared" si="316"/>
        <v>0</v>
      </c>
      <c r="W1265" s="213">
        <f t="shared" si="316"/>
        <v>0</v>
      </c>
      <c r="X1265" s="213">
        <f t="shared" si="317"/>
        <v>0</v>
      </c>
      <c r="Y1265" s="213" t="s">
        <v>1</v>
      </c>
      <c r="Z1265" s="213">
        <v>1.2</v>
      </c>
      <c r="AA1265" s="102">
        <v>1</v>
      </c>
      <c r="AB1265" s="194">
        <v>104000</v>
      </c>
      <c r="AC1265" s="194"/>
      <c r="AD1265" s="194"/>
      <c r="AE1265" s="213">
        <f t="shared" si="318"/>
        <v>104000</v>
      </c>
      <c r="AF1265" s="213" t="s">
        <v>1</v>
      </c>
      <c r="AG1265" s="213">
        <v>1.2</v>
      </c>
      <c r="AH1265" s="102">
        <v>1</v>
      </c>
      <c r="AI1265" s="194">
        <v>104000</v>
      </c>
      <c r="AJ1265" s="194"/>
      <c r="AK1265" s="194"/>
      <c r="AL1265" s="213">
        <f t="shared" si="319"/>
        <v>104000</v>
      </c>
    </row>
    <row r="1266" spans="1:38">
      <c r="A1266" s="194"/>
      <c r="B1266" s="102"/>
      <c r="C1266" s="102"/>
      <c r="D1266" s="213"/>
      <c r="E1266" s="213"/>
      <c r="F1266" s="213" t="s">
        <v>1</v>
      </c>
      <c r="G1266" s="213" t="s">
        <v>1</v>
      </c>
      <c r="H1266" s="213"/>
      <c r="I1266" s="102"/>
      <c r="J1266" s="194"/>
      <c r="K1266" s="194"/>
      <c r="L1266" s="194"/>
      <c r="M1266" s="213"/>
      <c r="N1266" s="213"/>
      <c r="O1266" s="102"/>
      <c r="P1266" s="194"/>
      <c r="Q1266" s="194"/>
      <c r="R1266" s="194"/>
      <c r="S1266" s="213"/>
      <c r="T1266" s="213"/>
      <c r="U1266" s="213"/>
      <c r="V1266" s="213"/>
      <c r="W1266" s="213"/>
      <c r="X1266" s="213"/>
      <c r="Y1266" s="213"/>
      <c r="Z1266" s="213"/>
      <c r="AA1266" s="102"/>
      <c r="AB1266" s="194"/>
      <c r="AC1266" s="194"/>
      <c r="AD1266" s="194"/>
      <c r="AE1266" s="213"/>
      <c r="AF1266" s="213"/>
      <c r="AG1266" s="213"/>
      <c r="AH1266" s="102"/>
      <c r="AI1266" s="194"/>
      <c r="AJ1266" s="194"/>
      <c r="AK1266" s="194"/>
      <c r="AL1266" s="213"/>
    </row>
    <row r="1267" spans="1:38" s="216" customFormat="1" ht="27">
      <c r="A1267" s="211"/>
      <c r="B1267" s="219" t="s">
        <v>227</v>
      </c>
      <c r="C1267" s="219"/>
      <c r="D1267" s="215" t="s">
        <v>1</v>
      </c>
      <c r="E1267" s="215" t="s">
        <v>1</v>
      </c>
      <c r="F1267" s="215" t="s">
        <v>1</v>
      </c>
      <c r="G1267" s="215" t="s">
        <v>1</v>
      </c>
      <c r="H1267" s="215" t="s">
        <v>1</v>
      </c>
      <c r="I1267" s="215">
        <f>SUM(I1243:I1266)</f>
        <v>23</v>
      </c>
      <c r="J1267" s="215">
        <f>SUM(J1243:J1266)</f>
        <v>2478976</v>
      </c>
      <c r="K1267" s="215">
        <f>SUM(K1243:K1266)</f>
        <v>0</v>
      </c>
      <c r="L1267" s="215">
        <f>SUM(L1243:L1266)</f>
        <v>0</v>
      </c>
      <c r="M1267" s="215">
        <f>SUM(M1243:M1266)</f>
        <v>2478976</v>
      </c>
      <c r="N1267" s="215"/>
      <c r="O1267" s="215">
        <f t="shared" ref="O1267:Y1267" si="322">SUM(O1243:O1266)</f>
        <v>23</v>
      </c>
      <c r="P1267" s="215">
        <f t="shared" si="322"/>
        <v>2478976</v>
      </c>
      <c r="Q1267" s="215">
        <f t="shared" si="322"/>
        <v>0</v>
      </c>
      <c r="R1267" s="215">
        <f t="shared" si="322"/>
        <v>0</v>
      </c>
      <c r="S1267" s="215">
        <f t="shared" si="322"/>
        <v>2478976</v>
      </c>
      <c r="T1267" s="215">
        <f t="shared" si="322"/>
        <v>0</v>
      </c>
      <c r="U1267" s="215">
        <f t="shared" si="322"/>
        <v>0</v>
      </c>
      <c r="V1267" s="215">
        <f t="shared" si="322"/>
        <v>0</v>
      </c>
      <c r="W1267" s="215">
        <f t="shared" si="322"/>
        <v>0</v>
      </c>
      <c r="X1267" s="215">
        <f t="shared" si="322"/>
        <v>0</v>
      </c>
      <c r="Y1267" s="215">
        <f t="shared" si="322"/>
        <v>0</v>
      </c>
      <c r="Z1267" s="215"/>
      <c r="AA1267" s="215">
        <f t="shared" ref="AA1267:AF1267" si="323">SUM(AA1243:AA1266)</f>
        <v>23</v>
      </c>
      <c r="AB1267" s="215">
        <f t="shared" si="323"/>
        <v>2478976</v>
      </c>
      <c r="AC1267" s="215">
        <f t="shared" si="323"/>
        <v>0</v>
      </c>
      <c r="AD1267" s="215">
        <f t="shared" si="323"/>
        <v>0</v>
      </c>
      <c r="AE1267" s="215">
        <f t="shared" si="323"/>
        <v>2478976</v>
      </c>
      <c r="AF1267" s="215">
        <f t="shared" si="323"/>
        <v>0</v>
      </c>
      <c r="AG1267" s="215"/>
      <c r="AH1267" s="215">
        <f>SUM(AH1243:AH1266)</f>
        <v>23</v>
      </c>
      <c r="AI1267" s="215">
        <f>SUM(AI1243:AI1266)</f>
        <v>2478976</v>
      </c>
      <c r="AJ1267" s="215">
        <f>SUM(AJ1243:AJ1266)</f>
        <v>0</v>
      </c>
      <c r="AK1267" s="215">
        <f>SUM(AK1243:AK1266)</f>
        <v>0</v>
      </c>
      <c r="AL1267" s="215">
        <f>SUM(AL1243:AL1266)</f>
        <v>2478976</v>
      </c>
    </row>
    <row r="1268" spans="1:38" s="216" customFormat="1" ht="30" customHeight="1" thickBot="1">
      <c r="A1268" s="211"/>
      <c r="B1268" s="545" t="s">
        <v>5395</v>
      </c>
      <c r="C1268" s="545"/>
      <c r="D1268" s="215" t="s">
        <v>1</v>
      </c>
      <c r="E1268" s="215" t="s">
        <v>1</v>
      </c>
      <c r="F1268" s="215" t="s">
        <v>1</v>
      </c>
      <c r="G1268" s="215" t="s">
        <v>1</v>
      </c>
      <c r="H1268" s="215" t="s">
        <v>1</v>
      </c>
      <c r="I1268" s="215">
        <f>+I1267+I1239</f>
        <v>49</v>
      </c>
      <c r="J1268" s="215">
        <f t="shared" ref="J1268:X1268" si="324">+J1267+J1239</f>
        <v>7658176</v>
      </c>
      <c r="K1268" s="215">
        <f t="shared" si="324"/>
        <v>0</v>
      </c>
      <c r="L1268" s="215">
        <f t="shared" si="324"/>
        <v>0</v>
      </c>
      <c r="M1268" s="215">
        <f t="shared" si="324"/>
        <v>7673176</v>
      </c>
      <c r="N1268" s="215"/>
      <c r="O1268" s="215">
        <f t="shared" si="324"/>
        <v>49</v>
      </c>
      <c r="P1268" s="215">
        <f t="shared" si="324"/>
        <v>7574144</v>
      </c>
      <c r="Q1268" s="215">
        <f t="shared" si="324"/>
        <v>0</v>
      </c>
      <c r="R1268" s="215">
        <f t="shared" si="324"/>
        <v>0</v>
      </c>
      <c r="S1268" s="215">
        <f t="shared" si="324"/>
        <v>7589144</v>
      </c>
      <c r="T1268" s="215">
        <f t="shared" si="324"/>
        <v>0</v>
      </c>
      <c r="U1268" s="215">
        <f t="shared" si="324"/>
        <v>84031.999999999942</v>
      </c>
      <c r="V1268" s="215">
        <f t="shared" si="324"/>
        <v>0</v>
      </c>
      <c r="W1268" s="215">
        <f t="shared" si="324"/>
        <v>0</v>
      </c>
      <c r="X1268" s="215">
        <f t="shared" si="324"/>
        <v>84031.999999999942</v>
      </c>
      <c r="Y1268" s="215" t="s">
        <v>1</v>
      </c>
      <c r="Z1268" s="215" t="s">
        <v>1</v>
      </c>
      <c r="AA1268" s="215">
        <f t="shared" ref="AA1268:AE1268" si="325">+AA1267+AA1239</f>
        <v>49</v>
      </c>
      <c r="AB1268" s="215">
        <f t="shared" si="325"/>
        <v>7733888</v>
      </c>
      <c r="AC1268" s="215">
        <f t="shared" si="325"/>
        <v>0</v>
      </c>
      <c r="AD1268" s="215">
        <f t="shared" si="325"/>
        <v>0</v>
      </c>
      <c r="AE1268" s="215">
        <f t="shared" si="325"/>
        <v>7748888</v>
      </c>
      <c r="AF1268" s="215" t="s">
        <v>1</v>
      </c>
      <c r="AG1268" s="215"/>
      <c r="AH1268" s="215">
        <f t="shared" ref="AH1268:AL1268" si="326">+AH1267+AH1239</f>
        <v>49</v>
      </c>
      <c r="AI1268" s="215">
        <f t="shared" si="326"/>
        <v>7789632</v>
      </c>
      <c r="AJ1268" s="215">
        <f t="shared" si="326"/>
        <v>0</v>
      </c>
      <c r="AK1268" s="215">
        <f t="shared" si="326"/>
        <v>0</v>
      </c>
      <c r="AL1268" s="215">
        <f t="shared" si="326"/>
        <v>7804632</v>
      </c>
    </row>
    <row r="1269" spans="1:38" s="176" customFormat="1" ht="49.5" customHeight="1">
      <c r="A1269" s="30"/>
      <c r="B1269" s="2562" t="s">
        <v>5536</v>
      </c>
      <c r="C1269" s="2562"/>
      <c r="D1269" s="2562"/>
      <c r="E1269" s="2562"/>
      <c r="F1269" s="2562"/>
      <c r="G1269" s="2562"/>
      <c r="H1269" s="2562"/>
      <c r="I1269" s="2562"/>
      <c r="J1269" s="2562"/>
      <c r="K1269" s="31"/>
      <c r="L1269" s="31"/>
      <c r="M1269" s="175"/>
      <c r="N1269" s="175"/>
      <c r="O1269" s="34"/>
      <c r="P1269" s="175"/>
      <c r="Q1269" s="31"/>
      <c r="R1269" s="41" t="s">
        <v>215</v>
      </c>
      <c r="S1269" s="34"/>
      <c r="T1269" s="175"/>
      <c r="U1269" s="34"/>
      <c r="V1269" s="175"/>
      <c r="W1269" s="34"/>
      <c r="X1269" s="175"/>
      <c r="Y1269" s="134"/>
      <c r="Z1269" s="31"/>
      <c r="AA1269" s="174"/>
      <c r="AB1269" s="31"/>
      <c r="AC1269" s="31"/>
      <c r="AD1269" s="31"/>
      <c r="AE1269" s="41"/>
      <c r="AF1269" s="134"/>
      <c r="AG1269" s="31"/>
      <c r="AH1269" s="174"/>
      <c r="AI1269" s="31"/>
      <c r="AJ1269" s="31"/>
      <c r="AK1269" s="31"/>
      <c r="AL1269" s="41"/>
    </row>
    <row r="1270" spans="1:38" s="324" customFormat="1" ht="14.25">
      <c r="A1270" s="244"/>
      <c r="B1270" s="321"/>
      <c r="C1270" s="2548" t="s">
        <v>5278</v>
      </c>
      <c r="D1270" s="2548" t="s">
        <v>5279</v>
      </c>
      <c r="E1270" s="322"/>
      <c r="F1270" s="323"/>
      <c r="G1270" s="323"/>
      <c r="H1270" s="323"/>
      <c r="I1270" s="1257" t="s">
        <v>5364</v>
      </c>
      <c r="J1270" s="323"/>
      <c r="K1270" s="323"/>
      <c r="L1270" s="323"/>
      <c r="M1270" s="323"/>
      <c r="N1270" s="322"/>
      <c r="O1270" s="2531" t="s">
        <v>1978</v>
      </c>
      <c r="P1270" s="2531"/>
      <c r="Q1270" s="2531"/>
      <c r="R1270" s="2531"/>
      <c r="S1270" s="2560"/>
      <c r="T1270" s="2561" t="s">
        <v>216</v>
      </c>
      <c r="U1270" s="2531"/>
      <c r="V1270" s="2531"/>
      <c r="W1270" s="2531"/>
      <c r="X1270" s="2560"/>
      <c r="Y1270" s="322"/>
      <c r="Z1270" s="323"/>
      <c r="AA1270" s="1257" t="s">
        <v>5883</v>
      </c>
      <c r="AB1270" s="323"/>
      <c r="AC1270" s="323"/>
      <c r="AD1270" s="323"/>
      <c r="AE1270" s="442"/>
      <c r="AF1270" s="322"/>
      <c r="AG1270" s="323"/>
      <c r="AH1270" s="1257" t="s">
        <v>7103</v>
      </c>
      <c r="AI1270" s="323"/>
      <c r="AJ1270" s="323"/>
      <c r="AK1270" s="323"/>
      <c r="AL1270" s="442"/>
    </row>
    <row r="1271" spans="1:38" s="176" customFormat="1" ht="76.5">
      <c r="A1271" s="210" t="s">
        <v>114</v>
      </c>
      <c r="B1271" s="2162" t="s">
        <v>218</v>
      </c>
      <c r="C1271" s="2550"/>
      <c r="D1271" s="2550"/>
      <c r="E1271" s="2162" t="s">
        <v>219</v>
      </c>
      <c r="F1271" s="2162" t="s">
        <v>220</v>
      </c>
      <c r="G1271" s="2162" t="s">
        <v>221</v>
      </c>
      <c r="H1271" s="521" t="s">
        <v>5368</v>
      </c>
      <c r="I1271" s="2162" t="s">
        <v>211</v>
      </c>
      <c r="J1271" s="281" t="s">
        <v>460</v>
      </c>
      <c r="K1271" s="2162" t="s">
        <v>222</v>
      </c>
      <c r="L1271" s="2162" t="s">
        <v>223</v>
      </c>
      <c r="M1271" s="2162" t="s">
        <v>5365</v>
      </c>
      <c r="N1271" s="521" t="s">
        <v>4246</v>
      </c>
      <c r="O1271" s="2162" t="s">
        <v>211</v>
      </c>
      <c r="P1271" s="2162" t="s">
        <v>240</v>
      </c>
      <c r="Q1271" s="2162" t="s">
        <v>222</v>
      </c>
      <c r="R1271" s="2162" t="s">
        <v>223</v>
      </c>
      <c r="S1271" s="2162" t="s">
        <v>5366</v>
      </c>
      <c r="T1271" s="2162" t="s">
        <v>211</v>
      </c>
      <c r="U1271" s="2162" t="s">
        <v>240</v>
      </c>
      <c r="V1271" s="2162" t="s">
        <v>222</v>
      </c>
      <c r="W1271" s="2162" t="s">
        <v>223</v>
      </c>
      <c r="X1271" s="2162" t="s">
        <v>5367</v>
      </c>
      <c r="Y1271" s="2162" t="s">
        <v>221</v>
      </c>
      <c r="Z1271" s="521" t="s">
        <v>6685</v>
      </c>
      <c r="AA1271" s="2162" t="s">
        <v>211</v>
      </c>
      <c r="AB1271" s="2162" t="s">
        <v>240</v>
      </c>
      <c r="AC1271" s="2162" t="s">
        <v>222</v>
      </c>
      <c r="AD1271" s="2162" t="s">
        <v>223</v>
      </c>
      <c r="AE1271" s="2162" t="s">
        <v>254</v>
      </c>
      <c r="AF1271" s="2162" t="s">
        <v>221</v>
      </c>
      <c r="AG1271" s="521" t="s">
        <v>8075</v>
      </c>
      <c r="AH1271" s="2162" t="s">
        <v>211</v>
      </c>
      <c r="AI1271" s="2162" t="s">
        <v>240</v>
      </c>
      <c r="AJ1271" s="2162" t="s">
        <v>222</v>
      </c>
      <c r="AK1271" s="2162" t="s">
        <v>223</v>
      </c>
      <c r="AL1271" s="2162" t="s">
        <v>254</v>
      </c>
    </row>
    <row r="1272" spans="1:38" s="35" customFormat="1" ht="12.75">
      <c r="A1272" s="123">
        <v>1</v>
      </c>
      <c r="B1272" s="123">
        <v>2</v>
      </c>
      <c r="C1272" s="123"/>
      <c r="D1272" s="123">
        <v>3</v>
      </c>
      <c r="E1272" s="123">
        <v>4</v>
      </c>
      <c r="F1272" s="123">
        <v>5</v>
      </c>
      <c r="G1272" s="123">
        <v>6</v>
      </c>
      <c r="H1272" s="123">
        <v>7</v>
      </c>
      <c r="I1272" s="123">
        <v>8</v>
      </c>
      <c r="J1272" s="123">
        <v>9</v>
      </c>
      <c r="K1272" s="123">
        <v>10</v>
      </c>
      <c r="L1272" s="123">
        <v>11</v>
      </c>
      <c r="M1272" s="123">
        <v>12</v>
      </c>
      <c r="N1272" s="123">
        <v>13</v>
      </c>
      <c r="O1272" s="123">
        <v>14</v>
      </c>
      <c r="P1272" s="123">
        <v>15</v>
      </c>
      <c r="Q1272" s="123">
        <v>16</v>
      </c>
      <c r="R1272" s="123">
        <v>17</v>
      </c>
      <c r="S1272" s="123">
        <v>18</v>
      </c>
      <c r="T1272" s="123">
        <v>19</v>
      </c>
      <c r="U1272" s="123">
        <v>20</v>
      </c>
      <c r="V1272" s="123">
        <v>21</v>
      </c>
      <c r="W1272" s="123">
        <v>22</v>
      </c>
      <c r="X1272" s="123">
        <v>23</v>
      </c>
      <c r="Y1272" s="123">
        <v>24</v>
      </c>
      <c r="Z1272" s="123">
        <v>25</v>
      </c>
      <c r="AA1272" s="123">
        <v>26</v>
      </c>
      <c r="AB1272" s="123">
        <v>27</v>
      </c>
      <c r="AC1272" s="123">
        <v>28</v>
      </c>
      <c r="AD1272" s="123">
        <v>29</v>
      </c>
      <c r="AE1272" s="123">
        <v>30</v>
      </c>
      <c r="AF1272" s="123">
        <v>31</v>
      </c>
      <c r="AG1272" s="123">
        <v>32</v>
      </c>
      <c r="AH1272" s="123">
        <v>33</v>
      </c>
      <c r="AI1272" s="123">
        <v>34</v>
      </c>
      <c r="AJ1272" s="123">
        <v>35</v>
      </c>
      <c r="AK1272" s="123">
        <v>36</v>
      </c>
      <c r="AL1272" s="123">
        <v>37</v>
      </c>
    </row>
    <row r="1273" spans="1:38" ht="27">
      <c r="A1273" s="211" t="s">
        <v>3</v>
      </c>
      <c r="B1273" s="212" t="s">
        <v>4247</v>
      </c>
      <c r="C1273" s="212"/>
      <c r="D1273" s="213"/>
      <c r="E1273" s="213"/>
      <c r="F1273" s="213"/>
      <c r="G1273" s="213"/>
      <c r="H1273" s="213"/>
      <c r="I1273" s="212"/>
      <c r="J1273" s="213"/>
      <c r="K1273" s="213"/>
      <c r="L1273" s="213"/>
      <c r="M1273" s="213"/>
      <c r="N1273" s="213"/>
      <c r="O1273" s="212"/>
      <c r="P1273" s="213"/>
      <c r="Q1273" s="213"/>
      <c r="R1273" s="213"/>
      <c r="S1273" s="212"/>
      <c r="T1273" s="213"/>
      <c r="U1273" s="212"/>
      <c r="V1273" s="213"/>
      <c r="W1273" s="106"/>
      <c r="X1273" s="106"/>
      <c r="Y1273" s="213"/>
      <c r="Z1273" s="213"/>
      <c r="AA1273" s="212"/>
      <c r="AB1273" s="213"/>
      <c r="AC1273" s="213"/>
      <c r="AD1273" s="213"/>
      <c r="AE1273" s="213"/>
      <c r="AF1273" s="213"/>
      <c r="AG1273" s="213"/>
      <c r="AH1273" s="212"/>
      <c r="AI1273" s="213"/>
      <c r="AJ1273" s="213"/>
      <c r="AK1273" s="213"/>
      <c r="AL1273" s="213"/>
    </row>
    <row r="1274" spans="1:38">
      <c r="A1274" s="194"/>
      <c r="B1274" s="179" t="s">
        <v>126</v>
      </c>
      <c r="C1274" s="179"/>
      <c r="D1274" s="213"/>
      <c r="E1274" s="213"/>
      <c r="F1274" s="213"/>
      <c r="G1274" s="213"/>
      <c r="H1274" s="213"/>
      <c r="I1274" s="179"/>
      <c r="J1274" s="179"/>
      <c r="K1274" s="179"/>
      <c r="L1274" s="179"/>
      <c r="M1274" s="179"/>
      <c r="N1274" s="213"/>
      <c r="O1274" s="179"/>
      <c r="P1274" s="179"/>
      <c r="Q1274" s="179"/>
      <c r="R1274" s="179"/>
      <c r="S1274" s="179"/>
      <c r="T1274" s="179"/>
      <c r="U1274" s="179"/>
      <c r="V1274" s="179"/>
      <c r="W1274" s="106"/>
      <c r="X1274" s="106"/>
      <c r="Y1274" s="213"/>
      <c r="Z1274" s="213"/>
      <c r="AA1274" s="179"/>
      <c r="AB1274" s="179"/>
      <c r="AC1274" s="179"/>
      <c r="AD1274" s="179"/>
      <c r="AE1274" s="179"/>
      <c r="AF1274" s="213"/>
      <c r="AG1274" s="213"/>
      <c r="AH1274" s="179"/>
      <c r="AI1274" s="179"/>
      <c r="AJ1274" s="179"/>
      <c r="AK1274" s="179"/>
      <c r="AL1274" s="179"/>
    </row>
    <row r="1275" spans="1:38">
      <c r="A1275" s="194"/>
      <c r="B1275" s="179" t="s">
        <v>225</v>
      </c>
      <c r="C1275" s="179"/>
      <c r="D1275" s="213"/>
      <c r="E1275" s="213"/>
      <c r="F1275" s="213"/>
      <c r="G1275" s="213"/>
      <c r="H1275" s="213"/>
      <c r="I1275" s="179"/>
      <c r="J1275" s="179"/>
      <c r="K1275" s="179"/>
      <c r="L1275" s="179"/>
      <c r="M1275" s="179"/>
      <c r="N1275" s="213"/>
      <c r="O1275" s="179"/>
      <c r="P1275" s="179"/>
      <c r="Q1275" s="179"/>
      <c r="R1275" s="179"/>
      <c r="S1275" s="179"/>
      <c r="T1275" s="179"/>
      <c r="U1275" s="179"/>
      <c r="V1275" s="179"/>
      <c r="W1275" s="106"/>
      <c r="X1275" s="106"/>
      <c r="Y1275" s="213"/>
      <c r="Z1275" s="213"/>
      <c r="AA1275" s="179"/>
      <c r="AB1275" s="179"/>
      <c r="AC1275" s="179"/>
      <c r="AD1275" s="179"/>
      <c r="AE1275" s="179"/>
      <c r="AF1275" s="213"/>
      <c r="AG1275" s="213"/>
      <c r="AH1275" s="179"/>
      <c r="AI1275" s="179"/>
      <c r="AJ1275" s="179"/>
      <c r="AK1275" s="179"/>
      <c r="AL1275" s="179"/>
    </row>
    <row r="1276" spans="1:38">
      <c r="A1276" s="194"/>
      <c r="B1276" s="179" t="s">
        <v>226</v>
      </c>
      <c r="C1276" s="179"/>
      <c r="D1276" s="213"/>
      <c r="E1276" s="213"/>
      <c r="F1276" s="213"/>
      <c r="G1276" s="213"/>
      <c r="H1276" s="213"/>
      <c r="I1276" s="179"/>
      <c r="J1276" s="179"/>
      <c r="K1276" s="179"/>
      <c r="L1276" s="179"/>
      <c r="M1276" s="179"/>
      <c r="N1276" s="213"/>
      <c r="O1276" s="179"/>
      <c r="P1276" s="179"/>
      <c r="Q1276" s="179"/>
      <c r="R1276" s="179"/>
      <c r="S1276" s="179"/>
      <c r="T1276" s="179"/>
      <c r="U1276" s="179"/>
      <c r="V1276" s="179"/>
      <c r="W1276" s="106"/>
      <c r="X1276" s="106"/>
      <c r="Y1276" s="213"/>
      <c r="Z1276" s="213"/>
      <c r="AA1276" s="179"/>
      <c r="AB1276" s="179"/>
      <c r="AC1276" s="179"/>
      <c r="AD1276" s="179"/>
      <c r="AE1276" s="179"/>
      <c r="AF1276" s="213"/>
      <c r="AG1276" s="213"/>
      <c r="AH1276" s="179"/>
      <c r="AI1276" s="179"/>
      <c r="AJ1276" s="179"/>
      <c r="AK1276" s="179"/>
      <c r="AL1276" s="179"/>
    </row>
    <row r="1277" spans="1:38" ht="27">
      <c r="A1277" s="194">
        <v>1</v>
      </c>
      <c r="B1277" s="102" t="s">
        <v>4389</v>
      </c>
      <c r="C1277" s="102" t="s">
        <v>5283</v>
      </c>
      <c r="D1277" s="194">
        <v>1980</v>
      </c>
      <c r="E1277" s="942" t="s">
        <v>100</v>
      </c>
      <c r="F1277" s="194" t="s">
        <v>981</v>
      </c>
      <c r="G1277" s="194">
        <v>5</v>
      </c>
      <c r="H1277" s="194">
        <v>5.35</v>
      </c>
      <c r="I1277" s="102">
        <v>1</v>
      </c>
      <c r="J1277" s="102">
        <v>445119.99999999994</v>
      </c>
      <c r="K1277" s="102"/>
      <c r="L1277" s="102"/>
      <c r="M1277" s="213">
        <f t="shared" ref="M1277:M1318" si="327">J1277+K1277+L1277</f>
        <v>445119.99999999994</v>
      </c>
      <c r="N1277" s="194">
        <v>5.35</v>
      </c>
      <c r="O1277" s="102">
        <v>1</v>
      </c>
      <c r="P1277" s="194">
        <v>445119.99999999994</v>
      </c>
      <c r="Q1277" s="194"/>
      <c r="R1277" s="194"/>
      <c r="S1277" s="213">
        <f t="shared" ref="S1277:S1318" si="328">P1277+Q1277+R1277</f>
        <v>445119.99999999994</v>
      </c>
      <c r="T1277" s="213">
        <f t="shared" ref="T1277:W1305" si="329">I1277-O1277</f>
        <v>0</v>
      </c>
      <c r="U1277" s="213">
        <f t="shared" si="329"/>
        <v>0</v>
      </c>
      <c r="V1277" s="213">
        <f t="shared" si="329"/>
        <v>0</v>
      </c>
      <c r="W1277" s="213">
        <f t="shared" si="329"/>
        <v>0</v>
      </c>
      <c r="X1277" s="213">
        <f t="shared" ref="X1277:X1318" si="330">U1277+V1277+W1277</f>
        <v>0</v>
      </c>
      <c r="Y1277" s="194">
        <v>6</v>
      </c>
      <c r="Z1277" s="194">
        <v>5.52</v>
      </c>
      <c r="AA1277" s="102">
        <v>1</v>
      </c>
      <c r="AB1277" s="102">
        <v>459263.99999999994</v>
      </c>
      <c r="AC1277" s="102"/>
      <c r="AD1277" s="102"/>
      <c r="AE1277" s="213">
        <f t="shared" ref="AE1277:AE1318" si="331">AB1277+AC1277+AD1277</f>
        <v>459263.99999999994</v>
      </c>
      <c r="AF1277" s="194">
        <v>7</v>
      </c>
      <c r="AG1277" s="194">
        <v>5.52</v>
      </c>
      <c r="AH1277" s="102">
        <v>1</v>
      </c>
      <c r="AI1277" s="102">
        <v>459263.99999999994</v>
      </c>
      <c r="AJ1277" s="102"/>
      <c r="AK1277" s="102"/>
      <c r="AL1277" s="213">
        <f t="shared" ref="AL1277:AL1318" si="332">AI1277+AJ1277+AK1277</f>
        <v>459263.99999999994</v>
      </c>
    </row>
    <row r="1278" spans="1:38" ht="27">
      <c r="A1278" s="194">
        <v>2</v>
      </c>
      <c r="B1278" s="102" t="s">
        <v>1532</v>
      </c>
      <c r="C1278" s="102" t="s">
        <v>5282</v>
      </c>
      <c r="D1278" s="194">
        <v>1985</v>
      </c>
      <c r="E1278" s="942" t="s">
        <v>1120</v>
      </c>
      <c r="F1278" s="194" t="s">
        <v>984</v>
      </c>
      <c r="G1278" s="194">
        <v>8</v>
      </c>
      <c r="H1278" s="194">
        <v>4.7</v>
      </c>
      <c r="I1278" s="102">
        <v>1</v>
      </c>
      <c r="J1278" s="102">
        <v>391040</v>
      </c>
      <c r="K1278" s="102"/>
      <c r="L1278" s="102"/>
      <c r="M1278" s="213">
        <f t="shared" si="327"/>
        <v>391040</v>
      </c>
      <c r="N1278" s="194">
        <v>4.55</v>
      </c>
      <c r="O1278" s="102">
        <v>1</v>
      </c>
      <c r="P1278" s="194">
        <v>378560</v>
      </c>
      <c r="Q1278" s="194"/>
      <c r="R1278" s="194"/>
      <c r="S1278" s="213">
        <f t="shared" si="328"/>
        <v>378560</v>
      </c>
      <c r="T1278" s="213">
        <f t="shared" si="329"/>
        <v>0</v>
      </c>
      <c r="U1278" s="213">
        <f t="shared" si="329"/>
        <v>12480</v>
      </c>
      <c r="V1278" s="213">
        <f t="shared" si="329"/>
        <v>0</v>
      </c>
      <c r="W1278" s="213">
        <f t="shared" si="329"/>
        <v>0</v>
      </c>
      <c r="X1278" s="213">
        <f t="shared" si="330"/>
        <v>12480</v>
      </c>
      <c r="Y1278" s="194">
        <v>9</v>
      </c>
      <c r="Z1278" s="194">
        <v>4.7</v>
      </c>
      <c r="AA1278" s="102">
        <v>1</v>
      </c>
      <c r="AB1278" s="102">
        <v>391040</v>
      </c>
      <c r="AC1278" s="102"/>
      <c r="AD1278" s="102"/>
      <c r="AE1278" s="213">
        <f t="shared" si="331"/>
        <v>391040</v>
      </c>
      <c r="AF1278" s="194">
        <v>10</v>
      </c>
      <c r="AG1278" s="194">
        <v>4.8499999999999996</v>
      </c>
      <c r="AH1278" s="102">
        <v>1</v>
      </c>
      <c r="AI1278" s="102">
        <v>403519.99999999994</v>
      </c>
      <c r="AJ1278" s="102"/>
      <c r="AK1278" s="102"/>
      <c r="AL1278" s="213">
        <f t="shared" si="332"/>
        <v>403519.99999999994</v>
      </c>
    </row>
    <row r="1279" spans="1:38">
      <c r="A1279" s="194">
        <v>3</v>
      </c>
      <c r="B1279" s="104" t="s">
        <v>759</v>
      </c>
      <c r="C1279" s="104"/>
      <c r="D1279" s="194"/>
      <c r="E1279" s="942" t="s">
        <v>1283</v>
      </c>
      <c r="F1279" s="194" t="s">
        <v>988</v>
      </c>
      <c r="G1279" s="194">
        <v>7</v>
      </c>
      <c r="H1279" s="194">
        <v>3.76</v>
      </c>
      <c r="I1279" s="102">
        <v>1</v>
      </c>
      <c r="J1279" s="102">
        <v>312832</v>
      </c>
      <c r="K1279" s="102"/>
      <c r="L1279" s="102"/>
      <c r="M1279" s="213">
        <f t="shared" si="327"/>
        <v>312832</v>
      </c>
      <c r="N1279" s="194">
        <v>3.76</v>
      </c>
      <c r="O1279" s="102">
        <v>1</v>
      </c>
      <c r="P1279" s="194">
        <v>312832</v>
      </c>
      <c r="Q1279" s="194"/>
      <c r="R1279" s="194"/>
      <c r="S1279" s="213">
        <f t="shared" si="328"/>
        <v>312832</v>
      </c>
      <c r="T1279" s="213">
        <f t="shared" si="329"/>
        <v>0</v>
      </c>
      <c r="U1279" s="213">
        <f t="shared" si="329"/>
        <v>0</v>
      </c>
      <c r="V1279" s="213">
        <f t="shared" si="329"/>
        <v>0</v>
      </c>
      <c r="W1279" s="213">
        <f t="shared" si="329"/>
        <v>0</v>
      </c>
      <c r="X1279" s="213">
        <f t="shared" si="330"/>
        <v>0</v>
      </c>
      <c r="Y1279" s="194">
        <v>8</v>
      </c>
      <c r="Z1279" s="194">
        <v>3.88</v>
      </c>
      <c r="AA1279" s="102">
        <v>1</v>
      </c>
      <c r="AB1279" s="102">
        <v>322816</v>
      </c>
      <c r="AC1279" s="102"/>
      <c r="AD1279" s="102"/>
      <c r="AE1279" s="213">
        <f t="shared" si="331"/>
        <v>322816</v>
      </c>
      <c r="AF1279" s="194">
        <v>9</v>
      </c>
      <c r="AG1279" s="194">
        <v>3.88</v>
      </c>
      <c r="AH1279" s="102">
        <v>1</v>
      </c>
      <c r="AI1279" s="102">
        <v>322816</v>
      </c>
      <c r="AJ1279" s="102"/>
      <c r="AK1279" s="102"/>
      <c r="AL1279" s="213">
        <f t="shared" si="332"/>
        <v>322816</v>
      </c>
    </row>
    <row r="1280" spans="1:38" ht="54">
      <c r="A1280" s="194">
        <v>4</v>
      </c>
      <c r="B1280" s="102" t="s">
        <v>4390</v>
      </c>
      <c r="C1280" s="102" t="s">
        <v>5282</v>
      </c>
      <c r="D1280" s="194">
        <v>1990</v>
      </c>
      <c r="E1280" s="942" t="s">
        <v>1110</v>
      </c>
      <c r="F1280" s="194" t="s">
        <v>981</v>
      </c>
      <c r="G1280" s="194">
        <v>5</v>
      </c>
      <c r="H1280" s="194">
        <v>5.35</v>
      </c>
      <c r="I1280" s="102">
        <v>1</v>
      </c>
      <c r="J1280" s="102">
        <v>445119.99999999994</v>
      </c>
      <c r="K1280" s="102"/>
      <c r="L1280" s="102"/>
      <c r="M1280" s="213">
        <f t="shared" si="327"/>
        <v>445119.99999999994</v>
      </c>
      <c r="N1280" s="194">
        <v>5.35</v>
      </c>
      <c r="O1280" s="102">
        <v>1</v>
      </c>
      <c r="P1280" s="194">
        <v>445119.99999999994</v>
      </c>
      <c r="Q1280" s="194"/>
      <c r="R1280" s="194"/>
      <c r="S1280" s="213">
        <f t="shared" si="328"/>
        <v>445119.99999999994</v>
      </c>
      <c r="T1280" s="213">
        <f t="shared" si="329"/>
        <v>0</v>
      </c>
      <c r="U1280" s="213">
        <f t="shared" si="329"/>
        <v>0</v>
      </c>
      <c r="V1280" s="213">
        <f t="shared" si="329"/>
        <v>0</v>
      </c>
      <c r="W1280" s="213">
        <f t="shared" si="329"/>
        <v>0</v>
      </c>
      <c r="X1280" s="213">
        <f t="shared" si="330"/>
        <v>0</v>
      </c>
      <c r="Y1280" s="194">
        <v>6</v>
      </c>
      <c r="Z1280" s="194">
        <v>5.52</v>
      </c>
      <c r="AA1280" s="102">
        <v>1</v>
      </c>
      <c r="AB1280" s="102">
        <v>459263.99999999994</v>
      </c>
      <c r="AC1280" s="102"/>
      <c r="AD1280" s="102"/>
      <c r="AE1280" s="213">
        <f t="shared" si="331"/>
        <v>459263.99999999994</v>
      </c>
      <c r="AF1280" s="194">
        <v>7</v>
      </c>
      <c r="AG1280" s="194">
        <v>5.52</v>
      </c>
      <c r="AH1280" s="102">
        <v>1</v>
      </c>
      <c r="AI1280" s="102">
        <v>459263.99999999994</v>
      </c>
      <c r="AJ1280" s="102"/>
      <c r="AK1280" s="102"/>
      <c r="AL1280" s="213">
        <f t="shared" si="332"/>
        <v>459263.99999999994</v>
      </c>
    </row>
    <row r="1281" spans="1:38" ht="67.5">
      <c r="A1281" s="194">
        <v>5</v>
      </c>
      <c r="B1281" s="102" t="s">
        <v>1277</v>
      </c>
      <c r="C1281" s="102" t="s">
        <v>5282</v>
      </c>
      <c r="D1281" s="194">
        <v>1996</v>
      </c>
      <c r="E1281" s="942" t="s">
        <v>1111</v>
      </c>
      <c r="F1281" s="194" t="s">
        <v>984</v>
      </c>
      <c r="G1281" s="194">
        <v>6</v>
      </c>
      <c r="H1281" s="194">
        <v>4.55</v>
      </c>
      <c r="I1281" s="102">
        <v>1</v>
      </c>
      <c r="J1281" s="102">
        <v>378560</v>
      </c>
      <c r="K1281" s="102"/>
      <c r="L1281" s="102"/>
      <c r="M1281" s="213">
        <f t="shared" si="327"/>
        <v>378560</v>
      </c>
      <c r="N1281" s="194">
        <v>4.41</v>
      </c>
      <c r="O1281" s="102">
        <v>1</v>
      </c>
      <c r="P1281" s="194">
        <v>366912</v>
      </c>
      <c r="Q1281" s="194"/>
      <c r="R1281" s="194"/>
      <c r="S1281" s="213">
        <f t="shared" si="328"/>
        <v>366912</v>
      </c>
      <c r="T1281" s="213">
        <f t="shared" si="329"/>
        <v>0</v>
      </c>
      <c r="U1281" s="213">
        <f t="shared" si="329"/>
        <v>11648</v>
      </c>
      <c r="V1281" s="213">
        <f t="shared" si="329"/>
        <v>0</v>
      </c>
      <c r="W1281" s="213">
        <f t="shared" si="329"/>
        <v>0</v>
      </c>
      <c r="X1281" s="213">
        <f t="shared" si="330"/>
        <v>11648</v>
      </c>
      <c r="Y1281" s="194">
        <v>7</v>
      </c>
      <c r="Z1281" s="194">
        <v>4.55</v>
      </c>
      <c r="AA1281" s="102">
        <v>1</v>
      </c>
      <c r="AB1281" s="102">
        <v>378560</v>
      </c>
      <c r="AC1281" s="102"/>
      <c r="AD1281" s="102"/>
      <c r="AE1281" s="213">
        <f t="shared" si="331"/>
        <v>378560</v>
      </c>
      <c r="AF1281" s="194">
        <v>8</v>
      </c>
      <c r="AG1281" s="194">
        <v>4.7</v>
      </c>
      <c r="AH1281" s="102">
        <v>1</v>
      </c>
      <c r="AI1281" s="102">
        <v>391040</v>
      </c>
      <c r="AJ1281" s="102"/>
      <c r="AK1281" s="102"/>
      <c r="AL1281" s="213">
        <f t="shared" si="332"/>
        <v>391040</v>
      </c>
    </row>
    <row r="1282" spans="1:38" ht="67.5">
      <c r="A1282" s="194">
        <v>6</v>
      </c>
      <c r="B1282" s="104" t="s">
        <v>759</v>
      </c>
      <c r="C1282" s="104"/>
      <c r="D1282" s="194"/>
      <c r="E1282" s="942" t="s">
        <v>1114</v>
      </c>
      <c r="F1282" s="194" t="s">
        <v>1115</v>
      </c>
      <c r="G1282" s="194">
        <v>7</v>
      </c>
      <c r="H1282" s="194">
        <v>3.11</v>
      </c>
      <c r="I1282" s="102">
        <v>1</v>
      </c>
      <c r="J1282" s="102">
        <v>258752</v>
      </c>
      <c r="K1282" s="102"/>
      <c r="L1282" s="102"/>
      <c r="M1282" s="213">
        <f t="shared" si="327"/>
        <v>258752</v>
      </c>
      <c r="N1282" s="194">
        <v>3.11</v>
      </c>
      <c r="O1282" s="102">
        <v>1</v>
      </c>
      <c r="P1282" s="194">
        <v>258752</v>
      </c>
      <c r="Q1282" s="194"/>
      <c r="R1282" s="194"/>
      <c r="S1282" s="213">
        <f t="shared" si="328"/>
        <v>258752</v>
      </c>
      <c r="T1282" s="213">
        <f t="shared" si="329"/>
        <v>0</v>
      </c>
      <c r="U1282" s="213">
        <f t="shared" si="329"/>
        <v>0</v>
      </c>
      <c r="V1282" s="213">
        <f t="shared" si="329"/>
        <v>0</v>
      </c>
      <c r="W1282" s="213">
        <f t="shared" si="329"/>
        <v>0</v>
      </c>
      <c r="X1282" s="213">
        <f t="shared" si="330"/>
        <v>0</v>
      </c>
      <c r="Y1282" s="194">
        <v>8</v>
      </c>
      <c r="Z1282" s="194">
        <v>3.21</v>
      </c>
      <c r="AA1282" s="102">
        <v>1</v>
      </c>
      <c r="AB1282" s="102">
        <v>267072</v>
      </c>
      <c r="AC1282" s="102"/>
      <c r="AD1282" s="102"/>
      <c r="AE1282" s="213">
        <f t="shared" si="331"/>
        <v>267072</v>
      </c>
      <c r="AF1282" s="194">
        <v>9</v>
      </c>
      <c r="AG1282" s="194">
        <v>3.21</v>
      </c>
      <c r="AH1282" s="102">
        <v>1</v>
      </c>
      <c r="AI1282" s="102">
        <v>267072</v>
      </c>
      <c r="AJ1282" s="102"/>
      <c r="AK1282" s="102"/>
      <c r="AL1282" s="213">
        <f t="shared" si="332"/>
        <v>267072</v>
      </c>
    </row>
    <row r="1283" spans="1:38">
      <c r="A1283" s="194">
        <v>7</v>
      </c>
      <c r="B1283" s="102" t="s">
        <v>1533</v>
      </c>
      <c r="C1283" s="102" t="s">
        <v>5282</v>
      </c>
      <c r="D1283" s="194">
        <v>1968</v>
      </c>
      <c r="E1283" s="942" t="s">
        <v>1123</v>
      </c>
      <c r="F1283" s="194" t="s">
        <v>984</v>
      </c>
      <c r="G1283" s="194">
        <v>27</v>
      </c>
      <c r="H1283" s="194">
        <v>5.34</v>
      </c>
      <c r="I1283" s="102">
        <v>1</v>
      </c>
      <c r="J1283" s="102">
        <v>444288</v>
      </c>
      <c r="K1283" s="102"/>
      <c r="L1283" s="102"/>
      <c r="M1283" s="213">
        <f t="shared" si="327"/>
        <v>444288</v>
      </c>
      <c r="N1283" s="194">
        <v>5.34</v>
      </c>
      <c r="O1283" s="102">
        <v>1</v>
      </c>
      <c r="P1283" s="194">
        <v>444288</v>
      </c>
      <c r="Q1283" s="194"/>
      <c r="R1283" s="194"/>
      <c r="S1283" s="213">
        <f t="shared" si="328"/>
        <v>444288</v>
      </c>
      <c r="T1283" s="213">
        <f t="shared" si="329"/>
        <v>0</v>
      </c>
      <c r="U1283" s="213">
        <f t="shared" si="329"/>
        <v>0</v>
      </c>
      <c r="V1283" s="213">
        <f t="shared" si="329"/>
        <v>0</v>
      </c>
      <c r="W1283" s="213">
        <f t="shared" si="329"/>
        <v>0</v>
      </c>
      <c r="X1283" s="213">
        <f t="shared" si="330"/>
        <v>0</v>
      </c>
      <c r="Y1283" s="194">
        <v>28</v>
      </c>
      <c r="Z1283" s="194">
        <v>5.34</v>
      </c>
      <c r="AA1283" s="102">
        <v>1</v>
      </c>
      <c r="AB1283" s="102">
        <v>444288</v>
      </c>
      <c r="AC1283" s="102"/>
      <c r="AD1283" s="102"/>
      <c r="AE1283" s="213">
        <f t="shared" si="331"/>
        <v>444288</v>
      </c>
      <c r="AF1283" s="194">
        <v>29</v>
      </c>
      <c r="AG1283" s="194">
        <v>5.34</v>
      </c>
      <c r="AH1283" s="102">
        <v>1</v>
      </c>
      <c r="AI1283" s="102">
        <v>444288</v>
      </c>
      <c r="AJ1283" s="102"/>
      <c r="AK1283" s="102"/>
      <c r="AL1283" s="213">
        <f t="shared" si="332"/>
        <v>444288</v>
      </c>
    </row>
    <row r="1284" spans="1:38" ht="40.5">
      <c r="A1284" s="194">
        <v>8</v>
      </c>
      <c r="B1284" s="102" t="s">
        <v>1534</v>
      </c>
      <c r="C1284" s="102" t="s">
        <v>5283</v>
      </c>
      <c r="D1284" s="194">
        <v>1975</v>
      </c>
      <c r="E1284" s="942" t="s">
        <v>1124</v>
      </c>
      <c r="F1284" s="194" t="s">
        <v>1115</v>
      </c>
      <c r="G1284" s="194">
        <v>21</v>
      </c>
      <c r="H1284" s="194">
        <v>3.64</v>
      </c>
      <c r="I1284" s="102">
        <v>1</v>
      </c>
      <c r="J1284" s="102">
        <v>302848</v>
      </c>
      <c r="K1284" s="102"/>
      <c r="L1284" s="102"/>
      <c r="M1284" s="213">
        <f t="shared" si="327"/>
        <v>302848</v>
      </c>
      <c r="N1284" s="194">
        <v>3.64</v>
      </c>
      <c r="O1284" s="102">
        <v>1</v>
      </c>
      <c r="P1284" s="194">
        <v>302848</v>
      </c>
      <c r="Q1284" s="194"/>
      <c r="R1284" s="194"/>
      <c r="S1284" s="213">
        <f t="shared" si="328"/>
        <v>302848</v>
      </c>
      <c r="T1284" s="213">
        <f t="shared" si="329"/>
        <v>0</v>
      </c>
      <c r="U1284" s="213">
        <f t="shared" si="329"/>
        <v>0</v>
      </c>
      <c r="V1284" s="213">
        <f t="shared" si="329"/>
        <v>0</v>
      </c>
      <c r="W1284" s="213">
        <f t="shared" si="329"/>
        <v>0</v>
      </c>
      <c r="X1284" s="213">
        <f t="shared" si="330"/>
        <v>0</v>
      </c>
      <c r="Y1284" s="194">
        <v>22</v>
      </c>
      <c r="Z1284" s="194">
        <v>3.64</v>
      </c>
      <c r="AA1284" s="102">
        <v>1</v>
      </c>
      <c r="AB1284" s="102">
        <v>302848</v>
      </c>
      <c r="AC1284" s="102"/>
      <c r="AD1284" s="102"/>
      <c r="AE1284" s="213">
        <f t="shared" si="331"/>
        <v>302848</v>
      </c>
      <c r="AF1284" s="194">
        <v>23</v>
      </c>
      <c r="AG1284" s="194">
        <v>3.64</v>
      </c>
      <c r="AH1284" s="102">
        <v>1</v>
      </c>
      <c r="AI1284" s="102">
        <v>302848</v>
      </c>
      <c r="AJ1284" s="102"/>
      <c r="AK1284" s="102"/>
      <c r="AL1284" s="213">
        <f t="shared" si="332"/>
        <v>302848</v>
      </c>
    </row>
    <row r="1285" spans="1:38" ht="40.5">
      <c r="A1285" s="194">
        <v>9</v>
      </c>
      <c r="B1285" s="104" t="s">
        <v>1384</v>
      </c>
      <c r="C1285" s="104" t="s">
        <v>5282</v>
      </c>
      <c r="D1285" s="194">
        <v>1985</v>
      </c>
      <c r="E1285" s="942" t="s">
        <v>1128</v>
      </c>
      <c r="F1285" s="194" t="s">
        <v>1129</v>
      </c>
      <c r="G1285" s="194">
        <v>21</v>
      </c>
      <c r="H1285" s="194">
        <v>3.11</v>
      </c>
      <c r="I1285" s="102">
        <v>1</v>
      </c>
      <c r="J1285" s="102">
        <v>258752</v>
      </c>
      <c r="K1285" s="102"/>
      <c r="L1285" s="102"/>
      <c r="M1285" s="213">
        <f t="shared" si="327"/>
        <v>258752</v>
      </c>
      <c r="N1285" s="194">
        <v>3.11</v>
      </c>
      <c r="O1285" s="102">
        <v>1</v>
      </c>
      <c r="P1285" s="194">
        <v>258752</v>
      </c>
      <c r="Q1285" s="194"/>
      <c r="R1285" s="194"/>
      <c r="S1285" s="213">
        <f t="shared" si="328"/>
        <v>258752</v>
      </c>
      <c r="T1285" s="213">
        <f t="shared" si="329"/>
        <v>0</v>
      </c>
      <c r="U1285" s="213">
        <f t="shared" si="329"/>
        <v>0</v>
      </c>
      <c r="V1285" s="213">
        <f t="shared" si="329"/>
        <v>0</v>
      </c>
      <c r="W1285" s="213">
        <f t="shared" si="329"/>
        <v>0</v>
      </c>
      <c r="X1285" s="213">
        <f t="shared" si="330"/>
        <v>0</v>
      </c>
      <c r="Y1285" s="194">
        <v>22</v>
      </c>
      <c r="Z1285" s="194">
        <v>3.11</v>
      </c>
      <c r="AA1285" s="102">
        <v>1</v>
      </c>
      <c r="AB1285" s="102">
        <v>258752</v>
      </c>
      <c r="AC1285" s="102"/>
      <c r="AD1285" s="102"/>
      <c r="AE1285" s="213">
        <f t="shared" si="331"/>
        <v>258752</v>
      </c>
      <c r="AF1285" s="194">
        <v>23</v>
      </c>
      <c r="AG1285" s="194">
        <v>3.11</v>
      </c>
      <c r="AH1285" s="102">
        <v>1</v>
      </c>
      <c r="AI1285" s="102">
        <v>258752</v>
      </c>
      <c r="AJ1285" s="102"/>
      <c r="AK1285" s="102"/>
      <c r="AL1285" s="213">
        <f t="shared" si="332"/>
        <v>258752</v>
      </c>
    </row>
    <row r="1286" spans="1:38" ht="40.5">
      <c r="A1286" s="194">
        <v>10</v>
      </c>
      <c r="B1286" s="102" t="s">
        <v>1535</v>
      </c>
      <c r="C1286" s="102" t="s">
        <v>5282</v>
      </c>
      <c r="D1286" s="194">
        <v>1977</v>
      </c>
      <c r="E1286" s="942" t="s">
        <v>1128</v>
      </c>
      <c r="F1286" s="194" t="s">
        <v>1129</v>
      </c>
      <c r="G1286" s="194">
        <v>6</v>
      </c>
      <c r="H1286" s="194">
        <v>2.66</v>
      </c>
      <c r="I1286" s="102">
        <v>1</v>
      </c>
      <c r="J1286" s="102">
        <v>221312</v>
      </c>
      <c r="K1286" s="102"/>
      <c r="L1286" s="102"/>
      <c r="M1286" s="213">
        <f t="shared" si="327"/>
        <v>221312</v>
      </c>
      <c r="N1286" s="194">
        <v>2.58</v>
      </c>
      <c r="O1286" s="102">
        <v>1</v>
      </c>
      <c r="P1286" s="194">
        <v>214656</v>
      </c>
      <c r="Q1286" s="194"/>
      <c r="R1286" s="194"/>
      <c r="S1286" s="213">
        <f t="shared" si="328"/>
        <v>214656</v>
      </c>
      <c r="T1286" s="213">
        <f t="shared" si="329"/>
        <v>0</v>
      </c>
      <c r="U1286" s="213">
        <f t="shared" si="329"/>
        <v>6656</v>
      </c>
      <c r="V1286" s="213">
        <f t="shared" si="329"/>
        <v>0</v>
      </c>
      <c r="W1286" s="213">
        <f t="shared" si="329"/>
        <v>0</v>
      </c>
      <c r="X1286" s="213">
        <f t="shared" si="330"/>
        <v>6656</v>
      </c>
      <c r="Y1286" s="194">
        <v>7</v>
      </c>
      <c r="Z1286" s="194">
        <v>2.66</v>
      </c>
      <c r="AA1286" s="102">
        <v>1</v>
      </c>
      <c r="AB1286" s="102">
        <v>221312</v>
      </c>
      <c r="AC1286" s="102"/>
      <c r="AD1286" s="102"/>
      <c r="AE1286" s="213">
        <f t="shared" si="331"/>
        <v>221312</v>
      </c>
      <c r="AF1286" s="194">
        <v>8</v>
      </c>
      <c r="AG1286" s="194">
        <v>2.75</v>
      </c>
      <c r="AH1286" s="102">
        <v>1</v>
      </c>
      <c r="AI1286" s="102">
        <v>228800</v>
      </c>
      <c r="AJ1286" s="102"/>
      <c r="AK1286" s="102"/>
      <c r="AL1286" s="213">
        <f t="shared" si="332"/>
        <v>228800</v>
      </c>
    </row>
    <row r="1287" spans="1:38" ht="40.5">
      <c r="A1287" s="194">
        <v>11</v>
      </c>
      <c r="B1287" s="102" t="s">
        <v>1742</v>
      </c>
      <c r="C1287" s="102" t="s">
        <v>5299</v>
      </c>
      <c r="D1287" s="194">
        <v>1975</v>
      </c>
      <c r="E1287" s="942" t="s">
        <v>1128</v>
      </c>
      <c r="F1287" s="194" t="s">
        <v>1129</v>
      </c>
      <c r="G1287" s="194">
        <v>3</v>
      </c>
      <c r="H1287" s="194">
        <v>2.5</v>
      </c>
      <c r="I1287" s="102">
        <v>1</v>
      </c>
      <c r="J1287" s="102">
        <v>208000</v>
      </c>
      <c r="K1287" s="102"/>
      <c r="L1287" s="102"/>
      <c r="M1287" s="213">
        <f t="shared" si="327"/>
        <v>208000</v>
      </c>
      <c r="N1287" s="194">
        <v>2.4300000000000002</v>
      </c>
      <c r="O1287" s="102">
        <v>1</v>
      </c>
      <c r="P1287" s="194">
        <v>202176</v>
      </c>
      <c r="Q1287" s="194"/>
      <c r="R1287" s="194"/>
      <c r="S1287" s="213">
        <f t="shared" si="328"/>
        <v>202176</v>
      </c>
      <c r="T1287" s="213">
        <f t="shared" si="329"/>
        <v>0</v>
      </c>
      <c r="U1287" s="213">
        <f t="shared" si="329"/>
        <v>5824</v>
      </c>
      <c r="V1287" s="213">
        <f t="shared" si="329"/>
        <v>0</v>
      </c>
      <c r="W1287" s="213">
        <f t="shared" si="329"/>
        <v>0</v>
      </c>
      <c r="X1287" s="213">
        <f t="shared" si="330"/>
        <v>5824</v>
      </c>
      <c r="Y1287" s="194">
        <v>4</v>
      </c>
      <c r="Z1287" s="194">
        <v>2.58</v>
      </c>
      <c r="AA1287" s="102">
        <v>1</v>
      </c>
      <c r="AB1287" s="102">
        <v>214656</v>
      </c>
      <c r="AC1287" s="102"/>
      <c r="AD1287" s="102"/>
      <c r="AE1287" s="213">
        <f t="shared" si="331"/>
        <v>214656</v>
      </c>
      <c r="AF1287" s="194">
        <v>5</v>
      </c>
      <c r="AG1287" s="194">
        <v>2.58</v>
      </c>
      <c r="AH1287" s="102">
        <v>1</v>
      </c>
      <c r="AI1287" s="102">
        <v>214656</v>
      </c>
      <c r="AJ1287" s="102"/>
      <c r="AK1287" s="102"/>
      <c r="AL1287" s="213">
        <f t="shared" si="332"/>
        <v>214656</v>
      </c>
    </row>
    <row r="1288" spans="1:38" ht="40.5">
      <c r="A1288" s="194">
        <v>12</v>
      </c>
      <c r="B1288" s="104" t="s">
        <v>6848</v>
      </c>
      <c r="C1288" s="104" t="s">
        <v>5299</v>
      </c>
      <c r="D1288" s="194">
        <v>1979</v>
      </c>
      <c r="E1288" s="942" t="s">
        <v>1128</v>
      </c>
      <c r="F1288" s="194" t="s">
        <v>1129</v>
      </c>
      <c r="G1288" s="194">
        <v>21</v>
      </c>
      <c r="H1288" s="194">
        <v>3.11</v>
      </c>
      <c r="I1288" s="102">
        <v>1</v>
      </c>
      <c r="J1288" s="102">
        <v>258752</v>
      </c>
      <c r="K1288" s="102"/>
      <c r="L1288" s="102"/>
      <c r="M1288" s="213">
        <f t="shared" si="327"/>
        <v>258752</v>
      </c>
      <c r="N1288" s="194">
        <v>3.11</v>
      </c>
      <c r="O1288" s="102">
        <v>1</v>
      </c>
      <c r="P1288" s="194">
        <v>258752</v>
      </c>
      <c r="Q1288" s="194"/>
      <c r="R1288" s="194"/>
      <c r="S1288" s="213">
        <f t="shared" si="328"/>
        <v>258752</v>
      </c>
      <c r="T1288" s="213">
        <f t="shared" si="329"/>
        <v>0</v>
      </c>
      <c r="U1288" s="213">
        <f t="shared" si="329"/>
        <v>0</v>
      </c>
      <c r="V1288" s="213">
        <f t="shared" si="329"/>
        <v>0</v>
      </c>
      <c r="W1288" s="213">
        <f t="shared" si="329"/>
        <v>0</v>
      </c>
      <c r="X1288" s="213">
        <f t="shared" si="330"/>
        <v>0</v>
      </c>
      <c r="Y1288" s="194">
        <v>22</v>
      </c>
      <c r="Z1288" s="194">
        <v>3.11</v>
      </c>
      <c r="AA1288" s="102">
        <v>1</v>
      </c>
      <c r="AB1288" s="102">
        <v>258752</v>
      </c>
      <c r="AC1288" s="102"/>
      <c r="AD1288" s="102"/>
      <c r="AE1288" s="213">
        <f t="shared" si="331"/>
        <v>258752</v>
      </c>
      <c r="AF1288" s="194">
        <v>23</v>
      </c>
      <c r="AG1288" s="194">
        <v>3.11</v>
      </c>
      <c r="AH1288" s="102">
        <v>1</v>
      </c>
      <c r="AI1288" s="102">
        <v>258752</v>
      </c>
      <c r="AJ1288" s="102"/>
      <c r="AK1288" s="102"/>
      <c r="AL1288" s="213">
        <f t="shared" si="332"/>
        <v>258752</v>
      </c>
    </row>
    <row r="1289" spans="1:38" ht="40.5">
      <c r="A1289" s="194">
        <v>13</v>
      </c>
      <c r="B1289" s="102" t="s">
        <v>1536</v>
      </c>
      <c r="C1289" s="102" t="s">
        <v>5282</v>
      </c>
      <c r="D1289" s="194">
        <v>1979</v>
      </c>
      <c r="E1289" s="942" t="s">
        <v>1133</v>
      </c>
      <c r="F1289" s="194" t="s">
        <v>1134</v>
      </c>
      <c r="G1289" s="194">
        <v>18</v>
      </c>
      <c r="H1289" s="194">
        <v>1.9</v>
      </c>
      <c r="I1289" s="102">
        <v>1</v>
      </c>
      <c r="J1289" s="102">
        <v>158080</v>
      </c>
      <c r="K1289" s="102"/>
      <c r="L1289" s="102"/>
      <c r="M1289" s="213">
        <f t="shared" si="327"/>
        <v>158080</v>
      </c>
      <c r="N1289" s="194">
        <v>1.9</v>
      </c>
      <c r="O1289" s="102">
        <v>1</v>
      </c>
      <c r="P1289" s="194">
        <v>158080</v>
      </c>
      <c r="Q1289" s="194"/>
      <c r="R1289" s="194"/>
      <c r="S1289" s="213">
        <f t="shared" si="328"/>
        <v>158080</v>
      </c>
      <c r="T1289" s="213">
        <f t="shared" si="329"/>
        <v>0</v>
      </c>
      <c r="U1289" s="213">
        <f t="shared" si="329"/>
        <v>0</v>
      </c>
      <c r="V1289" s="213">
        <f t="shared" si="329"/>
        <v>0</v>
      </c>
      <c r="W1289" s="213">
        <f t="shared" si="329"/>
        <v>0</v>
      </c>
      <c r="X1289" s="213">
        <f t="shared" si="330"/>
        <v>0</v>
      </c>
      <c r="Y1289" s="194">
        <v>19</v>
      </c>
      <c r="Z1289" s="194">
        <v>1.95</v>
      </c>
      <c r="AA1289" s="102">
        <v>1</v>
      </c>
      <c r="AB1289" s="102">
        <v>162240</v>
      </c>
      <c r="AC1289" s="102"/>
      <c r="AD1289" s="102"/>
      <c r="AE1289" s="213">
        <f t="shared" si="331"/>
        <v>162240</v>
      </c>
      <c r="AF1289" s="194">
        <v>20</v>
      </c>
      <c r="AG1289" s="194">
        <v>1.95</v>
      </c>
      <c r="AH1289" s="102">
        <v>1</v>
      </c>
      <c r="AI1289" s="102">
        <v>162240</v>
      </c>
      <c r="AJ1289" s="102"/>
      <c r="AK1289" s="102"/>
      <c r="AL1289" s="213">
        <f t="shared" si="332"/>
        <v>162240</v>
      </c>
    </row>
    <row r="1290" spans="1:38" ht="40.5">
      <c r="A1290" s="194">
        <v>14</v>
      </c>
      <c r="B1290" s="102" t="s">
        <v>1537</v>
      </c>
      <c r="C1290" s="102" t="s">
        <v>5282</v>
      </c>
      <c r="D1290" s="194">
        <v>1990</v>
      </c>
      <c r="E1290" s="942" t="s">
        <v>1133</v>
      </c>
      <c r="F1290" s="194" t="s">
        <v>1134</v>
      </c>
      <c r="G1290" s="194">
        <v>6</v>
      </c>
      <c r="H1290" s="194">
        <v>1.68</v>
      </c>
      <c r="I1290" s="102">
        <v>1</v>
      </c>
      <c r="J1290" s="102">
        <v>139776</v>
      </c>
      <c r="K1290" s="102"/>
      <c r="L1290" s="102"/>
      <c r="M1290" s="213">
        <f t="shared" si="327"/>
        <v>139776</v>
      </c>
      <c r="N1290" s="194">
        <v>1.63</v>
      </c>
      <c r="O1290" s="102">
        <v>1</v>
      </c>
      <c r="P1290" s="194">
        <v>135616</v>
      </c>
      <c r="Q1290" s="194"/>
      <c r="R1290" s="194"/>
      <c r="S1290" s="213">
        <f t="shared" si="328"/>
        <v>135616</v>
      </c>
      <c r="T1290" s="213">
        <f t="shared" si="329"/>
        <v>0</v>
      </c>
      <c r="U1290" s="213">
        <f t="shared" si="329"/>
        <v>4160</v>
      </c>
      <c r="V1290" s="213">
        <f t="shared" si="329"/>
        <v>0</v>
      </c>
      <c r="W1290" s="213">
        <f t="shared" si="329"/>
        <v>0</v>
      </c>
      <c r="X1290" s="213">
        <f t="shared" si="330"/>
        <v>4160</v>
      </c>
      <c r="Y1290" s="194">
        <v>7</v>
      </c>
      <c r="Z1290" s="194">
        <v>1.68</v>
      </c>
      <c r="AA1290" s="102">
        <v>1</v>
      </c>
      <c r="AB1290" s="102">
        <v>139776</v>
      </c>
      <c r="AC1290" s="102"/>
      <c r="AD1290" s="102"/>
      <c r="AE1290" s="213">
        <f t="shared" si="331"/>
        <v>139776</v>
      </c>
      <c r="AF1290" s="194">
        <v>8</v>
      </c>
      <c r="AG1290" s="194">
        <v>1.73</v>
      </c>
      <c r="AH1290" s="102">
        <v>1</v>
      </c>
      <c r="AI1290" s="102">
        <v>143936</v>
      </c>
      <c r="AJ1290" s="102"/>
      <c r="AK1290" s="102"/>
      <c r="AL1290" s="213">
        <f t="shared" si="332"/>
        <v>143936</v>
      </c>
    </row>
    <row r="1291" spans="1:38" ht="40.5">
      <c r="A1291" s="194">
        <v>15</v>
      </c>
      <c r="B1291" s="104" t="s">
        <v>1538</v>
      </c>
      <c r="C1291" s="104" t="s">
        <v>5282</v>
      </c>
      <c r="D1291" s="194">
        <v>1990</v>
      </c>
      <c r="E1291" s="942" t="s">
        <v>1133</v>
      </c>
      <c r="F1291" s="194" t="s">
        <v>1134</v>
      </c>
      <c r="G1291" s="194">
        <v>6</v>
      </c>
      <c r="H1291" s="194">
        <v>1.68</v>
      </c>
      <c r="I1291" s="102">
        <v>1</v>
      </c>
      <c r="J1291" s="102">
        <v>139776</v>
      </c>
      <c r="K1291" s="102"/>
      <c r="L1291" s="102"/>
      <c r="M1291" s="213">
        <f t="shared" si="327"/>
        <v>139776</v>
      </c>
      <c r="N1291" s="194">
        <v>1.63</v>
      </c>
      <c r="O1291" s="102">
        <v>1</v>
      </c>
      <c r="P1291" s="194">
        <v>135616</v>
      </c>
      <c r="Q1291" s="194"/>
      <c r="R1291" s="194"/>
      <c r="S1291" s="213">
        <f t="shared" si="328"/>
        <v>135616</v>
      </c>
      <c r="T1291" s="213">
        <f t="shared" si="329"/>
        <v>0</v>
      </c>
      <c r="U1291" s="213">
        <f t="shared" si="329"/>
        <v>4160</v>
      </c>
      <c r="V1291" s="213">
        <f t="shared" si="329"/>
        <v>0</v>
      </c>
      <c r="W1291" s="213">
        <f t="shared" si="329"/>
        <v>0</v>
      </c>
      <c r="X1291" s="213">
        <f t="shared" si="330"/>
        <v>4160</v>
      </c>
      <c r="Y1291" s="194">
        <v>7</v>
      </c>
      <c r="Z1291" s="194">
        <v>1.68</v>
      </c>
      <c r="AA1291" s="102">
        <v>1</v>
      </c>
      <c r="AB1291" s="102">
        <v>139776</v>
      </c>
      <c r="AC1291" s="102"/>
      <c r="AD1291" s="102"/>
      <c r="AE1291" s="213">
        <f t="shared" si="331"/>
        <v>139776</v>
      </c>
      <c r="AF1291" s="194">
        <v>8</v>
      </c>
      <c r="AG1291" s="194">
        <v>1.73</v>
      </c>
      <c r="AH1291" s="102">
        <v>1</v>
      </c>
      <c r="AI1291" s="102">
        <v>143936</v>
      </c>
      <c r="AJ1291" s="102"/>
      <c r="AK1291" s="102"/>
      <c r="AL1291" s="213">
        <f t="shared" si="332"/>
        <v>143936</v>
      </c>
    </row>
    <row r="1292" spans="1:38" ht="40.5">
      <c r="A1292" s="194">
        <v>16</v>
      </c>
      <c r="B1292" s="102" t="s">
        <v>1105</v>
      </c>
      <c r="C1292" s="102" t="s">
        <v>5299</v>
      </c>
      <c r="D1292" s="194">
        <v>1998</v>
      </c>
      <c r="E1292" s="942" t="s">
        <v>1133</v>
      </c>
      <c r="F1292" s="194" t="s">
        <v>1134</v>
      </c>
      <c r="G1292" s="194">
        <v>9</v>
      </c>
      <c r="H1292" s="194">
        <v>1.73</v>
      </c>
      <c r="I1292" s="102">
        <v>1</v>
      </c>
      <c r="J1292" s="102">
        <v>143936</v>
      </c>
      <c r="K1292" s="102"/>
      <c r="L1292" s="102"/>
      <c r="M1292" s="213">
        <f t="shared" si="327"/>
        <v>143936</v>
      </c>
      <c r="N1292" s="194">
        <v>1.73</v>
      </c>
      <c r="O1292" s="102">
        <v>1</v>
      </c>
      <c r="P1292" s="194">
        <v>143936</v>
      </c>
      <c r="Q1292" s="194"/>
      <c r="R1292" s="194"/>
      <c r="S1292" s="213">
        <f t="shared" si="328"/>
        <v>143936</v>
      </c>
      <c r="T1292" s="213">
        <f t="shared" si="329"/>
        <v>0</v>
      </c>
      <c r="U1292" s="213">
        <f t="shared" si="329"/>
        <v>0</v>
      </c>
      <c r="V1292" s="213">
        <f t="shared" si="329"/>
        <v>0</v>
      </c>
      <c r="W1292" s="213">
        <f t="shared" si="329"/>
        <v>0</v>
      </c>
      <c r="X1292" s="213">
        <f t="shared" si="330"/>
        <v>0</v>
      </c>
      <c r="Y1292" s="194">
        <v>10</v>
      </c>
      <c r="Z1292" s="194">
        <v>1.79</v>
      </c>
      <c r="AA1292" s="102">
        <v>1</v>
      </c>
      <c r="AB1292" s="102">
        <v>148928</v>
      </c>
      <c r="AC1292" s="102"/>
      <c r="AD1292" s="102"/>
      <c r="AE1292" s="213">
        <f t="shared" si="331"/>
        <v>148928</v>
      </c>
      <c r="AF1292" s="194">
        <v>11</v>
      </c>
      <c r="AG1292" s="194">
        <v>1.79</v>
      </c>
      <c r="AH1292" s="102">
        <v>1</v>
      </c>
      <c r="AI1292" s="102">
        <v>148928</v>
      </c>
      <c r="AJ1292" s="102"/>
      <c r="AK1292" s="102"/>
      <c r="AL1292" s="213">
        <f t="shared" si="332"/>
        <v>148928</v>
      </c>
    </row>
    <row r="1293" spans="1:38" ht="40.5">
      <c r="A1293" s="194">
        <v>17</v>
      </c>
      <c r="B1293" s="102" t="s">
        <v>4391</v>
      </c>
      <c r="C1293" s="102" t="s">
        <v>5282</v>
      </c>
      <c r="D1293" s="194">
        <v>1988</v>
      </c>
      <c r="E1293" s="942" t="s">
        <v>1133</v>
      </c>
      <c r="F1293" s="194" t="s">
        <v>1134</v>
      </c>
      <c r="G1293" s="194">
        <v>22</v>
      </c>
      <c r="H1293" s="194">
        <v>1.95</v>
      </c>
      <c r="I1293" s="102">
        <v>1</v>
      </c>
      <c r="J1293" s="102">
        <v>162240</v>
      </c>
      <c r="K1293" s="102"/>
      <c r="L1293" s="102"/>
      <c r="M1293" s="213">
        <f t="shared" si="327"/>
        <v>162240</v>
      </c>
      <c r="N1293" s="194">
        <v>1.95</v>
      </c>
      <c r="O1293" s="102">
        <v>1</v>
      </c>
      <c r="P1293" s="194">
        <v>162240</v>
      </c>
      <c r="Q1293" s="194"/>
      <c r="R1293" s="194"/>
      <c r="S1293" s="213">
        <f t="shared" si="328"/>
        <v>162240</v>
      </c>
      <c r="T1293" s="213">
        <f t="shared" si="329"/>
        <v>0</v>
      </c>
      <c r="U1293" s="213">
        <f t="shared" si="329"/>
        <v>0</v>
      </c>
      <c r="V1293" s="213">
        <f t="shared" si="329"/>
        <v>0</v>
      </c>
      <c r="W1293" s="213">
        <f t="shared" si="329"/>
        <v>0</v>
      </c>
      <c r="X1293" s="213">
        <f t="shared" si="330"/>
        <v>0</v>
      </c>
      <c r="Y1293" s="194">
        <v>23</v>
      </c>
      <c r="Z1293" s="194">
        <v>1.95</v>
      </c>
      <c r="AA1293" s="102">
        <v>1</v>
      </c>
      <c r="AB1293" s="102">
        <v>162240</v>
      </c>
      <c r="AC1293" s="102"/>
      <c r="AD1293" s="102"/>
      <c r="AE1293" s="213">
        <f t="shared" si="331"/>
        <v>162240</v>
      </c>
      <c r="AF1293" s="194">
        <v>24</v>
      </c>
      <c r="AG1293" s="194">
        <v>1.95</v>
      </c>
      <c r="AH1293" s="102">
        <v>1</v>
      </c>
      <c r="AI1293" s="102">
        <v>162240</v>
      </c>
      <c r="AJ1293" s="102"/>
      <c r="AK1293" s="102"/>
      <c r="AL1293" s="213">
        <f t="shared" si="332"/>
        <v>162240</v>
      </c>
    </row>
    <row r="1294" spans="1:38">
      <c r="A1294" s="194">
        <v>18</v>
      </c>
      <c r="B1294" s="104" t="s">
        <v>1552</v>
      </c>
      <c r="C1294" s="104" t="s">
        <v>5282</v>
      </c>
      <c r="D1294" s="194">
        <v>1965</v>
      </c>
      <c r="E1294" s="942" t="s">
        <v>1279</v>
      </c>
      <c r="F1294" s="194" t="s">
        <v>990</v>
      </c>
      <c r="G1294" s="194">
        <v>4</v>
      </c>
      <c r="H1294" s="194">
        <v>1.9</v>
      </c>
      <c r="I1294" s="102">
        <v>1</v>
      </c>
      <c r="J1294" s="102">
        <v>158080</v>
      </c>
      <c r="K1294" s="102"/>
      <c r="L1294" s="102"/>
      <c r="M1294" s="213">
        <f t="shared" si="327"/>
        <v>158080</v>
      </c>
      <c r="N1294" s="194">
        <v>1.84</v>
      </c>
      <c r="O1294" s="102">
        <v>1</v>
      </c>
      <c r="P1294" s="194">
        <v>153088</v>
      </c>
      <c r="Q1294" s="194"/>
      <c r="R1294" s="194"/>
      <c r="S1294" s="213">
        <f t="shared" si="328"/>
        <v>153088</v>
      </c>
      <c r="T1294" s="213">
        <f t="shared" si="329"/>
        <v>0</v>
      </c>
      <c r="U1294" s="213">
        <f t="shared" si="329"/>
        <v>4992</v>
      </c>
      <c r="V1294" s="213">
        <f t="shared" si="329"/>
        <v>0</v>
      </c>
      <c r="W1294" s="213">
        <f t="shared" si="329"/>
        <v>0</v>
      </c>
      <c r="X1294" s="213">
        <f t="shared" si="330"/>
        <v>4992</v>
      </c>
      <c r="Y1294" s="194">
        <v>5</v>
      </c>
      <c r="Z1294" s="194">
        <v>1.9</v>
      </c>
      <c r="AA1294" s="102">
        <v>1</v>
      </c>
      <c r="AB1294" s="102">
        <v>158080</v>
      </c>
      <c r="AC1294" s="102"/>
      <c r="AD1294" s="102"/>
      <c r="AE1294" s="213">
        <f t="shared" si="331"/>
        <v>158080</v>
      </c>
      <c r="AF1294" s="194">
        <v>6</v>
      </c>
      <c r="AG1294" s="194">
        <v>1.96</v>
      </c>
      <c r="AH1294" s="102">
        <v>1</v>
      </c>
      <c r="AI1294" s="102">
        <v>163072</v>
      </c>
      <c r="AJ1294" s="102"/>
      <c r="AK1294" s="102"/>
      <c r="AL1294" s="213">
        <f t="shared" si="332"/>
        <v>163072</v>
      </c>
    </row>
    <row r="1295" spans="1:38" ht="27">
      <c r="A1295" s="194">
        <v>19</v>
      </c>
      <c r="B1295" s="102" t="s">
        <v>1539</v>
      </c>
      <c r="C1295" s="102" t="s">
        <v>5282</v>
      </c>
      <c r="D1295" s="194">
        <v>1983</v>
      </c>
      <c r="E1295" s="942" t="s">
        <v>1121</v>
      </c>
      <c r="F1295" s="194" t="s">
        <v>990</v>
      </c>
      <c r="G1295" s="194">
        <v>13</v>
      </c>
      <c r="H1295" s="194">
        <v>2.14</v>
      </c>
      <c r="I1295" s="102">
        <v>1</v>
      </c>
      <c r="J1295" s="102">
        <v>178048</v>
      </c>
      <c r="K1295" s="102"/>
      <c r="L1295" s="102"/>
      <c r="M1295" s="213">
        <f t="shared" si="327"/>
        <v>178048</v>
      </c>
      <c r="N1295" s="194">
        <v>2.08</v>
      </c>
      <c r="O1295" s="102">
        <v>1</v>
      </c>
      <c r="P1295" s="194">
        <v>173056</v>
      </c>
      <c r="Q1295" s="194"/>
      <c r="R1295" s="194"/>
      <c r="S1295" s="213">
        <f t="shared" si="328"/>
        <v>173056</v>
      </c>
      <c r="T1295" s="213">
        <f t="shared" si="329"/>
        <v>0</v>
      </c>
      <c r="U1295" s="213">
        <f t="shared" si="329"/>
        <v>4992</v>
      </c>
      <c r="V1295" s="213">
        <f t="shared" si="329"/>
        <v>0</v>
      </c>
      <c r="W1295" s="213">
        <f t="shared" si="329"/>
        <v>0</v>
      </c>
      <c r="X1295" s="213">
        <f t="shared" si="330"/>
        <v>4992</v>
      </c>
      <c r="Y1295" s="194">
        <v>14</v>
      </c>
      <c r="Z1295" s="194">
        <v>2.14</v>
      </c>
      <c r="AA1295" s="102">
        <v>1</v>
      </c>
      <c r="AB1295" s="102">
        <v>178048</v>
      </c>
      <c r="AC1295" s="102"/>
      <c r="AD1295" s="102"/>
      <c r="AE1295" s="213">
        <f t="shared" si="331"/>
        <v>178048</v>
      </c>
      <c r="AF1295" s="194">
        <v>15</v>
      </c>
      <c r="AG1295" s="194">
        <v>2.14</v>
      </c>
      <c r="AH1295" s="102">
        <v>1</v>
      </c>
      <c r="AI1295" s="102">
        <v>178048</v>
      </c>
      <c r="AJ1295" s="102"/>
      <c r="AK1295" s="102"/>
      <c r="AL1295" s="213">
        <f t="shared" si="332"/>
        <v>178048</v>
      </c>
    </row>
    <row r="1296" spans="1:38" ht="27">
      <c r="A1296" s="194">
        <v>20</v>
      </c>
      <c r="B1296" s="102" t="s">
        <v>754</v>
      </c>
      <c r="C1296" s="102" t="s">
        <v>5282</v>
      </c>
      <c r="D1296" s="194">
        <v>1997</v>
      </c>
      <c r="E1296" s="942" t="s">
        <v>1121</v>
      </c>
      <c r="F1296" s="194" t="s">
        <v>990</v>
      </c>
      <c r="G1296" s="194">
        <v>6</v>
      </c>
      <c r="H1296" s="194">
        <v>1.96</v>
      </c>
      <c r="I1296" s="102">
        <v>1</v>
      </c>
      <c r="J1296" s="102">
        <v>163072</v>
      </c>
      <c r="K1296" s="102"/>
      <c r="L1296" s="102"/>
      <c r="M1296" s="213">
        <f t="shared" si="327"/>
        <v>163072</v>
      </c>
      <c r="N1296" s="194">
        <v>1.9</v>
      </c>
      <c r="O1296" s="102">
        <v>1</v>
      </c>
      <c r="P1296" s="194">
        <v>158080</v>
      </c>
      <c r="Q1296" s="194"/>
      <c r="R1296" s="194"/>
      <c r="S1296" s="213">
        <f t="shared" si="328"/>
        <v>158080</v>
      </c>
      <c r="T1296" s="213">
        <f t="shared" si="329"/>
        <v>0</v>
      </c>
      <c r="U1296" s="213">
        <f t="shared" si="329"/>
        <v>4992</v>
      </c>
      <c r="V1296" s="213">
        <f t="shared" si="329"/>
        <v>0</v>
      </c>
      <c r="W1296" s="213">
        <f t="shared" si="329"/>
        <v>0</v>
      </c>
      <c r="X1296" s="213">
        <f t="shared" si="330"/>
        <v>4992</v>
      </c>
      <c r="Y1296" s="194">
        <v>7</v>
      </c>
      <c r="Z1296" s="194">
        <v>1.96</v>
      </c>
      <c r="AA1296" s="102">
        <v>1</v>
      </c>
      <c r="AB1296" s="102">
        <v>163072</v>
      </c>
      <c r="AC1296" s="102"/>
      <c r="AD1296" s="102"/>
      <c r="AE1296" s="213">
        <f t="shared" si="331"/>
        <v>163072</v>
      </c>
      <c r="AF1296" s="194">
        <v>8</v>
      </c>
      <c r="AG1296" s="194">
        <v>2.02</v>
      </c>
      <c r="AH1296" s="102">
        <v>1</v>
      </c>
      <c r="AI1296" s="102">
        <v>168064</v>
      </c>
      <c r="AJ1296" s="102"/>
      <c r="AK1296" s="102"/>
      <c r="AL1296" s="213">
        <f t="shared" si="332"/>
        <v>168064</v>
      </c>
    </row>
    <row r="1297" spans="1:38" ht="27">
      <c r="A1297" s="194">
        <v>21</v>
      </c>
      <c r="B1297" s="104" t="s">
        <v>778</v>
      </c>
      <c r="C1297" s="104" t="s">
        <v>5282</v>
      </c>
      <c r="D1297" s="194">
        <v>1993</v>
      </c>
      <c r="E1297" s="942" t="s">
        <v>1121</v>
      </c>
      <c r="F1297" s="194" t="s">
        <v>990</v>
      </c>
      <c r="G1297" s="194">
        <v>8</v>
      </c>
      <c r="H1297" s="194">
        <v>2.02</v>
      </c>
      <c r="I1297" s="102">
        <v>1</v>
      </c>
      <c r="J1297" s="102">
        <v>168064</v>
      </c>
      <c r="K1297" s="102"/>
      <c r="L1297" s="102"/>
      <c r="M1297" s="213">
        <f t="shared" si="327"/>
        <v>168064</v>
      </c>
      <c r="N1297" s="194">
        <v>1.96</v>
      </c>
      <c r="O1297" s="102">
        <v>1</v>
      </c>
      <c r="P1297" s="194">
        <v>163072</v>
      </c>
      <c r="Q1297" s="194"/>
      <c r="R1297" s="194"/>
      <c r="S1297" s="213">
        <f t="shared" si="328"/>
        <v>163072</v>
      </c>
      <c r="T1297" s="213">
        <f t="shared" si="329"/>
        <v>0</v>
      </c>
      <c r="U1297" s="213">
        <f t="shared" si="329"/>
        <v>4992</v>
      </c>
      <c r="V1297" s="213">
        <f t="shared" si="329"/>
        <v>0</v>
      </c>
      <c r="W1297" s="213">
        <f t="shared" si="329"/>
        <v>0</v>
      </c>
      <c r="X1297" s="213">
        <f t="shared" si="330"/>
        <v>4992</v>
      </c>
      <c r="Y1297" s="194">
        <v>9</v>
      </c>
      <c r="Z1297" s="194">
        <v>2.02</v>
      </c>
      <c r="AA1297" s="102">
        <v>1</v>
      </c>
      <c r="AB1297" s="102">
        <v>168064</v>
      </c>
      <c r="AC1297" s="102"/>
      <c r="AD1297" s="102"/>
      <c r="AE1297" s="213">
        <f t="shared" si="331"/>
        <v>168064</v>
      </c>
      <c r="AF1297" s="194">
        <v>10</v>
      </c>
      <c r="AG1297" s="194">
        <v>2.08</v>
      </c>
      <c r="AH1297" s="102">
        <v>1</v>
      </c>
      <c r="AI1297" s="102">
        <v>173056</v>
      </c>
      <c r="AJ1297" s="102"/>
      <c r="AK1297" s="102"/>
      <c r="AL1297" s="213">
        <f t="shared" si="332"/>
        <v>173056</v>
      </c>
    </row>
    <row r="1298" spans="1:38" ht="27">
      <c r="A1298" s="194">
        <v>22</v>
      </c>
      <c r="B1298" s="102" t="s">
        <v>6849</v>
      </c>
      <c r="C1298" s="102" t="s">
        <v>5299</v>
      </c>
      <c r="D1298" s="194" t="s">
        <v>5625</v>
      </c>
      <c r="E1298" s="942" t="s">
        <v>1121</v>
      </c>
      <c r="F1298" s="194" t="s">
        <v>990</v>
      </c>
      <c r="G1298" s="194">
        <v>4</v>
      </c>
      <c r="H1298" s="194">
        <v>1.9</v>
      </c>
      <c r="I1298" s="102">
        <v>1</v>
      </c>
      <c r="J1298" s="102">
        <v>158080</v>
      </c>
      <c r="K1298" s="102"/>
      <c r="L1298" s="102"/>
      <c r="M1298" s="213">
        <f t="shared" si="327"/>
        <v>158080</v>
      </c>
      <c r="N1298" s="194">
        <v>1.84</v>
      </c>
      <c r="O1298" s="102">
        <v>1</v>
      </c>
      <c r="P1298" s="194">
        <v>153088</v>
      </c>
      <c r="Q1298" s="194"/>
      <c r="R1298" s="194"/>
      <c r="S1298" s="213">
        <f t="shared" si="328"/>
        <v>153088</v>
      </c>
      <c r="T1298" s="213">
        <f t="shared" si="329"/>
        <v>0</v>
      </c>
      <c r="U1298" s="213">
        <f t="shared" si="329"/>
        <v>4992</v>
      </c>
      <c r="V1298" s="213">
        <f t="shared" si="329"/>
        <v>0</v>
      </c>
      <c r="W1298" s="213">
        <f t="shared" si="329"/>
        <v>0</v>
      </c>
      <c r="X1298" s="213">
        <f t="shared" si="330"/>
        <v>4992</v>
      </c>
      <c r="Y1298" s="194">
        <v>5</v>
      </c>
      <c r="Z1298" s="194">
        <v>1.9</v>
      </c>
      <c r="AA1298" s="102">
        <v>1</v>
      </c>
      <c r="AB1298" s="102">
        <v>158080</v>
      </c>
      <c r="AC1298" s="102"/>
      <c r="AD1298" s="102"/>
      <c r="AE1298" s="213">
        <f t="shared" si="331"/>
        <v>158080</v>
      </c>
      <c r="AF1298" s="194">
        <v>6</v>
      </c>
      <c r="AG1298" s="194">
        <v>1.96</v>
      </c>
      <c r="AH1298" s="102">
        <v>1</v>
      </c>
      <c r="AI1298" s="102">
        <v>163072</v>
      </c>
      <c r="AJ1298" s="102"/>
      <c r="AK1298" s="102"/>
      <c r="AL1298" s="213">
        <f t="shared" si="332"/>
        <v>163072</v>
      </c>
    </row>
    <row r="1299" spans="1:38" ht="27">
      <c r="A1299" s="194">
        <v>23</v>
      </c>
      <c r="B1299" s="102" t="s">
        <v>1541</v>
      </c>
      <c r="C1299" s="102" t="s">
        <v>5282</v>
      </c>
      <c r="D1299" s="194">
        <v>1980</v>
      </c>
      <c r="E1299" s="942" t="s">
        <v>1121</v>
      </c>
      <c r="F1299" s="194" t="s">
        <v>990</v>
      </c>
      <c r="G1299" s="194">
        <v>14</v>
      </c>
      <c r="H1299" s="194">
        <v>2.14</v>
      </c>
      <c r="I1299" s="102">
        <v>1</v>
      </c>
      <c r="J1299" s="102">
        <v>178048</v>
      </c>
      <c r="K1299" s="102"/>
      <c r="L1299" s="102"/>
      <c r="M1299" s="213">
        <f t="shared" si="327"/>
        <v>178048</v>
      </c>
      <c r="N1299" s="194">
        <v>2.14</v>
      </c>
      <c r="O1299" s="102">
        <v>1</v>
      </c>
      <c r="P1299" s="194">
        <v>178048</v>
      </c>
      <c r="Q1299" s="194"/>
      <c r="R1299" s="194"/>
      <c r="S1299" s="213">
        <f t="shared" si="328"/>
        <v>178048</v>
      </c>
      <c r="T1299" s="213">
        <f t="shared" si="329"/>
        <v>0</v>
      </c>
      <c r="U1299" s="213">
        <f t="shared" si="329"/>
        <v>0</v>
      </c>
      <c r="V1299" s="213">
        <f t="shared" si="329"/>
        <v>0</v>
      </c>
      <c r="W1299" s="213">
        <f t="shared" si="329"/>
        <v>0</v>
      </c>
      <c r="X1299" s="213">
        <f t="shared" si="330"/>
        <v>0</v>
      </c>
      <c r="Y1299" s="194">
        <v>15</v>
      </c>
      <c r="Z1299" s="194">
        <v>2.14</v>
      </c>
      <c r="AA1299" s="102">
        <v>1</v>
      </c>
      <c r="AB1299" s="102">
        <v>178048</v>
      </c>
      <c r="AC1299" s="102"/>
      <c r="AD1299" s="102"/>
      <c r="AE1299" s="213">
        <f t="shared" si="331"/>
        <v>178048</v>
      </c>
      <c r="AF1299" s="194">
        <v>16</v>
      </c>
      <c r="AG1299" s="194">
        <v>2.21</v>
      </c>
      <c r="AH1299" s="102">
        <v>1</v>
      </c>
      <c r="AI1299" s="102">
        <v>183872</v>
      </c>
      <c r="AJ1299" s="102"/>
      <c r="AK1299" s="102"/>
      <c r="AL1299" s="213">
        <f t="shared" si="332"/>
        <v>183872</v>
      </c>
    </row>
    <row r="1300" spans="1:38" ht="27">
      <c r="A1300" s="194">
        <v>24</v>
      </c>
      <c r="B1300" s="104" t="s">
        <v>1542</v>
      </c>
      <c r="C1300" s="104" t="s">
        <v>5282</v>
      </c>
      <c r="D1300" s="194">
        <v>1966</v>
      </c>
      <c r="E1300" s="942" t="s">
        <v>1121</v>
      </c>
      <c r="F1300" s="194" t="s">
        <v>990</v>
      </c>
      <c r="G1300" s="194">
        <v>18</v>
      </c>
      <c r="H1300" s="194">
        <v>2.21</v>
      </c>
      <c r="I1300" s="102">
        <v>1</v>
      </c>
      <c r="J1300" s="102">
        <v>183872</v>
      </c>
      <c r="K1300" s="102"/>
      <c r="L1300" s="102"/>
      <c r="M1300" s="213">
        <f t="shared" si="327"/>
        <v>183872</v>
      </c>
      <c r="N1300" s="194">
        <v>2.21</v>
      </c>
      <c r="O1300" s="102">
        <v>1</v>
      </c>
      <c r="P1300" s="194">
        <v>183872</v>
      </c>
      <c r="Q1300" s="194"/>
      <c r="R1300" s="194"/>
      <c r="S1300" s="213">
        <f t="shared" si="328"/>
        <v>183872</v>
      </c>
      <c r="T1300" s="213">
        <f t="shared" si="329"/>
        <v>0</v>
      </c>
      <c r="U1300" s="213">
        <f t="shared" si="329"/>
        <v>0</v>
      </c>
      <c r="V1300" s="213">
        <f t="shared" si="329"/>
        <v>0</v>
      </c>
      <c r="W1300" s="213">
        <f t="shared" si="329"/>
        <v>0</v>
      </c>
      <c r="X1300" s="213">
        <f t="shared" si="330"/>
        <v>0</v>
      </c>
      <c r="Y1300" s="194">
        <v>19</v>
      </c>
      <c r="Z1300" s="194">
        <v>2.2799999999999998</v>
      </c>
      <c r="AA1300" s="102">
        <v>1</v>
      </c>
      <c r="AB1300" s="102">
        <v>189695.99999999997</v>
      </c>
      <c r="AC1300" s="102"/>
      <c r="AD1300" s="102"/>
      <c r="AE1300" s="213">
        <f t="shared" si="331"/>
        <v>189695.99999999997</v>
      </c>
      <c r="AF1300" s="194">
        <v>20</v>
      </c>
      <c r="AG1300" s="194">
        <v>2.2799999999999998</v>
      </c>
      <c r="AH1300" s="102">
        <v>1</v>
      </c>
      <c r="AI1300" s="102">
        <v>189695.99999999997</v>
      </c>
      <c r="AJ1300" s="102"/>
      <c r="AK1300" s="102"/>
      <c r="AL1300" s="213">
        <f t="shared" si="332"/>
        <v>189695.99999999997</v>
      </c>
    </row>
    <row r="1301" spans="1:38" ht="27">
      <c r="A1301" s="194">
        <v>25</v>
      </c>
      <c r="B1301" s="102" t="s">
        <v>1543</v>
      </c>
      <c r="C1301" s="102" t="s">
        <v>5282</v>
      </c>
      <c r="D1301" s="194">
        <v>1984</v>
      </c>
      <c r="E1301" s="942" t="s">
        <v>1121</v>
      </c>
      <c r="F1301" s="194" t="s">
        <v>990</v>
      </c>
      <c r="G1301" s="194">
        <v>8</v>
      </c>
      <c r="H1301" s="194">
        <v>2.02</v>
      </c>
      <c r="I1301" s="102">
        <v>1</v>
      </c>
      <c r="J1301" s="102">
        <v>168064</v>
      </c>
      <c r="K1301" s="102"/>
      <c r="L1301" s="102"/>
      <c r="M1301" s="213">
        <f t="shared" si="327"/>
        <v>168064</v>
      </c>
      <c r="N1301" s="194">
        <v>1.96</v>
      </c>
      <c r="O1301" s="102">
        <v>1</v>
      </c>
      <c r="P1301" s="194">
        <v>163072</v>
      </c>
      <c r="Q1301" s="194"/>
      <c r="R1301" s="194"/>
      <c r="S1301" s="213">
        <f t="shared" si="328"/>
        <v>163072</v>
      </c>
      <c r="T1301" s="213">
        <f t="shared" si="329"/>
        <v>0</v>
      </c>
      <c r="U1301" s="213">
        <f t="shared" si="329"/>
        <v>4992</v>
      </c>
      <c r="V1301" s="213">
        <f t="shared" si="329"/>
        <v>0</v>
      </c>
      <c r="W1301" s="213">
        <f t="shared" si="329"/>
        <v>0</v>
      </c>
      <c r="X1301" s="213">
        <f t="shared" si="330"/>
        <v>4992</v>
      </c>
      <c r="Y1301" s="194">
        <v>9</v>
      </c>
      <c r="Z1301" s="194">
        <v>2.02</v>
      </c>
      <c r="AA1301" s="102">
        <v>1</v>
      </c>
      <c r="AB1301" s="102">
        <v>168064</v>
      </c>
      <c r="AC1301" s="102"/>
      <c r="AD1301" s="102"/>
      <c r="AE1301" s="213">
        <f t="shared" si="331"/>
        <v>168064</v>
      </c>
      <c r="AF1301" s="194">
        <v>10</v>
      </c>
      <c r="AG1301" s="194">
        <v>2.08</v>
      </c>
      <c r="AH1301" s="102">
        <v>1</v>
      </c>
      <c r="AI1301" s="102">
        <v>173056</v>
      </c>
      <c r="AJ1301" s="102"/>
      <c r="AK1301" s="102"/>
      <c r="AL1301" s="213">
        <f t="shared" si="332"/>
        <v>173056</v>
      </c>
    </row>
    <row r="1302" spans="1:38" ht="27">
      <c r="A1302" s="194">
        <v>26</v>
      </c>
      <c r="B1302" s="102" t="s">
        <v>1282</v>
      </c>
      <c r="C1302" s="102" t="s">
        <v>5282</v>
      </c>
      <c r="D1302" s="194">
        <v>1998</v>
      </c>
      <c r="E1302" s="942" t="s">
        <v>1121</v>
      </c>
      <c r="F1302" s="194" t="s">
        <v>990</v>
      </c>
      <c r="G1302" s="194">
        <v>5</v>
      </c>
      <c r="H1302" s="194">
        <v>1.9</v>
      </c>
      <c r="I1302" s="102">
        <v>1</v>
      </c>
      <c r="J1302" s="102">
        <v>158080</v>
      </c>
      <c r="K1302" s="102"/>
      <c r="L1302" s="102"/>
      <c r="M1302" s="213">
        <f t="shared" si="327"/>
        <v>158080</v>
      </c>
      <c r="N1302" s="194">
        <v>1.9</v>
      </c>
      <c r="O1302" s="102">
        <v>1</v>
      </c>
      <c r="P1302" s="194">
        <v>158080</v>
      </c>
      <c r="Q1302" s="194"/>
      <c r="R1302" s="194"/>
      <c r="S1302" s="213">
        <f t="shared" si="328"/>
        <v>158080</v>
      </c>
      <c r="T1302" s="213">
        <f t="shared" si="329"/>
        <v>0</v>
      </c>
      <c r="U1302" s="213">
        <f t="shared" si="329"/>
        <v>0</v>
      </c>
      <c r="V1302" s="213">
        <f t="shared" si="329"/>
        <v>0</v>
      </c>
      <c r="W1302" s="213">
        <f t="shared" si="329"/>
        <v>0</v>
      </c>
      <c r="X1302" s="213">
        <f t="shared" si="330"/>
        <v>0</v>
      </c>
      <c r="Y1302" s="194">
        <v>6</v>
      </c>
      <c r="Z1302" s="194">
        <v>1.96</v>
      </c>
      <c r="AA1302" s="102">
        <v>1</v>
      </c>
      <c r="AB1302" s="102">
        <v>163072</v>
      </c>
      <c r="AC1302" s="102"/>
      <c r="AD1302" s="102"/>
      <c r="AE1302" s="213">
        <f t="shared" si="331"/>
        <v>163072</v>
      </c>
      <c r="AF1302" s="194">
        <v>7</v>
      </c>
      <c r="AG1302" s="194">
        <v>1.96</v>
      </c>
      <c r="AH1302" s="102">
        <v>1</v>
      </c>
      <c r="AI1302" s="102">
        <v>163072</v>
      </c>
      <c r="AJ1302" s="102"/>
      <c r="AK1302" s="102"/>
      <c r="AL1302" s="213">
        <f t="shared" si="332"/>
        <v>163072</v>
      </c>
    </row>
    <row r="1303" spans="1:38" ht="27">
      <c r="A1303" s="194">
        <v>27</v>
      </c>
      <c r="B1303" s="104" t="s">
        <v>8082</v>
      </c>
      <c r="C1303" s="104" t="s">
        <v>5282</v>
      </c>
      <c r="D1303" s="194">
        <v>1977</v>
      </c>
      <c r="E1303" s="942" t="s">
        <v>1121</v>
      </c>
      <c r="F1303" s="194" t="s">
        <v>990</v>
      </c>
      <c r="G1303" s="194">
        <v>23</v>
      </c>
      <c r="H1303" s="194">
        <v>2.2799999999999998</v>
      </c>
      <c r="I1303" s="102">
        <v>1</v>
      </c>
      <c r="J1303" s="102">
        <v>189695.99999999997</v>
      </c>
      <c r="K1303" s="102"/>
      <c r="L1303" s="102"/>
      <c r="M1303" s="213">
        <f t="shared" si="327"/>
        <v>189695.99999999997</v>
      </c>
      <c r="N1303" s="194">
        <v>2.2799999999999998</v>
      </c>
      <c r="O1303" s="102">
        <v>1</v>
      </c>
      <c r="P1303" s="194">
        <v>189695.99999999997</v>
      </c>
      <c r="Q1303" s="194"/>
      <c r="R1303" s="194"/>
      <c r="S1303" s="213">
        <f t="shared" si="328"/>
        <v>189695.99999999997</v>
      </c>
      <c r="T1303" s="213">
        <f t="shared" si="329"/>
        <v>0</v>
      </c>
      <c r="U1303" s="213">
        <f t="shared" si="329"/>
        <v>0</v>
      </c>
      <c r="V1303" s="213">
        <f t="shared" si="329"/>
        <v>0</v>
      </c>
      <c r="W1303" s="213">
        <f t="shared" si="329"/>
        <v>0</v>
      </c>
      <c r="X1303" s="213">
        <f t="shared" si="330"/>
        <v>0</v>
      </c>
      <c r="Y1303" s="194">
        <v>24</v>
      </c>
      <c r="Z1303" s="194">
        <v>2.2799999999999998</v>
      </c>
      <c r="AA1303" s="102">
        <v>1</v>
      </c>
      <c r="AB1303" s="102">
        <v>189695.99999999997</v>
      </c>
      <c r="AC1303" s="102"/>
      <c r="AD1303" s="102"/>
      <c r="AE1303" s="213">
        <f t="shared" si="331"/>
        <v>189695.99999999997</v>
      </c>
      <c r="AF1303" s="194">
        <v>25</v>
      </c>
      <c r="AG1303" s="194">
        <v>2.2799999999999998</v>
      </c>
      <c r="AH1303" s="102">
        <v>1</v>
      </c>
      <c r="AI1303" s="102">
        <v>189695.99999999997</v>
      </c>
      <c r="AJ1303" s="102"/>
      <c r="AK1303" s="102"/>
      <c r="AL1303" s="213">
        <f t="shared" si="332"/>
        <v>189695.99999999997</v>
      </c>
    </row>
    <row r="1304" spans="1:38" ht="27">
      <c r="A1304" s="194">
        <v>28</v>
      </c>
      <c r="B1304" s="102" t="s">
        <v>8212</v>
      </c>
      <c r="C1304" s="102" t="s">
        <v>5282</v>
      </c>
      <c r="D1304" s="194">
        <v>2002</v>
      </c>
      <c r="E1304" s="942" t="s">
        <v>1121</v>
      </c>
      <c r="F1304" s="194" t="s">
        <v>990</v>
      </c>
      <c r="G1304" s="194">
        <v>2</v>
      </c>
      <c r="H1304" s="194">
        <v>1.79</v>
      </c>
      <c r="I1304" s="102">
        <v>1</v>
      </c>
      <c r="J1304" s="102">
        <v>148928</v>
      </c>
      <c r="K1304" s="102"/>
      <c r="L1304" s="102"/>
      <c r="M1304" s="213">
        <f t="shared" si="327"/>
        <v>148928</v>
      </c>
      <c r="N1304" s="194">
        <v>1.73</v>
      </c>
      <c r="O1304" s="102">
        <v>1</v>
      </c>
      <c r="P1304" s="194">
        <v>143936</v>
      </c>
      <c r="Q1304" s="194"/>
      <c r="R1304" s="194"/>
      <c r="S1304" s="213">
        <f t="shared" si="328"/>
        <v>143936</v>
      </c>
      <c r="T1304" s="213">
        <f t="shared" si="329"/>
        <v>0</v>
      </c>
      <c r="U1304" s="213">
        <f t="shared" si="329"/>
        <v>4992</v>
      </c>
      <c r="V1304" s="213">
        <f t="shared" si="329"/>
        <v>0</v>
      </c>
      <c r="W1304" s="213">
        <f t="shared" si="329"/>
        <v>0</v>
      </c>
      <c r="X1304" s="213">
        <f t="shared" si="330"/>
        <v>4992</v>
      </c>
      <c r="Y1304" s="194">
        <v>3</v>
      </c>
      <c r="Z1304" s="194">
        <v>1.84</v>
      </c>
      <c r="AA1304" s="102">
        <v>1</v>
      </c>
      <c r="AB1304" s="102">
        <v>153088</v>
      </c>
      <c r="AC1304" s="102"/>
      <c r="AD1304" s="102"/>
      <c r="AE1304" s="213">
        <f t="shared" si="331"/>
        <v>153088</v>
      </c>
      <c r="AF1304" s="194">
        <v>4</v>
      </c>
      <c r="AG1304" s="194">
        <v>1.9</v>
      </c>
      <c r="AH1304" s="102">
        <v>1</v>
      </c>
      <c r="AI1304" s="102">
        <v>158080</v>
      </c>
      <c r="AJ1304" s="102"/>
      <c r="AK1304" s="102"/>
      <c r="AL1304" s="213">
        <f t="shared" si="332"/>
        <v>158080</v>
      </c>
    </row>
    <row r="1305" spans="1:38" ht="27">
      <c r="A1305" s="194">
        <v>29</v>
      </c>
      <c r="B1305" s="102" t="s">
        <v>6850</v>
      </c>
      <c r="C1305" s="102" t="s">
        <v>5299</v>
      </c>
      <c r="D1305" s="194">
        <v>2002</v>
      </c>
      <c r="E1305" s="942" t="s">
        <v>1121</v>
      </c>
      <c r="F1305" s="194" t="s">
        <v>990</v>
      </c>
      <c r="G1305" s="194">
        <v>3</v>
      </c>
      <c r="H1305" s="194">
        <v>1.84</v>
      </c>
      <c r="I1305" s="102">
        <v>1</v>
      </c>
      <c r="J1305" s="102">
        <v>153088</v>
      </c>
      <c r="K1305" s="102"/>
      <c r="L1305" s="102"/>
      <c r="M1305" s="213">
        <f t="shared" si="327"/>
        <v>153088</v>
      </c>
      <c r="N1305" s="194">
        <v>1.79</v>
      </c>
      <c r="O1305" s="102">
        <v>1</v>
      </c>
      <c r="P1305" s="194">
        <v>148928</v>
      </c>
      <c r="Q1305" s="194"/>
      <c r="R1305" s="194"/>
      <c r="S1305" s="213">
        <f t="shared" si="328"/>
        <v>148928</v>
      </c>
      <c r="T1305" s="213">
        <f t="shared" si="329"/>
        <v>0</v>
      </c>
      <c r="U1305" s="213">
        <f t="shared" si="329"/>
        <v>4160</v>
      </c>
      <c r="V1305" s="213">
        <f t="shared" si="329"/>
        <v>0</v>
      </c>
      <c r="W1305" s="213">
        <f t="shared" si="329"/>
        <v>0</v>
      </c>
      <c r="X1305" s="213">
        <f t="shared" si="330"/>
        <v>4160</v>
      </c>
      <c r="Y1305" s="194">
        <v>4</v>
      </c>
      <c r="Z1305" s="194">
        <v>1.9</v>
      </c>
      <c r="AA1305" s="102">
        <v>1</v>
      </c>
      <c r="AB1305" s="102">
        <v>158080</v>
      </c>
      <c r="AC1305" s="102"/>
      <c r="AD1305" s="102"/>
      <c r="AE1305" s="213">
        <f t="shared" si="331"/>
        <v>158080</v>
      </c>
      <c r="AF1305" s="194">
        <v>5</v>
      </c>
      <c r="AG1305" s="194">
        <v>1.9</v>
      </c>
      <c r="AH1305" s="102">
        <v>1</v>
      </c>
      <c r="AI1305" s="102">
        <v>158080</v>
      </c>
      <c r="AJ1305" s="102"/>
      <c r="AK1305" s="102"/>
      <c r="AL1305" s="213">
        <f t="shared" si="332"/>
        <v>158080</v>
      </c>
    </row>
    <row r="1306" spans="1:38" ht="27">
      <c r="A1306" s="194">
        <v>30</v>
      </c>
      <c r="B1306" s="104" t="s">
        <v>1906</v>
      </c>
      <c r="C1306" s="104" t="s">
        <v>5299</v>
      </c>
      <c r="D1306" s="194">
        <v>1995</v>
      </c>
      <c r="E1306" s="942" t="s">
        <v>1121</v>
      </c>
      <c r="F1306" s="194" t="s">
        <v>990</v>
      </c>
      <c r="G1306" s="194">
        <v>3</v>
      </c>
      <c r="H1306" s="194">
        <v>1.84</v>
      </c>
      <c r="I1306" s="102">
        <v>1</v>
      </c>
      <c r="J1306" s="102">
        <v>153088</v>
      </c>
      <c r="K1306" s="102"/>
      <c r="L1306" s="102"/>
      <c r="M1306" s="213">
        <f t="shared" si="327"/>
        <v>153088</v>
      </c>
      <c r="N1306" s="194">
        <v>1.79</v>
      </c>
      <c r="O1306" s="102">
        <v>1</v>
      </c>
      <c r="P1306" s="194">
        <v>148928</v>
      </c>
      <c r="Q1306" s="194"/>
      <c r="R1306" s="194"/>
      <c r="S1306" s="213">
        <f t="shared" si="328"/>
        <v>148928</v>
      </c>
      <c r="T1306" s="213">
        <f t="shared" ref="T1306:W1318" si="333">I1306-O1306</f>
        <v>0</v>
      </c>
      <c r="U1306" s="213">
        <f t="shared" si="333"/>
        <v>4160</v>
      </c>
      <c r="V1306" s="213">
        <f t="shared" si="333"/>
        <v>0</v>
      </c>
      <c r="W1306" s="213">
        <f t="shared" si="333"/>
        <v>0</v>
      </c>
      <c r="X1306" s="213">
        <f t="shared" si="330"/>
        <v>4160</v>
      </c>
      <c r="Y1306" s="194">
        <v>4</v>
      </c>
      <c r="Z1306" s="194">
        <v>1.9</v>
      </c>
      <c r="AA1306" s="102">
        <v>1</v>
      </c>
      <c r="AB1306" s="102">
        <v>158080</v>
      </c>
      <c r="AC1306" s="102"/>
      <c r="AD1306" s="102"/>
      <c r="AE1306" s="213">
        <f t="shared" si="331"/>
        <v>158080</v>
      </c>
      <c r="AF1306" s="194">
        <v>5</v>
      </c>
      <c r="AG1306" s="194">
        <v>1.9</v>
      </c>
      <c r="AH1306" s="102">
        <v>1</v>
      </c>
      <c r="AI1306" s="102">
        <v>158080</v>
      </c>
      <c r="AJ1306" s="102"/>
      <c r="AK1306" s="102"/>
      <c r="AL1306" s="213">
        <f t="shared" si="332"/>
        <v>158080</v>
      </c>
    </row>
    <row r="1307" spans="1:38" ht="27">
      <c r="A1307" s="194">
        <v>31</v>
      </c>
      <c r="B1307" s="102" t="s">
        <v>1003</v>
      </c>
      <c r="C1307" s="102" t="s">
        <v>5299</v>
      </c>
      <c r="D1307" s="194" t="s">
        <v>5629</v>
      </c>
      <c r="E1307" s="942" t="s">
        <v>1163</v>
      </c>
      <c r="F1307" s="194" t="s">
        <v>990</v>
      </c>
      <c r="G1307" s="194">
        <v>2</v>
      </c>
      <c r="H1307" s="194">
        <v>1.79</v>
      </c>
      <c r="I1307" s="102">
        <v>1</v>
      </c>
      <c r="J1307" s="102">
        <v>148928</v>
      </c>
      <c r="K1307" s="102"/>
      <c r="L1307" s="102"/>
      <c r="M1307" s="213">
        <f t="shared" si="327"/>
        <v>148928</v>
      </c>
      <c r="N1307" s="194">
        <v>1.73</v>
      </c>
      <c r="O1307" s="102">
        <v>1</v>
      </c>
      <c r="P1307" s="194">
        <v>143936</v>
      </c>
      <c r="Q1307" s="194"/>
      <c r="R1307" s="194"/>
      <c r="S1307" s="213">
        <f t="shared" si="328"/>
        <v>143936</v>
      </c>
      <c r="T1307" s="213">
        <f t="shared" si="333"/>
        <v>0</v>
      </c>
      <c r="U1307" s="213">
        <f t="shared" si="333"/>
        <v>4992</v>
      </c>
      <c r="V1307" s="213">
        <f t="shared" si="333"/>
        <v>0</v>
      </c>
      <c r="W1307" s="213">
        <f t="shared" si="333"/>
        <v>0</v>
      </c>
      <c r="X1307" s="213">
        <f t="shared" si="330"/>
        <v>4992</v>
      </c>
      <c r="Y1307" s="194">
        <v>3</v>
      </c>
      <c r="Z1307" s="194">
        <v>1.84</v>
      </c>
      <c r="AA1307" s="102">
        <v>1</v>
      </c>
      <c r="AB1307" s="102">
        <v>153088</v>
      </c>
      <c r="AC1307" s="102"/>
      <c r="AD1307" s="102"/>
      <c r="AE1307" s="213">
        <f t="shared" si="331"/>
        <v>153088</v>
      </c>
      <c r="AF1307" s="194">
        <v>4</v>
      </c>
      <c r="AG1307" s="194">
        <v>1.9</v>
      </c>
      <c r="AH1307" s="102">
        <v>1</v>
      </c>
      <c r="AI1307" s="102">
        <v>158080</v>
      </c>
      <c r="AJ1307" s="102"/>
      <c r="AK1307" s="102"/>
      <c r="AL1307" s="213">
        <f t="shared" si="332"/>
        <v>158080</v>
      </c>
    </row>
    <row r="1308" spans="1:38" ht="27">
      <c r="A1308" s="194">
        <v>32</v>
      </c>
      <c r="B1308" s="102" t="s">
        <v>4276</v>
      </c>
      <c r="C1308" s="102" t="s">
        <v>5282</v>
      </c>
      <c r="D1308" s="194">
        <v>1990</v>
      </c>
      <c r="E1308" s="942" t="s">
        <v>1163</v>
      </c>
      <c r="F1308" s="194" t="s">
        <v>990</v>
      </c>
      <c r="G1308" s="194">
        <v>5</v>
      </c>
      <c r="H1308" s="194">
        <v>1.9</v>
      </c>
      <c r="I1308" s="102">
        <v>1</v>
      </c>
      <c r="J1308" s="102">
        <v>158080</v>
      </c>
      <c r="K1308" s="102"/>
      <c r="L1308" s="102"/>
      <c r="M1308" s="213">
        <f t="shared" si="327"/>
        <v>158080</v>
      </c>
      <c r="N1308" s="194">
        <v>1.9</v>
      </c>
      <c r="O1308" s="102">
        <v>1</v>
      </c>
      <c r="P1308" s="194">
        <v>158080</v>
      </c>
      <c r="Q1308" s="194"/>
      <c r="R1308" s="194"/>
      <c r="S1308" s="213">
        <f t="shared" si="328"/>
        <v>158080</v>
      </c>
      <c r="T1308" s="213">
        <f t="shared" si="333"/>
        <v>0</v>
      </c>
      <c r="U1308" s="213">
        <f t="shared" si="333"/>
        <v>0</v>
      </c>
      <c r="V1308" s="213">
        <f t="shared" si="333"/>
        <v>0</v>
      </c>
      <c r="W1308" s="213">
        <f t="shared" si="333"/>
        <v>0</v>
      </c>
      <c r="X1308" s="213">
        <f t="shared" si="330"/>
        <v>0</v>
      </c>
      <c r="Y1308" s="194">
        <v>6</v>
      </c>
      <c r="Z1308" s="194">
        <v>1.96</v>
      </c>
      <c r="AA1308" s="102">
        <v>1</v>
      </c>
      <c r="AB1308" s="102">
        <v>163072</v>
      </c>
      <c r="AC1308" s="102"/>
      <c r="AD1308" s="102"/>
      <c r="AE1308" s="213">
        <f t="shared" si="331"/>
        <v>163072</v>
      </c>
      <c r="AF1308" s="194">
        <v>7</v>
      </c>
      <c r="AG1308" s="194">
        <v>1.96</v>
      </c>
      <c r="AH1308" s="102">
        <v>1</v>
      </c>
      <c r="AI1308" s="102">
        <v>163072</v>
      </c>
      <c r="AJ1308" s="102"/>
      <c r="AK1308" s="102"/>
      <c r="AL1308" s="213">
        <f t="shared" si="332"/>
        <v>163072</v>
      </c>
    </row>
    <row r="1309" spans="1:38" ht="27">
      <c r="A1309" s="194">
        <v>33</v>
      </c>
      <c r="B1309" s="104" t="s">
        <v>1544</v>
      </c>
      <c r="C1309" s="104" t="s">
        <v>5282</v>
      </c>
      <c r="D1309" s="194">
        <v>1971</v>
      </c>
      <c r="E1309" s="942" t="s">
        <v>1163</v>
      </c>
      <c r="F1309" s="194" t="s">
        <v>990</v>
      </c>
      <c r="G1309" s="194">
        <v>6</v>
      </c>
      <c r="H1309" s="194">
        <v>1.96</v>
      </c>
      <c r="I1309" s="102">
        <v>1</v>
      </c>
      <c r="J1309" s="102">
        <v>163072</v>
      </c>
      <c r="K1309" s="102"/>
      <c r="L1309" s="102"/>
      <c r="M1309" s="213">
        <f t="shared" si="327"/>
        <v>163072</v>
      </c>
      <c r="N1309" s="194">
        <v>1.9</v>
      </c>
      <c r="O1309" s="102">
        <v>1</v>
      </c>
      <c r="P1309" s="194">
        <v>158080</v>
      </c>
      <c r="Q1309" s="194"/>
      <c r="R1309" s="194"/>
      <c r="S1309" s="213">
        <f t="shared" si="328"/>
        <v>158080</v>
      </c>
      <c r="T1309" s="213">
        <f t="shared" si="333"/>
        <v>0</v>
      </c>
      <c r="U1309" s="213">
        <f t="shared" si="333"/>
        <v>4992</v>
      </c>
      <c r="V1309" s="213">
        <f t="shared" si="333"/>
        <v>0</v>
      </c>
      <c r="W1309" s="213">
        <f t="shared" si="333"/>
        <v>0</v>
      </c>
      <c r="X1309" s="213">
        <f t="shared" si="330"/>
        <v>4992</v>
      </c>
      <c r="Y1309" s="194">
        <v>7</v>
      </c>
      <c r="Z1309" s="194">
        <v>1.96</v>
      </c>
      <c r="AA1309" s="102">
        <v>1</v>
      </c>
      <c r="AB1309" s="102">
        <v>163072</v>
      </c>
      <c r="AC1309" s="102"/>
      <c r="AD1309" s="102"/>
      <c r="AE1309" s="213">
        <f t="shared" si="331"/>
        <v>163072</v>
      </c>
      <c r="AF1309" s="194">
        <v>8</v>
      </c>
      <c r="AG1309" s="194">
        <v>2.02</v>
      </c>
      <c r="AH1309" s="102">
        <v>1</v>
      </c>
      <c r="AI1309" s="102">
        <v>168064</v>
      </c>
      <c r="AJ1309" s="102"/>
      <c r="AK1309" s="102"/>
      <c r="AL1309" s="213">
        <f t="shared" si="332"/>
        <v>168064</v>
      </c>
    </row>
    <row r="1310" spans="1:38" ht="27">
      <c r="A1310" s="194">
        <v>34</v>
      </c>
      <c r="B1310" s="102" t="s">
        <v>1786</v>
      </c>
      <c r="C1310" s="102" t="s">
        <v>5282</v>
      </c>
      <c r="D1310" s="194">
        <v>1986</v>
      </c>
      <c r="E1310" s="942" t="s">
        <v>1163</v>
      </c>
      <c r="F1310" s="194" t="s">
        <v>990</v>
      </c>
      <c r="G1310" s="194">
        <v>25</v>
      </c>
      <c r="H1310" s="194">
        <v>2.2799999999999998</v>
      </c>
      <c r="I1310" s="102">
        <v>1</v>
      </c>
      <c r="J1310" s="102">
        <v>189695.99999999997</v>
      </c>
      <c r="K1310" s="102"/>
      <c r="L1310" s="102"/>
      <c r="M1310" s="213">
        <f t="shared" si="327"/>
        <v>189695.99999999997</v>
      </c>
      <c r="N1310" s="194">
        <v>2.2799999999999998</v>
      </c>
      <c r="O1310" s="102">
        <v>1</v>
      </c>
      <c r="P1310" s="194">
        <v>189695.99999999997</v>
      </c>
      <c r="Q1310" s="194"/>
      <c r="R1310" s="194"/>
      <c r="S1310" s="213">
        <f t="shared" si="328"/>
        <v>189695.99999999997</v>
      </c>
      <c r="T1310" s="213">
        <f t="shared" si="333"/>
        <v>0</v>
      </c>
      <c r="U1310" s="213">
        <f t="shared" si="333"/>
        <v>0</v>
      </c>
      <c r="V1310" s="213">
        <f t="shared" si="333"/>
        <v>0</v>
      </c>
      <c r="W1310" s="213">
        <f t="shared" si="333"/>
        <v>0</v>
      </c>
      <c r="X1310" s="213">
        <f t="shared" si="330"/>
        <v>0</v>
      </c>
      <c r="Y1310" s="194">
        <v>26</v>
      </c>
      <c r="Z1310" s="194">
        <v>2.2799999999999998</v>
      </c>
      <c r="AA1310" s="102">
        <v>1</v>
      </c>
      <c r="AB1310" s="102">
        <v>189695.99999999997</v>
      </c>
      <c r="AC1310" s="102"/>
      <c r="AD1310" s="102"/>
      <c r="AE1310" s="213">
        <f t="shared" si="331"/>
        <v>189695.99999999997</v>
      </c>
      <c r="AF1310" s="194">
        <v>27</v>
      </c>
      <c r="AG1310" s="194">
        <v>2.2799999999999998</v>
      </c>
      <c r="AH1310" s="102">
        <v>1</v>
      </c>
      <c r="AI1310" s="102">
        <v>189695.99999999997</v>
      </c>
      <c r="AJ1310" s="102"/>
      <c r="AK1310" s="102"/>
      <c r="AL1310" s="213">
        <f t="shared" si="332"/>
        <v>189695.99999999997</v>
      </c>
    </row>
    <row r="1311" spans="1:38" ht="27">
      <c r="A1311" s="194">
        <v>35</v>
      </c>
      <c r="B1311" s="102" t="s">
        <v>8213</v>
      </c>
      <c r="C1311" s="102" t="s">
        <v>5299</v>
      </c>
      <c r="D1311" s="194">
        <v>2003</v>
      </c>
      <c r="E1311" s="942" t="s">
        <v>1163</v>
      </c>
      <c r="F1311" s="194" t="s">
        <v>990</v>
      </c>
      <c r="G1311" s="194">
        <v>3</v>
      </c>
      <c r="H1311" s="194">
        <v>1.84</v>
      </c>
      <c r="I1311" s="102">
        <v>1</v>
      </c>
      <c r="J1311" s="102">
        <v>153088</v>
      </c>
      <c r="K1311" s="102"/>
      <c r="L1311" s="102"/>
      <c r="M1311" s="213">
        <f t="shared" si="327"/>
        <v>153088</v>
      </c>
      <c r="N1311" s="194">
        <v>1.79</v>
      </c>
      <c r="O1311" s="102">
        <v>1</v>
      </c>
      <c r="P1311" s="194">
        <v>148928</v>
      </c>
      <c r="Q1311" s="194"/>
      <c r="R1311" s="194"/>
      <c r="S1311" s="213">
        <f t="shared" si="328"/>
        <v>148928</v>
      </c>
      <c r="T1311" s="213">
        <f t="shared" si="333"/>
        <v>0</v>
      </c>
      <c r="U1311" s="213">
        <f t="shared" si="333"/>
        <v>4160</v>
      </c>
      <c r="V1311" s="213">
        <f t="shared" si="333"/>
        <v>0</v>
      </c>
      <c r="W1311" s="213">
        <f t="shared" si="333"/>
        <v>0</v>
      </c>
      <c r="X1311" s="213">
        <f t="shared" si="330"/>
        <v>4160</v>
      </c>
      <c r="Y1311" s="194">
        <v>4</v>
      </c>
      <c r="Z1311" s="194">
        <v>1.9</v>
      </c>
      <c r="AA1311" s="102">
        <v>1</v>
      </c>
      <c r="AB1311" s="102">
        <v>158080</v>
      </c>
      <c r="AC1311" s="102"/>
      <c r="AD1311" s="102"/>
      <c r="AE1311" s="213">
        <f t="shared" si="331"/>
        <v>158080</v>
      </c>
      <c r="AF1311" s="194">
        <v>5</v>
      </c>
      <c r="AG1311" s="194">
        <v>1.9</v>
      </c>
      <c r="AH1311" s="102">
        <v>1</v>
      </c>
      <c r="AI1311" s="102">
        <v>158080</v>
      </c>
      <c r="AJ1311" s="102"/>
      <c r="AK1311" s="102"/>
      <c r="AL1311" s="213">
        <f t="shared" si="332"/>
        <v>158080</v>
      </c>
    </row>
    <row r="1312" spans="1:38" ht="27">
      <c r="A1312" s="194">
        <v>36</v>
      </c>
      <c r="B1312" s="104" t="s">
        <v>8214</v>
      </c>
      <c r="C1312" s="104" t="s">
        <v>5283</v>
      </c>
      <c r="D1312" s="194">
        <v>1999</v>
      </c>
      <c r="E1312" s="942" t="s">
        <v>1163</v>
      </c>
      <c r="F1312" s="194" t="s">
        <v>990</v>
      </c>
      <c r="G1312" s="194">
        <v>2</v>
      </c>
      <c r="H1312" s="194">
        <v>1.79</v>
      </c>
      <c r="I1312" s="102">
        <v>1</v>
      </c>
      <c r="J1312" s="102">
        <v>148928</v>
      </c>
      <c r="K1312" s="102"/>
      <c r="L1312" s="102"/>
      <c r="M1312" s="213">
        <f t="shared" si="327"/>
        <v>148928</v>
      </c>
      <c r="N1312" s="194">
        <v>1.73</v>
      </c>
      <c r="O1312" s="102">
        <v>1</v>
      </c>
      <c r="P1312" s="194">
        <v>143936</v>
      </c>
      <c r="Q1312" s="194"/>
      <c r="R1312" s="194"/>
      <c r="S1312" s="213">
        <f t="shared" si="328"/>
        <v>143936</v>
      </c>
      <c r="T1312" s="213">
        <f t="shared" si="333"/>
        <v>0</v>
      </c>
      <c r="U1312" s="213">
        <f t="shared" si="333"/>
        <v>4992</v>
      </c>
      <c r="V1312" s="213">
        <f t="shared" si="333"/>
        <v>0</v>
      </c>
      <c r="W1312" s="213">
        <f t="shared" si="333"/>
        <v>0</v>
      </c>
      <c r="X1312" s="213">
        <f t="shared" si="330"/>
        <v>4992</v>
      </c>
      <c r="Y1312" s="194">
        <v>3</v>
      </c>
      <c r="Z1312" s="194">
        <v>1.84</v>
      </c>
      <c r="AA1312" s="102">
        <v>1</v>
      </c>
      <c r="AB1312" s="102">
        <v>153088</v>
      </c>
      <c r="AC1312" s="102"/>
      <c r="AD1312" s="102"/>
      <c r="AE1312" s="213">
        <f t="shared" si="331"/>
        <v>153088</v>
      </c>
      <c r="AF1312" s="194">
        <v>4</v>
      </c>
      <c r="AG1312" s="194">
        <v>1.9</v>
      </c>
      <c r="AH1312" s="102">
        <v>1</v>
      </c>
      <c r="AI1312" s="102">
        <v>158080</v>
      </c>
      <c r="AJ1312" s="102"/>
      <c r="AK1312" s="102"/>
      <c r="AL1312" s="213">
        <f t="shared" si="332"/>
        <v>158080</v>
      </c>
    </row>
    <row r="1313" spans="1:38" ht="27">
      <c r="A1313" s="194">
        <v>37</v>
      </c>
      <c r="B1313" s="102" t="s">
        <v>5538</v>
      </c>
      <c r="C1313" s="102" t="s">
        <v>5282</v>
      </c>
      <c r="D1313" s="194">
        <v>1987</v>
      </c>
      <c r="E1313" s="942" t="s">
        <v>1163</v>
      </c>
      <c r="F1313" s="194" t="s">
        <v>990</v>
      </c>
      <c r="G1313" s="194">
        <v>4</v>
      </c>
      <c r="H1313" s="194">
        <v>1.9</v>
      </c>
      <c r="I1313" s="102">
        <v>1</v>
      </c>
      <c r="J1313" s="102">
        <v>158080</v>
      </c>
      <c r="K1313" s="102"/>
      <c r="L1313" s="102"/>
      <c r="M1313" s="213">
        <f t="shared" si="327"/>
        <v>158080</v>
      </c>
      <c r="N1313" s="194">
        <v>1.84</v>
      </c>
      <c r="O1313" s="102">
        <v>1</v>
      </c>
      <c r="P1313" s="194">
        <v>153088</v>
      </c>
      <c r="Q1313" s="194"/>
      <c r="R1313" s="194"/>
      <c r="S1313" s="213">
        <f t="shared" si="328"/>
        <v>153088</v>
      </c>
      <c r="T1313" s="213">
        <f t="shared" si="333"/>
        <v>0</v>
      </c>
      <c r="U1313" s="213">
        <f t="shared" si="333"/>
        <v>4992</v>
      </c>
      <c r="V1313" s="213">
        <f t="shared" si="333"/>
        <v>0</v>
      </c>
      <c r="W1313" s="213">
        <f t="shared" si="333"/>
        <v>0</v>
      </c>
      <c r="X1313" s="213">
        <f t="shared" si="330"/>
        <v>4992</v>
      </c>
      <c r="Y1313" s="194">
        <v>5</v>
      </c>
      <c r="Z1313" s="194">
        <v>1.9</v>
      </c>
      <c r="AA1313" s="102">
        <v>1</v>
      </c>
      <c r="AB1313" s="102">
        <v>158080</v>
      </c>
      <c r="AC1313" s="102"/>
      <c r="AD1313" s="102"/>
      <c r="AE1313" s="213">
        <f t="shared" si="331"/>
        <v>158080</v>
      </c>
      <c r="AF1313" s="194">
        <v>6</v>
      </c>
      <c r="AG1313" s="194">
        <v>1.96</v>
      </c>
      <c r="AH1313" s="102">
        <v>1</v>
      </c>
      <c r="AI1313" s="102">
        <v>163072</v>
      </c>
      <c r="AJ1313" s="102"/>
      <c r="AK1313" s="102"/>
      <c r="AL1313" s="213">
        <f t="shared" si="332"/>
        <v>163072</v>
      </c>
    </row>
    <row r="1314" spans="1:38" ht="27">
      <c r="A1314" s="194">
        <v>38</v>
      </c>
      <c r="B1314" s="102" t="s">
        <v>759</v>
      </c>
      <c r="C1314" s="102"/>
      <c r="D1314" s="194"/>
      <c r="E1314" s="942" t="s">
        <v>1163</v>
      </c>
      <c r="F1314" s="194" t="s">
        <v>990</v>
      </c>
      <c r="G1314" s="194">
        <v>7</v>
      </c>
      <c r="H1314" s="194">
        <v>1.96</v>
      </c>
      <c r="I1314" s="102">
        <v>1</v>
      </c>
      <c r="J1314" s="102">
        <v>163072</v>
      </c>
      <c r="K1314" s="102"/>
      <c r="L1314" s="102"/>
      <c r="M1314" s="213">
        <f t="shared" si="327"/>
        <v>163072</v>
      </c>
      <c r="N1314" s="194">
        <v>1.96</v>
      </c>
      <c r="O1314" s="102">
        <v>1</v>
      </c>
      <c r="P1314" s="194">
        <v>163072</v>
      </c>
      <c r="Q1314" s="194"/>
      <c r="R1314" s="194"/>
      <c r="S1314" s="213">
        <f t="shared" si="328"/>
        <v>163072</v>
      </c>
      <c r="T1314" s="213">
        <f t="shared" si="333"/>
        <v>0</v>
      </c>
      <c r="U1314" s="213">
        <f t="shared" si="333"/>
        <v>0</v>
      </c>
      <c r="V1314" s="213">
        <f t="shared" si="333"/>
        <v>0</v>
      </c>
      <c r="W1314" s="213">
        <f t="shared" si="333"/>
        <v>0</v>
      </c>
      <c r="X1314" s="213">
        <f t="shared" si="330"/>
        <v>0</v>
      </c>
      <c r="Y1314" s="194">
        <v>8</v>
      </c>
      <c r="Z1314" s="194">
        <v>2.02</v>
      </c>
      <c r="AA1314" s="102">
        <v>1</v>
      </c>
      <c r="AB1314" s="102">
        <v>168064</v>
      </c>
      <c r="AC1314" s="102"/>
      <c r="AD1314" s="102"/>
      <c r="AE1314" s="213">
        <f t="shared" si="331"/>
        <v>168064</v>
      </c>
      <c r="AF1314" s="194">
        <v>9</v>
      </c>
      <c r="AG1314" s="194">
        <v>2.02</v>
      </c>
      <c r="AH1314" s="102">
        <v>1</v>
      </c>
      <c r="AI1314" s="102">
        <v>168064</v>
      </c>
      <c r="AJ1314" s="102"/>
      <c r="AK1314" s="102"/>
      <c r="AL1314" s="213">
        <f t="shared" si="332"/>
        <v>168064</v>
      </c>
    </row>
    <row r="1315" spans="1:38" ht="27">
      <c r="A1315" s="194">
        <v>39</v>
      </c>
      <c r="B1315" s="104" t="s">
        <v>1549</v>
      </c>
      <c r="C1315" s="104" t="s">
        <v>5282</v>
      </c>
      <c r="D1315" s="194">
        <v>1985</v>
      </c>
      <c r="E1315" s="942" t="s">
        <v>1163</v>
      </c>
      <c r="F1315" s="194" t="s">
        <v>990</v>
      </c>
      <c r="G1315" s="194">
        <v>16</v>
      </c>
      <c r="H1315" s="194">
        <v>2.21</v>
      </c>
      <c r="I1315" s="102">
        <v>1</v>
      </c>
      <c r="J1315" s="102">
        <v>183872</v>
      </c>
      <c r="K1315" s="102"/>
      <c r="L1315" s="102"/>
      <c r="M1315" s="213">
        <f t="shared" si="327"/>
        <v>183872</v>
      </c>
      <c r="N1315" s="194">
        <v>2.14</v>
      </c>
      <c r="O1315" s="102">
        <v>1</v>
      </c>
      <c r="P1315" s="194">
        <v>178048</v>
      </c>
      <c r="Q1315" s="194"/>
      <c r="R1315" s="194"/>
      <c r="S1315" s="213">
        <f t="shared" si="328"/>
        <v>178048</v>
      </c>
      <c r="T1315" s="213">
        <f t="shared" si="333"/>
        <v>0</v>
      </c>
      <c r="U1315" s="213">
        <f t="shared" si="333"/>
        <v>5824</v>
      </c>
      <c r="V1315" s="213">
        <f t="shared" si="333"/>
        <v>0</v>
      </c>
      <c r="W1315" s="213">
        <f t="shared" si="333"/>
        <v>0</v>
      </c>
      <c r="X1315" s="213">
        <f t="shared" si="330"/>
        <v>5824</v>
      </c>
      <c r="Y1315" s="194">
        <v>17</v>
      </c>
      <c r="Z1315" s="194">
        <v>2.21</v>
      </c>
      <c r="AA1315" s="102">
        <v>1</v>
      </c>
      <c r="AB1315" s="102">
        <v>183872</v>
      </c>
      <c r="AC1315" s="102"/>
      <c r="AD1315" s="102"/>
      <c r="AE1315" s="213">
        <f t="shared" si="331"/>
        <v>183872</v>
      </c>
      <c r="AF1315" s="194">
        <v>18</v>
      </c>
      <c r="AG1315" s="194">
        <v>2.21</v>
      </c>
      <c r="AH1315" s="102">
        <v>1</v>
      </c>
      <c r="AI1315" s="102">
        <v>183872</v>
      </c>
      <c r="AJ1315" s="102"/>
      <c r="AK1315" s="102"/>
      <c r="AL1315" s="213">
        <f t="shared" si="332"/>
        <v>183872</v>
      </c>
    </row>
    <row r="1316" spans="1:38" ht="27">
      <c r="A1316" s="194">
        <v>40</v>
      </c>
      <c r="B1316" s="102" t="s">
        <v>5539</v>
      </c>
      <c r="C1316" s="102" t="s">
        <v>5282</v>
      </c>
      <c r="D1316" s="194">
        <v>1988</v>
      </c>
      <c r="E1316" s="942" t="s">
        <v>1163</v>
      </c>
      <c r="F1316" s="194" t="s">
        <v>990</v>
      </c>
      <c r="G1316" s="194">
        <v>4</v>
      </c>
      <c r="H1316" s="194">
        <v>1.9</v>
      </c>
      <c r="I1316" s="102">
        <v>1</v>
      </c>
      <c r="J1316" s="102">
        <v>158080</v>
      </c>
      <c r="K1316" s="102"/>
      <c r="L1316" s="102"/>
      <c r="M1316" s="213">
        <f t="shared" si="327"/>
        <v>158080</v>
      </c>
      <c r="N1316" s="194">
        <v>1.84</v>
      </c>
      <c r="O1316" s="102">
        <v>1</v>
      </c>
      <c r="P1316" s="194">
        <v>153088</v>
      </c>
      <c r="Q1316" s="194"/>
      <c r="R1316" s="194"/>
      <c r="S1316" s="213">
        <f t="shared" si="328"/>
        <v>153088</v>
      </c>
      <c r="T1316" s="213">
        <f t="shared" si="333"/>
        <v>0</v>
      </c>
      <c r="U1316" s="213">
        <f t="shared" si="333"/>
        <v>4992</v>
      </c>
      <c r="V1316" s="213">
        <f t="shared" si="333"/>
        <v>0</v>
      </c>
      <c r="W1316" s="213">
        <f t="shared" si="333"/>
        <v>0</v>
      </c>
      <c r="X1316" s="213">
        <f t="shared" si="330"/>
        <v>4992</v>
      </c>
      <c r="Y1316" s="194">
        <v>5</v>
      </c>
      <c r="Z1316" s="194">
        <v>1.9</v>
      </c>
      <c r="AA1316" s="102">
        <v>1</v>
      </c>
      <c r="AB1316" s="102">
        <v>158080</v>
      </c>
      <c r="AC1316" s="102"/>
      <c r="AD1316" s="102"/>
      <c r="AE1316" s="213">
        <f t="shared" si="331"/>
        <v>158080</v>
      </c>
      <c r="AF1316" s="194">
        <v>6</v>
      </c>
      <c r="AG1316" s="194">
        <v>1.96</v>
      </c>
      <c r="AH1316" s="102">
        <v>1</v>
      </c>
      <c r="AI1316" s="102">
        <v>163072</v>
      </c>
      <c r="AJ1316" s="102"/>
      <c r="AK1316" s="102"/>
      <c r="AL1316" s="213">
        <f t="shared" si="332"/>
        <v>163072</v>
      </c>
    </row>
    <row r="1317" spans="1:38" ht="27">
      <c r="A1317" s="194">
        <v>41</v>
      </c>
      <c r="B1317" s="102" t="s">
        <v>6852</v>
      </c>
      <c r="C1317" s="102" t="s">
        <v>5299</v>
      </c>
      <c r="D1317" s="194">
        <v>1998</v>
      </c>
      <c r="E1317" s="942" t="s">
        <v>1163</v>
      </c>
      <c r="F1317" s="194" t="s">
        <v>990</v>
      </c>
      <c r="G1317" s="194">
        <v>3</v>
      </c>
      <c r="H1317" s="194">
        <v>1.84</v>
      </c>
      <c r="I1317" s="102">
        <v>1</v>
      </c>
      <c r="J1317" s="102">
        <v>153088</v>
      </c>
      <c r="K1317" s="102"/>
      <c r="L1317" s="102"/>
      <c r="M1317" s="213">
        <f t="shared" si="327"/>
        <v>153088</v>
      </c>
      <c r="N1317" s="194">
        <v>1.79</v>
      </c>
      <c r="O1317" s="102">
        <v>1</v>
      </c>
      <c r="P1317" s="194">
        <v>148928</v>
      </c>
      <c r="Q1317" s="194"/>
      <c r="R1317" s="194"/>
      <c r="S1317" s="213">
        <f t="shared" si="328"/>
        <v>148928</v>
      </c>
      <c r="T1317" s="213">
        <f t="shared" si="333"/>
        <v>0</v>
      </c>
      <c r="U1317" s="213">
        <f t="shared" si="333"/>
        <v>4160</v>
      </c>
      <c r="V1317" s="213">
        <f t="shared" si="333"/>
        <v>0</v>
      </c>
      <c r="W1317" s="213">
        <f t="shared" si="333"/>
        <v>0</v>
      </c>
      <c r="X1317" s="213">
        <f t="shared" si="330"/>
        <v>4160</v>
      </c>
      <c r="Y1317" s="194">
        <v>4</v>
      </c>
      <c r="Z1317" s="194">
        <v>1.9</v>
      </c>
      <c r="AA1317" s="102">
        <v>1</v>
      </c>
      <c r="AB1317" s="102">
        <v>158080</v>
      </c>
      <c r="AC1317" s="102"/>
      <c r="AD1317" s="102"/>
      <c r="AE1317" s="213">
        <f t="shared" si="331"/>
        <v>158080</v>
      </c>
      <c r="AF1317" s="194">
        <v>5</v>
      </c>
      <c r="AG1317" s="194">
        <v>1.9</v>
      </c>
      <c r="AH1317" s="102">
        <v>1</v>
      </c>
      <c r="AI1317" s="102">
        <v>158080</v>
      </c>
      <c r="AJ1317" s="102"/>
      <c r="AK1317" s="102"/>
      <c r="AL1317" s="213">
        <f t="shared" si="332"/>
        <v>158080</v>
      </c>
    </row>
    <row r="1318" spans="1:38" ht="27">
      <c r="A1318" s="194">
        <v>42</v>
      </c>
      <c r="B1318" s="102" t="s">
        <v>6853</v>
      </c>
      <c r="C1318" s="102" t="s">
        <v>5299</v>
      </c>
      <c r="D1318" s="194">
        <v>1985</v>
      </c>
      <c r="E1318" s="942" t="s">
        <v>1163</v>
      </c>
      <c r="F1318" s="194" t="s">
        <v>990</v>
      </c>
      <c r="G1318" s="194">
        <v>3</v>
      </c>
      <c r="H1318" s="194">
        <v>1.84</v>
      </c>
      <c r="I1318" s="102">
        <v>1</v>
      </c>
      <c r="J1318" s="102">
        <v>153088</v>
      </c>
      <c r="K1318" s="102"/>
      <c r="L1318" s="102"/>
      <c r="M1318" s="213">
        <f t="shared" si="327"/>
        <v>153088</v>
      </c>
      <c r="N1318" s="194">
        <v>1.79</v>
      </c>
      <c r="O1318" s="102">
        <v>1</v>
      </c>
      <c r="P1318" s="194">
        <v>148928</v>
      </c>
      <c r="Q1318" s="194"/>
      <c r="R1318" s="194"/>
      <c r="S1318" s="213">
        <f t="shared" si="328"/>
        <v>148928</v>
      </c>
      <c r="T1318" s="213">
        <f t="shared" si="333"/>
        <v>0</v>
      </c>
      <c r="U1318" s="213">
        <f t="shared" si="333"/>
        <v>4160</v>
      </c>
      <c r="V1318" s="213">
        <f t="shared" si="333"/>
        <v>0</v>
      </c>
      <c r="W1318" s="213">
        <f t="shared" si="333"/>
        <v>0</v>
      </c>
      <c r="X1318" s="213">
        <f t="shared" si="330"/>
        <v>4160</v>
      </c>
      <c r="Y1318" s="194">
        <v>4</v>
      </c>
      <c r="Z1318" s="194">
        <v>1.9</v>
      </c>
      <c r="AA1318" s="102">
        <v>1</v>
      </c>
      <c r="AB1318" s="102">
        <v>158080</v>
      </c>
      <c r="AC1318" s="102"/>
      <c r="AD1318" s="102"/>
      <c r="AE1318" s="213">
        <f t="shared" si="331"/>
        <v>158080</v>
      </c>
      <c r="AF1318" s="194">
        <v>5</v>
      </c>
      <c r="AG1318" s="194">
        <v>1.9</v>
      </c>
      <c r="AH1318" s="102">
        <v>1</v>
      </c>
      <c r="AI1318" s="102">
        <v>158080</v>
      </c>
      <c r="AJ1318" s="102"/>
      <c r="AK1318" s="102"/>
      <c r="AL1318" s="213">
        <f t="shared" si="332"/>
        <v>158080</v>
      </c>
    </row>
    <row r="1319" spans="1:38">
      <c r="A1319" s="194"/>
      <c r="B1319" s="102" t="s">
        <v>5489</v>
      </c>
      <c r="C1319" s="102"/>
      <c r="D1319" s="194"/>
      <c r="E1319" s="942"/>
      <c r="F1319" s="194"/>
      <c r="G1319" s="194"/>
      <c r="H1319" s="194"/>
      <c r="I1319" s="102"/>
      <c r="J1319" s="102"/>
      <c r="K1319" s="102"/>
      <c r="L1319" s="102"/>
      <c r="M1319" s="213">
        <v>18000</v>
      </c>
      <c r="N1319" s="194"/>
      <c r="O1319" s="102"/>
      <c r="P1319" s="194"/>
      <c r="Q1319" s="194"/>
      <c r="R1319" s="194"/>
      <c r="S1319" s="213">
        <v>18000</v>
      </c>
      <c r="T1319" s="213"/>
      <c r="U1319" s="213"/>
      <c r="V1319" s="213"/>
      <c r="W1319" s="213"/>
      <c r="X1319" s="213"/>
      <c r="Y1319" s="194"/>
      <c r="Z1319" s="194"/>
      <c r="AA1319" s="102"/>
      <c r="AB1319" s="102"/>
      <c r="AC1319" s="102"/>
      <c r="AD1319" s="102"/>
      <c r="AE1319" s="213">
        <v>18000</v>
      </c>
      <c r="AF1319" s="194"/>
      <c r="AG1319" s="194"/>
      <c r="AH1319" s="102"/>
      <c r="AI1319" s="102"/>
      <c r="AJ1319" s="102"/>
      <c r="AK1319" s="102"/>
      <c r="AL1319" s="213">
        <v>18000</v>
      </c>
    </row>
    <row r="1320" spans="1:38" s="216" customFormat="1" ht="27">
      <c r="A1320" s="211"/>
      <c r="B1320" s="219" t="s">
        <v>227</v>
      </c>
      <c r="C1320" s="219"/>
      <c r="D1320" s="215" t="s">
        <v>1</v>
      </c>
      <c r="E1320" s="215" t="s">
        <v>1</v>
      </c>
      <c r="F1320" s="215" t="s">
        <v>1</v>
      </c>
      <c r="G1320" s="215" t="s">
        <v>1</v>
      </c>
      <c r="H1320" s="215" t="s">
        <v>1</v>
      </c>
      <c r="I1320" s="215">
        <f>SUM(I1277:I1319)</f>
        <v>42</v>
      </c>
      <c r="J1320" s="215">
        <f>SUM(J1277:J1319)</f>
        <v>8758464</v>
      </c>
      <c r="K1320" s="215">
        <f>SUM(K1277:K1319)</f>
        <v>0</v>
      </c>
      <c r="L1320" s="215">
        <f>SUM(L1277:L1319)</f>
        <v>0</v>
      </c>
      <c r="M1320" s="215">
        <f>SUM(M1277:M1319)</f>
        <v>8776464</v>
      </c>
      <c r="N1320" s="215"/>
      <c r="O1320" s="215">
        <f t="shared" ref="O1320:X1320" si="334">SUM(O1277:O1319)</f>
        <v>42</v>
      </c>
      <c r="P1320" s="215">
        <f t="shared" si="334"/>
        <v>8627008</v>
      </c>
      <c r="Q1320" s="215">
        <f t="shared" si="334"/>
        <v>0</v>
      </c>
      <c r="R1320" s="215">
        <f t="shared" si="334"/>
        <v>0</v>
      </c>
      <c r="S1320" s="215">
        <f t="shared" si="334"/>
        <v>8645008</v>
      </c>
      <c r="T1320" s="215">
        <f t="shared" si="334"/>
        <v>0</v>
      </c>
      <c r="U1320" s="215">
        <f t="shared" si="334"/>
        <v>131456</v>
      </c>
      <c r="V1320" s="215">
        <f t="shared" si="334"/>
        <v>0</v>
      </c>
      <c r="W1320" s="215">
        <f t="shared" si="334"/>
        <v>0</v>
      </c>
      <c r="X1320" s="215">
        <f t="shared" si="334"/>
        <v>131456</v>
      </c>
      <c r="Y1320" s="215"/>
      <c r="Z1320" s="215"/>
      <c r="AA1320" s="215">
        <f>SUM(AA1277:AA1319)</f>
        <v>42</v>
      </c>
      <c r="AB1320" s="215">
        <f>SUM(AB1277:AB1319)</f>
        <v>8879104</v>
      </c>
      <c r="AC1320" s="215">
        <f>SUM(AC1277:AC1319)</f>
        <v>0</v>
      </c>
      <c r="AD1320" s="215">
        <f>SUM(AD1277:AD1319)</f>
        <v>0</v>
      </c>
      <c r="AE1320" s="215">
        <f>SUM(AE1277:AE1319)</f>
        <v>8897104</v>
      </c>
      <c r="AF1320" s="215"/>
      <c r="AG1320" s="215"/>
      <c r="AH1320" s="215">
        <f>SUM(AH1277:AH1319)</f>
        <v>42</v>
      </c>
      <c r="AI1320" s="215">
        <f>SUM(AI1277:AI1319)</f>
        <v>8980608</v>
      </c>
      <c r="AJ1320" s="215">
        <f>SUM(AJ1277:AJ1319)</f>
        <v>0</v>
      </c>
      <c r="AK1320" s="215">
        <f>SUM(AK1277:AK1319)</f>
        <v>0</v>
      </c>
      <c r="AL1320" s="215">
        <f>SUM(AL1277:AL1319)</f>
        <v>8998608</v>
      </c>
    </row>
    <row r="1321" spans="1:38">
      <c r="A1321" s="194"/>
      <c r="B1321" s="179" t="s">
        <v>226</v>
      </c>
      <c r="C1321" s="179"/>
      <c r="D1321" s="213"/>
      <c r="E1321" s="213"/>
      <c r="F1321" s="213"/>
      <c r="G1321" s="213"/>
      <c r="H1321" s="213"/>
      <c r="I1321" s="179"/>
      <c r="J1321" s="179"/>
      <c r="K1321" s="179"/>
      <c r="L1321" s="179"/>
      <c r="M1321" s="179"/>
      <c r="N1321" s="213"/>
      <c r="O1321" s="179"/>
      <c r="P1321" s="179"/>
      <c r="Q1321" s="179"/>
      <c r="R1321" s="179"/>
      <c r="S1321" s="179"/>
      <c r="T1321" s="179"/>
      <c r="U1321" s="179"/>
      <c r="V1321" s="179"/>
      <c r="W1321" s="106"/>
      <c r="X1321" s="106"/>
      <c r="Y1321" s="213"/>
      <c r="Z1321" s="213"/>
      <c r="AA1321" s="179"/>
      <c r="AB1321" s="179"/>
      <c r="AC1321" s="179"/>
      <c r="AD1321" s="179"/>
      <c r="AE1321" s="179"/>
      <c r="AF1321" s="213"/>
      <c r="AG1321" s="213"/>
      <c r="AH1321" s="179"/>
      <c r="AI1321" s="179"/>
      <c r="AJ1321" s="179"/>
      <c r="AK1321" s="179"/>
      <c r="AL1321" s="179"/>
    </row>
    <row r="1322" spans="1:38">
      <c r="A1322" s="194">
        <v>1</v>
      </c>
      <c r="B1322" s="102"/>
      <c r="C1322" s="102"/>
      <c r="D1322" s="194"/>
      <c r="E1322" s="194"/>
      <c r="F1322" s="194"/>
      <c r="G1322" s="194"/>
      <c r="H1322" s="194"/>
      <c r="I1322" s="102"/>
      <c r="J1322" s="102"/>
      <c r="K1322" s="102"/>
      <c r="L1322" s="102"/>
      <c r="M1322" s="213">
        <f>J1322+K1322+L1322</f>
        <v>0</v>
      </c>
      <c r="N1322" s="194"/>
      <c r="O1322" s="102"/>
      <c r="P1322" s="194"/>
      <c r="Q1322" s="194"/>
      <c r="R1322" s="194"/>
      <c r="S1322" s="213">
        <f>P1322+Q1322+R1322</f>
        <v>0</v>
      </c>
      <c r="T1322" s="213">
        <f t="shared" ref="T1322:W1324" si="335">I1322-O1322</f>
        <v>0</v>
      </c>
      <c r="U1322" s="213">
        <f t="shared" si="335"/>
        <v>0</v>
      </c>
      <c r="V1322" s="213">
        <f t="shared" si="335"/>
        <v>0</v>
      </c>
      <c r="W1322" s="213">
        <f t="shared" si="335"/>
        <v>0</v>
      </c>
      <c r="X1322" s="213">
        <f>U1322+V1322+W1322</f>
        <v>0</v>
      </c>
      <c r="Y1322" s="194"/>
      <c r="Z1322" s="194"/>
      <c r="AA1322" s="102"/>
      <c r="AB1322" s="102"/>
      <c r="AC1322" s="102"/>
      <c r="AD1322" s="102"/>
      <c r="AE1322" s="213">
        <f>AB1322+AC1322+AD1322</f>
        <v>0</v>
      </c>
      <c r="AF1322" s="194"/>
      <c r="AG1322" s="194"/>
      <c r="AH1322" s="102"/>
      <c r="AI1322" s="102"/>
      <c r="AJ1322" s="102"/>
      <c r="AK1322" s="102"/>
      <c r="AL1322" s="213">
        <f>AI1322+AJ1322+AK1322</f>
        <v>0</v>
      </c>
    </row>
    <row r="1323" spans="1:38">
      <c r="A1323" s="194">
        <v>2</v>
      </c>
      <c r="B1323" s="102"/>
      <c r="C1323" s="102"/>
      <c r="D1323" s="194"/>
      <c r="E1323" s="194"/>
      <c r="F1323" s="194"/>
      <c r="G1323" s="194"/>
      <c r="H1323" s="194"/>
      <c r="I1323" s="102"/>
      <c r="J1323" s="102"/>
      <c r="K1323" s="102"/>
      <c r="L1323" s="102"/>
      <c r="M1323" s="213">
        <f>J1323+K1323+L1323</f>
        <v>0</v>
      </c>
      <c r="N1323" s="194"/>
      <c r="O1323" s="102"/>
      <c r="P1323" s="194"/>
      <c r="Q1323" s="194"/>
      <c r="R1323" s="194"/>
      <c r="S1323" s="213">
        <f>P1323+Q1323+R1323</f>
        <v>0</v>
      </c>
      <c r="T1323" s="213">
        <f t="shared" si="335"/>
        <v>0</v>
      </c>
      <c r="U1323" s="213">
        <f t="shared" si="335"/>
        <v>0</v>
      </c>
      <c r="V1323" s="213">
        <f t="shared" si="335"/>
        <v>0</v>
      </c>
      <c r="W1323" s="213">
        <f t="shared" si="335"/>
        <v>0</v>
      </c>
      <c r="X1323" s="213">
        <f>U1323+V1323+W1323</f>
        <v>0</v>
      </c>
      <c r="Y1323" s="194"/>
      <c r="Z1323" s="194"/>
      <c r="AA1323" s="102"/>
      <c r="AB1323" s="102"/>
      <c r="AC1323" s="102"/>
      <c r="AD1323" s="102"/>
      <c r="AE1323" s="213">
        <f>AB1323+AC1323+AD1323</f>
        <v>0</v>
      </c>
      <c r="AF1323" s="194"/>
      <c r="AG1323" s="194"/>
      <c r="AH1323" s="102"/>
      <c r="AI1323" s="102"/>
      <c r="AJ1323" s="102"/>
      <c r="AK1323" s="102"/>
      <c r="AL1323" s="213">
        <f>AI1323+AJ1323+AK1323</f>
        <v>0</v>
      </c>
    </row>
    <row r="1324" spans="1:38">
      <c r="A1324" s="194">
        <v>3</v>
      </c>
      <c r="B1324" s="214"/>
      <c r="C1324" s="214"/>
      <c r="D1324" s="194"/>
      <c r="E1324" s="194"/>
      <c r="F1324" s="194"/>
      <c r="G1324" s="194"/>
      <c r="H1324" s="194"/>
      <c r="I1324" s="102"/>
      <c r="J1324" s="102"/>
      <c r="K1324" s="102"/>
      <c r="L1324" s="102"/>
      <c r="M1324" s="213">
        <f>J1324+K1324+L1324</f>
        <v>0</v>
      </c>
      <c r="N1324" s="194"/>
      <c r="O1324" s="102"/>
      <c r="P1324" s="194"/>
      <c r="Q1324" s="194"/>
      <c r="R1324" s="194"/>
      <c r="S1324" s="213">
        <f>P1324+Q1324+R1324</f>
        <v>0</v>
      </c>
      <c r="T1324" s="213">
        <f t="shared" si="335"/>
        <v>0</v>
      </c>
      <c r="U1324" s="213">
        <f t="shared" si="335"/>
        <v>0</v>
      </c>
      <c r="V1324" s="213">
        <f t="shared" si="335"/>
        <v>0</v>
      </c>
      <c r="W1324" s="213">
        <f t="shared" si="335"/>
        <v>0</v>
      </c>
      <c r="X1324" s="213">
        <f>U1324+V1324+W1324</f>
        <v>0</v>
      </c>
      <c r="Y1324" s="194"/>
      <c r="Z1324" s="194"/>
      <c r="AA1324" s="102"/>
      <c r="AB1324" s="102"/>
      <c r="AC1324" s="102"/>
      <c r="AD1324" s="102"/>
      <c r="AE1324" s="213">
        <f>AB1324+AC1324+AD1324</f>
        <v>0</v>
      </c>
      <c r="AF1324" s="194"/>
      <c r="AG1324" s="194"/>
      <c r="AH1324" s="102"/>
      <c r="AI1324" s="102"/>
      <c r="AJ1324" s="102"/>
      <c r="AK1324" s="102"/>
      <c r="AL1324" s="213">
        <f>AI1324+AJ1324+AK1324</f>
        <v>0</v>
      </c>
    </row>
    <row r="1325" spans="1:38" s="216" customFormat="1" ht="27">
      <c r="A1325" s="211"/>
      <c r="B1325" s="219" t="s">
        <v>227</v>
      </c>
      <c r="C1325" s="219"/>
      <c r="D1325" s="215" t="s">
        <v>1</v>
      </c>
      <c r="E1325" s="215" t="s">
        <v>1</v>
      </c>
      <c r="F1325" s="215" t="s">
        <v>1</v>
      </c>
      <c r="G1325" s="215" t="s">
        <v>1</v>
      </c>
      <c r="H1325" s="215" t="s">
        <v>1</v>
      </c>
      <c r="I1325" s="215">
        <f>SUM(I1322:I1324)</f>
        <v>0</v>
      </c>
      <c r="J1325" s="215">
        <f>SUM(J1322:J1324)</f>
        <v>0</v>
      </c>
      <c r="K1325" s="215">
        <f>SUM(K1322:K1324)</f>
        <v>0</v>
      </c>
      <c r="L1325" s="215">
        <f>SUM(L1322:L1324)</f>
        <v>0</v>
      </c>
      <c r="M1325" s="215">
        <f>SUM(M1322:M1324)</f>
        <v>0</v>
      </c>
      <c r="N1325" s="215" t="s">
        <v>1</v>
      </c>
      <c r="O1325" s="215">
        <f t="shared" ref="O1325:V1325" si="336">SUM(O1322:O1324)</f>
        <v>0</v>
      </c>
      <c r="P1325" s="215">
        <f t="shared" si="336"/>
        <v>0</v>
      </c>
      <c r="Q1325" s="215">
        <f t="shared" si="336"/>
        <v>0</v>
      </c>
      <c r="R1325" s="215">
        <f t="shared" si="336"/>
        <v>0</v>
      </c>
      <c r="S1325" s="215">
        <f t="shared" si="336"/>
        <v>0</v>
      </c>
      <c r="T1325" s="215">
        <f t="shared" si="336"/>
        <v>0</v>
      </c>
      <c r="U1325" s="215">
        <f t="shared" si="336"/>
        <v>0</v>
      </c>
      <c r="V1325" s="215">
        <f t="shared" si="336"/>
        <v>0</v>
      </c>
      <c r="W1325" s="112"/>
      <c r="X1325" s="112"/>
      <c r="Y1325" s="215" t="s">
        <v>1</v>
      </c>
      <c r="Z1325" s="215" t="s">
        <v>1</v>
      </c>
      <c r="AA1325" s="215">
        <f>SUM(AA1322:AA1324)</f>
        <v>0</v>
      </c>
      <c r="AB1325" s="215">
        <f>SUM(AB1322:AB1324)</f>
        <v>0</v>
      </c>
      <c r="AC1325" s="215">
        <f>SUM(AC1322:AC1324)</f>
        <v>0</v>
      </c>
      <c r="AD1325" s="215">
        <f>SUM(AD1322:AD1324)</f>
        <v>0</v>
      </c>
      <c r="AE1325" s="215">
        <f>SUM(AE1322:AE1324)</f>
        <v>0</v>
      </c>
      <c r="AF1325" s="215" t="s">
        <v>1</v>
      </c>
      <c r="AG1325" s="215" t="s">
        <v>1</v>
      </c>
      <c r="AH1325" s="215">
        <f>SUM(AH1322:AH1324)</f>
        <v>0</v>
      </c>
      <c r="AI1325" s="215">
        <f>SUM(AI1322:AI1324)</f>
        <v>0</v>
      </c>
      <c r="AJ1325" s="215">
        <f>SUM(AJ1322:AJ1324)</f>
        <v>0</v>
      </c>
      <c r="AK1325" s="215">
        <f>SUM(AK1322:AK1324)</f>
        <v>0</v>
      </c>
      <c r="AL1325" s="215">
        <f>SUM(AL1322:AL1324)</f>
        <v>0</v>
      </c>
    </row>
    <row r="1326" spans="1:38" s="216" customFormat="1" ht="27">
      <c r="A1326" s="211"/>
      <c r="B1326" s="219" t="s">
        <v>233</v>
      </c>
      <c r="C1326" s="219"/>
      <c r="D1326" s="215" t="s">
        <v>1</v>
      </c>
      <c r="E1326" s="215" t="s">
        <v>1</v>
      </c>
      <c r="F1326" s="215" t="s">
        <v>1</v>
      </c>
      <c r="G1326" s="215" t="s">
        <v>1</v>
      </c>
      <c r="H1326" s="215" t="s">
        <v>1</v>
      </c>
      <c r="I1326" s="215">
        <f>I1320+I1325</f>
        <v>42</v>
      </c>
      <c r="J1326" s="215">
        <f>J1320+J1325</f>
        <v>8758464</v>
      </c>
      <c r="K1326" s="215">
        <f>K1320+K1325</f>
        <v>0</v>
      </c>
      <c r="L1326" s="215">
        <f>L1320+L1325</f>
        <v>0</v>
      </c>
      <c r="M1326" s="215">
        <f>M1320+M1325</f>
        <v>8776464</v>
      </c>
      <c r="N1326" s="215"/>
      <c r="O1326" s="215">
        <f t="shared" ref="O1326:X1326" si="337">O1320+O1325</f>
        <v>42</v>
      </c>
      <c r="P1326" s="215">
        <f t="shared" si="337"/>
        <v>8627008</v>
      </c>
      <c r="Q1326" s="215">
        <f t="shared" si="337"/>
        <v>0</v>
      </c>
      <c r="R1326" s="215">
        <f t="shared" si="337"/>
        <v>0</v>
      </c>
      <c r="S1326" s="215">
        <f t="shared" si="337"/>
        <v>8645008</v>
      </c>
      <c r="T1326" s="215">
        <f t="shared" si="337"/>
        <v>0</v>
      </c>
      <c r="U1326" s="215">
        <f t="shared" si="337"/>
        <v>131456</v>
      </c>
      <c r="V1326" s="215">
        <f t="shared" si="337"/>
        <v>0</v>
      </c>
      <c r="W1326" s="215">
        <f t="shared" si="337"/>
        <v>0</v>
      </c>
      <c r="X1326" s="215">
        <f t="shared" si="337"/>
        <v>131456</v>
      </c>
      <c r="Y1326" s="215"/>
      <c r="Z1326" s="215"/>
      <c r="AA1326" s="215">
        <f>AA1320+AA1325</f>
        <v>42</v>
      </c>
      <c r="AB1326" s="215">
        <f>AB1320+AB1325</f>
        <v>8879104</v>
      </c>
      <c r="AC1326" s="215">
        <f>AC1320+AC1325</f>
        <v>0</v>
      </c>
      <c r="AD1326" s="215">
        <f>AD1320+AD1325</f>
        <v>0</v>
      </c>
      <c r="AE1326" s="215">
        <f>AE1320+AE1325</f>
        <v>8897104</v>
      </c>
      <c r="AF1326" s="215"/>
      <c r="AG1326" s="215"/>
      <c r="AH1326" s="215">
        <f>AH1320+AH1325</f>
        <v>42</v>
      </c>
      <c r="AI1326" s="215">
        <f>AI1320+AI1325</f>
        <v>8980608</v>
      </c>
      <c r="AJ1326" s="215">
        <f>AJ1320+AJ1325</f>
        <v>0</v>
      </c>
      <c r="AK1326" s="215">
        <f>AK1320+AK1325</f>
        <v>0</v>
      </c>
      <c r="AL1326" s="215">
        <f>AL1320+AL1325</f>
        <v>8998608</v>
      </c>
    </row>
    <row r="1327" spans="1:38">
      <c r="A1327" s="194"/>
      <c r="B1327" s="102"/>
      <c r="C1327" s="102"/>
      <c r="D1327" s="213"/>
      <c r="E1327" s="213"/>
      <c r="F1327" s="213"/>
      <c r="G1327" s="213"/>
      <c r="H1327" s="213"/>
      <c r="I1327" s="102"/>
      <c r="J1327" s="213"/>
      <c r="K1327" s="213"/>
      <c r="L1327" s="213"/>
      <c r="M1327" s="213"/>
      <c r="N1327" s="213"/>
      <c r="O1327" s="102"/>
      <c r="P1327" s="213"/>
      <c r="Q1327" s="213"/>
      <c r="R1327" s="213"/>
      <c r="S1327" s="102"/>
      <c r="T1327" s="213"/>
      <c r="U1327" s="102"/>
      <c r="V1327" s="213"/>
      <c r="W1327" s="106"/>
      <c r="X1327" s="106"/>
      <c r="Y1327" s="213"/>
      <c r="Z1327" s="213"/>
      <c r="AA1327" s="102"/>
      <c r="AB1327" s="213"/>
      <c r="AC1327" s="213"/>
      <c r="AD1327" s="213"/>
      <c r="AE1327" s="213"/>
      <c r="AF1327" s="213"/>
      <c r="AG1327" s="213"/>
      <c r="AH1327" s="102"/>
      <c r="AI1327" s="213"/>
      <c r="AJ1327" s="213"/>
      <c r="AK1327" s="213"/>
      <c r="AL1327" s="213"/>
    </row>
    <row r="1328" spans="1:38" ht="54">
      <c r="A1328" s="211" t="s">
        <v>4</v>
      </c>
      <c r="B1328" s="212" t="s">
        <v>454</v>
      </c>
      <c r="C1328" s="212"/>
      <c r="D1328" s="213"/>
      <c r="E1328" s="213"/>
      <c r="F1328" s="213"/>
      <c r="G1328" s="213"/>
      <c r="H1328" s="213"/>
      <c r="I1328" s="212"/>
      <c r="J1328" s="213"/>
      <c r="K1328" s="213"/>
      <c r="L1328" s="213"/>
      <c r="M1328" s="213"/>
      <c r="N1328" s="213"/>
      <c r="O1328" s="212"/>
      <c r="P1328" s="213"/>
      <c r="Q1328" s="213"/>
      <c r="R1328" s="213"/>
      <c r="S1328" s="212"/>
      <c r="T1328" s="213"/>
      <c r="U1328" s="212"/>
      <c r="V1328" s="213"/>
      <c r="W1328" s="106"/>
      <c r="X1328" s="106"/>
      <c r="Y1328" s="213"/>
      <c r="Z1328" s="213"/>
      <c r="AA1328" s="212"/>
      <c r="AB1328" s="213"/>
      <c r="AC1328" s="213"/>
      <c r="AD1328" s="213"/>
      <c r="AE1328" s="213"/>
      <c r="AF1328" s="213"/>
      <c r="AG1328" s="213"/>
      <c r="AH1328" s="212"/>
      <c r="AI1328" s="213"/>
      <c r="AJ1328" s="213"/>
      <c r="AK1328" s="213"/>
      <c r="AL1328" s="213"/>
    </row>
    <row r="1329" spans="1:38">
      <c r="A1329" s="194"/>
      <c r="B1329" s="179" t="s">
        <v>126</v>
      </c>
      <c r="C1329" s="179"/>
      <c r="D1329" s="213"/>
      <c r="E1329" s="213"/>
      <c r="F1329" s="213"/>
      <c r="G1329" s="213"/>
      <c r="H1329" s="213"/>
      <c r="I1329" s="179"/>
      <c r="J1329" s="213"/>
      <c r="K1329" s="213"/>
      <c r="L1329" s="213"/>
      <c r="M1329" s="213"/>
      <c r="N1329" s="213"/>
      <c r="O1329" s="179"/>
      <c r="P1329" s="213"/>
      <c r="Q1329" s="213"/>
      <c r="R1329" s="213"/>
      <c r="S1329" s="179"/>
      <c r="T1329" s="213"/>
      <c r="U1329" s="179"/>
      <c r="V1329" s="213"/>
      <c r="W1329" s="106"/>
      <c r="X1329" s="106"/>
      <c r="Y1329" s="213"/>
      <c r="Z1329" s="213"/>
      <c r="AA1329" s="179"/>
      <c r="AB1329" s="213"/>
      <c r="AC1329" s="213"/>
      <c r="AD1329" s="213"/>
      <c r="AE1329" s="213"/>
      <c r="AF1329" s="213"/>
      <c r="AG1329" s="213"/>
      <c r="AH1329" s="179"/>
      <c r="AI1329" s="213"/>
      <c r="AJ1329" s="213"/>
      <c r="AK1329" s="213"/>
      <c r="AL1329" s="213"/>
    </row>
    <row r="1330" spans="1:38">
      <c r="A1330" s="194">
        <v>1</v>
      </c>
      <c r="B1330" s="102" t="s">
        <v>8215</v>
      </c>
      <c r="C1330" s="102" t="s">
        <v>5298</v>
      </c>
      <c r="D1330" s="213">
        <v>1967</v>
      </c>
      <c r="E1330" s="213" t="s">
        <v>1091</v>
      </c>
      <c r="F1330" s="213" t="s">
        <v>1</v>
      </c>
      <c r="G1330" s="213" t="s">
        <v>1</v>
      </c>
      <c r="H1330" s="213">
        <v>1.5</v>
      </c>
      <c r="I1330" s="102">
        <v>1</v>
      </c>
      <c r="J1330" s="194">
        <v>124800</v>
      </c>
      <c r="K1330" s="194"/>
      <c r="L1330" s="194"/>
      <c r="M1330" s="213">
        <f>+J1330+K1330+L1330</f>
        <v>124800</v>
      </c>
      <c r="N1330" s="213">
        <v>1.5</v>
      </c>
      <c r="O1330" s="102">
        <v>1</v>
      </c>
      <c r="P1330" s="194">
        <v>124800</v>
      </c>
      <c r="Q1330" s="194"/>
      <c r="R1330" s="194"/>
      <c r="S1330" s="213">
        <f>P1330+Q1330+R1330</f>
        <v>124800</v>
      </c>
      <c r="T1330" s="213">
        <f t="shared" ref="T1330:W1345" si="338">I1330-O1330</f>
        <v>0</v>
      </c>
      <c r="U1330" s="213">
        <f t="shared" si="338"/>
        <v>0</v>
      </c>
      <c r="V1330" s="213">
        <f t="shared" si="338"/>
        <v>0</v>
      </c>
      <c r="W1330" s="213">
        <f t="shared" si="338"/>
        <v>0</v>
      </c>
      <c r="X1330" s="213">
        <f t="shared" ref="X1330:X1345" si="339">U1330+V1330+W1330</f>
        <v>0</v>
      </c>
      <c r="Y1330" s="213" t="s">
        <v>1</v>
      </c>
      <c r="Z1330" s="213">
        <v>1.5</v>
      </c>
      <c r="AA1330" s="102">
        <v>1</v>
      </c>
      <c r="AB1330" s="194">
        <v>124800</v>
      </c>
      <c r="AC1330" s="194"/>
      <c r="AD1330" s="194"/>
      <c r="AE1330" s="213">
        <f t="shared" ref="AE1330:AE1345" si="340">AB1330+AC1330+AD1330</f>
        <v>124800</v>
      </c>
      <c r="AF1330" s="213" t="s">
        <v>1</v>
      </c>
      <c r="AG1330" s="213">
        <v>1.5</v>
      </c>
      <c r="AH1330" s="102">
        <v>1</v>
      </c>
      <c r="AI1330" s="194">
        <v>124800</v>
      </c>
      <c r="AJ1330" s="194"/>
      <c r="AK1330" s="194"/>
      <c r="AL1330" s="213">
        <f t="shared" ref="AL1330:AL1345" si="341">AI1330+AJ1330+AK1330</f>
        <v>124800</v>
      </c>
    </row>
    <row r="1331" spans="1:38">
      <c r="A1331" s="194">
        <v>2</v>
      </c>
      <c r="B1331" s="102" t="s">
        <v>1551</v>
      </c>
      <c r="C1331" s="102" t="s">
        <v>5299</v>
      </c>
      <c r="D1331" s="213">
        <v>1968</v>
      </c>
      <c r="E1331" s="213" t="s">
        <v>1097</v>
      </c>
      <c r="F1331" s="213" t="s">
        <v>1</v>
      </c>
      <c r="G1331" s="213" t="s">
        <v>1</v>
      </c>
      <c r="H1331" s="213">
        <v>1.5</v>
      </c>
      <c r="I1331" s="102">
        <v>1</v>
      </c>
      <c r="J1331" s="194">
        <v>124800</v>
      </c>
      <c r="K1331" s="194"/>
      <c r="L1331" s="194"/>
      <c r="M1331" s="213">
        <f t="shared" ref="M1331:M1345" si="342">+J1331+K1331+L1331</f>
        <v>124800</v>
      </c>
      <c r="N1331" s="213">
        <v>1.5</v>
      </c>
      <c r="O1331" s="102">
        <v>1</v>
      </c>
      <c r="P1331" s="194">
        <v>124800</v>
      </c>
      <c r="Q1331" s="194"/>
      <c r="R1331" s="194"/>
      <c r="S1331" s="213">
        <f t="shared" ref="S1331:S1345" si="343">P1331+Q1331+R1331</f>
        <v>124800</v>
      </c>
      <c r="T1331" s="213">
        <f t="shared" si="338"/>
        <v>0</v>
      </c>
      <c r="U1331" s="213">
        <f t="shared" si="338"/>
        <v>0</v>
      </c>
      <c r="V1331" s="213">
        <f t="shared" si="338"/>
        <v>0</v>
      </c>
      <c r="W1331" s="213">
        <f t="shared" si="338"/>
        <v>0</v>
      </c>
      <c r="X1331" s="213">
        <f t="shared" si="339"/>
        <v>0</v>
      </c>
      <c r="Y1331" s="213" t="s">
        <v>1</v>
      </c>
      <c r="Z1331" s="213">
        <v>1.5</v>
      </c>
      <c r="AA1331" s="102">
        <v>1</v>
      </c>
      <c r="AB1331" s="194">
        <v>124800</v>
      </c>
      <c r="AC1331" s="194"/>
      <c r="AD1331" s="194"/>
      <c r="AE1331" s="213">
        <f t="shared" si="340"/>
        <v>124800</v>
      </c>
      <c r="AF1331" s="213" t="s">
        <v>1</v>
      </c>
      <c r="AG1331" s="213">
        <v>1.5</v>
      </c>
      <c r="AH1331" s="102">
        <v>1</v>
      </c>
      <c r="AI1331" s="194">
        <v>124800</v>
      </c>
      <c r="AJ1331" s="194"/>
      <c r="AK1331" s="194"/>
      <c r="AL1331" s="213">
        <f t="shared" si="341"/>
        <v>124800</v>
      </c>
    </row>
    <row r="1332" spans="1:38">
      <c r="A1332" s="194">
        <v>3</v>
      </c>
      <c r="B1332" s="102" t="s">
        <v>8216</v>
      </c>
      <c r="C1332" s="102" t="s">
        <v>5298</v>
      </c>
      <c r="D1332" s="213">
        <v>1967</v>
      </c>
      <c r="E1332" s="213" t="s">
        <v>1531</v>
      </c>
      <c r="F1332" s="213" t="s">
        <v>1</v>
      </c>
      <c r="G1332" s="213" t="s">
        <v>1</v>
      </c>
      <c r="H1332" s="213">
        <v>1.6</v>
      </c>
      <c r="I1332" s="102">
        <v>1</v>
      </c>
      <c r="J1332" s="194">
        <v>133120</v>
      </c>
      <c r="K1332" s="194"/>
      <c r="L1332" s="194"/>
      <c r="M1332" s="213">
        <f t="shared" si="342"/>
        <v>133120</v>
      </c>
      <c r="N1332" s="213">
        <v>1.6</v>
      </c>
      <c r="O1332" s="102">
        <v>1</v>
      </c>
      <c r="P1332" s="194">
        <v>133120</v>
      </c>
      <c r="Q1332" s="194"/>
      <c r="R1332" s="194"/>
      <c r="S1332" s="213">
        <f t="shared" si="343"/>
        <v>133120</v>
      </c>
      <c r="T1332" s="213">
        <f t="shared" si="338"/>
        <v>0</v>
      </c>
      <c r="U1332" s="213">
        <f t="shared" si="338"/>
        <v>0</v>
      </c>
      <c r="V1332" s="213">
        <f t="shared" si="338"/>
        <v>0</v>
      </c>
      <c r="W1332" s="213">
        <f t="shared" si="338"/>
        <v>0</v>
      </c>
      <c r="X1332" s="213">
        <f t="shared" si="339"/>
        <v>0</v>
      </c>
      <c r="Y1332" s="213" t="s">
        <v>1</v>
      </c>
      <c r="Z1332" s="213">
        <v>1.6</v>
      </c>
      <c r="AA1332" s="102">
        <v>1</v>
      </c>
      <c r="AB1332" s="194">
        <v>133120</v>
      </c>
      <c r="AC1332" s="194"/>
      <c r="AD1332" s="194"/>
      <c r="AE1332" s="213">
        <f t="shared" si="340"/>
        <v>133120</v>
      </c>
      <c r="AF1332" s="213" t="s">
        <v>1</v>
      </c>
      <c r="AG1332" s="213">
        <v>1.6</v>
      </c>
      <c r="AH1332" s="102">
        <v>1</v>
      </c>
      <c r="AI1332" s="194">
        <v>133120</v>
      </c>
      <c r="AJ1332" s="194"/>
      <c r="AK1332" s="194"/>
      <c r="AL1332" s="213">
        <f t="shared" si="341"/>
        <v>133120</v>
      </c>
    </row>
    <row r="1333" spans="1:38">
      <c r="A1333" s="194">
        <v>4</v>
      </c>
      <c r="B1333" s="102" t="s">
        <v>872</v>
      </c>
      <c r="C1333" s="102"/>
      <c r="D1333" s="213"/>
      <c r="E1333" s="213" t="s">
        <v>1146</v>
      </c>
      <c r="F1333" s="213" t="s">
        <v>1</v>
      </c>
      <c r="G1333" s="213" t="s">
        <v>1</v>
      </c>
      <c r="H1333" s="213">
        <v>1</v>
      </c>
      <c r="I1333" s="102">
        <v>1</v>
      </c>
      <c r="J1333" s="194">
        <v>104000</v>
      </c>
      <c r="K1333" s="194"/>
      <c r="L1333" s="194"/>
      <c r="M1333" s="213">
        <f t="shared" si="342"/>
        <v>104000</v>
      </c>
      <c r="N1333" s="213">
        <v>1</v>
      </c>
      <c r="O1333" s="102">
        <v>1</v>
      </c>
      <c r="P1333" s="194">
        <v>104000</v>
      </c>
      <c r="Q1333" s="194"/>
      <c r="R1333" s="194"/>
      <c r="S1333" s="213">
        <f t="shared" si="343"/>
        <v>104000</v>
      </c>
      <c r="T1333" s="213">
        <f t="shared" si="338"/>
        <v>0</v>
      </c>
      <c r="U1333" s="213">
        <f t="shared" si="338"/>
        <v>0</v>
      </c>
      <c r="V1333" s="213">
        <f t="shared" si="338"/>
        <v>0</v>
      </c>
      <c r="W1333" s="213">
        <f t="shared" si="338"/>
        <v>0</v>
      </c>
      <c r="X1333" s="213">
        <f t="shared" si="339"/>
        <v>0</v>
      </c>
      <c r="Y1333" s="213" t="s">
        <v>1</v>
      </c>
      <c r="Z1333" s="213">
        <v>1</v>
      </c>
      <c r="AA1333" s="102">
        <v>1</v>
      </c>
      <c r="AB1333" s="194">
        <v>104000</v>
      </c>
      <c r="AC1333" s="194"/>
      <c r="AD1333" s="194"/>
      <c r="AE1333" s="213">
        <f t="shared" si="340"/>
        <v>104000</v>
      </c>
      <c r="AF1333" s="213" t="s">
        <v>1</v>
      </c>
      <c r="AG1333" s="213">
        <v>1</v>
      </c>
      <c r="AH1333" s="102">
        <v>1</v>
      </c>
      <c r="AI1333" s="194">
        <v>104000</v>
      </c>
      <c r="AJ1333" s="194"/>
      <c r="AK1333" s="194"/>
      <c r="AL1333" s="213">
        <f t="shared" si="341"/>
        <v>104000</v>
      </c>
    </row>
    <row r="1334" spans="1:38">
      <c r="A1334" s="194">
        <v>5</v>
      </c>
      <c r="B1334" s="102" t="s">
        <v>872</v>
      </c>
      <c r="C1334" s="102"/>
      <c r="D1334" s="213"/>
      <c r="E1334" s="213" t="s">
        <v>1146</v>
      </c>
      <c r="F1334" s="213" t="s">
        <v>1</v>
      </c>
      <c r="G1334" s="213" t="s">
        <v>1</v>
      </c>
      <c r="H1334" s="213">
        <v>1</v>
      </c>
      <c r="I1334" s="102">
        <v>1</v>
      </c>
      <c r="J1334" s="194">
        <v>104000</v>
      </c>
      <c r="K1334" s="194"/>
      <c r="L1334" s="194"/>
      <c r="M1334" s="213">
        <f t="shared" si="342"/>
        <v>104000</v>
      </c>
      <c r="N1334" s="213">
        <v>1</v>
      </c>
      <c r="O1334" s="102">
        <v>1</v>
      </c>
      <c r="P1334" s="194">
        <v>104000</v>
      </c>
      <c r="Q1334" s="194"/>
      <c r="R1334" s="194"/>
      <c r="S1334" s="213">
        <f t="shared" si="343"/>
        <v>104000</v>
      </c>
      <c r="T1334" s="213">
        <f t="shared" si="338"/>
        <v>0</v>
      </c>
      <c r="U1334" s="213">
        <f t="shared" si="338"/>
        <v>0</v>
      </c>
      <c r="V1334" s="213">
        <f t="shared" si="338"/>
        <v>0</v>
      </c>
      <c r="W1334" s="213">
        <f t="shared" si="338"/>
        <v>0</v>
      </c>
      <c r="X1334" s="213">
        <f t="shared" si="339"/>
        <v>0</v>
      </c>
      <c r="Y1334" s="213" t="s">
        <v>1</v>
      </c>
      <c r="Z1334" s="213">
        <v>1</v>
      </c>
      <c r="AA1334" s="102">
        <v>1</v>
      </c>
      <c r="AB1334" s="194">
        <v>104000</v>
      </c>
      <c r="AC1334" s="194"/>
      <c r="AD1334" s="194"/>
      <c r="AE1334" s="213">
        <f t="shared" si="340"/>
        <v>104000</v>
      </c>
      <c r="AF1334" s="213" t="s">
        <v>1</v>
      </c>
      <c r="AG1334" s="213">
        <v>1</v>
      </c>
      <c r="AH1334" s="102">
        <v>1</v>
      </c>
      <c r="AI1334" s="194">
        <v>104000</v>
      </c>
      <c r="AJ1334" s="194"/>
      <c r="AK1334" s="194"/>
      <c r="AL1334" s="213">
        <f t="shared" si="341"/>
        <v>104000</v>
      </c>
    </row>
    <row r="1335" spans="1:38">
      <c r="A1335" s="194">
        <v>6</v>
      </c>
      <c r="B1335" s="102" t="s">
        <v>1540</v>
      </c>
      <c r="C1335" s="102" t="s">
        <v>5299</v>
      </c>
      <c r="D1335" s="213">
        <v>1956</v>
      </c>
      <c r="E1335" s="213" t="s">
        <v>1146</v>
      </c>
      <c r="F1335" s="213" t="s">
        <v>1</v>
      </c>
      <c r="G1335" s="213" t="s">
        <v>1</v>
      </c>
      <c r="H1335" s="213">
        <v>1</v>
      </c>
      <c r="I1335" s="102">
        <v>1</v>
      </c>
      <c r="J1335" s="194">
        <v>95625</v>
      </c>
      <c r="K1335" s="194"/>
      <c r="L1335" s="194"/>
      <c r="M1335" s="213">
        <f t="shared" si="342"/>
        <v>95625</v>
      </c>
      <c r="N1335" s="213">
        <v>1</v>
      </c>
      <c r="O1335" s="102">
        <v>1</v>
      </c>
      <c r="P1335" s="194">
        <v>95625</v>
      </c>
      <c r="Q1335" s="194"/>
      <c r="R1335" s="194"/>
      <c r="S1335" s="213">
        <f t="shared" si="343"/>
        <v>95625</v>
      </c>
      <c r="T1335" s="213">
        <f t="shared" si="338"/>
        <v>0</v>
      </c>
      <c r="U1335" s="213">
        <f t="shared" si="338"/>
        <v>0</v>
      </c>
      <c r="V1335" s="213">
        <f t="shared" si="338"/>
        <v>0</v>
      </c>
      <c r="W1335" s="213">
        <f t="shared" si="338"/>
        <v>0</v>
      </c>
      <c r="X1335" s="213">
        <f t="shared" si="339"/>
        <v>0</v>
      </c>
      <c r="Y1335" s="213" t="s">
        <v>1</v>
      </c>
      <c r="Z1335" s="213">
        <v>1</v>
      </c>
      <c r="AA1335" s="102">
        <v>1</v>
      </c>
      <c r="AB1335" s="194">
        <v>95625</v>
      </c>
      <c r="AC1335" s="194"/>
      <c r="AD1335" s="194"/>
      <c r="AE1335" s="213">
        <f t="shared" si="340"/>
        <v>95625</v>
      </c>
      <c r="AF1335" s="213" t="s">
        <v>1</v>
      </c>
      <c r="AG1335" s="213">
        <v>1</v>
      </c>
      <c r="AH1335" s="102">
        <v>1</v>
      </c>
      <c r="AI1335" s="194">
        <v>95625</v>
      </c>
      <c r="AJ1335" s="194"/>
      <c r="AK1335" s="194"/>
      <c r="AL1335" s="213">
        <f t="shared" si="341"/>
        <v>95625</v>
      </c>
    </row>
    <row r="1336" spans="1:38">
      <c r="A1336" s="194">
        <v>7</v>
      </c>
      <c r="B1336" s="102" t="s">
        <v>8217</v>
      </c>
      <c r="C1336" s="102" t="s">
        <v>5298</v>
      </c>
      <c r="D1336" s="213">
        <v>1962</v>
      </c>
      <c r="E1336" s="213" t="s">
        <v>1100</v>
      </c>
      <c r="F1336" s="213" t="s">
        <v>1</v>
      </c>
      <c r="G1336" s="213" t="s">
        <v>1</v>
      </c>
      <c r="H1336" s="213">
        <v>1.4</v>
      </c>
      <c r="I1336" s="102">
        <v>1</v>
      </c>
      <c r="J1336" s="194">
        <v>116479.99999999999</v>
      </c>
      <c r="K1336" s="194"/>
      <c r="L1336" s="194"/>
      <c r="M1336" s="213">
        <f t="shared" si="342"/>
        <v>116479.99999999999</v>
      </c>
      <c r="N1336" s="213">
        <v>1.4</v>
      </c>
      <c r="O1336" s="102">
        <v>1</v>
      </c>
      <c r="P1336" s="194">
        <v>116479.99999999999</v>
      </c>
      <c r="Q1336" s="194"/>
      <c r="R1336" s="194"/>
      <c r="S1336" s="213">
        <f t="shared" si="343"/>
        <v>116479.99999999999</v>
      </c>
      <c r="T1336" s="213">
        <f t="shared" si="338"/>
        <v>0</v>
      </c>
      <c r="U1336" s="213">
        <f t="shared" si="338"/>
        <v>0</v>
      </c>
      <c r="V1336" s="213">
        <f t="shared" si="338"/>
        <v>0</v>
      </c>
      <c r="W1336" s="213">
        <f t="shared" si="338"/>
        <v>0</v>
      </c>
      <c r="X1336" s="213">
        <f t="shared" si="339"/>
        <v>0</v>
      </c>
      <c r="Y1336" s="213" t="s">
        <v>1</v>
      </c>
      <c r="Z1336" s="213">
        <v>1.4</v>
      </c>
      <c r="AA1336" s="102">
        <v>1</v>
      </c>
      <c r="AB1336" s="194">
        <v>116479.99999999999</v>
      </c>
      <c r="AC1336" s="194"/>
      <c r="AD1336" s="194"/>
      <c r="AE1336" s="213">
        <f t="shared" si="340"/>
        <v>116479.99999999999</v>
      </c>
      <c r="AF1336" s="213" t="s">
        <v>1</v>
      </c>
      <c r="AG1336" s="213">
        <v>1.4</v>
      </c>
      <c r="AH1336" s="102">
        <v>1</v>
      </c>
      <c r="AI1336" s="194">
        <v>116479.99999999999</v>
      </c>
      <c r="AJ1336" s="194"/>
      <c r="AK1336" s="194"/>
      <c r="AL1336" s="213">
        <f t="shared" si="341"/>
        <v>116479.99999999999</v>
      </c>
    </row>
    <row r="1337" spans="1:38">
      <c r="A1337" s="194">
        <v>8</v>
      </c>
      <c r="B1337" s="102" t="s">
        <v>1553</v>
      </c>
      <c r="C1337" s="102" t="s">
        <v>5299</v>
      </c>
      <c r="D1337" s="213">
        <v>1955</v>
      </c>
      <c r="E1337" s="213" t="s">
        <v>1103</v>
      </c>
      <c r="F1337" s="213" t="s">
        <v>1</v>
      </c>
      <c r="G1337" s="213" t="s">
        <v>1</v>
      </c>
      <c r="H1337" s="213">
        <v>1</v>
      </c>
      <c r="I1337" s="102">
        <v>1</v>
      </c>
      <c r="J1337" s="194">
        <v>95625</v>
      </c>
      <c r="K1337" s="194"/>
      <c r="L1337" s="194"/>
      <c r="M1337" s="213">
        <f t="shared" si="342"/>
        <v>95625</v>
      </c>
      <c r="N1337" s="213">
        <v>1</v>
      </c>
      <c r="O1337" s="102">
        <v>1</v>
      </c>
      <c r="P1337" s="194">
        <v>95625</v>
      </c>
      <c r="Q1337" s="194"/>
      <c r="R1337" s="194"/>
      <c r="S1337" s="213">
        <f t="shared" si="343"/>
        <v>95625</v>
      </c>
      <c r="T1337" s="213">
        <f t="shared" si="338"/>
        <v>0</v>
      </c>
      <c r="U1337" s="213">
        <f t="shared" si="338"/>
        <v>0</v>
      </c>
      <c r="V1337" s="213">
        <f t="shared" si="338"/>
        <v>0</v>
      </c>
      <c r="W1337" s="213">
        <f t="shared" si="338"/>
        <v>0</v>
      </c>
      <c r="X1337" s="213">
        <f t="shared" si="339"/>
        <v>0</v>
      </c>
      <c r="Y1337" s="213" t="s">
        <v>1</v>
      </c>
      <c r="Z1337" s="213">
        <v>1</v>
      </c>
      <c r="AA1337" s="102">
        <v>1</v>
      </c>
      <c r="AB1337" s="194">
        <v>95625</v>
      </c>
      <c r="AC1337" s="194"/>
      <c r="AD1337" s="194"/>
      <c r="AE1337" s="213">
        <f t="shared" si="340"/>
        <v>95625</v>
      </c>
      <c r="AF1337" s="213" t="s">
        <v>1</v>
      </c>
      <c r="AG1337" s="213">
        <v>1</v>
      </c>
      <c r="AH1337" s="102">
        <v>1</v>
      </c>
      <c r="AI1337" s="194">
        <v>95625</v>
      </c>
      <c r="AJ1337" s="194"/>
      <c r="AK1337" s="194"/>
      <c r="AL1337" s="213">
        <f t="shared" si="341"/>
        <v>95625</v>
      </c>
    </row>
    <row r="1338" spans="1:38">
      <c r="A1338" s="194">
        <v>9</v>
      </c>
      <c r="B1338" s="102" t="s">
        <v>4395</v>
      </c>
      <c r="C1338" s="102" t="s">
        <v>5299</v>
      </c>
      <c r="D1338" s="213">
        <v>1976</v>
      </c>
      <c r="E1338" s="213" t="s">
        <v>1103</v>
      </c>
      <c r="F1338" s="213" t="s">
        <v>1</v>
      </c>
      <c r="G1338" s="213" t="s">
        <v>1</v>
      </c>
      <c r="H1338" s="213">
        <v>1</v>
      </c>
      <c r="I1338" s="102">
        <v>1</v>
      </c>
      <c r="J1338" s="194">
        <v>104000</v>
      </c>
      <c r="K1338" s="194"/>
      <c r="L1338" s="194"/>
      <c r="M1338" s="213">
        <f t="shared" si="342"/>
        <v>104000</v>
      </c>
      <c r="N1338" s="213">
        <v>1</v>
      </c>
      <c r="O1338" s="102">
        <v>1</v>
      </c>
      <c r="P1338" s="194">
        <v>104000</v>
      </c>
      <c r="Q1338" s="194"/>
      <c r="R1338" s="194"/>
      <c r="S1338" s="213">
        <f t="shared" si="343"/>
        <v>104000</v>
      </c>
      <c r="T1338" s="213">
        <f t="shared" si="338"/>
        <v>0</v>
      </c>
      <c r="U1338" s="213">
        <f t="shared" si="338"/>
        <v>0</v>
      </c>
      <c r="V1338" s="213">
        <f t="shared" si="338"/>
        <v>0</v>
      </c>
      <c r="W1338" s="213">
        <f t="shared" si="338"/>
        <v>0</v>
      </c>
      <c r="X1338" s="213">
        <f t="shared" si="339"/>
        <v>0</v>
      </c>
      <c r="Y1338" s="213" t="s">
        <v>1</v>
      </c>
      <c r="Z1338" s="213">
        <v>1</v>
      </c>
      <c r="AA1338" s="102">
        <v>1</v>
      </c>
      <c r="AB1338" s="194">
        <v>104000</v>
      </c>
      <c r="AC1338" s="194"/>
      <c r="AD1338" s="194"/>
      <c r="AE1338" s="213">
        <f t="shared" si="340"/>
        <v>104000</v>
      </c>
      <c r="AF1338" s="213" t="s">
        <v>1</v>
      </c>
      <c r="AG1338" s="213">
        <v>1</v>
      </c>
      <c r="AH1338" s="102">
        <v>1</v>
      </c>
      <c r="AI1338" s="194">
        <v>104000</v>
      </c>
      <c r="AJ1338" s="194"/>
      <c r="AK1338" s="194"/>
      <c r="AL1338" s="213">
        <f t="shared" si="341"/>
        <v>104000</v>
      </c>
    </row>
    <row r="1339" spans="1:38">
      <c r="A1339" s="194">
        <v>10</v>
      </c>
      <c r="B1339" s="102" t="s">
        <v>1554</v>
      </c>
      <c r="C1339" s="102" t="s">
        <v>5299</v>
      </c>
      <c r="D1339" s="213">
        <v>1963</v>
      </c>
      <c r="E1339" s="213" t="s">
        <v>1103</v>
      </c>
      <c r="F1339" s="213" t="s">
        <v>1</v>
      </c>
      <c r="G1339" s="213" t="s">
        <v>1</v>
      </c>
      <c r="H1339" s="213">
        <v>1</v>
      </c>
      <c r="I1339" s="102">
        <v>1</v>
      </c>
      <c r="J1339" s="194">
        <v>95625</v>
      </c>
      <c r="K1339" s="194"/>
      <c r="L1339" s="194"/>
      <c r="M1339" s="213">
        <f t="shared" si="342"/>
        <v>95625</v>
      </c>
      <c r="N1339" s="213">
        <v>1</v>
      </c>
      <c r="O1339" s="102">
        <v>1</v>
      </c>
      <c r="P1339" s="194">
        <v>95625</v>
      </c>
      <c r="Q1339" s="194"/>
      <c r="R1339" s="194"/>
      <c r="S1339" s="213">
        <f t="shared" si="343"/>
        <v>95625</v>
      </c>
      <c r="T1339" s="213">
        <f t="shared" si="338"/>
        <v>0</v>
      </c>
      <c r="U1339" s="213">
        <f t="shared" si="338"/>
        <v>0</v>
      </c>
      <c r="V1339" s="213">
        <f t="shared" si="338"/>
        <v>0</v>
      </c>
      <c r="W1339" s="213">
        <f t="shared" si="338"/>
        <v>0</v>
      </c>
      <c r="X1339" s="213">
        <f t="shared" si="339"/>
        <v>0</v>
      </c>
      <c r="Y1339" s="213" t="s">
        <v>1</v>
      </c>
      <c r="Z1339" s="213">
        <v>1</v>
      </c>
      <c r="AA1339" s="102">
        <v>1</v>
      </c>
      <c r="AB1339" s="194">
        <v>95625</v>
      </c>
      <c r="AC1339" s="194"/>
      <c r="AD1339" s="194"/>
      <c r="AE1339" s="213">
        <f t="shared" si="340"/>
        <v>95625</v>
      </c>
      <c r="AF1339" s="213" t="s">
        <v>1</v>
      </c>
      <c r="AG1339" s="213">
        <v>1</v>
      </c>
      <c r="AH1339" s="102">
        <v>1</v>
      </c>
      <c r="AI1339" s="194">
        <v>95625</v>
      </c>
      <c r="AJ1339" s="194"/>
      <c r="AK1339" s="194"/>
      <c r="AL1339" s="213">
        <f t="shared" si="341"/>
        <v>95625</v>
      </c>
    </row>
    <row r="1340" spans="1:38">
      <c r="A1340" s="194">
        <v>11</v>
      </c>
      <c r="B1340" s="102" t="s">
        <v>1909</v>
      </c>
      <c r="C1340" s="102" t="s">
        <v>5299</v>
      </c>
      <c r="D1340" s="213">
        <v>1968</v>
      </c>
      <c r="E1340" s="213" t="s">
        <v>1103</v>
      </c>
      <c r="F1340" s="213" t="s">
        <v>1</v>
      </c>
      <c r="G1340" s="213" t="s">
        <v>1</v>
      </c>
      <c r="H1340" s="213">
        <v>1</v>
      </c>
      <c r="I1340" s="102">
        <v>1</v>
      </c>
      <c r="J1340" s="194">
        <v>95625</v>
      </c>
      <c r="K1340" s="194"/>
      <c r="L1340" s="194"/>
      <c r="M1340" s="213">
        <f t="shared" si="342"/>
        <v>95625</v>
      </c>
      <c r="N1340" s="213">
        <v>1</v>
      </c>
      <c r="O1340" s="102">
        <v>1</v>
      </c>
      <c r="P1340" s="194">
        <v>95625</v>
      </c>
      <c r="Q1340" s="194"/>
      <c r="R1340" s="194"/>
      <c r="S1340" s="213">
        <f t="shared" si="343"/>
        <v>95625</v>
      </c>
      <c r="T1340" s="213">
        <f t="shared" si="338"/>
        <v>0</v>
      </c>
      <c r="U1340" s="213">
        <f t="shared" si="338"/>
        <v>0</v>
      </c>
      <c r="V1340" s="213">
        <f t="shared" si="338"/>
        <v>0</v>
      </c>
      <c r="W1340" s="213">
        <f t="shared" si="338"/>
        <v>0</v>
      </c>
      <c r="X1340" s="213">
        <f t="shared" si="339"/>
        <v>0</v>
      </c>
      <c r="Y1340" s="213" t="s">
        <v>1</v>
      </c>
      <c r="Z1340" s="213">
        <v>1</v>
      </c>
      <c r="AA1340" s="102">
        <v>1</v>
      </c>
      <c r="AB1340" s="194">
        <v>95625</v>
      </c>
      <c r="AC1340" s="194"/>
      <c r="AD1340" s="194"/>
      <c r="AE1340" s="213">
        <f t="shared" si="340"/>
        <v>95625</v>
      </c>
      <c r="AF1340" s="213" t="s">
        <v>1</v>
      </c>
      <c r="AG1340" s="213">
        <v>1</v>
      </c>
      <c r="AH1340" s="102">
        <v>1</v>
      </c>
      <c r="AI1340" s="194">
        <v>95625</v>
      </c>
      <c r="AJ1340" s="194"/>
      <c r="AK1340" s="194"/>
      <c r="AL1340" s="213">
        <f t="shared" si="341"/>
        <v>95625</v>
      </c>
    </row>
    <row r="1341" spans="1:38">
      <c r="A1341" s="194">
        <v>12</v>
      </c>
      <c r="B1341" s="102" t="s">
        <v>1555</v>
      </c>
      <c r="C1341" s="102" t="s">
        <v>5299</v>
      </c>
      <c r="D1341" s="213">
        <v>1974</v>
      </c>
      <c r="E1341" s="213" t="s">
        <v>1103</v>
      </c>
      <c r="F1341" s="213" t="s">
        <v>1</v>
      </c>
      <c r="G1341" s="213" t="s">
        <v>1</v>
      </c>
      <c r="H1341" s="213">
        <v>1</v>
      </c>
      <c r="I1341" s="102">
        <v>1</v>
      </c>
      <c r="J1341" s="194">
        <v>104000</v>
      </c>
      <c r="K1341" s="194"/>
      <c r="L1341" s="194"/>
      <c r="M1341" s="213">
        <f t="shared" si="342"/>
        <v>104000</v>
      </c>
      <c r="N1341" s="213">
        <v>1</v>
      </c>
      <c r="O1341" s="102">
        <v>1</v>
      </c>
      <c r="P1341" s="194">
        <v>104000</v>
      </c>
      <c r="Q1341" s="194"/>
      <c r="R1341" s="194"/>
      <c r="S1341" s="213">
        <f t="shared" si="343"/>
        <v>104000</v>
      </c>
      <c r="T1341" s="213">
        <f t="shared" si="338"/>
        <v>0</v>
      </c>
      <c r="U1341" s="213">
        <f t="shared" si="338"/>
        <v>0</v>
      </c>
      <c r="V1341" s="213">
        <f t="shared" si="338"/>
        <v>0</v>
      </c>
      <c r="W1341" s="213">
        <f t="shared" si="338"/>
        <v>0</v>
      </c>
      <c r="X1341" s="213">
        <f t="shared" si="339"/>
        <v>0</v>
      </c>
      <c r="Y1341" s="213" t="s">
        <v>1</v>
      </c>
      <c r="Z1341" s="213">
        <v>1</v>
      </c>
      <c r="AA1341" s="102">
        <v>1</v>
      </c>
      <c r="AB1341" s="194">
        <v>104000</v>
      </c>
      <c r="AC1341" s="194"/>
      <c r="AD1341" s="194"/>
      <c r="AE1341" s="213">
        <f t="shared" si="340"/>
        <v>104000</v>
      </c>
      <c r="AF1341" s="213" t="s">
        <v>1</v>
      </c>
      <c r="AG1341" s="213">
        <v>1</v>
      </c>
      <c r="AH1341" s="102">
        <v>1</v>
      </c>
      <c r="AI1341" s="194">
        <v>104000</v>
      </c>
      <c r="AJ1341" s="194"/>
      <c r="AK1341" s="194"/>
      <c r="AL1341" s="213">
        <f t="shared" si="341"/>
        <v>104000</v>
      </c>
    </row>
    <row r="1342" spans="1:38">
      <c r="A1342" s="194">
        <v>13</v>
      </c>
      <c r="B1342" s="102" t="s">
        <v>872</v>
      </c>
      <c r="C1342" s="102"/>
      <c r="D1342" s="213"/>
      <c r="E1342" s="213" t="s">
        <v>5540</v>
      </c>
      <c r="F1342" s="213" t="s">
        <v>1</v>
      </c>
      <c r="G1342" s="213" t="s">
        <v>1</v>
      </c>
      <c r="H1342" s="213">
        <v>1</v>
      </c>
      <c r="I1342" s="102">
        <v>1</v>
      </c>
      <c r="J1342" s="194">
        <v>104000</v>
      </c>
      <c r="K1342" s="194"/>
      <c r="L1342" s="194"/>
      <c r="M1342" s="213">
        <f t="shared" si="342"/>
        <v>104000</v>
      </c>
      <c r="N1342" s="213">
        <v>1</v>
      </c>
      <c r="O1342" s="102">
        <v>1</v>
      </c>
      <c r="P1342" s="194">
        <v>104000</v>
      </c>
      <c r="Q1342" s="194"/>
      <c r="R1342" s="194"/>
      <c r="S1342" s="213">
        <f t="shared" si="343"/>
        <v>104000</v>
      </c>
      <c r="T1342" s="213">
        <f t="shared" si="338"/>
        <v>0</v>
      </c>
      <c r="U1342" s="213">
        <f t="shared" si="338"/>
        <v>0</v>
      </c>
      <c r="V1342" s="213">
        <f t="shared" si="338"/>
        <v>0</v>
      </c>
      <c r="W1342" s="213">
        <f t="shared" si="338"/>
        <v>0</v>
      </c>
      <c r="X1342" s="213">
        <f t="shared" si="339"/>
        <v>0</v>
      </c>
      <c r="Y1342" s="213" t="s">
        <v>1</v>
      </c>
      <c r="Z1342" s="213">
        <v>1</v>
      </c>
      <c r="AA1342" s="102">
        <v>1</v>
      </c>
      <c r="AB1342" s="194">
        <v>104000</v>
      </c>
      <c r="AC1342" s="194"/>
      <c r="AD1342" s="194"/>
      <c r="AE1342" s="213">
        <f t="shared" si="340"/>
        <v>104000</v>
      </c>
      <c r="AF1342" s="213" t="s">
        <v>1</v>
      </c>
      <c r="AG1342" s="213">
        <v>1</v>
      </c>
      <c r="AH1342" s="102">
        <v>1</v>
      </c>
      <c r="AI1342" s="194">
        <v>104000</v>
      </c>
      <c r="AJ1342" s="194"/>
      <c r="AK1342" s="194"/>
      <c r="AL1342" s="213">
        <f t="shared" si="341"/>
        <v>104000</v>
      </c>
    </row>
    <row r="1343" spans="1:38">
      <c r="A1343" s="194">
        <v>14</v>
      </c>
      <c r="B1343" s="102" t="s">
        <v>1550</v>
      </c>
      <c r="C1343" s="102" t="s">
        <v>5298</v>
      </c>
      <c r="D1343" s="213">
        <v>1977</v>
      </c>
      <c r="E1343" s="1105" t="s">
        <v>1098</v>
      </c>
      <c r="F1343" s="213" t="s">
        <v>1</v>
      </c>
      <c r="G1343" s="213" t="s">
        <v>1</v>
      </c>
      <c r="H1343" s="213">
        <v>1</v>
      </c>
      <c r="I1343" s="102">
        <v>1</v>
      </c>
      <c r="J1343" s="194">
        <v>104000</v>
      </c>
      <c r="K1343" s="194"/>
      <c r="L1343" s="194"/>
      <c r="M1343" s="213">
        <f t="shared" si="342"/>
        <v>104000</v>
      </c>
      <c r="N1343" s="213">
        <v>1</v>
      </c>
      <c r="O1343" s="102">
        <v>1</v>
      </c>
      <c r="P1343" s="194">
        <v>104000</v>
      </c>
      <c r="Q1343" s="194"/>
      <c r="R1343" s="194"/>
      <c r="S1343" s="213">
        <f t="shared" si="343"/>
        <v>104000</v>
      </c>
      <c r="T1343" s="213">
        <f t="shared" si="338"/>
        <v>0</v>
      </c>
      <c r="U1343" s="213">
        <f t="shared" si="338"/>
        <v>0</v>
      </c>
      <c r="V1343" s="213">
        <f t="shared" si="338"/>
        <v>0</v>
      </c>
      <c r="W1343" s="213">
        <f t="shared" si="338"/>
        <v>0</v>
      </c>
      <c r="X1343" s="213">
        <f t="shared" si="339"/>
        <v>0</v>
      </c>
      <c r="Y1343" s="213" t="s">
        <v>1</v>
      </c>
      <c r="Z1343" s="213">
        <v>1</v>
      </c>
      <c r="AA1343" s="102">
        <v>1</v>
      </c>
      <c r="AB1343" s="194">
        <v>104000</v>
      </c>
      <c r="AC1343" s="194"/>
      <c r="AD1343" s="194"/>
      <c r="AE1343" s="213">
        <f t="shared" si="340"/>
        <v>104000</v>
      </c>
      <c r="AF1343" s="213" t="s">
        <v>1</v>
      </c>
      <c r="AG1343" s="213">
        <v>1</v>
      </c>
      <c r="AH1343" s="102">
        <v>1</v>
      </c>
      <c r="AI1343" s="194">
        <v>104000</v>
      </c>
      <c r="AJ1343" s="194"/>
      <c r="AK1343" s="194"/>
      <c r="AL1343" s="213">
        <f t="shared" si="341"/>
        <v>104000</v>
      </c>
    </row>
    <row r="1344" spans="1:38">
      <c r="A1344" s="194">
        <v>15</v>
      </c>
      <c r="B1344" s="102" t="s">
        <v>4396</v>
      </c>
      <c r="C1344" s="102" t="s">
        <v>5298</v>
      </c>
      <c r="D1344" s="213">
        <v>1960</v>
      </c>
      <c r="E1344" s="1105" t="s">
        <v>1094</v>
      </c>
      <c r="F1344" s="213" t="s">
        <v>1</v>
      </c>
      <c r="G1344" s="213" t="s">
        <v>1</v>
      </c>
      <c r="H1344" s="213">
        <v>1.25</v>
      </c>
      <c r="I1344" s="102">
        <v>1</v>
      </c>
      <c r="J1344" s="194">
        <v>104000</v>
      </c>
      <c r="K1344" s="194"/>
      <c r="L1344" s="194"/>
      <c r="M1344" s="213">
        <f t="shared" si="342"/>
        <v>104000</v>
      </c>
      <c r="N1344" s="213">
        <v>1.25</v>
      </c>
      <c r="O1344" s="102">
        <v>1</v>
      </c>
      <c r="P1344" s="194">
        <v>104000</v>
      </c>
      <c r="Q1344" s="194"/>
      <c r="R1344" s="194"/>
      <c r="S1344" s="213">
        <f t="shared" si="343"/>
        <v>104000</v>
      </c>
      <c r="T1344" s="213">
        <f t="shared" si="338"/>
        <v>0</v>
      </c>
      <c r="U1344" s="213">
        <f t="shared" si="338"/>
        <v>0</v>
      </c>
      <c r="V1344" s="213">
        <f t="shared" si="338"/>
        <v>0</v>
      </c>
      <c r="W1344" s="213">
        <f t="shared" si="338"/>
        <v>0</v>
      </c>
      <c r="X1344" s="213">
        <f t="shared" si="339"/>
        <v>0</v>
      </c>
      <c r="Y1344" s="213" t="s">
        <v>1</v>
      </c>
      <c r="Z1344" s="213">
        <v>1.25</v>
      </c>
      <c r="AA1344" s="102">
        <v>1</v>
      </c>
      <c r="AB1344" s="194">
        <v>104000</v>
      </c>
      <c r="AC1344" s="194"/>
      <c r="AD1344" s="194"/>
      <c r="AE1344" s="213">
        <f t="shared" si="340"/>
        <v>104000</v>
      </c>
      <c r="AF1344" s="213" t="s">
        <v>1</v>
      </c>
      <c r="AG1344" s="213">
        <v>1.25</v>
      </c>
      <c r="AH1344" s="102">
        <v>1</v>
      </c>
      <c r="AI1344" s="194">
        <v>104000</v>
      </c>
      <c r="AJ1344" s="194"/>
      <c r="AK1344" s="194"/>
      <c r="AL1344" s="213">
        <f t="shared" si="341"/>
        <v>104000</v>
      </c>
    </row>
    <row r="1345" spans="1:38">
      <c r="A1345" s="194">
        <v>16</v>
      </c>
      <c r="B1345" s="102" t="s">
        <v>1556</v>
      </c>
      <c r="C1345" s="102" t="s">
        <v>5298</v>
      </c>
      <c r="D1345" s="213">
        <v>1958</v>
      </c>
      <c r="E1345" s="213" t="s">
        <v>1101</v>
      </c>
      <c r="F1345" s="213" t="s">
        <v>1</v>
      </c>
      <c r="G1345" s="213" t="s">
        <v>1</v>
      </c>
      <c r="H1345" s="213">
        <v>1.2</v>
      </c>
      <c r="I1345" s="102">
        <v>1</v>
      </c>
      <c r="J1345" s="194">
        <v>99840</v>
      </c>
      <c r="K1345" s="194"/>
      <c r="L1345" s="194"/>
      <c r="M1345" s="213">
        <f t="shared" si="342"/>
        <v>99840</v>
      </c>
      <c r="N1345" s="213">
        <v>1.2</v>
      </c>
      <c r="O1345" s="102">
        <v>1</v>
      </c>
      <c r="P1345" s="194">
        <v>99840</v>
      </c>
      <c r="Q1345" s="194"/>
      <c r="R1345" s="194"/>
      <c r="S1345" s="213">
        <f t="shared" si="343"/>
        <v>99840</v>
      </c>
      <c r="T1345" s="213">
        <f t="shared" si="338"/>
        <v>0</v>
      </c>
      <c r="U1345" s="213">
        <f t="shared" si="338"/>
        <v>0</v>
      </c>
      <c r="V1345" s="213">
        <f t="shared" si="338"/>
        <v>0</v>
      </c>
      <c r="W1345" s="213">
        <f t="shared" si="338"/>
        <v>0</v>
      </c>
      <c r="X1345" s="213">
        <f t="shared" si="339"/>
        <v>0</v>
      </c>
      <c r="Y1345" s="213" t="s">
        <v>1</v>
      </c>
      <c r="Z1345" s="213">
        <v>1.2</v>
      </c>
      <c r="AA1345" s="102">
        <v>1</v>
      </c>
      <c r="AB1345" s="194">
        <v>99840</v>
      </c>
      <c r="AC1345" s="194"/>
      <c r="AD1345" s="194"/>
      <c r="AE1345" s="213">
        <f t="shared" si="340"/>
        <v>99840</v>
      </c>
      <c r="AF1345" s="213" t="s">
        <v>1</v>
      </c>
      <c r="AG1345" s="213">
        <v>1.2</v>
      </c>
      <c r="AH1345" s="102">
        <v>1</v>
      </c>
      <c r="AI1345" s="194">
        <v>99840</v>
      </c>
      <c r="AJ1345" s="194"/>
      <c r="AK1345" s="194"/>
      <c r="AL1345" s="213">
        <f t="shared" si="341"/>
        <v>99840</v>
      </c>
    </row>
    <row r="1346" spans="1:38" s="216" customFormat="1" ht="27">
      <c r="A1346" s="211"/>
      <c r="B1346" s="219" t="s">
        <v>227</v>
      </c>
      <c r="C1346" s="219"/>
      <c r="D1346" s="215" t="s">
        <v>1</v>
      </c>
      <c r="E1346" s="215" t="s">
        <v>1</v>
      </c>
      <c r="F1346" s="215" t="s">
        <v>1</v>
      </c>
      <c r="G1346" s="215" t="s">
        <v>1</v>
      </c>
      <c r="H1346" s="215" t="s">
        <v>1</v>
      </c>
      <c r="I1346" s="215">
        <f>SUM(I1330:I1345)</f>
        <v>16</v>
      </c>
      <c r="J1346" s="215">
        <f>SUM(J1330:J1345)</f>
        <v>1709540</v>
      </c>
      <c r="K1346" s="215">
        <f>SUM(K1330:K1345)</f>
        <v>0</v>
      </c>
      <c r="L1346" s="215">
        <f>SUM(L1330:L1345)</f>
        <v>0</v>
      </c>
      <c r="M1346" s="215">
        <f>SUM(M1330:M1345)</f>
        <v>1709540</v>
      </c>
      <c r="N1346" s="215"/>
      <c r="O1346" s="215">
        <f t="shared" ref="O1346:Y1346" si="344">SUM(O1330:O1345)</f>
        <v>16</v>
      </c>
      <c r="P1346" s="215">
        <f t="shared" si="344"/>
        <v>1709540</v>
      </c>
      <c r="Q1346" s="215">
        <f t="shared" si="344"/>
        <v>0</v>
      </c>
      <c r="R1346" s="215">
        <f t="shared" si="344"/>
        <v>0</v>
      </c>
      <c r="S1346" s="215">
        <f t="shared" si="344"/>
        <v>1709540</v>
      </c>
      <c r="T1346" s="215">
        <f t="shared" si="344"/>
        <v>0</v>
      </c>
      <c r="U1346" s="215">
        <f t="shared" si="344"/>
        <v>0</v>
      </c>
      <c r="V1346" s="215">
        <f t="shared" si="344"/>
        <v>0</v>
      </c>
      <c r="W1346" s="215">
        <f t="shared" si="344"/>
        <v>0</v>
      </c>
      <c r="X1346" s="215">
        <f t="shared" si="344"/>
        <v>0</v>
      </c>
      <c r="Y1346" s="215">
        <f t="shared" si="344"/>
        <v>0</v>
      </c>
      <c r="Z1346" s="215"/>
      <c r="AA1346" s="215">
        <f>SUM(AA1330:AA1345)</f>
        <v>16</v>
      </c>
      <c r="AB1346" s="215">
        <f>SUM(AB1330:AB1345)</f>
        <v>1709540</v>
      </c>
      <c r="AC1346" s="215">
        <f>SUM(AC1330:AC1345)</f>
        <v>0</v>
      </c>
      <c r="AD1346" s="215">
        <f>SUM(AD1330:AD1345)</f>
        <v>0</v>
      </c>
      <c r="AE1346" s="215">
        <f>SUM(AE1330:AE1345)</f>
        <v>1709540</v>
      </c>
      <c r="AF1346" s="215"/>
      <c r="AG1346" s="215"/>
      <c r="AH1346" s="215">
        <f>SUM(AH1330:AH1345)</f>
        <v>16</v>
      </c>
      <c r="AI1346" s="215">
        <f>SUM(AI1330:AI1345)</f>
        <v>1709540</v>
      </c>
      <c r="AJ1346" s="215">
        <f>SUM(AJ1330:AJ1345)</f>
        <v>0</v>
      </c>
      <c r="AK1346" s="215">
        <f>SUM(AK1330:AK1345)</f>
        <v>0</v>
      </c>
      <c r="AL1346" s="215">
        <f>SUM(AL1330:AL1345)</f>
        <v>1709540</v>
      </c>
    </row>
    <row r="1347" spans="1:38" s="216" customFormat="1" ht="30" customHeight="1" thickBot="1">
      <c r="A1347" s="211"/>
      <c r="B1347" s="545" t="s">
        <v>5395</v>
      </c>
      <c r="C1347" s="545"/>
      <c r="D1347" s="215" t="s">
        <v>1</v>
      </c>
      <c r="E1347" s="215" t="s">
        <v>1</v>
      </c>
      <c r="F1347" s="215" t="s">
        <v>1</v>
      </c>
      <c r="G1347" s="215" t="s">
        <v>1</v>
      </c>
      <c r="H1347" s="215" t="s">
        <v>1</v>
      </c>
      <c r="I1347" s="215">
        <f>+I1346+I1326</f>
        <v>58</v>
      </c>
      <c r="J1347" s="215">
        <f t="shared" ref="J1347:M1347" si="345">+J1346+J1326</f>
        <v>10468004</v>
      </c>
      <c r="K1347" s="215">
        <f t="shared" si="345"/>
        <v>0</v>
      </c>
      <c r="L1347" s="215">
        <f t="shared" si="345"/>
        <v>0</v>
      </c>
      <c r="M1347" s="215">
        <f t="shared" si="345"/>
        <v>10486004</v>
      </c>
      <c r="N1347" s="215"/>
      <c r="O1347" s="215">
        <f t="shared" ref="O1347:X1347" si="346">+O1346+O1326</f>
        <v>58</v>
      </c>
      <c r="P1347" s="215">
        <f t="shared" si="346"/>
        <v>10336548</v>
      </c>
      <c r="Q1347" s="215">
        <f t="shared" si="346"/>
        <v>0</v>
      </c>
      <c r="R1347" s="215">
        <f t="shared" si="346"/>
        <v>0</v>
      </c>
      <c r="S1347" s="215">
        <f t="shared" si="346"/>
        <v>10354548</v>
      </c>
      <c r="T1347" s="215">
        <f t="shared" si="346"/>
        <v>0</v>
      </c>
      <c r="U1347" s="215">
        <f t="shared" si="346"/>
        <v>131456</v>
      </c>
      <c r="V1347" s="215">
        <f t="shared" si="346"/>
        <v>0</v>
      </c>
      <c r="W1347" s="215">
        <f t="shared" si="346"/>
        <v>0</v>
      </c>
      <c r="X1347" s="215">
        <f t="shared" si="346"/>
        <v>131456</v>
      </c>
      <c r="Y1347" s="215" t="s">
        <v>1</v>
      </c>
      <c r="Z1347" s="215" t="s">
        <v>1</v>
      </c>
      <c r="AA1347" s="215">
        <f t="shared" ref="AA1347:AE1347" si="347">+AA1346+AA1326</f>
        <v>58</v>
      </c>
      <c r="AB1347" s="215">
        <f t="shared" si="347"/>
        <v>10588644</v>
      </c>
      <c r="AC1347" s="215">
        <f t="shared" si="347"/>
        <v>0</v>
      </c>
      <c r="AD1347" s="215">
        <f t="shared" si="347"/>
        <v>0</v>
      </c>
      <c r="AE1347" s="215">
        <f t="shared" si="347"/>
        <v>10606644</v>
      </c>
      <c r="AF1347" s="215"/>
      <c r="AG1347" s="215"/>
      <c r="AH1347" s="215">
        <f t="shared" ref="AH1347:AL1347" si="348">+AH1346+AH1326</f>
        <v>58</v>
      </c>
      <c r="AI1347" s="215">
        <f t="shared" si="348"/>
        <v>10690148</v>
      </c>
      <c r="AJ1347" s="215">
        <f t="shared" si="348"/>
        <v>0</v>
      </c>
      <c r="AK1347" s="215">
        <f t="shared" si="348"/>
        <v>0</v>
      </c>
      <c r="AL1347" s="215">
        <f t="shared" si="348"/>
        <v>10708148</v>
      </c>
    </row>
    <row r="1348" spans="1:38" s="176" customFormat="1" ht="49.5" customHeight="1">
      <c r="A1348" s="30"/>
      <c r="B1348" s="2562" t="s">
        <v>5325</v>
      </c>
      <c r="C1348" s="2562"/>
      <c r="D1348" s="2562"/>
      <c r="E1348" s="2562"/>
      <c r="F1348" s="2562"/>
      <c r="G1348" s="2562"/>
      <c r="H1348" s="2562"/>
      <c r="I1348" s="2562"/>
      <c r="J1348" s="2562"/>
      <c r="K1348" s="31"/>
      <c r="L1348" s="31"/>
      <c r="M1348" s="175"/>
      <c r="N1348" s="175"/>
      <c r="O1348" s="34"/>
      <c r="P1348" s="175"/>
      <c r="Q1348" s="31"/>
      <c r="R1348" s="41" t="s">
        <v>215</v>
      </c>
      <c r="S1348" s="34"/>
      <c r="T1348" s="175"/>
      <c r="U1348" s="34"/>
      <c r="V1348" s="175"/>
      <c r="W1348" s="34"/>
      <c r="X1348" s="175"/>
      <c r="Y1348" s="134"/>
      <c r="Z1348" s="31"/>
      <c r="AA1348" s="174"/>
      <c r="AB1348" s="31"/>
      <c r="AC1348" s="31"/>
      <c r="AD1348" s="31"/>
      <c r="AE1348" s="41"/>
      <c r="AF1348" s="134"/>
      <c r="AG1348" s="31"/>
      <c r="AH1348" s="174"/>
      <c r="AI1348" s="31"/>
      <c r="AJ1348" s="31"/>
      <c r="AK1348" s="31"/>
      <c r="AL1348" s="41"/>
    </row>
    <row r="1349" spans="1:38" s="324" customFormat="1" ht="14.25">
      <c r="A1349" s="244"/>
      <c r="B1349" s="321"/>
      <c r="C1349" s="2548" t="s">
        <v>5278</v>
      </c>
      <c r="D1349" s="2548" t="s">
        <v>5279</v>
      </c>
      <c r="E1349" s="322"/>
      <c r="F1349" s="323"/>
      <c r="G1349" s="323"/>
      <c r="H1349" s="323"/>
      <c r="I1349" s="1257" t="s">
        <v>5364</v>
      </c>
      <c r="J1349" s="323"/>
      <c r="K1349" s="323"/>
      <c r="L1349" s="323"/>
      <c r="M1349" s="323"/>
      <c r="N1349" s="322"/>
      <c r="O1349" s="2531" t="s">
        <v>1978</v>
      </c>
      <c r="P1349" s="2531"/>
      <c r="Q1349" s="2531"/>
      <c r="R1349" s="2531"/>
      <c r="S1349" s="2560"/>
      <c r="T1349" s="2561" t="s">
        <v>216</v>
      </c>
      <c r="U1349" s="2531"/>
      <c r="V1349" s="2531"/>
      <c r="W1349" s="2531"/>
      <c r="X1349" s="2560"/>
      <c r="Y1349" s="322"/>
      <c r="Z1349" s="323"/>
      <c r="AA1349" s="1257" t="s">
        <v>5883</v>
      </c>
      <c r="AB1349" s="323"/>
      <c r="AC1349" s="323"/>
      <c r="AD1349" s="323"/>
      <c r="AE1349" s="442"/>
      <c r="AF1349" s="322"/>
      <c r="AG1349" s="323"/>
      <c r="AH1349" s="1257" t="s">
        <v>7103</v>
      </c>
      <c r="AI1349" s="323"/>
      <c r="AJ1349" s="323"/>
      <c r="AK1349" s="323"/>
      <c r="AL1349" s="442"/>
    </row>
    <row r="1350" spans="1:38" s="176" customFormat="1" ht="76.5">
      <c r="A1350" s="210" t="s">
        <v>114</v>
      </c>
      <c r="B1350" s="2162" t="s">
        <v>218</v>
      </c>
      <c r="C1350" s="2550"/>
      <c r="D1350" s="2550"/>
      <c r="E1350" s="2162" t="s">
        <v>219</v>
      </c>
      <c r="F1350" s="2162" t="s">
        <v>220</v>
      </c>
      <c r="G1350" s="2162" t="s">
        <v>221</v>
      </c>
      <c r="H1350" s="521" t="s">
        <v>5368</v>
      </c>
      <c r="I1350" s="2162" t="s">
        <v>211</v>
      </c>
      <c r="J1350" s="281" t="s">
        <v>460</v>
      </c>
      <c r="K1350" s="2162" t="s">
        <v>222</v>
      </c>
      <c r="L1350" s="2162" t="s">
        <v>223</v>
      </c>
      <c r="M1350" s="2162" t="s">
        <v>5365</v>
      </c>
      <c r="N1350" s="521" t="s">
        <v>4246</v>
      </c>
      <c r="O1350" s="2162" t="s">
        <v>211</v>
      </c>
      <c r="P1350" s="2162" t="s">
        <v>240</v>
      </c>
      <c r="Q1350" s="2162" t="s">
        <v>222</v>
      </c>
      <c r="R1350" s="2162" t="s">
        <v>223</v>
      </c>
      <c r="S1350" s="2162" t="s">
        <v>5366</v>
      </c>
      <c r="T1350" s="2162" t="s">
        <v>211</v>
      </c>
      <c r="U1350" s="2162" t="s">
        <v>240</v>
      </c>
      <c r="V1350" s="2162" t="s">
        <v>222</v>
      </c>
      <c r="W1350" s="2162" t="s">
        <v>223</v>
      </c>
      <c r="X1350" s="2162" t="s">
        <v>5367</v>
      </c>
      <c r="Y1350" s="2162" t="s">
        <v>221</v>
      </c>
      <c r="Z1350" s="521" t="s">
        <v>6685</v>
      </c>
      <c r="AA1350" s="2162" t="s">
        <v>211</v>
      </c>
      <c r="AB1350" s="2162" t="s">
        <v>240</v>
      </c>
      <c r="AC1350" s="2162" t="s">
        <v>222</v>
      </c>
      <c r="AD1350" s="2162" t="s">
        <v>223</v>
      </c>
      <c r="AE1350" s="2162" t="s">
        <v>254</v>
      </c>
      <c r="AF1350" s="2162" t="s">
        <v>221</v>
      </c>
      <c r="AG1350" s="521" t="s">
        <v>8075</v>
      </c>
      <c r="AH1350" s="2162" t="s">
        <v>211</v>
      </c>
      <c r="AI1350" s="2162" t="s">
        <v>240</v>
      </c>
      <c r="AJ1350" s="2162" t="s">
        <v>222</v>
      </c>
      <c r="AK1350" s="2162" t="s">
        <v>223</v>
      </c>
      <c r="AL1350" s="2162" t="s">
        <v>254</v>
      </c>
    </row>
    <row r="1351" spans="1:38" s="35" customFormat="1" ht="12.75">
      <c r="A1351" s="123">
        <v>1</v>
      </c>
      <c r="B1351" s="123">
        <v>2</v>
      </c>
      <c r="C1351" s="123"/>
      <c r="D1351" s="123">
        <v>3</v>
      </c>
      <c r="E1351" s="123">
        <v>4</v>
      </c>
      <c r="F1351" s="123">
        <v>5</v>
      </c>
      <c r="G1351" s="123">
        <v>6</v>
      </c>
      <c r="H1351" s="123">
        <v>7</v>
      </c>
      <c r="I1351" s="123">
        <v>8</v>
      </c>
      <c r="J1351" s="123">
        <v>9</v>
      </c>
      <c r="K1351" s="123">
        <v>10</v>
      </c>
      <c r="L1351" s="123">
        <v>11</v>
      </c>
      <c r="M1351" s="123">
        <v>12</v>
      </c>
      <c r="N1351" s="123">
        <v>13</v>
      </c>
      <c r="O1351" s="123">
        <v>14</v>
      </c>
      <c r="P1351" s="123">
        <v>15</v>
      </c>
      <c r="Q1351" s="123">
        <v>16</v>
      </c>
      <c r="R1351" s="123">
        <v>17</v>
      </c>
      <c r="S1351" s="123">
        <v>18</v>
      </c>
      <c r="T1351" s="123">
        <v>19</v>
      </c>
      <c r="U1351" s="123">
        <v>20</v>
      </c>
      <c r="V1351" s="123">
        <v>21</v>
      </c>
      <c r="W1351" s="123">
        <v>22</v>
      </c>
      <c r="X1351" s="123">
        <v>23</v>
      </c>
      <c r="Y1351" s="123">
        <v>24</v>
      </c>
      <c r="Z1351" s="123">
        <v>25</v>
      </c>
      <c r="AA1351" s="123">
        <v>26</v>
      </c>
      <c r="AB1351" s="123">
        <v>27</v>
      </c>
      <c r="AC1351" s="123">
        <v>28</v>
      </c>
      <c r="AD1351" s="123">
        <v>29</v>
      </c>
      <c r="AE1351" s="123">
        <v>30</v>
      </c>
      <c r="AF1351" s="123">
        <v>31</v>
      </c>
      <c r="AG1351" s="123">
        <v>32</v>
      </c>
      <c r="AH1351" s="123">
        <v>33</v>
      </c>
      <c r="AI1351" s="123">
        <v>34</v>
      </c>
      <c r="AJ1351" s="123">
        <v>35</v>
      </c>
      <c r="AK1351" s="123">
        <v>36</v>
      </c>
      <c r="AL1351" s="123">
        <v>37</v>
      </c>
    </row>
    <row r="1352" spans="1:38" ht="27">
      <c r="A1352" s="211" t="s">
        <v>3</v>
      </c>
      <c r="B1352" s="212" t="s">
        <v>4247</v>
      </c>
      <c r="C1352" s="212"/>
      <c r="D1352" s="213"/>
      <c r="E1352" s="213"/>
      <c r="F1352" s="213"/>
      <c r="G1352" s="213"/>
      <c r="H1352" s="213"/>
      <c r="I1352" s="212"/>
      <c r="J1352" s="213"/>
      <c r="K1352" s="213"/>
      <c r="L1352" s="213"/>
      <c r="M1352" s="213"/>
      <c r="N1352" s="213"/>
      <c r="O1352" s="212"/>
      <c r="P1352" s="213"/>
      <c r="Q1352" s="213"/>
      <c r="R1352" s="213"/>
      <c r="S1352" s="212"/>
      <c r="T1352" s="213"/>
      <c r="U1352" s="212"/>
      <c r="V1352" s="213"/>
      <c r="W1352" s="106"/>
      <c r="X1352" s="106"/>
      <c r="Y1352" s="213"/>
      <c r="Z1352" s="213"/>
      <c r="AA1352" s="212"/>
      <c r="AB1352" s="213"/>
      <c r="AC1352" s="213"/>
      <c r="AD1352" s="213"/>
      <c r="AE1352" s="213"/>
      <c r="AF1352" s="213"/>
      <c r="AG1352" s="213"/>
      <c r="AH1352" s="212"/>
      <c r="AI1352" s="213"/>
      <c r="AJ1352" s="213"/>
      <c r="AK1352" s="213"/>
      <c r="AL1352" s="213"/>
    </row>
    <row r="1353" spans="1:38">
      <c r="A1353" s="194"/>
      <c r="B1353" s="179" t="s">
        <v>126</v>
      </c>
      <c r="C1353" s="179"/>
      <c r="D1353" s="213"/>
      <c r="E1353" s="213"/>
      <c r="F1353" s="213"/>
      <c r="G1353" s="213"/>
      <c r="H1353" s="213"/>
      <c r="I1353" s="179"/>
      <c r="J1353" s="179"/>
      <c r="K1353" s="179"/>
      <c r="L1353" s="179"/>
      <c r="M1353" s="179"/>
      <c r="N1353" s="213"/>
      <c r="O1353" s="179"/>
      <c r="P1353" s="179"/>
      <c r="Q1353" s="179"/>
      <c r="R1353" s="179"/>
      <c r="S1353" s="179"/>
      <c r="T1353" s="179"/>
      <c r="U1353" s="179"/>
      <c r="V1353" s="179"/>
      <c r="W1353" s="106"/>
      <c r="X1353" s="106"/>
      <c r="Y1353" s="213"/>
      <c r="Z1353" s="213"/>
      <c r="AA1353" s="179"/>
      <c r="AB1353" s="179"/>
      <c r="AC1353" s="179"/>
      <c r="AD1353" s="179"/>
      <c r="AE1353" s="179"/>
      <c r="AF1353" s="213"/>
      <c r="AG1353" s="213"/>
      <c r="AH1353" s="179"/>
      <c r="AI1353" s="179"/>
      <c r="AJ1353" s="179"/>
      <c r="AK1353" s="179"/>
      <c r="AL1353" s="179"/>
    </row>
    <row r="1354" spans="1:38">
      <c r="A1354" s="194"/>
      <c r="B1354" s="179" t="s">
        <v>225</v>
      </c>
      <c r="C1354" s="179"/>
      <c r="D1354" s="213"/>
      <c r="E1354" s="213"/>
      <c r="F1354" s="213"/>
      <c r="G1354" s="213"/>
      <c r="H1354" s="213"/>
      <c r="I1354" s="179"/>
      <c r="J1354" s="179"/>
      <c r="K1354" s="179"/>
      <c r="L1354" s="179"/>
      <c r="M1354" s="179"/>
      <c r="N1354" s="213"/>
      <c r="O1354" s="179"/>
      <c r="P1354" s="179"/>
      <c r="Q1354" s="179"/>
      <c r="R1354" s="179"/>
      <c r="S1354" s="179"/>
      <c r="T1354" s="179"/>
      <c r="U1354" s="179"/>
      <c r="V1354" s="179"/>
      <c r="W1354" s="106"/>
      <c r="X1354" s="106"/>
      <c r="Y1354" s="213"/>
      <c r="Z1354" s="213"/>
      <c r="AA1354" s="179"/>
      <c r="AB1354" s="179"/>
      <c r="AC1354" s="179"/>
      <c r="AD1354" s="179"/>
      <c r="AE1354" s="179"/>
      <c r="AF1354" s="213"/>
      <c r="AG1354" s="213"/>
      <c r="AH1354" s="179"/>
      <c r="AI1354" s="179"/>
      <c r="AJ1354" s="179"/>
      <c r="AK1354" s="179"/>
      <c r="AL1354" s="179"/>
    </row>
    <row r="1355" spans="1:38">
      <c r="A1355" s="194"/>
      <c r="B1355" s="179" t="s">
        <v>226</v>
      </c>
      <c r="C1355" s="179"/>
      <c r="D1355" s="213"/>
      <c r="E1355" s="213"/>
      <c r="F1355" s="213"/>
      <c r="G1355" s="213"/>
      <c r="H1355" s="213"/>
      <c r="I1355" s="179"/>
      <c r="J1355" s="179"/>
      <c r="K1355" s="179"/>
      <c r="L1355" s="179"/>
      <c r="M1355" s="179"/>
      <c r="N1355" s="213"/>
      <c r="O1355" s="179"/>
      <c r="P1355" s="179"/>
      <c r="Q1355" s="179"/>
      <c r="R1355" s="179"/>
      <c r="S1355" s="179"/>
      <c r="T1355" s="179"/>
      <c r="U1355" s="179"/>
      <c r="V1355" s="179"/>
      <c r="W1355" s="106"/>
      <c r="X1355" s="106"/>
      <c r="Y1355" s="213"/>
      <c r="Z1355" s="213"/>
      <c r="AA1355" s="179"/>
      <c r="AB1355" s="179"/>
      <c r="AC1355" s="179"/>
      <c r="AD1355" s="179"/>
      <c r="AE1355" s="179"/>
      <c r="AF1355" s="213"/>
      <c r="AG1355" s="213"/>
      <c r="AH1355" s="179"/>
      <c r="AI1355" s="179"/>
      <c r="AJ1355" s="179"/>
      <c r="AK1355" s="179"/>
      <c r="AL1355" s="179"/>
    </row>
    <row r="1356" spans="1:38" ht="27">
      <c r="A1356" s="194">
        <v>1</v>
      </c>
      <c r="B1356" s="102" t="s">
        <v>5541</v>
      </c>
      <c r="C1356" s="102" t="s">
        <v>5283</v>
      </c>
      <c r="D1356" s="194">
        <v>1977</v>
      </c>
      <c r="E1356" s="942" t="s">
        <v>100</v>
      </c>
      <c r="F1356" s="194" t="s">
        <v>981</v>
      </c>
      <c r="G1356" s="194">
        <v>15</v>
      </c>
      <c r="H1356" s="194">
        <v>6.09</v>
      </c>
      <c r="I1356" s="102">
        <v>1</v>
      </c>
      <c r="J1356" s="102">
        <v>506688</v>
      </c>
      <c r="K1356" s="102"/>
      <c r="L1356" s="102"/>
      <c r="M1356" s="213">
        <f t="shared" ref="M1356:M1405" si="349">J1356+K1356+L1356</f>
        <v>506688</v>
      </c>
      <c r="N1356" s="194">
        <v>6.09</v>
      </c>
      <c r="O1356" s="102">
        <v>1</v>
      </c>
      <c r="P1356" s="194">
        <v>506688</v>
      </c>
      <c r="Q1356" s="194"/>
      <c r="R1356" s="194"/>
      <c r="S1356" s="213">
        <f t="shared" ref="S1356:S1405" si="350">P1356+Q1356+R1356</f>
        <v>506688</v>
      </c>
      <c r="T1356" s="213">
        <f t="shared" ref="T1356:W1402" si="351">I1356-O1356</f>
        <v>0</v>
      </c>
      <c r="U1356" s="213">
        <f t="shared" si="351"/>
        <v>0</v>
      </c>
      <c r="V1356" s="213">
        <f t="shared" si="351"/>
        <v>0</v>
      </c>
      <c r="W1356" s="213">
        <f t="shared" si="351"/>
        <v>0</v>
      </c>
      <c r="X1356" s="213">
        <f t="shared" ref="X1356:X1405" si="352">U1356+V1356+W1356</f>
        <v>0</v>
      </c>
      <c r="Y1356" s="194">
        <v>16</v>
      </c>
      <c r="Z1356" s="194">
        <v>6.29</v>
      </c>
      <c r="AA1356" s="102">
        <v>1</v>
      </c>
      <c r="AB1356" s="102">
        <v>523328</v>
      </c>
      <c r="AC1356" s="102"/>
      <c r="AD1356" s="102"/>
      <c r="AE1356" s="213">
        <f t="shared" ref="AE1356:AE1405" si="353">AB1356+AC1356+AD1356</f>
        <v>523328</v>
      </c>
      <c r="AF1356" s="194">
        <v>17</v>
      </c>
      <c r="AG1356" s="194">
        <v>6.29</v>
      </c>
      <c r="AH1356" s="102">
        <v>1</v>
      </c>
      <c r="AI1356" s="102">
        <v>523328</v>
      </c>
      <c r="AJ1356" s="102"/>
      <c r="AK1356" s="102"/>
      <c r="AL1356" s="213">
        <f t="shared" ref="AL1356:AL1405" si="354">AI1356+AJ1356+AK1356</f>
        <v>523328</v>
      </c>
    </row>
    <row r="1357" spans="1:38" ht="27">
      <c r="A1357" s="194">
        <v>2</v>
      </c>
      <c r="B1357" s="102" t="s">
        <v>5542</v>
      </c>
      <c r="C1357" s="102" t="s">
        <v>5282</v>
      </c>
      <c r="D1357" s="194">
        <v>1988</v>
      </c>
      <c r="E1357" s="942" t="s">
        <v>1120</v>
      </c>
      <c r="F1357" s="194" t="s">
        <v>984</v>
      </c>
      <c r="G1357" s="194">
        <v>4</v>
      </c>
      <c r="H1357" s="194">
        <v>4.41</v>
      </c>
      <c r="I1357" s="102">
        <v>1</v>
      </c>
      <c r="J1357" s="102">
        <v>366912</v>
      </c>
      <c r="K1357" s="102"/>
      <c r="L1357" s="102"/>
      <c r="M1357" s="213">
        <f t="shared" si="349"/>
        <v>366912</v>
      </c>
      <c r="N1357" s="194">
        <v>4.2699999999999996</v>
      </c>
      <c r="O1357" s="102">
        <v>1</v>
      </c>
      <c r="P1357" s="194">
        <v>355263.99999999994</v>
      </c>
      <c r="Q1357" s="194"/>
      <c r="R1357" s="194"/>
      <c r="S1357" s="213">
        <f t="shared" si="350"/>
        <v>355263.99999999994</v>
      </c>
      <c r="T1357" s="213">
        <f t="shared" si="351"/>
        <v>0</v>
      </c>
      <c r="U1357" s="213">
        <f t="shared" si="351"/>
        <v>11648.000000000058</v>
      </c>
      <c r="V1357" s="213">
        <f t="shared" si="351"/>
        <v>0</v>
      </c>
      <c r="W1357" s="213">
        <f t="shared" si="351"/>
        <v>0</v>
      </c>
      <c r="X1357" s="213">
        <f t="shared" si="352"/>
        <v>11648.000000000058</v>
      </c>
      <c r="Y1357" s="194">
        <v>5</v>
      </c>
      <c r="Z1357" s="194">
        <v>4.41</v>
      </c>
      <c r="AA1357" s="102">
        <v>1</v>
      </c>
      <c r="AB1357" s="102">
        <v>366912</v>
      </c>
      <c r="AC1357" s="102"/>
      <c r="AD1357" s="102"/>
      <c r="AE1357" s="213">
        <f t="shared" si="353"/>
        <v>366912</v>
      </c>
      <c r="AF1357" s="194">
        <v>6</v>
      </c>
      <c r="AG1357" s="194">
        <v>4.55</v>
      </c>
      <c r="AH1357" s="102">
        <v>1</v>
      </c>
      <c r="AI1357" s="102">
        <v>378560</v>
      </c>
      <c r="AJ1357" s="102"/>
      <c r="AK1357" s="102"/>
      <c r="AL1357" s="213">
        <f t="shared" si="354"/>
        <v>378560</v>
      </c>
    </row>
    <row r="1358" spans="1:38">
      <c r="A1358" s="194">
        <v>3</v>
      </c>
      <c r="B1358" s="104" t="s">
        <v>759</v>
      </c>
      <c r="C1358" s="104"/>
      <c r="D1358" s="194"/>
      <c r="E1358" s="942" t="s">
        <v>1283</v>
      </c>
      <c r="F1358" s="194" t="s">
        <v>988</v>
      </c>
      <c r="G1358" s="194">
        <v>7</v>
      </c>
      <c r="H1358" s="194">
        <v>3.76</v>
      </c>
      <c r="I1358" s="102">
        <v>1</v>
      </c>
      <c r="J1358" s="102">
        <v>312832</v>
      </c>
      <c r="K1358" s="102"/>
      <c r="L1358" s="102"/>
      <c r="M1358" s="213">
        <f t="shared" si="349"/>
        <v>312832</v>
      </c>
      <c r="N1358" s="194">
        <v>3.76</v>
      </c>
      <c r="O1358" s="102">
        <v>1</v>
      </c>
      <c r="P1358" s="194">
        <v>312832</v>
      </c>
      <c r="Q1358" s="194"/>
      <c r="R1358" s="194"/>
      <c r="S1358" s="213">
        <f t="shared" si="350"/>
        <v>312832</v>
      </c>
      <c r="T1358" s="213">
        <f t="shared" si="351"/>
        <v>0</v>
      </c>
      <c r="U1358" s="213">
        <f t="shared" si="351"/>
        <v>0</v>
      </c>
      <c r="V1358" s="213">
        <f t="shared" si="351"/>
        <v>0</v>
      </c>
      <c r="W1358" s="213">
        <f t="shared" si="351"/>
        <v>0</v>
      </c>
      <c r="X1358" s="213">
        <f t="shared" si="352"/>
        <v>0</v>
      </c>
      <c r="Y1358" s="194">
        <v>8</v>
      </c>
      <c r="Z1358" s="194">
        <v>3.88</v>
      </c>
      <c r="AA1358" s="102">
        <v>1</v>
      </c>
      <c r="AB1358" s="102">
        <v>322816</v>
      </c>
      <c r="AC1358" s="102"/>
      <c r="AD1358" s="102"/>
      <c r="AE1358" s="213">
        <f t="shared" si="353"/>
        <v>322816</v>
      </c>
      <c r="AF1358" s="194">
        <v>9</v>
      </c>
      <c r="AG1358" s="194">
        <v>3.88</v>
      </c>
      <c r="AH1358" s="102">
        <v>1</v>
      </c>
      <c r="AI1358" s="102">
        <v>322816</v>
      </c>
      <c r="AJ1358" s="102"/>
      <c r="AK1358" s="102"/>
      <c r="AL1358" s="213">
        <f t="shared" si="354"/>
        <v>322816</v>
      </c>
    </row>
    <row r="1359" spans="1:38" ht="54">
      <c r="A1359" s="194">
        <v>4</v>
      </c>
      <c r="B1359" s="102" t="s">
        <v>7042</v>
      </c>
      <c r="C1359" s="102" t="s">
        <v>5283</v>
      </c>
      <c r="D1359" s="194">
        <v>1995</v>
      </c>
      <c r="E1359" s="942" t="s">
        <v>1110</v>
      </c>
      <c r="F1359" s="194" t="s">
        <v>981</v>
      </c>
      <c r="G1359" s="194">
        <v>1</v>
      </c>
      <c r="H1359" s="194">
        <v>4.8600000000000003</v>
      </c>
      <c r="I1359" s="102">
        <v>1</v>
      </c>
      <c r="J1359" s="102">
        <v>404352</v>
      </c>
      <c r="K1359" s="102"/>
      <c r="L1359" s="102"/>
      <c r="M1359" s="213">
        <f t="shared" si="349"/>
        <v>404352</v>
      </c>
      <c r="N1359" s="194">
        <v>4.7</v>
      </c>
      <c r="O1359" s="102">
        <v>1</v>
      </c>
      <c r="P1359" s="194">
        <v>391040</v>
      </c>
      <c r="Q1359" s="194"/>
      <c r="R1359" s="194"/>
      <c r="S1359" s="213">
        <f t="shared" si="350"/>
        <v>391040</v>
      </c>
      <c r="T1359" s="213">
        <f t="shared" si="351"/>
        <v>0</v>
      </c>
      <c r="U1359" s="213">
        <f t="shared" si="351"/>
        <v>13312</v>
      </c>
      <c r="V1359" s="213">
        <f t="shared" si="351"/>
        <v>0</v>
      </c>
      <c r="W1359" s="213">
        <f t="shared" si="351"/>
        <v>0</v>
      </c>
      <c r="X1359" s="213">
        <f t="shared" si="352"/>
        <v>13312</v>
      </c>
      <c r="Y1359" s="194">
        <v>2</v>
      </c>
      <c r="Z1359" s="194">
        <v>5.01</v>
      </c>
      <c r="AA1359" s="102">
        <v>1</v>
      </c>
      <c r="AB1359" s="102">
        <v>416832</v>
      </c>
      <c r="AC1359" s="102"/>
      <c r="AD1359" s="102"/>
      <c r="AE1359" s="213">
        <f t="shared" si="353"/>
        <v>416832</v>
      </c>
      <c r="AF1359" s="194">
        <v>3</v>
      </c>
      <c r="AG1359" s="194">
        <v>5.18</v>
      </c>
      <c r="AH1359" s="102">
        <v>1</v>
      </c>
      <c r="AI1359" s="102">
        <v>430976</v>
      </c>
      <c r="AJ1359" s="102"/>
      <c r="AK1359" s="102"/>
      <c r="AL1359" s="213">
        <f t="shared" si="354"/>
        <v>430976</v>
      </c>
    </row>
    <row r="1360" spans="1:38" ht="67.5">
      <c r="A1360" s="194">
        <v>5</v>
      </c>
      <c r="B1360" s="102" t="s">
        <v>5543</v>
      </c>
      <c r="C1360" s="102" t="s">
        <v>5283</v>
      </c>
      <c r="D1360" s="194">
        <v>1998</v>
      </c>
      <c r="E1360" s="942" t="s">
        <v>1111</v>
      </c>
      <c r="F1360" s="194" t="s">
        <v>984</v>
      </c>
      <c r="G1360" s="194">
        <v>3</v>
      </c>
      <c r="H1360" s="194">
        <v>4.2699999999999996</v>
      </c>
      <c r="I1360" s="102">
        <v>1</v>
      </c>
      <c r="J1360" s="102">
        <v>355263.99999999994</v>
      </c>
      <c r="K1360" s="102"/>
      <c r="L1360" s="102"/>
      <c r="M1360" s="213">
        <f t="shared" si="349"/>
        <v>355263.99999999994</v>
      </c>
      <c r="N1360" s="194">
        <v>4.1399999999999997</v>
      </c>
      <c r="O1360" s="102">
        <v>1</v>
      </c>
      <c r="P1360" s="194">
        <v>344448</v>
      </c>
      <c r="Q1360" s="194"/>
      <c r="R1360" s="194"/>
      <c r="S1360" s="213">
        <f t="shared" si="350"/>
        <v>344448</v>
      </c>
      <c r="T1360" s="213">
        <f t="shared" si="351"/>
        <v>0</v>
      </c>
      <c r="U1360" s="213">
        <f t="shared" si="351"/>
        <v>10815.999999999942</v>
      </c>
      <c r="V1360" s="213">
        <f t="shared" si="351"/>
        <v>0</v>
      </c>
      <c r="W1360" s="213">
        <f t="shared" si="351"/>
        <v>0</v>
      </c>
      <c r="X1360" s="213">
        <f t="shared" si="352"/>
        <v>10815.999999999942</v>
      </c>
      <c r="Y1360" s="194">
        <v>4</v>
      </c>
      <c r="Z1360" s="194">
        <v>4.41</v>
      </c>
      <c r="AA1360" s="102">
        <v>1</v>
      </c>
      <c r="AB1360" s="102">
        <v>366912</v>
      </c>
      <c r="AC1360" s="102"/>
      <c r="AD1360" s="102"/>
      <c r="AE1360" s="213">
        <f t="shared" si="353"/>
        <v>366912</v>
      </c>
      <c r="AF1360" s="194">
        <v>5</v>
      </c>
      <c r="AG1360" s="194">
        <v>4.41</v>
      </c>
      <c r="AH1360" s="102">
        <v>1</v>
      </c>
      <c r="AI1360" s="102">
        <v>366912</v>
      </c>
      <c r="AJ1360" s="102"/>
      <c r="AK1360" s="102"/>
      <c r="AL1360" s="213">
        <f t="shared" si="354"/>
        <v>366912</v>
      </c>
    </row>
    <row r="1361" spans="1:38" ht="67.5">
      <c r="A1361" s="194">
        <v>6</v>
      </c>
      <c r="B1361" s="104" t="s">
        <v>6854</v>
      </c>
      <c r="C1361" s="104" t="s">
        <v>5282</v>
      </c>
      <c r="D1361" s="194">
        <v>1982</v>
      </c>
      <c r="E1361" s="942" t="s">
        <v>1114</v>
      </c>
      <c r="F1361" s="194" t="s">
        <v>1115</v>
      </c>
      <c r="G1361" s="194">
        <v>9</v>
      </c>
      <c r="H1361" s="194">
        <v>3.21</v>
      </c>
      <c r="I1361" s="102">
        <v>1</v>
      </c>
      <c r="J1361" s="102">
        <v>267072</v>
      </c>
      <c r="K1361" s="102"/>
      <c r="L1361" s="102"/>
      <c r="M1361" s="213">
        <f t="shared" si="349"/>
        <v>267072</v>
      </c>
      <c r="N1361" s="194">
        <v>3.21</v>
      </c>
      <c r="O1361" s="102">
        <v>1</v>
      </c>
      <c r="P1361" s="194">
        <v>267072</v>
      </c>
      <c r="Q1361" s="194"/>
      <c r="R1361" s="194"/>
      <c r="S1361" s="213">
        <f t="shared" si="350"/>
        <v>267072</v>
      </c>
      <c r="T1361" s="213">
        <f t="shared" si="351"/>
        <v>0</v>
      </c>
      <c r="U1361" s="213">
        <f t="shared" si="351"/>
        <v>0</v>
      </c>
      <c r="V1361" s="213">
        <f t="shared" si="351"/>
        <v>0</v>
      </c>
      <c r="W1361" s="213">
        <f t="shared" si="351"/>
        <v>0</v>
      </c>
      <c r="X1361" s="213">
        <f t="shared" si="352"/>
        <v>0</v>
      </c>
      <c r="Y1361" s="194">
        <v>10</v>
      </c>
      <c r="Z1361" s="194">
        <v>3.31</v>
      </c>
      <c r="AA1361" s="102">
        <v>1</v>
      </c>
      <c r="AB1361" s="102">
        <v>275392</v>
      </c>
      <c r="AC1361" s="102"/>
      <c r="AD1361" s="102"/>
      <c r="AE1361" s="213">
        <f t="shared" si="353"/>
        <v>275392</v>
      </c>
      <c r="AF1361" s="194">
        <v>11</v>
      </c>
      <c r="AG1361" s="194">
        <v>3.31</v>
      </c>
      <c r="AH1361" s="102">
        <v>1</v>
      </c>
      <c r="AI1361" s="102">
        <v>275392</v>
      </c>
      <c r="AJ1361" s="102"/>
      <c r="AK1361" s="102"/>
      <c r="AL1361" s="213">
        <f t="shared" si="354"/>
        <v>275392</v>
      </c>
    </row>
    <row r="1362" spans="1:38" ht="67.5">
      <c r="A1362" s="194">
        <v>7</v>
      </c>
      <c r="B1362" s="102" t="s">
        <v>759</v>
      </c>
      <c r="C1362" s="102"/>
      <c r="D1362" s="194"/>
      <c r="E1362" s="942" t="s">
        <v>1118</v>
      </c>
      <c r="F1362" s="194" t="s">
        <v>990</v>
      </c>
      <c r="G1362" s="194">
        <v>7</v>
      </c>
      <c r="H1362" s="194">
        <v>1.96</v>
      </c>
      <c r="I1362" s="102">
        <v>1</v>
      </c>
      <c r="J1362" s="102">
        <v>163072</v>
      </c>
      <c r="K1362" s="102"/>
      <c r="L1362" s="102"/>
      <c r="M1362" s="213">
        <f t="shared" si="349"/>
        <v>163072</v>
      </c>
      <c r="N1362" s="194">
        <v>1.96</v>
      </c>
      <c r="O1362" s="102">
        <v>1</v>
      </c>
      <c r="P1362" s="194">
        <v>163072</v>
      </c>
      <c r="Q1362" s="194"/>
      <c r="R1362" s="194"/>
      <c r="S1362" s="213">
        <f t="shared" si="350"/>
        <v>163072</v>
      </c>
      <c r="T1362" s="213">
        <f t="shared" si="351"/>
        <v>0</v>
      </c>
      <c r="U1362" s="213">
        <f t="shared" si="351"/>
        <v>0</v>
      </c>
      <c r="V1362" s="213">
        <f t="shared" si="351"/>
        <v>0</v>
      </c>
      <c r="W1362" s="213">
        <f t="shared" si="351"/>
        <v>0</v>
      </c>
      <c r="X1362" s="213">
        <f t="shared" si="352"/>
        <v>0</v>
      </c>
      <c r="Y1362" s="194">
        <v>8</v>
      </c>
      <c r="Z1362" s="194">
        <v>2.02</v>
      </c>
      <c r="AA1362" s="102">
        <v>1</v>
      </c>
      <c r="AB1362" s="102">
        <v>168064</v>
      </c>
      <c r="AC1362" s="102"/>
      <c r="AD1362" s="102"/>
      <c r="AE1362" s="213">
        <f t="shared" si="353"/>
        <v>168064</v>
      </c>
      <c r="AF1362" s="194">
        <v>9</v>
      </c>
      <c r="AG1362" s="194">
        <v>2.02</v>
      </c>
      <c r="AH1362" s="102">
        <v>1</v>
      </c>
      <c r="AI1362" s="102">
        <v>168064</v>
      </c>
      <c r="AJ1362" s="102"/>
      <c r="AK1362" s="102"/>
      <c r="AL1362" s="213">
        <f t="shared" si="354"/>
        <v>168064</v>
      </c>
    </row>
    <row r="1363" spans="1:38">
      <c r="A1363" s="194">
        <v>8</v>
      </c>
      <c r="B1363" s="102" t="s">
        <v>5544</v>
      </c>
      <c r="C1363" s="102" t="s">
        <v>5282</v>
      </c>
      <c r="D1363" s="194">
        <v>1976</v>
      </c>
      <c r="E1363" s="942" t="s">
        <v>1123</v>
      </c>
      <c r="F1363" s="194" t="s">
        <v>984</v>
      </c>
      <c r="G1363" s="194">
        <v>4</v>
      </c>
      <c r="H1363" s="194">
        <v>4.41</v>
      </c>
      <c r="I1363" s="102">
        <v>1</v>
      </c>
      <c r="J1363" s="102">
        <v>366912</v>
      </c>
      <c r="K1363" s="102"/>
      <c r="L1363" s="102"/>
      <c r="M1363" s="213">
        <f t="shared" si="349"/>
        <v>366912</v>
      </c>
      <c r="N1363" s="194">
        <v>4.2699999999999996</v>
      </c>
      <c r="O1363" s="102">
        <v>1</v>
      </c>
      <c r="P1363" s="194">
        <v>355263.99999999994</v>
      </c>
      <c r="Q1363" s="194"/>
      <c r="R1363" s="194"/>
      <c r="S1363" s="213">
        <f t="shared" si="350"/>
        <v>355263.99999999994</v>
      </c>
      <c r="T1363" s="213">
        <f t="shared" si="351"/>
        <v>0</v>
      </c>
      <c r="U1363" s="213">
        <f t="shared" si="351"/>
        <v>11648.000000000058</v>
      </c>
      <c r="V1363" s="213">
        <f t="shared" si="351"/>
        <v>0</v>
      </c>
      <c r="W1363" s="213">
        <f t="shared" si="351"/>
        <v>0</v>
      </c>
      <c r="X1363" s="213">
        <f t="shared" si="352"/>
        <v>11648.000000000058</v>
      </c>
      <c r="Y1363" s="194">
        <v>5</v>
      </c>
      <c r="Z1363" s="194">
        <v>4.41</v>
      </c>
      <c r="AA1363" s="102">
        <v>1</v>
      </c>
      <c r="AB1363" s="102">
        <v>366912</v>
      </c>
      <c r="AC1363" s="102"/>
      <c r="AD1363" s="102"/>
      <c r="AE1363" s="213">
        <f t="shared" si="353"/>
        <v>366912</v>
      </c>
      <c r="AF1363" s="194">
        <v>6</v>
      </c>
      <c r="AG1363" s="194">
        <v>4.55</v>
      </c>
      <c r="AH1363" s="102">
        <v>1</v>
      </c>
      <c r="AI1363" s="102">
        <v>378560</v>
      </c>
      <c r="AJ1363" s="102"/>
      <c r="AK1363" s="102"/>
      <c r="AL1363" s="213">
        <f t="shared" si="354"/>
        <v>378560</v>
      </c>
    </row>
    <row r="1364" spans="1:38" ht="40.5">
      <c r="A1364" s="194">
        <v>9</v>
      </c>
      <c r="B1364" s="104" t="s">
        <v>5545</v>
      </c>
      <c r="C1364" s="104" t="s">
        <v>5282</v>
      </c>
      <c r="D1364" s="194">
        <v>1984</v>
      </c>
      <c r="E1364" s="942" t="s">
        <v>1124</v>
      </c>
      <c r="F1364" s="194" t="s">
        <v>1115</v>
      </c>
      <c r="G1364" s="194">
        <v>4</v>
      </c>
      <c r="H1364" s="194">
        <v>3.02</v>
      </c>
      <c r="I1364" s="102">
        <v>1</v>
      </c>
      <c r="J1364" s="102">
        <v>251264</v>
      </c>
      <c r="K1364" s="102"/>
      <c r="L1364" s="102"/>
      <c r="M1364" s="213">
        <f t="shared" si="349"/>
        <v>251264</v>
      </c>
      <c r="N1364" s="194">
        <v>2.92</v>
      </c>
      <c r="O1364" s="102">
        <v>1</v>
      </c>
      <c r="P1364" s="194">
        <v>242944</v>
      </c>
      <c r="Q1364" s="194"/>
      <c r="R1364" s="194"/>
      <c r="S1364" s="213">
        <f t="shared" si="350"/>
        <v>242944</v>
      </c>
      <c r="T1364" s="213">
        <f t="shared" si="351"/>
        <v>0</v>
      </c>
      <c r="U1364" s="213">
        <f t="shared" si="351"/>
        <v>8320</v>
      </c>
      <c r="V1364" s="213">
        <f t="shared" si="351"/>
        <v>0</v>
      </c>
      <c r="W1364" s="213">
        <f t="shared" si="351"/>
        <v>0</v>
      </c>
      <c r="X1364" s="213">
        <f t="shared" si="352"/>
        <v>8320</v>
      </c>
      <c r="Y1364" s="194">
        <v>5</v>
      </c>
      <c r="Z1364" s="194">
        <v>3.02</v>
      </c>
      <c r="AA1364" s="102">
        <v>1</v>
      </c>
      <c r="AB1364" s="102">
        <v>251264</v>
      </c>
      <c r="AC1364" s="102"/>
      <c r="AD1364" s="102"/>
      <c r="AE1364" s="213">
        <f t="shared" si="353"/>
        <v>251264</v>
      </c>
      <c r="AF1364" s="194">
        <v>6</v>
      </c>
      <c r="AG1364" s="194">
        <v>3.11</v>
      </c>
      <c r="AH1364" s="102">
        <v>1</v>
      </c>
      <c r="AI1364" s="102">
        <v>258752</v>
      </c>
      <c r="AJ1364" s="102"/>
      <c r="AK1364" s="102"/>
      <c r="AL1364" s="213">
        <f t="shared" si="354"/>
        <v>258752</v>
      </c>
    </row>
    <row r="1365" spans="1:38" ht="40.5">
      <c r="A1365" s="194">
        <v>10</v>
      </c>
      <c r="B1365" s="102" t="s">
        <v>759</v>
      </c>
      <c r="C1365" s="102"/>
      <c r="D1365" s="194"/>
      <c r="E1365" s="942" t="s">
        <v>8218</v>
      </c>
      <c r="F1365" s="194" t="s">
        <v>1115</v>
      </c>
      <c r="G1365" s="194">
        <v>7</v>
      </c>
      <c r="H1365" s="194">
        <v>3.11</v>
      </c>
      <c r="I1365" s="102">
        <v>1</v>
      </c>
      <c r="J1365" s="102">
        <v>258752</v>
      </c>
      <c r="K1365" s="102"/>
      <c r="L1365" s="102"/>
      <c r="M1365" s="213">
        <f t="shared" si="349"/>
        <v>258752</v>
      </c>
      <c r="N1365" s="194">
        <v>3.11</v>
      </c>
      <c r="O1365" s="102">
        <v>1</v>
      </c>
      <c r="P1365" s="194">
        <v>258752</v>
      </c>
      <c r="Q1365" s="194"/>
      <c r="R1365" s="194"/>
      <c r="S1365" s="213">
        <f t="shared" si="350"/>
        <v>258752</v>
      </c>
      <c r="T1365" s="213">
        <f t="shared" si="351"/>
        <v>0</v>
      </c>
      <c r="U1365" s="213">
        <f t="shared" si="351"/>
        <v>0</v>
      </c>
      <c r="V1365" s="213">
        <f t="shared" si="351"/>
        <v>0</v>
      </c>
      <c r="W1365" s="213">
        <f t="shared" si="351"/>
        <v>0</v>
      </c>
      <c r="X1365" s="213">
        <f t="shared" si="352"/>
        <v>0</v>
      </c>
      <c r="Y1365" s="194">
        <v>8</v>
      </c>
      <c r="Z1365" s="194">
        <v>3.21</v>
      </c>
      <c r="AA1365" s="102">
        <v>1</v>
      </c>
      <c r="AB1365" s="102">
        <v>267072</v>
      </c>
      <c r="AC1365" s="102"/>
      <c r="AD1365" s="102"/>
      <c r="AE1365" s="213">
        <f t="shared" si="353"/>
        <v>267072</v>
      </c>
      <c r="AF1365" s="194">
        <v>9</v>
      </c>
      <c r="AG1365" s="194">
        <v>3.21</v>
      </c>
      <c r="AH1365" s="102">
        <v>1</v>
      </c>
      <c r="AI1365" s="102">
        <v>267072</v>
      </c>
      <c r="AJ1365" s="102"/>
      <c r="AK1365" s="102"/>
      <c r="AL1365" s="213">
        <f t="shared" si="354"/>
        <v>267072</v>
      </c>
    </row>
    <row r="1366" spans="1:38" ht="40.5">
      <c r="A1366" s="194">
        <v>11</v>
      </c>
      <c r="B1366" s="102" t="s">
        <v>5546</v>
      </c>
      <c r="C1366" s="102" t="s">
        <v>5282</v>
      </c>
      <c r="D1366" s="194">
        <v>1987</v>
      </c>
      <c r="E1366" s="942" t="s">
        <v>1128</v>
      </c>
      <c r="F1366" s="194" t="s">
        <v>1129</v>
      </c>
      <c r="G1366" s="194">
        <v>4</v>
      </c>
      <c r="H1366" s="194">
        <v>2.58</v>
      </c>
      <c r="I1366" s="102">
        <v>1</v>
      </c>
      <c r="J1366" s="102">
        <v>214656</v>
      </c>
      <c r="K1366" s="102"/>
      <c r="L1366" s="102"/>
      <c r="M1366" s="213">
        <f t="shared" si="349"/>
        <v>214656</v>
      </c>
      <c r="N1366" s="194">
        <v>2.5</v>
      </c>
      <c r="O1366" s="102">
        <v>1</v>
      </c>
      <c r="P1366" s="194">
        <v>208000</v>
      </c>
      <c r="Q1366" s="194"/>
      <c r="R1366" s="194"/>
      <c r="S1366" s="213">
        <f t="shared" si="350"/>
        <v>208000</v>
      </c>
      <c r="T1366" s="213">
        <f t="shared" si="351"/>
        <v>0</v>
      </c>
      <c r="U1366" s="213">
        <f t="shared" si="351"/>
        <v>6656</v>
      </c>
      <c r="V1366" s="213">
        <f t="shared" si="351"/>
        <v>0</v>
      </c>
      <c r="W1366" s="213">
        <f t="shared" si="351"/>
        <v>0</v>
      </c>
      <c r="X1366" s="213">
        <f t="shared" si="352"/>
        <v>6656</v>
      </c>
      <c r="Y1366" s="194">
        <v>5</v>
      </c>
      <c r="Z1366" s="194">
        <v>2.58</v>
      </c>
      <c r="AA1366" s="102">
        <v>1</v>
      </c>
      <c r="AB1366" s="102">
        <v>214656</v>
      </c>
      <c r="AC1366" s="102"/>
      <c r="AD1366" s="102"/>
      <c r="AE1366" s="213">
        <f t="shared" si="353"/>
        <v>214656</v>
      </c>
      <c r="AF1366" s="194">
        <v>6</v>
      </c>
      <c r="AG1366" s="194">
        <v>2.66</v>
      </c>
      <c r="AH1366" s="102">
        <v>1</v>
      </c>
      <c r="AI1366" s="102">
        <v>221312</v>
      </c>
      <c r="AJ1366" s="102"/>
      <c r="AK1366" s="102"/>
      <c r="AL1366" s="213">
        <f t="shared" si="354"/>
        <v>221312</v>
      </c>
    </row>
    <row r="1367" spans="1:38" ht="40.5">
      <c r="A1367" s="194">
        <v>12</v>
      </c>
      <c r="B1367" s="104" t="s">
        <v>759</v>
      </c>
      <c r="C1367" s="104"/>
      <c r="D1367" s="194"/>
      <c r="E1367" s="942" t="s">
        <v>1128</v>
      </c>
      <c r="F1367" s="194" t="s">
        <v>1129</v>
      </c>
      <c r="G1367" s="194">
        <v>7</v>
      </c>
      <c r="H1367" s="194">
        <v>2.66</v>
      </c>
      <c r="I1367" s="102">
        <v>1</v>
      </c>
      <c r="J1367" s="102">
        <v>221312</v>
      </c>
      <c r="K1367" s="102"/>
      <c r="L1367" s="102"/>
      <c r="M1367" s="213">
        <f t="shared" si="349"/>
        <v>221312</v>
      </c>
      <c r="N1367" s="194">
        <v>2.66</v>
      </c>
      <c r="O1367" s="102">
        <v>1</v>
      </c>
      <c r="P1367" s="194">
        <v>221312</v>
      </c>
      <c r="Q1367" s="194"/>
      <c r="R1367" s="194"/>
      <c r="S1367" s="213">
        <f t="shared" si="350"/>
        <v>221312</v>
      </c>
      <c r="T1367" s="213">
        <f t="shared" si="351"/>
        <v>0</v>
      </c>
      <c r="U1367" s="213">
        <f t="shared" si="351"/>
        <v>0</v>
      </c>
      <c r="V1367" s="213">
        <f t="shared" si="351"/>
        <v>0</v>
      </c>
      <c r="W1367" s="213">
        <f t="shared" si="351"/>
        <v>0</v>
      </c>
      <c r="X1367" s="213">
        <f t="shared" si="352"/>
        <v>0</v>
      </c>
      <c r="Y1367" s="194">
        <v>8</v>
      </c>
      <c r="Z1367" s="194">
        <v>2.75</v>
      </c>
      <c r="AA1367" s="102">
        <v>1</v>
      </c>
      <c r="AB1367" s="102">
        <v>228800</v>
      </c>
      <c r="AC1367" s="102"/>
      <c r="AD1367" s="102"/>
      <c r="AE1367" s="213">
        <f t="shared" si="353"/>
        <v>228800</v>
      </c>
      <c r="AF1367" s="194">
        <v>9</v>
      </c>
      <c r="AG1367" s="194">
        <v>2.75</v>
      </c>
      <c r="AH1367" s="102">
        <v>1</v>
      </c>
      <c r="AI1367" s="102">
        <v>228800</v>
      </c>
      <c r="AJ1367" s="102"/>
      <c r="AK1367" s="102"/>
      <c r="AL1367" s="213">
        <f t="shared" si="354"/>
        <v>228800</v>
      </c>
    </row>
    <row r="1368" spans="1:38" ht="40.5">
      <c r="A1368" s="194">
        <v>13</v>
      </c>
      <c r="B1368" s="102" t="s">
        <v>5547</v>
      </c>
      <c r="C1368" s="102" t="s">
        <v>5282</v>
      </c>
      <c r="D1368" s="194">
        <v>1996</v>
      </c>
      <c r="E1368" s="942" t="s">
        <v>1133</v>
      </c>
      <c r="F1368" s="194" t="s">
        <v>1134</v>
      </c>
      <c r="G1368" s="194">
        <v>4</v>
      </c>
      <c r="H1368" s="194">
        <v>1.63</v>
      </c>
      <c r="I1368" s="102">
        <v>1</v>
      </c>
      <c r="J1368" s="102">
        <v>135616</v>
      </c>
      <c r="K1368" s="102"/>
      <c r="L1368" s="102"/>
      <c r="M1368" s="213">
        <f t="shared" si="349"/>
        <v>135616</v>
      </c>
      <c r="N1368" s="194">
        <v>1.59</v>
      </c>
      <c r="O1368" s="102">
        <v>1</v>
      </c>
      <c r="P1368" s="194">
        <v>132288</v>
      </c>
      <c r="Q1368" s="194"/>
      <c r="R1368" s="194"/>
      <c r="S1368" s="213">
        <f t="shared" si="350"/>
        <v>132288</v>
      </c>
      <c r="T1368" s="213">
        <f t="shared" si="351"/>
        <v>0</v>
      </c>
      <c r="U1368" s="213">
        <f t="shared" si="351"/>
        <v>3328</v>
      </c>
      <c r="V1368" s="213">
        <f t="shared" si="351"/>
        <v>0</v>
      </c>
      <c r="W1368" s="213">
        <f t="shared" si="351"/>
        <v>0</v>
      </c>
      <c r="X1368" s="213">
        <f t="shared" si="352"/>
        <v>3328</v>
      </c>
      <c r="Y1368" s="194">
        <v>5</v>
      </c>
      <c r="Z1368" s="194">
        <v>1.63</v>
      </c>
      <c r="AA1368" s="102">
        <v>1</v>
      </c>
      <c r="AB1368" s="102">
        <v>135616</v>
      </c>
      <c r="AC1368" s="102"/>
      <c r="AD1368" s="102"/>
      <c r="AE1368" s="213">
        <f t="shared" si="353"/>
        <v>135616</v>
      </c>
      <c r="AF1368" s="194">
        <v>6</v>
      </c>
      <c r="AG1368" s="194">
        <v>1.68</v>
      </c>
      <c r="AH1368" s="102">
        <v>1</v>
      </c>
      <c r="AI1368" s="102">
        <v>139776</v>
      </c>
      <c r="AJ1368" s="102"/>
      <c r="AK1368" s="102"/>
      <c r="AL1368" s="213">
        <f t="shared" si="354"/>
        <v>139776</v>
      </c>
    </row>
    <row r="1369" spans="1:38" ht="40.5">
      <c r="A1369" s="194">
        <v>14</v>
      </c>
      <c r="B1369" s="102" t="s">
        <v>5548</v>
      </c>
      <c r="C1369" s="102" t="s">
        <v>5282</v>
      </c>
      <c r="D1369" s="194">
        <v>1980</v>
      </c>
      <c r="E1369" s="942" t="s">
        <v>1133</v>
      </c>
      <c r="F1369" s="194" t="s">
        <v>1134</v>
      </c>
      <c r="G1369" s="194">
        <v>4</v>
      </c>
      <c r="H1369" s="194">
        <v>1.63</v>
      </c>
      <c r="I1369" s="102">
        <v>1</v>
      </c>
      <c r="J1369" s="102">
        <v>135616</v>
      </c>
      <c r="K1369" s="102"/>
      <c r="L1369" s="102"/>
      <c r="M1369" s="213">
        <f t="shared" si="349"/>
        <v>135616</v>
      </c>
      <c r="N1369" s="194">
        <v>1.59</v>
      </c>
      <c r="O1369" s="102">
        <v>1</v>
      </c>
      <c r="P1369" s="194">
        <v>132288</v>
      </c>
      <c r="Q1369" s="194"/>
      <c r="R1369" s="194"/>
      <c r="S1369" s="213">
        <f t="shared" si="350"/>
        <v>132288</v>
      </c>
      <c r="T1369" s="213">
        <f t="shared" si="351"/>
        <v>0</v>
      </c>
      <c r="U1369" s="213">
        <f t="shared" si="351"/>
        <v>3328</v>
      </c>
      <c r="V1369" s="213">
        <f t="shared" si="351"/>
        <v>0</v>
      </c>
      <c r="W1369" s="213">
        <f t="shared" si="351"/>
        <v>0</v>
      </c>
      <c r="X1369" s="213">
        <f t="shared" si="352"/>
        <v>3328</v>
      </c>
      <c r="Y1369" s="194">
        <v>5</v>
      </c>
      <c r="Z1369" s="194">
        <v>1.63</v>
      </c>
      <c r="AA1369" s="102">
        <v>1</v>
      </c>
      <c r="AB1369" s="102">
        <v>135616</v>
      </c>
      <c r="AC1369" s="102"/>
      <c r="AD1369" s="102"/>
      <c r="AE1369" s="213">
        <f t="shared" si="353"/>
        <v>135616</v>
      </c>
      <c r="AF1369" s="194">
        <v>6</v>
      </c>
      <c r="AG1369" s="194">
        <v>1.68</v>
      </c>
      <c r="AH1369" s="102">
        <v>1</v>
      </c>
      <c r="AI1369" s="102">
        <v>139776</v>
      </c>
      <c r="AJ1369" s="102"/>
      <c r="AK1369" s="102"/>
      <c r="AL1369" s="213">
        <f t="shared" si="354"/>
        <v>139776</v>
      </c>
    </row>
    <row r="1370" spans="1:38" ht="40.5">
      <c r="A1370" s="194">
        <v>15</v>
      </c>
      <c r="B1370" s="104" t="s">
        <v>6855</v>
      </c>
      <c r="C1370" s="104" t="s">
        <v>5282</v>
      </c>
      <c r="D1370" s="194">
        <v>2002</v>
      </c>
      <c r="E1370" s="942" t="s">
        <v>1133</v>
      </c>
      <c r="F1370" s="194" t="s">
        <v>1134</v>
      </c>
      <c r="G1370" s="194">
        <v>8</v>
      </c>
      <c r="H1370" s="194">
        <v>1.73</v>
      </c>
      <c r="I1370" s="102">
        <v>1</v>
      </c>
      <c r="J1370" s="102">
        <v>143936</v>
      </c>
      <c r="K1370" s="102"/>
      <c r="L1370" s="102"/>
      <c r="M1370" s="213">
        <f t="shared" si="349"/>
        <v>143936</v>
      </c>
      <c r="N1370" s="194">
        <v>1.68</v>
      </c>
      <c r="O1370" s="102">
        <v>1</v>
      </c>
      <c r="P1370" s="194">
        <v>139776</v>
      </c>
      <c r="Q1370" s="194"/>
      <c r="R1370" s="194"/>
      <c r="S1370" s="213">
        <f t="shared" si="350"/>
        <v>139776</v>
      </c>
      <c r="T1370" s="213">
        <f t="shared" si="351"/>
        <v>0</v>
      </c>
      <c r="U1370" s="213">
        <f t="shared" si="351"/>
        <v>4160</v>
      </c>
      <c r="V1370" s="213">
        <f t="shared" si="351"/>
        <v>0</v>
      </c>
      <c r="W1370" s="213">
        <f t="shared" si="351"/>
        <v>0</v>
      </c>
      <c r="X1370" s="213">
        <f t="shared" si="352"/>
        <v>4160</v>
      </c>
      <c r="Y1370" s="194">
        <v>9</v>
      </c>
      <c r="Z1370" s="194">
        <v>1.73</v>
      </c>
      <c r="AA1370" s="102">
        <v>1</v>
      </c>
      <c r="AB1370" s="102">
        <v>143936</v>
      </c>
      <c r="AC1370" s="102"/>
      <c r="AD1370" s="102"/>
      <c r="AE1370" s="213">
        <f t="shared" si="353"/>
        <v>143936</v>
      </c>
      <c r="AF1370" s="194">
        <v>10</v>
      </c>
      <c r="AG1370" s="194">
        <v>1.79</v>
      </c>
      <c r="AH1370" s="102">
        <v>1</v>
      </c>
      <c r="AI1370" s="102">
        <v>148928</v>
      </c>
      <c r="AJ1370" s="102"/>
      <c r="AK1370" s="102"/>
      <c r="AL1370" s="213">
        <f t="shared" si="354"/>
        <v>148928</v>
      </c>
    </row>
    <row r="1371" spans="1:38" ht="40.5">
      <c r="A1371" s="194">
        <v>16</v>
      </c>
      <c r="B1371" s="102" t="s">
        <v>8219</v>
      </c>
      <c r="C1371" s="102" t="s">
        <v>5282</v>
      </c>
      <c r="D1371" s="194">
        <v>2004</v>
      </c>
      <c r="E1371" s="942" t="s">
        <v>1133</v>
      </c>
      <c r="F1371" s="194" t="s">
        <v>1134</v>
      </c>
      <c r="G1371" s="194">
        <v>2</v>
      </c>
      <c r="H1371" s="194">
        <v>1.54</v>
      </c>
      <c r="I1371" s="102">
        <v>1</v>
      </c>
      <c r="J1371" s="102">
        <v>128128</v>
      </c>
      <c r="K1371" s="102"/>
      <c r="L1371" s="102"/>
      <c r="M1371" s="213">
        <f t="shared" si="349"/>
        <v>128128</v>
      </c>
      <c r="N1371" s="194">
        <v>1.49</v>
      </c>
      <c r="O1371" s="102">
        <v>1</v>
      </c>
      <c r="P1371" s="194">
        <v>123968</v>
      </c>
      <c r="Q1371" s="194"/>
      <c r="R1371" s="194"/>
      <c r="S1371" s="213">
        <f t="shared" si="350"/>
        <v>123968</v>
      </c>
      <c r="T1371" s="213">
        <f t="shared" si="351"/>
        <v>0</v>
      </c>
      <c r="U1371" s="213">
        <f t="shared" si="351"/>
        <v>4160</v>
      </c>
      <c r="V1371" s="213">
        <f t="shared" si="351"/>
        <v>0</v>
      </c>
      <c r="W1371" s="213">
        <f t="shared" si="351"/>
        <v>0</v>
      </c>
      <c r="X1371" s="213">
        <f t="shared" si="352"/>
        <v>4160</v>
      </c>
      <c r="Y1371" s="194">
        <v>3</v>
      </c>
      <c r="Z1371" s="194">
        <v>1.59</v>
      </c>
      <c r="AA1371" s="102">
        <v>1</v>
      </c>
      <c r="AB1371" s="102">
        <v>132288</v>
      </c>
      <c r="AC1371" s="102"/>
      <c r="AD1371" s="102"/>
      <c r="AE1371" s="213">
        <f t="shared" si="353"/>
        <v>132288</v>
      </c>
      <c r="AF1371" s="194">
        <v>4</v>
      </c>
      <c r="AG1371" s="194">
        <v>1.63</v>
      </c>
      <c r="AH1371" s="102">
        <v>1</v>
      </c>
      <c r="AI1371" s="102">
        <v>135616</v>
      </c>
      <c r="AJ1371" s="102"/>
      <c r="AK1371" s="102"/>
      <c r="AL1371" s="213">
        <f t="shared" si="354"/>
        <v>135616</v>
      </c>
    </row>
    <row r="1372" spans="1:38" ht="40.5">
      <c r="A1372" s="194">
        <v>17</v>
      </c>
      <c r="B1372" s="102" t="s">
        <v>8220</v>
      </c>
      <c r="C1372" s="102" t="s">
        <v>5282</v>
      </c>
      <c r="D1372" s="194">
        <v>1987</v>
      </c>
      <c r="E1372" s="942" t="s">
        <v>1133</v>
      </c>
      <c r="F1372" s="194" t="s">
        <v>1134</v>
      </c>
      <c r="G1372" s="194">
        <v>1</v>
      </c>
      <c r="H1372" s="194">
        <v>1.49</v>
      </c>
      <c r="I1372" s="102">
        <v>1</v>
      </c>
      <c r="J1372" s="102">
        <v>123968</v>
      </c>
      <c r="K1372" s="102"/>
      <c r="L1372" s="102"/>
      <c r="M1372" s="213">
        <f t="shared" si="349"/>
        <v>123968</v>
      </c>
      <c r="N1372" s="194">
        <v>1.45</v>
      </c>
      <c r="O1372" s="102">
        <v>1</v>
      </c>
      <c r="P1372" s="194">
        <v>120640</v>
      </c>
      <c r="Q1372" s="194"/>
      <c r="R1372" s="194"/>
      <c r="S1372" s="213">
        <f t="shared" si="350"/>
        <v>120640</v>
      </c>
      <c r="T1372" s="213">
        <f t="shared" si="351"/>
        <v>0</v>
      </c>
      <c r="U1372" s="213">
        <f t="shared" si="351"/>
        <v>3328</v>
      </c>
      <c r="V1372" s="213">
        <f t="shared" si="351"/>
        <v>0</v>
      </c>
      <c r="W1372" s="213">
        <f t="shared" si="351"/>
        <v>0</v>
      </c>
      <c r="X1372" s="213">
        <f t="shared" si="352"/>
        <v>3328</v>
      </c>
      <c r="Y1372" s="194">
        <v>2</v>
      </c>
      <c r="Z1372" s="194">
        <v>1.54</v>
      </c>
      <c r="AA1372" s="102">
        <v>1</v>
      </c>
      <c r="AB1372" s="102">
        <v>128128</v>
      </c>
      <c r="AC1372" s="102"/>
      <c r="AD1372" s="102"/>
      <c r="AE1372" s="213">
        <f t="shared" si="353"/>
        <v>128128</v>
      </c>
      <c r="AF1372" s="194">
        <v>3</v>
      </c>
      <c r="AG1372" s="194">
        <v>1.59</v>
      </c>
      <c r="AH1372" s="102">
        <v>1</v>
      </c>
      <c r="AI1372" s="102">
        <v>132288</v>
      </c>
      <c r="AJ1372" s="102"/>
      <c r="AK1372" s="102"/>
      <c r="AL1372" s="213">
        <f t="shared" si="354"/>
        <v>132288</v>
      </c>
    </row>
    <row r="1373" spans="1:38">
      <c r="A1373" s="194">
        <v>18</v>
      </c>
      <c r="B1373" s="104" t="s">
        <v>5550</v>
      </c>
      <c r="C1373" s="104" t="s">
        <v>5282</v>
      </c>
      <c r="D1373" s="194">
        <v>1965</v>
      </c>
      <c r="E1373" s="942" t="s">
        <v>1279</v>
      </c>
      <c r="F1373" s="194" t="s">
        <v>990</v>
      </c>
      <c r="G1373" s="194">
        <v>21</v>
      </c>
      <c r="H1373" s="194">
        <v>2.2799999999999998</v>
      </c>
      <c r="I1373" s="102">
        <v>1</v>
      </c>
      <c r="J1373" s="102">
        <v>189695.99999999997</v>
      </c>
      <c r="K1373" s="102"/>
      <c r="L1373" s="102"/>
      <c r="M1373" s="213">
        <f t="shared" si="349"/>
        <v>189695.99999999997</v>
      </c>
      <c r="N1373" s="194">
        <v>2.2799999999999998</v>
      </c>
      <c r="O1373" s="102">
        <v>1</v>
      </c>
      <c r="P1373" s="194">
        <v>189695.99999999997</v>
      </c>
      <c r="Q1373" s="194"/>
      <c r="R1373" s="194"/>
      <c r="S1373" s="213">
        <f t="shared" si="350"/>
        <v>189695.99999999997</v>
      </c>
      <c r="T1373" s="213">
        <f t="shared" si="351"/>
        <v>0</v>
      </c>
      <c r="U1373" s="213">
        <f t="shared" si="351"/>
        <v>0</v>
      </c>
      <c r="V1373" s="213">
        <f t="shared" si="351"/>
        <v>0</v>
      </c>
      <c r="W1373" s="213">
        <f t="shared" si="351"/>
        <v>0</v>
      </c>
      <c r="X1373" s="213">
        <f t="shared" si="352"/>
        <v>0</v>
      </c>
      <c r="Y1373" s="194">
        <v>22</v>
      </c>
      <c r="Z1373" s="194">
        <v>2.2799999999999998</v>
      </c>
      <c r="AA1373" s="102">
        <v>1</v>
      </c>
      <c r="AB1373" s="102">
        <v>189695.99999999997</v>
      </c>
      <c r="AC1373" s="102"/>
      <c r="AD1373" s="102"/>
      <c r="AE1373" s="213">
        <f t="shared" si="353"/>
        <v>189695.99999999997</v>
      </c>
      <c r="AF1373" s="194">
        <v>23</v>
      </c>
      <c r="AG1373" s="194">
        <v>2.2799999999999998</v>
      </c>
      <c r="AH1373" s="102">
        <v>1</v>
      </c>
      <c r="AI1373" s="102">
        <v>189695.99999999997</v>
      </c>
      <c r="AJ1373" s="102"/>
      <c r="AK1373" s="102"/>
      <c r="AL1373" s="213">
        <f t="shared" si="354"/>
        <v>189695.99999999997</v>
      </c>
    </row>
    <row r="1374" spans="1:38" ht="27">
      <c r="A1374" s="194">
        <v>19</v>
      </c>
      <c r="B1374" s="102" t="s">
        <v>4304</v>
      </c>
      <c r="C1374" s="102" t="s">
        <v>5283</v>
      </c>
      <c r="D1374" s="194">
        <v>1996</v>
      </c>
      <c r="E1374" s="942" t="s">
        <v>1121</v>
      </c>
      <c r="F1374" s="194" t="s">
        <v>990</v>
      </c>
      <c r="G1374" s="194">
        <v>6</v>
      </c>
      <c r="H1374" s="194">
        <v>1.96</v>
      </c>
      <c r="I1374" s="102">
        <v>1</v>
      </c>
      <c r="J1374" s="102">
        <v>163072</v>
      </c>
      <c r="K1374" s="102"/>
      <c r="L1374" s="102"/>
      <c r="M1374" s="213">
        <f t="shared" si="349"/>
        <v>163072</v>
      </c>
      <c r="N1374" s="194">
        <v>1.9</v>
      </c>
      <c r="O1374" s="102">
        <v>1</v>
      </c>
      <c r="P1374" s="194">
        <v>158080</v>
      </c>
      <c r="Q1374" s="194"/>
      <c r="R1374" s="194"/>
      <c r="S1374" s="213">
        <f t="shared" si="350"/>
        <v>158080</v>
      </c>
      <c r="T1374" s="213">
        <f t="shared" si="351"/>
        <v>0</v>
      </c>
      <c r="U1374" s="213">
        <f t="shared" si="351"/>
        <v>4992</v>
      </c>
      <c r="V1374" s="213">
        <f t="shared" si="351"/>
        <v>0</v>
      </c>
      <c r="W1374" s="213">
        <f t="shared" si="351"/>
        <v>0</v>
      </c>
      <c r="X1374" s="213">
        <f t="shared" si="352"/>
        <v>4992</v>
      </c>
      <c r="Y1374" s="194">
        <v>7</v>
      </c>
      <c r="Z1374" s="194">
        <v>1.96</v>
      </c>
      <c r="AA1374" s="102">
        <v>1</v>
      </c>
      <c r="AB1374" s="102">
        <v>163072</v>
      </c>
      <c r="AC1374" s="102"/>
      <c r="AD1374" s="102"/>
      <c r="AE1374" s="213">
        <f t="shared" si="353"/>
        <v>163072</v>
      </c>
      <c r="AF1374" s="194">
        <v>8</v>
      </c>
      <c r="AG1374" s="194">
        <v>2.02</v>
      </c>
      <c r="AH1374" s="102">
        <v>1</v>
      </c>
      <c r="AI1374" s="102">
        <v>168064</v>
      </c>
      <c r="AJ1374" s="102"/>
      <c r="AK1374" s="102"/>
      <c r="AL1374" s="213">
        <f t="shared" si="354"/>
        <v>168064</v>
      </c>
    </row>
    <row r="1375" spans="1:38" ht="27">
      <c r="A1375" s="194">
        <v>20</v>
      </c>
      <c r="B1375" s="102" t="s">
        <v>5552</v>
      </c>
      <c r="C1375" s="102" t="s">
        <v>5282</v>
      </c>
      <c r="D1375" s="194">
        <v>1967</v>
      </c>
      <c r="E1375" s="942" t="s">
        <v>1121</v>
      </c>
      <c r="F1375" s="194" t="s">
        <v>990</v>
      </c>
      <c r="G1375" s="194">
        <v>14</v>
      </c>
      <c r="H1375" s="194">
        <v>2.14</v>
      </c>
      <c r="I1375" s="102">
        <v>1</v>
      </c>
      <c r="J1375" s="102">
        <v>178048</v>
      </c>
      <c r="K1375" s="102"/>
      <c r="L1375" s="102"/>
      <c r="M1375" s="213">
        <f t="shared" si="349"/>
        <v>178048</v>
      </c>
      <c r="N1375" s="194">
        <v>2.14</v>
      </c>
      <c r="O1375" s="102">
        <v>1</v>
      </c>
      <c r="P1375" s="194">
        <v>178048</v>
      </c>
      <c r="Q1375" s="194"/>
      <c r="R1375" s="194"/>
      <c r="S1375" s="213">
        <f t="shared" si="350"/>
        <v>178048</v>
      </c>
      <c r="T1375" s="213">
        <f t="shared" si="351"/>
        <v>0</v>
      </c>
      <c r="U1375" s="213">
        <f t="shared" si="351"/>
        <v>0</v>
      </c>
      <c r="V1375" s="213">
        <f t="shared" si="351"/>
        <v>0</v>
      </c>
      <c r="W1375" s="213">
        <f t="shared" si="351"/>
        <v>0</v>
      </c>
      <c r="X1375" s="213">
        <f t="shared" si="352"/>
        <v>0</v>
      </c>
      <c r="Y1375" s="194">
        <v>15</v>
      </c>
      <c r="Z1375" s="194">
        <v>2.14</v>
      </c>
      <c r="AA1375" s="102">
        <v>1</v>
      </c>
      <c r="AB1375" s="102">
        <v>178048</v>
      </c>
      <c r="AC1375" s="102"/>
      <c r="AD1375" s="102"/>
      <c r="AE1375" s="213">
        <f t="shared" si="353"/>
        <v>178048</v>
      </c>
      <c r="AF1375" s="194">
        <v>16</v>
      </c>
      <c r="AG1375" s="194">
        <v>2.21</v>
      </c>
      <c r="AH1375" s="102">
        <v>1</v>
      </c>
      <c r="AI1375" s="102">
        <v>183872</v>
      </c>
      <c r="AJ1375" s="102"/>
      <c r="AK1375" s="102"/>
      <c r="AL1375" s="213">
        <f t="shared" si="354"/>
        <v>183872</v>
      </c>
    </row>
    <row r="1376" spans="1:38" ht="27">
      <c r="A1376" s="194">
        <v>21</v>
      </c>
      <c r="B1376" s="104" t="s">
        <v>8221</v>
      </c>
      <c r="C1376" s="104" t="s">
        <v>5283</v>
      </c>
      <c r="D1376" s="194">
        <v>2000</v>
      </c>
      <c r="E1376" s="942" t="s">
        <v>1121</v>
      </c>
      <c r="F1376" s="194" t="s">
        <v>990</v>
      </c>
      <c r="G1376" s="194">
        <v>2</v>
      </c>
      <c r="H1376" s="194">
        <v>1.79</v>
      </c>
      <c r="I1376" s="102">
        <v>1</v>
      </c>
      <c r="J1376" s="102">
        <v>148928</v>
      </c>
      <c r="K1376" s="102"/>
      <c r="L1376" s="102"/>
      <c r="M1376" s="213">
        <f t="shared" si="349"/>
        <v>148928</v>
      </c>
      <c r="N1376" s="194">
        <v>1.73</v>
      </c>
      <c r="O1376" s="102">
        <v>1</v>
      </c>
      <c r="P1376" s="194">
        <v>143936</v>
      </c>
      <c r="Q1376" s="194"/>
      <c r="R1376" s="194"/>
      <c r="S1376" s="213">
        <f t="shared" si="350"/>
        <v>143936</v>
      </c>
      <c r="T1376" s="213">
        <f t="shared" si="351"/>
        <v>0</v>
      </c>
      <c r="U1376" s="213">
        <f t="shared" si="351"/>
        <v>4992</v>
      </c>
      <c r="V1376" s="213">
        <f t="shared" si="351"/>
        <v>0</v>
      </c>
      <c r="W1376" s="213">
        <f t="shared" si="351"/>
        <v>0</v>
      </c>
      <c r="X1376" s="213">
        <f t="shared" si="352"/>
        <v>4992</v>
      </c>
      <c r="Y1376" s="194">
        <v>3</v>
      </c>
      <c r="Z1376" s="194">
        <v>1.84</v>
      </c>
      <c r="AA1376" s="102">
        <v>1</v>
      </c>
      <c r="AB1376" s="102">
        <v>153088</v>
      </c>
      <c r="AC1376" s="102"/>
      <c r="AD1376" s="102"/>
      <c r="AE1376" s="213">
        <f t="shared" si="353"/>
        <v>153088</v>
      </c>
      <c r="AF1376" s="194">
        <v>4</v>
      </c>
      <c r="AG1376" s="194">
        <v>1.9</v>
      </c>
      <c r="AH1376" s="102">
        <v>1</v>
      </c>
      <c r="AI1376" s="102">
        <v>158080</v>
      </c>
      <c r="AJ1376" s="102"/>
      <c r="AK1376" s="102"/>
      <c r="AL1376" s="213">
        <f t="shared" si="354"/>
        <v>158080</v>
      </c>
    </row>
    <row r="1377" spans="1:38" ht="27">
      <c r="A1377" s="194">
        <v>22</v>
      </c>
      <c r="B1377" s="102" t="s">
        <v>8222</v>
      </c>
      <c r="C1377" s="102" t="s">
        <v>5282</v>
      </c>
      <c r="D1377" s="194">
        <v>1979</v>
      </c>
      <c r="E1377" s="942" t="s">
        <v>1121</v>
      </c>
      <c r="F1377" s="194" t="s">
        <v>990</v>
      </c>
      <c r="G1377" s="194">
        <v>2</v>
      </c>
      <c r="H1377" s="194">
        <v>1.79</v>
      </c>
      <c r="I1377" s="102">
        <v>1</v>
      </c>
      <c r="J1377" s="102">
        <v>148928</v>
      </c>
      <c r="K1377" s="102"/>
      <c r="L1377" s="102"/>
      <c r="M1377" s="213">
        <f t="shared" si="349"/>
        <v>148928</v>
      </c>
      <c r="N1377" s="194">
        <v>1.73</v>
      </c>
      <c r="O1377" s="102">
        <v>1</v>
      </c>
      <c r="P1377" s="194">
        <v>143936</v>
      </c>
      <c r="Q1377" s="194"/>
      <c r="R1377" s="194"/>
      <c r="S1377" s="213">
        <f t="shared" si="350"/>
        <v>143936</v>
      </c>
      <c r="T1377" s="213">
        <f t="shared" si="351"/>
        <v>0</v>
      </c>
      <c r="U1377" s="213">
        <f t="shared" si="351"/>
        <v>4992</v>
      </c>
      <c r="V1377" s="213">
        <f t="shared" si="351"/>
        <v>0</v>
      </c>
      <c r="W1377" s="213">
        <f t="shared" si="351"/>
        <v>0</v>
      </c>
      <c r="X1377" s="213">
        <f t="shared" si="352"/>
        <v>4992</v>
      </c>
      <c r="Y1377" s="194">
        <v>3</v>
      </c>
      <c r="Z1377" s="194">
        <v>1.84</v>
      </c>
      <c r="AA1377" s="102">
        <v>1</v>
      </c>
      <c r="AB1377" s="102">
        <v>153088</v>
      </c>
      <c r="AC1377" s="102"/>
      <c r="AD1377" s="102"/>
      <c r="AE1377" s="213">
        <f t="shared" si="353"/>
        <v>153088</v>
      </c>
      <c r="AF1377" s="194">
        <v>4</v>
      </c>
      <c r="AG1377" s="194">
        <v>1.9</v>
      </c>
      <c r="AH1377" s="102">
        <v>1</v>
      </c>
      <c r="AI1377" s="102">
        <v>158080</v>
      </c>
      <c r="AJ1377" s="102"/>
      <c r="AK1377" s="102"/>
      <c r="AL1377" s="213">
        <f t="shared" si="354"/>
        <v>158080</v>
      </c>
    </row>
    <row r="1378" spans="1:38" ht="27">
      <c r="A1378" s="194">
        <v>23</v>
      </c>
      <c r="B1378" s="102" t="s">
        <v>6856</v>
      </c>
      <c r="C1378" s="102" t="s">
        <v>5283</v>
      </c>
      <c r="D1378" s="194">
        <v>2002</v>
      </c>
      <c r="E1378" s="942" t="s">
        <v>1121</v>
      </c>
      <c r="F1378" s="194" t="s">
        <v>990</v>
      </c>
      <c r="G1378" s="194">
        <v>2</v>
      </c>
      <c r="H1378" s="194">
        <v>1.79</v>
      </c>
      <c r="I1378" s="102">
        <v>1</v>
      </c>
      <c r="J1378" s="102">
        <v>148928</v>
      </c>
      <c r="K1378" s="102"/>
      <c r="L1378" s="102"/>
      <c r="M1378" s="213">
        <f t="shared" si="349"/>
        <v>148928</v>
      </c>
      <c r="N1378" s="194">
        <v>1.73</v>
      </c>
      <c r="O1378" s="102">
        <v>1</v>
      </c>
      <c r="P1378" s="194">
        <v>143936</v>
      </c>
      <c r="Q1378" s="194"/>
      <c r="R1378" s="194"/>
      <c r="S1378" s="213">
        <f t="shared" si="350"/>
        <v>143936</v>
      </c>
      <c r="T1378" s="213">
        <f t="shared" si="351"/>
        <v>0</v>
      </c>
      <c r="U1378" s="213">
        <f t="shared" si="351"/>
        <v>4992</v>
      </c>
      <c r="V1378" s="213">
        <f t="shared" si="351"/>
        <v>0</v>
      </c>
      <c r="W1378" s="213">
        <f t="shared" si="351"/>
        <v>0</v>
      </c>
      <c r="X1378" s="213">
        <f t="shared" si="352"/>
        <v>4992</v>
      </c>
      <c r="Y1378" s="194">
        <v>3</v>
      </c>
      <c r="Z1378" s="194">
        <v>1.84</v>
      </c>
      <c r="AA1378" s="102">
        <v>1</v>
      </c>
      <c r="AB1378" s="102">
        <v>153088</v>
      </c>
      <c r="AC1378" s="102"/>
      <c r="AD1378" s="102"/>
      <c r="AE1378" s="213">
        <f t="shared" si="353"/>
        <v>153088</v>
      </c>
      <c r="AF1378" s="194">
        <v>4</v>
      </c>
      <c r="AG1378" s="194">
        <v>1.9</v>
      </c>
      <c r="AH1378" s="102">
        <v>1</v>
      </c>
      <c r="AI1378" s="102">
        <v>158080</v>
      </c>
      <c r="AJ1378" s="102"/>
      <c r="AK1378" s="102"/>
      <c r="AL1378" s="213">
        <f t="shared" si="354"/>
        <v>158080</v>
      </c>
    </row>
    <row r="1379" spans="1:38" ht="27">
      <c r="A1379" s="194">
        <v>24</v>
      </c>
      <c r="B1379" s="104" t="s">
        <v>8223</v>
      </c>
      <c r="C1379" s="104" t="s">
        <v>5283</v>
      </c>
      <c r="D1379" s="194">
        <v>2000</v>
      </c>
      <c r="E1379" s="942" t="s">
        <v>1121</v>
      </c>
      <c r="F1379" s="194" t="s">
        <v>990</v>
      </c>
      <c r="G1379" s="194">
        <v>2</v>
      </c>
      <c r="H1379" s="194">
        <v>1.79</v>
      </c>
      <c r="I1379" s="102">
        <v>1</v>
      </c>
      <c r="J1379" s="102">
        <v>148928</v>
      </c>
      <c r="K1379" s="102"/>
      <c r="L1379" s="102"/>
      <c r="M1379" s="213">
        <f t="shared" si="349"/>
        <v>148928</v>
      </c>
      <c r="N1379" s="194">
        <v>1.73</v>
      </c>
      <c r="O1379" s="102">
        <v>1</v>
      </c>
      <c r="P1379" s="194">
        <v>143936</v>
      </c>
      <c r="Q1379" s="194"/>
      <c r="R1379" s="194"/>
      <c r="S1379" s="213">
        <f t="shared" si="350"/>
        <v>143936</v>
      </c>
      <c r="T1379" s="213">
        <f t="shared" si="351"/>
        <v>0</v>
      </c>
      <c r="U1379" s="213">
        <f t="shared" si="351"/>
        <v>4992</v>
      </c>
      <c r="V1379" s="213">
        <f t="shared" si="351"/>
        <v>0</v>
      </c>
      <c r="W1379" s="213">
        <f t="shared" si="351"/>
        <v>0</v>
      </c>
      <c r="X1379" s="213">
        <f t="shared" si="352"/>
        <v>4992</v>
      </c>
      <c r="Y1379" s="194">
        <v>3</v>
      </c>
      <c r="Z1379" s="194">
        <v>1.84</v>
      </c>
      <c r="AA1379" s="102">
        <v>1</v>
      </c>
      <c r="AB1379" s="102">
        <v>153088</v>
      </c>
      <c r="AC1379" s="102"/>
      <c r="AD1379" s="102"/>
      <c r="AE1379" s="213">
        <f t="shared" si="353"/>
        <v>153088</v>
      </c>
      <c r="AF1379" s="194">
        <v>4</v>
      </c>
      <c r="AG1379" s="194">
        <v>1.9</v>
      </c>
      <c r="AH1379" s="102">
        <v>1</v>
      </c>
      <c r="AI1379" s="102">
        <v>158080</v>
      </c>
      <c r="AJ1379" s="102"/>
      <c r="AK1379" s="102"/>
      <c r="AL1379" s="213">
        <f t="shared" si="354"/>
        <v>158080</v>
      </c>
    </row>
    <row r="1380" spans="1:38" ht="27">
      <c r="A1380" s="194">
        <v>25</v>
      </c>
      <c r="B1380" s="102" t="s">
        <v>5554</v>
      </c>
      <c r="C1380" s="102" t="s">
        <v>5283</v>
      </c>
      <c r="D1380" s="194">
        <v>1998</v>
      </c>
      <c r="E1380" s="942" t="s">
        <v>1121</v>
      </c>
      <c r="F1380" s="194" t="s">
        <v>990</v>
      </c>
      <c r="G1380" s="194">
        <v>4</v>
      </c>
      <c r="H1380" s="194">
        <v>1.9</v>
      </c>
      <c r="I1380" s="102">
        <v>1</v>
      </c>
      <c r="J1380" s="102">
        <v>158080</v>
      </c>
      <c r="K1380" s="102"/>
      <c r="L1380" s="102"/>
      <c r="M1380" s="213">
        <f t="shared" si="349"/>
        <v>158080</v>
      </c>
      <c r="N1380" s="194">
        <v>1.84</v>
      </c>
      <c r="O1380" s="102">
        <v>1</v>
      </c>
      <c r="P1380" s="194">
        <v>153088</v>
      </c>
      <c r="Q1380" s="194"/>
      <c r="R1380" s="194"/>
      <c r="S1380" s="213">
        <f t="shared" si="350"/>
        <v>153088</v>
      </c>
      <c r="T1380" s="213">
        <f t="shared" si="351"/>
        <v>0</v>
      </c>
      <c r="U1380" s="213">
        <f t="shared" si="351"/>
        <v>4992</v>
      </c>
      <c r="V1380" s="213">
        <f t="shared" si="351"/>
        <v>0</v>
      </c>
      <c r="W1380" s="213">
        <f t="shared" si="351"/>
        <v>0</v>
      </c>
      <c r="X1380" s="213">
        <f t="shared" si="352"/>
        <v>4992</v>
      </c>
      <c r="Y1380" s="194">
        <v>5</v>
      </c>
      <c r="Z1380" s="194">
        <v>1.9</v>
      </c>
      <c r="AA1380" s="102">
        <v>1</v>
      </c>
      <c r="AB1380" s="102">
        <v>158080</v>
      </c>
      <c r="AC1380" s="102"/>
      <c r="AD1380" s="102"/>
      <c r="AE1380" s="213">
        <f t="shared" si="353"/>
        <v>158080</v>
      </c>
      <c r="AF1380" s="194">
        <v>6</v>
      </c>
      <c r="AG1380" s="194">
        <v>1.96</v>
      </c>
      <c r="AH1380" s="102">
        <v>1</v>
      </c>
      <c r="AI1380" s="102">
        <v>163072</v>
      </c>
      <c r="AJ1380" s="102"/>
      <c r="AK1380" s="102"/>
      <c r="AL1380" s="213">
        <f t="shared" si="354"/>
        <v>163072</v>
      </c>
    </row>
    <row r="1381" spans="1:38" ht="27">
      <c r="A1381" s="194">
        <v>26</v>
      </c>
      <c r="B1381" s="102" t="s">
        <v>6857</v>
      </c>
      <c r="C1381" s="102" t="s">
        <v>5282</v>
      </c>
      <c r="D1381" s="194">
        <v>1998</v>
      </c>
      <c r="E1381" s="942" t="s">
        <v>1121</v>
      </c>
      <c r="F1381" s="194" t="s">
        <v>990</v>
      </c>
      <c r="G1381" s="194">
        <v>2</v>
      </c>
      <c r="H1381" s="194">
        <v>1.79</v>
      </c>
      <c r="I1381" s="102">
        <v>1</v>
      </c>
      <c r="J1381" s="102">
        <v>148928</v>
      </c>
      <c r="K1381" s="102"/>
      <c r="L1381" s="102"/>
      <c r="M1381" s="213">
        <f t="shared" si="349"/>
        <v>148928</v>
      </c>
      <c r="N1381" s="194">
        <v>1.73</v>
      </c>
      <c r="O1381" s="102">
        <v>1</v>
      </c>
      <c r="P1381" s="194">
        <v>143936</v>
      </c>
      <c r="Q1381" s="194"/>
      <c r="R1381" s="194"/>
      <c r="S1381" s="213">
        <f t="shared" si="350"/>
        <v>143936</v>
      </c>
      <c r="T1381" s="213">
        <f t="shared" si="351"/>
        <v>0</v>
      </c>
      <c r="U1381" s="213">
        <f t="shared" si="351"/>
        <v>4992</v>
      </c>
      <c r="V1381" s="213">
        <f t="shared" si="351"/>
        <v>0</v>
      </c>
      <c r="W1381" s="213">
        <f t="shared" si="351"/>
        <v>0</v>
      </c>
      <c r="X1381" s="213">
        <f t="shared" si="352"/>
        <v>4992</v>
      </c>
      <c r="Y1381" s="194">
        <v>3</v>
      </c>
      <c r="Z1381" s="194">
        <v>1.84</v>
      </c>
      <c r="AA1381" s="102">
        <v>1</v>
      </c>
      <c r="AB1381" s="102">
        <v>153088</v>
      </c>
      <c r="AC1381" s="102"/>
      <c r="AD1381" s="102"/>
      <c r="AE1381" s="213">
        <f t="shared" si="353"/>
        <v>153088</v>
      </c>
      <c r="AF1381" s="194">
        <v>4</v>
      </c>
      <c r="AG1381" s="194">
        <v>1.9</v>
      </c>
      <c r="AH1381" s="102">
        <v>1</v>
      </c>
      <c r="AI1381" s="102">
        <v>158080</v>
      </c>
      <c r="AJ1381" s="102"/>
      <c r="AK1381" s="102"/>
      <c r="AL1381" s="213">
        <f t="shared" si="354"/>
        <v>158080</v>
      </c>
    </row>
    <row r="1382" spans="1:38" ht="27">
      <c r="A1382" s="194">
        <v>27</v>
      </c>
      <c r="B1382" s="104" t="s">
        <v>5428</v>
      </c>
      <c r="C1382" s="104" t="s">
        <v>5282</v>
      </c>
      <c r="D1382" s="194">
        <v>2000</v>
      </c>
      <c r="E1382" s="942" t="s">
        <v>1121</v>
      </c>
      <c r="F1382" s="194" t="s">
        <v>990</v>
      </c>
      <c r="G1382" s="194">
        <v>4</v>
      </c>
      <c r="H1382" s="194">
        <v>1.9</v>
      </c>
      <c r="I1382" s="102">
        <v>1</v>
      </c>
      <c r="J1382" s="102">
        <v>158080</v>
      </c>
      <c r="K1382" s="102"/>
      <c r="L1382" s="102"/>
      <c r="M1382" s="213">
        <f t="shared" si="349"/>
        <v>158080</v>
      </c>
      <c r="N1382" s="194">
        <v>1.84</v>
      </c>
      <c r="O1382" s="102">
        <v>1</v>
      </c>
      <c r="P1382" s="194">
        <v>153088</v>
      </c>
      <c r="Q1382" s="194"/>
      <c r="R1382" s="194"/>
      <c r="S1382" s="213">
        <f t="shared" si="350"/>
        <v>153088</v>
      </c>
      <c r="T1382" s="213">
        <f t="shared" si="351"/>
        <v>0</v>
      </c>
      <c r="U1382" s="213">
        <f t="shared" si="351"/>
        <v>4992</v>
      </c>
      <c r="V1382" s="213">
        <f t="shared" si="351"/>
        <v>0</v>
      </c>
      <c r="W1382" s="213">
        <f t="shared" si="351"/>
        <v>0</v>
      </c>
      <c r="X1382" s="213">
        <f t="shared" si="352"/>
        <v>4992</v>
      </c>
      <c r="Y1382" s="194">
        <v>5</v>
      </c>
      <c r="Z1382" s="194">
        <v>1.9</v>
      </c>
      <c r="AA1382" s="102">
        <v>1</v>
      </c>
      <c r="AB1382" s="102">
        <v>158080</v>
      </c>
      <c r="AC1382" s="102"/>
      <c r="AD1382" s="102"/>
      <c r="AE1382" s="213">
        <f t="shared" si="353"/>
        <v>158080</v>
      </c>
      <c r="AF1382" s="194">
        <v>6</v>
      </c>
      <c r="AG1382" s="194">
        <v>1.96</v>
      </c>
      <c r="AH1382" s="102">
        <v>1</v>
      </c>
      <c r="AI1382" s="102">
        <v>163072</v>
      </c>
      <c r="AJ1382" s="102"/>
      <c r="AK1382" s="102"/>
      <c r="AL1382" s="213">
        <f t="shared" si="354"/>
        <v>163072</v>
      </c>
    </row>
    <row r="1383" spans="1:38" ht="27">
      <c r="A1383" s="194">
        <v>28</v>
      </c>
      <c r="B1383" s="102" t="s">
        <v>6858</v>
      </c>
      <c r="C1383" s="102" t="s">
        <v>5282</v>
      </c>
      <c r="D1383" s="194">
        <v>2000</v>
      </c>
      <c r="E1383" s="942" t="s">
        <v>1121</v>
      </c>
      <c r="F1383" s="194" t="s">
        <v>990</v>
      </c>
      <c r="G1383" s="194">
        <v>4</v>
      </c>
      <c r="H1383" s="194">
        <v>1.9</v>
      </c>
      <c r="I1383" s="102">
        <v>1</v>
      </c>
      <c r="J1383" s="102">
        <v>158080</v>
      </c>
      <c r="K1383" s="102"/>
      <c r="L1383" s="102"/>
      <c r="M1383" s="213">
        <f t="shared" si="349"/>
        <v>158080</v>
      </c>
      <c r="N1383" s="194">
        <v>1.84</v>
      </c>
      <c r="O1383" s="102">
        <v>1</v>
      </c>
      <c r="P1383" s="194">
        <v>153088</v>
      </c>
      <c r="Q1383" s="194"/>
      <c r="R1383" s="194"/>
      <c r="S1383" s="213">
        <f t="shared" si="350"/>
        <v>153088</v>
      </c>
      <c r="T1383" s="213">
        <f t="shared" si="351"/>
        <v>0</v>
      </c>
      <c r="U1383" s="213">
        <f t="shared" si="351"/>
        <v>4992</v>
      </c>
      <c r="V1383" s="213">
        <f t="shared" si="351"/>
        <v>0</v>
      </c>
      <c r="W1383" s="213">
        <f t="shared" si="351"/>
        <v>0</v>
      </c>
      <c r="X1383" s="213">
        <f t="shared" si="352"/>
        <v>4992</v>
      </c>
      <c r="Y1383" s="194">
        <v>5</v>
      </c>
      <c r="Z1383" s="194">
        <v>1.9</v>
      </c>
      <c r="AA1383" s="102">
        <v>1</v>
      </c>
      <c r="AB1383" s="102">
        <v>158080</v>
      </c>
      <c r="AC1383" s="102"/>
      <c r="AD1383" s="102"/>
      <c r="AE1383" s="213">
        <f t="shared" si="353"/>
        <v>158080</v>
      </c>
      <c r="AF1383" s="194">
        <v>6</v>
      </c>
      <c r="AG1383" s="194">
        <v>1.96</v>
      </c>
      <c r="AH1383" s="102">
        <v>1</v>
      </c>
      <c r="AI1383" s="102">
        <v>163072</v>
      </c>
      <c r="AJ1383" s="102"/>
      <c r="AK1383" s="102"/>
      <c r="AL1383" s="213">
        <f t="shared" si="354"/>
        <v>163072</v>
      </c>
    </row>
    <row r="1384" spans="1:38" ht="27">
      <c r="A1384" s="194">
        <v>29</v>
      </c>
      <c r="B1384" s="102" t="s">
        <v>6859</v>
      </c>
      <c r="C1384" s="102" t="s">
        <v>5282</v>
      </c>
      <c r="D1384" s="194">
        <v>2002</v>
      </c>
      <c r="E1384" s="942" t="s">
        <v>1121</v>
      </c>
      <c r="F1384" s="194" t="s">
        <v>990</v>
      </c>
      <c r="G1384" s="194">
        <v>3</v>
      </c>
      <c r="H1384" s="194">
        <v>1.84</v>
      </c>
      <c r="I1384" s="102">
        <v>1</v>
      </c>
      <c r="J1384" s="102">
        <v>153088</v>
      </c>
      <c r="K1384" s="102"/>
      <c r="L1384" s="102"/>
      <c r="M1384" s="213">
        <f t="shared" si="349"/>
        <v>153088</v>
      </c>
      <c r="N1384" s="194">
        <v>1.79</v>
      </c>
      <c r="O1384" s="102">
        <v>1</v>
      </c>
      <c r="P1384" s="194">
        <v>148928</v>
      </c>
      <c r="Q1384" s="194"/>
      <c r="R1384" s="194"/>
      <c r="S1384" s="213">
        <f t="shared" si="350"/>
        <v>148928</v>
      </c>
      <c r="T1384" s="213">
        <f t="shared" si="351"/>
        <v>0</v>
      </c>
      <c r="U1384" s="213">
        <f t="shared" si="351"/>
        <v>4160</v>
      </c>
      <c r="V1384" s="213">
        <f t="shared" si="351"/>
        <v>0</v>
      </c>
      <c r="W1384" s="213">
        <f t="shared" si="351"/>
        <v>0</v>
      </c>
      <c r="X1384" s="213">
        <f t="shared" si="352"/>
        <v>4160</v>
      </c>
      <c r="Y1384" s="194">
        <v>4</v>
      </c>
      <c r="Z1384" s="194">
        <v>1.9</v>
      </c>
      <c r="AA1384" s="102">
        <v>1</v>
      </c>
      <c r="AB1384" s="102">
        <v>158080</v>
      </c>
      <c r="AC1384" s="102"/>
      <c r="AD1384" s="102"/>
      <c r="AE1384" s="213">
        <f t="shared" si="353"/>
        <v>158080</v>
      </c>
      <c r="AF1384" s="194">
        <v>5</v>
      </c>
      <c r="AG1384" s="194">
        <v>1.9</v>
      </c>
      <c r="AH1384" s="102">
        <v>1</v>
      </c>
      <c r="AI1384" s="102">
        <v>158080</v>
      </c>
      <c r="AJ1384" s="102"/>
      <c r="AK1384" s="102"/>
      <c r="AL1384" s="213">
        <f t="shared" si="354"/>
        <v>158080</v>
      </c>
    </row>
    <row r="1385" spans="1:38" ht="27">
      <c r="A1385" s="194">
        <v>30</v>
      </c>
      <c r="B1385" s="104" t="s">
        <v>6860</v>
      </c>
      <c r="C1385" s="104" t="s">
        <v>5283</v>
      </c>
      <c r="D1385" s="194">
        <v>2004</v>
      </c>
      <c r="E1385" s="942" t="s">
        <v>1121</v>
      </c>
      <c r="F1385" s="194" t="s">
        <v>990</v>
      </c>
      <c r="G1385" s="194">
        <v>2</v>
      </c>
      <c r="H1385" s="194">
        <v>1.79</v>
      </c>
      <c r="I1385" s="102">
        <v>1</v>
      </c>
      <c r="J1385" s="102">
        <v>148928</v>
      </c>
      <c r="K1385" s="102"/>
      <c r="L1385" s="102"/>
      <c r="M1385" s="213">
        <f t="shared" si="349"/>
        <v>148928</v>
      </c>
      <c r="N1385" s="194">
        <v>1.73</v>
      </c>
      <c r="O1385" s="102">
        <v>1</v>
      </c>
      <c r="P1385" s="194">
        <v>143936</v>
      </c>
      <c r="Q1385" s="194"/>
      <c r="R1385" s="194"/>
      <c r="S1385" s="213">
        <f t="shared" si="350"/>
        <v>143936</v>
      </c>
      <c r="T1385" s="213">
        <f t="shared" si="351"/>
        <v>0</v>
      </c>
      <c r="U1385" s="213">
        <f t="shared" si="351"/>
        <v>4992</v>
      </c>
      <c r="V1385" s="213">
        <f t="shared" si="351"/>
        <v>0</v>
      </c>
      <c r="W1385" s="213">
        <f t="shared" si="351"/>
        <v>0</v>
      </c>
      <c r="X1385" s="213">
        <f t="shared" si="352"/>
        <v>4992</v>
      </c>
      <c r="Y1385" s="194">
        <v>3</v>
      </c>
      <c r="Z1385" s="194">
        <v>1.84</v>
      </c>
      <c r="AA1385" s="102">
        <v>1</v>
      </c>
      <c r="AB1385" s="102">
        <v>153088</v>
      </c>
      <c r="AC1385" s="102"/>
      <c r="AD1385" s="102"/>
      <c r="AE1385" s="213">
        <f t="shared" si="353"/>
        <v>153088</v>
      </c>
      <c r="AF1385" s="194">
        <v>4</v>
      </c>
      <c r="AG1385" s="194">
        <v>1.9</v>
      </c>
      <c r="AH1385" s="102">
        <v>1</v>
      </c>
      <c r="AI1385" s="102">
        <v>158080</v>
      </c>
      <c r="AJ1385" s="102"/>
      <c r="AK1385" s="102"/>
      <c r="AL1385" s="213">
        <f t="shared" si="354"/>
        <v>158080</v>
      </c>
    </row>
    <row r="1386" spans="1:38" ht="27">
      <c r="A1386" s="194">
        <v>31</v>
      </c>
      <c r="B1386" s="102" t="s">
        <v>8224</v>
      </c>
      <c r="C1386" s="102" t="s">
        <v>5282</v>
      </c>
      <c r="D1386" s="194">
        <v>2002</v>
      </c>
      <c r="E1386" s="942" t="s">
        <v>1121</v>
      </c>
      <c r="F1386" s="194" t="s">
        <v>990</v>
      </c>
      <c r="G1386" s="194">
        <v>2</v>
      </c>
      <c r="H1386" s="194">
        <v>1.79</v>
      </c>
      <c r="I1386" s="102">
        <v>1</v>
      </c>
      <c r="J1386" s="102">
        <v>148928</v>
      </c>
      <c r="K1386" s="102"/>
      <c r="L1386" s="102"/>
      <c r="M1386" s="213">
        <f t="shared" si="349"/>
        <v>148928</v>
      </c>
      <c r="N1386" s="194">
        <v>1.73</v>
      </c>
      <c r="O1386" s="102">
        <v>1</v>
      </c>
      <c r="P1386" s="194">
        <v>143936</v>
      </c>
      <c r="Q1386" s="194"/>
      <c r="R1386" s="194"/>
      <c r="S1386" s="213">
        <f t="shared" si="350"/>
        <v>143936</v>
      </c>
      <c r="T1386" s="213">
        <f t="shared" si="351"/>
        <v>0</v>
      </c>
      <c r="U1386" s="213">
        <f t="shared" si="351"/>
        <v>4992</v>
      </c>
      <c r="V1386" s="213">
        <f t="shared" si="351"/>
        <v>0</v>
      </c>
      <c r="W1386" s="213">
        <f t="shared" si="351"/>
        <v>0</v>
      </c>
      <c r="X1386" s="213">
        <f t="shared" si="352"/>
        <v>4992</v>
      </c>
      <c r="Y1386" s="194">
        <v>3</v>
      </c>
      <c r="Z1386" s="194">
        <v>1.84</v>
      </c>
      <c r="AA1386" s="102">
        <v>1</v>
      </c>
      <c r="AB1386" s="102">
        <v>153088</v>
      </c>
      <c r="AC1386" s="102"/>
      <c r="AD1386" s="102"/>
      <c r="AE1386" s="213">
        <f t="shared" si="353"/>
        <v>153088</v>
      </c>
      <c r="AF1386" s="194">
        <v>4</v>
      </c>
      <c r="AG1386" s="194">
        <v>1.9</v>
      </c>
      <c r="AH1386" s="102">
        <v>1</v>
      </c>
      <c r="AI1386" s="102">
        <v>158080</v>
      </c>
      <c r="AJ1386" s="102"/>
      <c r="AK1386" s="102"/>
      <c r="AL1386" s="213">
        <f t="shared" si="354"/>
        <v>158080</v>
      </c>
    </row>
    <row r="1387" spans="1:38" ht="27">
      <c r="A1387" s="194">
        <v>32</v>
      </c>
      <c r="B1387" s="102" t="s">
        <v>872</v>
      </c>
      <c r="C1387" s="102"/>
      <c r="D1387" s="194"/>
      <c r="E1387" s="942" t="s">
        <v>1121</v>
      </c>
      <c r="F1387" s="194" t="s">
        <v>990</v>
      </c>
      <c r="G1387" s="194">
        <v>7</v>
      </c>
      <c r="H1387" s="194">
        <v>1.96</v>
      </c>
      <c r="I1387" s="102">
        <v>1</v>
      </c>
      <c r="J1387" s="102">
        <v>163072</v>
      </c>
      <c r="K1387" s="102"/>
      <c r="L1387" s="102"/>
      <c r="M1387" s="213">
        <f t="shared" si="349"/>
        <v>163072</v>
      </c>
      <c r="N1387" s="194">
        <v>1.96</v>
      </c>
      <c r="O1387" s="102">
        <v>1</v>
      </c>
      <c r="P1387" s="194">
        <v>163072</v>
      </c>
      <c r="Q1387" s="194"/>
      <c r="R1387" s="194"/>
      <c r="S1387" s="213">
        <f t="shared" si="350"/>
        <v>163072</v>
      </c>
      <c r="T1387" s="213">
        <f t="shared" si="351"/>
        <v>0</v>
      </c>
      <c r="U1387" s="213">
        <f t="shared" si="351"/>
        <v>0</v>
      </c>
      <c r="V1387" s="213">
        <f t="shared" si="351"/>
        <v>0</v>
      </c>
      <c r="W1387" s="213">
        <f t="shared" si="351"/>
        <v>0</v>
      </c>
      <c r="X1387" s="213">
        <f t="shared" si="352"/>
        <v>0</v>
      </c>
      <c r="Y1387" s="194">
        <v>8</v>
      </c>
      <c r="Z1387" s="194">
        <v>2.02</v>
      </c>
      <c r="AA1387" s="102">
        <v>1</v>
      </c>
      <c r="AB1387" s="102">
        <v>168064</v>
      </c>
      <c r="AC1387" s="102"/>
      <c r="AD1387" s="102"/>
      <c r="AE1387" s="213">
        <f t="shared" si="353"/>
        <v>168064</v>
      </c>
      <c r="AF1387" s="194">
        <v>9</v>
      </c>
      <c r="AG1387" s="194">
        <v>2.02</v>
      </c>
      <c r="AH1387" s="102">
        <v>1</v>
      </c>
      <c r="AI1387" s="102">
        <v>168064</v>
      </c>
      <c r="AJ1387" s="102"/>
      <c r="AK1387" s="102"/>
      <c r="AL1387" s="213">
        <f t="shared" si="354"/>
        <v>168064</v>
      </c>
    </row>
    <row r="1388" spans="1:38" ht="27">
      <c r="A1388" s="194">
        <v>33</v>
      </c>
      <c r="B1388" s="104" t="s">
        <v>872</v>
      </c>
      <c r="C1388" s="104"/>
      <c r="D1388" s="194"/>
      <c r="E1388" s="942" t="s">
        <v>1121</v>
      </c>
      <c r="F1388" s="194" t="s">
        <v>990</v>
      </c>
      <c r="G1388" s="194">
        <v>7</v>
      </c>
      <c r="H1388" s="194">
        <v>1.96</v>
      </c>
      <c r="I1388" s="102">
        <v>1</v>
      </c>
      <c r="J1388" s="102">
        <v>163072</v>
      </c>
      <c r="K1388" s="102"/>
      <c r="L1388" s="102"/>
      <c r="M1388" s="213">
        <f t="shared" si="349"/>
        <v>163072</v>
      </c>
      <c r="N1388" s="194">
        <v>1.96</v>
      </c>
      <c r="O1388" s="102">
        <v>1</v>
      </c>
      <c r="P1388" s="194">
        <v>163072</v>
      </c>
      <c r="Q1388" s="194"/>
      <c r="R1388" s="194"/>
      <c r="S1388" s="213">
        <f t="shared" si="350"/>
        <v>163072</v>
      </c>
      <c r="T1388" s="213">
        <f t="shared" si="351"/>
        <v>0</v>
      </c>
      <c r="U1388" s="213">
        <f t="shared" si="351"/>
        <v>0</v>
      </c>
      <c r="V1388" s="213">
        <f t="shared" si="351"/>
        <v>0</v>
      </c>
      <c r="W1388" s="213">
        <f t="shared" si="351"/>
        <v>0</v>
      </c>
      <c r="X1388" s="213">
        <f t="shared" si="352"/>
        <v>0</v>
      </c>
      <c r="Y1388" s="194">
        <v>8</v>
      </c>
      <c r="Z1388" s="194">
        <v>2.02</v>
      </c>
      <c r="AA1388" s="102">
        <v>1</v>
      </c>
      <c r="AB1388" s="102">
        <v>168064</v>
      </c>
      <c r="AC1388" s="102"/>
      <c r="AD1388" s="102"/>
      <c r="AE1388" s="213">
        <f t="shared" si="353"/>
        <v>168064</v>
      </c>
      <c r="AF1388" s="194">
        <v>9</v>
      </c>
      <c r="AG1388" s="194">
        <v>2.02</v>
      </c>
      <c r="AH1388" s="102">
        <v>1</v>
      </c>
      <c r="AI1388" s="102">
        <v>168064</v>
      </c>
      <c r="AJ1388" s="102"/>
      <c r="AK1388" s="102"/>
      <c r="AL1388" s="213">
        <f t="shared" si="354"/>
        <v>168064</v>
      </c>
    </row>
    <row r="1389" spans="1:38" ht="27">
      <c r="A1389" s="194">
        <v>34</v>
      </c>
      <c r="B1389" s="102" t="s">
        <v>872</v>
      </c>
      <c r="C1389" s="102"/>
      <c r="D1389" s="194"/>
      <c r="E1389" s="942" t="s">
        <v>1121</v>
      </c>
      <c r="F1389" s="194" t="s">
        <v>990</v>
      </c>
      <c r="G1389" s="194">
        <v>7</v>
      </c>
      <c r="H1389" s="194">
        <v>1.96</v>
      </c>
      <c r="I1389" s="102">
        <v>1</v>
      </c>
      <c r="J1389" s="102">
        <v>163072</v>
      </c>
      <c r="K1389" s="102"/>
      <c r="L1389" s="102"/>
      <c r="M1389" s="213">
        <f t="shared" si="349"/>
        <v>163072</v>
      </c>
      <c r="N1389" s="194">
        <v>1.96</v>
      </c>
      <c r="O1389" s="102">
        <v>1</v>
      </c>
      <c r="P1389" s="194">
        <v>163072</v>
      </c>
      <c r="Q1389" s="194"/>
      <c r="R1389" s="194"/>
      <c r="S1389" s="213">
        <f t="shared" si="350"/>
        <v>163072</v>
      </c>
      <c r="T1389" s="213">
        <f t="shared" si="351"/>
        <v>0</v>
      </c>
      <c r="U1389" s="213">
        <f t="shared" si="351"/>
        <v>0</v>
      </c>
      <c r="V1389" s="213">
        <f t="shared" si="351"/>
        <v>0</v>
      </c>
      <c r="W1389" s="213">
        <f t="shared" si="351"/>
        <v>0</v>
      </c>
      <c r="X1389" s="213">
        <f t="shared" si="352"/>
        <v>0</v>
      </c>
      <c r="Y1389" s="194">
        <v>8</v>
      </c>
      <c r="Z1389" s="194">
        <v>2.02</v>
      </c>
      <c r="AA1389" s="102">
        <v>1</v>
      </c>
      <c r="AB1389" s="102">
        <v>168064</v>
      </c>
      <c r="AC1389" s="102"/>
      <c r="AD1389" s="102"/>
      <c r="AE1389" s="213">
        <f t="shared" si="353"/>
        <v>168064</v>
      </c>
      <c r="AF1389" s="194">
        <v>9</v>
      </c>
      <c r="AG1389" s="194">
        <v>2.02</v>
      </c>
      <c r="AH1389" s="102">
        <v>1</v>
      </c>
      <c r="AI1389" s="102">
        <v>168064</v>
      </c>
      <c r="AJ1389" s="102"/>
      <c r="AK1389" s="102"/>
      <c r="AL1389" s="213">
        <f t="shared" si="354"/>
        <v>168064</v>
      </c>
    </row>
    <row r="1390" spans="1:38" ht="27">
      <c r="A1390" s="194">
        <v>35</v>
      </c>
      <c r="B1390" s="102" t="s">
        <v>5555</v>
      </c>
      <c r="C1390" s="102" t="s">
        <v>5282</v>
      </c>
      <c r="D1390" s="194">
        <v>1989</v>
      </c>
      <c r="E1390" s="942" t="s">
        <v>1163</v>
      </c>
      <c r="F1390" s="194" t="s">
        <v>990</v>
      </c>
      <c r="G1390" s="194">
        <v>11</v>
      </c>
      <c r="H1390" s="194">
        <v>2.08</v>
      </c>
      <c r="I1390" s="102">
        <v>1</v>
      </c>
      <c r="J1390" s="102">
        <v>173056</v>
      </c>
      <c r="K1390" s="102"/>
      <c r="L1390" s="102"/>
      <c r="M1390" s="213">
        <f t="shared" si="349"/>
        <v>173056</v>
      </c>
      <c r="N1390" s="194">
        <v>2.08</v>
      </c>
      <c r="O1390" s="102">
        <v>1</v>
      </c>
      <c r="P1390" s="194">
        <v>173056</v>
      </c>
      <c r="Q1390" s="194"/>
      <c r="R1390" s="194"/>
      <c r="S1390" s="213">
        <f t="shared" si="350"/>
        <v>173056</v>
      </c>
      <c r="T1390" s="213">
        <f t="shared" si="351"/>
        <v>0</v>
      </c>
      <c r="U1390" s="213">
        <f t="shared" si="351"/>
        <v>0</v>
      </c>
      <c r="V1390" s="213">
        <f t="shared" si="351"/>
        <v>0</v>
      </c>
      <c r="W1390" s="213">
        <f t="shared" si="351"/>
        <v>0</v>
      </c>
      <c r="X1390" s="213">
        <f t="shared" si="352"/>
        <v>0</v>
      </c>
      <c r="Y1390" s="194">
        <v>12</v>
      </c>
      <c r="Z1390" s="194">
        <v>2.08</v>
      </c>
      <c r="AA1390" s="102">
        <v>1</v>
      </c>
      <c r="AB1390" s="102">
        <v>173056</v>
      </c>
      <c r="AC1390" s="102"/>
      <c r="AD1390" s="102"/>
      <c r="AE1390" s="213">
        <f t="shared" si="353"/>
        <v>173056</v>
      </c>
      <c r="AF1390" s="194">
        <v>13</v>
      </c>
      <c r="AG1390" s="194">
        <v>2.14</v>
      </c>
      <c r="AH1390" s="102">
        <v>1</v>
      </c>
      <c r="AI1390" s="102">
        <v>178048</v>
      </c>
      <c r="AJ1390" s="102"/>
      <c r="AK1390" s="102"/>
      <c r="AL1390" s="213">
        <f t="shared" si="354"/>
        <v>178048</v>
      </c>
    </row>
    <row r="1391" spans="1:38" ht="27">
      <c r="A1391" s="194">
        <v>36</v>
      </c>
      <c r="B1391" s="104" t="s">
        <v>5553</v>
      </c>
      <c r="C1391" s="104" t="s">
        <v>5282</v>
      </c>
      <c r="D1391" s="194">
        <v>1986</v>
      </c>
      <c r="E1391" s="942" t="s">
        <v>1163</v>
      </c>
      <c r="F1391" s="194" t="s">
        <v>990</v>
      </c>
      <c r="G1391" s="194">
        <v>4</v>
      </c>
      <c r="H1391" s="194">
        <v>1.9</v>
      </c>
      <c r="I1391" s="102">
        <v>1</v>
      </c>
      <c r="J1391" s="102">
        <v>158080</v>
      </c>
      <c r="K1391" s="102"/>
      <c r="L1391" s="102"/>
      <c r="M1391" s="213">
        <f t="shared" si="349"/>
        <v>158080</v>
      </c>
      <c r="N1391" s="194">
        <v>1.84</v>
      </c>
      <c r="O1391" s="102">
        <v>1</v>
      </c>
      <c r="P1391" s="194">
        <v>153088</v>
      </c>
      <c r="Q1391" s="194"/>
      <c r="R1391" s="194"/>
      <c r="S1391" s="213">
        <f t="shared" si="350"/>
        <v>153088</v>
      </c>
      <c r="T1391" s="213">
        <f t="shared" si="351"/>
        <v>0</v>
      </c>
      <c r="U1391" s="213">
        <f t="shared" si="351"/>
        <v>4992</v>
      </c>
      <c r="V1391" s="213">
        <f t="shared" si="351"/>
        <v>0</v>
      </c>
      <c r="W1391" s="213">
        <f t="shared" si="351"/>
        <v>0</v>
      </c>
      <c r="X1391" s="213">
        <f t="shared" si="352"/>
        <v>4992</v>
      </c>
      <c r="Y1391" s="194">
        <v>5</v>
      </c>
      <c r="Z1391" s="194">
        <v>1.9</v>
      </c>
      <c r="AA1391" s="102">
        <v>1</v>
      </c>
      <c r="AB1391" s="102">
        <v>158080</v>
      </c>
      <c r="AC1391" s="102"/>
      <c r="AD1391" s="102"/>
      <c r="AE1391" s="213">
        <f t="shared" si="353"/>
        <v>158080</v>
      </c>
      <c r="AF1391" s="194">
        <v>6</v>
      </c>
      <c r="AG1391" s="194">
        <v>1.96</v>
      </c>
      <c r="AH1391" s="102">
        <v>1</v>
      </c>
      <c r="AI1391" s="102">
        <v>163072</v>
      </c>
      <c r="AJ1391" s="102"/>
      <c r="AK1391" s="102"/>
      <c r="AL1391" s="213">
        <f t="shared" si="354"/>
        <v>163072</v>
      </c>
    </row>
    <row r="1392" spans="1:38" ht="27">
      <c r="A1392" s="194">
        <v>37</v>
      </c>
      <c r="B1392" s="102" t="s">
        <v>6861</v>
      </c>
      <c r="C1392" s="102" t="s">
        <v>5283</v>
      </c>
      <c r="D1392" s="194">
        <v>2002</v>
      </c>
      <c r="E1392" s="942" t="s">
        <v>1163</v>
      </c>
      <c r="F1392" s="194" t="s">
        <v>990</v>
      </c>
      <c r="G1392" s="194">
        <v>2</v>
      </c>
      <c r="H1392" s="194">
        <v>1.79</v>
      </c>
      <c r="I1392" s="102">
        <v>1</v>
      </c>
      <c r="J1392" s="102">
        <v>148928</v>
      </c>
      <c r="K1392" s="102"/>
      <c r="L1392" s="102"/>
      <c r="M1392" s="213">
        <f t="shared" si="349"/>
        <v>148928</v>
      </c>
      <c r="N1392" s="194">
        <v>1.73</v>
      </c>
      <c r="O1392" s="102">
        <v>1</v>
      </c>
      <c r="P1392" s="194">
        <v>143936</v>
      </c>
      <c r="Q1392" s="194"/>
      <c r="R1392" s="194"/>
      <c r="S1392" s="213">
        <f t="shared" si="350"/>
        <v>143936</v>
      </c>
      <c r="T1392" s="213">
        <f t="shared" si="351"/>
        <v>0</v>
      </c>
      <c r="U1392" s="213">
        <f t="shared" si="351"/>
        <v>4992</v>
      </c>
      <c r="V1392" s="213">
        <f t="shared" si="351"/>
        <v>0</v>
      </c>
      <c r="W1392" s="213">
        <f t="shared" si="351"/>
        <v>0</v>
      </c>
      <c r="X1392" s="213">
        <f t="shared" si="352"/>
        <v>4992</v>
      </c>
      <c r="Y1392" s="194">
        <v>3</v>
      </c>
      <c r="Z1392" s="194">
        <v>1.84</v>
      </c>
      <c r="AA1392" s="102">
        <v>1</v>
      </c>
      <c r="AB1392" s="102">
        <v>153088</v>
      </c>
      <c r="AC1392" s="102"/>
      <c r="AD1392" s="102"/>
      <c r="AE1392" s="213">
        <f t="shared" si="353"/>
        <v>153088</v>
      </c>
      <c r="AF1392" s="194">
        <v>4</v>
      </c>
      <c r="AG1392" s="194">
        <v>1.9</v>
      </c>
      <c r="AH1392" s="102">
        <v>1</v>
      </c>
      <c r="AI1392" s="102">
        <v>158080</v>
      </c>
      <c r="AJ1392" s="102"/>
      <c r="AK1392" s="102"/>
      <c r="AL1392" s="213">
        <f t="shared" si="354"/>
        <v>158080</v>
      </c>
    </row>
    <row r="1393" spans="1:38" ht="27">
      <c r="A1393" s="194">
        <v>38</v>
      </c>
      <c r="B1393" s="102" t="s">
        <v>6862</v>
      </c>
      <c r="C1393" s="102" t="s">
        <v>5282</v>
      </c>
      <c r="D1393" s="194">
        <v>1997</v>
      </c>
      <c r="E1393" s="942" t="s">
        <v>1163</v>
      </c>
      <c r="F1393" s="194" t="s">
        <v>990</v>
      </c>
      <c r="G1393" s="194">
        <v>2</v>
      </c>
      <c r="H1393" s="194">
        <v>1.79</v>
      </c>
      <c r="I1393" s="102">
        <v>1</v>
      </c>
      <c r="J1393" s="102">
        <v>148928</v>
      </c>
      <c r="K1393" s="102"/>
      <c r="L1393" s="102"/>
      <c r="M1393" s="213">
        <f t="shared" si="349"/>
        <v>148928</v>
      </c>
      <c r="N1393" s="194">
        <v>1.73</v>
      </c>
      <c r="O1393" s="102">
        <v>1</v>
      </c>
      <c r="P1393" s="194">
        <v>143936</v>
      </c>
      <c r="Q1393" s="194"/>
      <c r="R1393" s="194"/>
      <c r="S1393" s="213">
        <f t="shared" si="350"/>
        <v>143936</v>
      </c>
      <c r="T1393" s="213">
        <f t="shared" si="351"/>
        <v>0</v>
      </c>
      <c r="U1393" s="213">
        <f t="shared" si="351"/>
        <v>4992</v>
      </c>
      <c r="V1393" s="213">
        <f t="shared" si="351"/>
        <v>0</v>
      </c>
      <c r="W1393" s="213">
        <f t="shared" si="351"/>
        <v>0</v>
      </c>
      <c r="X1393" s="213">
        <f t="shared" si="352"/>
        <v>4992</v>
      </c>
      <c r="Y1393" s="194">
        <v>3</v>
      </c>
      <c r="Z1393" s="194">
        <v>1.84</v>
      </c>
      <c r="AA1393" s="102">
        <v>1</v>
      </c>
      <c r="AB1393" s="102">
        <v>153088</v>
      </c>
      <c r="AC1393" s="102"/>
      <c r="AD1393" s="102"/>
      <c r="AE1393" s="213">
        <f t="shared" si="353"/>
        <v>153088</v>
      </c>
      <c r="AF1393" s="194">
        <v>4</v>
      </c>
      <c r="AG1393" s="194">
        <v>1.9</v>
      </c>
      <c r="AH1393" s="102">
        <v>1</v>
      </c>
      <c r="AI1393" s="102">
        <v>158080</v>
      </c>
      <c r="AJ1393" s="102"/>
      <c r="AK1393" s="102"/>
      <c r="AL1393" s="213">
        <f t="shared" si="354"/>
        <v>158080</v>
      </c>
    </row>
    <row r="1394" spans="1:38" ht="27">
      <c r="A1394" s="194">
        <v>39</v>
      </c>
      <c r="B1394" s="104" t="s">
        <v>5549</v>
      </c>
      <c r="C1394" s="104" t="s">
        <v>5282</v>
      </c>
      <c r="D1394" s="194">
        <v>1973</v>
      </c>
      <c r="E1394" s="942" t="s">
        <v>1163</v>
      </c>
      <c r="F1394" s="194" t="s">
        <v>990</v>
      </c>
      <c r="G1394" s="194">
        <v>5</v>
      </c>
      <c r="H1394" s="194">
        <v>1.9</v>
      </c>
      <c r="I1394" s="102">
        <v>1</v>
      </c>
      <c r="J1394" s="102">
        <v>158080</v>
      </c>
      <c r="K1394" s="102"/>
      <c r="L1394" s="102"/>
      <c r="M1394" s="213">
        <f t="shared" si="349"/>
        <v>158080</v>
      </c>
      <c r="N1394" s="194">
        <v>1.9</v>
      </c>
      <c r="O1394" s="102">
        <v>1</v>
      </c>
      <c r="P1394" s="194">
        <v>158080</v>
      </c>
      <c r="Q1394" s="194"/>
      <c r="R1394" s="194"/>
      <c r="S1394" s="213">
        <f t="shared" si="350"/>
        <v>158080</v>
      </c>
      <c r="T1394" s="213">
        <f t="shared" si="351"/>
        <v>0</v>
      </c>
      <c r="U1394" s="213">
        <f t="shared" si="351"/>
        <v>0</v>
      </c>
      <c r="V1394" s="213">
        <f t="shared" si="351"/>
        <v>0</v>
      </c>
      <c r="W1394" s="213">
        <f t="shared" si="351"/>
        <v>0</v>
      </c>
      <c r="X1394" s="213">
        <f t="shared" si="352"/>
        <v>0</v>
      </c>
      <c r="Y1394" s="194">
        <v>6</v>
      </c>
      <c r="Z1394" s="194">
        <v>1.96</v>
      </c>
      <c r="AA1394" s="102">
        <v>1</v>
      </c>
      <c r="AB1394" s="102">
        <v>163072</v>
      </c>
      <c r="AC1394" s="102"/>
      <c r="AD1394" s="102"/>
      <c r="AE1394" s="213">
        <f t="shared" si="353"/>
        <v>163072</v>
      </c>
      <c r="AF1394" s="194">
        <v>7</v>
      </c>
      <c r="AG1394" s="194">
        <v>1.96</v>
      </c>
      <c r="AH1394" s="102">
        <v>1</v>
      </c>
      <c r="AI1394" s="102">
        <v>163072</v>
      </c>
      <c r="AJ1394" s="102"/>
      <c r="AK1394" s="102"/>
      <c r="AL1394" s="213">
        <f t="shared" si="354"/>
        <v>163072</v>
      </c>
    </row>
    <row r="1395" spans="1:38" ht="27">
      <c r="A1395" s="194">
        <v>40</v>
      </c>
      <c r="B1395" s="102" t="s">
        <v>8225</v>
      </c>
      <c r="C1395" s="102" t="s">
        <v>5283</v>
      </c>
      <c r="D1395" s="194">
        <v>2004</v>
      </c>
      <c r="E1395" s="942" t="s">
        <v>1163</v>
      </c>
      <c r="F1395" s="194" t="s">
        <v>990</v>
      </c>
      <c r="G1395" s="194">
        <v>3</v>
      </c>
      <c r="H1395" s="194">
        <v>1.84</v>
      </c>
      <c r="I1395" s="102">
        <v>1</v>
      </c>
      <c r="J1395" s="102">
        <v>153088</v>
      </c>
      <c r="K1395" s="102"/>
      <c r="L1395" s="102"/>
      <c r="M1395" s="213">
        <f t="shared" si="349"/>
        <v>153088</v>
      </c>
      <c r="N1395" s="194">
        <v>1.79</v>
      </c>
      <c r="O1395" s="102">
        <v>1</v>
      </c>
      <c r="P1395" s="194">
        <v>148928</v>
      </c>
      <c r="Q1395" s="194"/>
      <c r="R1395" s="194"/>
      <c r="S1395" s="213">
        <f t="shared" si="350"/>
        <v>148928</v>
      </c>
      <c r="T1395" s="213">
        <f t="shared" si="351"/>
        <v>0</v>
      </c>
      <c r="U1395" s="213">
        <f t="shared" si="351"/>
        <v>4160</v>
      </c>
      <c r="V1395" s="213">
        <f t="shared" si="351"/>
        <v>0</v>
      </c>
      <c r="W1395" s="213">
        <f t="shared" si="351"/>
        <v>0</v>
      </c>
      <c r="X1395" s="213">
        <f t="shared" si="352"/>
        <v>4160</v>
      </c>
      <c r="Y1395" s="194">
        <v>4</v>
      </c>
      <c r="Z1395" s="194">
        <v>1.9</v>
      </c>
      <c r="AA1395" s="102">
        <v>1</v>
      </c>
      <c r="AB1395" s="102">
        <v>158080</v>
      </c>
      <c r="AC1395" s="102"/>
      <c r="AD1395" s="102"/>
      <c r="AE1395" s="213">
        <f t="shared" si="353"/>
        <v>158080</v>
      </c>
      <c r="AF1395" s="194">
        <v>5</v>
      </c>
      <c r="AG1395" s="194">
        <v>1.9</v>
      </c>
      <c r="AH1395" s="102">
        <v>1</v>
      </c>
      <c r="AI1395" s="102">
        <v>158080</v>
      </c>
      <c r="AJ1395" s="102"/>
      <c r="AK1395" s="102"/>
      <c r="AL1395" s="213">
        <f t="shared" si="354"/>
        <v>158080</v>
      </c>
    </row>
    <row r="1396" spans="1:38" ht="27">
      <c r="A1396" s="194">
        <v>41</v>
      </c>
      <c r="B1396" s="102" t="s">
        <v>6863</v>
      </c>
      <c r="C1396" s="102" t="s">
        <v>5282</v>
      </c>
      <c r="D1396" s="194">
        <v>2003</v>
      </c>
      <c r="E1396" s="942" t="s">
        <v>1163</v>
      </c>
      <c r="F1396" s="194" t="s">
        <v>990</v>
      </c>
      <c r="G1396" s="194">
        <v>2</v>
      </c>
      <c r="H1396" s="194">
        <v>1.79</v>
      </c>
      <c r="I1396" s="102">
        <v>1</v>
      </c>
      <c r="J1396" s="102">
        <v>148928</v>
      </c>
      <c r="K1396" s="102"/>
      <c r="L1396" s="102"/>
      <c r="M1396" s="213">
        <f t="shared" si="349"/>
        <v>148928</v>
      </c>
      <c r="N1396" s="194">
        <v>1.73</v>
      </c>
      <c r="O1396" s="102">
        <v>1</v>
      </c>
      <c r="P1396" s="194">
        <v>143936</v>
      </c>
      <c r="Q1396" s="194"/>
      <c r="R1396" s="194"/>
      <c r="S1396" s="213">
        <f t="shared" si="350"/>
        <v>143936</v>
      </c>
      <c r="T1396" s="213">
        <f t="shared" si="351"/>
        <v>0</v>
      </c>
      <c r="U1396" s="213">
        <f t="shared" si="351"/>
        <v>4992</v>
      </c>
      <c r="V1396" s="213">
        <f t="shared" si="351"/>
        <v>0</v>
      </c>
      <c r="W1396" s="213">
        <f t="shared" si="351"/>
        <v>0</v>
      </c>
      <c r="X1396" s="213">
        <f t="shared" si="352"/>
        <v>4992</v>
      </c>
      <c r="Y1396" s="194">
        <v>3</v>
      </c>
      <c r="Z1396" s="194">
        <v>1.84</v>
      </c>
      <c r="AA1396" s="102">
        <v>1</v>
      </c>
      <c r="AB1396" s="102">
        <v>153088</v>
      </c>
      <c r="AC1396" s="102"/>
      <c r="AD1396" s="102"/>
      <c r="AE1396" s="213">
        <f t="shared" si="353"/>
        <v>153088</v>
      </c>
      <c r="AF1396" s="194">
        <v>4</v>
      </c>
      <c r="AG1396" s="194">
        <v>1.9</v>
      </c>
      <c r="AH1396" s="102">
        <v>1</v>
      </c>
      <c r="AI1396" s="102">
        <v>158080</v>
      </c>
      <c r="AJ1396" s="102"/>
      <c r="AK1396" s="102"/>
      <c r="AL1396" s="213">
        <f t="shared" si="354"/>
        <v>158080</v>
      </c>
    </row>
    <row r="1397" spans="1:38" ht="27">
      <c r="A1397" s="194">
        <v>42</v>
      </c>
      <c r="B1397" s="102" t="s">
        <v>6864</v>
      </c>
      <c r="C1397" s="102" t="s">
        <v>5283</v>
      </c>
      <c r="D1397" s="194">
        <v>1977</v>
      </c>
      <c r="E1397" s="942" t="s">
        <v>1163</v>
      </c>
      <c r="F1397" s="194" t="s">
        <v>990</v>
      </c>
      <c r="G1397" s="194">
        <v>3</v>
      </c>
      <c r="H1397" s="194">
        <v>1.84</v>
      </c>
      <c r="I1397" s="102">
        <v>1</v>
      </c>
      <c r="J1397" s="102">
        <v>153088</v>
      </c>
      <c r="K1397" s="102"/>
      <c r="L1397" s="102"/>
      <c r="M1397" s="213">
        <f t="shared" si="349"/>
        <v>153088</v>
      </c>
      <c r="N1397" s="194">
        <v>1.79</v>
      </c>
      <c r="O1397" s="102">
        <v>1</v>
      </c>
      <c r="P1397" s="194">
        <v>148928</v>
      </c>
      <c r="Q1397" s="194"/>
      <c r="R1397" s="194"/>
      <c r="S1397" s="213">
        <f t="shared" si="350"/>
        <v>148928</v>
      </c>
      <c r="T1397" s="213">
        <f t="shared" si="351"/>
        <v>0</v>
      </c>
      <c r="U1397" s="213">
        <f t="shared" si="351"/>
        <v>4160</v>
      </c>
      <c r="V1397" s="213">
        <f t="shared" si="351"/>
        <v>0</v>
      </c>
      <c r="W1397" s="213">
        <f t="shared" si="351"/>
        <v>0</v>
      </c>
      <c r="X1397" s="213">
        <f t="shared" si="352"/>
        <v>4160</v>
      </c>
      <c r="Y1397" s="194">
        <v>4</v>
      </c>
      <c r="Z1397" s="194">
        <v>1.9</v>
      </c>
      <c r="AA1397" s="102">
        <v>1</v>
      </c>
      <c r="AB1397" s="102">
        <v>158080</v>
      </c>
      <c r="AC1397" s="102"/>
      <c r="AD1397" s="102"/>
      <c r="AE1397" s="213">
        <f t="shared" si="353"/>
        <v>158080</v>
      </c>
      <c r="AF1397" s="194">
        <v>5</v>
      </c>
      <c r="AG1397" s="194">
        <v>1.9</v>
      </c>
      <c r="AH1397" s="102">
        <v>1</v>
      </c>
      <c r="AI1397" s="102">
        <v>158080</v>
      </c>
      <c r="AJ1397" s="102"/>
      <c r="AK1397" s="102"/>
      <c r="AL1397" s="213">
        <f t="shared" si="354"/>
        <v>158080</v>
      </c>
    </row>
    <row r="1398" spans="1:38" ht="27">
      <c r="A1398" s="194">
        <v>43</v>
      </c>
      <c r="B1398" s="102" t="s">
        <v>5558</v>
      </c>
      <c r="C1398" s="102" t="s">
        <v>5282</v>
      </c>
      <c r="D1398" s="194">
        <v>2002</v>
      </c>
      <c r="E1398" s="942" t="s">
        <v>1163</v>
      </c>
      <c r="F1398" s="194" t="s">
        <v>990</v>
      </c>
      <c r="G1398" s="194">
        <v>4</v>
      </c>
      <c r="H1398" s="194">
        <v>1.9</v>
      </c>
      <c r="I1398" s="102">
        <v>1</v>
      </c>
      <c r="J1398" s="102">
        <v>158080</v>
      </c>
      <c r="K1398" s="102"/>
      <c r="L1398" s="102"/>
      <c r="M1398" s="213">
        <f t="shared" si="349"/>
        <v>158080</v>
      </c>
      <c r="N1398" s="194">
        <v>1.84</v>
      </c>
      <c r="O1398" s="102">
        <v>1</v>
      </c>
      <c r="P1398" s="194">
        <v>153088</v>
      </c>
      <c r="Q1398" s="194"/>
      <c r="R1398" s="194"/>
      <c r="S1398" s="213">
        <f t="shared" si="350"/>
        <v>153088</v>
      </c>
      <c r="T1398" s="213">
        <f t="shared" si="351"/>
        <v>0</v>
      </c>
      <c r="U1398" s="213">
        <f t="shared" si="351"/>
        <v>4992</v>
      </c>
      <c r="V1398" s="213">
        <f t="shared" si="351"/>
        <v>0</v>
      </c>
      <c r="W1398" s="213">
        <f t="shared" si="351"/>
        <v>0</v>
      </c>
      <c r="X1398" s="213">
        <f t="shared" si="352"/>
        <v>4992</v>
      </c>
      <c r="Y1398" s="194">
        <v>5</v>
      </c>
      <c r="Z1398" s="194">
        <v>1.9</v>
      </c>
      <c r="AA1398" s="102">
        <v>1</v>
      </c>
      <c r="AB1398" s="102">
        <v>158080</v>
      </c>
      <c r="AC1398" s="102"/>
      <c r="AD1398" s="102"/>
      <c r="AE1398" s="213">
        <f t="shared" si="353"/>
        <v>158080</v>
      </c>
      <c r="AF1398" s="194">
        <v>6</v>
      </c>
      <c r="AG1398" s="194">
        <v>1.96</v>
      </c>
      <c r="AH1398" s="102">
        <v>1</v>
      </c>
      <c r="AI1398" s="102">
        <v>163072</v>
      </c>
      <c r="AJ1398" s="102"/>
      <c r="AK1398" s="102"/>
      <c r="AL1398" s="213">
        <f t="shared" si="354"/>
        <v>163072</v>
      </c>
    </row>
    <row r="1399" spans="1:38" ht="27">
      <c r="A1399" s="194">
        <v>44</v>
      </c>
      <c r="B1399" s="104" t="s">
        <v>8226</v>
      </c>
      <c r="C1399" s="104" t="s">
        <v>5282</v>
      </c>
      <c r="D1399" s="194">
        <v>2001</v>
      </c>
      <c r="E1399" s="942" t="s">
        <v>1163</v>
      </c>
      <c r="F1399" s="194" t="s">
        <v>990</v>
      </c>
      <c r="G1399" s="194">
        <v>2</v>
      </c>
      <c r="H1399" s="194">
        <v>1.79</v>
      </c>
      <c r="I1399" s="102">
        <v>1</v>
      </c>
      <c r="J1399" s="102">
        <v>148928</v>
      </c>
      <c r="K1399" s="102"/>
      <c r="L1399" s="102"/>
      <c r="M1399" s="213">
        <f t="shared" si="349"/>
        <v>148928</v>
      </c>
      <c r="N1399" s="194">
        <v>1.73</v>
      </c>
      <c r="O1399" s="102">
        <v>1</v>
      </c>
      <c r="P1399" s="194">
        <v>143936</v>
      </c>
      <c r="Q1399" s="194"/>
      <c r="R1399" s="194"/>
      <c r="S1399" s="213">
        <f t="shared" si="350"/>
        <v>143936</v>
      </c>
      <c r="T1399" s="213">
        <f t="shared" si="351"/>
        <v>0</v>
      </c>
      <c r="U1399" s="213">
        <f t="shared" si="351"/>
        <v>4992</v>
      </c>
      <c r="V1399" s="213">
        <f t="shared" si="351"/>
        <v>0</v>
      </c>
      <c r="W1399" s="213">
        <f t="shared" si="351"/>
        <v>0</v>
      </c>
      <c r="X1399" s="213">
        <f t="shared" si="352"/>
        <v>4992</v>
      </c>
      <c r="Y1399" s="194">
        <v>3</v>
      </c>
      <c r="Z1399" s="194">
        <v>1.84</v>
      </c>
      <c r="AA1399" s="102">
        <v>1</v>
      </c>
      <c r="AB1399" s="102">
        <v>153088</v>
      </c>
      <c r="AC1399" s="102"/>
      <c r="AD1399" s="102"/>
      <c r="AE1399" s="213">
        <f t="shared" si="353"/>
        <v>153088</v>
      </c>
      <c r="AF1399" s="194">
        <v>4</v>
      </c>
      <c r="AG1399" s="194">
        <v>1.9</v>
      </c>
      <c r="AH1399" s="102">
        <v>1</v>
      </c>
      <c r="AI1399" s="102">
        <v>158080</v>
      </c>
      <c r="AJ1399" s="102"/>
      <c r="AK1399" s="102"/>
      <c r="AL1399" s="213">
        <f t="shared" si="354"/>
        <v>158080</v>
      </c>
    </row>
    <row r="1400" spans="1:38" ht="27">
      <c r="A1400" s="194">
        <v>45</v>
      </c>
      <c r="B1400" s="102" t="s">
        <v>5559</v>
      </c>
      <c r="C1400" s="102" t="s">
        <v>5282</v>
      </c>
      <c r="D1400" s="194">
        <v>2002</v>
      </c>
      <c r="E1400" s="942" t="s">
        <v>1163</v>
      </c>
      <c r="F1400" s="194" t="s">
        <v>990</v>
      </c>
      <c r="G1400" s="194">
        <v>4</v>
      </c>
      <c r="H1400" s="194">
        <v>1.9</v>
      </c>
      <c r="I1400" s="102">
        <v>1</v>
      </c>
      <c r="J1400" s="102">
        <v>158080</v>
      </c>
      <c r="K1400" s="102"/>
      <c r="L1400" s="102"/>
      <c r="M1400" s="213">
        <f t="shared" si="349"/>
        <v>158080</v>
      </c>
      <c r="N1400" s="194">
        <v>1.84</v>
      </c>
      <c r="O1400" s="102">
        <v>1</v>
      </c>
      <c r="P1400" s="194">
        <v>153088</v>
      </c>
      <c r="Q1400" s="194"/>
      <c r="R1400" s="194"/>
      <c r="S1400" s="213">
        <f t="shared" si="350"/>
        <v>153088</v>
      </c>
      <c r="T1400" s="213">
        <f t="shared" si="351"/>
        <v>0</v>
      </c>
      <c r="U1400" s="213">
        <f t="shared" si="351"/>
        <v>4992</v>
      </c>
      <c r="V1400" s="213">
        <f t="shared" si="351"/>
        <v>0</v>
      </c>
      <c r="W1400" s="213">
        <f t="shared" si="351"/>
        <v>0</v>
      </c>
      <c r="X1400" s="213">
        <f t="shared" si="352"/>
        <v>4992</v>
      </c>
      <c r="Y1400" s="194">
        <v>5</v>
      </c>
      <c r="Z1400" s="194">
        <v>1.9</v>
      </c>
      <c r="AA1400" s="102">
        <v>1</v>
      </c>
      <c r="AB1400" s="102">
        <v>158080</v>
      </c>
      <c r="AC1400" s="102"/>
      <c r="AD1400" s="102"/>
      <c r="AE1400" s="213">
        <f t="shared" si="353"/>
        <v>158080</v>
      </c>
      <c r="AF1400" s="194">
        <v>6</v>
      </c>
      <c r="AG1400" s="194">
        <v>1.96</v>
      </c>
      <c r="AH1400" s="102">
        <v>1</v>
      </c>
      <c r="AI1400" s="102">
        <v>163072</v>
      </c>
      <c r="AJ1400" s="102"/>
      <c r="AK1400" s="102"/>
      <c r="AL1400" s="213">
        <f t="shared" si="354"/>
        <v>163072</v>
      </c>
    </row>
    <row r="1401" spans="1:38" ht="27">
      <c r="A1401" s="194">
        <v>46</v>
      </c>
      <c r="B1401" s="102" t="s">
        <v>5451</v>
      </c>
      <c r="C1401" s="102" t="s">
        <v>5282</v>
      </c>
      <c r="D1401" s="194">
        <v>2002</v>
      </c>
      <c r="E1401" s="942" t="s">
        <v>1163</v>
      </c>
      <c r="F1401" s="194" t="s">
        <v>990</v>
      </c>
      <c r="G1401" s="194">
        <v>2</v>
      </c>
      <c r="H1401" s="194">
        <v>1.79</v>
      </c>
      <c r="I1401" s="102">
        <v>1</v>
      </c>
      <c r="J1401" s="102">
        <v>148928</v>
      </c>
      <c r="K1401" s="102"/>
      <c r="L1401" s="102"/>
      <c r="M1401" s="213">
        <f t="shared" si="349"/>
        <v>148928</v>
      </c>
      <c r="N1401" s="194">
        <v>1.73</v>
      </c>
      <c r="O1401" s="102">
        <v>1</v>
      </c>
      <c r="P1401" s="194">
        <v>143936</v>
      </c>
      <c r="Q1401" s="194"/>
      <c r="R1401" s="194"/>
      <c r="S1401" s="213">
        <f t="shared" si="350"/>
        <v>143936</v>
      </c>
      <c r="T1401" s="213">
        <f t="shared" si="351"/>
        <v>0</v>
      </c>
      <c r="U1401" s="213">
        <f t="shared" si="351"/>
        <v>4992</v>
      </c>
      <c r="V1401" s="213">
        <f t="shared" si="351"/>
        <v>0</v>
      </c>
      <c r="W1401" s="213">
        <f t="shared" si="351"/>
        <v>0</v>
      </c>
      <c r="X1401" s="213">
        <f t="shared" si="352"/>
        <v>4992</v>
      </c>
      <c r="Y1401" s="194">
        <v>3</v>
      </c>
      <c r="Z1401" s="194">
        <v>1.84</v>
      </c>
      <c r="AA1401" s="102">
        <v>1</v>
      </c>
      <c r="AB1401" s="102">
        <v>153088</v>
      </c>
      <c r="AC1401" s="102"/>
      <c r="AD1401" s="102"/>
      <c r="AE1401" s="213">
        <f t="shared" si="353"/>
        <v>153088</v>
      </c>
      <c r="AF1401" s="194">
        <v>4</v>
      </c>
      <c r="AG1401" s="194">
        <v>1.9</v>
      </c>
      <c r="AH1401" s="102">
        <v>1</v>
      </c>
      <c r="AI1401" s="102">
        <v>158080</v>
      </c>
      <c r="AJ1401" s="102"/>
      <c r="AK1401" s="102"/>
      <c r="AL1401" s="213">
        <f t="shared" si="354"/>
        <v>158080</v>
      </c>
    </row>
    <row r="1402" spans="1:38" ht="27">
      <c r="A1402" s="194">
        <v>47</v>
      </c>
      <c r="B1402" s="104" t="s">
        <v>6765</v>
      </c>
      <c r="C1402" s="104" t="s">
        <v>5282</v>
      </c>
      <c r="D1402" s="194">
        <v>2005</v>
      </c>
      <c r="E1402" s="942" t="s">
        <v>1163</v>
      </c>
      <c r="F1402" s="194" t="s">
        <v>990</v>
      </c>
      <c r="G1402" s="194">
        <v>2</v>
      </c>
      <c r="H1402" s="194">
        <v>1.79</v>
      </c>
      <c r="I1402" s="102">
        <v>1</v>
      </c>
      <c r="J1402" s="102">
        <v>148928</v>
      </c>
      <c r="K1402" s="102"/>
      <c r="L1402" s="102"/>
      <c r="M1402" s="213">
        <f t="shared" si="349"/>
        <v>148928</v>
      </c>
      <c r="N1402" s="194">
        <v>1.73</v>
      </c>
      <c r="O1402" s="102">
        <v>1</v>
      </c>
      <c r="P1402" s="194">
        <v>143936</v>
      </c>
      <c r="Q1402" s="194"/>
      <c r="R1402" s="194"/>
      <c r="S1402" s="213">
        <f t="shared" si="350"/>
        <v>143936</v>
      </c>
      <c r="T1402" s="213">
        <f t="shared" si="351"/>
        <v>0</v>
      </c>
      <c r="U1402" s="213">
        <f t="shared" si="351"/>
        <v>4992</v>
      </c>
      <c r="V1402" s="213">
        <f t="shared" si="351"/>
        <v>0</v>
      </c>
      <c r="W1402" s="213">
        <f t="shared" si="351"/>
        <v>0</v>
      </c>
      <c r="X1402" s="213">
        <f t="shared" si="352"/>
        <v>4992</v>
      </c>
      <c r="Y1402" s="194">
        <v>3</v>
      </c>
      <c r="Z1402" s="194">
        <v>1.84</v>
      </c>
      <c r="AA1402" s="102">
        <v>1</v>
      </c>
      <c r="AB1402" s="102">
        <v>153088</v>
      </c>
      <c r="AC1402" s="102"/>
      <c r="AD1402" s="102"/>
      <c r="AE1402" s="213">
        <f t="shared" si="353"/>
        <v>153088</v>
      </c>
      <c r="AF1402" s="194">
        <v>4</v>
      </c>
      <c r="AG1402" s="194">
        <v>1.9</v>
      </c>
      <c r="AH1402" s="102">
        <v>1</v>
      </c>
      <c r="AI1402" s="102">
        <v>158080</v>
      </c>
      <c r="AJ1402" s="102"/>
      <c r="AK1402" s="102"/>
      <c r="AL1402" s="213">
        <f t="shared" si="354"/>
        <v>158080</v>
      </c>
    </row>
    <row r="1403" spans="1:38" ht="27">
      <c r="A1403" s="194">
        <v>48</v>
      </c>
      <c r="B1403" s="102" t="s">
        <v>5388</v>
      </c>
      <c r="C1403" s="102" t="s">
        <v>5282</v>
      </c>
      <c r="D1403" s="194">
        <v>2003</v>
      </c>
      <c r="E1403" s="942" t="s">
        <v>1163</v>
      </c>
      <c r="F1403" s="194" t="s">
        <v>990</v>
      </c>
      <c r="G1403" s="194">
        <v>1</v>
      </c>
      <c r="H1403" s="194">
        <v>1.73</v>
      </c>
      <c r="I1403" s="102">
        <v>1</v>
      </c>
      <c r="J1403" s="102">
        <v>143936</v>
      </c>
      <c r="K1403" s="102"/>
      <c r="L1403" s="102"/>
      <c r="M1403" s="213">
        <f t="shared" si="349"/>
        <v>143936</v>
      </c>
      <c r="N1403" s="194">
        <v>1.68</v>
      </c>
      <c r="O1403" s="102">
        <v>1</v>
      </c>
      <c r="P1403" s="194">
        <v>139776</v>
      </c>
      <c r="Q1403" s="194"/>
      <c r="R1403" s="194"/>
      <c r="S1403" s="213">
        <f t="shared" si="350"/>
        <v>139776</v>
      </c>
      <c r="T1403" s="213"/>
      <c r="U1403" s="213">
        <f t="shared" ref="U1403:W1405" si="355">J1403-P1403</f>
        <v>4160</v>
      </c>
      <c r="V1403" s="213">
        <f t="shared" si="355"/>
        <v>0</v>
      </c>
      <c r="W1403" s="213">
        <f t="shared" si="355"/>
        <v>0</v>
      </c>
      <c r="X1403" s="213">
        <f t="shared" si="352"/>
        <v>4160</v>
      </c>
      <c r="Y1403" s="194">
        <v>2</v>
      </c>
      <c r="Z1403" s="194">
        <v>1.79</v>
      </c>
      <c r="AA1403" s="102">
        <v>1</v>
      </c>
      <c r="AB1403" s="102">
        <v>148928</v>
      </c>
      <c r="AC1403" s="102"/>
      <c r="AD1403" s="102"/>
      <c r="AE1403" s="213">
        <f t="shared" si="353"/>
        <v>148928</v>
      </c>
      <c r="AF1403" s="194">
        <v>3</v>
      </c>
      <c r="AG1403" s="194">
        <v>1.84</v>
      </c>
      <c r="AH1403" s="102">
        <v>1</v>
      </c>
      <c r="AI1403" s="102">
        <v>153088</v>
      </c>
      <c r="AJ1403" s="102"/>
      <c r="AK1403" s="102"/>
      <c r="AL1403" s="213">
        <f t="shared" si="354"/>
        <v>153088</v>
      </c>
    </row>
    <row r="1404" spans="1:38" ht="27">
      <c r="A1404" s="194">
        <v>49</v>
      </c>
      <c r="B1404" s="104" t="s">
        <v>1832</v>
      </c>
      <c r="C1404" s="104" t="s">
        <v>5282</v>
      </c>
      <c r="D1404" s="194">
        <v>1984</v>
      </c>
      <c r="E1404" s="942" t="s">
        <v>1163</v>
      </c>
      <c r="F1404" s="194" t="s">
        <v>990</v>
      </c>
      <c r="G1404" s="194">
        <v>3</v>
      </c>
      <c r="H1404" s="194">
        <v>1.84</v>
      </c>
      <c r="I1404" s="102">
        <v>1</v>
      </c>
      <c r="J1404" s="102">
        <v>153088</v>
      </c>
      <c r="K1404" s="102"/>
      <c r="L1404" s="102"/>
      <c r="M1404" s="213">
        <f t="shared" si="349"/>
        <v>153088</v>
      </c>
      <c r="N1404" s="194">
        <v>1.79</v>
      </c>
      <c r="O1404" s="102">
        <v>1</v>
      </c>
      <c r="P1404" s="194">
        <v>148928</v>
      </c>
      <c r="Q1404" s="194"/>
      <c r="R1404" s="194"/>
      <c r="S1404" s="213">
        <f t="shared" si="350"/>
        <v>148928</v>
      </c>
      <c r="T1404" s="213">
        <f t="shared" ref="T1404" si="356">I1404-O1404</f>
        <v>0</v>
      </c>
      <c r="U1404" s="213">
        <f t="shared" si="355"/>
        <v>4160</v>
      </c>
      <c r="V1404" s="213">
        <f t="shared" si="355"/>
        <v>0</v>
      </c>
      <c r="W1404" s="213">
        <f t="shared" si="355"/>
        <v>0</v>
      </c>
      <c r="X1404" s="213">
        <f t="shared" si="352"/>
        <v>4160</v>
      </c>
      <c r="Y1404" s="194">
        <v>4</v>
      </c>
      <c r="Z1404" s="194">
        <v>1.9</v>
      </c>
      <c r="AA1404" s="102">
        <v>1</v>
      </c>
      <c r="AB1404" s="102">
        <v>158080</v>
      </c>
      <c r="AC1404" s="102"/>
      <c r="AD1404" s="102"/>
      <c r="AE1404" s="213">
        <f t="shared" si="353"/>
        <v>158080</v>
      </c>
      <c r="AF1404" s="194">
        <v>5</v>
      </c>
      <c r="AG1404" s="194">
        <v>1.9</v>
      </c>
      <c r="AH1404" s="102">
        <v>1</v>
      </c>
      <c r="AI1404" s="102">
        <v>158080</v>
      </c>
      <c r="AJ1404" s="102"/>
      <c r="AK1404" s="102"/>
      <c r="AL1404" s="213">
        <f t="shared" si="354"/>
        <v>158080</v>
      </c>
    </row>
    <row r="1405" spans="1:38" ht="27">
      <c r="A1405" s="194">
        <v>50</v>
      </c>
      <c r="B1405" s="102" t="s">
        <v>759</v>
      </c>
      <c r="C1405" s="102"/>
      <c r="D1405" s="194"/>
      <c r="E1405" s="942" t="s">
        <v>1163</v>
      </c>
      <c r="F1405" s="194" t="s">
        <v>990</v>
      </c>
      <c r="G1405" s="194">
        <v>7</v>
      </c>
      <c r="H1405" s="194">
        <v>1.96</v>
      </c>
      <c r="I1405" s="102">
        <v>1</v>
      </c>
      <c r="J1405" s="102">
        <v>163072</v>
      </c>
      <c r="K1405" s="102"/>
      <c r="L1405" s="102"/>
      <c r="M1405" s="213">
        <f t="shared" si="349"/>
        <v>163072</v>
      </c>
      <c r="N1405" s="194">
        <v>1.96</v>
      </c>
      <c r="O1405" s="102">
        <v>1</v>
      </c>
      <c r="P1405" s="194">
        <v>163072</v>
      </c>
      <c r="Q1405" s="194"/>
      <c r="R1405" s="194"/>
      <c r="S1405" s="213">
        <f t="shared" si="350"/>
        <v>163072</v>
      </c>
      <c r="T1405" s="213"/>
      <c r="U1405" s="213">
        <f t="shared" si="355"/>
        <v>0</v>
      </c>
      <c r="V1405" s="213">
        <f t="shared" si="355"/>
        <v>0</v>
      </c>
      <c r="W1405" s="213">
        <f t="shared" si="355"/>
        <v>0</v>
      </c>
      <c r="X1405" s="213">
        <f t="shared" si="352"/>
        <v>0</v>
      </c>
      <c r="Y1405" s="194">
        <v>8</v>
      </c>
      <c r="Z1405" s="194">
        <v>2.02</v>
      </c>
      <c r="AA1405" s="102">
        <v>1</v>
      </c>
      <c r="AB1405" s="102">
        <v>168064</v>
      </c>
      <c r="AC1405" s="102"/>
      <c r="AD1405" s="102"/>
      <c r="AE1405" s="213">
        <f t="shared" si="353"/>
        <v>168064</v>
      </c>
      <c r="AF1405" s="194">
        <v>9</v>
      </c>
      <c r="AG1405" s="194">
        <v>2.02</v>
      </c>
      <c r="AH1405" s="102">
        <v>1</v>
      </c>
      <c r="AI1405" s="102">
        <v>168064</v>
      </c>
      <c r="AJ1405" s="102"/>
      <c r="AK1405" s="102"/>
      <c r="AL1405" s="213">
        <f t="shared" si="354"/>
        <v>168064</v>
      </c>
    </row>
    <row r="1406" spans="1:38">
      <c r="A1406" s="194"/>
      <c r="B1406" s="102" t="s">
        <v>6744</v>
      </c>
      <c r="C1406" s="102"/>
      <c r="D1406" s="194"/>
      <c r="E1406" s="942"/>
      <c r="F1406" s="194"/>
      <c r="G1406" s="194"/>
      <c r="H1406" s="194"/>
      <c r="I1406" s="102"/>
      <c r="J1406" s="102"/>
      <c r="K1406" s="102"/>
      <c r="L1406" s="102"/>
      <c r="M1406" s="213">
        <v>6000</v>
      </c>
      <c r="N1406" s="194"/>
      <c r="O1406" s="102"/>
      <c r="P1406" s="194"/>
      <c r="Q1406" s="194"/>
      <c r="R1406" s="194"/>
      <c r="S1406" s="213">
        <v>6000</v>
      </c>
      <c r="T1406" s="213"/>
      <c r="U1406" s="213"/>
      <c r="V1406" s="213"/>
      <c r="W1406" s="213"/>
      <c r="X1406" s="213"/>
      <c r="Y1406" s="194"/>
      <c r="Z1406" s="194"/>
      <c r="AA1406" s="102"/>
      <c r="AB1406" s="102"/>
      <c r="AC1406" s="102"/>
      <c r="AD1406" s="102"/>
      <c r="AE1406" s="213">
        <v>6000</v>
      </c>
      <c r="AF1406" s="194"/>
      <c r="AG1406" s="194"/>
      <c r="AH1406" s="102"/>
      <c r="AI1406" s="102"/>
      <c r="AJ1406" s="102"/>
      <c r="AK1406" s="102"/>
      <c r="AL1406" s="213">
        <v>6000</v>
      </c>
    </row>
    <row r="1407" spans="1:38">
      <c r="A1407" s="194"/>
      <c r="B1407" s="102"/>
      <c r="C1407" s="102"/>
      <c r="D1407" s="194"/>
      <c r="E1407" s="942"/>
      <c r="F1407" s="194"/>
      <c r="G1407" s="194"/>
      <c r="H1407" s="194"/>
      <c r="I1407" s="102"/>
      <c r="J1407" s="102"/>
      <c r="K1407" s="102"/>
      <c r="L1407" s="102"/>
      <c r="M1407" s="213"/>
      <c r="N1407" s="194"/>
      <c r="O1407" s="102"/>
      <c r="P1407" s="194"/>
      <c r="Q1407" s="194"/>
      <c r="R1407" s="194"/>
      <c r="S1407" s="213"/>
      <c r="T1407" s="213"/>
      <c r="U1407" s="213"/>
      <c r="V1407" s="213"/>
      <c r="W1407" s="213"/>
      <c r="X1407" s="213"/>
      <c r="Y1407" s="194"/>
      <c r="Z1407" s="194"/>
      <c r="AA1407" s="102"/>
      <c r="AB1407" s="102"/>
      <c r="AC1407" s="102"/>
      <c r="AD1407" s="102"/>
      <c r="AE1407" s="213"/>
      <c r="AF1407" s="194"/>
      <c r="AG1407" s="194"/>
      <c r="AH1407" s="102"/>
      <c r="AI1407" s="102"/>
      <c r="AJ1407" s="102"/>
      <c r="AK1407" s="102"/>
      <c r="AL1407" s="213"/>
    </row>
    <row r="1408" spans="1:38" s="216" customFormat="1" ht="27">
      <c r="A1408" s="211"/>
      <c r="B1408" s="219" t="s">
        <v>227</v>
      </c>
      <c r="C1408" s="219"/>
      <c r="D1408" s="215" t="s">
        <v>1</v>
      </c>
      <c r="E1408" s="215" t="s">
        <v>1</v>
      </c>
      <c r="F1408" s="215" t="s">
        <v>1</v>
      </c>
      <c r="G1408" s="215" t="s">
        <v>1</v>
      </c>
      <c r="H1408" s="215" t="s">
        <v>1</v>
      </c>
      <c r="I1408" s="215">
        <f>SUM(I1356:I1406)</f>
        <v>50</v>
      </c>
      <c r="J1408" s="215">
        <f>SUM(J1356:J1406)</f>
        <v>9511424</v>
      </c>
      <c r="K1408" s="215">
        <f>SUM(K1356:K1406)</f>
        <v>0</v>
      </c>
      <c r="L1408" s="215">
        <f>SUM(L1356:L1406)</f>
        <v>0</v>
      </c>
      <c r="M1408" s="215">
        <f>SUM(M1356:M1406)</f>
        <v>9517424</v>
      </c>
      <c r="N1408" s="215"/>
      <c r="O1408" s="215">
        <f>SUM(O1356:O1406)</f>
        <v>50</v>
      </c>
      <c r="P1408" s="215">
        <f>SUM(P1356:P1406)</f>
        <v>9310080</v>
      </c>
      <c r="Q1408" s="215">
        <f>SUM(Q1356:Q1406)</f>
        <v>0</v>
      </c>
      <c r="R1408" s="215">
        <f>SUM(R1356:R1406)</f>
        <v>0</v>
      </c>
      <c r="S1408" s="215">
        <f>SUM(S1356:S1406)</f>
        <v>9316080</v>
      </c>
      <c r="T1408" s="215">
        <f>SUM(T1356:T1403)</f>
        <v>0</v>
      </c>
      <c r="U1408" s="215">
        <f>SUM(U1356:U1403)</f>
        <v>197184.00000000006</v>
      </c>
      <c r="V1408" s="215">
        <f>SUM(V1356:V1403)</f>
        <v>0</v>
      </c>
      <c r="W1408" s="215">
        <f>SUM(W1356:W1403)</f>
        <v>0</v>
      </c>
      <c r="X1408" s="215">
        <f>SUM(X1356:X1403)</f>
        <v>197184.00000000006</v>
      </c>
      <c r="Y1408" s="215"/>
      <c r="Z1408" s="215"/>
      <c r="AA1408" s="215">
        <f>SUM(AA1356:AA1403)</f>
        <v>48</v>
      </c>
      <c r="AB1408" s="215">
        <f>SUM(AB1356:AB1405)</f>
        <v>9703616</v>
      </c>
      <c r="AC1408" s="215">
        <f>SUM(AC1356:AC1403)</f>
        <v>0</v>
      </c>
      <c r="AD1408" s="215">
        <f>SUM(AD1356:AD1403)</f>
        <v>0</v>
      </c>
      <c r="AE1408" s="215">
        <f>SUM(AE1356:AE1406)</f>
        <v>9709616</v>
      </c>
      <c r="AF1408" s="215"/>
      <c r="AG1408" s="215"/>
      <c r="AH1408" s="215">
        <f>SUM(AH1356:AH1403)</f>
        <v>48</v>
      </c>
      <c r="AI1408" s="215">
        <f>SUM(AI1356:AI1405)</f>
        <v>9890816</v>
      </c>
      <c r="AJ1408" s="215">
        <f>SUM(AJ1356:AJ1403)</f>
        <v>0</v>
      </c>
      <c r="AK1408" s="215">
        <f>SUM(AK1356:AK1403)</f>
        <v>0</v>
      </c>
      <c r="AL1408" s="215">
        <f>SUM(AL1356:AL1406)</f>
        <v>9896816</v>
      </c>
    </row>
    <row r="1409" spans="1:38">
      <c r="A1409" s="194"/>
      <c r="B1409" s="179" t="s">
        <v>226</v>
      </c>
      <c r="C1409" s="179"/>
      <c r="D1409" s="213"/>
      <c r="E1409" s="213"/>
      <c r="F1409" s="213"/>
      <c r="G1409" s="213"/>
      <c r="H1409" s="213"/>
      <c r="I1409" s="179"/>
      <c r="J1409" s="179"/>
      <c r="K1409" s="179"/>
      <c r="L1409" s="179"/>
      <c r="M1409" s="179"/>
      <c r="N1409" s="213"/>
      <c r="O1409" s="179"/>
      <c r="P1409" s="179"/>
      <c r="Q1409" s="179"/>
      <c r="R1409" s="179"/>
      <c r="S1409" s="179"/>
      <c r="T1409" s="179"/>
      <c r="U1409" s="179"/>
      <c r="V1409" s="179"/>
      <c r="W1409" s="106"/>
      <c r="X1409" s="106"/>
      <c r="Y1409" s="213"/>
      <c r="Z1409" s="213"/>
      <c r="AA1409" s="179"/>
      <c r="AB1409" s="179"/>
      <c r="AC1409" s="179"/>
      <c r="AD1409" s="179"/>
      <c r="AE1409" s="179"/>
      <c r="AF1409" s="213"/>
      <c r="AG1409" s="213"/>
      <c r="AH1409" s="179"/>
      <c r="AI1409" s="179"/>
      <c r="AJ1409" s="179"/>
      <c r="AK1409" s="179"/>
      <c r="AL1409" s="179"/>
    </row>
    <row r="1410" spans="1:38">
      <c r="A1410" s="194">
        <v>1</v>
      </c>
      <c r="B1410" s="102"/>
      <c r="C1410" s="102"/>
      <c r="D1410" s="194"/>
      <c r="E1410" s="194"/>
      <c r="F1410" s="194"/>
      <c r="G1410" s="194"/>
      <c r="H1410" s="194"/>
      <c r="I1410" s="102"/>
      <c r="J1410" s="102"/>
      <c r="K1410" s="102"/>
      <c r="L1410" s="102"/>
      <c r="M1410" s="213">
        <f>J1410+K1410+L1410</f>
        <v>0</v>
      </c>
      <c r="N1410" s="194"/>
      <c r="O1410" s="102"/>
      <c r="P1410" s="194"/>
      <c r="Q1410" s="194"/>
      <c r="R1410" s="194"/>
      <c r="S1410" s="213">
        <f>P1410+Q1410+R1410</f>
        <v>0</v>
      </c>
      <c r="T1410" s="213">
        <f t="shared" ref="T1410:W1412" si="357">I1410-O1410</f>
        <v>0</v>
      </c>
      <c r="U1410" s="213">
        <f t="shared" si="357"/>
        <v>0</v>
      </c>
      <c r="V1410" s="213">
        <f t="shared" si="357"/>
        <v>0</v>
      </c>
      <c r="W1410" s="213">
        <f t="shared" si="357"/>
        <v>0</v>
      </c>
      <c r="X1410" s="213">
        <f>U1410+V1410+W1410</f>
        <v>0</v>
      </c>
      <c r="Y1410" s="194"/>
      <c r="Z1410" s="194"/>
      <c r="AA1410" s="102"/>
      <c r="AB1410" s="102"/>
      <c r="AC1410" s="102"/>
      <c r="AD1410" s="102"/>
      <c r="AE1410" s="213">
        <f>AB1410+AC1410+AD1410</f>
        <v>0</v>
      </c>
      <c r="AF1410" s="194"/>
      <c r="AG1410" s="194"/>
      <c r="AH1410" s="102"/>
      <c r="AI1410" s="102"/>
      <c r="AJ1410" s="102"/>
      <c r="AK1410" s="102"/>
      <c r="AL1410" s="213">
        <f>AI1410+AJ1410+AK1410</f>
        <v>0</v>
      </c>
    </row>
    <row r="1411" spans="1:38">
      <c r="A1411" s="194">
        <v>2</v>
      </c>
      <c r="B1411" s="102"/>
      <c r="C1411" s="102"/>
      <c r="D1411" s="194"/>
      <c r="E1411" s="194"/>
      <c r="F1411" s="194"/>
      <c r="G1411" s="194"/>
      <c r="H1411" s="194"/>
      <c r="I1411" s="102"/>
      <c r="J1411" s="102"/>
      <c r="K1411" s="102"/>
      <c r="L1411" s="102"/>
      <c r="M1411" s="213">
        <f>J1411+K1411+L1411</f>
        <v>0</v>
      </c>
      <c r="N1411" s="194"/>
      <c r="O1411" s="102"/>
      <c r="P1411" s="194"/>
      <c r="Q1411" s="194"/>
      <c r="R1411" s="194"/>
      <c r="S1411" s="213">
        <f>P1411+Q1411+R1411</f>
        <v>0</v>
      </c>
      <c r="T1411" s="213">
        <f t="shared" si="357"/>
        <v>0</v>
      </c>
      <c r="U1411" s="213">
        <f t="shared" si="357"/>
        <v>0</v>
      </c>
      <c r="V1411" s="213">
        <f t="shared" si="357"/>
        <v>0</v>
      </c>
      <c r="W1411" s="213">
        <f t="shared" si="357"/>
        <v>0</v>
      </c>
      <c r="X1411" s="213">
        <f>U1411+V1411+W1411</f>
        <v>0</v>
      </c>
      <c r="Y1411" s="194"/>
      <c r="Z1411" s="194"/>
      <c r="AA1411" s="102"/>
      <c r="AB1411" s="102"/>
      <c r="AC1411" s="102"/>
      <c r="AD1411" s="102"/>
      <c r="AE1411" s="213">
        <f>AB1411+AC1411+AD1411</f>
        <v>0</v>
      </c>
      <c r="AF1411" s="194"/>
      <c r="AG1411" s="194"/>
      <c r="AH1411" s="102"/>
      <c r="AI1411" s="102"/>
      <c r="AJ1411" s="102"/>
      <c r="AK1411" s="102"/>
      <c r="AL1411" s="213">
        <f>AI1411+AJ1411+AK1411</f>
        <v>0</v>
      </c>
    </row>
    <row r="1412" spans="1:38">
      <c r="A1412" s="194">
        <v>3</v>
      </c>
      <c r="B1412" s="214"/>
      <c r="C1412" s="214"/>
      <c r="D1412" s="194"/>
      <c r="E1412" s="194"/>
      <c r="F1412" s="194"/>
      <c r="G1412" s="194"/>
      <c r="H1412" s="194"/>
      <c r="I1412" s="102"/>
      <c r="J1412" s="102"/>
      <c r="K1412" s="102"/>
      <c r="L1412" s="102"/>
      <c r="M1412" s="213">
        <f>J1412+K1412+L1412</f>
        <v>0</v>
      </c>
      <c r="N1412" s="194"/>
      <c r="O1412" s="102"/>
      <c r="P1412" s="194"/>
      <c r="Q1412" s="194"/>
      <c r="R1412" s="194"/>
      <c r="S1412" s="213">
        <f>P1412+Q1412+R1412</f>
        <v>0</v>
      </c>
      <c r="T1412" s="213">
        <f t="shared" si="357"/>
        <v>0</v>
      </c>
      <c r="U1412" s="213">
        <f t="shared" si="357"/>
        <v>0</v>
      </c>
      <c r="V1412" s="213">
        <f t="shared" si="357"/>
        <v>0</v>
      </c>
      <c r="W1412" s="213">
        <f t="shared" si="357"/>
        <v>0</v>
      </c>
      <c r="X1412" s="213">
        <f>U1412+V1412+W1412</f>
        <v>0</v>
      </c>
      <c r="Y1412" s="194"/>
      <c r="Z1412" s="194"/>
      <c r="AA1412" s="102"/>
      <c r="AB1412" s="102"/>
      <c r="AC1412" s="102"/>
      <c r="AD1412" s="102"/>
      <c r="AE1412" s="213">
        <f>AB1412+AC1412+AD1412</f>
        <v>0</v>
      </c>
      <c r="AF1412" s="194"/>
      <c r="AG1412" s="194"/>
      <c r="AH1412" s="102"/>
      <c r="AI1412" s="102"/>
      <c r="AJ1412" s="102"/>
      <c r="AK1412" s="102"/>
      <c r="AL1412" s="213">
        <f>AI1412+AJ1412+AK1412</f>
        <v>0</v>
      </c>
    </row>
    <row r="1413" spans="1:38" s="216" customFormat="1" ht="27">
      <c r="A1413" s="211"/>
      <c r="B1413" s="219" t="s">
        <v>227</v>
      </c>
      <c r="C1413" s="219"/>
      <c r="D1413" s="215" t="s">
        <v>1</v>
      </c>
      <c r="E1413" s="215" t="s">
        <v>1</v>
      </c>
      <c r="F1413" s="215" t="s">
        <v>1</v>
      </c>
      <c r="G1413" s="215" t="s">
        <v>1</v>
      </c>
      <c r="H1413" s="215" t="s">
        <v>1</v>
      </c>
      <c r="I1413" s="215">
        <f>SUM(I1410:I1412)</f>
        <v>0</v>
      </c>
      <c r="J1413" s="215">
        <f>SUM(J1410:J1412)</f>
        <v>0</v>
      </c>
      <c r="K1413" s="215">
        <f>SUM(K1410:K1412)</f>
        <v>0</v>
      </c>
      <c r="L1413" s="215">
        <f>SUM(L1410:L1412)</f>
        <v>0</v>
      </c>
      <c r="M1413" s="215">
        <f>SUM(M1410:M1412)</f>
        <v>0</v>
      </c>
      <c r="N1413" s="215" t="s">
        <v>1</v>
      </c>
      <c r="O1413" s="215">
        <f t="shared" ref="O1413:V1413" si="358">SUM(O1410:O1412)</f>
        <v>0</v>
      </c>
      <c r="P1413" s="215">
        <f t="shared" si="358"/>
        <v>0</v>
      </c>
      <c r="Q1413" s="215">
        <f t="shared" si="358"/>
        <v>0</v>
      </c>
      <c r="R1413" s="215">
        <f t="shared" si="358"/>
        <v>0</v>
      </c>
      <c r="S1413" s="215">
        <f t="shared" si="358"/>
        <v>0</v>
      </c>
      <c r="T1413" s="215">
        <f t="shared" si="358"/>
        <v>0</v>
      </c>
      <c r="U1413" s="215">
        <f t="shared" si="358"/>
        <v>0</v>
      </c>
      <c r="V1413" s="215">
        <f t="shared" si="358"/>
        <v>0</v>
      </c>
      <c r="W1413" s="112"/>
      <c r="X1413" s="112"/>
      <c r="Y1413" s="215" t="s">
        <v>1</v>
      </c>
      <c r="Z1413" s="215" t="s">
        <v>1</v>
      </c>
      <c r="AA1413" s="215">
        <f>SUM(AA1410:AA1412)</f>
        <v>0</v>
      </c>
      <c r="AB1413" s="215">
        <f>SUM(AB1410:AB1412)</f>
        <v>0</v>
      </c>
      <c r="AC1413" s="215">
        <f>SUM(AC1410:AC1412)</f>
        <v>0</v>
      </c>
      <c r="AD1413" s="215">
        <f>SUM(AD1410:AD1412)</f>
        <v>0</v>
      </c>
      <c r="AE1413" s="215">
        <f>SUM(AE1410:AE1412)</f>
        <v>0</v>
      </c>
      <c r="AF1413" s="215" t="s">
        <v>1</v>
      </c>
      <c r="AG1413" s="215" t="s">
        <v>1</v>
      </c>
      <c r="AH1413" s="215">
        <f>SUM(AH1410:AH1412)</f>
        <v>0</v>
      </c>
      <c r="AI1413" s="215">
        <f>SUM(AI1410:AI1412)</f>
        <v>0</v>
      </c>
      <c r="AJ1413" s="215">
        <f>SUM(AJ1410:AJ1412)</f>
        <v>0</v>
      </c>
      <c r="AK1413" s="215">
        <f>SUM(AK1410:AK1412)</f>
        <v>0</v>
      </c>
      <c r="AL1413" s="215">
        <f>SUM(AL1410:AL1412)</f>
        <v>0</v>
      </c>
    </row>
    <row r="1414" spans="1:38" s="216" customFormat="1" ht="27">
      <c r="A1414" s="211"/>
      <c r="B1414" s="219" t="s">
        <v>233</v>
      </c>
      <c r="C1414" s="219"/>
      <c r="D1414" s="215" t="s">
        <v>1</v>
      </c>
      <c r="E1414" s="215" t="s">
        <v>1</v>
      </c>
      <c r="F1414" s="215" t="s">
        <v>1</v>
      </c>
      <c r="G1414" s="215" t="s">
        <v>1</v>
      </c>
      <c r="H1414" s="215" t="s">
        <v>1</v>
      </c>
      <c r="I1414" s="215">
        <f>I1408+I1413</f>
        <v>50</v>
      </c>
      <c r="J1414" s="215">
        <f>J1408+J1413</f>
        <v>9511424</v>
      </c>
      <c r="K1414" s="215">
        <f>K1408+K1413</f>
        <v>0</v>
      </c>
      <c r="L1414" s="215">
        <f>L1408+L1413</f>
        <v>0</v>
      </c>
      <c r="M1414" s="215">
        <f>M1408+M1413</f>
        <v>9517424</v>
      </c>
      <c r="N1414" s="215"/>
      <c r="O1414" s="215">
        <f t="shared" ref="O1414:X1414" si="359">O1408+O1413</f>
        <v>50</v>
      </c>
      <c r="P1414" s="215">
        <f t="shared" si="359"/>
        <v>9310080</v>
      </c>
      <c r="Q1414" s="215">
        <f t="shared" si="359"/>
        <v>0</v>
      </c>
      <c r="R1414" s="215">
        <f t="shared" si="359"/>
        <v>0</v>
      </c>
      <c r="S1414" s="215">
        <f t="shared" si="359"/>
        <v>9316080</v>
      </c>
      <c r="T1414" s="215">
        <f t="shared" si="359"/>
        <v>0</v>
      </c>
      <c r="U1414" s="215">
        <f t="shared" si="359"/>
        <v>197184.00000000006</v>
      </c>
      <c r="V1414" s="215">
        <f t="shared" si="359"/>
        <v>0</v>
      </c>
      <c r="W1414" s="215">
        <f t="shared" si="359"/>
        <v>0</v>
      </c>
      <c r="X1414" s="215">
        <f t="shared" si="359"/>
        <v>197184.00000000006</v>
      </c>
      <c r="Y1414" s="215"/>
      <c r="Z1414" s="215"/>
      <c r="AA1414" s="215">
        <f>AA1408+AA1413</f>
        <v>48</v>
      </c>
      <c r="AB1414" s="215">
        <f>AB1408+AB1413</f>
        <v>9703616</v>
      </c>
      <c r="AC1414" s="215">
        <f>AC1408+AC1413</f>
        <v>0</v>
      </c>
      <c r="AD1414" s="215">
        <f>AD1408+AD1413</f>
        <v>0</v>
      </c>
      <c r="AE1414" s="215">
        <f>AE1408+AE1413</f>
        <v>9709616</v>
      </c>
      <c r="AF1414" s="215"/>
      <c r="AG1414" s="215"/>
      <c r="AH1414" s="215">
        <f>AH1408+AH1413</f>
        <v>48</v>
      </c>
      <c r="AI1414" s="215">
        <f>AI1408+AI1413</f>
        <v>9890816</v>
      </c>
      <c r="AJ1414" s="215">
        <f>AJ1408+AJ1413</f>
        <v>0</v>
      </c>
      <c r="AK1414" s="215">
        <f>AK1408+AK1413</f>
        <v>0</v>
      </c>
      <c r="AL1414" s="215">
        <f>AL1408+AL1413</f>
        <v>9896816</v>
      </c>
    </row>
    <row r="1415" spans="1:38">
      <c r="A1415" s="194"/>
      <c r="B1415" s="102"/>
      <c r="C1415" s="102"/>
      <c r="D1415" s="213"/>
      <c r="E1415" s="213"/>
      <c r="F1415" s="213"/>
      <c r="G1415" s="213"/>
      <c r="H1415" s="213"/>
      <c r="I1415" s="102"/>
      <c r="J1415" s="213"/>
      <c r="K1415" s="213"/>
      <c r="L1415" s="213"/>
      <c r="M1415" s="213"/>
      <c r="N1415" s="213"/>
      <c r="O1415" s="102"/>
      <c r="P1415" s="213"/>
      <c r="Q1415" s="213"/>
      <c r="R1415" s="213"/>
      <c r="S1415" s="102"/>
      <c r="T1415" s="213"/>
      <c r="U1415" s="102"/>
      <c r="V1415" s="213"/>
      <c r="W1415" s="106"/>
      <c r="X1415" s="106"/>
      <c r="Y1415" s="213"/>
      <c r="Z1415" s="213"/>
      <c r="AA1415" s="102"/>
      <c r="AB1415" s="213"/>
      <c r="AC1415" s="213"/>
      <c r="AD1415" s="213"/>
      <c r="AE1415" s="213"/>
      <c r="AF1415" s="213"/>
      <c r="AG1415" s="213"/>
      <c r="AH1415" s="102"/>
      <c r="AI1415" s="213"/>
      <c r="AJ1415" s="213"/>
      <c r="AK1415" s="213"/>
      <c r="AL1415" s="213"/>
    </row>
    <row r="1416" spans="1:38" ht="54">
      <c r="A1416" s="211" t="s">
        <v>4</v>
      </c>
      <c r="B1416" s="212" t="s">
        <v>454</v>
      </c>
      <c r="C1416" s="212"/>
      <c r="D1416" s="213"/>
      <c r="E1416" s="213"/>
      <c r="F1416" s="213"/>
      <c r="G1416" s="213"/>
      <c r="H1416" s="213"/>
      <c r="I1416" s="212"/>
      <c r="J1416" s="213"/>
      <c r="K1416" s="213"/>
      <c r="L1416" s="213"/>
      <c r="M1416" s="213"/>
      <c r="N1416" s="213"/>
      <c r="O1416" s="212"/>
      <c r="P1416" s="213"/>
      <c r="Q1416" s="213"/>
      <c r="R1416" s="213"/>
      <c r="S1416" s="212"/>
      <c r="T1416" s="213"/>
      <c r="U1416" s="212"/>
      <c r="V1416" s="213"/>
      <c r="W1416" s="106"/>
      <c r="X1416" s="106"/>
      <c r="Y1416" s="213"/>
      <c r="Z1416" s="213"/>
      <c r="AA1416" s="212"/>
      <c r="AB1416" s="213"/>
      <c r="AC1416" s="213"/>
      <c r="AD1416" s="213"/>
      <c r="AE1416" s="213"/>
      <c r="AF1416" s="213"/>
      <c r="AG1416" s="213"/>
      <c r="AH1416" s="212"/>
      <c r="AI1416" s="213"/>
      <c r="AJ1416" s="213"/>
      <c r="AK1416" s="213"/>
      <c r="AL1416" s="213"/>
    </row>
    <row r="1417" spans="1:38">
      <c r="A1417" s="194"/>
      <c r="B1417" s="179" t="s">
        <v>126</v>
      </c>
      <c r="C1417" s="179"/>
      <c r="D1417" s="213"/>
      <c r="E1417" s="213"/>
      <c r="F1417" s="213"/>
      <c r="G1417" s="213"/>
      <c r="H1417" s="213"/>
      <c r="I1417" s="179"/>
      <c r="J1417" s="213"/>
      <c r="K1417" s="213"/>
      <c r="L1417" s="213"/>
      <c r="M1417" s="213"/>
      <c r="N1417" s="213"/>
      <c r="O1417" s="179"/>
      <c r="P1417" s="213"/>
      <c r="Q1417" s="213"/>
      <c r="R1417" s="213"/>
      <c r="S1417" s="179"/>
      <c r="T1417" s="213"/>
      <c r="U1417" s="179"/>
      <c r="V1417" s="213"/>
      <c r="W1417" s="106"/>
      <c r="X1417" s="106"/>
      <c r="Y1417" s="213"/>
      <c r="Z1417" s="213"/>
      <c r="AA1417" s="179"/>
      <c r="AB1417" s="213"/>
      <c r="AC1417" s="213"/>
      <c r="AD1417" s="213"/>
      <c r="AE1417" s="213"/>
      <c r="AF1417" s="213"/>
      <c r="AG1417" s="213"/>
      <c r="AH1417" s="179"/>
      <c r="AI1417" s="213"/>
      <c r="AJ1417" s="213"/>
      <c r="AK1417" s="213"/>
      <c r="AL1417" s="213"/>
    </row>
    <row r="1418" spans="1:38">
      <c r="A1418" s="194">
        <v>1</v>
      </c>
      <c r="B1418" s="102" t="s">
        <v>5560</v>
      </c>
      <c r="C1418" s="102" t="s">
        <v>5283</v>
      </c>
      <c r="D1418" s="213">
        <v>1951</v>
      </c>
      <c r="E1418" s="213" t="s">
        <v>1097</v>
      </c>
      <c r="F1418" s="213" t="s">
        <v>1</v>
      </c>
      <c r="G1418" s="213" t="s">
        <v>1</v>
      </c>
      <c r="H1418" s="213">
        <v>1.5</v>
      </c>
      <c r="I1418" s="102">
        <v>1</v>
      </c>
      <c r="J1418" s="194">
        <v>124800</v>
      </c>
      <c r="K1418" s="194"/>
      <c r="L1418" s="194"/>
      <c r="M1418" s="213">
        <f>+J1418+K1418+L1418</f>
        <v>124800</v>
      </c>
      <c r="N1418" s="213">
        <v>1.5</v>
      </c>
      <c r="O1418" s="102">
        <v>1</v>
      </c>
      <c r="P1418" s="194">
        <v>124800</v>
      </c>
      <c r="Q1418" s="194"/>
      <c r="R1418" s="194"/>
      <c r="S1418" s="213">
        <f>P1418+Q1418+R1418</f>
        <v>124800</v>
      </c>
      <c r="T1418" s="213">
        <f t="shared" ref="T1418:W1428" si="360">I1418-O1418</f>
        <v>0</v>
      </c>
      <c r="U1418" s="213">
        <f t="shared" si="360"/>
        <v>0</v>
      </c>
      <c r="V1418" s="213">
        <f t="shared" si="360"/>
        <v>0</v>
      </c>
      <c r="W1418" s="213">
        <f t="shared" si="360"/>
        <v>0</v>
      </c>
      <c r="X1418" s="213">
        <f t="shared" ref="X1418:X1428" si="361">U1418+V1418+W1418</f>
        <v>0</v>
      </c>
      <c r="Y1418" s="213" t="s">
        <v>1</v>
      </c>
      <c r="Z1418" s="213">
        <v>1.5</v>
      </c>
      <c r="AA1418" s="102">
        <v>1</v>
      </c>
      <c r="AB1418" s="194">
        <v>124800</v>
      </c>
      <c r="AC1418" s="194"/>
      <c r="AD1418" s="194"/>
      <c r="AE1418" s="213">
        <f t="shared" ref="AE1418:AE1428" si="362">AB1418+AC1418+AD1418</f>
        <v>124800</v>
      </c>
      <c r="AF1418" s="213" t="s">
        <v>1</v>
      </c>
      <c r="AG1418" s="213">
        <v>1.5</v>
      </c>
      <c r="AH1418" s="102">
        <v>1</v>
      </c>
      <c r="AI1418" s="194">
        <v>124800</v>
      </c>
      <c r="AJ1418" s="194"/>
      <c r="AK1418" s="194"/>
      <c r="AL1418" s="213">
        <f t="shared" ref="AL1418:AL1428" si="363">AI1418+AJ1418+AK1418</f>
        <v>124800</v>
      </c>
    </row>
    <row r="1419" spans="1:38">
      <c r="A1419" s="194">
        <v>2</v>
      </c>
      <c r="B1419" s="102" t="s">
        <v>5561</v>
      </c>
      <c r="C1419" s="102" t="s">
        <v>5283</v>
      </c>
      <c r="D1419" s="213">
        <v>1975</v>
      </c>
      <c r="E1419" s="213" t="s">
        <v>1091</v>
      </c>
      <c r="F1419" s="213" t="s">
        <v>1</v>
      </c>
      <c r="G1419" s="213" t="s">
        <v>1</v>
      </c>
      <c r="H1419" s="213">
        <v>1.5</v>
      </c>
      <c r="I1419" s="102">
        <v>1</v>
      </c>
      <c r="J1419" s="194">
        <v>124800</v>
      </c>
      <c r="K1419" s="194"/>
      <c r="L1419" s="194"/>
      <c r="M1419" s="213">
        <f t="shared" ref="M1419:M1428" si="364">+J1419+K1419+L1419</f>
        <v>124800</v>
      </c>
      <c r="N1419" s="213">
        <v>1.5</v>
      </c>
      <c r="O1419" s="102">
        <v>1</v>
      </c>
      <c r="P1419" s="194">
        <v>124800</v>
      </c>
      <c r="Q1419" s="194"/>
      <c r="R1419" s="194"/>
      <c r="S1419" s="213">
        <f t="shared" ref="S1419:S1428" si="365">P1419+Q1419+R1419</f>
        <v>124800</v>
      </c>
      <c r="T1419" s="213">
        <f t="shared" si="360"/>
        <v>0</v>
      </c>
      <c r="U1419" s="213">
        <f t="shared" si="360"/>
        <v>0</v>
      </c>
      <c r="V1419" s="213">
        <f t="shared" si="360"/>
        <v>0</v>
      </c>
      <c r="W1419" s="213">
        <f t="shared" si="360"/>
        <v>0</v>
      </c>
      <c r="X1419" s="213">
        <f t="shared" si="361"/>
        <v>0</v>
      </c>
      <c r="Y1419" s="213" t="s">
        <v>1</v>
      </c>
      <c r="Z1419" s="213">
        <v>1.5</v>
      </c>
      <c r="AA1419" s="102">
        <v>1</v>
      </c>
      <c r="AB1419" s="194">
        <v>124800</v>
      </c>
      <c r="AC1419" s="194"/>
      <c r="AD1419" s="194"/>
      <c r="AE1419" s="213">
        <f t="shared" si="362"/>
        <v>124800</v>
      </c>
      <c r="AF1419" s="213" t="s">
        <v>1</v>
      </c>
      <c r="AG1419" s="213">
        <v>1.5</v>
      </c>
      <c r="AH1419" s="102">
        <v>1</v>
      </c>
      <c r="AI1419" s="194">
        <v>124800</v>
      </c>
      <c r="AJ1419" s="194"/>
      <c r="AK1419" s="194"/>
      <c r="AL1419" s="213">
        <f t="shared" si="363"/>
        <v>124800</v>
      </c>
    </row>
    <row r="1420" spans="1:38">
      <c r="A1420" s="194">
        <v>3</v>
      </c>
      <c r="B1420" s="102" t="s">
        <v>6865</v>
      </c>
      <c r="C1420" s="102" t="s">
        <v>5282</v>
      </c>
      <c r="D1420" s="213">
        <v>1976</v>
      </c>
      <c r="E1420" s="213" t="s">
        <v>1103</v>
      </c>
      <c r="F1420" s="213" t="s">
        <v>1</v>
      </c>
      <c r="G1420" s="213" t="s">
        <v>1</v>
      </c>
      <c r="H1420" s="213">
        <v>1</v>
      </c>
      <c r="I1420" s="102">
        <v>1</v>
      </c>
      <c r="J1420" s="194">
        <v>104000</v>
      </c>
      <c r="K1420" s="194"/>
      <c r="L1420" s="194"/>
      <c r="M1420" s="213">
        <f t="shared" si="364"/>
        <v>104000</v>
      </c>
      <c r="N1420" s="213">
        <v>1</v>
      </c>
      <c r="O1420" s="102">
        <v>1</v>
      </c>
      <c r="P1420" s="194">
        <v>104000</v>
      </c>
      <c r="Q1420" s="194"/>
      <c r="R1420" s="194"/>
      <c r="S1420" s="213">
        <f t="shared" si="365"/>
        <v>104000</v>
      </c>
      <c r="T1420" s="213">
        <f t="shared" si="360"/>
        <v>0</v>
      </c>
      <c r="U1420" s="213">
        <f t="shared" si="360"/>
        <v>0</v>
      </c>
      <c r="V1420" s="213">
        <f t="shared" si="360"/>
        <v>0</v>
      </c>
      <c r="W1420" s="213">
        <f t="shared" si="360"/>
        <v>0</v>
      </c>
      <c r="X1420" s="213">
        <f t="shared" si="361"/>
        <v>0</v>
      </c>
      <c r="Y1420" s="213" t="s">
        <v>1</v>
      </c>
      <c r="Z1420" s="213">
        <v>1</v>
      </c>
      <c r="AA1420" s="102">
        <v>1</v>
      </c>
      <c r="AB1420" s="194">
        <v>104000</v>
      </c>
      <c r="AC1420" s="194"/>
      <c r="AD1420" s="194"/>
      <c r="AE1420" s="213">
        <f t="shared" si="362"/>
        <v>104000</v>
      </c>
      <c r="AF1420" s="213" t="s">
        <v>1</v>
      </c>
      <c r="AG1420" s="213">
        <v>1</v>
      </c>
      <c r="AH1420" s="102">
        <v>1</v>
      </c>
      <c r="AI1420" s="194">
        <v>104000</v>
      </c>
      <c r="AJ1420" s="194"/>
      <c r="AK1420" s="194"/>
      <c r="AL1420" s="213">
        <f t="shared" si="363"/>
        <v>104000</v>
      </c>
    </row>
    <row r="1421" spans="1:38">
      <c r="A1421" s="194">
        <v>4</v>
      </c>
      <c r="B1421" s="102" t="s">
        <v>5563</v>
      </c>
      <c r="C1421" s="102" t="s">
        <v>5282</v>
      </c>
      <c r="D1421" s="213">
        <v>1988</v>
      </c>
      <c r="E1421" s="213" t="s">
        <v>1103</v>
      </c>
      <c r="F1421" s="213" t="s">
        <v>1</v>
      </c>
      <c r="G1421" s="213" t="s">
        <v>1</v>
      </c>
      <c r="H1421" s="213">
        <v>1</v>
      </c>
      <c r="I1421" s="102">
        <v>1</v>
      </c>
      <c r="J1421" s="194">
        <v>104000</v>
      </c>
      <c r="K1421" s="194"/>
      <c r="L1421" s="194"/>
      <c r="M1421" s="213">
        <f t="shared" si="364"/>
        <v>104000</v>
      </c>
      <c r="N1421" s="213">
        <v>1</v>
      </c>
      <c r="O1421" s="102">
        <v>1</v>
      </c>
      <c r="P1421" s="194">
        <v>104000</v>
      </c>
      <c r="Q1421" s="194"/>
      <c r="R1421" s="194"/>
      <c r="S1421" s="213">
        <f t="shared" si="365"/>
        <v>104000</v>
      </c>
      <c r="T1421" s="213">
        <f t="shared" si="360"/>
        <v>0</v>
      </c>
      <c r="U1421" s="213">
        <f t="shared" si="360"/>
        <v>0</v>
      </c>
      <c r="V1421" s="213">
        <f t="shared" si="360"/>
        <v>0</v>
      </c>
      <c r="W1421" s="213">
        <f t="shared" si="360"/>
        <v>0</v>
      </c>
      <c r="X1421" s="213">
        <f t="shared" si="361"/>
        <v>0</v>
      </c>
      <c r="Y1421" s="213" t="s">
        <v>1</v>
      </c>
      <c r="Z1421" s="213">
        <v>1</v>
      </c>
      <c r="AA1421" s="102">
        <v>1</v>
      </c>
      <c r="AB1421" s="194">
        <v>104000</v>
      </c>
      <c r="AC1421" s="194"/>
      <c r="AD1421" s="194"/>
      <c r="AE1421" s="213">
        <f t="shared" si="362"/>
        <v>104000</v>
      </c>
      <c r="AF1421" s="213" t="s">
        <v>1</v>
      </c>
      <c r="AG1421" s="213">
        <v>1</v>
      </c>
      <c r="AH1421" s="102">
        <v>1</v>
      </c>
      <c r="AI1421" s="194">
        <v>104000</v>
      </c>
      <c r="AJ1421" s="194"/>
      <c r="AK1421" s="194"/>
      <c r="AL1421" s="213">
        <f t="shared" si="363"/>
        <v>104000</v>
      </c>
    </row>
    <row r="1422" spans="1:38">
      <c r="A1422" s="194">
        <v>5</v>
      </c>
      <c r="B1422" s="102" t="s">
        <v>5564</v>
      </c>
      <c r="C1422" s="102" t="s">
        <v>5282</v>
      </c>
      <c r="D1422" s="213">
        <v>1966</v>
      </c>
      <c r="E1422" s="213" t="s">
        <v>1103</v>
      </c>
      <c r="F1422" s="213" t="s">
        <v>1</v>
      </c>
      <c r="G1422" s="213" t="s">
        <v>1</v>
      </c>
      <c r="H1422" s="213">
        <v>1</v>
      </c>
      <c r="I1422" s="102">
        <v>1</v>
      </c>
      <c r="J1422" s="194">
        <v>95625</v>
      </c>
      <c r="K1422" s="194"/>
      <c r="L1422" s="194"/>
      <c r="M1422" s="213">
        <f t="shared" si="364"/>
        <v>95625</v>
      </c>
      <c r="N1422" s="213">
        <v>1</v>
      </c>
      <c r="O1422" s="102">
        <v>1</v>
      </c>
      <c r="P1422" s="194">
        <v>95625</v>
      </c>
      <c r="Q1422" s="194"/>
      <c r="R1422" s="194"/>
      <c r="S1422" s="213">
        <f t="shared" si="365"/>
        <v>95625</v>
      </c>
      <c r="T1422" s="213">
        <f t="shared" si="360"/>
        <v>0</v>
      </c>
      <c r="U1422" s="213">
        <f t="shared" si="360"/>
        <v>0</v>
      </c>
      <c r="V1422" s="213">
        <f t="shared" si="360"/>
        <v>0</v>
      </c>
      <c r="W1422" s="213">
        <f t="shared" si="360"/>
        <v>0</v>
      </c>
      <c r="X1422" s="213">
        <f t="shared" si="361"/>
        <v>0</v>
      </c>
      <c r="Y1422" s="213" t="s">
        <v>1</v>
      </c>
      <c r="Z1422" s="213">
        <v>1</v>
      </c>
      <c r="AA1422" s="102">
        <v>1</v>
      </c>
      <c r="AB1422" s="194">
        <v>95625</v>
      </c>
      <c r="AC1422" s="194"/>
      <c r="AD1422" s="194"/>
      <c r="AE1422" s="213">
        <f t="shared" si="362"/>
        <v>95625</v>
      </c>
      <c r="AF1422" s="213" t="s">
        <v>1</v>
      </c>
      <c r="AG1422" s="213">
        <v>1</v>
      </c>
      <c r="AH1422" s="102">
        <v>1</v>
      </c>
      <c r="AI1422" s="194">
        <v>95625</v>
      </c>
      <c r="AJ1422" s="194"/>
      <c r="AK1422" s="194"/>
      <c r="AL1422" s="213">
        <f t="shared" si="363"/>
        <v>95625</v>
      </c>
    </row>
    <row r="1423" spans="1:38">
      <c r="A1423" s="194">
        <v>6</v>
      </c>
      <c r="B1423" s="102" t="s">
        <v>8227</v>
      </c>
      <c r="C1423" s="102" t="s">
        <v>5283</v>
      </c>
      <c r="D1423" s="213">
        <v>2003</v>
      </c>
      <c r="E1423" s="213" t="s">
        <v>1146</v>
      </c>
      <c r="F1423" s="213" t="s">
        <v>1</v>
      </c>
      <c r="G1423" s="213" t="s">
        <v>1</v>
      </c>
      <c r="H1423" s="213">
        <v>1</v>
      </c>
      <c r="I1423" s="102">
        <v>1</v>
      </c>
      <c r="J1423" s="194">
        <v>104000</v>
      </c>
      <c r="K1423" s="194"/>
      <c r="L1423" s="194"/>
      <c r="M1423" s="213">
        <f t="shared" si="364"/>
        <v>104000</v>
      </c>
      <c r="N1423" s="213">
        <v>1</v>
      </c>
      <c r="O1423" s="102">
        <v>1</v>
      </c>
      <c r="P1423" s="194">
        <v>104000</v>
      </c>
      <c r="Q1423" s="194"/>
      <c r="R1423" s="194"/>
      <c r="S1423" s="213">
        <f t="shared" si="365"/>
        <v>104000</v>
      </c>
      <c r="T1423" s="213">
        <f t="shared" si="360"/>
        <v>0</v>
      </c>
      <c r="U1423" s="213">
        <f t="shared" si="360"/>
        <v>0</v>
      </c>
      <c r="V1423" s="213">
        <f t="shared" si="360"/>
        <v>0</v>
      </c>
      <c r="W1423" s="213">
        <f t="shared" si="360"/>
        <v>0</v>
      </c>
      <c r="X1423" s="213">
        <f t="shared" si="361"/>
        <v>0</v>
      </c>
      <c r="Y1423" s="213" t="s">
        <v>1</v>
      </c>
      <c r="Z1423" s="213">
        <v>1</v>
      </c>
      <c r="AA1423" s="102">
        <v>1</v>
      </c>
      <c r="AB1423" s="194">
        <v>104000</v>
      </c>
      <c r="AC1423" s="194"/>
      <c r="AD1423" s="194"/>
      <c r="AE1423" s="213">
        <f t="shared" si="362"/>
        <v>104000</v>
      </c>
      <c r="AF1423" s="213" t="s">
        <v>1</v>
      </c>
      <c r="AG1423" s="213">
        <v>1</v>
      </c>
      <c r="AH1423" s="102">
        <v>1</v>
      </c>
      <c r="AI1423" s="194">
        <v>104000</v>
      </c>
      <c r="AJ1423" s="194"/>
      <c r="AK1423" s="194"/>
      <c r="AL1423" s="213">
        <f t="shared" si="363"/>
        <v>104000</v>
      </c>
    </row>
    <row r="1424" spans="1:38">
      <c r="A1424" s="194">
        <v>7</v>
      </c>
      <c r="B1424" s="102" t="s">
        <v>8228</v>
      </c>
      <c r="C1424" s="102" t="s">
        <v>5282</v>
      </c>
      <c r="D1424" s="213">
        <v>2005</v>
      </c>
      <c r="E1424" s="213" t="s">
        <v>1146</v>
      </c>
      <c r="F1424" s="213" t="s">
        <v>1</v>
      </c>
      <c r="G1424" s="213" t="s">
        <v>1</v>
      </c>
      <c r="H1424" s="213">
        <v>1</v>
      </c>
      <c r="I1424" s="102">
        <v>1</v>
      </c>
      <c r="J1424" s="194">
        <v>104000</v>
      </c>
      <c r="K1424" s="194"/>
      <c r="L1424" s="194"/>
      <c r="M1424" s="213">
        <f t="shared" si="364"/>
        <v>104000</v>
      </c>
      <c r="N1424" s="213">
        <v>1</v>
      </c>
      <c r="O1424" s="102">
        <v>1</v>
      </c>
      <c r="P1424" s="194">
        <v>104000</v>
      </c>
      <c r="Q1424" s="194"/>
      <c r="R1424" s="194"/>
      <c r="S1424" s="213">
        <f t="shared" si="365"/>
        <v>104000</v>
      </c>
      <c r="T1424" s="213">
        <f t="shared" si="360"/>
        <v>0</v>
      </c>
      <c r="U1424" s="213">
        <f t="shared" si="360"/>
        <v>0</v>
      </c>
      <c r="V1424" s="213">
        <f t="shared" si="360"/>
        <v>0</v>
      </c>
      <c r="W1424" s="213">
        <f t="shared" si="360"/>
        <v>0</v>
      </c>
      <c r="X1424" s="213">
        <f t="shared" si="361"/>
        <v>0</v>
      </c>
      <c r="Y1424" s="213" t="s">
        <v>1</v>
      </c>
      <c r="Z1424" s="213">
        <v>1</v>
      </c>
      <c r="AA1424" s="102">
        <v>1</v>
      </c>
      <c r="AB1424" s="194">
        <v>104000</v>
      </c>
      <c r="AC1424" s="194"/>
      <c r="AD1424" s="194"/>
      <c r="AE1424" s="213">
        <f t="shared" si="362"/>
        <v>104000</v>
      </c>
      <c r="AF1424" s="213" t="s">
        <v>1</v>
      </c>
      <c r="AG1424" s="213">
        <v>1</v>
      </c>
      <c r="AH1424" s="102">
        <v>1</v>
      </c>
      <c r="AI1424" s="194">
        <v>104000</v>
      </c>
      <c r="AJ1424" s="194"/>
      <c r="AK1424" s="194"/>
      <c r="AL1424" s="213">
        <f t="shared" si="363"/>
        <v>104000</v>
      </c>
    </row>
    <row r="1425" spans="1:38">
      <c r="A1425" s="194">
        <v>8</v>
      </c>
      <c r="B1425" s="102" t="s">
        <v>872</v>
      </c>
      <c r="C1425" s="102"/>
      <c r="D1425" s="213"/>
      <c r="E1425" s="237" t="s">
        <v>1099</v>
      </c>
      <c r="F1425" s="213" t="s">
        <v>1</v>
      </c>
      <c r="G1425" s="213" t="s">
        <v>1</v>
      </c>
      <c r="H1425" s="213">
        <v>1.5</v>
      </c>
      <c r="I1425" s="102">
        <v>1</v>
      </c>
      <c r="J1425" s="194">
        <v>124800</v>
      </c>
      <c r="K1425" s="194"/>
      <c r="L1425" s="194"/>
      <c r="M1425" s="213">
        <f t="shared" si="364"/>
        <v>124800</v>
      </c>
      <c r="N1425" s="213">
        <v>1.5</v>
      </c>
      <c r="O1425" s="102">
        <v>1</v>
      </c>
      <c r="P1425" s="194">
        <v>124800</v>
      </c>
      <c r="Q1425" s="194"/>
      <c r="R1425" s="194"/>
      <c r="S1425" s="213">
        <f t="shared" si="365"/>
        <v>124800</v>
      </c>
      <c r="T1425" s="213">
        <f t="shared" si="360"/>
        <v>0</v>
      </c>
      <c r="U1425" s="213">
        <f t="shared" si="360"/>
        <v>0</v>
      </c>
      <c r="V1425" s="213">
        <f t="shared" si="360"/>
        <v>0</v>
      </c>
      <c r="W1425" s="213">
        <f t="shared" si="360"/>
        <v>0</v>
      </c>
      <c r="X1425" s="213">
        <f t="shared" si="361"/>
        <v>0</v>
      </c>
      <c r="Y1425" s="213" t="s">
        <v>1</v>
      </c>
      <c r="Z1425" s="213">
        <v>1.5</v>
      </c>
      <c r="AA1425" s="102">
        <v>1</v>
      </c>
      <c r="AB1425" s="194">
        <v>124800</v>
      </c>
      <c r="AC1425" s="194"/>
      <c r="AD1425" s="194"/>
      <c r="AE1425" s="213">
        <f t="shared" si="362"/>
        <v>124800</v>
      </c>
      <c r="AF1425" s="213" t="s">
        <v>1</v>
      </c>
      <c r="AG1425" s="213">
        <v>1.5</v>
      </c>
      <c r="AH1425" s="102">
        <v>1</v>
      </c>
      <c r="AI1425" s="194">
        <v>124800</v>
      </c>
      <c r="AJ1425" s="194"/>
      <c r="AK1425" s="194"/>
      <c r="AL1425" s="213">
        <f t="shared" si="363"/>
        <v>124800</v>
      </c>
    </row>
    <row r="1426" spans="1:38" ht="27">
      <c r="A1426" s="194">
        <v>9</v>
      </c>
      <c r="B1426" s="102" t="s">
        <v>6866</v>
      </c>
      <c r="C1426" s="102" t="s">
        <v>5283</v>
      </c>
      <c r="D1426" s="213">
        <v>1977</v>
      </c>
      <c r="E1426" s="237" t="s">
        <v>1094</v>
      </c>
      <c r="F1426" s="213" t="s">
        <v>1</v>
      </c>
      <c r="G1426" s="213" t="s">
        <v>1</v>
      </c>
      <c r="H1426" s="213">
        <v>1.25</v>
      </c>
      <c r="I1426" s="102">
        <v>1</v>
      </c>
      <c r="J1426" s="194">
        <v>104000</v>
      </c>
      <c r="K1426" s="194"/>
      <c r="L1426" s="194"/>
      <c r="M1426" s="213">
        <f t="shared" si="364"/>
        <v>104000</v>
      </c>
      <c r="N1426" s="213">
        <v>1.25</v>
      </c>
      <c r="O1426" s="102">
        <v>1</v>
      </c>
      <c r="P1426" s="194">
        <v>104000</v>
      </c>
      <c r="Q1426" s="194"/>
      <c r="R1426" s="194"/>
      <c r="S1426" s="213">
        <f t="shared" si="365"/>
        <v>104000</v>
      </c>
      <c r="T1426" s="213">
        <f t="shared" si="360"/>
        <v>0</v>
      </c>
      <c r="U1426" s="213">
        <f t="shared" si="360"/>
        <v>0</v>
      </c>
      <c r="V1426" s="213">
        <f t="shared" si="360"/>
        <v>0</v>
      </c>
      <c r="W1426" s="213">
        <f t="shared" si="360"/>
        <v>0</v>
      </c>
      <c r="X1426" s="213">
        <f t="shared" si="361"/>
        <v>0</v>
      </c>
      <c r="Y1426" s="213" t="s">
        <v>1</v>
      </c>
      <c r="Z1426" s="213">
        <v>1.25</v>
      </c>
      <c r="AA1426" s="102">
        <v>1</v>
      </c>
      <c r="AB1426" s="194">
        <v>104000</v>
      </c>
      <c r="AC1426" s="194"/>
      <c r="AD1426" s="194"/>
      <c r="AE1426" s="213">
        <f t="shared" si="362"/>
        <v>104000</v>
      </c>
      <c r="AF1426" s="213" t="s">
        <v>1</v>
      </c>
      <c r="AG1426" s="213">
        <v>1.25</v>
      </c>
      <c r="AH1426" s="102">
        <v>1</v>
      </c>
      <c r="AI1426" s="194">
        <v>104000</v>
      </c>
      <c r="AJ1426" s="194"/>
      <c r="AK1426" s="194"/>
      <c r="AL1426" s="213">
        <f t="shared" si="363"/>
        <v>104000</v>
      </c>
    </row>
    <row r="1427" spans="1:38">
      <c r="A1427" s="194">
        <v>10</v>
      </c>
      <c r="B1427" s="102" t="s">
        <v>8229</v>
      </c>
      <c r="C1427" s="102" t="s">
        <v>5283</v>
      </c>
      <c r="D1427" s="213">
        <v>1976</v>
      </c>
      <c r="E1427" s="237" t="s">
        <v>1531</v>
      </c>
      <c r="F1427" s="213" t="s">
        <v>1</v>
      </c>
      <c r="G1427" s="213" t="s">
        <v>1</v>
      </c>
      <c r="H1427" s="213">
        <v>1.6</v>
      </c>
      <c r="I1427" s="102">
        <v>1</v>
      </c>
      <c r="J1427" s="194">
        <v>133120</v>
      </c>
      <c r="K1427" s="194"/>
      <c r="L1427" s="194"/>
      <c r="M1427" s="213">
        <f t="shared" si="364"/>
        <v>133120</v>
      </c>
      <c r="N1427" s="213">
        <v>1.6</v>
      </c>
      <c r="O1427" s="102">
        <v>1</v>
      </c>
      <c r="P1427" s="194">
        <v>133120</v>
      </c>
      <c r="Q1427" s="194"/>
      <c r="R1427" s="194"/>
      <c r="S1427" s="213">
        <f t="shared" si="365"/>
        <v>133120</v>
      </c>
      <c r="T1427" s="213">
        <f t="shared" si="360"/>
        <v>0</v>
      </c>
      <c r="U1427" s="213">
        <f t="shared" si="360"/>
        <v>0</v>
      </c>
      <c r="V1427" s="213">
        <f t="shared" si="360"/>
        <v>0</v>
      </c>
      <c r="W1427" s="213">
        <f t="shared" si="360"/>
        <v>0</v>
      </c>
      <c r="X1427" s="213">
        <f t="shared" si="361"/>
        <v>0</v>
      </c>
      <c r="Y1427" s="213" t="s">
        <v>1</v>
      </c>
      <c r="Z1427" s="213">
        <v>1.6</v>
      </c>
      <c r="AA1427" s="102">
        <v>1</v>
      </c>
      <c r="AB1427" s="194">
        <v>133120</v>
      </c>
      <c r="AC1427" s="194"/>
      <c r="AD1427" s="194"/>
      <c r="AE1427" s="213">
        <f t="shared" si="362"/>
        <v>133120</v>
      </c>
      <c r="AF1427" s="213" t="s">
        <v>1</v>
      </c>
      <c r="AG1427" s="213">
        <v>1.6</v>
      </c>
      <c r="AH1427" s="102">
        <v>1</v>
      </c>
      <c r="AI1427" s="194">
        <v>133120</v>
      </c>
      <c r="AJ1427" s="194"/>
      <c r="AK1427" s="194"/>
      <c r="AL1427" s="213">
        <f t="shared" si="363"/>
        <v>133120</v>
      </c>
    </row>
    <row r="1428" spans="1:38">
      <c r="A1428" s="194">
        <v>11</v>
      </c>
      <c r="B1428" s="102" t="s">
        <v>5565</v>
      </c>
      <c r="C1428" s="102" t="s">
        <v>5283</v>
      </c>
      <c r="D1428" s="213">
        <v>1955</v>
      </c>
      <c r="E1428" s="213" t="s">
        <v>1100</v>
      </c>
      <c r="F1428" s="213" t="s">
        <v>1</v>
      </c>
      <c r="G1428" s="213" t="s">
        <v>1</v>
      </c>
      <c r="H1428" s="213">
        <v>1.4</v>
      </c>
      <c r="I1428" s="102">
        <v>1</v>
      </c>
      <c r="J1428" s="194">
        <v>116479.99999999999</v>
      </c>
      <c r="K1428" s="194"/>
      <c r="L1428" s="194"/>
      <c r="M1428" s="213">
        <f t="shared" si="364"/>
        <v>116479.99999999999</v>
      </c>
      <c r="N1428" s="213">
        <v>1.4</v>
      </c>
      <c r="O1428" s="102">
        <v>1</v>
      </c>
      <c r="P1428" s="194">
        <v>116479.99999999999</v>
      </c>
      <c r="Q1428" s="194"/>
      <c r="R1428" s="194"/>
      <c r="S1428" s="213">
        <f t="shared" si="365"/>
        <v>116479.99999999999</v>
      </c>
      <c r="T1428" s="213">
        <f t="shared" si="360"/>
        <v>0</v>
      </c>
      <c r="U1428" s="213">
        <f t="shared" si="360"/>
        <v>0</v>
      </c>
      <c r="V1428" s="213">
        <f t="shared" si="360"/>
        <v>0</v>
      </c>
      <c r="W1428" s="213">
        <f t="shared" si="360"/>
        <v>0</v>
      </c>
      <c r="X1428" s="213">
        <f t="shared" si="361"/>
        <v>0</v>
      </c>
      <c r="Y1428" s="213" t="s">
        <v>1</v>
      </c>
      <c r="Z1428" s="213">
        <v>1.4</v>
      </c>
      <c r="AA1428" s="102">
        <v>1</v>
      </c>
      <c r="AB1428" s="194">
        <v>116479.99999999999</v>
      </c>
      <c r="AC1428" s="194"/>
      <c r="AD1428" s="194"/>
      <c r="AE1428" s="213">
        <f t="shared" si="362"/>
        <v>116479.99999999999</v>
      </c>
      <c r="AF1428" s="213" t="s">
        <v>1</v>
      </c>
      <c r="AG1428" s="213">
        <v>1.4</v>
      </c>
      <c r="AH1428" s="102">
        <v>1</v>
      </c>
      <c r="AI1428" s="194">
        <v>116479.99999999999</v>
      </c>
      <c r="AJ1428" s="194"/>
      <c r="AK1428" s="194"/>
      <c r="AL1428" s="213">
        <f t="shared" si="363"/>
        <v>116479.99999999999</v>
      </c>
    </row>
    <row r="1429" spans="1:38" s="216" customFormat="1" ht="27">
      <c r="A1429" s="211"/>
      <c r="B1429" s="219" t="s">
        <v>227</v>
      </c>
      <c r="C1429" s="219"/>
      <c r="D1429" s="215" t="s">
        <v>1</v>
      </c>
      <c r="E1429" s="215" t="s">
        <v>1</v>
      </c>
      <c r="F1429" s="215" t="s">
        <v>1</v>
      </c>
      <c r="G1429" s="215" t="s">
        <v>1</v>
      </c>
      <c r="H1429" s="215" t="s">
        <v>1</v>
      </c>
      <c r="I1429" s="215">
        <f>SUM(I1418:I1428)</f>
        <v>11</v>
      </c>
      <c r="J1429" s="215">
        <f>SUM(J1418:J1428)</f>
        <v>1239625</v>
      </c>
      <c r="K1429" s="215">
        <f>SUM(K1418:K1428)</f>
        <v>0</v>
      </c>
      <c r="L1429" s="215">
        <f>SUM(L1418:L1428)</f>
        <v>0</v>
      </c>
      <c r="M1429" s="215">
        <f>SUM(M1418:M1428)</f>
        <v>1239625</v>
      </c>
      <c r="N1429" s="215"/>
      <c r="O1429" s="215">
        <f t="shared" ref="O1429:X1429" si="366">SUM(O1418:O1428)</f>
        <v>11</v>
      </c>
      <c r="P1429" s="215">
        <f t="shared" si="366"/>
        <v>1239625</v>
      </c>
      <c r="Q1429" s="215">
        <f t="shared" si="366"/>
        <v>0</v>
      </c>
      <c r="R1429" s="215">
        <f t="shared" si="366"/>
        <v>0</v>
      </c>
      <c r="S1429" s="215">
        <f t="shared" si="366"/>
        <v>1239625</v>
      </c>
      <c r="T1429" s="215">
        <f t="shared" si="366"/>
        <v>0</v>
      </c>
      <c r="U1429" s="215">
        <f t="shared" si="366"/>
        <v>0</v>
      </c>
      <c r="V1429" s="215">
        <f t="shared" si="366"/>
        <v>0</v>
      </c>
      <c r="W1429" s="215">
        <f t="shared" si="366"/>
        <v>0</v>
      </c>
      <c r="X1429" s="215">
        <f t="shared" si="366"/>
        <v>0</v>
      </c>
      <c r="Y1429" s="215"/>
      <c r="Z1429" s="215"/>
      <c r="AA1429" s="215">
        <f>SUM(AA1418:AA1428)</f>
        <v>11</v>
      </c>
      <c r="AB1429" s="215">
        <f>SUM(AB1418:AB1428)</f>
        <v>1239625</v>
      </c>
      <c r="AC1429" s="215">
        <f>SUM(AC1418:AC1428)</f>
        <v>0</v>
      </c>
      <c r="AD1429" s="215">
        <f>SUM(AD1418:AD1428)</f>
        <v>0</v>
      </c>
      <c r="AE1429" s="215">
        <f>SUM(AE1418:AE1428)</f>
        <v>1239625</v>
      </c>
      <c r="AF1429" s="215"/>
      <c r="AG1429" s="215"/>
      <c r="AH1429" s="215">
        <f>SUM(AH1418:AH1428)</f>
        <v>11</v>
      </c>
      <c r="AI1429" s="215">
        <f>SUM(AI1418:AI1428)</f>
        <v>1239625</v>
      </c>
      <c r="AJ1429" s="215">
        <f>SUM(AJ1418:AJ1428)</f>
        <v>0</v>
      </c>
      <c r="AK1429" s="215">
        <f>SUM(AK1418:AK1428)</f>
        <v>0</v>
      </c>
      <c r="AL1429" s="215">
        <f>SUM(AL1418:AL1428)</f>
        <v>1239625</v>
      </c>
    </row>
    <row r="1430" spans="1:38" s="216" customFormat="1" ht="30" customHeight="1" thickBot="1">
      <c r="A1430" s="211"/>
      <c r="B1430" s="545" t="s">
        <v>5395</v>
      </c>
      <c r="C1430" s="545"/>
      <c r="D1430" s="215" t="s">
        <v>1</v>
      </c>
      <c r="E1430" s="215" t="s">
        <v>1</v>
      </c>
      <c r="F1430" s="215" t="s">
        <v>1</v>
      </c>
      <c r="G1430" s="215" t="s">
        <v>1</v>
      </c>
      <c r="H1430" s="215" t="s">
        <v>1</v>
      </c>
      <c r="I1430" s="215">
        <f>+I1429+I1414</f>
        <v>61</v>
      </c>
      <c r="J1430" s="215">
        <f t="shared" ref="J1430:M1430" si="367">+J1429+J1414</f>
        <v>10751049</v>
      </c>
      <c r="K1430" s="215">
        <f t="shared" si="367"/>
        <v>0</v>
      </c>
      <c r="L1430" s="215">
        <f t="shared" si="367"/>
        <v>0</v>
      </c>
      <c r="M1430" s="215">
        <f t="shared" si="367"/>
        <v>10757049</v>
      </c>
      <c r="N1430" s="215"/>
      <c r="O1430" s="215">
        <f t="shared" ref="O1430:X1430" si="368">+O1429+O1414</f>
        <v>61</v>
      </c>
      <c r="P1430" s="215">
        <f t="shared" si="368"/>
        <v>10549705</v>
      </c>
      <c r="Q1430" s="215">
        <f t="shared" si="368"/>
        <v>0</v>
      </c>
      <c r="R1430" s="215">
        <f t="shared" si="368"/>
        <v>0</v>
      </c>
      <c r="S1430" s="215">
        <f t="shared" si="368"/>
        <v>10555705</v>
      </c>
      <c r="T1430" s="215">
        <f t="shared" si="368"/>
        <v>0</v>
      </c>
      <c r="U1430" s="215">
        <f t="shared" si="368"/>
        <v>197184.00000000006</v>
      </c>
      <c r="V1430" s="215">
        <f t="shared" si="368"/>
        <v>0</v>
      </c>
      <c r="W1430" s="215">
        <f t="shared" si="368"/>
        <v>0</v>
      </c>
      <c r="X1430" s="215">
        <f t="shared" si="368"/>
        <v>197184.00000000006</v>
      </c>
      <c r="Y1430" s="215"/>
      <c r="Z1430" s="215"/>
      <c r="AA1430" s="215">
        <f t="shared" ref="AA1430:AE1430" si="369">+AA1429+AA1414</f>
        <v>59</v>
      </c>
      <c r="AB1430" s="215">
        <f t="shared" si="369"/>
        <v>10943241</v>
      </c>
      <c r="AC1430" s="215">
        <f t="shared" si="369"/>
        <v>0</v>
      </c>
      <c r="AD1430" s="215">
        <f t="shared" si="369"/>
        <v>0</v>
      </c>
      <c r="AE1430" s="215">
        <f t="shared" si="369"/>
        <v>10949241</v>
      </c>
      <c r="AF1430" s="215"/>
      <c r="AG1430" s="215"/>
      <c r="AH1430" s="215">
        <f t="shared" ref="AH1430:AL1430" si="370">+AH1429+AH1414</f>
        <v>59</v>
      </c>
      <c r="AI1430" s="215">
        <f t="shared" si="370"/>
        <v>11130441</v>
      </c>
      <c r="AJ1430" s="215">
        <f t="shared" si="370"/>
        <v>0</v>
      </c>
      <c r="AK1430" s="215">
        <f t="shared" si="370"/>
        <v>0</v>
      </c>
      <c r="AL1430" s="215">
        <f t="shared" si="370"/>
        <v>11136441</v>
      </c>
    </row>
    <row r="1431" spans="1:38" s="176" customFormat="1" ht="49.5" customHeight="1">
      <c r="A1431" s="30"/>
      <c r="B1431" s="2562" t="s">
        <v>5566</v>
      </c>
      <c r="C1431" s="2562"/>
      <c r="D1431" s="2562"/>
      <c r="E1431" s="2562"/>
      <c r="F1431" s="2562"/>
      <c r="G1431" s="2562"/>
      <c r="H1431" s="2562"/>
      <c r="I1431" s="2562"/>
      <c r="J1431" s="2562"/>
      <c r="K1431" s="31"/>
      <c r="L1431" s="31"/>
      <c r="M1431" s="175"/>
      <c r="N1431" s="175"/>
      <c r="O1431" s="34"/>
      <c r="P1431" s="175"/>
      <c r="Q1431" s="31"/>
      <c r="R1431" s="41" t="s">
        <v>215</v>
      </c>
      <c r="S1431" s="34"/>
      <c r="T1431" s="175"/>
      <c r="U1431" s="34"/>
      <c r="V1431" s="175"/>
      <c r="W1431" s="34"/>
      <c r="X1431" s="175"/>
      <c r="Y1431" s="134"/>
      <c r="Z1431" s="31"/>
      <c r="AA1431" s="174"/>
      <c r="AB1431" s="31"/>
      <c r="AC1431" s="31"/>
      <c r="AD1431" s="31"/>
      <c r="AE1431" s="41"/>
      <c r="AF1431" s="134"/>
      <c r="AG1431" s="31"/>
      <c r="AH1431" s="174"/>
      <c r="AI1431" s="31"/>
      <c r="AJ1431" s="31"/>
      <c r="AK1431" s="31"/>
      <c r="AL1431" s="41"/>
    </row>
    <row r="1432" spans="1:38" s="324" customFormat="1" ht="14.25">
      <c r="A1432" s="244"/>
      <c r="B1432" s="321"/>
      <c r="C1432" s="2548" t="s">
        <v>5278</v>
      </c>
      <c r="D1432" s="2548" t="s">
        <v>5279</v>
      </c>
      <c r="E1432" s="322"/>
      <c r="F1432" s="323"/>
      <c r="G1432" s="323"/>
      <c r="H1432" s="323"/>
      <c r="I1432" s="1257" t="s">
        <v>5364</v>
      </c>
      <c r="J1432" s="323"/>
      <c r="K1432" s="323"/>
      <c r="L1432" s="323"/>
      <c r="M1432" s="323"/>
      <c r="N1432" s="322"/>
      <c r="O1432" s="2531" t="s">
        <v>1978</v>
      </c>
      <c r="P1432" s="2531"/>
      <c r="Q1432" s="2531"/>
      <c r="R1432" s="2531"/>
      <c r="S1432" s="2560"/>
      <c r="T1432" s="2561" t="s">
        <v>216</v>
      </c>
      <c r="U1432" s="2531"/>
      <c r="V1432" s="2531"/>
      <c r="W1432" s="2531"/>
      <c r="X1432" s="2560"/>
      <c r="Y1432" s="322"/>
      <c r="Z1432" s="323"/>
      <c r="AA1432" s="1257" t="s">
        <v>5883</v>
      </c>
      <c r="AB1432" s="323"/>
      <c r="AC1432" s="323"/>
      <c r="AD1432" s="323"/>
      <c r="AE1432" s="442"/>
      <c r="AF1432" s="322"/>
      <c r="AG1432" s="323"/>
      <c r="AH1432" s="1257" t="s">
        <v>7103</v>
      </c>
      <c r="AI1432" s="323"/>
      <c r="AJ1432" s="323"/>
      <c r="AK1432" s="323"/>
      <c r="AL1432" s="442"/>
    </row>
    <row r="1433" spans="1:38" s="176" customFormat="1" ht="76.5">
      <c r="A1433" s="210" t="s">
        <v>114</v>
      </c>
      <c r="B1433" s="2162" t="s">
        <v>218</v>
      </c>
      <c r="C1433" s="2550"/>
      <c r="D1433" s="2550"/>
      <c r="E1433" s="2162" t="s">
        <v>219</v>
      </c>
      <c r="F1433" s="2162" t="s">
        <v>220</v>
      </c>
      <c r="G1433" s="2162" t="s">
        <v>221</v>
      </c>
      <c r="H1433" s="521" t="s">
        <v>5368</v>
      </c>
      <c r="I1433" s="2162" t="s">
        <v>211</v>
      </c>
      <c r="J1433" s="281" t="s">
        <v>460</v>
      </c>
      <c r="K1433" s="2162" t="s">
        <v>222</v>
      </c>
      <c r="L1433" s="2162" t="s">
        <v>223</v>
      </c>
      <c r="M1433" s="2162" t="s">
        <v>5365</v>
      </c>
      <c r="N1433" s="521" t="s">
        <v>4246</v>
      </c>
      <c r="O1433" s="2162" t="s">
        <v>211</v>
      </c>
      <c r="P1433" s="2162" t="s">
        <v>240</v>
      </c>
      <c r="Q1433" s="2162" t="s">
        <v>222</v>
      </c>
      <c r="R1433" s="2162" t="s">
        <v>223</v>
      </c>
      <c r="S1433" s="2162" t="s">
        <v>5366</v>
      </c>
      <c r="T1433" s="2162" t="s">
        <v>211</v>
      </c>
      <c r="U1433" s="2162" t="s">
        <v>240</v>
      </c>
      <c r="V1433" s="2162" t="s">
        <v>222</v>
      </c>
      <c r="W1433" s="2162" t="s">
        <v>223</v>
      </c>
      <c r="X1433" s="2162" t="s">
        <v>5367</v>
      </c>
      <c r="Y1433" s="2162" t="s">
        <v>221</v>
      </c>
      <c r="Z1433" s="521" t="s">
        <v>6685</v>
      </c>
      <c r="AA1433" s="2162" t="s">
        <v>211</v>
      </c>
      <c r="AB1433" s="2162" t="s">
        <v>240</v>
      </c>
      <c r="AC1433" s="2162" t="s">
        <v>222</v>
      </c>
      <c r="AD1433" s="2162" t="s">
        <v>223</v>
      </c>
      <c r="AE1433" s="2162" t="s">
        <v>254</v>
      </c>
      <c r="AF1433" s="2162" t="s">
        <v>221</v>
      </c>
      <c r="AG1433" s="521" t="s">
        <v>8075</v>
      </c>
      <c r="AH1433" s="2162" t="s">
        <v>211</v>
      </c>
      <c r="AI1433" s="2162" t="s">
        <v>240</v>
      </c>
      <c r="AJ1433" s="2162" t="s">
        <v>222</v>
      </c>
      <c r="AK1433" s="2162" t="s">
        <v>223</v>
      </c>
      <c r="AL1433" s="2162" t="s">
        <v>254</v>
      </c>
    </row>
    <row r="1434" spans="1:38" s="35" customFormat="1" ht="12.75">
      <c r="A1434" s="123">
        <v>1</v>
      </c>
      <c r="B1434" s="123">
        <v>2</v>
      </c>
      <c r="C1434" s="123"/>
      <c r="D1434" s="123">
        <v>3</v>
      </c>
      <c r="E1434" s="123">
        <v>4</v>
      </c>
      <c r="F1434" s="123">
        <v>5</v>
      </c>
      <c r="G1434" s="123">
        <v>6</v>
      </c>
      <c r="H1434" s="123">
        <v>7</v>
      </c>
      <c r="I1434" s="123">
        <v>8</v>
      </c>
      <c r="J1434" s="123">
        <v>9</v>
      </c>
      <c r="K1434" s="123">
        <v>10</v>
      </c>
      <c r="L1434" s="123">
        <v>11</v>
      </c>
      <c r="M1434" s="123">
        <v>12</v>
      </c>
      <c r="N1434" s="123">
        <v>13</v>
      </c>
      <c r="O1434" s="123">
        <v>14</v>
      </c>
      <c r="P1434" s="123">
        <v>15</v>
      </c>
      <c r="Q1434" s="123">
        <v>16</v>
      </c>
      <c r="R1434" s="123">
        <v>17</v>
      </c>
      <c r="S1434" s="123">
        <v>18</v>
      </c>
      <c r="T1434" s="123">
        <v>19</v>
      </c>
      <c r="U1434" s="123">
        <v>20</v>
      </c>
      <c r="V1434" s="123">
        <v>21</v>
      </c>
      <c r="W1434" s="123">
        <v>22</v>
      </c>
      <c r="X1434" s="123">
        <v>23</v>
      </c>
      <c r="Y1434" s="123">
        <v>24</v>
      </c>
      <c r="Z1434" s="123">
        <v>25</v>
      </c>
      <c r="AA1434" s="123">
        <v>26</v>
      </c>
      <c r="AB1434" s="123">
        <v>27</v>
      </c>
      <c r="AC1434" s="123">
        <v>28</v>
      </c>
      <c r="AD1434" s="123">
        <v>29</v>
      </c>
      <c r="AE1434" s="123">
        <v>30</v>
      </c>
      <c r="AF1434" s="123">
        <v>31</v>
      </c>
      <c r="AG1434" s="123">
        <v>32</v>
      </c>
      <c r="AH1434" s="123">
        <v>33</v>
      </c>
      <c r="AI1434" s="123">
        <v>34</v>
      </c>
      <c r="AJ1434" s="123">
        <v>35</v>
      </c>
      <c r="AK1434" s="123">
        <v>36</v>
      </c>
      <c r="AL1434" s="123">
        <v>37</v>
      </c>
    </row>
    <row r="1435" spans="1:38" ht="27">
      <c r="A1435" s="211" t="s">
        <v>3</v>
      </c>
      <c r="B1435" s="212" t="s">
        <v>4247</v>
      </c>
      <c r="C1435" s="212"/>
      <c r="D1435" s="213"/>
      <c r="E1435" s="213"/>
      <c r="F1435" s="213"/>
      <c r="G1435" s="213"/>
      <c r="H1435" s="213"/>
      <c r="I1435" s="212"/>
      <c r="J1435" s="213"/>
      <c r="K1435" s="213"/>
      <c r="L1435" s="213"/>
      <c r="M1435" s="213"/>
      <c r="N1435" s="213"/>
      <c r="O1435" s="212"/>
      <c r="P1435" s="213"/>
      <c r="Q1435" s="213"/>
      <c r="R1435" s="213"/>
      <c r="S1435" s="212"/>
      <c r="T1435" s="213"/>
      <c r="U1435" s="212"/>
      <c r="V1435" s="213"/>
      <c r="W1435" s="106"/>
      <c r="X1435" s="106"/>
      <c r="Y1435" s="213"/>
      <c r="Z1435" s="213"/>
      <c r="AA1435" s="212"/>
      <c r="AB1435" s="213"/>
      <c r="AC1435" s="213"/>
      <c r="AD1435" s="213"/>
      <c r="AE1435" s="213"/>
      <c r="AF1435" s="213"/>
      <c r="AG1435" s="213"/>
      <c r="AH1435" s="212"/>
      <c r="AI1435" s="213"/>
      <c r="AJ1435" s="213"/>
      <c r="AK1435" s="213"/>
      <c r="AL1435" s="213"/>
    </row>
    <row r="1436" spans="1:38">
      <c r="A1436" s="194"/>
      <c r="B1436" s="179" t="s">
        <v>126</v>
      </c>
      <c r="C1436" s="179"/>
      <c r="D1436" s="213"/>
      <c r="E1436" s="213"/>
      <c r="F1436" s="213"/>
      <c r="G1436" s="213"/>
      <c r="H1436" s="213"/>
      <c r="I1436" s="179"/>
      <c r="J1436" s="179"/>
      <c r="K1436" s="179"/>
      <c r="L1436" s="179"/>
      <c r="M1436" s="179"/>
      <c r="N1436" s="213"/>
      <c r="O1436" s="179"/>
      <c r="P1436" s="179"/>
      <c r="Q1436" s="179"/>
      <c r="R1436" s="179"/>
      <c r="S1436" s="179"/>
      <c r="T1436" s="179"/>
      <c r="U1436" s="179"/>
      <c r="V1436" s="179"/>
      <c r="W1436" s="106"/>
      <c r="X1436" s="106"/>
      <c r="Y1436" s="213"/>
      <c r="Z1436" s="213"/>
      <c r="AA1436" s="179"/>
      <c r="AB1436" s="179"/>
      <c r="AC1436" s="179"/>
      <c r="AD1436" s="179"/>
      <c r="AE1436" s="179"/>
      <c r="AF1436" s="213"/>
      <c r="AG1436" s="213"/>
      <c r="AH1436" s="179"/>
      <c r="AI1436" s="179"/>
      <c r="AJ1436" s="179"/>
      <c r="AK1436" s="179"/>
      <c r="AL1436" s="179"/>
    </row>
    <row r="1437" spans="1:38">
      <c r="A1437" s="194"/>
      <c r="B1437" s="179" t="s">
        <v>225</v>
      </c>
      <c r="C1437" s="179"/>
      <c r="D1437" s="213"/>
      <c r="E1437" s="213"/>
      <c r="F1437" s="213"/>
      <c r="G1437" s="213"/>
      <c r="H1437" s="213"/>
      <c r="I1437" s="179"/>
      <c r="J1437" s="179"/>
      <c r="K1437" s="179"/>
      <c r="L1437" s="179"/>
      <c r="M1437" s="179"/>
      <c r="N1437" s="213"/>
      <c r="O1437" s="179"/>
      <c r="P1437" s="179"/>
      <c r="Q1437" s="179"/>
      <c r="R1437" s="179"/>
      <c r="S1437" s="179"/>
      <c r="T1437" s="179"/>
      <c r="U1437" s="179"/>
      <c r="V1437" s="179"/>
      <c r="W1437" s="106"/>
      <c r="X1437" s="106"/>
      <c r="Y1437" s="213"/>
      <c r="Z1437" s="213"/>
      <c r="AA1437" s="179"/>
      <c r="AB1437" s="179"/>
      <c r="AC1437" s="179"/>
      <c r="AD1437" s="179"/>
      <c r="AE1437" s="179"/>
      <c r="AF1437" s="213"/>
      <c r="AG1437" s="213"/>
      <c r="AH1437" s="179"/>
      <c r="AI1437" s="179"/>
      <c r="AJ1437" s="179"/>
      <c r="AK1437" s="179"/>
      <c r="AL1437" s="179"/>
    </row>
    <row r="1438" spans="1:38">
      <c r="A1438" s="194"/>
      <c r="B1438" s="179" t="s">
        <v>226</v>
      </c>
      <c r="C1438" s="179"/>
      <c r="D1438" s="213"/>
      <c r="E1438" s="213"/>
      <c r="F1438" s="213"/>
      <c r="G1438" s="213"/>
      <c r="H1438" s="213"/>
      <c r="I1438" s="179"/>
      <c r="J1438" s="179"/>
      <c r="K1438" s="179"/>
      <c r="L1438" s="179"/>
      <c r="M1438" s="179"/>
      <c r="N1438" s="213"/>
      <c r="O1438" s="179"/>
      <c r="P1438" s="179"/>
      <c r="Q1438" s="179"/>
      <c r="R1438" s="179"/>
      <c r="S1438" s="179"/>
      <c r="T1438" s="179"/>
      <c r="U1438" s="179"/>
      <c r="V1438" s="179"/>
      <c r="W1438" s="106"/>
      <c r="X1438" s="106"/>
      <c r="Y1438" s="213"/>
      <c r="Z1438" s="213"/>
      <c r="AA1438" s="179"/>
      <c r="AB1438" s="179"/>
      <c r="AC1438" s="179"/>
      <c r="AD1438" s="179"/>
      <c r="AE1438" s="179"/>
      <c r="AF1438" s="213"/>
      <c r="AG1438" s="213"/>
      <c r="AH1438" s="179"/>
      <c r="AI1438" s="179"/>
      <c r="AJ1438" s="179"/>
      <c r="AK1438" s="179"/>
      <c r="AL1438" s="179"/>
    </row>
    <row r="1439" spans="1:38" ht="27">
      <c r="A1439" s="194">
        <v>1</v>
      </c>
      <c r="B1439" s="102" t="s">
        <v>8230</v>
      </c>
      <c r="C1439" s="102" t="s">
        <v>5283</v>
      </c>
      <c r="D1439" s="194">
        <v>1985</v>
      </c>
      <c r="E1439" s="942" t="s">
        <v>100</v>
      </c>
      <c r="F1439" s="194" t="s">
        <v>981</v>
      </c>
      <c r="G1439" s="194">
        <v>2</v>
      </c>
      <c r="H1439" s="194">
        <v>5.01</v>
      </c>
      <c r="I1439" s="102">
        <v>1</v>
      </c>
      <c r="J1439" s="102">
        <v>416832</v>
      </c>
      <c r="K1439" s="102"/>
      <c r="L1439" s="102"/>
      <c r="M1439" s="213">
        <f t="shared" ref="M1439:M1466" si="371">J1439+K1439+L1439</f>
        <v>416832</v>
      </c>
      <c r="N1439" s="194">
        <v>4.8600000000000003</v>
      </c>
      <c r="O1439" s="102">
        <v>1</v>
      </c>
      <c r="P1439" s="194">
        <v>404352</v>
      </c>
      <c r="Q1439" s="194"/>
      <c r="R1439" s="194"/>
      <c r="S1439" s="213">
        <f t="shared" ref="S1439:S1466" si="372">P1439+Q1439+R1439</f>
        <v>404352</v>
      </c>
      <c r="T1439" s="213">
        <f t="shared" ref="T1439:W1465" si="373">I1439-O1439</f>
        <v>0</v>
      </c>
      <c r="U1439" s="213">
        <f t="shared" si="373"/>
        <v>12480</v>
      </c>
      <c r="V1439" s="213">
        <f t="shared" si="373"/>
        <v>0</v>
      </c>
      <c r="W1439" s="213">
        <f t="shared" si="373"/>
        <v>0</v>
      </c>
      <c r="X1439" s="213">
        <f t="shared" ref="X1439:X1466" si="374">U1439+V1439+W1439</f>
        <v>12480</v>
      </c>
      <c r="Y1439" s="194">
        <v>3</v>
      </c>
      <c r="Z1439" s="194">
        <v>5.18</v>
      </c>
      <c r="AA1439" s="102">
        <v>1</v>
      </c>
      <c r="AB1439" s="102">
        <v>430976</v>
      </c>
      <c r="AC1439" s="102"/>
      <c r="AD1439" s="102"/>
      <c r="AE1439" s="213">
        <f t="shared" ref="AE1439:AE1466" si="375">AB1439+AC1439+AD1439</f>
        <v>430976</v>
      </c>
      <c r="AF1439" s="194">
        <v>4</v>
      </c>
      <c r="AG1439" s="194">
        <v>5.35</v>
      </c>
      <c r="AH1439" s="102">
        <v>1</v>
      </c>
      <c r="AI1439" s="102">
        <v>445119.99999999994</v>
      </c>
      <c r="AJ1439" s="102"/>
      <c r="AK1439" s="102"/>
      <c r="AL1439" s="213">
        <f t="shared" ref="AL1439:AL1466" si="376">AI1439+AJ1439+AK1439</f>
        <v>445119.99999999994</v>
      </c>
    </row>
    <row r="1440" spans="1:38">
      <c r="A1440" s="194">
        <v>2</v>
      </c>
      <c r="B1440" s="102" t="s">
        <v>6867</v>
      </c>
      <c r="C1440" s="102" t="s">
        <v>5282</v>
      </c>
      <c r="D1440" s="194">
        <v>1995</v>
      </c>
      <c r="E1440" s="942" t="s">
        <v>1123</v>
      </c>
      <c r="F1440" s="194" t="s">
        <v>984</v>
      </c>
      <c r="G1440" s="194">
        <v>2</v>
      </c>
      <c r="H1440" s="194">
        <v>4.1399999999999997</v>
      </c>
      <c r="I1440" s="102">
        <v>1</v>
      </c>
      <c r="J1440" s="102">
        <v>344448</v>
      </c>
      <c r="K1440" s="102"/>
      <c r="L1440" s="102"/>
      <c r="M1440" s="213">
        <f t="shared" si="371"/>
        <v>344448</v>
      </c>
      <c r="N1440" s="194">
        <v>4.01</v>
      </c>
      <c r="O1440" s="102">
        <v>1</v>
      </c>
      <c r="P1440" s="194">
        <v>333632</v>
      </c>
      <c r="Q1440" s="194"/>
      <c r="R1440" s="194"/>
      <c r="S1440" s="213">
        <f t="shared" si="372"/>
        <v>333632</v>
      </c>
      <c r="T1440" s="213">
        <f t="shared" si="373"/>
        <v>0</v>
      </c>
      <c r="U1440" s="213">
        <f t="shared" si="373"/>
        <v>10816</v>
      </c>
      <c r="V1440" s="213">
        <f t="shared" si="373"/>
        <v>0</v>
      </c>
      <c r="W1440" s="213">
        <f t="shared" si="373"/>
        <v>0</v>
      </c>
      <c r="X1440" s="213">
        <f t="shared" si="374"/>
        <v>10816</v>
      </c>
      <c r="Y1440" s="194">
        <v>3</v>
      </c>
      <c r="Z1440" s="194">
        <v>4.2699999999999996</v>
      </c>
      <c r="AA1440" s="102">
        <v>1</v>
      </c>
      <c r="AB1440" s="102">
        <v>355263.99999999994</v>
      </c>
      <c r="AC1440" s="102"/>
      <c r="AD1440" s="102"/>
      <c r="AE1440" s="213">
        <f t="shared" si="375"/>
        <v>355263.99999999994</v>
      </c>
      <c r="AF1440" s="194">
        <v>4</v>
      </c>
      <c r="AG1440" s="194">
        <v>4.41</v>
      </c>
      <c r="AH1440" s="102">
        <v>1</v>
      </c>
      <c r="AI1440" s="102">
        <v>366912</v>
      </c>
      <c r="AJ1440" s="102"/>
      <c r="AK1440" s="102"/>
      <c r="AL1440" s="213">
        <f t="shared" si="376"/>
        <v>366912</v>
      </c>
    </row>
    <row r="1441" spans="1:38" ht="54">
      <c r="A1441" s="194">
        <v>3</v>
      </c>
      <c r="B1441" s="104" t="s">
        <v>759</v>
      </c>
      <c r="C1441" s="104"/>
      <c r="D1441" s="194"/>
      <c r="E1441" s="942" t="s">
        <v>1110</v>
      </c>
      <c r="F1441" s="194" t="s">
        <v>981</v>
      </c>
      <c r="G1441" s="194">
        <v>7</v>
      </c>
      <c r="H1441" s="194">
        <v>5.52</v>
      </c>
      <c r="I1441" s="102">
        <v>1</v>
      </c>
      <c r="J1441" s="102">
        <v>459263.99999999994</v>
      </c>
      <c r="K1441" s="102"/>
      <c r="L1441" s="102"/>
      <c r="M1441" s="213">
        <f t="shared" si="371"/>
        <v>459263.99999999994</v>
      </c>
      <c r="N1441" s="194">
        <v>5.52</v>
      </c>
      <c r="O1441" s="102">
        <v>1</v>
      </c>
      <c r="P1441" s="194">
        <v>459263.99999999994</v>
      </c>
      <c r="Q1441" s="194"/>
      <c r="R1441" s="194"/>
      <c r="S1441" s="213">
        <f t="shared" si="372"/>
        <v>459263.99999999994</v>
      </c>
      <c r="T1441" s="213">
        <f t="shared" si="373"/>
        <v>0</v>
      </c>
      <c r="U1441" s="213">
        <f t="shared" si="373"/>
        <v>0</v>
      </c>
      <c r="V1441" s="213">
        <f t="shared" si="373"/>
        <v>0</v>
      </c>
      <c r="W1441" s="213">
        <f t="shared" si="373"/>
        <v>0</v>
      </c>
      <c r="X1441" s="213">
        <f t="shared" si="374"/>
        <v>0</v>
      </c>
      <c r="Y1441" s="194">
        <v>8</v>
      </c>
      <c r="Z1441" s="194">
        <v>5.71</v>
      </c>
      <c r="AA1441" s="102">
        <v>1</v>
      </c>
      <c r="AB1441" s="102">
        <v>475072</v>
      </c>
      <c r="AC1441" s="102"/>
      <c r="AD1441" s="102"/>
      <c r="AE1441" s="213">
        <f t="shared" si="375"/>
        <v>475072</v>
      </c>
      <c r="AF1441" s="194">
        <v>9</v>
      </c>
      <c r="AG1441" s="194">
        <v>5.71</v>
      </c>
      <c r="AH1441" s="102">
        <v>1</v>
      </c>
      <c r="AI1441" s="102">
        <v>475072</v>
      </c>
      <c r="AJ1441" s="102"/>
      <c r="AK1441" s="102"/>
      <c r="AL1441" s="213">
        <f t="shared" si="376"/>
        <v>475072</v>
      </c>
    </row>
    <row r="1442" spans="1:38" ht="27">
      <c r="A1442" s="194">
        <v>4</v>
      </c>
      <c r="B1442" s="102" t="s">
        <v>6868</v>
      </c>
      <c r="C1442" s="102" t="s">
        <v>5282</v>
      </c>
      <c r="D1442" s="194">
        <v>1990</v>
      </c>
      <c r="E1442" s="942" t="s">
        <v>1120</v>
      </c>
      <c r="F1442" s="194" t="s">
        <v>984</v>
      </c>
      <c r="G1442" s="194">
        <v>2</v>
      </c>
      <c r="H1442" s="194">
        <v>4.1399999999999997</v>
      </c>
      <c r="I1442" s="102">
        <v>1</v>
      </c>
      <c r="J1442" s="102">
        <v>344448</v>
      </c>
      <c r="K1442" s="102"/>
      <c r="L1442" s="102"/>
      <c r="M1442" s="213">
        <f t="shared" si="371"/>
        <v>344448</v>
      </c>
      <c r="N1442" s="194">
        <v>4.01</v>
      </c>
      <c r="O1442" s="102">
        <v>1</v>
      </c>
      <c r="P1442" s="194">
        <v>333632</v>
      </c>
      <c r="Q1442" s="194"/>
      <c r="R1442" s="194"/>
      <c r="S1442" s="213">
        <f t="shared" si="372"/>
        <v>333632</v>
      </c>
      <c r="T1442" s="213">
        <f t="shared" si="373"/>
        <v>0</v>
      </c>
      <c r="U1442" s="213">
        <f t="shared" si="373"/>
        <v>10816</v>
      </c>
      <c r="V1442" s="213">
        <f t="shared" si="373"/>
        <v>0</v>
      </c>
      <c r="W1442" s="213">
        <f t="shared" si="373"/>
        <v>0</v>
      </c>
      <c r="X1442" s="213">
        <f t="shared" si="374"/>
        <v>10816</v>
      </c>
      <c r="Y1442" s="194">
        <v>3</v>
      </c>
      <c r="Z1442" s="194">
        <v>4.2699999999999996</v>
      </c>
      <c r="AA1442" s="102">
        <v>1</v>
      </c>
      <c r="AB1442" s="102">
        <v>355263.99999999994</v>
      </c>
      <c r="AC1442" s="102"/>
      <c r="AD1442" s="102"/>
      <c r="AE1442" s="213">
        <f t="shared" si="375"/>
        <v>355263.99999999994</v>
      </c>
      <c r="AF1442" s="194">
        <v>4</v>
      </c>
      <c r="AG1442" s="194">
        <v>4.41</v>
      </c>
      <c r="AH1442" s="102">
        <v>1</v>
      </c>
      <c r="AI1442" s="102">
        <v>366912</v>
      </c>
      <c r="AJ1442" s="102"/>
      <c r="AK1442" s="102"/>
      <c r="AL1442" s="213">
        <f t="shared" si="376"/>
        <v>366912</v>
      </c>
    </row>
    <row r="1443" spans="1:38" ht="67.5">
      <c r="A1443" s="194">
        <v>5</v>
      </c>
      <c r="B1443" s="102" t="s">
        <v>8231</v>
      </c>
      <c r="C1443" s="102" t="s">
        <v>5283</v>
      </c>
      <c r="D1443" s="194">
        <v>1989</v>
      </c>
      <c r="E1443" s="942" t="s">
        <v>1111</v>
      </c>
      <c r="F1443" s="194" t="s">
        <v>984</v>
      </c>
      <c r="G1443" s="194">
        <v>2</v>
      </c>
      <c r="H1443" s="194">
        <v>4.1399999999999997</v>
      </c>
      <c r="I1443" s="102">
        <v>1</v>
      </c>
      <c r="J1443" s="102">
        <v>344448</v>
      </c>
      <c r="K1443" s="102"/>
      <c r="L1443" s="102"/>
      <c r="M1443" s="213">
        <f t="shared" si="371"/>
        <v>344448</v>
      </c>
      <c r="N1443" s="194">
        <v>4.01</v>
      </c>
      <c r="O1443" s="102">
        <v>1</v>
      </c>
      <c r="P1443" s="194">
        <v>333632</v>
      </c>
      <c r="Q1443" s="194"/>
      <c r="R1443" s="194"/>
      <c r="S1443" s="213">
        <f t="shared" si="372"/>
        <v>333632</v>
      </c>
      <c r="T1443" s="213">
        <f t="shared" si="373"/>
        <v>0</v>
      </c>
      <c r="U1443" s="213">
        <f t="shared" si="373"/>
        <v>10816</v>
      </c>
      <c r="V1443" s="213">
        <f t="shared" si="373"/>
        <v>0</v>
      </c>
      <c r="W1443" s="213">
        <f t="shared" si="373"/>
        <v>0</v>
      </c>
      <c r="X1443" s="213">
        <f t="shared" si="374"/>
        <v>10816</v>
      </c>
      <c r="Y1443" s="194">
        <v>3</v>
      </c>
      <c r="Z1443" s="194">
        <v>4.2699999999999996</v>
      </c>
      <c r="AA1443" s="102">
        <v>1</v>
      </c>
      <c r="AB1443" s="102">
        <v>355263.99999999994</v>
      </c>
      <c r="AC1443" s="102"/>
      <c r="AD1443" s="102"/>
      <c r="AE1443" s="213">
        <f t="shared" si="375"/>
        <v>355263.99999999994</v>
      </c>
      <c r="AF1443" s="194">
        <v>4</v>
      </c>
      <c r="AG1443" s="194">
        <v>4.41</v>
      </c>
      <c r="AH1443" s="102">
        <v>1</v>
      </c>
      <c r="AI1443" s="102">
        <v>366912</v>
      </c>
      <c r="AJ1443" s="102"/>
      <c r="AK1443" s="102"/>
      <c r="AL1443" s="213">
        <f t="shared" si="376"/>
        <v>366912</v>
      </c>
    </row>
    <row r="1444" spans="1:38" ht="67.5">
      <c r="A1444" s="194">
        <v>6</v>
      </c>
      <c r="B1444" s="104" t="s">
        <v>8232</v>
      </c>
      <c r="C1444" s="104" t="s">
        <v>5283</v>
      </c>
      <c r="D1444" s="194">
        <v>1996</v>
      </c>
      <c r="E1444" s="942" t="s">
        <v>1114</v>
      </c>
      <c r="F1444" s="194" t="s">
        <v>1115</v>
      </c>
      <c r="G1444" s="194">
        <v>2</v>
      </c>
      <c r="H1444" s="194">
        <v>2.83</v>
      </c>
      <c r="I1444" s="102">
        <v>1</v>
      </c>
      <c r="J1444" s="102">
        <v>235456</v>
      </c>
      <c r="K1444" s="102"/>
      <c r="L1444" s="102"/>
      <c r="M1444" s="213">
        <f t="shared" si="371"/>
        <v>235456</v>
      </c>
      <c r="N1444" s="194">
        <v>2.75</v>
      </c>
      <c r="O1444" s="102">
        <v>1</v>
      </c>
      <c r="P1444" s="194">
        <v>228800</v>
      </c>
      <c r="Q1444" s="194"/>
      <c r="R1444" s="194"/>
      <c r="S1444" s="213">
        <f t="shared" si="372"/>
        <v>228800</v>
      </c>
      <c r="T1444" s="213">
        <f t="shared" si="373"/>
        <v>0</v>
      </c>
      <c r="U1444" s="213">
        <f t="shared" si="373"/>
        <v>6656</v>
      </c>
      <c r="V1444" s="213">
        <f t="shared" si="373"/>
        <v>0</v>
      </c>
      <c r="W1444" s="213">
        <f t="shared" si="373"/>
        <v>0</v>
      </c>
      <c r="X1444" s="213">
        <f t="shared" si="374"/>
        <v>6656</v>
      </c>
      <c r="Y1444" s="194">
        <v>3</v>
      </c>
      <c r="Z1444" s="194">
        <v>2.92</v>
      </c>
      <c r="AA1444" s="102">
        <v>1</v>
      </c>
      <c r="AB1444" s="102">
        <v>242944</v>
      </c>
      <c r="AC1444" s="102"/>
      <c r="AD1444" s="102"/>
      <c r="AE1444" s="213">
        <f t="shared" si="375"/>
        <v>242944</v>
      </c>
      <c r="AF1444" s="194">
        <v>4</v>
      </c>
      <c r="AG1444" s="194">
        <v>3.02</v>
      </c>
      <c r="AH1444" s="102">
        <v>1</v>
      </c>
      <c r="AI1444" s="102">
        <v>251264</v>
      </c>
      <c r="AJ1444" s="102"/>
      <c r="AK1444" s="102"/>
      <c r="AL1444" s="213">
        <f t="shared" si="376"/>
        <v>251264</v>
      </c>
    </row>
    <row r="1445" spans="1:38" ht="67.5">
      <c r="A1445" s="194">
        <v>7</v>
      </c>
      <c r="B1445" s="102" t="s">
        <v>759</v>
      </c>
      <c r="C1445" s="102"/>
      <c r="D1445" s="194"/>
      <c r="E1445" s="942" t="s">
        <v>1118</v>
      </c>
      <c r="F1445" s="194" t="s">
        <v>990</v>
      </c>
      <c r="G1445" s="194">
        <v>7</v>
      </c>
      <c r="H1445" s="194">
        <v>1.96</v>
      </c>
      <c r="I1445" s="102">
        <v>1</v>
      </c>
      <c r="J1445" s="102">
        <v>163072</v>
      </c>
      <c r="K1445" s="102"/>
      <c r="L1445" s="102"/>
      <c r="M1445" s="213">
        <f t="shared" si="371"/>
        <v>163072</v>
      </c>
      <c r="N1445" s="194">
        <v>1.96</v>
      </c>
      <c r="O1445" s="102">
        <v>1</v>
      </c>
      <c r="P1445" s="194">
        <v>163072</v>
      </c>
      <c r="Q1445" s="194"/>
      <c r="R1445" s="194"/>
      <c r="S1445" s="213">
        <f t="shared" si="372"/>
        <v>163072</v>
      </c>
      <c r="T1445" s="213">
        <f t="shared" si="373"/>
        <v>0</v>
      </c>
      <c r="U1445" s="213">
        <f t="shared" si="373"/>
        <v>0</v>
      </c>
      <c r="V1445" s="213">
        <f t="shared" si="373"/>
        <v>0</v>
      </c>
      <c r="W1445" s="213">
        <f t="shared" si="373"/>
        <v>0</v>
      </c>
      <c r="X1445" s="213">
        <f t="shared" si="374"/>
        <v>0</v>
      </c>
      <c r="Y1445" s="194">
        <v>8</v>
      </c>
      <c r="Z1445" s="194">
        <v>2.02</v>
      </c>
      <c r="AA1445" s="102">
        <v>1</v>
      </c>
      <c r="AB1445" s="102">
        <v>168064</v>
      </c>
      <c r="AC1445" s="102"/>
      <c r="AD1445" s="102"/>
      <c r="AE1445" s="213">
        <f t="shared" si="375"/>
        <v>168064</v>
      </c>
      <c r="AF1445" s="194">
        <v>9</v>
      </c>
      <c r="AG1445" s="194">
        <v>2.02</v>
      </c>
      <c r="AH1445" s="102">
        <v>1</v>
      </c>
      <c r="AI1445" s="102">
        <v>168064</v>
      </c>
      <c r="AJ1445" s="102"/>
      <c r="AK1445" s="102"/>
      <c r="AL1445" s="213">
        <f t="shared" si="376"/>
        <v>168064</v>
      </c>
    </row>
    <row r="1446" spans="1:38" ht="27">
      <c r="A1446" s="194">
        <v>8</v>
      </c>
      <c r="B1446" s="102" t="s">
        <v>8233</v>
      </c>
      <c r="C1446" s="102" t="s">
        <v>5282</v>
      </c>
      <c r="D1446" s="194">
        <v>2000</v>
      </c>
      <c r="E1446" s="942" t="s">
        <v>1163</v>
      </c>
      <c r="F1446" s="194" t="s">
        <v>990</v>
      </c>
      <c r="G1446" s="194">
        <v>2</v>
      </c>
      <c r="H1446" s="194">
        <v>1.79</v>
      </c>
      <c r="I1446" s="102">
        <v>1</v>
      </c>
      <c r="J1446" s="102">
        <v>148928</v>
      </c>
      <c r="K1446" s="102"/>
      <c r="L1446" s="102"/>
      <c r="M1446" s="213">
        <f t="shared" si="371"/>
        <v>148928</v>
      </c>
      <c r="N1446" s="194">
        <v>1.73</v>
      </c>
      <c r="O1446" s="102">
        <v>1</v>
      </c>
      <c r="P1446" s="194">
        <v>143936</v>
      </c>
      <c r="Q1446" s="194"/>
      <c r="R1446" s="194"/>
      <c r="S1446" s="213">
        <f t="shared" si="372"/>
        <v>143936</v>
      </c>
      <c r="T1446" s="213">
        <f t="shared" si="373"/>
        <v>0</v>
      </c>
      <c r="U1446" s="213">
        <f t="shared" si="373"/>
        <v>4992</v>
      </c>
      <c r="V1446" s="213">
        <f t="shared" si="373"/>
        <v>0</v>
      </c>
      <c r="W1446" s="213">
        <f t="shared" si="373"/>
        <v>0</v>
      </c>
      <c r="X1446" s="213">
        <f t="shared" si="374"/>
        <v>4992</v>
      </c>
      <c r="Y1446" s="194">
        <v>3</v>
      </c>
      <c r="Z1446" s="194">
        <v>1.84</v>
      </c>
      <c r="AA1446" s="102">
        <v>1</v>
      </c>
      <c r="AB1446" s="102">
        <v>153088</v>
      </c>
      <c r="AC1446" s="102"/>
      <c r="AD1446" s="102"/>
      <c r="AE1446" s="213">
        <f t="shared" si="375"/>
        <v>153088</v>
      </c>
      <c r="AF1446" s="194">
        <v>4</v>
      </c>
      <c r="AG1446" s="194">
        <v>1.9</v>
      </c>
      <c r="AH1446" s="102">
        <v>1</v>
      </c>
      <c r="AI1446" s="102">
        <v>158080</v>
      </c>
      <c r="AJ1446" s="102"/>
      <c r="AK1446" s="102"/>
      <c r="AL1446" s="213">
        <f t="shared" si="376"/>
        <v>158080</v>
      </c>
    </row>
    <row r="1447" spans="1:38" ht="27">
      <c r="A1447" s="194">
        <v>9</v>
      </c>
      <c r="B1447" s="104" t="s">
        <v>759</v>
      </c>
      <c r="C1447" s="104"/>
      <c r="D1447" s="194"/>
      <c r="E1447" s="942" t="s">
        <v>1163</v>
      </c>
      <c r="F1447" s="194" t="s">
        <v>990</v>
      </c>
      <c r="G1447" s="194">
        <v>7</v>
      </c>
      <c r="H1447" s="194">
        <v>1.96</v>
      </c>
      <c r="I1447" s="102">
        <v>1</v>
      </c>
      <c r="J1447" s="102">
        <v>163072</v>
      </c>
      <c r="K1447" s="102"/>
      <c r="L1447" s="102"/>
      <c r="M1447" s="213">
        <f t="shared" si="371"/>
        <v>163072</v>
      </c>
      <c r="N1447" s="194">
        <v>1.96</v>
      </c>
      <c r="O1447" s="102">
        <v>1</v>
      </c>
      <c r="P1447" s="194">
        <v>163072</v>
      </c>
      <c r="Q1447" s="194"/>
      <c r="R1447" s="194"/>
      <c r="S1447" s="213">
        <f t="shared" si="372"/>
        <v>163072</v>
      </c>
      <c r="T1447" s="213">
        <f t="shared" si="373"/>
        <v>0</v>
      </c>
      <c r="U1447" s="213">
        <f t="shared" si="373"/>
        <v>0</v>
      </c>
      <c r="V1447" s="213">
        <f t="shared" si="373"/>
        <v>0</v>
      </c>
      <c r="W1447" s="213">
        <f t="shared" si="373"/>
        <v>0</v>
      </c>
      <c r="X1447" s="213">
        <f t="shared" si="374"/>
        <v>0</v>
      </c>
      <c r="Y1447" s="194">
        <v>8</v>
      </c>
      <c r="Z1447" s="194">
        <v>2.02</v>
      </c>
      <c r="AA1447" s="102">
        <v>1</v>
      </c>
      <c r="AB1447" s="102">
        <v>168064</v>
      </c>
      <c r="AC1447" s="102"/>
      <c r="AD1447" s="102"/>
      <c r="AE1447" s="213">
        <f t="shared" si="375"/>
        <v>168064</v>
      </c>
      <c r="AF1447" s="194">
        <v>9</v>
      </c>
      <c r="AG1447" s="194">
        <v>2.02</v>
      </c>
      <c r="AH1447" s="102">
        <v>1</v>
      </c>
      <c r="AI1447" s="102">
        <v>168064</v>
      </c>
      <c r="AJ1447" s="102"/>
      <c r="AK1447" s="102"/>
      <c r="AL1447" s="213">
        <f t="shared" si="376"/>
        <v>168064</v>
      </c>
    </row>
    <row r="1448" spans="1:38" ht="27">
      <c r="A1448" s="194">
        <v>10</v>
      </c>
      <c r="B1448" s="102" t="s">
        <v>6874</v>
      </c>
      <c r="C1448" s="102" t="s">
        <v>5282</v>
      </c>
      <c r="D1448" s="194">
        <v>2003</v>
      </c>
      <c r="E1448" s="942" t="s">
        <v>1163</v>
      </c>
      <c r="F1448" s="194" t="s">
        <v>990</v>
      </c>
      <c r="G1448" s="194">
        <v>2</v>
      </c>
      <c r="H1448" s="194">
        <v>1.79</v>
      </c>
      <c r="I1448" s="102">
        <v>1</v>
      </c>
      <c r="J1448" s="102">
        <v>148928</v>
      </c>
      <c r="K1448" s="102"/>
      <c r="L1448" s="102"/>
      <c r="M1448" s="213">
        <f t="shared" si="371"/>
        <v>148928</v>
      </c>
      <c r="N1448" s="194">
        <v>1.73</v>
      </c>
      <c r="O1448" s="102">
        <v>1</v>
      </c>
      <c r="P1448" s="194">
        <v>143936</v>
      </c>
      <c r="Q1448" s="194"/>
      <c r="R1448" s="194"/>
      <c r="S1448" s="213">
        <f t="shared" si="372"/>
        <v>143936</v>
      </c>
      <c r="T1448" s="213">
        <f t="shared" si="373"/>
        <v>0</v>
      </c>
      <c r="U1448" s="213">
        <f t="shared" si="373"/>
        <v>4992</v>
      </c>
      <c r="V1448" s="213">
        <f t="shared" si="373"/>
        <v>0</v>
      </c>
      <c r="W1448" s="213">
        <f t="shared" si="373"/>
        <v>0</v>
      </c>
      <c r="X1448" s="213">
        <f t="shared" si="374"/>
        <v>4992</v>
      </c>
      <c r="Y1448" s="194">
        <v>3</v>
      </c>
      <c r="Z1448" s="194">
        <v>1.84</v>
      </c>
      <c r="AA1448" s="102">
        <v>1</v>
      </c>
      <c r="AB1448" s="102">
        <v>153088</v>
      </c>
      <c r="AC1448" s="102"/>
      <c r="AD1448" s="102"/>
      <c r="AE1448" s="213">
        <f t="shared" si="375"/>
        <v>153088</v>
      </c>
      <c r="AF1448" s="194">
        <v>4</v>
      </c>
      <c r="AG1448" s="194">
        <v>1.9</v>
      </c>
      <c r="AH1448" s="102">
        <v>1</v>
      </c>
      <c r="AI1448" s="102">
        <v>158080</v>
      </c>
      <c r="AJ1448" s="102"/>
      <c r="AK1448" s="102"/>
      <c r="AL1448" s="213">
        <f t="shared" si="376"/>
        <v>158080</v>
      </c>
    </row>
    <row r="1449" spans="1:38" ht="27">
      <c r="A1449" s="194">
        <v>11</v>
      </c>
      <c r="B1449" s="102" t="s">
        <v>8234</v>
      </c>
      <c r="C1449" s="102" t="s">
        <v>5282</v>
      </c>
      <c r="D1449" s="194">
        <v>2003</v>
      </c>
      <c r="E1449" s="942" t="s">
        <v>1163</v>
      </c>
      <c r="F1449" s="194" t="s">
        <v>990</v>
      </c>
      <c r="G1449" s="194">
        <v>2</v>
      </c>
      <c r="H1449" s="194">
        <v>1.79</v>
      </c>
      <c r="I1449" s="102">
        <v>1</v>
      </c>
      <c r="J1449" s="102">
        <v>148928</v>
      </c>
      <c r="K1449" s="102"/>
      <c r="L1449" s="102"/>
      <c r="M1449" s="213">
        <f t="shared" si="371"/>
        <v>148928</v>
      </c>
      <c r="N1449" s="194">
        <v>1.73</v>
      </c>
      <c r="O1449" s="102">
        <v>1</v>
      </c>
      <c r="P1449" s="194">
        <v>143936</v>
      </c>
      <c r="Q1449" s="194"/>
      <c r="R1449" s="194"/>
      <c r="S1449" s="213">
        <f t="shared" si="372"/>
        <v>143936</v>
      </c>
      <c r="T1449" s="213">
        <f t="shared" si="373"/>
        <v>0</v>
      </c>
      <c r="U1449" s="213">
        <f t="shared" si="373"/>
        <v>4992</v>
      </c>
      <c r="V1449" s="213">
        <f t="shared" si="373"/>
        <v>0</v>
      </c>
      <c r="W1449" s="213">
        <f t="shared" si="373"/>
        <v>0</v>
      </c>
      <c r="X1449" s="213">
        <f t="shared" si="374"/>
        <v>4992</v>
      </c>
      <c r="Y1449" s="194">
        <v>3</v>
      </c>
      <c r="Z1449" s="194">
        <v>1.84</v>
      </c>
      <c r="AA1449" s="102">
        <v>1</v>
      </c>
      <c r="AB1449" s="102">
        <v>153088</v>
      </c>
      <c r="AC1449" s="102"/>
      <c r="AD1449" s="102"/>
      <c r="AE1449" s="213">
        <f t="shared" si="375"/>
        <v>153088</v>
      </c>
      <c r="AF1449" s="194">
        <v>4</v>
      </c>
      <c r="AG1449" s="194">
        <v>1.9</v>
      </c>
      <c r="AH1449" s="102">
        <v>1</v>
      </c>
      <c r="AI1449" s="102">
        <v>158080</v>
      </c>
      <c r="AJ1449" s="102"/>
      <c r="AK1449" s="102"/>
      <c r="AL1449" s="213">
        <f t="shared" si="376"/>
        <v>158080</v>
      </c>
    </row>
    <row r="1450" spans="1:38" ht="27">
      <c r="A1450" s="194">
        <v>12</v>
      </c>
      <c r="B1450" s="104" t="s">
        <v>759</v>
      </c>
      <c r="C1450" s="104"/>
      <c r="D1450" s="194"/>
      <c r="E1450" s="942" t="s">
        <v>1163</v>
      </c>
      <c r="F1450" s="194" t="s">
        <v>990</v>
      </c>
      <c r="G1450" s="194">
        <v>7</v>
      </c>
      <c r="H1450" s="194">
        <v>1.96</v>
      </c>
      <c r="I1450" s="102">
        <v>1</v>
      </c>
      <c r="J1450" s="102">
        <v>163072</v>
      </c>
      <c r="K1450" s="102"/>
      <c r="L1450" s="102"/>
      <c r="M1450" s="213">
        <f t="shared" si="371"/>
        <v>163072</v>
      </c>
      <c r="N1450" s="194">
        <v>1.96</v>
      </c>
      <c r="O1450" s="102">
        <v>1</v>
      </c>
      <c r="P1450" s="194">
        <v>163072</v>
      </c>
      <c r="Q1450" s="194"/>
      <c r="R1450" s="194"/>
      <c r="S1450" s="213">
        <f t="shared" si="372"/>
        <v>163072</v>
      </c>
      <c r="T1450" s="213">
        <f t="shared" si="373"/>
        <v>0</v>
      </c>
      <c r="U1450" s="213">
        <f t="shared" si="373"/>
        <v>0</v>
      </c>
      <c r="V1450" s="213">
        <f t="shared" si="373"/>
        <v>0</v>
      </c>
      <c r="W1450" s="213">
        <f t="shared" si="373"/>
        <v>0</v>
      </c>
      <c r="X1450" s="213">
        <f t="shared" si="374"/>
        <v>0</v>
      </c>
      <c r="Y1450" s="194">
        <v>8</v>
      </c>
      <c r="Z1450" s="194">
        <v>2.02</v>
      </c>
      <c r="AA1450" s="102">
        <v>1</v>
      </c>
      <c r="AB1450" s="102">
        <v>168064</v>
      </c>
      <c r="AC1450" s="102"/>
      <c r="AD1450" s="102"/>
      <c r="AE1450" s="213">
        <f t="shared" si="375"/>
        <v>168064</v>
      </c>
      <c r="AF1450" s="194">
        <v>9</v>
      </c>
      <c r="AG1450" s="194">
        <v>2.02</v>
      </c>
      <c r="AH1450" s="102">
        <v>1</v>
      </c>
      <c r="AI1450" s="102">
        <v>168064</v>
      </c>
      <c r="AJ1450" s="102"/>
      <c r="AK1450" s="102"/>
      <c r="AL1450" s="213">
        <f t="shared" si="376"/>
        <v>168064</v>
      </c>
    </row>
    <row r="1451" spans="1:38" ht="27">
      <c r="A1451" s="194">
        <v>13</v>
      </c>
      <c r="B1451" s="102" t="s">
        <v>6871</v>
      </c>
      <c r="C1451" s="102" t="s">
        <v>5282</v>
      </c>
      <c r="D1451" s="194">
        <v>1996</v>
      </c>
      <c r="E1451" s="942" t="s">
        <v>1163</v>
      </c>
      <c r="F1451" s="194" t="s">
        <v>990</v>
      </c>
      <c r="G1451" s="194">
        <v>4</v>
      </c>
      <c r="H1451" s="194">
        <v>1.9</v>
      </c>
      <c r="I1451" s="102">
        <v>1</v>
      </c>
      <c r="J1451" s="102">
        <v>158080</v>
      </c>
      <c r="K1451" s="102"/>
      <c r="L1451" s="102"/>
      <c r="M1451" s="213">
        <f t="shared" si="371"/>
        <v>158080</v>
      </c>
      <c r="N1451" s="194">
        <v>1.84</v>
      </c>
      <c r="O1451" s="102">
        <v>1</v>
      </c>
      <c r="P1451" s="194">
        <v>153088</v>
      </c>
      <c r="Q1451" s="194"/>
      <c r="R1451" s="194"/>
      <c r="S1451" s="213">
        <f t="shared" si="372"/>
        <v>153088</v>
      </c>
      <c r="T1451" s="213">
        <f t="shared" si="373"/>
        <v>0</v>
      </c>
      <c r="U1451" s="213">
        <f t="shared" si="373"/>
        <v>4992</v>
      </c>
      <c r="V1451" s="213">
        <f t="shared" si="373"/>
        <v>0</v>
      </c>
      <c r="W1451" s="213">
        <f t="shared" si="373"/>
        <v>0</v>
      </c>
      <c r="X1451" s="213">
        <f t="shared" si="374"/>
        <v>4992</v>
      </c>
      <c r="Y1451" s="194">
        <v>5</v>
      </c>
      <c r="Z1451" s="194">
        <v>1.9</v>
      </c>
      <c r="AA1451" s="102">
        <v>1</v>
      </c>
      <c r="AB1451" s="102">
        <v>158080</v>
      </c>
      <c r="AC1451" s="102"/>
      <c r="AD1451" s="102"/>
      <c r="AE1451" s="213">
        <f t="shared" si="375"/>
        <v>158080</v>
      </c>
      <c r="AF1451" s="194">
        <v>6</v>
      </c>
      <c r="AG1451" s="194">
        <v>1.96</v>
      </c>
      <c r="AH1451" s="102">
        <v>1</v>
      </c>
      <c r="AI1451" s="102">
        <v>163072</v>
      </c>
      <c r="AJ1451" s="102"/>
      <c r="AK1451" s="102"/>
      <c r="AL1451" s="213">
        <f t="shared" si="376"/>
        <v>163072</v>
      </c>
    </row>
    <row r="1452" spans="1:38" ht="27">
      <c r="A1452" s="194">
        <v>14</v>
      </c>
      <c r="B1452" s="102" t="s">
        <v>6872</v>
      </c>
      <c r="C1452" s="102" t="s">
        <v>5282</v>
      </c>
      <c r="D1452" s="194">
        <v>2001</v>
      </c>
      <c r="E1452" s="942" t="s">
        <v>1163</v>
      </c>
      <c r="F1452" s="194" t="s">
        <v>990</v>
      </c>
      <c r="G1452" s="194">
        <v>3</v>
      </c>
      <c r="H1452" s="194">
        <v>1.84</v>
      </c>
      <c r="I1452" s="102">
        <v>1</v>
      </c>
      <c r="J1452" s="102">
        <v>153088</v>
      </c>
      <c r="K1452" s="102"/>
      <c r="L1452" s="102"/>
      <c r="M1452" s="213">
        <f t="shared" si="371"/>
        <v>153088</v>
      </c>
      <c r="N1452" s="194">
        <v>1.79</v>
      </c>
      <c r="O1452" s="102">
        <v>1</v>
      </c>
      <c r="P1452" s="194">
        <v>148928</v>
      </c>
      <c r="Q1452" s="194"/>
      <c r="R1452" s="194"/>
      <c r="S1452" s="213">
        <f t="shared" si="372"/>
        <v>148928</v>
      </c>
      <c r="T1452" s="213">
        <f t="shared" si="373"/>
        <v>0</v>
      </c>
      <c r="U1452" s="213">
        <f t="shared" si="373"/>
        <v>4160</v>
      </c>
      <c r="V1452" s="213">
        <f t="shared" si="373"/>
        <v>0</v>
      </c>
      <c r="W1452" s="213">
        <f t="shared" si="373"/>
        <v>0</v>
      </c>
      <c r="X1452" s="213">
        <f t="shared" si="374"/>
        <v>4160</v>
      </c>
      <c r="Y1452" s="194">
        <v>4</v>
      </c>
      <c r="Z1452" s="194">
        <v>1.9</v>
      </c>
      <c r="AA1452" s="102">
        <v>1</v>
      </c>
      <c r="AB1452" s="102">
        <v>158080</v>
      </c>
      <c r="AC1452" s="102"/>
      <c r="AD1452" s="102"/>
      <c r="AE1452" s="213">
        <f t="shared" si="375"/>
        <v>158080</v>
      </c>
      <c r="AF1452" s="194">
        <v>5</v>
      </c>
      <c r="AG1452" s="194">
        <v>1.9</v>
      </c>
      <c r="AH1452" s="102">
        <v>1</v>
      </c>
      <c r="AI1452" s="102">
        <v>158080</v>
      </c>
      <c r="AJ1452" s="102"/>
      <c r="AK1452" s="102"/>
      <c r="AL1452" s="213">
        <f t="shared" si="376"/>
        <v>158080</v>
      </c>
    </row>
    <row r="1453" spans="1:38" ht="27">
      <c r="A1453" s="194">
        <v>15</v>
      </c>
      <c r="B1453" s="104" t="s">
        <v>872</v>
      </c>
      <c r="C1453" s="104"/>
      <c r="D1453" s="194"/>
      <c r="E1453" s="942" t="s">
        <v>1163</v>
      </c>
      <c r="F1453" s="194" t="s">
        <v>990</v>
      </c>
      <c r="G1453" s="194">
        <v>7</v>
      </c>
      <c r="H1453" s="194">
        <v>1.96</v>
      </c>
      <c r="I1453" s="102">
        <v>1</v>
      </c>
      <c r="J1453" s="102">
        <v>163072</v>
      </c>
      <c r="K1453" s="102"/>
      <c r="L1453" s="102"/>
      <c r="M1453" s="213">
        <f t="shared" si="371"/>
        <v>163072</v>
      </c>
      <c r="N1453" s="194">
        <v>1.96</v>
      </c>
      <c r="O1453" s="102">
        <v>1</v>
      </c>
      <c r="P1453" s="194">
        <v>163072</v>
      </c>
      <c r="Q1453" s="194"/>
      <c r="R1453" s="194"/>
      <c r="S1453" s="213">
        <f t="shared" si="372"/>
        <v>163072</v>
      </c>
      <c r="T1453" s="213">
        <f t="shared" si="373"/>
        <v>0</v>
      </c>
      <c r="U1453" s="213">
        <f t="shared" si="373"/>
        <v>0</v>
      </c>
      <c r="V1453" s="213">
        <f t="shared" si="373"/>
        <v>0</v>
      </c>
      <c r="W1453" s="213">
        <f t="shared" si="373"/>
        <v>0</v>
      </c>
      <c r="X1453" s="213">
        <f t="shared" si="374"/>
        <v>0</v>
      </c>
      <c r="Y1453" s="194">
        <v>8</v>
      </c>
      <c r="Z1453" s="194">
        <v>2.02</v>
      </c>
      <c r="AA1453" s="102">
        <v>1</v>
      </c>
      <c r="AB1453" s="102">
        <v>168064</v>
      </c>
      <c r="AC1453" s="102"/>
      <c r="AD1453" s="102"/>
      <c r="AE1453" s="213">
        <f t="shared" si="375"/>
        <v>168064</v>
      </c>
      <c r="AF1453" s="194">
        <v>9</v>
      </c>
      <c r="AG1453" s="194">
        <v>2.02</v>
      </c>
      <c r="AH1453" s="102">
        <v>1</v>
      </c>
      <c r="AI1453" s="102">
        <v>168064</v>
      </c>
      <c r="AJ1453" s="102"/>
      <c r="AK1453" s="102"/>
      <c r="AL1453" s="213">
        <f t="shared" si="376"/>
        <v>168064</v>
      </c>
    </row>
    <row r="1454" spans="1:38" ht="27">
      <c r="A1454" s="194">
        <v>16</v>
      </c>
      <c r="B1454" s="102" t="s">
        <v>6873</v>
      </c>
      <c r="C1454" s="102" t="s">
        <v>5282</v>
      </c>
      <c r="D1454" s="194">
        <v>2001</v>
      </c>
      <c r="E1454" s="942" t="s">
        <v>1163</v>
      </c>
      <c r="F1454" s="194" t="s">
        <v>990</v>
      </c>
      <c r="G1454" s="194">
        <v>3</v>
      </c>
      <c r="H1454" s="194">
        <v>1.84</v>
      </c>
      <c r="I1454" s="102">
        <v>1</v>
      </c>
      <c r="J1454" s="102">
        <v>153088</v>
      </c>
      <c r="K1454" s="102"/>
      <c r="L1454" s="102"/>
      <c r="M1454" s="213">
        <f t="shared" si="371"/>
        <v>153088</v>
      </c>
      <c r="N1454" s="194">
        <v>1.79</v>
      </c>
      <c r="O1454" s="102">
        <v>1</v>
      </c>
      <c r="P1454" s="194">
        <v>148928</v>
      </c>
      <c r="Q1454" s="194"/>
      <c r="R1454" s="194"/>
      <c r="S1454" s="213">
        <f t="shared" si="372"/>
        <v>148928</v>
      </c>
      <c r="T1454" s="213">
        <f t="shared" si="373"/>
        <v>0</v>
      </c>
      <c r="U1454" s="213">
        <f t="shared" si="373"/>
        <v>4160</v>
      </c>
      <c r="V1454" s="213">
        <f t="shared" si="373"/>
        <v>0</v>
      </c>
      <c r="W1454" s="213">
        <f t="shared" si="373"/>
        <v>0</v>
      </c>
      <c r="X1454" s="213">
        <f t="shared" si="374"/>
        <v>4160</v>
      </c>
      <c r="Y1454" s="194">
        <v>4</v>
      </c>
      <c r="Z1454" s="194">
        <v>1.9</v>
      </c>
      <c r="AA1454" s="102">
        <v>1</v>
      </c>
      <c r="AB1454" s="102">
        <v>158080</v>
      </c>
      <c r="AC1454" s="102"/>
      <c r="AD1454" s="102"/>
      <c r="AE1454" s="213">
        <f t="shared" si="375"/>
        <v>158080</v>
      </c>
      <c r="AF1454" s="194">
        <v>5</v>
      </c>
      <c r="AG1454" s="194">
        <v>1.9</v>
      </c>
      <c r="AH1454" s="102">
        <v>1</v>
      </c>
      <c r="AI1454" s="102">
        <v>158080</v>
      </c>
      <c r="AJ1454" s="102"/>
      <c r="AK1454" s="102"/>
      <c r="AL1454" s="213">
        <f t="shared" si="376"/>
        <v>158080</v>
      </c>
    </row>
    <row r="1455" spans="1:38" ht="27">
      <c r="A1455" s="194">
        <v>17</v>
      </c>
      <c r="B1455" s="102" t="s">
        <v>6870</v>
      </c>
      <c r="C1455" s="102" t="s">
        <v>5282</v>
      </c>
      <c r="D1455" s="194">
        <v>2001</v>
      </c>
      <c r="E1455" s="942" t="s">
        <v>1163</v>
      </c>
      <c r="F1455" s="194" t="s">
        <v>990</v>
      </c>
      <c r="G1455" s="194">
        <v>2</v>
      </c>
      <c r="H1455" s="194">
        <v>1.79</v>
      </c>
      <c r="I1455" s="102">
        <v>1</v>
      </c>
      <c r="J1455" s="102">
        <v>148928</v>
      </c>
      <c r="K1455" s="102"/>
      <c r="L1455" s="102"/>
      <c r="M1455" s="213">
        <f t="shared" si="371"/>
        <v>148928</v>
      </c>
      <c r="N1455" s="194">
        <v>1.73</v>
      </c>
      <c r="O1455" s="102">
        <v>1</v>
      </c>
      <c r="P1455" s="194">
        <v>143936</v>
      </c>
      <c r="Q1455" s="194"/>
      <c r="R1455" s="194"/>
      <c r="S1455" s="213">
        <f t="shared" si="372"/>
        <v>143936</v>
      </c>
      <c r="T1455" s="213">
        <f t="shared" si="373"/>
        <v>0</v>
      </c>
      <c r="U1455" s="213">
        <f t="shared" si="373"/>
        <v>4992</v>
      </c>
      <c r="V1455" s="213">
        <f t="shared" si="373"/>
        <v>0</v>
      </c>
      <c r="W1455" s="213">
        <f t="shared" si="373"/>
        <v>0</v>
      </c>
      <c r="X1455" s="213">
        <f t="shared" si="374"/>
        <v>4992</v>
      </c>
      <c r="Y1455" s="194">
        <v>3</v>
      </c>
      <c r="Z1455" s="194">
        <v>1.84</v>
      </c>
      <c r="AA1455" s="102">
        <v>1</v>
      </c>
      <c r="AB1455" s="102">
        <v>153088</v>
      </c>
      <c r="AC1455" s="102"/>
      <c r="AD1455" s="102"/>
      <c r="AE1455" s="213">
        <f t="shared" si="375"/>
        <v>153088</v>
      </c>
      <c r="AF1455" s="194">
        <v>4</v>
      </c>
      <c r="AG1455" s="194">
        <v>1.9</v>
      </c>
      <c r="AH1455" s="102">
        <v>1</v>
      </c>
      <c r="AI1455" s="102">
        <v>158080</v>
      </c>
      <c r="AJ1455" s="102"/>
      <c r="AK1455" s="102"/>
      <c r="AL1455" s="213">
        <f t="shared" si="376"/>
        <v>158080</v>
      </c>
    </row>
    <row r="1456" spans="1:38" ht="27">
      <c r="A1456" s="194">
        <v>18</v>
      </c>
      <c r="B1456" s="104" t="s">
        <v>6878</v>
      </c>
      <c r="C1456" s="104" t="s">
        <v>5282</v>
      </c>
      <c r="D1456" s="194">
        <v>1993</v>
      </c>
      <c r="E1456" s="942" t="s">
        <v>1163</v>
      </c>
      <c r="F1456" s="194" t="s">
        <v>990</v>
      </c>
      <c r="G1456" s="194">
        <v>2</v>
      </c>
      <c r="H1456" s="194">
        <v>1.79</v>
      </c>
      <c r="I1456" s="102">
        <v>1</v>
      </c>
      <c r="J1456" s="102">
        <v>148928</v>
      </c>
      <c r="K1456" s="102"/>
      <c r="L1456" s="102"/>
      <c r="M1456" s="213">
        <f t="shared" si="371"/>
        <v>148928</v>
      </c>
      <c r="N1456" s="194">
        <v>1.73</v>
      </c>
      <c r="O1456" s="102">
        <v>1</v>
      </c>
      <c r="P1456" s="194">
        <v>143936</v>
      </c>
      <c r="Q1456" s="194"/>
      <c r="R1456" s="194"/>
      <c r="S1456" s="213">
        <f t="shared" si="372"/>
        <v>143936</v>
      </c>
      <c r="T1456" s="213">
        <f t="shared" si="373"/>
        <v>0</v>
      </c>
      <c r="U1456" s="213">
        <f t="shared" si="373"/>
        <v>4992</v>
      </c>
      <c r="V1456" s="213">
        <f t="shared" si="373"/>
        <v>0</v>
      </c>
      <c r="W1456" s="213">
        <f t="shared" si="373"/>
        <v>0</v>
      </c>
      <c r="X1456" s="213">
        <f t="shared" si="374"/>
        <v>4992</v>
      </c>
      <c r="Y1456" s="194">
        <v>3</v>
      </c>
      <c r="Z1456" s="194">
        <v>1.84</v>
      </c>
      <c r="AA1456" s="102">
        <v>1</v>
      </c>
      <c r="AB1456" s="102">
        <v>153088</v>
      </c>
      <c r="AC1456" s="102"/>
      <c r="AD1456" s="102"/>
      <c r="AE1456" s="213">
        <f t="shared" si="375"/>
        <v>153088</v>
      </c>
      <c r="AF1456" s="194">
        <v>4</v>
      </c>
      <c r="AG1456" s="194">
        <v>1.9</v>
      </c>
      <c r="AH1456" s="102">
        <v>1</v>
      </c>
      <c r="AI1456" s="102">
        <v>158080</v>
      </c>
      <c r="AJ1456" s="102"/>
      <c r="AK1456" s="102"/>
      <c r="AL1456" s="213">
        <f t="shared" si="376"/>
        <v>158080</v>
      </c>
    </row>
    <row r="1457" spans="1:38" ht="27">
      <c r="A1457" s="194">
        <v>19</v>
      </c>
      <c r="B1457" s="102" t="s">
        <v>8235</v>
      </c>
      <c r="C1457" s="102" t="s">
        <v>5282</v>
      </c>
      <c r="D1457" s="194">
        <v>1987</v>
      </c>
      <c r="E1457" s="942" t="s">
        <v>1163</v>
      </c>
      <c r="F1457" s="194" t="s">
        <v>990</v>
      </c>
      <c r="G1457" s="194">
        <v>2</v>
      </c>
      <c r="H1457" s="194">
        <v>1.79</v>
      </c>
      <c r="I1457" s="102">
        <v>1</v>
      </c>
      <c r="J1457" s="102">
        <v>148928</v>
      </c>
      <c r="K1457" s="102"/>
      <c r="L1457" s="102"/>
      <c r="M1457" s="213">
        <f t="shared" si="371"/>
        <v>148928</v>
      </c>
      <c r="N1457" s="194">
        <v>1.73</v>
      </c>
      <c r="O1457" s="102">
        <v>1</v>
      </c>
      <c r="P1457" s="194">
        <v>143936</v>
      </c>
      <c r="Q1457" s="194"/>
      <c r="R1457" s="194"/>
      <c r="S1457" s="213">
        <f t="shared" si="372"/>
        <v>143936</v>
      </c>
      <c r="T1457" s="213">
        <f t="shared" si="373"/>
        <v>0</v>
      </c>
      <c r="U1457" s="213">
        <f t="shared" si="373"/>
        <v>4992</v>
      </c>
      <c r="V1457" s="213">
        <f t="shared" si="373"/>
        <v>0</v>
      </c>
      <c r="W1457" s="213">
        <f t="shared" si="373"/>
        <v>0</v>
      </c>
      <c r="X1457" s="213">
        <f t="shared" si="374"/>
        <v>4992</v>
      </c>
      <c r="Y1457" s="194">
        <v>3</v>
      </c>
      <c r="Z1457" s="194">
        <v>1.84</v>
      </c>
      <c r="AA1457" s="102">
        <v>1</v>
      </c>
      <c r="AB1457" s="102">
        <v>153088</v>
      </c>
      <c r="AC1457" s="102"/>
      <c r="AD1457" s="102"/>
      <c r="AE1457" s="213">
        <f t="shared" si="375"/>
        <v>153088</v>
      </c>
      <c r="AF1457" s="194">
        <v>4</v>
      </c>
      <c r="AG1457" s="194">
        <v>1.9</v>
      </c>
      <c r="AH1457" s="102">
        <v>1</v>
      </c>
      <c r="AI1457" s="102">
        <v>158080</v>
      </c>
      <c r="AJ1457" s="102"/>
      <c r="AK1457" s="102"/>
      <c r="AL1457" s="213">
        <f t="shared" si="376"/>
        <v>158080</v>
      </c>
    </row>
    <row r="1458" spans="1:38" ht="40.5">
      <c r="A1458" s="194">
        <v>20</v>
      </c>
      <c r="B1458" s="102" t="s">
        <v>1197</v>
      </c>
      <c r="C1458" s="102" t="s">
        <v>5282</v>
      </c>
      <c r="D1458" s="194">
        <v>1987</v>
      </c>
      <c r="E1458" s="942" t="s">
        <v>1124</v>
      </c>
      <c r="F1458" s="194" t="s">
        <v>1115</v>
      </c>
      <c r="G1458" s="194">
        <v>2</v>
      </c>
      <c r="H1458" s="194">
        <v>2.83</v>
      </c>
      <c r="I1458" s="102">
        <v>1</v>
      </c>
      <c r="J1458" s="102">
        <v>235456</v>
      </c>
      <c r="K1458" s="102"/>
      <c r="L1458" s="102"/>
      <c r="M1458" s="213">
        <f t="shared" si="371"/>
        <v>235456</v>
      </c>
      <c r="N1458" s="194">
        <v>2.75</v>
      </c>
      <c r="O1458" s="102">
        <v>1</v>
      </c>
      <c r="P1458" s="194">
        <v>228800</v>
      </c>
      <c r="Q1458" s="194"/>
      <c r="R1458" s="194"/>
      <c r="S1458" s="213">
        <f t="shared" si="372"/>
        <v>228800</v>
      </c>
      <c r="T1458" s="213">
        <f t="shared" si="373"/>
        <v>0</v>
      </c>
      <c r="U1458" s="213">
        <f t="shared" si="373"/>
        <v>6656</v>
      </c>
      <c r="V1458" s="213">
        <f t="shared" si="373"/>
        <v>0</v>
      </c>
      <c r="W1458" s="213">
        <f t="shared" si="373"/>
        <v>0</v>
      </c>
      <c r="X1458" s="213">
        <f t="shared" si="374"/>
        <v>6656</v>
      </c>
      <c r="Y1458" s="194">
        <v>3</v>
      </c>
      <c r="Z1458" s="194">
        <v>2.92</v>
      </c>
      <c r="AA1458" s="102">
        <v>1</v>
      </c>
      <c r="AB1458" s="102">
        <v>242944</v>
      </c>
      <c r="AC1458" s="102"/>
      <c r="AD1458" s="102"/>
      <c r="AE1458" s="213">
        <f t="shared" si="375"/>
        <v>242944</v>
      </c>
      <c r="AF1458" s="194">
        <v>4</v>
      </c>
      <c r="AG1458" s="194">
        <v>3.02</v>
      </c>
      <c r="AH1458" s="102">
        <v>1</v>
      </c>
      <c r="AI1458" s="102">
        <v>251264</v>
      </c>
      <c r="AJ1458" s="102"/>
      <c r="AK1458" s="102"/>
      <c r="AL1458" s="213">
        <f t="shared" si="376"/>
        <v>251264</v>
      </c>
    </row>
    <row r="1459" spans="1:38" ht="40.5">
      <c r="A1459" s="194">
        <v>21</v>
      </c>
      <c r="B1459" s="104" t="s">
        <v>8236</v>
      </c>
      <c r="C1459" s="104" t="s">
        <v>5282</v>
      </c>
      <c r="D1459" s="194">
        <v>1974</v>
      </c>
      <c r="E1459" s="942" t="s">
        <v>1124</v>
      </c>
      <c r="F1459" s="194" t="s">
        <v>1115</v>
      </c>
      <c r="G1459" s="194">
        <v>2</v>
      </c>
      <c r="H1459" s="194">
        <v>2.83</v>
      </c>
      <c r="I1459" s="102">
        <v>1</v>
      </c>
      <c r="J1459" s="102">
        <v>235456</v>
      </c>
      <c r="K1459" s="102"/>
      <c r="L1459" s="102"/>
      <c r="M1459" s="213">
        <f t="shared" si="371"/>
        <v>235456</v>
      </c>
      <c r="N1459" s="194">
        <v>2.75</v>
      </c>
      <c r="O1459" s="102">
        <v>1</v>
      </c>
      <c r="P1459" s="194">
        <v>228800</v>
      </c>
      <c r="Q1459" s="194"/>
      <c r="R1459" s="194"/>
      <c r="S1459" s="213">
        <f t="shared" si="372"/>
        <v>228800</v>
      </c>
      <c r="T1459" s="213">
        <f t="shared" si="373"/>
        <v>0</v>
      </c>
      <c r="U1459" s="213">
        <f t="shared" si="373"/>
        <v>6656</v>
      </c>
      <c r="V1459" s="213">
        <f t="shared" si="373"/>
        <v>0</v>
      </c>
      <c r="W1459" s="213">
        <f t="shared" si="373"/>
        <v>0</v>
      </c>
      <c r="X1459" s="213">
        <f t="shared" si="374"/>
        <v>6656</v>
      </c>
      <c r="Y1459" s="194">
        <v>3</v>
      </c>
      <c r="Z1459" s="194">
        <v>2.92</v>
      </c>
      <c r="AA1459" s="102">
        <v>1</v>
      </c>
      <c r="AB1459" s="102">
        <v>242944</v>
      </c>
      <c r="AC1459" s="102"/>
      <c r="AD1459" s="102"/>
      <c r="AE1459" s="213">
        <f t="shared" si="375"/>
        <v>242944</v>
      </c>
      <c r="AF1459" s="194">
        <v>4</v>
      </c>
      <c r="AG1459" s="194">
        <v>3.02</v>
      </c>
      <c r="AH1459" s="102">
        <v>1</v>
      </c>
      <c r="AI1459" s="102">
        <v>251264</v>
      </c>
      <c r="AJ1459" s="102"/>
      <c r="AK1459" s="102"/>
      <c r="AL1459" s="213">
        <f t="shared" si="376"/>
        <v>251264</v>
      </c>
    </row>
    <row r="1460" spans="1:38" ht="40.5">
      <c r="A1460" s="194">
        <v>22</v>
      </c>
      <c r="B1460" s="102" t="s">
        <v>6875</v>
      </c>
      <c r="C1460" s="102" t="s">
        <v>5282</v>
      </c>
      <c r="D1460" s="194">
        <v>1989</v>
      </c>
      <c r="E1460" s="942" t="s">
        <v>1128</v>
      </c>
      <c r="F1460" s="194" t="s">
        <v>1129</v>
      </c>
      <c r="G1460" s="194">
        <v>4</v>
      </c>
      <c r="H1460" s="194">
        <v>2.58</v>
      </c>
      <c r="I1460" s="102">
        <v>1</v>
      </c>
      <c r="J1460" s="102">
        <v>214656</v>
      </c>
      <c r="K1460" s="102"/>
      <c r="L1460" s="102"/>
      <c r="M1460" s="213">
        <f t="shared" si="371"/>
        <v>214656</v>
      </c>
      <c r="N1460" s="194">
        <v>2.5</v>
      </c>
      <c r="O1460" s="102">
        <v>1</v>
      </c>
      <c r="P1460" s="194">
        <v>208000</v>
      </c>
      <c r="Q1460" s="194"/>
      <c r="R1460" s="194"/>
      <c r="S1460" s="213">
        <f t="shared" si="372"/>
        <v>208000</v>
      </c>
      <c r="T1460" s="213">
        <f t="shared" si="373"/>
        <v>0</v>
      </c>
      <c r="U1460" s="213">
        <f t="shared" si="373"/>
        <v>6656</v>
      </c>
      <c r="V1460" s="213">
        <f t="shared" si="373"/>
        <v>0</v>
      </c>
      <c r="W1460" s="213">
        <f t="shared" si="373"/>
        <v>0</v>
      </c>
      <c r="X1460" s="213">
        <f t="shared" si="374"/>
        <v>6656</v>
      </c>
      <c r="Y1460" s="194">
        <v>5</v>
      </c>
      <c r="Z1460" s="194">
        <v>2.58</v>
      </c>
      <c r="AA1460" s="102">
        <v>1</v>
      </c>
      <c r="AB1460" s="102">
        <v>214656</v>
      </c>
      <c r="AC1460" s="102"/>
      <c r="AD1460" s="102"/>
      <c r="AE1460" s="213">
        <f t="shared" si="375"/>
        <v>214656</v>
      </c>
      <c r="AF1460" s="194">
        <v>6</v>
      </c>
      <c r="AG1460" s="194">
        <v>2.66</v>
      </c>
      <c r="AH1460" s="102">
        <v>1</v>
      </c>
      <c r="AI1460" s="102">
        <v>221312</v>
      </c>
      <c r="AJ1460" s="102"/>
      <c r="AK1460" s="102"/>
      <c r="AL1460" s="213">
        <f t="shared" si="376"/>
        <v>221312</v>
      </c>
    </row>
    <row r="1461" spans="1:38" ht="40.5">
      <c r="A1461" s="194">
        <v>23</v>
      </c>
      <c r="B1461" s="102" t="s">
        <v>1280</v>
      </c>
      <c r="C1461" s="102" t="s">
        <v>5282</v>
      </c>
      <c r="D1461" s="194">
        <v>1982</v>
      </c>
      <c r="E1461" s="942" t="s">
        <v>1128</v>
      </c>
      <c r="F1461" s="194" t="s">
        <v>1129</v>
      </c>
      <c r="G1461" s="194">
        <v>2</v>
      </c>
      <c r="H1461" s="194">
        <v>2.4300000000000002</v>
      </c>
      <c r="I1461" s="102">
        <v>1</v>
      </c>
      <c r="J1461" s="102">
        <v>202176</v>
      </c>
      <c r="K1461" s="102"/>
      <c r="L1461" s="102"/>
      <c r="M1461" s="213">
        <f t="shared" si="371"/>
        <v>202176</v>
      </c>
      <c r="N1461" s="194">
        <v>2.35</v>
      </c>
      <c r="O1461" s="102">
        <v>1</v>
      </c>
      <c r="P1461" s="194">
        <v>195520</v>
      </c>
      <c r="Q1461" s="194"/>
      <c r="R1461" s="194"/>
      <c r="S1461" s="213">
        <f t="shared" si="372"/>
        <v>195520</v>
      </c>
      <c r="T1461" s="213">
        <f t="shared" si="373"/>
        <v>0</v>
      </c>
      <c r="U1461" s="213">
        <f t="shared" si="373"/>
        <v>6656</v>
      </c>
      <c r="V1461" s="213">
        <f t="shared" si="373"/>
        <v>0</v>
      </c>
      <c r="W1461" s="213">
        <f t="shared" si="373"/>
        <v>0</v>
      </c>
      <c r="X1461" s="213">
        <f t="shared" si="374"/>
        <v>6656</v>
      </c>
      <c r="Y1461" s="194">
        <v>3</v>
      </c>
      <c r="Z1461" s="194">
        <v>2.5</v>
      </c>
      <c r="AA1461" s="102">
        <v>1</v>
      </c>
      <c r="AB1461" s="102">
        <v>208000</v>
      </c>
      <c r="AC1461" s="102"/>
      <c r="AD1461" s="102"/>
      <c r="AE1461" s="213">
        <f t="shared" si="375"/>
        <v>208000</v>
      </c>
      <c r="AF1461" s="194">
        <v>4</v>
      </c>
      <c r="AG1461" s="194">
        <v>2.58</v>
      </c>
      <c r="AH1461" s="102">
        <v>1</v>
      </c>
      <c r="AI1461" s="102">
        <v>214656</v>
      </c>
      <c r="AJ1461" s="102"/>
      <c r="AK1461" s="102"/>
      <c r="AL1461" s="213">
        <f t="shared" si="376"/>
        <v>214656</v>
      </c>
    </row>
    <row r="1462" spans="1:38" ht="40.5">
      <c r="A1462" s="194">
        <v>24</v>
      </c>
      <c r="B1462" s="104" t="s">
        <v>872</v>
      </c>
      <c r="C1462" s="104"/>
      <c r="D1462" s="194"/>
      <c r="E1462" s="942" t="s">
        <v>8237</v>
      </c>
      <c r="F1462" s="194" t="s">
        <v>1129</v>
      </c>
      <c r="G1462" s="194">
        <v>7</v>
      </c>
      <c r="H1462" s="194">
        <v>2.66</v>
      </c>
      <c r="I1462" s="102">
        <v>1</v>
      </c>
      <c r="J1462" s="102">
        <v>221312</v>
      </c>
      <c r="K1462" s="102"/>
      <c r="L1462" s="102"/>
      <c r="M1462" s="213">
        <f t="shared" si="371"/>
        <v>221312</v>
      </c>
      <c r="N1462" s="194">
        <v>2.66</v>
      </c>
      <c r="O1462" s="102">
        <v>1</v>
      </c>
      <c r="P1462" s="194">
        <v>221312</v>
      </c>
      <c r="Q1462" s="194"/>
      <c r="R1462" s="194"/>
      <c r="S1462" s="213">
        <f t="shared" si="372"/>
        <v>221312</v>
      </c>
      <c r="T1462" s="213">
        <f t="shared" si="373"/>
        <v>0</v>
      </c>
      <c r="U1462" s="213">
        <f t="shared" si="373"/>
        <v>0</v>
      </c>
      <c r="V1462" s="213">
        <f t="shared" si="373"/>
        <v>0</v>
      </c>
      <c r="W1462" s="213">
        <f t="shared" si="373"/>
        <v>0</v>
      </c>
      <c r="X1462" s="213">
        <f t="shared" si="374"/>
        <v>0</v>
      </c>
      <c r="Y1462" s="194">
        <v>8</v>
      </c>
      <c r="Z1462" s="194">
        <v>2.75</v>
      </c>
      <c r="AA1462" s="102">
        <v>1</v>
      </c>
      <c r="AB1462" s="102">
        <v>228800</v>
      </c>
      <c r="AC1462" s="102"/>
      <c r="AD1462" s="102"/>
      <c r="AE1462" s="213">
        <f t="shared" si="375"/>
        <v>228800</v>
      </c>
      <c r="AF1462" s="194">
        <v>9</v>
      </c>
      <c r="AG1462" s="194">
        <v>2.75</v>
      </c>
      <c r="AH1462" s="102">
        <v>1</v>
      </c>
      <c r="AI1462" s="102">
        <v>228800</v>
      </c>
      <c r="AJ1462" s="102"/>
      <c r="AK1462" s="102"/>
      <c r="AL1462" s="213">
        <f t="shared" si="376"/>
        <v>228800</v>
      </c>
    </row>
    <row r="1463" spans="1:38" ht="27">
      <c r="A1463" s="194">
        <v>25</v>
      </c>
      <c r="B1463" s="102" t="s">
        <v>6876</v>
      </c>
      <c r="C1463" s="102" t="s">
        <v>5282</v>
      </c>
      <c r="D1463" s="194">
        <v>1971</v>
      </c>
      <c r="E1463" s="942" t="s">
        <v>1121</v>
      </c>
      <c r="F1463" s="194" t="s">
        <v>990</v>
      </c>
      <c r="G1463" s="194">
        <v>13</v>
      </c>
      <c r="H1463" s="194">
        <v>2.14</v>
      </c>
      <c r="I1463" s="102">
        <v>1</v>
      </c>
      <c r="J1463" s="102">
        <v>178048</v>
      </c>
      <c r="K1463" s="102"/>
      <c r="L1463" s="102"/>
      <c r="M1463" s="213">
        <f t="shared" si="371"/>
        <v>178048</v>
      </c>
      <c r="N1463" s="194">
        <v>2.08</v>
      </c>
      <c r="O1463" s="102">
        <v>1</v>
      </c>
      <c r="P1463" s="194">
        <v>173056</v>
      </c>
      <c r="Q1463" s="194"/>
      <c r="R1463" s="194"/>
      <c r="S1463" s="213">
        <f t="shared" si="372"/>
        <v>173056</v>
      </c>
      <c r="T1463" s="213">
        <f t="shared" si="373"/>
        <v>0</v>
      </c>
      <c r="U1463" s="213">
        <f t="shared" si="373"/>
        <v>4992</v>
      </c>
      <c r="V1463" s="213">
        <f t="shared" si="373"/>
        <v>0</v>
      </c>
      <c r="W1463" s="213">
        <f t="shared" si="373"/>
        <v>0</v>
      </c>
      <c r="X1463" s="213">
        <f t="shared" si="374"/>
        <v>4992</v>
      </c>
      <c r="Y1463" s="194">
        <v>14</v>
      </c>
      <c r="Z1463" s="194">
        <v>2.14</v>
      </c>
      <c r="AA1463" s="102">
        <v>1</v>
      </c>
      <c r="AB1463" s="102">
        <v>178048</v>
      </c>
      <c r="AC1463" s="102"/>
      <c r="AD1463" s="102"/>
      <c r="AE1463" s="213">
        <f t="shared" si="375"/>
        <v>178048</v>
      </c>
      <c r="AF1463" s="194">
        <v>15</v>
      </c>
      <c r="AG1463" s="194">
        <v>2.14</v>
      </c>
      <c r="AH1463" s="102">
        <v>1</v>
      </c>
      <c r="AI1463" s="102">
        <v>178048</v>
      </c>
      <c r="AJ1463" s="102"/>
      <c r="AK1463" s="102"/>
      <c r="AL1463" s="213">
        <f t="shared" si="376"/>
        <v>178048</v>
      </c>
    </row>
    <row r="1464" spans="1:38" ht="27">
      <c r="A1464" s="194">
        <v>26</v>
      </c>
      <c r="B1464" s="102" t="s">
        <v>6877</v>
      </c>
      <c r="C1464" s="102" t="s">
        <v>5282</v>
      </c>
      <c r="D1464" s="194">
        <v>1996</v>
      </c>
      <c r="E1464" s="942" t="s">
        <v>1121</v>
      </c>
      <c r="F1464" s="194" t="s">
        <v>990</v>
      </c>
      <c r="G1464" s="194">
        <v>3</v>
      </c>
      <c r="H1464" s="194">
        <v>1.84</v>
      </c>
      <c r="I1464" s="102">
        <v>1</v>
      </c>
      <c r="J1464" s="102">
        <v>153088</v>
      </c>
      <c r="K1464" s="102"/>
      <c r="L1464" s="102"/>
      <c r="M1464" s="213">
        <f t="shared" si="371"/>
        <v>153088</v>
      </c>
      <c r="N1464" s="194">
        <v>1.79</v>
      </c>
      <c r="O1464" s="102">
        <v>1</v>
      </c>
      <c r="P1464" s="194">
        <v>148928</v>
      </c>
      <c r="Q1464" s="194"/>
      <c r="R1464" s="194"/>
      <c r="S1464" s="213">
        <f t="shared" si="372"/>
        <v>148928</v>
      </c>
      <c r="T1464" s="213">
        <f t="shared" si="373"/>
        <v>0</v>
      </c>
      <c r="U1464" s="213">
        <f t="shared" si="373"/>
        <v>4160</v>
      </c>
      <c r="V1464" s="213">
        <f t="shared" si="373"/>
        <v>0</v>
      </c>
      <c r="W1464" s="213">
        <f t="shared" si="373"/>
        <v>0</v>
      </c>
      <c r="X1464" s="213">
        <f t="shared" si="374"/>
        <v>4160</v>
      </c>
      <c r="Y1464" s="194">
        <v>4</v>
      </c>
      <c r="Z1464" s="194">
        <v>1.9</v>
      </c>
      <c r="AA1464" s="102">
        <v>1</v>
      </c>
      <c r="AB1464" s="102">
        <v>158080</v>
      </c>
      <c r="AC1464" s="102"/>
      <c r="AD1464" s="102"/>
      <c r="AE1464" s="213">
        <f t="shared" si="375"/>
        <v>158080</v>
      </c>
      <c r="AF1464" s="194">
        <v>5</v>
      </c>
      <c r="AG1464" s="194">
        <v>1.9</v>
      </c>
      <c r="AH1464" s="102">
        <v>1</v>
      </c>
      <c r="AI1464" s="102">
        <v>158080</v>
      </c>
      <c r="AJ1464" s="102"/>
      <c r="AK1464" s="102"/>
      <c r="AL1464" s="213">
        <f t="shared" si="376"/>
        <v>158080</v>
      </c>
    </row>
    <row r="1465" spans="1:38" ht="27">
      <c r="A1465" s="194">
        <v>27</v>
      </c>
      <c r="B1465" s="104" t="s">
        <v>8238</v>
      </c>
      <c r="C1465" s="104" t="s">
        <v>5282</v>
      </c>
      <c r="D1465" s="194">
        <v>2023</v>
      </c>
      <c r="E1465" s="942" t="s">
        <v>1121</v>
      </c>
      <c r="F1465" s="194" t="s">
        <v>990</v>
      </c>
      <c r="G1465" s="194">
        <v>2</v>
      </c>
      <c r="H1465" s="194">
        <v>1.79</v>
      </c>
      <c r="I1465" s="102">
        <v>1</v>
      </c>
      <c r="J1465" s="102">
        <v>148928</v>
      </c>
      <c r="K1465" s="102"/>
      <c r="L1465" s="102"/>
      <c r="M1465" s="213">
        <f t="shared" si="371"/>
        <v>148928</v>
      </c>
      <c r="N1465" s="194">
        <v>1.73</v>
      </c>
      <c r="O1465" s="102">
        <v>1</v>
      </c>
      <c r="P1465" s="194">
        <v>143936</v>
      </c>
      <c r="Q1465" s="194"/>
      <c r="R1465" s="194"/>
      <c r="S1465" s="213">
        <f t="shared" si="372"/>
        <v>143936</v>
      </c>
      <c r="T1465" s="213">
        <f t="shared" si="373"/>
        <v>0</v>
      </c>
      <c r="U1465" s="213">
        <f t="shared" si="373"/>
        <v>4992</v>
      </c>
      <c r="V1465" s="213">
        <f t="shared" si="373"/>
        <v>0</v>
      </c>
      <c r="W1465" s="213">
        <f t="shared" si="373"/>
        <v>0</v>
      </c>
      <c r="X1465" s="213">
        <f t="shared" si="374"/>
        <v>4992</v>
      </c>
      <c r="Y1465" s="194">
        <v>3</v>
      </c>
      <c r="Z1465" s="194">
        <v>1.84</v>
      </c>
      <c r="AA1465" s="102">
        <v>1</v>
      </c>
      <c r="AB1465" s="102">
        <v>153088</v>
      </c>
      <c r="AC1465" s="102"/>
      <c r="AD1465" s="102"/>
      <c r="AE1465" s="213">
        <f t="shared" si="375"/>
        <v>153088</v>
      </c>
      <c r="AF1465" s="194">
        <v>4</v>
      </c>
      <c r="AG1465" s="194">
        <v>1.9</v>
      </c>
      <c r="AH1465" s="102">
        <v>1</v>
      </c>
      <c r="AI1465" s="102">
        <v>158080</v>
      </c>
      <c r="AJ1465" s="102"/>
      <c r="AK1465" s="102"/>
      <c r="AL1465" s="213">
        <f t="shared" si="376"/>
        <v>158080</v>
      </c>
    </row>
    <row r="1466" spans="1:38" ht="27">
      <c r="A1466" s="194">
        <v>28</v>
      </c>
      <c r="B1466" s="102" t="s">
        <v>872</v>
      </c>
      <c r="C1466" s="102"/>
      <c r="D1466" s="194"/>
      <c r="E1466" s="942" t="s">
        <v>1121</v>
      </c>
      <c r="F1466" s="194" t="s">
        <v>990</v>
      </c>
      <c r="G1466" s="194">
        <v>7</v>
      </c>
      <c r="H1466" s="194">
        <v>1.96</v>
      </c>
      <c r="I1466" s="102">
        <v>1</v>
      </c>
      <c r="J1466" s="102">
        <v>163072</v>
      </c>
      <c r="K1466" s="102"/>
      <c r="L1466" s="102"/>
      <c r="M1466" s="213">
        <f t="shared" si="371"/>
        <v>163072</v>
      </c>
      <c r="N1466" s="194">
        <v>1.96</v>
      </c>
      <c r="O1466" s="102"/>
      <c r="P1466" s="194">
        <v>163072</v>
      </c>
      <c r="Q1466" s="194"/>
      <c r="R1466" s="194"/>
      <c r="S1466" s="213">
        <f t="shared" si="372"/>
        <v>163072</v>
      </c>
      <c r="T1466" s="213">
        <f t="shared" ref="T1466:W1466" si="377">I1466-O1466</f>
        <v>1</v>
      </c>
      <c r="U1466" s="213">
        <f t="shared" si="377"/>
        <v>0</v>
      </c>
      <c r="V1466" s="213">
        <f t="shared" si="377"/>
        <v>0</v>
      </c>
      <c r="W1466" s="213">
        <f t="shared" si="377"/>
        <v>0</v>
      </c>
      <c r="X1466" s="213">
        <f t="shared" si="374"/>
        <v>0</v>
      </c>
      <c r="Y1466" s="194">
        <v>8</v>
      </c>
      <c r="Z1466" s="194">
        <v>2.02</v>
      </c>
      <c r="AA1466" s="102">
        <v>1</v>
      </c>
      <c r="AB1466" s="102">
        <v>168064</v>
      </c>
      <c r="AC1466" s="102"/>
      <c r="AD1466" s="102"/>
      <c r="AE1466" s="213">
        <f t="shared" si="375"/>
        <v>168064</v>
      </c>
      <c r="AF1466" s="194">
        <v>9</v>
      </c>
      <c r="AG1466" s="194">
        <v>2.02</v>
      </c>
      <c r="AH1466" s="102"/>
      <c r="AI1466" s="102">
        <v>168064</v>
      </c>
      <c r="AJ1466" s="102"/>
      <c r="AK1466" s="102"/>
      <c r="AL1466" s="213">
        <f t="shared" si="376"/>
        <v>168064</v>
      </c>
    </row>
    <row r="1467" spans="1:38" s="216" customFormat="1" ht="14.25">
      <c r="A1467" s="211"/>
      <c r="B1467" s="219"/>
      <c r="C1467" s="219"/>
      <c r="D1467" s="215"/>
      <c r="E1467" s="215"/>
      <c r="F1467" s="215"/>
      <c r="G1467" s="215"/>
      <c r="H1467" s="215"/>
      <c r="I1467" s="215">
        <f>SUM(I1439:I1466)</f>
        <v>28</v>
      </c>
      <c r="J1467" s="215">
        <f t="shared" ref="J1467:L1467" si="378">SUM(J1439:J1466)</f>
        <v>5907200</v>
      </c>
      <c r="K1467" s="215">
        <f t="shared" si="378"/>
        <v>0</v>
      </c>
      <c r="L1467" s="215">
        <f t="shared" si="378"/>
        <v>0</v>
      </c>
      <c r="M1467" s="215">
        <f>SUM(M1439:M1466)</f>
        <v>5907200</v>
      </c>
      <c r="N1467" s="215"/>
      <c r="O1467" s="215">
        <f t="shared" ref="O1467:X1467" si="379">SUM(O1439:O1466)</f>
        <v>27</v>
      </c>
      <c r="P1467" s="215">
        <f t="shared" si="379"/>
        <v>5771584</v>
      </c>
      <c r="Q1467" s="215">
        <f t="shared" si="379"/>
        <v>0</v>
      </c>
      <c r="R1467" s="215">
        <f t="shared" si="379"/>
        <v>0</v>
      </c>
      <c r="S1467" s="215">
        <f t="shared" si="379"/>
        <v>5771584</v>
      </c>
      <c r="T1467" s="215">
        <f t="shared" si="379"/>
        <v>1</v>
      </c>
      <c r="U1467" s="215">
        <f t="shared" si="379"/>
        <v>135616</v>
      </c>
      <c r="V1467" s="215">
        <f t="shared" si="379"/>
        <v>0</v>
      </c>
      <c r="W1467" s="215">
        <f t="shared" si="379"/>
        <v>0</v>
      </c>
      <c r="X1467" s="215">
        <f t="shared" si="379"/>
        <v>135616</v>
      </c>
      <c r="Y1467" s="215"/>
      <c r="Z1467" s="215"/>
      <c r="AA1467" s="215">
        <f>SUM(AA1439:AA1466)</f>
        <v>28</v>
      </c>
      <c r="AB1467" s="215">
        <f t="shared" ref="AB1467:AD1467" si="380">SUM(AB1439:AB1466)</f>
        <v>6074432</v>
      </c>
      <c r="AC1467" s="215">
        <f t="shared" si="380"/>
        <v>0</v>
      </c>
      <c r="AD1467" s="215">
        <f t="shared" si="380"/>
        <v>0</v>
      </c>
      <c r="AE1467" s="215">
        <f>SUM(AE1439:AE1466)</f>
        <v>6074432</v>
      </c>
      <c r="AF1467" s="215"/>
      <c r="AG1467" s="215"/>
      <c r="AH1467" s="215">
        <f>SUM(AH1439:AH1466)</f>
        <v>27</v>
      </c>
      <c r="AI1467" s="215">
        <f t="shared" ref="AI1467:AK1467" si="381">SUM(AI1439:AI1466)</f>
        <v>6201728</v>
      </c>
      <c r="AJ1467" s="215">
        <f t="shared" si="381"/>
        <v>0</v>
      </c>
      <c r="AK1467" s="215">
        <f t="shared" si="381"/>
        <v>0</v>
      </c>
      <c r="AL1467" s="215">
        <f>SUM(AL1439:AL1466)</f>
        <v>6201728</v>
      </c>
    </row>
    <row r="1468" spans="1:38">
      <c r="A1468" s="194"/>
      <c r="B1468" s="179" t="s">
        <v>226</v>
      </c>
      <c r="C1468" s="179"/>
      <c r="D1468" s="213"/>
      <c r="E1468" s="213"/>
      <c r="F1468" s="213"/>
      <c r="G1468" s="213"/>
      <c r="H1468" s="213"/>
      <c r="I1468" s="179"/>
      <c r="J1468" s="179"/>
      <c r="K1468" s="179"/>
      <c r="L1468" s="179"/>
      <c r="M1468" s="179"/>
      <c r="N1468" s="213"/>
      <c r="O1468" s="179"/>
      <c r="P1468" s="179"/>
      <c r="Q1468" s="179"/>
      <c r="R1468" s="179"/>
      <c r="S1468" s="179"/>
      <c r="T1468" s="179"/>
      <c r="U1468" s="179"/>
      <c r="V1468" s="179"/>
      <c r="W1468" s="106"/>
      <c r="X1468" s="106"/>
      <c r="Y1468" s="213"/>
      <c r="Z1468" s="213"/>
      <c r="AA1468" s="179"/>
      <c r="AB1468" s="179"/>
      <c r="AC1468" s="179"/>
      <c r="AD1468" s="179"/>
      <c r="AE1468" s="179"/>
      <c r="AF1468" s="213"/>
      <c r="AG1468" s="213"/>
      <c r="AH1468" s="179"/>
      <c r="AI1468" s="179"/>
      <c r="AJ1468" s="179"/>
      <c r="AK1468" s="179"/>
      <c r="AL1468" s="179"/>
    </row>
    <row r="1469" spans="1:38">
      <c r="A1469" s="194">
        <v>1</v>
      </c>
      <c r="B1469" s="102"/>
      <c r="C1469" s="102"/>
      <c r="D1469" s="194"/>
      <c r="E1469" s="194"/>
      <c r="F1469" s="194"/>
      <c r="G1469" s="194"/>
      <c r="H1469" s="194"/>
      <c r="I1469" s="102"/>
      <c r="J1469" s="102"/>
      <c r="K1469" s="102"/>
      <c r="L1469" s="102"/>
      <c r="M1469" s="213">
        <f>J1469+K1469+L1469</f>
        <v>0</v>
      </c>
      <c r="N1469" s="194"/>
      <c r="O1469" s="102"/>
      <c r="P1469" s="194"/>
      <c r="Q1469" s="194"/>
      <c r="R1469" s="194"/>
      <c r="S1469" s="213">
        <f>P1469+Q1469+R1469</f>
        <v>0</v>
      </c>
      <c r="T1469" s="213">
        <f t="shared" ref="T1469:W1471" si="382">I1469-O1469</f>
        <v>0</v>
      </c>
      <c r="U1469" s="213">
        <f t="shared" si="382"/>
        <v>0</v>
      </c>
      <c r="V1469" s="213">
        <f t="shared" si="382"/>
        <v>0</v>
      </c>
      <c r="W1469" s="213">
        <f t="shared" si="382"/>
        <v>0</v>
      </c>
      <c r="X1469" s="213">
        <f>U1469+V1469+W1469</f>
        <v>0</v>
      </c>
      <c r="Y1469" s="194"/>
      <c r="Z1469" s="194"/>
      <c r="AA1469" s="102"/>
      <c r="AB1469" s="102"/>
      <c r="AC1469" s="102"/>
      <c r="AD1469" s="102"/>
      <c r="AE1469" s="213">
        <f>AB1469+AC1469+AD1469</f>
        <v>0</v>
      </c>
      <c r="AF1469" s="194"/>
      <c r="AG1469" s="194"/>
      <c r="AH1469" s="102"/>
      <c r="AI1469" s="102"/>
      <c r="AJ1469" s="102"/>
      <c r="AK1469" s="102"/>
      <c r="AL1469" s="213">
        <f>AI1469+AJ1469+AK1469</f>
        <v>0</v>
      </c>
    </row>
    <row r="1470" spans="1:38">
      <c r="A1470" s="194">
        <v>2</v>
      </c>
      <c r="B1470" s="102"/>
      <c r="C1470" s="102"/>
      <c r="D1470" s="194"/>
      <c r="E1470" s="194"/>
      <c r="F1470" s="194"/>
      <c r="G1470" s="194"/>
      <c r="H1470" s="194"/>
      <c r="I1470" s="102"/>
      <c r="J1470" s="102"/>
      <c r="K1470" s="102"/>
      <c r="L1470" s="102"/>
      <c r="M1470" s="213">
        <f>J1470+K1470+L1470</f>
        <v>0</v>
      </c>
      <c r="N1470" s="194"/>
      <c r="O1470" s="102"/>
      <c r="P1470" s="194"/>
      <c r="Q1470" s="194"/>
      <c r="R1470" s="194"/>
      <c r="S1470" s="213">
        <f>P1470+Q1470+R1470</f>
        <v>0</v>
      </c>
      <c r="T1470" s="213">
        <f t="shared" si="382"/>
        <v>0</v>
      </c>
      <c r="U1470" s="213">
        <f t="shared" si="382"/>
        <v>0</v>
      </c>
      <c r="V1470" s="213">
        <f t="shared" si="382"/>
        <v>0</v>
      </c>
      <c r="W1470" s="213">
        <f t="shared" si="382"/>
        <v>0</v>
      </c>
      <c r="X1470" s="213">
        <f>U1470+V1470+W1470</f>
        <v>0</v>
      </c>
      <c r="Y1470" s="194"/>
      <c r="Z1470" s="194"/>
      <c r="AA1470" s="102"/>
      <c r="AB1470" s="102"/>
      <c r="AC1470" s="102"/>
      <c r="AD1470" s="102"/>
      <c r="AE1470" s="213">
        <f>AB1470+AC1470+AD1470</f>
        <v>0</v>
      </c>
      <c r="AF1470" s="194"/>
      <c r="AG1470" s="194"/>
      <c r="AH1470" s="102"/>
      <c r="AI1470" s="102"/>
      <c r="AJ1470" s="102"/>
      <c r="AK1470" s="102"/>
      <c r="AL1470" s="213">
        <f>AI1470+AJ1470+AK1470</f>
        <v>0</v>
      </c>
    </row>
    <row r="1471" spans="1:38">
      <c r="A1471" s="194">
        <v>3</v>
      </c>
      <c r="B1471" s="214"/>
      <c r="C1471" s="214"/>
      <c r="D1471" s="194"/>
      <c r="E1471" s="194"/>
      <c r="F1471" s="194"/>
      <c r="G1471" s="194"/>
      <c r="H1471" s="194"/>
      <c r="I1471" s="102"/>
      <c r="J1471" s="102"/>
      <c r="K1471" s="102"/>
      <c r="L1471" s="102"/>
      <c r="M1471" s="213">
        <f>J1471+K1471+L1471</f>
        <v>0</v>
      </c>
      <c r="N1471" s="194"/>
      <c r="O1471" s="102"/>
      <c r="P1471" s="194"/>
      <c r="Q1471" s="194"/>
      <c r="R1471" s="194"/>
      <c r="S1471" s="213">
        <f>P1471+Q1471+R1471</f>
        <v>0</v>
      </c>
      <c r="T1471" s="213">
        <f t="shared" si="382"/>
        <v>0</v>
      </c>
      <c r="U1471" s="213">
        <f t="shared" si="382"/>
        <v>0</v>
      </c>
      <c r="V1471" s="213">
        <f t="shared" si="382"/>
        <v>0</v>
      </c>
      <c r="W1471" s="213">
        <f t="shared" si="382"/>
        <v>0</v>
      </c>
      <c r="X1471" s="213">
        <f>U1471+V1471+W1471</f>
        <v>0</v>
      </c>
      <c r="Y1471" s="194"/>
      <c r="Z1471" s="194"/>
      <c r="AA1471" s="102"/>
      <c r="AB1471" s="102"/>
      <c r="AC1471" s="102"/>
      <c r="AD1471" s="102"/>
      <c r="AE1471" s="213">
        <f>AB1471+AC1471+AD1471</f>
        <v>0</v>
      </c>
      <c r="AF1471" s="194"/>
      <c r="AG1471" s="194"/>
      <c r="AH1471" s="102"/>
      <c r="AI1471" s="102"/>
      <c r="AJ1471" s="102"/>
      <c r="AK1471" s="102"/>
      <c r="AL1471" s="213">
        <f>AI1471+AJ1471+AK1471</f>
        <v>0</v>
      </c>
    </row>
    <row r="1472" spans="1:38" s="216" customFormat="1" ht="27">
      <c r="A1472" s="211"/>
      <c r="B1472" s="219" t="s">
        <v>227</v>
      </c>
      <c r="C1472" s="219"/>
      <c r="D1472" s="215" t="s">
        <v>1</v>
      </c>
      <c r="E1472" s="215" t="s">
        <v>1</v>
      </c>
      <c r="F1472" s="215" t="s">
        <v>1</v>
      </c>
      <c r="G1472" s="215" t="s">
        <v>1</v>
      </c>
      <c r="H1472" s="215" t="s">
        <v>1</v>
      </c>
      <c r="I1472" s="215">
        <f>SUM(I1469:I1471)</f>
        <v>0</v>
      </c>
      <c r="J1472" s="215">
        <f>SUM(J1469:J1471)</f>
        <v>0</v>
      </c>
      <c r="K1472" s="215">
        <f>SUM(K1469:K1471)</f>
        <v>0</v>
      </c>
      <c r="L1472" s="215">
        <f>SUM(L1469:L1471)</f>
        <v>0</v>
      </c>
      <c r="M1472" s="215">
        <f>SUM(M1469:M1471)</f>
        <v>0</v>
      </c>
      <c r="N1472" s="215" t="s">
        <v>1</v>
      </c>
      <c r="O1472" s="215">
        <f t="shared" ref="O1472:V1472" si="383">SUM(O1469:O1471)</f>
        <v>0</v>
      </c>
      <c r="P1472" s="215">
        <f t="shared" si="383"/>
        <v>0</v>
      </c>
      <c r="Q1472" s="215">
        <f t="shared" si="383"/>
        <v>0</v>
      </c>
      <c r="R1472" s="215">
        <f t="shared" si="383"/>
        <v>0</v>
      </c>
      <c r="S1472" s="215">
        <f t="shared" si="383"/>
        <v>0</v>
      </c>
      <c r="T1472" s="215">
        <f t="shared" si="383"/>
        <v>0</v>
      </c>
      <c r="U1472" s="215">
        <f t="shared" si="383"/>
        <v>0</v>
      </c>
      <c r="V1472" s="215">
        <f t="shared" si="383"/>
        <v>0</v>
      </c>
      <c r="W1472" s="112"/>
      <c r="X1472" s="112"/>
      <c r="Y1472" s="215" t="s">
        <v>1</v>
      </c>
      <c r="Z1472" s="215" t="s">
        <v>1</v>
      </c>
      <c r="AA1472" s="215">
        <f>SUM(AA1469:AA1471)</f>
        <v>0</v>
      </c>
      <c r="AB1472" s="215">
        <f>SUM(AB1469:AB1471)</f>
        <v>0</v>
      </c>
      <c r="AC1472" s="215">
        <f>SUM(AC1469:AC1471)</f>
        <v>0</v>
      </c>
      <c r="AD1472" s="215">
        <f>SUM(AD1469:AD1471)</f>
        <v>0</v>
      </c>
      <c r="AE1472" s="215">
        <f>SUM(AE1469:AE1471)</f>
        <v>0</v>
      </c>
      <c r="AF1472" s="215" t="s">
        <v>1</v>
      </c>
      <c r="AG1472" s="215" t="s">
        <v>1</v>
      </c>
      <c r="AH1472" s="215">
        <f>SUM(AH1469:AH1471)</f>
        <v>0</v>
      </c>
      <c r="AI1472" s="215">
        <f>SUM(AI1469:AI1471)</f>
        <v>0</v>
      </c>
      <c r="AJ1472" s="215">
        <f>SUM(AJ1469:AJ1471)</f>
        <v>0</v>
      </c>
      <c r="AK1472" s="215">
        <f>SUM(AK1469:AK1471)</f>
        <v>0</v>
      </c>
      <c r="AL1472" s="215">
        <f>SUM(AL1469:AL1471)</f>
        <v>0</v>
      </c>
    </row>
    <row r="1473" spans="1:38" s="216" customFormat="1" ht="27">
      <c r="A1473" s="211"/>
      <c r="B1473" s="219" t="s">
        <v>233</v>
      </c>
      <c r="C1473" s="219"/>
      <c r="D1473" s="215" t="s">
        <v>1</v>
      </c>
      <c r="E1473" s="215" t="s">
        <v>1</v>
      </c>
      <c r="F1473" s="215" t="s">
        <v>1</v>
      </c>
      <c r="G1473" s="215" t="s">
        <v>1</v>
      </c>
      <c r="H1473" s="215" t="s">
        <v>1</v>
      </c>
      <c r="I1473" s="215">
        <f>I1467+I1472</f>
        <v>28</v>
      </c>
      <c r="J1473" s="215">
        <f>J1467+J1472</f>
        <v>5907200</v>
      </c>
      <c r="K1473" s="215">
        <f>K1467+K1472</f>
        <v>0</v>
      </c>
      <c r="L1473" s="215">
        <f>L1467+L1472</f>
        <v>0</v>
      </c>
      <c r="M1473" s="215">
        <f>M1467+M1472</f>
        <v>5907200</v>
      </c>
      <c r="N1473" s="215"/>
      <c r="O1473" s="215">
        <f t="shared" ref="O1473:X1473" si="384">O1467+O1472</f>
        <v>27</v>
      </c>
      <c r="P1473" s="215">
        <f t="shared" si="384"/>
        <v>5771584</v>
      </c>
      <c r="Q1473" s="215">
        <f t="shared" si="384"/>
        <v>0</v>
      </c>
      <c r="R1473" s="215">
        <f t="shared" si="384"/>
        <v>0</v>
      </c>
      <c r="S1473" s="215">
        <f t="shared" si="384"/>
        <v>5771584</v>
      </c>
      <c r="T1473" s="215">
        <f t="shared" si="384"/>
        <v>1</v>
      </c>
      <c r="U1473" s="215">
        <f t="shared" si="384"/>
        <v>135616</v>
      </c>
      <c r="V1473" s="215">
        <f t="shared" si="384"/>
        <v>0</v>
      </c>
      <c r="W1473" s="215">
        <f t="shared" si="384"/>
        <v>0</v>
      </c>
      <c r="X1473" s="215">
        <f t="shared" si="384"/>
        <v>135616</v>
      </c>
      <c r="Y1473" s="215"/>
      <c r="Z1473" s="215"/>
      <c r="AA1473" s="215">
        <f>AA1467+AA1472</f>
        <v>28</v>
      </c>
      <c r="AB1473" s="215">
        <f>AB1467+AB1472</f>
        <v>6074432</v>
      </c>
      <c r="AC1473" s="215">
        <f>AC1467+AC1472</f>
        <v>0</v>
      </c>
      <c r="AD1473" s="215">
        <f>AD1467+AD1472</f>
        <v>0</v>
      </c>
      <c r="AE1473" s="215">
        <f>AE1467+AE1472</f>
        <v>6074432</v>
      </c>
      <c r="AF1473" s="215"/>
      <c r="AG1473" s="215"/>
      <c r="AH1473" s="215">
        <f>AH1467+AH1472</f>
        <v>27</v>
      </c>
      <c r="AI1473" s="215">
        <f>AI1467+AI1472</f>
        <v>6201728</v>
      </c>
      <c r="AJ1473" s="215">
        <f>AJ1467+AJ1472</f>
        <v>0</v>
      </c>
      <c r="AK1473" s="215">
        <f>AK1467+AK1472</f>
        <v>0</v>
      </c>
      <c r="AL1473" s="215">
        <f>AL1467+AL1472</f>
        <v>6201728</v>
      </c>
    </row>
    <row r="1474" spans="1:38">
      <c r="A1474" s="194"/>
      <c r="B1474" s="102"/>
      <c r="C1474" s="102"/>
      <c r="D1474" s="213"/>
      <c r="E1474" s="213"/>
      <c r="F1474" s="213"/>
      <c r="G1474" s="213"/>
      <c r="H1474" s="213"/>
      <c r="I1474" s="102"/>
      <c r="J1474" s="213"/>
      <c r="K1474" s="213"/>
      <c r="L1474" s="213"/>
      <c r="M1474" s="213"/>
      <c r="N1474" s="213"/>
      <c r="O1474" s="102"/>
      <c r="P1474" s="213"/>
      <c r="Q1474" s="213"/>
      <c r="R1474" s="213"/>
      <c r="S1474" s="102"/>
      <c r="T1474" s="213"/>
      <c r="U1474" s="102"/>
      <c r="V1474" s="213"/>
      <c r="W1474" s="106"/>
      <c r="X1474" s="106"/>
      <c r="Y1474" s="213"/>
      <c r="Z1474" s="213"/>
      <c r="AA1474" s="102"/>
      <c r="AB1474" s="213"/>
      <c r="AC1474" s="213"/>
      <c r="AD1474" s="213"/>
      <c r="AE1474" s="213"/>
      <c r="AF1474" s="213"/>
      <c r="AG1474" s="213"/>
      <c r="AH1474" s="102"/>
      <c r="AI1474" s="213"/>
      <c r="AJ1474" s="213"/>
      <c r="AK1474" s="213"/>
      <c r="AL1474" s="213"/>
    </row>
    <row r="1475" spans="1:38" ht="54">
      <c r="A1475" s="211" t="s">
        <v>4</v>
      </c>
      <c r="B1475" s="212" t="s">
        <v>454</v>
      </c>
      <c r="C1475" s="212"/>
      <c r="D1475" s="213"/>
      <c r="E1475" s="213"/>
      <c r="F1475" s="213"/>
      <c r="G1475" s="213"/>
      <c r="H1475" s="213"/>
      <c r="I1475" s="212"/>
      <c r="J1475" s="213"/>
      <c r="K1475" s="213"/>
      <c r="L1475" s="213"/>
      <c r="M1475" s="213"/>
      <c r="N1475" s="213"/>
      <c r="O1475" s="212"/>
      <c r="P1475" s="213"/>
      <c r="Q1475" s="213"/>
      <c r="R1475" s="213"/>
      <c r="S1475" s="212"/>
      <c r="T1475" s="213"/>
      <c r="U1475" s="212"/>
      <c r="V1475" s="213"/>
      <c r="W1475" s="106"/>
      <c r="X1475" s="106"/>
      <c r="Y1475" s="213"/>
      <c r="Z1475" s="213"/>
      <c r="AA1475" s="212"/>
      <c r="AB1475" s="213"/>
      <c r="AC1475" s="213"/>
      <c r="AD1475" s="213"/>
      <c r="AE1475" s="213"/>
      <c r="AF1475" s="213"/>
      <c r="AG1475" s="213"/>
      <c r="AH1475" s="212"/>
      <c r="AI1475" s="213"/>
      <c r="AJ1475" s="213"/>
      <c r="AK1475" s="213"/>
      <c r="AL1475" s="213"/>
    </row>
    <row r="1476" spans="1:38">
      <c r="A1476" s="194"/>
      <c r="B1476" s="179" t="s">
        <v>126</v>
      </c>
      <c r="C1476" s="179"/>
      <c r="D1476" s="213"/>
      <c r="E1476" s="213"/>
      <c r="F1476" s="213"/>
      <c r="G1476" s="213"/>
      <c r="H1476" s="213"/>
      <c r="I1476" s="179"/>
      <c r="J1476" s="213"/>
      <c r="K1476" s="213"/>
      <c r="L1476" s="213"/>
      <c r="M1476" s="213"/>
      <c r="N1476" s="213"/>
      <c r="O1476" s="179"/>
      <c r="P1476" s="213"/>
      <c r="Q1476" s="213"/>
      <c r="R1476" s="213"/>
      <c r="S1476" s="179"/>
      <c r="T1476" s="213"/>
      <c r="U1476" s="179"/>
      <c r="V1476" s="213"/>
      <c r="W1476" s="106"/>
      <c r="X1476" s="106"/>
      <c r="Y1476" s="213"/>
      <c r="Z1476" s="213"/>
      <c r="AA1476" s="179"/>
      <c r="AB1476" s="213"/>
      <c r="AC1476" s="213"/>
      <c r="AD1476" s="213"/>
      <c r="AE1476" s="213"/>
      <c r="AF1476" s="213"/>
      <c r="AG1476" s="213"/>
      <c r="AH1476" s="179"/>
      <c r="AI1476" s="213"/>
      <c r="AJ1476" s="213"/>
      <c r="AK1476" s="213"/>
      <c r="AL1476" s="213"/>
    </row>
    <row r="1477" spans="1:38">
      <c r="A1477" s="194">
        <v>1</v>
      </c>
      <c r="B1477" s="102" t="s">
        <v>8239</v>
      </c>
      <c r="C1477" s="102" t="s">
        <v>5283</v>
      </c>
      <c r="D1477" s="213">
        <v>2002</v>
      </c>
      <c r="E1477" s="213" t="s">
        <v>1094</v>
      </c>
      <c r="F1477" s="213" t="s">
        <v>1</v>
      </c>
      <c r="G1477" s="213" t="s">
        <v>1</v>
      </c>
      <c r="H1477" s="213">
        <v>1</v>
      </c>
      <c r="I1477" s="102">
        <v>1</v>
      </c>
      <c r="J1477" s="194">
        <v>104000</v>
      </c>
      <c r="K1477" s="194"/>
      <c r="L1477" s="194"/>
      <c r="M1477" s="213">
        <f>+J1477+K1477+L1477</f>
        <v>104000</v>
      </c>
      <c r="N1477" s="213">
        <v>1</v>
      </c>
      <c r="O1477" s="102">
        <v>1</v>
      </c>
      <c r="P1477" s="194">
        <v>104000</v>
      </c>
      <c r="Q1477" s="194"/>
      <c r="R1477" s="194"/>
      <c r="S1477" s="213">
        <f>P1477+Q1477+R1477</f>
        <v>104000</v>
      </c>
      <c r="T1477" s="213">
        <f t="shared" ref="T1477:W1486" si="385">I1477-O1477</f>
        <v>0</v>
      </c>
      <c r="U1477" s="213">
        <f t="shared" si="385"/>
        <v>0</v>
      </c>
      <c r="V1477" s="213">
        <f t="shared" si="385"/>
        <v>0</v>
      </c>
      <c r="W1477" s="213">
        <f t="shared" si="385"/>
        <v>0</v>
      </c>
      <c r="X1477" s="213">
        <f t="shared" ref="X1477:X1486" si="386">U1477+V1477+W1477</f>
        <v>0</v>
      </c>
      <c r="Y1477" s="213" t="s">
        <v>1</v>
      </c>
      <c r="Z1477" s="213">
        <v>1</v>
      </c>
      <c r="AA1477" s="102">
        <v>1</v>
      </c>
      <c r="AB1477" s="194">
        <v>104000</v>
      </c>
      <c r="AC1477" s="194"/>
      <c r="AD1477" s="194"/>
      <c r="AE1477" s="213">
        <f t="shared" ref="AE1477:AE1487" si="387">AB1477+AC1477+AD1477</f>
        <v>104000</v>
      </c>
      <c r="AF1477" s="213" t="s">
        <v>1</v>
      </c>
      <c r="AG1477" s="213">
        <v>1</v>
      </c>
      <c r="AH1477" s="102">
        <v>1</v>
      </c>
      <c r="AI1477" s="194">
        <v>104000</v>
      </c>
      <c r="AJ1477" s="194"/>
      <c r="AK1477" s="194"/>
      <c r="AL1477" s="213">
        <f t="shared" ref="AL1477:AL1487" si="388">AI1477+AJ1477+AK1477</f>
        <v>104000</v>
      </c>
    </row>
    <row r="1478" spans="1:38">
      <c r="A1478" s="194">
        <v>2</v>
      </c>
      <c r="B1478" s="102" t="s">
        <v>8240</v>
      </c>
      <c r="C1478" s="102" t="s">
        <v>5283</v>
      </c>
      <c r="D1478" s="213">
        <v>1971</v>
      </c>
      <c r="E1478" s="213" t="s">
        <v>1091</v>
      </c>
      <c r="F1478" s="213" t="s">
        <v>1</v>
      </c>
      <c r="G1478" s="213" t="s">
        <v>1</v>
      </c>
      <c r="H1478" s="213">
        <v>1.5</v>
      </c>
      <c r="I1478" s="102">
        <v>1</v>
      </c>
      <c r="J1478" s="194">
        <v>124800</v>
      </c>
      <c r="K1478" s="194"/>
      <c r="L1478" s="194"/>
      <c r="M1478" s="213">
        <f t="shared" ref="M1478:M1487" si="389">+J1478+K1478+L1478</f>
        <v>124800</v>
      </c>
      <c r="N1478" s="213">
        <v>1.5</v>
      </c>
      <c r="O1478" s="102">
        <v>1</v>
      </c>
      <c r="P1478" s="194">
        <v>124800</v>
      </c>
      <c r="Q1478" s="194"/>
      <c r="R1478" s="194"/>
      <c r="S1478" s="213">
        <f t="shared" ref="S1478:S1487" si="390">P1478+Q1478+R1478</f>
        <v>124800</v>
      </c>
      <c r="T1478" s="213">
        <f t="shared" si="385"/>
        <v>0</v>
      </c>
      <c r="U1478" s="213">
        <f t="shared" si="385"/>
        <v>0</v>
      </c>
      <c r="V1478" s="213">
        <f t="shared" si="385"/>
        <v>0</v>
      </c>
      <c r="W1478" s="213">
        <f t="shared" si="385"/>
        <v>0</v>
      </c>
      <c r="X1478" s="213">
        <f t="shared" si="386"/>
        <v>0</v>
      </c>
      <c r="Y1478" s="213" t="s">
        <v>1</v>
      </c>
      <c r="Z1478" s="213">
        <v>1.5</v>
      </c>
      <c r="AA1478" s="102">
        <v>1</v>
      </c>
      <c r="AB1478" s="194">
        <v>124800</v>
      </c>
      <c r="AC1478" s="194"/>
      <c r="AD1478" s="194"/>
      <c r="AE1478" s="213">
        <f t="shared" si="387"/>
        <v>124800</v>
      </c>
      <c r="AF1478" s="213" t="s">
        <v>1</v>
      </c>
      <c r="AG1478" s="213">
        <v>1.5</v>
      </c>
      <c r="AH1478" s="102">
        <v>1</v>
      </c>
      <c r="AI1478" s="194">
        <v>124800</v>
      </c>
      <c r="AJ1478" s="194"/>
      <c r="AK1478" s="194"/>
      <c r="AL1478" s="213">
        <f t="shared" si="388"/>
        <v>124800</v>
      </c>
    </row>
    <row r="1479" spans="1:38">
      <c r="A1479" s="194">
        <v>3</v>
      </c>
      <c r="B1479" s="102" t="s">
        <v>1856</v>
      </c>
      <c r="C1479" s="102" t="s">
        <v>5282</v>
      </c>
      <c r="D1479" s="213">
        <v>1953</v>
      </c>
      <c r="E1479" s="1105" t="s">
        <v>1100</v>
      </c>
      <c r="F1479" s="213" t="s">
        <v>1</v>
      </c>
      <c r="G1479" s="213" t="s">
        <v>1</v>
      </c>
      <c r="H1479" s="213">
        <v>1.4</v>
      </c>
      <c r="I1479" s="102">
        <v>1</v>
      </c>
      <c r="J1479" s="194">
        <v>116479.99999999999</v>
      </c>
      <c r="K1479" s="194"/>
      <c r="L1479" s="194"/>
      <c r="M1479" s="213">
        <f t="shared" si="389"/>
        <v>116479.99999999999</v>
      </c>
      <c r="N1479" s="213">
        <v>1.4</v>
      </c>
      <c r="O1479" s="102">
        <v>1</v>
      </c>
      <c r="P1479" s="194">
        <v>116479.99999999999</v>
      </c>
      <c r="Q1479" s="194"/>
      <c r="R1479" s="194"/>
      <c r="S1479" s="213">
        <f t="shared" si="390"/>
        <v>116479.99999999999</v>
      </c>
      <c r="T1479" s="213">
        <f t="shared" si="385"/>
        <v>0</v>
      </c>
      <c r="U1479" s="213">
        <f t="shared" si="385"/>
        <v>0</v>
      </c>
      <c r="V1479" s="213">
        <f t="shared" si="385"/>
        <v>0</v>
      </c>
      <c r="W1479" s="213">
        <f t="shared" si="385"/>
        <v>0</v>
      </c>
      <c r="X1479" s="213">
        <f t="shared" si="386"/>
        <v>0</v>
      </c>
      <c r="Y1479" s="213" t="s">
        <v>1</v>
      </c>
      <c r="Z1479" s="213">
        <v>1.4</v>
      </c>
      <c r="AA1479" s="102">
        <v>1</v>
      </c>
      <c r="AB1479" s="194">
        <v>116479.99999999999</v>
      </c>
      <c r="AC1479" s="194"/>
      <c r="AD1479" s="194"/>
      <c r="AE1479" s="213">
        <f t="shared" si="387"/>
        <v>116479.99999999999</v>
      </c>
      <c r="AF1479" s="213" t="s">
        <v>1</v>
      </c>
      <c r="AG1479" s="213">
        <v>1.4</v>
      </c>
      <c r="AH1479" s="102">
        <v>1</v>
      </c>
      <c r="AI1479" s="194">
        <v>116479.99999999999</v>
      </c>
      <c r="AJ1479" s="194"/>
      <c r="AK1479" s="194"/>
      <c r="AL1479" s="213">
        <f t="shared" si="388"/>
        <v>116479.99999999999</v>
      </c>
    </row>
    <row r="1480" spans="1:38">
      <c r="A1480" s="194">
        <v>4</v>
      </c>
      <c r="B1480" s="102" t="s">
        <v>8241</v>
      </c>
      <c r="C1480" s="102" t="s">
        <v>5283</v>
      </c>
      <c r="D1480" s="213">
        <v>1944</v>
      </c>
      <c r="E1480" s="213" t="s">
        <v>1098</v>
      </c>
      <c r="F1480" s="213" t="s">
        <v>1</v>
      </c>
      <c r="G1480" s="213" t="s">
        <v>1</v>
      </c>
      <c r="H1480" s="213">
        <v>1</v>
      </c>
      <c r="I1480" s="102">
        <v>1</v>
      </c>
      <c r="J1480" s="194">
        <v>95625</v>
      </c>
      <c r="K1480" s="194"/>
      <c r="L1480" s="194"/>
      <c r="M1480" s="213">
        <f t="shared" si="389"/>
        <v>95625</v>
      </c>
      <c r="N1480" s="213">
        <v>1</v>
      </c>
      <c r="O1480" s="102">
        <v>1</v>
      </c>
      <c r="P1480" s="194">
        <v>95625</v>
      </c>
      <c r="Q1480" s="194"/>
      <c r="R1480" s="194"/>
      <c r="S1480" s="213">
        <f t="shared" si="390"/>
        <v>95625</v>
      </c>
      <c r="T1480" s="213">
        <f t="shared" si="385"/>
        <v>0</v>
      </c>
      <c r="U1480" s="213">
        <f t="shared" si="385"/>
        <v>0</v>
      </c>
      <c r="V1480" s="213">
        <f t="shared" si="385"/>
        <v>0</v>
      </c>
      <c r="W1480" s="213">
        <f t="shared" si="385"/>
        <v>0</v>
      </c>
      <c r="X1480" s="213">
        <f t="shared" si="386"/>
        <v>0</v>
      </c>
      <c r="Y1480" s="213" t="s">
        <v>1</v>
      </c>
      <c r="Z1480" s="213">
        <v>1</v>
      </c>
      <c r="AA1480" s="102">
        <v>1</v>
      </c>
      <c r="AB1480" s="194">
        <v>95625</v>
      </c>
      <c r="AC1480" s="194"/>
      <c r="AD1480" s="194"/>
      <c r="AE1480" s="213">
        <f t="shared" si="387"/>
        <v>95625</v>
      </c>
      <c r="AF1480" s="213" t="s">
        <v>1</v>
      </c>
      <c r="AG1480" s="213">
        <v>1</v>
      </c>
      <c r="AH1480" s="102">
        <v>1</v>
      </c>
      <c r="AI1480" s="194">
        <v>95625</v>
      </c>
      <c r="AJ1480" s="194"/>
      <c r="AK1480" s="194"/>
      <c r="AL1480" s="213">
        <f t="shared" si="388"/>
        <v>95625</v>
      </c>
    </row>
    <row r="1481" spans="1:38">
      <c r="A1481" s="194">
        <v>5</v>
      </c>
      <c r="B1481" s="102" t="s">
        <v>8242</v>
      </c>
      <c r="C1481" s="102" t="s">
        <v>5283</v>
      </c>
      <c r="D1481" s="213">
        <v>2022</v>
      </c>
      <c r="E1481" s="213" t="s">
        <v>1096</v>
      </c>
      <c r="F1481" s="213" t="s">
        <v>1</v>
      </c>
      <c r="G1481" s="213" t="s">
        <v>1</v>
      </c>
      <c r="H1481" s="213">
        <v>1.6</v>
      </c>
      <c r="I1481" s="102">
        <v>1</v>
      </c>
      <c r="J1481" s="194">
        <v>133120</v>
      </c>
      <c r="K1481" s="194"/>
      <c r="L1481" s="194"/>
      <c r="M1481" s="213">
        <f t="shared" si="389"/>
        <v>133120</v>
      </c>
      <c r="N1481" s="213">
        <v>1.6</v>
      </c>
      <c r="O1481" s="102">
        <v>1</v>
      </c>
      <c r="P1481" s="194">
        <v>133120</v>
      </c>
      <c r="Q1481" s="194"/>
      <c r="R1481" s="194"/>
      <c r="S1481" s="213">
        <f t="shared" si="390"/>
        <v>133120</v>
      </c>
      <c r="T1481" s="213">
        <f t="shared" si="385"/>
        <v>0</v>
      </c>
      <c r="U1481" s="213">
        <f t="shared" si="385"/>
        <v>0</v>
      </c>
      <c r="V1481" s="213">
        <f t="shared" si="385"/>
        <v>0</v>
      </c>
      <c r="W1481" s="213">
        <f t="shared" si="385"/>
        <v>0</v>
      </c>
      <c r="X1481" s="213">
        <f t="shared" si="386"/>
        <v>0</v>
      </c>
      <c r="Y1481" s="213" t="s">
        <v>1</v>
      </c>
      <c r="Z1481" s="213">
        <v>1.6</v>
      </c>
      <c r="AA1481" s="102">
        <v>1</v>
      </c>
      <c r="AB1481" s="194">
        <v>133120</v>
      </c>
      <c r="AC1481" s="194"/>
      <c r="AD1481" s="194"/>
      <c r="AE1481" s="213">
        <f t="shared" si="387"/>
        <v>133120</v>
      </c>
      <c r="AF1481" s="213" t="s">
        <v>1</v>
      </c>
      <c r="AG1481" s="213">
        <v>1.6</v>
      </c>
      <c r="AH1481" s="102">
        <v>1</v>
      </c>
      <c r="AI1481" s="194">
        <v>133120</v>
      </c>
      <c r="AJ1481" s="194"/>
      <c r="AK1481" s="194"/>
      <c r="AL1481" s="213">
        <f t="shared" si="388"/>
        <v>133120</v>
      </c>
    </row>
    <row r="1482" spans="1:38">
      <c r="A1482" s="194">
        <v>6</v>
      </c>
      <c r="B1482" s="102" t="s">
        <v>8243</v>
      </c>
      <c r="C1482" s="102" t="s">
        <v>5282</v>
      </c>
      <c r="D1482" s="213">
        <v>1966</v>
      </c>
      <c r="E1482" s="213" t="s">
        <v>1146</v>
      </c>
      <c r="F1482" s="213" t="s">
        <v>1</v>
      </c>
      <c r="G1482" s="213" t="s">
        <v>1</v>
      </c>
      <c r="H1482" s="213">
        <v>1</v>
      </c>
      <c r="I1482" s="102">
        <v>1</v>
      </c>
      <c r="J1482" s="194">
        <v>95625</v>
      </c>
      <c r="K1482" s="194"/>
      <c r="L1482" s="194"/>
      <c r="M1482" s="213">
        <f t="shared" si="389"/>
        <v>95625</v>
      </c>
      <c r="N1482" s="213">
        <v>1</v>
      </c>
      <c r="O1482" s="102">
        <v>1</v>
      </c>
      <c r="P1482" s="194">
        <v>95625</v>
      </c>
      <c r="Q1482" s="194"/>
      <c r="R1482" s="194"/>
      <c r="S1482" s="213">
        <f t="shared" si="390"/>
        <v>95625</v>
      </c>
      <c r="T1482" s="213">
        <f t="shared" si="385"/>
        <v>0</v>
      </c>
      <c r="U1482" s="213">
        <f t="shared" si="385"/>
        <v>0</v>
      </c>
      <c r="V1482" s="213">
        <f t="shared" si="385"/>
        <v>0</v>
      </c>
      <c r="W1482" s="213">
        <f t="shared" si="385"/>
        <v>0</v>
      </c>
      <c r="X1482" s="213">
        <f t="shared" si="386"/>
        <v>0</v>
      </c>
      <c r="Y1482" s="213" t="s">
        <v>1</v>
      </c>
      <c r="Z1482" s="213">
        <v>1</v>
      </c>
      <c r="AA1482" s="102">
        <v>1</v>
      </c>
      <c r="AB1482" s="194">
        <v>95625</v>
      </c>
      <c r="AC1482" s="194"/>
      <c r="AD1482" s="194"/>
      <c r="AE1482" s="213">
        <f t="shared" si="387"/>
        <v>95625</v>
      </c>
      <c r="AF1482" s="213" t="s">
        <v>1</v>
      </c>
      <c r="AG1482" s="213">
        <v>1</v>
      </c>
      <c r="AH1482" s="102">
        <v>1</v>
      </c>
      <c r="AI1482" s="194">
        <v>95625</v>
      </c>
      <c r="AJ1482" s="194"/>
      <c r="AK1482" s="194"/>
      <c r="AL1482" s="213">
        <f t="shared" si="388"/>
        <v>95625</v>
      </c>
    </row>
    <row r="1483" spans="1:38">
      <c r="A1483" s="194">
        <v>7</v>
      </c>
      <c r="B1483" s="102" t="s">
        <v>6879</v>
      </c>
      <c r="C1483" s="102" t="s">
        <v>5282</v>
      </c>
      <c r="D1483" s="213">
        <v>1972</v>
      </c>
      <c r="E1483" s="213" t="s">
        <v>1103</v>
      </c>
      <c r="F1483" s="213" t="s">
        <v>1</v>
      </c>
      <c r="G1483" s="213" t="s">
        <v>1</v>
      </c>
      <c r="H1483" s="213">
        <v>1</v>
      </c>
      <c r="I1483" s="102">
        <v>1</v>
      </c>
      <c r="J1483" s="194">
        <v>95625</v>
      </c>
      <c r="K1483" s="194"/>
      <c r="L1483" s="194"/>
      <c r="M1483" s="213">
        <f t="shared" si="389"/>
        <v>95625</v>
      </c>
      <c r="N1483" s="213">
        <v>1</v>
      </c>
      <c r="O1483" s="102">
        <v>1</v>
      </c>
      <c r="P1483" s="194">
        <v>95625</v>
      </c>
      <c r="Q1483" s="194"/>
      <c r="R1483" s="194"/>
      <c r="S1483" s="213">
        <f t="shared" si="390"/>
        <v>95625</v>
      </c>
      <c r="T1483" s="213">
        <f t="shared" si="385"/>
        <v>0</v>
      </c>
      <c r="U1483" s="213">
        <f t="shared" si="385"/>
        <v>0</v>
      </c>
      <c r="V1483" s="213">
        <f t="shared" si="385"/>
        <v>0</v>
      </c>
      <c r="W1483" s="213">
        <f t="shared" si="385"/>
        <v>0</v>
      </c>
      <c r="X1483" s="213">
        <f t="shared" si="386"/>
        <v>0</v>
      </c>
      <c r="Y1483" s="213" t="s">
        <v>1</v>
      </c>
      <c r="Z1483" s="213">
        <v>1</v>
      </c>
      <c r="AA1483" s="102">
        <v>1</v>
      </c>
      <c r="AB1483" s="194">
        <v>95625</v>
      </c>
      <c r="AC1483" s="194"/>
      <c r="AD1483" s="194"/>
      <c r="AE1483" s="213">
        <f t="shared" si="387"/>
        <v>95625</v>
      </c>
      <c r="AF1483" s="213" t="s">
        <v>1</v>
      </c>
      <c r="AG1483" s="213">
        <v>1</v>
      </c>
      <c r="AH1483" s="102">
        <v>1</v>
      </c>
      <c r="AI1483" s="194">
        <v>95625</v>
      </c>
      <c r="AJ1483" s="194"/>
      <c r="AK1483" s="194"/>
      <c r="AL1483" s="213">
        <f t="shared" si="388"/>
        <v>95625</v>
      </c>
    </row>
    <row r="1484" spans="1:38">
      <c r="A1484" s="194">
        <v>8</v>
      </c>
      <c r="B1484" s="102" t="s">
        <v>4333</v>
      </c>
      <c r="C1484" s="102" t="s">
        <v>5282</v>
      </c>
      <c r="D1484" s="213">
        <v>1957</v>
      </c>
      <c r="E1484" s="213" t="s">
        <v>1103</v>
      </c>
      <c r="F1484" s="213" t="s">
        <v>1</v>
      </c>
      <c r="G1484" s="213" t="s">
        <v>1</v>
      </c>
      <c r="H1484" s="213">
        <v>1</v>
      </c>
      <c r="I1484" s="102">
        <v>1</v>
      </c>
      <c r="J1484" s="194">
        <v>95625</v>
      </c>
      <c r="K1484" s="194"/>
      <c r="L1484" s="194"/>
      <c r="M1484" s="213">
        <f t="shared" si="389"/>
        <v>95625</v>
      </c>
      <c r="N1484" s="213">
        <v>1</v>
      </c>
      <c r="O1484" s="102">
        <v>1</v>
      </c>
      <c r="P1484" s="194">
        <v>95625</v>
      </c>
      <c r="Q1484" s="194"/>
      <c r="R1484" s="194"/>
      <c r="S1484" s="213">
        <f t="shared" si="390"/>
        <v>95625</v>
      </c>
      <c r="T1484" s="213">
        <f t="shared" si="385"/>
        <v>0</v>
      </c>
      <c r="U1484" s="213">
        <f t="shared" si="385"/>
        <v>0</v>
      </c>
      <c r="V1484" s="213">
        <f t="shared" si="385"/>
        <v>0</v>
      </c>
      <c r="W1484" s="213">
        <f t="shared" si="385"/>
        <v>0</v>
      </c>
      <c r="X1484" s="213">
        <f t="shared" si="386"/>
        <v>0</v>
      </c>
      <c r="Y1484" s="213" t="s">
        <v>1</v>
      </c>
      <c r="Z1484" s="213">
        <v>1</v>
      </c>
      <c r="AA1484" s="102">
        <v>1</v>
      </c>
      <c r="AB1484" s="194">
        <v>95625</v>
      </c>
      <c r="AC1484" s="194"/>
      <c r="AD1484" s="194"/>
      <c r="AE1484" s="213">
        <f t="shared" si="387"/>
        <v>95625</v>
      </c>
      <c r="AF1484" s="213" t="s">
        <v>1</v>
      </c>
      <c r="AG1484" s="213">
        <v>1</v>
      </c>
      <c r="AH1484" s="102">
        <v>1</v>
      </c>
      <c r="AI1484" s="194">
        <v>95625</v>
      </c>
      <c r="AJ1484" s="194"/>
      <c r="AK1484" s="194"/>
      <c r="AL1484" s="213">
        <f t="shared" si="388"/>
        <v>95625</v>
      </c>
    </row>
    <row r="1485" spans="1:38">
      <c r="A1485" s="194">
        <v>9</v>
      </c>
      <c r="B1485" s="102" t="s">
        <v>6880</v>
      </c>
      <c r="C1485" s="102" t="s">
        <v>5282</v>
      </c>
      <c r="D1485" s="213">
        <v>1988</v>
      </c>
      <c r="E1485" s="213" t="s">
        <v>1103</v>
      </c>
      <c r="F1485" s="213" t="s">
        <v>1</v>
      </c>
      <c r="G1485" s="213" t="s">
        <v>1</v>
      </c>
      <c r="H1485" s="213">
        <v>1</v>
      </c>
      <c r="I1485" s="102">
        <v>1</v>
      </c>
      <c r="J1485" s="194">
        <v>104000</v>
      </c>
      <c r="K1485" s="194"/>
      <c r="L1485" s="194"/>
      <c r="M1485" s="213">
        <f t="shared" si="389"/>
        <v>104000</v>
      </c>
      <c r="N1485" s="213">
        <v>1</v>
      </c>
      <c r="O1485" s="102">
        <v>1</v>
      </c>
      <c r="P1485" s="194">
        <v>104000</v>
      </c>
      <c r="Q1485" s="194"/>
      <c r="R1485" s="194"/>
      <c r="S1485" s="213">
        <f t="shared" si="390"/>
        <v>104000</v>
      </c>
      <c r="T1485" s="213">
        <f t="shared" si="385"/>
        <v>0</v>
      </c>
      <c r="U1485" s="213">
        <f t="shared" si="385"/>
        <v>0</v>
      </c>
      <c r="V1485" s="213">
        <f t="shared" si="385"/>
        <v>0</v>
      </c>
      <c r="W1485" s="213">
        <f t="shared" si="385"/>
        <v>0</v>
      </c>
      <c r="X1485" s="213">
        <f t="shared" si="386"/>
        <v>0</v>
      </c>
      <c r="Y1485" s="213" t="s">
        <v>1</v>
      </c>
      <c r="Z1485" s="213">
        <v>1</v>
      </c>
      <c r="AA1485" s="102">
        <v>1</v>
      </c>
      <c r="AB1485" s="194">
        <v>104000</v>
      </c>
      <c r="AC1485" s="194"/>
      <c r="AD1485" s="194"/>
      <c r="AE1485" s="213">
        <f t="shared" si="387"/>
        <v>104000</v>
      </c>
      <c r="AF1485" s="213" t="s">
        <v>1</v>
      </c>
      <c r="AG1485" s="213">
        <v>1</v>
      </c>
      <c r="AH1485" s="102">
        <v>1</v>
      </c>
      <c r="AI1485" s="194">
        <v>104000</v>
      </c>
      <c r="AJ1485" s="194"/>
      <c r="AK1485" s="194"/>
      <c r="AL1485" s="213">
        <f t="shared" si="388"/>
        <v>104000</v>
      </c>
    </row>
    <row r="1486" spans="1:38">
      <c r="A1486" s="194">
        <v>10</v>
      </c>
      <c r="B1486" s="102" t="s">
        <v>8244</v>
      </c>
      <c r="C1486" s="102" t="s">
        <v>5283</v>
      </c>
      <c r="D1486" s="213">
        <v>1969</v>
      </c>
      <c r="E1486" s="213" t="s">
        <v>1155</v>
      </c>
      <c r="F1486" s="213" t="s">
        <v>1</v>
      </c>
      <c r="G1486" s="213" t="s">
        <v>1</v>
      </c>
      <c r="H1486" s="213">
        <v>1</v>
      </c>
      <c r="I1486" s="102">
        <v>1</v>
      </c>
      <c r="J1486" s="194">
        <v>104000</v>
      </c>
      <c r="K1486" s="194"/>
      <c r="L1486" s="194"/>
      <c r="M1486" s="213">
        <f t="shared" si="389"/>
        <v>104000</v>
      </c>
      <c r="N1486" s="213">
        <v>1</v>
      </c>
      <c r="O1486" s="102">
        <v>1</v>
      </c>
      <c r="P1486" s="194">
        <v>104000</v>
      </c>
      <c r="Q1486" s="194"/>
      <c r="R1486" s="194"/>
      <c r="S1486" s="213">
        <f t="shared" si="390"/>
        <v>104000</v>
      </c>
      <c r="T1486" s="213">
        <f t="shared" si="385"/>
        <v>0</v>
      </c>
      <c r="U1486" s="213">
        <f t="shared" si="385"/>
        <v>0</v>
      </c>
      <c r="V1486" s="213">
        <f t="shared" si="385"/>
        <v>0</v>
      </c>
      <c r="W1486" s="213">
        <f t="shared" si="385"/>
        <v>0</v>
      </c>
      <c r="X1486" s="213">
        <f t="shared" si="386"/>
        <v>0</v>
      </c>
      <c r="Y1486" s="213" t="s">
        <v>1</v>
      </c>
      <c r="Z1486" s="213">
        <v>1</v>
      </c>
      <c r="AA1486" s="102">
        <v>1</v>
      </c>
      <c r="AB1486" s="194">
        <v>104000</v>
      </c>
      <c r="AC1486" s="194"/>
      <c r="AD1486" s="194"/>
      <c r="AE1486" s="213">
        <f t="shared" si="387"/>
        <v>104000</v>
      </c>
      <c r="AF1486" s="213" t="s">
        <v>1</v>
      </c>
      <c r="AG1486" s="213">
        <v>1</v>
      </c>
      <c r="AH1486" s="102">
        <v>1</v>
      </c>
      <c r="AI1486" s="194">
        <v>104000</v>
      </c>
      <c r="AJ1486" s="194"/>
      <c r="AK1486" s="194"/>
      <c r="AL1486" s="213">
        <f t="shared" si="388"/>
        <v>104000</v>
      </c>
    </row>
    <row r="1487" spans="1:38">
      <c r="A1487" s="194">
        <v>11</v>
      </c>
      <c r="B1487" s="102" t="s">
        <v>8245</v>
      </c>
      <c r="C1487" s="102" t="s">
        <v>5283</v>
      </c>
      <c r="D1487" s="213">
        <v>1976</v>
      </c>
      <c r="E1487" s="213" t="s">
        <v>1101</v>
      </c>
      <c r="F1487" s="213"/>
      <c r="G1487" s="213"/>
      <c r="H1487" s="213">
        <v>1.2</v>
      </c>
      <c r="I1487" s="102">
        <v>1</v>
      </c>
      <c r="J1487" s="194">
        <v>104000</v>
      </c>
      <c r="K1487" s="194"/>
      <c r="L1487" s="194"/>
      <c r="M1487" s="213">
        <f t="shared" si="389"/>
        <v>104000</v>
      </c>
      <c r="N1487" s="213">
        <v>1.2</v>
      </c>
      <c r="O1487" s="102">
        <v>1</v>
      </c>
      <c r="P1487" s="194">
        <v>104000</v>
      </c>
      <c r="Q1487" s="194"/>
      <c r="R1487" s="194"/>
      <c r="S1487" s="213">
        <f t="shared" si="390"/>
        <v>104000</v>
      </c>
      <c r="T1487" s="213"/>
      <c r="U1487" s="213"/>
      <c r="V1487" s="213"/>
      <c r="W1487" s="213"/>
      <c r="X1487" s="213"/>
      <c r="Y1487" s="213"/>
      <c r="Z1487" s="213">
        <v>1.2</v>
      </c>
      <c r="AA1487" s="102">
        <v>1</v>
      </c>
      <c r="AB1487" s="194">
        <v>104000</v>
      </c>
      <c r="AC1487" s="194"/>
      <c r="AD1487" s="194"/>
      <c r="AE1487" s="213">
        <f t="shared" si="387"/>
        <v>104000</v>
      </c>
      <c r="AF1487" s="213"/>
      <c r="AG1487" s="213">
        <v>1.2</v>
      </c>
      <c r="AH1487" s="102">
        <v>1</v>
      </c>
      <c r="AI1487" s="194">
        <v>104000</v>
      </c>
      <c r="AJ1487" s="194"/>
      <c r="AK1487" s="194"/>
      <c r="AL1487" s="213">
        <f t="shared" si="388"/>
        <v>104000</v>
      </c>
    </row>
    <row r="1488" spans="1:38" s="216" customFormat="1" ht="27">
      <c r="A1488" s="211"/>
      <c r="B1488" s="219" t="s">
        <v>227</v>
      </c>
      <c r="C1488" s="219"/>
      <c r="D1488" s="215" t="s">
        <v>1</v>
      </c>
      <c r="E1488" s="215" t="s">
        <v>1</v>
      </c>
      <c r="F1488" s="215" t="s">
        <v>1</v>
      </c>
      <c r="G1488" s="215" t="s">
        <v>1</v>
      </c>
      <c r="H1488" s="215" t="s">
        <v>1</v>
      </c>
      <c r="I1488" s="215">
        <f>SUM(I1477:I1487)</f>
        <v>11</v>
      </c>
      <c r="J1488" s="215">
        <f>SUM(J1477:J1487)</f>
        <v>1172900</v>
      </c>
      <c r="K1488" s="215">
        <f>SUM(K1477:K1487)</f>
        <v>0</v>
      </c>
      <c r="L1488" s="215">
        <f>SUM(L1477:L1487)</f>
        <v>0</v>
      </c>
      <c r="M1488" s="215">
        <f>SUM(M1477:M1487)</f>
        <v>1172900</v>
      </c>
      <c r="N1488" s="215"/>
      <c r="O1488" s="215">
        <f t="shared" ref="O1488:X1488" si="391">SUM(O1477:O1487)</f>
        <v>11</v>
      </c>
      <c r="P1488" s="215">
        <f t="shared" si="391"/>
        <v>1172900</v>
      </c>
      <c r="Q1488" s="215">
        <f t="shared" si="391"/>
        <v>0</v>
      </c>
      <c r="R1488" s="215">
        <f t="shared" si="391"/>
        <v>0</v>
      </c>
      <c r="S1488" s="215">
        <f t="shared" si="391"/>
        <v>1172900</v>
      </c>
      <c r="T1488" s="215">
        <f t="shared" si="391"/>
        <v>0</v>
      </c>
      <c r="U1488" s="215">
        <f t="shared" si="391"/>
        <v>0</v>
      </c>
      <c r="V1488" s="215">
        <f t="shared" si="391"/>
        <v>0</v>
      </c>
      <c r="W1488" s="215">
        <f t="shared" si="391"/>
        <v>0</v>
      </c>
      <c r="X1488" s="215">
        <f t="shared" si="391"/>
        <v>0</v>
      </c>
      <c r="Y1488" s="215"/>
      <c r="Z1488" s="215"/>
      <c r="AA1488" s="215">
        <f>SUM(AA1477:AA1487)</f>
        <v>11</v>
      </c>
      <c r="AB1488" s="215">
        <f>SUM(AB1477:AB1487)</f>
        <v>1172900</v>
      </c>
      <c r="AC1488" s="215">
        <f>SUM(AC1477:AC1487)</f>
        <v>0</v>
      </c>
      <c r="AD1488" s="215">
        <f>SUM(AD1477:AD1487)</f>
        <v>0</v>
      </c>
      <c r="AE1488" s="215">
        <f>SUM(AE1477:AE1487)</f>
        <v>1172900</v>
      </c>
      <c r="AF1488" s="215"/>
      <c r="AG1488" s="215"/>
      <c r="AH1488" s="215">
        <f>SUM(AH1477:AH1487)</f>
        <v>11</v>
      </c>
      <c r="AI1488" s="215">
        <f>SUM(AI1477:AI1487)</f>
        <v>1172900</v>
      </c>
      <c r="AJ1488" s="215">
        <f>SUM(AJ1477:AJ1487)</f>
        <v>0</v>
      </c>
      <c r="AK1488" s="215">
        <f>SUM(AK1477:AK1487)</f>
        <v>0</v>
      </c>
      <c r="AL1488" s="215">
        <f>SUM(AL1477:AL1487)</f>
        <v>1172900</v>
      </c>
    </row>
    <row r="1489" spans="1:38" s="216" customFormat="1" ht="30" customHeight="1" thickBot="1">
      <c r="A1489" s="211"/>
      <c r="B1489" s="545" t="s">
        <v>5395</v>
      </c>
      <c r="C1489" s="545"/>
      <c r="D1489" s="215" t="s">
        <v>1</v>
      </c>
      <c r="E1489" s="215" t="s">
        <v>1</v>
      </c>
      <c r="F1489" s="215" t="s">
        <v>1</v>
      </c>
      <c r="G1489" s="215" t="s">
        <v>1</v>
      </c>
      <c r="H1489" s="215" t="s">
        <v>1</v>
      </c>
      <c r="I1489" s="215">
        <f>+I1488+I1473</f>
        <v>39</v>
      </c>
      <c r="J1489" s="215">
        <f t="shared" ref="J1489:M1489" si="392">+J1488+J1473</f>
        <v>7080100</v>
      </c>
      <c r="K1489" s="215">
        <f t="shared" si="392"/>
        <v>0</v>
      </c>
      <c r="L1489" s="215">
        <f t="shared" si="392"/>
        <v>0</v>
      </c>
      <c r="M1489" s="215">
        <f t="shared" si="392"/>
        <v>7080100</v>
      </c>
      <c r="N1489" s="215"/>
      <c r="O1489" s="215">
        <f t="shared" ref="O1489:X1489" si="393">+O1488+O1473</f>
        <v>38</v>
      </c>
      <c r="P1489" s="215">
        <f t="shared" si="393"/>
        <v>6944484</v>
      </c>
      <c r="Q1489" s="215">
        <f t="shared" si="393"/>
        <v>0</v>
      </c>
      <c r="R1489" s="215">
        <f t="shared" si="393"/>
        <v>0</v>
      </c>
      <c r="S1489" s="215">
        <f t="shared" si="393"/>
        <v>6944484</v>
      </c>
      <c r="T1489" s="215">
        <f t="shared" si="393"/>
        <v>1</v>
      </c>
      <c r="U1489" s="215">
        <f t="shared" si="393"/>
        <v>135616</v>
      </c>
      <c r="V1489" s="215">
        <f t="shared" si="393"/>
        <v>0</v>
      </c>
      <c r="W1489" s="215">
        <f t="shared" si="393"/>
        <v>0</v>
      </c>
      <c r="X1489" s="215">
        <f t="shared" si="393"/>
        <v>135616</v>
      </c>
      <c r="Y1489" s="215"/>
      <c r="Z1489" s="215"/>
      <c r="AA1489" s="215">
        <f t="shared" ref="AA1489:AE1489" si="394">+AA1488+AA1473</f>
        <v>39</v>
      </c>
      <c r="AB1489" s="215">
        <f t="shared" si="394"/>
        <v>7247332</v>
      </c>
      <c r="AC1489" s="215">
        <f t="shared" si="394"/>
        <v>0</v>
      </c>
      <c r="AD1489" s="215">
        <f t="shared" si="394"/>
        <v>0</v>
      </c>
      <c r="AE1489" s="215">
        <f t="shared" si="394"/>
        <v>7247332</v>
      </c>
      <c r="AF1489" s="215"/>
      <c r="AG1489" s="215"/>
      <c r="AH1489" s="215">
        <f t="shared" ref="AH1489:AL1489" si="395">+AH1488+AH1473</f>
        <v>38</v>
      </c>
      <c r="AI1489" s="215">
        <f t="shared" si="395"/>
        <v>7374628</v>
      </c>
      <c r="AJ1489" s="215">
        <f t="shared" si="395"/>
        <v>0</v>
      </c>
      <c r="AK1489" s="215">
        <f t="shared" si="395"/>
        <v>0</v>
      </c>
      <c r="AL1489" s="215">
        <f t="shared" si="395"/>
        <v>7374628</v>
      </c>
    </row>
    <row r="1490" spans="1:38" s="176" customFormat="1" ht="49.5" customHeight="1">
      <c r="A1490" s="30"/>
      <c r="B1490" s="2562" t="s">
        <v>5568</v>
      </c>
      <c r="C1490" s="2562"/>
      <c r="D1490" s="2562"/>
      <c r="E1490" s="2562"/>
      <c r="F1490" s="2562"/>
      <c r="G1490" s="2562"/>
      <c r="H1490" s="2562"/>
      <c r="I1490" s="2562"/>
      <c r="J1490" s="2562"/>
      <c r="K1490" s="31"/>
      <c r="L1490" s="31"/>
      <c r="M1490" s="175"/>
      <c r="N1490" s="175"/>
      <c r="O1490" s="34"/>
      <c r="P1490" s="175"/>
      <c r="Q1490" s="31"/>
      <c r="R1490" s="41" t="s">
        <v>215</v>
      </c>
      <c r="S1490" s="34"/>
      <c r="T1490" s="175"/>
      <c r="U1490" s="34"/>
      <c r="V1490" s="175"/>
      <c r="W1490" s="34"/>
      <c r="X1490" s="175"/>
      <c r="Y1490" s="134"/>
      <c r="Z1490" s="31"/>
      <c r="AA1490" s="174"/>
      <c r="AB1490" s="31"/>
      <c r="AC1490" s="31"/>
      <c r="AD1490" s="31"/>
      <c r="AE1490" s="41"/>
      <c r="AF1490" s="134"/>
      <c r="AG1490" s="31"/>
      <c r="AH1490" s="174"/>
      <c r="AI1490" s="31"/>
      <c r="AJ1490" s="31"/>
      <c r="AK1490" s="31"/>
      <c r="AL1490" s="41"/>
    </row>
    <row r="1491" spans="1:38" s="324" customFormat="1" ht="14.25">
      <c r="A1491" s="244"/>
      <c r="B1491" s="321"/>
      <c r="C1491" s="2548" t="s">
        <v>5278</v>
      </c>
      <c r="D1491" s="2548" t="s">
        <v>5279</v>
      </c>
      <c r="E1491" s="322"/>
      <c r="F1491" s="323"/>
      <c r="G1491" s="323"/>
      <c r="H1491" s="323"/>
      <c r="I1491" s="1257" t="s">
        <v>5364</v>
      </c>
      <c r="J1491" s="323"/>
      <c r="K1491" s="323"/>
      <c r="L1491" s="323"/>
      <c r="M1491" s="323"/>
      <c r="N1491" s="322"/>
      <c r="O1491" s="2531" t="s">
        <v>1978</v>
      </c>
      <c r="P1491" s="2531"/>
      <c r="Q1491" s="2531"/>
      <c r="R1491" s="2531"/>
      <c r="S1491" s="2560"/>
      <c r="T1491" s="2561" t="s">
        <v>216</v>
      </c>
      <c r="U1491" s="2531"/>
      <c r="V1491" s="2531"/>
      <c r="W1491" s="2531"/>
      <c r="X1491" s="2560"/>
      <c r="Y1491" s="322"/>
      <c r="Z1491" s="323"/>
      <c r="AA1491" s="1257" t="s">
        <v>5883</v>
      </c>
      <c r="AB1491" s="323"/>
      <c r="AC1491" s="323"/>
      <c r="AD1491" s="323"/>
      <c r="AE1491" s="442"/>
      <c r="AF1491" s="322"/>
      <c r="AG1491" s="323"/>
      <c r="AH1491" s="1257" t="s">
        <v>7103</v>
      </c>
      <c r="AI1491" s="323"/>
      <c r="AJ1491" s="323"/>
      <c r="AK1491" s="323"/>
      <c r="AL1491" s="442"/>
    </row>
    <row r="1492" spans="1:38" s="176" customFormat="1" ht="76.5">
      <c r="A1492" s="210" t="s">
        <v>114</v>
      </c>
      <c r="B1492" s="2162" t="s">
        <v>218</v>
      </c>
      <c r="C1492" s="2550"/>
      <c r="D1492" s="2550"/>
      <c r="E1492" s="2162" t="s">
        <v>219</v>
      </c>
      <c r="F1492" s="2162" t="s">
        <v>220</v>
      </c>
      <c r="G1492" s="2162" t="s">
        <v>221</v>
      </c>
      <c r="H1492" s="521" t="s">
        <v>5368</v>
      </c>
      <c r="I1492" s="2162" t="s">
        <v>211</v>
      </c>
      <c r="J1492" s="281" t="s">
        <v>460</v>
      </c>
      <c r="K1492" s="2162" t="s">
        <v>222</v>
      </c>
      <c r="L1492" s="2162" t="s">
        <v>223</v>
      </c>
      <c r="M1492" s="2162" t="s">
        <v>5365</v>
      </c>
      <c r="N1492" s="521" t="s">
        <v>4246</v>
      </c>
      <c r="O1492" s="2162" t="s">
        <v>211</v>
      </c>
      <c r="P1492" s="2162" t="s">
        <v>240</v>
      </c>
      <c r="Q1492" s="2162" t="s">
        <v>222</v>
      </c>
      <c r="R1492" s="2162" t="s">
        <v>223</v>
      </c>
      <c r="S1492" s="2162" t="s">
        <v>5366</v>
      </c>
      <c r="T1492" s="2162" t="s">
        <v>211</v>
      </c>
      <c r="U1492" s="2162" t="s">
        <v>240</v>
      </c>
      <c r="V1492" s="2162" t="s">
        <v>222</v>
      </c>
      <c r="W1492" s="2162" t="s">
        <v>223</v>
      </c>
      <c r="X1492" s="2162" t="s">
        <v>5367</v>
      </c>
      <c r="Y1492" s="2162" t="s">
        <v>221</v>
      </c>
      <c r="Z1492" s="521" t="s">
        <v>6685</v>
      </c>
      <c r="AA1492" s="2162" t="s">
        <v>211</v>
      </c>
      <c r="AB1492" s="2162" t="s">
        <v>240</v>
      </c>
      <c r="AC1492" s="2162" t="s">
        <v>222</v>
      </c>
      <c r="AD1492" s="2162" t="s">
        <v>223</v>
      </c>
      <c r="AE1492" s="2162" t="s">
        <v>254</v>
      </c>
      <c r="AF1492" s="2162" t="s">
        <v>221</v>
      </c>
      <c r="AG1492" s="521" t="s">
        <v>8075</v>
      </c>
      <c r="AH1492" s="2162" t="s">
        <v>211</v>
      </c>
      <c r="AI1492" s="2162" t="s">
        <v>240</v>
      </c>
      <c r="AJ1492" s="2162" t="s">
        <v>222</v>
      </c>
      <c r="AK1492" s="2162" t="s">
        <v>223</v>
      </c>
      <c r="AL1492" s="2162" t="s">
        <v>254</v>
      </c>
    </row>
    <row r="1493" spans="1:38" s="35" customFormat="1" ht="12.75">
      <c r="A1493" s="123">
        <v>1</v>
      </c>
      <c r="B1493" s="123">
        <v>2</v>
      </c>
      <c r="C1493" s="123"/>
      <c r="D1493" s="123">
        <v>3</v>
      </c>
      <c r="E1493" s="123">
        <v>4</v>
      </c>
      <c r="F1493" s="123">
        <v>5</v>
      </c>
      <c r="G1493" s="123">
        <v>6</v>
      </c>
      <c r="H1493" s="123">
        <v>7</v>
      </c>
      <c r="I1493" s="123">
        <v>8</v>
      </c>
      <c r="J1493" s="123">
        <v>9</v>
      </c>
      <c r="K1493" s="123">
        <v>10</v>
      </c>
      <c r="L1493" s="123">
        <v>11</v>
      </c>
      <c r="M1493" s="123">
        <v>12</v>
      </c>
      <c r="N1493" s="123">
        <v>13</v>
      </c>
      <c r="O1493" s="123">
        <v>14</v>
      </c>
      <c r="P1493" s="123">
        <v>15</v>
      </c>
      <c r="Q1493" s="123">
        <v>16</v>
      </c>
      <c r="R1493" s="123">
        <v>17</v>
      </c>
      <c r="S1493" s="123">
        <v>18</v>
      </c>
      <c r="T1493" s="123">
        <v>19</v>
      </c>
      <c r="U1493" s="123">
        <v>20</v>
      </c>
      <c r="V1493" s="123">
        <v>21</v>
      </c>
      <c r="W1493" s="123">
        <v>22</v>
      </c>
      <c r="X1493" s="123">
        <v>23</v>
      </c>
      <c r="Y1493" s="123">
        <v>24</v>
      </c>
      <c r="Z1493" s="123">
        <v>25</v>
      </c>
      <c r="AA1493" s="123">
        <v>26</v>
      </c>
      <c r="AB1493" s="123">
        <v>27</v>
      </c>
      <c r="AC1493" s="123">
        <v>28</v>
      </c>
      <c r="AD1493" s="123">
        <v>29</v>
      </c>
      <c r="AE1493" s="123">
        <v>30</v>
      </c>
      <c r="AF1493" s="123">
        <v>31</v>
      </c>
      <c r="AG1493" s="123">
        <v>32</v>
      </c>
      <c r="AH1493" s="123">
        <v>33</v>
      </c>
      <c r="AI1493" s="123">
        <v>34</v>
      </c>
      <c r="AJ1493" s="123">
        <v>35</v>
      </c>
      <c r="AK1493" s="123">
        <v>36</v>
      </c>
      <c r="AL1493" s="123">
        <v>37</v>
      </c>
    </row>
    <row r="1494" spans="1:38" ht="27">
      <c r="A1494" s="211" t="s">
        <v>3</v>
      </c>
      <c r="B1494" s="212" t="s">
        <v>4247</v>
      </c>
      <c r="C1494" s="212"/>
      <c r="D1494" s="213"/>
      <c r="E1494" s="213"/>
      <c r="F1494" s="213"/>
      <c r="G1494" s="213"/>
      <c r="H1494" s="213"/>
      <c r="I1494" s="212"/>
      <c r="J1494" s="213"/>
      <c r="K1494" s="213"/>
      <c r="L1494" s="213"/>
      <c r="M1494" s="213"/>
      <c r="N1494" s="213"/>
      <c r="O1494" s="212"/>
      <c r="P1494" s="213"/>
      <c r="Q1494" s="213"/>
      <c r="R1494" s="213"/>
      <c r="S1494" s="212"/>
      <c r="T1494" s="213"/>
      <c r="U1494" s="212"/>
      <c r="V1494" s="213"/>
      <c r="W1494" s="106"/>
      <c r="X1494" s="106"/>
      <c r="Y1494" s="213"/>
      <c r="Z1494" s="213"/>
      <c r="AA1494" s="212"/>
      <c r="AB1494" s="213"/>
      <c r="AC1494" s="213"/>
      <c r="AD1494" s="213"/>
      <c r="AE1494" s="213"/>
      <c r="AF1494" s="213"/>
      <c r="AG1494" s="213"/>
      <c r="AH1494" s="212"/>
      <c r="AI1494" s="213"/>
      <c r="AJ1494" s="213"/>
      <c r="AK1494" s="213"/>
      <c r="AL1494" s="213"/>
    </row>
    <row r="1495" spans="1:38">
      <c r="A1495" s="194"/>
      <c r="B1495" s="179" t="s">
        <v>126</v>
      </c>
      <c r="C1495" s="179"/>
      <c r="D1495" s="213"/>
      <c r="E1495" s="213"/>
      <c r="F1495" s="213"/>
      <c r="G1495" s="213"/>
      <c r="H1495" s="213"/>
      <c r="I1495" s="179"/>
      <c r="J1495" s="179"/>
      <c r="K1495" s="179"/>
      <c r="L1495" s="179"/>
      <c r="M1495" s="179"/>
      <c r="N1495" s="213"/>
      <c r="O1495" s="179"/>
      <c r="P1495" s="179"/>
      <c r="Q1495" s="179"/>
      <c r="R1495" s="179"/>
      <c r="S1495" s="179"/>
      <c r="T1495" s="179"/>
      <c r="U1495" s="179"/>
      <c r="V1495" s="179"/>
      <c r="W1495" s="106"/>
      <c r="X1495" s="106"/>
      <c r="Y1495" s="213"/>
      <c r="Z1495" s="213"/>
      <c r="AA1495" s="179"/>
      <c r="AB1495" s="179"/>
      <c r="AC1495" s="179"/>
      <c r="AD1495" s="179"/>
      <c r="AE1495" s="179"/>
      <c r="AF1495" s="213"/>
      <c r="AG1495" s="213"/>
      <c r="AH1495" s="179"/>
      <c r="AI1495" s="179"/>
      <c r="AJ1495" s="179"/>
      <c r="AK1495" s="179"/>
      <c r="AL1495" s="179"/>
    </row>
    <row r="1496" spans="1:38">
      <c r="A1496" s="194"/>
      <c r="B1496" s="179" t="s">
        <v>225</v>
      </c>
      <c r="C1496" s="179"/>
      <c r="D1496" s="213"/>
      <c r="E1496" s="213"/>
      <c r="F1496" s="213"/>
      <c r="G1496" s="213"/>
      <c r="H1496" s="213"/>
      <c r="I1496" s="179"/>
      <c r="J1496" s="179"/>
      <c r="K1496" s="179"/>
      <c r="L1496" s="179"/>
      <c r="M1496" s="179"/>
      <c r="N1496" s="213"/>
      <c r="O1496" s="179"/>
      <c r="P1496" s="179"/>
      <c r="Q1496" s="179"/>
      <c r="R1496" s="179"/>
      <c r="S1496" s="179"/>
      <c r="T1496" s="179"/>
      <c r="U1496" s="179"/>
      <c r="V1496" s="179"/>
      <c r="W1496" s="106"/>
      <c r="X1496" s="106"/>
      <c r="Y1496" s="213"/>
      <c r="Z1496" s="213"/>
      <c r="AA1496" s="179"/>
      <c r="AB1496" s="179"/>
      <c r="AC1496" s="179"/>
      <c r="AD1496" s="179"/>
      <c r="AE1496" s="179"/>
      <c r="AF1496" s="213"/>
      <c r="AG1496" s="213"/>
      <c r="AH1496" s="179"/>
      <c r="AI1496" s="179"/>
      <c r="AJ1496" s="179"/>
      <c r="AK1496" s="179"/>
      <c r="AL1496" s="179"/>
    </row>
    <row r="1497" spans="1:38">
      <c r="A1497" s="194"/>
      <c r="B1497" s="179" t="s">
        <v>226</v>
      </c>
      <c r="C1497" s="179"/>
      <c r="D1497" s="213"/>
      <c r="E1497" s="213"/>
      <c r="F1497" s="213"/>
      <c r="G1497" s="213"/>
      <c r="H1497" s="213"/>
      <c r="I1497" s="179"/>
      <c r="J1497" s="179"/>
      <c r="K1497" s="179"/>
      <c r="L1497" s="179"/>
      <c r="M1497" s="179"/>
      <c r="N1497" s="213"/>
      <c r="O1497" s="179"/>
      <c r="P1497" s="179"/>
      <c r="Q1497" s="179"/>
      <c r="R1497" s="179"/>
      <c r="S1497" s="179"/>
      <c r="T1497" s="179"/>
      <c r="U1497" s="179"/>
      <c r="V1497" s="179"/>
      <c r="W1497" s="106"/>
      <c r="X1497" s="106"/>
      <c r="Y1497" s="213"/>
      <c r="Z1497" s="213"/>
      <c r="AA1497" s="179"/>
      <c r="AB1497" s="179"/>
      <c r="AC1497" s="179"/>
      <c r="AD1497" s="179"/>
      <c r="AE1497" s="179"/>
      <c r="AF1497" s="213"/>
      <c r="AG1497" s="213"/>
      <c r="AH1497" s="179"/>
      <c r="AI1497" s="179"/>
      <c r="AJ1497" s="179"/>
      <c r="AK1497" s="179"/>
      <c r="AL1497" s="179"/>
    </row>
    <row r="1498" spans="1:38" ht="27">
      <c r="A1498" s="194">
        <v>1</v>
      </c>
      <c r="B1498" s="102" t="s">
        <v>1298</v>
      </c>
      <c r="C1498" s="102" t="s">
        <v>5283</v>
      </c>
      <c r="D1498" s="194">
        <v>1978</v>
      </c>
      <c r="E1498" s="942" t="s">
        <v>100</v>
      </c>
      <c r="F1498" s="194" t="s">
        <v>979</v>
      </c>
      <c r="G1498" s="194">
        <v>2</v>
      </c>
      <c r="H1498" s="194">
        <v>6.09</v>
      </c>
      <c r="I1498" s="102">
        <v>1</v>
      </c>
      <c r="J1498" s="102">
        <v>523328</v>
      </c>
      <c r="K1498" s="102"/>
      <c r="L1498" s="102"/>
      <c r="M1498" s="213">
        <f t="shared" ref="M1498:M1561" si="396">J1498+K1498+L1498</f>
        <v>523328</v>
      </c>
      <c r="N1498" s="194">
        <v>6.09</v>
      </c>
      <c r="O1498" s="102">
        <v>1</v>
      </c>
      <c r="P1498" s="194">
        <v>506688</v>
      </c>
      <c r="Q1498" s="194"/>
      <c r="R1498" s="194"/>
      <c r="S1498" s="213">
        <f t="shared" ref="S1498:S1561" si="397">P1498+Q1498+R1498</f>
        <v>506688</v>
      </c>
      <c r="T1498" s="213">
        <f t="shared" ref="T1498:W1524" si="398">I1498-O1498</f>
        <v>0</v>
      </c>
      <c r="U1498" s="213">
        <f t="shared" si="398"/>
        <v>16640</v>
      </c>
      <c r="V1498" s="213">
        <f t="shared" si="398"/>
        <v>0</v>
      </c>
      <c r="W1498" s="213">
        <f t="shared" si="398"/>
        <v>0</v>
      </c>
      <c r="X1498" s="213">
        <f t="shared" ref="X1498:X1561" si="399">U1498+V1498+W1498</f>
        <v>16640</v>
      </c>
      <c r="Y1498" s="194">
        <v>4</v>
      </c>
      <c r="Z1498" s="194">
        <v>6.5</v>
      </c>
      <c r="AA1498" s="102">
        <v>1</v>
      </c>
      <c r="AB1498" s="102">
        <v>540800</v>
      </c>
      <c r="AC1498" s="102"/>
      <c r="AD1498" s="102"/>
      <c r="AE1498" s="213">
        <f t="shared" ref="AE1498:AE1561" si="400">AB1498+AC1498+AD1498</f>
        <v>540800</v>
      </c>
      <c r="AF1498" s="194">
        <v>5</v>
      </c>
      <c r="AG1498" s="194">
        <v>6.5</v>
      </c>
      <c r="AH1498" s="102">
        <v>1</v>
      </c>
      <c r="AI1498" s="102">
        <v>540800</v>
      </c>
      <c r="AJ1498" s="102"/>
      <c r="AK1498" s="102"/>
      <c r="AL1498" s="213">
        <f t="shared" ref="AL1498:AL1561" si="401">AI1498+AJ1498+AK1498</f>
        <v>540800</v>
      </c>
    </row>
    <row r="1499" spans="1:38" ht="40.5">
      <c r="A1499" s="194">
        <v>2</v>
      </c>
      <c r="B1499" s="102" t="s">
        <v>1226</v>
      </c>
      <c r="C1499" s="102" t="s">
        <v>5282</v>
      </c>
      <c r="D1499" s="194">
        <v>1980</v>
      </c>
      <c r="E1499" s="942" t="s">
        <v>101</v>
      </c>
      <c r="F1499" s="194" t="s">
        <v>981</v>
      </c>
      <c r="G1499" s="194">
        <v>2</v>
      </c>
      <c r="H1499" s="194">
        <v>5.01</v>
      </c>
      <c r="I1499" s="102">
        <v>1</v>
      </c>
      <c r="J1499" s="102">
        <v>475072</v>
      </c>
      <c r="K1499" s="102"/>
      <c r="L1499" s="102"/>
      <c r="M1499" s="213">
        <f t="shared" si="396"/>
        <v>475072</v>
      </c>
      <c r="N1499" s="194">
        <v>5.52</v>
      </c>
      <c r="O1499" s="102">
        <v>1</v>
      </c>
      <c r="P1499" s="194">
        <v>459263.99999999994</v>
      </c>
      <c r="Q1499" s="194"/>
      <c r="R1499" s="194"/>
      <c r="S1499" s="213">
        <f t="shared" si="397"/>
        <v>459263.99999999994</v>
      </c>
      <c r="T1499" s="213">
        <f t="shared" si="398"/>
        <v>0</v>
      </c>
      <c r="U1499" s="213">
        <f t="shared" si="398"/>
        <v>15808.000000000058</v>
      </c>
      <c r="V1499" s="213">
        <f t="shared" si="398"/>
        <v>0</v>
      </c>
      <c r="W1499" s="213">
        <f t="shared" si="398"/>
        <v>0</v>
      </c>
      <c r="X1499" s="213">
        <f t="shared" si="399"/>
        <v>15808.000000000058</v>
      </c>
      <c r="Y1499" s="194">
        <v>9</v>
      </c>
      <c r="Z1499" s="194">
        <v>5.71</v>
      </c>
      <c r="AA1499" s="102">
        <v>1</v>
      </c>
      <c r="AB1499" s="102">
        <v>475072</v>
      </c>
      <c r="AC1499" s="102"/>
      <c r="AD1499" s="102"/>
      <c r="AE1499" s="213">
        <f t="shared" si="400"/>
        <v>475072</v>
      </c>
      <c r="AF1499" s="194">
        <v>10</v>
      </c>
      <c r="AG1499" s="194">
        <v>5.89</v>
      </c>
      <c r="AH1499" s="102">
        <v>1</v>
      </c>
      <c r="AI1499" s="102">
        <v>490048</v>
      </c>
      <c r="AJ1499" s="102"/>
      <c r="AK1499" s="102"/>
      <c r="AL1499" s="213">
        <f t="shared" si="401"/>
        <v>490048</v>
      </c>
    </row>
    <row r="1500" spans="1:38" ht="40.5">
      <c r="A1500" s="194">
        <v>3</v>
      </c>
      <c r="B1500" s="104" t="s">
        <v>6881</v>
      </c>
      <c r="C1500" s="104" t="s">
        <v>5282</v>
      </c>
      <c r="D1500" s="194">
        <v>1979</v>
      </c>
      <c r="E1500" s="942" t="s">
        <v>101</v>
      </c>
      <c r="F1500" s="194" t="s">
        <v>981</v>
      </c>
      <c r="G1500" s="194">
        <v>2</v>
      </c>
      <c r="H1500" s="194">
        <v>5.01</v>
      </c>
      <c r="I1500" s="102">
        <v>1</v>
      </c>
      <c r="J1500" s="102">
        <v>430976</v>
      </c>
      <c r="K1500" s="102"/>
      <c r="L1500" s="102"/>
      <c r="M1500" s="213">
        <f t="shared" si="396"/>
        <v>430976</v>
      </c>
      <c r="N1500" s="194">
        <v>5.01</v>
      </c>
      <c r="O1500" s="102">
        <v>1</v>
      </c>
      <c r="P1500" s="194">
        <v>416832</v>
      </c>
      <c r="Q1500" s="194"/>
      <c r="R1500" s="194"/>
      <c r="S1500" s="213">
        <f t="shared" si="397"/>
        <v>416832</v>
      </c>
      <c r="T1500" s="213">
        <f t="shared" si="398"/>
        <v>0</v>
      </c>
      <c r="U1500" s="213">
        <f t="shared" si="398"/>
        <v>14144</v>
      </c>
      <c r="V1500" s="213">
        <f t="shared" si="398"/>
        <v>0</v>
      </c>
      <c r="W1500" s="213">
        <f t="shared" si="398"/>
        <v>0</v>
      </c>
      <c r="X1500" s="213">
        <f t="shared" si="399"/>
        <v>14144</v>
      </c>
      <c r="Y1500" s="194">
        <v>4</v>
      </c>
      <c r="Z1500" s="194">
        <v>5.35</v>
      </c>
      <c r="AA1500" s="102">
        <v>1</v>
      </c>
      <c r="AB1500" s="102">
        <v>445119.99999999994</v>
      </c>
      <c r="AC1500" s="102"/>
      <c r="AD1500" s="102"/>
      <c r="AE1500" s="213">
        <f t="shared" si="400"/>
        <v>445119.99999999994</v>
      </c>
      <c r="AF1500" s="194">
        <v>5</v>
      </c>
      <c r="AG1500" s="194">
        <v>5.35</v>
      </c>
      <c r="AH1500" s="102">
        <v>1</v>
      </c>
      <c r="AI1500" s="102">
        <v>445119.99999999994</v>
      </c>
      <c r="AJ1500" s="102"/>
      <c r="AK1500" s="102"/>
      <c r="AL1500" s="213">
        <f t="shared" si="401"/>
        <v>445119.99999999994</v>
      </c>
    </row>
    <row r="1501" spans="1:38" ht="40.5">
      <c r="A1501" s="194">
        <v>4</v>
      </c>
      <c r="B1501" s="102" t="s">
        <v>8246</v>
      </c>
      <c r="C1501" s="102" t="s">
        <v>5283</v>
      </c>
      <c r="D1501" s="194">
        <v>1983</v>
      </c>
      <c r="E1501" s="942" t="s">
        <v>6882</v>
      </c>
      <c r="F1501" s="194" t="s">
        <v>981</v>
      </c>
      <c r="G1501" s="194">
        <v>7</v>
      </c>
      <c r="H1501" s="194">
        <v>5.52</v>
      </c>
      <c r="I1501" s="102">
        <v>1</v>
      </c>
      <c r="J1501" s="102">
        <v>416832</v>
      </c>
      <c r="K1501" s="102"/>
      <c r="L1501" s="102"/>
      <c r="M1501" s="213">
        <f t="shared" si="396"/>
        <v>416832</v>
      </c>
      <c r="N1501" s="194">
        <v>4.8600000000000003</v>
      </c>
      <c r="O1501" s="102">
        <v>1</v>
      </c>
      <c r="P1501" s="194">
        <v>404352</v>
      </c>
      <c r="Q1501" s="194"/>
      <c r="R1501" s="194"/>
      <c r="S1501" s="213">
        <f t="shared" si="397"/>
        <v>404352</v>
      </c>
      <c r="T1501" s="213">
        <f t="shared" si="398"/>
        <v>0</v>
      </c>
      <c r="U1501" s="213">
        <f t="shared" si="398"/>
        <v>12480</v>
      </c>
      <c r="V1501" s="213">
        <f t="shared" si="398"/>
        <v>0</v>
      </c>
      <c r="W1501" s="213">
        <f t="shared" si="398"/>
        <v>0</v>
      </c>
      <c r="X1501" s="213">
        <f t="shared" si="399"/>
        <v>12480</v>
      </c>
      <c r="Y1501" s="194">
        <v>3</v>
      </c>
      <c r="Z1501" s="194">
        <v>5.18</v>
      </c>
      <c r="AA1501" s="102">
        <v>1</v>
      </c>
      <c r="AB1501" s="102">
        <v>430976</v>
      </c>
      <c r="AC1501" s="102"/>
      <c r="AD1501" s="102"/>
      <c r="AE1501" s="213">
        <f t="shared" si="400"/>
        <v>430976</v>
      </c>
      <c r="AF1501" s="194">
        <v>4</v>
      </c>
      <c r="AG1501" s="194">
        <v>5.35</v>
      </c>
      <c r="AH1501" s="102">
        <v>1</v>
      </c>
      <c r="AI1501" s="102">
        <v>445119.99999999994</v>
      </c>
      <c r="AJ1501" s="102"/>
      <c r="AK1501" s="102"/>
      <c r="AL1501" s="213">
        <f t="shared" si="401"/>
        <v>445119.99999999994</v>
      </c>
    </row>
    <row r="1502" spans="1:38" ht="40.5">
      <c r="A1502" s="194">
        <v>5</v>
      </c>
      <c r="B1502" s="102" t="s">
        <v>1225</v>
      </c>
      <c r="C1502" s="102" t="s">
        <v>5282</v>
      </c>
      <c r="D1502" s="194">
        <v>1962</v>
      </c>
      <c r="E1502" s="942" t="s">
        <v>6883</v>
      </c>
      <c r="F1502" s="194" t="s">
        <v>981</v>
      </c>
      <c r="G1502" s="194">
        <v>22</v>
      </c>
      <c r="H1502" s="194">
        <v>6.49</v>
      </c>
      <c r="I1502" s="102">
        <v>1</v>
      </c>
      <c r="J1502" s="102">
        <v>539968</v>
      </c>
      <c r="K1502" s="102"/>
      <c r="L1502" s="102"/>
      <c r="M1502" s="213">
        <f t="shared" si="396"/>
        <v>539968</v>
      </c>
      <c r="N1502" s="194">
        <v>6.49</v>
      </c>
      <c r="O1502" s="102">
        <v>1</v>
      </c>
      <c r="P1502" s="194">
        <v>539968</v>
      </c>
      <c r="Q1502" s="194"/>
      <c r="R1502" s="194"/>
      <c r="S1502" s="213">
        <f t="shared" si="397"/>
        <v>539968</v>
      </c>
      <c r="T1502" s="213">
        <f t="shared" si="398"/>
        <v>0</v>
      </c>
      <c r="U1502" s="213">
        <f t="shared" si="398"/>
        <v>0</v>
      </c>
      <c r="V1502" s="213">
        <f t="shared" si="398"/>
        <v>0</v>
      </c>
      <c r="W1502" s="213">
        <f t="shared" si="398"/>
        <v>0</v>
      </c>
      <c r="X1502" s="213">
        <f t="shared" si="399"/>
        <v>0</v>
      </c>
      <c r="Y1502" s="194">
        <v>24</v>
      </c>
      <c r="Z1502" s="194">
        <v>6.49</v>
      </c>
      <c r="AA1502" s="102">
        <v>1</v>
      </c>
      <c r="AB1502" s="102">
        <v>539968</v>
      </c>
      <c r="AC1502" s="102"/>
      <c r="AD1502" s="102"/>
      <c r="AE1502" s="213">
        <f t="shared" si="400"/>
        <v>539968</v>
      </c>
      <c r="AF1502" s="194">
        <v>25</v>
      </c>
      <c r="AG1502" s="194">
        <v>6.49</v>
      </c>
      <c r="AH1502" s="102">
        <v>1</v>
      </c>
      <c r="AI1502" s="102">
        <v>539968</v>
      </c>
      <c r="AJ1502" s="102"/>
      <c r="AK1502" s="102"/>
      <c r="AL1502" s="213">
        <f t="shared" si="401"/>
        <v>539968</v>
      </c>
    </row>
    <row r="1503" spans="1:38" ht="40.5">
      <c r="A1503" s="194">
        <v>6</v>
      </c>
      <c r="B1503" s="104" t="s">
        <v>5386</v>
      </c>
      <c r="C1503" s="104" t="s">
        <v>5283</v>
      </c>
      <c r="D1503" s="194">
        <v>1975</v>
      </c>
      <c r="E1503" s="942" t="s">
        <v>4315</v>
      </c>
      <c r="F1503" s="194" t="s">
        <v>981</v>
      </c>
      <c r="G1503" s="194">
        <v>2</v>
      </c>
      <c r="H1503" s="194">
        <v>5.01</v>
      </c>
      <c r="I1503" s="102">
        <v>1</v>
      </c>
      <c r="J1503" s="102">
        <v>445119.99999999994</v>
      </c>
      <c r="K1503" s="102"/>
      <c r="L1503" s="102"/>
      <c r="M1503" s="213">
        <f t="shared" si="396"/>
        <v>445119.99999999994</v>
      </c>
      <c r="N1503" s="194">
        <v>5.18</v>
      </c>
      <c r="O1503" s="102">
        <v>1</v>
      </c>
      <c r="P1503" s="194">
        <v>430976</v>
      </c>
      <c r="Q1503" s="194"/>
      <c r="R1503" s="194"/>
      <c r="S1503" s="213">
        <f t="shared" si="397"/>
        <v>430976</v>
      </c>
      <c r="T1503" s="213">
        <f t="shared" si="398"/>
        <v>0</v>
      </c>
      <c r="U1503" s="213">
        <f t="shared" si="398"/>
        <v>14143.999999999942</v>
      </c>
      <c r="V1503" s="213">
        <f t="shared" si="398"/>
        <v>0</v>
      </c>
      <c r="W1503" s="213">
        <f t="shared" si="398"/>
        <v>0</v>
      </c>
      <c r="X1503" s="213">
        <f t="shared" si="399"/>
        <v>14143.999999999942</v>
      </c>
      <c r="Y1503" s="194">
        <v>5</v>
      </c>
      <c r="Z1503" s="194">
        <v>5.35</v>
      </c>
      <c r="AA1503" s="102">
        <v>1</v>
      </c>
      <c r="AB1503" s="102">
        <v>445119.99999999994</v>
      </c>
      <c r="AC1503" s="102"/>
      <c r="AD1503" s="102"/>
      <c r="AE1503" s="213">
        <f t="shared" si="400"/>
        <v>445119.99999999994</v>
      </c>
      <c r="AF1503" s="194">
        <v>6</v>
      </c>
      <c r="AG1503" s="194">
        <v>5.52</v>
      </c>
      <c r="AH1503" s="102">
        <v>1</v>
      </c>
      <c r="AI1503" s="102">
        <v>459263.99999999994</v>
      </c>
      <c r="AJ1503" s="102"/>
      <c r="AK1503" s="102"/>
      <c r="AL1503" s="213">
        <f t="shared" si="401"/>
        <v>459263.99999999994</v>
      </c>
    </row>
    <row r="1504" spans="1:38">
      <c r="A1504" s="194">
        <v>7</v>
      </c>
      <c r="B1504" s="102" t="s">
        <v>1263</v>
      </c>
      <c r="C1504" s="102" t="s">
        <v>5282</v>
      </c>
      <c r="D1504" s="194">
        <v>1981</v>
      </c>
      <c r="E1504" s="942" t="s">
        <v>1123</v>
      </c>
      <c r="F1504" s="194" t="s">
        <v>984</v>
      </c>
      <c r="G1504" s="194">
        <v>2</v>
      </c>
      <c r="H1504" s="194">
        <v>4.1399999999999997</v>
      </c>
      <c r="I1504" s="102">
        <v>1</v>
      </c>
      <c r="J1504" s="102">
        <v>355263.99999999994</v>
      </c>
      <c r="K1504" s="102"/>
      <c r="L1504" s="102"/>
      <c r="M1504" s="213">
        <f t="shared" si="396"/>
        <v>355263.99999999994</v>
      </c>
      <c r="N1504" s="194">
        <v>4.1399999999999997</v>
      </c>
      <c r="O1504" s="102">
        <v>1</v>
      </c>
      <c r="P1504" s="194">
        <v>344448</v>
      </c>
      <c r="Q1504" s="194"/>
      <c r="R1504" s="194"/>
      <c r="S1504" s="213">
        <f t="shared" si="397"/>
        <v>344448</v>
      </c>
      <c r="T1504" s="213">
        <f t="shared" si="398"/>
        <v>0</v>
      </c>
      <c r="U1504" s="213">
        <f t="shared" si="398"/>
        <v>10815.999999999942</v>
      </c>
      <c r="V1504" s="213">
        <f t="shared" si="398"/>
        <v>0</v>
      </c>
      <c r="W1504" s="213">
        <f t="shared" si="398"/>
        <v>0</v>
      </c>
      <c r="X1504" s="213">
        <f t="shared" si="399"/>
        <v>10815.999999999942</v>
      </c>
      <c r="Y1504" s="194">
        <v>4</v>
      </c>
      <c r="Z1504" s="194">
        <v>4.41</v>
      </c>
      <c r="AA1504" s="102">
        <v>1</v>
      </c>
      <c r="AB1504" s="102">
        <v>366912</v>
      </c>
      <c r="AC1504" s="102"/>
      <c r="AD1504" s="102"/>
      <c r="AE1504" s="213">
        <f t="shared" si="400"/>
        <v>366912</v>
      </c>
      <c r="AF1504" s="194">
        <v>5</v>
      </c>
      <c r="AG1504" s="194">
        <v>4.41</v>
      </c>
      <c r="AH1504" s="102">
        <v>1</v>
      </c>
      <c r="AI1504" s="102">
        <v>366912</v>
      </c>
      <c r="AJ1504" s="102"/>
      <c r="AK1504" s="102"/>
      <c r="AL1504" s="213">
        <f t="shared" si="401"/>
        <v>366912</v>
      </c>
    </row>
    <row r="1505" spans="1:38" ht="27">
      <c r="A1505" s="194">
        <v>8</v>
      </c>
      <c r="B1505" s="102" t="s">
        <v>6884</v>
      </c>
      <c r="C1505" s="102" t="s">
        <v>5282</v>
      </c>
      <c r="D1505" s="194">
        <v>2003</v>
      </c>
      <c r="E1505" s="942" t="s">
        <v>1163</v>
      </c>
      <c r="F1505" s="194" t="s">
        <v>990</v>
      </c>
      <c r="G1505" s="194">
        <v>2</v>
      </c>
      <c r="H1505" s="194">
        <v>1.79</v>
      </c>
      <c r="I1505" s="102">
        <v>1</v>
      </c>
      <c r="J1505" s="102">
        <v>153088</v>
      </c>
      <c r="K1505" s="102"/>
      <c r="L1505" s="102"/>
      <c r="M1505" s="213">
        <f t="shared" si="396"/>
        <v>153088</v>
      </c>
      <c r="N1505" s="194">
        <v>1.79</v>
      </c>
      <c r="O1505" s="102">
        <v>1</v>
      </c>
      <c r="P1505" s="194">
        <v>148928</v>
      </c>
      <c r="Q1505" s="194"/>
      <c r="R1505" s="194"/>
      <c r="S1505" s="213">
        <f t="shared" si="397"/>
        <v>148928</v>
      </c>
      <c r="T1505" s="213">
        <f t="shared" si="398"/>
        <v>0</v>
      </c>
      <c r="U1505" s="213">
        <f t="shared" si="398"/>
        <v>4160</v>
      </c>
      <c r="V1505" s="213">
        <f t="shared" si="398"/>
        <v>0</v>
      </c>
      <c r="W1505" s="213">
        <f t="shared" si="398"/>
        <v>0</v>
      </c>
      <c r="X1505" s="213">
        <f t="shared" si="399"/>
        <v>4160</v>
      </c>
      <c r="Y1505" s="194">
        <v>4</v>
      </c>
      <c r="Z1505" s="194">
        <v>1.9</v>
      </c>
      <c r="AA1505" s="102">
        <v>1</v>
      </c>
      <c r="AB1505" s="102">
        <v>158080</v>
      </c>
      <c r="AC1505" s="102"/>
      <c r="AD1505" s="102"/>
      <c r="AE1505" s="213">
        <f t="shared" si="400"/>
        <v>158080</v>
      </c>
      <c r="AF1505" s="194">
        <v>5</v>
      </c>
      <c r="AG1505" s="194">
        <v>1.9</v>
      </c>
      <c r="AH1505" s="102">
        <v>1</v>
      </c>
      <c r="AI1505" s="102">
        <v>158080</v>
      </c>
      <c r="AJ1505" s="102"/>
      <c r="AK1505" s="102"/>
      <c r="AL1505" s="213">
        <f t="shared" si="401"/>
        <v>158080</v>
      </c>
    </row>
    <row r="1506" spans="1:38" ht="27">
      <c r="A1506" s="194">
        <v>9</v>
      </c>
      <c r="B1506" s="104" t="s">
        <v>8247</v>
      </c>
      <c r="C1506" s="104" t="s">
        <v>5282</v>
      </c>
      <c r="D1506" s="194">
        <v>2005</v>
      </c>
      <c r="E1506" s="942" t="s">
        <v>1163</v>
      </c>
      <c r="F1506" s="194" t="s">
        <v>990</v>
      </c>
      <c r="G1506" s="194">
        <v>2</v>
      </c>
      <c r="H1506" s="194">
        <v>1.79</v>
      </c>
      <c r="I1506" s="102">
        <v>1</v>
      </c>
      <c r="J1506" s="102">
        <v>148928</v>
      </c>
      <c r="K1506" s="102"/>
      <c r="L1506" s="102"/>
      <c r="M1506" s="213">
        <f t="shared" si="396"/>
        <v>148928</v>
      </c>
      <c r="N1506" s="194">
        <v>1.73</v>
      </c>
      <c r="O1506" s="102">
        <v>1</v>
      </c>
      <c r="P1506" s="194">
        <v>143936</v>
      </c>
      <c r="Q1506" s="194"/>
      <c r="R1506" s="194"/>
      <c r="S1506" s="213">
        <f t="shared" si="397"/>
        <v>143936</v>
      </c>
      <c r="T1506" s="213">
        <f t="shared" si="398"/>
        <v>0</v>
      </c>
      <c r="U1506" s="213">
        <f t="shared" si="398"/>
        <v>4992</v>
      </c>
      <c r="V1506" s="213">
        <f t="shared" si="398"/>
        <v>0</v>
      </c>
      <c r="W1506" s="213">
        <f t="shared" si="398"/>
        <v>0</v>
      </c>
      <c r="X1506" s="213">
        <f t="shared" si="399"/>
        <v>4992</v>
      </c>
      <c r="Y1506" s="194">
        <v>3</v>
      </c>
      <c r="Z1506" s="194">
        <v>1.84</v>
      </c>
      <c r="AA1506" s="102">
        <v>1</v>
      </c>
      <c r="AB1506" s="102">
        <v>153088</v>
      </c>
      <c r="AC1506" s="102"/>
      <c r="AD1506" s="102"/>
      <c r="AE1506" s="213">
        <f t="shared" si="400"/>
        <v>153088</v>
      </c>
      <c r="AF1506" s="194">
        <v>4</v>
      </c>
      <c r="AG1506" s="194">
        <v>1.9</v>
      </c>
      <c r="AH1506" s="102">
        <v>1</v>
      </c>
      <c r="AI1506" s="102">
        <v>158080</v>
      </c>
      <c r="AJ1506" s="102"/>
      <c r="AK1506" s="102"/>
      <c r="AL1506" s="213">
        <f t="shared" si="401"/>
        <v>158080</v>
      </c>
    </row>
    <row r="1507" spans="1:38" ht="27">
      <c r="A1507" s="194">
        <v>10</v>
      </c>
      <c r="B1507" s="102" t="s">
        <v>8248</v>
      </c>
      <c r="C1507" s="102" t="s">
        <v>5283</v>
      </c>
      <c r="D1507" s="194">
        <v>1999</v>
      </c>
      <c r="E1507" s="942" t="s">
        <v>1163</v>
      </c>
      <c r="F1507" s="194" t="s">
        <v>990</v>
      </c>
      <c r="G1507" s="194">
        <v>3</v>
      </c>
      <c r="H1507" s="194">
        <v>1.84</v>
      </c>
      <c r="I1507" s="102">
        <v>1</v>
      </c>
      <c r="J1507" s="102">
        <v>148928</v>
      </c>
      <c r="K1507" s="102"/>
      <c r="L1507" s="102"/>
      <c r="M1507" s="213">
        <f t="shared" si="396"/>
        <v>148928</v>
      </c>
      <c r="N1507" s="194">
        <v>1.73</v>
      </c>
      <c r="O1507" s="102">
        <v>1</v>
      </c>
      <c r="P1507" s="194">
        <v>143936</v>
      </c>
      <c r="Q1507" s="194"/>
      <c r="R1507" s="194"/>
      <c r="S1507" s="213">
        <f t="shared" si="397"/>
        <v>143936</v>
      </c>
      <c r="T1507" s="213">
        <f t="shared" si="398"/>
        <v>0</v>
      </c>
      <c r="U1507" s="213">
        <f t="shared" si="398"/>
        <v>4992</v>
      </c>
      <c r="V1507" s="213">
        <f t="shared" si="398"/>
        <v>0</v>
      </c>
      <c r="W1507" s="213">
        <f t="shared" si="398"/>
        <v>0</v>
      </c>
      <c r="X1507" s="213">
        <f t="shared" si="399"/>
        <v>4992</v>
      </c>
      <c r="Y1507" s="194">
        <v>3</v>
      </c>
      <c r="Z1507" s="194">
        <v>1.84</v>
      </c>
      <c r="AA1507" s="102">
        <v>1</v>
      </c>
      <c r="AB1507" s="102">
        <v>153088</v>
      </c>
      <c r="AC1507" s="102"/>
      <c r="AD1507" s="102"/>
      <c r="AE1507" s="213">
        <f t="shared" si="400"/>
        <v>153088</v>
      </c>
      <c r="AF1507" s="194">
        <v>4</v>
      </c>
      <c r="AG1507" s="194">
        <v>1.9</v>
      </c>
      <c r="AH1507" s="102">
        <v>1</v>
      </c>
      <c r="AI1507" s="102">
        <v>158080</v>
      </c>
      <c r="AJ1507" s="102"/>
      <c r="AK1507" s="102"/>
      <c r="AL1507" s="213">
        <f t="shared" si="401"/>
        <v>158080</v>
      </c>
    </row>
    <row r="1508" spans="1:38" ht="27">
      <c r="A1508" s="194">
        <v>11</v>
      </c>
      <c r="B1508" s="102" t="s">
        <v>1249</v>
      </c>
      <c r="C1508" s="102" t="s">
        <v>5282</v>
      </c>
      <c r="D1508" s="194">
        <v>1994</v>
      </c>
      <c r="E1508" s="942" t="s">
        <v>1163</v>
      </c>
      <c r="F1508" s="194" t="s">
        <v>990</v>
      </c>
      <c r="G1508" s="194">
        <v>7</v>
      </c>
      <c r="H1508" s="194">
        <v>1.96</v>
      </c>
      <c r="I1508" s="102">
        <v>1</v>
      </c>
      <c r="J1508" s="102">
        <v>168064</v>
      </c>
      <c r="K1508" s="102"/>
      <c r="L1508" s="102"/>
      <c r="M1508" s="213">
        <f t="shared" si="396"/>
        <v>168064</v>
      </c>
      <c r="N1508" s="194">
        <v>1.96</v>
      </c>
      <c r="O1508" s="102">
        <v>1</v>
      </c>
      <c r="P1508" s="194">
        <v>163072</v>
      </c>
      <c r="Q1508" s="194"/>
      <c r="R1508" s="194"/>
      <c r="S1508" s="213">
        <f t="shared" si="397"/>
        <v>163072</v>
      </c>
      <c r="T1508" s="213">
        <f t="shared" si="398"/>
        <v>0</v>
      </c>
      <c r="U1508" s="213">
        <f t="shared" si="398"/>
        <v>4992</v>
      </c>
      <c r="V1508" s="213">
        <f t="shared" si="398"/>
        <v>0</v>
      </c>
      <c r="W1508" s="213">
        <f t="shared" si="398"/>
        <v>0</v>
      </c>
      <c r="X1508" s="213">
        <f t="shared" si="399"/>
        <v>4992</v>
      </c>
      <c r="Y1508" s="194">
        <v>9</v>
      </c>
      <c r="Z1508" s="194">
        <v>2.02</v>
      </c>
      <c r="AA1508" s="102">
        <v>1</v>
      </c>
      <c r="AB1508" s="102">
        <v>168064</v>
      </c>
      <c r="AC1508" s="102"/>
      <c r="AD1508" s="102"/>
      <c r="AE1508" s="213">
        <f t="shared" si="400"/>
        <v>168064</v>
      </c>
      <c r="AF1508" s="194">
        <v>10</v>
      </c>
      <c r="AG1508" s="194">
        <v>2.08</v>
      </c>
      <c r="AH1508" s="102">
        <v>1</v>
      </c>
      <c r="AI1508" s="102">
        <v>173056</v>
      </c>
      <c r="AJ1508" s="102"/>
      <c r="AK1508" s="102"/>
      <c r="AL1508" s="213">
        <f t="shared" si="401"/>
        <v>173056</v>
      </c>
    </row>
    <row r="1509" spans="1:38" ht="27">
      <c r="A1509" s="194">
        <v>12</v>
      </c>
      <c r="B1509" s="104" t="s">
        <v>8249</v>
      </c>
      <c r="C1509" s="104" t="s">
        <v>5282</v>
      </c>
      <c r="D1509" s="194">
        <v>2003</v>
      </c>
      <c r="E1509" s="942" t="s">
        <v>1163</v>
      </c>
      <c r="F1509" s="194" t="s">
        <v>990</v>
      </c>
      <c r="G1509" s="194">
        <v>1</v>
      </c>
      <c r="H1509" s="194">
        <v>1.73</v>
      </c>
      <c r="I1509" s="102">
        <v>1</v>
      </c>
      <c r="J1509" s="102">
        <v>148928</v>
      </c>
      <c r="K1509" s="102"/>
      <c r="L1509" s="102"/>
      <c r="M1509" s="213">
        <f t="shared" si="396"/>
        <v>148928</v>
      </c>
      <c r="N1509" s="194">
        <v>1.73</v>
      </c>
      <c r="O1509" s="102">
        <v>1</v>
      </c>
      <c r="P1509" s="194">
        <v>143936</v>
      </c>
      <c r="Q1509" s="194"/>
      <c r="R1509" s="194"/>
      <c r="S1509" s="213">
        <f t="shared" si="397"/>
        <v>143936</v>
      </c>
      <c r="T1509" s="213">
        <f t="shared" si="398"/>
        <v>0</v>
      </c>
      <c r="U1509" s="213">
        <f t="shared" si="398"/>
        <v>4992</v>
      </c>
      <c r="V1509" s="213">
        <f t="shared" si="398"/>
        <v>0</v>
      </c>
      <c r="W1509" s="213">
        <f t="shared" si="398"/>
        <v>0</v>
      </c>
      <c r="X1509" s="213">
        <f t="shared" si="399"/>
        <v>4992</v>
      </c>
      <c r="Y1509" s="194">
        <v>3</v>
      </c>
      <c r="Z1509" s="194">
        <v>1.84</v>
      </c>
      <c r="AA1509" s="102">
        <v>1</v>
      </c>
      <c r="AB1509" s="102">
        <v>153088</v>
      </c>
      <c r="AC1509" s="102"/>
      <c r="AD1509" s="102"/>
      <c r="AE1509" s="213">
        <f t="shared" si="400"/>
        <v>153088</v>
      </c>
      <c r="AF1509" s="194">
        <v>4</v>
      </c>
      <c r="AG1509" s="194">
        <v>1.9</v>
      </c>
      <c r="AH1509" s="102">
        <v>1</v>
      </c>
      <c r="AI1509" s="102">
        <v>158080</v>
      </c>
      <c r="AJ1509" s="102"/>
      <c r="AK1509" s="102"/>
      <c r="AL1509" s="213">
        <f t="shared" si="401"/>
        <v>158080</v>
      </c>
    </row>
    <row r="1510" spans="1:38" ht="27">
      <c r="A1510" s="194">
        <v>13</v>
      </c>
      <c r="B1510" s="102" t="s">
        <v>6885</v>
      </c>
      <c r="C1510" s="102" t="s">
        <v>5283</v>
      </c>
      <c r="D1510" s="194">
        <v>1996</v>
      </c>
      <c r="E1510" s="942" t="s">
        <v>1163</v>
      </c>
      <c r="F1510" s="194" t="s">
        <v>990</v>
      </c>
      <c r="G1510" s="194">
        <v>2</v>
      </c>
      <c r="H1510" s="194">
        <v>1.79</v>
      </c>
      <c r="I1510" s="102">
        <v>1</v>
      </c>
      <c r="J1510" s="102">
        <v>153088</v>
      </c>
      <c r="K1510" s="102"/>
      <c r="L1510" s="102"/>
      <c r="M1510" s="213">
        <f t="shared" si="396"/>
        <v>153088</v>
      </c>
      <c r="N1510" s="194">
        <v>1.79</v>
      </c>
      <c r="O1510" s="102">
        <v>1</v>
      </c>
      <c r="P1510" s="194">
        <v>148928</v>
      </c>
      <c r="Q1510" s="194"/>
      <c r="R1510" s="194"/>
      <c r="S1510" s="213">
        <f t="shared" si="397"/>
        <v>148928</v>
      </c>
      <c r="T1510" s="213">
        <f t="shared" si="398"/>
        <v>0</v>
      </c>
      <c r="U1510" s="213">
        <f t="shared" si="398"/>
        <v>4160</v>
      </c>
      <c r="V1510" s="213">
        <f t="shared" si="398"/>
        <v>0</v>
      </c>
      <c r="W1510" s="213">
        <f t="shared" si="398"/>
        <v>0</v>
      </c>
      <c r="X1510" s="213">
        <f t="shared" si="399"/>
        <v>4160</v>
      </c>
      <c r="Y1510" s="194">
        <v>4</v>
      </c>
      <c r="Z1510" s="194">
        <v>1.9</v>
      </c>
      <c r="AA1510" s="102">
        <v>1</v>
      </c>
      <c r="AB1510" s="102">
        <v>158080</v>
      </c>
      <c r="AC1510" s="102"/>
      <c r="AD1510" s="102"/>
      <c r="AE1510" s="213">
        <f t="shared" si="400"/>
        <v>158080</v>
      </c>
      <c r="AF1510" s="194">
        <v>5</v>
      </c>
      <c r="AG1510" s="194">
        <v>1.9</v>
      </c>
      <c r="AH1510" s="102">
        <v>1</v>
      </c>
      <c r="AI1510" s="102">
        <v>158080</v>
      </c>
      <c r="AJ1510" s="102"/>
      <c r="AK1510" s="102"/>
      <c r="AL1510" s="213">
        <f t="shared" si="401"/>
        <v>158080</v>
      </c>
    </row>
    <row r="1511" spans="1:38" ht="27">
      <c r="A1511" s="194">
        <v>14</v>
      </c>
      <c r="B1511" s="102" t="s">
        <v>8250</v>
      </c>
      <c r="C1511" s="102" t="s">
        <v>5282</v>
      </c>
      <c r="D1511" s="194">
        <v>2003</v>
      </c>
      <c r="E1511" s="942" t="s">
        <v>1163</v>
      </c>
      <c r="F1511" s="194" t="s">
        <v>990</v>
      </c>
      <c r="G1511" s="194">
        <v>4</v>
      </c>
      <c r="H1511" s="194">
        <v>1.9</v>
      </c>
      <c r="I1511" s="102">
        <v>1</v>
      </c>
      <c r="J1511" s="102">
        <v>148928</v>
      </c>
      <c r="K1511" s="102"/>
      <c r="L1511" s="102"/>
      <c r="M1511" s="213">
        <f t="shared" si="396"/>
        <v>148928</v>
      </c>
      <c r="N1511" s="194">
        <v>1.73</v>
      </c>
      <c r="O1511" s="102">
        <v>1</v>
      </c>
      <c r="P1511" s="194">
        <v>143936</v>
      </c>
      <c r="Q1511" s="194"/>
      <c r="R1511" s="194"/>
      <c r="S1511" s="213">
        <f t="shared" si="397"/>
        <v>143936</v>
      </c>
      <c r="T1511" s="213">
        <f t="shared" si="398"/>
        <v>0</v>
      </c>
      <c r="U1511" s="213">
        <f t="shared" si="398"/>
        <v>4992</v>
      </c>
      <c r="V1511" s="213">
        <f t="shared" si="398"/>
        <v>0</v>
      </c>
      <c r="W1511" s="213">
        <f t="shared" si="398"/>
        <v>0</v>
      </c>
      <c r="X1511" s="213">
        <f t="shared" si="399"/>
        <v>4992</v>
      </c>
      <c r="Y1511" s="194">
        <v>3</v>
      </c>
      <c r="Z1511" s="194">
        <v>1.84</v>
      </c>
      <c r="AA1511" s="102">
        <v>1</v>
      </c>
      <c r="AB1511" s="102">
        <v>153088</v>
      </c>
      <c r="AC1511" s="102"/>
      <c r="AD1511" s="102"/>
      <c r="AE1511" s="213">
        <f t="shared" si="400"/>
        <v>153088</v>
      </c>
      <c r="AF1511" s="194">
        <v>4</v>
      </c>
      <c r="AG1511" s="194">
        <v>1.9</v>
      </c>
      <c r="AH1511" s="102">
        <v>1</v>
      </c>
      <c r="AI1511" s="102">
        <v>158080</v>
      </c>
      <c r="AJ1511" s="102"/>
      <c r="AK1511" s="102"/>
      <c r="AL1511" s="213">
        <f t="shared" si="401"/>
        <v>158080</v>
      </c>
    </row>
    <row r="1512" spans="1:38" ht="27">
      <c r="A1512" s="194">
        <v>15</v>
      </c>
      <c r="B1512" s="104" t="s">
        <v>6886</v>
      </c>
      <c r="C1512" s="104" t="s">
        <v>5282</v>
      </c>
      <c r="D1512" s="194">
        <v>1994</v>
      </c>
      <c r="E1512" s="942" t="s">
        <v>1163</v>
      </c>
      <c r="F1512" s="194" t="s">
        <v>990</v>
      </c>
      <c r="G1512" s="194">
        <v>4</v>
      </c>
      <c r="H1512" s="194">
        <v>1.9</v>
      </c>
      <c r="I1512" s="102">
        <v>1</v>
      </c>
      <c r="J1512" s="102">
        <v>158080</v>
      </c>
      <c r="K1512" s="102"/>
      <c r="L1512" s="102"/>
      <c r="M1512" s="213">
        <f t="shared" si="396"/>
        <v>158080</v>
      </c>
      <c r="N1512" s="194">
        <v>1.9</v>
      </c>
      <c r="O1512" s="102">
        <v>1</v>
      </c>
      <c r="P1512" s="194">
        <v>158080</v>
      </c>
      <c r="Q1512" s="194"/>
      <c r="R1512" s="194"/>
      <c r="S1512" s="213">
        <f t="shared" si="397"/>
        <v>158080</v>
      </c>
      <c r="T1512" s="213">
        <f t="shared" si="398"/>
        <v>0</v>
      </c>
      <c r="U1512" s="213">
        <f t="shared" si="398"/>
        <v>0</v>
      </c>
      <c r="V1512" s="213">
        <f t="shared" si="398"/>
        <v>0</v>
      </c>
      <c r="W1512" s="213">
        <f t="shared" si="398"/>
        <v>0</v>
      </c>
      <c r="X1512" s="213">
        <f t="shared" si="399"/>
        <v>0</v>
      </c>
      <c r="Y1512" s="194">
        <v>6</v>
      </c>
      <c r="Z1512" s="194">
        <v>1.96</v>
      </c>
      <c r="AA1512" s="102">
        <v>1</v>
      </c>
      <c r="AB1512" s="102">
        <v>163072</v>
      </c>
      <c r="AC1512" s="102"/>
      <c r="AD1512" s="102"/>
      <c r="AE1512" s="213">
        <f t="shared" si="400"/>
        <v>163072</v>
      </c>
      <c r="AF1512" s="194">
        <v>7</v>
      </c>
      <c r="AG1512" s="194">
        <v>1.96</v>
      </c>
      <c r="AH1512" s="102">
        <v>1</v>
      </c>
      <c r="AI1512" s="102">
        <v>163072</v>
      </c>
      <c r="AJ1512" s="102"/>
      <c r="AK1512" s="102"/>
      <c r="AL1512" s="213">
        <f t="shared" si="401"/>
        <v>163072</v>
      </c>
    </row>
    <row r="1513" spans="1:38" ht="27">
      <c r="A1513" s="194">
        <v>16</v>
      </c>
      <c r="B1513" s="102" t="s">
        <v>4320</v>
      </c>
      <c r="C1513" s="102" t="s">
        <v>5282</v>
      </c>
      <c r="D1513" s="194">
        <v>1997</v>
      </c>
      <c r="E1513" s="942" t="s">
        <v>1163</v>
      </c>
      <c r="F1513" s="194" t="s">
        <v>990</v>
      </c>
      <c r="G1513" s="194">
        <v>3</v>
      </c>
      <c r="H1513" s="194">
        <v>1.84</v>
      </c>
      <c r="I1513" s="102">
        <v>1</v>
      </c>
      <c r="J1513" s="102">
        <v>158080</v>
      </c>
      <c r="K1513" s="102"/>
      <c r="L1513" s="102"/>
      <c r="M1513" s="213">
        <f t="shared" si="396"/>
        <v>158080</v>
      </c>
      <c r="N1513" s="194">
        <v>1.84</v>
      </c>
      <c r="O1513" s="102">
        <v>1</v>
      </c>
      <c r="P1513" s="194">
        <v>153088</v>
      </c>
      <c r="Q1513" s="194"/>
      <c r="R1513" s="194"/>
      <c r="S1513" s="213">
        <f t="shared" si="397"/>
        <v>153088</v>
      </c>
      <c r="T1513" s="213">
        <f t="shared" si="398"/>
        <v>0</v>
      </c>
      <c r="U1513" s="213">
        <f t="shared" si="398"/>
        <v>4992</v>
      </c>
      <c r="V1513" s="213">
        <f t="shared" si="398"/>
        <v>0</v>
      </c>
      <c r="W1513" s="213">
        <f t="shared" si="398"/>
        <v>0</v>
      </c>
      <c r="X1513" s="213">
        <f t="shared" si="399"/>
        <v>4992</v>
      </c>
      <c r="Y1513" s="194">
        <v>5</v>
      </c>
      <c r="Z1513" s="194">
        <v>1.9</v>
      </c>
      <c r="AA1513" s="102">
        <v>1</v>
      </c>
      <c r="AB1513" s="102">
        <v>158080</v>
      </c>
      <c r="AC1513" s="102"/>
      <c r="AD1513" s="102"/>
      <c r="AE1513" s="213">
        <f t="shared" si="400"/>
        <v>158080</v>
      </c>
      <c r="AF1513" s="194">
        <v>6</v>
      </c>
      <c r="AG1513" s="194">
        <v>1.96</v>
      </c>
      <c r="AH1513" s="102">
        <v>1</v>
      </c>
      <c r="AI1513" s="102">
        <v>163072</v>
      </c>
      <c r="AJ1513" s="102"/>
      <c r="AK1513" s="102"/>
      <c r="AL1513" s="213">
        <f t="shared" si="401"/>
        <v>163072</v>
      </c>
    </row>
    <row r="1514" spans="1:38" ht="27">
      <c r="A1514" s="194">
        <v>17</v>
      </c>
      <c r="B1514" s="102" t="s">
        <v>1293</v>
      </c>
      <c r="C1514" s="102" t="s">
        <v>5282</v>
      </c>
      <c r="D1514" s="194">
        <v>2005</v>
      </c>
      <c r="E1514" s="942" t="s">
        <v>1163</v>
      </c>
      <c r="F1514" s="194" t="s">
        <v>990</v>
      </c>
      <c r="G1514" s="194">
        <v>3</v>
      </c>
      <c r="H1514" s="194">
        <v>1.84</v>
      </c>
      <c r="I1514" s="102">
        <v>1</v>
      </c>
      <c r="J1514" s="102">
        <v>148928</v>
      </c>
      <c r="K1514" s="102"/>
      <c r="L1514" s="102"/>
      <c r="M1514" s="213">
        <f t="shared" si="396"/>
        <v>148928</v>
      </c>
      <c r="N1514" s="194">
        <v>1.73</v>
      </c>
      <c r="O1514" s="102">
        <v>1</v>
      </c>
      <c r="P1514" s="194">
        <v>143936</v>
      </c>
      <c r="Q1514" s="194"/>
      <c r="R1514" s="194"/>
      <c r="S1514" s="213">
        <f t="shared" si="397"/>
        <v>143936</v>
      </c>
      <c r="T1514" s="213">
        <f t="shared" si="398"/>
        <v>0</v>
      </c>
      <c r="U1514" s="213">
        <f t="shared" si="398"/>
        <v>4992</v>
      </c>
      <c r="V1514" s="213">
        <f t="shared" si="398"/>
        <v>0</v>
      </c>
      <c r="W1514" s="213">
        <f t="shared" si="398"/>
        <v>0</v>
      </c>
      <c r="X1514" s="213">
        <f t="shared" si="399"/>
        <v>4992</v>
      </c>
      <c r="Y1514" s="194">
        <v>3</v>
      </c>
      <c r="Z1514" s="194">
        <v>1.84</v>
      </c>
      <c r="AA1514" s="102">
        <v>1</v>
      </c>
      <c r="AB1514" s="102">
        <v>153088</v>
      </c>
      <c r="AC1514" s="102"/>
      <c r="AD1514" s="102"/>
      <c r="AE1514" s="213">
        <f t="shared" si="400"/>
        <v>153088</v>
      </c>
      <c r="AF1514" s="194">
        <v>4</v>
      </c>
      <c r="AG1514" s="194">
        <v>1.9</v>
      </c>
      <c r="AH1514" s="102">
        <v>1</v>
      </c>
      <c r="AI1514" s="102">
        <v>158080</v>
      </c>
      <c r="AJ1514" s="102"/>
      <c r="AK1514" s="102"/>
      <c r="AL1514" s="213">
        <f t="shared" si="401"/>
        <v>158080</v>
      </c>
    </row>
    <row r="1515" spans="1:38" ht="27">
      <c r="A1515" s="194">
        <v>18</v>
      </c>
      <c r="B1515" s="104" t="s">
        <v>759</v>
      </c>
      <c r="C1515" s="104"/>
      <c r="D1515" s="194"/>
      <c r="E1515" s="942" t="s">
        <v>1163</v>
      </c>
      <c r="F1515" s="194" t="s">
        <v>990</v>
      </c>
      <c r="G1515" s="194">
        <v>7</v>
      </c>
      <c r="H1515" s="194">
        <v>1.96</v>
      </c>
      <c r="I1515" s="102">
        <v>1</v>
      </c>
      <c r="J1515" s="102">
        <v>163072</v>
      </c>
      <c r="K1515" s="102"/>
      <c r="L1515" s="102"/>
      <c r="M1515" s="213">
        <f t="shared" si="396"/>
        <v>163072</v>
      </c>
      <c r="N1515" s="194">
        <v>1.96</v>
      </c>
      <c r="O1515" s="102">
        <v>1</v>
      </c>
      <c r="P1515" s="194">
        <v>163072</v>
      </c>
      <c r="Q1515" s="194"/>
      <c r="R1515" s="194"/>
      <c r="S1515" s="213">
        <f t="shared" si="397"/>
        <v>163072</v>
      </c>
      <c r="T1515" s="213">
        <f t="shared" si="398"/>
        <v>0</v>
      </c>
      <c r="U1515" s="213">
        <f t="shared" si="398"/>
        <v>0</v>
      </c>
      <c r="V1515" s="213">
        <f t="shared" si="398"/>
        <v>0</v>
      </c>
      <c r="W1515" s="213">
        <f t="shared" si="398"/>
        <v>0</v>
      </c>
      <c r="X1515" s="213">
        <f t="shared" si="399"/>
        <v>0</v>
      </c>
      <c r="Y1515" s="194">
        <v>8</v>
      </c>
      <c r="Z1515" s="194">
        <v>2.02</v>
      </c>
      <c r="AA1515" s="102">
        <v>1</v>
      </c>
      <c r="AB1515" s="102">
        <v>168064</v>
      </c>
      <c r="AC1515" s="102"/>
      <c r="AD1515" s="102"/>
      <c r="AE1515" s="213">
        <f t="shared" si="400"/>
        <v>168064</v>
      </c>
      <c r="AF1515" s="194">
        <v>9</v>
      </c>
      <c r="AG1515" s="194">
        <v>2.02</v>
      </c>
      <c r="AH1515" s="102">
        <v>1</v>
      </c>
      <c r="AI1515" s="102">
        <v>168064</v>
      </c>
      <c r="AJ1515" s="102"/>
      <c r="AK1515" s="102"/>
      <c r="AL1515" s="213">
        <f t="shared" si="401"/>
        <v>168064</v>
      </c>
    </row>
    <row r="1516" spans="1:38" ht="27">
      <c r="A1516" s="194">
        <v>19</v>
      </c>
      <c r="B1516" s="102" t="s">
        <v>8251</v>
      </c>
      <c r="C1516" s="102" t="s">
        <v>5282</v>
      </c>
      <c r="D1516" s="194">
        <v>2002</v>
      </c>
      <c r="E1516" s="942" t="s">
        <v>1163</v>
      </c>
      <c r="F1516" s="194" t="s">
        <v>990</v>
      </c>
      <c r="G1516" s="194">
        <v>3</v>
      </c>
      <c r="H1516" s="194">
        <v>1.84</v>
      </c>
      <c r="I1516" s="102">
        <v>1</v>
      </c>
      <c r="J1516" s="102">
        <v>148928</v>
      </c>
      <c r="K1516" s="102"/>
      <c r="L1516" s="102"/>
      <c r="M1516" s="213">
        <f t="shared" si="396"/>
        <v>148928</v>
      </c>
      <c r="N1516" s="194">
        <v>1.73</v>
      </c>
      <c r="O1516" s="102">
        <v>1</v>
      </c>
      <c r="P1516" s="194">
        <v>143936</v>
      </c>
      <c r="Q1516" s="194"/>
      <c r="R1516" s="194"/>
      <c r="S1516" s="213">
        <f t="shared" si="397"/>
        <v>143936</v>
      </c>
      <c r="T1516" s="213">
        <f t="shared" si="398"/>
        <v>0</v>
      </c>
      <c r="U1516" s="213">
        <f t="shared" si="398"/>
        <v>4992</v>
      </c>
      <c r="V1516" s="213">
        <f t="shared" si="398"/>
        <v>0</v>
      </c>
      <c r="W1516" s="213">
        <f t="shared" si="398"/>
        <v>0</v>
      </c>
      <c r="X1516" s="213">
        <f t="shared" si="399"/>
        <v>4992</v>
      </c>
      <c r="Y1516" s="194">
        <v>3</v>
      </c>
      <c r="Z1516" s="194">
        <v>1.84</v>
      </c>
      <c r="AA1516" s="102">
        <v>1</v>
      </c>
      <c r="AB1516" s="102">
        <v>153088</v>
      </c>
      <c r="AC1516" s="102"/>
      <c r="AD1516" s="102"/>
      <c r="AE1516" s="213">
        <f t="shared" si="400"/>
        <v>153088</v>
      </c>
      <c r="AF1516" s="194">
        <v>4</v>
      </c>
      <c r="AG1516" s="194">
        <v>1.9</v>
      </c>
      <c r="AH1516" s="102">
        <v>1</v>
      </c>
      <c r="AI1516" s="102">
        <v>158080</v>
      </c>
      <c r="AJ1516" s="102"/>
      <c r="AK1516" s="102"/>
      <c r="AL1516" s="213">
        <f t="shared" si="401"/>
        <v>158080</v>
      </c>
    </row>
    <row r="1517" spans="1:38" ht="27">
      <c r="A1517" s="194">
        <v>20</v>
      </c>
      <c r="B1517" s="102" t="s">
        <v>759</v>
      </c>
      <c r="C1517" s="102"/>
      <c r="D1517" s="194"/>
      <c r="E1517" s="942" t="s">
        <v>1163</v>
      </c>
      <c r="F1517" s="194" t="s">
        <v>990</v>
      </c>
      <c r="G1517" s="194">
        <v>7</v>
      </c>
      <c r="H1517" s="194">
        <v>1.96</v>
      </c>
      <c r="I1517" s="102">
        <v>1</v>
      </c>
      <c r="J1517" s="102">
        <v>163072</v>
      </c>
      <c r="K1517" s="102"/>
      <c r="L1517" s="102"/>
      <c r="M1517" s="213">
        <f t="shared" si="396"/>
        <v>163072</v>
      </c>
      <c r="N1517" s="194">
        <v>1.96</v>
      </c>
      <c r="O1517" s="102">
        <v>1</v>
      </c>
      <c r="P1517" s="194">
        <v>163072</v>
      </c>
      <c r="Q1517" s="194"/>
      <c r="R1517" s="194"/>
      <c r="S1517" s="213">
        <f t="shared" si="397"/>
        <v>163072</v>
      </c>
      <c r="T1517" s="213">
        <f t="shared" si="398"/>
        <v>0</v>
      </c>
      <c r="U1517" s="213">
        <f t="shared" si="398"/>
        <v>0</v>
      </c>
      <c r="V1517" s="213">
        <f t="shared" si="398"/>
        <v>0</v>
      </c>
      <c r="W1517" s="213">
        <f t="shared" si="398"/>
        <v>0</v>
      </c>
      <c r="X1517" s="213">
        <f t="shared" si="399"/>
        <v>0</v>
      </c>
      <c r="Y1517" s="194">
        <v>8</v>
      </c>
      <c r="Z1517" s="194">
        <v>2.02</v>
      </c>
      <c r="AA1517" s="102">
        <v>1</v>
      </c>
      <c r="AB1517" s="102">
        <v>168064</v>
      </c>
      <c r="AC1517" s="102"/>
      <c r="AD1517" s="102"/>
      <c r="AE1517" s="213">
        <f t="shared" si="400"/>
        <v>168064</v>
      </c>
      <c r="AF1517" s="194">
        <v>9</v>
      </c>
      <c r="AG1517" s="194">
        <v>2.02</v>
      </c>
      <c r="AH1517" s="102">
        <v>1</v>
      </c>
      <c r="AI1517" s="102">
        <v>168064</v>
      </c>
      <c r="AJ1517" s="102"/>
      <c r="AK1517" s="102"/>
      <c r="AL1517" s="213">
        <f t="shared" si="401"/>
        <v>168064</v>
      </c>
    </row>
    <row r="1518" spans="1:38" ht="27">
      <c r="A1518" s="194">
        <v>21</v>
      </c>
      <c r="B1518" s="104" t="s">
        <v>8252</v>
      </c>
      <c r="C1518" s="104" t="s">
        <v>5282</v>
      </c>
      <c r="D1518" s="194">
        <v>2002</v>
      </c>
      <c r="E1518" s="942" t="s">
        <v>1163</v>
      </c>
      <c r="F1518" s="194" t="s">
        <v>990</v>
      </c>
      <c r="G1518" s="194">
        <v>14</v>
      </c>
      <c r="H1518" s="194">
        <v>2.14</v>
      </c>
      <c r="I1518" s="102">
        <v>1</v>
      </c>
      <c r="J1518" s="102">
        <v>148928</v>
      </c>
      <c r="K1518" s="102"/>
      <c r="L1518" s="102"/>
      <c r="M1518" s="213">
        <f t="shared" si="396"/>
        <v>148928</v>
      </c>
      <c r="N1518" s="194">
        <v>1.73</v>
      </c>
      <c r="O1518" s="102">
        <v>1</v>
      </c>
      <c r="P1518" s="194">
        <v>143936</v>
      </c>
      <c r="Q1518" s="194"/>
      <c r="R1518" s="194"/>
      <c r="S1518" s="213">
        <f t="shared" si="397"/>
        <v>143936</v>
      </c>
      <c r="T1518" s="213">
        <f t="shared" si="398"/>
        <v>0</v>
      </c>
      <c r="U1518" s="213">
        <f t="shared" si="398"/>
        <v>4992</v>
      </c>
      <c r="V1518" s="213">
        <f t="shared" si="398"/>
        <v>0</v>
      </c>
      <c r="W1518" s="213">
        <f t="shared" si="398"/>
        <v>0</v>
      </c>
      <c r="X1518" s="213">
        <f t="shared" si="399"/>
        <v>4992</v>
      </c>
      <c r="Y1518" s="194">
        <v>3</v>
      </c>
      <c r="Z1518" s="194">
        <v>1.84</v>
      </c>
      <c r="AA1518" s="102">
        <v>1</v>
      </c>
      <c r="AB1518" s="102">
        <v>153088</v>
      </c>
      <c r="AC1518" s="102"/>
      <c r="AD1518" s="102"/>
      <c r="AE1518" s="213">
        <f t="shared" si="400"/>
        <v>153088</v>
      </c>
      <c r="AF1518" s="194">
        <v>4</v>
      </c>
      <c r="AG1518" s="194">
        <v>1.9</v>
      </c>
      <c r="AH1518" s="102">
        <v>1</v>
      </c>
      <c r="AI1518" s="102">
        <v>158080</v>
      </c>
      <c r="AJ1518" s="102"/>
      <c r="AK1518" s="102"/>
      <c r="AL1518" s="213">
        <f t="shared" si="401"/>
        <v>158080</v>
      </c>
    </row>
    <row r="1519" spans="1:38" ht="27">
      <c r="A1519" s="194">
        <v>22</v>
      </c>
      <c r="B1519" s="102" t="s">
        <v>6887</v>
      </c>
      <c r="C1519" s="102" t="s">
        <v>5282</v>
      </c>
      <c r="D1519" s="194">
        <v>1989</v>
      </c>
      <c r="E1519" s="942" t="s">
        <v>1163</v>
      </c>
      <c r="F1519" s="194" t="s">
        <v>990</v>
      </c>
      <c r="G1519" s="194">
        <v>3</v>
      </c>
      <c r="H1519" s="194">
        <v>1.84</v>
      </c>
      <c r="I1519" s="102">
        <v>1</v>
      </c>
      <c r="J1519" s="102">
        <v>158080</v>
      </c>
      <c r="K1519" s="102"/>
      <c r="L1519" s="102"/>
      <c r="M1519" s="213">
        <f t="shared" si="396"/>
        <v>158080</v>
      </c>
      <c r="N1519" s="194">
        <v>1.84</v>
      </c>
      <c r="O1519" s="102">
        <v>1</v>
      </c>
      <c r="P1519" s="194">
        <v>153088</v>
      </c>
      <c r="Q1519" s="194"/>
      <c r="R1519" s="194"/>
      <c r="S1519" s="213">
        <f t="shared" si="397"/>
        <v>153088</v>
      </c>
      <c r="T1519" s="213">
        <f t="shared" si="398"/>
        <v>0</v>
      </c>
      <c r="U1519" s="213">
        <f t="shared" si="398"/>
        <v>4992</v>
      </c>
      <c r="V1519" s="213">
        <f t="shared" si="398"/>
        <v>0</v>
      </c>
      <c r="W1519" s="213">
        <f t="shared" si="398"/>
        <v>0</v>
      </c>
      <c r="X1519" s="213">
        <f t="shared" si="399"/>
        <v>4992</v>
      </c>
      <c r="Y1519" s="194">
        <v>5</v>
      </c>
      <c r="Z1519" s="194">
        <v>1.9</v>
      </c>
      <c r="AA1519" s="102">
        <v>1</v>
      </c>
      <c r="AB1519" s="102">
        <v>158080</v>
      </c>
      <c r="AC1519" s="102"/>
      <c r="AD1519" s="102"/>
      <c r="AE1519" s="213">
        <f t="shared" si="400"/>
        <v>158080</v>
      </c>
      <c r="AF1519" s="194">
        <v>6</v>
      </c>
      <c r="AG1519" s="194">
        <v>1.96</v>
      </c>
      <c r="AH1519" s="102">
        <v>1</v>
      </c>
      <c r="AI1519" s="102">
        <v>163072</v>
      </c>
      <c r="AJ1519" s="102"/>
      <c r="AK1519" s="102"/>
      <c r="AL1519" s="213">
        <f t="shared" si="401"/>
        <v>163072</v>
      </c>
    </row>
    <row r="1520" spans="1:38" ht="27">
      <c r="A1520" s="194">
        <v>23</v>
      </c>
      <c r="B1520" s="102" t="s">
        <v>8253</v>
      </c>
      <c r="C1520" s="102" t="s">
        <v>5282</v>
      </c>
      <c r="D1520" s="194">
        <v>2002</v>
      </c>
      <c r="E1520" s="942" t="s">
        <v>1163</v>
      </c>
      <c r="F1520" s="194" t="s">
        <v>990</v>
      </c>
      <c r="G1520" s="194">
        <v>2</v>
      </c>
      <c r="H1520" s="194">
        <v>1.79</v>
      </c>
      <c r="I1520" s="102">
        <v>1</v>
      </c>
      <c r="J1520" s="102">
        <v>148928</v>
      </c>
      <c r="K1520" s="102"/>
      <c r="L1520" s="102"/>
      <c r="M1520" s="213">
        <f t="shared" si="396"/>
        <v>148928</v>
      </c>
      <c r="N1520" s="194">
        <v>1.73</v>
      </c>
      <c r="O1520" s="102">
        <v>1</v>
      </c>
      <c r="P1520" s="194">
        <v>143936</v>
      </c>
      <c r="Q1520" s="194"/>
      <c r="R1520" s="194"/>
      <c r="S1520" s="213">
        <f t="shared" si="397"/>
        <v>143936</v>
      </c>
      <c r="T1520" s="213">
        <f t="shared" si="398"/>
        <v>0</v>
      </c>
      <c r="U1520" s="213">
        <f t="shared" si="398"/>
        <v>4992</v>
      </c>
      <c r="V1520" s="213">
        <f t="shared" si="398"/>
        <v>0</v>
      </c>
      <c r="W1520" s="213">
        <f t="shared" si="398"/>
        <v>0</v>
      </c>
      <c r="X1520" s="213">
        <f t="shared" si="399"/>
        <v>4992</v>
      </c>
      <c r="Y1520" s="194">
        <v>3</v>
      </c>
      <c r="Z1520" s="194">
        <v>1.84</v>
      </c>
      <c r="AA1520" s="102">
        <v>1</v>
      </c>
      <c r="AB1520" s="102">
        <v>153088</v>
      </c>
      <c r="AC1520" s="102"/>
      <c r="AD1520" s="102"/>
      <c r="AE1520" s="213">
        <f t="shared" si="400"/>
        <v>153088</v>
      </c>
      <c r="AF1520" s="194">
        <v>4</v>
      </c>
      <c r="AG1520" s="194">
        <v>1.9</v>
      </c>
      <c r="AH1520" s="102">
        <v>1</v>
      </c>
      <c r="AI1520" s="102">
        <v>158080</v>
      </c>
      <c r="AJ1520" s="102"/>
      <c r="AK1520" s="102"/>
      <c r="AL1520" s="213">
        <f t="shared" si="401"/>
        <v>158080</v>
      </c>
    </row>
    <row r="1521" spans="1:38" ht="27">
      <c r="A1521" s="194">
        <v>24</v>
      </c>
      <c r="B1521" s="104" t="s">
        <v>8254</v>
      </c>
      <c r="C1521" s="104" t="s">
        <v>5282</v>
      </c>
      <c r="D1521" s="194">
        <v>2003</v>
      </c>
      <c r="E1521" s="942" t="s">
        <v>1163</v>
      </c>
      <c r="F1521" s="194" t="s">
        <v>990</v>
      </c>
      <c r="G1521" s="194">
        <v>2</v>
      </c>
      <c r="H1521" s="194">
        <v>1.79</v>
      </c>
      <c r="I1521" s="102">
        <v>1</v>
      </c>
      <c r="J1521" s="102">
        <v>148928</v>
      </c>
      <c r="K1521" s="102"/>
      <c r="L1521" s="102"/>
      <c r="M1521" s="213">
        <f t="shared" si="396"/>
        <v>148928</v>
      </c>
      <c r="N1521" s="194">
        <v>1.73</v>
      </c>
      <c r="O1521" s="102">
        <v>1</v>
      </c>
      <c r="P1521" s="194">
        <v>143936</v>
      </c>
      <c r="Q1521" s="194"/>
      <c r="R1521" s="194"/>
      <c r="S1521" s="213">
        <f t="shared" si="397"/>
        <v>143936</v>
      </c>
      <c r="T1521" s="213">
        <f t="shared" si="398"/>
        <v>0</v>
      </c>
      <c r="U1521" s="213">
        <f t="shared" si="398"/>
        <v>4992</v>
      </c>
      <c r="V1521" s="213">
        <f t="shared" si="398"/>
        <v>0</v>
      </c>
      <c r="W1521" s="213">
        <f t="shared" si="398"/>
        <v>0</v>
      </c>
      <c r="X1521" s="213">
        <f t="shared" si="399"/>
        <v>4992</v>
      </c>
      <c r="Y1521" s="194">
        <v>3</v>
      </c>
      <c r="Z1521" s="194">
        <v>1.84</v>
      </c>
      <c r="AA1521" s="102">
        <v>1</v>
      </c>
      <c r="AB1521" s="102">
        <v>153088</v>
      </c>
      <c r="AC1521" s="102"/>
      <c r="AD1521" s="102"/>
      <c r="AE1521" s="213">
        <f t="shared" si="400"/>
        <v>153088</v>
      </c>
      <c r="AF1521" s="194">
        <v>4</v>
      </c>
      <c r="AG1521" s="194">
        <v>1.9</v>
      </c>
      <c r="AH1521" s="102">
        <v>1</v>
      </c>
      <c r="AI1521" s="102">
        <v>158080</v>
      </c>
      <c r="AJ1521" s="102"/>
      <c r="AK1521" s="102"/>
      <c r="AL1521" s="213">
        <f t="shared" si="401"/>
        <v>158080</v>
      </c>
    </row>
    <row r="1522" spans="1:38" ht="27">
      <c r="A1522" s="194">
        <v>25</v>
      </c>
      <c r="B1522" s="102" t="s">
        <v>8255</v>
      </c>
      <c r="C1522" s="102" t="s">
        <v>5282</v>
      </c>
      <c r="D1522" s="194">
        <v>2004</v>
      </c>
      <c r="E1522" s="942" t="s">
        <v>1163</v>
      </c>
      <c r="F1522" s="194" t="s">
        <v>990</v>
      </c>
      <c r="G1522" s="194">
        <v>3</v>
      </c>
      <c r="H1522" s="194">
        <v>1.84</v>
      </c>
      <c r="I1522" s="102">
        <v>1</v>
      </c>
      <c r="J1522" s="102">
        <v>148928</v>
      </c>
      <c r="K1522" s="102"/>
      <c r="L1522" s="102"/>
      <c r="M1522" s="213">
        <f t="shared" si="396"/>
        <v>148928</v>
      </c>
      <c r="N1522" s="194">
        <v>1.73</v>
      </c>
      <c r="O1522" s="102">
        <v>1</v>
      </c>
      <c r="P1522" s="194">
        <v>143936</v>
      </c>
      <c r="Q1522" s="194"/>
      <c r="R1522" s="194"/>
      <c r="S1522" s="213">
        <f t="shared" si="397"/>
        <v>143936</v>
      </c>
      <c r="T1522" s="213">
        <f t="shared" si="398"/>
        <v>0</v>
      </c>
      <c r="U1522" s="213">
        <f t="shared" si="398"/>
        <v>4992</v>
      </c>
      <c r="V1522" s="213">
        <f t="shared" si="398"/>
        <v>0</v>
      </c>
      <c r="W1522" s="213">
        <f t="shared" si="398"/>
        <v>0</v>
      </c>
      <c r="X1522" s="213">
        <f t="shared" si="399"/>
        <v>4992</v>
      </c>
      <c r="Y1522" s="194">
        <v>3</v>
      </c>
      <c r="Z1522" s="194">
        <v>1.84</v>
      </c>
      <c r="AA1522" s="102">
        <v>1</v>
      </c>
      <c r="AB1522" s="102">
        <v>153088</v>
      </c>
      <c r="AC1522" s="102"/>
      <c r="AD1522" s="102"/>
      <c r="AE1522" s="213">
        <f t="shared" si="400"/>
        <v>153088</v>
      </c>
      <c r="AF1522" s="194">
        <v>4</v>
      </c>
      <c r="AG1522" s="194">
        <v>1.9</v>
      </c>
      <c r="AH1522" s="102">
        <v>1</v>
      </c>
      <c r="AI1522" s="102">
        <v>158080</v>
      </c>
      <c r="AJ1522" s="102"/>
      <c r="AK1522" s="102"/>
      <c r="AL1522" s="213">
        <f t="shared" si="401"/>
        <v>158080</v>
      </c>
    </row>
    <row r="1523" spans="1:38" ht="27">
      <c r="A1523" s="194">
        <v>26</v>
      </c>
      <c r="B1523" s="102" t="s">
        <v>6888</v>
      </c>
      <c r="C1523" s="102" t="s">
        <v>5282</v>
      </c>
      <c r="D1523" s="194">
        <v>1996</v>
      </c>
      <c r="E1523" s="942" t="s">
        <v>1163</v>
      </c>
      <c r="F1523" s="194" t="s">
        <v>990</v>
      </c>
      <c r="G1523" s="194">
        <v>5</v>
      </c>
      <c r="H1523" s="194">
        <v>1.9</v>
      </c>
      <c r="I1523" s="102">
        <v>1</v>
      </c>
      <c r="J1523" s="102">
        <v>163072</v>
      </c>
      <c r="K1523" s="102"/>
      <c r="L1523" s="102"/>
      <c r="M1523" s="213">
        <f t="shared" si="396"/>
        <v>163072</v>
      </c>
      <c r="N1523" s="194">
        <v>1.9</v>
      </c>
      <c r="O1523" s="102">
        <v>1</v>
      </c>
      <c r="P1523" s="194">
        <v>158080</v>
      </c>
      <c r="Q1523" s="194"/>
      <c r="R1523" s="194"/>
      <c r="S1523" s="213">
        <f t="shared" si="397"/>
        <v>158080</v>
      </c>
      <c r="T1523" s="213">
        <f t="shared" si="398"/>
        <v>0</v>
      </c>
      <c r="U1523" s="213">
        <f t="shared" si="398"/>
        <v>4992</v>
      </c>
      <c r="V1523" s="213">
        <f t="shared" si="398"/>
        <v>0</v>
      </c>
      <c r="W1523" s="213">
        <f t="shared" si="398"/>
        <v>0</v>
      </c>
      <c r="X1523" s="213">
        <f t="shared" si="399"/>
        <v>4992</v>
      </c>
      <c r="Y1523" s="194">
        <v>7</v>
      </c>
      <c r="Z1523" s="194">
        <v>1.96</v>
      </c>
      <c r="AA1523" s="102">
        <v>1</v>
      </c>
      <c r="AB1523" s="102">
        <v>163072</v>
      </c>
      <c r="AC1523" s="102"/>
      <c r="AD1523" s="102"/>
      <c r="AE1523" s="213">
        <f t="shared" si="400"/>
        <v>163072</v>
      </c>
      <c r="AF1523" s="194">
        <v>8</v>
      </c>
      <c r="AG1523" s="194">
        <v>2.02</v>
      </c>
      <c r="AH1523" s="102">
        <v>1</v>
      </c>
      <c r="AI1523" s="102">
        <v>168064</v>
      </c>
      <c r="AJ1523" s="102"/>
      <c r="AK1523" s="102"/>
      <c r="AL1523" s="213">
        <f t="shared" si="401"/>
        <v>168064</v>
      </c>
    </row>
    <row r="1524" spans="1:38" ht="27">
      <c r="A1524" s="194">
        <v>27</v>
      </c>
      <c r="B1524" s="104" t="s">
        <v>6889</v>
      </c>
      <c r="C1524" s="104" t="s">
        <v>5282</v>
      </c>
      <c r="D1524" s="194">
        <v>2001</v>
      </c>
      <c r="E1524" s="942" t="s">
        <v>1163</v>
      </c>
      <c r="F1524" s="194" t="s">
        <v>990</v>
      </c>
      <c r="G1524" s="194">
        <v>2</v>
      </c>
      <c r="H1524" s="194">
        <v>1.79</v>
      </c>
      <c r="I1524" s="102">
        <v>1</v>
      </c>
      <c r="J1524" s="102">
        <v>153088</v>
      </c>
      <c r="K1524" s="102"/>
      <c r="L1524" s="102"/>
      <c r="M1524" s="213">
        <f t="shared" si="396"/>
        <v>153088</v>
      </c>
      <c r="N1524" s="194">
        <v>1.79</v>
      </c>
      <c r="O1524" s="102">
        <v>1</v>
      </c>
      <c r="P1524" s="194">
        <v>148928</v>
      </c>
      <c r="Q1524" s="194"/>
      <c r="R1524" s="194"/>
      <c r="S1524" s="213">
        <f t="shared" si="397"/>
        <v>148928</v>
      </c>
      <c r="T1524" s="213">
        <f t="shared" si="398"/>
        <v>0</v>
      </c>
      <c r="U1524" s="213">
        <f t="shared" si="398"/>
        <v>4160</v>
      </c>
      <c r="V1524" s="213">
        <f t="shared" si="398"/>
        <v>0</v>
      </c>
      <c r="W1524" s="213">
        <f t="shared" si="398"/>
        <v>0</v>
      </c>
      <c r="X1524" s="213">
        <f t="shared" si="399"/>
        <v>4160</v>
      </c>
      <c r="Y1524" s="194">
        <v>4</v>
      </c>
      <c r="Z1524" s="194">
        <v>1.9</v>
      </c>
      <c r="AA1524" s="102">
        <v>1</v>
      </c>
      <c r="AB1524" s="102">
        <v>158080</v>
      </c>
      <c r="AC1524" s="102"/>
      <c r="AD1524" s="102"/>
      <c r="AE1524" s="213">
        <f t="shared" si="400"/>
        <v>158080</v>
      </c>
      <c r="AF1524" s="194">
        <v>5</v>
      </c>
      <c r="AG1524" s="194">
        <v>1.9</v>
      </c>
      <c r="AH1524" s="102">
        <v>1</v>
      </c>
      <c r="AI1524" s="102">
        <v>158080</v>
      </c>
      <c r="AJ1524" s="102"/>
      <c r="AK1524" s="102"/>
      <c r="AL1524" s="213">
        <f t="shared" si="401"/>
        <v>158080</v>
      </c>
    </row>
    <row r="1525" spans="1:38" ht="27">
      <c r="A1525" s="194">
        <v>28</v>
      </c>
      <c r="B1525" s="102" t="s">
        <v>8256</v>
      </c>
      <c r="C1525" s="102" t="s">
        <v>5282</v>
      </c>
      <c r="D1525" s="194">
        <v>2005</v>
      </c>
      <c r="E1525" s="942" t="s">
        <v>1163</v>
      </c>
      <c r="F1525" s="194" t="s">
        <v>990</v>
      </c>
      <c r="G1525" s="194">
        <v>2</v>
      </c>
      <c r="H1525" s="194">
        <v>1.79</v>
      </c>
      <c r="I1525" s="102">
        <v>1</v>
      </c>
      <c r="J1525" s="102">
        <v>143936</v>
      </c>
      <c r="K1525" s="102"/>
      <c r="L1525" s="102"/>
      <c r="M1525" s="213">
        <f t="shared" si="396"/>
        <v>143936</v>
      </c>
      <c r="N1525" s="194">
        <v>1.68</v>
      </c>
      <c r="O1525" s="102">
        <v>1</v>
      </c>
      <c r="P1525" s="194">
        <v>139776</v>
      </c>
      <c r="Q1525" s="194"/>
      <c r="R1525" s="194"/>
      <c r="S1525" s="213">
        <f t="shared" si="397"/>
        <v>139776</v>
      </c>
      <c r="T1525" s="213">
        <f t="shared" ref="T1525:W1551" si="402">I1525-O1525</f>
        <v>0</v>
      </c>
      <c r="U1525" s="213">
        <f t="shared" si="402"/>
        <v>4160</v>
      </c>
      <c r="V1525" s="213">
        <f t="shared" si="402"/>
        <v>0</v>
      </c>
      <c r="W1525" s="213">
        <f t="shared" si="402"/>
        <v>0</v>
      </c>
      <c r="X1525" s="213">
        <f t="shared" si="399"/>
        <v>4160</v>
      </c>
      <c r="Y1525" s="194">
        <v>2</v>
      </c>
      <c r="Z1525" s="194">
        <v>1.79</v>
      </c>
      <c r="AA1525" s="102">
        <v>1</v>
      </c>
      <c r="AB1525" s="102">
        <v>148928</v>
      </c>
      <c r="AC1525" s="102"/>
      <c r="AD1525" s="102"/>
      <c r="AE1525" s="213">
        <f t="shared" si="400"/>
        <v>148928</v>
      </c>
      <c r="AF1525" s="194">
        <v>3</v>
      </c>
      <c r="AG1525" s="194">
        <v>1.84</v>
      </c>
      <c r="AH1525" s="102">
        <v>1</v>
      </c>
      <c r="AI1525" s="102">
        <v>153088</v>
      </c>
      <c r="AJ1525" s="102"/>
      <c r="AK1525" s="102"/>
      <c r="AL1525" s="213">
        <f t="shared" si="401"/>
        <v>153088</v>
      </c>
    </row>
    <row r="1526" spans="1:38" ht="27">
      <c r="A1526" s="194">
        <v>29</v>
      </c>
      <c r="B1526" s="102" t="s">
        <v>6890</v>
      </c>
      <c r="C1526" s="102" t="s">
        <v>5282</v>
      </c>
      <c r="D1526" s="194">
        <v>1978</v>
      </c>
      <c r="E1526" s="942" t="s">
        <v>1163</v>
      </c>
      <c r="F1526" s="194" t="s">
        <v>990</v>
      </c>
      <c r="G1526" s="194">
        <v>3</v>
      </c>
      <c r="H1526" s="194">
        <v>1.84</v>
      </c>
      <c r="I1526" s="102">
        <v>1</v>
      </c>
      <c r="J1526" s="102">
        <v>158080</v>
      </c>
      <c r="K1526" s="102"/>
      <c r="L1526" s="102"/>
      <c r="M1526" s="213">
        <f t="shared" si="396"/>
        <v>158080</v>
      </c>
      <c r="N1526" s="194">
        <v>1.84</v>
      </c>
      <c r="O1526" s="102">
        <v>1</v>
      </c>
      <c r="P1526" s="194">
        <v>153088</v>
      </c>
      <c r="Q1526" s="194"/>
      <c r="R1526" s="194"/>
      <c r="S1526" s="213">
        <f t="shared" si="397"/>
        <v>153088</v>
      </c>
      <c r="T1526" s="213">
        <f t="shared" si="402"/>
        <v>0</v>
      </c>
      <c r="U1526" s="213">
        <f t="shared" si="402"/>
        <v>4992</v>
      </c>
      <c r="V1526" s="213">
        <f t="shared" si="402"/>
        <v>0</v>
      </c>
      <c r="W1526" s="213">
        <f t="shared" si="402"/>
        <v>0</v>
      </c>
      <c r="X1526" s="213">
        <f t="shared" si="399"/>
        <v>4992</v>
      </c>
      <c r="Y1526" s="194">
        <v>5</v>
      </c>
      <c r="Z1526" s="194">
        <v>1.9</v>
      </c>
      <c r="AA1526" s="102">
        <v>1</v>
      </c>
      <c r="AB1526" s="102">
        <v>158080</v>
      </c>
      <c r="AC1526" s="102"/>
      <c r="AD1526" s="102"/>
      <c r="AE1526" s="213">
        <f t="shared" si="400"/>
        <v>158080</v>
      </c>
      <c r="AF1526" s="194">
        <v>6</v>
      </c>
      <c r="AG1526" s="194">
        <v>1.96</v>
      </c>
      <c r="AH1526" s="102">
        <v>1</v>
      </c>
      <c r="AI1526" s="102">
        <v>163072</v>
      </c>
      <c r="AJ1526" s="102"/>
      <c r="AK1526" s="102"/>
      <c r="AL1526" s="213">
        <f t="shared" si="401"/>
        <v>163072</v>
      </c>
    </row>
    <row r="1527" spans="1:38" ht="27">
      <c r="A1527" s="194">
        <v>30</v>
      </c>
      <c r="B1527" s="104" t="s">
        <v>759</v>
      </c>
      <c r="C1527" s="104"/>
      <c r="D1527" s="194"/>
      <c r="E1527" s="942" t="s">
        <v>1163</v>
      </c>
      <c r="F1527" s="194" t="s">
        <v>990</v>
      </c>
      <c r="G1527" s="194">
        <v>7</v>
      </c>
      <c r="H1527" s="194">
        <v>1.96</v>
      </c>
      <c r="I1527" s="102">
        <v>1</v>
      </c>
      <c r="J1527" s="102">
        <v>163072</v>
      </c>
      <c r="K1527" s="102"/>
      <c r="L1527" s="102"/>
      <c r="M1527" s="213">
        <f t="shared" si="396"/>
        <v>163072</v>
      </c>
      <c r="N1527" s="194">
        <v>1.96</v>
      </c>
      <c r="O1527" s="102">
        <v>1</v>
      </c>
      <c r="P1527" s="194">
        <v>163072</v>
      </c>
      <c r="Q1527" s="194"/>
      <c r="R1527" s="194"/>
      <c r="S1527" s="213">
        <f t="shared" si="397"/>
        <v>163072</v>
      </c>
      <c r="T1527" s="213">
        <f t="shared" si="402"/>
        <v>0</v>
      </c>
      <c r="U1527" s="213">
        <f t="shared" si="402"/>
        <v>0</v>
      </c>
      <c r="V1527" s="213">
        <f t="shared" si="402"/>
        <v>0</v>
      </c>
      <c r="W1527" s="213">
        <f t="shared" si="402"/>
        <v>0</v>
      </c>
      <c r="X1527" s="213">
        <f t="shared" si="399"/>
        <v>0</v>
      </c>
      <c r="Y1527" s="194">
        <v>8</v>
      </c>
      <c r="Z1527" s="194">
        <v>2.02</v>
      </c>
      <c r="AA1527" s="102">
        <v>1</v>
      </c>
      <c r="AB1527" s="102">
        <v>168064</v>
      </c>
      <c r="AC1527" s="102"/>
      <c r="AD1527" s="102"/>
      <c r="AE1527" s="213">
        <f t="shared" si="400"/>
        <v>168064</v>
      </c>
      <c r="AF1527" s="194">
        <v>9</v>
      </c>
      <c r="AG1527" s="194">
        <v>2.02</v>
      </c>
      <c r="AH1527" s="102">
        <v>1</v>
      </c>
      <c r="AI1527" s="102">
        <v>168064</v>
      </c>
      <c r="AJ1527" s="102"/>
      <c r="AK1527" s="102"/>
      <c r="AL1527" s="213">
        <f t="shared" si="401"/>
        <v>168064</v>
      </c>
    </row>
    <row r="1528" spans="1:38" ht="27">
      <c r="A1528" s="194">
        <v>31</v>
      </c>
      <c r="B1528" s="102" t="s">
        <v>8257</v>
      </c>
      <c r="C1528" s="102" t="s">
        <v>5282</v>
      </c>
      <c r="D1528" s="194">
        <v>1986</v>
      </c>
      <c r="E1528" s="942" t="s">
        <v>1163</v>
      </c>
      <c r="F1528" s="194" t="s">
        <v>990</v>
      </c>
      <c r="G1528" s="194">
        <v>17</v>
      </c>
      <c r="H1528" s="194">
        <v>2.21</v>
      </c>
      <c r="I1528" s="102">
        <v>1</v>
      </c>
      <c r="J1528" s="102">
        <v>189695.99999999997</v>
      </c>
      <c r="K1528" s="102"/>
      <c r="L1528" s="102"/>
      <c r="M1528" s="213">
        <f t="shared" si="396"/>
        <v>189695.99999999997</v>
      </c>
      <c r="N1528" s="194">
        <v>2.2799999999999998</v>
      </c>
      <c r="O1528" s="102">
        <v>1</v>
      </c>
      <c r="P1528" s="194">
        <v>189695.99999999997</v>
      </c>
      <c r="Q1528" s="194"/>
      <c r="R1528" s="194"/>
      <c r="S1528" s="213">
        <f t="shared" si="397"/>
        <v>189695.99999999997</v>
      </c>
      <c r="T1528" s="213">
        <f t="shared" si="402"/>
        <v>0</v>
      </c>
      <c r="U1528" s="213">
        <f t="shared" si="402"/>
        <v>0</v>
      </c>
      <c r="V1528" s="213">
        <f t="shared" si="402"/>
        <v>0</v>
      </c>
      <c r="W1528" s="213">
        <f t="shared" si="402"/>
        <v>0</v>
      </c>
      <c r="X1528" s="213">
        <f t="shared" si="399"/>
        <v>0</v>
      </c>
      <c r="Y1528" s="194">
        <v>21</v>
      </c>
      <c r="Z1528" s="194">
        <v>2.2799999999999998</v>
      </c>
      <c r="AA1528" s="102">
        <v>1</v>
      </c>
      <c r="AB1528" s="102">
        <v>189695.99999999997</v>
      </c>
      <c r="AC1528" s="102"/>
      <c r="AD1528" s="102"/>
      <c r="AE1528" s="213">
        <f t="shared" si="400"/>
        <v>189695.99999999997</v>
      </c>
      <c r="AF1528" s="194">
        <v>22</v>
      </c>
      <c r="AG1528" s="194">
        <v>2.2799999999999998</v>
      </c>
      <c r="AH1528" s="102">
        <v>1</v>
      </c>
      <c r="AI1528" s="102">
        <v>189695.99999999997</v>
      </c>
      <c r="AJ1528" s="102"/>
      <c r="AK1528" s="102"/>
      <c r="AL1528" s="213">
        <f t="shared" si="401"/>
        <v>189695.99999999997</v>
      </c>
    </row>
    <row r="1529" spans="1:38" ht="27">
      <c r="A1529" s="194">
        <v>32</v>
      </c>
      <c r="B1529" s="102" t="s">
        <v>6891</v>
      </c>
      <c r="C1529" s="102" t="s">
        <v>5282</v>
      </c>
      <c r="D1529" s="194">
        <v>1977</v>
      </c>
      <c r="E1529" s="942" t="s">
        <v>1163</v>
      </c>
      <c r="F1529" s="194" t="s">
        <v>990</v>
      </c>
      <c r="G1529" s="194">
        <v>2</v>
      </c>
      <c r="H1529" s="194">
        <v>1.79</v>
      </c>
      <c r="I1529" s="102">
        <v>1</v>
      </c>
      <c r="J1529" s="102">
        <v>153088</v>
      </c>
      <c r="K1529" s="102"/>
      <c r="L1529" s="102"/>
      <c r="M1529" s="213">
        <f t="shared" si="396"/>
        <v>153088</v>
      </c>
      <c r="N1529" s="194">
        <v>1.79</v>
      </c>
      <c r="O1529" s="102">
        <v>1</v>
      </c>
      <c r="P1529" s="194">
        <v>148928</v>
      </c>
      <c r="Q1529" s="194"/>
      <c r="R1529" s="194"/>
      <c r="S1529" s="213">
        <f t="shared" si="397"/>
        <v>148928</v>
      </c>
      <c r="T1529" s="213">
        <f t="shared" si="402"/>
        <v>0</v>
      </c>
      <c r="U1529" s="213">
        <f t="shared" si="402"/>
        <v>4160</v>
      </c>
      <c r="V1529" s="213">
        <f t="shared" si="402"/>
        <v>0</v>
      </c>
      <c r="W1529" s="213">
        <f t="shared" si="402"/>
        <v>0</v>
      </c>
      <c r="X1529" s="213">
        <f t="shared" si="399"/>
        <v>4160</v>
      </c>
      <c r="Y1529" s="194">
        <v>4</v>
      </c>
      <c r="Z1529" s="194">
        <v>1.9</v>
      </c>
      <c r="AA1529" s="102">
        <v>1</v>
      </c>
      <c r="AB1529" s="102">
        <v>158080</v>
      </c>
      <c r="AC1529" s="102"/>
      <c r="AD1529" s="102"/>
      <c r="AE1529" s="213">
        <f t="shared" si="400"/>
        <v>158080</v>
      </c>
      <c r="AF1529" s="194">
        <v>5</v>
      </c>
      <c r="AG1529" s="194">
        <v>1.9</v>
      </c>
      <c r="AH1529" s="102">
        <v>1</v>
      </c>
      <c r="AI1529" s="102">
        <v>158080</v>
      </c>
      <c r="AJ1529" s="102"/>
      <c r="AK1529" s="102"/>
      <c r="AL1529" s="213">
        <f t="shared" si="401"/>
        <v>158080</v>
      </c>
    </row>
    <row r="1530" spans="1:38" ht="27">
      <c r="A1530" s="194">
        <v>33</v>
      </c>
      <c r="B1530" s="104" t="s">
        <v>6892</v>
      </c>
      <c r="C1530" s="104" t="s">
        <v>5282</v>
      </c>
      <c r="D1530" s="194">
        <v>1993</v>
      </c>
      <c r="E1530" s="942" t="s">
        <v>1163</v>
      </c>
      <c r="F1530" s="194" t="s">
        <v>990</v>
      </c>
      <c r="G1530" s="194">
        <v>2</v>
      </c>
      <c r="H1530" s="194">
        <v>1.79</v>
      </c>
      <c r="I1530" s="102">
        <v>1</v>
      </c>
      <c r="J1530" s="102">
        <v>153088</v>
      </c>
      <c r="K1530" s="102"/>
      <c r="L1530" s="102"/>
      <c r="M1530" s="213">
        <f t="shared" si="396"/>
        <v>153088</v>
      </c>
      <c r="N1530" s="194">
        <v>1.79</v>
      </c>
      <c r="O1530" s="102">
        <v>1</v>
      </c>
      <c r="P1530" s="194">
        <v>148928</v>
      </c>
      <c r="Q1530" s="194"/>
      <c r="R1530" s="194"/>
      <c r="S1530" s="213">
        <f t="shared" si="397"/>
        <v>148928</v>
      </c>
      <c r="T1530" s="213">
        <f t="shared" si="402"/>
        <v>0</v>
      </c>
      <c r="U1530" s="213">
        <f t="shared" si="402"/>
        <v>4160</v>
      </c>
      <c r="V1530" s="213">
        <f t="shared" si="402"/>
        <v>0</v>
      </c>
      <c r="W1530" s="213">
        <f t="shared" si="402"/>
        <v>0</v>
      </c>
      <c r="X1530" s="213">
        <f t="shared" si="399"/>
        <v>4160</v>
      </c>
      <c r="Y1530" s="194">
        <v>4</v>
      </c>
      <c r="Z1530" s="194">
        <v>1.9</v>
      </c>
      <c r="AA1530" s="102">
        <v>1</v>
      </c>
      <c r="AB1530" s="102">
        <v>158080</v>
      </c>
      <c r="AC1530" s="102"/>
      <c r="AD1530" s="102"/>
      <c r="AE1530" s="213">
        <f t="shared" si="400"/>
        <v>158080</v>
      </c>
      <c r="AF1530" s="194">
        <v>5</v>
      </c>
      <c r="AG1530" s="194">
        <v>1.9</v>
      </c>
      <c r="AH1530" s="102">
        <v>1</v>
      </c>
      <c r="AI1530" s="102">
        <v>158080</v>
      </c>
      <c r="AJ1530" s="102"/>
      <c r="AK1530" s="102"/>
      <c r="AL1530" s="213">
        <f t="shared" si="401"/>
        <v>158080</v>
      </c>
    </row>
    <row r="1531" spans="1:38" ht="27">
      <c r="A1531" s="194">
        <v>34</v>
      </c>
      <c r="B1531" s="102" t="s">
        <v>5570</v>
      </c>
      <c r="C1531" s="102" t="s">
        <v>5282</v>
      </c>
      <c r="D1531" s="194">
        <v>1998</v>
      </c>
      <c r="E1531" s="942" t="s">
        <v>1163</v>
      </c>
      <c r="F1531" s="194" t="s">
        <v>990</v>
      </c>
      <c r="G1531" s="194">
        <v>3</v>
      </c>
      <c r="H1531" s="194">
        <v>1.84</v>
      </c>
      <c r="I1531" s="102">
        <v>1</v>
      </c>
      <c r="J1531" s="102">
        <v>158080</v>
      </c>
      <c r="K1531" s="102"/>
      <c r="L1531" s="102"/>
      <c r="M1531" s="213">
        <f t="shared" si="396"/>
        <v>158080</v>
      </c>
      <c r="N1531" s="194">
        <v>1.84</v>
      </c>
      <c r="O1531" s="102">
        <v>1</v>
      </c>
      <c r="P1531" s="194">
        <v>153088</v>
      </c>
      <c r="Q1531" s="194"/>
      <c r="R1531" s="194"/>
      <c r="S1531" s="213">
        <f t="shared" si="397"/>
        <v>153088</v>
      </c>
      <c r="T1531" s="213">
        <f t="shared" si="402"/>
        <v>0</v>
      </c>
      <c r="U1531" s="213">
        <f t="shared" si="402"/>
        <v>4992</v>
      </c>
      <c r="V1531" s="213">
        <f t="shared" si="402"/>
        <v>0</v>
      </c>
      <c r="W1531" s="213">
        <f t="shared" si="402"/>
        <v>0</v>
      </c>
      <c r="X1531" s="213">
        <f t="shared" si="399"/>
        <v>4992</v>
      </c>
      <c r="Y1531" s="194">
        <v>5</v>
      </c>
      <c r="Z1531" s="194">
        <v>1.9</v>
      </c>
      <c r="AA1531" s="102">
        <v>1</v>
      </c>
      <c r="AB1531" s="102">
        <v>158080</v>
      </c>
      <c r="AC1531" s="102"/>
      <c r="AD1531" s="102"/>
      <c r="AE1531" s="213">
        <f t="shared" si="400"/>
        <v>158080</v>
      </c>
      <c r="AF1531" s="194">
        <v>6</v>
      </c>
      <c r="AG1531" s="194">
        <v>1.96</v>
      </c>
      <c r="AH1531" s="102">
        <v>1</v>
      </c>
      <c r="AI1531" s="102">
        <v>163072</v>
      </c>
      <c r="AJ1531" s="102"/>
      <c r="AK1531" s="102"/>
      <c r="AL1531" s="213">
        <f t="shared" si="401"/>
        <v>163072</v>
      </c>
    </row>
    <row r="1532" spans="1:38" ht="27">
      <c r="A1532" s="194">
        <v>35</v>
      </c>
      <c r="B1532" s="102" t="s">
        <v>1894</v>
      </c>
      <c r="C1532" s="102" t="s">
        <v>5282</v>
      </c>
      <c r="D1532" s="194">
        <v>1982</v>
      </c>
      <c r="E1532" s="942" t="s">
        <v>1163</v>
      </c>
      <c r="F1532" s="194" t="s">
        <v>990</v>
      </c>
      <c r="G1532" s="194">
        <v>5</v>
      </c>
      <c r="H1532" s="194">
        <v>1.9</v>
      </c>
      <c r="I1532" s="102">
        <v>1</v>
      </c>
      <c r="J1532" s="102">
        <v>163072</v>
      </c>
      <c r="K1532" s="102"/>
      <c r="L1532" s="102"/>
      <c r="M1532" s="213">
        <f t="shared" si="396"/>
        <v>163072</v>
      </c>
      <c r="N1532" s="194">
        <v>1.9</v>
      </c>
      <c r="O1532" s="102">
        <v>1</v>
      </c>
      <c r="P1532" s="194">
        <v>158080</v>
      </c>
      <c r="Q1532" s="194"/>
      <c r="R1532" s="194"/>
      <c r="S1532" s="213">
        <f t="shared" si="397"/>
        <v>158080</v>
      </c>
      <c r="T1532" s="213">
        <f t="shared" si="402"/>
        <v>0</v>
      </c>
      <c r="U1532" s="213">
        <f t="shared" si="402"/>
        <v>4992</v>
      </c>
      <c r="V1532" s="213">
        <f t="shared" si="402"/>
        <v>0</v>
      </c>
      <c r="W1532" s="213">
        <f t="shared" si="402"/>
        <v>0</v>
      </c>
      <c r="X1532" s="213">
        <f t="shared" si="399"/>
        <v>4992</v>
      </c>
      <c r="Y1532" s="194">
        <v>7</v>
      </c>
      <c r="Z1532" s="194">
        <v>1.96</v>
      </c>
      <c r="AA1532" s="102">
        <v>1</v>
      </c>
      <c r="AB1532" s="102">
        <v>163072</v>
      </c>
      <c r="AC1532" s="102"/>
      <c r="AD1532" s="102"/>
      <c r="AE1532" s="213">
        <f t="shared" si="400"/>
        <v>163072</v>
      </c>
      <c r="AF1532" s="194">
        <v>8</v>
      </c>
      <c r="AG1532" s="194">
        <v>2.02</v>
      </c>
      <c r="AH1532" s="102">
        <v>1</v>
      </c>
      <c r="AI1532" s="102">
        <v>168064</v>
      </c>
      <c r="AJ1532" s="102"/>
      <c r="AK1532" s="102"/>
      <c r="AL1532" s="213">
        <f t="shared" si="401"/>
        <v>168064</v>
      </c>
    </row>
    <row r="1533" spans="1:38" ht="27">
      <c r="A1533" s="194">
        <v>36</v>
      </c>
      <c r="B1533" s="104" t="s">
        <v>5574</v>
      </c>
      <c r="C1533" s="104" t="s">
        <v>5282</v>
      </c>
      <c r="D1533" s="194">
        <v>1993</v>
      </c>
      <c r="E1533" s="942" t="s">
        <v>1163</v>
      </c>
      <c r="F1533" s="194" t="s">
        <v>990</v>
      </c>
      <c r="G1533" s="194">
        <v>2</v>
      </c>
      <c r="H1533" s="194">
        <v>1.79</v>
      </c>
      <c r="I1533" s="102">
        <v>1</v>
      </c>
      <c r="J1533" s="102">
        <v>148928</v>
      </c>
      <c r="K1533" s="102"/>
      <c r="L1533" s="102"/>
      <c r="M1533" s="213">
        <f t="shared" si="396"/>
        <v>148928</v>
      </c>
      <c r="N1533" s="194">
        <v>1.73</v>
      </c>
      <c r="O1533" s="102">
        <v>1</v>
      </c>
      <c r="P1533" s="194">
        <v>143936</v>
      </c>
      <c r="Q1533" s="194"/>
      <c r="R1533" s="194"/>
      <c r="S1533" s="213">
        <f t="shared" si="397"/>
        <v>143936</v>
      </c>
      <c r="T1533" s="213">
        <f t="shared" si="402"/>
        <v>0</v>
      </c>
      <c r="U1533" s="213">
        <f t="shared" si="402"/>
        <v>4992</v>
      </c>
      <c r="V1533" s="213">
        <f t="shared" si="402"/>
        <v>0</v>
      </c>
      <c r="W1533" s="213">
        <f t="shared" si="402"/>
        <v>0</v>
      </c>
      <c r="X1533" s="213">
        <f t="shared" si="399"/>
        <v>4992</v>
      </c>
      <c r="Y1533" s="194">
        <v>3</v>
      </c>
      <c r="Z1533" s="194">
        <v>1.84</v>
      </c>
      <c r="AA1533" s="102">
        <v>1</v>
      </c>
      <c r="AB1533" s="102">
        <v>153088</v>
      </c>
      <c r="AC1533" s="102"/>
      <c r="AD1533" s="102"/>
      <c r="AE1533" s="213">
        <f t="shared" si="400"/>
        <v>153088</v>
      </c>
      <c r="AF1533" s="194">
        <v>4</v>
      </c>
      <c r="AG1533" s="194">
        <v>1.9</v>
      </c>
      <c r="AH1533" s="102">
        <v>1</v>
      </c>
      <c r="AI1533" s="102">
        <v>158080</v>
      </c>
      <c r="AJ1533" s="102"/>
      <c r="AK1533" s="102"/>
      <c r="AL1533" s="213">
        <f t="shared" si="401"/>
        <v>158080</v>
      </c>
    </row>
    <row r="1534" spans="1:38" ht="27">
      <c r="A1534" s="194">
        <v>37</v>
      </c>
      <c r="B1534" s="102" t="s">
        <v>6893</v>
      </c>
      <c r="C1534" s="102" t="s">
        <v>5282</v>
      </c>
      <c r="D1534" s="194">
        <v>1969</v>
      </c>
      <c r="E1534" s="942" t="s">
        <v>1163</v>
      </c>
      <c r="F1534" s="194" t="s">
        <v>990</v>
      </c>
      <c r="G1534" s="194">
        <v>2</v>
      </c>
      <c r="H1534" s="194">
        <v>1.79</v>
      </c>
      <c r="I1534" s="102">
        <v>1</v>
      </c>
      <c r="J1534" s="102">
        <v>153088</v>
      </c>
      <c r="K1534" s="102"/>
      <c r="L1534" s="102"/>
      <c r="M1534" s="213">
        <f t="shared" si="396"/>
        <v>153088</v>
      </c>
      <c r="N1534" s="194">
        <v>1.79</v>
      </c>
      <c r="O1534" s="102">
        <v>1</v>
      </c>
      <c r="P1534" s="194">
        <v>148928</v>
      </c>
      <c r="Q1534" s="194"/>
      <c r="R1534" s="194"/>
      <c r="S1534" s="213">
        <f t="shared" si="397"/>
        <v>148928</v>
      </c>
      <c r="T1534" s="213">
        <f t="shared" si="402"/>
        <v>0</v>
      </c>
      <c r="U1534" s="213">
        <f t="shared" si="402"/>
        <v>4160</v>
      </c>
      <c r="V1534" s="213">
        <f t="shared" si="402"/>
        <v>0</v>
      </c>
      <c r="W1534" s="213">
        <f t="shared" si="402"/>
        <v>0</v>
      </c>
      <c r="X1534" s="213">
        <f t="shared" si="399"/>
        <v>4160</v>
      </c>
      <c r="Y1534" s="194">
        <v>4</v>
      </c>
      <c r="Z1534" s="194">
        <v>1.9</v>
      </c>
      <c r="AA1534" s="102">
        <v>1</v>
      </c>
      <c r="AB1534" s="102">
        <v>158080</v>
      </c>
      <c r="AC1534" s="102"/>
      <c r="AD1534" s="102"/>
      <c r="AE1534" s="213">
        <f t="shared" si="400"/>
        <v>158080</v>
      </c>
      <c r="AF1534" s="194">
        <v>5</v>
      </c>
      <c r="AG1534" s="194">
        <v>1.9</v>
      </c>
      <c r="AH1534" s="102">
        <v>1</v>
      </c>
      <c r="AI1534" s="102">
        <v>158080</v>
      </c>
      <c r="AJ1534" s="102"/>
      <c r="AK1534" s="102"/>
      <c r="AL1534" s="213">
        <f t="shared" si="401"/>
        <v>158080</v>
      </c>
    </row>
    <row r="1535" spans="1:38" ht="27">
      <c r="A1535" s="194">
        <v>38</v>
      </c>
      <c r="B1535" s="102" t="s">
        <v>1849</v>
      </c>
      <c r="C1535" s="102" t="s">
        <v>5282</v>
      </c>
      <c r="D1535" s="194">
        <v>1999</v>
      </c>
      <c r="E1535" s="942" t="s">
        <v>1163</v>
      </c>
      <c r="F1535" s="194" t="s">
        <v>990</v>
      </c>
      <c r="G1535" s="194">
        <v>5</v>
      </c>
      <c r="H1535" s="194">
        <v>1.9</v>
      </c>
      <c r="I1535" s="102">
        <v>1</v>
      </c>
      <c r="J1535" s="102">
        <v>163072</v>
      </c>
      <c r="K1535" s="102"/>
      <c r="L1535" s="102"/>
      <c r="M1535" s="213">
        <f t="shared" si="396"/>
        <v>163072</v>
      </c>
      <c r="N1535" s="194">
        <v>1.9</v>
      </c>
      <c r="O1535" s="102">
        <v>1</v>
      </c>
      <c r="P1535" s="194">
        <v>158080</v>
      </c>
      <c r="Q1535" s="194"/>
      <c r="R1535" s="194"/>
      <c r="S1535" s="213">
        <f t="shared" si="397"/>
        <v>158080</v>
      </c>
      <c r="T1535" s="213">
        <f t="shared" si="402"/>
        <v>0</v>
      </c>
      <c r="U1535" s="213">
        <f t="shared" si="402"/>
        <v>4992</v>
      </c>
      <c r="V1535" s="213">
        <f t="shared" si="402"/>
        <v>0</v>
      </c>
      <c r="W1535" s="213">
        <f t="shared" si="402"/>
        <v>0</v>
      </c>
      <c r="X1535" s="213">
        <f t="shared" si="399"/>
        <v>4992</v>
      </c>
      <c r="Y1535" s="194">
        <v>7</v>
      </c>
      <c r="Z1535" s="194">
        <v>1.96</v>
      </c>
      <c r="AA1535" s="102">
        <v>1</v>
      </c>
      <c r="AB1535" s="102">
        <v>163072</v>
      </c>
      <c r="AC1535" s="102"/>
      <c r="AD1535" s="102"/>
      <c r="AE1535" s="213">
        <f t="shared" si="400"/>
        <v>163072</v>
      </c>
      <c r="AF1535" s="194">
        <v>8</v>
      </c>
      <c r="AG1535" s="194">
        <v>2.02</v>
      </c>
      <c r="AH1535" s="102">
        <v>1</v>
      </c>
      <c r="AI1535" s="102">
        <v>168064</v>
      </c>
      <c r="AJ1535" s="102"/>
      <c r="AK1535" s="102"/>
      <c r="AL1535" s="213">
        <f t="shared" si="401"/>
        <v>168064</v>
      </c>
    </row>
    <row r="1536" spans="1:38" ht="27">
      <c r="A1536" s="194">
        <v>39</v>
      </c>
      <c r="B1536" s="104" t="s">
        <v>6894</v>
      </c>
      <c r="C1536" s="104" t="s">
        <v>5282</v>
      </c>
      <c r="D1536" s="194">
        <v>1989</v>
      </c>
      <c r="E1536" s="942" t="s">
        <v>1163</v>
      </c>
      <c r="F1536" s="194" t="s">
        <v>990</v>
      </c>
      <c r="G1536" s="194">
        <v>2</v>
      </c>
      <c r="H1536" s="194">
        <v>1.79</v>
      </c>
      <c r="I1536" s="102">
        <v>1</v>
      </c>
      <c r="J1536" s="102">
        <v>153088</v>
      </c>
      <c r="K1536" s="102"/>
      <c r="L1536" s="102"/>
      <c r="M1536" s="213">
        <f t="shared" si="396"/>
        <v>153088</v>
      </c>
      <c r="N1536" s="194">
        <v>1.79</v>
      </c>
      <c r="O1536" s="102">
        <v>1</v>
      </c>
      <c r="P1536" s="194">
        <v>148928</v>
      </c>
      <c r="Q1536" s="194"/>
      <c r="R1536" s="194"/>
      <c r="S1536" s="213">
        <f t="shared" si="397"/>
        <v>148928</v>
      </c>
      <c r="T1536" s="213">
        <f t="shared" si="402"/>
        <v>0</v>
      </c>
      <c r="U1536" s="213">
        <f t="shared" si="402"/>
        <v>4160</v>
      </c>
      <c r="V1536" s="213">
        <f t="shared" si="402"/>
        <v>0</v>
      </c>
      <c r="W1536" s="213">
        <f t="shared" si="402"/>
        <v>0</v>
      </c>
      <c r="X1536" s="213">
        <f t="shared" si="399"/>
        <v>4160</v>
      </c>
      <c r="Y1536" s="194">
        <v>4</v>
      </c>
      <c r="Z1536" s="194">
        <v>1.9</v>
      </c>
      <c r="AA1536" s="102">
        <v>1</v>
      </c>
      <c r="AB1536" s="102">
        <v>158080</v>
      </c>
      <c r="AC1536" s="102"/>
      <c r="AD1536" s="102"/>
      <c r="AE1536" s="213">
        <f t="shared" si="400"/>
        <v>158080</v>
      </c>
      <c r="AF1536" s="194">
        <v>5</v>
      </c>
      <c r="AG1536" s="194">
        <v>1.9</v>
      </c>
      <c r="AH1536" s="102">
        <v>1</v>
      </c>
      <c r="AI1536" s="102">
        <v>158080</v>
      </c>
      <c r="AJ1536" s="102"/>
      <c r="AK1536" s="102"/>
      <c r="AL1536" s="213">
        <f t="shared" si="401"/>
        <v>158080</v>
      </c>
    </row>
    <row r="1537" spans="1:38" ht="27">
      <c r="A1537" s="194">
        <v>40</v>
      </c>
      <c r="B1537" s="102" t="s">
        <v>6895</v>
      </c>
      <c r="C1537" s="102" t="s">
        <v>5283</v>
      </c>
      <c r="D1537" s="194">
        <v>2001</v>
      </c>
      <c r="E1537" s="942" t="s">
        <v>1163</v>
      </c>
      <c r="F1537" s="194" t="s">
        <v>990</v>
      </c>
      <c r="G1537" s="194">
        <v>2</v>
      </c>
      <c r="H1537" s="194">
        <v>1.79</v>
      </c>
      <c r="I1537" s="102">
        <v>1</v>
      </c>
      <c r="J1537" s="102">
        <v>153088</v>
      </c>
      <c r="K1537" s="102"/>
      <c r="L1537" s="102"/>
      <c r="M1537" s="213">
        <f t="shared" si="396"/>
        <v>153088</v>
      </c>
      <c r="N1537" s="194">
        <v>1.79</v>
      </c>
      <c r="O1537" s="102">
        <v>1</v>
      </c>
      <c r="P1537" s="194">
        <v>148928</v>
      </c>
      <c r="Q1537" s="194"/>
      <c r="R1537" s="194"/>
      <c r="S1537" s="213">
        <f t="shared" si="397"/>
        <v>148928</v>
      </c>
      <c r="T1537" s="213">
        <f t="shared" si="402"/>
        <v>0</v>
      </c>
      <c r="U1537" s="213">
        <f t="shared" si="402"/>
        <v>4160</v>
      </c>
      <c r="V1537" s="213">
        <f t="shared" si="402"/>
        <v>0</v>
      </c>
      <c r="W1537" s="213">
        <f t="shared" si="402"/>
        <v>0</v>
      </c>
      <c r="X1537" s="213">
        <f t="shared" si="399"/>
        <v>4160</v>
      </c>
      <c r="Y1537" s="194">
        <v>4</v>
      </c>
      <c r="Z1537" s="194">
        <v>1.9</v>
      </c>
      <c r="AA1537" s="102">
        <v>1</v>
      </c>
      <c r="AB1537" s="102">
        <v>158080</v>
      </c>
      <c r="AC1537" s="102"/>
      <c r="AD1537" s="102"/>
      <c r="AE1537" s="213">
        <f t="shared" si="400"/>
        <v>158080</v>
      </c>
      <c r="AF1537" s="194">
        <v>5</v>
      </c>
      <c r="AG1537" s="194">
        <v>1.9</v>
      </c>
      <c r="AH1537" s="102">
        <v>1</v>
      </c>
      <c r="AI1537" s="102">
        <v>158080</v>
      </c>
      <c r="AJ1537" s="102"/>
      <c r="AK1537" s="102"/>
      <c r="AL1537" s="213">
        <f t="shared" si="401"/>
        <v>158080</v>
      </c>
    </row>
    <row r="1538" spans="1:38" ht="27">
      <c r="A1538" s="194">
        <v>41</v>
      </c>
      <c r="B1538" s="102" t="s">
        <v>6896</v>
      </c>
      <c r="C1538" s="102" t="s">
        <v>5282</v>
      </c>
      <c r="D1538" s="194">
        <v>1999</v>
      </c>
      <c r="E1538" s="942" t="s">
        <v>1163</v>
      </c>
      <c r="F1538" s="194" t="s">
        <v>990</v>
      </c>
      <c r="G1538" s="194">
        <v>4</v>
      </c>
      <c r="H1538" s="194">
        <v>1.9</v>
      </c>
      <c r="I1538" s="102">
        <v>1</v>
      </c>
      <c r="J1538" s="102">
        <v>158080</v>
      </c>
      <c r="K1538" s="102"/>
      <c r="L1538" s="102"/>
      <c r="M1538" s="213">
        <f t="shared" si="396"/>
        <v>158080</v>
      </c>
      <c r="N1538" s="194">
        <v>1.9</v>
      </c>
      <c r="O1538" s="102">
        <v>1</v>
      </c>
      <c r="P1538" s="194">
        <v>158080</v>
      </c>
      <c r="Q1538" s="194"/>
      <c r="R1538" s="194"/>
      <c r="S1538" s="213">
        <f t="shared" si="397"/>
        <v>158080</v>
      </c>
      <c r="T1538" s="213">
        <f t="shared" si="402"/>
        <v>0</v>
      </c>
      <c r="U1538" s="213">
        <f t="shared" si="402"/>
        <v>0</v>
      </c>
      <c r="V1538" s="213">
        <f t="shared" si="402"/>
        <v>0</v>
      </c>
      <c r="W1538" s="213">
        <f t="shared" si="402"/>
        <v>0</v>
      </c>
      <c r="X1538" s="213">
        <f t="shared" si="399"/>
        <v>0</v>
      </c>
      <c r="Y1538" s="194">
        <v>6</v>
      </c>
      <c r="Z1538" s="194">
        <v>1.96</v>
      </c>
      <c r="AA1538" s="102">
        <v>1</v>
      </c>
      <c r="AB1538" s="102">
        <v>163072</v>
      </c>
      <c r="AC1538" s="102"/>
      <c r="AD1538" s="102"/>
      <c r="AE1538" s="213">
        <f t="shared" si="400"/>
        <v>163072</v>
      </c>
      <c r="AF1538" s="194">
        <v>7</v>
      </c>
      <c r="AG1538" s="194">
        <v>1.96</v>
      </c>
      <c r="AH1538" s="102">
        <v>1</v>
      </c>
      <c r="AI1538" s="102">
        <v>163072</v>
      </c>
      <c r="AJ1538" s="102"/>
      <c r="AK1538" s="102"/>
      <c r="AL1538" s="213">
        <f t="shared" si="401"/>
        <v>163072</v>
      </c>
    </row>
    <row r="1539" spans="1:38" ht="27">
      <c r="A1539" s="194">
        <v>42</v>
      </c>
      <c r="B1539" s="104" t="s">
        <v>5571</v>
      </c>
      <c r="C1539" s="104" t="s">
        <v>5282</v>
      </c>
      <c r="D1539" s="194">
        <v>1999</v>
      </c>
      <c r="E1539" s="942" t="s">
        <v>1163</v>
      </c>
      <c r="F1539" s="194" t="s">
        <v>990</v>
      </c>
      <c r="G1539" s="194">
        <v>3</v>
      </c>
      <c r="H1539" s="194">
        <v>1.84</v>
      </c>
      <c r="I1539" s="102">
        <v>1</v>
      </c>
      <c r="J1539" s="102">
        <v>158080</v>
      </c>
      <c r="K1539" s="102"/>
      <c r="L1539" s="102"/>
      <c r="M1539" s="213">
        <f t="shared" si="396"/>
        <v>158080</v>
      </c>
      <c r="N1539" s="194">
        <v>1.84</v>
      </c>
      <c r="O1539" s="102">
        <v>1</v>
      </c>
      <c r="P1539" s="194">
        <v>153088</v>
      </c>
      <c r="Q1539" s="194"/>
      <c r="R1539" s="194"/>
      <c r="S1539" s="213">
        <f t="shared" si="397"/>
        <v>153088</v>
      </c>
      <c r="T1539" s="213">
        <f t="shared" si="402"/>
        <v>0</v>
      </c>
      <c r="U1539" s="213">
        <f t="shared" si="402"/>
        <v>4992</v>
      </c>
      <c r="V1539" s="213">
        <f t="shared" si="402"/>
        <v>0</v>
      </c>
      <c r="W1539" s="213">
        <f t="shared" si="402"/>
        <v>0</v>
      </c>
      <c r="X1539" s="213">
        <f t="shared" si="399"/>
        <v>4992</v>
      </c>
      <c r="Y1539" s="194">
        <v>5</v>
      </c>
      <c r="Z1539" s="194">
        <v>1.9</v>
      </c>
      <c r="AA1539" s="102">
        <v>1</v>
      </c>
      <c r="AB1539" s="102">
        <v>158080</v>
      </c>
      <c r="AC1539" s="102"/>
      <c r="AD1539" s="102"/>
      <c r="AE1539" s="213">
        <f t="shared" si="400"/>
        <v>158080</v>
      </c>
      <c r="AF1539" s="194">
        <v>6</v>
      </c>
      <c r="AG1539" s="194">
        <v>1.96</v>
      </c>
      <c r="AH1539" s="102">
        <v>1</v>
      </c>
      <c r="AI1539" s="102">
        <v>163072</v>
      </c>
      <c r="AJ1539" s="102"/>
      <c r="AK1539" s="102"/>
      <c r="AL1539" s="213">
        <f t="shared" si="401"/>
        <v>163072</v>
      </c>
    </row>
    <row r="1540" spans="1:38" ht="27">
      <c r="A1540" s="194">
        <v>43</v>
      </c>
      <c r="B1540" s="102" t="s">
        <v>8258</v>
      </c>
      <c r="C1540" s="102" t="s">
        <v>5282</v>
      </c>
      <c r="D1540" s="194">
        <v>2003</v>
      </c>
      <c r="E1540" s="942" t="s">
        <v>1163</v>
      </c>
      <c r="F1540" s="194" t="s">
        <v>990</v>
      </c>
      <c r="G1540" s="194">
        <v>2</v>
      </c>
      <c r="H1540" s="194">
        <v>1.79</v>
      </c>
      <c r="I1540" s="102">
        <v>1</v>
      </c>
      <c r="J1540" s="102">
        <v>148928</v>
      </c>
      <c r="K1540" s="102"/>
      <c r="L1540" s="102"/>
      <c r="M1540" s="213">
        <f t="shared" si="396"/>
        <v>148928</v>
      </c>
      <c r="N1540" s="194">
        <v>1.73</v>
      </c>
      <c r="O1540" s="102">
        <v>1</v>
      </c>
      <c r="P1540" s="194">
        <v>143936</v>
      </c>
      <c r="Q1540" s="194"/>
      <c r="R1540" s="194"/>
      <c r="S1540" s="213">
        <f t="shared" si="397"/>
        <v>143936</v>
      </c>
      <c r="T1540" s="213">
        <f t="shared" si="402"/>
        <v>0</v>
      </c>
      <c r="U1540" s="213">
        <f t="shared" si="402"/>
        <v>4992</v>
      </c>
      <c r="V1540" s="213">
        <f t="shared" si="402"/>
        <v>0</v>
      </c>
      <c r="W1540" s="213">
        <f t="shared" si="402"/>
        <v>0</v>
      </c>
      <c r="X1540" s="213">
        <f t="shared" si="399"/>
        <v>4992</v>
      </c>
      <c r="Y1540" s="194">
        <v>3</v>
      </c>
      <c r="Z1540" s="194">
        <v>1.84</v>
      </c>
      <c r="AA1540" s="102">
        <v>1</v>
      </c>
      <c r="AB1540" s="102">
        <v>153088</v>
      </c>
      <c r="AC1540" s="102"/>
      <c r="AD1540" s="102"/>
      <c r="AE1540" s="213">
        <f t="shared" si="400"/>
        <v>153088</v>
      </c>
      <c r="AF1540" s="194">
        <v>4</v>
      </c>
      <c r="AG1540" s="194">
        <v>1.9</v>
      </c>
      <c r="AH1540" s="102">
        <v>1</v>
      </c>
      <c r="AI1540" s="102">
        <v>158080</v>
      </c>
      <c r="AJ1540" s="102"/>
      <c r="AK1540" s="102"/>
      <c r="AL1540" s="213">
        <f t="shared" si="401"/>
        <v>158080</v>
      </c>
    </row>
    <row r="1541" spans="1:38" ht="27">
      <c r="A1541" s="194">
        <v>44</v>
      </c>
      <c r="B1541" s="102" t="s">
        <v>8259</v>
      </c>
      <c r="C1541" s="102" t="s">
        <v>5282</v>
      </c>
      <c r="D1541" s="194">
        <v>2002</v>
      </c>
      <c r="E1541" s="942" t="s">
        <v>1163</v>
      </c>
      <c r="F1541" s="194" t="s">
        <v>990</v>
      </c>
      <c r="G1541" s="194">
        <v>2</v>
      </c>
      <c r="H1541" s="194">
        <v>1.79</v>
      </c>
      <c r="I1541" s="102">
        <v>1</v>
      </c>
      <c r="J1541" s="102">
        <v>153088</v>
      </c>
      <c r="K1541" s="102"/>
      <c r="L1541" s="102"/>
      <c r="M1541" s="213">
        <f t="shared" si="396"/>
        <v>153088</v>
      </c>
      <c r="N1541" s="194">
        <v>1.79</v>
      </c>
      <c r="O1541" s="102">
        <v>1</v>
      </c>
      <c r="P1541" s="194">
        <v>148928</v>
      </c>
      <c r="Q1541" s="194"/>
      <c r="R1541" s="194"/>
      <c r="S1541" s="213">
        <f t="shared" si="397"/>
        <v>148928</v>
      </c>
      <c r="T1541" s="213">
        <f t="shared" si="402"/>
        <v>0</v>
      </c>
      <c r="U1541" s="213">
        <f t="shared" si="402"/>
        <v>4160</v>
      </c>
      <c r="V1541" s="213">
        <f t="shared" si="402"/>
        <v>0</v>
      </c>
      <c r="W1541" s="213">
        <f t="shared" si="402"/>
        <v>0</v>
      </c>
      <c r="X1541" s="213">
        <f t="shared" si="399"/>
        <v>4160</v>
      </c>
      <c r="Y1541" s="194">
        <v>4</v>
      </c>
      <c r="Z1541" s="194">
        <v>1.9</v>
      </c>
      <c r="AA1541" s="102">
        <v>1</v>
      </c>
      <c r="AB1541" s="102">
        <v>158080</v>
      </c>
      <c r="AC1541" s="102"/>
      <c r="AD1541" s="102"/>
      <c r="AE1541" s="213">
        <f t="shared" si="400"/>
        <v>158080</v>
      </c>
      <c r="AF1541" s="194">
        <v>5</v>
      </c>
      <c r="AG1541" s="194">
        <v>1.9</v>
      </c>
      <c r="AH1541" s="102">
        <v>1</v>
      </c>
      <c r="AI1541" s="102">
        <v>158080</v>
      </c>
      <c r="AJ1541" s="102"/>
      <c r="AK1541" s="102"/>
      <c r="AL1541" s="213">
        <f t="shared" si="401"/>
        <v>158080</v>
      </c>
    </row>
    <row r="1542" spans="1:38" ht="27">
      <c r="A1542" s="194">
        <v>45</v>
      </c>
      <c r="B1542" s="104" t="s">
        <v>8260</v>
      </c>
      <c r="C1542" s="104" t="s">
        <v>5282</v>
      </c>
      <c r="D1542" s="194">
        <v>2000</v>
      </c>
      <c r="E1542" s="942" t="s">
        <v>1163</v>
      </c>
      <c r="F1542" s="194" t="s">
        <v>990</v>
      </c>
      <c r="G1542" s="194">
        <v>7</v>
      </c>
      <c r="H1542" s="194">
        <v>1.96</v>
      </c>
      <c r="I1542" s="102">
        <v>1</v>
      </c>
      <c r="J1542" s="102">
        <v>158080</v>
      </c>
      <c r="K1542" s="102"/>
      <c r="L1542" s="102"/>
      <c r="M1542" s="213">
        <f t="shared" si="396"/>
        <v>158080</v>
      </c>
      <c r="N1542" s="194">
        <v>1.84</v>
      </c>
      <c r="O1542" s="102">
        <v>1</v>
      </c>
      <c r="P1542" s="194">
        <v>153088</v>
      </c>
      <c r="Q1542" s="194"/>
      <c r="R1542" s="194"/>
      <c r="S1542" s="213">
        <f t="shared" si="397"/>
        <v>153088</v>
      </c>
      <c r="T1542" s="213">
        <f t="shared" si="402"/>
        <v>0</v>
      </c>
      <c r="U1542" s="213">
        <f t="shared" si="402"/>
        <v>4992</v>
      </c>
      <c r="V1542" s="213">
        <f t="shared" si="402"/>
        <v>0</v>
      </c>
      <c r="W1542" s="213">
        <f t="shared" si="402"/>
        <v>0</v>
      </c>
      <c r="X1542" s="213">
        <f t="shared" si="399"/>
        <v>4992</v>
      </c>
      <c r="Y1542" s="194">
        <v>5</v>
      </c>
      <c r="Z1542" s="194">
        <v>1.9</v>
      </c>
      <c r="AA1542" s="102">
        <v>1</v>
      </c>
      <c r="AB1542" s="102">
        <v>158080</v>
      </c>
      <c r="AC1542" s="102"/>
      <c r="AD1542" s="102"/>
      <c r="AE1542" s="213">
        <f t="shared" si="400"/>
        <v>158080</v>
      </c>
      <c r="AF1542" s="194">
        <v>6</v>
      </c>
      <c r="AG1542" s="194">
        <v>1.96</v>
      </c>
      <c r="AH1542" s="102">
        <v>1</v>
      </c>
      <c r="AI1542" s="102">
        <v>163072</v>
      </c>
      <c r="AJ1542" s="102"/>
      <c r="AK1542" s="102"/>
      <c r="AL1542" s="213">
        <f t="shared" si="401"/>
        <v>163072</v>
      </c>
    </row>
    <row r="1543" spans="1:38" ht="27">
      <c r="A1543" s="194">
        <v>46</v>
      </c>
      <c r="B1543" s="102" t="s">
        <v>8261</v>
      </c>
      <c r="C1543" s="102" t="s">
        <v>5282</v>
      </c>
      <c r="D1543" s="194">
        <v>1990</v>
      </c>
      <c r="E1543" s="942" t="s">
        <v>1163</v>
      </c>
      <c r="F1543" s="194" t="s">
        <v>990</v>
      </c>
      <c r="G1543" s="194">
        <v>20</v>
      </c>
      <c r="H1543" s="194">
        <v>2.2799999999999998</v>
      </c>
      <c r="I1543" s="102">
        <v>1</v>
      </c>
      <c r="J1543" s="102">
        <v>153088</v>
      </c>
      <c r="K1543" s="102"/>
      <c r="L1543" s="102"/>
      <c r="M1543" s="213">
        <f t="shared" si="396"/>
        <v>153088</v>
      </c>
      <c r="N1543" s="194">
        <v>1.79</v>
      </c>
      <c r="O1543" s="102">
        <v>1</v>
      </c>
      <c r="P1543" s="194">
        <v>148928</v>
      </c>
      <c r="Q1543" s="194"/>
      <c r="R1543" s="194"/>
      <c r="S1543" s="213">
        <f t="shared" si="397"/>
        <v>148928</v>
      </c>
      <c r="T1543" s="213">
        <f t="shared" si="402"/>
        <v>0</v>
      </c>
      <c r="U1543" s="213">
        <f t="shared" si="402"/>
        <v>4160</v>
      </c>
      <c r="V1543" s="213">
        <f t="shared" si="402"/>
        <v>0</v>
      </c>
      <c r="W1543" s="213">
        <f t="shared" si="402"/>
        <v>0</v>
      </c>
      <c r="X1543" s="213">
        <f t="shared" si="399"/>
        <v>4160</v>
      </c>
      <c r="Y1543" s="194">
        <v>4</v>
      </c>
      <c r="Z1543" s="194">
        <v>1.9</v>
      </c>
      <c r="AA1543" s="102">
        <v>1</v>
      </c>
      <c r="AB1543" s="102">
        <v>158080</v>
      </c>
      <c r="AC1543" s="102"/>
      <c r="AD1543" s="102"/>
      <c r="AE1543" s="213">
        <f t="shared" si="400"/>
        <v>158080</v>
      </c>
      <c r="AF1543" s="194">
        <v>5</v>
      </c>
      <c r="AG1543" s="194">
        <v>1.9</v>
      </c>
      <c r="AH1543" s="102">
        <v>1</v>
      </c>
      <c r="AI1543" s="102">
        <v>158080</v>
      </c>
      <c r="AJ1543" s="102"/>
      <c r="AK1543" s="102"/>
      <c r="AL1543" s="213">
        <f t="shared" si="401"/>
        <v>158080</v>
      </c>
    </row>
    <row r="1544" spans="1:38" ht="27">
      <c r="A1544" s="194">
        <v>47</v>
      </c>
      <c r="B1544" s="102" t="s">
        <v>6906</v>
      </c>
      <c r="C1544" s="102" t="s">
        <v>5282</v>
      </c>
      <c r="D1544" s="194">
        <v>2001</v>
      </c>
      <c r="E1544" s="942" t="s">
        <v>1163</v>
      </c>
      <c r="F1544" s="194" t="s">
        <v>990</v>
      </c>
      <c r="G1544" s="194">
        <v>1</v>
      </c>
      <c r="H1544" s="194">
        <v>1.73</v>
      </c>
      <c r="I1544" s="102">
        <v>1</v>
      </c>
      <c r="J1544" s="102">
        <v>153088</v>
      </c>
      <c r="K1544" s="102"/>
      <c r="L1544" s="102"/>
      <c r="M1544" s="213">
        <f t="shared" si="396"/>
        <v>153088</v>
      </c>
      <c r="N1544" s="194">
        <v>1.79</v>
      </c>
      <c r="O1544" s="102">
        <v>1</v>
      </c>
      <c r="P1544" s="194">
        <v>148928</v>
      </c>
      <c r="Q1544" s="194"/>
      <c r="R1544" s="194"/>
      <c r="S1544" s="213">
        <f t="shared" si="397"/>
        <v>148928</v>
      </c>
      <c r="T1544" s="213">
        <f t="shared" si="402"/>
        <v>0</v>
      </c>
      <c r="U1544" s="213">
        <f t="shared" si="402"/>
        <v>4160</v>
      </c>
      <c r="V1544" s="213">
        <f t="shared" si="402"/>
        <v>0</v>
      </c>
      <c r="W1544" s="213">
        <f t="shared" si="402"/>
        <v>0</v>
      </c>
      <c r="X1544" s="213">
        <f t="shared" si="399"/>
        <v>4160</v>
      </c>
      <c r="Y1544" s="194">
        <v>4</v>
      </c>
      <c r="Z1544" s="194">
        <v>1.9</v>
      </c>
      <c r="AA1544" s="102">
        <v>1</v>
      </c>
      <c r="AB1544" s="102">
        <v>158080</v>
      </c>
      <c r="AC1544" s="102"/>
      <c r="AD1544" s="102"/>
      <c r="AE1544" s="213">
        <f t="shared" si="400"/>
        <v>158080</v>
      </c>
      <c r="AF1544" s="194">
        <v>5</v>
      </c>
      <c r="AG1544" s="194">
        <v>1.9</v>
      </c>
      <c r="AH1544" s="102">
        <v>1</v>
      </c>
      <c r="AI1544" s="102">
        <v>158080</v>
      </c>
      <c r="AJ1544" s="102"/>
      <c r="AK1544" s="102"/>
      <c r="AL1544" s="213">
        <f t="shared" si="401"/>
        <v>158080</v>
      </c>
    </row>
    <row r="1545" spans="1:38" ht="27">
      <c r="A1545" s="194">
        <v>48</v>
      </c>
      <c r="B1545" s="104" t="s">
        <v>1232</v>
      </c>
      <c r="C1545" s="104" t="s">
        <v>5282</v>
      </c>
      <c r="D1545" s="194">
        <v>1960</v>
      </c>
      <c r="E1545" s="942" t="s">
        <v>1121</v>
      </c>
      <c r="F1545" s="194" t="s">
        <v>990</v>
      </c>
      <c r="G1545" s="194">
        <v>26</v>
      </c>
      <c r="H1545" s="194">
        <v>2.2799999999999998</v>
      </c>
      <c r="I1545" s="102">
        <v>1</v>
      </c>
      <c r="J1545" s="102">
        <v>189695.99999999997</v>
      </c>
      <c r="K1545" s="102"/>
      <c r="L1545" s="102"/>
      <c r="M1545" s="213">
        <f t="shared" si="396"/>
        <v>189695.99999999997</v>
      </c>
      <c r="N1545" s="194">
        <v>2.2799999999999998</v>
      </c>
      <c r="O1545" s="102">
        <v>1</v>
      </c>
      <c r="P1545" s="194">
        <v>189695.99999999997</v>
      </c>
      <c r="Q1545" s="194"/>
      <c r="R1545" s="194"/>
      <c r="S1545" s="213">
        <f t="shared" si="397"/>
        <v>189695.99999999997</v>
      </c>
      <c r="T1545" s="213">
        <f t="shared" si="402"/>
        <v>0</v>
      </c>
      <c r="U1545" s="213">
        <f t="shared" si="402"/>
        <v>0</v>
      </c>
      <c r="V1545" s="213">
        <f t="shared" si="402"/>
        <v>0</v>
      </c>
      <c r="W1545" s="213">
        <f t="shared" si="402"/>
        <v>0</v>
      </c>
      <c r="X1545" s="213">
        <f t="shared" si="399"/>
        <v>0</v>
      </c>
      <c r="Y1545" s="194">
        <v>28</v>
      </c>
      <c r="Z1545" s="194">
        <v>2.2799999999999998</v>
      </c>
      <c r="AA1545" s="102">
        <v>1</v>
      </c>
      <c r="AB1545" s="102">
        <v>189695.99999999997</v>
      </c>
      <c r="AC1545" s="102"/>
      <c r="AD1545" s="102"/>
      <c r="AE1545" s="213">
        <f t="shared" si="400"/>
        <v>189695.99999999997</v>
      </c>
      <c r="AF1545" s="194">
        <v>29</v>
      </c>
      <c r="AG1545" s="194">
        <v>2.2799999999999998</v>
      </c>
      <c r="AH1545" s="102">
        <v>1</v>
      </c>
      <c r="AI1545" s="102">
        <v>189695.99999999997</v>
      </c>
      <c r="AJ1545" s="102"/>
      <c r="AK1545" s="102"/>
      <c r="AL1545" s="213">
        <f t="shared" si="401"/>
        <v>189695.99999999997</v>
      </c>
    </row>
    <row r="1546" spans="1:38" ht="27">
      <c r="A1546" s="194">
        <v>49</v>
      </c>
      <c r="B1546" s="102" t="s">
        <v>5573</v>
      </c>
      <c r="C1546" s="102" t="s">
        <v>5282</v>
      </c>
      <c r="D1546" s="194">
        <v>2001</v>
      </c>
      <c r="E1546" s="942" t="s">
        <v>1121</v>
      </c>
      <c r="F1546" s="194" t="s">
        <v>990</v>
      </c>
      <c r="G1546" s="194">
        <v>3</v>
      </c>
      <c r="H1546" s="194">
        <v>1.84</v>
      </c>
      <c r="I1546" s="102">
        <v>1</v>
      </c>
      <c r="J1546" s="102">
        <v>158080</v>
      </c>
      <c r="K1546" s="102"/>
      <c r="L1546" s="102"/>
      <c r="M1546" s="213">
        <f t="shared" si="396"/>
        <v>158080</v>
      </c>
      <c r="N1546" s="194">
        <v>1.84</v>
      </c>
      <c r="O1546" s="102">
        <v>1</v>
      </c>
      <c r="P1546" s="194">
        <v>153088</v>
      </c>
      <c r="Q1546" s="194"/>
      <c r="R1546" s="194"/>
      <c r="S1546" s="213">
        <f t="shared" si="397"/>
        <v>153088</v>
      </c>
      <c r="T1546" s="213">
        <f t="shared" si="402"/>
        <v>0</v>
      </c>
      <c r="U1546" s="213">
        <f t="shared" si="402"/>
        <v>4992</v>
      </c>
      <c r="V1546" s="213">
        <f t="shared" si="402"/>
        <v>0</v>
      </c>
      <c r="W1546" s="213">
        <f t="shared" si="402"/>
        <v>0</v>
      </c>
      <c r="X1546" s="213">
        <f t="shared" si="399"/>
        <v>4992</v>
      </c>
      <c r="Y1546" s="194">
        <v>5</v>
      </c>
      <c r="Z1546" s="194">
        <v>1.9</v>
      </c>
      <c r="AA1546" s="102">
        <v>1</v>
      </c>
      <c r="AB1546" s="102">
        <v>158080</v>
      </c>
      <c r="AC1546" s="102"/>
      <c r="AD1546" s="102"/>
      <c r="AE1546" s="213">
        <f t="shared" si="400"/>
        <v>158080</v>
      </c>
      <c r="AF1546" s="194">
        <v>6</v>
      </c>
      <c r="AG1546" s="194">
        <v>1.96</v>
      </c>
      <c r="AH1546" s="102">
        <v>1</v>
      </c>
      <c r="AI1546" s="102">
        <v>163072</v>
      </c>
      <c r="AJ1546" s="102"/>
      <c r="AK1546" s="102"/>
      <c r="AL1546" s="213">
        <f t="shared" si="401"/>
        <v>163072</v>
      </c>
    </row>
    <row r="1547" spans="1:38" ht="27">
      <c r="A1547" s="194">
        <v>50</v>
      </c>
      <c r="B1547" s="102" t="s">
        <v>8262</v>
      </c>
      <c r="C1547" s="102" t="s">
        <v>5282</v>
      </c>
      <c r="D1547" s="194">
        <v>2000</v>
      </c>
      <c r="E1547" s="942" t="s">
        <v>1121</v>
      </c>
      <c r="F1547" s="194" t="s">
        <v>990</v>
      </c>
      <c r="G1547" s="194">
        <v>7</v>
      </c>
      <c r="H1547" s="194">
        <v>1.96</v>
      </c>
      <c r="I1547" s="102">
        <v>1</v>
      </c>
      <c r="J1547" s="102">
        <v>148928</v>
      </c>
      <c r="K1547" s="102"/>
      <c r="L1547" s="102"/>
      <c r="M1547" s="213">
        <f t="shared" si="396"/>
        <v>148928</v>
      </c>
      <c r="N1547" s="194">
        <v>1.73</v>
      </c>
      <c r="O1547" s="102">
        <v>1</v>
      </c>
      <c r="P1547" s="194">
        <v>143936</v>
      </c>
      <c r="Q1547" s="194"/>
      <c r="R1547" s="194"/>
      <c r="S1547" s="213">
        <f t="shared" si="397"/>
        <v>143936</v>
      </c>
      <c r="T1547" s="213">
        <f t="shared" si="402"/>
        <v>0</v>
      </c>
      <c r="U1547" s="213">
        <f t="shared" si="402"/>
        <v>4992</v>
      </c>
      <c r="V1547" s="213">
        <f t="shared" si="402"/>
        <v>0</v>
      </c>
      <c r="W1547" s="213">
        <f t="shared" si="402"/>
        <v>0</v>
      </c>
      <c r="X1547" s="213">
        <f t="shared" si="399"/>
        <v>4992</v>
      </c>
      <c r="Y1547" s="194">
        <v>3</v>
      </c>
      <c r="Z1547" s="194">
        <v>1.84</v>
      </c>
      <c r="AA1547" s="102">
        <v>1</v>
      </c>
      <c r="AB1547" s="102">
        <v>153088</v>
      </c>
      <c r="AC1547" s="102"/>
      <c r="AD1547" s="102"/>
      <c r="AE1547" s="213">
        <f t="shared" si="400"/>
        <v>153088</v>
      </c>
      <c r="AF1547" s="194">
        <v>4</v>
      </c>
      <c r="AG1547" s="194">
        <v>1.9</v>
      </c>
      <c r="AH1547" s="102">
        <v>1</v>
      </c>
      <c r="AI1547" s="102">
        <v>158080</v>
      </c>
      <c r="AJ1547" s="102"/>
      <c r="AK1547" s="102"/>
      <c r="AL1547" s="213">
        <f t="shared" si="401"/>
        <v>158080</v>
      </c>
    </row>
    <row r="1548" spans="1:38" ht="27">
      <c r="A1548" s="194">
        <v>51</v>
      </c>
      <c r="B1548" s="104" t="s">
        <v>8263</v>
      </c>
      <c r="C1548" s="104" t="s">
        <v>5282</v>
      </c>
      <c r="D1548" s="194">
        <v>2003</v>
      </c>
      <c r="E1548" s="942" t="s">
        <v>1121</v>
      </c>
      <c r="F1548" s="194" t="s">
        <v>990</v>
      </c>
      <c r="G1548" s="194">
        <v>1</v>
      </c>
      <c r="H1548" s="194">
        <v>1.73</v>
      </c>
      <c r="I1548" s="102">
        <v>1</v>
      </c>
      <c r="J1548" s="102">
        <v>143936</v>
      </c>
      <c r="K1548" s="102"/>
      <c r="L1548" s="102"/>
      <c r="M1548" s="213">
        <f t="shared" si="396"/>
        <v>143936</v>
      </c>
      <c r="N1548" s="194">
        <v>1.68</v>
      </c>
      <c r="O1548" s="102">
        <v>1</v>
      </c>
      <c r="P1548" s="194">
        <v>139776</v>
      </c>
      <c r="Q1548" s="194"/>
      <c r="R1548" s="194"/>
      <c r="S1548" s="213">
        <f t="shared" si="397"/>
        <v>139776</v>
      </c>
      <c r="T1548" s="213">
        <f t="shared" si="402"/>
        <v>0</v>
      </c>
      <c r="U1548" s="213">
        <f t="shared" si="402"/>
        <v>4160</v>
      </c>
      <c r="V1548" s="213">
        <f t="shared" si="402"/>
        <v>0</v>
      </c>
      <c r="W1548" s="213">
        <f t="shared" si="402"/>
        <v>0</v>
      </c>
      <c r="X1548" s="213">
        <f t="shared" si="399"/>
        <v>4160</v>
      </c>
      <c r="Y1548" s="194">
        <v>2</v>
      </c>
      <c r="Z1548" s="194">
        <v>1.79</v>
      </c>
      <c r="AA1548" s="102">
        <v>1</v>
      </c>
      <c r="AB1548" s="102">
        <v>148928</v>
      </c>
      <c r="AC1548" s="102"/>
      <c r="AD1548" s="102"/>
      <c r="AE1548" s="213">
        <f t="shared" si="400"/>
        <v>148928</v>
      </c>
      <c r="AF1548" s="194">
        <v>3</v>
      </c>
      <c r="AG1548" s="194">
        <v>1.84</v>
      </c>
      <c r="AH1548" s="102">
        <v>1</v>
      </c>
      <c r="AI1548" s="102">
        <v>153088</v>
      </c>
      <c r="AJ1548" s="102"/>
      <c r="AK1548" s="102"/>
      <c r="AL1548" s="213">
        <f t="shared" si="401"/>
        <v>153088</v>
      </c>
    </row>
    <row r="1549" spans="1:38" ht="27">
      <c r="A1549" s="194">
        <v>52</v>
      </c>
      <c r="B1549" s="102" t="s">
        <v>6898</v>
      </c>
      <c r="C1549" s="102" t="s">
        <v>5282</v>
      </c>
      <c r="D1549" s="194">
        <v>1996</v>
      </c>
      <c r="E1549" s="942" t="s">
        <v>1121</v>
      </c>
      <c r="F1549" s="194" t="s">
        <v>990</v>
      </c>
      <c r="G1549" s="194">
        <v>8</v>
      </c>
      <c r="H1549" s="194">
        <v>2.02</v>
      </c>
      <c r="I1549" s="102">
        <v>1</v>
      </c>
      <c r="J1549" s="102">
        <v>168064</v>
      </c>
      <c r="K1549" s="102"/>
      <c r="L1549" s="102"/>
      <c r="M1549" s="213">
        <f t="shared" si="396"/>
        <v>168064</v>
      </c>
      <c r="N1549" s="194">
        <v>2.02</v>
      </c>
      <c r="O1549" s="102">
        <v>1</v>
      </c>
      <c r="P1549" s="194">
        <v>168064</v>
      </c>
      <c r="Q1549" s="194"/>
      <c r="R1549" s="194"/>
      <c r="S1549" s="213">
        <f t="shared" si="397"/>
        <v>168064</v>
      </c>
      <c r="T1549" s="213">
        <f t="shared" si="402"/>
        <v>0</v>
      </c>
      <c r="U1549" s="213">
        <f t="shared" si="402"/>
        <v>0</v>
      </c>
      <c r="V1549" s="213">
        <f t="shared" si="402"/>
        <v>0</v>
      </c>
      <c r="W1549" s="213">
        <f t="shared" si="402"/>
        <v>0</v>
      </c>
      <c r="X1549" s="213">
        <f t="shared" si="399"/>
        <v>0</v>
      </c>
      <c r="Y1549" s="194">
        <v>10</v>
      </c>
      <c r="Z1549" s="194">
        <v>2.08</v>
      </c>
      <c r="AA1549" s="102">
        <v>1</v>
      </c>
      <c r="AB1549" s="102">
        <v>173056</v>
      </c>
      <c r="AC1549" s="102"/>
      <c r="AD1549" s="102"/>
      <c r="AE1549" s="213">
        <f t="shared" si="400"/>
        <v>173056</v>
      </c>
      <c r="AF1549" s="194">
        <v>11</v>
      </c>
      <c r="AG1549" s="194">
        <v>2.08</v>
      </c>
      <c r="AH1549" s="102">
        <v>1</v>
      </c>
      <c r="AI1549" s="102">
        <v>173056</v>
      </c>
      <c r="AJ1549" s="102"/>
      <c r="AK1549" s="102"/>
      <c r="AL1549" s="213">
        <f t="shared" si="401"/>
        <v>173056</v>
      </c>
    </row>
    <row r="1550" spans="1:38" ht="27">
      <c r="A1550" s="194">
        <v>53</v>
      </c>
      <c r="B1550" s="102" t="s">
        <v>4365</v>
      </c>
      <c r="C1550" s="102" t="s">
        <v>5282</v>
      </c>
      <c r="D1550" s="194">
        <v>1975</v>
      </c>
      <c r="E1550" s="942" t="s">
        <v>1121</v>
      </c>
      <c r="F1550" s="194" t="s">
        <v>990</v>
      </c>
      <c r="G1550" s="194">
        <v>20</v>
      </c>
      <c r="H1550" s="194">
        <v>2.2799999999999998</v>
      </c>
      <c r="I1550" s="102">
        <v>1</v>
      </c>
      <c r="J1550" s="102">
        <v>189695.99999999997</v>
      </c>
      <c r="K1550" s="102"/>
      <c r="L1550" s="102"/>
      <c r="M1550" s="213">
        <f t="shared" si="396"/>
        <v>189695.99999999997</v>
      </c>
      <c r="N1550" s="194">
        <v>2.2799999999999998</v>
      </c>
      <c r="O1550" s="102">
        <v>1</v>
      </c>
      <c r="P1550" s="194">
        <v>189695.99999999997</v>
      </c>
      <c r="Q1550" s="194"/>
      <c r="R1550" s="194"/>
      <c r="S1550" s="213">
        <f t="shared" si="397"/>
        <v>189695.99999999997</v>
      </c>
      <c r="T1550" s="213">
        <f t="shared" si="402"/>
        <v>0</v>
      </c>
      <c r="U1550" s="213">
        <f t="shared" si="402"/>
        <v>0</v>
      </c>
      <c r="V1550" s="213">
        <f t="shared" si="402"/>
        <v>0</v>
      </c>
      <c r="W1550" s="213">
        <f t="shared" si="402"/>
        <v>0</v>
      </c>
      <c r="X1550" s="213">
        <f t="shared" si="399"/>
        <v>0</v>
      </c>
      <c r="Y1550" s="194">
        <v>22</v>
      </c>
      <c r="Z1550" s="194">
        <v>2.2799999999999998</v>
      </c>
      <c r="AA1550" s="102">
        <v>1</v>
      </c>
      <c r="AB1550" s="102">
        <v>189695.99999999997</v>
      </c>
      <c r="AC1550" s="102"/>
      <c r="AD1550" s="102"/>
      <c r="AE1550" s="213">
        <f t="shared" si="400"/>
        <v>189695.99999999997</v>
      </c>
      <c r="AF1550" s="194">
        <v>23</v>
      </c>
      <c r="AG1550" s="194">
        <v>2.2799999999999998</v>
      </c>
      <c r="AH1550" s="102">
        <v>1</v>
      </c>
      <c r="AI1550" s="102">
        <v>189695.99999999997</v>
      </c>
      <c r="AJ1550" s="102"/>
      <c r="AK1550" s="102"/>
      <c r="AL1550" s="213">
        <f t="shared" si="401"/>
        <v>189695.99999999997</v>
      </c>
    </row>
    <row r="1551" spans="1:38" ht="27">
      <c r="A1551" s="194">
        <v>54</v>
      </c>
      <c r="B1551" s="104" t="s">
        <v>8264</v>
      </c>
      <c r="C1551" s="104" t="s">
        <v>5282</v>
      </c>
      <c r="D1551" s="194">
        <v>2002</v>
      </c>
      <c r="E1551" s="942" t="s">
        <v>1121</v>
      </c>
      <c r="F1551" s="194" t="s">
        <v>990</v>
      </c>
      <c r="G1551" s="194">
        <v>2</v>
      </c>
      <c r="H1551" s="194">
        <v>1.79</v>
      </c>
      <c r="I1551" s="102">
        <v>1</v>
      </c>
      <c r="J1551" s="102">
        <v>148928</v>
      </c>
      <c r="K1551" s="102"/>
      <c r="L1551" s="102"/>
      <c r="M1551" s="213">
        <f t="shared" si="396"/>
        <v>148928</v>
      </c>
      <c r="N1551" s="194">
        <v>1.73</v>
      </c>
      <c r="O1551" s="102">
        <v>1</v>
      </c>
      <c r="P1551" s="194">
        <v>143936</v>
      </c>
      <c r="Q1551" s="194"/>
      <c r="R1551" s="194"/>
      <c r="S1551" s="213">
        <f t="shared" si="397"/>
        <v>143936</v>
      </c>
      <c r="T1551" s="213">
        <f t="shared" si="402"/>
        <v>0</v>
      </c>
      <c r="U1551" s="213">
        <f t="shared" si="402"/>
        <v>4992</v>
      </c>
      <c r="V1551" s="213">
        <f t="shared" si="402"/>
        <v>0</v>
      </c>
      <c r="W1551" s="213">
        <f t="shared" si="402"/>
        <v>0</v>
      </c>
      <c r="X1551" s="213">
        <f t="shared" si="399"/>
        <v>4992</v>
      </c>
      <c r="Y1551" s="194">
        <v>3</v>
      </c>
      <c r="Z1551" s="194">
        <v>1.84</v>
      </c>
      <c r="AA1551" s="102">
        <v>1</v>
      </c>
      <c r="AB1551" s="102">
        <v>153088</v>
      </c>
      <c r="AC1551" s="102"/>
      <c r="AD1551" s="102"/>
      <c r="AE1551" s="213">
        <f t="shared" si="400"/>
        <v>153088</v>
      </c>
      <c r="AF1551" s="194">
        <v>4</v>
      </c>
      <c r="AG1551" s="194">
        <v>1.9</v>
      </c>
      <c r="AH1551" s="102">
        <v>1</v>
      </c>
      <c r="AI1551" s="102">
        <v>158080</v>
      </c>
      <c r="AJ1551" s="102"/>
      <c r="AK1551" s="102"/>
      <c r="AL1551" s="213">
        <f t="shared" si="401"/>
        <v>158080</v>
      </c>
    </row>
    <row r="1552" spans="1:38" ht="27">
      <c r="A1552" s="194">
        <v>55</v>
      </c>
      <c r="B1552" s="102" t="s">
        <v>8265</v>
      </c>
      <c r="C1552" s="102" t="s">
        <v>5282</v>
      </c>
      <c r="D1552" s="194">
        <v>2002</v>
      </c>
      <c r="E1552" s="942" t="s">
        <v>1121</v>
      </c>
      <c r="F1552" s="194" t="s">
        <v>990</v>
      </c>
      <c r="G1552" s="194">
        <v>3</v>
      </c>
      <c r="H1552" s="194">
        <v>1.84</v>
      </c>
      <c r="I1552" s="102">
        <v>1</v>
      </c>
      <c r="J1552" s="102">
        <v>148928</v>
      </c>
      <c r="K1552" s="102"/>
      <c r="L1552" s="102"/>
      <c r="M1552" s="213">
        <f t="shared" si="396"/>
        <v>148928</v>
      </c>
      <c r="N1552" s="194">
        <v>1.73</v>
      </c>
      <c r="O1552" s="102">
        <v>1</v>
      </c>
      <c r="P1552" s="194">
        <v>143936</v>
      </c>
      <c r="Q1552" s="194"/>
      <c r="R1552" s="194"/>
      <c r="S1552" s="213">
        <f t="shared" si="397"/>
        <v>143936</v>
      </c>
      <c r="T1552" s="213">
        <f t="shared" ref="T1552:W1578" si="403">I1552-O1552</f>
        <v>0</v>
      </c>
      <c r="U1552" s="213">
        <f t="shared" si="403"/>
        <v>4992</v>
      </c>
      <c r="V1552" s="213">
        <f t="shared" si="403"/>
        <v>0</v>
      </c>
      <c r="W1552" s="213">
        <f t="shared" si="403"/>
        <v>0</v>
      </c>
      <c r="X1552" s="213">
        <f t="shared" si="399"/>
        <v>4992</v>
      </c>
      <c r="Y1552" s="194">
        <v>3</v>
      </c>
      <c r="Z1552" s="194">
        <v>1.84</v>
      </c>
      <c r="AA1552" s="102">
        <v>1</v>
      </c>
      <c r="AB1552" s="102">
        <v>153088</v>
      </c>
      <c r="AC1552" s="102"/>
      <c r="AD1552" s="102"/>
      <c r="AE1552" s="213">
        <f t="shared" si="400"/>
        <v>153088</v>
      </c>
      <c r="AF1552" s="194">
        <v>4</v>
      </c>
      <c r="AG1552" s="194">
        <v>1.9</v>
      </c>
      <c r="AH1552" s="102">
        <v>1</v>
      </c>
      <c r="AI1552" s="102">
        <v>158080</v>
      </c>
      <c r="AJ1552" s="102"/>
      <c r="AK1552" s="102"/>
      <c r="AL1552" s="213">
        <f t="shared" si="401"/>
        <v>158080</v>
      </c>
    </row>
    <row r="1553" spans="1:38" ht="27">
      <c r="A1553" s="194">
        <v>56</v>
      </c>
      <c r="B1553" s="102" t="s">
        <v>1234</v>
      </c>
      <c r="C1553" s="102" t="s">
        <v>5282</v>
      </c>
      <c r="D1553" s="194">
        <v>1964</v>
      </c>
      <c r="E1553" s="942" t="s">
        <v>1121</v>
      </c>
      <c r="F1553" s="194" t="s">
        <v>990</v>
      </c>
      <c r="G1553" s="194">
        <v>25</v>
      </c>
      <c r="H1553" s="194">
        <v>2.2799999999999998</v>
      </c>
      <c r="I1553" s="102">
        <v>1</v>
      </c>
      <c r="J1553" s="102">
        <v>189695.99999999997</v>
      </c>
      <c r="K1553" s="102"/>
      <c r="L1553" s="102"/>
      <c r="M1553" s="213">
        <f t="shared" si="396"/>
        <v>189695.99999999997</v>
      </c>
      <c r="N1553" s="194">
        <v>2.2799999999999998</v>
      </c>
      <c r="O1553" s="102">
        <v>1</v>
      </c>
      <c r="P1553" s="194">
        <v>189695.99999999997</v>
      </c>
      <c r="Q1553" s="194"/>
      <c r="R1553" s="194"/>
      <c r="S1553" s="213">
        <f t="shared" si="397"/>
        <v>189695.99999999997</v>
      </c>
      <c r="T1553" s="213">
        <f t="shared" si="403"/>
        <v>0</v>
      </c>
      <c r="U1553" s="213">
        <f t="shared" si="403"/>
        <v>0</v>
      </c>
      <c r="V1553" s="213">
        <f t="shared" si="403"/>
        <v>0</v>
      </c>
      <c r="W1553" s="213">
        <f t="shared" si="403"/>
        <v>0</v>
      </c>
      <c r="X1553" s="213">
        <f t="shared" si="399"/>
        <v>0</v>
      </c>
      <c r="Y1553" s="194">
        <v>27</v>
      </c>
      <c r="Z1553" s="194">
        <v>2.2799999999999998</v>
      </c>
      <c r="AA1553" s="102">
        <v>1</v>
      </c>
      <c r="AB1553" s="102">
        <v>189695.99999999997</v>
      </c>
      <c r="AC1553" s="102"/>
      <c r="AD1553" s="102"/>
      <c r="AE1553" s="213">
        <f t="shared" si="400"/>
        <v>189695.99999999997</v>
      </c>
      <c r="AF1553" s="194">
        <v>28</v>
      </c>
      <c r="AG1553" s="194">
        <v>2.2799999999999998</v>
      </c>
      <c r="AH1553" s="102">
        <v>1</v>
      </c>
      <c r="AI1553" s="102">
        <v>189695.99999999997</v>
      </c>
      <c r="AJ1553" s="102"/>
      <c r="AK1553" s="102"/>
      <c r="AL1553" s="213">
        <f t="shared" si="401"/>
        <v>189695.99999999997</v>
      </c>
    </row>
    <row r="1554" spans="1:38" ht="27">
      <c r="A1554" s="194">
        <v>57</v>
      </c>
      <c r="B1554" s="104" t="s">
        <v>8266</v>
      </c>
      <c r="C1554" s="104" t="s">
        <v>5282</v>
      </c>
      <c r="D1554" s="194">
        <v>1986</v>
      </c>
      <c r="E1554" s="942" t="s">
        <v>1121</v>
      </c>
      <c r="F1554" s="194" t="s">
        <v>990</v>
      </c>
      <c r="G1554" s="194">
        <v>7</v>
      </c>
      <c r="H1554" s="194">
        <v>1.96</v>
      </c>
      <c r="I1554" s="102">
        <v>1</v>
      </c>
      <c r="J1554" s="102">
        <v>148928</v>
      </c>
      <c r="K1554" s="102"/>
      <c r="L1554" s="102"/>
      <c r="M1554" s="213">
        <f t="shared" si="396"/>
        <v>148928</v>
      </c>
      <c r="N1554" s="194">
        <v>1.73</v>
      </c>
      <c r="O1554" s="102">
        <v>1</v>
      </c>
      <c r="P1554" s="194">
        <v>143936</v>
      </c>
      <c r="Q1554" s="194"/>
      <c r="R1554" s="194"/>
      <c r="S1554" s="213">
        <f t="shared" si="397"/>
        <v>143936</v>
      </c>
      <c r="T1554" s="213">
        <f t="shared" si="403"/>
        <v>0</v>
      </c>
      <c r="U1554" s="213">
        <f t="shared" si="403"/>
        <v>4992</v>
      </c>
      <c r="V1554" s="213">
        <f t="shared" si="403"/>
        <v>0</v>
      </c>
      <c r="W1554" s="213">
        <f t="shared" si="403"/>
        <v>0</v>
      </c>
      <c r="X1554" s="213">
        <f t="shared" si="399"/>
        <v>4992</v>
      </c>
      <c r="Y1554" s="194">
        <v>3</v>
      </c>
      <c r="Z1554" s="194">
        <v>1.84</v>
      </c>
      <c r="AA1554" s="102">
        <v>1</v>
      </c>
      <c r="AB1554" s="102">
        <v>153088</v>
      </c>
      <c r="AC1554" s="102"/>
      <c r="AD1554" s="102"/>
      <c r="AE1554" s="213">
        <f t="shared" si="400"/>
        <v>153088</v>
      </c>
      <c r="AF1554" s="194">
        <v>4</v>
      </c>
      <c r="AG1554" s="194">
        <v>1.9</v>
      </c>
      <c r="AH1554" s="102">
        <v>1</v>
      </c>
      <c r="AI1554" s="102">
        <v>158080</v>
      </c>
      <c r="AJ1554" s="102"/>
      <c r="AK1554" s="102"/>
      <c r="AL1554" s="213">
        <f t="shared" si="401"/>
        <v>158080</v>
      </c>
    </row>
    <row r="1555" spans="1:38" ht="27">
      <c r="A1555" s="194">
        <v>58</v>
      </c>
      <c r="B1555" s="102" t="s">
        <v>6899</v>
      </c>
      <c r="C1555" s="102" t="s">
        <v>5282</v>
      </c>
      <c r="D1555" s="194">
        <v>1973</v>
      </c>
      <c r="E1555" s="942" t="s">
        <v>1121</v>
      </c>
      <c r="F1555" s="194" t="s">
        <v>990</v>
      </c>
      <c r="G1555" s="194">
        <v>5</v>
      </c>
      <c r="H1555" s="194">
        <v>1.9</v>
      </c>
      <c r="I1555" s="102">
        <v>1</v>
      </c>
      <c r="J1555" s="102">
        <v>163072</v>
      </c>
      <c r="K1555" s="102"/>
      <c r="L1555" s="102"/>
      <c r="M1555" s="213">
        <f t="shared" si="396"/>
        <v>163072</v>
      </c>
      <c r="N1555" s="194">
        <v>1.9</v>
      </c>
      <c r="O1555" s="102">
        <v>1</v>
      </c>
      <c r="P1555" s="194">
        <v>158080</v>
      </c>
      <c r="Q1555" s="194"/>
      <c r="R1555" s="194"/>
      <c r="S1555" s="213">
        <f t="shared" si="397"/>
        <v>158080</v>
      </c>
      <c r="T1555" s="213">
        <f t="shared" si="403"/>
        <v>0</v>
      </c>
      <c r="U1555" s="213">
        <f t="shared" si="403"/>
        <v>4992</v>
      </c>
      <c r="V1555" s="213">
        <f t="shared" si="403"/>
        <v>0</v>
      </c>
      <c r="W1555" s="213">
        <f t="shared" si="403"/>
        <v>0</v>
      </c>
      <c r="X1555" s="213">
        <f t="shared" si="399"/>
        <v>4992</v>
      </c>
      <c r="Y1555" s="194">
        <v>7</v>
      </c>
      <c r="Z1555" s="194">
        <v>1.96</v>
      </c>
      <c r="AA1555" s="102">
        <v>1</v>
      </c>
      <c r="AB1555" s="102">
        <v>163072</v>
      </c>
      <c r="AC1555" s="102"/>
      <c r="AD1555" s="102"/>
      <c r="AE1555" s="213">
        <f t="shared" si="400"/>
        <v>163072</v>
      </c>
      <c r="AF1555" s="194">
        <v>8</v>
      </c>
      <c r="AG1555" s="194">
        <v>2.02</v>
      </c>
      <c r="AH1555" s="102">
        <v>1</v>
      </c>
      <c r="AI1555" s="102">
        <v>168064</v>
      </c>
      <c r="AJ1555" s="102"/>
      <c r="AK1555" s="102"/>
      <c r="AL1555" s="213">
        <f t="shared" si="401"/>
        <v>168064</v>
      </c>
    </row>
    <row r="1556" spans="1:38" ht="27">
      <c r="A1556" s="194">
        <v>59</v>
      </c>
      <c r="B1556" s="102" t="s">
        <v>6900</v>
      </c>
      <c r="C1556" s="102" t="s">
        <v>5282</v>
      </c>
      <c r="D1556" s="194">
        <v>1981</v>
      </c>
      <c r="E1556" s="942" t="s">
        <v>1121</v>
      </c>
      <c r="F1556" s="194" t="s">
        <v>990</v>
      </c>
      <c r="G1556" s="194">
        <v>2</v>
      </c>
      <c r="H1556" s="194">
        <v>1.79</v>
      </c>
      <c r="I1556" s="102">
        <v>1</v>
      </c>
      <c r="J1556" s="102">
        <v>153088</v>
      </c>
      <c r="K1556" s="102"/>
      <c r="L1556" s="102"/>
      <c r="M1556" s="213">
        <f t="shared" si="396"/>
        <v>153088</v>
      </c>
      <c r="N1556" s="194">
        <v>1.79</v>
      </c>
      <c r="O1556" s="102">
        <v>1</v>
      </c>
      <c r="P1556" s="194">
        <v>148928</v>
      </c>
      <c r="Q1556" s="194"/>
      <c r="R1556" s="194"/>
      <c r="S1556" s="213">
        <f t="shared" si="397"/>
        <v>148928</v>
      </c>
      <c r="T1556" s="213">
        <f t="shared" si="403"/>
        <v>0</v>
      </c>
      <c r="U1556" s="213">
        <f t="shared" si="403"/>
        <v>4160</v>
      </c>
      <c r="V1556" s="213">
        <f t="shared" si="403"/>
        <v>0</v>
      </c>
      <c r="W1556" s="213">
        <f t="shared" si="403"/>
        <v>0</v>
      </c>
      <c r="X1556" s="213">
        <f t="shared" si="399"/>
        <v>4160</v>
      </c>
      <c r="Y1556" s="194">
        <v>4</v>
      </c>
      <c r="Z1556" s="194">
        <v>1.9</v>
      </c>
      <c r="AA1556" s="102">
        <v>1</v>
      </c>
      <c r="AB1556" s="102">
        <v>158080</v>
      </c>
      <c r="AC1556" s="102"/>
      <c r="AD1556" s="102"/>
      <c r="AE1556" s="213">
        <f t="shared" si="400"/>
        <v>158080</v>
      </c>
      <c r="AF1556" s="194">
        <v>5</v>
      </c>
      <c r="AG1556" s="194">
        <v>1.9</v>
      </c>
      <c r="AH1556" s="102">
        <v>1</v>
      </c>
      <c r="AI1556" s="102">
        <v>158080</v>
      </c>
      <c r="AJ1556" s="102"/>
      <c r="AK1556" s="102"/>
      <c r="AL1556" s="213">
        <f t="shared" si="401"/>
        <v>158080</v>
      </c>
    </row>
    <row r="1557" spans="1:38" ht="27">
      <c r="A1557" s="194">
        <v>60</v>
      </c>
      <c r="B1557" s="104" t="s">
        <v>6901</v>
      </c>
      <c r="C1557" s="104" t="s">
        <v>5282</v>
      </c>
      <c r="D1557" s="194">
        <v>1989</v>
      </c>
      <c r="E1557" s="942" t="s">
        <v>1121</v>
      </c>
      <c r="F1557" s="194" t="s">
        <v>990</v>
      </c>
      <c r="G1557" s="194">
        <v>10</v>
      </c>
      <c r="H1557" s="194">
        <v>2.08</v>
      </c>
      <c r="I1557" s="102">
        <v>1</v>
      </c>
      <c r="J1557" s="102">
        <v>173056</v>
      </c>
      <c r="K1557" s="102"/>
      <c r="L1557" s="102"/>
      <c r="M1557" s="213">
        <f t="shared" si="396"/>
        <v>173056</v>
      </c>
      <c r="N1557" s="194">
        <v>2.08</v>
      </c>
      <c r="O1557" s="102">
        <v>1</v>
      </c>
      <c r="P1557" s="194">
        <v>173056</v>
      </c>
      <c r="Q1557" s="194"/>
      <c r="R1557" s="194"/>
      <c r="S1557" s="213">
        <f t="shared" si="397"/>
        <v>173056</v>
      </c>
      <c r="T1557" s="213">
        <f t="shared" si="403"/>
        <v>0</v>
      </c>
      <c r="U1557" s="213">
        <f t="shared" si="403"/>
        <v>0</v>
      </c>
      <c r="V1557" s="213">
        <f t="shared" si="403"/>
        <v>0</v>
      </c>
      <c r="W1557" s="213">
        <f t="shared" si="403"/>
        <v>0</v>
      </c>
      <c r="X1557" s="213">
        <f t="shared" si="399"/>
        <v>0</v>
      </c>
      <c r="Y1557" s="194">
        <v>12</v>
      </c>
      <c r="Z1557" s="194">
        <v>2.08</v>
      </c>
      <c r="AA1557" s="102">
        <v>1</v>
      </c>
      <c r="AB1557" s="102">
        <v>173056</v>
      </c>
      <c r="AC1557" s="102"/>
      <c r="AD1557" s="102"/>
      <c r="AE1557" s="213">
        <f t="shared" si="400"/>
        <v>173056</v>
      </c>
      <c r="AF1557" s="194">
        <v>13</v>
      </c>
      <c r="AG1557" s="194">
        <v>2.14</v>
      </c>
      <c r="AH1557" s="102">
        <v>1</v>
      </c>
      <c r="AI1557" s="102">
        <v>178048</v>
      </c>
      <c r="AJ1557" s="102"/>
      <c r="AK1557" s="102"/>
      <c r="AL1557" s="213">
        <f t="shared" si="401"/>
        <v>178048</v>
      </c>
    </row>
    <row r="1558" spans="1:38" ht="27">
      <c r="A1558" s="194">
        <v>61</v>
      </c>
      <c r="B1558" s="102" t="s">
        <v>1293</v>
      </c>
      <c r="C1558" s="102" t="s">
        <v>5282</v>
      </c>
      <c r="D1558" s="194">
        <v>2001</v>
      </c>
      <c r="E1558" s="942" t="s">
        <v>1121</v>
      </c>
      <c r="F1558" s="194" t="s">
        <v>990</v>
      </c>
      <c r="G1558" s="194">
        <v>2</v>
      </c>
      <c r="H1558" s="194">
        <v>1.79</v>
      </c>
      <c r="I1558" s="102">
        <v>1</v>
      </c>
      <c r="J1558" s="102">
        <v>153088</v>
      </c>
      <c r="K1558" s="102"/>
      <c r="L1558" s="102"/>
      <c r="M1558" s="213">
        <f t="shared" si="396"/>
        <v>153088</v>
      </c>
      <c r="N1558" s="194">
        <v>1.79</v>
      </c>
      <c r="O1558" s="102">
        <v>1</v>
      </c>
      <c r="P1558" s="194">
        <v>148928</v>
      </c>
      <c r="Q1558" s="194"/>
      <c r="R1558" s="194"/>
      <c r="S1558" s="213">
        <f t="shared" si="397"/>
        <v>148928</v>
      </c>
      <c r="T1558" s="213">
        <f t="shared" si="403"/>
        <v>0</v>
      </c>
      <c r="U1558" s="213">
        <f t="shared" si="403"/>
        <v>4160</v>
      </c>
      <c r="V1558" s="213">
        <f t="shared" si="403"/>
        <v>0</v>
      </c>
      <c r="W1558" s="213">
        <f t="shared" si="403"/>
        <v>0</v>
      </c>
      <c r="X1558" s="213">
        <f t="shared" si="399"/>
        <v>4160</v>
      </c>
      <c r="Y1558" s="194">
        <v>4</v>
      </c>
      <c r="Z1558" s="194">
        <v>1.9</v>
      </c>
      <c r="AA1558" s="102">
        <v>1</v>
      </c>
      <c r="AB1558" s="102">
        <v>158080</v>
      </c>
      <c r="AC1558" s="102"/>
      <c r="AD1558" s="102"/>
      <c r="AE1558" s="213">
        <f t="shared" si="400"/>
        <v>158080</v>
      </c>
      <c r="AF1558" s="194">
        <v>5</v>
      </c>
      <c r="AG1558" s="194">
        <v>1.9</v>
      </c>
      <c r="AH1558" s="102">
        <v>1</v>
      </c>
      <c r="AI1558" s="102">
        <v>158080</v>
      </c>
      <c r="AJ1558" s="102"/>
      <c r="AK1558" s="102"/>
      <c r="AL1558" s="213">
        <f t="shared" si="401"/>
        <v>158080</v>
      </c>
    </row>
    <row r="1559" spans="1:38" ht="27">
      <c r="A1559" s="194">
        <v>62</v>
      </c>
      <c r="B1559" s="102" t="s">
        <v>6902</v>
      </c>
      <c r="C1559" s="102" t="s">
        <v>5282</v>
      </c>
      <c r="D1559" s="194">
        <v>1997</v>
      </c>
      <c r="E1559" s="942" t="s">
        <v>1121</v>
      </c>
      <c r="F1559" s="194" t="s">
        <v>990</v>
      </c>
      <c r="G1559" s="194">
        <v>2</v>
      </c>
      <c r="H1559" s="194">
        <v>1.79</v>
      </c>
      <c r="I1559" s="102">
        <v>1</v>
      </c>
      <c r="J1559" s="102">
        <v>153088</v>
      </c>
      <c r="K1559" s="102"/>
      <c r="L1559" s="102"/>
      <c r="M1559" s="213">
        <f t="shared" si="396"/>
        <v>153088</v>
      </c>
      <c r="N1559" s="194">
        <v>1.79</v>
      </c>
      <c r="O1559" s="102">
        <v>1</v>
      </c>
      <c r="P1559" s="194">
        <v>148928</v>
      </c>
      <c r="Q1559" s="194"/>
      <c r="R1559" s="194"/>
      <c r="S1559" s="213">
        <f t="shared" si="397"/>
        <v>148928</v>
      </c>
      <c r="T1559" s="213">
        <f t="shared" si="403"/>
        <v>0</v>
      </c>
      <c r="U1559" s="213">
        <f t="shared" si="403"/>
        <v>4160</v>
      </c>
      <c r="V1559" s="213">
        <f t="shared" si="403"/>
        <v>0</v>
      </c>
      <c r="W1559" s="213">
        <f t="shared" si="403"/>
        <v>0</v>
      </c>
      <c r="X1559" s="213">
        <f t="shared" si="399"/>
        <v>4160</v>
      </c>
      <c r="Y1559" s="194">
        <v>4</v>
      </c>
      <c r="Z1559" s="194">
        <v>1.9</v>
      </c>
      <c r="AA1559" s="102">
        <v>1</v>
      </c>
      <c r="AB1559" s="102">
        <v>158080</v>
      </c>
      <c r="AC1559" s="102"/>
      <c r="AD1559" s="102"/>
      <c r="AE1559" s="213">
        <f t="shared" si="400"/>
        <v>158080</v>
      </c>
      <c r="AF1559" s="194">
        <v>5</v>
      </c>
      <c r="AG1559" s="194">
        <v>1.9</v>
      </c>
      <c r="AH1559" s="102">
        <v>1</v>
      </c>
      <c r="AI1559" s="102">
        <v>158080</v>
      </c>
      <c r="AJ1559" s="102"/>
      <c r="AK1559" s="102"/>
      <c r="AL1559" s="213">
        <f t="shared" si="401"/>
        <v>158080</v>
      </c>
    </row>
    <row r="1560" spans="1:38" ht="27">
      <c r="A1560" s="194">
        <v>63</v>
      </c>
      <c r="B1560" s="104" t="s">
        <v>1235</v>
      </c>
      <c r="C1560" s="104" t="s">
        <v>5282</v>
      </c>
      <c r="D1560" s="194">
        <v>1985</v>
      </c>
      <c r="E1560" s="942" t="s">
        <v>1121</v>
      </c>
      <c r="F1560" s="194" t="s">
        <v>990</v>
      </c>
      <c r="G1560" s="194">
        <v>10</v>
      </c>
      <c r="H1560" s="194">
        <v>2.08</v>
      </c>
      <c r="I1560" s="102">
        <v>1</v>
      </c>
      <c r="J1560" s="102">
        <v>173056</v>
      </c>
      <c r="K1560" s="102"/>
      <c r="L1560" s="102"/>
      <c r="M1560" s="213">
        <f t="shared" si="396"/>
        <v>173056</v>
      </c>
      <c r="N1560" s="194">
        <v>2.08</v>
      </c>
      <c r="O1560" s="102">
        <v>1</v>
      </c>
      <c r="P1560" s="194">
        <v>173056</v>
      </c>
      <c r="Q1560" s="194"/>
      <c r="R1560" s="194"/>
      <c r="S1560" s="213">
        <f t="shared" si="397"/>
        <v>173056</v>
      </c>
      <c r="T1560" s="213">
        <f t="shared" si="403"/>
        <v>0</v>
      </c>
      <c r="U1560" s="213">
        <f t="shared" si="403"/>
        <v>0</v>
      </c>
      <c r="V1560" s="213">
        <f t="shared" si="403"/>
        <v>0</v>
      </c>
      <c r="W1560" s="213">
        <f t="shared" si="403"/>
        <v>0</v>
      </c>
      <c r="X1560" s="213">
        <f t="shared" si="399"/>
        <v>0</v>
      </c>
      <c r="Y1560" s="194">
        <v>12</v>
      </c>
      <c r="Z1560" s="194">
        <v>2.08</v>
      </c>
      <c r="AA1560" s="102">
        <v>1</v>
      </c>
      <c r="AB1560" s="102">
        <v>173056</v>
      </c>
      <c r="AC1560" s="102"/>
      <c r="AD1560" s="102"/>
      <c r="AE1560" s="213">
        <f t="shared" si="400"/>
        <v>173056</v>
      </c>
      <c r="AF1560" s="194">
        <v>13</v>
      </c>
      <c r="AG1560" s="194">
        <v>2.14</v>
      </c>
      <c r="AH1560" s="102">
        <v>1</v>
      </c>
      <c r="AI1560" s="102">
        <v>178048</v>
      </c>
      <c r="AJ1560" s="102"/>
      <c r="AK1560" s="102"/>
      <c r="AL1560" s="213">
        <f t="shared" si="401"/>
        <v>178048</v>
      </c>
    </row>
    <row r="1561" spans="1:38" ht="27">
      <c r="A1561" s="194">
        <v>64</v>
      </c>
      <c r="B1561" s="102" t="s">
        <v>6903</v>
      </c>
      <c r="C1561" s="102" t="s">
        <v>5282</v>
      </c>
      <c r="D1561" s="194">
        <v>1998</v>
      </c>
      <c r="E1561" s="942" t="s">
        <v>1121</v>
      </c>
      <c r="F1561" s="194" t="s">
        <v>990</v>
      </c>
      <c r="G1561" s="194">
        <v>2</v>
      </c>
      <c r="H1561" s="194">
        <v>1.79</v>
      </c>
      <c r="I1561" s="102">
        <v>1</v>
      </c>
      <c r="J1561" s="102">
        <v>153088</v>
      </c>
      <c r="K1561" s="102"/>
      <c r="L1561" s="102"/>
      <c r="M1561" s="213">
        <f t="shared" si="396"/>
        <v>153088</v>
      </c>
      <c r="N1561" s="194">
        <v>1.79</v>
      </c>
      <c r="O1561" s="102">
        <v>1</v>
      </c>
      <c r="P1561" s="194">
        <v>148928</v>
      </c>
      <c r="Q1561" s="194"/>
      <c r="R1561" s="194"/>
      <c r="S1561" s="213">
        <f t="shared" si="397"/>
        <v>148928</v>
      </c>
      <c r="T1561" s="213">
        <f t="shared" si="403"/>
        <v>0</v>
      </c>
      <c r="U1561" s="213">
        <f t="shared" si="403"/>
        <v>4160</v>
      </c>
      <c r="V1561" s="213">
        <f t="shared" si="403"/>
        <v>0</v>
      </c>
      <c r="W1561" s="213">
        <f t="shared" si="403"/>
        <v>0</v>
      </c>
      <c r="X1561" s="213">
        <f t="shared" si="399"/>
        <v>4160</v>
      </c>
      <c r="Y1561" s="194">
        <v>4</v>
      </c>
      <c r="Z1561" s="194">
        <v>1.9</v>
      </c>
      <c r="AA1561" s="102">
        <v>1</v>
      </c>
      <c r="AB1561" s="102">
        <v>158080</v>
      </c>
      <c r="AC1561" s="102"/>
      <c r="AD1561" s="102"/>
      <c r="AE1561" s="213">
        <f t="shared" si="400"/>
        <v>158080</v>
      </c>
      <c r="AF1561" s="194">
        <v>5</v>
      </c>
      <c r="AG1561" s="194">
        <v>1.9</v>
      </c>
      <c r="AH1561" s="102">
        <v>1</v>
      </c>
      <c r="AI1561" s="102">
        <v>158080</v>
      </c>
      <c r="AJ1561" s="102"/>
      <c r="AK1561" s="102"/>
      <c r="AL1561" s="213">
        <f t="shared" si="401"/>
        <v>158080</v>
      </c>
    </row>
    <row r="1562" spans="1:38" ht="27">
      <c r="A1562" s="194">
        <v>65</v>
      </c>
      <c r="B1562" s="102" t="s">
        <v>1237</v>
      </c>
      <c r="C1562" s="102" t="s">
        <v>5282</v>
      </c>
      <c r="D1562" s="194">
        <v>1972</v>
      </c>
      <c r="E1562" s="942" t="s">
        <v>1121</v>
      </c>
      <c r="F1562" s="194" t="s">
        <v>990</v>
      </c>
      <c r="G1562" s="194">
        <v>19</v>
      </c>
      <c r="H1562" s="194">
        <v>2.2799999999999998</v>
      </c>
      <c r="I1562" s="102">
        <v>1</v>
      </c>
      <c r="J1562" s="102">
        <v>189695.99999999997</v>
      </c>
      <c r="K1562" s="102"/>
      <c r="L1562" s="102"/>
      <c r="M1562" s="213">
        <f t="shared" ref="M1562:M1620" si="404">J1562+K1562+L1562</f>
        <v>189695.99999999997</v>
      </c>
      <c r="N1562" s="194">
        <v>2.2799999999999998</v>
      </c>
      <c r="O1562" s="102">
        <v>1</v>
      </c>
      <c r="P1562" s="194">
        <v>189695.99999999997</v>
      </c>
      <c r="Q1562" s="194"/>
      <c r="R1562" s="194"/>
      <c r="S1562" s="213">
        <f t="shared" ref="S1562:S1620" si="405">P1562+Q1562+R1562</f>
        <v>189695.99999999997</v>
      </c>
      <c r="T1562" s="213">
        <f t="shared" si="403"/>
        <v>0</v>
      </c>
      <c r="U1562" s="213">
        <f t="shared" si="403"/>
        <v>0</v>
      </c>
      <c r="V1562" s="213">
        <f t="shared" si="403"/>
        <v>0</v>
      </c>
      <c r="W1562" s="213">
        <f t="shared" si="403"/>
        <v>0</v>
      </c>
      <c r="X1562" s="213">
        <f t="shared" ref="X1562:X1620" si="406">U1562+V1562+W1562</f>
        <v>0</v>
      </c>
      <c r="Y1562" s="194">
        <v>21</v>
      </c>
      <c r="Z1562" s="194">
        <v>2.2799999999999998</v>
      </c>
      <c r="AA1562" s="102">
        <v>1</v>
      </c>
      <c r="AB1562" s="102">
        <v>189695.99999999997</v>
      </c>
      <c r="AC1562" s="102"/>
      <c r="AD1562" s="102"/>
      <c r="AE1562" s="213">
        <f t="shared" ref="AE1562:AE1620" si="407">AB1562+AC1562+AD1562</f>
        <v>189695.99999999997</v>
      </c>
      <c r="AF1562" s="194">
        <v>22</v>
      </c>
      <c r="AG1562" s="194">
        <v>2.2799999999999998</v>
      </c>
      <c r="AH1562" s="102">
        <v>1</v>
      </c>
      <c r="AI1562" s="102">
        <v>189695.99999999997</v>
      </c>
      <c r="AJ1562" s="102"/>
      <c r="AK1562" s="102"/>
      <c r="AL1562" s="213">
        <f t="shared" ref="AL1562:AL1620" si="408">AI1562+AJ1562+AK1562</f>
        <v>189695.99999999997</v>
      </c>
    </row>
    <row r="1563" spans="1:38" ht="27">
      <c r="A1563" s="194">
        <v>66</v>
      </c>
      <c r="B1563" s="104" t="s">
        <v>5577</v>
      </c>
      <c r="C1563" s="104" t="s">
        <v>5282</v>
      </c>
      <c r="D1563" s="194">
        <v>1987</v>
      </c>
      <c r="E1563" s="942" t="s">
        <v>1121</v>
      </c>
      <c r="F1563" s="194" t="s">
        <v>990</v>
      </c>
      <c r="G1563" s="194">
        <v>3</v>
      </c>
      <c r="H1563" s="194">
        <v>1.84</v>
      </c>
      <c r="I1563" s="102">
        <v>1</v>
      </c>
      <c r="J1563" s="102">
        <v>158080</v>
      </c>
      <c r="K1563" s="102"/>
      <c r="L1563" s="102"/>
      <c r="M1563" s="213">
        <f t="shared" si="404"/>
        <v>158080</v>
      </c>
      <c r="N1563" s="194">
        <v>1.84</v>
      </c>
      <c r="O1563" s="102">
        <v>1</v>
      </c>
      <c r="P1563" s="194">
        <v>153088</v>
      </c>
      <c r="Q1563" s="194"/>
      <c r="R1563" s="194"/>
      <c r="S1563" s="213">
        <f t="shared" si="405"/>
        <v>153088</v>
      </c>
      <c r="T1563" s="213">
        <f t="shared" si="403"/>
        <v>0</v>
      </c>
      <c r="U1563" s="213">
        <f t="shared" si="403"/>
        <v>4992</v>
      </c>
      <c r="V1563" s="213">
        <f t="shared" si="403"/>
        <v>0</v>
      </c>
      <c r="W1563" s="213">
        <f t="shared" si="403"/>
        <v>0</v>
      </c>
      <c r="X1563" s="213">
        <f t="shared" si="406"/>
        <v>4992</v>
      </c>
      <c r="Y1563" s="194">
        <v>5</v>
      </c>
      <c r="Z1563" s="194">
        <v>1.9</v>
      </c>
      <c r="AA1563" s="102">
        <v>1</v>
      </c>
      <c r="AB1563" s="102">
        <v>158080</v>
      </c>
      <c r="AC1563" s="102"/>
      <c r="AD1563" s="102"/>
      <c r="AE1563" s="213">
        <f t="shared" si="407"/>
        <v>158080</v>
      </c>
      <c r="AF1563" s="194">
        <v>6</v>
      </c>
      <c r="AG1563" s="194">
        <v>1.96</v>
      </c>
      <c r="AH1563" s="102">
        <v>1</v>
      </c>
      <c r="AI1563" s="102">
        <v>163072</v>
      </c>
      <c r="AJ1563" s="102"/>
      <c r="AK1563" s="102"/>
      <c r="AL1563" s="213">
        <f t="shared" si="408"/>
        <v>163072</v>
      </c>
    </row>
    <row r="1564" spans="1:38" ht="27">
      <c r="A1564" s="194">
        <v>67</v>
      </c>
      <c r="B1564" s="102" t="s">
        <v>6904</v>
      </c>
      <c r="C1564" s="102" t="s">
        <v>5282</v>
      </c>
      <c r="D1564" s="194">
        <v>2000</v>
      </c>
      <c r="E1564" s="942" t="s">
        <v>1121</v>
      </c>
      <c r="F1564" s="194" t="s">
        <v>990</v>
      </c>
      <c r="G1564" s="194">
        <v>3</v>
      </c>
      <c r="H1564" s="194">
        <v>1.84</v>
      </c>
      <c r="I1564" s="102">
        <v>1</v>
      </c>
      <c r="J1564" s="102">
        <v>158080</v>
      </c>
      <c r="K1564" s="102"/>
      <c r="L1564" s="102"/>
      <c r="M1564" s="213">
        <f t="shared" si="404"/>
        <v>158080</v>
      </c>
      <c r="N1564" s="194">
        <v>1.84</v>
      </c>
      <c r="O1564" s="102">
        <v>1</v>
      </c>
      <c r="P1564" s="194">
        <v>153088</v>
      </c>
      <c r="Q1564" s="194"/>
      <c r="R1564" s="194"/>
      <c r="S1564" s="213">
        <f t="shared" si="405"/>
        <v>153088</v>
      </c>
      <c r="T1564" s="213">
        <f t="shared" si="403"/>
        <v>0</v>
      </c>
      <c r="U1564" s="213">
        <f t="shared" si="403"/>
        <v>4992</v>
      </c>
      <c r="V1564" s="213">
        <f t="shared" si="403"/>
        <v>0</v>
      </c>
      <c r="W1564" s="213">
        <f t="shared" si="403"/>
        <v>0</v>
      </c>
      <c r="X1564" s="213">
        <f t="shared" si="406"/>
        <v>4992</v>
      </c>
      <c r="Y1564" s="194">
        <v>5</v>
      </c>
      <c r="Z1564" s="194">
        <v>1.9</v>
      </c>
      <c r="AA1564" s="102">
        <v>1</v>
      </c>
      <c r="AB1564" s="102">
        <v>158080</v>
      </c>
      <c r="AC1564" s="102"/>
      <c r="AD1564" s="102"/>
      <c r="AE1564" s="213">
        <f t="shared" si="407"/>
        <v>158080</v>
      </c>
      <c r="AF1564" s="194">
        <v>6</v>
      </c>
      <c r="AG1564" s="194">
        <v>1.96</v>
      </c>
      <c r="AH1564" s="102">
        <v>1</v>
      </c>
      <c r="AI1564" s="102">
        <v>163072</v>
      </c>
      <c r="AJ1564" s="102"/>
      <c r="AK1564" s="102"/>
      <c r="AL1564" s="213">
        <f t="shared" si="408"/>
        <v>163072</v>
      </c>
    </row>
    <row r="1565" spans="1:38" ht="27">
      <c r="A1565" s="194">
        <v>68</v>
      </c>
      <c r="B1565" s="102" t="s">
        <v>5574</v>
      </c>
      <c r="C1565" s="102" t="s">
        <v>5282</v>
      </c>
      <c r="D1565" s="194">
        <v>1993</v>
      </c>
      <c r="E1565" s="942" t="s">
        <v>1121</v>
      </c>
      <c r="F1565" s="194" t="s">
        <v>990</v>
      </c>
      <c r="G1565" s="194">
        <v>4</v>
      </c>
      <c r="H1565" s="194">
        <v>1.9</v>
      </c>
      <c r="I1565" s="102">
        <v>1</v>
      </c>
      <c r="J1565" s="102">
        <v>158080</v>
      </c>
      <c r="K1565" s="102"/>
      <c r="L1565" s="102"/>
      <c r="M1565" s="213">
        <f t="shared" si="404"/>
        <v>158080</v>
      </c>
      <c r="N1565" s="194">
        <v>1.9</v>
      </c>
      <c r="O1565" s="102">
        <v>1</v>
      </c>
      <c r="P1565" s="194">
        <v>158080</v>
      </c>
      <c r="Q1565" s="194"/>
      <c r="R1565" s="194"/>
      <c r="S1565" s="213">
        <f t="shared" si="405"/>
        <v>158080</v>
      </c>
      <c r="T1565" s="213">
        <f t="shared" si="403"/>
        <v>0</v>
      </c>
      <c r="U1565" s="213">
        <f t="shared" si="403"/>
        <v>0</v>
      </c>
      <c r="V1565" s="213">
        <f t="shared" si="403"/>
        <v>0</v>
      </c>
      <c r="W1565" s="213">
        <f t="shared" si="403"/>
        <v>0</v>
      </c>
      <c r="X1565" s="213">
        <f t="shared" si="406"/>
        <v>0</v>
      </c>
      <c r="Y1565" s="194">
        <v>6</v>
      </c>
      <c r="Z1565" s="194">
        <v>1.96</v>
      </c>
      <c r="AA1565" s="102">
        <v>1</v>
      </c>
      <c r="AB1565" s="102">
        <v>163072</v>
      </c>
      <c r="AC1565" s="102"/>
      <c r="AD1565" s="102"/>
      <c r="AE1565" s="213">
        <f t="shared" si="407"/>
        <v>163072</v>
      </c>
      <c r="AF1565" s="194">
        <v>7</v>
      </c>
      <c r="AG1565" s="194">
        <v>1.96</v>
      </c>
      <c r="AH1565" s="102">
        <v>1</v>
      </c>
      <c r="AI1565" s="102">
        <v>163072</v>
      </c>
      <c r="AJ1565" s="102"/>
      <c r="AK1565" s="102"/>
      <c r="AL1565" s="213">
        <f t="shared" si="408"/>
        <v>163072</v>
      </c>
    </row>
    <row r="1566" spans="1:38" ht="27">
      <c r="A1566" s="194">
        <v>69</v>
      </c>
      <c r="B1566" s="104" t="s">
        <v>6905</v>
      </c>
      <c r="C1566" s="104" t="s">
        <v>5282</v>
      </c>
      <c r="D1566" s="194">
        <v>1983</v>
      </c>
      <c r="E1566" s="942" t="s">
        <v>1121</v>
      </c>
      <c r="F1566" s="194" t="s">
        <v>990</v>
      </c>
      <c r="G1566" s="194">
        <v>5</v>
      </c>
      <c r="H1566" s="194">
        <v>1.9</v>
      </c>
      <c r="I1566" s="102">
        <v>1</v>
      </c>
      <c r="J1566" s="102">
        <v>163072</v>
      </c>
      <c r="K1566" s="102"/>
      <c r="L1566" s="102"/>
      <c r="M1566" s="213">
        <f t="shared" si="404"/>
        <v>163072</v>
      </c>
      <c r="N1566" s="194">
        <v>1.9</v>
      </c>
      <c r="O1566" s="102">
        <v>1</v>
      </c>
      <c r="P1566" s="194">
        <v>158080</v>
      </c>
      <c r="Q1566" s="194"/>
      <c r="R1566" s="194"/>
      <c r="S1566" s="213">
        <f t="shared" si="405"/>
        <v>158080</v>
      </c>
      <c r="T1566" s="213">
        <f t="shared" si="403"/>
        <v>0</v>
      </c>
      <c r="U1566" s="213">
        <f t="shared" si="403"/>
        <v>4992</v>
      </c>
      <c r="V1566" s="213">
        <f t="shared" si="403"/>
        <v>0</v>
      </c>
      <c r="W1566" s="213">
        <f t="shared" si="403"/>
        <v>0</v>
      </c>
      <c r="X1566" s="213">
        <f t="shared" si="406"/>
        <v>4992</v>
      </c>
      <c r="Y1566" s="194">
        <v>7</v>
      </c>
      <c r="Z1566" s="194">
        <v>1.96</v>
      </c>
      <c r="AA1566" s="102">
        <v>1</v>
      </c>
      <c r="AB1566" s="102">
        <v>163072</v>
      </c>
      <c r="AC1566" s="102"/>
      <c r="AD1566" s="102"/>
      <c r="AE1566" s="213">
        <f t="shared" si="407"/>
        <v>163072</v>
      </c>
      <c r="AF1566" s="194">
        <v>8</v>
      </c>
      <c r="AG1566" s="194">
        <v>2.02</v>
      </c>
      <c r="AH1566" s="102">
        <v>1</v>
      </c>
      <c r="AI1566" s="102">
        <v>168064</v>
      </c>
      <c r="AJ1566" s="102"/>
      <c r="AK1566" s="102"/>
      <c r="AL1566" s="213">
        <f t="shared" si="408"/>
        <v>168064</v>
      </c>
    </row>
    <row r="1567" spans="1:38" ht="27">
      <c r="A1567" s="194">
        <v>70</v>
      </c>
      <c r="B1567" s="102" t="s">
        <v>8267</v>
      </c>
      <c r="C1567" s="102" t="s">
        <v>5282</v>
      </c>
      <c r="D1567" s="194">
        <v>2003</v>
      </c>
      <c r="E1567" s="942" t="s">
        <v>1121</v>
      </c>
      <c r="F1567" s="194" t="s">
        <v>990</v>
      </c>
      <c r="G1567" s="194">
        <v>2</v>
      </c>
      <c r="H1567" s="194">
        <v>1.79</v>
      </c>
      <c r="I1567" s="102">
        <v>1</v>
      </c>
      <c r="J1567" s="102">
        <v>148928</v>
      </c>
      <c r="K1567" s="102"/>
      <c r="L1567" s="102"/>
      <c r="M1567" s="213">
        <f t="shared" si="404"/>
        <v>148928</v>
      </c>
      <c r="N1567" s="194">
        <v>1.73</v>
      </c>
      <c r="O1567" s="102">
        <v>1</v>
      </c>
      <c r="P1567" s="194">
        <v>143936</v>
      </c>
      <c r="Q1567" s="194"/>
      <c r="R1567" s="194"/>
      <c r="S1567" s="213">
        <f t="shared" si="405"/>
        <v>143936</v>
      </c>
      <c r="T1567" s="213">
        <f t="shared" si="403"/>
        <v>0</v>
      </c>
      <c r="U1567" s="213">
        <f t="shared" si="403"/>
        <v>4992</v>
      </c>
      <c r="V1567" s="213">
        <f t="shared" si="403"/>
        <v>0</v>
      </c>
      <c r="W1567" s="213">
        <f t="shared" si="403"/>
        <v>0</v>
      </c>
      <c r="X1567" s="213">
        <f t="shared" si="406"/>
        <v>4992</v>
      </c>
      <c r="Y1567" s="194">
        <v>3</v>
      </c>
      <c r="Z1567" s="194">
        <v>1.84</v>
      </c>
      <c r="AA1567" s="102">
        <v>1</v>
      </c>
      <c r="AB1567" s="102">
        <v>153088</v>
      </c>
      <c r="AC1567" s="102"/>
      <c r="AD1567" s="102"/>
      <c r="AE1567" s="213">
        <f t="shared" si="407"/>
        <v>153088</v>
      </c>
      <c r="AF1567" s="194">
        <v>4</v>
      </c>
      <c r="AG1567" s="194">
        <v>1.9</v>
      </c>
      <c r="AH1567" s="102">
        <v>1</v>
      </c>
      <c r="AI1567" s="102">
        <v>158080</v>
      </c>
      <c r="AJ1567" s="102"/>
      <c r="AK1567" s="102"/>
      <c r="AL1567" s="213">
        <f t="shared" si="408"/>
        <v>158080</v>
      </c>
    </row>
    <row r="1568" spans="1:38" ht="27">
      <c r="A1568" s="194">
        <v>71</v>
      </c>
      <c r="B1568" s="102" t="s">
        <v>1236</v>
      </c>
      <c r="C1568" s="102" t="s">
        <v>5282</v>
      </c>
      <c r="D1568" s="194">
        <v>1984</v>
      </c>
      <c r="E1568" s="942" t="s">
        <v>1121</v>
      </c>
      <c r="F1568" s="194" t="s">
        <v>990</v>
      </c>
      <c r="G1568" s="194">
        <v>7</v>
      </c>
      <c r="H1568" s="194">
        <v>1.96</v>
      </c>
      <c r="I1568" s="102">
        <v>1</v>
      </c>
      <c r="J1568" s="102">
        <v>168064</v>
      </c>
      <c r="K1568" s="102"/>
      <c r="L1568" s="102"/>
      <c r="M1568" s="213">
        <f t="shared" si="404"/>
        <v>168064</v>
      </c>
      <c r="N1568" s="194">
        <v>1.96</v>
      </c>
      <c r="O1568" s="102">
        <v>1</v>
      </c>
      <c r="P1568" s="194">
        <v>163072</v>
      </c>
      <c r="Q1568" s="194"/>
      <c r="R1568" s="194"/>
      <c r="S1568" s="213">
        <f t="shared" si="405"/>
        <v>163072</v>
      </c>
      <c r="T1568" s="213">
        <f t="shared" si="403"/>
        <v>0</v>
      </c>
      <c r="U1568" s="213">
        <f t="shared" si="403"/>
        <v>4992</v>
      </c>
      <c r="V1568" s="213">
        <f t="shared" si="403"/>
        <v>0</v>
      </c>
      <c r="W1568" s="213">
        <f t="shared" si="403"/>
        <v>0</v>
      </c>
      <c r="X1568" s="213">
        <f t="shared" si="406"/>
        <v>4992</v>
      </c>
      <c r="Y1568" s="194">
        <v>9</v>
      </c>
      <c r="Z1568" s="194">
        <v>2.02</v>
      </c>
      <c r="AA1568" s="102">
        <v>1</v>
      </c>
      <c r="AB1568" s="102">
        <v>168064</v>
      </c>
      <c r="AC1568" s="102"/>
      <c r="AD1568" s="102"/>
      <c r="AE1568" s="213">
        <f t="shared" si="407"/>
        <v>168064</v>
      </c>
      <c r="AF1568" s="194">
        <v>10</v>
      </c>
      <c r="AG1568" s="194">
        <v>2.08</v>
      </c>
      <c r="AH1568" s="102">
        <v>1</v>
      </c>
      <c r="AI1568" s="102">
        <v>173056</v>
      </c>
      <c r="AJ1568" s="102"/>
      <c r="AK1568" s="102"/>
      <c r="AL1568" s="213">
        <f t="shared" si="408"/>
        <v>173056</v>
      </c>
    </row>
    <row r="1569" spans="1:38" ht="27">
      <c r="A1569" s="194">
        <v>72</v>
      </c>
      <c r="B1569" s="104" t="s">
        <v>1230</v>
      </c>
      <c r="C1569" s="104" t="s">
        <v>5282</v>
      </c>
      <c r="D1569" s="194">
        <v>1967</v>
      </c>
      <c r="E1569" s="942" t="s">
        <v>1121</v>
      </c>
      <c r="F1569" s="194" t="s">
        <v>990</v>
      </c>
      <c r="G1569" s="194">
        <v>37</v>
      </c>
      <c r="H1569" s="194">
        <v>2.2799999999999998</v>
      </c>
      <c r="I1569" s="102">
        <v>1</v>
      </c>
      <c r="J1569" s="102">
        <v>189695.99999999997</v>
      </c>
      <c r="K1569" s="102"/>
      <c r="L1569" s="102"/>
      <c r="M1569" s="213">
        <f t="shared" si="404"/>
        <v>189695.99999999997</v>
      </c>
      <c r="N1569" s="194">
        <v>2.2799999999999998</v>
      </c>
      <c r="O1569" s="102">
        <v>1</v>
      </c>
      <c r="P1569" s="194">
        <v>189695.99999999997</v>
      </c>
      <c r="Q1569" s="194"/>
      <c r="R1569" s="194"/>
      <c r="S1569" s="213">
        <f t="shared" si="405"/>
        <v>189695.99999999997</v>
      </c>
      <c r="T1569" s="213">
        <f t="shared" si="403"/>
        <v>0</v>
      </c>
      <c r="U1569" s="213">
        <f t="shared" si="403"/>
        <v>0</v>
      </c>
      <c r="V1569" s="213">
        <f t="shared" si="403"/>
        <v>0</v>
      </c>
      <c r="W1569" s="213">
        <f t="shared" si="403"/>
        <v>0</v>
      </c>
      <c r="X1569" s="213">
        <f t="shared" si="406"/>
        <v>0</v>
      </c>
      <c r="Y1569" s="194">
        <v>41</v>
      </c>
      <c r="Z1569" s="194">
        <v>2.2799999999999998</v>
      </c>
      <c r="AA1569" s="102">
        <v>1</v>
      </c>
      <c r="AB1569" s="102">
        <v>189695.99999999997</v>
      </c>
      <c r="AC1569" s="102"/>
      <c r="AD1569" s="102"/>
      <c r="AE1569" s="213">
        <f t="shared" si="407"/>
        <v>189695.99999999997</v>
      </c>
      <c r="AF1569" s="194">
        <v>42</v>
      </c>
      <c r="AG1569" s="194">
        <v>2.2799999999999998</v>
      </c>
      <c r="AH1569" s="102">
        <v>1</v>
      </c>
      <c r="AI1569" s="102">
        <v>189695.99999999997</v>
      </c>
      <c r="AJ1569" s="102"/>
      <c r="AK1569" s="102"/>
      <c r="AL1569" s="213">
        <f t="shared" si="408"/>
        <v>189695.99999999997</v>
      </c>
    </row>
    <row r="1570" spans="1:38" ht="27">
      <c r="A1570" s="194">
        <v>73</v>
      </c>
      <c r="B1570" s="102" t="s">
        <v>8268</v>
      </c>
      <c r="C1570" s="102" t="s">
        <v>5283</v>
      </c>
      <c r="D1570" s="194">
        <v>2003</v>
      </c>
      <c r="E1570" s="942" t="s">
        <v>1121</v>
      </c>
      <c r="F1570" s="194" t="s">
        <v>990</v>
      </c>
      <c r="G1570" s="194">
        <v>2</v>
      </c>
      <c r="H1570" s="194">
        <v>1.79</v>
      </c>
      <c r="I1570" s="102">
        <v>1</v>
      </c>
      <c r="J1570" s="102">
        <v>148928</v>
      </c>
      <c r="K1570" s="102"/>
      <c r="L1570" s="102"/>
      <c r="M1570" s="213">
        <f t="shared" si="404"/>
        <v>148928</v>
      </c>
      <c r="N1570" s="194">
        <v>1.73</v>
      </c>
      <c r="O1570" s="102">
        <v>1</v>
      </c>
      <c r="P1570" s="194">
        <v>143936</v>
      </c>
      <c r="Q1570" s="194"/>
      <c r="R1570" s="194"/>
      <c r="S1570" s="213">
        <f t="shared" si="405"/>
        <v>143936</v>
      </c>
      <c r="T1570" s="213">
        <f t="shared" si="403"/>
        <v>0</v>
      </c>
      <c r="U1570" s="213">
        <f t="shared" si="403"/>
        <v>4992</v>
      </c>
      <c r="V1570" s="213">
        <f t="shared" si="403"/>
        <v>0</v>
      </c>
      <c r="W1570" s="213">
        <f t="shared" si="403"/>
        <v>0</v>
      </c>
      <c r="X1570" s="213">
        <f t="shared" si="406"/>
        <v>4992</v>
      </c>
      <c r="Y1570" s="194">
        <v>3</v>
      </c>
      <c r="Z1570" s="194">
        <v>1.84</v>
      </c>
      <c r="AA1570" s="102">
        <v>1</v>
      </c>
      <c r="AB1570" s="102">
        <v>153088</v>
      </c>
      <c r="AC1570" s="102"/>
      <c r="AD1570" s="102"/>
      <c r="AE1570" s="213">
        <f t="shared" si="407"/>
        <v>153088</v>
      </c>
      <c r="AF1570" s="194">
        <v>4</v>
      </c>
      <c r="AG1570" s="194">
        <v>1.9</v>
      </c>
      <c r="AH1570" s="102">
        <v>1</v>
      </c>
      <c r="AI1570" s="102">
        <v>158080</v>
      </c>
      <c r="AJ1570" s="102"/>
      <c r="AK1570" s="102"/>
      <c r="AL1570" s="213">
        <f t="shared" si="408"/>
        <v>158080</v>
      </c>
    </row>
    <row r="1571" spans="1:38" ht="27">
      <c r="A1571" s="194">
        <v>74</v>
      </c>
      <c r="B1571" s="102" t="s">
        <v>8269</v>
      </c>
      <c r="C1571" s="102" t="s">
        <v>5282</v>
      </c>
      <c r="D1571" s="194">
        <v>2001</v>
      </c>
      <c r="E1571" s="942" t="s">
        <v>1121</v>
      </c>
      <c r="F1571" s="194" t="s">
        <v>990</v>
      </c>
      <c r="G1571" s="194">
        <v>2</v>
      </c>
      <c r="H1571" s="194">
        <v>1.79</v>
      </c>
      <c r="I1571" s="102">
        <v>1</v>
      </c>
      <c r="J1571" s="102">
        <v>148928</v>
      </c>
      <c r="K1571" s="102"/>
      <c r="L1571" s="102"/>
      <c r="M1571" s="213">
        <f t="shared" si="404"/>
        <v>148928</v>
      </c>
      <c r="N1571" s="194">
        <v>1.73</v>
      </c>
      <c r="O1571" s="102">
        <v>1</v>
      </c>
      <c r="P1571" s="194">
        <v>143936</v>
      </c>
      <c r="Q1571" s="194"/>
      <c r="R1571" s="194"/>
      <c r="S1571" s="213">
        <f t="shared" si="405"/>
        <v>143936</v>
      </c>
      <c r="T1571" s="213">
        <f t="shared" si="403"/>
        <v>0</v>
      </c>
      <c r="U1571" s="213">
        <f t="shared" si="403"/>
        <v>4992</v>
      </c>
      <c r="V1571" s="213">
        <f t="shared" si="403"/>
        <v>0</v>
      </c>
      <c r="W1571" s="213">
        <f t="shared" si="403"/>
        <v>0</v>
      </c>
      <c r="X1571" s="213">
        <f t="shared" si="406"/>
        <v>4992</v>
      </c>
      <c r="Y1571" s="194">
        <v>3</v>
      </c>
      <c r="Z1571" s="194">
        <v>1.84</v>
      </c>
      <c r="AA1571" s="102">
        <v>1</v>
      </c>
      <c r="AB1571" s="102">
        <v>153088</v>
      </c>
      <c r="AC1571" s="102"/>
      <c r="AD1571" s="102"/>
      <c r="AE1571" s="213">
        <f t="shared" si="407"/>
        <v>153088</v>
      </c>
      <c r="AF1571" s="194">
        <v>4</v>
      </c>
      <c r="AG1571" s="194">
        <v>1.9</v>
      </c>
      <c r="AH1571" s="102">
        <v>1</v>
      </c>
      <c r="AI1571" s="102">
        <v>158080</v>
      </c>
      <c r="AJ1571" s="102"/>
      <c r="AK1571" s="102"/>
      <c r="AL1571" s="213">
        <f t="shared" si="408"/>
        <v>158080</v>
      </c>
    </row>
    <row r="1572" spans="1:38" ht="27">
      <c r="A1572" s="194">
        <v>75</v>
      </c>
      <c r="B1572" s="104" t="s">
        <v>8270</v>
      </c>
      <c r="C1572" s="104" t="s">
        <v>5282</v>
      </c>
      <c r="D1572" s="194">
        <v>1991</v>
      </c>
      <c r="E1572" s="942" t="s">
        <v>1121</v>
      </c>
      <c r="F1572" s="194" t="s">
        <v>990</v>
      </c>
      <c r="G1572" s="194">
        <v>2</v>
      </c>
      <c r="H1572" s="194">
        <v>1.79</v>
      </c>
      <c r="I1572" s="102">
        <v>1</v>
      </c>
      <c r="J1572" s="102">
        <v>143936</v>
      </c>
      <c r="K1572" s="102"/>
      <c r="L1572" s="102"/>
      <c r="M1572" s="213">
        <f t="shared" si="404"/>
        <v>143936</v>
      </c>
      <c r="N1572" s="194">
        <v>1.68</v>
      </c>
      <c r="O1572" s="102">
        <v>1</v>
      </c>
      <c r="P1572" s="194">
        <v>139776</v>
      </c>
      <c r="Q1572" s="194"/>
      <c r="R1572" s="194"/>
      <c r="S1572" s="213">
        <f t="shared" si="405"/>
        <v>139776</v>
      </c>
      <c r="T1572" s="213">
        <f t="shared" si="403"/>
        <v>0</v>
      </c>
      <c r="U1572" s="213">
        <f t="shared" si="403"/>
        <v>4160</v>
      </c>
      <c r="V1572" s="213">
        <f t="shared" si="403"/>
        <v>0</v>
      </c>
      <c r="W1572" s="213">
        <f t="shared" si="403"/>
        <v>0</v>
      </c>
      <c r="X1572" s="213">
        <f t="shared" si="406"/>
        <v>4160</v>
      </c>
      <c r="Y1572" s="194">
        <v>2</v>
      </c>
      <c r="Z1572" s="194">
        <v>1.79</v>
      </c>
      <c r="AA1572" s="102">
        <v>1</v>
      </c>
      <c r="AB1572" s="102">
        <v>148928</v>
      </c>
      <c r="AC1572" s="102"/>
      <c r="AD1572" s="102"/>
      <c r="AE1572" s="213">
        <f t="shared" si="407"/>
        <v>148928</v>
      </c>
      <c r="AF1572" s="194">
        <v>3</v>
      </c>
      <c r="AG1572" s="194">
        <v>1.84</v>
      </c>
      <c r="AH1572" s="102">
        <v>1</v>
      </c>
      <c r="AI1572" s="102">
        <v>153088</v>
      </c>
      <c r="AJ1572" s="102"/>
      <c r="AK1572" s="102"/>
      <c r="AL1572" s="213">
        <f t="shared" si="408"/>
        <v>153088</v>
      </c>
    </row>
    <row r="1573" spans="1:38" ht="27">
      <c r="A1573" s="194">
        <v>76</v>
      </c>
      <c r="B1573" s="102" t="s">
        <v>8271</v>
      </c>
      <c r="C1573" s="102" t="s">
        <v>5282</v>
      </c>
      <c r="D1573" s="194">
        <v>2002</v>
      </c>
      <c r="E1573" s="942" t="s">
        <v>1121</v>
      </c>
      <c r="F1573" s="194" t="s">
        <v>990</v>
      </c>
      <c r="G1573" s="194">
        <v>2</v>
      </c>
      <c r="H1573" s="194">
        <v>1.79</v>
      </c>
      <c r="I1573" s="102">
        <v>1</v>
      </c>
      <c r="J1573" s="102">
        <v>148928</v>
      </c>
      <c r="K1573" s="102"/>
      <c r="L1573" s="102"/>
      <c r="M1573" s="213">
        <f t="shared" si="404"/>
        <v>148928</v>
      </c>
      <c r="N1573" s="194">
        <v>1.73</v>
      </c>
      <c r="O1573" s="102">
        <v>1</v>
      </c>
      <c r="P1573" s="194">
        <v>143936</v>
      </c>
      <c r="Q1573" s="194"/>
      <c r="R1573" s="194"/>
      <c r="S1573" s="213">
        <f t="shared" si="405"/>
        <v>143936</v>
      </c>
      <c r="T1573" s="213">
        <f t="shared" si="403"/>
        <v>0</v>
      </c>
      <c r="U1573" s="213">
        <f t="shared" si="403"/>
        <v>4992</v>
      </c>
      <c r="V1573" s="213">
        <f t="shared" si="403"/>
        <v>0</v>
      </c>
      <c r="W1573" s="213">
        <f t="shared" si="403"/>
        <v>0</v>
      </c>
      <c r="X1573" s="213">
        <f t="shared" si="406"/>
        <v>4992</v>
      </c>
      <c r="Y1573" s="194">
        <v>3</v>
      </c>
      <c r="Z1573" s="194">
        <v>1.84</v>
      </c>
      <c r="AA1573" s="102">
        <v>1</v>
      </c>
      <c r="AB1573" s="102">
        <v>153088</v>
      </c>
      <c r="AC1573" s="102"/>
      <c r="AD1573" s="102"/>
      <c r="AE1573" s="213">
        <f t="shared" si="407"/>
        <v>153088</v>
      </c>
      <c r="AF1573" s="194">
        <v>4</v>
      </c>
      <c r="AG1573" s="194">
        <v>1.9</v>
      </c>
      <c r="AH1573" s="102">
        <v>1</v>
      </c>
      <c r="AI1573" s="102">
        <v>158080</v>
      </c>
      <c r="AJ1573" s="102"/>
      <c r="AK1573" s="102"/>
      <c r="AL1573" s="213">
        <f t="shared" si="408"/>
        <v>158080</v>
      </c>
    </row>
    <row r="1574" spans="1:38" ht="27">
      <c r="A1574" s="194">
        <v>77</v>
      </c>
      <c r="B1574" s="102" t="s">
        <v>1238</v>
      </c>
      <c r="C1574" s="102" t="s">
        <v>5282</v>
      </c>
      <c r="D1574" s="194">
        <v>1982</v>
      </c>
      <c r="E1574" s="942" t="s">
        <v>1121</v>
      </c>
      <c r="F1574" s="194" t="s">
        <v>990</v>
      </c>
      <c r="G1574" s="194">
        <v>17</v>
      </c>
      <c r="H1574" s="194">
        <v>2.21</v>
      </c>
      <c r="I1574" s="102">
        <v>1</v>
      </c>
      <c r="J1574" s="102">
        <v>183872</v>
      </c>
      <c r="K1574" s="102"/>
      <c r="L1574" s="102"/>
      <c r="M1574" s="213">
        <f t="shared" si="404"/>
        <v>183872</v>
      </c>
      <c r="N1574" s="194">
        <v>2.21</v>
      </c>
      <c r="O1574" s="102">
        <v>1</v>
      </c>
      <c r="P1574" s="194">
        <v>183872</v>
      </c>
      <c r="Q1574" s="194"/>
      <c r="R1574" s="194"/>
      <c r="S1574" s="213">
        <f t="shared" si="405"/>
        <v>183872</v>
      </c>
      <c r="T1574" s="213">
        <f t="shared" si="403"/>
        <v>0</v>
      </c>
      <c r="U1574" s="213">
        <f t="shared" si="403"/>
        <v>0</v>
      </c>
      <c r="V1574" s="213">
        <f t="shared" si="403"/>
        <v>0</v>
      </c>
      <c r="W1574" s="213">
        <f t="shared" si="403"/>
        <v>0</v>
      </c>
      <c r="X1574" s="213">
        <f t="shared" si="406"/>
        <v>0</v>
      </c>
      <c r="Y1574" s="194">
        <v>19</v>
      </c>
      <c r="Z1574" s="194">
        <v>2.2799999999999998</v>
      </c>
      <c r="AA1574" s="102">
        <v>1</v>
      </c>
      <c r="AB1574" s="102">
        <v>189695.99999999997</v>
      </c>
      <c r="AC1574" s="102"/>
      <c r="AD1574" s="102"/>
      <c r="AE1574" s="213">
        <f t="shared" si="407"/>
        <v>189695.99999999997</v>
      </c>
      <c r="AF1574" s="194">
        <v>20</v>
      </c>
      <c r="AG1574" s="194">
        <v>2.2799999999999998</v>
      </c>
      <c r="AH1574" s="102">
        <v>1</v>
      </c>
      <c r="AI1574" s="102">
        <v>189695.99999999997</v>
      </c>
      <c r="AJ1574" s="102"/>
      <c r="AK1574" s="102"/>
      <c r="AL1574" s="213">
        <f t="shared" si="408"/>
        <v>189695.99999999997</v>
      </c>
    </row>
    <row r="1575" spans="1:38" ht="27">
      <c r="A1575" s="194">
        <v>78</v>
      </c>
      <c r="B1575" s="104" t="s">
        <v>8272</v>
      </c>
      <c r="C1575" s="104" t="s">
        <v>5283</v>
      </c>
      <c r="D1575" s="194">
        <v>2000</v>
      </c>
      <c r="E1575" s="942" t="s">
        <v>1121</v>
      </c>
      <c r="F1575" s="194" t="s">
        <v>990</v>
      </c>
      <c r="G1575" s="194">
        <v>2</v>
      </c>
      <c r="H1575" s="194">
        <v>1.79</v>
      </c>
      <c r="I1575" s="102">
        <v>1</v>
      </c>
      <c r="J1575" s="102">
        <v>148928</v>
      </c>
      <c r="K1575" s="102"/>
      <c r="L1575" s="102"/>
      <c r="M1575" s="213">
        <f t="shared" si="404"/>
        <v>148928</v>
      </c>
      <c r="N1575" s="194">
        <v>1.73</v>
      </c>
      <c r="O1575" s="102">
        <v>1</v>
      </c>
      <c r="P1575" s="194">
        <v>143936</v>
      </c>
      <c r="Q1575" s="194"/>
      <c r="R1575" s="194"/>
      <c r="S1575" s="213">
        <f t="shared" si="405"/>
        <v>143936</v>
      </c>
      <c r="T1575" s="213">
        <f t="shared" si="403"/>
        <v>0</v>
      </c>
      <c r="U1575" s="213">
        <f t="shared" si="403"/>
        <v>4992</v>
      </c>
      <c r="V1575" s="213">
        <f t="shared" si="403"/>
        <v>0</v>
      </c>
      <c r="W1575" s="213">
        <f t="shared" si="403"/>
        <v>0</v>
      </c>
      <c r="X1575" s="213">
        <f t="shared" si="406"/>
        <v>4992</v>
      </c>
      <c r="Y1575" s="194">
        <v>3</v>
      </c>
      <c r="Z1575" s="194">
        <v>1.84</v>
      </c>
      <c r="AA1575" s="102">
        <v>1</v>
      </c>
      <c r="AB1575" s="102">
        <v>153088</v>
      </c>
      <c r="AC1575" s="102"/>
      <c r="AD1575" s="102"/>
      <c r="AE1575" s="213">
        <f t="shared" si="407"/>
        <v>153088</v>
      </c>
      <c r="AF1575" s="194">
        <v>4</v>
      </c>
      <c r="AG1575" s="194">
        <v>1.9</v>
      </c>
      <c r="AH1575" s="102">
        <v>1</v>
      </c>
      <c r="AI1575" s="102">
        <v>158080</v>
      </c>
      <c r="AJ1575" s="102"/>
      <c r="AK1575" s="102"/>
      <c r="AL1575" s="213">
        <f t="shared" si="408"/>
        <v>158080</v>
      </c>
    </row>
    <row r="1576" spans="1:38" ht="27">
      <c r="A1576" s="194">
        <v>79</v>
      </c>
      <c r="B1576" s="102" t="s">
        <v>6910</v>
      </c>
      <c r="C1576" s="102" t="s">
        <v>5282</v>
      </c>
      <c r="D1576" s="194">
        <v>1992</v>
      </c>
      <c r="E1576" s="942" t="s">
        <v>1121</v>
      </c>
      <c r="F1576" s="194" t="s">
        <v>990</v>
      </c>
      <c r="G1576" s="194">
        <v>5</v>
      </c>
      <c r="H1576" s="194">
        <v>1.9</v>
      </c>
      <c r="I1576" s="102">
        <v>1</v>
      </c>
      <c r="J1576" s="102">
        <v>163072</v>
      </c>
      <c r="K1576" s="102"/>
      <c r="L1576" s="102"/>
      <c r="M1576" s="213">
        <f t="shared" si="404"/>
        <v>163072</v>
      </c>
      <c r="N1576" s="194">
        <v>1.9</v>
      </c>
      <c r="O1576" s="102">
        <v>1</v>
      </c>
      <c r="P1576" s="194">
        <v>158080</v>
      </c>
      <c r="Q1576" s="194"/>
      <c r="R1576" s="194"/>
      <c r="S1576" s="213">
        <f t="shared" si="405"/>
        <v>158080</v>
      </c>
      <c r="T1576" s="213">
        <f t="shared" si="403"/>
        <v>0</v>
      </c>
      <c r="U1576" s="213">
        <f t="shared" si="403"/>
        <v>4992</v>
      </c>
      <c r="V1576" s="213">
        <f t="shared" si="403"/>
        <v>0</v>
      </c>
      <c r="W1576" s="213">
        <f t="shared" si="403"/>
        <v>0</v>
      </c>
      <c r="X1576" s="213">
        <f t="shared" si="406"/>
        <v>4992</v>
      </c>
      <c r="Y1576" s="194">
        <v>7</v>
      </c>
      <c r="Z1576" s="194">
        <v>1.96</v>
      </c>
      <c r="AA1576" s="102">
        <v>1</v>
      </c>
      <c r="AB1576" s="102">
        <v>163072</v>
      </c>
      <c r="AC1576" s="102"/>
      <c r="AD1576" s="102"/>
      <c r="AE1576" s="213">
        <f t="shared" si="407"/>
        <v>163072</v>
      </c>
      <c r="AF1576" s="194">
        <v>8</v>
      </c>
      <c r="AG1576" s="194">
        <v>2.02</v>
      </c>
      <c r="AH1576" s="102">
        <v>1</v>
      </c>
      <c r="AI1576" s="102">
        <v>168064</v>
      </c>
      <c r="AJ1576" s="102"/>
      <c r="AK1576" s="102"/>
      <c r="AL1576" s="213">
        <f t="shared" si="408"/>
        <v>168064</v>
      </c>
    </row>
    <row r="1577" spans="1:38" ht="27">
      <c r="A1577" s="194">
        <v>80</v>
      </c>
      <c r="B1577" s="102" t="s">
        <v>8273</v>
      </c>
      <c r="C1577" s="102" t="s">
        <v>5282</v>
      </c>
      <c r="D1577" s="194">
        <v>2005</v>
      </c>
      <c r="E1577" s="942" t="s">
        <v>1121</v>
      </c>
      <c r="F1577" s="194" t="s">
        <v>990</v>
      </c>
      <c r="G1577" s="194">
        <v>7</v>
      </c>
      <c r="H1577" s="194">
        <v>1.96</v>
      </c>
      <c r="I1577" s="102">
        <v>1</v>
      </c>
      <c r="J1577" s="102">
        <v>148928</v>
      </c>
      <c r="K1577" s="102"/>
      <c r="L1577" s="102"/>
      <c r="M1577" s="213">
        <f t="shared" si="404"/>
        <v>148928</v>
      </c>
      <c r="N1577" s="194">
        <v>1.73</v>
      </c>
      <c r="O1577" s="102">
        <v>1</v>
      </c>
      <c r="P1577" s="194">
        <v>143936</v>
      </c>
      <c r="Q1577" s="194"/>
      <c r="R1577" s="194"/>
      <c r="S1577" s="213">
        <f t="shared" si="405"/>
        <v>143936</v>
      </c>
      <c r="T1577" s="213">
        <f t="shared" si="403"/>
        <v>0</v>
      </c>
      <c r="U1577" s="213">
        <f t="shared" si="403"/>
        <v>4992</v>
      </c>
      <c r="V1577" s="213">
        <f t="shared" si="403"/>
        <v>0</v>
      </c>
      <c r="W1577" s="213">
        <f t="shared" si="403"/>
        <v>0</v>
      </c>
      <c r="X1577" s="213">
        <f t="shared" si="406"/>
        <v>4992</v>
      </c>
      <c r="Y1577" s="194">
        <v>3</v>
      </c>
      <c r="Z1577" s="194">
        <v>1.84</v>
      </c>
      <c r="AA1577" s="102">
        <v>1</v>
      </c>
      <c r="AB1577" s="102">
        <v>153088</v>
      </c>
      <c r="AC1577" s="102"/>
      <c r="AD1577" s="102"/>
      <c r="AE1577" s="213">
        <f t="shared" si="407"/>
        <v>153088</v>
      </c>
      <c r="AF1577" s="194">
        <v>4</v>
      </c>
      <c r="AG1577" s="194">
        <v>1.9</v>
      </c>
      <c r="AH1577" s="102">
        <v>1</v>
      </c>
      <c r="AI1577" s="102">
        <v>158080</v>
      </c>
      <c r="AJ1577" s="102"/>
      <c r="AK1577" s="102"/>
      <c r="AL1577" s="213">
        <f t="shared" si="408"/>
        <v>158080</v>
      </c>
    </row>
    <row r="1578" spans="1:38" ht="27">
      <c r="A1578" s="194">
        <v>81</v>
      </c>
      <c r="B1578" s="104" t="s">
        <v>1386</v>
      </c>
      <c r="C1578" s="104" t="s">
        <v>5282</v>
      </c>
      <c r="D1578" s="194">
        <v>2002</v>
      </c>
      <c r="E1578" s="942" t="s">
        <v>1121</v>
      </c>
      <c r="F1578" s="194" t="s">
        <v>990</v>
      </c>
      <c r="G1578" s="194">
        <v>4</v>
      </c>
      <c r="H1578" s="194">
        <v>1.9</v>
      </c>
      <c r="I1578" s="102">
        <v>1</v>
      </c>
      <c r="J1578" s="102">
        <v>148928</v>
      </c>
      <c r="K1578" s="102"/>
      <c r="L1578" s="102"/>
      <c r="M1578" s="213">
        <f t="shared" si="404"/>
        <v>148928</v>
      </c>
      <c r="N1578" s="194">
        <v>1.73</v>
      </c>
      <c r="O1578" s="102">
        <v>1</v>
      </c>
      <c r="P1578" s="194">
        <v>143936</v>
      </c>
      <c r="Q1578" s="194"/>
      <c r="R1578" s="194"/>
      <c r="S1578" s="213">
        <f t="shared" si="405"/>
        <v>143936</v>
      </c>
      <c r="T1578" s="213">
        <f t="shared" si="403"/>
        <v>0</v>
      </c>
      <c r="U1578" s="213">
        <f t="shared" si="403"/>
        <v>4992</v>
      </c>
      <c r="V1578" s="213">
        <f t="shared" si="403"/>
        <v>0</v>
      </c>
      <c r="W1578" s="213">
        <f t="shared" si="403"/>
        <v>0</v>
      </c>
      <c r="X1578" s="213">
        <f t="shared" si="406"/>
        <v>4992</v>
      </c>
      <c r="Y1578" s="194">
        <v>3</v>
      </c>
      <c r="Z1578" s="194">
        <v>1.84</v>
      </c>
      <c r="AA1578" s="102">
        <v>1</v>
      </c>
      <c r="AB1578" s="102">
        <v>153088</v>
      </c>
      <c r="AC1578" s="102"/>
      <c r="AD1578" s="102"/>
      <c r="AE1578" s="213">
        <f t="shared" si="407"/>
        <v>153088</v>
      </c>
      <c r="AF1578" s="194">
        <v>4</v>
      </c>
      <c r="AG1578" s="194">
        <v>1.9</v>
      </c>
      <c r="AH1578" s="102">
        <v>1</v>
      </c>
      <c r="AI1578" s="102">
        <v>158080</v>
      </c>
      <c r="AJ1578" s="102"/>
      <c r="AK1578" s="102"/>
      <c r="AL1578" s="213">
        <f t="shared" si="408"/>
        <v>158080</v>
      </c>
    </row>
    <row r="1579" spans="1:38" ht="27">
      <c r="A1579" s="194">
        <v>82</v>
      </c>
      <c r="B1579" s="102" t="s">
        <v>6807</v>
      </c>
      <c r="C1579" s="102" t="s">
        <v>5282</v>
      </c>
      <c r="D1579" s="194">
        <v>2000</v>
      </c>
      <c r="E1579" s="942" t="s">
        <v>1121</v>
      </c>
      <c r="F1579" s="194" t="s">
        <v>990</v>
      </c>
      <c r="G1579" s="194">
        <v>4</v>
      </c>
      <c r="H1579" s="194">
        <v>1.9</v>
      </c>
      <c r="I1579" s="102">
        <v>1</v>
      </c>
      <c r="J1579" s="102">
        <v>143936</v>
      </c>
      <c r="K1579" s="102"/>
      <c r="L1579" s="102"/>
      <c r="M1579" s="213">
        <f t="shared" si="404"/>
        <v>143936</v>
      </c>
      <c r="N1579" s="194">
        <v>1.68</v>
      </c>
      <c r="O1579" s="102">
        <v>1</v>
      </c>
      <c r="P1579" s="194">
        <v>139776</v>
      </c>
      <c r="Q1579" s="194"/>
      <c r="R1579" s="194"/>
      <c r="S1579" s="213">
        <f t="shared" si="405"/>
        <v>139776</v>
      </c>
      <c r="T1579" s="213">
        <f t="shared" ref="T1579:W1605" si="409">I1579-O1579</f>
        <v>0</v>
      </c>
      <c r="U1579" s="213">
        <f t="shared" si="409"/>
        <v>4160</v>
      </c>
      <c r="V1579" s="213">
        <f t="shared" si="409"/>
        <v>0</v>
      </c>
      <c r="W1579" s="213">
        <f t="shared" si="409"/>
        <v>0</v>
      </c>
      <c r="X1579" s="213">
        <f t="shared" si="406"/>
        <v>4160</v>
      </c>
      <c r="Y1579" s="194">
        <v>2</v>
      </c>
      <c r="Z1579" s="194">
        <v>1.79</v>
      </c>
      <c r="AA1579" s="102">
        <v>1</v>
      </c>
      <c r="AB1579" s="102">
        <v>148928</v>
      </c>
      <c r="AC1579" s="102"/>
      <c r="AD1579" s="102"/>
      <c r="AE1579" s="213">
        <f t="shared" si="407"/>
        <v>148928</v>
      </c>
      <c r="AF1579" s="194">
        <v>3</v>
      </c>
      <c r="AG1579" s="194">
        <v>1.84</v>
      </c>
      <c r="AH1579" s="102">
        <v>1</v>
      </c>
      <c r="AI1579" s="102">
        <v>153088</v>
      </c>
      <c r="AJ1579" s="102"/>
      <c r="AK1579" s="102"/>
      <c r="AL1579" s="213">
        <f t="shared" si="408"/>
        <v>153088</v>
      </c>
    </row>
    <row r="1580" spans="1:38" ht="27">
      <c r="A1580" s="194">
        <v>83</v>
      </c>
      <c r="B1580" s="102" t="s">
        <v>8274</v>
      </c>
      <c r="C1580" s="102" t="s">
        <v>5282</v>
      </c>
      <c r="D1580" s="194">
        <v>2002</v>
      </c>
      <c r="E1580" s="942" t="s">
        <v>1121</v>
      </c>
      <c r="F1580" s="194" t="s">
        <v>990</v>
      </c>
      <c r="G1580" s="194">
        <v>1</v>
      </c>
      <c r="H1580" s="194">
        <v>1.73</v>
      </c>
      <c r="I1580" s="102">
        <v>1</v>
      </c>
      <c r="J1580" s="102">
        <v>148928</v>
      </c>
      <c r="K1580" s="102"/>
      <c r="L1580" s="102"/>
      <c r="M1580" s="213">
        <f t="shared" si="404"/>
        <v>148928</v>
      </c>
      <c r="N1580" s="194">
        <v>1.73</v>
      </c>
      <c r="O1580" s="102">
        <v>1</v>
      </c>
      <c r="P1580" s="194">
        <v>143936</v>
      </c>
      <c r="Q1580" s="194"/>
      <c r="R1580" s="194"/>
      <c r="S1580" s="213">
        <f t="shared" si="405"/>
        <v>143936</v>
      </c>
      <c r="T1580" s="213">
        <f t="shared" si="409"/>
        <v>0</v>
      </c>
      <c r="U1580" s="213">
        <f t="shared" si="409"/>
        <v>4992</v>
      </c>
      <c r="V1580" s="213">
        <f t="shared" si="409"/>
        <v>0</v>
      </c>
      <c r="W1580" s="213">
        <f t="shared" si="409"/>
        <v>0</v>
      </c>
      <c r="X1580" s="213">
        <f t="shared" si="406"/>
        <v>4992</v>
      </c>
      <c r="Y1580" s="194">
        <v>3</v>
      </c>
      <c r="Z1580" s="194">
        <v>1.84</v>
      </c>
      <c r="AA1580" s="102">
        <v>1</v>
      </c>
      <c r="AB1580" s="102">
        <v>153088</v>
      </c>
      <c r="AC1580" s="102"/>
      <c r="AD1580" s="102"/>
      <c r="AE1580" s="213">
        <f t="shared" si="407"/>
        <v>153088</v>
      </c>
      <c r="AF1580" s="194">
        <v>4</v>
      </c>
      <c r="AG1580" s="194">
        <v>1.9</v>
      </c>
      <c r="AH1580" s="102">
        <v>1</v>
      </c>
      <c r="AI1580" s="102">
        <v>158080</v>
      </c>
      <c r="AJ1580" s="102"/>
      <c r="AK1580" s="102"/>
      <c r="AL1580" s="213">
        <f t="shared" si="408"/>
        <v>158080</v>
      </c>
    </row>
    <row r="1581" spans="1:38" ht="27">
      <c r="A1581" s="194">
        <v>84</v>
      </c>
      <c r="B1581" s="104" t="s">
        <v>6911</v>
      </c>
      <c r="C1581" s="104" t="s">
        <v>5282</v>
      </c>
      <c r="D1581" s="194">
        <v>2004</v>
      </c>
      <c r="E1581" s="942" t="s">
        <v>1121</v>
      </c>
      <c r="F1581" s="194" t="s">
        <v>990</v>
      </c>
      <c r="G1581" s="194">
        <v>2</v>
      </c>
      <c r="H1581" s="194">
        <v>1.79</v>
      </c>
      <c r="I1581" s="102">
        <v>1</v>
      </c>
      <c r="J1581" s="102">
        <v>153088</v>
      </c>
      <c r="K1581" s="102"/>
      <c r="L1581" s="102"/>
      <c r="M1581" s="213">
        <f t="shared" si="404"/>
        <v>153088</v>
      </c>
      <c r="N1581" s="194">
        <v>1.79</v>
      </c>
      <c r="O1581" s="102">
        <v>1</v>
      </c>
      <c r="P1581" s="194">
        <v>148928</v>
      </c>
      <c r="Q1581" s="194"/>
      <c r="R1581" s="194"/>
      <c r="S1581" s="213">
        <f t="shared" si="405"/>
        <v>148928</v>
      </c>
      <c r="T1581" s="213">
        <f t="shared" si="409"/>
        <v>0</v>
      </c>
      <c r="U1581" s="213">
        <f t="shared" si="409"/>
        <v>4160</v>
      </c>
      <c r="V1581" s="213">
        <f t="shared" si="409"/>
        <v>0</v>
      </c>
      <c r="W1581" s="213">
        <f t="shared" si="409"/>
        <v>0</v>
      </c>
      <c r="X1581" s="213">
        <f t="shared" si="406"/>
        <v>4160</v>
      </c>
      <c r="Y1581" s="194">
        <v>4</v>
      </c>
      <c r="Z1581" s="194">
        <v>1.9</v>
      </c>
      <c r="AA1581" s="102">
        <v>1</v>
      </c>
      <c r="AB1581" s="102">
        <v>158080</v>
      </c>
      <c r="AC1581" s="102"/>
      <c r="AD1581" s="102"/>
      <c r="AE1581" s="213">
        <f t="shared" si="407"/>
        <v>158080</v>
      </c>
      <c r="AF1581" s="194">
        <v>5</v>
      </c>
      <c r="AG1581" s="194">
        <v>1.9</v>
      </c>
      <c r="AH1581" s="102">
        <v>1</v>
      </c>
      <c r="AI1581" s="102">
        <v>158080</v>
      </c>
      <c r="AJ1581" s="102"/>
      <c r="AK1581" s="102"/>
      <c r="AL1581" s="213">
        <f t="shared" si="408"/>
        <v>158080</v>
      </c>
    </row>
    <row r="1582" spans="1:38" ht="27">
      <c r="A1582" s="194">
        <v>85</v>
      </c>
      <c r="B1582" s="102" t="s">
        <v>8275</v>
      </c>
      <c r="C1582" s="102" t="s">
        <v>5282</v>
      </c>
      <c r="D1582" s="194">
        <v>1999</v>
      </c>
      <c r="E1582" s="942" t="s">
        <v>1121</v>
      </c>
      <c r="F1582" s="194" t="s">
        <v>990</v>
      </c>
      <c r="G1582" s="194">
        <v>2</v>
      </c>
      <c r="H1582" s="194">
        <v>1.79</v>
      </c>
      <c r="I1582" s="102">
        <v>1</v>
      </c>
      <c r="J1582" s="102">
        <v>158080</v>
      </c>
      <c r="K1582" s="102"/>
      <c r="L1582" s="102"/>
      <c r="M1582" s="213">
        <f t="shared" si="404"/>
        <v>158080</v>
      </c>
      <c r="N1582" s="194">
        <v>1.84</v>
      </c>
      <c r="O1582" s="102">
        <v>1</v>
      </c>
      <c r="P1582" s="194">
        <v>153088</v>
      </c>
      <c r="Q1582" s="194"/>
      <c r="R1582" s="194"/>
      <c r="S1582" s="213">
        <f t="shared" si="405"/>
        <v>153088</v>
      </c>
      <c r="T1582" s="213">
        <f t="shared" si="409"/>
        <v>0</v>
      </c>
      <c r="U1582" s="213">
        <f t="shared" si="409"/>
        <v>4992</v>
      </c>
      <c r="V1582" s="213">
        <f t="shared" si="409"/>
        <v>0</v>
      </c>
      <c r="W1582" s="213">
        <f t="shared" si="409"/>
        <v>0</v>
      </c>
      <c r="X1582" s="213">
        <f t="shared" si="406"/>
        <v>4992</v>
      </c>
      <c r="Y1582" s="194">
        <v>5</v>
      </c>
      <c r="Z1582" s="194">
        <v>1.9</v>
      </c>
      <c r="AA1582" s="102">
        <v>1</v>
      </c>
      <c r="AB1582" s="102">
        <v>158080</v>
      </c>
      <c r="AC1582" s="102"/>
      <c r="AD1582" s="102"/>
      <c r="AE1582" s="213">
        <f t="shared" si="407"/>
        <v>158080</v>
      </c>
      <c r="AF1582" s="194">
        <v>6</v>
      </c>
      <c r="AG1582" s="194">
        <v>1.96</v>
      </c>
      <c r="AH1582" s="102">
        <v>1</v>
      </c>
      <c r="AI1582" s="102">
        <v>163072</v>
      </c>
      <c r="AJ1582" s="102"/>
      <c r="AK1582" s="102"/>
      <c r="AL1582" s="213">
        <f t="shared" si="408"/>
        <v>163072</v>
      </c>
    </row>
    <row r="1583" spans="1:38" ht="27">
      <c r="A1583" s="194">
        <v>86</v>
      </c>
      <c r="B1583" s="102" t="s">
        <v>8276</v>
      </c>
      <c r="C1583" s="102" t="s">
        <v>5282</v>
      </c>
      <c r="D1583" s="194">
        <v>1990</v>
      </c>
      <c r="E1583" s="942" t="s">
        <v>1121</v>
      </c>
      <c r="F1583" s="194" t="s">
        <v>990</v>
      </c>
      <c r="G1583" s="194">
        <v>7</v>
      </c>
      <c r="H1583" s="194">
        <v>1.96</v>
      </c>
      <c r="I1583" s="102">
        <v>1</v>
      </c>
      <c r="J1583" s="102">
        <v>189695.99999999997</v>
      </c>
      <c r="K1583" s="102"/>
      <c r="L1583" s="102"/>
      <c r="M1583" s="213">
        <f t="shared" si="404"/>
        <v>189695.99999999997</v>
      </c>
      <c r="N1583" s="194">
        <v>2.2799999999999998</v>
      </c>
      <c r="O1583" s="102">
        <v>1</v>
      </c>
      <c r="P1583" s="194">
        <v>189695.99999999997</v>
      </c>
      <c r="Q1583" s="194"/>
      <c r="R1583" s="194"/>
      <c r="S1583" s="213">
        <f t="shared" si="405"/>
        <v>189695.99999999997</v>
      </c>
      <c r="T1583" s="213">
        <f t="shared" si="409"/>
        <v>0</v>
      </c>
      <c r="U1583" s="213">
        <f t="shared" si="409"/>
        <v>0</v>
      </c>
      <c r="V1583" s="213">
        <f t="shared" si="409"/>
        <v>0</v>
      </c>
      <c r="W1583" s="213">
        <f t="shared" si="409"/>
        <v>0</v>
      </c>
      <c r="X1583" s="213">
        <f t="shared" si="406"/>
        <v>0</v>
      </c>
      <c r="Y1583" s="194">
        <v>21</v>
      </c>
      <c r="Z1583" s="194">
        <v>2.2799999999999998</v>
      </c>
      <c r="AA1583" s="102">
        <v>1</v>
      </c>
      <c r="AB1583" s="102">
        <v>189695.99999999997</v>
      </c>
      <c r="AC1583" s="102"/>
      <c r="AD1583" s="102"/>
      <c r="AE1583" s="213">
        <f t="shared" si="407"/>
        <v>189695.99999999997</v>
      </c>
      <c r="AF1583" s="194">
        <v>22</v>
      </c>
      <c r="AG1583" s="194">
        <v>2.2799999999999998</v>
      </c>
      <c r="AH1583" s="102">
        <v>1</v>
      </c>
      <c r="AI1583" s="102">
        <v>189695.99999999997</v>
      </c>
      <c r="AJ1583" s="102"/>
      <c r="AK1583" s="102"/>
      <c r="AL1583" s="213">
        <f t="shared" si="408"/>
        <v>189695.99999999997</v>
      </c>
    </row>
    <row r="1584" spans="1:38" ht="27">
      <c r="A1584" s="194">
        <v>87</v>
      </c>
      <c r="B1584" s="104" t="s">
        <v>8277</v>
      </c>
      <c r="C1584" s="104" t="s">
        <v>5282</v>
      </c>
      <c r="D1584" s="194">
        <v>1996</v>
      </c>
      <c r="E1584" s="942" t="s">
        <v>1121</v>
      </c>
      <c r="F1584" s="194" t="s">
        <v>990</v>
      </c>
      <c r="G1584" s="194">
        <v>7</v>
      </c>
      <c r="H1584" s="194">
        <v>1.96</v>
      </c>
      <c r="I1584" s="102">
        <v>1</v>
      </c>
      <c r="J1584" s="102">
        <v>158080</v>
      </c>
      <c r="K1584" s="102"/>
      <c r="L1584" s="102"/>
      <c r="M1584" s="213">
        <f t="shared" si="404"/>
        <v>158080</v>
      </c>
      <c r="N1584" s="194">
        <v>1.9</v>
      </c>
      <c r="O1584" s="102">
        <v>1</v>
      </c>
      <c r="P1584" s="194">
        <v>158080</v>
      </c>
      <c r="Q1584" s="194"/>
      <c r="R1584" s="194"/>
      <c r="S1584" s="213">
        <f t="shared" si="405"/>
        <v>158080</v>
      </c>
      <c r="T1584" s="213">
        <f t="shared" si="409"/>
        <v>0</v>
      </c>
      <c r="U1584" s="213">
        <f t="shared" si="409"/>
        <v>0</v>
      </c>
      <c r="V1584" s="213">
        <f t="shared" si="409"/>
        <v>0</v>
      </c>
      <c r="W1584" s="213">
        <f t="shared" si="409"/>
        <v>0</v>
      </c>
      <c r="X1584" s="213">
        <f t="shared" si="406"/>
        <v>0</v>
      </c>
      <c r="Y1584" s="194">
        <v>6</v>
      </c>
      <c r="Z1584" s="194">
        <v>1.96</v>
      </c>
      <c r="AA1584" s="102">
        <v>1</v>
      </c>
      <c r="AB1584" s="102">
        <v>163072</v>
      </c>
      <c r="AC1584" s="102"/>
      <c r="AD1584" s="102"/>
      <c r="AE1584" s="213">
        <f t="shared" si="407"/>
        <v>163072</v>
      </c>
      <c r="AF1584" s="194">
        <v>7</v>
      </c>
      <c r="AG1584" s="194">
        <v>1.96</v>
      </c>
      <c r="AH1584" s="102">
        <v>1</v>
      </c>
      <c r="AI1584" s="102">
        <v>163072</v>
      </c>
      <c r="AJ1584" s="102"/>
      <c r="AK1584" s="102"/>
      <c r="AL1584" s="213">
        <f t="shared" si="408"/>
        <v>163072</v>
      </c>
    </row>
    <row r="1585" spans="1:38" ht="27">
      <c r="A1585" s="194">
        <v>88</v>
      </c>
      <c r="B1585" s="102" t="s">
        <v>6912</v>
      </c>
      <c r="C1585" s="102" t="s">
        <v>5282</v>
      </c>
      <c r="D1585" s="194">
        <v>1978</v>
      </c>
      <c r="E1585" s="942" t="s">
        <v>1120</v>
      </c>
      <c r="F1585" s="194" t="s">
        <v>984</v>
      </c>
      <c r="G1585" s="194">
        <v>2</v>
      </c>
      <c r="H1585" s="194">
        <v>4.1399999999999997</v>
      </c>
      <c r="I1585" s="102">
        <v>1</v>
      </c>
      <c r="J1585" s="102">
        <v>355263.99999999994</v>
      </c>
      <c r="K1585" s="102"/>
      <c r="L1585" s="102"/>
      <c r="M1585" s="213">
        <f t="shared" si="404"/>
        <v>355263.99999999994</v>
      </c>
      <c r="N1585" s="194">
        <v>4.1399999999999997</v>
      </c>
      <c r="O1585" s="102">
        <v>1</v>
      </c>
      <c r="P1585" s="194">
        <v>344448</v>
      </c>
      <c r="Q1585" s="194"/>
      <c r="R1585" s="194"/>
      <c r="S1585" s="213">
        <f t="shared" si="405"/>
        <v>344448</v>
      </c>
      <c r="T1585" s="213">
        <f t="shared" si="409"/>
        <v>0</v>
      </c>
      <c r="U1585" s="213">
        <f t="shared" si="409"/>
        <v>10815.999999999942</v>
      </c>
      <c r="V1585" s="213">
        <f t="shared" si="409"/>
        <v>0</v>
      </c>
      <c r="W1585" s="213">
        <f t="shared" si="409"/>
        <v>0</v>
      </c>
      <c r="X1585" s="213">
        <f t="shared" si="406"/>
        <v>10815.999999999942</v>
      </c>
      <c r="Y1585" s="194">
        <v>4</v>
      </c>
      <c r="Z1585" s="194">
        <v>4.41</v>
      </c>
      <c r="AA1585" s="102">
        <v>1</v>
      </c>
      <c r="AB1585" s="102">
        <v>366912</v>
      </c>
      <c r="AC1585" s="102"/>
      <c r="AD1585" s="102"/>
      <c r="AE1585" s="213">
        <f t="shared" si="407"/>
        <v>366912</v>
      </c>
      <c r="AF1585" s="194">
        <v>5</v>
      </c>
      <c r="AG1585" s="194">
        <v>4.41</v>
      </c>
      <c r="AH1585" s="102">
        <v>1</v>
      </c>
      <c r="AI1585" s="102">
        <v>366912</v>
      </c>
      <c r="AJ1585" s="102"/>
      <c r="AK1585" s="102"/>
      <c r="AL1585" s="213">
        <f t="shared" si="408"/>
        <v>366912</v>
      </c>
    </row>
    <row r="1586" spans="1:38">
      <c r="A1586" s="194">
        <v>89</v>
      </c>
      <c r="B1586" s="102" t="s">
        <v>6913</v>
      </c>
      <c r="C1586" s="102" t="s">
        <v>5282</v>
      </c>
      <c r="D1586" s="194">
        <v>1966</v>
      </c>
      <c r="E1586" s="942" t="s">
        <v>1283</v>
      </c>
      <c r="F1586" s="194" t="s">
        <v>988</v>
      </c>
      <c r="G1586" s="194">
        <v>15</v>
      </c>
      <c r="H1586" s="194">
        <v>4.13</v>
      </c>
      <c r="I1586" s="102">
        <v>1</v>
      </c>
      <c r="J1586" s="102">
        <v>355263.99999999994</v>
      </c>
      <c r="K1586" s="102"/>
      <c r="L1586" s="102"/>
      <c r="M1586" s="213">
        <f t="shared" si="404"/>
        <v>355263.99999999994</v>
      </c>
      <c r="N1586" s="194">
        <v>4.13</v>
      </c>
      <c r="O1586" s="102">
        <v>1</v>
      </c>
      <c r="P1586" s="194">
        <v>343616</v>
      </c>
      <c r="Q1586" s="194"/>
      <c r="R1586" s="194"/>
      <c r="S1586" s="213">
        <f t="shared" si="405"/>
        <v>343616</v>
      </c>
      <c r="T1586" s="213">
        <f t="shared" si="409"/>
        <v>0</v>
      </c>
      <c r="U1586" s="213">
        <f t="shared" si="409"/>
        <v>11647.999999999942</v>
      </c>
      <c r="V1586" s="213">
        <f t="shared" si="409"/>
        <v>0</v>
      </c>
      <c r="W1586" s="213">
        <f t="shared" si="409"/>
        <v>0</v>
      </c>
      <c r="X1586" s="213">
        <f t="shared" si="406"/>
        <v>11647.999999999942</v>
      </c>
      <c r="Y1586" s="194">
        <v>17</v>
      </c>
      <c r="Z1586" s="194">
        <v>4.2699999999999996</v>
      </c>
      <c r="AA1586" s="102">
        <v>1</v>
      </c>
      <c r="AB1586" s="102">
        <v>355263.99999999994</v>
      </c>
      <c r="AC1586" s="102"/>
      <c r="AD1586" s="102"/>
      <c r="AE1586" s="213">
        <f t="shared" si="407"/>
        <v>355263.99999999994</v>
      </c>
      <c r="AF1586" s="194">
        <v>18</v>
      </c>
      <c r="AG1586" s="194">
        <v>4.2699999999999996</v>
      </c>
      <c r="AH1586" s="102">
        <v>1</v>
      </c>
      <c r="AI1586" s="102">
        <v>355263.99999999994</v>
      </c>
      <c r="AJ1586" s="102"/>
      <c r="AK1586" s="102"/>
      <c r="AL1586" s="213">
        <f t="shared" si="408"/>
        <v>355263.99999999994</v>
      </c>
    </row>
    <row r="1587" spans="1:38">
      <c r="A1587" s="194">
        <v>90</v>
      </c>
      <c r="B1587" s="104" t="s">
        <v>1284</v>
      </c>
      <c r="C1587" s="104" t="s">
        <v>5282</v>
      </c>
      <c r="D1587" s="194">
        <v>1975</v>
      </c>
      <c r="E1587" s="942" t="s">
        <v>1283</v>
      </c>
      <c r="F1587" s="194" t="s">
        <v>988</v>
      </c>
      <c r="G1587" s="194">
        <v>15</v>
      </c>
      <c r="H1587" s="194">
        <v>4.13</v>
      </c>
      <c r="I1587" s="102">
        <v>1</v>
      </c>
      <c r="J1587" s="102">
        <v>355263.99999999994</v>
      </c>
      <c r="K1587" s="102"/>
      <c r="L1587" s="102"/>
      <c r="M1587" s="213">
        <f t="shared" si="404"/>
        <v>355263.99999999994</v>
      </c>
      <c r="N1587" s="194">
        <v>4.13</v>
      </c>
      <c r="O1587" s="102">
        <v>1</v>
      </c>
      <c r="P1587" s="194">
        <v>343616</v>
      </c>
      <c r="Q1587" s="194"/>
      <c r="R1587" s="194"/>
      <c r="S1587" s="213">
        <f t="shared" si="405"/>
        <v>343616</v>
      </c>
      <c r="T1587" s="213">
        <f t="shared" si="409"/>
        <v>0</v>
      </c>
      <c r="U1587" s="213">
        <f t="shared" si="409"/>
        <v>11647.999999999942</v>
      </c>
      <c r="V1587" s="213">
        <f t="shared" si="409"/>
        <v>0</v>
      </c>
      <c r="W1587" s="213">
        <f t="shared" si="409"/>
        <v>0</v>
      </c>
      <c r="X1587" s="213">
        <f t="shared" si="406"/>
        <v>11647.999999999942</v>
      </c>
      <c r="Y1587" s="194">
        <v>17</v>
      </c>
      <c r="Z1587" s="194">
        <v>4.2699999999999996</v>
      </c>
      <c r="AA1587" s="102">
        <v>1</v>
      </c>
      <c r="AB1587" s="102">
        <v>355263.99999999994</v>
      </c>
      <c r="AC1587" s="102"/>
      <c r="AD1587" s="102"/>
      <c r="AE1587" s="213">
        <f t="shared" si="407"/>
        <v>355263.99999999994</v>
      </c>
      <c r="AF1587" s="194">
        <v>18</v>
      </c>
      <c r="AG1587" s="194">
        <v>4.2699999999999996</v>
      </c>
      <c r="AH1587" s="102">
        <v>1</v>
      </c>
      <c r="AI1587" s="102">
        <v>355263.99999999994</v>
      </c>
      <c r="AJ1587" s="102"/>
      <c r="AK1587" s="102"/>
      <c r="AL1587" s="213">
        <f t="shared" si="408"/>
        <v>355263.99999999994</v>
      </c>
    </row>
    <row r="1588" spans="1:38" ht="40.5">
      <c r="A1588" s="194">
        <v>91</v>
      </c>
      <c r="B1588" s="102" t="s">
        <v>1032</v>
      </c>
      <c r="C1588" s="102" t="s">
        <v>5283</v>
      </c>
      <c r="D1588" s="194">
        <v>1990</v>
      </c>
      <c r="E1588" s="942" t="s">
        <v>1124</v>
      </c>
      <c r="F1588" s="194" t="s">
        <v>1115</v>
      </c>
      <c r="G1588" s="194">
        <v>20</v>
      </c>
      <c r="H1588" s="194">
        <v>3.64</v>
      </c>
      <c r="I1588" s="102">
        <v>1</v>
      </c>
      <c r="J1588" s="102">
        <v>302848</v>
      </c>
      <c r="K1588" s="102"/>
      <c r="L1588" s="102"/>
      <c r="M1588" s="213">
        <f t="shared" si="404"/>
        <v>302848</v>
      </c>
      <c r="N1588" s="194">
        <v>3.64</v>
      </c>
      <c r="O1588" s="102">
        <v>1</v>
      </c>
      <c r="P1588" s="194">
        <v>302848</v>
      </c>
      <c r="Q1588" s="194"/>
      <c r="R1588" s="194"/>
      <c r="S1588" s="213">
        <f t="shared" si="405"/>
        <v>302848</v>
      </c>
      <c r="T1588" s="213">
        <f t="shared" si="409"/>
        <v>0</v>
      </c>
      <c r="U1588" s="213">
        <f t="shared" si="409"/>
        <v>0</v>
      </c>
      <c r="V1588" s="213">
        <f t="shared" si="409"/>
        <v>0</v>
      </c>
      <c r="W1588" s="213">
        <f t="shared" si="409"/>
        <v>0</v>
      </c>
      <c r="X1588" s="213">
        <f t="shared" si="406"/>
        <v>0</v>
      </c>
      <c r="Y1588" s="194">
        <v>22</v>
      </c>
      <c r="Z1588" s="194">
        <v>3.64</v>
      </c>
      <c r="AA1588" s="102">
        <v>1</v>
      </c>
      <c r="AB1588" s="102">
        <v>302848</v>
      </c>
      <c r="AC1588" s="102"/>
      <c r="AD1588" s="102"/>
      <c r="AE1588" s="213">
        <f t="shared" si="407"/>
        <v>302848</v>
      </c>
      <c r="AF1588" s="194">
        <v>23</v>
      </c>
      <c r="AG1588" s="194">
        <v>3.64</v>
      </c>
      <c r="AH1588" s="102">
        <v>1</v>
      </c>
      <c r="AI1588" s="102">
        <v>302848</v>
      </c>
      <c r="AJ1588" s="102"/>
      <c r="AK1588" s="102"/>
      <c r="AL1588" s="213">
        <f t="shared" si="408"/>
        <v>302848</v>
      </c>
    </row>
    <row r="1589" spans="1:38" ht="40.5">
      <c r="A1589" s="194">
        <v>92</v>
      </c>
      <c r="B1589" s="102" t="s">
        <v>1261</v>
      </c>
      <c r="C1589" s="102" t="s">
        <v>5282</v>
      </c>
      <c r="D1589" s="194">
        <v>1968</v>
      </c>
      <c r="E1589" s="942" t="s">
        <v>1124</v>
      </c>
      <c r="F1589" s="194" t="s">
        <v>1115</v>
      </c>
      <c r="G1589" s="194">
        <v>14</v>
      </c>
      <c r="H1589" s="194">
        <v>3.42</v>
      </c>
      <c r="I1589" s="102">
        <v>1</v>
      </c>
      <c r="J1589" s="102">
        <v>284544</v>
      </c>
      <c r="K1589" s="102"/>
      <c r="L1589" s="102"/>
      <c r="M1589" s="213">
        <f t="shared" si="404"/>
        <v>284544</v>
      </c>
      <c r="N1589" s="194">
        <v>3.42</v>
      </c>
      <c r="O1589" s="102">
        <v>1</v>
      </c>
      <c r="P1589" s="194">
        <v>284544</v>
      </c>
      <c r="Q1589" s="194"/>
      <c r="R1589" s="194"/>
      <c r="S1589" s="213">
        <f t="shared" si="405"/>
        <v>284544</v>
      </c>
      <c r="T1589" s="213">
        <f t="shared" si="409"/>
        <v>0</v>
      </c>
      <c r="U1589" s="213">
        <f t="shared" si="409"/>
        <v>0</v>
      </c>
      <c r="V1589" s="213">
        <f t="shared" si="409"/>
        <v>0</v>
      </c>
      <c r="W1589" s="213">
        <f t="shared" si="409"/>
        <v>0</v>
      </c>
      <c r="X1589" s="213">
        <f t="shared" si="406"/>
        <v>0</v>
      </c>
      <c r="Y1589" s="194">
        <v>16</v>
      </c>
      <c r="Z1589" s="194">
        <v>3.53</v>
      </c>
      <c r="AA1589" s="102">
        <v>1</v>
      </c>
      <c r="AB1589" s="102">
        <v>293696</v>
      </c>
      <c r="AC1589" s="102"/>
      <c r="AD1589" s="102"/>
      <c r="AE1589" s="213">
        <f t="shared" si="407"/>
        <v>293696</v>
      </c>
      <c r="AF1589" s="194">
        <v>17</v>
      </c>
      <c r="AG1589" s="194">
        <v>3.53</v>
      </c>
      <c r="AH1589" s="102">
        <v>1</v>
      </c>
      <c r="AI1589" s="102">
        <v>293696</v>
      </c>
      <c r="AJ1589" s="102"/>
      <c r="AK1589" s="102"/>
      <c r="AL1589" s="213">
        <f t="shared" si="408"/>
        <v>293696</v>
      </c>
    </row>
    <row r="1590" spans="1:38" ht="40.5">
      <c r="A1590" s="194">
        <v>93</v>
      </c>
      <c r="B1590" s="104" t="s">
        <v>6914</v>
      </c>
      <c r="C1590" s="104" t="s">
        <v>5282</v>
      </c>
      <c r="D1590" s="194">
        <v>1989</v>
      </c>
      <c r="E1590" s="942" t="s">
        <v>1124</v>
      </c>
      <c r="F1590" s="194" t="s">
        <v>1115</v>
      </c>
      <c r="G1590" s="194">
        <v>2</v>
      </c>
      <c r="H1590" s="194">
        <v>2.83</v>
      </c>
      <c r="I1590" s="102">
        <v>1</v>
      </c>
      <c r="J1590" s="102">
        <v>242944</v>
      </c>
      <c r="K1590" s="102"/>
      <c r="L1590" s="102"/>
      <c r="M1590" s="213">
        <f t="shared" si="404"/>
        <v>242944</v>
      </c>
      <c r="N1590" s="194">
        <v>2.83</v>
      </c>
      <c r="O1590" s="102">
        <v>1</v>
      </c>
      <c r="P1590" s="194">
        <v>235456</v>
      </c>
      <c r="Q1590" s="194"/>
      <c r="R1590" s="194"/>
      <c r="S1590" s="213">
        <f t="shared" si="405"/>
        <v>235456</v>
      </c>
      <c r="T1590" s="213">
        <f t="shared" si="409"/>
        <v>0</v>
      </c>
      <c r="U1590" s="213">
        <f t="shared" si="409"/>
        <v>7488</v>
      </c>
      <c r="V1590" s="213">
        <f t="shared" si="409"/>
        <v>0</v>
      </c>
      <c r="W1590" s="213">
        <f t="shared" si="409"/>
        <v>0</v>
      </c>
      <c r="X1590" s="213">
        <f t="shared" si="406"/>
        <v>7488</v>
      </c>
      <c r="Y1590" s="194">
        <v>4</v>
      </c>
      <c r="Z1590" s="194">
        <v>3.02</v>
      </c>
      <c r="AA1590" s="102">
        <v>1</v>
      </c>
      <c r="AB1590" s="102">
        <v>251264</v>
      </c>
      <c r="AC1590" s="102"/>
      <c r="AD1590" s="102"/>
      <c r="AE1590" s="213">
        <f t="shared" si="407"/>
        <v>251264</v>
      </c>
      <c r="AF1590" s="194">
        <v>5</v>
      </c>
      <c r="AG1590" s="194">
        <v>3.02</v>
      </c>
      <c r="AH1590" s="102">
        <v>1</v>
      </c>
      <c r="AI1590" s="102">
        <v>251264</v>
      </c>
      <c r="AJ1590" s="102"/>
      <c r="AK1590" s="102"/>
      <c r="AL1590" s="213">
        <f t="shared" si="408"/>
        <v>251264</v>
      </c>
    </row>
    <row r="1591" spans="1:38" ht="40.5">
      <c r="A1591" s="194">
        <v>94</v>
      </c>
      <c r="B1591" s="102" t="s">
        <v>1855</v>
      </c>
      <c r="C1591" s="102" t="s">
        <v>5282</v>
      </c>
      <c r="D1591" s="194">
        <v>1985</v>
      </c>
      <c r="E1591" s="942" t="s">
        <v>1124</v>
      </c>
      <c r="F1591" s="194" t="s">
        <v>1115</v>
      </c>
      <c r="G1591" s="194">
        <v>4</v>
      </c>
      <c r="H1591" s="194">
        <v>3.02</v>
      </c>
      <c r="I1591" s="102">
        <v>1</v>
      </c>
      <c r="J1591" s="102">
        <v>251264</v>
      </c>
      <c r="K1591" s="102"/>
      <c r="L1591" s="102"/>
      <c r="M1591" s="213">
        <f t="shared" si="404"/>
        <v>251264</v>
      </c>
      <c r="N1591" s="194">
        <v>3.02</v>
      </c>
      <c r="O1591" s="102">
        <v>1</v>
      </c>
      <c r="P1591" s="194">
        <v>251264</v>
      </c>
      <c r="Q1591" s="194"/>
      <c r="R1591" s="194"/>
      <c r="S1591" s="213">
        <f t="shared" si="405"/>
        <v>251264</v>
      </c>
      <c r="T1591" s="213">
        <f t="shared" si="409"/>
        <v>0</v>
      </c>
      <c r="U1591" s="213">
        <f t="shared" si="409"/>
        <v>0</v>
      </c>
      <c r="V1591" s="213">
        <f t="shared" si="409"/>
        <v>0</v>
      </c>
      <c r="W1591" s="213">
        <f t="shared" si="409"/>
        <v>0</v>
      </c>
      <c r="X1591" s="213">
        <f t="shared" si="406"/>
        <v>0</v>
      </c>
      <c r="Y1591" s="194">
        <v>6</v>
      </c>
      <c r="Z1591" s="194">
        <v>3.11</v>
      </c>
      <c r="AA1591" s="102">
        <v>1</v>
      </c>
      <c r="AB1591" s="102">
        <v>258752</v>
      </c>
      <c r="AC1591" s="102"/>
      <c r="AD1591" s="102"/>
      <c r="AE1591" s="213">
        <f t="shared" si="407"/>
        <v>258752</v>
      </c>
      <c r="AF1591" s="194">
        <v>7</v>
      </c>
      <c r="AG1591" s="194">
        <v>3.11</v>
      </c>
      <c r="AH1591" s="102">
        <v>1</v>
      </c>
      <c r="AI1591" s="102">
        <v>258752</v>
      </c>
      <c r="AJ1591" s="102"/>
      <c r="AK1591" s="102"/>
      <c r="AL1591" s="213">
        <f t="shared" si="408"/>
        <v>258752</v>
      </c>
    </row>
    <row r="1592" spans="1:38" ht="40.5">
      <c r="A1592" s="194">
        <v>95</v>
      </c>
      <c r="B1592" s="102" t="s">
        <v>1282</v>
      </c>
      <c r="C1592" s="102" t="s">
        <v>5282</v>
      </c>
      <c r="D1592" s="194">
        <v>1963</v>
      </c>
      <c r="E1592" s="942" t="s">
        <v>1124</v>
      </c>
      <c r="F1592" s="194" t="s">
        <v>1115</v>
      </c>
      <c r="G1592" s="194">
        <v>20</v>
      </c>
      <c r="H1592" s="194">
        <v>3.64</v>
      </c>
      <c r="I1592" s="102">
        <v>1</v>
      </c>
      <c r="J1592" s="102">
        <v>302848</v>
      </c>
      <c r="K1592" s="102"/>
      <c r="L1592" s="102"/>
      <c r="M1592" s="213">
        <f t="shared" si="404"/>
        <v>302848</v>
      </c>
      <c r="N1592" s="194">
        <v>3.64</v>
      </c>
      <c r="O1592" s="102">
        <v>1</v>
      </c>
      <c r="P1592" s="194">
        <v>302848</v>
      </c>
      <c r="Q1592" s="194"/>
      <c r="R1592" s="194"/>
      <c r="S1592" s="213">
        <f t="shared" si="405"/>
        <v>302848</v>
      </c>
      <c r="T1592" s="213">
        <f t="shared" si="409"/>
        <v>0</v>
      </c>
      <c r="U1592" s="213">
        <f t="shared" si="409"/>
        <v>0</v>
      </c>
      <c r="V1592" s="213">
        <f t="shared" si="409"/>
        <v>0</v>
      </c>
      <c r="W1592" s="213">
        <f t="shared" si="409"/>
        <v>0</v>
      </c>
      <c r="X1592" s="213">
        <f t="shared" si="406"/>
        <v>0</v>
      </c>
      <c r="Y1592" s="194">
        <v>22</v>
      </c>
      <c r="Z1592" s="194">
        <v>3.64</v>
      </c>
      <c r="AA1592" s="102">
        <v>1</v>
      </c>
      <c r="AB1592" s="102">
        <v>302848</v>
      </c>
      <c r="AC1592" s="102"/>
      <c r="AD1592" s="102"/>
      <c r="AE1592" s="213">
        <f t="shared" si="407"/>
        <v>302848</v>
      </c>
      <c r="AF1592" s="194">
        <v>23</v>
      </c>
      <c r="AG1592" s="194">
        <v>3.64</v>
      </c>
      <c r="AH1592" s="102">
        <v>1</v>
      </c>
      <c r="AI1592" s="102">
        <v>302848</v>
      </c>
      <c r="AJ1592" s="102"/>
      <c r="AK1592" s="102"/>
      <c r="AL1592" s="213">
        <f t="shared" si="408"/>
        <v>302848</v>
      </c>
    </row>
    <row r="1593" spans="1:38" ht="40.5">
      <c r="A1593" s="194">
        <v>96</v>
      </c>
      <c r="B1593" s="104" t="s">
        <v>6915</v>
      </c>
      <c r="C1593" s="104" t="s">
        <v>5282</v>
      </c>
      <c r="D1593" s="194">
        <v>1964</v>
      </c>
      <c r="E1593" s="942" t="s">
        <v>1124</v>
      </c>
      <c r="F1593" s="194" t="s">
        <v>1115</v>
      </c>
      <c r="G1593" s="194">
        <v>13</v>
      </c>
      <c r="H1593" s="194">
        <v>3.42</v>
      </c>
      <c r="I1593" s="102">
        <v>1</v>
      </c>
      <c r="J1593" s="102">
        <v>284544</v>
      </c>
      <c r="K1593" s="102"/>
      <c r="L1593" s="102"/>
      <c r="M1593" s="213">
        <f t="shared" si="404"/>
        <v>284544</v>
      </c>
      <c r="N1593" s="194">
        <v>3.42</v>
      </c>
      <c r="O1593" s="102">
        <v>1</v>
      </c>
      <c r="P1593" s="194">
        <v>284544</v>
      </c>
      <c r="Q1593" s="194"/>
      <c r="R1593" s="194"/>
      <c r="S1593" s="213">
        <f t="shared" si="405"/>
        <v>284544</v>
      </c>
      <c r="T1593" s="213">
        <f t="shared" si="409"/>
        <v>0</v>
      </c>
      <c r="U1593" s="213">
        <f t="shared" si="409"/>
        <v>0</v>
      </c>
      <c r="V1593" s="213">
        <f t="shared" si="409"/>
        <v>0</v>
      </c>
      <c r="W1593" s="213">
        <f t="shared" si="409"/>
        <v>0</v>
      </c>
      <c r="X1593" s="213">
        <f t="shared" si="406"/>
        <v>0</v>
      </c>
      <c r="Y1593" s="194">
        <v>15</v>
      </c>
      <c r="Z1593" s="194">
        <v>3.42</v>
      </c>
      <c r="AA1593" s="102">
        <v>1</v>
      </c>
      <c r="AB1593" s="102">
        <v>284544</v>
      </c>
      <c r="AC1593" s="102"/>
      <c r="AD1593" s="102"/>
      <c r="AE1593" s="213">
        <f t="shared" si="407"/>
        <v>284544</v>
      </c>
      <c r="AF1593" s="194">
        <v>16</v>
      </c>
      <c r="AG1593" s="194">
        <v>3.53</v>
      </c>
      <c r="AH1593" s="102">
        <v>1</v>
      </c>
      <c r="AI1593" s="102">
        <v>293696</v>
      </c>
      <c r="AJ1593" s="102"/>
      <c r="AK1593" s="102"/>
      <c r="AL1593" s="213">
        <f t="shared" si="408"/>
        <v>293696</v>
      </c>
    </row>
    <row r="1594" spans="1:38" ht="40.5">
      <c r="A1594" s="194">
        <v>97</v>
      </c>
      <c r="B1594" s="102" t="s">
        <v>8278</v>
      </c>
      <c r="C1594" s="102" t="s">
        <v>5282</v>
      </c>
      <c r="D1594" s="194">
        <v>1984</v>
      </c>
      <c r="E1594" s="942" t="s">
        <v>1124</v>
      </c>
      <c r="F1594" s="194" t="s">
        <v>1115</v>
      </c>
      <c r="G1594" s="194">
        <v>2</v>
      </c>
      <c r="H1594" s="194">
        <v>2.83</v>
      </c>
      <c r="I1594" s="102">
        <v>1</v>
      </c>
      <c r="J1594" s="102">
        <v>235456</v>
      </c>
      <c r="K1594" s="102"/>
      <c r="L1594" s="102"/>
      <c r="M1594" s="213">
        <f t="shared" si="404"/>
        <v>235456</v>
      </c>
      <c r="N1594" s="194">
        <v>2.75</v>
      </c>
      <c r="O1594" s="102">
        <v>1</v>
      </c>
      <c r="P1594" s="194">
        <v>228800</v>
      </c>
      <c r="Q1594" s="194"/>
      <c r="R1594" s="194"/>
      <c r="S1594" s="213">
        <f t="shared" si="405"/>
        <v>228800</v>
      </c>
      <c r="T1594" s="213">
        <f t="shared" si="409"/>
        <v>0</v>
      </c>
      <c r="U1594" s="213">
        <f t="shared" si="409"/>
        <v>6656</v>
      </c>
      <c r="V1594" s="213">
        <f t="shared" si="409"/>
        <v>0</v>
      </c>
      <c r="W1594" s="213">
        <f t="shared" si="409"/>
        <v>0</v>
      </c>
      <c r="X1594" s="213">
        <f t="shared" si="406"/>
        <v>6656</v>
      </c>
      <c r="Y1594" s="194">
        <v>3</v>
      </c>
      <c r="Z1594" s="194">
        <v>2.92</v>
      </c>
      <c r="AA1594" s="102">
        <v>1</v>
      </c>
      <c r="AB1594" s="102">
        <v>242944</v>
      </c>
      <c r="AC1594" s="102"/>
      <c r="AD1594" s="102"/>
      <c r="AE1594" s="213">
        <f t="shared" si="407"/>
        <v>242944</v>
      </c>
      <c r="AF1594" s="194">
        <v>4</v>
      </c>
      <c r="AG1594" s="194">
        <v>3.02</v>
      </c>
      <c r="AH1594" s="102">
        <v>1</v>
      </c>
      <c r="AI1594" s="102">
        <v>251264</v>
      </c>
      <c r="AJ1594" s="102"/>
      <c r="AK1594" s="102"/>
      <c r="AL1594" s="213">
        <f t="shared" si="408"/>
        <v>251264</v>
      </c>
    </row>
    <row r="1595" spans="1:38" ht="40.5">
      <c r="A1595" s="194">
        <v>98</v>
      </c>
      <c r="B1595" s="102" t="s">
        <v>6916</v>
      </c>
      <c r="C1595" s="102" t="s">
        <v>5283</v>
      </c>
      <c r="D1595" s="194">
        <v>1997</v>
      </c>
      <c r="E1595" s="942" t="s">
        <v>1124</v>
      </c>
      <c r="F1595" s="194" t="s">
        <v>1115</v>
      </c>
      <c r="G1595" s="194">
        <v>2</v>
      </c>
      <c r="H1595" s="194">
        <v>2.83</v>
      </c>
      <c r="I1595" s="102">
        <v>1</v>
      </c>
      <c r="J1595" s="102">
        <v>242944</v>
      </c>
      <c r="K1595" s="102"/>
      <c r="L1595" s="102"/>
      <c r="M1595" s="213">
        <f t="shared" si="404"/>
        <v>242944</v>
      </c>
      <c r="N1595" s="194">
        <v>2.83</v>
      </c>
      <c r="O1595" s="102">
        <v>1</v>
      </c>
      <c r="P1595" s="194">
        <v>235456</v>
      </c>
      <c r="Q1595" s="194"/>
      <c r="R1595" s="194"/>
      <c r="S1595" s="213">
        <f t="shared" si="405"/>
        <v>235456</v>
      </c>
      <c r="T1595" s="213">
        <f t="shared" si="409"/>
        <v>0</v>
      </c>
      <c r="U1595" s="213">
        <f t="shared" si="409"/>
        <v>7488</v>
      </c>
      <c r="V1595" s="213">
        <f t="shared" si="409"/>
        <v>0</v>
      </c>
      <c r="W1595" s="213">
        <f t="shared" si="409"/>
        <v>0</v>
      </c>
      <c r="X1595" s="213">
        <f t="shared" si="406"/>
        <v>7488</v>
      </c>
      <c r="Y1595" s="194">
        <v>4</v>
      </c>
      <c r="Z1595" s="194">
        <v>3.02</v>
      </c>
      <c r="AA1595" s="102">
        <v>1</v>
      </c>
      <c r="AB1595" s="102">
        <v>251264</v>
      </c>
      <c r="AC1595" s="102"/>
      <c r="AD1595" s="102"/>
      <c r="AE1595" s="213">
        <f t="shared" si="407"/>
        <v>251264</v>
      </c>
      <c r="AF1595" s="194">
        <v>5</v>
      </c>
      <c r="AG1595" s="194">
        <v>3.02</v>
      </c>
      <c r="AH1595" s="102">
        <v>1</v>
      </c>
      <c r="AI1595" s="102">
        <v>251264</v>
      </c>
      <c r="AJ1595" s="102"/>
      <c r="AK1595" s="102"/>
      <c r="AL1595" s="213">
        <f t="shared" si="408"/>
        <v>251264</v>
      </c>
    </row>
    <row r="1596" spans="1:38" ht="40.5">
      <c r="A1596" s="194">
        <v>99</v>
      </c>
      <c r="B1596" s="104" t="s">
        <v>1853</v>
      </c>
      <c r="C1596" s="104" t="s">
        <v>5282</v>
      </c>
      <c r="D1596" s="194">
        <v>1990</v>
      </c>
      <c r="E1596" s="942" t="s">
        <v>1124</v>
      </c>
      <c r="F1596" s="194" t="s">
        <v>1115</v>
      </c>
      <c r="G1596" s="194">
        <v>8</v>
      </c>
      <c r="H1596" s="194">
        <v>3.21</v>
      </c>
      <c r="I1596" s="102">
        <v>1</v>
      </c>
      <c r="J1596" s="102">
        <v>235456</v>
      </c>
      <c r="K1596" s="102"/>
      <c r="L1596" s="102"/>
      <c r="M1596" s="213">
        <f t="shared" si="404"/>
        <v>235456</v>
      </c>
      <c r="N1596" s="194">
        <v>2.75</v>
      </c>
      <c r="O1596" s="102">
        <v>1</v>
      </c>
      <c r="P1596" s="194">
        <v>228800</v>
      </c>
      <c r="Q1596" s="194"/>
      <c r="R1596" s="194"/>
      <c r="S1596" s="213">
        <f t="shared" si="405"/>
        <v>228800</v>
      </c>
      <c r="T1596" s="213">
        <f t="shared" si="409"/>
        <v>0</v>
      </c>
      <c r="U1596" s="213">
        <f t="shared" si="409"/>
        <v>6656</v>
      </c>
      <c r="V1596" s="213">
        <f t="shared" si="409"/>
        <v>0</v>
      </c>
      <c r="W1596" s="213">
        <f t="shared" si="409"/>
        <v>0</v>
      </c>
      <c r="X1596" s="213">
        <f t="shared" si="406"/>
        <v>6656</v>
      </c>
      <c r="Y1596" s="194">
        <v>3</v>
      </c>
      <c r="Z1596" s="194">
        <v>2.92</v>
      </c>
      <c r="AA1596" s="102">
        <v>1</v>
      </c>
      <c r="AB1596" s="102">
        <v>242944</v>
      </c>
      <c r="AC1596" s="102"/>
      <c r="AD1596" s="102"/>
      <c r="AE1596" s="213">
        <f t="shared" si="407"/>
        <v>242944</v>
      </c>
      <c r="AF1596" s="194">
        <v>4</v>
      </c>
      <c r="AG1596" s="194">
        <v>3.02</v>
      </c>
      <c r="AH1596" s="102">
        <v>1</v>
      </c>
      <c r="AI1596" s="102">
        <v>251264</v>
      </c>
      <c r="AJ1596" s="102"/>
      <c r="AK1596" s="102"/>
      <c r="AL1596" s="213">
        <f t="shared" si="408"/>
        <v>251264</v>
      </c>
    </row>
    <row r="1597" spans="1:38" ht="40.5">
      <c r="A1597" s="194">
        <v>100</v>
      </c>
      <c r="B1597" s="102" t="s">
        <v>1269</v>
      </c>
      <c r="C1597" s="102" t="s">
        <v>5282</v>
      </c>
      <c r="D1597" s="194">
        <v>1961</v>
      </c>
      <c r="E1597" s="942" t="s">
        <v>1124</v>
      </c>
      <c r="F1597" s="194" t="s">
        <v>1115</v>
      </c>
      <c r="G1597" s="194">
        <v>13</v>
      </c>
      <c r="H1597" s="194">
        <v>3.42</v>
      </c>
      <c r="I1597" s="102">
        <v>1</v>
      </c>
      <c r="J1597" s="102">
        <v>284544</v>
      </c>
      <c r="K1597" s="102"/>
      <c r="L1597" s="102">
        <v>14227.2</v>
      </c>
      <c r="M1597" s="213">
        <f t="shared" si="404"/>
        <v>298771.20000000001</v>
      </c>
      <c r="N1597" s="194">
        <v>3.42</v>
      </c>
      <c r="O1597" s="102">
        <v>1</v>
      </c>
      <c r="P1597" s="194">
        <v>284544</v>
      </c>
      <c r="Q1597" s="194"/>
      <c r="R1597" s="194">
        <v>14227.2</v>
      </c>
      <c r="S1597" s="213">
        <f t="shared" si="405"/>
        <v>298771.20000000001</v>
      </c>
      <c r="T1597" s="213">
        <f t="shared" si="409"/>
        <v>0</v>
      </c>
      <c r="U1597" s="213">
        <f t="shared" si="409"/>
        <v>0</v>
      </c>
      <c r="V1597" s="213">
        <f t="shared" si="409"/>
        <v>0</v>
      </c>
      <c r="W1597" s="213">
        <f t="shared" si="409"/>
        <v>0</v>
      </c>
      <c r="X1597" s="213">
        <f t="shared" si="406"/>
        <v>0</v>
      </c>
      <c r="Y1597" s="194">
        <v>15</v>
      </c>
      <c r="Z1597" s="194">
        <v>3.42</v>
      </c>
      <c r="AA1597" s="102">
        <v>1</v>
      </c>
      <c r="AB1597" s="102">
        <v>284544</v>
      </c>
      <c r="AC1597" s="102"/>
      <c r="AD1597" s="102">
        <v>14227.2</v>
      </c>
      <c r="AE1597" s="213">
        <f t="shared" si="407"/>
        <v>298771.20000000001</v>
      </c>
      <c r="AF1597" s="194">
        <v>16</v>
      </c>
      <c r="AG1597" s="194">
        <v>3.53</v>
      </c>
      <c r="AH1597" s="102">
        <v>1</v>
      </c>
      <c r="AI1597" s="102">
        <v>293696</v>
      </c>
      <c r="AJ1597" s="102"/>
      <c r="AK1597" s="102">
        <v>14684.800000000001</v>
      </c>
      <c r="AL1597" s="213">
        <f t="shared" si="408"/>
        <v>308380.79999999999</v>
      </c>
    </row>
    <row r="1598" spans="1:38" ht="40.5">
      <c r="A1598" s="194">
        <v>101</v>
      </c>
      <c r="B1598" s="102" t="s">
        <v>1215</v>
      </c>
      <c r="C1598" s="102" t="s">
        <v>5282</v>
      </c>
      <c r="D1598" s="194">
        <v>1992</v>
      </c>
      <c r="E1598" s="942" t="s">
        <v>1124</v>
      </c>
      <c r="F1598" s="194" t="s">
        <v>1115</v>
      </c>
      <c r="G1598" s="194">
        <v>2</v>
      </c>
      <c r="H1598" s="194">
        <v>2.83</v>
      </c>
      <c r="I1598" s="102">
        <v>1</v>
      </c>
      <c r="J1598" s="102">
        <v>242944</v>
      </c>
      <c r="K1598" s="102"/>
      <c r="L1598" s="102"/>
      <c r="M1598" s="213">
        <f t="shared" si="404"/>
        <v>242944</v>
      </c>
      <c r="N1598" s="194">
        <v>2.83</v>
      </c>
      <c r="O1598" s="102">
        <v>1</v>
      </c>
      <c r="P1598" s="194">
        <v>235456</v>
      </c>
      <c r="Q1598" s="194"/>
      <c r="R1598" s="194"/>
      <c r="S1598" s="213">
        <f t="shared" si="405"/>
        <v>235456</v>
      </c>
      <c r="T1598" s="213">
        <f t="shared" si="409"/>
        <v>0</v>
      </c>
      <c r="U1598" s="213">
        <f t="shared" si="409"/>
        <v>7488</v>
      </c>
      <c r="V1598" s="213">
        <f t="shared" si="409"/>
        <v>0</v>
      </c>
      <c r="W1598" s="213">
        <f t="shared" si="409"/>
        <v>0</v>
      </c>
      <c r="X1598" s="213">
        <f t="shared" si="406"/>
        <v>7488</v>
      </c>
      <c r="Y1598" s="194">
        <v>4</v>
      </c>
      <c r="Z1598" s="194">
        <v>3.02</v>
      </c>
      <c r="AA1598" s="102">
        <v>1</v>
      </c>
      <c r="AB1598" s="102">
        <v>251264</v>
      </c>
      <c r="AC1598" s="102"/>
      <c r="AD1598" s="102"/>
      <c r="AE1598" s="213">
        <f t="shared" si="407"/>
        <v>251264</v>
      </c>
      <c r="AF1598" s="194">
        <v>5</v>
      </c>
      <c r="AG1598" s="194">
        <v>3.02</v>
      </c>
      <c r="AH1598" s="102">
        <v>1</v>
      </c>
      <c r="AI1598" s="102">
        <v>251264</v>
      </c>
      <c r="AJ1598" s="102"/>
      <c r="AK1598" s="102"/>
      <c r="AL1598" s="213">
        <f t="shared" si="408"/>
        <v>251264</v>
      </c>
    </row>
    <row r="1599" spans="1:38" ht="40.5">
      <c r="A1599" s="194">
        <v>102</v>
      </c>
      <c r="B1599" s="104" t="s">
        <v>6917</v>
      </c>
      <c r="C1599" s="104" t="s">
        <v>5282</v>
      </c>
      <c r="D1599" s="194">
        <v>1979</v>
      </c>
      <c r="E1599" s="942" t="s">
        <v>1128</v>
      </c>
      <c r="F1599" s="194" t="s">
        <v>1129</v>
      </c>
      <c r="G1599" s="194">
        <v>2</v>
      </c>
      <c r="H1599" s="194">
        <v>2.4300000000000002</v>
      </c>
      <c r="I1599" s="102">
        <v>1</v>
      </c>
      <c r="J1599" s="102">
        <v>208000</v>
      </c>
      <c r="K1599" s="102"/>
      <c r="L1599" s="102"/>
      <c r="M1599" s="213">
        <f t="shared" si="404"/>
        <v>208000</v>
      </c>
      <c r="N1599" s="194">
        <v>2.4300000000000002</v>
      </c>
      <c r="O1599" s="102">
        <v>1</v>
      </c>
      <c r="P1599" s="194">
        <v>202176</v>
      </c>
      <c r="Q1599" s="194"/>
      <c r="R1599" s="194"/>
      <c r="S1599" s="213">
        <f t="shared" si="405"/>
        <v>202176</v>
      </c>
      <c r="T1599" s="213">
        <f t="shared" si="409"/>
        <v>0</v>
      </c>
      <c r="U1599" s="213">
        <f t="shared" si="409"/>
        <v>5824</v>
      </c>
      <c r="V1599" s="213">
        <f t="shared" si="409"/>
        <v>0</v>
      </c>
      <c r="W1599" s="213">
        <f t="shared" si="409"/>
        <v>0</v>
      </c>
      <c r="X1599" s="213">
        <f t="shared" si="406"/>
        <v>5824</v>
      </c>
      <c r="Y1599" s="194">
        <v>4</v>
      </c>
      <c r="Z1599" s="194">
        <v>2.58</v>
      </c>
      <c r="AA1599" s="102">
        <v>1</v>
      </c>
      <c r="AB1599" s="102">
        <v>214656</v>
      </c>
      <c r="AC1599" s="102"/>
      <c r="AD1599" s="102"/>
      <c r="AE1599" s="213">
        <f t="shared" si="407"/>
        <v>214656</v>
      </c>
      <c r="AF1599" s="194">
        <v>5</v>
      </c>
      <c r="AG1599" s="194">
        <v>2.58</v>
      </c>
      <c r="AH1599" s="102">
        <v>1</v>
      </c>
      <c r="AI1599" s="102">
        <v>214656</v>
      </c>
      <c r="AJ1599" s="102"/>
      <c r="AK1599" s="102"/>
      <c r="AL1599" s="213">
        <f t="shared" si="408"/>
        <v>214656</v>
      </c>
    </row>
    <row r="1600" spans="1:38" ht="40.5">
      <c r="A1600" s="194">
        <v>103</v>
      </c>
      <c r="B1600" s="102" t="s">
        <v>6918</v>
      </c>
      <c r="C1600" s="102" t="s">
        <v>5282</v>
      </c>
      <c r="D1600" s="194">
        <v>1979</v>
      </c>
      <c r="E1600" s="942" t="s">
        <v>1128</v>
      </c>
      <c r="F1600" s="194" t="s">
        <v>1129</v>
      </c>
      <c r="G1600" s="194">
        <v>2</v>
      </c>
      <c r="H1600" s="194">
        <v>2.4300000000000002</v>
      </c>
      <c r="I1600" s="102">
        <v>1</v>
      </c>
      <c r="J1600" s="102">
        <v>202176</v>
      </c>
      <c r="K1600" s="102"/>
      <c r="L1600" s="102"/>
      <c r="M1600" s="213">
        <f t="shared" si="404"/>
        <v>202176</v>
      </c>
      <c r="N1600" s="194">
        <v>2.35</v>
      </c>
      <c r="O1600" s="102">
        <v>1</v>
      </c>
      <c r="P1600" s="194">
        <v>195520</v>
      </c>
      <c r="Q1600" s="194"/>
      <c r="R1600" s="194"/>
      <c r="S1600" s="213">
        <f t="shared" si="405"/>
        <v>195520</v>
      </c>
      <c r="T1600" s="213">
        <f t="shared" si="409"/>
        <v>0</v>
      </c>
      <c r="U1600" s="213">
        <f t="shared" si="409"/>
        <v>6656</v>
      </c>
      <c r="V1600" s="213">
        <f t="shared" si="409"/>
        <v>0</v>
      </c>
      <c r="W1600" s="213">
        <f t="shared" si="409"/>
        <v>0</v>
      </c>
      <c r="X1600" s="213">
        <f t="shared" si="406"/>
        <v>6656</v>
      </c>
      <c r="Y1600" s="194">
        <v>3</v>
      </c>
      <c r="Z1600" s="194">
        <v>2.5</v>
      </c>
      <c r="AA1600" s="102">
        <v>1</v>
      </c>
      <c r="AB1600" s="102">
        <v>208000</v>
      </c>
      <c r="AC1600" s="102"/>
      <c r="AD1600" s="102"/>
      <c r="AE1600" s="213">
        <f t="shared" si="407"/>
        <v>208000</v>
      </c>
      <c r="AF1600" s="194">
        <v>4</v>
      </c>
      <c r="AG1600" s="194">
        <v>2.58</v>
      </c>
      <c r="AH1600" s="102">
        <v>1</v>
      </c>
      <c r="AI1600" s="102">
        <v>214656</v>
      </c>
      <c r="AJ1600" s="102"/>
      <c r="AK1600" s="102"/>
      <c r="AL1600" s="213">
        <f t="shared" si="408"/>
        <v>214656</v>
      </c>
    </row>
    <row r="1601" spans="1:38" ht="40.5">
      <c r="A1601" s="194">
        <v>104</v>
      </c>
      <c r="B1601" s="102" t="s">
        <v>8279</v>
      </c>
      <c r="C1601" s="102" t="s">
        <v>5282</v>
      </c>
      <c r="D1601" s="194">
        <v>1990</v>
      </c>
      <c r="E1601" s="942" t="s">
        <v>1128</v>
      </c>
      <c r="F1601" s="194" t="s">
        <v>1129</v>
      </c>
      <c r="G1601" s="194">
        <v>2</v>
      </c>
      <c r="H1601" s="194">
        <v>2.4300000000000002</v>
      </c>
      <c r="I1601" s="102">
        <v>1</v>
      </c>
      <c r="J1601" s="102">
        <v>202176</v>
      </c>
      <c r="K1601" s="102"/>
      <c r="L1601" s="102"/>
      <c r="M1601" s="213">
        <f t="shared" si="404"/>
        <v>202176</v>
      </c>
      <c r="N1601" s="194">
        <v>2.35</v>
      </c>
      <c r="O1601" s="102">
        <v>1</v>
      </c>
      <c r="P1601" s="194">
        <v>195520</v>
      </c>
      <c r="Q1601" s="194"/>
      <c r="R1601" s="194"/>
      <c r="S1601" s="213">
        <f t="shared" si="405"/>
        <v>195520</v>
      </c>
      <c r="T1601" s="213">
        <f t="shared" si="409"/>
        <v>0</v>
      </c>
      <c r="U1601" s="213">
        <f t="shared" si="409"/>
        <v>6656</v>
      </c>
      <c r="V1601" s="213">
        <f t="shared" si="409"/>
        <v>0</v>
      </c>
      <c r="W1601" s="213">
        <f t="shared" si="409"/>
        <v>0</v>
      </c>
      <c r="X1601" s="213">
        <f t="shared" si="406"/>
        <v>6656</v>
      </c>
      <c r="Y1601" s="194">
        <v>3</v>
      </c>
      <c r="Z1601" s="194">
        <v>2.5</v>
      </c>
      <c r="AA1601" s="102">
        <v>1</v>
      </c>
      <c r="AB1601" s="102">
        <v>208000</v>
      </c>
      <c r="AC1601" s="102"/>
      <c r="AD1601" s="102"/>
      <c r="AE1601" s="213">
        <f t="shared" si="407"/>
        <v>208000</v>
      </c>
      <c r="AF1601" s="194">
        <v>4</v>
      </c>
      <c r="AG1601" s="194">
        <v>2.58</v>
      </c>
      <c r="AH1601" s="102">
        <v>1</v>
      </c>
      <c r="AI1601" s="102">
        <v>214656</v>
      </c>
      <c r="AJ1601" s="102"/>
      <c r="AK1601" s="102"/>
      <c r="AL1601" s="213">
        <f t="shared" si="408"/>
        <v>214656</v>
      </c>
    </row>
    <row r="1602" spans="1:38" ht="40.5">
      <c r="A1602" s="194">
        <v>105</v>
      </c>
      <c r="B1602" s="104" t="s">
        <v>1231</v>
      </c>
      <c r="C1602" s="104" t="s">
        <v>5282</v>
      </c>
      <c r="D1602" s="194">
        <v>1982</v>
      </c>
      <c r="E1602" s="942" t="s">
        <v>1128</v>
      </c>
      <c r="F1602" s="194" t="s">
        <v>1129</v>
      </c>
      <c r="G1602" s="194">
        <v>3</v>
      </c>
      <c r="H1602" s="194">
        <v>2.5</v>
      </c>
      <c r="I1602" s="102">
        <v>1</v>
      </c>
      <c r="J1602" s="102">
        <v>202176</v>
      </c>
      <c r="K1602" s="102"/>
      <c r="L1602" s="102"/>
      <c r="M1602" s="213">
        <f t="shared" si="404"/>
        <v>202176</v>
      </c>
      <c r="N1602" s="194">
        <v>2.35</v>
      </c>
      <c r="O1602" s="102">
        <v>1</v>
      </c>
      <c r="P1602" s="194">
        <v>195520</v>
      </c>
      <c r="Q1602" s="194"/>
      <c r="R1602" s="194"/>
      <c r="S1602" s="213">
        <f t="shared" si="405"/>
        <v>195520</v>
      </c>
      <c r="T1602" s="213">
        <f t="shared" si="409"/>
        <v>0</v>
      </c>
      <c r="U1602" s="213">
        <f t="shared" si="409"/>
        <v>6656</v>
      </c>
      <c r="V1602" s="213">
        <f t="shared" si="409"/>
        <v>0</v>
      </c>
      <c r="W1602" s="213">
        <f t="shared" si="409"/>
        <v>0</v>
      </c>
      <c r="X1602" s="213">
        <f t="shared" si="406"/>
        <v>6656</v>
      </c>
      <c r="Y1602" s="194">
        <v>3</v>
      </c>
      <c r="Z1602" s="194">
        <v>2.5</v>
      </c>
      <c r="AA1602" s="102">
        <v>1</v>
      </c>
      <c r="AB1602" s="102">
        <v>208000</v>
      </c>
      <c r="AC1602" s="102"/>
      <c r="AD1602" s="102"/>
      <c r="AE1602" s="213">
        <f t="shared" si="407"/>
        <v>208000</v>
      </c>
      <c r="AF1602" s="194">
        <v>4</v>
      </c>
      <c r="AG1602" s="194">
        <v>2.58</v>
      </c>
      <c r="AH1602" s="102">
        <v>1</v>
      </c>
      <c r="AI1602" s="102">
        <v>214656</v>
      </c>
      <c r="AJ1602" s="102"/>
      <c r="AK1602" s="102"/>
      <c r="AL1602" s="213">
        <f t="shared" si="408"/>
        <v>214656</v>
      </c>
    </row>
    <row r="1603" spans="1:38" ht="40.5">
      <c r="A1603" s="194">
        <v>106</v>
      </c>
      <c r="B1603" s="102" t="s">
        <v>5575</v>
      </c>
      <c r="C1603" s="102" t="s">
        <v>5282</v>
      </c>
      <c r="D1603" s="194">
        <v>1988</v>
      </c>
      <c r="E1603" s="942" t="s">
        <v>1128</v>
      </c>
      <c r="F1603" s="194" t="s">
        <v>1129</v>
      </c>
      <c r="G1603" s="194">
        <v>8</v>
      </c>
      <c r="H1603" s="194">
        <v>2.75</v>
      </c>
      <c r="I1603" s="102">
        <v>1</v>
      </c>
      <c r="J1603" s="102">
        <v>228800</v>
      </c>
      <c r="K1603" s="102"/>
      <c r="L1603" s="102"/>
      <c r="M1603" s="213">
        <f t="shared" si="404"/>
        <v>228800</v>
      </c>
      <c r="N1603" s="194">
        <v>2.75</v>
      </c>
      <c r="O1603" s="102">
        <v>1</v>
      </c>
      <c r="P1603" s="194">
        <v>228800</v>
      </c>
      <c r="Q1603" s="194"/>
      <c r="R1603" s="194"/>
      <c r="S1603" s="213">
        <f t="shared" si="405"/>
        <v>228800</v>
      </c>
      <c r="T1603" s="213">
        <f t="shared" si="409"/>
        <v>0</v>
      </c>
      <c r="U1603" s="213">
        <f t="shared" si="409"/>
        <v>0</v>
      </c>
      <c r="V1603" s="213">
        <f t="shared" si="409"/>
        <v>0</v>
      </c>
      <c r="W1603" s="213">
        <f t="shared" si="409"/>
        <v>0</v>
      </c>
      <c r="X1603" s="213">
        <f t="shared" si="406"/>
        <v>0</v>
      </c>
      <c r="Y1603" s="194">
        <v>10</v>
      </c>
      <c r="Z1603" s="194">
        <v>2.83</v>
      </c>
      <c r="AA1603" s="102">
        <v>1</v>
      </c>
      <c r="AB1603" s="102">
        <v>235456</v>
      </c>
      <c r="AC1603" s="102"/>
      <c r="AD1603" s="102"/>
      <c r="AE1603" s="213">
        <f t="shared" si="407"/>
        <v>235456</v>
      </c>
      <c r="AF1603" s="194">
        <v>11</v>
      </c>
      <c r="AG1603" s="194">
        <v>2.83</v>
      </c>
      <c r="AH1603" s="102">
        <v>1</v>
      </c>
      <c r="AI1603" s="102">
        <v>235456</v>
      </c>
      <c r="AJ1603" s="102"/>
      <c r="AK1603" s="102"/>
      <c r="AL1603" s="213">
        <f t="shared" si="408"/>
        <v>235456</v>
      </c>
    </row>
    <row r="1604" spans="1:38" ht="40.5">
      <c r="A1604" s="194">
        <v>107</v>
      </c>
      <c r="B1604" s="102" t="s">
        <v>1271</v>
      </c>
      <c r="C1604" s="102" t="s">
        <v>5282</v>
      </c>
      <c r="D1604" s="194">
        <v>1959</v>
      </c>
      <c r="E1604" s="942" t="s">
        <v>1128</v>
      </c>
      <c r="F1604" s="194" t="s">
        <v>1129</v>
      </c>
      <c r="G1604" s="194">
        <v>17</v>
      </c>
      <c r="H1604" s="194">
        <v>3.01</v>
      </c>
      <c r="I1604" s="102">
        <v>1</v>
      </c>
      <c r="J1604" s="102">
        <v>250431.99999999997</v>
      </c>
      <c r="K1604" s="102"/>
      <c r="L1604" s="102"/>
      <c r="M1604" s="213">
        <f t="shared" si="404"/>
        <v>250431.99999999997</v>
      </c>
      <c r="N1604" s="194">
        <v>3.01</v>
      </c>
      <c r="O1604" s="102">
        <v>1</v>
      </c>
      <c r="P1604" s="194">
        <v>250431.99999999997</v>
      </c>
      <c r="Q1604" s="194"/>
      <c r="R1604" s="194"/>
      <c r="S1604" s="213">
        <f t="shared" si="405"/>
        <v>250431.99999999997</v>
      </c>
      <c r="T1604" s="213">
        <f t="shared" si="409"/>
        <v>0</v>
      </c>
      <c r="U1604" s="213">
        <f t="shared" si="409"/>
        <v>0</v>
      </c>
      <c r="V1604" s="213">
        <f t="shared" si="409"/>
        <v>0</v>
      </c>
      <c r="W1604" s="213">
        <f t="shared" si="409"/>
        <v>0</v>
      </c>
      <c r="X1604" s="213">
        <f t="shared" si="406"/>
        <v>0</v>
      </c>
      <c r="Y1604" s="194">
        <v>19</v>
      </c>
      <c r="Z1604" s="194">
        <v>3.11</v>
      </c>
      <c r="AA1604" s="102">
        <v>1</v>
      </c>
      <c r="AB1604" s="102">
        <v>258752</v>
      </c>
      <c r="AC1604" s="102"/>
      <c r="AD1604" s="102"/>
      <c r="AE1604" s="213">
        <f t="shared" si="407"/>
        <v>258752</v>
      </c>
      <c r="AF1604" s="194">
        <v>20</v>
      </c>
      <c r="AG1604" s="194">
        <v>3.11</v>
      </c>
      <c r="AH1604" s="102">
        <v>1</v>
      </c>
      <c r="AI1604" s="102">
        <v>258752</v>
      </c>
      <c r="AJ1604" s="102"/>
      <c r="AK1604" s="102"/>
      <c r="AL1604" s="213">
        <f t="shared" si="408"/>
        <v>258752</v>
      </c>
    </row>
    <row r="1605" spans="1:38" ht="40.5">
      <c r="A1605" s="194">
        <v>108</v>
      </c>
      <c r="B1605" s="104" t="s">
        <v>7076</v>
      </c>
      <c r="C1605" s="104" t="s">
        <v>5282</v>
      </c>
      <c r="D1605" s="194">
        <v>1974</v>
      </c>
      <c r="E1605" s="942" t="s">
        <v>1128</v>
      </c>
      <c r="F1605" s="194" t="s">
        <v>1129</v>
      </c>
      <c r="G1605" s="194">
        <v>3</v>
      </c>
      <c r="H1605" s="194">
        <v>2.5</v>
      </c>
      <c r="I1605" s="102">
        <v>1</v>
      </c>
      <c r="J1605" s="102">
        <v>202176</v>
      </c>
      <c r="K1605" s="102"/>
      <c r="L1605" s="102"/>
      <c r="M1605" s="213">
        <f t="shared" si="404"/>
        <v>202176</v>
      </c>
      <c r="N1605" s="194">
        <v>2.35</v>
      </c>
      <c r="O1605" s="102">
        <v>1</v>
      </c>
      <c r="P1605" s="194">
        <v>195520</v>
      </c>
      <c r="Q1605" s="194"/>
      <c r="R1605" s="194"/>
      <c r="S1605" s="213">
        <f t="shared" si="405"/>
        <v>195520</v>
      </c>
      <c r="T1605" s="213">
        <f t="shared" si="409"/>
        <v>0</v>
      </c>
      <c r="U1605" s="213">
        <f t="shared" si="409"/>
        <v>6656</v>
      </c>
      <c r="V1605" s="213">
        <f t="shared" si="409"/>
        <v>0</v>
      </c>
      <c r="W1605" s="213">
        <f t="shared" si="409"/>
        <v>0</v>
      </c>
      <c r="X1605" s="213">
        <f t="shared" si="406"/>
        <v>6656</v>
      </c>
      <c r="Y1605" s="194">
        <v>3</v>
      </c>
      <c r="Z1605" s="194">
        <v>2.5</v>
      </c>
      <c r="AA1605" s="102">
        <v>1</v>
      </c>
      <c r="AB1605" s="102">
        <v>208000</v>
      </c>
      <c r="AC1605" s="102"/>
      <c r="AD1605" s="102"/>
      <c r="AE1605" s="213">
        <f t="shared" si="407"/>
        <v>208000</v>
      </c>
      <c r="AF1605" s="194">
        <v>4</v>
      </c>
      <c r="AG1605" s="194">
        <v>2.58</v>
      </c>
      <c r="AH1605" s="102">
        <v>1</v>
      </c>
      <c r="AI1605" s="102">
        <v>214656</v>
      </c>
      <c r="AJ1605" s="102"/>
      <c r="AK1605" s="102"/>
      <c r="AL1605" s="213">
        <f t="shared" si="408"/>
        <v>214656</v>
      </c>
    </row>
    <row r="1606" spans="1:38" ht="40.5">
      <c r="A1606" s="194">
        <v>109</v>
      </c>
      <c r="B1606" s="102" t="s">
        <v>8280</v>
      </c>
      <c r="C1606" s="102" t="s">
        <v>5282</v>
      </c>
      <c r="D1606" s="194">
        <v>1991</v>
      </c>
      <c r="E1606" s="942" t="s">
        <v>1128</v>
      </c>
      <c r="F1606" s="194" t="s">
        <v>1129</v>
      </c>
      <c r="G1606" s="194">
        <v>4</v>
      </c>
      <c r="H1606" s="194">
        <v>2.58</v>
      </c>
      <c r="I1606" s="102">
        <v>1</v>
      </c>
      <c r="J1606" s="102">
        <v>214656</v>
      </c>
      <c r="K1606" s="102"/>
      <c r="L1606" s="102"/>
      <c r="M1606" s="213">
        <f t="shared" si="404"/>
        <v>214656</v>
      </c>
      <c r="N1606" s="194">
        <v>2.58</v>
      </c>
      <c r="O1606" s="102">
        <v>1</v>
      </c>
      <c r="P1606" s="194">
        <v>214656</v>
      </c>
      <c r="Q1606" s="194"/>
      <c r="R1606" s="194"/>
      <c r="S1606" s="213">
        <f t="shared" si="405"/>
        <v>214656</v>
      </c>
      <c r="T1606" s="213">
        <f t="shared" ref="T1606:W1620" si="410">I1606-O1606</f>
        <v>0</v>
      </c>
      <c r="U1606" s="213">
        <f t="shared" si="410"/>
        <v>0</v>
      </c>
      <c r="V1606" s="213">
        <f t="shared" si="410"/>
        <v>0</v>
      </c>
      <c r="W1606" s="213">
        <f t="shared" si="410"/>
        <v>0</v>
      </c>
      <c r="X1606" s="213">
        <f t="shared" si="406"/>
        <v>0</v>
      </c>
      <c r="Y1606" s="194">
        <v>6</v>
      </c>
      <c r="Z1606" s="194">
        <v>2.66</v>
      </c>
      <c r="AA1606" s="102">
        <v>1</v>
      </c>
      <c r="AB1606" s="102">
        <v>221312</v>
      </c>
      <c r="AC1606" s="102"/>
      <c r="AD1606" s="102"/>
      <c r="AE1606" s="213">
        <f t="shared" si="407"/>
        <v>221312</v>
      </c>
      <c r="AF1606" s="194">
        <v>7</v>
      </c>
      <c r="AG1606" s="194">
        <v>2.66</v>
      </c>
      <c r="AH1606" s="102">
        <v>1</v>
      </c>
      <c r="AI1606" s="102">
        <v>221312</v>
      </c>
      <c r="AJ1606" s="102"/>
      <c r="AK1606" s="102"/>
      <c r="AL1606" s="213">
        <f t="shared" si="408"/>
        <v>221312</v>
      </c>
    </row>
    <row r="1607" spans="1:38" ht="40.5">
      <c r="A1607" s="194">
        <v>110</v>
      </c>
      <c r="B1607" s="102" t="s">
        <v>1245</v>
      </c>
      <c r="C1607" s="102" t="s">
        <v>5282</v>
      </c>
      <c r="D1607" s="194">
        <v>1979</v>
      </c>
      <c r="E1607" s="942" t="s">
        <v>1133</v>
      </c>
      <c r="F1607" s="194" t="s">
        <v>1134</v>
      </c>
      <c r="G1607" s="194">
        <v>10</v>
      </c>
      <c r="H1607" s="194">
        <v>1.79</v>
      </c>
      <c r="I1607" s="102">
        <v>1</v>
      </c>
      <c r="J1607" s="102">
        <v>162240</v>
      </c>
      <c r="K1607" s="102"/>
      <c r="L1607" s="102"/>
      <c r="M1607" s="213">
        <f t="shared" si="404"/>
        <v>162240</v>
      </c>
      <c r="N1607" s="194">
        <v>1.95</v>
      </c>
      <c r="O1607" s="102">
        <v>1</v>
      </c>
      <c r="P1607" s="194">
        <v>162240</v>
      </c>
      <c r="Q1607" s="194"/>
      <c r="R1607" s="194"/>
      <c r="S1607" s="213">
        <f t="shared" si="405"/>
        <v>162240</v>
      </c>
      <c r="T1607" s="213">
        <f t="shared" si="410"/>
        <v>0</v>
      </c>
      <c r="U1607" s="213">
        <f t="shared" si="410"/>
        <v>0</v>
      </c>
      <c r="V1607" s="213">
        <f t="shared" si="410"/>
        <v>0</v>
      </c>
      <c r="W1607" s="213">
        <f t="shared" si="410"/>
        <v>0</v>
      </c>
      <c r="X1607" s="213">
        <f t="shared" si="406"/>
        <v>0</v>
      </c>
      <c r="Y1607" s="194">
        <v>21</v>
      </c>
      <c r="Z1607" s="194">
        <v>1.95</v>
      </c>
      <c r="AA1607" s="102">
        <v>1</v>
      </c>
      <c r="AB1607" s="102">
        <v>162240</v>
      </c>
      <c r="AC1607" s="102"/>
      <c r="AD1607" s="102"/>
      <c r="AE1607" s="213">
        <f t="shared" si="407"/>
        <v>162240</v>
      </c>
      <c r="AF1607" s="194">
        <v>22</v>
      </c>
      <c r="AG1607" s="194">
        <v>1.95</v>
      </c>
      <c r="AH1607" s="102">
        <v>1</v>
      </c>
      <c r="AI1607" s="102">
        <v>162240</v>
      </c>
      <c r="AJ1607" s="102"/>
      <c r="AK1607" s="102"/>
      <c r="AL1607" s="213">
        <f t="shared" si="408"/>
        <v>162240</v>
      </c>
    </row>
    <row r="1608" spans="1:38" ht="40.5">
      <c r="A1608" s="194">
        <v>111</v>
      </c>
      <c r="B1608" s="104" t="s">
        <v>6921</v>
      </c>
      <c r="C1608" s="104" t="s">
        <v>5283</v>
      </c>
      <c r="D1608" s="194">
        <v>2004</v>
      </c>
      <c r="E1608" s="942" t="s">
        <v>1133</v>
      </c>
      <c r="F1608" s="194" t="s">
        <v>1134</v>
      </c>
      <c r="G1608" s="194">
        <v>2</v>
      </c>
      <c r="H1608" s="194">
        <v>1.54</v>
      </c>
      <c r="I1608" s="102">
        <v>1</v>
      </c>
      <c r="J1608" s="102">
        <v>143936</v>
      </c>
      <c r="K1608" s="102"/>
      <c r="L1608" s="102"/>
      <c r="M1608" s="213">
        <f t="shared" si="404"/>
        <v>143936</v>
      </c>
      <c r="N1608" s="194">
        <v>1.68</v>
      </c>
      <c r="O1608" s="102">
        <v>1</v>
      </c>
      <c r="P1608" s="194">
        <v>139776</v>
      </c>
      <c r="Q1608" s="194"/>
      <c r="R1608" s="194"/>
      <c r="S1608" s="213">
        <f t="shared" si="405"/>
        <v>139776</v>
      </c>
      <c r="T1608" s="213">
        <f t="shared" si="410"/>
        <v>0</v>
      </c>
      <c r="U1608" s="213">
        <f t="shared" si="410"/>
        <v>4160</v>
      </c>
      <c r="V1608" s="213">
        <f t="shared" si="410"/>
        <v>0</v>
      </c>
      <c r="W1608" s="213">
        <f t="shared" si="410"/>
        <v>0</v>
      </c>
      <c r="X1608" s="213">
        <f t="shared" si="406"/>
        <v>4160</v>
      </c>
      <c r="Y1608" s="194">
        <v>9</v>
      </c>
      <c r="Z1608" s="194">
        <v>1.73</v>
      </c>
      <c r="AA1608" s="102">
        <v>1</v>
      </c>
      <c r="AB1608" s="102">
        <v>143936</v>
      </c>
      <c r="AC1608" s="102"/>
      <c r="AD1608" s="102"/>
      <c r="AE1608" s="213">
        <f t="shared" si="407"/>
        <v>143936</v>
      </c>
      <c r="AF1608" s="194">
        <v>10</v>
      </c>
      <c r="AG1608" s="194">
        <v>1.79</v>
      </c>
      <c r="AH1608" s="102">
        <v>1</v>
      </c>
      <c r="AI1608" s="102">
        <v>148928</v>
      </c>
      <c r="AJ1608" s="102"/>
      <c r="AK1608" s="102"/>
      <c r="AL1608" s="213">
        <f t="shared" si="408"/>
        <v>148928</v>
      </c>
    </row>
    <row r="1609" spans="1:38" ht="40.5">
      <c r="A1609" s="194">
        <v>112</v>
      </c>
      <c r="B1609" s="102" t="s">
        <v>8281</v>
      </c>
      <c r="C1609" s="102" t="s">
        <v>5282</v>
      </c>
      <c r="D1609" s="194">
        <v>2001</v>
      </c>
      <c r="E1609" s="942" t="s">
        <v>1133</v>
      </c>
      <c r="F1609" s="194" t="s">
        <v>1134</v>
      </c>
      <c r="G1609" s="194">
        <v>2</v>
      </c>
      <c r="H1609" s="194">
        <v>1.54</v>
      </c>
      <c r="I1609" s="102">
        <v>1</v>
      </c>
      <c r="J1609" s="102">
        <v>128128</v>
      </c>
      <c r="K1609" s="102"/>
      <c r="L1609" s="102"/>
      <c r="M1609" s="213">
        <f t="shared" si="404"/>
        <v>128128</v>
      </c>
      <c r="N1609" s="194">
        <v>1.49</v>
      </c>
      <c r="O1609" s="102">
        <v>1</v>
      </c>
      <c r="P1609" s="194">
        <v>123968</v>
      </c>
      <c r="Q1609" s="194"/>
      <c r="R1609" s="194"/>
      <c r="S1609" s="213">
        <f t="shared" si="405"/>
        <v>123968</v>
      </c>
      <c r="T1609" s="213">
        <f t="shared" si="410"/>
        <v>0</v>
      </c>
      <c r="U1609" s="213">
        <f t="shared" si="410"/>
        <v>4160</v>
      </c>
      <c r="V1609" s="213">
        <f t="shared" si="410"/>
        <v>0</v>
      </c>
      <c r="W1609" s="213">
        <f t="shared" si="410"/>
        <v>0</v>
      </c>
      <c r="X1609" s="213">
        <f t="shared" si="406"/>
        <v>4160</v>
      </c>
      <c r="Y1609" s="194">
        <v>3</v>
      </c>
      <c r="Z1609" s="194">
        <v>1.59</v>
      </c>
      <c r="AA1609" s="102">
        <v>1</v>
      </c>
      <c r="AB1609" s="102">
        <v>132288</v>
      </c>
      <c r="AC1609" s="102"/>
      <c r="AD1609" s="102"/>
      <c r="AE1609" s="213">
        <f t="shared" si="407"/>
        <v>132288</v>
      </c>
      <c r="AF1609" s="194">
        <v>4</v>
      </c>
      <c r="AG1609" s="194">
        <v>1.63</v>
      </c>
      <c r="AH1609" s="102">
        <v>1</v>
      </c>
      <c r="AI1609" s="102">
        <v>135616</v>
      </c>
      <c r="AJ1609" s="102"/>
      <c r="AK1609" s="102"/>
      <c r="AL1609" s="213">
        <f t="shared" si="408"/>
        <v>135616</v>
      </c>
    </row>
    <row r="1610" spans="1:38" ht="40.5">
      <c r="A1610" s="194">
        <v>113</v>
      </c>
      <c r="B1610" s="102" t="s">
        <v>5579</v>
      </c>
      <c r="C1610" s="102" t="s">
        <v>5282</v>
      </c>
      <c r="D1610" s="194">
        <v>1986</v>
      </c>
      <c r="E1610" s="942" t="s">
        <v>1133</v>
      </c>
      <c r="F1610" s="194" t="s">
        <v>1134</v>
      </c>
      <c r="G1610" s="194">
        <v>3</v>
      </c>
      <c r="H1610" s="194">
        <v>1.59</v>
      </c>
      <c r="I1610" s="102">
        <v>1</v>
      </c>
      <c r="J1610" s="102">
        <v>132288</v>
      </c>
      <c r="K1610" s="102"/>
      <c r="L1610" s="102"/>
      <c r="M1610" s="213">
        <f t="shared" si="404"/>
        <v>132288</v>
      </c>
      <c r="N1610" s="194">
        <v>1.54</v>
      </c>
      <c r="O1610" s="102">
        <v>1</v>
      </c>
      <c r="P1610" s="194">
        <v>128128</v>
      </c>
      <c r="Q1610" s="194"/>
      <c r="R1610" s="194"/>
      <c r="S1610" s="213">
        <f t="shared" si="405"/>
        <v>128128</v>
      </c>
      <c r="T1610" s="213">
        <f t="shared" si="410"/>
        <v>0</v>
      </c>
      <c r="U1610" s="213">
        <f t="shared" si="410"/>
        <v>4160</v>
      </c>
      <c r="V1610" s="213">
        <f t="shared" si="410"/>
        <v>0</v>
      </c>
      <c r="W1610" s="213">
        <f t="shared" si="410"/>
        <v>0</v>
      </c>
      <c r="X1610" s="213">
        <f t="shared" si="406"/>
        <v>4160</v>
      </c>
      <c r="Y1610" s="194">
        <v>4</v>
      </c>
      <c r="Z1610" s="194">
        <v>1.63</v>
      </c>
      <c r="AA1610" s="102">
        <v>1</v>
      </c>
      <c r="AB1610" s="102">
        <v>135616</v>
      </c>
      <c r="AC1610" s="102"/>
      <c r="AD1610" s="102"/>
      <c r="AE1610" s="213">
        <f t="shared" si="407"/>
        <v>135616</v>
      </c>
      <c r="AF1610" s="194">
        <v>5</v>
      </c>
      <c r="AG1610" s="194">
        <v>1.63</v>
      </c>
      <c r="AH1610" s="102">
        <v>1</v>
      </c>
      <c r="AI1610" s="102">
        <v>135616</v>
      </c>
      <c r="AJ1610" s="102"/>
      <c r="AK1610" s="102"/>
      <c r="AL1610" s="213">
        <f t="shared" si="408"/>
        <v>135616</v>
      </c>
    </row>
    <row r="1611" spans="1:38" ht="40.5">
      <c r="A1611" s="194">
        <v>114</v>
      </c>
      <c r="B1611" s="104" t="s">
        <v>4337</v>
      </c>
      <c r="C1611" s="104" t="s">
        <v>5282</v>
      </c>
      <c r="D1611" s="194">
        <v>1972</v>
      </c>
      <c r="E1611" s="942" t="s">
        <v>1133</v>
      </c>
      <c r="F1611" s="194" t="s">
        <v>1134</v>
      </c>
      <c r="G1611" s="194">
        <v>1</v>
      </c>
      <c r="H1611" s="194">
        <v>1.49</v>
      </c>
      <c r="I1611" s="102">
        <v>1</v>
      </c>
      <c r="J1611" s="102">
        <v>135616</v>
      </c>
      <c r="K1611" s="102"/>
      <c r="L1611" s="102"/>
      <c r="M1611" s="213">
        <f t="shared" si="404"/>
        <v>135616</v>
      </c>
      <c r="N1611" s="194">
        <v>1.59</v>
      </c>
      <c r="O1611" s="102">
        <v>1</v>
      </c>
      <c r="P1611" s="194">
        <v>132288</v>
      </c>
      <c r="Q1611" s="194"/>
      <c r="R1611" s="194"/>
      <c r="S1611" s="213">
        <f t="shared" si="405"/>
        <v>132288</v>
      </c>
      <c r="T1611" s="213">
        <f t="shared" si="410"/>
        <v>0</v>
      </c>
      <c r="U1611" s="213">
        <f t="shared" si="410"/>
        <v>3328</v>
      </c>
      <c r="V1611" s="213">
        <f t="shared" si="410"/>
        <v>0</v>
      </c>
      <c r="W1611" s="213">
        <f t="shared" si="410"/>
        <v>0</v>
      </c>
      <c r="X1611" s="213">
        <f t="shared" si="406"/>
        <v>3328</v>
      </c>
      <c r="Y1611" s="194">
        <v>5</v>
      </c>
      <c r="Z1611" s="194">
        <v>1.63</v>
      </c>
      <c r="AA1611" s="102">
        <v>1</v>
      </c>
      <c r="AB1611" s="102">
        <v>135616</v>
      </c>
      <c r="AC1611" s="102"/>
      <c r="AD1611" s="102"/>
      <c r="AE1611" s="213">
        <f t="shared" si="407"/>
        <v>135616</v>
      </c>
      <c r="AF1611" s="194">
        <v>6</v>
      </c>
      <c r="AG1611" s="194">
        <v>1.68</v>
      </c>
      <c r="AH1611" s="102">
        <v>1</v>
      </c>
      <c r="AI1611" s="102">
        <v>139776</v>
      </c>
      <c r="AJ1611" s="102"/>
      <c r="AK1611" s="102"/>
      <c r="AL1611" s="213">
        <f t="shared" si="408"/>
        <v>139776</v>
      </c>
    </row>
    <row r="1612" spans="1:38" ht="40.5">
      <c r="A1612" s="194">
        <v>115</v>
      </c>
      <c r="B1612" s="102" t="s">
        <v>6770</v>
      </c>
      <c r="C1612" s="102" t="s">
        <v>5282</v>
      </c>
      <c r="D1612" s="194">
        <v>1988</v>
      </c>
      <c r="E1612" s="942" t="s">
        <v>1133</v>
      </c>
      <c r="F1612" s="194" t="s">
        <v>1134</v>
      </c>
      <c r="G1612" s="194">
        <v>2</v>
      </c>
      <c r="H1612" s="194">
        <v>1.54</v>
      </c>
      <c r="I1612" s="102">
        <v>1</v>
      </c>
      <c r="J1612" s="102">
        <v>128128</v>
      </c>
      <c r="K1612" s="102"/>
      <c r="L1612" s="102"/>
      <c r="M1612" s="213">
        <f t="shared" si="404"/>
        <v>128128</v>
      </c>
      <c r="N1612" s="194">
        <v>1.49</v>
      </c>
      <c r="O1612" s="102">
        <v>1</v>
      </c>
      <c r="P1612" s="194">
        <v>123968</v>
      </c>
      <c r="Q1612" s="194"/>
      <c r="R1612" s="194"/>
      <c r="S1612" s="213">
        <f t="shared" si="405"/>
        <v>123968</v>
      </c>
      <c r="T1612" s="213">
        <f t="shared" si="410"/>
        <v>0</v>
      </c>
      <c r="U1612" s="213">
        <f t="shared" si="410"/>
        <v>4160</v>
      </c>
      <c r="V1612" s="213">
        <f t="shared" si="410"/>
        <v>0</v>
      </c>
      <c r="W1612" s="213">
        <f t="shared" si="410"/>
        <v>0</v>
      </c>
      <c r="X1612" s="213">
        <f t="shared" si="406"/>
        <v>4160</v>
      </c>
      <c r="Y1612" s="194">
        <v>3</v>
      </c>
      <c r="Z1612" s="194">
        <v>1.59</v>
      </c>
      <c r="AA1612" s="102">
        <v>1</v>
      </c>
      <c r="AB1612" s="102">
        <v>132288</v>
      </c>
      <c r="AC1612" s="102"/>
      <c r="AD1612" s="102"/>
      <c r="AE1612" s="213">
        <f t="shared" si="407"/>
        <v>132288</v>
      </c>
      <c r="AF1612" s="194">
        <v>4</v>
      </c>
      <c r="AG1612" s="194">
        <v>1.63</v>
      </c>
      <c r="AH1612" s="102">
        <v>1</v>
      </c>
      <c r="AI1612" s="102">
        <v>135616</v>
      </c>
      <c r="AJ1612" s="102"/>
      <c r="AK1612" s="102"/>
      <c r="AL1612" s="213">
        <f t="shared" si="408"/>
        <v>135616</v>
      </c>
    </row>
    <row r="1613" spans="1:38" ht="40.5">
      <c r="A1613" s="194">
        <v>116</v>
      </c>
      <c r="B1613" s="102" t="s">
        <v>6919</v>
      </c>
      <c r="C1613" s="102" t="s">
        <v>5282</v>
      </c>
      <c r="D1613" s="194">
        <v>1996</v>
      </c>
      <c r="E1613" s="942" t="s">
        <v>1133</v>
      </c>
      <c r="F1613" s="194" t="s">
        <v>1134</v>
      </c>
      <c r="G1613" s="194">
        <v>3</v>
      </c>
      <c r="H1613" s="194">
        <v>1.59</v>
      </c>
      <c r="I1613" s="102">
        <v>1</v>
      </c>
      <c r="J1613" s="102">
        <v>132288</v>
      </c>
      <c r="K1613" s="102"/>
      <c r="L1613" s="102"/>
      <c r="M1613" s="213">
        <f t="shared" si="404"/>
        <v>132288</v>
      </c>
      <c r="N1613" s="194">
        <v>1.54</v>
      </c>
      <c r="O1613" s="102">
        <v>1</v>
      </c>
      <c r="P1613" s="194">
        <v>128128</v>
      </c>
      <c r="Q1613" s="194"/>
      <c r="R1613" s="194"/>
      <c r="S1613" s="213">
        <f t="shared" si="405"/>
        <v>128128</v>
      </c>
      <c r="T1613" s="213">
        <f t="shared" si="410"/>
        <v>0</v>
      </c>
      <c r="U1613" s="213">
        <f t="shared" si="410"/>
        <v>4160</v>
      </c>
      <c r="V1613" s="213">
        <f t="shared" si="410"/>
        <v>0</v>
      </c>
      <c r="W1613" s="213">
        <f t="shared" si="410"/>
        <v>0</v>
      </c>
      <c r="X1613" s="213">
        <f t="shared" si="406"/>
        <v>4160</v>
      </c>
      <c r="Y1613" s="194">
        <v>4</v>
      </c>
      <c r="Z1613" s="194">
        <v>1.63</v>
      </c>
      <c r="AA1613" s="102">
        <v>1</v>
      </c>
      <c r="AB1613" s="102">
        <v>135616</v>
      </c>
      <c r="AC1613" s="102"/>
      <c r="AD1613" s="102"/>
      <c r="AE1613" s="213">
        <f t="shared" si="407"/>
        <v>135616</v>
      </c>
      <c r="AF1613" s="194">
        <v>5</v>
      </c>
      <c r="AG1613" s="194">
        <v>1.63</v>
      </c>
      <c r="AH1613" s="102">
        <v>1</v>
      </c>
      <c r="AI1613" s="102">
        <v>135616</v>
      </c>
      <c r="AJ1613" s="102"/>
      <c r="AK1613" s="102"/>
      <c r="AL1613" s="213">
        <f t="shared" si="408"/>
        <v>135616</v>
      </c>
    </row>
    <row r="1614" spans="1:38" ht="40.5">
      <c r="A1614" s="194">
        <v>117</v>
      </c>
      <c r="B1614" s="104" t="s">
        <v>6920</v>
      </c>
      <c r="C1614" s="104" t="s">
        <v>5282</v>
      </c>
      <c r="D1614" s="194">
        <v>1984</v>
      </c>
      <c r="E1614" s="942" t="s">
        <v>1133</v>
      </c>
      <c r="F1614" s="194" t="s">
        <v>1134</v>
      </c>
      <c r="G1614" s="194">
        <v>3</v>
      </c>
      <c r="H1614" s="194">
        <v>1.59</v>
      </c>
      <c r="I1614" s="102">
        <v>1</v>
      </c>
      <c r="J1614" s="102">
        <v>135616</v>
      </c>
      <c r="K1614" s="102"/>
      <c r="L1614" s="102"/>
      <c r="M1614" s="213">
        <f t="shared" si="404"/>
        <v>135616</v>
      </c>
      <c r="N1614" s="194">
        <v>1.63</v>
      </c>
      <c r="O1614" s="102">
        <v>1</v>
      </c>
      <c r="P1614" s="194">
        <v>135616</v>
      </c>
      <c r="Q1614" s="194"/>
      <c r="R1614" s="194"/>
      <c r="S1614" s="213">
        <f t="shared" si="405"/>
        <v>135616</v>
      </c>
      <c r="T1614" s="213">
        <f t="shared" si="410"/>
        <v>0</v>
      </c>
      <c r="U1614" s="213">
        <f t="shared" si="410"/>
        <v>0</v>
      </c>
      <c r="V1614" s="213">
        <f t="shared" si="410"/>
        <v>0</v>
      </c>
      <c r="W1614" s="213">
        <f t="shared" si="410"/>
        <v>0</v>
      </c>
      <c r="X1614" s="213">
        <f t="shared" si="406"/>
        <v>0</v>
      </c>
      <c r="Y1614" s="194">
        <v>6</v>
      </c>
      <c r="Z1614" s="194">
        <v>1.68</v>
      </c>
      <c r="AA1614" s="102">
        <v>1</v>
      </c>
      <c r="AB1614" s="102">
        <v>139776</v>
      </c>
      <c r="AC1614" s="102"/>
      <c r="AD1614" s="102"/>
      <c r="AE1614" s="213">
        <f t="shared" si="407"/>
        <v>139776</v>
      </c>
      <c r="AF1614" s="194">
        <v>7</v>
      </c>
      <c r="AG1614" s="194">
        <v>1.68</v>
      </c>
      <c r="AH1614" s="102">
        <v>1</v>
      </c>
      <c r="AI1614" s="102">
        <v>139776</v>
      </c>
      <c r="AJ1614" s="102"/>
      <c r="AK1614" s="102"/>
      <c r="AL1614" s="213">
        <f t="shared" si="408"/>
        <v>139776</v>
      </c>
    </row>
    <row r="1615" spans="1:38" ht="40.5">
      <c r="A1615" s="194">
        <v>118</v>
      </c>
      <c r="B1615" s="102" t="s">
        <v>5576</v>
      </c>
      <c r="C1615" s="102" t="s">
        <v>5282</v>
      </c>
      <c r="D1615" s="194">
        <v>2003</v>
      </c>
      <c r="E1615" s="942" t="s">
        <v>1133</v>
      </c>
      <c r="F1615" s="194" t="s">
        <v>1134</v>
      </c>
      <c r="G1615" s="194">
        <v>3</v>
      </c>
      <c r="H1615" s="194">
        <v>1.59</v>
      </c>
      <c r="I1615" s="102">
        <v>1</v>
      </c>
      <c r="J1615" s="102">
        <v>135616</v>
      </c>
      <c r="K1615" s="102"/>
      <c r="L1615" s="102"/>
      <c r="M1615" s="213">
        <f t="shared" si="404"/>
        <v>135616</v>
      </c>
      <c r="N1615" s="194">
        <v>1.59</v>
      </c>
      <c r="O1615" s="102">
        <v>1</v>
      </c>
      <c r="P1615" s="194">
        <v>132288</v>
      </c>
      <c r="Q1615" s="194"/>
      <c r="R1615" s="194"/>
      <c r="S1615" s="213">
        <f t="shared" si="405"/>
        <v>132288</v>
      </c>
      <c r="T1615" s="213">
        <f t="shared" si="410"/>
        <v>0</v>
      </c>
      <c r="U1615" s="213">
        <f t="shared" si="410"/>
        <v>3328</v>
      </c>
      <c r="V1615" s="213">
        <f t="shared" si="410"/>
        <v>0</v>
      </c>
      <c r="W1615" s="213">
        <f t="shared" si="410"/>
        <v>0</v>
      </c>
      <c r="X1615" s="213">
        <f t="shared" si="406"/>
        <v>3328</v>
      </c>
      <c r="Y1615" s="194">
        <v>5</v>
      </c>
      <c r="Z1615" s="194">
        <v>1.63</v>
      </c>
      <c r="AA1615" s="102">
        <v>1</v>
      </c>
      <c r="AB1615" s="102">
        <v>135616</v>
      </c>
      <c r="AC1615" s="102"/>
      <c r="AD1615" s="102"/>
      <c r="AE1615" s="213">
        <f t="shared" si="407"/>
        <v>135616</v>
      </c>
      <c r="AF1615" s="194">
        <v>6</v>
      </c>
      <c r="AG1615" s="194">
        <v>1.68</v>
      </c>
      <c r="AH1615" s="102">
        <v>1</v>
      </c>
      <c r="AI1615" s="102">
        <v>139776</v>
      </c>
      <c r="AJ1615" s="102"/>
      <c r="AK1615" s="102"/>
      <c r="AL1615" s="213">
        <f t="shared" si="408"/>
        <v>139776</v>
      </c>
    </row>
    <row r="1616" spans="1:38" ht="40.5">
      <c r="A1616" s="194">
        <v>119</v>
      </c>
      <c r="B1616" s="102" t="s">
        <v>4338</v>
      </c>
      <c r="C1616" s="102" t="s">
        <v>5282</v>
      </c>
      <c r="D1616" s="194">
        <v>1986</v>
      </c>
      <c r="E1616" s="942" t="s">
        <v>1133</v>
      </c>
      <c r="F1616" s="194" t="s">
        <v>1134</v>
      </c>
      <c r="G1616" s="194">
        <v>20</v>
      </c>
      <c r="H1616" s="194">
        <v>1.95</v>
      </c>
      <c r="I1616" s="102">
        <v>1</v>
      </c>
      <c r="J1616" s="102">
        <v>135616</v>
      </c>
      <c r="K1616" s="102"/>
      <c r="L1616" s="102"/>
      <c r="M1616" s="213">
        <f t="shared" si="404"/>
        <v>135616</v>
      </c>
      <c r="N1616" s="194">
        <v>1.59</v>
      </c>
      <c r="O1616" s="102">
        <v>1</v>
      </c>
      <c r="P1616" s="194">
        <v>132288</v>
      </c>
      <c r="Q1616" s="194"/>
      <c r="R1616" s="194"/>
      <c r="S1616" s="213">
        <f t="shared" si="405"/>
        <v>132288</v>
      </c>
      <c r="T1616" s="213">
        <f t="shared" si="410"/>
        <v>0</v>
      </c>
      <c r="U1616" s="213">
        <f t="shared" si="410"/>
        <v>3328</v>
      </c>
      <c r="V1616" s="213">
        <f t="shared" si="410"/>
        <v>0</v>
      </c>
      <c r="W1616" s="213">
        <f t="shared" si="410"/>
        <v>0</v>
      </c>
      <c r="X1616" s="213">
        <f t="shared" si="406"/>
        <v>3328</v>
      </c>
      <c r="Y1616" s="194">
        <v>5</v>
      </c>
      <c r="Z1616" s="194">
        <v>1.63</v>
      </c>
      <c r="AA1616" s="102">
        <v>1</v>
      </c>
      <c r="AB1616" s="102">
        <v>135616</v>
      </c>
      <c r="AC1616" s="102"/>
      <c r="AD1616" s="102"/>
      <c r="AE1616" s="213">
        <f t="shared" si="407"/>
        <v>135616</v>
      </c>
      <c r="AF1616" s="194">
        <v>6</v>
      </c>
      <c r="AG1616" s="194">
        <v>1.68</v>
      </c>
      <c r="AH1616" s="102">
        <v>1</v>
      </c>
      <c r="AI1616" s="102">
        <v>139776</v>
      </c>
      <c r="AJ1616" s="102"/>
      <c r="AK1616" s="102"/>
      <c r="AL1616" s="213">
        <f t="shared" si="408"/>
        <v>139776</v>
      </c>
    </row>
    <row r="1617" spans="1:38">
      <c r="A1617" s="194">
        <v>120</v>
      </c>
      <c r="B1617" s="104" t="s">
        <v>8282</v>
      </c>
      <c r="C1617" s="104" t="s">
        <v>5282</v>
      </c>
      <c r="D1617" s="194">
        <v>1971</v>
      </c>
      <c r="E1617" s="942" t="s">
        <v>1279</v>
      </c>
      <c r="F1617" s="194" t="s">
        <v>990</v>
      </c>
      <c r="G1617" s="194">
        <v>2</v>
      </c>
      <c r="H1617" s="194">
        <v>1.79</v>
      </c>
      <c r="I1617" s="102">
        <v>1</v>
      </c>
      <c r="J1617" s="102">
        <v>148928</v>
      </c>
      <c r="K1617" s="102"/>
      <c r="L1617" s="102"/>
      <c r="M1617" s="213">
        <f t="shared" si="404"/>
        <v>148928</v>
      </c>
      <c r="N1617" s="194">
        <v>1.73</v>
      </c>
      <c r="O1617" s="102">
        <v>1</v>
      </c>
      <c r="P1617" s="194">
        <v>143936</v>
      </c>
      <c r="Q1617" s="194"/>
      <c r="R1617" s="194"/>
      <c r="S1617" s="213">
        <f t="shared" si="405"/>
        <v>143936</v>
      </c>
      <c r="T1617" s="213">
        <f t="shared" si="410"/>
        <v>0</v>
      </c>
      <c r="U1617" s="213">
        <f t="shared" si="410"/>
        <v>4992</v>
      </c>
      <c r="V1617" s="213">
        <f t="shared" si="410"/>
        <v>0</v>
      </c>
      <c r="W1617" s="213">
        <f t="shared" si="410"/>
        <v>0</v>
      </c>
      <c r="X1617" s="213">
        <f t="shared" si="406"/>
        <v>4992</v>
      </c>
      <c r="Y1617" s="194">
        <v>3</v>
      </c>
      <c r="Z1617" s="194">
        <v>1.84</v>
      </c>
      <c r="AA1617" s="102">
        <v>1</v>
      </c>
      <c r="AB1617" s="102">
        <v>153088</v>
      </c>
      <c r="AC1617" s="102"/>
      <c r="AD1617" s="102"/>
      <c r="AE1617" s="213">
        <f t="shared" si="407"/>
        <v>153088</v>
      </c>
      <c r="AF1617" s="194">
        <v>4</v>
      </c>
      <c r="AG1617" s="194">
        <v>1.9</v>
      </c>
      <c r="AH1617" s="102">
        <v>1</v>
      </c>
      <c r="AI1617" s="102">
        <v>158080</v>
      </c>
      <c r="AJ1617" s="102"/>
      <c r="AK1617" s="102"/>
      <c r="AL1617" s="213">
        <f t="shared" si="408"/>
        <v>158080</v>
      </c>
    </row>
    <row r="1618" spans="1:38">
      <c r="A1618" s="194">
        <v>121</v>
      </c>
      <c r="B1618" s="102" t="s">
        <v>8283</v>
      </c>
      <c r="C1618" s="102" t="s">
        <v>5282</v>
      </c>
      <c r="D1618" s="194">
        <v>1971</v>
      </c>
      <c r="E1618" s="942" t="s">
        <v>1279</v>
      </c>
      <c r="F1618" s="194" t="s">
        <v>990</v>
      </c>
      <c r="G1618" s="194">
        <v>2</v>
      </c>
      <c r="H1618" s="194">
        <v>1.79</v>
      </c>
      <c r="I1618" s="102">
        <v>1</v>
      </c>
      <c r="J1618" s="102">
        <v>143936</v>
      </c>
      <c r="K1618" s="102"/>
      <c r="L1618" s="102"/>
      <c r="M1618" s="213">
        <f t="shared" si="404"/>
        <v>143936</v>
      </c>
      <c r="N1618" s="194">
        <v>1.68</v>
      </c>
      <c r="O1618" s="102">
        <v>1</v>
      </c>
      <c r="P1618" s="194">
        <v>139776</v>
      </c>
      <c r="Q1618" s="194"/>
      <c r="R1618" s="194"/>
      <c r="S1618" s="213">
        <f t="shared" si="405"/>
        <v>139776</v>
      </c>
      <c r="T1618" s="213">
        <f t="shared" si="410"/>
        <v>0</v>
      </c>
      <c r="U1618" s="213">
        <f t="shared" si="410"/>
        <v>4160</v>
      </c>
      <c r="V1618" s="213">
        <f t="shared" si="410"/>
        <v>0</v>
      </c>
      <c r="W1618" s="213">
        <f t="shared" si="410"/>
        <v>0</v>
      </c>
      <c r="X1618" s="213">
        <f t="shared" si="406"/>
        <v>4160</v>
      </c>
      <c r="Y1618" s="194">
        <v>2</v>
      </c>
      <c r="Z1618" s="194">
        <v>1.79</v>
      </c>
      <c r="AA1618" s="102">
        <v>1</v>
      </c>
      <c r="AB1618" s="102">
        <v>148928</v>
      </c>
      <c r="AC1618" s="102"/>
      <c r="AD1618" s="102"/>
      <c r="AE1618" s="213">
        <f t="shared" si="407"/>
        <v>148928</v>
      </c>
      <c r="AF1618" s="194">
        <v>3</v>
      </c>
      <c r="AG1618" s="194">
        <v>1.84</v>
      </c>
      <c r="AH1618" s="102">
        <v>1</v>
      </c>
      <c r="AI1618" s="102">
        <v>153088</v>
      </c>
      <c r="AJ1618" s="102"/>
      <c r="AK1618" s="102"/>
      <c r="AL1618" s="213">
        <f t="shared" si="408"/>
        <v>153088</v>
      </c>
    </row>
    <row r="1619" spans="1:38">
      <c r="A1619" s="194">
        <v>122</v>
      </c>
      <c r="B1619" s="102" t="s">
        <v>8284</v>
      </c>
      <c r="C1619" s="102" t="s">
        <v>5282</v>
      </c>
      <c r="D1619" s="194">
        <v>1995</v>
      </c>
      <c r="E1619" s="942" t="s">
        <v>1279</v>
      </c>
      <c r="F1619" s="194" t="s">
        <v>990</v>
      </c>
      <c r="G1619" s="194">
        <v>2</v>
      </c>
      <c r="H1619" s="194">
        <v>1.79</v>
      </c>
      <c r="I1619" s="102">
        <v>1</v>
      </c>
      <c r="J1619" s="102">
        <v>148928</v>
      </c>
      <c r="K1619" s="102"/>
      <c r="L1619" s="102"/>
      <c r="M1619" s="213">
        <f t="shared" si="404"/>
        <v>148928</v>
      </c>
      <c r="N1619" s="194">
        <v>1.73</v>
      </c>
      <c r="O1619" s="102">
        <v>1</v>
      </c>
      <c r="P1619" s="194">
        <v>143936</v>
      </c>
      <c r="Q1619" s="194"/>
      <c r="R1619" s="194"/>
      <c r="S1619" s="213">
        <f t="shared" si="405"/>
        <v>143936</v>
      </c>
      <c r="T1619" s="213">
        <f t="shared" si="410"/>
        <v>0</v>
      </c>
      <c r="U1619" s="213">
        <f t="shared" si="410"/>
        <v>4992</v>
      </c>
      <c r="V1619" s="213">
        <f t="shared" si="410"/>
        <v>0</v>
      </c>
      <c r="W1619" s="213">
        <f t="shared" si="410"/>
        <v>0</v>
      </c>
      <c r="X1619" s="213">
        <f t="shared" si="406"/>
        <v>4992</v>
      </c>
      <c r="Y1619" s="194">
        <v>3</v>
      </c>
      <c r="Z1619" s="194">
        <v>1.84</v>
      </c>
      <c r="AA1619" s="102">
        <v>1</v>
      </c>
      <c r="AB1619" s="102">
        <v>153088</v>
      </c>
      <c r="AC1619" s="102"/>
      <c r="AD1619" s="102"/>
      <c r="AE1619" s="213">
        <f t="shared" si="407"/>
        <v>153088</v>
      </c>
      <c r="AF1619" s="194">
        <v>4</v>
      </c>
      <c r="AG1619" s="194">
        <v>1.9</v>
      </c>
      <c r="AH1619" s="102">
        <v>1</v>
      </c>
      <c r="AI1619" s="102">
        <v>158080</v>
      </c>
      <c r="AJ1619" s="102"/>
      <c r="AK1619" s="102"/>
      <c r="AL1619" s="213">
        <f t="shared" si="408"/>
        <v>158080</v>
      </c>
    </row>
    <row r="1620" spans="1:38">
      <c r="A1620" s="194">
        <v>123</v>
      </c>
      <c r="B1620" s="102" t="s">
        <v>6922</v>
      </c>
      <c r="C1620" s="104" t="s">
        <v>5282</v>
      </c>
      <c r="D1620" s="194">
        <v>1973</v>
      </c>
      <c r="E1620" s="942" t="s">
        <v>1279</v>
      </c>
      <c r="F1620" s="194" t="s">
        <v>990</v>
      </c>
      <c r="G1620" s="194">
        <v>2</v>
      </c>
      <c r="H1620" s="194">
        <v>1.79</v>
      </c>
      <c r="I1620" s="102">
        <v>1</v>
      </c>
      <c r="J1620" s="102">
        <v>153088</v>
      </c>
      <c r="K1620" s="102"/>
      <c r="L1620" s="102"/>
      <c r="M1620" s="213">
        <f t="shared" si="404"/>
        <v>153088</v>
      </c>
      <c r="N1620" s="194">
        <v>1.79</v>
      </c>
      <c r="O1620" s="102">
        <v>1</v>
      </c>
      <c r="P1620" s="194">
        <v>148928</v>
      </c>
      <c r="Q1620" s="194"/>
      <c r="R1620" s="194"/>
      <c r="S1620" s="213">
        <f t="shared" si="405"/>
        <v>148928</v>
      </c>
      <c r="T1620" s="213">
        <f t="shared" si="410"/>
        <v>0</v>
      </c>
      <c r="U1620" s="213">
        <f t="shared" si="410"/>
        <v>4160</v>
      </c>
      <c r="V1620" s="213">
        <f t="shared" si="410"/>
        <v>0</v>
      </c>
      <c r="W1620" s="213">
        <f t="shared" si="410"/>
        <v>0</v>
      </c>
      <c r="X1620" s="213">
        <f t="shared" si="406"/>
        <v>4160</v>
      </c>
      <c r="Y1620" s="194">
        <v>4</v>
      </c>
      <c r="Z1620" s="194">
        <v>1.9</v>
      </c>
      <c r="AA1620" s="102">
        <v>1</v>
      </c>
      <c r="AB1620" s="102">
        <v>158080</v>
      </c>
      <c r="AC1620" s="102"/>
      <c r="AD1620" s="102"/>
      <c r="AE1620" s="213">
        <f t="shared" si="407"/>
        <v>158080</v>
      </c>
      <c r="AF1620" s="194">
        <v>5</v>
      </c>
      <c r="AG1620" s="194">
        <v>1.9</v>
      </c>
      <c r="AH1620" s="102">
        <v>1</v>
      </c>
      <c r="AI1620" s="102">
        <v>158080</v>
      </c>
      <c r="AJ1620" s="102"/>
      <c r="AK1620" s="102"/>
      <c r="AL1620" s="213">
        <f t="shared" si="408"/>
        <v>158080</v>
      </c>
    </row>
    <row r="1621" spans="1:38">
      <c r="A1621" s="194"/>
      <c r="B1621" s="102" t="s">
        <v>8285</v>
      </c>
      <c r="C1621" s="102"/>
      <c r="D1621" s="194"/>
      <c r="E1621" s="942"/>
      <c r="F1621" s="194"/>
      <c r="G1621" s="194"/>
      <c r="H1621" s="194"/>
      <c r="I1621" s="102"/>
      <c r="J1621" s="102"/>
      <c r="K1621" s="102"/>
      <c r="L1621" s="102"/>
      <c r="M1621" s="213">
        <v>36000</v>
      </c>
      <c r="N1621" s="194"/>
      <c r="O1621" s="102"/>
      <c r="P1621" s="194"/>
      <c r="Q1621" s="194"/>
      <c r="R1621" s="194"/>
      <c r="S1621" s="213">
        <v>36000</v>
      </c>
      <c r="T1621" s="213"/>
      <c r="U1621" s="213"/>
      <c r="V1621" s="213"/>
      <c r="W1621" s="213"/>
      <c r="X1621" s="213"/>
      <c r="Y1621" s="194"/>
      <c r="Z1621" s="194"/>
      <c r="AA1621" s="102"/>
      <c r="AB1621" s="102"/>
      <c r="AC1621" s="102"/>
      <c r="AD1621" s="102"/>
      <c r="AE1621" s="213">
        <v>36000</v>
      </c>
      <c r="AF1621" s="194"/>
      <c r="AG1621" s="194"/>
      <c r="AH1621" s="102"/>
      <c r="AI1621" s="102"/>
      <c r="AJ1621" s="102"/>
      <c r="AK1621" s="102"/>
      <c r="AL1621" s="213">
        <v>36000</v>
      </c>
    </row>
    <row r="1622" spans="1:38" s="216" customFormat="1" ht="27">
      <c r="A1622" s="211"/>
      <c r="B1622" s="219" t="s">
        <v>227</v>
      </c>
      <c r="C1622" s="219"/>
      <c r="D1622" s="215" t="s">
        <v>1</v>
      </c>
      <c r="E1622" s="215" t="s">
        <v>1</v>
      </c>
      <c r="F1622" s="215" t="s">
        <v>1</v>
      </c>
      <c r="G1622" s="215" t="s">
        <v>1</v>
      </c>
      <c r="H1622" s="215" t="s">
        <v>1</v>
      </c>
      <c r="I1622" s="215">
        <f>SUM(I1498:I1621)</f>
        <v>123</v>
      </c>
      <c r="J1622" s="215">
        <f>SUM(J1498:J1621)</f>
        <v>23479872</v>
      </c>
      <c r="K1622" s="215">
        <f>SUM(K1498:K1621)</f>
        <v>0</v>
      </c>
      <c r="L1622" s="215">
        <f>SUM(L1498:L1621)</f>
        <v>14227.2</v>
      </c>
      <c r="M1622" s="215">
        <f>SUM(M1498:M1621)</f>
        <v>23530099.199999999</v>
      </c>
      <c r="N1622" s="215"/>
      <c r="O1622" s="215">
        <f t="shared" ref="O1622:X1622" si="411">SUM(O1498:O1621)</f>
        <v>123</v>
      </c>
      <c r="P1622" s="215">
        <f t="shared" si="411"/>
        <v>22951552</v>
      </c>
      <c r="Q1622" s="215">
        <f t="shared" si="411"/>
        <v>0</v>
      </c>
      <c r="R1622" s="215">
        <f t="shared" si="411"/>
        <v>14227.2</v>
      </c>
      <c r="S1622" s="215">
        <f t="shared" si="411"/>
        <v>23001779.199999999</v>
      </c>
      <c r="T1622" s="215">
        <f t="shared" si="411"/>
        <v>0</v>
      </c>
      <c r="U1622" s="215">
        <f t="shared" si="411"/>
        <v>528319.99999999977</v>
      </c>
      <c r="V1622" s="215">
        <f t="shared" si="411"/>
        <v>0</v>
      </c>
      <c r="W1622" s="215">
        <f t="shared" si="411"/>
        <v>0</v>
      </c>
      <c r="X1622" s="215">
        <f t="shared" si="411"/>
        <v>528319.99999999977</v>
      </c>
      <c r="Y1622" s="215"/>
      <c r="Z1622" s="215"/>
      <c r="AA1622" s="215">
        <f>SUM(AA1498:AA1621)</f>
        <v>123</v>
      </c>
      <c r="AB1622" s="215">
        <f>SUM(AB1498:AB1621)</f>
        <v>23939968</v>
      </c>
      <c r="AC1622" s="215">
        <f>SUM(AC1498:AC1621)</f>
        <v>0</v>
      </c>
      <c r="AD1622" s="215">
        <f>SUM(AD1498:AD1621)</f>
        <v>14227.2</v>
      </c>
      <c r="AE1622" s="215">
        <f>SUM(AE1498:AE1621)</f>
        <v>23990195.199999999</v>
      </c>
      <c r="AF1622" s="215"/>
      <c r="AG1622" s="215"/>
      <c r="AH1622" s="215">
        <f>SUM(AH1498:AH1621)</f>
        <v>123</v>
      </c>
      <c r="AI1622" s="215">
        <f>SUM(AI1498:AI1621)</f>
        <v>24319360</v>
      </c>
      <c r="AJ1622" s="215">
        <f>SUM(AJ1498:AJ1621)</f>
        <v>0</v>
      </c>
      <c r="AK1622" s="215">
        <f>SUM(AK1498:AK1621)</f>
        <v>14684.800000000001</v>
      </c>
      <c r="AL1622" s="215">
        <f>SUM(AL1498:AL1621)</f>
        <v>24370044.800000001</v>
      </c>
    </row>
    <row r="1623" spans="1:38">
      <c r="A1623" s="194"/>
      <c r="B1623" s="179" t="s">
        <v>226</v>
      </c>
      <c r="C1623" s="179"/>
      <c r="D1623" s="213"/>
      <c r="E1623" s="213"/>
      <c r="F1623" s="213"/>
      <c r="G1623" s="213"/>
      <c r="H1623" s="213"/>
      <c r="I1623" s="179"/>
      <c r="J1623" s="179"/>
      <c r="K1623" s="179"/>
      <c r="L1623" s="179"/>
      <c r="M1623" s="179"/>
      <c r="N1623" s="213"/>
      <c r="O1623" s="179"/>
      <c r="P1623" s="179"/>
      <c r="Q1623" s="179"/>
      <c r="R1623" s="179"/>
      <c r="S1623" s="179"/>
      <c r="T1623" s="179"/>
      <c r="U1623" s="179"/>
      <c r="V1623" s="179"/>
      <c r="W1623" s="106"/>
      <c r="X1623" s="106"/>
      <c r="Y1623" s="213"/>
      <c r="Z1623" s="213"/>
      <c r="AA1623" s="179"/>
      <c r="AB1623" s="179"/>
      <c r="AC1623" s="179"/>
      <c r="AD1623" s="179"/>
      <c r="AE1623" s="179"/>
      <c r="AF1623" s="213"/>
      <c r="AG1623" s="213"/>
      <c r="AH1623" s="179"/>
      <c r="AI1623" s="179"/>
      <c r="AJ1623" s="179"/>
      <c r="AK1623" s="179"/>
      <c r="AL1623" s="179"/>
    </row>
    <row r="1624" spans="1:38">
      <c r="A1624" s="194">
        <v>1</v>
      </c>
      <c r="B1624" s="102"/>
      <c r="C1624" s="102"/>
      <c r="D1624" s="194"/>
      <c r="E1624" s="194"/>
      <c r="F1624" s="194"/>
      <c r="G1624" s="194"/>
      <c r="H1624" s="194"/>
      <c r="I1624" s="102"/>
      <c r="J1624" s="102"/>
      <c r="K1624" s="102"/>
      <c r="L1624" s="102"/>
      <c r="M1624" s="213">
        <f>J1624+K1624+L1624</f>
        <v>0</v>
      </c>
      <c r="N1624" s="194"/>
      <c r="O1624" s="102"/>
      <c r="P1624" s="194"/>
      <c r="Q1624" s="194"/>
      <c r="R1624" s="194"/>
      <c r="S1624" s="213">
        <f>P1624+Q1624+R1624</f>
        <v>0</v>
      </c>
      <c r="T1624" s="213">
        <f t="shared" ref="T1624:W1626" si="412">I1624-O1624</f>
        <v>0</v>
      </c>
      <c r="U1624" s="213">
        <f t="shared" si="412"/>
        <v>0</v>
      </c>
      <c r="V1624" s="213">
        <f t="shared" si="412"/>
        <v>0</v>
      </c>
      <c r="W1624" s="213">
        <f t="shared" si="412"/>
        <v>0</v>
      </c>
      <c r="X1624" s="213">
        <f>U1624+V1624+W1624</f>
        <v>0</v>
      </c>
      <c r="Y1624" s="194"/>
      <c r="Z1624" s="194"/>
      <c r="AA1624" s="102"/>
      <c r="AB1624" s="102"/>
      <c r="AC1624" s="102"/>
      <c r="AD1624" s="102"/>
      <c r="AE1624" s="213">
        <f>AB1624+AC1624+AD1624</f>
        <v>0</v>
      </c>
      <c r="AF1624" s="194"/>
      <c r="AG1624" s="194"/>
      <c r="AH1624" s="102"/>
      <c r="AI1624" s="102"/>
      <c r="AJ1624" s="102"/>
      <c r="AK1624" s="102"/>
      <c r="AL1624" s="213">
        <f>AI1624+AJ1624+AK1624</f>
        <v>0</v>
      </c>
    </row>
    <row r="1625" spans="1:38">
      <c r="A1625" s="194">
        <v>2</v>
      </c>
      <c r="B1625" s="102"/>
      <c r="C1625" s="102"/>
      <c r="D1625" s="194"/>
      <c r="E1625" s="194"/>
      <c r="F1625" s="194"/>
      <c r="G1625" s="194"/>
      <c r="H1625" s="194"/>
      <c r="I1625" s="102"/>
      <c r="J1625" s="102"/>
      <c r="K1625" s="102"/>
      <c r="L1625" s="102"/>
      <c r="M1625" s="213">
        <f>J1625+K1625+L1625</f>
        <v>0</v>
      </c>
      <c r="N1625" s="194"/>
      <c r="O1625" s="102"/>
      <c r="P1625" s="194"/>
      <c r="Q1625" s="194"/>
      <c r="R1625" s="194"/>
      <c r="S1625" s="213">
        <f>P1625+Q1625+R1625</f>
        <v>0</v>
      </c>
      <c r="T1625" s="213">
        <f t="shared" si="412"/>
        <v>0</v>
      </c>
      <c r="U1625" s="213">
        <f t="shared" si="412"/>
        <v>0</v>
      </c>
      <c r="V1625" s="213">
        <f t="shared" si="412"/>
        <v>0</v>
      </c>
      <c r="W1625" s="213">
        <f t="shared" si="412"/>
        <v>0</v>
      </c>
      <c r="X1625" s="213">
        <f>U1625+V1625+W1625</f>
        <v>0</v>
      </c>
      <c r="Y1625" s="194"/>
      <c r="Z1625" s="194"/>
      <c r="AA1625" s="102"/>
      <c r="AB1625" s="102"/>
      <c r="AC1625" s="102"/>
      <c r="AD1625" s="102"/>
      <c r="AE1625" s="213">
        <f>AB1625+AC1625+AD1625</f>
        <v>0</v>
      </c>
      <c r="AF1625" s="194"/>
      <c r="AG1625" s="194"/>
      <c r="AH1625" s="102"/>
      <c r="AI1625" s="102"/>
      <c r="AJ1625" s="102"/>
      <c r="AK1625" s="102"/>
      <c r="AL1625" s="213">
        <f>AI1625+AJ1625+AK1625</f>
        <v>0</v>
      </c>
    </row>
    <row r="1626" spans="1:38">
      <c r="A1626" s="194">
        <v>3</v>
      </c>
      <c r="B1626" s="214"/>
      <c r="C1626" s="214"/>
      <c r="D1626" s="194"/>
      <c r="E1626" s="194"/>
      <c r="F1626" s="194"/>
      <c r="G1626" s="194"/>
      <c r="H1626" s="194"/>
      <c r="I1626" s="102"/>
      <c r="J1626" s="102"/>
      <c r="K1626" s="102"/>
      <c r="L1626" s="102"/>
      <c r="M1626" s="213">
        <f>J1626+K1626+L1626</f>
        <v>0</v>
      </c>
      <c r="N1626" s="194"/>
      <c r="O1626" s="102"/>
      <c r="P1626" s="194"/>
      <c r="Q1626" s="194"/>
      <c r="R1626" s="194"/>
      <c r="S1626" s="213">
        <f>P1626+Q1626+R1626</f>
        <v>0</v>
      </c>
      <c r="T1626" s="213">
        <f t="shared" si="412"/>
        <v>0</v>
      </c>
      <c r="U1626" s="213">
        <f t="shared" si="412"/>
        <v>0</v>
      </c>
      <c r="V1626" s="213">
        <f t="shared" si="412"/>
        <v>0</v>
      </c>
      <c r="W1626" s="213">
        <f t="shared" si="412"/>
        <v>0</v>
      </c>
      <c r="X1626" s="213">
        <f>U1626+V1626+W1626</f>
        <v>0</v>
      </c>
      <c r="Y1626" s="194"/>
      <c r="Z1626" s="194"/>
      <c r="AA1626" s="102"/>
      <c r="AB1626" s="102"/>
      <c r="AC1626" s="102"/>
      <c r="AD1626" s="102"/>
      <c r="AE1626" s="213">
        <f>AB1626+AC1626+AD1626</f>
        <v>0</v>
      </c>
      <c r="AF1626" s="194"/>
      <c r="AG1626" s="194"/>
      <c r="AH1626" s="102"/>
      <c r="AI1626" s="102"/>
      <c r="AJ1626" s="102"/>
      <c r="AK1626" s="102"/>
      <c r="AL1626" s="213">
        <f>AI1626+AJ1626+AK1626</f>
        <v>0</v>
      </c>
    </row>
    <row r="1627" spans="1:38" s="216" customFormat="1" ht="27">
      <c r="A1627" s="211"/>
      <c r="B1627" s="219" t="s">
        <v>227</v>
      </c>
      <c r="C1627" s="219"/>
      <c r="D1627" s="215" t="s">
        <v>1</v>
      </c>
      <c r="E1627" s="215" t="s">
        <v>1</v>
      </c>
      <c r="F1627" s="215" t="s">
        <v>1</v>
      </c>
      <c r="G1627" s="215" t="s">
        <v>1</v>
      </c>
      <c r="H1627" s="215" t="s">
        <v>1</v>
      </c>
      <c r="I1627" s="215">
        <f>SUM(I1624:I1626)</f>
        <v>0</v>
      </c>
      <c r="J1627" s="215">
        <f>SUM(J1624:J1626)</f>
        <v>0</v>
      </c>
      <c r="K1627" s="215">
        <f>SUM(K1624:K1626)</f>
        <v>0</v>
      </c>
      <c r="L1627" s="215">
        <f>SUM(L1624:L1626)</f>
        <v>0</v>
      </c>
      <c r="M1627" s="215">
        <f>SUM(M1624:M1626)</f>
        <v>0</v>
      </c>
      <c r="N1627" s="215" t="s">
        <v>1</v>
      </c>
      <c r="O1627" s="215">
        <f t="shared" ref="O1627:V1627" si="413">SUM(O1624:O1626)</f>
        <v>0</v>
      </c>
      <c r="P1627" s="215">
        <f t="shared" si="413"/>
        <v>0</v>
      </c>
      <c r="Q1627" s="215">
        <f t="shared" si="413"/>
        <v>0</v>
      </c>
      <c r="R1627" s="215">
        <f t="shared" si="413"/>
        <v>0</v>
      </c>
      <c r="S1627" s="215">
        <f t="shared" si="413"/>
        <v>0</v>
      </c>
      <c r="T1627" s="215">
        <f t="shared" si="413"/>
        <v>0</v>
      </c>
      <c r="U1627" s="215">
        <f t="shared" si="413"/>
        <v>0</v>
      </c>
      <c r="V1627" s="215">
        <f t="shared" si="413"/>
        <v>0</v>
      </c>
      <c r="W1627" s="112"/>
      <c r="X1627" s="112"/>
      <c r="Y1627" s="215" t="s">
        <v>1</v>
      </c>
      <c r="Z1627" s="215" t="s">
        <v>1</v>
      </c>
      <c r="AA1627" s="215">
        <f>SUM(AA1624:AA1626)</f>
        <v>0</v>
      </c>
      <c r="AB1627" s="215">
        <f>SUM(AB1624:AB1626)</f>
        <v>0</v>
      </c>
      <c r="AC1627" s="215">
        <f>SUM(AC1624:AC1626)</f>
        <v>0</v>
      </c>
      <c r="AD1627" s="215">
        <f>SUM(AD1624:AD1626)</f>
        <v>0</v>
      </c>
      <c r="AE1627" s="215">
        <f>SUM(AE1624:AE1626)</f>
        <v>0</v>
      </c>
      <c r="AF1627" s="215" t="s">
        <v>1</v>
      </c>
      <c r="AG1627" s="215" t="s">
        <v>1</v>
      </c>
      <c r="AH1627" s="215">
        <f>SUM(AH1624:AH1626)</f>
        <v>0</v>
      </c>
      <c r="AI1627" s="215">
        <f>SUM(AI1624:AI1626)</f>
        <v>0</v>
      </c>
      <c r="AJ1627" s="215">
        <f>SUM(AJ1624:AJ1626)</f>
        <v>0</v>
      </c>
      <c r="AK1627" s="215">
        <f>SUM(AK1624:AK1626)</f>
        <v>0</v>
      </c>
      <c r="AL1627" s="215">
        <f>SUM(AL1624:AL1626)</f>
        <v>0</v>
      </c>
    </row>
    <row r="1628" spans="1:38" s="216" customFormat="1" ht="27">
      <c r="A1628" s="211"/>
      <c r="B1628" s="219" t="s">
        <v>233</v>
      </c>
      <c r="C1628" s="219"/>
      <c r="D1628" s="215" t="s">
        <v>1</v>
      </c>
      <c r="E1628" s="215" t="s">
        <v>1</v>
      </c>
      <c r="F1628" s="215" t="s">
        <v>1</v>
      </c>
      <c r="G1628" s="215" t="s">
        <v>1</v>
      </c>
      <c r="H1628" s="215" t="s">
        <v>1</v>
      </c>
      <c r="I1628" s="215">
        <f>I1622+I1627</f>
        <v>123</v>
      </c>
      <c r="J1628" s="215">
        <f>J1622+J1627</f>
        <v>23479872</v>
      </c>
      <c r="K1628" s="215">
        <f>K1622+K1627</f>
        <v>0</v>
      </c>
      <c r="L1628" s="215">
        <f>L1622+L1627</f>
        <v>14227.2</v>
      </c>
      <c r="M1628" s="215">
        <f>M1622+M1627</f>
        <v>23530099.199999999</v>
      </c>
      <c r="N1628" s="215"/>
      <c r="O1628" s="215">
        <f t="shared" ref="O1628:X1628" si="414">O1622+O1627</f>
        <v>123</v>
      </c>
      <c r="P1628" s="215">
        <f t="shared" si="414"/>
        <v>22951552</v>
      </c>
      <c r="Q1628" s="215">
        <f t="shared" si="414"/>
        <v>0</v>
      </c>
      <c r="R1628" s="215">
        <f t="shared" si="414"/>
        <v>14227.2</v>
      </c>
      <c r="S1628" s="215">
        <f t="shared" si="414"/>
        <v>23001779.199999999</v>
      </c>
      <c r="T1628" s="215">
        <f t="shared" si="414"/>
        <v>0</v>
      </c>
      <c r="U1628" s="215">
        <f t="shared" si="414"/>
        <v>528319.99999999977</v>
      </c>
      <c r="V1628" s="215">
        <f t="shared" si="414"/>
        <v>0</v>
      </c>
      <c r="W1628" s="215">
        <f t="shared" si="414"/>
        <v>0</v>
      </c>
      <c r="X1628" s="215">
        <f t="shared" si="414"/>
        <v>528319.99999999977</v>
      </c>
      <c r="Y1628" s="215"/>
      <c r="Z1628" s="215"/>
      <c r="AA1628" s="215">
        <f>AA1622+AA1627</f>
        <v>123</v>
      </c>
      <c r="AB1628" s="215">
        <f>AB1622+AB1627</f>
        <v>23939968</v>
      </c>
      <c r="AC1628" s="215">
        <f>AC1622+AC1627</f>
        <v>0</v>
      </c>
      <c r="AD1628" s="215">
        <f>AD1622+AD1627</f>
        <v>14227.2</v>
      </c>
      <c r="AE1628" s="215">
        <f>AE1622+AE1627</f>
        <v>23990195.199999999</v>
      </c>
      <c r="AF1628" s="215"/>
      <c r="AG1628" s="215"/>
      <c r="AH1628" s="215">
        <f>AH1622+AH1627</f>
        <v>123</v>
      </c>
      <c r="AI1628" s="215">
        <f>AI1622+AI1627</f>
        <v>24319360</v>
      </c>
      <c r="AJ1628" s="215">
        <f>AJ1622+AJ1627</f>
        <v>0</v>
      </c>
      <c r="AK1628" s="215">
        <f>AK1622+AK1627</f>
        <v>14684.800000000001</v>
      </c>
      <c r="AL1628" s="215">
        <f>AL1622+AL1627</f>
        <v>24370044.800000001</v>
      </c>
    </row>
    <row r="1629" spans="1:38">
      <c r="A1629" s="194"/>
      <c r="B1629" s="102"/>
      <c r="C1629" s="102"/>
      <c r="D1629" s="213"/>
      <c r="E1629" s="213"/>
      <c r="F1629" s="213"/>
      <c r="G1629" s="213"/>
      <c r="H1629" s="213"/>
      <c r="I1629" s="102"/>
      <c r="J1629" s="213"/>
      <c r="K1629" s="213"/>
      <c r="L1629" s="213"/>
      <c r="M1629" s="213"/>
      <c r="N1629" s="213"/>
      <c r="O1629" s="102"/>
      <c r="P1629" s="213"/>
      <c r="Q1629" s="213"/>
      <c r="R1629" s="213"/>
      <c r="S1629" s="102"/>
      <c r="T1629" s="213"/>
      <c r="U1629" s="102"/>
      <c r="V1629" s="213"/>
      <c r="W1629" s="106"/>
      <c r="X1629" s="106"/>
      <c r="Y1629" s="213"/>
      <c r="Z1629" s="213"/>
      <c r="AA1629" s="102"/>
      <c r="AB1629" s="213"/>
      <c r="AC1629" s="213"/>
      <c r="AD1629" s="213"/>
      <c r="AE1629" s="213"/>
      <c r="AF1629" s="213"/>
      <c r="AG1629" s="213"/>
      <c r="AH1629" s="102"/>
      <c r="AI1629" s="213"/>
      <c r="AJ1629" s="213"/>
      <c r="AK1629" s="213"/>
      <c r="AL1629" s="213"/>
    </row>
    <row r="1630" spans="1:38" ht="54">
      <c r="A1630" s="211" t="s">
        <v>4</v>
      </c>
      <c r="B1630" s="212" t="s">
        <v>454</v>
      </c>
      <c r="C1630" s="212"/>
      <c r="D1630" s="213"/>
      <c r="E1630" s="213"/>
      <c r="F1630" s="213"/>
      <c r="G1630" s="213"/>
      <c r="H1630" s="213"/>
      <c r="I1630" s="212"/>
      <c r="J1630" s="213"/>
      <c r="K1630" s="213"/>
      <c r="L1630" s="213"/>
      <c r="M1630" s="213"/>
      <c r="N1630" s="213"/>
      <c r="O1630" s="212"/>
      <c r="P1630" s="213"/>
      <c r="Q1630" s="213"/>
      <c r="R1630" s="213"/>
      <c r="S1630" s="212"/>
      <c r="T1630" s="213"/>
      <c r="U1630" s="212"/>
      <c r="V1630" s="213"/>
      <c r="W1630" s="106"/>
      <c r="X1630" s="106"/>
      <c r="Y1630" s="213"/>
      <c r="Z1630" s="213"/>
      <c r="AA1630" s="212"/>
      <c r="AB1630" s="213"/>
      <c r="AC1630" s="213"/>
      <c r="AD1630" s="213"/>
      <c r="AE1630" s="213"/>
      <c r="AF1630" s="213"/>
      <c r="AG1630" s="213"/>
      <c r="AH1630" s="212"/>
      <c r="AI1630" s="213"/>
      <c r="AJ1630" s="213"/>
      <c r="AK1630" s="213"/>
      <c r="AL1630" s="213"/>
    </row>
    <row r="1631" spans="1:38">
      <c r="A1631" s="194"/>
      <c r="B1631" s="179" t="s">
        <v>126</v>
      </c>
      <c r="C1631" s="179"/>
      <c r="D1631" s="213"/>
      <c r="E1631" s="213"/>
      <c r="F1631" s="213"/>
      <c r="G1631" s="213"/>
      <c r="H1631" s="213"/>
      <c r="I1631" s="179"/>
      <c r="J1631" s="213"/>
      <c r="K1631" s="213"/>
      <c r="L1631" s="213"/>
      <c r="M1631" s="213"/>
      <c r="N1631" s="213"/>
      <c r="O1631" s="179"/>
      <c r="P1631" s="213"/>
      <c r="Q1631" s="213"/>
      <c r="R1631" s="213"/>
      <c r="S1631" s="179"/>
      <c r="T1631" s="213"/>
      <c r="U1631" s="179"/>
      <c r="V1631" s="213"/>
      <c r="W1631" s="106"/>
      <c r="X1631" s="106"/>
      <c r="Y1631" s="213"/>
      <c r="Z1631" s="213"/>
      <c r="AA1631" s="179"/>
      <c r="AB1631" s="213"/>
      <c r="AC1631" s="213"/>
      <c r="AD1631" s="213"/>
      <c r="AE1631" s="213"/>
      <c r="AF1631" s="213"/>
      <c r="AG1631" s="213"/>
      <c r="AH1631" s="179"/>
      <c r="AI1631" s="213"/>
      <c r="AJ1631" s="213"/>
      <c r="AK1631" s="213"/>
      <c r="AL1631" s="213"/>
    </row>
    <row r="1632" spans="1:38">
      <c r="A1632" s="194">
        <v>1</v>
      </c>
      <c r="B1632" s="102" t="s">
        <v>1307</v>
      </c>
      <c r="C1632" s="102" t="s">
        <v>5283</v>
      </c>
      <c r="D1632" s="213">
        <v>1984</v>
      </c>
      <c r="E1632" s="1105" t="s">
        <v>1094</v>
      </c>
      <c r="F1632" s="213" t="s">
        <v>1</v>
      </c>
      <c r="G1632" s="213" t="s">
        <v>1</v>
      </c>
      <c r="H1632" s="213">
        <v>1.25</v>
      </c>
      <c r="I1632" s="102">
        <v>1</v>
      </c>
      <c r="J1632" s="194">
        <v>104000</v>
      </c>
      <c r="K1632" s="194"/>
      <c r="L1632" s="194"/>
      <c r="M1632" s="213">
        <f t="shared" ref="M1632:M1651" si="415">+J1632+K1632+L1632</f>
        <v>104000</v>
      </c>
      <c r="N1632" s="213">
        <v>1.25</v>
      </c>
      <c r="O1632" s="102">
        <v>1</v>
      </c>
      <c r="P1632" s="194">
        <v>104000</v>
      </c>
      <c r="Q1632" s="194"/>
      <c r="R1632" s="194"/>
      <c r="S1632" s="213">
        <f t="shared" ref="S1632:S1651" si="416">P1632+Q1632+R1632</f>
        <v>104000</v>
      </c>
      <c r="T1632" s="213">
        <f t="shared" ref="T1632:W1647" si="417">I1632-O1632</f>
        <v>0</v>
      </c>
      <c r="U1632" s="213">
        <f t="shared" si="417"/>
        <v>0</v>
      </c>
      <c r="V1632" s="213">
        <f t="shared" si="417"/>
        <v>0</v>
      </c>
      <c r="W1632" s="213">
        <f t="shared" si="417"/>
        <v>0</v>
      </c>
      <c r="X1632" s="213">
        <f t="shared" ref="X1632:X1674" si="418">U1632+V1632+W1632</f>
        <v>0</v>
      </c>
      <c r="Y1632" s="213" t="s">
        <v>1</v>
      </c>
      <c r="Z1632" s="213">
        <v>1.25</v>
      </c>
      <c r="AA1632" s="102">
        <v>1</v>
      </c>
      <c r="AB1632" s="194">
        <v>104000</v>
      </c>
      <c r="AC1632" s="194"/>
      <c r="AD1632" s="194"/>
      <c r="AE1632" s="213">
        <f t="shared" ref="AE1632:AE1674" si="419">AB1632+AC1632+AD1632</f>
        <v>104000</v>
      </c>
      <c r="AF1632" s="213" t="s">
        <v>1</v>
      </c>
      <c r="AG1632" s="213">
        <v>1.25</v>
      </c>
      <c r="AH1632" s="102">
        <v>1</v>
      </c>
      <c r="AI1632" s="194">
        <v>104000</v>
      </c>
      <c r="AJ1632" s="194"/>
      <c r="AK1632" s="194"/>
      <c r="AL1632" s="213">
        <f t="shared" ref="AL1632:AL1674" si="420">AI1632+AJ1632+AK1632</f>
        <v>104000</v>
      </c>
    </row>
    <row r="1633" spans="1:38">
      <c r="A1633" s="194">
        <v>2</v>
      </c>
      <c r="B1633" s="102" t="s">
        <v>8286</v>
      </c>
      <c r="C1633" s="102" t="s">
        <v>5283</v>
      </c>
      <c r="D1633" s="213">
        <v>1982</v>
      </c>
      <c r="E1633" s="1105" t="s">
        <v>1094</v>
      </c>
      <c r="F1633" s="213" t="s">
        <v>1</v>
      </c>
      <c r="G1633" s="213" t="s">
        <v>1</v>
      </c>
      <c r="H1633" s="213">
        <v>1.25</v>
      </c>
      <c r="I1633" s="102">
        <v>1</v>
      </c>
      <c r="J1633" s="194">
        <v>104000</v>
      </c>
      <c r="K1633" s="194"/>
      <c r="L1633" s="194"/>
      <c r="M1633" s="213">
        <f t="shared" si="415"/>
        <v>104000</v>
      </c>
      <c r="N1633" s="213">
        <v>1.25</v>
      </c>
      <c r="O1633" s="102">
        <v>1</v>
      </c>
      <c r="P1633" s="194">
        <v>104000</v>
      </c>
      <c r="Q1633" s="194"/>
      <c r="R1633" s="194"/>
      <c r="S1633" s="213">
        <f t="shared" si="416"/>
        <v>104000</v>
      </c>
      <c r="T1633" s="213">
        <f t="shared" si="417"/>
        <v>0</v>
      </c>
      <c r="U1633" s="213">
        <f t="shared" si="417"/>
        <v>0</v>
      </c>
      <c r="V1633" s="213">
        <f t="shared" si="417"/>
        <v>0</v>
      </c>
      <c r="W1633" s="213">
        <f t="shared" si="417"/>
        <v>0</v>
      </c>
      <c r="X1633" s="213">
        <f t="shared" si="418"/>
        <v>0</v>
      </c>
      <c r="Y1633" s="213" t="s">
        <v>1</v>
      </c>
      <c r="Z1633" s="213">
        <v>1.25</v>
      </c>
      <c r="AA1633" s="102">
        <v>1</v>
      </c>
      <c r="AB1633" s="194">
        <v>104000</v>
      </c>
      <c r="AC1633" s="194"/>
      <c r="AD1633" s="194"/>
      <c r="AE1633" s="213">
        <f t="shared" si="419"/>
        <v>104000</v>
      </c>
      <c r="AF1633" s="213" t="s">
        <v>1</v>
      </c>
      <c r="AG1633" s="213">
        <v>1.25</v>
      </c>
      <c r="AH1633" s="102">
        <v>1</v>
      </c>
      <c r="AI1633" s="194">
        <v>104000</v>
      </c>
      <c r="AJ1633" s="194"/>
      <c r="AK1633" s="194"/>
      <c r="AL1633" s="213">
        <f t="shared" si="420"/>
        <v>104000</v>
      </c>
    </row>
    <row r="1634" spans="1:38">
      <c r="A1634" s="194">
        <v>3</v>
      </c>
      <c r="B1634" s="102" t="s">
        <v>1864</v>
      </c>
      <c r="C1634" s="102" t="s">
        <v>5283</v>
      </c>
      <c r="D1634" s="213">
        <v>1999</v>
      </c>
      <c r="E1634" s="1105" t="s">
        <v>1094</v>
      </c>
      <c r="F1634" s="213" t="s">
        <v>1</v>
      </c>
      <c r="G1634" s="213" t="s">
        <v>1</v>
      </c>
      <c r="H1634" s="213">
        <v>1.25</v>
      </c>
      <c r="I1634" s="102">
        <v>1</v>
      </c>
      <c r="J1634" s="194">
        <v>104000</v>
      </c>
      <c r="K1634" s="194"/>
      <c r="L1634" s="194"/>
      <c r="M1634" s="213">
        <f t="shared" si="415"/>
        <v>104000</v>
      </c>
      <c r="N1634" s="213">
        <v>1.25</v>
      </c>
      <c r="O1634" s="102">
        <v>1</v>
      </c>
      <c r="P1634" s="194">
        <v>104000</v>
      </c>
      <c r="Q1634" s="194"/>
      <c r="R1634" s="194"/>
      <c r="S1634" s="213">
        <f t="shared" si="416"/>
        <v>104000</v>
      </c>
      <c r="T1634" s="213">
        <f t="shared" si="417"/>
        <v>0</v>
      </c>
      <c r="U1634" s="213">
        <f t="shared" si="417"/>
        <v>0</v>
      </c>
      <c r="V1634" s="213">
        <f t="shared" si="417"/>
        <v>0</v>
      </c>
      <c r="W1634" s="213">
        <f t="shared" si="417"/>
        <v>0</v>
      </c>
      <c r="X1634" s="213">
        <f t="shared" si="418"/>
        <v>0</v>
      </c>
      <c r="Y1634" s="213" t="s">
        <v>1</v>
      </c>
      <c r="Z1634" s="213">
        <v>1.25</v>
      </c>
      <c r="AA1634" s="102">
        <v>1</v>
      </c>
      <c r="AB1634" s="194">
        <v>104000</v>
      </c>
      <c r="AC1634" s="194"/>
      <c r="AD1634" s="194"/>
      <c r="AE1634" s="213">
        <f t="shared" si="419"/>
        <v>104000</v>
      </c>
      <c r="AF1634" s="213" t="s">
        <v>1</v>
      </c>
      <c r="AG1634" s="213">
        <v>1.25</v>
      </c>
      <c r="AH1634" s="102">
        <v>1</v>
      </c>
      <c r="AI1634" s="194">
        <v>104000</v>
      </c>
      <c r="AJ1634" s="194"/>
      <c r="AK1634" s="194"/>
      <c r="AL1634" s="213">
        <f t="shared" si="420"/>
        <v>104000</v>
      </c>
    </row>
    <row r="1635" spans="1:38">
      <c r="A1635" s="194">
        <v>4</v>
      </c>
      <c r="B1635" s="102" t="s">
        <v>1306</v>
      </c>
      <c r="C1635" s="102" t="s">
        <v>5283</v>
      </c>
      <c r="D1635" s="213">
        <v>1953</v>
      </c>
      <c r="E1635" s="213" t="s">
        <v>1097</v>
      </c>
      <c r="F1635" s="213" t="s">
        <v>1</v>
      </c>
      <c r="G1635" s="213" t="s">
        <v>1</v>
      </c>
      <c r="H1635" s="213">
        <v>1.5</v>
      </c>
      <c r="I1635" s="102">
        <v>1</v>
      </c>
      <c r="J1635" s="194">
        <v>124800</v>
      </c>
      <c r="K1635" s="194"/>
      <c r="L1635" s="194"/>
      <c r="M1635" s="213">
        <f t="shared" si="415"/>
        <v>124800</v>
      </c>
      <c r="N1635" s="213">
        <v>1.5</v>
      </c>
      <c r="O1635" s="102">
        <v>1</v>
      </c>
      <c r="P1635" s="194">
        <v>124800</v>
      </c>
      <c r="Q1635" s="194"/>
      <c r="R1635" s="194"/>
      <c r="S1635" s="213">
        <f t="shared" si="416"/>
        <v>124800</v>
      </c>
      <c r="T1635" s="213">
        <f t="shared" si="417"/>
        <v>0</v>
      </c>
      <c r="U1635" s="213">
        <f t="shared" si="417"/>
        <v>0</v>
      </c>
      <c r="V1635" s="213">
        <f t="shared" si="417"/>
        <v>0</v>
      </c>
      <c r="W1635" s="213">
        <f t="shared" si="417"/>
        <v>0</v>
      </c>
      <c r="X1635" s="213">
        <f t="shared" si="418"/>
        <v>0</v>
      </c>
      <c r="Y1635" s="213" t="s">
        <v>1</v>
      </c>
      <c r="Z1635" s="213">
        <v>1.5</v>
      </c>
      <c r="AA1635" s="102">
        <v>1</v>
      </c>
      <c r="AB1635" s="194">
        <v>124800</v>
      </c>
      <c r="AC1635" s="194"/>
      <c r="AD1635" s="194"/>
      <c r="AE1635" s="213">
        <f t="shared" si="419"/>
        <v>124800</v>
      </c>
      <c r="AF1635" s="213" t="s">
        <v>1</v>
      </c>
      <c r="AG1635" s="213">
        <v>1.5</v>
      </c>
      <c r="AH1635" s="102">
        <v>1</v>
      </c>
      <c r="AI1635" s="194">
        <v>124800</v>
      </c>
      <c r="AJ1635" s="194"/>
      <c r="AK1635" s="194"/>
      <c r="AL1635" s="213">
        <f t="shared" si="420"/>
        <v>124800</v>
      </c>
    </row>
    <row r="1636" spans="1:38">
      <c r="A1636" s="194">
        <v>5</v>
      </c>
      <c r="B1636" s="102" t="s">
        <v>788</v>
      </c>
      <c r="C1636" s="102" t="s">
        <v>5283</v>
      </c>
      <c r="D1636" s="213">
        <v>1952</v>
      </c>
      <c r="E1636" s="213" t="s">
        <v>1097</v>
      </c>
      <c r="F1636" s="213" t="s">
        <v>1</v>
      </c>
      <c r="G1636" s="213" t="s">
        <v>1</v>
      </c>
      <c r="H1636" s="213">
        <v>1.5</v>
      </c>
      <c r="I1636" s="102">
        <v>1</v>
      </c>
      <c r="J1636" s="194">
        <v>124800</v>
      </c>
      <c r="K1636" s="194"/>
      <c r="L1636" s="194"/>
      <c r="M1636" s="213">
        <f t="shared" si="415"/>
        <v>124800</v>
      </c>
      <c r="N1636" s="213">
        <v>1.5</v>
      </c>
      <c r="O1636" s="102">
        <v>1</v>
      </c>
      <c r="P1636" s="194">
        <v>124800</v>
      </c>
      <c r="Q1636" s="194"/>
      <c r="R1636" s="194"/>
      <c r="S1636" s="213">
        <f t="shared" si="416"/>
        <v>124800</v>
      </c>
      <c r="T1636" s="213">
        <f t="shared" si="417"/>
        <v>0</v>
      </c>
      <c r="U1636" s="213">
        <f t="shared" si="417"/>
        <v>0</v>
      </c>
      <c r="V1636" s="213">
        <f t="shared" si="417"/>
        <v>0</v>
      </c>
      <c r="W1636" s="213">
        <f t="shared" si="417"/>
        <v>0</v>
      </c>
      <c r="X1636" s="213">
        <f t="shared" si="418"/>
        <v>0</v>
      </c>
      <c r="Y1636" s="213" t="s">
        <v>1</v>
      </c>
      <c r="Z1636" s="213">
        <v>1.5</v>
      </c>
      <c r="AA1636" s="102">
        <v>1</v>
      </c>
      <c r="AB1636" s="194">
        <v>124800</v>
      </c>
      <c r="AC1636" s="194"/>
      <c r="AD1636" s="194"/>
      <c r="AE1636" s="213">
        <f t="shared" si="419"/>
        <v>124800</v>
      </c>
      <c r="AF1636" s="213" t="s">
        <v>1</v>
      </c>
      <c r="AG1636" s="213">
        <v>1.5</v>
      </c>
      <c r="AH1636" s="102">
        <v>1</v>
      </c>
      <c r="AI1636" s="194">
        <v>124800</v>
      </c>
      <c r="AJ1636" s="194"/>
      <c r="AK1636" s="194"/>
      <c r="AL1636" s="213">
        <f t="shared" si="420"/>
        <v>124800</v>
      </c>
    </row>
    <row r="1637" spans="1:38">
      <c r="A1637" s="194">
        <v>6</v>
      </c>
      <c r="B1637" s="102" t="s">
        <v>4328</v>
      </c>
      <c r="C1637" s="102" t="s">
        <v>5283</v>
      </c>
      <c r="D1637" s="213">
        <v>1955</v>
      </c>
      <c r="E1637" s="213" t="s">
        <v>1097</v>
      </c>
      <c r="F1637" s="213" t="s">
        <v>1</v>
      </c>
      <c r="G1637" s="213" t="s">
        <v>1</v>
      </c>
      <c r="H1637" s="213">
        <v>1.5</v>
      </c>
      <c r="I1637" s="102">
        <v>1</v>
      </c>
      <c r="J1637" s="194">
        <v>124800</v>
      </c>
      <c r="K1637" s="194"/>
      <c r="L1637" s="194"/>
      <c r="M1637" s="213">
        <f t="shared" si="415"/>
        <v>124800</v>
      </c>
      <c r="N1637" s="213">
        <v>1.5</v>
      </c>
      <c r="O1637" s="102">
        <v>1</v>
      </c>
      <c r="P1637" s="194">
        <v>124800</v>
      </c>
      <c r="Q1637" s="194"/>
      <c r="R1637" s="194"/>
      <c r="S1637" s="213">
        <f t="shared" si="416"/>
        <v>124800</v>
      </c>
      <c r="T1637" s="213">
        <f t="shared" si="417"/>
        <v>0</v>
      </c>
      <c r="U1637" s="213">
        <f t="shared" si="417"/>
        <v>0</v>
      </c>
      <c r="V1637" s="213">
        <f t="shared" si="417"/>
        <v>0</v>
      </c>
      <c r="W1637" s="213">
        <f t="shared" si="417"/>
        <v>0</v>
      </c>
      <c r="X1637" s="213">
        <f t="shared" si="418"/>
        <v>0</v>
      </c>
      <c r="Y1637" s="213" t="s">
        <v>1</v>
      </c>
      <c r="Z1637" s="213">
        <v>1.5</v>
      </c>
      <c r="AA1637" s="102">
        <v>1</v>
      </c>
      <c r="AB1637" s="194">
        <v>124800</v>
      </c>
      <c r="AC1637" s="194"/>
      <c r="AD1637" s="194"/>
      <c r="AE1637" s="213">
        <f t="shared" si="419"/>
        <v>124800</v>
      </c>
      <c r="AF1637" s="213" t="s">
        <v>1</v>
      </c>
      <c r="AG1637" s="213">
        <v>1.5</v>
      </c>
      <c r="AH1637" s="102">
        <v>1</v>
      </c>
      <c r="AI1637" s="194">
        <v>124800</v>
      </c>
      <c r="AJ1637" s="194"/>
      <c r="AK1637" s="194"/>
      <c r="AL1637" s="213">
        <f t="shared" si="420"/>
        <v>124800</v>
      </c>
    </row>
    <row r="1638" spans="1:38">
      <c r="A1638" s="194">
        <v>7</v>
      </c>
      <c r="B1638" s="102" t="s">
        <v>8287</v>
      </c>
      <c r="C1638" s="102" t="s">
        <v>5283</v>
      </c>
      <c r="D1638" s="213">
        <v>1955</v>
      </c>
      <c r="E1638" s="213" t="s">
        <v>1091</v>
      </c>
      <c r="F1638" s="213" t="s">
        <v>1</v>
      </c>
      <c r="G1638" s="213" t="s">
        <v>1</v>
      </c>
      <c r="H1638" s="213">
        <v>1.5</v>
      </c>
      <c r="I1638" s="102">
        <v>1</v>
      </c>
      <c r="J1638" s="194">
        <v>124800</v>
      </c>
      <c r="K1638" s="194"/>
      <c r="L1638" s="194"/>
      <c r="M1638" s="213">
        <f t="shared" si="415"/>
        <v>124800</v>
      </c>
      <c r="N1638" s="213">
        <v>1.5</v>
      </c>
      <c r="O1638" s="102">
        <v>1</v>
      </c>
      <c r="P1638" s="194">
        <v>124800</v>
      </c>
      <c r="Q1638" s="194"/>
      <c r="R1638" s="194"/>
      <c r="S1638" s="213">
        <f t="shared" si="416"/>
        <v>124800</v>
      </c>
      <c r="T1638" s="213">
        <f t="shared" si="417"/>
        <v>0</v>
      </c>
      <c r="U1638" s="213">
        <f t="shared" si="417"/>
        <v>0</v>
      </c>
      <c r="V1638" s="213">
        <f t="shared" si="417"/>
        <v>0</v>
      </c>
      <c r="W1638" s="213">
        <f t="shared" si="417"/>
        <v>0</v>
      </c>
      <c r="X1638" s="213">
        <f t="shared" si="418"/>
        <v>0</v>
      </c>
      <c r="Y1638" s="213" t="s">
        <v>1</v>
      </c>
      <c r="Z1638" s="213">
        <v>1.5</v>
      </c>
      <c r="AA1638" s="102">
        <v>1</v>
      </c>
      <c r="AB1638" s="194">
        <v>124800</v>
      </c>
      <c r="AC1638" s="194"/>
      <c r="AD1638" s="194"/>
      <c r="AE1638" s="213">
        <f t="shared" si="419"/>
        <v>124800</v>
      </c>
      <c r="AF1638" s="213" t="s">
        <v>1</v>
      </c>
      <c r="AG1638" s="213">
        <v>1.5</v>
      </c>
      <c r="AH1638" s="102">
        <v>1</v>
      </c>
      <c r="AI1638" s="194">
        <v>124800</v>
      </c>
      <c r="AJ1638" s="194"/>
      <c r="AK1638" s="194"/>
      <c r="AL1638" s="213">
        <f t="shared" si="420"/>
        <v>124800</v>
      </c>
    </row>
    <row r="1639" spans="1:38">
      <c r="A1639" s="194">
        <v>8</v>
      </c>
      <c r="B1639" s="102" t="s">
        <v>1313</v>
      </c>
      <c r="C1639" s="102" t="s">
        <v>5282</v>
      </c>
      <c r="D1639" s="213">
        <v>1966</v>
      </c>
      <c r="E1639" s="213" t="s">
        <v>1091</v>
      </c>
      <c r="F1639" s="213" t="s">
        <v>1</v>
      </c>
      <c r="G1639" s="213" t="s">
        <v>1</v>
      </c>
      <c r="H1639" s="213">
        <v>1.5</v>
      </c>
      <c r="I1639" s="102">
        <v>1</v>
      </c>
      <c r="J1639" s="194">
        <v>124800</v>
      </c>
      <c r="K1639" s="194"/>
      <c r="L1639" s="194"/>
      <c r="M1639" s="213">
        <f t="shared" si="415"/>
        <v>124800</v>
      </c>
      <c r="N1639" s="213">
        <v>1.5</v>
      </c>
      <c r="O1639" s="102">
        <v>1</v>
      </c>
      <c r="P1639" s="194">
        <v>124800</v>
      </c>
      <c r="Q1639" s="194"/>
      <c r="R1639" s="194"/>
      <c r="S1639" s="213">
        <f t="shared" si="416"/>
        <v>124800</v>
      </c>
      <c r="T1639" s="213">
        <f t="shared" si="417"/>
        <v>0</v>
      </c>
      <c r="U1639" s="213">
        <f t="shared" si="417"/>
        <v>0</v>
      </c>
      <c r="V1639" s="213">
        <f t="shared" si="417"/>
        <v>0</v>
      </c>
      <c r="W1639" s="213">
        <f t="shared" si="417"/>
        <v>0</v>
      </c>
      <c r="X1639" s="213">
        <f t="shared" si="418"/>
        <v>0</v>
      </c>
      <c r="Y1639" s="213" t="s">
        <v>1</v>
      </c>
      <c r="Z1639" s="213">
        <v>1.5</v>
      </c>
      <c r="AA1639" s="102">
        <v>1</v>
      </c>
      <c r="AB1639" s="194">
        <v>124800</v>
      </c>
      <c r="AC1639" s="194"/>
      <c r="AD1639" s="194"/>
      <c r="AE1639" s="213">
        <f t="shared" si="419"/>
        <v>124800</v>
      </c>
      <c r="AF1639" s="213" t="s">
        <v>1</v>
      </c>
      <c r="AG1639" s="213">
        <v>1.5</v>
      </c>
      <c r="AH1639" s="102">
        <v>1</v>
      </c>
      <c r="AI1639" s="194">
        <v>124800</v>
      </c>
      <c r="AJ1639" s="194"/>
      <c r="AK1639" s="194"/>
      <c r="AL1639" s="213">
        <f t="shared" si="420"/>
        <v>124800</v>
      </c>
    </row>
    <row r="1640" spans="1:38">
      <c r="A1640" s="194">
        <v>9</v>
      </c>
      <c r="B1640" s="102" t="s">
        <v>5578</v>
      </c>
      <c r="C1640" s="102" t="s">
        <v>5283</v>
      </c>
      <c r="D1640" s="213">
        <v>1981</v>
      </c>
      <c r="E1640" s="213" t="s">
        <v>1091</v>
      </c>
      <c r="F1640" s="213" t="s">
        <v>1</v>
      </c>
      <c r="G1640" s="213" t="s">
        <v>1</v>
      </c>
      <c r="H1640" s="213">
        <v>1.5</v>
      </c>
      <c r="I1640" s="102">
        <v>1</v>
      </c>
      <c r="J1640" s="194">
        <v>124800</v>
      </c>
      <c r="K1640" s="194"/>
      <c r="L1640" s="194"/>
      <c r="M1640" s="213">
        <f t="shared" si="415"/>
        <v>124800</v>
      </c>
      <c r="N1640" s="213">
        <v>1.5</v>
      </c>
      <c r="O1640" s="102">
        <v>1</v>
      </c>
      <c r="P1640" s="194">
        <v>124800</v>
      </c>
      <c r="Q1640" s="194"/>
      <c r="R1640" s="194"/>
      <c r="S1640" s="213">
        <f t="shared" si="416"/>
        <v>124800</v>
      </c>
      <c r="T1640" s="213">
        <f t="shared" si="417"/>
        <v>0</v>
      </c>
      <c r="U1640" s="213">
        <f t="shared" si="417"/>
        <v>0</v>
      </c>
      <c r="V1640" s="213">
        <f t="shared" si="417"/>
        <v>0</v>
      </c>
      <c r="W1640" s="213">
        <f t="shared" si="417"/>
        <v>0</v>
      </c>
      <c r="X1640" s="213">
        <f t="shared" si="418"/>
        <v>0</v>
      </c>
      <c r="Y1640" s="213" t="s">
        <v>1</v>
      </c>
      <c r="Z1640" s="213">
        <v>1.5</v>
      </c>
      <c r="AA1640" s="102">
        <v>1</v>
      </c>
      <c r="AB1640" s="194">
        <v>124800</v>
      </c>
      <c r="AC1640" s="194"/>
      <c r="AD1640" s="194"/>
      <c r="AE1640" s="213">
        <f t="shared" si="419"/>
        <v>124800</v>
      </c>
      <c r="AF1640" s="213" t="s">
        <v>1</v>
      </c>
      <c r="AG1640" s="213">
        <v>1.5</v>
      </c>
      <c r="AH1640" s="102">
        <v>1</v>
      </c>
      <c r="AI1640" s="194">
        <v>124800</v>
      </c>
      <c r="AJ1640" s="194"/>
      <c r="AK1640" s="194"/>
      <c r="AL1640" s="213">
        <f t="shared" si="420"/>
        <v>124800</v>
      </c>
    </row>
    <row r="1641" spans="1:38">
      <c r="A1641" s="194">
        <v>10</v>
      </c>
      <c r="B1641" s="102" t="s">
        <v>1310</v>
      </c>
      <c r="C1641" s="102" t="s">
        <v>5283</v>
      </c>
      <c r="D1641" s="213">
        <v>1955</v>
      </c>
      <c r="E1641" s="213" t="s">
        <v>1100</v>
      </c>
      <c r="F1641" s="213" t="s">
        <v>1</v>
      </c>
      <c r="G1641" s="213" t="s">
        <v>1</v>
      </c>
      <c r="H1641" s="213">
        <v>1.4</v>
      </c>
      <c r="I1641" s="102">
        <v>1</v>
      </c>
      <c r="J1641" s="194">
        <v>116479.99999999999</v>
      </c>
      <c r="K1641" s="194"/>
      <c r="L1641" s="194"/>
      <c r="M1641" s="213">
        <f t="shared" si="415"/>
        <v>116479.99999999999</v>
      </c>
      <c r="N1641" s="213">
        <v>1.4</v>
      </c>
      <c r="O1641" s="102">
        <v>1</v>
      </c>
      <c r="P1641" s="194">
        <v>116479.99999999999</v>
      </c>
      <c r="Q1641" s="194"/>
      <c r="R1641" s="194"/>
      <c r="S1641" s="213">
        <f t="shared" si="416"/>
        <v>116479.99999999999</v>
      </c>
      <c r="T1641" s="213">
        <f t="shared" si="417"/>
        <v>0</v>
      </c>
      <c r="U1641" s="213">
        <f t="shared" si="417"/>
        <v>0</v>
      </c>
      <c r="V1641" s="213">
        <f t="shared" si="417"/>
        <v>0</v>
      </c>
      <c r="W1641" s="213">
        <f t="shared" si="417"/>
        <v>0</v>
      </c>
      <c r="X1641" s="213">
        <f t="shared" si="418"/>
        <v>0</v>
      </c>
      <c r="Y1641" s="213" t="s">
        <v>1</v>
      </c>
      <c r="Z1641" s="213">
        <v>1.4</v>
      </c>
      <c r="AA1641" s="102">
        <v>1</v>
      </c>
      <c r="AB1641" s="194">
        <v>116479.99999999999</v>
      </c>
      <c r="AC1641" s="194"/>
      <c r="AD1641" s="194"/>
      <c r="AE1641" s="213">
        <f t="shared" si="419"/>
        <v>116479.99999999999</v>
      </c>
      <c r="AF1641" s="213" t="s">
        <v>1</v>
      </c>
      <c r="AG1641" s="213">
        <v>1.4</v>
      </c>
      <c r="AH1641" s="102">
        <v>1</v>
      </c>
      <c r="AI1641" s="194">
        <v>116479.99999999999</v>
      </c>
      <c r="AJ1641" s="194"/>
      <c r="AK1641" s="194"/>
      <c r="AL1641" s="213">
        <f t="shared" si="420"/>
        <v>116479.99999999999</v>
      </c>
    </row>
    <row r="1642" spans="1:38">
      <c r="A1642" s="194">
        <v>11</v>
      </c>
      <c r="B1642" s="102" t="s">
        <v>1289</v>
      </c>
      <c r="C1642" s="102" t="s">
        <v>5283</v>
      </c>
      <c r="D1642" s="213">
        <v>1976</v>
      </c>
      <c r="E1642" s="213" t="s">
        <v>1100</v>
      </c>
      <c r="F1642" s="213" t="s">
        <v>1</v>
      </c>
      <c r="G1642" s="213" t="s">
        <v>1</v>
      </c>
      <c r="H1642" s="213">
        <v>1.4</v>
      </c>
      <c r="I1642" s="102">
        <v>1</v>
      </c>
      <c r="J1642" s="194">
        <v>116479.99999999999</v>
      </c>
      <c r="K1642" s="194"/>
      <c r="L1642" s="194"/>
      <c r="M1642" s="213">
        <f t="shared" si="415"/>
        <v>116479.99999999999</v>
      </c>
      <c r="N1642" s="213">
        <v>1.4</v>
      </c>
      <c r="O1642" s="102">
        <v>1</v>
      </c>
      <c r="P1642" s="194">
        <v>116479.99999999999</v>
      </c>
      <c r="Q1642" s="194"/>
      <c r="R1642" s="194"/>
      <c r="S1642" s="213">
        <f t="shared" si="416"/>
        <v>116479.99999999999</v>
      </c>
      <c r="T1642" s="213">
        <f t="shared" si="417"/>
        <v>0</v>
      </c>
      <c r="U1642" s="213">
        <f t="shared" si="417"/>
        <v>0</v>
      </c>
      <c r="V1642" s="213">
        <f t="shared" si="417"/>
        <v>0</v>
      </c>
      <c r="W1642" s="213">
        <f t="shared" si="417"/>
        <v>0</v>
      </c>
      <c r="X1642" s="213">
        <f t="shared" si="418"/>
        <v>0</v>
      </c>
      <c r="Y1642" s="213" t="s">
        <v>1</v>
      </c>
      <c r="Z1642" s="213">
        <v>1.4</v>
      </c>
      <c r="AA1642" s="102">
        <v>1</v>
      </c>
      <c r="AB1642" s="194">
        <v>116479.99999999999</v>
      </c>
      <c r="AC1642" s="194"/>
      <c r="AD1642" s="194"/>
      <c r="AE1642" s="213">
        <f t="shared" si="419"/>
        <v>116479.99999999999</v>
      </c>
      <c r="AF1642" s="213" t="s">
        <v>1</v>
      </c>
      <c r="AG1642" s="213">
        <v>1.4</v>
      </c>
      <c r="AH1642" s="102">
        <v>1</v>
      </c>
      <c r="AI1642" s="194">
        <v>116479.99999999999</v>
      </c>
      <c r="AJ1642" s="194"/>
      <c r="AK1642" s="194"/>
      <c r="AL1642" s="213">
        <f t="shared" si="420"/>
        <v>116479.99999999999</v>
      </c>
    </row>
    <row r="1643" spans="1:38">
      <c r="A1643" s="194">
        <v>12</v>
      </c>
      <c r="B1643" s="102" t="s">
        <v>8086</v>
      </c>
      <c r="C1643" s="102" t="s">
        <v>5283</v>
      </c>
      <c r="D1643" s="213">
        <v>1949</v>
      </c>
      <c r="E1643" s="213" t="s">
        <v>1100</v>
      </c>
      <c r="F1643" s="213" t="s">
        <v>1</v>
      </c>
      <c r="G1643" s="213" t="s">
        <v>1</v>
      </c>
      <c r="H1643" s="213">
        <v>1.4</v>
      </c>
      <c r="I1643" s="102">
        <v>1</v>
      </c>
      <c r="J1643" s="194">
        <v>116479.99999999999</v>
      </c>
      <c r="K1643" s="194"/>
      <c r="L1643" s="194"/>
      <c r="M1643" s="213">
        <f t="shared" si="415"/>
        <v>116479.99999999999</v>
      </c>
      <c r="N1643" s="213">
        <v>1.4</v>
      </c>
      <c r="O1643" s="102">
        <v>1</v>
      </c>
      <c r="P1643" s="194">
        <v>116479.99999999999</v>
      </c>
      <c r="Q1643" s="194"/>
      <c r="R1643" s="194"/>
      <c r="S1643" s="213">
        <f t="shared" si="416"/>
        <v>116479.99999999999</v>
      </c>
      <c r="T1643" s="213">
        <f t="shared" si="417"/>
        <v>0</v>
      </c>
      <c r="U1643" s="213">
        <f t="shared" si="417"/>
        <v>0</v>
      </c>
      <c r="V1643" s="213">
        <f t="shared" si="417"/>
        <v>0</v>
      </c>
      <c r="W1643" s="213">
        <f t="shared" si="417"/>
        <v>0</v>
      </c>
      <c r="X1643" s="213">
        <f t="shared" si="418"/>
        <v>0</v>
      </c>
      <c r="Y1643" s="213" t="s">
        <v>1</v>
      </c>
      <c r="Z1643" s="213">
        <v>1.4</v>
      </c>
      <c r="AA1643" s="102">
        <v>1</v>
      </c>
      <c r="AB1643" s="194">
        <v>116479.99999999999</v>
      </c>
      <c r="AC1643" s="194"/>
      <c r="AD1643" s="194"/>
      <c r="AE1643" s="213">
        <f t="shared" si="419"/>
        <v>116479.99999999999</v>
      </c>
      <c r="AF1643" s="213" t="s">
        <v>1</v>
      </c>
      <c r="AG1643" s="213">
        <v>1.4</v>
      </c>
      <c r="AH1643" s="102">
        <v>1</v>
      </c>
      <c r="AI1643" s="194">
        <v>116479.99999999999</v>
      </c>
      <c r="AJ1643" s="194"/>
      <c r="AK1643" s="194"/>
      <c r="AL1643" s="213">
        <f t="shared" si="420"/>
        <v>116479.99999999999</v>
      </c>
    </row>
    <row r="1644" spans="1:38">
      <c r="A1644" s="194">
        <v>13</v>
      </c>
      <c r="B1644" s="102" t="s">
        <v>8288</v>
      </c>
      <c r="C1644" s="102" t="s">
        <v>5283</v>
      </c>
      <c r="D1644" s="213">
        <v>1999</v>
      </c>
      <c r="E1644" s="213" t="s">
        <v>1096</v>
      </c>
      <c r="F1644" s="213" t="s">
        <v>1</v>
      </c>
      <c r="G1644" s="213" t="s">
        <v>1</v>
      </c>
      <c r="H1644" s="213">
        <v>1.6</v>
      </c>
      <c r="I1644" s="102">
        <v>1</v>
      </c>
      <c r="J1644" s="194">
        <v>133120</v>
      </c>
      <c r="K1644" s="194"/>
      <c r="L1644" s="194"/>
      <c r="M1644" s="213">
        <f t="shared" si="415"/>
        <v>133120</v>
      </c>
      <c r="N1644" s="213">
        <v>1.6</v>
      </c>
      <c r="O1644" s="102">
        <v>1</v>
      </c>
      <c r="P1644" s="194">
        <v>133120</v>
      </c>
      <c r="Q1644" s="194"/>
      <c r="R1644" s="194"/>
      <c r="S1644" s="213">
        <f t="shared" si="416"/>
        <v>133120</v>
      </c>
      <c r="T1644" s="213">
        <f t="shared" si="417"/>
        <v>0</v>
      </c>
      <c r="U1644" s="213">
        <f t="shared" si="417"/>
        <v>0</v>
      </c>
      <c r="V1644" s="213">
        <f t="shared" si="417"/>
        <v>0</v>
      </c>
      <c r="W1644" s="213">
        <f t="shared" si="417"/>
        <v>0</v>
      </c>
      <c r="X1644" s="213">
        <f t="shared" si="418"/>
        <v>0</v>
      </c>
      <c r="Y1644" s="213" t="s">
        <v>1</v>
      </c>
      <c r="Z1644" s="213">
        <v>1.6</v>
      </c>
      <c r="AA1644" s="102">
        <v>1</v>
      </c>
      <c r="AB1644" s="194">
        <v>133120</v>
      </c>
      <c r="AC1644" s="194"/>
      <c r="AD1644" s="194"/>
      <c r="AE1644" s="213">
        <f t="shared" si="419"/>
        <v>133120</v>
      </c>
      <c r="AF1644" s="213" t="s">
        <v>1</v>
      </c>
      <c r="AG1644" s="213">
        <v>1.6</v>
      </c>
      <c r="AH1644" s="102">
        <v>1</v>
      </c>
      <c r="AI1644" s="194">
        <v>133120</v>
      </c>
      <c r="AJ1644" s="194"/>
      <c r="AK1644" s="194"/>
      <c r="AL1644" s="213">
        <f t="shared" si="420"/>
        <v>133120</v>
      </c>
    </row>
    <row r="1645" spans="1:38">
      <c r="A1645" s="194">
        <v>14</v>
      </c>
      <c r="B1645" s="102" t="s">
        <v>759</v>
      </c>
      <c r="C1645" s="102"/>
      <c r="D1645" s="213"/>
      <c r="E1645" s="213" t="s">
        <v>1096</v>
      </c>
      <c r="F1645" s="213" t="s">
        <v>1</v>
      </c>
      <c r="G1645" s="213" t="s">
        <v>1</v>
      </c>
      <c r="H1645" s="213">
        <v>1.6</v>
      </c>
      <c r="I1645" s="102">
        <v>1</v>
      </c>
      <c r="J1645" s="194">
        <v>133120</v>
      </c>
      <c r="K1645" s="194"/>
      <c r="L1645" s="194"/>
      <c r="M1645" s="213">
        <f t="shared" si="415"/>
        <v>133120</v>
      </c>
      <c r="N1645" s="213">
        <v>1.6</v>
      </c>
      <c r="O1645" s="102">
        <v>1</v>
      </c>
      <c r="P1645" s="194">
        <v>133120</v>
      </c>
      <c r="Q1645" s="194"/>
      <c r="R1645" s="194"/>
      <c r="S1645" s="213">
        <f t="shared" si="416"/>
        <v>133120</v>
      </c>
      <c r="T1645" s="213">
        <f t="shared" si="417"/>
        <v>0</v>
      </c>
      <c r="U1645" s="213">
        <f t="shared" si="417"/>
        <v>0</v>
      </c>
      <c r="V1645" s="213">
        <f t="shared" si="417"/>
        <v>0</v>
      </c>
      <c r="W1645" s="213">
        <f t="shared" si="417"/>
        <v>0</v>
      </c>
      <c r="X1645" s="213">
        <f t="shared" si="418"/>
        <v>0</v>
      </c>
      <c r="Y1645" s="213" t="s">
        <v>1</v>
      </c>
      <c r="Z1645" s="213">
        <v>1.6</v>
      </c>
      <c r="AA1645" s="102">
        <v>1</v>
      </c>
      <c r="AB1645" s="194">
        <v>133120</v>
      </c>
      <c r="AC1645" s="194"/>
      <c r="AD1645" s="194"/>
      <c r="AE1645" s="213">
        <f t="shared" si="419"/>
        <v>133120</v>
      </c>
      <c r="AF1645" s="213" t="s">
        <v>1</v>
      </c>
      <c r="AG1645" s="213">
        <v>1.6</v>
      </c>
      <c r="AH1645" s="102">
        <v>1</v>
      </c>
      <c r="AI1645" s="194">
        <v>133120</v>
      </c>
      <c r="AJ1645" s="194"/>
      <c r="AK1645" s="194"/>
      <c r="AL1645" s="213">
        <f t="shared" si="420"/>
        <v>133120</v>
      </c>
    </row>
    <row r="1646" spans="1:38">
      <c r="A1646" s="194">
        <v>15</v>
      </c>
      <c r="B1646" s="102" t="s">
        <v>6923</v>
      </c>
      <c r="C1646" s="102" t="s">
        <v>5282</v>
      </c>
      <c r="D1646" s="213">
        <v>2002</v>
      </c>
      <c r="E1646" s="213" t="s">
        <v>1146</v>
      </c>
      <c r="F1646" s="213" t="s">
        <v>1</v>
      </c>
      <c r="G1646" s="213" t="s">
        <v>1</v>
      </c>
      <c r="H1646" s="213">
        <v>1</v>
      </c>
      <c r="I1646" s="102">
        <v>1</v>
      </c>
      <c r="J1646" s="194">
        <v>104000</v>
      </c>
      <c r="K1646" s="194"/>
      <c r="L1646" s="194"/>
      <c r="M1646" s="213">
        <f t="shared" si="415"/>
        <v>104000</v>
      </c>
      <c r="N1646" s="213">
        <v>1</v>
      </c>
      <c r="O1646" s="102">
        <v>1</v>
      </c>
      <c r="P1646" s="194">
        <v>104000</v>
      </c>
      <c r="Q1646" s="194"/>
      <c r="R1646" s="194"/>
      <c r="S1646" s="213">
        <f t="shared" si="416"/>
        <v>104000</v>
      </c>
      <c r="T1646" s="213">
        <f t="shared" si="417"/>
        <v>0</v>
      </c>
      <c r="U1646" s="213">
        <f t="shared" si="417"/>
        <v>0</v>
      </c>
      <c r="V1646" s="213">
        <f t="shared" si="417"/>
        <v>0</v>
      </c>
      <c r="W1646" s="213">
        <f t="shared" si="417"/>
        <v>0</v>
      </c>
      <c r="X1646" s="213">
        <f t="shared" si="418"/>
        <v>0</v>
      </c>
      <c r="Y1646" s="213" t="s">
        <v>1</v>
      </c>
      <c r="Z1646" s="213">
        <v>1</v>
      </c>
      <c r="AA1646" s="102">
        <v>1</v>
      </c>
      <c r="AB1646" s="194">
        <v>104000</v>
      </c>
      <c r="AC1646" s="194"/>
      <c r="AD1646" s="194"/>
      <c r="AE1646" s="213">
        <f t="shared" si="419"/>
        <v>104000</v>
      </c>
      <c r="AF1646" s="213" t="s">
        <v>1</v>
      </c>
      <c r="AG1646" s="213">
        <v>1</v>
      </c>
      <c r="AH1646" s="102">
        <v>1</v>
      </c>
      <c r="AI1646" s="194">
        <v>104000</v>
      </c>
      <c r="AJ1646" s="194"/>
      <c r="AK1646" s="194"/>
      <c r="AL1646" s="213">
        <f t="shared" si="420"/>
        <v>104000</v>
      </c>
    </row>
    <row r="1647" spans="1:38">
      <c r="A1647" s="194">
        <v>16</v>
      </c>
      <c r="B1647" s="102" t="s">
        <v>8289</v>
      </c>
      <c r="C1647" s="102" t="s">
        <v>5283</v>
      </c>
      <c r="D1647" s="213">
        <v>2001</v>
      </c>
      <c r="E1647" s="213" t="s">
        <v>1146</v>
      </c>
      <c r="F1647" s="213" t="s">
        <v>1</v>
      </c>
      <c r="G1647" s="213" t="s">
        <v>1</v>
      </c>
      <c r="H1647" s="213">
        <v>1</v>
      </c>
      <c r="I1647" s="102">
        <v>1</v>
      </c>
      <c r="J1647" s="194">
        <v>104000</v>
      </c>
      <c r="K1647" s="194"/>
      <c r="L1647" s="194"/>
      <c r="M1647" s="213">
        <f t="shared" si="415"/>
        <v>104000</v>
      </c>
      <c r="N1647" s="213">
        <v>1</v>
      </c>
      <c r="O1647" s="102">
        <v>1</v>
      </c>
      <c r="P1647" s="194">
        <v>104000</v>
      </c>
      <c r="Q1647" s="194"/>
      <c r="R1647" s="194"/>
      <c r="S1647" s="213">
        <f t="shared" si="416"/>
        <v>104000</v>
      </c>
      <c r="T1647" s="213">
        <f t="shared" si="417"/>
        <v>0</v>
      </c>
      <c r="U1647" s="213">
        <f t="shared" si="417"/>
        <v>0</v>
      </c>
      <c r="V1647" s="213">
        <f t="shared" si="417"/>
        <v>0</v>
      </c>
      <c r="W1647" s="213">
        <f t="shared" si="417"/>
        <v>0</v>
      </c>
      <c r="X1647" s="213">
        <f t="shared" si="418"/>
        <v>0</v>
      </c>
      <c r="Y1647" s="213" t="s">
        <v>1</v>
      </c>
      <c r="Z1647" s="213">
        <v>1</v>
      </c>
      <c r="AA1647" s="102">
        <v>1</v>
      </c>
      <c r="AB1647" s="194">
        <v>104000</v>
      </c>
      <c r="AC1647" s="194"/>
      <c r="AD1647" s="194"/>
      <c r="AE1647" s="213">
        <f t="shared" si="419"/>
        <v>104000</v>
      </c>
      <c r="AF1647" s="213" t="s">
        <v>1</v>
      </c>
      <c r="AG1647" s="213">
        <v>1</v>
      </c>
      <c r="AH1647" s="102">
        <v>1</v>
      </c>
      <c r="AI1647" s="194">
        <v>104000</v>
      </c>
      <c r="AJ1647" s="194"/>
      <c r="AK1647" s="194"/>
      <c r="AL1647" s="213">
        <f t="shared" si="420"/>
        <v>104000</v>
      </c>
    </row>
    <row r="1648" spans="1:38">
      <c r="A1648" s="194">
        <v>17</v>
      </c>
      <c r="B1648" s="102" t="s">
        <v>5580</v>
      </c>
      <c r="C1648" s="102" t="s">
        <v>5282</v>
      </c>
      <c r="D1648" s="213">
        <v>1965</v>
      </c>
      <c r="E1648" s="213" t="s">
        <v>1146</v>
      </c>
      <c r="F1648" s="213" t="s">
        <v>1</v>
      </c>
      <c r="G1648" s="213" t="s">
        <v>1</v>
      </c>
      <c r="H1648" s="213">
        <v>1</v>
      </c>
      <c r="I1648" s="102">
        <v>1</v>
      </c>
      <c r="J1648" s="194">
        <v>95625</v>
      </c>
      <c r="K1648" s="194"/>
      <c r="L1648" s="194"/>
      <c r="M1648" s="213">
        <f t="shared" si="415"/>
        <v>95625</v>
      </c>
      <c r="N1648" s="213">
        <v>1</v>
      </c>
      <c r="O1648" s="102">
        <v>1</v>
      </c>
      <c r="P1648" s="194">
        <v>95625</v>
      </c>
      <c r="Q1648" s="194"/>
      <c r="R1648" s="194"/>
      <c r="S1648" s="213">
        <f t="shared" si="416"/>
        <v>95625</v>
      </c>
      <c r="T1648" s="213">
        <f t="shared" ref="T1648:W1667" si="421">I1648-O1648</f>
        <v>0</v>
      </c>
      <c r="U1648" s="213">
        <f t="shared" si="421"/>
        <v>0</v>
      </c>
      <c r="V1648" s="213">
        <f t="shared" si="421"/>
        <v>0</v>
      </c>
      <c r="W1648" s="213">
        <f t="shared" si="421"/>
        <v>0</v>
      </c>
      <c r="X1648" s="213">
        <f t="shared" si="418"/>
        <v>0</v>
      </c>
      <c r="Y1648" s="213" t="s">
        <v>1</v>
      </c>
      <c r="Z1648" s="213">
        <v>1</v>
      </c>
      <c r="AA1648" s="102">
        <v>1</v>
      </c>
      <c r="AB1648" s="194">
        <v>95625</v>
      </c>
      <c r="AC1648" s="194"/>
      <c r="AD1648" s="194"/>
      <c r="AE1648" s="213">
        <f t="shared" si="419"/>
        <v>95625</v>
      </c>
      <c r="AF1648" s="213" t="s">
        <v>1</v>
      </c>
      <c r="AG1648" s="213">
        <v>1</v>
      </c>
      <c r="AH1648" s="102">
        <v>1</v>
      </c>
      <c r="AI1648" s="194">
        <v>95625</v>
      </c>
      <c r="AJ1648" s="194"/>
      <c r="AK1648" s="194"/>
      <c r="AL1648" s="213">
        <f t="shared" si="420"/>
        <v>95625</v>
      </c>
    </row>
    <row r="1649" spans="1:38">
      <c r="A1649" s="194">
        <v>18</v>
      </c>
      <c r="B1649" s="102" t="s">
        <v>6924</v>
      </c>
      <c r="C1649" s="102" t="s">
        <v>5282</v>
      </c>
      <c r="D1649" s="213">
        <v>2001</v>
      </c>
      <c r="E1649" s="213" t="s">
        <v>1146</v>
      </c>
      <c r="F1649" s="213" t="s">
        <v>1</v>
      </c>
      <c r="G1649" s="213" t="s">
        <v>1</v>
      </c>
      <c r="H1649" s="213">
        <v>1</v>
      </c>
      <c r="I1649" s="102">
        <v>1</v>
      </c>
      <c r="J1649" s="194">
        <v>104000</v>
      </c>
      <c r="K1649" s="194"/>
      <c r="L1649" s="194"/>
      <c r="M1649" s="213">
        <f t="shared" si="415"/>
        <v>104000</v>
      </c>
      <c r="N1649" s="213">
        <v>1</v>
      </c>
      <c r="O1649" s="102">
        <v>1</v>
      </c>
      <c r="P1649" s="194">
        <v>104000</v>
      </c>
      <c r="Q1649" s="194"/>
      <c r="R1649" s="194"/>
      <c r="S1649" s="213">
        <f t="shared" si="416"/>
        <v>104000</v>
      </c>
      <c r="T1649" s="213">
        <f t="shared" si="421"/>
        <v>0</v>
      </c>
      <c r="U1649" s="213">
        <f t="shared" si="421"/>
        <v>0</v>
      </c>
      <c r="V1649" s="213">
        <f t="shared" si="421"/>
        <v>0</v>
      </c>
      <c r="W1649" s="213">
        <f t="shared" si="421"/>
        <v>0</v>
      </c>
      <c r="X1649" s="213">
        <f t="shared" si="418"/>
        <v>0</v>
      </c>
      <c r="Y1649" s="213" t="s">
        <v>1</v>
      </c>
      <c r="Z1649" s="213">
        <v>1</v>
      </c>
      <c r="AA1649" s="102">
        <v>1</v>
      </c>
      <c r="AB1649" s="194">
        <v>104000</v>
      </c>
      <c r="AC1649" s="194"/>
      <c r="AD1649" s="194"/>
      <c r="AE1649" s="213">
        <f t="shared" si="419"/>
        <v>104000</v>
      </c>
      <c r="AF1649" s="213" t="s">
        <v>1</v>
      </c>
      <c r="AG1649" s="213">
        <v>1</v>
      </c>
      <c r="AH1649" s="102">
        <v>1</v>
      </c>
      <c r="AI1649" s="194">
        <v>104000</v>
      </c>
      <c r="AJ1649" s="194"/>
      <c r="AK1649" s="194"/>
      <c r="AL1649" s="213">
        <f t="shared" si="420"/>
        <v>104000</v>
      </c>
    </row>
    <row r="1650" spans="1:38">
      <c r="A1650" s="194">
        <v>19</v>
      </c>
      <c r="B1650" s="102" t="s">
        <v>759</v>
      </c>
      <c r="C1650" s="102"/>
      <c r="D1650" s="213"/>
      <c r="E1650" s="213" t="s">
        <v>1146</v>
      </c>
      <c r="F1650" s="213" t="s">
        <v>1</v>
      </c>
      <c r="G1650" s="213" t="s">
        <v>1</v>
      </c>
      <c r="H1650" s="213">
        <v>1</v>
      </c>
      <c r="I1650" s="102">
        <v>1</v>
      </c>
      <c r="J1650" s="194">
        <v>104000</v>
      </c>
      <c r="K1650" s="194"/>
      <c r="L1650" s="194"/>
      <c r="M1650" s="213">
        <f t="shared" si="415"/>
        <v>104000</v>
      </c>
      <c r="N1650" s="213">
        <v>1</v>
      </c>
      <c r="O1650" s="102">
        <v>1</v>
      </c>
      <c r="P1650" s="194">
        <v>104000</v>
      </c>
      <c r="Q1650" s="194"/>
      <c r="R1650" s="194"/>
      <c r="S1650" s="213">
        <f t="shared" si="416"/>
        <v>104000</v>
      </c>
      <c r="T1650" s="213">
        <f t="shared" si="421"/>
        <v>0</v>
      </c>
      <c r="U1650" s="213">
        <f t="shared" si="421"/>
        <v>0</v>
      </c>
      <c r="V1650" s="213">
        <f t="shared" si="421"/>
        <v>0</v>
      </c>
      <c r="W1650" s="213">
        <f t="shared" si="421"/>
        <v>0</v>
      </c>
      <c r="X1650" s="213">
        <f t="shared" si="418"/>
        <v>0</v>
      </c>
      <c r="Y1650" s="213" t="s">
        <v>1</v>
      </c>
      <c r="Z1650" s="213">
        <v>1</v>
      </c>
      <c r="AA1650" s="102">
        <v>1</v>
      </c>
      <c r="AB1650" s="194">
        <v>104000</v>
      </c>
      <c r="AC1650" s="194"/>
      <c r="AD1650" s="194"/>
      <c r="AE1650" s="213">
        <f t="shared" si="419"/>
        <v>104000</v>
      </c>
      <c r="AF1650" s="213" t="s">
        <v>1</v>
      </c>
      <c r="AG1650" s="213">
        <v>1</v>
      </c>
      <c r="AH1650" s="102">
        <v>1</v>
      </c>
      <c r="AI1650" s="194">
        <v>104000</v>
      </c>
      <c r="AJ1650" s="194"/>
      <c r="AK1650" s="194"/>
      <c r="AL1650" s="213">
        <f t="shared" si="420"/>
        <v>104000</v>
      </c>
    </row>
    <row r="1651" spans="1:38">
      <c r="A1651" s="194">
        <v>20</v>
      </c>
      <c r="B1651" s="102" t="s">
        <v>6925</v>
      </c>
      <c r="C1651" s="102" t="s">
        <v>5282</v>
      </c>
      <c r="D1651" s="213">
        <v>1985</v>
      </c>
      <c r="E1651" s="213" t="s">
        <v>1146</v>
      </c>
      <c r="F1651" s="213" t="s">
        <v>1</v>
      </c>
      <c r="G1651" s="213" t="s">
        <v>1</v>
      </c>
      <c r="H1651" s="213">
        <v>1</v>
      </c>
      <c r="I1651" s="102">
        <v>1</v>
      </c>
      <c r="J1651" s="194">
        <v>104000</v>
      </c>
      <c r="K1651" s="194"/>
      <c r="L1651" s="194"/>
      <c r="M1651" s="213">
        <f t="shared" si="415"/>
        <v>104000</v>
      </c>
      <c r="N1651" s="213">
        <v>1</v>
      </c>
      <c r="O1651" s="102">
        <v>1</v>
      </c>
      <c r="P1651" s="194">
        <v>104000</v>
      </c>
      <c r="Q1651" s="194"/>
      <c r="R1651" s="194"/>
      <c r="S1651" s="213">
        <f t="shared" si="416"/>
        <v>104000</v>
      </c>
      <c r="T1651" s="213">
        <f t="shared" si="421"/>
        <v>0</v>
      </c>
      <c r="U1651" s="213">
        <f t="shared" si="421"/>
        <v>0</v>
      </c>
      <c r="V1651" s="213">
        <f t="shared" si="421"/>
        <v>0</v>
      </c>
      <c r="W1651" s="213">
        <f t="shared" si="421"/>
        <v>0</v>
      </c>
      <c r="X1651" s="213">
        <f t="shared" si="418"/>
        <v>0</v>
      </c>
      <c r="Y1651" s="213" t="s">
        <v>1</v>
      </c>
      <c r="Z1651" s="213">
        <v>1</v>
      </c>
      <c r="AA1651" s="102">
        <v>1</v>
      </c>
      <c r="AB1651" s="194">
        <v>104000</v>
      </c>
      <c r="AC1651" s="194"/>
      <c r="AD1651" s="194"/>
      <c r="AE1651" s="213">
        <f t="shared" si="419"/>
        <v>104000</v>
      </c>
      <c r="AF1651" s="213" t="s">
        <v>1</v>
      </c>
      <c r="AG1651" s="213">
        <v>1</v>
      </c>
      <c r="AH1651" s="102">
        <v>1</v>
      </c>
      <c r="AI1651" s="194">
        <v>104000</v>
      </c>
      <c r="AJ1651" s="194"/>
      <c r="AK1651" s="194"/>
      <c r="AL1651" s="213">
        <f t="shared" si="420"/>
        <v>104000</v>
      </c>
    </row>
    <row r="1652" spans="1:38">
      <c r="A1652" s="194">
        <v>21</v>
      </c>
      <c r="B1652" s="102" t="s">
        <v>6926</v>
      </c>
      <c r="C1652" s="102" t="s">
        <v>5282</v>
      </c>
      <c r="D1652" s="213">
        <v>1966</v>
      </c>
      <c r="E1652" s="213" t="s">
        <v>1103</v>
      </c>
      <c r="F1652" s="213" t="s">
        <v>1</v>
      </c>
      <c r="G1652" s="213" t="s">
        <v>1</v>
      </c>
      <c r="H1652" s="213">
        <v>1</v>
      </c>
      <c r="I1652" s="102">
        <v>1</v>
      </c>
      <c r="J1652" s="194">
        <v>95625</v>
      </c>
      <c r="K1652" s="194"/>
      <c r="L1652" s="194"/>
      <c r="M1652" s="213">
        <f>+J1652+K1652+L1652</f>
        <v>95625</v>
      </c>
      <c r="N1652" s="213">
        <v>1</v>
      </c>
      <c r="O1652" s="102">
        <v>1</v>
      </c>
      <c r="P1652" s="194">
        <v>95625</v>
      </c>
      <c r="Q1652" s="194"/>
      <c r="R1652" s="194"/>
      <c r="S1652" s="213">
        <f>P1652+Q1652+R1652</f>
        <v>95625</v>
      </c>
      <c r="T1652" s="213">
        <f t="shared" si="421"/>
        <v>0</v>
      </c>
      <c r="U1652" s="213">
        <f t="shared" si="421"/>
        <v>0</v>
      </c>
      <c r="V1652" s="213">
        <f t="shared" si="421"/>
        <v>0</v>
      </c>
      <c r="W1652" s="213">
        <f t="shared" si="421"/>
        <v>0</v>
      </c>
      <c r="X1652" s="213">
        <f t="shared" si="418"/>
        <v>0</v>
      </c>
      <c r="Y1652" s="213" t="s">
        <v>1</v>
      </c>
      <c r="Z1652" s="213">
        <v>1</v>
      </c>
      <c r="AA1652" s="102">
        <v>1</v>
      </c>
      <c r="AB1652" s="194">
        <v>95625</v>
      </c>
      <c r="AC1652" s="194"/>
      <c r="AD1652" s="194"/>
      <c r="AE1652" s="213">
        <f t="shared" si="419"/>
        <v>95625</v>
      </c>
      <c r="AF1652" s="213" t="s">
        <v>1</v>
      </c>
      <c r="AG1652" s="213">
        <v>1</v>
      </c>
      <c r="AH1652" s="102">
        <v>1</v>
      </c>
      <c r="AI1652" s="194">
        <v>95625</v>
      </c>
      <c r="AJ1652" s="194"/>
      <c r="AK1652" s="194"/>
      <c r="AL1652" s="213">
        <f t="shared" si="420"/>
        <v>95625</v>
      </c>
    </row>
    <row r="1653" spans="1:38">
      <c r="A1653" s="194">
        <v>22</v>
      </c>
      <c r="B1653" s="102" t="s">
        <v>1863</v>
      </c>
      <c r="C1653" s="102" t="s">
        <v>5282</v>
      </c>
      <c r="D1653" s="213">
        <v>1985</v>
      </c>
      <c r="E1653" s="213" t="s">
        <v>1103</v>
      </c>
      <c r="F1653" s="213" t="s">
        <v>1</v>
      </c>
      <c r="G1653" s="213" t="s">
        <v>1</v>
      </c>
      <c r="H1653" s="213">
        <v>1</v>
      </c>
      <c r="I1653" s="102">
        <v>1</v>
      </c>
      <c r="J1653" s="194">
        <v>104000</v>
      </c>
      <c r="K1653" s="194"/>
      <c r="L1653" s="194"/>
      <c r="M1653" s="213">
        <f t="shared" ref="M1653:M1661" si="422">+J1653+K1653+L1653</f>
        <v>104000</v>
      </c>
      <c r="N1653" s="213">
        <v>1</v>
      </c>
      <c r="O1653" s="102">
        <v>1</v>
      </c>
      <c r="P1653" s="194">
        <v>104000</v>
      </c>
      <c r="Q1653" s="194"/>
      <c r="R1653" s="194"/>
      <c r="S1653" s="213">
        <f t="shared" ref="S1653:S1661" si="423">P1653+Q1653+R1653</f>
        <v>104000</v>
      </c>
      <c r="T1653" s="213">
        <f t="shared" si="421"/>
        <v>0</v>
      </c>
      <c r="U1653" s="213">
        <f t="shared" si="421"/>
        <v>0</v>
      </c>
      <c r="V1653" s="213">
        <f t="shared" si="421"/>
        <v>0</v>
      </c>
      <c r="W1653" s="213">
        <f t="shared" si="421"/>
        <v>0</v>
      </c>
      <c r="X1653" s="213">
        <f t="shared" si="418"/>
        <v>0</v>
      </c>
      <c r="Y1653" s="213" t="s">
        <v>1</v>
      </c>
      <c r="Z1653" s="213">
        <v>1</v>
      </c>
      <c r="AA1653" s="102">
        <v>1</v>
      </c>
      <c r="AB1653" s="194">
        <v>104000</v>
      </c>
      <c r="AC1653" s="194"/>
      <c r="AD1653" s="194"/>
      <c r="AE1653" s="213">
        <f t="shared" si="419"/>
        <v>104000</v>
      </c>
      <c r="AF1653" s="213" t="s">
        <v>1</v>
      </c>
      <c r="AG1653" s="213">
        <v>1</v>
      </c>
      <c r="AH1653" s="102">
        <v>1</v>
      </c>
      <c r="AI1653" s="194">
        <v>104000</v>
      </c>
      <c r="AJ1653" s="194"/>
      <c r="AK1653" s="194"/>
      <c r="AL1653" s="213">
        <f t="shared" si="420"/>
        <v>104000</v>
      </c>
    </row>
    <row r="1654" spans="1:38">
      <c r="A1654" s="194">
        <v>23</v>
      </c>
      <c r="B1654" s="102" t="s">
        <v>1308</v>
      </c>
      <c r="C1654" s="102" t="s">
        <v>5282</v>
      </c>
      <c r="D1654" s="213">
        <v>1985</v>
      </c>
      <c r="E1654" s="213" t="s">
        <v>1103</v>
      </c>
      <c r="F1654" s="213" t="s">
        <v>1</v>
      </c>
      <c r="G1654" s="213" t="s">
        <v>1</v>
      </c>
      <c r="H1654" s="213">
        <v>1</v>
      </c>
      <c r="I1654" s="102">
        <v>1</v>
      </c>
      <c r="J1654" s="194">
        <v>104000</v>
      </c>
      <c r="K1654" s="194"/>
      <c r="L1654" s="194"/>
      <c r="M1654" s="213">
        <f t="shared" si="422"/>
        <v>104000</v>
      </c>
      <c r="N1654" s="213">
        <v>1</v>
      </c>
      <c r="O1654" s="102">
        <v>1</v>
      </c>
      <c r="P1654" s="194">
        <v>104000</v>
      </c>
      <c r="Q1654" s="194"/>
      <c r="R1654" s="194"/>
      <c r="S1654" s="213">
        <f t="shared" si="423"/>
        <v>104000</v>
      </c>
      <c r="T1654" s="213">
        <f t="shared" si="421"/>
        <v>0</v>
      </c>
      <c r="U1654" s="213">
        <f t="shared" si="421"/>
        <v>0</v>
      </c>
      <c r="V1654" s="213">
        <f t="shared" si="421"/>
        <v>0</v>
      </c>
      <c r="W1654" s="213">
        <f t="shared" si="421"/>
        <v>0</v>
      </c>
      <c r="X1654" s="213">
        <f t="shared" si="418"/>
        <v>0</v>
      </c>
      <c r="Y1654" s="213" t="s">
        <v>1</v>
      </c>
      <c r="Z1654" s="213">
        <v>1</v>
      </c>
      <c r="AA1654" s="102">
        <v>1</v>
      </c>
      <c r="AB1654" s="194">
        <v>104000</v>
      </c>
      <c r="AC1654" s="194"/>
      <c r="AD1654" s="194"/>
      <c r="AE1654" s="213">
        <f t="shared" si="419"/>
        <v>104000</v>
      </c>
      <c r="AF1654" s="213" t="s">
        <v>1</v>
      </c>
      <c r="AG1654" s="213">
        <v>1</v>
      </c>
      <c r="AH1654" s="102">
        <v>1</v>
      </c>
      <c r="AI1654" s="194">
        <v>104000</v>
      </c>
      <c r="AJ1654" s="194"/>
      <c r="AK1654" s="194"/>
      <c r="AL1654" s="213">
        <f t="shared" si="420"/>
        <v>104000</v>
      </c>
    </row>
    <row r="1655" spans="1:38">
      <c r="A1655" s="194">
        <v>24</v>
      </c>
      <c r="B1655" s="102" t="s">
        <v>1309</v>
      </c>
      <c r="C1655" s="102" t="s">
        <v>5282</v>
      </c>
      <c r="D1655" s="213">
        <v>1963</v>
      </c>
      <c r="E1655" s="213" t="s">
        <v>1103</v>
      </c>
      <c r="F1655" s="213" t="s">
        <v>1</v>
      </c>
      <c r="G1655" s="213" t="s">
        <v>1</v>
      </c>
      <c r="H1655" s="213">
        <v>1</v>
      </c>
      <c r="I1655" s="102">
        <v>1</v>
      </c>
      <c r="J1655" s="194">
        <v>95625</v>
      </c>
      <c r="K1655" s="194"/>
      <c r="L1655" s="194"/>
      <c r="M1655" s="213">
        <f t="shared" si="422"/>
        <v>95625</v>
      </c>
      <c r="N1655" s="213">
        <v>1</v>
      </c>
      <c r="O1655" s="102">
        <v>1</v>
      </c>
      <c r="P1655" s="194">
        <v>95625</v>
      </c>
      <c r="Q1655" s="194"/>
      <c r="R1655" s="194"/>
      <c r="S1655" s="213">
        <f t="shared" si="423"/>
        <v>95625</v>
      </c>
      <c r="T1655" s="213">
        <f t="shared" si="421"/>
        <v>0</v>
      </c>
      <c r="U1655" s="213">
        <f t="shared" si="421"/>
        <v>0</v>
      </c>
      <c r="V1655" s="213">
        <f t="shared" si="421"/>
        <v>0</v>
      </c>
      <c r="W1655" s="213">
        <f t="shared" si="421"/>
        <v>0</v>
      </c>
      <c r="X1655" s="213">
        <f t="shared" si="418"/>
        <v>0</v>
      </c>
      <c r="Y1655" s="213" t="s">
        <v>1</v>
      </c>
      <c r="Z1655" s="213">
        <v>1</v>
      </c>
      <c r="AA1655" s="102">
        <v>1</v>
      </c>
      <c r="AB1655" s="194">
        <v>95625</v>
      </c>
      <c r="AC1655" s="194"/>
      <c r="AD1655" s="194"/>
      <c r="AE1655" s="213">
        <f t="shared" si="419"/>
        <v>95625</v>
      </c>
      <c r="AF1655" s="213" t="s">
        <v>1</v>
      </c>
      <c r="AG1655" s="213">
        <v>1</v>
      </c>
      <c r="AH1655" s="102">
        <v>1</v>
      </c>
      <c r="AI1655" s="194">
        <v>95625</v>
      </c>
      <c r="AJ1655" s="194"/>
      <c r="AK1655" s="194"/>
      <c r="AL1655" s="213">
        <f t="shared" si="420"/>
        <v>95625</v>
      </c>
    </row>
    <row r="1656" spans="1:38">
      <c r="A1656" s="194">
        <v>25</v>
      </c>
      <c r="B1656" s="102" t="s">
        <v>5582</v>
      </c>
      <c r="C1656" s="102" t="s">
        <v>5282</v>
      </c>
      <c r="D1656" s="213">
        <v>1964</v>
      </c>
      <c r="E1656" s="213" t="s">
        <v>1103</v>
      </c>
      <c r="F1656" s="213" t="s">
        <v>1</v>
      </c>
      <c r="G1656" s="213" t="s">
        <v>1</v>
      </c>
      <c r="H1656" s="213">
        <v>1</v>
      </c>
      <c r="I1656" s="102">
        <v>1</v>
      </c>
      <c r="J1656" s="194">
        <v>95625</v>
      </c>
      <c r="K1656" s="194"/>
      <c r="L1656" s="194"/>
      <c r="M1656" s="213">
        <f t="shared" si="422"/>
        <v>95625</v>
      </c>
      <c r="N1656" s="213">
        <v>1</v>
      </c>
      <c r="O1656" s="102">
        <v>1</v>
      </c>
      <c r="P1656" s="194">
        <v>95625</v>
      </c>
      <c r="Q1656" s="194"/>
      <c r="R1656" s="194"/>
      <c r="S1656" s="213">
        <f t="shared" si="423"/>
        <v>95625</v>
      </c>
      <c r="T1656" s="213">
        <f t="shared" si="421"/>
        <v>0</v>
      </c>
      <c r="U1656" s="213">
        <f t="shared" si="421"/>
        <v>0</v>
      </c>
      <c r="V1656" s="213">
        <f t="shared" si="421"/>
        <v>0</v>
      </c>
      <c r="W1656" s="213">
        <f t="shared" si="421"/>
        <v>0</v>
      </c>
      <c r="X1656" s="213">
        <f t="shared" si="418"/>
        <v>0</v>
      </c>
      <c r="Y1656" s="213" t="s">
        <v>1</v>
      </c>
      <c r="Z1656" s="213">
        <v>1</v>
      </c>
      <c r="AA1656" s="102">
        <v>1</v>
      </c>
      <c r="AB1656" s="194">
        <v>95625</v>
      </c>
      <c r="AC1656" s="194"/>
      <c r="AD1656" s="194"/>
      <c r="AE1656" s="213">
        <f t="shared" si="419"/>
        <v>95625</v>
      </c>
      <c r="AF1656" s="213" t="s">
        <v>1</v>
      </c>
      <c r="AG1656" s="213">
        <v>1</v>
      </c>
      <c r="AH1656" s="102">
        <v>1</v>
      </c>
      <c r="AI1656" s="194">
        <v>95625</v>
      </c>
      <c r="AJ1656" s="194"/>
      <c r="AK1656" s="194"/>
      <c r="AL1656" s="213">
        <f t="shared" si="420"/>
        <v>95625</v>
      </c>
    </row>
    <row r="1657" spans="1:38">
      <c r="A1657" s="194">
        <v>26</v>
      </c>
      <c r="B1657" s="102" t="s">
        <v>4329</v>
      </c>
      <c r="C1657" s="102" t="s">
        <v>5282</v>
      </c>
      <c r="D1657" s="213">
        <v>1959</v>
      </c>
      <c r="E1657" s="213" t="s">
        <v>1103</v>
      </c>
      <c r="F1657" s="213" t="s">
        <v>1</v>
      </c>
      <c r="G1657" s="213" t="s">
        <v>1</v>
      </c>
      <c r="H1657" s="213">
        <v>1</v>
      </c>
      <c r="I1657" s="102">
        <v>1</v>
      </c>
      <c r="J1657" s="194">
        <v>95625</v>
      </c>
      <c r="K1657" s="194"/>
      <c r="L1657" s="194"/>
      <c r="M1657" s="213">
        <f t="shared" si="422"/>
        <v>95625</v>
      </c>
      <c r="N1657" s="213">
        <v>1</v>
      </c>
      <c r="O1657" s="102">
        <v>1</v>
      </c>
      <c r="P1657" s="194">
        <v>95625</v>
      </c>
      <c r="Q1657" s="194"/>
      <c r="R1657" s="194"/>
      <c r="S1657" s="213">
        <f t="shared" si="423"/>
        <v>95625</v>
      </c>
      <c r="T1657" s="213">
        <f t="shared" si="421"/>
        <v>0</v>
      </c>
      <c r="U1657" s="213">
        <f t="shared" si="421"/>
        <v>0</v>
      </c>
      <c r="V1657" s="213">
        <f t="shared" si="421"/>
        <v>0</v>
      </c>
      <c r="W1657" s="213">
        <f t="shared" si="421"/>
        <v>0</v>
      </c>
      <c r="X1657" s="213">
        <f t="shared" si="418"/>
        <v>0</v>
      </c>
      <c r="Y1657" s="213" t="s">
        <v>1</v>
      </c>
      <c r="Z1657" s="213">
        <v>1</v>
      </c>
      <c r="AA1657" s="102">
        <v>1</v>
      </c>
      <c r="AB1657" s="194">
        <v>95625</v>
      </c>
      <c r="AC1657" s="194"/>
      <c r="AD1657" s="194"/>
      <c r="AE1657" s="213">
        <f t="shared" si="419"/>
        <v>95625</v>
      </c>
      <c r="AF1657" s="213" t="s">
        <v>1</v>
      </c>
      <c r="AG1657" s="213">
        <v>1</v>
      </c>
      <c r="AH1657" s="102">
        <v>1</v>
      </c>
      <c r="AI1657" s="194">
        <v>95625</v>
      </c>
      <c r="AJ1657" s="194"/>
      <c r="AK1657" s="194"/>
      <c r="AL1657" s="213">
        <f t="shared" si="420"/>
        <v>95625</v>
      </c>
    </row>
    <row r="1658" spans="1:38">
      <c r="A1658" s="194">
        <v>27</v>
      </c>
      <c r="B1658" s="102" t="s">
        <v>1286</v>
      </c>
      <c r="C1658" s="102" t="s">
        <v>5282</v>
      </c>
      <c r="D1658" s="213">
        <v>1953</v>
      </c>
      <c r="E1658" s="213" t="s">
        <v>1103</v>
      </c>
      <c r="F1658" s="213" t="s">
        <v>1</v>
      </c>
      <c r="G1658" s="213" t="s">
        <v>1</v>
      </c>
      <c r="H1658" s="213">
        <v>1</v>
      </c>
      <c r="I1658" s="102">
        <v>1</v>
      </c>
      <c r="J1658" s="194">
        <v>95625</v>
      </c>
      <c r="K1658" s="194"/>
      <c r="L1658" s="194"/>
      <c r="M1658" s="213">
        <f t="shared" si="422"/>
        <v>95625</v>
      </c>
      <c r="N1658" s="213">
        <v>1</v>
      </c>
      <c r="O1658" s="102">
        <v>1</v>
      </c>
      <c r="P1658" s="194">
        <v>95625</v>
      </c>
      <c r="Q1658" s="194"/>
      <c r="R1658" s="194"/>
      <c r="S1658" s="213">
        <f t="shared" si="423"/>
        <v>95625</v>
      </c>
      <c r="T1658" s="213">
        <f t="shared" si="421"/>
        <v>0</v>
      </c>
      <c r="U1658" s="213">
        <f t="shared" si="421"/>
        <v>0</v>
      </c>
      <c r="V1658" s="213">
        <f t="shared" si="421"/>
        <v>0</v>
      </c>
      <c r="W1658" s="213">
        <f t="shared" si="421"/>
        <v>0</v>
      </c>
      <c r="X1658" s="213">
        <f t="shared" si="418"/>
        <v>0</v>
      </c>
      <c r="Y1658" s="213" t="s">
        <v>1</v>
      </c>
      <c r="Z1658" s="213">
        <v>1</v>
      </c>
      <c r="AA1658" s="102">
        <v>1</v>
      </c>
      <c r="AB1658" s="194">
        <v>95625</v>
      </c>
      <c r="AC1658" s="194"/>
      <c r="AD1658" s="194"/>
      <c r="AE1658" s="213">
        <f t="shared" si="419"/>
        <v>95625</v>
      </c>
      <c r="AF1658" s="213" t="s">
        <v>1</v>
      </c>
      <c r="AG1658" s="213">
        <v>1</v>
      </c>
      <c r="AH1658" s="102">
        <v>1</v>
      </c>
      <c r="AI1658" s="194">
        <v>95625</v>
      </c>
      <c r="AJ1658" s="194"/>
      <c r="AK1658" s="194"/>
      <c r="AL1658" s="213">
        <f t="shared" si="420"/>
        <v>95625</v>
      </c>
    </row>
    <row r="1659" spans="1:38">
      <c r="A1659" s="194">
        <v>28</v>
      </c>
      <c r="B1659" s="102" t="s">
        <v>5581</v>
      </c>
      <c r="C1659" s="102" t="s">
        <v>5282</v>
      </c>
      <c r="D1659" s="213">
        <v>1954</v>
      </c>
      <c r="E1659" s="213" t="s">
        <v>1103</v>
      </c>
      <c r="F1659" s="213" t="s">
        <v>1</v>
      </c>
      <c r="G1659" s="213" t="s">
        <v>1</v>
      </c>
      <c r="H1659" s="213">
        <v>1</v>
      </c>
      <c r="I1659" s="102">
        <v>1</v>
      </c>
      <c r="J1659" s="194">
        <v>95625</v>
      </c>
      <c r="K1659" s="194"/>
      <c r="L1659" s="194"/>
      <c r="M1659" s="213">
        <f t="shared" si="422"/>
        <v>95625</v>
      </c>
      <c r="N1659" s="213">
        <v>1</v>
      </c>
      <c r="O1659" s="102">
        <v>1</v>
      </c>
      <c r="P1659" s="194">
        <v>95625</v>
      </c>
      <c r="Q1659" s="194"/>
      <c r="R1659" s="194"/>
      <c r="S1659" s="213">
        <f t="shared" si="423"/>
        <v>95625</v>
      </c>
      <c r="T1659" s="213">
        <f t="shared" si="421"/>
        <v>0</v>
      </c>
      <c r="U1659" s="213">
        <f t="shared" si="421"/>
        <v>0</v>
      </c>
      <c r="V1659" s="213">
        <f t="shared" si="421"/>
        <v>0</v>
      </c>
      <c r="W1659" s="213">
        <f t="shared" si="421"/>
        <v>0</v>
      </c>
      <c r="X1659" s="213">
        <f t="shared" si="418"/>
        <v>0</v>
      </c>
      <c r="Y1659" s="213" t="s">
        <v>1</v>
      </c>
      <c r="Z1659" s="213">
        <v>1</v>
      </c>
      <c r="AA1659" s="102">
        <v>1</v>
      </c>
      <c r="AB1659" s="194">
        <v>95625</v>
      </c>
      <c r="AC1659" s="194"/>
      <c r="AD1659" s="194"/>
      <c r="AE1659" s="213">
        <f t="shared" si="419"/>
        <v>95625</v>
      </c>
      <c r="AF1659" s="213" t="s">
        <v>1</v>
      </c>
      <c r="AG1659" s="213">
        <v>1</v>
      </c>
      <c r="AH1659" s="102">
        <v>1</v>
      </c>
      <c r="AI1659" s="194">
        <v>95625</v>
      </c>
      <c r="AJ1659" s="194"/>
      <c r="AK1659" s="194"/>
      <c r="AL1659" s="213">
        <f t="shared" si="420"/>
        <v>95625</v>
      </c>
    </row>
    <row r="1660" spans="1:38">
      <c r="A1660" s="194">
        <v>29</v>
      </c>
      <c r="B1660" s="102" t="s">
        <v>1288</v>
      </c>
      <c r="C1660" s="102" t="s">
        <v>5282</v>
      </c>
      <c r="D1660" s="213">
        <v>1979</v>
      </c>
      <c r="E1660" s="213" t="s">
        <v>1103</v>
      </c>
      <c r="F1660" s="213" t="s">
        <v>1</v>
      </c>
      <c r="G1660" s="213" t="s">
        <v>1</v>
      </c>
      <c r="H1660" s="213">
        <v>1</v>
      </c>
      <c r="I1660" s="102">
        <v>1</v>
      </c>
      <c r="J1660" s="194">
        <v>104000</v>
      </c>
      <c r="K1660" s="194"/>
      <c r="L1660" s="194"/>
      <c r="M1660" s="213">
        <f t="shared" si="422"/>
        <v>104000</v>
      </c>
      <c r="N1660" s="213">
        <v>1</v>
      </c>
      <c r="O1660" s="102">
        <v>1</v>
      </c>
      <c r="P1660" s="194">
        <v>104000</v>
      </c>
      <c r="Q1660" s="194"/>
      <c r="R1660" s="194"/>
      <c r="S1660" s="213">
        <f t="shared" si="423"/>
        <v>104000</v>
      </c>
      <c r="T1660" s="213">
        <f t="shared" si="421"/>
        <v>0</v>
      </c>
      <c r="U1660" s="213">
        <f t="shared" si="421"/>
        <v>0</v>
      </c>
      <c r="V1660" s="213">
        <f t="shared" si="421"/>
        <v>0</v>
      </c>
      <c r="W1660" s="213">
        <f t="shared" si="421"/>
        <v>0</v>
      </c>
      <c r="X1660" s="213">
        <f t="shared" si="418"/>
        <v>0</v>
      </c>
      <c r="Y1660" s="213" t="s">
        <v>1</v>
      </c>
      <c r="Z1660" s="213">
        <v>1</v>
      </c>
      <c r="AA1660" s="102">
        <v>1</v>
      </c>
      <c r="AB1660" s="194">
        <v>104000</v>
      </c>
      <c r="AC1660" s="194"/>
      <c r="AD1660" s="194"/>
      <c r="AE1660" s="213">
        <f t="shared" si="419"/>
        <v>104000</v>
      </c>
      <c r="AF1660" s="213" t="s">
        <v>1</v>
      </c>
      <c r="AG1660" s="213">
        <v>1</v>
      </c>
      <c r="AH1660" s="102">
        <v>1</v>
      </c>
      <c r="AI1660" s="194">
        <v>104000</v>
      </c>
      <c r="AJ1660" s="194"/>
      <c r="AK1660" s="194"/>
      <c r="AL1660" s="213">
        <f t="shared" si="420"/>
        <v>104000</v>
      </c>
    </row>
    <row r="1661" spans="1:38">
      <c r="A1661" s="194">
        <v>30</v>
      </c>
      <c r="B1661" s="102" t="s">
        <v>1287</v>
      </c>
      <c r="C1661" s="102" t="s">
        <v>5282</v>
      </c>
      <c r="D1661" s="213">
        <v>1962</v>
      </c>
      <c r="E1661" s="213" t="s">
        <v>1103</v>
      </c>
      <c r="F1661" s="213" t="s">
        <v>1</v>
      </c>
      <c r="G1661" s="213" t="s">
        <v>1</v>
      </c>
      <c r="H1661" s="213">
        <v>1</v>
      </c>
      <c r="I1661" s="102">
        <v>1</v>
      </c>
      <c r="J1661" s="194">
        <v>95625</v>
      </c>
      <c r="K1661" s="194"/>
      <c r="L1661" s="194"/>
      <c r="M1661" s="213">
        <f t="shared" si="422"/>
        <v>95625</v>
      </c>
      <c r="N1661" s="213">
        <v>1</v>
      </c>
      <c r="O1661" s="102">
        <v>1</v>
      </c>
      <c r="P1661" s="194">
        <v>95625</v>
      </c>
      <c r="Q1661" s="194"/>
      <c r="R1661" s="194"/>
      <c r="S1661" s="213">
        <f t="shared" si="423"/>
        <v>95625</v>
      </c>
      <c r="T1661" s="213">
        <f t="shared" si="421"/>
        <v>0</v>
      </c>
      <c r="U1661" s="213">
        <f t="shared" si="421"/>
        <v>0</v>
      </c>
      <c r="V1661" s="213">
        <f t="shared" si="421"/>
        <v>0</v>
      </c>
      <c r="W1661" s="213">
        <f t="shared" si="421"/>
        <v>0</v>
      </c>
      <c r="X1661" s="213">
        <f t="shared" si="418"/>
        <v>0</v>
      </c>
      <c r="Y1661" s="213" t="s">
        <v>1</v>
      </c>
      <c r="Z1661" s="213">
        <v>1</v>
      </c>
      <c r="AA1661" s="102">
        <v>1</v>
      </c>
      <c r="AB1661" s="194">
        <v>95625</v>
      </c>
      <c r="AC1661" s="194"/>
      <c r="AD1661" s="194"/>
      <c r="AE1661" s="213">
        <f t="shared" si="419"/>
        <v>95625</v>
      </c>
      <c r="AF1661" s="213" t="s">
        <v>1</v>
      </c>
      <c r="AG1661" s="213">
        <v>1</v>
      </c>
      <c r="AH1661" s="102">
        <v>1</v>
      </c>
      <c r="AI1661" s="194">
        <v>95625</v>
      </c>
      <c r="AJ1661" s="194"/>
      <c r="AK1661" s="194"/>
      <c r="AL1661" s="213">
        <f t="shared" si="420"/>
        <v>95625</v>
      </c>
    </row>
    <row r="1662" spans="1:38">
      <c r="A1662" s="194">
        <v>31</v>
      </c>
      <c r="B1662" s="102" t="s">
        <v>6927</v>
      </c>
      <c r="C1662" s="102" t="s">
        <v>5283</v>
      </c>
      <c r="D1662" s="213">
        <v>1955</v>
      </c>
      <c r="E1662" s="213" t="s">
        <v>1103</v>
      </c>
      <c r="F1662" s="213" t="s">
        <v>1</v>
      </c>
      <c r="G1662" s="213" t="s">
        <v>1</v>
      </c>
      <c r="H1662" s="213">
        <v>1</v>
      </c>
      <c r="I1662" s="102">
        <v>1</v>
      </c>
      <c r="J1662" s="194">
        <v>95625</v>
      </c>
      <c r="K1662" s="194"/>
      <c r="L1662" s="194"/>
      <c r="M1662" s="213">
        <f>+J1662+K1662+L1662</f>
        <v>95625</v>
      </c>
      <c r="N1662" s="213">
        <v>1</v>
      </c>
      <c r="O1662" s="102">
        <v>1</v>
      </c>
      <c r="P1662" s="194">
        <v>95625</v>
      </c>
      <c r="Q1662" s="194"/>
      <c r="R1662" s="194"/>
      <c r="S1662" s="213">
        <f>P1662+Q1662+R1662</f>
        <v>95625</v>
      </c>
      <c r="T1662" s="213">
        <f t="shared" si="421"/>
        <v>0</v>
      </c>
      <c r="U1662" s="213">
        <f t="shared" si="421"/>
        <v>0</v>
      </c>
      <c r="V1662" s="213">
        <f t="shared" si="421"/>
        <v>0</v>
      </c>
      <c r="W1662" s="213">
        <f t="shared" si="421"/>
        <v>0</v>
      </c>
      <c r="X1662" s="213">
        <f t="shared" si="418"/>
        <v>0</v>
      </c>
      <c r="Y1662" s="213" t="s">
        <v>1</v>
      </c>
      <c r="Z1662" s="213">
        <v>1</v>
      </c>
      <c r="AA1662" s="102">
        <v>1</v>
      </c>
      <c r="AB1662" s="194">
        <v>95625</v>
      </c>
      <c r="AC1662" s="194"/>
      <c r="AD1662" s="194"/>
      <c r="AE1662" s="213">
        <f t="shared" si="419"/>
        <v>95625</v>
      </c>
      <c r="AF1662" s="213" t="s">
        <v>1</v>
      </c>
      <c r="AG1662" s="213">
        <v>1</v>
      </c>
      <c r="AH1662" s="102">
        <v>1</v>
      </c>
      <c r="AI1662" s="194">
        <v>95625</v>
      </c>
      <c r="AJ1662" s="194"/>
      <c r="AK1662" s="194"/>
      <c r="AL1662" s="213">
        <f t="shared" si="420"/>
        <v>95625</v>
      </c>
    </row>
    <row r="1663" spans="1:38">
      <c r="A1663" s="194">
        <v>32</v>
      </c>
      <c r="B1663" s="102" t="s">
        <v>1862</v>
      </c>
      <c r="C1663" s="102" t="s">
        <v>5282</v>
      </c>
      <c r="D1663" s="213">
        <v>1954</v>
      </c>
      <c r="E1663" s="213" t="s">
        <v>1103</v>
      </c>
      <c r="F1663" s="213" t="s">
        <v>1</v>
      </c>
      <c r="G1663" s="213" t="s">
        <v>1</v>
      </c>
      <c r="H1663" s="213">
        <v>1</v>
      </c>
      <c r="I1663" s="102">
        <v>1</v>
      </c>
      <c r="J1663" s="194">
        <v>95625</v>
      </c>
      <c r="K1663" s="194"/>
      <c r="L1663" s="194"/>
      <c r="M1663" s="213">
        <f t="shared" ref="M1663:M1671" si="424">+J1663+K1663+L1663</f>
        <v>95625</v>
      </c>
      <c r="N1663" s="213">
        <v>1</v>
      </c>
      <c r="O1663" s="102">
        <v>1</v>
      </c>
      <c r="P1663" s="194">
        <v>95625</v>
      </c>
      <c r="Q1663" s="194"/>
      <c r="R1663" s="194"/>
      <c r="S1663" s="213">
        <f t="shared" ref="S1663:S1671" si="425">P1663+Q1663+R1663</f>
        <v>95625</v>
      </c>
      <c r="T1663" s="213">
        <f t="shared" si="421"/>
        <v>0</v>
      </c>
      <c r="U1663" s="213">
        <f t="shared" si="421"/>
        <v>0</v>
      </c>
      <c r="V1663" s="213">
        <f t="shared" si="421"/>
        <v>0</v>
      </c>
      <c r="W1663" s="213">
        <f t="shared" si="421"/>
        <v>0</v>
      </c>
      <c r="X1663" s="213">
        <f t="shared" si="418"/>
        <v>0</v>
      </c>
      <c r="Y1663" s="213" t="s">
        <v>1</v>
      </c>
      <c r="Z1663" s="213">
        <v>1</v>
      </c>
      <c r="AA1663" s="102">
        <v>1</v>
      </c>
      <c r="AB1663" s="194">
        <v>95625</v>
      </c>
      <c r="AC1663" s="194"/>
      <c r="AD1663" s="194"/>
      <c r="AE1663" s="213">
        <f t="shared" si="419"/>
        <v>95625</v>
      </c>
      <c r="AF1663" s="213" t="s">
        <v>1</v>
      </c>
      <c r="AG1663" s="213">
        <v>1</v>
      </c>
      <c r="AH1663" s="102">
        <v>1</v>
      </c>
      <c r="AI1663" s="194">
        <v>95625</v>
      </c>
      <c r="AJ1663" s="194"/>
      <c r="AK1663" s="194"/>
      <c r="AL1663" s="213">
        <f t="shared" si="420"/>
        <v>95625</v>
      </c>
    </row>
    <row r="1664" spans="1:38">
      <c r="A1664" s="194">
        <v>33</v>
      </c>
      <c r="B1664" s="102" t="s">
        <v>4321</v>
      </c>
      <c r="C1664" s="102" t="s">
        <v>5283</v>
      </c>
      <c r="D1664" s="213">
        <v>1957</v>
      </c>
      <c r="E1664" s="213" t="s">
        <v>1103</v>
      </c>
      <c r="F1664" s="213" t="s">
        <v>1</v>
      </c>
      <c r="G1664" s="213" t="s">
        <v>1</v>
      </c>
      <c r="H1664" s="213">
        <v>1</v>
      </c>
      <c r="I1664" s="102">
        <v>1</v>
      </c>
      <c r="J1664" s="194">
        <v>95625</v>
      </c>
      <c r="K1664" s="194"/>
      <c r="L1664" s="194"/>
      <c r="M1664" s="213">
        <f t="shared" si="424"/>
        <v>95625</v>
      </c>
      <c r="N1664" s="213">
        <v>1</v>
      </c>
      <c r="O1664" s="102">
        <v>1</v>
      </c>
      <c r="P1664" s="194">
        <v>95625</v>
      </c>
      <c r="Q1664" s="194"/>
      <c r="R1664" s="194"/>
      <c r="S1664" s="213">
        <f t="shared" si="425"/>
        <v>95625</v>
      </c>
      <c r="T1664" s="213">
        <f t="shared" si="421"/>
        <v>0</v>
      </c>
      <c r="U1664" s="213">
        <f t="shared" si="421"/>
        <v>0</v>
      </c>
      <c r="V1664" s="213">
        <f t="shared" si="421"/>
        <v>0</v>
      </c>
      <c r="W1664" s="213">
        <f t="shared" si="421"/>
        <v>0</v>
      </c>
      <c r="X1664" s="213">
        <f t="shared" si="418"/>
        <v>0</v>
      </c>
      <c r="Y1664" s="213" t="s">
        <v>1</v>
      </c>
      <c r="Z1664" s="213">
        <v>1</v>
      </c>
      <c r="AA1664" s="102">
        <v>1</v>
      </c>
      <c r="AB1664" s="194">
        <v>95625</v>
      </c>
      <c r="AC1664" s="194"/>
      <c r="AD1664" s="194"/>
      <c r="AE1664" s="213">
        <f t="shared" si="419"/>
        <v>95625</v>
      </c>
      <c r="AF1664" s="213" t="s">
        <v>1</v>
      </c>
      <c r="AG1664" s="213">
        <v>1</v>
      </c>
      <c r="AH1664" s="102">
        <v>1</v>
      </c>
      <c r="AI1664" s="194">
        <v>95625</v>
      </c>
      <c r="AJ1664" s="194"/>
      <c r="AK1664" s="194"/>
      <c r="AL1664" s="213">
        <f t="shared" si="420"/>
        <v>95625</v>
      </c>
    </row>
    <row r="1665" spans="1:38">
      <c r="A1665" s="194">
        <v>34</v>
      </c>
      <c r="B1665" s="102" t="s">
        <v>5583</v>
      </c>
      <c r="C1665" s="102" t="s">
        <v>5282</v>
      </c>
      <c r="D1665" s="213">
        <v>1966</v>
      </c>
      <c r="E1665" s="213" t="s">
        <v>1103</v>
      </c>
      <c r="F1665" s="213" t="s">
        <v>1</v>
      </c>
      <c r="G1665" s="213" t="s">
        <v>1</v>
      </c>
      <c r="H1665" s="213">
        <v>1</v>
      </c>
      <c r="I1665" s="102">
        <v>1</v>
      </c>
      <c r="J1665" s="194">
        <v>95625</v>
      </c>
      <c r="K1665" s="194"/>
      <c r="L1665" s="194"/>
      <c r="M1665" s="213">
        <f t="shared" si="424"/>
        <v>95625</v>
      </c>
      <c r="N1665" s="213">
        <v>1</v>
      </c>
      <c r="O1665" s="102">
        <v>1</v>
      </c>
      <c r="P1665" s="194">
        <v>95625</v>
      </c>
      <c r="Q1665" s="194"/>
      <c r="R1665" s="194"/>
      <c r="S1665" s="213">
        <f t="shared" si="425"/>
        <v>95625</v>
      </c>
      <c r="T1665" s="213">
        <f t="shared" si="421"/>
        <v>0</v>
      </c>
      <c r="U1665" s="213">
        <f t="shared" si="421"/>
        <v>0</v>
      </c>
      <c r="V1665" s="213">
        <f t="shared" si="421"/>
        <v>0</v>
      </c>
      <c r="W1665" s="213">
        <f t="shared" si="421"/>
        <v>0</v>
      </c>
      <c r="X1665" s="213">
        <f t="shared" si="418"/>
        <v>0</v>
      </c>
      <c r="Y1665" s="213" t="s">
        <v>1</v>
      </c>
      <c r="Z1665" s="213">
        <v>1</v>
      </c>
      <c r="AA1665" s="102">
        <v>1</v>
      </c>
      <c r="AB1665" s="194">
        <v>95625</v>
      </c>
      <c r="AC1665" s="194"/>
      <c r="AD1665" s="194"/>
      <c r="AE1665" s="213">
        <f t="shared" si="419"/>
        <v>95625</v>
      </c>
      <c r="AF1665" s="213" t="s">
        <v>1</v>
      </c>
      <c r="AG1665" s="213">
        <v>1</v>
      </c>
      <c r="AH1665" s="102">
        <v>1</v>
      </c>
      <c r="AI1665" s="194">
        <v>95625</v>
      </c>
      <c r="AJ1665" s="194"/>
      <c r="AK1665" s="194"/>
      <c r="AL1665" s="213">
        <f t="shared" si="420"/>
        <v>95625</v>
      </c>
    </row>
    <row r="1666" spans="1:38">
      <c r="A1666" s="194">
        <v>35</v>
      </c>
      <c r="B1666" s="102" t="s">
        <v>4330</v>
      </c>
      <c r="C1666" s="102" t="s">
        <v>5283</v>
      </c>
      <c r="D1666" s="213">
        <v>1958</v>
      </c>
      <c r="E1666" s="213" t="s">
        <v>1103</v>
      </c>
      <c r="F1666" s="213" t="s">
        <v>1</v>
      </c>
      <c r="G1666" s="213" t="s">
        <v>1</v>
      </c>
      <c r="H1666" s="213">
        <v>1</v>
      </c>
      <c r="I1666" s="102">
        <v>1</v>
      </c>
      <c r="J1666" s="194">
        <v>95625</v>
      </c>
      <c r="K1666" s="194"/>
      <c r="L1666" s="194"/>
      <c r="M1666" s="213">
        <f t="shared" si="424"/>
        <v>95625</v>
      </c>
      <c r="N1666" s="213">
        <v>1</v>
      </c>
      <c r="O1666" s="102">
        <v>1</v>
      </c>
      <c r="P1666" s="194">
        <v>95625</v>
      </c>
      <c r="Q1666" s="194"/>
      <c r="R1666" s="194"/>
      <c r="S1666" s="213">
        <f t="shared" si="425"/>
        <v>95625</v>
      </c>
      <c r="T1666" s="213">
        <f t="shared" si="421"/>
        <v>0</v>
      </c>
      <c r="U1666" s="213">
        <f t="shared" si="421"/>
        <v>0</v>
      </c>
      <c r="V1666" s="213">
        <f t="shared" si="421"/>
        <v>0</v>
      </c>
      <c r="W1666" s="213">
        <f t="shared" si="421"/>
        <v>0</v>
      </c>
      <c r="X1666" s="213">
        <f t="shared" si="418"/>
        <v>0</v>
      </c>
      <c r="Y1666" s="213" t="s">
        <v>1</v>
      </c>
      <c r="Z1666" s="213">
        <v>1</v>
      </c>
      <c r="AA1666" s="102">
        <v>1</v>
      </c>
      <c r="AB1666" s="194">
        <v>95625</v>
      </c>
      <c r="AC1666" s="194"/>
      <c r="AD1666" s="194"/>
      <c r="AE1666" s="213">
        <f t="shared" si="419"/>
        <v>95625</v>
      </c>
      <c r="AF1666" s="213" t="s">
        <v>1</v>
      </c>
      <c r="AG1666" s="213">
        <v>1</v>
      </c>
      <c r="AH1666" s="102">
        <v>1</v>
      </c>
      <c r="AI1666" s="194">
        <v>95625</v>
      </c>
      <c r="AJ1666" s="194"/>
      <c r="AK1666" s="194"/>
      <c r="AL1666" s="213">
        <f t="shared" si="420"/>
        <v>95625</v>
      </c>
    </row>
    <row r="1667" spans="1:38">
      <c r="A1667" s="194">
        <v>36</v>
      </c>
      <c r="B1667" s="102" t="s">
        <v>8290</v>
      </c>
      <c r="C1667" s="102" t="s">
        <v>5282</v>
      </c>
      <c r="D1667" s="213">
        <v>1974</v>
      </c>
      <c r="E1667" s="213" t="s">
        <v>1103</v>
      </c>
      <c r="F1667" s="213" t="s">
        <v>1</v>
      </c>
      <c r="G1667" s="213" t="s">
        <v>1</v>
      </c>
      <c r="H1667" s="213">
        <v>1</v>
      </c>
      <c r="I1667" s="102">
        <v>1</v>
      </c>
      <c r="J1667" s="194">
        <v>104000</v>
      </c>
      <c r="K1667" s="194"/>
      <c r="L1667" s="194"/>
      <c r="M1667" s="213">
        <f t="shared" si="424"/>
        <v>104000</v>
      </c>
      <c r="N1667" s="213">
        <v>1</v>
      </c>
      <c r="O1667" s="102">
        <v>1</v>
      </c>
      <c r="P1667" s="194">
        <v>104000</v>
      </c>
      <c r="Q1667" s="194"/>
      <c r="R1667" s="194"/>
      <c r="S1667" s="213">
        <f t="shared" si="425"/>
        <v>104000</v>
      </c>
      <c r="T1667" s="213">
        <f t="shared" si="421"/>
        <v>0</v>
      </c>
      <c r="U1667" s="213">
        <f t="shared" si="421"/>
        <v>0</v>
      </c>
      <c r="V1667" s="213">
        <f t="shared" si="421"/>
        <v>0</v>
      </c>
      <c r="W1667" s="213">
        <f t="shared" si="421"/>
        <v>0</v>
      </c>
      <c r="X1667" s="213">
        <f t="shared" si="418"/>
        <v>0</v>
      </c>
      <c r="Y1667" s="213" t="s">
        <v>1</v>
      </c>
      <c r="Z1667" s="213">
        <v>1</v>
      </c>
      <c r="AA1667" s="102">
        <v>1</v>
      </c>
      <c r="AB1667" s="194">
        <v>104000</v>
      </c>
      <c r="AC1667" s="194"/>
      <c r="AD1667" s="194"/>
      <c r="AE1667" s="213">
        <f t="shared" si="419"/>
        <v>104000</v>
      </c>
      <c r="AF1667" s="213" t="s">
        <v>1</v>
      </c>
      <c r="AG1667" s="213">
        <v>1</v>
      </c>
      <c r="AH1667" s="102">
        <v>1</v>
      </c>
      <c r="AI1667" s="194">
        <v>104000</v>
      </c>
      <c r="AJ1667" s="194"/>
      <c r="AK1667" s="194"/>
      <c r="AL1667" s="213">
        <f t="shared" si="420"/>
        <v>104000</v>
      </c>
    </row>
    <row r="1668" spans="1:38">
      <c r="A1668" s="194">
        <v>37</v>
      </c>
      <c r="B1668" s="102" t="s">
        <v>4331</v>
      </c>
      <c r="C1668" s="102" t="s">
        <v>5282</v>
      </c>
      <c r="D1668" s="213">
        <v>1978</v>
      </c>
      <c r="E1668" s="213" t="s">
        <v>1103</v>
      </c>
      <c r="F1668" s="213" t="s">
        <v>1</v>
      </c>
      <c r="G1668" s="213" t="s">
        <v>1</v>
      </c>
      <c r="H1668" s="213">
        <v>1</v>
      </c>
      <c r="I1668" s="102">
        <v>1</v>
      </c>
      <c r="J1668" s="194">
        <v>104000</v>
      </c>
      <c r="K1668" s="194"/>
      <c r="L1668" s="194"/>
      <c r="M1668" s="213">
        <f t="shared" si="424"/>
        <v>104000</v>
      </c>
      <c r="N1668" s="213">
        <v>1</v>
      </c>
      <c r="O1668" s="102">
        <v>1</v>
      </c>
      <c r="P1668" s="194">
        <v>104000</v>
      </c>
      <c r="Q1668" s="194"/>
      <c r="R1668" s="194"/>
      <c r="S1668" s="213">
        <f t="shared" si="425"/>
        <v>104000</v>
      </c>
      <c r="T1668" s="213">
        <f t="shared" ref="T1668:W1674" si="426">I1668-O1668</f>
        <v>0</v>
      </c>
      <c r="U1668" s="213">
        <f t="shared" si="426"/>
        <v>0</v>
      </c>
      <c r="V1668" s="213">
        <f t="shared" si="426"/>
        <v>0</v>
      </c>
      <c r="W1668" s="213">
        <f t="shared" si="426"/>
        <v>0</v>
      </c>
      <c r="X1668" s="213">
        <f t="shared" si="418"/>
        <v>0</v>
      </c>
      <c r="Y1668" s="213" t="s">
        <v>1</v>
      </c>
      <c r="Z1668" s="213">
        <v>1</v>
      </c>
      <c r="AA1668" s="102">
        <v>1</v>
      </c>
      <c r="AB1668" s="194">
        <v>104000</v>
      </c>
      <c r="AC1668" s="194"/>
      <c r="AD1668" s="194"/>
      <c r="AE1668" s="213">
        <f t="shared" si="419"/>
        <v>104000</v>
      </c>
      <c r="AF1668" s="213" t="s">
        <v>1</v>
      </c>
      <c r="AG1668" s="213">
        <v>1</v>
      </c>
      <c r="AH1668" s="102">
        <v>1</v>
      </c>
      <c r="AI1668" s="194">
        <v>104000</v>
      </c>
      <c r="AJ1668" s="194"/>
      <c r="AK1668" s="194"/>
      <c r="AL1668" s="213">
        <f t="shared" si="420"/>
        <v>104000</v>
      </c>
    </row>
    <row r="1669" spans="1:38">
      <c r="A1669" s="194">
        <v>38</v>
      </c>
      <c r="B1669" s="102" t="s">
        <v>5584</v>
      </c>
      <c r="C1669" s="102" t="s">
        <v>5282</v>
      </c>
      <c r="D1669" s="213">
        <v>1954</v>
      </c>
      <c r="E1669" s="213" t="s">
        <v>1103</v>
      </c>
      <c r="F1669" s="213" t="s">
        <v>1</v>
      </c>
      <c r="G1669" s="213" t="s">
        <v>1</v>
      </c>
      <c r="H1669" s="213">
        <v>1</v>
      </c>
      <c r="I1669" s="102">
        <v>1</v>
      </c>
      <c r="J1669" s="194">
        <v>95625</v>
      </c>
      <c r="K1669" s="194"/>
      <c r="L1669" s="194"/>
      <c r="M1669" s="213">
        <f t="shared" si="424"/>
        <v>95625</v>
      </c>
      <c r="N1669" s="213">
        <v>1</v>
      </c>
      <c r="O1669" s="102">
        <v>1</v>
      </c>
      <c r="P1669" s="194">
        <v>95625</v>
      </c>
      <c r="Q1669" s="194"/>
      <c r="R1669" s="194"/>
      <c r="S1669" s="213">
        <f t="shared" si="425"/>
        <v>95625</v>
      </c>
      <c r="T1669" s="213">
        <f t="shared" si="426"/>
        <v>0</v>
      </c>
      <c r="U1669" s="213">
        <f t="shared" si="426"/>
        <v>0</v>
      </c>
      <c r="V1669" s="213">
        <f t="shared" si="426"/>
        <v>0</v>
      </c>
      <c r="W1669" s="213">
        <f t="shared" si="426"/>
        <v>0</v>
      </c>
      <c r="X1669" s="213">
        <f t="shared" si="418"/>
        <v>0</v>
      </c>
      <c r="Y1669" s="213" t="s">
        <v>1</v>
      </c>
      <c r="Z1669" s="213">
        <v>1</v>
      </c>
      <c r="AA1669" s="102">
        <v>1</v>
      </c>
      <c r="AB1669" s="194">
        <v>95625</v>
      </c>
      <c r="AC1669" s="194"/>
      <c r="AD1669" s="194"/>
      <c r="AE1669" s="213">
        <f t="shared" si="419"/>
        <v>95625</v>
      </c>
      <c r="AF1669" s="213" t="s">
        <v>1</v>
      </c>
      <c r="AG1669" s="213">
        <v>1</v>
      </c>
      <c r="AH1669" s="102">
        <v>1</v>
      </c>
      <c r="AI1669" s="194">
        <v>95625</v>
      </c>
      <c r="AJ1669" s="194"/>
      <c r="AK1669" s="194"/>
      <c r="AL1669" s="213">
        <f t="shared" si="420"/>
        <v>95625</v>
      </c>
    </row>
    <row r="1670" spans="1:38">
      <c r="A1670" s="194">
        <v>39</v>
      </c>
      <c r="B1670" s="102" t="s">
        <v>8291</v>
      </c>
      <c r="C1670" s="102" t="s">
        <v>5282</v>
      </c>
      <c r="D1670" s="213">
        <v>1982</v>
      </c>
      <c r="E1670" s="213" t="s">
        <v>1103</v>
      </c>
      <c r="F1670" s="213" t="s">
        <v>1</v>
      </c>
      <c r="G1670" s="213" t="s">
        <v>1</v>
      </c>
      <c r="H1670" s="213">
        <v>1</v>
      </c>
      <c r="I1670" s="102">
        <v>1</v>
      </c>
      <c r="J1670" s="194">
        <v>104000</v>
      </c>
      <c r="K1670" s="194"/>
      <c r="L1670" s="194"/>
      <c r="M1670" s="213">
        <f t="shared" si="424"/>
        <v>104000</v>
      </c>
      <c r="N1670" s="213">
        <v>1</v>
      </c>
      <c r="O1670" s="102">
        <v>1</v>
      </c>
      <c r="P1670" s="194">
        <v>104000</v>
      </c>
      <c r="Q1670" s="194"/>
      <c r="R1670" s="194"/>
      <c r="S1670" s="213">
        <f t="shared" si="425"/>
        <v>104000</v>
      </c>
      <c r="T1670" s="213">
        <f t="shared" si="426"/>
        <v>0</v>
      </c>
      <c r="U1670" s="213">
        <f t="shared" si="426"/>
        <v>0</v>
      </c>
      <c r="V1670" s="213">
        <f t="shared" si="426"/>
        <v>0</v>
      </c>
      <c r="W1670" s="213">
        <f t="shared" si="426"/>
        <v>0</v>
      </c>
      <c r="X1670" s="213">
        <f t="shared" si="418"/>
        <v>0</v>
      </c>
      <c r="Y1670" s="213" t="s">
        <v>1</v>
      </c>
      <c r="Z1670" s="213">
        <v>1</v>
      </c>
      <c r="AA1670" s="102">
        <v>1</v>
      </c>
      <c r="AB1670" s="194">
        <v>104000</v>
      </c>
      <c r="AC1670" s="194"/>
      <c r="AD1670" s="194"/>
      <c r="AE1670" s="213">
        <f t="shared" si="419"/>
        <v>104000</v>
      </c>
      <c r="AF1670" s="213" t="s">
        <v>1</v>
      </c>
      <c r="AG1670" s="213">
        <v>1</v>
      </c>
      <c r="AH1670" s="102">
        <v>1</v>
      </c>
      <c r="AI1670" s="194">
        <v>104000</v>
      </c>
      <c r="AJ1670" s="194"/>
      <c r="AK1670" s="194"/>
      <c r="AL1670" s="213">
        <f t="shared" si="420"/>
        <v>104000</v>
      </c>
    </row>
    <row r="1671" spans="1:38">
      <c r="A1671" s="194">
        <v>40</v>
      </c>
      <c r="B1671" s="102" t="s">
        <v>4332</v>
      </c>
      <c r="C1671" s="102" t="s">
        <v>5282</v>
      </c>
      <c r="D1671" s="213">
        <v>1963</v>
      </c>
      <c r="E1671" s="213" t="s">
        <v>1103</v>
      </c>
      <c r="F1671" s="213" t="s">
        <v>1</v>
      </c>
      <c r="G1671" s="213" t="s">
        <v>1</v>
      </c>
      <c r="H1671" s="213">
        <v>1</v>
      </c>
      <c r="I1671" s="102">
        <v>1</v>
      </c>
      <c r="J1671" s="194">
        <v>95625</v>
      </c>
      <c r="K1671" s="194"/>
      <c r="L1671" s="194"/>
      <c r="M1671" s="213">
        <f t="shared" si="424"/>
        <v>95625</v>
      </c>
      <c r="N1671" s="213">
        <v>1</v>
      </c>
      <c r="O1671" s="102">
        <v>1</v>
      </c>
      <c r="P1671" s="194">
        <v>95625</v>
      </c>
      <c r="Q1671" s="194"/>
      <c r="R1671" s="194"/>
      <c r="S1671" s="213">
        <f t="shared" si="425"/>
        <v>95625</v>
      </c>
      <c r="T1671" s="213">
        <f t="shared" si="426"/>
        <v>0</v>
      </c>
      <c r="U1671" s="213">
        <f t="shared" si="426"/>
        <v>0</v>
      </c>
      <c r="V1671" s="213">
        <f t="shared" si="426"/>
        <v>0</v>
      </c>
      <c r="W1671" s="213">
        <f t="shared" si="426"/>
        <v>0</v>
      </c>
      <c r="X1671" s="213">
        <f t="shared" si="418"/>
        <v>0</v>
      </c>
      <c r="Y1671" s="213" t="s">
        <v>1</v>
      </c>
      <c r="Z1671" s="213">
        <v>1</v>
      </c>
      <c r="AA1671" s="102">
        <v>1</v>
      </c>
      <c r="AB1671" s="194">
        <v>95625</v>
      </c>
      <c r="AC1671" s="194"/>
      <c r="AD1671" s="194"/>
      <c r="AE1671" s="213">
        <f t="shared" si="419"/>
        <v>95625</v>
      </c>
      <c r="AF1671" s="213" t="s">
        <v>1</v>
      </c>
      <c r="AG1671" s="213">
        <v>1</v>
      </c>
      <c r="AH1671" s="102">
        <v>1</v>
      </c>
      <c r="AI1671" s="194">
        <v>95625</v>
      </c>
      <c r="AJ1671" s="194"/>
      <c r="AK1671" s="194"/>
      <c r="AL1671" s="213">
        <f t="shared" si="420"/>
        <v>95625</v>
      </c>
    </row>
    <row r="1672" spans="1:38">
      <c r="A1672" s="194">
        <v>41</v>
      </c>
      <c r="B1672" s="102" t="s">
        <v>1480</v>
      </c>
      <c r="C1672" s="102" t="s">
        <v>5282</v>
      </c>
      <c r="D1672" s="213">
        <v>1966</v>
      </c>
      <c r="E1672" s="213" t="s">
        <v>1103</v>
      </c>
      <c r="F1672" s="213" t="s">
        <v>1</v>
      </c>
      <c r="G1672" s="213" t="s">
        <v>1</v>
      </c>
      <c r="H1672" s="213">
        <v>1</v>
      </c>
      <c r="I1672" s="102">
        <v>1</v>
      </c>
      <c r="J1672" s="194">
        <v>95625</v>
      </c>
      <c r="K1672" s="194"/>
      <c r="L1672" s="194"/>
      <c r="M1672" s="213">
        <f>+J1672+K1672+L1672</f>
        <v>95625</v>
      </c>
      <c r="N1672" s="213">
        <v>1</v>
      </c>
      <c r="O1672" s="102">
        <v>1</v>
      </c>
      <c r="P1672" s="194">
        <v>95625</v>
      </c>
      <c r="Q1672" s="194"/>
      <c r="R1672" s="194"/>
      <c r="S1672" s="213">
        <f>P1672+Q1672+R1672</f>
        <v>95625</v>
      </c>
      <c r="T1672" s="213">
        <f t="shared" si="426"/>
        <v>0</v>
      </c>
      <c r="U1672" s="213">
        <f t="shared" si="426"/>
        <v>0</v>
      </c>
      <c r="V1672" s="213">
        <f t="shared" si="426"/>
        <v>0</v>
      </c>
      <c r="W1672" s="213">
        <f t="shared" si="426"/>
        <v>0</v>
      </c>
      <c r="X1672" s="213">
        <f t="shared" si="418"/>
        <v>0</v>
      </c>
      <c r="Y1672" s="213" t="s">
        <v>1</v>
      </c>
      <c r="Z1672" s="213">
        <v>1</v>
      </c>
      <c r="AA1672" s="102">
        <v>1</v>
      </c>
      <c r="AB1672" s="194">
        <v>95625</v>
      </c>
      <c r="AC1672" s="194"/>
      <c r="AD1672" s="194"/>
      <c r="AE1672" s="213">
        <f t="shared" si="419"/>
        <v>95625</v>
      </c>
      <c r="AF1672" s="213" t="s">
        <v>1</v>
      </c>
      <c r="AG1672" s="213">
        <v>1</v>
      </c>
      <c r="AH1672" s="102">
        <v>1</v>
      </c>
      <c r="AI1672" s="194">
        <v>95625</v>
      </c>
      <c r="AJ1672" s="194"/>
      <c r="AK1672" s="194"/>
      <c r="AL1672" s="213">
        <f t="shared" si="420"/>
        <v>95625</v>
      </c>
    </row>
    <row r="1673" spans="1:38">
      <c r="A1673" s="194">
        <v>42</v>
      </c>
      <c r="B1673" s="102" t="s">
        <v>8292</v>
      </c>
      <c r="C1673" s="102" t="s">
        <v>5282</v>
      </c>
      <c r="D1673" s="213">
        <v>1966</v>
      </c>
      <c r="E1673" s="213" t="s">
        <v>1103</v>
      </c>
      <c r="F1673" s="213" t="s">
        <v>1</v>
      </c>
      <c r="G1673" s="213" t="s">
        <v>1</v>
      </c>
      <c r="H1673" s="213">
        <v>1</v>
      </c>
      <c r="I1673" s="102">
        <v>1</v>
      </c>
      <c r="J1673" s="194">
        <v>95625</v>
      </c>
      <c r="K1673" s="194"/>
      <c r="L1673" s="194"/>
      <c r="M1673" s="213">
        <f>+J1673+K1673+L1673</f>
        <v>95625</v>
      </c>
      <c r="N1673" s="213">
        <v>1</v>
      </c>
      <c r="O1673" s="102">
        <v>1</v>
      </c>
      <c r="P1673" s="194">
        <v>95625</v>
      </c>
      <c r="Q1673" s="194"/>
      <c r="R1673" s="194"/>
      <c r="S1673" s="213">
        <f>P1673+Q1673+R1673</f>
        <v>95625</v>
      </c>
      <c r="T1673" s="213">
        <f t="shared" si="426"/>
        <v>0</v>
      </c>
      <c r="U1673" s="213">
        <f t="shared" si="426"/>
        <v>0</v>
      </c>
      <c r="V1673" s="213">
        <f t="shared" si="426"/>
        <v>0</v>
      </c>
      <c r="W1673" s="213">
        <f t="shared" si="426"/>
        <v>0</v>
      </c>
      <c r="X1673" s="213">
        <f t="shared" si="418"/>
        <v>0</v>
      </c>
      <c r="Y1673" s="213" t="s">
        <v>1</v>
      </c>
      <c r="Z1673" s="213">
        <v>1</v>
      </c>
      <c r="AA1673" s="102">
        <v>1</v>
      </c>
      <c r="AB1673" s="194">
        <v>95625</v>
      </c>
      <c r="AC1673" s="194"/>
      <c r="AD1673" s="194"/>
      <c r="AE1673" s="213">
        <f t="shared" si="419"/>
        <v>95625</v>
      </c>
      <c r="AF1673" s="213" t="s">
        <v>1</v>
      </c>
      <c r="AG1673" s="213">
        <v>1</v>
      </c>
      <c r="AH1673" s="102">
        <v>1</v>
      </c>
      <c r="AI1673" s="194">
        <v>95625</v>
      </c>
      <c r="AJ1673" s="194"/>
      <c r="AK1673" s="194"/>
      <c r="AL1673" s="213">
        <f t="shared" si="420"/>
        <v>95625</v>
      </c>
    </row>
    <row r="1674" spans="1:38">
      <c r="A1674" s="194">
        <v>43</v>
      </c>
      <c r="B1674" s="102" t="s">
        <v>4339</v>
      </c>
      <c r="C1674" s="102" t="s">
        <v>5283</v>
      </c>
      <c r="D1674" s="213">
        <v>1958</v>
      </c>
      <c r="E1674" s="213" t="s">
        <v>1101</v>
      </c>
      <c r="F1674" s="213" t="s">
        <v>1</v>
      </c>
      <c r="G1674" s="213" t="s">
        <v>1</v>
      </c>
      <c r="H1674" s="213">
        <v>1.2</v>
      </c>
      <c r="I1674" s="102">
        <v>1</v>
      </c>
      <c r="J1674" s="194">
        <v>99840</v>
      </c>
      <c r="K1674" s="194"/>
      <c r="L1674" s="194"/>
      <c r="M1674" s="213">
        <f>+J1674+K1674+L1674</f>
        <v>99840</v>
      </c>
      <c r="N1674" s="213">
        <v>1.2</v>
      </c>
      <c r="O1674" s="102">
        <v>1</v>
      </c>
      <c r="P1674" s="194">
        <v>99840</v>
      </c>
      <c r="Q1674" s="194"/>
      <c r="R1674" s="194"/>
      <c r="S1674" s="213">
        <f>P1674+Q1674+R1674</f>
        <v>99840</v>
      </c>
      <c r="T1674" s="213">
        <f t="shared" si="426"/>
        <v>0</v>
      </c>
      <c r="U1674" s="213">
        <f t="shared" si="426"/>
        <v>0</v>
      </c>
      <c r="V1674" s="213">
        <f t="shared" si="426"/>
        <v>0</v>
      </c>
      <c r="W1674" s="213">
        <f t="shared" si="426"/>
        <v>0</v>
      </c>
      <c r="X1674" s="213">
        <f t="shared" si="418"/>
        <v>0</v>
      </c>
      <c r="Y1674" s="213" t="s">
        <v>1</v>
      </c>
      <c r="Z1674" s="213">
        <v>1.2</v>
      </c>
      <c r="AA1674" s="102">
        <v>1</v>
      </c>
      <c r="AB1674" s="194">
        <v>99840</v>
      </c>
      <c r="AC1674" s="194"/>
      <c r="AD1674" s="194"/>
      <c r="AE1674" s="213">
        <f t="shared" si="419"/>
        <v>99840</v>
      </c>
      <c r="AF1674" s="213" t="s">
        <v>1</v>
      </c>
      <c r="AG1674" s="213">
        <v>1.2</v>
      </c>
      <c r="AH1674" s="102">
        <v>1</v>
      </c>
      <c r="AI1674" s="194">
        <v>99840</v>
      </c>
      <c r="AJ1674" s="194"/>
      <c r="AK1674" s="194"/>
      <c r="AL1674" s="213">
        <f t="shared" si="420"/>
        <v>99840</v>
      </c>
    </row>
    <row r="1675" spans="1:38">
      <c r="A1675" s="194">
        <v>44</v>
      </c>
      <c r="B1675" s="102" t="s">
        <v>6928</v>
      </c>
      <c r="C1675" s="102" t="s">
        <v>5283</v>
      </c>
      <c r="D1675" s="213">
        <v>1965</v>
      </c>
      <c r="E1675" s="213" t="s">
        <v>1101</v>
      </c>
      <c r="F1675" s="213"/>
      <c r="G1675" s="213"/>
      <c r="H1675" s="213">
        <v>1.2</v>
      </c>
      <c r="I1675" s="102">
        <v>1</v>
      </c>
      <c r="J1675" s="194">
        <v>99840</v>
      </c>
      <c r="K1675" s="194"/>
      <c r="L1675" s="194"/>
      <c r="M1675" s="213">
        <f>+J1675+K1675+L1675</f>
        <v>99840</v>
      </c>
      <c r="N1675" s="213">
        <v>1.2</v>
      </c>
      <c r="O1675" s="102">
        <v>1</v>
      </c>
      <c r="P1675" s="194">
        <v>99840</v>
      </c>
      <c r="Q1675" s="194"/>
      <c r="R1675" s="194"/>
      <c r="S1675" s="213">
        <f>P1675+Q1675+R1675</f>
        <v>99840</v>
      </c>
      <c r="T1675" s="213">
        <f>I1675-O1675</f>
        <v>0</v>
      </c>
      <c r="U1675" s="213">
        <f>J1675-P1675</f>
        <v>0</v>
      </c>
      <c r="V1675" s="213">
        <f>K1675-Q1675</f>
        <v>0</v>
      </c>
      <c r="W1675" s="213">
        <f>L1675-R1675</f>
        <v>0</v>
      </c>
      <c r="X1675" s="213">
        <f>U1675+V1675+W1675</f>
        <v>0</v>
      </c>
      <c r="Y1675" s="213" t="s">
        <v>1</v>
      </c>
      <c r="Z1675" s="213">
        <v>1.2</v>
      </c>
      <c r="AA1675" s="102">
        <v>1</v>
      </c>
      <c r="AB1675" s="194">
        <v>99840</v>
      </c>
      <c r="AC1675" s="194"/>
      <c r="AD1675" s="194"/>
      <c r="AE1675" s="213">
        <f>AB1675+AC1675+AD1675</f>
        <v>99840</v>
      </c>
      <c r="AF1675" s="213"/>
      <c r="AG1675" s="213">
        <v>1.2</v>
      </c>
      <c r="AH1675" s="102">
        <v>1</v>
      </c>
      <c r="AI1675" s="194">
        <v>99840</v>
      </c>
      <c r="AJ1675" s="194"/>
      <c r="AK1675" s="194"/>
      <c r="AL1675" s="213">
        <f>AI1675+AJ1675+AK1675</f>
        <v>99840</v>
      </c>
    </row>
    <row r="1676" spans="1:38" s="216" customFormat="1" ht="14.25">
      <c r="A1676" s="211"/>
      <c r="B1676" s="1108"/>
      <c r="C1676" s="219"/>
      <c r="D1676" s="215"/>
      <c r="E1676" s="215"/>
      <c r="F1676" s="215" t="s">
        <v>1</v>
      </c>
      <c r="G1676" s="215" t="s">
        <v>1</v>
      </c>
      <c r="H1676" s="215" t="s">
        <v>1</v>
      </c>
      <c r="I1676" s="215">
        <f>SUM(I1632:I1675)</f>
        <v>44</v>
      </c>
      <c r="J1676" s="215">
        <f>SUM(J1632:J1675)</f>
        <v>4645785</v>
      </c>
      <c r="K1676" s="215">
        <f>SUM(K1632:K1675)</f>
        <v>0</v>
      </c>
      <c r="L1676" s="215">
        <f>SUM(L1632:L1675)</f>
        <v>0</v>
      </c>
      <c r="M1676" s="215">
        <f>SUM(M1632:M1675)</f>
        <v>4645785</v>
      </c>
      <c r="N1676" s="215"/>
      <c r="O1676" s="215">
        <f t="shared" ref="O1676:X1676" si="427">SUM(O1632:O1675)</f>
        <v>44</v>
      </c>
      <c r="P1676" s="215">
        <f t="shared" si="427"/>
        <v>4645785</v>
      </c>
      <c r="Q1676" s="215">
        <f t="shared" si="427"/>
        <v>0</v>
      </c>
      <c r="R1676" s="215">
        <f t="shared" si="427"/>
        <v>0</v>
      </c>
      <c r="S1676" s="215">
        <f t="shared" si="427"/>
        <v>4645785</v>
      </c>
      <c r="T1676" s="215">
        <f t="shared" si="427"/>
        <v>0</v>
      </c>
      <c r="U1676" s="215">
        <f t="shared" si="427"/>
        <v>0</v>
      </c>
      <c r="V1676" s="215">
        <f t="shared" si="427"/>
        <v>0</v>
      </c>
      <c r="W1676" s="215">
        <f t="shared" si="427"/>
        <v>0</v>
      </c>
      <c r="X1676" s="215">
        <f t="shared" si="427"/>
        <v>0</v>
      </c>
      <c r="Y1676" s="215"/>
      <c r="Z1676" s="215"/>
      <c r="AA1676" s="215">
        <f>SUM(AA1632:AA1675)</f>
        <v>44</v>
      </c>
      <c r="AB1676" s="215">
        <f>SUM(AB1632:AB1675)</f>
        <v>4645785</v>
      </c>
      <c r="AC1676" s="215">
        <f>SUM(AC1632:AC1675)</f>
        <v>0</v>
      </c>
      <c r="AD1676" s="215">
        <f>SUM(AD1632:AD1675)</f>
        <v>0</v>
      </c>
      <c r="AE1676" s="215">
        <f>SUM(AE1632:AE1675)</f>
        <v>4645785</v>
      </c>
      <c r="AF1676" s="215"/>
      <c r="AG1676" s="215"/>
      <c r="AH1676" s="215">
        <f>SUM(AH1632:AH1675)</f>
        <v>44</v>
      </c>
      <c r="AI1676" s="215">
        <f>SUM(AI1632:AI1675)</f>
        <v>4645785</v>
      </c>
      <c r="AJ1676" s="215">
        <f>SUM(AJ1632:AJ1675)</f>
        <v>0</v>
      </c>
      <c r="AK1676" s="215">
        <f>SUM(AK1632:AK1675)</f>
        <v>0</v>
      </c>
      <c r="AL1676" s="215">
        <f>SUM(AL1632:AL1675)</f>
        <v>4645785</v>
      </c>
    </row>
    <row r="1677" spans="1:38" s="216" customFormat="1" ht="30" customHeight="1" thickBot="1">
      <c r="A1677" s="211"/>
      <c r="B1677" s="545" t="s">
        <v>5395</v>
      </c>
      <c r="C1677" s="545"/>
      <c r="D1677" s="215" t="s">
        <v>1</v>
      </c>
      <c r="E1677" s="215" t="s">
        <v>1</v>
      </c>
      <c r="F1677" s="215" t="s">
        <v>1</v>
      </c>
      <c r="G1677" s="215" t="s">
        <v>1</v>
      </c>
      <c r="H1677" s="215" t="s">
        <v>1</v>
      </c>
      <c r="I1677" s="215">
        <f>+I1676+I1628</f>
        <v>167</v>
      </c>
      <c r="J1677" s="215">
        <f t="shared" ref="J1677:M1677" si="428">+J1676+J1628</f>
        <v>28125657</v>
      </c>
      <c r="K1677" s="215">
        <f t="shared" si="428"/>
        <v>0</v>
      </c>
      <c r="L1677" s="215">
        <f t="shared" si="428"/>
        <v>14227.2</v>
      </c>
      <c r="M1677" s="215">
        <f t="shared" si="428"/>
        <v>28175884.199999999</v>
      </c>
      <c r="N1677" s="215"/>
      <c r="O1677" s="215">
        <f t="shared" ref="O1677:X1677" si="429">+O1676+O1628</f>
        <v>167</v>
      </c>
      <c r="P1677" s="215">
        <f t="shared" si="429"/>
        <v>27597337</v>
      </c>
      <c r="Q1677" s="215">
        <f t="shared" si="429"/>
        <v>0</v>
      </c>
      <c r="R1677" s="215">
        <f t="shared" si="429"/>
        <v>14227.2</v>
      </c>
      <c r="S1677" s="215">
        <f t="shared" si="429"/>
        <v>27647564.199999999</v>
      </c>
      <c r="T1677" s="215">
        <f t="shared" si="429"/>
        <v>0</v>
      </c>
      <c r="U1677" s="215">
        <f t="shared" si="429"/>
        <v>528319.99999999977</v>
      </c>
      <c r="V1677" s="215">
        <f t="shared" si="429"/>
        <v>0</v>
      </c>
      <c r="W1677" s="215">
        <f t="shared" si="429"/>
        <v>0</v>
      </c>
      <c r="X1677" s="215">
        <f t="shared" si="429"/>
        <v>528319.99999999977</v>
      </c>
      <c r="Y1677" s="215"/>
      <c r="Z1677" s="215"/>
      <c r="AA1677" s="215">
        <f t="shared" ref="AA1677:AE1677" si="430">+AA1676+AA1628</f>
        <v>167</v>
      </c>
      <c r="AB1677" s="215">
        <f t="shared" si="430"/>
        <v>28585753</v>
      </c>
      <c r="AC1677" s="215">
        <f t="shared" si="430"/>
        <v>0</v>
      </c>
      <c r="AD1677" s="215">
        <f t="shared" si="430"/>
        <v>14227.2</v>
      </c>
      <c r="AE1677" s="215">
        <f t="shared" si="430"/>
        <v>28635980.199999999</v>
      </c>
      <c r="AF1677" s="215"/>
      <c r="AG1677" s="215"/>
      <c r="AH1677" s="215">
        <f t="shared" ref="AH1677:AL1677" si="431">+AH1676+AH1628</f>
        <v>167</v>
      </c>
      <c r="AI1677" s="215">
        <f t="shared" si="431"/>
        <v>28965145</v>
      </c>
      <c r="AJ1677" s="215">
        <f t="shared" si="431"/>
        <v>0</v>
      </c>
      <c r="AK1677" s="215">
        <f t="shared" si="431"/>
        <v>14684.800000000001</v>
      </c>
      <c r="AL1677" s="215">
        <f t="shared" si="431"/>
        <v>29015829.800000001</v>
      </c>
    </row>
    <row r="1678" spans="1:38" s="176" customFormat="1" ht="49.5" customHeight="1">
      <c r="A1678" s="30"/>
      <c r="B1678" s="2562" t="s">
        <v>5585</v>
      </c>
      <c r="C1678" s="2562"/>
      <c r="D1678" s="2562"/>
      <c r="E1678" s="2562"/>
      <c r="F1678" s="2562"/>
      <c r="G1678" s="2562"/>
      <c r="H1678" s="2562"/>
      <c r="I1678" s="2562"/>
      <c r="J1678" s="2562"/>
      <c r="K1678" s="31"/>
      <c r="L1678" s="31"/>
      <c r="M1678" s="175"/>
      <c r="N1678" s="175"/>
      <c r="O1678" s="34"/>
      <c r="P1678" s="175"/>
      <c r="Q1678" s="31"/>
      <c r="R1678" s="41" t="s">
        <v>215</v>
      </c>
      <c r="S1678" s="34"/>
      <c r="T1678" s="175"/>
      <c r="U1678" s="34"/>
      <c r="V1678" s="175"/>
      <c r="W1678" s="34"/>
      <c r="X1678" s="175"/>
      <c r="Y1678" s="134"/>
      <c r="Z1678" s="31"/>
      <c r="AA1678" s="174"/>
      <c r="AB1678" s="31"/>
      <c r="AC1678" s="31"/>
      <c r="AD1678" s="31"/>
      <c r="AE1678" s="41"/>
      <c r="AF1678" s="134"/>
      <c r="AG1678" s="31"/>
      <c r="AH1678" s="174"/>
      <c r="AI1678" s="31"/>
      <c r="AJ1678" s="31"/>
      <c r="AK1678" s="31"/>
      <c r="AL1678" s="41"/>
    </row>
    <row r="1679" spans="1:38" s="324" customFormat="1" ht="14.25">
      <c r="A1679" s="244"/>
      <c r="B1679" s="321"/>
      <c r="C1679" s="2548" t="s">
        <v>5278</v>
      </c>
      <c r="D1679" s="2548" t="s">
        <v>5279</v>
      </c>
      <c r="E1679" s="322"/>
      <c r="F1679" s="323"/>
      <c r="G1679" s="323"/>
      <c r="H1679" s="323"/>
      <c r="I1679" s="1257" t="s">
        <v>5364</v>
      </c>
      <c r="J1679" s="323"/>
      <c r="K1679" s="323"/>
      <c r="L1679" s="323"/>
      <c r="M1679" s="323"/>
      <c r="N1679" s="322"/>
      <c r="O1679" s="2531" t="s">
        <v>1978</v>
      </c>
      <c r="P1679" s="2531"/>
      <c r="Q1679" s="2531"/>
      <c r="R1679" s="2531"/>
      <c r="S1679" s="2560"/>
      <c r="T1679" s="2561" t="s">
        <v>216</v>
      </c>
      <c r="U1679" s="2531"/>
      <c r="V1679" s="2531"/>
      <c r="W1679" s="2531"/>
      <c r="X1679" s="2560"/>
      <c r="Y1679" s="322"/>
      <c r="Z1679" s="323"/>
      <c r="AA1679" s="1257" t="s">
        <v>5883</v>
      </c>
      <c r="AB1679" s="323"/>
      <c r="AC1679" s="323"/>
      <c r="AD1679" s="323"/>
      <c r="AE1679" s="442"/>
      <c r="AF1679" s="322"/>
      <c r="AG1679" s="323"/>
      <c r="AH1679" s="1257" t="s">
        <v>7103</v>
      </c>
      <c r="AI1679" s="323"/>
      <c r="AJ1679" s="323"/>
      <c r="AK1679" s="323"/>
      <c r="AL1679" s="442"/>
    </row>
    <row r="1680" spans="1:38" s="176" customFormat="1" ht="76.5">
      <c r="A1680" s="210" t="s">
        <v>114</v>
      </c>
      <c r="B1680" s="2162" t="s">
        <v>218</v>
      </c>
      <c r="C1680" s="2550"/>
      <c r="D1680" s="2550"/>
      <c r="E1680" s="2162" t="s">
        <v>219</v>
      </c>
      <c r="F1680" s="2162" t="s">
        <v>220</v>
      </c>
      <c r="G1680" s="2162" t="s">
        <v>221</v>
      </c>
      <c r="H1680" s="521" t="s">
        <v>5368</v>
      </c>
      <c r="I1680" s="2162" t="s">
        <v>211</v>
      </c>
      <c r="J1680" s="281" t="s">
        <v>460</v>
      </c>
      <c r="K1680" s="2162" t="s">
        <v>222</v>
      </c>
      <c r="L1680" s="2162" t="s">
        <v>223</v>
      </c>
      <c r="M1680" s="2162" t="s">
        <v>5365</v>
      </c>
      <c r="N1680" s="521" t="s">
        <v>4246</v>
      </c>
      <c r="O1680" s="2162" t="s">
        <v>211</v>
      </c>
      <c r="P1680" s="2162" t="s">
        <v>240</v>
      </c>
      <c r="Q1680" s="2162" t="s">
        <v>222</v>
      </c>
      <c r="R1680" s="2162" t="s">
        <v>223</v>
      </c>
      <c r="S1680" s="2162" t="s">
        <v>5366</v>
      </c>
      <c r="T1680" s="2162" t="s">
        <v>211</v>
      </c>
      <c r="U1680" s="2162" t="s">
        <v>240</v>
      </c>
      <c r="V1680" s="2162" t="s">
        <v>222</v>
      </c>
      <c r="W1680" s="2162" t="s">
        <v>223</v>
      </c>
      <c r="X1680" s="2162" t="s">
        <v>5367</v>
      </c>
      <c r="Y1680" s="2162" t="s">
        <v>221</v>
      </c>
      <c r="Z1680" s="521" t="s">
        <v>6685</v>
      </c>
      <c r="AA1680" s="2162" t="s">
        <v>211</v>
      </c>
      <c r="AB1680" s="2162" t="s">
        <v>240</v>
      </c>
      <c r="AC1680" s="2162" t="s">
        <v>222</v>
      </c>
      <c r="AD1680" s="2162" t="s">
        <v>223</v>
      </c>
      <c r="AE1680" s="2162" t="s">
        <v>254</v>
      </c>
      <c r="AF1680" s="2162" t="s">
        <v>221</v>
      </c>
      <c r="AG1680" s="521" t="s">
        <v>8075</v>
      </c>
      <c r="AH1680" s="2162" t="s">
        <v>211</v>
      </c>
      <c r="AI1680" s="2162" t="s">
        <v>240</v>
      </c>
      <c r="AJ1680" s="2162" t="s">
        <v>222</v>
      </c>
      <c r="AK1680" s="2162" t="s">
        <v>223</v>
      </c>
      <c r="AL1680" s="2162" t="s">
        <v>254</v>
      </c>
    </row>
    <row r="1681" spans="1:38" s="35" customFormat="1" ht="12.75">
      <c r="A1681" s="123">
        <v>1</v>
      </c>
      <c r="B1681" s="123">
        <v>2</v>
      </c>
      <c r="C1681" s="123"/>
      <c r="D1681" s="123">
        <v>3</v>
      </c>
      <c r="E1681" s="123">
        <v>4</v>
      </c>
      <c r="F1681" s="123">
        <v>5</v>
      </c>
      <c r="G1681" s="123">
        <v>6</v>
      </c>
      <c r="H1681" s="123">
        <v>7</v>
      </c>
      <c r="I1681" s="123">
        <v>8</v>
      </c>
      <c r="J1681" s="123">
        <v>9</v>
      </c>
      <c r="K1681" s="123">
        <v>10</v>
      </c>
      <c r="L1681" s="123">
        <v>11</v>
      </c>
      <c r="M1681" s="123">
        <v>12</v>
      </c>
      <c r="N1681" s="123">
        <v>13</v>
      </c>
      <c r="O1681" s="123">
        <v>14</v>
      </c>
      <c r="P1681" s="123">
        <v>15</v>
      </c>
      <c r="Q1681" s="123">
        <v>16</v>
      </c>
      <c r="R1681" s="123">
        <v>17</v>
      </c>
      <c r="S1681" s="123">
        <v>18</v>
      </c>
      <c r="T1681" s="123">
        <v>19</v>
      </c>
      <c r="U1681" s="123">
        <v>20</v>
      </c>
      <c r="V1681" s="123">
        <v>21</v>
      </c>
      <c r="W1681" s="123">
        <v>22</v>
      </c>
      <c r="X1681" s="123">
        <v>23</v>
      </c>
      <c r="Y1681" s="123">
        <v>24</v>
      </c>
      <c r="Z1681" s="123">
        <v>25</v>
      </c>
      <c r="AA1681" s="123">
        <v>26</v>
      </c>
      <c r="AB1681" s="123">
        <v>27</v>
      </c>
      <c r="AC1681" s="123">
        <v>28</v>
      </c>
      <c r="AD1681" s="123">
        <v>29</v>
      </c>
      <c r="AE1681" s="123">
        <v>30</v>
      </c>
      <c r="AF1681" s="123">
        <v>31</v>
      </c>
      <c r="AG1681" s="123">
        <v>32</v>
      </c>
      <c r="AH1681" s="123">
        <v>33</v>
      </c>
      <c r="AI1681" s="123">
        <v>34</v>
      </c>
      <c r="AJ1681" s="123">
        <v>35</v>
      </c>
      <c r="AK1681" s="123">
        <v>36</v>
      </c>
      <c r="AL1681" s="123">
        <v>37</v>
      </c>
    </row>
    <row r="1682" spans="1:38" ht="27">
      <c r="A1682" s="211" t="s">
        <v>3</v>
      </c>
      <c r="B1682" s="212" t="s">
        <v>4247</v>
      </c>
      <c r="C1682" s="212"/>
      <c r="D1682" s="213"/>
      <c r="E1682" s="213"/>
      <c r="F1682" s="213"/>
      <c r="G1682" s="213"/>
      <c r="H1682" s="213"/>
      <c r="I1682" s="212"/>
      <c r="J1682" s="213"/>
      <c r="K1682" s="213"/>
      <c r="L1682" s="213"/>
      <c r="M1682" s="213"/>
      <c r="N1682" s="213"/>
      <c r="O1682" s="212"/>
      <c r="P1682" s="213"/>
      <c r="Q1682" s="213"/>
      <c r="R1682" s="213"/>
      <c r="S1682" s="212"/>
      <c r="T1682" s="213"/>
      <c r="U1682" s="212"/>
      <c r="V1682" s="213"/>
      <c r="W1682" s="106"/>
      <c r="X1682" s="106"/>
      <c r="Y1682" s="213"/>
      <c r="Z1682" s="213"/>
      <c r="AA1682" s="212"/>
      <c r="AB1682" s="213"/>
      <c r="AC1682" s="213"/>
      <c r="AD1682" s="213"/>
      <c r="AE1682" s="213"/>
      <c r="AF1682" s="213"/>
      <c r="AG1682" s="213"/>
      <c r="AH1682" s="212"/>
      <c r="AI1682" s="213"/>
      <c r="AJ1682" s="213"/>
      <c r="AK1682" s="213"/>
      <c r="AL1682" s="213"/>
    </row>
    <row r="1683" spans="1:38">
      <c r="A1683" s="194"/>
      <c r="B1683" s="179" t="s">
        <v>126</v>
      </c>
      <c r="C1683" s="179"/>
      <c r="D1683" s="213"/>
      <c r="E1683" s="213"/>
      <c r="F1683" s="213"/>
      <c r="G1683" s="213"/>
      <c r="H1683" s="213"/>
      <c r="I1683" s="179"/>
      <c r="J1683" s="179"/>
      <c r="K1683" s="179"/>
      <c r="L1683" s="179"/>
      <c r="M1683" s="179"/>
      <c r="N1683" s="213"/>
      <c r="O1683" s="179"/>
      <c r="P1683" s="179"/>
      <c r="Q1683" s="179"/>
      <c r="R1683" s="179"/>
      <c r="S1683" s="179"/>
      <c r="T1683" s="179"/>
      <c r="U1683" s="179"/>
      <c r="V1683" s="179"/>
      <c r="W1683" s="106"/>
      <c r="X1683" s="106"/>
      <c r="Y1683" s="213"/>
      <c r="Z1683" s="213"/>
      <c r="AA1683" s="179"/>
      <c r="AB1683" s="179"/>
      <c r="AC1683" s="179"/>
      <c r="AD1683" s="179"/>
      <c r="AE1683" s="179"/>
      <c r="AF1683" s="213"/>
      <c r="AG1683" s="213"/>
      <c r="AH1683" s="179"/>
      <c r="AI1683" s="179"/>
      <c r="AJ1683" s="179"/>
      <c r="AK1683" s="179"/>
      <c r="AL1683" s="179"/>
    </row>
    <row r="1684" spans="1:38">
      <c r="A1684" s="194"/>
      <c r="B1684" s="179" t="s">
        <v>225</v>
      </c>
      <c r="C1684" s="179"/>
      <c r="D1684" s="213"/>
      <c r="E1684" s="213"/>
      <c r="F1684" s="213"/>
      <c r="G1684" s="213"/>
      <c r="H1684" s="213"/>
      <c r="I1684" s="179"/>
      <c r="J1684" s="179"/>
      <c r="K1684" s="179"/>
      <c r="L1684" s="179"/>
      <c r="M1684" s="179"/>
      <c r="N1684" s="213"/>
      <c r="O1684" s="179"/>
      <c r="P1684" s="179"/>
      <c r="Q1684" s="179"/>
      <c r="R1684" s="179"/>
      <c r="S1684" s="179"/>
      <c r="T1684" s="179"/>
      <c r="U1684" s="179"/>
      <c r="V1684" s="179"/>
      <c r="W1684" s="106"/>
      <c r="X1684" s="106"/>
      <c r="Y1684" s="213"/>
      <c r="Z1684" s="213"/>
      <c r="AA1684" s="179"/>
      <c r="AB1684" s="179"/>
      <c r="AC1684" s="179"/>
      <c r="AD1684" s="179"/>
      <c r="AE1684" s="179"/>
      <c r="AF1684" s="213"/>
      <c r="AG1684" s="213"/>
      <c r="AH1684" s="179"/>
      <c r="AI1684" s="179"/>
      <c r="AJ1684" s="179"/>
      <c r="AK1684" s="179"/>
      <c r="AL1684" s="179"/>
    </row>
    <row r="1685" spans="1:38">
      <c r="A1685" s="194"/>
      <c r="B1685" s="179" t="s">
        <v>226</v>
      </c>
      <c r="C1685" s="179"/>
      <c r="D1685" s="213"/>
      <c r="E1685" s="213"/>
      <c r="F1685" s="213"/>
      <c r="G1685" s="213"/>
      <c r="H1685" s="213"/>
      <c r="I1685" s="179"/>
      <c r="J1685" s="179"/>
      <c r="K1685" s="179"/>
      <c r="L1685" s="179"/>
      <c r="M1685" s="179"/>
      <c r="N1685" s="213"/>
      <c r="O1685" s="179"/>
      <c r="P1685" s="179"/>
      <c r="Q1685" s="179"/>
      <c r="R1685" s="179"/>
      <c r="S1685" s="179"/>
      <c r="T1685" s="179"/>
      <c r="U1685" s="179"/>
      <c r="V1685" s="179"/>
      <c r="W1685" s="106"/>
      <c r="X1685" s="106"/>
      <c r="Y1685" s="213"/>
      <c r="Z1685" s="213"/>
      <c r="AA1685" s="179"/>
      <c r="AB1685" s="179"/>
      <c r="AC1685" s="179"/>
      <c r="AD1685" s="179"/>
      <c r="AE1685" s="179"/>
      <c r="AF1685" s="213"/>
      <c r="AG1685" s="213"/>
      <c r="AH1685" s="179"/>
      <c r="AI1685" s="179"/>
      <c r="AJ1685" s="179"/>
      <c r="AK1685" s="179"/>
      <c r="AL1685" s="179"/>
    </row>
    <row r="1686" spans="1:38" ht="27">
      <c r="A1686" s="194">
        <v>1</v>
      </c>
      <c r="B1686" s="102" t="s">
        <v>4314</v>
      </c>
      <c r="C1686" s="102" t="s">
        <v>5283</v>
      </c>
      <c r="D1686" s="194">
        <v>1975</v>
      </c>
      <c r="E1686" s="942" t="s">
        <v>100</v>
      </c>
      <c r="F1686" s="194" t="s">
        <v>979</v>
      </c>
      <c r="G1686" s="194">
        <v>5</v>
      </c>
      <c r="H1686" s="194">
        <v>6.5</v>
      </c>
      <c r="I1686" s="102">
        <v>1</v>
      </c>
      <c r="J1686" s="102">
        <v>540800</v>
      </c>
      <c r="K1686" s="102"/>
      <c r="L1686" s="102"/>
      <c r="M1686" s="213">
        <f t="shared" ref="M1686:M1749" si="432">J1686+K1686+L1686</f>
        <v>540800</v>
      </c>
      <c r="N1686" s="194">
        <v>6.5</v>
      </c>
      <c r="O1686" s="102">
        <v>1</v>
      </c>
      <c r="P1686" s="194">
        <v>540800</v>
      </c>
      <c r="Q1686" s="194"/>
      <c r="R1686" s="194"/>
      <c r="S1686" s="213">
        <f t="shared" ref="S1686:S1749" si="433">P1686+Q1686+R1686</f>
        <v>540800</v>
      </c>
      <c r="T1686" s="213">
        <f t="shared" ref="T1686:W1749" si="434">I1686-O1686</f>
        <v>0</v>
      </c>
      <c r="U1686" s="213">
        <f t="shared" si="434"/>
        <v>0</v>
      </c>
      <c r="V1686" s="213">
        <f t="shared" si="434"/>
        <v>0</v>
      </c>
      <c r="W1686" s="213">
        <f t="shared" si="434"/>
        <v>0</v>
      </c>
      <c r="X1686" s="213">
        <f t="shared" ref="X1686:X1749" si="435">U1686+V1686+W1686</f>
        <v>0</v>
      </c>
      <c r="Y1686" s="194">
        <v>6</v>
      </c>
      <c r="Z1686" s="194">
        <v>6.72</v>
      </c>
      <c r="AA1686" s="102">
        <v>1</v>
      </c>
      <c r="AB1686" s="102">
        <v>559104</v>
      </c>
      <c r="AC1686" s="102"/>
      <c r="AD1686" s="102"/>
      <c r="AE1686" s="213">
        <f t="shared" ref="AE1686:AE1749" si="436">AB1686+AC1686+AD1686</f>
        <v>559104</v>
      </c>
      <c r="AF1686" s="194">
        <v>7</v>
      </c>
      <c r="AG1686" s="194">
        <v>6.72</v>
      </c>
      <c r="AH1686" s="102">
        <v>1</v>
      </c>
      <c r="AI1686" s="102">
        <v>559104</v>
      </c>
      <c r="AJ1686" s="102"/>
      <c r="AK1686" s="102"/>
      <c r="AL1686" s="213">
        <f t="shared" ref="AL1686:AL1749" si="437">AI1686+AJ1686+AK1686</f>
        <v>559104</v>
      </c>
    </row>
    <row r="1687" spans="1:38" ht="40.5">
      <c r="A1687" s="194">
        <v>2</v>
      </c>
      <c r="B1687" s="102" t="s">
        <v>1222</v>
      </c>
      <c r="C1687" s="102" t="s">
        <v>5283</v>
      </c>
      <c r="D1687" s="194">
        <v>1971</v>
      </c>
      <c r="E1687" s="942" t="s">
        <v>101</v>
      </c>
      <c r="F1687" s="194" t="s">
        <v>981</v>
      </c>
      <c r="G1687" s="194">
        <v>17</v>
      </c>
      <c r="H1687" s="194">
        <v>6.29</v>
      </c>
      <c r="I1687" s="102">
        <v>1</v>
      </c>
      <c r="J1687" s="102">
        <v>523328</v>
      </c>
      <c r="K1687" s="102"/>
      <c r="L1687" s="102"/>
      <c r="M1687" s="213">
        <f t="shared" si="432"/>
        <v>523328</v>
      </c>
      <c r="N1687" s="194">
        <v>6.29</v>
      </c>
      <c r="O1687" s="102">
        <v>1</v>
      </c>
      <c r="P1687" s="194">
        <v>523328</v>
      </c>
      <c r="Q1687" s="194"/>
      <c r="R1687" s="194"/>
      <c r="S1687" s="213">
        <f t="shared" si="433"/>
        <v>523328</v>
      </c>
      <c r="T1687" s="213">
        <f t="shared" si="434"/>
        <v>0</v>
      </c>
      <c r="U1687" s="213">
        <f t="shared" si="434"/>
        <v>0</v>
      </c>
      <c r="V1687" s="213">
        <f t="shared" si="434"/>
        <v>0</v>
      </c>
      <c r="W1687" s="213">
        <f t="shared" si="434"/>
        <v>0</v>
      </c>
      <c r="X1687" s="213">
        <f t="shared" si="435"/>
        <v>0</v>
      </c>
      <c r="Y1687" s="194">
        <v>18</v>
      </c>
      <c r="Z1687" s="194">
        <v>6.29</v>
      </c>
      <c r="AA1687" s="102">
        <v>1</v>
      </c>
      <c r="AB1687" s="102">
        <v>523328</v>
      </c>
      <c r="AC1687" s="102"/>
      <c r="AD1687" s="102"/>
      <c r="AE1687" s="213">
        <f t="shared" si="436"/>
        <v>523328</v>
      </c>
      <c r="AF1687" s="194">
        <v>19</v>
      </c>
      <c r="AG1687" s="194">
        <v>6.49</v>
      </c>
      <c r="AH1687" s="102">
        <v>1</v>
      </c>
      <c r="AI1687" s="102">
        <v>539968</v>
      </c>
      <c r="AJ1687" s="102"/>
      <c r="AK1687" s="102"/>
      <c r="AL1687" s="213">
        <f t="shared" si="437"/>
        <v>539968</v>
      </c>
    </row>
    <row r="1688" spans="1:38" ht="40.5">
      <c r="A1688" s="194">
        <v>3</v>
      </c>
      <c r="B1688" s="104" t="s">
        <v>1223</v>
      </c>
      <c r="C1688" s="104" t="s">
        <v>5282</v>
      </c>
      <c r="D1688" s="194">
        <v>1978</v>
      </c>
      <c r="E1688" s="942" t="s">
        <v>101</v>
      </c>
      <c r="F1688" s="194" t="s">
        <v>981</v>
      </c>
      <c r="G1688" s="194">
        <v>6</v>
      </c>
      <c r="H1688" s="194">
        <v>5.52</v>
      </c>
      <c r="I1688" s="102">
        <v>1</v>
      </c>
      <c r="J1688" s="102">
        <v>459263.99999999994</v>
      </c>
      <c r="K1688" s="102"/>
      <c r="L1688" s="102"/>
      <c r="M1688" s="213">
        <f t="shared" si="432"/>
        <v>459263.99999999994</v>
      </c>
      <c r="N1688" s="194">
        <v>5.35</v>
      </c>
      <c r="O1688" s="102">
        <v>1</v>
      </c>
      <c r="P1688" s="194">
        <v>445119.99999999994</v>
      </c>
      <c r="Q1688" s="194"/>
      <c r="R1688" s="194"/>
      <c r="S1688" s="213">
        <f t="shared" si="433"/>
        <v>445119.99999999994</v>
      </c>
      <c r="T1688" s="213">
        <f t="shared" si="434"/>
        <v>0</v>
      </c>
      <c r="U1688" s="213">
        <f t="shared" si="434"/>
        <v>14144</v>
      </c>
      <c r="V1688" s="213">
        <f t="shared" si="434"/>
        <v>0</v>
      </c>
      <c r="W1688" s="213">
        <f t="shared" si="434"/>
        <v>0</v>
      </c>
      <c r="X1688" s="213">
        <f t="shared" si="435"/>
        <v>14144</v>
      </c>
      <c r="Y1688" s="194">
        <v>7</v>
      </c>
      <c r="Z1688" s="194">
        <v>5.52</v>
      </c>
      <c r="AA1688" s="102">
        <v>1</v>
      </c>
      <c r="AB1688" s="102">
        <v>459263.99999999994</v>
      </c>
      <c r="AC1688" s="102"/>
      <c r="AD1688" s="102"/>
      <c r="AE1688" s="213">
        <f t="shared" si="436"/>
        <v>459263.99999999994</v>
      </c>
      <c r="AF1688" s="194">
        <v>8</v>
      </c>
      <c r="AG1688" s="194">
        <v>5.71</v>
      </c>
      <c r="AH1688" s="102">
        <v>1</v>
      </c>
      <c r="AI1688" s="102">
        <v>475072</v>
      </c>
      <c r="AJ1688" s="102"/>
      <c r="AK1688" s="102"/>
      <c r="AL1688" s="213">
        <f t="shared" si="437"/>
        <v>475072</v>
      </c>
    </row>
    <row r="1689" spans="1:38" ht="40.5">
      <c r="A1689" s="194">
        <v>4</v>
      </c>
      <c r="B1689" s="102" t="s">
        <v>1224</v>
      </c>
      <c r="C1689" s="102" t="s">
        <v>5282</v>
      </c>
      <c r="D1689" s="194">
        <v>1978</v>
      </c>
      <c r="E1689" s="942" t="s">
        <v>4317</v>
      </c>
      <c r="F1689" s="194" t="s">
        <v>981</v>
      </c>
      <c r="G1689" s="194">
        <v>10</v>
      </c>
      <c r="H1689" s="194">
        <v>5.89</v>
      </c>
      <c r="I1689" s="102">
        <v>1</v>
      </c>
      <c r="J1689" s="102">
        <v>490048</v>
      </c>
      <c r="K1689" s="102"/>
      <c r="L1689" s="102"/>
      <c r="M1689" s="213">
        <f t="shared" si="432"/>
        <v>490048</v>
      </c>
      <c r="N1689" s="194">
        <v>5.71</v>
      </c>
      <c r="O1689" s="102">
        <v>1</v>
      </c>
      <c r="P1689" s="194">
        <v>475072</v>
      </c>
      <c r="Q1689" s="194"/>
      <c r="R1689" s="194"/>
      <c r="S1689" s="213">
        <f t="shared" si="433"/>
        <v>475072</v>
      </c>
      <c r="T1689" s="213">
        <f t="shared" si="434"/>
        <v>0</v>
      </c>
      <c r="U1689" s="213">
        <f t="shared" si="434"/>
        <v>14976</v>
      </c>
      <c r="V1689" s="213">
        <f t="shared" si="434"/>
        <v>0</v>
      </c>
      <c r="W1689" s="213">
        <f t="shared" si="434"/>
        <v>0</v>
      </c>
      <c r="X1689" s="213">
        <f t="shared" si="435"/>
        <v>14976</v>
      </c>
      <c r="Y1689" s="194">
        <v>11</v>
      </c>
      <c r="Z1689" s="194">
        <v>5.89</v>
      </c>
      <c r="AA1689" s="102">
        <v>1</v>
      </c>
      <c r="AB1689" s="102">
        <v>490048</v>
      </c>
      <c r="AC1689" s="102"/>
      <c r="AD1689" s="102"/>
      <c r="AE1689" s="213">
        <f t="shared" si="436"/>
        <v>490048</v>
      </c>
      <c r="AF1689" s="194">
        <v>12</v>
      </c>
      <c r="AG1689" s="194">
        <v>5.89</v>
      </c>
      <c r="AH1689" s="102">
        <v>1</v>
      </c>
      <c r="AI1689" s="102">
        <v>490048</v>
      </c>
      <c r="AJ1689" s="102"/>
      <c r="AK1689" s="102"/>
      <c r="AL1689" s="213">
        <f t="shared" si="437"/>
        <v>490048</v>
      </c>
    </row>
    <row r="1690" spans="1:38" ht="27">
      <c r="A1690" s="194">
        <v>5</v>
      </c>
      <c r="B1690" s="102" t="s">
        <v>1268</v>
      </c>
      <c r="C1690" s="102" t="s">
        <v>5283</v>
      </c>
      <c r="D1690" s="194">
        <v>1987</v>
      </c>
      <c r="E1690" s="942" t="s">
        <v>4316</v>
      </c>
      <c r="F1690" s="194" t="s">
        <v>981</v>
      </c>
      <c r="G1690" s="194">
        <v>2</v>
      </c>
      <c r="H1690" s="194">
        <v>5.01</v>
      </c>
      <c r="I1690" s="102">
        <v>1</v>
      </c>
      <c r="J1690" s="102">
        <v>416832</v>
      </c>
      <c r="K1690" s="102"/>
      <c r="L1690" s="102"/>
      <c r="M1690" s="213">
        <f t="shared" si="432"/>
        <v>416832</v>
      </c>
      <c r="N1690" s="194">
        <v>4.8600000000000003</v>
      </c>
      <c r="O1690" s="102">
        <v>1</v>
      </c>
      <c r="P1690" s="194">
        <v>404352</v>
      </c>
      <c r="Q1690" s="194"/>
      <c r="R1690" s="194"/>
      <c r="S1690" s="213">
        <f t="shared" si="433"/>
        <v>404352</v>
      </c>
      <c r="T1690" s="213">
        <f t="shared" si="434"/>
        <v>0</v>
      </c>
      <c r="U1690" s="213">
        <f t="shared" si="434"/>
        <v>12480</v>
      </c>
      <c r="V1690" s="213">
        <f t="shared" si="434"/>
        <v>0</v>
      </c>
      <c r="W1690" s="213">
        <f t="shared" si="434"/>
        <v>0</v>
      </c>
      <c r="X1690" s="213">
        <f t="shared" si="435"/>
        <v>12480</v>
      </c>
      <c r="Y1690" s="194">
        <v>3</v>
      </c>
      <c r="Z1690" s="194">
        <v>5.18</v>
      </c>
      <c r="AA1690" s="102">
        <v>1</v>
      </c>
      <c r="AB1690" s="102">
        <v>430976</v>
      </c>
      <c r="AC1690" s="102"/>
      <c r="AD1690" s="102"/>
      <c r="AE1690" s="213">
        <f t="shared" si="436"/>
        <v>430976</v>
      </c>
      <c r="AF1690" s="194">
        <v>4</v>
      </c>
      <c r="AG1690" s="194">
        <v>5.35</v>
      </c>
      <c r="AH1690" s="102">
        <v>1</v>
      </c>
      <c r="AI1690" s="102">
        <v>445119.99999999994</v>
      </c>
      <c r="AJ1690" s="102"/>
      <c r="AK1690" s="102"/>
      <c r="AL1690" s="213">
        <f t="shared" si="437"/>
        <v>445119.99999999994</v>
      </c>
    </row>
    <row r="1691" spans="1:38" ht="40.5">
      <c r="A1691" s="194">
        <v>6</v>
      </c>
      <c r="B1691" s="104" t="s">
        <v>4318</v>
      </c>
      <c r="C1691" s="104" t="s">
        <v>5282</v>
      </c>
      <c r="D1691" s="194">
        <v>1980</v>
      </c>
      <c r="E1691" s="942" t="s">
        <v>4319</v>
      </c>
      <c r="F1691" s="194" t="s">
        <v>981</v>
      </c>
      <c r="G1691" s="194">
        <v>5</v>
      </c>
      <c r="H1691" s="194">
        <v>5.35</v>
      </c>
      <c r="I1691" s="102">
        <v>1</v>
      </c>
      <c r="J1691" s="102">
        <v>445119.99999999994</v>
      </c>
      <c r="K1691" s="102"/>
      <c r="L1691" s="102"/>
      <c r="M1691" s="213">
        <f t="shared" si="432"/>
        <v>445119.99999999994</v>
      </c>
      <c r="N1691" s="194">
        <v>5.35</v>
      </c>
      <c r="O1691" s="102">
        <v>1</v>
      </c>
      <c r="P1691" s="194">
        <v>445119.99999999994</v>
      </c>
      <c r="Q1691" s="194"/>
      <c r="R1691" s="194"/>
      <c r="S1691" s="213">
        <f t="shared" si="433"/>
        <v>445119.99999999994</v>
      </c>
      <c r="T1691" s="213">
        <f t="shared" si="434"/>
        <v>0</v>
      </c>
      <c r="U1691" s="213">
        <f t="shared" si="434"/>
        <v>0</v>
      </c>
      <c r="V1691" s="213">
        <f t="shared" si="434"/>
        <v>0</v>
      </c>
      <c r="W1691" s="213">
        <f t="shared" si="434"/>
        <v>0</v>
      </c>
      <c r="X1691" s="213">
        <f t="shared" si="435"/>
        <v>0</v>
      </c>
      <c r="Y1691" s="194">
        <v>6</v>
      </c>
      <c r="Z1691" s="194">
        <v>5.52</v>
      </c>
      <c r="AA1691" s="102">
        <v>1</v>
      </c>
      <c r="AB1691" s="102">
        <v>459263.99999999994</v>
      </c>
      <c r="AC1691" s="102"/>
      <c r="AD1691" s="102"/>
      <c r="AE1691" s="213">
        <f t="shared" si="436"/>
        <v>459263.99999999994</v>
      </c>
      <c r="AF1691" s="194">
        <v>7</v>
      </c>
      <c r="AG1691" s="194">
        <v>5.52</v>
      </c>
      <c r="AH1691" s="102">
        <v>1</v>
      </c>
      <c r="AI1691" s="102">
        <v>459263.99999999994</v>
      </c>
      <c r="AJ1691" s="102"/>
      <c r="AK1691" s="102"/>
      <c r="AL1691" s="213">
        <f t="shared" si="437"/>
        <v>459263.99999999994</v>
      </c>
    </row>
    <row r="1692" spans="1:38">
      <c r="A1692" s="194">
        <v>7</v>
      </c>
      <c r="B1692" s="102" t="s">
        <v>1738</v>
      </c>
      <c r="C1692" s="102" t="s">
        <v>5282</v>
      </c>
      <c r="D1692" s="194">
        <v>1986</v>
      </c>
      <c r="E1692" s="942" t="s">
        <v>1123</v>
      </c>
      <c r="F1692" s="194" t="s">
        <v>984</v>
      </c>
      <c r="G1692" s="194">
        <v>2</v>
      </c>
      <c r="H1692" s="194">
        <v>4.1399999999999997</v>
      </c>
      <c r="I1692" s="102">
        <v>1</v>
      </c>
      <c r="J1692" s="102">
        <v>344448</v>
      </c>
      <c r="K1692" s="102"/>
      <c r="L1692" s="102"/>
      <c r="M1692" s="213">
        <f t="shared" si="432"/>
        <v>344448</v>
      </c>
      <c r="N1692" s="194">
        <v>4.01</v>
      </c>
      <c r="O1692" s="102">
        <v>1</v>
      </c>
      <c r="P1692" s="194">
        <v>333632</v>
      </c>
      <c r="Q1692" s="194"/>
      <c r="R1692" s="194"/>
      <c r="S1692" s="213">
        <f t="shared" si="433"/>
        <v>333632</v>
      </c>
      <c r="T1692" s="213">
        <f t="shared" si="434"/>
        <v>0</v>
      </c>
      <c r="U1692" s="213">
        <f t="shared" si="434"/>
        <v>10816</v>
      </c>
      <c r="V1692" s="213">
        <f t="shared" si="434"/>
        <v>0</v>
      </c>
      <c r="W1692" s="213">
        <f t="shared" si="434"/>
        <v>0</v>
      </c>
      <c r="X1692" s="213">
        <f t="shared" si="435"/>
        <v>10816</v>
      </c>
      <c r="Y1692" s="194">
        <v>3</v>
      </c>
      <c r="Z1692" s="194">
        <v>4.2699999999999996</v>
      </c>
      <c r="AA1692" s="102">
        <v>1</v>
      </c>
      <c r="AB1692" s="102">
        <v>355263.99999999994</v>
      </c>
      <c r="AC1692" s="102"/>
      <c r="AD1692" s="102"/>
      <c r="AE1692" s="213">
        <f t="shared" si="436"/>
        <v>355263.99999999994</v>
      </c>
      <c r="AF1692" s="194">
        <v>4</v>
      </c>
      <c r="AG1692" s="194">
        <v>4.41</v>
      </c>
      <c r="AH1692" s="102">
        <v>1</v>
      </c>
      <c r="AI1692" s="102">
        <v>366912</v>
      </c>
      <c r="AJ1692" s="102"/>
      <c r="AK1692" s="102"/>
      <c r="AL1692" s="213">
        <f t="shared" si="437"/>
        <v>366912</v>
      </c>
    </row>
    <row r="1693" spans="1:38" ht="27">
      <c r="A1693" s="194">
        <v>8</v>
      </c>
      <c r="B1693" s="102" t="s">
        <v>4335</v>
      </c>
      <c r="C1693" s="102" t="s">
        <v>5282</v>
      </c>
      <c r="D1693" s="194">
        <v>2000</v>
      </c>
      <c r="E1693" s="942" t="s">
        <v>1163</v>
      </c>
      <c r="F1693" s="194" t="s">
        <v>990</v>
      </c>
      <c r="G1693" s="194">
        <v>3</v>
      </c>
      <c r="H1693" s="194">
        <v>1.84</v>
      </c>
      <c r="I1693" s="102">
        <v>1</v>
      </c>
      <c r="J1693" s="102">
        <v>153088</v>
      </c>
      <c r="K1693" s="102"/>
      <c r="L1693" s="102"/>
      <c r="M1693" s="213">
        <f t="shared" si="432"/>
        <v>153088</v>
      </c>
      <c r="N1693" s="194">
        <v>1.79</v>
      </c>
      <c r="O1693" s="102">
        <v>1</v>
      </c>
      <c r="P1693" s="194">
        <v>148928</v>
      </c>
      <c r="Q1693" s="194"/>
      <c r="R1693" s="194"/>
      <c r="S1693" s="213">
        <f t="shared" si="433"/>
        <v>148928</v>
      </c>
      <c r="T1693" s="213">
        <f t="shared" si="434"/>
        <v>0</v>
      </c>
      <c r="U1693" s="213">
        <f t="shared" si="434"/>
        <v>4160</v>
      </c>
      <c r="V1693" s="213">
        <f t="shared" si="434"/>
        <v>0</v>
      </c>
      <c r="W1693" s="213">
        <f t="shared" si="434"/>
        <v>0</v>
      </c>
      <c r="X1693" s="213">
        <f t="shared" si="435"/>
        <v>4160</v>
      </c>
      <c r="Y1693" s="194">
        <v>4</v>
      </c>
      <c r="Z1693" s="194">
        <v>1.9</v>
      </c>
      <c r="AA1693" s="102">
        <v>1</v>
      </c>
      <c r="AB1693" s="102">
        <v>158080</v>
      </c>
      <c r="AC1693" s="102"/>
      <c r="AD1693" s="102"/>
      <c r="AE1693" s="213">
        <f t="shared" si="436"/>
        <v>158080</v>
      </c>
      <c r="AF1693" s="194">
        <v>5</v>
      </c>
      <c r="AG1693" s="194">
        <v>1.9</v>
      </c>
      <c r="AH1693" s="102">
        <v>1</v>
      </c>
      <c r="AI1693" s="102">
        <v>158080</v>
      </c>
      <c r="AJ1693" s="102"/>
      <c r="AK1693" s="102"/>
      <c r="AL1693" s="213">
        <f t="shared" si="437"/>
        <v>158080</v>
      </c>
    </row>
    <row r="1694" spans="1:38" ht="27">
      <c r="A1694" s="194">
        <v>9</v>
      </c>
      <c r="B1694" s="104" t="s">
        <v>1214</v>
      </c>
      <c r="C1694" s="104" t="s">
        <v>5282</v>
      </c>
      <c r="D1694" s="194">
        <v>1994</v>
      </c>
      <c r="E1694" s="942" t="s">
        <v>1163</v>
      </c>
      <c r="F1694" s="194" t="s">
        <v>990</v>
      </c>
      <c r="G1694" s="194">
        <v>9</v>
      </c>
      <c r="H1694" s="194">
        <v>2.02</v>
      </c>
      <c r="I1694" s="102">
        <v>1</v>
      </c>
      <c r="J1694" s="102">
        <v>168064</v>
      </c>
      <c r="K1694" s="102"/>
      <c r="L1694" s="102"/>
      <c r="M1694" s="213">
        <f t="shared" si="432"/>
        <v>168064</v>
      </c>
      <c r="N1694" s="194">
        <v>2.02</v>
      </c>
      <c r="O1694" s="102">
        <v>1</v>
      </c>
      <c r="P1694" s="194">
        <v>168064</v>
      </c>
      <c r="Q1694" s="194"/>
      <c r="R1694" s="194"/>
      <c r="S1694" s="213">
        <f t="shared" si="433"/>
        <v>168064</v>
      </c>
      <c r="T1694" s="213">
        <f t="shared" si="434"/>
        <v>0</v>
      </c>
      <c r="U1694" s="213">
        <f t="shared" si="434"/>
        <v>0</v>
      </c>
      <c r="V1694" s="213">
        <f t="shared" si="434"/>
        <v>0</v>
      </c>
      <c r="W1694" s="213">
        <f t="shared" si="434"/>
        <v>0</v>
      </c>
      <c r="X1694" s="213">
        <f t="shared" si="435"/>
        <v>0</v>
      </c>
      <c r="Y1694" s="194">
        <v>10</v>
      </c>
      <c r="Z1694" s="194">
        <v>2.08</v>
      </c>
      <c r="AA1694" s="102">
        <v>1</v>
      </c>
      <c r="AB1694" s="102">
        <v>173056</v>
      </c>
      <c r="AC1694" s="102"/>
      <c r="AD1694" s="102"/>
      <c r="AE1694" s="213">
        <f t="shared" si="436"/>
        <v>173056</v>
      </c>
      <c r="AF1694" s="194">
        <v>11</v>
      </c>
      <c r="AG1694" s="194">
        <v>2.08</v>
      </c>
      <c r="AH1694" s="102">
        <v>1</v>
      </c>
      <c r="AI1694" s="102">
        <v>173056</v>
      </c>
      <c r="AJ1694" s="102"/>
      <c r="AK1694" s="102"/>
      <c r="AL1694" s="213">
        <f t="shared" si="437"/>
        <v>173056</v>
      </c>
    </row>
    <row r="1695" spans="1:38" ht="27">
      <c r="A1695" s="194">
        <v>10</v>
      </c>
      <c r="B1695" s="102" t="s">
        <v>8293</v>
      </c>
      <c r="C1695" s="102" t="s">
        <v>5282</v>
      </c>
      <c r="D1695" s="194">
        <v>2002</v>
      </c>
      <c r="E1695" s="942" t="s">
        <v>1163</v>
      </c>
      <c r="F1695" s="194" t="s">
        <v>990</v>
      </c>
      <c r="G1695" s="194">
        <v>2</v>
      </c>
      <c r="H1695" s="194">
        <v>1.79</v>
      </c>
      <c r="I1695" s="102">
        <v>1</v>
      </c>
      <c r="J1695" s="102">
        <v>148928</v>
      </c>
      <c r="K1695" s="102"/>
      <c r="L1695" s="102"/>
      <c r="M1695" s="213">
        <f t="shared" si="432"/>
        <v>148928</v>
      </c>
      <c r="N1695" s="194">
        <v>1.73</v>
      </c>
      <c r="O1695" s="102">
        <v>1</v>
      </c>
      <c r="P1695" s="194">
        <v>143936</v>
      </c>
      <c r="Q1695" s="194"/>
      <c r="R1695" s="194"/>
      <c r="S1695" s="213">
        <f t="shared" si="433"/>
        <v>143936</v>
      </c>
      <c r="T1695" s="213">
        <f t="shared" si="434"/>
        <v>0</v>
      </c>
      <c r="U1695" s="213">
        <f t="shared" si="434"/>
        <v>4992</v>
      </c>
      <c r="V1695" s="213">
        <f t="shared" si="434"/>
        <v>0</v>
      </c>
      <c r="W1695" s="213">
        <f t="shared" si="434"/>
        <v>0</v>
      </c>
      <c r="X1695" s="213">
        <f t="shared" si="435"/>
        <v>4992</v>
      </c>
      <c r="Y1695" s="194">
        <v>3</v>
      </c>
      <c r="Z1695" s="194">
        <v>1.84</v>
      </c>
      <c r="AA1695" s="102">
        <v>1</v>
      </c>
      <c r="AB1695" s="102">
        <v>153088</v>
      </c>
      <c r="AC1695" s="102"/>
      <c r="AD1695" s="102"/>
      <c r="AE1695" s="213">
        <f t="shared" si="436"/>
        <v>153088</v>
      </c>
      <c r="AF1695" s="194">
        <v>4</v>
      </c>
      <c r="AG1695" s="194">
        <v>1.9</v>
      </c>
      <c r="AH1695" s="102">
        <v>1</v>
      </c>
      <c r="AI1695" s="102">
        <v>158080</v>
      </c>
      <c r="AJ1695" s="102"/>
      <c r="AK1695" s="102"/>
      <c r="AL1695" s="213">
        <f t="shared" si="437"/>
        <v>158080</v>
      </c>
    </row>
    <row r="1696" spans="1:38" ht="27">
      <c r="A1696" s="194">
        <v>11</v>
      </c>
      <c r="B1696" s="102" t="s">
        <v>1065</v>
      </c>
      <c r="C1696" s="102" t="s">
        <v>5282</v>
      </c>
      <c r="D1696" s="194">
        <v>1996</v>
      </c>
      <c r="E1696" s="942" t="s">
        <v>1163</v>
      </c>
      <c r="F1696" s="194" t="s">
        <v>990</v>
      </c>
      <c r="G1696" s="194">
        <v>2</v>
      </c>
      <c r="H1696" s="194">
        <v>1.79</v>
      </c>
      <c r="I1696" s="102">
        <v>1</v>
      </c>
      <c r="J1696" s="102">
        <v>148928</v>
      </c>
      <c r="K1696" s="102"/>
      <c r="L1696" s="102"/>
      <c r="M1696" s="213">
        <f t="shared" si="432"/>
        <v>148928</v>
      </c>
      <c r="N1696" s="194">
        <v>1.73</v>
      </c>
      <c r="O1696" s="102">
        <v>1</v>
      </c>
      <c r="P1696" s="194">
        <v>143936</v>
      </c>
      <c r="Q1696" s="194"/>
      <c r="R1696" s="194"/>
      <c r="S1696" s="213">
        <f t="shared" si="433"/>
        <v>143936</v>
      </c>
      <c r="T1696" s="213">
        <f t="shared" si="434"/>
        <v>0</v>
      </c>
      <c r="U1696" s="213">
        <f t="shared" si="434"/>
        <v>4992</v>
      </c>
      <c r="V1696" s="213">
        <f t="shared" si="434"/>
        <v>0</v>
      </c>
      <c r="W1696" s="213">
        <f t="shared" si="434"/>
        <v>0</v>
      </c>
      <c r="X1696" s="213">
        <f t="shared" si="435"/>
        <v>4992</v>
      </c>
      <c r="Y1696" s="194">
        <v>3</v>
      </c>
      <c r="Z1696" s="194">
        <v>1.84</v>
      </c>
      <c r="AA1696" s="102">
        <v>1</v>
      </c>
      <c r="AB1696" s="102">
        <v>153088</v>
      </c>
      <c r="AC1696" s="102"/>
      <c r="AD1696" s="102"/>
      <c r="AE1696" s="213">
        <f t="shared" si="436"/>
        <v>153088</v>
      </c>
      <c r="AF1696" s="194">
        <v>4</v>
      </c>
      <c r="AG1696" s="194">
        <v>1.9</v>
      </c>
      <c r="AH1696" s="102">
        <v>1</v>
      </c>
      <c r="AI1696" s="102">
        <v>158080</v>
      </c>
      <c r="AJ1696" s="102"/>
      <c r="AK1696" s="102"/>
      <c r="AL1696" s="213">
        <f t="shared" si="437"/>
        <v>158080</v>
      </c>
    </row>
    <row r="1697" spans="1:38" ht="27">
      <c r="A1697" s="194">
        <v>12</v>
      </c>
      <c r="B1697" s="104" t="s">
        <v>8294</v>
      </c>
      <c r="C1697" s="104" t="s">
        <v>5282</v>
      </c>
      <c r="D1697" s="194">
        <v>2002</v>
      </c>
      <c r="E1697" s="942" t="s">
        <v>1163</v>
      </c>
      <c r="F1697" s="194" t="s">
        <v>990</v>
      </c>
      <c r="G1697" s="194">
        <v>3</v>
      </c>
      <c r="H1697" s="194">
        <v>1.84</v>
      </c>
      <c r="I1697" s="102">
        <v>1</v>
      </c>
      <c r="J1697" s="102">
        <v>153088</v>
      </c>
      <c r="K1697" s="102"/>
      <c r="L1697" s="102"/>
      <c r="M1697" s="213">
        <f t="shared" si="432"/>
        <v>153088</v>
      </c>
      <c r="N1697" s="194">
        <v>1.79</v>
      </c>
      <c r="O1697" s="102">
        <v>1</v>
      </c>
      <c r="P1697" s="194">
        <v>148928</v>
      </c>
      <c r="Q1697" s="194"/>
      <c r="R1697" s="194"/>
      <c r="S1697" s="213">
        <f t="shared" si="433"/>
        <v>148928</v>
      </c>
      <c r="T1697" s="213">
        <f t="shared" si="434"/>
        <v>0</v>
      </c>
      <c r="U1697" s="213">
        <f t="shared" si="434"/>
        <v>4160</v>
      </c>
      <c r="V1697" s="213">
        <f t="shared" si="434"/>
        <v>0</v>
      </c>
      <c r="W1697" s="213">
        <f t="shared" si="434"/>
        <v>0</v>
      </c>
      <c r="X1697" s="213">
        <f t="shared" si="435"/>
        <v>4160</v>
      </c>
      <c r="Y1697" s="194">
        <v>4</v>
      </c>
      <c r="Z1697" s="194">
        <v>1.9</v>
      </c>
      <c r="AA1697" s="102">
        <v>1</v>
      </c>
      <c r="AB1697" s="102">
        <v>158080</v>
      </c>
      <c r="AC1697" s="102"/>
      <c r="AD1697" s="102"/>
      <c r="AE1697" s="213">
        <f t="shared" si="436"/>
        <v>158080</v>
      </c>
      <c r="AF1697" s="194">
        <v>5</v>
      </c>
      <c r="AG1697" s="194">
        <v>1.9</v>
      </c>
      <c r="AH1697" s="102">
        <v>1</v>
      </c>
      <c r="AI1697" s="102">
        <v>158080</v>
      </c>
      <c r="AJ1697" s="102"/>
      <c r="AK1697" s="102"/>
      <c r="AL1697" s="213">
        <f t="shared" si="437"/>
        <v>158080</v>
      </c>
    </row>
    <row r="1698" spans="1:38" ht="27">
      <c r="A1698" s="194">
        <v>13</v>
      </c>
      <c r="B1698" s="102" t="s">
        <v>5594</v>
      </c>
      <c r="C1698" s="102" t="s">
        <v>5282</v>
      </c>
      <c r="D1698" s="194">
        <v>1999</v>
      </c>
      <c r="E1698" s="942" t="s">
        <v>1163</v>
      </c>
      <c r="F1698" s="194" t="s">
        <v>990</v>
      </c>
      <c r="G1698" s="194">
        <v>4</v>
      </c>
      <c r="H1698" s="194">
        <v>1.9</v>
      </c>
      <c r="I1698" s="102">
        <v>1</v>
      </c>
      <c r="J1698" s="102">
        <v>158080</v>
      </c>
      <c r="K1698" s="102"/>
      <c r="L1698" s="102"/>
      <c r="M1698" s="213">
        <f t="shared" si="432"/>
        <v>158080</v>
      </c>
      <c r="N1698" s="194">
        <v>1.84</v>
      </c>
      <c r="O1698" s="102">
        <v>1</v>
      </c>
      <c r="P1698" s="194">
        <v>153088</v>
      </c>
      <c r="Q1698" s="194"/>
      <c r="R1698" s="194"/>
      <c r="S1698" s="213">
        <f t="shared" si="433"/>
        <v>153088</v>
      </c>
      <c r="T1698" s="213">
        <f t="shared" si="434"/>
        <v>0</v>
      </c>
      <c r="U1698" s="213">
        <f t="shared" si="434"/>
        <v>4992</v>
      </c>
      <c r="V1698" s="213">
        <f t="shared" si="434"/>
        <v>0</v>
      </c>
      <c r="W1698" s="213">
        <f t="shared" si="434"/>
        <v>0</v>
      </c>
      <c r="X1698" s="213">
        <f t="shared" si="435"/>
        <v>4992</v>
      </c>
      <c r="Y1698" s="194">
        <v>5</v>
      </c>
      <c r="Z1698" s="194">
        <v>1.9</v>
      </c>
      <c r="AA1698" s="102">
        <v>1</v>
      </c>
      <c r="AB1698" s="102">
        <v>158080</v>
      </c>
      <c r="AC1698" s="102"/>
      <c r="AD1698" s="102"/>
      <c r="AE1698" s="213">
        <f t="shared" si="436"/>
        <v>158080</v>
      </c>
      <c r="AF1698" s="194">
        <v>6</v>
      </c>
      <c r="AG1698" s="194">
        <v>1.96</v>
      </c>
      <c r="AH1698" s="102">
        <v>1</v>
      </c>
      <c r="AI1698" s="102">
        <v>163072</v>
      </c>
      <c r="AJ1698" s="102"/>
      <c r="AK1698" s="102"/>
      <c r="AL1698" s="213">
        <f t="shared" si="437"/>
        <v>163072</v>
      </c>
    </row>
    <row r="1699" spans="1:38" ht="27">
      <c r="A1699" s="194">
        <v>14</v>
      </c>
      <c r="B1699" s="102" t="s">
        <v>759</v>
      </c>
      <c r="C1699" s="102"/>
      <c r="D1699" s="194"/>
      <c r="E1699" s="942" t="s">
        <v>1163</v>
      </c>
      <c r="F1699" s="194" t="s">
        <v>990</v>
      </c>
      <c r="G1699" s="194">
        <v>7</v>
      </c>
      <c r="H1699" s="194">
        <v>1.96</v>
      </c>
      <c r="I1699" s="102">
        <v>1</v>
      </c>
      <c r="J1699" s="102">
        <v>163072</v>
      </c>
      <c r="K1699" s="102"/>
      <c r="L1699" s="102"/>
      <c r="M1699" s="213">
        <f t="shared" si="432"/>
        <v>163072</v>
      </c>
      <c r="N1699" s="194">
        <v>1.96</v>
      </c>
      <c r="O1699" s="102">
        <v>1</v>
      </c>
      <c r="P1699" s="194">
        <v>163072</v>
      </c>
      <c r="Q1699" s="194"/>
      <c r="R1699" s="194"/>
      <c r="S1699" s="213">
        <f t="shared" si="433"/>
        <v>163072</v>
      </c>
      <c r="T1699" s="213">
        <f t="shared" si="434"/>
        <v>0</v>
      </c>
      <c r="U1699" s="213">
        <f t="shared" si="434"/>
        <v>0</v>
      </c>
      <c r="V1699" s="213">
        <f t="shared" si="434"/>
        <v>0</v>
      </c>
      <c r="W1699" s="213">
        <f t="shared" si="434"/>
        <v>0</v>
      </c>
      <c r="X1699" s="213">
        <f t="shared" si="435"/>
        <v>0</v>
      </c>
      <c r="Y1699" s="194">
        <v>8</v>
      </c>
      <c r="Z1699" s="194">
        <v>2.02</v>
      </c>
      <c r="AA1699" s="102">
        <v>1</v>
      </c>
      <c r="AB1699" s="102">
        <v>168064</v>
      </c>
      <c r="AC1699" s="102"/>
      <c r="AD1699" s="102"/>
      <c r="AE1699" s="213">
        <f t="shared" si="436"/>
        <v>168064</v>
      </c>
      <c r="AF1699" s="194">
        <v>9</v>
      </c>
      <c r="AG1699" s="194">
        <v>2.02</v>
      </c>
      <c r="AH1699" s="102">
        <v>1</v>
      </c>
      <c r="AI1699" s="102">
        <v>168064</v>
      </c>
      <c r="AJ1699" s="102"/>
      <c r="AK1699" s="102"/>
      <c r="AL1699" s="213">
        <f t="shared" si="437"/>
        <v>168064</v>
      </c>
    </row>
    <row r="1700" spans="1:38" ht="27">
      <c r="A1700" s="194">
        <v>15</v>
      </c>
      <c r="B1700" s="104" t="s">
        <v>8295</v>
      </c>
      <c r="C1700" s="104" t="s">
        <v>5282</v>
      </c>
      <c r="D1700" s="194">
        <v>2000</v>
      </c>
      <c r="E1700" s="942" t="s">
        <v>1163</v>
      </c>
      <c r="F1700" s="194" t="s">
        <v>990</v>
      </c>
      <c r="G1700" s="194">
        <v>2</v>
      </c>
      <c r="H1700" s="194">
        <v>1.79</v>
      </c>
      <c r="I1700" s="102">
        <v>1</v>
      </c>
      <c r="J1700" s="102">
        <v>148928</v>
      </c>
      <c r="K1700" s="102"/>
      <c r="L1700" s="102"/>
      <c r="M1700" s="213">
        <f t="shared" si="432"/>
        <v>148928</v>
      </c>
      <c r="N1700" s="194">
        <v>1.73</v>
      </c>
      <c r="O1700" s="102">
        <v>1</v>
      </c>
      <c r="P1700" s="194">
        <v>143936</v>
      </c>
      <c r="Q1700" s="194"/>
      <c r="R1700" s="194"/>
      <c r="S1700" s="213">
        <f t="shared" si="433"/>
        <v>143936</v>
      </c>
      <c r="T1700" s="213">
        <f t="shared" si="434"/>
        <v>0</v>
      </c>
      <c r="U1700" s="213">
        <f t="shared" si="434"/>
        <v>4992</v>
      </c>
      <c r="V1700" s="213">
        <f t="shared" si="434"/>
        <v>0</v>
      </c>
      <c r="W1700" s="213">
        <f t="shared" si="434"/>
        <v>0</v>
      </c>
      <c r="X1700" s="213">
        <f t="shared" si="435"/>
        <v>4992</v>
      </c>
      <c r="Y1700" s="194">
        <v>3</v>
      </c>
      <c r="Z1700" s="194">
        <v>1.84</v>
      </c>
      <c r="AA1700" s="102">
        <v>1</v>
      </c>
      <c r="AB1700" s="102">
        <v>153088</v>
      </c>
      <c r="AC1700" s="102"/>
      <c r="AD1700" s="102"/>
      <c r="AE1700" s="213">
        <f t="shared" si="436"/>
        <v>153088</v>
      </c>
      <c r="AF1700" s="194">
        <v>4</v>
      </c>
      <c r="AG1700" s="194">
        <v>1.9</v>
      </c>
      <c r="AH1700" s="102">
        <v>1</v>
      </c>
      <c r="AI1700" s="102">
        <v>158080</v>
      </c>
      <c r="AJ1700" s="102"/>
      <c r="AK1700" s="102"/>
      <c r="AL1700" s="213">
        <f t="shared" si="437"/>
        <v>158080</v>
      </c>
    </row>
    <row r="1701" spans="1:38" ht="27">
      <c r="A1701" s="194">
        <v>16</v>
      </c>
      <c r="B1701" s="102" t="s">
        <v>8296</v>
      </c>
      <c r="C1701" s="102" t="s">
        <v>5282</v>
      </c>
      <c r="D1701" s="194">
        <v>2003</v>
      </c>
      <c r="E1701" s="942" t="s">
        <v>1163</v>
      </c>
      <c r="F1701" s="194" t="s">
        <v>990</v>
      </c>
      <c r="G1701" s="194">
        <v>2</v>
      </c>
      <c r="H1701" s="194">
        <v>1.79</v>
      </c>
      <c r="I1701" s="102">
        <v>1</v>
      </c>
      <c r="J1701" s="102">
        <v>148928</v>
      </c>
      <c r="K1701" s="102"/>
      <c r="L1701" s="102"/>
      <c r="M1701" s="213">
        <f t="shared" si="432"/>
        <v>148928</v>
      </c>
      <c r="N1701" s="194">
        <v>1.73</v>
      </c>
      <c r="O1701" s="102">
        <v>1</v>
      </c>
      <c r="P1701" s="194">
        <v>143936</v>
      </c>
      <c r="Q1701" s="194"/>
      <c r="R1701" s="194"/>
      <c r="S1701" s="213">
        <f t="shared" si="433"/>
        <v>143936</v>
      </c>
      <c r="T1701" s="213">
        <f t="shared" si="434"/>
        <v>0</v>
      </c>
      <c r="U1701" s="213">
        <f t="shared" si="434"/>
        <v>4992</v>
      </c>
      <c r="V1701" s="213">
        <f t="shared" si="434"/>
        <v>0</v>
      </c>
      <c r="W1701" s="213">
        <f t="shared" si="434"/>
        <v>0</v>
      </c>
      <c r="X1701" s="213">
        <f t="shared" si="435"/>
        <v>4992</v>
      </c>
      <c r="Y1701" s="194">
        <v>3</v>
      </c>
      <c r="Z1701" s="194">
        <v>1.84</v>
      </c>
      <c r="AA1701" s="102">
        <v>1</v>
      </c>
      <c r="AB1701" s="102">
        <v>153088</v>
      </c>
      <c r="AC1701" s="102"/>
      <c r="AD1701" s="102"/>
      <c r="AE1701" s="213">
        <f t="shared" si="436"/>
        <v>153088</v>
      </c>
      <c r="AF1701" s="194">
        <v>4</v>
      </c>
      <c r="AG1701" s="194">
        <v>1.9</v>
      </c>
      <c r="AH1701" s="102">
        <v>1</v>
      </c>
      <c r="AI1701" s="102">
        <v>158080</v>
      </c>
      <c r="AJ1701" s="102"/>
      <c r="AK1701" s="102"/>
      <c r="AL1701" s="213">
        <f t="shared" si="437"/>
        <v>158080</v>
      </c>
    </row>
    <row r="1702" spans="1:38" ht="27">
      <c r="A1702" s="194">
        <v>17</v>
      </c>
      <c r="B1702" s="102" t="s">
        <v>4354</v>
      </c>
      <c r="C1702" s="102" t="s">
        <v>5282</v>
      </c>
      <c r="D1702" s="194">
        <v>2003</v>
      </c>
      <c r="E1702" s="942" t="s">
        <v>1163</v>
      </c>
      <c r="F1702" s="194" t="s">
        <v>990</v>
      </c>
      <c r="G1702" s="194">
        <v>4</v>
      </c>
      <c r="H1702" s="194">
        <v>1.9</v>
      </c>
      <c r="I1702" s="102">
        <v>1</v>
      </c>
      <c r="J1702" s="102">
        <v>158080</v>
      </c>
      <c r="K1702" s="102"/>
      <c r="L1702" s="102"/>
      <c r="M1702" s="213">
        <f t="shared" si="432"/>
        <v>158080</v>
      </c>
      <c r="N1702" s="194">
        <v>1.84</v>
      </c>
      <c r="O1702" s="102">
        <v>1</v>
      </c>
      <c r="P1702" s="194">
        <v>153088</v>
      </c>
      <c r="Q1702" s="194"/>
      <c r="R1702" s="194"/>
      <c r="S1702" s="213">
        <f t="shared" si="433"/>
        <v>153088</v>
      </c>
      <c r="T1702" s="213">
        <f t="shared" si="434"/>
        <v>0</v>
      </c>
      <c r="U1702" s="213">
        <f t="shared" si="434"/>
        <v>4992</v>
      </c>
      <c r="V1702" s="213">
        <f t="shared" si="434"/>
        <v>0</v>
      </c>
      <c r="W1702" s="213">
        <f t="shared" si="434"/>
        <v>0</v>
      </c>
      <c r="X1702" s="213">
        <f t="shared" si="435"/>
        <v>4992</v>
      </c>
      <c r="Y1702" s="194">
        <v>5</v>
      </c>
      <c r="Z1702" s="194">
        <v>1.9</v>
      </c>
      <c r="AA1702" s="102">
        <v>1</v>
      </c>
      <c r="AB1702" s="102">
        <v>158080</v>
      </c>
      <c r="AC1702" s="102"/>
      <c r="AD1702" s="102"/>
      <c r="AE1702" s="213">
        <f t="shared" si="436"/>
        <v>158080</v>
      </c>
      <c r="AF1702" s="194">
        <v>6</v>
      </c>
      <c r="AG1702" s="194">
        <v>1.96</v>
      </c>
      <c r="AH1702" s="102">
        <v>1</v>
      </c>
      <c r="AI1702" s="102">
        <v>163072</v>
      </c>
      <c r="AJ1702" s="102"/>
      <c r="AK1702" s="102"/>
      <c r="AL1702" s="213">
        <f t="shared" si="437"/>
        <v>163072</v>
      </c>
    </row>
    <row r="1703" spans="1:38" ht="27">
      <c r="A1703" s="194">
        <v>18</v>
      </c>
      <c r="B1703" s="104" t="s">
        <v>8297</v>
      </c>
      <c r="C1703" s="104" t="s">
        <v>5282</v>
      </c>
      <c r="D1703" s="194">
        <v>1995</v>
      </c>
      <c r="E1703" s="942" t="s">
        <v>1163</v>
      </c>
      <c r="F1703" s="194" t="s">
        <v>990</v>
      </c>
      <c r="G1703" s="194">
        <v>10</v>
      </c>
      <c r="H1703" s="194">
        <v>2.08</v>
      </c>
      <c r="I1703" s="102">
        <v>1</v>
      </c>
      <c r="J1703" s="102">
        <v>173056</v>
      </c>
      <c r="K1703" s="102"/>
      <c r="L1703" s="102"/>
      <c r="M1703" s="213">
        <f t="shared" si="432"/>
        <v>173056</v>
      </c>
      <c r="N1703" s="194">
        <v>2.02</v>
      </c>
      <c r="O1703" s="102">
        <v>1</v>
      </c>
      <c r="P1703" s="194">
        <v>168064</v>
      </c>
      <c r="Q1703" s="194"/>
      <c r="R1703" s="194"/>
      <c r="S1703" s="213">
        <f t="shared" si="433"/>
        <v>168064</v>
      </c>
      <c r="T1703" s="213">
        <f t="shared" si="434"/>
        <v>0</v>
      </c>
      <c r="U1703" s="213">
        <f t="shared" si="434"/>
        <v>4992</v>
      </c>
      <c r="V1703" s="213">
        <f t="shared" si="434"/>
        <v>0</v>
      </c>
      <c r="W1703" s="213">
        <f t="shared" si="434"/>
        <v>0</v>
      </c>
      <c r="X1703" s="213">
        <f t="shared" si="435"/>
        <v>4992</v>
      </c>
      <c r="Y1703" s="194">
        <v>11</v>
      </c>
      <c r="Z1703" s="194">
        <v>2.08</v>
      </c>
      <c r="AA1703" s="102">
        <v>1</v>
      </c>
      <c r="AB1703" s="102">
        <v>173056</v>
      </c>
      <c r="AC1703" s="102"/>
      <c r="AD1703" s="102"/>
      <c r="AE1703" s="213">
        <f t="shared" si="436"/>
        <v>173056</v>
      </c>
      <c r="AF1703" s="194">
        <v>12</v>
      </c>
      <c r="AG1703" s="194">
        <v>2.08</v>
      </c>
      <c r="AH1703" s="102">
        <v>1</v>
      </c>
      <c r="AI1703" s="102">
        <v>173056</v>
      </c>
      <c r="AJ1703" s="102"/>
      <c r="AK1703" s="102"/>
      <c r="AL1703" s="213">
        <f t="shared" si="437"/>
        <v>173056</v>
      </c>
    </row>
    <row r="1704" spans="1:38" ht="27">
      <c r="A1704" s="194">
        <v>19</v>
      </c>
      <c r="B1704" s="102" t="s">
        <v>8298</v>
      </c>
      <c r="C1704" s="102" t="s">
        <v>5282</v>
      </c>
      <c r="D1704" s="194">
        <v>2002</v>
      </c>
      <c r="E1704" s="942" t="s">
        <v>1163</v>
      </c>
      <c r="F1704" s="194" t="s">
        <v>990</v>
      </c>
      <c r="G1704" s="194">
        <v>2</v>
      </c>
      <c r="H1704" s="194">
        <v>1.79</v>
      </c>
      <c r="I1704" s="102">
        <v>1</v>
      </c>
      <c r="J1704" s="102">
        <v>148928</v>
      </c>
      <c r="K1704" s="102"/>
      <c r="L1704" s="102"/>
      <c r="M1704" s="213">
        <f t="shared" si="432"/>
        <v>148928</v>
      </c>
      <c r="N1704" s="194">
        <v>1.73</v>
      </c>
      <c r="O1704" s="102">
        <v>1</v>
      </c>
      <c r="P1704" s="194">
        <v>143936</v>
      </c>
      <c r="Q1704" s="194"/>
      <c r="R1704" s="194"/>
      <c r="S1704" s="213">
        <f t="shared" si="433"/>
        <v>143936</v>
      </c>
      <c r="T1704" s="213">
        <f t="shared" si="434"/>
        <v>0</v>
      </c>
      <c r="U1704" s="213">
        <f t="shared" si="434"/>
        <v>4992</v>
      </c>
      <c r="V1704" s="213">
        <f t="shared" si="434"/>
        <v>0</v>
      </c>
      <c r="W1704" s="213">
        <f t="shared" si="434"/>
        <v>0</v>
      </c>
      <c r="X1704" s="213">
        <f t="shared" si="435"/>
        <v>4992</v>
      </c>
      <c r="Y1704" s="194">
        <v>3</v>
      </c>
      <c r="Z1704" s="194">
        <v>1.84</v>
      </c>
      <c r="AA1704" s="102">
        <v>1</v>
      </c>
      <c r="AB1704" s="102">
        <v>153088</v>
      </c>
      <c r="AC1704" s="102"/>
      <c r="AD1704" s="102"/>
      <c r="AE1704" s="213">
        <f t="shared" si="436"/>
        <v>153088</v>
      </c>
      <c r="AF1704" s="194">
        <v>4</v>
      </c>
      <c r="AG1704" s="194">
        <v>1.9</v>
      </c>
      <c r="AH1704" s="102">
        <v>1</v>
      </c>
      <c r="AI1704" s="102">
        <v>158080</v>
      </c>
      <c r="AJ1704" s="102"/>
      <c r="AK1704" s="102"/>
      <c r="AL1704" s="213">
        <f t="shared" si="437"/>
        <v>158080</v>
      </c>
    </row>
    <row r="1705" spans="1:38" ht="27">
      <c r="A1705" s="194">
        <v>20</v>
      </c>
      <c r="B1705" s="102" t="s">
        <v>5592</v>
      </c>
      <c r="C1705" s="102" t="s">
        <v>5283</v>
      </c>
      <c r="D1705" s="194">
        <v>1998</v>
      </c>
      <c r="E1705" s="942" t="s">
        <v>1163</v>
      </c>
      <c r="F1705" s="194" t="s">
        <v>990</v>
      </c>
      <c r="G1705" s="194">
        <v>4</v>
      </c>
      <c r="H1705" s="194">
        <v>1.9</v>
      </c>
      <c r="I1705" s="102">
        <v>1</v>
      </c>
      <c r="J1705" s="102">
        <v>158080</v>
      </c>
      <c r="K1705" s="102"/>
      <c r="L1705" s="102"/>
      <c r="M1705" s="213">
        <f t="shared" si="432"/>
        <v>158080</v>
      </c>
      <c r="N1705" s="194">
        <v>1.84</v>
      </c>
      <c r="O1705" s="102">
        <v>1</v>
      </c>
      <c r="P1705" s="194">
        <v>153088</v>
      </c>
      <c r="Q1705" s="194"/>
      <c r="R1705" s="194"/>
      <c r="S1705" s="213">
        <f t="shared" si="433"/>
        <v>153088</v>
      </c>
      <c r="T1705" s="213">
        <f t="shared" si="434"/>
        <v>0</v>
      </c>
      <c r="U1705" s="213">
        <f t="shared" si="434"/>
        <v>4992</v>
      </c>
      <c r="V1705" s="213">
        <f t="shared" si="434"/>
        <v>0</v>
      </c>
      <c r="W1705" s="213">
        <f t="shared" si="434"/>
        <v>0</v>
      </c>
      <c r="X1705" s="213">
        <f t="shared" si="435"/>
        <v>4992</v>
      </c>
      <c r="Y1705" s="194">
        <v>5</v>
      </c>
      <c r="Z1705" s="194">
        <v>1.9</v>
      </c>
      <c r="AA1705" s="102">
        <v>1</v>
      </c>
      <c r="AB1705" s="102">
        <v>158080</v>
      </c>
      <c r="AC1705" s="102"/>
      <c r="AD1705" s="102"/>
      <c r="AE1705" s="213">
        <f t="shared" si="436"/>
        <v>158080</v>
      </c>
      <c r="AF1705" s="194">
        <v>6</v>
      </c>
      <c r="AG1705" s="194">
        <v>1.96</v>
      </c>
      <c r="AH1705" s="102">
        <v>1</v>
      </c>
      <c r="AI1705" s="102">
        <v>163072</v>
      </c>
      <c r="AJ1705" s="102"/>
      <c r="AK1705" s="102"/>
      <c r="AL1705" s="213">
        <f t="shared" si="437"/>
        <v>163072</v>
      </c>
    </row>
    <row r="1706" spans="1:38" ht="27">
      <c r="A1706" s="194">
        <v>21</v>
      </c>
      <c r="B1706" s="104" t="s">
        <v>5588</v>
      </c>
      <c r="C1706" s="104" t="s">
        <v>5282</v>
      </c>
      <c r="D1706" s="194">
        <v>1991</v>
      </c>
      <c r="E1706" s="942" t="s">
        <v>1163</v>
      </c>
      <c r="F1706" s="194" t="s">
        <v>990</v>
      </c>
      <c r="G1706" s="194">
        <v>4</v>
      </c>
      <c r="H1706" s="194">
        <v>1.9</v>
      </c>
      <c r="I1706" s="102">
        <v>1</v>
      </c>
      <c r="J1706" s="102">
        <v>158080</v>
      </c>
      <c r="K1706" s="102"/>
      <c r="L1706" s="102"/>
      <c r="M1706" s="213">
        <f t="shared" si="432"/>
        <v>158080</v>
      </c>
      <c r="N1706" s="194">
        <v>1.84</v>
      </c>
      <c r="O1706" s="102">
        <v>1</v>
      </c>
      <c r="P1706" s="194">
        <v>153088</v>
      </c>
      <c r="Q1706" s="194"/>
      <c r="R1706" s="194"/>
      <c r="S1706" s="213">
        <f t="shared" si="433"/>
        <v>153088</v>
      </c>
      <c r="T1706" s="213">
        <f t="shared" si="434"/>
        <v>0</v>
      </c>
      <c r="U1706" s="213">
        <f t="shared" si="434"/>
        <v>4992</v>
      </c>
      <c r="V1706" s="213">
        <f t="shared" si="434"/>
        <v>0</v>
      </c>
      <c r="W1706" s="213">
        <f t="shared" si="434"/>
        <v>0</v>
      </c>
      <c r="X1706" s="213">
        <f t="shared" si="435"/>
        <v>4992</v>
      </c>
      <c r="Y1706" s="194">
        <v>5</v>
      </c>
      <c r="Z1706" s="194">
        <v>1.9</v>
      </c>
      <c r="AA1706" s="102">
        <v>1</v>
      </c>
      <c r="AB1706" s="102">
        <v>158080</v>
      </c>
      <c r="AC1706" s="102"/>
      <c r="AD1706" s="102"/>
      <c r="AE1706" s="213">
        <f t="shared" si="436"/>
        <v>158080</v>
      </c>
      <c r="AF1706" s="194">
        <v>6</v>
      </c>
      <c r="AG1706" s="194">
        <v>1.96</v>
      </c>
      <c r="AH1706" s="102">
        <v>1</v>
      </c>
      <c r="AI1706" s="102">
        <v>163072</v>
      </c>
      <c r="AJ1706" s="102"/>
      <c r="AK1706" s="102"/>
      <c r="AL1706" s="213">
        <f t="shared" si="437"/>
        <v>163072</v>
      </c>
    </row>
    <row r="1707" spans="1:38" ht="27">
      <c r="A1707" s="194">
        <v>22</v>
      </c>
      <c r="B1707" s="102" t="s">
        <v>803</v>
      </c>
      <c r="C1707" s="102" t="s">
        <v>5282</v>
      </c>
      <c r="D1707" s="194">
        <v>1978</v>
      </c>
      <c r="E1707" s="942" t="s">
        <v>1163</v>
      </c>
      <c r="F1707" s="194" t="s">
        <v>990</v>
      </c>
      <c r="G1707" s="194">
        <v>10</v>
      </c>
      <c r="H1707" s="194">
        <v>2.08</v>
      </c>
      <c r="I1707" s="102">
        <v>1</v>
      </c>
      <c r="J1707" s="102">
        <v>173056</v>
      </c>
      <c r="K1707" s="102"/>
      <c r="L1707" s="102"/>
      <c r="M1707" s="213">
        <f t="shared" si="432"/>
        <v>173056</v>
      </c>
      <c r="N1707" s="194">
        <v>2.02</v>
      </c>
      <c r="O1707" s="102">
        <v>1</v>
      </c>
      <c r="P1707" s="194">
        <v>168064</v>
      </c>
      <c r="Q1707" s="194"/>
      <c r="R1707" s="194"/>
      <c r="S1707" s="213">
        <f t="shared" si="433"/>
        <v>168064</v>
      </c>
      <c r="T1707" s="213">
        <f t="shared" si="434"/>
        <v>0</v>
      </c>
      <c r="U1707" s="213">
        <f t="shared" si="434"/>
        <v>4992</v>
      </c>
      <c r="V1707" s="213">
        <f t="shared" si="434"/>
        <v>0</v>
      </c>
      <c r="W1707" s="213">
        <f t="shared" si="434"/>
        <v>0</v>
      </c>
      <c r="X1707" s="213">
        <f t="shared" si="435"/>
        <v>4992</v>
      </c>
      <c r="Y1707" s="194">
        <v>11</v>
      </c>
      <c r="Z1707" s="194">
        <v>2.08</v>
      </c>
      <c r="AA1707" s="102">
        <v>1</v>
      </c>
      <c r="AB1707" s="102">
        <v>173056</v>
      </c>
      <c r="AC1707" s="102"/>
      <c r="AD1707" s="102"/>
      <c r="AE1707" s="213">
        <f t="shared" si="436"/>
        <v>173056</v>
      </c>
      <c r="AF1707" s="194">
        <v>12</v>
      </c>
      <c r="AG1707" s="194">
        <v>2.08</v>
      </c>
      <c r="AH1707" s="102">
        <v>1</v>
      </c>
      <c r="AI1707" s="102">
        <v>173056</v>
      </c>
      <c r="AJ1707" s="102"/>
      <c r="AK1707" s="102"/>
      <c r="AL1707" s="213">
        <f t="shared" si="437"/>
        <v>173056</v>
      </c>
    </row>
    <row r="1708" spans="1:38" ht="27">
      <c r="A1708" s="194">
        <v>23</v>
      </c>
      <c r="B1708" s="102" t="s">
        <v>5587</v>
      </c>
      <c r="C1708" s="102" t="s">
        <v>5283</v>
      </c>
      <c r="D1708" s="194">
        <v>1996</v>
      </c>
      <c r="E1708" s="942" t="s">
        <v>1163</v>
      </c>
      <c r="F1708" s="194" t="s">
        <v>990</v>
      </c>
      <c r="G1708" s="194">
        <v>4</v>
      </c>
      <c r="H1708" s="194">
        <v>1.9</v>
      </c>
      <c r="I1708" s="102">
        <v>1</v>
      </c>
      <c r="J1708" s="102">
        <v>158080</v>
      </c>
      <c r="K1708" s="102"/>
      <c r="L1708" s="102"/>
      <c r="M1708" s="213">
        <f t="shared" si="432"/>
        <v>158080</v>
      </c>
      <c r="N1708" s="194">
        <v>1.84</v>
      </c>
      <c r="O1708" s="102">
        <v>1</v>
      </c>
      <c r="P1708" s="194">
        <v>153088</v>
      </c>
      <c r="Q1708" s="194"/>
      <c r="R1708" s="194"/>
      <c r="S1708" s="213">
        <f t="shared" si="433"/>
        <v>153088</v>
      </c>
      <c r="T1708" s="213">
        <f t="shared" si="434"/>
        <v>0</v>
      </c>
      <c r="U1708" s="213">
        <f t="shared" si="434"/>
        <v>4992</v>
      </c>
      <c r="V1708" s="213">
        <f t="shared" si="434"/>
        <v>0</v>
      </c>
      <c r="W1708" s="213">
        <f t="shared" si="434"/>
        <v>0</v>
      </c>
      <c r="X1708" s="213">
        <f t="shared" si="435"/>
        <v>4992</v>
      </c>
      <c r="Y1708" s="194">
        <v>5</v>
      </c>
      <c r="Z1708" s="194">
        <v>1.9</v>
      </c>
      <c r="AA1708" s="102">
        <v>1</v>
      </c>
      <c r="AB1708" s="102">
        <v>158080</v>
      </c>
      <c r="AC1708" s="102"/>
      <c r="AD1708" s="102"/>
      <c r="AE1708" s="213">
        <f t="shared" si="436"/>
        <v>158080</v>
      </c>
      <c r="AF1708" s="194">
        <v>6</v>
      </c>
      <c r="AG1708" s="194">
        <v>1.96</v>
      </c>
      <c r="AH1708" s="102">
        <v>1</v>
      </c>
      <c r="AI1708" s="102">
        <v>163072</v>
      </c>
      <c r="AJ1708" s="102"/>
      <c r="AK1708" s="102"/>
      <c r="AL1708" s="213">
        <f t="shared" si="437"/>
        <v>163072</v>
      </c>
    </row>
    <row r="1709" spans="1:38" ht="27">
      <c r="A1709" s="194">
        <v>24</v>
      </c>
      <c r="B1709" s="104" t="s">
        <v>1852</v>
      </c>
      <c r="C1709" s="104" t="s">
        <v>5282</v>
      </c>
      <c r="D1709" s="194">
        <v>1982</v>
      </c>
      <c r="E1709" s="942" t="s">
        <v>1163</v>
      </c>
      <c r="F1709" s="194" t="s">
        <v>990</v>
      </c>
      <c r="G1709" s="194">
        <v>6</v>
      </c>
      <c r="H1709" s="194">
        <v>1.96</v>
      </c>
      <c r="I1709" s="102">
        <v>1</v>
      </c>
      <c r="J1709" s="102">
        <v>163072</v>
      </c>
      <c r="K1709" s="102"/>
      <c r="L1709" s="102"/>
      <c r="M1709" s="213">
        <f t="shared" si="432"/>
        <v>163072</v>
      </c>
      <c r="N1709" s="194">
        <v>1.9</v>
      </c>
      <c r="O1709" s="102">
        <v>1</v>
      </c>
      <c r="P1709" s="194">
        <v>158080</v>
      </c>
      <c r="Q1709" s="194"/>
      <c r="R1709" s="194"/>
      <c r="S1709" s="213">
        <f t="shared" si="433"/>
        <v>158080</v>
      </c>
      <c r="T1709" s="213">
        <f t="shared" si="434"/>
        <v>0</v>
      </c>
      <c r="U1709" s="213">
        <f t="shared" si="434"/>
        <v>4992</v>
      </c>
      <c r="V1709" s="213">
        <f t="shared" si="434"/>
        <v>0</v>
      </c>
      <c r="W1709" s="213">
        <f t="shared" si="434"/>
        <v>0</v>
      </c>
      <c r="X1709" s="213">
        <f t="shared" si="435"/>
        <v>4992</v>
      </c>
      <c r="Y1709" s="194">
        <v>7</v>
      </c>
      <c r="Z1709" s="194">
        <v>1.96</v>
      </c>
      <c r="AA1709" s="102">
        <v>1</v>
      </c>
      <c r="AB1709" s="102">
        <v>163072</v>
      </c>
      <c r="AC1709" s="102"/>
      <c r="AD1709" s="102"/>
      <c r="AE1709" s="213">
        <f t="shared" si="436"/>
        <v>163072</v>
      </c>
      <c r="AF1709" s="194">
        <v>8</v>
      </c>
      <c r="AG1709" s="194">
        <v>2.02</v>
      </c>
      <c r="AH1709" s="102">
        <v>1</v>
      </c>
      <c r="AI1709" s="102">
        <v>168064</v>
      </c>
      <c r="AJ1709" s="102"/>
      <c r="AK1709" s="102"/>
      <c r="AL1709" s="213">
        <f t="shared" si="437"/>
        <v>168064</v>
      </c>
    </row>
    <row r="1710" spans="1:38" ht="27">
      <c r="A1710" s="194">
        <v>25</v>
      </c>
      <c r="B1710" s="102" t="s">
        <v>1257</v>
      </c>
      <c r="C1710" s="102" t="s">
        <v>5282</v>
      </c>
      <c r="D1710" s="194">
        <v>1984</v>
      </c>
      <c r="E1710" s="942" t="s">
        <v>1163</v>
      </c>
      <c r="F1710" s="194" t="s">
        <v>990</v>
      </c>
      <c r="G1710" s="194">
        <v>6</v>
      </c>
      <c r="H1710" s="194">
        <v>1.96</v>
      </c>
      <c r="I1710" s="102">
        <v>1</v>
      </c>
      <c r="J1710" s="102">
        <v>163072</v>
      </c>
      <c r="K1710" s="102"/>
      <c r="L1710" s="102"/>
      <c r="M1710" s="213">
        <f t="shared" si="432"/>
        <v>163072</v>
      </c>
      <c r="N1710" s="194">
        <v>1.9</v>
      </c>
      <c r="O1710" s="102">
        <v>1</v>
      </c>
      <c r="P1710" s="194">
        <v>158080</v>
      </c>
      <c r="Q1710" s="194"/>
      <c r="R1710" s="194"/>
      <c r="S1710" s="213">
        <f t="shared" si="433"/>
        <v>158080</v>
      </c>
      <c r="T1710" s="213">
        <f t="shared" si="434"/>
        <v>0</v>
      </c>
      <c r="U1710" s="213">
        <f t="shared" si="434"/>
        <v>4992</v>
      </c>
      <c r="V1710" s="213">
        <f t="shared" si="434"/>
        <v>0</v>
      </c>
      <c r="W1710" s="213">
        <f t="shared" si="434"/>
        <v>0</v>
      </c>
      <c r="X1710" s="213">
        <f t="shared" si="435"/>
        <v>4992</v>
      </c>
      <c r="Y1710" s="194">
        <v>7</v>
      </c>
      <c r="Z1710" s="194">
        <v>1.96</v>
      </c>
      <c r="AA1710" s="102">
        <v>1</v>
      </c>
      <c r="AB1710" s="102">
        <v>163072</v>
      </c>
      <c r="AC1710" s="102"/>
      <c r="AD1710" s="102"/>
      <c r="AE1710" s="213">
        <f t="shared" si="436"/>
        <v>163072</v>
      </c>
      <c r="AF1710" s="194">
        <v>8</v>
      </c>
      <c r="AG1710" s="194">
        <v>2.02</v>
      </c>
      <c r="AH1710" s="102">
        <v>1</v>
      </c>
      <c r="AI1710" s="102">
        <v>168064</v>
      </c>
      <c r="AJ1710" s="102"/>
      <c r="AK1710" s="102"/>
      <c r="AL1710" s="213">
        <f t="shared" si="437"/>
        <v>168064</v>
      </c>
    </row>
    <row r="1711" spans="1:38" ht="27">
      <c r="A1711" s="194">
        <v>26</v>
      </c>
      <c r="B1711" s="102" t="s">
        <v>8299</v>
      </c>
      <c r="C1711" s="102" t="s">
        <v>5282</v>
      </c>
      <c r="D1711" s="194">
        <v>2001</v>
      </c>
      <c r="E1711" s="942" t="s">
        <v>1163</v>
      </c>
      <c r="F1711" s="194" t="s">
        <v>990</v>
      </c>
      <c r="G1711" s="194">
        <v>2</v>
      </c>
      <c r="H1711" s="194">
        <v>1.79</v>
      </c>
      <c r="I1711" s="102">
        <v>1</v>
      </c>
      <c r="J1711" s="102">
        <v>148928</v>
      </c>
      <c r="K1711" s="102"/>
      <c r="L1711" s="102"/>
      <c r="M1711" s="213">
        <f t="shared" si="432"/>
        <v>148928</v>
      </c>
      <c r="N1711" s="194">
        <v>1.73</v>
      </c>
      <c r="O1711" s="102">
        <v>1</v>
      </c>
      <c r="P1711" s="194">
        <v>143936</v>
      </c>
      <c r="Q1711" s="194"/>
      <c r="R1711" s="194"/>
      <c r="S1711" s="213">
        <f t="shared" si="433"/>
        <v>143936</v>
      </c>
      <c r="T1711" s="213">
        <f t="shared" si="434"/>
        <v>0</v>
      </c>
      <c r="U1711" s="213">
        <f t="shared" si="434"/>
        <v>4992</v>
      </c>
      <c r="V1711" s="213">
        <f t="shared" si="434"/>
        <v>0</v>
      </c>
      <c r="W1711" s="213">
        <f t="shared" si="434"/>
        <v>0</v>
      </c>
      <c r="X1711" s="213">
        <f t="shared" si="435"/>
        <v>4992</v>
      </c>
      <c r="Y1711" s="194">
        <v>3</v>
      </c>
      <c r="Z1711" s="194">
        <v>1.84</v>
      </c>
      <c r="AA1711" s="102">
        <v>1</v>
      </c>
      <c r="AB1711" s="102">
        <v>153088</v>
      </c>
      <c r="AC1711" s="102"/>
      <c r="AD1711" s="102"/>
      <c r="AE1711" s="213">
        <f t="shared" si="436"/>
        <v>153088</v>
      </c>
      <c r="AF1711" s="194">
        <v>4</v>
      </c>
      <c r="AG1711" s="194">
        <v>1.9</v>
      </c>
      <c r="AH1711" s="102">
        <v>1</v>
      </c>
      <c r="AI1711" s="102">
        <v>158080</v>
      </c>
      <c r="AJ1711" s="102"/>
      <c r="AK1711" s="102"/>
      <c r="AL1711" s="213">
        <f t="shared" si="437"/>
        <v>158080</v>
      </c>
    </row>
    <row r="1712" spans="1:38" ht="27">
      <c r="A1712" s="194">
        <v>27</v>
      </c>
      <c r="B1712" s="104" t="s">
        <v>8300</v>
      </c>
      <c r="C1712" s="104" t="s">
        <v>5282</v>
      </c>
      <c r="D1712" s="194">
        <v>1989</v>
      </c>
      <c r="E1712" s="942" t="s">
        <v>1163</v>
      </c>
      <c r="F1712" s="194" t="s">
        <v>990</v>
      </c>
      <c r="G1712" s="194">
        <v>2</v>
      </c>
      <c r="H1712" s="194">
        <v>1.79</v>
      </c>
      <c r="I1712" s="102">
        <v>1</v>
      </c>
      <c r="J1712" s="102">
        <v>148928</v>
      </c>
      <c r="K1712" s="102"/>
      <c r="L1712" s="102"/>
      <c r="M1712" s="213">
        <f t="shared" si="432"/>
        <v>148928</v>
      </c>
      <c r="N1712" s="194">
        <v>1.73</v>
      </c>
      <c r="O1712" s="102">
        <v>1</v>
      </c>
      <c r="P1712" s="194">
        <v>143936</v>
      </c>
      <c r="Q1712" s="194"/>
      <c r="R1712" s="194"/>
      <c r="S1712" s="213">
        <f t="shared" si="433"/>
        <v>143936</v>
      </c>
      <c r="T1712" s="213">
        <f t="shared" si="434"/>
        <v>0</v>
      </c>
      <c r="U1712" s="213">
        <f t="shared" si="434"/>
        <v>4992</v>
      </c>
      <c r="V1712" s="213">
        <f t="shared" si="434"/>
        <v>0</v>
      </c>
      <c r="W1712" s="213">
        <f t="shared" si="434"/>
        <v>0</v>
      </c>
      <c r="X1712" s="213">
        <f t="shared" si="435"/>
        <v>4992</v>
      </c>
      <c r="Y1712" s="194">
        <v>3</v>
      </c>
      <c r="Z1712" s="194">
        <v>1.84</v>
      </c>
      <c r="AA1712" s="102">
        <v>1</v>
      </c>
      <c r="AB1712" s="102">
        <v>153088</v>
      </c>
      <c r="AC1712" s="102"/>
      <c r="AD1712" s="102"/>
      <c r="AE1712" s="213">
        <f t="shared" si="436"/>
        <v>153088</v>
      </c>
      <c r="AF1712" s="194">
        <v>4</v>
      </c>
      <c r="AG1712" s="194">
        <v>1.9</v>
      </c>
      <c r="AH1712" s="102">
        <v>1</v>
      </c>
      <c r="AI1712" s="102">
        <v>158080</v>
      </c>
      <c r="AJ1712" s="102"/>
      <c r="AK1712" s="102"/>
      <c r="AL1712" s="213">
        <f t="shared" si="437"/>
        <v>158080</v>
      </c>
    </row>
    <row r="1713" spans="1:38" ht="27">
      <c r="A1713" s="194">
        <v>28</v>
      </c>
      <c r="B1713" s="102" t="s">
        <v>1258</v>
      </c>
      <c r="C1713" s="102" t="s">
        <v>5282</v>
      </c>
      <c r="D1713" s="194">
        <v>1993</v>
      </c>
      <c r="E1713" s="942" t="s">
        <v>1163</v>
      </c>
      <c r="F1713" s="194" t="s">
        <v>990</v>
      </c>
      <c r="G1713" s="194">
        <v>10</v>
      </c>
      <c r="H1713" s="194">
        <v>2.08</v>
      </c>
      <c r="I1713" s="102">
        <v>1</v>
      </c>
      <c r="J1713" s="102">
        <v>173056</v>
      </c>
      <c r="K1713" s="102"/>
      <c r="L1713" s="102"/>
      <c r="M1713" s="213">
        <f t="shared" si="432"/>
        <v>173056</v>
      </c>
      <c r="N1713" s="194">
        <v>2.02</v>
      </c>
      <c r="O1713" s="102">
        <v>1</v>
      </c>
      <c r="P1713" s="194">
        <v>168064</v>
      </c>
      <c r="Q1713" s="194"/>
      <c r="R1713" s="194"/>
      <c r="S1713" s="213">
        <f t="shared" si="433"/>
        <v>168064</v>
      </c>
      <c r="T1713" s="213">
        <f t="shared" si="434"/>
        <v>0</v>
      </c>
      <c r="U1713" s="213">
        <f t="shared" si="434"/>
        <v>4992</v>
      </c>
      <c r="V1713" s="213">
        <f t="shared" si="434"/>
        <v>0</v>
      </c>
      <c r="W1713" s="213">
        <f t="shared" si="434"/>
        <v>0</v>
      </c>
      <c r="X1713" s="213">
        <f t="shared" si="435"/>
        <v>4992</v>
      </c>
      <c r="Y1713" s="194">
        <v>11</v>
      </c>
      <c r="Z1713" s="194">
        <v>2.08</v>
      </c>
      <c r="AA1713" s="102">
        <v>1</v>
      </c>
      <c r="AB1713" s="102">
        <v>173056</v>
      </c>
      <c r="AC1713" s="102"/>
      <c r="AD1713" s="102"/>
      <c r="AE1713" s="213">
        <f t="shared" si="436"/>
        <v>173056</v>
      </c>
      <c r="AF1713" s="194">
        <v>12</v>
      </c>
      <c r="AG1713" s="194">
        <v>2.08</v>
      </c>
      <c r="AH1713" s="102">
        <v>1</v>
      </c>
      <c r="AI1713" s="102">
        <v>173056</v>
      </c>
      <c r="AJ1713" s="102"/>
      <c r="AK1713" s="102"/>
      <c r="AL1713" s="213">
        <f t="shared" si="437"/>
        <v>173056</v>
      </c>
    </row>
    <row r="1714" spans="1:38" ht="27">
      <c r="A1714" s="194">
        <v>29</v>
      </c>
      <c r="B1714" s="102" t="s">
        <v>6930</v>
      </c>
      <c r="C1714" s="102" t="s">
        <v>5282</v>
      </c>
      <c r="D1714" s="194">
        <v>2002</v>
      </c>
      <c r="E1714" s="942" t="s">
        <v>1163</v>
      </c>
      <c r="F1714" s="194" t="s">
        <v>990</v>
      </c>
      <c r="G1714" s="194">
        <v>2</v>
      </c>
      <c r="H1714" s="194">
        <v>1.79</v>
      </c>
      <c r="I1714" s="102">
        <v>1</v>
      </c>
      <c r="J1714" s="102">
        <v>148928</v>
      </c>
      <c r="K1714" s="102"/>
      <c r="L1714" s="102"/>
      <c r="M1714" s="213">
        <f t="shared" si="432"/>
        <v>148928</v>
      </c>
      <c r="N1714" s="194">
        <v>1.73</v>
      </c>
      <c r="O1714" s="102">
        <v>1</v>
      </c>
      <c r="P1714" s="194">
        <v>143936</v>
      </c>
      <c r="Q1714" s="194"/>
      <c r="R1714" s="194"/>
      <c r="S1714" s="213">
        <f t="shared" si="433"/>
        <v>143936</v>
      </c>
      <c r="T1714" s="213">
        <f t="shared" si="434"/>
        <v>0</v>
      </c>
      <c r="U1714" s="213">
        <f t="shared" si="434"/>
        <v>4992</v>
      </c>
      <c r="V1714" s="213">
        <f t="shared" si="434"/>
        <v>0</v>
      </c>
      <c r="W1714" s="213">
        <f t="shared" si="434"/>
        <v>0</v>
      </c>
      <c r="X1714" s="213">
        <f t="shared" si="435"/>
        <v>4992</v>
      </c>
      <c r="Y1714" s="194">
        <v>3</v>
      </c>
      <c r="Z1714" s="194">
        <v>1.84</v>
      </c>
      <c r="AA1714" s="102">
        <v>1</v>
      </c>
      <c r="AB1714" s="102">
        <v>153088</v>
      </c>
      <c r="AC1714" s="102"/>
      <c r="AD1714" s="102"/>
      <c r="AE1714" s="213">
        <f t="shared" si="436"/>
        <v>153088</v>
      </c>
      <c r="AF1714" s="194">
        <v>4</v>
      </c>
      <c r="AG1714" s="194">
        <v>1.9</v>
      </c>
      <c r="AH1714" s="102">
        <v>1</v>
      </c>
      <c r="AI1714" s="102">
        <v>158080</v>
      </c>
      <c r="AJ1714" s="102"/>
      <c r="AK1714" s="102"/>
      <c r="AL1714" s="213">
        <f t="shared" si="437"/>
        <v>158080</v>
      </c>
    </row>
    <row r="1715" spans="1:38" ht="27">
      <c r="A1715" s="194">
        <v>30</v>
      </c>
      <c r="B1715" s="104" t="s">
        <v>6931</v>
      </c>
      <c r="C1715" s="104" t="s">
        <v>5282</v>
      </c>
      <c r="D1715" s="194">
        <v>1989</v>
      </c>
      <c r="E1715" s="942" t="s">
        <v>1163</v>
      </c>
      <c r="F1715" s="194" t="s">
        <v>990</v>
      </c>
      <c r="G1715" s="194">
        <v>16</v>
      </c>
      <c r="H1715" s="194">
        <v>2.21</v>
      </c>
      <c r="I1715" s="102">
        <v>1</v>
      </c>
      <c r="J1715" s="102">
        <v>183872</v>
      </c>
      <c r="K1715" s="102"/>
      <c r="L1715" s="102"/>
      <c r="M1715" s="213">
        <f t="shared" si="432"/>
        <v>183872</v>
      </c>
      <c r="N1715" s="194">
        <v>2.14</v>
      </c>
      <c r="O1715" s="102">
        <v>1</v>
      </c>
      <c r="P1715" s="194">
        <v>178048</v>
      </c>
      <c r="Q1715" s="194"/>
      <c r="R1715" s="194"/>
      <c r="S1715" s="213">
        <f t="shared" si="433"/>
        <v>178048</v>
      </c>
      <c r="T1715" s="213">
        <f t="shared" si="434"/>
        <v>0</v>
      </c>
      <c r="U1715" s="213">
        <f t="shared" si="434"/>
        <v>5824</v>
      </c>
      <c r="V1715" s="213">
        <f t="shared" si="434"/>
        <v>0</v>
      </c>
      <c r="W1715" s="213">
        <f t="shared" si="434"/>
        <v>0</v>
      </c>
      <c r="X1715" s="213">
        <f t="shared" si="435"/>
        <v>5824</v>
      </c>
      <c r="Y1715" s="194">
        <v>17</v>
      </c>
      <c r="Z1715" s="194">
        <v>2.21</v>
      </c>
      <c r="AA1715" s="102">
        <v>1</v>
      </c>
      <c r="AB1715" s="102">
        <v>183872</v>
      </c>
      <c r="AC1715" s="102"/>
      <c r="AD1715" s="102"/>
      <c r="AE1715" s="213">
        <f t="shared" si="436"/>
        <v>183872</v>
      </c>
      <c r="AF1715" s="194">
        <v>18</v>
      </c>
      <c r="AG1715" s="194">
        <v>2.21</v>
      </c>
      <c r="AH1715" s="102">
        <v>1</v>
      </c>
      <c r="AI1715" s="102">
        <v>183872</v>
      </c>
      <c r="AJ1715" s="102"/>
      <c r="AK1715" s="102"/>
      <c r="AL1715" s="213">
        <f t="shared" si="437"/>
        <v>183872</v>
      </c>
    </row>
    <row r="1716" spans="1:38" ht="27">
      <c r="A1716" s="194">
        <v>31</v>
      </c>
      <c r="B1716" s="102" t="s">
        <v>5589</v>
      </c>
      <c r="C1716" s="102" t="s">
        <v>5282</v>
      </c>
      <c r="D1716" s="194">
        <v>2001</v>
      </c>
      <c r="E1716" s="942" t="s">
        <v>1163</v>
      </c>
      <c r="F1716" s="194" t="s">
        <v>990</v>
      </c>
      <c r="G1716" s="194">
        <v>3</v>
      </c>
      <c r="H1716" s="194">
        <v>1.84</v>
      </c>
      <c r="I1716" s="102">
        <v>1</v>
      </c>
      <c r="J1716" s="102">
        <v>153088</v>
      </c>
      <c r="K1716" s="102"/>
      <c r="L1716" s="102"/>
      <c r="M1716" s="213">
        <f t="shared" si="432"/>
        <v>153088</v>
      </c>
      <c r="N1716" s="194">
        <v>1.79</v>
      </c>
      <c r="O1716" s="102">
        <v>1</v>
      </c>
      <c r="P1716" s="194">
        <v>148928</v>
      </c>
      <c r="Q1716" s="194"/>
      <c r="R1716" s="194"/>
      <c r="S1716" s="213">
        <f t="shared" si="433"/>
        <v>148928</v>
      </c>
      <c r="T1716" s="213">
        <f t="shared" si="434"/>
        <v>0</v>
      </c>
      <c r="U1716" s="213">
        <f t="shared" si="434"/>
        <v>4160</v>
      </c>
      <c r="V1716" s="213">
        <f t="shared" si="434"/>
        <v>0</v>
      </c>
      <c r="W1716" s="213">
        <f t="shared" si="434"/>
        <v>0</v>
      </c>
      <c r="X1716" s="213">
        <f t="shared" si="435"/>
        <v>4160</v>
      </c>
      <c r="Y1716" s="194">
        <v>4</v>
      </c>
      <c r="Z1716" s="194">
        <v>1.9</v>
      </c>
      <c r="AA1716" s="102">
        <v>1</v>
      </c>
      <c r="AB1716" s="102">
        <v>158080</v>
      </c>
      <c r="AC1716" s="102"/>
      <c r="AD1716" s="102"/>
      <c r="AE1716" s="213">
        <f t="shared" si="436"/>
        <v>158080</v>
      </c>
      <c r="AF1716" s="194">
        <v>5</v>
      </c>
      <c r="AG1716" s="194">
        <v>1.9</v>
      </c>
      <c r="AH1716" s="102">
        <v>1</v>
      </c>
      <c r="AI1716" s="102">
        <v>158080</v>
      </c>
      <c r="AJ1716" s="102"/>
      <c r="AK1716" s="102"/>
      <c r="AL1716" s="213">
        <f t="shared" si="437"/>
        <v>158080</v>
      </c>
    </row>
    <row r="1717" spans="1:38" ht="27">
      <c r="A1717" s="194">
        <v>32</v>
      </c>
      <c r="B1717" s="102" t="s">
        <v>5437</v>
      </c>
      <c r="C1717" s="102" t="s">
        <v>5282</v>
      </c>
      <c r="D1717" s="194">
        <v>2003</v>
      </c>
      <c r="E1717" s="942" t="s">
        <v>1163</v>
      </c>
      <c r="F1717" s="194" t="s">
        <v>990</v>
      </c>
      <c r="G1717" s="194">
        <v>3</v>
      </c>
      <c r="H1717" s="194">
        <v>1.84</v>
      </c>
      <c r="I1717" s="102">
        <v>1</v>
      </c>
      <c r="J1717" s="102">
        <v>153088</v>
      </c>
      <c r="K1717" s="102"/>
      <c r="L1717" s="102"/>
      <c r="M1717" s="213">
        <f t="shared" si="432"/>
        <v>153088</v>
      </c>
      <c r="N1717" s="194">
        <v>1.79</v>
      </c>
      <c r="O1717" s="102">
        <v>1</v>
      </c>
      <c r="P1717" s="194">
        <v>148928</v>
      </c>
      <c r="Q1717" s="194"/>
      <c r="R1717" s="194"/>
      <c r="S1717" s="213">
        <f t="shared" si="433"/>
        <v>148928</v>
      </c>
      <c r="T1717" s="213">
        <f t="shared" si="434"/>
        <v>0</v>
      </c>
      <c r="U1717" s="213">
        <f t="shared" si="434"/>
        <v>4160</v>
      </c>
      <c r="V1717" s="213">
        <f t="shared" si="434"/>
        <v>0</v>
      </c>
      <c r="W1717" s="213">
        <f t="shared" si="434"/>
        <v>0</v>
      </c>
      <c r="X1717" s="213">
        <f t="shared" si="435"/>
        <v>4160</v>
      </c>
      <c r="Y1717" s="194">
        <v>4</v>
      </c>
      <c r="Z1717" s="194">
        <v>1.9</v>
      </c>
      <c r="AA1717" s="102">
        <v>1</v>
      </c>
      <c r="AB1717" s="102">
        <v>158080</v>
      </c>
      <c r="AC1717" s="102"/>
      <c r="AD1717" s="102"/>
      <c r="AE1717" s="213">
        <f t="shared" si="436"/>
        <v>158080</v>
      </c>
      <c r="AF1717" s="194">
        <v>5</v>
      </c>
      <c r="AG1717" s="194">
        <v>1.9</v>
      </c>
      <c r="AH1717" s="102">
        <v>1</v>
      </c>
      <c r="AI1717" s="102">
        <v>158080</v>
      </c>
      <c r="AJ1717" s="102"/>
      <c r="AK1717" s="102"/>
      <c r="AL1717" s="213">
        <f t="shared" si="437"/>
        <v>158080</v>
      </c>
    </row>
    <row r="1718" spans="1:38" ht="27">
      <c r="A1718" s="194">
        <v>33</v>
      </c>
      <c r="B1718" s="104" t="s">
        <v>6942</v>
      </c>
      <c r="C1718" s="104" t="s">
        <v>5282</v>
      </c>
      <c r="D1718" s="194">
        <v>2003</v>
      </c>
      <c r="E1718" s="942" t="s">
        <v>1163</v>
      </c>
      <c r="F1718" s="194" t="s">
        <v>990</v>
      </c>
      <c r="G1718" s="194">
        <v>2</v>
      </c>
      <c r="H1718" s="194">
        <v>1.79</v>
      </c>
      <c r="I1718" s="102">
        <v>1</v>
      </c>
      <c r="J1718" s="102">
        <v>148928</v>
      </c>
      <c r="K1718" s="102"/>
      <c r="L1718" s="102"/>
      <c r="M1718" s="213">
        <f t="shared" si="432"/>
        <v>148928</v>
      </c>
      <c r="N1718" s="194">
        <v>1.73</v>
      </c>
      <c r="O1718" s="102">
        <v>1</v>
      </c>
      <c r="P1718" s="194">
        <v>143936</v>
      </c>
      <c r="Q1718" s="194"/>
      <c r="R1718" s="194"/>
      <c r="S1718" s="213">
        <f t="shared" si="433"/>
        <v>143936</v>
      </c>
      <c r="T1718" s="213">
        <f t="shared" si="434"/>
        <v>0</v>
      </c>
      <c r="U1718" s="213">
        <f t="shared" si="434"/>
        <v>4992</v>
      </c>
      <c r="V1718" s="213">
        <f t="shared" si="434"/>
        <v>0</v>
      </c>
      <c r="W1718" s="213">
        <f t="shared" si="434"/>
        <v>0</v>
      </c>
      <c r="X1718" s="213">
        <f t="shared" si="435"/>
        <v>4992</v>
      </c>
      <c r="Y1718" s="194">
        <v>3</v>
      </c>
      <c r="Z1718" s="194">
        <v>1.84</v>
      </c>
      <c r="AA1718" s="102">
        <v>1</v>
      </c>
      <c r="AB1718" s="102">
        <v>153088</v>
      </c>
      <c r="AC1718" s="102"/>
      <c r="AD1718" s="102"/>
      <c r="AE1718" s="213">
        <f t="shared" si="436"/>
        <v>153088</v>
      </c>
      <c r="AF1718" s="194">
        <v>4</v>
      </c>
      <c r="AG1718" s="194">
        <v>1.9</v>
      </c>
      <c r="AH1718" s="102">
        <v>1</v>
      </c>
      <c r="AI1718" s="102">
        <v>158080</v>
      </c>
      <c r="AJ1718" s="102"/>
      <c r="AK1718" s="102"/>
      <c r="AL1718" s="213">
        <f t="shared" si="437"/>
        <v>158080</v>
      </c>
    </row>
    <row r="1719" spans="1:38" ht="27">
      <c r="A1719" s="194">
        <v>34</v>
      </c>
      <c r="B1719" s="102" t="s">
        <v>759</v>
      </c>
      <c r="C1719" s="102"/>
      <c r="D1719" s="194"/>
      <c r="E1719" s="942" t="s">
        <v>1163</v>
      </c>
      <c r="F1719" s="194" t="s">
        <v>990</v>
      </c>
      <c r="G1719" s="194">
        <v>7</v>
      </c>
      <c r="H1719" s="194">
        <v>1.96</v>
      </c>
      <c r="I1719" s="102">
        <v>1</v>
      </c>
      <c r="J1719" s="102">
        <v>163072</v>
      </c>
      <c r="K1719" s="102"/>
      <c r="L1719" s="102"/>
      <c r="M1719" s="213">
        <f t="shared" si="432"/>
        <v>163072</v>
      </c>
      <c r="N1719" s="194">
        <v>1.96</v>
      </c>
      <c r="O1719" s="102">
        <v>1</v>
      </c>
      <c r="P1719" s="194">
        <v>163072</v>
      </c>
      <c r="Q1719" s="194"/>
      <c r="R1719" s="194"/>
      <c r="S1719" s="213">
        <f t="shared" si="433"/>
        <v>163072</v>
      </c>
      <c r="T1719" s="213">
        <f t="shared" si="434"/>
        <v>0</v>
      </c>
      <c r="U1719" s="213">
        <f t="shared" si="434"/>
        <v>0</v>
      </c>
      <c r="V1719" s="213">
        <f t="shared" si="434"/>
        <v>0</v>
      </c>
      <c r="W1719" s="213">
        <f t="shared" si="434"/>
        <v>0</v>
      </c>
      <c r="X1719" s="213">
        <f t="shared" si="435"/>
        <v>0</v>
      </c>
      <c r="Y1719" s="194">
        <v>8</v>
      </c>
      <c r="Z1719" s="194">
        <v>2.02</v>
      </c>
      <c r="AA1719" s="102">
        <v>1</v>
      </c>
      <c r="AB1719" s="102">
        <v>168064</v>
      </c>
      <c r="AC1719" s="102"/>
      <c r="AD1719" s="102"/>
      <c r="AE1719" s="213">
        <f t="shared" si="436"/>
        <v>168064</v>
      </c>
      <c r="AF1719" s="194">
        <v>9</v>
      </c>
      <c r="AG1719" s="194">
        <v>2.02</v>
      </c>
      <c r="AH1719" s="102">
        <v>1</v>
      </c>
      <c r="AI1719" s="102">
        <v>168064</v>
      </c>
      <c r="AJ1719" s="102"/>
      <c r="AK1719" s="102"/>
      <c r="AL1719" s="213">
        <f t="shared" si="437"/>
        <v>168064</v>
      </c>
    </row>
    <row r="1720" spans="1:38" ht="27">
      <c r="A1720" s="194">
        <v>35</v>
      </c>
      <c r="B1720" s="102" t="s">
        <v>6932</v>
      </c>
      <c r="C1720" s="102" t="s">
        <v>5282</v>
      </c>
      <c r="D1720" s="194">
        <v>1966</v>
      </c>
      <c r="E1720" s="942" t="s">
        <v>1163</v>
      </c>
      <c r="F1720" s="194" t="s">
        <v>990</v>
      </c>
      <c r="G1720" s="194">
        <v>11</v>
      </c>
      <c r="H1720" s="194">
        <v>2.08</v>
      </c>
      <c r="I1720" s="102">
        <v>1</v>
      </c>
      <c r="J1720" s="102">
        <v>173056</v>
      </c>
      <c r="K1720" s="102"/>
      <c r="L1720" s="102"/>
      <c r="M1720" s="213">
        <f t="shared" si="432"/>
        <v>173056</v>
      </c>
      <c r="N1720" s="194">
        <v>2.08</v>
      </c>
      <c r="O1720" s="102">
        <v>1</v>
      </c>
      <c r="P1720" s="194">
        <v>173056</v>
      </c>
      <c r="Q1720" s="194"/>
      <c r="R1720" s="194"/>
      <c r="S1720" s="213">
        <f t="shared" si="433"/>
        <v>173056</v>
      </c>
      <c r="T1720" s="213">
        <f t="shared" si="434"/>
        <v>0</v>
      </c>
      <c r="U1720" s="213">
        <f t="shared" si="434"/>
        <v>0</v>
      </c>
      <c r="V1720" s="213">
        <f t="shared" si="434"/>
        <v>0</v>
      </c>
      <c r="W1720" s="213">
        <f t="shared" si="434"/>
        <v>0</v>
      </c>
      <c r="X1720" s="213">
        <f t="shared" si="435"/>
        <v>0</v>
      </c>
      <c r="Y1720" s="194">
        <v>12</v>
      </c>
      <c r="Z1720" s="194">
        <v>2.08</v>
      </c>
      <c r="AA1720" s="102">
        <v>1</v>
      </c>
      <c r="AB1720" s="102">
        <v>173056</v>
      </c>
      <c r="AC1720" s="102"/>
      <c r="AD1720" s="102"/>
      <c r="AE1720" s="213">
        <f t="shared" si="436"/>
        <v>173056</v>
      </c>
      <c r="AF1720" s="194">
        <v>13</v>
      </c>
      <c r="AG1720" s="194">
        <v>2.14</v>
      </c>
      <c r="AH1720" s="102">
        <v>1</v>
      </c>
      <c r="AI1720" s="102">
        <v>178048</v>
      </c>
      <c r="AJ1720" s="102"/>
      <c r="AK1720" s="102"/>
      <c r="AL1720" s="213">
        <f t="shared" si="437"/>
        <v>178048</v>
      </c>
    </row>
    <row r="1721" spans="1:38" ht="27">
      <c r="A1721" s="194">
        <v>36</v>
      </c>
      <c r="B1721" s="104" t="s">
        <v>759</v>
      </c>
      <c r="C1721" s="104"/>
      <c r="D1721" s="194"/>
      <c r="E1721" s="942" t="s">
        <v>1163</v>
      </c>
      <c r="F1721" s="194" t="s">
        <v>990</v>
      </c>
      <c r="G1721" s="194">
        <v>7</v>
      </c>
      <c r="H1721" s="194">
        <v>1.96</v>
      </c>
      <c r="I1721" s="102">
        <v>1</v>
      </c>
      <c r="J1721" s="102">
        <v>163072</v>
      </c>
      <c r="K1721" s="102"/>
      <c r="L1721" s="102"/>
      <c r="M1721" s="213">
        <f t="shared" si="432"/>
        <v>163072</v>
      </c>
      <c r="N1721" s="194">
        <v>1.96</v>
      </c>
      <c r="O1721" s="102">
        <v>1</v>
      </c>
      <c r="P1721" s="194">
        <v>163072</v>
      </c>
      <c r="Q1721" s="194"/>
      <c r="R1721" s="194"/>
      <c r="S1721" s="213">
        <f t="shared" si="433"/>
        <v>163072</v>
      </c>
      <c r="T1721" s="213">
        <f t="shared" si="434"/>
        <v>0</v>
      </c>
      <c r="U1721" s="213">
        <f t="shared" si="434"/>
        <v>0</v>
      </c>
      <c r="V1721" s="213">
        <f t="shared" si="434"/>
        <v>0</v>
      </c>
      <c r="W1721" s="213">
        <f t="shared" si="434"/>
        <v>0</v>
      </c>
      <c r="X1721" s="213">
        <f t="shared" si="435"/>
        <v>0</v>
      </c>
      <c r="Y1721" s="194">
        <v>8</v>
      </c>
      <c r="Z1721" s="194">
        <v>2.02</v>
      </c>
      <c r="AA1721" s="102">
        <v>1</v>
      </c>
      <c r="AB1721" s="102">
        <v>168064</v>
      </c>
      <c r="AC1721" s="102"/>
      <c r="AD1721" s="102"/>
      <c r="AE1721" s="213">
        <f t="shared" si="436"/>
        <v>168064</v>
      </c>
      <c r="AF1721" s="194">
        <v>9</v>
      </c>
      <c r="AG1721" s="194">
        <v>2.02</v>
      </c>
      <c r="AH1721" s="102">
        <v>1</v>
      </c>
      <c r="AI1721" s="102">
        <v>168064</v>
      </c>
      <c r="AJ1721" s="102"/>
      <c r="AK1721" s="102"/>
      <c r="AL1721" s="213">
        <f t="shared" si="437"/>
        <v>168064</v>
      </c>
    </row>
    <row r="1722" spans="1:38" ht="27">
      <c r="A1722" s="194">
        <v>37</v>
      </c>
      <c r="B1722" s="102" t="s">
        <v>6933</v>
      </c>
      <c r="C1722" s="102" t="s">
        <v>5282</v>
      </c>
      <c r="D1722" s="194">
        <v>2000</v>
      </c>
      <c r="E1722" s="942" t="s">
        <v>1163</v>
      </c>
      <c r="F1722" s="194" t="s">
        <v>990</v>
      </c>
      <c r="G1722" s="194">
        <v>3</v>
      </c>
      <c r="H1722" s="194">
        <v>1.84</v>
      </c>
      <c r="I1722" s="102">
        <v>1</v>
      </c>
      <c r="J1722" s="102">
        <v>153088</v>
      </c>
      <c r="K1722" s="102"/>
      <c r="L1722" s="102"/>
      <c r="M1722" s="213">
        <f t="shared" si="432"/>
        <v>153088</v>
      </c>
      <c r="N1722" s="194">
        <v>1.79</v>
      </c>
      <c r="O1722" s="102">
        <v>1</v>
      </c>
      <c r="P1722" s="194">
        <v>148928</v>
      </c>
      <c r="Q1722" s="194"/>
      <c r="R1722" s="194"/>
      <c r="S1722" s="213">
        <f t="shared" si="433"/>
        <v>148928</v>
      </c>
      <c r="T1722" s="213">
        <f t="shared" si="434"/>
        <v>0</v>
      </c>
      <c r="U1722" s="213">
        <f t="shared" si="434"/>
        <v>4160</v>
      </c>
      <c r="V1722" s="213">
        <f t="shared" si="434"/>
        <v>0</v>
      </c>
      <c r="W1722" s="213">
        <f t="shared" si="434"/>
        <v>0</v>
      </c>
      <c r="X1722" s="213">
        <f t="shared" si="435"/>
        <v>4160</v>
      </c>
      <c r="Y1722" s="194">
        <v>4</v>
      </c>
      <c r="Z1722" s="194">
        <v>1.9</v>
      </c>
      <c r="AA1722" s="102">
        <v>1</v>
      </c>
      <c r="AB1722" s="102">
        <v>158080</v>
      </c>
      <c r="AC1722" s="102"/>
      <c r="AD1722" s="102"/>
      <c r="AE1722" s="213">
        <f t="shared" si="436"/>
        <v>158080</v>
      </c>
      <c r="AF1722" s="194">
        <v>5</v>
      </c>
      <c r="AG1722" s="194">
        <v>1.9</v>
      </c>
      <c r="AH1722" s="102">
        <v>1</v>
      </c>
      <c r="AI1722" s="102">
        <v>158080</v>
      </c>
      <c r="AJ1722" s="102"/>
      <c r="AK1722" s="102"/>
      <c r="AL1722" s="213">
        <f t="shared" si="437"/>
        <v>158080</v>
      </c>
    </row>
    <row r="1723" spans="1:38" ht="27">
      <c r="A1723" s="194">
        <v>38</v>
      </c>
      <c r="B1723" s="102" t="s">
        <v>6934</v>
      </c>
      <c r="C1723" s="102" t="s">
        <v>5282</v>
      </c>
      <c r="D1723" s="194">
        <v>2001</v>
      </c>
      <c r="E1723" s="942" t="s">
        <v>1163</v>
      </c>
      <c r="F1723" s="194" t="s">
        <v>990</v>
      </c>
      <c r="G1723" s="194">
        <v>3</v>
      </c>
      <c r="H1723" s="194">
        <v>1.84</v>
      </c>
      <c r="I1723" s="102">
        <v>1</v>
      </c>
      <c r="J1723" s="102">
        <v>153088</v>
      </c>
      <c r="K1723" s="102"/>
      <c r="L1723" s="102"/>
      <c r="M1723" s="213">
        <f t="shared" si="432"/>
        <v>153088</v>
      </c>
      <c r="N1723" s="194">
        <v>1.79</v>
      </c>
      <c r="O1723" s="102">
        <v>1</v>
      </c>
      <c r="P1723" s="194">
        <v>148928</v>
      </c>
      <c r="Q1723" s="194"/>
      <c r="R1723" s="194"/>
      <c r="S1723" s="213">
        <f t="shared" si="433"/>
        <v>148928</v>
      </c>
      <c r="T1723" s="213">
        <f t="shared" si="434"/>
        <v>0</v>
      </c>
      <c r="U1723" s="213">
        <f t="shared" si="434"/>
        <v>4160</v>
      </c>
      <c r="V1723" s="213">
        <f t="shared" si="434"/>
        <v>0</v>
      </c>
      <c r="W1723" s="213">
        <f t="shared" si="434"/>
        <v>0</v>
      </c>
      <c r="X1723" s="213">
        <f t="shared" si="435"/>
        <v>4160</v>
      </c>
      <c r="Y1723" s="194">
        <v>4</v>
      </c>
      <c r="Z1723" s="194">
        <v>1.9</v>
      </c>
      <c r="AA1723" s="102">
        <v>1</v>
      </c>
      <c r="AB1723" s="102">
        <v>158080</v>
      </c>
      <c r="AC1723" s="102"/>
      <c r="AD1723" s="102"/>
      <c r="AE1723" s="213">
        <f t="shared" si="436"/>
        <v>158080</v>
      </c>
      <c r="AF1723" s="194">
        <v>5</v>
      </c>
      <c r="AG1723" s="194">
        <v>1.9</v>
      </c>
      <c r="AH1723" s="102">
        <v>1</v>
      </c>
      <c r="AI1723" s="102">
        <v>158080</v>
      </c>
      <c r="AJ1723" s="102"/>
      <c r="AK1723" s="102"/>
      <c r="AL1723" s="213">
        <f t="shared" si="437"/>
        <v>158080</v>
      </c>
    </row>
    <row r="1724" spans="1:38" ht="27">
      <c r="A1724" s="194">
        <v>39</v>
      </c>
      <c r="B1724" s="104" t="s">
        <v>1227</v>
      </c>
      <c r="C1724" s="104" t="s">
        <v>5282</v>
      </c>
      <c r="D1724" s="194">
        <v>1988</v>
      </c>
      <c r="E1724" s="942" t="s">
        <v>1163</v>
      </c>
      <c r="F1724" s="194" t="s">
        <v>990</v>
      </c>
      <c r="G1724" s="194">
        <v>6</v>
      </c>
      <c r="H1724" s="194">
        <v>1.96</v>
      </c>
      <c r="I1724" s="102">
        <v>1</v>
      </c>
      <c r="J1724" s="102">
        <v>163072</v>
      </c>
      <c r="K1724" s="102"/>
      <c r="L1724" s="102"/>
      <c r="M1724" s="213">
        <f t="shared" si="432"/>
        <v>163072</v>
      </c>
      <c r="N1724" s="194">
        <v>1.9</v>
      </c>
      <c r="O1724" s="102">
        <v>1</v>
      </c>
      <c r="P1724" s="194">
        <v>158080</v>
      </c>
      <c r="Q1724" s="194"/>
      <c r="R1724" s="194"/>
      <c r="S1724" s="213">
        <f t="shared" si="433"/>
        <v>158080</v>
      </c>
      <c r="T1724" s="213">
        <f t="shared" si="434"/>
        <v>0</v>
      </c>
      <c r="U1724" s="213">
        <f t="shared" si="434"/>
        <v>4992</v>
      </c>
      <c r="V1724" s="213">
        <f t="shared" si="434"/>
        <v>0</v>
      </c>
      <c r="W1724" s="213">
        <f t="shared" si="434"/>
        <v>0</v>
      </c>
      <c r="X1724" s="213">
        <f t="shared" si="435"/>
        <v>4992</v>
      </c>
      <c r="Y1724" s="194">
        <v>7</v>
      </c>
      <c r="Z1724" s="194">
        <v>1.96</v>
      </c>
      <c r="AA1724" s="102">
        <v>1</v>
      </c>
      <c r="AB1724" s="102">
        <v>163072</v>
      </c>
      <c r="AC1724" s="102"/>
      <c r="AD1724" s="102"/>
      <c r="AE1724" s="213">
        <f t="shared" si="436"/>
        <v>163072</v>
      </c>
      <c r="AF1724" s="194">
        <v>8</v>
      </c>
      <c r="AG1724" s="194">
        <v>2.02</v>
      </c>
      <c r="AH1724" s="102">
        <v>1</v>
      </c>
      <c r="AI1724" s="102">
        <v>168064</v>
      </c>
      <c r="AJ1724" s="102"/>
      <c r="AK1724" s="102"/>
      <c r="AL1724" s="213">
        <f t="shared" si="437"/>
        <v>168064</v>
      </c>
    </row>
    <row r="1725" spans="1:38" ht="27">
      <c r="A1725" s="194">
        <v>40</v>
      </c>
      <c r="B1725" s="102" t="s">
        <v>8301</v>
      </c>
      <c r="C1725" s="102" t="s">
        <v>5283</v>
      </c>
      <c r="D1725" s="194">
        <v>2004</v>
      </c>
      <c r="E1725" s="942" t="s">
        <v>1163</v>
      </c>
      <c r="F1725" s="194" t="s">
        <v>990</v>
      </c>
      <c r="G1725" s="194">
        <v>2</v>
      </c>
      <c r="H1725" s="194">
        <v>1.79</v>
      </c>
      <c r="I1725" s="102">
        <v>1</v>
      </c>
      <c r="J1725" s="102">
        <v>148928</v>
      </c>
      <c r="K1725" s="102"/>
      <c r="L1725" s="102"/>
      <c r="M1725" s="213">
        <f t="shared" si="432"/>
        <v>148928</v>
      </c>
      <c r="N1725" s="194">
        <v>1.73</v>
      </c>
      <c r="O1725" s="102">
        <v>1</v>
      </c>
      <c r="P1725" s="194">
        <v>143936</v>
      </c>
      <c r="Q1725" s="194"/>
      <c r="R1725" s="194"/>
      <c r="S1725" s="213">
        <f t="shared" si="433"/>
        <v>143936</v>
      </c>
      <c r="T1725" s="213">
        <f t="shared" si="434"/>
        <v>0</v>
      </c>
      <c r="U1725" s="213">
        <f t="shared" si="434"/>
        <v>4992</v>
      </c>
      <c r="V1725" s="213">
        <f t="shared" si="434"/>
        <v>0</v>
      </c>
      <c r="W1725" s="213">
        <f t="shared" si="434"/>
        <v>0</v>
      </c>
      <c r="X1725" s="213">
        <f t="shared" si="435"/>
        <v>4992</v>
      </c>
      <c r="Y1725" s="194">
        <v>3</v>
      </c>
      <c r="Z1725" s="194">
        <v>1.84</v>
      </c>
      <c r="AA1725" s="102">
        <v>1</v>
      </c>
      <c r="AB1725" s="102">
        <v>153088</v>
      </c>
      <c r="AC1725" s="102"/>
      <c r="AD1725" s="102"/>
      <c r="AE1725" s="213">
        <f t="shared" si="436"/>
        <v>153088</v>
      </c>
      <c r="AF1725" s="194">
        <v>4</v>
      </c>
      <c r="AG1725" s="194">
        <v>1.9</v>
      </c>
      <c r="AH1725" s="102">
        <v>1</v>
      </c>
      <c r="AI1725" s="102">
        <v>158080</v>
      </c>
      <c r="AJ1725" s="102"/>
      <c r="AK1725" s="102"/>
      <c r="AL1725" s="213">
        <f t="shared" si="437"/>
        <v>158080</v>
      </c>
    </row>
    <row r="1726" spans="1:38" ht="27">
      <c r="A1726" s="194">
        <v>41</v>
      </c>
      <c r="B1726" s="102" t="s">
        <v>8302</v>
      </c>
      <c r="C1726" s="102" t="s">
        <v>5283</v>
      </c>
      <c r="D1726" s="194">
        <v>2000</v>
      </c>
      <c r="E1726" s="942" t="s">
        <v>1163</v>
      </c>
      <c r="F1726" s="194" t="s">
        <v>990</v>
      </c>
      <c r="G1726" s="194">
        <v>2</v>
      </c>
      <c r="H1726" s="194">
        <v>1.79</v>
      </c>
      <c r="I1726" s="102">
        <v>1</v>
      </c>
      <c r="J1726" s="102">
        <v>148928</v>
      </c>
      <c r="K1726" s="102"/>
      <c r="L1726" s="102"/>
      <c r="M1726" s="213">
        <f t="shared" si="432"/>
        <v>148928</v>
      </c>
      <c r="N1726" s="194">
        <v>1.73</v>
      </c>
      <c r="O1726" s="102">
        <v>1</v>
      </c>
      <c r="P1726" s="194">
        <v>143936</v>
      </c>
      <c r="Q1726" s="194"/>
      <c r="R1726" s="194"/>
      <c r="S1726" s="213">
        <f t="shared" si="433"/>
        <v>143936</v>
      </c>
      <c r="T1726" s="213">
        <f t="shared" si="434"/>
        <v>0</v>
      </c>
      <c r="U1726" s="213">
        <f t="shared" si="434"/>
        <v>4992</v>
      </c>
      <c r="V1726" s="213">
        <f t="shared" si="434"/>
        <v>0</v>
      </c>
      <c r="W1726" s="213">
        <f t="shared" si="434"/>
        <v>0</v>
      </c>
      <c r="X1726" s="213">
        <f t="shared" si="435"/>
        <v>4992</v>
      </c>
      <c r="Y1726" s="194">
        <v>3</v>
      </c>
      <c r="Z1726" s="194">
        <v>1.84</v>
      </c>
      <c r="AA1726" s="102">
        <v>1</v>
      </c>
      <c r="AB1726" s="102">
        <v>153088</v>
      </c>
      <c r="AC1726" s="102"/>
      <c r="AD1726" s="102"/>
      <c r="AE1726" s="213">
        <f t="shared" si="436"/>
        <v>153088</v>
      </c>
      <c r="AF1726" s="194">
        <v>4</v>
      </c>
      <c r="AG1726" s="194">
        <v>1.9</v>
      </c>
      <c r="AH1726" s="102">
        <v>1</v>
      </c>
      <c r="AI1726" s="102">
        <v>158080</v>
      </c>
      <c r="AJ1726" s="102"/>
      <c r="AK1726" s="102"/>
      <c r="AL1726" s="213">
        <f t="shared" si="437"/>
        <v>158080</v>
      </c>
    </row>
    <row r="1727" spans="1:38" ht="27">
      <c r="A1727" s="194">
        <v>42</v>
      </c>
      <c r="B1727" s="104" t="s">
        <v>759</v>
      </c>
      <c r="C1727" s="104"/>
      <c r="D1727" s="194"/>
      <c r="E1727" s="942" t="s">
        <v>1163</v>
      </c>
      <c r="F1727" s="194" t="s">
        <v>990</v>
      </c>
      <c r="G1727" s="194">
        <v>7</v>
      </c>
      <c r="H1727" s="194">
        <v>1.96</v>
      </c>
      <c r="I1727" s="102">
        <v>1</v>
      </c>
      <c r="J1727" s="102">
        <v>163072</v>
      </c>
      <c r="K1727" s="102"/>
      <c r="L1727" s="102"/>
      <c r="M1727" s="213">
        <f t="shared" si="432"/>
        <v>163072</v>
      </c>
      <c r="N1727" s="194">
        <v>1.96</v>
      </c>
      <c r="O1727" s="102">
        <v>1</v>
      </c>
      <c r="P1727" s="194">
        <v>163072</v>
      </c>
      <c r="Q1727" s="194"/>
      <c r="R1727" s="194"/>
      <c r="S1727" s="213">
        <f t="shared" si="433"/>
        <v>163072</v>
      </c>
      <c r="T1727" s="213">
        <f t="shared" si="434"/>
        <v>0</v>
      </c>
      <c r="U1727" s="213">
        <f t="shared" si="434"/>
        <v>0</v>
      </c>
      <c r="V1727" s="213">
        <f t="shared" si="434"/>
        <v>0</v>
      </c>
      <c r="W1727" s="213">
        <f t="shared" si="434"/>
        <v>0</v>
      </c>
      <c r="X1727" s="213">
        <f t="shared" si="435"/>
        <v>0</v>
      </c>
      <c r="Y1727" s="194">
        <v>8</v>
      </c>
      <c r="Z1727" s="194">
        <v>2.02</v>
      </c>
      <c r="AA1727" s="102">
        <v>1</v>
      </c>
      <c r="AB1727" s="102">
        <v>168064</v>
      </c>
      <c r="AC1727" s="102"/>
      <c r="AD1727" s="102"/>
      <c r="AE1727" s="213">
        <f t="shared" si="436"/>
        <v>168064</v>
      </c>
      <c r="AF1727" s="194">
        <v>9</v>
      </c>
      <c r="AG1727" s="194">
        <v>2.02</v>
      </c>
      <c r="AH1727" s="102">
        <v>1</v>
      </c>
      <c r="AI1727" s="102">
        <v>168064</v>
      </c>
      <c r="AJ1727" s="102"/>
      <c r="AK1727" s="102"/>
      <c r="AL1727" s="213">
        <f t="shared" si="437"/>
        <v>168064</v>
      </c>
    </row>
    <row r="1728" spans="1:38" ht="27">
      <c r="A1728" s="194">
        <v>43</v>
      </c>
      <c r="B1728" s="102" t="s">
        <v>6935</v>
      </c>
      <c r="C1728" s="102" t="s">
        <v>5282</v>
      </c>
      <c r="D1728" s="194">
        <v>2003</v>
      </c>
      <c r="E1728" s="942" t="s">
        <v>1121</v>
      </c>
      <c r="F1728" s="194" t="s">
        <v>990</v>
      </c>
      <c r="G1728" s="194">
        <v>3</v>
      </c>
      <c r="H1728" s="194">
        <v>1.84</v>
      </c>
      <c r="I1728" s="102">
        <v>1</v>
      </c>
      <c r="J1728" s="102">
        <v>153088</v>
      </c>
      <c r="K1728" s="102"/>
      <c r="L1728" s="102"/>
      <c r="M1728" s="213">
        <f t="shared" si="432"/>
        <v>153088</v>
      </c>
      <c r="N1728" s="194">
        <v>1.79</v>
      </c>
      <c r="O1728" s="102">
        <v>1</v>
      </c>
      <c r="P1728" s="194">
        <v>148928</v>
      </c>
      <c r="Q1728" s="194"/>
      <c r="R1728" s="194"/>
      <c r="S1728" s="213">
        <f t="shared" si="433"/>
        <v>148928</v>
      </c>
      <c r="T1728" s="213">
        <f t="shared" si="434"/>
        <v>0</v>
      </c>
      <c r="U1728" s="213">
        <f t="shared" si="434"/>
        <v>4160</v>
      </c>
      <c r="V1728" s="213">
        <f t="shared" si="434"/>
        <v>0</v>
      </c>
      <c r="W1728" s="213">
        <f t="shared" si="434"/>
        <v>0</v>
      </c>
      <c r="X1728" s="213">
        <f t="shared" si="435"/>
        <v>4160</v>
      </c>
      <c r="Y1728" s="194">
        <v>4</v>
      </c>
      <c r="Z1728" s="194">
        <v>1.9</v>
      </c>
      <c r="AA1728" s="102">
        <v>1</v>
      </c>
      <c r="AB1728" s="102">
        <v>158080</v>
      </c>
      <c r="AC1728" s="102"/>
      <c r="AD1728" s="102"/>
      <c r="AE1728" s="213">
        <f t="shared" si="436"/>
        <v>158080</v>
      </c>
      <c r="AF1728" s="194">
        <v>5</v>
      </c>
      <c r="AG1728" s="194">
        <v>1.9</v>
      </c>
      <c r="AH1728" s="102">
        <v>1</v>
      </c>
      <c r="AI1728" s="102">
        <v>158080</v>
      </c>
      <c r="AJ1728" s="102"/>
      <c r="AK1728" s="102"/>
      <c r="AL1728" s="213">
        <f t="shared" si="437"/>
        <v>158080</v>
      </c>
    </row>
    <row r="1729" spans="1:38" ht="27">
      <c r="A1729" s="194">
        <v>44</v>
      </c>
      <c r="B1729" s="102" t="s">
        <v>5591</v>
      </c>
      <c r="C1729" s="102" t="s">
        <v>5282</v>
      </c>
      <c r="D1729" s="194">
        <v>2003</v>
      </c>
      <c r="E1729" s="942" t="s">
        <v>1121</v>
      </c>
      <c r="F1729" s="194" t="s">
        <v>990</v>
      </c>
      <c r="G1729" s="194">
        <v>4</v>
      </c>
      <c r="H1729" s="194">
        <v>1.9</v>
      </c>
      <c r="I1729" s="102">
        <v>1</v>
      </c>
      <c r="J1729" s="102">
        <v>158080</v>
      </c>
      <c r="K1729" s="102"/>
      <c r="L1729" s="102"/>
      <c r="M1729" s="213">
        <f t="shared" si="432"/>
        <v>158080</v>
      </c>
      <c r="N1729" s="194">
        <v>1.84</v>
      </c>
      <c r="O1729" s="102">
        <v>1</v>
      </c>
      <c r="P1729" s="194">
        <v>153088</v>
      </c>
      <c r="Q1729" s="194"/>
      <c r="R1729" s="194"/>
      <c r="S1729" s="213">
        <f t="shared" si="433"/>
        <v>153088</v>
      </c>
      <c r="T1729" s="213">
        <f t="shared" si="434"/>
        <v>0</v>
      </c>
      <c r="U1729" s="213">
        <f t="shared" si="434"/>
        <v>4992</v>
      </c>
      <c r="V1729" s="213">
        <f t="shared" si="434"/>
        <v>0</v>
      </c>
      <c r="W1729" s="213">
        <f t="shared" si="434"/>
        <v>0</v>
      </c>
      <c r="X1729" s="213">
        <f t="shared" si="435"/>
        <v>4992</v>
      </c>
      <c r="Y1729" s="194">
        <v>5</v>
      </c>
      <c r="Z1729" s="194">
        <v>1.9</v>
      </c>
      <c r="AA1729" s="102">
        <v>1</v>
      </c>
      <c r="AB1729" s="102">
        <v>158080</v>
      </c>
      <c r="AC1729" s="102"/>
      <c r="AD1729" s="102"/>
      <c r="AE1729" s="213">
        <f t="shared" si="436"/>
        <v>158080</v>
      </c>
      <c r="AF1729" s="194">
        <v>6</v>
      </c>
      <c r="AG1729" s="194">
        <v>1.96</v>
      </c>
      <c r="AH1729" s="102">
        <v>1</v>
      </c>
      <c r="AI1729" s="102">
        <v>163072</v>
      </c>
      <c r="AJ1729" s="102"/>
      <c r="AK1729" s="102"/>
      <c r="AL1729" s="213">
        <f t="shared" si="437"/>
        <v>163072</v>
      </c>
    </row>
    <row r="1730" spans="1:38" ht="27">
      <c r="A1730" s="194">
        <v>45</v>
      </c>
      <c r="B1730" s="104" t="s">
        <v>1233</v>
      </c>
      <c r="C1730" s="104" t="s">
        <v>5282</v>
      </c>
      <c r="D1730" s="194">
        <v>1990</v>
      </c>
      <c r="E1730" s="942" t="s">
        <v>1121</v>
      </c>
      <c r="F1730" s="194" t="s">
        <v>990</v>
      </c>
      <c r="G1730" s="194">
        <v>8</v>
      </c>
      <c r="H1730" s="194">
        <v>2.02</v>
      </c>
      <c r="I1730" s="102">
        <v>1</v>
      </c>
      <c r="J1730" s="102">
        <v>168064</v>
      </c>
      <c r="K1730" s="102"/>
      <c r="L1730" s="102"/>
      <c r="M1730" s="213">
        <f t="shared" si="432"/>
        <v>168064</v>
      </c>
      <c r="N1730" s="194">
        <v>1.96</v>
      </c>
      <c r="O1730" s="102">
        <v>1</v>
      </c>
      <c r="P1730" s="194">
        <v>163072</v>
      </c>
      <c r="Q1730" s="194"/>
      <c r="R1730" s="194"/>
      <c r="S1730" s="213">
        <f t="shared" si="433"/>
        <v>163072</v>
      </c>
      <c r="T1730" s="213">
        <f t="shared" si="434"/>
        <v>0</v>
      </c>
      <c r="U1730" s="213">
        <f t="shared" si="434"/>
        <v>4992</v>
      </c>
      <c r="V1730" s="213">
        <f t="shared" si="434"/>
        <v>0</v>
      </c>
      <c r="W1730" s="213">
        <f t="shared" si="434"/>
        <v>0</v>
      </c>
      <c r="X1730" s="213">
        <f t="shared" si="435"/>
        <v>4992</v>
      </c>
      <c r="Y1730" s="194">
        <v>9</v>
      </c>
      <c r="Z1730" s="194">
        <v>2.02</v>
      </c>
      <c r="AA1730" s="102">
        <v>1</v>
      </c>
      <c r="AB1730" s="102">
        <v>168064</v>
      </c>
      <c r="AC1730" s="102"/>
      <c r="AD1730" s="102"/>
      <c r="AE1730" s="213">
        <f t="shared" si="436"/>
        <v>168064</v>
      </c>
      <c r="AF1730" s="194">
        <v>10</v>
      </c>
      <c r="AG1730" s="194">
        <v>2.08</v>
      </c>
      <c r="AH1730" s="102">
        <v>1</v>
      </c>
      <c r="AI1730" s="102">
        <v>173056</v>
      </c>
      <c r="AJ1730" s="102"/>
      <c r="AK1730" s="102"/>
      <c r="AL1730" s="213">
        <f t="shared" si="437"/>
        <v>173056</v>
      </c>
    </row>
    <row r="1731" spans="1:38" ht="27">
      <c r="A1731" s="194">
        <v>46</v>
      </c>
      <c r="B1731" s="102" t="s">
        <v>6936</v>
      </c>
      <c r="C1731" s="102" t="s">
        <v>5282</v>
      </c>
      <c r="D1731" s="194">
        <v>1995</v>
      </c>
      <c r="E1731" s="942" t="s">
        <v>1121</v>
      </c>
      <c r="F1731" s="194" t="s">
        <v>990</v>
      </c>
      <c r="G1731" s="194">
        <v>7</v>
      </c>
      <c r="H1731" s="194">
        <v>1.96</v>
      </c>
      <c r="I1731" s="102">
        <v>1</v>
      </c>
      <c r="J1731" s="102">
        <v>163072</v>
      </c>
      <c r="K1731" s="102"/>
      <c r="L1731" s="102"/>
      <c r="M1731" s="213">
        <f t="shared" si="432"/>
        <v>163072</v>
      </c>
      <c r="N1731" s="194">
        <v>1.96</v>
      </c>
      <c r="O1731" s="102">
        <v>1</v>
      </c>
      <c r="P1731" s="194">
        <v>163072</v>
      </c>
      <c r="Q1731" s="194"/>
      <c r="R1731" s="194"/>
      <c r="S1731" s="213">
        <f t="shared" si="433"/>
        <v>163072</v>
      </c>
      <c r="T1731" s="213">
        <f t="shared" si="434"/>
        <v>0</v>
      </c>
      <c r="U1731" s="213">
        <f t="shared" si="434"/>
        <v>0</v>
      </c>
      <c r="V1731" s="213">
        <f t="shared" si="434"/>
        <v>0</v>
      </c>
      <c r="W1731" s="213">
        <f t="shared" si="434"/>
        <v>0</v>
      </c>
      <c r="X1731" s="213">
        <f t="shared" si="435"/>
        <v>0</v>
      </c>
      <c r="Y1731" s="194">
        <v>8</v>
      </c>
      <c r="Z1731" s="194">
        <v>2.02</v>
      </c>
      <c r="AA1731" s="102">
        <v>1</v>
      </c>
      <c r="AB1731" s="102">
        <v>168064</v>
      </c>
      <c r="AC1731" s="102"/>
      <c r="AD1731" s="102"/>
      <c r="AE1731" s="213">
        <f t="shared" si="436"/>
        <v>168064</v>
      </c>
      <c r="AF1731" s="194">
        <v>9</v>
      </c>
      <c r="AG1731" s="194">
        <v>2.02</v>
      </c>
      <c r="AH1731" s="102">
        <v>1</v>
      </c>
      <c r="AI1731" s="102">
        <v>168064</v>
      </c>
      <c r="AJ1731" s="102"/>
      <c r="AK1731" s="102"/>
      <c r="AL1731" s="213">
        <f t="shared" si="437"/>
        <v>168064</v>
      </c>
    </row>
    <row r="1732" spans="1:38" ht="27">
      <c r="A1732" s="194">
        <v>47</v>
      </c>
      <c r="B1732" s="102" t="s">
        <v>5596</v>
      </c>
      <c r="C1732" s="102" t="s">
        <v>5282</v>
      </c>
      <c r="D1732" s="194">
        <v>1996</v>
      </c>
      <c r="E1732" s="942" t="s">
        <v>1121</v>
      </c>
      <c r="F1732" s="194" t="s">
        <v>990</v>
      </c>
      <c r="G1732" s="194">
        <v>4</v>
      </c>
      <c r="H1732" s="194">
        <v>1.9</v>
      </c>
      <c r="I1732" s="102">
        <v>1</v>
      </c>
      <c r="J1732" s="102">
        <v>158080</v>
      </c>
      <c r="K1732" s="102"/>
      <c r="L1732" s="102"/>
      <c r="M1732" s="213">
        <f t="shared" si="432"/>
        <v>158080</v>
      </c>
      <c r="N1732" s="194">
        <v>1.84</v>
      </c>
      <c r="O1732" s="102">
        <v>1</v>
      </c>
      <c r="P1732" s="194">
        <v>153088</v>
      </c>
      <c r="Q1732" s="194"/>
      <c r="R1732" s="194"/>
      <c r="S1732" s="213">
        <f t="shared" si="433"/>
        <v>153088</v>
      </c>
      <c r="T1732" s="213">
        <f t="shared" si="434"/>
        <v>0</v>
      </c>
      <c r="U1732" s="213">
        <f t="shared" si="434"/>
        <v>4992</v>
      </c>
      <c r="V1732" s="213">
        <f t="shared" si="434"/>
        <v>0</v>
      </c>
      <c r="W1732" s="213">
        <f t="shared" si="434"/>
        <v>0</v>
      </c>
      <c r="X1732" s="213">
        <f t="shared" si="435"/>
        <v>4992</v>
      </c>
      <c r="Y1732" s="194">
        <v>5</v>
      </c>
      <c r="Z1732" s="194">
        <v>1.9</v>
      </c>
      <c r="AA1732" s="102">
        <v>1</v>
      </c>
      <c r="AB1732" s="102">
        <v>158080</v>
      </c>
      <c r="AC1732" s="102"/>
      <c r="AD1732" s="102"/>
      <c r="AE1732" s="213">
        <f t="shared" si="436"/>
        <v>158080</v>
      </c>
      <c r="AF1732" s="194">
        <v>6</v>
      </c>
      <c r="AG1732" s="194">
        <v>1.96</v>
      </c>
      <c r="AH1732" s="102">
        <v>1</v>
      </c>
      <c r="AI1732" s="102">
        <v>163072</v>
      </c>
      <c r="AJ1732" s="102"/>
      <c r="AK1732" s="102"/>
      <c r="AL1732" s="213">
        <f t="shared" si="437"/>
        <v>163072</v>
      </c>
    </row>
    <row r="1733" spans="1:38" ht="27">
      <c r="A1733" s="194">
        <v>48</v>
      </c>
      <c r="B1733" s="104" t="s">
        <v>6937</v>
      </c>
      <c r="C1733" s="104" t="s">
        <v>5282</v>
      </c>
      <c r="D1733" s="194">
        <v>2001</v>
      </c>
      <c r="E1733" s="942" t="s">
        <v>1121</v>
      </c>
      <c r="F1733" s="194" t="s">
        <v>990</v>
      </c>
      <c r="G1733" s="194">
        <v>2</v>
      </c>
      <c r="H1733" s="194">
        <v>1.79</v>
      </c>
      <c r="I1733" s="102">
        <v>1</v>
      </c>
      <c r="J1733" s="102">
        <v>148928</v>
      </c>
      <c r="K1733" s="102"/>
      <c r="L1733" s="102"/>
      <c r="M1733" s="213">
        <f t="shared" si="432"/>
        <v>148928</v>
      </c>
      <c r="N1733" s="194">
        <v>1.73</v>
      </c>
      <c r="O1733" s="102">
        <v>1</v>
      </c>
      <c r="P1733" s="194">
        <v>143936</v>
      </c>
      <c r="Q1733" s="194"/>
      <c r="R1733" s="194"/>
      <c r="S1733" s="213">
        <f t="shared" si="433"/>
        <v>143936</v>
      </c>
      <c r="T1733" s="213">
        <f t="shared" si="434"/>
        <v>0</v>
      </c>
      <c r="U1733" s="213">
        <f t="shared" si="434"/>
        <v>4992</v>
      </c>
      <c r="V1733" s="213">
        <f t="shared" si="434"/>
        <v>0</v>
      </c>
      <c r="W1733" s="213">
        <f t="shared" si="434"/>
        <v>0</v>
      </c>
      <c r="X1733" s="213">
        <f t="shared" si="435"/>
        <v>4992</v>
      </c>
      <c r="Y1733" s="194">
        <v>3</v>
      </c>
      <c r="Z1733" s="194">
        <v>1.84</v>
      </c>
      <c r="AA1733" s="102">
        <v>1</v>
      </c>
      <c r="AB1733" s="102">
        <v>153088</v>
      </c>
      <c r="AC1733" s="102"/>
      <c r="AD1733" s="102"/>
      <c r="AE1733" s="213">
        <f t="shared" si="436"/>
        <v>153088</v>
      </c>
      <c r="AF1733" s="194">
        <v>4</v>
      </c>
      <c r="AG1733" s="194">
        <v>1.9</v>
      </c>
      <c r="AH1733" s="102">
        <v>1</v>
      </c>
      <c r="AI1733" s="102">
        <v>158080</v>
      </c>
      <c r="AJ1733" s="102"/>
      <c r="AK1733" s="102"/>
      <c r="AL1733" s="213">
        <f t="shared" si="437"/>
        <v>158080</v>
      </c>
    </row>
    <row r="1734" spans="1:38" ht="27">
      <c r="A1734" s="194">
        <v>49</v>
      </c>
      <c r="B1734" s="102" t="s">
        <v>6938</v>
      </c>
      <c r="C1734" s="102" t="s">
        <v>5282</v>
      </c>
      <c r="D1734" s="194">
        <v>1997</v>
      </c>
      <c r="E1734" s="942" t="s">
        <v>1121</v>
      </c>
      <c r="F1734" s="194" t="s">
        <v>990</v>
      </c>
      <c r="G1734" s="194">
        <v>9</v>
      </c>
      <c r="H1734" s="194">
        <v>2.02</v>
      </c>
      <c r="I1734" s="102">
        <v>1</v>
      </c>
      <c r="J1734" s="102">
        <v>168064</v>
      </c>
      <c r="K1734" s="102"/>
      <c r="L1734" s="102"/>
      <c r="M1734" s="213">
        <f t="shared" si="432"/>
        <v>168064</v>
      </c>
      <c r="N1734" s="194">
        <v>2.02</v>
      </c>
      <c r="O1734" s="102">
        <v>1</v>
      </c>
      <c r="P1734" s="194">
        <v>168064</v>
      </c>
      <c r="Q1734" s="194"/>
      <c r="R1734" s="194"/>
      <c r="S1734" s="213">
        <f t="shared" si="433"/>
        <v>168064</v>
      </c>
      <c r="T1734" s="213">
        <f t="shared" si="434"/>
        <v>0</v>
      </c>
      <c r="U1734" s="213">
        <f t="shared" si="434"/>
        <v>0</v>
      </c>
      <c r="V1734" s="213">
        <f t="shared" si="434"/>
        <v>0</v>
      </c>
      <c r="W1734" s="213">
        <f t="shared" si="434"/>
        <v>0</v>
      </c>
      <c r="X1734" s="213">
        <f t="shared" si="435"/>
        <v>0</v>
      </c>
      <c r="Y1734" s="194">
        <v>10</v>
      </c>
      <c r="Z1734" s="194">
        <v>2.08</v>
      </c>
      <c r="AA1734" s="102">
        <v>1</v>
      </c>
      <c r="AB1734" s="102">
        <v>173056</v>
      </c>
      <c r="AC1734" s="102"/>
      <c r="AD1734" s="102"/>
      <c r="AE1734" s="213">
        <f t="shared" si="436"/>
        <v>173056</v>
      </c>
      <c r="AF1734" s="194">
        <v>11</v>
      </c>
      <c r="AG1734" s="194">
        <v>2.08</v>
      </c>
      <c r="AH1734" s="102">
        <v>1</v>
      </c>
      <c r="AI1734" s="102">
        <v>173056</v>
      </c>
      <c r="AJ1734" s="102"/>
      <c r="AK1734" s="102"/>
      <c r="AL1734" s="213">
        <f t="shared" si="437"/>
        <v>173056</v>
      </c>
    </row>
    <row r="1735" spans="1:38" ht="27">
      <c r="A1735" s="194">
        <v>50</v>
      </c>
      <c r="B1735" s="102" t="s">
        <v>6939</v>
      </c>
      <c r="C1735" s="102" t="s">
        <v>5283</v>
      </c>
      <c r="D1735" s="194">
        <v>2003</v>
      </c>
      <c r="E1735" s="942" t="s">
        <v>1121</v>
      </c>
      <c r="F1735" s="194" t="s">
        <v>990</v>
      </c>
      <c r="G1735" s="194">
        <v>3</v>
      </c>
      <c r="H1735" s="194">
        <v>1.84</v>
      </c>
      <c r="I1735" s="102">
        <v>1</v>
      </c>
      <c r="J1735" s="102">
        <v>153088</v>
      </c>
      <c r="K1735" s="102"/>
      <c r="L1735" s="102"/>
      <c r="M1735" s="213">
        <f t="shared" si="432"/>
        <v>153088</v>
      </c>
      <c r="N1735" s="194">
        <v>1.79</v>
      </c>
      <c r="O1735" s="102">
        <v>1</v>
      </c>
      <c r="P1735" s="194">
        <v>148928</v>
      </c>
      <c r="Q1735" s="194"/>
      <c r="R1735" s="194"/>
      <c r="S1735" s="213">
        <f t="shared" si="433"/>
        <v>148928</v>
      </c>
      <c r="T1735" s="213">
        <f t="shared" si="434"/>
        <v>0</v>
      </c>
      <c r="U1735" s="213">
        <f t="shared" si="434"/>
        <v>4160</v>
      </c>
      <c r="V1735" s="213">
        <f t="shared" si="434"/>
        <v>0</v>
      </c>
      <c r="W1735" s="213">
        <f t="shared" si="434"/>
        <v>0</v>
      </c>
      <c r="X1735" s="213">
        <f t="shared" si="435"/>
        <v>4160</v>
      </c>
      <c r="Y1735" s="194">
        <v>4</v>
      </c>
      <c r="Z1735" s="194">
        <v>1.9</v>
      </c>
      <c r="AA1735" s="102">
        <v>1</v>
      </c>
      <c r="AB1735" s="102">
        <v>158080</v>
      </c>
      <c r="AC1735" s="102"/>
      <c r="AD1735" s="102"/>
      <c r="AE1735" s="213">
        <f t="shared" si="436"/>
        <v>158080</v>
      </c>
      <c r="AF1735" s="194">
        <v>5</v>
      </c>
      <c r="AG1735" s="194">
        <v>1.9</v>
      </c>
      <c r="AH1735" s="102">
        <v>1</v>
      </c>
      <c r="AI1735" s="102">
        <v>158080</v>
      </c>
      <c r="AJ1735" s="102"/>
      <c r="AK1735" s="102"/>
      <c r="AL1735" s="213">
        <f t="shared" si="437"/>
        <v>158080</v>
      </c>
    </row>
    <row r="1736" spans="1:38" ht="27">
      <c r="A1736" s="194">
        <v>51</v>
      </c>
      <c r="B1736" s="104" t="s">
        <v>1846</v>
      </c>
      <c r="C1736" s="104" t="s">
        <v>5282</v>
      </c>
      <c r="D1736" s="194">
        <v>1985</v>
      </c>
      <c r="E1736" s="942" t="s">
        <v>1121</v>
      </c>
      <c r="F1736" s="194" t="s">
        <v>990</v>
      </c>
      <c r="G1736" s="194">
        <v>5</v>
      </c>
      <c r="H1736" s="194">
        <v>1.9</v>
      </c>
      <c r="I1736" s="102">
        <v>1</v>
      </c>
      <c r="J1736" s="102">
        <v>158080</v>
      </c>
      <c r="K1736" s="102"/>
      <c r="L1736" s="102"/>
      <c r="M1736" s="213">
        <f t="shared" si="432"/>
        <v>158080</v>
      </c>
      <c r="N1736" s="194">
        <v>1.9</v>
      </c>
      <c r="O1736" s="102">
        <v>1</v>
      </c>
      <c r="P1736" s="194">
        <v>158080</v>
      </c>
      <c r="Q1736" s="194"/>
      <c r="R1736" s="194"/>
      <c r="S1736" s="213">
        <f t="shared" si="433"/>
        <v>158080</v>
      </c>
      <c r="T1736" s="213">
        <f t="shared" si="434"/>
        <v>0</v>
      </c>
      <c r="U1736" s="213">
        <f t="shared" si="434"/>
        <v>0</v>
      </c>
      <c r="V1736" s="213">
        <f t="shared" si="434"/>
        <v>0</v>
      </c>
      <c r="W1736" s="213">
        <f t="shared" si="434"/>
        <v>0</v>
      </c>
      <c r="X1736" s="213">
        <f t="shared" si="435"/>
        <v>0</v>
      </c>
      <c r="Y1736" s="194">
        <v>6</v>
      </c>
      <c r="Z1736" s="194">
        <v>1.96</v>
      </c>
      <c r="AA1736" s="102">
        <v>1</v>
      </c>
      <c r="AB1736" s="102">
        <v>163072</v>
      </c>
      <c r="AC1736" s="102"/>
      <c r="AD1736" s="102"/>
      <c r="AE1736" s="213">
        <f t="shared" si="436"/>
        <v>163072</v>
      </c>
      <c r="AF1736" s="194">
        <v>7</v>
      </c>
      <c r="AG1736" s="194">
        <v>1.96</v>
      </c>
      <c r="AH1736" s="102">
        <v>1</v>
      </c>
      <c r="AI1736" s="102">
        <v>163072</v>
      </c>
      <c r="AJ1736" s="102"/>
      <c r="AK1736" s="102"/>
      <c r="AL1736" s="213">
        <f t="shared" si="437"/>
        <v>163072</v>
      </c>
    </row>
    <row r="1737" spans="1:38" ht="27">
      <c r="A1737" s="194">
        <v>52</v>
      </c>
      <c r="B1737" s="102" t="s">
        <v>5598</v>
      </c>
      <c r="C1737" s="102" t="s">
        <v>5282</v>
      </c>
      <c r="D1737" s="194">
        <v>1993</v>
      </c>
      <c r="E1737" s="942" t="s">
        <v>1121</v>
      </c>
      <c r="F1737" s="194" t="s">
        <v>990</v>
      </c>
      <c r="G1737" s="194">
        <v>7</v>
      </c>
      <c r="H1737" s="194">
        <v>1.96</v>
      </c>
      <c r="I1737" s="102">
        <v>1</v>
      </c>
      <c r="J1737" s="102">
        <v>163072</v>
      </c>
      <c r="K1737" s="102"/>
      <c r="L1737" s="102"/>
      <c r="M1737" s="213">
        <f t="shared" si="432"/>
        <v>163072</v>
      </c>
      <c r="N1737" s="194">
        <v>1.96</v>
      </c>
      <c r="O1737" s="102">
        <v>1</v>
      </c>
      <c r="P1737" s="194">
        <v>163072</v>
      </c>
      <c r="Q1737" s="194"/>
      <c r="R1737" s="194"/>
      <c r="S1737" s="213">
        <f t="shared" si="433"/>
        <v>163072</v>
      </c>
      <c r="T1737" s="213">
        <f t="shared" si="434"/>
        <v>0</v>
      </c>
      <c r="U1737" s="213">
        <f t="shared" si="434"/>
        <v>0</v>
      </c>
      <c r="V1737" s="213">
        <f t="shared" si="434"/>
        <v>0</v>
      </c>
      <c r="W1737" s="213">
        <f t="shared" si="434"/>
        <v>0</v>
      </c>
      <c r="X1737" s="213">
        <f t="shared" si="435"/>
        <v>0</v>
      </c>
      <c r="Y1737" s="194">
        <v>8</v>
      </c>
      <c r="Z1737" s="194">
        <v>2.02</v>
      </c>
      <c r="AA1737" s="102">
        <v>1</v>
      </c>
      <c r="AB1737" s="102">
        <v>168064</v>
      </c>
      <c r="AC1737" s="102"/>
      <c r="AD1737" s="102"/>
      <c r="AE1737" s="213">
        <f t="shared" si="436"/>
        <v>168064</v>
      </c>
      <c r="AF1737" s="194">
        <v>9</v>
      </c>
      <c r="AG1737" s="194">
        <v>2.02</v>
      </c>
      <c r="AH1737" s="102">
        <v>1</v>
      </c>
      <c r="AI1737" s="102">
        <v>168064</v>
      </c>
      <c r="AJ1737" s="102"/>
      <c r="AK1737" s="102"/>
      <c r="AL1737" s="213">
        <f t="shared" si="437"/>
        <v>168064</v>
      </c>
    </row>
    <row r="1738" spans="1:38" ht="27">
      <c r="A1738" s="194">
        <v>53</v>
      </c>
      <c r="B1738" s="102" t="s">
        <v>6940</v>
      </c>
      <c r="C1738" s="102" t="s">
        <v>5283</v>
      </c>
      <c r="D1738" s="194">
        <v>2001</v>
      </c>
      <c r="E1738" s="942" t="s">
        <v>1121</v>
      </c>
      <c r="F1738" s="194" t="s">
        <v>990</v>
      </c>
      <c r="G1738" s="194">
        <v>2</v>
      </c>
      <c r="H1738" s="194">
        <v>1.79</v>
      </c>
      <c r="I1738" s="102">
        <v>1</v>
      </c>
      <c r="J1738" s="102">
        <v>148928</v>
      </c>
      <c r="K1738" s="102"/>
      <c r="L1738" s="102"/>
      <c r="M1738" s="213">
        <f t="shared" si="432"/>
        <v>148928</v>
      </c>
      <c r="N1738" s="194">
        <v>1.73</v>
      </c>
      <c r="O1738" s="102">
        <v>1</v>
      </c>
      <c r="P1738" s="194">
        <v>143936</v>
      </c>
      <c r="Q1738" s="194"/>
      <c r="R1738" s="194"/>
      <c r="S1738" s="213">
        <f t="shared" si="433"/>
        <v>143936</v>
      </c>
      <c r="T1738" s="213">
        <f t="shared" si="434"/>
        <v>0</v>
      </c>
      <c r="U1738" s="213">
        <f t="shared" si="434"/>
        <v>4992</v>
      </c>
      <c r="V1738" s="213">
        <f t="shared" si="434"/>
        <v>0</v>
      </c>
      <c r="W1738" s="213">
        <f t="shared" si="434"/>
        <v>0</v>
      </c>
      <c r="X1738" s="213">
        <f t="shared" si="435"/>
        <v>4992</v>
      </c>
      <c r="Y1738" s="194">
        <v>3</v>
      </c>
      <c r="Z1738" s="194">
        <v>1.84</v>
      </c>
      <c r="AA1738" s="102">
        <v>1</v>
      </c>
      <c r="AB1738" s="102">
        <v>153088</v>
      </c>
      <c r="AC1738" s="102"/>
      <c r="AD1738" s="102"/>
      <c r="AE1738" s="213">
        <f t="shared" si="436"/>
        <v>153088</v>
      </c>
      <c r="AF1738" s="194">
        <v>4</v>
      </c>
      <c r="AG1738" s="194">
        <v>1.9</v>
      </c>
      <c r="AH1738" s="102">
        <v>1</v>
      </c>
      <c r="AI1738" s="102">
        <v>158080</v>
      </c>
      <c r="AJ1738" s="102"/>
      <c r="AK1738" s="102"/>
      <c r="AL1738" s="213">
        <f t="shared" si="437"/>
        <v>158080</v>
      </c>
    </row>
    <row r="1739" spans="1:38" ht="27">
      <c r="A1739" s="194">
        <v>54</v>
      </c>
      <c r="B1739" s="104" t="s">
        <v>1297</v>
      </c>
      <c r="C1739" s="104" t="s">
        <v>5282</v>
      </c>
      <c r="D1739" s="194">
        <v>1997</v>
      </c>
      <c r="E1739" s="942" t="s">
        <v>1121</v>
      </c>
      <c r="F1739" s="194" t="s">
        <v>990</v>
      </c>
      <c r="G1739" s="194">
        <v>6</v>
      </c>
      <c r="H1739" s="194">
        <v>1.96</v>
      </c>
      <c r="I1739" s="102">
        <v>1</v>
      </c>
      <c r="J1739" s="102">
        <v>163072</v>
      </c>
      <c r="K1739" s="102"/>
      <c r="L1739" s="102"/>
      <c r="M1739" s="213">
        <f t="shared" si="432"/>
        <v>163072</v>
      </c>
      <c r="N1739" s="194">
        <v>1.9</v>
      </c>
      <c r="O1739" s="102">
        <v>1</v>
      </c>
      <c r="P1739" s="194">
        <v>158080</v>
      </c>
      <c r="Q1739" s="194"/>
      <c r="R1739" s="194"/>
      <c r="S1739" s="213">
        <f t="shared" si="433"/>
        <v>158080</v>
      </c>
      <c r="T1739" s="213">
        <f t="shared" si="434"/>
        <v>0</v>
      </c>
      <c r="U1739" s="213">
        <f t="shared" si="434"/>
        <v>4992</v>
      </c>
      <c r="V1739" s="213">
        <f t="shared" si="434"/>
        <v>0</v>
      </c>
      <c r="W1739" s="213">
        <f t="shared" si="434"/>
        <v>0</v>
      </c>
      <c r="X1739" s="213">
        <f t="shared" si="435"/>
        <v>4992</v>
      </c>
      <c r="Y1739" s="194">
        <v>7</v>
      </c>
      <c r="Z1739" s="194">
        <v>1.96</v>
      </c>
      <c r="AA1739" s="102">
        <v>1</v>
      </c>
      <c r="AB1739" s="102">
        <v>163072</v>
      </c>
      <c r="AC1739" s="102"/>
      <c r="AD1739" s="102"/>
      <c r="AE1739" s="213">
        <f t="shared" si="436"/>
        <v>163072</v>
      </c>
      <c r="AF1739" s="194">
        <v>8</v>
      </c>
      <c r="AG1739" s="194">
        <v>2.02</v>
      </c>
      <c r="AH1739" s="102">
        <v>1</v>
      </c>
      <c r="AI1739" s="102">
        <v>168064</v>
      </c>
      <c r="AJ1739" s="102"/>
      <c r="AK1739" s="102"/>
      <c r="AL1739" s="213">
        <f t="shared" si="437"/>
        <v>168064</v>
      </c>
    </row>
    <row r="1740" spans="1:38" ht="27">
      <c r="A1740" s="194">
        <v>55</v>
      </c>
      <c r="B1740" s="102" t="s">
        <v>8303</v>
      </c>
      <c r="C1740" s="102" t="s">
        <v>5283</v>
      </c>
      <c r="D1740" s="194">
        <v>2000</v>
      </c>
      <c r="E1740" s="942" t="s">
        <v>1121</v>
      </c>
      <c r="F1740" s="194" t="s">
        <v>990</v>
      </c>
      <c r="G1740" s="194">
        <v>2</v>
      </c>
      <c r="H1740" s="194">
        <v>1.79</v>
      </c>
      <c r="I1740" s="102">
        <v>1</v>
      </c>
      <c r="J1740" s="102">
        <v>148928</v>
      </c>
      <c r="K1740" s="102"/>
      <c r="L1740" s="102"/>
      <c r="M1740" s="213">
        <f t="shared" si="432"/>
        <v>148928</v>
      </c>
      <c r="N1740" s="194">
        <v>1.73</v>
      </c>
      <c r="O1740" s="102">
        <v>1</v>
      </c>
      <c r="P1740" s="194">
        <v>143936</v>
      </c>
      <c r="Q1740" s="194"/>
      <c r="R1740" s="194"/>
      <c r="S1740" s="213">
        <f t="shared" si="433"/>
        <v>143936</v>
      </c>
      <c r="T1740" s="213">
        <f t="shared" si="434"/>
        <v>0</v>
      </c>
      <c r="U1740" s="213">
        <f t="shared" si="434"/>
        <v>4992</v>
      </c>
      <c r="V1740" s="213">
        <f t="shared" si="434"/>
        <v>0</v>
      </c>
      <c r="W1740" s="213">
        <f t="shared" si="434"/>
        <v>0</v>
      </c>
      <c r="X1740" s="213">
        <f t="shared" si="435"/>
        <v>4992</v>
      </c>
      <c r="Y1740" s="194">
        <v>3</v>
      </c>
      <c r="Z1740" s="194">
        <v>1.84</v>
      </c>
      <c r="AA1740" s="102">
        <v>1</v>
      </c>
      <c r="AB1740" s="102">
        <v>153088</v>
      </c>
      <c r="AC1740" s="102"/>
      <c r="AD1740" s="102"/>
      <c r="AE1740" s="213">
        <f t="shared" si="436"/>
        <v>153088</v>
      </c>
      <c r="AF1740" s="194">
        <v>4</v>
      </c>
      <c r="AG1740" s="194">
        <v>1.9</v>
      </c>
      <c r="AH1740" s="102">
        <v>1</v>
      </c>
      <c r="AI1740" s="102">
        <v>158080</v>
      </c>
      <c r="AJ1740" s="102"/>
      <c r="AK1740" s="102"/>
      <c r="AL1740" s="213">
        <f t="shared" si="437"/>
        <v>158080</v>
      </c>
    </row>
    <row r="1741" spans="1:38" ht="27">
      <c r="A1741" s="194">
        <v>56</v>
      </c>
      <c r="B1741" s="102" t="s">
        <v>4321</v>
      </c>
      <c r="C1741" s="102" t="s">
        <v>5283</v>
      </c>
      <c r="D1741" s="194">
        <v>1999</v>
      </c>
      <c r="E1741" s="942" t="s">
        <v>1121</v>
      </c>
      <c r="F1741" s="194" t="s">
        <v>990</v>
      </c>
      <c r="G1741" s="194">
        <v>2</v>
      </c>
      <c r="H1741" s="194">
        <v>1.79</v>
      </c>
      <c r="I1741" s="102">
        <v>1</v>
      </c>
      <c r="J1741" s="102">
        <v>148928</v>
      </c>
      <c r="K1741" s="102"/>
      <c r="L1741" s="102"/>
      <c r="M1741" s="213">
        <f t="shared" si="432"/>
        <v>148928</v>
      </c>
      <c r="N1741" s="194">
        <v>1.73</v>
      </c>
      <c r="O1741" s="102">
        <v>1</v>
      </c>
      <c r="P1741" s="194">
        <v>143936</v>
      </c>
      <c r="Q1741" s="194"/>
      <c r="R1741" s="194"/>
      <c r="S1741" s="213">
        <f t="shared" si="433"/>
        <v>143936</v>
      </c>
      <c r="T1741" s="213">
        <f t="shared" si="434"/>
        <v>0</v>
      </c>
      <c r="U1741" s="213">
        <f t="shared" si="434"/>
        <v>4992</v>
      </c>
      <c r="V1741" s="213">
        <f t="shared" si="434"/>
        <v>0</v>
      </c>
      <c r="W1741" s="213">
        <f t="shared" si="434"/>
        <v>0</v>
      </c>
      <c r="X1741" s="213">
        <f t="shared" si="435"/>
        <v>4992</v>
      </c>
      <c r="Y1741" s="194">
        <v>3</v>
      </c>
      <c r="Z1741" s="194">
        <v>1.84</v>
      </c>
      <c r="AA1741" s="102">
        <v>1</v>
      </c>
      <c r="AB1741" s="102">
        <v>153088</v>
      </c>
      <c r="AC1741" s="102"/>
      <c r="AD1741" s="102"/>
      <c r="AE1741" s="213">
        <f t="shared" si="436"/>
        <v>153088</v>
      </c>
      <c r="AF1741" s="194">
        <v>4</v>
      </c>
      <c r="AG1741" s="194">
        <v>1.9</v>
      </c>
      <c r="AH1741" s="102">
        <v>1</v>
      </c>
      <c r="AI1741" s="102">
        <v>158080</v>
      </c>
      <c r="AJ1741" s="102"/>
      <c r="AK1741" s="102"/>
      <c r="AL1741" s="213">
        <f t="shared" si="437"/>
        <v>158080</v>
      </c>
    </row>
    <row r="1742" spans="1:38" ht="27">
      <c r="A1742" s="194">
        <v>57</v>
      </c>
      <c r="B1742" s="104" t="s">
        <v>1851</v>
      </c>
      <c r="C1742" s="104" t="s">
        <v>5282</v>
      </c>
      <c r="D1742" s="194">
        <v>1970</v>
      </c>
      <c r="E1742" s="942" t="s">
        <v>1121</v>
      </c>
      <c r="F1742" s="194" t="s">
        <v>990</v>
      </c>
      <c r="G1742" s="194">
        <v>6</v>
      </c>
      <c r="H1742" s="194">
        <v>1.96</v>
      </c>
      <c r="I1742" s="102">
        <v>1</v>
      </c>
      <c r="J1742" s="102">
        <v>163072</v>
      </c>
      <c r="K1742" s="102"/>
      <c r="L1742" s="102"/>
      <c r="M1742" s="213">
        <f t="shared" si="432"/>
        <v>163072</v>
      </c>
      <c r="N1742" s="194">
        <v>1.9</v>
      </c>
      <c r="O1742" s="102">
        <v>1</v>
      </c>
      <c r="P1742" s="194">
        <v>158080</v>
      </c>
      <c r="Q1742" s="194"/>
      <c r="R1742" s="194"/>
      <c r="S1742" s="213">
        <f t="shared" si="433"/>
        <v>158080</v>
      </c>
      <c r="T1742" s="213">
        <f t="shared" si="434"/>
        <v>0</v>
      </c>
      <c r="U1742" s="213">
        <f t="shared" si="434"/>
        <v>4992</v>
      </c>
      <c r="V1742" s="213">
        <f t="shared" si="434"/>
        <v>0</v>
      </c>
      <c r="W1742" s="213">
        <f t="shared" si="434"/>
        <v>0</v>
      </c>
      <c r="X1742" s="213">
        <f t="shared" si="435"/>
        <v>4992</v>
      </c>
      <c r="Y1742" s="194">
        <v>7</v>
      </c>
      <c r="Z1742" s="194">
        <v>1.96</v>
      </c>
      <c r="AA1742" s="102">
        <v>1</v>
      </c>
      <c r="AB1742" s="102">
        <v>163072</v>
      </c>
      <c r="AC1742" s="102"/>
      <c r="AD1742" s="102"/>
      <c r="AE1742" s="213">
        <f t="shared" si="436"/>
        <v>163072</v>
      </c>
      <c r="AF1742" s="194">
        <v>8</v>
      </c>
      <c r="AG1742" s="194">
        <v>2.02</v>
      </c>
      <c r="AH1742" s="102">
        <v>1</v>
      </c>
      <c r="AI1742" s="102">
        <v>168064</v>
      </c>
      <c r="AJ1742" s="102"/>
      <c r="AK1742" s="102"/>
      <c r="AL1742" s="213">
        <f t="shared" si="437"/>
        <v>168064</v>
      </c>
    </row>
    <row r="1743" spans="1:38" ht="27">
      <c r="A1743" s="194">
        <v>58</v>
      </c>
      <c r="B1743" s="102" t="s">
        <v>5599</v>
      </c>
      <c r="C1743" s="102" t="s">
        <v>5282</v>
      </c>
      <c r="D1743" s="194">
        <v>1981</v>
      </c>
      <c r="E1743" s="942" t="s">
        <v>1121</v>
      </c>
      <c r="F1743" s="194" t="s">
        <v>990</v>
      </c>
      <c r="G1743" s="194">
        <v>5</v>
      </c>
      <c r="H1743" s="194">
        <v>1.9</v>
      </c>
      <c r="I1743" s="102">
        <v>1</v>
      </c>
      <c r="J1743" s="102">
        <v>158080</v>
      </c>
      <c r="K1743" s="102"/>
      <c r="L1743" s="102"/>
      <c r="M1743" s="213">
        <f t="shared" si="432"/>
        <v>158080</v>
      </c>
      <c r="N1743" s="194">
        <v>1.9</v>
      </c>
      <c r="O1743" s="102">
        <v>1</v>
      </c>
      <c r="P1743" s="194">
        <v>158080</v>
      </c>
      <c r="Q1743" s="194"/>
      <c r="R1743" s="194"/>
      <c r="S1743" s="213">
        <f t="shared" si="433"/>
        <v>158080</v>
      </c>
      <c r="T1743" s="213">
        <f t="shared" si="434"/>
        <v>0</v>
      </c>
      <c r="U1743" s="213">
        <f t="shared" si="434"/>
        <v>0</v>
      </c>
      <c r="V1743" s="213">
        <f t="shared" si="434"/>
        <v>0</v>
      </c>
      <c r="W1743" s="213">
        <f t="shared" si="434"/>
        <v>0</v>
      </c>
      <c r="X1743" s="213">
        <f t="shared" si="435"/>
        <v>0</v>
      </c>
      <c r="Y1743" s="194">
        <v>6</v>
      </c>
      <c r="Z1743" s="194">
        <v>1.96</v>
      </c>
      <c r="AA1743" s="102">
        <v>1</v>
      </c>
      <c r="AB1743" s="102">
        <v>163072</v>
      </c>
      <c r="AC1743" s="102"/>
      <c r="AD1743" s="102"/>
      <c r="AE1743" s="213">
        <f t="shared" si="436"/>
        <v>163072</v>
      </c>
      <c r="AF1743" s="194">
        <v>7</v>
      </c>
      <c r="AG1743" s="194">
        <v>1.96</v>
      </c>
      <c r="AH1743" s="102">
        <v>1</v>
      </c>
      <c r="AI1743" s="102">
        <v>163072</v>
      </c>
      <c r="AJ1743" s="102"/>
      <c r="AK1743" s="102"/>
      <c r="AL1743" s="213">
        <f t="shared" si="437"/>
        <v>163072</v>
      </c>
    </row>
    <row r="1744" spans="1:38" ht="27">
      <c r="A1744" s="194">
        <v>59</v>
      </c>
      <c r="B1744" s="102" t="s">
        <v>1241</v>
      </c>
      <c r="C1744" s="102" t="s">
        <v>5282</v>
      </c>
      <c r="D1744" s="194">
        <v>1964</v>
      </c>
      <c r="E1744" s="942" t="s">
        <v>1121</v>
      </c>
      <c r="F1744" s="194" t="s">
        <v>990</v>
      </c>
      <c r="G1744" s="194">
        <v>27</v>
      </c>
      <c r="H1744" s="194">
        <v>2.2799999999999998</v>
      </c>
      <c r="I1744" s="102">
        <v>1</v>
      </c>
      <c r="J1744" s="102">
        <v>189695.99999999997</v>
      </c>
      <c r="K1744" s="102"/>
      <c r="L1744" s="102"/>
      <c r="M1744" s="213">
        <f t="shared" si="432"/>
        <v>189695.99999999997</v>
      </c>
      <c r="N1744" s="194">
        <v>2.2799999999999998</v>
      </c>
      <c r="O1744" s="102">
        <v>1</v>
      </c>
      <c r="P1744" s="194">
        <v>189695.99999999997</v>
      </c>
      <c r="Q1744" s="194"/>
      <c r="R1744" s="194"/>
      <c r="S1744" s="213">
        <f t="shared" si="433"/>
        <v>189695.99999999997</v>
      </c>
      <c r="T1744" s="213">
        <f t="shared" si="434"/>
        <v>0</v>
      </c>
      <c r="U1744" s="213">
        <f t="shared" si="434"/>
        <v>0</v>
      </c>
      <c r="V1744" s="213">
        <f t="shared" si="434"/>
        <v>0</v>
      </c>
      <c r="W1744" s="213">
        <f t="shared" si="434"/>
        <v>0</v>
      </c>
      <c r="X1744" s="213">
        <f t="shared" si="435"/>
        <v>0</v>
      </c>
      <c r="Y1744" s="194">
        <v>28</v>
      </c>
      <c r="Z1744" s="194">
        <v>2.2799999999999998</v>
      </c>
      <c r="AA1744" s="102">
        <v>1</v>
      </c>
      <c r="AB1744" s="102">
        <v>189695.99999999997</v>
      </c>
      <c r="AC1744" s="102"/>
      <c r="AD1744" s="102"/>
      <c r="AE1744" s="213">
        <f t="shared" si="436"/>
        <v>189695.99999999997</v>
      </c>
      <c r="AF1744" s="194">
        <v>29</v>
      </c>
      <c r="AG1744" s="194">
        <v>2.2799999999999998</v>
      </c>
      <c r="AH1744" s="102">
        <v>1</v>
      </c>
      <c r="AI1744" s="102">
        <v>189695.99999999997</v>
      </c>
      <c r="AJ1744" s="102"/>
      <c r="AK1744" s="102"/>
      <c r="AL1744" s="213">
        <f t="shared" si="437"/>
        <v>189695.99999999997</v>
      </c>
    </row>
    <row r="1745" spans="1:38" ht="27">
      <c r="A1745" s="194">
        <v>60</v>
      </c>
      <c r="B1745" s="104" t="s">
        <v>1242</v>
      </c>
      <c r="C1745" s="104" t="s">
        <v>5282</v>
      </c>
      <c r="D1745" s="194">
        <v>1968</v>
      </c>
      <c r="E1745" s="942" t="s">
        <v>1121</v>
      </c>
      <c r="F1745" s="194" t="s">
        <v>990</v>
      </c>
      <c r="G1745" s="194">
        <v>6</v>
      </c>
      <c r="H1745" s="194">
        <v>1.96</v>
      </c>
      <c r="I1745" s="102">
        <v>1</v>
      </c>
      <c r="J1745" s="102">
        <v>163072</v>
      </c>
      <c r="K1745" s="102"/>
      <c r="L1745" s="102"/>
      <c r="M1745" s="213">
        <f t="shared" si="432"/>
        <v>163072</v>
      </c>
      <c r="N1745" s="194">
        <v>1.9</v>
      </c>
      <c r="O1745" s="102">
        <v>1</v>
      </c>
      <c r="P1745" s="194">
        <v>158080</v>
      </c>
      <c r="Q1745" s="194"/>
      <c r="R1745" s="194"/>
      <c r="S1745" s="213">
        <f t="shared" si="433"/>
        <v>158080</v>
      </c>
      <c r="T1745" s="213">
        <f t="shared" si="434"/>
        <v>0</v>
      </c>
      <c r="U1745" s="213">
        <f t="shared" si="434"/>
        <v>4992</v>
      </c>
      <c r="V1745" s="213">
        <f t="shared" si="434"/>
        <v>0</v>
      </c>
      <c r="W1745" s="213">
        <f t="shared" si="434"/>
        <v>0</v>
      </c>
      <c r="X1745" s="213">
        <f t="shared" si="435"/>
        <v>4992</v>
      </c>
      <c r="Y1745" s="194">
        <v>7</v>
      </c>
      <c r="Z1745" s="194">
        <v>1.96</v>
      </c>
      <c r="AA1745" s="102">
        <v>1</v>
      </c>
      <c r="AB1745" s="102">
        <v>163072</v>
      </c>
      <c r="AC1745" s="102"/>
      <c r="AD1745" s="102"/>
      <c r="AE1745" s="213">
        <f t="shared" si="436"/>
        <v>163072</v>
      </c>
      <c r="AF1745" s="194">
        <v>8</v>
      </c>
      <c r="AG1745" s="194">
        <v>2.02</v>
      </c>
      <c r="AH1745" s="102">
        <v>1</v>
      </c>
      <c r="AI1745" s="102">
        <v>168064</v>
      </c>
      <c r="AJ1745" s="102"/>
      <c r="AK1745" s="102"/>
      <c r="AL1745" s="213">
        <f t="shared" si="437"/>
        <v>168064</v>
      </c>
    </row>
    <row r="1746" spans="1:38" ht="27">
      <c r="A1746" s="194">
        <v>61</v>
      </c>
      <c r="B1746" s="102" t="s">
        <v>6941</v>
      </c>
      <c r="C1746" s="102" t="s">
        <v>5282</v>
      </c>
      <c r="D1746" s="194">
        <v>2002</v>
      </c>
      <c r="E1746" s="942" t="s">
        <v>1121</v>
      </c>
      <c r="F1746" s="194" t="s">
        <v>990</v>
      </c>
      <c r="G1746" s="194">
        <v>3</v>
      </c>
      <c r="H1746" s="194">
        <v>1.84</v>
      </c>
      <c r="I1746" s="102">
        <v>1</v>
      </c>
      <c r="J1746" s="102">
        <v>153088</v>
      </c>
      <c r="K1746" s="102"/>
      <c r="L1746" s="102"/>
      <c r="M1746" s="213">
        <f t="shared" si="432"/>
        <v>153088</v>
      </c>
      <c r="N1746" s="194">
        <v>1.79</v>
      </c>
      <c r="O1746" s="102">
        <v>1</v>
      </c>
      <c r="P1746" s="194">
        <v>148928</v>
      </c>
      <c r="Q1746" s="194"/>
      <c r="R1746" s="194"/>
      <c r="S1746" s="213">
        <f t="shared" si="433"/>
        <v>148928</v>
      </c>
      <c r="T1746" s="213">
        <f t="shared" si="434"/>
        <v>0</v>
      </c>
      <c r="U1746" s="213">
        <f t="shared" si="434"/>
        <v>4160</v>
      </c>
      <c r="V1746" s="213">
        <f t="shared" si="434"/>
        <v>0</v>
      </c>
      <c r="W1746" s="213">
        <f t="shared" si="434"/>
        <v>0</v>
      </c>
      <c r="X1746" s="213">
        <f t="shared" si="435"/>
        <v>4160</v>
      </c>
      <c r="Y1746" s="194">
        <v>4</v>
      </c>
      <c r="Z1746" s="194">
        <v>1.9</v>
      </c>
      <c r="AA1746" s="102">
        <v>1</v>
      </c>
      <c r="AB1746" s="102">
        <v>158080</v>
      </c>
      <c r="AC1746" s="102"/>
      <c r="AD1746" s="102"/>
      <c r="AE1746" s="213">
        <f t="shared" si="436"/>
        <v>158080</v>
      </c>
      <c r="AF1746" s="194">
        <v>5</v>
      </c>
      <c r="AG1746" s="194">
        <v>1.9</v>
      </c>
      <c r="AH1746" s="102">
        <v>1</v>
      </c>
      <c r="AI1746" s="102">
        <v>158080</v>
      </c>
      <c r="AJ1746" s="102"/>
      <c r="AK1746" s="102"/>
      <c r="AL1746" s="213">
        <f t="shared" si="437"/>
        <v>158080</v>
      </c>
    </row>
    <row r="1747" spans="1:38" ht="27">
      <c r="A1747" s="194">
        <v>62</v>
      </c>
      <c r="B1747" s="102" t="s">
        <v>8150</v>
      </c>
      <c r="C1747" s="102" t="s">
        <v>5282</v>
      </c>
      <c r="D1747" s="194">
        <v>2000</v>
      </c>
      <c r="E1747" s="942" t="s">
        <v>1121</v>
      </c>
      <c r="F1747" s="194" t="s">
        <v>990</v>
      </c>
      <c r="G1747" s="194">
        <v>2</v>
      </c>
      <c r="H1747" s="194">
        <v>1.79</v>
      </c>
      <c r="I1747" s="102">
        <v>1</v>
      </c>
      <c r="J1747" s="102">
        <v>148928</v>
      </c>
      <c r="K1747" s="102"/>
      <c r="L1747" s="102"/>
      <c r="M1747" s="213">
        <f t="shared" si="432"/>
        <v>148928</v>
      </c>
      <c r="N1747" s="194">
        <v>1.73</v>
      </c>
      <c r="O1747" s="102">
        <v>1</v>
      </c>
      <c r="P1747" s="194">
        <v>143936</v>
      </c>
      <c r="Q1747" s="194"/>
      <c r="R1747" s="194"/>
      <c r="S1747" s="213">
        <f t="shared" si="433"/>
        <v>143936</v>
      </c>
      <c r="T1747" s="213">
        <f t="shared" si="434"/>
        <v>0</v>
      </c>
      <c r="U1747" s="213">
        <f t="shared" si="434"/>
        <v>4992</v>
      </c>
      <c r="V1747" s="213">
        <f t="shared" si="434"/>
        <v>0</v>
      </c>
      <c r="W1747" s="213">
        <f t="shared" si="434"/>
        <v>0</v>
      </c>
      <c r="X1747" s="213">
        <f t="shared" si="435"/>
        <v>4992</v>
      </c>
      <c r="Y1747" s="194">
        <v>3</v>
      </c>
      <c r="Z1747" s="194">
        <v>1.84</v>
      </c>
      <c r="AA1747" s="102">
        <v>1</v>
      </c>
      <c r="AB1747" s="102">
        <v>153088</v>
      </c>
      <c r="AC1747" s="102"/>
      <c r="AD1747" s="102"/>
      <c r="AE1747" s="213">
        <f t="shared" si="436"/>
        <v>153088</v>
      </c>
      <c r="AF1747" s="194">
        <v>4</v>
      </c>
      <c r="AG1747" s="194">
        <v>1.9</v>
      </c>
      <c r="AH1747" s="102">
        <v>1</v>
      </c>
      <c r="AI1747" s="102">
        <v>158080</v>
      </c>
      <c r="AJ1747" s="102"/>
      <c r="AK1747" s="102"/>
      <c r="AL1747" s="213">
        <f t="shared" si="437"/>
        <v>158080</v>
      </c>
    </row>
    <row r="1748" spans="1:38" ht="27">
      <c r="A1748" s="194">
        <v>63</v>
      </c>
      <c r="B1748" s="104" t="s">
        <v>6943</v>
      </c>
      <c r="C1748" s="104" t="s">
        <v>5282</v>
      </c>
      <c r="D1748" s="194">
        <v>2000</v>
      </c>
      <c r="E1748" s="942" t="s">
        <v>1121</v>
      </c>
      <c r="F1748" s="194" t="s">
        <v>990</v>
      </c>
      <c r="G1748" s="194">
        <v>3</v>
      </c>
      <c r="H1748" s="194">
        <v>1.84</v>
      </c>
      <c r="I1748" s="102">
        <v>1</v>
      </c>
      <c r="J1748" s="102">
        <v>153088</v>
      </c>
      <c r="K1748" s="102"/>
      <c r="L1748" s="102"/>
      <c r="M1748" s="213">
        <f t="shared" si="432"/>
        <v>153088</v>
      </c>
      <c r="N1748" s="194">
        <v>1.79</v>
      </c>
      <c r="O1748" s="102">
        <v>1</v>
      </c>
      <c r="P1748" s="194">
        <v>148928</v>
      </c>
      <c r="Q1748" s="194"/>
      <c r="R1748" s="194"/>
      <c r="S1748" s="213">
        <f t="shared" si="433"/>
        <v>148928</v>
      </c>
      <c r="T1748" s="213">
        <f t="shared" si="434"/>
        <v>0</v>
      </c>
      <c r="U1748" s="213">
        <f t="shared" si="434"/>
        <v>4160</v>
      </c>
      <c r="V1748" s="213">
        <f t="shared" si="434"/>
        <v>0</v>
      </c>
      <c r="W1748" s="213">
        <f t="shared" si="434"/>
        <v>0</v>
      </c>
      <c r="X1748" s="213">
        <f t="shared" si="435"/>
        <v>4160</v>
      </c>
      <c r="Y1748" s="194">
        <v>4</v>
      </c>
      <c r="Z1748" s="194">
        <v>1.9</v>
      </c>
      <c r="AA1748" s="102">
        <v>1</v>
      </c>
      <c r="AB1748" s="102">
        <v>158080</v>
      </c>
      <c r="AC1748" s="102"/>
      <c r="AD1748" s="102"/>
      <c r="AE1748" s="213">
        <f t="shared" si="436"/>
        <v>158080</v>
      </c>
      <c r="AF1748" s="194">
        <v>5</v>
      </c>
      <c r="AG1748" s="194">
        <v>1.9</v>
      </c>
      <c r="AH1748" s="102">
        <v>1</v>
      </c>
      <c r="AI1748" s="102">
        <v>158080</v>
      </c>
      <c r="AJ1748" s="102"/>
      <c r="AK1748" s="102"/>
      <c r="AL1748" s="213">
        <f t="shared" si="437"/>
        <v>158080</v>
      </c>
    </row>
    <row r="1749" spans="1:38" ht="27">
      <c r="A1749" s="194">
        <v>64</v>
      </c>
      <c r="B1749" s="102" t="s">
        <v>6944</v>
      </c>
      <c r="C1749" s="102" t="s">
        <v>5282</v>
      </c>
      <c r="D1749" s="194">
        <v>1977</v>
      </c>
      <c r="E1749" s="942" t="s">
        <v>1121</v>
      </c>
      <c r="F1749" s="194" t="s">
        <v>990</v>
      </c>
      <c r="G1749" s="194">
        <v>6</v>
      </c>
      <c r="H1749" s="194">
        <v>1.96</v>
      </c>
      <c r="I1749" s="102">
        <v>1</v>
      </c>
      <c r="J1749" s="102">
        <v>163072</v>
      </c>
      <c r="K1749" s="102"/>
      <c r="L1749" s="102"/>
      <c r="M1749" s="213">
        <f t="shared" si="432"/>
        <v>163072</v>
      </c>
      <c r="N1749" s="194">
        <v>1.9</v>
      </c>
      <c r="O1749" s="102">
        <v>1</v>
      </c>
      <c r="P1749" s="194">
        <v>158080</v>
      </c>
      <c r="Q1749" s="194"/>
      <c r="R1749" s="194"/>
      <c r="S1749" s="213">
        <f t="shared" si="433"/>
        <v>158080</v>
      </c>
      <c r="T1749" s="213">
        <f t="shared" si="434"/>
        <v>0</v>
      </c>
      <c r="U1749" s="213">
        <f t="shared" si="434"/>
        <v>4992</v>
      </c>
      <c r="V1749" s="213">
        <f t="shared" si="434"/>
        <v>0</v>
      </c>
      <c r="W1749" s="213">
        <f t="shared" ref="W1749:W1794" si="438">L1749-R1749</f>
        <v>0</v>
      </c>
      <c r="X1749" s="213">
        <f t="shared" si="435"/>
        <v>4992</v>
      </c>
      <c r="Y1749" s="194">
        <v>7</v>
      </c>
      <c r="Z1749" s="194">
        <v>1.96</v>
      </c>
      <c r="AA1749" s="102">
        <v>1</v>
      </c>
      <c r="AB1749" s="102">
        <v>163072</v>
      </c>
      <c r="AC1749" s="102"/>
      <c r="AD1749" s="102"/>
      <c r="AE1749" s="213">
        <f t="shared" si="436"/>
        <v>163072</v>
      </c>
      <c r="AF1749" s="194">
        <v>8</v>
      </c>
      <c r="AG1749" s="194">
        <v>2.02</v>
      </c>
      <c r="AH1749" s="102">
        <v>1</v>
      </c>
      <c r="AI1749" s="102">
        <v>168064</v>
      </c>
      <c r="AJ1749" s="102"/>
      <c r="AK1749" s="102"/>
      <c r="AL1749" s="213">
        <f t="shared" si="437"/>
        <v>168064</v>
      </c>
    </row>
    <row r="1750" spans="1:38" ht="27">
      <c r="A1750" s="194">
        <v>65</v>
      </c>
      <c r="B1750" s="102" t="s">
        <v>6945</v>
      </c>
      <c r="C1750" s="102" t="s">
        <v>5282</v>
      </c>
      <c r="D1750" s="194">
        <v>2003</v>
      </c>
      <c r="E1750" s="942" t="s">
        <v>1121</v>
      </c>
      <c r="F1750" s="194" t="s">
        <v>990</v>
      </c>
      <c r="G1750" s="194">
        <v>3</v>
      </c>
      <c r="H1750" s="194">
        <v>1.84</v>
      </c>
      <c r="I1750" s="102">
        <v>1</v>
      </c>
      <c r="J1750" s="102">
        <v>153088</v>
      </c>
      <c r="K1750" s="102"/>
      <c r="L1750" s="102"/>
      <c r="M1750" s="213">
        <f t="shared" ref="M1750:M1794" si="439">J1750+K1750+L1750</f>
        <v>153088</v>
      </c>
      <c r="N1750" s="194">
        <v>1.79</v>
      </c>
      <c r="O1750" s="102">
        <v>1</v>
      </c>
      <c r="P1750" s="194">
        <v>148928</v>
      </c>
      <c r="Q1750" s="194"/>
      <c r="R1750" s="194"/>
      <c r="S1750" s="213">
        <f t="shared" ref="S1750:S1794" si="440">P1750+Q1750+R1750</f>
        <v>148928</v>
      </c>
      <c r="T1750" s="213">
        <f t="shared" ref="T1750:V1794" si="441">I1750-O1750</f>
        <v>0</v>
      </c>
      <c r="U1750" s="213">
        <f t="shared" si="441"/>
        <v>4160</v>
      </c>
      <c r="V1750" s="213">
        <f t="shared" si="441"/>
        <v>0</v>
      </c>
      <c r="W1750" s="213">
        <f t="shared" si="438"/>
        <v>0</v>
      </c>
      <c r="X1750" s="213">
        <f t="shared" ref="X1750:X1794" si="442">U1750+V1750+W1750</f>
        <v>4160</v>
      </c>
      <c r="Y1750" s="194">
        <v>4</v>
      </c>
      <c r="Z1750" s="194">
        <v>1.9</v>
      </c>
      <c r="AA1750" s="102">
        <v>1</v>
      </c>
      <c r="AB1750" s="102">
        <v>158080</v>
      </c>
      <c r="AC1750" s="102"/>
      <c r="AD1750" s="102"/>
      <c r="AE1750" s="213">
        <f t="shared" ref="AE1750:AE1794" si="443">AB1750+AC1750+AD1750</f>
        <v>158080</v>
      </c>
      <c r="AF1750" s="194">
        <v>5</v>
      </c>
      <c r="AG1750" s="194">
        <v>1.9</v>
      </c>
      <c r="AH1750" s="102">
        <v>1</v>
      </c>
      <c r="AI1750" s="102">
        <v>158080</v>
      </c>
      <c r="AJ1750" s="102"/>
      <c r="AK1750" s="102"/>
      <c r="AL1750" s="213">
        <f t="shared" ref="AL1750:AL1794" si="444">AI1750+AJ1750+AK1750</f>
        <v>158080</v>
      </c>
    </row>
    <row r="1751" spans="1:38" ht="27">
      <c r="A1751" s="194">
        <v>66</v>
      </c>
      <c r="B1751" s="104" t="s">
        <v>6946</v>
      </c>
      <c r="C1751" s="104" t="s">
        <v>5282</v>
      </c>
      <c r="D1751" s="194">
        <v>1994</v>
      </c>
      <c r="E1751" s="942" t="s">
        <v>1121</v>
      </c>
      <c r="F1751" s="194" t="s">
        <v>990</v>
      </c>
      <c r="G1751" s="194">
        <v>3</v>
      </c>
      <c r="H1751" s="194">
        <v>1.84</v>
      </c>
      <c r="I1751" s="102">
        <v>1</v>
      </c>
      <c r="J1751" s="102">
        <v>153088</v>
      </c>
      <c r="K1751" s="102"/>
      <c r="L1751" s="102"/>
      <c r="M1751" s="213">
        <f t="shared" si="439"/>
        <v>153088</v>
      </c>
      <c r="N1751" s="194">
        <v>1.79</v>
      </c>
      <c r="O1751" s="102">
        <v>1</v>
      </c>
      <c r="P1751" s="194">
        <v>148928</v>
      </c>
      <c r="Q1751" s="194"/>
      <c r="R1751" s="194"/>
      <c r="S1751" s="213">
        <f t="shared" si="440"/>
        <v>148928</v>
      </c>
      <c r="T1751" s="213">
        <f t="shared" si="441"/>
        <v>0</v>
      </c>
      <c r="U1751" s="213">
        <f t="shared" si="441"/>
        <v>4160</v>
      </c>
      <c r="V1751" s="213">
        <f t="shared" si="441"/>
        <v>0</v>
      </c>
      <c r="W1751" s="213">
        <f t="shared" si="438"/>
        <v>0</v>
      </c>
      <c r="X1751" s="213">
        <f t="shared" si="442"/>
        <v>4160</v>
      </c>
      <c r="Y1751" s="194">
        <v>4</v>
      </c>
      <c r="Z1751" s="194">
        <v>1.9</v>
      </c>
      <c r="AA1751" s="102">
        <v>1</v>
      </c>
      <c r="AB1751" s="102">
        <v>158080</v>
      </c>
      <c r="AC1751" s="102"/>
      <c r="AD1751" s="102"/>
      <c r="AE1751" s="213">
        <f t="shared" si="443"/>
        <v>158080</v>
      </c>
      <c r="AF1751" s="194">
        <v>5</v>
      </c>
      <c r="AG1751" s="194">
        <v>1.9</v>
      </c>
      <c r="AH1751" s="102">
        <v>1</v>
      </c>
      <c r="AI1751" s="102">
        <v>158080</v>
      </c>
      <c r="AJ1751" s="102"/>
      <c r="AK1751" s="102"/>
      <c r="AL1751" s="213">
        <f t="shared" si="444"/>
        <v>158080</v>
      </c>
    </row>
    <row r="1752" spans="1:38" ht="27">
      <c r="A1752" s="194">
        <v>67</v>
      </c>
      <c r="B1752" s="102" t="s">
        <v>5597</v>
      </c>
      <c r="C1752" s="102" t="s">
        <v>5282</v>
      </c>
      <c r="D1752" s="194">
        <v>2001</v>
      </c>
      <c r="E1752" s="942" t="s">
        <v>1121</v>
      </c>
      <c r="F1752" s="194" t="s">
        <v>990</v>
      </c>
      <c r="G1752" s="194">
        <v>3</v>
      </c>
      <c r="H1752" s="194">
        <v>1.84</v>
      </c>
      <c r="I1752" s="102">
        <v>1</v>
      </c>
      <c r="J1752" s="102">
        <v>153088</v>
      </c>
      <c r="K1752" s="102"/>
      <c r="L1752" s="102"/>
      <c r="M1752" s="213">
        <f t="shared" si="439"/>
        <v>153088</v>
      </c>
      <c r="N1752" s="194">
        <v>1.79</v>
      </c>
      <c r="O1752" s="102">
        <v>1</v>
      </c>
      <c r="P1752" s="194">
        <v>148928</v>
      </c>
      <c r="Q1752" s="194"/>
      <c r="R1752" s="194"/>
      <c r="S1752" s="213">
        <f t="shared" si="440"/>
        <v>148928</v>
      </c>
      <c r="T1752" s="213">
        <f t="shared" si="441"/>
        <v>0</v>
      </c>
      <c r="U1752" s="213">
        <f t="shared" si="441"/>
        <v>4160</v>
      </c>
      <c r="V1752" s="213">
        <f t="shared" si="441"/>
        <v>0</v>
      </c>
      <c r="W1752" s="213">
        <f t="shared" si="438"/>
        <v>0</v>
      </c>
      <c r="X1752" s="213">
        <f t="shared" si="442"/>
        <v>4160</v>
      </c>
      <c r="Y1752" s="194">
        <v>4</v>
      </c>
      <c r="Z1752" s="194">
        <v>1.9</v>
      </c>
      <c r="AA1752" s="102">
        <v>1</v>
      </c>
      <c r="AB1752" s="102">
        <v>158080</v>
      </c>
      <c r="AC1752" s="102"/>
      <c r="AD1752" s="102"/>
      <c r="AE1752" s="213">
        <f t="shared" si="443"/>
        <v>158080</v>
      </c>
      <c r="AF1752" s="194">
        <v>5</v>
      </c>
      <c r="AG1752" s="194">
        <v>1.9</v>
      </c>
      <c r="AH1752" s="102">
        <v>1</v>
      </c>
      <c r="AI1752" s="102">
        <v>158080</v>
      </c>
      <c r="AJ1752" s="102"/>
      <c r="AK1752" s="102"/>
      <c r="AL1752" s="213">
        <f t="shared" si="444"/>
        <v>158080</v>
      </c>
    </row>
    <row r="1753" spans="1:38" ht="27">
      <c r="A1753" s="194">
        <v>68</v>
      </c>
      <c r="B1753" s="102" t="s">
        <v>4326</v>
      </c>
      <c r="C1753" s="102" t="s">
        <v>5283</v>
      </c>
      <c r="D1753" s="194">
        <v>2000</v>
      </c>
      <c r="E1753" s="942" t="s">
        <v>1121</v>
      </c>
      <c r="F1753" s="194" t="s">
        <v>990</v>
      </c>
      <c r="G1753" s="194">
        <v>5</v>
      </c>
      <c r="H1753" s="194">
        <v>1.9</v>
      </c>
      <c r="I1753" s="102">
        <v>1</v>
      </c>
      <c r="J1753" s="102">
        <v>158080</v>
      </c>
      <c r="K1753" s="102"/>
      <c r="L1753" s="102"/>
      <c r="M1753" s="213">
        <f t="shared" si="439"/>
        <v>158080</v>
      </c>
      <c r="N1753" s="194">
        <v>1.9</v>
      </c>
      <c r="O1753" s="102">
        <v>1</v>
      </c>
      <c r="P1753" s="194">
        <v>158080</v>
      </c>
      <c r="Q1753" s="194"/>
      <c r="R1753" s="194"/>
      <c r="S1753" s="213">
        <f t="shared" si="440"/>
        <v>158080</v>
      </c>
      <c r="T1753" s="213">
        <f t="shared" si="441"/>
        <v>0</v>
      </c>
      <c r="U1753" s="213">
        <f t="shared" si="441"/>
        <v>0</v>
      </c>
      <c r="V1753" s="213">
        <f t="shared" si="441"/>
        <v>0</v>
      </c>
      <c r="W1753" s="213">
        <f t="shared" si="438"/>
        <v>0</v>
      </c>
      <c r="X1753" s="213">
        <f t="shared" si="442"/>
        <v>0</v>
      </c>
      <c r="Y1753" s="194">
        <v>6</v>
      </c>
      <c r="Z1753" s="194">
        <v>1.96</v>
      </c>
      <c r="AA1753" s="102">
        <v>1</v>
      </c>
      <c r="AB1753" s="102">
        <v>163072</v>
      </c>
      <c r="AC1753" s="102"/>
      <c r="AD1753" s="102"/>
      <c r="AE1753" s="213">
        <f t="shared" si="443"/>
        <v>163072</v>
      </c>
      <c r="AF1753" s="194">
        <v>7</v>
      </c>
      <c r="AG1753" s="194">
        <v>1.96</v>
      </c>
      <c r="AH1753" s="102">
        <v>1</v>
      </c>
      <c r="AI1753" s="102">
        <v>163072</v>
      </c>
      <c r="AJ1753" s="102"/>
      <c r="AK1753" s="102"/>
      <c r="AL1753" s="213">
        <f t="shared" si="444"/>
        <v>163072</v>
      </c>
    </row>
    <row r="1754" spans="1:38" ht="27">
      <c r="A1754" s="194">
        <v>69</v>
      </c>
      <c r="B1754" s="104" t="s">
        <v>847</v>
      </c>
      <c r="C1754" s="104" t="s">
        <v>5283</v>
      </c>
      <c r="D1754" s="194">
        <v>1999</v>
      </c>
      <c r="E1754" s="942" t="s">
        <v>1121</v>
      </c>
      <c r="F1754" s="194" t="s">
        <v>990</v>
      </c>
      <c r="G1754" s="194">
        <v>5</v>
      </c>
      <c r="H1754" s="194">
        <v>1.9</v>
      </c>
      <c r="I1754" s="102">
        <v>1</v>
      </c>
      <c r="J1754" s="102">
        <v>158080</v>
      </c>
      <c r="K1754" s="102"/>
      <c r="L1754" s="102"/>
      <c r="M1754" s="213">
        <f t="shared" si="439"/>
        <v>158080</v>
      </c>
      <c r="N1754" s="194">
        <v>1.9</v>
      </c>
      <c r="O1754" s="102">
        <v>1</v>
      </c>
      <c r="P1754" s="194">
        <v>158080</v>
      </c>
      <c r="Q1754" s="194"/>
      <c r="R1754" s="194"/>
      <c r="S1754" s="213">
        <f t="shared" si="440"/>
        <v>158080</v>
      </c>
      <c r="T1754" s="213">
        <f t="shared" si="441"/>
        <v>0</v>
      </c>
      <c r="U1754" s="213">
        <f t="shared" si="441"/>
        <v>0</v>
      </c>
      <c r="V1754" s="213">
        <f t="shared" si="441"/>
        <v>0</v>
      </c>
      <c r="W1754" s="213">
        <f t="shared" si="438"/>
        <v>0</v>
      </c>
      <c r="X1754" s="213">
        <f t="shared" si="442"/>
        <v>0</v>
      </c>
      <c r="Y1754" s="194">
        <v>6</v>
      </c>
      <c r="Z1754" s="194">
        <v>1.96</v>
      </c>
      <c r="AA1754" s="102">
        <v>1</v>
      </c>
      <c r="AB1754" s="102">
        <v>163072</v>
      </c>
      <c r="AC1754" s="102"/>
      <c r="AD1754" s="102"/>
      <c r="AE1754" s="213">
        <f t="shared" si="443"/>
        <v>163072</v>
      </c>
      <c r="AF1754" s="194">
        <v>7</v>
      </c>
      <c r="AG1754" s="194">
        <v>1.96</v>
      </c>
      <c r="AH1754" s="102">
        <v>1</v>
      </c>
      <c r="AI1754" s="102">
        <v>163072</v>
      </c>
      <c r="AJ1754" s="102"/>
      <c r="AK1754" s="102"/>
      <c r="AL1754" s="213">
        <f t="shared" si="444"/>
        <v>163072</v>
      </c>
    </row>
    <row r="1755" spans="1:38" ht="27">
      <c r="A1755" s="194">
        <v>70</v>
      </c>
      <c r="B1755" s="102" t="s">
        <v>759</v>
      </c>
      <c r="C1755" s="102"/>
      <c r="D1755" s="194"/>
      <c r="E1755" s="942" t="s">
        <v>1121</v>
      </c>
      <c r="F1755" s="194" t="s">
        <v>990</v>
      </c>
      <c r="G1755" s="194">
        <v>7</v>
      </c>
      <c r="H1755" s="194">
        <v>1.96</v>
      </c>
      <c r="I1755" s="102">
        <v>1</v>
      </c>
      <c r="J1755" s="102">
        <v>163072</v>
      </c>
      <c r="K1755" s="102"/>
      <c r="L1755" s="102"/>
      <c r="M1755" s="213">
        <f t="shared" si="439"/>
        <v>163072</v>
      </c>
      <c r="N1755" s="194">
        <v>1.96</v>
      </c>
      <c r="O1755" s="102">
        <v>1</v>
      </c>
      <c r="P1755" s="194">
        <v>163072</v>
      </c>
      <c r="Q1755" s="194"/>
      <c r="R1755" s="194"/>
      <c r="S1755" s="213">
        <f t="shared" si="440"/>
        <v>163072</v>
      </c>
      <c r="T1755" s="213">
        <f t="shared" si="441"/>
        <v>0</v>
      </c>
      <c r="U1755" s="213">
        <f t="shared" si="441"/>
        <v>0</v>
      </c>
      <c r="V1755" s="213">
        <f t="shared" si="441"/>
        <v>0</v>
      </c>
      <c r="W1755" s="213">
        <f t="shared" si="438"/>
        <v>0</v>
      </c>
      <c r="X1755" s="213">
        <f t="shared" si="442"/>
        <v>0</v>
      </c>
      <c r="Y1755" s="194">
        <v>8</v>
      </c>
      <c r="Z1755" s="194">
        <v>2.02</v>
      </c>
      <c r="AA1755" s="102">
        <v>1</v>
      </c>
      <c r="AB1755" s="102">
        <v>168064</v>
      </c>
      <c r="AC1755" s="102"/>
      <c r="AD1755" s="102"/>
      <c r="AE1755" s="213">
        <f t="shared" si="443"/>
        <v>168064</v>
      </c>
      <c r="AF1755" s="194">
        <v>9</v>
      </c>
      <c r="AG1755" s="194">
        <v>2.02</v>
      </c>
      <c r="AH1755" s="102">
        <v>1</v>
      </c>
      <c r="AI1755" s="102">
        <v>168064</v>
      </c>
      <c r="AJ1755" s="102"/>
      <c r="AK1755" s="102"/>
      <c r="AL1755" s="213">
        <f t="shared" si="444"/>
        <v>168064</v>
      </c>
    </row>
    <row r="1756" spans="1:38" ht="27">
      <c r="A1756" s="194">
        <v>71</v>
      </c>
      <c r="B1756" s="102" t="s">
        <v>5418</v>
      </c>
      <c r="C1756" s="102" t="s">
        <v>5282</v>
      </c>
      <c r="D1756" s="194">
        <v>2000</v>
      </c>
      <c r="E1756" s="942" t="s">
        <v>1121</v>
      </c>
      <c r="F1756" s="194" t="s">
        <v>990</v>
      </c>
      <c r="G1756" s="194">
        <v>3</v>
      </c>
      <c r="H1756" s="194">
        <v>1.84</v>
      </c>
      <c r="I1756" s="102">
        <v>1</v>
      </c>
      <c r="J1756" s="102">
        <v>153088</v>
      </c>
      <c r="K1756" s="102"/>
      <c r="L1756" s="102"/>
      <c r="M1756" s="213">
        <f t="shared" si="439"/>
        <v>153088</v>
      </c>
      <c r="N1756" s="194">
        <v>1.79</v>
      </c>
      <c r="O1756" s="102">
        <v>1</v>
      </c>
      <c r="P1756" s="194">
        <v>148928</v>
      </c>
      <c r="Q1756" s="194"/>
      <c r="R1756" s="194"/>
      <c r="S1756" s="213">
        <f t="shared" si="440"/>
        <v>148928</v>
      </c>
      <c r="T1756" s="213">
        <f t="shared" si="441"/>
        <v>0</v>
      </c>
      <c r="U1756" s="213">
        <f t="shared" si="441"/>
        <v>4160</v>
      </c>
      <c r="V1756" s="213">
        <f t="shared" si="441"/>
        <v>0</v>
      </c>
      <c r="W1756" s="213">
        <f t="shared" si="438"/>
        <v>0</v>
      </c>
      <c r="X1756" s="213">
        <f t="shared" si="442"/>
        <v>4160</v>
      </c>
      <c r="Y1756" s="194">
        <v>4</v>
      </c>
      <c r="Z1756" s="194">
        <v>1.9</v>
      </c>
      <c r="AA1756" s="102">
        <v>1</v>
      </c>
      <c r="AB1756" s="102">
        <v>158080</v>
      </c>
      <c r="AC1756" s="102"/>
      <c r="AD1756" s="102"/>
      <c r="AE1756" s="213">
        <f t="shared" si="443"/>
        <v>158080</v>
      </c>
      <c r="AF1756" s="194">
        <v>5</v>
      </c>
      <c r="AG1756" s="194">
        <v>1.9</v>
      </c>
      <c r="AH1756" s="102">
        <v>1</v>
      </c>
      <c r="AI1756" s="102">
        <v>158080</v>
      </c>
      <c r="AJ1756" s="102"/>
      <c r="AK1756" s="102"/>
      <c r="AL1756" s="213">
        <f t="shared" si="444"/>
        <v>158080</v>
      </c>
    </row>
    <row r="1757" spans="1:38" ht="27">
      <c r="A1757" s="194">
        <v>72</v>
      </c>
      <c r="B1757" s="104" t="s">
        <v>6948</v>
      </c>
      <c r="C1757" s="104" t="s">
        <v>5283</v>
      </c>
      <c r="D1757" s="194">
        <v>2001</v>
      </c>
      <c r="E1757" s="942" t="s">
        <v>1121</v>
      </c>
      <c r="F1757" s="194" t="s">
        <v>990</v>
      </c>
      <c r="G1757" s="194">
        <v>4</v>
      </c>
      <c r="H1757" s="194">
        <v>1.9</v>
      </c>
      <c r="I1757" s="102">
        <v>1</v>
      </c>
      <c r="J1757" s="102">
        <v>158080</v>
      </c>
      <c r="K1757" s="102"/>
      <c r="L1757" s="102"/>
      <c r="M1757" s="213">
        <f t="shared" si="439"/>
        <v>158080</v>
      </c>
      <c r="N1757" s="194">
        <v>1.84</v>
      </c>
      <c r="O1757" s="102">
        <v>1</v>
      </c>
      <c r="P1757" s="194">
        <v>153088</v>
      </c>
      <c r="Q1757" s="194"/>
      <c r="R1757" s="194"/>
      <c r="S1757" s="213">
        <f t="shared" si="440"/>
        <v>153088</v>
      </c>
      <c r="T1757" s="213">
        <f t="shared" si="441"/>
        <v>0</v>
      </c>
      <c r="U1757" s="213">
        <f t="shared" si="441"/>
        <v>4992</v>
      </c>
      <c r="V1757" s="213">
        <f t="shared" si="441"/>
        <v>0</v>
      </c>
      <c r="W1757" s="213">
        <f t="shared" si="438"/>
        <v>0</v>
      </c>
      <c r="X1757" s="213">
        <f t="shared" si="442"/>
        <v>4992</v>
      </c>
      <c r="Y1757" s="194">
        <v>5</v>
      </c>
      <c r="Z1757" s="194">
        <v>1.9</v>
      </c>
      <c r="AA1757" s="102">
        <v>1</v>
      </c>
      <c r="AB1757" s="102">
        <v>158080</v>
      </c>
      <c r="AC1757" s="102"/>
      <c r="AD1757" s="102"/>
      <c r="AE1757" s="213">
        <f t="shared" si="443"/>
        <v>158080</v>
      </c>
      <c r="AF1757" s="194">
        <v>6</v>
      </c>
      <c r="AG1757" s="194">
        <v>1.96</v>
      </c>
      <c r="AH1757" s="102">
        <v>1</v>
      </c>
      <c r="AI1757" s="102">
        <v>163072</v>
      </c>
      <c r="AJ1757" s="102"/>
      <c r="AK1757" s="102"/>
      <c r="AL1757" s="213">
        <f t="shared" si="444"/>
        <v>163072</v>
      </c>
    </row>
    <row r="1758" spans="1:38" ht="27">
      <c r="A1758" s="194">
        <v>73</v>
      </c>
      <c r="B1758" s="102" t="s">
        <v>759</v>
      </c>
      <c r="C1758" s="102"/>
      <c r="D1758" s="194"/>
      <c r="E1758" s="942" t="s">
        <v>1121</v>
      </c>
      <c r="F1758" s="194" t="s">
        <v>990</v>
      </c>
      <c r="G1758" s="194">
        <v>7</v>
      </c>
      <c r="H1758" s="194">
        <v>1.96</v>
      </c>
      <c r="I1758" s="102">
        <v>1</v>
      </c>
      <c r="J1758" s="102">
        <v>163072</v>
      </c>
      <c r="K1758" s="102"/>
      <c r="L1758" s="102"/>
      <c r="M1758" s="213">
        <f t="shared" si="439"/>
        <v>163072</v>
      </c>
      <c r="N1758" s="194">
        <v>1.96</v>
      </c>
      <c r="O1758" s="102">
        <v>1</v>
      </c>
      <c r="P1758" s="194">
        <v>163072</v>
      </c>
      <c r="Q1758" s="194"/>
      <c r="R1758" s="194"/>
      <c r="S1758" s="213">
        <f t="shared" si="440"/>
        <v>163072</v>
      </c>
      <c r="T1758" s="213">
        <f t="shared" si="441"/>
        <v>0</v>
      </c>
      <c r="U1758" s="213">
        <f t="shared" si="441"/>
        <v>0</v>
      </c>
      <c r="V1758" s="213">
        <f t="shared" si="441"/>
        <v>0</v>
      </c>
      <c r="W1758" s="213">
        <f t="shared" si="438"/>
        <v>0</v>
      </c>
      <c r="X1758" s="213">
        <f t="shared" si="442"/>
        <v>0</v>
      </c>
      <c r="Y1758" s="194">
        <v>8</v>
      </c>
      <c r="Z1758" s="194">
        <v>2.02</v>
      </c>
      <c r="AA1758" s="102">
        <v>1</v>
      </c>
      <c r="AB1758" s="102">
        <v>168064</v>
      </c>
      <c r="AC1758" s="102"/>
      <c r="AD1758" s="102"/>
      <c r="AE1758" s="213">
        <f t="shared" si="443"/>
        <v>168064</v>
      </c>
      <c r="AF1758" s="194">
        <v>9</v>
      </c>
      <c r="AG1758" s="194">
        <v>2.02</v>
      </c>
      <c r="AH1758" s="102">
        <v>1</v>
      </c>
      <c r="AI1758" s="102">
        <v>168064</v>
      </c>
      <c r="AJ1758" s="102"/>
      <c r="AK1758" s="102"/>
      <c r="AL1758" s="213">
        <f t="shared" si="444"/>
        <v>168064</v>
      </c>
    </row>
    <row r="1759" spans="1:38" ht="27">
      <c r="A1759" s="194">
        <v>74</v>
      </c>
      <c r="B1759" s="102" t="s">
        <v>4327</v>
      </c>
      <c r="C1759" s="102" t="s">
        <v>5283</v>
      </c>
      <c r="D1759" s="194">
        <v>1999</v>
      </c>
      <c r="E1759" s="942" t="s">
        <v>1121</v>
      </c>
      <c r="F1759" s="194" t="s">
        <v>990</v>
      </c>
      <c r="G1759" s="194">
        <v>4</v>
      </c>
      <c r="H1759" s="194">
        <v>1.9</v>
      </c>
      <c r="I1759" s="102">
        <v>1</v>
      </c>
      <c r="J1759" s="102">
        <v>158080</v>
      </c>
      <c r="K1759" s="102"/>
      <c r="L1759" s="102"/>
      <c r="M1759" s="213">
        <f t="shared" si="439"/>
        <v>158080</v>
      </c>
      <c r="N1759" s="194">
        <v>1.84</v>
      </c>
      <c r="O1759" s="102">
        <v>1</v>
      </c>
      <c r="P1759" s="194">
        <v>153088</v>
      </c>
      <c r="Q1759" s="194"/>
      <c r="R1759" s="194"/>
      <c r="S1759" s="213">
        <f t="shared" si="440"/>
        <v>153088</v>
      </c>
      <c r="T1759" s="213">
        <f t="shared" si="441"/>
        <v>0</v>
      </c>
      <c r="U1759" s="213">
        <f t="shared" si="441"/>
        <v>4992</v>
      </c>
      <c r="V1759" s="213">
        <f t="shared" si="441"/>
        <v>0</v>
      </c>
      <c r="W1759" s="213">
        <f t="shared" si="438"/>
        <v>0</v>
      </c>
      <c r="X1759" s="213">
        <f t="shared" si="442"/>
        <v>4992</v>
      </c>
      <c r="Y1759" s="194">
        <v>5</v>
      </c>
      <c r="Z1759" s="194">
        <v>1.9</v>
      </c>
      <c r="AA1759" s="102">
        <v>1</v>
      </c>
      <c r="AB1759" s="102">
        <v>158080</v>
      </c>
      <c r="AC1759" s="102"/>
      <c r="AD1759" s="102"/>
      <c r="AE1759" s="213">
        <f t="shared" si="443"/>
        <v>158080</v>
      </c>
      <c r="AF1759" s="194">
        <v>6</v>
      </c>
      <c r="AG1759" s="194">
        <v>1.96</v>
      </c>
      <c r="AH1759" s="102">
        <v>1</v>
      </c>
      <c r="AI1759" s="102">
        <v>163072</v>
      </c>
      <c r="AJ1759" s="102"/>
      <c r="AK1759" s="102"/>
      <c r="AL1759" s="213">
        <f t="shared" si="444"/>
        <v>163072</v>
      </c>
    </row>
    <row r="1760" spans="1:38" ht="27">
      <c r="A1760" s="194">
        <v>75</v>
      </c>
      <c r="B1760" s="104" t="s">
        <v>1848</v>
      </c>
      <c r="C1760" s="104" t="s">
        <v>5283</v>
      </c>
      <c r="D1760" s="194">
        <v>1997</v>
      </c>
      <c r="E1760" s="942" t="s">
        <v>1121</v>
      </c>
      <c r="F1760" s="194" t="s">
        <v>990</v>
      </c>
      <c r="G1760" s="194">
        <v>6</v>
      </c>
      <c r="H1760" s="194">
        <v>1.96</v>
      </c>
      <c r="I1760" s="102">
        <v>1</v>
      </c>
      <c r="J1760" s="102">
        <v>163072</v>
      </c>
      <c r="K1760" s="102"/>
      <c r="L1760" s="102"/>
      <c r="M1760" s="213">
        <f t="shared" si="439"/>
        <v>163072</v>
      </c>
      <c r="N1760" s="194">
        <v>1.9</v>
      </c>
      <c r="O1760" s="102">
        <v>1</v>
      </c>
      <c r="P1760" s="194">
        <v>158080</v>
      </c>
      <c r="Q1760" s="194"/>
      <c r="R1760" s="194"/>
      <c r="S1760" s="213">
        <f t="shared" si="440"/>
        <v>158080</v>
      </c>
      <c r="T1760" s="213">
        <f t="shared" si="441"/>
        <v>0</v>
      </c>
      <c r="U1760" s="213">
        <f t="shared" si="441"/>
        <v>4992</v>
      </c>
      <c r="V1760" s="213">
        <f t="shared" si="441"/>
        <v>0</v>
      </c>
      <c r="W1760" s="213">
        <f t="shared" si="438"/>
        <v>0</v>
      </c>
      <c r="X1760" s="213">
        <f t="shared" si="442"/>
        <v>4992</v>
      </c>
      <c r="Y1760" s="194">
        <v>7</v>
      </c>
      <c r="Z1760" s="194">
        <v>1.96</v>
      </c>
      <c r="AA1760" s="102">
        <v>1</v>
      </c>
      <c r="AB1760" s="102">
        <v>163072</v>
      </c>
      <c r="AC1760" s="102"/>
      <c r="AD1760" s="102"/>
      <c r="AE1760" s="213">
        <f t="shared" si="443"/>
        <v>163072</v>
      </c>
      <c r="AF1760" s="194">
        <v>8</v>
      </c>
      <c r="AG1760" s="194">
        <v>2.02</v>
      </c>
      <c r="AH1760" s="102">
        <v>1</v>
      </c>
      <c r="AI1760" s="102">
        <v>168064</v>
      </c>
      <c r="AJ1760" s="102"/>
      <c r="AK1760" s="102"/>
      <c r="AL1760" s="213">
        <f t="shared" si="444"/>
        <v>168064</v>
      </c>
    </row>
    <row r="1761" spans="1:38" ht="27">
      <c r="A1761" s="194">
        <v>76</v>
      </c>
      <c r="B1761" s="102" t="s">
        <v>8304</v>
      </c>
      <c r="C1761" s="102" t="s">
        <v>5282</v>
      </c>
      <c r="D1761" s="194">
        <v>2003</v>
      </c>
      <c r="E1761" s="942" t="s">
        <v>1121</v>
      </c>
      <c r="F1761" s="194" t="s">
        <v>990</v>
      </c>
      <c r="G1761" s="194">
        <v>2</v>
      </c>
      <c r="H1761" s="194">
        <v>1.79</v>
      </c>
      <c r="I1761" s="102">
        <v>1</v>
      </c>
      <c r="J1761" s="102">
        <v>148928</v>
      </c>
      <c r="K1761" s="102"/>
      <c r="L1761" s="102"/>
      <c r="M1761" s="213">
        <f t="shared" si="439"/>
        <v>148928</v>
      </c>
      <c r="N1761" s="194">
        <v>1.73</v>
      </c>
      <c r="O1761" s="102">
        <v>1</v>
      </c>
      <c r="P1761" s="194">
        <v>143936</v>
      </c>
      <c r="Q1761" s="194"/>
      <c r="R1761" s="194"/>
      <c r="S1761" s="213">
        <f t="shared" si="440"/>
        <v>143936</v>
      </c>
      <c r="T1761" s="213">
        <f t="shared" si="441"/>
        <v>0</v>
      </c>
      <c r="U1761" s="213">
        <f t="shared" si="441"/>
        <v>4992</v>
      </c>
      <c r="V1761" s="213">
        <f t="shared" si="441"/>
        <v>0</v>
      </c>
      <c r="W1761" s="213">
        <f t="shared" si="438"/>
        <v>0</v>
      </c>
      <c r="X1761" s="213">
        <f t="shared" si="442"/>
        <v>4992</v>
      </c>
      <c r="Y1761" s="194">
        <v>3</v>
      </c>
      <c r="Z1761" s="194">
        <v>1.84</v>
      </c>
      <c r="AA1761" s="102">
        <v>1</v>
      </c>
      <c r="AB1761" s="102">
        <v>153088</v>
      </c>
      <c r="AC1761" s="102"/>
      <c r="AD1761" s="102"/>
      <c r="AE1761" s="213">
        <f t="shared" si="443"/>
        <v>153088</v>
      </c>
      <c r="AF1761" s="194">
        <v>4</v>
      </c>
      <c r="AG1761" s="194">
        <v>1.9</v>
      </c>
      <c r="AH1761" s="102">
        <v>1</v>
      </c>
      <c r="AI1761" s="102">
        <v>158080</v>
      </c>
      <c r="AJ1761" s="102"/>
      <c r="AK1761" s="102"/>
      <c r="AL1761" s="213">
        <f t="shared" si="444"/>
        <v>158080</v>
      </c>
    </row>
    <row r="1762" spans="1:38" ht="27">
      <c r="A1762" s="194">
        <v>77</v>
      </c>
      <c r="B1762" s="102" t="s">
        <v>1383</v>
      </c>
      <c r="C1762" s="102" t="s">
        <v>5282</v>
      </c>
      <c r="D1762" s="194">
        <v>1987</v>
      </c>
      <c r="E1762" s="942" t="s">
        <v>1121</v>
      </c>
      <c r="F1762" s="194" t="s">
        <v>990</v>
      </c>
      <c r="G1762" s="194">
        <v>14</v>
      </c>
      <c r="H1762" s="194">
        <v>2.14</v>
      </c>
      <c r="I1762" s="102">
        <v>1</v>
      </c>
      <c r="J1762" s="102">
        <v>178048</v>
      </c>
      <c r="K1762" s="102"/>
      <c r="L1762" s="102"/>
      <c r="M1762" s="213">
        <f t="shared" si="439"/>
        <v>178048</v>
      </c>
      <c r="N1762" s="194">
        <v>2.14</v>
      </c>
      <c r="O1762" s="102">
        <v>1</v>
      </c>
      <c r="P1762" s="194">
        <v>178048</v>
      </c>
      <c r="Q1762" s="194"/>
      <c r="R1762" s="194"/>
      <c r="S1762" s="213">
        <f t="shared" si="440"/>
        <v>178048</v>
      </c>
      <c r="T1762" s="213">
        <f t="shared" si="441"/>
        <v>0</v>
      </c>
      <c r="U1762" s="213">
        <f t="shared" si="441"/>
        <v>0</v>
      </c>
      <c r="V1762" s="213">
        <f t="shared" si="441"/>
        <v>0</v>
      </c>
      <c r="W1762" s="213">
        <f t="shared" si="438"/>
        <v>0</v>
      </c>
      <c r="X1762" s="213">
        <f t="shared" si="442"/>
        <v>0</v>
      </c>
      <c r="Y1762" s="194">
        <v>15</v>
      </c>
      <c r="Z1762" s="194">
        <v>2.14</v>
      </c>
      <c r="AA1762" s="102">
        <v>1</v>
      </c>
      <c r="AB1762" s="102">
        <v>178048</v>
      </c>
      <c r="AC1762" s="102"/>
      <c r="AD1762" s="102"/>
      <c r="AE1762" s="213">
        <f t="shared" si="443"/>
        <v>178048</v>
      </c>
      <c r="AF1762" s="194">
        <v>16</v>
      </c>
      <c r="AG1762" s="194">
        <v>2.21</v>
      </c>
      <c r="AH1762" s="102">
        <v>1</v>
      </c>
      <c r="AI1762" s="102">
        <v>183872</v>
      </c>
      <c r="AJ1762" s="102"/>
      <c r="AK1762" s="102"/>
      <c r="AL1762" s="213">
        <f t="shared" si="444"/>
        <v>183872</v>
      </c>
    </row>
    <row r="1763" spans="1:38" ht="27">
      <c r="A1763" s="194">
        <v>78</v>
      </c>
      <c r="B1763" s="104" t="s">
        <v>1774</v>
      </c>
      <c r="C1763" s="104" t="s">
        <v>5282</v>
      </c>
      <c r="D1763" s="194">
        <v>1981</v>
      </c>
      <c r="E1763" s="942" t="s">
        <v>1120</v>
      </c>
      <c r="F1763" s="194" t="s">
        <v>984</v>
      </c>
      <c r="G1763" s="194">
        <v>4</v>
      </c>
      <c r="H1763" s="194">
        <v>4.41</v>
      </c>
      <c r="I1763" s="102">
        <v>1</v>
      </c>
      <c r="J1763" s="102">
        <v>366912</v>
      </c>
      <c r="K1763" s="102"/>
      <c r="L1763" s="102"/>
      <c r="M1763" s="213">
        <f t="shared" si="439"/>
        <v>366912</v>
      </c>
      <c r="N1763" s="194">
        <v>4.2699999999999996</v>
      </c>
      <c r="O1763" s="102">
        <v>1</v>
      </c>
      <c r="P1763" s="194">
        <v>355263.99999999994</v>
      </c>
      <c r="Q1763" s="194"/>
      <c r="R1763" s="194"/>
      <c r="S1763" s="213">
        <f t="shared" si="440"/>
        <v>355263.99999999994</v>
      </c>
      <c r="T1763" s="213">
        <f t="shared" si="441"/>
        <v>0</v>
      </c>
      <c r="U1763" s="213">
        <f t="shared" si="441"/>
        <v>11648.000000000058</v>
      </c>
      <c r="V1763" s="213">
        <f t="shared" si="441"/>
        <v>0</v>
      </c>
      <c r="W1763" s="213">
        <f t="shared" si="438"/>
        <v>0</v>
      </c>
      <c r="X1763" s="213">
        <f t="shared" si="442"/>
        <v>11648.000000000058</v>
      </c>
      <c r="Y1763" s="194">
        <v>5</v>
      </c>
      <c r="Z1763" s="194">
        <v>4.41</v>
      </c>
      <c r="AA1763" s="102">
        <v>1</v>
      </c>
      <c r="AB1763" s="102">
        <v>366912</v>
      </c>
      <c r="AC1763" s="102"/>
      <c r="AD1763" s="102"/>
      <c r="AE1763" s="213">
        <f t="shared" si="443"/>
        <v>366912</v>
      </c>
      <c r="AF1763" s="194">
        <v>6</v>
      </c>
      <c r="AG1763" s="194">
        <v>4.55</v>
      </c>
      <c r="AH1763" s="102">
        <v>1</v>
      </c>
      <c r="AI1763" s="102">
        <v>378560</v>
      </c>
      <c r="AJ1763" s="102"/>
      <c r="AK1763" s="102"/>
      <c r="AL1763" s="213">
        <f t="shared" si="444"/>
        <v>378560</v>
      </c>
    </row>
    <row r="1764" spans="1:38">
      <c r="A1764" s="194">
        <v>79</v>
      </c>
      <c r="B1764" s="102" t="s">
        <v>5600</v>
      </c>
      <c r="C1764" s="102" t="s">
        <v>5282</v>
      </c>
      <c r="D1764" s="194">
        <v>1975</v>
      </c>
      <c r="E1764" s="942" t="s">
        <v>1283</v>
      </c>
      <c r="F1764" s="194" t="s">
        <v>988</v>
      </c>
      <c r="G1764" s="194">
        <v>4</v>
      </c>
      <c r="H1764" s="194">
        <v>3.64</v>
      </c>
      <c r="I1764" s="102">
        <v>1</v>
      </c>
      <c r="J1764" s="102">
        <v>302848</v>
      </c>
      <c r="K1764" s="102"/>
      <c r="L1764" s="102"/>
      <c r="M1764" s="213">
        <f t="shared" si="439"/>
        <v>302848</v>
      </c>
      <c r="N1764" s="194">
        <v>3.53</v>
      </c>
      <c r="O1764" s="102">
        <v>1</v>
      </c>
      <c r="P1764" s="194">
        <v>293696</v>
      </c>
      <c r="Q1764" s="194"/>
      <c r="R1764" s="194"/>
      <c r="S1764" s="213">
        <f t="shared" si="440"/>
        <v>293696</v>
      </c>
      <c r="T1764" s="213">
        <f t="shared" si="441"/>
        <v>0</v>
      </c>
      <c r="U1764" s="213">
        <f t="shared" si="441"/>
        <v>9152</v>
      </c>
      <c r="V1764" s="213">
        <f t="shared" si="441"/>
        <v>0</v>
      </c>
      <c r="W1764" s="213">
        <f t="shared" si="438"/>
        <v>0</v>
      </c>
      <c r="X1764" s="213">
        <f t="shared" si="442"/>
        <v>9152</v>
      </c>
      <c r="Y1764" s="194">
        <v>5</v>
      </c>
      <c r="Z1764" s="194">
        <v>3.64</v>
      </c>
      <c r="AA1764" s="102">
        <v>1</v>
      </c>
      <c r="AB1764" s="102">
        <v>302848</v>
      </c>
      <c r="AC1764" s="102"/>
      <c r="AD1764" s="102"/>
      <c r="AE1764" s="213">
        <f t="shared" si="443"/>
        <v>302848</v>
      </c>
      <c r="AF1764" s="194">
        <v>6</v>
      </c>
      <c r="AG1764" s="194">
        <v>3.76</v>
      </c>
      <c r="AH1764" s="102">
        <v>1</v>
      </c>
      <c r="AI1764" s="102">
        <v>312832</v>
      </c>
      <c r="AJ1764" s="102"/>
      <c r="AK1764" s="102"/>
      <c r="AL1764" s="213">
        <f t="shared" si="444"/>
        <v>312832</v>
      </c>
    </row>
    <row r="1765" spans="1:38">
      <c r="A1765" s="194">
        <v>80</v>
      </c>
      <c r="B1765" s="102" t="s">
        <v>6949</v>
      </c>
      <c r="C1765" s="102" t="s">
        <v>5282</v>
      </c>
      <c r="D1765" s="194">
        <v>1975</v>
      </c>
      <c r="E1765" s="942" t="s">
        <v>1283</v>
      </c>
      <c r="F1765" s="194" t="s">
        <v>988</v>
      </c>
      <c r="G1765" s="194">
        <v>3</v>
      </c>
      <c r="H1765" s="194">
        <v>3.53</v>
      </c>
      <c r="I1765" s="102">
        <v>1</v>
      </c>
      <c r="J1765" s="102">
        <v>293696</v>
      </c>
      <c r="K1765" s="102"/>
      <c r="L1765" s="102"/>
      <c r="M1765" s="213">
        <f t="shared" si="439"/>
        <v>293696</v>
      </c>
      <c r="N1765" s="194">
        <v>3.42</v>
      </c>
      <c r="O1765" s="102">
        <v>1</v>
      </c>
      <c r="P1765" s="194">
        <v>284544</v>
      </c>
      <c r="Q1765" s="194"/>
      <c r="R1765" s="194"/>
      <c r="S1765" s="213">
        <f t="shared" si="440"/>
        <v>284544</v>
      </c>
      <c r="T1765" s="213">
        <f t="shared" si="441"/>
        <v>0</v>
      </c>
      <c r="U1765" s="213">
        <f t="shared" si="441"/>
        <v>9152</v>
      </c>
      <c r="V1765" s="213">
        <f t="shared" si="441"/>
        <v>0</v>
      </c>
      <c r="W1765" s="213">
        <f t="shared" si="438"/>
        <v>0</v>
      </c>
      <c r="X1765" s="213">
        <f t="shared" si="442"/>
        <v>9152</v>
      </c>
      <c r="Y1765" s="194">
        <v>4</v>
      </c>
      <c r="Z1765" s="194">
        <v>3.64</v>
      </c>
      <c r="AA1765" s="102">
        <v>1</v>
      </c>
      <c r="AB1765" s="102">
        <v>302848</v>
      </c>
      <c r="AC1765" s="102"/>
      <c r="AD1765" s="102"/>
      <c r="AE1765" s="213">
        <f t="shared" si="443"/>
        <v>302848</v>
      </c>
      <c r="AF1765" s="194">
        <v>5</v>
      </c>
      <c r="AG1765" s="194">
        <v>3.64</v>
      </c>
      <c r="AH1765" s="102">
        <v>1</v>
      </c>
      <c r="AI1765" s="102">
        <v>302848</v>
      </c>
      <c r="AJ1765" s="102"/>
      <c r="AK1765" s="102"/>
      <c r="AL1765" s="213">
        <f t="shared" si="444"/>
        <v>302848</v>
      </c>
    </row>
    <row r="1766" spans="1:38" ht="40.5">
      <c r="A1766" s="194">
        <v>81</v>
      </c>
      <c r="B1766" s="104" t="s">
        <v>1260</v>
      </c>
      <c r="C1766" s="104" t="s">
        <v>5282</v>
      </c>
      <c r="D1766" s="194">
        <v>1971</v>
      </c>
      <c r="E1766" s="942" t="s">
        <v>1124</v>
      </c>
      <c r="F1766" s="194" t="s">
        <v>1115</v>
      </c>
      <c r="G1766" s="194">
        <v>14</v>
      </c>
      <c r="H1766" s="194">
        <v>3.42</v>
      </c>
      <c r="I1766" s="102">
        <v>1</v>
      </c>
      <c r="J1766" s="102">
        <v>284544</v>
      </c>
      <c r="K1766" s="102"/>
      <c r="L1766" s="102"/>
      <c r="M1766" s="213">
        <f t="shared" si="439"/>
        <v>284544</v>
      </c>
      <c r="N1766" s="194">
        <v>3.42</v>
      </c>
      <c r="O1766" s="102">
        <v>1</v>
      </c>
      <c r="P1766" s="194">
        <v>284544</v>
      </c>
      <c r="Q1766" s="194"/>
      <c r="R1766" s="194"/>
      <c r="S1766" s="213">
        <f t="shared" si="440"/>
        <v>284544</v>
      </c>
      <c r="T1766" s="213">
        <f t="shared" si="441"/>
        <v>0</v>
      </c>
      <c r="U1766" s="213">
        <f t="shared" si="441"/>
        <v>0</v>
      </c>
      <c r="V1766" s="213">
        <f t="shared" si="441"/>
        <v>0</v>
      </c>
      <c r="W1766" s="213">
        <f t="shared" si="438"/>
        <v>0</v>
      </c>
      <c r="X1766" s="213">
        <f t="shared" si="442"/>
        <v>0</v>
      </c>
      <c r="Y1766" s="194">
        <v>15</v>
      </c>
      <c r="Z1766" s="194">
        <v>3.42</v>
      </c>
      <c r="AA1766" s="102">
        <v>1</v>
      </c>
      <c r="AB1766" s="102">
        <v>284544</v>
      </c>
      <c r="AC1766" s="102"/>
      <c r="AD1766" s="102"/>
      <c r="AE1766" s="213">
        <f t="shared" si="443"/>
        <v>284544</v>
      </c>
      <c r="AF1766" s="194">
        <v>16</v>
      </c>
      <c r="AG1766" s="194">
        <v>3.53</v>
      </c>
      <c r="AH1766" s="102">
        <v>1</v>
      </c>
      <c r="AI1766" s="102">
        <v>293696</v>
      </c>
      <c r="AJ1766" s="102"/>
      <c r="AK1766" s="102"/>
      <c r="AL1766" s="213">
        <f t="shared" si="444"/>
        <v>293696</v>
      </c>
    </row>
    <row r="1767" spans="1:38" ht="40.5">
      <c r="A1767" s="194">
        <v>82</v>
      </c>
      <c r="B1767" s="102" t="s">
        <v>1122</v>
      </c>
      <c r="C1767" s="102" t="s">
        <v>5282</v>
      </c>
      <c r="D1767" s="194">
        <v>1987</v>
      </c>
      <c r="E1767" s="942" t="s">
        <v>1124</v>
      </c>
      <c r="F1767" s="194" t="s">
        <v>1115</v>
      </c>
      <c r="G1767" s="194">
        <v>11</v>
      </c>
      <c r="H1767" s="194">
        <v>3.31</v>
      </c>
      <c r="I1767" s="102">
        <v>1</v>
      </c>
      <c r="J1767" s="102">
        <v>275392</v>
      </c>
      <c r="K1767" s="102"/>
      <c r="L1767" s="102"/>
      <c r="M1767" s="213">
        <f t="shared" si="439"/>
        <v>275392</v>
      </c>
      <c r="N1767" s="194">
        <v>3.31</v>
      </c>
      <c r="O1767" s="102">
        <v>1</v>
      </c>
      <c r="P1767" s="194">
        <v>275392</v>
      </c>
      <c r="Q1767" s="194"/>
      <c r="R1767" s="194"/>
      <c r="S1767" s="213">
        <f t="shared" si="440"/>
        <v>275392</v>
      </c>
      <c r="T1767" s="213">
        <f t="shared" si="441"/>
        <v>0</v>
      </c>
      <c r="U1767" s="213">
        <f t="shared" si="441"/>
        <v>0</v>
      </c>
      <c r="V1767" s="213">
        <f t="shared" si="441"/>
        <v>0</v>
      </c>
      <c r="W1767" s="213">
        <f t="shared" si="438"/>
        <v>0</v>
      </c>
      <c r="X1767" s="213">
        <f t="shared" si="442"/>
        <v>0</v>
      </c>
      <c r="Y1767" s="194">
        <v>12</v>
      </c>
      <c r="Z1767" s="194">
        <v>3.31</v>
      </c>
      <c r="AA1767" s="102">
        <v>1</v>
      </c>
      <c r="AB1767" s="102">
        <v>275392</v>
      </c>
      <c r="AC1767" s="102"/>
      <c r="AD1767" s="102"/>
      <c r="AE1767" s="213">
        <f t="shared" si="443"/>
        <v>275392</v>
      </c>
      <c r="AF1767" s="194">
        <v>13</v>
      </c>
      <c r="AG1767" s="194">
        <v>3.42</v>
      </c>
      <c r="AH1767" s="102">
        <v>1</v>
      </c>
      <c r="AI1767" s="102">
        <v>284544</v>
      </c>
      <c r="AJ1767" s="102"/>
      <c r="AK1767" s="102"/>
      <c r="AL1767" s="213">
        <f t="shared" si="444"/>
        <v>284544</v>
      </c>
    </row>
    <row r="1768" spans="1:38" ht="40.5">
      <c r="A1768" s="194">
        <v>83</v>
      </c>
      <c r="B1768" s="102" t="s">
        <v>1088</v>
      </c>
      <c r="C1768" s="102" t="s">
        <v>5283</v>
      </c>
      <c r="D1768" s="194">
        <v>1972</v>
      </c>
      <c r="E1768" s="942" t="s">
        <v>1124</v>
      </c>
      <c r="F1768" s="194" t="s">
        <v>1115</v>
      </c>
      <c r="G1768" s="194">
        <v>21</v>
      </c>
      <c r="H1768" s="194">
        <v>3.64</v>
      </c>
      <c r="I1768" s="102">
        <v>1</v>
      </c>
      <c r="J1768" s="102">
        <v>302848</v>
      </c>
      <c r="K1768" s="102"/>
      <c r="L1768" s="102"/>
      <c r="M1768" s="213">
        <f t="shared" si="439"/>
        <v>302848</v>
      </c>
      <c r="N1768" s="194">
        <v>3.64</v>
      </c>
      <c r="O1768" s="102">
        <v>1</v>
      </c>
      <c r="P1768" s="194">
        <v>302848</v>
      </c>
      <c r="Q1768" s="194"/>
      <c r="R1768" s="194"/>
      <c r="S1768" s="213">
        <f t="shared" si="440"/>
        <v>302848</v>
      </c>
      <c r="T1768" s="213">
        <f t="shared" si="441"/>
        <v>0</v>
      </c>
      <c r="U1768" s="213">
        <f t="shared" si="441"/>
        <v>0</v>
      </c>
      <c r="V1768" s="213">
        <f t="shared" si="441"/>
        <v>0</v>
      </c>
      <c r="W1768" s="213">
        <f t="shared" si="438"/>
        <v>0</v>
      </c>
      <c r="X1768" s="213">
        <f t="shared" si="442"/>
        <v>0</v>
      </c>
      <c r="Y1768" s="194">
        <v>22</v>
      </c>
      <c r="Z1768" s="194">
        <v>3.64</v>
      </c>
      <c r="AA1768" s="102">
        <v>1</v>
      </c>
      <c r="AB1768" s="102">
        <v>302848</v>
      </c>
      <c r="AC1768" s="102"/>
      <c r="AD1768" s="102"/>
      <c r="AE1768" s="213">
        <f t="shared" si="443"/>
        <v>302848</v>
      </c>
      <c r="AF1768" s="194">
        <v>23</v>
      </c>
      <c r="AG1768" s="194">
        <v>3.64</v>
      </c>
      <c r="AH1768" s="102">
        <v>1</v>
      </c>
      <c r="AI1768" s="102">
        <v>302848</v>
      </c>
      <c r="AJ1768" s="102"/>
      <c r="AK1768" s="102"/>
      <c r="AL1768" s="213">
        <f t="shared" si="444"/>
        <v>302848</v>
      </c>
    </row>
    <row r="1769" spans="1:38" ht="40.5">
      <c r="A1769" s="194">
        <v>84</v>
      </c>
      <c r="B1769" s="104" t="s">
        <v>1270</v>
      </c>
      <c r="C1769" s="104" t="s">
        <v>5282</v>
      </c>
      <c r="D1769" s="194">
        <v>1976</v>
      </c>
      <c r="E1769" s="942" t="s">
        <v>1124</v>
      </c>
      <c r="F1769" s="194" t="s">
        <v>1115</v>
      </c>
      <c r="G1769" s="194">
        <v>7</v>
      </c>
      <c r="H1769" s="194">
        <v>3.11</v>
      </c>
      <c r="I1769" s="102">
        <v>1</v>
      </c>
      <c r="J1769" s="102">
        <v>258752</v>
      </c>
      <c r="K1769" s="102"/>
      <c r="L1769" s="102"/>
      <c r="M1769" s="213">
        <f t="shared" si="439"/>
        <v>258752</v>
      </c>
      <c r="N1769" s="194">
        <v>3.11</v>
      </c>
      <c r="O1769" s="102">
        <v>1</v>
      </c>
      <c r="P1769" s="194">
        <v>258752</v>
      </c>
      <c r="Q1769" s="194"/>
      <c r="R1769" s="194"/>
      <c r="S1769" s="213">
        <f t="shared" si="440"/>
        <v>258752</v>
      </c>
      <c r="T1769" s="213">
        <f t="shared" si="441"/>
        <v>0</v>
      </c>
      <c r="U1769" s="213">
        <f t="shared" si="441"/>
        <v>0</v>
      </c>
      <c r="V1769" s="213">
        <f t="shared" si="441"/>
        <v>0</v>
      </c>
      <c r="W1769" s="213">
        <f t="shared" si="438"/>
        <v>0</v>
      </c>
      <c r="X1769" s="213">
        <f t="shared" si="442"/>
        <v>0</v>
      </c>
      <c r="Y1769" s="194">
        <v>8</v>
      </c>
      <c r="Z1769" s="194">
        <v>3.21</v>
      </c>
      <c r="AA1769" s="102">
        <v>1</v>
      </c>
      <c r="AB1769" s="102">
        <v>267072</v>
      </c>
      <c r="AC1769" s="102"/>
      <c r="AD1769" s="102"/>
      <c r="AE1769" s="213">
        <f t="shared" si="443"/>
        <v>267072</v>
      </c>
      <c r="AF1769" s="194">
        <v>9</v>
      </c>
      <c r="AG1769" s="194">
        <v>3.21</v>
      </c>
      <c r="AH1769" s="102">
        <v>1</v>
      </c>
      <c r="AI1769" s="102">
        <v>267072</v>
      </c>
      <c r="AJ1769" s="102"/>
      <c r="AK1769" s="102"/>
      <c r="AL1769" s="213">
        <f t="shared" si="444"/>
        <v>267072</v>
      </c>
    </row>
    <row r="1770" spans="1:38" ht="40.5">
      <c r="A1770" s="194">
        <v>85</v>
      </c>
      <c r="B1770" s="102" t="s">
        <v>1240</v>
      </c>
      <c r="C1770" s="102" t="s">
        <v>5282</v>
      </c>
      <c r="D1770" s="194">
        <v>1981</v>
      </c>
      <c r="E1770" s="942" t="s">
        <v>1124</v>
      </c>
      <c r="F1770" s="194" t="s">
        <v>1115</v>
      </c>
      <c r="G1770" s="194">
        <v>20</v>
      </c>
      <c r="H1770" s="194">
        <v>3.64</v>
      </c>
      <c r="I1770" s="102">
        <v>1</v>
      </c>
      <c r="J1770" s="102">
        <v>302848</v>
      </c>
      <c r="K1770" s="102"/>
      <c r="L1770" s="102"/>
      <c r="M1770" s="213">
        <f t="shared" si="439"/>
        <v>302848</v>
      </c>
      <c r="N1770" s="194">
        <v>3.64</v>
      </c>
      <c r="O1770" s="102">
        <v>1</v>
      </c>
      <c r="P1770" s="194">
        <v>302848</v>
      </c>
      <c r="Q1770" s="194"/>
      <c r="R1770" s="194"/>
      <c r="S1770" s="213">
        <f t="shared" si="440"/>
        <v>302848</v>
      </c>
      <c r="T1770" s="213">
        <f t="shared" si="441"/>
        <v>0</v>
      </c>
      <c r="U1770" s="213">
        <f t="shared" si="441"/>
        <v>0</v>
      </c>
      <c r="V1770" s="213">
        <f t="shared" si="441"/>
        <v>0</v>
      </c>
      <c r="W1770" s="213">
        <f t="shared" si="438"/>
        <v>0</v>
      </c>
      <c r="X1770" s="213">
        <f t="shared" si="442"/>
        <v>0</v>
      </c>
      <c r="Y1770" s="194">
        <v>21</v>
      </c>
      <c r="Z1770" s="194">
        <v>3.64</v>
      </c>
      <c r="AA1770" s="102">
        <v>1</v>
      </c>
      <c r="AB1770" s="102">
        <v>302848</v>
      </c>
      <c r="AC1770" s="102"/>
      <c r="AD1770" s="102"/>
      <c r="AE1770" s="213">
        <f t="shared" si="443"/>
        <v>302848</v>
      </c>
      <c r="AF1770" s="194">
        <v>22</v>
      </c>
      <c r="AG1770" s="194">
        <v>3.64</v>
      </c>
      <c r="AH1770" s="102">
        <v>1</v>
      </c>
      <c r="AI1770" s="102">
        <v>302848</v>
      </c>
      <c r="AJ1770" s="102"/>
      <c r="AK1770" s="102"/>
      <c r="AL1770" s="213">
        <f t="shared" si="444"/>
        <v>302848</v>
      </c>
    </row>
    <row r="1771" spans="1:38" ht="40.5">
      <c r="A1771" s="194">
        <v>86</v>
      </c>
      <c r="B1771" s="102" t="s">
        <v>1276</v>
      </c>
      <c r="C1771" s="102" t="s">
        <v>5282</v>
      </c>
      <c r="D1771" s="194">
        <v>1991</v>
      </c>
      <c r="E1771" s="942" t="s">
        <v>1124</v>
      </c>
      <c r="F1771" s="194" t="s">
        <v>1115</v>
      </c>
      <c r="G1771" s="194">
        <v>3</v>
      </c>
      <c r="H1771" s="194">
        <v>2.92</v>
      </c>
      <c r="I1771" s="102">
        <v>1</v>
      </c>
      <c r="J1771" s="102">
        <v>242944</v>
      </c>
      <c r="K1771" s="102"/>
      <c r="L1771" s="102"/>
      <c r="M1771" s="213">
        <f t="shared" si="439"/>
        <v>242944</v>
      </c>
      <c r="N1771" s="194">
        <v>2.83</v>
      </c>
      <c r="O1771" s="102">
        <v>1</v>
      </c>
      <c r="P1771" s="194">
        <v>235456</v>
      </c>
      <c r="Q1771" s="194"/>
      <c r="R1771" s="194"/>
      <c r="S1771" s="213">
        <f t="shared" si="440"/>
        <v>235456</v>
      </c>
      <c r="T1771" s="213">
        <f t="shared" si="441"/>
        <v>0</v>
      </c>
      <c r="U1771" s="213">
        <f t="shared" si="441"/>
        <v>7488</v>
      </c>
      <c r="V1771" s="213">
        <f t="shared" si="441"/>
        <v>0</v>
      </c>
      <c r="W1771" s="213">
        <f t="shared" si="438"/>
        <v>0</v>
      </c>
      <c r="X1771" s="213">
        <f t="shared" si="442"/>
        <v>7488</v>
      </c>
      <c r="Y1771" s="194">
        <v>4</v>
      </c>
      <c r="Z1771" s="194">
        <v>3.02</v>
      </c>
      <c r="AA1771" s="102">
        <v>1</v>
      </c>
      <c r="AB1771" s="102">
        <v>251264</v>
      </c>
      <c r="AC1771" s="102"/>
      <c r="AD1771" s="102"/>
      <c r="AE1771" s="213">
        <f t="shared" si="443"/>
        <v>251264</v>
      </c>
      <c r="AF1771" s="194">
        <v>5</v>
      </c>
      <c r="AG1771" s="194">
        <v>3.02</v>
      </c>
      <c r="AH1771" s="102">
        <v>1</v>
      </c>
      <c r="AI1771" s="102">
        <v>251264</v>
      </c>
      <c r="AJ1771" s="102"/>
      <c r="AK1771" s="102"/>
      <c r="AL1771" s="213">
        <f t="shared" si="444"/>
        <v>251264</v>
      </c>
    </row>
    <row r="1772" spans="1:38" ht="40.5">
      <c r="A1772" s="194">
        <v>87</v>
      </c>
      <c r="B1772" s="104" t="s">
        <v>1267</v>
      </c>
      <c r="C1772" s="104" t="s">
        <v>5282</v>
      </c>
      <c r="D1772" s="194">
        <v>1984</v>
      </c>
      <c r="E1772" s="942" t="s">
        <v>1124</v>
      </c>
      <c r="F1772" s="194" t="s">
        <v>1115</v>
      </c>
      <c r="G1772" s="194">
        <v>19</v>
      </c>
      <c r="H1772" s="194">
        <v>3.64</v>
      </c>
      <c r="I1772" s="102">
        <v>1</v>
      </c>
      <c r="J1772" s="102">
        <v>302848</v>
      </c>
      <c r="K1772" s="102"/>
      <c r="L1772" s="102"/>
      <c r="M1772" s="213">
        <f t="shared" si="439"/>
        <v>302848</v>
      </c>
      <c r="N1772" s="194">
        <v>3.53</v>
      </c>
      <c r="O1772" s="102">
        <v>1</v>
      </c>
      <c r="P1772" s="194">
        <v>293696</v>
      </c>
      <c r="Q1772" s="194"/>
      <c r="R1772" s="194"/>
      <c r="S1772" s="213">
        <f t="shared" si="440"/>
        <v>293696</v>
      </c>
      <c r="T1772" s="213">
        <f t="shared" si="441"/>
        <v>0</v>
      </c>
      <c r="U1772" s="213">
        <f t="shared" si="441"/>
        <v>9152</v>
      </c>
      <c r="V1772" s="213">
        <f t="shared" si="441"/>
        <v>0</v>
      </c>
      <c r="W1772" s="213">
        <f t="shared" si="438"/>
        <v>0</v>
      </c>
      <c r="X1772" s="213">
        <f t="shared" si="442"/>
        <v>9152</v>
      </c>
      <c r="Y1772" s="194">
        <v>20</v>
      </c>
      <c r="Z1772" s="194">
        <v>3.64</v>
      </c>
      <c r="AA1772" s="102">
        <v>1</v>
      </c>
      <c r="AB1772" s="102">
        <v>302848</v>
      </c>
      <c r="AC1772" s="102"/>
      <c r="AD1772" s="102"/>
      <c r="AE1772" s="213">
        <f t="shared" si="443"/>
        <v>302848</v>
      </c>
      <c r="AF1772" s="194">
        <v>21</v>
      </c>
      <c r="AG1772" s="194">
        <v>3.64</v>
      </c>
      <c r="AH1772" s="102">
        <v>1</v>
      </c>
      <c r="AI1772" s="102">
        <v>302848</v>
      </c>
      <c r="AJ1772" s="102"/>
      <c r="AK1772" s="102"/>
      <c r="AL1772" s="213">
        <f t="shared" si="444"/>
        <v>302848</v>
      </c>
    </row>
    <row r="1773" spans="1:38" ht="40.5">
      <c r="A1773" s="194">
        <v>88</v>
      </c>
      <c r="B1773" s="102" t="s">
        <v>8305</v>
      </c>
      <c r="C1773" s="102" t="s">
        <v>5283</v>
      </c>
      <c r="D1773" s="194">
        <v>1981</v>
      </c>
      <c r="E1773" s="942" t="s">
        <v>1124</v>
      </c>
      <c r="F1773" s="194" t="s">
        <v>1115</v>
      </c>
      <c r="G1773" s="194">
        <v>11</v>
      </c>
      <c r="H1773" s="194">
        <v>3.31</v>
      </c>
      <c r="I1773" s="102">
        <v>1</v>
      </c>
      <c r="J1773" s="102">
        <v>275392</v>
      </c>
      <c r="K1773" s="102"/>
      <c r="L1773" s="102"/>
      <c r="M1773" s="213">
        <f t="shared" si="439"/>
        <v>275392</v>
      </c>
      <c r="N1773" s="194">
        <v>3.31</v>
      </c>
      <c r="O1773" s="102">
        <v>1</v>
      </c>
      <c r="P1773" s="194">
        <v>275392</v>
      </c>
      <c r="Q1773" s="194"/>
      <c r="R1773" s="194"/>
      <c r="S1773" s="213">
        <f t="shared" si="440"/>
        <v>275392</v>
      </c>
      <c r="T1773" s="213">
        <f t="shared" si="441"/>
        <v>0</v>
      </c>
      <c r="U1773" s="213">
        <f t="shared" si="441"/>
        <v>0</v>
      </c>
      <c r="V1773" s="213">
        <f t="shared" si="441"/>
        <v>0</v>
      </c>
      <c r="W1773" s="213">
        <f t="shared" si="438"/>
        <v>0</v>
      </c>
      <c r="X1773" s="213">
        <f t="shared" si="442"/>
        <v>0</v>
      </c>
      <c r="Y1773" s="194">
        <v>12</v>
      </c>
      <c r="Z1773" s="194">
        <v>3.31</v>
      </c>
      <c r="AA1773" s="102">
        <v>1</v>
      </c>
      <c r="AB1773" s="102">
        <v>275392</v>
      </c>
      <c r="AC1773" s="102"/>
      <c r="AD1773" s="102"/>
      <c r="AE1773" s="213">
        <f t="shared" si="443"/>
        <v>275392</v>
      </c>
      <c r="AF1773" s="194">
        <v>13</v>
      </c>
      <c r="AG1773" s="194">
        <v>3.42</v>
      </c>
      <c r="AH1773" s="102">
        <v>1</v>
      </c>
      <c r="AI1773" s="102">
        <v>284544</v>
      </c>
      <c r="AJ1773" s="102"/>
      <c r="AK1773" s="102"/>
      <c r="AL1773" s="213">
        <f t="shared" si="444"/>
        <v>284544</v>
      </c>
    </row>
    <row r="1774" spans="1:38" ht="40.5">
      <c r="A1774" s="194">
        <v>89</v>
      </c>
      <c r="B1774" s="102" t="s">
        <v>1264</v>
      </c>
      <c r="C1774" s="102" t="s">
        <v>5282</v>
      </c>
      <c r="D1774" s="194">
        <v>1960</v>
      </c>
      <c r="E1774" s="942" t="s">
        <v>1124</v>
      </c>
      <c r="F1774" s="194" t="s">
        <v>1115</v>
      </c>
      <c r="G1774" s="194">
        <v>19</v>
      </c>
      <c r="H1774" s="194">
        <v>3.64</v>
      </c>
      <c r="I1774" s="102">
        <v>1</v>
      </c>
      <c r="J1774" s="102">
        <v>302848</v>
      </c>
      <c r="K1774" s="102"/>
      <c r="L1774" s="102"/>
      <c r="M1774" s="213">
        <f t="shared" si="439"/>
        <v>302848</v>
      </c>
      <c r="N1774" s="194">
        <v>3.53</v>
      </c>
      <c r="O1774" s="102">
        <v>1</v>
      </c>
      <c r="P1774" s="194">
        <v>293696</v>
      </c>
      <c r="Q1774" s="194"/>
      <c r="R1774" s="194"/>
      <c r="S1774" s="213">
        <f t="shared" si="440"/>
        <v>293696</v>
      </c>
      <c r="T1774" s="213">
        <f t="shared" si="441"/>
        <v>0</v>
      </c>
      <c r="U1774" s="213">
        <f t="shared" si="441"/>
        <v>9152</v>
      </c>
      <c r="V1774" s="213">
        <f t="shared" si="441"/>
        <v>0</v>
      </c>
      <c r="W1774" s="213">
        <f t="shared" si="438"/>
        <v>0</v>
      </c>
      <c r="X1774" s="213">
        <f t="shared" si="442"/>
        <v>9152</v>
      </c>
      <c r="Y1774" s="194">
        <v>20</v>
      </c>
      <c r="Z1774" s="194">
        <v>3.64</v>
      </c>
      <c r="AA1774" s="102">
        <v>1</v>
      </c>
      <c r="AB1774" s="102">
        <v>302848</v>
      </c>
      <c r="AC1774" s="102"/>
      <c r="AD1774" s="102"/>
      <c r="AE1774" s="213">
        <f t="shared" si="443"/>
        <v>302848</v>
      </c>
      <c r="AF1774" s="194">
        <v>21</v>
      </c>
      <c r="AG1774" s="194">
        <v>3.64</v>
      </c>
      <c r="AH1774" s="102">
        <v>1</v>
      </c>
      <c r="AI1774" s="102">
        <v>302848</v>
      </c>
      <c r="AJ1774" s="102"/>
      <c r="AK1774" s="102"/>
      <c r="AL1774" s="213">
        <f t="shared" si="444"/>
        <v>302848</v>
      </c>
    </row>
    <row r="1775" spans="1:38" ht="40.5">
      <c r="A1775" s="194">
        <v>90</v>
      </c>
      <c r="B1775" s="104" t="s">
        <v>1272</v>
      </c>
      <c r="C1775" s="104" t="s">
        <v>5282</v>
      </c>
      <c r="D1775" s="194">
        <v>1984</v>
      </c>
      <c r="E1775" s="942" t="s">
        <v>1124</v>
      </c>
      <c r="F1775" s="194" t="s">
        <v>1115</v>
      </c>
      <c r="G1775" s="194">
        <v>8</v>
      </c>
      <c r="H1775" s="194">
        <v>3.21</v>
      </c>
      <c r="I1775" s="102">
        <v>1</v>
      </c>
      <c r="J1775" s="102">
        <v>267072</v>
      </c>
      <c r="K1775" s="102"/>
      <c r="L1775" s="102"/>
      <c r="M1775" s="213">
        <f t="shared" si="439"/>
        <v>267072</v>
      </c>
      <c r="N1775" s="194">
        <v>3.11</v>
      </c>
      <c r="O1775" s="102">
        <v>1</v>
      </c>
      <c r="P1775" s="194">
        <v>258752</v>
      </c>
      <c r="Q1775" s="194"/>
      <c r="R1775" s="194"/>
      <c r="S1775" s="213">
        <f t="shared" si="440"/>
        <v>258752</v>
      </c>
      <c r="T1775" s="213">
        <f t="shared" si="441"/>
        <v>0</v>
      </c>
      <c r="U1775" s="213">
        <f t="shared" si="441"/>
        <v>8320</v>
      </c>
      <c r="V1775" s="213">
        <f t="shared" si="441"/>
        <v>0</v>
      </c>
      <c r="W1775" s="213">
        <f t="shared" si="438"/>
        <v>0</v>
      </c>
      <c r="X1775" s="213">
        <f t="shared" si="442"/>
        <v>8320</v>
      </c>
      <c r="Y1775" s="194">
        <v>9</v>
      </c>
      <c r="Z1775" s="194">
        <v>3.21</v>
      </c>
      <c r="AA1775" s="102">
        <v>1</v>
      </c>
      <c r="AB1775" s="102">
        <v>267072</v>
      </c>
      <c r="AC1775" s="102"/>
      <c r="AD1775" s="102"/>
      <c r="AE1775" s="213">
        <f t="shared" si="443"/>
        <v>267072</v>
      </c>
      <c r="AF1775" s="194">
        <v>10</v>
      </c>
      <c r="AG1775" s="194">
        <v>3.31</v>
      </c>
      <c r="AH1775" s="102">
        <v>1</v>
      </c>
      <c r="AI1775" s="102">
        <v>275392</v>
      </c>
      <c r="AJ1775" s="102"/>
      <c r="AK1775" s="102"/>
      <c r="AL1775" s="213">
        <f t="shared" si="444"/>
        <v>275392</v>
      </c>
    </row>
    <row r="1776" spans="1:38" ht="40.5">
      <c r="A1776" s="194">
        <v>91</v>
      </c>
      <c r="B1776" s="102" t="s">
        <v>1262</v>
      </c>
      <c r="C1776" s="102" t="s">
        <v>5282</v>
      </c>
      <c r="D1776" s="194">
        <v>1976</v>
      </c>
      <c r="E1776" s="942" t="s">
        <v>1128</v>
      </c>
      <c r="F1776" s="194" t="s">
        <v>1129</v>
      </c>
      <c r="G1776" s="194">
        <v>21</v>
      </c>
      <c r="H1776" s="194">
        <v>3.11</v>
      </c>
      <c r="I1776" s="102">
        <v>1</v>
      </c>
      <c r="J1776" s="102">
        <v>258752</v>
      </c>
      <c r="K1776" s="102"/>
      <c r="L1776" s="102"/>
      <c r="M1776" s="213">
        <f t="shared" si="439"/>
        <v>258752</v>
      </c>
      <c r="N1776" s="194">
        <v>3.11</v>
      </c>
      <c r="O1776" s="102">
        <v>1</v>
      </c>
      <c r="P1776" s="194">
        <v>258752</v>
      </c>
      <c r="Q1776" s="194"/>
      <c r="R1776" s="194"/>
      <c r="S1776" s="213">
        <f t="shared" si="440"/>
        <v>258752</v>
      </c>
      <c r="T1776" s="213">
        <f t="shared" si="441"/>
        <v>0</v>
      </c>
      <c r="U1776" s="213">
        <f t="shared" si="441"/>
        <v>0</v>
      </c>
      <c r="V1776" s="213">
        <f t="shared" si="441"/>
        <v>0</v>
      </c>
      <c r="W1776" s="213">
        <f t="shared" si="438"/>
        <v>0</v>
      </c>
      <c r="X1776" s="213">
        <f t="shared" si="442"/>
        <v>0</v>
      </c>
      <c r="Y1776" s="194">
        <v>22</v>
      </c>
      <c r="Z1776" s="194">
        <v>3.11</v>
      </c>
      <c r="AA1776" s="102">
        <v>1</v>
      </c>
      <c r="AB1776" s="102">
        <v>258752</v>
      </c>
      <c r="AC1776" s="102"/>
      <c r="AD1776" s="102"/>
      <c r="AE1776" s="213">
        <f t="shared" si="443"/>
        <v>258752</v>
      </c>
      <c r="AF1776" s="194">
        <v>23</v>
      </c>
      <c r="AG1776" s="194">
        <v>3.11</v>
      </c>
      <c r="AH1776" s="102">
        <v>1</v>
      </c>
      <c r="AI1776" s="102">
        <v>258752</v>
      </c>
      <c r="AJ1776" s="102"/>
      <c r="AK1776" s="102"/>
      <c r="AL1776" s="213">
        <f t="shared" si="444"/>
        <v>258752</v>
      </c>
    </row>
    <row r="1777" spans="1:38" ht="40.5">
      <c r="A1777" s="194">
        <v>92</v>
      </c>
      <c r="B1777" s="102" t="s">
        <v>1275</v>
      </c>
      <c r="C1777" s="102" t="s">
        <v>5282</v>
      </c>
      <c r="D1777" s="194">
        <v>1986</v>
      </c>
      <c r="E1777" s="942" t="s">
        <v>1128</v>
      </c>
      <c r="F1777" s="194" t="s">
        <v>1129</v>
      </c>
      <c r="G1777" s="194">
        <v>4</v>
      </c>
      <c r="H1777" s="194">
        <v>2.58</v>
      </c>
      <c r="I1777" s="102">
        <v>1</v>
      </c>
      <c r="J1777" s="102">
        <v>214656</v>
      </c>
      <c r="K1777" s="102"/>
      <c r="L1777" s="102"/>
      <c r="M1777" s="213">
        <f t="shared" si="439"/>
        <v>214656</v>
      </c>
      <c r="N1777" s="194">
        <v>2.5</v>
      </c>
      <c r="O1777" s="102">
        <v>1</v>
      </c>
      <c r="P1777" s="194">
        <v>208000</v>
      </c>
      <c r="Q1777" s="194"/>
      <c r="R1777" s="194"/>
      <c r="S1777" s="213">
        <f t="shared" si="440"/>
        <v>208000</v>
      </c>
      <c r="T1777" s="213">
        <f t="shared" si="441"/>
        <v>0</v>
      </c>
      <c r="U1777" s="213">
        <f t="shared" si="441"/>
        <v>6656</v>
      </c>
      <c r="V1777" s="213">
        <f t="shared" si="441"/>
        <v>0</v>
      </c>
      <c r="W1777" s="213">
        <f t="shared" si="438"/>
        <v>0</v>
      </c>
      <c r="X1777" s="213">
        <f t="shared" si="442"/>
        <v>6656</v>
      </c>
      <c r="Y1777" s="194">
        <v>5</v>
      </c>
      <c r="Z1777" s="194">
        <v>2.58</v>
      </c>
      <c r="AA1777" s="102">
        <v>1</v>
      </c>
      <c r="AB1777" s="102">
        <v>214656</v>
      </c>
      <c r="AC1777" s="102"/>
      <c r="AD1777" s="102"/>
      <c r="AE1777" s="213">
        <f t="shared" si="443"/>
        <v>214656</v>
      </c>
      <c r="AF1777" s="194">
        <v>6</v>
      </c>
      <c r="AG1777" s="194">
        <v>2.66</v>
      </c>
      <c r="AH1777" s="102">
        <v>1</v>
      </c>
      <c r="AI1777" s="102">
        <v>221312</v>
      </c>
      <c r="AJ1777" s="102"/>
      <c r="AK1777" s="102"/>
      <c r="AL1777" s="213">
        <f t="shared" si="444"/>
        <v>221312</v>
      </c>
    </row>
    <row r="1778" spans="1:38" ht="40.5">
      <c r="A1778" s="194">
        <v>93</v>
      </c>
      <c r="B1778" s="104" t="s">
        <v>1273</v>
      </c>
      <c r="C1778" s="104" t="s">
        <v>5282</v>
      </c>
      <c r="D1778" s="194">
        <v>1991</v>
      </c>
      <c r="E1778" s="942" t="s">
        <v>1128</v>
      </c>
      <c r="F1778" s="194" t="s">
        <v>1129</v>
      </c>
      <c r="G1778" s="194">
        <v>6</v>
      </c>
      <c r="H1778" s="194">
        <v>2.66</v>
      </c>
      <c r="I1778" s="102">
        <v>1</v>
      </c>
      <c r="J1778" s="102">
        <v>221312</v>
      </c>
      <c r="K1778" s="102"/>
      <c r="L1778" s="102"/>
      <c r="M1778" s="213">
        <f t="shared" si="439"/>
        <v>221312</v>
      </c>
      <c r="N1778" s="194">
        <v>2.58</v>
      </c>
      <c r="O1778" s="102">
        <v>1</v>
      </c>
      <c r="P1778" s="194">
        <v>214656</v>
      </c>
      <c r="Q1778" s="194"/>
      <c r="R1778" s="194"/>
      <c r="S1778" s="213">
        <f t="shared" si="440"/>
        <v>214656</v>
      </c>
      <c r="T1778" s="213">
        <f t="shared" si="441"/>
        <v>0</v>
      </c>
      <c r="U1778" s="213">
        <f t="shared" si="441"/>
        <v>6656</v>
      </c>
      <c r="V1778" s="213">
        <f t="shared" si="441"/>
        <v>0</v>
      </c>
      <c r="W1778" s="213">
        <f t="shared" si="438"/>
        <v>0</v>
      </c>
      <c r="X1778" s="213">
        <f t="shared" si="442"/>
        <v>6656</v>
      </c>
      <c r="Y1778" s="194">
        <v>7</v>
      </c>
      <c r="Z1778" s="194">
        <v>2.66</v>
      </c>
      <c r="AA1778" s="102">
        <v>1</v>
      </c>
      <c r="AB1778" s="102">
        <v>221312</v>
      </c>
      <c r="AC1778" s="102"/>
      <c r="AD1778" s="102"/>
      <c r="AE1778" s="213">
        <f t="shared" si="443"/>
        <v>221312</v>
      </c>
      <c r="AF1778" s="194">
        <v>8</v>
      </c>
      <c r="AG1778" s="194">
        <v>2.75</v>
      </c>
      <c r="AH1778" s="102">
        <v>1</v>
      </c>
      <c r="AI1778" s="102">
        <v>228800</v>
      </c>
      <c r="AJ1778" s="102"/>
      <c r="AK1778" s="102"/>
      <c r="AL1778" s="213">
        <f t="shared" si="444"/>
        <v>228800</v>
      </c>
    </row>
    <row r="1779" spans="1:38" ht="40.5">
      <c r="A1779" s="194">
        <v>94</v>
      </c>
      <c r="B1779" s="102" t="s">
        <v>5601</v>
      </c>
      <c r="C1779" s="102" t="s">
        <v>5282</v>
      </c>
      <c r="D1779" s="194">
        <v>1981</v>
      </c>
      <c r="E1779" s="942" t="s">
        <v>1128</v>
      </c>
      <c r="F1779" s="194" t="s">
        <v>1129</v>
      </c>
      <c r="G1779" s="194">
        <v>5</v>
      </c>
      <c r="H1779" s="194">
        <v>2.58</v>
      </c>
      <c r="I1779" s="102">
        <v>1</v>
      </c>
      <c r="J1779" s="102">
        <v>214656</v>
      </c>
      <c r="K1779" s="102"/>
      <c r="L1779" s="102"/>
      <c r="M1779" s="213">
        <f t="shared" si="439"/>
        <v>214656</v>
      </c>
      <c r="N1779" s="194">
        <v>2.58</v>
      </c>
      <c r="O1779" s="102">
        <v>1</v>
      </c>
      <c r="P1779" s="194">
        <v>214656</v>
      </c>
      <c r="Q1779" s="194"/>
      <c r="R1779" s="194"/>
      <c r="S1779" s="213">
        <f t="shared" si="440"/>
        <v>214656</v>
      </c>
      <c r="T1779" s="213">
        <f t="shared" si="441"/>
        <v>0</v>
      </c>
      <c r="U1779" s="213">
        <f t="shared" si="441"/>
        <v>0</v>
      </c>
      <c r="V1779" s="213">
        <f t="shared" si="441"/>
        <v>0</v>
      </c>
      <c r="W1779" s="213">
        <f t="shared" si="438"/>
        <v>0</v>
      </c>
      <c r="X1779" s="213">
        <f t="shared" si="442"/>
        <v>0</v>
      </c>
      <c r="Y1779" s="194">
        <v>6</v>
      </c>
      <c r="Z1779" s="194">
        <v>2.66</v>
      </c>
      <c r="AA1779" s="102">
        <v>1</v>
      </c>
      <c r="AB1779" s="102">
        <v>221312</v>
      </c>
      <c r="AC1779" s="102"/>
      <c r="AD1779" s="102"/>
      <c r="AE1779" s="213">
        <f t="shared" si="443"/>
        <v>221312</v>
      </c>
      <c r="AF1779" s="194">
        <v>7</v>
      </c>
      <c r="AG1779" s="194">
        <v>2.66</v>
      </c>
      <c r="AH1779" s="102">
        <v>1</v>
      </c>
      <c r="AI1779" s="102">
        <v>221312</v>
      </c>
      <c r="AJ1779" s="102"/>
      <c r="AK1779" s="102"/>
      <c r="AL1779" s="213">
        <f t="shared" si="444"/>
        <v>221312</v>
      </c>
    </row>
    <row r="1780" spans="1:38" ht="40.5">
      <c r="A1780" s="194">
        <v>95</v>
      </c>
      <c r="B1780" s="102" t="s">
        <v>5604</v>
      </c>
      <c r="C1780" s="102" t="s">
        <v>5282</v>
      </c>
      <c r="D1780" s="194">
        <v>1976</v>
      </c>
      <c r="E1780" s="942" t="s">
        <v>1128</v>
      </c>
      <c r="F1780" s="194" t="s">
        <v>1129</v>
      </c>
      <c r="G1780" s="194">
        <v>3</v>
      </c>
      <c r="H1780" s="194">
        <v>2.5</v>
      </c>
      <c r="I1780" s="102">
        <v>1</v>
      </c>
      <c r="J1780" s="102">
        <v>208000</v>
      </c>
      <c r="K1780" s="102"/>
      <c r="L1780" s="102"/>
      <c r="M1780" s="213">
        <f t="shared" si="439"/>
        <v>208000</v>
      </c>
      <c r="N1780" s="194">
        <v>2.4300000000000002</v>
      </c>
      <c r="O1780" s="102">
        <v>1</v>
      </c>
      <c r="P1780" s="194">
        <v>202176</v>
      </c>
      <c r="Q1780" s="194"/>
      <c r="R1780" s="194"/>
      <c r="S1780" s="213">
        <f t="shared" si="440"/>
        <v>202176</v>
      </c>
      <c r="T1780" s="213">
        <f t="shared" si="441"/>
        <v>0</v>
      </c>
      <c r="U1780" s="213">
        <f t="shared" si="441"/>
        <v>5824</v>
      </c>
      <c r="V1780" s="213">
        <f t="shared" si="441"/>
        <v>0</v>
      </c>
      <c r="W1780" s="213">
        <f t="shared" si="438"/>
        <v>0</v>
      </c>
      <c r="X1780" s="213">
        <f t="shared" si="442"/>
        <v>5824</v>
      </c>
      <c r="Y1780" s="194">
        <v>4</v>
      </c>
      <c r="Z1780" s="194">
        <v>2.58</v>
      </c>
      <c r="AA1780" s="102">
        <v>1</v>
      </c>
      <c r="AB1780" s="102">
        <v>214656</v>
      </c>
      <c r="AC1780" s="102"/>
      <c r="AD1780" s="102"/>
      <c r="AE1780" s="213">
        <f t="shared" si="443"/>
        <v>214656</v>
      </c>
      <c r="AF1780" s="194">
        <v>5</v>
      </c>
      <c r="AG1780" s="194">
        <v>2.58</v>
      </c>
      <c r="AH1780" s="102">
        <v>1</v>
      </c>
      <c r="AI1780" s="102">
        <v>214656</v>
      </c>
      <c r="AJ1780" s="102"/>
      <c r="AK1780" s="102"/>
      <c r="AL1780" s="213">
        <f t="shared" si="444"/>
        <v>214656</v>
      </c>
    </row>
    <row r="1781" spans="1:38" ht="40.5">
      <c r="A1781" s="194">
        <v>96</v>
      </c>
      <c r="B1781" s="104" t="s">
        <v>8306</v>
      </c>
      <c r="C1781" s="104" t="s">
        <v>5282</v>
      </c>
      <c r="D1781" s="194">
        <v>1985</v>
      </c>
      <c r="E1781" s="942" t="s">
        <v>1128</v>
      </c>
      <c r="F1781" s="194" t="s">
        <v>1129</v>
      </c>
      <c r="G1781" s="194">
        <v>20</v>
      </c>
      <c r="H1781" s="194">
        <v>3.11</v>
      </c>
      <c r="I1781" s="102">
        <v>1</v>
      </c>
      <c r="J1781" s="102">
        <v>258752</v>
      </c>
      <c r="K1781" s="102"/>
      <c r="L1781" s="102"/>
      <c r="M1781" s="213">
        <f t="shared" si="439"/>
        <v>258752</v>
      </c>
      <c r="N1781" s="194">
        <v>3.11</v>
      </c>
      <c r="O1781" s="102">
        <v>1</v>
      </c>
      <c r="P1781" s="194">
        <v>258752</v>
      </c>
      <c r="Q1781" s="194"/>
      <c r="R1781" s="194"/>
      <c r="S1781" s="213">
        <f t="shared" si="440"/>
        <v>258752</v>
      </c>
      <c r="T1781" s="213">
        <f t="shared" si="441"/>
        <v>0</v>
      </c>
      <c r="U1781" s="213">
        <f t="shared" si="441"/>
        <v>0</v>
      </c>
      <c r="V1781" s="213">
        <f t="shared" si="441"/>
        <v>0</v>
      </c>
      <c r="W1781" s="213">
        <f t="shared" si="438"/>
        <v>0</v>
      </c>
      <c r="X1781" s="213">
        <f t="shared" si="442"/>
        <v>0</v>
      </c>
      <c r="Y1781" s="194">
        <v>21</v>
      </c>
      <c r="Z1781" s="194">
        <v>3.11</v>
      </c>
      <c r="AA1781" s="102">
        <v>1</v>
      </c>
      <c r="AB1781" s="102">
        <v>258752</v>
      </c>
      <c r="AC1781" s="102"/>
      <c r="AD1781" s="102"/>
      <c r="AE1781" s="213">
        <f t="shared" si="443"/>
        <v>258752</v>
      </c>
      <c r="AF1781" s="194">
        <v>22</v>
      </c>
      <c r="AG1781" s="194">
        <v>3.11</v>
      </c>
      <c r="AH1781" s="102">
        <v>1</v>
      </c>
      <c r="AI1781" s="102">
        <v>258752</v>
      </c>
      <c r="AJ1781" s="102"/>
      <c r="AK1781" s="102"/>
      <c r="AL1781" s="213">
        <f t="shared" si="444"/>
        <v>258752</v>
      </c>
    </row>
    <row r="1782" spans="1:38" ht="40.5">
      <c r="A1782" s="194">
        <v>97</v>
      </c>
      <c r="B1782" s="102" t="s">
        <v>6950</v>
      </c>
      <c r="C1782" s="102" t="s">
        <v>5282</v>
      </c>
      <c r="D1782" s="194">
        <v>1982</v>
      </c>
      <c r="E1782" s="942" t="s">
        <v>1128</v>
      </c>
      <c r="F1782" s="194" t="s">
        <v>1129</v>
      </c>
      <c r="G1782" s="194">
        <v>3</v>
      </c>
      <c r="H1782" s="194">
        <v>2.5</v>
      </c>
      <c r="I1782" s="102">
        <v>1</v>
      </c>
      <c r="J1782" s="102">
        <v>208000</v>
      </c>
      <c r="K1782" s="102"/>
      <c r="L1782" s="102"/>
      <c r="M1782" s="213">
        <f t="shared" si="439"/>
        <v>208000</v>
      </c>
      <c r="N1782" s="194">
        <v>2.4300000000000002</v>
      </c>
      <c r="O1782" s="102">
        <v>1</v>
      </c>
      <c r="P1782" s="194">
        <v>202176</v>
      </c>
      <c r="Q1782" s="194"/>
      <c r="R1782" s="194"/>
      <c r="S1782" s="213">
        <f t="shared" si="440"/>
        <v>202176</v>
      </c>
      <c r="T1782" s="213">
        <f t="shared" si="441"/>
        <v>0</v>
      </c>
      <c r="U1782" s="213">
        <f t="shared" si="441"/>
        <v>5824</v>
      </c>
      <c r="V1782" s="213">
        <f t="shared" si="441"/>
        <v>0</v>
      </c>
      <c r="W1782" s="213">
        <f t="shared" si="438"/>
        <v>0</v>
      </c>
      <c r="X1782" s="213">
        <f t="shared" si="442"/>
        <v>5824</v>
      </c>
      <c r="Y1782" s="194">
        <v>4</v>
      </c>
      <c r="Z1782" s="194">
        <v>2.58</v>
      </c>
      <c r="AA1782" s="102">
        <v>1</v>
      </c>
      <c r="AB1782" s="102">
        <v>214656</v>
      </c>
      <c r="AC1782" s="102"/>
      <c r="AD1782" s="102"/>
      <c r="AE1782" s="213">
        <f t="shared" si="443"/>
        <v>214656</v>
      </c>
      <c r="AF1782" s="194">
        <v>5</v>
      </c>
      <c r="AG1782" s="194">
        <v>2.58</v>
      </c>
      <c r="AH1782" s="102">
        <v>1</v>
      </c>
      <c r="AI1782" s="102">
        <v>214656</v>
      </c>
      <c r="AJ1782" s="102"/>
      <c r="AK1782" s="102"/>
      <c r="AL1782" s="213">
        <f t="shared" si="444"/>
        <v>214656</v>
      </c>
    </row>
    <row r="1783" spans="1:38" ht="40.5">
      <c r="A1783" s="194">
        <v>98</v>
      </c>
      <c r="B1783" s="102" t="s">
        <v>5603</v>
      </c>
      <c r="C1783" s="102" t="s">
        <v>5282</v>
      </c>
      <c r="D1783" s="194">
        <v>1991</v>
      </c>
      <c r="E1783" s="942" t="s">
        <v>1128</v>
      </c>
      <c r="F1783" s="194" t="s">
        <v>1129</v>
      </c>
      <c r="G1783" s="194">
        <v>4</v>
      </c>
      <c r="H1783" s="194">
        <v>2.58</v>
      </c>
      <c r="I1783" s="102">
        <v>1</v>
      </c>
      <c r="J1783" s="102">
        <v>214656</v>
      </c>
      <c r="K1783" s="102"/>
      <c r="L1783" s="102"/>
      <c r="M1783" s="213">
        <f t="shared" si="439"/>
        <v>214656</v>
      </c>
      <c r="N1783" s="194">
        <v>2.5</v>
      </c>
      <c r="O1783" s="102">
        <v>1</v>
      </c>
      <c r="P1783" s="194">
        <v>208000</v>
      </c>
      <c r="Q1783" s="194"/>
      <c r="R1783" s="194"/>
      <c r="S1783" s="213">
        <f t="shared" si="440"/>
        <v>208000</v>
      </c>
      <c r="T1783" s="213">
        <f t="shared" si="441"/>
        <v>0</v>
      </c>
      <c r="U1783" s="213">
        <f t="shared" si="441"/>
        <v>6656</v>
      </c>
      <c r="V1783" s="213">
        <f t="shared" si="441"/>
        <v>0</v>
      </c>
      <c r="W1783" s="213">
        <f t="shared" si="438"/>
        <v>0</v>
      </c>
      <c r="X1783" s="213">
        <f t="shared" si="442"/>
        <v>6656</v>
      </c>
      <c r="Y1783" s="194">
        <v>5</v>
      </c>
      <c r="Z1783" s="194">
        <v>2.58</v>
      </c>
      <c r="AA1783" s="102">
        <v>1</v>
      </c>
      <c r="AB1783" s="102">
        <v>214656</v>
      </c>
      <c r="AC1783" s="102"/>
      <c r="AD1783" s="102"/>
      <c r="AE1783" s="213">
        <f t="shared" si="443"/>
        <v>214656</v>
      </c>
      <c r="AF1783" s="194">
        <v>6</v>
      </c>
      <c r="AG1783" s="194">
        <v>2.66</v>
      </c>
      <c r="AH1783" s="102">
        <v>1</v>
      </c>
      <c r="AI1783" s="102">
        <v>221312</v>
      </c>
      <c r="AJ1783" s="102"/>
      <c r="AK1783" s="102"/>
      <c r="AL1783" s="213">
        <f t="shared" si="444"/>
        <v>221312</v>
      </c>
    </row>
    <row r="1784" spans="1:38" ht="40.5">
      <c r="A1784" s="194">
        <v>99</v>
      </c>
      <c r="B1784" s="104" t="s">
        <v>6955</v>
      </c>
      <c r="C1784" s="104" t="s">
        <v>5283</v>
      </c>
      <c r="D1784" s="194">
        <v>2003</v>
      </c>
      <c r="E1784" s="942" t="s">
        <v>1133</v>
      </c>
      <c r="F1784" s="194" t="s">
        <v>1134</v>
      </c>
      <c r="G1784" s="194">
        <v>2</v>
      </c>
      <c r="H1784" s="194">
        <v>1.54</v>
      </c>
      <c r="I1784" s="102">
        <v>1</v>
      </c>
      <c r="J1784" s="102">
        <v>128128</v>
      </c>
      <c r="K1784" s="102"/>
      <c r="L1784" s="102"/>
      <c r="M1784" s="213">
        <f t="shared" si="439"/>
        <v>128128</v>
      </c>
      <c r="N1784" s="194">
        <v>1.49</v>
      </c>
      <c r="O1784" s="102">
        <v>1</v>
      </c>
      <c r="P1784" s="194">
        <v>123968</v>
      </c>
      <c r="Q1784" s="194"/>
      <c r="R1784" s="194"/>
      <c r="S1784" s="213">
        <f t="shared" si="440"/>
        <v>123968</v>
      </c>
      <c r="T1784" s="213">
        <f t="shared" si="441"/>
        <v>0</v>
      </c>
      <c r="U1784" s="213">
        <f t="shared" si="441"/>
        <v>4160</v>
      </c>
      <c r="V1784" s="213">
        <f t="shared" si="441"/>
        <v>0</v>
      </c>
      <c r="W1784" s="213">
        <f t="shared" si="438"/>
        <v>0</v>
      </c>
      <c r="X1784" s="213">
        <f t="shared" si="442"/>
        <v>4160</v>
      </c>
      <c r="Y1784" s="194">
        <v>3</v>
      </c>
      <c r="Z1784" s="194">
        <v>1.59</v>
      </c>
      <c r="AA1784" s="102">
        <v>1</v>
      </c>
      <c r="AB1784" s="102">
        <v>132288</v>
      </c>
      <c r="AC1784" s="102"/>
      <c r="AD1784" s="102"/>
      <c r="AE1784" s="213">
        <f t="shared" si="443"/>
        <v>132288</v>
      </c>
      <c r="AF1784" s="194">
        <v>4</v>
      </c>
      <c r="AG1784" s="194">
        <v>1.63</v>
      </c>
      <c r="AH1784" s="102">
        <v>1</v>
      </c>
      <c r="AI1784" s="102">
        <v>135616</v>
      </c>
      <c r="AJ1784" s="102"/>
      <c r="AK1784" s="102"/>
      <c r="AL1784" s="213">
        <f t="shared" si="444"/>
        <v>135616</v>
      </c>
    </row>
    <row r="1785" spans="1:38" ht="40.5">
      <c r="A1785" s="194">
        <v>100</v>
      </c>
      <c r="B1785" s="102" t="s">
        <v>6951</v>
      </c>
      <c r="C1785" s="102" t="s">
        <v>5282</v>
      </c>
      <c r="D1785" s="194">
        <v>1977</v>
      </c>
      <c r="E1785" s="942" t="s">
        <v>1133</v>
      </c>
      <c r="F1785" s="194" t="s">
        <v>1134</v>
      </c>
      <c r="G1785" s="194">
        <v>2</v>
      </c>
      <c r="H1785" s="194">
        <v>1.54</v>
      </c>
      <c r="I1785" s="102">
        <v>1</v>
      </c>
      <c r="J1785" s="102">
        <v>128128</v>
      </c>
      <c r="K1785" s="102"/>
      <c r="L1785" s="102"/>
      <c r="M1785" s="213">
        <f t="shared" si="439"/>
        <v>128128</v>
      </c>
      <c r="N1785" s="194">
        <v>1.49</v>
      </c>
      <c r="O1785" s="102">
        <v>1</v>
      </c>
      <c r="P1785" s="194">
        <v>123968</v>
      </c>
      <c r="Q1785" s="194"/>
      <c r="R1785" s="194"/>
      <c r="S1785" s="213">
        <f t="shared" si="440"/>
        <v>123968</v>
      </c>
      <c r="T1785" s="213">
        <f t="shared" si="441"/>
        <v>0</v>
      </c>
      <c r="U1785" s="213">
        <f t="shared" si="441"/>
        <v>4160</v>
      </c>
      <c r="V1785" s="213">
        <f t="shared" si="441"/>
        <v>0</v>
      </c>
      <c r="W1785" s="213">
        <f t="shared" si="438"/>
        <v>0</v>
      </c>
      <c r="X1785" s="213">
        <f t="shared" si="442"/>
        <v>4160</v>
      </c>
      <c r="Y1785" s="194">
        <v>3</v>
      </c>
      <c r="Z1785" s="194">
        <v>1.59</v>
      </c>
      <c r="AA1785" s="102">
        <v>1</v>
      </c>
      <c r="AB1785" s="102">
        <v>132288</v>
      </c>
      <c r="AC1785" s="102"/>
      <c r="AD1785" s="102"/>
      <c r="AE1785" s="213">
        <f t="shared" si="443"/>
        <v>132288</v>
      </c>
      <c r="AF1785" s="194">
        <v>4</v>
      </c>
      <c r="AG1785" s="194">
        <v>1.63</v>
      </c>
      <c r="AH1785" s="102">
        <v>1</v>
      </c>
      <c r="AI1785" s="102">
        <v>135616</v>
      </c>
      <c r="AJ1785" s="102"/>
      <c r="AK1785" s="102"/>
      <c r="AL1785" s="213">
        <f t="shared" si="444"/>
        <v>135616</v>
      </c>
    </row>
    <row r="1786" spans="1:38" ht="40.5">
      <c r="A1786" s="194">
        <v>101</v>
      </c>
      <c r="B1786" s="102" t="s">
        <v>5605</v>
      </c>
      <c r="C1786" s="102" t="s">
        <v>5282</v>
      </c>
      <c r="D1786" s="194">
        <v>1988</v>
      </c>
      <c r="E1786" s="942" t="s">
        <v>1133</v>
      </c>
      <c r="F1786" s="194" t="s">
        <v>1134</v>
      </c>
      <c r="G1786" s="194">
        <v>10</v>
      </c>
      <c r="H1786" s="194">
        <v>1.79</v>
      </c>
      <c r="I1786" s="102">
        <v>1</v>
      </c>
      <c r="J1786" s="102">
        <v>148928</v>
      </c>
      <c r="K1786" s="102"/>
      <c r="L1786" s="102"/>
      <c r="M1786" s="213">
        <f t="shared" si="439"/>
        <v>148928</v>
      </c>
      <c r="N1786" s="194">
        <v>1.73</v>
      </c>
      <c r="O1786" s="102">
        <v>1</v>
      </c>
      <c r="P1786" s="194">
        <v>143936</v>
      </c>
      <c r="Q1786" s="194"/>
      <c r="R1786" s="194"/>
      <c r="S1786" s="213">
        <f t="shared" si="440"/>
        <v>143936</v>
      </c>
      <c r="T1786" s="213">
        <f t="shared" si="441"/>
        <v>0</v>
      </c>
      <c r="U1786" s="213">
        <f t="shared" si="441"/>
        <v>4992</v>
      </c>
      <c r="V1786" s="213">
        <f t="shared" si="441"/>
        <v>0</v>
      </c>
      <c r="W1786" s="213">
        <f t="shared" si="438"/>
        <v>0</v>
      </c>
      <c r="X1786" s="213">
        <f t="shared" si="442"/>
        <v>4992</v>
      </c>
      <c r="Y1786" s="194">
        <v>11</v>
      </c>
      <c r="Z1786" s="194">
        <v>1.79</v>
      </c>
      <c r="AA1786" s="102">
        <v>1</v>
      </c>
      <c r="AB1786" s="102">
        <v>148928</v>
      </c>
      <c r="AC1786" s="102"/>
      <c r="AD1786" s="102"/>
      <c r="AE1786" s="213">
        <f t="shared" si="443"/>
        <v>148928</v>
      </c>
      <c r="AF1786" s="194">
        <v>12</v>
      </c>
      <c r="AG1786" s="194">
        <v>1.79</v>
      </c>
      <c r="AH1786" s="102">
        <v>1</v>
      </c>
      <c r="AI1786" s="102">
        <v>148928</v>
      </c>
      <c r="AJ1786" s="102"/>
      <c r="AK1786" s="102"/>
      <c r="AL1786" s="213">
        <f t="shared" si="444"/>
        <v>148928</v>
      </c>
    </row>
    <row r="1787" spans="1:38" ht="40.5">
      <c r="A1787" s="194">
        <v>102</v>
      </c>
      <c r="B1787" s="104" t="s">
        <v>759</v>
      </c>
      <c r="C1787" s="104"/>
      <c r="D1787" s="194"/>
      <c r="E1787" s="942" t="s">
        <v>1133</v>
      </c>
      <c r="F1787" s="194" t="s">
        <v>1134</v>
      </c>
      <c r="G1787" s="194">
        <v>7</v>
      </c>
      <c r="H1787" s="194">
        <v>1.68</v>
      </c>
      <c r="I1787" s="102">
        <v>1</v>
      </c>
      <c r="J1787" s="102">
        <v>139776</v>
      </c>
      <c r="K1787" s="102"/>
      <c r="L1787" s="102"/>
      <c r="M1787" s="213">
        <f t="shared" si="439"/>
        <v>139776</v>
      </c>
      <c r="N1787" s="194">
        <v>1.68</v>
      </c>
      <c r="O1787" s="102">
        <v>1</v>
      </c>
      <c r="P1787" s="194">
        <v>139776</v>
      </c>
      <c r="Q1787" s="194"/>
      <c r="R1787" s="194"/>
      <c r="S1787" s="213">
        <f t="shared" si="440"/>
        <v>139776</v>
      </c>
      <c r="T1787" s="213">
        <f t="shared" si="441"/>
        <v>0</v>
      </c>
      <c r="U1787" s="213">
        <f t="shared" si="441"/>
        <v>0</v>
      </c>
      <c r="V1787" s="213">
        <f t="shared" si="441"/>
        <v>0</v>
      </c>
      <c r="W1787" s="213">
        <f t="shared" si="438"/>
        <v>0</v>
      </c>
      <c r="X1787" s="213">
        <f t="shared" si="442"/>
        <v>0</v>
      </c>
      <c r="Y1787" s="194">
        <v>8</v>
      </c>
      <c r="Z1787" s="194">
        <v>1.73</v>
      </c>
      <c r="AA1787" s="102">
        <v>1</v>
      </c>
      <c r="AB1787" s="102">
        <v>143936</v>
      </c>
      <c r="AC1787" s="102"/>
      <c r="AD1787" s="102"/>
      <c r="AE1787" s="213">
        <f t="shared" si="443"/>
        <v>143936</v>
      </c>
      <c r="AF1787" s="194">
        <v>9</v>
      </c>
      <c r="AG1787" s="194">
        <v>1.73</v>
      </c>
      <c r="AH1787" s="102">
        <v>1</v>
      </c>
      <c r="AI1787" s="102">
        <v>143936</v>
      </c>
      <c r="AJ1787" s="102"/>
      <c r="AK1787" s="102"/>
      <c r="AL1787" s="213">
        <f t="shared" si="444"/>
        <v>143936</v>
      </c>
    </row>
    <row r="1788" spans="1:38" ht="40.5">
      <c r="A1788" s="194">
        <v>103</v>
      </c>
      <c r="B1788" s="102" t="s">
        <v>6952</v>
      </c>
      <c r="C1788" s="102" t="s">
        <v>5282</v>
      </c>
      <c r="D1788" s="194">
        <v>1995</v>
      </c>
      <c r="E1788" s="942" t="s">
        <v>1133</v>
      </c>
      <c r="F1788" s="194" t="s">
        <v>1134</v>
      </c>
      <c r="G1788" s="194">
        <v>18</v>
      </c>
      <c r="H1788" s="194">
        <v>1.9</v>
      </c>
      <c r="I1788" s="102">
        <v>1</v>
      </c>
      <c r="J1788" s="102">
        <v>158080</v>
      </c>
      <c r="K1788" s="102"/>
      <c r="L1788" s="102"/>
      <c r="M1788" s="213">
        <f t="shared" si="439"/>
        <v>158080</v>
      </c>
      <c r="N1788" s="194">
        <v>1.9</v>
      </c>
      <c r="O1788" s="102">
        <v>1</v>
      </c>
      <c r="P1788" s="194">
        <v>158080</v>
      </c>
      <c r="Q1788" s="194"/>
      <c r="R1788" s="194"/>
      <c r="S1788" s="213">
        <f t="shared" si="440"/>
        <v>158080</v>
      </c>
      <c r="T1788" s="213">
        <f t="shared" si="441"/>
        <v>0</v>
      </c>
      <c r="U1788" s="213">
        <f t="shared" si="441"/>
        <v>0</v>
      </c>
      <c r="V1788" s="213">
        <f t="shared" si="441"/>
        <v>0</v>
      </c>
      <c r="W1788" s="213">
        <f t="shared" si="438"/>
        <v>0</v>
      </c>
      <c r="X1788" s="213">
        <f t="shared" si="442"/>
        <v>0</v>
      </c>
      <c r="Y1788" s="194">
        <v>19</v>
      </c>
      <c r="Z1788" s="194">
        <v>1.95</v>
      </c>
      <c r="AA1788" s="102">
        <v>1</v>
      </c>
      <c r="AB1788" s="102">
        <v>162240</v>
      </c>
      <c r="AC1788" s="102"/>
      <c r="AD1788" s="102"/>
      <c r="AE1788" s="213">
        <f t="shared" si="443"/>
        <v>162240</v>
      </c>
      <c r="AF1788" s="194">
        <v>20</v>
      </c>
      <c r="AG1788" s="194">
        <v>1.95</v>
      </c>
      <c r="AH1788" s="102">
        <v>1</v>
      </c>
      <c r="AI1788" s="102">
        <v>162240</v>
      </c>
      <c r="AJ1788" s="102"/>
      <c r="AK1788" s="102"/>
      <c r="AL1788" s="213">
        <f t="shared" si="444"/>
        <v>162240</v>
      </c>
    </row>
    <row r="1789" spans="1:38" ht="40.5">
      <c r="A1789" s="194">
        <v>104</v>
      </c>
      <c r="B1789" s="102" t="s">
        <v>1274</v>
      </c>
      <c r="C1789" s="102" t="s">
        <v>5282</v>
      </c>
      <c r="D1789" s="194">
        <v>1974</v>
      </c>
      <c r="E1789" s="942" t="s">
        <v>1133</v>
      </c>
      <c r="F1789" s="194" t="s">
        <v>1134</v>
      </c>
      <c r="G1789" s="194">
        <v>14</v>
      </c>
      <c r="H1789" s="194">
        <v>1.84</v>
      </c>
      <c r="I1789" s="102">
        <v>1</v>
      </c>
      <c r="J1789" s="102">
        <v>153088</v>
      </c>
      <c r="K1789" s="102"/>
      <c r="L1789" s="102"/>
      <c r="M1789" s="213">
        <f t="shared" si="439"/>
        <v>153088</v>
      </c>
      <c r="N1789" s="194">
        <v>1.84</v>
      </c>
      <c r="O1789" s="102">
        <v>1</v>
      </c>
      <c r="P1789" s="194">
        <v>153088</v>
      </c>
      <c r="Q1789" s="194"/>
      <c r="R1789" s="194"/>
      <c r="S1789" s="213">
        <f t="shared" si="440"/>
        <v>153088</v>
      </c>
      <c r="T1789" s="213">
        <f t="shared" si="441"/>
        <v>0</v>
      </c>
      <c r="U1789" s="213">
        <f t="shared" si="441"/>
        <v>0</v>
      </c>
      <c r="V1789" s="213">
        <f t="shared" si="441"/>
        <v>0</v>
      </c>
      <c r="W1789" s="213">
        <f t="shared" si="438"/>
        <v>0</v>
      </c>
      <c r="X1789" s="213">
        <f t="shared" si="442"/>
        <v>0</v>
      </c>
      <c r="Y1789" s="194">
        <v>15</v>
      </c>
      <c r="Z1789" s="194">
        <v>1.84</v>
      </c>
      <c r="AA1789" s="102">
        <v>1</v>
      </c>
      <c r="AB1789" s="102">
        <v>153088</v>
      </c>
      <c r="AC1789" s="102"/>
      <c r="AD1789" s="102"/>
      <c r="AE1789" s="213">
        <f t="shared" si="443"/>
        <v>153088</v>
      </c>
      <c r="AF1789" s="194">
        <v>16</v>
      </c>
      <c r="AG1789" s="194">
        <v>1.9</v>
      </c>
      <c r="AH1789" s="102">
        <v>1</v>
      </c>
      <c r="AI1789" s="102">
        <v>158080</v>
      </c>
      <c r="AJ1789" s="102"/>
      <c r="AK1789" s="102"/>
      <c r="AL1789" s="213">
        <f t="shared" si="444"/>
        <v>158080</v>
      </c>
    </row>
    <row r="1790" spans="1:38" ht="40.5">
      <c r="A1790" s="194">
        <v>105</v>
      </c>
      <c r="B1790" s="104" t="s">
        <v>4336</v>
      </c>
      <c r="C1790" s="104" t="s">
        <v>5282</v>
      </c>
      <c r="D1790" s="194">
        <v>1989</v>
      </c>
      <c r="E1790" s="942" t="s">
        <v>1133</v>
      </c>
      <c r="F1790" s="194" t="s">
        <v>1134</v>
      </c>
      <c r="G1790" s="194">
        <v>4</v>
      </c>
      <c r="H1790" s="194">
        <v>1.63</v>
      </c>
      <c r="I1790" s="102">
        <v>1</v>
      </c>
      <c r="J1790" s="102">
        <v>135616</v>
      </c>
      <c r="K1790" s="102"/>
      <c r="L1790" s="102"/>
      <c r="M1790" s="213">
        <f t="shared" si="439"/>
        <v>135616</v>
      </c>
      <c r="N1790" s="194">
        <v>1.59</v>
      </c>
      <c r="O1790" s="102">
        <v>1</v>
      </c>
      <c r="P1790" s="194">
        <v>132288</v>
      </c>
      <c r="Q1790" s="194"/>
      <c r="R1790" s="194"/>
      <c r="S1790" s="213">
        <f t="shared" si="440"/>
        <v>132288</v>
      </c>
      <c r="T1790" s="213">
        <f t="shared" si="441"/>
        <v>0</v>
      </c>
      <c r="U1790" s="213">
        <f t="shared" si="441"/>
        <v>3328</v>
      </c>
      <c r="V1790" s="213">
        <f t="shared" si="441"/>
        <v>0</v>
      </c>
      <c r="W1790" s="213">
        <f t="shared" si="438"/>
        <v>0</v>
      </c>
      <c r="X1790" s="213">
        <f t="shared" si="442"/>
        <v>3328</v>
      </c>
      <c r="Y1790" s="194">
        <v>5</v>
      </c>
      <c r="Z1790" s="194">
        <v>1.63</v>
      </c>
      <c r="AA1790" s="102">
        <v>1</v>
      </c>
      <c r="AB1790" s="102">
        <v>135616</v>
      </c>
      <c r="AC1790" s="102"/>
      <c r="AD1790" s="102"/>
      <c r="AE1790" s="213">
        <f t="shared" si="443"/>
        <v>135616</v>
      </c>
      <c r="AF1790" s="194">
        <v>6</v>
      </c>
      <c r="AG1790" s="194">
        <v>1.68</v>
      </c>
      <c r="AH1790" s="102">
        <v>1</v>
      </c>
      <c r="AI1790" s="102">
        <v>139776</v>
      </c>
      <c r="AJ1790" s="102"/>
      <c r="AK1790" s="102"/>
      <c r="AL1790" s="213">
        <f t="shared" si="444"/>
        <v>139776</v>
      </c>
    </row>
    <row r="1791" spans="1:38">
      <c r="A1791" s="194">
        <v>106</v>
      </c>
      <c r="B1791" s="102" t="s">
        <v>5607</v>
      </c>
      <c r="C1791" s="102" t="s">
        <v>5282</v>
      </c>
      <c r="D1791" s="194">
        <v>1964</v>
      </c>
      <c r="E1791" s="942" t="s">
        <v>1279</v>
      </c>
      <c r="F1791" s="194" t="s">
        <v>990</v>
      </c>
      <c r="G1791" s="194">
        <v>4</v>
      </c>
      <c r="H1791" s="194">
        <v>1.9</v>
      </c>
      <c r="I1791" s="102">
        <v>1</v>
      </c>
      <c r="J1791" s="102">
        <v>158080</v>
      </c>
      <c r="K1791" s="102"/>
      <c r="L1791" s="102"/>
      <c r="M1791" s="213">
        <f t="shared" si="439"/>
        <v>158080</v>
      </c>
      <c r="N1791" s="194">
        <v>1.84</v>
      </c>
      <c r="O1791" s="102">
        <v>1</v>
      </c>
      <c r="P1791" s="194">
        <v>153088</v>
      </c>
      <c r="Q1791" s="194"/>
      <c r="R1791" s="194"/>
      <c r="S1791" s="213">
        <f t="shared" si="440"/>
        <v>153088</v>
      </c>
      <c r="T1791" s="213">
        <f t="shared" si="441"/>
        <v>0</v>
      </c>
      <c r="U1791" s="213">
        <f t="shared" si="441"/>
        <v>4992</v>
      </c>
      <c r="V1791" s="213">
        <f t="shared" si="441"/>
        <v>0</v>
      </c>
      <c r="W1791" s="213">
        <f t="shared" si="438"/>
        <v>0</v>
      </c>
      <c r="X1791" s="213">
        <f t="shared" si="442"/>
        <v>4992</v>
      </c>
      <c r="Y1791" s="194">
        <v>5</v>
      </c>
      <c r="Z1791" s="194">
        <v>1.9</v>
      </c>
      <c r="AA1791" s="102">
        <v>1</v>
      </c>
      <c r="AB1791" s="102">
        <v>158080</v>
      </c>
      <c r="AC1791" s="102"/>
      <c r="AD1791" s="102"/>
      <c r="AE1791" s="213">
        <f t="shared" si="443"/>
        <v>158080</v>
      </c>
      <c r="AF1791" s="194">
        <v>6</v>
      </c>
      <c r="AG1791" s="194">
        <v>1.96</v>
      </c>
      <c r="AH1791" s="102">
        <v>1</v>
      </c>
      <c r="AI1791" s="102">
        <v>163072</v>
      </c>
      <c r="AJ1791" s="102"/>
      <c r="AK1791" s="102"/>
      <c r="AL1791" s="213">
        <f t="shared" si="444"/>
        <v>163072</v>
      </c>
    </row>
    <row r="1792" spans="1:38">
      <c r="A1792" s="194">
        <v>107</v>
      </c>
      <c r="B1792" s="102" t="s">
        <v>5606</v>
      </c>
      <c r="C1792" s="102" t="s">
        <v>5282</v>
      </c>
      <c r="D1792" s="194">
        <v>1981</v>
      </c>
      <c r="E1792" s="942" t="s">
        <v>1279</v>
      </c>
      <c r="F1792" s="194" t="s">
        <v>990</v>
      </c>
      <c r="G1792" s="194">
        <v>2</v>
      </c>
      <c r="H1792" s="194">
        <v>1.79</v>
      </c>
      <c r="I1792" s="102">
        <v>1</v>
      </c>
      <c r="J1792" s="102">
        <v>148928</v>
      </c>
      <c r="K1792" s="102"/>
      <c r="L1792" s="102"/>
      <c r="M1792" s="213">
        <f t="shared" si="439"/>
        <v>148928</v>
      </c>
      <c r="N1792" s="194">
        <v>1.73</v>
      </c>
      <c r="O1792" s="102">
        <v>1</v>
      </c>
      <c r="P1792" s="194">
        <v>143936</v>
      </c>
      <c r="Q1792" s="194"/>
      <c r="R1792" s="194"/>
      <c r="S1792" s="213">
        <f t="shared" si="440"/>
        <v>143936</v>
      </c>
      <c r="T1792" s="213">
        <f t="shared" si="441"/>
        <v>0</v>
      </c>
      <c r="U1792" s="213">
        <f t="shared" si="441"/>
        <v>4992</v>
      </c>
      <c r="V1792" s="213">
        <f t="shared" si="441"/>
        <v>0</v>
      </c>
      <c r="W1792" s="213">
        <f t="shared" si="438"/>
        <v>0</v>
      </c>
      <c r="X1792" s="213">
        <f t="shared" si="442"/>
        <v>4992</v>
      </c>
      <c r="Y1792" s="194">
        <v>3</v>
      </c>
      <c r="Z1792" s="194">
        <v>1.84</v>
      </c>
      <c r="AA1792" s="102">
        <v>1</v>
      </c>
      <c r="AB1792" s="102">
        <v>153088</v>
      </c>
      <c r="AC1792" s="102"/>
      <c r="AD1792" s="102"/>
      <c r="AE1792" s="213">
        <f t="shared" si="443"/>
        <v>153088</v>
      </c>
      <c r="AF1792" s="194">
        <v>4</v>
      </c>
      <c r="AG1792" s="194">
        <v>1.9</v>
      </c>
      <c r="AH1792" s="102">
        <v>1</v>
      </c>
      <c r="AI1792" s="102">
        <v>158080</v>
      </c>
      <c r="AJ1792" s="102"/>
      <c r="AK1792" s="102"/>
      <c r="AL1792" s="213">
        <f t="shared" si="444"/>
        <v>158080</v>
      </c>
    </row>
    <row r="1793" spans="1:38">
      <c r="A1793" s="194">
        <v>108</v>
      </c>
      <c r="B1793" s="104" t="s">
        <v>8307</v>
      </c>
      <c r="C1793" s="104" t="s">
        <v>5283</v>
      </c>
      <c r="D1793" s="194">
        <v>2002</v>
      </c>
      <c r="E1793" s="942" t="s">
        <v>1279</v>
      </c>
      <c r="F1793" s="194" t="s">
        <v>990</v>
      </c>
      <c r="G1793" s="194">
        <v>2</v>
      </c>
      <c r="H1793" s="194">
        <v>1.79</v>
      </c>
      <c r="I1793" s="102">
        <v>1</v>
      </c>
      <c r="J1793" s="102">
        <v>148928</v>
      </c>
      <c r="K1793" s="102"/>
      <c r="L1793" s="102"/>
      <c r="M1793" s="213">
        <f t="shared" si="439"/>
        <v>148928</v>
      </c>
      <c r="N1793" s="194">
        <v>1.73</v>
      </c>
      <c r="O1793" s="102">
        <v>1</v>
      </c>
      <c r="P1793" s="194">
        <v>143936</v>
      </c>
      <c r="Q1793" s="194"/>
      <c r="R1793" s="194"/>
      <c r="S1793" s="213">
        <f t="shared" si="440"/>
        <v>143936</v>
      </c>
      <c r="T1793" s="213">
        <f t="shared" si="441"/>
        <v>0</v>
      </c>
      <c r="U1793" s="213">
        <f t="shared" si="441"/>
        <v>4992</v>
      </c>
      <c r="V1793" s="213">
        <f t="shared" si="441"/>
        <v>0</v>
      </c>
      <c r="W1793" s="213">
        <f t="shared" si="438"/>
        <v>0</v>
      </c>
      <c r="X1793" s="213">
        <f t="shared" si="442"/>
        <v>4992</v>
      </c>
      <c r="Y1793" s="194">
        <v>3</v>
      </c>
      <c r="Z1793" s="194">
        <v>1.84</v>
      </c>
      <c r="AA1793" s="102">
        <v>1</v>
      </c>
      <c r="AB1793" s="102">
        <v>153088</v>
      </c>
      <c r="AC1793" s="102"/>
      <c r="AD1793" s="102"/>
      <c r="AE1793" s="213">
        <f t="shared" si="443"/>
        <v>153088</v>
      </c>
      <c r="AF1793" s="194">
        <v>4</v>
      </c>
      <c r="AG1793" s="194">
        <v>1.9</v>
      </c>
      <c r="AH1793" s="102">
        <v>1</v>
      </c>
      <c r="AI1793" s="102">
        <v>158080</v>
      </c>
      <c r="AJ1793" s="102"/>
      <c r="AK1793" s="102"/>
      <c r="AL1793" s="213">
        <f t="shared" si="444"/>
        <v>158080</v>
      </c>
    </row>
    <row r="1794" spans="1:38">
      <c r="A1794" s="194">
        <v>109</v>
      </c>
      <c r="B1794" s="102" t="s">
        <v>1278</v>
      </c>
      <c r="C1794" s="102" t="s">
        <v>5282</v>
      </c>
      <c r="D1794" s="194">
        <v>1985</v>
      </c>
      <c r="E1794" s="942" t="s">
        <v>1279</v>
      </c>
      <c r="F1794" s="194" t="s">
        <v>990</v>
      </c>
      <c r="G1794" s="194">
        <v>16</v>
      </c>
      <c r="H1794" s="194">
        <v>2.21</v>
      </c>
      <c r="I1794" s="102">
        <v>1</v>
      </c>
      <c r="J1794" s="102">
        <v>183872</v>
      </c>
      <c r="K1794" s="102"/>
      <c r="L1794" s="102"/>
      <c r="M1794" s="213">
        <f t="shared" si="439"/>
        <v>183872</v>
      </c>
      <c r="N1794" s="194">
        <v>2.14</v>
      </c>
      <c r="O1794" s="102">
        <v>1</v>
      </c>
      <c r="P1794" s="194">
        <v>178048</v>
      </c>
      <c r="Q1794" s="194"/>
      <c r="R1794" s="194"/>
      <c r="S1794" s="213">
        <f t="shared" si="440"/>
        <v>178048</v>
      </c>
      <c r="T1794" s="213">
        <f t="shared" si="441"/>
        <v>0</v>
      </c>
      <c r="U1794" s="213">
        <f t="shared" si="441"/>
        <v>5824</v>
      </c>
      <c r="V1794" s="213">
        <f t="shared" si="441"/>
        <v>0</v>
      </c>
      <c r="W1794" s="213">
        <f t="shared" si="438"/>
        <v>0</v>
      </c>
      <c r="X1794" s="213">
        <f t="shared" si="442"/>
        <v>5824</v>
      </c>
      <c r="Y1794" s="194">
        <v>17</v>
      </c>
      <c r="Z1794" s="194">
        <v>2.21</v>
      </c>
      <c r="AA1794" s="102">
        <v>1</v>
      </c>
      <c r="AB1794" s="102">
        <v>183872</v>
      </c>
      <c r="AC1794" s="102"/>
      <c r="AD1794" s="102"/>
      <c r="AE1794" s="213">
        <f t="shared" si="443"/>
        <v>183872</v>
      </c>
      <c r="AF1794" s="194">
        <v>18</v>
      </c>
      <c r="AG1794" s="194">
        <v>2.21</v>
      </c>
      <c r="AH1794" s="102">
        <v>1</v>
      </c>
      <c r="AI1794" s="102">
        <v>183872</v>
      </c>
      <c r="AJ1794" s="102"/>
      <c r="AK1794" s="102"/>
      <c r="AL1794" s="213">
        <f t="shared" si="444"/>
        <v>183872</v>
      </c>
    </row>
    <row r="1795" spans="1:38">
      <c r="A1795" s="194"/>
      <c r="B1795" s="104" t="s">
        <v>5442</v>
      </c>
      <c r="C1795" s="104"/>
      <c r="D1795" s="194"/>
      <c r="E1795" s="942"/>
      <c r="F1795" s="194"/>
      <c r="G1795" s="194"/>
      <c r="H1795" s="194"/>
      <c r="I1795" s="102"/>
      <c r="J1795" s="102"/>
      <c r="K1795" s="102"/>
      <c r="L1795" s="102"/>
      <c r="M1795" s="213">
        <v>33000</v>
      </c>
      <c r="N1795" s="194"/>
      <c r="O1795" s="102"/>
      <c r="P1795" s="194"/>
      <c r="Q1795" s="194"/>
      <c r="R1795" s="194"/>
      <c r="S1795" s="213">
        <v>33000</v>
      </c>
      <c r="T1795" s="213"/>
      <c r="U1795" s="213"/>
      <c r="V1795" s="213"/>
      <c r="W1795" s="213"/>
      <c r="X1795" s="213"/>
      <c r="Y1795" s="194"/>
      <c r="Z1795" s="194"/>
      <c r="AA1795" s="102"/>
      <c r="AB1795" s="102"/>
      <c r="AC1795" s="102"/>
      <c r="AD1795" s="102"/>
      <c r="AE1795" s="213">
        <v>33000</v>
      </c>
      <c r="AF1795" s="194"/>
      <c r="AG1795" s="194"/>
      <c r="AH1795" s="102"/>
      <c r="AI1795" s="102"/>
      <c r="AJ1795" s="102"/>
      <c r="AK1795" s="102"/>
      <c r="AL1795" s="213">
        <v>33000</v>
      </c>
    </row>
    <row r="1796" spans="1:38" s="216" customFormat="1" ht="14.25">
      <c r="A1796" s="211"/>
      <c r="B1796" s="1109"/>
      <c r="C1796" s="219"/>
      <c r="D1796" s="215"/>
      <c r="E1796" s="215"/>
      <c r="F1796" s="215" t="s">
        <v>1</v>
      </c>
      <c r="G1796" s="215" t="s">
        <v>1</v>
      </c>
      <c r="H1796" s="215" t="s">
        <v>1</v>
      </c>
      <c r="I1796" s="215">
        <f>SUM(I1686:I1795)</f>
        <v>109</v>
      </c>
      <c r="J1796" s="215">
        <f>SUM(J1686:J1795)</f>
        <v>21516352</v>
      </c>
      <c r="K1796" s="215">
        <f>SUM(K1686:K1795)</f>
        <v>0</v>
      </c>
      <c r="L1796" s="215">
        <f>SUM(L1686:L1795)</f>
        <v>0</v>
      </c>
      <c r="M1796" s="215">
        <f>SUM(M1686:M1795)</f>
        <v>21549352</v>
      </c>
      <c r="N1796" s="215"/>
      <c r="O1796" s="215">
        <f t="shared" ref="O1796:X1796" si="445">SUM(O1686:O1795)</f>
        <v>109</v>
      </c>
      <c r="P1796" s="215">
        <f t="shared" si="445"/>
        <v>21077056</v>
      </c>
      <c r="Q1796" s="215">
        <f t="shared" si="445"/>
        <v>0</v>
      </c>
      <c r="R1796" s="215">
        <f t="shared" si="445"/>
        <v>0</v>
      </c>
      <c r="S1796" s="215">
        <f t="shared" si="445"/>
        <v>21110056</v>
      </c>
      <c r="T1796" s="215">
        <f t="shared" si="445"/>
        <v>0</v>
      </c>
      <c r="U1796" s="215">
        <f t="shared" si="445"/>
        <v>439296.00000000006</v>
      </c>
      <c r="V1796" s="215">
        <f t="shared" si="445"/>
        <v>0</v>
      </c>
      <c r="W1796" s="215">
        <f t="shared" si="445"/>
        <v>0</v>
      </c>
      <c r="X1796" s="215">
        <f t="shared" si="445"/>
        <v>439296.00000000006</v>
      </c>
      <c r="Y1796" s="215"/>
      <c r="Z1796" s="215"/>
      <c r="AA1796" s="215">
        <f>SUM(AA1686:AA1795)</f>
        <v>109</v>
      </c>
      <c r="AB1796" s="215">
        <f>SUM(AB1686:AB1795)</f>
        <v>21854976</v>
      </c>
      <c r="AC1796" s="215">
        <f>SUM(AC1686:AC1795)</f>
        <v>0</v>
      </c>
      <c r="AD1796" s="215">
        <f>SUM(AD1686:AD1795)</f>
        <v>0</v>
      </c>
      <c r="AE1796" s="215">
        <f>SUM(AE1686:AE1795)</f>
        <v>21887976</v>
      </c>
      <c r="AF1796" s="215"/>
      <c r="AG1796" s="215"/>
      <c r="AH1796" s="215">
        <f>SUM(AH1686:AH1795)</f>
        <v>109</v>
      </c>
      <c r="AI1796" s="215">
        <f>SUM(AI1686:AI1795)</f>
        <v>22207744</v>
      </c>
      <c r="AJ1796" s="215">
        <f>SUM(AJ1686:AJ1795)</f>
        <v>0</v>
      </c>
      <c r="AK1796" s="215">
        <f>SUM(AK1686:AK1795)</f>
        <v>0</v>
      </c>
      <c r="AL1796" s="215">
        <f>SUM(AL1686:AL1795)</f>
        <v>22240744</v>
      </c>
    </row>
    <row r="1797" spans="1:38">
      <c r="A1797" s="194"/>
      <c r="B1797" s="179" t="s">
        <v>226</v>
      </c>
      <c r="C1797" s="179"/>
      <c r="D1797" s="213"/>
      <c r="E1797" s="213"/>
      <c r="F1797" s="213"/>
      <c r="G1797" s="213"/>
      <c r="H1797" s="213"/>
      <c r="I1797" s="179"/>
      <c r="J1797" s="179"/>
      <c r="K1797" s="179"/>
      <c r="L1797" s="179"/>
      <c r="M1797" s="179"/>
      <c r="N1797" s="213"/>
      <c r="O1797" s="179"/>
      <c r="P1797" s="179"/>
      <c r="Q1797" s="179"/>
      <c r="R1797" s="179"/>
      <c r="S1797" s="179"/>
      <c r="T1797" s="179"/>
      <c r="U1797" s="179"/>
      <c r="V1797" s="179"/>
      <c r="W1797" s="106"/>
      <c r="X1797" s="106"/>
      <c r="Y1797" s="213"/>
      <c r="Z1797" s="213"/>
      <c r="AA1797" s="179"/>
      <c r="AB1797" s="179"/>
      <c r="AC1797" s="179"/>
      <c r="AD1797" s="179"/>
      <c r="AE1797" s="179"/>
      <c r="AF1797" s="213"/>
      <c r="AG1797" s="213"/>
      <c r="AH1797" s="179"/>
      <c r="AI1797" s="179"/>
      <c r="AJ1797" s="179"/>
      <c r="AK1797" s="179"/>
      <c r="AL1797" s="179"/>
    </row>
    <row r="1798" spans="1:38">
      <c r="A1798" s="194">
        <v>1</v>
      </c>
      <c r="B1798" s="102"/>
      <c r="C1798" s="102"/>
      <c r="D1798" s="194"/>
      <c r="E1798" s="194"/>
      <c r="F1798" s="194"/>
      <c r="G1798" s="194"/>
      <c r="H1798" s="194"/>
      <c r="I1798" s="102"/>
      <c r="J1798" s="102"/>
      <c r="K1798" s="102"/>
      <c r="L1798" s="102"/>
      <c r="M1798" s="213">
        <f>J1798+K1798+L1798</f>
        <v>0</v>
      </c>
      <c r="N1798" s="194"/>
      <c r="O1798" s="102"/>
      <c r="P1798" s="194"/>
      <c r="Q1798" s="194"/>
      <c r="R1798" s="194"/>
      <c r="S1798" s="213">
        <f>P1798+Q1798+R1798</f>
        <v>0</v>
      </c>
      <c r="T1798" s="213">
        <f t="shared" ref="T1798:W1800" si="446">I1798-O1798</f>
        <v>0</v>
      </c>
      <c r="U1798" s="213">
        <f t="shared" si="446"/>
        <v>0</v>
      </c>
      <c r="V1798" s="213">
        <f t="shared" si="446"/>
        <v>0</v>
      </c>
      <c r="W1798" s="213">
        <f t="shared" si="446"/>
        <v>0</v>
      </c>
      <c r="X1798" s="213">
        <f>U1798+V1798+W1798</f>
        <v>0</v>
      </c>
      <c r="Y1798" s="194"/>
      <c r="Z1798" s="194"/>
      <c r="AA1798" s="102"/>
      <c r="AB1798" s="102"/>
      <c r="AC1798" s="102"/>
      <c r="AD1798" s="102"/>
      <c r="AE1798" s="213">
        <f>AB1798+AC1798+AD1798</f>
        <v>0</v>
      </c>
      <c r="AF1798" s="194"/>
      <c r="AG1798" s="194"/>
      <c r="AH1798" s="102"/>
      <c r="AI1798" s="102"/>
      <c r="AJ1798" s="102"/>
      <c r="AK1798" s="102"/>
      <c r="AL1798" s="213">
        <f>AI1798+AJ1798+AK1798</f>
        <v>0</v>
      </c>
    </row>
    <row r="1799" spans="1:38">
      <c r="A1799" s="194">
        <v>2</v>
      </c>
      <c r="B1799" s="102"/>
      <c r="C1799" s="102"/>
      <c r="D1799" s="194"/>
      <c r="E1799" s="194"/>
      <c r="F1799" s="194"/>
      <c r="G1799" s="194"/>
      <c r="H1799" s="194"/>
      <c r="I1799" s="102"/>
      <c r="J1799" s="102"/>
      <c r="K1799" s="102"/>
      <c r="L1799" s="102"/>
      <c r="M1799" s="213">
        <f>J1799+K1799+L1799</f>
        <v>0</v>
      </c>
      <c r="N1799" s="194"/>
      <c r="O1799" s="102"/>
      <c r="P1799" s="194"/>
      <c r="Q1799" s="194"/>
      <c r="R1799" s="194"/>
      <c r="S1799" s="213">
        <f>P1799+Q1799+R1799</f>
        <v>0</v>
      </c>
      <c r="T1799" s="213">
        <f t="shared" si="446"/>
        <v>0</v>
      </c>
      <c r="U1799" s="213">
        <f t="shared" si="446"/>
        <v>0</v>
      </c>
      <c r="V1799" s="213">
        <f t="shared" si="446"/>
        <v>0</v>
      </c>
      <c r="W1799" s="213">
        <f t="shared" si="446"/>
        <v>0</v>
      </c>
      <c r="X1799" s="213">
        <f>U1799+V1799+W1799</f>
        <v>0</v>
      </c>
      <c r="Y1799" s="194"/>
      <c r="Z1799" s="194"/>
      <c r="AA1799" s="102"/>
      <c r="AB1799" s="102"/>
      <c r="AC1799" s="102"/>
      <c r="AD1799" s="102"/>
      <c r="AE1799" s="213">
        <f>AB1799+AC1799+AD1799</f>
        <v>0</v>
      </c>
      <c r="AF1799" s="194"/>
      <c r="AG1799" s="194"/>
      <c r="AH1799" s="102"/>
      <c r="AI1799" s="102"/>
      <c r="AJ1799" s="102"/>
      <c r="AK1799" s="102"/>
      <c r="AL1799" s="213">
        <f>AI1799+AJ1799+AK1799</f>
        <v>0</v>
      </c>
    </row>
    <row r="1800" spans="1:38">
      <c r="A1800" s="194">
        <v>3</v>
      </c>
      <c r="B1800" s="214"/>
      <c r="C1800" s="214"/>
      <c r="D1800" s="194"/>
      <c r="E1800" s="194"/>
      <c r="F1800" s="194"/>
      <c r="G1800" s="194"/>
      <c r="H1800" s="194"/>
      <c r="I1800" s="102"/>
      <c r="J1800" s="102"/>
      <c r="K1800" s="102"/>
      <c r="L1800" s="102"/>
      <c r="M1800" s="213">
        <f>J1800+K1800+L1800</f>
        <v>0</v>
      </c>
      <c r="N1800" s="194"/>
      <c r="O1800" s="102"/>
      <c r="P1800" s="194"/>
      <c r="Q1800" s="194"/>
      <c r="R1800" s="194"/>
      <c r="S1800" s="213">
        <f>P1800+Q1800+R1800</f>
        <v>0</v>
      </c>
      <c r="T1800" s="213">
        <f t="shared" si="446"/>
        <v>0</v>
      </c>
      <c r="U1800" s="213">
        <f t="shared" si="446"/>
        <v>0</v>
      </c>
      <c r="V1800" s="213">
        <f t="shared" si="446"/>
        <v>0</v>
      </c>
      <c r="W1800" s="213">
        <f t="shared" si="446"/>
        <v>0</v>
      </c>
      <c r="X1800" s="213">
        <f>U1800+V1800+W1800</f>
        <v>0</v>
      </c>
      <c r="Y1800" s="194"/>
      <c r="Z1800" s="194"/>
      <c r="AA1800" s="102"/>
      <c r="AB1800" s="102"/>
      <c r="AC1800" s="102"/>
      <c r="AD1800" s="102"/>
      <c r="AE1800" s="213">
        <f>AB1800+AC1800+AD1800</f>
        <v>0</v>
      </c>
      <c r="AF1800" s="194"/>
      <c r="AG1800" s="194"/>
      <c r="AH1800" s="102"/>
      <c r="AI1800" s="102"/>
      <c r="AJ1800" s="102"/>
      <c r="AK1800" s="102"/>
      <c r="AL1800" s="213">
        <f>AI1800+AJ1800+AK1800</f>
        <v>0</v>
      </c>
    </row>
    <row r="1801" spans="1:38" s="216" customFormat="1" ht="27">
      <c r="A1801" s="211"/>
      <c r="B1801" s="219" t="s">
        <v>227</v>
      </c>
      <c r="C1801" s="219"/>
      <c r="D1801" s="215" t="s">
        <v>1</v>
      </c>
      <c r="E1801" s="215" t="s">
        <v>1</v>
      </c>
      <c r="F1801" s="215" t="s">
        <v>1</v>
      </c>
      <c r="G1801" s="215" t="s">
        <v>1</v>
      </c>
      <c r="H1801" s="215" t="s">
        <v>1</v>
      </c>
      <c r="I1801" s="215">
        <f>SUM(I1798:I1800)</f>
        <v>0</v>
      </c>
      <c r="J1801" s="215">
        <f>SUM(J1798:J1800)</f>
        <v>0</v>
      </c>
      <c r="K1801" s="215">
        <f>SUM(K1798:K1800)</f>
        <v>0</v>
      </c>
      <c r="L1801" s="215">
        <f>SUM(L1798:L1800)</f>
        <v>0</v>
      </c>
      <c r="M1801" s="215">
        <f>SUM(M1798:M1800)</f>
        <v>0</v>
      </c>
      <c r="N1801" s="215" t="s">
        <v>1</v>
      </c>
      <c r="O1801" s="215">
        <f t="shared" ref="O1801:V1801" si="447">SUM(O1798:O1800)</f>
        <v>0</v>
      </c>
      <c r="P1801" s="215">
        <f t="shared" si="447"/>
        <v>0</v>
      </c>
      <c r="Q1801" s="215">
        <f t="shared" si="447"/>
        <v>0</v>
      </c>
      <c r="R1801" s="215">
        <f t="shared" si="447"/>
        <v>0</v>
      </c>
      <c r="S1801" s="215">
        <f t="shared" si="447"/>
        <v>0</v>
      </c>
      <c r="T1801" s="215">
        <f t="shared" si="447"/>
        <v>0</v>
      </c>
      <c r="U1801" s="215">
        <f t="shared" si="447"/>
        <v>0</v>
      </c>
      <c r="V1801" s="215">
        <f t="shared" si="447"/>
        <v>0</v>
      </c>
      <c r="W1801" s="112"/>
      <c r="X1801" s="112"/>
      <c r="Y1801" s="215" t="s">
        <v>1</v>
      </c>
      <c r="Z1801" s="215" t="s">
        <v>1</v>
      </c>
      <c r="AA1801" s="215">
        <f>SUM(AA1798:AA1800)</f>
        <v>0</v>
      </c>
      <c r="AB1801" s="215">
        <f>SUM(AB1798:AB1800)</f>
        <v>0</v>
      </c>
      <c r="AC1801" s="215">
        <f>SUM(AC1798:AC1800)</f>
        <v>0</v>
      </c>
      <c r="AD1801" s="215">
        <f>SUM(AD1798:AD1800)</f>
        <v>0</v>
      </c>
      <c r="AE1801" s="215">
        <f>SUM(AE1798:AE1800)</f>
        <v>0</v>
      </c>
      <c r="AF1801" s="215" t="s">
        <v>1</v>
      </c>
      <c r="AG1801" s="215" t="s">
        <v>1</v>
      </c>
      <c r="AH1801" s="215">
        <f>SUM(AH1798:AH1800)</f>
        <v>0</v>
      </c>
      <c r="AI1801" s="215">
        <f>SUM(AI1798:AI1800)</f>
        <v>0</v>
      </c>
      <c r="AJ1801" s="215">
        <f>SUM(AJ1798:AJ1800)</f>
        <v>0</v>
      </c>
      <c r="AK1801" s="215">
        <f>SUM(AK1798:AK1800)</f>
        <v>0</v>
      </c>
      <c r="AL1801" s="215">
        <f>SUM(AL1798:AL1800)</f>
        <v>0</v>
      </c>
    </row>
    <row r="1802" spans="1:38" s="216" customFormat="1" ht="27">
      <c r="A1802" s="211"/>
      <c r="B1802" s="219" t="s">
        <v>233</v>
      </c>
      <c r="C1802" s="219"/>
      <c r="D1802" s="215" t="s">
        <v>1</v>
      </c>
      <c r="E1802" s="215" t="s">
        <v>1</v>
      </c>
      <c r="F1802" s="215" t="s">
        <v>1</v>
      </c>
      <c r="G1802" s="215" t="s">
        <v>1</v>
      </c>
      <c r="H1802" s="215" t="s">
        <v>1</v>
      </c>
      <c r="I1802" s="215">
        <f>I1796+I1801</f>
        <v>109</v>
      </c>
      <c r="J1802" s="215">
        <f>J1796+J1801</f>
        <v>21516352</v>
      </c>
      <c r="K1802" s="215">
        <f>K1796+K1801</f>
        <v>0</v>
      </c>
      <c r="L1802" s="215">
        <f>L1796+L1801</f>
        <v>0</v>
      </c>
      <c r="M1802" s="215">
        <f>M1796+M1801</f>
        <v>21549352</v>
      </c>
      <c r="N1802" s="215"/>
      <c r="O1802" s="215">
        <f t="shared" ref="O1802:X1802" si="448">O1796+O1801</f>
        <v>109</v>
      </c>
      <c r="P1802" s="215">
        <f t="shared" si="448"/>
        <v>21077056</v>
      </c>
      <c r="Q1802" s="215">
        <f t="shared" si="448"/>
        <v>0</v>
      </c>
      <c r="R1802" s="215">
        <f t="shared" si="448"/>
        <v>0</v>
      </c>
      <c r="S1802" s="215">
        <f t="shared" si="448"/>
        <v>21110056</v>
      </c>
      <c r="T1802" s="215">
        <f t="shared" si="448"/>
        <v>0</v>
      </c>
      <c r="U1802" s="215">
        <f t="shared" si="448"/>
        <v>439296.00000000006</v>
      </c>
      <c r="V1802" s="215">
        <f t="shared" si="448"/>
        <v>0</v>
      </c>
      <c r="W1802" s="215">
        <f t="shared" si="448"/>
        <v>0</v>
      </c>
      <c r="X1802" s="215">
        <f t="shared" si="448"/>
        <v>439296.00000000006</v>
      </c>
      <c r="Y1802" s="215"/>
      <c r="Z1802" s="215"/>
      <c r="AA1802" s="215">
        <f>AA1796+AA1801</f>
        <v>109</v>
      </c>
      <c r="AB1802" s="215">
        <f>AB1796+AB1801</f>
        <v>21854976</v>
      </c>
      <c r="AC1802" s="215">
        <f>AC1796+AC1801</f>
        <v>0</v>
      </c>
      <c r="AD1802" s="215">
        <f>AD1796+AD1801</f>
        <v>0</v>
      </c>
      <c r="AE1802" s="215">
        <f>AE1796+AE1801</f>
        <v>21887976</v>
      </c>
      <c r="AF1802" s="215"/>
      <c r="AG1802" s="215"/>
      <c r="AH1802" s="215">
        <f>AH1796+AH1801</f>
        <v>109</v>
      </c>
      <c r="AI1802" s="215">
        <f>AI1796+AI1801</f>
        <v>22207744</v>
      </c>
      <c r="AJ1802" s="215">
        <f>AJ1796+AJ1801</f>
        <v>0</v>
      </c>
      <c r="AK1802" s="215">
        <f>AK1796+AK1801</f>
        <v>0</v>
      </c>
      <c r="AL1802" s="215">
        <f>AL1796+AL1801</f>
        <v>22240744</v>
      </c>
    </row>
    <row r="1803" spans="1:38">
      <c r="A1803" s="194"/>
      <c r="B1803" s="102"/>
      <c r="C1803" s="102"/>
      <c r="D1803" s="213"/>
      <c r="E1803" s="213"/>
      <c r="F1803" s="213"/>
      <c r="G1803" s="213"/>
      <c r="H1803" s="213"/>
      <c r="I1803" s="102"/>
      <c r="J1803" s="213"/>
      <c r="K1803" s="213"/>
      <c r="L1803" s="213"/>
      <c r="M1803" s="213"/>
      <c r="N1803" s="213"/>
      <c r="O1803" s="102"/>
      <c r="P1803" s="213"/>
      <c r="Q1803" s="213"/>
      <c r="R1803" s="213"/>
      <c r="S1803" s="102"/>
      <c r="T1803" s="213"/>
      <c r="U1803" s="102"/>
      <c r="V1803" s="213"/>
      <c r="W1803" s="106"/>
      <c r="X1803" s="106"/>
      <c r="Y1803" s="213"/>
      <c r="Z1803" s="213"/>
      <c r="AA1803" s="102"/>
      <c r="AB1803" s="213"/>
      <c r="AC1803" s="213"/>
      <c r="AD1803" s="213"/>
      <c r="AE1803" s="213"/>
      <c r="AF1803" s="213"/>
      <c r="AG1803" s="213"/>
      <c r="AH1803" s="102"/>
      <c r="AI1803" s="213"/>
      <c r="AJ1803" s="213"/>
      <c r="AK1803" s="213"/>
      <c r="AL1803" s="213"/>
    </row>
    <row r="1804" spans="1:38" ht="54">
      <c r="A1804" s="211" t="s">
        <v>4</v>
      </c>
      <c r="B1804" s="212" t="s">
        <v>454</v>
      </c>
      <c r="C1804" s="212"/>
      <c r="D1804" s="213"/>
      <c r="E1804" s="213"/>
      <c r="F1804" s="213"/>
      <c r="G1804" s="213"/>
      <c r="H1804" s="213"/>
      <c r="I1804" s="212"/>
      <c r="J1804" s="213"/>
      <c r="K1804" s="213"/>
      <c r="L1804" s="213"/>
      <c r="M1804" s="213"/>
      <c r="N1804" s="213"/>
      <c r="O1804" s="212"/>
      <c r="P1804" s="213"/>
      <c r="Q1804" s="213"/>
      <c r="R1804" s="213"/>
      <c r="S1804" s="212"/>
      <c r="T1804" s="213"/>
      <c r="U1804" s="212"/>
      <c r="V1804" s="213"/>
      <c r="W1804" s="106"/>
      <c r="X1804" s="106"/>
      <c r="Y1804" s="213"/>
      <c r="Z1804" s="213"/>
      <c r="AA1804" s="212"/>
      <c r="AB1804" s="213"/>
      <c r="AC1804" s="213"/>
      <c r="AD1804" s="213"/>
      <c r="AE1804" s="213"/>
      <c r="AF1804" s="213"/>
      <c r="AG1804" s="213"/>
      <c r="AH1804" s="212"/>
      <c r="AI1804" s="213"/>
      <c r="AJ1804" s="213"/>
      <c r="AK1804" s="213"/>
      <c r="AL1804" s="213"/>
    </row>
    <row r="1805" spans="1:38">
      <c r="A1805" s="194"/>
      <c r="B1805" s="179" t="s">
        <v>126</v>
      </c>
      <c r="C1805" s="179"/>
      <c r="D1805" s="213"/>
      <c r="E1805" s="213"/>
      <c r="F1805" s="213"/>
      <c r="G1805" s="213"/>
      <c r="H1805" s="213"/>
      <c r="I1805" s="179"/>
      <c r="J1805" s="213"/>
      <c r="K1805" s="213"/>
      <c r="L1805" s="213"/>
      <c r="M1805" s="213"/>
      <c r="N1805" s="213"/>
      <c r="O1805" s="179"/>
      <c r="P1805" s="213"/>
      <c r="Q1805" s="213"/>
      <c r="R1805" s="213"/>
      <c r="S1805" s="179"/>
      <c r="T1805" s="213"/>
      <c r="U1805" s="179"/>
      <c r="V1805" s="213"/>
      <c r="W1805" s="106"/>
      <c r="X1805" s="106"/>
      <c r="Y1805" s="213"/>
      <c r="Z1805" s="213"/>
      <c r="AA1805" s="179"/>
      <c r="AB1805" s="213"/>
      <c r="AC1805" s="213"/>
      <c r="AD1805" s="213"/>
      <c r="AE1805" s="213"/>
      <c r="AF1805" s="213"/>
      <c r="AG1805" s="213"/>
      <c r="AH1805" s="179"/>
      <c r="AI1805" s="213"/>
      <c r="AJ1805" s="213"/>
      <c r="AK1805" s="213"/>
      <c r="AL1805" s="213"/>
    </row>
    <row r="1806" spans="1:38">
      <c r="A1806" s="194">
        <v>1</v>
      </c>
      <c r="B1806" s="102" t="s">
        <v>1295</v>
      </c>
      <c r="C1806" s="102" t="s">
        <v>5283</v>
      </c>
      <c r="D1806" s="213">
        <v>1984</v>
      </c>
      <c r="E1806" s="1105" t="s">
        <v>1094</v>
      </c>
      <c r="F1806" s="213" t="s">
        <v>1</v>
      </c>
      <c r="G1806" s="213" t="s">
        <v>1</v>
      </c>
      <c r="H1806" s="213">
        <v>1.25</v>
      </c>
      <c r="I1806" s="102">
        <v>1</v>
      </c>
      <c r="J1806" s="194">
        <v>104000</v>
      </c>
      <c r="K1806" s="194"/>
      <c r="L1806" s="194"/>
      <c r="M1806" s="213">
        <f>+J1806+K1806+L1806</f>
        <v>104000</v>
      </c>
      <c r="N1806" s="213">
        <v>1.25</v>
      </c>
      <c r="O1806" s="102">
        <v>1</v>
      </c>
      <c r="P1806" s="194">
        <v>104000</v>
      </c>
      <c r="Q1806" s="194"/>
      <c r="R1806" s="194"/>
      <c r="S1806" s="213">
        <f>P1806+Q1806+R1806</f>
        <v>104000</v>
      </c>
      <c r="T1806" s="213">
        <f t="shared" ref="T1806:W1849" si="449">I1806-O1806</f>
        <v>0</v>
      </c>
      <c r="U1806" s="213">
        <f t="shared" si="449"/>
        <v>0</v>
      </c>
      <c r="V1806" s="213">
        <f t="shared" si="449"/>
        <v>0</v>
      </c>
      <c r="W1806" s="213">
        <f t="shared" si="449"/>
        <v>0</v>
      </c>
      <c r="X1806" s="213">
        <f t="shared" ref="X1806:X1869" si="450">U1806+V1806+W1806</f>
        <v>0</v>
      </c>
      <c r="Y1806" s="213" t="s">
        <v>1</v>
      </c>
      <c r="Z1806" s="213">
        <v>1.25</v>
      </c>
      <c r="AA1806" s="102">
        <v>1</v>
      </c>
      <c r="AB1806" s="194">
        <v>104000</v>
      </c>
      <c r="AC1806" s="194"/>
      <c r="AD1806" s="194"/>
      <c r="AE1806" s="213">
        <f t="shared" ref="AE1806:AE1870" si="451">AB1806+AC1806+AD1806</f>
        <v>104000</v>
      </c>
      <c r="AF1806" s="213" t="s">
        <v>1</v>
      </c>
      <c r="AG1806" s="213">
        <v>1.25</v>
      </c>
      <c r="AH1806" s="102">
        <v>1</v>
      </c>
      <c r="AI1806" s="194">
        <v>104000</v>
      </c>
      <c r="AJ1806" s="194"/>
      <c r="AK1806" s="194"/>
      <c r="AL1806" s="213">
        <f t="shared" ref="AL1806:AL1870" si="452">AI1806+AJ1806+AK1806</f>
        <v>104000</v>
      </c>
    </row>
    <row r="1807" spans="1:38">
      <c r="A1807" s="194">
        <v>2</v>
      </c>
      <c r="B1807" s="102" t="s">
        <v>4334</v>
      </c>
      <c r="C1807" s="102" t="s">
        <v>5283</v>
      </c>
      <c r="D1807" s="213">
        <v>1999</v>
      </c>
      <c r="E1807" s="1105" t="s">
        <v>1094</v>
      </c>
      <c r="F1807" s="213" t="s">
        <v>1</v>
      </c>
      <c r="G1807" s="213" t="s">
        <v>1</v>
      </c>
      <c r="H1807" s="213">
        <v>1.25</v>
      </c>
      <c r="I1807" s="102">
        <v>1</v>
      </c>
      <c r="J1807" s="194">
        <v>104000</v>
      </c>
      <c r="K1807" s="194"/>
      <c r="L1807" s="194"/>
      <c r="M1807" s="213">
        <f t="shared" ref="M1807:M1815" si="453">+J1807+K1807+L1807</f>
        <v>104000</v>
      </c>
      <c r="N1807" s="213">
        <v>1.25</v>
      </c>
      <c r="O1807" s="102">
        <v>1</v>
      </c>
      <c r="P1807" s="194">
        <v>104000</v>
      </c>
      <c r="Q1807" s="194"/>
      <c r="R1807" s="194"/>
      <c r="S1807" s="213">
        <f t="shared" ref="S1807:S1815" si="454">P1807+Q1807+R1807</f>
        <v>104000</v>
      </c>
      <c r="T1807" s="213">
        <f t="shared" si="449"/>
        <v>0</v>
      </c>
      <c r="U1807" s="213">
        <f t="shared" si="449"/>
        <v>0</v>
      </c>
      <c r="V1807" s="213">
        <f t="shared" si="449"/>
        <v>0</v>
      </c>
      <c r="W1807" s="213">
        <f t="shared" si="449"/>
        <v>0</v>
      </c>
      <c r="X1807" s="213">
        <f t="shared" si="450"/>
        <v>0</v>
      </c>
      <c r="Y1807" s="213" t="s">
        <v>1</v>
      </c>
      <c r="Z1807" s="213">
        <v>1.25</v>
      </c>
      <c r="AA1807" s="102">
        <v>1</v>
      </c>
      <c r="AB1807" s="194">
        <v>104000</v>
      </c>
      <c r="AC1807" s="194"/>
      <c r="AD1807" s="194"/>
      <c r="AE1807" s="213">
        <f t="shared" si="451"/>
        <v>104000</v>
      </c>
      <c r="AF1807" s="213" t="s">
        <v>1</v>
      </c>
      <c r="AG1807" s="213">
        <v>1.25</v>
      </c>
      <c r="AH1807" s="102">
        <v>1</v>
      </c>
      <c r="AI1807" s="194">
        <v>104000</v>
      </c>
      <c r="AJ1807" s="194"/>
      <c r="AK1807" s="194"/>
      <c r="AL1807" s="213">
        <f t="shared" si="452"/>
        <v>104000</v>
      </c>
    </row>
    <row r="1808" spans="1:38">
      <c r="A1808" s="194">
        <v>3</v>
      </c>
      <c r="B1808" s="102" t="s">
        <v>1865</v>
      </c>
      <c r="C1808" s="102" t="s">
        <v>5283</v>
      </c>
      <c r="D1808" s="213">
        <v>1983</v>
      </c>
      <c r="E1808" s="1105" t="s">
        <v>1094</v>
      </c>
      <c r="F1808" s="213" t="s">
        <v>1</v>
      </c>
      <c r="G1808" s="213" t="s">
        <v>1</v>
      </c>
      <c r="H1808" s="213">
        <v>1.25</v>
      </c>
      <c r="I1808" s="102">
        <v>1</v>
      </c>
      <c r="J1808" s="194">
        <v>104000</v>
      </c>
      <c r="K1808" s="194"/>
      <c r="L1808" s="194"/>
      <c r="M1808" s="213">
        <f t="shared" si="453"/>
        <v>104000</v>
      </c>
      <c r="N1808" s="213">
        <v>1.25</v>
      </c>
      <c r="O1808" s="102">
        <v>1</v>
      </c>
      <c r="P1808" s="194">
        <v>104000</v>
      </c>
      <c r="Q1808" s="194"/>
      <c r="R1808" s="194"/>
      <c r="S1808" s="213">
        <f t="shared" si="454"/>
        <v>104000</v>
      </c>
      <c r="T1808" s="213">
        <f t="shared" si="449"/>
        <v>0</v>
      </c>
      <c r="U1808" s="213">
        <f t="shared" si="449"/>
        <v>0</v>
      </c>
      <c r="V1808" s="213">
        <f t="shared" si="449"/>
        <v>0</v>
      </c>
      <c r="W1808" s="213">
        <f t="shared" si="449"/>
        <v>0</v>
      </c>
      <c r="X1808" s="213">
        <f t="shared" si="450"/>
        <v>0</v>
      </c>
      <c r="Y1808" s="213" t="s">
        <v>1</v>
      </c>
      <c r="Z1808" s="213">
        <v>1.25</v>
      </c>
      <c r="AA1808" s="102">
        <v>1</v>
      </c>
      <c r="AB1808" s="194">
        <v>104000</v>
      </c>
      <c r="AC1808" s="194"/>
      <c r="AD1808" s="194"/>
      <c r="AE1808" s="213">
        <f t="shared" si="451"/>
        <v>104000</v>
      </c>
      <c r="AF1808" s="213" t="s">
        <v>1</v>
      </c>
      <c r="AG1808" s="213">
        <v>1.25</v>
      </c>
      <c r="AH1808" s="102">
        <v>1</v>
      </c>
      <c r="AI1808" s="194">
        <v>104000</v>
      </c>
      <c r="AJ1808" s="194"/>
      <c r="AK1808" s="194"/>
      <c r="AL1808" s="213">
        <f t="shared" si="452"/>
        <v>104000</v>
      </c>
    </row>
    <row r="1809" spans="1:38">
      <c r="A1809" s="194">
        <v>4</v>
      </c>
      <c r="B1809" s="102" t="s">
        <v>1866</v>
      </c>
      <c r="C1809" s="102" t="s">
        <v>5283</v>
      </c>
      <c r="D1809" s="213">
        <v>1995</v>
      </c>
      <c r="E1809" s="1105" t="s">
        <v>1094</v>
      </c>
      <c r="F1809" s="213" t="s">
        <v>1</v>
      </c>
      <c r="G1809" s="213" t="s">
        <v>1</v>
      </c>
      <c r="H1809" s="213">
        <v>1.25</v>
      </c>
      <c r="I1809" s="102">
        <v>1</v>
      </c>
      <c r="J1809" s="194">
        <v>104000</v>
      </c>
      <c r="K1809" s="194"/>
      <c r="L1809" s="194"/>
      <c r="M1809" s="213">
        <f t="shared" si="453"/>
        <v>104000</v>
      </c>
      <c r="N1809" s="213">
        <v>1.25</v>
      </c>
      <c r="O1809" s="102">
        <v>1</v>
      </c>
      <c r="P1809" s="194">
        <v>104000</v>
      </c>
      <c r="Q1809" s="194"/>
      <c r="R1809" s="194"/>
      <c r="S1809" s="213">
        <f t="shared" si="454"/>
        <v>104000</v>
      </c>
      <c r="T1809" s="213">
        <f t="shared" si="449"/>
        <v>0</v>
      </c>
      <c r="U1809" s="213">
        <f t="shared" si="449"/>
        <v>0</v>
      </c>
      <c r="V1809" s="213">
        <f t="shared" si="449"/>
        <v>0</v>
      </c>
      <c r="W1809" s="213">
        <f t="shared" si="449"/>
        <v>0</v>
      </c>
      <c r="X1809" s="213">
        <f t="shared" si="450"/>
        <v>0</v>
      </c>
      <c r="Y1809" s="213" t="s">
        <v>1</v>
      </c>
      <c r="Z1809" s="213">
        <v>1.25</v>
      </c>
      <c r="AA1809" s="102">
        <v>1</v>
      </c>
      <c r="AB1809" s="194">
        <v>104000</v>
      </c>
      <c r="AC1809" s="194"/>
      <c r="AD1809" s="194"/>
      <c r="AE1809" s="213">
        <f t="shared" si="451"/>
        <v>104000</v>
      </c>
      <c r="AF1809" s="213" t="s">
        <v>1</v>
      </c>
      <c r="AG1809" s="213">
        <v>1.25</v>
      </c>
      <c r="AH1809" s="102">
        <v>1</v>
      </c>
      <c r="AI1809" s="194">
        <v>104000</v>
      </c>
      <c r="AJ1809" s="194"/>
      <c r="AK1809" s="194"/>
      <c r="AL1809" s="213">
        <f t="shared" si="452"/>
        <v>104000</v>
      </c>
    </row>
    <row r="1810" spans="1:38">
      <c r="A1810" s="194">
        <v>5</v>
      </c>
      <c r="B1810" s="102" t="s">
        <v>8308</v>
      </c>
      <c r="C1810" s="102" t="s">
        <v>5283</v>
      </c>
      <c r="D1810" s="213">
        <v>2005</v>
      </c>
      <c r="E1810" s="1105" t="s">
        <v>1094</v>
      </c>
      <c r="F1810" s="213" t="s">
        <v>1</v>
      </c>
      <c r="G1810" s="213" t="s">
        <v>1</v>
      </c>
      <c r="H1810" s="213">
        <v>1.25</v>
      </c>
      <c r="I1810" s="102">
        <v>1</v>
      </c>
      <c r="J1810" s="194">
        <v>104000</v>
      </c>
      <c r="K1810" s="194"/>
      <c r="L1810" s="194"/>
      <c r="M1810" s="213">
        <f t="shared" si="453"/>
        <v>104000</v>
      </c>
      <c r="N1810" s="213">
        <v>1.25</v>
      </c>
      <c r="O1810" s="102">
        <v>1</v>
      </c>
      <c r="P1810" s="194">
        <v>104000</v>
      </c>
      <c r="Q1810" s="194"/>
      <c r="R1810" s="194"/>
      <c r="S1810" s="213">
        <f t="shared" si="454"/>
        <v>104000</v>
      </c>
      <c r="T1810" s="213">
        <f t="shared" si="449"/>
        <v>0</v>
      </c>
      <c r="U1810" s="213">
        <f t="shared" si="449"/>
        <v>0</v>
      </c>
      <c r="V1810" s="213">
        <f t="shared" si="449"/>
        <v>0</v>
      </c>
      <c r="W1810" s="213">
        <f t="shared" si="449"/>
        <v>0</v>
      </c>
      <c r="X1810" s="213">
        <f t="shared" si="450"/>
        <v>0</v>
      </c>
      <c r="Y1810" s="213" t="s">
        <v>1</v>
      </c>
      <c r="Z1810" s="213">
        <v>1.25</v>
      </c>
      <c r="AA1810" s="102">
        <v>1</v>
      </c>
      <c r="AB1810" s="194">
        <v>104000</v>
      </c>
      <c r="AC1810" s="194"/>
      <c r="AD1810" s="194"/>
      <c r="AE1810" s="213">
        <f t="shared" si="451"/>
        <v>104000</v>
      </c>
      <c r="AF1810" s="213" t="s">
        <v>1</v>
      </c>
      <c r="AG1810" s="213">
        <v>1.25</v>
      </c>
      <c r="AH1810" s="102">
        <v>1</v>
      </c>
      <c r="AI1810" s="194">
        <v>104000</v>
      </c>
      <c r="AJ1810" s="194"/>
      <c r="AK1810" s="194"/>
      <c r="AL1810" s="213">
        <f t="shared" si="452"/>
        <v>104000</v>
      </c>
    </row>
    <row r="1811" spans="1:38">
      <c r="A1811" s="194">
        <v>6</v>
      </c>
      <c r="B1811" s="102" t="s">
        <v>759</v>
      </c>
      <c r="C1811" s="102"/>
      <c r="D1811" s="213"/>
      <c r="E1811" s="213" t="s">
        <v>1097</v>
      </c>
      <c r="F1811" s="213" t="s">
        <v>1</v>
      </c>
      <c r="G1811" s="213" t="s">
        <v>1</v>
      </c>
      <c r="H1811" s="213">
        <v>1.5</v>
      </c>
      <c r="I1811" s="102">
        <v>1</v>
      </c>
      <c r="J1811" s="194">
        <v>124800</v>
      </c>
      <c r="K1811" s="194"/>
      <c r="L1811" s="194"/>
      <c r="M1811" s="213">
        <f t="shared" si="453"/>
        <v>124800</v>
      </c>
      <c r="N1811" s="213">
        <v>1.5</v>
      </c>
      <c r="O1811" s="102">
        <v>1</v>
      </c>
      <c r="P1811" s="194">
        <v>124800</v>
      </c>
      <c r="Q1811" s="194"/>
      <c r="R1811" s="194"/>
      <c r="S1811" s="213">
        <f t="shared" si="454"/>
        <v>124800</v>
      </c>
      <c r="T1811" s="213">
        <f t="shared" si="449"/>
        <v>0</v>
      </c>
      <c r="U1811" s="213">
        <f t="shared" si="449"/>
        <v>0</v>
      </c>
      <c r="V1811" s="213">
        <f t="shared" si="449"/>
        <v>0</v>
      </c>
      <c r="W1811" s="213">
        <f t="shared" si="449"/>
        <v>0</v>
      </c>
      <c r="X1811" s="213">
        <f t="shared" si="450"/>
        <v>0</v>
      </c>
      <c r="Y1811" s="213" t="s">
        <v>1</v>
      </c>
      <c r="Z1811" s="213">
        <v>1.5</v>
      </c>
      <c r="AA1811" s="102">
        <v>1</v>
      </c>
      <c r="AB1811" s="194">
        <v>124800</v>
      </c>
      <c r="AC1811" s="194"/>
      <c r="AD1811" s="194"/>
      <c r="AE1811" s="213">
        <f t="shared" si="451"/>
        <v>124800</v>
      </c>
      <c r="AF1811" s="213" t="s">
        <v>1</v>
      </c>
      <c r="AG1811" s="213">
        <v>1.5</v>
      </c>
      <c r="AH1811" s="102">
        <v>1</v>
      </c>
      <c r="AI1811" s="194">
        <v>124800</v>
      </c>
      <c r="AJ1811" s="194"/>
      <c r="AK1811" s="194"/>
      <c r="AL1811" s="213">
        <f t="shared" si="452"/>
        <v>124800</v>
      </c>
    </row>
    <row r="1812" spans="1:38">
      <c r="A1812" s="194">
        <v>7</v>
      </c>
      <c r="B1812" s="102" t="s">
        <v>8309</v>
      </c>
      <c r="C1812" s="102" t="s">
        <v>5283</v>
      </c>
      <c r="D1812" s="213">
        <v>1998</v>
      </c>
      <c r="E1812" s="213" t="s">
        <v>1097</v>
      </c>
      <c r="F1812" s="213" t="s">
        <v>1</v>
      </c>
      <c r="G1812" s="213" t="s">
        <v>1</v>
      </c>
      <c r="H1812" s="213">
        <v>1.5</v>
      </c>
      <c r="I1812" s="102">
        <v>1</v>
      </c>
      <c r="J1812" s="194">
        <v>124800</v>
      </c>
      <c r="K1812" s="194"/>
      <c r="L1812" s="194"/>
      <c r="M1812" s="213">
        <f t="shared" si="453"/>
        <v>124800</v>
      </c>
      <c r="N1812" s="213">
        <v>1.5</v>
      </c>
      <c r="O1812" s="102">
        <v>1</v>
      </c>
      <c r="P1812" s="194">
        <v>124800</v>
      </c>
      <c r="Q1812" s="194"/>
      <c r="R1812" s="194"/>
      <c r="S1812" s="213">
        <f t="shared" si="454"/>
        <v>124800</v>
      </c>
      <c r="T1812" s="213">
        <f t="shared" si="449"/>
        <v>0</v>
      </c>
      <c r="U1812" s="213">
        <f t="shared" si="449"/>
        <v>0</v>
      </c>
      <c r="V1812" s="213">
        <f t="shared" si="449"/>
        <v>0</v>
      </c>
      <c r="W1812" s="213">
        <f t="shared" si="449"/>
        <v>0</v>
      </c>
      <c r="X1812" s="213">
        <f t="shared" si="450"/>
        <v>0</v>
      </c>
      <c r="Y1812" s="213" t="s">
        <v>1</v>
      </c>
      <c r="Z1812" s="213">
        <v>1.5</v>
      </c>
      <c r="AA1812" s="102">
        <v>1</v>
      </c>
      <c r="AB1812" s="194">
        <v>124800</v>
      </c>
      <c r="AC1812" s="194"/>
      <c r="AD1812" s="194"/>
      <c r="AE1812" s="213">
        <f t="shared" si="451"/>
        <v>124800</v>
      </c>
      <c r="AF1812" s="213" t="s">
        <v>1</v>
      </c>
      <c r="AG1812" s="213">
        <v>1.5</v>
      </c>
      <c r="AH1812" s="102">
        <v>1</v>
      </c>
      <c r="AI1812" s="194">
        <v>124800</v>
      </c>
      <c r="AJ1812" s="194"/>
      <c r="AK1812" s="194"/>
      <c r="AL1812" s="213">
        <f t="shared" si="452"/>
        <v>124800</v>
      </c>
    </row>
    <row r="1813" spans="1:38">
      <c r="A1813" s="194">
        <v>8</v>
      </c>
      <c r="B1813" s="102" t="s">
        <v>997</v>
      </c>
      <c r="C1813" s="102" t="s">
        <v>5283</v>
      </c>
      <c r="D1813" s="213">
        <v>1967</v>
      </c>
      <c r="E1813" s="213" t="s">
        <v>1097</v>
      </c>
      <c r="F1813" s="213" t="s">
        <v>1</v>
      </c>
      <c r="G1813" s="213" t="s">
        <v>1</v>
      </c>
      <c r="H1813" s="213">
        <v>1.5</v>
      </c>
      <c r="I1813" s="102">
        <v>1</v>
      </c>
      <c r="J1813" s="194">
        <v>124800</v>
      </c>
      <c r="K1813" s="194"/>
      <c r="L1813" s="194"/>
      <c r="M1813" s="213">
        <f t="shared" si="453"/>
        <v>124800</v>
      </c>
      <c r="N1813" s="213">
        <v>1.5</v>
      </c>
      <c r="O1813" s="102">
        <v>1</v>
      </c>
      <c r="P1813" s="194">
        <v>124800</v>
      </c>
      <c r="Q1813" s="194"/>
      <c r="R1813" s="194"/>
      <c r="S1813" s="213">
        <f t="shared" si="454"/>
        <v>124800</v>
      </c>
      <c r="T1813" s="213">
        <f t="shared" si="449"/>
        <v>0</v>
      </c>
      <c r="U1813" s="213">
        <f t="shared" si="449"/>
        <v>0</v>
      </c>
      <c r="V1813" s="213">
        <f t="shared" si="449"/>
        <v>0</v>
      </c>
      <c r="W1813" s="213">
        <f t="shared" si="449"/>
        <v>0</v>
      </c>
      <c r="X1813" s="213">
        <f t="shared" si="450"/>
        <v>0</v>
      </c>
      <c r="Y1813" s="213" t="s">
        <v>1</v>
      </c>
      <c r="Z1813" s="213">
        <v>1.5</v>
      </c>
      <c r="AA1813" s="102">
        <v>1</v>
      </c>
      <c r="AB1813" s="194">
        <v>124800</v>
      </c>
      <c r="AC1813" s="194"/>
      <c r="AD1813" s="194"/>
      <c r="AE1813" s="213">
        <f t="shared" si="451"/>
        <v>124800</v>
      </c>
      <c r="AF1813" s="213" t="s">
        <v>1</v>
      </c>
      <c r="AG1813" s="213">
        <v>1.5</v>
      </c>
      <c r="AH1813" s="102">
        <v>1</v>
      </c>
      <c r="AI1813" s="194">
        <v>124800</v>
      </c>
      <c r="AJ1813" s="194"/>
      <c r="AK1813" s="194"/>
      <c r="AL1813" s="213">
        <f t="shared" si="452"/>
        <v>124800</v>
      </c>
    </row>
    <row r="1814" spans="1:38">
      <c r="A1814" s="194">
        <v>9</v>
      </c>
      <c r="B1814" s="102" t="s">
        <v>5608</v>
      </c>
      <c r="C1814" s="102" t="s">
        <v>5283</v>
      </c>
      <c r="D1814" s="213">
        <v>1951</v>
      </c>
      <c r="E1814" s="213" t="s">
        <v>1097</v>
      </c>
      <c r="F1814" s="213" t="s">
        <v>1</v>
      </c>
      <c r="G1814" s="213" t="s">
        <v>1</v>
      </c>
      <c r="H1814" s="213">
        <v>1.5</v>
      </c>
      <c r="I1814" s="102">
        <v>1</v>
      </c>
      <c r="J1814" s="194">
        <v>124800</v>
      </c>
      <c r="K1814" s="194"/>
      <c r="L1814" s="194"/>
      <c r="M1814" s="213">
        <f t="shared" si="453"/>
        <v>124800</v>
      </c>
      <c r="N1814" s="213">
        <v>1.5</v>
      </c>
      <c r="O1814" s="102">
        <v>1</v>
      </c>
      <c r="P1814" s="194">
        <v>124800</v>
      </c>
      <c r="Q1814" s="194"/>
      <c r="R1814" s="194"/>
      <c r="S1814" s="213">
        <f t="shared" si="454"/>
        <v>124800</v>
      </c>
      <c r="T1814" s="213">
        <f t="shared" si="449"/>
        <v>0</v>
      </c>
      <c r="U1814" s="213">
        <f t="shared" si="449"/>
        <v>0</v>
      </c>
      <c r="V1814" s="213">
        <f t="shared" si="449"/>
        <v>0</v>
      </c>
      <c r="W1814" s="213">
        <f t="shared" si="449"/>
        <v>0</v>
      </c>
      <c r="X1814" s="213">
        <f t="shared" si="450"/>
        <v>0</v>
      </c>
      <c r="Y1814" s="213" t="s">
        <v>1</v>
      </c>
      <c r="Z1814" s="213">
        <v>1.5</v>
      </c>
      <c r="AA1814" s="102">
        <v>1</v>
      </c>
      <c r="AB1814" s="194">
        <v>124800</v>
      </c>
      <c r="AC1814" s="194"/>
      <c r="AD1814" s="194"/>
      <c r="AE1814" s="213">
        <f t="shared" si="451"/>
        <v>124800</v>
      </c>
      <c r="AF1814" s="213" t="s">
        <v>1</v>
      </c>
      <c r="AG1814" s="213">
        <v>1.5</v>
      </c>
      <c r="AH1814" s="102">
        <v>1</v>
      </c>
      <c r="AI1814" s="194">
        <v>124800</v>
      </c>
      <c r="AJ1814" s="194"/>
      <c r="AK1814" s="194"/>
      <c r="AL1814" s="213">
        <f t="shared" si="452"/>
        <v>124800</v>
      </c>
    </row>
    <row r="1815" spans="1:38">
      <c r="A1815" s="194">
        <v>10</v>
      </c>
      <c r="B1815" s="102" t="s">
        <v>1329</v>
      </c>
      <c r="C1815" s="102" t="s">
        <v>5283</v>
      </c>
      <c r="D1815" s="213">
        <v>1972</v>
      </c>
      <c r="E1815" s="213" t="s">
        <v>1097</v>
      </c>
      <c r="F1815" s="213" t="s">
        <v>1</v>
      </c>
      <c r="G1815" s="213" t="s">
        <v>1</v>
      </c>
      <c r="H1815" s="213">
        <v>1.5</v>
      </c>
      <c r="I1815" s="102">
        <v>1</v>
      </c>
      <c r="J1815" s="194">
        <v>124800</v>
      </c>
      <c r="K1815" s="194"/>
      <c r="L1815" s="194"/>
      <c r="M1815" s="213">
        <f t="shared" si="453"/>
        <v>124800</v>
      </c>
      <c r="N1815" s="213">
        <v>1.5</v>
      </c>
      <c r="O1815" s="102">
        <v>1</v>
      </c>
      <c r="P1815" s="194">
        <v>124800</v>
      </c>
      <c r="Q1815" s="194"/>
      <c r="R1815" s="194"/>
      <c r="S1815" s="213">
        <f t="shared" si="454"/>
        <v>124800</v>
      </c>
      <c r="T1815" s="213">
        <f t="shared" si="449"/>
        <v>0</v>
      </c>
      <c r="U1815" s="213">
        <f t="shared" si="449"/>
        <v>0</v>
      </c>
      <c r="V1815" s="213">
        <f t="shared" si="449"/>
        <v>0</v>
      </c>
      <c r="W1815" s="213">
        <f t="shared" si="449"/>
        <v>0</v>
      </c>
      <c r="X1815" s="213">
        <f t="shared" si="450"/>
        <v>0</v>
      </c>
      <c r="Y1815" s="213" t="s">
        <v>1</v>
      </c>
      <c r="Z1815" s="213">
        <v>1.5</v>
      </c>
      <c r="AA1815" s="102">
        <v>1</v>
      </c>
      <c r="AB1815" s="194">
        <v>124800</v>
      </c>
      <c r="AC1815" s="194"/>
      <c r="AD1815" s="194"/>
      <c r="AE1815" s="213">
        <f t="shared" si="451"/>
        <v>124800</v>
      </c>
      <c r="AF1815" s="213" t="s">
        <v>1</v>
      </c>
      <c r="AG1815" s="213">
        <v>1.5</v>
      </c>
      <c r="AH1815" s="102">
        <v>1</v>
      </c>
      <c r="AI1815" s="194">
        <v>124800</v>
      </c>
      <c r="AJ1815" s="194"/>
      <c r="AK1815" s="194"/>
      <c r="AL1815" s="213">
        <f t="shared" si="452"/>
        <v>124800</v>
      </c>
    </row>
    <row r="1816" spans="1:38">
      <c r="A1816" s="194">
        <v>11</v>
      </c>
      <c r="B1816" s="102" t="s">
        <v>1250</v>
      </c>
      <c r="C1816" s="102" t="s">
        <v>5283</v>
      </c>
      <c r="D1816" s="213">
        <v>1973</v>
      </c>
      <c r="E1816" s="213" t="s">
        <v>1091</v>
      </c>
      <c r="F1816" s="213" t="s">
        <v>1</v>
      </c>
      <c r="G1816" s="213" t="s">
        <v>1</v>
      </c>
      <c r="H1816" s="213">
        <v>1.5</v>
      </c>
      <c r="I1816" s="102">
        <v>1</v>
      </c>
      <c r="J1816" s="194">
        <v>124800</v>
      </c>
      <c r="K1816" s="194"/>
      <c r="L1816" s="194"/>
      <c r="M1816" s="213">
        <f>+J1816+K1816+L1816</f>
        <v>124800</v>
      </c>
      <c r="N1816" s="213">
        <v>1.5</v>
      </c>
      <c r="O1816" s="102">
        <v>1</v>
      </c>
      <c r="P1816" s="194">
        <v>124800</v>
      </c>
      <c r="Q1816" s="194"/>
      <c r="R1816" s="194"/>
      <c r="S1816" s="213">
        <f>P1816+Q1816+R1816</f>
        <v>124800</v>
      </c>
      <c r="T1816" s="213">
        <f t="shared" si="449"/>
        <v>0</v>
      </c>
      <c r="U1816" s="213">
        <f t="shared" si="449"/>
        <v>0</v>
      </c>
      <c r="V1816" s="213">
        <f t="shared" si="449"/>
        <v>0</v>
      </c>
      <c r="W1816" s="213">
        <f t="shared" si="449"/>
        <v>0</v>
      </c>
      <c r="X1816" s="213">
        <f t="shared" si="450"/>
        <v>0</v>
      </c>
      <c r="Y1816" s="213" t="s">
        <v>1</v>
      </c>
      <c r="Z1816" s="213">
        <v>1.5</v>
      </c>
      <c r="AA1816" s="102">
        <v>1</v>
      </c>
      <c r="AB1816" s="194">
        <v>124800</v>
      </c>
      <c r="AC1816" s="194"/>
      <c r="AD1816" s="194"/>
      <c r="AE1816" s="213">
        <f t="shared" si="451"/>
        <v>124800</v>
      </c>
      <c r="AF1816" s="213" t="s">
        <v>1</v>
      </c>
      <c r="AG1816" s="213">
        <v>1.5</v>
      </c>
      <c r="AH1816" s="102">
        <v>1</v>
      </c>
      <c r="AI1816" s="194">
        <v>124800</v>
      </c>
      <c r="AJ1816" s="194"/>
      <c r="AK1816" s="194"/>
      <c r="AL1816" s="213">
        <f t="shared" si="452"/>
        <v>124800</v>
      </c>
    </row>
    <row r="1817" spans="1:38">
      <c r="A1817" s="194">
        <v>12</v>
      </c>
      <c r="B1817" s="102" t="s">
        <v>8310</v>
      </c>
      <c r="C1817" s="102" t="s">
        <v>5283</v>
      </c>
      <c r="D1817" s="213">
        <v>1978</v>
      </c>
      <c r="E1817" s="213" t="s">
        <v>1091</v>
      </c>
      <c r="F1817" s="213" t="s">
        <v>1</v>
      </c>
      <c r="G1817" s="213" t="s">
        <v>1</v>
      </c>
      <c r="H1817" s="213">
        <v>1.5</v>
      </c>
      <c r="I1817" s="102">
        <v>1</v>
      </c>
      <c r="J1817" s="194">
        <v>124800</v>
      </c>
      <c r="K1817" s="194"/>
      <c r="L1817" s="194"/>
      <c r="M1817" s="213">
        <f t="shared" ref="M1817:M1825" si="455">+J1817+K1817+L1817</f>
        <v>124800</v>
      </c>
      <c r="N1817" s="213">
        <v>1.5</v>
      </c>
      <c r="O1817" s="102">
        <v>1</v>
      </c>
      <c r="P1817" s="194">
        <v>124800</v>
      </c>
      <c r="Q1817" s="194"/>
      <c r="R1817" s="194"/>
      <c r="S1817" s="213">
        <f t="shared" ref="S1817:S1825" si="456">P1817+Q1817+R1817</f>
        <v>124800</v>
      </c>
      <c r="T1817" s="213">
        <f t="shared" si="449"/>
        <v>0</v>
      </c>
      <c r="U1817" s="213">
        <f t="shared" si="449"/>
        <v>0</v>
      </c>
      <c r="V1817" s="213">
        <f t="shared" si="449"/>
        <v>0</v>
      </c>
      <c r="W1817" s="213">
        <f t="shared" si="449"/>
        <v>0</v>
      </c>
      <c r="X1817" s="213">
        <f t="shared" si="450"/>
        <v>0</v>
      </c>
      <c r="Y1817" s="213" t="s">
        <v>1</v>
      </c>
      <c r="Z1817" s="213">
        <v>1.5</v>
      </c>
      <c r="AA1817" s="102">
        <v>1</v>
      </c>
      <c r="AB1817" s="194">
        <v>124800</v>
      </c>
      <c r="AC1817" s="194"/>
      <c r="AD1817" s="194"/>
      <c r="AE1817" s="213">
        <f t="shared" si="451"/>
        <v>124800</v>
      </c>
      <c r="AF1817" s="213" t="s">
        <v>1</v>
      </c>
      <c r="AG1817" s="213">
        <v>1.5</v>
      </c>
      <c r="AH1817" s="102">
        <v>1</v>
      </c>
      <c r="AI1817" s="194">
        <v>124800</v>
      </c>
      <c r="AJ1817" s="194"/>
      <c r="AK1817" s="194"/>
      <c r="AL1817" s="213">
        <f t="shared" si="452"/>
        <v>124800</v>
      </c>
    </row>
    <row r="1818" spans="1:38">
      <c r="A1818" s="194">
        <v>13</v>
      </c>
      <c r="B1818" s="102" t="s">
        <v>1285</v>
      </c>
      <c r="C1818" s="102" t="s">
        <v>5283</v>
      </c>
      <c r="D1818" s="213">
        <v>1989</v>
      </c>
      <c r="E1818" s="213" t="s">
        <v>1091</v>
      </c>
      <c r="F1818" s="213" t="s">
        <v>1</v>
      </c>
      <c r="G1818" s="213" t="s">
        <v>1</v>
      </c>
      <c r="H1818" s="213">
        <v>1.5</v>
      </c>
      <c r="I1818" s="102">
        <v>1</v>
      </c>
      <c r="J1818" s="194">
        <v>124800</v>
      </c>
      <c r="K1818" s="194"/>
      <c r="L1818" s="194"/>
      <c r="M1818" s="213">
        <f t="shared" si="455"/>
        <v>124800</v>
      </c>
      <c r="N1818" s="213">
        <v>1.5</v>
      </c>
      <c r="O1818" s="102">
        <v>1</v>
      </c>
      <c r="P1818" s="194">
        <v>124800</v>
      </c>
      <c r="Q1818" s="194"/>
      <c r="R1818" s="194"/>
      <c r="S1818" s="213">
        <f t="shared" si="456"/>
        <v>124800</v>
      </c>
      <c r="T1818" s="213">
        <f t="shared" si="449"/>
        <v>0</v>
      </c>
      <c r="U1818" s="213">
        <f t="shared" si="449"/>
        <v>0</v>
      </c>
      <c r="V1818" s="213">
        <f t="shared" si="449"/>
        <v>0</v>
      </c>
      <c r="W1818" s="213">
        <f t="shared" si="449"/>
        <v>0</v>
      </c>
      <c r="X1818" s="213">
        <f t="shared" si="450"/>
        <v>0</v>
      </c>
      <c r="Y1818" s="213" t="s">
        <v>1</v>
      </c>
      <c r="Z1818" s="213">
        <v>1.5</v>
      </c>
      <c r="AA1818" s="102">
        <v>1</v>
      </c>
      <c r="AB1818" s="194">
        <v>124800</v>
      </c>
      <c r="AC1818" s="194"/>
      <c r="AD1818" s="194"/>
      <c r="AE1818" s="213">
        <f t="shared" si="451"/>
        <v>124800</v>
      </c>
      <c r="AF1818" s="213" t="s">
        <v>1</v>
      </c>
      <c r="AG1818" s="213">
        <v>1.5</v>
      </c>
      <c r="AH1818" s="102">
        <v>1</v>
      </c>
      <c r="AI1818" s="194">
        <v>124800</v>
      </c>
      <c r="AJ1818" s="194"/>
      <c r="AK1818" s="194"/>
      <c r="AL1818" s="213">
        <f t="shared" si="452"/>
        <v>124800</v>
      </c>
    </row>
    <row r="1819" spans="1:38">
      <c r="A1819" s="194">
        <v>14</v>
      </c>
      <c r="B1819" s="102" t="s">
        <v>1296</v>
      </c>
      <c r="C1819" s="102" t="s">
        <v>5283</v>
      </c>
      <c r="D1819" s="213">
        <v>1958</v>
      </c>
      <c r="E1819" s="213" t="s">
        <v>1091</v>
      </c>
      <c r="F1819" s="213" t="s">
        <v>1</v>
      </c>
      <c r="G1819" s="213" t="s">
        <v>1</v>
      </c>
      <c r="H1819" s="213">
        <v>1.5</v>
      </c>
      <c r="I1819" s="102">
        <v>1</v>
      </c>
      <c r="J1819" s="194">
        <v>124800</v>
      </c>
      <c r="K1819" s="194"/>
      <c r="L1819" s="194"/>
      <c r="M1819" s="213">
        <f t="shared" si="455"/>
        <v>124800</v>
      </c>
      <c r="N1819" s="213">
        <v>1.5</v>
      </c>
      <c r="O1819" s="102">
        <v>1</v>
      </c>
      <c r="P1819" s="194">
        <v>124800</v>
      </c>
      <c r="Q1819" s="194"/>
      <c r="R1819" s="194"/>
      <c r="S1819" s="213">
        <f t="shared" si="456"/>
        <v>124800</v>
      </c>
      <c r="T1819" s="213">
        <f t="shared" si="449"/>
        <v>0</v>
      </c>
      <c r="U1819" s="213">
        <f t="shared" si="449"/>
        <v>0</v>
      </c>
      <c r="V1819" s="213">
        <f t="shared" si="449"/>
        <v>0</v>
      </c>
      <c r="W1819" s="213">
        <f t="shared" si="449"/>
        <v>0</v>
      </c>
      <c r="X1819" s="213">
        <f t="shared" si="450"/>
        <v>0</v>
      </c>
      <c r="Y1819" s="213" t="s">
        <v>1</v>
      </c>
      <c r="Z1819" s="213">
        <v>1.5</v>
      </c>
      <c r="AA1819" s="102">
        <v>1</v>
      </c>
      <c r="AB1819" s="194">
        <v>124800</v>
      </c>
      <c r="AC1819" s="194"/>
      <c r="AD1819" s="194"/>
      <c r="AE1819" s="213">
        <f t="shared" si="451"/>
        <v>124800</v>
      </c>
      <c r="AF1819" s="213" t="s">
        <v>1</v>
      </c>
      <c r="AG1819" s="213">
        <v>1.5</v>
      </c>
      <c r="AH1819" s="102">
        <v>1</v>
      </c>
      <c r="AI1819" s="194">
        <v>124800</v>
      </c>
      <c r="AJ1819" s="194"/>
      <c r="AK1819" s="194"/>
      <c r="AL1819" s="213">
        <f t="shared" si="452"/>
        <v>124800</v>
      </c>
    </row>
    <row r="1820" spans="1:38">
      <c r="A1820" s="194">
        <v>15</v>
      </c>
      <c r="B1820" s="102" t="s">
        <v>759</v>
      </c>
      <c r="C1820" s="102"/>
      <c r="D1820" s="213"/>
      <c r="E1820" s="213" t="s">
        <v>1100</v>
      </c>
      <c r="F1820" s="213" t="s">
        <v>1</v>
      </c>
      <c r="G1820" s="213" t="s">
        <v>1</v>
      </c>
      <c r="H1820" s="213">
        <v>1.4</v>
      </c>
      <c r="I1820" s="102">
        <v>1</v>
      </c>
      <c r="J1820" s="194">
        <v>116479.99999999999</v>
      </c>
      <c r="K1820" s="194"/>
      <c r="L1820" s="194"/>
      <c r="M1820" s="213">
        <f t="shared" si="455"/>
        <v>116479.99999999999</v>
      </c>
      <c r="N1820" s="213">
        <v>1.4</v>
      </c>
      <c r="O1820" s="102">
        <v>1</v>
      </c>
      <c r="P1820" s="194">
        <v>116479.99999999999</v>
      </c>
      <c r="Q1820" s="194"/>
      <c r="R1820" s="194"/>
      <c r="S1820" s="213">
        <f t="shared" si="456"/>
        <v>116479.99999999999</v>
      </c>
      <c r="T1820" s="213">
        <f t="shared" si="449"/>
        <v>0</v>
      </c>
      <c r="U1820" s="213">
        <f t="shared" si="449"/>
        <v>0</v>
      </c>
      <c r="V1820" s="213">
        <f t="shared" si="449"/>
        <v>0</v>
      </c>
      <c r="W1820" s="213">
        <f t="shared" si="449"/>
        <v>0</v>
      </c>
      <c r="X1820" s="213">
        <f t="shared" si="450"/>
        <v>0</v>
      </c>
      <c r="Y1820" s="213" t="s">
        <v>1</v>
      </c>
      <c r="Z1820" s="213">
        <v>1.4</v>
      </c>
      <c r="AA1820" s="102">
        <v>1</v>
      </c>
      <c r="AB1820" s="194">
        <v>116479.99999999999</v>
      </c>
      <c r="AC1820" s="194"/>
      <c r="AD1820" s="194"/>
      <c r="AE1820" s="213">
        <f t="shared" si="451"/>
        <v>116479.99999999999</v>
      </c>
      <c r="AF1820" s="213" t="s">
        <v>1</v>
      </c>
      <c r="AG1820" s="213">
        <v>1.4</v>
      </c>
      <c r="AH1820" s="102">
        <v>1</v>
      </c>
      <c r="AI1820" s="194">
        <v>116479.99999999999</v>
      </c>
      <c r="AJ1820" s="194"/>
      <c r="AK1820" s="194"/>
      <c r="AL1820" s="213">
        <f t="shared" si="452"/>
        <v>116479.99999999999</v>
      </c>
    </row>
    <row r="1821" spans="1:38">
      <c r="A1821" s="194">
        <v>16</v>
      </c>
      <c r="B1821" s="102" t="s">
        <v>6953</v>
      </c>
      <c r="C1821" s="102" t="s">
        <v>5283</v>
      </c>
      <c r="D1821" s="213">
        <v>1966</v>
      </c>
      <c r="E1821" s="213" t="s">
        <v>1100</v>
      </c>
      <c r="F1821" s="213" t="s">
        <v>1</v>
      </c>
      <c r="G1821" s="213" t="s">
        <v>1</v>
      </c>
      <c r="H1821" s="213">
        <v>1.4</v>
      </c>
      <c r="I1821" s="102">
        <v>1</v>
      </c>
      <c r="J1821" s="194">
        <v>116479.99999999999</v>
      </c>
      <c r="K1821" s="194"/>
      <c r="L1821" s="194"/>
      <c r="M1821" s="213">
        <f t="shared" si="455"/>
        <v>116479.99999999999</v>
      </c>
      <c r="N1821" s="213">
        <v>1.4</v>
      </c>
      <c r="O1821" s="102">
        <v>1</v>
      </c>
      <c r="P1821" s="194">
        <v>116479.99999999999</v>
      </c>
      <c r="Q1821" s="194"/>
      <c r="R1821" s="194"/>
      <c r="S1821" s="213">
        <f t="shared" si="456"/>
        <v>116479.99999999999</v>
      </c>
      <c r="T1821" s="213">
        <f t="shared" si="449"/>
        <v>0</v>
      </c>
      <c r="U1821" s="213">
        <f t="shared" si="449"/>
        <v>0</v>
      </c>
      <c r="V1821" s="213">
        <f t="shared" si="449"/>
        <v>0</v>
      </c>
      <c r="W1821" s="213">
        <f t="shared" si="449"/>
        <v>0</v>
      </c>
      <c r="X1821" s="213">
        <f t="shared" si="450"/>
        <v>0</v>
      </c>
      <c r="Y1821" s="213" t="s">
        <v>1</v>
      </c>
      <c r="Z1821" s="213">
        <v>1.4</v>
      </c>
      <c r="AA1821" s="102">
        <v>1</v>
      </c>
      <c r="AB1821" s="194">
        <v>116479.99999999999</v>
      </c>
      <c r="AC1821" s="194"/>
      <c r="AD1821" s="194"/>
      <c r="AE1821" s="213">
        <f t="shared" si="451"/>
        <v>116479.99999999999</v>
      </c>
      <c r="AF1821" s="213" t="s">
        <v>1</v>
      </c>
      <c r="AG1821" s="213">
        <v>1.4</v>
      </c>
      <c r="AH1821" s="102">
        <v>1</v>
      </c>
      <c r="AI1821" s="194">
        <v>116479.99999999999</v>
      </c>
      <c r="AJ1821" s="194"/>
      <c r="AK1821" s="194"/>
      <c r="AL1821" s="213">
        <f t="shared" si="452"/>
        <v>116479.99999999999</v>
      </c>
    </row>
    <row r="1822" spans="1:38">
      <c r="A1822" s="194">
        <v>17</v>
      </c>
      <c r="B1822" s="102" t="s">
        <v>1868</v>
      </c>
      <c r="C1822" s="102" t="s">
        <v>5283</v>
      </c>
      <c r="D1822" s="213">
        <v>1954</v>
      </c>
      <c r="E1822" s="213" t="s">
        <v>1100</v>
      </c>
      <c r="F1822" s="213" t="s">
        <v>1</v>
      </c>
      <c r="G1822" s="213" t="s">
        <v>1</v>
      </c>
      <c r="H1822" s="213">
        <v>1.4</v>
      </c>
      <c r="I1822" s="102">
        <v>1</v>
      </c>
      <c r="J1822" s="194">
        <v>116479.99999999999</v>
      </c>
      <c r="K1822" s="194"/>
      <c r="L1822" s="194"/>
      <c r="M1822" s="213">
        <f t="shared" si="455"/>
        <v>116479.99999999999</v>
      </c>
      <c r="N1822" s="213">
        <v>1.4</v>
      </c>
      <c r="O1822" s="102">
        <v>1</v>
      </c>
      <c r="P1822" s="194">
        <v>116479.99999999999</v>
      </c>
      <c r="Q1822" s="194"/>
      <c r="R1822" s="194"/>
      <c r="S1822" s="213">
        <f t="shared" si="456"/>
        <v>116479.99999999999</v>
      </c>
      <c r="T1822" s="213">
        <f t="shared" si="449"/>
        <v>0</v>
      </c>
      <c r="U1822" s="213">
        <f t="shared" si="449"/>
        <v>0</v>
      </c>
      <c r="V1822" s="213">
        <f t="shared" si="449"/>
        <v>0</v>
      </c>
      <c r="W1822" s="213">
        <f t="shared" si="449"/>
        <v>0</v>
      </c>
      <c r="X1822" s="213">
        <f t="shared" si="450"/>
        <v>0</v>
      </c>
      <c r="Y1822" s="213" t="s">
        <v>1</v>
      </c>
      <c r="Z1822" s="213">
        <v>1.4</v>
      </c>
      <c r="AA1822" s="102">
        <v>1</v>
      </c>
      <c r="AB1822" s="194">
        <v>116479.99999999999</v>
      </c>
      <c r="AC1822" s="194"/>
      <c r="AD1822" s="194"/>
      <c r="AE1822" s="213">
        <f t="shared" si="451"/>
        <v>116479.99999999999</v>
      </c>
      <c r="AF1822" s="213" t="s">
        <v>1</v>
      </c>
      <c r="AG1822" s="213">
        <v>1.4</v>
      </c>
      <c r="AH1822" s="102">
        <v>1</v>
      </c>
      <c r="AI1822" s="194">
        <v>116479.99999999999</v>
      </c>
      <c r="AJ1822" s="194"/>
      <c r="AK1822" s="194"/>
      <c r="AL1822" s="213">
        <f t="shared" si="452"/>
        <v>116479.99999999999</v>
      </c>
    </row>
    <row r="1823" spans="1:38">
      <c r="A1823" s="194">
        <v>18</v>
      </c>
      <c r="B1823" s="102" t="s">
        <v>5609</v>
      </c>
      <c r="C1823" s="102" t="s">
        <v>5283</v>
      </c>
      <c r="D1823" s="213">
        <v>1989</v>
      </c>
      <c r="E1823" s="213" t="s">
        <v>1100</v>
      </c>
      <c r="F1823" s="213" t="s">
        <v>1</v>
      </c>
      <c r="G1823" s="213" t="s">
        <v>1</v>
      </c>
      <c r="H1823" s="213">
        <v>1.4</v>
      </c>
      <c r="I1823" s="102">
        <v>1</v>
      </c>
      <c r="J1823" s="194">
        <v>116479.99999999999</v>
      </c>
      <c r="K1823" s="194"/>
      <c r="L1823" s="194"/>
      <c r="M1823" s="213">
        <f t="shared" si="455"/>
        <v>116479.99999999999</v>
      </c>
      <c r="N1823" s="213">
        <v>1.4</v>
      </c>
      <c r="O1823" s="102">
        <v>1</v>
      </c>
      <c r="P1823" s="194">
        <v>116479.99999999999</v>
      </c>
      <c r="Q1823" s="194"/>
      <c r="R1823" s="194"/>
      <c r="S1823" s="213">
        <f t="shared" si="456"/>
        <v>116479.99999999999</v>
      </c>
      <c r="T1823" s="213">
        <f t="shared" si="449"/>
        <v>0</v>
      </c>
      <c r="U1823" s="213">
        <f t="shared" si="449"/>
        <v>0</v>
      </c>
      <c r="V1823" s="213">
        <f t="shared" si="449"/>
        <v>0</v>
      </c>
      <c r="W1823" s="213">
        <f t="shared" si="449"/>
        <v>0</v>
      </c>
      <c r="X1823" s="213">
        <f t="shared" si="450"/>
        <v>0</v>
      </c>
      <c r="Y1823" s="213" t="s">
        <v>1</v>
      </c>
      <c r="Z1823" s="213">
        <v>1.4</v>
      </c>
      <c r="AA1823" s="102">
        <v>1</v>
      </c>
      <c r="AB1823" s="194">
        <v>116479.99999999999</v>
      </c>
      <c r="AC1823" s="194"/>
      <c r="AD1823" s="194"/>
      <c r="AE1823" s="213">
        <f t="shared" si="451"/>
        <v>116479.99999999999</v>
      </c>
      <c r="AF1823" s="213" t="s">
        <v>1</v>
      </c>
      <c r="AG1823" s="213">
        <v>1.4</v>
      </c>
      <c r="AH1823" s="102">
        <v>1</v>
      </c>
      <c r="AI1823" s="194">
        <v>116479.99999999999</v>
      </c>
      <c r="AJ1823" s="194"/>
      <c r="AK1823" s="194"/>
      <c r="AL1823" s="213">
        <f t="shared" si="452"/>
        <v>116479.99999999999</v>
      </c>
    </row>
    <row r="1824" spans="1:38">
      <c r="A1824" s="194">
        <v>19</v>
      </c>
      <c r="B1824" s="102" t="s">
        <v>1298</v>
      </c>
      <c r="C1824" s="102" t="s">
        <v>5283</v>
      </c>
      <c r="D1824" s="213">
        <v>1970</v>
      </c>
      <c r="E1824" s="237" t="s">
        <v>1151</v>
      </c>
      <c r="F1824" s="213" t="s">
        <v>1</v>
      </c>
      <c r="G1824" s="213" t="s">
        <v>1</v>
      </c>
      <c r="H1824" s="213">
        <v>1.4</v>
      </c>
      <c r="I1824" s="102">
        <v>1</v>
      </c>
      <c r="J1824" s="194">
        <v>116479.99999999999</v>
      </c>
      <c r="K1824" s="194"/>
      <c r="L1824" s="194"/>
      <c r="M1824" s="213">
        <f t="shared" si="455"/>
        <v>116479.99999999999</v>
      </c>
      <c r="N1824" s="213">
        <v>1.4</v>
      </c>
      <c r="O1824" s="102">
        <v>1</v>
      </c>
      <c r="P1824" s="194">
        <v>116479.99999999999</v>
      </c>
      <c r="Q1824" s="194"/>
      <c r="R1824" s="194"/>
      <c r="S1824" s="213">
        <f t="shared" si="456"/>
        <v>116479.99999999999</v>
      </c>
      <c r="T1824" s="213">
        <f t="shared" si="449"/>
        <v>0</v>
      </c>
      <c r="U1824" s="213">
        <f t="shared" si="449"/>
        <v>0</v>
      </c>
      <c r="V1824" s="213">
        <f t="shared" si="449"/>
        <v>0</v>
      </c>
      <c r="W1824" s="213">
        <f t="shared" si="449"/>
        <v>0</v>
      </c>
      <c r="X1824" s="213">
        <f t="shared" si="450"/>
        <v>0</v>
      </c>
      <c r="Y1824" s="213" t="s">
        <v>1</v>
      </c>
      <c r="Z1824" s="213">
        <v>1.4</v>
      </c>
      <c r="AA1824" s="102">
        <v>1</v>
      </c>
      <c r="AB1824" s="194">
        <v>116479.99999999999</v>
      </c>
      <c r="AC1824" s="194"/>
      <c r="AD1824" s="194"/>
      <c r="AE1824" s="213">
        <f t="shared" si="451"/>
        <v>116479.99999999999</v>
      </c>
      <c r="AF1824" s="213" t="s">
        <v>1</v>
      </c>
      <c r="AG1824" s="213">
        <v>1.4</v>
      </c>
      <c r="AH1824" s="102">
        <v>1</v>
      </c>
      <c r="AI1824" s="194">
        <v>116479.99999999999</v>
      </c>
      <c r="AJ1824" s="194"/>
      <c r="AK1824" s="194"/>
      <c r="AL1824" s="213">
        <f t="shared" si="452"/>
        <v>116479.99999999999</v>
      </c>
    </row>
    <row r="1825" spans="1:38" ht="40.5">
      <c r="A1825" s="194">
        <v>20</v>
      </c>
      <c r="B1825" s="102" t="s">
        <v>8311</v>
      </c>
      <c r="C1825" s="102" t="s">
        <v>5283</v>
      </c>
      <c r="D1825" s="213">
        <v>2004</v>
      </c>
      <c r="E1825" s="237" t="s">
        <v>1098</v>
      </c>
      <c r="F1825" s="213" t="s">
        <v>1</v>
      </c>
      <c r="G1825" s="213" t="s">
        <v>1</v>
      </c>
      <c r="H1825" s="213">
        <v>1</v>
      </c>
      <c r="I1825" s="102">
        <v>1</v>
      </c>
      <c r="J1825" s="194">
        <v>104000</v>
      </c>
      <c r="K1825" s="194"/>
      <c r="L1825" s="194"/>
      <c r="M1825" s="213">
        <f t="shared" si="455"/>
        <v>104000</v>
      </c>
      <c r="N1825" s="213">
        <v>1</v>
      </c>
      <c r="O1825" s="102">
        <v>1</v>
      </c>
      <c r="P1825" s="194">
        <v>104000</v>
      </c>
      <c r="Q1825" s="194"/>
      <c r="R1825" s="194"/>
      <c r="S1825" s="213">
        <f t="shared" si="456"/>
        <v>104000</v>
      </c>
      <c r="T1825" s="213">
        <f t="shared" si="449"/>
        <v>0</v>
      </c>
      <c r="U1825" s="213">
        <f t="shared" si="449"/>
        <v>0</v>
      </c>
      <c r="V1825" s="213">
        <f t="shared" si="449"/>
        <v>0</v>
      </c>
      <c r="W1825" s="213">
        <f t="shared" si="449"/>
        <v>0</v>
      </c>
      <c r="X1825" s="213">
        <f t="shared" si="450"/>
        <v>0</v>
      </c>
      <c r="Y1825" s="213" t="s">
        <v>1</v>
      </c>
      <c r="Z1825" s="213">
        <v>1</v>
      </c>
      <c r="AA1825" s="102">
        <v>1</v>
      </c>
      <c r="AB1825" s="194">
        <v>104000</v>
      </c>
      <c r="AC1825" s="194"/>
      <c r="AD1825" s="194"/>
      <c r="AE1825" s="213">
        <f t="shared" si="451"/>
        <v>104000</v>
      </c>
      <c r="AF1825" s="213" t="s">
        <v>1</v>
      </c>
      <c r="AG1825" s="213">
        <v>1</v>
      </c>
      <c r="AH1825" s="102">
        <v>1</v>
      </c>
      <c r="AI1825" s="194">
        <v>104000</v>
      </c>
      <c r="AJ1825" s="194"/>
      <c r="AK1825" s="194"/>
      <c r="AL1825" s="213">
        <f t="shared" si="452"/>
        <v>104000</v>
      </c>
    </row>
    <row r="1826" spans="1:38">
      <c r="A1826" s="194">
        <v>21</v>
      </c>
      <c r="B1826" s="102" t="s">
        <v>8312</v>
      </c>
      <c r="C1826" s="102" t="s">
        <v>5283</v>
      </c>
      <c r="D1826" s="213">
        <v>1993</v>
      </c>
      <c r="E1826" s="213" t="s">
        <v>1096</v>
      </c>
      <c r="F1826" s="213" t="s">
        <v>1</v>
      </c>
      <c r="G1826" s="213" t="s">
        <v>1</v>
      </c>
      <c r="H1826" s="213">
        <v>1.6</v>
      </c>
      <c r="I1826" s="102">
        <v>1</v>
      </c>
      <c r="J1826" s="194">
        <v>133120</v>
      </c>
      <c r="K1826" s="194"/>
      <c r="L1826" s="194"/>
      <c r="M1826" s="213">
        <f>+J1826+K1826+L1826</f>
        <v>133120</v>
      </c>
      <c r="N1826" s="213">
        <v>1.6</v>
      </c>
      <c r="O1826" s="102">
        <v>1</v>
      </c>
      <c r="P1826" s="194">
        <v>133120</v>
      </c>
      <c r="Q1826" s="194"/>
      <c r="R1826" s="194"/>
      <c r="S1826" s="213">
        <f>P1826+Q1826+R1826</f>
        <v>133120</v>
      </c>
      <c r="T1826" s="213">
        <f t="shared" si="449"/>
        <v>0</v>
      </c>
      <c r="U1826" s="213">
        <f t="shared" si="449"/>
        <v>0</v>
      </c>
      <c r="V1826" s="213">
        <f t="shared" si="449"/>
        <v>0</v>
      </c>
      <c r="W1826" s="213">
        <f t="shared" si="449"/>
        <v>0</v>
      </c>
      <c r="X1826" s="213">
        <f t="shared" si="450"/>
        <v>0</v>
      </c>
      <c r="Y1826" s="213" t="s">
        <v>1</v>
      </c>
      <c r="Z1826" s="213">
        <v>1.6</v>
      </c>
      <c r="AA1826" s="102">
        <v>1</v>
      </c>
      <c r="AB1826" s="194">
        <v>133120</v>
      </c>
      <c r="AC1826" s="194"/>
      <c r="AD1826" s="194"/>
      <c r="AE1826" s="213">
        <f t="shared" si="451"/>
        <v>133120</v>
      </c>
      <c r="AF1826" s="213" t="s">
        <v>1</v>
      </c>
      <c r="AG1826" s="213">
        <v>1.6</v>
      </c>
      <c r="AH1826" s="102">
        <v>1</v>
      </c>
      <c r="AI1826" s="194">
        <v>133120</v>
      </c>
      <c r="AJ1826" s="194"/>
      <c r="AK1826" s="194"/>
      <c r="AL1826" s="213">
        <f t="shared" si="452"/>
        <v>133120</v>
      </c>
    </row>
    <row r="1827" spans="1:38">
      <c r="A1827" s="194">
        <v>22</v>
      </c>
      <c r="B1827" s="102" t="s">
        <v>6954</v>
      </c>
      <c r="C1827" s="102" t="s">
        <v>5283</v>
      </c>
      <c r="D1827" s="213">
        <v>1980</v>
      </c>
      <c r="E1827" s="213" t="s">
        <v>1096</v>
      </c>
      <c r="F1827" s="213" t="s">
        <v>1</v>
      </c>
      <c r="G1827" s="213" t="s">
        <v>1</v>
      </c>
      <c r="H1827" s="213">
        <v>1.6</v>
      </c>
      <c r="I1827" s="102">
        <v>1</v>
      </c>
      <c r="J1827" s="194">
        <v>133120</v>
      </c>
      <c r="K1827" s="194"/>
      <c r="L1827" s="194"/>
      <c r="M1827" s="213">
        <f t="shared" ref="M1827:M1835" si="457">+J1827+K1827+L1827</f>
        <v>133120</v>
      </c>
      <c r="N1827" s="213">
        <v>1.6</v>
      </c>
      <c r="O1827" s="102">
        <v>1</v>
      </c>
      <c r="P1827" s="194">
        <v>133120</v>
      </c>
      <c r="Q1827" s="194"/>
      <c r="R1827" s="194"/>
      <c r="S1827" s="213">
        <f t="shared" ref="S1827:S1835" si="458">P1827+Q1827+R1827</f>
        <v>133120</v>
      </c>
      <c r="T1827" s="213">
        <f t="shared" si="449"/>
        <v>0</v>
      </c>
      <c r="U1827" s="213">
        <f t="shared" si="449"/>
        <v>0</v>
      </c>
      <c r="V1827" s="213">
        <f t="shared" si="449"/>
        <v>0</v>
      </c>
      <c r="W1827" s="213">
        <f t="shared" si="449"/>
        <v>0</v>
      </c>
      <c r="X1827" s="213">
        <f t="shared" si="450"/>
        <v>0</v>
      </c>
      <c r="Y1827" s="213" t="s">
        <v>1</v>
      </c>
      <c r="Z1827" s="213">
        <v>1.6</v>
      </c>
      <c r="AA1827" s="102">
        <v>1</v>
      </c>
      <c r="AB1827" s="194">
        <v>133120</v>
      </c>
      <c r="AC1827" s="194"/>
      <c r="AD1827" s="194"/>
      <c r="AE1827" s="213">
        <f t="shared" si="451"/>
        <v>133120</v>
      </c>
      <c r="AF1827" s="213" t="s">
        <v>1</v>
      </c>
      <c r="AG1827" s="213">
        <v>1.6</v>
      </c>
      <c r="AH1827" s="102">
        <v>1</v>
      </c>
      <c r="AI1827" s="194">
        <v>133120</v>
      </c>
      <c r="AJ1827" s="194"/>
      <c r="AK1827" s="194"/>
      <c r="AL1827" s="213">
        <f t="shared" si="452"/>
        <v>133120</v>
      </c>
    </row>
    <row r="1828" spans="1:38">
      <c r="A1828" s="194">
        <v>23</v>
      </c>
      <c r="B1828" s="102" t="s">
        <v>5610</v>
      </c>
      <c r="C1828" s="102" t="s">
        <v>5283</v>
      </c>
      <c r="D1828" s="213">
        <v>1994</v>
      </c>
      <c r="E1828" s="213" t="s">
        <v>1146</v>
      </c>
      <c r="F1828" s="213" t="s">
        <v>1</v>
      </c>
      <c r="G1828" s="213" t="s">
        <v>1</v>
      </c>
      <c r="H1828" s="213">
        <v>1</v>
      </c>
      <c r="I1828" s="102">
        <v>1</v>
      </c>
      <c r="J1828" s="194">
        <v>104000</v>
      </c>
      <c r="K1828" s="194"/>
      <c r="L1828" s="194"/>
      <c r="M1828" s="213">
        <f t="shared" si="457"/>
        <v>104000</v>
      </c>
      <c r="N1828" s="213">
        <v>1</v>
      </c>
      <c r="O1828" s="102">
        <v>1</v>
      </c>
      <c r="P1828" s="194">
        <v>104000</v>
      </c>
      <c r="Q1828" s="194"/>
      <c r="R1828" s="194"/>
      <c r="S1828" s="213">
        <f t="shared" si="458"/>
        <v>104000</v>
      </c>
      <c r="T1828" s="213">
        <f t="shared" si="449"/>
        <v>0</v>
      </c>
      <c r="U1828" s="213">
        <f t="shared" si="449"/>
        <v>0</v>
      </c>
      <c r="V1828" s="213">
        <f t="shared" si="449"/>
        <v>0</v>
      </c>
      <c r="W1828" s="213">
        <f t="shared" si="449"/>
        <v>0</v>
      </c>
      <c r="X1828" s="213">
        <f t="shared" si="450"/>
        <v>0</v>
      </c>
      <c r="Y1828" s="213" t="s">
        <v>1</v>
      </c>
      <c r="Z1828" s="213">
        <v>1</v>
      </c>
      <c r="AA1828" s="102">
        <v>1</v>
      </c>
      <c r="AB1828" s="194">
        <v>104000</v>
      </c>
      <c r="AC1828" s="194"/>
      <c r="AD1828" s="194"/>
      <c r="AE1828" s="213">
        <f t="shared" si="451"/>
        <v>104000</v>
      </c>
      <c r="AF1828" s="213" t="s">
        <v>1</v>
      </c>
      <c r="AG1828" s="213">
        <v>1</v>
      </c>
      <c r="AH1828" s="102">
        <v>1</v>
      </c>
      <c r="AI1828" s="194">
        <v>104000</v>
      </c>
      <c r="AJ1828" s="194"/>
      <c r="AK1828" s="194"/>
      <c r="AL1828" s="213">
        <f t="shared" si="452"/>
        <v>104000</v>
      </c>
    </row>
    <row r="1829" spans="1:38">
      <c r="A1829" s="194">
        <v>24</v>
      </c>
      <c r="B1829" s="102" t="s">
        <v>5611</v>
      </c>
      <c r="C1829" s="102" t="s">
        <v>5283</v>
      </c>
      <c r="D1829" s="213">
        <v>2004</v>
      </c>
      <c r="E1829" s="213" t="s">
        <v>1146</v>
      </c>
      <c r="F1829" s="213" t="s">
        <v>1</v>
      </c>
      <c r="G1829" s="213" t="s">
        <v>1</v>
      </c>
      <c r="H1829" s="213">
        <v>1</v>
      </c>
      <c r="I1829" s="102">
        <v>1</v>
      </c>
      <c r="J1829" s="194">
        <v>104000</v>
      </c>
      <c r="K1829" s="194"/>
      <c r="L1829" s="194"/>
      <c r="M1829" s="213">
        <f t="shared" si="457"/>
        <v>104000</v>
      </c>
      <c r="N1829" s="213">
        <v>1</v>
      </c>
      <c r="O1829" s="102">
        <v>1</v>
      </c>
      <c r="P1829" s="194">
        <v>104000</v>
      </c>
      <c r="Q1829" s="194"/>
      <c r="R1829" s="194"/>
      <c r="S1829" s="213">
        <f t="shared" si="458"/>
        <v>104000</v>
      </c>
      <c r="T1829" s="213">
        <f t="shared" si="449"/>
        <v>0</v>
      </c>
      <c r="U1829" s="213">
        <f t="shared" si="449"/>
        <v>0</v>
      </c>
      <c r="V1829" s="213">
        <f t="shared" si="449"/>
        <v>0</v>
      </c>
      <c r="W1829" s="213">
        <f t="shared" si="449"/>
        <v>0</v>
      </c>
      <c r="X1829" s="213">
        <f t="shared" si="450"/>
        <v>0</v>
      </c>
      <c r="Y1829" s="213" t="s">
        <v>1</v>
      </c>
      <c r="Z1829" s="213">
        <v>1</v>
      </c>
      <c r="AA1829" s="102">
        <v>1</v>
      </c>
      <c r="AB1829" s="194">
        <v>104000</v>
      </c>
      <c r="AC1829" s="194"/>
      <c r="AD1829" s="194"/>
      <c r="AE1829" s="213">
        <f t="shared" si="451"/>
        <v>104000</v>
      </c>
      <c r="AF1829" s="213" t="s">
        <v>1</v>
      </c>
      <c r="AG1829" s="213">
        <v>1</v>
      </c>
      <c r="AH1829" s="102">
        <v>1</v>
      </c>
      <c r="AI1829" s="194">
        <v>104000</v>
      </c>
      <c r="AJ1829" s="194"/>
      <c r="AK1829" s="194"/>
      <c r="AL1829" s="213">
        <f t="shared" si="452"/>
        <v>104000</v>
      </c>
    </row>
    <row r="1830" spans="1:38">
      <c r="A1830" s="194">
        <v>25</v>
      </c>
      <c r="B1830" s="102" t="s">
        <v>1867</v>
      </c>
      <c r="C1830" s="102" t="s">
        <v>5282</v>
      </c>
      <c r="D1830" s="213">
        <v>1964</v>
      </c>
      <c r="E1830" s="213" t="s">
        <v>1146</v>
      </c>
      <c r="F1830" s="213" t="s">
        <v>1</v>
      </c>
      <c r="G1830" s="213" t="s">
        <v>1</v>
      </c>
      <c r="H1830" s="213">
        <v>1</v>
      </c>
      <c r="I1830" s="102">
        <v>1</v>
      </c>
      <c r="J1830" s="194">
        <v>95625</v>
      </c>
      <c r="K1830" s="194"/>
      <c r="L1830" s="194"/>
      <c r="M1830" s="213">
        <f t="shared" si="457"/>
        <v>95625</v>
      </c>
      <c r="N1830" s="213">
        <v>1</v>
      </c>
      <c r="O1830" s="102">
        <v>1</v>
      </c>
      <c r="P1830" s="194">
        <v>95625</v>
      </c>
      <c r="Q1830" s="194"/>
      <c r="R1830" s="194"/>
      <c r="S1830" s="213">
        <f t="shared" si="458"/>
        <v>95625</v>
      </c>
      <c r="T1830" s="213">
        <f t="shared" si="449"/>
        <v>0</v>
      </c>
      <c r="U1830" s="213">
        <f t="shared" si="449"/>
        <v>0</v>
      </c>
      <c r="V1830" s="213">
        <f t="shared" si="449"/>
        <v>0</v>
      </c>
      <c r="W1830" s="213">
        <f t="shared" si="449"/>
        <v>0</v>
      </c>
      <c r="X1830" s="213">
        <f t="shared" si="450"/>
        <v>0</v>
      </c>
      <c r="Y1830" s="213" t="s">
        <v>1</v>
      </c>
      <c r="Z1830" s="213">
        <v>1</v>
      </c>
      <c r="AA1830" s="102">
        <v>1</v>
      </c>
      <c r="AB1830" s="194">
        <v>95625</v>
      </c>
      <c r="AC1830" s="194"/>
      <c r="AD1830" s="194"/>
      <c r="AE1830" s="213">
        <f t="shared" si="451"/>
        <v>95625</v>
      </c>
      <c r="AF1830" s="213" t="s">
        <v>1</v>
      </c>
      <c r="AG1830" s="213">
        <v>1</v>
      </c>
      <c r="AH1830" s="102">
        <v>1</v>
      </c>
      <c r="AI1830" s="194">
        <v>95625</v>
      </c>
      <c r="AJ1830" s="194"/>
      <c r="AK1830" s="194"/>
      <c r="AL1830" s="213">
        <f t="shared" si="452"/>
        <v>95625</v>
      </c>
    </row>
    <row r="1831" spans="1:38">
      <c r="A1831" s="194">
        <v>26</v>
      </c>
      <c r="B1831" s="102" t="s">
        <v>1281</v>
      </c>
      <c r="C1831" s="102" t="s">
        <v>5282</v>
      </c>
      <c r="D1831" s="213">
        <v>2005</v>
      </c>
      <c r="E1831" s="213" t="s">
        <v>1146</v>
      </c>
      <c r="F1831" s="213" t="s">
        <v>1</v>
      </c>
      <c r="G1831" s="213" t="s">
        <v>1</v>
      </c>
      <c r="H1831" s="213">
        <v>1</v>
      </c>
      <c r="I1831" s="102">
        <v>1</v>
      </c>
      <c r="J1831" s="194">
        <v>104000</v>
      </c>
      <c r="K1831" s="194"/>
      <c r="L1831" s="194"/>
      <c r="M1831" s="213">
        <f t="shared" si="457"/>
        <v>104000</v>
      </c>
      <c r="N1831" s="213">
        <v>1</v>
      </c>
      <c r="O1831" s="102">
        <v>1</v>
      </c>
      <c r="P1831" s="194">
        <v>104000</v>
      </c>
      <c r="Q1831" s="194"/>
      <c r="R1831" s="194"/>
      <c r="S1831" s="213">
        <f t="shared" si="458"/>
        <v>104000</v>
      </c>
      <c r="T1831" s="213">
        <f t="shared" si="449"/>
        <v>0</v>
      </c>
      <c r="U1831" s="213">
        <f t="shared" si="449"/>
        <v>0</v>
      </c>
      <c r="V1831" s="213">
        <f t="shared" si="449"/>
        <v>0</v>
      </c>
      <c r="W1831" s="213">
        <f t="shared" si="449"/>
        <v>0</v>
      </c>
      <c r="X1831" s="213">
        <f t="shared" si="450"/>
        <v>0</v>
      </c>
      <c r="Y1831" s="213" t="s">
        <v>1</v>
      </c>
      <c r="Z1831" s="213">
        <v>1</v>
      </c>
      <c r="AA1831" s="102">
        <v>1</v>
      </c>
      <c r="AB1831" s="194">
        <v>104000</v>
      </c>
      <c r="AC1831" s="194"/>
      <c r="AD1831" s="194"/>
      <c r="AE1831" s="213">
        <f t="shared" si="451"/>
        <v>104000</v>
      </c>
      <c r="AF1831" s="213" t="s">
        <v>1</v>
      </c>
      <c r="AG1831" s="213">
        <v>1</v>
      </c>
      <c r="AH1831" s="102">
        <v>1</v>
      </c>
      <c r="AI1831" s="194">
        <v>104000</v>
      </c>
      <c r="AJ1831" s="194"/>
      <c r="AK1831" s="194"/>
      <c r="AL1831" s="213">
        <f t="shared" si="452"/>
        <v>104000</v>
      </c>
    </row>
    <row r="1832" spans="1:38">
      <c r="A1832" s="194">
        <v>27</v>
      </c>
      <c r="B1832" s="102" t="s">
        <v>1314</v>
      </c>
      <c r="C1832" s="102" t="s">
        <v>5282</v>
      </c>
      <c r="D1832" s="213">
        <v>1988</v>
      </c>
      <c r="E1832" s="213" t="s">
        <v>1146</v>
      </c>
      <c r="F1832" s="213" t="s">
        <v>1</v>
      </c>
      <c r="G1832" s="213" t="s">
        <v>1</v>
      </c>
      <c r="H1832" s="213">
        <v>1</v>
      </c>
      <c r="I1832" s="102">
        <v>1</v>
      </c>
      <c r="J1832" s="194">
        <v>104000</v>
      </c>
      <c r="K1832" s="194"/>
      <c r="L1832" s="194"/>
      <c r="M1832" s="213">
        <f t="shared" si="457"/>
        <v>104000</v>
      </c>
      <c r="N1832" s="213">
        <v>1</v>
      </c>
      <c r="O1832" s="102">
        <v>1</v>
      </c>
      <c r="P1832" s="194">
        <v>104000</v>
      </c>
      <c r="Q1832" s="194"/>
      <c r="R1832" s="194"/>
      <c r="S1832" s="213">
        <f t="shared" si="458"/>
        <v>104000</v>
      </c>
      <c r="T1832" s="213">
        <f t="shared" si="449"/>
        <v>0</v>
      </c>
      <c r="U1832" s="213">
        <f t="shared" si="449"/>
        <v>0</v>
      </c>
      <c r="V1832" s="213">
        <f t="shared" si="449"/>
        <v>0</v>
      </c>
      <c r="W1832" s="213">
        <f t="shared" si="449"/>
        <v>0</v>
      </c>
      <c r="X1832" s="213">
        <f t="shared" si="450"/>
        <v>0</v>
      </c>
      <c r="Y1832" s="213" t="s">
        <v>1</v>
      </c>
      <c r="Z1832" s="213">
        <v>1</v>
      </c>
      <c r="AA1832" s="102">
        <v>1</v>
      </c>
      <c r="AB1832" s="194">
        <v>104000</v>
      </c>
      <c r="AC1832" s="194"/>
      <c r="AD1832" s="194"/>
      <c r="AE1832" s="213">
        <f t="shared" si="451"/>
        <v>104000</v>
      </c>
      <c r="AF1832" s="213" t="s">
        <v>1</v>
      </c>
      <c r="AG1832" s="213">
        <v>1</v>
      </c>
      <c r="AH1832" s="102">
        <v>1</v>
      </c>
      <c r="AI1832" s="194">
        <v>104000</v>
      </c>
      <c r="AJ1832" s="194"/>
      <c r="AK1832" s="194"/>
      <c r="AL1832" s="213">
        <f t="shared" si="452"/>
        <v>104000</v>
      </c>
    </row>
    <row r="1833" spans="1:38">
      <c r="A1833" s="194">
        <v>28</v>
      </c>
      <c r="B1833" s="102" t="s">
        <v>1315</v>
      </c>
      <c r="C1833" s="102" t="s">
        <v>5282</v>
      </c>
      <c r="D1833" s="213">
        <v>1954</v>
      </c>
      <c r="E1833" s="213" t="s">
        <v>1103</v>
      </c>
      <c r="F1833" s="213" t="s">
        <v>1</v>
      </c>
      <c r="G1833" s="213" t="s">
        <v>1</v>
      </c>
      <c r="H1833" s="213">
        <v>1</v>
      </c>
      <c r="I1833" s="102">
        <v>1</v>
      </c>
      <c r="J1833" s="194">
        <v>95625</v>
      </c>
      <c r="K1833" s="194"/>
      <c r="L1833" s="194"/>
      <c r="M1833" s="213">
        <f t="shared" si="457"/>
        <v>95625</v>
      </c>
      <c r="N1833" s="213">
        <v>1</v>
      </c>
      <c r="O1833" s="102">
        <v>1</v>
      </c>
      <c r="P1833" s="194">
        <v>95625</v>
      </c>
      <c r="Q1833" s="194"/>
      <c r="R1833" s="194"/>
      <c r="S1833" s="213">
        <f t="shared" si="458"/>
        <v>95625</v>
      </c>
      <c r="T1833" s="213">
        <f t="shared" si="449"/>
        <v>0</v>
      </c>
      <c r="U1833" s="213">
        <f t="shared" si="449"/>
        <v>0</v>
      </c>
      <c r="V1833" s="213">
        <f t="shared" si="449"/>
        <v>0</v>
      </c>
      <c r="W1833" s="213">
        <f t="shared" si="449"/>
        <v>0</v>
      </c>
      <c r="X1833" s="213">
        <f t="shared" si="450"/>
        <v>0</v>
      </c>
      <c r="Y1833" s="213" t="s">
        <v>1</v>
      </c>
      <c r="Z1833" s="213">
        <v>1</v>
      </c>
      <c r="AA1833" s="102">
        <v>1</v>
      </c>
      <c r="AB1833" s="194">
        <v>95625</v>
      </c>
      <c r="AC1833" s="194"/>
      <c r="AD1833" s="194"/>
      <c r="AE1833" s="213">
        <f t="shared" si="451"/>
        <v>95625</v>
      </c>
      <c r="AF1833" s="213" t="s">
        <v>1</v>
      </c>
      <c r="AG1833" s="213">
        <v>1</v>
      </c>
      <c r="AH1833" s="102">
        <v>1</v>
      </c>
      <c r="AI1833" s="194">
        <v>95625</v>
      </c>
      <c r="AJ1833" s="194"/>
      <c r="AK1833" s="194"/>
      <c r="AL1833" s="213">
        <f t="shared" si="452"/>
        <v>95625</v>
      </c>
    </row>
    <row r="1834" spans="1:38">
      <c r="A1834" s="194">
        <v>29</v>
      </c>
      <c r="B1834" s="102" t="s">
        <v>1290</v>
      </c>
      <c r="C1834" s="102" t="s">
        <v>5282</v>
      </c>
      <c r="D1834" s="213">
        <v>1956</v>
      </c>
      <c r="E1834" s="213" t="s">
        <v>1103</v>
      </c>
      <c r="F1834" s="213" t="s">
        <v>1</v>
      </c>
      <c r="G1834" s="213" t="s">
        <v>1</v>
      </c>
      <c r="H1834" s="213">
        <v>1</v>
      </c>
      <c r="I1834" s="102">
        <v>1</v>
      </c>
      <c r="J1834" s="194">
        <v>95625</v>
      </c>
      <c r="K1834" s="194"/>
      <c r="L1834" s="194"/>
      <c r="M1834" s="213">
        <f t="shared" si="457"/>
        <v>95625</v>
      </c>
      <c r="N1834" s="213">
        <v>1</v>
      </c>
      <c r="O1834" s="102">
        <v>1</v>
      </c>
      <c r="P1834" s="194">
        <v>95625</v>
      </c>
      <c r="Q1834" s="194"/>
      <c r="R1834" s="194"/>
      <c r="S1834" s="213">
        <f t="shared" si="458"/>
        <v>95625</v>
      </c>
      <c r="T1834" s="213">
        <f t="shared" si="449"/>
        <v>0</v>
      </c>
      <c r="U1834" s="213">
        <f t="shared" si="449"/>
        <v>0</v>
      </c>
      <c r="V1834" s="213">
        <f t="shared" si="449"/>
        <v>0</v>
      </c>
      <c r="W1834" s="213">
        <f t="shared" si="449"/>
        <v>0</v>
      </c>
      <c r="X1834" s="213">
        <f t="shared" si="450"/>
        <v>0</v>
      </c>
      <c r="Y1834" s="213" t="s">
        <v>1</v>
      </c>
      <c r="Z1834" s="213">
        <v>1</v>
      </c>
      <c r="AA1834" s="102">
        <v>1</v>
      </c>
      <c r="AB1834" s="194">
        <v>95625</v>
      </c>
      <c r="AC1834" s="194"/>
      <c r="AD1834" s="194"/>
      <c r="AE1834" s="213">
        <f t="shared" si="451"/>
        <v>95625</v>
      </c>
      <c r="AF1834" s="213" t="s">
        <v>1</v>
      </c>
      <c r="AG1834" s="213">
        <v>1</v>
      </c>
      <c r="AH1834" s="102">
        <v>1</v>
      </c>
      <c r="AI1834" s="194">
        <v>95625</v>
      </c>
      <c r="AJ1834" s="194"/>
      <c r="AK1834" s="194"/>
      <c r="AL1834" s="213">
        <f t="shared" si="452"/>
        <v>95625</v>
      </c>
    </row>
    <row r="1835" spans="1:38">
      <c r="A1835" s="194">
        <v>30</v>
      </c>
      <c r="B1835" s="102" t="s">
        <v>1291</v>
      </c>
      <c r="C1835" s="102" t="s">
        <v>5282</v>
      </c>
      <c r="D1835" s="213">
        <v>1959</v>
      </c>
      <c r="E1835" s="213" t="s">
        <v>1103</v>
      </c>
      <c r="F1835" s="213" t="s">
        <v>1</v>
      </c>
      <c r="G1835" s="213" t="s">
        <v>1</v>
      </c>
      <c r="H1835" s="213">
        <v>1</v>
      </c>
      <c r="I1835" s="102">
        <v>1</v>
      </c>
      <c r="J1835" s="194">
        <v>95625</v>
      </c>
      <c r="K1835" s="194"/>
      <c r="L1835" s="194"/>
      <c r="M1835" s="213">
        <f t="shared" si="457"/>
        <v>95625</v>
      </c>
      <c r="N1835" s="213">
        <v>1</v>
      </c>
      <c r="O1835" s="102">
        <v>1</v>
      </c>
      <c r="P1835" s="194">
        <v>95625</v>
      </c>
      <c r="Q1835" s="194"/>
      <c r="R1835" s="194"/>
      <c r="S1835" s="213">
        <f t="shared" si="458"/>
        <v>95625</v>
      </c>
      <c r="T1835" s="213">
        <f t="shared" si="449"/>
        <v>0</v>
      </c>
      <c r="U1835" s="213">
        <f t="shared" si="449"/>
        <v>0</v>
      </c>
      <c r="V1835" s="213">
        <f t="shared" si="449"/>
        <v>0</v>
      </c>
      <c r="W1835" s="213">
        <f t="shared" si="449"/>
        <v>0</v>
      </c>
      <c r="X1835" s="213">
        <f t="shared" si="450"/>
        <v>0</v>
      </c>
      <c r="Y1835" s="213" t="s">
        <v>1</v>
      </c>
      <c r="Z1835" s="213">
        <v>1</v>
      </c>
      <c r="AA1835" s="102">
        <v>1</v>
      </c>
      <c r="AB1835" s="194">
        <v>95625</v>
      </c>
      <c r="AC1835" s="194"/>
      <c r="AD1835" s="194"/>
      <c r="AE1835" s="213">
        <f t="shared" si="451"/>
        <v>95625</v>
      </c>
      <c r="AF1835" s="213" t="s">
        <v>1</v>
      </c>
      <c r="AG1835" s="213">
        <v>1</v>
      </c>
      <c r="AH1835" s="102">
        <v>1</v>
      </c>
      <c r="AI1835" s="194">
        <v>95625</v>
      </c>
      <c r="AJ1835" s="194"/>
      <c r="AK1835" s="194"/>
      <c r="AL1835" s="213">
        <f t="shared" si="452"/>
        <v>95625</v>
      </c>
    </row>
    <row r="1836" spans="1:38">
      <c r="A1836" s="194">
        <v>31</v>
      </c>
      <c r="B1836" s="102" t="s">
        <v>1292</v>
      </c>
      <c r="C1836" s="102" t="s">
        <v>5282</v>
      </c>
      <c r="D1836" s="213">
        <v>1956</v>
      </c>
      <c r="E1836" s="213" t="s">
        <v>1103</v>
      </c>
      <c r="F1836" s="213" t="s">
        <v>1</v>
      </c>
      <c r="G1836" s="213" t="s">
        <v>1</v>
      </c>
      <c r="H1836" s="213">
        <v>1</v>
      </c>
      <c r="I1836" s="102">
        <v>1</v>
      </c>
      <c r="J1836" s="194">
        <v>95625</v>
      </c>
      <c r="K1836" s="194"/>
      <c r="L1836" s="194"/>
      <c r="M1836" s="213">
        <f>+J1836+K1836+L1836</f>
        <v>95625</v>
      </c>
      <c r="N1836" s="213">
        <v>1</v>
      </c>
      <c r="O1836" s="102">
        <v>1</v>
      </c>
      <c r="P1836" s="194">
        <v>95625</v>
      </c>
      <c r="Q1836" s="194"/>
      <c r="R1836" s="194"/>
      <c r="S1836" s="213">
        <f>P1836+Q1836+R1836</f>
        <v>95625</v>
      </c>
      <c r="T1836" s="213">
        <f t="shared" si="449"/>
        <v>0</v>
      </c>
      <c r="U1836" s="213">
        <f t="shared" si="449"/>
        <v>0</v>
      </c>
      <c r="V1836" s="213">
        <f t="shared" si="449"/>
        <v>0</v>
      </c>
      <c r="W1836" s="213">
        <f t="shared" si="449"/>
        <v>0</v>
      </c>
      <c r="X1836" s="213">
        <f t="shared" si="450"/>
        <v>0</v>
      </c>
      <c r="Y1836" s="213" t="s">
        <v>1</v>
      </c>
      <c r="Z1836" s="213">
        <v>1</v>
      </c>
      <c r="AA1836" s="102">
        <v>1</v>
      </c>
      <c r="AB1836" s="194">
        <v>95625</v>
      </c>
      <c r="AC1836" s="194"/>
      <c r="AD1836" s="194"/>
      <c r="AE1836" s="213">
        <f t="shared" si="451"/>
        <v>95625</v>
      </c>
      <c r="AF1836" s="213" t="s">
        <v>1</v>
      </c>
      <c r="AG1836" s="213">
        <v>1</v>
      </c>
      <c r="AH1836" s="102">
        <v>1</v>
      </c>
      <c r="AI1836" s="194">
        <v>95625</v>
      </c>
      <c r="AJ1836" s="194"/>
      <c r="AK1836" s="194"/>
      <c r="AL1836" s="213">
        <f t="shared" si="452"/>
        <v>95625</v>
      </c>
    </row>
    <row r="1837" spans="1:38">
      <c r="A1837" s="194">
        <v>32</v>
      </c>
      <c r="B1837" s="102" t="s">
        <v>1293</v>
      </c>
      <c r="C1837" s="102" t="s">
        <v>5282</v>
      </c>
      <c r="D1837" s="213">
        <v>1959</v>
      </c>
      <c r="E1837" s="213" t="s">
        <v>1103</v>
      </c>
      <c r="F1837" s="213" t="s">
        <v>1</v>
      </c>
      <c r="G1837" s="213" t="s">
        <v>1</v>
      </c>
      <c r="H1837" s="213">
        <v>1</v>
      </c>
      <c r="I1837" s="102">
        <v>1</v>
      </c>
      <c r="J1837" s="194">
        <v>95625</v>
      </c>
      <c r="K1837" s="194"/>
      <c r="L1837" s="194"/>
      <c r="M1837" s="213">
        <f t="shared" ref="M1837:M1866" si="459">+J1837+K1837+L1837</f>
        <v>95625</v>
      </c>
      <c r="N1837" s="213">
        <v>1</v>
      </c>
      <c r="O1837" s="102">
        <v>1</v>
      </c>
      <c r="P1837" s="194">
        <v>95625</v>
      </c>
      <c r="Q1837" s="194"/>
      <c r="R1837" s="194"/>
      <c r="S1837" s="213">
        <f t="shared" ref="S1837:S1866" si="460">P1837+Q1837+R1837</f>
        <v>95625</v>
      </c>
      <c r="T1837" s="213">
        <f t="shared" si="449"/>
        <v>0</v>
      </c>
      <c r="U1837" s="213">
        <f t="shared" si="449"/>
        <v>0</v>
      </c>
      <c r="V1837" s="213">
        <f t="shared" si="449"/>
        <v>0</v>
      </c>
      <c r="W1837" s="213">
        <f t="shared" si="449"/>
        <v>0</v>
      </c>
      <c r="X1837" s="213">
        <f t="shared" si="450"/>
        <v>0</v>
      </c>
      <c r="Y1837" s="213" t="s">
        <v>1</v>
      </c>
      <c r="Z1837" s="213">
        <v>1</v>
      </c>
      <c r="AA1837" s="102">
        <v>1</v>
      </c>
      <c r="AB1837" s="194">
        <v>95625</v>
      </c>
      <c r="AC1837" s="194"/>
      <c r="AD1837" s="194"/>
      <c r="AE1837" s="213">
        <f t="shared" si="451"/>
        <v>95625</v>
      </c>
      <c r="AF1837" s="213" t="s">
        <v>1</v>
      </c>
      <c r="AG1837" s="213">
        <v>1</v>
      </c>
      <c r="AH1837" s="102">
        <v>1</v>
      </c>
      <c r="AI1837" s="194">
        <v>95625</v>
      </c>
      <c r="AJ1837" s="194"/>
      <c r="AK1837" s="194"/>
      <c r="AL1837" s="213">
        <f t="shared" si="452"/>
        <v>95625</v>
      </c>
    </row>
    <row r="1838" spans="1:38">
      <c r="A1838" s="194">
        <v>33</v>
      </c>
      <c r="B1838" s="102" t="s">
        <v>1294</v>
      </c>
      <c r="C1838" s="102" t="s">
        <v>5282</v>
      </c>
      <c r="D1838" s="213">
        <v>1962</v>
      </c>
      <c r="E1838" s="213" t="s">
        <v>1103</v>
      </c>
      <c r="F1838" s="213" t="s">
        <v>1</v>
      </c>
      <c r="G1838" s="213" t="s">
        <v>1</v>
      </c>
      <c r="H1838" s="213">
        <v>1</v>
      </c>
      <c r="I1838" s="102">
        <v>1</v>
      </c>
      <c r="J1838" s="194">
        <v>95625</v>
      </c>
      <c r="K1838" s="194"/>
      <c r="L1838" s="194"/>
      <c r="M1838" s="213">
        <f t="shared" si="459"/>
        <v>95625</v>
      </c>
      <c r="N1838" s="213">
        <v>1</v>
      </c>
      <c r="O1838" s="102">
        <v>1</v>
      </c>
      <c r="P1838" s="194">
        <v>95625</v>
      </c>
      <c r="Q1838" s="194"/>
      <c r="R1838" s="194"/>
      <c r="S1838" s="213">
        <f t="shared" si="460"/>
        <v>95625</v>
      </c>
      <c r="T1838" s="213">
        <f t="shared" si="449"/>
        <v>0</v>
      </c>
      <c r="U1838" s="213">
        <f t="shared" si="449"/>
        <v>0</v>
      </c>
      <c r="V1838" s="213">
        <f t="shared" si="449"/>
        <v>0</v>
      </c>
      <c r="W1838" s="213">
        <f t="shared" si="449"/>
        <v>0</v>
      </c>
      <c r="X1838" s="213">
        <f t="shared" si="450"/>
        <v>0</v>
      </c>
      <c r="Y1838" s="213" t="s">
        <v>1</v>
      </c>
      <c r="Z1838" s="213">
        <v>1</v>
      </c>
      <c r="AA1838" s="102">
        <v>1</v>
      </c>
      <c r="AB1838" s="194">
        <v>95625</v>
      </c>
      <c r="AC1838" s="194"/>
      <c r="AD1838" s="194"/>
      <c r="AE1838" s="213">
        <f t="shared" si="451"/>
        <v>95625</v>
      </c>
      <c r="AF1838" s="213" t="s">
        <v>1</v>
      </c>
      <c r="AG1838" s="213">
        <v>1</v>
      </c>
      <c r="AH1838" s="102">
        <v>1</v>
      </c>
      <c r="AI1838" s="194">
        <v>95625</v>
      </c>
      <c r="AJ1838" s="194"/>
      <c r="AK1838" s="194"/>
      <c r="AL1838" s="213">
        <f t="shared" si="452"/>
        <v>95625</v>
      </c>
    </row>
    <row r="1839" spans="1:38">
      <c r="A1839" s="194">
        <v>34</v>
      </c>
      <c r="B1839" s="102" t="s">
        <v>6909</v>
      </c>
      <c r="C1839" s="102" t="s">
        <v>5282</v>
      </c>
      <c r="D1839" s="213">
        <v>1973</v>
      </c>
      <c r="E1839" s="213" t="s">
        <v>1103</v>
      </c>
      <c r="F1839" s="213" t="s">
        <v>1</v>
      </c>
      <c r="G1839" s="213" t="s">
        <v>1</v>
      </c>
      <c r="H1839" s="213">
        <v>1</v>
      </c>
      <c r="I1839" s="102">
        <v>1</v>
      </c>
      <c r="J1839" s="194">
        <v>95625</v>
      </c>
      <c r="K1839" s="194"/>
      <c r="L1839" s="194"/>
      <c r="M1839" s="213">
        <f t="shared" si="459"/>
        <v>95625</v>
      </c>
      <c r="N1839" s="213">
        <v>1</v>
      </c>
      <c r="O1839" s="102">
        <v>1</v>
      </c>
      <c r="P1839" s="194">
        <v>95625</v>
      </c>
      <c r="Q1839" s="194"/>
      <c r="R1839" s="194"/>
      <c r="S1839" s="213">
        <f t="shared" si="460"/>
        <v>95625</v>
      </c>
      <c r="T1839" s="213">
        <f t="shared" si="449"/>
        <v>0</v>
      </c>
      <c r="U1839" s="213">
        <f t="shared" si="449"/>
        <v>0</v>
      </c>
      <c r="V1839" s="213">
        <f t="shared" si="449"/>
        <v>0</v>
      </c>
      <c r="W1839" s="213">
        <f t="shared" si="449"/>
        <v>0</v>
      </c>
      <c r="X1839" s="213">
        <f t="shared" si="450"/>
        <v>0</v>
      </c>
      <c r="Y1839" s="213" t="s">
        <v>1</v>
      </c>
      <c r="Z1839" s="213">
        <v>1</v>
      </c>
      <c r="AA1839" s="102">
        <v>1</v>
      </c>
      <c r="AB1839" s="194">
        <v>95625</v>
      </c>
      <c r="AC1839" s="194"/>
      <c r="AD1839" s="194"/>
      <c r="AE1839" s="213">
        <f t="shared" si="451"/>
        <v>95625</v>
      </c>
      <c r="AF1839" s="213" t="s">
        <v>1</v>
      </c>
      <c r="AG1839" s="213">
        <v>1</v>
      </c>
      <c r="AH1839" s="102">
        <v>1</v>
      </c>
      <c r="AI1839" s="194">
        <v>95625</v>
      </c>
      <c r="AJ1839" s="194"/>
      <c r="AK1839" s="194"/>
      <c r="AL1839" s="213">
        <f t="shared" si="452"/>
        <v>95625</v>
      </c>
    </row>
    <row r="1840" spans="1:38">
      <c r="A1840" s="194">
        <v>35</v>
      </c>
      <c r="B1840" s="102" t="s">
        <v>1857</v>
      </c>
      <c r="C1840" s="102" t="s">
        <v>5282</v>
      </c>
      <c r="D1840" s="213">
        <v>1968</v>
      </c>
      <c r="E1840" s="213" t="s">
        <v>1103</v>
      </c>
      <c r="F1840" s="213" t="s">
        <v>1</v>
      </c>
      <c r="G1840" s="213" t="s">
        <v>1</v>
      </c>
      <c r="H1840" s="213">
        <v>1</v>
      </c>
      <c r="I1840" s="102">
        <v>1</v>
      </c>
      <c r="J1840" s="194">
        <v>95625</v>
      </c>
      <c r="K1840" s="194"/>
      <c r="L1840" s="194"/>
      <c r="M1840" s="213">
        <f t="shared" si="459"/>
        <v>95625</v>
      </c>
      <c r="N1840" s="213">
        <v>1</v>
      </c>
      <c r="O1840" s="102">
        <v>1</v>
      </c>
      <c r="P1840" s="194">
        <v>95625</v>
      </c>
      <c r="Q1840" s="194"/>
      <c r="R1840" s="194"/>
      <c r="S1840" s="213">
        <f t="shared" si="460"/>
        <v>95625</v>
      </c>
      <c r="T1840" s="213">
        <f t="shared" si="449"/>
        <v>0</v>
      </c>
      <c r="U1840" s="213">
        <f t="shared" si="449"/>
        <v>0</v>
      </c>
      <c r="V1840" s="213">
        <f t="shared" si="449"/>
        <v>0</v>
      </c>
      <c r="W1840" s="213">
        <f t="shared" si="449"/>
        <v>0</v>
      </c>
      <c r="X1840" s="213">
        <f t="shared" si="450"/>
        <v>0</v>
      </c>
      <c r="Y1840" s="213" t="s">
        <v>1</v>
      </c>
      <c r="Z1840" s="213">
        <v>1</v>
      </c>
      <c r="AA1840" s="102">
        <v>1</v>
      </c>
      <c r="AB1840" s="194">
        <v>95625</v>
      </c>
      <c r="AC1840" s="194"/>
      <c r="AD1840" s="194"/>
      <c r="AE1840" s="213">
        <f t="shared" si="451"/>
        <v>95625</v>
      </c>
      <c r="AF1840" s="213" t="s">
        <v>1</v>
      </c>
      <c r="AG1840" s="213">
        <v>1</v>
      </c>
      <c r="AH1840" s="102">
        <v>1</v>
      </c>
      <c r="AI1840" s="194">
        <v>95625</v>
      </c>
      <c r="AJ1840" s="194"/>
      <c r="AK1840" s="194"/>
      <c r="AL1840" s="213">
        <f t="shared" si="452"/>
        <v>95625</v>
      </c>
    </row>
    <row r="1841" spans="1:38">
      <c r="A1841" s="194">
        <v>36</v>
      </c>
      <c r="B1841" s="102" t="s">
        <v>1858</v>
      </c>
      <c r="C1841" s="102" t="s">
        <v>5282</v>
      </c>
      <c r="D1841" s="213">
        <v>1953</v>
      </c>
      <c r="E1841" s="213" t="s">
        <v>1103</v>
      </c>
      <c r="F1841" s="213" t="s">
        <v>1</v>
      </c>
      <c r="G1841" s="213" t="s">
        <v>1</v>
      </c>
      <c r="H1841" s="213">
        <v>1</v>
      </c>
      <c r="I1841" s="102">
        <v>1</v>
      </c>
      <c r="J1841" s="194">
        <v>95625</v>
      </c>
      <c r="K1841" s="194"/>
      <c r="L1841" s="194"/>
      <c r="M1841" s="213">
        <f t="shared" si="459"/>
        <v>95625</v>
      </c>
      <c r="N1841" s="213">
        <v>1</v>
      </c>
      <c r="O1841" s="102">
        <v>1</v>
      </c>
      <c r="P1841" s="194">
        <v>95625</v>
      </c>
      <c r="Q1841" s="194"/>
      <c r="R1841" s="194"/>
      <c r="S1841" s="213">
        <f t="shared" si="460"/>
        <v>95625</v>
      </c>
      <c r="T1841" s="213">
        <f t="shared" si="449"/>
        <v>0</v>
      </c>
      <c r="U1841" s="213">
        <f t="shared" si="449"/>
        <v>0</v>
      </c>
      <c r="V1841" s="213">
        <f t="shared" si="449"/>
        <v>0</v>
      </c>
      <c r="W1841" s="213">
        <f t="shared" si="449"/>
        <v>0</v>
      </c>
      <c r="X1841" s="213">
        <f t="shared" si="450"/>
        <v>0</v>
      </c>
      <c r="Y1841" s="213" t="s">
        <v>1</v>
      </c>
      <c r="Z1841" s="213">
        <v>1</v>
      </c>
      <c r="AA1841" s="102">
        <v>1</v>
      </c>
      <c r="AB1841" s="194">
        <v>95625</v>
      </c>
      <c r="AC1841" s="194"/>
      <c r="AD1841" s="194"/>
      <c r="AE1841" s="213">
        <f t="shared" si="451"/>
        <v>95625</v>
      </c>
      <c r="AF1841" s="213" t="s">
        <v>1</v>
      </c>
      <c r="AG1841" s="213">
        <v>1</v>
      </c>
      <c r="AH1841" s="102">
        <v>1</v>
      </c>
      <c r="AI1841" s="194">
        <v>95625</v>
      </c>
      <c r="AJ1841" s="194"/>
      <c r="AK1841" s="194"/>
      <c r="AL1841" s="213">
        <f t="shared" si="452"/>
        <v>95625</v>
      </c>
    </row>
    <row r="1842" spans="1:38">
      <c r="A1842" s="194">
        <v>37</v>
      </c>
      <c r="B1842" s="102" t="s">
        <v>1859</v>
      </c>
      <c r="C1842" s="102" t="s">
        <v>5282</v>
      </c>
      <c r="D1842" s="213">
        <v>1952</v>
      </c>
      <c r="E1842" s="213" t="s">
        <v>1103</v>
      </c>
      <c r="F1842" s="213" t="s">
        <v>1</v>
      </c>
      <c r="G1842" s="213" t="s">
        <v>1</v>
      </c>
      <c r="H1842" s="213">
        <v>1</v>
      </c>
      <c r="I1842" s="102">
        <v>1</v>
      </c>
      <c r="J1842" s="194">
        <v>95625</v>
      </c>
      <c r="K1842" s="194"/>
      <c r="L1842" s="194"/>
      <c r="M1842" s="213">
        <f t="shared" si="459"/>
        <v>95625</v>
      </c>
      <c r="N1842" s="213">
        <v>1</v>
      </c>
      <c r="O1842" s="102">
        <v>1</v>
      </c>
      <c r="P1842" s="194">
        <v>95625</v>
      </c>
      <c r="Q1842" s="194"/>
      <c r="R1842" s="194"/>
      <c r="S1842" s="213">
        <f t="shared" si="460"/>
        <v>95625</v>
      </c>
      <c r="T1842" s="213">
        <f t="shared" si="449"/>
        <v>0</v>
      </c>
      <c r="U1842" s="213">
        <f t="shared" si="449"/>
        <v>0</v>
      </c>
      <c r="V1842" s="213">
        <f t="shared" si="449"/>
        <v>0</v>
      </c>
      <c r="W1842" s="213">
        <f t="shared" si="449"/>
        <v>0</v>
      </c>
      <c r="X1842" s="213">
        <f t="shared" si="450"/>
        <v>0</v>
      </c>
      <c r="Y1842" s="213" t="s">
        <v>1</v>
      </c>
      <c r="Z1842" s="213">
        <v>1</v>
      </c>
      <c r="AA1842" s="102">
        <v>1</v>
      </c>
      <c r="AB1842" s="194">
        <v>95625</v>
      </c>
      <c r="AC1842" s="194"/>
      <c r="AD1842" s="194"/>
      <c r="AE1842" s="213">
        <f t="shared" si="451"/>
        <v>95625</v>
      </c>
      <c r="AF1842" s="213" t="s">
        <v>1</v>
      </c>
      <c r="AG1842" s="213">
        <v>1</v>
      </c>
      <c r="AH1842" s="102">
        <v>1</v>
      </c>
      <c r="AI1842" s="194">
        <v>95625</v>
      </c>
      <c r="AJ1842" s="194"/>
      <c r="AK1842" s="194"/>
      <c r="AL1842" s="213">
        <f t="shared" si="452"/>
        <v>95625</v>
      </c>
    </row>
    <row r="1843" spans="1:38">
      <c r="A1843" s="194">
        <v>38</v>
      </c>
      <c r="B1843" s="102" t="s">
        <v>4352</v>
      </c>
      <c r="C1843" s="102" t="s">
        <v>5282</v>
      </c>
      <c r="D1843" s="213">
        <v>1967</v>
      </c>
      <c r="E1843" s="213" t="s">
        <v>1103</v>
      </c>
      <c r="F1843" s="213" t="s">
        <v>1</v>
      </c>
      <c r="G1843" s="213" t="s">
        <v>1</v>
      </c>
      <c r="H1843" s="213">
        <v>1</v>
      </c>
      <c r="I1843" s="102">
        <v>1</v>
      </c>
      <c r="J1843" s="194">
        <v>95625</v>
      </c>
      <c r="K1843" s="194"/>
      <c r="L1843" s="194"/>
      <c r="M1843" s="213">
        <f t="shared" si="459"/>
        <v>95625</v>
      </c>
      <c r="N1843" s="213">
        <v>1</v>
      </c>
      <c r="O1843" s="102">
        <v>1</v>
      </c>
      <c r="P1843" s="194">
        <v>95625</v>
      </c>
      <c r="Q1843" s="194"/>
      <c r="R1843" s="194"/>
      <c r="S1843" s="213">
        <f t="shared" si="460"/>
        <v>95625</v>
      </c>
      <c r="T1843" s="213">
        <f t="shared" si="449"/>
        <v>0</v>
      </c>
      <c r="U1843" s="213">
        <f t="shared" si="449"/>
        <v>0</v>
      </c>
      <c r="V1843" s="213">
        <f t="shared" si="449"/>
        <v>0</v>
      </c>
      <c r="W1843" s="213">
        <f t="shared" si="449"/>
        <v>0</v>
      </c>
      <c r="X1843" s="213">
        <f t="shared" si="450"/>
        <v>0</v>
      </c>
      <c r="Y1843" s="213" t="s">
        <v>1</v>
      </c>
      <c r="Z1843" s="213">
        <v>1</v>
      </c>
      <c r="AA1843" s="102">
        <v>1</v>
      </c>
      <c r="AB1843" s="194">
        <v>95625</v>
      </c>
      <c r="AC1843" s="194"/>
      <c r="AD1843" s="194"/>
      <c r="AE1843" s="213">
        <f t="shared" si="451"/>
        <v>95625</v>
      </c>
      <c r="AF1843" s="213" t="s">
        <v>1</v>
      </c>
      <c r="AG1843" s="213">
        <v>1</v>
      </c>
      <c r="AH1843" s="102">
        <v>1</v>
      </c>
      <c r="AI1843" s="194">
        <v>95625</v>
      </c>
      <c r="AJ1843" s="194"/>
      <c r="AK1843" s="194"/>
      <c r="AL1843" s="213">
        <f t="shared" si="452"/>
        <v>95625</v>
      </c>
    </row>
    <row r="1844" spans="1:38">
      <c r="A1844" s="194">
        <v>39</v>
      </c>
      <c r="B1844" s="102" t="s">
        <v>1860</v>
      </c>
      <c r="C1844" s="102" t="s">
        <v>5282</v>
      </c>
      <c r="D1844" s="213">
        <v>1948</v>
      </c>
      <c r="E1844" s="213" t="s">
        <v>1103</v>
      </c>
      <c r="F1844" s="213" t="s">
        <v>1</v>
      </c>
      <c r="G1844" s="213" t="s">
        <v>1</v>
      </c>
      <c r="H1844" s="213">
        <v>1</v>
      </c>
      <c r="I1844" s="102">
        <v>1</v>
      </c>
      <c r="J1844" s="194">
        <v>95625</v>
      </c>
      <c r="K1844" s="194"/>
      <c r="L1844" s="194"/>
      <c r="M1844" s="213">
        <f t="shared" si="459"/>
        <v>95625</v>
      </c>
      <c r="N1844" s="213">
        <v>1</v>
      </c>
      <c r="O1844" s="102">
        <v>1</v>
      </c>
      <c r="P1844" s="194">
        <v>95625</v>
      </c>
      <c r="Q1844" s="194"/>
      <c r="R1844" s="194"/>
      <c r="S1844" s="213">
        <f t="shared" si="460"/>
        <v>95625</v>
      </c>
      <c r="T1844" s="213">
        <f t="shared" si="449"/>
        <v>0</v>
      </c>
      <c r="U1844" s="213">
        <f t="shared" si="449"/>
        <v>0</v>
      </c>
      <c r="V1844" s="213">
        <f t="shared" si="449"/>
        <v>0</v>
      </c>
      <c r="W1844" s="213">
        <f t="shared" si="449"/>
        <v>0</v>
      </c>
      <c r="X1844" s="213">
        <f t="shared" si="450"/>
        <v>0</v>
      </c>
      <c r="Y1844" s="213" t="s">
        <v>1</v>
      </c>
      <c r="Z1844" s="213">
        <v>1</v>
      </c>
      <c r="AA1844" s="102">
        <v>1</v>
      </c>
      <c r="AB1844" s="194">
        <v>95625</v>
      </c>
      <c r="AC1844" s="194"/>
      <c r="AD1844" s="194"/>
      <c r="AE1844" s="213">
        <f t="shared" si="451"/>
        <v>95625</v>
      </c>
      <c r="AF1844" s="213" t="s">
        <v>1</v>
      </c>
      <c r="AG1844" s="213">
        <v>1</v>
      </c>
      <c r="AH1844" s="102">
        <v>1</v>
      </c>
      <c r="AI1844" s="194">
        <v>95625</v>
      </c>
      <c r="AJ1844" s="194"/>
      <c r="AK1844" s="194"/>
      <c r="AL1844" s="213">
        <f t="shared" si="452"/>
        <v>95625</v>
      </c>
    </row>
    <row r="1845" spans="1:38">
      <c r="A1845" s="194">
        <v>40</v>
      </c>
      <c r="B1845" s="102" t="s">
        <v>6956</v>
      </c>
      <c r="C1845" s="102" t="s">
        <v>5282</v>
      </c>
      <c r="D1845" s="213">
        <v>1961</v>
      </c>
      <c r="E1845" s="213" t="s">
        <v>1103</v>
      </c>
      <c r="F1845" s="213" t="s">
        <v>1</v>
      </c>
      <c r="G1845" s="213" t="s">
        <v>1</v>
      </c>
      <c r="H1845" s="213">
        <v>1</v>
      </c>
      <c r="I1845" s="102">
        <v>1</v>
      </c>
      <c r="J1845" s="194">
        <v>95625</v>
      </c>
      <c r="K1845" s="194"/>
      <c r="L1845" s="194"/>
      <c r="M1845" s="213">
        <f t="shared" si="459"/>
        <v>95625</v>
      </c>
      <c r="N1845" s="213">
        <v>1</v>
      </c>
      <c r="O1845" s="102">
        <v>1</v>
      </c>
      <c r="P1845" s="194">
        <v>95625</v>
      </c>
      <c r="Q1845" s="194"/>
      <c r="R1845" s="194"/>
      <c r="S1845" s="213">
        <f t="shared" si="460"/>
        <v>95625</v>
      </c>
      <c r="T1845" s="213">
        <f t="shared" si="449"/>
        <v>0</v>
      </c>
      <c r="U1845" s="213">
        <f t="shared" si="449"/>
        <v>0</v>
      </c>
      <c r="V1845" s="213">
        <f t="shared" si="449"/>
        <v>0</v>
      </c>
      <c r="W1845" s="213">
        <f t="shared" si="449"/>
        <v>0</v>
      </c>
      <c r="X1845" s="213">
        <f t="shared" si="450"/>
        <v>0</v>
      </c>
      <c r="Y1845" s="213" t="s">
        <v>1</v>
      </c>
      <c r="Z1845" s="213">
        <v>1</v>
      </c>
      <c r="AA1845" s="102">
        <v>1</v>
      </c>
      <c r="AB1845" s="194">
        <v>95625</v>
      </c>
      <c r="AC1845" s="194"/>
      <c r="AD1845" s="194"/>
      <c r="AE1845" s="213">
        <f t="shared" si="451"/>
        <v>95625</v>
      </c>
      <c r="AF1845" s="213" t="s">
        <v>1</v>
      </c>
      <c r="AG1845" s="213">
        <v>1</v>
      </c>
      <c r="AH1845" s="102">
        <v>1</v>
      </c>
      <c r="AI1845" s="194">
        <v>95625</v>
      </c>
      <c r="AJ1845" s="194"/>
      <c r="AK1845" s="194"/>
      <c r="AL1845" s="213">
        <f t="shared" si="452"/>
        <v>95625</v>
      </c>
    </row>
    <row r="1846" spans="1:38">
      <c r="A1846" s="194">
        <v>41</v>
      </c>
      <c r="B1846" s="102" t="s">
        <v>1861</v>
      </c>
      <c r="C1846" s="102" t="s">
        <v>5282</v>
      </c>
      <c r="D1846" s="213">
        <v>1948</v>
      </c>
      <c r="E1846" s="213" t="s">
        <v>1103</v>
      </c>
      <c r="F1846" s="213" t="s">
        <v>1</v>
      </c>
      <c r="G1846" s="213" t="s">
        <v>1</v>
      </c>
      <c r="H1846" s="213">
        <v>1</v>
      </c>
      <c r="I1846" s="102">
        <v>1</v>
      </c>
      <c r="J1846" s="194">
        <v>95625</v>
      </c>
      <c r="K1846" s="194"/>
      <c r="L1846" s="194"/>
      <c r="M1846" s="213">
        <f t="shared" si="459"/>
        <v>95625</v>
      </c>
      <c r="N1846" s="213">
        <v>1</v>
      </c>
      <c r="O1846" s="102">
        <v>1</v>
      </c>
      <c r="P1846" s="194">
        <v>95625</v>
      </c>
      <c r="Q1846" s="194"/>
      <c r="R1846" s="194"/>
      <c r="S1846" s="213">
        <f t="shared" si="460"/>
        <v>95625</v>
      </c>
      <c r="T1846" s="213">
        <f t="shared" si="449"/>
        <v>0</v>
      </c>
      <c r="U1846" s="213">
        <f t="shared" si="449"/>
        <v>0</v>
      </c>
      <c r="V1846" s="213">
        <f t="shared" si="449"/>
        <v>0</v>
      </c>
      <c r="W1846" s="213">
        <f t="shared" si="449"/>
        <v>0</v>
      </c>
      <c r="X1846" s="213">
        <f t="shared" si="450"/>
        <v>0</v>
      </c>
      <c r="Y1846" s="213" t="s">
        <v>1</v>
      </c>
      <c r="Z1846" s="213">
        <v>1</v>
      </c>
      <c r="AA1846" s="102">
        <v>1</v>
      </c>
      <c r="AB1846" s="194">
        <v>95625</v>
      </c>
      <c r="AC1846" s="194"/>
      <c r="AD1846" s="194"/>
      <c r="AE1846" s="213">
        <f t="shared" si="451"/>
        <v>95625</v>
      </c>
      <c r="AF1846" s="213" t="s">
        <v>1</v>
      </c>
      <c r="AG1846" s="213">
        <v>1</v>
      </c>
      <c r="AH1846" s="102">
        <v>1</v>
      </c>
      <c r="AI1846" s="194">
        <v>95625</v>
      </c>
      <c r="AJ1846" s="194"/>
      <c r="AK1846" s="194"/>
      <c r="AL1846" s="213">
        <f t="shared" si="452"/>
        <v>95625</v>
      </c>
    </row>
    <row r="1847" spans="1:38">
      <c r="A1847" s="194">
        <v>42</v>
      </c>
      <c r="B1847" s="102" t="s">
        <v>8313</v>
      </c>
      <c r="C1847" s="102" t="s">
        <v>5283</v>
      </c>
      <c r="D1847" s="213">
        <v>1986</v>
      </c>
      <c r="E1847" s="213" t="s">
        <v>1103</v>
      </c>
      <c r="F1847" s="213" t="s">
        <v>1</v>
      </c>
      <c r="G1847" s="213" t="s">
        <v>1</v>
      </c>
      <c r="H1847" s="213">
        <v>1</v>
      </c>
      <c r="I1847" s="102">
        <v>1</v>
      </c>
      <c r="J1847" s="194">
        <v>104000</v>
      </c>
      <c r="K1847" s="194"/>
      <c r="L1847" s="194"/>
      <c r="M1847" s="213">
        <f t="shared" si="459"/>
        <v>104000</v>
      </c>
      <c r="N1847" s="213">
        <v>1</v>
      </c>
      <c r="O1847" s="102">
        <v>1</v>
      </c>
      <c r="P1847" s="194">
        <v>104000</v>
      </c>
      <c r="Q1847" s="194"/>
      <c r="R1847" s="194"/>
      <c r="S1847" s="213">
        <f t="shared" si="460"/>
        <v>104000</v>
      </c>
      <c r="T1847" s="213">
        <f t="shared" si="449"/>
        <v>0</v>
      </c>
      <c r="U1847" s="213">
        <f t="shared" si="449"/>
        <v>0</v>
      </c>
      <c r="V1847" s="213">
        <f t="shared" si="449"/>
        <v>0</v>
      </c>
      <c r="W1847" s="213">
        <f t="shared" si="449"/>
        <v>0</v>
      </c>
      <c r="X1847" s="213">
        <f t="shared" si="450"/>
        <v>0</v>
      </c>
      <c r="Y1847" s="213" t="s">
        <v>1</v>
      </c>
      <c r="Z1847" s="213">
        <v>1</v>
      </c>
      <c r="AA1847" s="102">
        <v>1</v>
      </c>
      <c r="AB1847" s="194">
        <v>104000</v>
      </c>
      <c r="AC1847" s="194"/>
      <c r="AD1847" s="194"/>
      <c r="AE1847" s="213">
        <f t="shared" si="451"/>
        <v>104000</v>
      </c>
      <c r="AF1847" s="213" t="s">
        <v>1</v>
      </c>
      <c r="AG1847" s="213">
        <v>1</v>
      </c>
      <c r="AH1847" s="102">
        <v>1</v>
      </c>
      <c r="AI1847" s="194">
        <v>104000</v>
      </c>
      <c r="AJ1847" s="194"/>
      <c r="AK1847" s="194"/>
      <c r="AL1847" s="213">
        <f t="shared" si="452"/>
        <v>104000</v>
      </c>
    </row>
    <row r="1848" spans="1:38">
      <c r="A1848" s="194">
        <v>43</v>
      </c>
      <c r="B1848" s="102" t="s">
        <v>1311</v>
      </c>
      <c r="C1848" s="102" t="s">
        <v>5282</v>
      </c>
      <c r="D1848" s="213">
        <v>1967</v>
      </c>
      <c r="E1848" s="213" t="s">
        <v>1103</v>
      </c>
      <c r="F1848" s="213" t="s">
        <v>1</v>
      </c>
      <c r="G1848" s="213" t="s">
        <v>1</v>
      </c>
      <c r="H1848" s="213">
        <v>1</v>
      </c>
      <c r="I1848" s="102">
        <v>1</v>
      </c>
      <c r="J1848" s="194">
        <v>95625</v>
      </c>
      <c r="K1848" s="194"/>
      <c r="L1848" s="194"/>
      <c r="M1848" s="213">
        <f t="shared" si="459"/>
        <v>95625</v>
      </c>
      <c r="N1848" s="213">
        <v>1</v>
      </c>
      <c r="O1848" s="102">
        <v>1</v>
      </c>
      <c r="P1848" s="194">
        <v>95625</v>
      </c>
      <c r="Q1848" s="194"/>
      <c r="R1848" s="194"/>
      <c r="S1848" s="213">
        <f t="shared" si="460"/>
        <v>95625</v>
      </c>
      <c r="T1848" s="213">
        <f t="shared" si="449"/>
        <v>0</v>
      </c>
      <c r="U1848" s="213">
        <f t="shared" si="449"/>
        <v>0</v>
      </c>
      <c r="V1848" s="213">
        <f t="shared" si="449"/>
        <v>0</v>
      </c>
      <c r="W1848" s="213">
        <f t="shared" si="449"/>
        <v>0</v>
      </c>
      <c r="X1848" s="213">
        <f t="shared" si="450"/>
        <v>0</v>
      </c>
      <c r="Y1848" s="213" t="s">
        <v>1</v>
      </c>
      <c r="Z1848" s="213">
        <v>1</v>
      </c>
      <c r="AA1848" s="102">
        <v>1</v>
      </c>
      <c r="AB1848" s="194">
        <v>95625</v>
      </c>
      <c r="AC1848" s="194"/>
      <c r="AD1848" s="194"/>
      <c r="AE1848" s="213">
        <f t="shared" si="451"/>
        <v>95625</v>
      </c>
      <c r="AF1848" s="213" t="s">
        <v>1</v>
      </c>
      <c r="AG1848" s="213">
        <v>1</v>
      </c>
      <c r="AH1848" s="102">
        <v>1</v>
      </c>
      <c r="AI1848" s="194">
        <v>95625</v>
      </c>
      <c r="AJ1848" s="194"/>
      <c r="AK1848" s="194"/>
      <c r="AL1848" s="213">
        <f t="shared" si="452"/>
        <v>95625</v>
      </c>
    </row>
    <row r="1849" spans="1:38">
      <c r="A1849" s="194">
        <v>44</v>
      </c>
      <c r="B1849" s="102" t="s">
        <v>8314</v>
      </c>
      <c r="C1849" s="102" t="s">
        <v>5282</v>
      </c>
      <c r="D1849" s="213">
        <v>1963</v>
      </c>
      <c r="E1849" s="213" t="s">
        <v>1103</v>
      </c>
      <c r="F1849" s="213"/>
      <c r="G1849" s="213"/>
      <c r="H1849" s="213">
        <v>1</v>
      </c>
      <c r="I1849" s="102">
        <v>1</v>
      </c>
      <c r="J1849" s="194">
        <v>95625</v>
      </c>
      <c r="K1849" s="194"/>
      <c r="L1849" s="194"/>
      <c r="M1849" s="213">
        <f t="shared" si="459"/>
        <v>95625</v>
      </c>
      <c r="N1849" s="213">
        <v>1</v>
      </c>
      <c r="O1849" s="102">
        <v>1</v>
      </c>
      <c r="P1849" s="194">
        <v>95625</v>
      </c>
      <c r="Q1849" s="194"/>
      <c r="R1849" s="194"/>
      <c r="S1849" s="213">
        <f t="shared" si="460"/>
        <v>95625</v>
      </c>
      <c r="T1849" s="213">
        <f t="shared" si="449"/>
        <v>0</v>
      </c>
      <c r="U1849" s="213">
        <f t="shared" si="449"/>
        <v>0</v>
      </c>
      <c r="V1849" s="213">
        <f t="shared" si="449"/>
        <v>0</v>
      </c>
      <c r="W1849" s="213">
        <f t="shared" si="449"/>
        <v>0</v>
      </c>
      <c r="X1849" s="213">
        <f t="shared" si="450"/>
        <v>0</v>
      </c>
      <c r="Y1849" s="213" t="s">
        <v>1</v>
      </c>
      <c r="Z1849" s="213">
        <v>1</v>
      </c>
      <c r="AA1849" s="102">
        <v>1</v>
      </c>
      <c r="AB1849" s="194">
        <v>95625</v>
      </c>
      <c r="AC1849" s="194"/>
      <c r="AD1849" s="194"/>
      <c r="AE1849" s="213">
        <f t="shared" si="451"/>
        <v>95625</v>
      </c>
      <c r="AF1849" s="213"/>
      <c r="AG1849" s="213">
        <v>1</v>
      </c>
      <c r="AH1849" s="102">
        <v>1</v>
      </c>
      <c r="AI1849" s="194">
        <v>95625</v>
      </c>
      <c r="AJ1849" s="194"/>
      <c r="AK1849" s="194"/>
      <c r="AL1849" s="213">
        <f t="shared" si="452"/>
        <v>95625</v>
      </c>
    </row>
    <row r="1850" spans="1:38">
      <c r="A1850" s="194">
        <v>45</v>
      </c>
      <c r="B1850" s="102" t="s">
        <v>6957</v>
      </c>
      <c r="C1850" s="102" t="s">
        <v>5283</v>
      </c>
      <c r="D1850" s="213">
        <v>1956</v>
      </c>
      <c r="E1850" s="213" t="s">
        <v>1103</v>
      </c>
      <c r="F1850" s="213" t="s">
        <v>1</v>
      </c>
      <c r="G1850" s="213" t="s">
        <v>1</v>
      </c>
      <c r="H1850" s="213">
        <v>1</v>
      </c>
      <c r="I1850" s="102">
        <v>1</v>
      </c>
      <c r="J1850" s="194">
        <v>95625</v>
      </c>
      <c r="K1850" s="194"/>
      <c r="L1850" s="194"/>
      <c r="M1850" s="213">
        <f t="shared" si="459"/>
        <v>95625</v>
      </c>
      <c r="N1850" s="213">
        <v>1</v>
      </c>
      <c r="O1850" s="102">
        <v>1</v>
      </c>
      <c r="P1850" s="194">
        <v>95625</v>
      </c>
      <c r="Q1850" s="194"/>
      <c r="R1850" s="194"/>
      <c r="S1850" s="213">
        <f t="shared" si="460"/>
        <v>95625</v>
      </c>
      <c r="T1850" s="213">
        <f t="shared" ref="T1850:W1869" si="461">I1850-O1850</f>
        <v>0</v>
      </c>
      <c r="U1850" s="213">
        <f t="shared" si="461"/>
        <v>0</v>
      </c>
      <c r="V1850" s="213">
        <f t="shared" si="461"/>
        <v>0</v>
      </c>
      <c r="W1850" s="213">
        <f t="shared" si="461"/>
        <v>0</v>
      </c>
      <c r="X1850" s="213">
        <f t="shared" si="450"/>
        <v>0</v>
      </c>
      <c r="Y1850" s="213" t="s">
        <v>1</v>
      </c>
      <c r="Z1850" s="213">
        <v>1</v>
      </c>
      <c r="AA1850" s="102">
        <v>1</v>
      </c>
      <c r="AB1850" s="194">
        <v>95625</v>
      </c>
      <c r="AC1850" s="194"/>
      <c r="AD1850" s="194"/>
      <c r="AE1850" s="213">
        <f t="shared" si="451"/>
        <v>95625</v>
      </c>
      <c r="AF1850" s="213" t="s">
        <v>1</v>
      </c>
      <c r="AG1850" s="213">
        <v>1</v>
      </c>
      <c r="AH1850" s="102">
        <v>1</v>
      </c>
      <c r="AI1850" s="194">
        <v>95625</v>
      </c>
      <c r="AJ1850" s="194"/>
      <c r="AK1850" s="194"/>
      <c r="AL1850" s="213">
        <f t="shared" si="452"/>
        <v>95625</v>
      </c>
    </row>
    <row r="1851" spans="1:38">
      <c r="A1851" s="194">
        <v>46</v>
      </c>
      <c r="B1851" s="102" t="s">
        <v>1312</v>
      </c>
      <c r="C1851" s="102" t="s">
        <v>5282</v>
      </c>
      <c r="D1851" s="213">
        <v>1974</v>
      </c>
      <c r="E1851" s="213" t="s">
        <v>1103</v>
      </c>
      <c r="F1851" s="213" t="s">
        <v>1</v>
      </c>
      <c r="G1851" s="213" t="s">
        <v>1</v>
      </c>
      <c r="H1851" s="213">
        <v>1</v>
      </c>
      <c r="I1851" s="102">
        <v>1</v>
      </c>
      <c r="J1851" s="194">
        <v>104000</v>
      </c>
      <c r="K1851" s="194"/>
      <c r="L1851" s="194"/>
      <c r="M1851" s="213">
        <f t="shared" si="459"/>
        <v>104000</v>
      </c>
      <c r="N1851" s="213">
        <v>1</v>
      </c>
      <c r="O1851" s="102">
        <v>1</v>
      </c>
      <c r="P1851" s="194">
        <v>104000</v>
      </c>
      <c r="Q1851" s="194"/>
      <c r="R1851" s="194"/>
      <c r="S1851" s="213">
        <f t="shared" si="460"/>
        <v>104000</v>
      </c>
      <c r="T1851" s="213">
        <f t="shared" si="461"/>
        <v>0</v>
      </c>
      <c r="U1851" s="213">
        <f t="shared" si="461"/>
        <v>0</v>
      </c>
      <c r="V1851" s="213">
        <f t="shared" si="461"/>
        <v>0</v>
      </c>
      <c r="W1851" s="213">
        <f t="shared" si="461"/>
        <v>0</v>
      </c>
      <c r="X1851" s="213">
        <f t="shared" si="450"/>
        <v>0</v>
      </c>
      <c r="Y1851" s="213" t="s">
        <v>1</v>
      </c>
      <c r="Z1851" s="213">
        <v>1</v>
      </c>
      <c r="AA1851" s="102">
        <v>1</v>
      </c>
      <c r="AB1851" s="194">
        <v>104000</v>
      </c>
      <c r="AC1851" s="194"/>
      <c r="AD1851" s="194"/>
      <c r="AE1851" s="213">
        <f t="shared" si="451"/>
        <v>104000</v>
      </c>
      <c r="AF1851" s="213" t="s">
        <v>1</v>
      </c>
      <c r="AG1851" s="213">
        <v>1</v>
      </c>
      <c r="AH1851" s="102">
        <v>1</v>
      </c>
      <c r="AI1851" s="194">
        <v>104000</v>
      </c>
      <c r="AJ1851" s="194"/>
      <c r="AK1851" s="194"/>
      <c r="AL1851" s="213">
        <f t="shared" si="452"/>
        <v>104000</v>
      </c>
    </row>
    <row r="1852" spans="1:38">
      <c r="A1852" s="194">
        <v>47</v>
      </c>
      <c r="B1852" s="102" t="s">
        <v>5434</v>
      </c>
      <c r="C1852" s="102" t="s">
        <v>5282</v>
      </c>
      <c r="D1852" s="213">
        <v>1989</v>
      </c>
      <c r="E1852" s="213" t="s">
        <v>1103</v>
      </c>
      <c r="F1852" s="213" t="s">
        <v>1</v>
      </c>
      <c r="G1852" s="213" t="s">
        <v>1</v>
      </c>
      <c r="H1852" s="213">
        <v>1</v>
      </c>
      <c r="I1852" s="102">
        <v>1</v>
      </c>
      <c r="J1852" s="194">
        <v>104000</v>
      </c>
      <c r="K1852" s="194"/>
      <c r="L1852" s="194"/>
      <c r="M1852" s="213">
        <f t="shared" si="459"/>
        <v>104000</v>
      </c>
      <c r="N1852" s="213">
        <v>1</v>
      </c>
      <c r="O1852" s="102">
        <v>1</v>
      </c>
      <c r="P1852" s="194">
        <v>104000</v>
      </c>
      <c r="Q1852" s="194"/>
      <c r="R1852" s="194"/>
      <c r="S1852" s="213">
        <f t="shared" si="460"/>
        <v>104000</v>
      </c>
      <c r="T1852" s="213">
        <f t="shared" si="461"/>
        <v>0</v>
      </c>
      <c r="U1852" s="213">
        <f t="shared" si="461"/>
        <v>0</v>
      </c>
      <c r="V1852" s="213">
        <f t="shared" si="461"/>
        <v>0</v>
      </c>
      <c r="W1852" s="213">
        <f t="shared" si="461"/>
        <v>0</v>
      </c>
      <c r="X1852" s="213">
        <f t="shared" si="450"/>
        <v>0</v>
      </c>
      <c r="Y1852" s="213" t="s">
        <v>1</v>
      </c>
      <c r="Z1852" s="213">
        <v>1</v>
      </c>
      <c r="AA1852" s="102">
        <v>1</v>
      </c>
      <c r="AB1852" s="194">
        <v>104000</v>
      </c>
      <c r="AC1852" s="194"/>
      <c r="AD1852" s="194"/>
      <c r="AE1852" s="213">
        <f t="shared" si="451"/>
        <v>104000</v>
      </c>
      <c r="AF1852" s="213" t="s">
        <v>1</v>
      </c>
      <c r="AG1852" s="213">
        <v>1</v>
      </c>
      <c r="AH1852" s="102">
        <v>1</v>
      </c>
      <c r="AI1852" s="194">
        <v>104000</v>
      </c>
      <c r="AJ1852" s="194"/>
      <c r="AK1852" s="194"/>
      <c r="AL1852" s="213">
        <f t="shared" si="452"/>
        <v>104000</v>
      </c>
    </row>
    <row r="1853" spans="1:38">
      <c r="A1853" s="194">
        <v>48</v>
      </c>
      <c r="B1853" s="102" t="s">
        <v>1299</v>
      </c>
      <c r="C1853" s="102" t="s">
        <v>5282</v>
      </c>
      <c r="D1853" s="213">
        <v>1961</v>
      </c>
      <c r="E1853" s="213" t="s">
        <v>1103</v>
      </c>
      <c r="F1853" s="213" t="s">
        <v>1</v>
      </c>
      <c r="G1853" s="213" t="s">
        <v>1</v>
      </c>
      <c r="H1853" s="213">
        <v>1</v>
      </c>
      <c r="I1853" s="102">
        <v>1</v>
      </c>
      <c r="J1853" s="194">
        <v>95625</v>
      </c>
      <c r="K1853" s="194"/>
      <c r="L1853" s="194"/>
      <c r="M1853" s="213">
        <f t="shared" si="459"/>
        <v>95625</v>
      </c>
      <c r="N1853" s="213">
        <v>1</v>
      </c>
      <c r="O1853" s="102">
        <v>1</v>
      </c>
      <c r="P1853" s="194">
        <v>95625</v>
      </c>
      <c r="Q1853" s="194"/>
      <c r="R1853" s="194"/>
      <c r="S1853" s="213">
        <f t="shared" si="460"/>
        <v>95625</v>
      </c>
      <c r="T1853" s="213">
        <f t="shared" si="461"/>
        <v>0</v>
      </c>
      <c r="U1853" s="213">
        <f t="shared" si="461"/>
        <v>0</v>
      </c>
      <c r="V1853" s="213">
        <f t="shared" si="461"/>
        <v>0</v>
      </c>
      <c r="W1853" s="213">
        <f t="shared" si="461"/>
        <v>0</v>
      </c>
      <c r="X1853" s="213">
        <f t="shared" si="450"/>
        <v>0</v>
      </c>
      <c r="Y1853" s="213" t="s">
        <v>1</v>
      </c>
      <c r="Z1853" s="213">
        <v>1</v>
      </c>
      <c r="AA1853" s="102">
        <v>1</v>
      </c>
      <c r="AB1853" s="194">
        <v>95625</v>
      </c>
      <c r="AC1853" s="194"/>
      <c r="AD1853" s="194"/>
      <c r="AE1853" s="213">
        <f t="shared" si="451"/>
        <v>95625</v>
      </c>
      <c r="AF1853" s="213" t="s">
        <v>1</v>
      </c>
      <c r="AG1853" s="213">
        <v>1</v>
      </c>
      <c r="AH1853" s="102">
        <v>1</v>
      </c>
      <c r="AI1853" s="194">
        <v>95625</v>
      </c>
      <c r="AJ1853" s="194"/>
      <c r="AK1853" s="194"/>
      <c r="AL1853" s="213">
        <f t="shared" si="452"/>
        <v>95625</v>
      </c>
    </row>
    <row r="1854" spans="1:38">
      <c r="A1854" s="194">
        <v>49</v>
      </c>
      <c r="B1854" s="102" t="s">
        <v>4392</v>
      </c>
      <c r="C1854" s="102" t="s">
        <v>5282</v>
      </c>
      <c r="D1854" s="213">
        <v>1950</v>
      </c>
      <c r="E1854" s="213" t="s">
        <v>1103</v>
      </c>
      <c r="F1854" s="213" t="s">
        <v>1</v>
      </c>
      <c r="G1854" s="213" t="s">
        <v>1</v>
      </c>
      <c r="H1854" s="213">
        <v>1</v>
      </c>
      <c r="I1854" s="102">
        <v>1</v>
      </c>
      <c r="J1854" s="194">
        <v>95625</v>
      </c>
      <c r="K1854" s="194"/>
      <c r="L1854" s="194"/>
      <c r="M1854" s="213">
        <f t="shared" si="459"/>
        <v>95625</v>
      </c>
      <c r="N1854" s="213">
        <v>1</v>
      </c>
      <c r="O1854" s="102">
        <v>1</v>
      </c>
      <c r="P1854" s="194">
        <v>95625</v>
      </c>
      <c r="Q1854" s="194"/>
      <c r="R1854" s="194"/>
      <c r="S1854" s="213">
        <f t="shared" si="460"/>
        <v>95625</v>
      </c>
      <c r="T1854" s="213">
        <f t="shared" si="461"/>
        <v>0</v>
      </c>
      <c r="U1854" s="213">
        <f t="shared" si="461"/>
        <v>0</v>
      </c>
      <c r="V1854" s="213">
        <f t="shared" si="461"/>
        <v>0</v>
      </c>
      <c r="W1854" s="213">
        <f t="shared" si="461"/>
        <v>0</v>
      </c>
      <c r="X1854" s="213">
        <f t="shared" si="450"/>
        <v>0</v>
      </c>
      <c r="Y1854" s="213" t="s">
        <v>1</v>
      </c>
      <c r="Z1854" s="213">
        <v>1</v>
      </c>
      <c r="AA1854" s="102">
        <v>1</v>
      </c>
      <c r="AB1854" s="194">
        <v>95625</v>
      </c>
      <c r="AC1854" s="194"/>
      <c r="AD1854" s="194"/>
      <c r="AE1854" s="213">
        <f t="shared" si="451"/>
        <v>95625</v>
      </c>
      <c r="AF1854" s="213" t="s">
        <v>1</v>
      </c>
      <c r="AG1854" s="213">
        <v>1</v>
      </c>
      <c r="AH1854" s="102">
        <v>1</v>
      </c>
      <c r="AI1854" s="194">
        <v>95625</v>
      </c>
      <c r="AJ1854" s="194"/>
      <c r="AK1854" s="194"/>
      <c r="AL1854" s="213">
        <f t="shared" si="452"/>
        <v>95625</v>
      </c>
    </row>
    <row r="1855" spans="1:38">
      <c r="A1855" s="194">
        <v>50</v>
      </c>
      <c r="B1855" s="102" t="s">
        <v>1300</v>
      </c>
      <c r="C1855" s="102" t="s">
        <v>5282</v>
      </c>
      <c r="D1855" s="213">
        <v>1968</v>
      </c>
      <c r="E1855" s="213" t="s">
        <v>1103</v>
      </c>
      <c r="F1855" s="213" t="s">
        <v>1</v>
      </c>
      <c r="G1855" s="213" t="s">
        <v>1</v>
      </c>
      <c r="H1855" s="213">
        <v>1</v>
      </c>
      <c r="I1855" s="102">
        <v>1</v>
      </c>
      <c r="J1855" s="194">
        <v>95625</v>
      </c>
      <c r="K1855" s="194"/>
      <c r="L1855" s="194"/>
      <c r="M1855" s="213">
        <f t="shared" si="459"/>
        <v>95625</v>
      </c>
      <c r="N1855" s="213">
        <v>1</v>
      </c>
      <c r="O1855" s="102">
        <v>1</v>
      </c>
      <c r="P1855" s="194">
        <v>95625</v>
      </c>
      <c r="Q1855" s="194"/>
      <c r="R1855" s="194"/>
      <c r="S1855" s="213">
        <f t="shared" si="460"/>
        <v>95625</v>
      </c>
      <c r="T1855" s="213">
        <f t="shared" si="461"/>
        <v>0</v>
      </c>
      <c r="U1855" s="213">
        <f t="shared" si="461"/>
        <v>0</v>
      </c>
      <c r="V1855" s="213">
        <f t="shared" si="461"/>
        <v>0</v>
      </c>
      <c r="W1855" s="213">
        <f t="shared" si="461"/>
        <v>0</v>
      </c>
      <c r="X1855" s="213">
        <f t="shared" si="450"/>
        <v>0</v>
      </c>
      <c r="Y1855" s="213" t="s">
        <v>1</v>
      </c>
      <c r="Z1855" s="213">
        <v>1</v>
      </c>
      <c r="AA1855" s="102">
        <v>1</v>
      </c>
      <c r="AB1855" s="194">
        <v>95625</v>
      </c>
      <c r="AC1855" s="194"/>
      <c r="AD1855" s="194"/>
      <c r="AE1855" s="213">
        <f t="shared" si="451"/>
        <v>95625</v>
      </c>
      <c r="AF1855" s="213" t="s">
        <v>1</v>
      </c>
      <c r="AG1855" s="213">
        <v>1</v>
      </c>
      <c r="AH1855" s="102">
        <v>1</v>
      </c>
      <c r="AI1855" s="194">
        <v>95625</v>
      </c>
      <c r="AJ1855" s="194"/>
      <c r="AK1855" s="194"/>
      <c r="AL1855" s="213">
        <f t="shared" si="452"/>
        <v>95625</v>
      </c>
    </row>
    <row r="1856" spans="1:38">
      <c r="A1856" s="194">
        <v>51</v>
      </c>
      <c r="B1856" s="102" t="s">
        <v>1301</v>
      </c>
      <c r="C1856" s="102" t="s">
        <v>5282</v>
      </c>
      <c r="D1856" s="213">
        <v>1983</v>
      </c>
      <c r="E1856" s="213" t="s">
        <v>1103</v>
      </c>
      <c r="F1856" s="213" t="s">
        <v>1</v>
      </c>
      <c r="G1856" s="213" t="s">
        <v>1</v>
      </c>
      <c r="H1856" s="213">
        <v>1</v>
      </c>
      <c r="I1856" s="102">
        <v>1</v>
      </c>
      <c r="J1856" s="194">
        <v>104000</v>
      </c>
      <c r="K1856" s="194"/>
      <c r="L1856" s="194"/>
      <c r="M1856" s="213">
        <f t="shared" si="459"/>
        <v>104000</v>
      </c>
      <c r="N1856" s="213">
        <v>1</v>
      </c>
      <c r="O1856" s="102">
        <v>1</v>
      </c>
      <c r="P1856" s="194">
        <v>104000</v>
      </c>
      <c r="Q1856" s="194"/>
      <c r="R1856" s="194"/>
      <c r="S1856" s="213">
        <f t="shared" si="460"/>
        <v>104000</v>
      </c>
      <c r="T1856" s="213">
        <f t="shared" si="461"/>
        <v>0</v>
      </c>
      <c r="U1856" s="213">
        <f t="shared" si="461"/>
        <v>0</v>
      </c>
      <c r="V1856" s="213">
        <f t="shared" si="461"/>
        <v>0</v>
      </c>
      <c r="W1856" s="213">
        <f t="shared" si="461"/>
        <v>0</v>
      </c>
      <c r="X1856" s="213">
        <f t="shared" si="450"/>
        <v>0</v>
      </c>
      <c r="Y1856" s="213" t="s">
        <v>1</v>
      </c>
      <c r="Z1856" s="213">
        <v>1</v>
      </c>
      <c r="AA1856" s="102">
        <v>1</v>
      </c>
      <c r="AB1856" s="194">
        <v>104000</v>
      </c>
      <c r="AC1856" s="194"/>
      <c r="AD1856" s="194"/>
      <c r="AE1856" s="213">
        <f t="shared" si="451"/>
        <v>104000</v>
      </c>
      <c r="AF1856" s="213" t="s">
        <v>1</v>
      </c>
      <c r="AG1856" s="213">
        <v>1</v>
      </c>
      <c r="AH1856" s="102">
        <v>1</v>
      </c>
      <c r="AI1856" s="194">
        <v>104000</v>
      </c>
      <c r="AJ1856" s="194"/>
      <c r="AK1856" s="194"/>
      <c r="AL1856" s="213">
        <f t="shared" si="452"/>
        <v>104000</v>
      </c>
    </row>
    <row r="1857" spans="1:38">
      <c r="A1857" s="194">
        <v>52</v>
      </c>
      <c r="B1857" s="102" t="s">
        <v>1302</v>
      </c>
      <c r="C1857" s="102" t="s">
        <v>5282</v>
      </c>
      <c r="D1857" s="213">
        <v>1976</v>
      </c>
      <c r="E1857" s="213" t="s">
        <v>1103</v>
      </c>
      <c r="F1857" s="213" t="s">
        <v>1</v>
      </c>
      <c r="G1857" s="213" t="s">
        <v>1</v>
      </c>
      <c r="H1857" s="213">
        <v>1</v>
      </c>
      <c r="I1857" s="102">
        <v>1</v>
      </c>
      <c r="J1857" s="194">
        <v>104000</v>
      </c>
      <c r="K1857" s="194"/>
      <c r="L1857" s="194"/>
      <c r="M1857" s="213">
        <f t="shared" si="459"/>
        <v>104000</v>
      </c>
      <c r="N1857" s="213">
        <v>1</v>
      </c>
      <c r="O1857" s="102">
        <v>1</v>
      </c>
      <c r="P1857" s="194">
        <v>104000</v>
      </c>
      <c r="Q1857" s="194"/>
      <c r="R1857" s="194"/>
      <c r="S1857" s="213">
        <f t="shared" si="460"/>
        <v>104000</v>
      </c>
      <c r="T1857" s="213">
        <f t="shared" si="461"/>
        <v>0</v>
      </c>
      <c r="U1857" s="213">
        <f t="shared" si="461"/>
        <v>0</v>
      </c>
      <c r="V1857" s="213">
        <f t="shared" si="461"/>
        <v>0</v>
      </c>
      <c r="W1857" s="213">
        <f t="shared" si="461"/>
        <v>0</v>
      </c>
      <c r="X1857" s="213">
        <f t="shared" si="450"/>
        <v>0</v>
      </c>
      <c r="Y1857" s="213" t="s">
        <v>1</v>
      </c>
      <c r="Z1857" s="213">
        <v>1</v>
      </c>
      <c r="AA1857" s="102">
        <v>1</v>
      </c>
      <c r="AB1857" s="194">
        <v>104000</v>
      </c>
      <c r="AC1857" s="194"/>
      <c r="AD1857" s="194"/>
      <c r="AE1857" s="213">
        <f t="shared" si="451"/>
        <v>104000</v>
      </c>
      <c r="AF1857" s="213" t="s">
        <v>1</v>
      </c>
      <c r="AG1857" s="213">
        <v>1</v>
      </c>
      <c r="AH1857" s="102">
        <v>1</v>
      </c>
      <c r="AI1857" s="194">
        <v>104000</v>
      </c>
      <c r="AJ1857" s="194"/>
      <c r="AK1857" s="194"/>
      <c r="AL1857" s="213">
        <f t="shared" si="452"/>
        <v>104000</v>
      </c>
    </row>
    <row r="1858" spans="1:38">
      <c r="A1858" s="194">
        <v>53</v>
      </c>
      <c r="B1858" s="102" t="s">
        <v>5613</v>
      </c>
      <c r="C1858" s="102" t="s">
        <v>5282</v>
      </c>
      <c r="D1858" s="213">
        <v>1973</v>
      </c>
      <c r="E1858" s="213" t="s">
        <v>1103</v>
      </c>
      <c r="F1858" s="213" t="s">
        <v>1</v>
      </c>
      <c r="G1858" s="213" t="s">
        <v>1</v>
      </c>
      <c r="H1858" s="213">
        <v>1</v>
      </c>
      <c r="I1858" s="102">
        <v>1</v>
      </c>
      <c r="J1858" s="194">
        <v>95625</v>
      </c>
      <c r="K1858" s="194"/>
      <c r="L1858" s="194"/>
      <c r="M1858" s="213">
        <f t="shared" si="459"/>
        <v>95625</v>
      </c>
      <c r="N1858" s="213">
        <v>1</v>
      </c>
      <c r="O1858" s="102">
        <v>1</v>
      </c>
      <c r="P1858" s="194">
        <v>95625</v>
      </c>
      <c r="Q1858" s="194"/>
      <c r="R1858" s="194"/>
      <c r="S1858" s="213">
        <f t="shared" si="460"/>
        <v>95625</v>
      </c>
      <c r="T1858" s="213">
        <f t="shared" si="461"/>
        <v>0</v>
      </c>
      <c r="U1858" s="213">
        <f t="shared" si="461"/>
        <v>0</v>
      </c>
      <c r="V1858" s="213">
        <f t="shared" si="461"/>
        <v>0</v>
      </c>
      <c r="W1858" s="213">
        <f t="shared" si="461"/>
        <v>0</v>
      </c>
      <c r="X1858" s="213">
        <f t="shared" si="450"/>
        <v>0</v>
      </c>
      <c r="Y1858" s="213" t="s">
        <v>1</v>
      </c>
      <c r="Z1858" s="213">
        <v>1</v>
      </c>
      <c r="AA1858" s="102">
        <v>1</v>
      </c>
      <c r="AB1858" s="194">
        <v>95625</v>
      </c>
      <c r="AC1858" s="194"/>
      <c r="AD1858" s="194"/>
      <c r="AE1858" s="213">
        <f t="shared" si="451"/>
        <v>95625</v>
      </c>
      <c r="AF1858" s="213" t="s">
        <v>1</v>
      </c>
      <c r="AG1858" s="213">
        <v>1</v>
      </c>
      <c r="AH1858" s="102">
        <v>1</v>
      </c>
      <c r="AI1858" s="194">
        <v>95625</v>
      </c>
      <c r="AJ1858" s="194"/>
      <c r="AK1858" s="194"/>
      <c r="AL1858" s="213">
        <f t="shared" si="452"/>
        <v>95625</v>
      </c>
    </row>
    <row r="1859" spans="1:38">
      <c r="A1859" s="194">
        <v>54</v>
      </c>
      <c r="B1859" s="102" t="s">
        <v>1303</v>
      </c>
      <c r="C1859" s="102" t="s">
        <v>5282</v>
      </c>
      <c r="D1859" s="213">
        <v>1949</v>
      </c>
      <c r="E1859" s="213" t="s">
        <v>1103</v>
      </c>
      <c r="F1859" s="213" t="s">
        <v>1</v>
      </c>
      <c r="G1859" s="213" t="s">
        <v>1</v>
      </c>
      <c r="H1859" s="213">
        <v>1</v>
      </c>
      <c r="I1859" s="102">
        <v>1</v>
      </c>
      <c r="J1859" s="194">
        <v>95625</v>
      </c>
      <c r="K1859" s="194"/>
      <c r="L1859" s="194"/>
      <c r="M1859" s="213">
        <f t="shared" si="459"/>
        <v>95625</v>
      </c>
      <c r="N1859" s="213">
        <v>1</v>
      </c>
      <c r="O1859" s="102">
        <v>1</v>
      </c>
      <c r="P1859" s="194">
        <v>95625</v>
      </c>
      <c r="Q1859" s="194"/>
      <c r="R1859" s="194"/>
      <c r="S1859" s="213">
        <f t="shared" si="460"/>
        <v>95625</v>
      </c>
      <c r="T1859" s="213">
        <f t="shared" si="461"/>
        <v>0</v>
      </c>
      <c r="U1859" s="213">
        <f t="shared" si="461"/>
        <v>0</v>
      </c>
      <c r="V1859" s="213">
        <f t="shared" si="461"/>
        <v>0</v>
      </c>
      <c r="W1859" s="213">
        <f t="shared" si="461"/>
        <v>0</v>
      </c>
      <c r="X1859" s="213">
        <f t="shared" si="450"/>
        <v>0</v>
      </c>
      <c r="Y1859" s="213" t="s">
        <v>1</v>
      </c>
      <c r="Z1859" s="213">
        <v>1</v>
      </c>
      <c r="AA1859" s="102">
        <v>1</v>
      </c>
      <c r="AB1859" s="194">
        <v>95625</v>
      </c>
      <c r="AC1859" s="194"/>
      <c r="AD1859" s="194"/>
      <c r="AE1859" s="213">
        <f t="shared" si="451"/>
        <v>95625</v>
      </c>
      <c r="AF1859" s="213" t="s">
        <v>1</v>
      </c>
      <c r="AG1859" s="213">
        <v>1</v>
      </c>
      <c r="AH1859" s="102">
        <v>1</v>
      </c>
      <c r="AI1859" s="194">
        <v>95625</v>
      </c>
      <c r="AJ1859" s="194"/>
      <c r="AK1859" s="194"/>
      <c r="AL1859" s="213">
        <f t="shared" si="452"/>
        <v>95625</v>
      </c>
    </row>
    <row r="1860" spans="1:38">
      <c r="A1860" s="194">
        <v>55</v>
      </c>
      <c r="B1860" s="102" t="s">
        <v>1304</v>
      </c>
      <c r="C1860" s="102" t="s">
        <v>5282</v>
      </c>
      <c r="D1860" s="213">
        <v>1973</v>
      </c>
      <c r="E1860" s="213" t="s">
        <v>1103</v>
      </c>
      <c r="F1860" s="213" t="s">
        <v>1</v>
      </c>
      <c r="G1860" s="213" t="s">
        <v>1</v>
      </c>
      <c r="H1860" s="213">
        <v>1</v>
      </c>
      <c r="I1860" s="102">
        <v>1</v>
      </c>
      <c r="J1860" s="194">
        <v>95625</v>
      </c>
      <c r="K1860" s="194"/>
      <c r="L1860" s="194"/>
      <c r="M1860" s="213">
        <f t="shared" si="459"/>
        <v>95625</v>
      </c>
      <c r="N1860" s="213">
        <v>1</v>
      </c>
      <c r="O1860" s="102">
        <v>1</v>
      </c>
      <c r="P1860" s="194">
        <v>95625</v>
      </c>
      <c r="Q1860" s="194"/>
      <c r="R1860" s="194"/>
      <c r="S1860" s="213">
        <f t="shared" si="460"/>
        <v>95625</v>
      </c>
      <c r="T1860" s="213">
        <f t="shared" si="461"/>
        <v>0</v>
      </c>
      <c r="U1860" s="213">
        <f t="shared" si="461"/>
        <v>0</v>
      </c>
      <c r="V1860" s="213">
        <f t="shared" si="461"/>
        <v>0</v>
      </c>
      <c r="W1860" s="213">
        <f t="shared" si="461"/>
        <v>0</v>
      </c>
      <c r="X1860" s="213">
        <f t="shared" si="450"/>
        <v>0</v>
      </c>
      <c r="Y1860" s="213" t="s">
        <v>1</v>
      </c>
      <c r="Z1860" s="213">
        <v>1</v>
      </c>
      <c r="AA1860" s="102">
        <v>1</v>
      </c>
      <c r="AB1860" s="194">
        <v>95625</v>
      </c>
      <c r="AC1860" s="194"/>
      <c r="AD1860" s="194"/>
      <c r="AE1860" s="213">
        <f t="shared" si="451"/>
        <v>95625</v>
      </c>
      <c r="AF1860" s="213" t="s">
        <v>1</v>
      </c>
      <c r="AG1860" s="213">
        <v>1</v>
      </c>
      <c r="AH1860" s="102">
        <v>1</v>
      </c>
      <c r="AI1860" s="194">
        <v>95625</v>
      </c>
      <c r="AJ1860" s="194"/>
      <c r="AK1860" s="194"/>
      <c r="AL1860" s="213">
        <f t="shared" si="452"/>
        <v>95625</v>
      </c>
    </row>
    <row r="1861" spans="1:38">
      <c r="A1861" s="194">
        <v>56</v>
      </c>
      <c r="B1861" s="102" t="s">
        <v>1305</v>
      </c>
      <c r="C1861" s="102" t="s">
        <v>5282</v>
      </c>
      <c r="D1861" s="213">
        <v>1973</v>
      </c>
      <c r="E1861" s="213" t="s">
        <v>1103</v>
      </c>
      <c r="F1861" s="213" t="s">
        <v>1</v>
      </c>
      <c r="G1861" s="213" t="s">
        <v>1</v>
      </c>
      <c r="H1861" s="213">
        <v>1</v>
      </c>
      <c r="I1861" s="102">
        <v>1</v>
      </c>
      <c r="J1861" s="194">
        <v>95625</v>
      </c>
      <c r="K1861" s="194"/>
      <c r="L1861" s="194"/>
      <c r="M1861" s="213">
        <f t="shared" si="459"/>
        <v>95625</v>
      </c>
      <c r="N1861" s="213">
        <v>1</v>
      </c>
      <c r="O1861" s="102">
        <v>1</v>
      </c>
      <c r="P1861" s="194">
        <v>95625</v>
      </c>
      <c r="Q1861" s="194"/>
      <c r="R1861" s="194"/>
      <c r="S1861" s="213">
        <f t="shared" si="460"/>
        <v>95625</v>
      </c>
      <c r="T1861" s="213">
        <f t="shared" si="461"/>
        <v>0</v>
      </c>
      <c r="U1861" s="213">
        <f t="shared" si="461"/>
        <v>0</v>
      </c>
      <c r="V1861" s="213">
        <f t="shared" si="461"/>
        <v>0</v>
      </c>
      <c r="W1861" s="213">
        <f t="shared" si="461"/>
        <v>0</v>
      </c>
      <c r="X1861" s="213">
        <f t="shared" si="450"/>
        <v>0</v>
      </c>
      <c r="Y1861" s="213" t="s">
        <v>1</v>
      </c>
      <c r="Z1861" s="213">
        <v>1</v>
      </c>
      <c r="AA1861" s="102">
        <v>1</v>
      </c>
      <c r="AB1861" s="194">
        <v>95625</v>
      </c>
      <c r="AC1861" s="194"/>
      <c r="AD1861" s="194"/>
      <c r="AE1861" s="213">
        <f t="shared" si="451"/>
        <v>95625</v>
      </c>
      <c r="AF1861" s="213" t="s">
        <v>1</v>
      </c>
      <c r="AG1861" s="213">
        <v>1</v>
      </c>
      <c r="AH1861" s="102">
        <v>1</v>
      </c>
      <c r="AI1861" s="194">
        <v>95625</v>
      </c>
      <c r="AJ1861" s="194"/>
      <c r="AK1861" s="194"/>
      <c r="AL1861" s="213">
        <f t="shared" si="452"/>
        <v>95625</v>
      </c>
    </row>
    <row r="1862" spans="1:38">
      <c r="A1862" s="194">
        <v>57</v>
      </c>
      <c r="B1862" s="102" t="s">
        <v>8315</v>
      </c>
      <c r="C1862" s="102" t="s">
        <v>5282</v>
      </c>
      <c r="D1862" s="213">
        <v>1981</v>
      </c>
      <c r="E1862" s="213" t="s">
        <v>1103</v>
      </c>
      <c r="F1862" s="213" t="s">
        <v>1</v>
      </c>
      <c r="G1862" s="213" t="s">
        <v>1</v>
      </c>
      <c r="H1862" s="213">
        <v>1</v>
      </c>
      <c r="I1862" s="102">
        <v>1</v>
      </c>
      <c r="J1862" s="194">
        <v>104000</v>
      </c>
      <c r="K1862" s="194"/>
      <c r="L1862" s="194"/>
      <c r="M1862" s="213">
        <f t="shared" si="459"/>
        <v>104000</v>
      </c>
      <c r="N1862" s="213">
        <v>1</v>
      </c>
      <c r="O1862" s="102">
        <v>1</v>
      </c>
      <c r="P1862" s="194">
        <v>104000</v>
      </c>
      <c r="Q1862" s="194"/>
      <c r="R1862" s="194"/>
      <c r="S1862" s="213">
        <f t="shared" si="460"/>
        <v>104000</v>
      </c>
      <c r="T1862" s="213">
        <f t="shared" si="461"/>
        <v>0</v>
      </c>
      <c r="U1862" s="213">
        <f t="shared" si="461"/>
        <v>0</v>
      </c>
      <c r="V1862" s="213">
        <f t="shared" si="461"/>
        <v>0</v>
      </c>
      <c r="W1862" s="213">
        <f t="shared" si="461"/>
        <v>0</v>
      </c>
      <c r="X1862" s="213">
        <f t="shared" si="450"/>
        <v>0</v>
      </c>
      <c r="Y1862" s="213" t="s">
        <v>1</v>
      </c>
      <c r="Z1862" s="213">
        <v>1</v>
      </c>
      <c r="AA1862" s="102">
        <v>1</v>
      </c>
      <c r="AB1862" s="194">
        <v>104000</v>
      </c>
      <c r="AC1862" s="194"/>
      <c r="AD1862" s="194"/>
      <c r="AE1862" s="213">
        <f t="shared" si="451"/>
        <v>104000</v>
      </c>
      <c r="AF1862" s="213" t="s">
        <v>1</v>
      </c>
      <c r="AG1862" s="213">
        <v>1</v>
      </c>
      <c r="AH1862" s="102">
        <v>1</v>
      </c>
      <c r="AI1862" s="194">
        <v>104000</v>
      </c>
      <c r="AJ1862" s="194"/>
      <c r="AK1862" s="194"/>
      <c r="AL1862" s="213">
        <f t="shared" si="452"/>
        <v>104000</v>
      </c>
    </row>
    <row r="1863" spans="1:38">
      <c r="A1863" s="194">
        <v>58</v>
      </c>
      <c r="B1863" s="102" t="s">
        <v>8316</v>
      </c>
      <c r="C1863" s="102" t="s">
        <v>5282</v>
      </c>
      <c r="D1863" s="213">
        <v>1967</v>
      </c>
      <c r="E1863" s="213" t="s">
        <v>1103</v>
      </c>
      <c r="F1863" s="213" t="s">
        <v>1</v>
      </c>
      <c r="G1863" s="213" t="s">
        <v>1</v>
      </c>
      <c r="H1863" s="213">
        <v>1</v>
      </c>
      <c r="I1863" s="102">
        <v>1</v>
      </c>
      <c r="J1863" s="194">
        <v>95625</v>
      </c>
      <c r="K1863" s="194"/>
      <c r="L1863" s="194"/>
      <c r="M1863" s="213">
        <f t="shared" si="459"/>
        <v>95625</v>
      </c>
      <c r="N1863" s="213">
        <v>1</v>
      </c>
      <c r="O1863" s="102">
        <v>1</v>
      </c>
      <c r="P1863" s="194">
        <v>95625</v>
      </c>
      <c r="Q1863" s="194"/>
      <c r="R1863" s="194"/>
      <c r="S1863" s="213">
        <f t="shared" si="460"/>
        <v>95625</v>
      </c>
      <c r="T1863" s="213">
        <f t="shared" si="461"/>
        <v>0</v>
      </c>
      <c r="U1863" s="213">
        <f t="shared" si="461"/>
        <v>0</v>
      </c>
      <c r="V1863" s="213">
        <f t="shared" si="461"/>
        <v>0</v>
      </c>
      <c r="W1863" s="213">
        <f t="shared" si="461"/>
        <v>0</v>
      </c>
      <c r="X1863" s="213">
        <f t="shared" si="450"/>
        <v>0</v>
      </c>
      <c r="Y1863" s="213" t="s">
        <v>1</v>
      </c>
      <c r="Z1863" s="213">
        <v>1</v>
      </c>
      <c r="AA1863" s="102">
        <v>1</v>
      </c>
      <c r="AB1863" s="194">
        <v>95625</v>
      </c>
      <c r="AC1863" s="194"/>
      <c r="AD1863" s="194"/>
      <c r="AE1863" s="213">
        <f t="shared" si="451"/>
        <v>95625</v>
      </c>
      <c r="AF1863" s="213" t="s">
        <v>1</v>
      </c>
      <c r="AG1863" s="213">
        <v>1</v>
      </c>
      <c r="AH1863" s="102">
        <v>1</v>
      </c>
      <c r="AI1863" s="194">
        <v>95625</v>
      </c>
      <c r="AJ1863" s="194"/>
      <c r="AK1863" s="194"/>
      <c r="AL1863" s="213">
        <f t="shared" si="452"/>
        <v>95625</v>
      </c>
    </row>
    <row r="1864" spans="1:38">
      <c r="A1864" s="194">
        <v>59</v>
      </c>
      <c r="B1864" s="102" t="s">
        <v>759</v>
      </c>
      <c r="C1864" s="102"/>
      <c r="D1864" s="213"/>
      <c r="E1864" s="213" t="s">
        <v>1103</v>
      </c>
      <c r="F1864" s="213" t="s">
        <v>1</v>
      </c>
      <c r="G1864" s="213" t="s">
        <v>1</v>
      </c>
      <c r="H1864" s="213">
        <v>1</v>
      </c>
      <c r="I1864" s="102">
        <v>1</v>
      </c>
      <c r="J1864" s="194">
        <v>104000</v>
      </c>
      <c r="K1864" s="194"/>
      <c r="L1864" s="194"/>
      <c r="M1864" s="213">
        <f t="shared" si="459"/>
        <v>104000</v>
      </c>
      <c r="N1864" s="213">
        <v>1</v>
      </c>
      <c r="O1864" s="102">
        <v>1</v>
      </c>
      <c r="P1864" s="194">
        <v>104000</v>
      </c>
      <c r="Q1864" s="194"/>
      <c r="R1864" s="194"/>
      <c r="S1864" s="213">
        <f t="shared" si="460"/>
        <v>104000</v>
      </c>
      <c r="T1864" s="213">
        <f t="shared" si="461"/>
        <v>0</v>
      </c>
      <c r="U1864" s="213">
        <f t="shared" si="461"/>
        <v>0</v>
      </c>
      <c r="V1864" s="213">
        <f t="shared" si="461"/>
        <v>0</v>
      </c>
      <c r="W1864" s="213">
        <f t="shared" si="461"/>
        <v>0</v>
      </c>
      <c r="X1864" s="213">
        <f t="shared" si="450"/>
        <v>0</v>
      </c>
      <c r="Y1864" s="213" t="s">
        <v>1</v>
      </c>
      <c r="Z1864" s="213">
        <v>1</v>
      </c>
      <c r="AA1864" s="102">
        <v>1</v>
      </c>
      <c r="AB1864" s="194">
        <v>104000</v>
      </c>
      <c r="AC1864" s="194"/>
      <c r="AD1864" s="194"/>
      <c r="AE1864" s="213">
        <f t="shared" si="451"/>
        <v>104000</v>
      </c>
      <c r="AF1864" s="213" t="s">
        <v>1</v>
      </c>
      <c r="AG1864" s="213">
        <v>1</v>
      </c>
      <c r="AH1864" s="102">
        <v>1</v>
      </c>
      <c r="AI1864" s="194">
        <v>104000</v>
      </c>
      <c r="AJ1864" s="194"/>
      <c r="AK1864" s="194"/>
      <c r="AL1864" s="213">
        <f t="shared" si="452"/>
        <v>104000</v>
      </c>
    </row>
    <row r="1865" spans="1:38">
      <c r="A1865" s="194">
        <v>60</v>
      </c>
      <c r="B1865" s="102" t="s">
        <v>759</v>
      </c>
      <c r="C1865" s="102"/>
      <c r="D1865" s="213"/>
      <c r="E1865" s="213" t="s">
        <v>1103</v>
      </c>
      <c r="F1865" s="213" t="s">
        <v>1</v>
      </c>
      <c r="G1865" s="213" t="s">
        <v>1</v>
      </c>
      <c r="H1865" s="213">
        <v>1</v>
      </c>
      <c r="I1865" s="102">
        <v>1</v>
      </c>
      <c r="J1865" s="194">
        <v>104000</v>
      </c>
      <c r="K1865" s="194"/>
      <c r="L1865" s="194"/>
      <c r="M1865" s="213">
        <f t="shared" si="459"/>
        <v>104000</v>
      </c>
      <c r="N1865" s="213">
        <v>1</v>
      </c>
      <c r="O1865" s="102">
        <v>1</v>
      </c>
      <c r="P1865" s="194">
        <v>104000</v>
      </c>
      <c r="Q1865" s="194"/>
      <c r="R1865" s="194"/>
      <c r="S1865" s="213">
        <f t="shared" si="460"/>
        <v>104000</v>
      </c>
      <c r="T1865" s="213">
        <f t="shared" si="461"/>
        <v>0</v>
      </c>
      <c r="U1865" s="213">
        <f t="shared" si="461"/>
        <v>0</v>
      </c>
      <c r="V1865" s="213">
        <f t="shared" si="461"/>
        <v>0</v>
      </c>
      <c r="W1865" s="213">
        <f t="shared" si="461"/>
        <v>0</v>
      </c>
      <c r="X1865" s="213">
        <f t="shared" si="450"/>
        <v>0</v>
      </c>
      <c r="Y1865" s="213" t="s">
        <v>1</v>
      </c>
      <c r="Z1865" s="213">
        <v>1</v>
      </c>
      <c r="AA1865" s="102">
        <v>1</v>
      </c>
      <c r="AB1865" s="194">
        <v>104000</v>
      </c>
      <c r="AC1865" s="194"/>
      <c r="AD1865" s="194"/>
      <c r="AE1865" s="213">
        <f t="shared" si="451"/>
        <v>104000</v>
      </c>
      <c r="AF1865" s="213" t="s">
        <v>1</v>
      </c>
      <c r="AG1865" s="213">
        <v>1</v>
      </c>
      <c r="AH1865" s="102">
        <v>1</v>
      </c>
      <c r="AI1865" s="194">
        <v>104000</v>
      </c>
      <c r="AJ1865" s="194"/>
      <c r="AK1865" s="194"/>
      <c r="AL1865" s="213">
        <f t="shared" si="452"/>
        <v>104000</v>
      </c>
    </row>
    <row r="1866" spans="1:38">
      <c r="A1866" s="194">
        <v>61</v>
      </c>
      <c r="B1866" s="102" t="s">
        <v>5614</v>
      </c>
      <c r="C1866" s="102" t="s">
        <v>5283</v>
      </c>
      <c r="D1866" s="213">
        <v>1987</v>
      </c>
      <c r="E1866" s="213" t="s">
        <v>1101</v>
      </c>
      <c r="F1866" s="213" t="s">
        <v>1</v>
      </c>
      <c r="G1866" s="213" t="s">
        <v>1</v>
      </c>
      <c r="H1866" s="213">
        <v>1.2</v>
      </c>
      <c r="I1866" s="102">
        <v>1</v>
      </c>
      <c r="J1866" s="194">
        <v>104000</v>
      </c>
      <c r="K1866" s="194"/>
      <c r="L1866" s="194"/>
      <c r="M1866" s="213">
        <f t="shared" si="459"/>
        <v>104000</v>
      </c>
      <c r="N1866" s="213">
        <v>1.2</v>
      </c>
      <c r="O1866" s="102">
        <v>1</v>
      </c>
      <c r="P1866" s="194">
        <v>104000</v>
      </c>
      <c r="Q1866" s="194"/>
      <c r="R1866" s="194"/>
      <c r="S1866" s="213">
        <f t="shared" si="460"/>
        <v>104000</v>
      </c>
      <c r="T1866" s="213">
        <f t="shared" si="461"/>
        <v>0</v>
      </c>
      <c r="U1866" s="213">
        <f t="shared" si="461"/>
        <v>0</v>
      </c>
      <c r="V1866" s="213">
        <f t="shared" si="461"/>
        <v>0</v>
      </c>
      <c r="W1866" s="213">
        <f t="shared" si="461"/>
        <v>0</v>
      </c>
      <c r="X1866" s="213">
        <f t="shared" si="450"/>
        <v>0</v>
      </c>
      <c r="Y1866" s="213" t="s">
        <v>1</v>
      </c>
      <c r="Z1866" s="213">
        <v>1.2</v>
      </c>
      <c r="AA1866" s="102">
        <v>1</v>
      </c>
      <c r="AB1866" s="194">
        <v>104000</v>
      </c>
      <c r="AC1866" s="194"/>
      <c r="AD1866" s="194"/>
      <c r="AE1866" s="213">
        <f t="shared" si="451"/>
        <v>104000</v>
      </c>
      <c r="AF1866" s="213" t="s">
        <v>1</v>
      </c>
      <c r="AG1866" s="213">
        <v>1.2</v>
      </c>
      <c r="AH1866" s="102">
        <v>1</v>
      </c>
      <c r="AI1866" s="194">
        <v>104000</v>
      </c>
      <c r="AJ1866" s="194"/>
      <c r="AK1866" s="194"/>
      <c r="AL1866" s="213">
        <f t="shared" si="452"/>
        <v>104000</v>
      </c>
    </row>
    <row r="1867" spans="1:38">
      <c r="A1867" s="194">
        <v>62</v>
      </c>
      <c r="B1867" s="102" t="s">
        <v>6958</v>
      </c>
      <c r="C1867" s="102" t="s">
        <v>5283</v>
      </c>
      <c r="D1867" s="213">
        <v>2003</v>
      </c>
      <c r="E1867" s="213" t="s">
        <v>1101</v>
      </c>
      <c r="F1867" s="213" t="s">
        <v>1</v>
      </c>
      <c r="G1867" s="213" t="s">
        <v>1</v>
      </c>
      <c r="H1867" s="213">
        <v>1.2</v>
      </c>
      <c r="I1867" s="102">
        <v>1</v>
      </c>
      <c r="J1867" s="194">
        <v>104000</v>
      </c>
      <c r="K1867" s="194"/>
      <c r="L1867" s="194"/>
      <c r="M1867" s="213">
        <f>+J1867+K1867+L1867</f>
        <v>104000</v>
      </c>
      <c r="N1867" s="213">
        <v>1.2</v>
      </c>
      <c r="O1867" s="102">
        <v>1</v>
      </c>
      <c r="P1867" s="194">
        <v>104000</v>
      </c>
      <c r="Q1867" s="194"/>
      <c r="R1867" s="194"/>
      <c r="S1867" s="213">
        <f>P1867+Q1867+R1867</f>
        <v>104000</v>
      </c>
      <c r="T1867" s="213">
        <f t="shared" si="461"/>
        <v>0</v>
      </c>
      <c r="U1867" s="213">
        <f t="shared" si="461"/>
        <v>0</v>
      </c>
      <c r="V1867" s="213">
        <f t="shared" si="461"/>
        <v>0</v>
      </c>
      <c r="W1867" s="213">
        <f t="shared" si="461"/>
        <v>0</v>
      </c>
      <c r="X1867" s="213">
        <f t="shared" si="450"/>
        <v>0</v>
      </c>
      <c r="Y1867" s="213" t="s">
        <v>1</v>
      </c>
      <c r="Z1867" s="213">
        <v>1.2</v>
      </c>
      <c r="AA1867" s="102">
        <v>1</v>
      </c>
      <c r="AB1867" s="194">
        <v>104000</v>
      </c>
      <c r="AC1867" s="194"/>
      <c r="AD1867" s="194"/>
      <c r="AE1867" s="213">
        <f t="shared" si="451"/>
        <v>104000</v>
      </c>
      <c r="AF1867" s="213" t="s">
        <v>1</v>
      </c>
      <c r="AG1867" s="213">
        <v>1.2</v>
      </c>
      <c r="AH1867" s="102">
        <v>1</v>
      </c>
      <c r="AI1867" s="194">
        <v>104000</v>
      </c>
      <c r="AJ1867" s="194"/>
      <c r="AK1867" s="194"/>
      <c r="AL1867" s="213">
        <f t="shared" si="452"/>
        <v>104000</v>
      </c>
    </row>
    <row r="1868" spans="1:38">
      <c r="A1868" s="194">
        <v>63</v>
      </c>
      <c r="B1868" s="102" t="s">
        <v>6959</v>
      </c>
      <c r="C1868" s="102" t="s">
        <v>5283</v>
      </c>
      <c r="D1868" s="213">
        <v>1998</v>
      </c>
      <c r="E1868" s="213" t="s">
        <v>1101</v>
      </c>
      <c r="F1868" s="213" t="s">
        <v>1</v>
      </c>
      <c r="G1868" s="213" t="s">
        <v>1</v>
      </c>
      <c r="H1868" s="213">
        <v>1.2</v>
      </c>
      <c r="I1868" s="102">
        <v>1</v>
      </c>
      <c r="J1868" s="194">
        <v>104000</v>
      </c>
      <c r="K1868" s="194"/>
      <c r="L1868" s="194"/>
      <c r="M1868" s="213">
        <f>+J1868+K1868+L1868</f>
        <v>104000</v>
      </c>
      <c r="N1868" s="213">
        <v>1.2</v>
      </c>
      <c r="O1868" s="102">
        <v>1</v>
      </c>
      <c r="P1868" s="194">
        <v>104000</v>
      </c>
      <c r="Q1868" s="194"/>
      <c r="R1868" s="194"/>
      <c r="S1868" s="213">
        <f>P1868+Q1868+R1868</f>
        <v>104000</v>
      </c>
      <c r="T1868" s="213">
        <f t="shared" si="461"/>
        <v>0</v>
      </c>
      <c r="U1868" s="213">
        <f t="shared" si="461"/>
        <v>0</v>
      </c>
      <c r="V1868" s="213">
        <f t="shared" si="461"/>
        <v>0</v>
      </c>
      <c r="W1868" s="213">
        <f t="shared" si="461"/>
        <v>0</v>
      </c>
      <c r="X1868" s="213">
        <f t="shared" si="450"/>
        <v>0</v>
      </c>
      <c r="Y1868" s="213" t="s">
        <v>1</v>
      </c>
      <c r="Z1868" s="213">
        <v>1.2</v>
      </c>
      <c r="AA1868" s="102">
        <v>1</v>
      </c>
      <c r="AB1868" s="194">
        <v>104000</v>
      </c>
      <c r="AC1868" s="194"/>
      <c r="AD1868" s="194"/>
      <c r="AE1868" s="213">
        <f t="shared" si="451"/>
        <v>104000</v>
      </c>
      <c r="AF1868" s="213" t="s">
        <v>1</v>
      </c>
      <c r="AG1868" s="213">
        <v>1.2</v>
      </c>
      <c r="AH1868" s="102">
        <v>1</v>
      </c>
      <c r="AI1868" s="194">
        <v>104000</v>
      </c>
      <c r="AJ1868" s="194"/>
      <c r="AK1868" s="194"/>
      <c r="AL1868" s="213">
        <f t="shared" si="452"/>
        <v>104000</v>
      </c>
    </row>
    <row r="1869" spans="1:38">
      <c r="A1869" s="194">
        <v>64</v>
      </c>
      <c r="B1869" s="102" t="s">
        <v>6960</v>
      </c>
      <c r="C1869" s="102" t="s">
        <v>5283</v>
      </c>
      <c r="D1869" s="213">
        <v>1980</v>
      </c>
      <c r="E1869" s="213" t="s">
        <v>1101</v>
      </c>
      <c r="F1869" s="213" t="s">
        <v>1</v>
      </c>
      <c r="G1869" s="213" t="s">
        <v>1</v>
      </c>
      <c r="H1869" s="213">
        <v>1.2</v>
      </c>
      <c r="I1869" s="102">
        <v>1</v>
      </c>
      <c r="J1869" s="194">
        <v>104000</v>
      </c>
      <c r="K1869" s="194"/>
      <c r="L1869" s="194"/>
      <c r="M1869" s="213">
        <f>+J1869+K1869+L1869</f>
        <v>104000</v>
      </c>
      <c r="N1869" s="213">
        <v>1.2</v>
      </c>
      <c r="O1869" s="102">
        <v>1</v>
      </c>
      <c r="P1869" s="194">
        <v>104000</v>
      </c>
      <c r="Q1869" s="194"/>
      <c r="R1869" s="194"/>
      <c r="S1869" s="213">
        <f>P1869+Q1869+R1869</f>
        <v>104000</v>
      </c>
      <c r="T1869" s="213">
        <f t="shared" si="461"/>
        <v>0</v>
      </c>
      <c r="U1869" s="213">
        <f t="shared" si="461"/>
        <v>0</v>
      </c>
      <c r="V1869" s="213">
        <f t="shared" si="461"/>
        <v>0</v>
      </c>
      <c r="W1869" s="213">
        <f t="shared" si="461"/>
        <v>0</v>
      </c>
      <c r="X1869" s="213">
        <f t="shared" si="450"/>
        <v>0</v>
      </c>
      <c r="Y1869" s="213" t="s">
        <v>1</v>
      </c>
      <c r="Z1869" s="213">
        <v>1.2</v>
      </c>
      <c r="AA1869" s="102">
        <v>1</v>
      </c>
      <c r="AB1869" s="194">
        <v>104000</v>
      </c>
      <c r="AC1869" s="194"/>
      <c r="AD1869" s="194"/>
      <c r="AE1869" s="213">
        <f t="shared" si="451"/>
        <v>104000</v>
      </c>
      <c r="AF1869" s="213" t="s">
        <v>1</v>
      </c>
      <c r="AG1869" s="213">
        <v>1.2</v>
      </c>
      <c r="AH1869" s="102">
        <v>1</v>
      </c>
      <c r="AI1869" s="194">
        <v>104000</v>
      </c>
      <c r="AJ1869" s="194"/>
      <c r="AK1869" s="194"/>
      <c r="AL1869" s="213">
        <f t="shared" si="452"/>
        <v>104000</v>
      </c>
    </row>
    <row r="1870" spans="1:38">
      <c r="A1870" s="194">
        <v>65</v>
      </c>
      <c r="B1870" s="102" t="s">
        <v>8317</v>
      </c>
      <c r="C1870" s="102" t="s">
        <v>5283</v>
      </c>
      <c r="D1870" s="213">
        <v>1983</v>
      </c>
      <c r="E1870" s="213" t="s">
        <v>1101</v>
      </c>
      <c r="F1870" s="213"/>
      <c r="G1870" s="213"/>
      <c r="H1870" s="213">
        <v>1.2</v>
      </c>
      <c r="I1870" s="102">
        <v>1</v>
      </c>
      <c r="J1870" s="194">
        <v>104000</v>
      </c>
      <c r="K1870" s="194"/>
      <c r="L1870" s="194"/>
      <c r="M1870" s="213">
        <f>+J1870+K1870+L1870</f>
        <v>104000</v>
      </c>
      <c r="N1870" s="213">
        <v>1.2</v>
      </c>
      <c r="O1870" s="102">
        <v>1</v>
      </c>
      <c r="P1870" s="194">
        <v>104000</v>
      </c>
      <c r="Q1870" s="194"/>
      <c r="R1870" s="194"/>
      <c r="S1870" s="213">
        <f>P1870+Q1870+R1870</f>
        <v>104000</v>
      </c>
      <c r="T1870" s="213">
        <f>I1870-O1870</f>
        <v>0</v>
      </c>
      <c r="U1870" s="213">
        <f>J1870-P1870</f>
        <v>0</v>
      </c>
      <c r="V1870" s="213">
        <f>K1870-Q1870</f>
        <v>0</v>
      </c>
      <c r="W1870" s="213">
        <f>L1870-R1870</f>
        <v>0</v>
      </c>
      <c r="X1870" s="213">
        <f>U1870+V1870+W1870</f>
        <v>0</v>
      </c>
      <c r="Y1870" s="213"/>
      <c r="Z1870" s="213">
        <v>1.2</v>
      </c>
      <c r="AA1870" s="102">
        <v>1</v>
      </c>
      <c r="AB1870" s="194">
        <v>104000</v>
      </c>
      <c r="AC1870" s="194"/>
      <c r="AD1870" s="194"/>
      <c r="AE1870" s="213">
        <f t="shared" si="451"/>
        <v>104000</v>
      </c>
      <c r="AF1870" s="213"/>
      <c r="AG1870" s="213">
        <v>1.2</v>
      </c>
      <c r="AH1870" s="102">
        <v>1</v>
      </c>
      <c r="AI1870" s="194">
        <v>104000</v>
      </c>
      <c r="AJ1870" s="194"/>
      <c r="AK1870" s="194"/>
      <c r="AL1870" s="213">
        <f t="shared" si="452"/>
        <v>104000</v>
      </c>
    </row>
    <row r="1871" spans="1:38" s="216" customFormat="1" ht="14.25">
      <c r="A1871" s="211"/>
      <c r="B1871" s="1108"/>
      <c r="C1871" s="219"/>
      <c r="D1871" s="215"/>
      <c r="E1871" s="215"/>
      <c r="F1871" s="215" t="s">
        <v>1</v>
      </c>
      <c r="G1871" s="215" t="s">
        <v>1</v>
      </c>
      <c r="H1871" s="215" t="s">
        <v>1</v>
      </c>
      <c r="I1871" s="215">
        <f>SUM(I1806:I1870)</f>
        <v>65</v>
      </c>
      <c r="J1871" s="215">
        <f>SUM(J1806:J1870)</f>
        <v>6850090</v>
      </c>
      <c r="K1871" s="215">
        <f>SUM(K1806:K1870)</f>
        <v>0</v>
      </c>
      <c r="L1871" s="215">
        <f>SUM(L1806:L1870)</f>
        <v>0</v>
      </c>
      <c r="M1871" s="215">
        <f>SUM(M1806:M1870)</f>
        <v>6850090</v>
      </c>
      <c r="N1871" s="215"/>
      <c r="O1871" s="215">
        <f t="shared" ref="O1871:Y1871" si="462">SUM(O1806:O1870)</f>
        <v>65</v>
      </c>
      <c r="P1871" s="215">
        <f t="shared" si="462"/>
        <v>6850090</v>
      </c>
      <c r="Q1871" s="215">
        <f t="shared" si="462"/>
        <v>0</v>
      </c>
      <c r="R1871" s="215">
        <f t="shared" si="462"/>
        <v>0</v>
      </c>
      <c r="S1871" s="215">
        <f t="shared" si="462"/>
        <v>6850090</v>
      </c>
      <c r="T1871" s="215">
        <f t="shared" si="462"/>
        <v>0</v>
      </c>
      <c r="U1871" s="215">
        <f t="shared" si="462"/>
        <v>0</v>
      </c>
      <c r="V1871" s="215">
        <f t="shared" si="462"/>
        <v>0</v>
      </c>
      <c r="W1871" s="215">
        <f t="shared" si="462"/>
        <v>0</v>
      </c>
      <c r="X1871" s="215">
        <f t="shared" si="462"/>
        <v>0</v>
      </c>
      <c r="Y1871" s="215">
        <f t="shared" si="462"/>
        <v>0</v>
      </c>
      <c r="Z1871" s="215"/>
      <c r="AA1871" s="215">
        <f>SUM(AA1806:AA1870)</f>
        <v>65</v>
      </c>
      <c r="AB1871" s="215">
        <f>SUM(AB1806:AB1870)</f>
        <v>6850090</v>
      </c>
      <c r="AC1871" s="215">
        <f>SUM(AC1806:AC1870)</f>
        <v>0</v>
      </c>
      <c r="AD1871" s="215">
        <f>SUM(AD1806:AD1870)</f>
        <v>0</v>
      </c>
      <c r="AE1871" s="215">
        <f>SUM(AE1806:AE1870)</f>
        <v>6850090</v>
      </c>
      <c r="AF1871" s="215"/>
      <c r="AG1871" s="215"/>
      <c r="AH1871" s="215">
        <f>SUM(AH1806:AH1870)</f>
        <v>65</v>
      </c>
      <c r="AI1871" s="215">
        <f>SUM(AI1806:AI1870)</f>
        <v>6850090</v>
      </c>
      <c r="AJ1871" s="215">
        <f>SUM(AJ1806:AJ1870)</f>
        <v>0</v>
      </c>
      <c r="AK1871" s="215">
        <f>SUM(AK1806:AK1870)</f>
        <v>0</v>
      </c>
      <c r="AL1871" s="215">
        <f>SUM(AL1806:AL1870)</f>
        <v>6850090</v>
      </c>
    </row>
    <row r="1872" spans="1:38" s="216" customFormat="1" ht="30" customHeight="1" thickBot="1">
      <c r="A1872" s="211"/>
      <c r="B1872" s="545" t="s">
        <v>5395</v>
      </c>
      <c r="C1872" s="545"/>
      <c r="D1872" s="215" t="s">
        <v>1</v>
      </c>
      <c r="E1872" s="215" t="s">
        <v>1</v>
      </c>
      <c r="F1872" s="215" t="s">
        <v>1</v>
      </c>
      <c r="G1872" s="215" t="s">
        <v>1</v>
      </c>
      <c r="H1872" s="215" t="s">
        <v>1</v>
      </c>
      <c r="I1872" s="215">
        <f>+I1871+I1802</f>
        <v>174</v>
      </c>
      <c r="J1872" s="215">
        <f t="shared" ref="J1872:M1872" si="463">+J1871+J1802</f>
        <v>28366442</v>
      </c>
      <c r="K1872" s="215">
        <f t="shared" si="463"/>
        <v>0</v>
      </c>
      <c r="L1872" s="215">
        <f t="shared" si="463"/>
        <v>0</v>
      </c>
      <c r="M1872" s="215">
        <f t="shared" si="463"/>
        <v>28399442</v>
      </c>
      <c r="N1872" s="215" t="s">
        <v>1</v>
      </c>
      <c r="O1872" s="215">
        <f t="shared" ref="O1872:X1872" si="464">+O1871+O1802</f>
        <v>174</v>
      </c>
      <c r="P1872" s="215">
        <f t="shared" si="464"/>
        <v>27927146</v>
      </c>
      <c r="Q1872" s="215">
        <f t="shared" si="464"/>
        <v>0</v>
      </c>
      <c r="R1872" s="215">
        <f t="shared" si="464"/>
        <v>0</v>
      </c>
      <c r="S1872" s="215">
        <f t="shared" si="464"/>
        <v>27960146</v>
      </c>
      <c r="T1872" s="215">
        <f t="shared" si="464"/>
        <v>0</v>
      </c>
      <c r="U1872" s="215">
        <f t="shared" si="464"/>
        <v>439296.00000000006</v>
      </c>
      <c r="V1872" s="215">
        <f t="shared" si="464"/>
        <v>0</v>
      </c>
      <c r="W1872" s="215">
        <f t="shared" si="464"/>
        <v>0</v>
      </c>
      <c r="X1872" s="215">
        <f t="shared" si="464"/>
        <v>439296.00000000006</v>
      </c>
      <c r="Y1872" s="215" t="s">
        <v>1</v>
      </c>
      <c r="Z1872" s="215" t="s">
        <v>1</v>
      </c>
      <c r="AA1872" s="215">
        <f t="shared" ref="AA1872:AE1872" si="465">+AA1871+AA1802</f>
        <v>174</v>
      </c>
      <c r="AB1872" s="215">
        <f t="shared" si="465"/>
        <v>28705066</v>
      </c>
      <c r="AC1872" s="215">
        <f t="shared" si="465"/>
        <v>0</v>
      </c>
      <c r="AD1872" s="215">
        <f t="shared" si="465"/>
        <v>0</v>
      </c>
      <c r="AE1872" s="215">
        <f t="shared" si="465"/>
        <v>28738066</v>
      </c>
      <c r="AF1872" s="215" t="s">
        <v>1</v>
      </c>
      <c r="AG1872" s="215" t="s">
        <v>1</v>
      </c>
      <c r="AH1872" s="215">
        <f t="shared" ref="AH1872:AL1872" si="466">+AH1871+AH1802</f>
        <v>174</v>
      </c>
      <c r="AI1872" s="215">
        <f t="shared" si="466"/>
        <v>29057834</v>
      </c>
      <c r="AJ1872" s="215">
        <f t="shared" si="466"/>
        <v>0</v>
      </c>
      <c r="AK1872" s="215">
        <f t="shared" si="466"/>
        <v>0</v>
      </c>
      <c r="AL1872" s="215">
        <f t="shared" si="466"/>
        <v>29090834</v>
      </c>
    </row>
    <row r="1873" spans="1:38" s="176" customFormat="1" ht="49.5" customHeight="1">
      <c r="A1873" s="30"/>
      <c r="B1873" s="2562" t="s">
        <v>5615</v>
      </c>
      <c r="C1873" s="2562"/>
      <c r="D1873" s="2562"/>
      <c r="E1873" s="2562"/>
      <c r="F1873" s="2562"/>
      <c r="G1873" s="2562"/>
      <c r="H1873" s="2562"/>
      <c r="I1873" s="2562"/>
      <c r="J1873" s="2562"/>
      <c r="K1873" s="31"/>
      <c r="L1873" s="31"/>
      <c r="M1873" s="175"/>
      <c r="N1873" s="175"/>
      <c r="O1873" s="34"/>
      <c r="P1873" s="175"/>
      <c r="Q1873" s="31"/>
      <c r="R1873" s="41" t="s">
        <v>215</v>
      </c>
      <c r="S1873" s="34"/>
      <c r="T1873" s="175"/>
      <c r="U1873" s="34"/>
      <c r="V1873" s="175"/>
      <c r="W1873" s="34"/>
      <c r="X1873" s="175"/>
      <c r="Y1873" s="134"/>
      <c r="Z1873" s="31"/>
      <c r="AA1873" s="174"/>
      <c r="AB1873" s="31"/>
      <c r="AC1873" s="31"/>
      <c r="AD1873" s="31"/>
      <c r="AE1873" s="41"/>
      <c r="AF1873" s="134"/>
      <c r="AG1873" s="31"/>
      <c r="AH1873" s="174"/>
      <c r="AI1873" s="31"/>
      <c r="AJ1873" s="31"/>
      <c r="AK1873" s="31"/>
      <c r="AL1873" s="41"/>
    </row>
    <row r="1874" spans="1:38" ht="54">
      <c r="A1874" s="211" t="s">
        <v>4</v>
      </c>
      <c r="B1874" s="212" t="s">
        <v>454</v>
      </c>
      <c r="C1874" s="212"/>
      <c r="D1874" s="213"/>
      <c r="E1874" s="213"/>
      <c r="F1874" s="213"/>
      <c r="G1874" s="213"/>
      <c r="H1874" s="213"/>
      <c r="I1874" s="212"/>
      <c r="J1874" s="213"/>
      <c r="K1874" s="213"/>
      <c r="L1874" s="213"/>
      <c r="M1874" s="213"/>
      <c r="N1874" s="213"/>
      <c r="O1874" s="212"/>
      <c r="P1874" s="213"/>
      <c r="Q1874" s="213"/>
      <c r="R1874" s="213"/>
      <c r="S1874" s="212"/>
      <c r="T1874" s="213"/>
      <c r="U1874" s="212"/>
      <c r="V1874" s="213"/>
      <c r="W1874" s="106"/>
      <c r="X1874" s="106"/>
      <c r="Y1874" s="213"/>
      <c r="Z1874" s="213"/>
      <c r="AA1874" s="212"/>
      <c r="AB1874" s="213"/>
      <c r="AC1874" s="213"/>
      <c r="AD1874" s="213"/>
      <c r="AE1874" s="213"/>
      <c r="AF1874" s="213"/>
      <c r="AG1874" s="213"/>
      <c r="AH1874" s="212"/>
      <c r="AI1874" s="213"/>
      <c r="AJ1874" s="213"/>
      <c r="AK1874" s="213"/>
      <c r="AL1874" s="213"/>
    </row>
    <row r="1875" spans="1:38">
      <c r="A1875" s="194"/>
      <c r="B1875" s="179" t="s">
        <v>126</v>
      </c>
      <c r="C1875" s="179"/>
      <c r="D1875" s="213"/>
      <c r="E1875" s="213"/>
      <c r="F1875" s="213"/>
      <c r="G1875" s="213"/>
      <c r="H1875" s="213"/>
      <c r="I1875" s="179"/>
      <c r="J1875" s="213"/>
      <c r="K1875" s="213"/>
      <c r="L1875" s="213"/>
      <c r="M1875" s="213"/>
      <c r="N1875" s="213"/>
      <c r="O1875" s="179"/>
      <c r="P1875" s="213"/>
      <c r="Q1875" s="213"/>
      <c r="R1875" s="213"/>
      <c r="S1875" s="179"/>
      <c r="T1875" s="213"/>
      <c r="U1875" s="179"/>
      <c r="V1875" s="213"/>
      <c r="W1875" s="106"/>
      <c r="X1875" s="106"/>
      <c r="Y1875" s="213"/>
      <c r="Z1875" s="213"/>
      <c r="AA1875" s="179"/>
      <c r="AB1875" s="213"/>
      <c r="AC1875" s="213"/>
      <c r="AD1875" s="213"/>
      <c r="AE1875" s="213"/>
      <c r="AF1875" s="213"/>
      <c r="AG1875" s="213"/>
      <c r="AH1875" s="179"/>
      <c r="AI1875" s="213"/>
      <c r="AJ1875" s="213"/>
      <c r="AK1875" s="213"/>
      <c r="AL1875" s="213"/>
    </row>
    <row r="1876" spans="1:38">
      <c r="A1876" s="194">
        <v>1</v>
      </c>
      <c r="B1876" s="102" t="s">
        <v>759</v>
      </c>
      <c r="C1876" s="102"/>
      <c r="D1876" s="213"/>
      <c r="E1876" s="1105" t="s">
        <v>1096</v>
      </c>
      <c r="F1876" s="213" t="s">
        <v>1</v>
      </c>
      <c r="G1876" s="213" t="s">
        <v>1</v>
      </c>
      <c r="H1876" s="213">
        <v>1.6</v>
      </c>
      <c r="I1876" s="102">
        <v>1</v>
      </c>
      <c r="J1876" s="194">
        <v>133120</v>
      </c>
      <c r="K1876" s="194"/>
      <c r="L1876" s="194"/>
      <c r="M1876" s="213">
        <f>+J1876+K1876+L1876</f>
        <v>133120</v>
      </c>
      <c r="N1876" s="213">
        <v>1.6</v>
      </c>
      <c r="O1876" s="102">
        <v>1</v>
      </c>
      <c r="P1876" s="194">
        <v>133120</v>
      </c>
      <c r="Q1876" s="194"/>
      <c r="R1876" s="194"/>
      <c r="S1876" s="213">
        <f>P1876+Q1876+R1876</f>
        <v>133120</v>
      </c>
      <c r="T1876" s="213">
        <f t="shared" ref="T1876:W1877" si="467">I1876-O1876</f>
        <v>0</v>
      </c>
      <c r="U1876" s="213">
        <f t="shared" si="467"/>
        <v>0</v>
      </c>
      <c r="V1876" s="213">
        <f t="shared" si="467"/>
        <v>0</v>
      </c>
      <c r="W1876" s="213">
        <f t="shared" si="467"/>
        <v>0</v>
      </c>
      <c r="X1876" s="213">
        <f>U1876+V1876+W1876</f>
        <v>0</v>
      </c>
      <c r="Y1876" s="213" t="s">
        <v>1</v>
      </c>
      <c r="Z1876" s="213">
        <v>1.6</v>
      </c>
      <c r="AA1876" s="102">
        <v>1</v>
      </c>
      <c r="AB1876" s="194">
        <v>133120</v>
      </c>
      <c r="AC1876" s="194"/>
      <c r="AD1876" s="194"/>
      <c r="AE1876" s="213">
        <f>AB1876+AC1876+AD1876</f>
        <v>133120</v>
      </c>
      <c r="AF1876" s="213" t="s">
        <v>1</v>
      </c>
      <c r="AG1876" s="213">
        <v>1.6</v>
      </c>
      <c r="AH1876" s="102">
        <v>1</v>
      </c>
      <c r="AI1876" s="194">
        <v>133120</v>
      </c>
      <c r="AJ1876" s="194"/>
      <c r="AK1876" s="194"/>
      <c r="AL1876" s="213">
        <f>AI1876+AJ1876+AK1876</f>
        <v>133120</v>
      </c>
    </row>
    <row r="1877" spans="1:38">
      <c r="A1877" s="194">
        <v>2</v>
      </c>
      <c r="B1877" s="102" t="s">
        <v>4397</v>
      </c>
      <c r="C1877" s="102" t="s">
        <v>5283</v>
      </c>
      <c r="D1877" s="213">
        <v>1952</v>
      </c>
      <c r="E1877" s="1105" t="s">
        <v>1091</v>
      </c>
      <c r="F1877" s="213" t="s">
        <v>1</v>
      </c>
      <c r="G1877" s="213" t="s">
        <v>1</v>
      </c>
      <c r="H1877" s="213">
        <v>1.5</v>
      </c>
      <c r="I1877" s="102">
        <v>1</v>
      </c>
      <c r="J1877" s="194">
        <v>124800</v>
      </c>
      <c r="K1877" s="194"/>
      <c r="L1877" s="194"/>
      <c r="M1877" s="213">
        <f>+J1877+K1877+L1877</f>
        <v>124800</v>
      </c>
      <c r="N1877" s="213">
        <v>1.5</v>
      </c>
      <c r="O1877" s="102">
        <v>1</v>
      </c>
      <c r="P1877" s="194">
        <v>124800</v>
      </c>
      <c r="Q1877" s="194"/>
      <c r="R1877" s="194"/>
      <c r="S1877" s="213">
        <f>P1877+Q1877+R1877</f>
        <v>124800</v>
      </c>
      <c r="T1877" s="213">
        <f t="shared" si="467"/>
        <v>0</v>
      </c>
      <c r="U1877" s="213">
        <f t="shared" si="467"/>
        <v>0</v>
      </c>
      <c r="V1877" s="213">
        <f t="shared" si="467"/>
        <v>0</v>
      </c>
      <c r="W1877" s="213">
        <f t="shared" si="467"/>
        <v>0</v>
      </c>
      <c r="X1877" s="213">
        <f>U1877+V1877+W1877</f>
        <v>0</v>
      </c>
      <c r="Y1877" s="213" t="s">
        <v>1</v>
      </c>
      <c r="Z1877" s="213">
        <v>1.5</v>
      </c>
      <c r="AA1877" s="102">
        <v>1</v>
      </c>
      <c r="AB1877" s="194">
        <v>124800</v>
      </c>
      <c r="AC1877" s="194"/>
      <c r="AD1877" s="194"/>
      <c r="AE1877" s="213">
        <f>AB1877+AC1877+AD1877</f>
        <v>124800</v>
      </c>
      <c r="AF1877" s="213" t="s">
        <v>1</v>
      </c>
      <c r="AG1877" s="213">
        <v>1.5</v>
      </c>
      <c r="AH1877" s="102">
        <v>1</v>
      </c>
      <c r="AI1877" s="194">
        <v>124800</v>
      </c>
      <c r="AJ1877" s="194"/>
      <c r="AK1877" s="194"/>
      <c r="AL1877" s="213">
        <f>AI1877+AJ1877+AK1877</f>
        <v>124800</v>
      </c>
    </row>
    <row r="1878" spans="1:38" s="216" customFormat="1" ht="27">
      <c r="A1878" s="211"/>
      <c r="B1878" s="219" t="s">
        <v>227</v>
      </c>
      <c r="C1878" s="219"/>
      <c r="D1878" s="215" t="s">
        <v>1</v>
      </c>
      <c r="E1878" s="215" t="s">
        <v>1</v>
      </c>
      <c r="F1878" s="215" t="s">
        <v>1</v>
      </c>
      <c r="G1878" s="215" t="s">
        <v>1</v>
      </c>
      <c r="H1878" s="215" t="s">
        <v>1</v>
      </c>
      <c r="I1878" s="215">
        <f>SUM(I1876:I1877)</f>
        <v>2</v>
      </c>
      <c r="J1878" s="215">
        <f>SUM(J1876:J1877)</f>
        <v>257920</v>
      </c>
      <c r="K1878" s="215">
        <f>SUM(K1876:K1877)</f>
        <v>0</v>
      </c>
      <c r="L1878" s="215">
        <f>SUM(L1876:L1877)</f>
        <v>0</v>
      </c>
      <c r="M1878" s="215">
        <f>SUM(M1876:M1877)</f>
        <v>257920</v>
      </c>
      <c r="N1878" s="215"/>
      <c r="O1878" s="215">
        <f t="shared" ref="O1878:X1878" si="468">SUM(O1876:O1877)</f>
        <v>2</v>
      </c>
      <c r="P1878" s="215">
        <f t="shared" si="468"/>
        <v>257920</v>
      </c>
      <c r="Q1878" s="215">
        <f t="shared" si="468"/>
        <v>0</v>
      </c>
      <c r="R1878" s="215">
        <f t="shared" si="468"/>
        <v>0</v>
      </c>
      <c r="S1878" s="215">
        <f t="shared" si="468"/>
        <v>257920</v>
      </c>
      <c r="T1878" s="215">
        <f t="shared" si="468"/>
        <v>0</v>
      </c>
      <c r="U1878" s="215">
        <f t="shared" si="468"/>
        <v>0</v>
      </c>
      <c r="V1878" s="215">
        <f t="shared" si="468"/>
        <v>0</v>
      </c>
      <c r="W1878" s="215">
        <f t="shared" si="468"/>
        <v>0</v>
      </c>
      <c r="X1878" s="215">
        <f t="shared" si="468"/>
        <v>0</v>
      </c>
      <c r="Y1878" s="215"/>
      <c r="Z1878" s="215"/>
      <c r="AA1878" s="215">
        <f>SUM(AA1876:AA1877)</f>
        <v>2</v>
      </c>
      <c r="AB1878" s="215">
        <f>SUM(AB1876:AB1877)</f>
        <v>257920</v>
      </c>
      <c r="AC1878" s="215">
        <f>SUM(AC1876:AC1877)</f>
        <v>0</v>
      </c>
      <c r="AD1878" s="215">
        <f>SUM(AD1876:AD1877)</f>
        <v>0</v>
      </c>
      <c r="AE1878" s="215">
        <f>SUM(AE1876:AE1877)</f>
        <v>257920</v>
      </c>
      <c r="AF1878" s="215"/>
      <c r="AG1878" s="215"/>
      <c r="AH1878" s="215">
        <f>SUM(AH1876:AH1877)</f>
        <v>2</v>
      </c>
      <c r="AI1878" s="215">
        <f>SUM(AI1876:AI1877)</f>
        <v>257920</v>
      </c>
      <c r="AJ1878" s="215">
        <f>SUM(AJ1876:AJ1877)</f>
        <v>0</v>
      </c>
      <c r="AK1878" s="215">
        <f>SUM(AK1876:AK1877)</f>
        <v>0</v>
      </c>
      <c r="AL1878" s="215">
        <f>SUM(AL1876:AL1877)</f>
        <v>257920</v>
      </c>
    </row>
    <row r="1879" spans="1:38" s="216" customFormat="1" ht="30" customHeight="1">
      <c r="A1879" s="211"/>
      <c r="B1879" s="545" t="s">
        <v>5395</v>
      </c>
      <c r="C1879" s="545"/>
      <c r="D1879" s="215" t="s">
        <v>1</v>
      </c>
      <c r="E1879" s="215" t="s">
        <v>1</v>
      </c>
      <c r="F1879" s="215" t="s">
        <v>1</v>
      </c>
      <c r="G1879" s="215" t="s">
        <v>1</v>
      </c>
      <c r="H1879" s="215" t="s">
        <v>1</v>
      </c>
      <c r="I1879" s="215">
        <f>I1878</f>
        <v>2</v>
      </c>
      <c r="J1879" s="215">
        <f>J1878</f>
        <v>257920</v>
      </c>
      <c r="K1879" s="215">
        <f>K1878</f>
        <v>0</v>
      </c>
      <c r="L1879" s="215">
        <f>L1878</f>
        <v>0</v>
      </c>
      <c r="M1879" s="215">
        <f>M1878</f>
        <v>257920</v>
      </c>
      <c r="N1879" s="215" t="s">
        <v>1</v>
      </c>
      <c r="O1879" s="215">
        <f t="shared" ref="O1879:X1879" si="469">O1878</f>
        <v>2</v>
      </c>
      <c r="P1879" s="215">
        <f t="shared" si="469"/>
        <v>257920</v>
      </c>
      <c r="Q1879" s="215">
        <f t="shared" si="469"/>
        <v>0</v>
      </c>
      <c r="R1879" s="215">
        <f t="shared" si="469"/>
        <v>0</v>
      </c>
      <c r="S1879" s="215">
        <f t="shared" si="469"/>
        <v>257920</v>
      </c>
      <c r="T1879" s="215">
        <f t="shared" si="469"/>
        <v>0</v>
      </c>
      <c r="U1879" s="215">
        <f t="shared" si="469"/>
        <v>0</v>
      </c>
      <c r="V1879" s="215">
        <f t="shared" si="469"/>
        <v>0</v>
      </c>
      <c r="W1879" s="215">
        <f t="shared" si="469"/>
        <v>0</v>
      </c>
      <c r="X1879" s="215">
        <f t="shared" si="469"/>
        <v>0</v>
      </c>
      <c r="Y1879" s="215" t="s">
        <v>1</v>
      </c>
      <c r="Z1879" s="215" t="s">
        <v>1</v>
      </c>
      <c r="AA1879" s="215">
        <f>AA1878</f>
        <v>2</v>
      </c>
      <c r="AB1879" s="215">
        <f>AB1878</f>
        <v>257920</v>
      </c>
      <c r="AC1879" s="215">
        <f>AC1878</f>
        <v>0</v>
      </c>
      <c r="AD1879" s="215">
        <f>AD1878</f>
        <v>0</v>
      </c>
      <c r="AE1879" s="215">
        <f>AE1878</f>
        <v>257920</v>
      </c>
      <c r="AF1879" s="215" t="s">
        <v>1</v>
      </c>
      <c r="AG1879" s="215" t="s">
        <v>1</v>
      </c>
      <c r="AH1879" s="215">
        <f>AH1878</f>
        <v>2</v>
      </c>
      <c r="AI1879" s="215">
        <f>AI1878</f>
        <v>257920</v>
      </c>
      <c r="AJ1879" s="215">
        <f>AJ1878</f>
        <v>0</v>
      </c>
      <c r="AK1879" s="215">
        <f>AK1878</f>
        <v>0</v>
      </c>
      <c r="AL1879" s="215">
        <f>AL1878</f>
        <v>257920</v>
      </c>
    </row>
    <row r="1880" spans="1:38">
      <c r="B1880" s="176" t="s">
        <v>230</v>
      </c>
      <c r="C1880" s="176"/>
      <c r="D1880" s="1110"/>
      <c r="E1880" s="176"/>
      <c r="F1880" s="176"/>
      <c r="G1880" s="176"/>
      <c r="H1880" s="176"/>
      <c r="I1880" s="176"/>
      <c r="J1880" s="176"/>
      <c r="K1880" s="176"/>
    </row>
    <row r="1881" spans="1:38" ht="27.75" customHeight="1">
      <c r="B1881" s="280" t="s">
        <v>451</v>
      </c>
      <c r="C1881" s="280"/>
      <c r="D1881" s="175"/>
      <c r="E1881" s="176"/>
      <c r="F1881" s="280"/>
      <c r="G1881" s="280"/>
      <c r="H1881" s="280"/>
      <c r="I1881" s="280"/>
      <c r="J1881" s="176"/>
      <c r="K1881" s="176"/>
      <c r="Y1881" s="280"/>
      <c r="Z1881" s="280"/>
      <c r="AA1881" s="280"/>
      <c r="AF1881" s="280"/>
      <c r="AG1881" s="280"/>
      <c r="AH1881" s="280"/>
    </row>
    <row r="1882" spans="1:38" ht="48.75" customHeight="1">
      <c r="B1882" s="2563" t="s">
        <v>450</v>
      </c>
      <c r="C1882" s="2563"/>
      <c r="D1882" s="2563"/>
      <c r="E1882" s="2564"/>
      <c r="F1882" s="2564"/>
      <c r="G1882" s="2564"/>
      <c r="H1882" s="2564"/>
      <c r="I1882" s="2564"/>
      <c r="J1882" s="2564"/>
      <c r="K1882" s="2564"/>
    </row>
    <row r="1883" spans="1:38" ht="19.5" customHeight="1">
      <c r="B1883" s="282" t="s">
        <v>5362</v>
      </c>
      <c r="C1883" s="282"/>
      <c r="D1883" s="1017"/>
      <c r="E1883" s="280"/>
      <c r="F1883" s="280"/>
      <c r="G1883" s="280"/>
      <c r="H1883" s="280"/>
      <c r="I1883" s="280"/>
      <c r="J1883" s="176"/>
      <c r="K1883" s="176"/>
      <c r="Y1883" s="280"/>
      <c r="Z1883" s="280"/>
      <c r="AA1883" s="280"/>
      <c r="AF1883" s="280"/>
      <c r="AG1883" s="280"/>
      <c r="AH1883" s="280"/>
    </row>
    <row r="1884" spans="1:38" ht="31.5" customHeight="1">
      <c r="B1884" s="2565" t="s">
        <v>5616</v>
      </c>
      <c r="C1884" s="2565"/>
      <c r="D1884" s="2565"/>
      <c r="E1884" s="2565"/>
      <c r="F1884" s="2565"/>
      <c r="G1884" s="2565"/>
      <c r="H1884" s="2565"/>
      <c r="I1884" s="2565"/>
      <c r="J1884" s="2565"/>
      <c r="K1884" s="2565"/>
    </row>
    <row r="1885" spans="1:38">
      <c r="B1885" s="176"/>
      <c r="C1885" s="176"/>
      <c r="D1885" s="1111"/>
      <c r="E1885" s="176"/>
      <c r="F1885" s="176"/>
      <c r="G1885" s="176"/>
      <c r="H1885" s="176"/>
      <c r="I1885" s="176"/>
      <c r="J1885" s="176"/>
      <c r="K1885" s="176"/>
    </row>
    <row r="1886" spans="1:38">
      <c r="A1886" s="5"/>
      <c r="B1886" s="176"/>
      <c r="C1886" s="176"/>
      <c r="D1886" s="1017"/>
      <c r="E1886" s="176"/>
      <c r="F1886" s="176"/>
      <c r="G1886" s="176"/>
      <c r="H1886" s="176"/>
      <c r="I1886" s="176"/>
      <c r="J1886" s="176"/>
      <c r="K1886" s="176"/>
    </row>
    <row r="1887" spans="1:38">
      <c r="A1887" s="5"/>
      <c r="B1887" s="176"/>
      <c r="C1887" s="176"/>
      <c r="D1887" s="1021"/>
      <c r="E1887" s="176"/>
      <c r="F1887" s="176"/>
      <c r="G1887" s="176"/>
      <c r="H1887" s="176"/>
      <c r="I1887" s="176"/>
      <c r="J1887" s="176"/>
      <c r="K1887" s="176"/>
    </row>
    <row r="1888" spans="1:38">
      <c r="A1888" s="5"/>
      <c r="B1888" s="176"/>
      <c r="C1888" s="176"/>
      <c r="D1888" s="1110"/>
      <c r="E1888" s="176"/>
      <c r="F1888" s="176"/>
      <c r="G1888" s="176"/>
      <c r="H1888" s="176"/>
      <c r="I1888" s="176"/>
      <c r="J1888" s="176"/>
      <c r="K1888" s="176"/>
    </row>
    <row r="1889" spans="1:39">
      <c r="A1889" s="5"/>
      <c r="B1889" s="176"/>
      <c r="C1889" s="176"/>
      <c r="D1889" s="175"/>
      <c r="E1889" s="176"/>
      <c r="F1889" s="176"/>
      <c r="G1889" s="176"/>
      <c r="H1889" s="176"/>
      <c r="I1889" s="176"/>
      <c r="J1889" s="176"/>
      <c r="K1889" s="176"/>
    </row>
    <row r="1890" spans="1:39" ht="16.5">
      <c r="A1890" s="5"/>
      <c r="B1890" s="176"/>
      <c r="C1890" s="176"/>
      <c r="D1890" s="175"/>
      <c r="E1890" s="176"/>
      <c r="F1890" s="176"/>
      <c r="G1890" s="176"/>
      <c r="H1890" s="176"/>
      <c r="I1890" s="1271">
        <f>+I144+I238+I324+I398+I464+I562+I626+I702+I771+I837+I918+I1007+I1089+I1169+I1233+I1320+I1408+I1467+I1622+I1796</f>
        <v>1027</v>
      </c>
      <c r="J1890" s="1271">
        <f>+J144+J238+J324+J398+J464+J562+J626+J702+J771+J837+J918+J1007+J1089+J1169+J1233+J1320+J1408+J1467+J1622+J1796</f>
        <v>222575808</v>
      </c>
      <c r="K1890" s="176"/>
      <c r="M1890" s="1271">
        <f>+M144+M238+M324+M398+M464+M562+M626+M702+M771+M837+M918+M1007+M1089+M1169+M1233+M1320+M1408+M1467+M1622+M1796</f>
        <v>223548039.99999997</v>
      </c>
      <c r="O1890" s="1112"/>
      <c r="P1890" s="1271">
        <f>+P144+P238+P324+P398+P464+P562+P626+P702+P771+P837+P918+P1007+P1089+P1169+P1233+P1320+P1408+P1467+P1622+P1796</f>
        <v>218379200</v>
      </c>
      <c r="S1890" s="1271">
        <f>+S144+S238+S324+S398+S464+S562+S626+S702+S771+S837+S918+S1007+S1089+S1169+S1233+S1320+S1408+S1467+S1622+S1796</f>
        <v>219198926.39999998</v>
      </c>
      <c r="AA1890" s="1112"/>
      <c r="AB1890" s="1271">
        <f>+AB144+AB238+AB324+AB398+AB464+AB562+AB626+AB702+AB771+AB837+AB918+AB1007+AB1089+AB1169+AB1233+AB1320+AB1408+AB1467+AB1622+AB1796</f>
        <v>226596864</v>
      </c>
      <c r="AE1890" s="1271">
        <f>+AE144+AE238+AE324+AE398+AE464+AE562+AE626+AE702+AE771+AE837+AE918+AE1007+AE1089+AE1169+AE1233+AE1320+AE1408+AE1467+AE1622+AE1796</f>
        <v>227575169.59999996</v>
      </c>
      <c r="AH1890" s="1112"/>
      <c r="AI1890" s="1271">
        <f>+AI144+AI238+AI324+AI398+AI464+AI562+AI626+AI702+AI771+AI837+AI918+AI1007+AI1089+AI1169+AI1233+AI1320+AI1408+AI1467+AI1622+AI1796</f>
        <v>230007232</v>
      </c>
      <c r="AL1890" s="1271">
        <f>+AL144+AL238+AL324+AL398+AL464+AL562+AL626+AL702+AL771+AL837+AL918+AL1007+AL1089+AL1169+AL1233+AL1320+AL1408+AL1467+AL1622+AL1796</f>
        <v>230987908.80000001</v>
      </c>
    </row>
    <row r="1891" spans="1:39" ht="16.5">
      <c r="A1891" s="5"/>
      <c r="B1891" s="176"/>
      <c r="C1891" s="176"/>
      <c r="D1891" s="175"/>
      <c r="E1891" s="176"/>
      <c r="F1891" s="176"/>
      <c r="G1891" s="176"/>
      <c r="H1891" s="176"/>
      <c r="I1891" s="1271">
        <f>+I1871+I1676+I1488+I1429+I1346+I1267+I1196+I1127+I1040+I957+I866+I794+I728+I649+I589+I480+I423+I342+I271+I178+I1878</f>
        <v>483</v>
      </c>
      <c r="J1891" s="1271">
        <f>+J1871+J1676+J1488+J1429+J1346+J1267+J1196+J1127+J1040+J957+J866+J794+J728+J649+J589+J480+J423+J342+J271+J178+J1878</f>
        <v>51457291</v>
      </c>
      <c r="K1891" s="176"/>
      <c r="M1891" s="1271">
        <f>+M1871+M1676+M1488+M1429+M1346+M1267+M1196+M1127+M1040+M957+M866+M794+M728+M649+M589+M480+M423+M342+M271+M178+M1878</f>
        <v>51767691</v>
      </c>
      <c r="N1891" s="1113"/>
      <c r="O1891" s="1112"/>
      <c r="P1891" s="1271">
        <f>+P1871+P1676+P1488+P1429+P1346+P1267+P1196+P1127+P1040+P957+P866+P794+P728+P649+P589+P480+P423+P342+P271+P178+P1878</f>
        <v>51457291</v>
      </c>
      <c r="S1891" s="1271">
        <f>+S1871+S1676+S1488+S1429+S1346+S1267+S1196+S1127+S1040+S957+S866+S794+S728+S649+S589+S480+S423+S342+S271+S178+S1878</f>
        <v>51767691</v>
      </c>
      <c r="T1891" s="1113"/>
      <c r="AA1891" s="1112"/>
      <c r="AB1891" s="1271">
        <f>+AB1871+AB1676+AB1488+AB1429+AB1346+AB1267+AB1196+AB1127+AB1040+AB957+AB866+AB794+AB728+AB649+AB589+AB480+AB423+AB342+AB271+AB178+AB1878</f>
        <v>51457291</v>
      </c>
      <c r="AE1891" s="1271">
        <f>+AE1871+AE1676+AE1488+AE1429+AE1346+AE1267+AE1196+AE1127+AE1040+AE957+AE866+AE794+AE728+AE649+AE589+AE480+AE423+AE342+AE271+AE178+AE1878</f>
        <v>51767691</v>
      </c>
      <c r="AH1891" s="1271"/>
      <c r="AI1891" s="1271">
        <f>+AI1871+AI1676+AI1488+AI1429+AI1346+AI1267+AI1196+AI1127+AI1040+AI957+AI866+AI794+AI728+AI649+AI589+AI480+AI423+AI342+AI271+AI178+AI1878</f>
        <v>51457291</v>
      </c>
      <c r="AL1891" s="1271">
        <f>+AL1871+AL1676+AL1488+AL1429+AL1346+AL1267+AL1196+AL1127+AL1040+AL957+AL866+AL794+AL728+AL649+AL589+AL480+AL423+AL342+AL271+AL178+AL1878</f>
        <v>51767691</v>
      </c>
      <c r="AM1891" s="1113"/>
    </row>
    <row r="1892" spans="1:39">
      <c r="A1892" s="5"/>
      <c r="B1892" s="176"/>
      <c r="C1892" s="176"/>
      <c r="D1892" s="1017"/>
      <c r="E1892" s="176"/>
      <c r="F1892" s="176"/>
      <c r="G1892" s="176"/>
      <c r="H1892" s="176"/>
      <c r="I1892" s="176"/>
      <c r="J1892" s="176"/>
      <c r="K1892" s="176"/>
    </row>
    <row r="1893" spans="1:39" ht="14.25">
      <c r="A1893" s="5"/>
      <c r="B1893" s="176"/>
      <c r="C1893" s="176"/>
      <c r="D1893" s="1114"/>
      <c r="E1893" s="176"/>
      <c r="F1893" s="176"/>
      <c r="G1893" s="176"/>
      <c r="H1893" s="176"/>
      <c r="I1893" s="176"/>
      <c r="J1893" s="176"/>
      <c r="K1893" s="176"/>
    </row>
    <row r="1894" spans="1:39" ht="16.5">
      <c r="A1894" s="5"/>
      <c r="B1894" s="176"/>
      <c r="C1894" s="176"/>
      <c r="D1894" s="1115"/>
      <c r="E1894" s="176"/>
      <c r="F1894" s="176"/>
      <c r="G1894" s="176"/>
      <c r="H1894" s="176"/>
      <c r="I1894" s="176"/>
      <c r="J1894" s="176"/>
      <c r="K1894" s="176"/>
    </row>
    <row r="1895" spans="1:39">
      <c r="A1895" s="5"/>
      <c r="B1895" s="176"/>
      <c r="C1895" s="176"/>
      <c r="D1895" s="225"/>
      <c r="E1895" s="176"/>
      <c r="F1895" s="176"/>
      <c r="G1895" s="176"/>
      <c r="H1895" s="176"/>
      <c r="I1895" s="176"/>
      <c r="J1895" s="176"/>
      <c r="K1895" s="176"/>
    </row>
    <row r="1897" spans="1:39">
      <c r="A1897" s="5"/>
      <c r="D1897" s="280"/>
    </row>
    <row r="1899" spans="1:39" ht="17.25">
      <c r="A1899" s="5"/>
      <c r="D1899" s="282"/>
    </row>
    <row r="2160" ht="30" customHeight="1"/>
    <row r="2162" ht="27.75" customHeight="1"/>
    <row r="2163" ht="48.75" customHeight="1"/>
    <row r="2164" ht="19.5" customHeight="1"/>
    <row r="2165" ht="31.5" customHeight="1"/>
  </sheetData>
  <mergeCells count="103">
    <mergeCell ref="B3:J3"/>
    <mergeCell ref="C4:C5"/>
    <mergeCell ref="D4:D5"/>
    <mergeCell ref="T4:X4"/>
    <mergeCell ref="O4:S4"/>
    <mergeCell ref="B181:J181"/>
    <mergeCell ref="C182:C183"/>
    <mergeCell ref="D182:D183"/>
    <mergeCell ref="O182:S182"/>
    <mergeCell ref="B425:J425"/>
    <mergeCell ref="C426:C427"/>
    <mergeCell ref="D426:D427"/>
    <mergeCell ref="O426:S426"/>
    <mergeCell ref="B651:J651"/>
    <mergeCell ref="D1199:D1200"/>
    <mergeCell ref="O1199:S1199"/>
    <mergeCell ref="T1199:X1199"/>
    <mergeCell ref="B1198:J1198"/>
    <mergeCell ref="C1199:C1200"/>
    <mergeCell ref="B959:J959"/>
    <mergeCell ref="C960:C961"/>
    <mergeCell ref="D960:D961"/>
    <mergeCell ref="O960:S960"/>
    <mergeCell ref="T960:X960"/>
    <mergeCell ref="B1042:J1042"/>
    <mergeCell ref="T182:X182"/>
    <mergeCell ref="B273:J273"/>
    <mergeCell ref="C274:C275"/>
    <mergeCell ref="D274:D275"/>
    <mergeCell ref="O274:S274"/>
    <mergeCell ref="T274:X274"/>
    <mergeCell ref="B344:J344"/>
    <mergeCell ref="C345:C346"/>
    <mergeCell ref="D345:D346"/>
    <mergeCell ref="O345:S345"/>
    <mergeCell ref="T345:X345"/>
    <mergeCell ref="T426:X426"/>
    <mergeCell ref="B482:J482"/>
    <mergeCell ref="C483:C484"/>
    <mergeCell ref="D483:D484"/>
    <mergeCell ref="O483:S483"/>
    <mergeCell ref="T483:X483"/>
    <mergeCell ref="B591:J591"/>
    <mergeCell ref="C592:C593"/>
    <mergeCell ref="D592:D593"/>
    <mergeCell ref="O592:S592"/>
    <mergeCell ref="T592:X592"/>
    <mergeCell ref="D652:D653"/>
    <mergeCell ref="O652:S652"/>
    <mergeCell ref="T652:X652"/>
    <mergeCell ref="B730:J730"/>
    <mergeCell ref="C731:C732"/>
    <mergeCell ref="D731:D732"/>
    <mergeCell ref="O731:S731"/>
    <mergeCell ref="T731:X731"/>
    <mergeCell ref="B796:J796"/>
    <mergeCell ref="C652:C653"/>
    <mergeCell ref="C797:C798"/>
    <mergeCell ref="D797:D798"/>
    <mergeCell ref="O797:S797"/>
    <mergeCell ref="T797:X797"/>
    <mergeCell ref="B868:J868"/>
    <mergeCell ref="C869:C870"/>
    <mergeCell ref="D869:D870"/>
    <mergeCell ref="O869:S869"/>
    <mergeCell ref="T869:X869"/>
    <mergeCell ref="C1043:C1044"/>
    <mergeCell ref="D1043:D1044"/>
    <mergeCell ref="O1043:S1043"/>
    <mergeCell ref="T1043:X1043"/>
    <mergeCell ref="B1129:J1129"/>
    <mergeCell ref="C1130:C1131"/>
    <mergeCell ref="D1130:D1131"/>
    <mergeCell ref="O1130:S1130"/>
    <mergeCell ref="T1130:X1130"/>
    <mergeCell ref="B1269:J1269"/>
    <mergeCell ref="C1270:C1271"/>
    <mergeCell ref="D1270:D1271"/>
    <mergeCell ref="O1270:S1270"/>
    <mergeCell ref="T1270:X1270"/>
    <mergeCell ref="B1348:J1348"/>
    <mergeCell ref="C1349:C1350"/>
    <mergeCell ref="D1349:D1350"/>
    <mergeCell ref="O1349:S1349"/>
    <mergeCell ref="T1349:X1349"/>
    <mergeCell ref="C1679:C1680"/>
    <mergeCell ref="D1679:D1680"/>
    <mergeCell ref="O1679:S1679"/>
    <mergeCell ref="T1679:X1679"/>
    <mergeCell ref="B1873:J1873"/>
    <mergeCell ref="B1882:K1882"/>
    <mergeCell ref="B1884:K1884"/>
    <mergeCell ref="B1431:J1431"/>
    <mergeCell ref="C1432:C1433"/>
    <mergeCell ref="D1432:D1433"/>
    <mergeCell ref="O1432:S1432"/>
    <mergeCell ref="T1432:X1432"/>
    <mergeCell ref="B1490:J1490"/>
    <mergeCell ref="C1491:C1492"/>
    <mergeCell ref="D1491:D1492"/>
    <mergeCell ref="O1491:S1491"/>
    <mergeCell ref="T1491:X1491"/>
    <mergeCell ref="B1678:J1678"/>
  </mergeCells>
  <phoneticPr fontId="2" type="noConversion"/>
  <conditionalFormatting sqref="B290:B291">
    <cfRule type="duplicateValues" dxfId="2" priority="3"/>
  </conditionalFormatting>
  <conditionalFormatting sqref="B292:B294 B296:B304">
    <cfRule type="duplicateValues" dxfId="1" priority="2"/>
  </conditionalFormatting>
  <conditionalFormatting sqref="B295">
    <cfRule type="duplicateValues" dxfId="0" priority="1"/>
  </conditionalFormatting>
  <printOptions horizontalCentered="1"/>
  <pageMargins left="0.15748031496062992" right="0.15748031496062992" top="0.39370078740157483" bottom="0.19685039370078741" header="0" footer="0.11811023622047245"/>
  <pageSetup paperSize="9" scale="50" orientation="landscape" r:id="rId1"/>
  <headerFooter alignWithMargins="0"/>
  <colBreaks count="1" manualBreakCount="1">
    <brk id="24" max="1048575" man="1"/>
  </col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theme="8" tint="0.79998168889431442"/>
  </sheetPr>
  <dimension ref="A1:AL777"/>
  <sheetViews>
    <sheetView topLeftCell="A757" zoomScaleNormal="100" workbookViewId="0">
      <selection activeCell="E780" sqref="E780"/>
    </sheetView>
  </sheetViews>
  <sheetFormatPr defaultRowHeight="13.5"/>
  <cols>
    <col min="1" max="1" width="5.140625" style="40" customWidth="1"/>
    <col min="2" max="2" width="34.85546875" style="40" customWidth="1"/>
    <col min="3" max="3" width="10.5703125" style="40" customWidth="1"/>
    <col min="4" max="4" width="9.140625" style="40"/>
    <col min="5" max="5" width="24.140625" style="1120" customWidth="1"/>
    <col min="6" max="7" width="9.140625" style="40"/>
    <col min="8" max="8" width="10.85546875" style="40" customWidth="1"/>
    <col min="9" max="9" width="8.85546875" style="40" customWidth="1"/>
    <col min="10" max="10" width="13.85546875" style="40" customWidth="1"/>
    <col min="11" max="11" width="11.5703125" style="40" customWidth="1"/>
    <col min="12" max="12" width="10.85546875" style="40" customWidth="1"/>
    <col min="13" max="13" width="14.42578125" style="40" customWidth="1"/>
    <col min="14" max="14" width="11" style="40" customWidth="1"/>
    <col min="15" max="15" width="8.5703125" style="40" customWidth="1"/>
    <col min="16" max="16" width="13.7109375" style="40" customWidth="1"/>
    <col min="17" max="17" width="10.140625" style="40" customWidth="1"/>
    <col min="18" max="18" width="9.140625" style="40"/>
    <col min="19" max="19" width="15" style="40" customWidth="1"/>
    <col min="20" max="20" width="11.85546875" style="40" customWidth="1"/>
    <col min="21" max="21" width="11.42578125" style="40" customWidth="1"/>
    <col min="22" max="23" width="9.140625" style="40"/>
    <col min="24" max="24" width="11.140625" style="40" customWidth="1"/>
    <col min="25" max="25" width="9.140625" style="40"/>
    <col min="26" max="26" width="10.85546875" style="40" customWidth="1"/>
    <col min="27" max="27" width="8.85546875" style="40" customWidth="1"/>
    <col min="28" max="28" width="14.42578125" style="40" customWidth="1"/>
    <col min="29" max="29" width="10.42578125" style="40" customWidth="1"/>
    <col min="30" max="30" width="9" style="40" bestFit="1" customWidth="1"/>
    <col min="31" max="31" width="13.28515625" style="40" customWidth="1"/>
    <col min="32" max="32" width="9.140625" style="40"/>
    <col min="33" max="33" width="10.85546875" style="40" customWidth="1"/>
    <col min="34" max="34" width="8.85546875" style="40" customWidth="1"/>
    <col min="35" max="35" width="13.42578125" style="40" customWidth="1"/>
    <col min="36" max="36" width="11.140625" style="40" customWidth="1"/>
    <col min="37" max="37" width="9" style="40" bestFit="1" customWidth="1"/>
    <col min="38" max="38" width="13.42578125" style="40" customWidth="1"/>
    <col min="39" max="256" width="9.140625" style="40"/>
    <col min="257" max="257" width="5.140625" style="40" customWidth="1"/>
    <col min="258" max="258" width="34.85546875" style="40" customWidth="1"/>
    <col min="259" max="259" width="10.5703125" style="40" customWidth="1"/>
    <col min="260" max="260" width="9.140625" style="40"/>
    <col min="261" max="261" width="24.140625" style="40" customWidth="1"/>
    <col min="262" max="263" width="9.140625" style="40"/>
    <col min="264" max="264" width="10.85546875" style="40" customWidth="1"/>
    <col min="265" max="265" width="8.85546875" style="40" customWidth="1"/>
    <col min="266" max="266" width="13.85546875" style="40" customWidth="1"/>
    <col min="267" max="267" width="11.5703125" style="40" customWidth="1"/>
    <col min="268" max="268" width="10.85546875" style="40" customWidth="1"/>
    <col min="269" max="269" width="14.42578125" style="40" customWidth="1"/>
    <col min="270" max="270" width="11" style="40" customWidth="1"/>
    <col min="271" max="271" width="8.5703125" style="40" customWidth="1"/>
    <col min="272" max="272" width="13.7109375" style="40" customWidth="1"/>
    <col min="273" max="273" width="10.140625" style="40" customWidth="1"/>
    <col min="274" max="274" width="9.140625" style="40"/>
    <col min="275" max="275" width="15" style="40" customWidth="1"/>
    <col min="276" max="276" width="11.85546875" style="40" customWidth="1"/>
    <col min="277" max="277" width="11.42578125" style="40" customWidth="1"/>
    <col min="278" max="279" width="9.140625" style="40"/>
    <col min="280" max="280" width="11.140625" style="40" customWidth="1"/>
    <col min="281" max="281" width="9.140625" style="40"/>
    <col min="282" max="282" width="10.85546875" style="40" customWidth="1"/>
    <col min="283" max="283" width="8.85546875" style="40" customWidth="1"/>
    <col min="284" max="284" width="14.42578125" style="40" customWidth="1"/>
    <col min="285" max="285" width="9.42578125" style="40" bestFit="1" customWidth="1"/>
    <col min="286" max="286" width="9" style="40" bestFit="1" customWidth="1"/>
    <col min="287" max="287" width="13.28515625" style="40" customWidth="1"/>
    <col min="288" max="288" width="9.140625" style="40"/>
    <col min="289" max="289" width="10.85546875" style="40" customWidth="1"/>
    <col min="290" max="290" width="8.85546875" style="40" customWidth="1"/>
    <col min="291" max="291" width="12.28515625" style="40" bestFit="1" customWidth="1"/>
    <col min="292" max="292" width="9.42578125" style="40" bestFit="1" customWidth="1"/>
    <col min="293" max="293" width="9" style="40" bestFit="1" customWidth="1"/>
    <col min="294" max="294" width="13.42578125" style="40" customWidth="1"/>
    <col min="295" max="512" width="9.140625" style="40"/>
    <col min="513" max="513" width="5.140625" style="40" customWidth="1"/>
    <col min="514" max="514" width="34.85546875" style="40" customWidth="1"/>
    <col min="515" max="515" width="10.5703125" style="40" customWidth="1"/>
    <col min="516" max="516" width="9.140625" style="40"/>
    <col min="517" max="517" width="24.140625" style="40" customWidth="1"/>
    <col min="518" max="519" width="9.140625" style="40"/>
    <col min="520" max="520" width="10.85546875" style="40" customWidth="1"/>
    <col min="521" max="521" width="8.85546875" style="40" customWidth="1"/>
    <col min="522" max="522" width="13.85546875" style="40" customWidth="1"/>
    <col min="523" max="523" width="11.5703125" style="40" customWidth="1"/>
    <col min="524" max="524" width="10.85546875" style="40" customWidth="1"/>
    <col min="525" max="525" width="14.42578125" style="40" customWidth="1"/>
    <col min="526" max="526" width="11" style="40" customWidth="1"/>
    <col min="527" max="527" width="8.5703125" style="40" customWidth="1"/>
    <col min="528" max="528" width="13.7109375" style="40" customWidth="1"/>
    <col min="529" max="529" width="10.140625" style="40" customWidth="1"/>
    <col min="530" max="530" width="9.140625" style="40"/>
    <col min="531" max="531" width="15" style="40" customWidth="1"/>
    <col min="532" max="532" width="11.85546875" style="40" customWidth="1"/>
    <col min="533" max="533" width="11.42578125" style="40" customWidth="1"/>
    <col min="534" max="535" width="9.140625" style="40"/>
    <col min="536" max="536" width="11.140625" style="40" customWidth="1"/>
    <col min="537" max="537" width="9.140625" style="40"/>
    <col min="538" max="538" width="10.85546875" style="40" customWidth="1"/>
    <col min="539" max="539" width="8.85546875" style="40" customWidth="1"/>
    <col min="540" max="540" width="14.42578125" style="40" customWidth="1"/>
    <col min="541" max="541" width="9.42578125" style="40" bestFit="1" customWidth="1"/>
    <col min="542" max="542" width="9" style="40" bestFit="1" customWidth="1"/>
    <col min="543" max="543" width="13.28515625" style="40" customWidth="1"/>
    <col min="544" max="544" width="9.140625" style="40"/>
    <col min="545" max="545" width="10.85546875" style="40" customWidth="1"/>
    <col min="546" max="546" width="8.85546875" style="40" customWidth="1"/>
    <col min="547" max="547" width="12.28515625" style="40" bestFit="1" customWidth="1"/>
    <col min="548" max="548" width="9.42578125" style="40" bestFit="1" customWidth="1"/>
    <col min="549" max="549" width="9" style="40" bestFit="1" customWidth="1"/>
    <col min="550" max="550" width="13.42578125" style="40" customWidth="1"/>
    <col min="551" max="768" width="9.140625" style="40"/>
    <col min="769" max="769" width="5.140625" style="40" customWidth="1"/>
    <col min="770" max="770" width="34.85546875" style="40" customWidth="1"/>
    <col min="771" max="771" width="10.5703125" style="40" customWidth="1"/>
    <col min="772" max="772" width="9.140625" style="40"/>
    <col min="773" max="773" width="24.140625" style="40" customWidth="1"/>
    <col min="774" max="775" width="9.140625" style="40"/>
    <col min="776" max="776" width="10.85546875" style="40" customWidth="1"/>
    <col min="777" max="777" width="8.85546875" style="40" customWidth="1"/>
    <col min="778" max="778" width="13.85546875" style="40" customWidth="1"/>
    <col min="779" max="779" width="11.5703125" style="40" customWidth="1"/>
    <col min="780" max="780" width="10.85546875" style="40" customWidth="1"/>
    <col min="781" max="781" width="14.42578125" style="40" customWidth="1"/>
    <col min="782" max="782" width="11" style="40" customWidth="1"/>
    <col min="783" max="783" width="8.5703125" style="40" customWidth="1"/>
    <col min="784" max="784" width="13.7109375" style="40" customWidth="1"/>
    <col min="785" max="785" width="10.140625" style="40" customWidth="1"/>
    <col min="786" max="786" width="9.140625" style="40"/>
    <col min="787" max="787" width="15" style="40" customWidth="1"/>
    <col min="788" max="788" width="11.85546875" style="40" customWidth="1"/>
    <col min="789" max="789" width="11.42578125" style="40" customWidth="1"/>
    <col min="790" max="791" width="9.140625" style="40"/>
    <col min="792" max="792" width="11.140625" style="40" customWidth="1"/>
    <col min="793" max="793" width="9.140625" style="40"/>
    <col min="794" max="794" width="10.85546875" style="40" customWidth="1"/>
    <col min="795" max="795" width="8.85546875" style="40" customWidth="1"/>
    <col min="796" max="796" width="14.42578125" style="40" customWidth="1"/>
    <col min="797" max="797" width="9.42578125" style="40" bestFit="1" customWidth="1"/>
    <col min="798" max="798" width="9" style="40" bestFit="1" customWidth="1"/>
    <col min="799" max="799" width="13.28515625" style="40" customWidth="1"/>
    <col min="800" max="800" width="9.140625" style="40"/>
    <col min="801" max="801" width="10.85546875" style="40" customWidth="1"/>
    <col min="802" max="802" width="8.85546875" style="40" customWidth="1"/>
    <col min="803" max="803" width="12.28515625" style="40" bestFit="1" customWidth="1"/>
    <col min="804" max="804" width="9.42578125" style="40" bestFit="1" customWidth="1"/>
    <col min="805" max="805" width="9" style="40" bestFit="1" customWidth="1"/>
    <col min="806" max="806" width="13.42578125" style="40" customWidth="1"/>
    <col min="807" max="1024" width="9.140625" style="40"/>
    <col min="1025" max="1025" width="5.140625" style="40" customWidth="1"/>
    <col min="1026" max="1026" width="34.85546875" style="40" customWidth="1"/>
    <col min="1027" max="1027" width="10.5703125" style="40" customWidth="1"/>
    <col min="1028" max="1028" width="9.140625" style="40"/>
    <col min="1029" max="1029" width="24.140625" style="40" customWidth="1"/>
    <col min="1030" max="1031" width="9.140625" style="40"/>
    <col min="1032" max="1032" width="10.85546875" style="40" customWidth="1"/>
    <col min="1033" max="1033" width="8.85546875" style="40" customWidth="1"/>
    <col min="1034" max="1034" width="13.85546875" style="40" customWidth="1"/>
    <col min="1035" max="1035" width="11.5703125" style="40" customWidth="1"/>
    <col min="1036" max="1036" width="10.85546875" style="40" customWidth="1"/>
    <col min="1037" max="1037" width="14.42578125" style="40" customWidth="1"/>
    <col min="1038" max="1038" width="11" style="40" customWidth="1"/>
    <col min="1039" max="1039" width="8.5703125" style="40" customWidth="1"/>
    <col min="1040" max="1040" width="13.7109375" style="40" customWidth="1"/>
    <col min="1041" max="1041" width="10.140625" style="40" customWidth="1"/>
    <col min="1042" max="1042" width="9.140625" style="40"/>
    <col min="1043" max="1043" width="15" style="40" customWidth="1"/>
    <col min="1044" max="1044" width="11.85546875" style="40" customWidth="1"/>
    <col min="1045" max="1045" width="11.42578125" style="40" customWidth="1"/>
    <col min="1046" max="1047" width="9.140625" style="40"/>
    <col min="1048" max="1048" width="11.140625" style="40" customWidth="1"/>
    <col min="1049" max="1049" width="9.140625" style="40"/>
    <col min="1050" max="1050" width="10.85546875" style="40" customWidth="1"/>
    <col min="1051" max="1051" width="8.85546875" style="40" customWidth="1"/>
    <col min="1052" max="1052" width="14.42578125" style="40" customWidth="1"/>
    <col min="1053" max="1053" width="9.42578125" style="40" bestFit="1" customWidth="1"/>
    <col min="1054" max="1054" width="9" style="40" bestFit="1" customWidth="1"/>
    <col min="1055" max="1055" width="13.28515625" style="40" customWidth="1"/>
    <col min="1056" max="1056" width="9.140625" style="40"/>
    <col min="1057" max="1057" width="10.85546875" style="40" customWidth="1"/>
    <col min="1058" max="1058" width="8.85546875" style="40" customWidth="1"/>
    <col min="1059" max="1059" width="12.28515625" style="40" bestFit="1" customWidth="1"/>
    <col min="1060" max="1060" width="9.42578125" style="40" bestFit="1" customWidth="1"/>
    <col min="1061" max="1061" width="9" style="40" bestFit="1" customWidth="1"/>
    <col min="1062" max="1062" width="13.42578125" style="40" customWidth="1"/>
    <col min="1063" max="1280" width="9.140625" style="40"/>
    <col min="1281" max="1281" width="5.140625" style="40" customWidth="1"/>
    <col min="1282" max="1282" width="34.85546875" style="40" customWidth="1"/>
    <col min="1283" max="1283" width="10.5703125" style="40" customWidth="1"/>
    <col min="1284" max="1284" width="9.140625" style="40"/>
    <col min="1285" max="1285" width="24.140625" style="40" customWidth="1"/>
    <col min="1286" max="1287" width="9.140625" style="40"/>
    <col min="1288" max="1288" width="10.85546875" style="40" customWidth="1"/>
    <col min="1289" max="1289" width="8.85546875" style="40" customWidth="1"/>
    <col min="1290" max="1290" width="13.85546875" style="40" customWidth="1"/>
    <col min="1291" max="1291" width="11.5703125" style="40" customWidth="1"/>
    <col min="1292" max="1292" width="10.85546875" style="40" customWidth="1"/>
    <col min="1293" max="1293" width="14.42578125" style="40" customWidth="1"/>
    <col min="1294" max="1294" width="11" style="40" customWidth="1"/>
    <col min="1295" max="1295" width="8.5703125" style="40" customWidth="1"/>
    <col min="1296" max="1296" width="13.7109375" style="40" customWidth="1"/>
    <col min="1297" max="1297" width="10.140625" style="40" customWidth="1"/>
    <col min="1298" max="1298" width="9.140625" style="40"/>
    <col min="1299" max="1299" width="15" style="40" customWidth="1"/>
    <col min="1300" max="1300" width="11.85546875" style="40" customWidth="1"/>
    <col min="1301" max="1301" width="11.42578125" style="40" customWidth="1"/>
    <col min="1302" max="1303" width="9.140625" style="40"/>
    <col min="1304" max="1304" width="11.140625" style="40" customWidth="1"/>
    <col min="1305" max="1305" width="9.140625" style="40"/>
    <col min="1306" max="1306" width="10.85546875" style="40" customWidth="1"/>
    <col min="1307" max="1307" width="8.85546875" style="40" customWidth="1"/>
    <col min="1308" max="1308" width="14.42578125" style="40" customWidth="1"/>
    <col min="1309" max="1309" width="9.42578125" style="40" bestFit="1" customWidth="1"/>
    <col min="1310" max="1310" width="9" style="40" bestFit="1" customWidth="1"/>
    <col min="1311" max="1311" width="13.28515625" style="40" customWidth="1"/>
    <col min="1312" max="1312" width="9.140625" style="40"/>
    <col min="1313" max="1313" width="10.85546875" style="40" customWidth="1"/>
    <col min="1314" max="1314" width="8.85546875" style="40" customWidth="1"/>
    <col min="1315" max="1315" width="12.28515625" style="40" bestFit="1" customWidth="1"/>
    <col min="1316" max="1316" width="9.42578125" style="40" bestFit="1" customWidth="1"/>
    <col min="1317" max="1317" width="9" style="40" bestFit="1" customWidth="1"/>
    <col min="1318" max="1318" width="13.42578125" style="40" customWidth="1"/>
    <col min="1319" max="1536" width="9.140625" style="40"/>
    <col min="1537" max="1537" width="5.140625" style="40" customWidth="1"/>
    <col min="1538" max="1538" width="34.85546875" style="40" customWidth="1"/>
    <col min="1539" max="1539" width="10.5703125" style="40" customWidth="1"/>
    <col min="1540" max="1540" width="9.140625" style="40"/>
    <col min="1541" max="1541" width="24.140625" style="40" customWidth="1"/>
    <col min="1542" max="1543" width="9.140625" style="40"/>
    <col min="1544" max="1544" width="10.85546875" style="40" customWidth="1"/>
    <col min="1545" max="1545" width="8.85546875" style="40" customWidth="1"/>
    <col min="1546" max="1546" width="13.85546875" style="40" customWidth="1"/>
    <col min="1547" max="1547" width="11.5703125" style="40" customWidth="1"/>
    <col min="1548" max="1548" width="10.85546875" style="40" customWidth="1"/>
    <col min="1549" max="1549" width="14.42578125" style="40" customWidth="1"/>
    <col min="1550" max="1550" width="11" style="40" customWidth="1"/>
    <col min="1551" max="1551" width="8.5703125" style="40" customWidth="1"/>
    <col min="1552" max="1552" width="13.7109375" style="40" customWidth="1"/>
    <col min="1553" max="1553" width="10.140625" style="40" customWidth="1"/>
    <col min="1554" max="1554" width="9.140625" style="40"/>
    <col min="1555" max="1555" width="15" style="40" customWidth="1"/>
    <col min="1556" max="1556" width="11.85546875" style="40" customWidth="1"/>
    <col min="1557" max="1557" width="11.42578125" style="40" customWidth="1"/>
    <col min="1558" max="1559" width="9.140625" style="40"/>
    <col min="1560" max="1560" width="11.140625" style="40" customWidth="1"/>
    <col min="1561" max="1561" width="9.140625" style="40"/>
    <col min="1562" max="1562" width="10.85546875" style="40" customWidth="1"/>
    <col min="1563" max="1563" width="8.85546875" style="40" customWidth="1"/>
    <col min="1564" max="1564" width="14.42578125" style="40" customWidth="1"/>
    <col min="1565" max="1565" width="9.42578125" style="40" bestFit="1" customWidth="1"/>
    <col min="1566" max="1566" width="9" style="40" bestFit="1" customWidth="1"/>
    <col min="1567" max="1567" width="13.28515625" style="40" customWidth="1"/>
    <col min="1568" max="1568" width="9.140625" style="40"/>
    <col min="1569" max="1569" width="10.85546875" style="40" customWidth="1"/>
    <col min="1570" max="1570" width="8.85546875" style="40" customWidth="1"/>
    <col min="1571" max="1571" width="12.28515625" style="40" bestFit="1" customWidth="1"/>
    <col min="1572" max="1572" width="9.42578125" style="40" bestFit="1" customWidth="1"/>
    <col min="1573" max="1573" width="9" style="40" bestFit="1" customWidth="1"/>
    <col min="1574" max="1574" width="13.42578125" style="40" customWidth="1"/>
    <col min="1575" max="1792" width="9.140625" style="40"/>
    <col min="1793" max="1793" width="5.140625" style="40" customWidth="1"/>
    <col min="1794" max="1794" width="34.85546875" style="40" customWidth="1"/>
    <col min="1795" max="1795" width="10.5703125" style="40" customWidth="1"/>
    <col min="1796" max="1796" width="9.140625" style="40"/>
    <col min="1797" max="1797" width="24.140625" style="40" customWidth="1"/>
    <col min="1798" max="1799" width="9.140625" style="40"/>
    <col min="1800" max="1800" width="10.85546875" style="40" customWidth="1"/>
    <col min="1801" max="1801" width="8.85546875" style="40" customWidth="1"/>
    <col min="1802" max="1802" width="13.85546875" style="40" customWidth="1"/>
    <col min="1803" max="1803" width="11.5703125" style="40" customWidth="1"/>
    <col min="1804" max="1804" width="10.85546875" style="40" customWidth="1"/>
    <col min="1805" max="1805" width="14.42578125" style="40" customWidth="1"/>
    <col min="1806" max="1806" width="11" style="40" customWidth="1"/>
    <col min="1807" max="1807" width="8.5703125" style="40" customWidth="1"/>
    <col min="1808" max="1808" width="13.7109375" style="40" customWidth="1"/>
    <col min="1809" max="1809" width="10.140625" style="40" customWidth="1"/>
    <col min="1810" max="1810" width="9.140625" style="40"/>
    <col min="1811" max="1811" width="15" style="40" customWidth="1"/>
    <col min="1812" max="1812" width="11.85546875" style="40" customWidth="1"/>
    <col min="1813" max="1813" width="11.42578125" style="40" customWidth="1"/>
    <col min="1814" max="1815" width="9.140625" style="40"/>
    <col min="1816" max="1816" width="11.140625" style="40" customWidth="1"/>
    <col min="1817" max="1817" width="9.140625" style="40"/>
    <col min="1818" max="1818" width="10.85546875" style="40" customWidth="1"/>
    <col min="1819" max="1819" width="8.85546875" style="40" customWidth="1"/>
    <col min="1820" max="1820" width="14.42578125" style="40" customWidth="1"/>
    <col min="1821" max="1821" width="9.42578125" style="40" bestFit="1" customWidth="1"/>
    <col min="1822" max="1822" width="9" style="40" bestFit="1" customWidth="1"/>
    <col min="1823" max="1823" width="13.28515625" style="40" customWidth="1"/>
    <col min="1824" max="1824" width="9.140625" style="40"/>
    <col min="1825" max="1825" width="10.85546875" style="40" customWidth="1"/>
    <col min="1826" max="1826" width="8.85546875" style="40" customWidth="1"/>
    <col min="1827" max="1827" width="12.28515625" style="40" bestFit="1" customWidth="1"/>
    <col min="1828" max="1828" width="9.42578125" style="40" bestFit="1" customWidth="1"/>
    <col min="1829" max="1829" width="9" style="40" bestFit="1" customWidth="1"/>
    <col min="1830" max="1830" width="13.42578125" style="40" customWidth="1"/>
    <col min="1831" max="2048" width="9.140625" style="40"/>
    <col min="2049" max="2049" width="5.140625" style="40" customWidth="1"/>
    <col min="2050" max="2050" width="34.85546875" style="40" customWidth="1"/>
    <col min="2051" max="2051" width="10.5703125" style="40" customWidth="1"/>
    <col min="2052" max="2052" width="9.140625" style="40"/>
    <col min="2053" max="2053" width="24.140625" style="40" customWidth="1"/>
    <col min="2054" max="2055" width="9.140625" style="40"/>
    <col min="2056" max="2056" width="10.85546875" style="40" customWidth="1"/>
    <col min="2057" max="2057" width="8.85546875" style="40" customWidth="1"/>
    <col min="2058" max="2058" width="13.85546875" style="40" customWidth="1"/>
    <col min="2059" max="2059" width="11.5703125" style="40" customWidth="1"/>
    <col min="2060" max="2060" width="10.85546875" style="40" customWidth="1"/>
    <col min="2061" max="2061" width="14.42578125" style="40" customWidth="1"/>
    <col min="2062" max="2062" width="11" style="40" customWidth="1"/>
    <col min="2063" max="2063" width="8.5703125" style="40" customWidth="1"/>
    <col min="2064" max="2064" width="13.7109375" style="40" customWidth="1"/>
    <col min="2065" max="2065" width="10.140625" style="40" customWidth="1"/>
    <col min="2066" max="2066" width="9.140625" style="40"/>
    <col min="2067" max="2067" width="15" style="40" customWidth="1"/>
    <col min="2068" max="2068" width="11.85546875" style="40" customWidth="1"/>
    <col min="2069" max="2069" width="11.42578125" style="40" customWidth="1"/>
    <col min="2070" max="2071" width="9.140625" style="40"/>
    <col min="2072" max="2072" width="11.140625" style="40" customWidth="1"/>
    <col min="2073" max="2073" width="9.140625" style="40"/>
    <col min="2074" max="2074" width="10.85546875" style="40" customWidth="1"/>
    <col min="2075" max="2075" width="8.85546875" style="40" customWidth="1"/>
    <col min="2076" max="2076" width="14.42578125" style="40" customWidth="1"/>
    <col min="2077" max="2077" width="9.42578125" style="40" bestFit="1" customWidth="1"/>
    <col min="2078" max="2078" width="9" style="40" bestFit="1" customWidth="1"/>
    <col min="2079" max="2079" width="13.28515625" style="40" customWidth="1"/>
    <col min="2080" max="2080" width="9.140625" style="40"/>
    <col min="2081" max="2081" width="10.85546875" style="40" customWidth="1"/>
    <col min="2082" max="2082" width="8.85546875" style="40" customWidth="1"/>
    <col min="2083" max="2083" width="12.28515625" style="40" bestFit="1" customWidth="1"/>
    <col min="2084" max="2084" width="9.42578125" style="40" bestFit="1" customWidth="1"/>
    <col min="2085" max="2085" width="9" style="40" bestFit="1" customWidth="1"/>
    <col min="2086" max="2086" width="13.42578125" style="40" customWidth="1"/>
    <col min="2087" max="2304" width="9.140625" style="40"/>
    <col min="2305" max="2305" width="5.140625" style="40" customWidth="1"/>
    <col min="2306" max="2306" width="34.85546875" style="40" customWidth="1"/>
    <col min="2307" max="2307" width="10.5703125" style="40" customWidth="1"/>
    <col min="2308" max="2308" width="9.140625" style="40"/>
    <col min="2309" max="2309" width="24.140625" style="40" customWidth="1"/>
    <col min="2310" max="2311" width="9.140625" style="40"/>
    <col min="2312" max="2312" width="10.85546875" style="40" customWidth="1"/>
    <col min="2313" max="2313" width="8.85546875" style="40" customWidth="1"/>
    <col min="2314" max="2314" width="13.85546875" style="40" customWidth="1"/>
    <col min="2315" max="2315" width="11.5703125" style="40" customWidth="1"/>
    <col min="2316" max="2316" width="10.85546875" style="40" customWidth="1"/>
    <col min="2317" max="2317" width="14.42578125" style="40" customWidth="1"/>
    <col min="2318" max="2318" width="11" style="40" customWidth="1"/>
    <col min="2319" max="2319" width="8.5703125" style="40" customWidth="1"/>
    <col min="2320" max="2320" width="13.7109375" style="40" customWidth="1"/>
    <col min="2321" max="2321" width="10.140625" style="40" customWidth="1"/>
    <col min="2322" max="2322" width="9.140625" style="40"/>
    <col min="2323" max="2323" width="15" style="40" customWidth="1"/>
    <col min="2324" max="2324" width="11.85546875" style="40" customWidth="1"/>
    <col min="2325" max="2325" width="11.42578125" style="40" customWidth="1"/>
    <col min="2326" max="2327" width="9.140625" style="40"/>
    <col min="2328" max="2328" width="11.140625" style="40" customWidth="1"/>
    <col min="2329" max="2329" width="9.140625" style="40"/>
    <col min="2330" max="2330" width="10.85546875" style="40" customWidth="1"/>
    <col min="2331" max="2331" width="8.85546875" style="40" customWidth="1"/>
    <col min="2332" max="2332" width="14.42578125" style="40" customWidth="1"/>
    <col min="2333" max="2333" width="9.42578125" style="40" bestFit="1" customWidth="1"/>
    <col min="2334" max="2334" width="9" style="40" bestFit="1" customWidth="1"/>
    <col min="2335" max="2335" width="13.28515625" style="40" customWidth="1"/>
    <col min="2336" max="2336" width="9.140625" style="40"/>
    <col min="2337" max="2337" width="10.85546875" style="40" customWidth="1"/>
    <col min="2338" max="2338" width="8.85546875" style="40" customWidth="1"/>
    <col min="2339" max="2339" width="12.28515625" style="40" bestFit="1" customWidth="1"/>
    <col min="2340" max="2340" width="9.42578125" style="40" bestFit="1" customWidth="1"/>
    <col min="2341" max="2341" width="9" style="40" bestFit="1" customWidth="1"/>
    <col min="2342" max="2342" width="13.42578125" style="40" customWidth="1"/>
    <col min="2343" max="2560" width="9.140625" style="40"/>
    <col min="2561" max="2561" width="5.140625" style="40" customWidth="1"/>
    <col min="2562" max="2562" width="34.85546875" style="40" customWidth="1"/>
    <col min="2563" max="2563" width="10.5703125" style="40" customWidth="1"/>
    <col min="2564" max="2564" width="9.140625" style="40"/>
    <col min="2565" max="2565" width="24.140625" style="40" customWidth="1"/>
    <col min="2566" max="2567" width="9.140625" style="40"/>
    <col min="2568" max="2568" width="10.85546875" style="40" customWidth="1"/>
    <col min="2569" max="2569" width="8.85546875" style="40" customWidth="1"/>
    <col min="2570" max="2570" width="13.85546875" style="40" customWidth="1"/>
    <col min="2571" max="2571" width="11.5703125" style="40" customWidth="1"/>
    <col min="2572" max="2572" width="10.85546875" style="40" customWidth="1"/>
    <col min="2573" max="2573" width="14.42578125" style="40" customWidth="1"/>
    <col min="2574" max="2574" width="11" style="40" customWidth="1"/>
    <col min="2575" max="2575" width="8.5703125" style="40" customWidth="1"/>
    <col min="2576" max="2576" width="13.7109375" style="40" customWidth="1"/>
    <col min="2577" max="2577" width="10.140625" style="40" customWidth="1"/>
    <col min="2578" max="2578" width="9.140625" style="40"/>
    <col min="2579" max="2579" width="15" style="40" customWidth="1"/>
    <col min="2580" max="2580" width="11.85546875" style="40" customWidth="1"/>
    <col min="2581" max="2581" width="11.42578125" style="40" customWidth="1"/>
    <col min="2582" max="2583" width="9.140625" style="40"/>
    <col min="2584" max="2584" width="11.140625" style="40" customWidth="1"/>
    <col min="2585" max="2585" width="9.140625" style="40"/>
    <col min="2586" max="2586" width="10.85546875" style="40" customWidth="1"/>
    <col min="2587" max="2587" width="8.85546875" style="40" customWidth="1"/>
    <col min="2588" max="2588" width="14.42578125" style="40" customWidth="1"/>
    <col min="2589" max="2589" width="9.42578125" style="40" bestFit="1" customWidth="1"/>
    <col min="2590" max="2590" width="9" style="40" bestFit="1" customWidth="1"/>
    <col min="2591" max="2591" width="13.28515625" style="40" customWidth="1"/>
    <col min="2592" max="2592" width="9.140625" style="40"/>
    <col min="2593" max="2593" width="10.85546875" style="40" customWidth="1"/>
    <col min="2594" max="2594" width="8.85546875" style="40" customWidth="1"/>
    <col min="2595" max="2595" width="12.28515625" style="40" bestFit="1" customWidth="1"/>
    <col min="2596" max="2596" width="9.42578125" style="40" bestFit="1" customWidth="1"/>
    <col min="2597" max="2597" width="9" style="40" bestFit="1" customWidth="1"/>
    <col min="2598" max="2598" width="13.42578125" style="40" customWidth="1"/>
    <col min="2599" max="2816" width="9.140625" style="40"/>
    <col min="2817" max="2817" width="5.140625" style="40" customWidth="1"/>
    <col min="2818" max="2818" width="34.85546875" style="40" customWidth="1"/>
    <col min="2819" max="2819" width="10.5703125" style="40" customWidth="1"/>
    <col min="2820" max="2820" width="9.140625" style="40"/>
    <col min="2821" max="2821" width="24.140625" style="40" customWidth="1"/>
    <col min="2822" max="2823" width="9.140625" style="40"/>
    <col min="2824" max="2824" width="10.85546875" style="40" customWidth="1"/>
    <col min="2825" max="2825" width="8.85546875" style="40" customWidth="1"/>
    <col min="2826" max="2826" width="13.85546875" style="40" customWidth="1"/>
    <col min="2827" max="2827" width="11.5703125" style="40" customWidth="1"/>
    <col min="2828" max="2828" width="10.85546875" style="40" customWidth="1"/>
    <col min="2829" max="2829" width="14.42578125" style="40" customWidth="1"/>
    <col min="2830" max="2830" width="11" style="40" customWidth="1"/>
    <col min="2831" max="2831" width="8.5703125" style="40" customWidth="1"/>
    <col min="2832" max="2832" width="13.7109375" style="40" customWidth="1"/>
    <col min="2833" max="2833" width="10.140625" style="40" customWidth="1"/>
    <col min="2834" max="2834" width="9.140625" style="40"/>
    <col min="2835" max="2835" width="15" style="40" customWidth="1"/>
    <col min="2836" max="2836" width="11.85546875" style="40" customWidth="1"/>
    <col min="2837" max="2837" width="11.42578125" style="40" customWidth="1"/>
    <col min="2838" max="2839" width="9.140625" style="40"/>
    <col min="2840" max="2840" width="11.140625" style="40" customWidth="1"/>
    <col min="2841" max="2841" width="9.140625" style="40"/>
    <col min="2842" max="2842" width="10.85546875" style="40" customWidth="1"/>
    <col min="2843" max="2843" width="8.85546875" style="40" customWidth="1"/>
    <col min="2844" max="2844" width="14.42578125" style="40" customWidth="1"/>
    <col min="2845" max="2845" width="9.42578125" style="40" bestFit="1" customWidth="1"/>
    <col min="2846" max="2846" width="9" style="40" bestFit="1" customWidth="1"/>
    <col min="2847" max="2847" width="13.28515625" style="40" customWidth="1"/>
    <col min="2848" max="2848" width="9.140625" style="40"/>
    <col min="2849" max="2849" width="10.85546875" style="40" customWidth="1"/>
    <col min="2850" max="2850" width="8.85546875" style="40" customWidth="1"/>
    <col min="2851" max="2851" width="12.28515625" style="40" bestFit="1" customWidth="1"/>
    <col min="2852" max="2852" width="9.42578125" style="40" bestFit="1" customWidth="1"/>
    <col min="2853" max="2853" width="9" style="40" bestFit="1" customWidth="1"/>
    <col min="2854" max="2854" width="13.42578125" style="40" customWidth="1"/>
    <col min="2855" max="3072" width="9.140625" style="40"/>
    <col min="3073" max="3073" width="5.140625" style="40" customWidth="1"/>
    <col min="3074" max="3074" width="34.85546875" style="40" customWidth="1"/>
    <col min="3075" max="3075" width="10.5703125" style="40" customWidth="1"/>
    <col min="3076" max="3076" width="9.140625" style="40"/>
    <col min="3077" max="3077" width="24.140625" style="40" customWidth="1"/>
    <col min="3078" max="3079" width="9.140625" style="40"/>
    <col min="3080" max="3080" width="10.85546875" style="40" customWidth="1"/>
    <col min="3081" max="3081" width="8.85546875" style="40" customWidth="1"/>
    <col min="3082" max="3082" width="13.85546875" style="40" customWidth="1"/>
    <col min="3083" max="3083" width="11.5703125" style="40" customWidth="1"/>
    <col min="3084" max="3084" width="10.85546875" style="40" customWidth="1"/>
    <col min="3085" max="3085" width="14.42578125" style="40" customWidth="1"/>
    <col min="3086" max="3086" width="11" style="40" customWidth="1"/>
    <col min="3087" max="3087" width="8.5703125" style="40" customWidth="1"/>
    <col min="3088" max="3088" width="13.7109375" style="40" customWidth="1"/>
    <col min="3089" max="3089" width="10.140625" style="40" customWidth="1"/>
    <col min="3090" max="3090" width="9.140625" style="40"/>
    <col min="3091" max="3091" width="15" style="40" customWidth="1"/>
    <col min="3092" max="3092" width="11.85546875" style="40" customWidth="1"/>
    <col min="3093" max="3093" width="11.42578125" style="40" customWidth="1"/>
    <col min="3094" max="3095" width="9.140625" style="40"/>
    <col min="3096" max="3096" width="11.140625" style="40" customWidth="1"/>
    <col min="3097" max="3097" width="9.140625" style="40"/>
    <col min="3098" max="3098" width="10.85546875" style="40" customWidth="1"/>
    <col min="3099" max="3099" width="8.85546875" style="40" customWidth="1"/>
    <col min="3100" max="3100" width="14.42578125" style="40" customWidth="1"/>
    <col min="3101" max="3101" width="9.42578125" style="40" bestFit="1" customWidth="1"/>
    <col min="3102" max="3102" width="9" style="40" bestFit="1" customWidth="1"/>
    <col min="3103" max="3103" width="13.28515625" style="40" customWidth="1"/>
    <col min="3104" max="3104" width="9.140625" style="40"/>
    <col min="3105" max="3105" width="10.85546875" style="40" customWidth="1"/>
    <col min="3106" max="3106" width="8.85546875" style="40" customWidth="1"/>
    <col min="3107" max="3107" width="12.28515625" style="40" bestFit="1" customWidth="1"/>
    <col min="3108" max="3108" width="9.42578125" style="40" bestFit="1" customWidth="1"/>
    <col min="3109" max="3109" width="9" style="40" bestFit="1" customWidth="1"/>
    <col min="3110" max="3110" width="13.42578125" style="40" customWidth="1"/>
    <col min="3111" max="3328" width="9.140625" style="40"/>
    <col min="3329" max="3329" width="5.140625" style="40" customWidth="1"/>
    <col min="3330" max="3330" width="34.85546875" style="40" customWidth="1"/>
    <col min="3331" max="3331" width="10.5703125" style="40" customWidth="1"/>
    <col min="3332" max="3332" width="9.140625" style="40"/>
    <col min="3333" max="3333" width="24.140625" style="40" customWidth="1"/>
    <col min="3334" max="3335" width="9.140625" style="40"/>
    <col min="3336" max="3336" width="10.85546875" style="40" customWidth="1"/>
    <col min="3337" max="3337" width="8.85546875" style="40" customWidth="1"/>
    <col min="3338" max="3338" width="13.85546875" style="40" customWidth="1"/>
    <col min="3339" max="3339" width="11.5703125" style="40" customWidth="1"/>
    <col min="3340" max="3340" width="10.85546875" style="40" customWidth="1"/>
    <col min="3341" max="3341" width="14.42578125" style="40" customWidth="1"/>
    <col min="3342" max="3342" width="11" style="40" customWidth="1"/>
    <col min="3343" max="3343" width="8.5703125" style="40" customWidth="1"/>
    <col min="3344" max="3344" width="13.7109375" style="40" customWidth="1"/>
    <col min="3345" max="3345" width="10.140625" style="40" customWidth="1"/>
    <col min="3346" max="3346" width="9.140625" style="40"/>
    <col min="3347" max="3347" width="15" style="40" customWidth="1"/>
    <col min="3348" max="3348" width="11.85546875" style="40" customWidth="1"/>
    <col min="3349" max="3349" width="11.42578125" style="40" customWidth="1"/>
    <col min="3350" max="3351" width="9.140625" style="40"/>
    <col min="3352" max="3352" width="11.140625" style="40" customWidth="1"/>
    <col min="3353" max="3353" width="9.140625" style="40"/>
    <col min="3354" max="3354" width="10.85546875" style="40" customWidth="1"/>
    <col min="3355" max="3355" width="8.85546875" style="40" customWidth="1"/>
    <col min="3356" max="3356" width="14.42578125" style="40" customWidth="1"/>
    <col min="3357" max="3357" width="9.42578125" style="40" bestFit="1" customWidth="1"/>
    <col min="3358" max="3358" width="9" style="40" bestFit="1" customWidth="1"/>
    <col min="3359" max="3359" width="13.28515625" style="40" customWidth="1"/>
    <col min="3360" max="3360" width="9.140625" style="40"/>
    <col min="3361" max="3361" width="10.85546875" style="40" customWidth="1"/>
    <col min="3362" max="3362" width="8.85546875" style="40" customWidth="1"/>
    <col min="3363" max="3363" width="12.28515625" style="40" bestFit="1" customWidth="1"/>
    <col min="3364" max="3364" width="9.42578125" style="40" bestFit="1" customWidth="1"/>
    <col min="3365" max="3365" width="9" style="40" bestFit="1" customWidth="1"/>
    <col min="3366" max="3366" width="13.42578125" style="40" customWidth="1"/>
    <col min="3367" max="3584" width="9.140625" style="40"/>
    <col min="3585" max="3585" width="5.140625" style="40" customWidth="1"/>
    <col min="3586" max="3586" width="34.85546875" style="40" customWidth="1"/>
    <col min="3587" max="3587" width="10.5703125" style="40" customWidth="1"/>
    <col min="3588" max="3588" width="9.140625" style="40"/>
    <col min="3589" max="3589" width="24.140625" style="40" customWidth="1"/>
    <col min="3590" max="3591" width="9.140625" style="40"/>
    <col min="3592" max="3592" width="10.85546875" style="40" customWidth="1"/>
    <col min="3593" max="3593" width="8.85546875" style="40" customWidth="1"/>
    <col min="3594" max="3594" width="13.85546875" style="40" customWidth="1"/>
    <col min="3595" max="3595" width="11.5703125" style="40" customWidth="1"/>
    <col min="3596" max="3596" width="10.85546875" style="40" customWidth="1"/>
    <col min="3597" max="3597" width="14.42578125" style="40" customWidth="1"/>
    <col min="3598" max="3598" width="11" style="40" customWidth="1"/>
    <col min="3599" max="3599" width="8.5703125" style="40" customWidth="1"/>
    <col min="3600" max="3600" width="13.7109375" style="40" customWidth="1"/>
    <col min="3601" max="3601" width="10.140625" style="40" customWidth="1"/>
    <col min="3602" max="3602" width="9.140625" style="40"/>
    <col min="3603" max="3603" width="15" style="40" customWidth="1"/>
    <col min="3604" max="3604" width="11.85546875" style="40" customWidth="1"/>
    <col min="3605" max="3605" width="11.42578125" style="40" customWidth="1"/>
    <col min="3606" max="3607" width="9.140625" style="40"/>
    <col min="3608" max="3608" width="11.140625" style="40" customWidth="1"/>
    <col min="3609" max="3609" width="9.140625" style="40"/>
    <col min="3610" max="3610" width="10.85546875" style="40" customWidth="1"/>
    <col min="3611" max="3611" width="8.85546875" style="40" customWidth="1"/>
    <col min="3612" max="3612" width="14.42578125" style="40" customWidth="1"/>
    <col min="3613" max="3613" width="9.42578125" style="40" bestFit="1" customWidth="1"/>
    <col min="3614" max="3614" width="9" style="40" bestFit="1" customWidth="1"/>
    <col min="3615" max="3615" width="13.28515625" style="40" customWidth="1"/>
    <col min="3616" max="3616" width="9.140625" style="40"/>
    <col min="3617" max="3617" width="10.85546875" style="40" customWidth="1"/>
    <col min="3618" max="3618" width="8.85546875" style="40" customWidth="1"/>
    <col min="3619" max="3619" width="12.28515625" style="40" bestFit="1" customWidth="1"/>
    <col min="3620" max="3620" width="9.42578125" style="40" bestFit="1" customWidth="1"/>
    <col min="3621" max="3621" width="9" style="40" bestFit="1" customWidth="1"/>
    <col min="3622" max="3622" width="13.42578125" style="40" customWidth="1"/>
    <col min="3623" max="3840" width="9.140625" style="40"/>
    <col min="3841" max="3841" width="5.140625" style="40" customWidth="1"/>
    <col min="3842" max="3842" width="34.85546875" style="40" customWidth="1"/>
    <col min="3843" max="3843" width="10.5703125" style="40" customWidth="1"/>
    <col min="3844" max="3844" width="9.140625" style="40"/>
    <col min="3845" max="3845" width="24.140625" style="40" customWidth="1"/>
    <col min="3846" max="3847" width="9.140625" style="40"/>
    <col min="3848" max="3848" width="10.85546875" style="40" customWidth="1"/>
    <col min="3849" max="3849" width="8.85546875" style="40" customWidth="1"/>
    <col min="3850" max="3850" width="13.85546875" style="40" customWidth="1"/>
    <col min="3851" max="3851" width="11.5703125" style="40" customWidth="1"/>
    <col min="3852" max="3852" width="10.85546875" style="40" customWidth="1"/>
    <col min="3853" max="3853" width="14.42578125" style="40" customWidth="1"/>
    <col min="3854" max="3854" width="11" style="40" customWidth="1"/>
    <col min="3855" max="3855" width="8.5703125" style="40" customWidth="1"/>
    <col min="3856" max="3856" width="13.7109375" style="40" customWidth="1"/>
    <col min="3857" max="3857" width="10.140625" style="40" customWidth="1"/>
    <col min="3858" max="3858" width="9.140625" style="40"/>
    <col min="3859" max="3859" width="15" style="40" customWidth="1"/>
    <col min="3860" max="3860" width="11.85546875" style="40" customWidth="1"/>
    <col min="3861" max="3861" width="11.42578125" style="40" customWidth="1"/>
    <col min="3862" max="3863" width="9.140625" style="40"/>
    <col min="3864" max="3864" width="11.140625" style="40" customWidth="1"/>
    <col min="3865" max="3865" width="9.140625" style="40"/>
    <col min="3866" max="3866" width="10.85546875" style="40" customWidth="1"/>
    <col min="3867" max="3867" width="8.85546875" style="40" customWidth="1"/>
    <col min="3868" max="3868" width="14.42578125" style="40" customWidth="1"/>
    <col min="3869" max="3869" width="9.42578125" style="40" bestFit="1" customWidth="1"/>
    <col min="3870" max="3870" width="9" style="40" bestFit="1" customWidth="1"/>
    <col min="3871" max="3871" width="13.28515625" style="40" customWidth="1"/>
    <col min="3872" max="3872" width="9.140625" style="40"/>
    <col min="3873" max="3873" width="10.85546875" style="40" customWidth="1"/>
    <col min="3874" max="3874" width="8.85546875" style="40" customWidth="1"/>
    <col min="3875" max="3875" width="12.28515625" style="40" bestFit="1" customWidth="1"/>
    <col min="3876" max="3876" width="9.42578125" style="40" bestFit="1" customWidth="1"/>
    <col min="3877" max="3877" width="9" style="40" bestFit="1" customWidth="1"/>
    <col min="3878" max="3878" width="13.42578125" style="40" customWidth="1"/>
    <col min="3879" max="4096" width="9.140625" style="40"/>
    <col min="4097" max="4097" width="5.140625" style="40" customWidth="1"/>
    <col min="4098" max="4098" width="34.85546875" style="40" customWidth="1"/>
    <col min="4099" max="4099" width="10.5703125" style="40" customWidth="1"/>
    <col min="4100" max="4100" width="9.140625" style="40"/>
    <col min="4101" max="4101" width="24.140625" style="40" customWidth="1"/>
    <col min="4102" max="4103" width="9.140625" style="40"/>
    <col min="4104" max="4104" width="10.85546875" style="40" customWidth="1"/>
    <col min="4105" max="4105" width="8.85546875" style="40" customWidth="1"/>
    <col min="4106" max="4106" width="13.85546875" style="40" customWidth="1"/>
    <col min="4107" max="4107" width="11.5703125" style="40" customWidth="1"/>
    <col min="4108" max="4108" width="10.85546875" style="40" customWidth="1"/>
    <col min="4109" max="4109" width="14.42578125" style="40" customWidth="1"/>
    <col min="4110" max="4110" width="11" style="40" customWidth="1"/>
    <col min="4111" max="4111" width="8.5703125" style="40" customWidth="1"/>
    <col min="4112" max="4112" width="13.7109375" style="40" customWidth="1"/>
    <col min="4113" max="4113" width="10.140625" style="40" customWidth="1"/>
    <col min="4114" max="4114" width="9.140625" style="40"/>
    <col min="4115" max="4115" width="15" style="40" customWidth="1"/>
    <col min="4116" max="4116" width="11.85546875" style="40" customWidth="1"/>
    <col min="4117" max="4117" width="11.42578125" style="40" customWidth="1"/>
    <col min="4118" max="4119" width="9.140625" style="40"/>
    <col min="4120" max="4120" width="11.140625" style="40" customWidth="1"/>
    <col min="4121" max="4121" width="9.140625" style="40"/>
    <col min="4122" max="4122" width="10.85546875" style="40" customWidth="1"/>
    <col min="4123" max="4123" width="8.85546875" style="40" customWidth="1"/>
    <col min="4124" max="4124" width="14.42578125" style="40" customWidth="1"/>
    <col min="4125" max="4125" width="9.42578125" style="40" bestFit="1" customWidth="1"/>
    <col min="4126" max="4126" width="9" style="40" bestFit="1" customWidth="1"/>
    <col min="4127" max="4127" width="13.28515625" style="40" customWidth="1"/>
    <col min="4128" max="4128" width="9.140625" style="40"/>
    <col min="4129" max="4129" width="10.85546875" style="40" customWidth="1"/>
    <col min="4130" max="4130" width="8.85546875" style="40" customWidth="1"/>
    <col min="4131" max="4131" width="12.28515625" style="40" bestFit="1" customWidth="1"/>
    <col min="4132" max="4132" width="9.42578125" style="40" bestFit="1" customWidth="1"/>
    <col min="4133" max="4133" width="9" style="40" bestFit="1" customWidth="1"/>
    <col min="4134" max="4134" width="13.42578125" style="40" customWidth="1"/>
    <col min="4135" max="4352" width="9.140625" style="40"/>
    <col min="4353" max="4353" width="5.140625" style="40" customWidth="1"/>
    <col min="4354" max="4354" width="34.85546875" style="40" customWidth="1"/>
    <col min="4355" max="4355" width="10.5703125" style="40" customWidth="1"/>
    <col min="4356" max="4356" width="9.140625" style="40"/>
    <col min="4357" max="4357" width="24.140625" style="40" customWidth="1"/>
    <col min="4358" max="4359" width="9.140625" style="40"/>
    <col min="4360" max="4360" width="10.85546875" style="40" customWidth="1"/>
    <col min="4361" max="4361" width="8.85546875" style="40" customWidth="1"/>
    <col min="4362" max="4362" width="13.85546875" style="40" customWidth="1"/>
    <col min="4363" max="4363" width="11.5703125" style="40" customWidth="1"/>
    <col min="4364" max="4364" width="10.85546875" style="40" customWidth="1"/>
    <col min="4365" max="4365" width="14.42578125" style="40" customWidth="1"/>
    <col min="4366" max="4366" width="11" style="40" customWidth="1"/>
    <col min="4367" max="4367" width="8.5703125" style="40" customWidth="1"/>
    <col min="4368" max="4368" width="13.7109375" style="40" customWidth="1"/>
    <col min="4369" max="4369" width="10.140625" style="40" customWidth="1"/>
    <col min="4370" max="4370" width="9.140625" style="40"/>
    <col min="4371" max="4371" width="15" style="40" customWidth="1"/>
    <col min="4372" max="4372" width="11.85546875" style="40" customWidth="1"/>
    <col min="4373" max="4373" width="11.42578125" style="40" customWidth="1"/>
    <col min="4374" max="4375" width="9.140625" style="40"/>
    <col min="4376" max="4376" width="11.140625" style="40" customWidth="1"/>
    <col min="4377" max="4377" width="9.140625" style="40"/>
    <col min="4378" max="4378" width="10.85546875" style="40" customWidth="1"/>
    <col min="4379" max="4379" width="8.85546875" style="40" customWidth="1"/>
    <col min="4380" max="4380" width="14.42578125" style="40" customWidth="1"/>
    <col min="4381" max="4381" width="9.42578125" style="40" bestFit="1" customWidth="1"/>
    <col min="4382" max="4382" width="9" style="40" bestFit="1" customWidth="1"/>
    <col min="4383" max="4383" width="13.28515625" style="40" customWidth="1"/>
    <col min="4384" max="4384" width="9.140625" style="40"/>
    <col min="4385" max="4385" width="10.85546875" style="40" customWidth="1"/>
    <col min="4386" max="4386" width="8.85546875" style="40" customWidth="1"/>
    <col min="4387" max="4387" width="12.28515625" style="40" bestFit="1" customWidth="1"/>
    <col min="4388" max="4388" width="9.42578125" style="40" bestFit="1" customWidth="1"/>
    <col min="4389" max="4389" width="9" style="40" bestFit="1" customWidth="1"/>
    <col min="4390" max="4390" width="13.42578125" style="40" customWidth="1"/>
    <col min="4391" max="4608" width="9.140625" style="40"/>
    <col min="4609" max="4609" width="5.140625" style="40" customWidth="1"/>
    <col min="4610" max="4610" width="34.85546875" style="40" customWidth="1"/>
    <col min="4611" max="4611" width="10.5703125" style="40" customWidth="1"/>
    <col min="4612" max="4612" width="9.140625" style="40"/>
    <col min="4613" max="4613" width="24.140625" style="40" customWidth="1"/>
    <col min="4614" max="4615" width="9.140625" style="40"/>
    <col min="4616" max="4616" width="10.85546875" style="40" customWidth="1"/>
    <col min="4617" max="4617" width="8.85546875" style="40" customWidth="1"/>
    <col min="4618" max="4618" width="13.85546875" style="40" customWidth="1"/>
    <col min="4619" max="4619" width="11.5703125" style="40" customWidth="1"/>
    <col min="4620" max="4620" width="10.85546875" style="40" customWidth="1"/>
    <col min="4621" max="4621" width="14.42578125" style="40" customWidth="1"/>
    <col min="4622" max="4622" width="11" style="40" customWidth="1"/>
    <col min="4623" max="4623" width="8.5703125" style="40" customWidth="1"/>
    <col min="4624" max="4624" width="13.7109375" style="40" customWidth="1"/>
    <col min="4625" max="4625" width="10.140625" style="40" customWidth="1"/>
    <col min="4626" max="4626" width="9.140625" style="40"/>
    <col min="4627" max="4627" width="15" style="40" customWidth="1"/>
    <col min="4628" max="4628" width="11.85546875" style="40" customWidth="1"/>
    <col min="4629" max="4629" width="11.42578125" style="40" customWidth="1"/>
    <col min="4630" max="4631" width="9.140625" style="40"/>
    <col min="4632" max="4632" width="11.140625" style="40" customWidth="1"/>
    <col min="4633" max="4633" width="9.140625" style="40"/>
    <col min="4634" max="4634" width="10.85546875" style="40" customWidth="1"/>
    <col min="4635" max="4635" width="8.85546875" style="40" customWidth="1"/>
    <col min="4636" max="4636" width="14.42578125" style="40" customWidth="1"/>
    <col min="4637" max="4637" width="9.42578125" style="40" bestFit="1" customWidth="1"/>
    <col min="4638" max="4638" width="9" style="40" bestFit="1" customWidth="1"/>
    <col min="4639" max="4639" width="13.28515625" style="40" customWidth="1"/>
    <col min="4640" max="4640" width="9.140625" style="40"/>
    <col min="4641" max="4641" width="10.85546875" style="40" customWidth="1"/>
    <col min="4642" max="4642" width="8.85546875" style="40" customWidth="1"/>
    <col min="4643" max="4643" width="12.28515625" style="40" bestFit="1" customWidth="1"/>
    <col min="4644" max="4644" width="9.42578125" style="40" bestFit="1" customWidth="1"/>
    <col min="4645" max="4645" width="9" style="40" bestFit="1" customWidth="1"/>
    <col min="4646" max="4646" width="13.42578125" style="40" customWidth="1"/>
    <col min="4647" max="4864" width="9.140625" style="40"/>
    <col min="4865" max="4865" width="5.140625" style="40" customWidth="1"/>
    <col min="4866" max="4866" width="34.85546875" style="40" customWidth="1"/>
    <col min="4867" max="4867" width="10.5703125" style="40" customWidth="1"/>
    <col min="4868" max="4868" width="9.140625" style="40"/>
    <col min="4869" max="4869" width="24.140625" style="40" customWidth="1"/>
    <col min="4870" max="4871" width="9.140625" style="40"/>
    <col min="4872" max="4872" width="10.85546875" style="40" customWidth="1"/>
    <col min="4873" max="4873" width="8.85546875" style="40" customWidth="1"/>
    <col min="4874" max="4874" width="13.85546875" style="40" customWidth="1"/>
    <col min="4875" max="4875" width="11.5703125" style="40" customWidth="1"/>
    <col min="4876" max="4876" width="10.85546875" style="40" customWidth="1"/>
    <col min="4877" max="4877" width="14.42578125" style="40" customWidth="1"/>
    <col min="4878" max="4878" width="11" style="40" customWidth="1"/>
    <col min="4879" max="4879" width="8.5703125" style="40" customWidth="1"/>
    <col min="4880" max="4880" width="13.7109375" style="40" customWidth="1"/>
    <col min="4881" max="4881" width="10.140625" style="40" customWidth="1"/>
    <col min="4882" max="4882" width="9.140625" style="40"/>
    <col min="4883" max="4883" width="15" style="40" customWidth="1"/>
    <col min="4884" max="4884" width="11.85546875" style="40" customWidth="1"/>
    <col min="4885" max="4885" width="11.42578125" style="40" customWidth="1"/>
    <col min="4886" max="4887" width="9.140625" style="40"/>
    <col min="4888" max="4888" width="11.140625" style="40" customWidth="1"/>
    <col min="4889" max="4889" width="9.140625" style="40"/>
    <col min="4890" max="4890" width="10.85546875" style="40" customWidth="1"/>
    <col min="4891" max="4891" width="8.85546875" style="40" customWidth="1"/>
    <col min="4892" max="4892" width="14.42578125" style="40" customWidth="1"/>
    <col min="4893" max="4893" width="9.42578125" style="40" bestFit="1" customWidth="1"/>
    <col min="4894" max="4894" width="9" style="40" bestFit="1" customWidth="1"/>
    <col min="4895" max="4895" width="13.28515625" style="40" customWidth="1"/>
    <col min="4896" max="4896" width="9.140625" style="40"/>
    <col min="4897" max="4897" width="10.85546875" style="40" customWidth="1"/>
    <col min="4898" max="4898" width="8.85546875" style="40" customWidth="1"/>
    <col min="4899" max="4899" width="12.28515625" style="40" bestFit="1" customWidth="1"/>
    <col min="4900" max="4900" width="9.42578125" style="40" bestFit="1" customWidth="1"/>
    <col min="4901" max="4901" width="9" style="40" bestFit="1" customWidth="1"/>
    <col min="4902" max="4902" width="13.42578125" style="40" customWidth="1"/>
    <col min="4903" max="5120" width="9.140625" style="40"/>
    <col min="5121" max="5121" width="5.140625" style="40" customWidth="1"/>
    <col min="5122" max="5122" width="34.85546875" style="40" customWidth="1"/>
    <col min="5123" max="5123" width="10.5703125" style="40" customWidth="1"/>
    <col min="5124" max="5124" width="9.140625" style="40"/>
    <col min="5125" max="5125" width="24.140625" style="40" customWidth="1"/>
    <col min="5126" max="5127" width="9.140625" style="40"/>
    <col min="5128" max="5128" width="10.85546875" style="40" customWidth="1"/>
    <col min="5129" max="5129" width="8.85546875" style="40" customWidth="1"/>
    <col min="5130" max="5130" width="13.85546875" style="40" customWidth="1"/>
    <col min="5131" max="5131" width="11.5703125" style="40" customWidth="1"/>
    <col min="5132" max="5132" width="10.85546875" style="40" customWidth="1"/>
    <col min="5133" max="5133" width="14.42578125" style="40" customWidth="1"/>
    <col min="5134" max="5134" width="11" style="40" customWidth="1"/>
    <col min="5135" max="5135" width="8.5703125" style="40" customWidth="1"/>
    <col min="5136" max="5136" width="13.7109375" style="40" customWidth="1"/>
    <col min="5137" max="5137" width="10.140625" style="40" customWidth="1"/>
    <col min="5138" max="5138" width="9.140625" style="40"/>
    <col min="5139" max="5139" width="15" style="40" customWidth="1"/>
    <col min="5140" max="5140" width="11.85546875" style="40" customWidth="1"/>
    <col min="5141" max="5141" width="11.42578125" style="40" customWidth="1"/>
    <col min="5142" max="5143" width="9.140625" style="40"/>
    <col min="5144" max="5144" width="11.140625" style="40" customWidth="1"/>
    <col min="5145" max="5145" width="9.140625" style="40"/>
    <col min="5146" max="5146" width="10.85546875" style="40" customWidth="1"/>
    <col min="5147" max="5147" width="8.85546875" style="40" customWidth="1"/>
    <col min="5148" max="5148" width="14.42578125" style="40" customWidth="1"/>
    <col min="5149" max="5149" width="9.42578125" style="40" bestFit="1" customWidth="1"/>
    <col min="5150" max="5150" width="9" style="40" bestFit="1" customWidth="1"/>
    <col min="5151" max="5151" width="13.28515625" style="40" customWidth="1"/>
    <col min="5152" max="5152" width="9.140625" style="40"/>
    <col min="5153" max="5153" width="10.85546875" style="40" customWidth="1"/>
    <col min="5154" max="5154" width="8.85546875" style="40" customWidth="1"/>
    <col min="5155" max="5155" width="12.28515625" style="40" bestFit="1" customWidth="1"/>
    <col min="5156" max="5156" width="9.42578125" style="40" bestFit="1" customWidth="1"/>
    <col min="5157" max="5157" width="9" style="40" bestFit="1" customWidth="1"/>
    <col min="5158" max="5158" width="13.42578125" style="40" customWidth="1"/>
    <col min="5159" max="5376" width="9.140625" style="40"/>
    <col min="5377" max="5377" width="5.140625" style="40" customWidth="1"/>
    <col min="5378" max="5378" width="34.85546875" style="40" customWidth="1"/>
    <col min="5379" max="5379" width="10.5703125" style="40" customWidth="1"/>
    <col min="5380" max="5380" width="9.140625" style="40"/>
    <col min="5381" max="5381" width="24.140625" style="40" customWidth="1"/>
    <col min="5382" max="5383" width="9.140625" style="40"/>
    <col min="5384" max="5384" width="10.85546875" style="40" customWidth="1"/>
    <col min="5385" max="5385" width="8.85546875" style="40" customWidth="1"/>
    <col min="5386" max="5386" width="13.85546875" style="40" customWidth="1"/>
    <col min="5387" max="5387" width="11.5703125" style="40" customWidth="1"/>
    <col min="5388" max="5388" width="10.85546875" style="40" customWidth="1"/>
    <col min="5389" max="5389" width="14.42578125" style="40" customWidth="1"/>
    <col min="5390" max="5390" width="11" style="40" customWidth="1"/>
    <col min="5391" max="5391" width="8.5703125" style="40" customWidth="1"/>
    <col min="5392" max="5392" width="13.7109375" style="40" customWidth="1"/>
    <col min="5393" max="5393" width="10.140625" style="40" customWidth="1"/>
    <col min="5394" max="5394" width="9.140625" style="40"/>
    <col min="5395" max="5395" width="15" style="40" customWidth="1"/>
    <col min="5396" max="5396" width="11.85546875" style="40" customWidth="1"/>
    <col min="5397" max="5397" width="11.42578125" style="40" customWidth="1"/>
    <col min="5398" max="5399" width="9.140625" style="40"/>
    <col min="5400" max="5400" width="11.140625" style="40" customWidth="1"/>
    <col min="5401" max="5401" width="9.140625" style="40"/>
    <col min="5402" max="5402" width="10.85546875" style="40" customWidth="1"/>
    <col min="5403" max="5403" width="8.85546875" style="40" customWidth="1"/>
    <col min="5404" max="5404" width="14.42578125" style="40" customWidth="1"/>
    <col min="5405" max="5405" width="9.42578125" style="40" bestFit="1" customWidth="1"/>
    <col min="5406" max="5406" width="9" style="40" bestFit="1" customWidth="1"/>
    <col min="5407" max="5407" width="13.28515625" style="40" customWidth="1"/>
    <col min="5408" max="5408" width="9.140625" style="40"/>
    <col min="5409" max="5409" width="10.85546875" style="40" customWidth="1"/>
    <col min="5410" max="5410" width="8.85546875" style="40" customWidth="1"/>
    <col min="5411" max="5411" width="12.28515625" style="40" bestFit="1" customWidth="1"/>
    <col min="5412" max="5412" width="9.42578125" style="40" bestFit="1" customWidth="1"/>
    <col min="5413" max="5413" width="9" style="40" bestFit="1" customWidth="1"/>
    <col min="5414" max="5414" width="13.42578125" style="40" customWidth="1"/>
    <col min="5415" max="5632" width="9.140625" style="40"/>
    <col min="5633" max="5633" width="5.140625" style="40" customWidth="1"/>
    <col min="5634" max="5634" width="34.85546875" style="40" customWidth="1"/>
    <col min="5635" max="5635" width="10.5703125" style="40" customWidth="1"/>
    <col min="5636" max="5636" width="9.140625" style="40"/>
    <col min="5637" max="5637" width="24.140625" style="40" customWidth="1"/>
    <col min="5638" max="5639" width="9.140625" style="40"/>
    <col min="5640" max="5640" width="10.85546875" style="40" customWidth="1"/>
    <col min="5641" max="5641" width="8.85546875" style="40" customWidth="1"/>
    <col min="5642" max="5642" width="13.85546875" style="40" customWidth="1"/>
    <col min="5643" max="5643" width="11.5703125" style="40" customWidth="1"/>
    <col min="5644" max="5644" width="10.85546875" style="40" customWidth="1"/>
    <col min="5645" max="5645" width="14.42578125" style="40" customWidth="1"/>
    <col min="5646" max="5646" width="11" style="40" customWidth="1"/>
    <col min="5647" max="5647" width="8.5703125" style="40" customWidth="1"/>
    <col min="5648" max="5648" width="13.7109375" style="40" customWidth="1"/>
    <col min="5649" max="5649" width="10.140625" style="40" customWidth="1"/>
    <col min="5650" max="5650" width="9.140625" style="40"/>
    <col min="5651" max="5651" width="15" style="40" customWidth="1"/>
    <col min="5652" max="5652" width="11.85546875" style="40" customWidth="1"/>
    <col min="5653" max="5653" width="11.42578125" style="40" customWidth="1"/>
    <col min="5654" max="5655" width="9.140625" style="40"/>
    <col min="5656" max="5656" width="11.140625" style="40" customWidth="1"/>
    <col min="5657" max="5657" width="9.140625" style="40"/>
    <col min="5658" max="5658" width="10.85546875" style="40" customWidth="1"/>
    <col min="5659" max="5659" width="8.85546875" style="40" customWidth="1"/>
    <col min="5660" max="5660" width="14.42578125" style="40" customWidth="1"/>
    <col min="5661" max="5661" width="9.42578125" style="40" bestFit="1" customWidth="1"/>
    <col min="5662" max="5662" width="9" style="40" bestFit="1" customWidth="1"/>
    <col min="5663" max="5663" width="13.28515625" style="40" customWidth="1"/>
    <col min="5664" max="5664" width="9.140625" style="40"/>
    <col min="5665" max="5665" width="10.85546875" style="40" customWidth="1"/>
    <col min="5666" max="5666" width="8.85546875" style="40" customWidth="1"/>
    <col min="5667" max="5667" width="12.28515625" style="40" bestFit="1" customWidth="1"/>
    <col min="5668" max="5668" width="9.42578125" style="40" bestFit="1" customWidth="1"/>
    <col min="5669" max="5669" width="9" style="40" bestFit="1" customWidth="1"/>
    <col min="5670" max="5670" width="13.42578125" style="40" customWidth="1"/>
    <col min="5671" max="5888" width="9.140625" style="40"/>
    <col min="5889" max="5889" width="5.140625" style="40" customWidth="1"/>
    <col min="5890" max="5890" width="34.85546875" style="40" customWidth="1"/>
    <col min="5891" max="5891" width="10.5703125" style="40" customWidth="1"/>
    <col min="5892" max="5892" width="9.140625" style="40"/>
    <col min="5893" max="5893" width="24.140625" style="40" customWidth="1"/>
    <col min="5894" max="5895" width="9.140625" style="40"/>
    <col min="5896" max="5896" width="10.85546875" style="40" customWidth="1"/>
    <col min="5897" max="5897" width="8.85546875" style="40" customWidth="1"/>
    <col min="5898" max="5898" width="13.85546875" style="40" customWidth="1"/>
    <col min="5899" max="5899" width="11.5703125" style="40" customWidth="1"/>
    <col min="5900" max="5900" width="10.85546875" style="40" customWidth="1"/>
    <col min="5901" max="5901" width="14.42578125" style="40" customWidth="1"/>
    <col min="5902" max="5902" width="11" style="40" customWidth="1"/>
    <col min="5903" max="5903" width="8.5703125" style="40" customWidth="1"/>
    <col min="5904" max="5904" width="13.7109375" style="40" customWidth="1"/>
    <col min="5905" max="5905" width="10.140625" style="40" customWidth="1"/>
    <col min="5906" max="5906" width="9.140625" style="40"/>
    <col min="5907" max="5907" width="15" style="40" customWidth="1"/>
    <col min="5908" max="5908" width="11.85546875" style="40" customWidth="1"/>
    <col min="5909" max="5909" width="11.42578125" style="40" customWidth="1"/>
    <col min="5910" max="5911" width="9.140625" style="40"/>
    <col min="5912" max="5912" width="11.140625" style="40" customWidth="1"/>
    <col min="5913" max="5913" width="9.140625" style="40"/>
    <col min="5914" max="5914" width="10.85546875" style="40" customWidth="1"/>
    <col min="5915" max="5915" width="8.85546875" style="40" customWidth="1"/>
    <col min="5916" max="5916" width="14.42578125" style="40" customWidth="1"/>
    <col min="5917" max="5917" width="9.42578125" style="40" bestFit="1" customWidth="1"/>
    <col min="5918" max="5918" width="9" style="40" bestFit="1" customWidth="1"/>
    <col min="5919" max="5919" width="13.28515625" style="40" customWidth="1"/>
    <col min="5920" max="5920" width="9.140625" style="40"/>
    <col min="5921" max="5921" width="10.85546875" style="40" customWidth="1"/>
    <col min="5922" max="5922" width="8.85546875" style="40" customWidth="1"/>
    <col min="5923" max="5923" width="12.28515625" style="40" bestFit="1" customWidth="1"/>
    <col min="5924" max="5924" width="9.42578125" style="40" bestFit="1" customWidth="1"/>
    <col min="5925" max="5925" width="9" style="40" bestFit="1" customWidth="1"/>
    <col min="5926" max="5926" width="13.42578125" style="40" customWidth="1"/>
    <col min="5927" max="6144" width="9.140625" style="40"/>
    <col min="6145" max="6145" width="5.140625" style="40" customWidth="1"/>
    <col min="6146" max="6146" width="34.85546875" style="40" customWidth="1"/>
    <col min="6147" max="6147" width="10.5703125" style="40" customWidth="1"/>
    <col min="6148" max="6148" width="9.140625" style="40"/>
    <col min="6149" max="6149" width="24.140625" style="40" customWidth="1"/>
    <col min="6150" max="6151" width="9.140625" style="40"/>
    <col min="6152" max="6152" width="10.85546875" style="40" customWidth="1"/>
    <col min="6153" max="6153" width="8.85546875" style="40" customWidth="1"/>
    <col min="6154" max="6154" width="13.85546875" style="40" customWidth="1"/>
    <col min="6155" max="6155" width="11.5703125" style="40" customWidth="1"/>
    <col min="6156" max="6156" width="10.85546875" style="40" customWidth="1"/>
    <col min="6157" max="6157" width="14.42578125" style="40" customWidth="1"/>
    <col min="6158" max="6158" width="11" style="40" customWidth="1"/>
    <col min="6159" max="6159" width="8.5703125" style="40" customWidth="1"/>
    <col min="6160" max="6160" width="13.7109375" style="40" customWidth="1"/>
    <col min="6161" max="6161" width="10.140625" style="40" customWidth="1"/>
    <col min="6162" max="6162" width="9.140625" style="40"/>
    <col min="6163" max="6163" width="15" style="40" customWidth="1"/>
    <col min="6164" max="6164" width="11.85546875" style="40" customWidth="1"/>
    <col min="6165" max="6165" width="11.42578125" style="40" customWidth="1"/>
    <col min="6166" max="6167" width="9.140625" style="40"/>
    <col min="6168" max="6168" width="11.140625" style="40" customWidth="1"/>
    <col min="6169" max="6169" width="9.140625" style="40"/>
    <col min="6170" max="6170" width="10.85546875" style="40" customWidth="1"/>
    <col min="6171" max="6171" width="8.85546875" style="40" customWidth="1"/>
    <col min="6172" max="6172" width="14.42578125" style="40" customWidth="1"/>
    <col min="6173" max="6173" width="9.42578125" style="40" bestFit="1" customWidth="1"/>
    <col min="6174" max="6174" width="9" style="40" bestFit="1" customWidth="1"/>
    <col min="6175" max="6175" width="13.28515625" style="40" customWidth="1"/>
    <col min="6176" max="6176" width="9.140625" style="40"/>
    <col min="6177" max="6177" width="10.85546875" style="40" customWidth="1"/>
    <col min="6178" max="6178" width="8.85546875" style="40" customWidth="1"/>
    <col min="6179" max="6179" width="12.28515625" style="40" bestFit="1" customWidth="1"/>
    <col min="6180" max="6180" width="9.42578125" style="40" bestFit="1" customWidth="1"/>
    <col min="6181" max="6181" width="9" style="40" bestFit="1" customWidth="1"/>
    <col min="6182" max="6182" width="13.42578125" style="40" customWidth="1"/>
    <col min="6183" max="6400" width="9.140625" style="40"/>
    <col min="6401" max="6401" width="5.140625" style="40" customWidth="1"/>
    <col min="6402" max="6402" width="34.85546875" style="40" customWidth="1"/>
    <col min="6403" max="6403" width="10.5703125" style="40" customWidth="1"/>
    <col min="6404" max="6404" width="9.140625" style="40"/>
    <col min="6405" max="6405" width="24.140625" style="40" customWidth="1"/>
    <col min="6406" max="6407" width="9.140625" style="40"/>
    <col min="6408" max="6408" width="10.85546875" style="40" customWidth="1"/>
    <col min="6409" max="6409" width="8.85546875" style="40" customWidth="1"/>
    <col min="6410" max="6410" width="13.85546875" style="40" customWidth="1"/>
    <col min="6411" max="6411" width="11.5703125" style="40" customWidth="1"/>
    <col min="6412" max="6412" width="10.85546875" style="40" customWidth="1"/>
    <col min="6413" max="6413" width="14.42578125" style="40" customWidth="1"/>
    <col min="6414" max="6414" width="11" style="40" customWidth="1"/>
    <col min="6415" max="6415" width="8.5703125" style="40" customWidth="1"/>
    <col min="6416" max="6416" width="13.7109375" style="40" customWidth="1"/>
    <col min="6417" max="6417" width="10.140625" style="40" customWidth="1"/>
    <col min="6418" max="6418" width="9.140625" style="40"/>
    <col min="6419" max="6419" width="15" style="40" customWidth="1"/>
    <col min="6420" max="6420" width="11.85546875" style="40" customWidth="1"/>
    <col min="6421" max="6421" width="11.42578125" style="40" customWidth="1"/>
    <col min="6422" max="6423" width="9.140625" style="40"/>
    <col min="6424" max="6424" width="11.140625" style="40" customWidth="1"/>
    <col min="6425" max="6425" width="9.140625" style="40"/>
    <col min="6426" max="6426" width="10.85546875" style="40" customWidth="1"/>
    <col min="6427" max="6427" width="8.85546875" style="40" customWidth="1"/>
    <col min="6428" max="6428" width="14.42578125" style="40" customWidth="1"/>
    <col min="6429" max="6429" width="9.42578125" style="40" bestFit="1" customWidth="1"/>
    <col min="6430" max="6430" width="9" style="40" bestFit="1" customWidth="1"/>
    <col min="6431" max="6431" width="13.28515625" style="40" customWidth="1"/>
    <col min="6432" max="6432" width="9.140625" style="40"/>
    <col min="6433" max="6433" width="10.85546875" style="40" customWidth="1"/>
    <col min="6434" max="6434" width="8.85546875" style="40" customWidth="1"/>
    <col min="6435" max="6435" width="12.28515625" style="40" bestFit="1" customWidth="1"/>
    <col min="6436" max="6436" width="9.42578125" style="40" bestFit="1" customWidth="1"/>
    <col min="6437" max="6437" width="9" style="40" bestFit="1" customWidth="1"/>
    <col min="6438" max="6438" width="13.42578125" style="40" customWidth="1"/>
    <col min="6439" max="6656" width="9.140625" style="40"/>
    <col min="6657" max="6657" width="5.140625" style="40" customWidth="1"/>
    <col min="6658" max="6658" width="34.85546875" style="40" customWidth="1"/>
    <col min="6659" max="6659" width="10.5703125" style="40" customWidth="1"/>
    <col min="6660" max="6660" width="9.140625" style="40"/>
    <col min="6661" max="6661" width="24.140625" style="40" customWidth="1"/>
    <col min="6662" max="6663" width="9.140625" style="40"/>
    <col min="6664" max="6664" width="10.85546875" style="40" customWidth="1"/>
    <col min="6665" max="6665" width="8.85546875" style="40" customWidth="1"/>
    <col min="6666" max="6666" width="13.85546875" style="40" customWidth="1"/>
    <col min="6667" max="6667" width="11.5703125" style="40" customWidth="1"/>
    <col min="6668" max="6668" width="10.85546875" style="40" customWidth="1"/>
    <col min="6669" max="6669" width="14.42578125" style="40" customWidth="1"/>
    <col min="6670" max="6670" width="11" style="40" customWidth="1"/>
    <col min="6671" max="6671" width="8.5703125" style="40" customWidth="1"/>
    <col min="6672" max="6672" width="13.7109375" style="40" customWidth="1"/>
    <col min="6673" max="6673" width="10.140625" style="40" customWidth="1"/>
    <col min="6674" max="6674" width="9.140625" style="40"/>
    <col min="6675" max="6675" width="15" style="40" customWidth="1"/>
    <col min="6676" max="6676" width="11.85546875" style="40" customWidth="1"/>
    <col min="6677" max="6677" width="11.42578125" style="40" customWidth="1"/>
    <col min="6678" max="6679" width="9.140625" style="40"/>
    <col min="6680" max="6680" width="11.140625" style="40" customWidth="1"/>
    <col min="6681" max="6681" width="9.140625" style="40"/>
    <col min="6682" max="6682" width="10.85546875" style="40" customWidth="1"/>
    <col min="6683" max="6683" width="8.85546875" style="40" customWidth="1"/>
    <col min="6684" max="6684" width="14.42578125" style="40" customWidth="1"/>
    <col min="6685" max="6685" width="9.42578125" style="40" bestFit="1" customWidth="1"/>
    <col min="6686" max="6686" width="9" style="40" bestFit="1" customWidth="1"/>
    <col min="6687" max="6687" width="13.28515625" style="40" customWidth="1"/>
    <col min="6688" max="6688" width="9.140625" style="40"/>
    <col min="6689" max="6689" width="10.85546875" style="40" customWidth="1"/>
    <col min="6690" max="6690" width="8.85546875" style="40" customWidth="1"/>
    <col min="6691" max="6691" width="12.28515625" style="40" bestFit="1" customWidth="1"/>
    <col min="6692" max="6692" width="9.42578125" style="40" bestFit="1" customWidth="1"/>
    <col min="6693" max="6693" width="9" style="40" bestFit="1" customWidth="1"/>
    <col min="6694" max="6694" width="13.42578125" style="40" customWidth="1"/>
    <col min="6695" max="6912" width="9.140625" style="40"/>
    <col min="6913" max="6913" width="5.140625" style="40" customWidth="1"/>
    <col min="6914" max="6914" width="34.85546875" style="40" customWidth="1"/>
    <col min="6915" max="6915" width="10.5703125" style="40" customWidth="1"/>
    <col min="6916" max="6916" width="9.140625" style="40"/>
    <col min="6917" max="6917" width="24.140625" style="40" customWidth="1"/>
    <col min="6918" max="6919" width="9.140625" style="40"/>
    <col min="6920" max="6920" width="10.85546875" style="40" customWidth="1"/>
    <col min="6921" max="6921" width="8.85546875" style="40" customWidth="1"/>
    <col min="6922" max="6922" width="13.85546875" style="40" customWidth="1"/>
    <col min="6923" max="6923" width="11.5703125" style="40" customWidth="1"/>
    <col min="6924" max="6924" width="10.85546875" style="40" customWidth="1"/>
    <col min="6925" max="6925" width="14.42578125" style="40" customWidth="1"/>
    <col min="6926" max="6926" width="11" style="40" customWidth="1"/>
    <col min="6927" max="6927" width="8.5703125" style="40" customWidth="1"/>
    <col min="6928" max="6928" width="13.7109375" style="40" customWidth="1"/>
    <col min="6929" max="6929" width="10.140625" style="40" customWidth="1"/>
    <col min="6930" max="6930" width="9.140625" style="40"/>
    <col min="6931" max="6931" width="15" style="40" customWidth="1"/>
    <col min="6932" max="6932" width="11.85546875" style="40" customWidth="1"/>
    <col min="6933" max="6933" width="11.42578125" style="40" customWidth="1"/>
    <col min="6934" max="6935" width="9.140625" style="40"/>
    <col min="6936" max="6936" width="11.140625" style="40" customWidth="1"/>
    <col min="6937" max="6937" width="9.140625" style="40"/>
    <col min="6938" max="6938" width="10.85546875" style="40" customWidth="1"/>
    <col min="6939" max="6939" width="8.85546875" style="40" customWidth="1"/>
    <col min="6940" max="6940" width="14.42578125" style="40" customWidth="1"/>
    <col min="6941" max="6941" width="9.42578125" style="40" bestFit="1" customWidth="1"/>
    <col min="6942" max="6942" width="9" style="40" bestFit="1" customWidth="1"/>
    <col min="6943" max="6943" width="13.28515625" style="40" customWidth="1"/>
    <col min="6944" max="6944" width="9.140625" style="40"/>
    <col min="6945" max="6945" width="10.85546875" style="40" customWidth="1"/>
    <col min="6946" max="6946" width="8.85546875" style="40" customWidth="1"/>
    <col min="6947" max="6947" width="12.28515625" style="40" bestFit="1" customWidth="1"/>
    <col min="6948" max="6948" width="9.42578125" style="40" bestFit="1" customWidth="1"/>
    <col min="6949" max="6949" width="9" style="40" bestFit="1" customWidth="1"/>
    <col min="6950" max="6950" width="13.42578125" style="40" customWidth="1"/>
    <col min="6951" max="7168" width="9.140625" style="40"/>
    <col min="7169" max="7169" width="5.140625" style="40" customWidth="1"/>
    <col min="7170" max="7170" width="34.85546875" style="40" customWidth="1"/>
    <col min="7171" max="7171" width="10.5703125" style="40" customWidth="1"/>
    <col min="7172" max="7172" width="9.140625" style="40"/>
    <col min="7173" max="7173" width="24.140625" style="40" customWidth="1"/>
    <col min="7174" max="7175" width="9.140625" style="40"/>
    <col min="7176" max="7176" width="10.85546875" style="40" customWidth="1"/>
    <col min="7177" max="7177" width="8.85546875" style="40" customWidth="1"/>
    <col min="7178" max="7178" width="13.85546875" style="40" customWidth="1"/>
    <col min="7179" max="7179" width="11.5703125" style="40" customWidth="1"/>
    <col min="7180" max="7180" width="10.85546875" style="40" customWidth="1"/>
    <col min="7181" max="7181" width="14.42578125" style="40" customWidth="1"/>
    <col min="7182" max="7182" width="11" style="40" customWidth="1"/>
    <col min="7183" max="7183" width="8.5703125" style="40" customWidth="1"/>
    <col min="7184" max="7184" width="13.7109375" style="40" customWidth="1"/>
    <col min="7185" max="7185" width="10.140625" style="40" customWidth="1"/>
    <col min="7186" max="7186" width="9.140625" style="40"/>
    <col min="7187" max="7187" width="15" style="40" customWidth="1"/>
    <col min="7188" max="7188" width="11.85546875" style="40" customWidth="1"/>
    <col min="7189" max="7189" width="11.42578125" style="40" customWidth="1"/>
    <col min="7190" max="7191" width="9.140625" style="40"/>
    <col min="7192" max="7192" width="11.140625" style="40" customWidth="1"/>
    <col min="7193" max="7193" width="9.140625" style="40"/>
    <col min="7194" max="7194" width="10.85546875" style="40" customWidth="1"/>
    <col min="7195" max="7195" width="8.85546875" style="40" customWidth="1"/>
    <col min="7196" max="7196" width="14.42578125" style="40" customWidth="1"/>
    <col min="7197" max="7197" width="9.42578125" style="40" bestFit="1" customWidth="1"/>
    <col min="7198" max="7198" width="9" style="40" bestFit="1" customWidth="1"/>
    <col min="7199" max="7199" width="13.28515625" style="40" customWidth="1"/>
    <col min="7200" max="7200" width="9.140625" style="40"/>
    <col min="7201" max="7201" width="10.85546875" style="40" customWidth="1"/>
    <col min="7202" max="7202" width="8.85546875" style="40" customWidth="1"/>
    <col min="7203" max="7203" width="12.28515625" style="40" bestFit="1" customWidth="1"/>
    <col min="7204" max="7204" width="9.42578125" style="40" bestFit="1" customWidth="1"/>
    <col min="7205" max="7205" width="9" style="40" bestFit="1" customWidth="1"/>
    <col min="7206" max="7206" width="13.42578125" style="40" customWidth="1"/>
    <col min="7207" max="7424" width="9.140625" style="40"/>
    <col min="7425" max="7425" width="5.140625" style="40" customWidth="1"/>
    <col min="7426" max="7426" width="34.85546875" style="40" customWidth="1"/>
    <col min="7427" max="7427" width="10.5703125" style="40" customWidth="1"/>
    <col min="7428" max="7428" width="9.140625" style="40"/>
    <col min="7429" max="7429" width="24.140625" style="40" customWidth="1"/>
    <col min="7430" max="7431" width="9.140625" style="40"/>
    <col min="7432" max="7432" width="10.85546875" style="40" customWidth="1"/>
    <col min="7433" max="7433" width="8.85546875" style="40" customWidth="1"/>
    <col min="7434" max="7434" width="13.85546875" style="40" customWidth="1"/>
    <col min="7435" max="7435" width="11.5703125" style="40" customWidth="1"/>
    <col min="7436" max="7436" width="10.85546875" style="40" customWidth="1"/>
    <col min="7437" max="7437" width="14.42578125" style="40" customWidth="1"/>
    <col min="7438" max="7438" width="11" style="40" customWidth="1"/>
    <col min="7439" max="7439" width="8.5703125" style="40" customWidth="1"/>
    <col min="7440" max="7440" width="13.7109375" style="40" customWidth="1"/>
    <col min="7441" max="7441" width="10.140625" style="40" customWidth="1"/>
    <col min="7442" max="7442" width="9.140625" style="40"/>
    <col min="7443" max="7443" width="15" style="40" customWidth="1"/>
    <col min="7444" max="7444" width="11.85546875" style="40" customWidth="1"/>
    <col min="7445" max="7445" width="11.42578125" style="40" customWidth="1"/>
    <col min="7446" max="7447" width="9.140625" style="40"/>
    <col min="7448" max="7448" width="11.140625" style="40" customWidth="1"/>
    <col min="7449" max="7449" width="9.140625" style="40"/>
    <col min="7450" max="7450" width="10.85546875" style="40" customWidth="1"/>
    <col min="7451" max="7451" width="8.85546875" style="40" customWidth="1"/>
    <col min="7452" max="7452" width="14.42578125" style="40" customWidth="1"/>
    <col min="7453" max="7453" width="9.42578125" style="40" bestFit="1" customWidth="1"/>
    <col min="7454" max="7454" width="9" style="40" bestFit="1" customWidth="1"/>
    <col min="7455" max="7455" width="13.28515625" style="40" customWidth="1"/>
    <col min="7456" max="7456" width="9.140625" style="40"/>
    <col min="7457" max="7457" width="10.85546875" style="40" customWidth="1"/>
    <col min="7458" max="7458" width="8.85546875" style="40" customWidth="1"/>
    <col min="7459" max="7459" width="12.28515625" style="40" bestFit="1" customWidth="1"/>
    <col min="7460" max="7460" width="9.42578125" style="40" bestFit="1" customWidth="1"/>
    <col min="7461" max="7461" width="9" style="40" bestFit="1" customWidth="1"/>
    <col min="7462" max="7462" width="13.42578125" style="40" customWidth="1"/>
    <col min="7463" max="7680" width="9.140625" style="40"/>
    <col min="7681" max="7681" width="5.140625" style="40" customWidth="1"/>
    <col min="7682" max="7682" width="34.85546875" style="40" customWidth="1"/>
    <col min="7683" max="7683" width="10.5703125" style="40" customWidth="1"/>
    <col min="7684" max="7684" width="9.140625" style="40"/>
    <col min="7685" max="7685" width="24.140625" style="40" customWidth="1"/>
    <col min="7686" max="7687" width="9.140625" style="40"/>
    <col min="7688" max="7688" width="10.85546875" style="40" customWidth="1"/>
    <col min="7689" max="7689" width="8.85546875" style="40" customWidth="1"/>
    <col min="7690" max="7690" width="13.85546875" style="40" customWidth="1"/>
    <col min="7691" max="7691" width="11.5703125" style="40" customWidth="1"/>
    <col min="7692" max="7692" width="10.85546875" style="40" customWidth="1"/>
    <col min="7693" max="7693" width="14.42578125" style="40" customWidth="1"/>
    <col min="7694" max="7694" width="11" style="40" customWidth="1"/>
    <col min="7695" max="7695" width="8.5703125" style="40" customWidth="1"/>
    <col min="7696" max="7696" width="13.7109375" style="40" customWidth="1"/>
    <col min="7697" max="7697" width="10.140625" style="40" customWidth="1"/>
    <col min="7698" max="7698" width="9.140625" style="40"/>
    <col min="7699" max="7699" width="15" style="40" customWidth="1"/>
    <col min="7700" max="7700" width="11.85546875" style="40" customWidth="1"/>
    <col min="7701" max="7701" width="11.42578125" style="40" customWidth="1"/>
    <col min="7702" max="7703" width="9.140625" style="40"/>
    <col min="7704" max="7704" width="11.140625" style="40" customWidth="1"/>
    <col min="7705" max="7705" width="9.140625" style="40"/>
    <col min="7706" max="7706" width="10.85546875" style="40" customWidth="1"/>
    <col min="7707" max="7707" width="8.85546875" style="40" customWidth="1"/>
    <col min="7708" max="7708" width="14.42578125" style="40" customWidth="1"/>
    <col min="7709" max="7709" width="9.42578125" style="40" bestFit="1" customWidth="1"/>
    <col min="7710" max="7710" width="9" style="40" bestFit="1" customWidth="1"/>
    <col min="7711" max="7711" width="13.28515625" style="40" customWidth="1"/>
    <col min="7712" max="7712" width="9.140625" style="40"/>
    <col min="7713" max="7713" width="10.85546875" style="40" customWidth="1"/>
    <col min="7714" max="7714" width="8.85546875" style="40" customWidth="1"/>
    <col min="7715" max="7715" width="12.28515625" style="40" bestFit="1" customWidth="1"/>
    <col min="7716" max="7716" width="9.42578125" style="40" bestFit="1" customWidth="1"/>
    <col min="7717" max="7717" width="9" style="40" bestFit="1" customWidth="1"/>
    <col min="7718" max="7718" width="13.42578125" style="40" customWidth="1"/>
    <col min="7719" max="7936" width="9.140625" style="40"/>
    <col min="7937" max="7937" width="5.140625" style="40" customWidth="1"/>
    <col min="7938" max="7938" width="34.85546875" style="40" customWidth="1"/>
    <col min="7939" max="7939" width="10.5703125" style="40" customWidth="1"/>
    <col min="7940" max="7940" width="9.140625" style="40"/>
    <col min="7941" max="7941" width="24.140625" style="40" customWidth="1"/>
    <col min="7942" max="7943" width="9.140625" style="40"/>
    <col min="7944" max="7944" width="10.85546875" style="40" customWidth="1"/>
    <col min="7945" max="7945" width="8.85546875" style="40" customWidth="1"/>
    <col min="7946" max="7946" width="13.85546875" style="40" customWidth="1"/>
    <col min="7947" max="7947" width="11.5703125" style="40" customWidth="1"/>
    <col min="7948" max="7948" width="10.85546875" style="40" customWidth="1"/>
    <col min="7949" max="7949" width="14.42578125" style="40" customWidth="1"/>
    <col min="7950" max="7950" width="11" style="40" customWidth="1"/>
    <col min="7951" max="7951" width="8.5703125" style="40" customWidth="1"/>
    <col min="7952" max="7952" width="13.7109375" style="40" customWidth="1"/>
    <col min="7953" max="7953" width="10.140625" style="40" customWidth="1"/>
    <col min="7954" max="7954" width="9.140625" style="40"/>
    <col min="7955" max="7955" width="15" style="40" customWidth="1"/>
    <col min="7956" max="7956" width="11.85546875" style="40" customWidth="1"/>
    <col min="7957" max="7957" width="11.42578125" style="40" customWidth="1"/>
    <col min="7958" max="7959" width="9.140625" style="40"/>
    <col min="7960" max="7960" width="11.140625" style="40" customWidth="1"/>
    <col min="7961" max="7961" width="9.140625" style="40"/>
    <col min="7962" max="7962" width="10.85546875" style="40" customWidth="1"/>
    <col min="7963" max="7963" width="8.85546875" style="40" customWidth="1"/>
    <col min="7964" max="7964" width="14.42578125" style="40" customWidth="1"/>
    <col min="7965" max="7965" width="9.42578125" style="40" bestFit="1" customWidth="1"/>
    <col min="7966" max="7966" width="9" style="40" bestFit="1" customWidth="1"/>
    <col min="7967" max="7967" width="13.28515625" style="40" customWidth="1"/>
    <col min="7968" max="7968" width="9.140625" style="40"/>
    <col min="7969" max="7969" width="10.85546875" style="40" customWidth="1"/>
    <col min="7970" max="7970" width="8.85546875" style="40" customWidth="1"/>
    <col min="7971" max="7971" width="12.28515625" style="40" bestFit="1" customWidth="1"/>
    <col min="7972" max="7972" width="9.42578125" style="40" bestFit="1" customWidth="1"/>
    <col min="7973" max="7973" width="9" style="40" bestFit="1" customWidth="1"/>
    <col min="7974" max="7974" width="13.42578125" style="40" customWidth="1"/>
    <col min="7975" max="8192" width="9.140625" style="40"/>
    <col min="8193" max="8193" width="5.140625" style="40" customWidth="1"/>
    <col min="8194" max="8194" width="34.85546875" style="40" customWidth="1"/>
    <col min="8195" max="8195" width="10.5703125" style="40" customWidth="1"/>
    <col min="8196" max="8196" width="9.140625" style="40"/>
    <col min="8197" max="8197" width="24.140625" style="40" customWidth="1"/>
    <col min="8198" max="8199" width="9.140625" style="40"/>
    <col min="8200" max="8200" width="10.85546875" style="40" customWidth="1"/>
    <col min="8201" max="8201" width="8.85546875" style="40" customWidth="1"/>
    <col min="8202" max="8202" width="13.85546875" style="40" customWidth="1"/>
    <col min="8203" max="8203" width="11.5703125" style="40" customWidth="1"/>
    <col min="8204" max="8204" width="10.85546875" style="40" customWidth="1"/>
    <col min="8205" max="8205" width="14.42578125" style="40" customWidth="1"/>
    <col min="8206" max="8206" width="11" style="40" customWidth="1"/>
    <col min="8207" max="8207" width="8.5703125" style="40" customWidth="1"/>
    <col min="8208" max="8208" width="13.7109375" style="40" customWidth="1"/>
    <col min="8209" max="8209" width="10.140625" style="40" customWidth="1"/>
    <col min="8210" max="8210" width="9.140625" style="40"/>
    <col min="8211" max="8211" width="15" style="40" customWidth="1"/>
    <col min="8212" max="8212" width="11.85546875" style="40" customWidth="1"/>
    <col min="8213" max="8213" width="11.42578125" style="40" customWidth="1"/>
    <col min="8214" max="8215" width="9.140625" style="40"/>
    <col min="8216" max="8216" width="11.140625" style="40" customWidth="1"/>
    <col min="8217" max="8217" width="9.140625" style="40"/>
    <col min="8218" max="8218" width="10.85546875" style="40" customWidth="1"/>
    <col min="8219" max="8219" width="8.85546875" style="40" customWidth="1"/>
    <col min="8220" max="8220" width="14.42578125" style="40" customWidth="1"/>
    <col min="8221" max="8221" width="9.42578125" style="40" bestFit="1" customWidth="1"/>
    <col min="8222" max="8222" width="9" style="40" bestFit="1" customWidth="1"/>
    <col min="8223" max="8223" width="13.28515625" style="40" customWidth="1"/>
    <col min="8224" max="8224" width="9.140625" style="40"/>
    <col min="8225" max="8225" width="10.85546875" style="40" customWidth="1"/>
    <col min="8226" max="8226" width="8.85546875" style="40" customWidth="1"/>
    <col min="8227" max="8227" width="12.28515625" style="40" bestFit="1" customWidth="1"/>
    <col min="8228" max="8228" width="9.42578125" style="40" bestFit="1" customWidth="1"/>
    <col min="8229" max="8229" width="9" style="40" bestFit="1" customWidth="1"/>
    <col min="8230" max="8230" width="13.42578125" style="40" customWidth="1"/>
    <col min="8231" max="8448" width="9.140625" style="40"/>
    <col min="8449" max="8449" width="5.140625" style="40" customWidth="1"/>
    <col min="8450" max="8450" width="34.85546875" style="40" customWidth="1"/>
    <col min="8451" max="8451" width="10.5703125" style="40" customWidth="1"/>
    <col min="8452" max="8452" width="9.140625" style="40"/>
    <col min="8453" max="8453" width="24.140625" style="40" customWidth="1"/>
    <col min="8454" max="8455" width="9.140625" style="40"/>
    <col min="8456" max="8456" width="10.85546875" style="40" customWidth="1"/>
    <col min="8457" max="8457" width="8.85546875" style="40" customWidth="1"/>
    <col min="8458" max="8458" width="13.85546875" style="40" customWidth="1"/>
    <col min="8459" max="8459" width="11.5703125" style="40" customWidth="1"/>
    <col min="8460" max="8460" width="10.85546875" style="40" customWidth="1"/>
    <col min="8461" max="8461" width="14.42578125" style="40" customWidth="1"/>
    <col min="8462" max="8462" width="11" style="40" customWidth="1"/>
    <col min="8463" max="8463" width="8.5703125" style="40" customWidth="1"/>
    <col min="8464" max="8464" width="13.7109375" style="40" customWidth="1"/>
    <col min="8465" max="8465" width="10.140625" style="40" customWidth="1"/>
    <col min="8466" max="8466" width="9.140625" style="40"/>
    <col min="8467" max="8467" width="15" style="40" customWidth="1"/>
    <col min="8468" max="8468" width="11.85546875" style="40" customWidth="1"/>
    <col min="8469" max="8469" width="11.42578125" style="40" customWidth="1"/>
    <col min="8470" max="8471" width="9.140625" style="40"/>
    <col min="8472" max="8472" width="11.140625" style="40" customWidth="1"/>
    <col min="8473" max="8473" width="9.140625" style="40"/>
    <col min="8474" max="8474" width="10.85546875" style="40" customWidth="1"/>
    <col min="8475" max="8475" width="8.85546875" style="40" customWidth="1"/>
    <col min="8476" max="8476" width="14.42578125" style="40" customWidth="1"/>
    <col min="8477" max="8477" width="9.42578125" style="40" bestFit="1" customWidth="1"/>
    <col min="8478" max="8478" width="9" style="40" bestFit="1" customWidth="1"/>
    <col min="8479" max="8479" width="13.28515625" style="40" customWidth="1"/>
    <col min="8480" max="8480" width="9.140625" style="40"/>
    <col min="8481" max="8481" width="10.85546875" style="40" customWidth="1"/>
    <col min="8482" max="8482" width="8.85546875" style="40" customWidth="1"/>
    <col min="8483" max="8483" width="12.28515625" style="40" bestFit="1" customWidth="1"/>
    <col min="8484" max="8484" width="9.42578125" style="40" bestFit="1" customWidth="1"/>
    <col min="8485" max="8485" width="9" style="40" bestFit="1" customWidth="1"/>
    <col min="8486" max="8486" width="13.42578125" style="40" customWidth="1"/>
    <col min="8487" max="8704" width="9.140625" style="40"/>
    <col min="8705" max="8705" width="5.140625" style="40" customWidth="1"/>
    <col min="8706" max="8706" width="34.85546875" style="40" customWidth="1"/>
    <col min="8707" max="8707" width="10.5703125" style="40" customWidth="1"/>
    <col min="8708" max="8708" width="9.140625" style="40"/>
    <col min="8709" max="8709" width="24.140625" style="40" customWidth="1"/>
    <col min="8710" max="8711" width="9.140625" style="40"/>
    <col min="8712" max="8712" width="10.85546875" style="40" customWidth="1"/>
    <col min="8713" max="8713" width="8.85546875" style="40" customWidth="1"/>
    <col min="8714" max="8714" width="13.85546875" style="40" customWidth="1"/>
    <col min="8715" max="8715" width="11.5703125" style="40" customWidth="1"/>
    <col min="8716" max="8716" width="10.85546875" style="40" customWidth="1"/>
    <col min="8717" max="8717" width="14.42578125" style="40" customWidth="1"/>
    <col min="8718" max="8718" width="11" style="40" customWidth="1"/>
    <col min="8719" max="8719" width="8.5703125" style="40" customWidth="1"/>
    <col min="8720" max="8720" width="13.7109375" style="40" customWidth="1"/>
    <col min="8721" max="8721" width="10.140625" style="40" customWidth="1"/>
    <col min="8722" max="8722" width="9.140625" style="40"/>
    <col min="8723" max="8723" width="15" style="40" customWidth="1"/>
    <col min="8724" max="8724" width="11.85546875" style="40" customWidth="1"/>
    <col min="8725" max="8725" width="11.42578125" style="40" customWidth="1"/>
    <col min="8726" max="8727" width="9.140625" style="40"/>
    <col min="8728" max="8728" width="11.140625" style="40" customWidth="1"/>
    <col min="8729" max="8729" width="9.140625" style="40"/>
    <col min="8730" max="8730" width="10.85546875" style="40" customWidth="1"/>
    <col min="8731" max="8731" width="8.85546875" style="40" customWidth="1"/>
    <col min="8732" max="8732" width="14.42578125" style="40" customWidth="1"/>
    <col min="8733" max="8733" width="9.42578125" style="40" bestFit="1" customWidth="1"/>
    <col min="8734" max="8734" width="9" style="40" bestFit="1" customWidth="1"/>
    <col min="8735" max="8735" width="13.28515625" style="40" customWidth="1"/>
    <col min="8736" max="8736" width="9.140625" style="40"/>
    <col min="8737" max="8737" width="10.85546875" style="40" customWidth="1"/>
    <col min="8738" max="8738" width="8.85546875" style="40" customWidth="1"/>
    <col min="8739" max="8739" width="12.28515625" style="40" bestFit="1" customWidth="1"/>
    <col min="8740" max="8740" width="9.42578125" style="40" bestFit="1" customWidth="1"/>
    <col min="8741" max="8741" width="9" style="40" bestFit="1" customWidth="1"/>
    <col min="8742" max="8742" width="13.42578125" style="40" customWidth="1"/>
    <col min="8743" max="8960" width="9.140625" style="40"/>
    <col min="8961" max="8961" width="5.140625" style="40" customWidth="1"/>
    <col min="8962" max="8962" width="34.85546875" style="40" customWidth="1"/>
    <col min="8963" max="8963" width="10.5703125" style="40" customWidth="1"/>
    <col min="8964" max="8964" width="9.140625" style="40"/>
    <col min="8965" max="8965" width="24.140625" style="40" customWidth="1"/>
    <col min="8966" max="8967" width="9.140625" style="40"/>
    <col min="8968" max="8968" width="10.85546875" style="40" customWidth="1"/>
    <col min="8969" max="8969" width="8.85546875" style="40" customWidth="1"/>
    <col min="8970" max="8970" width="13.85546875" style="40" customWidth="1"/>
    <col min="8971" max="8971" width="11.5703125" style="40" customWidth="1"/>
    <col min="8972" max="8972" width="10.85546875" style="40" customWidth="1"/>
    <col min="8973" max="8973" width="14.42578125" style="40" customWidth="1"/>
    <col min="8974" max="8974" width="11" style="40" customWidth="1"/>
    <col min="8975" max="8975" width="8.5703125" style="40" customWidth="1"/>
    <col min="8976" max="8976" width="13.7109375" style="40" customWidth="1"/>
    <col min="8977" max="8977" width="10.140625" style="40" customWidth="1"/>
    <col min="8978" max="8978" width="9.140625" style="40"/>
    <col min="8979" max="8979" width="15" style="40" customWidth="1"/>
    <col min="8980" max="8980" width="11.85546875" style="40" customWidth="1"/>
    <col min="8981" max="8981" width="11.42578125" style="40" customWidth="1"/>
    <col min="8982" max="8983" width="9.140625" style="40"/>
    <col min="8984" max="8984" width="11.140625" style="40" customWidth="1"/>
    <col min="8985" max="8985" width="9.140625" style="40"/>
    <col min="8986" max="8986" width="10.85546875" style="40" customWidth="1"/>
    <col min="8987" max="8987" width="8.85546875" style="40" customWidth="1"/>
    <col min="8988" max="8988" width="14.42578125" style="40" customWidth="1"/>
    <col min="8989" max="8989" width="9.42578125" style="40" bestFit="1" customWidth="1"/>
    <col min="8990" max="8990" width="9" style="40" bestFit="1" customWidth="1"/>
    <col min="8991" max="8991" width="13.28515625" style="40" customWidth="1"/>
    <col min="8992" max="8992" width="9.140625" style="40"/>
    <col min="8993" max="8993" width="10.85546875" style="40" customWidth="1"/>
    <col min="8994" max="8994" width="8.85546875" style="40" customWidth="1"/>
    <col min="8995" max="8995" width="12.28515625" style="40" bestFit="1" customWidth="1"/>
    <col min="8996" max="8996" width="9.42578125" style="40" bestFit="1" customWidth="1"/>
    <col min="8997" max="8997" width="9" style="40" bestFit="1" customWidth="1"/>
    <col min="8998" max="8998" width="13.42578125" style="40" customWidth="1"/>
    <col min="8999" max="9216" width="9.140625" style="40"/>
    <col min="9217" max="9217" width="5.140625" style="40" customWidth="1"/>
    <col min="9218" max="9218" width="34.85546875" style="40" customWidth="1"/>
    <col min="9219" max="9219" width="10.5703125" style="40" customWidth="1"/>
    <col min="9220" max="9220" width="9.140625" style="40"/>
    <col min="9221" max="9221" width="24.140625" style="40" customWidth="1"/>
    <col min="9222" max="9223" width="9.140625" style="40"/>
    <col min="9224" max="9224" width="10.85546875" style="40" customWidth="1"/>
    <col min="9225" max="9225" width="8.85546875" style="40" customWidth="1"/>
    <col min="9226" max="9226" width="13.85546875" style="40" customWidth="1"/>
    <col min="9227" max="9227" width="11.5703125" style="40" customWidth="1"/>
    <col min="9228" max="9228" width="10.85546875" style="40" customWidth="1"/>
    <col min="9229" max="9229" width="14.42578125" style="40" customWidth="1"/>
    <col min="9230" max="9230" width="11" style="40" customWidth="1"/>
    <col min="9231" max="9231" width="8.5703125" style="40" customWidth="1"/>
    <col min="9232" max="9232" width="13.7109375" style="40" customWidth="1"/>
    <col min="9233" max="9233" width="10.140625" style="40" customWidth="1"/>
    <col min="9234" max="9234" width="9.140625" style="40"/>
    <col min="9235" max="9235" width="15" style="40" customWidth="1"/>
    <col min="9236" max="9236" width="11.85546875" style="40" customWidth="1"/>
    <col min="9237" max="9237" width="11.42578125" style="40" customWidth="1"/>
    <col min="9238" max="9239" width="9.140625" style="40"/>
    <col min="9240" max="9240" width="11.140625" style="40" customWidth="1"/>
    <col min="9241" max="9241" width="9.140625" style="40"/>
    <col min="9242" max="9242" width="10.85546875" style="40" customWidth="1"/>
    <col min="9243" max="9243" width="8.85546875" style="40" customWidth="1"/>
    <col min="9244" max="9244" width="14.42578125" style="40" customWidth="1"/>
    <col min="9245" max="9245" width="9.42578125" style="40" bestFit="1" customWidth="1"/>
    <col min="9246" max="9246" width="9" style="40" bestFit="1" customWidth="1"/>
    <col min="9247" max="9247" width="13.28515625" style="40" customWidth="1"/>
    <col min="9248" max="9248" width="9.140625" style="40"/>
    <col min="9249" max="9249" width="10.85546875" style="40" customWidth="1"/>
    <col min="9250" max="9250" width="8.85546875" style="40" customWidth="1"/>
    <col min="9251" max="9251" width="12.28515625" style="40" bestFit="1" customWidth="1"/>
    <col min="9252" max="9252" width="9.42578125" style="40" bestFit="1" customWidth="1"/>
    <col min="9253" max="9253" width="9" style="40" bestFit="1" customWidth="1"/>
    <col min="9254" max="9254" width="13.42578125" style="40" customWidth="1"/>
    <col min="9255" max="9472" width="9.140625" style="40"/>
    <col min="9473" max="9473" width="5.140625" style="40" customWidth="1"/>
    <col min="9474" max="9474" width="34.85546875" style="40" customWidth="1"/>
    <col min="9475" max="9475" width="10.5703125" style="40" customWidth="1"/>
    <col min="9476" max="9476" width="9.140625" style="40"/>
    <col min="9477" max="9477" width="24.140625" style="40" customWidth="1"/>
    <col min="9478" max="9479" width="9.140625" style="40"/>
    <col min="9480" max="9480" width="10.85546875" style="40" customWidth="1"/>
    <col min="9481" max="9481" width="8.85546875" style="40" customWidth="1"/>
    <col min="9482" max="9482" width="13.85546875" style="40" customWidth="1"/>
    <col min="9483" max="9483" width="11.5703125" style="40" customWidth="1"/>
    <col min="9484" max="9484" width="10.85546875" style="40" customWidth="1"/>
    <col min="9485" max="9485" width="14.42578125" style="40" customWidth="1"/>
    <col min="9486" max="9486" width="11" style="40" customWidth="1"/>
    <col min="9487" max="9487" width="8.5703125" style="40" customWidth="1"/>
    <col min="9488" max="9488" width="13.7109375" style="40" customWidth="1"/>
    <col min="9489" max="9489" width="10.140625" style="40" customWidth="1"/>
    <col min="9490" max="9490" width="9.140625" style="40"/>
    <col min="9491" max="9491" width="15" style="40" customWidth="1"/>
    <col min="9492" max="9492" width="11.85546875" style="40" customWidth="1"/>
    <col min="9493" max="9493" width="11.42578125" style="40" customWidth="1"/>
    <col min="9494" max="9495" width="9.140625" style="40"/>
    <col min="9496" max="9496" width="11.140625" style="40" customWidth="1"/>
    <col min="9497" max="9497" width="9.140625" style="40"/>
    <col min="9498" max="9498" width="10.85546875" style="40" customWidth="1"/>
    <col min="9499" max="9499" width="8.85546875" style="40" customWidth="1"/>
    <col min="9500" max="9500" width="14.42578125" style="40" customWidth="1"/>
    <col min="9501" max="9501" width="9.42578125" style="40" bestFit="1" customWidth="1"/>
    <col min="9502" max="9502" width="9" style="40" bestFit="1" customWidth="1"/>
    <col min="9503" max="9503" width="13.28515625" style="40" customWidth="1"/>
    <col min="9504" max="9504" width="9.140625" style="40"/>
    <col min="9505" max="9505" width="10.85546875" style="40" customWidth="1"/>
    <col min="9506" max="9506" width="8.85546875" style="40" customWidth="1"/>
    <col min="9507" max="9507" width="12.28515625" style="40" bestFit="1" customWidth="1"/>
    <col min="9508" max="9508" width="9.42578125" style="40" bestFit="1" customWidth="1"/>
    <col min="9509" max="9509" width="9" style="40" bestFit="1" customWidth="1"/>
    <col min="9510" max="9510" width="13.42578125" style="40" customWidth="1"/>
    <col min="9511" max="9728" width="9.140625" style="40"/>
    <col min="9729" max="9729" width="5.140625" style="40" customWidth="1"/>
    <col min="9730" max="9730" width="34.85546875" style="40" customWidth="1"/>
    <col min="9731" max="9731" width="10.5703125" style="40" customWidth="1"/>
    <col min="9732" max="9732" width="9.140625" style="40"/>
    <col min="9733" max="9733" width="24.140625" style="40" customWidth="1"/>
    <col min="9734" max="9735" width="9.140625" style="40"/>
    <col min="9736" max="9736" width="10.85546875" style="40" customWidth="1"/>
    <col min="9737" max="9737" width="8.85546875" style="40" customWidth="1"/>
    <col min="9738" max="9738" width="13.85546875" style="40" customWidth="1"/>
    <col min="9739" max="9739" width="11.5703125" style="40" customWidth="1"/>
    <col min="9740" max="9740" width="10.85546875" style="40" customWidth="1"/>
    <col min="9741" max="9741" width="14.42578125" style="40" customWidth="1"/>
    <col min="9742" max="9742" width="11" style="40" customWidth="1"/>
    <col min="9743" max="9743" width="8.5703125" style="40" customWidth="1"/>
    <col min="9744" max="9744" width="13.7109375" style="40" customWidth="1"/>
    <col min="9745" max="9745" width="10.140625" style="40" customWidth="1"/>
    <col min="9746" max="9746" width="9.140625" style="40"/>
    <col min="9747" max="9747" width="15" style="40" customWidth="1"/>
    <col min="9748" max="9748" width="11.85546875" style="40" customWidth="1"/>
    <col min="9749" max="9749" width="11.42578125" style="40" customWidth="1"/>
    <col min="9750" max="9751" width="9.140625" style="40"/>
    <col min="9752" max="9752" width="11.140625" style="40" customWidth="1"/>
    <col min="9753" max="9753" width="9.140625" style="40"/>
    <col min="9754" max="9754" width="10.85546875" style="40" customWidth="1"/>
    <col min="9755" max="9755" width="8.85546875" style="40" customWidth="1"/>
    <col min="9756" max="9756" width="14.42578125" style="40" customWidth="1"/>
    <col min="9757" max="9757" width="9.42578125" style="40" bestFit="1" customWidth="1"/>
    <col min="9758" max="9758" width="9" style="40" bestFit="1" customWidth="1"/>
    <col min="9759" max="9759" width="13.28515625" style="40" customWidth="1"/>
    <col min="9760" max="9760" width="9.140625" style="40"/>
    <col min="9761" max="9761" width="10.85546875" style="40" customWidth="1"/>
    <col min="9762" max="9762" width="8.85546875" style="40" customWidth="1"/>
    <col min="9763" max="9763" width="12.28515625" style="40" bestFit="1" customWidth="1"/>
    <col min="9764" max="9764" width="9.42578125" style="40" bestFit="1" customWidth="1"/>
    <col min="9765" max="9765" width="9" style="40" bestFit="1" customWidth="1"/>
    <col min="9766" max="9766" width="13.42578125" style="40" customWidth="1"/>
    <col min="9767" max="9984" width="9.140625" style="40"/>
    <col min="9985" max="9985" width="5.140625" style="40" customWidth="1"/>
    <col min="9986" max="9986" width="34.85546875" style="40" customWidth="1"/>
    <col min="9987" max="9987" width="10.5703125" style="40" customWidth="1"/>
    <col min="9988" max="9988" width="9.140625" style="40"/>
    <col min="9989" max="9989" width="24.140625" style="40" customWidth="1"/>
    <col min="9990" max="9991" width="9.140625" style="40"/>
    <col min="9992" max="9992" width="10.85546875" style="40" customWidth="1"/>
    <col min="9993" max="9993" width="8.85546875" style="40" customWidth="1"/>
    <col min="9994" max="9994" width="13.85546875" style="40" customWidth="1"/>
    <col min="9995" max="9995" width="11.5703125" style="40" customWidth="1"/>
    <col min="9996" max="9996" width="10.85546875" style="40" customWidth="1"/>
    <col min="9997" max="9997" width="14.42578125" style="40" customWidth="1"/>
    <col min="9998" max="9998" width="11" style="40" customWidth="1"/>
    <col min="9999" max="9999" width="8.5703125" style="40" customWidth="1"/>
    <col min="10000" max="10000" width="13.7109375" style="40" customWidth="1"/>
    <col min="10001" max="10001" width="10.140625" style="40" customWidth="1"/>
    <col min="10002" max="10002" width="9.140625" style="40"/>
    <col min="10003" max="10003" width="15" style="40" customWidth="1"/>
    <col min="10004" max="10004" width="11.85546875" style="40" customWidth="1"/>
    <col min="10005" max="10005" width="11.42578125" style="40" customWidth="1"/>
    <col min="10006" max="10007" width="9.140625" style="40"/>
    <col min="10008" max="10008" width="11.140625" style="40" customWidth="1"/>
    <col min="10009" max="10009" width="9.140625" style="40"/>
    <col min="10010" max="10010" width="10.85546875" style="40" customWidth="1"/>
    <col min="10011" max="10011" width="8.85546875" style="40" customWidth="1"/>
    <col min="10012" max="10012" width="14.42578125" style="40" customWidth="1"/>
    <col min="10013" max="10013" width="9.42578125" style="40" bestFit="1" customWidth="1"/>
    <col min="10014" max="10014" width="9" style="40" bestFit="1" customWidth="1"/>
    <col min="10015" max="10015" width="13.28515625" style="40" customWidth="1"/>
    <col min="10016" max="10016" width="9.140625" style="40"/>
    <col min="10017" max="10017" width="10.85546875" style="40" customWidth="1"/>
    <col min="10018" max="10018" width="8.85546875" style="40" customWidth="1"/>
    <col min="10019" max="10019" width="12.28515625" style="40" bestFit="1" customWidth="1"/>
    <col min="10020" max="10020" width="9.42578125" style="40" bestFit="1" customWidth="1"/>
    <col min="10021" max="10021" width="9" style="40" bestFit="1" customWidth="1"/>
    <col min="10022" max="10022" width="13.42578125" style="40" customWidth="1"/>
    <col min="10023" max="10240" width="9.140625" style="40"/>
    <col min="10241" max="10241" width="5.140625" style="40" customWidth="1"/>
    <col min="10242" max="10242" width="34.85546875" style="40" customWidth="1"/>
    <col min="10243" max="10243" width="10.5703125" style="40" customWidth="1"/>
    <col min="10244" max="10244" width="9.140625" style="40"/>
    <col min="10245" max="10245" width="24.140625" style="40" customWidth="1"/>
    <col min="10246" max="10247" width="9.140625" style="40"/>
    <col min="10248" max="10248" width="10.85546875" style="40" customWidth="1"/>
    <col min="10249" max="10249" width="8.85546875" style="40" customWidth="1"/>
    <col min="10250" max="10250" width="13.85546875" style="40" customWidth="1"/>
    <col min="10251" max="10251" width="11.5703125" style="40" customWidth="1"/>
    <col min="10252" max="10252" width="10.85546875" style="40" customWidth="1"/>
    <col min="10253" max="10253" width="14.42578125" style="40" customWidth="1"/>
    <col min="10254" max="10254" width="11" style="40" customWidth="1"/>
    <col min="10255" max="10255" width="8.5703125" style="40" customWidth="1"/>
    <col min="10256" max="10256" width="13.7109375" style="40" customWidth="1"/>
    <col min="10257" max="10257" width="10.140625" style="40" customWidth="1"/>
    <col min="10258" max="10258" width="9.140625" style="40"/>
    <col min="10259" max="10259" width="15" style="40" customWidth="1"/>
    <col min="10260" max="10260" width="11.85546875" style="40" customWidth="1"/>
    <col min="10261" max="10261" width="11.42578125" style="40" customWidth="1"/>
    <col min="10262" max="10263" width="9.140625" style="40"/>
    <col min="10264" max="10264" width="11.140625" style="40" customWidth="1"/>
    <col min="10265" max="10265" width="9.140625" style="40"/>
    <col min="10266" max="10266" width="10.85546875" style="40" customWidth="1"/>
    <col min="10267" max="10267" width="8.85546875" style="40" customWidth="1"/>
    <col min="10268" max="10268" width="14.42578125" style="40" customWidth="1"/>
    <col min="10269" max="10269" width="9.42578125" style="40" bestFit="1" customWidth="1"/>
    <col min="10270" max="10270" width="9" style="40" bestFit="1" customWidth="1"/>
    <col min="10271" max="10271" width="13.28515625" style="40" customWidth="1"/>
    <col min="10272" max="10272" width="9.140625" style="40"/>
    <col min="10273" max="10273" width="10.85546875" style="40" customWidth="1"/>
    <col min="10274" max="10274" width="8.85546875" style="40" customWidth="1"/>
    <col min="10275" max="10275" width="12.28515625" style="40" bestFit="1" customWidth="1"/>
    <col min="10276" max="10276" width="9.42578125" style="40" bestFit="1" customWidth="1"/>
    <col min="10277" max="10277" width="9" style="40" bestFit="1" customWidth="1"/>
    <col min="10278" max="10278" width="13.42578125" style="40" customWidth="1"/>
    <col min="10279" max="10496" width="9.140625" style="40"/>
    <col min="10497" max="10497" width="5.140625" style="40" customWidth="1"/>
    <col min="10498" max="10498" width="34.85546875" style="40" customWidth="1"/>
    <col min="10499" max="10499" width="10.5703125" style="40" customWidth="1"/>
    <col min="10500" max="10500" width="9.140625" style="40"/>
    <col min="10501" max="10501" width="24.140625" style="40" customWidth="1"/>
    <col min="10502" max="10503" width="9.140625" style="40"/>
    <col min="10504" max="10504" width="10.85546875" style="40" customWidth="1"/>
    <col min="10505" max="10505" width="8.85546875" style="40" customWidth="1"/>
    <col min="10506" max="10506" width="13.85546875" style="40" customWidth="1"/>
    <col min="10507" max="10507" width="11.5703125" style="40" customWidth="1"/>
    <col min="10508" max="10508" width="10.85546875" style="40" customWidth="1"/>
    <col min="10509" max="10509" width="14.42578125" style="40" customWidth="1"/>
    <col min="10510" max="10510" width="11" style="40" customWidth="1"/>
    <col min="10511" max="10511" width="8.5703125" style="40" customWidth="1"/>
    <col min="10512" max="10512" width="13.7109375" style="40" customWidth="1"/>
    <col min="10513" max="10513" width="10.140625" style="40" customWidth="1"/>
    <col min="10514" max="10514" width="9.140625" style="40"/>
    <col min="10515" max="10515" width="15" style="40" customWidth="1"/>
    <col min="10516" max="10516" width="11.85546875" style="40" customWidth="1"/>
    <col min="10517" max="10517" width="11.42578125" style="40" customWidth="1"/>
    <col min="10518" max="10519" width="9.140625" style="40"/>
    <col min="10520" max="10520" width="11.140625" style="40" customWidth="1"/>
    <col min="10521" max="10521" width="9.140625" style="40"/>
    <col min="10522" max="10522" width="10.85546875" style="40" customWidth="1"/>
    <col min="10523" max="10523" width="8.85546875" style="40" customWidth="1"/>
    <col min="10524" max="10524" width="14.42578125" style="40" customWidth="1"/>
    <col min="10525" max="10525" width="9.42578125" style="40" bestFit="1" customWidth="1"/>
    <col min="10526" max="10526" width="9" style="40" bestFit="1" customWidth="1"/>
    <col min="10527" max="10527" width="13.28515625" style="40" customWidth="1"/>
    <col min="10528" max="10528" width="9.140625" style="40"/>
    <col min="10529" max="10529" width="10.85546875" style="40" customWidth="1"/>
    <col min="10530" max="10530" width="8.85546875" style="40" customWidth="1"/>
    <col min="10531" max="10531" width="12.28515625" style="40" bestFit="1" customWidth="1"/>
    <col min="10532" max="10532" width="9.42578125" style="40" bestFit="1" customWidth="1"/>
    <col min="10533" max="10533" width="9" style="40" bestFit="1" customWidth="1"/>
    <col min="10534" max="10534" width="13.42578125" style="40" customWidth="1"/>
    <col min="10535" max="10752" width="9.140625" style="40"/>
    <col min="10753" max="10753" width="5.140625" style="40" customWidth="1"/>
    <col min="10754" max="10754" width="34.85546875" style="40" customWidth="1"/>
    <col min="10755" max="10755" width="10.5703125" style="40" customWidth="1"/>
    <col min="10756" max="10756" width="9.140625" style="40"/>
    <col min="10757" max="10757" width="24.140625" style="40" customWidth="1"/>
    <col min="10758" max="10759" width="9.140625" style="40"/>
    <col min="10760" max="10760" width="10.85546875" style="40" customWidth="1"/>
    <col min="10761" max="10761" width="8.85546875" style="40" customWidth="1"/>
    <col min="10762" max="10762" width="13.85546875" style="40" customWidth="1"/>
    <col min="10763" max="10763" width="11.5703125" style="40" customWidth="1"/>
    <col min="10764" max="10764" width="10.85546875" style="40" customWidth="1"/>
    <col min="10765" max="10765" width="14.42578125" style="40" customWidth="1"/>
    <col min="10766" max="10766" width="11" style="40" customWidth="1"/>
    <col min="10767" max="10767" width="8.5703125" style="40" customWidth="1"/>
    <col min="10768" max="10768" width="13.7109375" style="40" customWidth="1"/>
    <col min="10769" max="10769" width="10.140625" style="40" customWidth="1"/>
    <col min="10770" max="10770" width="9.140625" style="40"/>
    <col min="10771" max="10771" width="15" style="40" customWidth="1"/>
    <col min="10772" max="10772" width="11.85546875" style="40" customWidth="1"/>
    <col min="10773" max="10773" width="11.42578125" style="40" customWidth="1"/>
    <col min="10774" max="10775" width="9.140625" style="40"/>
    <col min="10776" max="10776" width="11.140625" style="40" customWidth="1"/>
    <col min="10777" max="10777" width="9.140625" style="40"/>
    <col min="10778" max="10778" width="10.85546875" style="40" customWidth="1"/>
    <col min="10779" max="10779" width="8.85546875" style="40" customWidth="1"/>
    <col min="10780" max="10780" width="14.42578125" style="40" customWidth="1"/>
    <col min="10781" max="10781" width="9.42578125" style="40" bestFit="1" customWidth="1"/>
    <col min="10782" max="10782" width="9" style="40" bestFit="1" customWidth="1"/>
    <col min="10783" max="10783" width="13.28515625" style="40" customWidth="1"/>
    <col min="10784" max="10784" width="9.140625" style="40"/>
    <col min="10785" max="10785" width="10.85546875" style="40" customWidth="1"/>
    <col min="10786" max="10786" width="8.85546875" style="40" customWidth="1"/>
    <col min="10787" max="10787" width="12.28515625" style="40" bestFit="1" customWidth="1"/>
    <col min="10788" max="10788" width="9.42578125" style="40" bestFit="1" customWidth="1"/>
    <col min="10789" max="10789" width="9" style="40" bestFit="1" customWidth="1"/>
    <col min="10790" max="10790" width="13.42578125" style="40" customWidth="1"/>
    <col min="10791" max="11008" width="9.140625" style="40"/>
    <col min="11009" max="11009" width="5.140625" style="40" customWidth="1"/>
    <col min="11010" max="11010" width="34.85546875" style="40" customWidth="1"/>
    <col min="11011" max="11011" width="10.5703125" style="40" customWidth="1"/>
    <col min="11012" max="11012" width="9.140625" style="40"/>
    <col min="11013" max="11013" width="24.140625" style="40" customWidth="1"/>
    <col min="11014" max="11015" width="9.140625" style="40"/>
    <col min="11016" max="11016" width="10.85546875" style="40" customWidth="1"/>
    <col min="11017" max="11017" width="8.85546875" style="40" customWidth="1"/>
    <col min="11018" max="11018" width="13.85546875" style="40" customWidth="1"/>
    <col min="11019" max="11019" width="11.5703125" style="40" customWidth="1"/>
    <col min="11020" max="11020" width="10.85546875" style="40" customWidth="1"/>
    <col min="11021" max="11021" width="14.42578125" style="40" customWidth="1"/>
    <col min="11022" max="11022" width="11" style="40" customWidth="1"/>
    <col min="11023" max="11023" width="8.5703125" style="40" customWidth="1"/>
    <col min="11024" max="11024" width="13.7109375" style="40" customWidth="1"/>
    <col min="11025" max="11025" width="10.140625" style="40" customWidth="1"/>
    <col min="11026" max="11026" width="9.140625" style="40"/>
    <col min="11027" max="11027" width="15" style="40" customWidth="1"/>
    <col min="11028" max="11028" width="11.85546875" style="40" customWidth="1"/>
    <col min="11029" max="11029" width="11.42578125" style="40" customWidth="1"/>
    <col min="11030" max="11031" width="9.140625" style="40"/>
    <col min="11032" max="11032" width="11.140625" style="40" customWidth="1"/>
    <col min="11033" max="11033" width="9.140625" style="40"/>
    <col min="11034" max="11034" width="10.85546875" style="40" customWidth="1"/>
    <col min="11035" max="11035" width="8.85546875" style="40" customWidth="1"/>
    <col min="11036" max="11036" width="14.42578125" style="40" customWidth="1"/>
    <col min="11037" max="11037" width="9.42578125" style="40" bestFit="1" customWidth="1"/>
    <col min="11038" max="11038" width="9" style="40" bestFit="1" customWidth="1"/>
    <col min="11039" max="11039" width="13.28515625" style="40" customWidth="1"/>
    <col min="11040" max="11040" width="9.140625" style="40"/>
    <col min="11041" max="11041" width="10.85546875" style="40" customWidth="1"/>
    <col min="11042" max="11042" width="8.85546875" style="40" customWidth="1"/>
    <col min="11043" max="11043" width="12.28515625" style="40" bestFit="1" customWidth="1"/>
    <col min="11044" max="11044" width="9.42578125" style="40" bestFit="1" customWidth="1"/>
    <col min="11045" max="11045" width="9" style="40" bestFit="1" customWidth="1"/>
    <col min="11046" max="11046" width="13.42578125" style="40" customWidth="1"/>
    <col min="11047" max="11264" width="9.140625" style="40"/>
    <col min="11265" max="11265" width="5.140625" style="40" customWidth="1"/>
    <col min="11266" max="11266" width="34.85546875" style="40" customWidth="1"/>
    <col min="11267" max="11267" width="10.5703125" style="40" customWidth="1"/>
    <col min="11268" max="11268" width="9.140625" style="40"/>
    <col min="11269" max="11269" width="24.140625" style="40" customWidth="1"/>
    <col min="11270" max="11271" width="9.140625" style="40"/>
    <col min="11272" max="11272" width="10.85546875" style="40" customWidth="1"/>
    <col min="11273" max="11273" width="8.85546875" style="40" customWidth="1"/>
    <col min="11274" max="11274" width="13.85546875" style="40" customWidth="1"/>
    <col min="11275" max="11275" width="11.5703125" style="40" customWidth="1"/>
    <col min="11276" max="11276" width="10.85546875" style="40" customWidth="1"/>
    <col min="11277" max="11277" width="14.42578125" style="40" customWidth="1"/>
    <col min="11278" max="11278" width="11" style="40" customWidth="1"/>
    <col min="11279" max="11279" width="8.5703125" style="40" customWidth="1"/>
    <col min="11280" max="11280" width="13.7109375" style="40" customWidth="1"/>
    <col min="11281" max="11281" width="10.140625" style="40" customWidth="1"/>
    <col min="11282" max="11282" width="9.140625" style="40"/>
    <col min="11283" max="11283" width="15" style="40" customWidth="1"/>
    <col min="11284" max="11284" width="11.85546875" style="40" customWidth="1"/>
    <col min="11285" max="11285" width="11.42578125" style="40" customWidth="1"/>
    <col min="11286" max="11287" width="9.140625" style="40"/>
    <col min="11288" max="11288" width="11.140625" style="40" customWidth="1"/>
    <col min="11289" max="11289" width="9.140625" style="40"/>
    <col min="11290" max="11290" width="10.85546875" style="40" customWidth="1"/>
    <col min="11291" max="11291" width="8.85546875" style="40" customWidth="1"/>
    <col min="11292" max="11292" width="14.42578125" style="40" customWidth="1"/>
    <col min="11293" max="11293" width="9.42578125" style="40" bestFit="1" customWidth="1"/>
    <col min="11294" max="11294" width="9" style="40" bestFit="1" customWidth="1"/>
    <col min="11295" max="11295" width="13.28515625" style="40" customWidth="1"/>
    <col min="11296" max="11296" width="9.140625" style="40"/>
    <col min="11297" max="11297" width="10.85546875" style="40" customWidth="1"/>
    <col min="11298" max="11298" width="8.85546875" style="40" customWidth="1"/>
    <col min="11299" max="11299" width="12.28515625" style="40" bestFit="1" customWidth="1"/>
    <col min="11300" max="11300" width="9.42578125" style="40" bestFit="1" customWidth="1"/>
    <col min="11301" max="11301" width="9" style="40" bestFit="1" customWidth="1"/>
    <col min="11302" max="11302" width="13.42578125" style="40" customWidth="1"/>
    <col min="11303" max="11520" width="9.140625" style="40"/>
    <col min="11521" max="11521" width="5.140625" style="40" customWidth="1"/>
    <col min="11522" max="11522" width="34.85546875" style="40" customWidth="1"/>
    <col min="11523" max="11523" width="10.5703125" style="40" customWidth="1"/>
    <col min="11524" max="11524" width="9.140625" style="40"/>
    <col min="11525" max="11525" width="24.140625" style="40" customWidth="1"/>
    <col min="11526" max="11527" width="9.140625" style="40"/>
    <col min="11528" max="11528" width="10.85546875" style="40" customWidth="1"/>
    <col min="11529" max="11529" width="8.85546875" style="40" customWidth="1"/>
    <col min="11530" max="11530" width="13.85546875" style="40" customWidth="1"/>
    <col min="11531" max="11531" width="11.5703125" style="40" customWidth="1"/>
    <col min="11532" max="11532" width="10.85546875" style="40" customWidth="1"/>
    <col min="11533" max="11533" width="14.42578125" style="40" customWidth="1"/>
    <col min="11534" max="11534" width="11" style="40" customWidth="1"/>
    <col min="11535" max="11535" width="8.5703125" style="40" customWidth="1"/>
    <col min="11536" max="11536" width="13.7109375" style="40" customWidth="1"/>
    <col min="11537" max="11537" width="10.140625" style="40" customWidth="1"/>
    <col min="11538" max="11538" width="9.140625" style="40"/>
    <col min="11539" max="11539" width="15" style="40" customWidth="1"/>
    <col min="11540" max="11540" width="11.85546875" style="40" customWidth="1"/>
    <col min="11541" max="11541" width="11.42578125" style="40" customWidth="1"/>
    <col min="11542" max="11543" width="9.140625" style="40"/>
    <col min="11544" max="11544" width="11.140625" style="40" customWidth="1"/>
    <col min="11545" max="11545" width="9.140625" style="40"/>
    <col min="11546" max="11546" width="10.85546875" style="40" customWidth="1"/>
    <col min="11547" max="11547" width="8.85546875" style="40" customWidth="1"/>
    <col min="11548" max="11548" width="14.42578125" style="40" customWidth="1"/>
    <col min="11549" max="11549" width="9.42578125" style="40" bestFit="1" customWidth="1"/>
    <col min="11550" max="11550" width="9" style="40" bestFit="1" customWidth="1"/>
    <col min="11551" max="11551" width="13.28515625" style="40" customWidth="1"/>
    <col min="11552" max="11552" width="9.140625" style="40"/>
    <col min="11553" max="11553" width="10.85546875" style="40" customWidth="1"/>
    <col min="11554" max="11554" width="8.85546875" style="40" customWidth="1"/>
    <col min="11555" max="11555" width="12.28515625" style="40" bestFit="1" customWidth="1"/>
    <col min="11556" max="11556" width="9.42578125" style="40" bestFit="1" customWidth="1"/>
    <col min="11557" max="11557" width="9" style="40" bestFit="1" customWidth="1"/>
    <col min="11558" max="11558" width="13.42578125" style="40" customWidth="1"/>
    <col min="11559" max="11776" width="9.140625" style="40"/>
    <col min="11777" max="11777" width="5.140625" style="40" customWidth="1"/>
    <col min="11778" max="11778" width="34.85546875" style="40" customWidth="1"/>
    <col min="11779" max="11779" width="10.5703125" style="40" customWidth="1"/>
    <col min="11780" max="11780" width="9.140625" style="40"/>
    <col min="11781" max="11781" width="24.140625" style="40" customWidth="1"/>
    <col min="11782" max="11783" width="9.140625" style="40"/>
    <col min="11784" max="11784" width="10.85546875" style="40" customWidth="1"/>
    <col min="11785" max="11785" width="8.85546875" style="40" customWidth="1"/>
    <col min="11786" max="11786" width="13.85546875" style="40" customWidth="1"/>
    <col min="11787" max="11787" width="11.5703125" style="40" customWidth="1"/>
    <col min="11788" max="11788" width="10.85546875" style="40" customWidth="1"/>
    <col min="11789" max="11789" width="14.42578125" style="40" customWidth="1"/>
    <col min="11790" max="11790" width="11" style="40" customWidth="1"/>
    <col min="11791" max="11791" width="8.5703125" style="40" customWidth="1"/>
    <col min="11792" max="11792" width="13.7109375" style="40" customWidth="1"/>
    <col min="11793" max="11793" width="10.140625" style="40" customWidth="1"/>
    <col min="11794" max="11794" width="9.140625" style="40"/>
    <col min="11795" max="11795" width="15" style="40" customWidth="1"/>
    <col min="11796" max="11796" width="11.85546875" style="40" customWidth="1"/>
    <col min="11797" max="11797" width="11.42578125" style="40" customWidth="1"/>
    <col min="11798" max="11799" width="9.140625" style="40"/>
    <col min="11800" max="11800" width="11.140625" style="40" customWidth="1"/>
    <col min="11801" max="11801" width="9.140625" style="40"/>
    <col min="11802" max="11802" width="10.85546875" style="40" customWidth="1"/>
    <col min="11803" max="11803" width="8.85546875" style="40" customWidth="1"/>
    <col min="11804" max="11804" width="14.42578125" style="40" customWidth="1"/>
    <col min="11805" max="11805" width="9.42578125" style="40" bestFit="1" customWidth="1"/>
    <col min="11806" max="11806" width="9" style="40" bestFit="1" customWidth="1"/>
    <col min="11807" max="11807" width="13.28515625" style="40" customWidth="1"/>
    <col min="11808" max="11808" width="9.140625" style="40"/>
    <col min="11809" max="11809" width="10.85546875" style="40" customWidth="1"/>
    <col min="11810" max="11810" width="8.85546875" style="40" customWidth="1"/>
    <col min="11811" max="11811" width="12.28515625" style="40" bestFit="1" customWidth="1"/>
    <col min="11812" max="11812" width="9.42578125" style="40" bestFit="1" customWidth="1"/>
    <col min="11813" max="11813" width="9" style="40" bestFit="1" customWidth="1"/>
    <col min="11814" max="11814" width="13.42578125" style="40" customWidth="1"/>
    <col min="11815" max="12032" width="9.140625" style="40"/>
    <col min="12033" max="12033" width="5.140625" style="40" customWidth="1"/>
    <col min="12034" max="12034" width="34.85546875" style="40" customWidth="1"/>
    <col min="12035" max="12035" width="10.5703125" style="40" customWidth="1"/>
    <col min="12036" max="12036" width="9.140625" style="40"/>
    <col min="12037" max="12037" width="24.140625" style="40" customWidth="1"/>
    <col min="12038" max="12039" width="9.140625" style="40"/>
    <col min="12040" max="12040" width="10.85546875" style="40" customWidth="1"/>
    <col min="12041" max="12041" width="8.85546875" style="40" customWidth="1"/>
    <col min="12042" max="12042" width="13.85546875" style="40" customWidth="1"/>
    <col min="12043" max="12043" width="11.5703125" style="40" customWidth="1"/>
    <col min="12044" max="12044" width="10.85546875" style="40" customWidth="1"/>
    <col min="12045" max="12045" width="14.42578125" style="40" customWidth="1"/>
    <col min="12046" max="12046" width="11" style="40" customWidth="1"/>
    <col min="12047" max="12047" width="8.5703125" style="40" customWidth="1"/>
    <col min="12048" max="12048" width="13.7109375" style="40" customWidth="1"/>
    <col min="12049" max="12049" width="10.140625" style="40" customWidth="1"/>
    <col min="12050" max="12050" width="9.140625" style="40"/>
    <col min="12051" max="12051" width="15" style="40" customWidth="1"/>
    <col min="12052" max="12052" width="11.85546875" style="40" customWidth="1"/>
    <col min="12053" max="12053" width="11.42578125" style="40" customWidth="1"/>
    <col min="12054" max="12055" width="9.140625" style="40"/>
    <col min="12056" max="12056" width="11.140625" style="40" customWidth="1"/>
    <col min="12057" max="12057" width="9.140625" style="40"/>
    <col min="12058" max="12058" width="10.85546875" style="40" customWidth="1"/>
    <col min="12059" max="12059" width="8.85546875" style="40" customWidth="1"/>
    <col min="12060" max="12060" width="14.42578125" style="40" customWidth="1"/>
    <col min="12061" max="12061" width="9.42578125" style="40" bestFit="1" customWidth="1"/>
    <col min="12062" max="12062" width="9" style="40" bestFit="1" customWidth="1"/>
    <col min="12063" max="12063" width="13.28515625" style="40" customWidth="1"/>
    <col min="12064" max="12064" width="9.140625" style="40"/>
    <col min="12065" max="12065" width="10.85546875" style="40" customWidth="1"/>
    <col min="12066" max="12066" width="8.85546875" style="40" customWidth="1"/>
    <col min="12067" max="12067" width="12.28515625" style="40" bestFit="1" customWidth="1"/>
    <col min="12068" max="12068" width="9.42578125" style="40" bestFit="1" customWidth="1"/>
    <col min="12069" max="12069" width="9" style="40" bestFit="1" customWidth="1"/>
    <col min="12070" max="12070" width="13.42578125" style="40" customWidth="1"/>
    <col min="12071" max="12288" width="9.140625" style="40"/>
    <col min="12289" max="12289" width="5.140625" style="40" customWidth="1"/>
    <col min="12290" max="12290" width="34.85546875" style="40" customWidth="1"/>
    <col min="12291" max="12291" width="10.5703125" style="40" customWidth="1"/>
    <col min="12292" max="12292" width="9.140625" style="40"/>
    <col min="12293" max="12293" width="24.140625" style="40" customWidth="1"/>
    <col min="12294" max="12295" width="9.140625" style="40"/>
    <col min="12296" max="12296" width="10.85546875" style="40" customWidth="1"/>
    <col min="12297" max="12297" width="8.85546875" style="40" customWidth="1"/>
    <col min="12298" max="12298" width="13.85546875" style="40" customWidth="1"/>
    <col min="12299" max="12299" width="11.5703125" style="40" customWidth="1"/>
    <col min="12300" max="12300" width="10.85546875" style="40" customWidth="1"/>
    <col min="12301" max="12301" width="14.42578125" style="40" customWidth="1"/>
    <col min="12302" max="12302" width="11" style="40" customWidth="1"/>
    <col min="12303" max="12303" width="8.5703125" style="40" customWidth="1"/>
    <col min="12304" max="12304" width="13.7109375" style="40" customWidth="1"/>
    <col min="12305" max="12305" width="10.140625" style="40" customWidth="1"/>
    <col min="12306" max="12306" width="9.140625" style="40"/>
    <col min="12307" max="12307" width="15" style="40" customWidth="1"/>
    <col min="12308" max="12308" width="11.85546875" style="40" customWidth="1"/>
    <col min="12309" max="12309" width="11.42578125" style="40" customWidth="1"/>
    <col min="12310" max="12311" width="9.140625" style="40"/>
    <col min="12312" max="12312" width="11.140625" style="40" customWidth="1"/>
    <col min="12313" max="12313" width="9.140625" style="40"/>
    <col min="12314" max="12314" width="10.85546875" style="40" customWidth="1"/>
    <col min="12315" max="12315" width="8.85546875" style="40" customWidth="1"/>
    <col min="12316" max="12316" width="14.42578125" style="40" customWidth="1"/>
    <col min="12317" max="12317" width="9.42578125" style="40" bestFit="1" customWidth="1"/>
    <col min="12318" max="12318" width="9" style="40" bestFit="1" customWidth="1"/>
    <col min="12319" max="12319" width="13.28515625" style="40" customWidth="1"/>
    <col min="12320" max="12320" width="9.140625" style="40"/>
    <col min="12321" max="12321" width="10.85546875" style="40" customWidth="1"/>
    <col min="12322" max="12322" width="8.85546875" style="40" customWidth="1"/>
    <col min="12323" max="12323" width="12.28515625" style="40" bestFit="1" customWidth="1"/>
    <col min="12324" max="12324" width="9.42578125" style="40" bestFit="1" customWidth="1"/>
    <col min="12325" max="12325" width="9" style="40" bestFit="1" customWidth="1"/>
    <col min="12326" max="12326" width="13.42578125" style="40" customWidth="1"/>
    <col min="12327" max="12544" width="9.140625" style="40"/>
    <col min="12545" max="12545" width="5.140625" style="40" customWidth="1"/>
    <col min="12546" max="12546" width="34.85546875" style="40" customWidth="1"/>
    <col min="12547" max="12547" width="10.5703125" style="40" customWidth="1"/>
    <col min="12548" max="12548" width="9.140625" style="40"/>
    <col min="12549" max="12549" width="24.140625" style="40" customWidth="1"/>
    <col min="12550" max="12551" width="9.140625" style="40"/>
    <col min="12552" max="12552" width="10.85546875" style="40" customWidth="1"/>
    <col min="12553" max="12553" width="8.85546875" style="40" customWidth="1"/>
    <col min="12554" max="12554" width="13.85546875" style="40" customWidth="1"/>
    <col min="12555" max="12555" width="11.5703125" style="40" customWidth="1"/>
    <col min="12556" max="12556" width="10.85546875" style="40" customWidth="1"/>
    <col min="12557" max="12557" width="14.42578125" style="40" customWidth="1"/>
    <col min="12558" max="12558" width="11" style="40" customWidth="1"/>
    <col min="12559" max="12559" width="8.5703125" style="40" customWidth="1"/>
    <col min="12560" max="12560" width="13.7109375" style="40" customWidth="1"/>
    <col min="12561" max="12561" width="10.140625" style="40" customWidth="1"/>
    <col min="12562" max="12562" width="9.140625" style="40"/>
    <col min="12563" max="12563" width="15" style="40" customWidth="1"/>
    <col min="12564" max="12564" width="11.85546875" style="40" customWidth="1"/>
    <col min="12565" max="12565" width="11.42578125" style="40" customWidth="1"/>
    <col min="12566" max="12567" width="9.140625" style="40"/>
    <col min="12568" max="12568" width="11.140625" style="40" customWidth="1"/>
    <col min="12569" max="12569" width="9.140625" style="40"/>
    <col min="12570" max="12570" width="10.85546875" style="40" customWidth="1"/>
    <col min="12571" max="12571" width="8.85546875" style="40" customWidth="1"/>
    <col min="12572" max="12572" width="14.42578125" style="40" customWidth="1"/>
    <col min="12573" max="12573" width="9.42578125" style="40" bestFit="1" customWidth="1"/>
    <col min="12574" max="12574" width="9" style="40" bestFit="1" customWidth="1"/>
    <col min="12575" max="12575" width="13.28515625" style="40" customWidth="1"/>
    <col min="12576" max="12576" width="9.140625" style="40"/>
    <col min="12577" max="12577" width="10.85546875" style="40" customWidth="1"/>
    <col min="12578" max="12578" width="8.85546875" style="40" customWidth="1"/>
    <col min="12579" max="12579" width="12.28515625" style="40" bestFit="1" customWidth="1"/>
    <col min="12580" max="12580" width="9.42578125" style="40" bestFit="1" customWidth="1"/>
    <col min="12581" max="12581" width="9" style="40" bestFit="1" customWidth="1"/>
    <col min="12582" max="12582" width="13.42578125" style="40" customWidth="1"/>
    <col min="12583" max="12800" width="9.140625" style="40"/>
    <col min="12801" max="12801" width="5.140625" style="40" customWidth="1"/>
    <col min="12802" max="12802" width="34.85546875" style="40" customWidth="1"/>
    <col min="12803" max="12803" width="10.5703125" style="40" customWidth="1"/>
    <col min="12804" max="12804" width="9.140625" style="40"/>
    <col min="12805" max="12805" width="24.140625" style="40" customWidth="1"/>
    <col min="12806" max="12807" width="9.140625" style="40"/>
    <col min="12808" max="12808" width="10.85546875" style="40" customWidth="1"/>
    <col min="12809" max="12809" width="8.85546875" style="40" customWidth="1"/>
    <col min="12810" max="12810" width="13.85546875" style="40" customWidth="1"/>
    <col min="12811" max="12811" width="11.5703125" style="40" customWidth="1"/>
    <col min="12812" max="12812" width="10.85546875" style="40" customWidth="1"/>
    <col min="12813" max="12813" width="14.42578125" style="40" customWidth="1"/>
    <col min="12814" max="12814" width="11" style="40" customWidth="1"/>
    <col min="12815" max="12815" width="8.5703125" style="40" customWidth="1"/>
    <col min="12816" max="12816" width="13.7109375" style="40" customWidth="1"/>
    <col min="12817" max="12817" width="10.140625" style="40" customWidth="1"/>
    <col min="12818" max="12818" width="9.140625" style="40"/>
    <col min="12819" max="12819" width="15" style="40" customWidth="1"/>
    <col min="12820" max="12820" width="11.85546875" style="40" customWidth="1"/>
    <col min="12821" max="12821" width="11.42578125" style="40" customWidth="1"/>
    <col min="12822" max="12823" width="9.140625" style="40"/>
    <col min="12824" max="12824" width="11.140625" style="40" customWidth="1"/>
    <col min="12825" max="12825" width="9.140625" style="40"/>
    <col min="12826" max="12826" width="10.85546875" style="40" customWidth="1"/>
    <col min="12827" max="12827" width="8.85546875" style="40" customWidth="1"/>
    <col min="12828" max="12828" width="14.42578125" style="40" customWidth="1"/>
    <col min="12829" max="12829" width="9.42578125" style="40" bestFit="1" customWidth="1"/>
    <col min="12830" max="12830" width="9" style="40" bestFit="1" customWidth="1"/>
    <col min="12831" max="12831" width="13.28515625" style="40" customWidth="1"/>
    <col min="12832" max="12832" width="9.140625" style="40"/>
    <col min="12833" max="12833" width="10.85546875" style="40" customWidth="1"/>
    <col min="12834" max="12834" width="8.85546875" style="40" customWidth="1"/>
    <col min="12835" max="12835" width="12.28515625" style="40" bestFit="1" customWidth="1"/>
    <col min="12836" max="12836" width="9.42578125" style="40" bestFit="1" customWidth="1"/>
    <col min="12837" max="12837" width="9" style="40" bestFit="1" customWidth="1"/>
    <col min="12838" max="12838" width="13.42578125" style="40" customWidth="1"/>
    <col min="12839" max="13056" width="9.140625" style="40"/>
    <col min="13057" max="13057" width="5.140625" style="40" customWidth="1"/>
    <col min="13058" max="13058" width="34.85546875" style="40" customWidth="1"/>
    <col min="13059" max="13059" width="10.5703125" style="40" customWidth="1"/>
    <col min="13060" max="13060" width="9.140625" style="40"/>
    <col min="13061" max="13061" width="24.140625" style="40" customWidth="1"/>
    <col min="13062" max="13063" width="9.140625" style="40"/>
    <col min="13064" max="13064" width="10.85546875" style="40" customWidth="1"/>
    <col min="13065" max="13065" width="8.85546875" style="40" customWidth="1"/>
    <col min="13066" max="13066" width="13.85546875" style="40" customWidth="1"/>
    <col min="13067" max="13067" width="11.5703125" style="40" customWidth="1"/>
    <col min="13068" max="13068" width="10.85546875" style="40" customWidth="1"/>
    <col min="13069" max="13069" width="14.42578125" style="40" customWidth="1"/>
    <col min="13070" max="13070" width="11" style="40" customWidth="1"/>
    <col min="13071" max="13071" width="8.5703125" style="40" customWidth="1"/>
    <col min="13072" max="13072" width="13.7109375" style="40" customWidth="1"/>
    <col min="13073" max="13073" width="10.140625" style="40" customWidth="1"/>
    <col min="13074" max="13074" width="9.140625" style="40"/>
    <col min="13075" max="13075" width="15" style="40" customWidth="1"/>
    <col min="13076" max="13076" width="11.85546875" style="40" customWidth="1"/>
    <col min="13077" max="13077" width="11.42578125" style="40" customWidth="1"/>
    <col min="13078" max="13079" width="9.140625" style="40"/>
    <col min="13080" max="13080" width="11.140625" style="40" customWidth="1"/>
    <col min="13081" max="13081" width="9.140625" style="40"/>
    <col min="13082" max="13082" width="10.85546875" style="40" customWidth="1"/>
    <col min="13083" max="13083" width="8.85546875" style="40" customWidth="1"/>
    <col min="13084" max="13084" width="14.42578125" style="40" customWidth="1"/>
    <col min="13085" max="13085" width="9.42578125" style="40" bestFit="1" customWidth="1"/>
    <col min="13086" max="13086" width="9" style="40" bestFit="1" customWidth="1"/>
    <col min="13087" max="13087" width="13.28515625" style="40" customWidth="1"/>
    <col min="13088" max="13088" width="9.140625" style="40"/>
    <col min="13089" max="13089" width="10.85546875" style="40" customWidth="1"/>
    <col min="13090" max="13090" width="8.85546875" style="40" customWidth="1"/>
    <col min="13091" max="13091" width="12.28515625" style="40" bestFit="1" customWidth="1"/>
    <col min="13092" max="13092" width="9.42578125" style="40" bestFit="1" customWidth="1"/>
    <col min="13093" max="13093" width="9" style="40" bestFit="1" customWidth="1"/>
    <col min="13094" max="13094" width="13.42578125" style="40" customWidth="1"/>
    <col min="13095" max="13312" width="9.140625" style="40"/>
    <col min="13313" max="13313" width="5.140625" style="40" customWidth="1"/>
    <col min="13314" max="13314" width="34.85546875" style="40" customWidth="1"/>
    <col min="13315" max="13315" width="10.5703125" style="40" customWidth="1"/>
    <col min="13316" max="13316" width="9.140625" style="40"/>
    <col min="13317" max="13317" width="24.140625" style="40" customWidth="1"/>
    <col min="13318" max="13319" width="9.140625" style="40"/>
    <col min="13320" max="13320" width="10.85546875" style="40" customWidth="1"/>
    <col min="13321" max="13321" width="8.85546875" style="40" customWidth="1"/>
    <col min="13322" max="13322" width="13.85546875" style="40" customWidth="1"/>
    <col min="13323" max="13323" width="11.5703125" style="40" customWidth="1"/>
    <col min="13324" max="13324" width="10.85546875" style="40" customWidth="1"/>
    <col min="13325" max="13325" width="14.42578125" style="40" customWidth="1"/>
    <col min="13326" max="13326" width="11" style="40" customWidth="1"/>
    <col min="13327" max="13327" width="8.5703125" style="40" customWidth="1"/>
    <col min="13328" max="13328" width="13.7109375" style="40" customWidth="1"/>
    <col min="13329" max="13329" width="10.140625" style="40" customWidth="1"/>
    <col min="13330" max="13330" width="9.140625" style="40"/>
    <col min="13331" max="13331" width="15" style="40" customWidth="1"/>
    <col min="13332" max="13332" width="11.85546875" style="40" customWidth="1"/>
    <col min="13333" max="13333" width="11.42578125" style="40" customWidth="1"/>
    <col min="13334" max="13335" width="9.140625" style="40"/>
    <col min="13336" max="13336" width="11.140625" style="40" customWidth="1"/>
    <col min="13337" max="13337" width="9.140625" style="40"/>
    <col min="13338" max="13338" width="10.85546875" style="40" customWidth="1"/>
    <col min="13339" max="13339" width="8.85546875" style="40" customWidth="1"/>
    <col min="13340" max="13340" width="14.42578125" style="40" customWidth="1"/>
    <col min="13341" max="13341" width="9.42578125" style="40" bestFit="1" customWidth="1"/>
    <col min="13342" max="13342" width="9" style="40" bestFit="1" customWidth="1"/>
    <col min="13343" max="13343" width="13.28515625" style="40" customWidth="1"/>
    <col min="13344" max="13344" width="9.140625" style="40"/>
    <col min="13345" max="13345" width="10.85546875" style="40" customWidth="1"/>
    <col min="13346" max="13346" width="8.85546875" style="40" customWidth="1"/>
    <col min="13347" max="13347" width="12.28515625" style="40" bestFit="1" customWidth="1"/>
    <col min="13348" max="13348" width="9.42578125" style="40" bestFit="1" customWidth="1"/>
    <col min="13349" max="13349" width="9" style="40" bestFit="1" customWidth="1"/>
    <col min="13350" max="13350" width="13.42578125" style="40" customWidth="1"/>
    <col min="13351" max="13568" width="9.140625" style="40"/>
    <col min="13569" max="13569" width="5.140625" style="40" customWidth="1"/>
    <col min="13570" max="13570" width="34.85546875" style="40" customWidth="1"/>
    <col min="13571" max="13571" width="10.5703125" style="40" customWidth="1"/>
    <col min="13572" max="13572" width="9.140625" style="40"/>
    <col min="13573" max="13573" width="24.140625" style="40" customWidth="1"/>
    <col min="13574" max="13575" width="9.140625" style="40"/>
    <col min="13576" max="13576" width="10.85546875" style="40" customWidth="1"/>
    <col min="13577" max="13577" width="8.85546875" style="40" customWidth="1"/>
    <col min="13578" max="13578" width="13.85546875" style="40" customWidth="1"/>
    <col min="13579" max="13579" width="11.5703125" style="40" customWidth="1"/>
    <col min="13580" max="13580" width="10.85546875" style="40" customWidth="1"/>
    <col min="13581" max="13581" width="14.42578125" style="40" customWidth="1"/>
    <col min="13582" max="13582" width="11" style="40" customWidth="1"/>
    <col min="13583" max="13583" width="8.5703125" style="40" customWidth="1"/>
    <col min="13584" max="13584" width="13.7109375" style="40" customWidth="1"/>
    <col min="13585" max="13585" width="10.140625" style="40" customWidth="1"/>
    <col min="13586" max="13586" width="9.140625" style="40"/>
    <col min="13587" max="13587" width="15" style="40" customWidth="1"/>
    <col min="13588" max="13588" width="11.85546875" style="40" customWidth="1"/>
    <col min="13589" max="13589" width="11.42578125" style="40" customWidth="1"/>
    <col min="13590" max="13591" width="9.140625" style="40"/>
    <col min="13592" max="13592" width="11.140625" style="40" customWidth="1"/>
    <col min="13593" max="13593" width="9.140625" style="40"/>
    <col min="13594" max="13594" width="10.85546875" style="40" customWidth="1"/>
    <col min="13595" max="13595" width="8.85546875" style="40" customWidth="1"/>
    <col min="13596" max="13596" width="14.42578125" style="40" customWidth="1"/>
    <col min="13597" max="13597" width="9.42578125" style="40" bestFit="1" customWidth="1"/>
    <col min="13598" max="13598" width="9" style="40" bestFit="1" customWidth="1"/>
    <col min="13599" max="13599" width="13.28515625" style="40" customWidth="1"/>
    <col min="13600" max="13600" width="9.140625" style="40"/>
    <col min="13601" max="13601" width="10.85546875" style="40" customWidth="1"/>
    <col min="13602" max="13602" width="8.85546875" style="40" customWidth="1"/>
    <col min="13603" max="13603" width="12.28515625" style="40" bestFit="1" customWidth="1"/>
    <col min="13604" max="13604" width="9.42578125" style="40" bestFit="1" customWidth="1"/>
    <col min="13605" max="13605" width="9" style="40" bestFit="1" customWidth="1"/>
    <col min="13606" max="13606" width="13.42578125" style="40" customWidth="1"/>
    <col min="13607" max="13824" width="9.140625" style="40"/>
    <col min="13825" max="13825" width="5.140625" style="40" customWidth="1"/>
    <col min="13826" max="13826" width="34.85546875" style="40" customWidth="1"/>
    <col min="13827" max="13827" width="10.5703125" style="40" customWidth="1"/>
    <col min="13828" max="13828" width="9.140625" style="40"/>
    <col min="13829" max="13829" width="24.140625" style="40" customWidth="1"/>
    <col min="13830" max="13831" width="9.140625" style="40"/>
    <col min="13832" max="13832" width="10.85546875" style="40" customWidth="1"/>
    <col min="13833" max="13833" width="8.85546875" style="40" customWidth="1"/>
    <col min="13834" max="13834" width="13.85546875" style="40" customWidth="1"/>
    <col min="13835" max="13835" width="11.5703125" style="40" customWidth="1"/>
    <col min="13836" max="13836" width="10.85546875" style="40" customWidth="1"/>
    <col min="13837" max="13837" width="14.42578125" style="40" customWidth="1"/>
    <col min="13838" max="13838" width="11" style="40" customWidth="1"/>
    <col min="13839" max="13839" width="8.5703125" style="40" customWidth="1"/>
    <col min="13840" max="13840" width="13.7109375" style="40" customWidth="1"/>
    <col min="13841" max="13841" width="10.140625" style="40" customWidth="1"/>
    <col min="13842" max="13842" width="9.140625" style="40"/>
    <col min="13843" max="13843" width="15" style="40" customWidth="1"/>
    <col min="13844" max="13844" width="11.85546875" style="40" customWidth="1"/>
    <col min="13845" max="13845" width="11.42578125" style="40" customWidth="1"/>
    <col min="13846" max="13847" width="9.140625" style="40"/>
    <col min="13848" max="13848" width="11.140625" style="40" customWidth="1"/>
    <col min="13849" max="13849" width="9.140625" style="40"/>
    <col min="13850" max="13850" width="10.85546875" style="40" customWidth="1"/>
    <col min="13851" max="13851" width="8.85546875" style="40" customWidth="1"/>
    <col min="13852" max="13852" width="14.42578125" style="40" customWidth="1"/>
    <col min="13853" max="13853" width="9.42578125" style="40" bestFit="1" customWidth="1"/>
    <col min="13854" max="13854" width="9" style="40" bestFit="1" customWidth="1"/>
    <col min="13855" max="13855" width="13.28515625" style="40" customWidth="1"/>
    <col min="13856" max="13856" width="9.140625" style="40"/>
    <col min="13857" max="13857" width="10.85546875" style="40" customWidth="1"/>
    <col min="13858" max="13858" width="8.85546875" style="40" customWidth="1"/>
    <col min="13859" max="13859" width="12.28515625" style="40" bestFit="1" customWidth="1"/>
    <col min="13860" max="13860" width="9.42578125" style="40" bestFit="1" customWidth="1"/>
    <col min="13861" max="13861" width="9" style="40" bestFit="1" customWidth="1"/>
    <col min="13862" max="13862" width="13.42578125" style="40" customWidth="1"/>
    <col min="13863" max="14080" width="9.140625" style="40"/>
    <col min="14081" max="14081" width="5.140625" style="40" customWidth="1"/>
    <col min="14082" max="14082" width="34.85546875" style="40" customWidth="1"/>
    <col min="14083" max="14083" width="10.5703125" style="40" customWidth="1"/>
    <col min="14084" max="14084" width="9.140625" style="40"/>
    <col min="14085" max="14085" width="24.140625" style="40" customWidth="1"/>
    <col min="14086" max="14087" width="9.140625" style="40"/>
    <col min="14088" max="14088" width="10.85546875" style="40" customWidth="1"/>
    <col min="14089" max="14089" width="8.85546875" style="40" customWidth="1"/>
    <col min="14090" max="14090" width="13.85546875" style="40" customWidth="1"/>
    <col min="14091" max="14091" width="11.5703125" style="40" customWidth="1"/>
    <col min="14092" max="14092" width="10.85546875" style="40" customWidth="1"/>
    <col min="14093" max="14093" width="14.42578125" style="40" customWidth="1"/>
    <col min="14094" max="14094" width="11" style="40" customWidth="1"/>
    <col min="14095" max="14095" width="8.5703125" style="40" customWidth="1"/>
    <col min="14096" max="14096" width="13.7109375" style="40" customWidth="1"/>
    <col min="14097" max="14097" width="10.140625" style="40" customWidth="1"/>
    <col min="14098" max="14098" width="9.140625" style="40"/>
    <col min="14099" max="14099" width="15" style="40" customWidth="1"/>
    <col min="14100" max="14100" width="11.85546875" style="40" customWidth="1"/>
    <col min="14101" max="14101" width="11.42578125" style="40" customWidth="1"/>
    <col min="14102" max="14103" width="9.140625" style="40"/>
    <col min="14104" max="14104" width="11.140625" style="40" customWidth="1"/>
    <col min="14105" max="14105" width="9.140625" style="40"/>
    <col min="14106" max="14106" width="10.85546875" style="40" customWidth="1"/>
    <col min="14107" max="14107" width="8.85546875" style="40" customWidth="1"/>
    <col min="14108" max="14108" width="14.42578125" style="40" customWidth="1"/>
    <col min="14109" max="14109" width="9.42578125" style="40" bestFit="1" customWidth="1"/>
    <col min="14110" max="14110" width="9" style="40" bestFit="1" customWidth="1"/>
    <col min="14111" max="14111" width="13.28515625" style="40" customWidth="1"/>
    <col min="14112" max="14112" width="9.140625" style="40"/>
    <col min="14113" max="14113" width="10.85546875" style="40" customWidth="1"/>
    <col min="14114" max="14114" width="8.85546875" style="40" customWidth="1"/>
    <col min="14115" max="14115" width="12.28515625" style="40" bestFit="1" customWidth="1"/>
    <col min="14116" max="14116" width="9.42578125" style="40" bestFit="1" customWidth="1"/>
    <col min="14117" max="14117" width="9" style="40" bestFit="1" customWidth="1"/>
    <col min="14118" max="14118" width="13.42578125" style="40" customWidth="1"/>
    <col min="14119" max="14336" width="9.140625" style="40"/>
    <col min="14337" max="14337" width="5.140625" style="40" customWidth="1"/>
    <col min="14338" max="14338" width="34.85546875" style="40" customWidth="1"/>
    <col min="14339" max="14339" width="10.5703125" style="40" customWidth="1"/>
    <col min="14340" max="14340" width="9.140625" style="40"/>
    <col min="14341" max="14341" width="24.140625" style="40" customWidth="1"/>
    <col min="14342" max="14343" width="9.140625" style="40"/>
    <col min="14344" max="14344" width="10.85546875" style="40" customWidth="1"/>
    <col min="14345" max="14345" width="8.85546875" style="40" customWidth="1"/>
    <col min="14346" max="14346" width="13.85546875" style="40" customWidth="1"/>
    <col min="14347" max="14347" width="11.5703125" style="40" customWidth="1"/>
    <col min="14348" max="14348" width="10.85546875" style="40" customWidth="1"/>
    <col min="14349" max="14349" width="14.42578125" style="40" customWidth="1"/>
    <col min="14350" max="14350" width="11" style="40" customWidth="1"/>
    <col min="14351" max="14351" width="8.5703125" style="40" customWidth="1"/>
    <col min="14352" max="14352" width="13.7109375" style="40" customWidth="1"/>
    <col min="14353" max="14353" width="10.140625" style="40" customWidth="1"/>
    <col min="14354" max="14354" width="9.140625" style="40"/>
    <col min="14355" max="14355" width="15" style="40" customWidth="1"/>
    <col min="14356" max="14356" width="11.85546875" style="40" customWidth="1"/>
    <col min="14357" max="14357" width="11.42578125" style="40" customWidth="1"/>
    <col min="14358" max="14359" width="9.140625" style="40"/>
    <col min="14360" max="14360" width="11.140625" style="40" customWidth="1"/>
    <col min="14361" max="14361" width="9.140625" style="40"/>
    <col min="14362" max="14362" width="10.85546875" style="40" customWidth="1"/>
    <col min="14363" max="14363" width="8.85546875" style="40" customWidth="1"/>
    <col min="14364" max="14364" width="14.42578125" style="40" customWidth="1"/>
    <col min="14365" max="14365" width="9.42578125" style="40" bestFit="1" customWidth="1"/>
    <col min="14366" max="14366" width="9" style="40" bestFit="1" customWidth="1"/>
    <col min="14367" max="14367" width="13.28515625" style="40" customWidth="1"/>
    <col min="14368" max="14368" width="9.140625" style="40"/>
    <col min="14369" max="14369" width="10.85546875" style="40" customWidth="1"/>
    <col min="14370" max="14370" width="8.85546875" style="40" customWidth="1"/>
    <col min="14371" max="14371" width="12.28515625" style="40" bestFit="1" customWidth="1"/>
    <col min="14372" max="14372" width="9.42578125" style="40" bestFit="1" customWidth="1"/>
    <col min="14373" max="14373" width="9" style="40" bestFit="1" customWidth="1"/>
    <col min="14374" max="14374" width="13.42578125" style="40" customWidth="1"/>
    <col min="14375" max="14592" width="9.140625" style="40"/>
    <col min="14593" max="14593" width="5.140625" style="40" customWidth="1"/>
    <col min="14594" max="14594" width="34.85546875" style="40" customWidth="1"/>
    <col min="14595" max="14595" width="10.5703125" style="40" customWidth="1"/>
    <col min="14596" max="14596" width="9.140625" style="40"/>
    <col min="14597" max="14597" width="24.140625" style="40" customWidth="1"/>
    <col min="14598" max="14599" width="9.140625" style="40"/>
    <col min="14600" max="14600" width="10.85546875" style="40" customWidth="1"/>
    <col min="14601" max="14601" width="8.85546875" style="40" customWidth="1"/>
    <col min="14602" max="14602" width="13.85546875" style="40" customWidth="1"/>
    <col min="14603" max="14603" width="11.5703125" style="40" customWidth="1"/>
    <col min="14604" max="14604" width="10.85546875" style="40" customWidth="1"/>
    <col min="14605" max="14605" width="14.42578125" style="40" customWidth="1"/>
    <col min="14606" max="14606" width="11" style="40" customWidth="1"/>
    <col min="14607" max="14607" width="8.5703125" style="40" customWidth="1"/>
    <col min="14608" max="14608" width="13.7109375" style="40" customWidth="1"/>
    <col min="14609" max="14609" width="10.140625" style="40" customWidth="1"/>
    <col min="14610" max="14610" width="9.140625" style="40"/>
    <col min="14611" max="14611" width="15" style="40" customWidth="1"/>
    <col min="14612" max="14612" width="11.85546875" style="40" customWidth="1"/>
    <col min="14613" max="14613" width="11.42578125" style="40" customWidth="1"/>
    <col min="14614" max="14615" width="9.140625" style="40"/>
    <col min="14616" max="14616" width="11.140625" style="40" customWidth="1"/>
    <col min="14617" max="14617" width="9.140625" style="40"/>
    <col min="14618" max="14618" width="10.85546875" style="40" customWidth="1"/>
    <col min="14619" max="14619" width="8.85546875" style="40" customWidth="1"/>
    <col min="14620" max="14620" width="14.42578125" style="40" customWidth="1"/>
    <col min="14621" max="14621" width="9.42578125" style="40" bestFit="1" customWidth="1"/>
    <col min="14622" max="14622" width="9" style="40" bestFit="1" customWidth="1"/>
    <col min="14623" max="14623" width="13.28515625" style="40" customWidth="1"/>
    <col min="14624" max="14624" width="9.140625" style="40"/>
    <col min="14625" max="14625" width="10.85546875" style="40" customWidth="1"/>
    <col min="14626" max="14626" width="8.85546875" style="40" customWidth="1"/>
    <col min="14627" max="14627" width="12.28515625" style="40" bestFit="1" customWidth="1"/>
    <col min="14628" max="14628" width="9.42578125" style="40" bestFit="1" customWidth="1"/>
    <col min="14629" max="14629" width="9" style="40" bestFit="1" customWidth="1"/>
    <col min="14630" max="14630" width="13.42578125" style="40" customWidth="1"/>
    <col min="14631" max="14848" width="9.140625" style="40"/>
    <col min="14849" max="14849" width="5.140625" style="40" customWidth="1"/>
    <col min="14850" max="14850" width="34.85546875" style="40" customWidth="1"/>
    <col min="14851" max="14851" width="10.5703125" style="40" customWidth="1"/>
    <col min="14852" max="14852" width="9.140625" style="40"/>
    <col min="14853" max="14853" width="24.140625" style="40" customWidth="1"/>
    <col min="14854" max="14855" width="9.140625" style="40"/>
    <col min="14856" max="14856" width="10.85546875" style="40" customWidth="1"/>
    <col min="14857" max="14857" width="8.85546875" style="40" customWidth="1"/>
    <col min="14858" max="14858" width="13.85546875" style="40" customWidth="1"/>
    <col min="14859" max="14859" width="11.5703125" style="40" customWidth="1"/>
    <col min="14860" max="14860" width="10.85546875" style="40" customWidth="1"/>
    <col min="14861" max="14861" width="14.42578125" style="40" customWidth="1"/>
    <col min="14862" max="14862" width="11" style="40" customWidth="1"/>
    <col min="14863" max="14863" width="8.5703125" style="40" customWidth="1"/>
    <col min="14864" max="14864" width="13.7109375" style="40" customWidth="1"/>
    <col min="14865" max="14865" width="10.140625" style="40" customWidth="1"/>
    <col min="14866" max="14866" width="9.140625" style="40"/>
    <col min="14867" max="14867" width="15" style="40" customWidth="1"/>
    <col min="14868" max="14868" width="11.85546875" style="40" customWidth="1"/>
    <col min="14869" max="14869" width="11.42578125" style="40" customWidth="1"/>
    <col min="14870" max="14871" width="9.140625" style="40"/>
    <col min="14872" max="14872" width="11.140625" style="40" customWidth="1"/>
    <col min="14873" max="14873" width="9.140625" style="40"/>
    <col min="14874" max="14874" width="10.85546875" style="40" customWidth="1"/>
    <col min="14875" max="14875" width="8.85546875" style="40" customWidth="1"/>
    <col min="14876" max="14876" width="14.42578125" style="40" customWidth="1"/>
    <col min="14877" max="14877" width="9.42578125" style="40" bestFit="1" customWidth="1"/>
    <col min="14878" max="14878" width="9" style="40" bestFit="1" customWidth="1"/>
    <col min="14879" max="14879" width="13.28515625" style="40" customWidth="1"/>
    <col min="14880" max="14880" width="9.140625" style="40"/>
    <col min="14881" max="14881" width="10.85546875" style="40" customWidth="1"/>
    <col min="14882" max="14882" width="8.85546875" style="40" customWidth="1"/>
    <col min="14883" max="14883" width="12.28515625" style="40" bestFit="1" customWidth="1"/>
    <col min="14884" max="14884" width="9.42578125" style="40" bestFit="1" customWidth="1"/>
    <col min="14885" max="14885" width="9" style="40" bestFit="1" customWidth="1"/>
    <col min="14886" max="14886" width="13.42578125" style="40" customWidth="1"/>
    <col min="14887" max="15104" width="9.140625" style="40"/>
    <col min="15105" max="15105" width="5.140625" style="40" customWidth="1"/>
    <col min="15106" max="15106" width="34.85546875" style="40" customWidth="1"/>
    <col min="15107" max="15107" width="10.5703125" style="40" customWidth="1"/>
    <col min="15108" max="15108" width="9.140625" style="40"/>
    <col min="15109" max="15109" width="24.140625" style="40" customWidth="1"/>
    <col min="15110" max="15111" width="9.140625" style="40"/>
    <col min="15112" max="15112" width="10.85546875" style="40" customWidth="1"/>
    <col min="15113" max="15113" width="8.85546875" style="40" customWidth="1"/>
    <col min="15114" max="15114" width="13.85546875" style="40" customWidth="1"/>
    <col min="15115" max="15115" width="11.5703125" style="40" customWidth="1"/>
    <col min="15116" max="15116" width="10.85546875" style="40" customWidth="1"/>
    <col min="15117" max="15117" width="14.42578125" style="40" customWidth="1"/>
    <col min="15118" max="15118" width="11" style="40" customWidth="1"/>
    <col min="15119" max="15119" width="8.5703125" style="40" customWidth="1"/>
    <col min="15120" max="15120" width="13.7109375" style="40" customWidth="1"/>
    <col min="15121" max="15121" width="10.140625" style="40" customWidth="1"/>
    <col min="15122" max="15122" width="9.140625" style="40"/>
    <col min="15123" max="15123" width="15" style="40" customWidth="1"/>
    <col min="15124" max="15124" width="11.85546875" style="40" customWidth="1"/>
    <col min="15125" max="15125" width="11.42578125" style="40" customWidth="1"/>
    <col min="15126" max="15127" width="9.140625" style="40"/>
    <col min="15128" max="15128" width="11.140625" style="40" customWidth="1"/>
    <col min="15129" max="15129" width="9.140625" style="40"/>
    <col min="15130" max="15130" width="10.85546875" style="40" customWidth="1"/>
    <col min="15131" max="15131" width="8.85546875" style="40" customWidth="1"/>
    <col min="15132" max="15132" width="14.42578125" style="40" customWidth="1"/>
    <col min="15133" max="15133" width="9.42578125" style="40" bestFit="1" customWidth="1"/>
    <col min="15134" max="15134" width="9" style="40" bestFit="1" customWidth="1"/>
    <col min="15135" max="15135" width="13.28515625" style="40" customWidth="1"/>
    <col min="15136" max="15136" width="9.140625" style="40"/>
    <col min="15137" max="15137" width="10.85546875" style="40" customWidth="1"/>
    <col min="15138" max="15138" width="8.85546875" style="40" customWidth="1"/>
    <col min="15139" max="15139" width="12.28515625" style="40" bestFit="1" customWidth="1"/>
    <col min="15140" max="15140" width="9.42578125" style="40" bestFit="1" customWidth="1"/>
    <col min="15141" max="15141" width="9" style="40" bestFit="1" customWidth="1"/>
    <col min="15142" max="15142" width="13.42578125" style="40" customWidth="1"/>
    <col min="15143" max="15360" width="9.140625" style="40"/>
    <col min="15361" max="15361" width="5.140625" style="40" customWidth="1"/>
    <col min="15362" max="15362" width="34.85546875" style="40" customWidth="1"/>
    <col min="15363" max="15363" width="10.5703125" style="40" customWidth="1"/>
    <col min="15364" max="15364" width="9.140625" style="40"/>
    <col min="15365" max="15365" width="24.140625" style="40" customWidth="1"/>
    <col min="15366" max="15367" width="9.140625" style="40"/>
    <col min="15368" max="15368" width="10.85546875" style="40" customWidth="1"/>
    <col min="15369" max="15369" width="8.85546875" style="40" customWidth="1"/>
    <col min="15370" max="15370" width="13.85546875" style="40" customWidth="1"/>
    <col min="15371" max="15371" width="11.5703125" style="40" customWidth="1"/>
    <col min="15372" max="15372" width="10.85546875" style="40" customWidth="1"/>
    <col min="15373" max="15373" width="14.42578125" style="40" customWidth="1"/>
    <col min="15374" max="15374" width="11" style="40" customWidth="1"/>
    <col min="15375" max="15375" width="8.5703125" style="40" customWidth="1"/>
    <col min="15376" max="15376" width="13.7109375" style="40" customWidth="1"/>
    <col min="15377" max="15377" width="10.140625" style="40" customWidth="1"/>
    <col min="15378" max="15378" width="9.140625" style="40"/>
    <col min="15379" max="15379" width="15" style="40" customWidth="1"/>
    <col min="15380" max="15380" width="11.85546875" style="40" customWidth="1"/>
    <col min="15381" max="15381" width="11.42578125" style="40" customWidth="1"/>
    <col min="15382" max="15383" width="9.140625" style="40"/>
    <col min="15384" max="15384" width="11.140625" style="40" customWidth="1"/>
    <col min="15385" max="15385" width="9.140625" style="40"/>
    <col min="15386" max="15386" width="10.85546875" style="40" customWidth="1"/>
    <col min="15387" max="15387" width="8.85546875" style="40" customWidth="1"/>
    <col min="15388" max="15388" width="14.42578125" style="40" customWidth="1"/>
    <col min="15389" max="15389" width="9.42578125" style="40" bestFit="1" customWidth="1"/>
    <col min="15390" max="15390" width="9" style="40" bestFit="1" customWidth="1"/>
    <col min="15391" max="15391" width="13.28515625" style="40" customWidth="1"/>
    <col min="15392" max="15392" width="9.140625" style="40"/>
    <col min="15393" max="15393" width="10.85546875" style="40" customWidth="1"/>
    <col min="15394" max="15394" width="8.85546875" style="40" customWidth="1"/>
    <col min="15395" max="15395" width="12.28515625" style="40" bestFit="1" customWidth="1"/>
    <col min="15396" max="15396" width="9.42578125" style="40" bestFit="1" customWidth="1"/>
    <col min="15397" max="15397" width="9" style="40" bestFit="1" customWidth="1"/>
    <col min="15398" max="15398" width="13.42578125" style="40" customWidth="1"/>
    <col min="15399" max="15616" width="9.140625" style="40"/>
    <col min="15617" max="15617" width="5.140625" style="40" customWidth="1"/>
    <col min="15618" max="15618" width="34.85546875" style="40" customWidth="1"/>
    <col min="15619" max="15619" width="10.5703125" style="40" customWidth="1"/>
    <col min="15620" max="15620" width="9.140625" style="40"/>
    <col min="15621" max="15621" width="24.140625" style="40" customWidth="1"/>
    <col min="15622" max="15623" width="9.140625" style="40"/>
    <col min="15624" max="15624" width="10.85546875" style="40" customWidth="1"/>
    <col min="15625" max="15625" width="8.85546875" style="40" customWidth="1"/>
    <col min="15626" max="15626" width="13.85546875" style="40" customWidth="1"/>
    <col min="15627" max="15627" width="11.5703125" style="40" customWidth="1"/>
    <col min="15628" max="15628" width="10.85546875" style="40" customWidth="1"/>
    <col min="15629" max="15629" width="14.42578125" style="40" customWidth="1"/>
    <col min="15630" max="15630" width="11" style="40" customWidth="1"/>
    <col min="15631" max="15631" width="8.5703125" style="40" customWidth="1"/>
    <col min="15632" max="15632" width="13.7109375" style="40" customWidth="1"/>
    <col min="15633" max="15633" width="10.140625" style="40" customWidth="1"/>
    <col min="15634" max="15634" width="9.140625" style="40"/>
    <col min="15635" max="15635" width="15" style="40" customWidth="1"/>
    <col min="15636" max="15636" width="11.85546875" style="40" customWidth="1"/>
    <col min="15637" max="15637" width="11.42578125" style="40" customWidth="1"/>
    <col min="15638" max="15639" width="9.140625" style="40"/>
    <col min="15640" max="15640" width="11.140625" style="40" customWidth="1"/>
    <col min="15641" max="15641" width="9.140625" style="40"/>
    <col min="15642" max="15642" width="10.85546875" style="40" customWidth="1"/>
    <col min="15643" max="15643" width="8.85546875" style="40" customWidth="1"/>
    <col min="15644" max="15644" width="14.42578125" style="40" customWidth="1"/>
    <col min="15645" max="15645" width="9.42578125" style="40" bestFit="1" customWidth="1"/>
    <col min="15646" max="15646" width="9" style="40" bestFit="1" customWidth="1"/>
    <col min="15647" max="15647" width="13.28515625" style="40" customWidth="1"/>
    <col min="15648" max="15648" width="9.140625" style="40"/>
    <col min="15649" max="15649" width="10.85546875" style="40" customWidth="1"/>
    <col min="15650" max="15650" width="8.85546875" style="40" customWidth="1"/>
    <col min="15651" max="15651" width="12.28515625" style="40" bestFit="1" customWidth="1"/>
    <col min="15652" max="15652" width="9.42578125" style="40" bestFit="1" customWidth="1"/>
    <col min="15653" max="15653" width="9" style="40" bestFit="1" customWidth="1"/>
    <col min="15654" max="15654" width="13.42578125" style="40" customWidth="1"/>
    <col min="15655" max="15872" width="9.140625" style="40"/>
    <col min="15873" max="15873" width="5.140625" style="40" customWidth="1"/>
    <col min="15874" max="15874" width="34.85546875" style="40" customWidth="1"/>
    <col min="15875" max="15875" width="10.5703125" style="40" customWidth="1"/>
    <col min="15876" max="15876" width="9.140625" style="40"/>
    <col min="15877" max="15877" width="24.140625" style="40" customWidth="1"/>
    <col min="15878" max="15879" width="9.140625" style="40"/>
    <col min="15880" max="15880" width="10.85546875" style="40" customWidth="1"/>
    <col min="15881" max="15881" width="8.85546875" style="40" customWidth="1"/>
    <col min="15882" max="15882" width="13.85546875" style="40" customWidth="1"/>
    <col min="15883" max="15883" width="11.5703125" style="40" customWidth="1"/>
    <col min="15884" max="15884" width="10.85546875" style="40" customWidth="1"/>
    <col min="15885" max="15885" width="14.42578125" style="40" customWidth="1"/>
    <col min="15886" max="15886" width="11" style="40" customWidth="1"/>
    <col min="15887" max="15887" width="8.5703125" style="40" customWidth="1"/>
    <col min="15888" max="15888" width="13.7109375" style="40" customWidth="1"/>
    <col min="15889" max="15889" width="10.140625" style="40" customWidth="1"/>
    <col min="15890" max="15890" width="9.140625" style="40"/>
    <col min="15891" max="15891" width="15" style="40" customWidth="1"/>
    <col min="15892" max="15892" width="11.85546875" style="40" customWidth="1"/>
    <col min="15893" max="15893" width="11.42578125" style="40" customWidth="1"/>
    <col min="15894" max="15895" width="9.140625" style="40"/>
    <col min="15896" max="15896" width="11.140625" style="40" customWidth="1"/>
    <col min="15897" max="15897" width="9.140625" style="40"/>
    <col min="15898" max="15898" width="10.85546875" style="40" customWidth="1"/>
    <col min="15899" max="15899" width="8.85546875" style="40" customWidth="1"/>
    <col min="15900" max="15900" width="14.42578125" style="40" customWidth="1"/>
    <col min="15901" max="15901" width="9.42578125" style="40" bestFit="1" customWidth="1"/>
    <col min="15902" max="15902" width="9" style="40" bestFit="1" customWidth="1"/>
    <col min="15903" max="15903" width="13.28515625" style="40" customWidth="1"/>
    <col min="15904" max="15904" width="9.140625" style="40"/>
    <col min="15905" max="15905" width="10.85546875" style="40" customWidth="1"/>
    <col min="15906" max="15906" width="8.85546875" style="40" customWidth="1"/>
    <col min="15907" max="15907" width="12.28515625" style="40" bestFit="1" customWidth="1"/>
    <col min="15908" max="15908" width="9.42578125" style="40" bestFit="1" customWidth="1"/>
    <col min="15909" max="15909" width="9" style="40" bestFit="1" customWidth="1"/>
    <col min="15910" max="15910" width="13.42578125" style="40" customWidth="1"/>
    <col min="15911" max="16128" width="9.140625" style="40"/>
    <col min="16129" max="16129" width="5.140625" style="40" customWidth="1"/>
    <col min="16130" max="16130" width="34.85546875" style="40" customWidth="1"/>
    <col min="16131" max="16131" width="10.5703125" style="40" customWidth="1"/>
    <col min="16132" max="16132" width="9.140625" style="40"/>
    <col min="16133" max="16133" width="24.140625" style="40" customWidth="1"/>
    <col min="16134" max="16135" width="9.140625" style="40"/>
    <col min="16136" max="16136" width="10.85546875" style="40" customWidth="1"/>
    <col min="16137" max="16137" width="8.85546875" style="40" customWidth="1"/>
    <col min="16138" max="16138" width="13.85546875" style="40" customWidth="1"/>
    <col min="16139" max="16139" width="11.5703125" style="40" customWidth="1"/>
    <col min="16140" max="16140" width="10.85546875" style="40" customWidth="1"/>
    <col min="16141" max="16141" width="14.42578125" style="40" customWidth="1"/>
    <col min="16142" max="16142" width="11" style="40" customWidth="1"/>
    <col min="16143" max="16143" width="8.5703125" style="40" customWidth="1"/>
    <col min="16144" max="16144" width="13.7109375" style="40" customWidth="1"/>
    <col min="16145" max="16145" width="10.140625" style="40" customWidth="1"/>
    <col min="16146" max="16146" width="9.140625" style="40"/>
    <col min="16147" max="16147" width="15" style="40" customWidth="1"/>
    <col min="16148" max="16148" width="11.85546875" style="40" customWidth="1"/>
    <col min="16149" max="16149" width="11.42578125" style="40" customWidth="1"/>
    <col min="16150" max="16151" width="9.140625" style="40"/>
    <col min="16152" max="16152" width="11.140625" style="40" customWidth="1"/>
    <col min="16153" max="16153" width="9.140625" style="40"/>
    <col min="16154" max="16154" width="10.85546875" style="40" customWidth="1"/>
    <col min="16155" max="16155" width="8.85546875" style="40" customWidth="1"/>
    <col min="16156" max="16156" width="14.42578125" style="40" customWidth="1"/>
    <col min="16157" max="16157" width="9.42578125" style="40" bestFit="1" customWidth="1"/>
    <col min="16158" max="16158" width="9" style="40" bestFit="1" customWidth="1"/>
    <col min="16159" max="16159" width="13.28515625" style="40" customWidth="1"/>
    <col min="16160" max="16160" width="9.140625" style="40"/>
    <col min="16161" max="16161" width="10.85546875" style="40" customWidth="1"/>
    <col min="16162" max="16162" width="8.85546875" style="40" customWidth="1"/>
    <col min="16163" max="16163" width="12.28515625" style="40" bestFit="1" customWidth="1"/>
    <col min="16164" max="16164" width="9.42578125" style="40" bestFit="1" customWidth="1"/>
    <col min="16165" max="16165" width="9" style="40" bestFit="1" customWidth="1"/>
    <col min="16166" max="16166" width="13.42578125" style="40" customWidth="1"/>
    <col min="16167" max="16384" width="9.140625" style="40"/>
  </cols>
  <sheetData>
    <row r="1" spans="1:38" s="5" customFormat="1" ht="16.5">
      <c r="A1" s="30"/>
      <c r="B1" s="203" t="s">
        <v>217</v>
      </c>
      <c r="C1" s="203"/>
      <c r="D1" s="31"/>
      <c r="E1" s="105"/>
      <c r="F1" s="31"/>
      <c r="G1" s="31"/>
      <c r="H1" s="31"/>
      <c r="I1" s="31"/>
      <c r="J1" s="31"/>
      <c r="K1" s="133"/>
      <c r="L1" s="134"/>
      <c r="M1" s="134"/>
      <c r="N1" s="134"/>
      <c r="O1" s="31"/>
      <c r="P1" s="134"/>
      <c r="Q1" s="30"/>
      <c r="R1" s="133" t="s">
        <v>252</v>
      </c>
      <c r="S1" s="31"/>
      <c r="T1" s="134"/>
      <c r="U1" s="31"/>
      <c r="V1" s="134"/>
      <c r="W1" s="31"/>
      <c r="X1" s="134"/>
      <c r="Y1" s="175"/>
      <c r="Z1" s="175"/>
      <c r="AA1" s="175"/>
      <c r="AB1" s="175"/>
      <c r="AC1" s="3"/>
      <c r="AD1" s="22"/>
      <c r="AE1" s="22"/>
      <c r="AF1" s="175"/>
      <c r="AG1" s="175"/>
      <c r="AH1" s="175"/>
      <c r="AI1" s="175"/>
      <c r="AJ1" s="3"/>
      <c r="AK1" s="134"/>
      <c r="AL1" s="134"/>
    </row>
    <row r="2" spans="1:38" s="5" customFormat="1" ht="14.25" thickBot="1">
      <c r="A2" s="30"/>
      <c r="B2" s="2157"/>
      <c r="C2" s="2157"/>
      <c r="D2" s="1101"/>
      <c r="E2" s="1101"/>
      <c r="F2" s="1101"/>
      <c r="G2" s="1101"/>
      <c r="H2" s="1101"/>
      <c r="I2" s="2157"/>
      <c r="J2" s="1101"/>
      <c r="K2" s="2159"/>
      <c r="L2" s="9"/>
      <c r="M2" s="173"/>
      <c r="N2" s="173"/>
      <c r="O2" s="204"/>
      <c r="P2" s="205"/>
      <c r="R2" s="395" t="s">
        <v>28</v>
      </c>
      <c r="S2" s="395"/>
      <c r="T2" s="148"/>
      <c r="U2" s="148"/>
      <c r="V2" s="148"/>
      <c r="W2" s="148"/>
      <c r="X2" s="148"/>
      <c r="Y2" s="9"/>
      <c r="Z2" s="9"/>
      <c r="AA2" s="2161"/>
      <c r="AB2" s="9"/>
      <c r="AC2" s="173"/>
      <c r="AD2" s="9"/>
      <c r="AE2" s="173"/>
      <c r="AF2" s="9"/>
      <c r="AG2" s="9"/>
      <c r="AH2" s="2161"/>
      <c r="AI2" s="9"/>
      <c r="AJ2" s="173"/>
      <c r="AK2" s="9"/>
      <c r="AL2" s="173"/>
    </row>
    <row r="3" spans="1:38" s="176" customFormat="1" ht="16.5">
      <c r="A3" s="30"/>
      <c r="B3" s="960" t="s">
        <v>29</v>
      </c>
      <c r="C3" s="2566" t="s">
        <v>5617</v>
      </c>
      <c r="D3" s="2566"/>
      <c r="E3" s="2566"/>
      <c r="F3" s="2163"/>
      <c r="G3" s="2163"/>
      <c r="H3" s="2163"/>
      <c r="I3" s="2163"/>
      <c r="J3" s="2163"/>
      <c r="K3" s="31"/>
      <c r="L3" s="31"/>
      <c r="M3" s="175"/>
      <c r="N3" s="175"/>
      <c r="O3" s="34"/>
      <c r="P3" s="175"/>
      <c r="Q3" s="31"/>
      <c r="R3" s="175"/>
      <c r="S3" s="34"/>
      <c r="T3" s="175"/>
      <c r="U3" s="34"/>
      <c r="V3" s="175"/>
      <c r="W3" s="34"/>
      <c r="X3" s="175"/>
      <c r="Y3" s="134"/>
      <c r="Z3" s="31"/>
      <c r="AA3" s="174"/>
      <c r="AB3" s="31"/>
      <c r="AC3" s="31"/>
      <c r="AD3" s="31"/>
      <c r="AE3" s="175"/>
      <c r="AF3" s="134"/>
      <c r="AG3" s="31"/>
      <c r="AH3" s="174"/>
      <c r="AI3" s="31"/>
      <c r="AJ3" s="31"/>
      <c r="AK3" s="31"/>
      <c r="AL3" s="175"/>
    </row>
    <row r="4" spans="1:38" s="176" customFormat="1">
      <c r="A4" s="30"/>
      <c r="B4" s="1102"/>
      <c r="C4" s="30"/>
      <c r="D4" s="30"/>
      <c r="E4" s="177"/>
      <c r="F4" s="30"/>
      <c r="G4" s="30"/>
      <c r="H4" s="31"/>
      <c r="I4" s="1102"/>
      <c r="J4" s="31"/>
      <c r="K4" s="31"/>
      <c r="L4" s="31"/>
      <c r="M4" s="175"/>
      <c r="N4" s="175"/>
      <c r="O4" s="34"/>
      <c r="P4" s="175"/>
      <c r="Q4" s="31"/>
      <c r="R4" s="41" t="s">
        <v>215</v>
      </c>
      <c r="S4" s="34"/>
      <c r="T4" s="175"/>
      <c r="U4" s="34"/>
      <c r="V4" s="175"/>
      <c r="W4" s="34"/>
      <c r="X4" s="175"/>
      <c r="Y4" s="134"/>
      <c r="Z4" s="31"/>
      <c r="AA4" s="174"/>
      <c r="AB4" s="31"/>
      <c r="AC4" s="31"/>
      <c r="AD4" s="31"/>
      <c r="AE4" s="175"/>
      <c r="AF4" s="134"/>
      <c r="AG4" s="31"/>
      <c r="AH4" s="174"/>
      <c r="AI4" s="31"/>
      <c r="AJ4" s="31"/>
      <c r="AK4" s="31"/>
      <c r="AL4" s="175"/>
    </row>
    <row r="5" spans="1:38" s="324" customFormat="1" ht="14.25">
      <c r="A5" s="244"/>
      <c r="B5" s="321"/>
      <c r="C5" s="2548" t="s">
        <v>5278</v>
      </c>
      <c r="D5" s="2548" t="s">
        <v>5279</v>
      </c>
      <c r="E5" s="445"/>
      <c r="F5" s="323"/>
      <c r="G5" s="323"/>
      <c r="H5" s="323"/>
      <c r="I5" s="1257" t="s">
        <v>5364</v>
      </c>
      <c r="J5" s="323"/>
      <c r="K5" s="323"/>
      <c r="L5" s="323"/>
      <c r="M5" s="323"/>
      <c r="N5" s="322"/>
      <c r="O5" s="2531" t="s">
        <v>1978</v>
      </c>
      <c r="P5" s="2531"/>
      <c r="Q5" s="2531"/>
      <c r="R5" s="2531"/>
      <c r="S5" s="2560"/>
      <c r="T5" s="2561" t="s">
        <v>216</v>
      </c>
      <c r="U5" s="2531"/>
      <c r="V5" s="2531"/>
      <c r="W5" s="2531"/>
      <c r="X5" s="2560"/>
      <c r="Y5" s="322"/>
      <c r="Z5" s="323"/>
      <c r="AA5" s="1257" t="s">
        <v>5883</v>
      </c>
      <c r="AB5" s="323"/>
      <c r="AC5" s="323"/>
      <c r="AD5" s="323"/>
      <c r="AE5" s="442"/>
      <c r="AF5" s="322"/>
      <c r="AG5" s="323"/>
      <c r="AH5" s="1257" t="s">
        <v>7103</v>
      </c>
      <c r="AI5" s="323"/>
      <c r="AJ5" s="323"/>
      <c r="AK5" s="323"/>
      <c r="AL5" s="442"/>
    </row>
    <row r="6" spans="1:38" s="176" customFormat="1" ht="76.5">
      <c r="A6" s="210" t="s">
        <v>114</v>
      </c>
      <c r="B6" s="2162" t="s">
        <v>218</v>
      </c>
      <c r="C6" s="2550"/>
      <c r="D6" s="2550"/>
      <c r="E6" s="2162" t="s">
        <v>219</v>
      </c>
      <c r="F6" s="2162" t="s">
        <v>220</v>
      </c>
      <c r="G6" s="2162" t="s">
        <v>221</v>
      </c>
      <c r="H6" s="521" t="s">
        <v>5368</v>
      </c>
      <c r="I6" s="2162" t="s">
        <v>211</v>
      </c>
      <c r="J6" s="281" t="s">
        <v>460</v>
      </c>
      <c r="K6" s="2162" t="s">
        <v>222</v>
      </c>
      <c r="L6" s="2162" t="s">
        <v>223</v>
      </c>
      <c r="M6" s="2162" t="s">
        <v>5618</v>
      </c>
      <c r="N6" s="521" t="s">
        <v>4246</v>
      </c>
      <c r="O6" s="2162" t="s">
        <v>211</v>
      </c>
      <c r="P6" s="2162" t="s">
        <v>283</v>
      </c>
      <c r="Q6" s="2162" t="s">
        <v>222</v>
      </c>
      <c r="R6" s="2162" t="s">
        <v>223</v>
      </c>
      <c r="S6" s="2162" t="s">
        <v>5366</v>
      </c>
      <c r="T6" s="2162" t="s">
        <v>211</v>
      </c>
      <c r="U6" s="2162" t="s">
        <v>283</v>
      </c>
      <c r="V6" s="2162" t="s">
        <v>222</v>
      </c>
      <c r="W6" s="2162" t="s">
        <v>223</v>
      </c>
      <c r="X6" s="2162" t="s">
        <v>5367</v>
      </c>
      <c r="Y6" s="2162" t="s">
        <v>221</v>
      </c>
      <c r="Z6" s="521" t="s">
        <v>6685</v>
      </c>
      <c r="AA6" s="2162" t="s">
        <v>211</v>
      </c>
      <c r="AB6" s="2162" t="s">
        <v>240</v>
      </c>
      <c r="AC6" s="2162" t="s">
        <v>222</v>
      </c>
      <c r="AD6" s="2162" t="s">
        <v>223</v>
      </c>
      <c r="AE6" s="2162" t="s">
        <v>254</v>
      </c>
      <c r="AF6" s="2162" t="s">
        <v>221</v>
      </c>
      <c r="AG6" s="521" t="s">
        <v>8075</v>
      </c>
      <c r="AH6" s="2162" t="s">
        <v>211</v>
      </c>
      <c r="AI6" s="2162" t="s">
        <v>240</v>
      </c>
      <c r="AJ6" s="2162" t="s">
        <v>222</v>
      </c>
      <c r="AK6" s="2162" t="s">
        <v>223</v>
      </c>
      <c r="AL6" s="2162" t="s">
        <v>254</v>
      </c>
    </row>
    <row r="7" spans="1:38" s="35" customFormat="1" ht="12.75">
      <c r="A7" s="123">
        <v>1</v>
      </c>
      <c r="B7" s="123">
        <v>2</v>
      </c>
      <c r="C7" s="123"/>
      <c r="D7" s="123">
        <v>3</v>
      </c>
      <c r="E7" s="63">
        <v>4</v>
      </c>
      <c r="F7" s="123">
        <v>5</v>
      </c>
      <c r="G7" s="123">
        <v>6</v>
      </c>
      <c r="H7" s="123">
        <v>7</v>
      </c>
      <c r="I7" s="123">
        <v>8</v>
      </c>
      <c r="J7" s="123">
        <v>9</v>
      </c>
      <c r="K7" s="123">
        <v>10</v>
      </c>
      <c r="L7" s="123">
        <v>11</v>
      </c>
      <c r="M7" s="123">
        <v>12</v>
      </c>
      <c r="N7" s="123">
        <v>13</v>
      </c>
      <c r="O7" s="123">
        <v>14</v>
      </c>
      <c r="P7" s="123">
        <v>15</v>
      </c>
      <c r="Q7" s="123">
        <v>16</v>
      </c>
      <c r="R7" s="123">
        <v>17</v>
      </c>
      <c r="S7" s="123">
        <v>18</v>
      </c>
      <c r="T7" s="123">
        <v>19</v>
      </c>
      <c r="U7" s="123">
        <v>20</v>
      </c>
      <c r="V7" s="123">
        <v>21</v>
      </c>
      <c r="W7" s="123">
        <v>22</v>
      </c>
      <c r="X7" s="123">
        <v>23</v>
      </c>
      <c r="Y7" s="123">
        <v>24</v>
      </c>
      <c r="Z7" s="123">
        <v>25</v>
      </c>
      <c r="AA7" s="123">
        <v>26</v>
      </c>
      <c r="AB7" s="123">
        <v>27</v>
      </c>
      <c r="AC7" s="123">
        <v>28</v>
      </c>
      <c r="AD7" s="123">
        <v>29</v>
      </c>
      <c r="AE7" s="123">
        <v>30</v>
      </c>
      <c r="AF7" s="123">
        <v>31</v>
      </c>
      <c r="AG7" s="123">
        <v>32</v>
      </c>
      <c r="AH7" s="123">
        <v>33</v>
      </c>
      <c r="AI7" s="123">
        <v>34</v>
      </c>
      <c r="AJ7" s="123">
        <v>35</v>
      </c>
      <c r="AK7" s="123">
        <v>36</v>
      </c>
      <c r="AL7" s="123">
        <v>37</v>
      </c>
    </row>
    <row r="8" spans="1:38" s="5" customFormat="1" ht="27">
      <c r="A8" s="211" t="s">
        <v>2</v>
      </c>
      <c r="B8" s="219" t="s">
        <v>4398</v>
      </c>
      <c r="C8" s="219"/>
      <c r="D8" s="215" t="s">
        <v>1</v>
      </c>
      <c r="E8" s="1019" t="s">
        <v>1</v>
      </c>
      <c r="F8" s="215" t="s">
        <v>1</v>
      </c>
      <c r="G8" s="215" t="s">
        <v>1</v>
      </c>
      <c r="H8" s="215" t="s">
        <v>1</v>
      </c>
      <c r="I8" s="215">
        <f>SUM(I10:I771)</f>
        <v>761</v>
      </c>
      <c r="J8" s="215">
        <f>SUM(J10:J771)</f>
        <v>138426496</v>
      </c>
      <c r="K8" s="215">
        <f>SUM(K10:K771)</f>
        <v>424000</v>
      </c>
      <c r="L8" s="215">
        <f>SUM(L10:L771)</f>
        <v>0</v>
      </c>
      <c r="M8" s="1272">
        <f>SUM(M10:M771)</f>
        <v>138895496</v>
      </c>
      <c r="N8" s="215" t="s">
        <v>1</v>
      </c>
      <c r="O8" s="215">
        <f t="shared" ref="O8:X8" si="0">SUM(O10:O771)</f>
        <v>761</v>
      </c>
      <c r="P8" s="215">
        <f t="shared" si="0"/>
        <v>137176000</v>
      </c>
      <c r="Q8" s="215">
        <f t="shared" si="0"/>
        <v>424000</v>
      </c>
      <c r="R8" s="215">
        <f t="shared" si="0"/>
        <v>0</v>
      </c>
      <c r="S8" s="1272">
        <f t="shared" si="0"/>
        <v>137645000</v>
      </c>
      <c r="T8" s="215">
        <f t="shared" si="0"/>
        <v>0</v>
      </c>
      <c r="U8" s="215">
        <f t="shared" si="0"/>
        <v>1250495.9999999998</v>
      </c>
      <c r="V8" s="215">
        <f t="shared" si="0"/>
        <v>0</v>
      </c>
      <c r="W8" s="215">
        <f t="shared" si="0"/>
        <v>0</v>
      </c>
      <c r="X8" s="215">
        <f t="shared" si="0"/>
        <v>1250495.9999999998</v>
      </c>
      <c r="Y8" s="215" t="s">
        <v>1</v>
      </c>
      <c r="Z8" s="215" t="s">
        <v>1</v>
      </c>
      <c r="AA8" s="215">
        <f>SUM(AA10:AA771)</f>
        <v>761</v>
      </c>
      <c r="AB8" s="215">
        <f>SUM(AB10:AB771)</f>
        <v>141265280</v>
      </c>
      <c r="AC8" s="215">
        <f>SUM(AC10:AC771)</f>
        <v>424000</v>
      </c>
      <c r="AD8" s="215">
        <f>SUM(AD10:AD771)</f>
        <v>0</v>
      </c>
      <c r="AE8" s="1272">
        <f>SUM(AE10:AE771)</f>
        <v>141734280</v>
      </c>
      <c r="AF8" s="215" t="s">
        <v>1</v>
      </c>
      <c r="AG8" s="215" t="s">
        <v>1</v>
      </c>
      <c r="AH8" s="215">
        <f>SUM(AH10:AH771)</f>
        <v>761</v>
      </c>
      <c r="AI8" s="215">
        <f>SUM(AI10:AI771)</f>
        <v>142555712</v>
      </c>
      <c r="AJ8" s="215">
        <f>SUM(AJ10:AJ771)</f>
        <v>424000</v>
      </c>
      <c r="AK8" s="215">
        <f>SUM(AK10:AK771)</f>
        <v>0</v>
      </c>
      <c r="AL8" s="1272">
        <f>SUM(AL10:AL771)</f>
        <v>143024712</v>
      </c>
    </row>
    <row r="9" spans="1:38" s="5" customFormat="1">
      <c r="A9" s="194"/>
      <c r="B9" s="179" t="s">
        <v>126</v>
      </c>
      <c r="C9" s="179"/>
      <c r="D9" s="213"/>
      <c r="E9" s="237"/>
      <c r="F9" s="213"/>
      <c r="G9" s="213"/>
      <c r="H9" s="213"/>
      <c r="I9" s="179"/>
      <c r="J9" s="213"/>
      <c r="K9" s="213"/>
      <c r="L9" s="213"/>
      <c r="M9" s="213"/>
      <c r="N9" s="213"/>
      <c r="O9" s="179"/>
      <c r="P9" s="213"/>
      <c r="Q9" s="213"/>
      <c r="R9" s="213"/>
      <c r="S9" s="179"/>
      <c r="T9" s="213"/>
      <c r="U9" s="179"/>
      <c r="V9" s="213"/>
      <c r="W9" s="106"/>
      <c r="X9" s="106"/>
      <c r="Y9" s="213"/>
      <c r="Z9" s="213"/>
      <c r="AA9" s="179"/>
      <c r="AB9" s="213"/>
      <c r="AC9" s="213"/>
      <c r="AD9" s="213"/>
      <c r="AE9" s="213"/>
      <c r="AF9" s="213"/>
      <c r="AG9" s="213"/>
      <c r="AH9" s="179"/>
      <c r="AI9" s="213"/>
      <c r="AJ9" s="213"/>
      <c r="AK9" s="213"/>
      <c r="AL9" s="213"/>
    </row>
    <row r="10" spans="1:38" s="5" customFormat="1" ht="54">
      <c r="A10" s="194">
        <v>1</v>
      </c>
      <c r="B10" s="102" t="s">
        <v>5619</v>
      </c>
      <c r="C10" s="102" t="s">
        <v>5283</v>
      </c>
      <c r="D10" s="194" t="s">
        <v>5620</v>
      </c>
      <c r="E10" s="1116" t="s">
        <v>1557</v>
      </c>
      <c r="F10" s="213" t="s">
        <v>977</v>
      </c>
      <c r="G10" s="1273">
        <v>4</v>
      </c>
      <c r="H10" s="213">
        <v>7.92</v>
      </c>
      <c r="I10" s="102">
        <v>1</v>
      </c>
      <c r="J10" s="194">
        <v>658944</v>
      </c>
      <c r="K10" s="194">
        <v>0</v>
      </c>
      <c r="L10" s="194"/>
      <c r="M10" s="213">
        <f t="shared" ref="M10:M73" si="1">J10+K10+L10</f>
        <v>658944</v>
      </c>
      <c r="N10" s="213">
        <v>7.66</v>
      </c>
      <c r="O10" s="102">
        <v>1</v>
      </c>
      <c r="P10" s="194">
        <v>637312</v>
      </c>
      <c r="Q10" s="194">
        <v>0</v>
      </c>
      <c r="R10" s="194"/>
      <c r="S10" s="213">
        <f t="shared" ref="S10:S73" si="2">P10+Q10+R10</f>
        <v>637312</v>
      </c>
      <c r="T10" s="213">
        <f t="shared" ref="T10:W25" si="3">I10-O10</f>
        <v>0</v>
      </c>
      <c r="U10" s="213">
        <f t="shared" si="3"/>
        <v>21632</v>
      </c>
      <c r="V10" s="213">
        <f t="shared" si="3"/>
        <v>0</v>
      </c>
      <c r="W10" s="213">
        <f t="shared" si="3"/>
        <v>0</v>
      </c>
      <c r="X10" s="213">
        <f t="shared" ref="X10:X73" si="4">U10+V10+W10</f>
        <v>21632</v>
      </c>
      <c r="Y10" s="1273">
        <v>5</v>
      </c>
      <c r="Z10" s="213">
        <v>7.92</v>
      </c>
      <c r="AA10" s="102">
        <v>1</v>
      </c>
      <c r="AB10" s="194">
        <v>658944</v>
      </c>
      <c r="AC10" s="194">
        <v>0</v>
      </c>
      <c r="AD10" s="194"/>
      <c r="AE10" s="213">
        <f t="shared" ref="AE10:AE73" si="5">AB10+AC10+AD10</f>
        <v>658944</v>
      </c>
      <c r="AF10" s="1273">
        <v>6</v>
      </c>
      <c r="AG10" s="213">
        <v>8.18</v>
      </c>
      <c r="AH10" s="102">
        <v>1</v>
      </c>
      <c r="AI10" s="194">
        <v>680576</v>
      </c>
      <c r="AJ10" s="194">
        <v>0</v>
      </c>
      <c r="AK10" s="194"/>
      <c r="AL10" s="213">
        <f>AI10+AJ10+AK10</f>
        <v>680576</v>
      </c>
    </row>
    <row r="11" spans="1:38" s="5" customFormat="1" ht="27">
      <c r="A11" s="194">
        <v>2</v>
      </c>
      <c r="B11" s="102" t="s">
        <v>5621</v>
      </c>
      <c r="C11" s="102" t="s">
        <v>5283</v>
      </c>
      <c r="D11" s="194" t="s">
        <v>5622</v>
      </c>
      <c r="E11" s="1116" t="s">
        <v>1558</v>
      </c>
      <c r="F11" s="213" t="s">
        <v>979</v>
      </c>
      <c r="G11" s="1273">
        <v>4</v>
      </c>
      <c r="H11" s="213">
        <v>6.5</v>
      </c>
      <c r="I11" s="102">
        <v>1</v>
      </c>
      <c r="J11" s="194">
        <v>540800</v>
      </c>
      <c r="K11" s="194">
        <v>0</v>
      </c>
      <c r="L11" s="194"/>
      <c r="M11" s="213">
        <f t="shared" si="1"/>
        <v>540800</v>
      </c>
      <c r="N11" s="213">
        <v>6.29</v>
      </c>
      <c r="O11" s="102">
        <v>1</v>
      </c>
      <c r="P11" s="194">
        <v>523328</v>
      </c>
      <c r="Q11" s="194">
        <v>0</v>
      </c>
      <c r="R11" s="194"/>
      <c r="S11" s="213">
        <f t="shared" si="2"/>
        <v>523328</v>
      </c>
      <c r="T11" s="213">
        <f t="shared" si="3"/>
        <v>0</v>
      </c>
      <c r="U11" s="213">
        <f t="shared" si="3"/>
        <v>17472</v>
      </c>
      <c r="V11" s="213">
        <f t="shared" si="3"/>
        <v>0</v>
      </c>
      <c r="W11" s="213">
        <f t="shared" si="3"/>
        <v>0</v>
      </c>
      <c r="X11" s="213">
        <f t="shared" si="4"/>
        <v>17472</v>
      </c>
      <c r="Y11" s="1273">
        <v>5</v>
      </c>
      <c r="Z11" s="213">
        <v>6.5</v>
      </c>
      <c r="AA11" s="102">
        <v>1</v>
      </c>
      <c r="AB11" s="194">
        <v>540800</v>
      </c>
      <c r="AC11" s="194">
        <v>0</v>
      </c>
      <c r="AD11" s="194"/>
      <c r="AE11" s="213">
        <f t="shared" si="5"/>
        <v>540800</v>
      </c>
      <c r="AF11" s="1273">
        <v>6</v>
      </c>
      <c r="AG11" s="213">
        <v>6.72</v>
      </c>
      <c r="AH11" s="102">
        <v>1</v>
      </c>
      <c r="AI11" s="194">
        <v>559104</v>
      </c>
      <c r="AJ11" s="194">
        <v>0</v>
      </c>
      <c r="AK11" s="194"/>
      <c r="AL11" s="213">
        <f t="shared" ref="AL11:AL74" si="6">AI11+AJ11+AK11</f>
        <v>559104</v>
      </c>
    </row>
    <row r="12" spans="1:38" s="5" customFormat="1" ht="27">
      <c r="A12" s="194">
        <v>3</v>
      </c>
      <c r="B12" s="102" t="s">
        <v>4399</v>
      </c>
      <c r="C12" s="102" t="s">
        <v>5283</v>
      </c>
      <c r="D12" s="194" t="s">
        <v>5623</v>
      </c>
      <c r="E12" s="1116" t="s">
        <v>1559</v>
      </c>
      <c r="F12" s="213" t="s">
        <v>981</v>
      </c>
      <c r="G12" s="1273">
        <v>5</v>
      </c>
      <c r="H12" s="213">
        <v>5.35</v>
      </c>
      <c r="I12" s="102">
        <v>1</v>
      </c>
      <c r="J12" s="194">
        <v>445119.99999999994</v>
      </c>
      <c r="K12" s="194">
        <v>0</v>
      </c>
      <c r="L12" s="194"/>
      <c r="M12" s="213">
        <f t="shared" si="1"/>
        <v>445119.99999999994</v>
      </c>
      <c r="N12" s="213">
        <v>5.35</v>
      </c>
      <c r="O12" s="102">
        <v>1</v>
      </c>
      <c r="P12" s="194">
        <v>445119.99999999994</v>
      </c>
      <c r="Q12" s="194">
        <v>0</v>
      </c>
      <c r="R12" s="194"/>
      <c r="S12" s="213">
        <f t="shared" si="2"/>
        <v>445119.99999999994</v>
      </c>
      <c r="T12" s="213">
        <f t="shared" si="3"/>
        <v>0</v>
      </c>
      <c r="U12" s="213">
        <f t="shared" si="3"/>
        <v>0</v>
      </c>
      <c r="V12" s="213">
        <f t="shared" si="3"/>
        <v>0</v>
      </c>
      <c r="W12" s="213">
        <f t="shared" si="3"/>
        <v>0</v>
      </c>
      <c r="X12" s="213">
        <f t="shared" si="4"/>
        <v>0</v>
      </c>
      <c r="Y12" s="1273">
        <v>6</v>
      </c>
      <c r="Z12" s="213">
        <v>5.52</v>
      </c>
      <c r="AA12" s="102">
        <v>1</v>
      </c>
      <c r="AB12" s="194">
        <v>459263.99999999994</v>
      </c>
      <c r="AC12" s="194">
        <v>0</v>
      </c>
      <c r="AD12" s="194"/>
      <c r="AE12" s="213">
        <f t="shared" si="5"/>
        <v>459263.99999999994</v>
      </c>
      <c r="AF12" s="1273">
        <v>7</v>
      </c>
      <c r="AG12" s="213">
        <v>5.52</v>
      </c>
      <c r="AH12" s="102">
        <v>1</v>
      </c>
      <c r="AI12" s="194">
        <v>459263.99999999994</v>
      </c>
      <c r="AJ12" s="194">
        <v>0</v>
      </c>
      <c r="AK12" s="194"/>
      <c r="AL12" s="213">
        <f t="shared" si="6"/>
        <v>459263.99999999994</v>
      </c>
    </row>
    <row r="13" spans="1:38" s="5" customFormat="1" ht="27">
      <c r="A13" s="194">
        <v>4</v>
      </c>
      <c r="B13" s="102" t="s">
        <v>1599</v>
      </c>
      <c r="C13" s="102" t="s">
        <v>5283</v>
      </c>
      <c r="D13" s="194" t="s">
        <v>5265</v>
      </c>
      <c r="E13" s="1116" t="s">
        <v>1560</v>
      </c>
      <c r="F13" s="213" t="s">
        <v>981</v>
      </c>
      <c r="G13" s="1273">
        <v>5</v>
      </c>
      <c r="H13" s="213">
        <v>5.35</v>
      </c>
      <c r="I13" s="102">
        <v>1</v>
      </c>
      <c r="J13" s="194">
        <v>445119.99999999994</v>
      </c>
      <c r="K13" s="194">
        <v>0</v>
      </c>
      <c r="L13" s="194"/>
      <c r="M13" s="213">
        <f t="shared" si="1"/>
        <v>445119.99999999994</v>
      </c>
      <c r="N13" s="213">
        <v>5.35</v>
      </c>
      <c r="O13" s="102">
        <v>1</v>
      </c>
      <c r="P13" s="194">
        <v>445119.99999999994</v>
      </c>
      <c r="Q13" s="194">
        <v>0</v>
      </c>
      <c r="R13" s="194"/>
      <c r="S13" s="213">
        <f t="shared" si="2"/>
        <v>445119.99999999994</v>
      </c>
      <c r="T13" s="213">
        <f t="shared" si="3"/>
        <v>0</v>
      </c>
      <c r="U13" s="213">
        <f t="shared" si="3"/>
        <v>0</v>
      </c>
      <c r="V13" s="213">
        <f t="shared" si="3"/>
        <v>0</v>
      </c>
      <c r="W13" s="213">
        <f t="shared" si="3"/>
        <v>0</v>
      </c>
      <c r="X13" s="213">
        <f t="shared" si="4"/>
        <v>0</v>
      </c>
      <c r="Y13" s="1273">
        <v>6</v>
      </c>
      <c r="Z13" s="213">
        <v>5.52</v>
      </c>
      <c r="AA13" s="102">
        <v>1</v>
      </c>
      <c r="AB13" s="194">
        <v>459263.99999999994</v>
      </c>
      <c r="AC13" s="194">
        <v>0</v>
      </c>
      <c r="AD13" s="194"/>
      <c r="AE13" s="213">
        <f t="shared" si="5"/>
        <v>459263.99999999994</v>
      </c>
      <c r="AF13" s="1273">
        <v>7</v>
      </c>
      <c r="AG13" s="213">
        <v>5.52</v>
      </c>
      <c r="AH13" s="102">
        <v>1</v>
      </c>
      <c r="AI13" s="194">
        <v>459263.99999999994</v>
      </c>
      <c r="AJ13" s="194">
        <v>0</v>
      </c>
      <c r="AK13" s="194"/>
      <c r="AL13" s="213">
        <f t="shared" si="6"/>
        <v>459263.99999999994</v>
      </c>
    </row>
    <row r="14" spans="1:38" s="5" customFormat="1" ht="40.5">
      <c r="A14" s="194">
        <v>5</v>
      </c>
      <c r="B14" s="102" t="s">
        <v>1561</v>
      </c>
      <c r="C14" s="102" t="s">
        <v>5283</v>
      </c>
      <c r="D14" s="194" t="s">
        <v>5636</v>
      </c>
      <c r="E14" s="1116" t="s">
        <v>1562</v>
      </c>
      <c r="F14" s="213" t="s">
        <v>988</v>
      </c>
      <c r="G14" s="1273">
        <v>21</v>
      </c>
      <c r="H14" s="213">
        <v>4.4000000000000004</v>
      </c>
      <c r="I14" s="102">
        <v>1</v>
      </c>
      <c r="J14" s="194">
        <v>366080.00000000006</v>
      </c>
      <c r="K14" s="194">
        <v>0</v>
      </c>
      <c r="L14" s="194"/>
      <c r="M14" s="213">
        <f t="shared" si="1"/>
        <v>366080.00000000006</v>
      </c>
      <c r="N14" s="213">
        <v>4.4000000000000004</v>
      </c>
      <c r="O14" s="102">
        <v>1</v>
      </c>
      <c r="P14" s="194">
        <v>366080.00000000006</v>
      </c>
      <c r="Q14" s="194">
        <v>0</v>
      </c>
      <c r="R14" s="194"/>
      <c r="S14" s="213">
        <f t="shared" si="2"/>
        <v>366080.00000000006</v>
      </c>
      <c r="T14" s="213">
        <f t="shared" si="3"/>
        <v>0</v>
      </c>
      <c r="U14" s="213">
        <f t="shared" si="3"/>
        <v>0</v>
      </c>
      <c r="V14" s="213">
        <f t="shared" si="3"/>
        <v>0</v>
      </c>
      <c r="W14" s="213">
        <f t="shared" si="3"/>
        <v>0</v>
      </c>
      <c r="X14" s="213">
        <f t="shared" si="4"/>
        <v>0</v>
      </c>
      <c r="Y14" s="1273">
        <v>22</v>
      </c>
      <c r="Z14" s="213">
        <v>4.4000000000000004</v>
      </c>
      <c r="AA14" s="102">
        <v>1</v>
      </c>
      <c r="AB14" s="194">
        <v>366080.00000000006</v>
      </c>
      <c r="AC14" s="194">
        <v>0</v>
      </c>
      <c r="AD14" s="194"/>
      <c r="AE14" s="213">
        <f t="shared" si="5"/>
        <v>366080.00000000006</v>
      </c>
      <c r="AF14" s="1273">
        <v>23</v>
      </c>
      <c r="AG14" s="213">
        <v>4.4000000000000004</v>
      </c>
      <c r="AH14" s="102">
        <v>1</v>
      </c>
      <c r="AI14" s="194">
        <v>366080.00000000006</v>
      </c>
      <c r="AJ14" s="194">
        <v>0</v>
      </c>
      <c r="AK14" s="194"/>
      <c r="AL14" s="213">
        <f t="shared" si="6"/>
        <v>366080.00000000006</v>
      </c>
    </row>
    <row r="15" spans="1:38" s="5" customFormat="1" ht="40.5">
      <c r="A15" s="194">
        <v>6</v>
      </c>
      <c r="B15" s="102" t="s">
        <v>4457</v>
      </c>
      <c r="C15" s="102" t="s">
        <v>5283</v>
      </c>
      <c r="D15" s="194" t="s">
        <v>5637</v>
      </c>
      <c r="E15" s="1116" t="s">
        <v>1563</v>
      </c>
      <c r="F15" s="213" t="s">
        <v>1115</v>
      </c>
      <c r="G15" s="1273">
        <v>4</v>
      </c>
      <c r="H15" s="213">
        <v>3.02</v>
      </c>
      <c r="I15" s="102">
        <v>1</v>
      </c>
      <c r="J15" s="194">
        <v>251264</v>
      </c>
      <c r="K15" s="194">
        <v>0</v>
      </c>
      <c r="L15" s="194"/>
      <c r="M15" s="213">
        <f t="shared" si="1"/>
        <v>251264</v>
      </c>
      <c r="N15" s="213">
        <v>2.92</v>
      </c>
      <c r="O15" s="102">
        <v>1</v>
      </c>
      <c r="P15" s="194">
        <v>242944</v>
      </c>
      <c r="Q15" s="194">
        <v>0</v>
      </c>
      <c r="R15" s="194"/>
      <c r="S15" s="213">
        <f t="shared" si="2"/>
        <v>242944</v>
      </c>
      <c r="T15" s="213">
        <f t="shared" si="3"/>
        <v>0</v>
      </c>
      <c r="U15" s="213">
        <f t="shared" si="3"/>
        <v>8320</v>
      </c>
      <c r="V15" s="213">
        <f t="shared" si="3"/>
        <v>0</v>
      </c>
      <c r="W15" s="213">
        <f t="shared" si="3"/>
        <v>0</v>
      </c>
      <c r="X15" s="213">
        <f t="shared" si="4"/>
        <v>8320</v>
      </c>
      <c r="Y15" s="1273">
        <v>5</v>
      </c>
      <c r="Z15" s="213">
        <v>3.02</v>
      </c>
      <c r="AA15" s="102">
        <v>1</v>
      </c>
      <c r="AB15" s="194">
        <v>251264</v>
      </c>
      <c r="AC15" s="194">
        <v>0</v>
      </c>
      <c r="AD15" s="194"/>
      <c r="AE15" s="213">
        <f t="shared" si="5"/>
        <v>251264</v>
      </c>
      <c r="AF15" s="1273">
        <v>6</v>
      </c>
      <c r="AG15" s="213">
        <v>3.11</v>
      </c>
      <c r="AH15" s="102">
        <v>1</v>
      </c>
      <c r="AI15" s="194">
        <v>258752</v>
      </c>
      <c r="AJ15" s="194">
        <v>0</v>
      </c>
      <c r="AK15" s="194"/>
      <c r="AL15" s="213">
        <f t="shared" si="6"/>
        <v>258752</v>
      </c>
    </row>
    <row r="16" spans="1:38" s="5" customFormat="1" ht="40.5">
      <c r="A16" s="194">
        <v>7</v>
      </c>
      <c r="B16" s="102" t="s">
        <v>4402</v>
      </c>
      <c r="C16" s="102" t="s">
        <v>5282</v>
      </c>
      <c r="D16" s="194" t="s">
        <v>5631</v>
      </c>
      <c r="E16" s="1116" t="s">
        <v>1563</v>
      </c>
      <c r="F16" s="213" t="s">
        <v>1115</v>
      </c>
      <c r="G16" s="1273">
        <v>2</v>
      </c>
      <c r="H16" s="213">
        <v>2.83</v>
      </c>
      <c r="I16" s="102">
        <v>1</v>
      </c>
      <c r="J16" s="194">
        <v>235456</v>
      </c>
      <c r="K16" s="194">
        <v>0</v>
      </c>
      <c r="L16" s="194"/>
      <c r="M16" s="213">
        <f t="shared" si="1"/>
        <v>235456</v>
      </c>
      <c r="N16" s="213">
        <v>2.75</v>
      </c>
      <c r="O16" s="102">
        <v>1</v>
      </c>
      <c r="P16" s="194">
        <v>228800</v>
      </c>
      <c r="Q16" s="194">
        <v>0</v>
      </c>
      <c r="R16" s="194"/>
      <c r="S16" s="213">
        <f t="shared" si="2"/>
        <v>228800</v>
      </c>
      <c r="T16" s="213">
        <f t="shared" si="3"/>
        <v>0</v>
      </c>
      <c r="U16" s="213">
        <f t="shared" si="3"/>
        <v>6656</v>
      </c>
      <c r="V16" s="213">
        <f t="shared" si="3"/>
        <v>0</v>
      </c>
      <c r="W16" s="213">
        <f t="shared" si="3"/>
        <v>0</v>
      </c>
      <c r="X16" s="213">
        <f t="shared" si="4"/>
        <v>6656</v>
      </c>
      <c r="Y16" s="1273">
        <v>3</v>
      </c>
      <c r="Z16" s="213">
        <v>2.92</v>
      </c>
      <c r="AA16" s="102">
        <v>1</v>
      </c>
      <c r="AB16" s="194">
        <v>242944</v>
      </c>
      <c r="AC16" s="194">
        <v>0</v>
      </c>
      <c r="AD16" s="194"/>
      <c r="AE16" s="213">
        <f t="shared" si="5"/>
        <v>242944</v>
      </c>
      <c r="AF16" s="1273">
        <v>4</v>
      </c>
      <c r="AG16" s="213">
        <v>3.02</v>
      </c>
      <c r="AH16" s="102">
        <v>1</v>
      </c>
      <c r="AI16" s="194">
        <v>251264</v>
      </c>
      <c r="AJ16" s="194">
        <v>0</v>
      </c>
      <c r="AK16" s="194"/>
      <c r="AL16" s="213">
        <f t="shared" si="6"/>
        <v>251264</v>
      </c>
    </row>
    <row r="17" spans="1:38" s="5" customFormat="1" ht="40.5">
      <c r="A17" s="194">
        <v>8</v>
      </c>
      <c r="B17" s="102" t="s">
        <v>1910</v>
      </c>
      <c r="C17" s="1117" t="s">
        <v>5282</v>
      </c>
      <c r="D17" s="1118" t="s">
        <v>5204</v>
      </c>
      <c r="E17" s="1119" t="s">
        <v>1563</v>
      </c>
      <c r="F17" s="213" t="s">
        <v>1115</v>
      </c>
      <c r="G17" s="1273">
        <v>2</v>
      </c>
      <c r="H17" s="213">
        <v>2.83</v>
      </c>
      <c r="I17" s="102">
        <v>1</v>
      </c>
      <c r="J17" s="194">
        <v>235456</v>
      </c>
      <c r="K17" s="194">
        <v>0</v>
      </c>
      <c r="L17" s="194"/>
      <c r="M17" s="213">
        <f t="shared" si="1"/>
        <v>235456</v>
      </c>
      <c r="N17" s="213">
        <v>2.75</v>
      </c>
      <c r="O17" s="102">
        <v>1</v>
      </c>
      <c r="P17" s="194">
        <v>228800</v>
      </c>
      <c r="Q17" s="194">
        <v>0</v>
      </c>
      <c r="R17" s="194"/>
      <c r="S17" s="213">
        <f t="shared" si="2"/>
        <v>228800</v>
      </c>
      <c r="T17" s="213">
        <f t="shared" si="3"/>
        <v>0</v>
      </c>
      <c r="U17" s="213">
        <f t="shared" si="3"/>
        <v>6656</v>
      </c>
      <c r="V17" s="213">
        <f t="shared" si="3"/>
        <v>0</v>
      </c>
      <c r="W17" s="213">
        <f t="shared" si="3"/>
        <v>0</v>
      </c>
      <c r="X17" s="213">
        <f t="shared" si="4"/>
        <v>6656</v>
      </c>
      <c r="Y17" s="1273">
        <v>3</v>
      </c>
      <c r="Z17" s="213">
        <v>2.92</v>
      </c>
      <c r="AA17" s="102">
        <v>1</v>
      </c>
      <c r="AB17" s="194">
        <v>242944</v>
      </c>
      <c r="AC17" s="194">
        <v>0</v>
      </c>
      <c r="AD17" s="194"/>
      <c r="AE17" s="213">
        <f t="shared" si="5"/>
        <v>242944</v>
      </c>
      <c r="AF17" s="1273">
        <v>4</v>
      </c>
      <c r="AG17" s="213">
        <v>3.02</v>
      </c>
      <c r="AH17" s="102">
        <v>1</v>
      </c>
      <c r="AI17" s="194">
        <v>251264</v>
      </c>
      <c r="AJ17" s="194">
        <v>0</v>
      </c>
      <c r="AK17" s="194"/>
      <c r="AL17" s="213">
        <f t="shared" si="6"/>
        <v>251264</v>
      </c>
    </row>
    <row r="18" spans="1:38" s="5" customFormat="1" ht="40.5">
      <c r="A18" s="194">
        <v>9</v>
      </c>
      <c r="B18" s="102" t="s">
        <v>759</v>
      </c>
      <c r="C18" s="102"/>
      <c r="D18" s="194"/>
      <c r="E18" s="1116" t="s">
        <v>1563</v>
      </c>
      <c r="F18" s="213" t="s">
        <v>1115</v>
      </c>
      <c r="G18" s="1273">
        <v>7</v>
      </c>
      <c r="H18" s="213">
        <v>3.11</v>
      </c>
      <c r="I18" s="102">
        <v>1</v>
      </c>
      <c r="J18" s="194">
        <v>258752</v>
      </c>
      <c r="K18" s="194">
        <v>0</v>
      </c>
      <c r="L18" s="194"/>
      <c r="M18" s="213">
        <f t="shared" si="1"/>
        <v>258752</v>
      </c>
      <c r="N18" s="213">
        <v>3.11</v>
      </c>
      <c r="O18" s="102">
        <v>1</v>
      </c>
      <c r="P18" s="194">
        <v>258752</v>
      </c>
      <c r="Q18" s="194">
        <v>0</v>
      </c>
      <c r="R18" s="194"/>
      <c r="S18" s="213">
        <f t="shared" si="2"/>
        <v>258752</v>
      </c>
      <c r="T18" s="213">
        <f t="shared" si="3"/>
        <v>0</v>
      </c>
      <c r="U18" s="213">
        <f t="shared" si="3"/>
        <v>0</v>
      </c>
      <c r="V18" s="213">
        <f t="shared" si="3"/>
        <v>0</v>
      </c>
      <c r="W18" s="213">
        <f t="shared" si="3"/>
        <v>0</v>
      </c>
      <c r="X18" s="213">
        <f t="shared" si="4"/>
        <v>0</v>
      </c>
      <c r="Y18" s="1273">
        <v>8</v>
      </c>
      <c r="Z18" s="213">
        <v>3.21</v>
      </c>
      <c r="AA18" s="102">
        <v>1</v>
      </c>
      <c r="AB18" s="194">
        <v>267072</v>
      </c>
      <c r="AC18" s="194">
        <v>0</v>
      </c>
      <c r="AD18" s="194"/>
      <c r="AE18" s="213">
        <f t="shared" si="5"/>
        <v>267072</v>
      </c>
      <c r="AF18" s="1273">
        <v>9</v>
      </c>
      <c r="AG18" s="213">
        <v>3.21</v>
      </c>
      <c r="AH18" s="102">
        <v>1</v>
      </c>
      <c r="AI18" s="194">
        <v>267072</v>
      </c>
      <c r="AJ18" s="194">
        <v>0</v>
      </c>
      <c r="AK18" s="194"/>
      <c r="AL18" s="213">
        <f t="shared" si="6"/>
        <v>267072</v>
      </c>
    </row>
    <row r="19" spans="1:38" s="5" customFormat="1" ht="40.5">
      <c r="A19" s="194">
        <v>10</v>
      </c>
      <c r="B19" s="102" t="s">
        <v>759</v>
      </c>
      <c r="C19" s="102"/>
      <c r="D19" s="194"/>
      <c r="E19" s="1116" t="s">
        <v>1563</v>
      </c>
      <c r="F19" s="213" t="s">
        <v>1115</v>
      </c>
      <c r="G19" s="1273">
        <v>7</v>
      </c>
      <c r="H19" s="213">
        <v>3.11</v>
      </c>
      <c r="I19" s="102">
        <v>1</v>
      </c>
      <c r="J19" s="194">
        <v>258752</v>
      </c>
      <c r="K19" s="194">
        <v>0</v>
      </c>
      <c r="L19" s="194"/>
      <c r="M19" s="213">
        <f t="shared" si="1"/>
        <v>258752</v>
      </c>
      <c r="N19" s="213">
        <v>3.11</v>
      </c>
      <c r="O19" s="102">
        <v>1</v>
      </c>
      <c r="P19" s="194">
        <v>258752</v>
      </c>
      <c r="Q19" s="194">
        <v>0</v>
      </c>
      <c r="R19" s="194"/>
      <c r="S19" s="213">
        <f t="shared" si="2"/>
        <v>258752</v>
      </c>
      <c r="T19" s="213">
        <f t="shared" si="3"/>
        <v>0</v>
      </c>
      <c r="U19" s="213">
        <f t="shared" si="3"/>
        <v>0</v>
      </c>
      <c r="V19" s="213">
        <f t="shared" si="3"/>
        <v>0</v>
      </c>
      <c r="W19" s="213">
        <f t="shared" si="3"/>
        <v>0</v>
      </c>
      <c r="X19" s="213">
        <f t="shared" si="4"/>
        <v>0</v>
      </c>
      <c r="Y19" s="1273">
        <v>8</v>
      </c>
      <c r="Z19" s="213">
        <v>3.21</v>
      </c>
      <c r="AA19" s="102">
        <v>1</v>
      </c>
      <c r="AB19" s="194">
        <v>267072</v>
      </c>
      <c r="AC19" s="194">
        <v>0</v>
      </c>
      <c r="AD19" s="194"/>
      <c r="AE19" s="213">
        <f t="shared" si="5"/>
        <v>267072</v>
      </c>
      <c r="AF19" s="1273">
        <v>9</v>
      </c>
      <c r="AG19" s="213">
        <v>3.21</v>
      </c>
      <c r="AH19" s="102">
        <v>1</v>
      </c>
      <c r="AI19" s="194">
        <v>267072</v>
      </c>
      <c r="AJ19" s="194">
        <v>0</v>
      </c>
      <c r="AK19" s="194"/>
      <c r="AL19" s="213">
        <f t="shared" si="6"/>
        <v>267072</v>
      </c>
    </row>
    <row r="20" spans="1:38" s="5" customFormat="1" ht="40.5">
      <c r="A20" s="194">
        <v>11</v>
      </c>
      <c r="B20" s="102" t="s">
        <v>6961</v>
      </c>
      <c r="C20" s="102" t="s">
        <v>5283</v>
      </c>
      <c r="D20" s="194" t="s">
        <v>5204</v>
      </c>
      <c r="E20" s="1116" t="s">
        <v>1564</v>
      </c>
      <c r="F20" s="213" t="s">
        <v>1129</v>
      </c>
      <c r="G20" s="1273">
        <v>3</v>
      </c>
      <c r="H20" s="213">
        <v>2.5</v>
      </c>
      <c r="I20" s="102">
        <v>1</v>
      </c>
      <c r="J20" s="194">
        <v>208000</v>
      </c>
      <c r="K20" s="194">
        <v>0</v>
      </c>
      <c r="L20" s="194"/>
      <c r="M20" s="213">
        <f t="shared" si="1"/>
        <v>208000</v>
      </c>
      <c r="N20" s="213">
        <v>2.4300000000000002</v>
      </c>
      <c r="O20" s="102">
        <v>1</v>
      </c>
      <c r="P20" s="194">
        <v>202176</v>
      </c>
      <c r="Q20" s="194">
        <v>0</v>
      </c>
      <c r="R20" s="194"/>
      <c r="S20" s="213">
        <f t="shared" si="2"/>
        <v>202176</v>
      </c>
      <c r="T20" s="213">
        <f t="shared" si="3"/>
        <v>0</v>
      </c>
      <c r="U20" s="213">
        <f t="shared" si="3"/>
        <v>5824</v>
      </c>
      <c r="V20" s="213">
        <f t="shared" si="3"/>
        <v>0</v>
      </c>
      <c r="W20" s="213">
        <f t="shared" si="3"/>
        <v>0</v>
      </c>
      <c r="X20" s="213">
        <f t="shared" si="4"/>
        <v>5824</v>
      </c>
      <c r="Y20" s="1273">
        <v>4</v>
      </c>
      <c r="Z20" s="213">
        <v>2.58</v>
      </c>
      <c r="AA20" s="102">
        <v>1</v>
      </c>
      <c r="AB20" s="194">
        <v>214656</v>
      </c>
      <c r="AC20" s="194">
        <v>0</v>
      </c>
      <c r="AD20" s="194"/>
      <c r="AE20" s="213">
        <f t="shared" si="5"/>
        <v>214656</v>
      </c>
      <c r="AF20" s="1273">
        <v>5</v>
      </c>
      <c r="AG20" s="213">
        <v>2.58</v>
      </c>
      <c r="AH20" s="102">
        <v>1</v>
      </c>
      <c r="AI20" s="194">
        <v>214656</v>
      </c>
      <c r="AJ20" s="194">
        <v>0</v>
      </c>
      <c r="AK20" s="194"/>
      <c r="AL20" s="213">
        <f t="shared" si="6"/>
        <v>214656</v>
      </c>
    </row>
    <row r="21" spans="1:38" s="5" customFormat="1" ht="40.5">
      <c r="A21" s="194">
        <v>12</v>
      </c>
      <c r="B21" s="102" t="s">
        <v>759</v>
      </c>
      <c r="C21" s="102"/>
      <c r="D21" s="194"/>
      <c r="E21" s="1116" t="s">
        <v>1564</v>
      </c>
      <c r="F21" s="213" t="s">
        <v>1129</v>
      </c>
      <c r="G21" s="1273">
        <v>7</v>
      </c>
      <c r="H21" s="213">
        <v>2.66</v>
      </c>
      <c r="I21" s="102">
        <v>1</v>
      </c>
      <c r="J21" s="194">
        <v>221312</v>
      </c>
      <c r="K21" s="194">
        <v>0</v>
      </c>
      <c r="L21" s="194"/>
      <c r="M21" s="213">
        <f t="shared" si="1"/>
        <v>221312</v>
      </c>
      <c r="N21" s="213">
        <v>2.66</v>
      </c>
      <c r="O21" s="102">
        <v>1</v>
      </c>
      <c r="P21" s="194">
        <v>221312</v>
      </c>
      <c r="Q21" s="194">
        <v>0</v>
      </c>
      <c r="R21" s="194"/>
      <c r="S21" s="213">
        <f t="shared" si="2"/>
        <v>221312</v>
      </c>
      <c r="T21" s="213">
        <f t="shared" si="3"/>
        <v>0</v>
      </c>
      <c r="U21" s="213">
        <f t="shared" si="3"/>
        <v>0</v>
      </c>
      <c r="V21" s="213">
        <f t="shared" si="3"/>
        <v>0</v>
      </c>
      <c r="W21" s="213">
        <f t="shared" si="3"/>
        <v>0</v>
      </c>
      <c r="X21" s="213">
        <f t="shared" si="4"/>
        <v>0</v>
      </c>
      <c r="Y21" s="1273">
        <v>8</v>
      </c>
      <c r="Z21" s="213">
        <v>2.75</v>
      </c>
      <c r="AA21" s="102">
        <v>1</v>
      </c>
      <c r="AB21" s="194">
        <v>228800</v>
      </c>
      <c r="AC21" s="194">
        <v>0</v>
      </c>
      <c r="AD21" s="194"/>
      <c r="AE21" s="213">
        <f t="shared" si="5"/>
        <v>228800</v>
      </c>
      <c r="AF21" s="1273">
        <v>9</v>
      </c>
      <c r="AG21" s="213">
        <v>2.75</v>
      </c>
      <c r="AH21" s="102">
        <v>1</v>
      </c>
      <c r="AI21" s="194">
        <v>228800</v>
      </c>
      <c r="AJ21" s="194">
        <v>0</v>
      </c>
      <c r="AK21" s="194"/>
      <c r="AL21" s="213">
        <f t="shared" si="6"/>
        <v>228800</v>
      </c>
    </row>
    <row r="22" spans="1:38" s="5" customFormat="1" ht="40.5">
      <c r="A22" s="194">
        <v>13</v>
      </c>
      <c r="B22" s="102" t="s">
        <v>759</v>
      </c>
      <c r="C22" s="102"/>
      <c r="D22" s="194"/>
      <c r="E22" s="1116" t="s">
        <v>1564</v>
      </c>
      <c r="F22" s="213" t="s">
        <v>1129</v>
      </c>
      <c r="G22" s="1273">
        <v>7</v>
      </c>
      <c r="H22" s="213">
        <v>2.66</v>
      </c>
      <c r="I22" s="102">
        <v>1</v>
      </c>
      <c r="J22" s="194">
        <v>221312</v>
      </c>
      <c r="K22" s="194">
        <v>0</v>
      </c>
      <c r="L22" s="194"/>
      <c r="M22" s="213">
        <f t="shared" si="1"/>
        <v>221312</v>
      </c>
      <c r="N22" s="213">
        <v>2.66</v>
      </c>
      <c r="O22" s="102">
        <v>1</v>
      </c>
      <c r="P22" s="194">
        <v>221312</v>
      </c>
      <c r="Q22" s="194">
        <v>0</v>
      </c>
      <c r="R22" s="194"/>
      <c r="S22" s="213">
        <f t="shared" si="2"/>
        <v>221312</v>
      </c>
      <c r="T22" s="213">
        <f t="shared" si="3"/>
        <v>0</v>
      </c>
      <c r="U22" s="213">
        <f t="shared" si="3"/>
        <v>0</v>
      </c>
      <c r="V22" s="213">
        <f t="shared" si="3"/>
        <v>0</v>
      </c>
      <c r="W22" s="213">
        <f t="shared" si="3"/>
        <v>0</v>
      </c>
      <c r="X22" s="213">
        <f t="shared" si="4"/>
        <v>0</v>
      </c>
      <c r="Y22" s="1273">
        <v>8</v>
      </c>
      <c r="Z22" s="213">
        <v>2.75</v>
      </c>
      <c r="AA22" s="102">
        <v>1</v>
      </c>
      <c r="AB22" s="194">
        <v>228800</v>
      </c>
      <c r="AC22" s="194">
        <v>0</v>
      </c>
      <c r="AD22" s="194"/>
      <c r="AE22" s="213">
        <f t="shared" si="5"/>
        <v>228800</v>
      </c>
      <c r="AF22" s="1273">
        <v>9</v>
      </c>
      <c r="AG22" s="213">
        <v>2.75</v>
      </c>
      <c r="AH22" s="102">
        <v>1</v>
      </c>
      <c r="AI22" s="194">
        <v>228800</v>
      </c>
      <c r="AJ22" s="194">
        <v>0</v>
      </c>
      <c r="AK22" s="194"/>
      <c r="AL22" s="213">
        <f t="shared" si="6"/>
        <v>228800</v>
      </c>
    </row>
    <row r="23" spans="1:38" s="5" customFormat="1" ht="40.5">
      <c r="A23" s="194">
        <v>14</v>
      </c>
      <c r="B23" s="102" t="s">
        <v>759</v>
      </c>
      <c r="C23" s="102"/>
      <c r="D23" s="194"/>
      <c r="E23" s="1116" t="s">
        <v>1564</v>
      </c>
      <c r="F23" s="213" t="s">
        <v>1129</v>
      </c>
      <c r="G23" s="1273">
        <v>7</v>
      </c>
      <c r="H23" s="213">
        <v>2.66</v>
      </c>
      <c r="I23" s="102">
        <v>1</v>
      </c>
      <c r="J23" s="194">
        <v>221312</v>
      </c>
      <c r="K23" s="194">
        <v>0</v>
      </c>
      <c r="L23" s="194"/>
      <c r="M23" s="213">
        <f t="shared" si="1"/>
        <v>221312</v>
      </c>
      <c r="N23" s="213">
        <v>2.66</v>
      </c>
      <c r="O23" s="102">
        <v>1</v>
      </c>
      <c r="P23" s="194">
        <v>221312</v>
      </c>
      <c r="Q23" s="194">
        <v>0</v>
      </c>
      <c r="R23" s="194"/>
      <c r="S23" s="213">
        <f t="shared" si="2"/>
        <v>221312</v>
      </c>
      <c r="T23" s="213">
        <f t="shared" si="3"/>
        <v>0</v>
      </c>
      <c r="U23" s="213">
        <f t="shared" si="3"/>
        <v>0</v>
      </c>
      <c r="V23" s="213">
        <f t="shared" si="3"/>
        <v>0</v>
      </c>
      <c r="W23" s="213">
        <f t="shared" si="3"/>
        <v>0</v>
      </c>
      <c r="X23" s="213">
        <f t="shared" si="4"/>
        <v>0</v>
      </c>
      <c r="Y23" s="1273">
        <v>8</v>
      </c>
      <c r="Z23" s="213">
        <v>2.75</v>
      </c>
      <c r="AA23" s="102">
        <v>1</v>
      </c>
      <c r="AB23" s="194">
        <v>228800</v>
      </c>
      <c r="AC23" s="194">
        <v>0</v>
      </c>
      <c r="AD23" s="194"/>
      <c r="AE23" s="213">
        <f t="shared" si="5"/>
        <v>228800</v>
      </c>
      <c r="AF23" s="1273">
        <v>9</v>
      </c>
      <c r="AG23" s="213">
        <v>2.75</v>
      </c>
      <c r="AH23" s="102">
        <v>1</v>
      </c>
      <c r="AI23" s="194">
        <v>228800</v>
      </c>
      <c r="AJ23" s="194">
        <v>0</v>
      </c>
      <c r="AK23" s="194"/>
      <c r="AL23" s="213">
        <f t="shared" si="6"/>
        <v>228800</v>
      </c>
    </row>
    <row r="24" spans="1:38" s="5" customFormat="1" ht="40.5">
      <c r="A24" s="194">
        <v>15</v>
      </c>
      <c r="B24" s="102" t="s">
        <v>759</v>
      </c>
      <c r="C24" s="102"/>
      <c r="D24" s="194"/>
      <c r="E24" s="1116" t="s">
        <v>1564</v>
      </c>
      <c r="F24" s="213" t="s">
        <v>1129</v>
      </c>
      <c r="G24" s="1273">
        <v>7</v>
      </c>
      <c r="H24" s="213">
        <v>2.66</v>
      </c>
      <c r="I24" s="102">
        <v>1</v>
      </c>
      <c r="J24" s="194">
        <v>221312</v>
      </c>
      <c r="K24" s="194">
        <v>0</v>
      </c>
      <c r="L24" s="194"/>
      <c r="M24" s="213">
        <f t="shared" si="1"/>
        <v>221312</v>
      </c>
      <c r="N24" s="213">
        <v>2.66</v>
      </c>
      <c r="O24" s="102">
        <v>1</v>
      </c>
      <c r="P24" s="194">
        <v>221312</v>
      </c>
      <c r="Q24" s="194">
        <v>0</v>
      </c>
      <c r="R24" s="194"/>
      <c r="S24" s="213">
        <f t="shared" si="2"/>
        <v>221312</v>
      </c>
      <c r="T24" s="213">
        <f t="shared" si="3"/>
        <v>0</v>
      </c>
      <c r="U24" s="213">
        <f t="shared" si="3"/>
        <v>0</v>
      </c>
      <c r="V24" s="213">
        <f t="shared" si="3"/>
        <v>0</v>
      </c>
      <c r="W24" s="213">
        <f t="shared" si="3"/>
        <v>0</v>
      </c>
      <c r="X24" s="213">
        <f t="shared" si="4"/>
        <v>0</v>
      </c>
      <c r="Y24" s="1273">
        <v>8</v>
      </c>
      <c r="Z24" s="213">
        <v>2.75</v>
      </c>
      <c r="AA24" s="102">
        <v>1</v>
      </c>
      <c r="AB24" s="194">
        <v>228800</v>
      </c>
      <c r="AC24" s="194">
        <v>0</v>
      </c>
      <c r="AD24" s="194"/>
      <c r="AE24" s="213">
        <f t="shared" si="5"/>
        <v>228800</v>
      </c>
      <c r="AF24" s="1273">
        <v>9</v>
      </c>
      <c r="AG24" s="213">
        <v>2.75</v>
      </c>
      <c r="AH24" s="102">
        <v>1</v>
      </c>
      <c r="AI24" s="194">
        <v>228800</v>
      </c>
      <c r="AJ24" s="194">
        <v>0</v>
      </c>
      <c r="AK24" s="194"/>
      <c r="AL24" s="213">
        <f t="shared" si="6"/>
        <v>228800</v>
      </c>
    </row>
    <row r="25" spans="1:38" s="5" customFormat="1" ht="40.5">
      <c r="A25" s="194">
        <v>16</v>
      </c>
      <c r="B25" s="102" t="s">
        <v>759</v>
      </c>
      <c r="C25" s="102"/>
      <c r="D25" s="194"/>
      <c r="E25" s="1116" t="s">
        <v>1564</v>
      </c>
      <c r="F25" s="213" t="s">
        <v>1129</v>
      </c>
      <c r="G25" s="1273">
        <v>7</v>
      </c>
      <c r="H25" s="213">
        <v>2.66</v>
      </c>
      <c r="I25" s="102">
        <v>1</v>
      </c>
      <c r="J25" s="194">
        <v>221312</v>
      </c>
      <c r="K25" s="194">
        <v>0</v>
      </c>
      <c r="L25" s="194"/>
      <c r="M25" s="213">
        <f t="shared" si="1"/>
        <v>221312</v>
      </c>
      <c r="N25" s="213">
        <v>2.66</v>
      </c>
      <c r="O25" s="102">
        <v>1</v>
      </c>
      <c r="P25" s="194">
        <v>221312</v>
      </c>
      <c r="Q25" s="194">
        <v>0</v>
      </c>
      <c r="R25" s="194"/>
      <c r="S25" s="213">
        <f t="shared" si="2"/>
        <v>221312</v>
      </c>
      <c r="T25" s="213">
        <f t="shared" si="3"/>
        <v>0</v>
      </c>
      <c r="U25" s="213">
        <f t="shared" si="3"/>
        <v>0</v>
      </c>
      <c r="V25" s="213">
        <f t="shared" si="3"/>
        <v>0</v>
      </c>
      <c r="W25" s="213">
        <f t="shared" si="3"/>
        <v>0</v>
      </c>
      <c r="X25" s="213">
        <f t="shared" si="4"/>
        <v>0</v>
      </c>
      <c r="Y25" s="1273">
        <v>8</v>
      </c>
      <c r="Z25" s="213">
        <v>2.75</v>
      </c>
      <c r="AA25" s="102">
        <v>1</v>
      </c>
      <c r="AB25" s="194">
        <v>228800</v>
      </c>
      <c r="AC25" s="194">
        <v>0</v>
      </c>
      <c r="AD25" s="194"/>
      <c r="AE25" s="213">
        <f t="shared" si="5"/>
        <v>228800</v>
      </c>
      <c r="AF25" s="1273">
        <v>9</v>
      </c>
      <c r="AG25" s="213">
        <v>2.75</v>
      </c>
      <c r="AH25" s="102">
        <v>1</v>
      </c>
      <c r="AI25" s="194">
        <v>228800</v>
      </c>
      <c r="AJ25" s="194">
        <v>0</v>
      </c>
      <c r="AK25" s="194"/>
      <c r="AL25" s="213">
        <f t="shared" si="6"/>
        <v>228800</v>
      </c>
    </row>
    <row r="26" spans="1:38" s="5" customFormat="1" ht="40.5">
      <c r="A26" s="194">
        <v>17</v>
      </c>
      <c r="B26" s="102" t="s">
        <v>4400</v>
      </c>
      <c r="C26" s="102" t="s">
        <v>5282</v>
      </c>
      <c r="D26" s="194" t="s">
        <v>5624</v>
      </c>
      <c r="E26" s="1116" t="s">
        <v>1566</v>
      </c>
      <c r="F26" s="213" t="s">
        <v>984</v>
      </c>
      <c r="G26" s="1273">
        <v>5</v>
      </c>
      <c r="H26" s="213">
        <v>4.41</v>
      </c>
      <c r="I26" s="102">
        <v>1</v>
      </c>
      <c r="J26" s="194">
        <v>366912</v>
      </c>
      <c r="K26" s="194">
        <v>0</v>
      </c>
      <c r="L26" s="194"/>
      <c r="M26" s="213">
        <f t="shared" si="1"/>
        <v>366912</v>
      </c>
      <c r="N26" s="213">
        <v>4.41</v>
      </c>
      <c r="O26" s="102">
        <v>1</v>
      </c>
      <c r="P26" s="194">
        <v>366912</v>
      </c>
      <c r="Q26" s="194">
        <v>0</v>
      </c>
      <c r="R26" s="194"/>
      <c r="S26" s="213">
        <f t="shared" si="2"/>
        <v>366912</v>
      </c>
      <c r="T26" s="213">
        <f t="shared" ref="T26:W41" si="7">I26-O26</f>
        <v>0</v>
      </c>
      <c r="U26" s="213">
        <f t="shared" si="7"/>
        <v>0</v>
      </c>
      <c r="V26" s="213">
        <f t="shared" si="7"/>
        <v>0</v>
      </c>
      <c r="W26" s="213">
        <f t="shared" si="7"/>
        <v>0</v>
      </c>
      <c r="X26" s="213">
        <f t="shared" si="4"/>
        <v>0</v>
      </c>
      <c r="Y26" s="1273">
        <v>6</v>
      </c>
      <c r="Z26" s="213">
        <v>4.55</v>
      </c>
      <c r="AA26" s="102">
        <v>1</v>
      </c>
      <c r="AB26" s="194">
        <v>378560</v>
      </c>
      <c r="AC26" s="194">
        <v>0</v>
      </c>
      <c r="AD26" s="194"/>
      <c r="AE26" s="213">
        <f t="shared" si="5"/>
        <v>378560</v>
      </c>
      <c r="AF26" s="1273">
        <v>7</v>
      </c>
      <c r="AG26" s="213">
        <v>4.55</v>
      </c>
      <c r="AH26" s="102">
        <v>1</v>
      </c>
      <c r="AI26" s="194">
        <v>378560</v>
      </c>
      <c r="AJ26" s="194">
        <v>0</v>
      </c>
      <c r="AK26" s="194"/>
      <c r="AL26" s="213">
        <f t="shared" si="6"/>
        <v>378560</v>
      </c>
    </row>
    <row r="27" spans="1:38" s="5" customFormat="1" ht="40.5">
      <c r="A27" s="194">
        <v>18</v>
      </c>
      <c r="B27" s="102" t="s">
        <v>4401</v>
      </c>
      <c r="C27" s="102" t="s">
        <v>5282</v>
      </c>
      <c r="D27" s="194" t="s">
        <v>5625</v>
      </c>
      <c r="E27" s="1116" t="s">
        <v>1568</v>
      </c>
      <c r="F27" s="213" t="s">
        <v>1115</v>
      </c>
      <c r="G27" s="1273">
        <v>4</v>
      </c>
      <c r="H27" s="213">
        <v>3.02</v>
      </c>
      <c r="I27" s="102">
        <v>1</v>
      </c>
      <c r="J27" s="194">
        <v>251264</v>
      </c>
      <c r="K27" s="194">
        <v>0</v>
      </c>
      <c r="L27" s="194"/>
      <c r="M27" s="213">
        <f t="shared" si="1"/>
        <v>251264</v>
      </c>
      <c r="N27" s="213">
        <v>2.92</v>
      </c>
      <c r="O27" s="102">
        <v>1</v>
      </c>
      <c r="P27" s="194">
        <v>242944</v>
      </c>
      <c r="Q27" s="194">
        <v>0</v>
      </c>
      <c r="R27" s="194"/>
      <c r="S27" s="213">
        <f t="shared" si="2"/>
        <v>242944</v>
      </c>
      <c r="T27" s="213">
        <f t="shared" si="7"/>
        <v>0</v>
      </c>
      <c r="U27" s="213">
        <f t="shared" si="7"/>
        <v>8320</v>
      </c>
      <c r="V27" s="213">
        <f t="shared" si="7"/>
        <v>0</v>
      </c>
      <c r="W27" s="213">
        <f t="shared" si="7"/>
        <v>0</v>
      </c>
      <c r="X27" s="213">
        <f t="shared" si="4"/>
        <v>8320</v>
      </c>
      <c r="Y27" s="1273">
        <v>5</v>
      </c>
      <c r="Z27" s="213">
        <v>3.02</v>
      </c>
      <c r="AA27" s="102">
        <v>1</v>
      </c>
      <c r="AB27" s="194">
        <v>251264</v>
      </c>
      <c r="AC27" s="194">
        <v>0</v>
      </c>
      <c r="AD27" s="194"/>
      <c r="AE27" s="213">
        <f t="shared" si="5"/>
        <v>251264</v>
      </c>
      <c r="AF27" s="1273">
        <v>6</v>
      </c>
      <c r="AG27" s="213">
        <v>3.11</v>
      </c>
      <c r="AH27" s="102">
        <v>1</v>
      </c>
      <c r="AI27" s="194">
        <v>258752</v>
      </c>
      <c r="AJ27" s="194">
        <v>0</v>
      </c>
      <c r="AK27" s="194"/>
      <c r="AL27" s="213">
        <f t="shared" si="6"/>
        <v>258752</v>
      </c>
    </row>
    <row r="28" spans="1:38" s="5" customFormat="1" ht="40.5">
      <c r="A28" s="194">
        <v>19</v>
      </c>
      <c r="B28" s="102" t="s">
        <v>1565</v>
      </c>
      <c r="C28" s="102" t="s">
        <v>5282</v>
      </c>
      <c r="D28" s="194" t="s">
        <v>5620</v>
      </c>
      <c r="E28" s="1116" t="s">
        <v>1568</v>
      </c>
      <c r="F28" s="213" t="s">
        <v>1115</v>
      </c>
      <c r="G28" s="1273">
        <v>4</v>
      </c>
      <c r="H28" s="213">
        <v>3.02</v>
      </c>
      <c r="I28" s="102">
        <v>1</v>
      </c>
      <c r="J28" s="194">
        <v>251264</v>
      </c>
      <c r="K28" s="194">
        <v>0</v>
      </c>
      <c r="L28" s="194"/>
      <c r="M28" s="213">
        <f t="shared" si="1"/>
        <v>251264</v>
      </c>
      <c r="N28" s="213">
        <v>2.92</v>
      </c>
      <c r="O28" s="102">
        <v>1</v>
      </c>
      <c r="P28" s="194">
        <v>242944</v>
      </c>
      <c r="Q28" s="194">
        <v>0</v>
      </c>
      <c r="R28" s="194"/>
      <c r="S28" s="213">
        <f t="shared" si="2"/>
        <v>242944</v>
      </c>
      <c r="T28" s="213">
        <f t="shared" si="7"/>
        <v>0</v>
      </c>
      <c r="U28" s="213">
        <f t="shared" si="7"/>
        <v>8320</v>
      </c>
      <c r="V28" s="213">
        <f t="shared" si="7"/>
        <v>0</v>
      </c>
      <c r="W28" s="213">
        <f t="shared" si="7"/>
        <v>0</v>
      </c>
      <c r="X28" s="213">
        <f t="shared" si="4"/>
        <v>8320</v>
      </c>
      <c r="Y28" s="1273">
        <v>5</v>
      </c>
      <c r="Z28" s="213">
        <v>3.02</v>
      </c>
      <c r="AA28" s="102">
        <v>1</v>
      </c>
      <c r="AB28" s="194">
        <v>251264</v>
      </c>
      <c r="AC28" s="194">
        <v>0</v>
      </c>
      <c r="AD28" s="194"/>
      <c r="AE28" s="213">
        <f t="shared" si="5"/>
        <v>251264</v>
      </c>
      <c r="AF28" s="1273">
        <v>6</v>
      </c>
      <c r="AG28" s="213">
        <v>3.11</v>
      </c>
      <c r="AH28" s="102">
        <v>1</v>
      </c>
      <c r="AI28" s="194">
        <v>258752</v>
      </c>
      <c r="AJ28" s="194">
        <v>0</v>
      </c>
      <c r="AK28" s="194"/>
      <c r="AL28" s="213">
        <f t="shared" si="6"/>
        <v>258752</v>
      </c>
    </row>
    <row r="29" spans="1:38" s="5" customFormat="1" ht="40.5">
      <c r="A29" s="194">
        <v>20</v>
      </c>
      <c r="B29" s="102" t="s">
        <v>5626</v>
      </c>
      <c r="C29" s="102" t="s">
        <v>5282</v>
      </c>
      <c r="D29" s="194" t="s">
        <v>5627</v>
      </c>
      <c r="E29" s="1116" t="s">
        <v>1569</v>
      </c>
      <c r="F29" s="213" t="s">
        <v>1129</v>
      </c>
      <c r="G29" s="1273">
        <v>3</v>
      </c>
      <c r="H29" s="213">
        <v>2.5</v>
      </c>
      <c r="I29" s="102">
        <v>1</v>
      </c>
      <c r="J29" s="194">
        <v>208000</v>
      </c>
      <c r="K29" s="194">
        <v>0</v>
      </c>
      <c r="L29" s="194"/>
      <c r="M29" s="213">
        <f t="shared" si="1"/>
        <v>208000</v>
      </c>
      <c r="N29" s="213">
        <v>2.4300000000000002</v>
      </c>
      <c r="O29" s="102">
        <v>1</v>
      </c>
      <c r="P29" s="194">
        <v>202176</v>
      </c>
      <c r="Q29" s="194">
        <v>0</v>
      </c>
      <c r="R29" s="194"/>
      <c r="S29" s="213">
        <f t="shared" si="2"/>
        <v>202176</v>
      </c>
      <c r="T29" s="213">
        <f t="shared" si="7"/>
        <v>0</v>
      </c>
      <c r="U29" s="213">
        <f t="shared" si="7"/>
        <v>5824</v>
      </c>
      <c r="V29" s="213">
        <f t="shared" si="7"/>
        <v>0</v>
      </c>
      <c r="W29" s="213">
        <f t="shared" si="7"/>
        <v>0</v>
      </c>
      <c r="X29" s="213">
        <f t="shared" si="4"/>
        <v>5824</v>
      </c>
      <c r="Y29" s="1273">
        <v>4</v>
      </c>
      <c r="Z29" s="213">
        <v>2.58</v>
      </c>
      <c r="AA29" s="102">
        <v>1</v>
      </c>
      <c r="AB29" s="194">
        <v>214656</v>
      </c>
      <c r="AC29" s="194">
        <v>0</v>
      </c>
      <c r="AD29" s="194"/>
      <c r="AE29" s="213">
        <f t="shared" si="5"/>
        <v>214656</v>
      </c>
      <c r="AF29" s="1273">
        <v>5</v>
      </c>
      <c r="AG29" s="213">
        <v>2.58</v>
      </c>
      <c r="AH29" s="102">
        <v>1</v>
      </c>
      <c r="AI29" s="194">
        <v>214656</v>
      </c>
      <c r="AJ29" s="194">
        <v>0</v>
      </c>
      <c r="AK29" s="194"/>
      <c r="AL29" s="213">
        <f t="shared" si="6"/>
        <v>214656</v>
      </c>
    </row>
    <row r="30" spans="1:38" s="5" customFormat="1" ht="40.5">
      <c r="A30" s="194">
        <v>21</v>
      </c>
      <c r="B30" s="102" t="s">
        <v>5628</v>
      </c>
      <c r="C30" s="102" t="s">
        <v>5282</v>
      </c>
      <c r="D30" s="194" t="s">
        <v>5629</v>
      </c>
      <c r="E30" s="1116" t="s">
        <v>1569</v>
      </c>
      <c r="F30" s="213" t="s">
        <v>1129</v>
      </c>
      <c r="G30" s="1273">
        <v>3</v>
      </c>
      <c r="H30" s="213">
        <v>2.5</v>
      </c>
      <c r="I30" s="102">
        <v>1</v>
      </c>
      <c r="J30" s="194">
        <v>208000</v>
      </c>
      <c r="K30" s="194">
        <v>0</v>
      </c>
      <c r="L30" s="194"/>
      <c r="M30" s="213">
        <f t="shared" si="1"/>
        <v>208000</v>
      </c>
      <c r="N30" s="213">
        <v>2.4300000000000002</v>
      </c>
      <c r="O30" s="102">
        <v>1</v>
      </c>
      <c r="P30" s="194">
        <v>202176</v>
      </c>
      <c r="Q30" s="194">
        <v>0</v>
      </c>
      <c r="R30" s="194"/>
      <c r="S30" s="213">
        <f t="shared" si="2"/>
        <v>202176</v>
      </c>
      <c r="T30" s="213">
        <f t="shared" si="7"/>
        <v>0</v>
      </c>
      <c r="U30" s="213">
        <f t="shared" si="7"/>
        <v>5824</v>
      </c>
      <c r="V30" s="213">
        <f t="shared" si="7"/>
        <v>0</v>
      </c>
      <c r="W30" s="213">
        <f t="shared" si="7"/>
        <v>0</v>
      </c>
      <c r="X30" s="213">
        <f t="shared" si="4"/>
        <v>5824</v>
      </c>
      <c r="Y30" s="1273">
        <v>4</v>
      </c>
      <c r="Z30" s="213">
        <v>2.58</v>
      </c>
      <c r="AA30" s="102">
        <v>1</v>
      </c>
      <c r="AB30" s="194">
        <v>214656</v>
      </c>
      <c r="AC30" s="194">
        <v>0</v>
      </c>
      <c r="AD30" s="194"/>
      <c r="AE30" s="213">
        <f t="shared" si="5"/>
        <v>214656</v>
      </c>
      <c r="AF30" s="1273">
        <v>5</v>
      </c>
      <c r="AG30" s="213">
        <v>2.58</v>
      </c>
      <c r="AH30" s="102">
        <v>1</v>
      </c>
      <c r="AI30" s="194">
        <v>214656</v>
      </c>
      <c r="AJ30" s="194">
        <v>0</v>
      </c>
      <c r="AK30" s="194"/>
      <c r="AL30" s="213">
        <f t="shared" si="6"/>
        <v>214656</v>
      </c>
    </row>
    <row r="31" spans="1:38" s="5" customFormat="1" ht="54">
      <c r="A31" s="194">
        <v>22</v>
      </c>
      <c r="B31" s="102" t="s">
        <v>5638</v>
      </c>
      <c r="C31" s="102" t="s">
        <v>5282</v>
      </c>
      <c r="D31" s="194" t="s">
        <v>5635</v>
      </c>
      <c r="E31" s="1116" t="s">
        <v>1570</v>
      </c>
      <c r="F31" s="213" t="s">
        <v>990</v>
      </c>
      <c r="G31" s="1273">
        <v>21</v>
      </c>
      <c r="H31" s="213">
        <v>2.2799999999999998</v>
      </c>
      <c r="I31" s="102">
        <v>1</v>
      </c>
      <c r="J31" s="194">
        <v>189695.99999999997</v>
      </c>
      <c r="K31" s="194">
        <v>0</v>
      </c>
      <c r="L31" s="194"/>
      <c r="M31" s="213">
        <f t="shared" si="1"/>
        <v>189695.99999999997</v>
      </c>
      <c r="N31" s="213">
        <v>2.2799999999999998</v>
      </c>
      <c r="O31" s="102">
        <v>1</v>
      </c>
      <c r="P31" s="194">
        <v>189695.99999999997</v>
      </c>
      <c r="Q31" s="194">
        <v>0</v>
      </c>
      <c r="R31" s="194"/>
      <c r="S31" s="213">
        <f t="shared" si="2"/>
        <v>189695.99999999997</v>
      </c>
      <c r="T31" s="213">
        <f t="shared" si="7"/>
        <v>0</v>
      </c>
      <c r="U31" s="213">
        <f t="shared" si="7"/>
        <v>0</v>
      </c>
      <c r="V31" s="213">
        <f t="shared" si="7"/>
        <v>0</v>
      </c>
      <c r="W31" s="213">
        <f t="shared" si="7"/>
        <v>0</v>
      </c>
      <c r="X31" s="213">
        <f t="shared" si="4"/>
        <v>0</v>
      </c>
      <c r="Y31" s="1273">
        <v>22</v>
      </c>
      <c r="Z31" s="213">
        <v>2.2799999999999998</v>
      </c>
      <c r="AA31" s="102">
        <v>1</v>
      </c>
      <c r="AB31" s="194">
        <v>189695.99999999997</v>
      </c>
      <c r="AC31" s="194">
        <v>0</v>
      </c>
      <c r="AD31" s="194"/>
      <c r="AE31" s="213">
        <f t="shared" si="5"/>
        <v>189695.99999999997</v>
      </c>
      <c r="AF31" s="1273">
        <v>23</v>
      </c>
      <c r="AG31" s="213">
        <v>2.2799999999999998</v>
      </c>
      <c r="AH31" s="102">
        <v>1</v>
      </c>
      <c r="AI31" s="194">
        <v>189695.99999999997</v>
      </c>
      <c r="AJ31" s="194">
        <v>0</v>
      </c>
      <c r="AK31" s="194"/>
      <c r="AL31" s="213">
        <f t="shared" si="6"/>
        <v>189695.99999999997</v>
      </c>
    </row>
    <row r="32" spans="1:38" s="5" customFormat="1">
      <c r="A32" s="194">
        <v>23</v>
      </c>
      <c r="B32" s="102" t="s">
        <v>1567</v>
      </c>
      <c r="C32" s="102" t="s">
        <v>5282</v>
      </c>
      <c r="D32" s="194" t="s">
        <v>5629</v>
      </c>
      <c r="E32" s="1116" t="s">
        <v>1078</v>
      </c>
      <c r="F32" s="213" t="s">
        <v>988</v>
      </c>
      <c r="G32" s="1273">
        <v>6</v>
      </c>
      <c r="H32" s="213">
        <v>3.76</v>
      </c>
      <c r="I32" s="102">
        <v>1</v>
      </c>
      <c r="J32" s="194">
        <v>312832</v>
      </c>
      <c r="K32" s="194">
        <v>0</v>
      </c>
      <c r="L32" s="194"/>
      <c r="M32" s="213">
        <f t="shared" si="1"/>
        <v>312832</v>
      </c>
      <c r="N32" s="213">
        <v>3.64</v>
      </c>
      <c r="O32" s="102">
        <v>1</v>
      </c>
      <c r="P32" s="194">
        <v>302848</v>
      </c>
      <c r="Q32" s="194">
        <v>0</v>
      </c>
      <c r="R32" s="194"/>
      <c r="S32" s="213">
        <f t="shared" si="2"/>
        <v>302848</v>
      </c>
      <c r="T32" s="213">
        <f t="shared" si="7"/>
        <v>0</v>
      </c>
      <c r="U32" s="213">
        <f t="shared" si="7"/>
        <v>9984</v>
      </c>
      <c r="V32" s="213">
        <f t="shared" si="7"/>
        <v>0</v>
      </c>
      <c r="W32" s="213">
        <f t="shared" si="7"/>
        <v>0</v>
      </c>
      <c r="X32" s="213">
        <f t="shared" si="4"/>
        <v>9984</v>
      </c>
      <c r="Y32" s="1273">
        <v>7</v>
      </c>
      <c r="Z32" s="213">
        <v>3.76</v>
      </c>
      <c r="AA32" s="102">
        <v>1</v>
      </c>
      <c r="AB32" s="194">
        <v>312832</v>
      </c>
      <c r="AC32" s="194">
        <v>0</v>
      </c>
      <c r="AD32" s="194"/>
      <c r="AE32" s="213">
        <f t="shared" si="5"/>
        <v>312832</v>
      </c>
      <c r="AF32" s="1273">
        <v>8</v>
      </c>
      <c r="AG32" s="213">
        <v>3.88</v>
      </c>
      <c r="AH32" s="102">
        <v>1</v>
      </c>
      <c r="AI32" s="194">
        <v>322816</v>
      </c>
      <c r="AJ32" s="194">
        <v>0</v>
      </c>
      <c r="AK32" s="194"/>
      <c r="AL32" s="213">
        <f t="shared" si="6"/>
        <v>322816</v>
      </c>
    </row>
    <row r="33" spans="1:38" s="5" customFormat="1" ht="27">
      <c r="A33" s="194">
        <v>24</v>
      </c>
      <c r="B33" s="102" t="s">
        <v>759</v>
      </c>
      <c r="C33" s="102"/>
      <c r="D33" s="194"/>
      <c r="E33" s="1116" t="s">
        <v>1571</v>
      </c>
      <c r="F33" s="213" t="s">
        <v>1129</v>
      </c>
      <c r="G33" s="1273">
        <v>7</v>
      </c>
      <c r="H33" s="213">
        <v>2.66</v>
      </c>
      <c r="I33" s="102">
        <v>1</v>
      </c>
      <c r="J33" s="194">
        <v>221312</v>
      </c>
      <c r="K33" s="194">
        <v>0</v>
      </c>
      <c r="L33" s="194"/>
      <c r="M33" s="213">
        <f t="shared" si="1"/>
        <v>221312</v>
      </c>
      <c r="N33" s="213">
        <v>2.66</v>
      </c>
      <c r="O33" s="102">
        <v>1</v>
      </c>
      <c r="P33" s="194">
        <v>221312</v>
      </c>
      <c r="Q33" s="194">
        <v>0</v>
      </c>
      <c r="R33" s="194"/>
      <c r="S33" s="213">
        <f t="shared" si="2"/>
        <v>221312</v>
      </c>
      <c r="T33" s="213">
        <f t="shared" si="7"/>
        <v>0</v>
      </c>
      <c r="U33" s="213">
        <f t="shared" si="7"/>
        <v>0</v>
      </c>
      <c r="V33" s="213">
        <f t="shared" si="7"/>
        <v>0</v>
      </c>
      <c r="W33" s="213">
        <f t="shared" si="7"/>
        <v>0</v>
      </c>
      <c r="X33" s="213">
        <f t="shared" si="4"/>
        <v>0</v>
      </c>
      <c r="Y33" s="1273">
        <v>8</v>
      </c>
      <c r="Z33" s="213">
        <v>2.75</v>
      </c>
      <c r="AA33" s="102">
        <v>1</v>
      </c>
      <c r="AB33" s="194">
        <v>228800</v>
      </c>
      <c r="AC33" s="194">
        <v>0</v>
      </c>
      <c r="AD33" s="194"/>
      <c r="AE33" s="213">
        <f t="shared" si="5"/>
        <v>228800</v>
      </c>
      <c r="AF33" s="1273">
        <v>9</v>
      </c>
      <c r="AG33" s="213">
        <v>2.75</v>
      </c>
      <c r="AH33" s="102">
        <v>1</v>
      </c>
      <c r="AI33" s="194">
        <v>228800</v>
      </c>
      <c r="AJ33" s="194">
        <v>0</v>
      </c>
      <c r="AK33" s="194"/>
      <c r="AL33" s="213">
        <f t="shared" si="6"/>
        <v>228800</v>
      </c>
    </row>
    <row r="34" spans="1:38" s="5" customFormat="1" ht="81">
      <c r="A34" s="194">
        <v>25</v>
      </c>
      <c r="B34" s="102" t="s">
        <v>4403</v>
      </c>
      <c r="C34" s="102" t="s">
        <v>5283</v>
      </c>
      <c r="D34" s="194" t="s">
        <v>5639</v>
      </c>
      <c r="E34" s="1116" t="s">
        <v>4404</v>
      </c>
      <c r="F34" s="213" t="s">
        <v>984</v>
      </c>
      <c r="G34" s="1273">
        <v>5</v>
      </c>
      <c r="H34" s="213">
        <v>4.41</v>
      </c>
      <c r="I34" s="102">
        <v>1</v>
      </c>
      <c r="J34" s="194">
        <v>366912</v>
      </c>
      <c r="K34" s="194">
        <v>0</v>
      </c>
      <c r="L34" s="194"/>
      <c r="M34" s="213">
        <f t="shared" si="1"/>
        <v>366912</v>
      </c>
      <c r="N34" s="213">
        <v>4.41</v>
      </c>
      <c r="O34" s="102">
        <v>1</v>
      </c>
      <c r="P34" s="194">
        <v>366912</v>
      </c>
      <c r="Q34" s="194">
        <v>0</v>
      </c>
      <c r="R34" s="194"/>
      <c r="S34" s="213">
        <f t="shared" si="2"/>
        <v>366912</v>
      </c>
      <c r="T34" s="213">
        <f t="shared" si="7"/>
        <v>0</v>
      </c>
      <c r="U34" s="213">
        <f t="shared" si="7"/>
        <v>0</v>
      </c>
      <c r="V34" s="213">
        <f t="shared" si="7"/>
        <v>0</v>
      </c>
      <c r="W34" s="213">
        <f t="shared" si="7"/>
        <v>0</v>
      </c>
      <c r="X34" s="213">
        <f t="shared" si="4"/>
        <v>0</v>
      </c>
      <c r="Y34" s="1273">
        <v>6</v>
      </c>
      <c r="Z34" s="213">
        <v>4.55</v>
      </c>
      <c r="AA34" s="102">
        <v>1</v>
      </c>
      <c r="AB34" s="194">
        <v>378560</v>
      </c>
      <c r="AC34" s="194">
        <v>0</v>
      </c>
      <c r="AD34" s="194"/>
      <c r="AE34" s="213">
        <f t="shared" si="5"/>
        <v>378560</v>
      </c>
      <c r="AF34" s="1273">
        <v>7</v>
      </c>
      <c r="AG34" s="213">
        <v>4.55</v>
      </c>
      <c r="AH34" s="102">
        <v>1</v>
      </c>
      <c r="AI34" s="194">
        <v>378560</v>
      </c>
      <c r="AJ34" s="194">
        <v>0</v>
      </c>
      <c r="AK34" s="194"/>
      <c r="AL34" s="213">
        <f t="shared" si="6"/>
        <v>378560</v>
      </c>
    </row>
    <row r="35" spans="1:38" s="5" customFormat="1">
      <c r="A35" s="194">
        <v>26</v>
      </c>
      <c r="B35" s="102" t="s">
        <v>1603</v>
      </c>
      <c r="C35" s="102" t="s">
        <v>5283</v>
      </c>
      <c r="D35" s="194" t="s">
        <v>5640</v>
      </c>
      <c r="E35" s="1116" t="s">
        <v>1572</v>
      </c>
      <c r="F35" s="213" t="s">
        <v>6962</v>
      </c>
      <c r="G35" s="1273">
        <v>7</v>
      </c>
      <c r="H35" s="213">
        <v>2.2799999999999998</v>
      </c>
      <c r="I35" s="102">
        <v>1</v>
      </c>
      <c r="J35" s="194">
        <v>189695.99999999997</v>
      </c>
      <c r="K35" s="194">
        <v>0</v>
      </c>
      <c r="L35" s="194"/>
      <c r="M35" s="213">
        <f t="shared" si="1"/>
        <v>189695.99999999997</v>
      </c>
      <c r="N35" s="213">
        <v>2.2799999999999998</v>
      </c>
      <c r="O35" s="102">
        <v>1</v>
      </c>
      <c r="P35" s="194">
        <v>189695.99999999997</v>
      </c>
      <c r="Q35" s="194">
        <v>0</v>
      </c>
      <c r="R35" s="194"/>
      <c r="S35" s="213">
        <f t="shared" si="2"/>
        <v>189695.99999999997</v>
      </c>
      <c r="T35" s="213">
        <f t="shared" si="7"/>
        <v>0</v>
      </c>
      <c r="U35" s="213">
        <f t="shared" si="7"/>
        <v>0</v>
      </c>
      <c r="V35" s="213">
        <f t="shared" si="7"/>
        <v>0</v>
      </c>
      <c r="W35" s="213">
        <f t="shared" si="7"/>
        <v>0</v>
      </c>
      <c r="X35" s="213">
        <f t="shared" si="4"/>
        <v>0</v>
      </c>
      <c r="Y35" s="1273">
        <v>8</v>
      </c>
      <c r="Z35" s="213">
        <v>2.35</v>
      </c>
      <c r="AA35" s="102">
        <v>1</v>
      </c>
      <c r="AB35" s="194">
        <v>195520</v>
      </c>
      <c r="AC35" s="194">
        <v>0</v>
      </c>
      <c r="AD35" s="194"/>
      <c r="AE35" s="213">
        <f t="shared" si="5"/>
        <v>195520</v>
      </c>
      <c r="AF35" s="1273">
        <v>9</v>
      </c>
      <c r="AG35" s="213">
        <v>2.35</v>
      </c>
      <c r="AH35" s="102">
        <v>1</v>
      </c>
      <c r="AI35" s="194">
        <v>195520</v>
      </c>
      <c r="AJ35" s="194">
        <v>0</v>
      </c>
      <c r="AK35" s="194"/>
      <c r="AL35" s="213">
        <f t="shared" si="6"/>
        <v>195520</v>
      </c>
    </row>
    <row r="36" spans="1:38" s="5" customFormat="1">
      <c r="A36" s="194">
        <v>27</v>
      </c>
      <c r="B36" s="102" t="s">
        <v>4405</v>
      </c>
      <c r="C36" s="102" t="s">
        <v>5283</v>
      </c>
      <c r="D36" s="194" t="s">
        <v>5641</v>
      </c>
      <c r="E36" s="1116" t="s">
        <v>1572</v>
      </c>
      <c r="F36" s="213" t="s">
        <v>6962</v>
      </c>
      <c r="G36" s="1273">
        <v>7</v>
      </c>
      <c r="H36" s="213">
        <v>2.2799999999999998</v>
      </c>
      <c r="I36" s="102">
        <v>1</v>
      </c>
      <c r="J36" s="194">
        <v>189695.99999999997</v>
      </c>
      <c r="K36" s="194">
        <v>0</v>
      </c>
      <c r="L36" s="194"/>
      <c r="M36" s="213">
        <f t="shared" si="1"/>
        <v>189695.99999999997</v>
      </c>
      <c r="N36" s="213">
        <v>2.2799999999999998</v>
      </c>
      <c r="O36" s="102">
        <v>1</v>
      </c>
      <c r="P36" s="194">
        <v>189695.99999999997</v>
      </c>
      <c r="Q36" s="194">
        <v>0</v>
      </c>
      <c r="R36" s="194"/>
      <c r="S36" s="213">
        <f t="shared" si="2"/>
        <v>189695.99999999997</v>
      </c>
      <c r="T36" s="213">
        <f t="shared" si="7"/>
        <v>0</v>
      </c>
      <c r="U36" s="213">
        <f t="shared" si="7"/>
        <v>0</v>
      </c>
      <c r="V36" s="213">
        <f t="shared" si="7"/>
        <v>0</v>
      </c>
      <c r="W36" s="213">
        <f t="shared" si="7"/>
        <v>0</v>
      </c>
      <c r="X36" s="213">
        <f t="shared" si="4"/>
        <v>0</v>
      </c>
      <c r="Y36" s="1273">
        <v>8</v>
      </c>
      <c r="Z36" s="213">
        <v>2.35</v>
      </c>
      <c r="AA36" s="102">
        <v>1</v>
      </c>
      <c r="AB36" s="194">
        <v>195520</v>
      </c>
      <c r="AC36" s="194">
        <v>0</v>
      </c>
      <c r="AD36" s="194"/>
      <c r="AE36" s="213">
        <f t="shared" si="5"/>
        <v>195520</v>
      </c>
      <c r="AF36" s="1273">
        <v>9</v>
      </c>
      <c r="AG36" s="213">
        <v>2.35</v>
      </c>
      <c r="AH36" s="102">
        <v>1</v>
      </c>
      <c r="AI36" s="194">
        <v>195520</v>
      </c>
      <c r="AJ36" s="194">
        <v>0</v>
      </c>
      <c r="AK36" s="194"/>
      <c r="AL36" s="213">
        <f t="shared" si="6"/>
        <v>195520</v>
      </c>
    </row>
    <row r="37" spans="1:38" s="5" customFormat="1">
      <c r="A37" s="194">
        <v>28</v>
      </c>
      <c r="B37" s="102" t="s">
        <v>1574</v>
      </c>
      <c r="C37" s="102" t="s">
        <v>5283</v>
      </c>
      <c r="D37" s="194" t="s">
        <v>5642</v>
      </c>
      <c r="E37" s="1116" t="s">
        <v>1572</v>
      </c>
      <c r="F37" s="213" t="s">
        <v>6962</v>
      </c>
      <c r="G37" s="1273">
        <v>5</v>
      </c>
      <c r="H37" s="213">
        <v>2.21</v>
      </c>
      <c r="I37" s="102">
        <v>1</v>
      </c>
      <c r="J37" s="194">
        <v>183872</v>
      </c>
      <c r="K37" s="194">
        <v>0</v>
      </c>
      <c r="L37" s="194"/>
      <c r="M37" s="213">
        <f t="shared" si="1"/>
        <v>183872</v>
      </c>
      <c r="N37" s="213">
        <v>2.21</v>
      </c>
      <c r="O37" s="102">
        <v>1</v>
      </c>
      <c r="P37" s="194">
        <v>183872</v>
      </c>
      <c r="Q37" s="194">
        <v>0</v>
      </c>
      <c r="R37" s="194"/>
      <c r="S37" s="213">
        <f t="shared" si="2"/>
        <v>183872</v>
      </c>
      <c r="T37" s="213">
        <f t="shared" si="7"/>
        <v>0</v>
      </c>
      <c r="U37" s="213">
        <f t="shared" si="7"/>
        <v>0</v>
      </c>
      <c r="V37" s="213">
        <f t="shared" si="7"/>
        <v>0</v>
      </c>
      <c r="W37" s="213">
        <f t="shared" si="7"/>
        <v>0</v>
      </c>
      <c r="X37" s="213">
        <f t="shared" si="4"/>
        <v>0</v>
      </c>
      <c r="Y37" s="1273">
        <v>6</v>
      </c>
      <c r="Z37" s="213">
        <v>2.2799999999999998</v>
      </c>
      <c r="AA37" s="102">
        <v>1</v>
      </c>
      <c r="AB37" s="194">
        <v>189695.99999999997</v>
      </c>
      <c r="AC37" s="194">
        <v>0</v>
      </c>
      <c r="AD37" s="194"/>
      <c r="AE37" s="213">
        <f t="shared" si="5"/>
        <v>189695.99999999997</v>
      </c>
      <c r="AF37" s="1273">
        <v>7</v>
      </c>
      <c r="AG37" s="213">
        <v>2.2799999999999998</v>
      </c>
      <c r="AH37" s="102">
        <v>1</v>
      </c>
      <c r="AI37" s="194">
        <v>189695.99999999997</v>
      </c>
      <c r="AJ37" s="194">
        <v>0</v>
      </c>
      <c r="AK37" s="194"/>
      <c r="AL37" s="213">
        <f t="shared" si="6"/>
        <v>189695.99999999997</v>
      </c>
    </row>
    <row r="38" spans="1:38" s="5" customFormat="1">
      <c r="A38" s="194">
        <v>29</v>
      </c>
      <c r="B38" s="102" t="s">
        <v>759</v>
      </c>
      <c r="C38" s="102"/>
      <c r="D38" s="194"/>
      <c r="E38" s="1116" t="s">
        <v>1572</v>
      </c>
      <c r="F38" s="213" t="s">
        <v>6962</v>
      </c>
      <c r="G38" s="1273">
        <v>7</v>
      </c>
      <c r="H38" s="213">
        <v>2.2799999999999998</v>
      </c>
      <c r="I38" s="102">
        <v>1</v>
      </c>
      <c r="J38" s="194">
        <v>189695.99999999997</v>
      </c>
      <c r="K38" s="194">
        <v>0</v>
      </c>
      <c r="L38" s="194"/>
      <c r="M38" s="213">
        <f t="shared" si="1"/>
        <v>189695.99999999997</v>
      </c>
      <c r="N38" s="213">
        <v>2.2799999999999998</v>
      </c>
      <c r="O38" s="102">
        <v>1</v>
      </c>
      <c r="P38" s="194">
        <v>189695.99999999997</v>
      </c>
      <c r="Q38" s="194">
        <v>0</v>
      </c>
      <c r="R38" s="194"/>
      <c r="S38" s="213">
        <f t="shared" si="2"/>
        <v>189695.99999999997</v>
      </c>
      <c r="T38" s="213">
        <f t="shared" si="7"/>
        <v>0</v>
      </c>
      <c r="U38" s="213">
        <f t="shared" si="7"/>
        <v>0</v>
      </c>
      <c r="V38" s="213">
        <f t="shared" si="7"/>
        <v>0</v>
      </c>
      <c r="W38" s="213">
        <f t="shared" si="7"/>
        <v>0</v>
      </c>
      <c r="X38" s="213">
        <f t="shared" si="4"/>
        <v>0</v>
      </c>
      <c r="Y38" s="1273">
        <v>8</v>
      </c>
      <c r="Z38" s="213">
        <v>2.35</v>
      </c>
      <c r="AA38" s="102">
        <v>1</v>
      </c>
      <c r="AB38" s="194">
        <v>195520</v>
      </c>
      <c r="AC38" s="194">
        <v>0</v>
      </c>
      <c r="AD38" s="194"/>
      <c r="AE38" s="213">
        <f t="shared" si="5"/>
        <v>195520</v>
      </c>
      <c r="AF38" s="1273">
        <v>9</v>
      </c>
      <c r="AG38" s="213">
        <v>2.35</v>
      </c>
      <c r="AH38" s="102">
        <v>1</v>
      </c>
      <c r="AI38" s="194">
        <v>195520</v>
      </c>
      <c r="AJ38" s="194">
        <v>0</v>
      </c>
      <c r="AK38" s="194"/>
      <c r="AL38" s="213">
        <f t="shared" si="6"/>
        <v>195520</v>
      </c>
    </row>
    <row r="39" spans="1:38" s="5" customFormat="1">
      <c r="A39" s="194">
        <v>30</v>
      </c>
      <c r="B39" s="102" t="s">
        <v>4477</v>
      </c>
      <c r="C39" s="102" t="s">
        <v>5283</v>
      </c>
      <c r="D39" s="194" t="s">
        <v>5645</v>
      </c>
      <c r="E39" s="1116" t="s">
        <v>527</v>
      </c>
      <c r="F39" s="213" t="s">
        <v>990</v>
      </c>
      <c r="G39" s="1273">
        <v>9</v>
      </c>
      <c r="H39" s="213">
        <v>2.02</v>
      </c>
      <c r="I39" s="102">
        <v>1</v>
      </c>
      <c r="J39" s="194">
        <v>168064</v>
      </c>
      <c r="K39" s="194">
        <v>0</v>
      </c>
      <c r="L39" s="194"/>
      <c r="M39" s="213">
        <f t="shared" si="1"/>
        <v>168064</v>
      </c>
      <c r="N39" s="213">
        <v>2.02</v>
      </c>
      <c r="O39" s="102">
        <v>1</v>
      </c>
      <c r="P39" s="194">
        <v>168064</v>
      </c>
      <c r="Q39" s="194">
        <v>0</v>
      </c>
      <c r="R39" s="194"/>
      <c r="S39" s="213">
        <f t="shared" si="2"/>
        <v>168064</v>
      </c>
      <c r="T39" s="213">
        <f t="shared" si="7"/>
        <v>0</v>
      </c>
      <c r="U39" s="213">
        <f t="shared" si="7"/>
        <v>0</v>
      </c>
      <c r="V39" s="213">
        <f t="shared" si="7"/>
        <v>0</v>
      </c>
      <c r="W39" s="213">
        <f t="shared" si="7"/>
        <v>0</v>
      </c>
      <c r="X39" s="213">
        <f t="shared" si="4"/>
        <v>0</v>
      </c>
      <c r="Y39" s="1273">
        <v>10</v>
      </c>
      <c r="Z39" s="213">
        <v>2.08</v>
      </c>
      <c r="AA39" s="102">
        <v>1</v>
      </c>
      <c r="AB39" s="194">
        <v>173056</v>
      </c>
      <c r="AC39" s="194">
        <v>0</v>
      </c>
      <c r="AD39" s="194"/>
      <c r="AE39" s="213">
        <f t="shared" si="5"/>
        <v>173056</v>
      </c>
      <c r="AF39" s="1273">
        <v>11</v>
      </c>
      <c r="AG39" s="213">
        <v>2.08</v>
      </c>
      <c r="AH39" s="102">
        <v>1</v>
      </c>
      <c r="AI39" s="194">
        <v>173056</v>
      </c>
      <c r="AJ39" s="194">
        <v>0</v>
      </c>
      <c r="AK39" s="194"/>
      <c r="AL39" s="213">
        <f t="shared" si="6"/>
        <v>173056</v>
      </c>
    </row>
    <row r="40" spans="1:38" s="5" customFormat="1">
      <c r="A40" s="194">
        <v>31</v>
      </c>
      <c r="B40" s="102" t="s">
        <v>1575</v>
      </c>
      <c r="C40" s="102" t="s">
        <v>5283</v>
      </c>
      <c r="D40" s="194" t="s">
        <v>5624</v>
      </c>
      <c r="E40" s="1116" t="s">
        <v>527</v>
      </c>
      <c r="F40" s="213" t="s">
        <v>990</v>
      </c>
      <c r="G40" s="1273">
        <v>7</v>
      </c>
      <c r="H40" s="213">
        <v>1.96</v>
      </c>
      <c r="I40" s="102">
        <v>1</v>
      </c>
      <c r="J40" s="194">
        <v>163072</v>
      </c>
      <c r="K40" s="194">
        <v>0</v>
      </c>
      <c r="L40" s="194"/>
      <c r="M40" s="213">
        <f t="shared" si="1"/>
        <v>163072</v>
      </c>
      <c r="N40" s="213">
        <v>1.96</v>
      </c>
      <c r="O40" s="102">
        <v>1</v>
      </c>
      <c r="P40" s="194">
        <v>163072</v>
      </c>
      <c r="Q40" s="194">
        <v>0</v>
      </c>
      <c r="R40" s="194"/>
      <c r="S40" s="213">
        <f t="shared" si="2"/>
        <v>163072</v>
      </c>
      <c r="T40" s="213">
        <f t="shared" si="7"/>
        <v>0</v>
      </c>
      <c r="U40" s="213">
        <f t="shared" si="7"/>
        <v>0</v>
      </c>
      <c r="V40" s="213">
        <f t="shared" si="7"/>
        <v>0</v>
      </c>
      <c r="W40" s="213">
        <f t="shared" si="7"/>
        <v>0</v>
      </c>
      <c r="X40" s="213">
        <f t="shared" si="4"/>
        <v>0</v>
      </c>
      <c r="Y40" s="1273">
        <v>8</v>
      </c>
      <c r="Z40" s="213">
        <v>2.02</v>
      </c>
      <c r="AA40" s="102">
        <v>1</v>
      </c>
      <c r="AB40" s="194">
        <v>168064</v>
      </c>
      <c r="AC40" s="194">
        <v>0</v>
      </c>
      <c r="AD40" s="194"/>
      <c r="AE40" s="213">
        <f t="shared" si="5"/>
        <v>168064</v>
      </c>
      <c r="AF40" s="1273">
        <v>9</v>
      </c>
      <c r="AG40" s="213">
        <v>2.02</v>
      </c>
      <c r="AH40" s="102">
        <v>1</v>
      </c>
      <c r="AI40" s="194">
        <v>168064</v>
      </c>
      <c r="AJ40" s="194">
        <v>0</v>
      </c>
      <c r="AK40" s="194"/>
      <c r="AL40" s="213">
        <f t="shared" si="6"/>
        <v>168064</v>
      </c>
    </row>
    <row r="41" spans="1:38" s="5" customFormat="1">
      <c r="A41" s="194">
        <v>32</v>
      </c>
      <c r="B41" s="102" t="s">
        <v>4406</v>
      </c>
      <c r="C41" s="102" t="s">
        <v>5283</v>
      </c>
      <c r="D41" s="194" t="s">
        <v>5645</v>
      </c>
      <c r="E41" s="1116" t="s">
        <v>527</v>
      </c>
      <c r="F41" s="213" t="s">
        <v>990</v>
      </c>
      <c r="G41" s="1273">
        <v>7</v>
      </c>
      <c r="H41" s="213">
        <v>1.96</v>
      </c>
      <c r="I41" s="102">
        <v>1</v>
      </c>
      <c r="J41" s="194">
        <v>163072</v>
      </c>
      <c r="K41" s="194">
        <v>0</v>
      </c>
      <c r="L41" s="194"/>
      <c r="M41" s="213">
        <f t="shared" si="1"/>
        <v>163072</v>
      </c>
      <c r="N41" s="213">
        <v>1.96</v>
      </c>
      <c r="O41" s="102">
        <v>1</v>
      </c>
      <c r="P41" s="194">
        <v>163072</v>
      </c>
      <c r="Q41" s="194">
        <v>0</v>
      </c>
      <c r="R41" s="194"/>
      <c r="S41" s="213">
        <f t="shared" si="2"/>
        <v>163072</v>
      </c>
      <c r="T41" s="213">
        <f t="shared" si="7"/>
        <v>0</v>
      </c>
      <c r="U41" s="213">
        <f t="shared" si="7"/>
        <v>0</v>
      </c>
      <c r="V41" s="213">
        <f t="shared" si="7"/>
        <v>0</v>
      </c>
      <c r="W41" s="213">
        <f t="shared" si="7"/>
        <v>0</v>
      </c>
      <c r="X41" s="213">
        <f t="shared" si="4"/>
        <v>0</v>
      </c>
      <c r="Y41" s="1273">
        <v>8</v>
      </c>
      <c r="Z41" s="213">
        <v>2.02</v>
      </c>
      <c r="AA41" s="102">
        <v>1</v>
      </c>
      <c r="AB41" s="194">
        <v>168064</v>
      </c>
      <c r="AC41" s="194">
        <v>0</v>
      </c>
      <c r="AD41" s="194"/>
      <c r="AE41" s="213">
        <f t="shared" si="5"/>
        <v>168064</v>
      </c>
      <c r="AF41" s="1273">
        <v>9</v>
      </c>
      <c r="AG41" s="213">
        <v>2.02</v>
      </c>
      <c r="AH41" s="102">
        <v>1</v>
      </c>
      <c r="AI41" s="194">
        <v>168064</v>
      </c>
      <c r="AJ41" s="194">
        <v>0</v>
      </c>
      <c r="AK41" s="194"/>
      <c r="AL41" s="213">
        <f t="shared" si="6"/>
        <v>168064</v>
      </c>
    </row>
    <row r="42" spans="1:38" s="5" customFormat="1">
      <c r="A42" s="194">
        <v>33</v>
      </c>
      <c r="B42" s="102" t="s">
        <v>1914</v>
      </c>
      <c r="C42" s="102" t="s">
        <v>5283</v>
      </c>
      <c r="D42" s="194" t="s">
        <v>5629</v>
      </c>
      <c r="E42" s="1116" t="s">
        <v>527</v>
      </c>
      <c r="F42" s="213" t="s">
        <v>990</v>
      </c>
      <c r="G42" s="1273">
        <v>6</v>
      </c>
      <c r="H42" s="213">
        <v>1.96</v>
      </c>
      <c r="I42" s="102">
        <v>1</v>
      </c>
      <c r="J42" s="194">
        <v>163072</v>
      </c>
      <c r="K42" s="194">
        <v>0</v>
      </c>
      <c r="L42" s="194"/>
      <c r="M42" s="213">
        <f t="shared" si="1"/>
        <v>163072</v>
      </c>
      <c r="N42" s="213">
        <v>1.9</v>
      </c>
      <c r="O42" s="102">
        <v>1</v>
      </c>
      <c r="P42" s="194">
        <v>158080</v>
      </c>
      <c r="Q42" s="194">
        <v>0</v>
      </c>
      <c r="R42" s="194"/>
      <c r="S42" s="213">
        <f t="shared" si="2"/>
        <v>158080</v>
      </c>
      <c r="T42" s="213">
        <f t="shared" ref="T42:W65" si="8">I42-O42</f>
        <v>0</v>
      </c>
      <c r="U42" s="213">
        <f t="shared" si="8"/>
        <v>4992</v>
      </c>
      <c r="V42" s="213">
        <f t="shared" si="8"/>
        <v>0</v>
      </c>
      <c r="W42" s="213">
        <f t="shared" si="8"/>
        <v>0</v>
      </c>
      <c r="X42" s="213">
        <f t="shared" si="4"/>
        <v>4992</v>
      </c>
      <c r="Y42" s="1273">
        <v>7</v>
      </c>
      <c r="Z42" s="213">
        <v>1.96</v>
      </c>
      <c r="AA42" s="102">
        <v>1</v>
      </c>
      <c r="AB42" s="194">
        <v>163072</v>
      </c>
      <c r="AC42" s="194">
        <v>0</v>
      </c>
      <c r="AD42" s="194"/>
      <c r="AE42" s="213">
        <f t="shared" si="5"/>
        <v>163072</v>
      </c>
      <c r="AF42" s="1273">
        <v>8</v>
      </c>
      <c r="AG42" s="213">
        <v>2.02</v>
      </c>
      <c r="AH42" s="102">
        <v>1</v>
      </c>
      <c r="AI42" s="194">
        <v>168064</v>
      </c>
      <c r="AJ42" s="194">
        <v>0</v>
      </c>
      <c r="AK42" s="194"/>
      <c r="AL42" s="213">
        <f t="shared" si="6"/>
        <v>168064</v>
      </c>
    </row>
    <row r="43" spans="1:38" s="5" customFormat="1">
      <c r="A43" s="194">
        <v>34</v>
      </c>
      <c r="B43" s="102" t="s">
        <v>1692</v>
      </c>
      <c r="C43" s="102" t="s">
        <v>5283</v>
      </c>
      <c r="D43" s="194" t="s">
        <v>5204</v>
      </c>
      <c r="E43" s="1116" t="s">
        <v>527</v>
      </c>
      <c r="F43" s="213" t="s">
        <v>990</v>
      </c>
      <c r="G43" s="1273">
        <v>7</v>
      </c>
      <c r="H43" s="213">
        <v>1.96</v>
      </c>
      <c r="I43" s="102">
        <v>1</v>
      </c>
      <c r="J43" s="194">
        <v>163072</v>
      </c>
      <c r="K43" s="194">
        <v>0</v>
      </c>
      <c r="L43" s="194"/>
      <c r="M43" s="213">
        <f t="shared" si="1"/>
        <v>163072</v>
      </c>
      <c r="N43" s="213">
        <v>1.96</v>
      </c>
      <c r="O43" s="102">
        <v>1</v>
      </c>
      <c r="P43" s="194">
        <v>163072</v>
      </c>
      <c r="Q43" s="194">
        <v>0</v>
      </c>
      <c r="R43" s="194"/>
      <c r="S43" s="213">
        <f t="shared" si="2"/>
        <v>163072</v>
      </c>
      <c r="T43" s="213">
        <f t="shared" si="8"/>
        <v>0</v>
      </c>
      <c r="U43" s="213">
        <f t="shared" si="8"/>
        <v>0</v>
      </c>
      <c r="V43" s="213">
        <f t="shared" si="8"/>
        <v>0</v>
      </c>
      <c r="W43" s="213">
        <f t="shared" si="8"/>
        <v>0</v>
      </c>
      <c r="X43" s="213">
        <f t="shared" si="4"/>
        <v>0</v>
      </c>
      <c r="Y43" s="1273">
        <v>8</v>
      </c>
      <c r="Z43" s="213">
        <v>2.02</v>
      </c>
      <c r="AA43" s="102">
        <v>1</v>
      </c>
      <c r="AB43" s="194">
        <v>168064</v>
      </c>
      <c r="AC43" s="194">
        <v>0</v>
      </c>
      <c r="AD43" s="194"/>
      <c r="AE43" s="213">
        <f t="shared" si="5"/>
        <v>168064</v>
      </c>
      <c r="AF43" s="1273">
        <v>9</v>
      </c>
      <c r="AG43" s="213">
        <v>2.02</v>
      </c>
      <c r="AH43" s="102">
        <v>1</v>
      </c>
      <c r="AI43" s="194">
        <v>168064</v>
      </c>
      <c r="AJ43" s="194">
        <v>0</v>
      </c>
      <c r="AK43" s="194"/>
      <c r="AL43" s="213">
        <f t="shared" si="6"/>
        <v>168064</v>
      </c>
    </row>
    <row r="44" spans="1:38" s="5" customFormat="1">
      <c r="A44" s="194">
        <v>35</v>
      </c>
      <c r="B44" s="102" t="s">
        <v>1594</v>
      </c>
      <c r="C44" s="102" t="s">
        <v>5283</v>
      </c>
      <c r="D44" s="194" t="s">
        <v>5204</v>
      </c>
      <c r="E44" s="1116" t="s">
        <v>527</v>
      </c>
      <c r="F44" s="213" t="s">
        <v>990</v>
      </c>
      <c r="G44" s="1273">
        <v>7</v>
      </c>
      <c r="H44" s="213">
        <v>1.96</v>
      </c>
      <c r="I44" s="102">
        <v>1</v>
      </c>
      <c r="J44" s="194">
        <v>163072</v>
      </c>
      <c r="K44" s="194">
        <v>0</v>
      </c>
      <c r="L44" s="194"/>
      <c r="M44" s="213">
        <f t="shared" si="1"/>
        <v>163072</v>
      </c>
      <c r="N44" s="213">
        <v>1.96</v>
      </c>
      <c r="O44" s="102">
        <v>1</v>
      </c>
      <c r="P44" s="194">
        <v>163072</v>
      </c>
      <c r="Q44" s="194">
        <v>0</v>
      </c>
      <c r="R44" s="194"/>
      <c r="S44" s="213">
        <f t="shared" si="2"/>
        <v>163072</v>
      </c>
      <c r="T44" s="213">
        <f t="shared" si="8"/>
        <v>0</v>
      </c>
      <c r="U44" s="213">
        <f t="shared" si="8"/>
        <v>0</v>
      </c>
      <c r="V44" s="213">
        <f t="shared" si="8"/>
        <v>0</v>
      </c>
      <c r="W44" s="213">
        <f t="shared" si="8"/>
        <v>0</v>
      </c>
      <c r="X44" s="213">
        <f t="shared" si="4"/>
        <v>0</v>
      </c>
      <c r="Y44" s="1273">
        <v>8</v>
      </c>
      <c r="Z44" s="213">
        <v>2.02</v>
      </c>
      <c r="AA44" s="102">
        <v>1</v>
      </c>
      <c r="AB44" s="194">
        <v>168064</v>
      </c>
      <c r="AC44" s="194">
        <v>0</v>
      </c>
      <c r="AD44" s="194"/>
      <c r="AE44" s="213">
        <f t="shared" si="5"/>
        <v>168064</v>
      </c>
      <c r="AF44" s="1273">
        <v>9</v>
      </c>
      <c r="AG44" s="213">
        <v>2.02</v>
      </c>
      <c r="AH44" s="102">
        <v>1</v>
      </c>
      <c r="AI44" s="194">
        <v>168064</v>
      </c>
      <c r="AJ44" s="194">
        <v>0</v>
      </c>
      <c r="AK44" s="194"/>
      <c r="AL44" s="213">
        <f t="shared" si="6"/>
        <v>168064</v>
      </c>
    </row>
    <row r="45" spans="1:38" s="5" customFormat="1">
      <c r="A45" s="194">
        <v>36</v>
      </c>
      <c r="B45" s="102" t="s">
        <v>8318</v>
      </c>
      <c r="C45" s="102" t="s">
        <v>5282</v>
      </c>
      <c r="D45" s="194" t="s">
        <v>5633</v>
      </c>
      <c r="E45" s="1116" t="s">
        <v>527</v>
      </c>
      <c r="F45" s="213" t="s">
        <v>990</v>
      </c>
      <c r="G45" s="1273">
        <v>2</v>
      </c>
      <c r="H45" s="213">
        <v>1.79</v>
      </c>
      <c r="I45" s="102">
        <v>1</v>
      </c>
      <c r="J45" s="194">
        <v>148928</v>
      </c>
      <c r="K45" s="194">
        <v>0</v>
      </c>
      <c r="L45" s="194"/>
      <c r="M45" s="213">
        <f t="shared" si="1"/>
        <v>148928</v>
      </c>
      <c r="N45" s="213">
        <v>1.73</v>
      </c>
      <c r="O45" s="102">
        <v>1</v>
      </c>
      <c r="P45" s="194">
        <v>143936</v>
      </c>
      <c r="Q45" s="194">
        <v>0</v>
      </c>
      <c r="R45" s="194"/>
      <c r="S45" s="213">
        <f t="shared" si="2"/>
        <v>143936</v>
      </c>
      <c r="T45" s="213">
        <f t="shared" si="8"/>
        <v>0</v>
      </c>
      <c r="U45" s="213">
        <f t="shared" si="8"/>
        <v>4992</v>
      </c>
      <c r="V45" s="213">
        <f t="shared" si="8"/>
        <v>0</v>
      </c>
      <c r="W45" s="213">
        <f t="shared" si="8"/>
        <v>0</v>
      </c>
      <c r="X45" s="213">
        <f t="shared" si="4"/>
        <v>4992</v>
      </c>
      <c r="Y45" s="1273">
        <v>3</v>
      </c>
      <c r="Z45" s="213">
        <v>1.84</v>
      </c>
      <c r="AA45" s="102">
        <v>1</v>
      </c>
      <c r="AB45" s="194">
        <v>153088</v>
      </c>
      <c r="AC45" s="194">
        <v>0</v>
      </c>
      <c r="AD45" s="194"/>
      <c r="AE45" s="213">
        <f t="shared" si="5"/>
        <v>153088</v>
      </c>
      <c r="AF45" s="1273">
        <v>4</v>
      </c>
      <c r="AG45" s="213">
        <v>1.9</v>
      </c>
      <c r="AH45" s="102">
        <v>1</v>
      </c>
      <c r="AI45" s="194">
        <v>158080</v>
      </c>
      <c r="AJ45" s="194">
        <v>0</v>
      </c>
      <c r="AK45" s="194"/>
      <c r="AL45" s="213">
        <f t="shared" si="6"/>
        <v>158080</v>
      </c>
    </row>
    <row r="46" spans="1:38" s="5" customFormat="1">
      <c r="A46" s="194">
        <v>37</v>
      </c>
      <c r="B46" s="102" t="s">
        <v>8319</v>
      </c>
      <c r="C46" s="102" t="s">
        <v>5282</v>
      </c>
      <c r="D46" s="194" t="s">
        <v>7292</v>
      </c>
      <c r="E46" s="1116" t="s">
        <v>527</v>
      </c>
      <c r="F46" s="213" t="s">
        <v>990</v>
      </c>
      <c r="G46" s="1273">
        <v>2</v>
      </c>
      <c r="H46" s="213">
        <v>1.79</v>
      </c>
      <c r="I46" s="102">
        <v>1</v>
      </c>
      <c r="J46" s="194">
        <v>148928</v>
      </c>
      <c r="K46" s="194">
        <v>0</v>
      </c>
      <c r="L46" s="194"/>
      <c r="M46" s="213">
        <f t="shared" si="1"/>
        <v>148928</v>
      </c>
      <c r="N46" s="213">
        <v>1.73</v>
      </c>
      <c r="O46" s="102">
        <v>1</v>
      </c>
      <c r="P46" s="194">
        <v>143936</v>
      </c>
      <c r="Q46" s="194">
        <v>0</v>
      </c>
      <c r="R46" s="194"/>
      <c r="S46" s="213">
        <f t="shared" si="2"/>
        <v>143936</v>
      </c>
      <c r="T46" s="213">
        <f t="shared" si="8"/>
        <v>0</v>
      </c>
      <c r="U46" s="213">
        <f t="shared" si="8"/>
        <v>4992</v>
      </c>
      <c r="V46" s="213">
        <f t="shared" si="8"/>
        <v>0</v>
      </c>
      <c r="W46" s="213">
        <f t="shared" si="8"/>
        <v>0</v>
      </c>
      <c r="X46" s="213">
        <f t="shared" si="4"/>
        <v>4992</v>
      </c>
      <c r="Y46" s="1273">
        <v>3</v>
      </c>
      <c r="Z46" s="213">
        <v>1.84</v>
      </c>
      <c r="AA46" s="102">
        <v>1</v>
      </c>
      <c r="AB46" s="194">
        <v>153088</v>
      </c>
      <c r="AC46" s="194">
        <v>0</v>
      </c>
      <c r="AD46" s="194"/>
      <c r="AE46" s="213">
        <f t="shared" si="5"/>
        <v>153088</v>
      </c>
      <c r="AF46" s="1273">
        <v>4</v>
      </c>
      <c r="AG46" s="213">
        <v>1.9</v>
      </c>
      <c r="AH46" s="102">
        <v>1</v>
      </c>
      <c r="AI46" s="194">
        <v>158080</v>
      </c>
      <c r="AJ46" s="194">
        <v>0</v>
      </c>
      <c r="AK46" s="194"/>
      <c r="AL46" s="213">
        <f t="shared" si="6"/>
        <v>158080</v>
      </c>
    </row>
    <row r="47" spans="1:38" s="5" customFormat="1">
      <c r="A47" s="194">
        <v>38</v>
      </c>
      <c r="B47" s="102" t="s">
        <v>759</v>
      </c>
      <c r="C47" s="102"/>
      <c r="D47" s="194"/>
      <c r="E47" s="1116" t="s">
        <v>527</v>
      </c>
      <c r="F47" s="213" t="s">
        <v>990</v>
      </c>
      <c r="G47" s="1273">
        <v>7</v>
      </c>
      <c r="H47" s="213">
        <v>1.96</v>
      </c>
      <c r="I47" s="102">
        <v>1</v>
      </c>
      <c r="J47" s="194">
        <v>163072</v>
      </c>
      <c r="K47" s="194">
        <v>0</v>
      </c>
      <c r="L47" s="194"/>
      <c r="M47" s="213">
        <f t="shared" si="1"/>
        <v>163072</v>
      </c>
      <c r="N47" s="213">
        <v>1.96</v>
      </c>
      <c r="O47" s="102">
        <v>1</v>
      </c>
      <c r="P47" s="194">
        <v>163072</v>
      </c>
      <c r="Q47" s="194">
        <v>0</v>
      </c>
      <c r="R47" s="194"/>
      <c r="S47" s="213">
        <f t="shared" si="2"/>
        <v>163072</v>
      </c>
      <c r="T47" s="213">
        <f t="shared" si="8"/>
        <v>0</v>
      </c>
      <c r="U47" s="213">
        <f t="shared" si="8"/>
        <v>0</v>
      </c>
      <c r="V47" s="213">
        <f t="shared" si="8"/>
        <v>0</v>
      </c>
      <c r="W47" s="213">
        <f t="shared" si="8"/>
        <v>0</v>
      </c>
      <c r="X47" s="213">
        <f t="shared" si="4"/>
        <v>0</v>
      </c>
      <c r="Y47" s="1273">
        <v>8</v>
      </c>
      <c r="Z47" s="213">
        <v>2.02</v>
      </c>
      <c r="AA47" s="102">
        <v>1</v>
      </c>
      <c r="AB47" s="194">
        <v>168064</v>
      </c>
      <c r="AC47" s="194">
        <v>0</v>
      </c>
      <c r="AD47" s="194"/>
      <c r="AE47" s="213">
        <f t="shared" si="5"/>
        <v>168064</v>
      </c>
      <c r="AF47" s="1273">
        <v>9</v>
      </c>
      <c r="AG47" s="213">
        <v>2.02</v>
      </c>
      <c r="AH47" s="102">
        <v>1</v>
      </c>
      <c r="AI47" s="194">
        <v>168064</v>
      </c>
      <c r="AJ47" s="194">
        <v>0</v>
      </c>
      <c r="AK47" s="194"/>
      <c r="AL47" s="213">
        <f t="shared" si="6"/>
        <v>168064</v>
      </c>
    </row>
    <row r="48" spans="1:38" s="5" customFormat="1">
      <c r="A48" s="194">
        <v>39</v>
      </c>
      <c r="B48" s="102" t="s">
        <v>759</v>
      </c>
      <c r="C48" s="102"/>
      <c r="D48" s="194"/>
      <c r="E48" s="1116" t="s">
        <v>527</v>
      </c>
      <c r="F48" s="213" t="s">
        <v>990</v>
      </c>
      <c r="G48" s="1273">
        <v>7</v>
      </c>
      <c r="H48" s="213">
        <v>1.96</v>
      </c>
      <c r="I48" s="102">
        <v>1</v>
      </c>
      <c r="J48" s="194">
        <v>163072</v>
      </c>
      <c r="K48" s="194">
        <v>0</v>
      </c>
      <c r="L48" s="194"/>
      <c r="M48" s="213">
        <f t="shared" si="1"/>
        <v>163072</v>
      </c>
      <c r="N48" s="213">
        <v>1.96</v>
      </c>
      <c r="O48" s="102">
        <v>1</v>
      </c>
      <c r="P48" s="194">
        <v>163072</v>
      </c>
      <c r="Q48" s="194">
        <v>0</v>
      </c>
      <c r="R48" s="194"/>
      <c r="S48" s="213">
        <f t="shared" si="2"/>
        <v>163072</v>
      </c>
      <c r="T48" s="213">
        <f t="shared" si="8"/>
        <v>0</v>
      </c>
      <c r="U48" s="213">
        <f t="shared" si="8"/>
        <v>0</v>
      </c>
      <c r="V48" s="213">
        <f t="shared" si="8"/>
        <v>0</v>
      </c>
      <c r="W48" s="213">
        <f t="shared" si="8"/>
        <v>0</v>
      </c>
      <c r="X48" s="213">
        <f t="shared" si="4"/>
        <v>0</v>
      </c>
      <c r="Y48" s="1273">
        <v>8</v>
      </c>
      <c r="Z48" s="213">
        <v>2.02</v>
      </c>
      <c r="AA48" s="102">
        <v>1</v>
      </c>
      <c r="AB48" s="194">
        <v>168064</v>
      </c>
      <c r="AC48" s="194">
        <v>0</v>
      </c>
      <c r="AD48" s="194"/>
      <c r="AE48" s="213">
        <f t="shared" si="5"/>
        <v>168064</v>
      </c>
      <c r="AF48" s="1273">
        <v>9</v>
      </c>
      <c r="AG48" s="213">
        <v>2.02</v>
      </c>
      <c r="AH48" s="102">
        <v>1</v>
      </c>
      <c r="AI48" s="194">
        <v>168064</v>
      </c>
      <c r="AJ48" s="194">
        <v>0</v>
      </c>
      <c r="AK48" s="194"/>
      <c r="AL48" s="213">
        <f t="shared" si="6"/>
        <v>168064</v>
      </c>
    </row>
    <row r="49" spans="1:38" s="5" customFormat="1" ht="67.5">
      <c r="A49" s="194">
        <v>40</v>
      </c>
      <c r="B49" s="102" t="s">
        <v>5646</v>
      </c>
      <c r="C49" s="102" t="s">
        <v>5283</v>
      </c>
      <c r="D49" s="194" t="s">
        <v>5636</v>
      </c>
      <c r="E49" s="1116" t="s">
        <v>4407</v>
      </c>
      <c r="F49" s="213" t="s">
        <v>984</v>
      </c>
      <c r="G49" s="1273">
        <v>4</v>
      </c>
      <c r="H49" s="213">
        <v>4.41</v>
      </c>
      <c r="I49" s="102">
        <v>1</v>
      </c>
      <c r="J49" s="194">
        <v>366912</v>
      </c>
      <c r="K49" s="194">
        <v>0</v>
      </c>
      <c r="L49" s="194"/>
      <c r="M49" s="213">
        <f t="shared" si="1"/>
        <v>366912</v>
      </c>
      <c r="N49" s="213">
        <v>4.2699999999999996</v>
      </c>
      <c r="O49" s="102">
        <v>1</v>
      </c>
      <c r="P49" s="194">
        <v>355263.99999999994</v>
      </c>
      <c r="Q49" s="194">
        <v>0</v>
      </c>
      <c r="R49" s="194"/>
      <c r="S49" s="213">
        <f t="shared" si="2"/>
        <v>355263.99999999994</v>
      </c>
      <c r="T49" s="213">
        <f t="shared" si="8"/>
        <v>0</v>
      </c>
      <c r="U49" s="213">
        <f t="shared" si="8"/>
        <v>11648.000000000058</v>
      </c>
      <c r="V49" s="213">
        <f t="shared" si="8"/>
        <v>0</v>
      </c>
      <c r="W49" s="213">
        <f t="shared" si="8"/>
        <v>0</v>
      </c>
      <c r="X49" s="213">
        <f t="shared" si="4"/>
        <v>11648.000000000058</v>
      </c>
      <c r="Y49" s="1273">
        <v>5</v>
      </c>
      <c r="Z49" s="213">
        <v>4.41</v>
      </c>
      <c r="AA49" s="102">
        <v>1</v>
      </c>
      <c r="AB49" s="194">
        <v>366912</v>
      </c>
      <c r="AC49" s="194">
        <v>0</v>
      </c>
      <c r="AD49" s="194"/>
      <c r="AE49" s="213">
        <f t="shared" si="5"/>
        <v>366912</v>
      </c>
      <c r="AF49" s="1273">
        <v>6</v>
      </c>
      <c r="AG49" s="213">
        <v>4.55</v>
      </c>
      <c r="AH49" s="102">
        <v>1</v>
      </c>
      <c r="AI49" s="194">
        <v>378560</v>
      </c>
      <c r="AJ49" s="194">
        <v>0</v>
      </c>
      <c r="AK49" s="194"/>
      <c r="AL49" s="213">
        <f t="shared" si="6"/>
        <v>378560</v>
      </c>
    </row>
    <row r="50" spans="1:38" s="5" customFormat="1">
      <c r="A50" s="194">
        <v>41</v>
      </c>
      <c r="B50" s="102" t="s">
        <v>4408</v>
      </c>
      <c r="C50" s="102" t="s">
        <v>5283</v>
      </c>
      <c r="D50" s="194" t="s">
        <v>5639</v>
      </c>
      <c r="E50" s="1116" t="s">
        <v>1572</v>
      </c>
      <c r="F50" s="213" t="s">
        <v>6962</v>
      </c>
      <c r="G50" s="1273">
        <v>7</v>
      </c>
      <c r="H50" s="213">
        <v>2.2799999999999998</v>
      </c>
      <c r="I50" s="102">
        <v>1</v>
      </c>
      <c r="J50" s="194">
        <v>189695.99999999997</v>
      </c>
      <c r="K50" s="194">
        <v>0</v>
      </c>
      <c r="L50" s="194"/>
      <c r="M50" s="213">
        <f t="shared" si="1"/>
        <v>189695.99999999997</v>
      </c>
      <c r="N50" s="213">
        <v>2.2799999999999998</v>
      </c>
      <c r="O50" s="102">
        <v>1</v>
      </c>
      <c r="P50" s="194">
        <v>189695.99999999997</v>
      </c>
      <c r="Q50" s="194">
        <v>0</v>
      </c>
      <c r="R50" s="194"/>
      <c r="S50" s="213">
        <f t="shared" si="2"/>
        <v>189695.99999999997</v>
      </c>
      <c r="T50" s="213">
        <f t="shared" si="8"/>
        <v>0</v>
      </c>
      <c r="U50" s="213">
        <f t="shared" si="8"/>
        <v>0</v>
      </c>
      <c r="V50" s="213">
        <f t="shared" si="8"/>
        <v>0</v>
      </c>
      <c r="W50" s="213">
        <f t="shared" si="8"/>
        <v>0</v>
      </c>
      <c r="X50" s="213">
        <f t="shared" si="4"/>
        <v>0</v>
      </c>
      <c r="Y50" s="1273">
        <v>8</v>
      </c>
      <c r="Z50" s="213">
        <v>2.35</v>
      </c>
      <c r="AA50" s="102">
        <v>1</v>
      </c>
      <c r="AB50" s="194">
        <v>195520</v>
      </c>
      <c r="AC50" s="194">
        <v>0</v>
      </c>
      <c r="AD50" s="194"/>
      <c r="AE50" s="213">
        <f t="shared" si="5"/>
        <v>195520</v>
      </c>
      <c r="AF50" s="1273">
        <v>9</v>
      </c>
      <c r="AG50" s="213">
        <v>2.35</v>
      </c>
      <c r="AH50" s="102">
        <v>1</v>
      </c>
      <c r="AI50" s="194">
        <v>195520</v>
      </c>
      <c r="AJ50" s="194">
        <v>0</v>
      </c>
      <c r="AK50" s="194"/>
      <c r="AL50" s="213">
        <f t="shared" si="6"/>
        <v>195520</v>
      </c>
    </row>
    <row r="51" spans="1:38" s="5" customFormat="1">
      <c r="A51" s="194">
        <v>42</v>
      </c>
      <c r="B51" s="102" t="s">
        <v>4409</v>
      </c>
      <c r="C51" s="102" t="s">
        <v>5283</v>
      </c>
      <c r="D51" s="194" t="s">
        <v>5635</v>
      </c>
      <c r="E51" s="1116" t="s">
        <v>1572</v>
      </c>
      <c r="F51" s="213" t="s">
        <v>6962</v>
      </c>
      <c r="G51" s="1273">
        <v>6</v>
      </c>
      <c r="H51" s="213">
        <v>2.2799999999999998</v>
      </c>
      <c r="I51" s="102">
        <v>1</v>
      </c>
      <c r="J51" s="194">
        <v>189695.99999999997</v>
      </c>
      <c r="K51" s="194">
        <v>0</v>
      </c>
      <c r="L51" s="194"/>
      <c r="M51" s="213">
        <f t="shared" si="1"/>
        <v>189695.99999999997</v>
      </c>
      <c r="N51" s="213">
        <v>2.21</v>
      </c>
      <c r="O51" s="102">
        <v>1</v>
      </c>
      <c r="P51" s="194">
        <v>183872</v>
      </c>
      <c r="Q51" s="194">
        <v>0</v>
      </c>
      <c r="R51" s="194"/>
      <c r="S51" s="213">
        <f t="shared" si="2"/>
        <v>183872</v>
      </c>
      <c r="T51" s="213">
        <f t="shared" si="8"/>
        <v>0</v>
      </c>
      <c r="U51" s="213">
        <f t="shared" si="8"/>
        <v>5823.9999999999709</v>
      </c>
      <c r="V51" s="213">
        <f t="shared" si="8"/>
        <v>0</v>
      </c>
      <c r="W51" s="213">
        <f t="shared" si="8"/>
        <v>0</v>
      </c>
      <c r="X51" s="213">
        <f t="shared" si="4"/>
        <v>5823.9999999999709</v>
      </c>
      <c r="Y51" s="1273">
        <v>7</v>
      </c>
      <c r="Z51" s="213">
        <v>2.2799999999999998</v>
      </c>
      <c r="AA51" s="102">
        <v>1</v>
      </c>
      <c r="AB51" s="194">
        <v>189695.99999999997</v>
      </c>
      <c r="AC51" s="194">
        <v>0</v>
      </c>
      <c r="AD51" s="194"/>
      <c r="AE51" s="213">
        <f t="shared" si="5"/>
        <v>189695.99999999997</v>
      </c>
      <c r="AF51" s="1273">
        <v>8</v>
      </c>
      <c r="AG51" s="213">
        <v>2.35</v>
      </c>
      <c r="AH51" s="102">
        <v>1</v>
      </c>
      <c r="AI51" s="194">
        <v>195520</v>
      </c>
      <c r="AJ51" s="194">
        <v>0</v>
      </c>
      <c r="AK51" s="194"/>
      <c r="AL51" s="213">
        <f t="shared" si="6"/>
        <v>195520</v>
      </c>
    </row>
    <row r="52" spans="1:38" s="5" customFormat="1">
      <c r="A52" s="194">
        <v>43</v>
      </c>
      <c r="B52" s="102" t="s">
        <v>759</v>
      </c>
      <c r="C52" s="102"/>
      <c r="D52" s="194"/>
      <c r="E52" s="1116" t="s">
        <v>1572</v>
      </c>
      <c r="F52" s="213" t="s">
        <v>6962</v>
      </c>
      <c r="G52" s="1273">
        <v>7</v>
      </c>
      <c r="H52" s="213">
        <v>2.2799999999999998</v>
      </c>
      <c r="I52" s="102">
        <v>1</v>
      </c>
      <c r="J52" s="194">
        <v>189695.99999999997</v>
      </c>
      <c r="K52" s="194">
        <v>0</v>
      </c>
      <c r="L52" s="194"/>
      <c r="M52" s="213">
        <f t="shared" si="1"/>
        <v>189695.99999999997</v>
      </c>
      <c r="N52" s="213">
        <v>2.2799999999999998</v>
      </c>
      <c r="O52" s="102">
        <v>1</v>
      </c>
      <c r="P52" s="194">
        <v>189695.99999999997</v>
      </c>
      <c r="Q52" s="194">
        <v>0</v>
      </c>
      <c r="R52" s="194"/>
      <c r="S52" s="213">
        <f t="shared" si="2"/>
        <v>189695.99999999997</v>
      </c>
      <c r="T52" s="213">
        <f t="shared" si="8"/>
        <v>0</v>
      </c>
      <c r="U52" s="213">
        <f t="shared" si="8"/>
        <v>0</v>
      </c>
      <c r="V52" s="213">
        <f t="shared" si="8"/>
        <v>0</v>
      </c>
      <c r="W52" s="213">
        <f t="shared" si="8"/>
        <v>0</v>
      </c>
      <c r="X52" s="213">
        <f t="shared" si="4"/>
        <v>0</v>
      </c>
      <c r="Y52" s="1273">
        <v>8</v>
      </c>
      <c r="Z52" s="213">
        <v>2.35</v>
      </c>
      <c r="AA52" s="102">
        <v>1</v>
      </c>
      <c r="AB52" s="194">
        <v>195520</v>
      </c>
      <c r="AC52" s="194">
        <v>0</v>
      </c>
      <c r="AD52" s="194"/>
      <c r="AE52" s="213">
        <f t="shared" si="5"/>
        <v>195520</v>
      </c>
      <c r="AF52" s="1273">
        <v>9</v>
      </c>
      <c r="AG52" s="213">
        <v>2.35</v>
      </c>
      <c r="AH52" s="102">
        <v>1</v>
      </c>
      <c r="AI52" s="194">
        <v>195520</v>
      </c>
      <c r="AJ52" s="194">
        <v>0</v>
      </c>
      <c r="AK52" s="194"/>
      <c r="AL52" s="213">
        <f t="shared" si="6"/>
        <v>195520</v>
      </c>
    </row>
    <row r="53" spans="1:38" s="5" customFormat="1">
      <c r="A53" s="194">
        <v>44</v>
      </c>
      <c r="B53" s="102" t="s">
        <v>759</v>
      </c>
      <c r="C53" s="102"/>
      <c r="D53" s="194"/>
      <c r="E53" s="1116" t="s">
        <v>1572</v>
      </c>
      <c r="F53" s="213" t="s">
        <v>6962</v>
      </c>
      <c r="G53" s="1273">
        <v>7</v>
      </c>
      <c r="H53" s="213">
        <v>2.2799999999999998</v>
      </c>
      <c r="I53" s="102">
        <v>1</v>
      </c>
      <c r="J53" s="194">
        <v>189695.99999999997</v>
      </c>
      <c r="K53" s="194">
        <v>0</v>
      </c>
      <c r="L53" s="194"/>
      <c r="M53" s="213">
        <f t="shared" si="1"/>
        <v>189695.99999999997</v>
      </c>
      <c r="N53" s="213">
        <v>2.2799999999999998</v>
      </c>
      <c r="O53" s="102">
        <v>1</v>
      </c>
      <c r="P53" s="194">
        <v>189695.99999999997</v>
      </c>
      <c r="Q53" s="194">
        <v>0</v>
      </c>
      <c r="R53" s="194"/>
      <c r="S53" s="213">
        <f t="shared" si="2"/>
        <v>189695.99999999997</v>
      </c>
      <c r="T53" s="213">
        <f t="shared" si="8"/>
        <v>0</v>
      </c>
      <c r="U53" s="213">
        <f t="shared" si="8"/>
        <v>0</v>
      </c>
      <c r="V53" s="213">
        <f t="shared" si="8"/>
        <v>0</v>
      </c>
      <c r="W53" s="213">
        <f t="shared" si="8"/>
        <v>0</v>
      </c>
      <c r="X53" s="213">
        <f t="shared" si="4"/>
        <v>0</v>
      </c>
      <c r="Y53" s="1273">
        <v>8</v>
      </c>
      <c r="Z53" s="213">
        <v>2.35</v>
      </c>
      <c r="AA53" s="102">
        <v>1</v>
      </c>
      <c r="AB53" s="194">
        <v>195520</v>
      </c>
      <c r="AC53" s="194">
        <v>0</v>
      </c>
      <c r="AD53" s="194"/>
      <c r="AE53" s="213">
        <f t="shared" si="5"/>
        <v>195520</v>
      </c>
      <c r="AF53" s="1273">
        <v>9</v>
      </c>
      <c r="AG53" s="213">
        <v>2.35</v>
      </c>
      <c r="AH53" s="102">
        <v>1</v>
      </c>
      <c r="AI53" s="194">
        <v>195520</v>
      </c>
      <c r="AJ53" s="194">
        <v>0</v>
      </c>
      <c r="AK53" s="194"/>
      <c r="AL53" s="213">
        <f t="shared" si="6"/>
        <v>195520</v>
      </c>
    </row>
    <row r="54" spans="1:38" s="5" customFormat="1">
      <c r="A54" s="194">
        <v>45</v>
      </c>
      <c r="B54" s="102" t="s">
        <v>1617</v>
      </c>
      <c r="C54" s="102" t="s">
        <v>5283</v>
      </c>
      <c r="D54" s="194" t="s">
        <v>5635</v>
      </c>
      <c r="E54" s="1116" t="s">
        <v>527</v>
      </c>
      <c r="F54" s="213" t="s">
        <v>990</v>
      </c>
      <c r="G54" s="1273">
        <v>7</v>
      </c>
      <c r="H54" s="213">
        <v>1.96</v>
      </c>
      <c r="I54" s="102">
        <v>1</v>
      </c>
      <c r="J54" s="194">
        <v>163072</v>
      </c>
      <c r="K54" s="194">
        <v>0</v>
      </c>
      <c r="L54" s="194"/>
      <c r="M54" s="213">
        <f t="shared" si="1"/>
        <v>163072</v>
      </c>
      <c r="N54" s="213">
        <v>1.96</v>
      </c>
      <c r="O54" s="102">
        <v>1</v>
      </c>
      <c r="P54" s="194">
        <v>163072</v>
      </c>
      <c r="Q54" s="194">
        <v>0</v>
      </c>
      <c r="R54" s="194"/>
      <c r="S54" s="213">
        <f t="shared" si="2"/>
        <v>163072</v>
      </c>
      <c r="T54" s="213">
        <f t="shared" si="8"/>
        <v>0</v>
      </c>
      <c r="U54" s="213">
        <f t="shared" si="8"/>
        <v>0</v>
      </c>
      <c r="V54" s="213">
        <f t="shared" si="8"/>
        <v>0</v>
      </c>
      <c r="W54" s="213">
        <f t="shared" si="8"/>
        <v>0</v>
      </c>
      <c r="X54" s="213">
        <f t="shared" si="4"/>
        <v>0</v>
      </c>
      <c r="Y54" s="1273">
        <v>8</v>
      </c>
      <c r="Z54" s="213">
        <v>2.02</v>
      </c>
      <c r="AA54" s="102">
        <v>1</v>
      </c>
      <c r="AB54" s="194">
        <v>168064</v>
      </c>
      <c r="AC54" s="194">
        <v>0</v>
      </c>
      <c r="AD54" s="194"/>
      <c r="AE54" s="213">
        <f t="shared" si="5"/>
        <v>168064</v>
      </c>
      <c r="AF54" s="1273">
        <v>9</v>
      </c>
      <c r="AG54" s="213">
        <v>2.02</v>
      </c>
      <c r="AH54" s="102">
        <v>1</v>
      </c>
      <c r="AI54" s="194">
        <v>168064</v>
      </c>
      <c r="AJ54" s="194">
        <v>0</v>
      </c>
      <c r="AK54" s="194"/>
      <c r="AL54" s="213">
        <f t="shared" si="6"/>
        <v>168064</v>
      </c>
    </row>
    <row r="55" spans="1:38" s="5" customFormat="1">
      <c r="A55" s="194">
        <v>46</v>
      </c>
      <c r="B55" s="102" t="s">
        <v>4410</v>
      </c>
      <c r="C55" s="102" t="s">
        <v>5283</v>
      </c>
      <c r="D55" s="194" t="s">
        <v>5640</v>
      </c>
      <c r="E55" s="1116" t="s">
        <v>527</v>
      </c>
      <c r="F55" s="213" t="s">
        <v>990</v>
      </c>
      <c r="G55" s="1273">
        <v>14</v>
      </c>
      <c r="H55" s="213">
        <v>2.14</v>
      </c>
      <c r="I55" s="102">
        <v>1</v>
      </c>
      <c r="J55" s="194">
        <v>178048</v>
      </c>
      <c r="K55" s="194">
        <v>0</v>
      </c>
      <c r="L55" s="194"/>
      <c r="M55" s="213">
        <f t="shared" si="1"/>
        <v>178048</v>
      </c>
      <c r="N55" s="213">
        <v>2.14</v>
      </c>
      <c r="O55" s="102">
        <v>1</v>
      </c>
      <c r="P55" s="194">
        <v>178048</v>
      </c>
      <c r="Q55" s="194">
        <v>0</v>
      </c>
      <c r="R55" s="194"/>
      <c r="S55" s="213">
        <f t="shared" si="2"/>
        <v>178048</v>
      </c>
      <c r="T55" s="213">
        <f t="shared" si="8"/>
        <v>0</v>
      </c>
      <c r="U55" s="213">
        <f t="shared" si="8"/>
        <v>0</v>
      </c>
      <c r="V55" s="213">
        <f t="shared" si="8"/>
        <v>0</v>
      </c>
      <c r="W55" s="213">
        <f t="shared" si="8"/>
        <v>0</v>
      </c>
      <c r="X55" s="213">
        <f t="shared" si="4"/>
        <v>0</v>
      </c>
      <c r="Y55" s="1273">
        <v>15</v>
      </c>
      <c r="Z55" s="213">
        <v>2.14</v>
      </c>
      <c r="AA55" s="102">
        <v>1</v>
      </c>
      <c r="AB55" s="194">
        <v>178048</v>
      </c>
      <c r="AC55" s="194">
        <v>0</v>
      </c>
      <c r="AD55" s="194"/>
      <c r="AE55" s="213">
        <f t="shared" si="5"/>
        <v>178048</v>
      </c>
      <c r="AF55" s="1273">
        <v>16</v>
      </c>
      <c r="AG55" s="213">
        <v>2.21</v>
      </c>
      <c r="AH55" s="102">
        <v>1</v>
      </c>
      <c r="AI55" s="194">
        <v>183872</v>
      </c>
      <c r="AJ55" s="194">
        <v>0</v>
      </c>
      <c r="AK55" s="194"/>
      <c r="AL55" s="213">
        <f t="shared" si="6"/>
        <v>183872</v>
      </c>
    </row>
    <row r="56" spans="1:38" s="5" customFormat="1">
      <c r="A56" s="194">
        <v>47</v>
      </c>
      <c r="B56" s="102" t="s">
        <v>4411</v>
      </c>
      <c r="C56" s="102" t="s">
        <v>5283</v>
      </c>
      <c r="D56" s="194" t="s">
        <v>5265</v>
      </c>
      <c r="E56" s="1116" t="s">
        <v>527</v>
      </c>
      <c r="F56" s="213" t="s">
        <v>990</v>
      </c>
      <c r="G56" s="1273">
        <v>15</v>
      </c>
      <c r="H56" s="213">
        <v>2.14</v>
      </c>
      <c r="I56" s="102">
        <v>1</v>
      </c>
      <c r="J56" s="194">
        <v>178048</v>
      </c>
      <c r="K56" s="194">
        <v>0</v>
      </c>
      <c r="L56" s="194"/>
      <c r="M56" s="213">
        <f t="shared" si="1"/>
        <v>178048</v>
      </c>
      <c r="N56" s="213">
        <v>2.14</v>
      </c>
      <c r="O56" s="102">
        <v>1</v>
      </c>
      <c r="P56" s="194">
        <v>178048</v>
      </c>
      <c r="Q56" s="194">
        <v>0</v>
      </c>
      <c r="R56" s="194"/>
      <c r="S56" s="213">
        <f t="shared" si="2"/>
        <v>178048</v>
      </c>
      <c r="T56" s="213">
        <f t="shared" si="8"/>
        <v>0</v>
      </c>
      <c r="U56" s="213">
        <f t="shared" si="8"/>
        <v>0</v>
      </c>
      <c r="V56" s="213">
        <f t="shared" si="8"/>
        <v>0</v>
      </c>
      <c r="W56" s="213">
        <f t="shared" si="8"/>
        <v>0</v>
      </c>
      <c r="X56" s="213">
        <f t="shared" si="4"/>
        <v>0</v>
      </c>
      <c r="Y56" s="1273">
        <v>16</v>
      </c>
      <c r="Z56" s="213">
        <v>2.21</v>
      </c>
      <c r="AA56" s="102">
        <v>1</v>
      </c>
      <c r="AB56" s="194">
        <v>183872</v>
      </c>
      <c r="AC56" s="194">
        <v>0</v>
      </c>
      <c r="AD56" s="194"/>
      <c r="AE56" s="213">
        <f t="shared" si="5"/>
        <v>183872</v>
      </c>
      <c r="AF56" s="1273">
        <v>17</v>
      </c>
      <c r="AG56" s="213">
        <v>2.21</v>
      </c>
      <c r="AH56" s="102">
        <v>1</v>
      </c>
      <c r="AI56" s="194">
        <v>183872</v>
      </c>
      <c r="AJ56" s="194">
        <v>0</v>
      </c>
      <c r="AK56" s="194"/>
      <c r="AL56" s="213">
        <f t="shared" si="6"/>
        <v>183872</v>
      </c>
    </row>
    <row r="57" spans="1:38" s="5" customFormat="1">
      <c r="A57" s="194">
        <v>48</v>
      </c>
      <c r="B57" s="102" t="s">
        <v>4439</v>
      </c>
      <c r="C57" s="102" t="s">
        <v>5282</v>
      </c>
      <c r="D57" s="194" t="s">
        <v>5265</v>
      </c>
      <c r="E57" s="1116" t="s">
        <v>527</v>
      </c>
      <c r="F57" s="213" t="s">
        <v>990</v>
      </c>
      <c r="G57" s="1273">
        <v>10</v>
      </c>
      <c r="H57" s="213">
        <v>2.08</v>
      </c>
      <c r="I57" s="102">
        <v>1</v>
      </c>
      <c r="J57" s="194">
        <v>173056</v>
      </c>
      <c r="K57" s="194">
        <v>0</v>
      </c>
      <c r="L57" s="194"/>
      <c r="M57" s="213">
        <f t="shared" si="1"/>
        <v>173056</v>
      </c>
      <c r="N57" s="213">
        <v>2.02</v>
      </c>
      <c r="O57" s="102">
        <v>1</v>
      </c>
      <c r="P57" s="194">
        <v>168064</v>
      </c>
      <c r="Q57" s="194">
        <v>0</v>
      </c>
      <c r="R57" s="194"/>
      <c r="S57" s="213">
        <f t="shared" si="2"/>
        <v>168064</v>
      </c>
      <c r="T57" s="213">
        <f t="shared" si="8"/>
        <v>0</v>
      </c>
      <c r="U57" s="213">
        <f t="shared" si="8"/>
        <v>4992</v>
      </c>
      <c r="V57" s="213">
        <f t="shared" si="8"/>
        <v>0</v>
      </c>
      <c r="W57" s="213">
        <f t="shared" si="8"/>
        <v>0</v>
      </c>
      <c r="X57" s="213">
        <f t="shared" si="4"/>
        <v>4992</v>
      </c>
      <c r="Y57" s="1273">
        <v>11</v>
      </c>
      <c r="Z57" s="213">
        <v>2.08</v>
      </c>
      <c r="AA57" s="102">
        <v>1</v>
      </c>
      <c r="AB57" s="194">
        <v>173056</v>
      </c>
      <c r="AC57" s="194">
        <v>0</v>
      </c>
      <c r="AD57" s="194"/>
      <c r="AE57" s="213">
        <f t="shared" si="5"/>
        <v>173056</v>
      </c>
      <c r="AF57" s="1273">
        <v>12</v>
      </c>
      <c r="AG57" s="213">
        <v>2.08</v>
      </c>
      <c r="AH57" s="102">
        <v>1</v>
      </c>
      <c r="AI57" s="194">
        <v>173056</v>
      </c>
      <c r="AJ57" s="194">
        <v>0</v>
      </c>
      <c r="AK57" s="194"/>
      <c r="AL57" s="213">
        <f t="shared" si="6"/>
        <v>173056</v>
      </c>
    </row>
    <row r="58" spans="1:38" s="5" customFormat="1">
      <c r="A58" s="194">
        <v>49</v>
      </c>
      <c r="B58" s="102" t="s">
        <v>1578</v>
      </c>
      <c r="C58" s="102" t="s">
        <v>5283</v>
      </c>
      <c r="D58" s="194" t="s">
        <v>5265</v>
      </c>
      <c r="E58" s="1116" t="s">
        <v>527</v>
      </c>
      <c r="F58" s="213" t="s">
        <v>990</v>
      </c>
      <c r="G58" s="1273">
        <v>7</v>
      </c>
      <c r="H58" s="213">
        <v>1.96</v>
      </c>
      <c r="I58" s="102">
        <v>1</v>
      </c>
      <c r="J58" s="194">
        <v>163072</v>
      </c>
      <c r="K58" s="194">
        <v>0</v>
      </c>
      <c r="L58" s="194"/>
      <c r="M58" s="213">
        <f t="shared" si="1"/>
        <v>163072</v>
      </c>
      <c r="N58" s="213">
        <v>1.96</v>
      </c>
      <c r="O58" s="102">
        <v>1</v>
      </c>
      <c r="P58" s="194">
        <v>163072</v>
      </c>
      <c r="Q58" s="194">
        <v>0</v>
      </c>
      <c r="R58" s="194"/>
      <c r="S58" s="213">
        <f t="shared" si="2"/>
        <v>163072</v>
      </c>
      <c r="T58" s="213">
        <f t="shared" si="8"/>
        <v>0</v>
      </c>
      <c r="U58" s="213">
        <f t="shared" si="8"/>
        <v>0</v>
      </c>
      <c r="V58" s="213">
        <f t="shared" si="8"/>
        <v>0</v>
      </c>
      <c r="W58" s="213">
        <f t="shared" si="8"/>
        <v>0</v>
      </c>
      <c r="X58" s="213">
        <f t="shared" si="4"/>
        <v>0</v>
      </c>
      <c r="Y58" s="1273">
        <v>8</v>
      </c>
      <c r="Z58" s="213">
        <v>2.02</v>
      </c>
      <c r="AA58" s="102">
        <v>1</v>
      </c>
      <c r="AB58" s="194">
        <v>168064</v>
      </c>
      <c r="AC58" s="194">
        <v>0</v>
      </c>
      <c r="AD58" s="194"/>
      <c r="AE58" s="213">
        <f t="shared" si="5"/>
        <v>168064</v>
      </c>
      <c r="AF58" s="1273">
        <v>9</v>
      </c>
      <c r="AG58" s="213">
        <v>2.02</v>
      </c>
      <c r="AH58" s="102">
        <v>1</v>
      </c>
      <c r="AI58" s="194">
        <v>168064</v>
      </c>
      <c r="AJ58" s="194">
        <v>0</v>
      </c>
      <c r="AK58" s="194"/>
      <c r="AL58" s="213">
        <f t="shared" si="6"/>
        <v>168064</v>
      </c>
    </row>
    <row r="59" spans="1:38" s="5" customFormat="1">
      <c r="A59" s="194">
        <v>50</v>
      </c>
      <c r="B59" s="102" t="s">
        <v>4412</v>
      </c>
      <c r="C59" s="102" t="s">
        <v>5283</v>
      </c>
      <c r="D59" s="194" t="s">
        <v>5647</v>
      </c>
      <c r="E59" s="1116" t="s">
        <v>527</v>
      </c>
      <c r="F59" s="213" t="s">
        <v>990</v>
      </c>
      <c r="G59" s="1273">
        <v>7</v>
      </c>
      <c r="H59" s="213">
        <v>1.96</v>
      </c>
      <c r="I59" s="102">
        <v>1</v>
      </c>
      <c r="J59" s="194">
        <v>163072</v>
      </c>
      <c r="K59" s="194">
        <v>0</v>
      </c>
      <c r="L59" s="194"/>
      <c r="M59" s="213">
        <f t="shared" si="1"/>
        <v>163072</v>
      </c>
      <c r="N59" s="213">
        <v>1.96</v>
      </c>
      <c r="O59" s="102">
        <v>1</v>
      </c>
      <c r="P59" s="194">
        <v>163072</v>
      </c>
      <c r="Q59" s="194">
        <v>0</v>
      </c>
      <c r="R59" s="194"/>
      <c r="S59" s="213">
        <f t="shared" si="2"/>
        <v>163072</v>
      </c>
      <c r="T59" s="213">
        <f t="shared" si="8"/>
        <v>0</v>
      </c>
      <c r="U59" s="213">
        <f t="shared" si="8"/>
        <v>0</v>
      </c>
      <c r="V59" s="213">
        <f t="shared" si="8"/>
        <v>0</v>
      </c>
      <c r="W59" s="213">
        <f t="shared" si="8"/>
        <v>0</v>
      </c>
      <c r="X59" s="213">
        <f t="shared" si="4"/>
        <v>0</v>
      </c>
      <c r="Y59" s="1273">
        <v>8</v>
      </c>
      <c r="Z59" s="213">
        <v>2.02</v>
      </c>
      <c r="AA59" s="102">
        <v>1</v>
      </c>
      <c r="AB59" s="194">
        <v>168064</v>
      </c>
      <c r="AC59" s="194">
        <v>0</v>
      </c>
      <c r="AD59" s="194"/>
      <c r="AE59" s="213">
        <f t="shared" si="5"/>
        <v>168064</v>
      </c>
      <c r="AF59" s="1273">
        <v>9</v>
      </c>
      <c r="AG59" s="213">
        <v>2.02</v>
      </c>
      <c r="AH59" s="102">
        <v>1</v>
      </c>
      <c r="AI59" s="194">
        <v>168064</v>
      </c>
      <c r="AJ59" s="194">
        <v>0</v>
      </c>
      <c r="AK59" s="194"/>
      <c r="AL59" s="213">
        <f t="shared" si="6"/>
        <v>168064</v>
      </c>
    </row>
    <row r="60" spans="1:38" s="5" customFormat="1">
      <c r="A60" s="194">
        <v>51</v>
      </c>
      <c r="B60" s="102" t="s">
        <v>6963</v>
      </c>
      <c r="C60" s="102" t="s">
        <v>5282</v>
      </c>
      <c r="D60" s="194" t="s">
        <v>5633</v>
      </c>
      <c r="E60" s="1116" t="s">
        <v>527</v>
      </c>
      <c r="F60" s="213" t="s">
        <v>990</v>
      </c>
      <c r="G60" s="1273">
        <v>3</v>
      </c>
      <c r="H60" s="213">
        <v>1.84</v>
      </c>
      <c r="I60" s="102">
        <v>1</v>
      </c>
      <c r="J60" s="194">
        <v>153088</v>
      </c>
      <c r="K60" s="194">
        <v>0</v>
      </c>
      <c r="L60" s="194"/>
      <c r="M60" s="213">
        <f t="shared" si="1"/>
        <v>153088</v>
      </c>
      <c r="N60" s="213">
        <v>1.79</v>
      </c>
      <c r="O60" s="102">
        <v>1</v>
      </c>
      <c r="P60" s="194">
        <v>148928</v>
      </c>
      <c r="Q60" s="194">
        <v>0</v>
      </c>
      <c r="R60" s="194"/>
      <c r="S60" s="213">
        <f t="shared" si="2"/>
        <v>148928</v>
      </c>
      <c r="T60" s="213">
        <f t="shared" si="8"/>
        <v>0</v>
      </c>
      <c r="U60" s="213">
        <f t="shared" si="8"/>
        <v>4160</v>
      </c>
      <c r="V60" s="213">
        <f t="shared" si="8"/>
        <v>0</v>
      </c>
      <c r="W60" s="213">
        <f t="shared" si="8"/>
        <v>0</v>
      </c>
      <c r="X60" s="213">
        <f t="shared" si="4"/>
        <v>4160</v>
      </c>
      <c r="Y60" s="1273">
        <v>4</v>
      </c>
      <c r="Z60" s="213">
        <v>1.9</v>
      </c>
      <c r="AA60" s="102">
        <v>1</v>
      </c>
      <c r="AB60" s="194">
        <v>158080</v>
      </c>
      <c r="AC60" s="194">
        <v>0</v>
      </c>
      <c r="AD60" s="194"/>
      <c r="AE60" s="213">
        <f t="shared" si="5"/>
        <v>158080</v>
      </c>
      <c r="AF60" s="1273">
        <v>5</v>
      </c>
      <c r="AG60" s="213">
        <v>1.9</v>
      </c>
      <c r="AH60" s="102">
        <v>1</v>
      </c>
      <c r="AI60" s="194">
        <v>158080</v>
      </c>
      <c r="AJ60" s="194">
        <v>0</v>
      </c>
      <c r="AK60" s="194"/>
      <c r="AL60" s="213">
        <f t="shared" si="6"/>
        <v>158080</v>
      </c>
    </row>
    <row r="61" spans="1:38" s="5" customFormat="1">
      <c r="A61" s="194">
        <v>52</v>
      </c>
      <c r="B61" s="102" t="s">
        <v>6964</v>
      </c>
      <c r="C61" s="102" t="s">
        <v>5283</v>
      </c>
      <c r="D61" s="194" t="s">
        <v>5708</v>
      </c>
      <c r="E61" s="1116" t="s">
        <v>527</v>
      </c>
      <c r="F61" s="213" t="s">
        <v>990</v>
      </c>
      <c r="G61" s="1273">
        <v>3</v>
      </c>
      <c r="H61" s="213">
        <v>1.84</v>
      </c>
      <c r="I61" s="102">
        <v>1</v>
      </c>
      <c r="J61" s="194">
        <v>153088</v>
      </c>
      <c r="K61" s="194">
        <v>0</v>
      </c>
      <c r="L61" s="194"/>
      <c r="M61" s="213">
        <f t="shared" si="1"/>
        <v>153088</v>
      </c>
      <c r="N61" s="213">
        <v>1.79</v>
      </c>
      <c r="O61" s="102">
        <v>1</v>
      </c>
      <c r="P61" s="194">
        <v>148928</v>
      </c>
      <c r="Q61" s="194">
        <v>0</v>
      </c>
      <c r="R61" s="194"/>
      <c r="S61" s="213">
        <f t="shared" si="2"/>
        <v>148928</v>
      </c>
      <c r="T61" s="213">
        <f t="shared" si="8"/>
        <v>0</v>
      </c>
      <c r="U61" s="213">
        <f t="shared" si="8"/>
        <v>4160</v>
      </c>
      <c r="V61" s="213">
        <f t="shared" si="8"/>
        <v>0</v>
      </c>
      <c r="W61" s="213">
        <f t="shared" si="8"/>
        <v>0</v>
      </c>
      <c r="X61" s="213">
        <f t="shared" si="4"/>
        <v>4160</v>
      </c>
      <c r="Y61" s="1273">
        <v>4</v>
      </c>
      <c r="Z61" s="213">
        <v>1.9</v>
      </c>
      <c r="AA61" s="102">
        <v>1</v>
      </c>
      <c r="AB61" s="194">
        <v>158080</v>
      </c>
      <c r="AC61" s="194">
        <v>0</v>
      </c>
      <c r="AD61" s="194"/>
      <c r="AE61" s="213">
        <f t="shared" si="5"/>
        <v>158080</v>
      </c>
      <c r="AF61" s="1273">
        <v>5</v>
      </c>
      <c r="AG61" s="213">
        <v>1.9</v>
      </c>
      <c r="AH61" s="102">
        <v>1</v>
      </c>
      <c r="AI61" s="194">
        <v>158080</v>
      </c>
      <c r="AJ61" s="194">
        <v>0</v>
      </c>
      <c r="AK61" s="194"/>
      <c r="AL61" s="213">
        <f t="shared" si="6"/>
        <v>158080</v>
      </c>
    </row>
    <row r="62" spans="1:38" s="5" customFormat="1">
      <c r="A62" s="194">
        <v>53</v>
      </c>
      <c r="B62" s="102" t="s">
        <v>8320</v>
      </c>
      <c r="C62" s="102" t="s">
        <v>5283</v>
      </c>
      <c r="D62" s="194" t="s">
        <v>5675</v>
      </c>
      <c r="E62" s="1116" t="s">
        <v>527</v>
      </c>
      <c r="F62" s="213" t="s">
        <v>990</v>
      </c>
      <c r="G62" s="1273">
        <v>4</v>
      </c>
      <c r="H62" s="213">
        <v>1.9</v>
      </c>
      <c r="I62" s="102">
        <v>1</v>
      </c>
      <c r="J62" s="194">
        <v>158080</v>
      </c>
      <c r="K62" s="194">
        <v>0</v>
      </c>
      <c r="L62" s="194"/>
      <c r="M62" s="213">
        <f t="shared" si="1"/>
        <v>158080</v>
      </c>
      <c r="N62" s="213">
        <v>1.84</v>
      </c>
      <c r="O62" s="102">
        <v>1</v>
      </c>
      <c r="P62" s="194">
        <v>153088</v>
      </c>
      <c r="Q62" s="194">
        <v>0</v>
      </c>
      <c r="R62" s="194"/>
      <c r="S62" s="213">
        <f t="shared" si="2"/>
        <v>153088</v>
      </c>
      <c r="T62" s="213">
        <f t="shared" si="8"/>
        <v>0</v>
      </c>
      <c r="U62" s="213">
        <f t="shared" si="8"/>
        <v>4992</v>
      </c>
      <c r="V62" s="213">
        <f t="shared" si="8"/>
        <v>0</v>
      </c>
      <c r="W62" s="213">
        <f t="shared" si="8"/>
        <v>0</v>
      </c>
      <c r="X62" s="213">
        <f t="shared" si="4"/>
        <v>4992</v>
      </c>
      <c r="Y62" s="1273">
        <v>5</v>
      </c>
      <c r="Z62" s="213">
        <v>1.9</v>
      </c>
      <c r="AA62" s="102">
        <v>1</v>
      </c>
      <c r="AB62" s="194">
        <v>158080</v>
      </c>
      <c r="AC62" s="194">
        <v>0</v>
      </c>
      <c r="AD62" s="194"/>
      <c r="AE62" s="213">
        <f t="shared" si="5"/>
        <v>158080</v>
      </c>
      <c r="AF62" s="1273">
        <v>6</v>
      </c>
      <c r="AG62" s="213">
        <v>1.96</v>
      </c>
      <c r="AH62" s="102">
        <v>1</v>
      </c>
      <c r="AI62" s="194">
        <v>163072</v>
      </c>
      <c r="AJ62" s="194">
        <v>0</v>
      </c>
      <c r="AK62" s="194"/>
      <c r="AL62" s="213">
        <f t="shared" si="6"/>
        <v>163072</v>
      </c>
    </row>
    <row r="63" spans="1:38" s="5" customFormat="1">
      <c r="A63" s="194">
        <v>54</v>
      </c>
      <c r="B63" s="102" t="s">
        <v>8321</v>
      </c>
      <c r="C63" s="102" t="s">
        <v>5282</v>
      </c>
      <c r="D63" s="194" t="s">
        <v>5216</v>
      </c>
      <c r="E63" s="1116" t="s">
        <v>527</v>
      </c>
      <c r="F63" s="213" t="s">
        <v>990</v>
      </c>
      <c r="G63" s="1273">
        <v>2</v>
      </c>
      <c r="H63" s="213">
        <v>1.79</v>
      </c>
      <c r="I63" s="102">
        <v>1</v>
      </c>
      <c r="J63" s="194">
        <v>148928</v>
      </c>
      <c r="K63" s="194">
        <v>0</v>
      </c>
      <c r="L63" s="194"/>
      <c r="M63" s="213">
        <f t="shared" si="1"/>
        <v>148928</v>
      </c>
      <c r="N63" s="213">
        <v>1.73</v>
      </c>
      <c r="O63" s="102">
        <v>1</v>
      </c>
      <c r="P63" s="194">
        <v>143936</v>
      </c>
      <c r="Q63" s="194">
        <v>0</v>
      </c>
      <c r="R63" s="194"/>
      <c r="S63" s="213">
        <f t="shared" si="2"/>
        <v>143936</v>
      </c>
      <c r="T63" s="213">
        <f t="shared" si="8"/>
        <v>0</v>
      </c>
      <c r="U63" s="213">
        <f t="shared" si="8"/>
        <v>4992</v>
      </c>
      <c r="V63" s="213">
        <f t="shared" si="8"/>
        <v>0</v>
      </c>
      <c r="W63" s="213">
        <f t="shared" si="8"/>
        <v>0</v>
      </c>
      <c r="X63" s="213">
        <f t="shared" si="4"/>
        <v>4992</v>
      </c>
      <c r="Y63" s="1273">
        <v>3</v>
      </c>
      <c r="Z63" s="213">
        <v>1.84</v>
      </c>
      <c r="AA63" s="102">
        <v>1</v>
      </c>
      <c r="AB63" s="194">
        <v>153088</v>
      </c>
      <c r="AC63" s="194">
        <v>0</v>
      </c>
      <c r="AD63" s="194"/>
      <c r="AE63" s="213">
        <f t="shared" si="5"/>
        <v>153088</v>
      </c>
      <c r="AF63" s="1273">
        <v>4</v>
      </c>
      <c r="AG63" s="213">
        <v>1.9</v>
      </c>
      <c r="AH63" s="102">
        <v>1</v>
      </c>
      <c r="AI63" s="194">
        <v>158080</v>
      </c>
      <c r="AJ63" s="194">
        <v>0</v>
      </c>
      <c r="AK63" s="194"/>
      <c r="AL63" s="213">
        <f t="shared" si="6"/>
        <v>158080</v>
      </c>
    </row>
    <row r="64" spans="1:38" s="5" customFormat="1">
      <c r="A64" s="194">
        <v>55</v>
      </c>
      <c r="B64" s="102" t="s">
        <v>759</v>
      </c>
      <c r="C64" s="102"/>
      <c r="D64" s="194"/>
      <c r="E64" s="1116" t="s">
        <v>527</v>
      </c>
      <c r="F64" s="213" t="s">
        <v>990</v>
      </c>
      <c r="G64" s="1273">
        <v>7</v>
      </c>
      <c r="H64" s="213">
        <v>1.96</v>
      </c>
      <c r="I64" s="102">
        <v>1</v>
      </c>
      <c r="J64" s="194">
        <v>163072</v>
      </c>
      <c r="K64" s="194">
        <v>0</v>
      </c>
      <c r="L64" s="194"/>
      <c r="M64" s="213">
        <f t="shared" si="1"/>
        <v>163072</v>
      </c>
      <c r="N64" s="213">
        <v>1.96</v>
      </c>
      <c r="O64" s="102">
        <v>1</v>
      </c>
      <c r="P64" s="194">
        <v>163072</v>
      </c>
      <c r="Q64" s="194">
        <v>0</v>
      </c>
      <c r="R64" s="194"/>
      <c r="S64" s="213">
        <f t="shared" si="2"/>
        <v>163072</v>
      </c>
      <c r="T64" s="213">
        <f t="shared" si="8"/>
        <v>0</v>
      </c>
      <c r="U64" s="213">
        <f t="shared" si="8"/>
        <v>0</v>
      </c>
      <c r="V64" s="213">
        <f t="shared" si="8"/>
        <v>0</v>
      </c>
      <c r="W64" s="213">
        <f t="shared" si="8"/>
        <v>0</v>
      </c>
      <c r="X64" s="213">
        <f t="shared" si="4"/>
        <v>0</v>
      </c>
      <c r="Y64" s="1273">
        <v>8</v>
      </c>
      <c r="Z64" s="213">
        <v>2.02</v>
      </c>
      <c r="AA64" s="102">
        <v>1</v>
      </c>
      <c r="AB64" s="194">
        <v>168064</v>
      </c>
      <c r="AC64" s="194">
        <v>0</v>
      </c>
      <c r="AD64" s="194"/>
      <c r="AE64" s="213">
        <f t="shared" si="5"/>
        <v>168064</v>
      </c>
      <c r="AF64" s="1273">
        <v>9</v>
      </c>
      <c r="AG64" s="213">
        <v>2.02</v>
      </c>
      <c r="AH64" s="102">
        <v>1</v>
      </c>
      <c r="AI64" s="194">
        <v>168064</v>
      </c>
      <c r="AJ64" s="194">
        <v>0</v>
      </c>
      <c r="AK64" s="194"/>
      <c r="AL64" s="213">
        <f t="shared" si="6"/>
        <v>168064</v>
      </c>
    </row>
    <row r="65" spans="1:38" s="5" customFormat="1">
      <c r="A65" s="194">
        <v>56</v>
      </c>
      <c r="B65" s="102" t="s">
        <v>759</v>
      </c>
      <c r="C65" s="102"/>
      <c r="D65" s="194"/>
      <c r="E65" s="1116" t="s">
        <v>527</v>
      </c>
      <c r="F65" s="213" t="s">
        <v>990</v>
      </c>
      <c r="G65" s="1273">
        <v>7</v>
      </c>
      <c r="H65" s="213">
        <v>1.96</v>
      </c>
      <c r="I65" s="102">
        <v>1</v>
      </c>
      <c r="J65" s="194">
        <v>163072</v>
      </c>
      <c r="K65" s="194">
        <v>0</v>
      </c>
      <c r="L65" s="194"/>
      <c r="M65" s="213">
        <f t="shared" si="1"/>
        <v>163072</v>
      </c>
      <c r="N65" s="213">
        <v>1.96</v>
      </c>
      <c r="O65" s="102">
        <v>1</v>
      </c>
      <c r="P65" s="194">
        <v>163072</v>
      </c>
      <c r="Q65" s="194">
        <v>0</v>
      </c>
      <c r="R65" s="194"/>
      <c r="S65" s="213">
        <f t="shared" si="2"/>
        <v>163072</v>
      </c>
      <c r="T65" s="213">
        <f t="shared" si="8"/>
        <v>0</v>
      </c>
      <c r="U65" s="213">
        <f t="shared" si="8"/>
        <v>0</v>
      </c>
      <c r="V65" s="213">
        <f t="shared" si="8"/>
        <v>0</v>
      </c>
      <c r="W65" s="213">
        <f t="shared" si="8"/>
        <v>0</v>
      </c>
      <c r="X65" s="213">
        <f t="shared" si="4"/>
        <v>0</v>
      </c>
      <c r="Y65" s="1273">
        <v>8</v>
      </c>
      <c r="Z65" s="213">
        <v>2.02</v>
      </c>
      <c r="AA65" s="102">
        <v>1</v>
      </c>
      <c r="AB65" s="194">
        <v>168064</v>
      </c>
      <c r="AC65" s="194">
        <v>0</v>
      </c>
      <c r="AD65" s="194"/>
      <c r="AE65" s="213">
        <f t="shared" si="5"/>
        <v>168064</v>
      </c>
      <c r="AF65" s="1273">
        <v>9</v>
      </c>
      <c r="AG65" s="213">
        <v>2.02</v>
      </c>
      <c r="AH65" s="102">
        <v>1</v>
      </c>
      <c r="AI65" s="194">
        <v>168064</v>
      </c>
      <c r="AJ65" s="194">
        <v>0</v>
      </c>
      <c r="AK65" s="194"/>
      <c r="AL65" s="213">
        <f t="shared" si="6"/>
        <v>168064</v>
      </c>
    </row>
    <row r="66" spans="1:38" s="5" customFormat="1">
      <c r="A66" s="194">
        <v>57</v>
      </c>
      <c r="B66" s="102" t="s">
        <v>759</v>
      </c>
      <c r="C66" s="102"/>
      <c r="D66" s="194"/>
      <c r="E66" s="1116" t="s">
        <v>527</v>
      </c>
      <c r="F66" s="213" t="s">
        <v>990</v>
      </c>
      <c r="G66" s="1273">
        <v>7</v>
      </c>
      <c r="H66" s="213">
        <v>1.96</v>
      </c>
      <c r="I66" s="102">
        <v>1</v>
      </c>
      <c r="J66" s="194">
        <v>163072</v>
      </c>
      <c r="K66" s="194">
        <v>0</v>
      </c>
      <c r="L66" s="194"/>
      <c r="M66" s="213">
        <f t="shared" si="1"/>
        <v>163072</v>
      </c>
      <c r="N66" s="213">
        <v>1.96</v>
      </c>
      <c r="O66" s="102">
        <v>1</v>
      </c>
      <c r="P66" s="194">
        <v>163072</v>
      </c>
      <c r="Q66" s="194">
        <v>0</v>
      </c>
      <c r="R66" s="194"/>
      <c r="S66" s="213">
        <f t="shared" si="2"/>
        <v>163072</v>
      </c>
      <c r="T66" s="213">
        <f t="shared" ref="T66:W113" si="9">I66-O66</f>
        <v>0</v>
      </c>
      <c r="U66" s="213">
        <f t="shared" si="9"/>
        <v>0</v>
      </c>
      <c r="V66" s="213">
        <f t="shared" si="9"/>
        <v>0</v>
      </c>
      <c r="W66" s="213">
        <f t="shared" si="9"/>
        <v>0</v>
      </c>
      <c r="X66" s="213">
        <f t="shared" si="4"/>
        <v>0</v>
      </c>
      <c r="Y66" s="1273">
        <v>8</v>
      </c>
      <c r="Z66" s="213">
        <v>2.02</v>
      </c>
      <c r="AA66" s="102">
        <v>1</v>
      </c>
      <c r="AB66" s="194">
        <v>168064</v>
      </c>
      <c r="AC66" s="194">
        <v>0</v>
      </c>
      <c r="AD66" s="194"/>
      <c r="AE66" s="213">
        <f t="shared" si="5"/>
        <v>168064</v>
      </c>
      <c r="AF66" s="1273">
        <v>9</v>
      </c>
      <c r="AG66" s="213">
        <v>2.02</v>
      </c>
      <c r="AH66" s="102">
        <v>1</v>
      </c>
      <c r="AI66" s="194">
        <v>168064</v>
      </c>
      <c r="AJ66" s="194">
        <v>0</v>
      </c>
      <c r="AK66" s="194"/>
      <c r="AL66" s="213">
        <f t="shared" si="6"/>
        <v>168064</v>
      </c>
    </row>
    <row r="67" spans="1:38" s="5" customFormat="1" ht="67.5">
      <c r="A67" s="194">
        <v>58</v>
      </c>
      <c r="B67" s="102" t="s">
        <v>8322</v>
      </c>
      <c r="C67" s="102" t="s">
        <v>5283</v>
      </c>
      <c r="D67" s="194" t="s">
        <v>5655</v>
      </c>
      <c r="E67" s="1116" t="s">
        <v>4413</v>
      </c>
      <c r="F67" s="213" t="s">
        <v>984</v>
      </c>
      <c r="G67" s="1273">
        <v>2</v>
      </c>
      <c r="H67" s="213">
        <v>4.1399999999999997</v>
      </c>
      <c r="I67" s="102">
        <v>1</v>
      </c>
      <c r="J67" s="194">
        <v>344448</v>
      </c>
      <c r="K67" s="194">
        <v>0</v>
      </c>
      <c r="L67" s="194"/>
      <c r="M67" s="213">
        <f t="shared" si="1"/>
        <v>344448</v>
      </c>
      <c r="N67" s="213">
        <v>4.01</v>
      </c>
      <c r="O67" s="102">
        <v>1</v>
      </c>
      <c r="P67" s="194">
        <v>333632</v>
      </c>
      <c r="Q67" s="194">
        <v>0</v>
      </c>
      <c r="R67" s="194"/>
      <c r="S67" s="213">
        <f t="shared" si="2"/>
        <v>333632</v>
      </c>
      <c r="T67" s="213">
        <f t="shared" si="9"/>
        <v>0</v>
      </c>
      <c r="U67" s="213">
        <f t="shared" si="9"/>
        <v>10816</v>
      </c>
      <c r="V67" s="213">
        <f t="shared" si="9"/>
        <v>0</v>
      </c>
      <c r="W67" s="213">
        <f t="shared" si="9"/>
        <v>0</v>
      </c>
      <c r="X67" s="213">
        <f t="shared" si="4"/>
        <v>10816</v>
      </c>
      <c r="Y67" s="1273">
        <v>3</v>
      </c>
      <c r="Z67" s="213">
        <v>4.2699999999999996</v>
      </c>
      <c r="AA67" s="102">
        <v>1</v>
      </c>
      <c r="AB67" s="194">
        <v>355263.99999999994</v>
      </c>
      <c r="AC67" s="194">
        <v>0</v>
      </c>
      <c r="AD67" s="194"/>
      <c r="AE67" s="213">
        <f t="shared" si="5"/>
        <v>355263.99999999994</v>
      </c>
      <c r="AF67" s="1273">
        <v>4</v>
      </c>
      <c r="AG67" s="213">
        <v>4.41</v>
      </c>
      <c r="AH67" s="102">
        <v>1</v>
      </c>
      <c r="AI67" s="194">
        <v>366912</v>
      </c>
      <c r="AJ67" s="194">
        <v>0</v>
      </c>
      <c r="AK67" s="194"/>
      <c r="AL67" s="213">
        <f t="shared" si="6"/>
        <v>366912</v>
      </c>
    </row>
    <row r="68" spans="1:38" s="5" customFormat="1" ht="67.5">
      <c r="A68" s="194">
        <v>59</v>
      </c>
      <c r="B68" s="102" t="s">
        <v>8323</v>
      </c>
      <c r="C68" s="102" t="s">
        <v>5283</v>
      </c>
      <c r="D68" s="194" t="s">
        <v>5639</v>
      </c>
      <c r="E68" s="1116" t="s">
        <v>4414</v>
      </c>
      <c r="F68" s="213" t="s">
        <v>1115</v>
      </c>
      <c r="G68" s="1273">
        <v>2</v>
      </c>
      <c r="H68" s="213">
        <v>2.83</v>
      </c>
      <c r="I68" s="102">
        <v>1</v>
      </c>
      <c r="J68" s="194">
        <v>235456</v>
      </c>
      <c r="K68" s="194">
        <v>0</v>
      </c>
      <c r="L68" s="194"/>
      <c r="M68" s="213">
        <f t="shared" si="1"/>
        <v>235456</v>
      </c>
      <c r="N68" s="213">
        <v>2.75</v>
      </c>
      <c r="O68" s="102">
        <v>1</v>
      </c>
      <c r="P68" s="194">
        <v>228800</v>
      </c>
      <c r="Q68" s="194">
        <v>0</v>
      </c>
      <c r="R68" s="194"/>
      <c r="S68" s="213">
        <f t="shared" si="2"/>
        <v>228800</v>
      </c>
      <c r="T68" s="213">
        <f t="shared" si="9"/>
        <v>0</v>
      </c>
      <c r="U68" s="213">
        <f t="shared" si="9"/>
        <v>6656</v>
      </c>
      <c r="V68" s="213">
        <f t="shared" si="9"/>
        <v>0</v>
      </c>
      <c r="W68" s="213">
        <f t="shared" si="9"/>
        <v>0</v>
      </c>
      <c r="X68" s="213">
        <f t="shared" si="4"/>
        <v>6656</v>
      </c>
      <c r="Y68" s="1273">
        <v>3</v>
      </c>
      <c r="Z68" s="213">
        <v>2.92</v>
      </c>
      <c r="AA68" s="102">
        <v>1</v>
      </c>
      <c r="AB68" s="194">
        <v>242944</v>
      </c>
      <c r="AC68" s="194">
        <v>0</v>
      </c>
      <c r="AD68" s="194"/>
      <c r="AE68" s="213">
        <f t="shared" si="5"/>
        <v>242944</v>
      </c>
      <c r="AF68" s="1273">
        <v>4</v>
      </c>
      <c r="AG68" s="213">
        <v>3.02</v>
      </c>
      <c r="AH68" s="102">
        <v>1</v>
      </c>
      <c r="AI68" s="194">
        <v>251264</v>
      </c>
      <c r="AJ68" s="194">
        <v>0</v>
      </c>
      <c r="AK68" s="194"/>
      <c r="AL68" s="213">
        <f t="shared" si="6"/>
        <v>251264</v>
      </c>
    </row>
    <row r="69" spans="1:38" s="5" customFormat="1">
      <c r="A69" s="194">
        <v>60</v>
      </c>
      <c r="B69" s="102" t="s">
        <v>1580</v>
      </c>
      <c r="C69" s="102" t="s">
        <v>5283</v>
      </c>
      <c r="D69" s="194" t="s">
        <v>5635</v>
      </c>
      <c r="E69" s="1116" t="s">
        <v>1572</v>
      </c>
      <c r="F69" s="213" t="s">
        <v>6962</v>
      </c>
      <c r="G69" s="1273">
        <v>7</v>
      </c>
      <c r="H69" s="213">
        <v>2.2799999999999998</v>
      </c>
      <c r="I69" s="102">
        <v>1</v>
      </c>
      <c r="J69" s="194">
        <v>189695.99999999997</v>
      </c>
      <c r="K69" s="194">
        <v>0</v>
      </c>
      <c r="L69" s="194"/>
      <c r="M69" s="213">
        <f t="shared" si="1"/>
        <v>189695.99999999997</v>
      </c>
      <c r="N69" s="213">
        <v>2.2799999999999998</v>
      </c>
      <c r="O69" s="102">
        <v>1</v>
      </c>
      <c r="P69" s="194">
        <v>189695.99999999997</v>
      </c>
      <c r="Q69" s="194">
        <v>0</v>
      </c>
      <c r="R69" s="194"/>
      <c r="S69" s="213">
        <f t="shared" si="2"/>
        <v>189695.99999999997</v>
      </c>
      <c r="T69" s="213">
        <f t="shared" si="9"/>
        <v>0</v>
      </c>
      <c r="U69" s="213">
        <f t="shared" si="9"/>
        <v>0</v>
      </c>
      <c r="V69" s="213">
        <f t="shared" si="9"/>
        <v>0</v>
      </c>
      <c r="W69" s="213">
        <f t="shared" si="9"/>
        <v>0</v>
      </c>
      <c r="X69" s="213">
        <f t="shared" si="4"/>
        <v>0</v>
      </c>
      <c r="Y69" s="1273">
        <v>8</v>
      </c>
      <c r="Z69" s="213">
        <v>2.35</v>
      </c>
      <c r="AA69" s="102">
        <v>1</v>
      </c>
      <c r="AB69" s="194">
        <v>195520</v>
      </c>
      <c r="AC69" s="194">
        <v>0</v>
      </c>
      <c r="AD69" s="194"/>
      <c r="AE69" s="213">
        <f t="shared" si="5"/>
        <v>195520</v>
      </c>
      <c r="AF69" s="1273">
        <v>9</v>
      </c>
      <c r="AG69" s="213">
        <v>2.35</v>
      </c>
      <c r="AH69" s="102">
        <v>1</v>
      </c>
      <c r="AI69" s="194">
        <v>195520</v>
      </c>
      <c r="AJ69" s="194">
        <v>0</v>
      </c>
      <c r="AK69" s="194"/>
      <c r="AL69" s="213">
        <f t="shared" si="6"/>
        <v>195520</v>
      </c>
    </row>
    <row r="70" spans="1:38" s="5" customFormat="1">
      <c r="A70" s="194">
        <v>61</v>
      </c>
      <c r="B70" s="102" t="s">
        <v>1612</v>
      </c>
      <c r="C70" s="102" t="s">
        <v>5283</v>
      </c>
      <c r="D70" s="194" t="s">
        <v>5648</v>
      </c>
      <c r="E70" s="1116" t="s">
        <v>1572</v>
      </c>
      <c r="F70" s="213" t="s">
        <v>6962</v>
      </c>
      <c r="G70" s="1273">
        <v>7</v>
      </c>
      <c r="H70" s="213">
        <v>2.2799999999999998</v>
      </c>
      <c r="I70" s="102">
        <v>1</v>
      </c>
      <c r="J70" s="194">
        <v>189695.99999999997</v>
      </c>
      <c r="K70" s="194">
        <v>0</v>
      </c>
      <c r="L70" s="194"/>
      <c r="M70" s="213">
        <f t="shared" si="1"/>
        <v>189695.99999999997</v>
      </c>
      <c r="N70" s="213">
        <v>2.2799999999999998</v>
      </c>
      <c r="O70" s="102">
        <v>1</v>
      </c>
      <c r="P70" s="194">
        <v>189695.99999999997</v>
      </c>
      <c r="Q70" s="194">
        <v>0</v>
      </c>
      <c r="R70" s="194"/>
      <c r="S70" s="213">
        <f t="shared" si="2"/>
        <v>189695.99999999997</v>
      </c>
      <c r="T70" s="213">
        <f t="shared" si="9"/>
        <v>0</v>
      </c>
      <c r="U70" s="213">
        <f t="shared" si="9"/>
        <v>0</v>
      </c>
      <c r="V70" s="213">
        <f t="shared" si="9"/>
        <v>0</v>
      </c>
      <c r="W70" s="213">
        <f t="shared" si="9"/>
        <v>0</v>
      </c>
      <c r="X70" s="213">
        <f t="shared" si="4"/>
        <v>0</v>
      </c>
      <c r="Y70" s="1273">
        <v>8</v>
      </c>
      <c r="Z70" s="213">
        <v>2.35</v>
      </c>
      <c r="AA70" s="102">
        <v>1</v>
      </c>
      <c r="AB70" s="194">
        <v>195520</v>
      </c>
      <c r="AC70" s="194">
        <v>0</v>
      </c>
      <c r="AD70" s="194"/>
      <c r="AE70" s="213">
        <f t="shared" si="5"/>
        <v>195520</v>
      </c>
      <c r="AF70" s="1273">
        <v>9</v>
      </c>
      <c r="AG70" s="213">
        <v>2.35</v>
      </c>
      <c r="AH70" s="102">
        <v>1</v>
      </c>
      <c r="AI70" s="194">
        <v>195520</v>
      </c>
      <c r="AJ70" s="194">
        <v>0</v>
      </c>
      <c r="AK70" s="194"/>
      <c r="AL70" s="213">
        <f t="shared" si="6"/>
        <v>195520</v>
      </c>
    </row>
    <row r="71" spans="1:38" s="5" customFormat="1">
      <c r="A71" s="194">
        <v>62</v>
      </c>
      <c r="B71" s="102" t="s">
        <v>8324</v>
      </c>
      <c r="C71" s="102" t="s">
        <v>5282</v>
      </c>
      <c r="D71" s="194" t="s">
        <v>5641</v>
      </c>
      <c r="E71" s="1116" t="s">
        <v>1572</v>
      </c>
      <c r="F71" s="213" t="s">
        <v>6962</v>
      </c>
      <c r="G71" s="1273">
        <v>7</v>
      </c>
      <c r="H71" s="213">
        <v>2.2799999999999998</v>
      </c>
      <c r="I71" s="102">
        <v>1</v>
      </c>
      <c r="J71" s="194">
        <v>189695.99999999997</v>
      </c>
      <c r="K71" s="194">
        <v>0</v>
      </c>
      <c r="L71" s="194"/>
      <c r="M71" s="213">
        <f t="shared" si="1"/>
        <v>189695.99999999997</v>
      </c>
      <c r="N71" s="213">
        <v>2.2799999999999998</v>
      </c>
      <c r="O71" s="102">
        <v>1</v>
      </c>
      <c r="P71" s="194">
        <v>189695.99999999997</v>
      </c>
      <c r="Q71" s="194">
        <v>0</v>
      </c>
      <c r="R71" s="194"/>
      <c r="S71" s="213">
        <f t="shared" si="2"/>
        <v>189695.99999999997</v>
      </c>
      <c r="T71" s="213">
        <f t="shared" si="9"/>
        <v>0</v>
      </c>
      <c r="U71" s="213">
        <f t="shared" si="9"/>
        <v>0</v>
      </c>
      <c r="V71" s="213">
        <f t="shared" si="9"/>
        <v>0</v>
      </c>
      <c r="W71" s="213">
        <f t="shared" si="9"/>
        <v>0</v>
      </c>
      <c r="X71" s="213">
        <f t="shared" si="4"/>
        <v>0</v>
      </c>
      <c r="Y71" s="1273">
        <v>8</v>
      </c>
      <c r="Z71" s="213">
        <v>2.35</v>
      </c>
      <c r="AA71" s="102">
        <v>1</v>
      </c>
      <c r="AB71" s="194">
        <v>195520</v>
      </c>
      <c r="AC71" s="194">
        <v>0</v>
      </c>
      <c r="AD71" s="194"/>
      <c r="AE71" s="213">
        <f t="shared" si="5"/>
        <v>195520</v>
      </c>
      <c r="AF71" s="1273">
        <v>9</v>
      </c>
      <c r="AG71" s="213">
        <v>2.35</v>
      </c>
      <c r="AH71" s="102">
        <v>1</v>
      </c>
      <c r="AI71" s="194">
        <v>195520</v>
      </c>
      <c r="AJ71" s="194">
        <v>0</v>
      </c>
      <c r="AK71" s="194"/>
      <c r="AL71" s="213">
        <f t="shared" si="6"/>
        <v>195520</v>
      </c>
    </row>
    <row r="72" spans="1:38" s="5" customFormat="1">
      <c r="A72" s="194">
        <v>63</v>
      </c>
      <c r="B72" s="102" t="s">
        <v>4541</v>
      </c>
      <c r="C72" s="102" t="s">
        <v>5283</v>
      </c>
      <c r="D72" s="194" t="s">
        <v>5648</v>
      </c>
      <c r="E72" s="1116" t="s">
        <v>1572</v>
      </c>
      <c r="F72" s="213" t="s">
        <v>6962</v>
      </c>
      <c r="G72" s="1273">
        <v>6</v>
      </c>
      <c r="H72" s="213">
        <v>2.2799999999999998</v>
      </c>
      <c r="I72" s="102">
        <v>1</v>
      </c>
      <c r="J72" s="194">
        <v>189695.99999999997</v>
      </c>
      <c r="K72" s="194">
        <v>0</v>
      </c>
      <c r="L72" s="194"/>
      <c r="M72" s="213">
        <f t="shared" si="1"/>
        <v>189695.99999999997</v>
      </c>
      <c r="N72" s="213">
        <v>2.21</v>
      </c>
      <c r="O72" s="102">
        <v>1</v>
      </c>
      <c r="P72" s="194">
        <v>183872</v>
      </c>
      <c r="Q72" s="194">
        <v>0</v>
      </c>
      <c r="R72" s="194"/>
      <c r="S72" s="213">
        <f t="shared" si="2"/>
        <v>183872</v>
      </c>
      <c r="T72" s="213">
        <f t="shared" si="9"/>
        <v>0</v>
      </c>
      <c r="U72" s="213">
        <f t="shared" si="9"/>
        <v>5823.9999999999709</v>
      </c>
      <c r="V72" s="213">
        <f t="shared" si="9"/>
        <v>0</v>
      </c>
      <c r="W72" s="213">
        <f t="shared" si="9"/>
        <v>0</v>
      </c>
      <c r="X72" s="213">
        <f t="shared" si="4"/>
        <v>5823.9999999999709</v>
      </c>
      <c r="Y72" s="1273">
        <v>7</v>
      </c>
      <c r="Z72" s="213">
        <v>2.2799999999999998</v>
      </c>
      <c r="AA72" s="102">
        <v>1</v>
      </c>
      <c r="AB72" s="194">
        <v>189695.99999999997</v>
      </c>
      <c r="AC72" s="194">
        <v>0</v>
      </c>
      <c r="AD72" s="194"/>
      <c r="AE72" s="213">
        <f t="shared" si="5"/>
        <v>189695.99999999997</v>
      </c>
      <c r="AF72" s="1273">
        <v>8</v>
      </c>
      <c r="AG72" s="213">
        <v>2.35</v>
      </c>
      <c r="AH72" s="102">
        <v>1</v>
      </c>
      <c r="AI72" s="194">
        <v>195520</v>
      </c>
      <c r="AJ72" s="194">
        <v>0</v>
      </c>
      <c r="AK72" s="194"/>
      <c r="AL72" s="213">
        <f t="shared" si="6"/>
        <v>195520</v>
      </c>
    </row>
    <row r="73" spans="1:38" s="5" customFormat="1">
      <c r="A73" s="194">
        <v>64</v>
      </c>
      <c r="B73" s="102" t="s">
        <v>4415</v>
      </c>
      <c r="C73" s="102" t="s">
        <v>5283</v>
      </c>
      <c r="D73" s="194" t="s">
        <v>5651</v>
      </c>
      <c r="E73" s="1116" t="s">
        <v>527</v>
      </c>
      <c r="F73" s="213" t="s">
        <v>990</v>
      </c>
      <c r="G73" s="1273">
        <v>10</v>
      </c>
      <c r="H73" s="213">
        <v>2.08</v>
      </c>
      <c r="I73" s="102">
        <v>1</v>
      </c>
      <c r="J73" s="194">
        <v>173056</v>
      </c>
      <c r="K73" s="194">
        <v>0</v>
      </c>
      <c r="L73" s="194"/>
      <c r="M73" s="213">
        <f t="shared" si="1"/>
        <v>173056</v>
      </c>
      <c r="N73" s="213">
        <v>2.02</v>
      </c>
      <c r="O73" s="102">
        <v>1</v>
      </c>
      <c r="P73" s="194">
        <v>168064</v>
      </c>
      <c r="Q73" s="194">
        <v>0</v>
      </c>
      <c r="R73" s="194"/>
      <c r="S73" s="213">
        <f t="shared" si="2"/>
        <v>168064</v>
      </c>
      <c r="T73" s="213">
        <f t="shared" si="9"/>
        <v>0</v>
      </c>
      <c r="U73" s="213">
        <f t="shared" si="9"/>
        <v>4992</v>
      </c>
      <c r="V73" s="213">
        <f t="shared" si="9"/>
        <v>0</v>
      </c>
      <c r="W73" s="213">
        <f t="shared" si="9"/>
        <v>0</v>
      </c>
      <c r="X73" s="213">
        <f t="shared" si="4"/>
        <v>4992</v>
      </c>
      <c r="Y73" s="1273">
        <v>11</v>
      </c>
      <c r="Z73" s="213">
        <v>2.08</v>
      </c>
      <c r="AA73" s="102">
        <v>1</v>
      </c>
      <c r="AB73" s="194">
        <v>173056</v>
      </c>
      <c r="AC73" s="194">
        <v>0</v>
      </c>
      <c r="AD73" s="194"/>
      <c r="AE73" s="213">
        <f t="shared" si="5"/>
        <v>173056</v>
      </c>
      <c r="AF73" s="1273">
        <v>12</v>
      </c>
      <c r="AG73" s="213">
        <v>2.08</v>
      </c>
      <c r="AH73" s="102">
        <v>1</v>
      </c>
      <c r="AI73" s="194">
        <v>173056</v>
      </c>
      <c r="AJ73" s="194">
        <v>0</v>
      </c>
      <c r="AK73" s="194"/>
      <c r="AL73" s="213">
        <f t="shared" si="6"/>
        <v>173056</v>
      </c>
    </row>
    <row r="74" spans="1:38" s="5" customFormat="1">
      <c r="A74" s="194">
        <v>65</v>
      </c>
      <c r="B74" s="102" t="s">
        <v>1592</v>
      </c>
      <c r="C74" s="102" t="s">
        <v>5282</v>
      </c>
      <c r="D74" s="194" t="s">
        <v>5635</v>
      </c>
      <c r="E74" s="1116" t="s">
        <v>527</v>
      </c>
      <c r="F74" s="213" t="s">
        <v>990</v>
      </c>
      <c r="G74" s="1273">
        <v>21</v>
      </c>
      <c r="H74" s="213">
        <v>2.2799999999999998</v>
      </c>
      <c r="I74" s="102">
        <v>1</v>
      </c>
      <c r="J74" s="194">
        <v>189695.99999999997</v>
      </c>
      <c r="K74" s="194">
        <v>0</v>
      </c>
      <c r="L74" s="194"/>
      <c r="M74" s="213">
        <f t="shared" ref="M74:M137" si="10">J74+K74+L74</f>
        <v>189695.99999999997</v>
      </c>
      <c r="N74" s="213">
        <v>2.2799999999999998</v>
      </c>
      <c r="O74" s="102">
        <v>1</v>
      </c>
      <c r="P74" s="194">
        <v>189695.99999999997</v>
      </c>
      <c r="Q74" s="194">
        <v>0</v>
      </c>
      <c r="R74" s="194"/>
      <c r="S74" s="213">
        <f t="shared" ref="S74:S137" si="11">P74+Q74+R74</f>
        <v>189695.99999999997</v>
      </c>
      <c r="T74" s="213">
        <f t="shared" si="9"/>
        <v>0</v>
      </c>
      <c r="U74" s="213">
        <f t="shared" si="9"/>
        <v>0</v>
      </c>
      <c r="V74" s="213">
        <f t="shared" si="9"/>
        <v>0</v>
      </c>
      <c r="W74" s="213">
        <f t="shared" si="9"/>
        <v>0</v>
      </c>
      <c r="X74" s="213">
        <f t="shared" ref="X74:X137" si="12">U74+V74+W74</f>
        <v>0</v>
      </c>
      <c r="Y74" s="1273">
        <v>22</v>
      </c>
      <c r="Z74" s="213">
        <v>2.2799999999999998</v>
      </c>
      <c r="AA74" s="102">
        <v>1</v>
      </c>
      <c r="AB74" s="194">
        <v>189695.99999999997</v>
      </c>
      <c r="AC74" s="194">
        <v>0</v>
      </c>
      <c r="AD74" s="194"/>
      <c r="AE74" s="213">
        <f t="shared" ref="AE74:AE137" si="13">AB74+AC74+AD74</f>
        <v>189695.99999999997</v>
      </c>
      <c r="AF74" s="1273">
        <v>23</v>
      </c>
      <c r="AG74" s="213">
        <v>2.2799999999999998</v>
      </c>
      <c r="AH74" s="102">
        <v>1</v>
      </c>
      <c r="AI74" s="194">
        <v>189695.99999999997</v>
      </c>
      <c r="AJ74" s="194">
        <v>0</v>
      </c>
      <c r="AK74" s="194"/>
      <c r="AL74" s="213">
        <f t="shared" si="6"/>
        <v>189695.99999999997</v>
      </c>
    </row>
    <row r="75" spans="1:38" s="5" customFormat="1">
      <c r="A75" s="194">
        <v>66</v>
      </c>
      <c r="B75" s="102" t="s">
        <v>4444</v>
      </c>
      <c r="C75" s="102" t="s">
        <v>5283</v>
      </c>
      <c r="D75" s="194" t="s">
        <v>5653</v>
      </c>
      <c r="E75" s="1116" t="s">
        <v>527</v>
      </c>
      <c r="F75" s="213" t="s">
        <v>990</v>
      </c>
      <c r="G75" s="1273">
        <v>7</v>
      </c>
      <c r="H75" s="213">
        <v>1.96</v>
      </c>
      <c r="I75" s="102">
        <v>1</v>
      </c>
      <c r="J75" s="194">
        <v>163072</v>
      </c>
      <c r="K75" s="194">
        <v>0</v>
      </c>
      <c r="L75" s="194"/>
      <c r="M75" s="213">
        <f t="shared" si="10"/>
        <v>163072</v>
      </c>
      <c r="N75" s="213">
        <v>1.96</v>
      </c>
      <c r="O75" s="102">
        <v>1</v>
      </c>
      <c r="P75" s="194">
        <v>163072</v>
      </c>
      <c r="Q75" s="194">
        <v>0</v>
      </c>
      <c r="R75" s="194"/>
      <c r="S75" s="213">
        <f t="shared" si="11"/>
        <v>163072</v>
      </c>
      <c r="T75" s="213">
        <f t="shared" si="9"/>
        <v>0</v>
      </c>
      <c r="U75" s="213">
        <f t="shared" si="9"/>
        <v>0</v>
      </c>
      <c r="V75" s="213">
        <f t="shared" si="9"/>
        <v>0</v>
      </c>
      <c r="W75" s="213">
        <f t="shared" si="9"/>
        <v>0</v>
      </c>
      <c r="X75" s="213">
        <f t="shared" si="12"/>
        <v>0</v>
      </c>
      <c r="Y75" s="1273">
        <v>8</v>
      </c>
      <c r="Z75" s="213">
        <v>2.02</v>
      </c>
      <c r="AA75" s="102">
        <v>1</v>
      </c>
      <c r="AB75" s="194">
        <v>168064</v>
      </c>
      <c r="AC75" s="194">
        <v>0</v>
      </c>
      <c r="AD75" s="194"/>
      <c r="AE75" s="213">
        <f t="shared" si="13"/>
        <v>168064</v>
      </c>
      <c r="AF75" s="1273">
        <v>9</v>
      </c>
      <c r="AG75" s="213">
        <v>2.02</v>
      </c>
      <c r="AH75" s="102">
        <v>1</v>
      </c>
      <c r="AI75" s="194">
        <v>168064</v>
      </c>
      <c r="AJ75" s="194">
        <v>0</v>
      </c>
      <c r="AK75" s="194"/>
      <c r="AL75" s="213">
        <f t="shared" ref="AL75:AL138" si="14">AI75+AJ75+AK75</f>
        <v>168064</v>
      </c>
    </row>
    <row r="76" spans="1:38" s="5" customFormat="1">
      <c r="A76" s="194">
        <v>67</v>
      </c>
      <c r="B76" s="102" t="s">
        <v>1917</v>
      </c>
      <c r="C76" s="102" t="s">
        <v>5283</v>
      </c>
      <c r="D76" s="194" t="s">
        <v>5645</v>
      </c>
      <c r="E76" s="1116" t="s">
        <v>527</v>
      </c>
      <c r="F76" s="213" t="s">
        <v>990</v>
      </c>
      <c r="G76" s="1273">
        <v>6</v>
      </c>
      <c r="H76" s="213">
        <v>1.96</v>
      </c>
      <c r="I76" s="102">
        <v>1</v>
      </c>
      <c r="J76" s="194">
        <v>163072</v>
      </c>
      <c r="K76" s="194">
        <v>0</v>
      </c>
      <c r="L76" s="194"/>
      <c r="M76" s="213">
        <f t="shared" si="10"/>
        <v>163072</v>
      </c>
      <c r="N76" s="213">
        <v>1.9</v>
      </c>
      <c r="O76" s="102">
        <v>1</v>
      </c>
      <c r="P76" s="194">
        <v>158080</v>
      </c>
      <c r="Q76" s="194">
        <v>0</v>
      </c>
      <c r="R76" s="194"/>
      <c r="S76" s="213">
        <f t="shared" si="11"/>
        <v>158080</v>
      </c>
      <c r="T76" s="213">
        <f t="shared" si="9"/>
        <v>0</v>
      </c>
      <c r="U76" s="213">
        <f t="shared" si="9"/>
        <v>4992</v>
      </c>
      <c r="V76" s="213">
        <f t="shared" si="9"/>
        <v>0</v>
      </c>
      <c r="W76" s="213">
        <f t="shared" si="9"/>
        <v>0</v>
      </c>
      <c r="X76" s="213">
        <f t="shared" si="12"/>
        <v>4992</v>
      </c>
      <c r="Y76" s="1273">
        <v>7</v>
      </c>
      <c r="Z76" s="213">
        <v>1.96</v>
      </c>
      <c r="AA76" s="102">
        <v>1</v>
      </c>
      <c r="AB76" s="194">
        <v>163072</v>
      </c>
      <c r="AC76" s="194">
        <v>0</v>
      </c>
      <c r="AD76" s="194"/>
      <c r="AE76" s="213">
        <f t="shared" si="13"/>
        <v>163072</v>
      </c>
      <c r="AF76" s="1273">
        <v>8</v>
      </c>
      <c r="AG76" s="213">
        <v>2.02</v>
      </c>
      <c r="AH76" s="102">
        <v>1</v>
      </c>
      <c r="AI76" s="194">
        <v>168064</v>
      </c>
      <c r="AJ76" s="194">
        <v>0</v>
      </c>
      <c r="AK76" s="194"/>
      <c r="AL76" s="213">
        <f t="shared" si="14"/>
        <v>168064</v>
      </c>
    </row>
    <row r="77" spans="1:38" s="5" customFormat="1">
      <c r="A77" s="194">
        <v>68</v>
      </c>
      <c r="B77" s="102" t="s">
        <v>4454</v>
      </c>
      <c r="C77" s="102" t="s">
        <v>5283</v>
      </c>
      <c r="D77" s="194" t="s">
        <v>5675</v>
      </c>
      <c r="E77" s="1116" t="s">
        <v>527</v>
      </c>
      <c r="F77" s="213" t="s">
        <v>990</v>
      </c>
      <c r="G77" s="1273">
        <v>5</v>
      </c>
      <c r="H77" s="213">
        <v>1.9</v>
      </c>
      <c r="I77" s="102">
        <v>1</v>
      </c>
      <c r="J77" s="194">
        <v>158080</v>
      </c>
      <c r="K77" s="194">
        <v>0</v>
      </c>
      <c r="L77" s="194"/>
      <c r="M77" s="213">
        <f t="shared" si="10"/>
        <v>158080</v>
      </c>
      <c r="N77" s="213">
        <v>1.9</v>
      </c>
      <c r="O77" s="102">
        <v>1</v>
      </c>
      <c r="P77" s="194">
        <v>158080</v>
      </c>
      <c r="Q77" s="194">
        <v>0</v>
      </c>
      <c r="R77" s="194"/>
      <c r="S77" s="213">
        <f t="shared" si="11"/>
        <v>158080</v>
      </c>
      <c r="T77" s="213">
        <f t="shared" si="9"/>
        <v>0</v>
      </c>
      <c r="U77" s="213">
        <f t="shared" si="9"/>
        <v>0</v>
      </c>
      <c r="V77" s="213">
        <f t="shared" si="9"/>
        <v>0</v>
      </c>
      <c r="W77" s="213">
        <f t="shared" si="9"/>
        <v>0</v>
      </c>
      <c r="X77" s="213">
        <f t="shared" si="12"/>
        <v>0</v>
      </c>
      <c r="Y77" s="1273">
        <v>6</v>
      </c>
      <c r="Z77" s="213">
        <v>1.96</v>
      </c>
      <c r="AA77" s="102">
        <v>1</v>
      </c>
      <c r="AB77" s="194">
        <v>163072</v>
      </c>
      <c r="AC77" s="194">
        <v>0</v>
      </c>
      <c r="AD77" s="194"/>
      <c r="AE77" s="213">
        <f t="shared" si="13"/>
        <v>163072</v>
      </c>
      <c r="AF77" s="1273">
        <v>7</v>
      </c>
      <c r="AG77" s="213">
        <v>1.96</v>
      </c>
      <c r="AH77" s="102">
        <v>1</v>
      </c>
      <c r="AI77" s="194">
        <v>163072</v>
      </c>
      <c r="AJ77" s="194">
        <v>0</v>
      </c>
      <c r="AK77" s="194"/>
      <c r="AL77" s="213">
        <f t="shared" si="14"/>
        <v>163072</v>
      </c>
    </row>
    <row r="78" spans="1:38" s="5" customFormat="1">
      <c r="A78" s="194">
        <v>69</v>
      </c>
      <c r="B78" s="102" t="s">
        <v>1591</v>
      </c>
      <c r="C78" s="102" t="s">
        <v>5282</v>
      </c>
      <c r="D78" s="194" t="s">
        <v>5629</v>
      </c>
      <c r="E78" s="1116" t="s">
        <v>527</v>
      </c>
      <c r="F78" s="213" t="s">
        <v>990</v>
      </c>
      <c r="G78" s="1273">
        <v>7</v>
      </c>
      <c r="H78" s="213">
        <v>1.96</v>
      </c>
      <c r="I78" s="102">
        <v>1</v>
      </c>
      <c r="J78" s="194">
        <v>163072</v>
      </c>
      <c r="K78" s="194">
        <v>0</v>
      </c>
      <c r="L78" s="194"/>
      <c r="M78" s="213">
        <f t="shared" si="10"/>
        <v>163072</v>
      </c>
      <c r="N78" s="213">
        <v>1.96</v>
      </c>
      <c r="O78" s="102">
        <v>1</v>
      </c>
      <c r="P78" s="194">
        <v>163072</v>
      </c>
      <c r="Q78" s="194">
        <v>0</v>
      </c>
      <c r="R78" s="194"/>
      <c r="S78" s="213">
        <f t="shared" si="11"/>
        <v>163072</v>
      </c>
      <c r="T78" s="213">
        <f t="shared" si="9"/>
        <v>0</v>
      </c>
      <c r="U78" s="213">
        <f t="shared" si="9"/>
        <v>0</v>
      </c>
      <c r="V78" s="213">
        <f t="shared" si="9"/>
        <v>0</v>
      </c>
      <c r="W78" s="213">
        <f t="shared" si="9"/>
        <v>0</v>
      </c>
      <c r="X78" s="213">
        <f t="shared" si="12"/>
        <v>0</v>
      </c>
      <c r="Y78" s="1273">
        <v>8</v>
      </c>
      <c r="Z78" s="213">
        <v>2.02</v>
      </c>
      <c r="AA78" s="102">
        <v>1</v>
      </c>
      <c r="AB78" s="194">
        <v>168064</v>
      </c>
      <c r="AC78" s="194">
        <v>0</v>
      </c>
      <c r="AD78" s="194"/>
      <c r="AE78" s="213">
        <f t="shared" si="13"/>
        <v>168064</v>
      </c>
      <c r="AF78" s="1273">
        <v>9</v>
      </c>
      <c r="AG78" s="213">
        <v>2.02</v>
      </c>
      <c r="AH78" s="102">
        <v>1</v>
      </c>
      <c r="AI78" s="194">
        <v>168064</v>
      </c>
      <c r="AJ78" s="194">
        <v>0</v>
      </c>
      <c r="AK78" s="194"/>
      <c r="AL78" s="213">
        <f t="shared" si="14"/>
        <v>168064</v>
      </c>
    </row>
    <row r="79" spans="1:38" s="5" customFormat="1">
      <c r="A79" s="194">
        <v>70</v>
      </c>
      <c r="B79" s="102" t="s">
        <v>4418</v>
      </c>
      <c r="C79" s="102" t="s">
        <v>5283</v>
      </c>
      <c r="D79" s="194" t="s">
        <v>5649</v>
      </c>
      <c r="E79" s="1116" t="s">
        <v>527</v>
      </c>
      <c r="F79" s="213" t="s">
        <v>990</v>
      </c>
      <c r="G79" s="1273">
        <v>7</v>
      </c>
      <c r="H79" s="213">
        <v>1.96</v>
      </c>
      <c r="I79" s="102">
        <v>1</v>
      </c>
      <c r="J79" s="194">
        <v>163072</v>
      </c>
      <c r="K79" s="194">
        <v>0</v>
      </c>
      <c r="L79" s="194"/>
      <c r="M79" s="213">
        <f t="shared" si="10"/>
        <v>163072</v>
      </c>
      <c r="N79" s="213">
        <v>1.96</v>
      </c>
      <c r="O79" s="102">
        <v>1</v>
      </c>
      <c r="P79" s="194">
        <v>163072</v>
      </c>
      <c r="Q79" s="194">
        <v>0</v>
      </c>
      <c r="R79" s="194"/>
      <c r="S79" s="213">
        <f t="shared" si="11"/>
        <v>163072</v>
      </c>
      <c r="T79" s="213">
        <f t="shared" si="9"/>
        <v>0</v>
      </c>
      <c r="U79" s="213">
        <f t="shared" si="9"/>
        <v>0</v>
      </c>
      <c r="V79" s="213">
        <f t="shared" si="9"/>
        <v>0</v>
      </c>
      <c r="W79" s="213">
        <f t="shared" si="9"/>
        <v>0</v>
      </c>
      <c r="X79" s="213">
        <f t="shared" si="12"/>
        <v>0</v>
      </c>
      <c r="Y79" s="1273">
        <v>8</v>
      </c>
      <c r="Z79" s="213">
        <v>2.02</v>
      </c>
      <c r="AA79" s="102">
        <v>1</v>
      </c>
      <c r="AB79" s="194">
        <v>168064</v>
      </c>
      <c r="AC79" s="194">
        <v>0</v>
      </c>
      <c r="AD79" s="194"/>
      <c r="AE79" s="213">
        <f t="shared" si="13"/>
        <v>168064</v>
      </c>
      <c r="AF79" s="1273">
        <v>9</v>
      </c>
      <c r="AG79" s="213">
        <v>2.02</v>
      </c>
      <c r="AH79" s="102">
        <v>1</v>
      </c>
      <c r="AI79" s="194">
        <v>168064</v>
      </c>
      <c r="AJ79" s="194">
        <v>0</v>
      </c>
      <c r="AK79" s="194"/>
      <c r="AL79" s="213">
        <f t="shared" si="14"/>
        <v>168064</v>
      </c>
    </row>
    <row r="80" spans="1:38" s="5" customFormat="1">
      <c r="A80" s="194">
        <v>71</v>
      </c>
      <c r="B80" s="102" t="s">
        <v>4416</v>
      </c>
      <c r="C80" s="102" t="s">
        <v>5283</v>
      </c>
      <c r="D80" s="194" t="s">
        <v>5641</v>
      </c>
      <c r="E80" s="1116" t="s">
        <v>527</v>
      </c>
      <c r="F80" s="213" t="s">
        <v>990</v>
      </c>
      <c r="G80" s="1273">
        <v>12</v>
      </c>
      <c r="H80" s="213">
        <v>2.08</v>
      </c>
      <c r="I80" s="102">
        <v>1</v>
      </c>
      <c r="J80" s="194">
        <v>173056</v>
      </c>
      <c r="K80" s="194">
        <v>0</v>
      </c>
      <c r="L80" s="194"/>
      <c r="M80" s="213">
        <f t="shared" si="10"/>
        <v>173056</v>
      </c>
      <c r="N80" s="213">
        <v>2.08</v>
      </c>
      <c r="O80" s="102">
        <v>1</v>
      </c>
      <c r="P80" s="194">
        <v>173056</v>
      </c>
      <c r="Q80" s="194">
        <v>0</v>
      </c>
      <c r="R80" s="194"/>
      <c r="S80" s="213">
        <f t="shared" si="11"/>
        <v>173056</v>
      </c>
      <c r="T80" s="213">
        <f t="shared" si="9"/>
        <v>0</v>
      </c>
      <c r="U80" s="213">
        <f t="shared" si="9"/>
        <v>0</v>
      </c>
      <c r="V80" s="213">
        <f t="shared" si="9"/>
        <v>0</v>
      </c>
      <c r="W80" s="213">
        <f t="shared" si="9"/>
        <v>0</v>
      </c>
      <c r="X80" s="213">
        <f t="shared" si="12"/>
        <v>0</v>
      </c>
      <c r="Y80" s="1273">
        <v>13</v>
      </c>
      <c r="Z80" s="213">
        <v>2.14</v>
      </c>
      <c r="AA80" s="102">
        <v>1</v>
      </c>
      <c r="AB80" s="194">
        <v>178048</v>
      </c>
      <c r="AC80" s="194">
        <v>0</v>
      </c>
      <c r="AD80" s="194"/>
      <c r="AE80" s="213">
        <f t="shared" si="13"/>
        <v>178048</v>
      </c>
      <c r="AF80" s="1273">
        <v>14</v>
      </c>
      <c r="AG80" s="213">
        <v>2.14</v>
      </c>
      <c r="AH80" s="102">
        <v>1</v>
      </c>
      <c r="AI80" s="194">
        <v>178048</v>
      </c>
      <c r="AJ80" s="194">
        <v>0</v>
      </c>
      <c r="AK80" s="194"/>
      <c r="AL80" s="213">
        <f t="shared" si="14"/>
        <v>178048</v>
      </c>
    </row>
    <row r="81" spans="1:38" s="5" customFormat="1">
      <c r="A81" s="194">
        <v>72</v>
      </c>
      <c r="B81" s="102" t="s">
        <v>1708</v>
      </c>
      <c r="C81" s="102" t="s">
        <v>5283</v>
      </c>
      <c r="D81" s="194" t="s">
        <v>5631</v>
      </c>
      <c r="E81" s="1116" t="s">
        <v>527</v>
      </c>
      <c r="F81" s="213" t="s">
        <v>990</v>
      </c>
      <c r="G81" s="1273">
        <v>7</v>
      </c>
      <c r="H81" s="213">
        <v>1.96</v>
      </c>
      <c r="I81" s="102">
        <v>1</v>
      </c>
      <c r="J81" s="194">
        <v>163072</v>
      </c>
      <c r="K81" s="194">
        <v>0</v>
      </c>
      <c r="L81" s="194"/>
      <c r="M81" s="213">
        <f t="shared" si="10"/>
        <v>163072</v>
      </c>
      <c r="N81" s="213">
        <v>1.96</v>
      </c>
      <c r="O81" s="102">
        <v>1</v>
      </c>
      <c r="P81" s="194">
        <v>163072</v>
      </c>
      <c r="Q81" s="194">
        <v>0</v>
      </c>
      <c r="R81" s="194"/>
      <c r="S81" s="213">
        <f t="shared" si="11"/>
        <v>163072</v>
      </c>
      <c r="T81" s="213">
        <f t="shared" si="9"/>
        <v>0</v>
      </c>
      <c r="U81" s="213">
        <f t="shared" si="9"/>
        <v>0</v>
      </c>
      <c r="V81" s="213">
        <f t="shared" si="9"/>
        <v>0</v>
      </c>
      <c r="W81" s="213">
        <f t="shared" si="9"/>
        <v>0</v>
      </c>
      <c r="X81" s="213">
        <f t="shared" si="12"/>
        <v>0</v>
      </c>
      <c r="Y81" s="1273">
        <v>8</v>
      </c>
      <c r="Z81" s="213">
        <v>2.02</v>
      </c>
      <c r="AA81" s="102">
        <v>1</v>
      </c>
      <c r="AB81" s="194">
        <v>168064</v>
      </c>
      <c r="AC81" s="194">
        <v>0</v>
      </c>
      <c r="AD81" s="194"/>
      <c r="AE81" s="213">
        <f t="shared" si="13"/>
        <v>168064</v>
      </c>
      <c r="AF81" s="1273">
        <v>9</v>
      </c>
      <c r="AG81" s="213">
        <v>2.02</v>
      </c>
      <c r="AH81" s="102">
        <v>1</v>
      </c>
      <c r="AI81" s="194">
        <v>168064</v>
      </c>
      <c r="AJ81" s="194">
        <v>0</v>
      </c>
      <c r="AK81" s="194"/>
      <c r="AL81" s="213">
        <f t="shared" si="14"/>
        <v>168064</v>
      </c>
    </row>
    <row r="82" spans="1:38" s="5" customFormat="1">
      <c r="A82" s="194">
        <v>73</v>
      </c>
      <c r="B82" s="102" t="s">
        <v>8325</v>
      </c>
      <c r="C82" s="102" t="s">
        <v>5282</v>
      </c>
      <c r="D82" s="194" t="s">
        <v>5631</v>
      </c>
      <c r="E82" s="1116" t="s">
        <v>527</v>
      </c>
      <c r="F82" s="213" t="s">
        <v>990</v>
      </c>
      <c r="G82" s="1273">
        <v>21</v>
      </c>
      <c r="H82" s="213">
        <v>2.2799999999999998</v>
      </c>
      <c r="I82" s="102">
        <v>1</v>
      </c>
      <c r="J82" s="194">
        <v>189695.99999999997</v>
      </c>
      <c r="K82" s="194">
        <v>0</v>
      </c>
      <c r="L82" s="194"/>
      <c r="M82" s="213">
        <f t="shared" si="10"/>
        <v>189695.99999999997</v>
      </c>
      <c r="N82" s="213">
        <v>2.2799999999999998</v>
      </c>
      <c r="O82" s="102">
        <v>1</v>
      </c>
      <c r="P82" s="194">
        <v>189695.99999999997</v>
      </c>
      <c r="Q82" s="194">
        <v>0</v>
      </c>
      <c r="R82" s="194"/>
      <c r="S82" s="213">
        <f t="shared" si="11"/>
        <v>189695.99999999997</v>
      </c>
      <c r="T82" s="213">
        <f t="shared" si="9"/>
        <v>0</v>
      </c>
      <c r="U82" s="213">
        <f t="shared" si="9"/>
        <v>0</v>
      </c>
      <c r="V82" s="213">
        <f t="shared" si="9"/>
        <v>0</v>
      </c>
      <c r="W82" s="213">
        <f t="shared" si="9"/>
        <v>0</v>
      </c>
      <c r="X82" s="213">
        <f t="shared" si="12"/>
        <v>0</v>
      </c>
      <c r="Y82" s="1273">
        <v>22</v>
      </c>
      <c r="Z82" s="213">
        <v>2.2799999999999998</v>
      </c>
      <c r="AA82" s="102">
        <v>1</v>
      </c>
      <c r="AB82" s="194">
        <v>189695.99999999997</v>
      </c>
      <c r="AC82" s="194">
        <v>0</v>
      </c>
      <c r="AD82" s="194"/>
      <c r="AE82" s="213">
        <f t="shared" si="13"/>
        <v>189695.99999999997</v>
      </c>
      <c r="AF82" s="1273">
        <v>23</v>
      </c>
      <c r="AG82" s="213">
        <v>2.2799999999999998</v>
      </c>
      <c r="AH82" s="102">
        <v>1</v>
      </c>
      <c r="AI82" s="194">
        <v>189695.99999999997</v>
      </c>
      <c r="AJ82" s="194">
        <v>0</v>
      </c>
      <c r="AK82" s="194"/>
      <c r="AL82" s="213">
        <f t="shared" si="14"/>
        <v>189695.99999999997</v>
      </c>
    </row>
    <row r="83" spans="1:38" s="5" customFormat="1">
      <c r="A83" s="194">
        <v>74</v>
      </c>
      <c r="B83" s="102" t="s">
        <v>5711</v>
      </c>
      <c r="C83" s="102" t="s">
        <v>5282</v>
      </c>
      <c r="D83" s="194" t="s">
        <v>5633</v>
      </c>
      <c r="E83" s="1116" t="s">
        <v>527</v>
      </c>
      <c r="F83" s="213" t="s">
        <v>990</v>
      </c>
      <c r="G83" s="1273">
        <v>4</v>
      </c>
      <c r="H83" s="213">
        <v>1.9</v>
      </c>
      <c r="I83" s="102">
        <v>1</v>
      </c>
      <c r="J83" s="194">
        <v>158080</v>
      </c>
      <c r="K83" s="194">
        <v>0</v>
      </c>
      <c r="L83" s="194"/>
      <c r="M83" s="213">
        <f t="shared" si="10"/>
        <v>158080</v>
      </c>
      <c r="N83" s="213">
        <v>1.84</v>
      </c>
      <c r="O83" s="102">
        <v>1</v>
      </c>
      <c r="P83" s="194">
        <v>153088</v>
      </c>
      <c r="Q83" s="194">
        <v>0</v>
      </c>
      <c r="R83" s="194"/>
      <c r="S83" s="213">
        <f t="shared" si="11"/>
        <v>153088</v>
      </c>
      <c r="T83" s="213">
        <f t="shared" si="9"/>
        <v>0</v>
      </c>
      <c r="U83" s="213">
        <f t="shared" si="9"/>
        <v>4992</v>
      </c>
      <c r="V83" s="213">
        <f t="shared" si="9"/>
        <v>0</v>
      </c>
      <c r="W83" s="213">
        <f t="shared" si="9"/>
        <v>0</v>
      </c>
      <c r="X83" s="213">
        <f t="shared" si="12"/>
        <v>4992</v>
      </c>
      <c r="Y83" s="1273">
        <v>5</v>
      </c>
      <c r="Z83" s="213">
        <v>1.9</v>
      </c>
      <c r="AA83" s="102">
        <v>1</v>
      </c>
      <c r="AB83" s="194">
        <v>158080</v>
      </c>
      <c r="AC83" s="194">
        <v>0</v>
      </c>
      <c r="AD83" s="194"/>
      <c r="AE83" s="213">
        <f t="shared" si="13"/>
        <v>158080</v>
      </c>
      <c r="AF83" s="1273">
        <v>6</v>
      </c>
      <c r="AG83" s="213">
        <v>1.96</v>
      </c>
      <c r="AH83" s="102">
        <v>1</v>
      </c>
      <c r="AI83" s="194">
        <v>163072</v>
      </c>
      <c r="AJ83" s="194">
        <v>0</v>
      </c>
      <c r="AK83" s="194"/>
      <c r="AL83" s="213">
        <f t="shared" si="14"/>
        <v>163072</v>
      </c>
    </row>
    <row r="84" spans="1:38" s="5" customFormat="1">
      <c r="A84" s="194">
        <v>75</v>
      </c>
      <c r="B84" s="102" t="s">
        <v>8326</v>
      </c>
      <c r="C84" s="102" t="s">
        <v>5283</v>
      </c>
      <c r="D84" s="194" t="s">
        <v>5639</v>
      </c>
      <c r="E84" s="1116" t="s">
        <v>527</v>
      </c>
      <c r="F84" s="213" t="s">
        <v>990</v>
      </c>
      <c r="G84" s="1273">
        <v>2</v>
      </c>
      <c r="H84" s="213">
        <v>1.79</v>
      </c>
      <c r="I84" s="102">
        <v>1</v>
      </c>
      <c r="J84" s="194">
        <v>148928</v>
      </c>
      <c r="K84" s="194">
        <v>0</v>
      </c>
      <c r="L84" s="194"/>
      <c r="M84" s="213">
        <f t="shared" si="10"/>
        <v>148928</v>
      </c>
      <c r="N84" s="213">
        <v>1.73</v>
      </c>
      <c r="O84" s="102">
        <v>1</v>
      </c>
      <c r="P84" s="194">
        <v>143936</v>
      </c>
      <c r="Q84" s="194">
        <v>0</v>
      </c>
      <c r="R84" s="194"/>
      <c r="S84" s="213">
        <f t="shared" si="11"/>
        <v>143936</v>
      </c>
      <c r="T84" s="213">
        <f t="shared" si="9"/>
        <v>0</v>
      </c>
      <c r="U84" s="213">
        <f t="shared" si="9"/>
        <v>4992</v>
      </c>
      <c r="V84" s="213">
        <f t="shared" si="9"/>
        <v>0</v>
      </c>
      <c r="W84" s="213">
        <f t="shared" si="9"/>
        <v>0</v>
      </c>
      <c r="X84" s="213">
        <f t="shared" si="12"/>
        <v>4992</v>
      </c>
      <c r="Y84" s="1273">
        <v>3</v>
      </c>
      <c r="Z84" s="213">
        <v>1.84</v>
      </c>
      <c r="AA84" s="102">
        <v>1</v>
      </c>
      <c r="AB84" s="194">
        <v>153088</v>
      </c>
      <c r="AC84" s="194">
        <v>0</v>
      </c>
      <c r="AD84" s="194"/>
      <c r="AE84" s="213">
        <f t="shared" si="13"/>
        <v>153088</v>
      </c>
      <c r="AF84" s="1273">
        <v>4</v>
      </c>
      <c r="AG84" s="213">
        <v>1.9</v>
      </c>
      <c r="AH84" s="102">
        <v>1</v>
      </c>
      <c r="AI84" s="194">
        <v>158080</v>
      </c>
      <c r="AJ84" s="194">
        <v>0</v>
      </c>
      <c r="AK84" s="194"/>
      <c r="AL84" s="213">
        <f t="shared" si="14"/>
        <v>158080</v>
      </c>
    </row>
    <row r="85" spans="1:38" s="5" customFormat="1">
      <c r="A85" s="194">
        <v>76</v>
      </c>
      <c r="B85" s="102" t="s">
        <v>759</v>
      </c>
      <c r="C85" s="102"/>
      <c r="D85" s="194"/>
      <c r="E85" s="1116" t="s">
        <v>527</v>
      </c>
      <c r="F85" s="213" t="s">
        <v>990</v>
      </c>
      <c r="G85" s="1273">
        <v>7</v>
      </c>
      <c r="H85" s="213">
        <v>1.96</v>
      </c>
      <c r="I85" s="102">
        <v>1</v>
      </c>
      <c r="J85" s="194">
        <v>163072</v>
      </c>
      <c r="K85" s="194">
        <v>0</v>
      </c>
      <c r="L85" s="194"/>
      <c r="M85" s="213">
        <f t="shared" si="10"/>
        <v>163072</v>
      </c>
      <c r="N85" s="213">
        <v>1.96</v>
      </c>
      <c r="O85" s="102">
        <v>1</v>
      </c>
      <c r="P85" s="194">
        <v>163072</v>
      </c>
      <c r="Q85" s="194">
        <v>0</v>
      </c>
      <c r="R85" s="194"/>
      <c r="S85" s="213">
        <f t="shared" si="11"/>
        <v>163072</v>
      </c>
      <c r="T85" s="213">
        <f t="shared" si="9"/>
        <v>0</v>
      </c>
      <c r="U85" s="213">
        <f t="shared" si="9"/>
        <v>0</v>
      </c>
      <c r="V85" s="213">
        <f t="shared" si="9"/>
        <v>0</v>
      </c>
      <c r="W85" s="213">
        <f t="shared" si="9"/>
        <v>0</v>
      </c>
      <c r="X85" s="213">
        <f t="shared" si="12"/>
        <v>0</v>
      </c>
      <c r="Y85" s="1273">
        <v>8</v>
      </c>
      <c r="Z85" s="213">
        <v>2.02</v>
      </c>
      <c r="AA85" s="102">
        <v>1</v>
      </c>
      <c r="AB85" s="194">
        <v>168064</v>
      </c>
      <c r="AC85" s="194">
        <v>0</v>
      </c>
      <c r="AD85" s="194"/>
      <c r="AE85" s="213">
        <f t="shared" si="13"/>
        <v>168064</v>
      </c>
      <c r="AF85" s="1273">
        <v>9</v>
      </c>
      <c r="AG85" s="213">
        <v>2.02</v>
      </c>
      <c r="AH85" s="102">
        <v>1</v>
      </c>
      <c r="AI85" s="194">
        <v>168064</v>
      </c>
      <c r="AJ85" s="194">
        <v>0</v>
      </c>
      <c r="AK85" s="194"/>
      <c r="AL85" s="213">
        <f t="shared" si="14"/>
        <v>168064</v>
      </c>
    </row>
    <row r="86" spans="1:38" s="5" customFormat="1">
      <c r="A86" s="194">
        <v>77</v>
      </c>
      <c r="B86" s="102" t="s">
        <v>759</v>
      </c>
      <c r="C86" s="102"/>
      <c r="D86" s="194"/>
      <c r="E86" s="1116" t="s">
        <v>527</v>
      </c>
      <c r="F86" s="213" t="s">
        <v>990</v>
      </c>
      <c r="G86" s="1273">
        <v>7</v>
      </c>
      <c r="H86" s="213">
        <v>1.96</v>
      </c>
      <c r="I86" s="102">
        <v>1</v>
      </c>
      <c r="J86" s="194">
        <v>163072</v>
      </c>
      <c r="K86" s="194">
        <v>0</v>
      </c>
      <c r="L86" s="194"/>
      <c r="M86" s="213">
        <f t="shared" si="10"/>
        <v>163072</v>
      </c>
      <c r="N86" s="213">
        <v>1.96</v>
      </c>
      <c r="O86" s="102">
        <v>1</v>
      </c>
      <c r="P86" s="194">
        <v>163072</v>
      </c>
      <c r="Q86" s="194">
        <v>0</v>
      </c>
      <c r="R86" s="194"/>
      <c r="S86" s="213">
        <f t="shared" si="11"/>
        <v>163072</v>
      </c>
      <c r="T86" s="213">
        <f t="shared" si="9"/>
        <v>0</v>
      </c>
      <c r="U86" s="213">
        <f t="shared" si="9"/>
        <v>0</v>
      </c>
      <c r="V86" s="213">
        <f t="shared" si="9"/>
        <v>0</v>
      </c>
      <c r="W86" s="213">
        <f t="shared" si="9"/>
        <v>0</v>
      </c>
      <c r="X86" s="213">
        <f t="shared" si="12"/>
        <v>0</v>
      </c>
      <c r="Y86" s="1273">
        <v>8</v>
      </c>
      <c r="Z86" s="213">
        <v>2.02</v>
      </c>
      <c r="AA86" s="102">
        <v>1</v>
      </c>
      <c r="AB86" s="194">
        <v>168064</v>
      </c>
      <c r="AC86" s="194">
        <v>0</v>
      </c>
      <c r="AD86" s="194"/>
      <c r="AE86" s="213">
        <f t="shared" si="13"/>
        <v>168064</v>
      </c>
      <c r="AF86" s="1273">
        <v>9</v>
      </c>
      <c r="AG86" s="213">
        <v>2.02</v>
      </c>
      <c r="AH86" s="102">
        <v>1</v>
      </c>
      <c r="AI86" s="194">
        <v>168064</v>
      </c>
      <c r="AJ86" s="194">
        <v>0</v>
      </c>
      <c r="AK86" s="194"/>
      <c r="AL86" s="213">
        <f t="shared" si="14"/>
        <v>168064</v>
      </c>
    </row>
    <row r="87" spans="1:38" s="5" customFormat="1">
      <c r="A87" s="194">
        <v>78</v>
      </c>
      <c r="B87" s="102" t="s">
        <v>759</v>
      </c>
      <c r="C87" s="102"/>
      <c r="D87" s="194"/>
      <c r="E87" s="1116" t="s">
        <v>527</v>
      </c>
      <c r="F87" s="213" t="s">
        <v>990</v>
      </c>
      <c r="G87" s="1273">
        <v>7</v>
      </c>
      <c r="H87" s="213">
        <v>1.96</v>
      </c>
      <c r="I87" s="102">
        <v>1</v>
      </c>
      <c r="J87" s="194">
        <v>163072</v>
      </c>
      <c r="K87" s="194">
        <v>0</v>
      </c>
      <c r="L87" s="194"/>
      <c r="M87" s="213">
        <f t="shared" si="10"/>
        <v>163072</v>
      </c>
      <c r="N87" s="213">
        <v>1.96</v>
      </c>
      <c r="O87" s="102">
        <v>1</v>
      </c>
      <c r="P87" s="194">
        <v>163072</v>
      </c>
      <c r="Q87" s="194">
        <v>0</v>
      </c>
      <c r="R87" s="194"/>
      <c r="S87" s="213">
        <f t="shared" si="11"/>
        <v>163072</v>
      </c>
      <c r="T87" s="213">
        <f t="shared" si="9"/>
        <v>0</v>
      </c>
      <c r="U87" s="213">
        <f t="shared" si="9"/>
        <v>0</v>
      </c>
      <c r="V87" s="213">
        <f t="shared" si="9"/>
        <v>0</v>
      </c>
      <c r="W87" s="213">
        <f t="shared" si="9"/>
        <v>0</v>
      </c>
      <c r="X87" s="213">
        <f t="shared" si="12"/>
        <v>0</v>
      </c>
      <c r="Y87" s="1273">
        <v>8</v>
      </c>
      <c r="Z87" s="213">
        <v>2.02</v>
      </c>
      <c r="AA87" s="102">
        <v>1</v>
      </c>
      <c r="AB87" s="194">
        <v>168064</v>
      </c>
      <c r="AC87" s="194">
        <v>0</v>
      </c>
      <c r="AD87" s="194"/>
      <c r="AE87" s="213">
        <f t="shared" si="13"/>
        <v>168064</v>
      </c>
      <c r="AF87" s="1273">
        <v>9</v>
      </c>
      <c r="AG87" s="213">
        <v>2.02</v>
      </c>
      <c r="AH87" s="102">
        <v>1</v>
      </c>
      <c r="AI87" s="194">
        <v>168064</v>
      </c>
      <c r="AJ87" s="194">
        <v>0</v>
      </c>
      <c r="AK87" s="194"/>
      <c r="AL87" s="213">
        <f t="shared" si="14"/>
        <v>168064</v>
      </c>
    </row>
    <row r="88" spans="1:38" s="5" customFormat="1" ht="94.5">
      <c r="A88" s="194">
        <v>79</v>
      </c>
      <c r="B88" s="102" t="s">
        <v>5654</v>
      </c>
      <c r="C88" s="102" t="s">
        <v>5283</v>
      </c>
      <c r="D88" s="194" t="s">
        <v>5636</v>
      </c>
      <c r="E88" s="1116" t="s">
        <v>4420</v>
      </c>
      <c r="F88" s="213" t="s">
        <v>984</v>
      </c>
      <c r="G88" s="1273">
        <v>21</v>
      </c>
      <c r="H88" s="213">
        <v>5.34</v>
      </c>
      <c r="I88" s="102">
        <v>1</v>
      </c>
      <c r="J88" s="194">
        <v>444288</v>
      </c>
      <c r="K88" s="194">
        <v>0</v>
      </c>
      <c r="L88" s="194"/>
      <c r="M88" s="213">
        <f t="shared" si="10"/>
        <v>444288</v>
      </c>
      <c r="N88" s="213">
        <v>5.34</v>
      </c>
      <c r="O88" s="102">
        <v>1</v>
      </c>
      <c r="P88" s="194">
        <v>444288</v>
      </c>
      <c r="Q88" s="194">
        <v>0</v>
      </c>
      <c r="R88" s="194"/>
      <c r="S88" s="213">
        <f t="shared" si="11"/>
        <v>444288</v>
      </c>
      <c r="T88" s="213">
        <f t="shared" si="9"/>
        <v>0</v>
      </c>
      <c r="U88" s="213">
        <f t="shared" si="9"/>
        <v>0</v>
      </c>
      <c r="V88" s="213">
        <f t="shared" si="9"/>
        <v>0</v>
      </c>
      <c r="W88" s="213">
        <f t="shared" si="9"/>
        <v>0</v>
      </c>
      <c r="X88" s="213">
        <f t="shared" si="12"/>
        <v>0</v>
      </c>
      <c r="Y88" s="1273">
        <v>22</v>
      </c>
      <c r="Z88" s="213">
        <v>5.34</v>
      </c>
      <c r="AA88" s="102">
        <v>1</v>
      </c>
      <c r="AB88" s="194">
        <v>444288</v>
      </c>
      <c r="AC88" s="194">
        <v>0</v>
      </c>
      <c r="AD88" s="194"/>
      <c r="AE88" s="213">
        <f t="shared" si="13"/>
        <v>444288</v>
      </c>
      <c r="AF88" s="1273">
        <v>23</v>
      </c>
      <c r="AG88" s="213">
        <v>5.34</v>
      </c>
      <c r="AH88" s="102">
        <v>1</v>
      </c>
      <c r="AI88" s="194">
        <v>444288</v>
      </c>
      <c r="AJ88" s="194">
        <v>0</v>
      </c>
      <c r="AK88" s="194"/>
      <c r="AL88" s="213">
        <f t="shared" si="14"/>
        <v>444288</v>
      </c>
    </row>
    <row r="89" spans="1:38" s="5" customFormat="1" ht="94.5">
      <c r="A89" s="194">
        <v>80</v>
      </c>
      <c r="B89" s="102" t="s">
        <v>1699</v>
      </c>
      <c r="C89" s="102" t="s">
        <v>5283</v>
      </c>
      <c r="D89" s="194" t="s">
        <v>5265</v>
      </c>
      <c r="E89" s="1116" t="s">
        <v>4421</v>
      </c>
      <c r="F89" s="213" t="s">
        <v>1115</v>
      </c>
      <c r="G89" s="1273">
        <v>5</v>
      </c>
      <c r="H89" s="213">
        <v>3.02</v>
      </c>
      <c r="I89" s="102">
        <v>1</v>
      </c>
      <c r="J89" s="194">
        <v>251264</v>
      </c>
      <c r="K89" s="194">
        <v>0</v>
      </c>
      <c r="L89" s="194"/>
      <c r="M89" s="213">
        <f t="shared" si="10"/>
        <v>251264</v>
      </c>
      <c r="N89" s="213">
        <v>3.02</v>
      </c>
      <c r="O89" s="102">
        <v>1</v>
      </c>
      <c r="P89" s="194">
        <v>251264</v>
      </c>
      <c r="Q89" s="194">
        <v>0</v>
      </c>
      <c r="R89" s="194"/>
      <c r="S89" s="213">
        <f t="shared" si="11"/>
        <v>251264</v>
      </c>
      <c r="T89" s="213">
        <f t="shared" si="9"/>
        <v>0</v>
      </c>
      <c r="U89" s="213">
        <f t="shared" si="9"/>
        <v>0</v>
      </c>
      <c r="V89" s="213">
        <f t="shared" si="9"/>
        <v>0</v>
      </c>
      <c r="W89" s="213">
        <f t="shared" si="9"/>
        <v>0</v>
      </c>
      <c r="X89" s="213">
        <f t="shared" si="12"/>
        <v>0</v>
      </c>
      <c r="Y89" s="1273">
        <v>6</v>
      </c>
      <c r="Z89" s="213">
        <v>3.11</v>
      </c>
      <c r="AA89" s="102">
        <v>1</v>
      </c>
      <c r="AB89" s="194">
        <v>258752</v>
      </c>
      <c r="AC89" s="194">
        <v>0</v>
      </c>
      <c r="AD89" s="194"/>
      <c r="AE89" s="213">
        <f t="shared" si="13"/>
        <v>258752</v>
      </c>
      <c r="AF89" s="1273">
        <v>7</v>
      </c>
      <c r="AG89" s="213">
        <v>3.11</v>
      </c>
      <c r="AH89" s="102">
        <v>1</v>
      </c>
      <c r="AI89" s="194">
        <v>258752</v>
      </c>
      <c r="AJ89" s="194">
        <v>0</v>
      </c>
      <c r="AK89" s="194"/>
      <c r="AL89" s="213">
        <f t="shared" si="14"/>
        <v>258752</v>
      </c>
    </row>
    <row r="90" spans="1:38" s="5" customFormat="1">
      <c r="A90" s="194">
        <v>81</v>
      </c>
      <c r="B90" s="102" t="s">
        <v>4422</v>
      </c>
      <c r="C90" s="102" t="s">
        <v>5283</v>
      </c>
      <c r="D90" s="194" t="s">
        <v>5645</v>
      </c>
      <c r="E90" s="1116" t="s">
        <v>1572</v>
      </c>
      <c r="F90" s="213" t="s">
        <v>6962</v>
      </c>
      <c r="G90" s="1273">
        <v>4</v>
      </c>
      <c r="H90" s="213">
        <v>2.21</v>
      </c>
      <c r="I90" s="102">
        <v>1</v>
      </c>
      <c r="J90" s="194">
        <v>183872</v>
      </c>
      <c r="K90" s="194">
        <v>0</v>
      </c>
      <c r="L90" s="194"/>
      <c r="M90" s="213">
        <f t="shared" si="10"/>
        <v>183872</v>
      </c>
      <c r="N90" s="213">
        <v>2.15</v>
      </c>
      <c r="O90" s="102">
        <v>1</v>
      </c>
      <c r="P90" s="194">
        <v>178880</v>
      </c>
      <c r="Q90" s="194">
        <v>0</v>
      </c>
      <c r="R90" s="194"/>
      <c r="S90" s="213">
        <f t="shared" si="11"/>
        <v>178880</v>
      </c>
      <c r="T90" s="213">
        <f t="shared" si="9"/>
        <v>0</v>
      </c>
      <c r="U90" s="213">
        <f t="shared" si="9"/>
        <v>4992</v>
      </c>
      <c r="V90" s="213">
        <f t="shared" si="9"/>
        <v>0</v>
      </c>
      <c r="W90" s="213">
        <f t="shared" si="9"/>
        <v>0</v>
      </c>
      <c r="X90" s="213">
        <f t="shared" si="12"/>
        <v>4992</v>
      </c>
      <c r="Y90" s="1273">
        <v>5</v>
      </c>
      <c r="Z90" s="213">
        <v>2.21</v>
      </c>
      <c r="AA90" s="102">
        <v>1</v>
      </c>
      <c r="AB90" s="194">
        <v>183872</v>
      </c>
      <c r="AC90" s="194">
        <v>0</v>
      </c>
      <c r="AD90" s="194"/>
      <c r="AE90" s="213">
        <f t="shared" si="13"/>
        <v>183872</v>
      </c>
      <c r="AF90" s="1273">
        <v>6</v>
      </c>
      <c r="AG90" s="213">
        <v>2.2799999999999998</v>
      </c>
      <c r="AH90" s="102">
        <v>1</v>
      </c>
      <c r="AI90" s="194">
        <v>189695.99999999997</v>
      </c>
      <c r="AJ90" s="194">
        <v>0</v>
      </c>
      <c r="AK90" s="194"/>
      <c r="AL90" s="213">
        <f t="shared" si="14"/>
        <v>189695.99999999997</v>
      </c>
    </row>
    <row r="91" spans="1:38" s="5" customFormat="1">
      <c r="A91" s="194">
        <v>82</v>
      </c>
      <c r="B91" s="102" t="s">
        <v>1703</v>
      </c>
      <c r="C91" s="102" t="s">
        <v>5282</v>
      </c>
      <c r="D91" s="194" t="s">
        <v>5655</v>
      </c>
      <c r="E91" s="1116" t="s">
        <v>1572</v>
      </c>
      <c r="F91" s="213" t="s">
        <v>6962</v>
      </c>
      <c r="G91" s="1273">
        <v>7</v>
      </c>
      <c r="H91" s="213">
        <v>2.2799999999999998</v>
      </c>
      <c r="I91" s="102">
        <v>1</v>
      </c>
      <c r="J91" s="194">
        <v>189695.99999999997</v>
      </c>
      <c r="K91" s="194">
        <v>0</v>
      </c>
      <c r="L91" s="194"/>
      <c r="M91" s="213">
        <f t="shared" si="10"/>
        <v>189695.99999999997</v>
      </c>
      <c r="N91" s="213">
        <v>2.2799999999999998</v>
      </c>
      <c r="O91" s="102">
        <v>1</v>
      </c>
      <c r="P91" s="194">
        <v>189695.99999999997</v>
      </c>
      <c r="Q91" s="194">
        <v>0</v>
      </c>
      <c r="R91" s="194"/>
      <c r="S91" s="213">
        <f t="shared" si="11"/>
        <v>189695.99999999997</v>
      </c>
      <c r="T91" s="213">
        <f t="shared" si="9"/>
        <v>0</v>
      </c>
      <c r="U91" s="213">
        <f t="shared" si="9"/>
        <v>0</v>
      </c>
      <c r="V91" s="213">
        <f t="shared" si="9"/>
        <v>0</v>
      </c>
      <c r="W91" s="213">
        <f t="shared" si="9"/>
        <v>0</v>
      </c>
      <c r="X91" s="213">
        <f t="shared" si="12"/>
        <v>0</v>
      </c>
      <c r="Y91" s="1273">
        <v>8</v>
      </c>
      <c r="Z91" s="213">
        <v>2.35</v>
      </c>
      <c r="AA91" s="102">
        <v>1</v>
      </c>
      <c r="AB91" s="194">
        <v>195520</v>
      </c>
      <c r="AC91" s="194">
        <v>0</v>
      </c>
      <c r="AD91" s="194"/>
      <c r="AE91" s="213">
        <f t="shared" si="13"/>
        <v>195520</v>
      </c>
      <c r="AF91" s="1273">
        <v>9</v>
      </c>
      <c r="AG91" s="213">
        <v>2.35</v>
      </c>
      <c r="AH91" s="102">
        <v>1</v>
      </c>
      <c r="AI91" s="194">
        <v>195520</v>
      </c>
      <c r="AJ91" s="194">
        <v>0</v>
      </c>
      <c r="AK91" s="194"/>
      <c r="AL91" s="213">
        <f t="shared" si="14"/>
        <v>195520</v>
      </c>
    </row>
    <row r="92" spans="1:38" s="5" customFormat="1">
      <c r="A92" s="194">
        <v>83</v>
      </c>
      <c r="B92" s="102" t="s">
        <v>8327</v>
      </c>
      <c r="C92" s="102" t="s">
        <v>5283</v>
      </c>
      <c r="D92" s="194" t="s">
        <v>5265</v>
      </c>
      <c r="E92" s="1116" t="s">
        <v>1572</v>
      </c>
      <c r="F92" s="213" t="s">
        <v>6962</v>
      </c>
      <c r="G92" s="1273">
        <v>2</v>
      </c>
      <c r="H92" s="213">
        <v>2.08</v>
      </c>
      <c r="I92" s="102">
        <v>1</v>
      </c>
      <c r="J92" s="194">
        <v>173056</v>
      </c>
      <c r="K92" s="194">
        <v>0</v>
      </c>
      <c r="L92" s="194"/>
      <c r="M92" s="213">
        <f t="shared" si="10"/>
        <v>173056</v>
      </c>
      <c r="N92" s="213">
        <v>2.02</v>
      </c>
      <c r="O92" s="102">
        <v>1</v>
      </c>
      <c r="P92" s="194">
        <v>168064</v>
      </c>
      <c r="Q92" s="194">
        <v>0</v>
      </c>
      <c r="R92" s="194"/>
      <c r="S92" s="213">
        <f t="shared" si="11"/>
        <v>168064</v>
      </c>
      <c r="T92" s="213">
        <f t="shared" si="9"/>
        <v>0</v>
      </c>
      <c r="U92" s="213">
        <f t="shared" si="9"/>
        <v>4992</v>
      </c>
      <c r="V92" s="213">
        <f t="shared" si="9"/>
        <v>0</v>
      </c>
      <c r="W92" s="213">
        <f t="shared" si="9"/>
        <v>0</v>
      </c>
      <c r="X92" s="213">
        <f t="shared" si="12"/>
        <v>4992</v>
      </c>
      <c r="Y92" s="1273">
        <v>3</v>
      </c>
      <c r="Z92" s="213">
        <v>2.15</v>
      </c>
      <c r="AA92" s="102">
        <v>1</v>
      </c>
      <c r="AB92" s="194">
        <v>178880</v>
      </c>
      <c r="AC92" s="194">
        <v>0</v>
      </c>
      <c r="AD92" s="194"/>
      <c r="AE92" s="213">
        <f t="shared" si="13"/>
        <v>178880</v>
      </c>
      <c r="AF92" s="1273">
        <v>4</v>
      </c>
      <c r="AG92" s="213">
        <v>2.21</v>
      </c>
      <c r="AH92" s="102">
        <v>1</v>
      </c>
      <c r="AI92" s="194">
        <v>183872</v>
      </c>
      <c r="AJ92" s="194">
        <v>0</v>
      </c>
      <c r="AK92" s="194"/>
      <c r="AL92" s="213">
        <f t="shared" si="14"/>
        <v>183872</v>
      </c>
    </row>
    <row r="93" spans="1:38" s="5" customFormat="1">
      <c r="A93" s="194">
        <v>84</v>
      </c>
      <c r="B93" s="102" t="s">
        <v>759</v>
      </c>
      <c r="C93" s="102"/>
      <c r="D93" s="194"/>
      <c r="E93" s="1116" t="s">
        <v>1572</v>
      </c>
      <c r="F93" s="213" t="s">
        <v>6962</v>
      </c>
      <c r="G93" s="1273">
        <v>7</v>
      </c>
      <c r="H93" s="213">
        <v>2.2799999999999998</v>
      </c>
      <c r="I93" s="102">
        <v>1</v>
      </c>
      <c r="J93" s="194">
        <v>189695.99999999997</v>
      </c>
      <c r="K93" s="194">
        <v>0</v>
      </c>
      <c r="L93" s="194"/>
      <c r="M93" s="213">
        <f t="shared" si="10"/>
        <v>189695.99999999997</v>
      </c>
      <c r="N93" s="213">
        <v>2.2799999999999998</v>
      </c>
      <c r="O93" s="102">
        <v>1</v>
      </c>
      <c r="P93" s="194">
        <v>189695.99999999997</v>
      </c>
      <c r="Q93" s="194">
        <v>0</v>
      </c>
      <c r="R93" s="194"/>
      <c r="S93" s="213">
        <f t="shared" si="11"/>
        <v>189695.99999999997</v>
      </c>
      <c r="T93" s="213">
        <f t="shared" si="9"/>
        <v>0</v>
      </c>
      <c r="U93" s="213">
        <f t="shared" si="9"/>
        <v>0</v>
      </c>
      <c r="V93" s="213">
        <f t="shared" si="9"/>
        <v>0</v>
      </c>
      <c r="W93" s="213">
        <f t="shared" si="9"/>
        <v>0</v>
      </c>
      <c r="X93" s="213">
        <f t="shared" si="12"/>
        <v>0</v>
      </c>
      <c r="Y93" s="1273">
        <v>8</v>
      </c>
      <c r="Z93" s="213">
        <v>2.35</v>
      </c>
      <c r="AA93" s="102">
        <v>1</v>
      </c>
      <c r="AB93" s="194">
        <v>195520</v>
      </c>
      <c r="AC93" s="194">
        <v>0</v>
      </c>
      <c r="AD93" s="194"/>
      <c r="AE93" s="213">
        <f t="shared" si="13"/>
        <v>195520</v>
      </c>
      <c r="AF93" s="1273">
        <v>9</v>
      </c>
      <c r="AG93" s="213">
        <v>2.35</v>
      </c>
      <c r="AH93" s="102">
        <v>1</v>
      </c>
      <c r="AI93" s="194">
        <v>195520</v>
      </c>
      <c r="AJ93" s="194">
        <v>0</v>
      </c>
      <c r="AK93" s="194"/>
      <c r="AL93" s="213">
        <f t="shared" si="14"/>
        <v>195520</v>
      </c>
    </row>
    <row r="94" spans="1:38" s="5" customFormat="1">
      <c r="A94" s="194">
        <v>85</v>
      </c>
      <c r="B94" s="102" t="s">
        <v>4423</v>
      </c>
      <c r="C94" s="102" t="s">
        <v>5283</v>
      </c>
      <c r="D94" s="194" t="s">
        <v>5656</v>
      </c>
      <c r="E94" s="1116" t="s">
        <v>527</v>
      </c>
      <c r="F94" s="213" t="s">
        <v>990</v>
      </c>
      <c r="G94" s="1273">
        <v>11</v>
      </c>
      <c r="H94" s="213">
        <v>2.08</v>
      </c>
      <c r="I94" s="102">
        <v>1</v>
      </c>
      <c r="J94" s="194">
        <v>173056</v>
      </c>
      <c r="K94" s="194">
        <v>0</v>
      </c>
      <c r="L94" s="194"/>
      <c r="M94" s="213">
        <f t="shared" si="10"/>
        <v>173056</v>
      </c>
      <c r="N94" s="213">
        <v>2.08</v>
      </c>
      <c r="O94" s="102">
        <v>1</v>
      </c>
      <c r="P94" s="194">
        <v>173056</v>
      </c>
      <c r="Q94" s="194">
        <v>0</v>
      </c>
      <c r="R94" s="194"/>
      <c r="S94" s="213">
        <f t="shared" si="11"/>
        <v>173056</v>
      </c>
      <c r="T94" s="213">
        <f t="shared" si="9"/>
        <v>0</v>
      </c>
      <c r="U94" s="213">
        <f t="shared" si="9"/>
        <v>0</v>
      </c>
      <c r="V94" s="213">
        <f t="shared" si="9"/>
        <v>0</v>
      </c>
      <c r="W94" s="213">
        <f t="shared" si="9"/>
        <v>0</v>
      </c>
      <c r="X94" s="213">
        <f t="shared" si="12"/>
        <v>0</v>
      </c>
      <c r="Y94" s="1273">
        <v>12</v>
      </c>
      <c r="Z94" s="213">
        <v>2.08</v>
      </c>
      <c r="AA94" s="102">
        <v>1</v>
      </c>
      <c r="AB94" s="194">
        <v>173056</v>
      </c>
      <c r="AC94" s="194">
        <v>0</v>
      </c>
      <c r="AD94" s="194"/>
      <c r="AE94" s="213">
        <f t="shared" si="13"/>
        <v>173056</v>
      </c>
      <c r="AF94" s="1273">
        <v>13</v>
      </c>
      <c r="AG94" s="213">
        <v>2.14</v>
      </c>
      <c r="AH94" s="102">
        <v>1</v>
      </c>
      <c r="AI94" s="194">
        <v>178048</v>
      </c>
      <c r="AJ94" s="194">
        <v>0</v>
      </c>
      <c r="AK94" s="194"/>
      <c r="AL94" s="213">
        <f t="shared" si="14"/>
        <v>178048</v>
      </c>
    </row>
    <row r="95" spans="1:38" s="5" customFormat="1">
      <c r="A95" s="194">
        <v>86</v>
      </c>
      <c r="B95" s="102" t="s">
        <v>1582</v>
      </c>
      <c r="C95" s="102" t="s">
        <v>5282</v>
      </c>
      <c r="D95" s="194" t="s">
        <v>5627</v>
      </c>
      <c r="E95" s="1116" t="s">
        <v>527</v>
      </c>
      <c r="F95" s="213" t="s">
        <v>990</v>
      </c>
      <c r="G95" s="1273">
        <v>11</v>
      </c>
      <c r="H95" s="213">
        <v>2.08</v>
      </c>
      <c r="I95" s="102">
        <v>1</v>
      </c>
      <c r="J95" s="194">
        <v>173056</v>
      </c>
      <c r="K95" s="194">
        <v>0</v>
      </c>
      <c r="L95" s="194"/>
      <c r="M95" s="213">
        <f t="shared" si="10"/>
        <v>173056</v>
      </c>
      <c r="N95" s="213">
        <v>2.08</v>
      </c>
      <c r="O95" s="102">
        <v>1</v>
      </c>
      <c r="P95" s="194">
        <v>173056</v>
      </c>
      <c r="Q95" s="194">
        <v>0</v>
      </c>
      <c r="R95" s="194"/>
      <c r="S95" s="213">
        <f t="shared" si="11"/>
        <v>173056</v>
      </c>
      <c r="T95" s="213">
        <f t="shared" si="9"/>
        <v>0</v>
      </c>
      <c r="U95" s="213">
        <f t="shared" si="9"/>
        <v>0</v>
      </c>
      <c r="V95" s="213">
        <f t="shared" si="9"/>
        <v>0</v>
      </c>
      <c r="W95" s="213">
        <f t="shared" si="9"/>
        <v>0</v>
      </c>
      <c r="X95" s="213">
        <f t="shared" si="12"/>
        <v>0</v>
      </c>
      <c r="Y95" s="1273">
        <v>12</v>
      </c>
      <c r="Z95" s="213">
        <v>2.08</v>
      </c>
      <c r="AA95" s="102">
        <v>1</v>
      </c>
      <c r="AB95" s="194">
        <v>173056</v>
      </c>
      <c r="AC95" s="194">
        <v>0</v>
      </c>
      <c r="AD95" s="194"/>
      <c r="AE95" s="213">
        <f t="shared" si="13"/>
        <v>173056</v>
      </c>
      <c r="AF95" s="1273">
        <v>13</v>
      </c>
      <c r="AG95" s="213">
        <v>2.14</v>
      </c>
      <c r="AH95" s="102">
        <v>1</v>
      </c>
      <c r="AI95" s="194">
        <v>178048</v>
      </c>
      <c r="AJ95" s="194">
        <v>0</v>
      </c>
      <c r="AK95" s="194"/>
      <c r="AL95" s="213">
        <f t="shared" si="14"/>
        <v>178048</v>
      </c>
    </row>
    <row r="96" spans="1:38" s="5" customFormat="1">
      <c r="A96" s="194">
        <v>87</v>
      </c>
      <c r="B96" s="102" t="s">
        <v>1913</v>
      </c>
      <c r="C96" s="102" t="s">
        <v>5282</v>
      </c>
      <c r="D96" s="194" t="s">
        <v>5633</v>
      </c>
      <c r="E96" s="1116" t="s">
        <v>527</v>
      </c>
      <c r="F96" s="213" t="s">
        <v>990</v>
      </c>
      <c r="G96" s="1273">
        <v>6</v>
      </c>
      <c r="H96" s="213">
        <v>1.96</v>
      </c>
      <c r="I96" s="102">
        <v>1</v>
      </c>
      <c r="J96" s="194">
        <v>163072</v>
      </c>
      <c r="K96" s="194">
        <v>0</v>
      </c>
      <c r="L96" s="194"/>
      <c r="M96" s="213">
        <f t="shared" si="10"/>
        <v>163072</v>
      </c>
      <c r="N96" s="213">
        <v>1.9</v>
      </c>
      <c r="O96" s="102">
        <v>1</v>
      </c>
      <c r="P96" s="194">
        <v>158080</v>
      </c>
      <c r="Q96" s="194">
        <v>0</v>
      </c>
      <c r="R96" s="194"/>
      <c r="S96" s="213">
        <f t="shared" si="11"/>
        <v>158080</v>
      </c>
      <c r="T96" s="213">
        <f t="shared" si="9"/>
        <v>0</v>
      </c>
      <c r="U96" s="213">
        <f t="shared" si="9"/>
        <v>4992</v>
      </c>
      <c r="V96" s="213">
        <f t="shared" si="9"/>
        <v>0</v>
      </c>
      <c r="W96" s="213">
        <f t="shared" si="9"/>
        <v>0</v>
      </c>
      <c r="X96" s="213">
        <f t="shared" si="12"/>
        <v>4992</v>
      </c>
      <c r="Y96" s="1273">
        <v>7</v>
      </c>
      <c r="Z96" s="213">
        <v>1.96</v>
      </c>
      <c r="AA96" s="102">
        <v>1</v>
      </c>
      <c r="AB96" s="194">
        <v>163072</v>
      </c>
      <c r="AC96" s="194">
        <v>0</v>
      </c>
      <c r="AD96" s="194"/>
      <c r="AE96" s="213">
        <f t="shared" si="13"/>
        <v>163072</v>
      </c>
      <c r="AF96" s="1273">
        <v>8</v>
      </c>
      <c r="AG96" s="213">
        <v>2.02</v>
      </c>
      <c r="AH96" s="102">
        <v>1</v>
      </c>
      <c r="AI96" s="194">
        <v>168064</v>
      </c>
      <c r="AJ96" s="194">
        <v>0</v>
      </c>
      <c r="AK96" s="194"/>
      <c r="AL96" s="213">
        <f t="shared" si="14"/>
        <v>168064</v>
      </c>
    </row>
    <row r="97" spans="1:38" s="5" customFormat="1">
      <c r="A97" s="194">
        <v>88</v>
      </c>
      <c r="B97" s="102" t="s">
        <v>4425</v>
      </c>
      <c r="C97" s="102" t="s">
        <v>5282</v>
      </c>
      <c r="D97" s="194" t="s">
        <v>5623</v>
      </c>
      <c r="E97" s="1116" t="s">
        <v>527</v>
      </c>
      <c r="F97" s="213" t="s">
        <v>990</v>
      </c>
      <c r="G97" s="1273">
        <v>7</v>
      </c>
      <c r="H97" s="213">
        <v>1.96</v>
      </c>
      <c r="I97" s="102">
        <v>1</v>
      </c>
      <c r="J97" s="194">
        <v>163072</v>
      </c>
      <c r="K97" s="194">
        <v>0</v>
      </c>
      <c r="L97" s="194"/>
      <c r="M97" s="213">
        <f t="shared" si="10"/>
        <v>163072</v>
      </c>
      <c r="N97" s="213">
        <v>1.96</v>
      </c>
      <c r="O97" s="102">
        <v>1</v>
      </c>
      <c r="P97" s="194">
        <v>163072</v>
      </c>
      <c r="Q97" s="194">
        <v>0</v>
      </c>
      <c r="R97" s="194"/>
      <c r="S97" s="213">
        <f t="shared" si="11"/>
        <v>163072</v>
      </c>
      <c r="T97" s="213">
        <f t="shared" si="9"/>
        <v>0</v>
      </c>
      <c r="U97" s="213">
        <f t="shared" si="9"/>
        <v>0</v>
      </c>
      <c r="V97" s="213">
        <f t="shared" si="9"/>
        <v>0</v>
      </c>
      <c r="W97" s="213">
        <f t="shared" si="9"/>
        <v>0</v>
      </c>
      <c r="X97" s="213">
        <f t="shared" si="12"/>
        <v>0</v>
      </c>
      <c r="Y97" s="1273">
        <v>8</v>
      </c>
      <c r="Z97" s="213">
        <v>2.02</v>
      </c>
      <c r="AA97" s="102">
        <v>1</v>
      </c>
      <c r="AB97" s="194">
        <v>168064</v>
      </c>
      <c r="AC97" s="194">
        <v>0</v>
      </c>
      <c r="AD97" s="194"/>
      <c r="AE97" s="213">
        <f t="shared" si="13"/>
        <v>168064</v>
      </c>
      <c r="AF97" s="1273">
        <v>9</v>
      </c>
      <c r="AG97" s="213">
        <v>2.02</v>
      </c>
      <c r="AH97" s="102">
        <v>1</v>
      </c>
      <c r="AI97" s="194">
        <v>168064</v>
      </c>
      <c r="AJ97" s="194">
        <v>0</v>
      </c>
      <c r="AK97" s="194"/>
      <c r="AL97" s="213">
        <f t="shared" si="14"/>
        <v>168064</v>
      </c>
    </row>
    <row r="98" spans="1:38" s="5" customFormat="1">
      <c r="A98" s="194">
        <v>89</v>
      </c>
      <c r="B98" s="102" t="s">
        <v>8328</v>
      </c>
      <c r="C98" s="102" t="s">
        <v>5283</v>
      </c>
      <c r="D98" s="194" t="s">
        <v>5639</v>
      </c>
      <c r="E98" s="1116" t="s">
        <v>527</v>
      </c>
      <c r="F98" s="213" t="s">
        <v>990</v>
      </c>
      <c r="G98" s="1273">
        <v>10</v>
      </c>
      <c r="H98" s="213">
        <v>2.08</v>
      </c>
      <c r="I98" s="102">
        <v>1</v>
      </c>
      <c r="J98" s="194">
        <v>173056</v>
      </c>
      <c r="K98" s="194">
        <v>0</v>
      </c>
      <c r="L98" s="194"/>
      <c r="M98" s="213">
        <f t="shared" si="10"/>
        <v>173056</v>
      </c>
      <c r="N98" s="213">
        <v>2.02</v>
      </c>
      <c r="O98" s="102">
        <v>1</v>
      </c>
      <c r="P98" s="194">
        <v>168064</v>
      </c>
      <c r="Q98" s="194">
        <v>0</v>
      </c>
      <c r="R98" s="194"/>
      <c r="S98" s="213">
        <f t="shared" si="11"/>
        <v>168064</v>
      </c>
      <c r="T98" s="213">
        <f t="shared" si="9"/>
        <v>0</v>
      </c>
      <c r="U98" s="213">
        <f t="shared" si="9"/>
        <v>4992</v>
      </c>
      <c r="V98" s="213">
        <f t="shared" si="9"/>
        <v>0</v>
      </c>
      <c r="W98" s="213">
        <f t="shared" si="9"/>
        <v>0</v>
      </c>
      <c r="X98" s="213">
        <f t="shared" si="12"/>
        <v>4992</v>
      </c>
      <c r="Y98" s="1273">
        <v>11</v>
      </c>
      <c r="Z98" s="213">
        <v>2.08</v>
      </c>
      <c r="AA98" s="102">
        <v>1</v>
      </c>
      <c r="AB98" s="194">
        <v>173056</v>
      </c>
      <c r="AC98" s="194">
        <v>0</v>
      </c>
      <c r="AD98" s="194"/>
      <c r="AE98" s="213">
        <f t="shared" si="13"/>
        <v>173056</v>
      </c>
      <c r="AF98" s="1273">
        <v>12</v>
      </c>
      <c r="AG98" s="213">
        <v>2.08</v>
      </c>
      <c r="AH98" s="102">
        <v>1</v>
      </c>
      <c r="AI98" s="194">
        <v>173056</v>
      </c>
      <c r="AJ98" s="194">
        <v>0</v>
      </c>
      <c r="AK98" s="194"/>
      <c r="AL98" s="213">
        <f t="shared" si="14"/>
        <v>173056</v>
      </c>
    </row>
    <row r="99" spans="1:38" s="5" customFormat="1">
      <c r="A99" s="194">
        <v>90</v>
      </c>
      <c r="B99" s="102" t="s">
        <v>5657</v>
      </c>
      <c r="C99" s="102" t="s">
        <v>5282</v>
      </c>
      <c r="D99" s="194" t="s">
        <v>5658</v>
      </c>
      <c r="E99" s="1116" t="s">
        <v>527</v>
      </c>
      <c r="F99" s="213" t="s">
        <v>990</v>
      </c>
      <c r="G99" s="1273">
        <v>4</v>
      </c>
      <c r="H99" s="213">
        <v>1.9</v>
      </c>
      <c r="I99" s="102">
        <v>1</v>
      </c>
      <c r="J99" s="194">
        <v>158080</v>
      </c>
      <c r="K99" s="194">
        <v>0</v>
      </c>
      <c r="L99" s="194"/>
      <c r="M99" s="213">
        <f t="shared" si="10"/>
        <v>158080</v>
      </c>
      <c r="N99" s="213">
        <v>1.84</v>
      </c>
      <c r="O99" s="102">
        <v>1</v>
      </c>
      <c r="P99" s="194">
        <v>153088</v>
      </c>
      <c r="Q99" s="194">
        <v>0</v>
      </c>
      <c r="R99" s="194"/>
      <c r="S99" s="213">
        <f t="shared" si="11"/>
        <v>153088</v>
      </c>
      <c r="T99" s="213">
        <f t="shared" si="9"/>
        <v>0</v>
      </c>
      <c r="U99" s="213">
        <f t="shared" si="9"/>
        <v>4992</v>
      </c>
      <c r="V99" s="213">
        <f t="shared" si="9"/>
        <v>0</v>
      </c>
      <c r="W99" s="213">
        <f t="shared" si="9"/>
        <v>0</v>
      </c>
      <c r="X99" s="213">
        <f t="shared" si="12"/>
        <v>4992</v>
      </c>
      <c r="Y99" s="1273">
        <v>5</v>
      </c>
      <c r="Z99" s="213">
        <v>1.9</v>
      </c>
      <c r="AA99" s="102">
        <v>1</v>
      </c>
      <c r="AB99" s="194">
        <v>158080</v>
      </c>
      <c r="AC99" s="194">
        <v>0</v>
      </c>
      <c r="AD99" s="194"/>
      <c r="AE99" s="213">
        <f t="shared" si="13"/>
        <v>158080</v>
      </c>
      <c r="AF99" s="1273">
        <v>6</v>
      </c>
      <c r="AG99" s="213">
        <v>1.96</v>
      </c>
      <c r="AH99" s="102">
        <v>1</v>
      </c>
      <c r="AI99" s="194">
        <v>163072</v>
      </c>
      <c r="AJ99" s="194">
        <v>0</v>
      </c>
      <c r="AK99" s="194"/>
      <c r="AL99" s="213">
        <f t="shared" si="14"/>
        <v>163072</v>
      </c>
    </row>
    <row r="100" spans="1:38" s="5" customFormat="1">
      <c r="A100" s="194">
        <v>91</v>
      </c>
      <c r="B100" s="102" t="s">
        <v>1583</v>
      </c>
      <c r="C100" s="102" t="s">
        <v>5282</v>
      </c>
      <c r="D100" s="194" t="s">
        <v>5629</v>
      </c>
      <c r="E100" s="1116" t="s">
        <v>527</v>
      </c>
      <c r="F100" s="213" t="s">
        <v>990</v>
      </c>
      <c r="G100" s="1273">
        <v>11</v>
      </c>
      <c r="H100" s="213">
        <v>2.08</v>
      </c>
      <c r="I100" s="102">
        <v>1</v>
      </c>
      <c r="J100" s="194">
        <v>173056</v>
      </c>
      <c r="K100" s="194">
        <v>0</v>
      </c>
      <c r="L100" s="194"/>
      <c r="M100" s="213">
        <f t="shared" si="10"/>
        <v>173056</v>
      </c>
      <c r="N100" s="213">
        <v>2.08</v>
      </c>
      <c r="O100" s="102">
        <v>1</v>
      </c>
      <c r="P100" s="194">
        <v>173056</v>
      </c>
      <c r="Q100" s="194">
        <v>0</v>
      </c>
      <c r="R100" s="194"/>
      <c r="S100" s="213">
        <f t="shared" si="11"/>
        <v>173056</v>
      </c>
      <c r="T100" s="213">
        <f t="shared" si="9"/>
        <v>0</v>
      </c>
      <c r="U100" s="213">
        <f t="shared" si="9"/>
        <v>0</v>
      </c>
      <c r="V100" s="213">
        <f t="shared" si="9"/>
        <v>0</v>
      </c>
      <c r="W100" s="213">
        <f t="shared" si="9"/>
        <v>0</v>
      </c>
      <c r="X100" s="213">
        <f t="shared" si="12"/>
        <v>0</v>
      </c>
      <c r="Y100" s="1273">
        <v>12</v>
      </c>
      <c r="Z100" s="213">
        <v>2.08</v>
      </c>
      <c r="AA100" s="102">
        <v>1</v>
      </c>
      <c r="AB100" s="194">
        <v>173056</v>
      </c>
      <c r="AC100" s="194">
        <v>0</v>
      </c>
      <c r="AD100" s="194"/>
      <c r="AE100" s="213">
        <f t="shared" si="13"/>
        <v>173056</v>
      </c>
      <c r="AF100" s="1273">
        <v>13</v>
      </c>
      <c r="AG100" s="213">
        <v>2.14</v>
      </c>
      <c r="AH100" s="102">
        <v>1</v>
      </c>
      <c r="AI100" s="194">
        <v>178048</v>
      </c>
      <c r="AJ100" s="194">
        <v>0</v>
      </c>
      <c r="AK100" s="194"/>
      <c r="AL100" s="213">
        <f t="shared" si="14"/>
        <v>178048</v>
      </c>
    </row>
    <row r="101" spans="1:38" s="5" customFormat="1">
      <c r="A101" s="194">
        <v>92</v>
      </c>
      <c r="B101" s="102" t="s">
        <v>1587</v>
      </c>
      <c r="C101" s="102" t="s">
        <v>5283</v>
      </c>
      <c r="D101" s="194" t="s">
        <v>5635</v>
      </c>
      <c r="E101" s="1116" t="s">
        <v>527</v>
      </c>
      <c r="F101" s="213" t="s">
        <v>990</v>
      </c>
      <c r="G101" s="1273">
        <v>7</v>
      </c>
      <c r="H101" s="213">
        <v>1.96</v>
      </c>
      <c r="I101" s="102">
        <v>1</v>
      </c>
      <c r="J101" s="194">
        <v>163072</v>
      </c>
      <c r="K101" s="194">
        <v>0</v>
      </c>
      <c r="L101" s="194"/>
      <c r="M101" s="213">
        <f t="shared" si="10"/>
        <v>163072</v>
      </c>
      <c r="N101" s="213">
        <v>1.96</v>
      </c>
      <c r="O101" s="102">
        <v>1</v>
      </c>
      <c r="P101" s="194">
        <v>163072</v>
      </c>
      <c r="Q101" s="194">
        <v>0</v>
      </c>
      <c r="R101" s="194"/>
      <c r="S101" s="213">
        <f t="shared" si="11"/>
        <v>163072</v>
      </c>
      <c r="T101" s="213">
        <f t="shared" si="9"/>
        <v>0</v>
      </c>
      <c r="U101" s="213">
        <f t="shared" si="9"/>
        <v>0</v>
      </c>
      <c r="V101" s="213">
        <f t="shared" si="9"/>
        <v>0</v>
      </c>
      <c r="W101" s="213">
        <f t="shared" si="9"/>
        <v>0</v>
      </c>
      <c r="X101" s="213">
        <f t="shared" si="12"/>
        <v>0</v>
      </c>
      <c r="Y101" s="1273">
        <v>8</v>
      </c>
      <c r="Z101" s="213">
        <v>2.02</v>
      </c>
      <c r="AA101" s="102">
        <v>1</v>
      </c>
      <c r="AB101" s="194">
        <v>168064</v>
      </c>
      <c r="AC101" s="194">
        <v>0</v>
      </c>
      <c r="AD101" s="194"/>
      <c r="AE101" s="213">
        <f t="shared" si="13"/>
        <v>168064</v>
      </c>
      <c r="AF101" s="1273">
        <v>9</v>
      </c>
      <c r="AG101" s="213">
        <v>2.02</v>
      </c>
      <c r="AH101" s="102">
        <v>1</v>
      </c>
      <c r="AI101" s="194">
        <v>168064</v>
      </c>
      <c r="AJ101" s="194">
        <v>0</v>
      </c>
      <c r="AK101" s="194"/>
      <c r="AL101" s="213">
        <f t="shared" si="14"/>
        <v>168064</v>
      </c>
    </row>
    <row r="102" spans="1:38" s="5" customFormat="1">
      <c r="A102" s="194">
        <v>93</v>
      </c>
      <c r="B102" s="102" t="s">
        <v>1584</v>
      </c>
      <c r="C102" s="102" t="s">
        <v>5283</v>
      </c>
      <c r="D102" s="194" t="s">
        <v>5633</v>
      </c>
      <c r="E102" s="1116" t="s">
        <v>527</v>
      </c>
      <c r="F102" s="213" t="s">
        <v>990</v>
      </c>
      <c r="G102" s="1273">
        <v>7</v>
      </c>
      <c r="H102" s="213">
        <v>1.96</v>
      </c>
      <c r="I102" s="102">
        <v>1</v>
      </c>
      <c r="J102" s="194">
        <v>163072</v>
      </c>
      <c r="K102" s="194">
        <v>0</v>
      </c>
      <c r="L102" s="194"/>
      <c r="M102" s="213">
        <f t="shared" si="10"/>
        <v>163072</v>
      </c>
      <c r="N102" s="213">
        <v>1.96</v>
      </c>
      <c r="O102" s="102">
        <v>1</v>
      </c>
      <c r="P102" s="194">
        <v>163072</v>
      </c>
      <c r="Q102" s="194">
        <v>0</v>
      </c>
      <c r="R102" s="194"/>
      <c r="S102" s="213">
        <f t="shared" si="11"/>
        <v>163072</v>
      </c>
      <c r="T102" s="213">
        <f t="shared" si="9"/>
        <v>0</v>
      </c>
      <c r="U102" s="213">
        <f t="shared" si="9"/>
        <v>0</v>
      </c>
      <c r="V102" s="213">
        <f t="shared" si="9"/>
        <v>0</v>
      </c>
      <c r="W102" s="213">
        <f t="shared" si="9"/>
        <v>0</v>
      </c>
      <c r="X102" s="213">
        <f t="shared" si="12"/>
        <v>0</v>
      </c>
      <c r="Y102" s="1273">
        <v>8</v>
      </c>
      <c r="Z102" s="213">
        <v>2.02</v>
      </c>
      <c r="AA102" s="102">
        <v>1</v>
      </c>
      <c r="AB102" s="194">
        <v>168064</v>
      </c>
      <c r="AC102" s="194">
        <v>0</v>
      </c>
      <c r="AD102" s="194"/>
      <c r="AE102" s="213">
        <f t="shared" si="13"/>
        <v>168064</v>
      </c>
      <c r="AF102" s="1273">
        <v>9</v>
      </c>
      <c r="AG102" s="213">
        <v>2.02</v>
      </c>
      <c r="AH102" s="102">
        <v>1</v>
      </c>
      <c r="AI102" s="194">
        <v>168064</v>
      </c>
      <c r="AJ102" s="194">
        <v>0</v>
      </c>
      <c r="AK102" s="194"/>
      <c r="AL102" s="213">
        <f t="shared" si="14"/>
        <v>168064</v>
      </c>
    </row>
    <row r="103" spans="1:38" s="5" customFormat="1">
      <c r="A103" s="194">
        <v>94</v>
      </c>
      <c r="B103" s="102" t="s">
        <v>1585</v>
      </c>
      <c r="C103" s="102" t="s">
        <v>5283</v>
      </c>
      <c r="D103" s="194" t="s">
        <v>5632</v>
      </c>
      <c r="E103" s="1116" t="s">
        <v>527</v>
      </c>
      <c r="F103" s="213" t="s">
        <v>990</v>
      </c>
      <c r="G103" s="1273">
        <v>9</v>
      </c>
      <c r="H103" s="213">
        <v>2.02</v>
      </c>
      <c r="I103" s="102">
        <v>1</v>
      </c>
      <c r="J103" s="194">
        <v>168064</v>
      </c>
      <c r="K103" s="194">
        <v>0</v>
      </c>
      <c r="L103" s="194"/>
      <c r="M103" s="213">
        <f t="shared" si="10"/>
        <v>168064</v>
      </c>
      <c r="N103" s="213">
        <v>2.02</v>
      </c>
      <c r="O103" s="102">
        <v>1</v>
      </c>
      <c r="P103" s="194">
        <v>168064</v>
      </c>
      <c r="Q103" s="194">
        <v>0</v>
      </c>
      <c r="R103" s="194"/>
      <c r="S103" s="213">
        <f t="shared" si="11"/>
        <v>168064</v>
      </c>
      <c r="T103" s="213">
        <f t="shared" si="9"/>
        <v>0</v>
      </c>
      <c r="U103" s="213">
        <f t="shared" si="9"/>
        <v>0</v>
      </c>
      <c r="V103" s="213">
        <f t="shared" si="9"/>
        <v>0</v>
      </c>
      <c r="W103" s="213">
        <f t="shared" si="9"/>
        <v>0</v>
      </c>
      <c r="X103" s="213">
        <f t="shared" si="12"/>
        <v>0</v>
      </c>
      <c r="Y103" s="1273">
        <v>10</v>
      </c>
      <c r="Z103" s="213">
        <v>2.08</v>
      </c>
      <c r="AA103" s="102">
        <v>1</v>
      </c>
      <c r="AB103" s="194">
        <v>173056</v>
      </c>
      <c r="AC103" s="194">
        <v>0</v>
      </c>
      <c r="AD103" s="194"/>
      <c r="AE103" s="213">
        <f t="shared" si="13"/>
        <v>173056</v>
      </c>
      <c r="AF103" s="1273">
        <v>11</v>
      </c>
      <c r="AG103" s="213">
        <v>2.08</v>
      </c>
      <c r="AH103" s="102">
        <v>1</v>
      </c>
      <c r="AI103" s="194">
        <v>173056</v>
      </c>
      <c r="AJ103" s="194">
        <v>0</v>
      </c>
      <c r="AK103" s="194"/>
      <c r="AL103" s="213">
        <f t="shared" si="14"/>
        <v>173056</v>
      </c>
    </row>
    <row r="104" spans="1:38" s="5" customFormat="1">
      <c r="A104" s="194">
        <v>95</v>
      </c>
      <c r="B104" s="102" t="s">
        <v>4424</v>
      </c>
      <c r="C104" s="102" t="s">
        <v>5283</v>
      </c>
      <c r="D104" s="194" t="s">
        <v>5645</v>
      </c>
      <c r="E104" s="1116" t="s">
        <v>527</v>
      </c>
      <c r="F104" s="213" t="s">
        <v>990</v>
      </c>
      <c r="G104" s="1273">
        <v>14</v>
      </c>
      <c r="H104" s="213">
        <v>2.14</v>
      </c>
      <c r="I104" s="102">
        <v>1</v>
      </c>
      <c r="J104" s="194">
        <v>178048</v>
      </c>
      <c r="K104" s="194">
        <v>0</v>
      </c>
      <c r="L104" s="194"/>
      <c r="M104" s="213">
        <f t="shared" si="10"/>
        <v>178048</v>
      </c>
      <c r="N104" s="213">
        <v>2.14</v>
      </c>
      <c r="O104" s="102">
        <v>1</v>
      </c>
      <c r="P104" s="194">
        <v>178048</v>
      </c>
      <c r="Q104" s="194">
        <v>0</v>
      </c>
      <c r="R104" s="194"/>
      <c r="S104" s="213">
        <f t="shared" si="11"/>
        <v>178048</v>
      </c>
      <c r="T104" s="213">
        <f t="shared" si="9"/>
        <v>0</v>
      </c>
      <c r="U104" s="213">
        <f t="shared" si="9"/>
        <v>0</v>
      </c>
      <c r="V104" s="213">
        <f t="shared" si="9"/>
        <v>0</v>
      </c>
      <c r="W104" s="213">
        <f t="shared" si="9"/>
        <v>0</v>
      </c>
      <c r="X104" s="213">
        <f t="shared" si="12"/>
        <v>0</v>
      </c>
      <c r="Y104" s="1273">
        <v>15</v>
      </c>
      <c r="Z104" s="213">
        <v>2.14</v>
      </c>
      <c r="AA104" s="102">
        <v>1</v>
      </c>
      <c r="AB104" s="194">
        <v>178048</v>
      </c>
      <c r="AC104" s="194">
        <v>0</v>
      </c>
      <c r="AD104" s="194"/>
      <c r="AE104" s="213">
        <f t="shared" si="13"/>
        <v>178048</v>
      </c>
      <c r="AF104" s="1273">
        <v>16</v>
      </c>
      <c r="AG104" s="213">
        <v>2.21</v>
      </c>
      <c r="AH104" s="102">
        <v>1</v>
      </c>
      <c r="AI104" s="194">
        <v>183872</v>
      </c>
      <c r="AJ104" s="194">
        <v>0</v>
      </c>
      <c r="AK104" s="194"/>
      <c r="AL104" s="213">
        <f t="shared" si="14"/>
        <v>183872</v>
      </c>
    </row>
    <row r="105" spans="1:38" s="5" customFormat="1">
      <c r="A105" s="194">
        <v>96</v>
      </c>
      <c r="B105" s="102" t="s">
        <v>1586</v>
      </c>
      <c r="C105" s="102" t="s">
        <v>5283</v>
      </c>
      <c r="D105" s="194" t="s">
        <v>5635</v>
      </c>
      <c r="E105" s="1116" t="s">
        <v>527</v>
      </c>
      <c r="F105" s="213" t="s">
        <v>990</v>
      </c>
      <c r="G105" s="1273">
        <v>7</v>
      </c>
      <c r="H105" s="213">
        <v>1.96</v>
      </c>
      <c r="I105" s="102">
        <v>1</v>
      </c>
      <c r="J105" s="194">
        <v>163072</v>
      </c>
      <c r="K105" s="194">
        <v>0</v>
      </c>
      <c r="L105" s="194"/>
      <c r="M105" s="213">
        <f t="shared" si="10"/>
        <v>163072</v>
      </c>
      <c r="N105" s="213">
        <v>1.96</v>
      </c>
      <c r="O105" s="102">
        <v>1</v>
      </c>
      <c r="P105" s="194">
        <v>163072</v>
      </c>
      <c r="Q105" s="194">
        <v>0</v>
      </c>
      <c r="R105" s="194"/>
      <c r="S105" s="213">
        <f t="shared" si="11"/>
        <v>163072</v>
      </c>
      <c r="T105" s="213">
        <f t="shared" si="9"/>
        <v>0</v>
      </c>
      <c r="U105" s="213">
        <f t="shared" si="9"/>
        <v>0</v>
      </c>
      <c r="V105" s="213">
        <f t="shared" si="9"/>
        <v>0</v>
      </c>
      <c r="W105" s="213">
        <f t="shared" si="9"/>
        <v>0</v>
      </c>
      <c r="X105" s="213">
        <f t="shared" si="12"/>
        <v>0</v>
      </c>
      <c r="Y105" s="1273">
        <v>8</v>
      </c>
      <c r="Z105" s="213">
        <v>2.02</v>
      </c>
      <c r="AA105" s="102">
        <v>1</v>
      </c>
      <c r="AB105" s="194">
        <v>168064</v>
      </c>
      <c r="AC105" s="194">
        <v>0</v>
      </c>
      <c r="AD105" s="194"/>
      <c r="AE105" s="213">
        <f t="shared" si="13"/>
        <v>168064</v>
      </c>
      <c r="AF105" s="1273">
        <v>9</v>
      </c>
      <c r="AG105" s="213">
        <v>2.02</v>
      </c>
      <c r="AH105" s="102">
        <v>1</v>
      </c>
      <c r="AI105" s="194">
        <v>168064</v>
      </c>
      <c r="AJ105" s="194">
        <v>0</v>
      </c>
      <c r="AK105" s="194"/>
      <c r="AL105" s="213">
        <f t="shared" si="14"/>
        <v>168064</v>
      </c>
    </row>
    <row r="106" spans="1:38" s="5" customFormat="1">
      <c r="A106" s="194">
        <v>97</v>
      </c>
      <c r="B106" s="102" t="s">
        <v>5659</v>
      </c>
      <c r="C106" s="102" t="s">
        <v>5283</v>
      </c>
      <c r="D106" s="194" t="s">
        <v>5643</v>
      </c>
      <c r="E106" s="1116" t="s">
        <v>527</v>
      </c>
      <c r="F106" s="213" t="s">
        <v>990</v>
      </c>
      <c r="G106" s="1273">
        <v>4</v>
      </c>
      <c r="H106" s="213">
        <v>1.9</v>
      </c>
      <c r="I106" s="102">
        <v>1</v>
      </c>
      <c r="J106" s="194">
        <v>158080</v>
      </c>
      <c r="K106" s="194">
        <v>0</v>
      </c>
      <c r="L106" s="194"/>
      <c r="M106" s="213">
        <f t="shared" si="10"/>
        <v>158080</v>
      </c>
      <c r="N106" s="213">
        <v>1.84</v>
      </c>
      <c r="O106" s="102">
        <v>1</v>
      </c>
      <c r="P106" s="194">
        <v>153088</v>
      </c>
      <c r="Q106" s="194">
        <v>0</v>
      </c>
      <c r="R106" s="194"/>
      <c r="S106" s="213">
        <f t="shared" si="11"/>
        <v>153088</v>
      </c>
      <c r="T106" s="213">
        <f t="shared" si="9"/>
        <v>0</v>
      </c>
      <c r="U106" s="213">
        <f t="shared" si="9"/>
        <v>4992</v>
      </c>
      <c r="V106" s="213">
        <f t="shared" si="9"/>
        <v>0</v>
      </c>
      <c r="W106" s="213">
        <f t="shared" si="9"/>
        <v>0</v>
      </c>
      <c r="X106" s="213">
        <f t="shared" si="12"/>
        <v>4992</v>
      </c>
      <c r="Y106" s="1273">
        <v>5</v>
      </c>
      <c r="Z106" s="213">
        <v>1.9</v>
      </c>
      <c r="AA106" s="102">
        <v>1</v>
      </c>
      <c r="AB106" s="194">
        <v>158080</v>
      </c>
      <c r="AC106" s="194">
        <v>0</v>
      </c>
      <c r="AD106" s="194"/>
      <c r="AE106" s="213">
        <f t="shared" si="13"/>
        <v>158080</v>
      </c>
      <c r="AF106" s="1273">
        <v>6</v>
      </c>
      <c r="AG106" s="213">
        <v>1.96</v>
      </c>
      <c r="AH106" s="102">
        <v>1</v>
      </c>
      <c r="AI106" s="194">
        <v>163072</v>
      </c>
      <c r="AJ106" s="194">
        <v>0</v>
      </c>
      <c r="AK106" s="194"/>
      <c r="AL106" s="213">
        <f t="shared" si="14"/>
        <v>163072</v>
      </c>
    </row>
    <row r="107" spans="1:38" s="5" customFormat="1">
      <c r="A107" s="194">
        <v>98</v>
      </c>
      <c r="B107" s="102" t="s">
        <v>6965</v>
      </c>
      <c r="C107" s="102" t="s">
        <v>5282</v>
      </c>
      <c r="D107" s="194" t="s">
        <v>5216</v>
      </c>
      <c r="E107" s="1116" t="s">
        <v>527</v>
      </c>
      <c r="F107" s="213" t="s">
        <v>990</v>
      </c>
      <c r="G107" s="1273">
        <v>3</v>
      </c>
      <c r="H107" s="213">
        <v>1.84</v>
      </c>
      <c r="I107" s="102">
        <v>1</v>
      </c>
      <c r="J107" s="194">
        <v>153088</v>
      </c>
      <c r="K107" s="194">
        <v>0</v>
      </c>
      <c r="L107" s="194"/>
      <c r="M107" s="213">
        <f t="shared" si="10"/>
        <v>153088</v>
      </c>
      <c r="N107" s="213">
        <v>1.79</v>
      </c>
      <c r="O107" s="102">
        <v>1</v>
      </c>
      <c r="P107" s="194">
        <v>148928</v>
      </c>
      <c r="Q107" s="194">
        <v>0</v>
      </c>
      <c r="R107" s="194"/>
      <c r="S107" s="213">
        <f t="shared" si="11"/>
        <v>148928</v>
      </c>
      <c r="T107" s="213">
        <f t="shared" si="9"/>
        <v>0</v>
      </c>
      <c r="U107" s="213">
        <f t="shared" si="9"/>
        <v>4160</v>
      </c>
      <c r="V107" s="213">
        <f t="shared" si="9"/>
        <v>0</v>
      </c>
      <c r="W107" s="213">
        <f t="shared" si="9"/>
        <v>0</v>
      </c>
      <c r="X107" s="213">
        <f t="shared" si="12"/>
        <v>4160</v>
      </c>
      <c r="Y107" s="1273">
        <v>4</v>
      </c>
      <c r="Z107" s="213">
        <v>1.9</v>
      </c>
      <c r="AA107" s="102">
        <v>1</v>
      </c>
      <c r="AB107" s="194">
        <v>158080</v>
      </c>
      <c r="AC107" s="194">
        <v>0</v>
      </c>
      <c r="AD107" s="194"/>
      <c r="AE107" s="213">
        <f t="shared" si="13"/>
        <v>158080</v>
      </c>
      <c r="AF107" s="1273">
        <v>5</v>
      </c>
      <c r="AG107" s="213">
        <v>1.9</v>
      </c>
      <c r="AH107" s="102">
        <v>1</v>
      </c>
      <c r="AI107" s="194">
        <v>158080</v>
      </c>
      <c r="AJ107" s="194">
        <v>0</v>
      </c>
      <c r="AK107" s="194"/>
      <c r="AL107" s="213">
        <f t="shared" si="14"/>
        <v>158080</v>
      </c>
    </row>
    <row r="108" spans="1:38" s="5" customFormat="1">
      <c r="A108" s="194">
        <v>99</v>
      </c>
      <c r="B108" s="102" t="s">
        <v>6966</v>
      </c>
      <c r="C108" s="102" t="s">
        <v>5282</v>
      </c>
      <c r="D108" s="194" t="s">
        <v>5705</v>
      </c>
      <c r="E108" s="1116" t="s">
        <v>527</v>
      </c>
      <c r="F108" s="213" t="s">
        <v>990</v>
      </c>
      <c r="G108" s="1273">
        <v>3</v>
      </c>
      <c r="H108" s="213">
        <v>1.84</v>
      </c>
      <c r="I108" s="102">
        <v>1</v>
      </c>
      <c r="J108" s="194">
        <v>153088</v>
      </c>
      <c r="K108" s="194">
        <v>0</v>
      </c>
      <c r="L108" s="194"/>
      <c r="M108" s="213">
        <f t="shared" si="10"/>
        <v>153088</v>
      </c>
      <c r="N108" s="213">
        <v>1.79</v>
      </c>
      <c r="O108" s="102">
        <v>1</v>
      </c>
      <c r="P108" s="194">
        <v>148928</v>
      </c>
      <c r="Q108" s="194">
        <v>0</v>
      </c>
      <c r="R108" s="194"/>
      <c r="S108" s="213">
        <f t="shared" si="11"/>
        <v>148928</v>
      </c>
      <c r="T108" s="213">
        <f t="shared" si="9"/>
        <v>0</v>
      </c>
      <c r="U108" s="213">
        <f t="shared" si="9"/>
        <v>4160</v>
      </c>
      <c r="V108" s="213">
        <f t="shared" si="9"/>
        <v>0</v>
      </c>
      <c r="W108" s="213">
        <f t="shared" si="9"/>
        <v>0</v>
      </c>
      <c r="X108" s="213">
        <f t="shared" si="12"/>
        <v>4160</v>
      </c>
      <c r="Y108" s="1273">
        <v>4</v>
      </c>
      <c r="Z108" s="213">
        <v>1.9</v>
      </c>
      <c r="AA108" s="102">
        <v>1</v>
      </c>
      <c r="AB108" s="194">
        <v>158080</v>
      </c>
      <c r="AC108" s="194">
        <v>0</v>
      </c>
      <c r="AD108" s="194"/>
      <c r="AE108" s="213">
        <f t="shared" si="13"/>
        <v>158080</v>
      </c>
      <c r="AF108" s="1273">
        <v>5</v>
      </c>
      <c r="AG108" s="213">
        <v>1.9</v>
      </c>
      <c r="AH108" s="102">
        <v>1</v>
      </c>
      <c r="AI108" s="194">
        <v>158080</v>
      </c>
      <c r="AJ108" s="194">
        <v>0</v>
      </c>
      <c r="AK108" s="194"/>
      <c r="AL108" s="213">
        <f t="shared" si="14"/>
        <v>158080</v>
      </c>
    </row>
    <row r="109" spans="1:38" s="5" customFormat="1">
      <c r="A109" s="194">
        <v>100</v>
      </c>
      <c r="B109" s="102" t="s">
        <v>8329</v>
      </c>
      <c r="C109" s="102" t="s">
        <v>5283</v>
      </c>
      <c r="D109" s="194" t="s">
        <v>5705</v>
      </c>
      <c r="E109" s="1116" t="s">
        <v>527</v>
      </c>
      <c r="F109" s="213" t="s">
        <v>990</v>
      </c>
      <c r="G109" s="1273">
        <v>2</v>
      </c>
      <c r="H109" s="213">
        <v>1.79</v>
      </c>
      <c r="I109" s="102">
        <v>1</v>
      </c>
      <c r="J109" s="194">
        <v>148928</v>
      </c>
      <c r="K109" s="194">
        <v>0</v>
      </c>
      <c r="L109" s="194"/>
      <c r="M109" s="213">
        <f t="shared" si="10"/>
        <v>148928</v>
      </c>
      <c r="N109" s="213">
        <v>1.73</v>
      </c>
      <c r="O109" s="102">
        <v>1</v>
      </c>
      <c r="P109" s="194">
        <v>143936</v>
      </c>
      <c r="Q109" s="194">
        <v>0</v>
      </c>
      <c r="R109" s="194"/>
      <c r="S109" s="213">
        <f t="shared" si="11"/>
        <v>143936</v>
      </c>
      <c r="T109" s="213">
        <f t="shared" si="9"/>
        <v>0</v>
      </c>
      <c r="U109" s="213">
        <f t="shared" si="9"/>
        <v>4992</v>
      </c>
      <c r="V109" s="213">
        <f t="shared" si="9"/>
        <v>0</v>
      </c>
      <c r="W109" s="213">
        <f t="shared" si="9"/>
        <v>0</v>
      </c>
      <c r="X109" s="213">
        <f t="shared" si="12"/>
        <v>4992</v>
      </c>
      <c r="Y109" s="1273">
        <v>3</v>
      </c>
      <c r="Z109" s="213">
        <v>1.84</v>
      </c>
      <c r="AA109" s="102">
        <v>1</v>
      </c>
      <c r="AB109" s="194">
        <v>153088</v>
      </c>
      <c r="AC109" s="194">
        <v>0</v>
      </c>
      <c r="AD109" s="194"/>
      <c r="AE109" s="213">
        <f t="shared" si="13"/>
        <v>153088</v>
      </c>
      <c r="AF109" s="1273">
        <v>4</v>
      </c>
      <c r="AG109" s="213">
        <v>1.9</v>
      </c>
      <c r="AH109" s="102">
        <v>1</v>
      </c>
      <c r="AI109" s="194">
        <v>158080</v>
      </c>
      <c r="AJ109" s="194">
        <v>0</v>
      </c>
      <c r="AK109" s="194"/>
      <c r="AL109" s="213">
        <f t="shared" si="14"/>
        <v>158080</v>
      </c>
    </row>
    <row r="110" spans="1:38" s="5" customFormat="1">
      <c r="A110" s="194">
        <v>101</v>
      </c>
      <c r="B110" s="102" t="s">
        <v>759</v>
      </c>
      <c r="C110" s="102"/>
      <c r="D110" s="194"/>
      <c r="E110" s="1116" t="s">
        <v>527</v>
      </c>
      <c r="F110" s="213" t="s">
        <v>990</v>
      </c>
      <c r="G110" s="1273">
        <v>7</v>
      </c>
      <c r="H110" s="213">
        <v>1.96</v>
      </c>
      <c r="I110" s="102">
        <v>1</v>
      </c>
      <c r="J110" s="194">
        <v>163072</v>
      </c>
      <c r="K110" s="194">
        <v>0</v>
      </c>
      <c r="L110" s="194"/>
      <c r="M110" s="213">
        <f t="shared" si="10"/>
        <v>163072</v>
      </c>
      <c r="N110" s="213">
        <v>1.96</v>
      </c>
      <c r="O110" s="102">
        <v>1</v>
      </c>
      <c r="P110" s="194">
        <v>163072</v>
      </c>
      <c r="Q110" s="194">
        <v>0</v>
      </c>
      <c r="R110" s="194"/>
      <c r="S110" s="213">
        <f t="shared" si="11"/>
        <v>163072</v>
      </c>
      <c r="T110" s="213">
        <f t="shared" si="9"/>
        <v>0</v>
      </c>
      <c r="U110" s="213">
        <f t="shared" si="9"/>
        <v>0</v>
      </c>
      <c r="V110" s="213">
        <f t="shared" si="9"/>
        <v>0</v>
      </c>
      <c r="W110" s="213">
        <f t="shared" si="9"/>
        <v>0</v>
      </c>
      <c r="X110" s="213">
        <f t="shared" si="12"/>
        <v>0</v>
      </c>
      <c r="Y110" s="1273">
        <v>8</v>
      </c>
      <c r="Z110" s="213">
        <v>2.02</v>
      </c>
      <c r="AA110" s="102">
        <v>1</v>
      </c>
      <c r="AB110" s="194">
        <v>168064</v>
      </c>
      <c r="AC110" s="194">
        <v>0</v>
      </c>
      <c r="AD110" s="194"/>
      <c r="AE110" s="213">
        <f t="shared" si="13"/>
        <v>168064</v>
      </c>
      <c r="AF110" s="1273">
        <v>9</v>
      </c>
      <c r="AG110" s="213">
        <v>2.02</v>
      </c>
      <c r="AH110" s="102">
        <v>1</v>
      </c>
      <c r="AI110" s="194">
        <v>168064</v>
      </c>
      <c r="AJ110" s="194">
        <v>0</v>
      </c>
      <c r="AK110" s="194"/>
      <c r="AL110" s="213">
        <f t="shared" si="14"/>
        <v>168064</v>
      </c>
    </row>
    <row r="111" spans="1:38" s="5" customFormat="1">
      <c r="A111" s="194">
        <v>102</v>
      </c>
      <c r="B111" s="102" t="s">
        <v>759</v>
      </c>
      <c r="C111" s="102"/>
      <c r="D111" s="194"/>
      <c r="E111" s="1116" t="s">
        <v>527</v>
      </c>
      <c r="F111" s="213" t="s">
        <v>990</v>
      </c>
      <c r="G111" s="1273">
        <v>7</v>
      </c>
      <c r="H111" s="213">
        <v>1.96</v>
      </c>
      <c r="I111" s="102">
        <v>1</v>
      </c>
      <c r="J111" s="194">
        <v>163072</v>
      </c>
      <c r="K111" s="194">
        <v>0</v>
      </c>
      <c r="L111" s="194"/>
      <c r="M111" s="213">
        <f t="shared" si="10"/>
        <v>163072</v>
      </c>
      <c r="N111" s="213">
        <v>1.96</v>
      </c>
      <c r="O111" s="102">
        <v>1</v>
      </c>
      <c r="P111" s="194">
        <v>163072</v>
      </c>
      <c r="Q111" s="194">
        <v>0</v>
      </c>
      <c r="R111" s="194"/>
      <c r="S111" s="213">
        <f t="shared" si="11"/>
        <v>163072</v>
      </c>
      <c r="T111" s="213">
        <f t="shared" si="9"/>
        <v>0</v>
      </c>
      <c r="U111" s="213">
        <f t="shared" si="9"/>
        <v>0</v>
      </c>
      <c r="V111" s="213">
        <f t="shared" si="9"/>
        <v>0</v>
      </c>
      <c r="W111" s="213">
        <f t="shared" si="9"/>
        <v>0</v>
      </c>
      <c r="X111" s="213">
        <f t="shared" si="12"/>
        <v>0</v>
      </c>
      <c r="Y111" s="1273">
        <v>8</v>
      </c>
      <c r="Z111" s="213">
        <v>2.02</v>
      </c>
      <c r="AA111" s="102">
        <v>1</v>
      </c>
      <c r="AB111" s="194">
        <v>168064</v>
      </c>
      <c r="AC111" s="194">
        <v>0</v>
      </c>
      <c r="AD111" s="194"/>
      <c r="AE111" s="213">
        <f t="shared" si="13"/>
        <v>168064</v>
      </c>
      <c r="AF111" s="1273">
        <v>9</v>
      </c>
      <c r="AG111" s="213">
        <v>2.02</v>
      </c>
      <c r="AH111" s="102">
        <v>1</v>
      </c>
      <c r="AI111" s="194">
        <v>168064</v>
      </c>
      <c r="AJ111" s="194">
        <v>0</v>
      </c>
      <c r="AK111" s="194"/>
      <c r="AL111" s="213">
        <f t="shared" si="14"/>
        <v>168064</v>
      </c>
    </row>
    <row r="112" spans="1:38" s="5" customFormat="1">
      <c r="A112" s="194">
        <v>103</v>
      </c>
      <c r="B112" s="102" t="s">
        <v>759</v>
      </c>
      <c r="C112" s="102"/>
      <c r="D112" s="194"/>
      <c r="E112" s="1116" t="s">
        <v>527</v>
      </c>
      <c r="F112" s="213" t="s">
        <v>990</v>
      </c>
      <c r="G112" s="1273">
        <v>7</v>
      </c>
      <c r="H112" s="213">
        <v>1.96</v>
      </c>
      <c r="I112" s="102">
        <v>1</v>
      </c>
      <c r="J112" s="194">
        <v>163072</v>
      </c>
      <c r="K112" s="194">
        <v>0</v>
      </c>
      <c r="L112" s="194"/>
      <c r="M112" s="213">
        <f t="shared" si="10"/>
        <v>163072</v>
      </c>
      <c r="N112" s="213">
        <v>1.96</v>
      </c>
      <c r="O112" s="102">
        <v>1</v>
      </c>
      <c r="P112" s="194">
        <v>163072</v>
      </c>
      <c r="Q112" s="194">
        <v>0</v>
      </c>
      <c r="R112" s="194"/>
      <c r="S112" s="213">
        <f t="shared" si="11"/>
        <v>163072</v>
      </c>
      <c r="T112" s="213">
        <f t="shared" si="9"/>
        <v>0</v>
      </c>
      <c r="U112" s="213">
        <f t="shared" si="9"/>
        <v>0</v>
      </c>
      <c r="V112" s="213">
        <f t="shared" si="9"/>
        <v>0</v>
      </c>
      <c r="W112" s="213">
        <f t="shared" si="9"/>
        <v>0</v>
      </c>
      <c r="X112" s="213">
        <f t="shared" si="12"/>
        <v>0</v>
      </c>
      <c r="Y112" s="1273">
        <v>8</v>
      </c>
      <c r="Z112" s="213">
        <v>2.02</v>
      </c>
      <c r="AA112" s="102">
        <v>1</v>
      </c>
      <c r="AB112" s="194">
        <v>168064</v>
      </c>
      <c r="AC112" s="194">
        <v>0</v>
      </c>
      <c r="AD112" s="194"/>
      <c r="AE112" s="213">
        <f t="shared" si="13"/>
        <v>168064</v>
      </c>
      <c r="AF112" s="1273">
        <v>9</v>
      </c>
      <c r="AG112" s="213">
        <v>2.02</v>
      </c>
      <c r="AH112" s="102">
        <v>1</v>
      </c>
      <c r="AI112" s="194">
        <v>168064</v>
      </c>
      <c r="AJ112" s="194">
        <v>0</v>
      </c>
      <c r="AK112" s="194"/>
      <c r="AL112" s="213">
        <f t="shared" si="14"/>
        <v>168064</v>
      </c>
    </row>
    <row r="113" spans="1:38" s="5" customFormat="1">
      <c r="A113" s="194">
        <v>104</v>
      </c>
      <c r="B113" s="102" t="s">
        <v>759</v>
      </c>
      <c r="C113" s="102"/>
      <c r="D113" s="194"/>
      <c r="E113" s="1116" t="s">
        <v>527</v>
      </c>
      <c r="F113" s="213" t="s">
        <v>990</v>
      </c>
      <c r="G113" s="1273">
        <v>7</v>
      </c>
      <c r="H113" s="213">
        <v>1.96</v>
      </c>
      <c r="I113" s="102">
        <v>1</v>
      </c>
      <c r="J113" s="194">
        <v>163072</v>
      </c>
      <c r="K113" s="194">
        <v>0</v>
      </c>
      <c r="L113" s="194"/>
      <c r="M113" s="213">
        <f t="shared" si="10"/>
        <v>163072</v>
      </c>
      <c r="N113" s="213">
        <v>1.96</v>
      </c>
      <c r="O113" s="102">
        <v>1</v>
      </c>
      <c r="P113" s="194">
        <v>163072</v>
      </c>
      <c r="Q113" s="194">
        <v>0</v>
      </c>
      <c r="R113" s="194"/>
      <c r="S113" s="213">
        <f t="shared" si="11"/>
        <v>163072</v>
      </c>
      <c r="T113" s="213">
        <f t="shared" si="9"/>
        <v>0</v>
      </c>
      <c r="U113" s="213">
        <f t="shared" si="9"/>
        <v>0</v>
      </c>
      <c r="V113" s="213">
        <f t="shared" si="9"/>
        <v>0</v>
      </c>
      <c r="W113" s="213">
        <f t="shared" si="9"/>
        <v>0</v>
      </c>
      <c r="X113" s="213">
        <f t="shared" si="12"/>
        <v>0</v>
      </c>
      <c r="Y113" s="1273">
        <v>8</v>
      </c>
      <c r="Z113" s="213">
        <v>2.02</v>
      </c>
      <c r="AA113" s="102">
        <v>1</v>
      </c>
      <c r="AB113" s="194">
        <v>168064</v>
      </c>
      <c r="AC113" s="194">
        <v>0</v>
      </c>
      <c r="AD113" s="194"/>
      <c r="AE113" s="213">
        <f t="shared" si="13"/>
        <v>168064</v>
      </c>
      <c r="AF113" s="1273">
        <v>9</v>
      </c>
      <c r="AG113" s="213">
        <v>2.02</v>
      </c>
      <c r="AH113" s="102">
        <v>1</v>
      </c>
      <c r="AI113" s="194">
        <v>168064</v>
      </c>
      <c r="AJ113" s="194">
        <v>0</v>
      </c>
      <c r="AK113" s="194"/>
      <c r="AL113" s="213">
        <f t="shared" si="14"/>
        <v>168064</v>
      </c>
    </row>
    <row r="114" spans="1:38" s="5" customFormat="1">
      <c r="A114" s="194">
        <v>105</v>
      </c>
      <c r="B114" s="102" t="s">
        <v>759</v>
      </c>
      <c r="C114" s="102"/>
      <c r="D114" s="194"/>
      <c r="E114" s="1116" t="s">
        <v>527</v>
      </c>
      <c r="F114" s="213" t="s">
        <v>990</v>
      </c>
      <c r="G114" s="1273">
        <v>7</v>
      </c>
      <c r="H114" s="213">
        <v>1.96</v>
      </c>
      <c r="I114" s="102">
        <v>1</v>
      </c>
      <c r="J114" s="194">
        <v>163072</v>
      </c>
      <c r="K114" s="194">
        <v>0</v>
      </c>
      <c r="L114" s="194"/>
      <c r="M114" s="213">
        <f t="shared" si="10"/>
        <v>163072</v>
      </c>
      <c r="N114" s="213">
        <v>1.96</v>
      </c>
      <c r="O114" s="102">
        <v>1</v>
      </c>
      <c r="P114" s="194">
        <v>163072</v>
      </c>
      <c r="Q114" s="194">
        <v>0</v>
      </c>
      <c r="R114" s="194"/>
      <c r="S114" s="213">
        <f t="shared" si="11"/>
        <v>163072</v>
      </c>
      <c r="T114" s="213">
        <f t="shared" ref="T114:W161" si="15">I114-O114</f>
        <v>0</v>
      </c>
      <c r="U114" s="213">
        <f t="shared" si="15"/>
        <v>0</v>
      </c>
      <c r="V114" s="213">
        <f t="shared" si="15"/>
        <v>0</v>
      </c>
      <c r="W114" s="213">
        <f t="shared" si="15"/>
        <v>0</v>
      </c>
      <c r="X114" s="213">
        <f t="shared" si="12"/>
        <v>0</v>
      </c>
      <c r="Y114" s="1273">
        <v>8</v>
      </c>
      <c r="Z114" s="213">
        <v>2.02</v>
      </c>
      <c r="AA114" s="102">
        <v>1</v>
      </c>
      <c r="AB114" s="194">
        <v>168064</v>
      </c>
      <c r="AC114" s="194">
        <v>0</v>
      </c>
      <c r="AD114" s="194"/>
      <c r="AE114" s="213">
        <f t="shared" si="13"/>
        <v>168064</v>
      </c>
      <c r="AF114" s="1273">
        <v>9</v>
      </c>
      <c r="AG114" s="213">
        <v>2.02</v>
      </c>
      <c r="AH114" s="102">
        <v>1</v>
      </c>
      <c r="AI114" s="194">
        <v>168064</v>
      </c>
      <c r="AJ114" s="194">
        <v>0</v>
      </c>
      <c r="AK114" s="194"/>
      <c r="AL114" s="213">
        <f t="shared" si="14"/>
        <v>168064</v>
      </c>
    </row>
    <row r="115" spans="1:38" s="5" customFormat="1">
      <c r="A115" s="194">
        <v>106</v>
      </c>
      <c r="B115" s="102" t="s">
        <v>759</v>
      </c>
      <c r="C115" s="102"/>
      <c r="D115" s="194"/>
      <c r="E115" s="1116" t="s">
        <v>527</v>
      </c>
      <c r="F115" s="213" t="s">
        <v>990</v>
      </c>
      <c r="G115" s="1273">
        <v>7</v>
      </c>
      <c r="H115" s="213">
        <v>1.96</v>
      </c>
      <c r="I115" s="102">
        <v>1</v>
      </c>
      <c r="J115" s="194">
        <v>163072</v>
      </c>
      <c r="K115" s="194">
        <v>0</v>
      </c>
      <c r="L115" s="194"/>
      <c r="M115" s="213">
        <f t="shared" si="10"/>
        <v>163072</v>
      </c>
      <c r="N115" s="213">
        <v>1.96</v>
      </c>
      <c r="O115" s="102">
        <v>1</v>
      </c>
      <c r="P115" s="194">
        <v>163072</v>
      </c>
      <c r="Q115" s="194">
        <v>0</v>
      </c>
      <c r="R115" s="194"/>
      <c r="S115" s="213">
        <f t="shared" si="11"/>
        <v>163072</v>
      </c>
      <c r="T115" s="213">
        <f t="shared" si="15"/>
        <v>0</v>
      </c>
      <c r="U115" s="213">
        <f t="shared" si="15"/>
        <v>0</v>
      </c>
      <c r="V115" s="213">
        <f t="shared" si="15"/>
        <v>0</v>
      </c>
      <c r="W115" s="213">
        <f t="shared" si="15"/>
        <v>0</v>
      </c>
      <c r="X115" s="213">
        <f t="shared" si="12"/>
        <v>0</v>
      </c>
      <c r="Y115" s="1273">
        <v>8</v>
      </c>
      <c r="Z115" s="213">
        <v>2.02</v>
      </c>
      <c r="AA115" s="102">
        <v>1</v>
      </c>
      <c r="AB115" s="194">
        <v>168064</v>
      </c>
      <c r="AC115" s="194">
        <v>0</v>
      </c>
      <c r="AD115" s="194"/>
      <c r="AE115" s="213">
        <f t="shared" si="13"/>
        <v>168064</v>
      </c>
      <c r="AF115" s="1273">
        <v>9</v>
      </c>
      <c r="AG115" s="213">
        <v>2.02</v>
      </c>
      <c r="AH115" s="102">
        <v>1</v>
      </c>
      <c r="AI115" s="194">
        <v>168064</v>
      </c>
      <c r="AJ115" s="194">
        <v>0</v>
      </c>
      <c r="AK115" s="194"/>
      <c r="AL115" s="213">
        <f t="shared" si="14"/>
        <v>168064</v>
      </c>
    </row>
    <row r="116" spans="1:38" s="5" customFormat="1" ht="81">
      <c r="A116" s="194">
        <v>107</v>
      </c>
      <c r="B116" s="102" t="s">
        <v>6967</v>
      </c>
      <c r="C116" s="102" t="s">
        <v>5283</v>
      </c>
      <c r="D116" s="194" t="s">
        <v>5708</v>
      </c>
      <c r="E116" s="1116" t="s">
        <v>6968</v>
      </c>
      <c r="F116" s="213" t="s">
        <v>984</v>
      </c>
      <c r="G116" s="1273">
        <v>3</v>
      </c>
      <c r="H116" s="213">
        <v>4.2699999999999996</v>
      </c>
      <c r="I116" s="102">
        <v>1</v>
      </c>
      <c r="J116" s="194">
        <v>355263.99999999994</v>
      </c>
      <c r="K116" s="194">
        <v>0</v>
      </c>
      <c r="L116" s="194"/>
      <c r="M116" s="213">
        <f t="shared" si="10"/>
        <v>355263.99999999994</v>
      </c>
      <c r="N116" s="213">
        <v>4.1399999999999997</v>
      </c>
      <c r="O116" s="102">
        <v>1</v>
      </c>
      <c r="P116" s="194">
        <v>344448</v>
      </c>
      <c r="Q116" s="194">
        <v>0</v>
      </c>
      <c r="R116" s="194"/>
      <c r="S116" s="213">
        <f t="shared" si="11"/>
        <v>344448</v>
      </c>
      <c r="T116" s="213">
        <f t="shared" si="15"/>
        <v>0</v>
      </c>
      <c r="U116" s="213">
        <f t="shared" si="15"/>
        <v>10815.999999999942</v>
      </c>
      <c r="V116" s="213">
        <f t="shared" si="15"/>
        <v>0</v>
      </c>
      <c r="W116" s="213">
        <f t="shared" si="15"/>
        <v>0</v>
      </c>
      <c r="X116" s="213">
        <f t="shared" si="12"/>
        <v>10815.999999999942</v>
      </c>
      <c r="Y116" s="1273">
        <v>4</v>
      </c>
      <c r="Z116" s="213">
        <v>4.41</v>
      </c>
      <c r="AA116" s="102">
        <v>1</v>
      </c>
      <c r="AB116" s="194">
        <v>366912</v>
      </c>
      <c r="AC116" s="194">
        <v>0</v>
      </c>
      <c r="AD116" s="194"/>
      <c r="AE116" s="213">
        <f t="shared" si="13"/>
        <v>366912</v>
      </c>
      <c r="AF116" s="1273">
        <v>5</v>
      </c>
      <c r="AG116" s="213">
        <v>4.41</v>
      </c>
      <c r="AH116" s="102">
        <v>1</v>
      </c>
      <c r="AI116" s="194">
        <v>366912</v>
      </c>
      <c r="AJ116" s="194">
        <v>0</v>
      </c>
      <c r="AK116" s="194"/>
      <c r="AL116" s="213">
        <f t="shared" si="14"/>
        <v>366912</v>
      </c>
    </row>
    <row r="117" spans="1:38" s="5" customFormat="1" ht="81">
      <c r="A117" s="194">
        <v>108</v>
      </c>
      <c r="B117" s="102" t="s">
        <v>1595</v>
      </c>
      <c r="C117" s="102" t="s">
        <v>5283</v>
      </c>
      <c r="D117" s="194" t="s">
        <v>5641</v>
      </c>
      <c r="E117" s="1116" t="s">
        <v>6969</v>
      </c>
      <c r="F117" s="213" t="s">
        <v>1115</v>
      </c>
      <c r="G117" s="1273">
        <v>21</v>
      </c>
      <c r="H117" s="213">
        <v>3.64</v>
      </c>
      <c r="I117" s="102">
        <v>1</v>
      </c>
      <c r="J117" s="194">
        <v>302848</v>
      </c>
      <c r="K117" s="194">
        <v>0</v>
      </c>
      <c r="L117" s="194"/>
      <c r="M117" s="213">
        <f t="shared" si="10"/>
        <v>302848</v>
      </c>
      <c r="N117" s="213">
        <v>3.64</v>
      </c>
      <c r="O117" s="102">
        <v>1</v>
      </c>
      <c r="P117" s="194">
        <v>302848</v>
      </c>
      <c r="Q117" s="194">
        <v>0</v>
      </c>
      <c r="R117" s="194"/>
      <c r="S117" s="213">
        <f t="shared" si="11"/>
        <v>302848</v>
      </c>
      <c r="T117" s="213">
        <f t="shared" si="15"/>
        <v>0</v>
      </c>
      <c r="U117" s="213">
        <f t="shared" si="15"/>
        <v>0</v>
      </c>
      <c r="V117" s="213">
        <f t="shared" si="15"/>
        <v>0</v>
      </c>
      <c r="W117" s="213">
        <f t="shared" si="15"/>
        <v>0</v>
      </c>
      <c r="X117" s="213">
        <f t="shared" si="12"/>
        <v>0</v>
      </c>
      <c r="Y117" s="1273">
        <v>22</v>
      </c>
      <c r="Z117" s="213">
        <v>3.64</v>
      </c>
      <c r="AA117" s="102">
        <v>1</v>
      </c>
      <c r="AB117" s="194">
        <v>302848</v>
      </c>
      <c r="AC117" s="194">
        <v>0</v>
      </c>
      <c r="AD117" s="194"/>
      <c r="AE117" s="213">
        <f t="shared" si="13"/>
        <v>302848</v>
      </c>
      <c r="AF117" s="1273">
        <v>23</v>
      </c>
      <c r="AG117" s="213">
        <v>3.64</v>
      </c>
      <c r="AH117" s="102">
        <v>1</v>
      </c>
      <c r="AI117" s="194">
        <v>302848</v>
      </c>
      <c r="AJ117" s="194">
        <v>0</v>
      </c>
      <c r="AK117" s="194"/>
      <c r="AL117" s="213">
        <f t="shared" si="14"/>
        <v>302848</v>
      </c>
    </row>
    <row r="118" spans="1:38" s="5" customFormat="1">
      <c r="A118" s="194">
        <v>109</v>
      </c>
      <c r="B118" s="102" t="s">
        <v>6970</v>
      </c>
      <c r="C118" s="102" t="s">
        <v>5283</v>
      </c>
      <c r="D118" s="194" t="s">
        <v>5713</v>
      </c>
      <c r="E118" s="1116" t="s">
        <v>1572</v>
      </c>
      <c r="F118" s="213" t="s">
        <v>6962</v>
      </c>
      <c r="G118" s="1273">
        <v>21</v>
      </c>
      <c r="H118" s="213">
        <v>2.66</v>
      </c>
      <c r="I118" s="102">
        <v>1</v>
      </c>
      <c r="J118" s="194">
        <v>221312</v>
      </c>
      <c r="K118" s="194">
        <v>0</v>
      </c>
      <c r="L118" s="194"/>
      <c r="M118" s="213">
        <f t="shared" si="10"/>
        <v>221312</v>
      </c>
      <c r="N118" s="213">
        <v>2.66</v>
      </c>
      <c r="O118" s="102">
        <v>1</v>
      </c>
      <c r="P118" s="194">
        <v>221312</v>
      </c>
      <c r="Q118" s="194">
        <v>0</v>
      </c>
      <c r="R118" s="194"/>
      <c r="S118" s="213">
        <f t="shared" si="11"/>
        <v>221312</v>
      </c>
      <c r="T118" s="213">
        <f t="shared" si="15"/>
        <v>0</v>
      </c>
      <c r="U118" s="213">
        <f t="shared" si="15"/>
        <v>0</v>
      </c>
      <c r="V118" s="213">
        <f t="shared" si="15"/>
        <v>0</v>
      </c>
      <c r="W118" s="213">
        <f t="shared" si="15"/>
        <v>0</v>
      </c>
      <c r="X118" s="213">
        <f t="shared" si="12"/>
        <v>0</v>
      </c>
      <c r="Y118" s="1273">
        <v>22</v>
      </c>
      <c r="Z118" s="213">
        <v>2.66</v>
      </c>
      <c r="AA118" s="102">
        <v>1</v>
      </c>
      <c r="AB118" s="194">
        <v>221312</v>
      </c>
      <c r="AC118" s="194">
        <v>0</v>
      </c>
      <c r="AD118" s="194"/>
      <c r="AE118" s="213">
        <f t="shared" si="13"/>
        <v>221312</v>
      </c>
      <c r="AF118" s="1273">
        <v>23</v>
      </c>
      <c r="AG118" s="213">
        <v>2.66</v>
      </c>
      <c r="AH118" s="102">
        <v>1</v>
      </c>
      <c r="AI118" s="194">
        <v>221312</v>
      </c>
      <c r="AJ118" s="194">
        <v>0</v>
      </c>
      <c r="AK118" s="194"/>
      <c r="AL118" s="213">
        <f t="shared" si="14"/>
        <v>221312</v>
      </c>
    </row>
    <row r="119" spans="1:38" s="5" customFormat="1">
      <c r="A119" s="194">
        <v>110</v>
      </c>
      <c r="B119" s="102" t="s">
        <v>5660</v>
      </c>
      <c r="C119" s="102" t="s">
        <v>5283</v>
      </c>
      <c r="D119" s="194" t="s">
        <v>5216</v>
      </c>
      <c r="E119" s="1116" t="s">
        <v>1572</v>
      </c>
      <c r="F119" s="213" t="s">
        <v>6962</v>
      </c>
      <c r="G119" s="1273">
        <v>4</v>
      </c>
      <c r="H119" s="213">
        <v>2.21</v>
      </c>
      <c r="I119" s="102">
        <v>1</v>
      </c>
      <c r="J119" s="194">
        <v>183872</v>
      </c>
      <c r="K119" s="194">
        <v>0</v>
      </c>
      <c r="L119" s="194"/>
      <c r="M119" s="213">
        <f t="shared" si="10"/>
        <v>183872</v>
      </c>
      <c r="N119" s="213">
        <v>2.15</v>
      </c>
      <c r="O119" s="102">
        <v>1</v>
      </c>
      <c r="P119" s="194">
        <v>178880</v>
      </c>
      <c r="Q119" s="194">
        <v>0</v>
      </c>
      <c r="R119" s="194"/>
      <c r="S119" s="213">
        <f t="shared" si="11"/>
        <v>178880</v>
      </c>
      <c r="T119" s="213">
        <f t="shared" si="15"/>
        <v>0</v>
      </c>
      <c r="U119" s="213">
        <f t="shared" si="15"/>
        <v>4992</v>
      </c>
      <c r="V119" s="213">
        <f t="shared" si="15"/>
        <v>0</v>
      </c>
      <c r="W119" s="213">
        <f t="shared" si="15"/>
        <v>0</v>
      </c>
      <c r="X119" s="213">
        <f t="shared" si="12"/>
        <v>4992</v>
      </c>
      <c r="Y119" s="1273">
        <v>5</v>
      </c>
      <c r="Z119" s="213">
        <v>2.21</v>
      </c>
      <c r="AA119" s="102">
        <v>1</v>
      </c>
      <c r="AB119" s="194">
        <v>183872</v>
      </c>
      <c r="AC119" s="194">
        <v>0</v>
      </c>
      <c r="AD119" s="194"/>
      <c r="AE119" s="213">
        <f t="shared" si="13"/>
        <v>183872</v>
      </c>
      <c r="AF119" s="1273">
        <v>6</v>
      </c>
      <c r="AG119" s="213">
        <v>2.2799999999999998</v>
      </c>
      <c r="AH119" s="102">
        <v>1</v>
      </c>
      <c r="AI119" s="194">
        <v>189695.99999999997</v>
      </c>
      <c r="AJ119" s="194">
        <v>0</v>
      </c>
      <c r="AK119" s="194"/>
      <c r="AL119" s="213">
        <f t="shared" si="14"/>
        <v>189695.99999999997</v>
      </c>
    </row>
    <row r="120" spans="1:38" s="5" customFormat="1">
      <c r="A120" s="194">
        <v>111</v>
      </c>
      <c r="B120" s="102" t="s">
        <v>759</v>
      </c>
      <c r="C120" s="102"/>
      <c r="D120" s="194"/>
      <c r="E120" s="1116" t="s">
        <v>1572</v>
      </c>
      <c r="F120" s="213" t="s">
        <v>6962</v>
      </c>
      <c r="G120" s="1273">
        <v>7</v>
      </c>
      <c r="H120" s="213">
        <v>2.2799999999999998</v>
      </c>
      <c r="I120" s="102">
        <v>1</v>
      </c>
      <c r="J120" s="194">
        <v>189695.99999999997</v>
      </c>
      <c r="K120" s="194">
        <v>0</v>
      </c>
      <c r="L120" s="194"/>
      <c r="M120" s="213">
        <f t="shared" si="10"/>
        <v>189695.99999999997</v>
      </c>
      <c r="N120" s="213">
        <v>2.2799999999999998</v>
      </c>
      <c r="O120" s="102">
        <v>1</v>
      </c>
      <c r="P120" s="194">
        <v>189695.99999999997</v>
      </c>
      <c r="Q120" s="194">
        <v>0</v>
      </c>
      <c r="R120" s="194"/>
      <c r="S120" s="213">
        <f t="shared" si="11"/>
        <v>189695.99999999997</v>
      </c>
      <c r="T120" s="213">
        <f t="shared" si="15"/>
        <v>0</v>
      </c>
      <c r="U120" s="213">
        <f t="shared" si="15"/>
        <v>0</v>
      </c>
      <c r="V120" s="213">
        <f t="shared" si="15"/>
        <v>0</v>
      </c>
      <c r="W120" s="213">
        <f t="shared" si="15"/>
        <v>0</v>
      </c>
      <c r="X120" s="213">
        <f t="shared" si="12"/>
        <v>0</v>
      </c>
      <c r="Y120" s="1273">
        <v>8</v>
      </c>
      <c r="Z120" s="213">
        <v>2.35</v>
      </c>
      <c r="AA120" s="102">
        <v>1</v>
      </c>
      <c r="AB120" s="194">
        <v>195520</v>
      </c>
      <c r="AC120" s="194">
        <v>0</v>
      </c>
      <c r="AD120" s="194"/>
      <c r="AE120" s="213">
        <f t="shared" si="13"/>
        <v>195520</v>
      </c>
      <c r="AF120" s="1273">
        <v>9</v>
      </c>
      <c r="AG120" s="213">
        <v>2.35</v>
      </c>
      <c r="AH120" s="102">
        <v>1</v>
      </c>
      <c r="AI120" s="194">
        <v>195520</v>
      </c>
      <c r="AJ120" s="194">
        <v>0</v>
      </c>
      <c r="AK120" s="194"/>
      <c r="AL120" s="213">
        <f t="shared" si="14"/>
        <v>195520</v>
      </c>
    </row>
    <row r="121" spans="1:38" s="5" customFormat="1">
      <c r="A121" s="194">
        <v>112</v>
      </c>
      <c r="B121" s="102" t="s">
        <v>759</v>
      </c>
      <c r="C121" s="102"/>
      <c r="D121" s="194"/>
      <c r="E121" s="1116" t="s">
        <v>1572</v>
      </c>
      <c r="F121" s="213" t="s">
        <v>6962</v>
      </c>
      <c r="G121" s="1273">
        <v>7</v>
      </c>
      <c r="H121" s="213">
        <v>2.2799999999999998</v>
      </c>
      <c r="I121" s="102">
        <v>1</v>
      </c>
      <c r="J121" s="194">
        <v>189695.99999999997</v>
      </c>
      <c r="K121" s="194">
        <v>0</v>
      </c>
      <c r="L121" s="194"/>
      <c r="M121" s="213">
        <f t="shared" si="10"/>
        <v>189695.99999999997</v>
      </c>
      <c r="N121" s="213">
        <v>2.2799999999999998</v>
      </c>
      <c r="O121" s="102">
        <v>1</v>
      </c>
      <c r="P121" s="194">
        <v>189695.99999999997</v>
      </c>
      <c r="Q121" s="194">
        <v>0</v>
      </c>
      <c r="R121" s="194"/>
      <c r="S121" s="213">
        <f t="shared" si="11"/>
        <v>189695.99999999997</v>
      </c>
      <c r="T121" s="213">
        <f t="shared" si="15"/>
        <v>0</v>
      </c>
      <c r="U121" s="213">
        <f t="shared" si="15"/>
        <v>0</v>
      </c>
      <c r="V121" s="213">
        <f t="shared" si="15"/>
        <v>0</v>
      </c>
      <c r="W121" s="213">
        <f t="shared" si="15"/>
        <v>0</v>
      </c>
      <c r="X121" s="213">
        <f t="shared" si="12"/>
        <v>0</v>
      </c>
      <c r="Y121" s="1273">
        <v>8</v>
      </c>
      <c r="Z121" s="213">
        <v>2.35</v>
      </c>
      <c r="AA121" s="102">
        <v>1</v>
      </c>
      <c r="AB121" s="194">
        <v>195520</v>
      </c>
      <c r="AC121" s="194">
        <v>0</v>
      </c>
      <c r="AD121" s="194"/>
      <c r="AE121" s="213">
        <f t="shared" si="13"/>
        <v>195520</v>
      </c>
      <c r="AF121" s="1273">
        <v>9</v>
      </c>
      <c r="AG121" s="213">
        <v>2.35</v>
      </c>
      <c r="AH121" s="102">
        <v>1</v>
      </c>
      <c r="AI121" s="194">
        <v>195520</v>
      </c>
      <c r="AJ121" s="194">
        <v>0</v>
      </c>
      <c r="AK121" s="194"/>
      <c r="AL121" s="213">
        <f t="shared" si="14"/>
        <v>195520</v>
      </c>
    </row>
    <row r="122" spans="1:38" s="5" customFormat="1">
      <c r="A122" s="194">
        <v>113</v>
      </c>
      <c r="B122" s="102" t="s">
        <v>1581</v>
      </c>
      <c r="C122" s="102" t="s">
        <v>5283</v>
      </c>
      <c r="D122" s="194" t="s">
        <v>5629</v>
      </c>
      <c r="E122" s="1116" t="s">
        <v>527</v>
      </c>
      <c r="F122" s="213" t="s">
        <v>990</v>
      </c>
      <c r="G122" s="1273">
        <v>9</v>
      </c>
      <c r="H122" s="213">
        <v>2.02</v>
      </c>
      <c r="I122" s="102">
        <v>1</v>
      </c>
      <c r="J122" s="194">
        <v>168064</v>
      </c>
      <c r="K122" s="194">
        <v>0</v>
      </c>
      <c r="L122" s="194"/>
      <c r="M122" s="213">
        <f t="shared" si="10"/>
        <v>168064</v>
      </c>
      <c r="N122" s="213">
        <v>2.02</v>
      </c>
      <c r="O122" s="102">
        <v>1</v>
      </c>
      <c r="P122" s="194">
        <v>168064</v>
      </c>
      <c r="Q122" s="194">
        <v>0</v>
      </c>
      <c r="R122" s="194"/>
      <c r="S122" s="213">
        <f t="shared" si="11"/>
        <v>168064</v>
      </c>
      <c r="T122" s="213">
        <f t="shared" si="15"/>
        <v>0</v>
      </c>
      <c r="U122" s="213">
        <f t="shared" si="15"/>
        <v>0</v>
      </c>
      <c r="V122" s="213">
        <f t="shared" si="15"/>
        <v>0</v>
      </c>
      <c r="W122" s="213">
        <f t="shared" si="15"/>
        <v>0</v>
      </c>
      <c r="X122" s="213">
        <f t="shared" si="12"/>
        <v>0</v>
      </c>
      <c r="Y122" s="1273">
        <v>10</v>
      </c>
      <c r="Z122" s="213">
        <v>2.08</v>
      </c>
      <c r="AA122" s="102">
        <v>1</v>
      </c>
      <c r="AB122" s="194">
        <v>173056</v>
      </c>
      <c r="AC122" s="194">
        <v>0</v>
      </c>
      <c r="AD122" s="194"/>
      <c r="AE122" s="213">
        <f t="shared" si="13"/>
        <v>173056</v>
      </c>
      <c r="AF122" s="1273">
        <v>11</v>
      </c>
      <c r="AG122" s="213">
        <v>2.08</v>
      </c>
      <c r="AH122" s="102">
        <v>1</v>
      </c>
      <c r="AI122" s="194">
        <v>173056</v>
      </c>
      <c r="AJ122" s="194">
        <v>0</v>
      </c>
      <c r="AK122" s="194"/>
      <c r="AL122" s="213">
        <f t="shared" si="14"/>
        <v>173056</v>
      </c>
    </row>
    <row r="123" spans="1:38" s="5" customFormat="1">
      <c r="A123" s="194">
        <v>114</v>
      </c>
      <c r="B123" s="102" t="s">
        <v>5661</v>
      </c>
      <c r="C123" s="102" t="s">
        <v>5283</v>
      </c>
      <c r="D123" s="194" t="s">
        <v>5630</v>
      </c>
      <c r="E123" s="1116" t="s">
        <v>527</v>
      </c>
      <c r="F123" s="213" t="s">
        <v>990</v>
      </c>
      <c r="G123" s="1273">
        <v>4</v>
      </c>
      <c r="H123" s="213">
        <v>1.9</v>
      </c>
      <c r="I123" s="102">
        <v>1</v>
      </c>
      <c r="J123" s="194">
        <v>158080</v>
      </c>
      <c r="K123" s="194">
        <v>0</v>
      </c>
      <c r="L123" s="194"/>
      <c r="M123" s="213">
        <f t="shared" si="10"/>
        <v>158080</v>
      </c>
      <c r="N123" s="213">
        <v>1.84</v>
      </c>
      <c r="O123" s="102">
        <v>1</v>
      </c>
      <c r="P123" s="194">
        <v>153088</v>
      </c>
      <c r="Q123" s="194">
        <v>0</v>
      </c>
      <c r="R123" s="194"/>
      <c r="S123" s="213">
        <f t="shared" si="11"/>
        <v>153088</v>
      </c>
      <c r="T123" s="213">
        <f t="shared" si="15"/>
        <v>0</v>
      </c>
      <c r="U123" s="213">
        <f t="shared" si="15"/>
        <v>4992</v>
      </c>
      <c r="V123" s="213">
        <f t="shared" si="15"/>
        <v>0</v>
      </c>
      <c r="W123" s="213">
        <f t="shared" si="15"/>
        <v>0</v>
      </c>
      <c r="X123" s="213">
        <f t="shared" si="12"/>
        <v>4992</v>
      </c>
      <c r="Y123" s="1273">
        <v>5</v>
      </c>
      <c r="Z123" s="213">
        <v>1.9</v>
      </c>
      <c r="AA123" s="102">
        <v>1</v>
      </c>
      <c r="AB123" s="194">
        <v>158080</v>
      </c>
      <c r="AC123" s="194">
        <v>0</v>
      </c>
      <c r="AD123" s="194"/>
      <c r="AE123" s="213">
        <f t="shared" si="13"/>
        <v>158080</v>
      </c>
      <c r="AF123" s="1273">
        <v>6</v>
      </c>
      <c r="AG123" s="213">
        <v>1.96</v>
      </c>
      <c r="AH123" s="102">
        <v>1</v>
      </c>
      <c r="AI123" s="194">
        <v>163072</v>
      </c>
      <c r="AJ123" s="194">
        <v>0</v>
      </c>
      <c r="AK123" s="194"/>
      <c r="AL123" s="213">
        <f t="shared" si="14"/>
        <v>163072</v>
      </c>
    </row>
    <row r="124" spans="1:38" s="5" customFormat="1">
      <c r="A124" s="194">
        <v>115</v>
      </c>
      <c r="B124" s="102" t="s">
        <v>1911</v>
      </c>
      <c r="C124" s="102" t="s">
        <v>5283</v>
      </c>
      <c r="D124" s="194" t="s">
        <v>5204</v>
      </c>
      <c r="E124" s="1116" t="s">
        <v>527</v>
      </c>
      <c r="F124" s="213" t="s">
        <v>990</v>
      </c>
      <c r="G124" s="1273">
        <v>6</v>
      </c>
      <c r="H124" s="213">
        <v>1.96</v>
      </c>
      <c r="I124" s="102">
        <v>1</v>
      </c>
      <c r="J124" s="194">
        <v>163072</v>
      </c>
      <c r="K124" s="194">
        <v>0</v>
      </c>
      <c r="L124" s="194"/>
      <c r="M124" s="213">
        <f t="shared" si="10"/>
        <v>163072</v>
      </c>
      <c r="N124" s="213">
        <v>1.9</v>
      </c>
      <c r="O124" s="102">
        <v>1</v>
      </c>
      <c r="P124" s="194">
        <v>158080</v>
      </c>
      <c r="Q124" s="194">
        <v>0</v>
      </c>
      <c r="R124" s="194"/>
      <c r="S124" s="213">
        <f t="shared" si="11"/>
        <v>158080</v>
      </c>
      <c r="T124" s="213">
        <f t="shared" si="15"/>
        <v>0</v>
      </c>
      <c r="U124" s="213">
        <f t="shared" si="15"/>
        <v>4992</v>
      </c>
      <c r="V124" s="213">
        <f t="shared" si="15"/>
        <v>0</v>
      </c>
      <c r="W124" s="213">
        <f t="shared" si="15"/>
        <v>0</v>
      </c>
      <c r="X124" s="213">
        <f t="shared" si="12"/>
        <v>4992</v>
      </c>
      <c r="Y124" s="1273">
        <v>7</v>
      </c>
      <c r="Z124" s="213">
        <v>1.96</v>
      </c>
      <c r="AA124" s="102">
        <v>1</v>
      </c>
      <c r="AB124" s="194">
        <v>163072</v>
      </c>
      <c r="AC124" s="194">
        <v>0</v>
      </c>
      <c r="AD124" s="194"/>
      <c r="AE124" s="213">
        <f t="shared" si="13"/>
        <v>163072</v>
      </c>
      <c r="AF124" s="1273">
        <v>8</v>
      </c>
      <c r="AG124" s="213">
        <v>2.02</v>
      </c>
      <c r="AH124" s="102">
        <v>1</v>
      </c>
      <c r="AI124" s="194">
        <v>168064</v>
      </c>
      <c r="AJ124" s="194">
        <v>0</v>
      </c>
      <c r="AK124" s="194"/>
      <c r="AL124" s="213">
        <f t="shared" si="14"/>
        <v>168064</v>
      </c>
    </row>
    <row r="125" spans="1:38" s="5" customFormat="1">
      <c r="A125" s="194">
        <v>116</v>
      </c>
      <c r="B125" s="102" t="s">
        <v>4419</v>
      </c>
      <c r="C125" s="102" t="s">
        <v>5283</v>
      </c>
      <c r="D125" s="194" t="s">
        <v>5623</v>
      </c>
      <c r="E125" s="1116" t="s">
        <v>527</v>
      </c>
      <c r="F125" s="213" t="s">
        <v>990</v>
      </c>
      <c r="G125" s="1273">
        <v>21</v>
      </c>
      <c r="H125" s="213">
        <v>2.2799999999999998</v>
      </c>
      <c r="I125" s="102">
        <v>1</v>
      </c>
      <c r="J125" s="194">
        <v>189695.99999999997</v>
      </c>
      <c r="K125" s="194">
        <v>0</v>
      </c>
      <c r="L125" s="194"/>
      <c r="M125" s="213">
        <f t="shared" si="10"/>
        <v>189695.99999999997</v>
      </c>
      <c r="N125" s="213">
        <v>2.2799999999999998</v>
      </c>
      <c r="O125" s="102">
        <v>1</v>
      </c>
      <c r="P125" s="194">
        <v>189695.99999999997</v>
      </c>
      <c r="Q125" s="194">
        <v>0</v>
      </c>
      <c r="R125" s="194"/>
      <c r="S125" s="213">
        <f t="shared" si="11"/>
        <v>189695.99999999997</v>
      </c>
      <c r="T125" s="213">
        <f t="shared" si="15"/>
        <v>0</v>
      </c>
      <c r="U125" s="213">
        <f t="shared" si="15"/>
        <v>0</v>
      </c>
      <c r="V125" s="213">
        <f t="shared" si="15"/>
        <v>0</v>
      </c>
      <c r="W125" s="213">
        <f t="shared" si="15"/>
        <v>0</v>
      </c>
      <c r="X125" s="213">
        <f t="shared" si="12"/>
        <v>0</v>
      </c>
      <c r="Y125" s="1273">
        <v>22</v>
      </c>
      <c r="Z125" s="213">
        <v>2.2799999999999998</v>
      </c>
      <c r="AA125" s="102">
        <v>1</v>
      </c>
      <c r="AB125" s="194">
        <v>189695.99999999997</v>
      </c>
      <c r="AC125" s="194">
        <v>0</v>
      </c>
      <c r="AD125" s="194"/>
      <c r="AE125" s="213">
        <f t="shared" si="13"/>
        <v>189695.99999999997</v>
      </c>
      <c r="AF125" s="1273">
        <v>23</v>
      </c>
      <c r="AG125" s="213">
        <v>2.2799999999999998</v>
      </c>
      <c r="AH125" s="102">
        <v>1</v>
      </c>
      <c r="AI125" s="194">
        <v>189695.99999999997</v>
      </c>
      <c r="AJ125" s="194">
        <v>0</v>
      </c>
      <c r="AK125" s="194"/>
      <c r="AL125" s="213">
        <f t="shared" si="14"/>
        <v>189695.99999999997</v>
      </c>
    </row>
    <row r="126" spans="1:38" s="5" customFormat="1">
      <c r="A126" s="194">
        <v>117</v>
      </c>
      <c r="B126" s="102" t="s">
        <v>4623</v>
      </c>
      <c r="C126" s="102" t="s">
        <v>5283</v>
      </c>
      <c r="D126" s="194" t="s">
        <v>5627</v>
      </c>
      <c r="E126" s="1116" t="s">
        <v>527</v>
      </c>
      <c r="F126" s="213" t="s">
        <v>990</v>
      </c>
      <c r="G126" s="1273">
        <v>21</v>
      </c>
      <c r="H126" s="213">
        <v>2.2799999999999998</v>
      </c>
      <c r="I126" s="102">
        <v>1</v>
      </c>
      <c r="J126" s="194">
        <v>189695.99999999997</v>
      </c>
      <c r="K126" s="194">
        <v>0</v>
      </c>
      <c r="L126" s="194"/>
      <c r="M126" s="213">
        <f t="shared" si="10"/>
        <v>189695.99999999997</v>
      </c>
      <c r="N126" s="213">
        <v>2.2799999999999998</v>
      </c>
      <c r="O126" s="102">
        <v>1</v>
      </c>
      <c r="P126" s="194">
        <v>189695.99999999997</v>
      </c>
      <c r="Q126" s="194">
        <v>0</v>
      </c>
      <c r="R126" s="194"/>
      <c r="S126" s="213">
        <f t="shared" si="11"/>
        <v>189695.99999999997</v>
      </c>
      <c r="T126" s="213">
        <f t="shared" si="15"/>
        <v>0</v>
      </c>
      <c r="U126" s="213">
        <f t="shared" si="15"/>
        <v>0</v>
      </c>
      <c r="V126" s="213">
        <f t="shared" si="15"/>
        <v>0</v>
      </c>
      <c r="W126" s="213">
        <f t="shared" si="15"/>
        <v>0</v>
      </c>
      <c r="X126" s="213">
        <f t="shared" si="12"/>
        <v>0</v>
      </c>
      <c r="Y126" s="1273">
        <v>22</v>
      </c>
      <c r="Z126" s="213">
        <v>2.2799999999999998</v>
      </c>
      <c r="AA126" s="102">
        <v>1</v>
      </c>
      <c r="AB126" s="194">
        <v>189695.99999999997</v>
      </c>
      <c r="AC126" s="194">
        <v>0</v>
      </c>
      <c r="AD126" s="194"/>
      <c r="AE126" s="213">
        <f t="shared" si="13"/>
        <v>189695.99999999997</v>
      </c>
      <c r="AF126" s="1273">
        <v>23</v>
      </c>
      <c r="AG126" s="213">
        <v>2.2799999999999998</v>
      </c>
      <c r="AH126" s="102">
        <v>1</v>
      </c>
      <c r="AI126" s="194">
        <v>189695.99999999997</v>
      </c>
      <c r="AJ126" s="194">
        <v>0</v>
      </c>
      <c r="AK126" s="194"/>
      <c r="AL126" s="213">
        <f t="shared" si="14"/>
        <v>189695.99999999997</v>
      </c>
    </row>
    <row r="127" spans="1:38" s="5" customFormat="1">
      <c r="A127" s="194">
        <v>118</v>
      </c>
      <c r="B127" s="102" t="s">
        <v>4479</v>
      </c>
      <c r="C127" s="102" t="s">
        <v>5283</v>
      </c>
      <c r="D127" s="194" t="s">
        <v>5634</v>
      </c>
      <c r="E127" s="1116" t="s">
        <v>527</v>
      </c>
      <c r="F127" s="213" t="s">
        <v>990</v>
      </c>
      <c r="G127" s="1273">
        <v>5</v>
      </c>
      <c r="H127" s="213">
        <v>1.9</v>
      </c>
      <c r="I127" s="102">
        <v>1</v>
      </c>
      <c r="J127" s="194">
        <v>158080</v>
      </c>
      <c r="K127" s="194">
        <v>0</v>
      </c>
      <c r="L127" s="194"/>
      <c r="M127" s="213">
        <f t="shared" si="10"/>
        <v>158080</v>
      </c>
      <c r="N127" s="213">
        <v>1.9</v>
      </c>
      <c r="O127" s="102">
        <v>1</v>
      </c>
      <c r="P127" s="194">
        <v>158080</v>
      </c>
      <c r="Q127" s="194">
        <v>0</v>
      </c>
      <c r="R127" s="194"/>
      <c r="S127" s="213">
        <f t="shared" si="11"/>
        <v>158080</v>
      </c>
      <c r="T127" s="213">
        <f t="shared" si="15"/>
        <v>0</v>
      </c>
      <c r="U127" s="213">
        <f t="shared" si="15"/>
        <v>0</v>
      </c>
      <c r="V127" s="213">
        <f t="shared" si="15"/>
        <v>0</v>
      </c>
      <c r="W127" s="213">
        <f t="shared" si="15"/>
        <v>0</v>
      </c>
      <c r="X127" s="213">
        <f t="shared" si="12"/>
        <v>0</v>
      </c>
      <c r="Y127" s="1273">
        <v>6</v>
      </c>
      <c r="Z127" s="213">
        <v>1.96</v>
      </c>
      <c r="AA127" s="102">
        <v>1</v>
      </c>
      <c r="AB127" s="194">
        <v>163072</v>
      </c>
      <c r="AC127" s="194">
        <v>0</v>
      </c>
      <c r="AD127" s="194"/>
      <c r="AE127" s="213">
        <f t="shared" si="13"/>
        <v>163072</v>
      </c>
      <c r="AF127" s="1273">
        <v>7</v>
      </c>
      <c r="AG127" s="213">
        <v>1.96</v>
      </c>
      <c r="AH127" s="102">
        <v>1</v>
      </c>
      <c r="AI127" s="194">
        <v>163072</v>
      </c>
      <c r="AJ127" s="194">
        <v>0</v>
      </c>
      <c r="AK127" s="194"/>
      <c r="AL127" s="213">
        <f t="shared" si="14"/>
        <v>163072</v>
      </c>
    </row>
    <row r="128" spans="1:38" s="5" customFormat="1">
      <c r="A128" s="194">
        <v>119</v>
      </c>
      <c r="B128" s="102" t="s">
        <v>5662</v>
      </c>
      <c r="C128" s="102" t="s">
        <v>5283</v>
      </c>
      <c r="D128" s="194" t="s">
        <v>5622</v>
      </c>
      <c r="E128" s="1116" t="s">
        <v>527</v>
      </c>
      <c r="F128" s="213" t="s">
        <v>990</v>
      </c>
      <c r="G128" s="1273">
        <v>4</v>
      </c>
      <c r="H128" s="213">
        <v>1.9</v>
      </c>
      <c r="I128" s="102">
        <v>1</v>
      </c>
      <c r="J128" s="194">
        <v>158080</v>
      </c>
      <c r="K128" s="194">
        <v>0</v>
      </c>
      <c r="L128" s="194"/>
      <c r="M128" s="213">
        <f t="shared" si="10"/>
        <v>158080</v>
      </c>
      <c r="N128" s="213">
        <v>1.84</v>
      </c>
      <c r="O128" s="102">
        <v>1</v>
      </c>
      <c r="P128" s="194">
        <v>153088</v>
      </c>
      <c r="Q128" s="194">
        <v>0</v>
      </c>
      <c r="R128" s="194"/>
      <c r="S128" s="213">
        <f t="shared" si="11"/>
        <v>153088</v>
      </c>
      <c r="T128" s="213">
        <f t="shared" si="15"/>
        <v>0</v>
      </c>
      <c r="U128" s="213">
        <f t="shared" si="15"/>
        <v>4992</v>
      </c>
      <c r="V128" s="213">
        <f t="shared" si="15"/>
        <v>0</v>
      </c>
      <c r="W128" s="213">
        <f t="shared" si="15"/>
        <v>0</v>
      </c>
      <c r="X128" s="213">
        <f t="shared" si="12"/>
        <v>4992</v>
      </c>
      <c r="Y128" s="1273">
        <v>5</v>
      </c>
      <c r="Z128" s="213">
        <v>1.9</v>
      </c>
      <c r="AA128" s="102">
        <v>1</v>
      </c>
      <c r="AB128" s="194">
        <v>158080</v>
      </c>
      <c r="AC128" s="194">
        <v>0</v>
      </c>
      <c r="AD128" s="194"/>
      <c r="AE128" s="213">
        <f t="shared" si="13"/>
        <v>158080</v>
      </c>
      <c r="AF128" s="1273">
        <v>6</v>
      </c>
      <c r="AG128" s="213">
        <v>1.96</v>
      </c>
      <c r="AH128" s="102">
        <v>1</v>
      </c>
      <c r="AI128" s="194">
        <v>163072</v>
      </c>
      <c r="AJ128" s="194">
        <v>0</v>
      </c>
      <c r="AK128" s="194"/>
      <c r="AL128" s="213">
        <f t="shared" si="14"/>
        <v>163072</v>
      </c>
    </row>
    <row r="129" spans="1:38" s="5" customFormat="1">
      <c r="A129" s="194">
        <v>120</v>
      </c>
      <c r="B129" s="102" t="s">
        <v>4417</v>
      </c>
      <c r="C129" s="102" t="s">
        <v>5283</v>
      </c>
      <c r="D129" s="194" t="s">
        <v>5645</v>
      </c>
      <c r="E129" s="1116" t="s">
        <v>527</v>
      </c>
      <c r="F129" s="213" t="s">
        <v>990</v>
      </c>
      <c r="G129" s="1273">
        <v>5</v>
      </c>
      <c r="H129" s="213">
        <v>1.9</v>
      </c>
      <c r="I129" s="102">
        <v>1</v>
      </c>
      <c r="J129" s="194">
        <v>158080</v>
      </c>
      <c r="K129" s="194">
        <v>0</v>
      </c>
      <c r="L129" s="194"/>
      <c r="M129" s="213">
        <f t="shared" si="10"/>
        <v>158080</v>
      </c>
      <c r="N129" s="213">
        <v>1.9</v>
      </c>
      <c r="O129" s="102">
        <v>1</v>
      </c>
      <c r="P129" s="194">
        <v>158080</v>
      </c>
      <c r="Q129" s="194">
        <v>0</v>
      </c>
      <c r="R129" s="194"/>
      <c r="S129" s="213">
        <f t="shared" si="11"/>
        <v>158080</v>
      </c>
      <c r="T129" s="213">
        <f t="shared" si="15"/>
        <v>0</v>
      </c>
      <c r="U129" s="213">
        <f t="shared" si="15"/>
        <v>0</v>
      </c>
      <c r="V129" s="213">
        <f t="shared" si="15"/>
        <v>0</v>
      </c>
      <c r="W129" s="213">
        <f t="shared" si="15"/>
        <v>0</v>
      </c>
      <c r="X129" s="213">
        <f t="shared" si="12"/>
        <v>0</v>
      </c>
      <c r="Y129" s="1273">
        <v>6</v>
      </c>
      <c r="Z129" s="213">
        <v>1.96</v>
      </c>
      <c r="AA129" s="102">
        <v>1</v>
      </c>
      <c r="AB129" s="194">
        <v>163072</v>
      </c>
      <c r="AC129" s="194">
        <v>0</v>
      </c>
      <c r="AD129" s="194"/>
      <c r="AE129" s="213">
        <f t="shared" si="13"/>
        <v>163072</v>
      </c>
      <c r="AF129" s="1273">
        <v>7</v>
      </c>
      <c r="AG129" s="213">
        <v>1.96</v>
      </c>
      <c r="AH129" s="102">
        <v>1</v>
      </c>
      <c r="AI129" s="194">
        <v>163072</v>
      </c>
      <c r="AJ129" s="194">
        <v>0</v>
      </c>
      <c r="AK129" s="194"/>
      <c r="AL129" s="213">
        <f t="shared" si="14"/>
        <v>163072</v>
      </c>
    </row>
    <row r="130" spans="1:38" s="5" customFormat="1">
      <c r="A130" s="194">
        <v>121</v>
      </c>
      <c r="B130" s="102" t="s">
        <v>6972</v>
      </c>
      <c r="C130" s="102" t="s">
        <v>5282</v>
      </c>
      <c r="D130" s="194" t="s">
        <v>5620</v>
      </c>
      <c r="E130" s="1116" t="s">
        <v>527</v>
      </c>
      <c r="F130" s="213" t="s">
        <v>990</v>
      </c>
      <c r="G130" s="1273">
        <v>4</v>
      </c>
      <c r="H130" s="213">
        <v>1.9</v>
      </c>
      <c r="I130" s="102">
        <v>1</v>
      </c>
      <c r="J130" s="194">
        <v>158080</v>
      </c>
      <c r="K130" s="194">
        <v>0</v>
      </c>
      <c r="L130" s="194"/>
      <c r="M130" s="213">
        <f t="shared" si="10"/>
        <v>158080</v>
      </c>
      <c r="N130" s="213">
        <v>1.84</v>
      </c>
      <c r="O130" s="102">
        <v>1</v>
      </c>
      <c r="P130" s="194">
        <v>153088</v>
      </c>
      <c r="Q130" s="194">
        <v>0</v>
      </c>
      <c r="R130" s="194"/>
      <c r="S130" s="213">
        <f t="shared" si="11"/>
        <v>153088</v>
      </c>
      <c r="T130" s="213">
        <f t="shared" si="15"/>
        <v>0</v>
      </c>
      <c r="U130" s="213">
        <f t="shared" si="15"/>
        <v>4992</v>
      </c>
      <c r="V130" s="213">
        <f t="shared" si="15"/>
        <v>0</v>
      </c>
      <c r="W130" s="213">
        <f t="shared" si="15"/>
        <v>0</v>
      </c>
      <c r="X130" s="213">
        <f t="shared" si="12"/>
        <v>4992</v>
      </c>
      <c r="Y130" s="1273">
        <v>5</v>
      </c>
      <c r="Z130" s="213">
        <v>1.9</v>
      </c>
      <c r="AA130" s="102">
        <v>1</v>
      </c>
      <c r="AB130" s="194">
        <v>158080</v>
      </c>
      <c r="AC130" s="194">
        <v>0</v>
      </c>
      <c r="AD130" s="194"/>
      <c r="AE130" s="213">
        <f t="shared" si="13"/>
        <v>158080</v>
      </c>
      <c r="AF130" s="1273">
        <v>6</v>
      </c>
      <c r="AG130" s="213">
        <v>1.96</v>
      </c>
      <c r="AH130" s="102">
        <v>1</v>
      </c>
      <c r="AI130" s="194">
        <v>163072</v>
      </c>
      <c r="AJ130" s="194">
        <v>0</v>
      </c>
      <c r="AK130" s="194"/>
      <c r="AL130" s="213">
        <f t="shared" si="14"/>
        <v>163072</v>
      </c>
    </row>
    <row r="131" spans="1:38" s="5" customFormat="1">
      <c r="A131" s="194">
        <v>122</v>
      </c>
      <c r="B131" s="102" t="s">
        <v>8330</v>
      </c>
      <c r="C131" s="102" t="s">
        <v>5282</v>
      </c>
      <c r="D131" s="194" t="s">
        <v>5634</v>
      </c>
      <c r="E131" s="1116" t="s">
        <v>527</v>
      </c>
      <c r="F131" s="213" t="s">
        <v>990</v>
      </c>
      <c r="G131" s="1273">
        <v>2</v>
      </c>
      <c r="H131" s="213">
        <v>1.79</v>
      </c>
      <c r="I131" s="102">
        <v>1</v>
      </c>
      <c r="J131" s="194">
        <v>148928</v>
      </c>
      <c r="K131" s="194">
        <v>0</v>
      </c>
      <c r="L131" s="194"/>
      <c r="M131" s="213">
        <f t="shared" si="10"/>
        <v>148928</v>
      </c>
      <c r="N131" s="213">
        <v>1.73</v>
      </c>
      <c r="O131" s="102">
        <v>1</v>
      </c>
      <c r="P131" s="194">
        <v>143936</v>
      </c>
      <c r="Q131" s="194">
        <v>0</v>
      </c>
      <c r="R131" s="194"/>
      <c r="S131" s="213">
        <f t="shared" si="11"/>
        <v>143936</v>
      </c>
      <c r="T131" s="213">
        <f t="shared" si="15"/>
        <v>0</v>
      </c>
      <c r="U131" s="213">
        <f t="shared" si="15"/>
        <v>4992</v>
      </c>
      <c r="V131" s="213">
        <f t="shared" si="15"/>
        <v>0</v>
      </c>
      <c r="W131" s="213">
        <f t="shared" si="15"/>
        <v>0</v>
      </c>
      <c r="X131" s="213">
        <f t="shared" si="12"/>
        <v>4992</v>
      </c>
      <c r="Y131" s="1273">
        <v>3</v>
      </c>
      <c r="Z131" s="213">
        <v>1.84</v>
      </c>
      <c r="AA131" s="102">
        <v>1</v>
      </c>
      <c r="AB131" s="194">
        <v>153088</v>
      </c>
      <c r="AC131" s="194">
        <v>0</v>
      </c>
      <c r="AD131" s="194"/>
      <c r="AE131" s="213">
        <f t="shared" si="13"/>
        <v>153088</v>
      </c>
      <c r="AF131" s="1273">
        <v>4</v>
      </c>
      <c r="AG131" s="213">
        <v>1.9</v>
      </c>
      <c r="AH131" s="102">
        <v>1</v>
      </c>
      <c r="AI131" s="194">
        <v>158080</v>
      </c>
      <c r="AJ131" s="194">
        <v>0</v>
      </c>
      <c r="AK131" s="194"/>
      <c r="AL131" s="213">
        <f t="shared" si="14"/>
        <v>158080</v>
      </c>
    </row>
    <row r="132" spans="1:38" s="5" customFormat="1">
      <c r="A132" s="194">
        <v>123</v>
      </c>
      <c r="B132" s="102" t="s">
        <v>8331</v>
      </c>
      <c r="C132" s="102" t="s">
        <v>5282</v>
      </c>
      <c r="D132" s="194" t="s">
        <v>5691</v>
      </c>
      <c r="E132" s="1116" t="s">
        <v>527</v>
      </c>
      <c r="F132" s="213" t="s">
        <v>990</v>
      </c>
      <c r="G132" s="1273">
        <v>2</v>
      </c>
      <c r="H132" s="213">
        <v>1.79</v>
      </c>
      <c r="I132" s="102">
        <v>1</v>
      </c>
      <c r="J132" s="194">
        <v>148928</v>
      </c>
      <c r="K132" s="194">
        <v>0</v>
      </c>
      <c r="L132" s="194"/>
      <c r="M132" s="213">
        <f t="shared" si="10"/>
        <v>148928</v>
      </c>
      <c r="N132" s="213">
        <v>1.73</v>
      </c>
      <c r="O132" s="102">
        <v>1</v>
      </c>
      <c r="P132" s="194">
        <v>143936</v>
      </c>
      <c r="Q132" s="194">
        <v>0</v>
      </c>
      <c r="R132" s="194"/>
      <c r="S132" s="213">
        <f t="shared" si="11"/>
        <v>143936</v>
      </c>
      <c r="T132" s="213">
        <f t="shared" si="15"/>
        <v>0</v>
      </c>
      <c r="U132" s="213">
        <f t="shared" si="15"/>
        <v>4992</v>
      </c>
      <c r="V132" s="213">
        <f t="shared" si="15"/>
        <v>0</v>
      </c>
      <c r="W132" s="213">
        <f t="shared" si="15"/>
        <v>0</v>
      </c>
      <c r="X132" s="213">
        <f t="shared" si="12"/>
        <v>4992</v>
      </c>
      <c r="Y132" s="1273">
        <v>3</v>
      </c>
      <c r="Z132" s="213">
        <v>1.84</v>
      </c>
      <c r="AA132" s="102">
        <v>1</v>
      </c>
      <c r="AB132" s="194">
        <v>153088</v>
      </c>
      <c r="AC132" s="194">
        <v>0</v>
      </c>
      <c r="AD132" s="194"/>
      <c r="AE132" s="213">
        <f t="shared" si="13"/>
        <v>153088</v>
      </c>
      <c r="AF132" s="1273">
        <v>4</v>
      </c>
      <c r="AG132" s="213">
        <v>1.9</v>
      </c>
      <c r="AH132" s="102">
        <v>1</v>
      </c>
      <c r="AI132" s="194">
        <v>158080</v>
      </c>
      <c r="AJ132" s="194">
        <v>0</v>
      </c>
      <c r="AK132" s="194"/>
      <c r="AL132" s="213">
        <f t="shared" si="14"/>
        <v>158080</v>
      </c>
    </row>
    <row r="133" spans="1:38" s="5" customFormat="1">
      <c r="A133" s="194">
        <v>124</v>
      </c>
      <c r="B133" s="102" t="s">
        <v>759</v>
      </c>
      <c r="C133" s="102"/>
      <c r="D133" s="194"/>
      <c r="E133" s="1116" t="s">
        <v>527</v>
      </c>
      <c r="F133" s="213" t="s">
        <v>990</v>
      </c>
      <c r="G133" s="1273">
        <v>7</v>
      </c>
      <c r="H133" s="213">
        <v>1.96</v>
      </c>
      <c r="I133" s="102">
        <v>1</v>
      </c>
      <c r="J133" s="194">
        <v>163072</v>
      </c>
      <c r="K133" s="194">
        <v>0</v>
      </c>
      <c r="L133" s="194"/>
      <c r="M133" s="213">
        <f t="shared" si="10"/>
        <v>163072</v>
      </c>
      <c r="N133" s="213">
        <v>1.96</v>
      </c>
      <c r="O133" s="102">
        <v>1</v>
      </c>
      <c r="P133" s="194">
        <v>163072</v>
      </c>
      <c r="Q133" s="194">
        <v>0</v>
      </c>
      <c r="R133" s="194"/>
      <c r="S133" s="213">
        <f t="shared" si="11"/>
        <v>163072</v>
      </c>
      <c r="T133" s="213">
        <f t="shared" si="15"/>
        <v>0</v>
      </c>
      <c r="U133" s="213">
        <f t="shared" si="15"/>
        <v>0</v>
      </c>
      <c r="V133" s="213">
        <f t="shared" si="15"/>
        <v>0</v>
      </c>
      <c r="W133" s="213">
        <f t="shared" si="15"/>
        <v>0</v>
      </c>
      <c r="X133" s="213">
        <f t="shared" si="12"/>
        <v>0</v>
      </c>
      <c r="Y133" s="1273">
        <v>8</v>
      </c>
      <c r="Z133" s="213">
        <v>2.02</v>
      </c>
      <c r="AA133" s="102">
        <v>1</v>
      </c>
      <c r="AB133" s="194">
        <v>168064</v>
      </c>
      <c r="AC133" s="194">
        <v>0</v>
      </c>
      <c r="AD133" s="194"/>
      <c r="AE133" s="213">
        <f t="shared" si="13"/>
        <v>168064</v>
      </c>
      <c r="AF133" s="1273">
        <v>9</v>
      </c>
      <c r="AG133" s="213">
        <v>2.02</v>
      </c>
      <c r="AH133" s="102">
        <v>1</v>
      </c>
      <c r="AI133" s="194">
        <v>168064</v>
      </c>
      <c r="AJ133" s="194">
        <v>0</v>
      </c>
      <c r="AK133" s="194"/>
      <c r="AL133" s="213">
        <f t="shared" si="14"/>
        <v>168064</v>
      </c>
    </row>
    <row r="134" spans="1:38" s="5" customFormat="1">
      <c r="A134" s="194">
        <v>125</v>
      </c>
      <c r="B134" s="102" t="s">
        <v>759</v>
      </c>
      <c r="C134" s="102"/>
      <c r="D134" s="194"/>
      <c r="E134" s="1116" t="s">
        <v>527</v>
      </c>
      <c r="F134" s="213" t="s">
        <v>990</v>
      </c>
      <c r="G134" s="1273">
        <v>7</v>
      </c>
      <c r="H134" s="213">
        <v>1.96</v>
      </c>
      <c r="I134" s="102">
        <v>1</v>
      </c>
      <c r="J134" s="194">
        <v>163072</v>
      </c>
      <c r="K134" s="194">
        <v>0</v>
      </c>
      <c r="L134" s="194"/>
      <c r="M134" s="213">
        <f t="shared" si="10"/>
        <v>163072</v>
      </c>
      <c r="N134" s="213">
        <v>1.96</v>
      </c>
      <c r="O134" s="102">
        <v>1</v>
      </c>
      <c r="P134" s="194">
        <v>163072</v>
      </c>
      <c r="Q134" s="194">
        <v>0</v>
      </c>
      <c r="R134" s="194"/>
      <c r="S134" s="213">
        <f t="shared" si="11"/>
        <v>163072</v>
      </c>
      <c r="T134" s="213">
        <f t="shared" si="15"/>
        <v>0</v>
      </c>
      <c r="U134" s="213">
        <f t="shared" si="15"/>
        <v>0</v>
      </c>
      <c r="V134" s="213">
        <f t="shared" si="15"/>
        <v>0</v>
      </c>
      <c r="W134" s="213">
        <f t="shared" si="15"/>
        <v>0</v>
      </c>
      <c r="X134" s="213">
        <f t="shared" si="12"/>
        <v>0</v>
      </c>
      <c r="Y134" s="1273">
        <v>8</v>
      </c>
      <c r="Z134" s="213">
        <v>2.02</v>
      </c>
      <c r="AA134" s="102">
        <v>1</v>
      </c>
      <c r="AB134" s="194">
        <v>168064</v>
      </c>
      <c r="AC134" s="194">
        <v>0</v>
      </c>
      <c r="AD134" s="194"/>
      <c r="AE134" s="213">
        <f t="shared" si="13"/>
        <v>168064</v>
      </c>
      <c r="AF134" s="1273">
        <v>9</v>
      </c>
      <c r="AG134" s="213">
        <v>2.02</v>
      </c>
      <c r="AH134" s="102">
        <v>1</v>
      </c>
      <c r="AI134" s="194">
        <v>168064</v>
      </c>
      <c r="AJ134" s="194">
        <v>0</v>
      </c>
      <c r="AK134" s="194"/>
      <c r="AL134" s="213">
        <f t="shared" si="14"/>
        <v>168064</v>
      </c>
    </row>
    <row r="135" spans="1:38" s="5" customFormat="1">
      <c r="A135" s="194">
        <v>126</v>
      </c>
      <c r="B135" s="102" t="s">
        <v>759</v>
      </c>
      <c r="C135" s="102"/>
      <c r="D135" s="194"/>
      <c r="E135" s="1116" t="s">
        <v>527</v>
      </c>
      <c r="F135" s="213" t="s">
        <v>990</v>
      </c>
      <c r="G135" s="1273">
        <v>7</v>
      </c>
      <c r="H135" s="213">
        <v>1.96</v>
      </c>
      <c r="I135" s="102">
        <v>1</v>
      </c>
      <c r="J135" s="194">
        <v>163072</v>
      </c>
      <c r="K135" s="194">
        <v>0</v>
      </c>
      <c r="L135" s="194"/>
      <c r="M135" s="213">
        <f t="shared" si="10"/>
        <v>163072</v>
      </c>
      <c r="N135" s="213">
        <v>1.96</v>
      </c>
      <c r="O135" s="102">
        <v>1</v>
      </c>
      <c r="P135" s="194">
        <v>163072</v>
      </c>
      <c r="Q135" s="194">
        <v>0</v>
      </c>
      <c r="R135" s="194"/>
      <c r="S135" s="213">
        <f t="shared" si="11"/>
        <v>163072</v>
      </c>
      <c r="T135" s="213">
        <f t="shared" si="15"/>
        <v>0</v>
      </c>
      <c r="U135" s="213">
        <f t="shared" si="15"/>
        <v>0</v>
      </c>
      <c r="V135" s="213">
        <f t="shared" si="15"/>
        <v>0</v>
      </c>
      <c r="W135" s="213">
        <f t="shared" si="15"/>
        <v>0</v>
      </c>
      <c r="X135" s="213">
        <f t="shared" si="12"/>
        <v>0</v>
      </c>
      <c r="Y135" s="1273">
        <v>8</v>
      </c>
      <c r="Z135" s="213">
        <v>2.02</v>
      </c>
      <c r="AA135" s="102">
        <v>1</v>
      </c>
      <c r="AB135" s="194">
        <v>168064</v>
      </c>
      <c r="AC135" s="194">
        <v>0</v>
      </c>
      <c r="AD135" s="194"/>
      <c r="AE135" s="213">
        <f t="shared" si="13"/>
        <v>168064</v>
      </c>
      <c r="AF135" s="1273">
        <v>9</v>
      </c>
      <c r="AG135" s="213">
        <v>2.02</v>
      </c>
      <c r="AH135" s="102">
        <v>1</v>
      </c>
      <c r="AI135" s="194">
        <v>168064</v>
      </c>
      <c r="AJ135" s="194">
        <v>0</v>
      </c>
      <c r="AK135" s="194"/>
      <c r="AL135" s="213">
        <f t="shared" si="14"/>
        <v>168064</v>
      </c>
    </row>
    <row r="136" spans="1:38" s="5" customFormat="1">
      <c r="A136" s="194">
        <v>127</v>
      </c>
      <c r="B136" s="102" t="s">
        <v>759</v>
      </c>
      <c r="C136" s="102"/>
      <c r="D136" s="194"/>
      <c r="E136" s="1116" t="s">
        <v>527</v>
      </c>
      <c r="F136" s="213" t="s">
        <v>990</v>
      </c>
      <c r="G136" s="1273">
        <v>7</v>
      </c>
      <c r="H136" s="213">
        <v>1.96</v>
      </c>
      <c r="I136" s="102">
        <v>1</v>
      </c>
      <c r="J136" s="194">
        <v>163072</v>
      </c>
      <c r="K136" s="194">
        <v>0</v>
      </c>
      <c r="L136" s="194"/>
      <c r="M136" s="213">
        <f t="shared" si="10"/>
        <v>163072</v>
      </c>
      <c r="N136" s="213">
        <v>1.96</v>
      </c>
      <c r="O136" s="102">
        <v>1</v>
      </c>
      <c r="P136" s="194">
        <v>163072</v>
      </c>
      <c r="Q136" s="194">
        <v>0</v>
      </c>
      <c r="R136" s="194"/>
      <c r="S136" s="213">
        <f t="shared" si="11"/>
        <v>163072</v>
      </c>
      <c r="T136" s="213">
        <f t="shared" si="15"/>
        <v>0</v>
      </c>
      <c r="U136" s="213">
        <f t="shared" si="15"/>
        <v>0</v>
      </c>
      <c r="V136" s="213">
        <f t="shared" si="15"/>
        <v>0</v>
      </c>
      <c r="W136" s="213">
        <f t="shared" si="15"/>
        <v>0</v>
      </c>
      <c r="X136" s="213">
        <f t="shared" si="12"/>
        <v>0</v>
      </c>
      <c r="Y136" s="1273">
        <v>8</v>
      </c>
      <c r="Z136" s="213">
        <v>2.02</v>
      </c>
      <c r="AA136" s="102">
        <v>1</v>
      </c>
      <c r="AB136" s="194">
        <v>168064</v>
      </c>
      <c r="AC136" s="194">
        <v>0</v>
      </c>
      <c r="AD136" s="194"/>
      <c r="AE136" s="213">
        <f t="shared" si="13"/>
        <v>168064</v>
      </c>
      <c r="AF136" s="1273">
        <v>9</v>
      </c>
      <c r="AG136" s="213">
        <v>2.02</v>
      </c>
      <c r="AH136" s="102">
        <v>1</v>
      </c>
      <c r="AI136" s="194">
        <v>168064</v>
      </c>
      <c r="AJ136" s="194">
        <v>0</v>
      </c>
      <c r="AK136" s="194"/>
      <c r="AL136" s="213">
        <f t="shared" si="14"/>
        <v>168064</v>
      </c>
    </row>
    <row r="137" spans="1:38" s="5" customFormat="1">
      <c r="A137" s="194">
        <v>128</v>
      </c>
      <c r="B137" s="102" t="s">
        <v>759</v>
      </c>
      <c r="C137" s="102"/>
      <c r="D137" s="194"/>
      <c r="E137" s="1116" t="s">
        <v>527</v>
      </c>
      <c r="F137" s="213" t="s">
        <v>990</v>
      </c>
      <c r="G137" s="1273">
        <v>7</v>
      </c>
      <c r="H137" s="213">
        <v>1.96</v>
      </c>
      <c r="I137" s="102">
        <v>1</v>
      </c>
      <c r="J137" s="194">
        <v>163072</v>
      </c>
      <c r="K137" s="194">
        <v>0</v>
      </c>
      <c r="L137" s="194"/>
      <c r="M137" s="213">
        <f t="shared" si="10"/>
        <v>163072</v>
      </c>
      <c r="N137" s="213">
        <v>1.96</v>
      </c>
      <c r="O137" s="102">
        <v>1</v>
      </c>
      <c r="P137" s="194">
        <v>163072</v>
      </c>
      <c r="Q137" s="194">
        <v>0</v>
      </c>
      <c r="R137" s="194"/>
      <c r="S137" s="213">
        <f t="shared" si="11"/>
        <v>163072</v>
      </c>
      <c r="T137" s="213">
        <f t="shared" si="15"/>
        <v>0</v>
      </c>
      <c r="U137" s="213">
        <f t="shared" si="15"/>
        <v>0</v>
      </c>
      <c r="V137" s="213">
        <f t="shared" si="15"/>
        <v>0</v>
      </c>
      <c r="W137" s="213">
        <f t="shared" si="15"/>
        <v>0</v>
      </c>
      <c r="X137" s="213">
        <f t="shared" si="12"/>
        <v>0</v>
      </c>
      <c r="Y137" s="1273">
        <v>8</v>
      </c>
      <c r="Z137" s="213">
        <v>2.02</v>
      </c>
      <c r="AA137" s="102">
        <v>1</v>
      </c>
      <c r="AB137" s="194">
        <v>168064</v>
      </c>
      <c r="AC137" s="194">
        <v>0</v>
      </c>
      <c r="AD137" s="194"/>
      <c r="AE137" s="213">
        <f t="shared" si="13"/>
        <v>168064</v>
      </c>
      <c r="AF137" s="1273">
        <v>9</v>
      </c>
      <c r="AG137" s="213">
        <v>2.02</v>
      </c>
      <c r="AH137" s="102">
        <v>1</v>
      </c>
      <c r="AI137" s="194">
        <v>168064</v>
      </c>
      <c r="AJ137" s="194">
        <v>0</v>
      </c>
      <c r="AK137" s="194"/>
      <c r="AL137" s="213">
        <f t="shared" si="14"/>
        <v>168064</v>
      </c>
    </row>
    <row r="138" spans="1:38" s="5" customFormat="1" ht="94.5">
      <c r="A138" s="194">
        <v>129</v>
      </c>
      <c r="B138" s="102" t="s">
        <v>1682</v>
      </c>
      <c r="C138" s="102" t="s">
        <v>5283</v>
      </c>
      <c r="D138" s="194" t="s">
        <v>5630</v>
      </c>
      <c r="E138" s="1116" t="s">
        <v>5663</v>
      </c>
      <c r="F138" s="213" t="s">
        <v>984</v>
      </c>
      <c r="G138" s="1273">
        <v>5</v>
      </c>
      <c r="H138" s="213">
        <v>4.41</v>
      </c>
      <c r="I138" s="102">
        <v>1</v>
      </c>
      <c r="J138" s="194">
        <v>366912</v>
      </c>
      <c r="K138" s="194">
        <v>0</v>
      </c>
      <c r="L138" s="194"/>
      <c r="M138" s="213">
        <f t="shared" ref="M138:M201" si="16">J138+K138+L138</f>
        <v>366912</v>
      </c>
      <c r="N138" s="213">
        <v>4.41</v>
      </c>
      <c r="O138" s="102">
        <v>1</v>
      </c>
      <c r="P138" s="194">
        <v>366912</v>
      </c>
      <c r="Q138" s="194">
        <v>0</v>
      </c>
      <c r="R138" s="194"/>
      <c r="S138" s="213">
        <f t="shared" ref="S138:S201" si="17">P138+Q138+R138</f>
        <v>366912</v>
      </c>
      <c r="T138" s="213">
        <f t="shared" si="15"/>
        <v>0</v>
      </c>
      <c r="U138" s="213">
        <f t="shared" si="15"/>
        <v>0</v>
      </c>
      <c r="V138" s="213">
        <f t="shared" si="15"/>
        <v>0</v>
      </c>
      <c r="W138" s="213">
        <f t="shared" si="15"/>
        <v>0</v>
      </c>
      <c r="X138" s="213">
        <f t="shared" ref="X138:X201" si="18">U138+V138+W138</f>
        <v>0</v>
      </c>
      <c r="Y138" s="1273">
        <v>6</v>
      </c>
      <c r="Z138" s="213">
        <v>4.55</v>
      </c>
      <c r="AA138" s="102">
        <v>1</v>
      </c>
      <c r="AB138" s="194">
        <v>378560</v>
      </c>
      <c r="AC138" s="194">
        <v>0</v>
      </c>
      <c r="AD138" s="194"/>
      <c r="AE138" s="213">
        <f t="shared" ref="AE138:AE201" si="19">AB138+AC138+AD138</f>
        <v>378560</v>
      </c>
      <c r="AF138" s="1273">
        <v>7</v>
      </c>
      <c r="AG138" s="213">
        <v>4.55</v>
      </c>
      <c r="AH138" s="102">
        <v>1</v>
      </c>
      <c r="AI138" s="194">
        <v>378560</v>
      </c>
      <c r="AJ138" s="194">
        <v>0</v>
      </c>
      <c r="AK138" s="194"/>
      <c r="AL138" s="213">
        <f t="shared" si="14"/>
        <v>378560</v>
      </c>
    </row>
    <row r="139" spans="1:38" s="5" customFormat="1" ht="94.5">
      <c r="A139" s="194">
        <v>130</v>
      </c>
      <c r="B139" s="102" t="s">
        <v>1628</v>
      </c>
      <c r="C139" s="102" t="s">
        <v>5283</v>
      </c>
      <c r="D139" s="194" t="s">
        <v>5635</v>
      </c>
      <c r="E139" s="1116" t="s">
        <v>5664</v>
      </c>
      <c r="F139" s="213" t="s">
        <v>1115</v>
      </c>
      <c r="G139" s="1273">
        <v>7</v>
      </c>
      <c r="H139" s="213">
        <v>3.11</v>
      </c>
      <c r="I139" s="102">
        <v>1</v>
      </c>
      <c r="J139" s="194">
        <v>258752</v>
      </c>
      <c r="K139" s="194">
        <v>0</v>
      </c>
      <c r="L139" s="194"/>
      <c r="M139" s="213">
        <f t="shared" si="16"/>
        <v>258752</v>
      </c>
      <c r="N139" s="213">
        <v>3.11</v>
      </c>
      <c r="O139" s="102">
        <v>1</v>
      </c>
      <c r="P139" s="194">
        <v>258752</v>
      </c>
      <c r="Q139" s="194">
        <v>0</v>
      </c>
      <c r="R139" s="194"/>
      <c r="S139" s="213">
        <f t="shared" si="17"/>
        <v>258752</v>
      </c>
      <c r="T139" s="213">
        <f t="shared" si="15"/>
        <v>0</v>
      </c>
      <c r="U139" s="213">
        <f t="shared" si="15"/>
        <v>0</v>
      </c>
      <c r="V139" s="213">
        <f t="shared" si="15"/>
        <v>0</v>
      </c>
      <c r="W139" s="213">
        <f t="shared" si="15"/>
        <v>0</v>
      </c>
      <c r="X139" s="213">
        <f t="shared" si="18"/>
        <v>0</v>
      </c>
      <c r="Y139" s="1273">
        <v>8</v>
      </c>
      <c r="Z139" s="213">
        <v>3.21</v>
      </c>
      <c r="AA139" s="102">
        <v>1</v>
      </c>
      <c r="AB139" s="194">
        <v>267072</v>
      </c>
      <c r="AC139" s="194">
        <v>0</v>
      </c>
      <c r="AD139" s="194"/>
      <c r="AE139" s="213">
        <f t="shared" si="19"/>
        <v>267072</v>
      </c>
      <c r="AF139" s="1273">
        <v>9</v>
      </c>
      <c r="AG139" s="213">
        <v>3.21</v>
      </c>
      <c r="AH139" s="102">
        <v>1</v>
      </c>
      <c r="AI139" s="194">
        <v>267072</v>
      </c>
      <c r="AJ139" s="194">
        <v>0</v>
      </c>
      <c r="AK139" s="194"/>
      <c r="AL139" s="213">
        <f t="shared" ref="AL139:AL202" si="20">AI139+AJ139+AK139</f>
        <v>267072</v>
      </c>
    </row>
    <row r="140" spans="1:38" s="5" customFormat="1" ht="94.5">
      <c r="A140" s="194">
        <v>131</v>
      </c>
      <c r="B140" s="102" t="s">
        <v>8332</v>
      </c>
      <c r="C140" s="102" t="s">
        <v>5283</v>
      </c>
      <c r="D140" s="194" t="s">
        <v>5705</v>
      </c>
      <c r="E140" s="1116" t="s">
        <v>5664</v>
      </c>
      <c r="F140" s="213" t="s">
        <v>1115</v>
      </c>
      <c r="G140" s="1273">
        <v>2</v>
      </c>
      <c r="H140" s="213">
        <v>2.83</v>
      </c>
      <c r="I140" s="102">
        <v>1</v>
      </c>
      <c r="J140" s="194">
        <v>235456</v>
      </c>
      <c r="K140" s="194">
        <v>0</v>
      </c>
      <c r="L140" s="194"/>
      <c r="M140" s="213">
        <f t="shared" si="16"/>
        <v>235456</v>
      </c>
      <c r="N140" s="213">
        <v>2.75</v>
      </c>
      <c r="O140" s="102">
        <v>1</v>
      </c>
      <c r="P140" s="194">
        <v>228800</v>
      </c>
      <c r="Q140" s="194">
        <v>0</v>
      </c>
      <c r="R140" s="194"/>
      <c r="S140" s="213">
        <f t="shared" si="17"/>
        <v>228800</v>
      </c>
      <c r="T140" s="213">
        <f t="shared" si="15"/>
        <v>0</v>
      </c>
      <c r="U140" s="213">
        <f t="shared" si="15"/>
        <v>6656</v>
      </c>
      <c r="V140" s="213">
        <f t="shared" si="15"/>
        <v>0</v>
      </c>
      <c r="W140" s="213">
        <f t="shared" si="15"/>
        <v>0</v>
      </c>
      <c r="X140" s="213">
        <f t="shared" si="18"/>
        <v>6656</v>
      </c>
      <c r="Y140" s="1273">
        <v>3</v>
      </c>
      <c r="Z140" s="213">
        <v>2.92</v>
      </c>
      <c r="AA140" s="102">
        <v>1</v>
      </c>
      <c r="AB140" s="194">
        <v>242944</v>
      </c>
      <c r="AC140" s="194">
        <v>0</v>
      </c>
      <c r="AD140" s="194"/>
      <c r="AE140" s="213">
        <f t="shared" si="19"/>
        <v>242944</v>
      </c>
      <c r="AF140" s="1273">
        <v>4</v>
      </c>
      <c r="AG140" s="213">
        <v>3.02</v>
      </c>
      <c r="AH140" s="102">
        <v>1</v>
      </c>
      <c r="AI140" s="194">
        <v>251264</v>
      </c>
      <c r="AJ140" s="194">
        <v>0</v>
      </c>
      <c r="AK140" s="194"/>
      <c r="AL140" s="213">
        <f t="shared" si="20"/>
        <v>251264</v>
      </c>
    </row>
    <row r="141" spans="1:38" s="5" customFormat="1">
      <c r="A141" s="194">
        <v>132</v>
      </c>
      <c r="B141" s="102" t="s">
        <v>4455</v>
      </c>
      <c r="C141" s="102" t="s">
        <v>5283</v>
      </c>
      <c r="D141" s="194" t="s">
        <v>5645</v>
      </c>
      <c r="E141" s="1116" t="s">
        <v>1572</v>
      </c>
      <c r="F141" s="213" t="s">
        <v>6962</v>
      </c>
      <c r="G141" s="1273">
        <v>5</v>
      </c>
      <c r="H141" s="213">
        <v>2.21</v>
      </c>
      <c r="I141" s="102">
        <v>1</v>
      </c>
      <c r="J141" s="194">
        <v>183872</v>
      </c>
      <c r="K141" s="194">
        <v>0</v>
      </c>
      <c r="L141" s="194"/>
      <c r="M141" s="213">
        <f t="shared" si="16"/>
        <v>183872</v>
      </c>
      <c r="N141" s="213">
        <v>2.21</v>
      </c>
      <c r="O141" s="102">
        <v>1</v>
      </c>
      <c r="P141" s="194">
        <v>183872</v>
      </c>
      <c r="Q141" s="194">
        <v>0</v>
      </c>
      <c r="R141" s="194"/>
      <c r="S141" s="213">
        <f t="shared" si="17"/>
        <v>183872</v>
      </c>
      <c r="T141" s="213">
        <f t="shared" si="15"/>
        <v>0</v>
      </c>
      <c r="U141" s="213">
        <f t="shared" si="15"/>
        <v>0</v>
      </c>
      <c r="V141" s="213">
        <f t="shared" si="15"/>
        <v>0</v>
      </c>
      <c r="W141" s="213">
        <f t="shared" si="15"/>
        <v>0</v>
      </c>
      <c r="X141" s="213">
        <f t="shared" si="18"/>
        <v>0</v>
      </c>
      <c r="Y141" s="1273">
        <v>6</v>
      </c>
      <c r="Z141" s="213">
        <v>2.2799999999999998</v>
      </c>
      <c r="AA141" s="102">
        <v>1</v>
      </c>
      <c r="AB141" s="194">
        <v>189695.99999999997</v>
      </c>
      <c r="AC141" s="194">
        <v>0</v>
      </c>
      <c r="AD141" s="194"/>
      <c r="AE141" s="213">
        <f t="shared" si="19"/>
        <v>189695.99999999997</v>
      </c>
      <c r="AF141" s="1273">
        <v>7</v>
      </c>
      <c r="AG141" s="213">
        <v>2.2799999999999998</v>
      </c>
      <c r="AH141" s="102">
        <v>1</v>
      </c>
      <c r="AI141" s="194">
        <v>189695.99999999997</v>
      </c>
      <c r="AJ141" s="194">
        <v>0</v>
      </c>
      <c r="AK141" s="194"/>
      <c r="AL141" s="213">
        <f t="shared" si="20"/>
        <v>189695.99999999997</v>
      </c>
    </row>
    <row r="142" spans="1:38" s="5" customFormat="1">
      <c r="A142" s="194">
        <v>133</v>
      </c>
      <c r="B142" s="102" t="s">
        <v>5666</v>
      </c>
      <c r="C142" s="102" t="s">
        <v>5283</v>
      </c>
      <c r="D142" s="194" t="s">
        <v>5667</v>
      </c>
      <c r="E142" s="1116" t="s">
        <v>1572</v>
      </c>
      <c r="F142" s="213" t="s">
        <v>6962</v>
      </c>
      <c r="G142" s="1273">
        <v>4</v>
      </c>
      <c r="H142" s="213">
        <v>2.21</v>
      </c>
      <c r="I142" s="102">
        <v>1</v>
      </c>
      <c r="J142" s="194">
        <v>183872</v>
      </c>
      <c r="K142" s="194">
        <v>0</v>
      </c>
      <c r="L142" s="194"/>
      <c r="M142" s="213">
        <f t="shared" si="16"/>
        <v>183872</v>
      </c>
      <c r="N142" s="213">
        <v>2.15</v>
      </c>
      <c r="O142" s="102">
        <v>1</v>
      </c>
      <c r="P142" s="194">
        <v>178880</v>
      </c>
      <c r="Q142" s="194">
        <v>0</v>
      </c>
      <c r="R142" s="194"/>
      <c r="S142" s="213">
        <f t="shared" si="17"/>
        <v>178880</v>
      </c>
      <c r="T142" s="213">
        <f t="shared" si="15"/>
        <v>0</v>
      </c>
      <c r="U142" s="213">
        <f t="shared" si="15"/>
        <v>4992</v>
      </c>
      <c r="V142" s="213">
        <f t="shared" si="15"/>
        <v>0</v>
      </c>
      <c r="W142" s="213">
        <f t="shared" si="15"/>
        <v>0</v>
      </c>
      <c r="X142" s="213">
        <f t="shared" si="18"/>
        <v>4992</v>
      </c>
      <c r="Y142" s="1273">
        <v>5</v>
      </c>
      <c r="Z142" s="213">
        <v>2.21</v>
      </c>
      <c r="AA142" s="102">
        <v>1</v>
      </c>
      <c r="AB142" s="194">
        <v>183872</v>
      </c>
      <c r="AC142" s="194">
        <v>0</v>
      </c>
      <c r="AD142" s="194"/>
      <c r="AE142" s="213">
        <f t="shared" si="19"/>
        <v>183872</v>
      </c>
      <c r="AF142" s="1273">
        <v>6</v>
      </c>
      <c r="AG142" s="213">
        <v>2.2799999999999998</v>
      </c>
      <c r="AH142" s="102">
        <v>1</v>
      </c>
      <c r="AI142" s="194">
        <v>189695.99999999997</v>
      </c>
      <c r="AJ142" s="194">
        <v>0</v>
      </c>
      <c r="AK142" s="194"/>
      <c r="AL142" s="213">
        <f t="shared" si="20"/>
        <v>189695.99999999997</v>
      </c>
    </row>
    <row r="143" spans="1:38" s="5" customFormat="1">
      <c r="A143" s="194">
        <v>134</v>
      </c>
      <c r="B143" s="102" t="s">
        <v>1606</v>
      </c>
      <c r="C143" s="102" t="s">
        <v>5283</v>
      </c>
      <c r="D143" s="194" t="s">
        <v>5629</v>
      </c>
      <c r="E143" s="1116" t="s">
        <v>1572</v>
      </c>
      <c r="F143" s="213" t="s">
        <v>6962</v>
      </c>
      <c r="G143" s="1273">
        <v>6</v>
      </c>
      <c r="H143" s="213">
        <v>2.2799999999999998</v>
      </c>
      <c r="I143" s="102">
        <v>1</v>
      </c>
      <c r="J143" s="194">
        <v>189695.99999999997</v>
      </c>
      <c r="K143" s="194">
        <v>0</v>
      </c>
      <c r="L143" s="194"/>
      <c r="M143" s="213">
        <f t="shared" si="16"/>
        <v>189695.99999999997</v>
      </c>
      <c r="N143" s="213">
        <v>2.21</v>
      </c>
      <c r="O143" s="102">
        <v>1</v>
      </c>
      <c r="P143" s="194">
        <v>183872</v>
      </c>
      <c r="Q143" s="194">
        <v>0</v>
      </c>
      <c r="R143" s="194"/>
      <c r="S143" s="213">
        <f t="shared" si="17"/>
        <v>183872</v>
      </c>
      <c r="T143" s="213">
        <f t="shared" si="15"/>
        <v>0</v>
      </c>
      <c r="U143" s="213">
        <f t="shared" si="15"/>
        <v>5823.9999999999709</v>
      </c>
      <c r="V143" s="213">
        <f t="shared" si="15"/>
        <v>0</v>
      </c>
      <c r="W143" s="213">
        <f t="shared" si="15"/>
        <v>0</v>
      </c>
      <c r="X143" s="213">
        <f t="shared" si="18"/>
        <v>5823.9999999999709</v>
      </c>
      <c r="Y143" s="1273">
        <v>7</v>
      </c>
      <c r="Z143" s="213">
        <v>2.2799999999999998</v>
      </c>
      <c r="AA143" s="102">
        <v>1</v>
      </c>
      <c r="AB143" s="194">
        <v>189695.99999999997</v>
      </c>
      <c r="AC143" s="194">
        <v>0</v>
      </c>
      <c r="AD143" s="194"/>
      <c r="AE143" s="213">
        <f t="shared" si="19"/>
        <v>189695.99999999997</v>
      </c>
      <c r="AF143" s="1273">
        <v>8</v>
      </c>
      <c r="AG143" s="213">
        <v>2.35</v>
      </c>
      <c r="AH143" s="102">
        <v>1</v>
      </c>
      <c r="AI143" s="194">
        <v>195520</v>
      </c>
      <c r="AJ143" s="194">
        <v>0</v>
      </c>
      <c r="AK143" s="194"/>
      <c r="AL143" s="213">
        <f t="shared" si="20"/>
        <v>195520</v>
      </c>
    </row>
    <row r="144" spans="1:38" s="5" customFormat="1">
      <c r="A144" s="194">
        <v>135</v>
      </c>
      <c r="B144" s="102" t="s">
        <v>8333</v>
      </c>
      <c r="C144" s="102" t="s">
        <v>5283</v>
      </c>
      <c r="D144" s="194" t="s">
        <v>5645</v>
      </c>
      <c r="E144" s="1116" t="s">
        <v>1572</v>
      </c>
      <c r="F144" s="213" t="s">
        <v>6962</v>
      </c>
      <c r="G144" s="1273">
        <v>2</v>
      </c>
      <c r="H144" s="213">
        <v>2.08</v>
      </c>
      <c r="I144" s="102">
        <v>1</v>
      </c>
      <c r="J144" s="194">
        <v>173056</v>
      </c>
      <c r="K144" s="194">
        <v>0</v>
      </c>
      <c r="L144" s="194"/>
      <c r="M144" s="213">
        <f t="shared" si="16"/>
        <v>173056</v>
      </c>
      <c r="N144" s="213">
        <v>2.02</v>
      </c>
      <c r="O144" s="102">
        <v>1</v>
      </c>
      <c r="P144" s="194">
        <v>168064</v>
      </c>
      <c r="Q144" s="194">
        <v>0</v>
      </c>
      <c r="R144" s="194"/>
      <c r="S144" s="213">
        <f t="shared" si="17"/>
        <v>168064</v>
      </c>
      <c r="T144" s="213">
        <f t="shared" si="15"/>
        <v>0</v>
      </c>
      <c r="U144" s="213">
        <f t="shared" si="15"/>
        <v>4992</v>
      </c>
      <c r="V144" s="213">
        <f t="shared" si="15"/>
        <v>0</v>
      </c>
      <c r="W144" s="213">
        <f t="shared" si="15"/>
        <v>0</v>
      </c>
      <c r="X144" s="213">
        <f t="shared" si="18"/>
        <v>4992</v>
      </c>
      <c r="Y144" s="1273">
        <v>3</v>
      </c>
      <c r="Z144" s="213">
        <v>2.15</v>
      </c>
      <c r="AA144" s="102">
        <v>1</v>
      </c>
      <c r="AB144" s="194">
        <v>178880</v>
      </c>
      <c r="AC144" s="194">
        <v>0</v>
      </c>
      <c r="AD144" s="194"/>
      <c r="AE144" s="213">
        <f t="shared" si="19"/>
        <v>178880</v>
      </c>
      <c r="AF144" s="1273">
        <v>4</v>
      </c>
      <c r="AG144" s="213">
        <v>2.21</v>
      </c>
      <c r="AH144" s="102">
        <v>1</v>
      </c>
      <c r="AI144" s="194">
        <v>183872</v>
      </c>
      <c r="AJ144" s="194">
        <v>0</v>
      </c>
      <c r="AK144" s="194"/>
      <c r="AL144" s="213">
        <f t="shared" si="20"/>
        <v>183872</v>
      </c>
    </row>
    <row r="145" spans="1:38" s="5" customFormat="1">
      <c r="A145" s="194">
        <v>136</v>
      </c>
      <c r="B145" s="102" t="s">
        <v>8334</v>
      </c>
      <c r="C145" s="102" t="s">
        <v>5283</v>
      </c>
      <c r="D145" s="194" t="s">
        <v>5624</v>
      </c>
      <c r="E145" s="1116" t="s">
        <v>1572</v>
      </c>
      <c r="F145" s="213" t="s">
        <v>6962</v>
      </c>
      <c r="G145" s="1273">
        <v>2</v>
      </c>
      <c r="H145" s="213">
        <v>2.08</v>
      </c>
      <c r="I145" s="102">
        <v>1</v>
      </c>
      <c r="J145" s="194">
        <v>173056</v>
      </c>
      <c r="K145" s="194">
        <v>0</v>
      </c>
      <c r="L145" s="194"/>
      <c r="M145" s="213">
        <f t="shared" si="16"/>
        <v>173056</v>
      </c>
      <c r="N145" s="213">
        <v>2.02</v>
      </c>
      <c r="O145" s="102">
        <v>1</v>
      </c>
      <c r="P145" s="194">
        <v>168064</v>
      </c>
      <c r="Q145" s="194">
        <v>0</v>
      </c>
      <c r="R145" s="194"/>
      <c r="S145" s="213">
        <f t="shared" si="17"/>
        <v>168064</v>
      </c>
      <c r="T145" s="213">
        <f t="shared" si="15"/>
        <v>0</v>
      </c>
      <c r="U145" s="213">
        <f t="shared" si="15"/>
        <v>4992</v>
      </c>
      <c r="V145" s="213">
        <f t="shared" si="15"/>
        <v>0</v>
      </c>
      <c r="W145" s="213">
        <f t="shared" si="15"/>
        <v>0</v>
      </c>
      <c r="X145" s="213">
        <f t="shared" si="18"/>
        <v>4992</v>
      </c>
      <c r="Y145" s="1273">
        <v>3</v>
      </c>
      <c r="Z145" s="213">
        <v>2.15</v>
      </c>
      <c r="AA145" s="102">
        <v>1</v>
      </c>
      <c r="AB145" s="194">
        <v>178880</v>
      </c>
      <c r="AC145" s="194">
        <v>0</v>
      </c>
      <c r="AD145" s="194"/>
      <c r="AE145" s="213">
        <f t="shared" si="19"/>
        <v>178880</v>
      </c>
      <c r="AF145" s="1273">
        <v>4</v>
      </c>
      <c r="AG145" s="213">
        <v>2.21</v>
      </c>
      <c r="AH145" s="102">
        <v>1</v>
      </c>
      <c r="AI145" s="194">
        <v>183872</v>
      </c>
      <c r="AJ145" s="194">
        <v>0</v>
      </c>
      <c r="AK145" s="194"/>
      <c r="AL145" s="213">
        <f t="shared" si="20"/>
        <v>183872</v>
      </c>
    </row>
    <row r="146" spans="1:38" s="5" customFormat="1">
      <c r="A146" s="194">
        <v>137</v>
      </c>
      <c r="B146" s="102" t="s">
        <v>759</v>
      </c>
      <c r="C146" s="102"/>
      <c r="D146" s="194"/>
      <c r="E146" s="1116" t="s">
        <v>1572</v>
      </c>
      <c r="F146" s="213" t="s">
        <v>6962</v>
      </c>
      <c r="G146" s="1273">
        <v>7</v>
      </c>
      <c r="H146" s="213">
        <v>2.2799999999999998</v>
      </c>
      <c r="I146" s="102">
        <v>1</v>
      </c>
      <c r="J146" s="194">
        <v>189695.99999999997</v>
      </c>
      <c r="K146" s="194">
        <v>0</v>
      </c>
      <c r="L146" s="194"/>
      <c r="M146" s="213">
        <f t="shared" si="16"/>
        <v>189695.99999999997</v>
      </c>
      <c r="N146" s="213">
        <v>2.2799999999999998</v>
      </c>
      <c r="O146" s="102">
        <v>1</v>
      </c>
      <c r="P146" s="194">
        <v>189695.99999999997</v>
      </c>
      <c r="Q146" s="194">
        <v>0</v>
      </c>
      <c r="R146" s="194"/>
      <c r="S146" s="213">
        <f t="shared" si="17"/>
        <v>189695.99999999997</v>
      </c>
      <c r="T146" s="213">
        <f t="shared" si="15"/>
        <v>0</v>
      </c>
      <c r="U146" s="213">
        <f t="shared" si="15"/>
        <v>0</v>
      </c>
      <c r="V146" s="213">
        <f t="shared" si="15"/>
        <v>0</v>
      </c>
      <c r="W146" s="213">
        <f t="shared" si="15"/>
        <v>0</v>
      </c>
      <c r="X146" s="213">
        <f t="shared" si="18"/>
        <v>0</v>
      </c>
      <c r="Y146" s="1273">
        <v>8</v>
      </c>
      <c r="Z146" s="213">
        <v>2.35</v>
      </c>
      <c r="AA146" s="102">
        <v>1</v>
      </c>
      <c r="AB146" s="194">
        <v>195520</v>
      </c>
      <c r="AC146" s="194">
        <v>0</v>
      </c>
      <c r="AD146" s="194"/>
      <c r="AE146" s="213">
        <f t="shared" si="19"/>
        <v>195520</v>
      </c>
      <c r="AF146" s="1273">
        <v>9</v>
      </c>
      <c r="AG146" s="213">
        <v>2.35</v>
      </c>
      <c r="AH146" s="102">
        <v>1</v>
      </c>
      <c r="AI146" s="194">
        <v>195520</v>
      </c>
      <c r="AJ146" s="194">
        <v>0</v>
      </c>
      <c r="AK146" s="194"/>
      <c r="AL146" s="213">
        <f t="shared" si="20"/>
        <v>195520</v>
      </c>
    </row>
    <row r="147" spans="1:38" s="5" customFormat="1">
      <c r="A147" s="194">
        <v>138</v>
      </c>
      <c r="B147" s="102" t="s">
        <v>5668</v>
      </c>
      <c r="C147" s="102" t="s">
        <v>5283</v>
      </c>
      <c r="D147" s="194" t="s">
        <v>5216</v>
      </c>
      <c r="E147" s="1116" t="s">
        <v>527</v>
      </c>
      <c r="F147" s="213" t="s">
        <v>990</v>
      </c>
      <c r="G147" s="1273">
        <v>4</v>
      </c>
      <c r="H147" s="213">
        <v>1.9</v>
      </c>
      <c r="I147" s="102">
        <v>1</v>
      </c>
      <c r="J147" s="194">
        <v>158080</v>
      </c>
      <c r="K147" s="194">
        <v>0</v>
      </c>
      <c r="L147" s="194"/>
      <c r="M147" s="213">
        <f t="shared" si="16"/>
        <v>158080</v>
      </c>
      <c r="N147" s="213">
        <v>1.84</v>
      </c>
      <c r="O147" s="102">
        <v>1</v>
      </c>
      <c r="P147" s="194">
        <v>153088</v>
      </c>
      <c r="Q147" s="194">
        <v>0</v>
      </c>
      <c r="R147" s="194"/>
      <c r="S147" s="213">
        <f t="shared" si="17"/>
        <v>153088</v>
      </c>
      <c r="T147" s="213">
        <f t="shared" si="15"/>
        <v>0</v>
      </c>
      <c r="U147" s="213">
        <f t="shared" si="15"/>
        <v>4992</v>
      </c>
      <c r="V147" s="213">
        <f t="shared" si="15"/>
        <v>0</v>
      </c>
      <c r="W147" s="213">
        <f t="shared" si="15"/>
        <v>0</v>
      </c>
      <c r="X147" s="213">
        <f t="shared" si="18"/>
        <v>4992</v>
      </c>
      <c r="Y147" s="1273">
        <v>5</v>
      </c>
      <c r="Z147" s="213">
        <v>1.9</v>
      </c>
      <c r="AA147" s="102">
        <v>1</v>
      </c>
      <c r="AB147" s="194">
        <v>158080</v>
      </c>
      <c r="AC147" s="194">
        <v>0</v>
      </c>
      <c r="AD147" s="194"/>
      <c r="AE147" s="213">
        <f t="shared" si="19"/>
        <v>158080</v>
      </c>
      <c r="AF147" s="1273">
        <v>6</v>
      </c>
      <c r="AG147" s="213">
        <v>1.96</v>
      </c>
      <c r="AH147" s="102">
        <v>1</v>
      </c>
      <c r="AI147" s="194">
        <v>163072</v>
      </c>
      <c r="AJ147" s="194">
        <v>0</v>
      </c>
      <c r="AK147" s="194"/>
      <c r="AL147" s="213">
        <f t="shared" si="20"/>
        <v>163072</v>
      </c>
    </row>
    <row r="148" spans="1:38" s="5" customFormat="1">
      <c r="A148" s="194">
        <v>139</v>
      </c>
      <c r="B148" s="102" t="s">
        <v>4429</v>
      </c>
      <c r="C148" s="102" t="s">
        <v>5283</v>
      </c>
      <c r="D148" s="194" t="s">
        <v>5650</v>
      </c>
      <c r="E148" s="1116" t="s">
        <v>527</v>
      </c>
      <c r="F148" s="213" t="s">
        <v>990</v>
      </c>
      <c r="G148" s="1273">
        <v>7</v>
      </c>
      <c r="H148" s="213">
        <v>1.96</v>
      </c>
      <c r="I148" s="102">
        <v>1</v>
      </c>
      <c r="J148" s="194">
        <v>163072</v>
      </c>
      <c r="K148" s="194">
        <v>0</v>
      </c>
      <c r="L148" s="194"/>
      <c r="M148" s="213">
        <f t="shared" si="16"/>
        <v>163072</v>
      </c>
      <c r="N148" s="213">
        <v>1.96</v>
      </c>
      <c r="O148" s="102">
        <v>1</v>
      </c>
      <c r="P148" s="194">
        <v>163072</v>
      </c>
      <c r="Q148" s="194">
        <v>0</v>
      </c>
      <c r="R148" s="194"/>
      <c r="S148" s="213">
        <f t="shared" si="17"/>
        <v>163072</v>
      </c>
      <c r="T148" s="213">
        <f t="shared" si="15"/>
        <v>0</v>
      </c>
      <c r="U148" s="213">
        <f t="shared" si="15"/>
        <v>0</v>
      </c>
      <c r="V148" s="213">
        <f t="shared" si="15"/>
        <v>0</v>
      </c>
      <c r="W148" s="213">
        <f t="shared" si="15"/>
        <v>0</v>
      </c>
      <c r="X148" s="213">
        <f t="shared" si="18"/>
        <v>0</v>
      </c>
      <c r="Y148" s="1273">
        <v>8</v>
      </c>
      <c r="Z148" s="213">
        <v>2.02</v>
      </c>
      <c r="AA148" s="102">
        <v>1</v>
      </c>
      <c r="AB148" s="194">
        <v>168064</v>
      </c>
      <c r="AC148" s="194">
        <v>0</v>
      </c>
      <c r="AD148" s="194"/>
      <c r="AE148" s="213">
        <f t="shared" si="19"/>
        <v>168064</v>
      </c>
      <c r="AF148" s="1273">
        <v>9</v>
      </c>
      <c r="AG148" s="213">
        <v>2.02</v>
      </c>
      <c r="AH148" s="102">
        <v>1</v>
      </c>
      <c r="AI148" s="194">
        <v>168064</v>
      </c>
      <c r="AJ148" s="194">
        <v>0</v>
      </c>
      <c r="AK148" s="194"/>
      <c r="AL148" s="213">
        <f t="shared" si="20"/>
        <v>168064</v>
      </c>
    </row>
    <row r="149" spans="1:38" s="5" customFormat="1">
      <c r="A149" s="194">
        <v>140</v>
      </c>
      <c r="B149" s="102" t="s">
        <v>8335</v>
      </c>
      <c r="C149" s="102" t="s">
        <v>5283</v>
      </c>
      <c r="D149" s="194" t="s">
        <v>5665</v>
      </c>
      <c r="E149" s="1116" t="s">
        <v>527</v>
      </c>
      <c r="F149" s="213" t="s">
        <v>990</v>
      </c>
      <c r="G149" s="1273">
        <v>2</v>
      </c>
      <c r="H149" s="213">
        <v>1.79</v>
      </c>
      <c r="I149" s="102">
        <v>1</v>
      </c>
      <c r="J149" s="194">
        <v>148928</v>
      </c>
      <c r="K149" s="194">
        <v>0</v>
      </c>
      <c r="L149" s="194"/>
      <c r="M149" s="213">
        <f t="shared" si="16"/>
        <v>148928</v>
      </c>
      <c r="N149" s="213">
        <v>1.73</v>
      </c>
      <c r="O149" s="102">
        <v>1</v>
      </c>
      <c r="P149" s="194">
        <v>143936</v>
      </c>
      <c r="Q149" s="194">
        <v>0</v>
      </c>
      <c r="R149" s="194"/>
      <c r="S149" s="213">
        <f t="shared" si="17"/>
        <v>143936</v>
      </c>
      <c r="T149" s="213">
        <f t="shared" si="15"/>
        <v>0</v>
      </c>
      <c r="U149" s="213">
        <f t="shared" si="15"/>
        <v>4992</v>
      </c>
      <c r="V149" s="213">
        <f t="shared" si="15"/>
        <v>0</v>
      </c>
      <c r="W149" s="213">
        <f t="shared" si="15"/>
        <v>0</v>
      </c>
      <c r="X149" s="213">
        <f t="shared" si="18"/>
        <v>4992</v>
      </c>
      <c r="Y149" s="1273">
        <v>3</v>
      </c>
      <c r="Z149" s="213">
        <v>1.84</v>
      </c>
      <c r="AA149" s="102">
        <v>1</v>
      </c>
      <c r="AB149" s="194">
        <v>153088</v>
      </c>
      <c r="AC149" s="194">
        <v>0</v>
      </c>
      <c r="AD149" s="194"/>
      <c r="AE149" s="213">
        <f t="shared" si="19"/>
        <v>153088</v>
      </c>
      <c r="AF149" s="1273">
        <v>4</v>
      </c>
      <c r="AG149" s="213">
        <v>1.9</v>
      </c>
      <c r="AH149" s="102">
        <v>1</v>
      </c>
      <c r="AI149" s="194">
        <v>158080</v>
      </c>
      <c r="AJ149" s="194">
        <v>0</v>
      </c>
      <c r="AK149" s="194"/>
      <c r="AL149" s="213">
        <f t="shared" si="20"/>
        <v>158080</v>
      </c>
    </row>
    <row r="150" spans="1:38" s="5" customFormat="1">
      <c r="A150" s="194">
        <v>141</v>
      </c>
      <c r="B150" s="102" t="s">
        <v>4433</v>
      </c>
      <c r="C150" s="102" t="s">
        <v>5282</v>
      </c>
      <c r="D150" s="194" t="s">
        <v>5653</v>
      </c>
      <c r="E150" s="1116" t="s">
        <v>527</v>
      </c>
      <c r="F150" s="213" t="s">
        <v>990</v>
      </c>
      <c r="G150" s="1273">
        <v>5</v>
      </c>
      <c r="H150" s="213">
        <v>1.9</v>
      </c>
      <c r="I150" s="102">
        <v>1</v>
      </c>
      <c r="J150" s="194">
        <v>158080</v>
      </c>
      <c r="K150" s="194">
        <v>0</v>
      </c>
      <c r="L150" s="194"/>
      <c r="M150" s="213">
        <f t="shared" si="16"/>
        <v>158080</v>
      </c>
      <c r="N150" s="213">
        <v>1.9</v>
      </c>
      <c r="O150" s="102">
        <v>1</v>
      </c>
      <c r="P150" s="194">
        <v>158080</v>
      </c>
      <c r="Q150" s="194">
        <v>0</v>
      </c>
      <c r="R150" s="194"/>
      <c r="S150" s="213">
        <f t="shared" si="17"/>
        <v>158080</v>
      </c>
      <c r="T150" s="213">
        <f t="shared" si="15"/>
        <v>0</v>
      </c>
      <c r="U150" s="213">
        <f t="shared" si="15"/>
        <v>0</v>
      </c>
      <c r="V150" s="213">
        <f t="shared" si="15"/>
        <v>0</v>
      </c>
      <c r="W150" s="213">
        <f t="shared" si="15"/>
        <v>0</v>
      </c>
      <c r="X150" s="213">
        <f t="shared" si="18"/>
        <v>0</v>
      </c>
      <c r="Y150" s="1273">
        <v>6</v>
      </c>
      <c r="Z150" s="213">
        <v>1.96</v>
      </c>
      <c r="AA150" s="102">
        <v>1</v>
      </c>
      <c r="AB150" s="194">
        <v>163072</v>
      </c>
      <c r="AC150" s="194">
        <v>0</v>
      </c>
      <c r="AD150" s="194"/>
      <c r="AE150" s="213">
        <f t="shared" si="19"/>
        <v>163072</v>
      </c>
      <c r="AF150" s="1273">
        <v>7</v>
      </c>
      <c r="AG150" s="213">
        <v>1.96</v>
      </c>
      <c r="AH150" s="102">
        <v>1</v>
      </c>
      <c r="AI150" s="194">
        <v>163072</v>
      </c>
      <c r="AJ150" s="194">
        <v>0</v>
      </c>
      <c r="AK150" s="194"/>
      <c r="AL150" s="213">
        <f t="shared" si="20"/>
        <v>163072</v>
      </c>
    </row>
    <row r="151" spans="1:38" s="5" customFormat="1">
      <c r="A151" s="194">
        <v>142</v>
      </c>
      <c r="B151" s="102" t="s">
        <v>4430</v>
      </c>
      <c r="C151" s="102" t="s">
        <v>5282</v>
      </c>
      <c r="D151" s="194" t="s">
        <v>5641</v>
      </c>
      <c r="E151" s="1116" t="s">
        <v>527</v>
      </c>
      <c r="F151" s="213" t="s">
        <v>990</v>
      </c>
      <c r="G151" s="1273">
        <v>10</v>
      </c>
      <c r="H151" s="213">
        <v>2.08</v>
      </c>
      <c r="I151" s="102">
        <v>1</v>
      </c>
      <c r="J151" s="194">
        <v>173056</v>
      </c>
      <c r="K151" s="194">
        <v>0</v>
      </c>
      <c r="L151" s="194"/>
      <c r="M151" s="213">
        <f t="shared" si="16"/>
        <v>173056</v>
      </c>
      <c r="N151" s="213">
        <v>2.02</v>
      </c>
      <c r="O151" s="102">
        <v>1</v>
      </c>
      <c r="P151" s="194">
        <v>168064</v>
      </c>
      <c r="Q151" s="194">
        <v>0</v>
      </c>
      <c r="R151" s="194"/>
      <c r="S151" s="213">
        <f t="shared" si="17"/>
        <v>168064</v>
      </c>
      <c r="T151" s="213">
        <f t="shared" si="15"/>
        <v>0</v>
      </c>
      <c r="U151" s="213">
        <f t="shared" si="15"/>
        <v>4992</v>
      </c>
      <c r="V151" s="213">
        <f t="shared" si="15"/>
        <v>0</v>
      </c>
      <c r="W151" s="213">
        <f t="shared" si="15"/>
        <v>0</v>
      </c>
      <c r="X151" s="213">
        <f t="shared" si="18"/>
        <v>4992</v>
      </c>
      <c r="Y151" s="1273">
        <v>11</v>
      </c>
      <c r="Z151" s="213">
        <v>2.08</v>
      </c>
      <c r="AA151" s="102">
        <v>1</v>
      </c>
      <c r="AB151" s="194">
        <v>173056</v>
      </c>
      <c r="AC151" s="194">
        <v>0</v>
      </c>
      <c r="AD151" s="194"/>
      <c r="AE151" s="213">
        <f t="shared" si="19"/>
        <v>173056</v>
      </c>
      <c r="AF151" s="1273">
        <v>12</v>
      </c>
      <c r="AG151" s="213">
        <v>2.08</v>
      </c>
      <c r="AH151" s="102">
        <v>1</v>
      </c>
      <c r="AI151" s="194">
        <v>173056</v>
      </c>
      <c r="AJ151" s="194">
        <v>0</v>
      </c>
      <c r="AK151" s="194"/>
      <c r="AL151" s="213">
        <f t="shared" si="20"/>
        <v>173056</v>
      </c>
    </row>
    <row r="152" spans="1:38" s="5" customFormat="1">
      <c r="A152" s="194">
        <v>143</v>
      </c>
      <c r="B152" s="102" t="s">
        <v>4431</v>
      </c>
      <c r="C152" s="102" t="s">
        <v>5283</v>
      </c>
      <c r="D152" s="194" t="s">
        <v>5650</v>
      </c>
      <c r="E152" s="1116" t="s">
        <v>527</v>
      </c>
      <c r="F152" s="213" t="s">
        <v>990</v>
      </c>
      <c r="G152" s="1273">
        <v>14</v>
      </c>
      <c r="H152" s="213">
        <v>2.14</v>
      </c>
      <c r="I152" s="102">
        <v>1</v>
      </c>
      <c r="J152" s="194">
        <v>178048</v>
      </c>
      <c r="K152" s="194">
        <v>0</v>
      </c>
      <c r="L152" s="194"/>
      <c r="M152" s="213">
        <f t="shared" si="16"/>
        <v>178048</v>
      </c>
      <c r="N152" s="213">
        <v>2.14</v>
      </c>
      <c r="O152" s="102">
        <v>1</v>
      </c>
      <c r="P152" s="194">
        <v>178048</v>
      </c>
      <c r="Q152" s="194">
        <v>0</v>
      </c>
      <c r="R152" s="194"/>
      <c r="S152" s="213">
        <f t="shared" si="17"/>
        <v>178048</v>
      </c>
      <c r="T152" s="213">
        <f t="shared" si="15"/>
        <v>0</v>
      </c>
      <c r="U152" s="213">
        <f t="shared" si="15"/>
        <v>0</v>
      </c>
      <c r="V152" s="213">
        <f t="shared" si="15"/>
        <v>0</v>
      </c>
      <c r="W152" s="213">
        <f t="shared" si="15"/>
        <v>0</v>
      </c>
      <c r="X152" s="213">
        <f t="shared" si="18"/>
        <v>0</v>
      </c>
      <c r="Y152" s="1273">
        <v>15</v>
      </c>
      <c r="Z152" s="213">
        <v>2.14</v>
      </c>
      <c r="AA152" s="102">
        <v>1</v>
      </c>
      <c r="AB152" s="194">
        <v>178048</v>
      </c>
      <c r="AC152" s="194">
        <v>0</v>
      </c>
      <c r="AD152" s="194"/>
      <c r="AE152" s="213">
        <f t="shared" si="19"/>
        <v>178048</v>
      </c>
      <c r="AF152" s="1273">
        <v>16</v>
      </c>
      <c r="AG152" s="213">
        <v>2.21</v>
      </c>
      <c r="AH152" s="102">
        <v>1</v>
      </c>
      <c r="AI152" s="194">
        <v>183872</v>
      </c>
      <c r="AJ152" s="194">
        <v>0</v>
      </c>
      <c r="AK152" s="194"/>
      <c r="AL152" s="213">
        <f t="shared" si="20"/>
        <v>183872</v>
      </c>
    </row>
    <row r="153" spans="1:38" s="5" customFormat="1">
      <c r="A153" s="194">
        <v>144</v>
      </c>
      <c r="B153" s="102" t="s">
        <v>5670</v>
      </c>
      <c r="C153" s="102" t="s">
        <v>5283</v>
      </c>
      <c r="D153" s="194" t="s">
        <v>5644</v>
      </c>
      <c r="E153" s="1116" t="s">
        <v>527</v>
      </c>
      <c r="F153" s="213" t="s">
        <v>990</v>
      </c>
      <c r="G153" s="1273">
        <v>4</v>
      </c>
      <c r="H153" s="213">
        <v>1.9</v>
      </c>
      <c r="I153" s="102">
        <v>1</v>
      </c>
      <c r="J153" s="194">
        <v>158080</v>
      </c>
      <c r="K153" s="194">
        <v>0</v>
      </c>
      <c r="L153" s="194"/>
      <c r="M153" s="213">
        <f t="shared" si="16"/>
        <v>158080</v>
      </c>
      <c r="N153" s="213">
        <v>1.84</v>
      </c>
      <c r="O153" s="102">
        <v>1</v>
      </c>
      <c r="P153" s="194">
        <v>153088</v>
      </c>
      <c r="Q153" s="194">
        <v>0</v>
      </c>
      <c r="R153" s="194"/>
      <c r="S153" s="213">
        <f t="shared" si="17"/>
        <v>153088</v>
      </c>
      <c r="T153" s="213">
        <f t="shared" si="15"/>
        <v>0</v>
      </c>
      <c r="U153" s="213">
        <f t="shared" si="15"/>
        <v>4992</v>
      </c>
      <c r="V153" s="213">
        <f t="shared" si="15"/>
        <v>0</v>
      </c>
      <c r="W153" s="213">
        <f t="shared" si="15"/>
        <v>0</v>
      </c>
      <c r="X153" s="213">
        <f t="shared" si="18"/>
        <v>4992</v>
      </c>
      <c r="Y153" s="1273">
        <v>5</v>
      </c>
      <c r="Z153" s="213">
        <v>1.9</v>
      </c>
      <c r="AA153" s="102">
        <v>1</v>
      </c>
      <c r="AB153" s="194">
        <v>158080</v>
      </c>
      <c r="AC153" s="194">
        <v>0</v>
      </c>
      <c r="AD153" s="194"/>
      <c r="AE153" s="213">
        <f t="shared" si="19"/>
        <v>158080</v>
      </c>
      <c r="AF153" s="1273">
        <v>6</v>
      </c>
      <c r="AG153" s="213">
        <v>1.96</v>
      </c>
      <c r="AH153" s="102">
        <v>1</v>
      </c>
      <c r="AI153" s="194">
        <v>163072</v>
      </c>
      <c r="AJ153" s="194">
        <v>0</v>
      </c>
      <c r="AK153" s="194"/>
      <c r="AL153" s="213">
        <f t="shared" si="20"/>
        <v>163072</v>
      </c>
    </row>
    <row r="154" spans="1:38" s="5" customFormat="1">
      <c r="A154" s="194">
        <v>145</v>
      </c>
      <c r="B154" s="102" t="s">
        <v>5671</v>
      </c>
      <c r="C154" s="102" t="s">
        <v>5283</v>
      </c>
      <c r="D154" s="194" t="s">
        <v>5639</v>
      </c>
      <c r="E154" s="1116" t="s">
        <v>527</v>
      </c>
      <c r="F154" s="213" t="s">
        <v>990</v>
      </c>
      <c r="G154" s="1273">
        <v>4</v>
      </c>
      <c r="H154" s="213">
        <v>1.9</v>
      </c>
      <c r="I154" s="102">
        <v>1</v>
      </c>
      <c r="J154" s="194">
        <v>158080</v>
      </c>
      <c r="K154" s="194">
        <v>0</v>
      </c>
      <c r="L154" s="194"/>
      <c r="M154" s="213">
        <f t="shared" si="16"/>
        <v>158080</v>
      </c>
      <c r="N154" s="213">
        <v>1.84</v>
      </c>
      <c r="O154" s="102">
        <v>1</v>
      </c>
      <c r="P154" s="194">
        <v>153088</v>
      </c>
      <c r="Q154" s="194">
        <v>0</v>
      </c>
      <c r="R154" s="194"/>
      <c r="S154" s="213">
        <f t="shared" si="17"/>
        <v>153088</v>
      </c>
      <c r="T154" s="213">
        <f t="shared" si="15"/>
        <v>0</v>
      </c>
      <c r="U154" s="213">
        <f t="shared" si="15"/>
        <v>4992</v>
      </c>
      <c r="V154" s="213">
        <f t="shared" si="15"/>
        <v>0</v>
      </c>
      <c r="W154" s="213">
        <f t="shared" si="15"/>
        <v>0</v>
      </c>
      <c r="X154" s="213">
        <f t="shared" si="18"/>
        <v>4992</v>
      </c>
      <c r="Y154" s="1273">
        <v>5</v>
      </c>
      <c r="Z154" s="213">
        <v>1.9</v>
      </c>
      <c r="AA154" s="102">
        <v>1</v>
      </c>
      <c r="AB154" s="194">
        <v>158080</v>
      </c>
      <c r="AC154" s="194">
        <v>0</v>
      </c>
      <c r="AD154" s="194"/>
      <c r="AE154" s="213">
        <f t="shared" si="19"/>
        <v>158080</v>
      </c>
      <c r="AF154" s="1273">
        <v>6</v>
      </c>
      <c r="AG154" s="213">
        <v>1.96</v>
      </c>
      <c r="AH154" s="102">
        <v>1</v>
      </c>
      <c r="AI154" s="194">
        <v>163072</v>
      </c>
      <c r="AJ154" s="194">
        <v>0</v>
      </c>
      <c r="AK154" s="194"/>
      <c r="AL154" s="213">
        <f t="shared" si="20"/>
        <v>163072</v>
      </c>
    </row>
    <row r="155" spans="1:38" s="5" customFormat="1">
      <c r="A155" s="194">
        <v>146</v>
      </c>
      <c r="B155" s="102" t="s">
        <v>6975</v>
      </c>
      <c r="C155" s="102" t="s">
        <v>5282</v>
      </c>
      <c r="D155" s="194" t="s">
        <v>5652</v>
      </c>
      <c r="E155" s="1116" t="s">
        <v>527</v>
      </c>
      <c r="F155" s="213" t="s">
        <v>990</v>
      </c>
      <c r="G155" s="1273">
        <v>2</v>
      </c>
      <c r="H155" s="213">
        <v>1.79</v>
      </c>
      <c r="I155" s="102">
        <v>1</v>
      </c>
      <c r="J155" s="194">
        <v>148928</v>
      </c>
      <c r="K155" s="194">
        <v>0</v>
      </c>
      <c r="L155" s="194"/>
      <c r="M155" s="213">
        <f t="shared" si="16"/>
        <v>148928</v>
      </c>
      <c r="N155" s="213">
        <v>1.73</v>
      </c>
      <c r="O155" s="102">
        <v>1</v>
      </c>
      <c r="P155" s="194">
        <v>143936</v>
      </c>
      <c r="Q155" s="194">
        <v>0</v>
      </c>
      <c r="R155" s="194"/>
      <c r="S155" s="213">
        <f t="shared" si="17"/>
        <v>143936</v>
      </c>
      <c r="T155" s="213">
        <f t="shared" si="15"/>
        <v>0</v>
      </c>
      <c r="U155" s="213">
        <f t="shared" si="15"/>
        <v>4992</v>
      </c>
      <c r="V155" s="213">
        <f t="shared" si="15"/>
        <v>0</v>
      </c>
      <c r="W155" s="213">
        <f t="shared" si="15"/>
        <v>0</v>
      </c>
      <c r="X155" s="213">
        <f t="shared" si="18"/>
        <v>4992</v>
      </c>
      <c r="Y155" s="1273">
        <v>3</v>
      </c>
      <c r="Z155" s="213">
        <v>1.84</v>
      </c>
      <c r="AA155" s="102">
        <v>1</v>
      </c>
      <c r="AB155" s="194">
        <v>153088</v>
      </c>
      <c r="AC155" s="194">
        <v>0</v>
      </c>
      <c r="AD155" s="194"/>
      <c r="AE155" s="213">
        <f t="shared" si="19"/>
        <v>153088</v>
      </c>
      <c r="AF155" s="1273">
        <v>4</v>
      </c>
      <c r="AG155" s="213">
        <v>1.9</v>
      </c>
      <c r="AH155" s="102">
        <v>1</v>
      </c>
      <c r="AI155" s="194">
        <v>158080</v>
      </c>
      <c r="AJ155" s="194">
        <v>0</v>
      </c>
      <c r="AK155" s="194"/>
      <c r="AL155" s="213">
        <f t="shared" si="20"/>
        <v>158080</v>
      </c>
    </row>
    <row r="156" spans="1:38" s="5" customFormat="1">
      <c r="A156" s="194">
        <v>147</v>
      </c>
      <c r="B156" s="102" t="s">
        <v>5672</v>
      </c>
      <c r="C156" s="102" t="s">
        <v>5283</v>
      </c>
      <c r="D156" s="194" t="s">
        <v>5634</v>
      </c>
      <c r="E156" s="1116" t="s">
        <v>527</v>
      </c>
      <c r="F156" s="213" t="s">
        <v>990</v>
      </c>
      <c r="G156" s="1273">
        <v>4</v>
      </c>
      <c r="H156" s="213">
        <v>1.9</v>
      </c>
      <c r="I156" s="102">
        <v>1</v>
      </c>
      <c r="J156" s="194">
        <v>158080</v>
      </c>
      <c r="K156" s="194">
        <v>0</v>
      </c>
      <c r="L156" s="194"/>
      <c r="M156" s="213">
        <f t="shared" si="16"/>
        <v>158080</v>
      </c>
      <c r="N156" s="213">
        <v>1.84</v>
      </c>
      <c r="O156" s="102">
        <v>1</v>
      </c>
      <c r="P156" s="194">
        <v>153088</v>
      </c>
      <c r="Q156" s="194">
        <v>0</v>
      </c>
      <c r="R156" s="194"/>
      <c r="S156" s="213">
        <f t="shared" si="17"/>
        <v>153088</v>
      </c>
      <c r="T156" s="213">
        <f t="shared" si="15"/>
        <v>0</v>
      </c>
      <c r="U156" s="213">
        <f t="shared" si="15"/>
        <v>4992</v>
      </c>
      <c r="V156" s="213">
        <f t="shared" si="15"/>
        <v>0</v>
      </c>
      <c r="W156" s="213">
        <f t="shared" si="15"/>
        <v>0</v>
      </c>
      <c r="X156" s="213">
        <f t="shared" si="18"/>
        <v>4992</v>
      </c>
      <c r="Y156" s="1273">
        <v>5</v>
      </c>
      <c r="Z156" s="213">
        <v>1.9</v>
      </c>
      <c r="AA156" s="102">
        <v>1</v>
      </c>
      <c r="AB156" s="194">
        <v>158080</v>
      </c>
      <c r="AC156" s="194">
        <v>0</v>
      </c>
      <c r="AD156" s="194"/>
      <c r="AE156" s="213">
        <f t="shared" si="19"/>
        <v>158080</v>
      </c>
      <c r="AF156" s="1273">
        <v>6</v>
      </c>
      <c r="AG156" s="213">
        <v>1.96</v>
      </c>
      <c r="AH156" s="102">
        <v>1</v>
      </c>
      <c r="AI156" s="194">
        <v>163072</v>
      </c>
      <c r="AJ156" s="194">
        <v>0</v>
      </c>
      <c r="AK156" s="194"/>
      <c r="AL156" s="213">
        <f t="shared" si="20"/>
        <v>163072</v>
      </c>
    </row>
    <row r="157" spans="1:38" s="5" customFormat="1">
      <c r="A157" s="194">
        <v>148</v>
      </c>
      <c r="B157" s="102" t="s">
        <v>6976</v>
      </c>
      <c r="C157" s="102" t="s">
        <v>5283</v>
      </c>
      <c r="D157" s="194" t="s">
        <v>5691</v>
      </c>
      <c r="E157" s="1116" t="s">
        <v>527</v>
      </c>
      <c r="F157" s="213" t="s">
        <v>990</v>
      </c>
      <c r="G157" s="1273">
        <v>3</v>
      </c>
      <c r="H157" s="213">
        <v>1.84</v>
      </c>
      <c r="I157" s="102">
        <v>1</v>
      </c>
      <c r="J157" s="194">
        <v>153088</v>
      </c>
      <c r="K157" s="194">
        <v>0</v>
      </c>
      <c r="L157" s="194"/>
      <c r="M157" s="213">
        <f t="shared" si="16"/>
        <v>153088</v>
      </c>
      <c r="N157" s="213">
        <v>1.79</v>
      </c>
      <c r="O157" s="102">
        <v>1</v>
      </c>
      <c r="P157" s="194">
        <v>148928</v>
      </c>
      <c r="Q157" s="194">
        <v>0</v>
      </c>
      <c r="R157" s="194"/>
      <c r="S157" s="213">
        <f t="shared" si="17"/>
        <v>148928</v>
      </c>
      <c r="T157" s="213">
        <f t="shared" si="15"/>
        <v>0</v>
      </c>
      <c r="U157" s="213">
        <f t="shared" si="15"/>
        <v>4160</v>
      </c>
      <c r="V157" s="213">
        <f t="shared" si="15"/>
        <v>0</v>
      </c>
      <c r="W157" s="213">
        <f t="shared" si="15"/>
        <v>0</v>
      </c>
      <c r="X157" s="213">
        <f t="shared" si="18"/>
        <v>4160</v>
      </c>
      <c r="Y157" s="1273">
        <v>4</v>
      </c>
      <c r="Z157" s="213">
        <v>1.9</v>
      </c>
      <c r="AA157" s="102">
        <v>1</v>
      </c>
      <c r="AB157" s="194">
        <v>158080</v>
      </c>
      <c r="AC157" s="194">
        <v>0</v>
      </c>
      <c r="AD157" s="194"/>
      <c r="AE157" s="213">
        <f t="shared" si="19"/>
        <v>158080</v>
      </c>
      <c r="AF157" s="1273">
        <v>5</v>
      </c>
      <c r="AG157" s="213">
        <v>1.9</v>
      </c>
      <c r="AH157" s="102">
        <v>1</v>
      </c>
      <c r="AI157" s="194">
        <v>158080</v>
      </c>
      <c r="AJ157" s="194">
        <v>0</v>
      </c>
      <c r="AK157" s="194"/>
      <c r="AL157" s="213">
        <f t="shared" si="20"/>
        <v>158080</v>
      </c>
    </row>
    <row r="158" spans="1:38" s="5" customFormat="1">
      <c r="A158" s="194">
        <v>149</v>
      </c>
      <c r="B158" s="102" t="s">
        <v>8336</v>
      </c>
      <c r="C158" s="102" t="s">
        <v>5283</v>
      </c>
      <c r="D158" s="194" t="s">
        <v>5647</v>
      </c>
      <c r="E158" s="1116" t="s">
        <v>527</v>
      </c>
      <c r="F158" s="213" t="s">
        <v>990</v>
      </c>
      <c r="G158" s="1273">
        <v>2</v>
      </c>
      <c r="H158" s="213">
        <v>1.79</v>
      </c>
      <c r="I158" s="102">
        <v>1</v>
      </c>
      <c r="J158" s="194">
        <v>148928</v>
      </c>
      <c r="K158" s="194">
        <v>0</v>
      </c>
      <c r="L158" s="194"/>
      <c r="M158" s="213">
        <f t="shared" si="16"/>
        <v>148928</v>
      </c>
      <c r="N158" s="213">
        <v>1.73</v>
      </c>
      <c r="O158" s="102">
        <v>1</v>
      </c>
      <c r="P158" s="194">
        <v>143936</v>
      </c>
      <c r="Q158" s="194">
        <v>0</v>
      </c>
      <c r="R158" s="194"/>
      <c r="S158" s="213">
        <f t="shared" si="17"/>
        <v>143936</v>
      </c>
      <c r="T158" s="213">
        <f t="shared" si="15"/>
        <v>0</v>
      </c>
      <c r="U158" s="213">
        <f t="shared" si="15"/>
        <v>4992</v>
      </c>
      <c r="V158" s="213">
        <f t="shared" si="15"/>
        <v>0</v>
      </c>
      <c r="W158" s="213">
        <f t="shared" si="15"/>
        <v>0</v>
      </c>
      <c r="X158" s="213">
        <f t="shared" si="18"/>
        <v>4992</v>
      </c>
      <c r="Y158" s="1273">
        <v>3</v>
      </c>
      <c r="Z158" s="213">
        <v>1.84</v>
      </c>
      <c r="AA158" s="102">
        <v>1</v>
      </c>
      <c r="AB158" s="194">
        <v>153088</v>
      </c>
      <c r="AC158" s="194">
        <v>0</v>
      </c>
      <c r="AD158" s="194"/>
      <c r="AE158" s="213">
        <f t="shared" si="19"/>
        <v>153088</v>
      </c>
      <c r="AF158" s="1273">
        <v>4</v>
      </c>
      <c r="AG158" s="213">
        <v>1.9</v>
      </c>
      <c r="AH158" s="102">
        <v>1</v>
      </c>
      <c r="AI158" s="194">
        <v>158080</v>
      </c>
      <c r="AJ158" s="194">
        <v>0</v>
      </c>
      <c r="AK158" s="194"/>
      <c r="AL158" s="213">
        <f t="shared" si="20"/>
        <v>158080</v>
      </c>
    </row>
    <row r="159" spans="1:38" s="5" customFormat="1">
      <c r="A159" s="194">
        <v>150</v>
      </c>
      <c r="B159" s="102" t="s">
        <v>5686</v>
      </c>
      <c r="C159" s="102" t="s">
        <v>5283</v>
      </c>
      <c r="D159" s="194" t="s">
        <v>5675</v>
      </c>
      <c r="E159" s="1116" t="s">
        <v>527</v>
      </c>
      <c r="F159" s="213" t="s">
        <v>990</v>
      </c>
      <c r="G159" s="1273">
        <v>4</v>
      </c>
      <c r="H159" s="213">
        <v>1.9</v>
      </c>
      <c r="I159" s="102">
        <v>1</v>
      </c>
      <c r="J159" s="194">
        <v>158080</v>
      </c>
      <c r="K159" s="194">
        <v>0</v>
      </c>
      <c r="L159" s="194"/>
      <c r="M159" s="213">
        <f t="shared" si="16"/>
        <v>158080</v>
      </c>
      <c r="N159" s="213">
        <v>1.84</v>
      </c>
      <c r="O159" s="102">
        <v>1</v>
      </c>
      <c r="P159" s="194">
        <v>153088</v>
      </c>
      <c r="Q159" s="194">
        <v>0</v>
      </c>
      <c r="R159" s="194"/>
      <c r="S159" s="213">
        <f t="shared" si="17"/>
        <v>153088</v>
      </c>
      <c r="T159" s="213">
        <f t="shared" si="15"/>
        <v>0</v>
      </c>
      <c r="U159" s="213">
        <f t="shared" si="15"/>
        <v>4992</v>
      </c>
      <c r="V159" s="213">
        <f t="shared" si="15"/>
        <v>0</v>
      </c>
      <c r="W159" s="213">
        <f t="shared" si="15"/>
        <v>0</v>
      </c>
      <c r="X159" s="213">
        <f t="shared" si="18"/>
        <v>4992</v>
      </c>
      <c r="Y159" s="1273">
        <v>5</v>
      </c>
      <c r="Z159" s="213">
        <v>1.9</v>
      </c>
      <c r="AA159" s="102">
        <v>1</v>
      </c>
      <c r="AB159" s="194">
        <v>158080</v>
      </c>
      <c r="AC159" s="194">
        <v>0</v>
      </c>
      <c r="AD159" s="194"/>
      <c r="AE159" s="213">
        <f t="shared" si="19"/>
        <v>158080</v>
      </c>
      <c r="AF159" s="1273">
        <v>6</v>
      </c>
      <c r="AG159" s="213">
        <v>1.96</v>
      </c>
      <c r="AH159" s="102">
        <v>1</v>
      </c>
      <c r="AI159" s="194">
        <v>163072</v>
      </c>
      <c r="AJ159" s="194">
        <v>0</v>
      </c>
      <c r="AK159" s="194"/>
      <c r="AL159" s="213">
        <f t="shared" si="20"/>
        <v>163072</v>
      </c>
    </row>
    <row r="160" spans="1:38" s="5" customFormat="1">
      <c r="A160" s="194">
        <v>151</v>
      </c>
      <c r="B160" s="102" t="s">
        <v>8337</v>
      </c>
      <c r="C160" s="102" t="s">
        <v>5283</v>
      </c>
      <c r="D160" s="194" t="s">
        <v>5634</v>
      </c>
      <c r="E160" s="1116" t="s">
        <v>527</v>
      </c>
      <c r="F160" s="213" t="s">
        <v>990</v>
      </c>
      <c r="G160" s="1273">
        <v>2</v>
      </c>
      <c r="H160" s="213">
        <v>1.79</v>
      </c>
      <c r="I160" s="102">
        <v>1</v>
      </c>
      <c r="J160" s="194">
        <v>148928</v>
      </c>
      <c r="K160" s="194">
        <v>0</v>
      </c>
      <c r="L160" s="194"/>
      <c r="M160" s="213">
        <f t="shared" si="16"/>
        <v>148928</v>
      </c>
      <c r="N160" s="213">
        <v>1.73</v>
      </c>
      <c r="O160" s="102">
        <v>1</v>
      </c>
      <c r="P160" s="194">
        <v>143936</v>
      </c>
      <c r="Q160" s="194">
        <v>0</v>
      </c>
      <c r="R160" s="194"/>
      <c r="S160" s="213">
        <f t="shared" si="17"/>
        <v>143936</v>
      </c>
      <c r="T160" s="213">
        <f t="shared" si="15"/>
        <v>0</v>
      </c>
      <c r="U160" s="213">
        <f t="shared" si="15"/>
        <v>4992</v>
      </c>
      <c r="V160" s="213">
        <f t="shared" si="15"/>
        <v>0</v>
      </c>
      <c r="W160" s="213">
        <f t="shared" si="15"/>
        <v>0</v>
      </c>
      <c r="X160" s="213">
        <f t="shared" si="18"/>
        <v>4992</v>
      </c>
      <c r="Y160" s="1273">
        <v>3</v>
      </c>
      <c r="Z160" s="213">
        <v>1.84</v>
      </c>
      <c r="AA160" s="102">
        <v>1</v>
      </c>
      <c r="AB160" s="194">
        <v>153088</v>
      </c>
      <c r="AC160" s="194">
        <v>0</v>
      </c>
      <c r="AD160" s="194"/>
      <c r="AE160" s="213">
        <f t="shared" si="19"/>
        <v>153088</v>
      </c>
      <c r="AF160" s="1273">
        <v>4</v>
      </c>
      <c r="AG160" s="213">
        <v>1.9</v>
      </c>
      <c r="AH160" s="102">
        <v>1</v>
      </c>
      <c r="AI160" s="194">
        <v>158080</v>
      </c>
      <c r="AJ160" s="194">
        <v>0</v>
      </c>
      <c r="AK160" s="194"/>
      <c r="AL160" s="213">
        <f t="shared" si="20"/>
        <v>158080</v>
      </c>
    </row>
    <row r="161" spans="1:38" s="5" customFormat="1">
      <c r="A161" s="194">
        <v>152</v>
      </c>
      <c r="B161" s="102" t="s">
        <v>6977</v>
      </c>
      <c r="C161" s="102" t="s">
        <v>5282</v>
      </c>
      <c r="D161" s="194" t="s">
        <v>5636</v>
      </c>
      <c r="E161" s="1116" t="s">
        <v>527</v>
      </c>
      <c r="F161" s="213" t="s">
        <v>990</v>
      </c>
      <c r="G161" s="1273">
        <v>3</v>
      </c>
      <c r="H161" s="213">
        <v>1.84</v>
      </c>
      <c r="I161" s="102">
        <v>1</v>
      </c>
      <c r="J161" s="194">
        <v>153088</v>
      </c>
      <c r="K161" s="194">
        <v>0</v>
      </c>
      <c r="L161" s="194"/>
      <c r="M161" s="213">
        <f t="shared" si="16"/>
        <v>153088</v>
      </c>
      <c r="N161" s="213">
        <v>1.79</v>
      </c>
      <c r="O161" s="102">
        <v>1</v>
      </c>
      <c r="P161" s="194">
        <v>148928</v>
      </c>
      <c r="Q161" s="194">
        <v>0</v>
      </c>
      <c r="R161" s="194"/>
      <c r="S161" s="213">
        <f t="shared" si="17"/>
        <v>148928</v>
      </c>
      <c r="T161" s="213">
        <f t="shared" si="15"/>
        <v>0</v>
      </c>
      <c r="U161" s="213">
        <f t="shared" si="15"/>
        <v>4160</v>
      </c>
      <c r="V161" s="213">
        <f t="shared" si="15"/>
        <v>0</v>
      </c>
      <c r="W161" s="213">
        <f t="shared" si="15"/>
        <v>0</v>
      </c>
      <c r="X161" s="213">
        <f t="shared" si="18"/>
        <v>4160</v>
      </c>
      <c r="Y161" s="1273">
        <v>4</v>
      </c>
      <c r="Z161" s="213">
        <v>1.9</v>
      </c>
      <c r="AA161" s="102">
        <v>1</v>
      </c>
      <c r="AB161" s="194">
        <v>158080</v>
      </c>
      <c r="AC161" s="194">
        <v>0</v>
      </c>
      <c r="AD161" s="194"/>
      <c r="AE161" s="213">
        <f t="shared" si="19"/>
        <v>158080</v>
      </c>
      <c r="AF161" s="1273">
        <v>5</v>
      </c>
      <c r="AG161" s="213">
        <v>1.9</v>
      </c>
      <c r="AH161" s="102">
        <v>1</v>
      </c>
      <c r="AI161" s="194">
        <v>158080</v>
      </c>
      <c r="AJ161" s="194">
        <v>0</v>
      </c>
      <c r="AK161" s="194"/>
      <c r="AL161" s="213">
        <f t="shared" si="20"/>
        <v>158080</v>
      </c>
    </row>
    <row r="162" spans="1:38" s="5" customFormat="1">
      <c r="A162" s="194">
        <v>153</v>
      </c>
      <c r="B162" s="102" t="s">
        <v>6978</v>
      </c>
      <c r="C162" s="102" t="s">
        <v>5282</v>
      </c>
      <c r="D162" s="194" t="s">
        <v>6974</v>
      </c>
      <c r="E162" s="1116" t="s">
        <v>527</v>
      </c>
      <c r="F162" s="213" t="s">
        <v>990</v>
      </c>
      <c r="G162" s="1273">
        <v>3</v>
      </c>
      <c r="H162" s="213">
        <v>1.84</v>
      </c>
      <c r="I162" s="102">
        <v>1</v>
      </c>
      <c r="J162" s="194">
        <v>153088</v>
      </c>
      <c r="K162" s="194">
        <v>0</v>
      </c>
      <c r="L162" s="194"/>
      <c r="M162" s="213">
        <f t="shared" si="16"/>
        <v>153088</v>
      </c>
      <c r="N162" s="213">
        <v>1.79</v>
      </c>
      <c r="O162" s="102">
        <v>1</v>
      </c>
      <c r="P162" s="194">
        <v>148928</v>
      </c>
      <c r="Q162" s="194">
        <v>0</v>
      </c>
      <c r="R162" s="194"/>
      <c r="S162" s="213">
        <f t="shared" si="17"/>
        <v>148928</v>
      </c>
      <c r="T162" s="213">
        <f t="shared" ref="T162:W209" si="21">I162-O162</f>
        <v>0</v>
      </c>
      <c r="U162" s="213">
        <f t="shared" si="21"/>
        <v>4160</v>
      </c>
      <c r="V162" s="213">
        <f t="shared" si="21"/>
        <v>0</v>
      </c>
      <c r="W162" s="213">
        <f t="shared" si="21"/>
        <v>0</v>
      </c>
      <c r="X162" s="213">
        <f t="shared" si="18"/>
        <v>4160</v>
      </c>
      <c r="Y162" s="1273">
        <v>4</v>
      </c>
      <c r="Z162" s="213">
        <v>1.9</v>
      </c>
      <c r="AA162" s="102">
        <v>1</v>
      </c>
      <c r="AB162" s="194">
        <v>158080</v>
      </c>
      <c r="AC162" s="194">
        <v>0</v>
      </c>
      <c r="AD162" s="194"/>
      <c r="AE162" s="213">
        <f t="shared" si="19"/>
        <v>158080</v>
      </c>
      <c r="AF162" s="1273">
        <v>5</v>
      </c>
      <c r="AG162" s="213">
        <v>1.9</v>
      </c>
      <c r="AH162" s="102">
        <v>1</v>
      </c>
      <c r="AI162" s="194">
        <v>158080</v>
      </c>
      <c r="AJ162" s="194">
        <v>0</v>
      </c>
      <c r="AK162" s="194"/>
      <c r="AL162" s="213">
        <f t="shared" si="20"/>
        <v>158080</v>
      </c>
    </row>
    <row r="163" spans="1:38" s="5" customFormat="1">
      <c r="A163" s="194">
        <v>154</v>
      </c>
      <c r="B163" s="102" t="s">
        <v>6979</v>
      </c>
      <c r="C163" s="102" t="s">
        <v>5283</v>
      </c>
      <c r="D163" s="194" t="s">
        <v>5652</v>
      </c>
      <c r="E163" s="1116" t="s">
        <v>527</v>
      </c>
      <c r="F163" s="213" t="s">
        <v>990</v>
      </c>
      <c r="G163" s="1273">
        <v>3</v>
      </c>
      <c r="H163" s="213">
        <v>1.84</v>
      </c>
      <c r="I163" s="102">
        <v>1</v>
      </c>
      <c r="J163" s="194">
        <v>153088</v>
      </c>
      <c r="K163" s="194">
        <v>0</v>
      </c>
      <c r="L163" s="194"/>
      <c r="M163" s="213">
        <f t="shared" si="16"/>
        <v>153088</v>
      </c>
      <c r="N163" s="213">
        <v>1.79</v>
      </c>
      <c r="O163" s="102">
        <v>1</v>
      </c>
      <c r="P163" s="194">
        <v>148928</v>
      </c>
      <c r="Q163" s="194">
        <v>0</v>
      </c>
      <c r="R163" s="194"/>
      <c r="S163" s="213">
        <f t="shared" si="17"/>
        <v>148928</v>
      </c>
      <c r="T163" s="213">
        <f t="shared" si="21"/>
        <v>0</v>
      </c>
      <c r="U163" s="213">
        <f t="shared" si="21"/>
        <v>4160</v>
      </c>
      <c r="V163" s="213">
        <f t="shared" si="21"/>
        <v>0</v>
      </c>
      <c r="W163" s="213">
        <f t="shared" si="21"/>
        <v>0</v>
      </c>
      <c r="X163" s="213">
        <f t="shared" si="18"/>
        <v>4160</v>
      </c>
      <c r="Y163" s="1273">
        <v>4</v>
      </c>
      <c r="Z163" s="213">
        <v>1.9</v>
      </c>
      <c r="AA163" s="102">
        <v>1</v>
      </c>
      <c r="AB163" s="194">
        <v>158080</v>
      </c>
      <c r="AC163" s="194">
        <v>0</v>
      </c>
      <c r="AD163" s="194"/>
      <c r="AE163" s="213">
        <f t="shared" si="19"/>
        <v>158080</v>
      </c>
      <c r="AF163" s="1273">
        <v>5</v>
      </c>
      <c r="AG163" s="213">
        <v>1.9</v>
      </c>
      <c r="AH163" s="102">
        <v>1</v>
      </c>
      <c r="AI163" s="194">
        <v>158080</v>
      </c>
      <c r="AJ163" s="194">
        <v>0</v>
      </c>
      <c r="AK163" s="194"/>
      <c r="AL163" s="213">
        <f t="shared" si="20"/>
        <v>158080</v>
      </c>
    </row>
    <row r="164" spans="1:38" s="5" customFormat="1">
      <c r="A164" s="194">
        <v>155</v>
      </c>
      <c r="B164" s="102" t="s">
        <v>8338</v>
      </c>
      <c r="C164" s="102" t="s">
        <v>5283</v>
      </c>
      <c r="D164" s="194" t="s">
        <v>5655</v>
      </c>
      <c r="E164" s="1116" t="s">
        <v>527</v>
      </c>
      <c r="F164" s="213" t="s">
        <v>990</v>
      </c>
      <c r="G164" s="1273">
        <v>2</v>
      </c>
      <c r="H164" s="213">
        <v>1.79</v>
      </c>
      <c r="I164" s="102">
        <v>1</v>
      </c>
      <c r="J164" s="194">
        <v>148928</v>
      </c>
      <c r="K164" s="194">
        <v>0</v>
      </c>
      <c r="L164" s="194"/>
      <c r="M164" s="213">
        <f t="shared" si="16"/>
        <v>148928</v>
      </c>
      <c r="N164" s="213">
        <v>1.73</v>
      </c>
      <c r="O164" s="102">
        <v>1</v>
      </c>
      <c r="P164" s="194">
        <v>143936</v>
      </c>
      <c r="Q164" s="194">
        <v>0</v>
      </c>
      <c r="R164" s="194"/>
      <c r="S164" s="213">
        <f t="shared" si="17"/>
        <v>143936</v>
      </c>
      <c r="T164" s="213">
        <f t="shared" si="21"/>
        <v>0</v>
      </c>
      <c r="U164" s="213">
        <f t="shared" si="21"/>
        <v>4992</v>
      </c>
      <c r="V164" s="213">
        <f t="shared" si="21"/>
        <v>0</v>
      </c>
      <c r="W164" s="213">
        <f t="shared" si="21"/>
        <v>0</v>
      </c>
      <c r="X164" s="213">
        <f t="shared" si="18"/>
        <v>4992</v>
      </c>
      <c r="Y164" s="1273">
        <v>3</v>
      </c>
      <c r="Z164" s="213">
        <v>1.84</v>
      </c>
      <c r="AA164" s="102">
        <v>1</v>
      </c>
      <c r="AB164" s="194">
        <v>153088</v>
      </c>
      <c r="AC164" s="194">
        <v>0</v>
      </c>
      <c r="AD164" s="194"/>
      <c r="AE164" s="213">
        <f t="shared" si="19"/>
        <v>153088</v>
      </c>
      <c r="AF164" s="1273">
        <v>4</v>
      </c>
      <c r="AG164" s="213">
        <v>1.9</v>
      </c>
      <c r="AH164" s="102">
        <v>1</v>
      </c>
      <c r="AI164" s="194">
        <v>158080</v>
      </c>
      <c r="AJ164" s="194">
        <v>0</v>
      </c>
      <c r="AK164" s="194"/>
      <c r="AL164" s="213">
        <f t="shared" si="20"/>
        <v>158080</v>
      </c>
    </row>
    <row r="165" spans="1:38" s="5" customFormat="1">
      <c r="A165" s="194">
        <v>156</v>
      </c>
      <c r="B165" s="102" t="s">
        <v>8339</v>
      </c>
      <c r="C165" s="102" t="s">
        <v>5282</v>
      </c>
      <c r="D165" s="194" t="s">
        <v>6981</v>
      </c>
      <c r="E165" s="1116" t="s">
        <v>527</v>
      </c>
      <c r="F165" s="213" t="s">
        <v>990</v>
      </c>
      <c r="G165" s="1273">
        <v>2</v>
      </c>
      <c r="H165" s="213">
        <v>1.79</v>
      </c>
      <c r="I165" s="102">
        <v>1</v>
      </c>
      <c r="J165" s="194">
        <v>148928</v>
      </c>
      <c r="K165" s="194">
        <v>0</v>
      </c>
      <c r="L165" s="194"/>
      <c r="M165" s="213">
        <f t="shared" si="16"/>
        <v>148928</v>
      </c>
      <c r="N165" s="213">
        <v>1.73</v>
      </c>
      <c r="O165" s="102">
        <v>1</v>
      </c>
      <c r="P165" s="194">
        <v>143936</v>
      </c>
      <c r="Q165" s="194">
        <v>0</v>
      </c>
      <c r="R165" s="194"/>
      <c r="S165" s="213">
        <f t="shared" si="17"/>
        <v>143936</v>
      </c>
      <c r="T165" s="213">
        <f t="shared" si="21"/>
        <v>0</v>
      </c>
      <c r="U165" s="213">
        <f t="shared" si="21"/>
        <v>4992</v>
      </c>
      <c r="V165" s="213">
        <f t="shared" si="21"/>
        <v>0</v>
      </c>
      <c r="W165" s="213">
        <f t="shared" si="21"/>
        <v>0</v>
      </c>
      <c r="X165" s="213">
        <f t="shared" si="18"/>
        <v>4992</v>
      </c>
      <c r="Y165" s="1273">
        <v>3</v>
      </c>
      <c r="Z165" s="213">
        <v>1.84</v>
      </c>
      <c r="AA165" s="102">
        <v>1</v>
      </c>
      <c r="AB165" s="194">
        <v>153088</v>
      </c>
      <c r="AC165" s="194">
        <v>0</v>
      </c>
      <c r="AD165" s="194"/>
      <c r="AE165" s="213">
        <f t="shared" si="19"/>
        <v>153088</v>
      </c>
      <c r="AF165" s="1273">
        <v>4</v>
      </c>
      <c r="AG165" s="213">
        <v>1.9</v>
      </c>
      <c r="AH165" s="102">
        <v>1</v>
      </c>
      <c r="AI165" s="194">
        <v>158080</v>
      </c>
      <c r="AJ165" s="194">
        <v>0</v>
      </c>
      <c r="AK165" s="194"/>
      <c r="AL165" s="213">
        <f t="shared" si="20"/>
        <v>158080</v>
      </c>
    </row>
    <row r="166" spans="1:38" s="5" customFormat="1">
      <c r="A166" s="194">
        <v>157</v>
      </c>
      <c r="B166" s="102" t="s">
        <v>8340</v>
      </c>
      <c r="C166" s="102" t="s">
        <v>5282</v>
      </c>
      <c r="D166" s="194" t="s">
        <v>5691</v>
      </c>
      <c r="E166" s="1116" t="s">
        <v>527</v>
      </c>
      <c r="F166" s="213" t="s">
        <v>990</v>
      </c>
      <c r="G166" s="1273">
        <v>2</v>
      </c>
      <c r="H166" s="213">
        <v>1.79</v>
      </c>
      <c r="I166" s="102">
        <v>1</v>
      </c>
      <c r="J166" s="194">
        <v>148928</v>
      </c>
      <c r="K166" s="194">
        <v>0</v>
      </c>
      <c r="L166" s="194"/>
      <c r="M166" s="213">
        <f t="shared" si="16"/>
        <v>148928</v>
      </c>
      <c r="N166" s="213">
        <v>1.73</v>
      </c>
      <c r="O166" s="102">
        <v>1</v>
      </c>
      <c r="P166" s="194">
        <v>143936</v>
      </c>
      <c r="Q166" s="194">
        <v>0</v>
      </c>
      <c r="R166" s="194"/>
      <c r="S166" s="213">
        <f t="shared" si="17"/>
        <v>143936</v>
      </c>
      <c r="T166" s="213">
        <f t="shared" si="21"/>
        <v>0</v>
      </c>
      <c r="U166" s="213">
        <f t="shared" si="21"/>
        <v>4992</v>
      </c>
      <c r="V166" s="213">
        <f t="shared" si="21"/>
        <v>0</v>
      </c>
      <c r="W166" s="213">
        <f t="shared" si="21"/>
        <v>0</v>
      </c>
      <c r="X166" s="213">
        <f t="shared" si="18"/>
        <v>4992</v>
      </c>
      <c r="Y166" s="1273">
        <v>3</v>
      </c>
      <c r="Z166" s="213">
        <v>1.84</v>
      </c>
      <c r="AA166" s="102">
        <v>1</v>
      </c>
      <c r="AB166" s="194">
        <v>153088</v>
      </c>
      <c r="AC166" s="194">
        <v>0</v>
      </c>
      <c r="AD166" s="194"/>
      <c r="AE166" s="213">
        <f t="shared" si="19"/>
        <v>153088</v>
      </c>
      <c r="AF166" s="1273">
        <v>4</v>
      </c>
      <c r="AG166" s="213">
        <v>1.9</v>
      </c>
      <c r="AH166" s="102">
        <v>1</v>
      </c>
      <c r="AI166" s="194">
        <v>158080</v>
      </c>
      <c r="AJ166" s="194">
        <v>0</v>
      </c>
      <c r="AK166" s="194"/>
      <c r="AL166" s="213">
        <f t="shared" si="20"/>
        <v>158080</v>
      </c>
    </row>
    <row r="167" spans="1:38" s="5" customFormat="1">
      <c r="A167" s="194">
        <v>158</v>
      </c>
      <c r="B167" s="102" t="s">
        <v>759</v>
      </c>
      <c r="C167" s="102"/>
      <c r="D167" s="194"/>
      <c r="E167" s="1116" t="s">
        <v>527</v>
      </c>
      <c r="F167" s="213" t="s">
        <v>990</v>
      </c>
      <c r="G167" s="1273">
        <v>7</v>
      </c>
      <c r="H167" s="213">
        <v>1.96</v>
      </c>
      <c r="I167" s="102">
        <v>1</v>
      </c>
      <c r="J167" s="194">
        <v>163072</v>
      </c>
      <c r="K167" s="194">
        <v>0</v>
      </c>
      <c r="L167" s="194"/>
      <c r="M167" s="213">
        <f t="shared" si="16"/>
        <v>163072</v>
      </c>
      <c r="N167" s="213">
        <v>1.96</v>
      </c>
      <c r="O167" s="102">
        <v>1</v>
      </c>
      <c r="P167" s="194">
        <v>163072</v>
      </c>
      <c r="Q167" s="194">
        <v>0</v>
      </c>
      <c r="R167" s="194"/>
      <c r="S167" s="213">
        <f t="shared" si="17"/>
        <v>163072</v>
      </c>
      <c r="T167" s="213">
        <f t="shared" si="21"/>
        <v>0</v>
      </c>
      <c r="U167" s="213">
        <f t="shared" si="21"/>
        <v>0</v>
      </c>
      <c r="V167" s="213">
        <f t="shared" si="21"/>
        <v>0</v>
      </c>
      <c r="W167" s="213">
        <f t="shared" si="21"/>
        <v>0</v>
      </c>
      <c r="X167" s="213">
        <f t="shared" si="18"/>
        <v>0</v>
      </c>
      <c r="Y167" s="1273">
        <v>8</v>
      </c>
      <c r="Z167" s="213">
        <v>2.02</v>
      </c>
      <c r="AA167" s="102">
        <v>1</v>
      </c>
      <c r="AB167" s="194">
        <v>168064</v>
      </c>
      <c r="AC167" s="194">
        <v>0</v>
      </c>
      <c r="AD167" s="194"/>
      <c r="AE167" s="213">
        <f t="shared" si="19"/>
        <v>168064</v>
      </c>
      <c r="AF167" s="1273">
        <v>9</v>
      </c>
      <c r="AG167" s="213">
        <v>2.02</v>
      </c>
      <c r="AH167" s="102">
        <v>1</v>
      </c>
      <c r="AI167" s="194">
        <v>168064</v>
      </c>
      <c r="AJ167" s="194">
        <v>0</v>
      </c>
      <c r="AK167" s="194"/>
      <c r="AL167" s="213">
        <f t="shared" si="20"/>
        <v>168064</v>
      </c>
    </row>
    <row r="168" spans="1:38" s="5" customFormat="1">
      <c r="A168" s="194">
        <v>159</v>
      </c>
      <c r="B168" s="102" t="s">
        <v>759</v>
      </c>
      <c r="C168" s="102"/>
      <c r="D168" s="194"/>
      <c r="E168" s="1116" t="s">
        <v>527</v>
      </c>
      <c r="F168" s="213" t="s">
        <v>990</v>
      </c>
      <c r="G168" s="1273">
        <v>7</v>
      </c>
      <c r="H168" s="213">
        <v>1.96</v>
      </c>
      <c r="I168" s="102">
        <v>1</v>
      </c>
      <c r="J168" s="194">
        <v>163072</v>
      </c>
      <c r="K168" s="194">
        <v>0</v>
      </c>
      <c r="L168" s="194"/>
      <c r="M168" s="213">
        <f t="shared" si="16"/>
        <v>163072</v>
      </c>
      <c r="N168" s="213">
        <v>1.96</v>
      </c>
      <c r="O168" s="102">
        <v>1</v>
      </c>
      <c r="P168" s="194">
        <v>163072</v>
      </c>
      <c r="Q168" s="194">
        <v>0</v>
      </c>
      <c r="R168" s="194"/>
      <c r="S168" s="213">
        <f t="shared" si="17"/>
        <v>163072</v>
      </c>
      <c r="T168" s="213">
        <f t="shared" si="21"/>
        <v>0</v>
      </c>
      <c r="U168" s="213">
        <f t="shared" si="21"/>
        <v>0</v>
      </c>
      <c r="V168" s="213">
        <f t="shared" si="21"/>
        <v>0</v>
      </c>
      <c r="W168" s="213">
        <f t="shared" si="21"/>
        <v>0</v>
      </c>
      <c r="X168" s="213">
        <f t="shared" si="18"/>
        <v>0</v>
      </c>
      <c r="Y168" s="1273">
        <v>8</v>
      </c>
      <c r="Z168" s="213">
        <v>2.02</v>
      </c>
      <c r="AA168" s="102">
        <v>1</v>
      </c>
      <c r="AB168" s="194">
        <v>168064</v>
      </c>
      <c r="AC168" s="194">
        <v>0</v>
      </c>
      <c r="AD168" s="194"/>
      <c r="AE168" s="213">
        <f t="shared" si="19"/>
        <v>168064</v>
      </c>
      <c r="AF168" s="1273">
        <v>9</v>
      </c>
      <c r="AG168" s="213">
        <v>2.02</v>
      </c>
      <c r="AH168" s="102">
        <v>1</v>
      </c>
      <c r="AI168" s="194">
        <v>168064</v>
      </c>
      <c r="AJ168" s="194">
        <v>0</v>
      </c>
      <c r="AK168" s="194"/>
      <c r="AL168" s="213">
        <f t="shared" si="20"/>
        <v>168064</v>
      </c>
    </row>
    <row r="169" spans="1:38" s="5" customFormat="1">
      <c r="A169" s="194">
        <v>160</v>
      </c>
      <c r="B169" s="102" t="s">
        <v>759</v>
      </c>
      <c r="C169" s="102"/>
      <c r="D169" s="194"/>
      <c r="E169" s="1116" t="s">
        <v>527</v>
      </c>
      <c r="F169" s="213" t="s">
        <v>990</v>
      </c>
      <c r="G169" s="1273">
        <v>7</v>
      </c>
      <c r="H169" s="213">
        <v>1.96</v>
      </c>
      <c r="I169" s="102">
        <v>1</v>
      </c>
      <c r="J169" s="194">
        <v>163072</v>
      </c>
      <c r="K169" s="194">
        <v>0</v>
      </c>
      <c r="L169" s="194"/>
      <c r="M169" s="213">
        <f t="shared" si="16"/>
        <v>163072</v>
      </c>
      <c r="N169" s="213">
        <v>1.96</v>
      </c>
      <c r="O169" s="102">
        <v>1</v>
      </c>
      <c r="P169" s="194">
        <v>163072</v>
      </c>
      <c r="Q169" s="194">
        <v>0</v>
      </c>
      <c r="R169" s="194"/>
      <c r="S169" s="213">
        <f t="shared" si="17"/>
        <v>163072</v>
      </c>
      <c r="T169" s="213">
        <f t="shared" si="21"/>
        <v>0</v>
      </c>
      <c r="U169" s="213">
        <f t="shared" si="21"/>
        <v>0</v>
      </c>
      <c r="V169" s="213">
        <f t="shared" si="21"/>
        <v>0</v>
      </c>
      <c r="W169" s="213">
        <f t="shared" si="21"/>
        <v>0</v>
      </c>
      <c r="X169" s="213">
        <f t="shared" si="18"/>
        <v>0</v>
      </c>
      <c r="Y169" s="1273">
        <v>8</v>
      </c>
      <c r="Z169" s="213">
        <v>2.02</v>
      </c>
      <c r="AA169" s="102">
        <v>1</v>
      </c>
      <c r="AB169" s="194">
        <v>168064</v>
      </c>
      <c r="AC169" s="194">
        <v>0</v>
      </c>
      <c r="AD169" s="194"/>
      <c r="AE169" s="213">
        <f t="shared" si="19"/>
        <v>168064</v>
      </c>
      <c r="AF169" s="1273">
        <v>9</v>
      </c>
      <c r="AG169" s="213">
        <v>2.02</v>
      </c>
      <c r="AH169" s="102">
        <v>1</v>
      </c>
      <c r="AI169" s="194">
        <v>168064</v>
      </c>
      <c r="AJ169" s="194">
        <v>0</v>
      </c>
      <c r="AK169" s="194"/>
      <c r="AL169" s="213">
        <f t="shared" si="20"/>
        <v>168064</v>
      </c>
    </row>
    <row r="170" spans="1:38" s="5" customFormat="1">
      <c r="A170" s="194">
        <v>161</v>
      </c>
      <c r="B170" s="102" t="s">
        <v>759</v>
      </c>
      <c r="C170" s="102"/>
      <c r="D170" s="194"/>
      <c r="E170" s="1116" t="s">
        <v>527</v>
      </c>
      <c r="F170" s="213" t="s">
        <v>990</v>
      </c>
      <c r="G170" s="1273">
        <v>7</v>
      </c>
      <c r="H170" s="213">
        <v>1.96</v>
      </c>
      <c r="I170" s="102">
        <v>1</v>
      </c>
      <c r="J170" s="194">
        <v>163072</v>
      </c>
      <c r="K170" s="194">
        <v>0</v>
      </c>
      <c r="L170" s="194"/>
      <c r="M170" s="213">
        <f t="shared" si="16"/>
        <v>163072</v>
      </c>
      <c r="N170" s="213">
        <v>1.96</v>
      </c>
      <c r="O170" s="102">
        <v>1</v>
      </c>
      <c r="P170" s="194">
        <v>163072</v>
      </c>
      <c r="Q170" s="194">
        <v>0</v>
      </c>
      <c r="R170" s="194"/>
      <c r="S170" s="213">
        <f t="shared" si="17"/>
        <v>163072</v>
      </c>
      <c r="T170" s="213">
        <f t="shared" si="21"/>
        <v>0</v>
      </c>
      <c r="U170" s="213">
        <f t="shared" si="21"/>
        <v>0</v>
      </c>
      <c r="V170" s="213">
        <f t="shared" si="21"/>
        <v>0</v>
      </c>
      <c r="W170" s="213">
        <f t="shared" si="21"/>
        <v>0</v>
      </c>
      <c r="X170" s="213">
        <f t="shared" si="18"/>
        <v>0</v>
      </c>
      <c r="Y170" s="1273">
        <v>8</v>
      </c>
      <c r="Z170" s="213">
        <v>2.02</v>
      </c>
      <c r="AA170" s="102">
        <v>1</v>
      </c>
      <c r="AB170" s="194">
        <v>168064</v>
      </c>
      <c r="AC170" s="194">
        <v>0</v>
      </c>
      <c r="AD170" s="194"/>
      <c r="AE170" s="213">
        <f t="shared" si="19"/>
        <v>168064</v>
      </c>
      <c r="AF170" s="1273">
        <v>9</v>
      </c>
      <c r="AG170" s="213">
        <v>2.02</v>
      </c>
      <c r="AH170" s="102">
        <v>1</v>
      </c>
      <c r="AI170" s="194">
        <v>168064</v>
      </c>
      <c r="AJ170" s="194">
        <v>0</v>
      </c>
      <c r="AK170" s="194"/>
      <c r="AL170" s="213">
        <f t="shared" si="20"/>
        <v>168064</v>
      </c>
    </row>
    <row r="171" spans="1:38" s="5" customFormat="1">
      <c r="A171" s="194">
        <v>162</v>
      </c>
      <c r="B171" s="102" t="s">
        <v>759</v>
      </c>
      <c r="C171" s="102"/>
      <c r="D171" s="194"/>
      <c r="E171" s="1116" t="s">
        <v>527</v>
      </c>
      <c r="F171" s="213" t="s">
        <v>990</v>
      </c>
      <c r="G171" s="1273">
        <v>7</v>
      </c>
      <c r="H171" s="213">
        <v>1.96</v>
      </c>
      <c r="I171" s="102">
        <v>1</v>
      </c>
      <c r="J171" s="194">
        <v>163072</v>
      </c>
      <c r="K171" s="194">
        <v>0</v>
      </c>
      <c r="L171" s="194"/>
      <c r="M171" s="213">
        <f t="shared" si="16"/>
        <v>163072</v>
      </c>
      <c r="N171" s="213">
        <v>1.96</v>
      </c>
      <c r="O171" s="102">
        <v>1</v>
      </c>
      <c r="P171" s="194">
        <v>163072</v>
      </c>
      <c r="Q171" s="194">
        <v>0</v>
      </c>
      <c r="R171" s="194"/>
      <c r="S171" s="213">
        <f t="shared" si="17"/>
        <v>163072</v>
      </c>
      <c r="T171" s="213">
        <f t="shared" si="21"/>
        <v>0</v>
      </c>
      <c r="U171" s="213">
        <f t="shared" si="21"/>
        <v>0</v>
      </c>
      <c r="V171" s="213">
        <f t="shared" si="21"/>
        <v>0</v>
      </c>
      <c r="W171" s="213">
        <f t="shared" si="21"/>
        <v>0</v>
      </c>
      <c r="X171" s="213">
        <f t="shared" si="18"/>
        <v>0</v>
      </c>
      <c r="Y171" s="1273">
        <v>8</v>
      </c>
      <c r="Z171" s="213">
        <v>2.02</v>
      </c>
      <c r="AA171" s="102">
        <v>1</v>
      </c>
      <c r="AB171" s="194">
        <v>168064</v>
      </c>
      <c r="AC171" s="194">
        <v>0</v>
      </c>
      <c r="AD171" s="194"/>
      <c r="AE171" s="213">
        <f t="shared" si="19"/>
        <v>168064</v>
      </c>
      <c r="AF171" s="1273">
        <v>9</v>
      </c>
      <c r="AG171" s="213">
        <v>2.02</v>
      </c>
      <c r="AH171" s="102">
        <v>1</v>
      </c>
      <c r="AI171" s="194">
        <v>168064</v>
      </c>
      <c r="AJ171" s="194">
        <v>0</v>
      </c>
      <c r="AK171" s="194"/>
      <c r="AL171" s="213">
        <f t="shared" si="20"/>
        <v>168064</v>
      </c>
    </row>
    <row r="172" spans="1:38" s="5" customFormat="1" ht="67.5">
      <c r="A172" s="194">
        <v>163</v>
      </c>
      <c r="B172" s="102" t="s">
        <v>1915</v>
      </c>
      <c r="C172" s="102" t="s">
        <v>5283</v>
      </c>
      <c r="D172" s="194" t="s">
        <v>5627</v>
      </c>
      <c r="E172" s="1116" t="s">
        <v>4434</v>
      </c>
      <c r="F172" s="213" t="s">
        <v>984</v>
      </c>
      <c r="G172" s="1273">
        <v>7</v>
      </c>
      <c r="H172" s="213">
        <v>4.55</v>
      </c>
      <c r="I172" s="102">
        <v>1</v>
      </c>
      <c r="J172" s="194">
        <v>378560</v>
      </c>
      <c r="K172" s="194">
        <v>0</v>
      </c>
      <c r="L172" s="194"/>
      <c r="M172" s="213">
        <f t="shared" si="16"/>
        <v>378560</v>
      </c>
      <c r="N172" s="213">
        <v>4.55</v>
      </c>
      <c r="O172" s="102">
        <v>1</v>
      </c>
      <c r="P172" s="194">
        <v>378560</v>
      </c>
      <c r="Q172" s="194">
        <v>0</v>
      </c>
      <c r="R172" s="194"/>
      <c r="S172" s="213">
        <f t="shared" si="17"/>
        <v>378560</v>
      </c>
      <c r="T172" s="213">
        <f t="shared" si="21"/>
        <v>0</v>
      </c>
      <c r="U172" s="213">
        <f t="shared" si="21"/>
        <v>0</v>
      </c>
      <c r="V172" s="213">
        <f t="shared" si="21"/>
        <v>0</v>
      </c>
      <c r="W172" s="213">
        <f t="shared" si="21"/>
        <v>0</v>
      </c>
      <c r="X172" s="213">
        <f t="shared" si="18"/>
        <v>0</v>
      </c>
      <c r="Y172" s="1273">
        <v>8</v>
      </c>
      <c r="Z172" s="213">
        <v>4.7</v>
      </c>
      <c r="AA172" s="102">
        <v>1</v>
      </c>
      <c r="AB172" s="194">
        <v>391040</v>
      </c>
      <c r="AC172" s="194">
        <v>0</v>
      </c>
      <c r="AD172" s="194"/>
      <c r="AE172" s="213">
        <f t="shared" si="19"/>
        <v>391040</v>
      </c>
      <c r="AF172" s="1273">
        <v>9</v>
      </c>
      <c r="AG172" s="213">
        <v>4.7</v>
      </c>
      <c r="AH172" s="102">
        <v>1</v>
      </c>
      <c r="AI172" s="194">
        <v>391040</v>
      </c>
      <c r="AJ172" s="194">
        <v>0</v>
      </c>
      <c r="AK172" s="194"/>
      <c r="AL172" s="213">
        <f t="shared" si="20"/>
        <v>391040</v>
      </c>
    </row>
    <row r="173" spans="1:38" s="5" customFormat="1">
      <c r="A173" s="194">
        <v>164</v>
      </c>
      <c r="B173" s="102" t="s">
        <v>1620</v>
      </c>
      <c r="C173" s="102" t="s">
        <v>5282</v>
      </c>
      <c r="D173" s="194" t="s">
        <v>5624</v>
      </c>
      <c r="E173" s="1116" t="s">
        <v>1572</v>
      </c>
      <c r="F173" s="213" t="s">
        <v>6962</v>
      </c>
      <c r="G173" s="1273">
        <v>5</v>
      </c>
      <c r="H173" s="213">
        <v>2.21</v>
      </c>
      <c r="I173" s="102">
        <v>1</v>
      </c>
      <c r="J173" s="194">
        <v>183872</v>
      </c>
      <c r="K173" s="194">
        <v>0</v>
      </c>
      <c r="L173" s="194"/>
      <c r="M173" s="213">
        <f t="shared" si="16"/>
        <v>183872</v>
      </c>
      <c r="N173" s="213">
        <v>2.21</v>
      </c>
      <c r="O173" s="102">
        <v>1</v>
      </c>
      <c r="P173" s="194">
        <v>183872</v>
      </c>
      <c r="Q173" s="194">
        <v>0</v>
      </c>
      <c r="R173" s="194"/>
      <c r="S173" s="213">
        <f t="shared" si="17"/>
        <v>183872</v>
      </c>
      <c r="T173" s="213">
        <f t="shared" si="21"/>
        <v>0</v>
      </c>
      <c r="U173" s="213">
        <f t="shared" si="21"/>
        <v>0</v>
      </c>
      <c r="V173" s="213">
        <f t="shared" si="21"/>
        <v>0</v>
      </c>
      <c r="W173" s="213">
        <f t="shared" si="21"/>
        <v>0</v>
      </c>
      <c r="X173" s="213">
        <f t="shared" si="18"/>
        <v>0</v>
      </c>
      <c r="Y173" s="1273">
        <v>6</v>
      </c>
      <c r="Z173" s="213">
        <v>2.2799999999999998</v>
      </c>
      <c r="AA173" s="102">
        <v>1</v>
      </c>
      <c r="AB173" s="194">
        <v>189695.99999999997</v>
      </c>
      <c r="AC173" s="194">
        <v>0</v>
      </c>
      <c r="AD173" s="194"/>
      <c r="AE173" s="213">
        <f t="shared" si="19"/>
        <v>189695.99999999997</v>
      </c>
      <c r="AF173" s="1273">
        <v>7</v>
      </c>
      <c r="AG173" s="213">
        <v>2.2799999999999998</v>
      </c>
      <c r="AH173" s="102">
        <v>1</v>
      </c>
      <c r="AI173" s="194">
        <v>189695.99999999997</v>
      </c>
      <c r="AJ173" s="194">
        <v>0</v>
      </c>
      <c r="AK173" s="194"/>
      <c r="AL173" s="213">
        <f t="shared" si="20"/>
        <v>189695.99999999997</v>
      </c>
    </row>
    <row r="174" spans="1:38" s="5" customFormat="1">
      <c r="A174" s="194">
        <v>165</v>
      </c>
      <c r="B174" s="102" t="s">
        <v>4435</v>
      </c>
      <c r="C174" s="102" t="s">
        <v>5283</v>
      </c>
      <c r="D174" s="194" t="s">
        <v>5635</v>
      </c>
      <c r="E174" s="1116" t="s">
        <v>1572</v>
      </c>
      <c r="F174" s="213" t="s">
        <v>6962</v>
      </c>
      <c r="G174" s="1273">
        <v>7</v>
      </c>
      <c r="H174" s="213">
        <v>2.2799999999999998</v>
      </c>
      <c r="I174" s="102">
        <v>1</v>
      </c>
      <c r="J174" s="194">
        <v>189695.99999999997</v>
      </c>
      <c r="K174" s="194">
        <v>0</v>
      </c>
      <c r="L174" s="194"/>
      <c r="M174" s="213">
        <f t="shared" si="16"/>
        <v>189695.99999999997</v>
      </c>
      <c r="N174" s="213">
        <v>2.2799999999999998</v>
      </c>
      <c r="O174" s="102">
        <v>1</v>
      </c>
      <c r="P174" s="194">
        <v>189695.99999999997</v>
      </c>
      <c r="Q174" s="194">
        <v>0</v>
      </c>
      <c r="R174" s="194"/>
      <c r="S174" s="213">
        <f t="shared" si="17"/>
        <v>189695.99999999997</v>
      </c>
      <c r="T174" s="213">
        <f t="shared" si="21"/>
        <v>0</v>
      </c>
      <c r="U174" s="213">
        <f t="shared" si="21"/>
        <v>0</v>
      </c>
      <c r="V174" s="213">
        <f t="shared" si="21"/>
        <v>0</v>
      </c>
      <c r="W174" s="213">
        <f t="shared" si="21"/>
        <v>0</v>
      </c>
      <c r="X174" s="213">
        <f t="shared" si="18"/>
        <v>0</v>
      </c>
      <c r="Y174" s="1273">
        <v>8</v>
      </c>
      <c r="Z174" s="213">
        <v>2.35</v>
      </c>
      <c r="AA174" s="102">
        <v>1</v>
      </c>
      <c r="AB174" s="194">
        <v>195520</v>
      </c>
      <c r="AC174" s="194">
        <v>0</v>
      </c>
      <c r="AD174" s="194"/>
      <c r="AE174" s="213">
        <f t="shared" si="19"/>
        <v>195520</v>
      </c>
      <c r="AF174" s="1273">
        <v>9</v>
      </c>
      <c r="AG174" s="213">
        <v>2.35</v>
      </c>
      <c r="AH174" s="102">
        <v>1</v>
      </c>
      <c r="AI174" s="194">
        <v>195520</v>
      </c>
      <c r="AJ174" s="194">
        <v>0</v>
      </c>
      <c r="AK174" s="194"/>
      <c r="AL174" s="213">
        <f t="shared" si="20"/>
        <v>195520</v>
      </c>
    </row>
    <row r="175" spans="1:38" s="5" customFormat="1">
      <c r="A175" s="194">
        <v>166</v>
      </c>
      <c r="B175" s="102" t="s">
        <v>759</v>
      </c>
      <c r="C175" s="102"/>
      <c r="D175" s="194"/>
      <c r="E175" s="1116" t="s">
        <v>1572</v>
      </c>
      <c r="F175" s="213" t="s">
        <v>6962</v>
      </c>
      <c r="G175" s="1273">
        <v>7</v>
      </c>
      <c r="H175" s="213">
        <v>2.2799999999999998</v>
      </c>
      <c r="I175" s="102">
        <v>1</v>
      </c>
      <c r="J175" s="194">
        <v>189695.99999999997</v>
      </c>
      <c r="K175" s="194">
        <v>0</v>
      </c>
      <c r="L175" s="194"/>
      <c r="M175" s="213">
        <f t="shared" si="16"/>
        <v>189695.99999999997</v>
      </c>
      <c r="N175" s="213">
        <v>2.2799999999999998</v>
      </c>
      <c r="O175" s="102">
        <v>1</v>
      </c>
      <c r="P175" s="194">
        <v>189695.99999999997</v>
      </c>
      <c r="Q175" s="194">
        <v>0</v>
      </c>
      <c r="R175" s="194"/>
      <c r="S175" s="213">
        <f t="shared" si="17"/>
        <v>189695.99999999997</v>
      </c>
      <c r="T175" s="213">
        <f t="shared" si="21"/>
        <v>0</v>
      </c>
      <c r="U175" s="213">
        <f t="shared" si="21"/>
        <v>0</v>
      </c>
      <c r="V175" s="213">
        <f t="shared" si="21"/>
        <v>0</v>
      </c>
      <c r="W175" s="213">
        <f t="shared" si="21"/>
        <v>0</v>
      </c>
      <c r="X175" s="213">
        <f t="shared" si="18"/>
        <v>0</v>
      </c>
      <c r="Y175" s="1273">
        <v>8</v>
      </c>
      <c r="Z175" s="213">
        <v>2.35</v>
      </c>
      <c r="AA175" s="102">
        <v>1</v>
      </c>
      <c r="AB175" s="194">
        <v>195520</v>
      </c>
      <c r="AC175" s="194">
        <v>0</v>
      </c>
      <c r="AD175" s="194"/>
      <c r="AE175" s="213">
        <f t="shared" si="19"/>
        <v>195520</v>
      </c>
      <c r="AF175" s="1273">
        <v>9</v>
      </c>
      <c r="AG175" s="213">
        <v>2.35</v>
      </c>
      <c r="AH175" s="102">
        <v>1</v>
      </c>
      <c r="AI175" s="194">
        <v>195520</v>
      </c>
      <c r="AJ175" s="194">
        <v>0</v>
      </c>
      <c r="AK175" s="194"/>
      <c r="AL175" s="213">
        <f t="shared" si="20"/>
        <v>195520</v>
      </c>
    </row>
    <row r="176" spans="1:38" s="5" customFormat="1">
      <c r="A176" s="194">
        <v>167</v>
      </c>
      <c r="B176" s="102" t="s">
        <v>759</v>
      </c>
      <c r="C176" s="102"/>
      <c r="D176" s="194"/>
      <c r="E176" s="1116" t="s">
        <v>1572</v>
      </c>
      <c r="F176" s="213" t="s">
        <v>6962</v>
      </c>
      <c r="G176" s="1273">
        <v>7</v>
      </c>
      <c r="H176" s="213">
        <v>2.2799999999999998</v>
      </c>
      <c r="I176" s="102">
        <v>1</v>
      </c>
      <c r="J176" s="194">
        <v>189695.99999999997</v>
      </c>
      <c r="K176" s="194">
        <v>0</v>
      </c>
      <c r="L176" s="194"/>
      <c r="M176" s="213">
        <f t="shared" si="16"/>
        <v>189695.99999999997</v>
      </c>
      <c r="N176" s="213">
        <v>2.2799999999999998</v>
      </c>
      <c r="O176" s="102">
        <v>1</v>
      </c>
      <c r="P176" s="194">
        <v>189695.99999999997</v>
      </c>
      <c r="Q176" s="194">
        <v>0</v>
      </c>
      <c r="R176" s="194"/>
      <c r="S176" s="213">
        <f t="shared" si="17"/>
        <v>189695.99999999997</v>
      </c>
      <c r="T176" s="213">
        <f t="shared" si="21"/>
        <v>0</v>
      </c>
      <c r="U176" s="213">
        <f t="shared" si="21"/>
        <v>0</v>
      </c>
      <c r="V176" s="213">
        <f t="shared" si="21"/>
        <v>0</v>
      </c>
      <c r="W176" s="213">
        <f t="shared" si="21"/>
        <v>0</v>
      </c>
      <c r="X176" s="213">
        <f t="shared" si="18"/>
        <v>0</v>
      </c>
      <c r="Y176" s="1273">
        <v>8</v>
      </c>
      <c r="Z176" s="213">
        <v>2.35</v>
      </c>
      <c r="AA176" s="102">
        <v>1</v>
      </c>
      <c r="AB176" s="194">
        <v>195520</v>
      </c>
      <c r="AC176" s="194">
        <v>0</v>
      </c>
      <c r="AD176" s="194"/>
      <c r="AE176" s="213">
        <f t="shared" si="19"/>
        <v>195520</v>
      </c>
      <c r="AF176" s="1273">
        <v>9</v>
      </c>
      <c r="AG176" s="213">
        <v>2.35</v>
      </c>
      <c r="AH176" s="102">
        <v>1</v>
      </c>
      <c r="AI176" s="194">
        <v>195520</v>
      </c>
      <c r="AJ176" s="194">
        <v>0</v>
      </c>
      <c r="AK176" s="194"/>
      <c r="AL176" s="213">
        <f t="shared" si="20"/>
        <v>195520</v>
      </c>
    </row>
    <row r="177" spans="1:38" s="5" customFormat="1">
      <c r="A177" s="194">
        <v>168</v>
      </c>
      <c r="B177" s="102" t="s">
        <v>1616</v>
      </c>
      <c r="C177" s="102" t="s">
        <v>5283</v>
      </c>
      <c r="D177" s="194" t="s">
        <v>5673</v>
      </c>
      <c r="E177" s="1116" t="s">
        <v>527</v>
      </c>
      <c r="F177" s="213" t="s">
        <v>990</v>
      </c>
      <c r="G177" s="1273">
        <v>9</v>
      </c>
      <c r="H177" s="213">
        <v>2.02</v>
      </c>
      <c r="I177" s="102">
        <v>1</v>
      </c>
      <c r="J177" s="194">
        <v>168064</v>
      </c>
      <c r="K177" s="194">
        <v>0</v>
      </c>
      <c r="L177" s="194"/>
      <c r="M177" s="213">
        <f t="shared" si="16"/>
        <v>168064</v>
      </c>
      <c r="N177" s="213">
        <v>2.02</v>
      </c>
      <c r="O177" s="102">
        <v>1</v>
      </c>
      <c r="P177" s="194">
        <v>168064</v>
      </c>
      <c r="Q177" s="194">
        <v>0</v>
      </c>
      <c r="R177" s="194"/>
      <c r="S177" s="213">
        <f t="shared" si="17"/>
        <v>168064</v>
      </c>
      <c r="T177" s="213">
        <f t="shared" si="21"/>
        <v>0</v>
      </c>
      <c r="U177" s="213">
        <f t="shared" si="21"/>
        <v>0</v>
      </c>
      <c r="V177" s="213">
        <f t="shared" si="21"/>
        <v>0</v>
      </c>
      <c r="W177" s="213">
        <f t="shared" si="21"/>
        <v>0</v>
      </c>
      <c r="X177" s="213">
        <f t="shared" si="18"/>
        <v>0</v>
      </c>
      <c r="Y177" s="1273">
        <v>10</v>
      </c>
      <c r="Z177" s="213">
        <v>2.08</v>
      </c>
      <c r="AA177" s="102">
        <v>1</v>
      </c>
      <c r="AB177" s="194">
        <v>173056</v>
      </c>
      <c r="AC177" s="194">
        <v>0</v>
      </c>
      <c r="AD177" s="194"/>
      <c r="AE177" s="213">
        <f t="shared" si="19"/>
        <v>173056</v>
      </c>
      <c r="AF177" s="1273">
        <v>11</v>
      </c>
      <c r="AG177" s="213">
        <v>2.08</v>
      </c>
      <c r="AH177" s="102">
        <v>1</v>
      </c>
      <c r="AI177" s="194">
        <v>173056</v>
      </c>
      <c r="AJ177" s="194">
        <v>0</v>
      </c>
      <c r="AK177" s="194"/>
      <c r="AL177" s="213">
        <f t="shared" si="20"/>
        <v>173056</v>
      </c>
    </row>
    <row r="178" spans="1:38" s="5" customFormat="1">
      <c r="A178" s="194">
        <v>169</v>
      </c>
      <c r="B178" s="102" t="s">
        <v>1621</v>
      </c>
      <c r="C178" s="102" t="s">
        <v>5283</v>
      </c>
      <c r="D178" s="194" t="s">
        <v>5641</v>
      </c>
      <c r="E178" s="1116" t="s">
        <v>527</v>
      </c>
      <c r="F178" s="213" t="s">
        <v>990</v>
      </c>
      <c r="G178" s="1273">
        <v>7</v>
      </c>
      <c r="H178" s="213">
        <v>1.96</v>
      </c>
      <c r="I178" s="102">
        <v>1</v>
      </c>
      <c r="J178" s="194">
        <v>163072</v>
      </c>
      <c r="K178" s="194">
        <v>0</v>
      </c>
      <c r="L178" s="194"/>
      <c r="M178" s="213">
        <f t="shared" si="16"/>
        <v>163072</v>
      </c>
      <c r="N178" s="213">
        <v>1.96</v>
      </c>
      <c r="O178" s="102">
        <v>1</v>
      </c>
      <c r="P178" s="194">
        <v>163072</v>
      </c>
      <c r="Q178" s="194">
        <v>0</v>
      </c>
      <c r="R178" s="194"/>
      <c r="S178" s="213">
        <f t="shared" si="17"/>
        <v>163072</v>
      </c>
      <c r="T178" s="213">
        <f t="shared" si="21"/>
        <v>0</v>
      </c>
      <c r="U178" s="213">
        <f t="shared" si="21"/>
        <v>0</v>
      </c>
      <c r="V178" s="213">
        <f t="shared" si="21"/>
        <v>0</v>
      </c>
      <c r="W178" s="213">
        <f t="shared" si="21"/>
        <v>0</v>
      </c>
      <c r="X178" s="213">
        <f t="shared" si="18"/>
        <v>0</v>
      </c>
      <c r="Y178" s="1273">
        <v>8</v>
      </c>
      <c r="Z178" s="213">
        <v>2.02</v>
      </c>
      <c r="AA178" s="102">
        <v>1</v>
      </c>
      <c r="AB178" s="194">
        <v>168064</v>
      </c>
      <c r="AC178" s="194">
        <v>0</v>
      </c>
      <c r="AD178" s="194"/>
      <c r="AE178" s="213">
        <f t="shared" si="19"/>
        <v>168064</v>
      </c>
      <c r="AF178" s="1273">
        <v>9</v>
      </c>
      <c r="AG178" s="213">
        <v>2.02</v>
      </c>
      <c r="AH178" s="102">
        <v>1</v>
      </c>
      <c r="AI178" s="194">
        <v>168064</v>
      </c>
      <c r="AJ178" s="194">
        <v>0</v>
      </c>
      <c r="AK178" s="194"/>
      <c r="AL178" s="213">
        <f t="shared" si="20"/>
        <v>168064</v>
      </c>
    </row>
    <row r="179" spans="1:38" s="5" customFormat="1">
      <c r="A179" s="194">
        <v>170</v>
      </c>
      <c r="B179" s="102" t="s">
        <v>1618</v>
      </c>
      <c r="C179" s="102" t="s">
        <v>5283</v>
      </c>
      <c r="D179" s="194" t="s">
        <v>5643</v>
      </c>
      <c r="E179" s="1116" t="s">
        <v>527</v>
      </c>
      <c r="F179" s="213" t="s">
        <v>990</v>
      </c>
      <c r="G179" s="1273">
        <v>7</v>
      </c>
      <c r="H179" s="213">
        <v>1.96</v>
      </c>
      <c r="I179" s="102">
        <v>1</v>
      </c>
      <c r="J179" s="194">
        <v>163072</v>
      </c>
      <c r="K179" s="194">
        <v>0</v>
      </c>
      <c r="L179" s="194"/>
      <c r="M179" s="213">
        <f t="shared" si="16"/>
        <v>163072</v>
      </c>
      <c r="N179" s="213">
        <v>1.96</v>
      </c>
      <c r="O179" s="102">
        <v>1</v>
      </c>
      <c r="P179" s="194">
        <v>163072</v>
      </c>
      <c r="Q179" s="194">
        <v>0</v>
      </c>
      <c r="R179" s="194"/>
      <c r="S179" s="213">
        <f t="shared" si="17"/>
        <v>163072</v>
      </c>
      <c r="T179" s="213">
        <f t="shared" si="21"/>
        <v>0</v>
      </c>
      <c r="U179" s="213">
        <f t="shared" si="21"/>
        <v>0</v>
      </c>
      <c r="V179" s="213">
        <f t="shared" si="21"/>
        <v>0</v>
      </c>
      <c r="W179" s="213">
        <f t="shared" si="21"/>
        <v>0</v>
      </c>
      <c r="X179" s="213">
        <f t="shared" si="18"/>
        <v>0</v>
      </c>
      <c r="Y179" s="1273">
        <v>8</v>
      </c>
      <c r="Z179" s="213">
        <v>2.02</v>
      </c>
      <c r="AA179" s="102">
        <v>1</v>
      </c>
      <c r="AB179" s="194">
        <v>168064</v>
      </c>
      <c r="AC179" s="194">
        <v>0</v>
      </c>
      <c r="AD179" s="194"/>
      <c r="AE179" s="213">
        <f t="shared" si="19"/>
        <v>168064</v>
      </c>
      <c r="AF179" s="1273">
        <v>9</v>
      </c>
      <c r="AG179" s="213">
        <v>2.02</v>
      </c>
      <c r="AH179" s="102">
        <v>1</v>
      </c>
      <c r="AI179" s="194">
        <v>168064</v>
      </c>
      <c r="AJ179" s="194">
        <v>0</v>
      </c>
      <c r="AK179" s="194"/>
      <c r="AL179" s="213">
        <f t="shared" si="20"/>
        <v>168064</v>
      </c>
    </row>
    <row r="180" spans="1:38" s="5" customFormat="1">
      <c r="A180" s="194">
        <v>171</v>
      </c>
      <c r="B180" s="102" t="s">
        <v>1619</v>
      </c>
      <c r="C180" s="102" t="s">
        <v>5283</v>
      </c>
      <c r="D180" s="194" t="s">
        <v>5643</v>
      </c>
      <c r="E180" s="1116" t="s">
        <v>527</v>
      </c>
      <c r="F180" s="213" t="s">
        <v>990</v>
      </c>
      <c r="G180" s="1273">
        <v>7</v>
      </c>
      <c r="H180" s="213">
        <v>1.96</v>
      </c>
      <c r="I180" s="102">
        <v>1</v>
      </c>
      <c r="J180" s="194">
        <v>163072</v>
      </c>
      <c r="K180" s="194">
        <v>0</v>
      </c>
      <c r="L180" s="194"/>
      <c r="M180" s="213">
        <f t="shared" si="16"/>
        <v>163072</v>
      </c>
      <c r="N180" s="213">
        <v>1.96</v>
      </c>
      <c r="O180" s="102">
        <v>1</v>
      </c>
      <c r="P180" s="194">
        <v>163072</v>
      </c>
      <c r="Q180" s="194">
        <v>0</v>
      </c>
      <c r="R180" s="194"/>
      <c r="S180" s="213">
        <f t="shared" si="17"/>
        <v>163072</v>
      </c>
      <c r="T180" s="213">
        <f t="shared" si="21"/>
        <v>0</v>
      </c>
      <c r="U180" s="213">
        <f t="shared" si="21"/>
        <v>0</v>
      </c>
      <c r="V180" s="213">
        <f t="shared" si="21"/>
        <v>0</v>
      </c>
      <c r="W180" s="213">
        <f t="shared" si="21"/>
        <v>0</v>
      </c>
      <c r="X180" s="213">
        <f t="shared" si="18"/>
        <v>0</v>
      </c>
      <c r="Y180" s="1273">
        <v>8</v>
      </c>
      <c r="Z180" s="213">
        <v>2.02</v>
      </c>
      <c r="AA180" s="102">
        <v>1</v>
      </c>
      <c r="AB180" s="194">
        <v>168064</v>
      </c>
      <c r="AC180" s="194">
        <v>0</v>
      </c>
      <c r="AD180" s="194"/>
      <c r="AE180" s="213">
        <f t="shared" si="19"/>
        <v>168064</v>
      </c>
      <c r="AF180" s="1273">
        <v>9</v>
      </c>
      <c r="AG180" s="213">
        <v>2.02</v>
      </c>
      <c r="AH180" s="102">
        <v>1</v>
      </c>
      <c r="AI180" s="194">
        <v>168064</v>
      </c>
      <c r="AJ180" s="194">
        <v>0</v>
      </c>
      <c r="AK180" s="194"/>
      <c r="AL180" s="213">
        <f t="shared" si="20"/>
        <v>168064</v>
      </c>
    </row>
    <row r="181" spans="1:38" s="5" customFormat="1">
      <c r="A181" s="194">
        <v>172</v>
      </c>
      <c r="B181" s="102" t="s">
        <v>1701</v>
      </c>
      <c r="C181" s="102" t="s">
        <v>5282</v>
      </c>
      <c r="D181" s="194" t="s">
        <v>5655</v>
      </c>
      <c r="E181" s="1116" t="s">
        <v>527</v>
      </c>
      <c r="F181" s="213" t="s">
        <v>990</v>
      </c>
      <c r="G181" s="1273">
        <v>7</v>
      </c>
      <c r="H181" s="213">
        <v>1.96</v>
      </c>
      <c r="I181" s="102">
        <v>1</v>
      </c>
      <c r="J181" s="194">
        <v>163072</v>
      </c>
      <c r="K181" s="194">
        <v>0</v>
      </c>
      <c r="L181" s="194"/>
      <c r="M181" s="213">
        <f t="shared" si="16"/>
        <v>163072</v>
      </c>
      <c r="N181" s="213">
        <v>1.96</v>
      </c>
      <c r="O181" s="102">
        <v>1</v>
      </c>
      <c r="P181" s="194">
        <v>163072</v>
      </c>
      <c r="Q181" s="194">
        <v>0</v>
      </c>
      <c r="R181" s="194"/>
      <c r="S181" s="213">
        <f t="shared" si="17"/>
        <v>163072</v>
      </c>
      <c r="T181" s="213">
        <f t="shared" si="21"/>
        <v>0</v>
      </c>
      <c r="U181" s="213">
        <f t="shared" si="21"/>
        <v>0</v>
      </c>
      <c r="V181" s="213">
        <f t="shared" si="21"/>
        <v>0</v>
      </c>
      <c r="W181" s="213">
        <f t="shared" si="21"/>
        <v>0</v>
      </c>
      <c r="X181" s="213">
        <f t="shared" si="18"/>
        <v>0</v>
      </c>
      <c r="Y181" s="1273">
        <v>8</v>
      </c>
      <c r="Z181" s="213">
        <v>2.02</v>
      </c>
      <c r="AA181" s="102">
        <v>1</v>
      </c>
      <c r="AB181" s="194">
        <v>168064</v>
      </c>
      <c r="AC181" s="194">
        <v>0</v>
      </c>
      <c r="AD181" s="194"/>
      <c r="AE181" s="213">
        <f t="shared" si="19"/>
        <v>168064</v>
      </c>
      <c r="AF181" s="1273">
        <v>9</v>
      </c>
      <c r="AG181" s="213">
        <v>2.02</v>
      </c>
      <c r="AH181" s="102">
        <v>1</v>
      </c>
      <c r="AI181" s="194">
        <v>168064</v>
      </c>
      <c r="AJ181" s="194">
        <v>0</v>
      </c>
      <c r="AK181" s="194"/>
      <c r="AL181" s="213">
        <f t="shared" si="20"/>
        <v>168064</v>
      </c>
    </row>
    <row r="182" spans="1:38" s="5" customFormat="1">
      <c r="A182" s="194">
        <v>173</v>
      </c>
      <c r="B182" s="102" t="s">
        <v>4436</v>
      </c>
      <c r="C182" s="102" t="s">
        <v>5283</v>
      </c>
      <c r="D182" s="194" t="s">
        <v>5623</v>
      </c>
      <c r="E182" s="1116" t="s">
        <v>527</v>
      </c>
      <c r="F182" s="213" t="s">
        <v>990</v>
      </c>
      <c r="G182" s="1273">
        <v>11</v>
      </c>
      <c r="H182" s="213">
        <v>2.08</v>
      </c>
      <c r="I182" s="102">
        <v>1</v>
      </c>
      <c r="J182" s="194">
        <v>173056</v>
      </c>
      <c r="K182" s="194">
        <v>0</v>
      </c>
      <c r="L182" s="194"/>
      <c r="M182" s="213">
        <f t="shared" si="16"/>
        <v>173056</v>
      </c>
      <c r="N182" s="213">
        <v>2.08</v>
      </c>
      <c r="O182" s="102">
        <v>1</v>
      </c>
      <c r="P182" s="194">
        <v>173056</v>
      </c>
      <c r="Q182" s="194">
        <v>0</v>
      </c>
      <c r="R182" s="194"/>
      <c r="S182" s="213">
        <f t="shared" si="17"/>
        <v>173056</v>
      </c>
      <c r="T182" s="213">
        <f t="shared" si="21"/>
        <v>0</v>
      </c>
      <c r="U182" s="213">
        <f t="shared" si="21"/>
        <v>0</v>
      </c>
      <c r="V182" s="213">
        <f t="shared" si="21"/>
        <v>0</v>
      </c>
      <c r="W182" s="213">
        <f t="shared" si="21"/>
        <v>0</v>
      </c>
      <c r="X182" s="213">
        <f t="shared" si="18"/>
        <v>0</v>
      </c>
      <c r="Y182" s="1273">
        <v>12</v>
      </c>
      <c r="Z182" s="213">
        <v>2.08</v>
      </c>
      <c r="AA182" s="102">
        <v>1</v>
      </c>
      <c r="AB182" s="194">
        <v>173056</v>
      </c>
      <c r="AC182" s="194">
        <v>0</v>
      </c>
      <c r="AD182" s="194"/>
      <c r="AE182" s="213">
        <f t="shared" si="19"/>
        <v>173056</v>
      </c>
      <c r="AF182" s="1273">
        <v>13</v>
      </c>
      <c r="AG182" s="213">
        <v>2.14</v>
      </c>
      <c r="AH182" s="102">
        <v>1</v>
      </c>
      <c r="AI182" s="194">
        <v>178048</v>
      </c>
      <c r="AJ182" s="194">
        <v>0</v>
      </c>
      <c r="AK182" s="194"/>
      <c r="AL182" s="213">
        <f t="shared" si="20"/>
        <v>178048</v>
      </c>
    </row>
    <row r="183" spans="1:38" s="5" customFormat="1">
      <c r="A183" s="194">
        <v>174</v>
      </c>
      <c r="B183" s="102" t="s">
        <v>5674</v>
      </c>
      <c r="C183" s="102" t="s">
        <v>5283</v>
      </c>
      <c r="D183" s="194" t="s">
        <v>5675</v>
      </c>
      <c r="E183" s="1116" t="s">
        <v>527</v>
      </c>
      <c r="F183" s="213" t="s">
        <v>990</v>
      </c>
      <c r="G183" s="1273">
        <v>4</v>
      </c>
      <c r="H183" s="213">
        <v>1.9</v>
      </c>
      <c r="I183" s="102">
        <v>1</v>
      </c>
      <c r="J183" s="194">
        <v>158080</v>
      </c>
      <c r="K183" s="194">
        <v>0</v>
      </c>
      <c r="L183" s="194"/>
      <c r="M183" s="213">
        <f t="shared" si="16"/>
        <v>158080</v>
      </c>
      <c r="N183" s="213">
        <v>1.84</v>
      </c>
      <c r="O183" s="102">
        <v>1</v>
      </c>
      <c r="P183" s="194">
        <v>153088</v>
      </c>
      <c r="Q183" s="194">
        <v>0</v>
      </c>
      <c r="R183" s="194"/>
      <c r="S183" s="213">
        <f t="shared" si="17"/>
        <v>153088</v>
      </c>
      <c r="T183" s="213">
        <f t="shared" si="21"/>
        <v>0</v>
      </c>
      <c r="U183" s="213">
        <f t="shared" si="21"/>
        <v>4992</v>
      </c>
      <c r="V183" s="213">
        <f t="shared" si="21"/>
        <v>0</v>
      </c>
      <c r="W183" s="213">
        <f t="shared" si="21"/>
        <v>0</v>
      </c>
      <c r="X183" s="213">
        <f t="shared" si="18"/>
        <v>4992</v>
      </c>
      <c r="Y183" s="1273">
        <v>5</v>
      </c>
      <c r="Z183" s="213">
        <v>1.9</v>
      </c>
      <c r="AA183" s="102">
        <v>1</v>
      </c>
      <c r="AB183" s="194">
        <v>158080</v>
      </c>
      <c r="AC183" s="194">
        <v>0</v>
      </c>
      <c r="AD183" s="194"/>
      <c r="AE183" s="213">
        <f t="shared" si="19"/>
        <v>158080</v>
      </c>
      <c r="AF183" s="1273">
        <v>6</v>
      </c>
      <c r="AG183" s="213">
        <v>1.96</v>
      </c>
      <c r="AH183" s="102">
        <v>1</v>
      </c>
      <c r="AI183" s="194">
        <v>163072</v>
      </c>
      <c r="AJ183" s="194">
        <v>0</v>
      </c>
      <c r="AK183" s="194"/>
      <c r="AL183" s="213">
        <f t="shared" si="20"/>
        <v>163072</v>
      </c>
    </row>
    <row r="184" spans="1:38" s="5" customFormat="1">
      <c r="A184" s="194">
        <v>175</v>
      </c>
      <c r="B184" s="102" t="s">
        <v>1622</v>
      </c>
      <c r="C184" s="102" t="s">
        <v>5282</v>
      </c>
      <c r="D184" s="194" t="s">
        <v>5642</v>
      </c>
      <c r="E184" s="1116" t="s">
        <v>527</v>
      </c>
      <c r="F184" s="213" t="s">
        <v>990</v>
      </c>
      <c r="G184" s="1273">
        <v>7</v>
      </c>
      <c r="H184" s="213">
        <v>1.96</v>
      </c>
      <c r="I184" s="102">
        <v>1</v>
      </c>
      <c r="J184" s="194">
        <v>163072</v>
      </c>
      <c r="K184" s="194">
        <v>0</v>
      </c>
      <c r="L184" s="194"/>
      <c r="M184" s="213">
        <f t="shared" si="16"/>
        <v>163072</v>
      </c>
      <c r="N184" s="213">
        <v>1.96</v>
      </c>
      <c r="O184" s="102">
        <v>1</v>
      </c>
      <c r="P184" s="194">
        <v>163072</v>
      </c>
      <c r="Q184" s="194">
        <v>0</v>
      </c>
      <c r="R184" s="194"/>
      <c r="S184" s="213">
        <f t="shared" si="17"/>
        <v>163072</v>
      </c>
      <c r="T184" s="213">
        <f t="shared" si="21"/>
        <v>0</v>
      </c>
      <c r="U184" s="213">
        <f t="shared" si="21"/>
        <v>0</v>
      </c>
      <c r="V184" s="213">
        <f t="shared" si="21"/>
        <v>0</v>
      </c>
      <c r="W184" s="213">
        <f t="shared" si="21"/>
        <v>0</v>
      </c>
      <c r="X184" s="213">
        <f t="shared" si="18"/>
        <v>0</v>
      </c>
      <c r="Y184" s="1273">
        <v>8</v>
      </c>
      <c r="Z184" s="213">
        <v>2.02</v>
      </c>
      <c r="AA184" s="102">
        <v>1</v>
      </c>
      <c r="AB184" s="194">
        <v>168064</v>
      </c>
      <c r="AC184" s="194">
        <v>0</v>
      </c>
      <c r="AD184" s="194"/>
      <c r="AE184" s="213">
        <f t="shared" si="19"/>
        <v>168064</v>
      </c>
      <c r="AF184" s="1273">
        <v>9</v>
      </c>
      <c r="AG184" s="213">
        <v>2.02</v>
      </c>
      <c r="AH184" s="102">
        <v>1</v>
      </c>
      <c r="AI184" s="194">
        <v>168064</v>
      </c>
      <c r="AJ184" s="194">
        <v>0</v>
      </c>
      <c r="AK184" s="194"/>
      <c r="AL184" s="213">
        <f t="shared" si="20"/>
        <v>168064</v>
      </c>
    </row>
    <row r="185" spans="1:38" s="5" customFormat="1">
      <c r="A185" s="194">
        <v>176</v>
      </c>
      <c r="B185" s="102" t="s">
        <v>4437</v>
      </c>
      <c r="C185" s="102" t="s">
        <v>5283</v>
      </c>
      <c r="D185" s="194" t="s">
        <v>5639</v>
      </c>
      <c r="E185" s="1116" t="s">
        <v>527</v>
      </c>
      <c r="F185" s="213" t="s">
        <v>990</v>
      </c>
      <c r="G185" s="1273">
        <v>7</v>
      </c>
      <c r="H185" s="213">
        <v>1.96</v>
      </c>
      <c r="I185" s="102">
        <v>1</v>
      </c>
      <c r="J185" s="194">
        <v>163072</v>
      </c>
      <c r="K185" s="194">
        <v>0</v>
      </c>
      <c r="L185" s="194"/>
      <c r="M185" s="213">
        <f t="shared" si="16"/>
        <v>163072</v>
      </c>
      <c r="N185" s="213">
        <v>1.96</v>
      </c>
      <c r="O185" s="102">
        <v>1</v>
      </c>
      <c r="P185" s="194">
        <v>163072</v>
      </c>
      <c r="Q185" s="194">
        <v>0</v>
      </c>
      <c r="R185" s="194"/>
      <c r="S185" s="213">
        <f t="shared" si="17"/>
        <v>163072</v>
      </c>
      <c r="T185" s="213">
        <f t="shared" si="21"/>
        <v>0</v>
      </c>
      <c r="U185" s="213">
        <f t="shared" si="21"/>
        <v>0</v>
      </c>
      <c r="V185" s="213">
        <f t="shared" si="21"/>
        <v>0</v>
      </c>
      <c r="W185" s="213">
        <f t="shared" si="21"/>
        <v>0</v>
      </c>
      <c r="X185" s="213">
        <f t="shared" si="18"/>
        <v>0</v>
      </c>
      <c r="Y185" s="1273">
        <v>8</v>
      </c>
      <c r="Z185" s="213">
        <v>2.02</v>
      </c>
      <c r="AA185" s="102">
        <v>1</v>
      </c>
      <c r="AB185" s="194">
        <v>168064</v>
      </c>
      <c r="AC185" s="194">
        <v>0</v>
      </c>
      <c r="AD185" s="194"/>
      <c r="AE185" s="213">
        <f t="shared" si="19"/>
        <v>168064</v>
      </c>
      <c r="AF185" s="1273">
        <v>9</v>
      </c>
      <c r="AG185" s="213">
        <v>2.02</v>
      </c>
      <c r="AH185" s="102">
        <v>1</v>
      </c>
      <c r="AI185" s="194">
        <v>168064</v>
      </c>
      <c r="AJ185" s="194">
        <v>0</v>
      </c>
      <c r="AK185" s="194"/>
      <c r="AL185" s="213">
        <f t="shared" si="20"/>
        <v>168064</v>
      </c>
    </row>
    <row r="186" spans="1:38" s="5" customFormat="1">
      <c r="A186" s="194">
        <v>177</v>
      </c>
      <c r="B186" s="102" t="s">
        <v>1916</v>
      </c>
      <c r="C186" s="102" t="s">
        <v>5283</v>
      </c>
      <c r="D186" s="194" t="s">
        <v>5653</v>
      </c>
      <c r="E186" s="1116" t="s">
        <v>527</v>
      </c>
      <c r="F186" s="213" t="s">
        <v>990</v>
      </c>
      <c r="G186" s="1273">
        <v>6</v>
      </c>
      <c r="H186" s="213">
        <v>1.96</v>
      </c>
      <c r="I186" s="102">
        <v>1</v>
      </c>
      <c r="J186" s="194">
        <v>163072</v>
      </c>
      <c r="K186" s="194">
        <v>0</v>
      </c>
      <c r="L186" s="194"/>
      <c r="M186" s="213">
        <f t="shared" si="16"/>
        <v>163072</v>
      </c>
      <c r="N186" s="213">
        <v>1.9</v>
      </c>
      <c r="O186" s="102">
        <v>1</v>
      </c>
      <c r="P186" s="194">
        <v>158080</v>
      </c>
      <c r="Q186" s="194">
        <v>0</v>
      </c>
      <c r="R186" s="194"/>
      <c r="S186" s="213">
        <f t="shared" si="17"/>
        <v>158080</v>
      </c>
      <c r="T186" s="213">
        <f t="shared" si="21"/>
        <v>0</v>
      </c>
      <c r="U186" s="213">
        <f t="shared" si="21"/>
        <v>4992</v>
      </c>
      <c r="V186" s="213">
        <f t="shared" si="21"/>
        <v>0</v>
      </c>
      <c r="W186" s="213">
        <f t="shared" si="21"/>
        <v>0</v>
      </c>
      <c r="X186" s="213">
        <f t="shared" si="18"/>
        <v>4992</v>
      </c>
      <c r="Y186" s="1273">
        <v>7</v>
      </c>
      <c r="Z186" s="213">
        <v>1.96</v>
      </c>
      <c r="AA186" s="102">
        <v>1</v>
      </c>
      <c r="AB186" s="194">
        <v>163072</v>
      </c>
      <c r="AC186" s="194">
        <v>0</v>
      </c>
      <c r="AD186" s="194"/>
      <c r="AE186" s="213">
        <f t="shared" si="19"/>
        <v>163072</v>
      </c>
      <c r="AF186" s="1273">
        <v>8</v>
      </c>
      <c r="AG186" s="213">
        <v>2.02</v>
      </c>
      <c r="AH186" s="102">
        <v>1</v>
      </c>
      <c r="AI186" s="194">
        <v>168064</v>
      </c>
      <c r="AJ186" s="194">
        <v>0</v>
      </c>
      <c r="AK186" s="194"/>
      <c r="AL186" s="213">
        <f t="shared" si="20"/>
        <v>168064</v>
      </c>
    </row>
    <row r="187" spans="1:38" s="5" customFormat="1">
      <c r="A187" s="194">
        <v>178</v>
      </c>
      <c r="B187" s="102" t="s">
        <v>4426</v>
      </c>
      <c r="C187" s="102" t="s">
        <v>5283</v>
      </c>
      <c r="D187" s="194" t="s">
        <v>5650</v>
      </c>
      <c r="E187" s="1116" t="s">
        <v>527</v>
      </c>
      <c r="F187" s="213" t="s">
        <v>990</v>
      </c>
      <c r="G187" s="1273">
        <v>5</v>
      </c>
      <c r="H187" s="213">
        <v>1.9</v>
      </c>
      <c r="I187" s="102">
        <v>1</v>
      </c>
      <c r="J187" s="194">
        <v>158080</v>
      </c>
      <c r="K187" s="194">
        <v>0</v>
      </c>
      <c r="L187" s="194"/>
      <c r="M187" s="213">
        <f t="shared" si="16"/>
        <v>158080</v>
      </c>
      <c r="N187" s="213">
        <v>1.9</v>
      </c>
      <c r="O187" s="102">
        <v>1</v>
      </c>
      <c r="P187" s="194">
        <v>158080</v>
      </c>
      <c r="Q187" s="194">
        <v>0</v>
      </c>
      <c r="R187" s="194"/>
      <c r="S187" s="213">
        <f t="shared" si="17"/>
        <v>158080</v>
      </c>
      <c r="T187" s="213">
        <f t="shared" si="21"/>
        <v>0</v>
      </c>
      <c r="U187" s="213">
        <f t="shared" si="21"/>
        <v>0</v>
      </c>
      <c r="V187" s="213">
        <f t="shared" si="21"/>
        <v>0</v>
      </c>
      <c r="W187" s="213">
        <f t="shared" si="21"/>
        <v>0</v>
      </c>
      <c r="X187" s="213">
        <f t="shared" si="18"/>
        <v>0</v>
      </c>
      <c r="Y187" s="1273">
        <v>6</v>
      </c>
      <c r="Z187" s="213">
        <v>1.96</v>
      </c>
      <c r="AA187" s="102">
        <v>1</v>
      </c>
      <c r="AB187" s="194">
        <v>163072</v>
      </c>
      <c r="AC187" s="194">
        <v>0</v>
      </c>
      <c r="AD187" s="194"/>
      <c r="AE187" s="213">
        <f t="shared" si="19"/>
        <v>163072</v>
      </c>
      <c r="AF187" s="1273">
        <v>7</v>
      </c>
      <c r="AG187" s="213">
        <v>1.96</v>
      </c>
      <c r="AH187" s="102">
        <v>1</v>
      </c>
      <c r="AI187" s="194">
        <v>163072</v>
      </c>
      <c r="AJ187" s="194">
        <v>0</v>
      </c>
      <c r="AK187" s="194"/>
      <c r="AL187" s="213">
        <f t="shared" si="20"/>
        <v>163072</v>
      </c>
    </row>
    <row r="188" spans="1:38" s="5" customFormat="1">
      <c r="A188" s="194">
        <v>179</v>
      </c>
      <c r="B188" s="102" t="s">
        <v>4432</v>
      </c>
      <c r="C188" s="102" t="s">
        <v>5283</v>
      </c>
      <c r="D188" s="194" t="s">
        <v>5632</v>
      </c>
      <c r="E188" s="1116" t="s">
        <v>527</v>
      </c>
      <c r="F188" s="213" t="s">
        <v>990</v>
      </c>
      <c r="G188" s="1273">
        <v>9</v>
      </c>
      <c r="H188" s="213">
        <v>2.02</v>
      </c>
      <c r="I188" s="102">
        <v>1</v>
      </c>
      <c r="J188" s="194">
        <v>168064</v>
      </c>
      <c r="K188" s="194">
        <v>0</v>
      </c>
      <c r="L188" s="194"/>
      <c r="M188" s="213">
        <f t="shared" si="16"/>
        <v>168064</v>
      </c>
      <c r="N188" s="213">
        <v>2.02</v>
      </c>
      <c r="O188" s="102">
        <v>1</v>
      </c>
      <c r="P188" s="194">
        <v>168064</v>
      </c>
      <c r="Q188" s="194">
        <v>0</v>
      </c>
      <c r="R188" s="194"/>
      <c r="S188" s="213">
        <f t="shared" si="17"/>
        <v>168064</v>
      </c>
      <c r="T188" s="213">
        <f t="shared" si="21"/>
        <v>0</v>
      </c>
      <c r="U188" s="213">
        <f t="shared" si="21"/>
        <v>0</v>
      </c>
      <c r="V188" s="213">
        <f t="shared" si="21"/>
        <v>0</v>
      </c>
      <c r="W188" s="213">
        <f t="shared" si="21"/>
        <v>0</v>
      </c>
      <c r="X188" s="213">
        <f t="shared" si="18"/>
        <v>0</v>
      </c>
      <c r="Y188" s="1273">
        <v>10</v>
      </c>
      <c r="Z188" s="213">
        <v>2.08</v>
      </c>
      <c r="AA188" s="102">
        <v>1</v>
      </c>
      <c r="AB188" s="194">
        <v>173056</v>
      </c>
      <c r="AC188" s="194">
        <v>0</v>
      </c>
      <c r="AD188" s="194"/>
      <c r="AE188" s="213">
        <f t="shared" si="19"/>
        <v>173056</v>
      </c>
      <c r="AF188" s="1273">
        <v>11</v>
      </c>
      <c r="AG188" s="213">
        <v>2.08</v>
      </c>
      <c r="AH188" s="102">
        <v>1</v>
      </c>
      <c r="AI188" s="194">
        <v>173056</v>
      </c>
      <c r="AJ188" s="194">
        <v>0</v>
      </c>
      <c r="AK188" s="194"/>
      <c r="AL188" s="213">
        <f t="shared" si="20"/>
        <v>173056</v>
      </c>
    </row>
    <row r="189" spans="1:38" s="5" customFormat="1">
      <c r="A189" s="194">
        <v>180</v>
      </c>
      <c r="B189" s="102" t="s">
        <v>5676</v>
      </c>
      <c r="C189" s="102" t="s">
        <v>5283</v>
      </c>
      <c r="D189" s="194" t="s">
        <v>5647</v>
      </c>
      <c r="E189" s="1116" t="s">
        <v>527</v>
      </c>
      <c r="F189" s="213" t="s">
        <v>990</v>
      </c>
      <c r="G189" s="1273">
        <v>4</v>
      </c>
      <c r="H189" s="213">
        <v>1.9</v>
      </c>
      <c r="I189" s="102">
        <v>1</v>
      </c>
      <c r="J189" s="194">
        <v>158080</v>
      </c>
      <c r="K189" s="194">
        <v>0</v>
      </c>
      <c r="L189" s="194"/>
      <c r="M189" s="213">
        <f t="shared" si="16"/>
        <v>158080</v>
      </c>
      <c r="N189" s="213">
        <v>1.84</v>
      </c>
      <c r="O189" s="102">
        <v>1</v>
      </c>
      <c r="P189" s="194">
        <v>153088</v>
      </c>
      <c r="Q189" s="194">
        <v>0</v>
      </c>
      <c r="R189" s="194"/>
      <c r="S189" s="213">
        <f t="shared" si="17"/>
        <v>153088</v>
      </c>
      <c r="T189" s="213">
        <f t="shared" si="21"/>
        <v>0</v>
      </c>
      <c r="U189" s="213">
        <f t="shared" si="21"/>
        <v>4992</v>
      </c>
      <c r="V189" s="213">
        <f t="shared" si="21"/>
        <v>0</v>
      </c>
      <c r="W189" s="213">
        <f t="shared" si="21"/>
        <v>0</v>
      </c>
      <c r="X189" s="213">
        <f t="shared" si="18"/>
        <v>4992</v>
      </c>
      <c r="Y189" s="1273">
        <v>5</v>
      </c>
      <c r="Z189" s="213">
        <v>1.9</v>
      </c>
      <c r="AA189" s="102">
        <v>1</v>
      </c>
      <c r="AB189" s="194">
        <v>158080</v>
      </c>
      <c r="AC189" s="194">
        <v>0</v>
      </c>
      <c r="AD189" s="194"/>
      <c r="AE189" s="213">
        <f t="shared" si="19"/>
        <v>158080</v>
      </c>
      <c r="AF189" s="1273">
        <v>6</v>
      </c>
      <c r="AG189" s="213">
        <v>1.96</v>
      </c>
      <c r="AH189" s="102">
        <v>1</v>
      </c>
      <c r="AI189" s="194">
        <v>163072</v>
      </c>
      <c r="AJ189" s="194">
        <v>0</v>
      </c>
      <c r="AK189" s="194"/>
      <c r="AL189" s="213">
        <f t="shared" si="20"/>
        <v>163072</v>
      </c>
    </row>
    <row r="190" spans="1:38" s="5" customFormat="1">
      <c r="A190" s="194">
        <v>181</v>
      </c>
      <c r="B190" s="102" t="s">
        <v>5677</v>
      </c>
      <c r="C190" s="102" t="s">
        <v>5283</v>
      </c>
      <c r="D190" s="194" t="s">
        <v>5634</v>
      </c>
      <c r="E190" s="1116" t="s">
        <v>527</v>
      </c>
      <c r="F190" s="213" t="s">
        <v>990</v>
      </c>
      <c r="G190" s="1273">
        <v>4</v>
      </c>
      <c r="H190" s="213">
        <v>1.9</v>
      </c>
      <c r="I190" s="102">
        <v>1</v>
      </c>
      <c r="J190" s="194">
        <v>158080</v>
      </c>
      <c r="K190" s="194">
        <v>0</v>
      </c>
      <c r="L190" s="194"/>
      <c r="M190" s="213">
        <f t="shared" si="16"/>
        <v>158080</v>
      </c>
      <c r="N190" s="213">
        <v>1.84</v>
      </c>
      <c r="O190" s="102">
        <v>1</v>
      </c>
      <c r="P190" s="194">
        <v>153088</v>
      </c>
      <c r="Q190" s="194">
        <v>0</v>
      </c>
      <c r="R190" s="194"/>
      <c r="S190" s="213">
        <f t="shared" si="17"/>
        <v>153088</v>
      </c>
      <c r="T190" s="213">
        <f t="shared" si="21"/>
        <v>0</v>
      </c>
      <c r="U190" s="213">
        <f t="shared" si="21"/>
        <v>4992</v>
      </c>
      <c r="V190" s="213">
        <f t="shared" si="21"/>
        <v>0</v>
      </c>
      <c r="W190" s="213">
        <f t="shared" si="21"/>
        <v>0</v>
      </c>
      <c r="X190" s="213">
        <f t="shared" si="18"/>
        <v>4992</v>
      </c>
      <c r="Y190" s="1273">
        <v>5</v>
      </c>
      <c r="Z190" s="213">
        <v>1.9</v>
      </c>
      <c r="AA190" s="102">
        <v>1</v>
      </c>
      <c r="AB190" s="194">
        <v>158080</v>
      </c>
      <c r="AC190" s="194">
        <v>0</v>
      </c>
      <c r="AD190" s="194"/>
      <c r="AE190" s="213">
        <f t="shared" si="19"/>
        <v>158080</v>
      </c>
      <c r="AF190" s="1273">
        <v>6</v>
      </c>
      <c r="AG190" s="213">
        <v>1.96</v>
      </c>
      <c r="AH190" s="102">
        <v>1</v>
      </c>
      <c r="AI190" s="194">
        <v>163072</v>
      </c>
      <c r="AJ190" s="194">
        <v>0</v>
      </c>
      <c r="AK190" s="194"/>
      <c r="AL190" s="213">
        <f t="shared" si="20"/>
        <v>163072</v>
      </c>
    </row>
    <row r="191" spans="1:38" s="5" customFormat="1">
      <c r="A191" s="194">
        <v>182</v>
      </c>
      <c r="B191" s="102" t="s">
        <v>4428</v>
      </c>
      <c r="C191" s="102" t="s">
        <v>5282</v>
      </c>
      <c r="D191" s="194" t="s">
        <v>5635</v>
      </c>
      <c r="E191" s="1116" t="s">
        <v>527</v>
      </c>
      <c r="F191" s="213" t="s">
        <v>990</v>
      </c>
      <c r="G191" s="1273">
        <v>10</v>
      </c>
      <c r="H191" s="213">
        <v>2.08</v>
      </c>
      <c r="I191" s="102">
        <v>1</v>
      </c>
      <c r="J191" s="194">
        <v>173056</v>
      </c>
      <c r="K191" s="194">
        <v>0</v>
      </c>
      <c r="L191" s="194"/>
      <c r="M191" s="213">
        <f t="shared" si="16"/>
        <v>173056</v>
      </c>
      <c r="N191" s="213">
        <v>2.02</v>
      </c>
      <c r="O191" s="102">
        <v>1</v>
      </c>
      <c r="P191" s="194">
        <v>168064</v>
      </c>
      <c r="Q191" s="194">
        <v>0</v>
      </c>
      <c r="R191" s="194"/>
      <c r="S191" s="213">
        <f t="shared" si="17"/>
        <v>168064</v>
      </c>
      <c r="T191" s="213">
        <f t="shared" si="21"/>
        <v>0</v>
      </c>
      <c r="U191" s="213">
        <f t="shared" si="21"/>
        <v>4992</v>
      </c>
      <c r="V191" s="213">
        <f t="shared" si="21"/>
        <v>0</v>
      </c>
      <c r="W191" s="213">
        <f t="shared" si="21"/>
        <v>0</v>
      </c>
      <c r="X191" s="213">
        <f t="shared" si="18"/>
        <v>4992</v>
      </c>
      <c r="Y191" s="1273">
        <v>11</v>
      </c>
      <c r="Z191" s="213">
        <v>2.08</v>
      </c>
      <c r="AA191" s="102">
        <v>1</v>
      </c>
      <c r="AB191" s="194">
        <v>173056</v>
      </c>
      <c r="AC191" s="194">
        <v>0</v>
      </c>
      <c r="AD191" s="194"/>
      <c r="AE191" s="213">
        <f t="shared" si="19"/>
        <v>173056</v>
      </c>
      <c r="AF191" s="1273">
        <v>12</v>
      </c>
      <c r="AG191" s="213">
        <v>2.08</v>
      </c>
      <c r="AH191" s="102">
        <v>1</v>
      </c>
      <c r="AI191" s="194">
        <v>173056</v>
      </c>
      <c r="AJ191" s="194">
        <v>0</v>
      </c>
      <c r="AK191" s="194"/>
      <c r="AL191" s="213">
        <f t="shared" si="20"/>
        <v>173056</v>
      </c>
    </row>
    <row r="192" spans="1:38" s="5" customFormat="1">
      <c r="A192" s="194">
        <v>183</v>
      </c>
      <c r="B192" s="102" t="s">
        <v>8341</v>
      </c>
      <c r="C192" s="102" t="s">
        <v>5283</v>
      </c>
      <c r="D192" s="194" t="s">
        <v>5216</v>
      </c>
      <c r="E192" s="1116" t="s">
        <v>527</v>
      </c>
      <c r="F192" s="213" t="s">
        <v>990</v>
      </c>
      <c r="G192" s="1273">
        <v>2</v>
      </c>
      <c r="H192" s="213">
        <v>1.79</v>
      </c>
      <c r="I192" s="102">
        <v>1</v>
      </c>
      <c r="J192" s="194">
        <v>148928</v>
      </c>
      <c r="K192" s="194">
        <v>0</v>
      </c>
      <c r="L192" s="194"/>
      <c r="M192" s="213">
        <f t="shared" si="16"/>
        <v>148928</v>
      </c>
      <c r="N192" s="213">
        <v>1.73</v>
      </c>
      <c r="O192" s="102">
        <v>1</v>
      </c>
      <c r="P192" s="194">
        <v>143936</v>
      </c>
      <c r="Q192" s="194">
        <v>0</v>
      </c>
      <c r="R192" s="194"/>
      <c r="S192" s="213">
        <f t="shared" si="17"/>
        <v>143936</v>
      </c>
      <c r="T192" s="213">
        <f t="shared" si="21"/>
        <v>0</v>
      </c>
      <c r="U192" s="213">
        <f t="shared" si="21"/>
        <v>4992</v>
      </c>
      <c r="V192" s="213">
        <f t="shared" si="21"/>
        <v>0</v>
      </c>
      <c r="W192" s="213">
        <f t="shared" si="21"/>
        <v>0</v>
      </c>
      <c r="X192" s="213">
        <f t="shared" si="18"/>
        <v>4992</v>
      </c>
      <c r="Y192" s="1273">
        <v>3</v>
      </c>
      <c r="Z192" s="213">
        <v>1.84</v>
      </c>
      <c r="AA192" s="102">
        <v>1</v>
      </c>
      <c r="AB192" s="194">
        <v>153088</v>
      </c>
      <c r="AC192" s="194">
        <v>0</v>
      </c>
      <c r="AD192" s="194"/>
      <c r="AE192" s="213">
        <f t="shared" si="19"/>
        <v>153088</v>
      </c>
      <c r="AF192" s="1273">
        <v>4</v>
      </c>
      <c r="AG192" s="213">
        <v>1.9</v>
      </c>
      <c r="AH192" s="102">
        <v>1</v>
      </c>
      <c r="AI192" s="194">
        <v>158080</v>
      </c>
      <c r="AJ192" s="194">
        <v>0</v>
      </c>
      <c r="AK192" s="194"/>
      <c r="AL192" s="213">
        <f t="shared" si="20"/>
        <v>158080</v>
      </c>
    </row>
    <row r="193" spans="1:38" s="5" customFormat="1">
      <c r="A193" s="194">
        <v>184</v>
      </c>
      <c r="B193" s="102" t="s">
        <v>759</v>
      </c>
      <c r="C193" s="102"/>
      <c r="D193" s="194"/>
      <c r="E193" s="1116" t="s">
        <v>527</v>
      </c>
      <c r="F193" s="213" t="s">
        <v>990</v>
      </c>
      <c r="G193" s="1273">
        <v>7</v>
      </c>
      <c r="H193" s="213">
        <v>1.96</v>
      </c>
      <c r="I193" s="102">
        <v>1</v>
      </c>
      <c r="J193" s="194">
        <v>163072</v>
      </c>
      <c r="K193" s="194">
        <v>0</v>
      </c>
      <c r="L193" s="194"/>
      <c r="M193" s="213">
        <f t="shared" si="16"/>
        <v>163072</v>
      </c>
      <c r="N193" s="213">
        <v>1.96</v>
      </c>
      <c r="O193" s="102">
        <v>1</v>
      </c>
      <c r="P193" s="194">
        <v>163072</v>
      </c>
      <c r="Q193" s="194">
        <v>0</v>
      </c>
      <c r="R193" s="194"/>
      <c r="S193" s="213">
        <f t="shared" si="17"/>
        <v>163072</v>
      </c>
      <c r="T193" s="213">
        <f t="shared" si="21"/>
        <v>0</v>
      </c>
      <c r="U193" s="213">
        <f t="shared" si="21"/>
        <v>0</v>
      </c>
      <c r="V193" s="213">
        <f t="shared" si="21"/>
        <v>0</v>
      </c>
      <c r="W193" s="213">
        <f t="shared" si="21"/>
        <v>0</v>
      </c>
      <c r="X193" s="213">
        <f t="shared" si="18"/>
        <v>0</v>
      </c>
      <c r="Y193" s="1273">
        <v>8</v>
      </c>
      <c r="Z193" s="213">
        <v>2.02</v>
      </c>
      <c r="AA193" s="102">
        <v>1</v>
      </c>
      <c r="AB193" s="194">
        <v>168064</v>
      </c>
      <c r="AC193" s="194">
        <v>0</v>
      </c>
      <c r="AD193" s="194"/>
      <c r="AE193" s="213">
        <f t="shared" si="19"/>
        <v>168064</v>
      </c>
      <c r="AF193" s="1273">
        <v>9</v>
      </c>
      <c r="AG193" s="213">
        <v>2.02</v>
      </c>
      <c r="AH193" s="102">
        <v>1</v>
      </c>
      <c r="AI193" s="194">
        <v>168064</v>
      </c>
      <c r="AJ193" s="194">
        <v>0</v>
      </c>
      <c r="AK193" s="194"/>
      <c r="AL193" s="213">
        <f t="shared" si="20"/>
        <v>168064</v>
      </c>
    </row>
    <row r="194" spans="1:38" s="5" customFormat="1">
      <c r="A194" s="194">
        <v>185</v>
      </c>
      <c r="B194" s="102" t="s">
        <v>759</v>
      </c>
      <c r="C194" s="102"/>
      <c r="D194" s="194"/>
      <c r="E194" s="1116" t="s">
        <v>527</v>
      </c>
      <c r="F194" s="213" t="s">
        <v>990</v>
      </c>
      <c r="G194" s="1273">
        <v>7</v>
      </c>
      <c r="H194" s="213">
        <v>1.96</v>
      </c>
      <c r="I194" s="102">
        <v>1</v>
      </c>
      <c r="J194" s="194">
        <v>163072</v>
      </c>
      <c r="K194" s="194">
        <v>0</v>
      </c>
      <c r="L194" s="194"/>
      <c r="M194" s="213">
        <f t="shared" si="16"/>
        <v>163072</v>
      </c>
      <c r="N194" s="213">
        <v>1.96</v>
      </c>
      <c r="O194" s="102">
        <v>1</v>
      </c>
      <c r="P194" s="194">
        <v>163072</v>
      </c>
      <c r="Q194" s="194">
        <v>0</v>
      </c>
      <c r="R194" s="194"/>
      <c r="S194" s="213">
        <f t="shared" si="17"/>
        <v>163072</v>
      </c>
      <c r="T194" s="213">
        <f t="shared" si="21"/>
        <v>0</v>
      </c>
      <c r="U194" s="213">
        <f t="shared" si="21"/>
        <v>0</v>
      </c>
      <c r="V194" s="213">
        <f t="shared" si="21"/>
        <v>0</v>
      </c>
      <c r="W194" s="213">
        <f t="shared" si="21"/>
        <v>0</v>
      </c>
      <c r="X194" s="213">
        <f t="shared" si="18"/>
        <v>0</v>
      </c>
      <c r="Y194" s="1273">
        <v>8</v>
      </c>
      <c r="Z194" s="213">
        <v>2.02</v>
      </c>
      <c r="AA194" s="102">
        <v>1</v>
      </c>
      <c r="AB194" s="194">
        <v>168064</v>
      </c>
      <c r="AC194" s="194">
        <v>0</v>
      </c>
      <c r="AD194" s="194"/>
      <c r="AE194" s="213">
        <f t="shared" si="19"/>
        <v>168064</v>
      </c>
      <c r="AF194" s="1273">
        <v>9</v>
      </c>
      <c r="AG194" s="213">
        <v>2.02</v>
      </c>
      <c r="AH194" s="102">
        <v>1</v>
      </c>
      <c r="AI194" s="194">
        <v>168064</v>
      </c>
      <c r="AJ194" s="194">
        <v>0</v>
      </c>
      <c r="AK194" s="194"/>
      <c r="AL194" s="213">
        <f t="shared" si="20"/>
        <v>168064</v>
      </c>
    </row>
    <row r="195" spans="1:38" s="5" customFormat="1">
      <c r="A195" s="194">
        <v>186</v>
      </c>
      <c r="B195" s="102" t="s">
        <v>759</v>
      </c>
      <c r="C195" s="102"/>
      <c r="D195" s="194"/>
      <c r="E195" s="1116" t="s">
        <v>527</v>
      </c>
      <c r="F195" s="213" t="s">
        <v>990</v>
      </c>
      <c r="G195" s="1273">
        <v>7</v>
      </c>
      <c r="H195" s="213">
        <v>1.96</v>
      </c>
      <c r="I195" s="102">
        <v>1</v>
      </c>
      <c r="J195" s="194">
        <v>163072</v>
      </c>
      <c r="K195" s="194">
        <v>0</v>
      </c>
      <c r="L195" s="194"/>
      <c r="M195" s="213">
        <f t="shared" si="16"/>
        <v>163072</v>
      </c>
      <c r="N195" s="213">
        <v>1.96</v>
      </c>
      <c r="O195" s="102">
        <v>1</v>
      </c>
      <c r="P195" s="194">
        <v>163072</v>
      </c>
      <c r="Q195" s="194">
        <v>0</v>
      </c>
      <c r="R195" s="194"/>
      <c r="S195" s="213">
        <f t="shared" si="17"/>
        <v>163072</v>
      </c>
      <c r="T195" s="213">
        <f t="shared" si="21"/>
        <v>0</v>
      </c>
      <c r="U195" s="213">
        <f t="shared" si="21"/>
        <v>0</v>
      </c>
      <c r="V195" s="213">
        <f t="shared" si="21"/>
        <v>0</v>
      </c>
      <c r="W195" s="213">
        <f t="shared" si="21"/>
        <v>0</v>
      </c>
      <c r="X195" s="213">
        <f t="shared" si="18"/>
        <v>0</v>
      </c>
      <c r="Y195" s="1273">
        <v>8</v>
      </c>
      <c r="Z195" s="213">
        <v>2.02</v>
      </c>
      <c r="AA195" s="102">
        <v>1</v>
      </c>
      <c r="AB195" s="194">
        <v>168064</v>
      </c>
      <c r="AC195" s="194">
        <v>0</v>
      </c>
      <c r="AD195" s="194"/>
      <c r="AE195" s="213">
        <f t="shared" si="19"/>
        <v>168064</v>
      </c>
      <c r="AF195" s="1273">
        <v>9</v>
      </c>
      <c r="AG195" s="213">
        <v>2.02</v>
      </c>
      <c r="AH195" s="102">
        <v>1</v>
      </c>
      <c r="AI195" s="194">
        <v>168064</v>
      </c>
      <c r="AJ195" s="194">
        <v>0</v>
      </c>
      <c r="AK195" s="194"/>
      <c r="AL195" s="213">
        <f t="shared" si="20"/>
        <v>168064</v>
      </c>
    </row>
    <row r="196" spans="1:38" s="5" customFormat="1" ht="81">
      <c r="A196" s="194">
        <v>187</v>
      </c>
      <c r="B196" s="102" t="s">
        <v>1627</v>
      </c>
      <c r="C196" s="102" t="s">
        <v>5283</v>
      </c>
      <c r="D196" s="194" t="s">
        <v>5678</v>
      </c>
      <c r="E196" s="1116" t="s">
        <v>8342</v>
      </c>
      <c r="F196" s="213" t="s">
        <v>984</v>
      </c>
      <c r="G196" s="1273">
        <v>7</v>
      </c>
      <c r="H196" s="213">
        <v>4.55</v>
      </c>
      <c r="I196" s="102">
        <v>1</v>
      </c>
      <c r="J196" s="194">
        <v>378560</v>
      </c>
      <c r="K196" s="194">
        <v>0</v>
      </c>
      <c r="L196" s="194"/>
      <c r="M196" s="213">
        <f t="shared" si="16"/>
        <v>378560</v>
      </c>
      <c r="N196" s="213">
        <v>4.55</v>
      </c>
      <c r="O196" s="102">
        <v>1</v>
      </c>
      <c r="P196" s="194">
        <v>378560</v>
      </c>
      <c r="Q196" s="194">
        <v>0</v>
      </c>
      <c r="R196" s="194"/>
      <c r="S196" s="213">
        <f t="shared" si="17"/>
        <v>378560</v>
      </c>
      <c r="T196" s="213">
        <f t="shared" si="21"/>
        <v>0</v>
      </c>
      <c r="U196" s="213">
        <f t="shared" si="21"/>
        <v>0</v>
      </c>
      <c r="V196" s="213">
        <f t="shared" si="21"/>
        <v>0</v>
      </c>
      <c r="W196" s="213">
        <f t="shared" si="21"/>
        <v>0</v>
      </c>
      <c r="X196" s="213">
        <f t="shared" si="18"/>
        <v>0</v>
      </c>
      <c r="Y196" s="1273">
        <v>8</v>
      </c>
      <c r="Z196" s="213">
        <v>4.7</v>
      </c>
      <c r="AA196" s="102">
        <v>1</v>
      </c>
      <c r="AB196" s="194">
        <v>391040</v>
      </c>
      <c r="AC196" s="194">
        <v>0</v>
      </c>
      <c r="AD196" s="194"/>
      <c r="AE196" s="213">
        <f t="shared" si="19"/>
        <v>391040</v>
      </c>
      <c r="AF196" s="1273">
        <v>9</v>
      </c>
      <c r="AG196" s="213">
        <v>4.7</v>
      </c>
      <c r="AH196" s="102">
        <v>1</v>
      </c>
      <c r="AI196" s="194">
        <v>391040</v>
      </c>
      <c r="AJ196" s="194">
        <v>0</v>
      </c>
      <c r="AK196" s="194"/>
      <c r="AL196" s="213">
        <f t="shared" si="20"/>
        <v>391040</v>
      </c>
    </row>
    <row r="197" spans="1:38" s="5" customFormat="1">
      <c r="A197" s="194">
        <v>188</v>
      </c>
      <c r="B197" s="102" t="s">
        <v>1698</v>
      </c>
      <c r="C197" s="102" t="s">
        <v>5283</v>
      </c>
      <c r="D197" s="194" t="s">
        <v>5673</v>
      </c>
      <c r="E197" s="1116" t="s">
        <v>1572</v>
      </c>
      <c r="F197" s="213" t="s">
        <v>6962</v>
      </c>
      <c r="G197" s="1273">
        <v>21</v>
      </c>
      <c r="H197" s="213">
        <v>2.66</v>
      </c>
      <c r="I197" s="102">
        <v>1</v>
      </c>
      <c r="J197" s="194">
        <v>221312</v>
      </c>
      <c r="K197" s="194">
        <v>0</v>
      </c>
      <c r="L197" s="194"/>
      <c r="M197" s="213">
        <f t="shared" si="16"/>
        <v>221312</v>
      </c>
      <c r="N197" s="213">
        <v>2.66</v>
      </c>
      <c r="O197" s="102">
        <v>1</v>
      </c>
      <c r="P197" s="194">
        <v>221312</v>
      </c>
      <c r="Q197" s="194">
        <v>0</v>
      </c>
      <c r="R197" s="194"/>
      <c r="S197" s="213">
        <f t="shared" si="17"/>
        <v>221312</v>
      </c>
      <c r="T197" s="213">
        <f t="shared" si="21"/>
        <v>0</v>
      </c>
      <c r="U197" s="213">
        <f t="shared" si="21"/>
        <v>0</v>
      </c>
      <c r="V197" s="213">
        <f t="shared" si="21"/>
        <v>0</v>
      </c>
      <c r="W197" s="213">
        <f t="shared" si="21"/>
        <v>0</v>
      </c>
      <c r="X197" s="213">
        <f t="shared" si="18"/>
        <v>0</v>
      </c>
      <c r="Y197" s="1273">
        <v>22</v>
      </c>
      <c r="Z197" s="213">
        <v>2.66</v>
      </c>
      <c r="AA197" s="102">
        <v>1</v>
      </c>
      <c r="AB197" s="194">
        <v>221312</v>
      </c>
      <c r="AC197" s="194">
        <v>0</v>
      </c>
      <c r="AD197" s="194"/>
      <c r="AE197" s="213">
        <f t="shared" si="19"/>
        <v>221312</v>
      </c>
      <c r="AF197" s="1273">
        <v>23</v>
      </c>
      <c r="AG197" s="213">
        <v>2.66</v>
      </c>
      <c r="AH197" s="102">
        <v>1</v>
      </c>
      <c r="AI197" s="194">
        <v>221312</v>
      </c>
      <c r="AJ197" s="194">
        <v>0</v>
      </c>
      <c r="AK197" s="194"/>
      <c r="AL197" s="213">
        <f t="shared" si="20"/>
        <v>221312</v>
      </c>
    </row>
    <row r="198" spans="1:38" s="5" customFormat="1">
      <c r="A198" s="194">
        <v>189</v>
      </c>
      <c r="B198" s="102" t="s">
        <v>4438</v>
      </c>
      <c r="C198" s="102" t="s">
        <v>5283</v>
      </c>
      <c r="D198" s="194" t="s">
        <v>5635</v>
      </c>
      <c r="E198" s="1116" t="s">
        <v>1572</v>
      </c>
      <c r="F198" s="213" t="s">
        <v>6962</v>
      </c>
      <c r="G198" s="1273">
        <v>5</v>
      </c>
      <c r="H198" s="213">
        <v>2.21</v>
      </c>
      <c r="I198" s="102">
        <v>1</v>
      </c>
      <c r="J198" s="194">
        <v>183872</v>
      </c>
      <c r="K198" s="194">
        <v>0</v>
      </c>
      <c r="L198" s="194"/>
      <c r="M198" s="213">
        <f t="shared" si="16"/>
        <v>183872</v>
      </c>
      <c r="N198" s="213">
        <v>2.21</v>
      </c>
      <c r="O198" s="102">
        <v>1</v>
      </c>
      <c r="P198" s="194">
        <v>183872</v>
      </c>
      <c r="Q198" s="194">
        <v>0</v>
      </c>
      <c r="R198" s="194"/>
      <c r="S198" s="213">
        <f t="shared" si="17"/>
        <v>183872</v>
      </c>
      <c r="T198" s="213">
        <f t="shared" si="21"/>
        <v>0</v>
      </c>
      <c r="U198" s="213">
        <f t="shared" si="21"/>
        <v>0</v>
      </c>
      <c r="V198" s="213">
        <f t="shared" si="21"/>
        <v>0</v>
      </c>
      <c r="W198" s="213">
        <f t="shared" si="21"/>
        <v>0</v>
      </c>
      <c r="X198" s="213">
        <f t="shared" si="18"/>
        <v>0</v>
      </c>
      <c r="Y198" s="1273">
        <v>6</v>
      </c>
      <c r="Z198" s="213">
        <v>2.2799999999999998</v>
      </c>
      <c r="AA198" s="102">
        <v>1</v>
      </c>
      <c r="AB198" s="194">
        <v>189695.99999999997</v>
      </c>
      <c r="AC198" s="194">
        <v>0</v>
      </c>
      <c r="AD198" s="194"/>
      <c r="AE198" s="213">
        <f t="shared" si="19"/>
        <v>189695.99999999997</v>
      </c>
      <c r="AF198" s="1273">
        <v>7</v>
      </c>
      <c r="AG198" s="213">
        <v>2.2799999999999998</v>
      </c>
      <c r="AH198" s="102">
        <v>1</v>
      </c>
      <c r="AI198" s="194">
        <v>189695.99999999997</v>
      </c>
      <c r="AJ198" s="194">
        <v>0</v>
      </c>
      <c r="AK198" s="194"/>
      <c r="AL198" s="213">
        <f t="shared" si="20"/>
        <v>189695.99999999997</v>
      </c>
    </row>
    <row r="199" spans="1:38" s="5" customFormat="1">
      <c r="A199" s="194">
        <v>190</v>
      </c>
      <c r="B199" s="102" t="s">
        <v>759</v>
      </c>
      <c r="C199" s="102"/>
      <c r="D199" s="194"/>
      <c r="E199" s="1116" t="s">
        <v>1572</v>
      </c>
      <c r="F199" s="213" t="s">
        <v>6962</v>
      </c>
      <c r="G199" s="1273">
        <v>7</v>
      </c>
      <c r="H199" s="213">
        <v>2.2799999999999998</v>
      </c>
      <c r="I199" s="102">
        <v>1</v>
      </c>
      <c r="J199" s="194">
        <v>189695.99999999997</v>
      </c>
      <c r="K199" s="194">
        <v>0</v>
      </c>
      <c r="L199" s="194"/>
      <c r="M199" s="213">
        <f t="shared" si="16"/>
        <v>189695.99999999997</v>
      </c>
      <c r="N199" s="213">
        <v>2.2799999999999998</v>
      </c>
      <c r="O199" s="102">
        <v>1</v>
      </c>
      <c r="P199" s="194">
        <v>189695.99999999997</v>
      </c>
      <c r="Q199" s="194">
        <v>0</v>
      </c>
      <c r="R199" s="194"/>
      <c r="S199" s="213">
        <f t="shared" si="17"/>
        <v>189695.99999999997</v>
      </c>
      <c r="T199" s="213">
        <f t="shared" si="21"/>
        <v>0</v>
      </c>
      <c r="U199" s="213">
        <f t="shared" si="21"/>
        <v>0</v>
      </c>
      <c r="V199" s="213">
        <f t="shared" si="21"/>
        <v>0</v>
      </c>
      <c r="W199" s="213">
        <f t="shared" si="21"/>
        <v>0</v>
      </c>
      <c r="X199" s="213">
        <f t="shared" si="18"/>
        <v>0</v>
      </c>
      <c r="Y199" s="1273">
        <v>8</v>
      </c>
      <c r="Z199" s="213">
        <v>2.35</v>
      </c>
      <c r="AA199" s="102">
        <v>1</v>
      </c>
      <c r="AB199" s="194">
        <v>195520</v>
      </c>
      <c r="AC199" s="194">
        <v>0</v>
      </c>
      <c r="AD199" s="194"/>
      <c r="AE199" s="213">
        <f t="shared" si="19"/>
        <v>195520</v>
      </c>
      <c r="AF199" s="1273">
        <v>9</v>
      </c>
      <c r="AG199" s="213">
        <v>2.35</v>
      </c>
      <c r="AH199" s="102">
        <v>1</v>
      </c>
      <c r="AI199" s="194">
        <v>195520</v>
      </c>
      <c r="AJ199" s="194">
        <v>0</v>
      </c>
      <c r="AK199" s="194"/>
      <c r="AL199" s="213">
        <f t="shared" si="20"/>
        <v>195520</v>
      </c>
    </row>
    <row r="200" spans="1:38" s="5" customFormat="1">
      <c r="A200" s="194">
        <v>191</v>
      </c>
      <c r="B200" s="102" t="s">
        <v>4445</v>
      </c>
      <c r="C200" s="102" t="s">
        <v>5283</v>
      </c>
      <c r="D200" s="194" t="s">
        <v>5636</v>
      </c>
      <c r="E200" s="1116" t="s">
        <v>527</v>
      </c>
      <c r="F200" s="213" t="s">
        <v>990</v>
      </c>
      <c r="G200" s="1273">
        <v>5</v>
      </c>
      <c r="H200" s="213">
        <v>1.9</v>
      </c>
      <c r="I200" s="102">
        <v>1</v>
      </c>
      <c r="J200" s="194">
        <v>158080</v>
      </c>
      <c r="K200" s="194">
        <v>0</v>
      </c>
      <c r="L200" s="194"/>
      <c r="M200" s="213">
        <f t="shared" si="16"/>
        <v>158080</v>
      </c>
      <c r="N200" s="213">
        <v>1.9</v>
      </c>
      <c r="O200" s="102">
        <v>1</v>
      </c>
      <c r="P200" s="194">
        <v>158080</v>
      </c>
      <c r="Q200" s="194">
        <v>0</v>
      </c>
      <c r="R200" s="194"/>
      <c r="S200" s="213">
        <f t="shared" si="17"/>
        <v>158080</v>
      </c>
      <c r="T200" s="213">
        <f t="shared" si="21"/>
        <v>0</v>
      </c>
      <c r="U200" s="213">
        <f t="shared" si="21"/>
        <v>0</v>
      </c>
      <c r="V200" s="213">
        <f t="shared" si="21"/>
        <v>0</v>
      </c>
      <c r="W200" s="213">
        <f t="shared" si="21"/>
        <v>0</v>
      </c>
      <c r="X200" s="213">
        <f t="shared" si="18"/>
        <v>0</v>
      </c>
      <c r="Y200" s="1273">
        <v>6</v>
      </c>
      <c r="Z200" s="213">
        <v>1.96</v>
      </c>
      <c r="AA200" s="102">
        <v>1</v>
      </c>
      <c r="AB200" s="194">
        <v>163072</v>
      </c>
      <c r="AC200" s="194">
        <v>0</v>
      </c>
      <c r="AD200" s="194"/>
      <c r="AE200" s="213">
        <f t="shared" si="19"/>
        <v>163072</v>
      </c>
      <c r="AF200" s="1273">
        <v>7</v>
      </c>
      <c r="AG200" s="213">
        <v>1.96</v>
      </c>
      <c r="AH200" s="102">
        <v>1</v>
      </c>
      <c r="AI200" s="194">
        <v>163072</v>
      </c>
      <c r="AJ200" s="194">
        <v>0</v>
      </c>
      <c r="AK200" s="194"/>
      <c r="AL200" s="213">
        <f t="shared" si="20"/>
        <v>163072</v>
      </c>
    </row>
    <row r="201" spans="1:38" s="5" customFormat="1">
      <c r="A201" s="194">
        <v>192</v>
      </c>
      <c r="B201" s="102" t="s">
        <v>8343</v>
      </c>
      <c r="C201" s="102" t="s">
        <v>5282</v>
      </c>
      <c r="D201" s="194" t="s">
        <v>5216</v>
      </c>
      <c r="E201" s="1116" t="s">
        <v>527</v>
      </c>
      <c r="F201" s="213" t="s">
        <v>990</v>
      </c>
      <c r="G201" s="1273">
        <v>2</v>
      </c>
      <c r="H201" s="213">
        <v>1.79</v>
      </c>
      <c r="I201" s="102">
        <v>1</v>
      </c>
      <c r="J201" s="194">
        <v>148928</v>
      </c>
      <c r="K201" s="194">
        <v>0</v>
      </c>
      <c r="L201" s="194"/>
      <c r="M201" s="213">
        <f t="shared" si="16"/>
        <v>148928</v>
      </c>
      <c r="N201" s="213">
        <v>1.73</v>
      </c>
      <c r="O201" s="102">
        <v>1</v>
      </c>
      <c r="P201" s="194">
        <v>143936</v>
      </c>
      <c r="Q201" s="194">
        <v>0</v>
      </c>
      <c r="R201" s="194"/>
      <c r="S201" s="213">
        <f t="shared" si="17"/>
        <v>143936</v>
      </c>
      <c r="T201" s="213">
        <f t="shared" si="21"/>
        <v>0</v>
      </c>
      <c r="U201" s="213">
        <f t="shared" si="21"/>
        <v>4992</v>
      </c>
      <c r="V201" s="213">
        <f t="shared" si="21"/>
        <v>0</v>
      </c>
      <c r="W201" s="213">
        <f t="shared" si="21"/>
        <v>0</v>
      </c>
      <c r="X201" s="213">
        <f t="shared" si="18"/>
        <v>4992</v>
      </c>
      <c r="Y201" s="1273">
        <v>3</v>
      </c>
      <c r="Z201" s="213">
        <v>1.84</v>
      </c>
      <c r="AA201" s="102">
        <v>1</v>
      </c>
      <c r="AB201" s="194">
        <v>153088</v>
      </c>
      <c r="AC201" s="194">
        <v>0</v>
      </c>
      <c r="AD201" s="194"/>
      <c r="AE201" s="213">
        <f t="shared" si="19"/>
        <v>153088</v>
      </c>
      <c r="AF201" s="1273">
        <v>4</v>
      </c>
      <c r="AG201" s="213">
        <v>1.9</v>
      </c>
      <c r="AH201" s="102">
        <v>1</v>
      </c>
      <c r="AI201" s="194">
        <v>158080</v>
      </c>
      <c r="AJ201" s="194">
        <v>0</v>
      </c>
      <c r="AK201" s="194"/>
      <c r="AL201" s="213">
        <f t="shared" si="20"/>
        <v>158080</v>
      </c>
    </row>
    <row r="202" spans="1:38" s="5" customFormat="1">
      <c r="A202" s="194">
        <v>193</v>
      </c>
      <c r="B202" s="102" t="s">
        <v>4440</v>
      </c>
      <c r="C202" s="102" t="s">
        <v>5283</v>
      </c>
      <c r="D202" s="194" t="s">
        <v>5627</v>
      </c>
      <c r="E202" s="1116" t="s">
        <v>527</v>
      </c>
      <c r="F202" s="213" t="s">
        <v>990</v>
      </c>
      <c r="G202" s="1273">
        <v>10</v>
      </c>
      <c r="H202" s="213">
        <v>2.08</v>
      </c>
      <c r="I202" s="102">
        <v>1</v>
      </c>
      <c r="J202" s="194">
        <v>173056</v>
      </c>
      <c r="K202" s="194">
        <v>0</v>
      </c>
      <c r="L202" s="194"/>
      <c r="M202" s="213">
        <f t="shared" ref="M202:M265" si="22">J202+K202+L202</f>
        <v>173056</v>
      </c>
      <c r="N202" s="213">
        <v>2.02</v>
      </c>
      <c r="O202" s="102">
        <v>1</v>
      </c>
      <c r="P202" s="194">
        <v>168064</v>
      </c>
      <c r="Q202" s="194">
        <v>0</v>
      </c>
      <c r="R202" s="194"/>
      <c r="S202" s="213">
        <f t="shared" ref="S202:S265" si="23">P202+Q202+R202</f>
        <v>168064</v>
      </c>
      <c r="T202" s="213">
        <f t="shared" si="21"/>
        <v>0</v>
      </c>
      <c r="U202" s="213">
        <f t="shared" si="21"/>
        <v>4992</v>
      </c>
      <c r="V202" s="213">
        <f t="shared" si="21"/>
        <v>0</v>
      </c>
      <c r="W202" s="213">
        <f t="shared" si="21"/>
        <v>0</v>
      </c>
      <c r="X202" s="213">
        <f t="shared" ref="X202:X265" si="24">U202+V202+W202</f>
        <v>4992</v>
      </c>
      <c r="Y202" s="1273">
        <v>11</v>
      </c>
      <c r="Z202" s="213">
        <v>2.08</v>
      </c>
      <c r="AA202" s="102">
        <v>1</v>
      </c>
      <c r="AB202" s="194">
        <v>173056</v>
      </c>
      <c r="AC202" s="194">
        <v>0</v>
      </c>
      <c r="AD202" s="194"/>
      <c r="AE202" s="213">
        <f t="shared" ref="AE202:AE265" si="25">AB202+AC202+AD202</f>
        <v>173056</v>
      </c>
      <c r="AF202" s="1273">
        <v>12</v>
      </c>
      <c r="AG202" s="213">
        <v>2.08</v>
      </c>
      <c r="AH202" s="102">
        <v>1</v>
      </c>
      <c r="AI202" s="194">
        <v>173056</v>
      </c>
      <c r="AJ202" s="194">
        <v>0</v>
      </c>
      <c r="AK202" s="194"/>
      <c r="AL202" s="213">
        <f t="shared" si="20"/>
        <v>173056</v>
      </c>
    </row>
    <row r="203" spans="1:38" s="5" customFormat="1">
      <c r="A203" s="194">
        <v>194</v>
      </c>
      <c r="B203" s="102" t="s">
        <v>1700</v>
      </c>
      <c r="C203" s="102" t="s">
        <v>5283</v>
      </c>
      <c r="D203" s="194" t="s">
        <v>5642</v>
      </c>
      <c r="E203" s="1116" t="s">
        <v>527</v>
      </c>
      <c r="F203" s="213" t="s">
        <v>990</v>
      </c>
      <c r="G203" s="1273">
        <v>7</v>
      </c>
      <c r="H203" s="213">
        <v>1.96</v>
      </c>
      <c r="I203" s="102">
        <v>1</v>
      </c>
      <c r="J203" s="194">
        <v>163072</v>
      </c>
      <c r="K203" s="194">
        <v>0</v>
      </c>
      <c r="L203" s="194"/>
      <c r="M203" s="213">
        <f t="shared" si="22"/>
        <v>163072</v>
      </c>
      <c r="N203" s="213">
        <v>1.96</v>
      </c>
      <c r="O203" s="102">
        <v>1</v>
      </c>
      <c r="P203" s="194">
        <v>163072</v>
      </c>
      <c r="Q203" s="194">
        <v>0</v>
      </c>
      <c r="R203" s="194"/>
      <c r="S203" s="213">
        <f t="shared" si="23"/>
        <v>163072</v>
      </c>
      <c r="T203" s="213">
        <f t="shared" si="21"/>
        <v>0</v>
      </c>
      <c r="U203" s="213">
        <f t="shared" si="21"/>
        <v>0</v>
      </c>
      <c r="V203" s="213">
        <f t="shared" si="21"/>
        <v>0</v>
      </c>
      <c r="W203" s="213">
        <f t="shared" si="21"/>
        <v>0</v>
      </c>
      <c r="X203" s="213">
        <f t="shared" si="24"/>
        <v>0</v>
      </c>
      <c r="Y203" s="1273">
        <v>8</v>
      </c>
      <c r="Z203" s="213">
        <v>2.02</v>
      </c>
      <c r="AA203" s="102">
        <v>1</v>
      </c>
      <c r="AB203" s="194">
        <v>168064</v>
      </c>
      <c r="AC203" s="194">
        <v>0</v>
      </c>
      <c r="AD203" s="194"/>
      <c r="AE203" s="213">
        <f t="shared" si="25"/>
        <v>168064</v>
      </c>
      <c r="AF203" s="1273">
        <v>9</v>
      </c>
      <c r="AG203" s="213">
        <v>2.02</v>
      </c>
      <c r="AH203" s="102">
        <v>1</v>
      </c>
      <c r="AI203" s="194">
        <v>168064</v>
      </c>
      <c r="AJ203" s="194">
        <v>0</v>
      </c>
      <c r="AK203" s="194"/>
      <c r="AL203" s="213">
        <f t="shared" ref="AL203:AL266" si="26">AI203+AJ203+AK203</f>
        <v>168064</v>
      </c>
    </row>
    <row r="204" spans="1:38" s="5" customFormat="1">
      <c r="A204" s="194">
        <v>195</v>
      </c>
      <c r="B204" s="102" t="s">
        <v>4441</v>
      </c>
      <c r="C204" s="102" t="s">
        <v>5283</v>
      </c>
      <c r="D204" s="194" t="s">
        <v>5629</v>
      </c>
      <c r="E204" s="1116" t="s">
        <v>527</v>
      </c>
      <c r="F204" s="213" t="s">
        <v>990</v>
      </c>
      <c r="G204" s="1273">
        <v>7</v>
      </c>
      <c r="H204" s="213">
        <v>1.96</v>
      </c>
      <c r="I204" s="102">
        <v>1</v>
      </c>
      <c r="J204" s="194">
        <v>163072</v>
      </c>
      <c r="K204" s="194">
        <v>0</v>
      </c>
      <c r="L204" s="194"/>
      <c r="M204" s="213">
        <f t="shared" si="22"/>
        <v>163072</v>
      </c>
      <c r="N204" s="213">
        <v>1.96</v>
      </c>
      <c r="O204" s="102">
        <v>1</v>
      </c>
      <c r="P204" s="194">
        <v>163072</v>
      </c>
      <c r="Q204" s="194">
        <v>0</v>
      </c>
      <c r="R204" s="194"/>
      <c r="S204" s="213">
        <f t="shared" si="23"/>
        <v>163072</v>
      </c>
      <c r="T204" s="213">
        <f t="shared" si="21"/>
        <v>0</v>
      </c>
      <c r="U204" s="213">
        <f t="shared" si="21"/>
        <v>0</v>
      </c>
      <c r="V204" s="213">
        <f t="shared" si="21"/>
        <v>0</v>
      </c>
      <c r="W204" s="213">
        <f t="shared" si="21"/>
        <v>0</v>
      </c>
      <c r="X204" s="213">
        <f t="shared" si="24"/>
        <v>0</v>
      </c>
      <c r="Y204" s="1273">
        <v>8</v>
      </c>
      <c r="Z204" s="213">
        <v>2.02</v>
      </c>
      <c r="AA204" s="102">
        <v>1</v>
      </c>
      <c r="AB204" s="194">
        <v>168064</v>
      </c>
      <c r="AC204" s="194">
        <v>0</v>
      </c>
      <c r="AD204" s="194"/>
      <c r="AE204" s="213">
        <f t="shared" si="25"/>
        <v>168064</v>
      </c>
      <c r="AF204" s="1273">
        <v>9</v>
      </c>
      <c r="AG204" s="213">
        <v>2.02</v>
      </c>
      <c r="AH204" s="102">
        <v>1</v>
      </c>
      <c r="AI204" s="194">
        <v>168064</v>
      </c>
      <c r="AJ204" s="194">
        <v>0</v>
      </c>
      <c r="AK204" s="194"/>
      <c r="AL204" s="213">
        <f t="shared" si="26"/>
        <v>168064</v>
      </c>
    </row>
    <row r="205" spans="1:38" s="5" customFormat="1">
      <c r="A205" s="194">
        <v>196</v>
      </c>
      <c r="B205" s="102" t="s">
        <v>4442</v>
      </c>
      <c r="C205" s="102" t="s">
        <v>5282</v>
      </c>
      <c r="D205" s="194" t="s">
        <v>5651</v>
      </c>
      <c r="E205" s="1116" t="s">
        <v>527</v>
      </c>
      <c r="F205" s="213" t="s">
        <v>990</v>
      </c>
      <c r="G205" s="1273">
        <v>7</v>
      </c>
      <c r="H205" s="213">
        <v>1.96</v>
      </c>
      <c r="I205" s="102">
        <v>1</v>
      </c>
      <c r="J205" s="194">
        <v>163072</v>
      </c>
      <c r="K205" s="194">
        <v>0</v>
      </c>
      <c r="L205" s="194"/>
      <c r="M205" s="213">
        <f t="shared" si="22"/>
        <v>163072</v>
      </c>
      <c r="N205" s="213">
        <v>1.96</v>
      </c>
      <c r="O205" s="102">
        <v>1</v>
      </c>
      <c r="P205" s="194">
        <v>163072</v>
      </c>
      <c r="Q205" s="194">
        <v>0</v>
      </c>
      <c r="R205" s="194"/>
      <c r="S205" s="213">
        <f t="shared" si="23"/>
        <v>163072</v>
      </c>
      <c r="T205" s="213">
        <f t="shared" si="21"/>
        <v>0</v>
      </c>
      <c r="U205" s="213">
        <f t="shared" si="21"/>
        <v>0</v>
      </c>
      <c r="V205" s="213">
        <f t="shared" si="21"/>
        <v>0</v>
      </c>
      <c r="W205" s="213">
        <f t="shared" si="21"/>
        <v>0</v>
      </c>
      <c r="X205" s="213">
        <f t="shared" si="24"/>
        <v>0</v>
      </c>
      <c r="Y205" s="1273">
        <v>8</v>
      </c>
      <c r="Z205" s="213">
        <v>2.02</v>
      </c>
      <c r="AA205" s="102">
        <v>1</v>
      </c>
      <c r="AB205" s="194">
        <v>168064</v>
      </c>
      <c r="AC205" s="194">
        <v>0</v>
      </c>
      <c r="AD205" s="194"/>
      <c r="AE205" s="213">
        <f t="shared" si="25"/>
        <v>168064</v>
      </c>
      <c r="AF205" s="1273">
        <v>9</v>
      </c>
      <c r="AG205" s="213">
        <v>2.02</v>
      </c>
      <c r="AH205" s="102">
        <v>1</v>
      </c>
      <c r="AI205" s="194">
        <v>168064</v>
      </c>
      <c r="AJ205" s="194">
        <v>0</v>
      </c>
      <c r="AK205" s="194"/>
      <c r="AL205" s="213">
        <f t="shared" si="26"/>
        <v>168064</v>
      </c>
    </row>
    <row r="206" spans="1:38" s="5" customFormat="1">
      <c r="A206" s="194">
        <v>197</v>
      </c>
      <c r="B206" s="102" t="s">
        <v>4443</v>
      </c>
      <c r="C206" s="102" t="s">
        <v>5283</v>
      </c>
      <c r="D206" s="194" t="s">
        <v>5647</v>
      </c>
      <c r="E206" s="1116" t="s">
        <v>527</v>
      </c>
      <c r="F206" s="213" t="s">
        <v>990</v>
      </c>
      <c r="G206" s="1273">
        <v>11</v>
      </c>
      <c r="H206" s="213">
        <v>2.08</v>
      </c>
      <c r="I206" s="102">
        <v>1</v>
      </c>
      <c r="J206" s="194">
        <v>173056</v>
      </c>
      <c r="K206" s="194">
        <v>0</v>
      </c>
      <c r="L206" s="194"/>
      <c r="M206" s="213">
        <f t="shared" si="22"/>
        <v>173056</v>
      </c>
      <c r="N206" s="213">
        <v>2.08</v>
      </c>
      <c r="O206" s="102">
        <v>1</v>
      </c>
      <c r="P206" s="194">
        <v>173056</v>
      </c>
      <c r="Q206" s="194">
        <v>0</v>
      </c>
      <c r="R206" s="194"/>
      <c r="S206" s="213">
        <f t="shared" si="23"/>
        <v>173056</v>
      </c>
      <c r="T206" s="213">
        <f t="shared" si="21"/>
        <v>0</v>
      </c>
      <c r="U206" s="213">
        <f t="shared" si="21"/>
        <v>0</v>
      </c>
      <c r="V206" s="213">
        <f t="shared" si="21"/>
        <v>0</v>
      </c>
      <c r="W206" s="213">
        <f t="shared" si="21"/>
        <v>0</v>
      </c>
      <c r="X206" s="213">
        <f t="shared" si="24"/>
        <v>0</v>
      </c>
      <c r="Y206" s="1273">
        <v>12</v>
      </c>
      <c r="Z206" s="213">
        <v>2.08</v>
      </c>
      <c r="AA206" s="102">
        <v>1</v>
      </c>
      <c r="AB206" s="194">
        <v>173056</v>
      </c>
      <c r="AC206" s="194">
        <v>0</v>
      </c>
      <c r="AD206" s="194"/>
      <c r="AE206" s="213">
        <f t="shared" si="25"/>
        <v>173056</v>
      </c>
      <c r="AF206" s="1273">
        <v>13</v>
      </c>
      <c r="AG206" s="213">
        <v>2.14</v>
      </c>
      <c r="AH206" s="102">
        <v>1</v>
      </c>
      <c r="AI206" s="194">
        <v>178048</v>
      </c>
      <c r="AJ206" s="194">
        <v>0</v>
      </c>
      <c r="AK206" s="194"/>
      <c r="AL206" s="213">
        <f t="shared" si="26"/>
        <v>178048</v>
      </c>
    </row>
    <row r="207" spans="1:38" s="5" customFormat="1">
      <c r="A207" s="194">
        <v>198</v>
      </c>
      <c r="B207" s="102" t="s">
        <v>5679</v>
      </c>
      <c r="C207" s="102" t="s">
        <v>5283</v>
      </c>
      <c r="D207" s="194" t="s">
        <v>5673</v>
      </c>
      <c r="E207" s="1116" t="s">
        <v>527</v>
      </c>
      <c r="F207" s="213" t="s">
        <v>990</v>
      </c>
      <c r="G207" s="1273">
        <v>4</v>
      </c>
      <c r="H207" s="213">
        <v>1.9</v>
      </c>
      <c r="I207" s="102">
        <v>1</v>
      </c>
      <c r="J207" s="194">
        <v>158080</v>
      </c>
      <c r="K207" s="194">
        <v>0</v>
      </c>
      <c r="L207" s="194"/>
      <c r="M207" s="213">
        <f t="shared" si="22"/>
        <v>158080</v>
      </c>
      <c r="N207" s="213">
        <v>1.84</v>
      </c>
      <c r="O207" s="102">
        <v>1</v>
      </c>
      <c r="P207" s="194">
        <v>153088</v>
      </c>
      <c r="Q207" s="194">
        <v>0</v>
      </c>
      <c r="R207" s="194"/>
      <c r="S207" s="213">
        <f t="shared" si="23"/>
        <v>153088</v>
      </c>
      <c r="T207" s="213">
        <f t="shared" si="21"/>
        <v>0</v>
      </c>
      <c r="U207" s="213">
        <f t="shared" si="21"/>
        <v>4992</v>
      </c>
      <c r="V207" s="213">
        <f t="shared" si="21"/>
        <v>0</v>
      </c>
      <c r="W207" s="213">
        <f t="shared" si="21"/>
        <v>0</v>
      </c>
      <c r="X207" s="213">
        <f t="shared" si="24"/>
        <v>4992</v>
      </c>
      <c r="Y207" s="1273">
        <v>5</v>
      </c>
      <c r="Z207" s="213">
        <v>1.9</v>
      </c>
      <c r="AA207" s="102">
        <v>1</v>
      </c>
      <c r="AB207" s="194">
        <v>158080</v>
      </c>
      <c r="AC207" s="194">
        <v>0</v>
      </c>
      <c r="AD207" s="194"/>
      <c r="AE207" s="213">
        <f t="shared" si="25"/>
        <v>158080</v>
      </c>
      <c r="AF207" s="1273">
        <v>6</v>
      </c>
      <c r="AG207" s="213">
        <v>1.96</v>
      </c>
      <c r="AH207" s="102">
        <v>1</v>
      </c>
      <c r="AI207" s="194">
        <v>163072</v>
      </c>
      <c r="AJ207" s="194">
        <v>0</v>
      </c>
      <c r="AK207" s="194"/>
      <c r="AL207" s="213">
        <f t="shared" si="26"/>
        <v>163072</v>
      </c>
    </row>
    <row r="208" spans="1:38" s="5" customFormat="1">
      <c r="A208" s="194">
        <v>199</v>
      </c>
      <c r="B208" s="102" t="s">
        <v>1590</v>
      </c>
      <c r="C208" s="102" t="s">
        <v>5283</v>
      </c>
      <c r="D208" s="194" t="s">
        <v>5204</v>
      </c>
      <c r="E208" s="1116" t="s">
        <v>527</v>
      </c>
      <c r="F208" s="213" t="s">
        <v>990</v>
      </c>
      <c r="G208" s="1273">
        <v>7</v>
      </c>
      <c r="H208" s="213">
        <v>1.96</v>
      </c>
      <c r="I208" s="102">
        <v>1</v>
      </c>
      <c r="J208" s="194">
        <v>163072</v>
      </c>
      <c r="K208" s="194">
        <v>0</v>
      </c>
      <c r="L208" s="194"/>
      <c r="M208" s="213">
        <f t="shared" si="22"/>
        <v>163072</v>
      </c>
      <c r="N208" s="213">
        <v>1.96</v>
      </c>
      <c r="O208" s="102">
        <v>1</v>
      </c>
      <c r="P208" s="194">
        <v>163072</v>
      </c>
      <c r="Q208" s="194">
        <v>0</v>
      </c>
      <c r="R208" s="194"/>
      <c r="S208" s="213">
        <f t="shared" si="23"/>
        <v>163072</v>
      </c>
      <c r="T208" s="213">
        <f t="shared" si="21"/>
        <v>0</v>
      </c>
      <c r="U208" s="213">
        <f t="shared" si="21"/>
        <v>0</v>
      </c>
      <c r="V208" s="213">
        <f t="shared" si="21"/>
        <v>0</v>
      </c>
      <c r="W208" s="213">
        <f t="shared" si="21"/>
        <v>0</v>
      </c>
      <c r="X208" s="213">
        <f t="shared" si="24"/>
        <v>0</v>
      </c>
      <c r="Y208" s="1273">
        <v>8</v>
      </c>
      <c r="Z208" s="213">
        <v>2.02</v>
      </c>
      <c r="AA208" s="102">
        <v>1</v>
      </c>
      <c r="AB208" s="194">
        <v>168064</v>
      </c>
      <c r="AC208" s="194">
        <v>0</v>
      </c>
      <c r="AD208" s="194"/>
      <c r="AE208" s="213">
        <f t="shared" si="25"/>
        <v>168064</v>
      </c>
      <c r="AF208" s="1273">
        <v>9</v>
      </c>
      <c r="AG208" s="213">
        <v>2.02</v>
      </c>
      <c r="AH208" s="102">
        <v>1</v>
      </c>
      <c r="AI208" s="194">
        <v>168064</v>
      </c>
      <c r="AJ208" s="194">
        <v>0</v>
      </c>
      <c r="AK208" s="194"/>
      <c r="AL208" s="213">
        <f t="shared" si="26"/>
        <v>168064</v>
      </c>
    </row>
    <row r="209" spans="1:38" s="5" customFormat="1">
      <c r="A209" s="194">
        <v>200</v>
      </c>
      <c r="B209" s="102" t="s">
        <v>1702</v>
      </c>
      <c r="C209" s="102" t="s">
        <v>5282</v>
      </c>
      <c r="D209" s="194" t="s">
        <v>5647</v>
      </c>
      <c r="E209" s="1116" t="s">
        <v>527</v>
      </c>
      <c r="F209" s="213" t="s">
        <v>990</v>
      </c>
      <c r="G209" s="1273">
        <v>7</v>
      </c>
      <c r="H209" s="213">
        <v>1.96</v>
      </c>
      <c r="I209" s="102">
        <v>1</v>
      </c>
      <c r="J209" s="194">
        <v>163072</v>
      </c>
      <c r="K209" s="194">
        <v>0</v>
      </c>
      <c r="L209" s="194"/>
      <c r="M209" s="213">
        <f t="shared" si="22"/>
        <v>163072</v>
      </c>
      <c r="N209" s="213">
        <v>1.96</v>
      </c>
      <c r="O209" s="102">
        <v>1</v>
      </c>
      <c r="P209" s="194">
        <v>163072</v>
      </c>
      <c r="Q209" s="194">
        <v>0</v>
      </c>
      <c r="R209" s="194"/>
      <c r="S209" s="213">
        <f t="shared" si="23"/>
        <v>163072</v>
      </c>
      <c r="T209" s="213">
        <f t="shared" si="21"/>
        <v>0</v>
      </c>
      <c r="U209" s="213">
        <f t="shared" si="21"/>
        <v>0</v>
      </c>
      <c r="V209" s="213">
        <f t="shared" si="21"/>
        <v>0</v>
      </c>
      <c r="W209" s="213">
        <f t="shared" si="21"/>
        <v>0</v>
      </c>
      <c r="X209" s="213">
        <f t="shared" si="24"/>
        <v>0</v>
      </c>
      <c r="Y209" s="1273">
        <v>8</v>
      </c>
      <c r="Z209" s="213">
        <v>2.02</v>
      </c>
      <c r="AA209" s="102">
        <v>1</v>
      </c>
      <c r="AB209" s="194">
        <v>168064</v>
      </c>
      <c r="AC209" s="194">
        <v>0</v>
      </c>
      <c r="AD209" s="194"/>
      <c r="AE209" s="213">
        <f t="shared" si="25"/>
        <v>168064</v>
      </c>
      <c r="AF209" s="1273">
        <v>9</v>
      </c>
      <c r="AG209" s="213">
        <v>2.02</v>
      </c>
      <c r="AH209" s="102">
        <v>1</v>
      </c>
      <c r="AI209" s="194">
        <v>168064</v>
      </c>
      <c r="AJ209" s="194">
        <v>0</v>
      </c>
      <c r="AK209" s="194"/>
      <c r="AL209" s="213">
        <f t="shared" si="26"/>
        <v>168064</v>
      </c>
    </row>
    <row r="210" spans="1:38" s="5" customFormat="1">
      <c r="A210" s="194">
        <v>201</v>
      </c>
      <c r="B210" s="102" t="s">
        <v>5680</v>
      </c>
      <c r="C210" s="102" t="s">
        <v>5283</v>
      </c>
      <c r="D210" s="194" t="s">
        <v>5665</v>
      </c>
      <c r="E210" s="1116" t="s">
        <v>527</v>
      </c>
      <c r="F210" s="213" t="s">
        <v>990</v>
      </c>
      <c r="G210" s="1273">
        <v>4</v>
      </c>
      <c r="H210" s="213">
        <v>1.9</v>
      </c>
      <c r="I210" s="102">
        <v>1</v>
      </c>
      <c r="J210" s="194">
        <v>158080</v>
      </c>
      <c r="K210" s="194">
        <v>0</v>
      </c>
      <c r="L210" s="194"/>
      <c r="M210" s="213">
        <f t="shared" si="22"/>
        <v>158080</v>
      </c>
      <c r="N210" s="213">
        <v>1.84</v>
      </c>
      <c r="O210" s="102">
        <v>1</v>
      </c>
      <c r="P210" s="194">
        <v>153088</v>
      </c>
      <c r="Q210" s="194">
        <v>0</v>
      </c>
      <c r="R210" s="194"/>
      <c r="S210" s="213">
        <f t="shared" si="23"/>
        <v>153088</v>
      </c>
      <c r="T210" s="213">
        <f t="shared" ref="T210:W257" si="27">I210-O210</f>
        <v>0</v>
      </c>
      <c r="U210" s="213">
        <f t="shared" si="27"/>
        <v>4992</v>
      </c>
      <c r="V210" s="213">
        <f t="shared" si="27"/>
        <v>0</v>
      </c>
      <c r="W210" s="213">
        <f t="shared" si="27"/>
        <v>0</v>
      </c>
      <c r="X210" s="213">
        <f t="shared" si="24"/>
        <v>4992</v>
      </c>
      <c r="Y210" s="1273">
        <v>5</v>
      </c>
      <c r="Z210" s="213">
        <v>1.9</v>
      </c>
      <c r="AA210" s="102">
        <v>1</v>
      </c>
      <c r="AB210" s="194">
        <v>158080</v>
      </c>
      <c r="AC210" s="194">
        <v>0</v>
      </c>
      <c r="AD210" s="194"/>
      <c r="AE210" s="213">
        <f t="shared" si="25"/>
        <v>158080</v>
      </c>
      <c r="AF210" s="1273">
        <v>6</v>
      </c>
      <c r="AG210" s="213">
        <v>1.96</v>
      </c>
      <c r="AH210" s="102">
        <v>1</v>
      </c>
      <c r="AI210" s="194">
        <v>163072</v>
      </c>
      <c r="AJ210" s="194">
        <v>0</v>
      </c>
      <c r="AK210" s="194"/>
      <c r="AL210" s="213">
        <f t="shared" si="26"/>
        <v>163072</v>
      </c>
    </row>
    <row r="211" spans="1:38" s="5" customFormat="1">
      <c r="A211" s="194">
        <v>202</v>
      </c>
      <c r="B211" s="102" t="s">
        <v>759</v>
      </c>
      <c r="C211" s="102"/>
      <c r="D211" s="194"/>
      <c r="E211" s="1116" t="s">
        <v>527</v>
      </c>
      <c r="F211" s="213" t="s">
        <v>990</v>
      </c>
      <c r="G211" s="1273">
        <v>7</v>
      </c>
      <c r="H211" s="213">
        <v>1.96</v>
      </c>
      <c r="I211" s="102">
        <v>1</v>
      </c>
      <c r="J211" s="194">
        <v>163072</v>
      </c>
      <c r="K211" s="194">
        <v>0</v>
      </c>
      <c r="L211" s="194"/>
      <c r="M211" s="213">
        <f t="shared" si="22"/>
        <v>163072</v>
      </c>
      <c r="N211" s="213">
        <v>1.96</v>
      </c>
      <c r="O211" s="102">
        <v>1</v>
      </c>
      <c r="P211" s="194">
        <v>163072</v>
      </c>
      <c r="Q211" s="194">
        <v>0</v>
      </c>
      <c r="R211" s="194"/>
      <c r="S211" s="213">
        <f t="shared" si="23"/>
        <v>163072</v>
      </c>
      <c r="T211" s="213">
        <f t="shared" si="27"/>
        <v>0</v>
      </c>
      <c r="U211" s="213">
        <f t="shared" si="27"/>
        <v>0</v>
      </c>
      <c r="V211" s="213">
        <f t="shared" si="27"/>
        <v>0</v>
      </c>
      <c r="W211" s="213">
        <f t="shared" si="27"/>
        <v>0</v>
      </c>
      <c r="X211" s="213">
        <f t="shared" si="24"/>
        <v>0</v>
      </c>
      <c r="Y211" s="1273">
        <v>8</v>
      </c>
      <c r="Z211" s="213">
        <v>2.02</v>
      </c>
      <c r="AA211" s="102">
        <v>1</v>
      </c>
      <c r="AB211" s="194">
        <v>168064</v>
      </c>
      <c r="AC211" s="194">
        <v>0</v>
      </c>
      <c r="AD211" s="194"/>
      <c r="AE211" s="213">
        <f t="shared" si="25"/>
        <v>168064</v>
      </c>
      <c r="AF211" s="1273">
        <v>9</v>
      </c>
      <c r="AG211" s="213">
        <v>2.02</v>
      </c>
      <c r="AH211" s="102">
        <v>1</v>
      </c>
      <c r="AI211" s="194">
        <v>168064</v>
      </c>
      <c r="AJ211" s="194">
        <v>0</v>
      </c>
      <c r="AK211" s="194"/>
      <c r="AL211" s="213">
        <f t="shared" si="26"/>
        <v>168064</v>
      </c>
    </row>
    <row r="212" spans="1:38" s="5" customFormat="1">
      <c r="A212" s="194">
        <v>203</v>
      </c>
      <c r="B212" s="102" t="s">
        <v>759</v>
      </c>
      <c r="C212" s="102"/>
      <c r="D212" s="194"/>
      <c r="E212" s="1116" t="s">
        <v>527</v>
      </c>
      <c r="F212" s="213" t="s">
        <v>990</v>
      </c>
      <c r="G212" s="1273">
        <v>7</v>
      </c>
      <c r="H212" s="213">
        <v>1.96</v>
      </c>
      <c r="I212" s="102">
        <v>1</v>
      </c>
      <c r="J212" s="194">
        <v>163072</v>
      </c>
      <c r="K212" s="194">
        <v>0</v>
      </c>
      <c r="L212" s="194"/>
      <c r="M212" s="213">
        <f t="shared" si="22"/>
        <v>163072</v>
      </c>
      <c r="N212" s="213">
        <v>1.96</v>
      </c>
      <c r="O212" s="102">
        <v>1</v>
      </c>
      <c r="P212" s="194">
        <v>163072</v>
      </c>
      <c r="Q212" s="194">
        <v>0</v>
      </c>
      <c r="R212" s="194"/>
      <c r="S212" s="213">
        <f t="shared" si="23"/>
        <v>163072</v>
      </c>
      <c r="T212" s="213">
        <f t="shared" si="27"/>
        <v>0</v>
      </c>
      <c r="U212" s="213">
        <f t="shared" si="27"/>
        <v>0</v>
      </c>
      <c r="V212" s="213">
        <f t="shared" si="27"/>
        <v>0</v>
      </c>
      <c r="W212" s="213">
        <f t="shared" si="27"/>
        <v>0</v>
      </c>
      <c r="X212" s="213">
        <f t="shared" si="24"/>
        <v>0</v>
      </c>
      <c r="Y212" s="1273">
        <v>8</v>
      </c>
      <c r="Z212" s="213">
        <v>2.02</v>
      </c>
      <c r="AA212" s="102">
        <v>1</v>
      </c>
      <c r="AB212" s="194">
        <v>168064</v>
      </c>
      <c r="AC212" s="194">
        <v>0</v>
      </c>
      <c r="AD212" s="194"/>
      <c r="AE212" s="213">
        <f t="shared" si="25"/>
        <v>168064</v>
      </c>
      <c r="AF212" s="1273">
        <v>9</v>
      </c>
      <c r="AG212" s="213">
        <v>2.02</v>
      </c>
      <c r="AH212" s="102">
        <v>1</v>
      </c>
      <c r="AI212" s="194">
        <v>168064</v>
      </c>
      <c r="AJ212" s="194">
        <v>0</v>
      </c>
      <c r="AK212" s="194"/>
      <c r="AL212" s="213">
        <f t="shared" si="26"/>
        <v>168064</v>
      </c>
    </row>
    <row r="213" spans="1:38" s="5" customFormat="1">
      <c r="A213" s="194">
        <v>204</v>
      </c>
      <c r="B213" s="102" t="s">
        <v>759</v>
      </c>
      <c r="C213" s="102"/>
      <c r="D213" s="194"/>
      <c r="E213" s="1116" t="s">
        <v>527</v>
      </c>
      <c r="F213" s="213" t="s">
        <v>990</v>
      </c>
      <c r="G213" s="1273">
        <v>7</v>
      </c>
      <c r="H213" s="213">
        <v>1.96</v>
      </c>
      <c r="I213" s="102">
        <v>1</v>
      </c>
      <c r="J213" s="194">
        <v>163072</v>
      </c>
      <c r="K213" s="194">
        <v>0</v>
      </c>
      <c r="L213" s="194"/>
      <c r="M213" s="213">
        <f t="shared" si="22"/>
        <v>163072</v>
      </c>
      <c r="N213" s="213">
        <v>1.96</v>
      </c>
      <c r="O213" s="102">
        <v>1</v>
      </c>
      <c r="P213" s="194">
        <v>163072</v>
      </c>
      <c r="Q213" s="194">
        <v>0</v>
      </c>
      <c r="R213" s="194"/>
      <c r="S213" s="213">
        <f t="shared" si="23"/>
        <v>163072</v>
      </c>
      <c r="T213" s="213">
        <f t="shared" si="27"/>
        <v>0</v>
      </c>
      <c r="U213" s="213">
        <f t="shared" si="27"/>
        <v>0</v>
      </c>
      <c r="V213" s="213">
        <f t="shared" si="27"/>
        <v>0</v>
      </c>
      <c r="W213" s="213">
        <f t="shared" si="27"/>
        <v>0</v>
      </c>
      <c r="X213" s="213">
        <f t="shared" si="24"/>
        <v>0</v>
      </c>
      <c r="Y213" s="1273">
        <v>8</v>
      </c>
      <c r="Z213" s="213">
        <v>2.02</v>
      </c>
      <c r="AA213" s="102">
        <v>1</v>
      </c>
      <c r="AB213" s="194">
        <v>168064</v>
      </c>
      <c r="AC213" s="194">
        <v>0</v>
      </c>
      <c r="AD213" s="194"/>
      <c r="AE213" s="213">
        <f t="shared" si="25"/>
        <v>168064</v>
      </c>
      <c r="AF213" s="1273">
        <v>9</v>
      </c>
      <c r="AG213" s="213">
        <v>2.02</v>
      </c>
      <c r="AH213" s="102">
        <v>1</v>
      </c>
      <c r="AI213" s="194">
        <v>168064</v>
      </c>
      <c r="AJ213" s="194">
        <v>0</v>
      </c>
      <c r="AK213" s="194"/>
      <c r="AL213" s="213">
        <f t="shared" si="26"/>
        <v>168064</v>
      </c>
    </row>
    <row r="214" spans="1:38" s="5" customFormat="1">
      <c r="A214" s="194">
        <v>205</v>
      </c>
      <c r="B214" s="102" t="s">
        <v>759</v>
      </c>
      <c r="C214" s="102"/>
      <c r="D214" s="194"/>
      <c r="E214" s="1116" t="s">
        <v>527</v>
      </c>
      <c r="F214" s="213" t="s">
        <v>990</v>
      </c>
      <c r="G214" s="1273">
        <v>7</v>
      </c>
      <c r="H214" s="213">
        <v>1.96</v>
      </c>
      <c r="I214" s="102">
        <v>1</v>
      </c>
      <c r="J214" s="194">
        <v>163072</v>
      </c>
      <c r="K214" s="194">
        <v>0</v>
      </c>
      <c r="L214" s="194"/>
      <c r="M214" s="213">
        <f t="shared" si="22"/>
        <v>163072</v>
      </c>
      <c r="N214" s="213">
        <v>1.96</v>
      </c>
      <c r="O214" s="102">
        <v>1</v>
      </c>
      <c r="P214" s="194">
        <v>163072</v>
      </c>
      <c r="Q214" s="194">
        <v>0</v>
      </c>
      <c r="R214" s="194"/>
      <c r="S214" s="213">
        <f t="shared" si="23"/>
        <v>163072</v>
      </c>
      <c r="T214" s="213">
        <f t="shared" si="27"/>
        <v>0</v>
      </c>
      <c r="U214" s="213">
        <f t="shared" si="27"/>
        <v>0</v>
      </c>
      <c r="V214" s="213">
        <f t="shared" si="27"/>
        <v>0</v>
      </c>
      <c r="W214" s="213">
        <f t="shared" si="27"/>
        <v>0</v>
      </c>
      <c r="X214" s="213">
        <f t="shared" si="24"/>
        <v>0</v>
      </c>
      <c r="Y214" s="1273">
        <v>8</v>
      </c>
      <c r="Z214" s="213">
        <v>2.02</v>
      </c>
      <c r="AA214" s="102">
        <v>1</v>
      </c>
      <c r="AB214" s="194">
        <v>168064</v>
      </c>
      <c r="AC214" s="194">
        <v>0</v>
      </c>
      <c r="AD214" s="194"/>
      <c r="AE214" s="213">
        <f t="shared" si="25"/>
        <v>168064</v>
      </c>
      <c r="AF214" s="1273">
        <v>9</v>
      </c>
      <c r="AG214" s="213">
        <v>2.02</v>
      </c>
      <c r="AH214" s="102">
        <v>1</v>
      </c>
      <c r="AI214" s="194">
        <v>168064</v>
      </c>
      <c r="AJ214" s="194">
        <v>0</v>
      </c>
      <c r="AK214" s="194"/>
      <c r="AL214" s="213">
        <f t="shared" si="26"/>
        <v>168064</v>
      </c>
    </row>
    <row r="215" spans="1:38" s="5" customFormat="1" ht="67.5">
      <c r="A215" s="194">
        <v>206</v>
      </c>
      <c r="B215" s="102" t="s">
        <v>4446</v>
      </c>
      <c r="C215" s="102" t="s">
        <v>5283</v>
      </c>
      <c r="D215" s="194" t="s">
        <v>5627</v>
      </c>
      <c r="E215" s="1116" t="s">
        <v>8344</v>
      </c>
      <c r="F215" s="213" t="s">
        <v>984</v>
      </c>
      <c r="G215" s="1273">
        <v>5</v>
      </c>
      <c r="H215" s="213">
        <v>4.41</v>
      </c>
      <c r="I215" s="102">
        <v>1</v>
      </c>
      <c r="J215" s="194">
        <v>366912</v>
      </c>
      <c r="K215" s="194">
        <v>0</v>
      </c>
      <c r="L215" s="194"/>
      <c r="M215" s="213">
        <f t="shared" si="22"/>
        <v>366912</v>
      </c>
      <c r="N215" s="213">
        <v>4.41</v>
      </c>
      <c r="O215" s="102">
        <v>1</v>
      </c>
      <c r="P215" s="194">
        <v>366912</v>
      </c>
      <c r="Q215" s="194">
        <v>0</v>
      </c>
      <c r="R215" s="194"/>
      <c r="S215" s="213">
        <f t="shared" si="23"/>
        <v>366912</v>
      </c>
      <c r="T215" s="213">
        <f t="shared" si="27"/>
        <v>0</v>
      </c>
      <c r="U215" s="213">
        <f t="shared" si="27"/>
        <v>0</v>
      </c>
      <c r="V215" s="213">
        <f t="shared" si="27"/>
        <v>0</v>
      </c>
      <c r="W215" s="213">
        <f t="shared" si="27"/>
        <v>0</v>
      </c>
      <c r="X215" s="213">
        <f t="shared" si="24"/>
        <v>0</v>
      </c>
      <c r="Y215" s="1273">
        <v>6</v>
      </c>
      <c r="Z215" s="213">
        <v>4.55</v>
      </c>
      <c r="AA215" s="102">
        <v>1</v>
      </c>
      <c r="AB215" s="194">
        <v>378560</v>
      </c>
      <c r="AC215" s="194">
        <v>0</v>
      </c>
      <c r="AD215" s="194"/>
      <c r="AE215" s="213">
        <f t="shared" si="25"/>
        <v>378560</v>
      </c>
      <c r="AF215" s="1273">
        <v>7</v>
      </c>
      <c r="AG215" s="213">
        <v>4.55</v>
      </c>
      <c r="AH215" s="102">
        <v>1</v>
      </c>
      <c r="AI215" s="194">
        <v>378560</v>
      </c>
      <c r="AJ215" s="194">
        <v>0</v>
      </c>
      <c r="AK215" s="194"/>
      <c r="AL215" s="213">
        <f t="shared" si="26"/>
        <v>378560</v>
      </c>
    </row>
    <row r="216" spans="1:38" s="5" customFormat="1" ht="54">
      <c r="A216" s="194">
        <v>207</v>
      </c>
      <c r="B216" s="102" t="s">
        <v>1922</v>
      </c>
      <c r="C216" s="102" t="s">
        <v>5283</v>
      </c>
      <c r="D216" s="194" t="s">
        <v>5625</v>
      </c>
      <c r="E216" s="1116" t="s">
        <v>1579</v>
      </c>
      <c r="F216" s="213" t="s">
        <v>1115</v>
      </c>
      <c r="G216" s="1273">
        <v>14</v>
      </c>
      <c r="H216" s="213">
        <v>3.42</v>
      </c>
      <c r="I216" s="102">
        <v>1</v>
      </c>
      <c r="J216" s="194">
        <v>284544</v>
      </c>
      <c r="K216" s="194">
        <v>0</v>
      </c>
      <c r="L216" s="194"/>
      <c r="M216" s="213">
        <f t="shared" si="22"/>
        <v>284544</v>
      </c>
      <c r="N216" s="213">
        <v>3.42</v>
      </c>
      <c r="O216" s="102">
        <v>1</v>
      </c>
      <c r="P216" s="194">
        <v>284544</v>
      </c>
      <c r="Q216" s="194">
        <v>0</v>
      </c>
      <c r="R216" s="194"/>
      <c r="S216" s="213">
        <f t="shared" si="23"/>
        <v>284544</v>
      </c>
      <c r="T216" s="213">
        <f t="shared" si="27"/>
        <v>0</v>
      </c>
      <c r="U216" s="213">
        <f t="shared" si="27"/>
        <v>0</v>
      </c>
      <c r="V216" s="213">
        <f t="shared" si="27"/>
        <v>0</v>
      </c>
      <c r="W216" s="213">
        <f t="shared" si="27"/>
        <v>0</v>
      </c>
      <c r="X216" s="213">
        <f t="shared" si="24"/>
        <v>0</v>
      </c>
      <c r="Y216" s="1273">
        <v>15</v>
      </c>
      <c r="Z216" s="213">
        <v>3.42</v>
      </c>
      <c r="AA216" s="102">
        <v>1</v>
      </c>
      <c r="AB216" s="194">
        <v>284544</v>
      </c>
      <c r="AC216" s="194">
        <v>0</v>
      </c>
      <c r="AD216" s="194"/>
      <c r="AE216" s="213">
        <f t="shared" si="25"/>
        <v>284544</v>
      </c>
      <c r="AF216" s="1273">
        <v>16</v>
      </c>
      <c r="AG216" s="213">
        <v>3.53</v>
      </c>
      <c r="AH216" s="102">
        <v>1</v>
      </c>
      <c r="AI216" s="194">
        <v>293696</v>
      </c>
      <c r="AJ216" s="194">
        <v>0</v>
      </c>
      <c r="AK216" s="194"/>
      <c r="AL216" s="213">
        <f t="shared" si="26"/>
        <v>293696</v>
      </c>
    </row>
    <row r="217" spans="1:38" s="5" customFormat="1">
      <c r="A217" s="194">
        <v>208</v>
      </c>
      <c r="B217" s="102" t="s">
        <v>1602</v>
      </c>
      <c r="C217" s="102" t="s">
        <v>5282</v>
      </c>
      <c r="D217" s="194" t="s">
        <v>5648</v>
      </c>
      <c r="E217" s="1116" t="s">
        <v>1572</v>
      </c>
      <c r="F217" s="213" t="s">
        <v>6962</v>
      </c>
      <c r="G217" s="1273">
        <v>13</v>
      </c>
      <c r="H217" s="213">
        <v>2.5</v>
      </c>
      <c r="I217" s="102">
        <v>1</v>
      </c>
      <c r="J217" s="194">
        <v>208000</v>
      </c>
      <c r="K217" s="194">
        <v>0</v>
      </c>
      <c r="L217" s="194"/>
      <c r="M217" s="213">
        <f t="shared" si="22"/>
        <v>208000</v>
      </c>
      <c r="N217" s="213">
        <v>2.42</v>
      </c>
      <c r="O217" s="102">
        <v>1</v>
      </c>
      <c r="P217" s="194">
        <v>201344</v>
      </c>
      <c r="Q217" s="194">
        <v>0</v>
      </c>
      <c r="R217" s="194"/>
      <c r="S217" s="213">
        <f t="shared" si="23"/>
        <v>201344</v>
      </c>
      <c r="T217" s="213">
        <f t="shared" si="27"/>
        <v>0</v>
      </c>
      <c r="U217" s="213">
        <f t="shared" si="27"/>
        <v>6656</v>
      </c>
      <c r="V217" s="213">
        <f t="shared" si="27"/>
        <v>0</v>
      </c>
      <c r="W217" s="213">
        <f t="shared" si="27"/>
        <v>0</v>
      </c>
      <c r="X217" s="213">
        <f t="shared" si="24"/>
        <v>6656</v>
      </c>
      <c r="Y217" s="1273">
        <v>14</v>
      </c>
      <c r="Z217" s="213">
        <v>2.5</v>
      </c>
      <c r="AA217" s="102">
        <v>1</v>
      </c>
      <c r="AB217" s="194">
        <v>208000</v>
      </c>
      <c r="AC217" s="194">
        <v>0</v>
      </c>
      <c r="AD217" s="194"/>
      <c r="AE217" s="213">
        <f t="shared" si="25"/>
        <v>208000</v>
      </c>
      <c r="AF217" s="1273">
        <v>15</v>
      </c>
      <c r="AG217" s="213">
        <v>2.5</v>
      </c>
      <c r="AH217" s="102">
        <v>1</v>
      </c>
      <c r="AI217" s="194">
        <v>208000</v>
      </c>
      <c r="AJ217" s="194">
        <v>0</v>
      </c>
      <c r="AK217" s="194"/>
      <c r="AL217" s="213">
        <f t="shared" si="26"/>
        <v>208000</v>
      </c>
    </row>
    <row r="218" spans="1:38" s="5" customFormat="1">
      <c r="A218" s="194">
        <v>209</v>
      </c>
      <c r="B218" s="102" t="s">
        <v>1924</v>
      </c>
      <c r="C218" s="102" t="s">
        <v>5283</v>
      </c>
      <c r="D218" s="194" t="s">
        <v>5204</v>
      </c>
      <c r="E218" s="1116" t="s">
        <v>1572</v>
      </c>
      <c r="F218" s="213" t="s">
        <v>6962</v>
      </c>
      <c r="G218" s="1273">
        <v>4</v>
      </c>
      <c r="H218" s="213">
        <v>2.21</v>
      </c>
      <c r="I218" s="102">
        <v>1</v>
      </c>
      <c r="J218" s="194">
        <v>183872</v>
      </c>
      <c r="K218" s="194">
        <v>0</v>
      </c>
      <c r="L218" s="194"/>
      <c r="M218" s="213">
        <f t="shared" si="22"/>
        <v>183872</v>
      </c>
      <c r="N218" s="213">
        <v>2.15</v>
      </c>
      <c r="O218" s="102">
        <v>1</v>
      </c>
      <c r="P218" s="194">
        <v>178880</v>
      </c>
      <c r="Q218" s="194">
        <v>0</v>
      </c>
      <c r="R218" s="194"/>
      <c r="S218" s="213">
        <f t="shared" si="23"/>
        <v>178880</v>
      </c>
      <c r="T218" s="213">
        <f t="shared" si="27"/>
        <v>0</v>
      </c>
      <c r="U218" s="213">
        <f t="shared" si="27"/>
        <v>4992</v>
      </c>
      <c r="V218" s="213">
        <f t="shared" si="27"/>
        <v>0</v>
      </c>
      <c r="W218" s="213">
        <f t="shared" si="27"/>
        <v>0</v>
      </c>
      <c r="X218" s="213">
        <f t="shared" si="24"/>
        <v>4992</v>
      </c>
      <c r="Y218" s="1273">
        <v>5</v>
      </c>
      <c r="Z218" s="213">
        <v>2.21</v>
      </c>
      <c r="AA218" s="102">
        <v>1</v>
      </c>
      <c r="AB218" s="194">
        <v>183872</v>
      </c>
      <c r="AC218" s="194">
        <v>0</v>
      </c>
      <c r="AD218" s="194"/>
      <c r="AE218" s="213">
        <f t="shared" si="25"/>
        <v>183872</v>
      </c>
      <c r="AF218" s="1273">
        <v>6</v>
      </c>
      <c r="AG218" s="213">
        <v>2.2799999999999998</v>
      </c>
      <c r="AH218" s="102">
        <v>1</v>
      </c>
      <c r="AI218" s="194">
        <v>189695.99999999997</v>
      </c>
      <c r="AJ218" s="194">
        <v>0</v>
      </c>
      <c r="AK218" s="194"/>
      <c r="AL218" s="213">
        <f t="shared" si="26"/>
        <v>189695.99999999997</v>
      </c>
    </row>
    <row r="219" spans="1:38" s="5" customFormat="1">
      <c r="A219" s="194">
        <v>210</v>
      </c>
      <c r="B219" s="102" t="s">
        <v>4447</v>
      </c>
      <c r="C219" s="102" t="s">
        <v>5283</v>
      </c>
      <c r="D219" s="194" t="s">
        <v>5627</v>
      </c>
      <c r="E219" s="1116" t="s">
        <v>1572</v>
      </c>
      <c r="F219" s="213" t="s">
        <v>6962</v>
      </c>
      <c r="G219" s="1273">
        <v>10</v>
      </c>
      <c r="H219" s="213">
        <v>2.42</v>
      </c>
      <c r="I219" s="102">
        <v>1</v>
      </c>
      <c r="J219" s="194">
        <v>201344</v>
      </c>
      <c r="K219" s="194">
        <v>0</v>
      </c>
      <c r="L219" s="194"/>
      <c r="M219" s="213">
        <f t="shared" si="22"/>
        <v>201344</v>
      </c>
      <c r="N219" s="213">
        <v>2.35</v>
      </c>
      <c r="O219" s="102">
        <v>1</v>
      </c>
      <c r="P219" s="194">
        <v>195520</v>
      </c>
      <c r="Q219" s="194">
        <v>0</v>
      </c>
      <c r="R219" s="194"/>
      <c r="S219" s="213">
        <f t="shared" si="23"/>
        <v>195520</v>
      </c>
      <c r="T219" s="213">
        <f t="shared" si="27"/>
        <v>0</v>
      </c>
      <c r="U219" s="213">
        <f t="shared" si="27"/>
        <v>5824</v>
      </c>
      <c r="V219" s="213">
        <f t="shared" si="27"/>
        <v>0</v>
      </c>
      <c r="W219" s="213">
        <f t="shared" si="27"/>
        <v>0</v>
      </c>
      <c r="X219" s="213">
        <f t="shared" si="24"/>
        <v>5824</v>
      </c>
      <c r="Y219" s="1273">
        <v>11</v>
      </c>
      <c r="Z219" s="213">
        <v>2.42</v>
      </c>
      <c r="AA219" s="102">
        <v>1</v>
      </c>
      <c r="AB219" s="194">
        <v>201344</v>
      </c>
      <c r="AC219" s="194">
        <v>0</v>
      </c>
      <c r="AD219" s="194"/>
      <c r="AE219" s="213">
        <f t="shared" si="25"/>
        <v>201344</v>
      </c>
      <c r="AF219" s="1273">
        <v>12</v>
      </c>
      <c r="AG219" s="213">
        <v>2.42</v>
      </c>
      <c r="AH219" s="102">
        <v>1</v>
      </c>
      <c r="AI219" s="194">
        <v>201344</v>
      </c>
      <c r="AJ219" s="194">
        <v>0</v>
      </c>
      <c r="AK219" s="194"/>
      <c r="AL219" s="213">
        <f t="shared" si="26"/>
        <v>201344</v>
      </c>
    </row>
    <row r="220" spans="1:38" s="5" customFormat="1">
      <c r="A220" s="194">
        <v>211</v>
      </c>
      <c r="B220" s="102" t="s">
        <v>1923</v>
      </c>
      <c r="C220" s="102" t="s">
        <v>5283</v>
      </c>
      <c r="D220" s="194" t="s">
        <v>5647</v>
      </c>
      <c r="E220" s="1116" t="s">
        <v>1572</v>
      </c>
      <c r="F220" s="213" t="s">
        <v>6962</v>
      </c>
      <c r="G220" s="1273">
        <v>6</v>
      </c>
      <c r="H220" s="213">
        <v>2.2799999999999998</v>
      </c>
      <c r="I220" s="102">
        <v>1</v>
      </c>
      <c r="J220" s="194">
        <v>189695.99999999997</v>
      </c>
      <c r="K220" s="194">
        <v>0</v>
      </c>
      <c r="L220" s="194"/>
      <c r="M220" s="213">
        <f t="shared" si="22"/>
        <v>189695.99999999997</v>
      </c>
      <c r="N220" s="213">
        <v>2.21</v>
      </c>
      <c r="O220" s="102">
        <v>1</v>
      </c>
      <c r="P220" s="194">
        <v>183872</v>
      </c>
      <c r="Q220" s="194">
        <v>0</v>
      </c>
      <c r="R220" s="194"/>
      <c r="S220" s="213">
        <f t="shared" si="23"/>
        <v>183872</v>
      </c>
      <c r="T220" s="213">
        <f t="shared" si="27"/>
        <v>0</v>
      </c>
      <c r="U220" s="213">
        <f t="shared" si="27"/>
        <v>5823.9999999999709</v>
      </c>
      <c r="V220" s="213">
        <f t="shared" si="27"/>
        <v>0</v>
      </c>
      <c r="W220" s="213">
        <f t="shared" si="27"/>
        <v>0</v>
      </c>
      <c r="X220" s="213">
        <f t="shared" si="24"/>
        <v>5823.9999999999709</v>
      </c>
      <c r="Y220" s="1273">
        <v>7</v>
      </c>
      <c r="Z220" s="213">
        <v>2.2799999999999998</v>
      </c>
      <c r="AA220" s="102">
        <v>1</v>
      </c>
      <c r="AB220" s="194">
        <v>189695.99999999997</v>
      </c>
      <c r="AC220" s="194">
        <v>0</v>
      </c>
      <c r="AD220" s="194"/>
      <c r="AE220" s="213">
        <f t="shared" si="25"/>
        <v>189695.99999999997</v>
      </c>
      <c r="AF220" s="1273">
        <v>8</v>
      </c>
      <c r="AG220" s="213">
        <v>2.35</v>
      </c>
      <c r="AH220" s="102">
        <v>1</v>
      </c>
      <c r="AI220" s="194">
        <v>195520</v>
      </c>
      <c r="AJ220" s="194">
        <v>0</v>
      </c>
      <c r="AK220" s="194"/>
      <c r="AL220" s="213">
        <f t="shared" si="26"/>
        <v>195520</v>
      </c>
    </row>
    <row r="221" spans="1:38" s="5" customFormat="1">
      <c r="A221" s="194">
        <v>212</v>
      </c>
      <c r="B221" s="102" t="s">
        <v>759</v>
      </c>
      <c r="C221" s="102"/>
      <c r="D221" s="194"/>
      <c r="E221" s="1116" t="s">
        <v>1572</v>
      </c>
      <c r="F221" s="213" t="s">
        <v>6962</v>
      </c>
      <c r="G221" s="1273">
        <v>7</v>
      </c>
      <c r="H221" s="213">
        <v>2.2799999999999998</v>
      </c>
      <c r="I221" s="102">
        <v>1</v>
      </c>
      <c r="J221" s="194">
        <v>189695.99999999997</v>
      </c>
      <c r="K221" s="194">
        <v>0</v>
      </c>
      <c r="L221" s="194"/>
      <c r="M221" s="213">
        <f t="shared" si="22"/>
        <v>189695.99999999997</v>
      </c>
      <c r="N221" s="213">
        <v>2.2799999999999998</v>
      </c>
      <c r="O221" s="102">
        <v>1</v>
      </c>
      <c r="P221" s="194">
        <v>189695.99999999997</v>
      </c>
      <c r="Q221" s="194">
        <v>0</v>
      </c>
      <c r="R221" s="194"/>
      <c r="S221" s="213">
        <f t="shared" si="23"/>
        <v>189695.99999999997</v>
      </c>
      <c r="T221" s="213">
        <f t="shared" si="27"/>
        <v>0</v>
      </c>
      <c r="U221" s="213">
        <f t="shared" si="27"/>
        <v>0</v>
      </c>
      <c r="V221" s="213">
        <f t="shared" si="27"/>
        <v>0</v>
      </c>
      <c r="W221" s="213">
        <f t="shared" si="27"/>
        <v>0</v>
      </c>
      <c r="X221" s="213">
        <f t="shared" si="24"/>
        <v>0</v>
      </c>
      <c r="Y221" s="1273">
        <v>8</v>
      </c>
      <c r="Z221" s="213">
        <v>2.35</v>
      </c>
      <c r="AA221" s="102">
        <v>1</v>
      </c>
      <c r="AB221" s="194">
        <v>195520</v>
      </c>
      <c r="AC221" s="194">
        <v>0</v>
      </c>
      <c r="AD221" s="194"/>
      <c r="AE221" s="213">
        <f t="shared" si="25"/>
        <v>195520</v>
      </c>
      <c r="AF221" s="1273">
        <v>9</v>
      </c>
      <c r="AG221" s="213">
        <v>2.35</v>
      </c>
      <c r="AH221" s="102">
        <v>1</v>
      </c>
      <c r="AI221" s="194">
        <v>195520</v>
      </c>
      <c r="AJ221" s="194">
        <v>0</v>
      </c>
      <c r="AK221" s="194"/>
      <c r="AL221" s="213">
        <f t="shared" si="26"/>
        <v>195520</v>
      </c>
    </row>
    <row r="222" spans="1:38" s="5" customFormat="1">
      <c r="A222" s="194">
        <v>213</v>
      </c>
      <c r="B222" s="102" t="s">
        <v>1707</v>
      </c>
      <c r="C222" s="102" t="s">
        <v>5282</v>
      </c>
      <c r="D222" s="194" t="s">
        <v>5631</v>
      </c>
      <c r="E222" s="1116" t="s">
        <v>527</v>
      </c>
      <c r="F222" s="213" t="s">
        <v>990</v>
      </c>
      <c r="G222" s="1273">
        <v>7</v>
      </c>
      <c r="H222" s="213">
        <v>1.96</v>
      </c>
      <c r="I222" s="102">
        <v>1</v>
      </c>
      <c r="J222" s="194">
        <v>163072</v>
      </c>
      <c r="K222" s="194">
        <v>0</v>
      </c>
      <c r="L222" s="194"/>
      <c r="M222" s="213">
        <f t="shared" si="22"/>
        <v>163072</v>
      </c>
      <c r="N222" s="213">
        <v>1.96</v>
      </c>
      <c r="O222" s="102">
        <v>1</v>
      </c>
      <c r="P222" s="194">
        <v>163072</v>
      </c>
      <c r="Q222" s="194">
        <v>0</v>
      </c>
      <c r="R222" s="194"/>
      <c r="S222" s="213">
        <f t="shared" si="23"/>
        <v>163072</v>
      </c>
      <c r="T222" s="213">
        <f t="shared" si="27"/>
        <v>0</v>
      </c>
      <c r="U222" s="213">
        <f t="shared" si="27"/>
        <v>0</v>
      </c>
      <c r="V222" s="213">
        <f t="shared" si="27"/>
        <v>0</v>
      </c>
      <c r="W222" s="213">
        <f t="shared" si="27"/>
        <v>0</v>
      </c>
      <c r="X222" s="213">
        <f t="shared" si="24"/>
        <v>0</v>
      </c>
      <c r="Y222" s="1273">
        <v>8</v>
      </c>
      <c r="Z222" s="213">
        <v>2.02</v>
      </c>
      <c r="AA222" s="102">
        <v>1</v>
      </c>
      <c r="AB222" s="194">
        <v>168064</v>
      </c>
      <c r="AC222" s="194">
        <v>0</v>
      </c>
      <c r="AD222" s="194"/>
      <c r="AE222" s="213">
        <f t="shared" si="25"/>
        <v>168064</v>
      </c>
      <c r="AF222" s="1273">
        <v>9</v>
      </c>
      <c r="AG222" s="213">
        <v>2.02</v>
      </c>
      <c r="AH222" s="102">
        <v>1</v>
      </c>
      <c r="AI222" s="194">
        <v>168064</v>
      </c>
      <c r="AJ222" s="194">
        <v>0</v>
      </c>
      <c r="AK222" s="194"/>
      <c r="AL222" s="213">
        <f t="shared" si="26"/>
        <v>168064</v>
      </c>
    </row>
    <row r="223" spans="1:38" s="5" customFormat="1">
      <c r="A223" s="194">
        <v>214</v>
      </c>
      <c r="B223" s="102" t="s">
        <v>8345</v>
      </c>
      <c r="C223" s="102" t="s">
        <v>5283</v>
      </c>
      <c r="D223" s="194" t="s">
        <v>5644</v>
      </c>
      <c r="E223" s="1116" t="s">
        <v>527</v>
      </c>
      <c r="F223" s="213" t="s">
        <v>990</v>
      </c>
      <c r="G223" s="1273">
        <v>3</v>
      </c>
      <c r="H223" s="213">
        <v>1.84</v>
      </c>
      <c r="I223" s="102">
        <v>1</v>
      </c>
      <c r="J223" s="194">
        <v>153088</v>
      </c>
      <c r="K223" s="194">
        <v>0</v>
      </c>
      <c r="L223" s="194"/>
      <c r="M223" s="213">
        <f t="shared" si="22"/>
        <v>153088</v>
      </c>
      <c r="N223" s="213">
        <v>1.79</v>
      </c>
      <c r="O223" s="102">
        <v>1</v>
      </c>
      <c r="P223" s="194">
        <v>148928</v>
      </c>
      <c r="Q223" s="194"/>
      <c r="R223" s="194"/>
      <c r="S223" s="213">
        <f t="shared" si="23"/>
        <v>148928</v>
      </c>
      <c r="T223" s="213">
        <f t="shared" si="27"/>
        <v>0</v>
      </c>
      <c r="U223" s="213">
        <f t="shared" si="27"/>
        <v>4160</v>
      </c>
      <c r="V223" s="213">
        <f t="shared" si="27"/>
        <v>0</v>
      </c>
      <c r="W223" s="213">
        <f t="shared" si="27"/>
        <v>0</v>
      </c>
      <c r="X223" s="213">
        <f t="shared" si="24"/>
        <v>4160</v>
      </c>
      <c r="Y223" s="1273">
        <v>4</v>
      </c>
      <c r="Z223" s="213">
        <v>1.9</v>
      </c>
      <c r="AA223" s="102">
        <v>1</v>
      </c>
      <c r="AB223" s="194">
        <v>158080</v>
      </c>
      <c r="AC223" s="194">
        <v>0</v>
      </c>
      <c r="AD223" s="194"/>
      <c r="AE223" s="213">
        <f t="shared" si="25"/>
        <v>158080</v>
      </c>
      <c r="AF223" s="1273">
        <v>5</v>
      </c>
      <c r="AG223" s="213">
        <v>1.9</v>
      </c>
      <c r="AH223" s="102">
        <v>1</v>
      </c>
      <c r="AI223" s="194">
        <v>158080</v>
      </c>
      <c r="AJ223" s="194">
        <v>0</v>
      </c>
      <c r="AK223" s="194"/>
      <c r="AL223" s="213">
        <f t="shared" si="26"/>
        <v>158080</v>
      </c>
    </row>
    <row r="224" spans="1:38" s="5" customFormat="1">
      <c r="A224" s="194">
        <v>215</v>
      </c>
      <c r="B224" s="102" t="s">
        <v>4448</v>
      </c>
      <c r="C224" s="102" t="s">
        <v>5282</v>
      </c>
      <c r="D224" s="194" t="s">
        <v>5265</v>
      </c>
      <c r="E224" s="1116" t="s">
        <v>527</v>
      </c>
      <c r="F224" s="213" t="s">
        <v>990</v>
      </c>
      <c r="G224" s="1273">
        <v>10</v>
      </c>
      <c r="H224" s="213">
        <v>2.08</v>
      </c>
      <c r="I224" s="102">
        <v>1</v>
      </c>
      <c r="J224" s="194">
        <v>173056</v>
      </c>
      <c r="K224" s="194">
        <v>0</v>
      </c>
      <c r="L224" s="194"/>
      <c r="M224" s="213">
        <f t="shared" si="22"/>
        <v>173056</v>
      </c>
      <c r="N224" s="213">
        <v>2.02</v>
      </c>
      <c r="O224" s="102">
        <v>1</v>
      </c>
      <c r="P224" s="194">
        <v>168064</v>
      </c>
      <c r="Q224" s="194"/>
      <c r="R224" s="194"/>
      <c r="S224" s="213">
        <f t="shared" si="23"/>
        <v>168064</v>
      </c>
      <c r="T224" s="213">
        <f t="shared" si="27"/>
        <v>0</v>
      </c>
      <c r="U224" s="213">
        <f t="shared" si="27"/>
        <v>4992</v>
      </c>
      <c r="V224" s="213">
        <f t="shared" si="27"/>
        <v>0</v>
      </c>
      <c r="W224" s="213">
        <f t="shared" si="27"/>
        <v>0</v>
      </c>
      <c r="X224" s="213">
        <f t="shared" si="24"/>
        <v>4992</v>
      </c>
      <c r="Y224" s="1273">
        <v>11</v>
      </c>
      <c r="Z224" s="213">
        <v>2.08</v>
      </c>
      <c r="AA224" s="102">
        <v>1</v>
      </c>
      <c r="AB224" s="194">
        <v>173056</v>
      </c>
      <c r="AC224" s="194">
        <v>0</v>
      </c>
      <c r="AD224" s="194"/>
      <c r="AE224" s="213">
        <f t="shared" si="25"/>
        <v>173056</v>
      </c>
      <c r="AF224" s="1273">
        <v>12</v>
      </c>
      <c r="AG224" s="213">
        <v>2.08</v>
      </c>
      <c r="AH224" s="102">
        <v>1</v>
      </c>
      <c r="AI224" s="194">
        <v>173056</v>
      </c>
      <c r="AJ224" s="194">
        <v>0</v>
      </c>
      <c r="AK224" s="194"/>
      <c r="AL224" s="213">
        <f t="shared" si="26"/>
        <v>173056</v>
      </c>
    </row>
    <row r="225" spans="1:38" s="5" customFormat="1">
      <c r="A225" s="194">
        <v>216</v>
      </c>
      <c r="B225" s="102" t="s">
        <v>5681</v>
      </c>
      <c r="C225" s="102" t="s">
        <v>5283</v>
      </c>
      <c r="D225" s="194" t="s">
        <v>5216</v>
      </c>
      <c r="E225" s="1116" t="s">
        <v>527</v>
      </c>
      <c r="F225" s="213" t="s">
        <v>990</v>
      </c>
      <c r="G225" s="1273">
        <v>4</v>
      </c>
      <c r="H225" s="213">
        <v>1.9</v>
      </c>
      <c r="I225" s="102">
        <v>1</v>
      </c>
      <c r="J225" s="194">
        <v>158080</v>
      </c>
      <c r="K225" s="194">
        <v>0</v>
      </c>
      <c r="L225" s="194"/>
      <c r="M225" s="213">
        <f t="shared" si="22"/>
        <v>158080</v>
      </c>
      <c r="N225" s="213">
        <v>1.84</v>
      </c>
      <c r="O225" s="102">
        <v>1</v>
      </c>
      <c r="P225" s="194">
        <v>153088</v>
      </c>
      <c r="Q225" s="194"/>
      <c r="R225" s="194"/>
      <c r="S225" s="213">
        <f t="shared" si="23"/>
        <v>153088</v>
      </c>
      <c r="T225" s="213">
        <f t="shared" si="27"/>
        <v>0</v>
      </c>
      <c r="U225" s="213">
        <f t="shared" si="27"/>
        <v>4992</v>
      </c>
      <c r="V225" s="213">
        <f t="shared" si="27"/>
        <v>0</v>
      </c>
      <c r="W225" s="213">
        <f t="shared" si="27"/>
        <v>0</v>
      </c>
      <c r="X225" s="213">
        <f t="shared" si="24"/>
        <v>4992</v>
      </c>
      <c r="Y225" s="1273">
        <v>5</v>
      </c>
      <c r="Z225" s="213">
        <v>1.9</v>
      </c>
      <c r="AA225" s="102">
        <v>1</v>
      </c>
      <c r="AB225" s="194">
        <v>158080</v>
      </c>
      <c r="AC225" s="194">
        <v>0</v>
      </c>
      <c r="AD225" s="194"/>
      <c r="AE225" s="213">
        <f t="shared" si="25"/>
        <v>158080</v>
      </c>
      <c r="AF225" s="1273">
        <v>6</v>
      </c>
      <c r="AG225" s="213">
        <v>1.96</v>
      </c>
      <c r="AH225" s="102">
        <v>1</v>
      </c>
      <c r="AI225" s="194">
        <v>163072</v>
      </c>
      <c r="AJ225" s="194">
        <v>0</v>
      </c>
      <c r="AK225" s="194"/>
      <c r="AL225" s="213">
        <f t="shared" si="26"/>
        <v>163072</v>
      </c>
    </row>
    <row r="226" spans="1:38" s="5" customFormat="1">
      <c r="A226" s="194">
        <v>217</v>
      </c>
      <c r="B226" s="102" t="s">
        <v>6980</v>
      </c>
      <c r="C226" s="102" t="s">
        <v>5282</v>
      </c>
      <c r="D226" s="194" t="s">
        <v>6981</v>
      </c>
      <c r="E226" s="1116" t="s">
        <v>527</v>
      </c>
      <c r="F226" s="213" t="s">
        <v>990</v>
      </c>
      <c r="G226" s="1273">
        <v>3</v>
      </c>
      <c r="H226" s="213">
        <v>1.84</v>
      </c>
      <c r="I226" s="102">
        <v>1</v>
      </c>
      <c r="J226" s="194">
        <v>153088</v>
      </c>
      <c r="K226" s="194">
        <v>0</v>
      </c>
      <c r="L226" s="194"/>
      <c r="M226" s="213">
        <f t="shared" si="22"/>
        <v>153088</v>
      </c>
      <c r="N226" s="213">
        <v>1.79</v>
      </c>
      <c r="O226" s="102">
        <v>1</v>
      </c>
      <c r="P226" s="194">
        <v>148928</v>
      </c>
      <c r="Q226" s="194"/>
      <c r="R226" s="194"/>
      <c r="S226" s="213">
        <f t="shared" si="23"/>
        <v>148928</v>
      </c>
      <c r="T226" s="213">
        <f t="shared" si="27"/>
        <v>0</v>
      </c>
      <c r="U226" s="213">
        <f t="shared" si="27"/>
        <v>4160</v>
      </c>
      <c r="V226" s="213">
        <f t="shared" si="27"/>
        <v>0</v>
      </c>
      <c r="W226" s="213">
        <f t="shared" si="27"/>
        <v>0</v>
      </c>
      <c r="X226" s="213">
        <f t="shared" si="24"/>
        <v>4160</v>
      </c>
      <c r="Y226" s="1273">
        <v>4</v>
      </c>
      <c r="Z226" s="213">
        <v>1.9</v>
      </c>
      <c r="AA226" s="102">
        <v>1</v>
      </c>
      <c r="AB226" s="194">
        <v>158080</v>
      </c>
      <c r="AC226" s="194">
        <v>0</v>
      </c>
      <c r="AD226" s="194"/>
      <c r="AE226" s="213">
        <f t="shared" si="25"/>
        <v>158080</v>
      </c>
      <c r="AF226" s="1273">
        <v>5</v>
      </c>
      <c r="AG226" s="213">
        <v>1.9</v>
      </c>
      <c r="AH226" s="102">
        <v>1</v>
      </c>
      <c r="AI226" s="194">
        <v>158080</v>
      </c>
      <c r="AJ226" s="194">
        <v>0</v>
      </c>
      <c r="AK226" s="194"/>
      <c r="AL226" s="213">
        <f t="shared" si="26"/>
        <v>158080</v>
      </c>
    </row>
    <row r="227" spans="1:38" s="5" customFormat="1">
      <c r="A227" s="194">
        <v>218</v>
      </c>
      <c r="B227" s="102" t="s">
        <v>4449</v>
      </c>
      <c r="C227" s="102" t="s">
        <v>5283</v>
      </c>
      <c r="D227" s="194" t="s">
        <v>5640</v>
      </c>
      <c r="E227" s="1116" t="s">
        <v>527</v>
      </c>
      <c r="F227" s="213" t="s">
        <v>990</v>
      </c>
      <c r="G227" s="1273">
        <v>7</v>
      </c>
      <c r="H227" s="213">
        <v>1.96</v>
      </c>
      <c r="I227" s="102">
        <v>1</v>
      </c>
      <c r="J227" s="194">
        <v>163072</v>
      </c>
      <c r="K227" s="194">
        <v>0</v>
      </c>
      <c r="L227" s="194"/>
      <c r="M227" s="213">
        <f t="shared" si="22"/>
        <v>163072</v>
      </c>
      <c r="N227" s="213">
        <v>1.96</v>
      </c>
      <c r="O227" s="102">
        <v>1</v>
      </c>
      <c r="P227" s="194">
        <v>163072</v>
      </c>
      <c r="Q227" s="194"/>
      <c r="R227" s="194"/>
      <c r="S227" s="213">
        <f t="shared" si="23"/>
        <v>163072</v>
      </c>
      <c r="T227" s="213">
        <f t="shared" si="27"/>
        <v>0</v>
      </c>
      <c r="U227" s="213">
        <f t="shared" si="27"/>
        <v>0</v>
      </c>
      <c r="V227" s="213">
        <f t="shared" si="27"/>
        <v>0</v>
      </c>
      <c r="W227" s="213">
        <f t="shared" si="27"/>
        <v>0</v>
      </c>
      <c r="X227" s="213">
        <f t="shared" si="24"/>
        <v>0</v>
      </c>
      <c r="Y227" s="1273">
        <v>8</v>
      </c>
      <c r="Z227" s="213">
        <v>2.02</v>
      </c>
      <c r="AA227" s="102">
        <v>1</v>
      </c>
      <c r="AB227" s="194">
        <v>168064</v>
      </c>
      <c r="AC227" s="194">
        <v>0</v>
      </c>
      <c r="AD227" s="194"/>
      <c r="AE227" s="213">
        <f t="shared" si="25"/>
        <v>168064</v>
      </c>
      <c r="AF227" s="1273">
        <v>9</v>
      </c>
      <c r="AG227" s="213">
        <v>2.02</v>
      </c>
      <c r="AH227" s="102">
        <v>1</v>
      </c>
      <c r="AI227" s="194">
        <v>168064</v>
      </c>
      <c r="AJ227" s="194">
        <v>0</v>
      </c>
      <c r="AK227" s="194"/>
      <c r="AL227" s="213">
        <f t="shared" si="26"/>
        <v>168064</v>
      </c>
    </row>
    <row r="228" spans="1:38" s="5" customFormat="1">
      <c r="A228" s="194">
        <v>219</v>
      </c>
      <c r="B228" s="102" t="s">
        <v>6982</v>
      </c>
      <c r="C228" s="102" t="s">
        <v>5282</v>
      </c>
      <c r="D228" s="194" t="s">
        <v>5644</v>
      </c>
      <c r="E228" s="1116" t="s">
        <v>527</v>
      </c>
      <c r="F228" s="213" t="s">
        <v>990</v>
      </c>
      <c r="G228" s="1273">
        <v>3</v>
      </c>
      <c r="H228" s="213">
        <v>1.84</v>
      </c>
      <c r="I228" s="102">
        <v>1</v>
      </c>
      <c r="J228" s="194">
        <v>153088</v>
      </c>
      <c r="K228" s="194">
        <v>0</v>
      </c>
      <c r="L228" s="194"/>
      <c r="M228" s="213">
        <f t="shared" si="22"/>
        <v>153088</v>
      </c>
      <c r="N228" s="213">
        <v>1.79</v>
      </c>
      <c r="O228" s="102">
        <v>1</v>
      </c>
      <c r="P228" s="194">
        <v>148928</v>
      </c>
      <c r="Q228" s="194"/>
      <c r="R228" s="194"/>
      <c r="S228" s="213">
        <f t="shared" si="23"/>
        <v>148928</v>
      </c>
      <c r="T228" s="213">
        <f t="shared" si="27"/>
        <v>0</v>
      </c>
      <c r="U228" s="213">
        <f t="shared" si="27"/>
        <v>4160</v>
      </c>
      <c r="V228" s="213">
        <f t="shared" si="27"/>
        <v>0</v>
      </c>
      <c r="W228" s="213">
        <f t="shared" si="27"/>
        <v>0</v>
      </c>
      <c r="X228" s="213">
        <f t="shared" si="24"/>
        <v>4160</v>
      </c>
      <c r="Y228" s="1273">
        <v>4</v>
      </c>
      <c r="Z228" s="213">
        <v>1.9</v>
      </c>
      <c r="AA228" s="102">
        <v>1</v>
      </c>
      <c r="AB228" s="194">
        <v>158080</v>
      </c>
      <c r="AC228" s="194">
        <v>0</v>
      </c>
      <c r="AD228" s="194"/>
      <c r="AE228" s="213">
        <f t="shared" si="25"/>
        <v>158080</v>
      </c>
      <c r="AF228" s="1273">
        <v>5</v>
      </c>
      <c r="AG228" s="213">
        <v>1.9</v>
      </c>
      <c r="AH228" s="102">
        <v>1</v>
      </c>
      <c r="AI228" s="194">
        <v>158080</v>
      </c>
      <c r="AJ228" s="194">
        <v>0</v>
      </c>
      <c r="AK228" s="194"/>
      <c r="AL228" s="213">
        <f t="shared" si="26"/>
        <v>158080</v>
      </c>
    </row>
    <row r="229" spans="1:38" s="5" customFormat="1">
      <c r="A229" s="194">
        <v>220</v>
      </c>
      <c r="B229" s="102" t="s">
        <v>8346</v>
      </c>
      <c r="C229" s="102" t="s">
        <v>5283</v>
      </c>
      <c r="D229" s="194" t="s">
        <v>5652</v>
      </c>
      <c r="E229" s="1116" t="s">
        <v>527</v>
      </c>
      <c r="F229" s="213" t="s">
        <v>990</v>
      </c>
      <c r="G229" s="1273">
        <v>2</v>
      </c>
      <c r="H229" s="213">
        <v>1.79</v>
      </c>
      <c r="I229" s="102">
        <v>1</v>
      </c>
      <c r="J229" s="194">
        <v>148928</v>
      </c>
      <c r="K229" s="194">
        <v>0</v>
      </c>
      <c r="L229" s="194"/>
      <c r="M229" s="213">
        <f t="shared" si="22"/>
        <v>148928</v>
      </c>
      <c r="N229" s="213">
        <v>1.73</v>
      </c>
      <c r="O229" s="102">
        <v>1</v>
      </c>
      <c r="P229" s="194">
        <v>143936</v>
      </c>
      <c r="Q229" s="194"/>
      <c r="R229" s="194"/>
      <c r="S229" s="213">
        <f t="shared" si="23"/>
        <v>143936</v>
      </c>
      <c r="T229" s="213">
        <f t="shared" si="27"/>
        <v>0</v>
      </c>
      <c r="U229" s="213">
        <f t="shared" si="27"/>
        <v>4992</v>
      </c>
      <c r="V229" s="213">
        <f t="shared" si="27"/>
        <v>0</v>
      </c>
      <c r="W229" s="213">
        <f t="shared" si="27"/>
        <v>0</v>
      </c>
      <c r="X229" s="213">
        <f t="shared" si="24"/>
        <v>4992</v>
      </c>
      <c r="Y229" s="1273">
        <v>3</v>
      </c>
      <c r="Z229" s="213">
        <v>1.84</v>
      </c>
      <c r="AA229" s="102">
        <v>1</v>
      </c>
      <c r="AB229" s="194">
        <v>153088</v>
      </c>
      <c r="AC229" s="194">
        <v>0</v>
      </c>
      <c r="AD229" s="194"/>
      <c r="AE229" s="213">
        <f t="shared" si="25"/>
        <v>153088</v>
      </c>
      <c r="AF229" s="1273">
        <v>4</v>
      </c>
      <c r="AG229" s="213">
        <v>1.9</v>
      </c>
      <c r="AH229" s="102">
        <v>1</v>
      </c>
      <c r="AI229" s="194">
        <v>158080</v>
      </c>
      <c r="AJ229" s="194">
        <v>0</v>
      </c>
      <c r="AK229" s="194"/>
      <c r="AL229" s="213">
        <f t="shared" si="26"/>
        <v>158080</v>
      </c>
    </row>
    <row r="230" spans="1:38" s="5" customFormat="1">
      <c r="A230" s="194">
        <v>221</v>
      </c>
      <c r="B230" s="102" t="s">
        <v>4450</v>
      </c>
      <c r="C230" s="102" t="s">
        <v>5283</v>
      </c>
      <c r="D230" s="194" t="s">
        <v>5655</v>
      </c>
      <c r="E230" s="1116" t="s">
        <v>527</v>
      </c>
      <c r="F230" s="213" t="s">
        <v>990</v>
      </c>
      <c r="G230" s="1273">
        <v>11</v>
      </c>
      <c r="H230" s="213">
        <v>2.08</v>
      </c>
      <c r="I230" s="102">
        <v>1</v>
      </c>
      <c r="J230" s="194">
        <v>173056</v>
      </c>
      <c r="K230" s="194">
        <v>0</v>
      </c>
      <c r="L230" s="194"/>
      <c r="M230" s="213">
        <f t="shared" si="22"/>
        <v>173056</v>
      </c>
      <c r="N230" s="213">
        <v>2.08</v>
      </c>
      <c r="O230" s="102">
        <v>1</v>
      </c>
      <c r="P230" s="194">
        <v>173056</v>
      </c>
      <c r="Q230" s="194"/>
      <c r="R230" s="194"/>
      <c r="S230" s="213">
        <f t="shared" si="23"/>
        <v>173056</v>
      </c>
      <c r="T230" s="213">
        <f t="shared" si="27"/>
        <v>0</v>
      </c>
      <c r="U230" s="213">
        <f t="shared" si="27"/>
        <v>0</v>
      </c>
      <c r="V230" s="213">
        <f t="shared" si="27"/>
        <v>0</v>
      </c>
      <c r="W230" s="213">
        <f t="shared" si="27"/>
        <v>0</v>
      </c>
      <c r="X230" s="213">
        <f t="shared" si="24"/>
        <v>0</v>
      </c>
      <c r="Y230" s="1273">
        <v>12</v>
      </c>
      <c r="Z230" s="213">
        <v>2.08</v>
      </c>
      <c r="AA230" s="102">
        <v>1</v>
      </c>
      <c r="AB230" s="194">
        <v>173056</v>
      </c>
      <c r="AC230" s="194">
        <v>0</v>
      </c>
      <c r="AD230" s="194"/>
      <c r="AE230" s="213">
        <f t="shared" si="25"/>
        <v>173056</v>
      </c>
      <c r="AF230" s="1273">
        <v>13</v>
      </c>
      <c r="AG230" s="213">
        <v>2.14</v>
      </c>
      <c r="AH230" s="102">
        <v>1</v>
      </c>
      <c r="AI230" s="194">
        <v>178048</v>
      </c>
      <c r="AJ230" s="194">
        <v>0</v>
      </c>
      <c r="AK230" s="194"/>
      <c r="AL230" s="213">
        <f t="shared" si="26"/>
        <v>178048</v>
      </c>
    </row>
    <row r="231" spans="1:38" s="5" customFormat="1">
      <c r="A231" s="194">
        <v>222</v>
      </c>
      <c r="B231" s="102" t="s">
        <v>1926</v>
      </c>
      <c r="C231" s="102" t="s">
        <v>5283</v>
      </c>
      <c r="D231" s="194" t="s">
        <v>5629</v>
      </c>
      <c r="E231" s="1116" t="s">
        <v>527</v>
      </c>
      <c r="F231" s="213" t="s">
        <v>990</v>
      </c>
      <c r="G231" s="1273">
        <v>12</v>
      </c>
      <c r="H231" s="213">
        <v>2.08</v>
      </c>
      <c r="I231" s="102">
        <v>1</v>
      </c>
      <c r="J231" s="194">
        <v>173056</v>
      </c>
      <c r="K231" s="194">
        <v>0</v>
      </c>
      <c r="L231" s="194"/>
      <c r="M231" s="213">
        <f t="shared" si="22"/>
        <v>173056</v>
      </c>
      <c r="N231" s="213">
        <v>2.08</v>
      </c>
      <c r="O231" s="102">
        <v>1</v>
      </c>
      <c r="P231" s="194">
        <v>173056</v>
      </c>
      <c r="Q231" s="194"/>
      <c r="R231" s="194"/>
      <c r="S231" s="213">
        <f t="shared" si="23"/>
        <v>173056</v>
      </c>
      <c r="T231" s="213">
        <f t="shared" si="27"/>
        <v>0</v>
      </c>
      <c r="U231" s="213">
        <f t="shared" si="27"/>
        <v>0</v>
      </c>
      <c r="V231" s="213">
        <f t="shared" si="27"/>
        <v>0</v>
      </c>
      <c r="W231" s="213">
        <f t="shared" si="27"/>
        <v>0</v>
      </c>
      <c r="X231" s="213">
        <f t="shared" si="24"/>
        <v>0</v>
      </c>
      <c r="Y231" s="1273">
        <v>13</v>
      </c>
      <c r="Z231" s="213">
        <v>2.14</v>
      </c>
      <c r="AA231" s="102">
        <v>1</v>
      </c>
      <c r="AB231" s="194">
        <v>178048</v>
      </c>
      <c r="AC231" s="194">
        <v>0</v>
      </c>
      <c r="AD231" s="194"/>
      <c r="AE231" s="213">
        <f t="shared" si="25"/>
        <v>178048</v>
      </c>
      <c r="AF231" s="1273">
        <v>14</v>
      </c>
      <c r="AG231" s="213">
        <v>2.14</v>
      </c>
      <c r="AH231" s="102">
        <v>1</v>
      </c>
      <c r="AI231" s="194">
        <v>178048</v>
      </c>
      <c r="AJ231" s="194">
        <v>0</v>
      </c>
      <c r="AK231" s="194"/>
      <c r="AL231" s="213">
        <f t="shared" si="26"/>
        <v>178048</v>
      </c>
    </row>
    <row r="232" spans="1:38" s="5" customFormat="1">
      <c r="A232" s="194">
        <v>223</v>
      </c>
      <c r="B232" s="102" t="s">
        <v>1706</v>
      </c>
      <c r="C232" s="102" t="s">
        <v>5283</v>
      </c>
      <c r="D232" s="194" t="s">
        <v>5640</v>
      </c>
      <c r="E232" s="1116" t="s">
        <v>527</v>
      </c>
      <c r="F232" s="213" t="s">
        <v>990</v>
      </c>
      <c r="G232" s="1273">
        <v>7</v>
      </c>
      <c r="H232" s="213">
        <v>1.96</v>
      </c>
      <c r="I232" s="102">
        <v>1</v>
      </c>
      <c r="J232" s="194">
        <v>163072</v>
      </c>
      <c r="K232" s="194">
        <v>0</v>
      </c>
      <c r="L232" s="194"/>
      <c r="M232" s="213">
        <f t="shared" si="22"/>
        <v>163072</v>
      </c>
      <c r="N232" s="213">
        <v>1.96</v>
      </c>
      <c r="O232" s="102">
        <v>1</v>
      </c>
      <c r="P232" s="194">
        <v>163072</v>
      </c>
      <c r="Q232" s="194"/>
      <c r="R232" s="194"/>
      <c r="S232" s="213">
        <f t="shared" si="23"/>
        <v>163072</v>
      </c>
      <c r="T232" s="213">
        <f t="shared" si="27"/>
        <v>0</v>
      </c>
      <c r="U232" s="213">
        <f t="shared" si="27"/>
        <v>0</v>
      </c>
      <c r="V232" s="213">
        <f t="shared" si="27"/>
        <v>0</v>
      </c>
      <c r="W232" s="213">
        <f t="shared" si="27"/>
        <v>0</v>
      </c>
      <c r="X232" s="213">
        <f t="shared" si="24"/>
        <v>0</v>
      </c>
      <c r="Y232" s="1273">
        <v>8</v>
      </c>
      <c r="Z232" s="213">
        <v>2.02</v>
      </c>
      <c r="AA232" s="102">
        <v>1</v>
      </c>
      <c r="AB232" s="194">
        <v>168064</v>
      </c>
      <c r="AC232" s="194">
        <v>0</v>
      </c>
      <c r="AD232" s="194"/>
      <c r="AE232" s="213">
        <f t="shared" si="25"/>
        <v>168064</v>
      </c>
      <c r="AF232" s="1273">
        <v>9</v>
      </c>
      <c r="AG232" s="213">
        <v>2.02</v>
      </c>
      <c r="AH232" s="102">
        <v>1</v>
      </c>
      <c r="AI232" s="194">
        <v>168064</v>
      </c>
      <c r="AJ232" s="194">
        <v>0</v>
      </c>
      <c r="AK232" s="194"/>
      <c r="AL232" s="213">
        <f t="shared" si="26"/>
        <v>168064</v>
      </c>
    </row>
    <row r="233" spans="1:38" s="5" customFormat="1">
      <c r="A233" s="194">
        <v>224</v>
      </c>
      <c r="B233" s="102" t="s">
        <v>5682</v>
      </c>
      <c r="C233" s="102" t="s">
        <v>5283</v>
      </c>
      <c r="D233" s="194" t="s">
        <v>5675</v>
      </c>
      <c r="E233" s="1116" t="s">
        <v>527</v>
      </c>
      <c r="F233" s="213" t="s">
        <v>990</v>
      </c>
      <c r="G233" s="1273">
        <v>4</v>
      </c>
      <c r="H233" s="213">
        <v>1.9</v>
      </c>
      <c r="I233" s="102">
        <v>1</v>
      </c>
      <c r="J233" s="194">
        <v>158080</v>
      </c>
      <c r="K233" s="194">
        <v>0</v>
      </c>
      <c r="L233" s="194"/>
      <c r="M233" s="213">
        <f t="shared" si="22"/>
        <v>158080</v>
      </c>
      <c r="N233" s="213">
        <v>1.84</v>
      </c>
      <c r="O233" s="102">
        <v>1</v>
      </c>
      <c r="P233" s="194">
        <v>153088</v>
      </c>
      <c r="Q233" s="194"/>
      <c r="R233" s="194"/>
      <c r="S233" s="213">
        <f t="shared" si="23"/>
        <v>153088</v>
      </c>
      <c r="T233" s="213">
        <f t="shared" si="27"/>
        <v>0</v>
      </c>
      <c r="U233" s="213">
        <f t="shared" si="27"/>
        <v>4992</v>
      </c>
      <c r="V233" s="213">
        <f t="shared" si="27"/>
        <v>0</v>
      </c>
      <c r="W233" s="213">
        <f t="shared" si="27"/>
        <v>0</v>
      </c>
      <c r="X233" s="213">
        <f t="shared" si="24"/>
        <v>4992</v>
      </c>
      <c r="Y233" s="1273">
        <v>5</v>
      </c>
      <c r="Z233" s="213">
        <v>1.9</v>
      </c>
      <c r="AA233" s="102">
        <v>1</v>
      </c>
      <c r="AB233" s="194">
        <v>158080</v>
      </c>
      <c r="AC233" s="194">
        <v>0</v>
      </c>
      <c r="AD233" s="194"/>
      <c r="AE233" s="213">
        <f t="shared" si="25"/>
        <v>158080</v>
      </c>
      <c r="AF233" s="1273">
        <v>6</v>
      </c>
      <c r="AG233" s="213">
        <v>1.96</v>
      </c>
      <c r="AH233" s="102">
        <v>1</v>
      </c>
      <c r="AI233" s="194">
        <v>163072</v>
      </c>
      <c r="AJ233" s="194">
        <v>0</v>
      </c>
      <c r="AK233" s="194"/>
      <c r="AL233" s="213">
        <f t="shared" si="26"/>
        <v>163072</v>
      </c>
    </row>
    <row r="234" spans="1:38" s="5" customFormat="1">
      <c r="A234" s="194">
        <v>225</v>
      </c>
      <c r="B234" s="102" t="s">
        <v>5683</v>
      </c>
      <c r="C234" s="102" t="s">
        <v>5283</v>
      </c>
      <c r="D234" s="194" t="s">
        <v>5675</v>
      </c>
      <c r="E234" s="1116" t="s">
        <v>527</v>
      </c>
      <c r="F234" s="213" t="s">
        <v>990</v>
      </c>
      <c r="G234" s="1273">
        <v>4</v>
      </c>
      <c r="H234" s="213">
        <v>1.9</v>
      </c>
      <c r="I234" s="102">
        <v>1</v>
      </c>
      <c r="J234" s="194">
        <v>158080</v>
      </c>
      <c r="K234" s="194">
        <v>0</v>
      </c>
      <c r="L234" s="194"/>
      <c r="M234" s="213">
        <f t="shared" si="22"/>
        <v>158080</v>
      </c>
      <c r="N234" s="213">
        <v>1.84</v>
      </c>
      <c r="O234" s="102">
        <v>1</v>
      </c>
      <c r="P234" s="194">
        <v>153088</v>
      </c>
      <c r="Q234" s="194"/>
      <c r="R234" s="194"/>
      <c r="S234" s="213">
        <f t="shared" si="23"/>
        <v>153088</v>
      </c>
      <c r="T234" s="213">
        <f t="shared" si="27"/>
        <v>0</v>
      </c>
      <c r="U234" s="213">
        <f t="shared" si="27"/>
        <v>4992</v>
      </c>
      <c r="V234" s="213">
        <f t="shared" si="27"/>
        <v>0</v>
      </c>
      <c r="W234" s="213">
        <f t="shared" si="27"/>
        <v>0</v>
      </c>
      <c r="X234" s="213">
        <f t="shared" si="24"/>
        <v>4992</v>
      </c>
      <c r="Y234" s="1273">
        <v>5</v>
      </c>
      <c r="Z234" s="213">
        <v>1.9</v>
      </c>
      <c r="AA234" s="102">
        <v>1</v>
      </c>
      <c r="AB234" s="194">
        <v>158080</v>
      </c>
      <c r="AC234" s="194">
        <v>0</v>
      </c>
      <c r="AD234" s="194"/>
      <c r="AE234" s="213">
        <f t="shared" si="25"/>
        <v>158080</v>
      </c>
      <c r="AF234" s="1273">
        <v>6</v>
      </c>
      <c r="AG234" s="213">
        <v>1.96</v>
      </c>
      <c r="AH234" s="102">
        <v>1</v>
      </c>
      <c r="AI234" s="194">
        <v>163072</v>
      </c>
      <c r="AJ234" s="194">
        <v>0</v>
      </c>
      <c r="AK234" s="194"/>
      <c r="AL234" s="213">
        <f t="shared" si="26"/>
        <v>163072</v>
      </c>
    </row>
    <row r="235" spans="1:38" s="5" customFormat="1">
      <c r="A235" s="194">
        <v>226</v>
      </c>
      <c r="B235" s="102" t="s">
        <v>6983</v>
      </c>
      <c r="C235" s="102" t="s">
        <v>5283</v>
      </c>
      <c r="D235" s="194" t="s">
        <v>5651</v>
      </c>
      <c r="E235" s="1116" t="s">
        <v>527</v>
      </c>
      <c r="F235" s="213" t="s">
        <v>990</v>
      </c>
      <c r="G235" s="1273">
        <v>3</v>
      </c>
      <c r="H235" s="213">
        <v>1.84</v>
      </c>
      <c r="I235" s="102">
        <v>1</v>
      </c>
      <c r="J235" s="194">
        <v>153088</v>
      </c>
      <c r="K235" s="194">
        <v>0</v>
      </c>
      <c r="L235" s="194"/>
      <c r="M235" s="213">
        <f t="shared" si="22"/>
        <v>153088</v>
      </c>
      <c r="N235" s="213">
        <v>1.79</v>
      </c>
      <c r="O235" s="102">
        <v>1</v>
      </c>
      <c r="P235" s="194">
        <v>148928</v>
      </c>
      <c r="Q235" s="194"/>
      <c r="R235" s="194"/>
      <c r="S235" s="213">
        <f t="shared" si="23"/>
        <v>148928</v>
      </c>
      <c r="T235" s="213">
        <f t="shared" si="27"/>
        <v>0</v>
      </c>
      <c r="U235" s="213">
        <f t="shared" si="27"/>
        <v>4160</v>
      </c>
      <c r="V235" s="213">
        <f t="shared" si="27"/>
        <v>0</v>
      </c>
      <c r="W235" s="213">
        <f t="shared" si="27"/>
        <v>0</v>
      </c>
      <c r="X235" s="213">
        <f t="shared" si="24"/>
        <v>4160</v>
      </c>
      <c r="Y235" s="1273">
        <v>4</v>
      </c>
      <c r="Z235" s="213">
        <v>1.9</v>
      </c>
      <c r="AA235" s="102">
        <v>1</v>
      </c>
      <c r="AB235" s="194">
        <v>158080</v>
      </c>
      <c r="AC235" s="194">
        <v>0</v>
      </c>
      <c r="AD235" s="194"/>
      <c r="AE235" s="213">
        <f t="shared" si="25"/>
        <v>158080</v>
      </c>
      <c r="AF235" s="1273">
        <v>5</v>
      </c>
      <c r="AG235" s="213">
        <v>1.9</v>
      </c>
      <c r="AH235" s="102">
        <v>1</v>
      </c>
      <c r="AI235" s="194">
        <v>158080</v>
      </c>
      <c r="AJ235" s="194">
        <v>0</v>
      </c>
      <c r="AK235" s="194"/>
      <c r="AL235" s="213">
        <f t="shared" si="26"/>
        <v>158080</v>
      </c>
    </row>
    <row r="236" spans="1:38" s="5" customFormat="1">
      <c r="A236" s="194">
        <v>227</v>
      </c>
      <c r="B236" s="102" t="s">
        <v>6984</v>
      </c>
      <c r="C236" s="102" t="s">
        <v>5283</v>
      </c>
      <c r="D236" s="194" t="s">
        <v>5652</v>
      </c>
      <c r="E236" s="1116" t="s">
        <v>527</v>
      </c>
      <c r="F236" s="213" t="s">
        <v>990</v>
      </c>
      <c r="G236" s="1273">
        <v>3</v>
      </c>
      <c r="H236" s="213">
        <v>1.84</v>
      </c>
      <c r="I236" s="102">
        <v>1</v>
      </c>
      <c r="J236" s="194">
        <v>153088</v>
      </c>
      <c r="K236" s="194">
        <v>0</v>
      </c>
      <c r="L236" s="194"/>
      <c r="M236" s="213">
        <f t="shared" si="22"/>
        <v>153088</v>
      </c>
      <c r="N236" s="213">
        <v>1.79</v>
      </c>
      <c r="O236" s="102">
        <v>1</v>
      </c>
      <c r="P236" s="194">
        <v>148928</v>
      </c>
      <c r="Q236" s="194"/>
      <c r="R236" s="194"/>
      <c r="S236" s="213">
        <f t="shared" si="23"/>
        <v>148928</v>
      </c>
      <c r="T236" s="213">
        <f t="shared" si="27"/>
        <v>0</v>
      </c>
      <c r="U236" s="213">
        <f t="shared" si="27"/>
        <v>4160</v>
      </c>
      <c r="V236" s="213">
        <f t="shared" si="27"/>
        <v>0</v>
      </c>
      <c r="W236" s="213">
        <f t="shared" si="27"/>
        <v>0</v>
      </c>
      <c r="X236" s="213">
        <f t="shared" si="24"/>
        <v>4160</v>
      </c>
      <c r="Y236" s="1273">
        <v>4</v>
      </c>
      <c r="Z236" s="213">
        <v>1.9</v>
      </c>
      <c r="AA236" s="102">
        <v>1</v>
      </c>
      <c r="AB236" s="194">
        <v>158080</v>
      </c>
      <c r="AC236" s="194">
        <v>0</v>
      </c>
      <c r="AD236" s="194"/>
      <c r="AE236" s="213">
        <f t="shared" si="25"/>
        <v>158080</v>
      </c>
      <c r="AF236" s="1273">
        <v>5</v>
      </c>
      <c r="AG236" s="213">
        <v>1.9</v>
      </c>
      <c r="AH236" s="102">
        <v>1</v>
      </c>
      <c r="AI236" s="194">
        <v>158080</v>
      </c>
      <c r="AJ236" s="194">
        <v>0</v>
      </c>
      <c r="AK236" s="194"/>
      <c r="AL236" s="213">
        <f t="shared" si="26"/>
        <v>158080</v>
      </c>
    </row>
    <row r="237" spans="1:38" s="5" customFormat="1">
      <c r="A237" s="194">
        <v>228</v>
      </c>
      <c r="B237" s="102" t="s">
        <v>8347</v>
      </c>
      <c r="C237" s="102" t="s">
        <v>5283</v>
      </c>
      <c r="D237" s="194" t="s">
        <v>5675</v>
      </c>
      <c r="E237" s="1116" t="s">
        <v>527</v>
      </c>
      <c r="F237" s="213" t="s">
        <v>990</v>
      </c>
      <c r="G237" s="1273">
        <v>2</v>
      </c>
      <c r="H237" s="213">
        <v>1.79</v>
      </c>
      <c r="I237" s="102">
        <v>1</v>
      </c>
      <c r="J237" s="194">
        <v>148928</v>
      </c>
      <c r="K237" s="194">
        <v>0</v>
      </c>
      <c r="L237" s="194"/>
      <c r="M237" s="213">
        <f t="shared" si="22"/>
        <v>148928</v>
      </c>
      <c r="N237" s="213">
        <v>1.73</v>
      </c>
      <c r="O237" s="102">
        <v>1</v>
      </c>
      <c r="P237" s="194">
        <v>143936</v>
      </c>
      <c r="Q237" s="194"/>
      <c r="R237" s="194"/>
      <c r="S237" s="213">
        <f t="shared" si="23"/>
        <v>143936</v>
      </c>
      <c r="T237" s="213">
        <f t="shared" si="27"/>
        <v>0</v>
      </c>
      <c r="U237" s="213">
        <f t="shared" si="27"/>
        <v>4992</v>
      </c>
      <c r="V237" s="213">
        <f t="shared" si="27"/>
        <v>0</v>
      </c>
      <c r="W237" s="213">
        <f t="shared" si="27"/>
        <v>0</v>
      </c>
      <c r="X237" s="213">
        <f t="shared" si="24"/>
        <v>4992</v>
      </c>
      <c r="Y237" s="1273">
        <v>3</v>
      </c>
      <c r="Z237" s="213">
        <v>1.84</v>
      </c>
      <c r="AA237" s="102">
        <v>1</v>
      </c>
      <c r="AB237" s="194">
        <v>153088</v>
      </c>
      <c r="AC237" s="194">
        <v>0</v>
      </c>
      <c r="AD237" s="194"/>
      <c r="AE237" s="213">
        <f t="shared" si="25"/>
        <v>153088</v>
      </c>
      <c r="AF237" s="1273">
        <v>4</v>
      </c>
      <c r="AG237" s="213">
        <v>1.9</v>
      </c>
      <c r="AH237" s="102">
        <v>1</v>
      </c>
      <c r="AI237" s="194">
        <v>158080</v>
      </c>
      <c r="AJ237" s="194">
        <v>0</v>
      </c>
      <c r="AK237" s="194"/>
      <c r="AL237" s="213">
        <f t="shared" si="26"/>
        <v>158080</v>
      </c>
    </row>
    <row r="238" spans="1:38" s="5" customFormat="1">
      <c r="A238" s="194">
        <v>229</v>
      </c>
      <c r="B238" s="102" t="s">
        <v>8348</v>
      </c>
      <c r="C238" s="102" t="s">
        <v>5283</v>
      </c>
      <c r="D238" s="194" t="s">
        <v>5675</v>
      </c>
      <c r="E238" s="1116" t="s">
        <v>527</v>
      </c>
      <c r="F238" s="213" t="s">
        <v>990</v>
      </c>
      <c r="G238" s="1273">
        <v>2</v>
      </c>
      <c r="H238" s="213">
        <v>1.79</v>
      </c>
      <c r="I238" s="102">
        <v>1</v>
      </c>
      <c r="J238" s="194">
        <v>148928</v>
      </c>
      <c r="K238" s="194">
        <v>0</v>
      </c>
      <c r="L238" s="194"/>
      <c r="M238" s="213">
        <f t="shared" si="22"/>
        <v>148928</v>
      </c>
      <c r="N238" s="213">
        <v>1.73</v>
      </c>
      <c r="O238" s="102">
        <v>1</v>
      </c>
      <c r="P238" s="194">
        <v>143936</v>
      </c>
      <c r="Q238" s="194"/>
      <c r="R238" s="194"/>
      <c r="S238" s="213">
        <f t="shared" si="23"/>
        <v>143936</v>
      </c>
      <c r="T238" s="213">
        <f t="shared" si="27"/>
        <v>0</v>
      </c>
      <c r="U238" s="213">
        <f t="shared" si="27"/>
        <v>4992</v>
      </c>
      <c r="V238" s="213">
        <f t="shared" si="27"/>
        <v>0</v>
      </c>
      <c r="W238" s="213">
        <f t="shared" si="27"/>
        <v>0</v>
      </c>
      <c r="X238" s="213">
        <f t="shared" si="24"/>
        <v>4992</v>
      </c>
      <c r="Y238" s="1273">
        <v>3</v>
      </c>
      <c r="Z238" s="213">
        <v>1.84</v>
      </c>
      <c r="AA238" s="102">
        <v>1</v>
      </c>
      <c r="AB238" s="194">
        <v>153088</v>
      </c>
      <c r="AC238" s="194">
        <v>0</v>
      </c>
      <c r="AD238" s="194"/>
      <c r="AE238" s="213">
        <f t="shared" si="25"/>
        <v>153088</v>
      </c>
      <c r="AF238" s="1273">
        <v>4</v>
      </c>
      <c r="AG238" s="213">
        <v>1.9</v>
      </c>
      <c r="AH238" s="102">
        <v>1</v>
      </c>
      <c r="AI238" s="194">
        <v>158080</v>
      </c>
      <c r="AJ238" s="194">
        <v>0</v>
      </c>
      <c r="AK238" s="194"/>
      <c r="AL238" s="213">
        <f t="shared" si="26"/>
        <v>158080</v>
      </c>
    </row>
    <row r="239" spans="1:38" s="5" customFormat="1">
      <c r="A239" s="194">
        <v>230</v>
      </c>
      <c r="B239" s="102" t="s">
        <v>759</v>
      </c>
      <c r="C239" s="102"/>
      <c r="D239" s="194"/>
      <c r="E239" s="1116" t="s">
        <v>527</v>
      </c>
      <c r="F239" s="213" t="s">
        <v>990</v>
      </c>
      <c r="G239" s="1273">
        <v>7</v>
      </c>
      <c r="H239" s="213">
        <v>1.96</v>
      </c>
      <c r="I239" s="102">
        <v>1</v>
      </c>
      <c r="J239" s="194">
        <v>163072</v>
      </c>
      <c r="K239" s="194">
        <v>0</v>
      </c>
      <c r="L239" s="194"/>
      <c r="M239" s="213">
        <f t="shared" si="22"/>
        <v>163072</v>
      </c>
      <c r="N239" s="213">
        <v>1.96</v>
      </c>
      <c r="O239" s="102">
        <v>1</v>
      </c>
      <c r="P239" s="194">
        <v>163072</v>
      </c>
      <c r="Q239" s="194"/>
      <c r="R239" s="194"/>
      <c r="S239" s="213">
        <f t="shared" si="23"/>
        <v>163072</v>
      </c>
      <c r="T239" s="213">
        <f t="shared" si="27"/>
        <v>0</v>
      </c>
      <c r="U239" s="213">
        <f t="shared" si="27"/>
        <v>0</v>
      </c>
      <c r="V239" s="213">
        <f t="shared" si="27"/>
        <v>0</v>
      </c>
      <c r="W239" s="213">
        <f t="shared" si="27"/>
        <v>0</v>
      </c>
      <c r="X239" s="213">
        <f t="shared" si="24"/>
        <v>0</v>
      </c>
      <c r="Y239" s="1273">
        <v>8</v>
      </c>
      <c r="Z239" s="213">
        <v>2.02</v>
      </c>
      <c r="AA239" s="102">
        <v>1</v>
      </c>
      <c r="AB239" s="194">
        <v>168064</v>
      </c>
      <c r="AC239" s="194">
        <v>0</v>
      </c>
      <c r="AD239" s="194"/>
      <c r="AE239" s="213">
        <f t="shared" si="25"/>
        <v>168064</v>
      </c>
      <c r="AF239" s="1273">
        <v>9</v>
      </c>
      <c r="AG239" s="213">
        <v>2.02</v>
      </c>
      <c r="AH239" s="102">
        <v>1</v>
      </c>
      <c r="AI239" s="194">
        <v>168064</v>
      </c>
      <c r="AJ239" s="194">
        <v>0</v>
      </c>
      <c r="AK239" s="194"/>
      <c r="AL239" s="213">
        <f t="shared" si="26"/>
        <v>168064</v>
      </c>
    </row>
    <row r="240" spans="1:38" s="5" customFormat="1">
      <c r="A240" s="194">
        <v>231</v>
      </c>
      <c r="B240" s="102" t="s">
        <v>759</v>
      </c>
      <c r="C240" s="102"/>
      <c r="D240" s="194"/>
      <c r="E240" s="1116" t="s">
        <v>527</v>
      </c>
      <c r="F240" s="213" t="s">
        <v>990</v>
      </c>
      <c r="G240" s="1273">
        <v>7</v>
      </c>
      <c r="H240" s="213">
        <v>1.96</v>
      </c>
      <c r="I240" s="102">
        <v>1</v>
      </c>
      <c r="J240" s="194">
        <v>163072</v>
      </c>
      <c r="K240" s="194">
        <v>0</v>
      </c>
      <c r="L240" s="194"/>
      <c r="M240" s="213">
        <f t="shared" si="22"/>
        <v>163072</v>
      </c>
      <c r="N240" s="213">
        <v>1.96</v>
      </c>
      <c r="O240" s="102">
        <v>1</v>
      </c>
      <c r="P240" s="194">
        <v>163072</v>
      </c>
      <c r="Q240" s="194"/>
      <c r="R240" s="194"/>
      <c r="S240" s="213">
        <f t="shared" si="23"/>
        <v>163072</v>
      </c>
      <c r="T240" s="213">
        <f t="shared" si="27"/>
        <v>0</v>
      </c>
      <c r="U240" s="213">
        <f t="shared" si="27"/>
        <v>0</v>
      </c>
      <c r="V240" s="213">
        <f t="shared" si="27"/>
        <v>0</v>
      </c>
      <c r="W240" s="213">
        <f t="shared" si="27"/>
        <v>0</v>
      </c>
      <c r="X240" s="213">
        <f t="shared" si="24"/>
        <v>0</v>
      </c>
      <c r="Y240" s="1273">
        <v>8</v>
      </c>
      <c r="Z240" s="213">
        <v>2.02</v>
      </c>
      <c r="AA240" s="102">
        <v>1</v>
      </c>
      <c r="AB240" s="194">
        <v>168064</v>
      </c>
      <c r="AC240" s="194">
        <v>0</v>
      </c>
      <c r="AD240" s="194"/>
      <c r="AE240" s="213">
        <f t="shared" si="25"/>
        <v>168064</v>
      </c>
      <c r="AF240" s="1273">
        <v>9</v>
      </c>
      <c r="AG240" s="213">
        <v>2.02</v>
      </c>
      <c r="AH240" s="102">
        <v>1</v>
      </c>
      <c r="AI240" s="194">
        <v>168064</v>
      </c>
      <c r="AJ240" s="194">
        <v>0</v>
      </c>
      <c r="AK240" s="194"/>
      <c r="AL240" s="213">
        <f t="shared" si="26"/>
        <v>168064</v>
      </c>
    </row>
    <row r="241" spans="1:38" s="5" customFormat="1" ht="67.5">
      <c r="A241" s="194">
        <v>232</v>
      </c>
      <c r="B241" s="102" t="s">
        <v>4451</v>
      </c>
      <c r="C241" s="102" t="s">
        <v>5283</v>
      </c>
      <c r="D241" s="194" t="s">
        <v>5204</v>
      </c>
      <c r="E241" s="1116" t="s">
        <v>8349</v>
      </c>
      <c r="F241" s="213" t="s">
        <v>984</v>
      </c>
      <c r="G241" s="1273">
        <v>5</v>
      </c>
      <c r="H241" s="213">
        <v>4.41</v>
      </c>
      <c r="I241" s="102">
        <v>1</v>
      </c>
      <c r="J241" s="194">
        <v>366912</v>
      </c>
      <c r="K241" s="194">
        <v>0</v>
      </c>
      <c r="L241" s="194"/>
      <c r="M241" s="213">
        <f t="shared" si="22"/>
        <v>366912</v>
      </c>
      <c r="N241" s="213">
        <v>4.41</v>
      </c>
      <c r="O241" s="102">
        <v>1</v>
      </c>
      <c r="P241" s="194">
        <v>366912</v>
      </c>
      <c r="Q241" s="194">
        <v>0</v>
      </c>
      <c r="R241" s="194"/>
      <c r="S241" s="213">
        <f t="shared" si="23"/>
        <v>366912</v>
      </c>
      <c r="T241" s="213">
        <f t="shared" si="27"/>
        <v>0</v>
      </c>
      <c r="U241" s="213">
        <f t="shared" si="27"/>
        <v>0</v>
      </c>
      <c r="V241" s="213">
        <f t="shared" si="27"/>
        <v>0</v>
      </c>
      <c r="W241" s="213">
        <f t="shared" si="27"/>
        <v>0</v>
      </c>
      <c r="X241" s="213">
        <f t="shared" si="24"/>
        <v>0</v>
      </c>
      <c r="Y241" s="1273">
        <v>6</v>
      </c>
      <c r="Z241" s="213">
        <v>4.55</v>
      </c>
      <c r="AA241" s="102">
        <v>1</v>
      </c>
      <c r="AB241" s="194">
        <v>378560</v>
      </c>
      <c r="AC241" s="194">
        <v>0</v>
      </c>
      <c r="AD241" s="194"/>
      <c r="AE241" s="213">
        <f t="shared" si="25"/>
        <v>378560</v>
      </c>
      <c r="AF241" s="1273">
        <v>7</v>
      </c>
      <c r="AG241" s="213">
        <v>4.55</v>
      </c>
      <c r="AH241" s="102">
        <v>1</v>
      </c>
      <c r="AI241" s="194">
        <v>378560</v>
      </c>
      <c r="AJ241" s="194">
        <v>0</v>
      </c>
      <c r="AK241" s="194"/>
      <c r="AL241" s="213">
        <f t="shared" si="26"/>
        <v>378560</v>
      </c>
    </row>
    <row r="242" spans="1:38" s="5" customFormat="1" ht="54">
      <c r="A242" s="194">
        <v>233</v>
      </c>
      <c r="B242" s="102" t="s">
        <v>1704</v>
      </c>
      <c r="C242" s="102" t="s">
        <v>5283</v>
      </c>
      <c r="D242" s="194" t="s">
        <v>5641</v>
      </c>
      <c r="E242" s="1116" t="s">
        <v>1579</v>
      </c>
      <c r="F242" s="213" t="s">
        <v>1115</v>
      </c>
      <c r="G242" s="1273">
        <v>5</v>
      </c>
      <c r="H242" s="213">
        <v>3.02</v>
      </c>
      <c r="I242" s="102">
        <v>1</v>
      </c>
      <c r="J242" s="194">
        <v>251264</v>
      </c>
      <c r="K242" s="194">
        <v>0</v>
      </c>
      <c r="L242" s="194"/>
      <c r="M242" s="213">
        <f t="shared" si="22"/>
        <v>251264</v>
      </c>
      <c r="N242" s="213">
        <v>3.02</v>
      </c>
      <c r="O242" s="102">
        <v>1</v>
      </c>
      <c r="P242" s="194">
        <v>251264</v>
      </c>
      <c r="Q242" s="194">
        <v>0</v>
      </c>
      <c r="R242" s="194"/>
      <c r="S242" s="213">
        <f t="shared" si="23"/>
        <v>251264</v>
      </c>
      <c r="T242" s="213">
        <f t="shared" si="27"/>
        <v>0</v>
      </c>
      <c r="U242" s="213">
        <f t="shared" si="27"/>
        <v>0</v>
      </c>
      <c r="V242" s="213">
        <f t="shared" si="27"/>
        <v>0</v>
      </c>
      <c r="W242" s="213">
        <f t="shared" si="27"/>
        <v>0</v>
      </c>
      <c r="X242" s="213">
        <f t="shared" si="24"/>
        <v>0</v>
      </c>
      <c r="Y242" s="1273">
        <v>6</v>
      </c>
      <c r="Z242" s="213">
        <v>3.11</v>
      </c>
      <c r="AA242" s="102">
        <v>1</v>
      </c>
      <c r="AB242" s="194">
        <v>258752</v>
      </c>
      <c r="AC242" s="194">
        <v>0</v>
      </c>
      <c r="AD242" s="194"/>
      <c r="AE242" s="213">
        <f t="shared" si="25"/>
        <v>258752</v>
      </c>
      <c r="AF242" s="1273">
        <v>7</v>
      </c>
      <c r="AG242" s="213">
        <v>3.11</v>
      </c>
      <c r="AH242" s="102">
        <v>1</v>
      </c>
      <c r="AI242" s="194">
        <v>258752</v>
      </c>
      <c r="AJ242" s="194">
        <v>0</v>
      </c>
      <c r="AK242" s="194"/>
      <c r="AL242" s="213">
        <f t="shared" si="26"/>
        <v>258752</v>
      </c>
    </row>
    <row r="243" spans="1:38" s="5" customFormat="1">
      <c r="A243" s="194">
        <v>234</v>
      </c>
      <c r="B243" s="102" t="s">
        <v>6985</v>
      </c>
      <c r="C243" s="102" t="s">
        <v>5283</v>
      </c>
      <c r="D243" s="194" t="s">
        <v>5624</v>
      </c>
      <c r="E243" s="1116" t="s">
        <v>1572</v>
      </c>
      <c r="F243" s="213" t="s">
        <v>6962</v>
      </c>
      <c r="G243" s="1273">
        <v>3</v>
      </c>
      <c r="H243" s="213">
        <v>2.15</v>
      </c>
      <c r="I243" s="102">
        <v>1</v>
      </c>
      <c r="J243" s="194">
        <v>178880</v>
      </c>
      <c r="K243" s="194">
        <v>0</v>
      </c>
      <c r="L243" s="194"/>
      <c r="M243" s="213">
        <f t="shared" si="22"/>
        <v>178880</v>
      </c>
      <c r="N243" s="213">
        <v>2.08</v>
      </c>
      <c r="O243" s="102">
        <v>1</v>
      </c>
      <c r="P243" s="194">
        <v>173056</v>
      </c>
      <c r="Q243" s="194">
        <v>0</v>
      </c>
      <c r="R243" s="194"/>
      <c r="S243" s="213">
        <f t="shared" si="23"/>
        <v>173056</v>
      </c>
      <c r="T243" s="213">
        <f t="shared" si="27"/>
        <v>0</v>
      </c>
      <c r="U243" s="213">
        <f t="shared" si="27"/>
        <v>5824</v>
      </c>
      <c r="V243" s="213">
        <f t="shared" si="27"/>
        <v>0</v>
      </c>
      <c r="W243" s="213">
        <f t="shared" si="27"/>
        <v>0</v>
      </c>
      <c r="X243" s="213">
        <f t="shared" si="24"/>
        <v>5824</v>
      </c>
      <c r="Y243" s="1273">
        <v>4</v>
      </c>
      <c r="Z243" s="213">
        <v>2.21</v>
      </c>
      <c r="AA243" s="102">
        <v>1</v>
      </c>
      <c r="AB243" s="194">
        <v>183872</v>
      </c>
      <c r="AC243" s="194">
        <v>0</v>
      </c>
      <c r="AD243" s="194"/>
      <c r="AE243" s="213">
        <f t="shared" si="25"/>
        <v>183872</v>
      </c>
      <c r="AF243" s="1273">
        <v>5</v>
      </c>
      <c r="AG243" s="213">
        <v>2.21</v>
      </c>
      <c r="AH243" s="102">
        <v>1</v>
      </c>
      <c r="AI243" s="194">
        <v>183872</v>
      </c>
      <c r="AJ243" s="194">
        <v>0</v>
      </c>
      <c r="AK243" s="194"/>
      <c r="AL243" s="213">
        <f t="shared" si="26"/>
        <v>183872</v>
      </c>
    </row>
    <row r="244" spans="1:38" s="5" customFormat="1">
      <c r="A244" s="194">
        <v>235</v>
      </c>
      <c r="B244" s="102" t="s">
        <v>4453</v>
      </c>
      <c r="C244" s="102" t="s">
        <v>5283</v>
      </c>
      <c r="D244" s="194" t="s">
        <v>5647</v>
      </c>
      <c r="E244" s="1116" t="s">
        <v>1572</v>
      </c>
      <c r="F244" s="213" t="s">
        <v>6962</v>
      </c>
      <c r="G244" s="1273">
        <v>7</v>
      </c>
      <c r="H244" s="213">
        <v>2.2799999999999998</v>
      </c>
      <c r="I244" s="102">
        <v>1</v>
      </c>
      <c r="J244" s="194">
        <v>189695.99999999997</v>
      </c>
      <c r="K244" s="194">
        <v>0</v>
      </c>
      <c r="L244" s="194"/>
      <c r="M244" s="213">
        <f t="shared" si="22"/>
        <v>189695.99999999997</v>
      </c>
      <c r="N244" s="213">
        <v>2.2799999999999998</v>
      </c>
      <c r="O244" s="102">
        <v>1</v>
      </c>
      <c r="P244" s="194">
        <v>189695.99999999997</v>
      </c>
      <c r="Q244" s="194">
        <v>0</v>
      </c>
      <c r="R244" s="194"/>
      <c r="S244" s="213">
        <f t="shared" si="23"/>
        <v>189695.99999999997</v>
      </c>
      <c r="T244" s="213">
        <f t="shared" si="27"/>
        <v>0</v>
      </c>
      <c r="U244" s="213">
        <f t="shared" si="27"/>
        <v>0</v>
      </c>
      <c r="V244" s="213">
        <f t="shared" si="27"/>
        <v>0</v>
      </c>
      <c r="W244" s="213">
        <f t="shared" si="27"/>
        <v>0</v>
      </c>
      <c r="X244" s="213">
        <f t="shared" si="24"/>
        <v>0</v>
      </c>
      <c r="Y244" s="1273">
        <v>8</v>
      </c>
      <c r="Z244" s="213">
        <v>2.35</v>
      </c>
      <c r="AA244" s="102">
        <v>1</v>
      </c>
      <c r="AB244" s="194">
        <v>195520</v>
      </c>
      <c r="AC244" s="194">
        <v>0</v>
      </c>
      <c r="AD244" s="194"/>
      <c r="AE244" s="213">
        <f t="shared" si="25"/>
        <v>195520</v>
      </c>
      <c r="AF244" s="1273">
        <v>9</v>
      </c>
      <c r="AG244" s="213">
        <v>2.35</v>
      </c>
      <c r="AH244" s="102">
        <v>1</v>
      </c>
      <c r="AI244" s="194">
        <v>195520</v>
      </c>
      <c r="AJ244" s="194">
        <v>0</v>
      </c>
      <c r="AK244" s="194"/>
      <c r="AL244" s="213">
        <f t="shared" si="26"/>
        <v>195520</v>
      </c>
    </row>
    <row r="245" spans="1:38" s="5" customFormat="1">
      <c r="A245" s="194">
        <v>236</v>
      </c>
      <c r="B245" s="102" t="s">
        <v>1625</v>
      </c>
      <c r="C245" s="102" t="s">
        <v>5283</v>
      </c>
      <c r="D245" s="194" t="s">
        <v>5653</v>
      </c>
      <c r="E245" s="1116" t="s">
        <v>1572</v>
      </c>
      <c r="F245" s="213" t="s">
        <v>6962</v>
      </c>
      <c r="G245" s="1273">
        <v>4</v>
      </c>
      <c r="H245" s="213">
        <v>2.21</v>
      </c>
      <c r="I245" s="102">
        <v>1</v>
      </c>
      <c r="J245" s="194">
        <v>183872</v>
      </c>
      <c r="K245" s="194">
        <v>0</v>
      </c>
      <c r="L245" s="194"/>
      <c r="M245" s="213">
        <f t="shared" si="22"/>
        <v>183872</v>
      </c>
      <c r="N245" s="213">
        <v>2.15</v>
      </c>
      <c r="O245" s="102">
        <v>1</v>
      </c>
      <c r="P245" s="194">
        <v>178880</v>
      </c>
      <c r="Q245" s="194">
        <v>0</v>
      </c>
      <c r="R245" s="194"/>
      <c r="S245" s="213">
        <f t="shared" si="23"/>
        <v>178880</v>
      </c>
      <c r="T245" s="213">
        <f t="shared" si="27"/>
        <v>0</v>
      </c>
      <c r="U245" s="213">
        <f t="shared" si="27"/>
        <v>4992</v>
      </c>
      <c r="V245" s="213">
        <f t="shared" si="27"/>
        <v>0</v>
      </c>
      <c r="W245" s="213">
        <f t="shared" si="27"/>
        <v>0</v>
      </c>
      <c r="X245" s="213">
        <f t="shared" si="24"/>
        <v>4992</v>
      </c>
      <c r="Y245" s="1273">
        <v>5</v>
      </c>
      <c r="Z245" s="213">
        <v>2.21</v>
      </c>
      <c r="AA245" s="102">
        <v>1</v>
      </c>
      <c r="AB245" s="194">
        <v>183872</v>
      </c>
      <c r="AC245" s="194">
        <v>0</v>
      </c>
      <c r="AD245" s="194"/>
      <c r="AE245" s="213">
        <f t="shared" si="25"/>
        <v>183872</v>
      </c>
      <c r="AF245" s="1273">
        <v>6</v>
      </c>
      <c r="AG245" s="213">
        <v>2.2799999999999998</v>
      </c>
      <c r="AH245" s="102">
        <v>1</v>
      </c>
      <c r="AI245" s="194">
        <v>189695.99999999997</v>
      </c>
      <c r="AJ245" s="194">
        <v>0</v>
      </c>
      <c r="AK245" s="194"/>
      <c r="AL245" s="213">
        <f t="shared" si="26"/>
        <v>189695.99999999997</v>
      </c>
    </row>
    <row r="246" spans="1:38" s="5" customFormat="1">
      <c r="A246" s="194">
        <v>237</v>
      </c>
      <c r="B246" s="102" t="s">
        <v>4452</v>
      </c>
      <c r="C246" s="102" t="s">
        <v>5283</v>
      </c>
      <c r="D246" s="194" t="s">
        <v>5645</v>
      </c>
      <c r="E246" s="1116" t="s">
        <v>1572</v>
      </c>
      <c r="F246" s="213" t="s">
        <v>6962</v>
      </c>
      <c r="G246" s="1273">
        <v>6</v>
      </c>
      <c r="H246" s="213">
        <v>2.2799999999999998</v>
      </c>
      <c r="I246" s="102">
        <v>1</v>
      </c>
      <c r="J246" s="194">
        <v>189695.99999999997</v>
      </c>
      <c r="K246" s="194">
        <v>0</v>
      </c>
      <c r="L246" s="194"/>
      <c r="M246" s="213">
        <f t="shared" si="22"/>
        <v>189695.99999999997</v>
      </c>
      <c r="N246" s="213">
        <v>2.21</v>
      </c>
      <c r="O246" s="102">
        <v>1</v>
      </c>
      <c r="P246" s="194">
        <v>183872</v>
      </c>
      <c r="Q246" s="194">
        <v>0</v>
      </c>
      <c r="R246" s="194"/>
      <c r="S246" s="213">
        <f t="shared" si="23"/>
        <v>183872</v>
      </c>
      <c r="T246" s="213">
        <f t="shared" si="27"/>
        <v>0</v>
      </c>
      <c r="U246" s="213">
        <f t="shared" si="27"/>
        <v>5823.9999999999709</v>
      </c>
      <c r="V246" s="213">
        <f t="shared" si="27"/>
        <v>0</v>
      </c>
      <c r="W246" s="213">
        <f t="shared" si="27"/>
        <v>0</v>
      </c>
      <c r="X246" s="213">
        <f t="shared" si="24"/>
        <v>5823.9999999999709</v>
      </c>
      <c r="Y246" s="1273">
        <v>7</v>
      </c>
      <c r="Z246" s="213">
        <v>2.2799999999999998</v>
      </c>
      <c r="AA246" s="102">
        <v>1</v>
      </c>
      <c r="AB246" s="194">
        <v>189695.99999999997</v>
      </c>
      <c r="AC246" s="194">
        <v>0</v>
      </c>
      <c r="AD246" s="194"/>
      <c r="AE246" s="213">
        <f t="shared" si="25"/>
        <v>189695.99999999997</v>
      </c>
      <c r="AF246" s="1273">
        <v>8</v>
      </c>
      <c r="AG246" s="213">
        <v>2.35</v>
      </c>
      <c r="AH246" s="102">
        <v>1</v>
      </c>
      <c r="AI246" s="194">
        <v>195520</v>
      </c>
      <c r="AJ246" s="194">
        <v>0</v>
      </c>
      <c r="AK246" s="194"/>
      <c r="AL246" s="213">
        <f t="shared" si="26"/>
        <v>195520</v>
      </c>
    </row>
    <row r="247" spans="1:38" s="5" customFormat="1">
      <c r="A247" s="194">
        <v>238</v>
      </c>
      <c r="B247" s="102" t="s">
        <v>759</v>
      </c>
      <c r="C247" s="102"/>
      <c r="D247" s="194"/>
      <c r="E247" s="1116" t="s">
        <v>1572</v>
      </c>
      <c r="F247" s="213" t="s">
        <v>6962</v>
      </c>
      <c r="G247" s="1273">
        <v>7</v>
      </c>
      <c r="H247" s="213">
        <v>2.2799999999999998</v>
      </c>
      <c r="I247" s="102">
        <v>1</v>
      </c>
      <c r="J247" s="194">
        <v>189695.99999999997</v>
      </c>
      <c r="K247" s="194">
        <v>0</v>
      </c>
      <c r="L247" s="194"/>
      <c r="M247" s="213">
        <f t="shared" si="22"/>
        <v>189695.99999999997</v>
      </c>
      <c r="N247" s="213">
        <v>2.2799999999999998</v>
      </c>
      <c r="O247" s="102">
        <v>1</v>
      </c>
      <c r="P247" s="194">
        <v>189695.99999999997</v>
      </c>
      <c r="Q247" s="194">
        <v>0</v>
      </c>
      <c r="R247" s="194"/>
      <c r="S247" s="213">
        <f t="shared" si="23"/>
        <v>189695.99999999997</v>
      </c>
      <c r="T247" s="213">
        <f t="shared" si="27"/>
        <v>0</v>
      </c>
      <c r="U247" s="213">
        <f t="shared" si="27"/>
        <v>0</v>
      </c>
      <c r="V247" s="213">
        <f t="shared" si="27"/>
        <v>0</v>
      </c>
      <c r="W247" s="213">
        <f t="shared" si="27"/>
        <v>0</v>
      </c>
      <c r="X247" s="213">
        <f t="shared" si="24"/>
        <v>0</v>
      </c>
      <c r="Y247" s="1273">
        <v>8</v>
      </c>
      <c r="Z247" s="213">
        <v>2.35</v>
      </c>
      <c r="AA247" s="102">
        <v>1</v>
      </c>
      <c r="AB247" s="194">
        <v>195520</v>
      </c>
      <c r="AC247" s="194">
        <v>0</v>
      </c>
      <c r="AD247" s="194"/>
      <c r="AE247" s="213">
        <f t="shared" si="25"/>
        <v>195520</v>
      </c>
      <c r="AF247" s="1273">
        <v>9</v>
      </c>
      <c r="AG247" s="213">
        <v>2.35</v>
      </c>
      <c r="AH247" s="102">
        <v>1</v>
      </c>
      <c r="AI247" s="194">
        <v>195520</v>
      </c>
      <c r="AJ247" s="194">
        <v>0</v>
      </c>
      <c r="AK247" s="194"/>
      <c r="AL247" s="213">
        <f t="shared" si="26"/>
        <v>195520</v>
      </c>
    </row>
    <row r="248" spans="1:38" s="5" customFormat="1">
      <c r="A248" s="194">
        <v>239</v>
      </c>
      <c r="B248" s="102" t="s">
        <v>6986</v>
      </c>
      <c r="C248" s="102" t="s">
        <v>5283</v>
      </c>
      <c r="D248" s="194" t="s">
        <v>5640</v>
      </c>
      <c r="E248" s="1116" t="s">
        <v>527</v>
      </c>
      <c r="F248" s="213" t="s">
        <v>990</v>
      </c>
      <c r="G248" s="1273">
        <v>7</v>
      </c>
      <c r="H248" s="213">
        <v>1.96</v>
      </c>
      <c r="I248" s="102">
        <v>1</v>
      </c>
      <c r="J248" s="194">
        <v>163072</v>
      </c>
      <c r="K248" s="194">
        <v>0</v>
      </c>
      <c r="L248" s="194"/>
      <c r="M248" s="213">
        <f t="shared" si="22"/>
        <v>163072</v>
      </c>
      <c r="N248" s="213">
        <v>1.96</v>
      </c>
      <c r="O248" s="102">
        <v>1</v>
      </c>
      <c r="P248" s="194">
        <v>163072</v>
      </c>
      <c r="Q248" s="194">
        <v>0</v>
      </c>
      <c r="R248" s="194"/>
      <c r="S248" s="213">
        <f t="shared" si="23"/>
        <v>163072</v>
      </c>
      <c r="T248" s="213">
        <f t="shared" si="27"/>
        <v>0</v>
      </c>
      <c r="U248" s="213">
        <f t="shared" si="27"/>
        <v>0</v>
      </c>
      <c r="V248" s="213">
        <f t="shared" si="27"/>
        <v>0</v>
      </c>
      <c r="W248" s="213">
        <f t="shared" si="27"/>
        <v>0</v>
      </c>
      <c r="X248" s="213">
        <f t="shared" si="24"/>
        <v>0</v>
      </c>
      <c r="Y248" s="1273">
        <v>8</v>
      </c>
      <c r="Z248" s="213">
        <v>2.02</v>
      </c>
      <c r="AA248" s="102">
        <v>1</v>
      </c>
      <c r="AB248" s="194">
        <v>168064</v>
      </c>
      <c r="AC248" s="194">
        <v>0</v>
      </c>
      <c r="AD248" s="194"/>
      <c r="AE248" s="213">
        <f t="shared" si="25"/>
        <v>168064</v>
      </c>
      <c r="AF248" s="1273">
        <v>9</v>
      </c>
      <c r="AG248" s="213">
        <v>2.02</v>
      </c>
      <c r="AH248" s="102">
        <v>1</v>
      </c>
      <c r="AI248" s="194">
        <v>168064</v>
      </c>
      <c r="AJ248" s="194">
        <v>0</v>
      </c>
      <c r="AK248" s="194"/>
      <c r="AL248" s="213">
        <f t="shared" si="26"/>
        <v>168064</v>
      </c>
    </row>
    <row r="249" spans="1:38" s="5" customFormat="1">
      <c r="A249" s="194">
        <v>240</v>
      </c>
      <c r="B249" s="102" t="s">
        <v>1626</v>
      </c>
      <c r="C249" s="102" t="s">
        <v>5283</v>
      </c>
      <c r="D249" s="194" t="s">
        <v>5635</v>
      </c>
      <c r="E249" s="1116" t="s">
        <v>527</v>
      </c>
      <c r="F249" s="213" t="s">
        <v>990</v>
      </c>
      <c r="G249" s="1273">
        <v>7</v>
      </c>
      <c r="H249" s="213">
        <v>1.96</v>
      </c>
      <c r="I249" s="102">
        <v>1</v>
      </c>
      <c r="J249" s="194">
        <v>163072</v>
      </c>
      <c r="K249" s="194">
        <v>0</v>
      </c>
      <c r="L249" s="194"/>
      <c r="M249" s="213">
        <f t="shared" si="22"/>
        <v>163072</v>
      </c>
      <c r="N249" s="213">
        <v>1.96</v>
      </c>
      <c r="O249" s="102">
        <v>1</v>
      </c>
      <c r="P249" s="194">
        <v>163072</v>
      </c>
      <c r="Q249" s="194">
        <v>0</v>
      </c>
      <c r="R249" s="194"/>
      <c r="S249" s="213">
        <f t="shared" si="23"/>
        <v>163072</v>
      </c>
      <c r="T249" s="213">
        <f t="shared" si="27"/>
        <v>0</v>
      </c>
      <c r="U249" s="213">
        <f t="shared" si="27"/>
        <v>0</v>
      </c>
      <c r="V249" s="213">
        <f t="shared" si="27"/>
        <v>0</v>
      </c>
      <c r="W249" s="213">
        <f t="shared" si="27"/>
        <v>0</v>
      </c>
      <c r="X249" s="213">
        <f t="shared" si="24"/>
        <v>0</v>
      </c>
      <c r="Y249" s="1273">
        <v>8</v>
      </c>
      <c r="Z249" s="213">
        <v>2.02</v>
      </c>
      <c r="AA249" s="102">
        <v>1</v>
      </c>
      <c r="AB249" s="194">
        <v>168064</v>
      </c>
      <c r="AC249" s="194">
        <v>0</v>
      </c>
      <c r="AD249" s="194"/>
      <c r="AE249" s="213">
        <f t="shared" si="25"/>
        <v>168064</v>
      </c>
      <c r="AF249" s="1273">
        <v>9</v>
      </c>
      <c r="AG249" s="213">
        <v>2.02</v>
      </c>
      <c r="AH249" s="102">
        <v>1</v>
      </c>
      <c r="AI249" s="194">
        <v>168064</v>
      </c>
      <c r="AJ249" s="194">
        <v>0</v>
      </c>
      <c r="AK249" s="194"/>
      <c r="AL249" s="213">
        <f t="shared" si="26"/>
        <v>168064</v>
      </c>
    </row>
    <row r="250" spans="1:38" s="5" customFormat="1">
      <c r="A250" s="194">
        <v>241</v>
      </c>
      <c r="B250" s="102" t="s">
        <v>6987</v>
      </c>
      <c r="C250" s="102" t="s">
        <v>5282</v>
      </c>
      <c r="D250" s="194" t="s">
        <v>5691</v>
      </c>
      <c r="E250" s="1116" t="s">
        <v>527</v>
      </c>
      <c r="F250" s="213" t="s">
        <v>990</v>
      </c>
      <c r="G250" s="1273">
        <v>2</v>
      </c>
      <c r="H250" s="213">
        <v>1.79</v>
      </c>
      <c r="I250" s="102">
        <v>1</v>
      </c>
      <c r="J250" s="194">
        <v>148928</v>
      </c>
      <c r="K250" s="194">
        <v>0</v>
      </c>
      <c r="L250" s="194"/>
      <c r="M250" s="213">
        <f t="shared" si="22"/>
        <v>148928</v>
      </c>
      <c r="N250" s="213">
        <v>1.73</v>
      </c>
      <c r="O250" s="102">
        <v>1</v>
      </c>
      <c r="P250" s="194">
        <v>143936</v>
      </c>
      <c r="Q250" s="194">
        <v>0</v>
      </c>
      <c r="R250" s="194"/>
      <c r="S250" s="213">
        <f t="shared" si="23"/>
        <v>143936</v>
      </c>
      <c r="T250" s="213">
        <f t="shared" si="27"/>
        <v>0</v>
      </c>
      <c r="U250" s="213">
        <f t="shared" si="27"/>
        <v>4992</v>
      </c>
      <c r="V250" s="213">
        <f t="shared" si="27"/>
        <v>0</v>
      </c>
      <c r="W250" s="213">
        <f t="shared" si="27"/>
        <v>0</v>
      </c>
      <c r="X250" s="213">
        <f t="shared" si="24"/>
        <v>4992</v>
      </c>
      <c r="Y250" s="1273">
        <v>3</v>
      </c>
      <c r="Z250" s="213">
        <v>1.84</v>
      </c>
      <c r="AA250" s="102">
        <v>1</v>
      </c>
      <c r="AB250" s="194">
        <v>153088</v>
      </c>
      <c r="AC250" s="194">
        <v>0</v>
      </c>
      <c r="AD250" s="194"/>
      <c r="AE250" s="213">
        <f t="shared" si="25"/>
        <v>153088</v>
      </c>
      <c r="AF250" s="1273">
        <v>4</v>
      </c>
      <c r="AG250" s="213">
        <v>1.9</v>
      </c>
      <c r="AH250" s="102">
        <v>1</v>
      </c>
      <c r="AI250" s="194">
        <v>158080</v>
      </c>
      <c r="AJ250" s="194">
        <v>0</v>
      </c>
      <c r="AK250" s="194"/>
      <c r="AL250" s="213">
        <f t="shared" si="26"/>
        <v>158080</v>
      </c>
    </row>
    <row r="251" spans="1:38" s="5" customFormat="1">
      <c r="A251" s="194">
        <v>242</v>
      </c>
      <c r="B251" s="102" t="s">
        <v>5687</v>
      </c>
      <c r="C251" s="102" t="s">
        <v>5283</v>
      </c>
      <c r="D251" s="194" t="s">
        <v>5652</v>
      </c>
      <c r="E251" s="1116" t="s">
        <v>527</v>
      </c>
      <c r="F251" s="213" t="s">
        <v>990</v>
      </c>
      <c r="G251" s="1273">
        <v>4</v>
      </c>
      <c r="H251" s="213">
        <v>1.9</v>
      </c>
      <c r="I251" s="102">
        <v>1</v>
      </c>
      <c r="J251" s="194">
        <v>158080</v>
      </c>
      <c r="K251" s="194">
        <v>0</v>
      </c>
      <c r="L251" s="194"/>
      <c r="M251" s="213">
        <f t="shared" si="22"/>
        <v>158080</v>
      </c>
      <c r="N251" s="213">
        <v>1.84</v>
      </c>
      <c r="O251" s="102">
        <v>1</v>
      </c>
      <c r="P251" s="194">
        <v>153088</v>
      </c>
      <c r="Q251" s="194">
        <v>0</v>
      </c>
      <c r="R251" s="194"/>
      <c r="S251" s="213">
        <f t="shared" si="23"/>
        <v>153088</v>
      </c>
      <c r="T251" s="213">
        <f t="shared" si="27"/>
        <v>0</v>
      </c>
      <c r="U251" s="213">
        <f t="shared" si="27"/>
        <v>4992</v>
      </c>
      <c r="V251" s="213">
        <f t="shared" si="27"/>
        <v>0</v>
      </c>
      <c r="W251" s="213">
        <f t="shared" si="27"/>
        <v>0</v>
      </c>
      <c r="X251" s="213">
        <f t="shared" si="24"/>
        <v>4992</v>
      </c>
      <c r="Y251" s="1273">
        <v>5</v>
      </c>
      <c r="Z251" s="213">
        <v>1.9</v>
      </c>
      <c r="AA251" s="102">
        <v>1</v>
      </c>
      <c r="AB251" s="194">
        <v>158080</v>
      </c>
      <c r="AC251" s="194">
        <v>0</v>
      </c>
      <c r="AD251" s="194"/>
      <c r="AE251" s="213">
        <f t="shared" si="25"/>
        <v>158080</v>
      </c>
      <c r="AF251" s="1273">
        <v>6</v>
      </c>
      <c r="AG251" s="213">
        <v>1.96</v>
      </c>
      <c r="AH251" s="102">
        <v>1</v>
      </c>
      <c r="AI251" s="194">
        <v>163072</v>
      </c>
      <c r="AJ251" s="194">
        <v>0</v>
      </c>
      <c r="AK251" s="194"/>
      <c r="AL251" s="213">
        <f t="shared" si="26"/>
        <v>163072</v>
      </c>
    </row>
    <row r="252" spans="1:38" s="5" customFormat="1">
      <c r="A252" s="194">
        <v>243</v>
      </c>
      <c r="B252" s="102" t="s">
        <v>5684</v>
      </c>
      <c r="C252" s="102" t="s">
        <v>5283</v>
      </c>
      <c r="D252" s="194" t="s">
        <v>5649</v>
      </c>
      <c r="E252" s="1116" t="s">
        <v>527</v>
      </c>
      <c r="F252" s="213" t="s">
        <v>990</v>
      </c>
      <c r="G252" s="1273">
        <v>21</v>
      </c>
      <c r="H252" s="213">
        <v>2.2799999999999998</v>
      </c>
      <c r="I252" s="102">
        <v>1</v>
      </c>
      <c r="J252" s="194">
        <v>189695.99999999997</v>
      </c>
      <c r="K252" s="194">
        <v>0</v>
      </c>
      <c r="L252" s="194"/>
      <c r="M252" s="213">
        <f t="shared" si="22"/>
        <v>189695.99999999997</v>
      </c>
      <c r="N252" s="213">
        <v>2.2799999999999998</v>
      </c>
      <c r="O252" s="102">
        <v>1</v>
      </c>
      <c r="P252" s="194">
        <v>189695.99999999997</v>
      </c>
      <c r="Q252" s="194">
        <v>0</v>
      </c>
      <c r="R252" s="194"/>
      <c r="S252" s="213">
        <f t="shared" si="23"/>
        <v>189695.99999999997</v>
      </c>
      <c r="T252" s="213">
        <f t="shared" si="27"/>
        <v>0</v>
      </c>
      <c r="U252" s="213">
        <f t="shared" si="27"/>
        <v>0</v>
      </c>
      <c r="V252" s="213">
        <f t="shared" si="27"/>
        <v>0</v>
      </c>
      <c r="W252" s="213">
        <f t="shared" si="27"/>
        <v>0</v>
      </c>
      <c r="X252" s="213">
        <f t="shared" si="24"/>
        <v>0</v>
      </c>
      <c r="Y252" s="1273">
        <v>22</v>
      </c>
      <c r="Z252" s="213">
        <v>2.2799999999999998</v>
      </c>
      <c r="AA252" s="102">
        <v>1</v>
      </c>
      <c r="AB252" s="194">
        <v>189695.99999999997</v>
      </c>
      <c r="AC252" s="194">
        <v>0</v>
      </c>
      <c r="AD252" s="194"/>
      <c r="AE252" s="213">
        <f t="shared" si="25"/>
        <v>189695.99999999997</v>
      </c>
      <c r="AF252" s="1273">
        <v>23</v>
      </c>
      <c r="AG252" s="213">
        <v>2.2799999999999998</v>
      </c>
      <c r="AH252" s="102">
        <v>1</v>
      </c>
      <c r="AI252" s="194">
        <v>189695.99999999997</v>
      </c>
      <c r="AJ252" s="194">
        <v>0</v>
      </c>
      <c r="AK252" s="194"/>
      <c r="AL252" s="213">
        <f t="shared" si="26"/>
        <v>189695.99999999997</v>
      </c>
    </row>
    <row r="253" spans="1:38" s="5" customFormat="1">
      <c r="A253" s="194">
        <v>244</v>
      </c>
      <c r="B253" s="102" t="s">
        <v>5685</v>
      </c>
      <c r="C253" s="102" t="s">
        <v>5282</v>
      </c>
      <c r="D253" s="194" t="s">
        <v>5665</v>
      </c>
      <c r="E253" s="1116" t="s">
        <v>527</v>
      </c>
      <c r="F253" s="213" t="s">
        <v>990</v>
      </c>
      <c r="G253" s="1273">
        <v>4</v>
      </c>
      <c r="H253" s="213">
        <v>1.9</v>
      </c>
      <c r="I253" s="102">
        <v>1</v>
      </c>
      <c r="J253" s="194">
        <v>158080</v>
      </c>
      <c r="K253" s="194">
        <v>0</v>
      </c>
      <c r="L253" s="194"/>
      <c r="M253" s="213">
        <f t="shared" si="22"/>
        <v>158080</v>
      </c>
      <c r="N253" s="213">
        <v>1.84</v>
      </c>
      <c r="O253" s="102">
        <v>1</v>
      </c>
      <c r="P253" s="194">
        <v>153088</v>
      </c>
      <c r="Q253" s="194">
        <v>0</v>
      </c>
      <c r="R253" s="194"/>
      <c r="S253" s="213">
        <f t="shared" si="23"/>
        <v>153088</v>
      </c>
      <c r="T253" s="213">
        <f t="shared" si="27"/>
        <v>0</v>
      </c>
      <c r="U253" s="213">
        <f t="shared" si="27"/>
        <v>4992</v>
      </c>
      <c r="V253" s="213">
        <f t="shared" si="27"/>
        <v>0</v>
      </c>
      <c r="W253" s="213">
        <f t="shared" si="27"/>
        <v>0</v>
      </c>
      <c r="X253" s="213">
        <f t="shared" si="24"/>
        <v>4992</v>
      </c>
      <c r="Y253" s="1273">
        <v>5</v>
      </c>
      <c r="Z253" s="213">
        <v>1.9</v>
      </c>
      <c r="AA253" s="102">
        <v>1</v>
      </c>
      <c r="AB253" s="194">
        <v>158080</v>
      </c>
      <c r="AC253" s="194">
        <v>0</v>
      </c>
      <c r="AD253" s="194"/>
      <c r="AE253" s="213">
        <f t="shared" si="25"/>
        <v>158080</v>
      </c>
      <c r="AF253" s="1273">
        <v>6</v>
      </c>
      <c r="AG253" s="213">
        <v>1.96</v>
      </c>
      <c r="AH253" s="102">
        <v>1</v>
      </c>
      <c r="AI253" s="194">
        <v>163072</v>
      </c>
      <c r="AJ253" s="194">
        <v>0</v>
      </c>
      <c r="AK253" s="194"/>
      <c r="AL253" s="213">
        <f t="shared" si="26"/>
        <v>163072</v>
      </c>
    </row>
    <row r="254" spans="1:38" s="5" customFormat="1">
      <c r="A254" s="194">
        <v>245</v>
      </c>
      <c r="B254" s="102" t="s">
        <v>1573</v>
      </c>
      <c r="C254" s="102" t="s">
        <v>5283</v>
      </c>
      <c r="D254" s="194" t="s">
        <v>5216</v>
      </c>
      <c r="E254" s="1116" t="s">
        <v>527</v>
      </c>
      <c r="F254" s="213" t="s">
        <v>990</v>
      </c>
      <c r="G254" s="1273">
        <v>7</v>
      </c>
      <c r="H254" s="213">
        <v>1.96</v>
      </c>
      <c r="I254" s="102">
        <v>1</v>
      </c>
      <c r="J254" s="194">
        <v>163072</v>
      </c>
      <c r="K254" s="194">
        <v>0</v>
      </c>
      <c r="L254" s="194"/>
      <c r="M254" s="213">
        <f t="shared" si="22"/>
        <v>163072</v>
      </c>
      <c r="N254" s="213">
        <v>1.96</v>
      </c>
      <c r="O254" s="102">
        <v>1</v>
      </c>
      <c r="P254" s="194">
        <v>163072</v>
      </c>
      <c r="Q254" s="194">
        <v>0</v>
      </c>
      <c r="R254" s="194"/>
      <c r="S254" s="213">
        <f t="shared" si="23"/>
        <v>163072</v>
      </c>
      <c r="T254" s="213">
        <f t="shared" si="27"/>
        <v>0</v>
      </c>
      <c r="U254" s="213">
        <f t="shared" si="27"/>
        <v>0</v>
      </c>
      <c r="V254" s="213">
        <f t="shared" si="27"/>
        <v>0</v>
      </c>
      <c r="W254" s="213">
        <f t="shared" si="27"/>
        <v>0</v>
      </c>
      <c r="X254" s="213">
        <f t="shared" si="24"/>
        <v>0</v>
      </c>
      <c r="Y254" s="1273">
        <v>8</v>
      </c>
      <c r="Z254" s="213">
        <v>2.02</v>
      </c>
      <c r="AA254" s="102">
        <v>1</v>
      </c>
      <c r="AB254" s="194">
        <v>168064</v>
      </c>
      <c r="AC254" s="194">
        <v>0</v>
      </c>
      <c r="AD254" s="194"/>
      <c r="AE254" s="213">
        <f t="shared" si="25"/>
        <v>168064</v>
      </c>
      <c r="AF254" s="1273">
        <v>9</v>
      </c>
      <c r="AG254" s="213">
        <v>2.02</v>
      </c>
      <c r="AH254" s="102">
        <v>1</v>
      </c>
      <c r="AI254" s="194">
        <v>168064</v>
      </c>
      <c r="AJ254" s="194">
        <v>0</v>
      </c>
      <c r="AK254" s="194"/>
      <c r="AL254" s="213">
        <f t="shared" si="26"/>
        <v>168064</v>
      </c>
    </row>
    <row r="255" spans="1:38" s="5" customFormat="1">
      <c r="A255" s="194">
        <v>246</v>
      </c>
      <c r="B255" s="102" t="s">
        <v>1645</v>
      </c>
      <c r="C255" s="102" t="s">
        <v>5283</v>
      </c>
      <c r="D255" s="194" t="s">
        <v>5620</v>
      </c>
      <c r="E255" s="1116" t="s">
        <v>527</v>
      </c>
      <c r="F255" s="213" t="s">
        <v>990</v>
      </c>
      <c r="G255" s="1273">
        <v>7</v>
      </c>
      <c r="H255" s="213">
        <v>1.96</v>
      </c>
      <c r="I255" s="102">
        <v>1</v>
      </c>
      <c r="J255" s="194">
        <v>163072</v>
      </c>
      <c r="K255" s="194">
        <v>0</v>
      </c>
      <c r="L255" s="194"/>
      <c r="M255" s="213">
        <f t="shared" si="22"/>
        <v>163072</v>
      </c>
      <c r="N255" s="213">
        <v>1.96</v>
      </c>
      <c r="O255" s="102">
        <v>1</v>
      </c>
      <c r="P255" s="194">
        <v>163072</v>
      </c>
      <c r="Q255" s="194">
        <v>0</v>
      </c>
      <c r="R255" s="194"/>
      <c r="S255" s="213">
        <f t="shared" si="23"/>
        <v>163072</v>
      </c>
      <c r="T255" s="213">
        <f t="shared" si="27"/>
        <v>0</v>
      </c>
      <c r="U255" s="213">
        <f t="shared" si="27"/>
        <v>0</v>
      </c>
      <c r="V255" s="213">
        <f t="shared" si="27"/>
        <v>0</v>
      </c>
      <c r="W255" s="213">
        <f t="shared" si="27"/>
        <v>0</v>
      </c>
      <c r="X255" s="213">
        <f t="shared" si="24"/>
        <v>0</v>
      </c>
      <c r="Y255" s="1273">
        <v>8</v>
      </c>
      <c r="Z255" s="213">
        <v>2.02</v>
      </c>
      <c r="AA255" s="102">
        <v>1</v>
      </c>
      <c r="AB255" s="194">
        <v>168064</v>
      </c>
      <c r="AC255" s="194">
        <v>0</v>
      </c>
      <c r="AD255" s="194"/>
      <c r="AE255" s="213">
        <f t="shared" si="25"/>
        <v>168064</v>
      </c>
      <c r="AF255" s="1273">
        <v>9</v>
      </c>
      <c r="AG255" s="213">
        <v>2.02</v>
      </c>
      <c r="AH255" s="102">
        <v>1</v>
      </c>
      <c r="AI255" s="194">
        <v>168064</v>
      </c>
      <c r="AJ255" s="194">
        <v>0</v>
      </c>
      <c r="AK255" s="194"/>
      <c r="AL255" s="213">
        <f t="shared" si="26"/>
        <v>168064</v>
      </c>
    </row>
    <row r="256" spans="1:38" s="5" customFormat="1">
      <c r="A256" s="194">
        <v>247</v>
      </c>
      <c r="B256" s="102" t="s">
        <v>1643</v>
      </c>
      <c r="C256" s="102" t="s">
        <v>5283</v>
      </c>
      <c r="D256" s="194" t="s">
        <v>5640</v>
      </c>
      <c r="E256" s="1116" t="s">
        <v>527</v>
      </c>
      <c r="F256" s="213" t="s">
        <v>990</v>
      </c>
      <c r="G256" s="1273">
        <v>7</v>
      </c>
      <c r="H256" s="213">
        <v>1.96</v>
      </c>
      <c r="I256" s="102">
        <v>1</v>
      </c>
      <c r="J256" s="194">
        <v>163072</v>
      </c>
      <c r="K256" s="194">
        <v>0</v>
      </c>
      <c r="L256" s="194"/>
      <c r="M256" s="213">
        <f t="shared" si="22"/>
        <v>163072</v>
      </c>
      <c r="N256" s="213">
        <v>1.96</v>
      </c>
      <c r="O256" s="102">
        <v>1</v>
      </c>
      <c r="P256" s="194">
        <v>163072</v>
      </c>
      <c r="Q256" s="194">
        <v>0</v>
      </c>
      <c r="R256" s="194"/>
      <c r="S256" s="213">
        <f t="shared" si="23"/>
        <v>163072</v>
      </c>
      <c r="T256" s="213">
        <f t="shared" si="27"/>
        <v>0</v>
      </c>
      <c r="U256" s="213">
        <f t="shared" si="27"/>
        <v>0</v>
      </c>
      <c r="V256" s="213">
        <f t="shared" si="27"/>
        <v>0</v>
      </c>
      <c r="W256" s="213">
        <f t="shared" si="27"/>
        <v>0</v>
      </c>
      <c r="X256" s="213">
        <f t="shared" si="24"/>
        <v>0</v>
      </c>
      <c r="Y256" s="1273">
        <v>8</v>
      </c>
      <c r="Z256" s="213">
        <v>2.02</v>
      </c>
      <c r="AA256" s="102">
        <v>1</v>
      </c>
      <c r="AB256" s="194">
        <v>168064</v>
      </c>
      <c r="AC256" s="194">
        <v>0</v>
      </c>
      <c r="AD256" s="194"/>
      <c r="AE256" s="213">
        <f t="shared" si="25"/>
        <v>168064</v>
      </c>
      <c r="AF256" s="1273">
        <v>9</v>
      </c>
      <c r="AG256" s="213">
        <v>2.02</v>
      </c>
      <c r="AH256" s="102">
        <v>1</v>
      </c>
      <c r="AI256" s="194">
        <v>168064</v>
      </c>
      <c r="AJ256" s="194">
        <v>0</v>
      </c>
      <c r="AK256" s="194"/>
      <c r="AL256" s="213">
        <f t="shared" si="26"/>
        <v>168064</v>
      </c>
    </row>
    <row r="257" spans="1:38" s="5" customFormat="1">
      <c r="A257" s="194">
        <v>248</v>
      </c>
      <c r="B257" s="102" t="s">
        <v>8350</v>
      </c>
      <c r="C257" s="102" t="s">
        <v>5283</v>
      </c>
      <c r="D257" s="194" t="s">
        <v>5645</v>
      </c>
      <c r="E257" s="1116" t="s">
        <v>527</v>
      </c>
      <c r="F257" s="213" t="s">
        <v>990</v>
      </c>
      <c r="G257" s="1273">
        <v>2</v>
      </c>
      <c r="H257" s="213">
        <v>1.79</v>
      </c>
      <c r="I257" s="102">
        <v>1</v>
      </c>
      <c r="J257" s="194">
        <v>148928</v>
      </c>
      <c r="K257" s="194">
        <v>0</v>
      </c>
      <c r="L257" s="194"/>
      <c r="M257" s="213">
        <f t="shared" si="22"/>
        <v>148928</v>
      </c>
      <c r="N257" s="213">
        <v>1.73</v>
      </c>
      <c r="O257" s="102">
        <v>1</v>
      </c>
      <c r="P257" s="194">
        <v>143936</v>
      </c>
      <c r="Q257" s="194">
        <v>0</v>
      </c>
      <c r="R257" s="194"/>
      <c r="S257" s="213">
        <f t="shared" si="23"/>
        <v>143936</v>
      </c>
      <c r="T257" s="213">
        <f t="shared" si="27"/>
        <v>0</v>
      </c>
      <c r="U257" s="213">
        <f t="shared" si="27"/>
        <v>4992</v>
      </c>
      <c r="V257" s="213">
        <f t="shared" si="27"/>
        <v>0</v>
      </c>
      <c r="W257" s="213">
        <f t="shared" si="27"/>
        <v>0</v>
      </c>
      <c r="X257" s="213">
        <f t="shared" si="24"/>
        <v>4992</v>
      </c>
      <c r="Y257" s="1273">
        <v>3</v>
      </c>
      <c r="Z257" s="213">
        <v>1.84</v>
      </c>
      <c r="AA257" s="102">
        <v>1</v>
      </c>
      <c r="AB257" s="194">
        <v>153088</v>
      </c>
      <c r="AC257" s="194">
        <v>0</v>
      </c>
      <c r="AD257" s="194"/>
      <c r="AE257" s="213">
        <f t="shared" si="25"/>
        <v>153088</v>
      </c>
      <c r="AF257" s="1273">
        <v>4</v>
      </c>
      <c r="AG257" s="213">
        <v>1.9</v>
      </c>
      <c r="AH257" s="102">
        <v>1</v>
      </c>
      <c r="AI257" s="194">
        <v>158080</v>
      </c>
      <c r="AJ257" s="194">
        <v>0</v>
      </c>
      <c r="AK257" s="194"/>
      <c r="AL257" s="213">
        <f t="shared" si="26"/>
        <v>158080</v>
      </c>
    </row>
    <row r="258" spans="1:38" s="5" customFormat="1">
      <c r="A258" s="194">
        <v>249</v>
      </c>
      <c r="B258" s="102" t="s">
        <v>8351</v>
      </c>
      <c r="C258" s="102" t="s">
        <v>5283</v>
      </c>
      <c r="D258" s="194" t="s">
        <v>6981</v>
      </c>
      <c r="E258" s="1116" t="s">
        <v>527</v>
      </c>
      <c r="F258" s="213" t="s">
        <v>990</v>
      </c>
      <c r="G258" s="1273">
        <v>2</v>
      </c>
      <c r="H258" s="213">
        <v>1.79</v>
      </c>
      <c r="I258" s="102">
        <v>1</v>
      </c>
      <c r="J258" s="194">
        <v>148928</v>
      </c>
      <c r="K258" s="194">
        <v>0</v>
      </c>
      <c r="L258" s="194"/>
      <c r="M258" s="213">
        <f t="shared" si="22"/>
        <v>148928</v>
      </c>
      <c r="N258" s="213">
        <v>1.73</v>
      </c>
      <c r="O258" s="102">
        <v>1</v>
      </c>
      <c r="P258" s="194">
        <v>143936</v>
      </c>
      <c r="Q258" s="194">
        <v>0</v>
      </c>
      <c r="R258" s="194"/>
      <c r="S258" s="213">
        <f t="shared" si="23"/>
        <v>143936</v>
      </c>
      <c r="T258" s="213">
        <f t="shared" ref="T258:W305" si="28">I258-O258</f>
        <v>0</v>
      </c>
      <c r="U258" s="213">
        <f t="shared" si="28"/>
        <v>4992</v>
      </c>
      <c r="V258" s="213">
        <f t="shared" si="28"/>
        <v>0</v>
      </c>
      <c r="W258" s="213">
        <f t="shared" si="28"/>
        <v>0</v>
      </c>
      <c r="X258" s="213">
        <f t="shared" si="24"/>
        <v>4992</v>
      </c>
      <c r="Y258" s="1273">
        <v>3</v>
      </c>
      <c r="Z258" s="213">
        <v>1.84</v>
      </c>
      <c r="AA258" s="102">
        <v>1</v>
      </c>
      <c r="AB258" s="194">
        <v>153088</v>
      </c>
      <c r="AC258" s="194">
        <v>0</v>
      </c>
      <c r="AD258" s="194"/>
      <c r="AE258" s="213">
        <f t="shared" si="25"/>
        <v>153088</v>
      </c>
      <c r="AF258" s="1273">
        <v>4</v>
      </c>
      <c r="AG258" s="213">
        <v>1.9</v>
      </c>
      <c r="AH258" s="102">
        <v>1</v>
      </c>
      <c r="AI258" s="194">
        <v>158080</v>
      </c>
      <c r="AJ258" s="194">
        <v>0</v>
      </c>
      <c r="AK258" s="194"/>
      <c r="AL258" s="213">
        <f t="shared" si="26"/>
        <v>158080</v>
      </c>
    </row>
    <row r="259" spans="1:38" s="5" customFormat="1">
      <c r="A259" s="194">
        <v>250</v>
      </c>
      <c r="B259" s="102" t="s">
        <v>6994</v>
      </c>
      <c r="C259" s="102" t="s">
        <v>5283</v>
      </c>
      <c r="D259" s="194" t="s">
        <v>5637</v>
      </c>
      <c r="E259" s="1116" t="s">
        <v>527</v>
      </c>
      <c r="F259" s="213" t="s">
        <v>990</v>
      </c>
      <c r="G259" s="1273">
        <v>21</v>
      </c>
      <c r="H259" s="213">
        <v>2.2799999999999998</v>
      </c>
      <c r="I259" s="102">
        <v>1</v>
      </c>
      <c r="J259" s="194">
        <v>189695.99999999997</v>
      </c>
      <c r="K259" s="194">
        <v>0</v>
      </c>
      <c r="L259" s="194"/>
      <c r="M259" s="213">
        <f t="shared" si="22"/>
        <v>189695.99999999997</v>
      </c>
      <c r="N259" s="213">
        <v>2.2799999999999998</v>
      </c>
      <c r="O259" s="102">
        <v>1</v>
      </c>
      <c r="P259" s="194">
        <v>189695.99999999997</v>
      </c>
      <c r="Q259" s="194">
        <v>0</v>
      </c>
      <c r="R259" s="194"/>
      <c r="S259" s="213">
        <f t="shared" si="23"/>
        <v>189695.99999999997</v>
      </c>
      <c r="T259" s="213">
        <f t="shared" si="28"/>
        <v>0</v>
      </c>
      <c r="U259" s="213">
        <f t="shared" si="28"/>
        <v>0</v>
      </c>
      <c r="V259" s="213">
        <f t="shared" si="28"/>
        <v>0</v>
      </c>
      <c r="W259" s="213">
        <f t="shared" si="28"/>
        <v>0</v>
      </c>
      <c r="X259" s="213">
        <f t="shared" si="24"/>
        <v>0</v>
      </c>
      <c r="Y259" s="1273">
        <v>22</v>
      </c>
      <c r="Z259" s="213">
        <v>2.2799999999999998</v>
      </c>
      <c r="AA259" s="102">
        <v>1</v>
      </c>
      <c r="AB259" s="194">
        <v>189695.99999999997</v>
      </c>
      <c r="AC259" s="194">
        <v>0</v>
      </c>
      <c r="AD259" s="194"/>
      <c r="AE259" s="213">
        <f t="shared" si="25"/>
        <v>189695.99999999997</v>
      </c>
      <c r="AF259" s="1273">
        <v>23</v>
      </c>
      <c r="AG259" s="213">
        <v>2.2799999999999998</v>
      </c>
      <c r="AH259" s="102">
        <v>1</v>
      </c>
      <c r="AI259" s="194">
        <v>189695.99999999997</v>
      </c>
      <c r="AJ259" s="194">
        <v>0</v>
      </c>
      <c r="AK259" s="194"/>
      <c r="AL259" s="213">
        <f t="shared" si="26"/>
        <v>189695.99999999997</v>
      </c>
    </row>
    <row r="260" spans="1:38" s="5" customFormat="1">
      <c r="A260" s="194">
        <v>251</v>
      </c>
      <c r="B260" s="102" t="s">
        <v>759</v>
      </c>
      <c r="C260" s="102"/>
      <c r="D260" s="194"/>
      <c r="E260" s="1116" t="s">
        <v>527</v>
      </c>
      <c r="F260" s="213" t="s">
        <v>990</v>
      </c>
      <c r="G260" s="1273">
        <v>7</v>
      </c>
      <c r="H260" s="213">
        <v>1.96</v>
      </c>
      <c r="I260" s="102">
        <v>1</v>
      </c>
      <c r="J260" s="194">
        <v>163072</v>
      </c>
      <c r="K260" s="194">
        <v>0</v>
      </c>
      <c r="L260" s="194"/>
      <c r="M260" s="213">
        <f t="shared" si="22"/>
        <v>163072</v>
      </c>
      <c r="N260" s="213">
        <v>1.96</v>
      </c>
      <c r="O260" s="102">
        <v>1</v>
      </c>
      <c r="P260" s="194">
        <v>163072</v>
      </c>
      <c r="Q260" s="194">
        <v>0</v>
      </c>
      <c r="R260" s="194"/>
      <c r="S260" s="213">
        <f t="shared" si="23"/>
        <v>163072</v>
      </c>
      <c r="T260" s="213">
        <f t="shared" si="28"/>
        <v>0</v>
      </c>
      <c r="U260" s="213">
        <f t="shared" si="28"/>
        <v>0</v>
      </c>
      <c r="V260" s="213">
        <f t="shared" si="28"/>
        <v>0</v>
      </c>
      <c r="W260" s="213">
        <f t="shared" si="28"/>
        <v>0</v>
      </c>
      <c r="X260" s="213">
        <f t="shared" si="24"/>
        <v>0</v>
      </c>
      <c r="Y260" s="1273">
        <v>8</v>
      </c>
      <c r="Z260" s="213">
        <v>2.02</v>
      </c>
      <c r="AA260" s="102">
        <v>1</v>
      </c>
      <c r="AB260" s="194">
        <v>168064</v>
      </c>
      <c r="AC260" s="194">
        <v>0</v>
      </c>
      <c r="AD260" s="194"/>
      <c r="AE260" s="213">
        <f t="shared" si="25"/>
        <v>168064</v>
      </c>
      <c r="AF260" s="1273">
        <v>9</v>
      </c>
      <c r="AG260" s="213">
        <v>2.02</v>
      </c>
      <c r="AH260" s="102">
        <v>1</v>
      </c>
      <c r="AI260" s="194">
        <v>168064</v>
      </c>
      <c r="AJ260" s="194">
        <v>0</v>
      </c>
      <c r="AK260" s="194"/>
      <c r="AL260" s="213">
        <f t="shared" si="26"/>
        <v>168064</v>
      </c>
    </row>
    <row r="261" spans="1:38" s="5" customFormat="1">
      <c r="A261" s="194">
        <v>252</v>
      </c>
      <c r="B261" s="102" t="s">
        <v>759</v>
      </c>
      <c r="C261" s="102"/>
      <c r="D261" s="194"/>
      <c r="E261" s="1116" t="s">
        <v>527</v>
      </c>
      <c r="F261" s="213" t="s">
        <v>990</v>
      </c>
      <c r="G261" s="1273">
        <v>7</v>
      </c>
      <c r="H261" s="213">
        <v>1.96</v>
      </c>
      <c r="I261" s="102">
        <v>1</v>
      </c>
      <c r="J261" s="194">
        <v>163072</v>
      </c>
      <c r="K261" s="194">
        <v>0</v>
      </c>
      <c r="L261" s="194"/>
      <c r="M261" s="213">
        <f t="shared" si="22"/>
        <v>163072</v>
      </c>
      <c r="N261" s="213">
        <v>1.96</v>
      </c>
      <c r="O261" s="102">
        <v>1</v>
      </c>
      <c r="P261" s="194">
        <v>163072</v>
      </c>
      <c r="Q261" s="194">
        <v>0</v>
      </c>
      <c r="R261" s="194"/>
      <c r="S261" s="213">
        <f t="shared" si="23"/>
        <v>163072</v>
      </c>
      <c r="T261" s="213">
        <f t="shared" si="28"/>
        <v>0</v>
      </c>
      <c r="U261" s="213">
        <f t="shared" si="28"/>
        <v>0</v>
      </c>
      <c r="V261" s="213">
        <f t="shared" si="28"/>
        <v>0</v>
      </c>
      <c r="W261" s="213">
        <f t="shared" si="28"/>
        <v>0</v>
      </c>
      <c r="X261" s="213">
        <f t="shared" si="24"/>
        <v>0</v>
      </c>
      <c r="Y261" s="1273">
        <v>8</v>
      </c>
      <c r="Z261" s="213">
        <v>2.02</v>
      </c>
      <c r="AA261" s="102">
        <v>1</v>
      </c>
      <c r="AB261" s="194">
        <v>168064</v>
      </c>
      <c r="AC261" s="194">
        <v>0</v>
      </c>
      <c r="AD261" s="194"/>
      <c r="AE261" s="213">
        <f t="shared" si="25"/>
        <v>168064</v>
      </c>
      <c r="AF261" s="1273">
        <v>9</v>
      </c>
      <c r="AG261" s="213">
        <v>2.02</v>
      </c>
      <c r="AH261" s="102">
        <v>1</v>
      </c>
      <c r="AI261" s="194">
        <v>168064</v>
      </c>
      <c r="AJ261" s="194">
        <v>0</v>
      </c>
      <c r="AK261" s="194"/>
      <c r="AL261" s="213">
        <f t="shared" si="26"/>
        <v>168064</v>
      </c>
    </row>
    <row r="262" spans="1:38" s="5" customFormat="1">
      <c r="A262" s="194">
        <v>253</v>
      </c>
      <c r="B262" s="102" t="s">
        <v>759</v>
      </c>
      <c r="C262" s="102"/>
      <c r="D262" s="194"/>
      <c r="E262" s="1116" t="s">
        <v>527</v>
      </c>
      <c r="F262" s="213" t="s">
        <v>990</v>
      </c>
      <c r="G262" s="1273">
        <v>7</v>
      </c>
      <c r="H262" s="213">
        <v>1.96</v>
      </c>
      <c r="I262" s="102">
        <v>1</v>
      </c>
      <c r="J262" s="194">
        <v>163072</v>
      </c>
      <c r="K262" s="194">
        <v>0</v>
      </c>
      <c r="L262" s="194"/>
      <c r="M262" s="213">
        <f t="shared" si="22"/>
        <v>163072</v>
      </c>
      <c r="N262" s="213">
        <v>1.96</v>
      </c>
      <c r="O262" s="102">
        <v>1</v>
      </c>
      <c r="P262" s="194">
        <v>163072</v>
      </c>
      <c r="Q262" s="194">
        <v>0</v>
      </c>
      <c r="R262" s="194"/>
      <c r="S262" s="213">
        <f t="shared" si="23"/>
        <v>163072</v>
      </c>
      <c r="T262" s="213">
        <f t="shared" si="28"/>
        <v>0</v>
      </c>
      <c r="U262" s="213">
        <f t="shared" si="28"/>
        <v>0</v>
      </c>
      <c r="V262" s="213">
        <f t="shared" si="28"/>
        <v>0</v>
      </c>
      <c r="W262" s="213">
        <f t="shared" si="28"/>
        <v>0</v>
      </c>
      <c r="X262" s="213">
        <f t="shared" si="24"/>
        <v>0</v>
      </c>
      <c r="Y262" s="1273">
        <v>8</v>
      </c>
      <c r="Z262" s="213">
        <v>2.02</v>
      </c>
      <c r="AA262" s="102">
        <v>1</v>
      </c>
      <c r="AB262" s="194">
        <v>168064</v>
      </c>
      <c r="AC262" s="194">
        <v>0</v>
      </c>
      <c r="AD262" s="194"/>
      <c r="AE262" s="213">
        <f t="shared" si="25"/>
        <v>168064</v>
      </c>
      <c r="AF262" s="1273">
        <v>9</v>
      </c>
      <c r="AG262" s="213">
        <v>2.02</v>
      </c>
      <c r="AH262" s="102">
        <v>1</v>
      </c>
      <c r="AI262" s="194">
        <v>168064</v>
      </c>
      <c r="AJ262" s="194">
        <v>0</v>
      </c>
      <c r="AK262" s="194"/>
      <c r="AL262" s="213">
        <f t="shared" si="26"/>
        <v>168064</v>
      </c>
    </row>
    <row r="263" spans="1:38" s="5" customFormat="1">
      <c r="A263" s="194">
        <v>254</v>
      </c>
      <c r="B263" s="102" t="s">
        <v>759</v>
      </c>
      <c r="C263" s="102"/>
      <c r="D263" s="194"/>
      <c r="E263" s="1116" t="s">
        <v>527</v>
      </c>
      <c r="F263" s="213" t="s">
        <v>990</v>
      </c>
      <c r="G263" s="1273">
        <v>7</v>
      </c>
      <c r="H263" s="213">
        <v>1.96</v>
      </c>
      <c r="I263" s="102">
        <v>1</v>
      </c>
      <c r="J263" s="194">
        <v>163072</v>
      </c>
      <c r="K263" s="194">
        <v>0</v>
      </c>
      <c r="L263" s="194"/>
      <c r="M263" s="213">
        <f t="shared" si="22"/>
        <v>163072</v>
      </c>
      <c r="N263" s="213">
        <v>1.96</v>
      </c>
      <c r="O263" s="102">
        <v>1</v>
      </c>
      <c r="P263" s="194">
        <v>163072</v>
      </c>
      <c r="Q263" s="194">
        <v>0</v>
      </c>
      <c r="R263" s="194"/>
      <c r="S263" s="213">
        <f t="shared" si="23"/>
        <v>163072</v>
      </c>
      <c r="T263" s="213">
        <f t="shared" si="28"/>
        <v>0</v>
      </c>
      <c r="U263" s="213">
        <f t="shared" si="28"/>
        <v>0</v>
      </c>
      <c r="V263" s="213">
        <f t="shared" si="28"/>
        <v>0</v>
      </c>
      <c r="W263" s="213">
        <f t="shared" si="28"/>
        <v>0</v>
      </c>
      <c r="X263" s="213">
        <f t="shared" si="24"/>
        <v>0</v>
      </c>
      <c r="Y263" s="1273">
        <v>8</v>
      </c>
      <c r="Z263" s="213">
        <v>2.02</v>
      </c>
      <c r="AA263" s="102">
        <v>1</v>
      </c>
      <c r="AB263" s="194">
        <v>168064</v>
      </c>
      <c r="AC263" s="194">
        <v>0</v>
      </c>
      <c r="AD263" s="194"/>
      <c r="AE263" s="213">
        <f t="shared" si="25"/>
        <v>168064</v>
      </c>
      <c r="AF263" s="1273">
        <v>9</v>
      </c>
      <c r="AG263" s="213">
        <v>2.02</v>
      </c>
      <c r="AH263" s="102">
        <v>1</v>
      </c>
      <c r="AI263" s="194">
        <v>168064</v>
      </c>
      <c r="AJ263" s="194">
        <v>0</v>
      </c>
      <c r="AK263" s="194"/>
      <c r="AL263" s="213">
        <f t="shared" si="26"/>
        <v>168064</v>
      </c>
    </row>
    <row r="264" spans="1:38" s="5" customFormat="1">
      <c r="A264" s="194">
        <v>255</v>
      </c>
      <c r="B264" s="102" t="s">
        <v>759</v>
      </c>
      <c r="C264" s="102"/>
      <c r="D264" s="194"/>
      <c r="E264" s="1116" t="s">
        <v>527</v>
      </c>
      <c r="F264" s="213" t="s">
        <v>990</v>
      </c>
      <c r="G264" s="1273">
        <v>7</v>
      </c>
      <c r="H264" s="213">
        <v>1.96</v>
      </c>
      <c r="I264" s="102">
        <v>1</v>
      </c>
      <c r="J264" s="194">
        <v>163072</v>
      </c>
      <c r="K264" s="194">
        <v>0</v>
      </c>
      <c r="L264" s="194"/>
      <c r="M264" s="213">
        <f t="shared" si="22"/>
        <v>163072</v>
      </c>
      <c r="N264" s="213">
        <v>1.96</v>
      </c>
      <c r="O264" s="102">
        <v>1</v>
      </c>
      <c r="P264" s="194">
        <v>163072</v>
      </c>
      <c r="Q264" s="194">
        <v>0</v>
      </c>
      <c r="R264" s="194"/>
      <c r="S264" s="213">
        <f t="shared" si="23"/>
        <v>163072</v>
      </c>
      <c r="T264" s="213">
        <f t="shared" si="28"/>
        <v>0</v>
      </c>
      <c r="U264" s="213">
        <f t="shared" si="28"/>
        <v>0</v>
      </c>
      <c r="V264" s="213">
        <f t="shared" si="28"/>
        <v>0</v>
      </c>
      <c r="W264" s="213">
        <f t="shared" si="28"/>
        <v>0</v>
      </c>
      <c r="X264" s="213">
        <f t="shared" si="24"/>
        <v>0</v>
      </c>
      <c r="Y264" s="1273">
        <v>8</v>
      </c>
      <c r="Z264" s="213">
        <v>2.02</v>
      </c>
      <c r="AA264" s="102">
        <v>1</v>
      </c>
      <c r="AB264" s="194">
        <v>168064</v>
      </c>
      <c r="AC264" s="194">
        <v>0</v>
      </c>
      <c r="AD264" s="194"/>
      <c r="AE264" s="213">
        <f t="shared" si="25"/>
        <v>168064</v>
      </c>
      <c r="AF264" s="1273">
        <v>9</v>
      </c>
      <c r="AG264" s="213">
        <v>2.02</v>
      </c>
      <c r="AH264" s="102">
        <v>1</v>
      </c>
      <c r="AI264" s="194">
        <v>168064</v>
      </c>
      <c r="AJ264" s="194">
        <v>0</v>
      </c>
      <c r="AK264" s="194"/>
      <c r="AL264" s="213">
        <f t="shared" si="26"/>
        <v>168064</v>
      </c>
    </row>
    <row r="265" spans="1:38" s="5" customFormat="1">
      <c r="A265" s="194">
        <v>256</v>
      </c>
      <c r="B265" s="102" t="s">
        <v>759</v>
      </c>
      <c r="C265" s="102"/>
      <c r="D265" s="194"/>
      <c r="E265" s="1116" t="s">
        <v>527</v>
      </c>
      <c r="F265" s="213" t="s">
        <v>990</v>
      </c>
      <c r="G265" s="1273">
        <v>7</v>
      </c>
      <c r="H265" s="213">
        <v>1.96</v>
      </c>
      <c r="I265" s="102">
        <v>1</v>
      </c>
      <c r="J265" s="194">
        <v>163072</v>
      </c>
      <c r="K265" s="194">
        <v>0</v>
      </c>
      <c r="L265" s="194"/>
      <c r="M265" s="213">
        <f t="shared" si="22"/>
        <v>163072</v>
      </c>
      <c r="N265" s="213">
        <v>1.96</v>
      </c>
      <c r="O265" s="102">
        <v>1</v>
      </c>
      <c r="P265" s="194">
        <v>163072</v>
      </c>
      <c r="Q265" s="194">
        <v>0</v>
      </c>
      <c r="R265" s="194"/>
      <c r="S265" s="213">
        <f t="shared" si="23"/>
        <v>163072</v>
      </c>
      <c r="T265" s="213">
        <f t="shared" si="28"/>
        <v>0</v>
      </c>
      <c r="U265" s="213">
        <f t="shared" si="28"/>
        <v>0</v>
      </c>
      <c r="V265" s="213">
        <f t="shared" si="28"/>
        <v>0</v>
      </c>
      <c r="W265" s="213">
        <f t="shared" si="28"/>
        <v>0</v>
      </c>
      <c r="X265" s="213">
        <f t="shared" si="24"/>
        <v>0</v>
      </c>
      <c r="Y265" s="1273">
        <v>8</v>
      </c>
      <c r="Z265" s="213">
        <v>2.02</v>
      </c>
      <c r="AA265" s="102">
        <v>1</v>
      </c>
      <c r="AB265" s="194">
        <v>168064</v>
      </c>
      <c r="AC265" s="194">
        <v>0</v>
      </c>
      <c r="AD265" s="194"/>
      <c r="AE265" s="213">
        <f t="shared" si="25"/>
        <v>168064</v>
      </c>
      <c r="AF265" s="1273">
        <v>9</v>
      </c>
      <c r="AG265" s="213">
        <v>2.02</v>
      </c>
      <c r="AH265" s="102">
        <v>1</v>
      </c>
      <c r="AI265" s="194">
        <v>168064</v>
      </c>
      <c r="AJ265" s="194">
        <v>0</v>
      </c>
      <c r="AK265" s="194"/>
      <c r="AL265" s="213">
        <f t="shared" si="26"/>
        <v>168064</v>
      </c>
    </row>
    <row r="266" spans="1:38" s="5" customFormat="1">
      <c r="A266" s="194">
        <v>257</v>
      </c>
      <c r="B266" s="102" t="s">
        <v>759</v>
      </c>
      <c r="C266" s="102"/>
      <c r="D266" s="194"/>
      <c r="E266" s="1116" t="s">
        <v>527</v>
      </c>
      <c r="F266" s="213" t="s">
        <v>990</v>
      </c>
      <c r="G266" s="1273">
        <v>7</v>
      </c>
      <c r="H266" s="213">
        <v>1.96</v>
      </c>
      <c r="I266" s="102">
        <v>1</v>
      </c>
      <c r="J266" s="194">
        <v>163072</v>
      </c>
      <c r="K266" s="194">
        <v>0</v>
      </c>
      <c r="L266" s="194"/>
      <c r="M266" s="213">
        <f t="shared" ref="M266:M329" si="29">J266+K266+L266</f>
        <v>163072</v>
      </c>
      <c r="N266" s="213">
        <v>1.96</v>
      </c>
      <c r="O266" s="102">
        <v>1</v>
      </c>
      <c r="P266" s="194">
        <v>163072</v>
      </c>
      <c r="Q266" s="194">
        <v>0</v>
      </c>
      <c r="R266" s="194"/>
      <c r="S266" s="213">
        <f t="shared" ref="S266:S329" si="30">P266+Q266+R266</f>
        <v>163072</v>
      </c>
      <c r="T266" s="213">
        <f t="shared" si="28"/>
        <v>0</v>
      </c>
      <c r="U266" s="213">
        <f t="shared" si="28"/>
        <v>0</v>
      </c>
      <c r="V266" s="213">
        <f t="shared" si="28"/>
        <v>0</v>
      </c>
      <c r="W266" s="213">
        <f t="shared" si="28"/>
        <v>0</v>
      </c>
      <c r="X266" s="213">
        <f t="shared" ref="X266:X329" si="31">U266+V266+W266</f>
        <v>0</v>
      </c>
      <c r="Y266" s="1273">
        <v>8</v>
      </c>
      <c r="Z266" s="213">
        <v>2.02</v>
      </c>
      <c r="AA266" s="102">
        <v>1</v>
      </c>
      <c r="AB266" s="194">
        <v>168064</v>
      </c>
      <c r="AC266" s="194">
        <v>0</v>
      </c>
      <c r="AD266" s="194"/>
      <c r="AE266" s="213">
        <f t="shared" ref="AE266:AE329" si="32">AB266+AC266+AD266</f>
        <v>168064</v>
      </c>
      <c r="AF266" s="1273">
        <v>9</v>
      </c>
      <c r="AG266" s="213">
        <v>2.02</v>
      </c>
      <c r="AH266" s="102">
        <v>1</v>
      </c>
      <c r="AI266" s="194">
        <v>168064</v>
      </c>
      <c r="AJ266" s="194">
        <v>0</v>
      </c>
      <c r="AK266" s="194"/>
      <c r="AL266" s="213">
        <f t="shared" si="26"/>
        <v>168064</v>
      </c>
    </row>
    <row r="267" spans="1:38" s="5" customFormat="1" ht="81">
      <c r="A267" s="194">
        <v>258</v>
      </c>
      <c r="B267" s="102" t="s">
        <v>1623</v>
      </c>
      <c r="C267" s="102" t="s">
        <v>5283</v>
      </c>
      <c r="D267" s="194" t="s">
        <v>5645</v>
      </c>
      <c r="E267" s="1116" t="s">
        <v>8352</v>
      </c>
      <c r="F267" s="213" t="s">
        <v>984</v>
      </c>
      <c r="G267" s="1273">
        <v>7</v>
      </c>
      <c r="H267" s="213">
        <v>4.55</v>
      </c>
      <c r="I267" s="102">
        <v>1</v>
      </c>
      <c r="J267" s="194">
        <v>378560</v>
      </c>
      <c r="K267" s="194">
        <v>0</v>
      </c>
      <c r="L267" s="194"/>
      <c r="M267" s="213">
        <f t="shared" si="29"/>
        <v>378560</v>
      </c>
      <c r="N267" s="213">
        <v>4.55</v>
      </c>
      <c r="O267" s="102">
        <v>1</v>
      </c>
      <c r="P267" s="194">
        <v>378560</v>
      </c>
      <c r="Q267" s="194">
        <v>0</v>
      </c>
      <c r="R267" s="194"/>
      <c r="S267" s="213">
        <f t="shared" si="30"/>
        <v>378560</v>
      </c>
      <c r="T267" s="213">
        <f t="shared" si="28"/>
        <v>0</v>
      </c>
      <c r="U267" s="213">
        <f t="shared" si="28"/>
        <v>0</v>
      </c>
      <c r="V267" s="213">
        <f t="shared" si="28"/>
        <v>0</v>
      </c>
      <c r="W267" s="213">
        <f t="shared" si="28"/>
        <v>0</v>
      </c>
      <c r="X267" s="213">
        <f t="shared" si="31"/>
        <v>0</v>
      </c>
      <c r="Y267" s="1273">
        <v>8</v>
      </c>
      <c r="Z267" s="213">
        <v>4.7</v>
      </c>
      <c r="AA267" s="102">
        <v>1</v>
      </c>
      <c r="AB267" s="194">
        <v>391040</v>
      </c>
      <c r="AC267" s="194">
        <v>0</v>
      </c>
      <c r="AD267" s="194"/>
      <c r="AE267" s="213">
        <f t="shared" si="32"/>
        <v>391040</v>
      </c>
      <c r="AF267" s="1273">
        <v>9</v>
      </c>
      <c r="AG267" s="213">
        <v>4.7</v>
      </c>
      <c r="AH267" s="102">
        <v>1</v>
      </c>
      <c r="AI267" s="194">
        <v>391040</v>
      </c>
      <c r="AJ267" s="194">
        <v>0</v>
      </c>
      <c r="AK267" s="194"/>
      <c r="AL267" s="213">
        <f t="shared" ref="AL267:AL330" si="33">AI267+AJ267+AK267</f>
        <v>391040</v>
      </c>
    </row>
    <row r="268" spans="1:38" s="5" customFormat="1">
      <c r="A268" s="194">
        <v>259</v>
      </c>
      <c r="B268" s="102" t="s">
        <v>8353</v>
      </c>
      <c r="C268" s="102" t="s">
        <v>5283</v>
      </c>
      <c r="D268" s="194" t="s">
        <v>5693</v>
      </c>
      <c r="E268" s="1116" t="s">
        <v>1572</v>
      </c>
      <c r="F268" s="213" t="s">
        <v>6962</v>
      </c>
      <c r="G268" s="1273">
        <v>2</v>
      </c>
      <c r="H268" s="213">
        <v>2.08</v>
      </c>
      <c r="I268" s="102">
        <v>1</v>
      </c>
      <c r="J268" s="194">
        <v>173056</v>
      </c>
      <c r="K268" s="194">
        <v>0</v>
      </c>
      <c r="L268" s="194"/>
      <c r="M268" s="213">
        <f t="shared" si="29"/>
        <v>173056</v>
      </c>
      <c r="N268" s="213">
        <v>2.02</v>
      </c>
      <c r="O268" s="102">
        <v>1</v>
      </c>
      <c r="P268" s="194">
        <v>168064</v>
      </c>
      <c r="Q268" s="194">
        <v>0</v>
      </c>
      <c r="R268" s="194"/>
      <c r="S268" s="213">
        <f t="shared" si="30"/>
        <v>168064</v>
      </c>
      <c r="T268" s="213">
        <f t="shared" si="28"/>
        <v>0</v>
      </c>
      <c r="U268" s="213">
        <f t="shared" si="28"/>
        <v>4992</v>
      </c>
      <c r="V268" s="213">
        <f t="shared" si="28"/>
        <v>0</v>
      </c>
      <c r="W268" s="213">
        <f t="shared" si="28"/>
        <v>0</v>
      </c>
      <c r="X268" s="213">
        <f t="shared" si="31"/>
        <v>4992</v>
      </c>
      <c r="Y268" s="1273">
        <v>3</v>
      </c>
      <c r="Z268" s="213">
        <v>2.15</v>
      </c>
      <c r="AA268" s="102">
        <v>1</v>
      </c>
      <c r="AB268" s="194">
        <v>178880</v>
      </c>
      <c r="AC268" s="194">
        <v>0</v>
      </c>
      <c r="AD268" s="194"/>
      <c r="AE268" s="213">
        <f t="shared" si="32"/>
        <v>178880</v>
      </c>
      <c r="AF268" s="1273">
        <v>4</v>
      </c>
      <c r="AG268" s="213">
        <v>2.21</v>
      </c>
      <c r="AH268" s="102">
        <v>1</v>
      </c>
      <c r="AI268" s="194">
        <v>183872</v>
      </c>
      <c r="AJ268" s="194">
        <v>0</v>
      </c>
      <c r="AK268" s="194"/>
      <c r="AL268" s="213">
        <f t="shared" si="33"/>
        <v>183872</v>
      </c>
    </row>
    <row r="269" spans="1:38" s="5" customFormat="1">
      <c r="A269" s="194">
        <v>260</v>
      </c>
      <c r="B269" s="102" t="s">
        <v>5688</v>
      </c>
      <c r="C269" s="102" t="s">
        <v>5283</v>
      </c>
      <c r="D269" s="194" t="s">
        <v>5635</v>
      </c>
      <c r="E269" s="1116" t="s">
        <v>1572</v>
      </c>
      <c r="F269" s="213" t="s">
        <v>6962</v>
      </c>
      <c r="G269" s="1273">
        <v>7</v>
      </c>
      <c r="H269" s="213">
        <v>2.2799999999999998</v>
      </c>
      <c r="I269" s="102">
        <v>1</v>
      </c>
      <c r="J269" s="194">
        <v>189695.99999999997</v>
      </c>
      <c r="K269" s="194">
        <v>0</v>
      </c>
      <c r="L269" s="194"/>
      <c r="M269" s="213">
        <f t="shared" si="29"/>
        <v>189695.99999999997</v>
      </c>
      <c r="N269" s="213">
        <v>2.2799999999999998</v>
      </c>
      <c r="O269" s="102">
        <v>1</v>
      </c>
      <c r="P269" s="194">
        <v>189695.99999999997</v>
      </c>
      <c r="Q269" s="194">
        <v>0</v>
      </c>
      <c r="R269" s="194"/>
      <c r="S269" s="213">
        <f t="shared" si="30"/>
        <v>189695.99999999997</v>
      </c>
      <c r="T269" s="213">
        <f t="shared" si="28"/>
        <v>0</v>
      </c>
      <c r="U269" s="213">
        <f t="shared" si="28"/>
        <v>0</v>
      </c>
      <c r="V269" s="213">
        <f t="shared" si="28"/>
        <v>0</v>
      </c>
      <c r="W269" s="213">
        <f t="shared" si="28"/>
        <v>0</v>
      </c>
      <c r="X269" s="213">
        <f t="shared" si="31"/>
        <v>0</v>
      </c>
      <c r="Y269" s="1273">
        <v>8</v>
      </c>
      <c r="Z269" s="213">
        <v>2.35</v>
      </c>
      <c r="AA269" s="102">
        <v>1</v>
      </c>
      <c r="AB269" s="194">
        <v>195520</v>
      </c>
      <c r="AC269" s="194">
        <v>0</v>
      </c>
      <c r="AD269" s="194"/>
      <c r="AE269" s="213">
        <f t="shared" si="32"/>
        <v>195520</v>
      </c>
      <c r="AF269" s="1273">
        <v>9</v>
      </c>
      <c r="AG269" s="213">
        <v>2.35</v>
      </c>
      <c r="AH269" s="102">
        <v>1</v>
      </c>
      <c r="AI269" s="194">
        <v>195520</v>
      </c>
      <c r="AJ269" s="194">
        <v>0</v>
      </c>
      <c r="AK269" s="194"/>
      <c r="AL269" s="213">
        <f t="shared" si="33"/>
        <v>195520</v>
      </c>
    </row>
    <row r="270" spans="1:38" s="5" customFormat="1">
      <c r="A270" s="194">
        <v>261</v>
      </c>
      <c r="B270" s="102" t="s">
        <v>759</v>
      </c>
      <c r="C270" s="102"/>
      <c r="D270" s="194"/>
      <c r="E270" s="1116" t="s">
        <v>1572</v>
      </c>
      <c r="F270" s="213" t="s">
        <v>6962</v>
      </c>
      <c r="G270" s="1273">
        <v>7</v>
      </c>
      <c r="H270" s="213">
        <v>2.2799999999999998</v>
      </c>
      <c r="I270" s="102">
        <v>1</v>
      </c>
      <c r="J270" s="194">
        <v>189695.99999999997</v>
      </c>
      <c r="K270" s="194">
        <v>0</v>
      </c>
      <c r="L270" s="194"/>
      <c r="M270" s="213">
        <f t="shared" si="29"/>
        <v>189695.99999999997</v>
      </c>
      <c r="N270" s="213">
        <v>2.2799999999999998</v>
      </c>
      <c r="O270" s="102">
        <v>1</v>
      </c>
      <c r="P270" s="194">
        <v>189695.99999999997</v>
      </c>
      <c r="Q270" s="194">
        <v>0</v>
      </c>
      <c r="R270" s="194"/>
      <c r="S270" s="213">
        <f t="shared" si="30"/>
        <v>189695.99999999997</v>
      </c>
      <c r="T270" s="213">
        <f t="shared" si="28"/>
        <v>0</v>
      </c>
      <c r="U270" s="213">
        <f t="shared" si="28"/>
        <v>0</v>
      </c>
      <c r="V270" s="213">
        <f t="shared" si="28"/>
        <v>0</v>
      </c>
      <c r="W270" s="213">
        <f t="shared" si="28"/>
        <v>0</v>
      </c>
      <c r="X270" s="213">
        <f t="shared" si="31"/>
        <v>0</v>
      </c>
      <c r="Y270" s="1273">
        <v>8</v>
      </c>
      <c r="Z270" s="213">
        <v>2.35</v>
      </c>
      <c r="AA270" s="102">
        <v>1</v>
      </c>
      <c r="AB270" s="194">
        <v>195520</v>
      </c>
      <c r="AC270" s="194">
        <v>0</v>
      </c>
      <c r="AD270" s="194"/>
      <c r="AE270" s="213">
        <f t="shared" si="32"/>
        <v>195520</v>
      </c>
      <c r="AF270" s="1273">
        <v>9</v>
      </c>
      <c r="AG270" s="213">
        <v>2.35</v>
      </c>
      <c r="AH270" s="102">
        <v>1</v>
      </c>
      <c r="AI270" s="194">
        <v>195520</v>
      </c>
      <c r="AJ270" s="194">
        <v>0</v>
      </c>
      <c r="AK270" s="194"/>
      <c r="AL270" s="213">
        <f t="shared" si="33"/>
        <v>195520</v>
      </c>
    </row>
    <row r="271" spans="1:38" s="5" customFormat="1">
      <c r="A271" s="194">
        <v>262</v>
      </c>
      <c r="B271" s="102" t="s">
        <v>5689</v>
      </c>
      <c r="C271" s="102" t="s">
        <v>5283</v>
      </c>
      <c r="D271" s="194" t="s">
        <v>5216</v>
      </c>
      <c r="E271" s="1116" t="s">
        <v>527</v>
      </c>
      <c r="F271" s="213" t="s">
        <v>990</v>
      </c>
      <c r="G271" s="1273">
        <v>4</v>
      </c>
      <c r="H271" s="213">
        <v>1.9</v>
      </c>
      <c r="I271" s="102">
        <v>1</v>
      </c>
      <c r="J271" s="194">
        <v>158080</v>
      </c>
      <c r="K271" s="194">
        <v>0</v>
      </c>
      <c r="L271" s="194"/>
      <c r="M271" s="213">
        <f t="shared" si="29"/>
        <v>158080</v>
      </c>
      <c r="N271" s="213">
        <v>1.84</v>
      </c>
      <c r="O271" s="102">
        <v>1</v>
      </c>
      <c r="P271" s="194">
        <v>153088</v>
      </c>
      <c r="Q271" s="194">
        <v>0</v>
      </c>
      <c r="R271" s="194"/>
      <c r="S271" s="213">
        <f t="shared" si="30"/>
        <v>153088</v>
      </c>
      <c r="T271" s="213">
        <f t="shared" si="28"/>
        <v>0</v>
      </c>
      <c r="U271" s="213">
        <f t="shared" si="28"/>
        <v>4992</v>
      </c>
      <c r="V271" s="213">
        <f t="shared" si="28"/>
        <v>0</v>
      </c>
      <c r="W271" s="213">
        <f t="shared" si="28"/>
        <v>0</v>
      </c>
      <c r="X271" s="213">
        <f t="shared" si="31"/>
        <v>4992</v>
      </c>
      <c r="Y271" s="1273">
        <v>5</v>
      </c>
      <c r="Z271" s="213">
        <v>1.9</v>
      </c>
      <c r="AA271" s="102">
        <v>1</v>
      </c>
      <c r="AB271" s="194">
        <v>158080</v>
      </c>
      <c r="AC271" s="194">
        <v>0</v>
      </c>
      <c r="AD271" s="194"/>
      <c r="AE271" s="213">
        <f t="shared" si="32"/>
        <v>158080</v>
      </c>
      <c r="AF271" s="1273">
        <v>6</v>
      </c>
      <c r="AG271" s="213">
        <v>1.96</v>
      </c>
      <c r="AH271" s="102">
        <v>1</v>
      </c>
      <c r="AI271" s="194">
        <v>163072</v>
      </c>
      <c r="AJ271" s="194">
        <v>0</v>
      </c>
      <c r="AK271" s="194"/>
      <c r="AL271" s="213">
        <f t="shared" si="33"/>
        <v>163072</v>
      </c>
    </row>
    <row r="272" spans="1:38" s="5" customFormat="1">
      <c r="A272" s="194">
        <v>263</v>
      </c>
      <c r="B272" s="102" t="s">
        <v>5696</v>
      </c>
      <c r="C272" s="102" t="s">
        <v>5283</v>
      </c>
      <c r="D272" s="194" t="s">
        <v>5644</v>
      </c>
      <c r="E272" s="1116" t="s">
        <v>527</v>
      </c>
      <c r="F272" s="213" t="s">
        <v>990</v>
      </c>
      <c r="G272" s="1273">
        <v>4</v>
      </c>
      <c r="H272" s="213">
        <v>1.9</v>
      </c>
      <c r="I272" s="102">
        <v>1</v>
      </c>
      <c r="J272" s="194">
        <v>158080</v>
      </c>
      <c r="K272" s="194">
        <v>0</v>
      </c>
      <c r="L272" s="194"/>
      <c r="M272" s="213">
        <f t="shared" si="29"/>
        <v>158080</v>
      </c>
      <c r="N272" s="213">
        <v>1.84</v>
      </c>
      <c r="O272" s="102">
        <v>1</v>
      </c>
      <c r="P272" s="194">
        <v>153088</v>
      </c>
      <c r="Q272" s="194">
        <v>0</v>
      </c>
      <c r="R272" s="194"/>
      <c r="S272" s="213">
        <f t="shared" si="30"/>
        <v>153088</v>
      </c>
      <c r="T272" s="213">
        <f t="shared" si="28"/>
        <v>0</v>
      </c>
      <c r="U272" s="213">
        <f t="shared" si="28"/>
        <v>4992</v>
      </c>
      <c r="V272" s="213">
        <f t="shared" si="28"/>
        <v>0</v>
      </c>
      <c r="W272" s="213">
        <f t="shared" si="28"/>
        <v>0</v>
      </c>
      <c r="X272" s="213">
        <f t="shared" si="31"/>
        <v>4992</v>
      </c>
      <c r="Y272" s="1273">
        <v>5</v>
      </c>
      <c r="Z272" s="213">
        <v>1.9</v>
      </c>
      <c r="AA272" s="102">
        <v>1</v>
      </c>
      <c r="AB272" s="194">
        <v>158080</v>
      </c>
      <c r="AC272" s="194">
        <v>0</v>
      </c>
      <c r="AD272" s="194"/>
      <c r="AE272" s="213">
        <f t="shared" si="32"/>
        <v>158080</v>
      </c>
      <c r="AF272" s="1273">
        <v>6</v>
      </c>
      <c r="AG272" s="213">
        <v>1.96</v>
      </c>
      <c r="AH272" s="102">
        <v>1</v>
      </c>
      <c r="AI272" s="194">
        <v>163072</v>
      </c>
      <c r="AJ272" s="194">
        <v>0</v>
      </c>
      <c r="AK272" s="194"/>
      <c r="AL272" s="213">
        <f t="shared" si="33"/>
        <v>163072</v>
      </c>
    </row>
    <row r="273" spans="1:38" s="5" customFormat="1">
      <c r="A273" s="194">
        <v>264</v>
      </c>
      <c r="B273" s="102" t="s">
        <v>5690</v>
      </c>
      <c r="C273" s="102" t="s">
        <v>5282</v>
      </c>
      <c r="D273" s="194" t="s">
        <v>5691</v>
      </c>
      <c r="E273" s="1116" t="s">
        <v>527</v>
      </c>
      <c r="F273" s="213" t="s">
        <v>990</v>
      </c>
      <c r="G273" s="1273">
        <v>4</v>
      </c>
      <c r="H273" s="213">
        <v>1.9</v>
      </c>
      <c r="I273" s="102">
        <v>1</v>
      </c>
      <c r="J273" s="194">
        <v>158080</v>
      </c>
      <c r="K273" s="194">
        <v>0</v>
      </c>
      <c r="L273" s="194"/>
      <c r="M273" s="213">
        <f t="shared" si="29"/>
        <v>158080</v>
      </c>
      <c r="N273" s="213">
        <v>1.84</v>
      </c>
      <c r="O273" s="102">
        <v>1</v>
      </c>
      <c r="P273" s="194">
        <v>153088</v>
      </c>
      <c r="Q273" s="194">
        <v>0</v>
      </c>
      <c r="R273" s="194"/>
      <c r="S273" s="213">
        <f t="shared" si="30"/>
        <v>153088</v>
      </c>
      <c r="T273" s="213">
        <f t="shared" si="28"/>
        <v>0</v>
      </c>
      <c r="U273" s="213">
        <f t="shared" si="28"/>
        <v>4992</v>
      </c>
      <c r="V273" s="213">
        <f t="shared" si="28"/>
        <v>0</v>
      </c>
      <c r="W273" s="213">
        <f t="shared" si="28"/>
        <v>0</v>
      </c>
      <c r="X273" s="213">
        <f t="shared" si="31"/>
        <v>4992</v>
      </c>
      <c r="Y273" s="1273">
        <v>5</v>
      </c>
      <c r="Z273" s="213">
        <v>1.9</v>
      </c>
      <c r="AA273" s="102">
        <v>1</v>
      </c>
      <c r="AB273" s="194">
        <v>158080</v>
      </c>
      <c r="AC273" s="194">
        <v>0</v>
      </c>
      <c r="AD273" s="194"/>
      <c r="AE273" s="213">
        <f t="shared" si="32"/>
        <v>158080</v>
      </c>
      <c r="AF273" s="1273">
        <v>6</v>
      </c>
      <c r="AG273" s="213">
        <v>1.96</v>
      </c>
      <c r="AH273" s="102">
        <v>1</v>
      </c>
      <c r="AI273" s="194">
        <v>163072</v>
      </c>
      <c r="AJ273" s="194">
        <v>0</v>
      </c>
      <c r="AK273" s="194"/>
      <c r="AL273" s="213">
        <f t="shared" si="33"/>
        <v>163072</v>
      </c>
    </row>
    <row r="274" spans="1:38" s="5" customFormat="1">
      <c r="A274" s="194">
        <v>265</v>
      </c>
      <c r="B274" s="102" t="s">
        <v>8354</v>
      </c>
      <c r="C274" s="102" t="s">
        <v>5282</v>
      </c>
      <c r="D274" s="194" t="s">
        <v>6974</v>
      </c>
      <c r="E274" s="1116" t="s">
        <v>527</v>
      </c>
      <c r="F274" s="213" t="s">
        <v>990</v>
      </c>
      <c r="G274" s="1273">
        <v>2</v>
      </c>
      <c r="H274" s="213">
        <v>1.79</v>
      </c>
      <c r="I274" s="102">
        <v>1</v>
      </c>
      <c r="J274" s="194">
        <v>148928</v>
      </c>
      <c r="K274" s="194">
        <v>0</v>
      </c>
      <c r="L274" s="194"/>
      <c r="M274" s="213">
        <f t="shared" si="29"/>
        <v>148928</v>
      </c>
      <c r="N274" s="213">
        <v>1.73</v>
      </c>
      <c r="O274" s="102">
        <v>1</v>
      </c>
      <c r="P274" s="194">
        <v>143936</v>
      </c>
      <c r="Q274" s="194">
        <v>0</v>
      </c>
      <c r="R274" s="194"/>
      <c r="S274" s="213">
        <f t="shared" si="30"/>
        <v>143936</v>
      </c>
      <c r="T274" s="213">
        <f t="shared" si="28"/>
        <v>0</v>
      </c>
      <c r="U274" s="213">
        <f t="shared" si="28"/>
        <v>4992</v>
      </c>
      <c r="V274" s="213">
        <f t="shared" si="28"/>
        <v>0</v>
      </c>
      <c r="W274" s="213">
        <f t="shared" si="28"/>
        <v>0</v>
      </c>
      <c r="X274" s="213">
        <f t="shared" si="31"/>
        <v>4992</v>
      </c>
      <c r="Y274" s="1273">
        <v>3</v>
      </c>
      <c r="Z274" s="213">
        <v>1.84</v>
      </c>
      <c r="AA274" s="102">
        <v>1</v>
      </c>
      <c r="AB274" s="194">
        <v>153088</v>
      </c>
      <c r="AC274" s="194">
        <v>0</v>
      </c>
      <c r="AD274" s="194"/>
      <c r="AE274" s="213">
        <f t="shared" si="32"/>
        <v>153088</v>
      </c>
      <c r="AF274" s="1273">
        <v>4</v>
      </c>
      <c r="AG274" s="213">
        <v>1.9</v>
      </c>
      <c r="AH274" s="102">
        <v>1</v>
      </c>
      <c r="AI274" s="194">
        <v>158080</v>
      </c>
      <c r="AJ274" s="194">
        <v>0</v>
      </c>
      <c r="AK274" s="194"/>
      <c r="AL274" s="213">
        <f t="shared" si="33"/>
        <v>158080</v>
      </c>
    </row>
    <row r="275" spans="1:38" s="5" customFormat="1">
      <c r="A275" s="194">
        <v>266</v>
      </c>
      <c r="B275" s="102" t="s">
        <v>6988</v>
      </c>
      <c r="C275" s="102" t="s">
        <v>5283</v>
      </c>
      <c r="D275" s="194" t="s">
        <v>5693</v>
      </c>
      <c r="E275" s="1116" t="s">
        <v>527</v>
      </c>
      <c r="F275" s="213" t="s">
        <v>990</v>
      </c>
      <c r="G275" s="1273">
        <v>7</v>
      </c>
      <c r="H275" s="213">
        <v>1.96</v>
      </c>
      <c r="I275" s="102">
        <v>1</v>
      </c>
      <c r="J275" s="194">
        <v>163072</v>
      </c>
      <c r="K275" s="194">
        <v>0</v>
      </c>
      <c r="L275" s="194"/>
      <c r="M275" s="213">
        <f t="shared" si="29"/>
        <v>163072</v>
      </c>
      <c r="N275" s="213">
        <v>1.96</v>
      </c>
      <c r="O275" s="102">
        <v>1</v>
      </c>
      <c r="P275" s="194">
        <v>163072</v>
      </c>
      <c r="Q275" s="194">
        <v>0</v>
      </c>
      <c r="R275" s="194"/>
      <c r="S275" s="213">
        <f t="shared" si="30"/>
        <v>163072</v>
      </c>
      <c r="T275" s="213">
        <f t="shared" si="28"/>
        <v>0</v>
      </c>
      <c r="U275" s="213">
        <f t="shared" si="28"/>
        <v>0</v>
      </c>
      <c r="V275" s="213">
        <f t="shared" si="28"/>
        <v>0</v>
      </c>
      <c r="W275" s="213">
        <f t="shared" si="28"/>
        <v>0</v>
      </c>
      <c r="X275" s="213">
        <f t="shared" si="31"/>
        <v>0</v>
      </c>
      <c r="Y275" s="1273">
        <v>8</v>
      </c>
      <c r="Z275" s="213">
        <v>2.02</v>
      </c>
      <c r="AA275" s="102">
        <v>1</v>
      </c>
      <c r="AB275" s="194">
        <v>168064</v>
      </c>
      <c r="AC275" s="194">
        <v>0</v>
      </c>
      <c r="AD275" s="194"/>
      <c r="AE275" s="213">
        <f t="shared" si="32"/>
        <v>168064</v>
      </c>
      <c r="AF275" s="1273">
        <v>9</v>
      </c>
      <c r="AG275" s="213">
        <v>2.02</v>
      </c>
      <c r="AH275" s="102">
        <v>1</v>
      </c>
      <c r="AI275" s="194">
        <v>168064</v>
      </c>
      <c r="AJ275" s="194">
        <v>0</v>
      </c>
      <c r="AK275" s="194"/>
      <c r="AL275" s="213">
        <f t="shared" si="33"/>
        <v>168064</v>
      </c>
    </row>
    <row r="276" spans="1:38" s="5" customFormat="1">
      <c r="A276" s="194">
        <v>267</v>
      </c>
      <c r="B276" s="102" t="s">
        <v>6989</v>
      </c>
      <c r="C276" s="102" t="s">
        <v>5283</v>
      </c>
      <c r="D276" s="194" t="s">
        <v>5652</v>
      </c>
      <c r="E276" s="1116" t="s">
        <v>527</v>
      </c>
      <c r="F276" s="213" t="s">
        <v>990</v>
      </c>
      <c r="G276" s="1273">
        <v>3</v>
      </c>
      <c r="H276" s="213">
        <v>1.84</v>
      </c>
      <c r="I276" s="102">
        <v>1</v>
      </c>
      <c r="J276" s="194">
        <v>153088</v>
      </c>
      <c r="K276" s="194">
        <v>0</v>
      </c>
      <c r="L276" s="194"/>
      <c r="M276" s="213">
        <f t="shared" si="29"/>
        <v>153088</v>
      </c>
      <c r="N276" s="213">
        <v>1.79</v>
      </c>
      <c r="O276" s="102">
        <v>1</v>
      </c>
      <c r="P276" s="194">
        <v>148928</v>
      </c>
      <c r="Q276" s="194">
        <v>0</v>
      </c>
      <c r="R276" s="194"/>
      <c r="S276" s="213">
        <f t="shared" si="30"/>
        <v>148928</v>
      </c>
      <c r="T276" s="213">
        <f t="shared" si="28"/>
        <v>0</v>
      </c>
      <c r="U276" s="213">
        <f t="shared" si="28"/>
        <v>4160</v>
      </c>
      <c r="V276" s="213">
        <f t="shared" si="28"/>
        <v>0</v>
      </c>
      <c r="W276" s="213">
        <f t="shared" si="28"/>
        <v>0</v>
      </c>
      <c r="X276" s="213">
        <f t="shared" si="31"/>
        <v>4160</v>
      </c>
      <c r="Y276" s="1273">
        <v>4</v>
      </c>
      <c r="Z276" s="213">
        <v>1.9</v>
      </c>
      <c r="AA276" s="102">
        <v>1</v>
      </c>
      <c r="AB276" s="194">
        <v>158080</v>
      </c>
      <c r="AC276" s="194">
        <v>0</v>
      </c>
      <c r="AD276" s="194"/>
      <c r="AE276" s="213">
        <f t="shared" si="32"/>
        <v>158080</v>
      </c>
      <c r="AF276" s="1273">
        <v>5</v>
      </c>
      <c r="AG276" s="213">
        <v>1.9</v>
      </c>
      <c r="AH276" s="102">
        <v>1</v>
      </c>
      <c r="AI276" s="194">
        <v>158080</v>
      </c>
      <c r="AJ276" s="194">
        <v>0</v>
      </c>
      <c r="AK276" s="194"/>
      <c r="AL276" s="213">
        <f t="shared" si="33"/>
        <v>158080</v>
      </c>
    </row>
    <row r="277" spans="1:38" s="5" customFormat="1">
      <c r="A277" s="194">
        <v>268</v>
      </c>
      <c r="B277" s="102" t="s">
        <v>4469</v>
      </c>
      <c r="C277" s="102" t="s">
        <v>5283</v>
      </c>
      <c r="D277" s="194" t="s">
        <v>5694</v>
      </c>
      <c r="E277" s="1116" t="s">
        <v>527</v>
      </c>
      <c r="F277" s="213" t="s">
        <v>990</v>
      </c>
      <c r="G277" s="1273">
        <v>11</v>
      </c>
      <c r="H277" s="213">
        <v>2.08</v>
      </c>
      <c r="I277" s="102">
        <v>1</v>
      </c>
      <c r="J277" s="194">
        <v>173056</v>
      </c>
      <c r="K277" s="194">
        <v>0</v>
      </c>
      <c r="L277" s="194"/>
      <c r="M277" s="213">
        <f t="shared" si="29"/>
        <v>173056</v>
      </c>
      <c r="N277" s="213">
        <v>2.08</v>
      </c>
      <c r="O277" s="102">
        <v>1</v>
      </c>
      <c r="P277" s="194">
        <v>173056</v>
      </c>
      <c r="Q277" s="194">
        <v>0</v>
      </c>
      <c r="R277" s="194"/>
      <c r="S277" s="213">
        <f t="shared" si="30"/>
        <v>173056</v>
      </c>
      <c r="T277" s="213">
        <f t="shared" si="28"/>
        <v>0</v>
      </c>
      <c r="U277" s="213">
        <f t="shared" si="28"/>
        <v>0</v>
      </c>
      <c r="V277" s="213">
        <f t="shared" si="28"/>
        <v>0</v>
      </c>
      <c r="W277" s="213">
        <f t="shared" si="28"/>
        <v>0</v>
      </c>
      <c r="X277" s="213">
        <f t="shared" si="31"/>
        <v>0</v>
      </c>
      <c r="Y277" s="1273">
        <v>12</v>
      </c>
      <c r="Z277" s="213">
        <v>2.08</v>
      </c>
      <c r="AA277" s="102">
        <v>1</v>
      </c>
      <c r="AB277" s="194">
        <v>173056</v>
      </c>
      <c r="AC277" s="194">
        <v>0</v>
      </c>
      <c r="AD277" s="194"/>
      <c r="AE277" s="213">
        <f t="shared" si="32"/>
        <v>173056</v>
      </c>
      <c r="AF277" s="1273">
        <v>13</v>
      </c>
      <c r="AG277" s="213">
        <v>2.14</v>
      </c>
      <c r="AH277" s="102">
        <v>1</v>
      </c>
      <c r="AI277" s="194">
        <v>178048</v>
      </c>
      <c r="AJ277" s="194">
        <v>0</v>
      </c>
      <c r="AK277" s="194"/>
      <c r="AL277" s="213">
        <f t="shared" si="33"/>
        <v>178048</v>
      </c>
    </row>
    <row r="278" spans="1:38" s="5" customFormat="1">
      <c r="A278" s="194">
        <v>269</v>
      </c>
      <c r="B278" s="102" t="s">
        <v>1624</v>
      </c>
      <c r="C278" s="102" t="s">
        <v>5283</v>
      </c>
      <c r="D278" s="194" t="s">
        <v>5633</v>
      </c>
      <c r="E278" s="1116" t="s">
        <v>527</v>
      </c>
      <c r="F278" s="213" t="s">
        <v>990</v>
      </c>
      <c r="G278" s="1273">
        <v>7</v>
      </c>
      <c r="H278" s="213">
        <v>1.96</v>
      </c>
      <c r="I278" s="102">
        <v>1</v>
      </c>
      <c r="J278" s="194">
        <v>163072</v>
      </c>
      <c r="K278" s="194">
        <v>0</v>
      </c>
      <c r="L278" s="194"/>
      <c r="M278" s="213">
        <f t="shared" si="29"/>
        <v>163072</v>
      </c>
      <c r="N278" s="213">
        <v>1.96</v>
      </c>
      <c r="O278" s="102">
        <v>1</v>
      </c>
      <c r="P278" s="194">
        <v>163072</v>
      </c>
      <c r="Q278" s="194">
        <v>0</v>
      </c>
      <c r="R278" s="194"/>
      <c r="S278" s="213">
        <f t="shared" si="30"/>
        <v>163072</v>
      </c>
      <c r="T278" s="213">
        <f t="shared" si="28"/>
        <v>0</v>
      </c>
      <c r="U278" s="213">
        <f t="shared" si="28"/>
        <v>0</v>
      </c>
      <c r="V278" s="213">
        <f t="shared" si="28"/>
        <v>0</v>
      </c>
      <c r="W278" s="213">
        <f t="shared" si="28"/>
        <v>0</v>
      </c>
      <c r="X278" s="213">
        <f t="shared" si="31"/>
        <v>0</v>
      </c>
      <c r="Y278" s="1273">
        <v>8</v>
      </c>
      <c r="Z278" s="213">
        <v>2.02</v>
      </c>
      <c r="AA278" s="102">
        <v>1</v>
      </c>
      <c r="AB278" s="194">
        <v>168064</v>
      </c>
      <c r="AC278" s="194">
        <v>0</v>
      </c>
      <c r="AD278" s="194"/>
      <c r="AE278" s="213">
        <f t="shared" si="32"/>
        <v>168064</v>
      </c>
      <c r="AF278" s="1273">
        <v>9</v>
      </c>
      <c r="AG278" s="213">
        <v>2.02</v>
      </c>
      <c r="AH278" s="102">
        <v>1</v>
      </c>
      <c r="AI278" s="194">
        <v>168064</v>
      </c>
      <c r="AJ278" s="194">
        <v>0</v>
      </c>
      <c r="AK278" s="194"/>
      <c r="AL278" s="213">
        <f t="shared" si="33"/>
        <v>168064</v>
      </c>
    </row>
    <row r="279" spans="1:38" s="5" customFormat="1">
      <c r="A279" s="194">
        <v>270</v>
      </c>
      <c r="B279" s="102" t="s">
        <v>5695</v>
      </c>
      <c r="C279" s="102" t="s">
        <v>5283</v>
      </c>
      <c r="D279" s="194" t="s">
        <v>5216</v>
      </c>
      <c r="E279" s="1116" t="s">
        <v>527</v>
      </c>
      <c r="F279" s="213" t="s">
        <v>990</v>
      </c>
      <c r="G279" s="1273">
        <v>4</v>
      </c>
      <c r="H279" s="213">
        <v>1.9</v>
      </c>
      <c r="I279" s="102">
        <v>1</v>
      </c>
      <c r="J279" s="194">
        <v>158080</v>
      </c>
      <c r="K279" s="194">
        <v>0</v>
      </c>
      <c r="L279" s="194"/>
      <c r="M279" s="213">
        <f t="shared" si="29"/>
        <v>158080</v>
      </c>
      <c r="N279" s="213">
        <v>1.84</v>
      </c>
      <c r="O279" s="102">
        <v>1</v>
      </c>
      <c r="P279" s="194">
        <v>153088</v>
      </c>
      <c r="Q279" s="194">
        <v>0</v>
      </c>
      <c r="R279" s="194"/>
      <c r="S279" s="213">
        <f t="shared" si="30"/>
        <v>153088</v>
      </c>
      <c r="T279" s="213">
        <f t="shared" si="28"/>
        <v>0</v>
      </c>
      <c r="U279" s="213">
        <f t="shared" si="28"/>
        <v>4992</v>
      </c>
      <c r="V279" s="213">
        <f t="shared" si="28"/>
        <v>0</v>
      </c>
      <c r="W279" s="213">
        <f t="shared" si="28"/>
        <v>0</v>
      </c>
      <c r="X279" s="213">
        <f t="shared" si="31"/>
        <v>4992</v>
      </c>
      <c r="Y279" s="1273">
        <v>5</v>
      </c>
      <c r="Z279" s="213">
        <v>1.9</v>
      </c>
      <c r="AA279" s="102">
        <v>1</v>
      </c>
      <c r="AB279" s="194">
        <v>158080</v>
      </c>
      <c r="AC279" s="194">
        <v>0</v>
      </c>
      <c r="AD279" s="194"/>
      <c r="AE279" s="213">
        <f t="shared" si="32"/>
        <v>158080</v>
      </c>
      <c r="AF279" s="1273">
        <v>6</v>
      </c>
      <c r="AG279" s="213">
        <v>1.96</v>
      </c>
      <c r="AH279" s="102">
        <v>1</v>
      </c>
      <c r="AI279" s="194">
        <v>163072</v>
      </c>
      <c r="AJ279" s="194">
        <v>0</v>
      </c>
      <c r="AK279" s="194"/>
      <c r="AL279" s="213">
        <f t="shared" si="33"/>
        <v>163072</v>
      </c>
    </row>
    <row r="280" spans="1:38" s="5" customFormat="1">
      <c r="A280" s="194">
        <v>271</v>
      </c>
      <c r="B280" s="102" t="s">
        <v>8355</v>
      </c>
      <c r="C280" s="102" t="s">
        <v>5283</v>
      </c>
      <c r="D280" s="194" t="s">
        <v>5643</v>
      </c>
      <c r="E280" s="1116" t="s">
        <v>527</v>
      </c>
      <c r="F280" s="213" t="s">
        <v>990</v>
      </c>
      <c r="G280" s="1273">
        <v>2</v>
      </c>
      <c r="H280" s="213">
        <v>1.79</v>
      </c>
      <c r="I280" s="102">
        <v>1</v>
      </c>
      <c r="J280" s="194">
        <v>148928</v>
      </c>
      <c r="K280" s="194">
        <v>0</v>
      </c>
      <c r="L280" s="194"/>
      <c r="M280" s="213">
        <f t="shared" si="29"/>
        <v>148928</v>
      </c>
      <c r="N280" s="213">
        <v>1.73</v>
      </c>
      <c r="O280" s="102">
        <v>1</v>
      </c>
      <c r="P280" s="194">
        <v>143936</v>
      </c>
      <c r="Q280" s="194">
        <v>0</v>
      </c>
      <c r="R280" s="194"/>
      <c r="S280" s="213">
        <f t="shared" si="30"/>
        <v>143936</v>
      </c>
      <c r="T280" s="213">
        <f t="shared" si="28"/>
        <v>0</v>
      </c>
      <c r="U280" s="213">
        <f t="shared" si="28"/>
        <v>4992</v>
      </c>
      <c r="V280" s="213">
        <f t="shared" si="28"/>
        <v>0</v>
      </c>
      <c r="W280" s="213">
        <f t="shared" si="28"/>
        <v>0</v>
      </c>
      <c r="X280" s="213">
        <f t="shared" si="31"/>
        <v>4992</v>
      </c>
      <c r="Y280" s="1273">
        <v>3</v>
      </c>
      <c r="Z280" s="213">
        <v>1.84</v>
      </c>
      <c r="AA280" s="102">
        <v>1</v>
      </c>
      <c r="AB280" s="194">
        <v>153088</v>
      </c>
      <c r="AC280" s="194">
        <v>0</v>
      </c>
      <c r="AD280" s="194"/>
      <c r="AE280" s="213">
        <f t="shared" si="32"/>
        <v>153088</v>
      </c>
      <c r="AF280" s="1273">
        <v>4</v>
      </c>
      <c r="AG280" s="213">
        <v>1.9</v>
      </c>
      <c r="AH280" s="102">
        <v>1</v>
      </c>
      <c r="AI280" s="194">
        <v>158080</v>
      </c>
      <c r="AJ280" s="194">
        <v>0</v>
      </c>
      <c r="AK280" s="194"/>
      <c r="AL280" s="213">
        <f t="shared" si="33"/>
        <v>158080</v>
      </c>
    </row>
    <row r="281" spans="1:38" s="5" customFormat="1">
      <c r="A281" s="194">
        <v>272</v>
      </c>
      <c r="B281" s="102" t="s">
        <v>8356</v>
      </c>
      <c r="C281" s="102" t="s">
        <v>5282</v>
      </c>
      <c r="D281" s="194" t="s">
        <v>5652</v>
      </c>
      <c r="E281" s="1116" t="s">
        <v>527</v>
      </c>
      <c r="F281" s="213" t="s">
        <v>990</v>
      </c>
      <c r="G281" s="1273">
        <v>2</v>
      </c>
      <c r="H281" s="213">
        <v>1.79</v>
      </c>
      <c r="I281" s="102">
        <v>1</v>
      </c>
      <c r="J281" s="194">
        <v>148928</v>
      </c>
      <c r="K281" s="194">
        <v>0</v>
      </c>
      <c r="L281" s="194"/>
      <c r="M281" s="213">
        <f t="shared" si="29"/>
        <v>148928</v>
      </c>
      <c r="N281" s="213">
        <v>1.73</v>
      </c>
      <c r="O281" s="102">
        <v>1</v>
      </c>
      <c r="P281" s="194">
        <v>143936</v>
      </c>
      <c r="Q281" s="194">
        <v>0</v>
      </c>
      <c r="R281" s="194"/>
      <c r="S281" s="213">
        <f t="shared" si="30"/>
        <v>143936</v>
      </c>
      <c r="T281" s="213">
        <f t="shared" si="28"/>
        <v>0</v>
      </c>
      <c r="U281" s="213">
        <f t="shared" si="28"/>
        <v>4992</v>
      </c>
      <c r="V281" s="213">
        <f t="shared" si="28"/>
        <v>0</v>
      </c>
      <c r="W281" s="213">
        <f t="shared" si="28"/>
        <v>0</v>
      </c>
      <c r="X281" s="213">
        <f t="shared" si="31"/>
        <v>4992</v>
      </c>
      <c r="Y281" s="1273">
        <v>3</v>
      </c>
      <c r="Z281" s="213">
        <v>1.84</v>
      </c>
      <c r="AA281" s="102">
        <v>1</v>
      </c>
      <c r="AB281" s="194">
        <v>153088</v>
      </c>
      <c r="AC281" s="194">
        <v>0</v>
      </c>
      <c r="AD281" s="194"/>
      <c r="AE281" s="213">
        <f t="shared" si="32"/>
        <v>153088</v>
      </c>
      <c r="AF281" s="1273">
        <v>4</v>
      </c>
      <c r="AG281" s="213">
        <v>1.9</v>
      </c>
      <c r="AH281" s="102">
        <v>1</v>
      </c>
      <c r="AI281" s="194">
        <v>158080</v>
      </c>
      <c r="AJ281" s="194">
        <v>0</v>
      </c>
      <c r="AK281" s="194"/>
      <c r="AL281" s="213">
        <f t="shared" si="33"/>
        <v>158080</v>
      </c>
    </row>
    <row r="282" spans="1:38" s="5" customFormat="1">
      <c r="A282" s="194">
        <v>273</v>
      </c>
      <c r="B282" s="102" t="s">
        <v>8357</v>
      </c>
      <c r="C282" s="102" t="s">
        <v>5283</v>
      </c>
      <c r="D282" s="194" t="s">
        <v>5691</v>
      </c>
      <c r="E282" s="1116" t="s">
        <v>527</v>
      </c>
      <c r="F282" s="213" t="s">
        <v>990</v>
      </c>
      <c r="G282" s="1273">
        <v>2</v>
      </c>
      <c r="H282" s="213">
        <v>1.79</v>
      </c>
      <c r="I282" s="102">
        <v>1</v>
      </c>
      <c r="J282" s="194">
        <v>148928</v>
      </c>
      <c r="K282" s="194">
        <v>0</v>
      </c>
      <c r="L282" s="194"/>
      <c r="M282" s="213">
        <f t="shared" si="29"/>
        <v>148928</v>
      </c>
      <c r="N282" s="213">
        <v>1.73</v>
      </c>
      <c r="O282" s="102">
        <v>1</v>
      </c>
      <c r="P282" s="194">
        <v>143936</v>
      </c>
      <c r="Q282" s="194">
        <v>0</v>
      </c>
      <c r="R282" s="194"/>
      <c r="S282" s="213">
        <f t="shared" si="30"/>
        <v>143936</v>
      </c>
      <c r="T282" s="213">
        <f t="shared" si="28"/>
        <v>0</v>
      </c>
      <c r="U282" s="213">
        <f t="shared" si="28"/>
        <v>4992</v>
      </c>
      <c r="V282" s="213">
        <f t="shared" si="28"/>
        <v>0</v>
      </c>
      <c r="W282" s="213">
        <f t="shared" si="28"/>
        <v>0</v>
      </c>
      <c r="X282" s="213">
        <f t="shared" si="31"/>
        <v>4992</v>
      </c>
      <c r="Y282" s="1273">
        <v>3</v>
      </c>
      <c r="Z282" s="213">
        <v>1.84</v>
      </c>
      <c r="AA282" s="102">
        <v>1</v>
      </c>
      <c r="AB282" s="194">
        <v>153088</v>
      </c>
      <c r="AC282" s="194">
        <v>0</v>
      </c>
      <c r="AD282" s="194"/>
      <c r="AE282" s="213">
        <f t="shared" si="32"/>
        <v>153088</v>
      </c>
      <c r="AF282" s="1273">
        <v>4</v>
      </c>
      <c r="AG282" s="213">
        <v>1.9</v>
      </c>
      <c r="AH282" s="102">
        <v>1</v>
      </c>
      <c r="AI282" s="194">
        <v>158080</v>
      </c>
      <c r="AJ282" s="194">
        <v>0</v>
      </c>
      <c r="AK282" s="194"/>
      <c r="AL282" s="213">
        <f t="shared" si="33"/>
        <v>158080</v>
      </c>
    </row>
    <row r="283" spans="1:38" s="5" customFormat="1">
      <c r="A283" s="194">
        <v>274</v>
      </c>
      <c r="B283" s="102" t="s">
        <v>759</v>
      </c>
      <c r="C283" s="102"/>
      <c r="D283" s="194"/>
      <c r="E283" s="1116" t="s">
        <v>527</v>
      </c>
      <c r="F283" s="213" t="s">
        <v>990</v>
      </c>
      <c r="G283" s="1273">
        <v>7</v>
      </c>
      <c r="H283" s="213">
        <v>1.96</v>
      </c>
      <c r="I283" s="102">
        <v>1</v>
      </c>
      <c r="J283" s="194">
        <v>163072</v>
      </c>
      <c r="K283" s="194">
        <v>0</v>
      </c>
      <c r="L283" s="194"/>
      <c r="M283" s="213">
        <f t="shared" si="29"/>
        <v>163072</v>
      </c>
      <c r="N283" s="213">
        <v>1.96</v>
      </c>
      <c r="O283" s="102">
        <v>1</v>
      </c>
      <c r="P283" s="194">
        <v>163072</v>
      </c>
      <c r="Q283" s="194">
        <v>0</v>
      </c>
      <c r="R283" s="194"/>
      <c r="S283" s="213">
        <f t="shared" si="30"/>
        <v>163072</v>
      </c>
      <c r="T283" s="213">
        <f t="shared" si="28"/>
        <v>0</v>
      </c>
      <c r="U283" s="213">
        <f t="shared" si="28"/>
        <v>0</v>
      </c>
      <c r="V283" s="213">
        <f t="shared" si="28"/>
        <v>0</v>
      </c>
      <c r="W283" s="213">
        <f t="shared" si="28"/>
        <v>0</v>
      </c>
      <c r="X283" s="213">
        <f t="shared" si="31"/>
        <v>0</v>
      </c>
      <c r="Y283" s="1273">
        <v>8</v>
      </c>
      <c r="Z283" s="213">
        <v>2.02</v>
      </c>
      <c r="AA283" s="102">
        <v>1</v>
      </c>
      <c r="AB283" s="194">
        <v>168064</v>
      </c>
      <c r="AC283" s="194">
        <v>0</v>
      </c>
      <c r="AD283" s="194"/>
      <c r="AE283" s="213">
        <f t="shared" si="32"/>
        <v>168064</v>
      </c>
      <c r="AF283" s="1273">
        <v>9</v>
      </c>
      <c r="AG283" s="213">
        <v>2.02</v>
      </c>
      <c r="AH283" s="102">
        <v>1</v>
      </c>
      <c r="AI283" s="194">
        <v>168064</v>
      </c>
      <c r="AJ283" s="194">
        <v>0</v>
      </c>
      <c r="AK283" s="194"/>
      <c r="AL283" s="213">
        <f t="shared" si="33"/>
        <v>168064</v>
      </c>
    </row>
    <row r="284" spans="1:38" s="5" customFormat="1">
      <c r="A284" s="194">
        <v>275</v>
      </c>
      <c r="B284" s="102" t="s">
        <v>759</v>
      </c>
      <c r="C284" s="102"/>
      <c r="D284" s="194"/>
      <c r="E284" s="1116" t="s">
        <v>527</v>
      </c>
      <c r="F284" s="213" t="s">
        <v>990</v>
      </c>
      <c r="G284" s="1273">
        <v>7</v>
      </c>
      <c r="H284" s="213">
        <v>1.96</v>
      </c>
      <c r="I284" s="102">
        <v>1</v>
      </c>
      <c r="J284" s="194">
        <v>163072</v>
      </c>
      <c r="K284" s="194">
        <v>0</v>
      </c>
      <c r="L284" s="194"/>
      <c r="M284" s="213">
        <f t="shared" si="29"/>
        <v>163072</v>
      </c>
      <c r="N284" s="213">
        <v>1.96</v>
      </c>
      <c r="O284" s="102">
        <v>1</v>
      </c>
      <c r="P284" s="194">
        <v>163072</v>
      </c>
      <c r="Q284" s="194">
        <v>0</v>
      </c>
      <c r="R284" s="194"/>
      <c r="S284" s="213">
        <f t="shared" si="30"/>
        <v>163072</v>
      </c>
      <c r="T284" s="213">
        <f t="shared" si="28"/>
        <v>0</v>
      </c>
      <c r="U284" s="213">
        <f t="shared" si="28"/>
        <v>0</v>
      </c>
      <c r="V284" s="213">
        <f t="shared" si="28"/>
        <v>0</v>
      </c>
      <c r="W284" s="213">
        <f t="shared" si="28"/>
        <v>0</v>
      </c>
      <c r="X284" s="213">
        <f t="shared" si="31"/>
        <v>0</v>
      </c>
      <c r="Y284" s="1273">
        <v>8</v>
      </c>
      <c r="Z284" s="213">
        <v>2.02</v>
      </c>
      <c r="AA284" s="102">
        <v>1</v>
      </c>
      <c r="AB284" s="194">
        <v>168064</v>
      </c>
      <c r="AC284" s="194">
        <v>0</v>
      </c>
      <c r="AD284" s="194"/>
      <c r="AE284" s="213">
        <f t="shared" si="32"/>
        <v>168064</v>
      </c>
      <c r="AF284" s="1273">
        <v>9</v>
      </c>
      <c r="AG284" s="213">
        <v>2.02</v>
      </c>
      <c r="AH284" s="102">
        <v>1</v>
      </c>
      <c r="AI284" s="194">
        <v>168064</v>
      </c>
      <c r="AJ284" s="194">
        <v>0</v>
      </c>
      <c r="AK284" s="194"/>
      <c r="AL284" s="213">
        <f t="shared" si="33"/>
        <v>168064</v>
      </c>
    </row>
    <row r="285" spans="1:38" s="5" customFormat="1">
      <c r="A285" s="194">
        <v>276</v>
      </c>
      <c r="B285" s="102" t="s">
        <v>759</v>
      </c>
      <c r="C285" s="102"/>
      <c r="D285" s="194"/>
      <c r="E285" s="1116" t="s">
        <v>527</v>
      </c>
      <c r="F285" s="213" t="s">
        <v>990</v>
      </c>
      <c r="G285" s="1273">
        <v>7</v>
      </c>
      <c r="H285" s="213">
        <v>1.96</v>
      </c>
      <c r="I285" s="102">
        <v>1</v>
      </c>
      <c r="J285" s="194">
        <v>163072</v>
      </c>
      <c r="K285" s="194">
        <v>0</v>
      </c>
      <c r="L285" s="194"/>
      <c r="M285" s="213">
        <f t="shared" si="29"/>
        <v>163072</v>
      </c>
      <c r="N285" s="213">
        <v>1.96</v>
      </c>
      <c r="O285" s="102">
        <v>1</v>
      </c>
      <c r="P285" s="194">
        <v>163072</v>
      </c>
      <c r="Q285" s="194">
        <v>0</v>
      </c>
      <c r="R285" s="194"/>
      <c r="S285" s="213">
        <f t="shared" si="30"/>
        <v>163072</v>
      </c>
      <c r="T285" s="213">
        <f t="shared" si="28"/>
        <v>0</v>
      </c>
      <c r="U285" s="213">
        <f t="shared" si="28"/>
        <v>0</v>
      </c>
      <c r="V285" s="213">
        <f t="shared" si="28"/>
        <v>0</v>
      </c>
      <c r="W285" s="213">
        <f t="shared" si="28"/>
        <v>0</v>
      </c>
      <c r="X285" s="213">
        <f t="shared" si="31"/>
        <v>0</v>
      </c>
      <c r="Y285" s="1273">
        <v>8</v>
      </c>
      <c r="Z285" s="213">
        <v>2.02</v>
      </c>
      <c r="AA285" s="102">
        <v>1</v>
      </c>
      <c r="AB285" s="194">
        <v>168064</v>
      </c>
      <c r="AC285" s="194">
        <v>0</v>
      </c>
      <c r="AD285" s="194"/>
      <c r="AE285" s="213">
        <f t="shared" si="32"/>
        <v>168064</v>
      </c>
      <c r="AF285" s="1273">
        <v>9</v>
      </c>
      <c r="AG285" s="213">
        <v>2.02</v>
      </c>
      <c r="AH285" s="102">
        <v>1</v>
      </c>
      <c r="AI285" s="194">
        <v>168064</v>
      </c>
      <c r="AJ285" s="194">
        <v>0</v>
      </c>
      <c r="AK285" s="194"/>
      <c r="AL285" s="213">
        <f t="shared" si="33"/>
        <v>168064</v>
      </c>
    </row>
    <row r="286" spans="1:38" s="5" customFormat="1">
      <c r="A286" s="194">
        <v>277</v>
      </c>
      <c r="B286" s="102" t="s">
        <v>759</v>
      </c>
      <c r="C286" s="102"/>
      <c r="D286" s="194"/>
      <c r="E286" s="1116" t="s">
        <v>527</v>
      </c>
      <c r="F286" s="213" t="s">
        <v>990</v>
      </c>
      <c r="G286" s="1273">
        <v>7</v>
      </c>
      <c r="H286" s="213">
        <v>1.96</v>
      </c>
      <c r="I286" s="102">
        <v>1</v>
      </c>
      <c r="J286" s="194">
        <v>163072</v>
      </c>
      <c r="K286" s="194">
        <v>0</v>
      </c>
      <c r="L286" s="194"/>
      <c r="M286" s="213">
        <f t="shared" si="29"/>
        <v>163072</v>
      </c>
      <c r="N286" s="213">
        <v>1.96</v>
      </c>
      <c r="O286" s="102">
        <v>1</v>
      </c>
      <c r="P286" s="194">
        <v>163072</v>
      </c>
      <c r="Q286" s="194">
        <v>0</v>
      </c>
      <c r="R286" s="194"/>
      <c r="S286" s="213">
        <f t="shared" si="30"/>
        <v>163072</v>
      </c>
      <c r="T286" s="213">
        <f t="shared" si="28"/>
        <v>0</v>
      </c>
      <c r="U286" s="213">
        <f t="shared" si="28"/>
        <v>0</v>
      </c>
      <c r="V286" s="213">
        <f t="shared" si="28"/>
        <v>0</v>
      </c>
      <c r="W286" s="213">
        <f t="shared" si="28"/>
        <v>0</v>
      </c>
      <c r="X286" s="213">
        <f t="shared" si="31"/>
        <v>0</v>
      </c>
      <c r="Y286" s="1273">
        <v>8</v>
      </c>
      <c r="Z286" s="213">
        <v>2.02</v>
      </c>
      <c r="AA286" s="102">
        <v>1</v>
      </c>
      <c r="AB286" s="194">
        <v>168064</v>
      </c>
      <c r="AC286" s="194">
        <v>0</v>
      </c>
      <c r="AD286" s="194"/>
      <c r="AE286" s="213">
        <f t="shared" si="32"/>
        <v>168064</v>
      </c>
      <c r="AF286" s="1273">
        <v>9</v>
      </c>
      <c r="AG286" s="213">
        <v>2.02</v>
      </c>
      <c r="AH286" s="102">
        <v>1</v>
      </c>
      <c r="AI286" s="194">
        <v>168064</v>
      </c>
      <c r="AJ286" s="194">
        <v>0</v>
      </c>
      <c r="AK286" s="194"/>
      <c r="AL286" s="213">
        <f t="shared" si="33"/>
        <v>168064</v>
      </c>
    </row>
    <row r="287" spans="1:38" s="5" customFormat="1">
      <c r="A287" s="194">
        <v>278</v>
      </c>
      <c r="B287" s="102" t="s">
        <v>759</v>
      </c>
      <c r="C287" s="102"/>
      <c r="D287" s="194"/>
      <c r="E287" s="1116" t="s">
        <v>527</v>
      </c>
      <c r="F287" s="213" t="s">
        <v>990</v>
      </c>
      <c r="G287" s="1273">
        <v>7</v>
      </c>
      <c r="H287" s="213">
        <v>1.96</v>
      </c>
      <c r="I287" s="102">
        <v>1</v>
      </c>
      <c r="J287" s="194">
        <v>163072</v>
      </c>
      <c r="K287" s="194">
        <v>0</v>
      </c>
      <c r="L287" s="194"/>
      <c r="M287" s="213">
        <f t="shared" si="29"/>
        <v>163072</v>
      </c>
      <c r="N287" s="213">
        <v>1.96</v>
      </c>
      <c r="O287" s="102">
        <v>1</v>
      </c>
      <c r="P287" s="194">
        <v>163072</v>
      </c>
      <c r="Q287" s="194">
        <v>0</v>
      </c>
      <c r="R287" s="194"/>
      <c r="S287" s="213">
        <f t="shared" si="30"/>
        <v>163072</v>
      </c>
      <c r="T287" s="213">
        <f t="shared" si="28"/>
        <v>0</v>
      </c>
      <c r="U287" s="213">
        <f t="shared" si="28"/>
        <v>0</v>
      </c>
      <c r="V287" s="213">
        <f t="shared" si="28"/>
        <v>0</v>
      </c>
      <c r="W287" s="213">
        <f t="shared" si="28"/>
        <v>0</v>
      </c>
      <c r="X287" s="213">
        <f t="shared" si="31"/>
        <v>0</v>
      </c>
      <c r="Y287" s="1273">
        <v>8</v>
      </c>
      <c r="Z287" s="213">
        <v>2.02</v>
      </c>
      <c r="AA287" s="102">
        <v>1</v>
      </c>
      <c r="AB287" s="194">
        <v>168064</v>
      </c>
      <c r="AC287" s="194">
        <v>0</v>
      </c>
      <c r="AD287" s="194"/>
      <c r="AE287" s="213">
        <f t="shared" si="32"/>
        <v>168064</v>
      </c>
      <c r="AF287" s="1273">
        <v>9</v>
      </c>
      <c r="AG287" s="213">
        <v>2.02</v>
      </c>
      <c r="AH287" s="102">
        <v>1</v>
      </c>
      <c r="AI287" s="194">
        <v>168064</v>
      </c>
      <c r="AJ287" s="194">
        <v>0</v>
      </c>
      <c r="AK287" s="194"/>
      <c r="AL287" s="213">
        <f t="shared" si="33"/>
        <v>168064</v>
      </c>
    </row>
    <row r="288" spans="1:38" s="5" customFormat="1">
      <c r="A288" s="194">
        <v>279</v>
      </c>
      <c r="B288" s="102" t="s">
        <v>759</v>
      </c>
      <c r="C288" s="102"/>
      <c r="D288" s="194"/>
      <c r="E288" s="1116" t="s">
        <v>527</v>
      </c>
      <c r="F288" s="213" t="s">
        <v>990</v>
      </c>
      <c r="G288" s="1273">
        <v>7</v>
      </c>
      <c r="H288" s="213">
        <v>1.96</v>
      </c>
      <c r="I288" s="102">
        <v>1</v>
      </c>
      <c r="J288" s="194">
        <v>163072</v>
      </c>
      <c r="K288" s="194">
        <v>0</v>
      </c>
      <c r="L288" s="194"/>
      <c r="M288" s="213">
        <f t="shared" si="29"/>
        <v>163072</v>
      </c>
      <c r="N288" s="213">
        <v>1.96</v>
      </c>
      <c r="O288" s="102">
        <v>1</v>
      </c>
      <c r="P288" s="194">
        <v>163072</v>
      </c>
      <c r="Q288" s="194">
        <v>0</v>
      </c>
      <c r="R288" s="194"/>
      <c r="S288" s="213">
        <f t="shared" si="30"/>
        <v>163072</v>
      </c>
      <c r="T288" s="213">
        <f t="shared" si="28"/>
        <v>0</v>
      </c>
      <c r="U288" s="213">
        <f t="shared" si="28"/>
        <v>0</v>
      </c>
      <c r="V288" s="213">
        <f t="shared" si="28"/>
        <v>0</v>
      </c>
      <c r="W288" s="213">
        <f t="shared" si="28"/>
        <v>0</v>
      </c>
      <c r="X288" s="213">
        <f t="shared" si="31"/>
        <v>0</v>
      </c>
      <c r="Y288" s="1273">
        <v>8</v>
      </c>
      <c r="Z288" s="213">
        <v>2.02</v>
      </c>
      <c r="AA288" s="102">
        <v>1</v>
      </c>
      <c r="AB288" s="194">
        <v>168064</v>
      </c>
      <c r="AC288" s="194">
        <v>0</v>
      </c>
      <c r="AD288" s="194"/>
      <c r="AE288" s="213">
        <f t="shared" si="32"/>
        <v>168064</v>
      </c>
      <c r="AF288" s="1273">
        <v>9</v>
      </c>
      <c r="AG288" s="213">
        <v>2.02</v>
      </c>
      <c r="AH288" s="102">
        <v>1</v>
      </c>
      <c r="AI288" s="194">
        <v>168064</v>
      </c>
      <c r="AJ288" s="194">
        <v>0</v>
      </c>
      <c r="AK288" s="194"/>
      <c r="AL288" s="213">
        <f t="shared" si="33"/>
        <v>168064</v>
      </c>
    </row>
    <row r="289" spans="1:38" s="5" customFormat="1">
      <c r="A289" s="194">
        <v>280</v>
      </c>
      <c r="B289" s="102" t="s">
        <v>759</v>
      </c>
      <c r="C289" s="102"/>
      <c r="D289" s="194"/>
      <c r="E289" s="1116" t="s">
        <v>527</v>
      </c>
      <c r="F289" s="213" t="s">
        <v>990</v>
      </c>
      <c r="G289" s="1273">
        <v>7</v>
      </c>
      <c r="H289" s="213">
        <v>1.96</v>
      </c>
      <c r="I289" s="102">
        <v>1</v>
      </c>
      <c r="J289" s="194">
        <v>163072</v>
      </c>
      <c r="K289" s="194">
        <v>0</v>
      </c>
      <c r="L289" s="194"/>
      <c r="M289" s="213">
        <f t="shared" si="29"/>
        <v>163072</v>
      </c>
      <c r="N289" s="213">
        <v>1.96</v>
      </c>
      <c r="O289" s="102">
        <v>1</v>
      </c>
      <c r="P289" s="194">
        <v>163072</v>
      </c>
      <c r="Q289" s="194">
        <v>0</v>
      </c>
      <c r="R289" s="194"/>
      <c r="S289" s="213">
        <f t="shared" si="30"/>
        <v>163072</v>
      </c>
      <c r="T289" s="213">
        <f t="shared" si="28"/>
        <v>0</v>
      </c>
      <c r="U289" s="213">
        <f t="shared" si="28"/>
        <v>0</v>
      </c>
      <c r="V289" s="213">
        <f t="shared" si="28"/>
        <v>0</v>
      </c>
      <c r="W289" s="213">
        <f t="shared" si="28"/>
        <v>0</v>
      </c>
      <c r="X289" s="213">
        <f t="shared" si="31"/>
        <v>0</v>
      </c>
      <c r="Y289" s="1273">
        <v>8</v>
      </c>
      <c r="Z289" s="213">
        <v>2.02</v>
      </c>
      <c r="AA289" s="102">
        <v>1</v>
      </c>
      <c r="AB289" s="194">
        <v>168064</v>
      </c>
      <c r="AC289" s="194">
        <v>0</v>
      </c>
      <c r="AD289" s="194"/>
      <c r="AE289" s="213">
        <f t="shared" si="32"/>
        <v>168064</v>
      </c>
      <c r="AF289" s="1273">
        <v>9</v>
      </c>
      <c r="AG289" s="213">
        <v>2.02</v>
      </c>
      <c r="AH289" s="102">
        <v>1</v>
      </c>
      <c r="AI289" s="194">
        <v>168064</v>
      </c>
      <c r="AJ289" s="194">
        <v>0</v>
      </c>
      <c r="AK289" s="194"/>
      <c r="AL289" s="213">
        <f t="shared" si="33"/>
        <v>168064</v>
      </c>
    </row>
    <row r="290" spans="1:38" s="5" customFormat="1">
      <c r="A290" s="194">
        <v>281</v>
      </c>
      <c r="B290" s="102" t="s">
        <v>759</v>
      </c>
      <c r="C290" s="102"/>
      <c r="D290" s="194"/>
      <c r="E290" s="1116" t="s">
        <v>527</v>
      </c>
      <c r="F290" s="213" t="s">
        <v>990</v>
      </c>
      <c r="G290" s="1273">
        <v>7</v>
      </c>
      <c r="H290" s="213">
        <v>1.96</v>
      </c>
      <c r="I290" s="102">
        <v>1</v>
      </c>
      <c r="J290" s="194">
        <v>163072</v>
      </c>
      <c r="K290" s="194">
        <v>0</v>
      </c>
      <c r="L290" s="194"/>
      <c r="M290" s="213">
        <f t="shared" si="29"/>
        <v>163072</v>
      </c>
      <c r="N290" s="213">
        <v>1.96</v>
      </c>
      <c r="O290" s="102">
        <v>1</v>
      </c>
      <c r="P290" s="194">
        <v>163072</v>
      </c>
      <c r="Q290" s="194">
        <v>0</v>
      </c>
      <c r="R290" s="194"/>
      <c r="S290" s="213">
        <f t="shared" si="30"/>
        <v>163072</v>
      </c>
      <c r="T290" s="213">
        <f t="shared" si="28"/>
        <v>0</v>
      </c>
      <c r="U290" s="213">
        <f t="shared" si="28"/>
        <v>0</v>
      </c>
      <c r="V290" s="213">
        <f t="shared" si="28"/>
        <v>0</v>
      </c>
      <c r="W290" s="213">
        <f t="shared" si="28"/>
        <v>0</v>
      </c>
      <c r="X290" s="213">
        <f t="shared" si="31"/>
        <v>0</v>
      </c>
      <c r="Y290" s="1273">
        <v>8</v>
      </c>
      <c r="Z290" s="213">
        <v>2.02</v>
      </c>
      <c r="AA290" s="102">
        <v>1</v>
      </c>
      <c r="AB290" s="194">
        <v>168064</v>
      </c>
      <c r="AC290" s="194">
        <v>0</v>
      </c>
      <c r="AD290" s="194"/>
      <c r="AE290" s="213">
        <f t="shared" si="32"/>
        <v>168064</v>
      </c>
      <c r="AF290" s="1273">
        <v>9</v>
      </c>
      <c r="AG290" s="213">
        <v>2.02</v>
      </c>
      <c r="AH290" s="102">
        <v>1</v>
      </c>
      <c r="AI290" s="194">
        <v>168064</v>
      </c>
      <c r="AJ290" s="194">
        <v>0</v>
      </c>
      <c r="AK290" s="194"/>
      <c r="AL290" s="213">
        <f t="shared" si="33"/>
        <v>168064</v>
      </c>
    </row>
    <row r="291" spans="1:38" s="5" customFormat="1" ht="67.5">
      <c r="A291" s="194">
        <v>282</v>
      </c>
      <c r="B291" s="102" t="s">
        <v>4456</v>
      </c>
      <c r="C291" s="102" t="s">
        <v>5283</v>
      </c>
      <c r="D291" s="194" t="s">
        <v>5645</v>
      </c>
      <c r="E291" s="1116" t="s">
        <v>8358</v>
      </c>
      <c r="F291" s="213" t="s">
        <v>984</v>
      </c>
      <c r="G291" s="1273">
        <v>6</v>
      </c>
      <c r="H291" s="213">
        <v>4.55</v>
      </c>
      <c r="I291" s="102">
        <v>1</v>
      </c>
      <c r="J291" s="194">
        <v>378560</v>
      </c>
      <c r="K291" s="194">
        <v>0</v>
      </c>
      <c r="L291" s="194"/>
      <c r="M291" s="213">
        <f t="shared" si="29"/>
        <v>378560</v>
      </c>
      <c r="N291" s="213">
        <v>4.41</v>
      </c>
      <c r="O291" s="102">
        <v>1</v>
      </c>
      <c r="P291" s="194">
        <v>366912</v>
      </c>
      <c r="Q291" s="194">
        <v>0</v>
      </c>
      <c r="R291" s="194"/>
      <c r="S291" s="213">
        <f t="shared" si="30"/>
        <v>366912</v>
      </c>
      <c r="T291" s="213">
        <f t="shared" si="28"/>
        <v>0</v>
      </c>
      <c r="U291" s="213">
        <f t="shared" si="28"/>
        <v>11648</v>
      </c>
      <c r="V291" s="213">
        <f t="shared" si="28"/>
        <v>0</v>
      </c>
      <c r="W291" s="213">
        <f t="shared" si="28"/>
        <v>0</v>
      </c>
      <c r="X291" s="213">
        <f t="shared" si="31"/>
        <v>11648</v>
      </c>
      <c r="Y291" s="1273">
        <v>7</v>
      </c>
      <c r="Z291" s="213">
        <v>4.55</v>
      </c>
      <c r="AA291" s="102">
        <v>1</v>
      </c>
      <c r="AB291" s="194">
        <v>378560</v>
      </c>
      <c r="AC291" s="194">
        <v>0</v>
      </c>
      <c r="AD291" s="194"/>
      <c r="AE291" s="213">
        <f t="shared" si="32"/>
        <v>378560</v>
      </c>
      <c r="AF291" s="1273">
        <v>8</v>
      </c>
      <c r="AG291" s="213">
        <v>4.7</v>
      </c>
      <c r="AH291" s="102">
        <v>1</v>
      </c>
      <c r="AI291" s="194">
        <v>391040</v>
      </c>
      <c r="AJ291" s="194">
        <v>0</v>
      </c>
      <c r="AK291" s="194"/>
      <c r="AL291" s="213">
        <f t="shared" si="33"/>
        <v>391040</v>
      </c>
    </row>
    <row r="292" spans="1:38" s="5" customFormat="1">
      <c r="A292" s="194">
        <v>283</v>
      </c>
      <c r="B292" s="102" t="s">
        <v>1604</v>
      </c>
      <c r="C292" s="102" t="s">
        <v>5283</v>
      </c>
      <c r="D292" s="194" t="s">
        <v>5655</v>
      </c>
      <c r="E292" s="1116" t="s">
        <v>1600</v>
      </c>
      <c r="F292" s="213" t="s">
        <v>1115</v>
      </c>
      <c r="G292" s="1273">
        <v>5</v>
      </c>
      <c r="H292" s="213">
        <v>3.02</v>
      </c>
      <c r="I292" s="102">
        <v>1</v>
      </c>
      <c r="J292" s="194">
        <v>251264</v>
      </c>
      <c r="K292" s="194">
        <v>0</v>
      </c>
      <c r="L292" s="194"/>
      <c r="M292" s="213">
        <f t="shared" si="29"/>
        <v>251264</v>
      </c>
      <c r="N292" s="213">
        <v>3.02</v>
      </c>
      <c r="O292" s="102">
        <v>1</v>
      </c>
      <c r="P292" s="194">
        <v>251264</v>
      </c>
      <c r="Q292" s="194">
        <v>0</v>
      </c>
      <c r="R292" s="194"/>
      <c r="S292" s="213">
        <f t="shared" si="30"/>
        <v>251264</v>
      </c>
      <c r="T292" s="213">
        <f t="shared" si="28"/>
        <v>0</v>
      </c>
      <c r="U292" s="213">
        <f t="shared" si="28"/>
        <v>0</v>
      </c>
      <c r="V292" s="213">
        <f t="shared" si="28"/>
        <v>0</v>
      </c>
      <c r="W292" s="213">
        <f t="shared" si="28"/>
        <v>0</v>
      </c>
      <c r="X292" s="213">
        <f t="shared" si="31"/>
        <v>0</v>
      </c>
      <c r="Y292" s="1273">
        <v>6</v>
      </c>
      <c r="Z292" s="213">
        <v>3.11</v>
      </c>
      <c r="AA292" s="102">
        <v>1</v>
      </c>
      <c r="AB292" s="194">
        <v>258752</v>
      </c>
      <c r="AC292" s="194">
        <v>0</v>
      </c>
      <c r="AD292" s="194"/>
      <c r="AE292" s="213">
        <f t="shared" si="32"/>
        <v>258752</v>
      </c>
      <c r="AF292" s="1273">
        <v>7</v>
      </c>
      <c r="AG292" s="213">
        <v>3.11</v>
      </c>
      <c r="AH292" s="102">
        <v>1</v>
      </c>
      <c r="AI292" s="194">
        <v>258752</v>
      </c>
      <c r="AJ292" s="194">
        <v>0</v>
      </c>
      <c r="AK292" s="194"/>
      <c r="AL292" s="213">
        <f t="shared" si="33"/>
        <v>258752</v>
      </c>
    </row>
    <row r="293" spans="1:38" s="5" customFormat="1">
      <c r="A293" s="194">
        <v>284</v>
      </c>
      <c r="B293" s="102" t="s">
        <v>1601</v>
      </c>
      <c r="C293" s="102" t="s">
        <v>5283</v>
      </c>
      <c r="D293" s="194" t="s">
        <v>5630</v>
      </c>
      <c r="E293" s="1116" t="s">
        <v>1572</v>
      </c>
      <c r="F293" s="213" t="s">
        <v>6962</v>
      </c>
      <c r="G293" s="1273">
        <v>6</v>
      </c>
      <c r="H293" s="213">
        <v>2.2799999999999998</v>
      </c>
      <c r="I293" s="102">
        <v>1</v>
      </c>
      <c r="J293" s="194">
        <v>189695.99999999997</v>
      </c>
      <c r="K293" s="194">
        <v>0</v>
      </c>
      <c r="L293" s="194"/>
      <c r="M293" s="213">
        <f t="shared" si="29"/>
        <v>189695.99999999997</v>
      </c>
      <c r="N293" s="213">
        <v>2.21</v>
      </c>
      <c r="O293" s="102">
        <v>1</v>
      </c>
      <c r="P293" s="194">
        <v>183872</v>
      </c>
      <c r="Q293" s="194">
        <v>0</v>
      </c>
      <c r="R293" s="194"/>
      <c r="S293" s="213">
        <f t="shared" si="30"/>
        <v>183872</v>
      </c>
      <c r="T293" s="213">
        <f t="shared" si="28"/>
        <v>0</v>
      </c>
      <c r="U293" s="213">
        <f t="shared" si="28"/>
        <v>5823.9999999999709</v>
      </c>
      <c r="V293" s="213">
        <f t="shared" si="28"/>
        <v>0</v>
      </c>
      <c r="W293" s="213">
        <f t="shared" si="28"/>
        <v>0</v>
      </c>
      <c r="X293" s="213">
        <f t="shared" si="31"/>
        <v>5823.9999999999709</v>
      </c>
      <c r="Y293" s="1273">
        <v>7</v>
      </c>
      <c r="Z293" s="213">
        <v>2.2799999999999998</v>
      </c>
      <c r="AA293" s="102">
        <v>1</v>
      </c>
      <c r="AB293" s="194">
        <v>189695.99999999997</v>
      </c>
      <c r="AC293" s="194">
        <v>0</v>
      </c>
      <c r="AD293" s="194"/>
      <c r="AE293" s="213">
        <f t="shared" si="32"/>
        <v>189695.99999999997</v>
      </c>
      <c r="AF293" s="1273">
        <v>8</v>
      </c>
      <c r="AG293" s="213">
        <v>2.35</v>
      </c>
      <c r="AH293" s="102">
        <v>1</v>
      </c>
      <c r="AI293" s="194">
        <v>195520</v>
      </c>
      <c r="AJ293" s="194">
        <v>0</v>
      </c>
      <c r="AK293" s="194"/>
      <c r="AL293" s="213">
        <f t="shared" si="33"/>
        <v>195520</v>
      </c>
    </row>
    <row r="294" spans="1:38" s="5" customFormat="1">
      <c r="A294" s="194">
        <v>285</v>
      </c>
      <c r="B294" s="102" t="s">
        <v>4463</v>
      </c>
      <c r="C294" s="102" t="s">
        <v>5283</v>
      </c>
      <c r="D294" s="194" t="s">
        <v>5645</v>
      </c>
      <c r="E294" s="1116" t="s">
        <v>1572</v>
      </c>
      <c r="F294" s="213" t="s">
        <v>6962</v>
      </c>
      <c r="G294" s="1273">
        <v>9</v>
      </c>
      <c r="H294" s="213">
        <v>2.35</v>
      </c>
      <c r="I294" s="102">
        <v>1</v>
      </c>
      <c r="J294" s="194">
        <v>195520</v>
      </c>
      <c r="K294" s="194">
        <v>0</v>
      </c>
      <c r="L294" s="194"/>
      <c r="M294" s="213">
        <f t="shared" si="29"/>
        <v>195520</v>
      </c>
      <c r="N294" s="213">
        <v>2.35</v>
      </c>
      <c r="O294" s="102">
        <v>1</v>
      </c>
      <c r="P294" s="194">
        <v>195520</v>
      </c>
      <c r="Q294" s="194">
        <v>0</v>
      </c>
      <c r="R294" s="194"/>
      <c r="S294" s="213">
        <f t="shared" si="30"/>
        <v>195520</v>
      </c>
      <c r="T294" s="213">
        <f t="shared" si="28"/>
        <v>0</v>
      </c>
      <c r="U294" s="213">
        <f t="shared" si="28"/>
        <v>0</v>
      </c>
      <c r="V294" s="213">
        <f t="shared" si="28"/>
        <v>0</v>
      </c>
      <c r="W294" s="213">
        <f t="shared" si="28"/>
        <v>0</v>
      </c>
      <c r="X294" s="213">
        <f t="shared" si="31"/>
        <v>0</v>
      </c>
      <c r="Y294" s="1273">
        <v>10</v>
      </c>
      <c r="Z294" s="213">
        <v>2.42</v>
      </c>
      <c r="AA294" s="102">
        <v>1</v>
      </c>
      <c r="AB294" s="194">
        <v>201344</v>
      </c>
      <c r="AC294" s="194">
        <v>0</v>
      </c>
      <c r="AD294" s="194"/>
      <c r="AE294" s="213">
        <f t="shared" si="32"/>
        <v>201344</v>
      </c>
      <c r="AF294" s="1273">
        <v>11</v>
      </c>
      <c r="AG294" s="213">
        <v>2.42</v>
      </c>
      <c r="AH294" s="102">
        <v>1</v>
      </c>
      <c r="AI294" s="194">
        <v>201344</v>
      </c>
      <c r="AJ294" s="194">
        <v>0</v>
      </c>
      <c r="AK294" s="194"/>
      <c r="AL294" s="213">
        <f t="shared" si="33"/>
        <v>201344</v>
      </c>
    </row>
    <row r="295" spans="1:38" s="5" customFormat="1">
      <c r="A295" s="194">
        <v>286</v>
      </c>
      <c r="B295" s="102" t="s">
        <v>5697</v>
      </c>
      <c r="C295" s="102" t="s">
        <v>5283</v>
      </c>
      <c r="D295" s="194" t="s">
        <v>5658</v>
      </c>
      <c r="E295" s="1116" t="s">
        <v>1572</v>
      </c>
      <c r="F295" s="213" t="s">
        <v>6962</v>
      </c>
      <c r="G295" s="1273">
        <v>4</v>
      </c>
      <c r="H295" s="213">
        <v>2.21</v>
      </c>
      <c r="I295" s="102">
        <v>1</v>
      </c>
      <c r="J295" s="194">
        <v>183872</v>
      </c>
      <c r="K295" s="194">
        <v>0</v>
      </c>
      <c r="L295" s="194"/>
      <c r="M295" s="213">
        <f t="shared" si="29"/>
        <v>183872</v>
      </c>
      <c r="N295" s="213">
        <v>2.15</v>
      </c>
      <c r="O295" s="102">
        <v>1</v>
      </c>
      <c r="P295" s="194">
        <v>178880</v>
      </c>
      <c r="Q295" s="194">
        <v>0</v>
      </c>
      <c r="R295" s="194"/>
      <c r="S295" s="213">
        <f t="shared" si="30"/>
        <v>178880</v>
      </c>
      <c r="T295" s="213">
        <f t="shared" si="28"/>
        <v>0</v>
      </c>
      <c r="U295" s="213">
        <f t="shared" si="28"/>
        <v>4992</v>
      </c>
      <c r="V295" s="213">
        <f t="shared" si="28"/>
        <v>0</v>
      </c>
      <c r="W295" s="213">
        <f t="shared" si="28"/>
        <v>0</v>
      </c>
      <c r="X295" s="213">
        <f t="shared" si="31"/>
        <v>4992</v>
      </c>
      <c r="Y295" s="1273">
        <v>5</v>
      </c>
      <c r="Z295" s="213">
        <v>2.21</v>
      </c>
      <c r="AA295" s="102">
        <v>1</v>
      </c>
      <c r="AB295" s="194">
        <v>183872</v>
      </c>
      <c r="AC295" s="194">
        <v>0</v>
      </c>
      <c r="AD295" s="194"/>
      <c r="AE295" s="213">
        <f t="shared" si="32"/>
        <v>183872</v>
      </c>
      <c r="AF295" s="1273">
        <v>6</v>
      </c>
      <c r="AG295" s="213">
        <v>2.2799999999999998</v>
      </c>
      <c r="AH295" s="102">
        <v>1</v>
      </c>
      <c r="AI295" s="194">
        <v>189695.99999999997</v>
      </c>
      <c r="AJ295" s="194">
        <v>0</v>
      </c>
      <c r="AK295" s="194"/>
      <c r="AL295" s="213">
        <f t="shared" si="33"/>
        <v>189695.99999999997</v>
      </c>
    </row>
    <row r="296" spans="1:38" s="5" customFormat="1">
      <c r="A296" s="194">
        <v>287</v>
      </c>
      <c r="B296" s="102" t="s">
        <v>8359</v>
      </c>
      <c r="C296" s="102" t="s">
        <v>5283</v>
      </c>
      <c r="D296" s="194" t="s">
        <v>5648</v>
      </c>
      <c r="E296" s="1116" t="s">
        <v>1572</v>
      </c>
      <c r="F296" s="213" t="s">
        <v>6962</v>
      </c>
      <c r="G296" s="1273">
        <v>2</v>
      </c>
      <c r="H296" s="213">
        <v>2.08</v>
      </c>
      <c r="I296" s="102">
        <v>1</v>
      </c>
      <c r="J296" s="194">
        <v>173056</v>
      </c>
      <c r="K296" s="194">
        <v>0</v>
      </c>
      <c r="L296" s="194"/>
      <c r="M296" s="213">
        <f t="shared" si="29"/>
        <v>173056</v>
      </c>
      <c r="N296" s="213">
        <v>2.02</v>
      </c>
      <c r="O296" s="102">
        <v>1</v>
      </c>
      <c r="P296" s="194">
        <v>168064</v>
      </c>
      <c r="Q296" s="194">
        <v>0</v>
      </c>
      <c r="R296" s="194"/>
      <c r="S296" s="213">
        <f t="shared" si="30"/>
        <v>168064</v>
      </c>
      <c r="T296" s="213">
        <f t="shared" si="28"/>
        <v>0</v>
      </c>
      <c r="U296" s="213">
        <f t="shared" si="28"/>
        <v>4992</v>
      </c>
      <c r="V296" s="213">
        <f t="shared" si="28"/>
        <v>0</v>
      </c>
      <c r="W296" s="213">
        <f t="shared" si="28"/>
        <v>0</v>
      </c>
      <c r="X296" s="213">
        <f t="shared" si="31"/>
        <v>4992</v>
      </c>
      <c r="Y296" s="1273">
        <v>3</v>
      </c>
      <c r="Z296" s="213">
        <v>2.15</v>
      </c>
      <c r="AA296" s="102">
        <v>1</v>
      </c>
      <c r="AB296" s="194">
        <v>178880</v>
      </c>
      <c r="AC296" s="194">
        <v>0</v>
      </c>
      <c r="AD296" s="194"/>
      <c r="AE296" s="213">
        <f t="shared" si="32"/>
        <v>178880</v>
      </c>
      <c r="AF296" s="1273">
        <v>4</v>
      </c>
      <c r="AG296" s="213">
        <v>2.21</v>
      </c>
      <c r="AH296" s="102">
        <v>1</v>
      </c>
      <c r="AI296" s="194">
        <v>183872</v>
      </c>
      <c r="AJ296" s="194">
        <v>0</v>
      </c>
      <c r="AK296" s="194"/>
      <c r="AL296" s="213">
        <f t="shared" si="33"/>
        <v>183872</v>
      </c>
    </row>
    <row r="297" spans="1:38" s="5" customFormat="1">
      <c r="A297" s="194">
        <v>288</v>
      </c>
      <c r="B297" s="102" t="s">
        <v>759</v>
      </c>
      <c r="C297" s="102"/>
      <c r="D297" s="194"/>
      <c r="E297" s="1116" t="s">
        <v>1572</v>
      </c>
      <c r="F297" s="213" t="s">
        <v>6962</v>
      </c>
      <c r="G297" s="1273">
        <v>7</v>
      </c>
      <c r="H297" s="213">
        <v>2.2799999999999998</v>
      </c>
      <c r="I297" s="102">
        <v>1</v>
      </c>
      <c r="J297" s="194">
        <v>189695.99999999997</v>
      </c>
      <c r="K297" s="194">
        <v>0</v>
      </c>
      <c r="L297" s="194"/>
      <c r="M297" s="213">
        <f t="shared" si="29"/>
        <v>189695.99999999997</v>
      </c>
      <c r="N297" s="213">
        <v>2.2799999999999998</v>
      </c>
      <c r="O297" s="102">
        <v>1</v>
      </c>
      <c r="P297" s="194">
        <v>189695.99999999997</v>
      </c>
      <c r="Q297" s="194">
        <v>0</v>
      </c>
      <c r="R297" s="194"/>
      <c r="S297" s="213">
        <f t="shared" si="30"/>
        <v>189695.99999999997</v>
      </c>
      <c r="T297" s="213">
        <f t="shared" si="28"/>
        <v>0</v>
      </c>
      <c r="U297" s="213">
        <f t="shared" si="28"/>
        <v>0</v>
      </c>
      <c r="V297" s="213">
        <f t="shared" si="28"/>
        <v>0</v>
      </c>
      <c r="W297" s="213">
        <f t="shared" si="28"/>
        <v>0</v>
      </c>
      <c r="X297" s="213">
        <f t="shared" si="31"/>
        <v>0</v>
      </c>
      <c r="Y297" s="1273">
        <v>8</v>
      </c>
      <c r="Z297" s="213">
        <v>2.35</v>
      </c>
      <c r="AA297" s="102">
        <v>1</v>
      </c>
      <c r="AB297" s="194">
        <v>195520</v>
      </c>
      <c r="AC297" s="194">
        <v>0</v>
      </c>
      <c r="AD297" s="194"/>
      <c r="AE297" s="213">
        <f t="shared" si="32"/>
        <v>195520</v>
      </c>
      <c r="AF297" s="1273">
        <v>9</v>
      </c>
      <c r="AG297" s="213">
        <v>2.35</v>
      </c>
      <c r="AH297" s="102">
        <v>1</v>
      </c>
      <c r="AI297" s="194">
        <v>195520</v>
      </c>
      <c r="AJ297" s="194">
        <v>0</v>
      </c>
      <c r="AK297" s="194"/>
      <c r="AL297" s="213">
        <f t="shared" si="33"/>
        <v>195520</v>
      </c>
    </row>
    <row r="298" spans="1:38" s="5" customFormat="1">
      <c r="A298" s="194">
        <v>289</v>
      </c>
      <c r="B298" s="102" t="s">
        <v>4699</v>
      </c>
      <c r="C298" s="102" t="s">
        <v>5283</v>
      </c>
      <c r="D298" s="194" t="s">
        <v>5624</v>
      </c>
      <c r="E298" s="1116" t="s">
        <v>527</v>
      </c>
      <c r="F298" s="213" t="s">
        <v>990</v>
      </c>
      <c r="G298" s="1273">
        <v>9</v>
      </c>
      <c r="H298" s="213">
        <v>2.02</v>
      </c>
      <c r="I298" s="102">
        <v>1</v>
      </c>
      <c r="J298" s="194">
        <v>168064</v>
      </c>
      <c r="K298" s="194">
        <v>0</v>
      </c>
      <c r="L298" s="194"/>
      <c r="M298" s="213">
        <f t="shared" si="29"/>
        <v>168064</v>
      </c>
      <c r="N298" s="213">
        <v>2.02</v>
      </c>
      <c r="O298" s="102">
        <v>1</v>
      </c>
      <c r="P298" s="194">
        <v>168064</v>
      </c>
      <c r="Q298" s="194">
        <v>0</v>
      </c>
      <c r="R298" s="194"/>
      <c r="S298" s="213">
        <f t="shared" si="30"/>
        <v>168064</v>
      </c>
      <c r="T298" s="213">
        <f t="shared" si="28"/>
        <v>0</v>
      </c>
      <c r="U298" s="213">
        <f t="shared" si="28"/>
        <v>0</v>
      </c>
      <c r="V298" s="213">
        <f t="shared" si="28"/>
        <v>0</v>
      </c>
      <c r="W298" s="213">
        <f t="shared" si="28"/>
        <v>0</v>
      </c>
      <c r="X298" s="213">
        <f t="shared" si="31"/>
        <v>0</v>
      </c>
      <c r="Y298" s="1273">
        <v>10</v>
      </c>
      <c r="Z298" s="213">
        <v>2.08</v>
      </c>
      <c r="AA298" s="102">
        <v>1</v>
      </c>
      <c r="AB298" s="194">
        <v>173056</v>
      </c>
      <c r="AC298" s="194">
        <v>0</v>
      </c>
      <c r="AD298" s="194"/>
      <c r="AE298" s="213">
        <f t="shared" si="32"/>
        <v>173056</v>
      </c>
      <c r="AF298" s="1273">
        <v>11</v>
      </c>
      <c r="AG298" s="213">
        <v>2.08</v>
      </c>
      <c r="AH298" s="102">
        <v>1</v>
      </c>
      <c r="AI298" s="194">
        <v>173056</v>
      </c>
      <c r="AJ298" s="194">
        <v>0</v>
      </c>
      <c r="AK298" s="194"/>
      <c r="AL298" s="213">
        <f t="shared" si="33"/>
        <v>173056</v>
      </c>
    </row>
    <row r="299" spans="1:38" s="5" customFormat="1">
      <c r="A299" s="194">
        <v>290</v>
      </c>
      <c r="B299" s="102" t="s">
        <v>4458</v>
      </c>
      <c r="C299" s="102" t="s">
        <v>5282</v>
      </c>
      <c r="D299" s="194" t="s">
        <v>5641</v>
      </c>
      <c r="E299" s="1116" t="s">
        <v>527</v>
      </c>
      <c r="F299" s="213" t="s">
        <v>990</v>
      </c>
      <c r="G299" s="1273">
        <v>11</v>
      </c>
      <c r="H299" s="213">
        <v>2.08</v>
      </c>
      <c r="I299" s="102">
        <v>1</v>
      </c>
      <c r="J299" s="194">
        <v>173056</v>
      </c>
      <c r="K299" s="194">
        <v>0</v>
      </c>
      <c r="L299" s="194"/>
      <c r="M299" s="213">
        <f t="shared" si="29"/>
        <v>173056</v>
      </c>
      <c r="N299" s="213">
        <v>2.08</v>
      </c>
      <c r="O299" s="102">
        <v>1</v>
      </c>
      <c r="P299" s="194">
        <v>173056</v>
      </c>
      <c r="Q299" s="194">
        <v>0</v>
      </c>
      <c r="R299" s="194"/>
      <c r="S299" s="213">
        <f t="shared" si="30"/>
        <v>173056</v>
      </c>
      <c r="T299" s="213">
        <f t="shared" si="28"/>
        <v>0</v>
      </c>
      <c r="U299" s="213">
        <f t="shared" si="28"/>
        <v>0</v>
      </c>
      <c r="V299" s="213">
        <f t="shared" si="28"/>
        <v>0</v>
      </c>
      <c r="W299" s="213">
        <f t="shared" si="28"/>
        <v>0</v>
      </c>
      <c r="X299" s="213">
        <f t="shared" si="31"/>
        <v>0</v>
      </c>
      <c r="Y299" s="1273">
        <v>12</v>
      </c>
      <c r="Z299" s="213">
        <v>2.08</v>
      </c>
      <c r="AA299" s="102">
        <v>1</v>
      </c>
      <c r="AB299" s="194">
        <v>173056</v>
      </c>
      <c r="AC299" s="194">
        <v>0</v>
      </c>
      <c r="AD299" s="194"/>
      <c r="AE299" s="213">
        <f t="shared" si="32"/>
        <v>173056</v>
      </c>
      <c r="AF299" s="1273">
        <v>13</v>
      </c>
      <c r="AG299" s="213">
        <v>2.14</v>
      </c>
      <c r="AH299" s="102">
        <v>1</v>
      </c>
      <c r="AI299" s="194">
        <v>178048</v>
      </c>
      <c r="AJ299" s="194">
        <v>0</v>
      </c>
      <c r="AK299" s="194"/>
      <c r="AL299" s="213">
        <f t="shared" si="33"/>
        <v>178048</v>
      </c>
    </row>
    <row r="300" spans="1:38" s="5" customFormat="1">
      <c r="A300" s="194">
        <v>291</v>
      </c>
      <c r="B300" s="102" t="s">
        <v>8360</v>
      </c>
      <c r="C300" s="102" t="s">
        <v>5283</v>
      </c>
      <c r="D300" s="194" t="s">
        <v>5622</v>
      </c>
      <c r="E300" s="1116" t="s">
        <v>527</v>
      </c>
      <c r="F300" s="213" t="s">
        <v>990</v>
      </c>
      <c r="G300" s="1273">
        <v>2</v>
      </c>
      <c r="H300" s="213">
        <v>1.79</v>
      </c>
      <c r="I300" s="102">
        <v>1</v>
      </c>
      <c r="J300" s="194">
        <v>148928</v>
      </c>
      <c r="K300" s="194">
        <v>0</v>
      </c>
      <c r="L300" s="194"/>
      <c r="M300" s="213">
        <f t="shared" si="29"/>
        <v>148928</v>
      </c>
      <c r="N300" s="213">
        <v>1.73</v>
      </c>
      <c r="O300" s="102">
        <v>1</v>
      </c>
      <c r="P300" s="194">
        <v>143936</v>
      </c>
      <c r="Q300" s="194">
        <v>0</v>
      </c>
      <c r="R300" s="194"/>
      <c r="S300" s="213">
        <f t="shared" si="30"/>
        <v>143936</v>
      </c>
      <c r="T300" s="213">
        <f t="shared" si="28"/>
        <v>0</v>
      </c>
      <c r="U300" s="213">
        <f t="shared" si="28"/>
        <v>4992</v>
      </c>
      <c r="V300" s="213">
        <f t="shared" si="28"/>
        <v>0</v>
      </c>
      <c r="W300" s="213">
        <f t="shared" si="28"/>
        <v>0</v>
      </c>
      <c r="X300" s="213">
        <f t="shared" si="31"/>
        <v>4992</v>
      </c>
      <c r="Y300" s="1273">
        <v>3</v>
      </c>
      <c r="Z300" s="213">
        <v>1.84</v>
      </c>
      <c r="AA300" s="102">
        <v>1</v>
      </c>
      <c r="AB300" s="194">
        <v>153088</v>
      </c>
      <c r="AC300" s="194">
        <v>0</v>
      </c>
      <c r="AD300" s="194"/>
      <c r="AE300" s="213">
        <f t="shared" si="32"/>
        <v>153088</v>
      </c>
      <c r="AF300" s="1273">
        <v>4</v>
      </c>
      <c r="AG300" s="213">
        <v>1.9</v>
      </c>
      <c r="AH300" s="102">
        <v>1</v>
      </c>
      <c r="AI300" s="194">
        <v>158080</v>
      </c>
      <c r="AJ300" s="194">
        <v>0</v>
      </c>
      <c r="AK300" s="194"/>
      <c r="AL300" s="213">
        <f t="shared" si="33"/>
        <v>158080</v>
      </c>
    </row>
    <row r="301" spans="1:38" s="5" customFormat="1">
      <c r="A301" s="194">
        <v>292</v>
      </c>
      <c r="B301" s="102" t="s">
        <v>1605</v>
      </c>
      <c r="C301" s="102" t="s">
        <v>5283</v>
      </c>
      <c r="D301" s="194" t="s">
        <v>5645</v>
      </c>
      <c r="E301" s="1116" t="s">
        <v>527</v>
      </c>
      <c r="F301" s="213" t="s">
        <v>990</v>
      </c>
      <c r="G301" s="1273">
        <v>7</v>
      </c>
      <c r="H301" s="213">
        <v>1.96</v>
      </c>
      <c r="I301" s="102">
        <v>1</v>
      </c>
      <c r="J301" s="194">
        <v>163072</v>
      </c>
      <c r="K301" s="194">
        <v>0</v>
      </c>
      <c r="L301" s="194"/>
      <c r="M301" s="213">
        <f t="shared" si="29"/>
        <v>163072</v>
      </c>
      <c r="N301" s="213">
        <v>1.96</v>
      </c>
      <c r="O301" s="102">
        <v>1</v>
      </c>
      <c r="P301" s="194">
        <v>163072</v>
      </c>
      <c r="Q301" s="194">
        <v>0</v>
      </c>
      <c r="R301" s="194"/>
      <c r="S301" s="213">
        <f t="shared" si="30"/>
        <v>163072</v>
      </c>
      <c r="T301" s="213">
        <f t="shared" si="28"/>
        <v>0</v>
      </c>
      <c r="U301" s="213">
        <f t="shared" si="28"/>
        <v>0</v>
      </c>
      <c r="V301" s="213">
        <f t="shared" si="28"/>
        <v>0</v>
      </c>
      <c r="W301" s="213">
        <f t="shared" si="28"/>
        <v>0</v>
      </c>
      <c r="X301" s="213">
        <f t="shared" si="31"/>
        <v>0</v>
      </c>
      <c r="Y301" s="1273">
        <v>8</v>
      </c>
      <c r="Z301" s="213">
        <v>2.02</v>
      </c>
      <c r="AA301" s="102">
        <v>1</v>
      </c>
      <c r="AB301" s="194">
        <v>168064</v>
      </c>
      <c r="AC301" s="194">
        <v>0</v>
      </c>
      <c r="AD301" s="194"/>
      <c r="AE301" s="213">
        <f t="shared" si="32"/>
        <v>168064</v>
      </c>
      <c r="AF301" s="1273">
        <v>9</v>
      </c>
      <c r="AG301" s="213">
        <v>2.02</v>
      </c>
      <c r="AH301" s="102">
        <v>1</v>
      </c>
      <c r="AI301" s="194">
        <v>168064</v>
      </c>
      <c r="AJ301" s="194">
        <v>0</v>
      </c>
      <c r="AK301" s="194"/>
      <c r="AL301" s="213">
        <f t="shared" si="33"/>
        <v>168064</v>
      </c>
    </row>
    <row r="302" spans="1:38" s="5" customFormat="1">
      <c r="A302" s="194">
        <v>293</v>
      </c>
      <c r="B302" s="102" t="s">
        <v>4460</v>
      </c>
      <c r="C302" s="102" t="s">
        <v>5282</v>
      </c>
      <c r="D302" s="194" t="s">
        <v>5645</v>
      </c>
      <c r="E302" s="1116" t="s">
        <v>527</v>
      </c>
      <c r="F302" s="213" t="s">
        <v>990</v>
      </c>
      <c r="G302" s="1273">
        <v>9</v>
      </c>
      <c r="H302" s="213">
        <v>2.02</v>
      </c>
      <c r="I302" s="102">
        <v>1</v>
      </c>
      <c r="J302" s="194">
        <v>168064</v>
      </c>
      <c r="K302" s="194">
        <v>0</v>
      </c>
      <c r="L302" s="194"/>
      <c r="M302" s="213">
        <f t="shared" si="29"/>
        <v>168064</v>
      </c>
      <c r="N302" s="213">
        <v>2.02</v>
      </c>
      <c r="O302" s="102">
        <v>1</v>
      </c>
      <c r="P302" s="194">
        <v>168064</v>
      </c>
      <c r="Q302" s="194">
        <v>0</v>
      </c>
      <c r="R302" s="194"/>
      <c r="S302" s="213">
        <f t="shared" si="30"/>
        <v>168064</v>
      </c>
      <c r="T302" s="213">
        <f t="shared" si="28"/>
        <v>0</v>
      </c>
      <c r="U302" s="213">
        <f t="shared" si="28"/>
        <v>0</v>
      </c>
      <c r="V302" s="213">
        <f t="shared" si="28"/>
        <v>0</v>
      </c>
      <c r="W302" s="213">
        <f t="shared" si="28"/>
        <v>0</v>
      </c>
      <c r="X302" s="213">
        <f t="shared" si="31"/>
        <v>0</v>
      </c>
      <c r="Y302" s="1273">
        <v>10</v>
      </c>
      <c r="Z302" s="213">
        <v>2.08</v>
      </c>
      <c r="AA302" s="102">
        <v>1</v>
      </c>
      <c r="AB302" s="194">
        <v>173056</v>
      </c>
      <c r="AC302" s="194">
        <v>0</v>
      </c>
      <c r="AD302" s="194"/>
      <c r="AE302" s="213">
        <f t="shared" si="32"/>
        <v>173056</v>
      </c>
      <c r="AF302" s="1273">
        <v>11</v>
      </c>
      <c r="AG302" s="213">
        <v>2.08</v>
      </c>
      <c r="AH302" s="102">
        <v>1</v>
      </c>
      <c r="AI302" s="194">
        <v>173056</v>
      </c>
      <c r="AJ302" s="194">
        <v>0</v>
      </c>
      <c r="AK302" s="194"/>
      <c r="AL302" s="213">
        <f t="shared" si="33"/>
        <v>173056</v>
      </c>
    </row>
    <row r="303" spans="1:38" s="5" customFormat="1">
      <c r="A303" s="194">
        <v>294</v>
      </c>
      <c r="B303" s="102" t="s">
        <v>8361</v>
      </c>
      <c r="C303" s="102" t="s">
        <v>5282</v>
      </c>
      <c r="D303" s="194" t="s">
        <v>5642</v>
      </c>
      <c r="E303" s="1116" t="s">
        <v>527</v>
      </c>
      <c r="F303" s="213" t="s">
        <v>990</v>
      </c>
      <c r="G303" s="1273">
        <v>2</v>
      </c>
      <c r="H303" s="213">
        <v>1.79</v>
      </c>
      <c r="I303" s="102">
        <v>1</v>
      </c>
      <c r="J303" s="194">
        <v>148928</v>
      </c>
      <c r="K303" s="194">
        <v>0</v>
      </c>
      <c r="L303" s="194"/>
      <c r="M303" s="213">
        <f t="shared" si="29"/>
        <v>148928</v>
      </c>
      <c r="N303" s="213">
        <v>1.73</v>
      </c>
      <c r="O303" s="102">
        <v>1</v>
      </c>
      <c r="P303" s="194">
        <v>143936</v>
      </c>
      <c r="Q303" s="194">
        <v>0</v>
      </c>
      <c r="R303" s="194"/>
      <c r="S303" s="213">
        <f t="shared" si="30"/>
        <v>143936</v>
      </c>
      <c r="T303" s="213">
        <f t="shared" si="28"/>
        <v>0</v>
      </c>
      <c r="U303" s="213">
        <f t="shared" si="28"/>
        <v>4992</v>
      </c>
      <c r="V303" s="213">
        <f t="shared" si="28"/>
        <v>0</v>
      </c>
      <c r="W303" s="213">
        <f t="shared" si="28"/>
        <v>0</v>
      </c>
      <c r="X303" s="213">
        <f t="shared" si="31"/>
        <v>4992</v>
      </c>
      <c r="Y303" s="1273">
        <v>3</v>
      </c>
      <c r="Z303" s="213">
        <v>1.84</v>
      </c>
      <c r="AA303" s="102">
        <v>1</v>
      </c>
      <c r="AB303" s="194">
        <v>153088</v>
      </c>
      <c r="AC303" s="194">
        <v>0</v>
      </c>
      <c r="AD303" s="194"/>
      <c r="AE303" s="213">
        <f t="shared" si="32"/>
        <v>153088</v>
      </c>
      <c r="AF303" s="1273">
        <v>4</v>
      </c>
      <c r="AG303" s="213">
        <v>1.9</v>
      </c>
      <c r="AH303" s="102">
        <v>1</v>
      </c>
      <c r="AI303" s="194">
        <v>158080</v>
      </c>
      <c r="AJ303" s="194">
        <v>0</v>
      </c>
      <c r="AK303" s="194"/>
      <c r="AL303" s="213">
        <f t="shared" si="33"/>
        <v>158080</v>
      </c>
    </row>
    <row r="304" spans="1:38" s="5" customFormat="1">
      <c r="A304" s="194">
        <v>295</v>
      </c>
      <c r="B304" s="102" t="s">
        <v>4461</v>
      </c>
      <c r="C304" s="102" t="s">
        <v>5283</v>
      </c>
      <c r="D304" s="194" t="s">
        <v>5653</v>
      </c>
      <c r="E304" s="1116" t="s">
        <v>527</v>
      </c>
      <c r="F304" s="213" t="s">
        <v>990</v>
      </c>
      <c r="G304" s="1273">
        <v>5</v>
      </c>
      <c r="H304" s="213">
        <v>1.9</v>
      </c>
      <c r="I304" s="102">
        <v>1</v>
      </c>
      <c r="J304" s="194">
        <v>158080</v>
      </c>
      <c r="K304" s="194">
        <v>0</v>
      </c>
      <c r="L304" s="194"/>
      <c r="M304" s="213">
        <f t="shared" si="29"/>
        <v>158080</v>
      </c>
      <c r="N304" s="213">
        <v>1.9</v>
      </c>
      <c r="O304" s="102">
        <v>1</v>
      </c>
      <c r="P304" s="194">
        <v>158080</v>
      </c>
      <c r="Q304" s="194">
        <v>0</v>
      </c>
      <c r="R304" s="194"/>
      <c r="S304" s="213">
        <f t="shared" si="30"/>
        <v>158080</v>
      </c>
      <c r="T304" s="213">
        <f t="shared" si="28"/>
        <v>0</v>
      </c>
      <c r="U304" s="213">
        <f t="shared" si="28"/>
        <v>0</v>
      </c>
      <c r="V304" s="213">
        <f t="shared" si="28"/>
        <v>0</v>
      </c>
      <c r="W304" s="213">
        <f t="shared" si="28"/>
        <v>0</v>
      </c>
      <c r="X304" s="213">
        <f t="shared" si="31"/>
        <v>0</v>
      </c>
      <c r="Y304" s="1273">
        <v>6</v>
      </c>
      <c r="Z304" s="213">
        <v>1.96</v>
      </c>
      <c r="AA304" s="102">
        <v>1</v>
      </c>
      <c r="AB304" s="194">
        <v>163072</v>
      </c>
      <c r="AC304" s="194">
        <v>0</v>
      </c>
      <c r="AD304" s="194"/>
      <c r="AE304" s="213">
        <f t="shared" si="32"/>
        <v>163072</v>
      </c>
      <c r="AF304" s="1273">
        <v>7</v>
      </c>
      <c r="AG304" s="213">
        <v>1.96</v>
      </c>
      <c r="AH304" s="102">
        <v>1</v>
      </c>
      <c r="AI304" s="194">
        <v>163072</v>
      </c>
      <c r="AJ304" s="194">
        <v>0</v>
      </c>
      <c r="AK304" s="194"/>
      <c r="AL304" s="213">
        <f t="shared" si="33"/>
        <v>163072</v>
      </c>
    </row>
    <row r="305" spans="1:38" s="5" customFormat="1">
      <c r="A305" s="194">
        <v>296</v>
      </c>
      <c r="B305" s="102" t="s">
        <v>5669</v>
      </c>
      <c r="C305" s="102" t="s">
        <v>5282</v>
      </c>
      <c r="D305" s="194" t="s">
        <v>5640</v>
      </c>
      <c r="E305" s="1116" t="s">
        <v>527</v>
      </c>
      <c r="F305" s="213" t="s">
        <v>990</v>
      </c>
      <c r="G305" s="1273">
        <v>4</v>
      </c>
      <c r="H305" s="213">
        <v>1.9</v>
      </c>
      <c r="I305" s="102">
        <v>1</v>
      </c>
      <c r="J305" s="194">
        <v>158080</v>
      </c>
      <c r="K305" s="194">
        <v>0</v>
      </c>
      <c r="L305" s="194"/>
      <c r="M305" s="213">
        <f t="shared" si="29"/>
        <v>158080</v>
      </c>
      <c r="N305" s="213">
        <v>1.84</v>
      </c>
      <c r="O305" s="102">
        <v>1</v>
      </c>
      <c r="P305" s="194">
        <v>153088</v>
      </c>
      <c r="Q305" s="194">
        <v>0</v>
      </c>
      <c r="R305" s="194"/>
      <c r="S305" s="213">
        <f t="shared" si="30"/>
        <v>153088</v>
      </c>
      <c r="T305" s="213">
        <f t="shared" si="28"/>
        <v>0</v>
      </c>
      <c r="U305" s="213">
        <f t="shared" si="28"/>
        <v>4992</v>
      </c>
      <c r="V305" s="213">
        <f t="shared" si="28"/>
        <v>0</v>
      </c>
      <c r="W305" s="213">
        <f t="shared" si="28"/>
        <v>0</v>
      </c>
      <c r="X305" s="213">
        <f t="shared" si="31"/>
        <v>4992</v>
      </c>
      <c r="Y305" s="1273">
        <v>5</v>
      </c>
      <c r="Z305" s="213">
        <v>1.9</v>
      </c>
      <c r="AA305" s="102">
        <v>1</v>
      </c>
      <c r="AB305" s="194">
        <v>158080</v>
      </c>
      <c r="AC305" s="194">
        <v>0</v>
      </c>
      <c r="AD305" s="194"/>
      <c r="AE305" s="213">
        <f t="shared" si="32"/>
        <v>158080</v>
      </c>
      <c r="AF305" s="1273">
        <v>6</v>
      </c>
      <c r="AG305" s="213">
        <v>1.96</v>
      </c>
      <c r="AH305" s="102">
        <v>1</v>
      </c>
      <c r="AI305" s="194">
        <v>163072</v>
      </c>
      <c r="AJ305" s="194">
        <v>0</v>
      </c>
      <c r="AK305" s="194"/>
      <c r="AL305" s="213">
        <f t="shared" si="33"/>
        <v>163072</v>
      </c>
    </row>
    <row r="306" spans="1:38" s="5" customFormat="1">
      <c r="A306" s="194">
        <v>297</v>
      </c>
      <c r="B306" s="102" t="s">
        <v>4462</v>
      </c>
      <c r="C306" s="102" t="s">
        <v>5283</v>
      </c>
      <c r="D306" s="194" t="s">
        <v>5675</v>
      </c>
      <c r="E306" s="1116" t="s">
        <v>527</v>
      </c>
      <c r="F306" s="213" t="s">
        <v>990</v>
      </c>
      <c r="G306" s="1273">
        <v>5</v>
      </c>
      <c r="H306" s="213">
        <v>1.9</v>
      </c>
      <c r="I306" s="102">
        <v>1</v>
      </c>
      <c r="J306" s="194">
        <v>158080</v>
      </c>
      <c r="K306" s="194">
        <v>0</v>
      </c>
      <c r="L306" s="194"/>
      <c r="M306" s="213">
        <f t="shared" si="29"/>
        <v>158080</v>
      </c>
      <c r="N306" s="213">
        <v>1.9</v>
      </c>
      <c r="O306" s="102">
        <v>1</v>
      </c>
      <c r="P306" s="194">
        <v>158080</v>
      </c>
      <c r="Q306" s="194">
        <v>0</v>
      </c>
      <c r="R306" s="194"/>
      <c r="S306" s="213">
        <f t="shared" si="30"/>
        <v>158080</v>
      </c>
      <c r="T306" s="213">
        <f t="shared" ref="T306:W353" si="34">I306-O306</f>
        <v>0</v>
      </c>
      <c r="U306" s="213">
        <f t="shared" si="34"/>
        <v>0</v>
      </c>
      <c r="V306" s="213">
        <f t="shared" si="34"/>
        <v>0</v>
      </c>
      <c r="W306" s="213">
        <f t="shared" si="34"/>
        <v>0</v>
      </c>
      <c r="X306" s="213">
        <f t="shared" si="31"/>
        <v>0</v>
      </c>
      <c r="Y306" s="1273">
        <v>6</v>
      </c>
      <c r="Z306" s="213">
        <v>1.96</v>
      </c>
      <c r="AA306" s="102">
        <v>1</v>
      </c>
      <c r="AB306" s="194">
        <v>163072</v>
      </c>
      <c r="AC306" s="194">
        <v>0</v>
      </c>
      <c r="AD306" s="194"/>
      <c r="AE306" s="213">
        <f t="shared" si="32"/>
        <v>163072</v>
      </c>
      <c r="AF306" s="1273">
        <v>7</v>
      </c>
      <c r="AG306" s="213">
        <v>1.96</v>
      </c>
      <c r="AH306" s="102">
        <v>1</v>
      </c>
      <c r="AI306" s="194">
        <v>163072</v>
      </c>
      <c r="AJ306" s="194">
        <v>0</v>
      </c>
      <c r="AK306" s="194"/>
      <c r="AL306" s="213">
        <f t="shared" si="33"/>
        <v>163072</v>
      </c>
    </row>
    <row r="307" spans="1:38" s="5" customFormat="1">
      <c r="A307" s="194">
        <v>298</v>
      </c>
      <c r="B307" s="102" t="s">
        <v>1608</v>
      </c>
      <c r="C307" s="102" t="s">
        <v>5283</v>
      </c>
      <c r="D307" s="194" t="s">
        <v>5640</v>
      </c>
      <c r="E307" s="1116" t="s">
        <v>527</v>
      </c>
      <c r="F307" s="213" t="s">
        <v>990</v>
      </c>
      <c r="G307" s="1273">
        <v>7</v>
      </c>
      <c r="H307" s="213">
        <v>1.96</v>
      </c>
      <c r="I307" s="102">
        <v>1</v>
      </c>
      <c r="J307" s="194">
        <v>163072</v>
      </c>
      <c r="K307" s="194">
        <v>0</v>
      </c>
      <c r="L307" s="194"/>
      <c r="M307" s="213">
        <f t="shared" si="29"/>
        <v>163072</v>
      </c>
      <c r="N307" s="213">
        <v>1.96</v>
      </c>
      <c r="O307" s="102">
        <v>1</v>
      </c>
      <c r="P307" s="194">
        <v>163072</v>
      </c>
      <c r="Q307" s="194">
        <v>0</v>
      </c>
      <c r="R307" s="194"/>
      <c r="S307" s="213">
        <f t="shared" si="30"/>
        <v>163072</v>
      </c>
      <c r="T307" s="213">
        <f t="shared" si="34"/>
        <v>0</v>
      </c>
      <c r="U307" s="213">
        <f t="shared" si="34"/>
        <v>0</v>
      </c>
      <c r="V307" s="213">
        <f t="shared" si="34"/>
        <v>0</v>
      </c>
      <c r="W307" s="213">
        <f t="shared" si="34"/>
        <v>0</v>
      </c>
      <c r="X307" s="213">
        <f t="shared" si="31"/>
        <v>0</v>
      </c>
      <c r="Y307" s="1273">
        <v>8</v>
      </c>
      <c r="Z307" s="213">
        <v>2.02</v>
      </c>
      <c r="AA307" s="102">
        <v>1</v>
      </c>
      <c r="AB307" s="194">
        <v>168064</v>
      </c>
      <c r="AC307" s="194">
        <v>0</v>
      </c>
      <c r="AD307" s="194"/>
      <c r="AE307" s="213">
        <f t="shared" si="32"/>
        <v>168064</v>
      </c>
      <c r="AF307" s="1273">
        <v>9</v>
      </c>
      <c r="AG307" s="213">
        <v>2.02</v>
      </c>
      <c r="AH307" s="102">
        <v>1</v>
      </c>
      <c r="AI307" s="194">
        <v>168064</v>
      </c>
      <c r="AJ307" s="194">
        <v>0</v>
      </c>
      <c r="AK307" s="194"/>
      <c r="AL307" s="213">
        <f t="shared" si="33"/>
        <v>168064</v>
      </c>
    </row>
    <row r="308" spans="1:38" s="5" customFormat="1">
      <c r="A308" s="194">
        <v>299</v>
      </c>
      <c r="B308" s="102" t="s">
        <v>4464</v>
      </c>
      <c r="C308" s="102" t="s">
        <v>5283</v>
      </c>
      <c r="D308" s="194" t="s">
        <v>5216</v>
      </c>
      <c r="E308" s="1116" t="s">
        <v>527</v>
      </c>
      <c r="F308" s="213" t="s">
        <v>990</v>
      </c>
      <c r="G308" s="1273">
        <v>5</v>
      </c>
      <c r="H308" s="213">
        <v>1.9</v>
      </c>
      <c r="I308" s="102">
        <v>1</v>
      </c>
      <c r="J308" s="194">
        <v>158080</v>
      </c>
      <c r="K308" s="194">
        <v>0</v>
      </c>
      <c r="L308" s="194"/>
      <c r="M308" s="213">
        <f t="shared" si="29"/>
        <v>158080</v>
      </c>
      <c r="N308" s="213">
        <v>1.9</v>
      </c>
      <c r="O308" s="102">
        <v>1</v>
      </c>
      <c r="P308" s="194">
        <v>158080</v>
      </c>
      <c r="Q308" s="194">
        <v>0</v>
      </c>
      <c r="R308" s="194"/>
      <c r="S308" s="213">
        <f t="shared" si="30"/>
        <v>158080</v>
      </c>
      <c r="T308" s="213">
        <f t="shared" si="34"/>
        <v>0</v>
      </c>
      <c r="U308" s="213">
        <f t="shared" si="34"/>
        <v>0</v>
      </c>
      <c r="V308" s="213">
        <f t="shared" si="34"/>
        <v>0</v>
      </c>
      <c r="W308" s="213">
        <f t="shared" si="34"/>
        <v>0</v>
      </c>
      <c r="X308" s="213">
        <f t="shared" si="31"/>
        <v>0</v>
      </c>
      <c r="Y308" s="1273">
        <v>6</v>
      </c>
      <c r="Z308" s="213">
        <v>1.96</v>
      </c>
      <c r="AA308" s="102">
        <v>1</v>
      </c>
      <c r="AB308" s="194">
        <v>163072</v>
      </c>
      <c r="AC308" s="194">
        <v>0</v>
      </c>
      <c r="AD308" s="194"/>
      <c r="AE308" s="213">
        <f t="shared" si="32"/>
        <v>163072</v>
      </c>
      <c r="AF308" s="1273">
        <v>7</v>
      </c>
      <c r="AG308" s="213">
        <v>1.96</v>
      </c>
      <c r="AH308" s="102">
        <v>1</v>
      </c>
      <c r="AI308" s="194">
        <v>163072</v>
      </c>
      <c r="AJ308" s="194">
        <v>0</v>
      </c>
      <c r="AK308" s="194"/>
      <c r="AL308" s="213">
        <f t="shared" si="33"/>
        <v>163072</v>
      </c>
    </row>
    <row r="309" spans="1:38" s="5" customFormat="1">
      <c r="A309" s="194">
        <v>300</v>
      </c>
      <c r="B309" s="102" t="s">
        <v>6990</v>
      </c>
      <c r="C309" s="102" t="s">
        <v>5283</v>
      </c>
      <c r="D309" s="194" t="s">
        <v>5645</v>
      </c>
      <c r="E309" s="1116" t="s">
        <v>527</v>
      </c>
      <c r="F309" s="213" t="s">
        <v>990</v>
      </c>
      <c r="G309" s="1273">
        <v>3</v>
      </c>
      <c r="H309" s="213">
        <v>1.84</v>
      </c>
      <c r="I309" s="102">
        <v>1</v>
      </c>
      <c r="J309" s="194">
        <v>153088</v>
      </c>
      <c r="K309" s="194">
        <v>0</v>
      </c>
      <c r="L309" s="194"/>
      <c r="M309" s="213">
        <f t="shared" si="29"/>
        <v>153088</v>
      </c>
      <c r="N309" s="213">
        <v>1.79</v>
      </c>
      <c r="O309" s="102">
        <v>1</v>
      </c>
      <c r="P309" s="194">
        <v>148928</v>
      </c>
      <c r="Q309" s="194">
        <v>0</v>
      </c>
      <c r="R309" s="194"/>
      <c r="S309" s="213">
        <f t="shared" si="30"/>
        <v>148928</v>
      </c>
      <c r="T309" s="213">
        <f t="shared" si="34"/>
        <v>0</v>
      </c>
      <c r="U309" s="213">
        <f t="shared" si="34"/>
        <v>4160</v>
      </c>
      <c r="V309" s="213">
        <f t="shared" si="34"/>
        <v>0</v>
      </c>
      <c r="W309" s="213">
        <f t="shared" si="34"/>
        <v>0</v>
      </c>
      <c r="X309" s="213">
        <f t="shared" si="31"/>
        <v>4160</v>
      </c>
      <c r="Y309" s="1273">
        <v>4</v>
      </c>
      <c r="Z309" s="213">
        <v>1.9</v>
      </c>
      <c r="AA309" s="102">
        <v>1</v>
      </c>
      <c r="AB309" s="194">
        <v>158080</v>
      </c>
      <c r="AC309" s="194">
        <v>0</v>
      </c>
      <c r="AD309" s="194"/>
      <c r="AE309" s="213">
        <f t="shared" si="32"/>
        <v>158080</v>
      </c>
      <c r="AF309" s="1273">
        <v>5</v>
      </c>
      <c r="AG309" s="213">
        <v>1.9</v>
      </c>
      <c r="AH309" s="102">
        <v>1</v>
      </c>
      <c r="AI309" s="194">
        <v>158080</v>
      </c>
      <c r="AJ309" s="194">
        <v>0</v>
      </c>
      <c r="AK309" s="194"/>
      <c r="AL309" s="213">
        <f t="shared" si="33"/>
        <v>158080</v>
      </c>
    </row>
    <row r="310" spans="1:38" s="5" customFormat="1">
      <c r="A310" s="194">
        <v>301</v>
      </c>
      <c r="B310" s="102" t="s">
        <v>759</v>
      </c>
      <c r="C310" s="102"/>
      <c r="D310" s="194"/>
      <c r="E310" s="1116" t="s">
        <v>527</v>
      </c>
      <c r="F310" s="213" t="s">
        <v>990</v>
      </c>
      <c r="G310" s="1273">
        <v>7</v>
      </c>
      <c r="H310" s="213">
        <v>1.96</v>
      </c>
      <c r="I310" s="102">
        <v>1</v>
      </c>
      <c r="J310" s="194">
        <v>163072</v>
      </c>
      <c r="K310" s="194">
        <v>0</v>
      </c>
      <c r="L310" s="194"/>
      <c r="M310" s="213">
        <f t="shared" si="29"/>
        <v>163072</v>
      </c>
      <c r="N310" s="213">
        <v>1.96</v>
      </c>
      <c r="O310" s="102">
        <v>1</v>
      </c>
      <c r="P310" s="194">
        <v>163072</v>
      </c>
      <c r="Q310" s="194">
        <v>0</v>
      </c>
      <c r="R310" s="194"/>
      <c r="S310" s="213">
        <f t="shared" si="30"/>
        <v>163072</v>
      </c>
      <c r="T310" s="213">
        <f t="shared" si="34"/>
        <v>0</v>
      </c>
      <c r="U310" s="213">
        <f t="shared" si="34"/>
        <v>0</v>
      </c>
      <c r="V310" s="213">
        <f t="shared" si="34"/>
        <v>0</v>
      </c>
      <c r="W310" s="213">
        <f t="shared" si="34"/>
        <v>0</v>
      </c>
      <c r="X310" s="213">
        <f t="shared" si="31"/>
        <v>0</v>
      </c>
      <c r="Y310" s="1273">
        <v>8</v>
      </c>
      <c r="Z310" s="213">
        <v>2.02</v>
      </c>
      <c r="AA310" s="102">
        <v>1</v>
      </c>
      <c r="AB310" s="194">
        <v>168064</v>
      </c>
      <c r="AC310" s="194">
        <v>0</v>
      </c>
      <c r="AD310" s="194"/>
      <c r="AE310" s="213">
        <f t="shared" si="32"/>
        <v>168064</v>
      </c>
      <c r="AF310" s="1273">
        <v>9</v>
      </c>
      <c r="AG310" s="213">
        <v>2.02</v>
      </c>
      <c r="AH310" s="102">
        <v>1</v>
      </c>
      <c r="AI310" s="194">
        <v>168064</v>
      </c>
      <c r="AJ310" s="194">
        <v>0</v>
      </c>
      <c r="AK310" s="194"/>
      <c r="AL310" s="213">
        <f t="shared" si="33"/>
        <v>168064</v>
      </c>
    </row>
    <row r="311" spans="1:38" s="5" customFormat="1">
      <c r="A311" s="194">
        <v>302</v>
      </c>
      <c r="B311" s="102" t="s">
        <v>759</v>
      </c>
      <c r="C311" s="102"/>
      <c r="D311" s="194"/>
      <c r="E311" s="1116" t="s">
        <v>527</v>
      </c>
      <c r="F311" s="213" t="s">
        <v>990</v>
      </c>
      <c r="G311" s="1273">
        <v>7</v>
      </c>
      <c r="H311" s="213">
        <v>1.96</v>
      </c>
      <c r="I311" s="102">
        <v>1</v>
      </c>
      <c r="J311" s="194">
        <v>163072</v>
      </c>
      <c r="K311" s="194">
        <v>0</v>
      </c>
      <c r="L311" s="194"/>
      <c r="M311" s="213">
        <f t="shared" si="29"/>
        <v>163072</v>
      </c>
      <c r="N311" s="213">
        <v>1.96</v>
      </c>
      <c r="O311" s="102">
        <v>1</v>
      </c>
      <c r="P311" s="194">
        <v>163072</v>
      </c>
      <c r="Q311" s="194">
        <v>0</v>
      </c>
      <c r="R311" s="194"/>
      <c r="S311" s="213">
        <f t="shared" si="30"/>
        <v>163072</v>
      </c>
      <c r="T311" s="213">
        <f t="shared" si="34"/>
        <v>0</v>
      </c>
      <c r="U311" s="213">
        <f t="shared" si="34"/>
        <v>0</v>
      </c>
      <c r="V311" s="213">
        <f t="shared" si="34"/>
        <v>0</v>
      </c>
      <c r="W311" s="213">
        <f t="shared" si="34"/>
        <v>0</v>
      </c>
      <c r="X311" s="213">
        <f t="shared" si="31"/>
        <v>0</v>
      </c>
      <c r="Y311" s="1273">
        <v>8</v>
      </c>
      <c r="Z311" s="213">
        <v>2.02</v>
      </c>
      <c r="AA311" s="102">
        <v>1</v>
      </c>
      <c r="AB311" s="194">
        <v>168064</v>
      </c>
      <c r="AC311" s="194">
        <v>0</v>
      </c>
      <c r="AD311" s="194"/>
      <c r="AE311" s="213">
        <f t="shared" si="32"/>
        <v>168064</v>
      </c>
      <c r="AF311" s="1273">
        <v>9</v>
      </c>
      <c r="AG311" s="213">
        <v>2.02</v>
      </c>
      <c r="AH311" s="102">
        <v>1</v>
      </c>
      <c r="AI311" s="194">
        <v>168064</v>
      </c>
      <c r="AJ311" s="194">
        <v>0</v>
      </c>
      <c r="AK311" s="194"/>
      <c r="AL311" s="213">
        <f t="shared" si="33"/>
        <v>168064</v>
      </c>
    </row>
    <row r="312" spans="1:38" s="5" customFormat="1">
      <c r="A312" s="194">
        <v>303</v>
      </c>
      <c r="B312" s="102" t="s">
        <v>759</v>
      </c>
      <c r="C312" s="102"/>
      <c r="D312" s="194"/>
      <c r="E312" s="1116" t="s">
        <v>527</v>
      </c>
      <c r="F312" s="213" t="s">
        <v>990</v>
      </c>
      <c r="G312" s="1273">
        <v>7</v>
      </c>
      <c r="H312" s="213">
        <v>1.96</v>
      </c>
      <c r="I312" s="102">
        <v>1</v>
      </c>
      <c r="J312" s="194">
        <v>163072</v>
      </c>
      <c r="K312" s="194">
        <v>0</v>
      </c>
      <c r="L312" s="194"/>
      <c r="M312" s="213">
        <f t="shared" si="29"/>
        <v>163072</v>
      </c>
      <c r="N312" s="213">
        <v>1.96</v>
      </c>
      <c r="O312" s="102">
        <v>1</v>
      </c>
      <c r="P312" s="194">
        <v>163072</v>
      </c>
      <c r="Q312" s="194">
        <v>0</v>
      </c>
      <c r="R312" s="194"/>
      <c r="S312" s="213">
        <f t="shared" si="30"/>
        <v>163072</v>
      </c>
      <c r="T312" s="213">
        <f t="shared" si="34"/>
        <v>0</v>
      </c>
      <c r="U312" s="213">
        <f t="shared" si="34"/>
        <v>0</v>
      </c>
      <c r="V312" s="213">
        <f t="shared" si="34"/>
        <v>0</v>
      </c>
      <c r="W312" s="213">
        <f t="shared" si="34"/>
        <v>0</v>
      </c>
      <c r="X312" s="213">
        <f t="shared" si="31"/>
        <v>0</v>
      </c>
      <c r="Y312" s="1273">
        <v>8</v>
      </c>
      <c r="Z312" s="213">
        <v>2.02</v>
      </c>
      <c r="AA312" s="102">
        <v>1</v>
      </c>
      <c r="AB312" s="194">
        <v>168064</v>
      </c>
      <c r="AC312" s="194">
        <v>0</v>
      </c>
      <c r="AD312" s="194"/>
      <c r="AE312" s="213">
        <f t="shared" si="32"/>
        <v>168064</v>
      </c>
      <c r="AF312" s="1273">
        <v>9</v>
      </c>
      <c r="AG312" s="213">
        <v>2.02</v>
      </c>
      <c r="AH312" s="102">
        <v>1</v>
      </c>
      <c r="AI312" s="194">
        <v>168064</v>
      </c>
      <c r="AJ312" s="194">
        <v>0</v>
      </c>
      <c r="AK312" s="194"/>
      <c r="AL312" s="213">
        <f t="shared" si="33"/>
        <v>168064</v>
      </c>
    </row>
    <row r="313" spans="1:38" s="5" customFormat="1">
      <c r="A313" s="194">
        <v>304</v>
      </c>
      <c r="B313" s="102" t="s">
        <v>759</v>
      </c>
      <c r="C313" s="102"/>
      <c r="D313" s="194"/>
      <c r="E313" s="1116" t="s">
        <v>527</v>
      </c>
      <c r="F313" s="213" t="s">
        <v>990</v>
      </c>
      <c r="G313" s="1273">
        <v>7</v>
      </c>
      <c r="H313" s="213">
        <v>1.96</v>
      </c>
      <c r="I313" s="102">
        <v>1</v>
      </c>
      <c r="J313" s="194">
        <v>163072</v>
      </c>
      <c r="K313" s="194">
        <v>0</v>
      </c>
      <c r="L313" s="194"/>
      <c r="M313" s="213">
        <f t="shared" si="29"/>
        <v>163072</v>
      </c>
      <c r="N313" s="213">
        <v>1.96</v>
      </c>
      <c r="O313" s="102">
        <v>1</v>
      </c>
      <c r="P313" s="194">
        <v>163072</v>
      </c>
      <c r="Q313" s="194">
        <v>0</v>
      </c>
      <c r="R313" s="194"/>
      <c r="S313" s="213">
        <f t="shared" si="30"/>
        <v>163072</v>
      </c>
      <c r="T313" s="213">
        <f t="shared" si="34"/>
        <v>0</v>
      </c>
      <c r="U313" s="213">
        <f t="shared" si="34"/>
        <v>0</v>
      </c>
      <c r="V313" s="213">
        <f t="shared" si="34"/>
        <v>0</v>
      </c>
      <c r="W313" s="213">
        <f t="shared" si="34"/>
        <v>0</v>
      </c>
      <c r="X313" s="213">
        <f t="shared" si="31"/>
        <v>0</v>
      </c>
      <c r="Y313" s="1273">
        <v>8</v>
      </c>
      <c r="Z313" s="213">
        <v>2.02</v>
      </c>
      <c r="AA313" s="102">
        <v>1</v>
      </c>
      <c r="AB313" s="194">
        <v>168064</v>
      </c>
      <c r="AC313" s="194">
        <v>0</v>
      </c>
      <c r="AD313" s="194"/>
      <c r="AE313" s="213">
        <f t="shared" si="32"/>
        <v>168064</v>
      </c>
      <c r="AF313" s="1273">
        <v>9</v>
      </c>
      <c r="AG313" s="213">
        <v>2.02</v>
      </c>
      <c r="AH313" s="102">
        <v>1</v>
      </c>
      <c r="AI313" s="194">
        <v>168064</v>
      </c>
      <c r="AJ313" s="194">
        <v>0</v>
      </c>
      <c r="AK313" s="194"/>
      <c r="AL313" s="213">
        <f t="shared" si="33"/>
        <v>168064</v>
      </c>
    </row>
    <row r="314" spans="1:38" s="5" customFormat="1">
      <c r="A314" s="194">
        <v>305</v>
      </c>
      <c r="B314" s="102" t="s">
        <v>759</v>
      </c>
      <c r="C314" s="102"/>
      <c r="D314" s="194"/>
      <c r="E314" s="1116" t="s">
        <v>527</v>
      </c>
      <c r="F314" s="213" t="s">
        <v>990</v>
      </c>
      <c r="G314" s="1273">
        <v>7</v>
      </c>
      <c r="H314" s="213">
        <v>1.96</v>
      </c>
      <c r="I314" s="102">
        <v>1</v>
      </c>
      <c r="J314" s="194">
        <v>163072</v>
      </c>
      <c r="K314" s="194">
        <v>0</v>
      </c>
      <c r="L314" s="194"/>
      <c r="M314" s="213">
        <f t="shared" si="29"/>
        <v>163072</v>
      </c>
      <c r="N314" s="213">
        <v>1.96</v>
      </c>
      <c r="O314" s="102">
        <v>1</v>
      </c>
      <c r="P314" s="194">
        <v>163072</v>
      </c>
      <c r="Q314" s="194">
        <v>0</v>
      </c>
      <c r="R314" s="194"/>
      <c r="S314" s="213">
        <f t="shared" si="30"/>
        <v>163072</v>
      </c>
      <c r="T314" s="213">
        <f t="shared" si="34"/>
        <v>0</v>
      </c>
      <c r="U314" s="213">
        <f t="shared" si="34"/>
        <v>0</v>
      </c>
      <c r="V314" s="213">
        <f t="shared" si="34"/>
        <v>0</v>
      </c>
      <c r="W314" s="213">
        <f t="shared" si="34"/>
        <v>0</v>
      </c>
      <c r="X314" s="213">
        <f t="shared" si="31"/>
        <v>0</v>
      </c>
      <c r="Y314" s="1273">
        <v>8</v>
      </c>
      <c r="Z314" s="213">
        <v>2.02</v>
      </c>
      <c r="AA314" s="102">
        <v>1</v>
      </c>
      <c r="AB314" s="194">
        <v>168064</v>
      </c>
      <c r="AC314" s="194">
        <v>0</v>
      </c>
      <c r="AD314" s="194"/>
      <c r="AE314" s="213">
        <f t="shared" si="32"/>
        <v>168064</v>
      </c>
      <c r="AF314" s="1273">
        <v>9</v>
      </c>
      <c r="AG314" s="213">
        <v>2.02</v>
      </c>
      <c r="AH314" s="102">
        <v>1</v>
      </c>
      <c r="AI314" s="194">
        <v>168064</v>
      </c>
      <c r="AJ314" s="194">
        <v>0</v>
      </c>
      <c r="AK314" s="194"/>
      <c r="AL314" s="213">
        <f t="shared" si="33"/>
        <v>168064</v>
      </c>
    </row>
    <row r="315" spans="1:38" s="5" customFormat="1">
      <c r="A315" s="194">
        <v>306</v>
      </c>
      <c r="B315" s="102" t="s">
        <v>759</v>
      </c>
      <c r="C315" s="102"/>
      <c r="D315" s="194"/>
      <c r="E315" s="1116" t="s">
        <v>527</v>
      </c>
      <c r="F315" s="213" t="s">
        <v>990</v>
      </c>
      <c r="G315" s="1273">
        <v>7</v>
      </c>
      <c r="H315" s="213">
        <v>1.96</v>
      </c>
      <c r="I315" s="102">
        <v>1</v>
      </c>
      <c r="J315" s="194">
        <v>163072</v>
      </c>
      <c r="K315" s="194">
        <v>0</v>
      </c>
      <c r="L315" s="194"/>
      <c r="M315" s="213">
        <f t="shared" si="29"/>
        <v>163072</v>
      </c>
      <c r="N315" s="213">
        <v>1.96</v>
      </c>
      <c r="O315" s="102">
        <v>1</v>
      </c>
      <c r="P315" s="194">
        <v>163072</v>
      </c>
      <c r="Q315" s="194">
        <v>0</v>
      </c>
      <c r="R315" s="194"/>
      <c r="S315" s="213">
        <f t="shared" si="30"/>
        <v>163072</v>
      </c>
      <c r="T315" s="213">
        <f t="shared" si="34"/>
        <v>0</v>
      </c>
      <c r="U315" s="213">
        <f t="shared" si="34"/>
        <v>0</v>
      </c>
      <c r="V315" s="213">
        <f t="shared" si="34"/>
        <v>0</v>
      </c>
      <c r="W315" s="213">
        <f t="shared" si="34"/>
        <v>0</v>
      </c>
      <c r="X315" s="213">
        <f t="shared" si="31"/>
        <v>0</v>
      </c>
      <c r="Y315" s="1273">
        <v>8</v>
      </c>
      <c r="Z315" s="213">
        <v>2.02</v>
      </c>
      <c r="AA315" s="102">
        <v>1</v>
      </c>
      <c r="AB315" s="194">
        <v>168064</v>
      </c>
      <c r="AC315" s="194">
        <v>0</v>
      </c>
      <c r="AD315" s="194"/>
      <c r="AE315" s="213">
        <f t="shared" si="32"/>
        <v>168064</v>
      </c>
      <c r="AF315" s="1273">
        <v>9</v>
      </c>
      <c r="AG315" s="213">
        <v>2.02</v>
      </c>
      <c r="AH315" s="102">
        <v>1</v>
      </c>
      <c r="AI315" s="194">
        <v>168064</v>
      </c>
      <c r="AJ315" s="194">
        <v>0</v>
      </c>
      <c r="AK315" s="194"/>
      <c r="AL315" s="213">
        <f t="shared" si="33"/>
        <v>168064</v>
      </c>
    </row>
    <row r="316" spans="1:38" s="5" customFormat="1">
      <c r="A316" s="194">
        <v>307</v>
      </c>
      <c r="B316" s="102" t="s">
        <v>759</v>
      </c>
      <c r="C316" s="102"/>
      <c r="D316" s="194"/>
      <c r="E316" s="1116" t="s">
        <v>527</v>
      </c>
      <c r="F316" s="213" t="s">
        <v>990</v>
      </c>
      <c r="G316" s="1273">
        <v>7</v>
      </c>
      <c r="H316" s="213">
        <v>1.96</v>
      </c>
      <c r="I316" s="102">
        <v>1</v>
      </c>
      <c r="J316" s="194">
        <v>163072</v>
      </c>
      <c r="K316" s="194">
        <v>0</v>
      </c>
      <c r="L316" s="194"/>
      <c r="M316" s="213">
        <f t="shared" si="29"/>
        <v>163072</v>
      </c>
      <c r="N316" s="213">
        <v>1.96</v>
      </c>
      <c r="O316" s="102">
        <v>1</v>
      </c>
      <c r="P316" s="194">
        <v>163072</v>
      </c>
      <c r="Q316" s="194">
        <v>0</v>
      </c>
      <c r="R316" s="194"/>
      <c r="S316" s="213">
        <f t="shared" si="30"/>
        <v>163072</v>
      </c>
      <c r="T316" s="213">
        <f t="shared" si="34"/>
        <v>0</v>
      </c>
      <c r="U316" s="213">
        <f t="shared" si="34"/>
        <v>0</v>
      </c>
      <c r="V316" s="213">
        <f t="shared" si="34"/>
        <v>0</v>
      </c>
      <c r="W316" s="213">
        <f t="shared" si="34"/>
        <v>0</v>
      </c>
      <c r="X316" s="213">
        <f t="shared" si="31"/>
        <v>0</v>
      </c>
      <c r="Y316" s="1273">
        <v>8</v>
      </c>
      <c r="Z316" s="213">
        <v>2.02</v>
      </c>
      <c r="AA316" s="102">
        <v>1</v>
      </c>
      <c r="AB316" s="194">
        <v>168064</v>
      </c>
      <c r="AC316" s="194">
        <v>0</v>
      </c>
      <c r="AD316" s="194"/>
      <c r="AE316" s="213">
        <f t="shared" si="32"/>
        <v>168064</v>
      </c>
      <c r="AF316" s="1273">
        <v>9</v>
      </c>
      <c r="AG316" s="213">
        <v>2.02</v>
      </c>
      <c r="AH316" s="102">
        <v>1</v>
      </c>
      <c r="AI316" s="194">
        <v>168064</v>
      </c>
      <c r="AJ316" s="194">
        <v>0</v>
      </c>
      <c r="AK316" s="194"/>
      <c r="AL316" s="213">
        <f t="shared" si="33"/>
        <v>168064</v>
      </c>
    </row>
    <row r="317" spans="1:38" s="5" customFormat="1" ht="81">
      <c r="A317" s="194">
        <v>308</v>
      </c>
      <c r="B317" s="102" t="s">
        <v>4465</v>
      </c>
      <c r="C317" s="102" t="s">
        <v>5283</v>
      </c>
      <c r="D317" s="194" t="s">
        <v>5636</v>
      </c>
      <c r="E317" s="1116" t="s">
        <v>8362</v>
      </c>
      <c r="F317" s="213" t="s">
        <v>984</v>
      </c>
      <c r="G317" s="1273">
        <v>7</v>
      </c>
      <c r="H317" s="213">
        <v>4.55</v>
      </c>
      <c r="I317" s="102">
        <v>1</v>
      </c>
      <c r="J317" s="194">
        <v>378560</v>
      </c>
      <c r="K317" s="194">
        <v>0</v>
      </c>
      <c r="L317" s="194"/>
      <c r="M317" s="213">
        <f t="shared" si="29"/>
        <v>378560</v>
      </c>
      <c r="N317" s="213">
        <v>4.55</v>
      </c>
      <c r="O317" s="102">
        <v>1</v>
      </c>
      <c r="P317" s="194">
        <v>378560</v>
      </c>
      <c r="Q317" s="194">
        <v>0</v>
      </c>
      <c r="R317" s="194"/>
      <c r="S317" s="213">
        <f t="shared" si="30"/>
        <v>378560</v>
      </c>
      <c r="T317" s="213">
        <f t="shared" si="34"/>
        <v>0</v>
      </c>
      <c r="U317" s="213">
        <f t="shared" si="34"/>
        <v>0</v>
      </c>
      <c r="V317" s="213">
        <f t="shared" si="34"/>
        <v>0</v>
      </c>
      <c r="W317" s="213">
        <f t="shared" si="34"/>
        <v>0</v>
      </c>
      <c r="X317" s="213">
        <f t="shared" si="31"/>
        <v>0</v>
      </c>
      <c r="Y317" s="1273">
        <v>8</v>
      </c>
      <c r="Z317" s="213">
        <v>4.7</v>
      </c>
      <c r="AA317" s="102">
        <v>1</v>
      </c>
      <c r="AB317" s="194">
        <v>391040</v>
      </c>
      <c r="AC317" s="194">
        <v>0</v>
      </c>
      <c r="AD317" s="194"/>
      <c r="AE317" s="213">
        <f t="shared" si="32"/>
        <v>391040</v>
      </c>
      <c r="AF317" s="1273">
        <v>9</v>
      </c>
      <c r="AG317" s="213">
        <v>4.7</v>
      </c>
      <c r="AH317" s="102">
        <v>1</v>
      </c>
      <c r="AI317" s="194">
        <v>391040</v>
      </c>
      <c r="AJ317" s="194">
        <v>0</v>
      </c>
      <c r="AK317" s="194"/>
      <c r="AL317" s="213">
        <f t="shared" si="33"/>
        <v>391040</v>
      </c>
    </row>
    <row r="318" spans="1:38" s="5" customFormat="1">
      <c r="A318" s="194">
        <v>309</v>
      </c>
      <c r="B318" s="102" t="s">
        <v>4466</v>
      </c>
      <c r="C318" s="102" t="s">
        <v>5283</v>
      </c>
      <c r="D318" s="194" t="s">
        <v>5665</v>
      </c>
      <c r="E318" s="1116" t="s">
        <v>1572</v>
      </c>
      <c r="F318" s="213" t="s">
        <v>6962</v>
      </c>
      <c r="G318" s="1273">
        <v>7</v>
      </c>
      <c r="H318" s="213">
        <v>2.2799999999999998</v>
      </c>
      <c r="I318" s="102">
        <v>1</v>
      </c>
      <c r="J318" s="194">
        <v>189695.99999999997</v>
      </c>
      <c r="K318" s="194">
        <v>0</v>
      </c>
      <c r="L318" s="194"/>
      <c r="M318" s="213">
        <f t="shared" si="29"/>
        <v>189695.99999999997</v>
      </c>
      <c r="N318" s="213">
        <v>2.2799999999999998</v>
      </c>
      <c r="O318" s="102">
        <v>1</v>
      </c>
      <c r="P318" s="194">
        <v>189695.99999999997</v>
      </c>
      <c r="Q318" s="194">
        <v>0</v>
      </c>
      <c r="R318" s="194"/>
      <c r="S318" s="213">
        <f t="shared" si="30"/>
        <v>189695.99999999997</v>
      </c>
      <c r="T318" s="213">
        <f t="shared" si="34"/>
        <v>0</v>
      </c>
      <c r="U318" s="213">
        <f t="shared" si="34"/>
        <v>0</v>
      </c>
      <c r="V318" s="213">
        <f t="shared" si="34"/>
        <v>0</v>
      </c>
      <c r="W318" s="213">
        <f t="shared" si="34"/>
        <v>0</v>
      </c>
      <c r="X318" s="213">
        <f t="shared" si="31"/>
        <v>0</v>
      </c>
      <c r="Y318" s="1273">
        <v>8</v>
      </c>
      <c r="Z318" s="213">
        <v>2.35</v>
      </c>
      <c r="AA318" s="102">
        <v>1</v>
      </c>
      <c r="AB318" s="194">
        <v>195520</v>
      </c>
      <c r="AC318" s="194">
        <v>0</v>
      </c>
      <c r="AD318" s="194"/>
      <c r="AE318" s="213">
        <f t="shared" si="32"/>
        <v>195520</v>
      </c>
      <c r="AF318" s="1273">
        <v>9</v>
      </c>
      <c r="AG318" s="213">
        <v>2.35</v>
      </c>
      <c r="AH318" s="102">
        <v>1</v>
      </c>
      <c r="AI318" s="194">
        <v>195520</v>
      </c>
      <c r="AJ318" s="194">
        <v>0</v>
      </c>
      <c r="AK318" s="194"/>
      <c r="AL318" s="213">
        <f t="shared" si="33"/>
        <v>195520</v>
      </c>
    </row>
    <row r="319" spans="1:38" s="5" customFormat="1">
      <c r="A319" s="194">
        <v>310</v>
      </c>
      <c r="B319" s="102" t="s">
        <v>4467</v>
      </c>
      <c r="C319" s="102" t="s">
        <v>5283</v>
      </c>
      <c r="D319" s="194" t="s">
        <v>5625</v>
      </c>
      <c r="E319" s="1116" t="s">
        <v>1572</v>
      </c>
      <c r="F319" s="213" t="s">
        <v>6962</v>
      </c>
      <c r="G319" s="1273">
        <v>9</v>
      </c>
      <c r="H319" s="213">
        <v>2.35</v>
      </c>
      <c r="I319" s="102">
        <v>1</v>
      </c>
      <c r="J319" s="194">
        <v>195520</v>
      </c>
      <c r="K319" s="194">
        <v>0</v>
      </c>
      <c r="L319" s="194"/>
      <c r="M319" s="213">
        <f t="shared" si="29"/>
        <v>195520</v>
      </c>
      <c r="N319" s="213">
        <v>2.35</v>
      </c>
      <c r="O319" s="102">
        <v>1</v>
      </c>
      <c r="P319" s="194">
        <v>195520</v>
      </c>
      <c r="Q319" s="194">
        <v>0</v>
      </c>
      <c r="R319" s="194"/>
      <c r="S319" s="213">
        <f t="shared" si="30"/>
        <v>195520</v>
      </c>
      <c r="T319" s="213">
        <f t="shared" si="34"/>
        <v>0</v>
      </c>
      <c r="U319" s="213">
        <f t="shared" si="34"/>
        <v>0</v>
      </c>
      <c r="V319" s="213">
        <f t="shared" si="34"/>
        <v>0</v>
      </c>
      <c r="W319" s="213">
        <f t="shared" si="34"/>
        <v>0</v>
      </c>
      <c r="X319" s="213">
        <f t="shared" si="31"/>
        <v>0</v>
      </c>
      <c r="Y319" s="1273">
        <v>10</v>
      </c>
      <c r="Z319" s="213">
        <v>2.42</v>
      </c>
      <c r="AA319" s="102">
        <v>1</v>
      </c>
      <c r="AB319" s="194">
        <v>201344</v>
      </c>
      <c r="AC319" s="194">
        <v>0</v>
      </c>
      <c r="AD319" s="194"/>
      <c r="AE319" s="213">
        <f t="shared" si="32"/>
        <v>201344</v>
      </c>
      <c r="AF319" s="1273">
        <v>11</v>
      </c>
      <c r="AG319" s="213">
        <v>2.42</v>
      </c>
      <c r="AH319" s="102">
        <v>1</v>
      </c>
      <c r="AI319" s="194">
        <v>201344</v>
      </c>
      <c r="AJ319" s="194">
        <v>0</v>
      </c>
      <c r="AK319" s="194"/>
      <c r="AL319" s="213">
        <f t="shared" si="33"/>
        <v>201344</v>
      </c>
    </row>
    <row r="320" spans="1:38" s="5" customFormat="1">
      <c r="A320" s="194">
        <v>311</v>
      </c>
      <c r="B320" s="102" t="s">
        <v>1921</v>
      </c>
      <c r="C320" s="102" t="s">
        <v>5283</v>
      </c>
      <c r="D320" s="194" t="s">
        <v>5649</v>
      </c>
      <c r="E320" s="1116" t="s">
        <v>1572</v>
      </c>
      <c r="F320" s="213" t="s">
        <v>6962</v>
      </c>
      <c r="G320" s="1273">
        <v>10</v>
      </c>
      <c r="H320" s="213">
        <v>2.42</v>
      </c>
      <c r="I320" s="102">
        <v>1</v>
      </c>
      <c r="J320" s="194">
        <v>201344</v>
      </c>
      <c r="K320" s="194">
        <v>0</v>
      </c>
      <c r="L320" s="194"/>
      <c r="M320" s="213">
        <f t="shared" si="29"/>
        <v>201344</v>
      </c>
      <c r="N320" s="213">
        <v>2.35</v>
      </c>
      <c r="O320" s="102">
        <v>1</v>
      </c>
      <c r="P320" s="194">
        <v>195520</v>
      </c>
      <c r="Q320" s="194">
        <v>0</v>
      </c>
      <c r="R320" s="194"/>
      <c r="S320" s="213">
        <f t="shared" si="30"/>
        <v>195520</v>
      </c>
      <c r="T320" s="213">
        <f t="shared" si="34"/>
        <v>0</v>
      </c>
      <c r="U320" s="213">
        <f t="shared" si="34"/>
        <v>5824</v>
      </c>
      <c r="V320" s="213">
        <f t="shared" si="34"/>
        <v>0</v>
      </c>
      <c r="W320" s="213">
        <f t="shared" si="34"/>
        <v>0</v>
      </c>
      <c r="X320" s="213">
        <f t="shared" si="31"/>
        <v>5824</v>
      </c>
      <c r="Y320" s="1273">
        <v>11</v>
      </c>
      <c r="Z320" s="213">
        <v>2.42</v>
      </c>
      <c r="AA320" s="102">
        <v>1</v>
      </c>
      <c r="AB320" s="194">
        <v>201344</v>
      </c>
      <c r="AC320" s="194">
        <v>0</v>
      </c>
      <c r="AD320" s="194"/>
      <c r="AE320" s="213">
        <f t="shared" si="32"/>
        <v>201344</v>
      </c>
      <c r="AF320" s="1273">
        <v>12</v>
      </c>
      <c r="AG320" s="213">
        <v>2.42</v>
      </c>
      <c r="AH320" s="102">
        <v>1</v>
      </c>
      <c r="AI320" s="194">
        <v>201344</v>
      </c>
      <c r="AJ320" s="194">
        <v>0</v>
      </c>
      <c r="AK320" s="194"/>
      <c r="AL320" s="213">
        <f t="shared" si="33"/>
        <v>201344</v>
      </c>
    </row>
    <row r="321" spans="1:38" s="5" customFormat="1">
      <c r="A321" s="194">
        <v>312</v>
      </c>
      <c r="B321" s="102" t="s">
        <v>4472</v>
      </c>
      <c r="C321" s="102" t="s">
        <v>5283</v>
      </c>
      <c r="D321" s="194" t="s">
        <v>5641</v>
      </c>
      <c r="E321" s="1116" t="s">
        <v>527</v>
      </c>
      <c r="F321" s="213" t="s">
        <v>990</v>
      </c>
      <c r="G321" s="1273">
        <v>21</v>
      </c>
      <c r="H321" s="213">
        <v>2.2799999999999998</v>
      </c>
      <c r="I321" s="102">
        <v>1</v>
      </c>
      <c r="J321" s="194">
        <v>189695.99999999997</v>
      </c>
      <c r="K321" s="194">
        <v>0</v>
      </c>
      <c r="L321" s="194"/>
      <c r="M321" s="213">
        <f t="shared" si="29"/>
        <v>189695.99999999997</v>
      </c>
      <c r="N321" s="213">
        <v>2.2799999999999998</v>
      </c>
      <c r="O321" s="102">
        <v>1</v>
      </c>
      <c r="P321" s="194">
        <v>189695.99999999997</v>
      </c>
      <c r="Q321" s="194">
        <v>0</v>
      </c>
      <c r="R321" s="194"/>
      <c r="S321" s="213">
        <f t="shared" si="30"/>
        <v>189695.99999999997</v>
      </c>
      <c r="T321" s="213">
        <f t="shared" si="34"/>
        <v>0</v>
      </c>
      <c r="U321" s="213">
        <f t="shared" si="34"/>
        <v>0</v>
      </c>
      <c r="V321" s="213">
        <f t="shared" si="34"/>
        <v>0</v>
      </c>
      <c r="W321" s="213">
        <f t="shared" si="34"/>
        <v>0</v>
      </c>
      <c r="X321" s="213">
        <f t="shared" si="31"/>
        <v>0</v>
      </c>
      <c r="Y321" s="1273">
        <v>22</v>
      </c>
      <c r="Z321" s="213">
        <v>2.2799999999999998</v>
      </c>
      <c r="AA321" s="102">
        <v>1</v>
      </c>
      <c r="AB321" s="194">
        <v>189695.99999999997</v>
      </c>
      <c r="AC321" s="194">
        <v>0</v>
      </c>
      <c r="AD321" s="194"/>
      <c r="AE321" s="213">
        <f t="shared" si="32"/>
        <v>189695.99999999997</v>
      </c>
      <c r="AF321" s="1273">
        <v>23</v>
      </c>
      <c r="AG321" s="213">
        <v>2.2799999999999998</v>
      </c>
      <c r="AH321" s="102">
        <v>1</v>
      </c>
      <c r="AI321" s="194">
        <v>189695.99999999997</v>
      </c>
      <c r="AJ321" s="194">
        <v>0</v>
      </c>
      <c r="AK321" s="194"/>
      <c r="AL321" s="213">
        <f t="shared" si="33"/>
        <v>189695.99999999997</v>
      </c>
    </row>
    <row r="322" spans="1:38" s="5" customFormat="1">
      <c r="A322" s="194">
        <v>313</v>
      </c>
      <c r="B322" s="102" t="s">
        <v>1912</v>
      </c>
      <c r="C322" s="102" t="s">
        <v>5282</v>
      </c>
      <c r="D322" s="194" t="s">
        <v>5630</v>
      </c>
      <c r="E322" s="1116" t="s">
        <v>527</v>
      </c>
      <c r="F322" s="213" t="s">
        <v>990</v>
      </c>
      <c r="G322" s="1273">
        <v>6</v>
      </c>
      <c r="H322" s="213">
        <v>1.96</v>
      </c>
      <c r="I322" s="102">
        <v>1</v>
      </c>
      <c r="J322" s="194">
        <v>163072</v>
      </c>
      <c r="K322" s="194">
        <v>0</v>
      </c>
      <c r="L322" s="194"/>
      <c r="M322" s="213">
        <f t="shared" si="29"/>
        <v>163072</v>
      </c>
      <c r="N322" s="213">
        <v>1.9</v>
      </c>
      <c r="O322" s="102">
        <v>1</v>
      </c>
      <c r="P322" s="194">
        <v>158080</v>
      </c>
      <c r="Q322" s="194">
        <v>0</v>
      </c>
      <c r="R322" s="194"/>
      <c r="S322" s="213">
        <f t="shared" si="30"/>
        <v>158080</v>
      </c>
      <c r="T322" s="213">
        <f t="shared" si="34"/>
        <v>0</v>
      </c>
      <c r="U322" s="213">
        <f t="shared" si="34"/>
        <v>4992</v>
      </c>
      <c r="V322" s="213">
        <f t="shared" si="34"/>
        <v>0</v>
      </c>
      <c r="W322" s="213">
        <f t="shared" si="34"/>
        <v>0</v>
      </c>
      <c r="X322" s="213">
        <f t="shared" si="31"/>
        <v>4992</v>
      </c>
      <c r="Y322" s="1273">
        <v>7</v>
      </c>
      <c r="Z322" s="213">
        <v>1.96</v>
      </c>
      <c r="AA322" s="102">
        <v>1</v>
      </c>
      <c r="AB322" s="194">
        <v>163072</v>
      </c>
      <c r="AC322" s="194">
        <v>0</v>
      </c>
      <c r="AD322" s="194"/>
      <c r="AE322" s="213">
        <f t="shared" si="32"/>
        <v>163072</v>
      </c>
      <c r="AF322" s="1273">
        <v>8</v>
      </c>
      <c r="AG322" s="213">
        <v>2.02</v>
      </c>
      <c r="AH322" s="102">
        <v>1</v>
      </c>
      <c r="AI322" s="194">
        <v>168064</v>
      </c>
      <c r="AJ322" s="194">
        <v>0</v>
      </c>
      <c r="AK322" s="194"/>
      <c r="AL322" s="213">
        <f t="shared" si="33"/>
        <v>168064</v>
      </c>
    </row>
    <row r="323" spans="1:38" s="5" customFormat="1">
      <c r="A323" s="194">
        <v>314</v>
      </c>
      <c r="B323" s="102" t="s">
        <v>4468</v>
      </c>
      <c r="C323" s="102" t="s">
        <v>5283</v>
      </c>
      <c r="D323" s="194" t="s">
        <v>5620</v>
      </c>
      <c r="E323" s="1116" t="s">
        <v>527</v>
      </c>
      <c r="F323" s="213" t="s">
        <v>990</v>
      </c>
      <c r="G323" s="1273">
        <v>11</v>
      </c>
      <c r="H323" s="213">
        <v>2.08</v>
      </c>
      <c r="I323" s="102">
        <v>1</v>
      </c>
      <c r="J323" s="194">
        <v>173056</v>
      </c>
      <c r="K323" s="194">
        <v>0</v>
      </c>
      <c r="L323" s="194"/>
      <c r="M323" s="213">
        <f t="shared" si="29"/>
        <v>173056</v>
      </c>
      <c r="N323" s="213">
        <v>2.08</v>
      </c>
      <c r="O323" s="102">
        <v>1</v>
      </c>
      <c r="P323" s="194">
        <v>173056</v>
      </c>
      <c r="Q323" s="194">
        <v>0</v>
      </c>
      <c r="R323" s="194"/>
      <c r="S323" s="213">
        <f t="shared" si="30"/>
        <v>173056</v>
      </c>
      <c r="T323" s="213">
        <f t="shared" si="34"/>
        <v>0</v>
      </c>
      <c r="U323" s="213">
        <f t="shared" si="34"/>
        <v>0</v>
      </c>
      <c r="V323" s="213">
        <f t="shared" si="34"/>
        <v>0</v>
      </c>
      <c r="W323" s="213">
        <f t="shared" si="34"/>
        <v>0</v>
      </c>
      <c r="X323" s="213">
        <f t="shared" si="31"/>
        <v>0</v>
      </c>
      <c r="Y323" s="1273">
        <v>12</v>
      </c>
      <c r="Z323" s="213">
        <v>2.08</v>
      </c>
      <c r="AA323" s="102">
        <v>1</v>
      </c>
      <c r="AB323" s="194">
        <v>173056</v>
      </c>
      <c r="AC323" s="194">
        <v>0</v>
      </c>
      <c r="AD323" s="194"/>
      <c r="AE323" s="213">
        <f t="shared" si="32"/>
        <v>173056</v>
      </c>
      <c r="AF323" s="1273">
        <v>13</v>
      </c>
      <c r="AG323" s="213">
        <v>2.14</v>
      </c>
      <c r="AH323" s="102">
        <v>1</v>
      </c>
      <c r="AI323" s="194">
        <v>178048</v>
      </c>
      <c r="AJ323" s="194">
        <v>0</v>
      </c>
      <c r="AK323" s="194"/>
      <c r="AL323" s="213">
        <f t="shared" si="33"/>
        <v>178048</v>
      </c>
    </row>
    <row r="324" spans="1:38" s="5" customFormat="1">
      <c r="A324" s="194">
        <v>315</v>
      </c>
      <c r="B324" s="102" t="s">
        <v>1596</v>
      </c>
      <c r="C324" s="102" t="s">
        <v>5282</v>
      </c>
      <c r="D324" s="194" t="s">
        <v>5627</v>
      </c>
      <c r="E324" s="1116" t="s">
        <v>527</v>
      </c>
      <c r="F324" s="213" t="s">
        <v>990</v>
      </c>
      <c r="G324" s="1273">
        <v>7</v>
      </c>
      <c r="H324" s="213">
        <v>1.96</v>
      </c>
      <c r="I324" s="102">
        <v>1</v>
      </c>
      <c r="J324" s="194">
        <v>163072</v>
      </c>
      <c r="K324" s="194">
        <v>0</v>
      </c>
      <c r="L324" s="194"/>
      <c r="M324" s="213">
        <f t="shared" si="29"/>
        <v>163072</v>
      </c>
      <c r="N324" s="213">
        <v>1.96</v>
      </c>
      <c r="O324" s="102">
        <v>1</v>
      </c>
      <c r="P324" s="194">
        <v>163072</v>
      </c>
      <c r="Q324" s="194">
        <v>0</v>
      </c>
      <c r="R324" s="194"/>
      <c r="S324" s="213">
        <f t="shared" si="30"/>
        <v>163072</v>
      </c>
      <c r="T324" s="213">
        <f t="shared" si="34"/>
        <v>0</v>
      </c>
      <c r="U324" s="213">
        <f t="shared" si="34"/>
        <v>0</v>
      </c>
      <c r="V324" s="213">
        <f t="shared" si="34"/>
        <v>0</v>
      </c>
      <c r="W324" s="213">
        <f t="shared" si="34"/>
        <v>0</v>
      </c>
      <c r="X324" s="213">
        <f t="shared" si="31"/>
        <v>0</v>
      </c>
      <c r="Y324" s="1273">
        <v>8</v>
      </c>
      <c r="Z324" s="213">
        <v>2.02</v>
      </c>
      <c r="AA324" s="102">
        <v>1</v>
      </c>
      <c r="AB324" s="194">
        <v>168064</v>
      </c>
      <c r="AC324" s="194">
        <v>0</v>
      </c>
      <c r="AD324" s="194"/>
      <c r="AE324" s="213">
        <f t="shared" si="32"/>
        <v>168064</v>
      </c>
      <c r="AF324" s="1273">
        <v>9</v>
      </c>
      <c r="AG324" s="213">
        <v>2.02</v>
      </c>
      <c r="AH324" s="102">
        <v>1</v>
      </c>
      <c r="AI324" s="194">
        <v>168064</v>
      </c>
      <c r="AJ324" s="194">
        <v>0</v>
      </c>
      <c r="AK324" s="194"/>
      <c r="AL324" s="213">
        <f t="shared" si="33"/>
        <v>168064</v>
      </c>
    </row>
    <row r="325" spans="1:38" s="5" customFormat="1">
      <c r="A325" s="194">
        <v>316</v>
      </c>
      <c r="B325" s="102" t="s">
        <v>4470</v>
      </c>
      <c r="C325" s="102" t="s">
        <v>5283</v>
      </c>
      <c r="D325" s="194" t="s">
        <v>5693</v>
      </c>
      <c r="E325" s="1116" t="s">
        <v>527</v>
      </c>
      <c r="F325" s="213" t="s">
        <v>990</v>
      </c>
      <c r="G325" s="1273">
        <v>11</v>
      </c>
      <c r="H325" s="213">
        <v>2.08</v>
      </c>
      <c r="I325" s="102">
        <v>1</v>
      </c>
      <c r="J325" s="194">
        <v>173056</v>
      </c>
      <c r="K325" s="194">
        <v>0</v>
      </c>
      <c r="L325" s="194"/>
      <c r="M325" s="213">
        <f t="shared" si="29"/>
        <v>173056</v>
      </c>
      <c r="N325" s="213">
        <v>2.08</v>
      </c>
      <c r="O325" s="102">
        <v>1</v>
      </c>
      <c r="P325" s="194">
        <v>173056</v>
      </c>
      <c r="Q325" s="194">
        <v>0</v>
      </c>
      <c r="R325" s="194"/>
      <c r="S325" s="213">
        <f t="shared" si="30"/>
        <v>173056</v>
      </c>
      <c r="T325" s="213">
        <f t="shared" si="34"/>
        <v>0</v>
      </c>
      <c r="U325" s="213">
        <f t="shared" si="34"/>
        <v>0</v>
      </c>
      <c r="V325" s="213">
        <f t="shared" si="34"/>
        <v>0</v>
      </c>
      <c r="W325" s="213">
        <f t="shared" si="34"/>
        <v>0</v>
      </c>
      <c r="X325" s="213">
        <f t="shared" si="31"/>
        <v>0</v>
      </c>
      <c r="Y325" s="1273">
        <v>12</v>
      </c>
      <c r="Z325" s="213">
        <v>2.08</v>
      </c>
      <c r="AA325" s="102">
        <v>1</v>
      </c>
      <c r="AB325" s="194">
        <v>173056</v>
      </c>
      <c r="AC325" s="194">
        <v>0</v>
      </c>
      <c r="AD325" s="194"/>
      <c r="AE325" s="213">
        <f t="shared" si="32"/>
        <v>173056</v>
      </c>
      <c r="AF325" s="1273">
        <v>13</v>
      </c>
      <c r="AG325" s="213">
        <v>2.14</v>
      </c>
      <c r="AH325" s="102">
        <v>1</v>
      </c>
      <c r="AI325" s="194">
        <v>178048</v>
      </c>
      <c r="AJ325" s="194">
        <v>0</v>
      </c>
      <c r="AK325" s="194"/>
      <c r="AL325" s="213">
        <f t="shared" si="33"/>
        <v>178048</v>
      </c>
    </row>
    <row r="326" spans="1:38" s="5" customFormat="1">
      <c r="A326" s="194">
        <v>317</v>
      </c>
      <c r="B326" s="102" t="s">
        <v>4471</v>
      </c>
      <c r="C326" s="102" t="s">
        <v>5282</v>
      </c>
      <c r="D326" s="194" t="s">
        <v>5640</v>
      </c>
      <c r="E326" s="1116" t="s">
        <v>527</v>
      </c>
      <c r="F326" s="213" t="s">
        <v>990</v>
      </c>
      <c r="G326" s="1273">
        <v>5</v>
      </c>
      <c r="H326" s="213">
        <v>1.9</v>
      </c>
      <c r="I326" s="102">
        <v>1</v>
      </c>
      <c r="J326" s="194">
        <v>158080</v>
      </c>
      <c r="K326" s="194">
        <v>0</v>
      </c>
      <c r="L326" s="194"/>
      <c r="M326" s="213">
        <f t="shared" si="29"/>
        <v>158080</v>
      </c>
      <c r="N326" s="213">
        <v>1.9</v>
      </c>
      <c r="O326" s="102">
        <v>1</v>
      </c>
      <c r="P326" s="194">
        <v>158080</v>
      </c>
      <c r="Q326" s="194">
        <v>0</v>
      </c>
      <c r="R326" s="194"/>
      <c r="S326" s="213">
        <f t="shared" si="30"/>
        <v>158080</v>
      </c>
      <c r="T326" s="213">
        <f t="shared" si="34"/>
        <v>0</v>
      </c>
      <c r="U326" s="213">
        <f t="shared" si="34"/>
        <v>0</v>
      </c>
      <c r="V326" s="213">
        <f t="shared" si="34"/>
        <v>0</v>
      </c>
      <c r="W326" s="213">
        <f t="shared" si="34"/>
        <v>0</v>
      </c>
      <c r="X326" s="213">
        <f t="shared" si="31"/>
        <v>0</v>
      </c>
      <c r="Y326" s="1273">
        <v>6</v>
      </c>
      <c r="Z326" s="213">
        <v>1.96</v>
      </c>
      <c r="AA326" s="102">
        <v>1</v>
      </c>
      <c r="AB326" s="194">
        <v>163072</v>
      </c>
      <c r="AC326" s="194">
        <v>0</v>
      </c>
      <c r="AD326" s="194"/>
      <c r="AE326" s="213">
        <f t="shared" si="32"/>
        <v>163072</v>
      </c>
      <c r="AF326" s="1273">
        <v>7</v>
      </c>
      <c r="AG326" s="213">
        <v>1.96</v>
      </c>
      <c r="AH326" s="102">
        <v>1</v>
      </c>
      <c r="AI326" s="194">
        <v>163072</v>
      </c>
      <c r="AJ326" s="194">
        <v>0</v>
      </c>
      <c r="AK326" s="194"/>
      <c r="AL326" s="213">
        <f t="shared" si="33"/>
        <v>163072</v>
      </c>
    </row>
    <row r="327" spans="1:38" s="5" customFormat="1">
      <c r="A327" s="194">
        <v>318</v>
      </c>
      <c r="B327" s="102" t="s">
        <v>1598</v>
      </c>
      <c r="C327" s="102" t="s">
        <v>5283</v>
      </c>
      <c r="D327" s="194" t="s">
        <v>5645</v>
      </c>
      <c r="E327" s="1116" t="s">
        <v>527</v>
      </c>
      <c r="F327" s="213" t="s">
        <v>990</v>
      </c>
      <c r="G327" s="1273">
        <v>7</v>
      </c>
      <c r="H327" s="213">
        <v>1.96</v>
      </c>
      <c r="I327" s="102">
        <v>1</v>
      </c>
      <c r="J327" s="194">
        <v>163072</v>
      </c>
      <c r="K327" s="194">
        <v>0</v>
      </c>
      <c r="L327" s="194"/>
      <c r="M327" s="213">
        <f t="shared" si="29"/>
        <v>163072</v>
      </c>
      <c r="N327" s="213">
        <v>1.96</v>
      </c>
      <c r="O327" s="102">
        <v>1</v>
      </c>
      <c r="P327" s="194">
        <v>163072</v>
      </c>
      <c r="Q327" s="194">
        <v>0</v>
      </c>
      <c r="R327" s="194"/>
      <c r="S327" s="213">
        <f t="shared" si="30"/>
        <v>163072</v>
      </c>
      <c r="T327" s="213">
        <f t="shared" si="34"/>
        <v>0</v>
      </c>
      <c r="U327" s="213">
        <f t="shared" si="34"/>
        <v>0</v>
      </c>
      <c r="V327" s="213">
        <f t="shared" si="34"/>
        <v>0</v>
      </c>
      <c r="W327" s="213">
        <f t="shared" si="34"/>
        <v>0</v>
      </c>
      <c r="X327" s="213">
        <f t="shared" si="31"/>
        <v>0</v>
      </c>
      <c r="Y327" s="1273">
        <v>8</v>
      </c>
      <c r="Z327" s="213">
        <v>2.02</v>
      </c>
      <c r="AA327" s="102">
        <v>1</v>
      </c>
      <c r="AB327" s="194">
        <v>168064</v>
      </c>
      <c r="AC327" s="194">
        <v>0</v>
      </c>
      <c r="AD327" s="194"/>
      <c r="AE327" s="213">
        <f t="shared" si="32"/>
        <v>168064</v>
      </c>
      <c r="AF327" s="1273">
        <v>9</v>
      </c>
      <c r="AG327" s="213">
        <v>2.02</v>
      </c>
      <c r="AH327" s="102">
        <v>1</v>
      </c>
      <c r="AI327" s="194">
        <v>168064</v>
      </c>
      <c r="AJ327" s="194">
        <v>0</v>
      </c>
      <c r="AK327" s="194"/>
      <c r="AL327" s="213">
        <f t="shared" si="33"/>
        <v>168064</v>
      </c>
    </row>
    <row r="328" spans="1:38" s="5" customFormat="1">
      <c r="A328" s="194">
        <v>319</v>
      </c>
      <c r="B328" s="102" t="s">
        <v>1576</v>
      </c>
      <c r="C328" s="102" t="s">
        <v>5283</v>
      </c>
      <c r="D328" s="194" t="s">
        <v>5635</v>
      </c>
      <c r="E328" s="1116" t="s">
        <v>527</v>
      </c>
      <c r="F328" s="213" t="s">
        <v>990</v>
      </c>
      <c r="G328" s="1273">
        <v>7</v>
      </c>
      <c r="H328" s="213">
        <v>1.96</v>
      </c>
      <c r="I328" s="102">
        <v>1</v>
      </c>
      <c r="J328" s="194">
        <v>163072</v>
      </c>
      <c r="K328" s="194">
        <v>0</v>
      </c>
      <c r="L328" s="194"/>
      <c r="M328" s="213">
        <f t="shared" si="29"/>
        <v>163072</v>
      </c>
      <c r="N328" s="213">
        <v>1.96</v>
      </c>
      <c r="O328" s="102">
        <v>1</v>
      </c>
      <c r="P328" s="194">
        <v>163072</v>
      </c>
      <c r="Q328" s="194">
        <v>0</v>
      </c>
      <c r="R328" s="194"/>
      <c r="S328" s="213">
        <f t="shared" si="30"/>
        <v>163072</v>
      </c>
      <c r="T328" s="213">
        <f t="shared" si="34"/>
        <v>0</v>
      </c>
      <c r="U328" s="213">
        <f t="shared" si="34"/>
        <v>0</v>
      </c>
      <c r="V328" s="213">
        <f t="shared" si="34"/>
        <v>0</v>
      </c>
      <c r="W328" s="213">
        <f t="shared" si="34"/>
        <v>0</v>
      </c>
      <c r="X328" s="213">
        <f t="shared" si="31"/>
        <v>0</v>
      </c>
      <c r="Y328" s="1273">
        <v>8</v>
      </c>
      <c r="Z328" s="213">
        <v>2.02</v>
      </c>
      <c r="AA328" s="102">
        <v>1</v>
      </c>
      <c r="AB328" s="194">
        <v>168064</v>
      </c>
      <c r="AC328" s="194">
        <v>0</v>
      </c>
      <c r="AD328" s="194"/>
      <c r="AE328" s="213">
        <f t="shared" si="32"/>
        <v>168064</v>
      </c>
      <c r="AF328" s="1273">
        <v>9</v>
      </c>
      <c r="AG328" s="213">
        <v>2.02</v>
      </c>
      <c r="AH328" s="102">
        <v>1</v>
      </c>
      <c r="AI328" s="194">
        <v>168064</v>
      </c>
      <c r="AJ328" s="194">
        <v>0</v>
      </c>
      <c r="AK328" s="194"/>
      <c r="AL328" s="213">
        <f t="shared" si="33"/>
        <v>168064</v>
      </c>
    </row>
    <row r="329" spans="1:38" s="5" customFormat="1">
      <c r="A329" s="194">
        <v>320</v>
      </c>
      <c r="B329" s="102" t="s">
        <v>1597</v>
      </c>
      <c r="C329" s="102" t="s">
        <v>5282</v>
      </c>
      <c r="D329" s="194" t="s">
        <v>5645</v>
      </c>
      <c r="E329" s="1116" t="s">
        <v>527</v>
      </c>
      <c r="F329" s="213" t="s">
        <v>990</v>
      </c>
      <c r="G329" s="1273">
        <v>7</v>
      </c>
      <c r="H329" s="213">
        <v>1.96</v>
      </c>
      <c r="I329" s="102">
        <v>1</v>
      </c>
      <c r="J329" s="194">
        <v>163072</v>
      </c>
      <c r="K329" s="194">
        <v>0</v>
      </c>
      <c r="L329" s="194"/>
      <c r="M329" s="213">
        <f t="shared" si="29"/>
        <v>163072</v>
      </c>
      <c r="N329" s="213">
        <v>1.96</v>
      </c>
      <c r="O329" s="102">
        <v>1</v>
      </c>
      <c r="P329" s="194">
        <v>163072</v>
      </c>
      <c r="Q329" s="194">
        <v>0</v>
      </c>
      <c r="R329" s="194"/>
      <c r="S329" s="213">
        <f t="shared" si="30"/>
        <v>163072</v>
      </c>
      <c r="T329" s="213">
        <f t="shared" si="34"/>
        <v>0</v>
      </c>
      <c r="U329" s="213">
        <f t="shared" si="34"/>
        <v>0</v>
      </c>
      <c r="V329" s="213">
        <f t="shared" si="34"/>
        <v>0</v>
      </c>
      <c r="W329" s="213">
        <f t="shared" si="34"/>
        <v>0</v>
      </c>
      <c r="X329" s="213">
        <f t="shared" si="31"/>
        <v>0</v>
      </c>
      <c r="Y329" s="1273">
        <v>8</v>
      </c>
      <c r="Z329" s="213">
        <v>2.02</v>
      </c>
      <c r="AA329" s="102">
        <v>1</v>
      </c>
      <c r="AB329" s="194">
        <v>168064</v>
      </c>
      <c r="AC329" s="194">
        <v>0</v>
      </c>
      <c r="AD329" s="194"/>
      <c r="AE329" s="213">
        <f t="shared" si="32"/>
        <v>168064</v>
      </c>
      <c r="AF329" s="1273">
        <v>9</v>
      </c>
      <c r="AG329" s="213">
        <v>2.02</v>
      </c>
      <c r="AH329" s="102">
        <v>1</v>
      </c>
      <c r="AI329" s="194">
        <v>168064</v>
      </c>
      <c r="AJ329" s="194">
        <v>0</v>
      </c>
      <c r="AK329" s="194"/>
      <c r="AL329" s="213">
        <f t="shared" si="33"/>
        <v>168064</v>
      </c>
    </row>
    <row r="330" spans="1:38" s="5" customFormat="1">
      <c r="A330" s="194">
        <v>321</v>
      </c>
      <c r="B330" s="102" t="s">
        <v>6991</v>
      </c>
      <c r="C330" s="102" t="s">
        <v>5282</v>
      </c>
      <c r="D330" s="194" t="s">
        <v>5637</v>
      </c>
      <c r="E330" s="1116" t="s">
        <v>527</v>
      </c>
      <c r="F330" s="213" t="s">
        <v>990</v>
      </c>
      <c r="G330" s="1273">
        <v>11</v>
      </c>
      <c r="H330" s="213">
        <v>2.08</v>
      </c>
      <c r="I330" s="102">
        <v>1</v>
      </c>
      <c r="J330" s="194">
        <v>173056</v>
      </c>
      <c r="K330" s="194">
        <v>0</v>
      </c>
      <c r="L330" s="194"/>
      <c r="M330" s="213">
        <f t="shared" ref="M330:M393" si="35">J330+K330+L330</f>
        <v>173056</v>
      </c>
      <c r="N330" s="213">
        <v>2.08</v>
      </c>
      <c r="O330" s="102">
        <v>1</v>
      </c>
      <c r="P330" s="194">
        <v>173056</v>
      </c>
      <c r="Q330" s="194">
        <v>0</v>
      </c>
      <c r="R330" s="194"/>
      <c r="S330" s="213">
        <f t="shared" ref="S330:S393" si="36">P330+Q330+R330</f>
        <v>173056</v>
      </c>
      <c r="T330" s="213">
        <f t="shared" si="34"/>
        <v>0</v>
      </c>
      <c r="U330" s="213">
        <f t="shared" si="34"/>
        <v>0</v>
      </c>
      <c r="V330" s="213">
        <f t="shared" si="34"/>
        <v>0</v>
      </c>
      <c r="W330" s="213">
        <f t="shared" si="34"/>
        <v>0</v>
      </c>
      <c r="X330" s="213">
        <f t="shared" ref="X330:X393" si="37">U330+V330+W330</f>
        <v>0</v>
      </c>
      <c r="Y330" s="1273">
        <v>12</v>
      </c>
      <c r="Z330" s="213">
        <v>2.08</v>
      </c>
      <c r="AA330" s="102">
        <v>1</v>
      </c>
      <c r="AB330" s="194">
        <v>173056</v>
      </c>
      <c r="AC330" s="194">
        <v>0</v>
      </c>
      <c r="AD330" s="194"/>
      <c r="AE330" s="213">
        <f t="shared" ref="AE330:AE393" si="38">AB330+AC330+AD330</f>
        <v>173056</v>
      </c>
      <c r="AF330" s="1273">
        <v>13</v>
      </c>
      <c r="AG330" s="213">
        <v>2.14</v>
      </c>
      <c r="AH330" s="102">
        <v>1</v>
      </c>
      <c r="AI330" s="194">
        <v>178048</v>
      </c>
      <c r="AJ330" s="194">
        <v>0</v>
      </c>
      <c r="AK330" s="194"/>
      <c r="AL330" s="213">
        <f t="shared" si="33"/>
        <v>178048</v>
      </c>
    </row>
    <row r="331" spans="1:38" s="5" customFormat="1">
      <c r="A331" s="194">
        <v>322</v>
      </c>
      <c r="B331" s="102" t="s">
        <v>6992</v>
      </c>
      <c r="C331" s="102" t="s">
        <v>5282</v>
      </c>
      <c r="D331" s="194" t="s">
        <v>5653</v>
      </c>
      <c r="E331" s="1116" t="s">
        <v>527</v>
      </c>
      <c r="F331" s="213" t="s">
        <v>990</v>
      </c>
      <c r="G331" s="1273">
        <v>2</v>
      </c>
      <c r="H331" s="213">
        <v>1.79</v>
      </c>
      <c r="I331" s="102">
        <v>1</v>
      </c>
      <c r="J331" s="194">
        <v>148928</v>
      </c>
      <c r="K331" s="194">
        <v>0</v>
      </c>
      <c r="L331" s="194"/>
      <c r="M331" s="213">
        <f t="shared" si="35"/>
        <v>148928</v>
      </c>
      <c r="N331" s="213">
        <v>1.73</v>
      </c>
      <c r="O331" s="102">
        <v>1</v>
      </c>
      <c r="P331" s="194">
        <v>143936</v>
      </c>
      <c r="Q331" s="194">
        <v>0</v>
      </c>
      <c r="R331" s="194"/>
      <c r="S331" s="213">
        <f t="shared" si="36"/>
        <v>143936</v>
      </c>
      <c r="T331" s="213">
        <f t="shared" si="34"/>
        <v>0</v>
      </c>
      <c r="U331" s="213">
        <f t="shared" si="34"/>
        <v>4992</v>
      </c>
      <c r="V331" s="213">
        <f t="shared" si="34"/>
        <v>0</v>
      </c>
      <c r="W331" s="213">
        <f t="shared" si="34"/>
        <v>0</v>
      </c>
      <c r="X331" s="213">
        <f t="shared" si="37"/>
        <v>4992</v>
      </c>
      <c r="Y331" s="1273">
        <v>3</v>
      </c>
      <c r="Z331" s="213">
        <v>1.84</v>
      </c>
      <c r="AA331" s="102">
        <v>1</v>
      </c>
      <c r="AB331" s="194">
        <v>153088</v>
      </c>
      <c r="AC331" s="194">
        <v>0</v>
      </c>
      <c r="AD331" s="194"/>
      <c r="AE331" s="213">
        <f t="shared" si="38"/>
        <v>153088</v>
      </c>
      <c r="AF331" s="1273">
        <v>4</v>
      </c>
      <c r="AG331" s="213">
        <v>1.9</v>
      </c>
      <c r="AH331" s="102">
        <v>1</v>
      </c>
      <c r="AI331" s="194">
        <v>158080</v>
      </c>
      <c r="AJ331" s="194">
        <v>0</v>
      </c>
      <c r="AK331" s="194"/>
      <c r="AL331" s="213">
        <f t="shared" ref="AL331:AL394" si="39">AI331+AJ331+AK331</f>
        <v>158080</v>
      </c>
    </row>
    <row r="332" spans="1:38" s="5" customFormat="1">
      <c r="A332" s="194">
        <v>323</v>
      </c>
      <c r="B332" s="102" t="s">
        <v>5699</v>
      </c>
      <c r="C332" s="102" t="s">
        <v>5283</v>
      </c>
      <c r="D332" s="194" t="s">
        <v>5675</v>
      </c>
      <c r="E332" s="1116" t="s">
        <v>527</v>
      </c>
      <c r="F332" s="213" t="s">
        <v>990</v>
      </c>
      <c r="G332" s="1273">
        <v>4</v>
      </c>
      <c r="H332" s="213">
        <v>1.9</v>
      </c>
      <c r="I332" s="102">
        <v>1</v>
      </c>
      <c r="J332" s="194">
        <v>158080</v>
      </c>
      <c r="K332" s="194">
        <v>0</v>
      </c>
      <c r="L332" s="194"/>
      <c r="M332" s="213">
        <f t="shared" si="35"/>
        <v>158080</v>
      </c>
      <c r="N332" s="213">
        <v>1.84</v>
      </c>
      <c r="O332" s="102">
        <v>1</v>
      </c>
      <c r="P332" s="194">
        <v>153088</v>
      </c>
      <c r="Q332" s="194">
        <v>0</v>
      </c>
      <c r="R332" s="194"/>
      <c r="S332" s="213">
        <f t="shared" si="36"/>
        <v>153088</v>
      </c>
      <c r="T332" s="213">
        <f t="shared" si="34"/>
        <v>0</v>
      </c>
      <c r="U332" s="213">
        <f t="shared" si="34"/>
        <v>4992</v>
      </c>
      <c r="V332" s="213">
        <f t="shared" si="34"/>
        <v>0</v>
      </c>
      <c r="W332" s="213">
        <f t="shared" si="34"/>
        <v>0</v>
      </c>
      <c r="X332" s="213">
        <f t="shared" si="37"/>
        <v>4992</v>
      </c>
      <c r="Y332" s="1273">
        <v>5</v>
      </c>
      <c r="Z332" s="213">
        <v>1.9</v>
      </c>
      <c r="AA332" s="102">
        <v>1</v>
      </c>
      <c r="AB332" s="194">
        <v>158080</v>
      </c>
      <c r="AC332" s="194">
        <v>0</v>
      </c>
      <c r="AD332" s="194"/>
      <c r="AE332" s="213">
        <f t="shared" si="38"/>
        <v>158080</v>
      </c>
      <c r="AF332" s="1273">
        <v>6</v>
      </c>
      <c r="AG332" s="213">
        <v>1.96</v>
      </c>
      <c r="AH332" s="102">
        <v>1</v>
      </c>
      <c r="AI332" s="194">
        <v>163072</v>
      </c>
      <c r="AJ332" s="194">
        <v>0</v>
      </c>
      <c r="AK332" s="194"/>
      <c r="AL332" s="213">
        <f t="shared" si="39"/>
        <v>163072</v>
      </c>
    </row>
    <row r="333" spans="1:38" s="5" customFormat="1">
      <c r="A333" s="194">
        <v>324</v>
      </c>
      <c r="B333" s="102" t="s">
        <v>1629</v>
      </c>
      <c r="C333" s="102" t="s">
        <v>5283</v>
      </c>
      <c r="D333" s="194" t="s">
        <v>5625</v>
      </c>
      <c r="E333" s="1116" t="s">
        <v>527</v>
      </c>
      <c r="F333" s="213" t="s">
        <v>990</v>
      </c>
      <c r="G333" s="1273">
        <v>21</v>
      </c>
      <c r="H333" s="213">
        <v>2.2799999999999998</v>
      </c>
      <c r="I333" s="102">
        <v>1</v>
      </c>
      <c r="J333" s="194">
        <v>189695.99999999997</v>
      </c>
      <c r="K333" s="194">
        <v>0</v>
      </c>
      <c r="L333" s="194"/>
      <c r="M333" s="213">
        <f t="shared" si="35"/>
        <v>189695.99999999997</v>
      </c>
      <c r="N333" s="213">
        <v>2.2799999999999998</v>
      </c>
      <c r="O333" s="102">
        <v>1</v>
      </c>
      <c r="P333" s="194">
        <v>189695.99999999997</v>
      </c>
      <c r="Q333" s="194">
        <v>0</v>
      </c>
      <c r="R333" s="194"/>
      <c r="S333" s="213">
        <f t="shared" si="36"/>
        <v>189695.99999999997</v>
      </c>
      <c r="T333" s="213">
        <f t="shared" si="34"/>
        <v>0</v>
      </c>
      <c r="U333" s="213">
        <f t="shared" si="34"/>
        <v>0</v>
      </c>
      <c r="V333" s="213">
        <f t="shared" si="34"/>
        <v>0</v>
      </c>
      <c r="W333" s="213">
        <f t="shared" si="34"/>
        <v>0</v>
      </c>
      <c r="X333" s="213">
        <f t="shared" si="37"/>
        <v>0</v>
      </c>
      <c r="Y333" s="1273">
        <v>22</v>
      </c>
      <c r="Z333" s="213">
        <v>2.2799999999999998</v>
      </c>
      <c r="AA333" s="102">
        <v>1</v>
      </c>
      <c r="AB333" s="194">
        <v>189695.99999999997</v>
      </c>
      <c r="AC333" s="194">
        <v>0</v>
      </c>
      <c r="AD333" s="194"/>
      <c r="AE333" s="213">
        <f t="shared" si="38"/>
        <v>189695.99999999997</v>
      </c>
      <c r="AF333" s="1273">
        <v>23</v>
      </c>
      <c r="AG333" s="213">
        <v>2.2799999999999998</v>
      </c>
      <c r="AH333" s="102">
        <v>1</v>
      </c>
      <c r="AI333" s="194">
        <v>189695.99999999997</v>
      </c>
      <c r="AJ333" s="194">
        <v>0</v>
      </c>
      <c r="AK333" s="194"/>
      <c r="AL333" s="213">
        <f t="shared" si="39"/>
        <v>189695.99999999997</v>
      </c>
    </row>
    <row r="334" spans="1:38" s="5" customFormat="1">
      <c r="A334" s="194">
        <v>325</v>
      </c>
      <c r="B334" s="102" t="s">
        <v>759</v>
      </c>
      <c r="C334" s="102"/>
      <c r="D334" s="194"/>
      <c r="E334" s="1116" t="s">
        <v>527</v>
      </c>
      <c r="F334" s="213" t="s">
        <v>990</v>
      </c>
      <c r="G334" s="1273">
        <v>7</v>
      </c>
      <c r="H334" s="213">
        <v>1.96</v>
      </c>
      <c r="I334" s="102">
        <v>1</v>
      </c>
      <c r="J334" s="194">
        <v>163072</v>
      </c>
      <c r="K334" s="194">
        <v>0</v>
      </c>
      <c r="L334" s="194"/>
      <c r="M334" s="213">
        <f t="shared" si="35"/>
        <v>163072</v>
      </c>
      <c r="N334" s="213">
        <v>1.96</v>
      </c>
      <c r="O334" s="102">
        <v>1</v>
      </c>
      <c r="P334" s="194">
        <v>163072</v>
      </c>
      <c r="Q334" s="194">
        <v>0</v>
      </c>
      <c r="R334" s="194"/>
      <c r="S334" s="213">
        <f t="shared" si="36"/>
        <v>163072</v>
      </c>
      <c r="T334" s="213">
        <f t="shared" si="34"/>
        <v>0</v>
      </c>
      <c r="U334" s="213">
        <f t="shared" si="34"/>
        <v>0</v>
      </c>
      <c r="V334" s="213">
        <f t="shared" si="34"/>
        <v>0</v>
      </c>
      <c r="W334" s="213">
        <f t="shared" si="34"/>
        <v>0</v>
      </c>
      <c r="X334" s="213">
        <f t="shared" si="37"/>
        <v>0</v>
      </c>
      <c r="Y334" s="1273">
        <v>8</v>
      </c>
      <c r="Z334" s="213">
        <v>2.02</v>
      </c>
      <c r="AA334" s="102">
        <v>1</v>
      </c>
      <c r="AB334" s="194">
        <v>168064</v>
      </c>
      <c r="AC334" s="194">
        <v>0</v>
      </c>
      <c r="AD334" s="194"/>
      <c r="AE334" s="213">
        <f t="shared" si="38"/>
        <v>168064</v>
      </c>
      <c r="AF334" s="1273">
        <v>9</v>
      </c>
      <c r="AG334" s="213">
        <v>2.02</v>
      </c>
      <c r="AH334" s="102">
        <v>1</v>
      </c>
      <c r="AI334" s="194">
        <v>168064</v>
      </c>
      <c r="AJ334" s="194">
        <v>0</v>
      </c>
      <c r="AK334" s="194"/>
      <c r="AL334" s="213">
        <f t="shared" si="39"/>
        <v>168064</v>
      </c>
    </row>
    <row r="335" spans="1:38" s="5" customFormat="1">
      <c r="A335" s="194">
        <v>326</v>
      </c>
      <c r="B335" s="102" t="s">
        <v>759</v>
      </c>
      <c r="C335" s="102"/>
      <c r="D335" s="194"/>
      <c r="E335" s="1116" t="s">
        <v>527</v>
      </c>
      <c r="F335" s="213" t="s">
        <v>990</v>
      </c>
      <c r="G335" s="1273">
        <v>7</v>
      </c>
      <c r="H335" s="213">
        <v>1.96</v>
      </c>
      <c r="I335" s="102">
        <v>1</v>
      </c>
      <c r="J335" s="194">
        <v>163072</v>
      </c>
      <c r="K335" s="194">
        <v>0</v>
      </c>
      <c r="L335" s="194"/>
      <c r="M335" s="213">
        <f t="shared" si="35"/>
        <v>163072</v>
      </c>
      <c r="N335" s="213">
        <v>1.96</v>
      </c>
      <c r="O335" s="102">
        <v>1</v>
      </c>
      <c r="P335" s="194">
        <v>163072</v>
      </c>
      <c r="Q335" s="194">
        <v>0</v>
      </c>
      <c r="R335" s="194"/>
      <c r="S335" s="213">
        <f t="shared" si="36"/>
        <v>163072</v>
      </c>
      <c r="T335" s="213">
        <f t="shared" si="34"/>
        <v>0</v>
      </c>
      <c r="U335" s="213">
        <f t="shared" si="34"/>
        <v>0</v>
      </c>
      <c r="V335" s="213">
        <f t="shared" si="34"/>
        <v>0</v>
      </c>
      <c r="W335" s="213">
        <f t="shared" si="34"/>
        <v>0</v>
      </c>
      <c r="X335" s="213">
        <f t="shared" si="37"/>
        <v>0</v>
      </c>
      <c r="Y335" s="1273">
        <v>8</v>
      </c>
      <c r="Z335" s="213">
        <v>2.02</v>
      </c>
      <c r="AA335" s="102">
        <v>1</v>
      </c>
      <c r="AB335" s="194">
        <v>168064</v>
      </c>
      <c r="AC335" s="194">
        <v>0</v>
      </c>
      <c r="AD335" s="194"/>
      <c r="AE335" s="213">
        <f t="shared" si="38"/>
        <v>168064</v>
      </c>
      <c r="AF335" s="1273">
        <v>9</v>
      </c>
      <c r="AG335" s="213">
        <v>2.02</v>
      </c>
      <c r="AH335" s="102">
        <v>1</v>
      </c>
      <c r="AI335" s="194">
        <v>168064</v>
      </c>
      <c r="AJ335" s="194">
        <v>0</v>
      </c>
      <c r="AK335" s="194"/>
      <c r="AL335" s="213">
        <f t="shared" si="39"/>
        <v>168064</v>
      </c>
    </row>
    <row r="336" spans="1:38" s="5" customFormat="1">
      <c r="A336" s="194">
        <v>327</v>
      </c>
      <c r="B336" s="102" t="s">
        <v>759</v>
      </c>
      <c r="C336" s="102"/>
      <c r="D336" s="194"/>
      <c r="E336" s="1116" t="s">
        <v>527</v>
      </c>
      <c r="F336" s="213" t="s">
        <v>990</v>
      </c>
      <c r="G336" s="1273">
        <v>7</v>
      </c>
      <c r="H336" s="213">
        <v>1.96</v>
      </c>
      <c r="I336" s="102">
        <v>1</v>
      </c>
      <c r="J336" s="194">
        <v>163072</v>
      </c>
      <c r="K336" s="194">
        <v>0</v>
      </c>
      <c r="L336" s="194"/>
      <c r="M336" s="213">
        <f t="shared" si="35"/>
        <v>163072</v>
      </c>
      <c r="N336" s="213">
        <v>1.96</v>
      </c>
      <c r="O336" s="102">
        <v>1</v>
      </c>
      <c r="P336" s="194">
        <v>163072</v>
      </c>
      <c r="Q336" s="194">
        <v>0</v>
      </c>
      <c r="R336" s="194"/>
      <c r="S336" s="213">
        <f t="shared" si="36"/>
        <v>163072</v>
      </c>
      <c r="T336" s="213">
        <f t="shared" si="34"/>
        <v>0</v>
      </c>
      <c r="U336" s="213">
        <f t="shared" si="34"/>
        <v>0</v>
      </c>
      <c r="V336" s="213">
        <f t="shared" si="34"/>
        <v>0</v>
      </c>
      <c r="W336" s="213">
        <f t="shared" si="34"/>
        <v>0</v>
      </c>
      <c r="X336" s="213">
        <f t="shared" si="37"/>
        <v>0</v>
      </c>
      <c r="Y336" s="1273">
        <v>8</v>
      </c>
      <c r="Z336" s="213">
        <v>2.02</v>
      </c>
      <c r="AA336" s="102">
        <v>1</v>
      </c>
      <c r="AB336" s="194">
        <v>168064</v>
      </c>
      <c r="AC336" s="194">
        <v>0</v>
      </c>
      <c r="AD336" s="194"/>
      <c r="AE336" s="213">
        <f t="shared" si="38"/>
        <v>168064</v>
      </c>
      <c r="AF336" s="1273">
        <v>9</v>
      </c>
      <c r="AG336" s="213">
        <v>2.02</v>
      </c>
      <c r="AH336" s="102">
        <v>1</v>
      </c>
      <c r="AI336" s="194">
        <v>168064</v>
      </c>
      <c r="AJ336" s="194">
        <v>0</v>
      </c>
      <c r="AK336" s="194"/>
      <c r="AL336" s="213">
        <f t="shared" si="39"/>
        <v>168064</v>
      </c>
    </row>
    <row r="337" spans="1:38" s="5" customFormat="1">
      <c r="A337" s="194">
        <v>328</v>
      </c>
      <c r="B337" s="102" t="s">
        <v>759</v>
      </c>
      <c r="C337" s="102"/>
      <c r="D337" s="194"/>
      <c r="E337" s="1116" t="s">
        <v>527</v>
      </c>
      <c r="F337" s="213" t="s">
        <v>990</v>
      </c>
      <c r="G337" s="1273">
        <v>7</v>
      </c>
      <c r="H337" s="213">
        <v>1.96</v>
      </c>
      <c r="I337" s="102">
        <v>1</v>
      </c>
      <c r="J337" s="194">
        <v>163072</v>
      </c>
      <c r="K337" s="194">
        <v>0</v>
      </c>
      <c r="L337" s="194"/>
      <c r="M337" s="213">
        <f t="shared" si="35"/>
        <v>163072</v>
      </c>
      <c r="N337" s="213">
        <v>1.96</v>
      </c>
      <c r="O337" s="102">
        <v>1</v>
      </c>
      <c r="P337" s="194">
        <v>163072</v>
      </c>
      <c r="Q337" s="194">
        <v>0</v>
      </c>
      <c r="R337" s="194"/>
      <c r="S337" s="213">
        <f t="shared" si="36"/>
        <v>163072</v>
      </c>
      <c r="T337" s="213">
        <f t="shared" si="34"/>
        <v>0</v>
      </c>
      <c r="U337" s="213">
        <f t="shared" si="34"/>
        <v>0</v>
      </c>
      <c r="V337" s="213">
        <f t="shared" si="34"/>
        <v>0</v>
      </c>
      <c r="W337" s="213">
        <f t="shared" si="34"/>
        <v>0</v>
      </c>
      <c r="X337" s="213">
        <f t="shared" si="37"/>
        <v>0</v>
      </c>
      <c r="Y337" s="1273">
        <v>8</v>
      </c>
      <c r="Z337" s="213">
        <v>2.02</v>
      </c>
      <c r="AA337" s="102">
        <v>1</v>
      </c>
      <c r="AB337" s="194">
        <v>168064</v>
      </c>
      <c r="AC337" s="194">
        <v>0</v>
      </c>
      <c r="AD337" s="194"/>
      <c r="AE337" s="213">
        <f t="shared" si="38"/>
        <v>168064</v>
      </c>
      <c r="AF337" s="1273">
        <v>9</v>
      </c>
      <c r="AG337" s="213">
        <v>2.02</v>
      </c>
      <c r="AH337" s="102">
        <v>1</v>
      </c>
      <c r="AI337" s="194">
        <v>168064</v>
      </c>
      <c r="AJ337" s="194">
        <v>0</v>
      </c>
      <c r="AK337" s="194"/>
      <c r="AL337" s="213">
        <f t="shared" si="39"/>
        <v>168064</v>
      </c>
    </row>
    <row r="338" spans="1:38" s="5" customFormat="1">
      <c r="A338" s="194">
        <v>329</v>
      </c>
      <c r="B338" s="102" t="s">
        <v>759</v>
      </c>
      <c r="C338" s="102"/>
      <c r="D338" s="194"/>
      <c r="E338" s="1116" t="s">
        <v>527</v>
      </c>
      <c r="F338" s="213" t="s">
        <v>990</v>
      </c>
      <c r="G338" s="1273">
        <v>7</v>
      </c>
      <c r="H338" s="213">
        <v>1.96</v>
      </c>
      <c r="I338" s="102">
        <v>1</v>
      </c>
      <c r="J338" s="194">
        <v>163072</v>
      </c>
      <c r="K338" s="194">
        <v>0</v>
      </c>
      <c r="L338" s="194"/>
      <c r="M338" s="213">
        <f t="shared" si="35"/>
        <v>163072</v>
      </c>
      <c r="N338" s="213">
        <v>1.96</v>
      </c>
      <c r="O338" s="102">
        <v>1</v>
      </c>
      <c r="P338" s="194">
        <v>163072</v>
      </c>
      <c r="Q338" s="194">
        <v>0</v>
      </c>
      <c r="R338" s="194"/>
      <c r="S338" s="213">
        <f t="shared" si="36"/>
        <v>163072</v>
      </c>
      <c r="T338" s="213">
        <f t="shared" si="34"/>
        <v>0</v>
      </c>
      <c r="U338" s="213">
        <f t="shared" si="34"/>
        <v>0</v>
      </c>
      <c r="V338" s="213">
        <f t="shared" si="34"/>
        <v>0</v>
      </c>
      <c r="W338" s="213">
        <f t="shared" si="34"/>
        <v>0</v>
      </c>
      <c r="X338" s="213">
        <f t="shared" si="37"/>
        <v>0</v>
      </c>
      <c r="Y338" s="1273">
        <v>8</v>
      </c>
      <c r="Z338" s="213">
        <v>2.02</v>
      </c>
      <c r="AA338" s="102">
        <v>1</v>
      </c>
      <c r="AB338" s="194">
        <v>168064</v>
      </c>
      <c r="AC338" s="194">
        <v>0</v>
      </c>
      <c r="AD338" s="194"/>
      <c r="AE338" s="213">
        <f t="shared" si="38"/>
        <v>168064</v>
      </c>
      <c r="AF338" s="1273">
        <v>9</v>
      </c>
      <c r="AG338" s="213">
        <v>2.02</v>
      </c>
      <c r="AH338" s="102">
        <v>1</v>
      </c>
      <c r="AI338" s="194">
        <v>168064</v>
      </c>
      <c r="AJ338" s="194">
        <v>0</v>
      </c>
      <c r="AK338" s="194"/>
      <c r="AL338" s="213">
        <f t="shared" si="39"/>
        <v>168064</v>
      </c>
    </row>
    <row r="339" spans="1:38" s="5" customFormat="1">
      <c r="A339" s="194">
        <v>330</v>
      </c>
      <c r="B339" s="102" t="s">
        <v>759</v>
      </c>
      <c r="C339" s="102"/>
      <c r="D339" s="194"/>
      <c r="E339" s="1116" t="s">
        <v>527</v>
      </c>
      <c r="F339" s="213" t="s">
        <v>990</v>
      </c>
      <c r="G339" s="1273">
        <v>7</v>
      </c>
      <c r="H339" s="213">
        <v>1.96</v>
      </c>
      <c r="I339" s="102">
        <v>1</v>
      </c>
      <c r="J339" s="194">
        <v>163072</v>
      </c>
      <c r="K339" s="194">
        <v>0</v>
      </c>
      <c r="L339" s="194"/>
      <c r="M339" s="213">
        <f t="shared" si="35"/>
        <v>163072</v>
      </c>
      <c r="N339" s="213">
        <v>1.96</v>
      </c>
      <c r="O339" s="102">
        <v>1</v>
      </c>
      <c r="P339" s="194">
        <v>163072</v>
      </c>
      <c r="Q339" s="194">
        <v>0</v>
      </c>
      <c r="R339" s="194"/>
      <c r="S339" s="213">
        <f t="shared" si="36"/>
        <v>163072</v>
      </c>
      <c r="T339" s="213">
        <f t="shared" si="34"/>
        <v>0</v>
      </c>
      <c r="U339" s="213">
        <f t="shared" si="34"/>
        <v>0</v>
      </c>
      <c r="V339" s="213">
        <f t="shared" si="34"/>
        <v>0</v>
      </c>
      <c r="W339" s="213">
        <f t="shared" si="34"/>
        <v>0</v>
      </c>
      <c r="X339" s="213">
        <f t="shared" si="37"/>
        <v>0</v>
      </c>
      <c r="Y339" s="1273">
        <v>8</v>
      </c>
      <c r="Z339" s="213">
        <v>2.02</v>
      </c>
      <c r="AA339" s="102">
        <v>1</v>
      </c>
      <c r="AB339" s="194">
        <v>168064</v>
      </c>
      <c r="AC339" s="194">
        <v>0</v>
      </c>
      <c r="AD339" s="194"/>
      <c r="AE339" s="213">
        <f t="shared" si="38"/>
        <v>168064</v>
      </c>
      <c r="AF339" s="1273">
        <v>9</v>
      </c>
      <c r="AG339" s="213">
        <v>2.02</v>
      </c>
      <c r="AH339" s="102">
        <v>1</v>
      </c>
      <c r="AI339" s="194">
        <v>168064</v>
      </c>
      <c r="AJ339" s="194">
        <v>0</v>
      </c>
      <c r="AK339" s="194"/>
      <c r="AL339" s="213">
        <f t="shared" si="39"/>
        <v>168064</v>
      </c>
    </row>
    <row r="340" spans="1:38" s="5" customFormat="1">
      <c r="A340" s="194">
        <v>331</v>
      </c>
      <c r="B340" s="102" t="s">
        <v>759</v>
      </c>
      <c r="C340" s="102"/>
      <c r="D340" s="194"/>
      <c r="E340" s="1116" t="s">
        <v>527</v>
      </c>
      <c r="F340" s="213" t="s">
        <v>990</v>
      </c>
      <c r="G340" s="1273">
        <v>7</v>
      </c>
      <c r="H340" s="213">
        <v>1.96</v>
      </c>
      <c r="I340" s="102">
        <v>1</v>
      </c>
      <c r="J340" s="194">
        <v>163072</v>
      </c>
      <c r="K340" s="194">
        <v>0</v>
      </c>
      <c r="L340" s="194"/>
      <c r="M340" s="213">
        <f t="shared" si="35"/>
        <v>163072</v>
      </c>
      <c r="N340" s="213">
        <v>1.96</v>
      </c>
      <c r="O340" s="102">
        <v>1</v>
      </c>
      <c r="P340" s="194">
        <v>163072</v>
      </c>
      <c r="Q340" s="194">
        <v>0</v>
      </c>
      <c r="R340" s="194"/>
      <c r="S340" s="213">
        <f t="shared" si="36"/>
        <v>163072</v>
      </c>
      <c r="T340" s="213">
        <f t="shared" si="34"/>
        <v>0</v>
      </c>
      <c r="U340" s="213">
        <f t="shared" si="34"/>
        <v>0</v>
      </c>
      <c r="V340" s="213">
        <f t="shared" si="34"/>
        <v>0</v>
      </c>
      <c r="W340" s="213">
        <f t="shared" si="34"/>
        <v>0</v>
      </c>
      <c r="X340" s="213">
        <f t="shared" si="37"/>
        <v>0</v>
      </c>
      <c r="Y340" s="1273">
        <v>8</v>
      </c>
      <c r="Z340" s="213">
        <v>2.02</v>
      </c>
      <c r="AA340" s="102">
        <v>1</v>
      </c>
      <c r="AB340" s="194">
        <v>168064</v>
      </c>
      <c r="AC340" s="194">
        <v>0</v>
      </c>
      <c r="AD340" s="194"/>
      <c r="AE340" s="213">
        <f t="shared" si="38"/>
        <v>168064</v>
      </c>
      <c r="AF340" s="1273">
        <v>9</v>
      </c>
      <c r="AG340" s="213">
        <v>2.02</v>
      </c>
      <c r="AH340" s="102">
        <v>1</v>
      </c>
      <c r="AI340" s="194">
        <v>168064</v>
      </c>
      <c r="AJ340" s="194">
        <v>0</v>
      </c>
      <c r="AK340" s="194"/>
      <c r="AL340" s="213">
        <f t="shared" si="39"/>
        <v>168064</v>
      </c>
    </row>
    <row r="341" spans="1:38" s="5" customFormat="1" ht="67.5">
      <c r="A341" s="194">
        <v>332</v>
      </c>
      <c r="B341" s="102" t="s">
        <v>1588</v>
      </c>
      <c r="C341" s="102" t="s">
        <v>5283</v>
      </c>
      <c r="D341" s="194" t="s">
        <v>5623</v>
      </c>
      <c r="E341" s="1116" t="s">
        <v>8363</v>
      </c>
      <c r="F341" s="213" t="s">
        <v>984</v>
      </c>
      <c r="G341" s="1273">
        <v>7</v>
      </c>
      <c r="H341" s="213">
        <v>4.55</v>
      </c>
      <c r="I341" s="102">
        <v>1</v>
      </c>
      <c r="J341" s="194">
        <v>378560</v>
      </c>
      <c r="K341" s="194">
        <v>0</v>
      </c>
      <c r="L341" s="194"/>
      <c r="M341" s="213">
        <f t="shared" si="35"/>
        <v>378560</v>
      </c>
      <c r="N341" s="213">
        <v>4.55</v>
      </c>
      <c r="O341" s="102">
        <v>1</v>
      </c>
      <c r="P341" s="194">
        <v>378560</v>
      </c>
      <c r="Q341" s="194">
        <v>0</v>
      </c>
      <c r="R341" s="194"/>
      <c r="S341" s="213">
        <f t="shared" si="36"/>
        <v>378560</v>
      </c>
      <c r="T341" s="213">
        <f t="shared" si="34"/>
        <v>0</v>
      </c>
      <c r="U341" s="213">
        <f t="shared" si="34"/>
        <v>0</v>
      </c>
      <c r="V341" s="213">
        <f t="shared" si="34"/>
        <v>0</v>
      </c>
      <c r="W341" s="213">
        <f t="shared" si="34"/>
        <v>0</v>
      </c>
      <c r="X341" s="213">
        <f t="shared" si="37"/>
        <v>0</v>
      </c>
      <c r="Y341" s="1273">
        <v>8</v>
      </c>
      <c r="Z341" s="213">
        <v>4.7</v>
      </c>
      <c r="AA341" s="102">
        <v>1</v>
      </c>
      <c r="AB341" s="194">
        <v>391040</v>
      </c>
      <c r="AC341" s="194">
        <v>0</v>
      </c>
      <c r="AD341" s="194"/>
      <c r="AE341" s="213">
        <f t="shared" si="38"/>
        <v>391040</v>
      </c>
      <c r="AF341" s="1273">
        <v>9</v>
      </c>
      <c r="AG341" s="213">
        <v>4.7</v>
      </c>
      <c r="AH341" s="102">
        <v>1</v>
      </c>
      <c r="AI341" s="194">
        <v>391040</v>
      </c>
      <c r="AJ341" s="194">
        <v>0</v>
      </c>
      <c r="AK341" s="194"/>
      <c r="AL341" s="213">
        <f t="shared" si="39"/>
        <v>391040</v>
      </c>
    </row>
    <row r="342" spans="1:38" s="5" customFormat="1" ht="54">
      <c r="A342" s="194">
        <v>333</v>
      </c>
      <c r="B342" s="102" t="s">
        <v>6993</v>
      </c>
      <c r="C342" s="102" t="s">
        <v>5283</v>
      </c>
      <c r="D342" s="194" t="s">
        <v>5641</v>
      </c>
      <c r="E342" s="1116" t="s">
        <v>1579</v>
      </c>
      <c r="F342" s="213" t="s">
        <v>1115</v>
      </c>
      <c r="G342" s="1273">
        <v>3</v>
      </c>
      <c r="H342" s="213">
        <v>2.92</v>
      </c>
      <c r="I342" s="102">
        <v>1</v>
      </c>
      <c r="J342" s="194">
        <v>242944</v>
      </c>
      <c r="K342" s="194">
        <v>0</v>
      </c>
      <c r="L342" s="194"/>
      <c r="M342" s="213">
        <f t="shared" si="35"/>
        <v>242944</v>
      </c>
      <c r="N342" s="213">
        <v>2.83</v>
      </c>
      <c r="O342" s="102">
        <v>1</v>
      </c>
      <c r="P342" s="194">
        <v>235456</v>
      </c>
      <c r="Q342" s="194">
        <v>0</v>
      </c>
      <c r="R342" s="194"/>
      <c r="S342" s="213">
        <f t="shared" si="36"/>
        <v>235456</v>
      </c>
      <c r="T342" s="213">
        <f t="shared" si="34"/>
        <v>0</v>
      </c>
      <c r="U342" s="213">
        <f t="shared" si="34"/>
        <v>7488</v>
      </c>
      <c r="V342" s="213">
        <f t="shared" si="34"/>
        <v>0</v>
      </c>
      <c r="W342" s="213">
        <f t="shared" si="34"/>
        <v>0</v>
      </c>
      <c r="X342" s="213">
        <f t="shared" si="37"/>
        <v>7488</v>
      </c>
      <c r="Y342" s="1273">
        <v>4</v>
      </c>
      <c r="Z342" s="213">
        <v>3.02</v>
      </c>
      <c r="AA342" s="102">
        <v>1</v>
      </c>
      <c r="AB342" s="194">
        <v>251264</v>
      </c>
      <c r="AC342" s="194">
        <v>0</v>
      </c>
      <c r="AD342" s="194"/>
      <c r="AE342" s="213">
        <f t="shared" si="38"/>
        <v>251264</v>
      </c>
      <c r="AF342" s="1273">
        <v>5</v>
      </c>
      <c r="AG342" s="213">
        <v>3.02</v>
      </c>
      <c r="AH342" s="102">
        <v>1</v>
      </c>
      <c r="AI342" s="194">
        <v>251264</v>
      </c>
      <c r="AJ342" s="194">
        <v>0</v>
      </c>
      <c r="AK342" s="194"/>
      <c r="AL342" s="213">
        <f t="shared" si="39"/>
        <v>251264</v>
      </c>
    </row>
    <row r="343" spans="1:38" s="5" customFormat="1">
      <c r="A343" s="194">
        <v>334</v>
      </c>
      <c r="B343" s="102" t="s">
        <v>4473</v>
      </c>
      <c r="C343" s="102" t="s">
        <v>5283</v>
      </c>
      <c r="D343" s="194" t="s">
        <v>5636</v>
      </c>
      <c r="E343" s="1116" t="s">
        <v>1572</v>
      </c>
      <c r="F343" s="213" t="s">
        <v>6962</v>
      </c>
      <c r="G343" s="1273">
        <v>7</v>
      </c>
      <c r="H343" s="213">
        <v>2.2799999999999998</v>
      </c>
      <c r="I343" s="102">
        <v>1</v>
      </c>
      <c r="J343" s="194">
        <v>189695.99999999997</v>
      </c>
      <c r="K343" s="194">
        <v>0</v>
      </c>
      <c r="L343" s="194"/>
      <c r="M343" s="213">
        <f t="shared" si="35"/>
        <v>189695.99999999997</v>
      </c>
      <c r="N343" s="213">
        <v>2.2799999999999998</v>
      </c>
      <c r="O343" s="102">
        <v>1</v>
      </c>
      <c r="P343" s="194">
        <v>189695.99999999997</v>
      </c>
      <c r="Q343" s="194">
        <v>0</v>
      </c>
      <c r="R343" s="194"/>
      <c r="S343" s="213">
        <f t="shared" si="36"/>
        <v>189695.99999999997</v>
      </c>
      <c r="T343" s="213">
        <f t="shared" si="34"/>
        <v>0</v>
      </c>
      <c r="U343" s="213">
        <f t="shared" si="34"/>
        <v>0</v>
      </c>
      <c r="V343" s="213">
        <f t="shared" si="34"/>
        <v>0</v>
      </c>
      <c r="W343" s="213">
        <f t="shared" si="34"/>
        <v>0</v>
      </c>
      <c r="X343" s="213">
        <f t="shared" si="37"/>
        <v>0</v>
      </c>
      <c r="Y343" s="1273">
        <v>8</v>
      </c>
      <c r="Z343" s="213">
        <v>2.35</v>
      </c>
      <c r="AA343" s="102">
        <v>1</v>
      </c>
      <c r="AB343" s="194">
        <v>195520</v>
      </c>
      <c r="AC343" s="194">
        <v>0</v>
      </c>
      <c r="AD343" s="194"/>
      <c r="AE343" s="213">
        <f t="shared" si="38"/>
        <v>195520</v>
      </c>
      <c r="AF343" s="1273">
        <v>9</v>
      </c>
      <c r="AG343" s="213">
        <v>2.35</v>
      </c>
      <c r="AH343" s="102">
        <v>1</v>
      </c>
      <c r="AI343" s="194">
        <v>195520</v>
      </c>
      <c r="AJ343" s="194">
        <v>0</v>
      </c>
      <c r="AK343" s="194"/>
      <c r="AL343" s="213">
        <f t="shared" si="39"/>
        <v>195520</v>
      </c>
    </row>
    <row r="344" spans="1:38" s="5" customFormat="1">
      <c r="A344" s="194">
        <v>335</v>
      </c>
      <c r="B344" s="102" t="s">
        <v>1613</v>
      </c>
      <c r="C344" s="102" t="s">
        <v>5283</v>
      </c>
      <c r="D344" s="194" t="s">
        <v>5641</v>
      </c>
      <c r="E344" s="1116" t="s">
        <v>1572</v>
      </c>
      <c r="F344" s="213" t="s">
        <v>6962</v>
      </c>
      <c r="G344" s="1273">
        <v>7</v>
      </c>
      <c r="H344" s="213">
        <v>2.2799999999999998</v>
      </c>
      <c r="I344" s="102">
        <v>1</v>
      </c>
      <c r="J344" s="194">
        <v>189695.99999999997</v>
      </c>
      <c r="K344" s="194">
        <v>0</v>
      </c>
      <c r="L344" s="194"/>
      <c r="M344" s="213">
        <f t="shared" si="35"/>
        <v>189695.99999999997</v>
      </c>
      <c r="N344" s="213">
        <v>2.2799999999999998</v>
      </c>
      <c r="O344" s="102">
        <v>1</v>
      </c>
      <c r="P344" s="194">
        <v>189695.99999999997</v>
      </c>
      <c r="Q344" s="194">
        <v>0</v>
      </c>
      <c r="R344" s="194"/>
      <c r="S344" s="213">
        <f t="shared" si="36"/>
        <v>189695.99999999997</v>
      </c>
      <c r="T344" s="213">
        <f t="shared" si="34"/>
        <v>0</v>
      </c>
      <c r="U344" s="213">
        <f t="shared" si="34"/>
        <v>0</v>
      </c>
      <c r="V344" s="213">
        <f t="shared" si="34"/>
        <v>0</v>
      </c>
      <c r="W344" s="213">
        <f t="shared" si="34"/>
        <v>0</v>
      </c>
      <c r="X344" s="213">
        <f t="shared" si="37"/>
        <v>0</v>
      </c>
      <c r="Y344" s="1273">
        <v>8</v>
      </c>
      <c r="Z344" s="213">
        <v>2.35</v>
      </c>
      <c r="AA344" s="102">
        <v>1</v>
      </c>
      <c r="AB344" s="194">
        <v>195520</v>
      </c>
      <c r="AC344" s="194">
        <v>0</v>
      </c>
      <c r="AD344" s="194"/>
      <c r="AE344" s="213">
        <f t="shared" si="38"/>
        <v>195520</v>
      </c>
      <c r="AF344" s="1273">
        <v>9</v>
      </c>
      <c r="AG344" s="213">
        <v>2.35</v>
      </c>
      <c r="AH344" s="102">
        <v>1</v>
      </c>
      <c r="AI344" s="194">
        <v>195520</v>
      </c>
      <c r="AJ344" s="194">
        <v>0</v>
      </c>
      <c r="AK344" s="194"/>
      <c r="AL344" s="213">
        <f t="shared" si="39"/>
        <v>195520</v>
      </c>
    </row>
    <row r="345" spans="1:38" s="5" customFormat="1">
      <c r="A345" s="194">
        <v>336</v>
      </c>
      <c r="B345" s="102" t="s">
        <v>8364</v>
      </c>
      <c r="C345" s="102" t="s">
        <v>5283</v>
      </c>
      <c r="D345" s="194" t="s">
        <v>5655</v>
      </c>
      <c r="E345" s="1116" t="s">
        <v>1572</v>
      </c>
      <c r="F345" s="213" t="s">
        <v>6962</v>
      </c>
      <c r="G345" s="1273">
        <v>2</v>
      </c>
      <c r="H345" s="213">
        <v>2.08</v>
      </c>
      <c r="I345" s="102">
        <v>1</v>
      </c>
      <c r="J345" s="194">
        <v>173056</v>
      </c>
      <c r="K345" s="194">
        <v>0</v>
      </c>
      <c r="L345" s="194"/>
      <c r="M345" s="213">
        <f t="shared" si="35"/>
        <v>173056</v>
      </c>
      <c r="N345" s="213">
        <v>2.02</v>
      </c>
      <c r="O345" s="102">
        <v>1</v>
      </c>
      <c r="P345" s="194">
        <v>168064</v>
      </c>
      <c r="Q345" s="194">
        <v>0</v>
      </c>
      <c r="R345" s="194"/>
      <c r="S345" s="213">
        <f t="shared" si="36"/>
        <v>168064</v>
      </c>
      <c r="T345" s="213">
        <f t="shared" si="34"/>
        <v>0</v>
      </c>
      <c r="U345" s="213">
        <f t="shared" si="34"/>
        <v>4992</v>
      </c>
      <c r="V345" s="213">
        <f t="shared" si="34"/>
        <v>0</v>
      </c>
      <c r="W345" s="213">
        <f t="shared" si="34"/>
        <v>0</v>
      </c>
      <c r="X345" s="213">
        <f t="shared" si="37"/>
        <v>4992</v>
      </c>
      <c r="Y345" s="1273">
        <v>3</v>
      </c>
      <c r="Z345" s="213">
        <v>2.15</v>
      </c>
      <c r="AA345" s="102">
        <v>1</v>
      </c>
      <c r="AB345" s="194">
        <v>178880</v>
      </c>
      <c r="AC345" s="194">
        <v>0</v>
      </c>
      <c r="AD345" s="194"/>
      <c r="AE345" s="213">
        <f t="shared" si="38"/>
        <v>178880</v>
      </c>
      <c r="AF345" s="1273">
        <v>4</v>
      </c>
      <c r="AG345" s="213">
        <v>2.21</v>
      </c>
      <c r="AH345" s="102">
        <v>1</v>
      </c>
      <c r="AI345" s="194">
        <v>183872</v>
      </c>
      <c r="AJ345" s="194">
        <v>0</v>
      </c>
      <c r="AK345" s="194"/>
      <c r="AL345" s="213">
        <f t="shared" si="39"/>
        <v>183872</v>
      </c>
    </row>
    <row r="346" spans="1:38" s="5" customFormat="1">
      <c r="A346" s="194">
        <v>337</v>
      </c>
      <c r="B346" s="102" t="s">
        <v>759</v>
      </c>
      <c r="C346" s="102"/>
      <c r="D346" s="194"/>
      <c r="E346" s="1116" t="s">
        <v>1572</v>
      </c>
      <c r="F346" s="213" t="s">
        <v>6962</v>
      </c>
      <c r="G346" s="1273">
        <v>7</v>
      </c>
      <c r="H346" s="213">
        <v>2.2799999999999998</v>
      </c>
      <c r="I346" s="102">
        <v>1</v>
      </c>
      <c r="J346" s="194">
        <v>189695.99999999997</v>
      </c>
      <c r="K346" s="194">
        <v>0</v>
      </c>
      <c r="L346" s="194"/>
      <c r="M346" s="213">
        <f t="shared" si="35"/>
        <v>189695.99999999997</v>
      </c>
      <c r="N346" s="213">
        <v>2.2799999999999998</v>
      </c>
      <c r="O346" s="102">
        <v>1</v>
      </c>
      <c r="P346" s="194">
        <v>189695.99999999997</v>
      </c>
      <c r="Q346" s="194">
        <v>0</v>
      </c>
      <c r="R346" s="194"/>
      <c r="S346" s="213">
        <f t="shared" si="36"/>
        <v>189695.99999999997</v>
      </c>
      <c r="T346" s="213">
        <f t="shared" si="34"/>
        <v>0</v>
      </c>
      <c r="U346" s="213">
        <f t="shared" si="34"/>
        <v>0</v>
      </c>
      <c r="V346" s="213">
        <f t="shared" si="34"/>
        <v>0</v>
      </c>
      <c r="W346" s="213">
        <f t="shared" si="34"/>
        <v>0</v>
      </c>
      <c r="X346" s="213">
        <f t="shared" si="37"/>
        <v>0</v>
      </c>
      <c r="Y346" s="1273">
        <v>8</v>
      </c>
      <c r="Z346" s="213">
        <v>2.35</v>
      </c>
      <c r="AA346" s="102">
        <v>1</v>
      </c>
      <c r="AB346" s="194">
        <v>195520</v>
      </c>
      <c r="AC346" s="194">
        <v>0</v>
      </c>
      <c r="AD346" s="194"/>
      <c r="AE346" s="213">
        <f t="shared" si="38"/>
        <v>195520</v>
      </c>
      <c r="AF346" s="1273">
        <v>9</v>
      </c>
      <c r="AG346" s="213">
        <v>2.35</v>
      </c>
      <c r="AH346" s="102">
        <v>1</v>
      </c>
      <c r="AI346" s="194">
        <v>195520</v>
      </c>
      <c r="AJ346" s="194">
        <v>0</v>
      </c>
      <c r="AK346" s="194"/>
      <c r="AL346" s="213">
        <f t="shared" si="39"/>
        <v>195520</v>
      </c>
    </row>
    <row r="347" spans="1:38" s="5" customFormat="1">
      <c r="A347" s="194">
        <v>338</v>
      </c>
      <c r="B347" s="102" t="s">
        <v>759</v>
      </c>
      <c r="C347" s="102"/>
      <c r="D347" s="194"/>
      <c r="E347" s="1116" t="s">
        <v>1572</v>
      </c>
      <c r="F347" s="213" t="s">
        <v>6962</v>
      </c>
      <c r="G347" s="1273">
        <v>7</v>
      </c>
      <c r="H347" s="213">
        <v>2.2799999999999998</v>
      </c>
      <c r="I347" s="102">
        <v>1</v>
      </c>
      <c r="J347" s="194">
        <v>189695.99999999997</v>
      </c>
      <c r="K347" s="194">
        <v>0</v>
      </c>
      <c r="L347" s="194"/>
      <c r="M347" s="213">
        <f t="shared" si="35"/>
        <v>189695.99999999997</v>
      </c>
      <c r="N347" s="213">
        <v>2.2799999999999998</v>
      </c>
      <c r="O347" s="102">
        <v>1</v>
      </c>
      <c r="P347" s="194">
        <v>189695.99999999997</v>
      </c>
      <c r="Q347" s="194">
        <v>0</v>
      </c>
      <c r="R347" s="194"/>
      <c r="S347" s="213">
        <f t="shared" si="36"/>
        <v>189695.99999999997</v>
      </c>
      <c r="T347" s="213">
        <f t="shared" si="34"/>
        <v>0</v>
      </c>
      <c r="U347" s="213">
        <f t="shared" si="34"/>
        <v>0</v>
      </c>
      <c r="V347" s="213">
        <f t="shared" si="34"/>
        <v>0</v>
      </c>
      <c r="W347" s="213">
        <f t="shared" si="34"/>
        <v>0</v>
      </c>
      <c r="X347" s="213">
        <f t="shared" si="37"/>
        <v>0</v>
      </c>
      <c r="Y347" s="1273">
        <v>8</v>
      </c>
      <c r="Z347" s="213">
        <v>2.35</v>
      </c>
      <c r="AA347" s="102">
        <v>1</v>
      </c>
      <c r="AB347" s="194">
        <v>195520</v>
      </c>
      <c r="AC347" s="194">
        <v>0</v>
      </c>
      <c r="AD347" s="194"/>
      <c r="AE347" s="213">
        <f t="shared" si="38"/>
        <v>195520</v>
      </c>
      <c r="AF347" s="1273">
        <v>9</v>
      </c>
      <c r="AG347" s="213">
        <v>2.35</v>
      </c>
      <c r="AH347" s="102">
        <v>1</v>
      </c>
      <c r="AI347" s="194">
        <v>195520</v>
      </c>
      <c r="AJ347" s="194">
        <v>0</v>
      </c>
      <c r="AK347" s="194"/>
      <c r="AL347" s="213">
        <f t="shared" si="39"/>
        <v>195520</v>
      </c>
    </row>
    <row r="348" spans="1:38" s="5" customFormat="1">
      <c r="A348" s="194">
        <v>339</v>
      </c>
      <c r="B348" s="102" t="s">
        <v>4474</v>
      </c>
      <c r="C348" s="102" t="s">
        <v>5283</v>
      </c>
      <c r="D348" s="194" t="s">
        <v>5667</v>
      </c>
      <c r="E348" s="1116" t="s">
        <v>527</v>
      </c>
      <c r="F348" s="213" t="s">
        <v>990</v>
      </c>
      <c r="G348" s="1273">
        <v>17</v>
      </c>
      <c r="H348" s="213">
        <v>2.21</v>
      </c>
      <c r="I348" s="102">
        <v>1</v>
      </c>
      <c r="J348" s="194">
        <v>183872</v>
      </c>
      <c r="K348" s="194">
        <v>0</v>
      </c>
      <c r="L348" s="194"/>
      <c r="M348" s="213">
        <f t="shared" si="35"/>
        <v>183872</v>
      </c>
      <c r="N348" s="213">
        <v>2.21</v>
      </c>
      <c r="O348" s="102">
        <v>1</v>
      </c>
      <c r="P348" s="194">
        <v>183872</v>
      </c>
      <c r="Q348" s="194">
        <v>0</v>
      </c>
      <c r="R348" s="194"/>
      <c r="S348" s="213">
        <f t="shared" si="36"/>
        <v>183872</v>
      </c>
      <c r="T348" s="213">
        <f t="shared" si="34"/>
        <v>0</v>
      </c>
      <c r="U348" s="213">
        <f t="shared" si="34"/>
        <v>0</v>
      </c>
      <c r="V348" s="213">
        <f t="shared" si="34"/>
        <v>0</v>
      </c>
      <c r="W348" s="213">
        <f t="shared" si="34"/>
        <v>0</v>
      </c>
      <c r="X348" s="213">
        <f t="shared" si="37"/>
        <v>0</v>
      </c>
      <c r="Y348" s="1273">
        <v>18</v>
      </c>
      <c r="Z348" s="213">
        <v>2.21</v>
      </c>
      <c r="AA348" s="102">
        <v>1</v>
      </c>
      <c r="AB348" s="194">
        <v>183872</v>
      </c>
      <c r="AC348" s="194">
        <v>0</v>
      </c>
      <c r="AD348" s="194"/>
      <c r="AE348" s="213">
        <f t="shared" si="38"/>
        <v>183872</v>
      </c>
      <c r="AF348" s="1273">
        <v>19</v>
      </c>
      <c r="AG348" s="213">
        <v>2.2799999999999998</v>
      </c>
      <c r="AH348" s="102">
        <v>1</v>
      </c>
      <c r="AI348" s="194">
        <v>189695.99999999997</v>
      </c>
      <c r="AJ348" s="194">
        <v>0</v>
      </c>
      <c r="AK348" s="194"/>
      <c r="AL348" s="213">
        <f t="shared" si="39"/>
        <v>189695.99999999997</v>
      </c>
    </row>
    <row r="349" spans="1:38" s="5" customFormat="1">
      <c r="A349" s="194">
        <v>340</v>
      </c>
      <c r="B349" s="102" t="s">
        <v>4475</v>
      </c>
      <c r="C349" s="102" t="s">
        <v>5282</v>
      </c>
      <c r="D349" s="194" t="s">
        <v>5631</v>
      </c>
      <c r="E349" s="1116" t="s">
        <v>527</v>
      </c>
      <c r="F349" s="213" t="s">
        <v>990</v>
      </c>
      <c r="G349" s="1273">
        <v>11</v>
      </c>
      <c r="H349" s="213">
        <v>2.08</v>
      </c>
      <c r="I349" s="102">
        <v>1</v>
      </c>
      <c r="J349" s="194">
        <v>173056</v>
      </c>
      <c r="K349" s="194">
        <v>0</v>
      </c>
      <c r="L349" s="194"/>
      <c r="M349" s="213">
        <f t="shared" si="35"/>
        <v>173056</v>
      </c>
      <c r="N349" s="213">
        <v>2.08</v>
      </c>
      <c r="O349" s="102">
        <v>1</v>
      </c>
      <c r="P349" s="194">
        <v>173056</v>
      </c>
      <c r="Q349" s="194">
        <v>0</v>
      </c>
      <c r="R349" s="194"/>
      <c r="S349" s="213">
        <f t="shared" si="36"/>
        <v>173056</v>
      </c>
      <c r="T349" s="213">
        <f t="shared" si="34"/>
        <v>0</v>
      </c>
      <c r="U349" s="213">
        <f t="shared" si="34"/>
        <v>0</v>
      </c>
      <c r="V349" s="213">
        <f t="shared" si="34"/>
        <v>0</v>
      </c>
      <c r="W349" s="213">
        <f t="shared" si="34"/>
        <v>0</v>
      </c>
      <c r="X349" s="213">
        <f t="shared" si="37"/>
        <v>0</v>
      </c>
      <c r="Y349" s="1273">
        <v>12</v>
      </c>
      <c r="Z349" s="213">
        <v>2.08</v>
      </c>
      <c r="AA349" s="102">
        <v>1</v>
      </c>
      <c r="AB349" s="194">
        <v>173056</v>
      </c>
      <c r="AC349" s="194">
        <v>0</v>
      </c>
      <c r="AD349" s="194"/>
      <c r="AE349" s="213">
        <f t="shared" si="38"/>
        <v>173056</v>
      </c>
      <c r="AF349" s="1273">
        <v>13</v>
      </c>
      <c r="AG349" s="213">
        <v>2.14</v>
      </c>
      <c r="AH349" s="102">
        <v>1</v>
      </c>
      <c r="AI349" s="194">
        <v>178048</v>
      </c>
      <c r="AJ349" s="194">
        <v>0</v>
      </c>
      <c r="AK349" s="194"/>
      <c r="AL349" s="213">
        <f t="shared" si="39"/>
        <v>178048</v>
      </c>
    </row>
    <row r="350" spans="1:38" s="5" customFormat="1">
      <c r="A350" s="194">
        <v>341</v>
      </c>
      <c r="B350" s="102" t="s">
        <v>4476</v>
      </c>
      <c r="C350" s="102" t="s">
        <v>5283</v>
      </c>
      <c r="D350" s="194" t="s">
        <v>5635</v>
      </c>
      <c r="E350" s="1116" t="s">
        <v>527</v>
      </c>
      <c r="F350" s="213" t="s">
        <v>990</v>
      </c>
      <c r="G350" s="1273">
        <v>7</v>
      </c>
      <c r="H350" s="213">
        <v>1.96</v>
      </c>
      <c r="I350" s="102">
        <v>1</v>
      </c>
      <c r="J350" s="194">
        <v>163072</v>
      </c>
      <c r="K350" s="194">
        <v>0</v>
      </c>
      <c r="L350" s="194"/>
      <c r="M350" s="213">
        <f t="shared" si="35"/>
        <v>163072</v>
      </c>
      <c r="N350" s="213">
        <v>1.96</v>
      </c>
      <c r="O350" s="102">
        <v>1</v>
      </c>
      <c r="P350" s="194">
        <v>163072</v>
      </c>
      <c r="Q350" s="194">
        <v>0</v>
      </c>
      <c r="R350" s="194"/>
      <c r="S350" s="213">
        <f t="shared" si="36"/>
        <v>163072</v>
      </c>
      <c r="T350" s="213">
        <f t="shared" si="34"/>
        <v>0</v>
      </c>
      <c r="U350" s="213">
        <f t="shared" si="34"/>
        <v>0</v>
      </c>
      <c r="V350" s="213">
        <f t="shared" si="34"/>
        <v>0</v>
      </c>
      <c r="W350" s="213">
        <f t="shared" si="34"/>
        <v>0</v>
      </c>
      <c r="X350" s="213">
        <f t="shared" si="37"/>
        <v>0</v>
      </c>
      <c r="Y350" s="1273">
        <v>8</v>
      </c>
      <c r="Z350" s="213">
        <v>2.02</v>
      </c>
      <c r="AA350" s="102">
        <v>1</v>
      </c>
      <c r="AB350" s="194">
        <v>168064</v>
      </c>
      <c r="AC350" s="194">
        <v>0</v>
      </c>
      <c r="AD350" s="194"/>
      <c r="AE350" s="213">
        <f t="shared" si="38"/>
        <v>168064</v>
      </c>
      <c r="AF350" s="1273">
        <v>9</v>
      </c>
      <c r="AG350" s="213">
        <v>2.02</v>
      </c>
      <c r="AH350" s="102">
        <v>1</v>
      </c>
      <c r="AI350" s="194">
        <v>168064</v>
      </c>
      <c r="AJ350" s="194">
        <v>0</v>
      </c>
      <c r="AK350" s="194"/>
      <c r="AL350" s="213">
        <f t="shared" si="39"/>
        <v>168064</v>
      </c>
    </row>
    <row r="351" spans="1:38" s="5" customFormat="1">
      <c r="A351" s="194">
        <v>342</v>
      </c>
      <c r="B351" s="102" t="s">
        <v>4538</v>
      </c>
      <c r="C351" s="102" t="s">
        <v>5283</v>
      </c>
      <c r="D351" s="194" t="s">
        <v>5645</v>
      </c>
      <c r="E351" s="1116" t="s">
        <v>527</v>
      </c>
      <c r="F351" s="213" t="s">
        <v>990</v>
      </c>
      <c r="G351" s="1273">
        <v>7</v>
      </c>
      <c r="H351" s="213">
        <v>1.96</v>
      </c>
      <c r="I351" s="102">
        <v>1</v>
      </c>
      <c r="J351" s="194">
        <v>163072</v>
      </c>
      <c r="K351" s="194">
        <v>0</v>
      </c>
      <c r="L351" s="194"/>
      <c r="M351" s="213">
        <f t="shared" si="35"/>
        <v>163072</v>
      </c>
      <c r="N351" s="213">
        <v>1.96</v>
      </c>
      <c r="O351" s="102">
        <v>1</v>
      </c>
      <c r="P351" s="194">
        <v>163072</v>
      </c>
      <c r="Q351" s="194">
        <v>0</v>
      </c>
      <c r="R351" s="194"/>
      <c r="S351" s="213">
        <f t="shared" si="36"/>
        <v>163072</v>
      </c>
      <c r="T351" s="213">
        <f t="shared" si="34"/>
        <v>0</v>
      </c>
      <c r="U351" s="213">
        <f t="shared" si="34"/>
        <v>0</v>
      </c>
      <c r="V351" s="213">
        <f t="shared" si="34"/>
        <v>0</v>
      </c>
      <c r="W351" s="213">
        <f t="shared" si="34"/>
        <v>0</v>
      </c>
      <c r="X351" s="213">
        <f t="shared" si="37"/>
        <v>0</v>
      </c>
      <c r="Y351" s="1273">
        <v>8</v>
      </c>
      <c r="Z351" s="213">
        <v>2.02</v>
      </c>
      <c r="AA351" s="102">
        <v>1</v>
      </c>
      <c r="AB351" s="194">
        <v>168064</v>
      </c>
      <c r="AC351" s="194">
        <v>0</v>
      </c>
      <c r="AD351" s="194"/>
      <c r="AE351" s="213">
        <f t="shared" si="38"/>
        <v>168064</v>
      </c>
      <c r="AF351" s="1273">
        <v>9</v>
      </c>
      <c r="AG351" s="213">
        <v>2.02</v>
      </c>
      <c r="AH351" s="102">
        <v>1</v>
      </c>
      <c r="AI351" s="194">
        <v>168064</v>
      </c>
      <c r="AJ351" s="194">
        <v>0</v>
      </c>
      <c r="AK351" s="194"/>
      <c r="AL351" s="213">
        <f t="shared" si="39"/>
        <v>168064</v>
      </c>
    </row>
    <row r="352" spans="1:38" s="5" customFormat="1">
      <c r="A352" s="194">
        <v>343</v>
      </c>
      <c r="B352" s="102" t="s">
        <v>4478</v>
      </c>
      <c r="C352" s="102" t="s">
        <v>5282</v>
      </c>
      <c r="D352" s="194" t="s">
        <v>5647</v>
      </c>
      <c r="E352" s="1116" t="s">
        <v>527</v>
      </c>
      <c r="F352" s="213" t="s">
        <v>990</v>
      </c>
      <c r="G352" s="1273">
        <v>10</v>
      </c>
      <c r="H352" s="213">
        <v>2.08</v>
      </c>
      <c r="I352" s="102">
        <v>1</v>
      </c>
      <c r="J352" s="194">
        <v>173056</v>
      </c>
      <c r="K352" s="194">
        <v>0</v>
      </c>
      <c r="L352" s="194"/>
      <c r="M352" s="213">
        <f t="shared" si="35"/>
        <v>173056</v>
      </c>
      <c r="N352" s="213">
        <v>2.02</v>
      </c>
      <c r="O352" s="102">
        <v>1</v>
      </c>
      <c r="P352" s="194">
        <v>168064</v>
      </c>
      <c r="Q352" s="194">
        <v>0</v>
      </c>
      <c r="R352" s="194"/>
      <c r="S352" s="213">
        <f t="shared" si="36"/>
        <v>168064</v>
      </c>
      <c r="T352" s="213">
        <f t="shared" si="34"/>
        <v>0</v>
      </c>
      <c r="U352" s="213">
        <f t="shared" si="34"/>
        <v>4992</v>
      </c>
      <c r="V352" s="213">
        <f t="shared" si="34"/>
        <v>0</v>
      </c>
      <c r="W352" s="213">
        <f t="shared" si="34"/>
        <v>0</v>
      </c>
      <c r="X352" s="213">
        <f t="shared" si="37"/>
        <v>4992</v>
      </c>
      <c r="Y352" s="1273">
        <v>11</v>
      </c>
      <c r="Z352" s="213">
        <v>2.08</v>
      </c>
      <c r="AA352" s="102">
        <v>1</v>
      </c>
      <c r="AB352" s="194">
        <v>173056</v>
      </c>
      <c r="AC352" s="194">
        <v>0</v>
      </c>
      <c r="AD352" s="194"/>
      <c r="AE352" s="213">
        <f t="shared" si="38"/>
        <v>173056</v>
      </c>
      <c r="AF352" s="1273">
        <v>12</v>
      </c>
      <c r="AG352" s="213">
        <v>2.08</v>
      </c>
      <c r="AH352" s="102">
        <v>1</v>
      </c>
      <c r="AI352" s="194">
        <v>173056</v>
      </c>
      <c r="AJ352" s="194">
        <v>0</v>
      </c>
      <c r="AK352" s="194"/>
      <c r="AL352" s="213">
        <f t="shared" si="39"/>
        <v>173056</v>
      </c>
    </row>
    <row r="353" spans="1:38" s="5" customFormat="1">
      <c r="A353" s="194">
        <v>344</v>
      </c>
      <c r="B353" s="102" t="s">
        <v>6995</v>
      </c>
      <c r="C353" s="102" t="s">
        <v>5282</v>
      </c>
      <c r="D353" s="194" t="s">
        <v>5265</v>
      </c>
      <c r="E353" s="1116" t="s">
        <v>527</v>
      </c>
      <c r="F353" s="213" t="s">
        <v>990</v>
      </c>
      <c r="G353" s="1273">
        <v>7</v>
      </c>
      <c r="H353" s="213">
        <v>1.96</v>
      </c>
      <c r="I353" s="102">
        <v>1</v>
      </c>
      <c r="J353" s="194">
        <v>163072</v>
      </c>
      <c r="K353" s="194">
        <v>0</v>
      </c>
      <c r="L353" s="194"/>
      <c r="M353" s="213">
        <f t="shared" si="35"/>
        <v>163072</v>
      </c>
      <c r="N353" s="213">
        <v>1.96</v>
      </c>
      <c r="O353" s="102">
        <v>1</v>
      </c>
      <c r="P353" s="194">
        <v>163072</v>
      </c>
      <c r="Q353" s="194">
        <v>0</v>
      </c>
      <c r="R353" s="194"/>
      <c r="S353" s="213">
        <f t="shared" si="36"/>
        <v>163072</v>
      </c>
      <c r="T353" s="213">
        <f t="shared" si="34"/>
        <v>0</v>
      </c>
      <c r="U353" s="213">
        <f t="shared" si="34"/>
        <v>0</v>
      </c>
      <c r="V353" s="213">
        <f t="shared" si="34"/>
        <v>0</v>
      </c>
      <c r="W353" s="213">
        <f t="shared" si="34"/>
        <v>0</v>
      </c>
      <c r="X353" s="213">
        <f t="shared" si="37"/>
        <v>0</v>
      </c>
      <c r="Y353" s="1273">
        <v>8</v>
      </c>
      <c r="Z353" s="213">
        <v>2.02</v>
      </c>
      <c r="AA353" s="102">
        <v>1</v>
      </c>
      <c r="AB353" s="194">
        <v>168064</v>
      </c>
      <c r="AC353" s="194">
        <v>0</v>
      </c>
      <c r="AD353" s="194"/>
      <c r="AE353" s="213">
        <f t="shared" si="38"/>
        <v>168064</v>
      </c>
      <c r="AF353" s="1273">
        <v>9</v>
      </c>
      <c r="AG353" s="213">
        <v>2.02</v>
      </c>
      <c r="AH353" s="102">
        <v>1</v>
      </c>
      <c r="AI353" s="194">
        <v>168064</v>
      </c>
      <c r="AJ353" s="194">
        <v>0</v>
      </c>
      <c r="AK353" s="194"/>
      <c r="AL353" s="213">
        <f t="shared" si="39"/>
        <v>168064</v>
      </c>
    </row>
    <row r="354" spans="1:38" s="5" customFormat="1">
      <c r="A354" s="194">
        <v>345</v>
      </c>
      <c r="B354" s="102" t="s">
        <v>4702</v>
      </c>
      <c r="C354" s="102" t="s">
        <v>5283</v>
      </c>
      <c r="D354" s="194" t="s">
        <v>5634</v>
      </c>
      <c r="E354" s="1116" t="s">
        <v>527</v>
      </c>
      <c r="F354" s="213" t="s">
        <v>990</v>
      </c>
      <c r="G354" s="1273">
        <v>5</v>
      </c>
      <c r="H354" s="213">
        <v>1.9</v>
      </c>
      <c r="I354" s="102">
        <v>1</v>
      </c>
      <c r="J354" s="194">
        <v>158080</v>
      </c>
      <c r="K354" s="194">
        <v>0</v>
      </c>
      <c r="L354" s="194"/>
      <c r="M354" s="213">
        <f t="shared" si="35"/>
        <v>158080</v>
      </c>
      <c r="N354" s="213">
        <v>1.9</v>
      </c>
      <c r="O354" s="102">
        <v>1</v>
      </c>
      <c r="P354" s="194">
        <v>158080</v>
      </c>
      <c r="Q354" s="194">
        <v>0</v>
      </c>
      <c r="R354" s="194"/>
      <c r="S354" s="213">
        <f t="shared" si="36"/>
        <v>158080</v>
      </c>
      <c r="T354" s="213">
        <f t="shared" ref="T354:W401" si="40">I354-O354</f>
        <v>0</v>
      </c>
      <c r="U354" s="213">
        <f t="shared" si="40"/>
        <v>0</v>
      </c>
      <c r="V354" s="213">
        <f t="shared" si="40"/>
        <v>0</v>
      </c>
      <c r="W354" s="213">
        <f t="shared" si="40"/>
        <v>0</v>
      </c>
      <c r="X354" s="213">
        <f t="shared" si="37"/>
        <v>0</v>
      </c>
      <c r="Y354" s="1273">
        <v>6</v>
      </c>
      <c r="Z354" s="213">
        <v>1.96</v>
      </c>
      <c r="AA354" s="102">
        <v>1</v>
      </c>
      <c r="AB354" s="194">
        <v>163072</v>
      </c>
      <c r="AC354" s="194">
        <v>0</v>
      </c>
      <c r="AD354" s="194"/>
      <c r="AE354" s="213">
        <f t="shared" si="38"/>
        <v>163072</v>
      </c>
      <c r="AF354" s="1273">
        <v>7</v>
      </c>
      <c r="AG354" s="213">
        <v>1.96</v>
      </c>
      <c r="AH354" s="102">
        <v>1</v>
      </c>
      <c r="AI354" s="194">
        <v>163072</v>
      </c>
      <c r="AJ354" s="194">
        <v>0</v>
      </c>
      <c r="AK354" s="194"/>
      <c r="AL354" s="213">
        <f t="shared" si="39"/>
        <v>163072</v>
      </c>
    </row>
    <row r="355" spans="1:38" s="5" customFormat="1">
      <c r="A355" s="194">
        <v>346</v>
      </c>
      <c r="B355" s="102" t="s">
        <v>6971</v>
      </c>
      <c r="C355" s="102" t="s">
        <v>5283</v>
      </c>
      <c r="D355" s="194" t="s">
        <v>5643</v>
      </c>
      <c r="E355" s="1116" t="s">
        <v>527</v>
      </c>
      <c r="F355" s="213" t="s">
        <v>990</v>
      </c>
      <c r="G355" s="1273">
        <v>9</v>
      </c>
      <c r="H355" s="213">
        <v>2.02</v>
      </c>
      <c r="I355" s="102">
        <v>1</v>
      </c>
      <c r="J355" s="194">
        <v>168064</v>
      </c>
      <c r="K355" s="194">
        <v>0</v>
      </c>
      <c r="L355" s="194"/>
      <c r="M355" s="213">
        <f t="shared" si="35"/>
        <v>168064</v>
      </c>
      <c r="N355" s="213">
        <v>2.02</v>
      </c>
      <c r="O355" s="102">
        <v>1</v>
      </c>
      <c r="P355" s="194">
        <v>168064</v>
      </c>
      <c r="Q355" s="194">
        <v>0</v>
      </c>
      <c r="R355" s="194"/>
      <c r="S355" s="213">
        <f t="shared" si="36"/>
        <v>168064</v>
      </c>
      <c r="T355" s="213">
        <f t="shared" si="40"/>
        <v>0</v>
      </c>
      <c r="U355" s="213">
        <f t="shared" si="40"/>
        <v>0</v>
      </c>
      <c r="V355" s="213">
        <f t="shared" si="40"/>
        <v>0</v>
      </c>
      <c r="W355" s="213">
        <f t="shared" si="40"/>
        <v>0</v>
      </c>
      <c r="X355" s="213">
        <f t="shared" si="37"/>
        <v>0</v>
      </c>
      <c r="Y355" s="1273">
        <v>10</v>
      </c>
      <c r="Z355" s="213">
        <v>2.08</v>
      </c>
      <c r="AA355" s="102">
        <v>1</v>
      </c>
      <c r="AB355" s="194">
        <v>173056</v>
      </c>
      <c r="AC355" s="194">
        <v>0</v>
      </c>
      <c r="AD355" s="194"/>
      <c r="AE355" s="213">
        <f t="shared" si="38"/>
        <v>173056</v>
      </c>
      <c r="AF355" s="1273">
        <v>11</v>
      </c>
      <c r="AG355" s="213">
        <v>2.08</v>
      </c>
      <c r="AH355" s="102">
        <v>1</v>
      </c>
      <c r="AI355" s="194">
        <v>173056</v>
      </c>
      <c r="AJ355" s="194">
        <v>0</v>
      </c>
      <c r="AK355" s="194"/>
      <c r="AL355" s="213">
        <f t="shared" si="39"/>
        <v>173056</v>
      </c>
    </row>
    <row r="356" spans="1:38" s="5" customFormat="1">
      <c r="A356" s="194">
        <v>347</v>
      </c>
      <c r="B356" s="102" t="s">
        <v>4523</v>
      </c>
      <c r="C356" s="102" t="s">
        <v>5283</v>
      </c>
      <c r="D356" s="194" t="s">
        <v>5693</v>
      </c>
      <c r="E356" s="1116" t="s">
        <v>527</v>
      </c>
      <c r="F356" s="213" t="s">
        <v>990</v>
      </c>
      <c r="G356" s="1273">
        <v>11</v>
      </c>
      <c r="H356" s="213">
        <v>2.08</v>
      </c>
      <c r="I356" s="102">
        <v>1</v>
      </c>
      <c r="J356" s="194">
        <v>173056</v>
      </c>
      <c r="K356" s="194">
        <v>0</v>
      </c>
      <c r="L356" s="194"/>
      <c r="M356" s="213">
        <f t="shared" si="35"/>
        <v>173056</v>
      </c>
      <c r="N356" s="213">
        <v>2.08</v>
      </c>
      <c r="O356" s="102">
        <v>1</v>
      </c>
      <c r="P356" s="194">
        <v>173056</v>
      </c>
      <c r="Q356" s="194">
        <v>0</v>
      </c>
      <c r="R356" s="194"/>
      <c r="S356" s="213">
        <f t="shared" si="36"/>
        <v>173056</v>
      </c>
      <c r="T356" s="213">
        <f t="shared" si="40"/>
        <v>0</v>
      </c>
      <c r="U356" s="213">
        <f t="shared" si="40"/>
        <v>0</v>
      </c>
      <c r="V356" s="213">
        <f t="shared" si="40"/>
        <v>0</v>
      </c>
      <c r="W356" s="213">
        <f t="shared" si="40"/>
        <v>0</v>
      </c>
      <c r="X356" s="213">
        <f t="shared" si="37"/>
        <v>0</v>
      </c>
      <c r="Y356" s="1273">
        <v>12</v>
      </c>
      <c r="Z356" s="213">
        <v>2.08</v>
      </c>
      <c r="AA356" s="102">
        <v>1</v>
      </c>
      <c r="AB356" s="194">
        <v>173056</v>
      </c>
      <c r="AC356" s="194">
        <v>0</v>
      </c>
      <c r="AD356" s="194"/>
      <c r="AE356" s="213">
        <f t="shared" si="38"/>
        <v>173056</v>
      </c>
      <c r="AF356" s="1273">
        <v>13</v>
      </c>
      <c r="AG356" s="213">
        <v>2.14</v>
      </c>
      <c r="AH356" s="102">
        <v>1</v>
      </c>
      <c r="AI356" s="194">
        <v>178048</v>
      </c>
      <c r="AJ356" s="194">
        <v>0</v>
      </c>
      <c r="AK356" s="194"/>
      <c r="AL356" s="213">
        <f t="shared" si="39"/>
        <v>178048</v>
      </c>
    </row>
    <row r="357" spans="1:38" s="5" customFormat="1">
      <c r="A357" s="194">
        <v>348</v>
      </c>
      <c r="B357" s="102" t="s">
        <v>6996</v>
      </c>
      <c r="C357" s="102" t="s">
        <v>5283</v>
      </c>
      <c r="D357" s="194" t="s">
        <v>5675</v>
      </c>
      <c r="E357" s="1116" t="s">
        <v>527</v>
      </c>
      <c r="F357" s="213" t="s">
        <v>990</v>
      </c>
      <c r="G357" s="1273">
        <v>3</v>
      </c>
      <c r="H357" s="213">
        <v>1.84</v>
      </c>
      <c r="I357" s="102">
        <v>1</v>
      </c>
      <c r="J357" s="194">
        <v>153088</v>
      </c>
      <c r="K357" s="194">
        <v>0</v>
      </c>
      <c r="L357" s="194"/>
      <c r="M357" s="213">
        <f t="shared" si="35"/>
        <v>153088</v>
      </c>
      <c r="N357" s="213">
        <v>1.79</v>
      </c>
      <c r="O357" s="102">
        <v>1</v>
      </c>
      <c r="P357" s="194">
        <v>148928</v>
      </c>
      <c r="Q357" s="194">
        <v>0</v>
      </c>
      <c r="R357" s="194"/>
      <c r="S357" s="213">
        <f t="shared" si="36"/>
        <v>148928</v>
      </c>
      <c r="T357" s="213">
        <f t="shared" si="40"/>
        <v>0</v>
      </c>
      <c r="U357" s="213">
        <f t="shared" si="40"/>
        <v>4160</v>
      </c>
      <c r="V357" s="213">
        <f t="shared" si="40"/>
        <v>0</v>
      </c>
      <c r="W357" s="213">
        <f t="shared" si="40"/>
        <v>0</v>
      </c>
      <c r="X357" s="213">
        <f t="shared" si="37"/>
        <v>4160</v>
      </c>
      <c r="Y357" s="1273">
        <v>4</v>
      </c>
      <c r="Z357" s="213">
        <v>1.9</v>
      </c>
      <c r="AA357" s="102">
        <v>1</v>
      </c>
      <c r="AB357" s="194">
        <v>158080</v>
      </c>
      <c r="AC357" s="194">
        <v>0</v>
      </c>
      <c r="AD357" s="194"/>
      <c r="AE357" s="213">
        <f t="shared" si="38"/>
        <v>158080</v>
      </c>
      <c r="AF357" s="1273">
        <v>5</v>
      </c>
      <c r="AG357" s="213">
        <v>1.9</v>
      </c>
      <c r="AH357" s="102">
        <v>1</v>
      </c>
      <c r="AI357" s="194">
        <v>158080</v>
      </c>
      <c r="AJ357" s="194">
        <v>0</v>
      </c>
      <c r="AK357" s="194"/>
      <c r="AL357" s="213">
        <f t="shared" si="39"/>
        <v>158080</v>
      </c>
    </row>
    <row r="358" spans="1:38" s="5" customFormat="1">
      <c r="A358" s="194">
        <v>349</v>
      </c>
      <c r="B358" s="102" t="s">
        <v>4427</v>
      </c>
      <c r="C358" s="102" t="s">
        <v>5283</v>
      </c>
      <c r="D358" s="194" t="s">
        <v>5665</v>
      </c>
      <c r="E358" s="1116" t="s">
        <v>527</v>
      </c>
      <c r="F358" s="213" t="s">
        <v>990</v>
      </c>
      <c r="G358" s="1273">
        <v>21</v>
      </c>
      <c r="H358" s="213">
        <v>2.2799999999999998</v>
      </c>
      <c r="I358" s="102">
        <v>1</v>
      </c>
      <c r="J358" s="194">
        <v>189695.99999999997</v>
      </c>
      <c r="K358" s="194">
        <v>0</v>
      </c>
      <c r="L358" s="194"/>
      <c r="M358" s="213">
        <f t="shared" si="35"/>
        <v>189695.99999999997</v>
      </c>
      <c r="N358" s="213">
        <v>2.2799999999999998</v>
      </c>
      <c r="O358" s="102">
        <v>1</v>
      </c>
      <c r="P358" s="194">
        <v>189695.99999999997</v>
      </c>
      <c r="Q358" s="194">
        <v>0</v>
      </c>
      <c r="R358" s="194"/>
      <c r="S358" s="213">
        <f t="shared" si="36"/>
        <v>189695.99999999997</v>
      </c>
      <c r="T358" s="213">
        <f t="shared" si="40"/>
        <v>0</v>
      </c>
      <c r="U358" s="213">
        <f t="shared" si="40"/>
        <v>0</v>
      </c>
      <c r="V358" s="213">
        <f t="shared" si="40"/>
        <v>0</v>
      </c>
      <c r="W358" s="213">
        <f t="shared" si="40"/>
        <v>0</v>
      </c>
      <c r="X358" s="213">
        <f t="shared" si="37"/>
        <v>0</v>
      </c>
      <c r="Y358" s="1273">
        <v>22</v>
      </c>
      <c r="Z358" s="213">
        <v>2.2799999999999998</v>
      </c>
      <c r="AA358" s="102">
        <v>1</v>
      </c>
      <c r="AB358" s="194">
        <v>189695.99999999997</v>
      </c>
      <c r="AC358" s="194">
        <v>0</v>
      </c>
      <c r="AD358" s="194"/>
      <c r="AE358" s="213">
        <f t="shared" si="38"/>
        <v>189695.99999999997</v>
      </c>
      <c r="AF358" s="1273">
        <v>23</v>
      </c>
      <c r="AG358" s="213">
        <v>2.2799999999999998</v>
      </c>
      <c r="AH358" s="102">
        <v>1</v>
      </c>
      <c r="AI358" s="194">
        <v>189695.99999999997</v>
      </c>
      <c r="AJ358" s="194">
        <v>0</v>
      </c>
      <c r="AK358" s="194"/>
      <c r="AL358" s="213">
        <f t="shared" si="39"/>
        <v>189695.99999999997</v>
      </c>
    </row>
    <row r="359" spans="1:38" s="5" customFormat="1">
      <c r="A359" s="194">
        <v>350</v>
      </c>
      <c r="B359" s="102" t="s">
        <v>759</v>
      </c>
      <c r="C359" s="102"/>
      <c r="D359" s="194"/>
      <c r="E359" s="1116" t="s">
        <v>527</v>
      </c>
      <c r="F359" s="213" t="s">
        <v>990</v>
      </c>
      <c r="G359" s="1273">
        <v>7</v>
      </c>
      <c r="H359" s="213">
        <v>1.96</v>
      </c>
      <c r="I359" s="102">
        <v>1</v>
      </c>
      <c r="J359" s="194">
        <v>163072</v>
      </c>
      <c r="K359" s="194">
        <v>0</v>
      </c>
      <c r="L359" s="194"/>
      <c r="M359" s="213">
        <f t="shared" si="35"/>
        <v>163072</v>
      </c>
      <c r="N359" s="213">
        <v>1.96</v>
      </c>
      <c r="O359" s="102">
        <v>1</v>
      </c>
      <c r="P359" s="194">
        <v>163072</v>
      </c>
      <c r="Q359" s="194">
        <v>0</v>
      </c>
      <c r="R359" s="194"/>
      <c r="S359" s="213">
        <f t="shared" si="36"/>
        <v>163072</v>
      </c>
      <c r="T359" s="213">
        <f t="shared" si="40"/>
        <v>0</v>
      </c>
      <c r="U359" s="213">
        <f t="shared" si="40"/>
        <v>0</v>
      </c>
      <c r="V359" s="213">
        <f t="shared" si="40"/>
        <v>0</v>
      </c>
      <c r="W359" s="213">
        <f t="shared" si="40"/>
        <v>0</v>
      </c>
      <c r="X359" s="213">
        <f t="shared" si="37"/>
        <v>0</v>
      </c>
      <c r="Y359" s="1273">
        <v>8</v>
      </c>
      <c r="Z359" s="213">
        <v>2.02</v>
      </c>
      <c r="AA359" s="102">
        <v>1</v>
      </c>
      <c r="AB359" s="194">
        <v>168064</v>
      </c>
      <c r="AC359" s="194">
        <v>0</v>
      </c>
      <c r="AD359" s="194"/>
      <c r="AE359" s="213">
        <f t="shared" si="38"/>
        <v>168064</v>
      </c>
      <c r="AF359" s="1273">
        <v>9</v>
      </c>
      <c r="AG359" s="213">
        <v>2.02</v>
      </c>
      <c r="AH359" s="102">
        <v>1</v>
      </c>
      <c r="AI359" s="194">
        <v>168064</v>
      </c>
      <c r="AJ359" s="194">
        <v>0</v>
      </c>
      <c r="AK359" s="194"/>
      <c r="AL359" s="213">
        <f t="shared" si="39"/>
        <v>168064</v>
      </c>
    </row>
    <row r="360" spans="1:38" s="5" customFormat="1">
      <c r="A360" s="194">
        <v>351</v>
      </c>
      <c r="B360" s="102" t="s">
        <v>759</v>
      </c>
      <c r="C360" s="102"/>
      <c r="D360" s="194"/>
      <c r="E360" s="1116" t="s">
        <v>527</v>
      </c>
      <c r="F360" s="213" t="s">
        <v>990</v>
      </c>
      <c r="G360" s="1273">
        <v>7</v>
      </c>
      <c r="H360" s="213">
        <v>1.96</v>
      </c>
      <c r="I360" s="102">
        <v>1</v>
      </c>
      <c r="J360" s="194">
        <v>163072</v>
      </c>
      <c r="K360" s="194">
        <v>0</v>
      </c>
      <c r="L360" s="194"/>
      <c r="M360" s="213">
        <f t="shared" si="35"/>
        <v>163072</v>
      </c>
      <c r="N360" s="213">
        <v>1.96</v>
      </c>
      <c r="O360" s="102">
        <v>1</v>
      </c>
      <c r="P360" s="194">
        <v>163072</v>
      </c>
      <c r="Q360" s="194">
        <v>0</v>
      </c>
      <c r="R360" s="194"/>
      <c r="S360" s="213">
        <f t="shared" si="36"/>
        <v>163072</v>
      </c>
      <c r="T360" s="213">
        <f t="shared" si="40"/>
        <v>0</v>
      </c>
      <c r="U360" s="213">
        <f t="shared" si="40"/>
        <v>0</v>
      </c>
      <c r="V360" s="213">
        <f t="shared" si="40"/>
        <v>0</v>
      </c>
      <c r="W360" s="213">
        <f t="shared" si="40"/>
        <v>0</v>
      </c>
      <c r="X360" s="213">
        <f t="shared" si="37"/>
        <v>0</v>
      </c>
      <c r="Y360" s="1273">
        <v>8</v>
      </c>
      <c r="Z360" s="213">
        <v>2.02</v>
      </c>
      <c r="AA360" s="102">
        <v>1</v>
      </c>
      <c r="AB360" s="194">
        <v>168064</v>
      </c>
      <c r="AC360" s="194">
        <v>0</v>
      </c>
      <c r="AD360" s="194"/>
      <c r="AE360" s="213">
        <f t="shared" si="38"/>
        <v>168064</v>
      </c>
      <c r="AF360" s="1273">
        <v>9</v>
      </c>
      <c r="AG360" s="213">
        <v>2.02</v>
      </c>
      <c r="AH360" s="102">
        <v>1</v>
      </c>
      <c r="AI360" s="194">
        <v>168064</v>
      </c>
      <c r="AJ360" s="194">
        <v>0</v>
      </c>
      <c r="AK360" s="194"/>
      <c r="AL360" s="213">
        <f t="shared" si="39"/>
        <v>168064</v>
      </c>
    </row>
    <row r="361" spans="1:38" s="5" customFormat="1">
      <c r="A361" s="194">
        <v>352</v>
      </c>
      <c r="B361" s="102" t="s">
        <v>759</v>
      </c>
      <c r="C361" s="102"/>
      <c r="D361" s="194"/>
      <c r="E361" s="1116" t="s">
        <v>527</v>
      </c>
      <c r="F361" s="213" t="s">
        <v>990</v>
      </c>
      <c r="G361" s="1273">
        <v>7</v>
      </c>
      <c r="H361" s="213">
        <v>1.96</v>
      </c>
      <c r="I361" s="102">
        <v>1</v>
      </c>
      <c r="J361" s="194">
        <v>163072</v>
      </c>
      <c r="K361" s="194">
        <v>0</v>
      </c>
      <c r="L361" s="194"/>
      <c r="M361" s="213">
        <f t="shared" si="35"/>
        <v>163072</v>
      </c>
      <c r="N361" s="213">
        <v>1.96</v>
      </c>
      <c r="O361" s="102">
        <v>1</v>
      </c>
      <c r="P361" s="194">
        <v>163072</v>
      </c>
      <c r="Q361" s="194">
        <v>0</v>
      </c>
      <c r="R361" s="194"/>
      <c r="S361" s="213">
        <f t="shared" si="36"/>
        <v>163072</v>
      </c>
      <c r="T361" s="213">
        <f t="shared" si="40"/>
        <v>0</v>
      </c>
      <c r="U361" s="213">
        <f t="shared" si="40"/>
        <v>0</v>
      </c>
      <c r="V361" s="213">
        <f t="shared" si="40"/>
        <v>0</v>
      </c>
      <c r="W361" s="213">
        <f t="shared" si="40"/>
        <v>0</v>
      </c>
      <c r="X361" s="213">
        <f t="shared" si="37"/>
        <v>0</v>
      </c>
      <c r="Y361" s="1273">
        <v>8</v>
      </c>
      <c r="Z361" s="213">
        <v>2.02</v>
      </c>
      <c r="AA361" s="102">
        <v>1</v>
      </c>
      <c r="AB361" s="194">
        <v>168064</v>
      </c>
      <c r="AC361" s="194">
        <v>0</v>
      </c>
      <c r="AD361" s="194"/>
      <c r="AE361" s="213">
        <f t="shared" si="38"/>
        <v>168064</v>
      </c>
      <c r="AF361" s="1273">
        <v>9</v>
      </c>
      <c r="AG361" s="213">
        <v>2.02</v>
      </c>
      <c r="AH361" s="102">
        <v>1</v>
      </c>
      <c r="AI361" s="194">
        <v>168064</v>
      </c>
      <c r="AJ361" s="194">
        <v>0</v>
      </c>
      <c r="AK361" s="194"/>
      <c r="AL361" s="213">
        <f t="shared" si="39"/>
        <v>168064</v>
      </c>
    </row>
    <row r="362" spans="1:38" s="5" customFormat="1">
      <c r="A362" s="194">
        <v>353</v>
      </c>
      <c r="B362" s="102" t="s">
        <v>759</v>
      </c>
      <c r="C362" s="102"/>
      <c r="D362" s="194"/>
      <c r="E362" s="1116" t="s">
        <v>527</v>
      </c>
      <c r="F362" s="213" t="s">
        <v>990</v>
      </c>
      <c r="G362" s="1273">
        <v>7</v>
      </c>
      <c r="H362" s="213">
        <v>1.96</v>
      </c>
      <c r="I362" s="102">
        <v>1</v>
      </c>
      <c r="J362" s="194">
        <v>163072</v>
      </c>
      <c r="K362" s="194">
        <v>0</v>
      </c>
      <c r="L362" s="194"/>
      <c r="M362" s="213">
        <f t="shared" si="35"/>
        <v>163072</v>
      </c>
      <c r="N362" s="213">
        <v>1.96</v>
      </c>
      <c r="O362" s="102">
        <v>1</v>
      </c>
      <c r="P362" s="194">
        <v>163072</v>
      </c>
      <c r="Q362" s="194">
        <v>0</v>
      </c>
      <c r="R362" s="194"/>
      <c r="S362" s="213">
        <f t="shared" si="36"/>
        <v>163072</v>
      </c>
      <c r="T362" s="213">
        <f t="shared" si="40"/>
        <v>0</v>
      </c>
      <c r="U362" s="213">
        <f t="shared" si="40"/>
        <v>0</v>
      </c>
      <c r="V362" s="213">
        <f t="shared" si="40"/>
        <v>0</v>
      </c>
      <c r="W362" s="213">
        <f t="shared" si="40"/>
        <v>0</v>
      </c>
      <c r="X362" s="213">
        <f t="shared" si="37"/>
        <v>0</v>
      </c>
      <c r="Y362" s="1273">
        <v>8</v>
      </c>
      <c r="Z362" s="213">
        <v>2.02</v>
      </c>
      <c r="AA362" s="102">
        <v>1</v>
      </c>
      <c r="AB362" s="194">
        <v>168064</v>
      </c>
      <c r="AC362" s="194">
        <v>0</v>
      </c>
      <c r="AD362" s="194"/>
      <c r="AE362" s="213">
        <f t="shared" si="38"/>
        <v>168064</v>
      </c>
      <c r="AF362" s="1273">
        <v>9</v>
      </c>
      <c r="AG362" s="213">
        <v>2.02</v>
      </c>
      <c r="AH362" s="102">
        <v>1</v>
      </c>
      <c r="AI362" s="194">
        <v>168064</v>
      </c>
      <c r="AJ362" s="194">
        <v>0</v>
      </c>
      <c r="AK362" s="194"/>
      <c r="AL362" s="213">
        <f t="shared" si="39"/>
        <v>168064</v>
      </c>
    </row>
    <row r="363" spans="1:38" s="5" customFormat="1">
      <c r="A363" s="194">
        <v>354</v>
      </c>
      <c r="B363" s="102" t="s">
        <v>759</v>
      </c>
      <c r="C363" s="102"/>
      <c r="D363" s="194"/>
      <c r="E363" s="1116" t="s">
        <v>527</v>
      </c>
      <c r="F363" s="213" t="s">
        <v>990</v>
      </c>
      <c r="G363" s="1273">
        <v>7</v>
      </c>
      <c r="H363" s="213">
        <v>1.96</v>
      </c>
      <c r="I363" s="102">
        <v>1</v>
      </c>
      <c r="J363" s="194">
        <v>163072</v>
      </c>
      <c r="K363" s="194">
        <v>0</v>
      </c>
      <c r="L363" s="194"/>
      <c r="M363" s="213">
        <f t="shared" si="35"/>
        <v>163072</v>
      </c>
      <c r="N363" s="213">
        <v>1.96</v>
      </c>
      <c r="O363" s="102">
        <v>1</v>
      </c>
      <c r="P363" s="194">
        <v>163072</v>
      </c>
      <c r="Q363" s="194">
        <v>0</v>
      </c>
      <c r="R363" s="194"/>
      <c r="S363" s="213">
        <f t="shared" si="36"/>
        <v>163072</v>
      </c>
      <c r="T363" s="213">
        <f t="shared" si="40"/>
        <v>0</v>
      </c>
      <c r="U363" s="213">
        <f t="shared" si="40"/>
        <v>0</v>
      </c>
      <c r="V363" s="213">
        <f t="shared" si="40"/>
        <v>0</v>
      </c>
      <c r="W363" s="213">
        <f t="shared" si="40"/>
        <v>0</v>
      </c>
      <c r="X363" s="213">
        <f t="shared" si="37"/>
        <v>0</v>
      </c>
      <c r="Y363" s="1273">
        <v>8</v>
      </c>
      <c r="Z363" s="213">
        <v>2.02</v>
      </c>
      <c r="AA363" s="102">
        <v>1</v>
      </c>
      <c r="AB363" s="194">
        <v>168064</v>
      </c>
      <c r="AC363" s="194">
        <v>0</v>
      </c>
      <c r="AD363" s="194"/>
      <c r="AE363" s="213">
        <f t="shared" si="38"/>
        <v>168064</v>
      </c>
      <c r="AF363" s="1273">
        <v>9</v>
      </c>
      <c r="AG363" s="213">
        <v>2.02</v>
      </c>
      <c r="AH363" s="102">
        <v>1</v>
      </c>
      <c r="AI363" s="194">
        <v>168064</v>
      </c>
      <c r="AJ363" s="194">
        <v>0</v>
      </c>
      <c r="AK363" s="194"/>
      <c r="AL363" s="213">
        <f t="shared" si="39"/>
        <v>168064</v>
      </c>
    </row>
    <row r="364" spans="1:38" s="5" customFormat="1">
      <c r="A364" s="194">
        <v>355</v>
      </c>
      <c r="B364" s="102" t="s">
        <v>759</v>
      </c>
      <c r="C364" s="102"/>
      <c r="D364" s="194"/>
      <c r="E364" s="1116" t="s">
        <v>527</v>
      </c>
      <c r="F364" s="213" t="s">
        <v>990</v>
      </c>
      <c r="G364" s="1273">
        <v>7</v>
      </c>
      <c r="H364" s="213">
        <v>1.96</v>
      </c>
      <c r="I364" s="102">
        <v>1</v>
      </c>
      <c r="J364" s="194">
        <v>163072</v>
      </c>
      <c r="K364" s="194">
        <v>0</v>
      </c>
      <c r="L364" s="194"/>
      <c r="M364" s="213">
        <f t="shared" si="35"/>
        <v>163072</v>
      </c>
      <c r="N364" s="213">
        <v>1.96</v>
      </c>
      <c r="O364" s="102">
        <v>1</v>
      </c>
      <c r="P364" s="194">
        <v>163072</v>
      </c>
      <c r="Q364" s="194">
        <v>0</v>
      </c>
      <c r="R364" s="194"/>
      <c r="S364" s="213">
        <f t="shared" si="36"/>
        <v>163072</v>
      </c>
      <c r="T364" s="213">
        <f t="shared" si="40"/>
        <v>0</v>
      </c>
      <c r="U364" s="213">
        <f t="shared" si="40"/>
        <v>0</v>
      </c>
      <c r="V364" s="213">
        <f t="shared" si="40"/>
        <v>0</v>
      </c>
      <c r="W364" s="213">
        <f t="shared" si="40"/>
        <v>0</v>
      </c>
      <c r="X364" s="213">
        <f t="shared" si="37"/>
        <v>0</v>
      </c>
      <c r="Y364" s="1273">
        <v>8</v>
      </c>
      <c r="Z364" s="213">
        <v>2.02</v>
      </c>
      <c r="AA364" s="102">
        <v>1</v>
      </c>
      <c r="AB364" s="194">
        <v>168064</v>
      </c>
      <c r="AC364" s="194">
        <v>0</v>
      </c>
      <c r="AD364" s="194"/>
      <c r="AE364" s="213">
        <f t="shared" si="38"/>
        <v>168064</v>
      </c>
      <c r="AF364" s="1273">
        <v>9</v>
      </c>
      <c r="AG364" s="213">
        <v>2.02</v>
      </c>
      <c r="AH364" s="102">
        <v>1</v>
      </c>
      <c r="AI364" s="194">
        <v>168064</v>
      </c>
      <c r="AJ364" s="194">
        <v>0</v>
      </c>
      <c r="AK364" s="194"/>
      <c r="AL364" s="213">
        <f t="shared" si="39"/>
        <v>168064</v>
      </c>
    </row>
    <row r="365" spans="1:38" s="5" customFormat="1">
      <c r="A365" s="194">
        <v>356</v>
      </c>
      <c r="B365" s="102" t="s">
        <v>759</v>
      </c>
      <c r="C365" s="102"/>
      <c r="D365" s="194"/>
      <c r="E365" s="1116" t="s">
        <v>527</v>
      </c>
      <c r="F365" s="213" t="s">
        <v>990</v>
      </c>
      <c r="G365" s="1273">
        <v>7</v>
      </c>
      <c r="H365" s="213">
        <v>1.96</v>
      </c>
      <c r="I365" s="102">
        <v>1</v>
      </c>
      <c r="J365" s="194">
        <v>163072</v>
      </c>
      <c r="K365" s="194">
        <v>0</v>
      </c>
      <c r="L365" s="194"/>
      <c r="M365" s="213">
        <f t="shared" si="35"/>
        <v>163072</v>
      </c>
      <c r="N365" s="213">
        <v>1.96</v>
      </c>
      <c r="O365" s="102">
        <v>1</v>
      </c>
      <c r="P365" s="194">
        <v>163072</v>
      </c>
      <c r="Q365" s="194">
        <v>0</v>
      </c>
      <c r="R365" s="194"/>
      <c r="S365" s="213">
        <f t="shared" si="36"/>
        <v>163072</v>
      </c>
      <c r="T365" s="213">
        <f t="shared" si="40"/>
        <v>0</v>
      </c>
      <c r="U365" s="213">
        <f t="shared" si="40"/>
        <v>0</v>
      </c>
      <c r="V365" s="213">
        <f t="shared" si="40"/>
        <v>0</v>
      </c>
      <c r="W365" s="213">
        <f t="shared" si="40"/>
        <v>0</v>
      </c>
      <c r="X365" s="213">
        <f t="shared" si="37"/>
        <v>0</v>
      </c>
      <c r="Y365" s="1273">
        <v>8</v>
      </c>
      <c r="Z365" s="213">
        <v>2.02</v>
      </c>
      <c r="AA365" s="102">
        <v>1</v>
      </c>
      <c r="AB365" s="194">
        <v>168064</v>
      </c>
      <c r="AC365" s="194">
        <v>0</v>
      </c>
      <c r="AD365" s="194"/>
      <c r="AE365" s="213">
        <f t="shared" si="38"/>
        <v>168064</v>
      </c>
      <c r="AF365" s="1273">
        <v>9</v>
      </c>
      <c r="AG365" s="213">
        <v>2.02</v>
      </c>
      <c r="AH365" s="102">
        <v>1</v>
      </c>
      <c r="AI365" s="194">
        <v>168064</v>
      </c>
      <c r="AJ365" s="194">
        <v>0</v>
      </c>
      <c r="AK365" s="194"/>
      <c r="AL365" s="213">
        <f t="shared" si="39"/>
        <v>168064</v>
      </c>
    </row>
    <row r="366" spans="1:38" s="5" customFormat="1">
      <c r="A366" s="194">
        <v>357</v>
      </c>
      <c r="B366" s="102" t="s">
        <v>759</v>
      </c>
      <c r="C366" s="102"/>
      <c r="D366" s="194"/>
      <c r="E366" s="1116" t="s">
        <v>527</v>
      </c>
      <c r="F366" s="213" t="s">
        <v>990</v>
      </c>
      <c r="G366" s="1273">
        <v>7</v>
      </c>
      <c r="H366" s="213">
        <v>1.96</v>
      </c>
      <c r="I366" s="102">
        <v>1</v>
      </c>
      <c r="J366" s="194">
        <v>163072</v>
      </c>
      <c r="K366" s="194">
        <v>0</v>
      </c>
      <c r="L366" s="194"/>
      <c r="M366" s="213">
        <f t="shared" si="35"/>
        <v>163072</v>
      </c>
      <c r="N366" s="213">
        <v>1.96</v>
      </c>
      <c r="O366" s="102">
        <v>1</v>
      </c>
      <c r="P366" s="194">
        <v>163072</v>
      </c>
      <c r="Q366" s="194">
        <v>0</v>
      </c>
      <c r="R366" s="194"/>
      <c r="S366" s="213">
        <f t="shared" si="36"/>
        <v>163072</v>
      </c>
      <c r="T366" s="213">
        <f t="shared" si="40"/>
        <v>0</v>
      </c>
      <c r="U366" s="213">
        <f t="shared" si="40"/>
        <v>0</v>
      </c>
      <c r="V366" s="213">
        <f t="shared" si="40"/>
        <v>0</v>
      </c>
      <c r="W366" s="213">
        <f t="shared" si="40"/>
        <v>0</v>
      </c>
      <c r="X366" s="213">
        <f t="shared" si="37"/>
        <v>0</v>
      </c>
      <c r="Y366" s="1273">
        <v>8</v>
      </c>
      <c r="Z366" s="213">
        <v>2.02</v>
      </c>
      <c r="AA366" s="102">
        <v>1</v>
      </c>
      <c r="AB366" s="194">
        <v>168064</v>
      </c>
      <c r="AC366" s="194">
        <v>0</v>
      </c>
      <c r="AD366" s="194"/>
      <c r="AE366" s="213">
        <f t="shared" si="38"/>
        <v>168064</v>
      </c>
      <c r="AF366" s="1273">
        <v>9</v>
      </c>
      <c r="AG366" s="213">
        <v>2.02</v>
      </c>
      <c r="AH366" s="102">
        <v>1</v>
      </c>
      <c r="AI366" s="194">
        <v>168064</v>
      </c>
      <c r="AJ366" s="194">
        <v>0</v>
      </c>
      <c r="AK366" s="194"/>
      <c r="AL366" s="213">
        <f t="shared" si="39"/>
        <v>168064</v>
      </c>
    </row>
    <row r="367" spans="1:38" s="5" customFormat="1" ht="94.5">
      <c r="A367" s="194">
        <v>358</v>
      </c>
      <c r="B367" s="102" t="s">
        <v>5700</v>
      </c>
      <c r="C367" s="102" t="s">
        <v>5283</v>
      </c>
      <c r="D367" s="194" t="s">
        <v>5627</v>
      </c>
      <c r="E367" s="1116" t="s">
        <v>4480</v>
      </c>
      <c r="F367" s="213" t="s">
        <v>984</v>
      </c>
      <c r="G367" s="1273">
        <v>3</v>
      </c>
      <c r="H367" s="213">
        <v>4.2699999999999996</v>
      </c>
      <c r="I367" s="102">
        <v>1</v>
      </c>
      <c r="J367" s="194">
        <v>355263.99999999994</v>
      </c>
      <c r="K367" s="194">
        <v>0</v>
      </c>
      <c r="L367" s="194"/>
      <c r="M367" s="213">
        <f t="shared" si="35"/>
        <v>355263.99999999994</v>
      </c>
      <c r="N367" s="213">
        <v>4.1399999999999997</v>
      </c>
      <c r="O367" s="102">
        <v>1</v>
      </c>
      <c r="P367" s="194">
        <v>344448</v>
      </c>
      <c r="Q367" s="194"/>
      <c r="R367" s="194"/>
      <c r="S367" s="213">
        <f t="shared" si="36"/>
        <v>344448</v>
      </c>
      <c r="T367" s="213">
        <f t="shared" si="40"/>
        <v>0</v>
      </c>
      <c r="U367" s="213">
        <f t="shared" si="40"/>
        <v>10815.999999999942</v>
      </c>
      <c r="V367" s="213">
        <f t="shared" si="40"/>
        <v>0</v>
      </c>
      <c r="W367" s="213">
        <f t="shared" si="40"/>
        <v>0</v>
      </c>
      <c r="X367" s="213">
        <f t="shared" si="37"/>
        <v>10815.999999999942</v>
      </c>
      <c r="Y367" s="1273">
        <v>4</v>
      </c>
      <c r="Z367" s="213">
        <v>4.41</v>
      </c>
      <c r="AA367" s="102">
        <v>1</v>
      </c>
      <c r="AB367" s="194">
        <v>366912</v>
      </c>
      <c r="AC367" s="194">
        <v>0</v>
      </c>
      <c r="AD367" s="194"/>
      <c r="AE367" s="213">
        <f t="shared" si="38"/>
        <v>366912</v>
      </c>
      <c r="AF367" s="1273">
        <v>5</v>
      </c>
      <c r="AG367" s="213">
        <v>4.41</v>
      </c>
      <c r="AH367" s="102">
        <v>1</v>
      </c>
      <c r="AI367" s="194">
        <v>366912</v>
      </c>
      <c r="AJ367" s="194">
        <v>0</v>
      </c>
      <c r="AK367" s="194"/>
      <c r="AL367" s="213">
        <f t="shared" si="39"/>
        <v>366912</v>
      </c>
    </row>
    <row r="368" spans="1:38" s="5" customFormat="1" ht="54">
      <c r="A368" s="194">
        <v>359</v>
      </c>
      <c r="B368" s="102" t="s">
        <v>6973</v>
      </c>
      <c r="C368" s="102" t="s">
        <v>5283</v>
      </c>
      <c r="D368" s="194" t="s">
        <v>5658</v>
      </c>
      <c r="E368" s="1116" t="s">
        <v>1579</v>
      </c>
      <c r="F368" s="213" t="s">
        <v>1115</v>
      </c>
      <c r="G368" s="1273">
        <v>2</v>
      </c>
      <c r="H368" s="213">
        <v>2.83</v>
      </c>
      <c r="I368" s="102">
        <v>1</v>
      </c>
      <c r="J368" s="194">
        <v>235456</v>
      </c>
      <c r="K368" s="194">
        <v>0</v>
      </c>
      <c r="L368" s="194"/>
      <c r="M368" s="213">
        <f t="shared" si="35"/>
        <v>235456</v>
      </c>
      <c r="N368" s="213">
        <v>2.75</v>
      </c>
      <c r="O368" s="102">
        <v>1</v>
      </c>
      <c r="P368" s="194">
        <v>228800</v>
      </c>
      <c r="Q368" s="194"/>
      <c r="R368" s="194"/>
      <c r="S368" s="213">
        <f t="shared" si="36"/>
        <v>228800</v>
      </c>
      <c r="T368" s="213">
        <f t="shared" si="40"/>
        <v>0</v>
      </c>
      <c r="U368" s="213">
        <f t="shared" si="40"/>
        <v>6656</v>
      </c>
      <c r="V368" s="213">
        <f t="shared" si="40"/>
        <v>0</v>
      </c>
      <c r="W368" s="213">
        <f t="shared" si="40"/>
        <v>0</v>
      </c>
      <c r="X368" s="213">
        <f t="shared" si="37"/>
        <v>6656</v>
      </c>
      <c r="Y368" s="1273">
        <v>3</v>
      </c>
      <c r="Z368" s="213">
        <v>2.92</v>
      </c>
      <c r="AA368" s="102">
        <v>1</v>
      </c>
      <c r="AB368" s="194">
        <v>242944</v>
      </c>
      <c r="AC368" s="194">
        <v>0</v>
      </c>
      <c r="AD368" s="194"/>
      <c r="AE368" s="213">
        <f t="shared" si="38"/>
        <v>242944</v>
      </c>
      <c r="AF368" s="1273">
        <v>4</v>
      </c>
      <c r="AG368" s="213">
        <v>3.02</v>
      </c>
      <c r="AH368" s="102">
        <v>1</v>
      </c>
      <c r="AI368" s="194">
        <v>251264</v>
      </c>
      <c r="AJ368" s="194">
        <v>0</v>
      </c>
      <c r="AK368" s="194"/>
      <c r="AL368" s="213">
        <f t="shared" si="39"/>
        <v>251264</v>
      </c>
    </row>
    <row r="369" spans="1:38" s="5" customFormat="1" ht="54">
      <c r="A369" s="194">
        <v>360</v>
      </c>
      <c r="B369" s="102" t="s">
        <v>4487</v>
      </c>
      <c r="C369" s="102" t="s">
        <v>5283</v>
      </c>
      <c r="D369" s="194" t="s">
        <v>5640</v>
      </c>
      <c r="E369" s="1116" t="s">
        <v>1631</v>
      </c>
      <c r="F369" s="213" t="s">
        <v>1129</v>
      </c>
      <c r="G369" s="1273">
        <v>4</v>
      </c>
      <c r="H369" s="213">
        <v>2.58</v>
      </c>
      <c r="I369" s="102">
        <v>1</v>
      </c>
      <c r="J369" s="194">
        <v>214656</v>
      </c>
      <c r="K369" s="194">
        <v>0</v>
      </c>
      <c r="L369" s="194"/>
      <c r="M369" s="213">
        <f t="shared" si="35"/>
        <v>214656</v>
      </c>
      <c r="N369" s="213">
        <v>2.5</v>
      </c>
      <c r="O369" s="102">
        <v>1</v>
      </c>
      <c r="P369" s="194">
        <v>208000</v>
      </c>
      <c r="Q369" s="194"/>
      <c r="R369" s="194"/>
      <c r="S369" s="213">
        <f t="shared" si="36"/>
        <v>208000</v>
      </c>
      <c r="T369" s="213">
        <f t="shared" si="40"/>
        <v>0</v>
      </c>
      <c r="U369" s="213">
        <f t="shared" si="40"/>
        <v>6656</v>
      </c>
      <c r="V369" s="213">
        <f t="shared" si="40"/>
        <v>0</v>
      </c>
      <c r="W369" s="213">
        <f t="shared" si="40"/>
        <v>0</v>
      </c>
      <c r="X369" s="213">
        <f t="shared" si="37"/>
        <v>6656</v>
      </c>
      <c r="Y369" s="1273">
        <v>5</v>
      </c>
      <c r="Z369" s="213">
        <v>2.58</v>
      </c>
      <c r="AA369" s="102">
        <v>1</v>
      </c>
      <c r="AB369" s="194">
        <v>214656</v>
      </c>
      <c r="AC369" s="194">
        <v>0</v>
      </c>
      <c r="AD369" s="194"/>
      <c r="AE369" s="213">
        <f t="shared" si="38"/>
        <v>214656</v>
      </c>
      <c r="AF369" s="1273">
        <v>6</v>
      </c>
      <c r="AG369" s="213">
        <v>2.66</v>
      </c>
      <c r="AH369" s="102">
        <v>1</v>
      </c>
      <c r="AI369" s="194">
        <v>221312</v>
      </c>
      <c r="AJ369" s="194">
        <v>0</v>
      </c>
      <c r="AK369" s="194"/>
      <c r="AL369" s="213">
        <f t="shared" si="39"/>
        <v>221312</v>
      </c>
    </row>
    <row r="370" spans="1:38" s="5" customFormat="1" ht="54">
      <c r="A370" s="194">
        <v>361</v>
      </c>
      <c r="B370" s="102" t="s">
        <v>4481</v>
      </c>
      <c r="C370" s="102" t="s">
        <v>5283</v>
      </c>
      <c r="D370" s="194" t="s">
        <v>5643</v>
      </c>
      <c r="E370" s="1116" t="s">
        <v>1631</v>
      </c>
      <c r="F370" s="213" t="s">
        <v>1129</v>
      </c>
      <c r="G370" s="1273">
        <v>5</v>
      </c>
      <c r="H370" s="213">
        <v>2.58</v>
      </c>
      <c r="I370" s="102">
        <v>1</v>
      </c>
      <c r="J370" s="194">
        <v>214656</v>
      </c>
      <c r="K370" s="194">
        <v>0</v>
      </c>
      <c r="L370" s="194"/>
      <c r="M370" s="213">
        <f t="shared" si="35"/>
        <v>214656</v>
      </c>
      <c r="N370" s="213">
        <v>2.58</v>
      </c>
      <c r="O370" s="102">
        <v>1</v>
      </c>
      <c r="P370" s="194">
        <v>214656</v>
      </c>
      <c r="Q370" s="194"/>
      <c r="R370" s="194"/>
      <c r="S370" s="213">
        <f t="shared" si="36"/>
        <v>214656</v>
      </c>
      <c r="T370" s="213">
        <f t="shared" si="40"/>
        <v>0</v>
      </c>
      <c r="U370" s="213">
        <f t="shared" si="40"/>
        <v>0</v>
      </c>
      <c r="V370" s="213">
        <f t="shared" si="40"/>
        <v>0</v>
      </c>
      <c r="W370" s="213">
        <f t="shared" si="40"/>
        <v>0</v>
      </c>
      <c r="X370" s="213">
        <f t="shared" si="37"/>
        <v>0</v>
      </c>
      <c r="Y370" s="1273">
        <v>6</v>
      </c>
      <c r="Z370" s="213">
        <v>2.66</v>
      </c>
      <c r="AA370" s="102">
        <v>1</v>
      </c>
      <c r="AB370" s="194">
        <v>221312</v>
      </c>
      <c r="AC370" s="194">
        <v>0</v>
      </c>
      <c r="AD370" s="194"/>
      <c r="AE370" s="213">
        <f t="shared" si="38"/>
        <v>221312</v>
      </c>
      <c r="AF370" s="1273">
        <v>7</v>
      </c>
      <c r="AG370" s="213">
        <v>2.66</v>
      </c>
      <c r="AH370" s="102">
        <v>1</v>
      </c>
      <c r="AI370" s="194">
        <v>221312</v>
      </c>
      <c r="AJ370" s="194">
        <v>0</v>
      </c>
      <c r="AK370" s="194"/>
      <c r="AL370" s="213">
        <f t="shared" si="39"/>
        <v>221312</v>
      </c>
    </row>
    <row r="371" spans="1:38" s="5" customFormat="1" ht="54">
      <c r="A371" s="194">
        <v>362</v>
      </c>
      <c r="B371" s="102" t="s">
        <v>4483</v>
      </c>
      <c r="C371" s="102" t="s">
        <v>5282</v>
      </c>
      <c r="D371" s="194" t="s">
        <v>5620</v>
      </c>
      <c r="E371" s="1116" t="s">
        <v>1631</v>
      </c>
      <c r="F371" s="213" t="s">
        <v>1129</v>
      </c>
      <c r="G371" s="1273">
        <v>2</v>
      </c>
      <c r="H371" s="213">
        <v>2.4300000000000002</v>
      </c>
      <c r="I371" s="102">
        <v>1</v>
      </c>
      <c r="J371" s="194">
        <v>202176</v>
      </c>
      <c r="K371" s="194">
        <v>0</v>
      </c>
      <c r="L371" s="194"/>
      <c r="M371" s="213">
        <f t="shared" si="35"/>
        <v>202176</v>
      </c>
      <c r="N371" s="213">
        <v>2.35</v>
      </c>
      <c r="O371" s="102">
        <v>1</v>
      </c>
      <c r="P371" s="194">
        <v>195520</v>
      </c>
      <c r="Q371" s="194"/>
      <c r="R371" s="194"/>
      <c r="S371" s="213">
        <f t="shared" si="36"/>
        <v>195520</v>
      </c>
      <c r="T371" s="213">
        <f t="shared" si="40"/>
        <v>0</v>
      </c>
      <c r="U371" s="213">
        <f t="shared" si="40"/>
        <v>6656</v>
      </c>
      <c r="V371" s="213">
        <f t="shared" si="40"/>
        <v>0</v>
      </c>
      <c r="W371" s="213">
        <f t="shared" si="40"/>
        <v>0</v>
      </c>
      <c r="X371" s="213">
        <f t="shared" si="37"/>
        <v>6656</v>
      </c>
      <c r="Y371" s="1273">
        <v>3</v>
      </c>
      <c r="Z371" s="213">
        <v>2.5</v>
      </c>
      <c r="AA371" s="102">
        <v>1</v>
      </c>
      <c r="AB371" s="194">
        <v>208000</v>
      </c>
      <c r="AC371" s="194">
        <v>0</v>
      </c>
      <c r="AD371" s="194"/>
      <c r="AE371" s="213">
        <f t="shared" si="38"/>
        <v>208000</v>
      </c>
      <c r="AF371" s="1273">
        <v>4</v>
      </c>
      <c r="AG371" s="213">
        <v>2.58</v>
      </c>
      <c r="AH371" s="102">
        <v>1</v>
      </c>
      <c r="AI371" s="194">
        <v>214656</v>
      </c>
      <c r="AJ371" s="194">
        <v>0</v>
      </c>
      <c r="AK371" s="194"/>
      <c r="AL371" s="213">
        <f t="shared" si="39"/>
        <v>214656</v>
      </c>
    </row>
    <row r="372" spans="1:38" s="5" customFormat="1">
      <c r="A372" s="194">
        <v>363</v>
      </c>
      <c r="B372" s="102" t="s">
        <v>759</v>
      </c>
      <c r="C372" s="102"/>
      <c r="D372" s="194"/>
      <c r="E372" s="1116" t="s">
        <v>1572</v>
      </c>
      <c r="F372" s="213" t="s">
        <v>6962</v>
      </c>
      <c r="G372" s="1273">
        <v>7</v>
      </c>
      <c r="H372" s="213">
        <v>2.2799999999999998</v>
      </c>
      <c r="I372" s="102">
        <v>1</v>
      </c>
      <c r="J372" s="194">
        <v>189695.99999999997</v>
      </c>
      <c r="K372" s="194">
        <v>0</v>
      </c>
      <c r="L372" s="194"/>
      <c r="M372" s="213">
        <f t="shared" si="35"/>
        <v>189695.99999999997</v>
      </c>
      <c r="N372" s="213">
        <v>2.2799999999999998</v>
      </c>
      <c r="O372" s="102">
        <v>1</v>
      </c>
      <c r="P372" s="194">
        <v>189695.99999999997</v>
      </c>
      <c r="Q372" s="194"/>
      <c r="R372" s="194"/>
      <c r="S372" s="213">
        <f t="shared" si="36"/>
        <v>189695.99999999997</v>
      </c>
      <c r="T372" s="213">
        <f t="shared" si="40"/>
        <v>0</v>
      </c>
      <c r="U372" s="213">
        <f t="shared" si="40"/>
        <v>0</v>
      </c>
      <c r="V372" s="213">
        <f t="shared" si="40"/>
        <v>0</v>
      </c>
      <c r="W372" s="213">
        <f t="shared" si="40"/>
        <v>0</v>
      </c>
      <c r="X372" s="213">
        <f t="shared" si="37"/>
        <v>0</v>
      </c>
      <c r="Y372" s="1273">
        <v>8</v>
      </c>
      <c r="Z372" s="213">
        <v>2.35</v>
      </c>
      <c r="AA372" s="102">
        <v>1</v>
      </c>
      <c r="AB372" s="194">
        <v>195520</v>
      </c>
      <c r="AC372" s="194">
        <v>0</v>
      </c>
      <c r="AD372" s="194"/>
      <c r="AE372" s="213">
        <f t="shared" si="38"/>
        <v>195520</v>
      </c>
      <c r="AF372" s="1273">
        <v>9</v>
      </c>
      <c r="AG372" s="213">
        <v>2.35</v>
      </c>
      <c r="AH372" s="102">
        <v>1</v>
      </c>
      <c r="AI372" s="194">
        <v>195520</v>
      </c>
      <c r="AJ372" s="194">
        <v>0</v>
      </c>
      <c r="AK372" s="194"/>
      <c r="AL372" s="213">
        <f t="shared" si="39"/>
        <v>195520</v>
      </c>
    </row>
    <row r="373" spans="1:38" s="5" customFormat="1">
      <c r="A373" s="194">
        <v>364</v>
      </c>
      <c r="B373" s="102" t="s">
        <v>4482</v>
      </c>
      <c r="C373" s="102" t="s">
        <v>5283</v>
      </c>
      <c r="D373" s="194" t="s">
        <v>5625</v>
      </c>
      <c r="E373" s="1116" t="s">
        <v>1572</v>
      </c>
      <c r="F373" s="213" t="s">
        <v>6962</v>
      </c>
      <c r="G373" s="1273">
        <v>10</v>
      </c>
      <c r="H373" s="213">
        <v>2.42</v>
      </c>
      <c r="I373" s="102">
        <v>1</v>
      </c>
      <c r="J373" s="194">
        <v>201344</v>
      </c>
      <c r="K373" s="194">
        <v>0</v>
      </c>
      <c r="L373" s="194"/>
      <c r="M373" s="213">
        <f t="shared" si="35"/>
        <v>201344</v>
      </c>
      <c r="N373" s="213">
        <v>2.35</v>
      </c>
      <c r="O373" s="102">
        <v>1</v>
      </c>
      <c r="P373" s="194">
        <v>195520</v>
      </c>
      <c r="Q373" s="194"/>
      <c r="R373" s="194"/>
      <c r="S373" s="213">
        <f t="shared" si="36"/>
        <v>195520</v>
      </c>
      <c r="T373" s="213">
        <f t="shared" si="40"/>
        <v>0</v>
      </c>
      <c r="U373" s="213">
        <f t="shared" si="40"/>
        <v>5824</v>
      </c>
      <c r="V373" s="213">
        <f t="shared" si="40"/>
        <v>0</v>
      </c>
      <c r="W373" s="213">
        <f t="shared" si="40"/>
        <v>0</v>
      </c>
      <c r="X373" s="213">
        <f t="shared" si="37"/>
        <v>5824</v>
      </c>
      <c r="Y373" s="1273">
        <v>11</v>
      </c>
      <c r="Z373" s="213">
        <v>2.42</v>
      </c>
      <c r="AA373" s="102">
        <v>1</v>
      </c>
      <c r="AB373" s="194">
        <v>201344</v>
      </c>
      <c r="AC373" s="194">
        <v>0</v>
      </c>
      <c r="AD373" s="194"/>
      <c r="AE373" s="213">
        <f t="shared" si="38"/>
        <v>201344</v>
      </c>
      <c r="AF373" s="1273">
        <v>12</v>
      </c>
      <c r="AG373" s="213">
        <v>2.42</v>
      </c>
      <c r="AH373" s="102">
        <v>1</v>
      </c>
      <c r="AI373" s="194">
        <v>201344</v>
      </c>
      <c r="AJ373" s="194">
        <v>0</v>
      </c>
      <c r="AK373" s="194"/>
      <c r="AL373" s="213">
        <f t="shared" si="39"/>
        <v>201344</v>
      </c>
    </row>
    <row r="374" spans="1:38" s="5" customFormat="1">
      <c r="A374" s="194">
        <v>365</v>
      </c>
      <c r="B374" s="102" t="s">
        <v>4484</v>
      </c>
      <c r="C374" s="102" t="s">
        <v>5283</v>
      </c>
      <c r="D374" s="194" t="s">
        <v>5265</v>
      </c>
      <c r="E374" s="1116" t="s">
        <v>1572</v>
      </c>
      <c r="F374" s="213" t="s">
        <v>6962</v>
      </c>
      <c r="G374" s="1273">
        <v>7</v>
      </c>
      <c r="H374" s="213">
        <v>2.2799999999999998</v>
      </c>
      <c r="I374" s="102">
        <v>1</v>
      </c>
      <c r="J374" s="194">
        <v>189695.99999999997</v>
      </c>
      <c r="K374" s="194">
        <v>0</v>
      </c>
      <c r="L374" s="194"/>
      <c r="M374" s="213">
        <f t="shared" si="35"/>
        <v>189695.99999999997</v>
      </c>
      <c r="N374" s="213">
        <v>2.2799999999999998</v>
      </c>
      <c r="O374" s="102">
        <v>1</v>
      </c>
      <c r="P374" s="194">
        <v>189695.99999999997</v>
      </c>
      <c r="Q374" s="194"/>
      <c r="R374" s="194"/>
      <c r="S374" s="213">
        <f t="shared" si="36"/>
        <v>189695.99999999997</v>
      </c>
      <c r="T374" s="213">
        <f t="shared" si="40"/>
        <v>0</v>
      </c>
      <c r="U374" s="213">
        <f t="shared" si="40"/>
        <v>0</v>
      </c>
      <c r="V374" s="213">
        <f t="shared" si="40"/>
        <v>0</v>
      </c>
      <c r="W374" s="213">
        <f t="shared" si="40"/>
        <v>0</v>
      </c>
      <c r="X374" s="213">
        <f t="shared" si="37"/>
        <v>0</v>
      </c>
      <c r="Y374" s="1273">
        <v>8</v>
      </c>
      <c r="Z374" s="213">
        <v>2.35</v>
      </c>
      <c r="AA374" s="102">
        <v>1</v>
      </c>
      <c r="AB374" s="194">
        <v>195520</v>
      </c>
      <c r="AC374" s="194">
        <v>0</v>
      </c>
      <c r="AD374" s="194"/>
      <c r="AE374" s="213">
        <f t="shared" si="38"/>
        <v>195520</v>
      </c>
      <c r="AF374" s="1273">
        <v>9</v>
      </c>
      <c r="AG374" s="213">
        <v>2.35</v>
      </c>
      <c r="AH374" s="102">
        <v>1</v>
      </c>
      <c r="AI374" s="194">
        <v>195520</v>
      </c>
      <c r="AJ374" s="194">
        <v>0</v>
      </c>
      <c r="AK374" s="194"/>
      <c r="AL374" s="213">
        <f t="shared" si="39"/>
        <v>195520</v>
      </c>
    </row>
    <row r="375" spans="1:38" s="5" customFormat="1">
      <c r="A375" s="194">
        <v>366</v>
      </c>
      <c r="B375" s="102" t="s">
        <v>4485</v>
      </c>
      <c r="C375" s="102" t="s">
        <v>5282</v>
      </c>
      <c r="D375" s="194" t="s">
        <v>5639</v>
      </c>
      <c r="E375" s="1116" t="s">
        <v>1572</v>
      </c>
      <c r="F375" s="213" t="s">
        <v>6962</v>
      </c>
      <c r="G375" s="1273">
        <v>7</v>
      </c>
      <c r="H375" s="213">
        <v>2.2799999999999998</v>
      </c>
      <c r="I375" s="102">
        <v>1</v>
      </c>
      <c r="J375" s="194">
        <v>189695.99999999997</v>
      </c>
      <c r="K375" s="194">
        <v>0</v>
      </c>
      <c r="L375" s="194"/>
      <c r="M375" s="213">
        <f t="shared" si="35"/>
        <v>189695.99999999997</v>
      </c>
      <c r="N375" s="213">
        <v>2.2799999999999998</v>
      </c>
      <c r="O375" s="102">
        <v>1</v>
      </c>
      <c r="P375" s="194">
        <v>189695.99999999997</v>
      </c>
      <c r="Q375" s="194"/>
      <c r="R375" s="194"/>
      <c r="S375" s="213">
        <f t="shared" si="36"/>
        <v>189695.99999999997</v>
      </c>
      <c r="T375" s="213">
        <f t="shared" si="40"/>
        <v>0</v>
      </c>
      <c r="U375" s="213">
        <f t="shared" si="40"/>
        <v>0</v>
      </c>
      <c r="V375" s="213">
        <f t="shared" si="40"/>
        <v>0</v>
      </c>
      <c r="W375" s="213">
        <f t="shared" si="40"/>
        <v>0</v>
      </c>
      <c r="X375" s="213">
        <f t="shared" si="37"/>
        <v>0</v>
      </c>
      <c r="Y375" s="1273">
        <v>8</v>
      </c>
      <c r="Z375" s="213">
        <v>2.35</v>
      </c>
      <c r="AA375" s="102">
        <v>1</v>
      </c>
      <c r="AB375" s="194">
        <v>195520</v>
      </c>
      <c r="AC375" s="194">
        <v>0</v>
      </c>
      <c r="AD375" s="194"/>
      <c r="AE375" s="213">
        <f t="shared" si="38"/>
        <v>195520</v>
      </c>
      <c r="AF375" s="1273">
        <v>9</v>
      </c>
      <c r="AG375" s="213">
        <v>2.35</v>
      </c>
      <c r="AH375" s="102">
        <v>1</v>
      </c>
      <c r="AI375" s="194">
        <v>195520</v>
      </c>
      <c r="AJ375" s="194">
        <v>0</v>
      </c>
      <c r="AK375" s="194"/>
      <c r="AL375" s="213">
        <f t="shared" si="39"/>
        <v>195520</v>
      </c>
    </row>
    <row r="376" spans="1:38" s="5" customFormat="1">
      <c r="A376" s="194">
        <v>367</v>
      </c>
      <c r="B376" s="102" t="s">
        <v>6997</v>
      </c>
      <c r="C376" s="102" t="s">
        <v>5282</v>
      </c>
      <c r="D376" s="194" t="s">
        <v>5637</v>
      </c>
      <c r="E376" s="1116" t="s">
        <v>1572</v>
      </c>
      <c r="F376" s="213" t="s">
        <v>6962</v>
      </c>
      <c r="G376" s="1273">
        <v>7</v>
      </c>
      <c r="H376" s="213">
        <v>2.2799999999999998</v>
      </c>
      <c r="I376" s="102">
        <v>1</v>
      </c>
      <c r="J376" s="194">
        <v>189695.99999999997</v>
      </c>
      <c r="K376" s="194">
        <v>0</v>
      </c>
      <c r="L376" s="194"/>
      <c r="M376" s="213">
        <f t="shared" si="35"/>
        <v>189695.99999999997</v>
      </c>
      <c r="N376" s="213">
        <v>2.2799999999999998</v>
      </c>
      <c r="O376" s="102">
        <v>1</v>
      </c>
      <c r="P376" s="194">
        <v>189695.99999999997</v>
      </c>
      <c r="Q376" s="194"/>
      <c r="R376" s="194"/>
      <c r="S376" s="213">
        <f t="shared" si="36"/>
        <v>189695.99999999997</v>
      </c>
      <c r="T376" s="213">
        <f t="shared" si="40"/>
        <v>0</v>
      </c>
      <c r="U376" s="213">
        <f t="shared" si="40"/>
        <v>0</v>
      </c>
      <c r="V376" s="213">
        <f t="shared" si="40"/>
        <v>0</v>
      </c>
      <c r="W376" s="213">
        <f t="shared" si="40"/>
        <v>0</v>
      </c>
      <c r="X376" s="213">
        <f t="shared" si="37"/>
        <v>0</v>
      </c>
      <c r="Y376" s="1273">
        <v>8</v>
      </c>
      <c r="Z376" s="213">
        <v>2.35</v>
      </c>
      <c r="AA376" s="102">
        <v>1</v>
      </c>
      <c r="AB376" s="194">
        <v>195520</v>
      </c>
      <c r="AC376" s="194">
        <v>0</v>
      </c>
      <c r="AD376" s="194"/>
      <c r="AE376" s="213">
        <f t="shared" si="38"/>
        <v>195520</v>
      </c>
      <c r="AF376" s="1273">
        <v>9</v>
      </c>
      <c r="AG376" s="213">
        <v>2.35</v>
      </c>
      <c r="AH376" s="102">
        <v>1</v>
      </c>
      <c r="AI376" s="194">
        <v>195520</v>
      </c>
      <c r="AJ376" s="194">
        <v>0</v>
      </c>
      <c r="AK376" s="194"/>
      <c r="AL376" s="213">
        <f t="shared" si="39"/>
        <v>195520</v>
      </c>
    </row>
    <row r="377" spans="1:38" s="5" customFormat="1">
      <c r="A377" s="194">
        <v>368</v>
      </c>
      <c r="B377" s="102" t="s">
        <v>4486</v>
      </c>
      <c r="C377" s="102" t="s">
        <v>5282</v>
      </c>
      <c r="D377" s="194" t="s">
        <v>5647</v>
      </c>
      <c r="E377" s="1116" t="s">
        <v>1572</v>
      </c>
      <c r="F377" s="213" t="s">
        <v>6962</v>
      </c>
      <c r="G377" s="1273">
        <v>4</v>
      </c>
      <c r="H377" s="213">
        <v>2.21</v>
      </c>
      <c r="I377" s="102">
        <v>1</v>
      </c>
      <c r="J377" s="194">
        <v>183872</v>
      </c>
      <c r="K377" s="194">
        <v>0</v>
      </c>
      <c r="L377" s="194"/>
      <c r="M377" s="213">
        <f t="shared" si="35"/>
        <v>183872</v>
      </c>
      <c r="N377" s="213">
        <v>2.15</v>
      </c>
      <c r="O377" s="102">
        <v>1</v>
      </c>
      <c r="P377" s="194">
        <v>178880</v>
      </c>
      <c r="Q377" s="194"/>
      <c r="R377" s="194"/>
      <c r="S377" s="213">
        <f t="shared" si="36"/>
        <v>178880</v>
      </c>
      <c r="T377" s="213">
        <f t="shared" si="40"/>
        <v>0</v>
      </c>
      <c r="U377" s="213">
        <f t="shared" si="40"/>
        <v>4992</v>
      </c>
      <c r="V377" s="213">
        <f t="shared" si="40"/>
        <v>0</v>
      </c>
      <c r="W377" s="213">
        <f t="shared" si="40"/>
        <v>0</v>
      </c>
      <c r="X377" s="213">
        <f t="shared" si="37"/>
        <v>4992</v>
      </c>
      <c r="Y377" s="1273">
        <v>5</v>
      </c>
      <c r="Z377" s="213">
        <v>2.21</v>
      </c>
      <c r="AA377" s="102">
        <v>1</v>
      </c>
      <c r="AB377" s="194">
        <v>183872</v>
      </c>
      <c r="AC377" s="194">
        <v>0</v>
      </c>
      <c r="AD377" s="194"/>
      <c r="AE377" s="213">
        <f t="shared" si="38"/>
        <v>183872</v>
      </c>
      <c r="AF377" s="1273">
        <v>6</v>
      </c>
      <c r="AG377" s="213">
        <v>2.2799999999999998</v>
      </c>
      <c r="AH377" s="102">
        <v>1</v>
      </c>
      <c r="AI377" s="194">
        <v>189695.99999999997</v>
      </c>
      <c r="AJ377" s="194">
        <v>0</v>
      </c>
      <c r="AK377" s="194"/>
      <c r="AL377" s="213">
        <f t="shared" si="39"/>
        <v>189695.99999999997</v>
      </c>
    </row>
    <row r="378" spans="1:38" s="5" customFormat="1">
      <c r="A378" s="194">
        <v>369</v>
      </c>
      <c r="B378" s="102" t="s">
        <v>759</v>
      </c>
      <c r="C378" s="102"/>
      <c r="D378" s="194"/>
      <c r="E378" s="1116" t="s">
        <v>1572</v>
      </c>
      <c r="F378" s="213" t="s">
        <v>6962</v>
      </c>
      <c r="G378" s="1273">
        <v>7</v>
      </c>
      <c r="H378" s="213">
        <v>2.2799999999999998</v>
      </c>
      <c r="I378" s="102">
        <v>1</v>
      </c>
      <c r="J378" s="194">
        <v>189695.99999999997</v>
      </c>
      <c r="K378" s="194">
        <v>0</v>
      </c>
      <c r="L378" s="194"/>
      <c r="M378" s="213">
        <f t="shared" si="35"/>
        <v>189695.99999999997</v>
      </c>
      <c r="N378" s="213">
        <v>2.2799999999999998</v>
      </c>
      <c r="O378" s="102">
        <v>1</v>
      </c>
      <c r="P378" s="194">
        <v>189695.99999999997</v>
      </c>
      <c r="Q378" s="194"/>
      <c r="R378" s="194"/>
      <c r="S378" s="213">
        <f t="shared" si="36"/>
        <v>189695.99999999997</v>
      </c>
      <c r="T378" s="213">
        <f t="shared" si="40"/>
        <v>0</v>
      </c>
      <c r="U378" s="213">
        <f t="shared" si="40"/>
        <v>0</v>
      </c>
      <c r="V378" s="213">
        <f t="shared" si="40"/>
        <v>0</v>
      </c>
      <c r="W378" s="213">
        <f t="shared" si="40"/>
        <v>0</v>
      </c>
      <c r="X378" s="213">
        <f t="shared" si="37"/>
        <v>0</v>
      </c>
      <c r="Y378" s="1273">
        <v>8</v>
      </c>
      <c r="Z378" s="213">
        <v>2.35</v>
      </c>
      <c r="AA378" s="102">
        <v>1</v>
      </c>
      <c r="AB378" s="194">
        <v>195520</v>
      </c>
      <c r="AC378" s="194">
        <v>0</v>
      </c>
      <c r="AD378" s="194"/>
      <c r="AE378" s="213">
        <f t="shared" si="38"/>
        <v>195520</v>
      </c>
      <c r="AF378" s="1273">
        <v>9</v>
      </c>
      <c r="AG378" s="213">
        <v>2.35</v>
      </c>
      <c r="AH378" s="102">
        <v>1</v>
      </c>
      <c r="AI378" s="194">
        <v>195520</v>
      </c>
      <c r="AJ378" s="194">
        <v>0</v>
      </c>
      <c r="AK378" s="194"/>
      <c r="AL378" s="213">
        <f t="shared" si="39"/>
        <v>195520</v>
      </c>
    </row>
    <row r="379" spans="1:38" s="5" customFormat="1">
      <c r="A379" s="194">
        <v>370</v>
      </c>
      <c r="B379" s="102" t="s">
        <v>5701</v>
      </c>
      <c r="C379" s="102" t="s">
        <v>5283</v>
      </c>
      <c r="D379" s="194" t="s">
        <v>5630</v>
      </c>
      <c r="E379" s="1116" t="s">
        <v>527</v>
      </c>
      <c r="F379" s="213" t="s">
        <v>990</v>
      </c>
      <c r="G379" s="1273">
        <v>4</v>
      </c>
      <c r="H379" s="213">
        <v>1.9</v>
      </c>
      <c r="I379" s="102">
        <v>1</v>
      </c>
      <c r="J379" s="194">
        <v>158080</v>
      </c>
      <c r="K379" s="194">
        <v>0</v>
      </c>
      <c r="L379" s="194"/>
      <c r="M379" s="213">
        <f t="shared" si="35"/>
        <v>158080</v>
      </c>
      <c r="N379" s="213">
        <v>1.84</v>
      </c>
      <c r="O379" s="102">
        <v>1</v>
      </c>
      <c r="P379" s="194">
        <v>153088</v>
      </c>
      <c r="Q379" s="194"/>
      <c r="R379" s="194"/>
      <c r="S379" s="213">
        <f t="shared" si="36"/>
        <v>153088</v>
      </c>
      <c r="T379" s="213">
        <f t="shared" si="40"/>
        <v>0</v>
      </c>
      <c r="U379" s="213">
        <f t="shared" si="40"/>
        <v>4992</v>
      </c>
      <c r="V379" s="213">
        <f t="shared" si="40"/>
        <v>0</v>
      </c>
      <c r="W379" s="213">
        <f t="shared" si="40"/>
        <v>0</v>
      </c>
      <c r="X379" s="213">
        <f t="shared" si="37"/>
        <v>4992</v>
      </c>
      <c r="Y379" s="1273">
        <v>5</v>
      </c>
      <c r="Z379" s="213">
        <v>1.9</v>
      </c>
      <c r="AA379" s="102">
        <v>1</v>
      </c>
      <c r="AB379" s="194">
        <v>158080</v>
      </c>
      <c r="AC379" s="194">
        <v>0</v>
      </c>
      <c r="AD379" s="194"/>
      <c r="AE379" s="213">
        <f t="shared" si="38"/>
        <v>158080</v>
      </c>
      <c r="AF379" s="1273">
        <v>6</v>
      </c>
      <c r="AG379" s="213">
        <v>1.96</v>
      </c>
      <c r="AH379" s="102">
        <v>1</v>
      </c>
      <c r="AI379" s="194">
        <v>163072</v>
      </c>
      <c r="AJ379" s="194">
        <v>0</v>
      </c>
      <c r="AK379" s="194"/>
      <c r="AL379" s="213">
        <f t="shared" si="39"/>
        <v>163072</v>
      </c>
    </row>
    <row r="380" spans="1:38" s="5" customFormat="1">
      <c r="A380" s="194">
        <v>371</v>
      </c>
      <c r="B380" s="102" t="s">
        <v>4488</v>
      </c>
      <c r="C380" s="102" t="s">
        <v>5282</v>
      </c>
      <c r="D380" s="194" t="s">
        <v>5627</v>
      </c>
      <c r="E380" s="1116" t="s">
        <v>527</v>
      </c>
      <c r="F380" s="213" t="s">
        <v>990</v>
      </c>
      <c r="G380" s="1273">
        <v>11</v>
      </c>
      <c r="H380" s="213">
        <v>2.08</v>
      </c>
      <c r="I380" s="102">
        <v>1</v>
      </c>
      <c r="J380" s="194">
        <v>173056</v>
      </c>
      <c r="K380" s="194">
        <v>0</v>
      </c>
      <c r="L380" s="194"/>
      <c r="M380" s="213">
        <f t="shared" si="35"/>
        <v>173056</v>
      </c>
      <c r="N380" s="213">
        <v>2.08</v>
      </c>
      <c r="O380" s="102">
        <v>1</v>
      </c>
      <c r="P380" s="194">
        <v>173056</v>
      </c>
      <c r="Q380" s="194"/>
      <c r="R380" s="194"/>
      <c r="S380" s="213">
        <f t="shared" si="36"/>
        <v>173056</v>
      </c>
      <c r="T380" s="213">
        <f t="shared" si="40"/>
        <v>0</v>
      </c>
      <c r="U380" s="213">
        <f t="shared" si="40"/>
        <v>0</v>
      </c>
      <c r="V380" s="213">
        <f t="shared" si="40"/>
        <v>0</v>
      </c>
      <c r="W380" s="213">
        <f t="shared" si="40"/>
        <v>0</v>
      </c>
      <c r="X380" s="213">
        <f t="shared" si="37"/>
        <v>0</v>
      </c>
      <c r="Y380" s="1273">
        <v>12</v>
      </c>
      <c r="Z380" s="213">
        <v>2.08</v>
      </c>
      <c r="AA380" s="102">
        <v>1</v>
      </c>
      <c r="AB380" s="194">
        <v>173056</v>
      </c>
      <c r="AC380" s="194">
        <v>0</v>
      </c>
      <c r="AD380" s="194"/>
      <c r="AE380" s="213">
        <f t="shared" si="38"/>
        <v>173056</v>
      </c>
      <c r="AF380" s="1273">
        <v>13</v>
      </c>
      <c r="AG380" s="213">
        <v>2.14</v>
      </c>
      <c r="AH380" s="102">
        <v>1</v>
      </c>
      <c r="AI380" s="194">
        <v>178048</v>
      </c>
      <c r="AJ380" s="194">
        <v>0</v>
      </c>
      <c r="AK380" s="194"/>
      <c r="AL380" s="213">
        <f t="shared" si="39"/>
        <v>178048</v>
      </c>
    </row>
    <row r="381" spans="1:38" s="5" customFormat="1">
      <c r="A381" s="194">
        <v>372</v>
      </c>
      <c r="B381" s="102" t="s">
        <v>4489</v>
      </c>
      <c r="C381" s="102" t="s">
        <v>5283</v>
      </c>
      <c r="D381" s="194" t="s">
        <v>5625</v>
      </c>
      <c r="E381" s="1116" t="s">
        <v>527</v>
      </c>
      <c r="F381" s="213" t="s">
        <v>990</v>
      </c>
      <c r="G381" s="1273">
        <v>11</v>
      </c>
      <c r="H381" s="213">
        <v>2.08</v>
      </c>
      <c r="I381" s="102">
        <v>1</v>
      </c>
      <c r="J381" s="194">
        <v>173056</v>
      </c>
      <c r="K381" s="194">
        <v>0</v>
      </c>
      <c r="L381" s="194"/>
      <c r="M381" s="213">
        <f t="shared" si="35"/>
        <v>173056</v>
      </c>
      <c r="N381" s="213">
        <v>2.08</v>
      </c>
      <c r="O381" s="102">
        <v>1</v>
      </c>
      <c r="P381" s="194">
        <v>173056</v>
      </c>
      <c r="Q381" s="194"/>
      <c r="R381" s="194"/>
      <c r="S381" s="213">
        <f t="shared" si="36"/>
        <v>173056</v>
      </c>
      <c r="T381" s="213">
        <f t="shared" si="40"/>
        <v>0</v>
      </c>
      <c r="U381" s="213">
        <f t="shared" si="40"/>
        <v>0</v>
      </c>
      <c r="V381" s="213">
        <f t="shared" si="40"/>
        <v>0</v>
      </c>
      <c r="W381" s="213">
        <f t="shared" si="40"/>
        <v>0</v>
      </c>
      <c r="X381" s="213">
        <f t="shared" si="37"/>
        <v>0</v>
      </c>
      <c r="Y381" s="1273">
        <v>12</v>
      </c>
      <c r="Z381" s="213">
        <v>2.08</v>
      </c>
      <c r="AA381" s="102">
        <v>1</v>
      </c>
      <c r="AB381" s="194">
        <v>173056</v>
      </c>
      <c r="AC381" s="194">
        <v>0</v>
      </c>
      <c r="AD381" s="194"/>
      <c r="AE381" s="213">
        <f t="shared" si="38"/>
        <v>173056</v>
      </c>
      <c r="AF381" s="1273">
        <v>13</v>
      </c>
      <c r="AG381" s="213">
        <v>2.14</v>
      </c>
      <c r="AH381" s="102">
        <v>1</v>
      </c>
      <c r="AI381" s="194">
        <v>178048</v>
      </c>
      <c r="AJ381" s="194">
        <v>0</v>
      </c>
      <c r="AK381" s="194"/>
      <c r="AL381" s="213">
        <f t="shared" si="39"/>
        <v>178048</v>
      </c>
    </row>
    <row r="382" spans="1:38" s="5" customFormat="1">
      <c r="A382" s="194">
        <v>373</v>
      </c>
      <c r="B382" s="102" t="s">
        <v>1664</v>
      </c>
      <c r="C382" s="102" t="s">
        <v>5282</v>
      </c>
      <c r="D382" s="194" t="s">
        <v>5629</v>
      </c>
      <c r="E382" s="1116" t="s">
        <v>527</v>
      </c>
      <c r="F382" s="213" t="s">
        <v>990</v>
      </c>
      <c r="G382" s="1273">
        <v>7</v>
      </c>
      <c r="H382" s="213">
        <v>1.96</v>
      </c>
      <c r="I382" s="102">
        <v>1</v>
      </c>
      <c r="J382" s="194">
        <v>163072</v>
      </c>
      <c r="K382" s="194">
        <v>0</v>
      </c>
      <c r="L382" s="194"/>
      <c r="M382" s="213">
        <f t="shared" si="35"/>
        <v>163072</v>
      </c>
      <c r="N382" s="213">
        <v>1.96</v>
      </c>
      <c r="O382" s="102">
        <v>1</v>
      </c>
      <c r="P382" s="194">
        <v>163072</v>
      </c>
      <c r="Q382" s="194"/>
      <c r="R382" s="194"/>
      <c r="S382" s="213">
        <f t="shared" si="36"/>
        <v>163072</v>
      </c>
      <c r="T382" s="213">
        <f t="shared" si="40"/>
        <v>0</v>
      </c>
      <c r="U382" s="213">
        <f t="shared" si="40"/>
        <v>0</v>
      </c>
      <c r="V382" s="213">
        <f t="shared" si="40"/>
        <v>0</v>
      </c>
      <c r="W382" s="213">
        <f t="shared" si="40"/>
        <v>0</v>
      </c>
      <c r="X382" s="213">
        <f t="shared" si="37"/>
        <v>0</v>
      </c>
      <c r="Y382" s="1273">
        <v>8</v>
      </c>
      <c r="Z382" s="213">
        <v>2.02</v>
      </c>
      <c r="AA382" s="102">
        <v>1</v>
      </c>
      <c r="AB382" s="194">
        <v>168064</v>
      </c>
      <c r="AC382" s="194">
        <v>0</v>
      </c>
      <c r="AD382" s="194"/>
      <c r="AE382" s="213">
        <f t="shared" si="38"/>
        <v>168064</v>
      </c>
      <c r="AF382" s="1273">
        <v>9</v>
      </c>
      <c r="AG382" s="213">
        <v>2.02</v>
      </c>
      <c r="AH382" s="102">
        <v>1</v>
      </c>
      <c r="AI382" s="194">
        <v>168064</v>
      </c>
      <c r="AJ382" s="194">
        <v>0</v>
      </c>
      <c r="AK382" s="194"/>
      <c r="AL382" s="213">
        <f t="shared" si="39"/>
        <v>168064</v>
      </c>
    </row>
    <row r="383" spans="1:38" s="5" customFormat="1">
      <c r="A383" s="194">
        <v>374</v>
      </c>
      <c r="B383" s="102" t="s">
        <v>4490</v>
      </c>
      <c r="C383" s="102" t="s">
        <v>5283</v>
      </c>
      <c r="D383" s="194" t="s">
        <v>5643</v>
      </c>
      <c r="E383" s="1116" t="s">
        <v>527</v>
      </c>
      <c r="F383" s="213" t="s">
        <v>990</v>
      </c>
      <c r="G383" s="1273">
        <v>5</v>
      </c>
      <c r="H383" s="213">
        <v>1.9</v>
      </c>
      <c r="I383" s="102">
        <v>1</v>
      </c>
      <c r="J383" s="194">
        <v>158080</v>
      </c>
      <c r="K383" s="194">
        <v>0</v>
      </c>
      <c r="L383" s="194"/>
      <c r="M383" s="213">
        <f t="shared" si="35"/>
        <v>158080</v>
      </c>
      <c r="N383" s="213">
        <v>1.9</v>
      </c>
      <c r="O383" s="102">
        <v>1</v>
      </c>
      <c r="P383" s="194">
        <v>158080</v>
      </c>
      <c r="Q383" s="194"/>
      <c r="R383" s="194"/>
      <c r="S383" s="213">
        <f t="shared" si="36"/>
        <v>158080</v>
      </c>
      <c r="T383" s="213">
        <f t="shared" si="40"/>
        <v>0</v>
      </c>
      <c r="U383" s="213">
        <f t="shared" si="40"/>
        <v>0</v>
      </c>
      <c r="V383" s="213">
        <f t="shared" si="40"/>
        <v>0</v>
      </c>
      <c r="W383" s="213">
        <f t="shared" si="40"/>
        <v>0</v>
      </c>
      <c r="X383" s="213">
        <f t="shared" si="37"/>
        <v>0</v>
      </c>
      <c r="Y383" s="1273">
        <v>6</v>
      </c>
      <c r="Z383" s="213">
        <v>1.96</v>
      </c>
      <c r="AA383" s="102">
        <v>1</v>
      </c>
      <c r="AB383" s="194">
        <v>163072</v>
      </c>
      <c r="AC383" s="194">
        <v>0</v>
      </c>
      <c r="AD383" s="194"/>
      <c r="AE383" s="213">
        <f t="shared" si="38"/>
        <v>163072</v>
      </c>
      <c r="AF383" s="1273">
        <v>7</v>
      </c>
      <c r="AG383" s="213">
        <v>1.96</v>
      </c>
      <c r="AH383" s="102">
        <v>1</v>
      </c>
      <c r="AI383" s="194">
        <v>163072</v>
      </c>
      <c r="AJ383" s="194">
        <v>0</v>
      </c>
      <c r="AK383" s="194"/>
      <c r="AL383" s="213">
        <f t="shared" si="39"/>
        <v>163072</v>
      </c>
    </row>
    <row r="384" spans="1:38" s="5" customFormat="1">
      <c r="A384" s="194">
        <v>375</v>
      </c>
      <c r="B384" s="102" t="s">
        <v>4491</v>
      </c>
      <c r="C384" s="102" t="s">
        <v>5283</v>
      </c>
      <c r="D384" s="194" t="s">
        <v>5648</v>
      </c>
      <c r="E384" s="1116" t="s">
        <v>527</v>
      </c>
      <c r="F384" s="213" t="s">
        <v>990</v>
      </c>
      <c r="G384" s="1273">
        <v>11</v>
      </c>
      <c r="H384" s="213">
        <v>2.08</v>
      </c>
      <c r="I384" s="102">
        <v>1</v>
      </c>
      <c r="J384" s="194">
        <v>173056</v>
      </c>
      <c r="K384" s="194">
        <v>0</v>
      </c>
      <c r="L384" s="194"/>
      <c r="M384" s="213">
        <f t="shared" si="35"/>
        <v>173056</v>
      </c>
      <c r="N384" s="213">
        <v>2.08</v>
      </c>
      <c r="O384" s="102">
        <v>1</v>
      </c>
      <c r="P384" s="194">
        <v>173056</v>
      </c>
      <c r="Q384" s="194"/>
      <c r="R384" s="194"/>
      <c r="S384" s="213">
        <f t="shared" si="36"/>
        <v>173056</v>
      </c>
      <c r="T384" s="213">
        <f t="shared" si="40"/>
        <v>0</v>
      </c>
      <c r="U384" s="213">
        <f t="shared" si="40"/>
        <v>0</v>
      </c>
      <c r="V384" s="213">
        <f t="shared" si="40"/>
        <v>0</v>
      </c>
      <c r="W384" s="213">
        <f t="shared" si="40"/>
        <v>0</v>
      </c>
      <c r="X384" s="213">
        <f t="shared" si="37"/>
        <v>0</v>
      </c>
      <c r="Y384" s="1273">
        <v>12</v>
      </c>
      <c r="Z384" s="213">
        <v>2.08</v>
      </c>
      <c r="AA384" s="102">
        <v>1</v>
      </c>
      <c r="AB384" s="194">
        <v>173056</v>
      </c>
      <c r="AC384" s="194">
        <v>0</v>
      </c>
      <c r="AD384" s="194"/>
      <c r="AE384" s="213">
        <f t="shared" si="38"/>
        <v>173056</v>
      </c>
      <c r="AF384" s="1273">
        <v>13</v>
      </c>
      <c r="AG384" s="213">
        <v>2.14</v>
      </c>
      <c r="AH384" s="102">
        <v>1</v>
      </c>
      <c r="AI384" s="194">
        <v>178048</v>
      </c>
      <c r="AJ384" s="194">
        <v>0</v>
      </c>
      <c r="AK384" s="194"/>
      <c r="AL384" s="213">
        <f t="shared" si="39"/>
        <v>178048</v>
      </c>
    </row>
    <row r="385" spans="1:38" s="5" customFormat="1">
      <c r="A385" s="194">
        <v>376</v>
      </c>
      <c r="B385" s="102" t="s">
        <v>4492</v>
      </c>
      <c r="C385" s="102" t="s">
        <v>5283</v>
      </c>
      <c r="D385" s="194" t="s">
        <v>5641</v>
      </c>
      <c r="E385" s="1116" t="s">
        <v>527</v>
      </c>
      <c r="F385" s="213" t="s">
        <v>990</v>
      </c>
      <c r="G385" s="1273">
        <v>11</v>
      </c>
      <c r="H385" s="213">
        <v>2.08</v>
      </c>
      <c r="I385" s="102">
        <v>1</v>
      </c>
      <c r="J385" s="194">
        <v>173056</v>
      </c>
      <c r="K385" s="194">
        <v>0</v>
      </c>
      <c r="L385" s="194"/>
      <c r="M385" s="213">
        <f t="shared" si="35"/>
        <v>173056</v>
      </c>
      <c r="N385" s="213">
        <v>2.08</v>
      </c>
      <c r="O385" s="102">
        <v>1</v>
      </c>
      <c r="P385" s="194">
        <v>173056</v>
      </c>
      <c r="Q385" s="194"/>
      <c r="R385" s="194"/>
      <c r="S385" s="213">
        <f t="shared" si="36"/>
        <v>173056</v>
      </c>
      <c r="T385" s="213">
        <f t="shared" si="40"/>
        <v>0</v>
      </c>
      <c r="U385" s="213">
        <f t="shared" si="40"/>
        <v>0</v>
      </c>
      <c r="V385" s="213">
        <f t="shared" si="40"/>
        <v>0</v>
      </c>
      <c r="W385" s="213">
        <f t="shared" si="40"/>
        <v>0</v>
      </c>
      <c r="X385" s="213">
        <f t="shared" si="37"/>
        <v>0</v>
      </c>
      <c r="Y385" s="1273">
        <v>12</v>
      </c>
      <c r="Z385" s="213">
        <v>2.08</v>
      </c>
      <c r="AA385" s="102">
        <v>1</v>
      </c>
      <c r="AB385" s="194">
        <v>173056</v>
      </c>
      <c r="AC385" s="194">
        <v>0</v>
      </c>
      <c r="AD385" s="194"/>
      <c r="AE385" s="213">
        <f t="shared" si="38"/>
        <v>173056</v>
      </c>
      <c r="AF385" s="1273">
        <v>13</v>
      </c>
      <c r="AG385" s="213">
        <v>2.14</v>
      </c>
      <c r="AH385" s="102">
        <v>1</v>
      </c>
      <c r="AI385" s="194">
        <v>178048</v>
      </c>
      <c r="AJ385" s="194">
        <v>0</v>
      </c>
      <c r="AK385" s="194"/>
      <c r="AL385" s="213">
        <f t="shared" si="39"/>
        <v>178048</v>
      </c>
    </row>
    <row r="386" spans="1:38" s="5" customFormat="1">
      <c r="A386" s="194">
        <v>377</v>
      </c>
      <c r="B386" s="102" t="s">
        <v>4493</v>
      </c>
      <c r="C386" s="102" t="s">
        <v>5283</v>
      </c>
      <c r="D386" s="194" t="s">
        <v>5643</v>
      </c>
      <c r="E386" s="1116" t="s">
        <v>527</v>
      </c>
      <c r="F386" s="213" t="s">
        <v>990</v>
      </c>
      <c r="G386" s="1273">
        <v>7</v>
      </c>
      <c r="H386" s="213">
        <v>1.96</v>
      </c>
      <c r="I386" s="102">
        <v>1</v>
      </c>
      <c r="J386" s="194">
        <v>163072</v>
      </c>
      <c r="K386" s="194">
        <v>0</v>
      </c>
      <c r="L386" s="194"/>
      <c r="M386" s="213">
        <f t="shared" si="35"/>
        <v>163072</v>
      </c>
      <c r="N386" s="213">
        <v>1.96</v>
      </c>
      <c r="O386" s="102">
        <v>1</v>
      </c>
      <c r="P386" s="194">
        <v>163072</v>
      </c>
      <c r="Q386" s="194"/>
      <c r="R386" s="194"/>
      <c r="S386" s="213">
        <f t="shared" si="36"/>
        <v>163072</v>
      </c>
      <c r="T386" s="213">
        <f t="shared" si="40"/>
        <v>0</v>
      </c>
      <c r="U386" s="213">
        <f t="shared" si="40"/>
        <v>0</v>
      </c>
      <c r="V386" s="213">
        <f t="shared" si="40"/>
        <v>0</v>
      </c>
      <c r="W386" s="213">
        <f t="shared" si="40"/>
        <v>0</v>
      </c>
      <c r="X386" s="213">
        <f t="shared" si="37"/>
        <v>0</v>
      </c>
      <c r="Y386" s="1273">
        <v>8</v>
      </c>
      <c r="Z386" s="213">
        <v>2.02</v>
      </c>
      <c r="AA386" s="102">
        <v>1</v>
      </c>
      <c r="AB386" s="194">
        <v>168064</v>
      </c>
      <c r="AC386" s="194">
        <v>0</v>
      </c>
      <c r="AD386" s="194"/>
      <c r="AE386" s="213">
        <f t="shared" si="38"/>
        <v>168064</v>
      </c>
      <c r="AF386" s="1273">
        <v>9</v>
      </c>
      <c r="AG386" s="213">
        <v>2.02</v>
      </c>
      <c r="AH386" s="102">
        <v>1</v>
      </c>
      <c r="AI386" s="194">
        <v>168064</v>
      </c>
      <c r="AJ386" s="194">
        <v>0</v>
      </c>
      <c r="AK386" s="194"/>
      <c r="AL386" s="213">
        <f t="shared" si="39"/>
        <v>168064</v>
      </c>
    </row>
    <row r="387" spans="1:38" s="5" customFormat="1">
      <c r="A387" s="194">
        <v>378</v>
      </c>
      <c r="B387" s="102" t="s">
        <v>4494</v>
      </c>
      <c r="C387" s="102" t="s">
        <v>5283</v>
      </c>
      <c r="D387" s="194" t="s">
        <v>5648</v>
      </c>
      <c r="E387" s="1116" t="s">
        <v>527</v>
      </c>
      <c r="F387" s="213" t="s">
        <v>990</v>
      </c>
      <c r="G387" s="1273">
        <v>11</v>
      </c>
      <c r="H387" s="213">
        <v>2.08</v>
      </c>
      <c r="I387" s="102">
        <v>1</v>
      </c>
      <c r="J387" s="194">
        <v>173056</v>
      </c>
      <c r="K387" s="194">
        <v>0</v>
      </c>
      <c r="L387" s="194"/>
      <c r="M387" s="213">
        <f t="shared" si="35"/>
        <v>173056</v>
      </c>
      <c r="N387" s="213">
        <v>2.08</v>
      </c>
      <c r="O387" s="102">
        <v>1</v>
      </c>
      <c r="P387" s="194">
        <v>173056</v>
      </c>
      <c r="Q387" s="194"/>
      <c r="R387" s="194"/>
      <c r="S387" s="213">
        <f t="shared" si="36"/>
        <v>173056</v>
      </c>
      <c r="T387" s="213">
        <f t="shared" si="40"/>
        <v>0</v>
      </c>
      <c r="U387" s="213">
        <f t="shared" si="40"/>
        <v>0</v>
      </c>
      <c r="V387" s="213">
        <f t="shared" si="40"/>
        <v>0</v>
      </c>
      <c r="W387" s="213">
        <f t="shared" si="40"/>
        <v>0</v>
      </c>
      <c r="X387" s="213">
        <f t="shared" si="37"/>
        <v>0</v>
      </c>
      <c r="Y387" s="1273">
        <v>12</v>
      </c>
      <c r="Z387" s="213">
        <v>2.08</v>
      </c>
      <c r="AA387" s="102">
        <v>1</v>
      </c>
      <c r="AB387" s="194">
        <v>173056</v>
      </c>
      <c r="AC387" s="194">
        <v>0</v>
      </c>
      <c r="AD387" s="194"/>
      <c r="AE387" s="213">
        <f t="shared" si="38"/>
        <v>173056</v>
      </c>
      <c r="AF387" s="1273">
        <v>13</v>
      </c>
      <c r="AG387" s="213">
        <v>2.14</v>
      </c>
      <c r="AH387" s="102">
        <v>1</v>
      </c>
      <c r="AI387" s="194">
        <v>178048</v>
      </c>
      <c r="AJ387" s="194">
        <v>0</v>
      </c>
      <c r="AK387" s="194"/>
      <c r="AL387" s="213">
        <f t="shared" si="39"/>
        <v>178048</v>
      </c>
    </row>
    <row r="388" spans="1:38" s="5" customFormat="1">
      <c r="A388" s="194">
        <v>379</v>
      </c>
      <c r="B388" s="102" t="s">
        <v>4507</v>
      </c>
      <c r="C388" s="102" t="s">
        <v>5283</v>
      </c>
      <c r="D388" s="194" t="s">
        <v>5620</v>
      </c>
      <c r="E388" s="1116" t="s">
        <v>527</v>
      </c>
      <c r="F388" s="213" t="s">
        <v>990</v>
      </c>
      <c r="G388" s="1273">
        <v>11</v>
      </c>
      <c r="H388" s="213">
        <v>2.08</v>
      </c>
      <c r="I388" s="102">
        <v>1</v>
      </c>
      <c r="J388" s="194">
        <v>173056</v>
      </c>
      <c r="K388" s="194">
        <v>0</v>
      </c>
      <c r="L388" s="194"/>
      <c r="M388" s="213">
        <f t="shared" si="35"/>
        <v>173056</v>
      </c>
      <c r="N388" s="213">
        <v>2.08</v>
      </c>
      <c r="O388" s="102">
        <v>1</v>
      </c>
      <c r="P388" s="194">
        <v>173056</v>
      </c>
      <c r="Q388" s="194"/>
      <c r="R388" s="194"/>
      <c r="S388" s="213">
        <f t="shared" si="36"/>
        <v>173056</v>
      </c>
      <c r="T388" s="213">
        <f t="shared" si="40"/>
        <v>0</v>
      </c>
      <c r="U388" s="213">
        <f t="shared" si="40"/>
        <v>0</v>
      </c>
      <c r="V388" s="213">
        <f t="shared" si="40"/>
        <v>0</v>
      </c>
      <c r="W388" s="213">
        <f t="shared" si="40"/>
        <v>0</v>
      </c>
      <c r="X388" s="213">
        <f t="shared" si="37"/>
        <v>0</v>
      </c>
      <c r="Y388" s="1273">
        <v>12</v>
      </c>
      <c r="Z388" s="213">
        <v>2.08</v>
      </c>
      <c r="AA388" s="102">
        <v>1</v>
      </c>
      <c r="AB388" s="194">
        <v>173056</v>
      </c>
      <c r="AC388" s="194">
        <v>0</v>
      </c>
      <c r="AD388" s="194"/>
      <c r="AE388" s="213">
        <f t="shared" si="38"/>
        <v>173056</v>
      </c>
      <c r="AF388" s="1273">
        <v>13</v>
      </c>
      <c r="AG388" s="213">
        <v>2.14</v>
      </c>
      <c r="AH388" s="102">
        <v>1</v>
      </c>
      <c r="AI388" s="194">
        <v>178048</v>
      </c>
      <c r="AJ388" s="194">
        <v>0</v>
      </c>
      <c r="AK388" s="194"/>
      <c r="AL388" s="213">
        <f t="shared" si="39"/>
        <v>178048</v>
      </c>
    </row>
    <row r="389" spans="1:38" s="5" customFormat="1">
      <c r="A389" s="194">
        <v>380</v>
      </c>
      <c r="B389" s="102" t="s">
        <v>4495</v>
      </c>
      <c r="C389" s="102" t="s">
        <v>5283</v>
      </c>
      <c r="D389" s="194" t="s">
        <v>5650</v>
      </c>
      <c r="E389" s="1116" t="s">
        <v>527</v>
      </c>
      <c r="F389" s="213" t="s">
        <v>990</v>
      </c>
      <c r="G389" s="1273">
        <v>11</v>
      </c>
      <c r="H389" s="213">
        <v>2.08</v>
      </c>
      <c r="I389" s="102">
        <v>1</v>
      </c>
      <c r="J389" s="194">
        <v>173056</v>
      </c>
      <c r="K389" s="194">
        <v>0</v>
      </c>
      <c r="L389" s="194"/>
      <c r="M389" s="213">
        <f t="shared" si="35"/>
        <v>173056</v>
      </c>
      <c r="N389" s="213">
        <v>2.08</v>
      </c>
      <c r="O389" s="102">
        <v>1</v>
      </c>
      <c r="P389" s="194">
        <v>173056</v>
      </c>
      <c r="Q389" s="194"/>
      <c r="R389" s="194"/>
      <c r="S389" s="213">
        <f t="shared" si="36"/>
        <v>173056</v>
      </c>
      <c r="T389" s="213">
        <f t="shared" si="40"/>
        <v>0</v>
      </c>
      <c r="U389" s="213">
        <f t="shared" si="40"/>
        <v>0</v>
      </c>
      <c r="V389" s="213">
        <f t="shared" si="40"/>
        <v>0</v>
      </c>
      <c r="W389" s="213">
        <f t="shared" si="40"/>
        <v>0</v>
      </c>
      <c r="X389" s="213">
        <f t="shared" si="37"/>
        <v>0</v>
      </c>
      <c r="Y389" s="1273">
        <v>12</v>
      </c>
      <c r="Z389" s="213">
        <v>2.08</v>
      </c>
      <c r="AA389" s="102">
        <v>1</v>
      </c>
      <c r="AB389" s="194">
        <v>173056</v>
      </c>
      <c r="AC389" s="194">
        <v>0</v>
      </c>
      <c r="AD389" s="194"/>
      <c r="AE389" s="213">
        <f t="shared" si="38"/>
        <v>173056</v>
      </c>
      <c r="AF389" s="1273">
        <v>13</v>
      </c>
      <c r="AG389" s="213">
        <v>2.14</v>
      </c>
      <c r="AH389" s="102">
        <v>1</v>
      </c>
      <c r="AI389" s="194">
        <v>178048</v>
      </c>
      <c r="AJ389" s="194">
        <v>0</v>
      </c>
      <c r="AK389" s="194"/>
      <c r="AL389" s="213">
        <f t="shared" si="39"/>
        <v>178048</v>
      </c>
    </row>
    <row r="390" spans="1:38" s="5" customFormat="1">
      <c r="A390" s="194">
        <v>381</v>
      </c>
      <c r="B390" s="102" t="s">
        <v>4496</v>
      </c>
      <c r="C390" s="102" t="s">
        <v>5283</v>
      </c>
      <c r="D390" s="194" t="s">
        <v>5635</v>
      </c>
      <c r="E390" s="1116" t="s">
        <v>527</v>
      </c>
      <c r="F390" s="213" t="s">
        <v>990</v>
      </c>
      <c r="G390" s="1273">
        <v>10</v>
      </c>
      <c r="H390" s="213">
        <v>2.08</v>
      </c>
      <c r="I390" s="102">
        <v>1</v>
      </c>
      <c r="J390" s="194">
        <v>173056</v>
      </c>
      <c r="K390" s="194">
        <v>0</v>
      </c>
      <c r="L390" s="194"/>
      <c r="M390" s="213">
        <f t="shared" si="35"/>
        <v>173056</v>
      </c>
      <c r="N390" s="213">
        <v>2.02</v>
      </c>
      <c r="O390" s="102">
        <v>1</v>
      </c>
      <c r="P390" s="194">
        <v>168064</v>
      </c>
      <c r="Q390" s="194"/>
      <c r="R390" s="194"/>
      <c r="S390" s="213">
        <f t="shared" si="36"/>
        <v>168064</v>
      </c>
      <c r="T390" s="213">
        <f t="shared" si="40"/>
        <v>0</v>
      </c>
      <c r="U390" s="213">
        <f t="shared" si="40"/>
        <v>4992</v>
      </c>
      <c r="V390" s="213">
        <f t="shared" si="40"/>
        <v>0</v>
      </c>
      <c r="W390" s="213">
        <f t="shared" si="40"/>
        <v>0</v>
      </c>
      <c r="X390" s="213">
        <f t="shared" si="37"/>
        <v>4992</v>
      </c>
      <c r="Y390" s="1273">
        <v>11</v>
      </c>
      <c r="Z390" s="213">
        <v>2.08</v>
      </c>
      <c r="AA390" s="102">
        <v>1</v>
      </c>
      <c r="AB390" s="194">
        <v>173056</v>
      </c>
      <c r="AC390" s="194">
        <v>0</v>
      </c>
      <c r="AD390" s="194"/>
      <c r="AE390" s="213">
        <f t="shared" si="38"/>
        <v>173056</v>
      </c>
      <c r="AF390" s="1273">
        <v>12</v>
      </c>
      <c r="AG390" s="213">
        <v>2.08</v>
      </c>
      <c r="AH390" s="102">
        <v>1</v>
      </c>
      <c r="AI390" s="194">
        <v>173056</v>
      </c>
      <c r="AJ390" s="194">
        <v>0</v>
      </c>
      <c r="AK390" s="194"/>
      <c r="AL390" s="213">
        <f t="shared" si="39"/>
        <v>173056</v>
      </c>
    </row>
    <row r="391" spans="1:38" s="5" customFormat="1">
      <c r="A391" s="194">
        <v>382</v>
      </c>
      <c r="B391" s="102" t="s">
        <v>4497</v>
      </c>
      <c r="C391" s="102" t="s">
        <v>5283</v>
      </c>
      <c r="D391" s="194" t="s">
        <v>5265</v>
      </c>
      <c r="E391" s="1116" t="s">
        <v>527</v>
      </c>
      <c r="F391" s="213" t="s">
        <v>990</v>
      </c>
      <c r="G391" s="1273">
        <v>11</v>
      </c>
      <c r="H391" s="213">
        <v>2.08</v>
      </c>
      <c r="I391" s="102">
        <v>1</v>
      </c>
      <c r="J391" s="194">
        <v>173056</v>
      </c>
      <c r="K391" s="194">
        <v>0</v>
      </c>
      <c r="L391" s="194"/>
      <c r="M391" s="213">
        <f t="shared" si="35"/>
        <v>173056</v>
      </c>
      <c r="N391" s="213">
        <v>2.08</v>
      </c>
      <c r="O391" s="102">
        <v>1</v>
      </c>
      <c r="P391" s="194">
        <v>173056</v>
      </c>
      <c r="Q391" s="194"/>
      <c r="R391" s="194"/>
      <c r="S391" s="213">
        <f t="shared" si="36"/>
        <v>173056</v>
      </c>
      <c r="T391" s="213">
        <f t="shared" si="40"/>
        <v>0</v>
      </c>
      <c r="U391" s="213">
        <f t="shared" si="40"/>
        <v>0</v>
      </c>
      <c r="V391" s="213">
        <f t="shared" si="40"/>
        <v>0</v>
      </c>
      <c r="W391" s="213">
        <f t="shared" si="40"/>
        <v>0</v>
      </c>
      <c r="X391" s="213">
        <f t="shared" si="37"/>
        <v>0</v>
      </c>
      <c r="Y391" s="1273">
        <v>12</v>
      </c>
      <c r="Z391" s="213">
        <v>2.08</v>
      </c>
      <c r="AA391" s="102">
        <v>1</v>
      </c>
      <c r="AB391" s="194">
        <v>173056</v>
      </c>
      <c r="AC391" s="194">
        <v>0</v>
      </c>
      <c r="AD391" s="194"/>
      <c r="AE391" s="213">
        <f t="shared" si="38"/>
        <v>173056</v>
      </c>
      <c r="AF391" s="1273">
        <v>13</v>
      </c>
      <c r="AG391" s="213">
        <v>2.14</v>
      </c>
      <c r="AH391" s="102">
        <v>1</v>
      </c>
      <c r="AI391" s="194">
        <v>178048</v>
      </c>
      <c r="AJ391" s="194">
        <v>0</v>
      </c>
      <c r="AK391" s="194"/>
      <c r="AL391" s="213">
        <f t="shared" si="39"/>
        <v>178048</v>
      </c>
    </row>
    <row r="392" spans="1:38" s="5" customFormat="1">
      <c r="A392" s="194">
        <v>383</v>
      </c>
      <c r="B392" s="102" t="s">
        <v>4498</v>
      </c>
      <c r="C392" s="102" t="s">
        <v>5283</v>
      </c>
      <c r="D392" s="194" t="s">
        <v>5635</v>
      </c>
      <c r="E392" s="1116" t="s">
        <v>527</v>
      </c>
      <c r="F392" s="213" t="s">
        <v>990</v>
      </c>
      <c r="G392" s="1273">
        <v>10</v>
      </c>
      <c r="H392" s="213">
        <v>2.08</v>
      </c>
      <c r="I392" s="102">
        <v>1</v>
      </c>
      <c r="J392" s="194">
        <v>173056</v>
      </c>
      <c r="K392" s="194">
        <v>0</v>
      </c>
      <c r="L392" s="194"/>
      <c r="M392" s="213">
        <f t="shared" si="35"/>
        <v>173056</v>
      </c>
      <c r="N392" s="213">
        <v>2.02</v>
      </c>
      <c r="O392" s="102">
        <v>1</v>
      </c>
      <c r="P392" s="194">
        <v>168064</v>
      </c>
      <c r="Q392" s="194"/>
      <c r="R392" s="194"/>
      <c r="S392" s="213">
        <f t="shared" si="36"/>
        <v>168064</v>
      </c>
      <c r="T392" s="213">
        <f t="shared" si="40"/>
        <v>0</v>
      </c>
      <c r="U392" s="213">
        <f t="shared" si="40"/>
        <v>4992</v>
      </c>
      <c r="V392" s="213">
        <f t="shared" si="40"/>
        <v>0</v>
      </c>
      <c r="W392" s="213">
        <f t="shared" si="40"/>
        <v>0</v>
      </c>
      <c r="X392" s="213">
        <f t="shared" si="37"/>
        <v>4992</v>
      </c>
      <c r="Y392" s="1273">
        <v>11</v>
      </c>
      <c r="Z392" s="213">
        <v>2.08</v>
      </c>
      <c r="AA392" s="102">
        <v>1</v>
      </c>
      <c r="AB392" s="194">
        <v>173056</v>
      </c>
      <c r="AC392" s="194">
        <v>0</v>
      </c>
      <c r="AD392" s="194"/>
      <c r="AE392" s="213">
        <f t="shared" si="38"/>
        <v>173056</v>
      </c>
      <c r="AF392" s="1273">
        <v>12</v>
      </c>
      <c r="AG392" s="213">
        <v>2.08</v>
      </c>
      <c r="AH392" s="102">
        <v>1</v>
      </c>
      <c r="AI392" s="194">
        <v>173056</v>
      </c>
      <c r="AJ392" s="194">
        <v>0</v>
      </c>
      <c r="AK392" s="194"/>
      <c r="AL392" s="213">
        <f t="shared" si="39"/>
        <v>173056</v>
      </c>
    </row>
    <row r="393" spans="1:38" s="5" customFormat="1">
      <c r="A393" s="194">
        <v>384</v>
      </c>
      <c r="B393" s="102" t="s">
        <v>4509</v>
      </c>
      <c r="C393" s="102" t="s">
        <v>5283</v>
      </c>
      <c r="D393" s="194" t="s">
        <v>5653</v>
      </c>
      <c r="E393" s="1116" t="s">
        <v>527</v>
      </c>
      <c r="F393" s="213" t="s">
        <v>990</v>
      </c>
      <c r="G393" s="1273">
        <v>5</v>
      </c>
      <c r="H393" s="213">
        <v>1.9</v>
      </c>
      <c r="I393" s="102">
        <v>1</v>
      </c>
      <c r="J393" s="194">
        <v>158080</v>
      </c>
      <c r="K393" s="194">
        <v>0</v>
      </c>
      <c r="L393" s="194"/>
      <c r="M393" s="213">
        <f t="shared" si="35"/>
        <v>158080</v>
      </c>
      <c r="N393" s="213">
        <v>1.9</v>
      </c>
      <c r="O393" s="102">
        <v>1</v>
      </c>
      <c r="P393" s="194">
        <v>158080</v>
      </c>
      <c r="Q393" s="194"/>
      <c r="R393" s="194"/>
      <c r="S393" s="213">
        <f t="shared" si="36"/>
        <v>158080</v>
      </c>
      <c r="T393" s="213">
        <f t="shared" si="40"/>
        <v>0</v>
      </c>
      <c r="U393" s="213">
        <f t="shared" si="40"/>
        <v>0</v>
      </c>
      <c r="V393" s="213">
        <f t="shared" si="40"/>
        <v>0</v>
      </c>
      <c r="W393" s="213">
        <f t="shared" si="40"/>
        <v>0</v>
      </c>
      <c r="X393" s="213">
        <f t="shared" si="37"/>
        <v>0</v>
      </c>
      <c r="Y393" s="1273">
        <v>6</v>
      </c>
      <c r="Z393" s="213">
        <v>1.96</v>
      </c>
      <c r="AA393" s="102">
        <v>1</v>
      </c>
      <c r="AB393" s="194">
        <v>163072</v>
      </c>
      <c r="AC393" s="194">
        <v>0</v>
      </c>
      <c r="AD393" s="194"/>
      <c r="AE393" s="213">
        <f t="shared" si="38"/>
        <v>163072</v>
      </c>
      <c r="AF393" s="1273">
        <v>7</v>
      </c>
      <c r="AG393" s="213">
        <v>1.96</v>
      </c>
      <c r="AH393" s="102">
        <v>1</v>
      </c>
      <c r="AI393" s="194">
        <v>163072</v>
      </c>
      <c r="AJ393" s="194">
        <v>0</v>
      </c>
      <c r="AK393" s="194"/>
      <c r="AL393" s="213">
        <f t="shared" si="39"/>
        <v>163072</v>
      </c>
    </row>
    <row r="394" spans="1:38" s="5" customFormat="1">
      <c r="A394" s="194">
        <v>385</v>
      </c>
      <c r="B394" s="102" t="s">
        <v>4499</v>
      </c>
      <c r="C394" s="102" t="s">
        <v>5283</v>
      </c>
      <c r="D394" s="194" t="s">
        <v>5645</v>
      </c>
      <c r="E394" s="1116" t="s">
        <v>527</v>
      </c>
      <c r="F394" s="213" t="s">
        <v>990</v>
      </c>
      <c r="G394" s="1273">
        <v>9</v>
      </c>
      <c r="H394" s="213">
        <v>2.02</v>
      </c>
      <c r="I394" s="102">
        <v>1</v>
      </c>
      <c r="J394" s="194">
        <v>168064</v>
      </c>
      <c r="K394" s="194">
        <v>0</v>
      </c>
      <c r="L394" s="194"/>
      <c r="M394" s="213">
        <f t="shared" ref="M394:M457" si="41">J394+K394+L394</f>
        <v>168064</v>
      </c>
      <c r="N394" s="213">
        <v>2.02</v>
      </c>
      <c r="O394" s="102">
        <v>1</v>
      </c>
      <c r="P394" s="194">
        <v>168064</v>
      </c>
      <c r="Q394" s="194"/>
      <c r="R394" s="194"/>
      <c r="S394" s="213">
        <f t="shared" ref="S394:S457" si="42">P394+Q394+R394</f>
        <v>168064</v>
      </c>
      <c r="T394" s="213">
        <f t="shared" si="40"/>
        <v>0</v>
      </c>
      <c r="U394" s="213">
        <f t="shared" si="40"/>
        <v>0</v>
      </c>
      <c r="V394" s="213">
        <f t="shared" si="40"/>
        <v>0</v>
      </c>
      <c r="W394" s="213">
        <f t="shared" si="40"/>
        <v>0</v>
      </c>
      <c r="X394" s="213">
        <f t="shared" ref="X394:X457" si="43">U394+V394+W394</f>
        <v>0</v>
      </c>
      <c r="Y394" s="1273">
        <v>10</v>
      </c>
      <c r="Z394" s="213">
        <v>2.08</v>
      </c>
      <c r="AA394" s="102">
        <v>1</v>
      </c>
      <c r="AB394" s="194">
        <v>173056</v>
      </c>
      <c r="AC394" s="194">
        <v>0</v>
      </c>
      <c r="AD394" s="194"/>
      <c r="AE394" s="213">
        <f t="shared" ref="AE394:AE457" si="44">AB394+AC394+AD394</f>
        <v>173056</v>
      </c>
      <c r="AF394" s="1273">
        <v>11</v>
      </c>
      <c r="AG394" s="213">
        <v>2.08</v>
      </c>
      <c r="AH394" s="102">
        <v>1</v>
      </c>
      <c r="AI394" s="194">
        <v>173056</v>
      </c>
      <c r="AJ394" s="194">
        <v>0</v>
      </c>
      <c r="AK394" s="194"/>
      <c r="AL394" s="213">
        <f t="shared" si="39"/>
        <v>173056</v>
      </c>
    </row>
    <row r="395" spans="1:38" s="5" customFormat="1">
      <c r="A395" s="194">
        <v>386</v>
      </c>
      <c r="B395" s="102" t="s">
        <v>6998</v>
      </c>
      <c r="C395" s="102" t="s">
        <v>5283</v>
      </c>
      <c r="D395" s="194" t="s">
        <v>5645</v>
      </c>
      <c r="E395" s="1116" t="s">
        <v>527</v>
      </c>
      <c r="F395" s="213" t="s">
        <v>990</v>
      </c>
      <c r="G395" s="1273">
        <v>9</v>
      </c>
      <c r="H395" s="213">
        <v>2.02</v>
      </c>
      <c r="I395" s="102">
        <v>1</v>
      </c>
      <c r="J395" s="194">
        <v>168064</v>
      </c>
      <c r="K395" s="194">
        <v>0</v>
      </c>
      <c r="L395" s="194"/>
      <c r="M395" s="213">
        <f t="shared" si="41"/>
        <v>168064</v>
      </c>
      <c r="N395" s="213">
        <v>2.02</v>
      </c>
      <c r="O395" s="102">
        <v>1</v>
      </c>
      <c r="P395" s="194">
        <v>168064</v>
      </c>
      <c r="Q395" s="194"/>
      <c r="R395" s="194"/>
      <c r="S395" s="213">
        <f t="shared" si="42"/>
        <v>168064</v>
      </c>
      <c r="T395" s="213">
        <f t="shared" si="40"/>
        <v>0</v>
      </c>
      <c r="U395" s="213">
        <f t="shared" si="40"/>
        <v>0</v>
      </c>
      <c r="V395" s="213">
        <f t="shared" si="40"/>
        <v>0</v>
      </c>
      <c r="W395" s="213">
        <f t="shared" si="40"/>
        <v>0</v>
      </c>
      <c r="X395" s="213">
        <f t="shared" si="43"/>
        <v>0</v>
      </c>
      <c r="Y395" s="1273">
        <v>10</v>
      </c>
      <c r="Z395" s="213">
        <v>2.08</v>
      </c>
      <c r="AA395" s="102">
        <v>1</v>
      </c>
      <c r="AB395" s="194">
        <v>173056</v>
      </c>
      <c r="AC395" s="194">
        <v>0</v>
      </c>
      <c r="AD395" s="194"/>
      <c r="AE395" s="213">
        <f t="shared" si="44"/>
        <v>173056</v>
      </c>
      <c r="AF395" s="1273">
        <v>11</v>
      </c>
      <c r="AG395" s="213">
        <v>2.08</v>
      </c>
      <c r="AH395" s="102">
        <v>1</v>
      </c>
      <c r="AI395" s="194">
        <v>173056</v>
      </c>
      <c r="AJ395" s="194">
        <v>0</v>
      </c>
      <c r="AK395" s="194"/>
      <c r="AL395" s="213">
        <f t="shared" ref="AL395:AL458" si="45">AI395+AJ395+AK395</f>
        <v>173056</v>
      </c>
    </row>
    <row r="396" spans="1:38" s="5" customFormat="1">
      <c r="A396" s="194">
        <v>387</v>
      </c>
      <c r="B396" s="102" t="s">
        <v>4500</v>
      </c>
      <c r="C396" s="102" t="s">
        <v>5283</v>
      </c>
      <c r="D396" s="194" t="s">
        <v>5645</v>
      </c>
      <c r="E396" s="1116" t="s">
        <v>527</v>
      </c>
      <c r="F396" s="213" t="s">
        <v>990</v>
      </c>
      <c r="G396" s="1273">
        <v>9</v>
      </c>
      <c r="H396" s="213">
        <v>2.02</v>
      </c>
      <c r="I396" s="102">
        <v>1</v>
      </c>
      <c r="J396" s="194">
        <v>168064</v>
      </c>
      <c r="K396" s="194">
        <v>0</v>
      </c>
      <c r="L396" s="194"/>
      <c r="M396" s="213">
        <f t="shared" si="41"/>
        <v>168064</v>
      </c>
      <c r="N396" s="213">
        <v>2.02</v>
      </c>
      <c r="O396" s="102">
        <v>1</v>
      </c>
      <c r="P396" s="194">
        <v>168064</v>
      </c>
      <c r="Q396" s="194"/>
      <c r="R396" s="194"/>
      <c r="S396" s="213">
        <f t="shared" si="42"/>
        <v>168064</v>
      </c>
      <c r="T396" s="213">
        <f t="shared" si="40"/>
        <v>0</v>
      </c>
      <c r="U396" s="213">
        <f t="shared" si="40"/>
        <v>0</v>
      </c>
      <c r="V396" s="213">
        <f t="shared" si="40"/>
        <v>0</v>
      </c>
      <c r="W396" s="213">
        <f t="shared" si="40"/>
        <v>0</v>
      </c>
      <c r="X396" s="213">
        <f t="shared" si="43"/>
        <v>0</v>
      </c>
      <c r="Y396" s="1273">
        <v>10</v>
      </c>
      <c r="Z396" s="213">
        <v>2.08</v>
      </c>
      <c r="AA396" s="102">
        <v>1</v>
      </c>
      <c r="AB396" s="194">
        <v>173056</v>
      </c>
      <c r="AC396" s="194">
        <v>0</v>
      </c>
      <c r="AD396" s="194"/>
      <c r="AE396" s="213">
        <f t="shared" si="44"/>
        <v>173056</v>
      </c>
      <c r="AF396" s="1273">
        <v>11</v>
      </c>
      <c r="AG396" s="213">
        <v>2.08</v>
      </c>
      <c r="AH396" s="102">
        <v>1</v>
      </c>
      <c r="AI396" s="194">
        <v>173056</v>
      </c>
      <c r="AJ396" s="194">
        <v>0</v>
      </c>
      <c r="AK396" s="194"/>
      <c r="AL396" s="213">
        <f t="shared" si="45"/>
        <v>173056</v>
      </c>
    </row>
    <row r="397" spans="1:38" s="5" customFormat="1">
      <c r="A397" s="194">
        <v>388</v>
      </c>
      <c r="B397" s="102" t="s">
        <v>4501</v>
      </c>
      <c r="C397" s="102" t="s">
        <v>5283</v>
      </c>
      <c r="D397" s="194" t="s">
        <v>5645</v>
      </c>
      <c r="E397" s="1116" t="s">
        <v>527</v>
      </c>
      <c r="F397" s="213" t="s">
        <v>990</v>
      </c>
      <c r="G397" s="1273">
        <v>9</v>
      </c>
      <c r="H397" s="213">
        <v>2.02</v>
      </c>
      <c r="I397" s="102">
        <v>1</v>
      </c>
      <c r="J397" s="194">
        <v>168064</v>
      </c>
      <c r="K397" s="194">
        <v>0</v>
      </c>
      <c r="L397" s="194"/>
      <c r="M397" s="213">
        <f t="shared" si="41"/>
        <v>168064</v>
      </c>
      <c r="N397" s="213">
        <v>2.02</v>
      </c>
      <c r="O397" s="102">
        <v>1</v>
      </c>
      <c r="P397" s="194">
        <v>168064</v>
      </c>
      <c r="Q397" s="194"/>
      <c r="R397" s="194"/>
      <c r="S397" s="213">
        <f t="shared" si="42"/>
        <v>168064</v>
      </c>
      <c r="T397" s="213">
        <f t="shared" si="40"/>
        <v>0</v>
      </c>
      <c r="U397" s="213">
        <f t="shared" si="40"/>
        <v>0</v>
      </c>
      <c r="V397" s="213">
        <f t="shared" si="40"/>
        <v>0</v>
      </c>
      <c r="W397" s="213">
        <f t="shared" si="40"/>
        <v>0</v>
      </c>
      <c r="X397" s="213">
        <f t="shared" si="43"/>
        <v>0</v>
      </c>
      <c r="Y397" s="1273">
        <v>10</v>
      </c>
      <c r="Z397" s="213">
        <v>2.08</v>
      </c>
      <c r="AA397" s="102">
        <v>1</v>
      </c>
      <c r="AB397" s="194">
        <v>173056</v>
      </c>
      <c r="AC397" s="194">
        <v>0</v>
      </c>
      <c r="AD397" s="194"/>
      <c r="AE397" s="213">
        <f t="shared" si="44"/>
        <v>173056</v>
      </c>
      <c r="AF397" s="1273">
        <v>11</v>
      </c>
      <c r="AG397" s="213">
        <v>2.08</v>
      </c>
      <c r="AH397" s="102">
        <v>1</v>
      </c>
      <c r="AI397" s="194">
        <v>173056</v>
      </c>
      <c r="AJ397" s="194">
        <v>0</v>
      </c>
      <c r="AK397" s="194"/>
      <c r="AL397" s="213">
        <f t="shared" si="45"/>
        <v>173056</v>
      </c>
    </row>
    <row r="398" spans="1:38" s="5" customFormat="1">
      <c r="A398" s="194">
        <v>389</v>
      </c>
      <c r="B398" s="102" t="s">
        <v>4502</v>
      </c>
      <c r="C398" s="102" t="s">
        <v>5283</v>
      </c>
      <c r="D398" s="194" t="s">
        <v>5629</v>
      </c>
      <c r="E398" s="1116" t="s">
        <v>527</v>
      </c>
      <c r="F398" s="213" t="s">
        <v>990</v>
      </c>
      <c r="G398" s="1273">
        <v>9</v>
      </c>
      <c r="H398" s="213">
        <v>2.02</v>
      </c>
      <c r="I398" s="102">
        <v>1</v>
      </c>
      <c r="J398" s="194">
        <v>168064</v>
      </c>
      <c r="K398" s="194">
        <v>0</v>
      </c>
      <c r="L398" s="194"/>
      <c r="M398" s="213">
        <f t="shared" si="41"/>
        <v>168064</v>
      </c>
      <c r="N398" s="213">
        <v>2.02</v>
      </c>
      <c r="O398" s="102">
        <v>1</v>
      </c>
      <c r="P398" s="194">
        <v>168064</v>
      </c>
      <c r="Q398" s="194"/>
      <c r="R398" s="194"/>
      <c r="S398" s="213">
        <f t="shared" si="42"/>
        <v>168064</v>
      </c>
      <c r="T398" s="213">
        <f t="shared" si="40"/>
        <v>0</v>
      </c>
      <c r="U398" s="213">
        <f t="shared" si="40"/>
        <v>0</v>
      </c>
      <c r="V398" s="213">
        <f t="shared" si="40"/>
        <v>0</v>
      </c>
      <c r="W398" s="213">
        <f t="shared" si="40"/>
        <v>0</v>
      </c>
      <c r="X398" s="213">
        <f t="shared" si="43"/>
        <v>0</v>
      </c>
      <c r="Y398" s="1273">
        <v>10</v>
      </c>
      <c r="Z398" s="213">
        <v>2.08</v>
      </c>
      <c r="AA398" s="102">
        <v>1</v>
      </c>
      <c r="AB398" s="194">
        <v>173056</v>
      </c>
      <c r="AC398" s="194">
        <v>0</v>
      </c>
      <c r="AD398" s="194"/>
      <c r="AE398" s="213">
        <f t="shared" si="44"/>
        <v>173056</v>
      </c>
      <c r="AF398" s="1273">
        <v>11</v>
      </c>
      <c r="AG398" s="213">
        <v>2.08</v>
      </c>
      <c r="AH398" s="102">
        <v>1</v>
      </c>
      <c r="AI398" s="194">
        <v>173056</v>
      </c>
      <c r="AJ398" s="194">
        <v>0</v>
      </c>
      <c r="AK398" s="194"/>
      <c r="AL398" s="213">
        <f t="shared" si="45"/>
        <v>173056</v>
      </c>
    </row>
    <row r="399" spans="1:38" s="5" customFormat="1">
      <c r="A399" s="194">
        <v>390</v>
      </c>
      <c r="B399" s="102" t="s">
        <v>1683</v>
      </c>
      <c r="C399" s="102" t="s">
        <v>5283</v>
      </c>
      <c r="D399" s="194" t="s">
        <v>5649</v>
      </c>
      <c r="E399" s="1116" t="s">
        <v>527</v>
      </c>
      <c r="F399" s="213" t="s">
        <v>990</v>
      </c>
      <c r="G399" s="1273">
        <v>7</v>
      </c>
      <c r="H399" s="213">
        <v>1.96</v>
      </c>
      <c r="I399" s="102">
        <v>1</v>
      </c>
      <c r="J399" s="194">
        <v>163072</v>
      </c>
      <c r="K399" s="194">
        <v>0</v>
      </c>
      <c r="L399" s="194"/>
      <c r="M399" s="213">
        <f t="shared" si="41"/>
        <v>163072</v>
      </c>
      <c r="N399" s="213">
        <v>1.96</v>
      </c>
      <c r="O399" s="102">
        <v>1</v>
      </c>
      <c r="P399" s="194">
        <v>163072</v>
      </c>
      <c r="Q399" s="194"/>
      <c r="R399" s="194"/>
      <c r="S399" s="213">
        <f t="shared" si="42"/>
        <v>163072</v>
      </c>
      <c r="T399" s="213">
        <f t="shared" si="40"/>
        <v>0</v>
      </c>
      <c r="U399" s="213">
        <f t="shared" si="40"/>
        <v>0</v>
      </c>
      <c r="V399" s="213">
        <f t="shared" si="40"/>
        <v>0</v>
      </c>
      <c r="W399" s="213">
        <f t="shared" si="40"/>
        <v>0</v>
      </c>
      <c r="X399" s="213">
        <f t="shared" si="43"/>
        <v>0</v>
      </c>
      <c r="Y399" s="1273">
        <v>8</v>
      </c>
      <c r="Z399" s="213">
        <v>2.02</v>
      </c>
      <c r="AA399" s="102">
        <v>1</v>
      </c>
      <c r="AB399" s="194">
        <v>168064</v>
      </c>
      <c r="AC399" s="194">
        <v>0</v>
      </c>
      <c r="AD399" s="194"/>
      <c r="AE399" s="213">
        <f t="shared" si="44"/>
        <v>168064</v>
      </c>
      <c r="AF399" s="1273">
        <v>9</v>
      </c>
      <c r="AG399" s="213">
        <v>2.02</v>
      </c>
      <c r="AH399" s="102">
        <v>1</v>
      </c>
      <c r="AI399" s="194">
        <v>168064</v>
      </c>
      <c r="AJ399" s="194">
        <v>0</v>
      </c>
      <c r="AK399" s="194"/>
      <c r="AL399" s="213">
        <f t="shared" si="45"/>
        <v>168064</v>
      </c>
    </row>
    <row r="400" spans="1:38" s="5" customFormat="1">
      <c r="A400" s="194">
        <v>391</v>
      </c>
      <c r="B400" s="102" t="s">
        <v>4503</v>
      </c>
      <c r="C400" s="102" t="s">
        <v>5282</v>
      </c>
      <c r="D400" s="194" t="s">
        <v>5629</v>
      </c>
      <c r="E400" s="1116" t="s">
        <v>527</v>
      </c>
      <c r="F400" s="213" t="s">
        <v>990</v>
      </c>
      <c r="G400" s="1273">
        <v>7</v>
      </c>
      <c r="H400" s="213">
        <v>1.96</v>
      </c>
      <c r="I400" s="102">
        <v>1</v>
      </c>
      <c r="J400" s="194">
        <v>163072</v>
      </c>
      <c r="K400" s="194">
        <v>0</v>
      </c>
      <c r="L400" s="194"/>
      <c r="M400" s="213">
        <f t="shared" si="41"/>
        <v>163072</v>
      </c>
      <c r="N400" s="213">
        <v>1.96</v>
      </c>
      <c r="O400" s="102">
        <v>1</v>
      </c>
      <c r="P400" s="194">
        <v>163072</v>
      </c>
      <c r="Q400" s="194"/>
      <c r="R400" s="194"/>
      <c r="S400" s="213">
        <f t="shared" si="42"/>
        <v>163072</v>
      </c>
      <c r="T400" s="213">
        <f t="shared" si="40"/>
        <v>0</v>
      </c>
      <c r="U400" s="213">
        <f t="shared" si="40"/>
        <v>0</v>
      </c>
      <c r="V400" s="213">
        <f t="shared" si="40"/>
        <v>0</v>
      </c>
      <c r="W400" s="213">
        <f t="shared" si="40"/>
        <v>0</v>
      </c>
      <c r="X400" s="213">
        <f t="shared" si="43"/>
        <v>0</v>
      </c>
      <c r="Y400" s="1273">
        <v>8</v>
      </c>
      <c r="Z400" s="213">
        <v>2.02</v>
      </c>
      <c r="AA400" s="102">
        <v>1</v>
      </c>
      <c r="AB400" s="194">
        <v>168064</v>
      </c>
      <c r="AC400" s="194">
        <v>0</v>
      </c>
      <c r="AD400" s="194"/>
      <c r="AE400" s="213">
        <f t="shared" si="44"/>
        <v>168064</v>
      </c>
      <c r="AF400" s="1273">
        <v>9</v>
      </c>
      <c r="AG400" s="213">
        <v>2.02</v>
      </c>
      <c r="AH400" s="102">
        <v>1</v>
      </c>
      <c r="AI400" s="194">
        <v>168064</v>
      </c>
      <c r="AJ400" s="194">
        <v>0</v>
      </c>
      <c r="AK400" s="194"/>
      <c r="AL400" s="213">
        <f t="shared" si="45"/>
        <v>168064</v>
      </c>
    </row>
    <row r="401" spans="1:38" s="5" customFormat="1">
      <c r="A401" s="194">
        <v>392</v>
      </c>
      <c r="B401" s="102" t="s">
        <v>1684</v>
      </c>
      <c r="C401" s="102" t="s">
        <v>5283</v>
      </c>
      <c r="D401" s="194" t="s">
        <v>5629</v>
      </c>
      <c r="E401" s="1116" t="s">
        <v>527</v>
      </c>
      <c r="F401" s="213" t="s">
        <v>990</v>
      </c>
      <c r="G401" s="1273">
        <v>7</v>
      </c>
      <c r="H401" s="213">
        <v>1.96</v>
      </c>
      <c r="I401" s="102">
        <v>1</v>
      </c>
      <c r="J401" s="194">
        <v>163072</v>
      </c>
      <c r="K401" s="194">
        <v>0</v>
      </c>
      <c r="L401" s="194"/>
      <c r="M401" s="213">
        <f t="shared" si="41"/>
        <v>163072</v>
      </c>
      <c r="N401" s="213">
        <v>1.96</v>
      </c>
      <c r="O401" s="102">
        <v>1</v>
      </c>
      <c r="P401" s="194">
        <v>163072</v>
      </c>
      <c r="Q401" s="194"/>
      <c r="R401" s="194"/>
      <c r="S401" s="213">
        <f t="shared" si="42"/>
        <v>163072</v>
      </c>
      <c r="T401" s="213">
        <f t="shared" si="40"/>
        <v>0</v>
      </c>
      <c r="U401" s="213">
        <f t="shared" si="40"/>
        <v>0</v>
      </c>
      <c r="V401" s="213">
        <f t="shared" si="40"/>
        <v>0</v>
      </c>
      <c r="W401" s="213">
        <f t="shared" si="40"/>
        <v>0</v>
      </c>
      <c r="X401" s="213">
        <f t="shared" si="43"/>
        <v>0</v>
      </c>
      <c r="Y401" s="1273">
        <v>8</v>
      </c>
      <c r="Z401" s="213">
        <v>2.02</v>
      </c>
      <c r="AA401" s="102">
        <v>1</v>
      </c>
      <c r="AB401" s="194">
        <v>168064</v>
      </c>
      <c r="AC401" s="194">
        <v>0</v>
      </c>
      <c r="AD401" s="194"/>
      <c r="AE401" s="213">
        <f t="shared" si="44"/>
        <v>168064</v>
      </c>
      <c r="AF401" s="1273">
        <v>9</v>
      </c>
      <c r="AG401" s="213">
        <v>2.02</v>
      </c>
      <c r="AH401" s="102">
        <v>1</v>
      </c>
      <c r="AI401" s="194">
        <v>168064</v>
      </c>
      <c r="AJ401" s="194">
        <v>0</v>
      </c>
      <c r="AK401" s="194"/>
      <c r="AL401" s="213">
        <f t="shared" si="45"/>
        <v>168064</v>
      </c>
    </row>
    <row r="402" spans="1:38" s="5" customFormat="1">
      <c r="A402" s="194">
        <v>393</v>
      </c>
      <c r="B402" s="102" t="s">
        <v>6999</v>
      </c>
      <c r="C402" s="102" t="s">
        <v>5283</v>
      </c>
      <c r="D402" s="194" t="s">
        <v>5641</v>
      </c>
      <c r="E402" s="1116" t="s">
        <v>527</v>
      </c>
      <c r="F402" s="213" t="s">
        <v>990</v>
      </c>
      <c r="G402" s="1273">
        <v>7</v>
      </c>
      <c r="H402" s="213">
        <v>1.96</v>
      </c>
      <c r="I402" s="102">
        <v>1</v>
      </c>
      <c r="J402" s="194">
        <v>163072</v>
      </c>
      <c r="K402" s="194">
        <v>0</v>
      </c>
      <c r="L402" s="194"/>
      <c r="M402" s="213">
        <f t="shared" si="41"/>
        <v>163072</v>
      </c>
      <c r="N402" s="213">
        <v>1.96</v>
      </c>
      <c r="O402" s="102">
        <v>1</v>
      </c>
      <c r="P402" s="194">
        <v>163072</v>
      </c>
      <c r="Q402" s="194"/>
      <c r="R402" s="194"/>
      <c r="S402" s="213">
        <f t="shared" si="42"/>
        <v>163072</v>
      </c>
      <c r="T402" s="213">
        <f t="shared" ref="T402:W465" si="46">I402-O402</f>
        <v>0</v>
      </c>
      <c r="U402" s="213">
        <f t="shared" si="46"/>
        <v>0</v>
      </c>
      <c r="V402" s="213">
        <f t="shared" si="46"/>
        <v>0</v>
      </c>
      <c r="W402" s="213">
        <f t="shared" si="46"/>
        <v>0</v>
      </c>
      <c r="X402" s="213">
        <f t="shared" si="43"/>
        <v>0</v>
      </c>
      <c r="Y402" s="1273">
        <v>8</v>
      </c>
      <c r="Z402" s="213">
        <v>2.02</v>
      </c>
      <c r="AA402" s="102">
        <v>1</v>
      </c>
      <c r="AB402" s="194">
        <v>168064</v>
      </c>
      <c r="AC402" s="194">
        <v>0</v>
      </c>
      <c r="AD402" s="194"/>
      <c r="AE402" s="213">
        <f t="shared" si="44"/>
        <v>168064</v>
      </c>
      <c r="AF402" s="1273">
        <v>9</v>
      </c>
      <c r="AG402" s="213">
        <v>2.02</v>
      </c>
      <c r="AH402" s="102">
        <v>1</v>
      </c>
      <c r="AI402" s="194">
        <v>168064</v>
      </c>
      <c r="AJ402" s="194">
        <v>0</v>
      </c>
      <c r="AK402" s="194"/>
      <c r="AL402" s="213">
        <f t="shared" si="45"/>
        <v>168064</v>
      </c>
    </row>
    <row r="403" spans="1:38" s="5" customFormat="1">
      <c r="A403" s="194">
        <v>394</v>
      </c>
      <c r="B403" s="102" t="s">
        <v>1685</v>
      </c>
      <c r="C403" s="102" t="s">
        <v>5283</v>
      </c>
      <c r="D403" s="194" t="s">
        <v>5647</v>
      </c>
      <c r="E403" s="1116" t="s">
        <v>527</v>
      </c>
      <c r="F403" s="213" t="s">
        <v>990</v>
      </c>
      <c r="G403" s="1273">
        <v>7</v>
      </c>
      <c r="H403" s="213">
        <v>1.96</v>
      </c>
      <c r="I403" s="102">
        <v>1</v>
      </c>
      <c r="J403" s="194">
        <v>163072</v>
      </c>
      <c r="K403" s="194">
        <v>0</v>
      </c>
      <c r="L403" s="194"/>
      <c r="M403" s="213">
        <f t="shared" si="41"/>
        <v>163072</v>
      </c>
      <c r="N403" s="213">
        <v>1.96</v>
      </c>
      <c r="O403" s="102">
        <v>1</v>
      </c>
      <c r="P403" s="194">
        <v>163072</v>
      </c>
      <c r="Q403" s="194"/>
      <c r="R403" s="194"/>
      <c r="S403" s="213">
        <f t="shared" si="42"/>
        <v>163072</v>
      </c>
      <c r="T403" s="213">
        <f t="shared" si="46"/>
        <v>0</v>
      </c>
      <c r="U403" s="213">
        <f t="shared" si="46"/>
        <v>0</v>
      </c>
      <c r="V403" s="213">
        <f t="shared" si="46"/>
        <v>0</v>
      </c>
      <c r="W403" s="213">
        <f t="shared" si="46"/>
        <v>0</v>
      </c>
      <c r="X403" s="213">
        <f t="shared" si="43"/>
        <v>0</v>
      </c>
      <c r="Y403" s="1273">
        <v>8</v>
      </c>
      <c r="Z403" s="213">
        <v>2.02</v>
      </c>
      <c r="AA403" s="102">
        <v>1</v>
      </c>
      <c r="AB403" s="194">
        <v>168064</v>
      </c>
      <c r="AC403" s="194">
        <v>0</v>
      </c>
      <c r="AD403" s="194"/>
      <c r="AE403" s="213">
        <f t="shared" si="44"/>
        <v>168064</v>
      </c>
      <c r="AF403" s="1273">
        <v>9</v>
      </c>
      <c r="AG403" s="213">
        <v>2.02</v>
      </c>
      <c r="AH403" s="102">
        <v>1</v>
      </c>
      <c r="AI403" s="194">
        <v>168064</v>
      </c>
      <c r="AJ403" s="194">
        <v>0</v>
      </c>
      <c r="AK403" s="194"/>
      <c r="AL403" s="213">
        <f t="shared" si="45"/>
        <v>168064</v>
      </c>
    </row>
    <row r="404" spans="1:38" s="5" customFormat="1">
      <c r="A404" s="194">
        <v>395</v>
      </c>
      <c r="B404" s="102" t="s">
        <v>4504</v>
      </c>
      <c r="C404" s="102" t="s">
        <v>5283</v>
      </c>
      <c r="D404" s="194" t="s">
        <v>5640</v>
      </c>
      <c r="E404" s="1116" t="s">
        <v>527</v>
      </c>
      <c r="F404" s="213" t="s">
        <v>990</v>
      </c>
      <c r="G404" s="1273">
        <v>7</v>
      </c>
      <c r="H404" s="213">
        <v>1.96</v>
      </c>
      <c r="I404" s="102">
        <v>1</v>
      </c>
      <c r="J404" s="194">
        <v>163072</v>
      </c>
      <c r="K404" s="194">
        <v>0</v>
      </c>
      <c r="L404" s="194"/>
      <c r="M404" s="213">
        <f t="shared" si="41"/>
        <v>163072</v>
      </c>
      <c r="N404" s="213">
        <v>1.96</v>
      </c>
      <c r="O404" s="102">
        <v>1</v>
      </c>
      <c r="P404" s="194">
        <v>163072</v>
      </c>
      <c r="Q404" s="194"/>
      <c r="R404" s="194"/>
      <c r="S404" s="213">
        <f t="shared" si="42"/>
        <v>163072</v>
      </c>
      <c r="T404" s="213">
        <f t="shared" si="46"/>
        <v>0</v>
      </c>
      <c r="U404" s="213">
        <f t="shared" si="46"/>
        <v>0</v>
      </c>
      <c r="V404" s="213">
        <f t="shared" si="46"/>
        <v>0</v>
      </c>
      <c r="W404" s="213">
        <f t="shared" si="46"/>
        <v>0</v>
      </c>
      <c r="X404" s="213">
        <f t="shared" si="43"/>
        <v>0</v>
      </c>
      <c r="Y404" s="1273">
        <v>8</v>
      </c>
      <c r="Z404" s="213">
        <v>2.02</v>
      </c>
      <c r="AA404" s="102">
        <v>1</v>
      </c>
      <c r="AB404" s="194">
        <v>168064</v>
      </c>
      <c r="AC404" s="194">
        <v>0</v>
      </c>
      <c r="AD404" s="194"/>
      <c r="AE404" s="213">
        <f t="shared" si="44"/>
        <v>168064</v>
      </c>
      <c r="AF404" s="1273">
        <v>9</v>
      </c>
      <c r="AG404" s="213">
        <v>2.02</v>
      </c>
      <c r="AH404" s="102">
        <v>1</v>
      </c>
      <c r="AI404" s="194">
        <v>168064</v>
      </c>
      <c r="AJ404" s="194">
        <v>0</v>
      </c>
      <c r="AK404" s="194"/>
      <c r="AL404" s="213">
        <f t="shared" si="45"/>
        <v>168064</v>
      </c>
    </row>
    <row r="405" spans="1:38" s="5" customFormat="1">
      <c r="A405" s="194">
        <v>396</v>
      </c>
      <c r="B405" s="102" t="s">
        <v>4505</v>
      </c>
      <c r="C405" s="102" t="s">
        <v>5283</v>
      </c>
      <c r="D405" s="194" t="s">
        <v>5643</v>
      </c>
      <c r="E405" s="1116" t="s">
        <v>527</v>
      </c>
      <c r="F405" s="213" t="s">
        <v>990</v>
      </c>
      <c r="G405" s="1273">
        <v>7</v>
      </c>
      <c r="H405" s="213">
        <v>1.96</v>
      </c>
      <c r="I405" s="102">
        <v>1</v>
      </c>
      <c r="J405" s="194">
        <v>163072</v>
      </c>
      <c r="K405" s="194">
        <v>0</v>
      </c>
      <c r="L405" s="194"/>
      <c r="M405" s="213">
        <f t="shared" si="41"/>
        <v>163072</v>
      </c>
      <c r="N405" s="213">
        <v>1.96</v>
      </c>
      <c r="O405" s="102">
        <v>1</v>
      </c>
      <c r="P405" s="194">
        <v>163072</v>
      </c>
      <c r="Q405" s="194"/>
      <c r="R405" s="194"/>
      <c r="S405" s="213">
        <f t="shared" si="42"/>
        <v>163072</v>
      </c>
      <c r="T405" s="213">
        <f t="shared" si="46"/>
        <v>0</v>
      </c>
      <c r="U405" s="213">
        <f t="shared" si="46"/>
        <v>0</v>
      </c>
      <c r="V405" s="213">
        <f t="shared" si="46"/>
        <v>0</v>
      </c>
      <c r="W405" s="213">
        <f t="shared" si="46"/>
        <v>0</v>
      </c>
      <c r="X405" s="213">
        <f t="shared" si="43"/>
        <v>0</v>
      </c>
      <c r="Y405" s="1273">
        <v>8</v>
      </c>
      <c r="Z405" s="213">
        <v>2.02</v>
      </c>
      <c r="AA405" s="102">
        <v>1</v>
      </c>
      <c r="AB405" s="194">
        <v>168064</v>
      </c>
      <c r="AC405" s="194">
        <v>0</v>
      </c>
      <c r="AD405" s="194"/>
      <c r="AE405" s="213">
        <f t="shared" si="44"/>
        <v>168064</v>
      </c>
      <c r="AF405" s="1273">
        <v>9</v>
      </c>
      <c r="AG405" s="213">
        <v>2.02</v>
      </c>
      <c r="AH405" s="102">
        <v>1</v>
      </c>
      <c r="AI405" s="194">
        <v>168064</v>
      </c>
      <c r="AJ405" s="194">
        <v>0</v>
      </c>
      <c r="AK405" s="194"/>
      <c r="AL405" s="213">
        <f t="shared" si="45"/>
        <v>168064</v>
      </c>
    </row>
    <row r="406" spans="1:38" s="5" customFormat="1">
      <c r="A406" s="194">
        <v>397</v>
      </c>
      <c r="B406" s="102" t="s">
        <v>4508</v>
      </c>
      <c r="C406" s="102" t="s">
        <v>5283</v>
      </c>
      <c r="D406" s="194" t="s">
        <v>5675</v>
      </c>
      <c r="E406" s="1116" t="s">
        <v>527</v>
      </c>
      <c r="F406" s="213" t="s">
        <v>990</v>
      </c>
      <c r="G406" s="1273">
        <v>5</v>
      </c>
      <c r="H406" s="213">
        <v>1.9</v>
      </c>
      <c r="I406" s="102">
        <v>1</v>
      </c>
      <c r="J406" s="194">
        <v>158080</v>
      </c>
      <c r="K406" s="194">
        <v>0</v>
      </c>
      <c r="L406" s="194"/>
      <c r="M406" s="213">
        <f t="shared" si="41"/>
        <v>158080</v>
      </c>
      <c r="N406" s="213">
        <v>1.9</v>
      </c>
      <c r="O406" s="102">
        <v>1</v>
      </c>
      <c r="P406" s="194">
        <v>158080</v>
      </c>
      <c r="Q406" s="194"/>
      <c r="R406" s="194"/>
      <c r="S406" s="213">
        <f t="shared" si="42"/>
        <v>158080</v>
      </c>
      <c r="T406" s="213">
        <f t="shared" si="46"/>
        <v>0</v>
      </c>
      <c r="U406" s="213">
        <f t="shared" si="46"/>
        <v>0</v>
      </c>
      <c r="V406" s="213">
        <f t="shared" si="46"/>
        <v>0</v>
      </c>
      <c r="W406" s="213">
        <f t="shared" si="46"/>
        <v>0</v>
      </c>
      <c r="X406" s="213">
        <f t="shared" si="43"/>
        <v>0</v>
      </c>
      <c r="Y406" s="1273">
        <v>6</v>
      </c>
      <c r="Z406" s="213">
        <v>1.96</v>
      </c>
      <c r="AA406" s="102">
        <v>1</v>
      </c>
      <c r="AB406" s="194">
        <v>163072</v>
      </c>
      <c r="AC406" s="194">
        <v>0</v>
      </c>
      <c r="AD406" s="194"/>
      <c r="AE406" s="213">
        <f t="shared" si="44"/>
        <v>163072</v>
      </c>
      <c r="AF406" s="1273">
        <v>7</v>
      </c>
      <c r="AG406" s="213">
        <v>1.96</v>
      </c>
      <c r="AH406" s="102">
        <v>1</v>
      </c>
      <c r="AI406" s="194">
        <v>163072</v>
      </c>
      <c r="AJ406" s="194">
        <v>0</v>
      </c>
      <c r="AK406" s="194"/>
      <c r="AL406" s="213">
        <f t="shared" si="45"/>
        <v>163072</v>
      </c>
    </row>
    <row r="407" spans="1:38" s="5" customFormat="1">
      <c r="A407" s="194">
        <v>398</v>
      </c>
      <c r="B407" s="102" t="s">
        <v>1686</v>
      </c>
      <c r="C407" s="102" t="s">
        <v>5283</v>
      </c>
      <c r="D407" s="194" t="s">
        <v>5265</v>
      </c>
      <c r="E407" s="1116" t="s">
        <v>527</v>
      </c>
      <c r="F407" s="213" t="s">
        <v>990</v>
      </c>
      <c r="G407" s="1273">
        <v>7</v>
      </c>
      <c r="H407" s="213">
        <v>1.96</v>
      </c>
      <c r="I407" s="102">
        <v>1</v>
      </c>
      <c r="J407" s="194">
        <v>163072</v>
      </c>
      <c r="K407" s="194">
        <v>0</v>
      </c>
      <c r="L407" s="194"/>
      <c r="M407" s="213">
        <f t="shared" si="41"/>
        <v>163072</v>
      </c>
      <c r="N407" s="213">
        <v>1.96</v>
      </c>
      <c r="O407" s="102">
        <v>1</v>
      </c>
      <c r="P407" s="194">
        <v>163072</v>
      </c>
      <c r="Q407" s="194"/>
      <c r="R407" s="194"/>
      <c r="S407" s="213">
        <f t="shared" si="42"/>
        <v>163072</v>
      </c>
      <c r="T407" s="213">
        <f t="shared" si="46"/>
        <v>0</v>
      </c>
      <c r="U407" s="213">
        <f t="shared" si="46"/>
        <v>0</v>
      </c>
      <c r="V407" s="213">
        <f t="shared" si="46"/>
        <v>0</v>
      </c>
      <c r="W407" s="213">
        <f t="shared" si="46"/>
        <v>0</v>
      </c>
      <c r="X407" s="213">
        <f t="shared" si="43"/>
        <v>0</v>
      </c>
      <c r="Y407" s="1273">
        <v>8</v>
      </c>
      <c r="Z407" s="213">
        <v>2.02</v>
      </c>
      <c r="AA407" s="102">
        <v>1</v>
      </c>
      <c r="AB407" s="194">
        <v>168064</v>
      </c>
      <c r="AC407" s="194">
        <v>0</v>
      </c>
      <c r="AD407" s="194"/>
      <c r="AE407" s="213">
        <f t="shared" si="44"/>
        <v>168064</v>
      </c>
      <c r="AF407" s="1273">
        <v>9</v>
      </c>
      <c r="AG407" s="213">
        <v>2.02</v>
      </c>
      <c r="AH407" s="102">
        <v>1</v>
      </c>
      <c r="AI407" s="194">
        <v>168064</v>
      </c>
      <c r="AJ407" s="194">
        <v>0</v>
      </c>
      <c r="AK407" s="194"/>
      <c r="AL407" s="213">
        <f t="shared" si="45"/>
        <v>168064</v>
      </c>
    </row>
    <row r="408" spans="1:38" s="5" customFormat="1">
      <c r="A408" s="194">
        <v>399</v>
      </c>
      <c r="B408" s="102" t="s">
        <v>1687</v>
      </c>
      <c r="C408" s="102" t="s">
        <v>5282</v>
      </c>
      <c r="D408" s="194" t="s">
        <v>5635</v>
      </c>
      <c r="E408" s="1116" t="s">
        <v>527</v>
      </c>
      <c r="F408" s="213" t="s">
        <v>990</v>
      </c>
      <c r="G408" s="1273">
        <v>7</v>
      </c>
      <c r="H408" s="213">
        <v>1.96</v>
      </c>
      <c r="I408" s="102">
        <v>1</v>
      </c>
      <c r="J408" s="194">
        <v>163072</v>
      </c>
      <c r="K408" s="194">
        <v>0</v>
      </c>
      <c r="L408" s="194"/>
      <c r="M408" s="213">
        <f t="shared" si="41"/>
        <v>163072</v>
      </c>
      <c r="N408" s="213">
        <v>1.96</v>
      </c>
      <c r="O408" s="102">
        <v>1</v>
      </c>
      <c r="P408" s="194">
        <v>163072</v>
      </c>
      <c r="Q408" s="194"/>
      <c r="R408" s="194"/>
      <c r="S408" s="213">
        <f t="shared" si="42"/>
        <v>163072</v>
      </c>
      <c r="T408" s="213">
        <f t="shared" si="46"/>
        <v>0</v>
      </c>
      <c r="U408" s="213">
        <f t="shared" si="46"/>
        <v>0</v>
      </c>
      <c r="V408" s="213">
        <f t="shared" si="46"/>
        <v>0</v>
      </c>
      <c r="W408" s="213">
        <f t="shared" si="46"/>
        <v>0</v>
      </c>
      <c r="X408" s="213">
        <f t="shared" si="43"/>
        <v>0</v>
      </c>
      <c r="Y408" s="1273">
        <v>8</v>
      </c>
      <c r="Z408" s="213">
        <v>2.02</v>
      </c>
      <c r="AA408" s="102">
        <v>1</v>
      </c>
      <c r="AB408" s="194">
        <v>168064</v>
      </c>
      <c r="AC408" s="194">
        <v>0</v>
      </c>
      <c r="AD408" s="194"/>
      <c r="AE408" s="213">
        <f t="shared" si="44"/>
        <v>168064</v>
      </c>
      <c r="AF408" s="1273">
        <v>9</v>
      </c>
      <c r="AG408" s="213">
        <v>2.02</v>
      </c>
      <c r="AH408" s="102">
        <v>1</v>
      </c>
      <c r="AI408" s="194">
        <v>168064</v>
      </c>
      <c r="AJ408" s="194">
        <v>0</v>
      </c>
      <c r="AK408" s="194"/>
      <c r="AL408" s="213">
        <f t="shared" si="45"/>
        <v>168064</v>
      </c>
    </row>
    <row r="409" spans="1:38" s="5" customFormat="1">
      <c r="A409" s="194">
        <v>400</v>
      </c>
      <c r="B409" s="102" t="s">
        <v>1688</v>
      </c>
      <c r="C409" s="102" t="s">
        <v>5283</v>
      </c>
      <c r="D409" s="194" t="s">
        <v>5204</v>
      </c>
      <c r="E409" s="1116" t="s">
        <v>527</v>
      </c>
      <c r="F409" s="213" t="s">
        <v>990</v>
      </c>
      <c r="G409" s="1273">
        <v>7</v>
      </c>
      <c r="H409" s="213">
        <v>1.96</v>
      </c>
      <c r="I409" s="102">
        <v>1</v>
      </c>
      <c r="J409" s="194">
        <v>163072</v>
      </c>
      <c r="K409" s="194">
        <v>0</v>
      </c>
      <c r="L409" s="194"/>
      <c r="M409" s="213">
        <f t="shared" si="41"/>
        <v>163072</v>
      </c>
      <c r="N409" s="213">
        <v>1.96</v>
      </c>
      <c r="O409" s="102">
        <v>1</v>
      </c>
      <c r="P409" s="194">
        <v>163072</v>
      </c>
      <c r="Q409" s="194"/>
      <c r="R409" s="194"/>
      <c r="S409" s="213">
        <f t="shared" si="42"/>
        <v>163072</v>
      </c>
      <c r="T409" s="213">
        <f t="shared" si="46"/>
        <v>0</v>
      </c>
      <c r="U409" s="213">
        <f t="shared" si="46"/>
        <v>0</v>
      </c>
      <c r="V409" s="213">
        <f t="shared" si="46"/>
        <v>0</v>
      </c>
      <c r="W409" s="213">
        <f t="shared" si="46"/>
        <v>0</v>
      </c>
      <c r="X409" s="213">
        <f t="shared" si="43"/>
        <v>0</v>
      </c>
      <c r="Y409" s="1273">
        <v>8</v>
      </c>
      <c r="Z409" s="213">
        <v>2.02</v>
      </c>
      <c r="AA409" s="102">
        <v>1</v>
      </c>
      <c r="AB409" s="194">
        <v>168064</v>
      </c>
      <c r="AC409" s="194">
        <v>0</v>
      </c>
      <c r="AD409" s="194"/>
      <c r="AE409" s="213">
        <f t="shared" si="44"/>
        <v>168064</v>
      </c>
      <c r="AF409" s="1273">
        <v>9</v>
      </c>
      <c r="AG409" s="213">
        <v>2.02</v>
      </c>
      <c r="AH409" s="102">
        <v>1</v>
      </c>
      <c r="AI409" s="194">
        <v>168064</v>
      </c>
      <c r="AJ409" s="194">
        <v>0</v>
      </c>
      <c r="AK409" s="194"/>
      <c r="AL409" s="213">
        <f t="shared" si="45"/>
        <v>168064</v>
      </c>
    </row>
    <row r="410" spans="1:38" s="5" customFormat="1">
      <c r="A410" s="194">
        <v>401</v>
      </c>
      <c r="B410" s="102" t="s">
        <v>1689</v>
      </c>
      <c r="C410" s="102" t="s">
        <v>5283</v>
      </c>
      <c r="D410" s="194" t="s">
        <v>5265</v>
      </c>
      <c r="E410" s="1116" t="s">
        <v>527</v>
      </c>
      <c r="F410" s="213" t="s">
        <v>990</v>
      </c>
      <c r="G410" s="1273">
        <v>7</v>
      </c>
      <c r="H410" s="213">
        <v>1.96</v>
      </c>
      <c r="I410" s="102">
        <v>1</v>
      </c>
      <c r="J410" s="194">
        <v>163072</v>
      </c>
      <c r="K410" s="194">
        <v>0</v>
      </c>
      <c r="L410" s="194"/>
      <c r="M410" s="213">
        <f t="shared" si="41"/>
        <v>163072</v>
      </c>
      <c r="N410" s="213">
        <v>1.96</v>
      </c>
      <c r="O410" s="102">
        <v>1</v>
      </c>
      <c r="P410" s="194">
        <v>163072</v>
      </c>
      <c r="Q410" s="194"/>
      <c r="R410" s="194"/>
      <c r="S410" s="213">
        <f t="shared" si="42"/>
        <v>163072</v>
      </c>
      <c r="T410" s="213">
        <f t="shared" si="46"/>
        <v>0</v>
      </c>
      <c r="U410" s="213">
        <f t="shared" si="46"/>
        <v>0</v>
      </c>
      <c r="V410" s="213">
        <f t="shared" si="46"/>
        <v>0</v>
      </c>
      <c r="W410" s="213">
        <f t="shared" si="46"/>
        <v>0</v>
      </c>
      <c r="X410" s="213">
        <f t="shared" si="43"/>
        <v>0</v>
      </c>
      <c r="Y410" s="1273">
        <v>8</v>
      </c>
      <c r="Z410" s="213">
        <v>2.02</v>
      </c>
      <c r="AA410" s="102">
        <v>1</v>
      </c>
      <c r="AB410" s="194">
        <v>168064</v>
      </c>
      <c r="AC410" s="194">
        <v>0</v>
      </c>
      <c r="AD410" s="194"/>
      <c r="AE410" s="213">
        <f t="shared" si="44"/>
        <v>168064</v>
      </c>
      <c r="AF410" s="1273">
        <v>9</v>
      </c>
      <c r="AG410" s="213">
        <v>2.02</v>
      </c>
      <c r="AH410" s="102">
        <v>1</v>
      </c>
      <c r="AI410" s="194">
        <v>168064</v>
      </c>
      <c r="AJ410" s="194">
        <v>0</v>
      </c>
      <c r="AK410" s="194"/>
      <c r="AL410" s="213">
        <f t="shared" si="45"/>
        <v>168064</v>
      </c>
    </row>
    <row r="411" spans="1:38" s="5" customFormat="1">
      <c r="A411" s="194">
        <v>402</v>
      </c>
      <c r="B411" s="102" t="s">
        <v>1690</v>
      </c>
      <c r="C411" s="102" t="s">
        <v>5283</v>
      </c>
      <c r="D411" s="194" t="s">
        <v>5204</v>
      </c>
      <c r="E411" s="1116" t="s">
        <v>527</v>
      </c>
      <c r="F411" s="213" t="s">
        <v>990</v>
      </c>
      <c r="G411" s="1273">
        <v>7</v>
      </c>
      <c r="H411" s="213">
        <v>1.96</v>
      </c>
      <c r="I411" s="102">
        <v>1</v>
      </c>
      <c r="J411" s="194">
        <v>163072</v>
      </c>
      <c r="K411" s="194">
        <v>0</v>
      </c>
      <c r="L411" s="194"/>
      <c r="M411" s="213">
        <f t="shared" si="41"/>
        <v>163072</v>
      </c>
      <c r="N411" s="213">
        <v>1.96</v>
      </c>
      <c r="O411" s="102">
        <v>1</v>
      </c>
      <c r="P411" s="194">
        <v>163072</v>
      </c>
      <c r="Q411" s="194"/>
      <c r="R411" s="194"/>
      <c r="S411" s="213">
        <f t="shared" si="42"/>
        <v>163072</v>
      </c>
      <c r="T411" s="213">
        <f t="shared" si="46"/>
        <v>0</v>
      </c>
      <c r="U411" s="213">
        <f t="shared" si="46"/>
        <v>0</v>
      </c>
      <c r="V411" s="213">
        <f t="shared" si="46"/>
        <v>0</v>
      </c>
      <c r="W411" s="213">
        <f t="shared" si="46"/>
        <v>0</v>
      </c>
      <c r="X411" s="213">
        <f t="shared" si="43"/>
        <v>0</v>
      </c>
      <c r="Y411" s="1273">
        <v>8</v>
      </c>
      <c r="Z411" s="213">
        <v>2.02</v>
      </c>
      <c r="AA411" s="102">
        <v>1</v>
      </c>
      <c r="AB411" s="194">
        <v>168064</v>
      </c>
      <c r="AC411" s="194">
        <v>0</v>
      </c>
      <c r="AD411" s="194"/>
      <c r="AE411" s="213">
        <f t="shared" si="44"/>
        <v>168064</v>
      </c>
      <c r="AF411" s="1273">
        <v>9</v>
      </c>
      <c r="AG411" s="213">
        <v>2.02</v>
      </c>
      <c r="AH411" s="102">
        <v>1</v>
      </c>
      <c r="AI411" s="194">
        <v>168064</v>
      </c>
      <c r="AJ411" s="194">
        <v>0</v>
      </c>
      <c r="AK411" s="194"/>
      <c r="AL411" s="213">
        <f t="shared" si="45"/>
        <v>168064</v>
      </c>
    </row>
    <row r="412" spans="1:38" s="5" customFormat="1">
      <c r="A412" s="194">
        <v>403</v>
      </c>
      <c r="B412" s="102" t="s">
        <v>5702</v>
      </c>
      <c r="C412" s="102" t="s">
        <v>5282</v>
      </c>
      <c r="D412" s="194" t="s">
        <v>5642</v>
      </c>
      <c r="E412" s="1116" t="s">
        <v>527</v>
      </c>
      <c r="F412" s="213" t="s">
        <v>990</v>
      </c>
      <c r="G412" s="1273">
        <v>4</v>
      </c>
      <c r="H412" s="213">
        <v>1.9</v>
      </c>
      <c r="I412" s="102">
        <v>1</v>
      </c>
      <c r="J412" s="194">
        <v>158080</v>
      </c>
      <c r="K412" s="194">
        <v>0</v>
      </c>
      <c r="L412" s="194"/>
      <c r="M412" s="213">
        <f t="shared" si="41"/>
        <v>158080</v>
      </c>
      <c r="N412" s="213">
        <v>1.84</v>
      </c>
      <c r="O412" s="102">
        <v>1</v>
      </c>
      <c r="P412" s="194">
        <v>153088</v>
      </c>
      <c r="Q412" s="194"/>
      <c r="R412" s="194"/>
      <c r="S412" s="213">
        <f t="shared" si="42"/>
        <v>153088</v>
      </c>
      <c r="T412" s="213">
        <f t="shared" si="46"/>
        <v>0</v>
      </c>
      <c r="U412" s="213">
        <f t="shared" si="46"/>
        <v>4992</v>
      </c>
      <c r="V412" s="213">
        <f t="shared" si="46"/>
        <v>0</v>
      </c>
      <c r="W412" s="213">
        <f t="shared" si="46"/>
        <v>0</v>
      </c>
      <c r="X412" s="213">
        <f t="shared" si="43"/>
        <v>4992</v>
      </c>
      <c r="Y412" s="1273">
        <v>5</v>
      </c>
      <c r="Z412" s="213">
        <v>1.9</v>
      </c>
      <c r="AA412" s="102">
        <v>1</v>
      </c>
      <c r="AB412" s="194">
        <v>158080</v>
      </c>
      <c r="AC412" s="194">
        <v>0</v>
      </c>
      <c r="AD412" s="194"/>
      <c r="AE412" s="213">
        <f t="shared" si="44"/>
        <v>158080</v>
      </c>
      <c r="AF412" s="1273">
        <v>6</v>
      </c>
      <c r="AG412" s="213">
        <v>1.96</v>
      </c>
      <c r="AH412" s="102">
        <v>1</v>
      </c>
      <c r="AI412" s="194">
        <v>163072</v>
      </c>
      <c r="AJ412" s="194">
        <v>0</v>
      </c>
      <c r="AK412" s="194"/>
      <c r="AL412" s="213">
        <f t="shared" si="45"/>
        <v>163072</v>
      </c>
    </row>
    <row r="413" spans="1:38" s="5" customFormat="1">
      <c r="A413" s="194">
        <v>404</v>
      </c>
      <c r="B413" s="102" t="s">
        <v>1691</v>
      </c>
      <c r="C413" s="102" t="s">
        <v>5283</v>
      </c>
      <c r="D413" s="194" t="s">
        <v>5636</v>
      </c>
      <c r="E413" s="1116" t="s">
        <v>527</v>
      </c>
      <c r="F413" s="213" t="s">
        <v>990</v>
      </c>
      <c r="G413" s="1273">
        <v>9</v>
      </c>
      <c r="H413" s="213">
        <v>2.02</v>
      </c>
      <c r="I413" s="102">
        <v>1</v>
      </c>
      <c r="J413" s="194">
        <v>168064</v>
      </c>
      <c r="K413" s="194">
        <v>0</v>
      </c>
      <c r="L413" s="194"/>
      <c r="M413" s="213">
        <f t="shared" si="41"/>
        <v>168064</v>
      </c>
      <c r="N413" s="213">
        <v>2.02</v>
      </c>
      <c r="O413" s="102">
        <v>1</v>
      </c>
      <c r="P413" s="194">
        <v>168064</v>
      </c>
      <c r="Q413" s="194"/>
      <c r="R413" s="194"/>
      <c r="S413" s="213">
        <f t="shared" si="42"/>
        <v>168064</v>
      </c>
      <c r="T413" s="213">
        <f t="shared" si="46"/>
        <v>0</v>
      </c>
      <c r="U413" s="213">
        <f t="shared" si="46"/>
        <v>0</v>
      </c>
      <c r="V413" s="213">
        <f t="shared" si="46"/>
        <v>0</v>
      </c>
      <c r="W413" s="213">
        <f t="shared" si="46"/>
        <v>0</v>
      </c>
      <c r="X413" s="213">
        <f t="shared" si="43"/>
        <v>0</v>
      </c>
      <c r="Y413" s="1273">
        <v>10</v>
      </c>
      <c r="Z413" s="213">
        <v>2.08</v>
      </c>
      <c r="AA413" s="102">
        <v>1</v>
      </c>
      <c r="AB413" s="194">
        <v>173056</v>
      </c>
      <c r="AC413" s="194">
        <v>0</v>
      </c>
      <c r="AD413" s="194"/>
      <c r="AE413" s="213">
        <f t="shared" si="44"/>
        <v>173056</v>
      </c>
      <c r="AF413" s="1273">
        <v>11</v>
      </c>
      <c r="AG413" s="213">
        <v>2.08</v>
      </c>
      <c r="AH413" s="102">
        <v>1</v>
      </c>
      <c r="AI413" s="194">
        <v>173056</v>
      </c>
      <c r="AJ413" s="194">
        <v>0</v>
      </c>
      <c r="AK413" s="194"/>
      <c r="AL413" s="213">
        <f t="shared" si="45"/>
        <v>173056</v>
      </c>
    </row>
    <row r="414" spans="1:38" s="5" customFormat="1">
      <c r="A414" s="194">
        <v>405</v>
      </c>
      <c r="B414" s="102" t="s">
        <v>1920</v>
      </c>
      <c r="C414" s="102" t="s">
        <v>5283</v>
      </c>
      <c r="D414" s="194" t="s">
        <v>5637</v>
      </c>
      <c r="E414" s="1116" t="s">
        <v>527</v>
      </c>
      <c r="F414" s="213" t="s">
        <v>990</v>
      </c>
      <c r="G414" s="1273">
        <v>6</v>
      </c>
      <c r="H414" s="213">
        <v>1.96</v>
      </c>
      <c r="I414" s="102">
        <v>1</v>
      </c>
      <c r="J414" s="194">
        <v>163072</v>
      </c>
      <c r="K414" s="194">
        <v>0</v>
      </c>
      <c r="L414" s="194"/>
      <c r="M414" s="213">
        <f t="shared" si="41"/>
        <v>163072</v>
      </c>
      <c r="N414" s="213">
        <v>1.9</v>
      </c>
      <c r="O414" s="102">
        <v>1</v>
      </c>
      <c r="P414" s="194">
        <v>158080</v>
      </c>
      <c r="Q414" s="194"/>
      <c r="R414" s="194"/>
      <c r="S414" s="213">
        <f t="shared" si="42"/>
        <v>158080</v>
      </c>
      <c r="T414" s="213">
        <f t="shared" si="46"/>
        <v>0</v>
      </c>
      <c r="U414" s="213">
        <f t="shared" si="46"/>
        <v>4992</v>
      </c>
      <c r="V414" s="213">
        <f t="shared" si="46"/>
        <v>0</v>
      </c>
      <c r="W414" s="213">
        <f t="shared" si="46"/>
        <v>0</v>
      </c>
      <c r="X414" s="213">
        <f t="shared" si="43"/>
        <v>4992</v>
      </c>
      <c r="Y414" s="1273">
        <v>7</v>
      </c>
      <c r="Z414" s="213">
        <v>1.96</v>
      </c>
      <c r="AA414" s="102">
        <v>1</v>
      </c>
      <c r="AB414" s="194">
        <v>163072</v>
      </c>
      <c r="AC414" s="194">
        <v>0</v>
      </c>
      <c r="AD414" s="194"/>
      <c r="AE414" s="213">
        <f t="shared" si="44"/>
        <v>163072</v>
      </c>
      <c r="AF414" s="1273">
        <v>8</v>
      </c>
      <c r="AG414" s="213">
        <v>2.02</v>
      </c>
      <c r="AH414" s="102">
        <v>1</v>
      </c>
      <c r="AI414" s="194">
        <v>168064</v>
      </c>
      <c r="AJ414" s="194">
        <v>0</v>
      </c>
      <c r="AK414" s="194"/>
      <c r="AL414" s="213">
        <f t="shared" si="45"/>
        <v>168064</v>
      </c>
    </row>
    <row r="415" spans="1:38" s="5" customFormat="1">
      <c r="A415" s="194">
        <v>406</v>
      </c>
      <c r="B415" s="102" t="s">
        <v>1693</v>
      </c>
      <c r="C415" s="102" t="s">
        <v>5283</v>
      </c>
      <c r="D415" s="194" t="s">
        <v>5647</v>
      </c>
      <c r="E415" s="1116" t="s">
        <v>527</v>
      </c>
      <c r="F415" s="213" t="s">
        <v>990</v>
      </c>
      <c r="G415" s="1273">
        <v>7</v>
      </c>
      <c r="H415" s="213">
        <v>1.96</v>
      </c>
      <c r="I415" s="102">
        <v>1</v>
      </c>
      <c r="J415" s="194">
        <v>163072</v>
      </c>
      <c r="K415" s="194">
        <v>0</v>
      </c>
      <c r="L415" s="194"/>
      <c r="M415" s="213">
        <f t="shared" si="41"/>
        <v>163072</v>
      </c>
      <c r="N415" s="213">
        <v>1.96</v>
      </c>
      <c r="O415" s="102">
        <v>1</v>
      </c>
      <c r="P415" s="194">
        <v>163072</v>
      </c>
      <c r="Q415" s="194"/>
      <c r="R415" s="194"/>
      <c r="S415" s="213">
        <f t="shared" si="42"/>
        <v>163072</v>
      </c>
      <c r="T415" s="213">
        <f t="shared" si="46"/>
        <v>0</v>
      </c>
      <c r="U415" s="213">
        <f t="shared" si="46"/>
        <v>0</v>
      </c>
      <c r="V415" s="213">
        <f t="shared" si="46"/>
        <v>0</v>
      </c>
      <c r="W415" s="213">
        <f t="shared" si="46"/>
        <v>0</v>
      </c>
      <c r="X415" s="213">
        <f t="shared" si="43"/>
        <v>0</v>
      </c>
      <c r="Y415" s="1273">
        <v>8</v>
      </c>
      <c r="Z415" s="213">
        <v>2.02</v>
      </c>
      <c r="AA415" s="102">
        <v>1</v>
      </c>
      <c r="AB415" s="194">
        <v>168064</v>
      </c>
      <c r="AC415" s="194">
        <v>0</v>
      </c>
      <c r="AD415" s="194"/>
      <c r="AE415" s="213">
        <f t="shared" si="44"/>
        <v>168064</v>
      </c>
      <c r="AF415" s="1273">
        <v>9</v>
      </c>
      <c r="AG415" s="213">
        <v>2.02</v>
      </c>
      <c r="AH415" s="102">
        <v>1</v>
      </c>
      <c r="AI415" s="194">
        <v>168064</v>
      </c>
      <c r="AJ415" s="194">
        <v>0</v>
      </c>
      <c r="AK415" s="194"/>
      <c r="AL415" s="213">
        <f t="shared" si="45"/>
        <v>168064</v>
      </c>
    </row>
    <row r="416" spans="1:38" s="5" customFormat="1">
      <c r="A416" s="194">
        <v>407</v>
      </c>
      <c r="B416" s="102" t="s">
        <v>4506</v>
      </c>
      <c r="C416" s="102" t="s">
        <v>5283</v>
      </c>
      <c r="D416" s="194" t="s">
        <v>5648</v>
      </c>
      <c r="E416" s="1116" t="s">
        <v>527</v>
      </c>
      <c r="F416" s="213" t="s">
        <v>990</v>
      </c>
      <c r="G416" s="1273">
        <v>7</v>
      </c>
      <c r="H416" s="213">
        <v>1.96</v>
      </c>
      <c r="I416" s="102">
        <v>1</v>
      </c>
      <c r="J416" s="194">
        <v>163072</v>
      </c>
      <c r="K416" s="194">
        <v>0</v>
      </c>
      <c r="L416" s="194"/>
      <c r="M416" s="213">
        <f t="shared" si="41"/>
        <v>163072</v>
      </c>
      <c r="N416" s="213">
        <v>1.96</v>
      </c>
      <c r="O416" s="102">
        <v>1</v>
      </c>
      <c r="P416" s="194">
        <v>163072</v>
      </c>
      <c r="Q416" s="194"/>
      <c r="R416" s="194"/>
      <c r="S416" s="213">
        <f t="shared" si="42"/>
        <v>163072</v>
      </c>
      <c r="T416" s="213">
        <f t="shared" si="46"/>
        <v>0</v>
      </c>
      <c r="U416" s="213">
        <f t="shared" si="46"/>
        <v>0</v>
      </c>
      <c r="V416" s="213">
        <f t="shared" si="46"/>
        <v>0</v>
      </c>
      <c r="W416" s="213">
        <f t="shared" si="46"/>
        <v>0</v>
      </c>
      <c r="X416" s="213">
        <f t="shared" si="43"/>
        <v>0</v>
      </c>
      <c r="Y416" s="1273">
        <v>8</v>
      </c>
      <c r="Z416" s="213">
        <v>2.02</v>
      </c>
      <c r="AA416" s="102">
        <v>1</v>
      </c>
      <c r="AB416" s="194">
        <v>168064</v>
      </c>
      <c r="AC416" s="194">
        <v>0</v>
      </c>
      <c r="AD416" s="194"/>
      <c r="AE416" s="213">
        <f t="shared" si="44"/>
        <v>168064</v>
      </c>
      <c r="AF416" s="1273">
        <v>9</v>
      </c>
      <c r="AG416" s="213">
        <v>2.02</v>
      </c>
      <c r="AH416" s="102">
        <v>1</v>
      </c>
      <c r="AI416" s="194">
        <v>168064</v>
      </c>
      <c r="AJ416" s="194">
        <v>0</v>
      </c>
      <c r="AK416" s="194"/>
      <c r="AL416" s="213">
        <f t="shared" si="45"/>
        <v>168064</v>
      </c>
    </row>
    <row r="417" spans="1:38" s="5" customFormat="1">
      <c r="A417" s="194">
        <v>408</v>
      </c>
      <c r="B417" s="102" t="s">
        <v>7000</v>
      </c>
      <c r="C417" s="102" t="s">
        <v>5283</v>
      </c>
      <c r="D417" s="194" t="s">
        <v>5648</v>
      </c>
      <c r="E417" s="1116" t="s">
        <v>527</v>
      </c>
      <c r="F417" s="213" t="s">
        <v>990</v>
      </c>
      <c r="G417" s="1273">
        <v>3</v>
      </c>
      <c r="H417" s="213">
        <v>1.84</v>
      </c>
      <c r="I417" s="102">
        <v>1</v>
      </c>
      <c r="J417" s="194">
        <v>153088</v>
      </c>
      <c r="K417" s="194">
        <v>0</v>
      </c>
      <c r="L417" s="194"/>
      <c r="M417" s="213">
        <f t="shared" si="41"/>
        <v>153088</v>
      </c>
      <c r="N417" s="213">
        <v>1.79</v>
      </c>
      <c r="O417" s="102">
        <v>1</v>
      </c>
      <c r="P417" s="194">
        <v>148928</v>
      </c>
      <c r="Q417" s="194"/>
      <c r="R417" s="194"/>
      <c r="S417" s="213">
        <f t="shared" si="42"/>
        <v>148928</v>
      </c>
      <c r="T417" s="213">
        <f t="shared" si="46"/>
        <v>0</v>
      </c>
      <c r="U417" s="213">
        <f t="shared" si="46"/>
        <v>4160</v>
      </c>
      <c r="V417" s="213">
        <f t="shared" si="46"/>
        <v>0</v>
      </c>
      <c r="W417" s="213">
        <f t="shared" si="46"/>
        <v>0</v>
      </c>
      <c r="X417" s="213">
        <f t="shared" si="43"/>
        <v>4160</v>
      </c>
      <c r="Y417" s="1273">
        <v>4</v>
      </c>
      <c r="Z417" s="213">
        <v>1.9</v>
      </c>
      <c r="AA417" s="102">
        <v>1</v>
      </c>
      <c r="AB417" s="194">
        <v>158080</v>
      </c>
      <c r="AC417" s="194">
        <v>0</v>
      </c>
      <c r="AD417" s="194"/>
      <c r="AE417" s="213">
        <f t="shared" si="44"/>
        <v>158080</v>
      </c>
      <c r="AF417" s="1273">
        <v>5</v>
      </c>
      <c r="AG417" s="213">
        <v>1.9</v>
      </c>
      <c r="AH417" s="102">
        <v>1</v>
      </c>
      <c r="AI417" s="194">
        <v>158080</v>
      </c>
      <c r="AJ417" s="194">
        <v>0</v>
      </c>
      <c r="AK417" s="194"/>
      <c r="AL417" s="213">
        <f t="shared" si="45"/>
        <v>158080</v>
      </c>
    </row>
    <row r="418" spans="1:38" s="5" customFormat="1">
      <c r="A418" s="194">
        <v>409</v>
      </c>
      <c r="B418" s="102" t="s">
        <v>7001</v>
      </c>
      <c r="C418" s="102" t="s">
        <v>5283</v>
      </c>
      <c r="D418" s="194" t="s">
        <v>5649</v>
      </c>
      <c r="E418" s="1116" t="s">
        <v>527</v>
      </c>
      <c r="F418" s="213" t="s">
        <v>990</v>
      </c>
      <c r="G418" s="1273">
        <v>3</v>
      </c>
      <c r="H418" s="213">
        <v>1.84</v>
      </c>
      <c r="I418" s="102">
        <v>1</v>
      </c>
      <c r="J418" s="194">
        <v>153088</v>
      </c>
      <c r="K418" s="194">
        <v>0</v>
      </c>
      <c r="L418" s="194"/>
      <c r="M418" s="213">
        <f t="shared" si="41"/>
        <v>153088</v>
      </c>
      <c r="N418" s="213">
        <v>1.79</v>
      </c>
      <c r="O418" s="102">
        <v>1</v>
      </c>
      <c r="P418" s="194">
        <v>148928</v>
      </c>
      <c r="Q418" s="194"/>
      <c r="R418" s="194"/>
      <c r="S418" s="213">
        <f t="shared" si="42"/>
        <v>148928</v>
      </c>
      <c r="T418" s="213">
        <f t="shared" si="46"/>
        <v>0</v>
      </c>
      <c r="U418" s="213">
        <f t="shared" si="46"/>
        <v>4160</v>
      </c>
      <c r="V418" s="213">
        <f t="shared" si="46"/>
        <v>0</v>
      </c>
      <c r="W418" s="213">
        <f t="shared" si="46"/>
        <v>0</v>
      </c>
      <c r="X418" s="213">
        <f t="shared" si="43"/>
        <v>4160</v>
      </c>
      <c r="Y418" s="1273">
        <v>4</v>
      </c>
      <c r="Z418" s="213">
        <v>1.9</v>
      </c>
      <c r="AA418" s="102">
        <v>1</v>
      </c>
      <c r="AB418" s="194">
        <v>158080</v>
      </c>
      <c r="AC418" s="194">
        <v>0</v>
      </c>
      <c r="AD418" s="194"/>
      <c r="AE418" s="213">
        <f t="shared" si="44"/>
        <v>158080</v>
      </c>
      <c r="AF418" s="1273">
        <v>5</v>
      </c>
      <c r="AG418" s="213">
        <v>1.9</v>
      </c>
      <c r="AH418" s="102">
        <v>1</v>
      </c>
      <c r="AI418" s="194">
        <v>158080</v>
      </c>
      <c r="AJ418" s="194">
        <v>0</v>
      </c>
      <c r="AK418" s="194"/>
      <c r="AL418" s="213">
        <f t="shared" si="45"/>
        <v>158080</v>
      </c>
    </row>
    <row r="419" spans="1:38" s="5" customFormat="1">
      <c r="A419" s="194">
        <v>410</v>
      </c>
      <c r="B419" s="102" t="s">
        <v>7002</v>
      </c>
      <c r="C419" s="102" t="s">
        <v>5282</v>
      </c>
      <c r="D419" s="194" t="s">
        <v>5675</v>
      </c>
      <c r="E419" s="1116" t="s">
        <v>527</v>
      </c>
      <c r="F419" s="213" t="s">
        <v>990</v>
      </c>
      <c r="G419" s="1273">
        <v>3</v>
      </c>
      <c r="H419" s="213">
        <v>1.84</v>
      </c>
      <c r="I419" s="102">
        <v>1</v>
      </c>
      <c r="J419" s="194">
        <v>153088</v>
      </c>
      <c r="K419" s="194">
        <v>0</v>
      </c>
      <c r="L419" s="194"/>
      <c r="M419" s="213">
        <f t="shared" si="41"/>
        <v>153088</v>
      </c>
      <c r="N419" s="213">
        <v>1.79</v>
      </c>
      <c r="O419" s="102">
        <v>1</v>
      </c>
      <c r="P419" s="194">
        <v>148928</v>
      </c>
      <c r="Q419" s="194"/>
      <c r="R419" s="194"/>
      <c r="S419" s="213">
        <f t="shared" si="42"/>
        <v>148928</v>
      </c>
      <c r="T419" s="213">
        <f t="shared" si="46"/>
        <v>0</v>
      </c>
      <c r="U419" s="213">
        <f t="shared" si="46"/>
        <v>4160</v>
      </c>
      <c r="V419" s="213">
        <f t="shared" si="46"/>
        <v>0</v>
      </c>
      <c r="W419" s="213">
        <f t="shared" si="46"/>
        <v>0</v>
      </c>
      <c r="X419" s="213">
        <f t="shared" si="43"/>
        <v>4160</v>
      </c>
      <c r="Y419" s="1273">
        <v>4</v>
      </c>
      <c r="Z419" s="213">
        <v>1.9</v>
      </c>
      <c r="AA419" s="102">
        <v>1</v>
      </c>
      <c r="AB419" s="194">
        <v>158080</v>
      </c>
      <c r="AC419" s="194">
        <v>0</v>
      </c>
      <c r="AD419" s="194"/>
      <c r="AE419" s="213">
        <f t="shared" si="44"/>
        <v>158080</v>
      </c>
      <c r="AF419" s="1273">
        <v>5</v>
      </c>
      <c r="AG419" s="213">
        <v>1.9</v>
      </c>
      <c r="AH419" s="102">
        <v>1</v>
      </c>
      <c r="AI419" s="194">
        <v>158080</v>
      </c>
      <c r="AJ419" s="194">
        <v>0</v>
      </c>
      <c r="AK419" s="194"/>
      <c r="AL419" s="213">
        <f t="shared" si="45"/>
        <v>158080</v>
      </c>
    </row>
    <row r="420" spans="1:38" s="5" customFormat="1">
      <c r="A420" s="194">
        <v>411</v>
      </c>
      <c r="B420" s="102" t="s">
        <v>8365</v>
      </c>
      <c r="C420" s="102" t="s">
        <v>5283</v>
      </c>
      <c r="D420" s="194" t="s">
        <v>5634</v>
      </c>
      <c r="E420" s="1116" t="s">
        <v>527</v>
      </c>
      <c r="F420" s="213" t="s">
        <v>990</v>
      </c>
      <c r="G420" s="1273">
        <v>2</v>
      </c>
      <c r="H420" s="213">
        <v>1.79</v>
      </c>
      <c r="I420" s="102">
        <v>1</v>
      </c>
      <c r="J420" s="194">
        <v>148928</v>
      </c>
      <c r="K420" s="194">
        <v>0</v>
      </c>
      <c r="L420" s="194"/>
      <c r="M420" s="213">
        <f t="shared" si="41"/>
        <v>148928</v>
      </c>
      <c r="N420" s="213">
        <v>1.73</v>
      </c>
      <c r="O420" s="102">
        <v>1</v>
      </c>
      <c r="P420" s="194">
        <v>143936</v>
      </c>
      <c r="Q420" s="194"/>
      <c r="R420" s="194"/>
      <c r="S420" s="213">
        <f t="shared" si="42"/>
        <v>143936</v>
      </c>
      <c r="T420" s="213">
        <f t="shared" si="46"/>
        <v>0</v>
      </c>
      <c r="U420" s="213">
        <f t="shared" si="46"/>
        <v>4992</v>
      </c>
      <c r="V420" s="213">
        <f t="shared" si="46"/>
        <v>0</v>
      </c>
      <c r="W420" s="213">
        <f t="shared" si="46"/>
        <v>0</v>
      </c>
      <c r="X420" s="213">
        <f t="shared" si="43"/>
        <v>4992</v>
      </c>
      <c r="Y420" s="1273">
        <v>3</v>
      </c>
      <c r="Z420" s="213">
        <v>1.84</v>
      </c>
      <c r="AA420" s="102">
        <v>1</v>
      </c>
      <c r="AB420" s="194">
        <v>153088</v>
      </c>
      <c r="AC420" s="194">
        <v>0</v>
      </c>
      <c r="AD420" s="194"/>
      <c r="AE420" s="213">
        <f t="shared" si="44"/>
        <v>153088</v>
      </c>
      <c r="AF420" s="1273">
        <v>4</v>
      </c>
      <c r="AG420" s="213">
        <v>1.9</v>
      </c>
      <c r="AH420" s="102">
        <v>1</v>
      </c>
      <c r="AI420" s="194">
        <v>158080</v>
      </c>
      <c r="AJ420" s="194">
        <v>0</v>
      </c>
      <c r="AK420" s="194"/>
      <c r="AL420" s="213">
        <f t="shared" si="45"/>
        <v>158080</v>
      </c>
    </row>
    <row r="421" spans="1:38" s="5" customFormat="1">
      <c r="A421" s="194">
        <v>412</v>
      </c>
      <c r="B421" s="102" t="s">
        <v>8366</v>
      </c>
      <c r="C421" s="102" t="s">
        <v>5282</v>
      </c>
      <c r="D421" s="194" t="s">
        <v>5645</v>
      </c>
      <c r="E421" s="1116" t="s">
        <v>527</v>
      </c>
      <c r="F421" s="213" t="s">
        <v>990</v>
      </c>
      <c r="G421" s="1273">
        <v>2</v>
      </c>
      <c r="H421" s="213">
        <v>1.79</v>
      </c>
      <c r="I421" s="102">
        <v>1</v>
      </c>
      <c r="J421" s="194">
        <v>148928</v>
      </c>
      <c r="K421" s="194">
        <v>0</v>
      </c>
      <c r="L421" s="194"/>
      <c r="M421" s="213">
        <f t="shared" si="41"/>
        <v>148928</v>
      </c>
      <c r="N421" s="213">
        <v>1.73</v>
      </c>
      <c r="O421" s="102">
        <v>1</v>
      </c>
      <c r="P421" s="194">
        <v>143936</v>
      </c>
      <c r="Q421" s="194"/>
      <c r="R421" s="194"/>
      <c r="S421" s="213">
        <f t="shared" si="42"/>
        <v>143936</v>
      </c>
      <c r="T421" s="213">
        <f t="shared" si="46"/>
        <v>0</v>
      </c>
      <c r="U421" s="213">
        <f t="shared" si="46"/>
        <v>4992</v>
      </c>
      <c r="V421" s="213">
        <f t="shared" si="46"/>
        <v>0</v>
      </c>
      <c r="W421" s="213">
        <f t="shared" si="46"/>
        <v>0</v>
      </c>
      <c r="X421" s="213">
        <f t="shared" si="43"/>
        <v>4992</v>
      </c>
      <c r="Y421" s="1273">
        <v>3</v>
      </c>
      <c r="Z421" s="213">
        <v>1.84</v>
      </c>
      <c r="AA421" s="102">
        <v>1</v>
      </c>
      <c r="AB421" s="194">
        <v>153088</v>
      </c>
      <c r="AC421" s="194">
        <v>0</v>
      </c>
      <c r="AD421" s="194"/>
      <c r="AE421" s="213">
        <f t="shared" si="44"/>
        <v>153088</v>
      </c>
      <c r="AF421" s="1273">
        <v>4</v>
      </c>
      <c r="AG421" s="213">
        <v>1.9</v>
      </c>
      <c r="AH421" s="102">
        <v>1</v>
      </c>
      <c r="AI421" s="194">
        <v>158080</v>
      </c>
      <c r="AJ421" s="194">
        <v>0</v>
      </c>
      <c r="AK421" s="194"/>
      <c r="AL421" s="213">
        <f t="shared" si="45"/>
        <v>158080</v>
      </c>
    </row>
    <row r="422" spans="1:38" s="5" customFormat="1">
      <c r="A422" s="194">
        <v>413</v>
      </c>
      <c r="B422" s="102" t="s">
        <v>759</v>
      </c>
      <c r="C422" s="102"/>
      <c r="D422" s="194"/>
      <c r="E422" s="1116" t="s">
        <v>527</v>
      </c>
      <c r="F422" s="213" t="s">
        <v>990</v>
      </c>
      <c r="G422" s="1273">
        <v>7</v>
      </c>
      <c r="H422" s="213">
        <v>1.96</v>
      </c>
      <c r="I422" s="102">
        <v>1</v>
      </c>
      <c r="J422" s="194">
        <v>163072</v>
      </c>
      <c r="K422" s="194">
        <v>0</v>
      </c>
      <c r="L422" s="194"/>
      <c r="M422" s="213">
        <f t="shared" si="41"/>
        <v>163072</v>
      </c>
      <c r="N422" s="213">
        <v>1.96</v>
      </c>
      <c r="O422" s="102">
        <v>1</v>
      </c>
      <c r="P422" s="194">
        <v>163072</v>
      </c>
      <c r="Q422" s="194"/>
      <c r="R422" s="194"/>
      <c r="S422" s="213">
        <f t="shared" si="42"/>
        <v>163072</v>
      </c>
      <c r="T422" s="213">
        <f t="shared" si="46"/>
        <v>0</v>
      </c>
      <c r="U422" s="213">
        <f t="shared" si="46"/>
        <v>0</v>
      </c>
      <c r="V422" s="213">
        <f t="shared" si="46"/>
        <v>0</v>
      </c>
      <c r="W422" s="213">
        <f t="shared" si="46"/>
        <v>0</v>
      </c>
      <c r="X422" s="213">
        <f t="shared" si="43"/>
        <v>0</v>
      </c>
      <c r="Y422" s="1273">
        <v>8</v>
      </c>
      <c r="Z422" s="213">
        <v>2.02</v>
      </c>
      <c r="AA422" s="102">
        <v>1</v>
      </c>
      <c r="AB422" s="194">
        <v>168064</v>
      </c>
      <c r="AC422" s="194">
        <v>0</v>
      </c>
      <c r="AD422" s="194"/>
      <c r="AE422" s="213">
        <f t="shared" si="44"/>
        <v>168064</v>
      </c>
      <c r="AF422" s="1273">
        <v>9</v>
      </c>
      <c r="AG422" s="213">
        <v>2.02</v>
      </c>
      <c r="AH422" s="102">
        <v>1</v>
      </c>
      <c r="AI422" s="194">
        <v>168064</v>
      </c>
      <c r="AJ422" s="194">
        <v>0</v>
      </c>
      <c r="AK422" s="194"/>
      <c r="AL422" s="213">
        <f t="shared" si="45"/>
        <v>168064</v>
      </c>
    </row>
    <row r="423" spans="1:38" s="5" customFormat="1">
      <c r="A423" s="194">
        <v>414</v>
      </c>
      <c r="B423" s="102" t="s">
        <v>759</v>
      </c>
      <c r="C423" s="102"/>
      <c r="D423" s="194"/>
      <c r="E423" s="1116" t="s">
        <v>527</v>
      </c>
      <c r="F423" s="213" t="s">
        <v>990</v>
      </c>
      <c r="G423" s="1273">
        <v>7</v>
      </c>
      <c r="H423" s="213">
        <v>1.96</v>
      </c>
      <c r="I423" s="102">
        <v>1</v>
      </c>
      <c r="J423" s="194">
        <v>163072</v>
      </c>
      <c r="K423" s="194">
        <v>0</v>
      </c>
      <c r="L423" s="194"/>
      <c r="M423" s="213">
        <f t="shared" si="41"/>
        <v>163072</v>
      </c>
      <c r="N423" s="213">
        <v>1.96</v>
      </c>
      <c r="O423" s="102">
        <v>1</v>
      </c>
      <c r="P423" s="194">
        <v>163072</v>
      </c>
      <c r="Q423" s="194"/>
      <c r="R423" s="194"/>
      <c r="S423" s="213">
        <f t="shared" si="42"/>
        <v>163072</v>
      </c>
      <c r="T423" s="213">
        <f t="shared" si="46"/>
        <v>0</v>
      </c>
      <c r="U423" s="213">
        <f t="shared" si="46"/>
        <v>0</v>
      </c>
      <c r="V423" s="213">
        <f t="shared" si="46"/>
        <v>0</v>
      </c>
      <c r="W423" s="213">
        <f t="shared" si="46"/>
        <v>0</v>
      </c>
      <c r="X423" s="213">
        <f t="shared" si="43"/>
        <v>0</v>
      </c>
      <c r="Y423" s="1273">
        <v>8</v>
      </c>
      <c r="Z423" s="213">
        <v>2.02</v>
      </c>
      <c r="AA423" s="102">
        <v>1</v>
      </c>
      <c r="AB423" s="194">
        <v>168064</v>
      </c>
      <c r="AC423" s="194">
        <v>0</v>
      </c>
      <c r="AD423" s="194"/>
      <c r="AE423" s="213">
        <f t="shared" si="44"/>
        <v>168064</v>
      </c>
      <c r="AF423" s="1273">
        <v>9</v>
      </c>
      <c r="AG423" s="213">
        <v>2.02</v>
      </c>
      <c r="AH423" s="102">
        <v>1</v>
      </c>
      <c r="AI423" s="194">
        <v>168064</v>
      </c>
      <c r="AJ423" s="194">
        <v>0</v>
      </c>
      <c r="AK423" s="194"/>
      <c r="AL423" s="213">
        <f t="shared" si="45"/>
        <v>168064</v>
      </c>
    </row>
    <row r="424" spans="1:38" s="5" customFormat="1">
      <c r="A424" s="194">
        <v>415</v>
      </c>
      <c r="B424" s="102" t="s">
        <v>759</v>
      </c>
      <c r="C424" s="102"/>
      <c r="D424" s="194"/>
      <c r="E424" s="1116" t="s">
        <v>527</v>
      </c>
      <c r="F424" s="213" t="s">
        <v>990</v>
      </c>
      <c r="G424" s="1273">
        <v>7</v>
      </c>
      <c r="H424" s="213">
        <v>1.96</v>
      </c>
      <c r="I424" s="102">
        <v>1</v>
      </c>
      <c r="J424" s="194">
        <v>163072</v>
      </c>
      <c r="K424" s="194">
        <v>0</v>
      </c>
      <c r="L424" s="194"/>
      <c r="M424" s="213">
        <f t="shared" si="41"/>
        <v>163072</v>
      </c>
      <c r="N424" s="213">
        <v>1.96</v>
      </c>
      <c r="O424" s="102">
        <v>1</v>
      </c>
      <c r="P424" s="194">
        <v>163072</v>
      </c>
      <c r="Q424" s="194"/>
      <c r="R424" s="194"/>
      <c r="S424" s="213">
        <f t="shared" si="42"/>
        <v>163072</v>
      </c>
      <c r="T424" s="213">
        <f t="shared" si="46"/>
        <v>0</v>
      </c>
      <c r="U424" s="213">
        <f t="shared" si="46"/>
        <v>0</v>
      </c>
      <c r="V424" s="213">
        <f t="shared" si="46"/>
        <v>0</v>
      </c>
      <c r="W424" s="213">
        <f t="shared" si="46"/>
        <v>0</v>
      </c>
      <c r="X424" s="213">
        <f t="shared" si="43"/>
        <v>0</v>
      </c>
      <c r="Y424" s="1273">
        <v>8</v>
      </c>
      <c r="Z424" s="213">
        <v>2.02</v>
      </c>
      <c r="AA424" s="102">
        <v>1</v>
      </c>
      <c r="AB424" s="194">
        <v>168064</v>
      </c>
      <c r="AC424" s="194">
        <v>0</v>
      </c>
      <c r="AD424" s="194"/>
      <c r="AE424" s="213">
        <f t="shared" si="44"/>
        <v>168064</v>
      </c>
      <c r="AF424" s="1273">
        <v>9</v>
      </c>
      <c r="AG424" s="213">
        <v>2.02</v>
      </c>
      <c r="AH424" s="102">
        <v>1</v>
      </c>
      <c r="AI424" s="194">
        <v>168064</v>
      </c>
      <c r="AJ424" s="194">
        <v>0</v>
      </c>
      <c r="AK424" s="194"/>
      <c r="AL424" s="213">
        <f t="shared" si="45"/>
        <v>168064</v>
      </c>
    </row>
    <row r="425" spans="1:38" s="5" customFormat="1" ht="108">
      <c r="A425" s="194">
        <v>416</v>
      </c>
      <c r="B425" s="102" t="s">
        <v>1649</v>
      </c>
      <c r="C425" s="102" t="s">
        <v>5283</v>
      </c>
      <c r="D425" s="194" t="s">
        <v>5265</v>
      </c>
      <c r="E425" s="1116" t="s">
        <v>4510</v>
      </c>
      <c r="F425" s="213" t="s">
        <v>984</v>
      </c>
      <c r="G425" s="1273">
        <v>7</v>
      </c>
      <c r="H425" s="213">
        <v>4.55</v>
      </c>
      <c r="I425" s="102">
        <v>1</v>
      </c>
      <c r="J425" s="194">
        <v>378560</v>
      </c>
      <c r="K425" s="194">
        <v>0</v>
      </c>
      <c r="L425" s="194"/>
      <c r="M425" s="213">
        <f t="shared" si="41"/>
        <v>378560</v>
      </c>
      <c r="N425" s="213">
        <v>4.55</v>
      </c>
      <c r="O425" s="102">
        <v>1</v>
      </c>
      <c r="P425" s="194">
        <v>378560</v>
      </c>
      <c r="Q425" s="194">
        <v>0</v>
      </c>
      <c r="R425" s="194"/>
      <c r="S425" s="213">
        <f t="shared" si="42"/>
        <v>378560</v>
      </c>
      <c r="T425" s="213">
        <f t="shared" si="46"/>
        <v>0</v>
      </c>
      <c r="U425" s="213">
        <f t="shared" si="46"/>
        <v>0</v>
      </c>
      <c r="V425" s="213">
        <f t="shared" si="46"/>
        <v>0</v>
      </c>
      <c r="W425" s="213">
        <f t="shared" si="46"/>
        <v>0</v>
      </c>
      <c r="X425" s="213">
        <f t="shared" si="43"/>
        <v>0</v>
      </c>
      <c r="Y425" s="1273">
        <v>8</v>
      </c>
      <c r="Z425" s="213">
        <v>4.7</v>
      </c>
      <c r="AA425" s="102">
        <v>1</v>
      </c>
      <c r="AB425" s="194">
        <v>391040</v>
      </c>
      <c r="AC425" s="194">
        <v>0</v>
      </c>
      <c r="AD425" s="194"/>
      <c r="AE425" s="213">
        <f t="shared" si="44"/>
        <v>391040</v>
      </c>
      <c r="AF425" s="1273">
        <v>9</v>
      </c>
      <c r="AG425" s="213">
        <v>4.7</v>
      </c>
      <c r="AH425" s="102">
        <v>1</v>
      </c>
      <c r="AI425" s="194">
        <v>391040</v>
      </c>
      <c r="AJ425" s="194">
        <v>0</v>
      </c>
      <c r="AK425" s="194"/>
      <c r="AL425" s="213">
        <f t="shared" si="45"/>
        <v>391040</v>
      </c>
    </row>
    <row r="426" spans="1:38" s="5" customFormat="1" ht="54">
      <c r="A426" s="194">
        <v>417</v>
      </c>
      <c r="B426" s="102" t="s">
        <v>4511</v>
      </c>
      <c r="C426" s="102" t="s">
        <v>5283</v>
      </c>
      <c r="D426" s="194" t="s">
        <v>5641</v>
      </c>
      <c r="E426" s="1116" t="s">
        <v>1579</v>
      </c>
      <c r="F426" s="213" t="s">
        <v>1115</v>
      </c>
      <c r="G426" s="1273">
        <v>2</v>
      </c>
      <c r="H426" s="213">
        <v>2.83</v>
      </c>
      <c r="I426" s="102">
        <v>1</v>
      </c>
      <c r="J426" s="194">
        <v>235456</v>
      </c>
      <c r="K426" s="194">
        <v>0</v>
      </c>
      <c r="L426" s="194"/>
      <c r="M426" s="213">
        <f t="shared" si="41"/>
        <v>235456</v>
      </c>
      <c r="N426" s="213">
        <v>2.75</v>
      </c>
      <c r="O426" s="102">
        <v>1</v>
      </c>
      <c r="P426" s="194">
        <v>228800</v>
      </c>
      <c r="Q426" s="194">
        <v>0</v>
      </c>
      <c r="R426" s="194"/>
      <c r="S426" s="213">
        <f t="shared" si="42"/>
        <v>228800</v>
      </c>
      <c r="T426" s="213">
        <f t="shared" si="46"/>
        <v>0</v>
      </c>
      <c r="U426" s="213">
        <f t="shared" si="46"/>
        <v>6656</v>
      </c>
      <c r="V426" s="213">
        <f t="shared" si="46"/>
        <v>0</v>
      </c>
      <c r="W426" s="213">
        <f t="shared" si="46"/>
        <v>0</v>
      </c>
      <c r="X426" s="213">
        <f t="shared" si="43"/>
        <v>6656</v>
      </c>
      <c r="Y426" s="1273">
        <v>3</v>
      </c>
      <c r="Z426" s="213">
        <v>2.92</v>
      </c>
      <c r="AA426" s="102">
        <v>1</v>
      </c>
      <c r="AB426" s="194">
        <v>242944</v>
      </c>
      <c r="AC426" s="194">
        <v>0</v>
      </c>
      <c r="AD426" s="194"/>
      <c r="AE426" s="213">
        <f t="shared" si="44"/>
        <v>242944</v>
      </c>
      <c r="AF426" s="1273">
        <v>4</v>
      </c>
      <c r="AG426" s="213">
        <v>3.02</v>
      </c>
      <c r="AH426" s="102">
        <v>1</v>
      </c>
      <c r="AI426" s="194">
        <v>251264</v>
      </c>
      <c r="AJ426" s="194">
        <v>0</v>
      </c>
      <c r="AK426" s="194"/>
      <c r="AL426" s="213">
        <f t="shared" si="45"/>
        <v>251264</v>
      </c>
    </row>
    <row r="427" spans="1:38" s="5" customFormat="1" ht="54">
      <c r="A427" s="194">
        <v>418</v>
      </c>
      <c r="B427" s="102" t="s">
        <v>1650</v>
      </c>
      <c r="C427" s="102" t="s">
        <v>5283</v>
      </c>
      <c r="D427" s="194" t="s">
        <v>5703</v>
      </c>
      <c r="E427" s="1116" t="s">
        <v>1631</v>
      </c>
      <c r="F427" s="213" t="s">
        <v>1129</v>
      </c>
      <c r="G427" s="1273">
        <v>21</v>
      </c>
      <c r="H427" s="213">
        <v>3.11</v>
      </c>
      <c r="I427" s="102">
        <v>1</v>
      </c>
      <c r="J427" s="194">
        <v>258752</v>
      </c>
      <c r="K427" s="194">
        <v>0</v>
      </c>
      <c r="L427" s="194"/>
      <c r="M427" s="213">
        <f t="shared" si="41"/>
        <v>258752</v>
      </c>
      <c r="N427" s="213">
        <v>3.11</v>
      </c>
      <c r="O427" s="102">
        <v>1</v>
      </c>
      <c r="P427" s="194">
        <v>258752</v>
      </c>
      <c r="Q427" s="194">
        <v>0</v>
      </c>
      <c r="R427" s="194"/>
      <c r="S427" s="213">
        <f t="shared" si="42"/>
        <v>258752</v>
      </c>
      <c r="T427" s="213">
        <f t="shared" si="46"/>
        <v>0</v>
      </c>
      <c r="U427" s="213">
        <f t="shared" si="46"/>
        <v>0</v>
      </c>
      <c r="V427" s="213">
        <f t="shared" si="46"/>
        <v>0</v>
      </c>
      <c r="W427" s="213">
        <f t="shared" si="46"/>
        <v>0</v>
      </c>
      <c r="X427" s="213">
        <f t="shared" si="43"/>
        <v>0</v>
      </c>
      <c r="Y427" s="1273">
        <v>22</v>
      </c>
      <c r="Z427" s="213">
        <v>3.11</v>
      </c>
      <c r="AA427" s="102">
        <v>1</v>
      </c>
      <c r="AB427" s="194">
        <v>258752</v>
      </c>
      <c r="AC427" s="194">
        <v>0</v>
      </c>
      <c r="AD427" s="194"/>
      <c r="AE427" s="213">
        <f t="shared" si="44"/>
        <v>258752</v>
      </c>
      <c r="AF427" s="1273">
        <v>23</v>
      </c>
      <c r="AG427" s="213">
        <v>3.11</v>
      </c>
      <c r="AH427" s="102">
        <v>1</v>
      </c>
      <c r="AI427" s="194">
        <v>258752</v>
      </c>
      <c r="AJ427" s="194">
        <v>0</v>
      </c>
      <c r="AK427" s="194"/>
      <c r="AL427" s="213">
        <f t="shared" si="45"/>
        <v>258752</v>
      </c>
    </row>
    <row r="428" spans="1:38" s="5" customFormat="1" ht="54">
      <c r="A428" s="194">
        <v>419</v>
      </c>
      <c r="B428" s="102" t="s">
        <v>4512</v>
      </c>
      <c r="C428" s="102" t="s">
        <v>5283</v>
      </c>
      <c r="D428" s="194" t="s">
        <v>5667</v>
      </c>
      <c r="E428" s="1116" t="s">
        <v>1631</v>
      </c>
      <c r="F428" s="213" t="s">
        <v>1129</v>
      </c>
      <c r="G428" s="1273">
        <v>7</v>
      </c>
      <c r="H428" s="213">
        <v>2.66</v>
      </c>
      <c r="I428" s="102">
        <v>1</v>
      </c>
      <c r="J428" s="194">
        <v>221312</v>
      </c>
      <c r="K428" s="194">
        <v>0</v>
      </c>
      <c r="L428" s="194"/>
      <c r="M428" s="213">
        <f t="shared" si="41"/>
        <v>221312</v>
      </c>
      <c r="N428" s="213">
        <v>2.66</v>
      </c>
      <c r="O428" s="102">
        <v>1</v>
      </c>
      <c r="P428" s="194">
        <v>221312</v>
      </c>
      <c r="Q428" s="194">
        <v>0</v>
      </c>
      <c r="R428" s="194"/>
      <c r="S428" s="213">
        <f t="shared" si="42"/>
        <v>221312</v>
      </c>
      <c r="T428" s="213">
        <f t="shared" si="46"/>
        <v>0</v>
      </c>
      <c r="U428" s="213">
        <f t="shared" si="46"/>
        <v>0</v>
      </c>
      <c r="V428" s="213">
        <f t="shared" si="46"/>
        <v>0</v>
      </c>
      <c r="W428" s="213">
        <f t="shared" si="46"/>
        <v>0</v>
      </c>
      <c r="X428" s="213">
        <f t="shared" si="43"/>
        <v>0</v>
      </c>
      <c r="Y428" s="1273">
        <v>8</v>
      </c>
      <c r="Z428" s="213">
        <v>2.75</v>
      </c>
      <c r="AA428" s="102">
        <v>1</v>
      </c>
      <c r="AB428" s="194">
        <v>228800</v>
      </c>
      <c r="AC428" s="194">
        <v>0</v>
      </c>
      <c r="AD428" s="194"/>
      <c r="AE428" s="213">
        <f t="shared" si="44"/>
        <v>228800</v>
      </c>
      <c r="AF428" s="1273">
        <v>9</v>
      </c>
      <c r="AG428" s="213">
        <v>2.75</v>
      </c>
      <c r="AH428" s="102">
        <v>1</v>
      </c>
      <c r="AI428" s="194">
        <v>228800</v>
      </c>
      <c r="AJ428" s="194">
        <v>0</v>
      </c>
      <c r="AK428" s="194"/>
      <c r="AL428" s="213">
        <f t="shared" si="45"/>
        <v>228800</v>
      </c>
    </row>
    <row r="429" spans="1:38" s="5" customFormat="1">
      <c r="A429" s="194">
        <v>420</v>
      </c>
      <c r="B429" s="102" t="s">
        <v>4513</v>
      </c>
      <c r="C429" s="102" t="s">
        <v>5283</v>
      </c>
      <c r="D429" s="194" t="s">
        <v>5641</v>
      </c>
      <c r="E429" s="1116" t="s">
        <v>1572</v>
      </c>
      <c r="F429" s="213" t="s">
        <v>6962</v>
      </c>
      <c r="G429" s="1273">
        <v>7</v>
      </c>
      <c r="H429" s="213">
        <v>2.2799999999999998</v>
      </c>
      <c r="I429" s="102">
        <v>1</v>
      </c>
      <c r="J429" s="194">
        <v>189695.99999999997</v>
      </c>
      <c r="K429" s="194">
        <v>0</v>
      </c>
      <c r="L429" s="194"/>
      <c r="M429" s="213">
        <f t="shared" si="41"/>
        <v>189695.99999999997</v>
      </c>
      <c r="N429" s="213">
        <v>2.2799999999999998</v>
      </c>
      <c r="O429" s="102">
        <v>1</v>
      </c>
      <c r="P429" s="194">
        <v>189695.99999999997</v>
      </c>
      <c r="Q429" s="194">
        <v>0</v>
      </c>
      <c r="R429" s="194"/>
      <c r="S429" s="213">
        <f t="shared" si="42"/>
        <v>189695.99999999997</v>
      </c>
      <c r="T429" s="213">
        <f t="shared" si="46"/>
        <v>0</v>
      </c>
      <c r="U429" s="213">
        <f t="shared" si="46"/>
        <v>0</v>
      </c>
      <c r="V429" s="213">
        <f t="shared" si="46"/>
        <v>0</v>
      </c>
      <c r="W429" s="213">
        <f t="shared" si="46"/>
        <v>0</v>
      </c>
      <c r="X429" s="213">
        <f t="shared" si="43"/>
        <v>0</v>
      </c>
      <c r="Y429" s="1273">
        <v>8</v>
      </c>
      <c r="Z429" s="213">
        <v>2.35</v>
      </c>
      <c r="AA429" s="102">
        <v>1</v>
      </c>
      <c r="AB429" s="194">
        <v>195520</v>
      </c>
      <c r="AC429" s="194">
        <v>0</v>
      </c>
      <c r="AD429" s="194"/>
      <c r="AE429" s="213">
        <f t="shared" si="44"/>
        <v>195520</v>
      </c>
      <c r="AF429" s="1273">
        <v>9</v>
      </c>
      <c r="AG429" s="213">
        <v>2.35</v>
      </c>
      <c r="AH429" s="102">
        <v>1</v>
      </c>
      <c r="AI429" s="194">
        <v>195520</v>
      </c>
      <c r="AJ429" s="194">
        <v>0</v>
      </c>
      <c r="AK429" s="194"/>
      <c r="AL429" s="213">
        <f t="shared" si="45"/>
        <v>195520</v>
      </c>
    </row>
    <row r="430" spans="1:38" s="5" customFormat="1">
      <c r="A430" s="194">
        <v>421</v>
      </c>
      <c r="B430" s="102" t="s">
        <v>4514</v>
      </c>
      <c r="C430" s="102" t="s">
        <v>5283</v>
      </c>
      <c r="D430" s="194" t="s">
        <v>5655</v>
      </c>
      <c r="E430" s="1116" t="s">
        <v>1572</v>
      </c>
      <c r="F430" s="213" t="s">
        <v>6962</v>
      </c>
      <c r="G430" s="1273">
        <v>7</v>
      </c>
      <c r="H430" s="213">
        <v>2.2799999999999998</v>
      </c>
      <c r="I430" s="102">
        <v>1</v>
      </c>
      <c r="J430" s="194">
        <v>189695.99999999997</v>
      </c>
      <c r="K430" s="194">
        <v>0</v>
      </c>
      <c r="L430" s="194"/>
      <c r="M430" s="213">
        <f t="shared" si="41"/>
        <v>189695.99999999997</v>
      </c>
      <c r="N430" s="213">
        <v>2.2799999999999998</v>
      </c>
      <c r="O430" s="102">
        <v>1</v>
      </c>
      <c r="P430" s="194">
        <v>189695.99999999997</v>
      </c>
      <c r="Q430" s="194">
        <v>0</v>
      </c>
      <c r="R430" s="194"/>
      <c r="S430" s="213">
        <f t="shared" si="42"/>
        <v>189695.99999999997</v>
      </c>
      <c r="T430" s="213">
        <f t="shared" si="46"/>
        <v>0</v>
      </c>
      <c r="U430" s="213">
        <f t="shared" si="46"/>
        <v>0</v>
      </c>
      <c r="V430" s="213">
        <f t="shared" si="46"/>
        <v>0</v>
      </c>
      <c r="W430" s="213">
        <f t="shared" si="46"/>
        <v>0</v>
      </c>
      <c r="X430" s="213">
        <f t="shared" si="43"/>
        <v>0</v>
      </c>
      <c r="Y430" s="1273">
        <v>8</v>
      </c>
      <c r="Z430" s="213">
        <v>2.35</v>
      </c>
      <c r="AA430" s="102">
        <v>1</v>
      </c>
      <c r="AB430" s="194">
        <v>195520</v>
      </c>
      <c r="AC430" s="194">
        <v>0</v>
      </c>
      <c r="AD430" s="194"/>
      <c r="AE430" s="213">
        <f t="shared" si="44"/>
        <v>195520</v>
      </c>
      <c r="AF430" s="1273">
        <v>9</v>
      </c>
      <c r="AG430" s="213">
        <v>2.35</v>
      </c>
      <c r="AH430" s="102">
        <v>1</v>
      </c>
      <c r="AI430" s="194">
        <v>195520</v>
      </c>
      <c r="AJ430" s="194">
        <v>0</v>
      </c>
      <c r="AK430" s="194"/>
      <c r="AL430" s="213">
        <f t="shared" si="45"/>
        <v>195520</v>
      </c>
    </row>
    <row r="431" spans="1:38" s="5" customFormat="1">
      <c r="A431" s="194">
        <v>422</v>
      </c>
      <c r="B431" s="102" t="s">
        <v>1593</v>
      </c>
      <c r="C431" s="102" t="s">
        <v>5283</v>
      </c>
      <c r="D431" s="194" t="s">
        <v>5629</v>
      </c>
      <c r="E431" s="1116" t="s">
        <v>1572</v>
      </c>
      <c r="F431" s="213" t="s">
        <v>6962</v>
      </c>
      <c r="G431" s="1273">
        <v>6</v>
      </c>
      <c r="H431" s="213">
        <v>2.2799999999999998</v>
      </c>
      <c r="I431" s="102">
        <v>1</v>
      </c>
      <c r="J431" s="194">
        <v>189695.99999999997</v>
      </c>
      <c r="K431" s="194">
        <v>0</v>
      </c>
      <c r="L431" s="194"/>
      <c r="M431" s="213">
        <f t="shared" si="41"/>
        <v>189695.99999999997</v>
      </c>
      <c r="N431" s="213">
        <v>2.21</v>
      </c>
      <c r="O431" s="102">
        <v>1</v>
      </c>
      <c r="P431" s="194">
        <v>183872</v>
      </c>
      <c r="Q431" s="194">
        <v>0</v>
      </c>
      <c r="R431" s="194"/>
      <c r="S431" s="213">
        <f t="shared" si="42"/>
        <v>183872</v>
      </c>
      <c r="T431" s="213">
        <f t="shared" si="46"/>
        <v>0</v>
      </c>
      <c r="U431" s="213">
        <f t="shared" si="46"/>
        <v>5823.9999999999709</v>
      </c>
      <c r="V431" s="213">
        <f t="shared" si="46"/>
        <v>0</v>
      </c>
      <c r="W431" s="213">
        <f t="shared" si="46"/>
        <v>0</v>
      </c>
      <c r="X431" s="213">
        <f t="shared" si="43"/>
        <v>5823.9999999999709</v>
      </c>
      <c r="Y431" s="1273">
        <v>7</v>
      </c>
      <c r="Z431" s="213">
        <v>2.2799999999999998</v>
      </c>
      <c r="AA431" s="102">
        <v>1</v>
      </c>
      <c r="AB431" s="194">
        <v>189695.99999999997</v>
      </c>
      <c r="AC431" s="194">
        <v>0</v>
      </c>
      <c r="AD431" s="194"/>
      <c r="AE431" s="213">
        <f t="shared" si="44"/>
        <v>189695.99999999997</v>
      </c>
      <c r="AF431" s="1273">
        <v>8</v>
      </c>
      <c r="AG431" s="213">
        <v>2.35</v>
      </c>
      <c r="AH431" s="102">
        <v>1</v>
      </c>
      <c r="AI431" s="194">
        <v>195520</v>
      </c>
      <c r="AJ431" s="194">
        <v>0</v>
      </c>
      <c r="AK431" s="194"/>
      <c r="AL431" s="213">
        <f t="shared" si="45"/>
        <v>195520</v>
      </c>
    </row>
    <row r="432" spans="1:38" s="5" customFormat="1">
      <c r="A432" s="194">
        <v>423</v>
      </c>
      <c r="B432" s="102" t="s">
        <v>1651</v>
      </c>
      <c r="C432" s="102" t="s">
        <v>5283</v>
      </c>
      <c r="D432" s="194" t="s">
        <v>5642</v>
      </c>
      <c r="E432" s="1116" t="s">
        <v>1572</v>
      </c>
      <c r="F432" s="213" t="s">
        <v>6962</v>
      </c>
      <c r="G432" s="1273">
        <v>7</v>
      </c>
      <c r="H432" s="213">
        <v>2.2799999999999998</v>
      </c>
      <c r="I432" s="102">
        <v>1</v>
      </c>
      <c r="J432" s="194">
        <v>189695.99999999997</v>
      </c>
      <c r="K432" s="194">
        <v>0</v>
      </c>
      <c r="L432" s="194"/>
      <c r="M432" s="213">
        <f t="shared" si="41"/>
        <v>189695.99999999997</v>
      </c>
      <c r="N432" s="213">
        <v>2.2799999999999998</v>
      </c>
      <c r="O432" s="102">
        <v>1</v>
      </c>
      <c r="P432" s="194">
        <v>189695.99999999997</v>
      </c>
      <c r="Q432" s="194">
        <v>0</v>
      </c>
      <c r="R432" s="194"/>
      <c r="S432" s="213">
        <f t="shared" si="42"/>
        <v>189695.99999999997</v>
      </c>
      <c r="T432" s="213">
        <f t="shared" si="46"/>
        <v>0</v>
      </c>
      <c r="U432" s="213">
        <f t="shared" si="46"/>
        <v>0</v>
      </c>
      <c r="V432" s="213">
        <f t="shared" si="46"/>
        <v>0</v>
      </c>
      <c r="W432" s="213">
        <f t="shared" si="46"/>
        <v>0</v>
      </c>
      <c r="X432" s="213">
        <f t="shared" si="43"/>
        <v>0</v>
      </c>
      <c r="Y432" s="1273">
        <v>8</v>
      </c>
      <c r="Z432" s="213">
        <v>2.35</v>
      </c>
      <c r="AA432" s="102">
        <v>1</v>
      </c>
      <c r="AB432" s="194">
        <v>195520</v>
      </c>
      <c r="AC432" s="194">
        <v>0</v>
      </c>
      <c r="AD432" s="194"/>
      <c r="AE432" s="213">
        <f t="shared" si="44"/>
        <v>195520</v>
      </c>
      <c r="AF432" s="1273">
        <v>9</v>
      </c>
      <c r="AG432" s="213">
        <v>2.35</v>
      </c>
      <c r="AH432" s="102">
        <v>1</v>
      </c>
      <c r="AI432" s="194">
        <v>195520</v>
      </c>
      <c r="AJ432" s="194">
        <v>0</v>
      </c>
      <c r="AK432" s="194"/>
      <c r="AL432" s="213">
        <f t="shared" si="45"/>
        <v>195520</v>
      </c>
    </row>
    <row r="433" spans="1:38" s="5" customFormat="1">
      <c r="A433" s="194">
        <v>424</v>
      </c>
      <c r="B433" s="102" t="s">
        <v>4515</v>
      </c>
      <c r="C433" s="102" t="s">
        <v>5283</v>
      </c>
      <c r="D433" s="194" t="s">
        <v>5645</v>
      </c>
      <c r="E433" s="1116" t="s">
        <v>1572</v>
      </c>
      <c r="F433" s="213" t="s">
        <v>6962</v>
      </c>
      <c r="G433" s="1273">
        <v>9</v>
      </c>
      <c r="H433" s="213">
        <v>2.35</v>
      </c>
      <c r="I433" s="102">
        <v>1</v>
      </c>
      <c r="J433" s="194">
        <v>195520</v>
      </c>
      <c r="K433" s="194">
        <v>0</v>
      </c>
      <c r="L433" s="194"/>
      <c r="M433" s="213">
        <f t="shared" si="41"/>
        <v>195520</v>
      </c>
      <c r="N433" s="213">
        <v>2.35</v>
      </c>
      <c r="O433" s="102">
        <v>1</v>
      </c>
      <c r="P433" s="194">
        <v>195520</v>
      </c>
      <c r="Q433" s="194">
        <v>0</v>
      </c>
      <c r="R433" s="194"/>
      <c r="S433" s="213">
        <f t="shared" si="42"/>
        <v>195520</v>
      </c>
      <c r="T433" s="213">
        <f t="shared" si="46"/>
        <v>0</v>
      </c>
      <c r="U433" s="213">
        <f t="shared" si="46"/>
        <v>0</v>
      </c>
      <c r="V433" s="213">
        <f t="shared" si="46"/>
        <v>0</v>
      </c>
      <c r="W433" s="213">
        <f t="shared" si="46"/>
        <v>0</v>
      </c>
      <c r="X433" s="213">
        <f t="shared" si="43"/>
        <v>0</v>
      </c>
      <c r="Y433" s="1273">
        <v>10</v>
      </c>
      <c r="Z433" s="213">
        <v>2.42</v>
      </c>
      <c r="AA433" s="102">
        <v>1</v>
      </c>
      <c r="AB433" s="194">
        <v>201344</v>
      </c>
      <c r="AC433" s="194">
        <v>0</v>
      </c>
      <c r="AD433" s="194"/>
      <c r="AE433" s="213">
        <f t="shared" si="44"/>
        <v>201344</v>
      </c>
      <c r="AF433" s="1273">
        <v>11</v>
      </c>
      <c r="AG433" s="213">
        <v>2.42</v>
      </c>
      <c r="AH433" s="102">
        <v>1</v>
      </c>
      <c r="AI433" s="194">
        <v>201344</v>
      </c>
      <c r="AJ433" s="194">
        <v>0</v>
      </c>
      <c r="AK433" s="194"/>
      <c r="AL433" s="213">
        <f t="shared" si="45"/>
        <v>201344</v>
      </c>
    </row>
    <row r="434" spans="1:38" s="5" customFormat="1">
      <c r="A434" s="194">
        <v>425</v>
      </c>
      <c r="B434" s="102" t="s">
        <v>759</v>
      </c>
      <c r="C434" s="102"/>
      <c r="D434" s="194"/>
      <c r="E434" s="1116" t="s">
        <v>1572</v>
      </c>
      <c r="F434" s="213" t="s">
        <v>6962</v>
      </c>
      <c r="G434" s="1273">
        <v>7</v>
      </c>
      <c r="H434" s="213">
        <v>2.2799999999999998</v>
      </c>
      <c r="I434" s="102">
        <v>1</v>
      </c>
      <c r="J434" s="194">
        <v>189695.99999999997</v>
      </c>
      <c r="K434" s="194">
        <v>0</v>
      </c>
      <c r="L434" s="194"/>
      <c r="M434" s="213">
        <f t="shared" si="41"/>
        <v>189695.99999999997</v>
      </c>
      <c r="N434" s="213">
        <v>2.2799999999999998</v>
      </c>
      <c r="O434" s="102">
        <v>1</v>
      </c>
      <c r="P434" s="194">
        <v>189695.99999999997</v>
      </c>
      <c r="Q434" s="194">
        <v>0</v>
      </c>
      <c r="R434" s="194"/>
      <c r="S434" s="213">
        <f t="shared" si="42"/>
        <v>189695.99999999997</v>
      </c>
      <c r="T434" s="213">
        <f t="shared" si="46"/>
        <v>0</v>
      </c>
      <c r="U434" s="213">
        <f t="shared" si="46"/>
        <v>0</v>
      </c>
      <c r="V434" s="213">
        <f t="shared" si="46"/>
        <v>0</v>
      </c>
      <c r="W434" s="213">
        <f t="shared" si="46"/>
        <v>0</v>
      </c>
      <c r="X434" s="213">
        <f t="shared" si="43"/>
        <v>0</v>
      </c>
      <c r="Y434" s="1273">
        <v>8</v>
      </c>
      <c r="Z434" s="213">
        <v>2.35</v>
      </c>
      <c r="AA434" s="102">
        <v>1</v>
      </c>
      <c r="AB434" s="194">
        <v>195520</v>
      </c>
      <c r="AC434" s="194">
        <v>0</v>
      </c>
      <c r="AD434" s="194"/>
      <c r="AE434" s="213">
        <f t="shared" si="44"/>
        <v>195520</v>
      </c>
      <c r="AF434" s="1273">
        <v>9</v>
      </c>
      <c r="AG434" s="213">
        <v>2.35</v>
      </c>
      <c r="AH434" s="102">
        <v>1</v>
      </c>
      <c r="AI434" s="194">
        <v>195520</v>
      </c>
      <c r="AJ434" s="194">
        <v>0</v>
      </c>
      <c r="AK434" s="194"/>
      <c r="AL434" s="213">
        <f t="shared" si="45"/>
        <v>195520</v>
      </c>
    </row>
    <row r="435" spans="1:38" s="5" customFormat="1">
      <c r="A435" s="194">
        <v>426</v>
      </c>
      <c r="B435" s="102" t="s">
        <v>759</v>
      </c>
      <c r="C435" s="102"/>
      <c r="D435" s="194"/>
      <c r="E435" s="1116" t="s">
        <v>1572</v>
      </c>
      <c r="F435" s="213" t="s">
        <v>6962</v>
      </c>
      <c r="G435" s="1273">
        <v>7</v>
      </c>
      <c r="H435" s="213">
        <v>2.2799999999999998</v>
      </c>
      <c r="I435" s="102">
        <v>1</v>
      </c>
      <c r="J435" s="194">
        <v>189695.99999999997</v>
      </c>
      <c r="K435" s="194">
        <v>0</v>
      </c>
      <c r="L435" s="194"/>
      <c r="M435" s="213">
        <f t="shared" si="41"/>
        <v>189695.99999999997</v>
      </c>
      <c r="N435" s="213">
        <v>2.2799999999999998</v>
      </c>
      <c r="O435" s="102">
        <v>1</v>
      </c>
      <c r="P435" s="194">
        <v>189695.99999999997</v>
      </c>
      <c r="Q435" s="194">
        <v>0</v>
      </c>
      <c r="R435" s="194"/>
      <c r="S435" s="213">
        <f t="shared" si="42"/>
        <v>189695.99999999997</v>
      </c>
      <c r="T435" s="213">
        <f t="shared" si="46"/>
        <v>0</v>
      </c>
      <c r="U435" s="213">
        <f t="shared" si="46"/>
        <v>0</v>
      </c>
      <c r="V435" s="213">
        <f t="shared" si="46"/>
        <v>0</v>
      </c>
      <c r="W435" s="213">
        <f t="shared" si="46"/>
        <v>0</v>
      </c>
      <c r="X435" s="213">
        <f t="shared" si="43"/>
        <v>0</v>
      </c>
      <c r="Y435" s="1273">
        <v>8</v>
      </c>
      <c r="Z435" s="213">
        <v>2.35</v>
      </c>
      <c r="AA435" s="102">
        <v>1</v>
      </c>
      <c r="AB435" s="194">
        <v>195520</v>
      </c>
      <c r="AC435" s="194">
        <v>0</v>
      </c>
      <c r="AD435" s="194"/>
      <c r="AE435" s="213">
        <f t="shared" si="44"/>
        <v>195520</v>
      </c>
      <c r="AF435" s="1273">
        <v>9</v>
      </c>
      <c r="AG435" s="213">
        <v>2.35</v>
      </c>
      <c r="AH435" s="102">
        <v>1</v>
      </c>
      <c r="AI435" s="194">
        <v>195520</v>
      </c>
      <c r="AJ435" s="194">
        <v>0</v>
      </c>
      <c r="AK435" s="194"/>
      <c r="AL435" s="213">
        <f t="shared" si="45"/>
        <v>195520</v>
      </c>
    </row>
    <row r="436" spans="1:38" s="5" customFormat="1">
      <c r="A436" s="194">
        <v>427</v>
      </c>
      <c r="B436" s="102" t="s">
        <v>759</v>
      </c>
      <c r="C436" s="102"/>
      <c r="D436" s="194"/>
      <c r="E436" s="1116" t="s">
        <v>1572</v>
      </c>
      <c r="F436" s="213" t="s">
        <v>6962</v>
      </c>
      <c r="G436" s="1273">
        <v>7</v>
      </c>
      <c r="H436" s="213">
        <v>2.2799999999999998</v>
      </c>
      <c r="I436" s="102">
        <v>1</v>
      </c>
      <c r="J436" s="194">
        <v>189695.99999999997</v>
      </c>
      <c r="K436" s="194">
        <v>0</v>
      </c>
      <c r="L436" s="194"/>
      <c r="M436" s="213">
        <f t="shared" si="41"/>
        <v>189695.99999999997</v>
      </c>
      <c r="N436" s="213">
        <v>2.2799999999999998</v>
      </c>
      <c r="O436" s="102">
        <v>1</v>
      </c>
      <c r="P436" s="194">
        <v>189695.99999999997</v>
      </c>
      <c r="Q436" s="194">
        <v>0</v>
      </c>
      <c r="R436" s="194"/>
      <c r="S436" s="213">
        <f t="shared" si="42"/>
        <v>189695.99999999997</v>
      </c>
      <c r="T436" s="213">
        <f t="shared" si="46"/>
        <v>0</v>
      </c>
      <c r="U436" s="213">
        <f t="shared" si="46"/>
        <v>0</v>
      </c>
      <c r="V436" s="213">
        <f t="shared" si="46"/>
        <v>0</v>
      </c>
      <c r="W436" s="213">
        <f t="shared" si="46"/>
        <v>0</v>
      </c>
      <c r="X436" s="213">
        <f t="shared" si="43"/>
        <v>0</v>
      </c>
      <c r="Y436" s="1273">
        <v>8</v>
      </c>
      <c r="Z436" s="213">
        <v>2.35</v>
      </c>
      <c r="AA436" s="102">
        <v>1</v>
      </c>
      <c r="AB436" s="194">
        <v>195520</v>
      </c>
      <c r="AC436" s="194">
        <v>0</v>
      </c>
      <c r="AD436" s="194"/>
      <c r="AE436" s="213">
        <f t="shared" si="44"/>
        <v>195520</v>
      </c>
      <c r="AF436" s="1273">
        <v>9</v>
      </c>
      <c r="AG436" s="213">
        <v>2.35</v>
      </c>
      <c r="AH436" s="102">
        <v>1</v>
      </c>
      <c r="AI436" s="194">
        <v>195520</v>
      </c>
      <c r="AJ436" s="194">
        <v>0</v>
      </c>
      <c r="AK436" s="194"/>
      <c r="AL436" s="213">
        <f t="shared" si="45"/>
        <v>195520</v>
      </c>
    </row>
    <row r="437" spans="1:38" s="5" customFormat="1">
      <c r="A437" s="194">
        <v>428</v>
      </c>
      <c r="B437" s="102" t="s">
        <v>4517</v>
      </c>
      <c r="C437" s="102" t="s">
        <v>5283</v>
      </c>
      <c r="D437" s="194" t="s">
        <v>5623</v>
      </c>
      <c r="E437" s="1116" t="s">
        <v>527</v>
      </c>
      <c r="F437" s="213" t="s">
        <v>990</v>
      </c>
      <c r="G437" s="1273">
        <v>17</v>
      </c>
      <c r="H437" s="213">
        <v>2.21</v>
      </c>
      <c r="I437" s="102">
        <v>1</v>
      </c>
      <c r="J437" s="194">
        <v>183872</v>
      </c>
      <c r="K437" s="194">
        <v>0</v>
      </c>
      <c r="L437" s="194"/>
      <c r="M437" s="213">
        <f t="shared" si="41"/>
        <v>183872</v>
      </c>
      <c r="N437" s="213">
        <v>2.21</v>
      </c>
      <c r="O437" s="102">
        <v>1</v>
      </c>
      <c r="P437" s="194">
        <v>183872</v>
      </c>
      <c r="Q437" s="194">
        <v>0</v>
      </c>
      <c r="R437" s="194"/>
      <c r="S437" s="213">
        <f t="shared" si="42"/>
        <v>183872</v>
      </c>
      <c r="T437" s="213">
        <f t="shared" si="46"/>
        <v>0</v>
      </c>
      <c r="U437" s="213">
        <f t="shared" si="46"/>
        <v>0</v>
      </c>
      <c r="V437" s="213">
        <f t="shared" si="46"/>
        <v>0</v>
      </c>
      <c r="W437" s="213">
        <f t="shared" si="46"/>
        <v>0</v>
      </c>
      <c r="X437" s="213">
        <f t="shared" si="43"/>
        <v>0</v>
      </c>
      <c r="Y437" s="1273">
        <v>18</v>
      </c>
      <c r="Z437" s="213">
        <v>2.21</v>
      </c>
      <c r="AA437" s="102">
        <v>1</v>
      </c>
      <c r="AB437" s="194">
        <v>183872</v>
      </c>
      <c r="AC437" s="194">
        <v>0</v>
      </c>
      <c r="AD437" s="194"/>
      <c r="AE437" s="213">
        <f t="shared" si="44"/>
        <v>183872</v>
      </c>
      <c r="AF437" s="1273">
        <v>19</v>
      </c>
      <c r="AG437" s="213">
        <v>2.2799999999999998</v>
      </c>
      <c r="AH437" s="102">
        <v>1</v>
      </c>
      <c r="AI437" s="194">
        <v>189695.99999999997</v>
      </c>
      <c r="AJ437" s="194">
        <v>0</v>
      </c>
      <c r="AK437" s="194"/>
      <c r="AL437" s="213">
        <f t="shared" si="45"/>
        <v>189695.99999999997</v>
      </c>
    </row>
    <row r="438" spans="1:38" s="5" customFormat="1">
      <c r="A438" s="194">
        <v>429</v>
      </c>
      <c r="B438" s="102" t="s">
        <v>1653</v>
      </c>
      <c r="C438" s="102" t="s">
        <v>5283</v>
      </c>
      <c r="D438" s="194" t="s">
        <v>5624</v>
      </c>
      <c r="E438" s="1116" t="s">
        <v>527</v>
      </c>
      <c r="F438" s="213" t="s">
        <v>990</v>
      </c>
      <c r="G438" s="1273">
        <v>6</v>
      </c>
      <c r="H438" s="213">
        <v>1.96</v>
      </c>
      <c r="I438" s="102">
        <v>1</v>
      </c>
      <c r="J438" s="194">
        <v>163072</v>
      </c>
      <c r="K438" s="194">
        <v>0</v>
      </c>
      <c r="L438" s="194"/>
      <c r="M438" s="213">
        <f t="shared" si="41"/>
        <v>163072</v>
      </c>
      <c r="N438" s="213">
        <v>1.9</v>
      </c>
      <c r="O438" s="102">
        <v>1</v>
      </c>
      <c r="P438" s="194">
        <v>158080</v>
      </c>
      <c r="Q438" s="194">
        <v>0</v>
      </c>
      <c r="R438" s="194"/>
      <c r="S438" s="213">
        <f t="shared" si="42"/>
        <v>158080</v>
      </c>
      <c r="T438" s="213">
        <f t="shared" si="46"/>
        <v>0</v>
      </c>
      <c r="U438" s="213">
        <f t="shared" si="46"/>
        <v>4992</v>
      </c>
      <c r="V438" s="213">
        <f t="shared" si="46"/>
        <v>0</v>
      </c>
      <c r="W438" s="213">
        <f t="shared" si="46"/>
        <v>0</v>
      </c>
      <c r="X438" s="213">
        <f t="shared" si="43"/>
        <v>4992</v>
      </c>
      <c r="Y438" s="1273">
        <v>7</v>
      </c>
      <c r="Z438" s="213">
        <v>1.96</v>
      </c>
      <c r="AA438" s="102">
        <v>1</v>
      </c>
      <c r="AB438" s="194">
        <v>163072</v>
      </c>
      <c r="AC438" s="194">
        <v>0</v>
      </c>
      <c r="AD438" s="194"/>
      <c r="AE438" s="213">
        <f t="shared" si="44"/>
        <v>163072</v>
      </c>
      <c r="AF438" s="1273">
        <v>8</v>
      </c>
      <c r="AG438" s="213">
        <v>2.02</v>
      </c>
      <c r="AH438" s="102">
        <v>1</v>
      </c>
      <c r="AI438" s="194">
        <v>168064</v>
      </c>
      <c r="AJ438" s="194">
        <v>0</v>
      </c>
      <c r="AK438" s="194"/>
      <c r="AL438" s="213">
        <f t="shared" si="45"/>
        <v>168064</v>
      </c>
    </row>
    <row r="439" spans="1:38" s="5" customFormat="1">
      <c r="A439" s="194">
        <v>430</v>
      </c>
      <c r="B439" s="102" t="s">
        <v>1652</v>
      </c>
      <c r="C439" s="102" t="s">
        <v>5283</v>
      </c>
      <c r="D439" s="194" t="s">
        <v>5630</v>
      </c>
      <c r="E439" s="1116" t="s">
        <v>527</v>
      </c>
      <c r="F439" s="213" t="s">
        <v>990</v>
      </c>
      <c r="G439" s="1273">
        <v>7</v>
      </c>
      <c r="H439" s="213">
        <v>1.96</v>
      </c>
      <c r="I439" s="102">
        <v>1</v>
      </c>
      <c r="J439" s="194">
        <v>163072</v>
      </c>
      <c r="K439" s="194">
        <v>0</v>
      </c>
      <c r="L439" s="194"/>
      <c r="M439" s="213">
        <f t="shared" si="41"/>
        <v>163072</v>
      </c>
      <c r="N439" s="213">
        <v>1.96</v>
      </c>
      <c r="O439" s="102">
        <v>1</v>
      </c>
      <c r="P439" s="194">
        <v>163072</v>
      </c>
      <c r="Q439" s="194">
        <v>0</v>
      </c>
      <c r="R439" s="194"/>
      <c r="S439" s="213">
        <f t="shared" si="42"/>
        <v>163072</v>
      </c>
      <c r="T439" s="213">
        <f t="shared" si="46"/>
        <v>0</v>
      </c>
      <c r="U439" s="213">
        <f t="shared" si="46"/>
        <v>0</v>
      </c>
      <c r="V439" s="213">
        <f t="shared" si="46"/>
        <v>0</v>
      </c>
      <c r="W439" s="213">
        <f t="shared" si="46"/>
        <v>0</v>
      </c>
      <c r="X439" s="213">
        <f t="shared" si="43"/>
        <v>0</v>
      </c>
      <c r="Y439" s="1273">
        <v>8</v>
      </c>
      <c r="Z439" s="213">
        <v>2.02</v>
      </c>
      <c r="AA439" s="102">
        <v>1</v>
      </c>
      <c r="AB439" s="194">
        <v>168064</v>
      </c>
      <c r="AC439" s="194">
        <v>0</v>
      </c>
      <c r="AD439" s="194"/>
      <c r="AE439" s="213">
        <f t="shared" si="44"/>
        <v>168064</v>
      </c>
      <c r="AF439" s="1273">
        <v>9</v>
      </c>
      <c r="AG439" s="213">
        <v>2.02</v>
      </c>
      <c r="AH439" s="102">
        <v>1</v>
      </c>
      <c r="AI439" s="194">
        <v>168064</v>
      </c>
      <c r="AJ439" s="194">
        <v>0</v>
      </c>
      <c r="AK439" s="194"/>
      <c r="AL439" s="213">
        <f t="shared" si="45"/>
        <v>168064</v>
      </c>
    </row>
    <row r="440" spans="1:38" s="5" customFormat="1">
      <c r="A440" s="194">
        <v>431</v>
      </c>
      <c r="B440" s="102" t="s">
        <v>4534</v>
      </c>
      <c r="C440" s="102" t="s">
        <v>5283</v>
      </c>
      <c r="D440" s="194" t="s">
        <v>5639</v>
      </c>
      <c r="E440" s="1116" t="s">
        <v>527</v>
      </c>
      <c r="F440" s="213" t="s">
        <v>990</v>
      </c>
      <c r="G440" s="1273">
        <v>9</v>
      </c>
      <c r="H440" s="213">
        <v>2.02</v>
      </c>
      <c r="I440" s="102">
        <v>1</v>
      </c>
      <c r="J440" s="194">
        <v>168064</v>
      </c>
      <c r="K440" s="194">
        <v>0</v>
      </c>
      <c r="L440" s="194"/>
      <c r="M440" s="213">
        <f t="shared" si="41"/>
        <v>168064</v>
      </c>
      <c r="N440" s="213">
        <v>2.02</v>
      </c>
      <c r="O440" s="102">
        <v>1</v>
      </c>
      <c r="P440" s="194">
        <v>168064</v>
      </c>
      <c r="Q440" s="194">
        <v>0</v>
      </c>
      <c r="R440" s="194"/>
      <c r="S440" s="213">
        <f t="shared" si="42"/>
        <v>168064</v>
      </c>
      <c r="T440" s="213">
        <f t="shared" si="46"/>
        <v>0</v>
      </c>
      <c r="U440" s="213">
        <f t="shared" si="46"/>
        <v>0</v>
      </c>
      <c r="V440" s="213">
        <f t="shared" si="46"/>
        <v>0</v>
      </c>
      <c r="W440" s="213">
        <f t="shared" si="46"/>
        <v>0</v>
      </c>
      <c r="X440" s="213">
        <f t="shared" si="43"/>
        <v>0</v>
      </c>
      <c r="Y440" s="1273">
        <v>10</v>
      </c>
      <c r="Z440" s="213">
        <v>2.08</v>
      </c>
      <c r="AA440" s="102">
        <v>1</v>
      </c>
      <c r="AB440" s="194">
        <v>173056</v>
      </c>
      <c r="AC440" s="194">
        <v>0</v>
      </c>
      <c r="AD440" s="194"/>
      <c r="AE440" s="213">
        <f t="shared" si="44"/>
        <v>173056</v>
      </c>
      <c r="AF440" s="1273">
        <v>11</v>
      </c>
      <c r="AG440" s="213">
        <v>2.08</v>
      </c>
      <c r="AH440" s="102">
        <v>1</v>
      </c>
      <c r="AI440" s="194">
        <v>173056</v>
      </c>
      <c r="AJ440" s="194">
        <v>0</v>
      </c>
      <c r="AK440" s="194"/>
      <c r="AL440" s="213">
        <f t="shared" si="45"/>
        <v>173056</v>
      </c>
    </row>
    <row r="441" spans="1:38" s="5" customFormat="1">
      <c r="A441" s="194">
        <v>432</v>
      </c>
      <c r="B441" s="102" t="s">
        <v>4540</v>
      </c>
      <c r="C441" s="102" t="s">
        <v>5283</v>
      </c>
      <c r="D441" s="194" t="s">
        <v>5640</v>
      </c>
      <c r="E441" s="1116" t="s">
        <v>527</v>
      </c>
      <c r="F441" s="213" t="s">
        <v>990</v>
      </c>
      <c r="G441" s="1273">
        <v>7</v>
      </c>
      <c r="H441" s="213">
        <v>1.96</v>
      </c>
      <c r="I441" s="102">
        <v>1</v>
      </c>
      <c r="J441" s="194">
        <v>163072</v>
      </c>
      <c r="K441" s="194">
        <v>0</v>
      </c>
      <c r="L441" s="194"/>
      <c r="M441" s="213">
        <f t="shared" si="41"/>
        <v>163072</v>
      </c>
      <c r="N441" s="213">
        <v>1.96</v>
      </c>
      <c r="O441" s="102">
        <v>1</v>
      </c>
      <c r="P441" s="194">
        <v>163072</v>
      </c>
      <c r="Q441" s="194">
        <v>0</v>
      </c>
      <c r="R441" s="194"/>
      <c r="S441" s="213">
        <f t="shared" si="42"/>
        <v>163072</v>
      </c>
      <c r="T441" s="213">
        <f t="shared" si="46"/>
        <v>0</v>
      </c>
      <c r="U441" s="213">
        <f t="shared" si="46"/>
        <v>0</v>
      </c>
      <c r="V441" s="213">
        <f t="shared" si="46"/>
        <v>0</v>
      </c>
      <c r="W441" s="213">
        <f t="shared" si="46"/>
        <v>0</v>
      </c>
      <c r="X441" s="213">
        <f t="shared" si="43"/>
        <v>0</v>
      </c>
      <c r="Y441" s="1273">
        <v>8</v>
      </c>
      <c r="Z441" s="213">
        <v>2.02</v>
      </c>
      <c r="AA441" s="102">
        <v>1</v>
      </c>
      <c r="AB441" s="194">
        <v>168064</v>
      </c>
      <c r="AC441" s="194">
        <v>0</v>
      </c>
      <c r="AD441" s="194"/>
      <c r="AE441" s="213">
        <f t="shared" si="44"/>
        <v>168064</v>
      </c>
      <c r="AF441" s="1273">
        <v>9</v>
      </c>
      <c r="AG441" s="213">
        <v>2.02</v>
      </c>
      <c r="AH441" s="102">
        <v>1</v>
      </c>
      <c r="AI441" s="194">
        <v>168064</v>
      </c>
      <c r="AJ441" s="194">
        <v>0</v>
      </c>
      <c r="AK441" s="194"/>
      <c r="AL441" s="213">
        <f t="shared" si="45"/>
        <v>168064</v>
      </c>
    </row>
    <row r="442" spans="1:38" s="5" customFormat="1">
      <c r="A442" s="194">
        <v>433</v>
      </c>
      <c r="B442" s="102" t="s">
        <v>4533</v>
      </c>
      <c r="C442" s="102" t="s">
        <v>5283</v>
      </c>
      <c r="D442" s="194" t="s">
        <v>5641</v>
      </c>
      <c r="E442" s="1116" t="s">
        <v>527</v>
      </c>
      <c r="F442" s="213" t="s">
        <v>990</v>
      </c>
      <c r="G442" s="1273">
        <v>12</v>
      </c>
      <c r="H442" s="213">
        <v>2.08</v>
      </c>
      <c r="I442" s="102">
        <v>1</v>
      </c>
      <c r="J442" s="194">
        <v>173056</v>
      </c>
      <c r="K442" s="194">
        <v>0</v>
      </c>
      <c r="L442" s="194"/>
      <c r="M442" s="213">
        <f t="shared" si="41"/>
        <v>173056</v>
      </c>
      <c r="N442" s="213">
        <v>2.08</v>
      </c>
      <c r="O442" s="102">
        <v>1</v>
      </c>
      <c r="P442" s="194">
        <v>173056</v>
      </c>
      <c r="Q442" s="194">
        <v>0</v>
      </c>
      <c r="R442" s="194"/>
      <c r="S442" s="213">
        <f t="shared" si="42"/>
        <v>173056</v>
      </c>
      <c r="T442" s="213">
        <f t="shared" si="46"/>
        <v>0</v>
      </c>
      <c r="U442" s="213">
        <f t="shared" si="46"/>
        <v>0</v>
      </c>
      <c r="V442" s="213">
        <f t="shared" si="46"/>
        <v>0</v>
      </c>
      <c r="W442" s="213">
        <f t="shared" si="46"/>
        <v>0</v>
      </c>
      <c r="X442" s="213">
        <f t="shared" si="43"/>
        <v>0</v>
      </c>
      <c r="Y442" s="1273">
        <v>13</v>
      </c>
      <c r="Z442" s="213">
        <v>2.14</v>
      </c>
      <c r="AA442" s="102">
        <v>1</v>
      </c>
      <c r="AB442" s="194">
        <v>178048</v>
      </c>
      <c r="AC442" s="194">
        <v>0</v>
      </c>
      <c r="AD442" s="194"/>
      <c r="AE442" s="213">
        <f t="shared" si="44"/>
        <v>178048</v>
      </c>
      <c r="AF442" s="1273">
        <v>14</v>
      </c>
      <c r="AG442" s="213">
        <v>2.14</v>
      </c>
      <c r="AH442" s="102">
        <v>1</v>
      </c>
      <c r="AI442" s="194">
        <v>178048</v>
      </c>
      <c r="AJ442" s="194">
        <v>0</v>
      </c>
      <c r="AK442" s="194"/>
      <c r="AL442" s="213">
        <f t="shared" si="45"/>
        <v>178048</v>
      </c>
    </row>
    <row r="443" spans="1:38" s="5" customFormat="1">
      <c r="A443" s="194">
        <v>434</v>
      </c>
      <c r="B443" s="102" t="s">
        <v>4532</v>
      </c>
      <c r="C443" s="102" t="s">
        <v>5283</v>
      </c>
      <c r="D443" s="194" t="s">
        <v>5648</v>
      </c>
      <c r="E443" s="1116" t="s">
        <v>527</v>
      </c>
      <c r="F443" s="213" t="s">
        <v>990</v>
      </c>
      <c r="G443" s="1273">
        <v>11</v>
      </c>
      <c r="H443" s="213">
        <v>2.08</v>
      </c>
      <c r="I443" s="102">
        <v>1</v>
      </c>
      <c r="J443" s="194">
        <v>173056</v>
      </c>
      <c r="K443" s="194">
        <v>0</v>
      </c>
      <c r="L443" s="194"/>
      <c r="M443" s="213">
        <f t="shared" si="41"/>
        <v>173056</v>
      </c>
      <c r="N443" s="213">
        <v>2.08</v>
      </c>
      <c r="O443" s="102">
        <v>1</v>
      </c>
      <c r="P443" s="194">
        <v>173056</v>
      </c>
      <c r="Q443" s="194">
        <v>0</v>
      </c>
      <c r="R443" s="194"/>
      <c r="S443" s="213">
        <f t="shared" si="42"/>
        <v>173056</v>
      </c>
      <c r="T443" s="213">
        <f t="shared" si="46"/>
        <v>0</v>
      </c>
      <c r="U443" s="213">
        <f t="shared" si="46"/>
        <v>0</v>
      </c>
      <c r="V443" s="213">
        <f t="shared" si="46"/>
        <v>0</v>
      </c>
      <c r="W443" s="213">
        <f t="shared" si="46"/>
        <v>0</v>
      </c>
      <c r="X443" s="213">
        <f t="shared" si="43"/>
        <v>0</v>
      </c>
      <c r="Y443" s="1273">
        <v>12</v>
      </c>
      <c r="Z443" s="213">
        <v>2.08</v>
      </c>
      <c r="AA443" s="102">
        <v>1</v>
      </c>
      <c r="AB443" s="194">
        <v>173056</v>
      </c>
      <c r="AC443" s="194">
        <v>0</v>
      </c>
      <c r="AD443" s="194"/>
      <c r="AE443" s="213">
        <f t="shared" si="44"/>
        <v>173056</v>
      </c>
      <c r="AF443" s="1273">
        <v>13</v>
      </c>
      <c r="AG443" s="213">
        <v>2.14</v>
      </c>
      <c r="AH443" s="102">
        <v>1</v>
      </c>
      <c r="AI443" s="194">
        <v>178048</v>
      </c>
      <c r="AJ443" s="194">
        <v>0</v>
      </c>
      <c r="AK443" s="194"/>
      <c r="AL443" s="213">
        <f t="shared" si="45"/>
        <v>178048</v>
      </c>
    </row>
    <row r="444" spans="1:38" s="5" customFormat="1">
      <c r="A444" s="194">
        <v>435</v>
      </c>
      <c r="B444" s="102" t="s">
        <v>1654</v>
      </c>
      <c r="C444" s="102" t="s">
        <v>5282</v>
      </c>
      <c r="D444" s="194" t="s">
        <v>5627</v>
      </c>
      <c r="E444" s="1116" t="s">
        <v>527</v>
      </c>
      <c r="F444" s="213" t="s">
        <v>990</v>
      </c>
      <c r="G444" s="1273">
        <v>7</v>
      </c>
      <c r="H444" s="213">
        <v>1.96</v>
      </c>
      <c r="I444" s="102">
        <v>1</v>
      </c>
      <c r="J444" s="194">
        <v>163072</v>
      </c>
      <c r="K444" s="194">
        <v>0</v>
      </c>
      <c r="L444" s="194"/>
      <c r="M444" s="213">
        <f t="shared" si="41"/>
        <v>163072</v>
      </c>
      <c r="N444" s="213">
        <v>1.96</v>
      </c>
      <c r="O444" s="102">
        <v>1</v>
      </c>
      <c r="P444" s="194">
        <v>163072</v>
      </c>
      <c r="Q444" s="194">
        <v>0</v>
      </c>
      <c r="R444" s="194"/>
      <c r="S444" s="213">
        <f t="shared" si="42"/>
        <v>163072</v>
      </c>
      <c r="T444" s="213">
        <f t="shared" si="46"/>
        <v>0</v>
      </c>
      <c r="U444" s="213">
        <f t="shared" si="46"/>
        <v>0</v>
      </c>
      <c r="V444" s="213">
        <f t="shared" si="46"/>
        <v>0</v>
      </c>
      <c r="W444" s="213">
        <f t="shared" si="46"/>
        <v>0</v>
      </c>
      <c r="X444" s="213">
        <f t="shared" si="43"/>
        <v>0</v>
      </c>
      <c r="Y444" s="1273">
        <v>8</v>
      </c>
      <c r="Z444" s="213">
        <v>2.02</v>
      </c>
      <c r="AA444" s="102">
        <v>1</v>
      </c>
      <c r="AB444" s="194">
        <v>168064</v>
      </c>
      <c r="AC444" s="194">
        <v>0</v>
      </c>
      <c r="AD444" s="194"/>
      <c r="AE444" s="213">
        <f t="shared" si="44"/>
        <v>168064</v>
      </c>
      <c r="AF444" s="1273">
        <v>9</v>
      </c>
      <c r="AG444" s="213">
        <v>2.02</v>
      </c>
      <c r="AH444" s="102">
        <v>1</v>
      </c>
      <c r="AI444" s="194">
        <v>168064</v>
      </c>
      <c r="AJ444" s="194">
        <v>0</v>
      </c>
      <c r="AK444" s="194"/>
      <c r="AL444" s="213">
        <f t="shared" si="45"/>
        <v>168064</v>
      </c>
    </row>
    <row r="445" spans="1:38" s="5" customFormat="1">
      <c r="A445" s="194">
        <v>436</v>
      </c>
      <c r="B445" s="102" t="s">
        <v>1655</v>
      </c>
      <c r="C445" s="102" t="s">
        <v>5283</v>
      </c>
      <c r="D445" s="194" t="s">
        <v>5635</v>
      </c>
      <c r="E445" s="1116" t="s">
        <v>527</v>
      </c>
      <c r="F445" s="213" t="s">
        <v>990</v>
      </c>
      <c r="G445" s="1273">
        <v>7</v>
      </c>
      <c r="H445" s="213">
        <v>1.96</v>
      </c>
      <c r="I445" s="102">
        <v>1</v>
      </c>
      <c r="J445" s="194">
        <v>163072</v>
      </c>
      <c r="K445" s="194">
        <v>0</v>
      </c>
      <c r="L445" s="194"/>
      <c r="M445" s="213">
        <f t="shared" si="41"/>
        <v>163072</v>
      </c>
      <c r="N445" s="213">
        <v>1.96</v>
      </c>
      <c r="O445" s="102">
        <v>1</v>
      </c>
      <c r="P445" s="194">
        <v>163072</v>
      </c>
      <c r="Q445" s="194">
        <v>0</v>
      </c>
      <c r="R445" s="194"/>
      <c r="S445" s="213">
        <f t="shared" si="42"/>
        <v>163072</v>
      </c>
      <c r="T445" s="213">
        <f t="shared" si="46"/>
        <v>0</v>
      </c>
      <c r="U445" s="213">
        <f t="shared" si="46"/>
        <v>0</v>
      </c>
      <c r="V445" s="213">
        <f t="shared" si="46"/>
        <v>0</v>
      </c>
      <c r="W445" s="213">
        <f t="shared" si="46"/>
        <v>0</v>
      </c>
      <c r="X445" s="213">
        <f t="shared" si="43"/>
        <v>0</v>
      </c>
      <c r="Y445" s="1273">
        <v>8</v>
      </c>
      <c r="Z445" s="213">
        <v>2.02</v>
      </c>
      <c r="AA445" s="102">
        <v>1</v>
      </c>
      <c r="AB445" s="194">
        <v>168064</v>
      </c>
      <c r="AC445" s="194">
        <v>0</v>
      </c>
      <c r="AD445" s="194"/>
      <c r="AE445" s="213">
        <f t="shared" si="44"/>
        <v>168064</v>
      </c>
      <c r="AF445" s="1273">
        <v>9</v>
      </c>
      <c r="AG445" s="213">
        <v>2.02</v>
      </c>
      <c r="AH445" s="102">
        <v>1</v>
      </c>
      <c r="AI445" s="194">
        <v>168064</v>
      </c>
      <c r="AJ445" s="194">
        <v>0</v>
      </c>
      <c r="AK445" s="194"/>
      <c r="AL445" s="213">
        <f t="shared" si="45"/>
        <v>168064</v>
      </c>
    </row>
    <row r="446" spans="1:38" s="5" customFormat="1">
      <c r="A446" s="194">
        <v>437</v>
      </c>
      <c r="B446" s="102" t="s">
        <v>5706</v>
      </c>
      <c r="C446" s="102" t="s">
        <v>5282</v>
      </c>
      <c r="D446" s="194" t="s">
        <v>5644</v>
      </c>
      <c r="E446" s="1116" t="s">
        <v>527</v>
      </c>
      <c r="F446" s="213" t="s">
        <v>990</v>
      </c>
      <c r="G446" s="1273">
        <v>5</v>
      </c>
      <c r="H446" s="213">
        <v>1.9</v>
      </c>
      <c r="I446" s="102">
        <v>1</v>
      </c>
      <c r="J446" s="194">
        <v>158080</v>
      </c>
      <c r="K446" s="194">
        <v>0</v>
      </c>
      <c r="L446" s="194"/>
      <c r="M446" s="213">
        <f t="shared" si="41"/>
        <v>158080</v>
      </c>
      <c r="N446" s="213">
        <v>1.9</v>
      </c>
      <c r="O446" s="102">
        <v>1</v>
      </c>
      <c r="P446" s="194">
        <v>158080</v>
      </c>
      <c r="Q446" s="194">
        <v>0</v>
      </c>
      <c r="R446" s="194"/>
      <c r="S446" s="213">
        <f t="shared" si="42"/>
        <v>158080</v>
      </c>
      <c r="T446" s="213">
        <f t="shared" si="46"/>
        <v>0</v>
      </c>
      <c r="U446" s="213">
        <f t="shared" si="46"/>
        <v>0</v>
      </c>
      <c r="V446" s="213">
        <f t="shared" si="46"/>
        <v>0</v>
      </c>
      <c r="W446" s="213">
        <f t="shared" si="46"/>
        <v>0</v>
      </c>
      <c r="X446" s="213">
        <f t="shared" si="43"/>
        <v>0</v>
      </c>
      <c r="Y446" s="1273">
        <v>6</v>
      </c>
      <c r="Z446" s="213">
        <v>1.96</v>
      </c>
      <c r="AA446" s="102">
        <v>1</v>
      </c>
      <c r="AB446" s="194">
        <v>163072</v>
      </c>
      <c r="AC446" s="194">
        <v>0</v>
      </c>
      <c r="AD446" s="194"/>
      <c r="AE446" s="213">
        <f t="shared" si="44"/>
        <v>163072</v>
      </c>
      <c r="AF446" s="1273">
        <v>7</v>
      </c>
      <c r="AG446" s="213">
        <v>1.96</v>
      </c>
      <c r="AH446" s="102">
        <v>1</v>
      </c>
      <c r="AI446" s="194">
        <v>163072</v>
      </c>
      <c r="AJ446" s="194">
        <v>0</v>
      </c>
      <c r="AK446" s="194"/>
      <c r="AL446" s="213">
        <f t="shared" si="45"/>
        <v>163072</v>
      </c>
    </row>
    <row r="447" spans="1:38" s="5" customFormat="1">
      <c r="A447" s="194">
        <v>438</v>
      </c>
      <c r="B447" s="102" t="s">
        <v>4518</v>
      </c>
      <c r="C447" s="102" t="s">
        <v>5283</v>
      </c>
      <c r="D447" s="194" t="s">
        <v>5624</v>
      </c>
      <c r="E447" s="1116" t="s">
        <v>527</v>
      </c>
      <c r="F447" s="213" t="s">
        <v>990</v>
      </c>
      <c r="G447" s="1273">
        <v>10</v>
      </c>
      <c r="H447" s="213">
        <v>2.08</v>
      </c>
      <c r="I447" s="102">
        <v>1</v>
      </c>
      <c r="J447" s="194">
        <v>173056</v>
      </c>
      <c r="K447" s="194">
        <v>0</v>
      </c>
      <c r="L447" s="194"/>
      <c r="M447" s="213">
        <f t="shared" si="41"/>
        <v>173056</v>
      </c>
      <c r="N447" s="213">
        <v>2.02</v>
      </c>
      <c r="O447" s="102">
        <v>1</v>
      </c>
      <c r="P447" s="194">
        <v>168064</v>
      </c>
      <c r="Q447" s="194">
        <v>0</v>
      </c>
      <c r="R447" s="194"/>
      <c r="S447" s="213">
        <f t="shared" si="42"/>
        <v>168064</v>
      </c>
      <c r="T447" s="213">
        <f t="shared" si="46"/>
        <v>0</v>
      </c>
      <c r="U447" s="213">
        <f t="shared" si="46"/>
        <v>4992</v>
      </c>
      <c r="V447" s="213">
        <f t="shared" si="46"/>
        <v>0</v>
      </c>
      <c r="W447" s="213">
        <f t="shared" si="46"/>
        <v>0</v>
      </c>
      <c r="X447" s="213">
        <f t="shared" si="43"/>
        <v>4992</v>
      </c>
      <c r="Y447" s="1273">
        <v>11</v>
      </c>
      <c r="Z447" s="213">
        <v>2.08</v>
      </c>
      <c r="AA447" s="102">
        <v>1</v>
      </c>
      <c r="AB447" s="194">
        <v>173056</v>
      </c>
      <c r="AC447" s="194">
        <v>0</v>
      </c>
      <c r="AD447" s="194"/>
      <c r="AE447" s="213">
        <f t="shared" si="44"/>
        <v>173056</v>
      </c>
      <c r="AF447" s="1273">
        <v>12</v>
      </c>
      <c r="AG447" s="213">
        <v>2.08</v>
      </c>
      <c r="AH447" s="102">
        <v>1</v>
      </c>
      <c r="AI447" s="194">
        <v>173056</v>
      </c>
      <c r="AJ447" s="194">
        <v>0</v>
      </c>
      <c r="AK447" s="194"/>
      <c r="AL447" s="213">
        <f t="shared" si="45"/>
        <v>173056</v>
      </c>
    </row>
    <row r="448" spans="1:38" s="5" customFormat="1">
      <c r="A448" s="194">
        <v>439</v>
      </c>
      <c r="B448" s="102" t="s">
        <v>4519</v>
      </c>
      <c r="C448" s="102" t="s">
        <v>5283</v>
      </c>
      <c r="D448" s="194" t="s">
        <v>5649</v>
      </c>
      <c r="E448" s="1116" t="s">
        <v>527</v>
      </c>
      <c r="F448" s="213" t="s">
        <v>990</v>
      </c>
      <c r="G448" s="1273">
        <v>10</v>
      </c>
      <c r="H448" s="213">
        <v>2.08</v>
      </c>
      <c r="I448" s="102">
        <v>1</v>
      </c>
      <c r="J448" s="194">
        <v>173056</v>
      </c>
      <c r="K448" s="194">
        <v>0</v>
      </c>
      <c r="L448" s="194"/>
      <c r="M448" s="213">
        <f t="shared" si="41"/>
        <v>173056</v>
      </c>
      <c r="N448" s="213">
        <v>2.02</v>
      </c>
      <c r="O448" s="102">
        <v>1</v>
      </c>
      <c r="P448" s="194">
        <v>168064</v>
      </c>
      <c r="Q448" s="194">
        <v>0</v>
      </c>
      <c r="R448" s="194"/>
      <c r="S448" s="213">
        <f t="shared" si="42"/>
        <v>168064</v>
      </c>
      <c r="T448" s="213">
        <f t="shared" si="46"/>
        <v>0</v>
      </c>
      <c r="U448" s="213">
        <f t="shared" si="46"/>
        <v>4992</v>
      </c>
      <c r="V448" s="213">
        <f t="shared" si="46"/>
        <v>0</v>
      </c>
      <c r="W448" s="213">
        <f t="shared" si="46"/>
        <v>0</v>
      </c>
      <c r="X448" s="213">
        <f t="shared" si="43"/>
        <v>4992</v>
      </c>
      <c r="Y448" s="1273">
        <v>11</v>
      </c>
      <c r="Z448" s="213">
        <v>2.08</v>
      </c>
      <c r="AA448" s="102">
        <v>1</v>
      </c>
      <c r="AB448" s="194">
        <v>173056</v>
      </c>
      <c r="AC448" s="194">
        <v>0</v>
      </c>
      <c r="AD448" s="194"/>
      <c r="AE448" s="213">
        <f t="shared" si="44"/>
        <v>173056</v>
      </c>
      <c r="AF448" s="1273">
        <v>12</v>
      </c>
      <c r="AG448" s="213">
        <v>2.08</v>
      </c>
      <c r="AH448" s="102">
        <v>1</v>
      </c>
      <c r="AI448" s="194">
        <v>173056</v>
      </c>
      <c r="AJ448" s="194">
        <v>0</v>
      </c>
      <c r="AK448" s="194"/>
      <c r="AL448" s="213">
        <f t="shared" si="45"/>
        <v>173056</v>
      </c>
    </row>
    <row r="449" spans="1:38" s="5" customFormat="1">
      <c r="A449" s="194">
        <v>440</v>
      </c>
      <c r="B449" s="102" t="s">
        <v>4520</v>
      </c>
      <c r="C449" s="102" t="s">
        <v>5282</v>
      </c>
      <c r="D449" s="194" t="s">
        <v>5635</v>
      </c>
      <c r="E449" s="1116" t="s">
        <v>527</v>
      </c>
      <c r="F449" s="213" t="s">
        <v>990</v>
      </c>
      <c r="G449" s="1273">
        <v>11</v>
      </c>
      <c r="H449" s="213">
        <v>2.08</v>
      </c>
      <c r="I449" s="102">
        <v>1</v>
      </c>
      <c r="J449" s="194">
        <v>173056</v>
      </c>
      <c r="K449" s="194">
        <v>0</v>
      </c>
      <c r="L449" s="194"/>
      <c r="M449" s="213">
        <f t="shared" si="41"/>
        <v>173056</v>
      </c>
      <c r="N449" s="213">
        <v>2.08</v>
      </c>
      <c r="O449" s="102">
        <v>1</v>
      </c>
      <c r="P449" s="194">
        <v>173056</v>
      </c>
      <c r="Q449" s="194">
        <v>0</v>
      </c>
      <c r="R449" s="194"/>
      <c r="S449" s="213">
        <f t="shared" si="42"/>
        <v>173056</v>
      </c>
      <c r="T449" s="213">
        <f t="shared" si="46"/>
        <v>0</v>
      </c>
      <c r="U449" s="213">
        <f t="shared" si="46"/>
        <v>0</v>
      </c>
      <c r="V449" s="213">
        <f t="shared" si="46"/>
        <v>0</v>
      </c>
      <c r="W449" s="213">
        <f t="shared" si="46"/>
        <v>0</v>
      </c>
      <c r="X449" s="213">
        <f t="shared" si="43"/>
        <v>0</v>
      </c>
      <c r="Y449" s="1273">
        <v>12</v>
      </c>
      <c r="Z449" s="213">
        <v>2.08</v>
      </c>
      <c r="AA449" s="102">
        <v>1</v>
      </c>
      <c r="AB449" s="194">
        <v>173056</v>
      </c>
      <c r="AC449" s="194">
        <v>0</v>
      </c>
      <c r="AD449" s="194"/>
      <c r="AE449" s="213">
        <f t="shared" si="44"/>
        <v>173056</v>
      </c>
      <c r="AF449" s="1273">
        <v>13</v>
      </c>
      <c r="AG449" s="213">
        <v>2.14</v>
      </c>
      <c r="AH449" s="102">
        <v>1</v>
      </c>
      <c r="AI449" s="194">
        <v>178048</v>
      </c>
      <c r="AJ449" s="194">
        <v>0</v>
      </c>
      <c r="AK449" s="194"/>
      <c r="AL449" s="213">
        <f t="shared" si="45"/>
        <v>178048</v>
      </c>
    </row>
    <row r="450" spans="1:38" s="5" customFormat="1">
      <c r="A450" s="194">
        <v>441</v>
      </c>
      <c r="B450" s="102" t="s">
        <v>4521</v>
      </c>
      <c r="C450" s="102" t="s">
        <v>5283</v>
      </c>
      <c r="D450" s="194" t="s">
        <v>5647</v>
      </c>
      <c r="E450" s="1116" t="s">
        <v>527</v>
      </c>
      <c r="F450" s="213" t="s">
        <v>990</v>
      </c>
      <c r="G450" s="1273">
        <v>10</v>
      </c>
      <c r="H450" s="213">
        <v>2.08</v>
      </c>
      <c r="I450" s="102">
        <v>1</v>
      </c>
      <c r="J450" s="194">
        <v>173056</v>
      </c>
      <c r="K450" s="194">
        <v>0</v>
      </c>
      <c r="L450" s="194"/>
      <c r="M450" s="213">
        <f t="shared" si="41"/>
        <v>173056</v>
      </c>
      <c r="N450" s="213">
        <v>2.02</v>
      </c>
      <c r="O450" s="102">
        <v>1</v>
      </c>
      <c r="P450" s="194">
        <v>168064</v>
      </c>
      <c r="Q450" s="194">
        <v>0</v>
      </c>
      <c r="R450" s="194"/>
      <c r="S450" s="213">
        <f t="shared" si="42"/>
        <v>168064</v>
      </c>
      <c r="T450" s="213">
        <f t="shared" si="46"/>
        <v>0</v>
      </c>
      <c r="U450" s="213">
        <f t="shared" si="46"/>
        <v>4992</v>
      </c>
      <c r="V450" s="213">
        <f t="shared" si="46"/>
        <v>0</v>
      </c>
      <c r="W450" s="213">
        <f t="shared" si="46"/>
        <v>0</v>
      </c>
      <c r="X450" s="213">
        <f t="shared" si="43"/>
        <v>4992</v>
      </c>
      <c r="Y450" s="1273">
        <v>11</v>
      </c>
      <c r="Z450" s="213">
        <v>2.08</v>
      </c>
      <c r="AA450" s="102">
        <v>1</v>
      </c>
      <c r="AB450" s="194">
        <v>173056</v>
      </c>
      <c r="AC450" s="194">
        <v>0</v>
      </c>
      <c r="AD450" s="194"/>
      <c r="AE450" s="213">
        <f t="shared" si="44"/>
        <v>173056</v>
      </c>
      <c r="AF450" s="1273">
        <v>12</v>
      </c>
      <c r="AG450" s="213">
        <v>2.08</v>
      </c>
      <c r="AH450" s="102">
        <v>1</v>
      </c>
      <c r="AI450" s="194">
        <v>173056</v>
      </c>
      <c r="AJ450" s="194">
        <v>0</v>
      </c>
      <c r="AK450" s="194"/>
      <c r="AL450" s="213">
        <f t="shared" si="45"/>
        <v>173056</v>
      </c>
    </row>
    <row r="451" spans="1:38" s="5" customFormat="1">
      <c r="A451" s="194">
        <v>442</v>
      </c>
      <c r="B451" s="102" t="s">
        <v>4522</v>
      </c>
      <c r="C451" s="102" t="s">
        <v>5283</v>
      </c>
      <c r="D451" s="194" t="s">
        <v>5655</v>
      </c>
      <c r="E451" s="1116" t="s">
        <v>527</v>
      </c>
      <c r="F451" s="213" t="s">
        <v>990</v>
      </c>
      <c r="G451" s="1273">
        <v>5</v>
      </c>
      <c r="H451" s="213">
        <v>1.9</v>
      </c>
      <c r="I451" s="102">
        <v>1</v>
      </c>
      <c r="J451" s="194">
        <v>158080</v>
      </c>
      <c r="K451" s="194">
        <v>0</v>
      </c>
      <c r="L451" s="194"/>
      <c r="M451" s="213">
        <f t="shared" si="41"/>
        <v>158080</v>
      </c>
      <c r="N451" s="213">
        <v>1.9</v>
      </c>
      <c r="O451" s="102">
        <v>1</v>
      </c>
      <c r="P451" s="194">
        <v>158080</v>
      </c>
      <c r="Q451" s="194">
        <v>0</v>
      </c>
      <c r="R451" s="194"/>
      <c r="S451" s="213">
        <f t="shared" si="42"/>
        <v>158080</v>
      </c>
      <c r="T451" s="213">
        <f t="shared" si="46"/>
        <v>0</v>
      </c>
      <c r="U451" s="213">
        <f t="shared" si="46"/>
        <v>0</v>
      </c>
      <c r="V451" s="213">
        <f t="shared" si="46"/>
        <v>0</v>
      </c>
      <c r="W451" s="213">
        <f t="shared" si="46"/>
        <v>0</v>
      </c>
      <c r="X451" s="213">
        <f t="shared" si="43"/>
        <v>0</v>
      </c>
      <c r="Y451" s="1273">
        <v>6</v>
      </c>
      <c r="Z451" s="213">
        <v>1.96</v>
      </c>
      <c r="AA451" s="102">
        <v>1</v>
      </c>
      <c r="AB451" s="194">
        <v>163072</v>
      </c>
      <c r="AC451" s="194">
        <v>0</v>
      </c>
      <c r="AD451" s="194"/>
      <c r="AE451" s="213">
        <f t="shared" si="44"/>
        <v>163072</v>
      </c>
      <c r="AF451" s="1273">
        <v>7</v>
      </c>
      <c r="AG451" s="213">
        <v>1.96</v>
      </c>
      <c r="AH451" s="102">
        <v>1</v>
      </c>
      <c r="AI451" s="194">
        <v>163072</v>
      </c>
      <c r="AJ451" s="194">
        <v>0</v>
      </c>
      <c r="AK451" s="194"/>
      <c r="AL451" s="213">
        <f t="shared" si="45"/>
        <v>163072</v>
      </c>
    </row>
    <row r="452" spans="1:38" s="5" customFormat="1">
      <c r="A452" s="194">
        <v>443</v>
      </c>
      <c r="B452" s="102" t="s">
        <v>4536</v>
      </c>
      <c r="C452" s="102" t="s">
        <v>5283</v>
      </c>
      <c r="D452" s="194" t="s">
        <v>5631</v>
      </c>
      <c r="E452" s="1116" t="s">
        <v>527</v>
      </c>
      <c r="F452" s="213" t="s">
        <v>990</v>
      </c>
      <c r="G452" s="1273">
        <v>9</v>
      </c>
      <c r="H452" s="213">
        <v>2.02</v>
      </c>
      <c r="I452" s="102">
        <v>1</v>
      </c>
      <c r="J452" s="194">
        <v>168064</v>
      </c>
      <c r="K452" s="194">
        <v>0</v>
      </c>
      <c r="L452" s="194"/>
      <c r="M452" s="213">
        <f t="shared" si="41"/>
        <v>168064</v>
      </c>
      <c r="N452" s="213">
        <v>2.02</v>
      </c>
      <c r="O452" s="102">
        <v>1</v>
      </c>
      <c r="P452" s="194">
        <v>168064</v>
      </c>
      <c r="Q452" s="194">
        <v>0</v>
      </c>
      <c r="R452" s="194"/>
      <c r="S452" s="213">
        <f t="shared" si="42"/>
        <v>168064</v>
      </c>
      <c r="T452" s="213">
        <f t="shared" si="46"/>
        <v>0</v>
      </c>
      <c r="U452" s="213">
        <f t="shared" si="46"/>
        <v>0</v>
      </c>
      <c r="V452" s="213">
        <f t="shared" si="46"/>
        <v>0</v>
      </c>
      <c r="W452" s="213">
        <f t="shared" si="46"/>
        <v>0</v>
      </c>
      <c r="X452" s="213">
        <f t="shared" si="43"/>
        <v>0</v>
      </c>
      <c r="Y452" s="1273">
        <v>10</v>
      </c>
      <c r="Z452" s="213">
        <v>2.08</v>
      </c>
      <c r="AA452" s="102">
        <v>1</v>
      </c>
      <c r="AB452" s="194">
        <v>173056</v>
      </c>
      <c r="AC452" s="194">
        <v>0</v>
      </c>
      <c r="AD452" s="194"/>
      <c r="AE452" s="213">
        <f t="shared" si="44"/>
        <v>173056</v>
      </c>
      <c r="AF452" s="1273">
        <v>11</v>
      </c>
      <c r="AG452" s="213">
        <v>2.08</v>
      </c>
      <c r="AH452" s="102">
        <v>1</v>
      </c>
      <c r="AI452" s="194">
        <v>173056</v>
      </c>
      <c r="AJ452" s="194">
        <v>0</v>
      </c>
      <c r="AK452" s="194"/>
      <c r="AL452" s="213">
        <f t="shared" si="45"/>
        <v>173056</v>
      </c>
    </row>
    <row r="453" spans="1:38" s="5" customFormat="1">
      <c r="A453" s="194">
        <v>444</v>
      </c>
      <c r="B453" s="102" t="s">
        <v>1657</v>
      </c>
      <c r="C453" s="102" t="s">
        <v>5283</v>
      </c>
      <c r="D453" s="194" t="s">
        <v>5620</v>
      </c>
      <c r="E453" s="1116" t="s">
        <v>527</v>
      </c>
      <c r="F453" s="213" t="s">
        <v>990</v>
      </c>
      <c r="G453" s="1273">
        <v>10</v>
      </c>
      <c r="H453" s="213">
        <v>2.08</v>
      </c>
      <c r="I453" s="102">
        <v>1</v>
      </c>
      <c r="J453" s="194">
        <v>173056</v>
      </c>
      <c r="K453" s="194">
        <v>0</v>
      </c>
      <c r="L453" s="194"/>
      <c r="M453" s="213">
        <f t="shared" si="41"/>
        <v>173056</v>
      </c>
      <c r="N453" s="213">
        <v>2.02</v>
      </c>
      <c r="O453" s="102">
        <v>1</v>
      </c>
      <c r="P453" s="194">
        <v>168064</v>
      </c>
      <c r="Q453" s="194">
        <v>0</v>
      </c>
      <c r="R453" s="194"/>
      <c r="S453" s="213">
        <f t="shared" si="42"/>
        <v>168064</v>
      </c>
      <c r="T453" s="213">
        <f t="shared" si="46"/>
        <v>0</v>
      </c>
      <c r="U453" s="213">
        <f t="shared" si="46"/>
        <v>4992</v>
      </c>
      <c r="V453" s="213">
        <f t="shared" si="46"/>
        <v>0</v>
      </c>
      <c r="W453" s="213">
        <f t="shared" si="46"/>
        <v>0</v>
      </c>
      <c r="X453" s="213">
        <f t="shared" si="43"/>
        <v>4992</v>
      </c>
      <c r="Y453" s="1273">
        <v>11</v>
      </c>
      <c r="Z453" s="213">
        <v>2.08</v>
      </c>
      <c r="AA453" s="102">
        <v>1</v>
      </c>
      <c r="AB453" s="194">
        <v>173056</v>
      </c>
      <c r="AC453" s="194">
        <v>0</v>
      </c>
      <c r="AD453" s="194"/>
      <c r="AE453" s="213">
        <f t="shared" si="44"/>
        <v>173056</v>
      </c>
      <c r="AF453" s="1273">
        <v>12</v>
      </c>
      <c r="AG453" s="213">
        <v>2.08</v>
      </c>
      <c r="AH453" s="102">
        <v>1</v>
      </c>
      <c r="AI453" s="194">
        <v>173056</v>
      </c>
      <c r="AJ453" s="194">
        <v>0</v>
      </c>
      <c r="AK453" s="194"/>
      <c r="AL453" s="213">
        <f t="shared" si="45"/>
        <v>173056</v>
      </c>
    </row>
    <row r="454" spans="1:38" s="5" customFormat="1">
      <c r="A454" s="194">
        <v>445</v>
      </c>
      <c r="B454" s="102" t="s">
        <v>4524</v>
      </c>
      <c r="C454" s="102" t="s">
        <v>5283</v>
      </c>
      <c r="D454" s="194" t="s">
        <v>5635</v>
      </c>
      <c r="E454" s="1116" t="s">
        <v>527</v>
      </c>
      <c r="F454" s="213" t="s">
        <v>990</v>
      </c>
      <c r="G454" s="1273">
        <v>11</v>
      </c>
      <c r="H454" s="213">
        <v>2.08</v>
      </c>
      <c r="I454" s="102">
        <v>1</v>
      </c>
      <c r="J454" s="194">
        <v>173056</v>
      </c>
      <c r="K454" s="194">
        <v>0</v>
      </c>
      <c r="L454" s="194"/>
      <c r="M454" s="213">
        <f t="shared" si="41"/>
        <v>173056</v>
      </c>
      <c r="N454" s="213">
        <v>2.08</v>
      </c>
      <c r="O454" s="102">
        <v>1</v>
      </c>
      <c r="P454" s="194">
        <v>173056</v>
      </c>
      <c r="Q454" s="194">
        <v>0</v>
      </c>
      <c r="R454" s="194"/>
      <c r="S454" s="213">
        <f t="shared" si="42"/>
        <v>173056</v>
      </c>
      <c r="T454" s="213">
        <f t="shared" si="46"/>
        <v>0</v>
      </c>
      <c r="U454" s="213">
        <f t="shared" si="46"/>
        <v>0</v>
      </c>
      <c r="V454" s="213">
        <f t="shared" si="46"/>
        <v>0</v>
      </c>
      <c r="W454" s="213">
        <f t="shared" si="46"/>
        <v>0</v>
      </c>
      <c r="X454" s="213">
        <f t="shared" si="43"/>
        <v>0</v>
      </c>
      <c r="Y454" s="1273">
        <v>12</v>
      </c>
      <c r="Z454" s="213">
        <v>2.08</v>
      </c>
      <c r="AA454" s="102">
        <v>1</v>
      </c>
      <c r="AB454" s="194">
        <v>173056</v>
      </c>
      <c r="AC454" s="194">
        <v>0</v>
      </c>
      <c r="AD454" s="194"/>
      <c r="AE454" s="213">
        <f t="shared" si="44"/>
        <v>173056</v>
      </c>
      <c r="AF454" s="1273">
        <v>13</v>
      </c>
      <c r="AG454" s="213">
        <v>2.14</v>
      </c>
      <c r="AH454" s="102">
        <v>1</v>
      </c>
      <c r="AI454" s="194">
        <v>178048</v>
      </c>
      <c r="AJ454" s="194">
        <v>0</v>
      </c>
      <c r="AK454" s="194"/>
      <c r="AL454" s="213">
        <f t="shared" si="45"/>
        <v>178048</v>
      </c>
    </row>
    <row r="455" spans="1:38" s="5" customFormat="1">
      <c r="A455" s="194">
        <v>446</v>
      </c>
      <c r="B455" s="102" t="s">
        <v>4525</v>
      </c>
      <c r="C455" s="102" t="s">
        <v>5283</v>
      </c>
      <c r="D455" s="194" t="s">
        <v>5673</v>
      </c>
      <c r="E455" s="1116" t="s">
        <v>527</v>
      </c>
      <c r="F455" s="213" t="s">
        <v>990</v>
      </c>
      <c r="G455" s="1273">
        <v>11</v>
      </c>
      <c r="H455" s="213">
        <v>2.08</v>
      </c>
      <c r="I455" s="102">
        <v>1</v>
      </c>
      <c r="J455" s="194">
        <v>173056</v>
      </c>
      <c r="K455" s="194">
        <v>0</v>
      </c>
      <c r="L455" s="194"/>
      <c r="M455" s="213">
        <f t="shared" si="41"/>
        <v>173056</v>
      </c>
      <c r="N455" s="213">
        <v>2.08</v>
      </c>
      <c r="O455" s="102">
        <v>1</v>
      </c>
      <c r="P455" s="194">
        <v>173056</v>
      </c>
      <c r="Q455" s="194">
        <v>0</v>
      </c>
      <c r="R455" s="194"/>
      <c r="S455" s="213">
        <f t="shared" si="42"/>
        <v>173056</v>
      </c>
      <c r="T455" s="213">
        <f t="shared" si="46"/>
        <v>0</v>
      </c>
      <c r="U455" s="213">
        <f t="shared" si="46"/>
        <v>0</v>
      </c>
      <c r="V455" s="213">
        <f t="shared" si="46"/>
        <v>0</v>
      </c>
      <c r="W455" s="213">
        <f t="shared" si="46"/>
        <v>0</v>
      </c>
      <c r="X455" s="213">
        <f t="shared" si="43"/>
        <v>0</v>
      </c>
      <c r="Y455" s="1273">
        <v>12</v>
      </c>
      <c r="Z455" s="213">
        <v>2.08</v>
      </c>
      <c r="AA455" s="102">
        <v>1</v>
      </c>
      <c r="AB455" s="194">
        <v>173056</v>
      </c>
      <c r="AC455" s="194">
        <v>0</v>
      </c>
      <c r="AD455" s="194"/>
      <c r="AE455" s="213">
        <f t="shared" si="44"/>
        <v>173056</v>
      </c>
      <c r="AF455" s="1273">
        <v>13</v>
      </c>
      <c r="AG455" s="213">
        <v>2.14</v>
      </c>
      <c r="AH455" s="102">
        <v>1</v>
      </c>
      <c r="AI455" s="194">
        <v>178048</v>
      </c>
      <c r="AJ455" s="194">
        <v>0</v>
      </c>
      <c r="AK455" s="194"/>
      <c r="AL455" s="213">
        <f t="shared" si="45"/>
        <v>178048</v>
      </c>
    </row>
    <row r="456" spans="1:38" s="5" customFormat="1">
      <c r="A456" s="194">
        <v>447</v>
      </c>
      <c r="B456" s="102" t="s">
        <v>4526</v>
      </c>
      <c r="C456" s="102" t="s">
        <v>5283</v>
      </c>
      <c r="D456" s="194" t="s">
        <v>5693</v>
      </c>
      <c r="E456" s="1116" t="s">
        <v>527</v>
      </c>
      <c r="F456" s="213" t="s">
        <v>990</v>
      </c>
      <c r="G456" s="1273">
        <v>11</v>
      </c>
      <c r="H456" s="213">
        <v>2.08</v>
      </c>
      <c r="I456" s="102">
        <v>1</v>
      </c>
      <c r="J456" s="194">
        <v>173056</v>
      </c>
      <c r="K456" s="194">
        <v>0</v>
      </c>
      <c r="L456" s="194"/>
      <c r="M456" s="213">
        <f t="shared" si="41"/>
        <v>173056</v>
      </c>
      <c r="N456" s="213">
        <v>2.08</v>
      </c>
      <c r="O456" s="102">
        <v>1</v>
      </c>
      <c r="P456" s="194">
        <v>173056</v>
      </c>
      <c r="Q456" s="194">
        <v>0</v>
      </c>
      <c r="R456" s="194"/>
      <c r="S456" s="213">
        <f t="shared" si="42"/>
        <v>173056</v>
      </c>
      <c r="T456" s="213">
        <f t="shared" si="46"/>
        <v>0</v>
      </c>
      <c r="U456" s="213">
        <f t="shared" si="46"/>
        <v>0</v>
      </c>
      <c r="V456" s="213">
        <f t="shared" si="46"/>
        <v>0</v>
      </c>
      <c r="W456" s="213">
        <f t="shared" si="46"/>
        <v>0</v>
      </c>
      <c r="X456" s="213">
        <f t="shared" si="43"/>
        <v>0</v>
      </c>
      <c r="Y456" s="1273">
        <v>12</v>
      </c>
      <c r="Z456" s="213">
        <v>2.08</v>
      </c>
      <c r="AA456" s="102">
        <v>1</v>
      </c>
      <c r="AB456" s="194">
        <v>173056</v>
      </c>
      <c r="AC456" s="194">
        <v>0</v>
      </c>
      <c r="AD456" s="194"/>
      <c r="AE456" s="213">
        <f t="shared" si="44"/>
        <v>173056</v>
      </c>
      <c r="AF456" s="1273">
        <v>13</v>
      </c>
      <c r="AG456" s="213">
        <v>2.14</v>
      </c>
      <c r="AH456" s="102">
        <v>1</v>
      </c>
      <c r="AI456" s="194">
        <v>178048</v>
      </c>
      <c r="AJ456" s="194">
        <v>0</v>
      </c>
      <c r="AK456" s="194"/>
      <c r="AL456" s="213">
        <f t="shared" si="45"/>
        <v>178048</v>
      </c>
    </row>
    <row r="457" spans="1:38" s="5" customFormat="1">
      <c r="A457" s="194">
        <v>448</v>
      </c>
      <c r="B457" s="102" t="s">
        <v>7003</v>
      </c>
      <c r="C457" s="102" t="s">
        <v>5283</v>
      </c>
      <c r="D457" s="194" t="s">
        <v>5620</v>
      </c>
      <c r="E457" s="1116" t="s">
        <v>527</v>
      </c>
      <c r="F457" s="213" t="s">
        <v>990</v>
      </c>
      <c r="G457" s="1273">
        <v>10</v>
      </c>
      <c r="H457" s="213">
        <v>2.08</v>
      </c>
      <c r="I457" s="102">
        <v>1</v>
      </c>
      <c r="J457" s="194">
        <v>173056</v>
      </c>
      <c r="K457" s="194">
        <v>0</v>
      </c>
      <c r="L457" s="194"/>
      <c r="M457" s="213">
        <f t="shared" si="41"/>
        <v>173056</v>
      </c>
      <c r="N457" s="213">
        <v>2.02</v>
      </c>
      <c r="O457" s="102">
        <v>1</v>
      </c>
      <c r="P457" s="194">
        <v>168064</v>
      </c>
      <c r="Q457" s="194">
        <v>0</v>
      </c>
      <c r="R457" s="194"/>
      <c r="S457" s="213">
        <f t="shared" si="42"/>
        <v>168064</v>
      </c>
      <c r="T457" s="213">
        <f t="shared" si="46"/>
        <v>0</v>
      </c>
      <c r="U457" s="213">
        <f t="shared" si="46"/>
        <v>4992</v>
      </c>
      <c r="V457" s="213">
        <f t="shared" si="46"/>
        <v>0</v>
      </c>
      <c r="W457" s="213">
        <f t="shared" si="46"/>
        <v>0</v>
      </c>
      <c r="X457" s="213">
        <f t="shared" si="43"/>
        <v>4992</v>
      </c>
      <c r="Y457" s="1273">
        <v>11</v>
      </c>
      <c r="Z457" s="213">
        <v>2.08</v>
      </c>
      <c r="AA457" s="102">
        <v>1</v>
      </c>
      <c r="AB457" s="194">
        <v>173056</v>
      </c>
      <c r="AC457" s="194">
        <v>0</v>
      </c>
      <c r="AD457" s="194"/>
      <c r="AE457" s="213">
        <f t="shared" si="44"/>
        <v>173056</v>
      </c>
      <c r="AF457" s="1273">
        <v>12</v>
      </c>
      <c r="AG457" s="213">
        <v>2.08</v>
      </c>
      <c r="AH457" s="102">
        <v>1</v>
      </c>
      <c r="AI457" s="194">
        <v>173056</v>
      </c>
      <c r="AJ457" s="194">
        <v>0</v>
      </c>
      <c r="AK457" s="194"/>
      <c r="AL457" s="213">
        <f t="shared" si="45"/>
        <v>173056</v>
      </c>
    </row>
    <row r="458" spans="1:38" s="5" customFormat="1">
      <c r="A458" s="194">
        <v>449</v>
      </c>
      <c r="B458" s="102" t="s">
        <v>4537</v>
      </c>
      <c r="C458" s="102" t="s">
        <v>5283</v>
      </c>
      <c r="D458" s="194" t="s">
        <v>5629</v>
      </c>
      <c r="E458" s="1116" t="s">
        <v>527</v>
      </c>
      <c r="F458" s="213" t="s">
        <v>990</v>
      </c>
      <c r="G458" s="1273">
        <v>7</v>
      </c>
      <c r="H458" s="213">
        <v>1.96</v>
      </c>
      <c r="I458" s="102">
        <v>1</v>
      </c>
      <c r="J458" s="194">
        <v>163072</v>
      </c>
      <c r="K458" s="194">
        <v>0</v>
      </c>
      <c r="L458" s="194"/>
      <c r="M458" s="213">
        <f t="shared" ref="M458:M521" si="47">J458+K458+L458</f>
        <v>163072</v>
      </c>
      <c r="N458" s="213">
        <v>1.96</v>
      </c>
      <c r="O458" s="102">
        <v>1</v>
      </c>
      <c r="P458" s="194">
        <v>163072</v>
      </c>
      <c r="Q458" s="194">
        <v>0</v>
      </c>
      <c r="R458" s="194"/>
      <c r="S458" s="213">
        <f t="shared" ref="S458:S521" si="48">P458+Q458+R458</f>
        <v>163072</v>
      </c>
      <c r="T458" s="213">
        <f t="shared" si="46"/>
        <v>0</v>
      </c>
      <c r="U458" s="213">
        <f t="shared" si="46"/>
        <v>0</v>
      </c>
      <c r="V458" s="213">
        <f t="shared" si="46"/>
        <v>0</v>
      </c>
      <c r="W458" s="213">
        <f t="shared" si="46"/>
        <v>0</v>
      </c>
      <c r="X458" s="213">
        <f t="shared" ref="X458:X521" si="49">U458+V458+W458</f>
        <v>0</v>
      </c>
      <c r="Y458" s="1273">
        <v>8</v>
      </c>
      <c r="Z458" s="213">
        <v>2.02</v>
      </c>
      <c r="AA458" s="102">
        <v>1</v>
      </c>
      <c r="AB458" s="194">
        <v>168064</v>
      </c>
      <c r="AC458" s="194">
        <v>0</v>
      </c>
      <c r="AD458" s="194"/>
      <c r="AE458" s="213">
        <f t="shared" ref="AE458:AE521" si="50">AB458+AC458+AD458</f>
        <v>168064</v>
      </c>
      <c r="AF458" s="1273">
        <v>9</v>
      </c>
      <c r="AG458" s="213">
        <v>2.02</v>
      </c>
      <c r="AH458" s="102">
        <v>1</v>
      </c>
      <c r="AI458" s="194">
        <v>168064</v>
      </c>
      <c r="AJ458" s="194">
        <v>0</v>
      </c>
      <c r="AK458" s="194"/>
      <c r="AL458" s="213">
        <f t="shared" si="45"/>
        <v>168064</v>
      </c>
    </row>
    <row r="459" spans="1:38" s="5" customFormat="1">
      <c r="A459" s="194">
        <v>450</v>
      </c>
      <c r="B459" s="102" t="s">
        <v>4527</v>
      </c>
      <c r="C459" s="102" t="s">
        <v>5282</v>
      </c>
      <c r="D459" s="194" t="s">
        <v>5635</v>
      </c>
      <c r="E459" s="1116" t="s">
        <v>527</v>
      </c>
      <c r="F459" s="213" t="s">
        <v>990</v>
      </c>
      <c r="G459" s="1273">
        <v>9</v>
      </c>
      <c r="H459" s="213">
        <v>2.02</v>
      </c>
      <c r="I459" s="102">
        <v>1</v>
      </c>
      <c r="J459" s="194">
        <v>168064</v>
      </c>
      <c r="K459" s="194">
        <v>0</v>
      </c>
      <c r="L459" s="194"/>
      <c r="M459" s="213">
        <f t="shared" si="47"/>
        <v>168064</v>
      </c>
      <c r="N459" s="213">
        <v>2.02</v>
      </c>
      <c r="O459" s="102">
        <v>1</v>
      </c>
      <c r="P459" s="194">
        <v>168064</v>
      </c>
      <c r="Q459" s="194">
        <v>0</v>
      </c>
      <c r="R459" s="194"/>
      <c r="S459" s="213">
        <f t="shared" si="48"/>
        <v>168064</v>
      </c>
      <c r="T459" s="213">
        <f t="shared" si="46"/>
        <v>0</v>
      </c>
      <c r="U459" s="213">
        <f t="shared" si="46"/>
        <v>0</v>
      </c>
      <c r="V459" s="213">
        <f t="shared" si="46"/>
        <v>0</v>
      </c>
      <c r="W459" s="213">
        <f t="shared" si="46"/>
        <v>0</v>
      </c>
      <c r="X459" s="213">
        <f t="shared" si="49"/>
        <v>0</v>
      </c>
      <c r="Y459" s="1273">
        <v>10</v>
      </c>
      <c r="Z459" s="213">
        <v>2.08</v>
      </c>
      <c r="AA459" s="102">
        <v>1</v>
      </c>
      <c r="AB459" s="194">
        <v>173056</v>
      </c>
      <c r="AC459" s="194">
        <v>0</v>
      </c>
      <c r="AD459" s="194"/>
      <c r="AE459" s="213">
        <f t="shared" si="50"/>
        <v>173056</v>
      </c>
      <c r="AF459" s="1273">
        <v>11</v>
      </c>
      <c r="AG459" s="213">
        <v>2.08</v>
      </c>
      <c r="AH459" s="102">
        <v>1</v>
      </c>
      <c r="AI459" s="194">
        <v>173056</v>
      </c>
      <c r="AJ459" s="194">
        <v>0</v>
      </c>
      <c r="AK459" s="194"/>
      <c r="AL459" s="213">
        <f t="shared" ref="AL459:AL522" si="51">AI459+AJ459+AK459</f>
        <v>173056</v>
      </c>
    </row>
    <row r="460" spans="1:38" s="5" customFormat="1">
      <c r="A460" s="194">
        <v>451</v>
      </c>
      <c r="B460" s="102" t="s">
        <v>5704</v>
      </c>
      <c r="C460" s="102" t="s">
        <v>5283</v>
      </c>
      <c r="D460" s="194" t="s">
        <v>5629</v>
      </c>
      <c r="E460" s="1116" t="s">
        <v>527</v>
      </c>
      <c r="F460" s="213" t="s">
        <v>990</v>
      </c>
      <c r="G460" s="1273">
        <v>4</v>
      </c>
      <c r="H460" s="213">
        <v>1.9</v>
      </c>
      <c r="I460" s="102">
        <v>1</v>
      </c>
      <c r="J460" s="194">
        <v>158080</v>
      </c>
      <c r="K460" s="194">
        <v>0</v>
      </c>
      <c r="L460" s="194"/>
      <c r="M460" s="213">
        <f t="shared" si="47"/>
        <v>158080</v>
      </c>
      <c r="N460" s="213">
        <v>1.84</v>
      </c>
      <c r="O460" s="102">
        <v>1</v>
      </c>
      <c r="P460" s="194">
        <v>153088</v>
      </c>
      <c r="Q460" s="194">
        <v>0</v>
      </c>
      <c r="R460" s="194"/>
      <c r="S460" s="213">
        <f t="shared" si="48"/>
        <v>153088</v>
      </c>
      <c r="T460" s="213">
        <f t="shared" si="46"/>
        <v>0</v>
      </c>
      <c r="U460" s="213">
        <f t="shared" si="46"/>
        <v>4992</v>
      </c>
      <c r="V460" s="213">
        <f t="shared" si="46"/>
        <v>0</v>
      </c>
      <c r="W460" s="213">
        <f t="shared" si="46"/>
        <v>0</v>
      </c>
      <c r="X460" s="213">
        <f t="shared" si="49"/>
        <v>4992</v>
      </c>
      <c r="Y460" s="1273">
        <v>5</v>
      </c>
      <c r="Z460" s="213">
        <v>1.9</v>
      </c>
      <c r="AA460" s="102">
        <v>1</v>
      </c>
      <c r="AB460" s="194">
        <v>158080</v>
      </c>
      <c r="AC460" s="194">
        <v>0</v>
      </c>
      <c r="AD460" s="194"/>
      <c r="AE460" s="213">
        <f t="shared" si="50"/>
        <v>158080</v>
      </c>
      <c r="AF460" s="1273">
        <v>6</v>
      </c>
      <c r="AG460" s="213">
        <v>1.96</v>
      </c>
      <c r="AH460" s="102">
        <v>1</v>
      </c>
      <c r="AI460" s="194">
        <v>163072</v>
      </c>
      <c r="AJ460" s="194">
        <v>0</v>
      </c>
      <c r="AK460" s="194"/>
      <c r="AL460" s="213">
        <f t="shared" si="51"/>
        <v>163072</v>
      </c>
    </row>
    <row r="461" spans="1:38" s="5" customFormat="1">
      <c r="A461" s="194">
        <v>452</v>
      </c>
      <c r="B461" s="102" t="s">
        <v>4528</v>
      </c>
      <c r="C461" s="102" t="s">
        <v>5283</v>
      </c>
      <c r="D461" s="194" t="s">
        <v>5639</v>
      </c>
      <c r="E461" s="1116" t="s">
        <v>527</v>
      </c>
      <c r="F461" s="213" t="s">
        <v>990</v>
      </c>
      <c r="G461" s="1273">
        <v>11</v>
      </c>
      <c r="H461" s="213">
        <v>2.08</v>
      </c>
      <c r="I461" s="102">
        <v>1</v>
      </c>
      <c r="J461" s="194">
        <v>173056</v>
      </c>
      <c r="K461" s="194">
        <v>0</v>
      </c>
      <c r="L461" s="194"/>
      <c r="M461" s="213">
        <f t="shared" si="47"/>
        <v>173056</v>
      </c>
      <c r="N461" s="213">
        <v>2.08</v>
      </c>
      <c r="O461" s="102">
        <v>1</v>
      </c>
      <c r="P461" s="194">
        <v>173056</v>
      </c>
      <c r="Q461" s="194">
        <v>0</v>
      </c>
      <c r="R461" s="194"/>
      <c r="S461" s="213">
        <f t="shared" si="48"/>
        <v>173056</v>
      </c>
      <c r="T461" s="213">
        <f t="shared" si="46"/>
        <v>0</v>
      </c>
      <c r="U461" s="213">
        <f t="shared" si="46"/>
        <v>0</v>
      </c>
      <c r="V461" s="213">
        <f t="shared" si="46"/>
        <v>0</v>
      </c>
      <c r="W461" s="213">
        <f t="shared" si="46"/>
        <v>0</v>
      </c>
      <c r="X461" s="213">
        <f t="shared" si="49"/>
        <v>0</v>
      </c>
      <c r="Y461" s="1273">
        <v>12</v>
      </c>
      <c r="Z461" s="213">
        <v>2.08</v>
      </c>
      <c r="AA461" s="102">
        <v>1</v>
      </c>
      <c r="AB461" s="194">
        <v>173056</v>
      </c>
      <c r="AC461" s="194">
        <v>0</v>
      </c>
      <c r="AD461" s="194"/>
      <c r="AE461" s="213">
        <f t="shared" si="50"/>
        <v>173056</v>
      </c>
      <c r="AF461" s="1273">
        <v>13</v>
      </c>
      <c r="AG461" s="213">
        <v>2.14</v>
      </c>
      <c r="AH461" s="102">
        <v>1</v>
      </c>
      <c r="AI461" s="194">
        <v>178048</v>
      </c>
      <c r="AJ461" s="194">
        <v>0</v>
      </c>
      <c r="AK461" s="194"/>
      <c r="AL461" s="213">
        <f t="shared" si="51"/>
        <v>178048</v>
      </c>
    </row>
    <row r="462" spans="1:38" s="5" customFormat="1">
      <c r="A462" s="194">
        <v>453</v>
      </c>
      <c r="B462" s="102" t="s">
        <v>1656</v>
      </c>
      <c r="C462" s="102" t="s">
        <v>5283</v>
      </c>
      <c r="D462" s="194" t="s">
        <v>5649</v>
      </c>
      <c r="E462" s="1116" t="s">
        <v>527</v>
      </c>
      <c r="F462" s="213" t="s">
        <v>990</v>
      </c>
      <c r="G462" s="1273">
        <v>11</v>
      </c>
      <c r="H462" s="213">
        <v>2.08</v>
      </c>
      <c r="I462" s="102">
        <v>1</v>
      </c>
      <c r="J462" s="194">
        <v>173056</v>
      </c>
      <c r="K462" s="194">
        <v>0</v>
      </c>
      <c r="L462" s="194"/>
      <c r="M462" s="213">
        <f t="shared" si="47"/>
        <v>173056</v>
      </c>
      <c r="N462" s="213">
        <v>2.08</v>
      </c>
      <c r="O462" s="102">
        <v>1</v>
      </c>
      <c r="P462" s="194">
        <v>173056</v>
      </c>
      <c r="Q462" s="194">
        <v>0</v>
      </c>
      <c r="R462" s="194"/>
      <c r="S462" s="213">
        <f t="shared" si="48"/>
        <v>173056</v>
      </c>
      <c r="T462" s="213">
        <f t="shared" si="46"/>
        <v>0</v>
      </c>
      <c r="U462" s="213">
        <f t="shared" si="46"/>
        <v>0</v>
      </c>
      <c r="V462" s="213">
        <f t="shared" si="46"/>
        <v>0</v>
      </c>
      <c r="W462" s="213">
        <f t="shared" si="46"/>
        <v>0</v>
      </c>
      <c r="X462" s="213">
        <f t="shared" si="49"/>
        <v>0</v>
      </c>
      <c r="Y462" s="1273">
        <v>12</v>
      </c>
      <c r="Z462" s="213">
        <v>2.08</v>
      </c>
      <c r="AA462" s="102">
        <v>1</v>
      </c>
      <c r="AB462" s="194">
        <v>173056</v>
      </c>
      <c r="AC462" s="194">
        <v>0</v>
      </c>
      <c r="AD462" s="194"/>
      <c r="AE462" s="213">
        <f t="shared" si="50"/>
        <v>173056</v>
      </c>
      <c r="AF462" s="1273">
        <v>13</v>
      </c>
      <c r="AG462" s="213">
        <v>2.14</v>
      </c>
      <c r="AH462" s="102">
        <v>1</v>
      </c>
      <c r="AI462" s="194">
        <v>178048</v>
      </c>
      <c r="AJ462" s="194">
        <v>0</v>
      </c>
      <c r="AK462" s="194"/>
      <c r="AL462" s="213">
        <f t="shared" si="51"/>
        <v>178048</v>
      </c>
    </row>
    <row r="463" spans="1:38" s="5" customFormat="1">
      <c r="A463" s="194">
        <v>454</v>
      </c>
      <c r="B463" s="102" t="s">
        <v>4529</v>
      </c>
      <c r="C463" s="102" t="s">
        <v>5283</v>
      </c>
      <c r="D463" s="194" t="s">
        <v>5631</v>
      </c>
      <c r="E463" s="1116" t="s">
        <v>527</v>
      </c>
      <c r="F463" s="213" t="s">
        <v>990</v>
      </c>
      <c r="G463" s="1273">
        <v>11</v>
      </c>
      <c r="H463" s="213">
        <v>2.08</v>
      </c>
      <c r="I463" s="102">
        <v>1</v>
      </c>
      <c r="J463" s="194">
        <v>173056</v>
      </c>
      <c r="K463" s="194">
        <v>0</v>
      </c>
      <c r="L463" s="194"/>
      <c r="M463" s="213">
        <f t="shared" si="47"/>
        <v>173056</v>
      </c>
      <c r="N463" s="213">
        <v>2.08</v>
      </c>
      <c r="O463" s="102">
        <v>1</v>
      </c>
      <c r="P463" s="194">
        <v>173056</v>
      </c>
      <c r="Q463" s="194">
        <v>0</v>
      </c>
      <c r="R463" s="194"/>
      <c r="S463" s="213">
        <f t="shared" si="48"/>
        <v>173056</v>
      </c>
      <c r="T463" s="213">
        <f t="shared" si="46"/>
        <v>0</v>
      </c>
      <c r="U463" s="213">
        <f t="shared" si="46"/>
        <v>0</v>
      </c>
      <c r="V463" s="213">
        <f t="shared" si="46"/>
        <v>0</v>
      </c>
      <c r="W463" s="213">
        <f t="shared" si="46"/>
        <v>0</v>
      </c>
      <c r="X463" s="213">
        <f t="shared" si="49"/>
        <v>0</v>
      </c>
      <c r="Y463" s="1273">
        <v>12</v>
      </c>
      <c r="Z463" s="213">
        <v>2.08</v>
      </c>
      <c r="AA463" s="102">
        <v>1</v>
      </c>
      <c r="AB463" s="194">
        <v>173056</v>
      </c>
      <c r="AC463" s="194">
        <v>0</v>
      </c>
      <c r="AD463" s="194"/>
      <c r="AE463" s="213">
        <f t="shared" si="50"/>
        <v>173056</v>
      </c>
      <c r="AF463" s="1273">
        <v>13</v>
      </c>
      <c r="AG463" s="213">
        <v>2.14</v>
      </c>
      <c r="AH463" s="102">
        <v>1</v>
      </c>
      <c r="AI463" s="194">
        <v>178048</v>
      </c>
      <c r="AJ463" s="194">
        <v>0</v>
      </c>
      <c r="AK463" s="194"/>
      <c r="AL463" s="213">
        <f t="shared" si="51"/>
        <v>178048</v>
      </c>
    </row>
    <row r="464" spans="1:38" s="5" customFormat="1">
      <c r="A464" s="194">
        <v>455</v>
      </c>
      <c r="B464" s="102" t="s">
        <v>4530</v>
      </c>
      <c r="C464" s="102" t="s">
        <v>5283</v>
      </c>
      <c r="D464" s="194" t="s">
        <v>5635</v>
      </c>
      <c r="E464" s="1116" t="s">
        <v>527</v>
      </c>
      <c r="F464" s="213" t="s">
        <v>990</v>
      </c>
      <c r="G464" s="1273">
        <v>11</v>
      </c>
      <c r="H464" s="213">
        <v>2.08</v>
      </c>
      <c r="I464" s="102">
        <v>1</v>
      </c>
      <c r="J464" s="194">
        <v>173056</v>
      </c>
      <c r="K464" s="194">
        <v>0</v>
      </c>
      <c r="L464" s="194"/>
      <c r="M464" s="213">
        <f t="shared" si="47"/>
        <v>173056</v>
      </c>
      <c r="N464" s="213">
        <v>2.08</v>
      </c>
      <c r="O464" s="102">
        <v>1</v>
      </c>
      <c r="P464" s="194">
        <v>173056</v>
      </c>
      <c r="Q464" s="194">
        <v>0</v>
      </c>
      <c r="R464" s="194"/>
      <c r="S464" s="213">
        <f t="shared" si="48"/>
        <v>173056</v>
      </c>
      <c r="T464" s="213">
        <f t="shared" si="46"/>
        <v>0</v>
      </c>
      <c r="U464" s="213">
        <f t="shared" si="46"/>
        <v>0</v>
      </c>
      <c r="V464" s="213">
        <f t="shared" si="46"/>
        <v>0</v>
      </c>
      <c r="W464" s="213">
        <f t="shared" si="46"/>
        <v>0</v>
      </c>
      <c r="X464" s="213">
        <f t="shared" si="49"/>
        <v>0</v>
      </c>
      <c r="Y464" s="1273">
        <v>12</v>
      </c>
      <c r="Z464" s="213">
        <v>2.08</v>
      </c>
      <c r="AA464" s="102">
        <v>1</v>
      </c>
      <c r="AB464" s="194">
        <v>173056</v>
      </c>
      <c r="AC464" s="194">
        <v>0</v>
      </c>
      <c r="AD464" s="194"/>
      <c r="AE464" s="213">
        <f t="shared" si="50"/>
        <v>173056</v>
      </c>
      <c r="AF464" s="1273">
        <v>13</v>
      </c>
      <c r="AG464" s="213">
        <v>2.14</v>
      </c>
      <c r="AH464" s="102">
        <v>1</v>
      </c>
      <c r="AI464" s="194">
        <v>178048</v>
      </c>
      <c r="AJ464" s="194">
        <v>0</v>
      </c>
      <c r="AK464" s="194"/>
      <c r="AL464" s="213">
        <f t="shared" si="51"/>
        <v>178048</v>
      </c>
    </row>
    <row r="465" spans="1:38" s="5" customFormat="1">
      <c r="A465" s="194">
        <v>456</v>
      </c>
      <c r="B465" s="102" t="s">
        <v>4531</v>
      </c>
      <c r="C465" s="102" t="s">
        <v>5282</v>
      </c>
      <c r="D465" s="194" t="s">
        <v>5655</v>
      </c>
      <c r="E465" s="1116" t="s">
        <v>527</v>
      </c>
      <c r="F465" s="213" t="s">
        <v>990</v>
      </c>
      <c r="G465" s="1273">
        <v>11</v>
      </c>
      <c r="H465" s="213">
        <v>2.08</v>
      </c>
      <c r="I465" s="102">
        <v>1</v>
      </c>
      <c r="J465" s="194">
        <v>173056</v>
      </c>
      <c r="K465" s="194">
        <v>0</v>
      </c>
      <c r="L465" s="194"/>
      <c r="M465" s="213">
        <f t="shared" si="47"/>
        <v>173056</v>
      </c>
      <c r="N465" s="213">
        <v>2.08</v>
      </c>
      <c r="O465" s="102">
        <v>1</v>
      </c>
      <c r="P465" s="194">
        <v>173056</v>
      </c>
      <c r="Q465" s="194">
        <v>0</v>
      </c>
      <c r="R465" s="194"/>
      <c r="S465" s="213">
        <f t="shared" si="48"/>
        <v>173056</v>
      </c>
      <c r="T465" s="213">
        <f t="shared" si="46"/>
        <v>0</v>
      </c>
      <c r="U465" s="213">
        <f t="shared" si="46"/>
        <v>0</v>
      </c>
      <c r="V465" s="213">
        <f t="shared" si="46"/>
        <v>0</v>
      </c>
      <c r="W465" s="213">
        <f t="shared" ref="W465:W528" si="52">L465-R465</f>
        <v>0</v>
      </c>
      <c r="X465" s="213">
        <f t="shared" si="49"/>
        <v>0</v>
      </c>
      <c r="Y465" s="1273">
        <v>12</v>
      </c>
      <c r="Z465" s="213">
        <v>2.08</v>
      </c>
      <c r="AA465" s="102">
        <v>1</v>
      </c>
      <c r="AB465" s="194">
        <v>173056</v>
      </c>
      <c r="AC465" s="194">
        <v>0</v>
      </c>
      <c r="AD465" s="194"/>
      <c r="AE465" s="213">
        <f t="shared" si="50"/>
        <v>173056</v>
      </c>
      <c r="AF465" s="1273">
        <v>13</v>
      </c>
      <c r="AG465" s="213">
        <v>2.14</v>
      </c>
      <c r="AH465" s="102">
        <v>1</v>
      </c>
      <c r="AI465" s="194">
        <v>178048</v>
      </c>
      <c r="AJ465" s="194">
        <v>0</v>
      </c>
      <c r="AK465" s="194"/>
      <c r="AL465" s="213">
        <f t="shared" si="51"/>
        <v>178048</v>
      </c>
    </row>
    <row r="466" spans="1:38" s="5" customFormat="1">
      <c r="A466" s="194">
        <v>457</v>
      </c>
      <c r="B466" s="102" t="s">
        <v>4535</v>
      </c>
      <c r="C466" s="102" t="s">
        <v>5283</v>
      </c>
      <c r="D466" s="194" t="s">
        <v>5629</v>
      </c>
      <c r="E466" s="1116" t="s">
        <v>527</v>
      </c>
      <c r="F466" s="213" t="s">
        <v>990</v>
      </c>
      <c r="G466" s="1273">
        <v>9</v>
      </c>
      <c r="H466" s="213">
        <v>2.02</v>
      </c>
      <c r="I466" s="102">
        <v>1</v>
      </c>
      <c r="J466" s="194">
        <v>168064</v>
      </c>
      <c r="K466" s="194">
        <v>0</v>
      </c>
      <c r="L466" s="194"/>
      <c r="M466" s="213">
        <f t="shared" si="47"/>
        <v>168064</v>
      </c>
      <c r="N466" s="213">
        <v>2.02</v>
      </c>
      <c r="O466" s="102">
        <v>1</v>
      </c>
      <c r="P466" s="194">
        <v>168064</v>
      </c>
      <c r="Q466" s="194">
        <v>0</v>
      </c>
      <c r="R466" s="194"/>
      <c r="S466" s="213">
        <f t="shared" si="48"/>
        <v>168064</v>
      </c>
      <c r="T466" s="213">
        <f t="shared" ref="T466:W529" si="53">I466-O466</f>
        <v>0</v>
      </c>
      <c r="U466" s="213">
        <f t="shared" si="53"/>
        <v>0</v>
      </c>
      <c r="V466" s="213">
        <f t="shared" si="53"/>
        <v>0</v>
      </c>
      <c r="W466" s="213">
        <f t="shared" si="52"/>
        <v>0</v>
      </c>
      <c r="X466" s="213">
        <f t="shared" si="49"/>
        <v>0</v>
      </c>
      <c r="Y466" s="1273">
        <v>10</v>
      </c>
      <c r="Z466" s="213">
        <v>2.08</v>
      </c>
      <c r="AA466" s="102">
        <v>1</v>
      </c>
      <c r="AB466" s="194">
        <v>173056</v>
      </c>
      <c r="AC466" s="194">
        <v>0</v>
      </c>
      <c r="AD466" s="194"/>
      <c r="AE466" s="213">
        <f t="shared" si="50"/>
        <v>173056</v>
      </c>
      <c r="AF466" s="1273">
        <v>11</v>
      </c>
      <c r="AG466" s="213">
        <v>2.08</v>
      </c>
      <c r="AH466" s="102">
        <v>1</v>
      </c>
      <c r="AI466" s="194">
        <v>173056</v>
      </c>
      <c r="AJ466" s="194">
        <v>0</v>
      </c>
      <c r="AK466" s="194"/>
      <c r="AL466" s="213">
        <f t="shared" si="51"/>
        <v>173056</v>
      </c>
    </row>
    <row r="467" spans="1:38" s="5" customFormat="1">
      <c r="A467" s="194">
        <v>458</v>
      </c>
      <c r="B467" s="102" t="s">
        <v>8367</v>
      </c>
      <c r="C467" s="102" t="s">
        <v>5283</v>
      </c>
      <c r="D467" s="194" t="s">
        <v>5642</v>
      </c>
      <c r="E467" s="1116" t="s">
        <v>527</v>
      </c>
      <c r="F467" s="213" t="s">
        <v>990</v>
      </c>
      <c r="G467" s="1273">
        <v>2</v>
      </c>
      <c r="H467" s="213">
        <v>1.79</v>
      </c>
      <c r="I467" s="102">
        <v>1</v>
      </c>
      <c r="J467" s="194">
        <v>148928</v>
      </c>
      <c r="K467" s="194">
        <v>0</v>
      </c>
      <c r="L467" s="194"/>
      <c r="M467" s="213">
        <f t="shared" si="47"/>
        <v>148928</v>
      </c>
      <c r="N467" s="213">
        <v>1.73</v>
      </c>
      <c r="O467" s="102">
        <v>1</v>
      </c>
      <c r="P467" s="194">
        <v>143936</v>
      </c>
      <c r="Q467" s="194">
        <v>0</v>
      </c>
      <c r="R467" s="194"/>
      <c r="S467" s="213">
        <f t="shared" si="48"/>
        <v>143936</v>
      </c>
      <c r="T467" s="213">
        <f t="shared" si="53"/>
        <v>0</v>
      </c>
      <c r="U467" s="213">
        <f t="shared" si="53"/>
        <v>4992</v>
      </c>
      <c r="V467" s="213">
        <f t="shared" si="53"/>
        <v>0</v>
      </c>
      <c r="W467" s="213">
        <f t="shared" si="52"/>
        <v>0</v>
      </c>
      <c r="X467" s="213">
        <f t="shared" si="49"/>
        <v>4992</v>
      </c>
      <c r="Y467" s="1273">
        <v>3</v>
      </c>
      <c r="Z467" s="213">
        <v>1.84</v>
      </c>
      <c r="AA467" s="102">
        <v>1</v>
      </c>
      <c r="AB467" s="194">
        <v>153088</v>
      </c>
      <c r="AC467" s="194">
        <v>0</v>
      </c>
      <c r="AD467" s="194"/>
      <c r="AE467" s="213">
        <f t="shared" si="50"/>
        <v>153088</v>
      </c>
      <c r="AF467" s="1273">
        <v>4</v>
      </c>
      <c r="AG467" s="213">
        <v>1.9</v>
      </c>
      <c r="AH467" s="102">
        <v>1</v>
      </c>
      <c r="AI467" s="194">
        <v>158080</v>
      </c>
      <c r="AJ467" s="194">
        <v>0</v>
      </c>
      <c r="AK467" s="194"/>
      <c r="AL467" s="213">
        <f t="shared" si="51"/>
        <v>158080</v>
      </c>
    </row>
    <row r="468" spans="1:38" s="5" customFormat="1">
      <c r="A468" s="194">
        <v>459</v>
      </c>
      <c r="B468" s="102" t="s">
        <v>4539</v>
      </c>
      <c r="C468" s="102" t="s">
        <v>5283</v>
      </c>
      <c r="D468" s="194" t="s">
        <v>5630</v>
      </c>
      <c r="E468" s="1116" t="s">
        <v>527</v>
      </c>
      <c r="F468" s="213" t="s">
        <v>990</v>
      </c>
      <c r="G468" s="1273">
        <v>7</v>
      </c>
      <c r="H468" s="213">
        <v>1.96</v>
      </c>
      <c r="I468" s="102">
        <v>1</v>
      </c>
      <c r="J468" s="194">
        <v>163072</v>
      </c>
      <c r="K468" s="194">
        <v>0</v>
      </c>
      <c r="L468" s="194"/>
      <c r="M468" s="213">
        <f t="shared" si="47"/>
        <v>163072</v>
      </c>
      <c r="N468" s="213">
        <v>1.96</v>
      </c>
      <c r="O468" s="102">
        <v>1</v>
      </c>
      <c r="P468" s="194">
        <v>163072</v>
      </c>
      <c r="Q468" s="194">
        <v>0</v>
      </c>
      <c r="R468" s="194"/>
      <c r="S468" s="213">
        <f t="shared" si="48"/>
        <v>163072</v>
      </c>
      <c r="T468" s="213">
        <f t="shared" si="53"/>
        <v>0</v>
      </c>
      <c r="U468" s="213">
        <f t="shared" si="53"/>
        <v>0</v>
      </c>
      <c r="V468" s="213">
        <f t="shared" si="53"/>
        <v>0</v>
      </c>
      <c r="W468" s="213">
        <f t="shared" si="52"/>
        <v>0</v>
      </c>
      <c r="X468" s="213">
        <f t="shared" si="49"/>
        <v>0</v>
      </c>
      <c r="Y468" s="1273">
        <v>8</v>
      </c>
      <c r="Z468" s="213">
        <v>2.02</v>
      </c>
      <c r="AA468" s="102">
        <v>1</v>
      </c>
      <c r="AB468" s="194">
        <v>168064</v>
      </c>
      <c r="AC468" s="194">
        <v>0</v>
      </c>
      <c r="AD468" s="194"/>
      <c r="AE468" s="213">
        <f t="shared" si="50"/>
        <v>168064</v>
      </c>
      <c r="AF468" s="1273">
        <v>9</v>
      </c>
      <c r="AG468" s="213">
        <v>2.02</v>
      </c>
      <c r="AH468" s="102">
        <v>1</v>
      </c>
      <c r="AI468" s="194">
        <v>168064</v>
      </c>
      <c r="AJ468" s="194">
        <v>0</v>
      </c>
      <c r="AK468" s="194"/>
      <c r="AL468" s="213">
        <f t="shared" si="51"/>
        <v>168064</v>
      </c>
    </row>
    <row r="469" spans="1:38" s="5" customFormat="1">
      <c r="A469" s="194">
        <v>460</v>
      </c>
      <c r="B469" s="102" t="s">
        <v>8368</v>
      </c>
      <c r="C469" s="102" t="s">
        <v>5282</v>
      </c>
      <c r="D469" s="194" t="s">
        <v>6974</v>
      </c>
      <c r="E469" s="1116" t="s">
        <v>527</v>
      </c>
      <c r="F469" s="213" t="s">
        <v>990</v>
      </c>
      <c r="G469" s="1273">
        <v>2</v>
      </c>
      <c r="H469" s="213">
        <v>1.79</v>
      </c>
      <c r="I469" s="102">
        <v>1</v>
      </c>
      <c r="J469" s="194">
        <v>148928</v>
      </c>
      <c r="K469" s="194">
        <v>0</v>
      </c>
      <c r="L469" s="194"/>
      <c r="M469" s="213">
        <f t="shared" si="47"/>
        <v>148928</v>
      </c>
      <c r="N469" s="213">
        <v>1.73</v>
      </c>
      <c r="O469" s="102">
        <v>1</v>
      </c>
      <c r="P469" s="194">
        <v>143936</v>
      </c>
      <c r="Q469" s="194">
        <v>0</v>
      </c>
      <c r="R469" s="194"/>
      <c r="S469" s="213">
        <f t="shared" si="48"/>
        <v>143936</v>
      </c>
      <c r="T469" s="213">
        <f t="shared" si="53"/>
        <v>0</v>
      </c>
      <c r="U469" s="213">
        <f t="shared" si="53"/>
        <v>4992</v>
      </c>
      <c r="V469" s="213">
        <f t="shared" si="53"/>
        <v>0</v>
      </c>
      <c r="W469" s="213">
        <f t="shared" si="52"/>
        <v>0</v>
      </c>
      <c r="X469" s="213">
        <f t="shared" si="49"/>
        <v>4992</v>
      </c>
      <c r="Y469" s="1273">
        <v>3</v>
      </c>
      <c r="Z469" s="213">
        <v>1.84</v>
      </c>
      <c r="AA469" s="102">
        <v>1</v>
      </c>
      <c r="AB469" s="194">
        <v>153088</v>
      </c>
      <c r="AC469" s="194">
        <v>0</v>
      </c>
      <c r="AD469" s="194"/>
      <c r="AE469" s="213">
        <f t="shared" si="50"/>
        <v>153088</v>
      </c>
      <c r="AF469" s="1273">
        <v>4</v>
      </c>
      <c r="AG469" s="213">
        <v>1.9</v>
      </c>
      <c r="AH469" s="102">
        <v>1</v>
      </c>
      <c r="AI469" s="194">
        <v>158080</v>
      </c>
      <c r="AJ469" s="194">
        <v>0</v>
      </c>
      <c r="AK469" s="194"/>
      <c r="AL469" s="213">
        <f t="shared" si="51"/>
        <v>158080</v>
      </c>
    </row>
    <row r="470" spans="1:38" s="5" customFormat="1">
      <c r="A470" s="194">
        <v>461</v>
      </c>
      <c r="B470" s="102" t="s">
        <v>8369</v>
      </c>
      <c r="C470" s="102" t="s">
        <v>5283</v>
      </c>
      <c r="D470" s="194" t="s">
        <v>5204</v>
      </c>
      <c r="E470" s="1116" t="s">
        <v>527</v>
      </c>
      <c r="F470" s="213" t="s">
        <v>990</v>
      </c>
      <c r="G470" s="1273">
        <v>2</v>
      </c>
      <c r="H470" s="213">
        <v>1.79</v>
      </c>
      <c r="I470" s="102">
        <v>1</v>
      </c>
      <c r="J470" s="194">
        <v>148928</v>
      </c>
      <c r="K470" s="194">
        <v>0</v>
      </c>
      <c r="L470" s="194"/>
      <c r="M470" s="213">
        <f t="shared" si="47"/>
        <v>148928</v>
      </c>
      <c r="N470" s="213">
        <v>1.73</v>
      </c>
      <c r="O470" s="102">
        <v>1</v>
      </c>
      <c r="P470" s="194">
        <v>143936</v>
      </c>
      <c r="Q470" s="194">
        <v>0</v>
      </c>
      <c r="R470" s="194"/>
      <c r="S470" s="213">
        <f t="shared" si="48"/>
        <v>143936</v>
      </c>
      <c r="T470" s="213">
        <f t="shared" si="53"/>
        <v>0</v>
      </c>
      <c r="U470" s="213">
        <f t="shared" si="53"/>
        <v>4992</v>
      </c>
      <c r="V470" s="213">
        <f t="shared" si="53"/>
        <v>0</v>
      </c>
      <c r="W470" s="213">
        <f t="shared" si="52"/>
        <v>0</v>
      </c>
      <c r="X470" s="213">
        <f t="shared" si="49"/>
        <v>4992</v>
      </c>
      <c r="Y470" s="1273">
        <v>3</v>
      </c>
      <c r="Z470" s="213">
        <v>1.84</v>
      </c>
      <c r="AA470" s="102">
        <v>1</v>
      </c>
      <c r="AB470" s="194">
        <v>153088</v>
      </c>
      <c r="AC470" s="194">
        <v>0</v>
      </c>
      <c r="AD470" s="194"/>
      <c r="AE470" s="213">
        <f t="shared" si="50"/>
        <v>153088</v>
      </c>
      <c r="AF470" s="1273">
        <v>4</v>
      </c>
      <c r="AG470" s="213">
        <v>1.9</v>
      </c>
      <c r="AH470" s="102">
        <v>1</v>
      </c>
      <c r="AI470" s="194">
        <v>158080</v>
      </c>
      <c r="AJ470" s="194">
        <v>0</v>
      </c>
      <c r="AK470" s="194"/>
      <c r="AL470" s="213">
        <f t="shared" si="51"/>
        <v>158080</v>
      </c>
    </row>
    <row r="471" spans="1:38" s="5" customFormat="1">
      <c r="A471" s="194">
        <v>462</v>
      </c>
      <c r="B471" s="102" t="s">
        <v>4516</v>
      </c>
      <c r="C471" s="102" t="s">
        <v>5283</v>
      </c>
      <c r="D471" s="194" t="s">
        <v>5635</v>
      </c>
      <c r="E471" s="1116" t="s">
        <v>527</v>
      </c>
      <c r="F471" s="213" t="s">
        <v>990</v>
      </c>
      <c r="G471" s="1273">
        <v>2</v>
      </c>
      <c r="H471" s="213">
        <v>1.79</v>
      </c>
      <c r="I471" s="102">
        <v>1</v>
      </c>
      <c r="J471" s="194">
        <v>148928</v>
      </c>
      <c r="K471" s="194">
        <v>0</v>
      </c>
      <c r="L471" s="194"/>
      <c r="M471" s="213">
        <f t="shared" si="47"/>
        <v>148928</v>
      </c>
      <c r="N471" s="213">
        <v>1.73</v>
      </c>
      <c r="O471" s="102">
        <v>1</v>
      </c>
      <c r="P471" s="194">
        <v>143936</v>
      </c>
      <c r="Q471" s="194">
        <v>0</v>
      </c>
      <c r="R471" s="194"/>
      <c r="S471" s="213">
        <f t="shared" si="48"/>
        <v>143936</v>
      </c>
      <c r="T471" s="213">
        <f t="shared" si="53"/>
        <v>0</v>
      </c>
      <c r="U471" s="213">
        <f t="shared" si="53"/>
        <v>4992</v>
      </c>
      <c r="V471" s="213">
        <f t="shared" si="53"/>
        <v>0</v>
      </c>
      <c r="W471" s="213">
        <f t="shared" si="52"/>
        <v>0</v>
      </c>
      <c r="X471" s="213">
        <f t="shared" si="49"/>
        <v>4992</v>
      </c>
      <c r="Y471" s="1273">
        <v>3</v>
      </c>
      <c r="Z471" s="213">
        <v>1.84</v>
      </c>
      <c r="AA471" s="102">
        <v>1</v>
      </c>
      <c r="AB471" s="194">
        <v>153088</v>
      </c>
      <c r="AC471" s="194">
        <v>0</v>
      </c>
      <c r="AD471" s="194"/>
      <c r="AE471" s="213">
        <f t="shared" si="50"/>
        <v>153088</v>
      </c>
      <c r="AF471" s="1273">
        <v>4</v>
      </c>
      <c r="AG471" s="213">
        <v>1.9</v>
      </c>
      <c r="AH471" s="102">
        <v>1</v>
      </c>
      <c r="AI471" s="194">
        <v>158080</v>
      </c>
      <c r="AJ471" s="194">
        <v>0</v>
      </c>
      <c r="AK471" s="194"/>
      <c r="AL471" s="213">
        <f t="shared" si="51"/>
        <v>158080</v>
      </c>
    </row>
    <row r="472" spans="1:38" s="5" customFormat="1">
      <c r="A472" s="194">
        <v>463</v>
      </c>
      <c r="B472" s="102" t="s">
        <v>759</v>
      </c>
      <c r="C472" s="102"/>
      <c r="D472" s="194"/>
      <c r="E472" s="1116" t="s">
        <v>527</v>
      </c>
      <c r="F472" s="213" t="s">
        <v>990</v>
      </c>
      <c r="G472" s="1273">
        <v>7</v>
      </c>
      <c r="H472" s="213">
        <v>1.96</v>
      </c>
      <c r="I472" s="102">
        <v>1</v>
      </c>
      <c r="J472" s="194">
        <v>163072</v>
      </c>
      <c r="K472" s="194">
        <v>0</v>
      </c>
      <c r="L472" s="194"/>
      <c r="M472" s="213">
        <f t="shared" si="47"/>
        <v>163072</v>
      </c>
      <c r="N472" s="213">
        <v>1.96</v>
      </c>
      <c r="O472" s="102">
        <v>1</v>
      </c>
      <c r="P472" s="194">
        <v>163072</v>
      </c>
      <c r="Q472" s="194">
        <v>0</v>
      </c>
      <c r="R472" s="194"/>
      <c r="S472" s="213">
        <f t="shared" si="48"/>
        <v>163072</v>
      </c>
      <c r="T472" s="213">
        <f t="shared" si="53"/>
        <v>0</v>
      </c>
      <c r="U472" s="213">
        <f t="shared" si="53"/>
        <v>0</v>
      </c>
      <c r="V472" s="213">
        <f t="shared" si="53"/>
        <v>0</v>
      </c>
      <c r="W472" s="213">
        <f t="shared" si="52"/>
        <v>0</v>
      </c>
      <c r="X472" s="213">
        <f t="shared" si="49"/>
        <v>0</v>
      </c>
      <c r="Y472" s="1273">
        <v>8</v>
      </c>
      <c r="Z472" s="213">
        <v>2.02</v>
      </c>
      <c r="AA472" s="102">
        <v>1</v>
      </c>
      <c r="AB472" s="194">
        <v>168064</v>
      </c>
      <c r="AC472" s="194">
        <v>0</v>
      </c>
      <c r="AD472" s="194"/>
      <c r="AE472" s="213">
        <f t="shared" si="50"/>
        <v>168064</v>
      </c>
      <c r="AF472" s="1273">
        <v>9</v>
      </c>
      <c r="AG472" s="213">
        <v>2.02</v>
      </c>
      <c r="AH472" s="102">
        <v>1</v>
      </c>
      <c r="AI472" s="194">
        <v>168064</v>
      </c>
      <c r="AJ472" s="194">
        <v>0</v>
      </c>
      <c r="AK472" s="194"/>
      <c r="AL472" s="213">
        <f t="shared" si="51"/>
        <v>168064</v>
      </c>
    </row>
    <row r="473" spans="1:38" s="5" customFormat="1">
      <c r="A473" s="194">
        <v>464</v>
      </c>
      <c r="B473" s="102" t="s">
        <v>759</v>
      </c>
      <c r="C473" s="102"/>
      <c r="D473" s="194"/>
      <c r="E473" s="1116" t="s">
        <v>527</v>
      </c>
      <c r="F473" s="213" t="s">
        <v>990</v>
      </c>
      <c r="G473" s="1273">
        <v>7</v>
      </c>
      <c r="H473" s="213">
        <v>1.96</v>
      </c>
      <c r="I473" s="102">
        <v>1</v>
      </c>
      <c r="J473" s="194">
        <v>163072</v>
      </c>
      <c r="K473" s="194">
        <v>0</v>
      </c>
      <c r="L473" s="194"/>
      <c r="M473" s="213">
        <f t="shared" si="47"/>
        <v>163072</v>
      </c>
      <c r="N473" s="213">
        <v>1.96</v>
      </c>
      <c r="O473" s="102">
        <v>1</v>
      </c>
      <c r="P473" s="194">
        <v>163072</v>
      </c>
      <c r="Q473" s="194">
        <v>0</v>
      </c>
      <c r="R473" s="194"/>
      <c r="S473" s="213">
        <f t="shared" si="48"/>
        <v>163072</v>
      </c>
      <c r="T473" s="213">
        <f t="shared" si="53"/>
        <v>0</v>
      </c>
      <c r="U473" s="213">
        <f t="shared" si="53"/>
        <v>0</v>
      </c>
      <c r="V473" s="213">
        <f t="shared" si="53"/>
        <v>0</v>
      </c>
      <c r="W473" s="213">
        <f t="shared" si="52"/>
        <v>0</v>
      </c>
      <c r="X473" s="213">
        <f t="shared" si="49"/>
        <v>0</v>
      </c>
      <c r="Y473" s="1273">
        <v>8</v>
      </c>
      <c r="Z473" s="213">
        <v>2.02</v>
      </c>
      <c r="AA473" s="102">
        <v>1</v>
      </c>
      <c r="AB473" s="194">
        <v>168064</v>
      </c>
      <c r="AC473" s="194">
        <v>0</v>
      </c>
      <c r="AD473" s="194"/>
      <c r="AE473" s="213">
        <f t="shared" si="50"/>
        <v>168064</v>
      </c>
      <c r="AF473" s="1273">
        <v>9</v>
      </c>
      <c r="AG473" s="213">
        <v>2.02</v>
      </c>
      <c r="AH473" s="102">
        <v>1</v>
      </c>
      <c r="AI473" s="194">
        <v>168064</v>
      </c>
      <c r="AJ473" s="194">
        <v>0</v>
      </c>
      <c r="AK473" s="194"/>
      <c r="AL473" s="213">
        <f t="shared" si="51"/>
        <v>168064</v>
      </c>
    </row>
    <row r="474" spans="1:38" s="5" customFormat="1">
      <c r="A474" s="194">
        <v>465</v>
      </c>
      <c r="B474" s="102" t="s">
        <v>759</v>
      </c>
      <c r="C474" s="102"/>
      <c r="D474" s="194"/>
      <c r="E474" s="1116" t="s">
        <v>527</v>
      </c>
      <c r="F474" s="213" t="s">
        <v>990</v>
      </c>
      <c r="G474" s="1273">
        <v>7</v>
      </c>
      <c r="H474" s="213">
        <v>1.96</v>
      </c>
      <c r="I474" s="102">
        <v>1</v>
      </c>
      <c r="J474" s="194">
        <v>163072</v>
      </c>
      <c r="K474" s="194">
        <v>0</v>
      </c>
      <c r="L474" s="194"/>
      <c r="M474" s="213">
        <f t="shared" si="47"/>
        <v>163072</v>
      </c>
      <c r="N474" s="213">
        <v>1.96</v>
      </c>
      <c r="O474" s="102">
        <v>1</v>
      </c>
      <c r="P474" s="194">
        <v>163072</v>
      </c>
      <c r="Q474" s="194">
        <v>0</v>
      </c>
      <c r="R474" s="194"/>
      <c r="S474" s="213">
        <f t="shared" si="48"/>
        <v>163072</v>
      </c>
      <c r="T474" s="213">
        <f t="shared" si="53"/>
        <v>0</v>
      </c>
      <c r="U474" s="213">
        <f t="shared" si="53"/>
        <v>0</v>
      </c>
      <c r="V474" s="213">
        <f t="shared" si="53"/>
        <v>0</v>
      </c>
      <c r="W474" s="213">
        <f t="shared" si="52"/>
        <v>0</v>
      </c>
      <c r="X474" s="213">
        <f t="shared" si="49"/>
        <v>0</v>
      </c>
      <c r="Y474" s="1273">
        <v>8</v>
      </c>
      <c r="Z474" s="213">
        <v>2.02</v>
      </c>
      <c r="AA474" s="102">
        <v>1</v>
      </c>
      <c r="AB474" s="194">
        <v>168064</v>
      </c>
      <c r="AC474" s="194">
        <v>0</v>
      </c>
      <c r="AD474" s="194"/>
      <c r="AE474" s="213">
        <f t="shared" si="50"/>
        <v>168064</v>
      </c>
      <c r="AF474" s="1273">
        <v>9</v>
      </c>
      <c r="AG474" s="213">
        <v>2.02</v>
      </c>
      <c r="AH474" s="102">
        <v>1</v>
      </c>
      <c r="AI474" s="194">
        <v>168064</v>
      </c>
      <c r="AJ474" s="194">
        <v>0</v>
      </c>
      <c r="AK474" s="194"/>
      <c r="AL474" s="213">
        <f t="shared" si="51"/>
        <v>168064</v>
      </c>
    </row>
    <row r="475" spans="1:38" s="5" customFormat="1">
      <c r="A475" s="194">
        <v>466</v>
      </c>
      <c r="B475" s="102" t="s">
        <v>759</v>
      </c>
      <c r="C475" s="102"/>
      <c r="D475" s="194"/>
      <c r="E475" s="1116" t="s">
        <v>527</v>
      </c>
      <c r="F475" s="213" t="s">
        <v>990</v>
      </c>
      <c r="G475" s="1273">
        <v>7</v>
      </c>
      <c r="H475" s="213">
        <v>1.96</v>
      </c>
      <c r="I475" s="102">
        <v>1</v>
      </c>
      <c r="J475" s="194">
        <v>163072</v>
      </c>
      <c r="K475" s="194">
        <v>0</v>
      </c>
      <c r="L475" s="194"/>
      <c r="M475" s="213">
        <f t="shared" si="47"/>
        <v>163072</v>
      </c>
      <c r="N475" s="213">
        <v>1.96</v>
      </c>
      <c r="O475" s="102">
        <v>1</v>
      </c>
      <c r="P475" s="194">
        <v>163072</v>
      </c>
      <c r="Q475" s="194">
        <v>0</v>
      </c>
      <c r="R475" s="194"/>
      <c r="S475" s="213">
        <f t="shared" si="48"/>
        <v>163072</v>
      </c>
      <c r="T475" s="213">
        <f t="shared" si="53"/>
        <v>0</v>
      </c>
      <c r="U475" s="213">
        <f t="shared" si="53"/>
        <v>0</v>
      </c>
      <c r="V475" s="213">
        <f t="shared" si="53"/>
        <v>0</v>
      </c>
      <c r="W475" s="213">
        <f t="shared" si="52"/>
        <v>0</v>
      </c>
      <c r="X475" s="213">
        <f t="shared" si="49"/>
        <v>0</v>
      </c>
      <c r="Y475" s="1273">
        <v>8</v>
      </c>
      <c r="Z475" s="213">
        <v>2.02</v>
      </c>
      <c r="AA475" s="102">
        <v>1</v>
      </c>
      <c r="AB475" s="194">
        <v>168064</v>
      </c>
      <c r="AC475" s="194">
        <v>0</v>
      </c>
      <c r="AD475" s="194"/>
      <c r="AE475" s="213">
        <f t="shared" si="50"/>
        <v>168064</v>
      </c>
      <c r="AF475" s="1273">
        <v>9</v>
      </c>
      <c r="AG475" s="213">
        <v>2.02</v>
      </c>
      <c r="AH475" s="102">
        <v>1</v>
      </c>
      <c r="AI475" s="194">
        <v>168064</v>
      </c>
      <c r="AJ475" s="194">
        <v>0</v>
      </c>
      <c r="AK475" s="194"/>
      <c r="AL475" s="213">
        <f t="shared" si="51"/>
        <v>168064</v>
      </c>
    </row>
    <row r="476" spans="1:38" s="5" customFormat="1">
      <c r="A476" s="194">
        <v>467</v>
      </c>
      <c r="B476" s="102" t="s">
        <v>759</v>
      </c>
      <c r="C476" s="102"/>
      <c r="D476" s="194"/>
      <c r="E476" s="1116" t="s">
        <v>527</v>
      </c>
      <c r="F476" s="213" t="s">
        <v>990</v>
      </c>
      <c r="G476" s="1273">
        <v>7</v>
      </c>
      <c r="H476" s="213">
        <v>1.96</v>
      </c>
      <c r="I476" s="102">
        <v>1</v>
      </c>
      <c r="J476" s="194">
        <v>163072</v>
      </c>
      <c r="K476" s="194">
        <v>0</v>
      </c>
      <c r="L476" s="194"/>
      <c r="M476" s="213">
        <f t="shared" si="47"/>
        <v>163072</v>
      </c>
      <c r="N476" s="213">
        <v>1.96</v>
      </c>
      <c r="O476" s="102">
        <v>1</v>
      </c>
      <c r="P476" s="194">
        <v>163072</v>
      </c>
      <c r="Q476" s="194">
        <v>0</v>
      </c>
      <c r="R476" s="194"/>
      <c r="S476" s="213">
        <f t="shared" si="48"/>
        <v>163072</v>
      </c>
      <c r="T476" s="213">
        <f t="shared" si="53"/>
        <v>0</v>
      </c>
      <c r="U476" s="213">
        <f t="shared" si="53"/>
        <v>0</v>
      </c>
      <c r="V476" s="213">
        <f t="shared" si="53"/>
        <v>0</v>
      </c>
      <c r="W476" s="213">
        <f t="shared" si="52"/>
        <v>0</v>
      </c>
      <c r="X476" s="213">
        <f t="shared" si="49"/>
        <v>0</v>
      </c>
      <c r="Y476" s="1273">
        <v>8</v>
      </c>
      <c r="Z476" s="213">
        <v>2.02</v>
      </c>
      <c r="AA476" s="102">
        <v>1</v>
      </c>
      <c r="AB476" s="194">
        <v>168064</v>
      </c>
      <c r="AC476" s="194">
        <v>0</v>
      </c>
      <c r="AD476" s="194"/>
      <c r="AE476" s="213">
        <f t="shared" si="50"/>
        <v>168064</v>
      </c>
      <c r="AF476" s="1273">
        <v>9</v>
      </c>
      <c r="AG476" s="213">
        <v>2.02</v>
      </c>
      <c r="AH476" s="102">
        <v>1</v>
      </c>
      <c r="AI476" s="194">
        <v>168064</v>
      </c>
      <c r="AJ476" s="194">
        <v>0</v>
      </c>
      <c r="AK476" s="194"/>
      <c r="AL476" s="213">
        <f t="shared" si="51"/>
        <v>168064</v>
      </c>
    </row>
    <row r="477" spans="1:38" s="5" customFormat="1">
      <c r="A477" s="194">
        <v>468</v>
      </c>
      <c r="B477" s="102" t="s">
        <v>759</v>
      </c>
      <c r="C477" s="102"/>
      <c r="D477" s="194"/>
      <c r="E477" s="1116" t="s">
        <v>527</v>
      </c>
      <c r="F477" s="213" t="s">
        <v>990</v>
      </c>
      <c r="G477" s="1273">
        <v>7</v>
      </c>
      <c r="H477" s="213">
        <v>1.96</v>
      </c>
      <c r="I477" s="102">
        <v>1</v>
      </c>
      <c r="J477" s="194">
        <v>163072</v>
      </c>
      <c r="K477" s="194">
        <v>0</v>
      </c>
      <c r="L477" s="194"/>
      <c r="M477" s="213">
        <f t="shared" si="47"/>
        <v>163072</v>
      </c>
      <c r="N477" s="213">
        <v>1.96</v>
      </c>
      <c r="O477" s="102">
        <v>1</v>
      </c>
      <c r="P477" s="194">
        <v>163072</v>
      </c>
      <c r="Q477" s="194">
        <v>0</v>
      </c>
      <c r="R477" s="194"/>
      <c r="S477" s="213">
        <f t="shared" si="48"/>
        <v>163072</v>
      </c>
      <c r="T477" s="213">
        <f t="shared" si="53"/>
        <v>0</v>
      </c>
      <c r="U477" s="213">
        <f t="shared" si="53"/>
        <v>0</v>
      </c>
      <c r="V477" s="213">
        <f t="shared" si="53"/>
        <v>0</v>
      </c>
      <c r="W477" s="213">
        <f t="shared" si="52"/>
        <v>0</v>
      </c>
      <c r="X477" s="213">
        <f t="shared" si="49"/>
        <v>0</v>
      </c>
      <c r="Y477" s="1273">
        <v>8</v>
      </c>
      <c r="Z477" s="213">
        <v>2.02</v>
      </c>
      <c r="AA477" s="102">
        <v>1</v>
      </c>
      <c r="AB477" s="194">
        <v>168064</v>
      </c>
      <c r="AC477" s="194">
        <v>0</v>
      </c>
      <c r="AD477" s="194"/>
      <c r="AE477" s="213">
        <f t="shared" si="50"/>
        <v>168064</v>
      </c>
      <c r="AF477" s="1273">
        <v>9</v>
      </c>
      <c r="AG477" s="213">
        <v>2.02</v>
      </c>
      <c r="AH477" s="102">
        <v>1</v>
      </c>
      <c r="AI477" s="194">
        <v>168064</v>
      </c>
      <c r="AJ477" s="194">
        <v>0</v>
      </c>
      <c r="AK477" s="194"/>
      <c r="AL477" s="213">
        <f t="shared" si="51"/>
        <v>168064</v>
      </c>
    </row>
    <row r="478" spans="1:38" s="5" customFormat="1" ht="94.5">
      <c r="A478" s="194">
        <v>469</v>
      </c>
      <c r="B478" s="102" t="s">
        <v>5707</v>
      </c>
      <c r="C478" s="102" t="s">
        <v>5283</v>
      </c>
      <c r="D478" s="194" t="s">
        <v>5641</v>
      </c>
      <c r="E478" s="1116" t="s">
        <v>4542</v>
      </c>
      <c r="F478" s="213" t="s">
        <v>984</v>
      </c>
      <c r="G478" s="1273">
        <v>4</v>
      </c>
      <c r="H478" s="213">
        <v>4.41</v>
      </c>
      <c r="I478" s="102">
        <v>1</v>
      </c>
      <c r="J478" s="194">
        <v>366912</v>
      </c>
      <c r="K478" s="194">
        <v>0</v>
      </c>
      <c r="L478" s="194"/>
      <c r="M478" s="213">
        <f t="shared" si="47"/>
        <v>366912</v>
      </c>
      <c r="N478" s="213">
        <v>4.2699999999999996</v>
      </c>
      <c r="O478" s="102">
        <v>1</v>
      </c>
      <c r="P478" s="194">
        <v>355263.99999999994</v>
      </c>
      <c r="Q478" s="194">
        <v>0</v>
      </c>
      <c r="R478" s="194"/>
      <c r="S478" s="213">
        <f t="shared" si="48"/>
        <v>355263.99999999994</v>
      </c>
      <c r="T478" s="213">
        <f t="shared" si="53"/>
        <v>0</v>
      </c>
      <c r="U478" s="213">
        <f t="shared" si="53"/>
        <v>11648.000000000058</v>
      </c>
      <c r="V478" s="213">
        <f t="shared" si="53"/>
        <v>0</v>
      </c>
      <c r="W478" s="213">
        <f t="shared" si="52"/>
        <v>0</v>
      </c>
      <c r="X478" s="213">
        <f t="shared" si="49"/>
        <v>11648.000000000058</v>
      </c>
      <c r="Y478" s="1273">
        <v>5</v>
      </c>
      <c r="Z478" s="213">
        <v>4.41</v>
      </c>
      <c r="AA478" s="102">
        <v>1</v>
      </c>
      <c r="AB478" s="194">
        <v>366912</v>
      </c>
      <c r="AC478" s="194">
        <v>0</v>
      </c>
      <c r="AD478" s="194"/>
      <c r="AE478" s="213">
        <f t="shared" si="50"/>
        <v>366912</v>
      </c>
      <c r="AF478" s="1273">
        <v>6</v>
      </c>
      <c r="AG478" s="213">
        <v>4.55</v>
      </c>
      <c r="AH478" s="102">
        <v>1</v>
      </c>
      <c r="AI478" s="194">
        <v>378560</v>
      </c>
      <c r="AJ478" s="194">
        <v>0</v>
      </c>
      <c r="AK478" s="194"/>
      <c r="AL478" s="213">
        <f t="shared" si="51"/>
        <v>378560</v>
      </c>
    </row>
    <row r="479" spans="1:38" s="5" customFormat="1" ht="54">
      <c r="A479" s="194">
        <v>470</v>
      </c>
      <c r="B479" s="102" t="s">
        <v>7004</v>
      </c>
      <c r="C479" s="102" t="s">
        <v>5283</v>
      </c>
      <c r="D479" s="194" t="s">
        <v>5705</v>
      </c>
      <c r="E479" s="1116" t="s">
        <v>1579</v>
      </c>
      <c r="F479" s="213" t="s">
        <v>1115</v>
      </c>
      <c r="G479" s="1273">
        <v>3</v>
      </c>
      <c r="H479" s="213">
        <v>2.92</v>
      </c>
      <c r="I479" s="102">
        <v>1</v>
      </c>
      <c r="J479" s="194">
        <v>242944</v>
      </c>
      <c r="K479" s="194">
        <v>0</v>
      </c>
      <c r="L479" s="194"/>
      <c r="M479" s="213">
        <f t="shared" si="47"/>
        <v>242944</v>
      </c>
      <c r="N479" s="213">
        <v>2.83</v>
      </c>
      <c r="O479" s="102">
        <v>1</v>
      </c>
      <c r="P479" s="194">
        <v>235456</v>
      </c>
      <c r="Q479" s="194">
        <v>0</v>
      </c>
      <c r="R479" s="194"/>
      <c r="S479" s="213">
        <f t="shared" si="48"/>
        <v>235456</v>
      </c>
      <c r="T479" s="213">
        <f t="shared" si="53"/>
        <v>0</v>
      </c>
      <c r="U479" s="213">
        <f t="shared" si="53"/>
        <v>7488</v>
      </c>
      <c r="V479" s="213">
        <f t="shared" si="53"/>
        <v>0</v>
      </c>
      <c r="W479" s="213">
        <f t="shared" si="52"/>
        <v>0</v>
      </c>
      <c r="X479" s="213">
        <f t="shared" si="49"/>
        <v>7488</v>
      </c>
      <c r="Y479" s="1273">
        <v>4</v>
      </c>
      <c r="Z479" s="213">
        <v>3.02</v>
      </c>
      <c r="AA479" s="102">
        <v>1</v>
      </c>
      <c r="AB479" s="194">
        <v>251264</v>
      </c>
      <c r="AC479" s="194">
        <v>0</v>
      </c>
      <c r="AD479" s="194"/>
      <c r="AE479" s="213">
        <f t="shared" si="50"/>
        <v>251264</v>
      </c>
      <c r="AF479" s="1273">
        <v>5</v>
      </c>
      <c r="AG479" s="213">
        <v>3.02</v>
      </c>
      <c r="AH479" s="102">
        <v>1</v>
      </c>
      <c r="AI479" s="194">
        <v>251264</v>
      </c>
      <c r="AJ479" s="194">
        <v>0</v>
      </c>
      <c r="AK479" s="194"/>
      <c r="AL479" s="213">
        <f t="shared" si="51"/>
        <v>251264</v>
      </c>
    </row>
    <row r="480" spans="1:38" s="5" customFormat="1" ht="54">
      <c r="A480" s="194">
        <v>471</v>
      </c>
      <c r="B480" s="102" t="s">
        <v>1678</v>
      </c>
      <c r="C480" s="102" t="s">
        <v>5283</v>
      </c>
      <c r="D480" s="194" t="s">
        <v>5649</v>
      </c>
      <c r="E480" s="1116" t="s">
        <v>1631</v>
      </c>
      <c r="F480" s="213" t="s">
        <v>1129</v>
      </c>
      <c r="G480" s="1273">
        <v>15</v>
      </c>
      <c r="H480" s="213">
        <v>2.92</v>
      </c>
      <c r="I480" s="102">
        <v>1</v>
      </c>
      <c r="J480" s="194">
        <v>242944</v>
      </c>
      <c r="K480" s="194">
        <v>0</v>
      </c>
      <c r="L480" s="194"/>
      <c r="M480" s="213">
        <f t="shared" si="47"/>
        <v>242944</v>
      </c>
      <c r="N480" s="213">
        <v>2.92</v>
      </c>
      <c r="O480" s="102">
        <v>1</v>
      </c>
      <c r="P480" s="194">
        <v>242944</v>
      </c>
      <c r="Q480" s="194">
        <v>0</v>
      </c>
      <c r="R480" s="194"/>
      <c r="S480" s="213">
        <f t="shared" si="48"/>
        <v>242944</v>
      </c>
      <c r="T480" s="213">
        <f t="shared" si="53"/>
        <v>0</v>
      </c>
      <c r="U480" s="213">
        <f t="shared" si="53"/>
        <v>0</v>
      </c>
      <c r="V480" s="213">
        <f t="shared" si="53"/>
        <v>0</v>
      </c>
      <c r="W480" s="213">
        <f t="shared" si="52"/>
        <v>0</v>
      </c>
      <c r="X480" s="213">
        <f t="shared" si="49"/>
        <v>0</v>
      </c>
      <c r="Y480" s="1273">
        <v>16</v>
      </c>
      <c r="Z480" s="213">
        <v>3.01</v>
      </c>
      <c r="AA480" s="102">
        <v>1</v>
      </c>
      <c r="AB480" s="194">
        <v>250431.99999999997</v>
      </c>
      <c r="AC480" s="194">
        <v>0</v>
      </c>
      <c r="AD480" s="194"/>
      <c r="AE480" s="213">
        <f t="shared" si="50"/>
        <v>250431.99999999997</v>
      </c>
      <c r="AF480" s="1273">
        <v>17</v>
      </c>
      <c r="AG480" s="213">
        <v>3.01</v>
      </c>
      <c r="AH480" s="102">
        <v>1</v>
      </c>
      <c r="AI480" s="194">
        <v>250431.99999999997</v>
      </c>
      <c r="AJ480" s="194">
        <v>0</v>
      </c>
      <c r="AK480" s="194"/>
      <c r="AL480" s="213">
        <f t="shared" si="51"/>
        <v>250431.99999999997</v>
      </c>
    </row>
    <row r="481" spans="1:38" s="5" customFormat="1">
      <c r="A481" s="194">
        <v>472</v>
      </c>
      <c r="B481" s="102" t="s">
        <v>4543</v>
      </c>
      <c r="C481" s="102" t="s">
        <v>5283</v>
      </c>
      <c r="D481" s="194" t="s">
        <v>5639</v>
      </c>
      <c r="E481" s="1116" t="s">
        <v>1572</v>
      </c>
      <c r="F481" s="213" t="s">
        <v>6962</v>
      </c>
      <c r="G481" s="1273">
        <v>10</v>
      </c>
      <c r="H481" s="213">
        <v>2.42</v>
      </c>
      <c r="I481" s="102">
        <v>1</v>
      </c>
      <c r="J481" s="194">
        <v>201344</v>
      </c>
      <c r="K481" s="194">
        <v>0</v>
      </c>
      <c r="L481" s="194"/>
      <c r="M481" s="213">
        <f t="shared" si="47"/>
        <v>201344</v>
      </c>
      <c r="N481" s="213">
        <v>2.35</v>
      </c>
      <c r="O481" s="102">
        <v>1</v>
      </c>
      <c r="P481" s="194">
        <v>195520</v>
      </c>
      <c r="Q481" s="194">
        <v>0</v>
      </c>
      <c r="R481" s="194"/>
      <c r="S481" s="213">
        <f t="shared" si="48"/>
        <v>195520</v>
      </c>
      <c r="T481" s="213">
        <f t="shared" si="53"/>
        <v>0</v>
      </c>
      <c r="U481" s="213">
        <f t="shared" si="53"/>
        <v>5824</v>
      </c>
      <c r="V481" s="213">
        <f t="shared" si="53"/>
        <v>0</v>
      </c>
      <c r="W481" s="213">
        <f t="shared" si="52"/>
        <v>0</v>
      </c>
      <c r="X481" s="213">
        <f t="shared" si="49"/>
        <v>5824</v>
      </c>
      <c r="Y481" s="1273">
        <v>11</v>
      </c>
      <c r="Z481" s="213">
        <v>2.42</v>
      </c>
      <c r="AA481" s="102">
        <v>1</v>
      </c>
      <c r="AB481" s="194">
        <v>201344</v>
      </c>
      <c r="AC481" s="194">
        <v>0</v>
      </c>
      <c r="AD481" s="194"/>
      <c r="AE481" s="213">
        <f t="shared" si="50"/>
        <v>201344</v>
      </c>
      <c r="AF481" s="1273">
        <v>12</v>
      </c>
      <c r="AG481" s="213">
        <v>2.42</v>
      </c>
      <c r="AH481" s="102">
        <v>1</v>
      </c>
      <c r="AI481" s="194">
        <v>201344</v>
      </c>
      <c r="AJ481" s="194">
        <v>0</v>
      </c>
      <c r="AK481" s="194"/>
      <c r="AL481" s="213">
        <f t="shared" si="51"/>
        <v>201344</v>
      </c>
    </row>
    <row r="482" spans="1:38" s="5" customFormat="1">
      <c r="A482" s="194">
        <v>473</v>
      </c>
      <c r="B482" s="102" t="s">
        <v>7005</v>
      </c>
      <c r="C482" s="102" t="s">
        <v>5283</v>
      </c>
      <c r="D482" s="194" t="s">
        <v>5647</v>
      </c>
      <c r="E482" s="1116" t="s">
        <v>1572</v>
      </c>
      <c r="F482" s="213" t="s">
        <v>6962</v>
      </c>
      <c r="G482" s="1273">
        <v>10</v>
      </c>
      <c r="H482" s="213">
        <v>2.42</v>
      </c>
      <c r="I482" s="102">
        <v>1</v>
      </c>
      <c r="J482" s="194">
        <v>201344</v>
      </c>
      <c r="K482" s="194">
        <v>0</v>
      </c>
      <c r="L482" s="194"/>
      <c r="M482" s="213">
        <f t="shared" si="47"/>
        <v>201344</v>
      </c>
      <c r="N482" s="213">
        <v>2.35</v>
      </c>
      <c r="O482" s="102">
        <v>1</v>
      </c>
      <c r="P482" s="194">
        <v>195520</v>
      </c>
      <c r="Q482" s="194">
        <v>0</v>
      </c>
      <c r="R482" s="194"/>
      <c r="S482" s="213">
        <f t="shared" si="48"/>
        <v>195520</v>
      </c>
      <c r="T482" s="213">
        <f t="shared" si="53"/>
        <v>0</v>
      </c>
      <c r="U482" s="213">
        <f t="shared" si="53"/>
        <v>5824</v>
      </c>
      <c r="V482" s="213">
        <f t="shared" si="53"/>
        <v>0</v>
      </c>
      <c r="W482" s="213">
        <f t="shared" si="52"/>
        <v>0</v>
      </c>
      <c r="X482" s="213">
        <f t="shared" si="49"/>
        <v>5824</v>
      </c>
      <c r="Y482" s="1273">
        <v>11</v>
      </c>
      <c r="Z482" s="213">
        <v>2.42</v>
      </c>
      <c r="AA482" s="102">
        <v>1</v>
      </c>
      <c r="AB482" s="194">
        <v>201344</v>
      </c>
      <c r="AC482" s="194">
        <v>0</v>
      </c>
      <c r="AD482" s="194"/>
      <c r="AE482" s="213">
        <f t="shared" si="50"/>
        <v>201344</v>
      </c>
      <c r="AF482" s="1273">
        <v>12</v>
      </c>
      <c r="AG482" s="213">
        <v>2.42</v>
      </c>
      <c r="AH482" s="102">
        <v>1</v>
      </c>
      <c r="AI482" s="194">
        <v>201344</v>
      </c>
      <c r="AJ482" s="194">
        <v>0</v>
      </c>
      <c r="AK482" s="194"/>
      <c r="AL482" s="213">
        <f t="shared" si="51"/>
        <v>201344</v>
      </c>
    </row>
    <row r="483" spans="1:38" s="5" customFormat="1">
      <c r="A483" s="194">
        <v>474</v>
      </c>
      <c r="B483" s="102" t="s">
        <v>4544</v>
      </c>
      <c r="C483" s="102" t="s">
        <v>5283</v>
      </c>
      <c r="D483" s="194" t="s">
        <v>5647</v>
      </c>
      <c r="E483" s="1116" t="s">
        <v>1572</v>
      </c>
      <c r="F483" s="213" t="s">
        <v>6962</v>
      </c>
      <c r="G483" s="1273">
        <v>7</v>
      </c>
      <c r="H483" s="213">
        <v>2.2799999999999998</v>
      </c>
      <c r="I483" s="102">
        <v>1</v>
      </c>
      <c r="J483" s="194">
        <v>189695.99999999997</v>
      </c>
      <c r="K483" s="194">
        <v>0</v>
      </c>
      <c r="L483" s="194"/>
      <c r="M483" s="213">
        <f t="shared" si="47"/>
        <v>189695.99999999997</v>
      </c>
      <c r="N483" s="213">
        <v>2.2799999999999998</v>
      </c>
      <c r="O483" s="102">
        <v>1</v>
      </c>
      <c r="P483" s="194">
        <v>189695.99999999997</v>
      </c>
      <c r="Q483" s="194">
        <v>0</v>
      </c>
      <c r="R483" s="194"/>
      <c r="S483" s="213">
        <f t="shared" si="48"/>
        <v>189695.99999999997</v>
      </c>
      <c r="T483" s="213">
        <f t="shared" si="53"/>
        <v>0</v>
      </c>
      <c r="U483" s="213">
        <f t="shared" si="53"/>
        <v>0</v>
      </c>
      <c r="V483" s="213">
        <f t="shared" si="53"/>
        <v>0</v>
      </c>
      <c r="W483" s="213">
        <f t="shared" si="52"/>
        <v>0</v>
      </c>
      <c r="X483" s="213">
        <f t="shared" si="49"/>
        <v>0</v>
      </c>
      <c r="Y483" s="1273">
        <v>8</v>
      </c>
      <c r="Z483" s="213">
        <v>2.35</v>
      </c>
      <c r="AA483" s="102">
        <v>1</v>
      </c>
      <c r="AB483" s="194">
        <v>195520</v>
      </c>
      <c r="AC483" s="194">
        <v>0</v>
      </c>
      <c r="AD483" s="194"/>
      <c r="AE483" s="213">
        <f t="shared" si="50"/>
        <v>195520</v>
      </c>
      <c r="AF483" s="1273">
        <v>9</v>
      </c>
      <c r="AG483" s="213">
        <v>2.35</v>
      </c>
      <c r="AH483" s="102">
        <v>1</v>
      </c>
      <c r="AI483" s="194">
        <v>195520</v>
      </c>
      <c r="AJ483" s="194">
        <v>0</v>
      </c>
      <c r="AK483" s="194"/>
      <c r="AL483" s="213">
        <f t="shared" si="51"/>
        <v>195520</v>
      </c>
    </row>
    <row r="484" spans="1:38" s="5" customFormat="1">
      <c r="A484" s="194">
        <v>475</v>
      </c>
      <c r="B484" s="102" t="s">
        <v>1679</v>
      </c>
      <c r="C484" s="102" t="s">
        <v>5283</v>
      </c>
      <c r="D484" s="194" t="s">
        <v>5630</v>
      </c>
      <c r="E484" s="1116" t="s">
        <v>1572</v>
      </c>
      <c r="F484" s="213" t="s">
        <v>6962</v>
      </c>
      <c r="G484" s="1273">
        <v>7</v>
      </c>
      <c r="H484" s="213">
        <v>2.2799999999999998</v>
      </c>
      <c r="I484" s="102">
        <v>1</v>
      </c>
      <c r="J484" s="194">
        <v>189695.99999999997</v>
      </c>
      <c r="K484" s="194">
        <v>0</v>
      </c>
      <c r="L484" s="194"/>
      <c r="M484" s="213">
        <f t="shared" si="47"/>
        <v>189695.99999999997</v>
      </c>
      <c r="N484" s="213">
        <v>2.2799999999999998</v>
      </c>
      <c r="O484" s="102">
        <v>1</v>
      </c>
      <c r="P484" s="194">
        <v>189695.99999999997</v>
      </c>
      <c r="Q484" s="194">
        <v>0</v>
      </c>
      <c r="R484" s="194"/>
      <c r="S484" s="213">
        <f t="shared" si="48"/>
        <v>189695.99999999997</v>
      </c>
      <c r="T484" s="213">
        <f t="shared" si="53"/>
        <v>0</v>
      </c>
      <c r="U484" s="213">
        <f t="shared" si="53"/>
        <v>0</v>
      </c>
      <c r="V484" s="213">
        <f t="shared" si="53"/>
        <v>0</v>
      </c>
      <c r="W484" s="213">
        <f t="shared" si="52"/>
        <v>0</v>
      </c>
      <c r="X484" s="213">
        <f t="shared" si="49"/>
        <v>0</v>
      </c>
      <c r="Y484" s="1273">
        <v>8</v>
      </c>
      <c r="Z484" s="213">
        <v>2.35</v>
      </c>
      <c r="AA484" s="102">
        <v>1</v>
      </c>
      <c r="AB484" s="194">
        <v>195520</v>
      </c>
      <c r="AC484" s="194">
        <v>0</v>
      </c>
      <c r="AD484" s="194"/>
      <c r="AE484" s="213">
        <f t="shared" si="50"/>
        <v>195520</v>
      </c>
      <c r="AF484" s="1273">
        <v>9</v>
      </c>
      <c r="AG484" s="213">
        <v>2.35</v>
      </c>
      <c r="AH484" s="102">
        <v>1</v>
      </c>
      <c r="AI484" s="194">
        <v>195520</v>
      </c>
      <c r="AJ484" s="194">
        <v>0</v>
      </c>
      <c r="AK484" s="194"/>
      <c r="AL484" s="213">
        <f t="shared" si="51"/>
        <v>195520</v>
      </c>
    </row>
    <row r="485" spans="1:38" s="5" customFormat="1">
      <c r="A485" s="194">
        <v>476</v>
      </c>
      <c r="B485" s="102" t="s">
        <v>8370</v>
      </c>
      <c r="C485" s="102" t="s">
        <v>5282</v>
      </c>
      <c r="D485" s="194" t="s">
        <v>5204</v>
      </c>
      <c r="E485" s="1116" t="s">
        <v>1572</v>
      </c>
      <c r="F485" s="213" t="s">
        <v>6962</v>
      </c>
      <c r="G485" s="1273">
        <v>2</v>
      </c>
      <c r="H485" s="213">
        <v>2.08</v>
      </c>
      <c r="I485" s="102">
        <v>1</v>
      </c>
      <c r="J485" s="194">
        <v>173056</v>
      </c>
      <c r="K485" s="194">
        <v>0</v>
      </c>
      <c r="L485" s="194"/>
      <c r="M485" s="213">
        <f t="shared" si="47"/>
        <v>173056</v>
      </c>
      <c r="N485" s="213">
        <v>2.02</v>
      </c>
      <c r="O485" s="102">
        <v>1</v>
      </c>
      <c r="P485" s="194">
        <v>168064</v>
      </c>
      <c r="Q485" s="194">
        <v>0</v>
      </c>
      <c r="R485" s="194"/>
      <c r="S485" s="213">
        <f t="shared" si="48"/>
        <v>168064</v>
      </c>
      <c r="T485" s="213">
        <f t="shared" si="53"/>
        <v>0</v>
      </c>
      <c r="U485" s="213">
        <f t="shared" si="53"/>
        <v>4992</v>
      </c>
      <c r="V485" s="213">
        <f t="shared" si="53"/>
        <v>0</v>
      </c>
      <c r="W485" s="213">
        <f t="shared" si="52"/>
        <v>0</v>
      </c>
      <c r="X485" s="213">
        <f t="shared" si="49"/>
        <v>4992</v>
      </c>
      <c r="Y485" s="1273">
        <v>3</v>
      </c>
      <c r="Z485" s="213">
        <v>2.15</v>
      </c>
      <c r="AA485" s="102">
        <v>1</v>
      </c>
      <c r="AB485" s="194">
        <v>178880</v>
      </c>
      <c r="AC485" s="194">
        <v>0</v>
      </c>
      <c r="AD485" s="194"/>
      <c r="AE485" s="213">
        <f t="shared" si="50"/>
        <v>178880</v>
      </c>
      <c r="AF485" s="1273">
        <v>4</v>
      </c>
      <c r="AG485" s="213">
        <v>2.21</v>
      </c>
      <c r="AH485" s="102">
        <v>1</v>
      </c>
      <c r="AI485" s="194">
        <v>183872</v>
      </c>
      <c r="AJ485" s="194">
        <v>0</v>
      </c>
      <c r="AK485" s="194"/>
      <c r="AL485" s="213">
        <f t="shared" si="51"/>
        <v>183872</v>
      </c>
    </row>
    <row r="486" spans="1:38" s="5" customFormat="1">
      <c r="A486" s="194">
        <v>477</v>
      </c>
      <c r="B486" s="102" t="s">
        <v>759</v>
      </c>
      <c r="C486" s="102"/>
      <c r="D486" s="194"/>
      <c r="E486" s="1116" t="s">
        <v>1572</v>
      </c>
      <c r="F486" s="213" t="s">
        <v>6962</v>
      </c>
      <c r="G486" s="1273">
        <v>7</v>
      </c>
      <c r="H486" s="213">
        <v>2.2799999999999998</v>
      </c>
      <c r="I486" s="102">
        <v>1</v>
      </c>
      <c r="J486" s="194">
        <v>189695.99999999997</v>
      </c>
      <c r="K486" s="194">
        <v>0</v>
      </c>
      <c r="L486" s="194"/>
      <c r="M486" s="213">
        <f t="shared" si="47"/>
        <v>189695.99999999997</v>
      </c>
      <c r="N486" s="213">
        <v>2.2799999999999998</v>
      </c>
      <c r="O486" s="102">
        <v>1</v>
      </c>
      <c r="P486" s="194">
        <v>189695.99999999997</v>
      </c>
      <c r="Q486" s="194">
        <v>0</v>
      </c>
      <c r="R486" s="194"/>
      <c r="S486" s="213">
        <f t="shared" si="48"/>
        <v>189695.99999999997</v>
      </c>
      <c r="T486" s="213">
        <f t="shared" si="53"/>
        <v>0</v>
      </c>
      <c r="U486" s="213">
        <f t="shared" si="53"/>
        <v>0</v>
      </c>
      <c r="V486" s="213">
        <f t="shared" si="53"/>
        <v>0</v>
      </c>
      <c r="W486" s="213">
        <f t="shared" si="52"/>
        <v>0</v>
      </c>
      <c r="X486" s="213">
        <f t="shared" si="49"/>
        <v>0</v>
      </c>
      <c r="Y486" s="1273">
        <v>8</v>
      </c>
      <c r="Z486" s="213">
        <v>2.35</v>
      </c>
      <c r="AA486" s="102">
        <v>1</v>
      </c>
      <c r="AB486" s="194">
        <v>195520</v>
      </c>
      <c r="AC486" s="194">
        <v>0</v>
      </c>
      <c r="AD486" s="194"/>
      <c r="AE486" s="213">
        <f t="shared" si="50"/>
        <v>195520</v>
      </c>
      <c r="AF486" s="1273">
        <v>9</v>
      </c>
      <c r="AG486" s="213">
        <v>2.35</v>
      </c>
      <c r="AH486" s="102">
        <v>1</v>
      </c>
      <c r="AI486" s="194">
        <v>195520</v>
      </c>
      <c r="AJ486" s="194">
        <v>0</v>
      </c>
      <c r="AK486" s="194"/>
      <c r="AL486" s="213">
        <f t="shared" si="51"/>
        <v>195520</v>
      </c>
    </row>
    <row r="487" spans="1:38" s="5" customFormat="1">
      <c r="A487" s="194">
        <v>478</v>
      </c>
      <c r="B487" s="102" t="s">
        <v>4545</v>
      </c>
      <c r="C487" s="102" t="s">
        <v>5283</v>
      </c>
      <c r="D487" s="194" t="s">
        <v>5665</v>
      </c>
      <c r="E487" s="1116" t="s">
        <v>527</v>
      </c>
      <c r="F487" s="213" t="s">
        <v>990</v>
      </c>
      <c r="G487" s="1273">
        <v>11</v>
      </c>
      <c r="H487" s="213">
        <v>2.08</v>
      </c>
      <c r="I487" s="102">
        <v>1</v>
      </c>
      <c r="J487" s="194">
        <v>173056</v>
      </c>
      <c r="K487" s="194">
        <v>0</v>
      </c>
      <c r="L487" s="194"/>
      <c r="M487" s="213">
        <f t="shared" si="47"/>
        <v>173056</v>
      </c>
      <c r="N487" s="213">
        <v>2.08</v>
      </c>
      <c r="O487" s="102">
        <v>1</v>
      </c>
      <c r="P487" s="194">
        <v>173056</v>
      </c>
      <c r="Q487" s="194">
        <v>0</v>
      </c>
      <c r="R487" s="194"/>
      <c r="S487" s="213">
        <f t="shared" si="48"/>
        <v>173056</v>
      </c>
      <c r="T487" s="213">
        <f t="shared" si="53"/>
        <v>0</v>
      </c>
      <c r="U487" s="213">
        <f t="shared" si="53"/>
        <v>0</v>
      </c>
      <c r="V487" s="213">
        <f t="shared" si="53"/>
        <v>0</v>
      </c>
      <c r="W487" s="213">
        <f t="shared" si="52"/>
        <v>0</v>
      </c>
      <c r="X487" s="213">
        <f t="shared" si="49"/>
        <v>0</v>
      </c>
      <c r="Y487" s="1273">
        <v>12</v>
      </c>
      <c r="Z487" s="213">
        <v>2.08</v>
      </c>
      <c r="AA487" s="102">
        <v>1</v>
      </c>
      <c r="AB487" s="194">
        <v>173056</v>
      </c>
      <c r="AC487" s="194">
        <v>0</v>
      </c>
      <c r="AD487" s="194"/>
      <c r="AE487" s="213">
        <f t="shared" si="50"/>
        <v>173056</v>
      </c>
      <c r="AF487" s="1273">
        <v>13</v>
      </c>
      <c r="AG487" s="213">
        <v>2.14</v>
      </c>
      <c r="AH487" s="102">
        <v>1</v>
      </c>
      <c r="AI487" s="194">
        <v>178048</v>
      </c>
      <c r="AJ487" s="194">
        <v>0</v>
      </c>
      <c r="AK487" s="194"/>
      <c r="AL487" s="213">
        <f t="shared" si="51"/>
        <v>178048</v>
      </c>
    </row>
    <row r="488" spans="1:38" s="5" customFormat="1">
      <c r="A488" s="194">
        <v>479</v>
      </c>
      <c r="B488" s="102" t="s">
        <v>4546</v>
      </c>
      <c r="C488" s="102" t="s">
        <v>5283</v>
      </c>
      <c r="D488" s="194" t="s">
        <v>5641</v>
      </c>
      <c r="E488" s="1116" t="s">
        <v>527</v>
      </c>
      <c r="F488" s="213" t="s">
        <v>990</v>
      </c>
      <c r="G488" s="1273">
        <v>11</v>
      </c>
      <c r="H488" s="213">
        <v>2.08</v>
      </c>
      <c r="I488" s="102">
        <v>1</v>
      </c>
      <c r="J488" s="194">
        <v>173056</v>
      </c>
      <c r="K488" s="194">
        <v>0</v>
      </c>
      <c r="L488" s="194"/>
      <c r="M488" s="213">
        <f t="shared" si="47"/>
        <v>173056</v>
      </c>
      <c r="N488" s="213">
        <v>2.08</v>
      </c>
      <c r="O488" s="102">
        <v>1</v>
      </c>
      <c r="P488" s="194">
        <v>173056</v>
      </c>
      <c r="Q488" s="194">
        <v>0</v>
      </c>
      <c r="R488" s="194"/>
      <c r="S488" s="213">
        <f t="shared" si="48"/>
        <v>173056</v>
      </c>
      <c r="T488" s="213">
        <f t="shared" si="53"/>
        <v>0</v>
      </c>
      <c r="U488" s="213">
        <f t="shared" si="53"/>
        <v>0</v>
      </c>
      <c r="V488" s="213">
        <f t="shared" si="53"/>
        <v>0</v>
      </c>
      <c r="W488" s="213">
        <f t="shared" si="52"/>
        <v>0</v>
      </c>
      <c r="X488" s="213">
        <f t="shared" si="49"/>
        <v>0</v>
      </c>
      <c r="Y488" s="1273">
        <v>12</v>
      </c>
      <c r="Z488" s="213">
        <v>2.08</v>
      </c>
      <c r="AA488" s="102">
        <v>1</v>
      </c>
      <c r="AB488" s="194">
        <v>173056</v>
      </c>
      <c r="AC488" s="194">
        <v>0</v>
      </c>
      <c r="AD488" s="194"/>
      <c r="AE488" s="213">
        <f t="shared" si="50"/>
        <v>173056</v>
      </c>
      <c r="AF488" s="1273">
        <v>13</v>
      </c>
      <c r="AG488" s="213">
        <v>2.14</v>
      </c>
      <c r="AH488" s="102">
        <v>1</v>
      </c>
      <c r="AI488" s="194">
        <v>178048</v>
      </c>
      <c r="AJ488" s="194">
        <v>0</v>
      </c>
      <c r="AK488" s="194"/>
      <c r="AL488" s="213">
        <f t="shared" si="51"/>
        <v>178048</v>
      </c>
    </row>
    <row r="489" spans="1:38" s="5" customFormat="1">
      <c r="A489" s="194">
        <v>480</v>
      </c>
      <c r="B489" s="102" t="s">
        <v>4547</v>
      </c>
      <c r="C489" s="102" t="s">
        <v>5283</v>
      </c>
      <c r="D489" s="194" t="s">
        <v>5624</v>
      </c>
      <c r="E489" s="1116" t="s">
        <v>527</v>
      </c>
      <c r="F489" s="213" t="s">
        <v>990</v>
      </c>
      <c r="G489" s="1273">
        <v>9</v>
      </c>
      <c r="H489" s="213">
        <v>2.02</v>
      </c>
      <c r="I489" s="102">
        <v>1</v>
      </c>
      <c r="J489" s="194">
        <v>168064</v>
      </c>
      <c r="K489" s="194">
        <v>0</v>
      </c>
      <c r="L489" s="194"/>
      <c r="M489" s="213">
        <f t="shared" si="47"/>
        <v>168064</v>
      </c>
      <c r="N489" s="213">
        <v>2.02</v>
      </c>
      <c r="O489" s="102">
        <v>1</v>
      </c>
      <c r="P489" s="194">
        <v>168064</v>
      </c>
      <c r="Q489" s="194">
        <v>0</v>
      </c>
      <c r="R489" s="194"/>
      <c r="S489" s="213">
        <f t="shared" si="48"/>
        <v>168064</v>
      </c>
      <c r="T489" s="213">
        <f t="shared" si="53"/>
        <v>0</v>
      </c>
      <c r="U489" s="213">
        <f t="shared" si="53"/>
        <v>0</v>
      </c>
      <c r="V489" s="213">
        <f t="shared" si="53"/>
        <v>0</v>
      </c>
      <c r="W489" s="213">
        <f t="shared" si="52"/>
        <v>0</v>
      </c>
      <c r="X489" s="213">
        <f t="shared" si="49"/>
        <v>0</v>
      </c>
      <c r="Y489" s="1273">
        <v>10</v>
      </c>
      <c r="Z489" s="213">
        <v>2.08</v>
      </c>
      <c r="AA489" s="102">
        <v>1</v>
      </c>
      <c r="AB489" s="194">
        <v>173056</v>
      </c>
      <c r="AC489" s="194">
        <v>0</v>
      </c>
      <c r="AD489" s="194"/>
      <c r="AE489" s="213">
        <f t="shared" si="50"/>
        <v>173056</v>
      </c>
      <c r="AF489" s="1273">
        <v>11</v>
      </c>
      <c r="AG489" s="213">
        <v>2.08</v>
      </c>
      <c r="AH489" s="102">
        <v>1</v>
      </c>
      <c r="AI489" s="194">
        <v>173056</v>
      </c>
      <c r="AJ489" s="194">
        <v>0</v>
      </c>
      <c r="AK489" s="194"/>
      <c r="AL489" s="213">
        <f t="shared" si="51"/>
        <v>173056</v>
      </c>
    </row>
    <row r="490" spans="1:38" s="5" customFormat="1">
      <c r="A490" s="194">
        <v>481</v>
      </c>
      <c r="B490" s="102" t="s">
        <v>4548</v>
      </c>
      <c r="C490" s="102" t="s">
        <v>5283</v>
      </c>
      <c r="D490" s="194" t="s">
        <v>5637</v>
      </c>
      <c r="E490" s="1116" t="s">
        <v>527</v>
      </c>
      <c r="F490" s="213" t="s">
        <v>990</v>
      </c>
      <c r="G490" s="1273">
        <v>11</v>
      </c>
      <c r="H490" s="213">
        <v>2.08</v>
      </c>
      <c r="I490" s="102">
        <v>1</v>
      </c>
      <c r="J490" s="194">
        <v>173056</v>
      </c>
      <c r="K490" s="194">
        <v>0</v>
      </c>
      <c r="L490" s="194"/>
      <c r="M490" s="213">
        <f t="shared" si="47"/>
        <v>173056</v>
      </c>
      <c r="N490" s="213">
        <v>2.08</v>
      </c>
      <c r="O490" s="102">
        <v>1</v>
      </c>
      <c r="P490" s="194">
        <v>173056</v>
      </c>
      <c r="Q490" s="194">
        <v>0</v>
      </c>
      <c r="R490" s="194"/>
      <c r="S490" s="213">
        <f t="shared" si="48"/>
        <v>173056</v>
      </c>
      <c r="T490" s="213">
        <f t="shared" si="53"/>
        <v>0</v>
      </c>
      <c r="U490" s="213">
        <f t="shared" si="53"/>
        <v>0</v>
      </c>
      <c r="V490" s="213">
        <f t="shared" si="53"/>
        <v>0</v>
      </c>
      <c r="W490" s="213">
        <f t="shared" si="52"/>
        <v>0</v>
      </c>
      <c r="X490" s="213">
        <f t="shared" si="49"/>
        <v>0</v>
      </c>
      <c r="Y490" s="1273">
        <v>12</v>
      </c>
      <c r="Z490" s="213">
        <v>2.08</v>
      </c>
      <c r="AA490" s="102">
        <v>1</v>
      </c>
      <c r="AB490" s="194">
        <v>173056</v>
      </c>
      <c r="AC490" s="194">
        <v>0</v>
      </c>
      <c r="AD490" s="194"/>
      <c r="AE490" s="213">
        <f t="shared" si="50"/>
        <v>173056</v>
      </c>
      <c r="AF490" s="1273">
        <v>13</v>
      </c>
      <c r="AG490" s="213">
        <v>2.14</v>
      </c>
      <c r="AH490" s="102">
        <v>1</v>
      </c>
      <c r="AI490" s="194">
        <v>178048</v>
      </c>
      <c r="AJ490" s="194">
        <v>0</v>
      </c>
      <c r="AK490" s="194"/>
      <c r="AL490" s="213">
        <f t="shared" si="51"/>
        <v>178048</v>
      </c>
    </row>
    <row r="491" spans="1:38" s="5" customFormat="1">
      <c r="A491" s="194">
        <v>482</v>
      </c>
      <c r="B491" s="102" t="s">
        <v>4549</v>
      </c>
      <c r="C491" s="102" t="s">
        <v>5282</v>
      </c>
      <c r="D491" s="194" t="s">
        <v>5658</v>
      </c>
      <c r="E491" s="1116" t="s">
        <v>527</v>
      </c>
      <c r="F491" s="213" t="s">
        <v>990</v>
      </c>
      <c r="G491" s="1273">
        <v>10</v>
      </c>
      <c r="H491" s="213">
        <v>2.08</v>
      </c>
      <c r="I491" s="102">
        <v>1</v>
      </c>
      <c r="J491" s="194">
        <v>173056</v>
      </c>
      <c r="K491" s="194">
        <v>0</v>
      </c>
      <c r="L491" s="194"/>
      <c r="M491" s="213">
        <f t="shared" si="47"/>
        <v>173056</v>
      </c>
      <c r="N491" s="213">
        <v>2.02</v>
      </c>
      <c r="O491" s="102">
        <v>1</v>
      </c>
      <c r="P491" s="194">
        <v>168064</v>
      </c>
      <c r="Q491" s="194">
        <v>0</v>
      </c>
      <c r="R491" s="194"/>
      <c r="S491" s="213">
        <f t="shared" si="48"/>
        <v>168064</v>
      </c>
      <c r="T491" s="213">
        <f t="shared" si="53"/>
        <v>0</v>
      </c>
      <c r="U491" s="213">
        <f t="shared" si="53"/>
        <v>4992</v>
      </c>
      <c r="V491" s="213">
        <f t="shared" si="53"/>
        <v>0</v>
      </c>
      <c r="W491" s="213">
        <f t="shared" si="52"/>
        <v>0</v>
      </c>
      <c r="X491" s="213">
        <f t="shared" si="49"/>
        <v>4992</v>
      </c>
      <c r="Y491" s="1273">
        <v>11</v>
      </c>
      <c r="Z491" s="213">
        <v>2.08</v>
      </c>
      <c r="AA491" s="102">
        <v>1</v>
      </c>
      <c r="AB491" s="194">
        <v>173056</v>
      </c>
      <c r="AC491" s="194">
        <v>0</v>
      </c>
      <c r="AD491" s="194"/>
      <c r="AE491" s="213">
        <f t="shared" si="50"/>
        <v>173056</v>
      </c>
      <c r="AF491" s="1273">
        <v>12</v>
      </c>
      <c r="AG491" s="213">
        <v>2.08</v>
      </c>
      <c r="AH491" s="102">
        <v>1</v>
      </c>
      <c r="AI491" s="194">
        <v>173056</v>
      </c>
      <c r="AJ491" s="194">
        <v>0</v>
      </c>
      <c r="AK491" s="194"/>
      <c r="AL491" s="213">
        <f t="shared" si="51"/>
        <v>173056</v>
      </c>
    </row>
    <row r="492" spans="1:38" s="5" customFormat="1">
      <c r="A492" s="194">
        <v>483</v>
      </c>
      <c r="B492" s="102" t="s">
        <v>4550</v>
      </c>
      <c r="C492" s="102" t="s">
        <v>5283</v>
      </c>
      <c r="D492" s="194" t="s">
        <v>5647</v>
      </c>
      <c r="E492" s="1116" t="s">
        <v>527</v>
      </c>
      <c r="F492" s="213" t="s">
        <v>990</v>
      </c>
      <c r="G492" s="1273">
        <v>10</v>
      </c>
      <c r="H492" s="213">
        <v>2.08</v>
      </c>
      <c r="I492" s="102">
        <v>1</v>
      </c>
      <c r="J492" s="194">
        <v>173056</v>
      </c>
      <c r="K492" s="194">
        <v>0</v>
      </c>
      <c r="L492" s="194"/>
      <c r="M492" s="213">
        <f t="shared" si="47"/>
        <v>173056</v>
      </c>
      <c r="N492" s="213">
        <v>2.02</v>
      </c>
      <c r="O492" s="102">
        <v>1</v>
      </c>
      <c r="P492" s="194">
        <v>168064</v>
      </c>
      <c r="Q492" s="194">
        <v>0</v>
      </c>
      <c r="R492" s="194"/>
      <c r="S492" s="213">
        <f t="shared" si="48"/>
        <v>168064</v>
      </c>
      <c r="T492" s="213">
        <f t="shared" si="53"/>
        <v>0</v>
      </c>
      <c r="U492" s="213">
        <f t="shared" si="53"/>
        <v>4992</v>
      </c>
      <c r="V492" s="213">
        <f t="shared" si="53"/>
        <v>0</v>
      </c>
      <c r="W492" s="213">
        <f t="shared" si="52"/>
        <v>0</v>
      </c>
      <c r="X492" s="213">
        <f t="shared" si="49"/>
        <v>4992</v>
      </c>
      <c r="Y492" s="1273">
        <v>11</v>
      </c>
      <c r="Z492" s="213">
        <v>2.08</v>
      </c>
      <c r="AA492" s="102">
        <v>1</v>
      </c>
      <c r="AB492" s="194">
        <v>173056</v>
      </c>
      <c r="AC492" s="194">
        <v>0</v>
      </c>
      <c r="AD492" s="194"/>
      <c r="AE492" s="213">
        <f t="shared" si="50"/>
        <v>173056</v>
      </c>
      <c r="AF492" s="1273">
        <v>12</v>
      </c>
      <c r="AG492" s="213">
        <v>2.08</v>
      </c>
      <c r="AH492" s="102">
        <v>1</v>
      </c>
      <c r="AI492" s="194">
        <v>173056</v>
      </c>
      <c r="AJ492" s="194">
        <v>0</v>
      </c>
      <c r="AK492" s="194"/>
      <c r="AL492" s="213">
        <f t="shared" si="51"/>
        <v>173056</v>
      </c>
    </row>
    <row r="493" spans="1:38" s="5" customFormat="1">
      <c r="A493" s="194">
        <v>484</v>
      </c>
      <c r="B493" s="102" t="s">
        <v>4551</v>
      </c>
      <c r="C493" s="102" t="s">
        <v>5283</v>
      </c>
      <c r="D493" s="194" t="s">
        <v>5648</v>
      </c>
      <c r="E493" s="1116" t="s">
        <v>527</v>
      </c>
      <c r="F493" s="213" t="s">
        <v>990</v>
      </c>
      <c r="G493" s="1273">
        <v>10</v>
      </c>
      <c r="H493" s="213">
        <v>2.08</v>
      </c>
      <c r="I493" s="102">
        <v>1</v>
      </c>
      <c r="J493" s="194">
        <v>173056</v>
      </c>
      <c r="K493" s="194">
        <v>0</v>
      </c>
      <c r="L493" s="194"/>
      <c r="M493" s="213">
        <f t="shared" si="47"/>
        <v>173056</v>
      </c>
      <c r="N493" s="213">
        <v>2.02</v>
      </c>
      <c r="O493" s="102">
        <v>1</v>
      </c>
      <c r="P493" s="194">
        <v>168064</v>
      </c>
      <c r="Q493" s="194">
        <v>0</v>
      </c>
      <c r="R493" s="194"/>
      <c r="S493" s="213">
        <f t="shared" si="48"/>
        <v>168064</v>
      </c>
      <c r="T493" s="213">
        <f t="shared" si="53"/>
        <v>0</v>
      </c>
      <c r="U493" s="213">
        <f t="shared" si="53"/>
        <v>4992</v>
      </c>
      <c r="V493" s="213">
        <f t="shared" si="53"/>
        <v>0</v>
      </c>
      <c r="W493" s="213">
        <f t="shared" si="52"/>
        <v>0</v>
      </c>
      <c r="X493" s="213">
        <f t="shared" si="49"/>
        <v>4992</v>
      </c>
      <c r="Y493" s="1273">
        <v>11</v>
      </c>
      <c r="Z493" s="213">
        <v>2.08</v>
      </c>
      <c r="AA493" s="102">
        <v>1</v>
      </c>
      <c r="AB493" s="194">
        <v>173056</v>
      </c>
      <c r="AC493" s="194">
        <v>0</v>
      </c>
      <c r="AD493" s="194"/>
      <c r="AE493" s="213">
        <f t="shared" si="50"/>
        <v>173056</v>
      </c>
      <c r="AF493" s="1273">
        <v>12</v>
      </c>
      <c r="AG493" s="213">
        <v>2.08</v>
      </c>
      <c r="AH493" s="102">
        <v>1</v>
      </c>
      <c r="AI493" s="194">
        <v>173056</v>
      </c>
      <c r="AJ493" s="194">
        <v>0</v>
      </c>
      <c r="AK493" s="194"/>
      <c r="AL493" s="213">
        <f t="shared" si="51"/>
        <v>173056</v>
      </c>
    </row>
    <row r="494" spans="1:38" s="5" customFormat="1">
      <c r="A494" s="194">
        <v>485</v>
      </c>
      <c r="B494" s="102" t="s">
        <v>4552</v>
      </c>
      <c r="C494" s="102" t="s">
        <v>5282</v>
      </c>
      <c r="D494" s="194" t="s">
        <v>5620</v>
      </c>
      <c r="E494" s="1116" t="s">
        <v>527</v>
      </c>
      <c r="F494" s="213" t="s">
        <v>990</v>
      </c>
      <c r="G494" s="1273">
        <v>11</v>
      </c>
      <c r="H494" s="213">
        <v>2.08</v>
      </c>
      <c r="I494" s="102">
        <v>1</v>
      </c>
      <c r="J494" s="194">
        <v>173056</v>
      </c>
      <c r="K494" s="194">
        <v>0</v>
      </c>
      <c r="L494" s="194"/>
      <c r="M494" s="213">
        <f t="shared" si="47"/>
        <v>173056</v>
      </c>
      <c r="N494" s="213">
        <v>2.08</v>
      </c>
      <c r="O494" s="102">
        <v>1</v>
      </c>
      <c r="P494" s="194">
        <v>173056</v>
      </c>
      <c r="Q494" s="194">
        <v>0</v>
      </c>
      <c r="R494" s="194"/>
      <c r="S494" s="213">
        <f t="shared" si="48"/>
        <v>173056</v>
      </c>
      <c r="T494" s="213">
        <f t="shared" si="53"/>
        <v>0</v>
      </c>
      <c r="U494" s="213">
        <f t="shared" si="53"/>
        <v>0</v>
      </c>
      <c r="V494" s="213">
        <f t="shared" si="53"/>
        <v>0</v>
      </c>
      <c r="W494" s="213">
        <f t="shared" si="52"/>
        <v>0</v>
      </c>
      <c r="X494" s="213">
        <f t="shared" si="49"/>
        <v>0</v>
      </c>
      <c r="Y494" s="1273">
        <v>12</v>
      </c>
      <c r="Z494" s="213">
        <v>2.08</v>
      </c>
      <c r="AA494" s="102">
        <v>1</v>
      </c>
      <c r="AB494" s="194">
        <v>173056</v>
      </c>
      <c r="AC494" s="194">
        <v>0</v>
      </c>
      <c r="AD494" s="194"/>
      <c r="AE494" s="213">
        <f t="shared" si="50"/>
        <v>173056</v>
      </c>
      <c r="AF494" s="1273">
        <v>13</v>
      </c>
      <c r="AG494" s="213">
        <v>2.14</v>
      </c>
      <c r="AH494" s="102">
        <v>1</v>
      </c>
      <c r="AI494" s="194">
        <v>178048</v>
      </c>
      <c r="AJ494" s="194">
        <v>0</v>
      </c>
      <c r="AK494" s="194"/>
      <c r="AL494" s="213">
        <f t="shared" si="51"/>
        <v>178048</v>
      </c>
    </row>
    <row r="495" spans="1:38" s="5" customFormat="1">
      <c r="A495" s="194">
        <v>486</v>
      </c>
      <c r="B495" s="102" t="s">
        <v>4553</v>
      </c>
      <c r="C495" s="102" t="s">
        <v>5283</v>
      </c>
      <c r="D495" s="194" t="s">
        <v>5629</v>
      </c>
      <c r="E495" s="1116" t="s">
        <v>527</v>
      </c>
      <c r="F495" s="213" t="s">
        <v>990</v>
      </c>
      <c r="G495" s="1273">
        <v>7</v>
      </c>
      <c r="H495" s="213">
        <v>1.96</v>
      </c>
      <c r="I495" s="102">
        <v>1</v>
      </c>
      <c r="J495" s="194">
        <v>163072</v>
      </c>
      <c r="K495" s="194">
        <v>0</v>
      </c>
      <c r="L495" s="194"/>
      <c r="M495" s="213">
        <f t="shared" si="47"/>
        <v>163072</v>
      </c>
      <c r="N495" s="213">
        <v>1.96</v>
      </c>
      <c r="O495" s="102">
        <v>1</v>
      </c>
      <c r="P495" s="194">
        <v>163072</v>
      </c>
      <c r="Q495" s="194">
        <v>0</v>
      </c>
      <c r="R495" s="194"/>
      <c r="S495" s="213">
        <f t="shared" si="48"/>
        <v>163072</v>
      </c>
      <c r="T495" s="213">
        <f t="shared" si="53"/>
        <v>0</v>
      </c>
      <c r="U495" s="213">
        <f t="shared" si="53"/>
        <v>0</v>
      </c>
      <c r="V495" s="213">
        <f t="shared" si="53"/>
        <v>0</v>
      </c>
      <c r="W495" s="213">
        <f t="shared" si="52"/>
        <v>0</v>
      </c>
      <c r="X495" s="213">
        <f t="shared" si="49"/>
        <v>0</v>
      </c>
      <c r="Y495" s="1273">
        <v>8</v>
      </c>
      <c r="Z495" s="213">
        <v>2.02</v>
      </c>
      <c r="AA495" s="102">
        <v>1</v>
      </c>
      <c r="AB495" s="194">
        <v>168064</v>
      </c>
      <c r="AC495" s="194">
        <v>0</v>
      </c>
      <c r="AD495" s="194"/>
      <c r="AE495" s="213">
        <f t="shared" si="50"/>
        <v>168064</v>
      </c>
      <c r="AF495" s="1273">
        <v>9</v>
      </c>
      <c r="AG495" s="213">
        <v>2.02</v>
      </c>
      <c r="AH495" s="102">
        <v>1</v>
      </c>
      <c r="AI495" s="194">
        <v>168064</v>
      </c>
      <c r="AJ495" s="194">
        <v>0</v>
      </c>
      <c r="AK495" s="194"/>
      <c r="AL495" s="213">
        <f t="shared" si="51"/>
        <v>168064</v>
      </c>
    </row>
    <row r="496" spans="1:38" s="5" customFormat="1">
      <c r="A496" s="194">
        <v>487</v>
      </c>
      <c r="B496" s="102" t="s">
        <v>1680</v>
      </c>
      <c r="C496" s="102" t="s">
        <v>5283</v>
      </c>
      <c r="D496" s="194" t="s">
        <v>5645</v>
      </c>
      <c r="E496" s="1116" t="s">
        <v>527</v>
      </c>
      <c r="F496" s="213" t="s">
        <v>990</v>
      </c>
      <c r="G496" s="1273">
        <v>7</v>
      </c>
      <c r="H496" s="213">
        <v>1.96</v>
      </c>
      <c r="I496" s="102">
        <v>1</v>
      </c>
      <c r="J496" s="194">
        <v>163072</v>
      </c>
      <c r="K496" s="194">
        <v>0</v>
      </c>
      <c r="L496" s="194"/>
      <c r="M496" s="213">
        <f t="shared" si="47"/>
        <v>163072</v>
      </c>
      <c r="N496" s="213">
        <v>1.96</v>
      </c>
      <c r="O496" s="102">
        <v>1</v>
      </c>
      <c r="P496" s="194">
        <v>163072</v>
      </c>
      <c r="Q496" s="194">
        <v>0</v>
      </c>
      <c r="R496" s="194"/>
      <c r="S496" s="213">
        <f t="shared" si="48"/>
        <v>163072</v>
      </c>
      <c r="T496" s="213">
        <f t="shared" si="53"/>
        <v>0</v>
      </c>
      <c r="U496" s="213">
        <f t="shared" si="53"/>
        <v>0</v>
      </c>
      <c r="V496" s="213">
        <f t="shared" si="53"/>
        <v>0</v>
      </c>
      <c r="W496" s="213">
        <f t="shared" si="52"/>
        <v>0</v>
      </c>
      <c r="X496" s="213">
        <f t="shared" si="49"/>
        <v>0</v>
      </c>
      <c r="Y496" s="1273">
        <v>8</v>
      </c>
      <c r="Z496" s="213">
        <v>2.02</v>
      </c>
      <c r="AA496" s="102">
        <v>1</v>
      </c>
      <c r="AB496" s="194">
        <v>168064</v>
      </c>
      <c r="AC496" s="194">
        <v>0</v>
      </c>
      <c r="AD496" s="194"/>
      <c r="AE496" s="213">
        <f t="shared" si="50"/>
        <v>168064</v>
      </c>
      <c r="AF496" s="1273">
        <v>9</v>
      </c>
      <c r="AG496" s="213">
        <v>2.02</v>
      </c>
      <c r="AH496" s="102">
        <v>1</v>
      </c>
      <c r="AI496" s="194">
        <v>168064</v>
      </c>
      <c r="AJ496" s="194">
        <v>0</v>
      </c>
      <c r="AK496" s="194"/>
      <c r="AL496" s="213">
        <f t="shared" si="51"/>
        <v>168064</v>
      </c>
    </row>
    <row r="497" spans="1:38" s="5" customFormat="1">
      <c r="A497" s="194">
        <v>488</v>
      </c>
      <c r="B497" s="102" t="s">
        <v>4554</v>
      </c>
      <c r="C497" s="102" t="s">
        <v>5283</v>
      </c>
      <c r="D497" s="194" t="s">
        <v>5645</v>
      </c>
      <c r="E497" s="1116" t="s">
        <v>527</v>
      </c>
      <c r="F497" s="213" t="s">
        <v>990</v>
      </c>
      <c r="G497" s="1273">
        <v>7</v>
      </c>
      <c r="H497" s="213">
        <v>1.96</v>
      </c>
      <c r="I497" s="102">
        <v>1</v>
      </c>
      <c r="J497" s="194">
        <v>163072</v>
      </c>
      <c r="K497" s="194">
        <v>0</v>
      </c>
      <c r="L497" s="194"/>
      <c r="M497" s="213">
        <f t="shared" si="47"/>
        <v>163072</v>
      </c>
      <c r="N497" s="213">
        <v>1.96</v>
      </c>
      <c r="O497" s="102">
        <v>1</v>
      </c>
      <c r="P497" s="194">
        <v>163072</v>
      </c>
      <c r="Q497" s="194">
        <v>0</v>
      </c>
      <c r="R497" s="194"/>
      <c r="S497" s="213">
        <f t="shared" si="48"/>
        <v>163072</v>
      </c>
      <c r="T497" s="213">
        <f t="shared" si="53"/>
        <v>0</v>
      </c>
      <c r="U497" s="213">
        <f t="shared" si="53"/>
        <v>0</v>
      </c>
      <c r="V497" s="213">
        <f t="shared" si="53"/>
        <v>0</v>
      </c>
      <c r="W497" s="213">
        <f t="shared" si="52"/>
        <v>0</v>
      </c>
      <c r="X497" s="213">
        <f t="shared" si="49"/>
        <v>0</v>
      </c>
      <c r="Y497" s="1273">
        <v>8</v>
      </c>
      <c r="Z497" s="213">
        <v>2.02</v>
      </c>
      <c r="AA497" s="102">
        <v>1</v>
      </c>
      <c r="AB497" s="194">
        <v>168064</v>
      </c>
      <c r="AC497" s="194">
        <v>0</v>
      </c>
      <c r="AD497" s="194"/>
      <c r="AE497" s="213">
        <f t="shared" si="50"/>
        <v>168064</v>
      </c>
      <c r="AF497" s="1273">
        <v>9</v>
      </c>
      <c r="AG497" s="213">
        <v>2.02</v>
      </c>
      <c r="AH497" s="102">
        <v>1</v>
      </c>
      <c r="AI497" s="194">
        <v>168064</v>
      </c>
      <c r="AJ497" s="194">
        <v>0</v>
      </c>
      <c r="AK497" s="194"/>
      <c r="AL497" s="213">
        <f t="shared" si="51"/>
        <v>168064</v>
      </c>
    </row>
    <row r="498" spans="1:38" s="5" customFormat="1">
      <c r="A498" s="194">
        <v>489</v>
      </c>
      <c r="B498" s="102" t="s">
        <v>4555</v>
      </c>
      <c r="C498" s="102" t="s">
        <v>5283</v>
      </c>
      <c r="D498" s="194" t="s">
        <v>5643</v>
      </c>
      <c r="E498" s="1116" t="s">
        <v>527</v>
      </c>
      <c r="F498" s="213" t="s">
        <v>990</v>
      </c>
      <c r="G498" s="1273">
        <v>7</v>
      </c>
      <c r="H498" s="213">
        <v>1.96</v>
      </c>
      <c r="I498" s="102">
        <v>1</v>
      </c>
      <c r="J498" s="194">
        <v>163072</v>
      </c>
      <c r="K498" s="194">
        <v>0</v>
      </c>
      <c r="L498" s="194"/>
      <c r="M498" s="213">
        <f t="shared" si="47"/>
        <v>163072</v>
      </c>
      <c r="N498" s="213">
        <v>1.96</v>
      </c>
      <c r="O498" s="102">
        <v>1</v>
      </c>
      <c r="P498" s="194">
        <v>163072</v>
      </c>
      <c r="Q498" s="194">
        <v>0</v>
      </c>
      <c r="R498" s="194"/>
      <c r="S498" s="213">
        <f t="shared" si="48"/>
        <v>163072</v>
      </c>
      <c r="T498" s="213">
        <f t="shared" si="53"/>
        <v>0</v>
      </c>
      <c r="U498" s="213">
        <f t="shared" si="53"/>
        <v>0</v>
      </c>
      <c r="V498" s="213">
        <f t="shared" si="53"/>
        <v>0</v>
      </c>
      <c r="W498" s="213">
        <f t="shared" si="52"/>
        <v>0</v>
      </c>
      <c r="X498" s="213">
        <f t="shared" si="49"/>
        <v>0</v>
      </c>
      <c r="Y498" s="1273">
        <v>8</v>
      </c>
      <c r="Z498" s="213">
        <v>2.02</v>
      </c>
      <c r="AA498" s="102">
        <v>1</v>
      </c>
      <c r="AB498" s="194">
        <v>168064</v>
      </c>
      <c r="AC498" s="194">
        <v>0</v>
      </c>
      <c r="AD498" s="194"/>
      <c r="AE498" s="213">
        <f t="shared" si="50"/>
        <v>168064</v>
      </c>
      <c r="AF498" s="1273">
        <v>9</v>
      </c>
      <c r="AG498" s="213">
        <v>2.02</v>
      </c>
      <c r="AH498" s="102">
        <v>1</v>
      </c>
      <c r="AI498" s="194">
        <v>168064</v>
      </c>
      <c r="AJ498" s="194">
        <v>0</v>
      </c>
      <c r="AK498" s="194"/>
      <c r="AL498" s="213">
        <f t="shared" si="51"/>
        <v>168064</v>
      </c>
    </row>
    <row r="499" spans="1:38" s="5" customFormat="1">
      <c r="A499" s="194">
        <v>490</v>
      </c>
      <c r="B499" s="102" t="s">
        <v>4556</v>
      </c>
      <c r="C499" s="102" t="s">
        <v>5283</v>
      </c>
      <c r="D499" s="194" t="s">
        <v>5643</v>
      </c>
      <c r="E499" s="1116" t="s">
        <v>527</v>
      </c>
      <c r="F499" s="213" t="s">
        <v>990</v>
      </c>
      <c r="G499" s="1273">
        <v>7</v>
      </c>
      <c r="H499" s="213">
        <v>1.96</v>
      </c>
      <c r="I499" s="102">
        <v>1</v>
      </c>
      <c r="J499" s="194">
        <v>163072</v>
      </c>
      <c r="K499" s="194">
        <v>0</v>
      </c>
      <c r="L499" s="194"/>
      <c r="M499" s="213">
        <f t="shared" si="47"/>
        <v>163072</v>
      </c>
      <c r="N499" s="213">
        <v>1.96</v>
      </c>
      <c r="O499" s="102">
        <v>1</v>
      </c>
      <c r="P499" s="194">
        <v>163072</v>
      </c>
      <c r="Q499" s="194">
        <v>0</v>
      </c>
      <c r="R499" s="194"/>
      <c r="S499" s="213">
        <f t="shared" si="48"/>
        <v>163072</v>
      </c>
      <c r="T499" s="213">
        <f t="shared" si="53"/>
        <v>0</v>
      </c>
      <c r="U499" s="213">
        <f t="shared" si="53"/>
        <v>0</v>
      </c>
      <c r="V499" s="213">
        <f t="shared" si="53"/>
        <v>0</v>
      </c>
      <c r="W499" s="213">
        <f t="shared" si="52"/>
        <v>0</v>
      </c>
      <c r="X499" s="213">
        <f t="shared" si="49"/>
        <v>0</v>
      </c>
      <c r="Y499" s="1273">
        <v>8</v>
      </c>
      <c r="Z499" s="213">
        <v>2.02</v>
      </c>
      <c r="AA499" s="102">
        <v>1</v>
      </c>
      <c r="AB499" s="194">
        <v>168064</v>
      </c>
      <c r="AC499" s="194">
        <v>0</v>
      </c>
      <c r="AD499" s="194"/>
      <c r="AE499" s="213">
        <f t="shared" si="50"/>
        <v>168064</v>
      </c>
      <c r="AF499" s="1273">
        <v>9</v>
      </c>
      <c r="AG499" s="213">
        <v>2.02</v>
      </c>
      <c r="AH499" s="102">
        <v>1</v>
      </c>
      <c r="AI499" s="194">
        <v>168064</v>
      </c>
      <c r="AJ499" s="194">
        <v>0</v>
      </c>
      <c r="AK499" s="194"/>
      <c r="AL499" s="213">
        <f t="shared" si="51"/>
        <v>168064</v>
      </c>
    </row>
    <row r="500" spans="1:38" s="5" customFormat="1">
      <c r="A500" s="194">
        <v>491</v>
      </c>
      <c r="B500" s="102" t="s">
        <v>4557</v>
      </c>
      <c r="C500" s="102" t="s">
        <v>5282</v>
      </c>
      <c r="D500" s="194" t="s">
        <v>5647</v>
      </c>
      <c r="E500" s="1116" t="s">
        <v>527</v>
      </c>
      <c r="F500" s="213" t="s">
        <v>990</v>
      </c>
      <c r="G500" s="1273">
        <v>7</v>
      </c>
      <c r="H500" s="213">
        <v>1.96</v>
      </c>
      <c r="I500" s="102">
        <v>1</v>
      </c>
      <c r="J500" s="194">
        <v>163072</v>
      </c>
      <c r="K500" s="194">
        <v>0</v>
      </c>
      <c r="L500" s="194"/>
      <c r="M500" s="213">
        <f t="shared" si="47"/>
        <v>163072</v>
      </c>
      <c r="N500" s="213">
        <v>1.96</v>
      </c>
      <c r="O500" s="102">
        <v>1</v>
      </c>
      <c r="P500" s="194">
        <v>163072</v>
      </c>
      <c r="Q500" s="194">
        <v>0</v>
      </c>
      <c r="R500" s="194"/>
      <c r="S500" s="213">
        <f t="shared" si="48"/>
        <v>163072</v>
      </c>
      <c r="T500" s="213">
        <f t="shared" si="53"/>
        <v>0</v>
      </c>
      <c r="U500" s="213">
        <f t="shared" si="53"/>
        <v>0</v>
      </c>
      <c r="V500" s="213">
        <f t="shared" si="53"/>
        <v>0</v>
      </c>
      <c r="W500" s="213">
        <f t="shared" si="52"/>
        <v>0</v>
      </c>
      <c r="X500" s="213">
        <f t="shared" si="49"/>
        <v>0</v>
      </c>
      <c r="Y500" s="1273">
        <v>8</v>
      </c>
      <c r="Z500" s="213">
        <v>2.02</v>
      </c>
      <c r="AA500" s="102">
        <v>1</v>
      </c>
      <c r="AB500" s="194">
        <v>168064</v>
      </c>
      <c r="AC500" s="194">
        <v>0</v>
      </c>
      <c r="AD500" s="194"/>
      <c r="AE500" s="213">
        <f t="shared" si="50"/>
        <v>168064</v>
      </c>
      <c r="AF500" s="1273">
        <v>9</v>
      </c>
      <c r="AG500" s="213">
        <v>2.02</v>
      </c>
      <c r="AH500" s="102">
        <v>1</v>
      </c>
      <c r="AI500" s="194">
        <v>168064</v>
      </c>
      <c r="AJ500" s="194">
        <v>0</v>
      </c>
      <c r="AK500" s="194"/>
      <c r="AL500" s="213">
        <f t="shared" si="51"/>
        <v>168064</v>
      </c>
    </row>
    <row r="501" spans="1:38" s="5" customFormat="1">
      <c r="A501" s="194">
        <v>492</v>
      </c>
      <c r="B501" s="102" t="s">
        <v>4558</v>
      </c>
      <c r="C501" s="102" t="s">
        <v>5283</v>
      </c>
      <c r="D501" s="194" t="s">
        <v>5643</v>
      </c>
      <c r="E501" s="1116" t="s">
        <v>527</v>
      </c>
      <c r="F501" s="213" t="s">
        <v>990</v>
      </c>
      <c r="G501" s="1273">
        <v>7</v>
      </c>
      <c r="H501" s="213">
        <v>1.96</v>
      </c>
      <c r="I501" s="102">
        <v>1</v>
      </c>
      <c r="J501" s="194">
        <v>163072</v>
      </c>
      <c r="K501" s="194">
        <v>0</v>
      </c>
      <c r="L501" s="194"/>
      <c r="M501" s="213">
        <f t="shared" si="47"/>
        <v>163072</v>
      </c>
      <c r="N501" s="213">
        <v>1.96</v>
      </c>
      <c r="O501" s="102">
        <v>1</v>
      </c>
      <c r="P501" s="194">
        <v>163072</v>
      </c>
      <c r="Q501" s="194">
        <v>0</v>
      </c>
      <c r="R501" s="194"/>
      <c r="S501" s="213">
        <f t="shared" si="48"/>
        <v>163072</v>
      </c>
      <c r="T501" s="213">
        <f t="shared" si="53"/>
        <v>0</v>
      </c>
      <c r="U501" s="213">
        <f t="shared" si="53"/>
        <v>0</v>
      </c>
      <c r="V501" s="213">
        <f t="shared" si="53"/>
        <v>0</v>
      </c>
      <c r="W501" s="213">
        <f t="shared" si="52"/>
        <v>0</v>
      </c>
      <c r="X501" s="213">
        <f t="shared" si="49"/>
        <v>0</v>
      </c>
      <c r="Y501" s="1273">
        <v>8</v>
      </c>
      <c r="Z501" s="213">
        <v>2.02</v>
      </c>
      <c r="AA501" s="102">
        <v>1</v>
      </c>
      <c r="AB501" s="194">
        <v>168064</v>
      </c>
      <c r="AC501" s="194">
        <v>0</v>
      </c>
      <c r="AD501" s="194"/>
      <c r="AE501" s="213">
        <f t="shared" si="50"/>
        <v>168064</v>
      </c>
      <c r="AF501" s="1273">
        <v>9</v>
      </c>
      <c r="AG501" s="213">
        <v>2.02</v>
      </c>
      <c r="AH501" s="102">
        <v>1</v>
      </c>
      <c r="AI501" s="194">
        <v>168064</v>
      </c>
      <c r="AJ501" s="194">
        <v>0</v>
      </c>
      <c r="AK501" s="194"/>
      <c r="AL501" s="213">
        <f t="shared" si="51"/>
        <v>168064</v>
      </c>
    </row>
    <row r="502" spans="1:38" s="5" customFormat="1">
      <c r="A502" s="194">
        <v>493</v>
      </c>
      <c r="B502" s="102" t="s">
        <v>4559</v>
      </c>
      <c r="C502" s="102" t="s">
        <v>5283</v>
      </c>
      <c r="D502" s="194" t="s">
        <v>5635</v>
      </c>
      <c r="E502" s="1116" t="s">
        <v>527</v>
      </c>
      <c r="F502" s="213" t="s">
        <v>990</v>
      </c>
      <c r="G502" s="1273">
        <v>7</v>
      </c>
      <c r="H502" s="213">
        <v>1.96</v>
      </c>
      <c r="I502" s="102">
        <v>1</v>
      </c>
      <c r="J502" s="194">
        <v>163072</v>
      </c>
      <c r="K502" s="194">
        <v>0</v>
      </c>
      <c r="L502" s="194"/>
      <c r="M502" s="213">
        <f t="shared" si="47"/>
        <v>163072</v>
      </c>
      <c r="N502" s="213">
        <v>1.96</v>
      </c>
      <c r="O502" s="102">
        <v>1</v>
      </c>
      <c r="P502" s="194">
        <v>163072</v>
      </c>
      <c r="Q502" s="194">
        <v>0</v>
      </c>
      <c r="R502" s="194"/>
      <c r="S502" s="213">
        <f t="shared" si="48"/>
        <v>163072</v>
      </c>
      <c r="T502" s="213">
        <f t="shared" si="53"/>
        <v>0</v>
      </c>
      <c r="U502" s="213">
        <f t="shared" si="53"/>
        <v>0</v>
      </c>
      <c r="V502" s="213">
        <f t="shared" si="53"/>
        <v>0</v>
      </c>
      <c r="W502" s="213">
        <f t="shared" si="52"/>
        <v>0</v>
      </c>
      <c r="X502" s="213">
        <f t="shared" si="49"/>
        <v>0</v>
      </c>
      <c r="Y502" s="1273">
        <v>8</v>
      </c>
      <c r="Z502" s="213">
        <v>2.02</v>
      </c>
      <c r="AA502" s="102">
        <v>1</v>
      </c>
      <c r="AB502" s="194">
        <v>168064</v>
      </c>
      <c r="AC502" s="194">
        <v>0</v>
      </c>
      <c r="AD502" s="194"/>
      <c r="AE502" s="213">
        <f t="shared" si="50"/>
        <v>168064</v>
      </c>
      <c r="AF502" s="1273">
        <v>9</v>
      </c>
      <c r="AG502" s="213">
        <v>2.02</v>
      </c>
      <c r="AH502" s="102">
        <v>1</v>
      </c>
      <c r="AI502" s="194">
        <v>168064</v>
      </c>
      <c r="AJ502" s="194">
        <v>0</v>
      </c>
      <c r="AK502" s="194"/>
      <c r="AL502" s="213">
        <f t="shared" si="51"/>
        <v>168064</v>
      </c>
    </row>
    <row r="503" spans="1:38" s="5" customFormat="1">
      <c r="A503" s="194">
        <v>494</v>
      </c>
      <c r="B503" s="102" t="s">
        <v>8371</v>
      </c>
      <c r="C503" s="102" t="s">
        <v>5283</v>
      </c>
      <c r="D503" s="194" t="s">
        <v>5675</v>
      </c>
      <c r="E503" s="1116" t="s">
        <v>527</v>
      </c>
      <c r="F503" s="213" t="s">
        <v>990</v>
      </c>
      <c r="G503" s="1273">
        <v>2</v>
      </c>
      <c r="H503" s="213">
        <v>1.79</v>
      </c>
      <c r="I503" s="102">
        <v>1</v>
      </c>
      <c r="J503" s="194">
        <v>148928</v>
      </c>
      <c r="K503" s="194">
        <v>0</v>
      </c>
      <c r="L503" s="194"/>
      <c r="M503" s="213">
        <f t="shared" si="47"/>
        <v>148928</v>
      </c>
      <c r="N503" s="213">
        <v>1.73</v>
      </c>
      <c r="O503" s="102">
        <v>1</v>
      </c>
      <c r="P503" s="194">
        <v>143936</v>
      </c>
      <c r="Q503" s="194">
        <v>0</v>
      </c>
      <c r="R503" s="194"/>
      <c r="S503" s="213">
        <f t="shared" si="48"/>
        <v>143936</v>
      </c>
      <c r="T503" s="213">
        <f t="shared" si="53"/>
        <v>0</v>
      </c>
      <c r="U503" s="213">
        <f t="shared" si="53"/>
        <v>4992</v>
      </c>
      <c r="V503" s="213">
        <f t="shared" si="53"/>
        <v>0</v>
      </c>
      <c r="W503" s="213">
        <f t="shared" si="52"/>
        <v>0</v>
      </c>
      <c r="X503" s="213">
        <f t="shared" si="49"/>
        <v>4992</v>
      </c>
      <c r="Y503" s="1273">
        <v>3</v>
      </c>
      <c r="Z503" s="213">
        <v>1.84</v>
      </c>
      <c r="AA503" s="102">
        <v>1</v>
      </c>
      <c r="AB503" s="194">
        <v>153088</v>
      </c>
      <c r="AC503" s="194">
        <v>0</v>
      </c>
      <c r="AD503" s="194"/>
      <c r="AE503" s="213">
        <f t="shared" si="50"/>
        <v>153088</v>
      </c>
      <c r="AF503" s="1273">
        <v>4</v>
      </c>
      <c r="AG503" s="213">
        <v>1.9</v>
      </c>
      <c r="AH503" s="102">
        <v>1</v>
      </c>
      <c r="AI503" s="194">
        <v>158080</v>
      </c>
      <c r="AJ503" s="194">
        <v>0</v>
      </c>
      <c r="AK503" s="194"/>
      <c r="AL503" s="213">
        <f t="shared" si="51"/>
        <v>158080</v>
      </c>
    </row>
    <row r="504" spans="1:38" s="5" customFormat="1">
      <c r="A504" s="194">
        <v>495</v>
      </c>
      <c r="B504" s="102" t="s">
        <v>4560</v>
      </c>
      <c r="C504" s="102" t="s">
        <v>5283</v>
      </c>
      <c r="D504" s="194" t="s">
        <v>5648</v>
      </c>
      <c r="E504" s="1116" t="s">
        <v>527</v>
      </c>
      <c r="F504" s="213" t="s">
        <v>990</v>
      </c>
      <c r="G504" s="1273">
        <v>7</v>
      </c>
      <c r="H504" s="213">
        <v>1.96</v>
      </c>
      <c r="I504" s="102">
        <v>1</v>
      </c>
      <c r="J504" s="194">
        <v>163072</v>
      </c>
      <c r="K504" s="194">
        <v>0</v>
      </c>
      <c r="L504" s="194"/>
      <c r="M504" s="213">
        <f t="shared" si="47"/>
        <v>163072</v>
      </c>
      <c r="N504" s="213">
        <v>1.96</v>
      </c>
      <c r="O504" s="102">
        <v>1</v>
      </c>
      <c r="P504" s="194">
        <v>163072</v>
      </c>
      <c r="Q504" s="194">
        <v>0</v>
      </c>
      <c r="R504" s="194"/>
      <c r="S504" s="213">
        <f t="shared" si="48"/>
        <v>163072</v>
      </c>
      <c r="T504" s="213">
        <f t="shared" si="53"/>
        <v>0</v>
      </c>
      <c r="U504" s="213">
        <f t="shared" si="53"/>
        <v>0</v>
      </c>
      <c r="V504" s="213">
        <f t="shared" si="53"/>
        <v>0</v>
      </c>
      <c r="W504" s="213">
        <f t="shared" si="52"/>
        <v>0</v>
      </c>
      <c r="X504" s="213">
        <f t="shared" si="49"/>
        <v>0</v>
      </c>
      <c r="Y504" s="1273">
        <v>8</v>
      </c>
      <c r="Z504" s="213">
        <v>2.02</v>
      </c>
      <c r="AA504" s="102">
        <v>1</v>
      </c>
      <c r="AB504" s="194">
        <v>168064</v>
      </c>
      <c r="AC504" s="194">
        <v>0</v>
      </c>
      <c r="AD504" s="194"/>
      <c r="AE504" s="213">
        <f t="shared" si="50"/>
        <v>168064</v>
      </c>
      <c r="AF504" s="1273">
        <v>9</v>
      </c>
      <c r="AG504" s="213">
        <v>2.02</v>
      </c>
      <c r="AH504" s="102">
        <v>1</v>
      </c>
      <c r="AI504" s="194">
        <v>168064</v>
      </c>
      <c r="AJ504" s="194">
        <v>0</v>
      </c>
      <c r="AK504" s="194"/>
      <c r="AL504" s="213">
        <f t="shared" si="51"/>
        <v>168064</v>
      </c>
    </row>
    <row r="505" spans="1:38" s="5" customFormat="1">
      <c r="A505" s="194">
        <v>496</v>
      </c>
      <c r="B505" s="102" t="s">
        <v>4561</v>
      </c>
      <c r="C505" s="102" t="s">
        <v>5283</v>
      </c>
      <c r="D505" s="194" t="s">
        <v>5648</v>
      </c>
      <c r="E505" s="1116" t="s">
        <v>527</v>
      </c>
      <c r="F505" s="213" t="s">
        <v>990</v>
      </c>
      <c r="G505" s="1273">
        <v>10</v>
      </c>
      <c r="H505" s="213">
        <v>2.08</v>
      </c>
      <c r="I505" s="102">
        <v>1</v>
      </c>
      <c r="J505" s="194">
        <v>173056</v>
      </c>
      <c r="K505" s="194">
        <v>0</v>
      </c>
      <c r="L505" s="194"/>
      <c r="M505" s="213">
        <f t="shared" si="47"/>
        <v>173056</v>
      </c>
      <c r="N505" s="213">
        <v>2.02</v>
      </c>
      <c r="O505" s="102">
        <v>1</v>
      </c>
      <c r="P505" s="194">
        <v>168064</v>
      </c>
      <c r="Q505" s="194">
        <v>0</v>
      </c>
      <c r="R505" s="194"/>
      <c r="S505" s="213">
        <f t="shared" si="48"/>
        <v>168064</v>
      </c>
      <c r="T505" s="213">
        <f t="shared" si="53"/>
        <v>0</v>
      </c>
      <c r="U505" s="213">
        <f t="shared" si="53"/>
        <v>4992</v>
      </c>
      <c r="V505" s="213">
        <f t="shared" si="53"/>
        <v>0</v>
      </c>
      <c r="W505" s="213">
        <f t="shared" si="52"/>
        <v>0</v>
      </c>
      <c r="X505" s="213">
        <f t="shared" si="49"/>
        <v>4992</v>
      </c>
      <c r="Y505" s="1273">
        <v>11</v>
      </c>
      <c r="Z505" s="213">
        <v>2.08</v>
      </c>
      <c r="AA505" s="102">
        <v>1</v>
      </c>
      <c r="AB505" s="194">
        <v>173056</v>
      </c>
      <c r="AC505" s="194">
        <v>0</v>
      </c>
      <c r="AD505" s="194"/>
      <c r="AE505" s="213">
        <f t="shared" si="50"/>
        <v>173056</v>
      </c>
      <c r="AF505" s="1273">
        <v>12</v>
      </c>
      <c r="AG505" s="213">
        <v>2.08</v>
      </c>
      <c r="AH505" s="102">
        <v>1</v>
      </c>
      <c r="AI505" s="194">
        <v>173056</v>
      </c>
      <c r="AJ505" s="194">
        <v>0</v>
      </c>
      <c r="AK505" s="194"/>
      <c r="AL505" s="213">
        <f t="shared" si="51"/>
        <v>173056</v>
      </c>
    </row>
    <row r="506" spans="1:38" s="5" customFormat="1">
      <c r="A506" s="194">
        <v>497</v>
      </c>
      <c r="B506" s="102" t="s">
        <v>5709</v>
      </c>
      <c r="C506" s="102" t="s">
        <v>5283</v>
      </c>
      <c r="D506" s="194" t="s">
        <v>5644</v>
      </c>
      <c r="E506" s="1116" t="s">
        <v>527</v>
      </c>
      <c r="F506" s="213" t="s">
        <v>990</v>
      </c>
      <c r="G506" s="1273">
        <v>4</v>
      </c>
      <c r="H506" s="213">
        <v>1.9</v>
      </c>
      <c r="I506" s="102">
        <v>1</v>
      </c>
      <c r="J506" s="194">
        <v>158080</v>
      </c>
      <c r="K506" s="194">
        <v>0</v>
      </c>
      <c r="L506" s="194"/>
      <c r="M506" s="213">
        <f t="shared" si="47"/>
        <v>158080</v>
      </c>
      <c r="N506" s="213">
        <v>1.84</v>
      </c>
      <c r="O506" s="102">
        <v>1</v>
      </c>
      <c r="P506" s="194">
        <v>153088</v>
      </c>
      <c r="Q506" s="194"/>
      <c r="R506" s="194"/>
      <c r="S506" s="213">
        <f t="shared" si="48"/>
        <v>153088</v>
      </c>
      <c r="T506" s="213">
        <f t="shared" si="53"/>
        <v>0</v>
      </c>
      <c r="U506" s="213">
        <f t="shared" si="53"/>
        <v>4992</v>
      </c>
      <c r="V506" s="213">
        <f t="shared" si="53"/>
        <v>0</v>
      </c>
      <c r="W506" s="213">
        <f t="shared" si="52"/>
        <v>0</v>
      </c>
      <c r="X506" s="213">
        <f t="shared" si="49"/>
        <v>4992</v>
      </c>
      <c r="Y506" s="1273">
        <v>5</v>
      </c>
      <c r="Z506" s="213">
        <v>1.9</v>
      </c>
      <c r="AA506" s="102">
        <v>1</v>
      </c>
      <c r="AB506" s="194">
        <v>158080</v>
      </c>
      <c r="AC506" s="194">
        <v>0</v>
      </c>
      <c r="AD506" s="194"/>
      <c r="AE506" s="213">
        <f t="shared" si="50"/>
        <v>158080</v>
      </c>
      <c r="AF506" s="1273">
        <v>6</v>
      </c>
      <c r="AG506" s="213">
        <v>1.96</v>
      </c>
      <c r="AH506" s="102">
        <v>1</v>
      </c>
      <c r="AI506" s="194">
        <v>163072</v>
      </c>
      <c r="AJ506" s="194">
        <v>0</v>
      </c>
      <c r="AK506" s="194"/>
      <c r="AL506" s="213">
        <f t="shared" si="51"/>
        <v>163072</v>
      </c>
    </row>
    <row r="507" spans="1:38" s="5" customFormat="1">
      <c r="A507" s="194">
        <v>498</v>
      </c>
      <c r="B507" s="102" t="s">
        <v>1681</v>
      </c>
      <c r="C507" s="102" t="s">
        <v>5283</v>
      </c>
      <c r="D507" s="194" t="s">
        <v>5649</v>
      </c>
      <c r="E507" s="1116" t="s">
        <v>527</v>
      </c>
      <c r="F507" s="213" t="s">
        <v>990</v>
      </c>
      <c r="G507" s="1273">
        <v>7</v>
      </c>
      <c r="H507" s="213">
        <v>1.96</v>
      </c>
      <c r="I507" s="102">
        <v>1</v>
      </c>
      <c r="J507" s="194">
        <v>163072</v>
      </c>
      <c r="K507" s="194">
        <v>0</v>
      </c>
      <c r="L507" s="194"/>
      <c r="M507" s="213">
        <f t="shared" si="47"/>
        <v>163072</v>
      </c>
      <c r="N507" s="213">
        <v>1.96</v>
      </c>
      <c r="O507" s="102">
        <v>1</v>
      </c>
      <c r="P507" s="194">
        <v>163072</v>
      </c>
      <c r="Q507" s="194"/>
      <c r="R507" s="194"/>
      <c r="S507" s="213">
        <f t="shared" si="48"/>
        <v>163072</v>
      </c>
      <c r="T507" s="213">
        <f t="shared" si="53"/>
        <v>0</v>
      </c>
      <c r="U507" s="213">
        <f t="shared" si="53"/>
        <v>0</v>
      </c>
      <c r="V507" s="213">
        <f t="shared" si="53"/>
        <v>0</v>
      </c>
      <c r="W507" s="213">
        <f t="shared" si="52"/>
        <v>0</v>
      </c>
      <c r="X507" s="213">
        <f t="shared" si="49"/>
        <v>0</v>
      </c>
      <c r="Y507" s="1273">
        <v>8</v>
      </c>
      <c r="Z507" s="213">
        <v>2.02</v>
      </c>
      <c r="AA507" s="102">
        <v>1</v>
      </c>
      <c r="AB507" s="194">
        <v>168064</v>
      </c>
      <c r="AC507" s="194">
        <v>0</v>
      </c>
      <c r="AD507" s="194"/>
      <c r="AE507" s="213">
        <f t="shared" si="50"/>
        <v>168064</v>
      </c>
      <c r="AF507" s="1273">
        <v>9</v>
      </c>
      <c r="AG507" s="213">
        <v>2.02</v>
      </c>
      <c r="AH507" s="102">
        <v>1</v>
      </c>
      <c r="AI507" s="194">
        <v>168064</v>
      </c>
      <c r="AJ507" s="194">
        <v>0</v>
      </c>
      <c r="AK507" s="194"/>
      <c r="AL507" s="213">
        <f t="shared" si="51"/>
        <v>168064</v>
      </c>
    </row>
    <row r="508" spans="1:38" s="5" customFormat="1">
      <c r="A508" s="194">
        <v>499</v>
      </c>
      <c r="B508" s="102" t="s">
        <v>7006</v>
      </c>
      <c r="C508" s="102" t="s">
        <v>5283</v>
      </c>
      <c r="D508" s="194" t="s">
        <v>5652</v>
      </c>
      <c r="E508" s="1116" t="s">
        <v>527</v>
      </c>
      <c r="F508" s="213" t="s">
        <v>990</v>
      </c>
      <c r="G508" s="1273">
        <v>3</v>
      </c>
      <c r="H508" s="213">
        <v>1.84</v>
      </c>
      <c r="I508" s="102">
        <v>1</v>
      </c>
      <c r="J508" s="194">
        <v>153088</v>
      </c>
      <c r="K508" s="194">
        <v>0</v>
      </c>
      <c r="L508" s="194"/>
      <c r="M508" s="213">
        <f t="shared" si="47"/>
        <v>153088</v>
      </c>
      <c r="N508" s="213">
        <v>1.79</v>
      </c>
      <c r="O508" s="102">
        <v>1</v>
      </c>
      <c r="P508" s="194">
        <v>148928</v>
      </c>
      <c r="Q508" s="194"/>
      <c r="R508" s="194"/>
      <c r="S508" s="213">
        <f t="shared" si="48"/>
        <v>148928</v>
      </c>
      <c r="T508" s="213">
        <f t="shared" si="53"/>
        <v>0</v>
      </c>
      <c r="U508" s="213">
        <f t="shared" si="53"/>
        <v>4160</v>
      </c>
      <c r="V508" s="213">
        <f t="shared" si="53"/>
        <v>0</v>
      </c>
      <c r="W508" s="213">
        <f t="shared" si="52"/>
        <v>0</v>
      </c>
      <c r="X508" s="213">
        <f t="shared" si="49"/>
        <v>4160</v>
      </c>
      <c r="Y508" s="1273">
        <v>4</v>
      </c>
      <c r="Z508" s="213">
        <v>1.9</v>
      </c>
      <c r="AA508" s="102">
        <v>1</v>
      </c>
      <c r="AB508" s="194">
        <v>158080</v>
      </c>
      <c r="AC508" s="194">
        <v>0</v>
      </c>
      <c r="AD508" s="194"/>
      <c r="AE508" s="213">
        <f t="shared" si="50"/>
        <v>158080</v>
      </c>
      <c r="AF508" s="1273">
        <v>5</v>
      </c>
      <c r="AG508" s="213">
        <v>1.9</v>
      </c>
      <c r="AH508" s="102">
        <v>1</v>
      </c>
      <c r="AI508" s="194">
        <v>158080</v>
      </c>
      <c r="AJ508" s="194">
        <v>0</v>
      </c>
      <c r="AK508" s="194"/>
      <c r="AL508" s="213">
        <f t="shared" si="51"/>
        <v>158080</v>
      </c>
    </row>
    <row r="509" spans="1:38" s="5" customFormat="1">
      <c r="A509" s="194">
        <v>500</v>
      </c>
      <c r="B509" s="102" t="s">
        <v>7007</v>
      </c>
      <c r="C509" s="102" t="s">
        <v>5283</v>
      </c>
      <c r="D509" s="194" t="s">
        <v>5644</v>
      </c>
      <c r="E509" s="1116" t="s">
        <v>527</v>
      </c>
      <c r="F509" s="213" t="s">
        <v>990</v>
      </c>
      <c r="G509" s="1273">
        <v>3</v>
      </c>
      <c r="H509" s="213">
        <v>1.84</v>
      </c>
      <c r="I509" s="102">
        <v>1</v>
      </c>
      <c r="J509" s="194">
        <v>153088</v>
      </c>
      <c r="K509" s="194">
        <v>0</v>
      </c>
      <c r="L509" s="194"/>
      <c r="M509" s="213">
        <f t="shared" si="47"/>
        <v>153088</v>
      </c>
      <c r="N509" s="213">
        <v>1.79</v>
      </c>
      <c r="O509" s="102">
        <v>1</v>
      </c>
      <c r="P509" s="194">
        <v>148928</v>
      </c>
      <c r="Q509" s="194"/>
      <c r="R509" s="194"/>
      <c r="S509" s="213">
        <f t="shared" si="48"/>
        <v>148928</v>
      </c>
      <c r="T509" s="213">
        <f t="shared" si="53"/>
        <v>0</v>
      </c>
      <c r="U509" s="213">
        <f t="shared" si="53"/>
        <v>4160</v>
      </c>
      <c r="V509" s="213">
        <f t="shared" si="53"/>
        <v>0</v>
      </c>
      <c r="W509" s="213">
        <f t="shared" si="52"/>
        <v>0</v>
      </c>
      <c r="X509" s="213">
        <f t="shared" si="49"/>
        <v>4160</v>
      </c>
      <c r="Y509" s="1273">
        <v>4</v>
      </c>
      <c r="Z509" s="213">
        <v>1.9</v>
      </c>
      <c r="AA509" s="102">
        <v>1</v>
      </c>
      <c r="AB509" s="194">
        <v>158080</v>
      </c>
      <c r="AC509" s="194">
        <v>0</v>
      </c>
      <c r="AD509" s="194"/>
      <c r="AE509" s="213">
        <f t="shared" si="50"/>
        <v>158080</v>
      </c>
      <c r="AF509" s="1273">
        <v>5</v>
      </c>
      <c r="AG509" s="213">
        <v>1.9</v>
      </c>
      <c r="AH509" s="102">
        <v>1</v>
      </c>
      <c r="AI509" s="194">
        <v>158080</v>
      </c>
      <c r="AJ509" s="194">
        <v>0</v>
      </c>
      <c r="AK509" s="194"/>
      <c r="AL509" s="213">
        <f t="shared" si="51"/>
        <v>158080</v>
      </c>
    </row>
    <row r="510" spans="1:38" s="5" customFormat="1" ht="108">
      <c r="A510" s="194">
        <v>501</v>
      </c>
      <c r="B510" s="102" t="s">
        <v>5710</v>
      </c>
      <c r="C510" s="102" t="s">
        <v>5283</v>
      </c>
      <c r="D510" s="194" t="s">
        <v>5678</v>
      </c>
      <c r="E510" s="1116" t="s">
        <v>4562</v>
      </c>
      <c r="F510" s="213" t="s">
        <v>984</v>
      </c>
      <c r="G510" s="1273">
        <v>1</v>
      </c>
      <c r="H510" s="213">
        <v>4.01</v>
      </c>
      <c r="I510" s="102">
        <v>1</v>
      </c>
      <c r="J510" s="194">
        <v>333632</v>
      </c>
      <c r="K510" s="194">
        <v>0</v>
      </c>
      <c r="L510" s="194"/>
      <c r="M510" s="213">
        <f t="shared" si="47"/>
        <v>333632</v>
      </c>
      <c r="N510" s="213">
        <v>4.2699999999999996</v>
      </c>
      <c r="O510" s="102">
        <v>1</v>
      </c>
      <c r="P510" s="194">
        <v>355263.99999999994</v>
      </c>
      <c r="Q510" s="194"/>
      <c r="R510" s="194"/>
      <c r="S510" s="213">
        <f t="shared" si="48"/>
        <v>355263.99999999994</v>
      </c>
      <c r="T510" s="213">
        <f t="shared" si="53"/>
        <v>0</v>
      </c>
      <c r="U510" s="213">
        <f t="shared" si="53"/>
        <v>-21631.999999999942</v>
      </c>
      <c r="V510" s="213">
        <f t="shared" si="53"/>
        <v>0</v>
      </c>
      <c r="W510" s="213">
        <f t="shared" si="52"/>
        <v>0</v>
      </c>
      <c r="X510" s="213">
        <f t="shared" si="49"/>
        <v>-21631.999999999942</v>
      </c>
      <c r="Y510" s="1273">
        <v>2</v>
      </c>
      <c r="Z510" s="213">
        <v>4.1399999999999997</v>
      </c>
      <c r="AA510" s="102">
        <v>1</v>
      </c>
      <c r="AB510" s="194">
        <v>344448</v>
      </c>
      <c r="AC510" s="194">
        <v>0</v>
      </c>
      <c r="AD510" s="194"/>
      <c r="AE510" s="213">
        <f t="shared" si="50"/>
        <v>344448</v>
      </c>
      <c r="AF510" s="1273">
        <v>3</v>
      </c>
      <c r="AG510" s="213">
        <v>4.2699999999999996</v>
      </c>
      <c r="AH510" s="102">
        <v>1</v>
      </c>
      <c r="AI510" s="194">
        <v>355263.99999999994</v>
      </c>
      <c r="AJ510" s="194">
        <v>0</v>
      </c>
      <c r="AK510" s="194"/>
      <c r="AL510" s="213">
        <f t="shared" si="51"/>
        <v>355263.99999999994</v>
      </c>
    </row>
    <row r="511" spans="1:38" s="5" customFormat="1" ht="54">
      <c r="A511" s="194">
        <v>502</v>
      </c>
      <c r="B511" s="102" t="s">
        <v>4563</v>
      </c>
      <c r="C511" s="102" t="s">
        <v>5283</v>
      </c>
      <c r="D511" s="194" t="s">
        <v>5648</v>
      </c>
      <c r="E511" s="1116" t="s">
        <v>1579</v>
      </c>
      <c r="F511" s="213" t="s">
        <v>1115</v>
      </c>
      <c r="G511" s="1273">
        <v>7</v>
      </c>
      <c r="H511" s="213">
        <v>3.11</v>
      </c>
      <c r="I511" s="102">
        <v>1</v>
      </c>
      <c r="J511" s="194">
        <v>258752</v>
      </c>
      <c r="K511" s="194">
        <v>0</v>
      </c>
      <c r="L511" s="194"/>
      <c r="M511" s="213">
        <f t="shared" si="47"/>
        <v>258752</v>
      </c>
      <c r="N511" s="213">
        <v>3.11</v>
      </c>
      <c r="O511" s="102">
        <v>1</v>
      </c>
      <c r="P511" s="194">
        <v>258752</v>
      </c>
      <c r="Q511" s="194"/>
      <c r="R511" s="194"/>
      <c r="S511" s="213">
        <f t="shared" si="48"/>
        <v>258752</v>
      </c>
      <c r="T511" s="213">
        <f t="shared" si="53"/>
        <v>0</v>
      </c>
      <c r="U511" s="213">
        <f t="shared" si="53"/>
        <v>0</v>
      </c>
      <c r="V511" s="213">
        <f t="shared" si="53"/>
        <v>0</v>
      </c>
      <c r="W511" s="213">
        <f t="shared" si="52"/>
        <v>0</v>
      </c>
      <c r="X511" s="213">
        <f t="shared" si="49"/>
        <v>0</v>
      </c>
      <c r="Y511" s="1273">
        <v>8</v>
      </c>
      <c r="Z511" s="213">
        <v>3.21</v>
      </c>
      <c r="AA511" s="102">
        <v>1</v>
      </c>
      <c r="AB511" s="194">
        <v>267072</v>
      </c>
      <c r="AC511" s="194">
        <v>0</v>
      </c>
      <c r="AD511" s="194"/>
      <c r="AE511" s="213">
        <f t="shared" si="50"/>
        <v>267072</v>
      </c>
      <c r="AF511" s="1273">
        <v>9</v>
      </c>
      <c r="AG511" s="213">
        <v>3.21</v>
      </c>
      <c r="AH511" s="102">
        <v>1</v>
      </c>
      <c r="AI511" s="194">
        <v>267072</v>
      </c>
      <c r="AJ511" s="194">
        <v>0</v>
      </c>
      <c r="AK511" s="194"/>
      <c r="AL511" s="213">
        <f t="shared" si="51"/>
        <v>267072</v>
      </c>
    </row>
    <row r="512" spans="1:38" s="5" customFormat="1" ht="54">
      <c r="A512" s="194">
        <v>503</v>
      </c>
      <c r="B512" s="102" t="s">
        <v>4564</v>
      </c>
      <c r="C512" s="102" t="s">
        <v>5283</v>
      </c>
      <c r="D512" s="194" t="s">
        <v>5631</v>
      </c>
      <c r="E512" s="1116" t="s">
        <v>1631</v>
      </c>
      <c r="F512" s="213" t="s">
        <v>1129</v>
      </c>
      <c r="G512" s="1273">
        <v>7</v>
      </c>
      <c r="H512" s="213">
        <v>2.66</v>
      </c>
      <c r="I512" s="102">
        <v>1</v>
      </c>
      <c r="J512" s="194">
        <v>221312</v>
      </c>
      <c r="K512" s="194">
        <v>8000</v>
      </c>
      <c r="L512" s="194"/>
      <c r="M512" s="213">
        <f t="shared" si="47"/>
        <v>229312</v>
      </c>
      <c r="N512" s="213">
        <v>2.66</v>
      </c>
      <c r="O512" s="102">
        <v>1</v>
      </c>
      <c r="P512" s="194">
        <v>221312</v>
      </c>
      <c r="Q512" s="194">
        <v>8000</v>
      </c>
      <c r="R512" s="194"/>
      <c r="S512" s="213">
        <f t="shared" si="48"/>
        <v>229312</v>
      </c>
      <c r="T512" s="213">
        <f t="shared" si="53"/>
        <v>0</v>
      </c>
      <c r="U512" s="213">
        <f t="shared" si="53"/>
        <v>0</v>
      </c>
      <c r="V512" s="213">
        <f t="shared" si="53"/>
        <v>0</v>
      </c>
      <c r="W512" s="213">
        <f t="shared" si="52"/>
        <v>0</v>
      </c>
      <c r="X512" s="213">
        <f t="shared" si="49"/>
        <v>0</v>
      </c>
      <c r="Y512" s="1273">
        <v>8</v>
      </c>
      <c r="Z512" s="213">
        <v>2.75</v>
      </c>
      <c r="AA512" s="102">
        <v>1</v>
      </c>
      <c r="AB512" s="194">
        <v>228800</v>
      </c>
      <c r="AC512" s="194">
        <v>8000</v>
      </c>
      <c r="AD512" s="194"/>
      <c r="AE512" s="213">
        <f t="shared" si="50"/>
        <v>236800</v>
      </c>
      <c r="AF512" s="1273">
        <v>9</v>
      </c>
      <c r="AG512" s="213">
        <v>2.75</v>
      </c>
      <c r="AH512" s="102">
        <v>1</v>
      </c>
      <c r="AI512" s="194">
        <v>228800</v>
      </c>
      <c r="AJ512" s="194">
        <v>8000</v>
      </c>
      <c r="AK512" s="194"/>
      <c r="AL512" s="213">
        <f t="shared" si="51"/>
        <v>236800</v>
      </c>
    </row>
    <row r="513" spans="1:38" s="5" customFormat="1">
      <c r="A513" s="194">
        <v>504</v>
      </c>
      <c r="B513" s="102" t="s">
        <v>4565</v>
      </c>
      <c r="C513" s="102" t="s">
        <v>5283</v>
      </c>
      <c r="D513" s="194" t="s">
        <v>5637</v>
      </c>
      <c r="E513" s="1116" t="s">
        <v>1572</v>
      </c>
      <c r="F513" s="213" t="s">
        <v>6962</v>
      </c>
      <c r="G513" s="1273">
        <v>7</v>
      </c>
      <c r="H513" s="213">
        <v>2.2799999999999998</v>
      </c>
      <c r="I513" s="102">
        <v>1</v>
      </c>
      <c r="J513" s="194">
        <v>189695.99999999997</v>
      </c>
      <c r="K513" s="194">
        <v>8000</v>
      </c>
      <c r="L513" s="194"/>
      <c r="M513" s="213">
        <f t="shared" si="47"/>
        <v>197695.99999999997</v>
      </c>
      <c r="N513" s="213">
        <v>2.2799999999999998</v>
      </c>
      <c r="O513" s="102">
        <v>1</v>
      </c>
      <c r="P513" s="194">
        <v>189695.99999999997</v>
      </c>
      <c r="Q513" s="194">
        <v>8000</v>
      </c>
      <c r="R513" s="194"/>
      <c r="S513" s="213">
        <f t="shared" si="48"/>
        <v>197695.99999999997</v>
      </c>
      <c r="T513" s="213">
        <f t="shared" si="53"/>
        <v>0</v>
      </c>
      <c r="U513" s="213">
        <f t="shared" si="53"/>
        <v>0</v>
      </c>
      <c r="V513" s="213">
        <f t="shared" si="53"/>
        <v>0</v>
      </c>
      <c r="W513" s="213">
        <f t="shared" si="52"/>
        <v>0</v>
      </c>
      <c r="X513" s="213">
        <f t="shared" si="49"/>
        <v>0</v>
      </c>
      <c r="Y513" s="1273">
        <v>8</v>
      </c>
      <c r="Z513" s="213">
        <v>2.35</v>
      </c>
      <c r="AA513" s="102">
        <v>1</v>
      </c>
      <c r="AB513" s="194">
        <v>195520</v>
      </c>
      <c r="AC513" s="194">
        <v>8000</v>
      </c>
      <c r="AD513" s="194"/>
      <c r="AE513" s="213">
        <f t="shared" si="50"/>
        <v>203520</v>
      </c>
      <c r="AF513" s="1273">
        <v>9</v>
      </c>
      <c r="AG513" s="213">
        <v>2.35</v>
      </c>
      <c r="AH513" s="102">
        <v>1</v>
      </c>
      <c r="AI513" s="194">
        <v>195520</v>
      </c>
      <c r="AJ513" s="194">
        <v>8000</v>
      </c>
      <c r="AK513" s="194"/>
      <c r="AL513" s="213">
        <f t="shared" si="51"/>
        <v>203520</v>
      </c>
    </row>
    <row r="514" spans="1:38" s="5" customFormat="1">
      <c r="A514" s="194">
        <v>505</v>
      </c>
      <c r="B514" s="102" t="s">
        <v>4567</v>
      </c>
      <c r="C514" s="102" t="s">
        <v>5283</v>
      </c>
      <c r="D514" s="194" t="s">
        <v>5645</v>
      </c>
      <c r="E514" s="1116" t="s">
        <v>1572</v>
      </c>
      <c r="F514" s="213" t="s">
        <v>6962</v>
      </c>
      <c r="G514" s="1273">
        <v>7</v>
      </c>
      <c r="H514" s="213">
        <v>2.2799999999999998</v>
      </c>
      <c r="I514" s="102">
        <v>1</v>
      </c>
      <c r="J514" s="194">
        <v>189695.99999999997</v>
      </c>
      <c r="K514" s="194">
        <v>0</v>
      </c>
      <c r="L514" s="194"/>
      <c r="M514" s="213">
        <f t="shared" si="47"/>
        <v>189695.99999999997</v>
      </c>
      <c r="N514" s="213">
        <v>2.2799999999999998</v>
      </c>
      <c r="O514" s="102">
        <v>1</v>
      </c>
      <c r="P514" s="194">
        <v>189695.99999999997</v>
      </c>
      <c r="Q514" s="194"/>
      <c r="R514" s="194"/>
      <c r="S514" s="213">
        <f t="shared" si="48"/>
        <v>189695.99999999997</v>
      </c>
      <c r="T514" s="213">
        <f t="shared" si="53"/>
        <v>0</v>
      </c>
      <c r="U514" s="213">
        <f t="shared" si="53"/>
        <v>0</v>
      </c>
      <c r="V514" s="213">
        <f t="shared" si="53"/>
        <v>0</v>
      </c>
      <c r="W514" s="213">
        <f t="shared" si="52"/>
        <v>0</v>
      </c>
      <c r="X514" s="213">
        <f t="shared" si="49"/>
        <v>0</v>
      </c>
      <c r="Y514" s="1273">
        <v>8</v>
      </c>
      <c r="Z514" s="213">
        <v>2.35</v>
      </c>
      <c r="AA514" s="102">
        <v>1</v>
      </c>
      <c r="AB514" s="194">
        <v>195520</v>
      </c>
      <c r="AC514" s="194">
        <v>0</v>
      </c>
      <c r="AD514" s="194"/>
      <c r="AE514" s="213">
        <f t="shared" si="50"/>
        <v>195520</v>
      </c>
      <c r="AF514" s="1273">
        <v>9</v>
      </c>
      <c r="AG514" s="213">
        <v>2.35</v>
      </c>
      <c r="AH514" s="102">
        <v>1</v>
      </c>
      <c r="AI514" s="194">
        <v>195520</v>
      </c>
      <c r="AJ514" s="194">
        <v>0</v>
      </c>
      <c r="AK514" s="194"/>
      <c r="AL514" s="213">
        <f t="shared" si="51"/>
        <v>195520</v>
      </c>
    </row>
    <row r="515" spans="1:38" s="5" customFormat="1">
      <c r="A515" s="194">
        <v>506</v>
      </c>
      <c r="B515" s="102" t="s">
        <v>4566</v>
      </c>
      <c r="C515" s="102" t="s">
        <v>5283</v>
      </c>
      <c r="D515" s="194" t="s">
        <v>5636</v>
      </c>
      <c r="E515" s="1116" t="s">
        <v>1572</v>
      </c>
      <c r="F515" s="213" t="s">
        <v>6962</v>
      </c>
      <c r="G515" s="1273">
        <v>7</v>
      </c>
      <c r="H515" s="213">
        <v>2.2799999999999998</v>
      </c>
      <c r="I515" s="102">
        <v>1</v>
      </c>
      <c r="J515" s="194">
        <v>189695.99999999997</v>
      </c>
      <c r="K515" s="194">
        <v>0</v>
      </c>
      <c r="L515" s="194"/>
      <c r="M515" s="213">
        <f t="shared" si="47"/>
        <v>189695.99999999997</v>
      </c>
      <c r="N515" s="213">
        <v>2.2799999999999998</v>
      </c>
      <c r="O515" s="102">
        <v>1</v>
      </c>
      <c r="P515" s="194">
        <v>189695.99999999997</v>
      </c>
      <c r="Q515" s="194"/>
      <c r="R515" s="194"/>
      <c r="S515" s="213">
        <f t="shared" si="48"/>
        <v>189695.99999999997</v>
      </c>
      <c r="T515" s="213">
        <f t="shared" si="53"/>
        <v>0</v>
      </c>
      <c r="U515" s="213">
        <f t="shared" si="53"/>
        <v>0</v>
      </c>
      <c r="V515" s="213">
        <f t="shared" si="53"/>
        <v>0</v>
      </c>
      <c r="W515" s="213">
        <f t="shared" si="52"/>
        <v>0</v>
      </c>
      <c r="X515" s="213">
        <f t="shared" si="49"/>
        <v>0</v>
      </c>
      <c r="Y515" s="1273">
        <v>8</v>
      </c>
      <c r="Z515" s="213">
        <v>2.35</v>
      </c>
      <c r="AA515" s="102">
        <v>1</v>
      </c>
      <c r="AB515" s="194">
        <v>195520</v>
      </c>
      <c r="AC515" s="194">
        <v>0</v>
      </c>
      <c r="AD515" s="194"/>
      <c r="AE515" s="213">
        <f t="shared" si="50"/>
        <v>195520</v>
      </c>
      <c r="AF515" s="1273">
        <v>9</v>
      </c>
      <c r="AG515" s="213">
        <v>2.35</v>
      </c>
      <c r="AH515" s="102">
        <v>1</v>
      </c>
      <c r="AI515" s="194">
        <v>195520</v>
      </c>
      <c r="AJ515" s="194">
        <v>0</v>
      </c>
      <c r="AK515" s="194"/>
      <c r="AL515" s="213">
        <f t="shared" si="51"/>
        <v>195520</v>
      </c>
    </row>
    <row r="516" spans="1:38" s="5" customFormat="1">
      <c r="A516" s="194">
        <v>507</v>
      </c>
      <c r="B516" s="102" t="s">
        <v>7008</v>
      </c>
      <c r="C516" s="102" t="s">
        <v>5283</v>
      </c>
      <c r="D516" s="194" t="s">
        <v>5632</v>
      </c>
      <c r="E516" s="1116" t="s">
        <v>1572</v>
      </c>
      <c r="F516" s="213" t="s">
        <v>6962</v>
      </c>
      <c r="G516" s="1273">
        <v>8</v>
      </c>
      <c r="H516" s="213">
        <v>2.35</v>
      </c>
      <c r="I516" s="102">
        <v>1</v>
      </c>
      <c r="J516" s="194">
        <v>195520</v>
      </c>
      <c r="K516" s="194">
        <v>0</v>
      </c>
      <c r="L516" s="194"/>
      <c r="M516" s="213">
        <f t="shared" si="47"/>
        <v>195520</v>
      </c>
      <c r="N516" s="213">
        <v>2.2799999999999998</v>
      </c>
      <c r="O516" s="102">
        <v>1</v>
      </c>
      <c r="P516" s="194">
        <v>189695.99999999997</v>
      </c>
      <c r="Q516" s="194"/>
      <c r="R516" s="194"/>
      <c r="S516" s="213">
        <f t="shared" si="48"/>
        <v>189695.99999999997</v>
      </c>
      <c r="T516" s="213">
        <f t="shared" si="53"/>
        <v>0</v>
      </c>
      <c r="U516" s="213">
        <f t="shared" si="53"/>
        <v>5824.0000000000291</v>
      </c>
      <c r="V516" s="213">
        <f t="shared" si="53"/>
        <v>0</v>
      </c>
      <c r="W516" s="213">
        <f t="shared" si="52"/>
        <v>0</v>
      </c>
      <c r="X516" s="213">
        <f t="shared" si="49"/>
        <v>5824.0000000000291</v>
      </c>
      <c r="Y516" s="1273">
        <v>9</v>
      </c>
      <c r="Z516" s="213">
        <v>2.35</v>
      </c>
      <c r="AA516" s="102">
        <v>1</v>
      </c>
      <c r="AB516" s="194">
        <v>195520</v>
      </c>
      <c r="AC516" s="194">
        <v>0</v>
      </c>
      <c r="AD516" s="194"/>
      <c r="AE516" s="213">
        <f t="shared" si="50"/>
        <v>195520</v>
      </c>
      <c r="AF516" s="1273">
        <v>10</v>
      </c>
      <c r="AG516" s="213">
        <v>2.42</v>
      </c>
      <c r="AH516" s="102">
        <v>1</v>
      </c>
      <c r="AI516" s="194">
        <v>201344</v>
      </c>
      <c r="AJ516" s="194">
        <v>0</v>
      </c>
      <c r="AK516" s="194"/>
      <c r="AL516" s="213">
        <f t="shared" si="51"/>
        <v>201344</v>
      </c>
    </row>
    <row r="517" spans="1:38" s="5" customFormat="1">
      <c r="A517" s="194">
        <v>508</v>
      </c>
      <c r="B517" s="102" t="s">
        <v>1648</v>
      </c>
      <c r="C517" s="102" t="s">
        <v>5283</v>
      </c>
      <c r="D517" s="194" t="s">
        <v>5642</v>
      </c>
      <c r="E517" s="1116" t="s">
        <v>527</v>
      </c>
      <c r="F517" s="213" t="s">
        <v>990</v>
      </c>
      <c r="G517" s="1273">
        <v>1</v>
      </c>
      <c r="H517" s="213">
        <v>1.73</v>
      </c>
      <c r="I517" s="102">
        <v>1</v>
      </c>
      <c r="J517" s="194">
        <v>143936</v>
      </c>
      <c r="K517" s="194">
        <v>8000</v>
      </c>
      <c r="L517" s="194"/>
      <c r="M517" s="213">
        <f t="shared" si="47"/>
        <v>151936</v>
      </c>
      <c r="N517" s="213">
        <v>1.96</v>
      </c>
      <c r="O517" s="102">
        <v>1</v>
      </c>
      <c r="P517" s="194">
        <v>163072</v>
      </c>
      <c r="Q517" s="194">
        <v>8000</v>
      </c>
      <c r="R517" s="194"/>
      <c r="S517" s="213">
        <f t="shared" si="48"/>
        <v>171072</v>
      </c>
      <c r="T517" s="213">
        <f t="shared" si="53"/>
        <v>0</v>
      </c>
      <c r="U517" s="213">
        <f t="shared" si="53"/>
        <v>-19136</v>
      </c>
      <c r="V517" s="213">
        <f t="shared" si="53"/>
        <v>0</v>
      </c>
      <c r="W517" s="213">
        <f t="shared" si="52"/>
        <v>0</v>
      </c>
      <c r="X517" s="213">
        <f t="shared" si="49"/>
        <v>-19136</v>
      </c>
      <c r="Y517" s="1273">
        <v>2</v>
      </c>
      <c r="Z517" s="213">
        <v>1.79</v>
      </c>
      <c r="AA517" s="102">
        <v>1</v>
      </c>
      <c r="AB517" s="194">
        <v>148928</v>
      </c>
      <c r="AC517" s="194">
        <v>8000</v>
      </c>
      <c r="AD517" s="194"/>
      <c r="AE517" s="213">
        <f t="shared" si="50"/>
        <v>156928</v>
      </c>
      <c r="AF517" s="1273">
        <v>3</v>
      </c>
      <c r="AG517" s="213">
        <v>1.84</v>
      </c>
      <c r="AH517" s="102">
        <v>1</v>
      </c>
      <c r="AI517" s="194">
        <v>153088</v>
      </c>
      <c r="AJ517" s="194">
        <v>8000</v>
      </c>
      <c r="AK517" s="194"/>
      <c r="AL517" s="213">
        <f t="shared" si="51"/>
        <v>161088</v>
      </c>
    </row>
    <row r="518" spans="1:38" s="5" customFormat="1">
      <c r="A518" s="194">
        <v>509</v>
      </c>
      <c r="B518" s="102" t="s">
        <v>4568</v>
      </c>
      <c r="C518" s="102" t="s">
        <v>5283</v>
      </c>
      <c r="D518" s="194" t="s">
        <v>5632</v>
      </c>
      <c r="E518" s="1116" t="s">
        <v>527</v>
      </c>
      <c r="F518" s="213" t="s">
        <v>990</v>
      </c>
      <c r="G518" s="1273">
        <v>12</v>
      </c>
      <c r="H518" s="213">
        <v>2.08</v>
      </c>
      <c r="I518" s="102">
        <v>1</v>
      </c>
      <c r="J518" s="194">
        <v>173056</v>
      </c>
      <c r="K518" s="194">
        <v>0</v>
      </c>
      <c r="L518" s="194"/>
      <c r="M518" s="213">
        <f t="shared" si="47"/>
        <v>173056</v>
      </c>
      <c r="N518" s="213">
        <v>2.08</v>
      </c>
      <c r="O518" s="102">
        <v>1</v>
      </c>
      <c r="P518" s="194">
        <v>173056</v>
      </c>
      <c r="Q518" s="194"/>
      <c r="R518" s="194"/>
      <c r="S518" s="213">
        <f t="shared" si="48"/>
        <v>173056</v>
      </c>
      <c r="T518" s="213">
        <f t="shared" si="53"/>
        <v>0</v>
      </c>
      <c r="U518" s="213">
        <f t="shared" si="53"/>
        <v>0</v>
      </c>
      <c r="V518" s="213">
        <f t="shared" si="53"/>
        <v>0</v>
      </c>
      <c r="W518" s="213">
        <f t="shared" si="52"/>
        <v>0</v>
      </c>
      <c r="X518" s="213">
        <f t="shared" si="49"/>
        <v>0</v>
      </c>
      <c r="Y518" s="1273">
        <v>13</v>
      </c>
      <c r="Z518" s="213">
        <v>2.14</v>
      </c>
      <c r="AA518" s="102">
        <v>1</v>
      </c>
      <c r="AB518" s="194">
        <v>178048</v>
      </c>
      <c r="AC518" s="194">
        <v>0</v>
      </c>
      <c r="AD518" s="194"/>
      <c r="AE518" s="213">
        <f t="shared" si="50"/>
        <v>178048</v>
      </c>
      <c r="AF518" s="1273">
        <v>14</v>
      </c>
      <c r="AG518" s="213">
        <v>2.14</v>
      </c>
      <c r="AH518" s="102">
        <v>1</v>
      </c>
      <c r="AI518" s="194">
        <v>178048</v>
      </c>
      <c r="AJ518" s="194">
        <v>0</v>
      </c>
      <c r="AK518" s="194"/>
      <c r="AL518" s="213">
        <f t="shared" si="51"/>
        <v>178048</v>
      </c>
    </row>
    <row r="519" spans="1:38" s="5" customFormat="1">
      <c r="A519" s="194">
        <v>510</v>
      </c>
      <c r="B519" s="102" t="s">
        <v>4569</v>
      </c>
      <c r="C519" s="102" t="s">
        <v>5283</v>
      </c>
      <c r="D519" s="194" t="s">
        <v>5647</v>
      </c>
      <c r="E519" s="1116" t="s">
        <v>527</v>
      </c>
      <c r="F519" s="213" t="s">
        <v>990</v>
      </c>
      <c r="G519" s="1273">
        <v>11</v>
      </c>
      <c r="H519" s="213">
        <v>2.08</v>
      </c>
      <c r="I519" s="102">
        <v>1</v>
      </c>
      <c r="J519" s="194">
        <v>173056</v>
      </c>
      <c r="K519" s="194">
        <v>0</v>
      </c>
      <c r="L519" s="194"/>
      <c r="M519" s="213">
        <f t="shared" si="47"/>
        <v>173056</v>
      </c>
      <c r="N519" s="213">
        <v>2.08</v>
      </c>
      <c r="O519" s="102">
        <v>1</v>
      </c>
      <c r="P519" s="194">
        <v>173056</v>
      </c>
      <c r="Q519" s="194"/>
      <c r="R519" s="194"/>
      <c r="S519" s="213">
        <f t="shared" si="48"/>
        <v>173056</v>
      </c>
      <c r="T519" s="213">
        <f t="shared" si="53"/>
        <v>0</v>
      </c>
      <c r="U519" s="213">
        <f t="shared" si="53"/>
        <v>0</v>
      </c>
      <c r="V519" s="213">
        <f t="shared" si="53"/>
        <v>0</v>
      </c>
      <c r="W519" s="213">
        <f t="shared" si="52"/>
        <v>0</v>
      </c>
      <c r="X519" s="213">
        <f t="shared" si="49"/>
        <v>0</v>
      </c>
      <c r="Y519" s="1273">
        <v>12</v>
      </c>
      <c r="Z519" s="213">
        <v>2.08</v>
      </c>
      <c r="AA519" s="102">
        <v>1</v>
      </c>
      <c r="AB519" s="194">
        <v>173056</v>
      </c>
      <c r="AC519" s="194">
        <v>0</v>
      </c>
      <c r="AD519" s="194"/>
      <c r="AE519" s="213">
        <f t="shared" si="50"/>
        <v>173056</v>
      </c>
      <c r="AF519" s="1273">
        <v>13</v>
      </c>
      <c r="AG519" s="213">
        <v>2.14</v>
      </c>
      <c r="AH519" s="102">
        <v>1</v>
      </c>
      <c r="AI519" s="194">
        <v>178048</v>
      </c>
      <c r="AJ519" s="194">
        <v>0</v>
      </c>
      <c r="AK519" s="194"/>
      <c r="AL519" s="213">
        <f t="shared" si="51"/>
        <v>178048</v>
      </c>
    </row>
    <row r="520" spans="1:38" s="5" customFormat="1">
      <c r="A520" s="194">
        <v>511</v>
      </c>
      <c r="B520" s="102" t="s">
        <v>4570</v>
      </c>
      <c r="C520" s="102" t="s">
        <v>5283</v>
      </c>
      <c r="D520" s="194" t="s">
        <v>5637</v>
      </c>
      <c r="E520" s="1116" t="s">
        <v>527</v>
      </c>
      <c r="F520" s="213" t="s">
        <v>990</v>
      </c>
      <c r="G520" s="1273">
        <v>9</v>
      </c>
      <c r="H520" s="213">
        <v>2.02</v>
      </c>
      <c r="I520" s="102">
        <v>1</v>
      </c>
      <c r="J520" s="194">
        <v>168064</v>
      </c>
      <c r="K520" s="194">
        <v>0</v>
      </c>
      <c r="L520" s="194"/>
      <c r="M520" s="213">
        <f t="shared" si="47"/>
        <v>168064</v>
      </c>
      <c r="N520" s="213">
        <v>2.02</v>
      </c>
      <c r="O520" s="102">
        <v>1</v>
      </c>
      <c r="P520" s="194">
        <v>168064</v>
      </c>
      <c r="Q520" s="194"/>
      <c r="R520" s="194"/>
      <c r="S520" s="213">
        <f t="shared" si="48"/>
        <v>168064</v>
      </c>
      <c r="T520" s="213">
        <f t="shared" si="53"/>
        <v>0</v>
      </c>
      <c r="U520" s="213">
        <f t="shared" si="53"/>
        <v>0</v>
      </c>
      <c r="V520" s="213">
        <f t="shared" si="53"/>
        <v>0</v>
      </c>
      <c r="W520" s="213">
        <f t="shared" si="52"/>
        <v>0</v>
      </c>
      <c r="X520" s="213">
        <f t="shared" si="49"/>
        <v>0</v>
      </c>
      <c r="Y520" s="1273">
        <v>10</v>
      </c>
      <c r="Z520" s="213">
        <v>2.08</v>
      </c>
      <c r="AA520" s="102">
        <v>1</v>
      </c>
      <c r="AB520" s="194">
        <v>173056</v>
      </c>
      <c r="AC520" s="194">
        <v>0</v>
      </c>
      <c r="AD520" s="194"/>
      <c r="AE520" s="213">
        <f t="shared" si="50"/>
        <v>173056</v>
      </c>
      <c r="AF520" s="1273">
        <v>11</v>
      </c>
      <c r="AG520" s="213">
        <v>2.08</v>
      </c>
      <c r="AH520" s="102">
        <v>1</v>
      </c>
      <c r="AI520" s="194">
        <v>173056</v>
      </c>
      <c r="AJ520" s="194">
        <v>0</v>
      </c>
      <c r="AK520" s="194"/>
      <c r="AL520" s="213">
        <f t="shared" si="51"/>
        <v>173056</v>
      </c>
    </row>
    <row r="521" spans="1:38" s="5" customFormat="1">
      <c r="A521" s="194">
        <v>512</v>
      </c>
      <c r="B521" s="102" t="s">
        <v>1647</v>
      </c>
      <c r="C521" s="102" t="s">
        <v>5283</v>
      </c>
      <c r="D521" s="194" t="s">
        <v>5642</v>
      </c>
      <c r="E521" s="1116" t="s">
        <v>527</v>
      </c>
      <c r="F521" s="213" t="s">
        <v>990</v>
      </c>
      <c r="G521" s="1273">
        <v>7</v>
      </c>
      <c r="H521" s="213">
        <v>1.96</v>
      </c>
      <c r="I521" s="102">
        <v>1</v>
      </c>
      <c r="J521" s="194">
        <v>163072</v>
      </c>
      <c r="K521" s="194">
        <v>0</v>
      </c>
      <c r="L521" s="194"/>
      <c r="M521" s="213">
        <f t="shared" si="47"/>
        <v>163072</v>
      </c>
      <c r="N521" s="213">
        <v>1.96</v>
      </c>
      <c r="O521" s="102">
        <v>1</v>
      </c>
      <c r="P521" s="194">
        <v>163072</v>
      </c>
      <c r="Q521" s="194"/>
      <c r="R521" s="194"/>
      <c r="S521" s="213">
        <f t="shared" si="48"/>
        <v>163072</v>
      </c>
      <c r="T521" s="213">
        <f t="shared" si="53"/>
        <v>0</v>
      </c>
      <c r="U521" s="213">
        <f t="shared" si="53"/>
        <v>0</v>
      </c>
      <c r="V521" s="213">
        <f t="shared" si="53"/>
        <v>0</v>
      </c>
      <c r="W521" s="213">
        <f t="shared" si="52"/>
        <v>0</v>
      </c>
      <c r="X521" s="213">
        <f t="shared" si="49"/>
        <v>0</v>
      </c>
      <c r="Y521" s="1273">
        <v>8</v>
      </c>
      <c r="Z521" s="213">
        <v>2.02</v>
      </c>
      <c r="AA521" s="102">
        <v>1</v>
      </c>
      <c r="AB521" s="194">
        <v>168064</v>
      </c>
      <c r="AC521" s="194">
        <v>0</v>
      </c>
      <c r="AD521" s="194"/>
      <c r="AE521" s="213">
        <f t="shared" si="50"/>
        <v>168064</v>
      </c>
      <c r="AF521" s="1273">
        <v>9</v>
      </c>
      <c r="AG521" s="213">
        <v>2.02</v>
      </c>
      <c r="AH521" s="102">
        <v>1</v>
      </c>
      <c r="AI521" s="194">
        <v>168064</v>
      </c>
      <c r="AJ521" s="194">
        <v>0</v>
      </c>
      <c r="AK521" s="194"/>
      <c r="AL521" s="213">
        <f t="shared" si="51"/>
        <v>168064</v>
      </c>
    </row>
    <row r="522" spans="1:38" s="5" customFormat="1">
      <c r="A522" s="194">
        <v>513</v>
      </c>
      <c r="B522" s="102" t="s">
        <v>1668</v>
      </c>
      <c r="C522" s="102" t="s">
        <v>5283</v>
      </c>
      <c r="D522" s="194" t="s">
        <v>5629</v>
      </c>
      <c r="E522" s="1116" t="s">
        <v>527</v>
      </c>
      <c r="F522" s="213" t="s">
        <v>990</v>
      </c>
      <c r="G522" s="1273">
        <v>7</v>
      </c>
      <c r="H522" s="213">
        <v>1.96</v>
      </c>
      <c r="I522" s="102">
        <v>1</v>
      </c>
      <c r="J522" s="194">
        <v>163072</v>
      </c>
      <c r="K522" s="194">
        <v>8000</v>
      </c>
      <c r="L522" s="194"/>
      <c r="M522" s="213">
        <f t="shared" ref="M522:M585" si="54">J522+K522+L522</f>
        <v>171072</v>
      </c>
      <c r="N522" s="213">
        <v>1.96</v>
      </c>
      <c r="O522" s="102">
        <v>1</v>
      </c>
      <c r="P522" s="194">
        <v>163072</v>
      </c>
      <c r="Q522" s="194">
        <v>8000</v>
      </c>
      <c r="R522" s="194"/>
      <c r="S522" s="213">
        <f t="shared" ref="S522:S585" si="55">P522+Q522+R522</f>
        <v>171072</v>
      </c>
      <c r="T522" s="213">
        <f t="shared" si="53"/>
        <v>0</v>
      </c>
      <c r="U522" s="213">
        <f t="shared" si="53"/>
        <v>0</v>
      </c>
      <c r="V522" s="213">
        <f t="shared" si="53"/>
        <v>0</v>
      </c>
      <c r="W522" s="213">
        <f t="shared" si="52"/>
        <v>0</v>
      </c>
      <c r="X522" s="213">
        <f t="shared" ref="X522:X585" si="56">U522+V522+W522</f>
        <v>0</v>
      </c>
      <c r="Y522" s="1273">
        <v>8</v>
      </c>
      <c r="Z522" s="213">
        <v>2.02</v>
      </c>
      <c r="AA522" s="102">
        <v>1</v>
      </c>
      <c r="AB522" s="194">
        <v>168064</v>
      </c>
      <c r="AC522" s="194">
        <v>8000</v>
      </c>
      <c r="AD522" s="194"/>
      <c r="AE522" s="213">
        <f t="shared" ref="AE522:AE585" si="57">AB522+AC522+AD522</f>
        <v>176064</v>
      </c>
      <c r="AF522" s="1273">
        <v>9</v>
      </c>
      <c r="AG522" s="213">
        <v>2.02</v>
      </c>
      <c r="AH522" s="102">
        <v>1</v>
      </c>
      <c r="AI522" s="194">
        <v>168064</v>
      </c>
      <c r="AJ522" s="194">
        <v>8000</v>
      </c>
      <c r="AK522" s="194"/>
      <c r="AL522" s="213">
        <f t="shared" si="51"/>
        <v>176064</v>
      </c>
    </row>
    <row r="523" spans="1:38" s="5" customFormat="1">
      <c r="A523" s="194">
        <v>514</v>
      </c>
      <c r="B523" s="102" t="s">
        <v>4571</v>
      </c>
      <c r="C523" s="102" t="s">
        <v>5283</v>
      </c>
      <c r="D523" s="194" t="s">
        <v>5627</v>
      </c>
      <c r="E523" s="1116" t="s">
        <v>527</v>
      </c>
      <c r="F523" s="213" t="s">
        <v>990</v>
      </c>
      <c r="G523" s="1273">
        <v>11</v>
      </c>
      <c r="H523" s="213">
        <v>2.08</v>
      </c>
      <c r="I523" s="102">
        <v>1</v>
      </c>
      <c r="J523" s="194">
        <v>173056</v>
      </c>
      <c r="K523" s="194">
        <v>8000</v>
      </c>
      <c r="L523" s="194"/>
      <c r="M523" s="213">
        <f t="shared" si="54"/>
        <v>181056</v>
      </c>
      <c r="N523" s="213">
        <v>2.08</v>
      </c>
      <c r="O523" s="102">
        <v>1</v>
      </c>
      <c r="P523" s="194">
        <v>173056</v>
      </c>
      <c r="Q523" s="194">
        <v>8000</v>
      </c>
      <c r="R523" s="194"/>
      <c r="S523" s="213">
        <f t="shared" si="55"/>
        <v>181056</v>
      </c>
      <c r="T523" s="213">
        <f t="shared" si="53"/>
        <v>0</v>
      </c>
      <c r="U523" s="213">
        <f t="shared" si="53"/>
        <v>0</v>
      </c>
      <c r="V523" s="213">
        <f t="shared" si="53"/>
        <v>0</v>
      </c>
      <c r="W523" s="213">
        <f t="shared" si="52"/>
        <v>0</v>
      </c>
      <c r="X523" s="213">
        <f t="shared" si="56"/>
        <v>0</v>
      </c>
      <c r="Y523" s="1273">
        <v>12</v>
      </c>
      <c r="Z523" s="213">
        <v>2.08</v>
      </c>
      <c r="AA523" s="102">
        <v>1</v>
      </c>
      <c r="AB523" s="194">
        <v>173056</v>
      </c>
      <c r="AC523" s="194">
        <v>8000</v>
      </c>
      <c r="AD523" s="194"/>
      <c r="AE523" s="213">
        <f t="shared" si="57"/>
        <v>181056</v>
      </c>
      <c r="AF523" s="1273">
        <v>13</v>
      </c>
      <c r="AG523" s="213">
        <v>2.14</v>
      </c>
      <c r="AH523" s="102">
        <v>1</v>
      </c>
      <c r="AI523" s="194">
        <v>178048</v>
      </c>
      <c r="AJ523" s="194">
        <v>8000</v>
      </c>
      <c r="AK523" s="194"/>
      <c r="AL523" s="213">
        <f t="shared" ref="AL523:AL586" si="58">AI523+AJ523+AK523</f>
        <v>186048</v>
      </c>
    </row>
    <row r="524" spans="1:38" s="5" customFormat="1">
      <c r="A524" s="194">
        <v>515</v>
      </c>
      <c r="B524" s="102" t="s">
        <v>4572</v>
      </c>
      <c r="C524" s="102" t="s">
        <v>5283</v>
      </c>
      <c r="D524" s="194" t="s">
        <v>5637</v>
      </c>
      <c r="E524" s="1116" t="s">
        <v>527</v>
      </c>
      <c r="F524" s="213" t="s">
        <v>990</v>
      </c>
      <c r="G524" s="1273">
        <v>11</v>
      </c>
      <c r="H524" s="213">
        <v>2.08</v>
      </c>
      <c r="I524" s="102">
        <v>1</v>
      </c>
      <c r="J524" s="194">
        <v>173056</v>
      </c>
      <c r="K524" s="194">
        <v>8000</v>
      </c>
      <c r="L524" s="194"/>
      <c r="M524" s="213">
        <f t="shared" si="54"/>
        <v>181056</v>
      </c>
      <c r="N524" s="213">
        <v>2.08</v>
      </c>
      <c r="O524" s="102">
        <v>1</v>
      </c>
      <c r="P524" s="194">
        <v>173056</v>
      </c>
      <c r="Q524" s="194">
        <v>8000</v>
      </c>
      <c r="R524" s="194"/>
      <c r="S524" s="213">
        <f t="shared" si="55"/>
        <v>181056</v>
      </c>
      <c r="T524" s="213">
        <f t="shared" si="53"/>
        <v>0</v>
      </c>
      <c r="U524" s="213">
        <f t="shared" si="53"/>
        <v>0</v>
      </c>
      <c r="V524" s="213">
        <f t="shared" si="53"/>
        <v>0</v>
      </c>
      <c r="W524" s="213">
        <f t="shared" si="52"/>
        <v>0</v>
      </c>
      <c r="X524" s="213">
        <f t="shared" si="56"/>
        <v>0</v>
      </c>
      <c r="Y524" s="1273">
        <v>12</v>
      </c>
      <c r="Z524" s="213">
        <v>2.08</v>
      </c>
      <c r="AA524" s="102">
        <v>1</v>
      </c>
      <c r="AB524" s="194">
        <v>173056</v>
      </c>
      <c r="AC524" s="194">
        <v>8000</v>
      </c>
      <c r="AD524" s="194"/>
      <c r="AE524" s="213">
        <f t="shared" si="57"/>
        <v>181056</v>
      </c>
      <c r="AF524" s="1273">
        <v>13</v>
      </c>
      <c r="AG524" s="213">
        <v>2.14</v>
      </c>
      <c r="AH524" s="102">
        <v>1</v>
      </c>
      <c r="AI524" s="194">
        <v>178048</v>
      </c>
      <c r="AJ524" s="194">
        <v>8000</v>
      </c>
      <c r="AK524" s="194"/>
      <c r="AL524" s="213">
        <f t="shared" si="58"/>
        <v>186048</v>
      </c>
    </row>
    <row r="525" spans="1:38" s="5" customFormat="1">
      <c r="A525" s="194">
        <v>516</v>
      </c>
      <c r="B525" s="102" t="s">
        <v>4573</v>
      </c>
      <c r="C525" s="102" t="s">
        <v>5283</v>
      </c>
      <c r="D525" s="194" t="s">
        <v>5705</v>
      </c>
      <c r="E525" s="1116" t="s">
        <v>527</v>
      </c>
      <c r="F525" s="213" t="s">
        <v>990</v>
      </c>
      <c r="G525" s="1273">
        <v>10</v>
      </c>
      <c r="H525" s="213">
        <v>2.08</v>
      </c>
      <c r="I525" s="102">
        <v>1</v>
      </c>
      <c r="J525" s="194">
        <v>173056</v>
      </c>
      <c r="K525" s="194">
        <v>8000</v>
      </c>
      <c r="L525" s="194"/>
      <c r="M525" s="213">
        <f t="shared" si="54"/>
        <v>181056</v>
      </c>
      <c r="N525" s="213">
        <v>2.02</v>
      </c>
      <c r="O525" s="102">
        <v>1</v>
      </c>
      <c r="P525" s="194">
        <v>168064</v>
      </c>
      <c r="Q525" s="194">
        <v>8000</v>
      </c>
      <c r="R525" s="194"/>
      <c r="S525" s="213">
        <f t="shared" si="55"/>
        <v>176064</v>
      </c>
      <c r="T525" s="213">
        <f t="shared" si="53"/>
        <v>0</v>
      </c>
      <c r="U525" s="213">
        <f t="shared" si="53"/>
        <v>4992</v>
      </c>
      <c r="V525" s="213">
        <f t="shared" si="53"/>
        <v>0</v>
      </c>
      <c r="W525" s="213">
        <f t="shared" si="52"/>
        <v>0</v>
      </c>
      <c r="X525" s="213">
        <f t="shared" si="56"/>
        <v>4992</v>
      </c>
      <c r="Y525" s="1273">
        <v>11</v>
      </c>
      <c r="Z525" s="213">
        <v>2.08</v>
      </c>
      <c r="AA525" s="102">
        <v>1</v>
      </c>
      <c r="AB525" s="194">
        <v>173056</v>
      </c>
      <c r="AC525" s="194">
        <v>8000</v>
      </c>
      <c r="AD525" s="194"/>
      <c r="AE525" s="213">
        <f t="shared" si="57"/>
        <v>181056</v>
      </c>
      <c r="AF525" s="1273">
        <v>12</v>
      </c>
      <c r="AG525" s="213">
        <v>2.08</v>
      </c>
      <c r="AH525" s="102">
        <v>1</v>
      </c>
      <c r="AI525" s="194">
        <v>173056</v>
      </c>
      <c r="AJ525" s="194">
        <v>8000</v>
      </c>
      <c r="AK525" s="194"/>
      <c r="AL525" s="213">
        <f t="shared" si="58"/>
        <v>181056</v>
      </c>
    </row>
    <row r="526" spans="1:38" s="5" customFormat="1">
      <c r="A526" s="194">
        <v>517</v>
      </c>
      <c r="B526" s="102" t="s">
        <v>4574</v>
      </c>
      <c r="C526" s="102" t="s">
        <v>5283</v>
      </c>
      <c r="D526" s="194" t="s">
        <v>5647</v>
      </c>
      <c r="E526" s="1116" t="s">
        <v>527</v>
      </c>
      <c r="F526" s="213" t="s">
        <v>990</v>
      </c>
      <c r="G526" s="1273">
        <v>9</v>
      </c>
      <c r="H526" s="213">
        <v>2.02</v>
      </c>
      <c r="I526" s="102">
        <v>1</v>
      </c>
      <c r="J526" s="194">
        <v>168064</v>
      </c>
      <c r="K526" s="194">
        <v>8000</v>
      </c>
      <c r="L526" s="194"/>
      <c r="M526" s="213">
        <f t="shared" si="54"/>
        <v>176064</v>
      </c>
      <c r="N526" s="213">
        <v>2.02</v>
      </c>
      <c r="O526" s="102">
        <v>1</v>
      </c>
      <c r="P526" s="194">
        <v>168064</v>
      </c>
      <c r="Q526" s="194">
        <v>8000</v>
      </c>
      <c r="R526" s="194"/>
      <c r="S526" s="213">
        <f t="shared" si="55"/>
        <v>176064</v>
      </c>
      <c r="T526" s="213">
        <f t="shared" si="53"/>
        <v>0</v>
      </c>
      <c r="U526" s="213">
        <f t="shared" si="53"/>
        <v>0</v>
      </c>
      <c r="V526" s="213">
        <f t="shared" si="53"/>
        <v>0</v>
      </c>
      <c r="W526" s="213">
        <f t="shared" si="52"/>
        <v>0</v>
      </c>
      <c r="X526" s="213">
        <f t="shared" si="56"/>
        <v>0</v>
      </c>
      <c r="Y526" s="1273">
        <v>10</v>
      </c>
      <c r="Z526" s="213">
        <v>2.08</v>
      </c>
      <c r="AA526" s="102">
        <v>1</v>
      </c>
      <c r="AB526" s="194">
        <v>173056</v>
      </c>
      <c r="AC526" s="194">
        <v>8000</v>
      </c>
      <c r="AD526" s="194"/>
      <c r="AE526" s="213">
        <f t="shared" si="57"/>
        <v>181056</v>
      </c>
      <c r="AF526" s="1273">
        <v>11</v>
      </c>
      <c r="AG526" s="213">
        <v>2.08</v>
      </c>
      <c r="AH526" s="102">
        <v>1</v>
      </c>
      <c r="AI526" s="194">
        <v>173056</v>
      </c>
      <c r="AJ526" s="194">
        <v>8000</v>
      </c>
      <c r="AK526" s="194"/>
      <c r="AL526" s="213">
        <f t="shared" si="58"/>
        <v>181056</v>
      </c>
    </row>
    <row r="527" spans="1:38" s="5" customFormat="1">
      <c r="A527" s="194">
        <v>518</v>
      </c>
      <c r="B527" s="102" t="s">
        <v>4575</v>
      </c>
      <c r="C527" s="102" t="s">
        <v>5283</v>
      </c>
      <c r="D527" s="194" t="s">
        <v>5624</v>
      </c>
      <c r="E527" s="1116" t="s">
        <v>527</v>
      </c>
      <c r="F527" s="213" t="s">
        <v>990</v>
      </c>
      <c r="G527" s="1273">
        <v>9</v>
      </c>
      <c r="H527" s="213">
        <v>2.02</v>
      </c>
      <c r="I527" s="102">
        <v>1</v>
      </c>
      <c r="J527" s="194">
        <v>168064</v>
      </c>
      <c r="K527" s="194">
        <v>8000</v>
      </c>
      <c r="L527" s="194"/>
      <c r="M527" s="213">
        <f t="shared" si="54"/>
        <v>176064</v>
      </c>
      <c r="N527" s="213">
        <v>2.02</v>
      </c>
      <c r="O527" s="102">
        <v>1</v>
      </c>
      <c r="P527" s="194">
        <v>168064</v>
      </c>
      <c r="Q527" s="194">
        <v>8000</v>
      </c>
      <c r="R527" s="194"/>
      <c r="S527" s="213">
        <f t="shared" si="55"/>
        <v>176064</v>
      </c>
      <c r="T527" s="213">
        <f t="shared" si="53"/>
        <v>0</v>
      </c>
      <c r="U527" s="213">
        <f t="shared" si="53"/>
        <v>0</v>
      </c>
      <c r="V527" s="213">
        <f t="shared" si="53"/>
        <v>0</v>
      </c>
      <c r="W527" s="213">
        <f t="shared" si="52"/>
        <v>0</v>
      </c>
      <c r="X527" s="213">
        <f t="shared" si="56"/>
        <v>0</v>
      </c>
      <c r="Y527" s="1273">
        <v>10</v>
      </c>
      <c r="Z527" s="213">
        <v>2.08</v>
      </c>
      <c r="AA527" s="102">
        <v>1</v>
      </c>
      <c r="AB527" s="194">
        <v>173056</v>
      </c>
      <c r="AC527" s="194">
        <v>8000</v>
      </c>
      <c r="AD527" s="194"/>
      <c r="AE527" s="213">
        <f t="shared" si="57"/>
        <v>181056</v>
      </c>
      <c r="AF527" s="1273">
        <v>11</v>
      </c>
      <c r="AG527" s="213">
        <v>2.08</v>
      </c>
      <c r="AH527" s="102">
        <v>1</v>
      </c>
      <c r="AI527" s="194">
        <v>173056</v>
      </c>
      <c r="AJ527" s="194">
        <v>8000</v>
      </c>
      <c r="AK527" s="194"/>
      <c r="AL527" s="213">
        <f t="shared" si="58"/>
        <v>181056</v>
      </c>
    </row>
    <row r="528" spans="1:38" s="5" customFormat="1">
      <c r="A528" s="194">
        <v>519</v>
      </c>
      <c r="B528" s="102" t="s">
        <v>7009</v>
      </c>
      <c r="C528" s="102" t="s">
        <v>5282</v>
      </c>
      <c r="D528" s="194" t="s">
        <v>5643</v>
      </c>
      <c r="E528" s="1116" t="s">
        <v>527</v>
      </c>
      <c r="F528" s="213" t="s">
        <v>990</v>
      </c>
      <c r="G528" s="1273">
        <v>2</v>
      </c>
      <c r="H528" s="213">
        <v>1.79</v>
      </c>
      <c r="I528" s="102">
        <v>1</v>
      </c>
      <c r="J528" s="194">
        <v>148928</v>
      </c>
      <c r="K528" s="194">
        <v>0</v>
      </c>
      <c r="L528" s="194"/>
      <c r="M528" s="213">
        <f t="shared" si="54"/>
        <v>148928</v>
      </c>
      <c r="N528" s="213">
        <v>1.96</v>
      </c>
      <c r="O528" s="102">
        <v>1</v>
      </c>
      <c r="P528" s="194">
        <v>163072</v>
      </c>
      <c r="Q528" s="194"/>
      <c r="R528" s="194"/>
      <c r="S528" s="213">
        <f t="shared" si="55"/>
        <v>163072</v>
      </c>
      <c r="T528" s="213">
        <f t="shared" si="53"/>
        <v>0</v>
      </c>
      <c r="U528" s="213">
        <f t="shared" si="53"/>
        <v>-14144</v>
      </c>
      <c r="V528" s="213">
        <f t="shared" si="53"/>
        <v>0</v>
      </c>
      <c r="W528" s="213">
        <f t="shared" si="52"/>
        <v>0</v>
      </c>
      <c r="X528" s="213">
        <f t="shared" si="56"/>
        <v>-14144</v>
      </c>
      <c r="Y528" s="1273">
        <v>3</v>
      </c>
      <c r="Z528" s="213">
        <v>1.84</v>
      </c>
      <c r="AA528" s="102">
        <v>1</v>
      </c>
      <c r="AB528" s="194">
        <v>153088</v>
      </c>
      <c r="AC528" s="194">
        <v>0</v>
      </c>
      <c r="AD528" s="194"/>
      <c r="AE528" s="213">
        <f t="shared" si="57"/>
        <v>153088</v>
      </c>
      <c r="AF528" s="1273">
        <v>4</v>
      </c>
      <c r="AG528" s="213">
        <v>1.9</v>
      </c>
      <c r="AH528" s="102">
        <v>1</v>
      </c>
      <c r="AI528" s="194">
        <v>158080</v>
      </c>
      <c r="AJ528" s="194">
        <v>0</v>
      </c>
      <c r="AK528" s="194"/>
      <c r="AL528" s="213">
        <f t="shared" si="58"/>
        <v>158080</v>
      </c>
    </row>
    <row r="529" spans="1:38" s="5" customFormat="1">
      <c r="A529" s="194">
        <v>520</v>
      </c>
      <c r="B529" s="102" t="s">
        <v>5712</v>
      </c>
      <c r="C529" s="102" t="s">
        <v>5282</v>
      </c>
      <c r="D529" s="194" t="s">
        <v>5640</v>
      </c>
      <c r="E529" s="1116" t="s">
        <v>527</v>
      </c>
      <c r="F529" s="213" t="s">
        <v>990</v>
      </c>
      <c r="G529" s="1273">
        <v>1</v>
      </c>
      <c r="H529" s="213">
        <v>1.73</v>
      </c>
      <c r="I529" s="102">
        <v>1</v>
      </c>
      <c r="J529" s="194">
        <v>143936</v>
      </c>
      <c r="K529" s="194">
        <v>8000</v>
      </c>
      <c r="L529" s="194"/>
      <c r="M529" s="213">
        <f t="shared" si="54"/>
        <v>151936</v>
      </c>
      <c r="N529" s="213">
        <v>1.84</v>
      </c>
      <c r="O529" s="102">
        <v>1</v>
      </c>
      <c r="P529" s="194">
        <v>153088</v>
      </c>
      <c r="Q529" s="194">
        <v>8000</v>
      </c>
      <c r="R529" s="194"/>
      <c r="S529" s="213">
        <f t="shared" si="55"/>
        <v>161088</v>
      </c>
      <c r="T529" s="213">
        <f t="shared" si="53"/>
        <v>0</v>
      </c>
      <c r="U529" s="213">
        <f t="shared" si="53"/>
        <v>-9152</v>
      </c>
      <c r="V529" s="213">
        <f t="shared" si="53"/>
        <v>0</v>
      </c>
      <c r="W529" s="213">
        <f t="shared" si="53"/>
        <v>0</v>
      </c>
      <c r="X529" s="213">
        <f t="shared" si="56"/>
        <v>-9152</v>
      </c>
      <c r="Y529" s="1273">
        <v>2</v>
      </c>
      <c r="Z529" s="213">
        <v>1.79</v>
      </c>
      <c r="AA529" s="102">
        <v>1</v>
      </c>
      <c r="AB529" s="194">
        <v>148928</v>
      </c>
      <c r="AC529" s="194">
        <v>8000</v>
      </c>
      <c r="AD529" s="194"/>
      <c r="AE529" s="213">
        <f t="shared" si="57"/>
        <v>156928</v>
      </c>
      <c r="AF529" s="1273">
        <v>3</v>
      </c>
      <c r="AG529" s="213">
        <v>1.84</v>
      </c>
      <c r="AH529" s="102">
        <v>1</v>
      </c>
      <c r="AI529" s="194">
        <v>153088</v>
      </c>
      <c r="AJ529" s="194">
        <v>8000</v>
      </c>
      <c r="AK529" s="194"/>
      <c r="AL529" s="213">
        <f t="shared" si="58"/>
        <v>161088</v>
      </c>
    </row>
    <row r="530" spans="1:38" s="5" customFormat="1">
      <c r="A530" s="194">
        <v>521</v>
      </c>
      <c r="B530" s="102" t="s">
        <v>1642</v>
      </c>
      <c r="C530" s="102" t="s">
        <v>5283</v>
      </c>
      <c r="D530" s="194" t="s">
        <v>5648</v>
      </c>
      <c r="E530" s="1116" t="s">
        <v>527</v>
      </c>
      <c r="F530" s="213" t="s">
        <v>990</v>
      </c>
      <c r="G530" s="1273">
        <v>7</v>
      </c>
      <c r="H530" s="213">
        <v>1.96</v>
      </c>
      <c r="I530" s="102">
        <v>1</v>
      </c>
      <c r="J530" s="194">
        <v>163072</v>
      </c>
      <c r="K530" s="194">
        <v>0</v>
      </c>
      <c r="L530" s="194"/>
      <c r="M530" s="213">
        <f t="shared" si="54"/>
        <v>163072</v>
      </c>
      <c r="N530" s="213">
        <v>1.96</v>
      </c>
      <c r="O530" s="102">
        <v>1</v>
      </c>
      <c r="P530" s="194">
        <v>163072</v>
      </c>
      <c r="Q530" s="194"/>
      <c r="R530" s="194"/>
      <c r="S530" s="213">
        <f t="shared" si="55"/>
        <v>163072</v>
      </c>
      <c r="T530" s="213">
        <f t="shared" ref="T530:W593" si="59">I530-O530</f>
        <v>0</v>
      </c>
      <c r="U530" s="213">
        <f t="shared" si="59"/>
        <v>0</v>
      </c>
      <c r="V530" s="213">
        <f t="shared" si="59"/>
        <v>0</v>
      </c>
      <c r="W530" s="213">
        <f t="shared" si="59"/>
        <v>0</v>
      </c>
      <c r="X530" s="213">
        <f t="shared" si="56"/>
        <v>0</v>
      </c>
      <c r="Y530" s="1273">
        <v>8</v>
      </c>
      <c r="Z530" s="213">
        <v>2.02</v>
      </c>
      <c r="AA530" s="102">
        <v>1</v>
      </c>
      <c r="AB530" s="194">
        <v>168064</v>
      </c>
      <c r="AC530" s="194">
        <v>0</v>
      </c>
      <c r="AD530" s="194"/>
      <c r="AE530" s="213">
        <f t="shared" si="57"/>
        <v>168064</v>
      </c>
      <c r="AF530" s="1273">
        <v>9</v>
      </c>
      <c r="AG530" s="213">
        <v>2.02</v>
      </c>
      <c r="AH530" s="102">
        <v>1</v>
      </c>
      <c r="AI530" s="194">
        <v>168064</v>
      </c>
      <c r="AJ530" s="194">
        <v>0</v>
      </c>
      <c r="AK530" s="194"/>
      <c r="AL530" s="213">
        <f t="shared" si="58"/>
        <v>168064</v>
      </c>
    </row>
    <row r="531" spans="1:38" s="5" customFormat="1">
      <c r="A531" s="194">
        <v>522</v>
      </c>
      <c r="B531" s="102" t="s">
        <v>4577</v>
      </c>
      <c r="C531" s="102" t="s">
        <v>5283</v>
      </c>
      <c r="D531" s="194" t="s">
        <v>5645</v>
      </c>
      <c r="E531" s="1116" t="s">
        <v>527</v>
      </c>
      <c r="F531" s="213" t="s">
        <v>990</v>
      </c>
      <c r="G531" s="1273">
        <v>7</v>
      </c>
      <c r="H531" s="213">
        <v>1.96</v>
      </c>
      <c r="I531" s="102">
        <v>1</v>
      </c>
      <c r="J531" s="194">
        <v>163072</v>
      </c>
      <c r="K531" s="194">
        <v>0</v>
      </c>
      <c r="L531" s="194"/>
      <c r="M531" s="213">
        <f t="shared" si="54"/>
        <v>163072</v>
      </c>
      <c r="N531" s="213">
        <v>1.96</v>
      </c>
      <c r="O531" s="102">
        <v>1</v>
      </c>
      <c r="P531" s="194">
        <v>163072</v>
      </c>
      <c r="Q531" s="194"/>
      <c r="R531" s="194"/>
      <c r="S531" s="213">
        <f t="shared" si="55"/>
        <v>163072</v>
      </c>
      <c r="T531" s="213">
        <f t="shared" si="59"/>
        <v>0</v>
      </c>
      <c r="U531" s="213">
        <f t="shared" si="59"/>
        <v>0</v>
      </c>
      <c r="V531" s="213">
        <f t="shared" si="59"/>
        <v>0</v>
      </c>
      <c r="W531" s="213">
        <f t="shared" si="59"/>
        <v>0</v>
      </c>
      <c r="X531" s="213">
        <f t="shared" si="56"/>
        <v>0</v>
      </c>
      <c r="Y531" s="1273">
        <v>8</v>
      </c>
      <c r="Z531" s="213">
        <v>2.02</v>
      </c>
      <c r="AA531" s="102">
        <v>1</v>
      </c>
      <c r="AB531" s="194">
        <v>168064</v>
      </c>
      <c r="AC531" s="194">
        <v>0</v>
      </c>
      <c r="AD531" s="194"/>
      <c r="AE531" s="213">
        <f t="shared" si="57"/>
        <v>168064</v>
      </c>
      <c r="AF531" s="1273">
        <v>9</v>
      </c>
      <c r="AG531" s="213">
        <v>2.02</v>
      </c>
      <c r="AH531" s="102">
        <v>1</v>
      </c>
      <c r="AI531" s="194">
        <v>168064</v>
      </c>
      <c r="AJ531" s="194">
        <v>0</v>
      </c>
      <c r="AK531" s="194"/>
      <c r="AL531" s="213">
        <f t="shared" si="58"/>
        <v>168064</v>
      </c>
    </row>
    <row r="532" spans="1:38" s="5" customFormat="1">
      <c r="A532" s="194">
        <v>523</v>
      </c>
      <c r="B532" s="102" t="s">
        <v>4578</v>
      </c>
      <c r="C532" s="102" t="s">
        <v>5283</v>
      </c>
      <c r="D532" s="194" t="s">
        <v>5629</v>
      </c>
      <c r="E532" s="1116" t="s">
        <v>527</v>
      </c>
      <c r="F532" s="213" t="s">
        <v>990</v>
      </c>
      <c r="G532" s="1273">
        <v>7</v>
      </c>
      <c r="H532" s="213">
        <v>1.96</v>
      </c>
      <c r="I532" s="102">
        <v>1</v>
      </c>
      <c r="J532" s="194">
        <v>163072</v>
      </c>
      <c r="K532" s="194">
        <v>0</v>
      </c>
      <c r="L532" s="194"/>
      <c r="M532" s="213">
        <f t="shared" si="54"/>
        <v>163072</v>
      </c>
      <c r="N532" s="213">
        <v>1.96</v>
      </c>
      <c r="O532" s="102">
        <v>1</v>
      </c>
      <c r="P532" s="194">
        <v>163072</v>
      </c>
      <c r="Q532" s="194"/>
      <c r="R532" s="194"/>
      <c r="S532" s="213">
        <f t="shared" si="55"/>
        <v>163072</v>
      </c>
      <c r="T532" s="213">
        <f t="shared" si="59"/>
        <v>0</v>
      </c>
      <c r="U532" s="213">
        <f t="shared" si="59"/>
        <v>0</v>
      </c>
      <c r="V532" s="213">
        <f t="shared" si="59"/>
        <v>0</v>
      </c>
      <c r="W532" s="213">
        <f t="shared" si="59"/>
        <v>0</v>
      </c>
      <c r="X532" s="213">
        <f t="shared" si="56"/>
        <v>0</v>
      </c>
      <c r="Y532" s="1273">
        <v>8</v>
      </c>
      <c r="Z532" s="213">
        <v>2.02</v>
      </c>
      <c r="AA532" s="102">
        <v>1</v>
      </c>
      <c r="AB532" s="194">
        <v>168064</v>
      </c>
      <c r="AC532" s="194">
        <v>0</v>
      </c>
      <c r="AD532" s="194"/>
      <c r="AE532" s="213">
        <f t="shared" si="57"/>
        <v>168064</v>
      </c>
      <c r="AF532" s="1273">
        <v>9</v>
      </c>
      <c r="AG532" s="213">
        <v>2.02</v>
      </c>
      <c r="AH532" s="102">
        <v>1</v>
      </c>
      <c r="AI532" s="194">
        <v>168064</v>
      </c>
      <c r="AJ532" s="194">
        <v>0</v>
      </c>
      <c r="AK532" s="194"/>
      <c r="AL532" s="213">
        <f t="shared" si="58"/>
        <v>168064</v>
      </c>
    </row>
    <row r="533" spans="1:38" s="5" customFormat="1">
      <c r="A533" s="194">
        <v>524</v>
      </c>
      <c r="B533" s="102" t="s">
        <v>1666</v>
      </c>
      <c r="C533" s="102" t="s">
        <v>5283</v>
      </c>
      <c r="D533" s="194" t="s">
        <v>5204</v>
      </c>
      <c r="E533" s="1116" t="s">
        <v>527</v>
      </c>
      <c r="F533" s="213" t="s">
        <v>990</v>
      </c>
      <c r="G533" s="1273">
        <v>7</v>
      </c>
      <c r="H533" s="213">
        <v>1.96</v>
      </c>
      <c r="I533" s="102">
        <v>1</v>
      </c>
      <c r="J533" s="194">
        <v>163072</v>
      </c>
      <c r="K533" s="194">
        <v>0</v>
      </c>
      <c r="L533" s="194"/>
      <c r="M533" s="213">
        <f t="shared" si="54"/>
        <v>163072</v>
      </c>
      <c r="N533" s="213">
        <v>1.96</v>
      </c>
      <c r="O533" s="102">
        <v>1</v>
      </c>
      <c r="P533" s="194">
        <v>163072</v>
      </c>
      <c r="Q533" s="194"/>
      <c r="R533" s="194"/>
      <c r="S533" s="213">
        <f t="shared" si="55"/>
        <v>163072</v>
      </c>
      <c r="T533" s="213">
        <f t="shared" si="59"/>
        <v>0</v>
      </c>
      <c r="U533" s="213">
        <f t="shared" si="59"/>
        <v>0</v>
      </c>
      <c r="V533" s="213">
        <f t="shared" si="59"/>
        <v>0</v>
      </c>
      <c r="W533" s="213">
        <f t="shared" si="59"/>
        <v>0</v>
      </c>
      <c r="X533" s="213">
        <f t="shared" si="56"/>
        <v>0</v>
      </c>
      <c r="Y533" s="1273">
        <v>8</v>
      </c>
      <c r="Z533" s="213">
        <v>2.02</v>
      </c>
      <c r="AA533" s="102">
        <v>1</v>
      </c>
      <c r="AB533" s="194">
        <v>168064</v>
      </c>
      <c r="AC533" s="194">
        <v>0</v>
      </c>
      <c r="AD533" s="194"/>
      <c r="AE533" s="213">
        <f t="shared" si="57"/>
        <v>168064</v>
      </c>
      <c r="AF533" s="1273">
        <v>9</v>
      </c>
      <c r="AG533" s="213">
        <v>2.02</v>
      </c>
      <c r="AH533" s="102">
        <v>1</v>
      </c>
      <c r="AI533" s="194">
        <v>168064</v>
      </c>
      <c r="AJ533" s="194">
        <v>0</v>
      </c>
      <c r="AK533" s="194"/>
      <c r="AL533" s="213">
        <f t="shared" si="58"/>
        <v>168064</v>
      </c>
    </row>
    <row r="534" spans="1:38" s="5" customFormat="1">
      <c r="A534" s="194">
        <v>525</v>
      </c>
      <c r="B534" s="102" t="s">
        <v>7010</v>
      </c>
      <c r="C534" s="102" t="s">
        <v>5283</v>
      </c>
      <c r="D534" s="194" t="s">
        <v>5634</v>
      </c>
      <c r="E534" s="1116" t="s">
        <v>527</v>
      </c>
      <c r="F534" s="213" t="s">
        <v>990</v>
      </c>
      <c r="G534" s="1273">
        <v>3</v>
      </c>
      <c r="H534" s="213">
        <v>1.84</v>
      </c>
      <c r="I534" s="102">
        <v>1</v>
      </c>
      <c r="J534" s="194">
        <v>153088</v>
      </c>
      <c r="K534" s="194">
        <v>0</v>
      </c>
      <c r="L534" s="194"/>
      <c r="M534" s="213">
        <f t="shared" si="54"/>
        <v>153088</v>
      </c>
      <c r="N534" s="213">
        <v>1.79</v>
      </c>
      <c r="O534" s="102">
        <v>1</v>
      </c>
      <c r="P534" s="194">
        <v>148928</v>
      </c>
      <c r="Q534" s="194"/>
      <c r="R534" s="194"/>
      <c r="S534" s="213">
        <f t="shared" si="55"/>
        <v>148928</v>
      </c>
      <c r="T534" s="213">
        <f t="shared" si="59"/>
        <v>0</v>
      </c>
      <c r="U534" s="213">
        <f t="shared" si="59"/>
        <v>4160</v>
      </c>
      <c r="V534" s="213">
        <f t="shared" si="59"/>
        <v>0</v>
      </c>
      <c r="W534" s="213">
        <f t="shared" si="59"/>
        <v>0</v>
      </c>
      <c r="X534" s="213">
        <f t="shared" si="56"/>
        <v>4160</v>
      </c>
      <c r="Y534" s="1273">
        <v>4</v>
      </c>
      <c r="Z534" s="213">
        <v>1.9</v>
      </c>
      <c r="AA534" s="102">
        <v>1</v>
      </c>
      <c r="AB534" s="194">
        <v>158080</v>
      </c>
      <c r="AC534" s="194">
        <v>0</v>
      </c>
      <c r="AD534" s="194"/>
      <c r="AE534" s="213">
        <f t="shared" si="57"/>
        <v>158080</v>
      </c>
      <c r="AF534" s="1273">
        <v>5</v>
      </c>
      <c r="AG534" s="213">
        <v>1.9</v>
      </c>
      <c r="AH534" s="102">
        <v>1</v>
      </c>
      <c r="AI534" s="194">
        <v>158080</v>
      </c>
      <c r="AJ534" s="194">
        <v>0</v>
      </c>
      <c r="AK534" s="194"/>
      <c r="AL534" s="213">
        <f t="shared" si="58"/>
        <v>158080</v>
      </c>
    </row>
    <row r="535" spans="1:38" s="5" customFormat="1">
      <c r="A535" s="194">
        <v>526</v>
      </c>
      <c r="B535" s="102" t="s">
        <v>4579</v>
      </c>
      <c r="C535" s="102" t="s">
        <v>5282</v>
      </c>
      <c r="D535" s="194" t="s">
        <v>5265</v>
      </c>
      <c r="E535" s="1116" t="s">
        <v>527</v>
      </c>
      <c r="F535" s="213" t="s">
        <v>990</v>
      </c>
      <c r="G535" s="1273">
        <v>7</v>
      </c>
      <c r="H535" s="213">
        <v>1.96</v>
      </c>
      <c r="I535" s="102">
        <v>1</v>
      </c>
      <c r="J535" s="194">
        <v>163072</v>
      </c>
      <c r="K535" s="194">
        <v>0</v>
      </c>
      <c r="L535" s="194"/>
      <c r="M535" s="213">
        <f t="shared" si="54"/>
        <v>163072</v>
      </c>
      <c r="N535" s="213">
        <v>1.96</v>
      </c>
      <c r="O535" s="102">
        <v>1</v>
      </c>
      <c r="P535" s="194">
        <v>163072</v>
      </c>
      <c r="Q535" s="194"/>
      <c r="R535" s="194"/>
      <c r="S535" s="213">
        <f t="shared" si="55"/>
        <v>163072</v>
      </c>
      <c r="T535" s="213">
        <f t="shared" si="59"/>
        <v>0</v>
      </c>
      <c r="U535" s="213">
        <f t="shared" si="59"/>
        <v>0</v>
      </c>
      <c r="V535" s="213">
        <f t="shared" si="59"/>
        <v>0</v>
      </c>
      <c r="W535" s="213">
        <f t="shared" si="59"/>
        <v>0</v>
      </c>
      <c r="X535" s="213">
        <f t="shared" si="56"/>
        <v>0</v>
      </c>
      <c r="Y535" s="1273">
        <v>8</v>
      </c>
      <c r="Z535" s="213">
        <v>2.02</v>
      </c>
      <c r="AA535" s="102">
        <v>1</v>
      </c>
      <c r="AB535" s="194">
        <v>168064</v>
      </c>
      <c r="AC535" s="194">
        <v>0</v>
      </c>
      <c r="AD535" s="194"/>
      <c r="AE535" s="213">
        <f t="shared" si="57"/>
        <v>168064</v>
      </c>
      <c r="AF535" s="1273">
        <v>9</v>
      </c>
      <c r="AG535" s="213">
        <v>2.02</v>
      </c>
      <c r="AH535" s="102">
        <v>1</v>
      </c>
      <c r="AI535" s="194">
        <v>168064</v>
      </c>
      <c r="AJ535" s="194">
        <v>0</v>
      </c>
      <c r="AK535" s="194"/>
      <c r="AL535" s="213">
        <f t="shared" si="58"/>
        <v>168064</v>
      </c>
    </row>
    <row r="536" spans="1:38" s="5" customFormat="1">
      <c r="A536" s="194">
        <v>527</v>
      </c>
      <c r="B536" s="102" t="s">
        <v>4580</v>
      </c>
      <c r="C536" s="102" t="s">
        <v>5283</v>
      </c>
      <c r="D536" s="194" t="s">
        <v>5620</v>
      </c>
      <c r="E536" s="1116" t="s">
        <v>527</v>
      </c>
      <c r="F536" s="213" t="s">
        <v>990</v>
      </c>
      <c r="G536" s="1273">
        <v>7</v>
      </c>
      <c r="H536" s="213">
        <v>1.96</v>
      </c>
      <c r="I536" s="102">
        <v>1</v>
      </c>
      <c r="J536" s="194">
        <v>163072</v>
      </c>
      <c r="K536" s="194">
        <v>8000</v>
      </c>
      <c r="L536" s="194"/>
      <c r="M536" s="213">
        <f t="shared" si="54"/>
        <v>171072</v>
      </c>
      <c r="N536" s="213">
        <v>1.96</v>
      </c>
      <c r="O536" s="102">
        <v>1</v>
      </c>
      <c r="P536" s="194">
        <v>163072</v>
      </c>
      <c r="Q536" s="194">
        <v>8000</v>
      </c>
      <c r="R536" s="194"/>
      <c r="S536" s="213">
        <f t="shared" si="55"/>
        <v>171072</v>
      </c>
      <c r="T536" s="213">
        <f t="shared" si="59"/>
        <v>0</v>
      </c>
      <c r="U536" s="213">
        <f t="shared" si="59"/>
        <v>0</v>
      </c>
      <c r="V536" s="213">
        <f t="shared" si="59"/>
        <v>0</v>
      </c>
      <c r="W536" s="213">
        <f t="shared" si="59"/>
        <v>0</v>
      </c>
      <c r="X536" s="213">
        <f t="shared" si="56"/>
        <v>0</v>
      </c>
      <c r="Y536" s="1273">
        <v>8</v>
      </c>
      <c r="Z536" s="213">
        <v>2.02</v>
      </c>
      <c r="AA536" s="102">
        <v>1</v>
      </c>
      <c r="AB536" s="194">
        <v>168064</v>
      </c>
      <c r="AC536" s="194">
        <v>8000</v>
      </c>
      <c r="AD536" s="194"/>
      <c r="AE536" s="213">
        <f t="shared" si="57"/>
        <v>176064</v>
      </c>
      <c r="AF536" s="1273">
        <v>9</v>
      </c>
      <c r="AG536" s="213">
        <v>2.02</v>
      </c>
      <c r="AH536" s="102">
        <v>1</v>
      </c>
      <c r="AI536" s="194">
        <v>168064</v>
      </c>
      <c r="AJ536" s="194">
        <v>8000</v>
      </c>
      <c r="AK536" s="194"/>
      <c r="AL536" s="213">
        <f t="shared" si="58"/>
        <v>176064</v>
      </c>
    </row>
    <row r="537" spans="1:38" s="5" customFormat="1">
      <c r="A537" s="194">
        <v>528</v>
      </c>
      <c r="B537" s="102" t="s">
        <v>1644</v>
      </c>
      <c r="C537" s="102" t="s">
        <v>5283</v>
      </c>
      <c r="D537" s="194" t="s">
        <v>5643</v>
      </c>
      <c r="E537" s="1116" t="s">
        <v>527</v>
      </c>
      <c r="F537" s="213" t="s">
        <v>990</v>
      </c>
      <c r="G537" s="1273">
        <v>9</v>
      </c>
      <c r="H537" s="213">
        <v>2.02</v>
      </c>
      <c r="I537" s="102">
        <v>1</v>
      </c>
      <c r="J537" s="194">
        <v>168064</v>
      </c>
      <c r="K537" s="194">
        <v>8000</v>
      </c>
      <c r="L537" s="194"/>
      <c r="M537" s="213">
        <f t="shared" si="54"/>
        <v>176064</v>
      </c>
      <c r="N537" s="213">
        <v>2.02</v>
      </c>
      <c r="O537" s="102">
        <v>1</v>
      </c>
      <c r="P537" s="194">
        <v>168064</v>
      </c>
      <c r="Q537" s="194">
        <v>8000</v>
      </c>
      <c r="R537" s="194"/>
      <c r="S537" s="213">
        <f t="shared" si="55"/>
        <v>176064</v>
      </c>
      <c r="T537" s="213">
        <f t="shared" si="59"/>
        <v>0</v>
      </c>
      <c r="U537" s="213">
        <f t="shared" si="59"/>
        <v>0</v>
      </c>
      <c r="V537" s="213">
        <f t="shared" si="59"/>
        <v>0</v>
      </c>
      <c r="W537" s="213">
        <f t="shared" si="59"/>
        <v>0</v>
      </c>
      <c r="X537" s="213">
        <f t="shared" si="56"/>
        <v>0</v>
      </c>
      <c r="Y537" s="1273">
        <v>10</v>
      </c>
      <c r="Z537" s="213">
        <v>2.08</v>
      </c>
      <c r="AA537" s="102">
        <v>1</v>
      </c>
      <c r="AB537" s="194">
        <v>173056</v>
      </c>
      <c r="AC537" s="194">
        <v>8000</v>
      </c>
      <c r="AD537" s="194"/>
      <c r="AE537" s="213">
        <f t="shared" si="57"/>
        <v>181056</v>
      </c>
      <c r="AF537" s="1273">
        <v>11</v>
      </c>
      <c r="AG537" s="213">
        <v>2.08</v>
      </c>
      <c r="AH537" s="102">
        <v>1</v>
      </c>
      <c r="AI537" s="194">
        <v>173056</v>
      </c>
      <c r="AJ537" s="194">
        <v>8000</v>
      </c>
      <c r="AK537" s="194"/>
      <c r="AL537" s="213">
        <f t="shared" si="58"/>
        <v>181056</v>
      </c>
    </row>
    <row r="538" spans="1:38" s="5" customFormat="1">
      <c r="A538" s="194">
        <v>529</v>
      </c>
      <c r="B538" s="102" t="s">
        <v>1646</v>
      </c>
      <c r="C538" s="102" t="s">
        <v>5283</v>
      </c>
      <c r="D538" s="194" t="s">
        <v>5635</v>
      </c>
      <c r="E538" s="1116" t="s">
        <v>527</v>
      </c>
      <c r="F538" s="213" t="s">
        <v>990</v>
      </c>
      <c r="G538" s="1273">
        <v>7</v>
      </c>
      <c r="H538" s="213">
        <v>1.96</v>
      </c>
      <c r="I538" s="102">
        <v>1</v>
      </c>
      <c r="J538" s="194">
        <v>163072</v>
      </c>
      <c r="K538" s="194">
        <v>0</v>
      </c>
      <c r="L538" s="194"/>
      <c r="M538" s="213">
        <f t="shared" si="54"/>
        <v>163072</v>
      </c>
      <c r="N538" s="213">
        <v>1.96</v>
      </c>
      <c r="O538" s="102">
        <v>1</v>
      </c>
      <c r="P538" s="194">
        <v>163072</v>
      </c>
      <c r="Q538" s="194"/>
      <c r="R538" s="194"/>
      <c r="S538" s="213">
        <f t="shared" si="55"/>
        <v>163072</v>
      </c>
      <c r="T538" s="213">
        <f t="shared" si="59"/>
        <v>0</v>
      </c>
      <c r="U538" s="213">
        <f t="shared" si="59"/>
        <v>0</v>
      </c>
      <c r="V538" s="213">
        <f t="shared" si="59"/>
        <v>0</v>
      </c>
      <c r="W538" s="213">
        <f t="shared" si="59"/>
        <v>0</v>
      </c>
      <c r="X538" s="213">
        <f t="shared" si="56"/>
        <v>0</v>
      </c>
      <c r="Y538" s="1273">
        <v>8</v>
      </c>
      <c r="Z538" s="213">
        <v>2.02</v>
      </c>
      <c r="AA538" s="102">
        <v>1</v>
      </c>
      <c r="AB538" s="194">
        <v>168064</v>
      </c>
      <c r="AC538" s="194">
        <v>0</v>
      </c>
      <c r="AD538" s="194"/>
      <c r="AE538" s="213">
        <f t="shared" si="57"/>
        <v>168064</v>
      </c>
      <c r="AF538" s="1273">
        <v>9</v>
      </c>
      <c r="AG538" s="213">
        <v>2.02</v>
      </c>
      <c r="AH538" s="102">
        <v>1</v>
      </c>
      <c r="AI538" s="194">
        <v>168064</v>
      </c>
      <c r="AJ538" s="194">
        <v>0</v>
      </c>
      <c r="AK538" s="194"/>
      <c r="AL538" s="213">
        <f t="shared" si="58"/>
        <v>168064</v>
      </c>
    </row>
    <row r="539" spans="1:38" s="5" customFormat="1">
      <c r="A539" s="194">
        <v>530</v>
      </c>
      <c r="B539" s="102" t="s">
        <v>4576</v>
      </c>
      <c r="C539" s="102" t="s">
        <v>5282</v>
      </c>
      <c r="D539" s="194" t="s">
        <v>5653</v>
      </c>
      <c r="E539" s="1116" t="s">
        <v>527</v>
      </c>
      <c r="F539" s="213" t="s">
        <v>990</v>
      </c>
      <c r="G539" s="1273">
        <v>5</v>
      </c>
      <c r="H539" s="213">
        <v>1.9</v>
      </c>
      <c r="I539" s="102">
        <v>1</v>
      </c>
      <c r="J539" s="194">
        <v>158080</v>
      </c>
      <c r="K539" s="194">
        <v>0</v>
      </c>
      <c r="L539" s="194"/>
      <c r="M539" s="213">
        <f t="shared" si="54"/>
        <v>158080</v>
      </c>
      <c r="N539" s="213">
        <v>1.9</v>
      </c>
      <c r="O539" s="102">
        <v>1</v>
      </c>
      <c r="P539" s="194">
        <v>158080</v>
      </c>
      <c r="Q539" s="194"/>
      <c r="R539" s="194"/>
      <c r="S539" s="213">
        <f t="shared" si="55"/>
        <v>158080</v>
      </c>
      <c r="T539" s="213">
        <f t="shared" si="59"/>
        <v>0</v>
      </c>
      <c r="U539" s="213">
        <f t="shared" si="59"/>
        <v>0</v>
      </c>
      <c r="V539" s="213">
        <f t="shared" si="59"/>
        <v>0</v>
      </c>
      <c r="W539" s="213">
        <f t="shared" si="59"/>
        <v>0</v>
      </c>
      <c r="X539" s="213">
        <f t="shared" si="56"/>
        <v>0</v>
      </c>
      <c r="Y539" s="1273">
        <v>6</v>
      </c>
      <c r="Z539" s="213">
        <v>1.96</v>
      </c>
      <c r="AA539" s="102">
        <v>1</v>
      </c>
      <c r="AB539" s="194">
        <v>163072</v>
      </c>
      <c r="AC539" s="194">
        <v>0</v>
      </c>
      <c r="AD539" s="194"/>
      <c r="AE539" s="213">
        <f t="shared" si="57"/>
        <v>163072</v>
      </c>
      <c r="AF539" s="1273">
        <v>7</v>
      </c>
      <c r="AG539" s="213">
        <v>1.96</v>
      </c>
      <c r="AH539" s="102">
        <v>1</v>
      </c>
      <c r="AI539" s="194">
        <v>163072</v>
      </c>
      <c r="AJ539" s="194">
        <v>0</v>
      </c>
      <c r="AK539" s="194"/>
      <c r="AL539" s="213">
        <f t="shared" si="58"/>
        <v>163072</v>
      </c>
    </row>
    <row r="540" spans="1:38" s="5" customFormat="1">
      <c r="A540" s="194">
        <v>531</v>
      </c>
      <c r="B540" s="102" t="s">
        <v>759</v>
      </c>
      <c r="C540" s="102"/>
      <c r="D540" s="194"/>
      <c r="E540" s="1116" t="s">
        <v>527</v>
      </c>
      <c r="F540" s="213" t="s">
        <v>990</v>
      </c>
      <c r="G540" s="1273">
        <v>7</v>
      </c>
      <c r="H540" s="213">
        <v>1.96</v>
      </c>
      <c r="I540" s="102">
        <v>1</v>
      </c>
      <c r="J540" s="194">
        <v>163072</v>
      </c>
      <c r="K540" s="194">
        <v>0</v>
      </c>
      <c r="L540" s="194"/>
      <c r="M540" s="213">
        <f t="shared" si="54"/>
        <v>163072</v>
      </c>
      <c r="N540" s="213">
        <v>1.96</v>
      </c>
      <c r="O540" s="102">
        <v>1</v>
      </c>
      <c r="P540" s="194">
        <v>163072</v>
      </c>
      <c r="Q540" s="194"/>
      <c r="R540" s="194"/>
      <c r="S540" s="213">
        <f t="shared" si="55"/>
        <v>163072</v>
      </c>
      <c r="T540" s="213">
        <f t="shared" si="59"/>
        <v>0</v>
      </c>
      <c r="U540" s="213">
        <f t="shared" si="59"/>
        <v>0</v>
      </c>
      <c r="V540" s="213">
        <f t="shared" si="59"/>
        <v>0</v>
      </c>
      <c r="W540" s="213">
        <f t="shared" si="59"/>
        <v>0</v>
      </c>
      <c r="X540" s="213">
        <f t="shared" si="56"/>
        <v>0</v>
      </c>
      <c r="Y540" s="1273">
        <v>8</v>
      </c>
      <c r="Z540" s="213">
        <v>2.02</v>
      </c>
      <c r="AA540" s="102">
        <v>1</v>
      </c>
      <c r="AB540" s="194">
        <v>168064</v>
      </c>
      <c r="AC540" s="194">
        <v>0</v>
      </c>
      <c r="AD540" s="194"/>
      <c r="AE540" s="213">
        <f t="shared" si="57"/>
        <v>168064</v>
      </c>
      <c r="AF540" s="1273">
        <v>9</v>
      </c>
      <c r="AG540" s="213">
        <v>2.02</v>
      </c>
      <c r="AH540" s="102">
        <v>1</v>
      </c>
      <c r="AI540" s="194">
        <v>168064</v>
      </c>
      <c r="AJ540" s="194">
        <v>0</v>
      </c>
      <c r="AK540" s="194"/>
      <c r="AL540" s="213">
        <f t="shared" si="58"/>
        <v>168064</v>
      </c>
    </row>
    <row r="541" spans="1:38" s="5" customFormat="1">
      <c r="A541" s="194">
        <v>532</v>
      </c>
      <c r="B541" s="102" t="s">
        <v>759</v>
      </c>
      <c r="C541" s="102"/>
      <c r="D541" s="194"/>
      <c r="E541" s="1116" t="s">
        <v>527</v>
      </c>
      <c r="F541" s="213" t="s">
        <v>990</v>
      </c>
      <c r="G541" s="1273">
        <v>7</v>
      </c>
      <c r="H541" s="213">
        <v>1.96</v>
      </c>
      <c r="I541" s="102">
        <v>1</v>
      </c>
      <c r="J541" s="194">
        <v>163072</v>
      </c>
      <c r="K541" s="194">
        <v>0</v>
      </c>
      <c r="L541" s="194"/>
      <c r="M541" s="213">
        <f t="shared" si="54"/>
        <v>163072</v>
      </c>
      <c r="N541" s="213">
        <v>1.96</v>
      </c>
      <c r="O541" s="102">
        <v>1</v>
      </c>
      <c r="P541" s="194">
        <v>163072</v>
      </c>
      <c r="Q541" s="194"/>
      <c r="R541" s="194"/>
      <c r="S541" s="213">
        <f t="shared" si="55"/>
        <v>163072</v>
      </c>
      <c r="T541" s="213">
        <f t="shared" si="59"/>
        <v>0</v>
      </c>
      <c r="U541" s="213">
        <f t="shared" si="59"/>
        <v>0</v>
      </c>
      <c r="V541" s="213">
        <f t="shared" si="59"/>
        <v>0</v>
      </c>
      <c r="W541" s="213">
        <f t="shared" si="59"/>
        <v>0</v>
      </c>
      <c r="X541" s="213">
        <f t="shared" si="56"/>
        <v>0</v>
      </c>
      <c r="Y541" s="1273">
        <v>8</v>
      </c>
      <c r="Z541" s="213">
        <v>2.02</v>
      </c>
      <c r="AA541" s="102">
        <v>1</v>
      </c>
      <c r="AB541" s="194">
        <v>168064</v>
      </c>
      <c r="AC541" s="194">
        <v>0</v>
      </c>
      <c r="AD541" s="194"/>
      <c r="AE541" s="213">
        <f t="shared" si="57"/>
        <v>168064</v>
      </c>
      <c r="AF541" s="1273">
        <v>9</v>
      </c>
      <c r="AG541" s="213">
        <v>2.02</v>
      </c>
      <c r="AH541" s="102">
        <v>1</v>
      </c>
      <c r="AI541" s="194">
        <v>168064</v>
      </c>
      <c r="AJ541" s="194">
        <v>0</v>
      </c>
      <c r="AK541" s="194"/>
      <c r="AL541" s="213">
        <f t="shared" si="58"/>
        <v>168064</v>
      </c>
    </row>
    <row r="542" spans="1:38" s="5" customFormat="1" ht="94.5">
      <c r="A542" s="194">
        <v>533</v>
      </c>
      <c r="B542" s="102" t="s">
        <v>1577</v>
      </c>
      <c r="C542" s="102" t="s">
        <v>5283</v>
      </c>
      <c r="D542" s="194" t="s">
        <v>5637</v>
      </c>
      <c r="E542" s="1116" t="s">
        <v>4581</v>
      </c>
      <c r="F542" s="213" t="s">
        <v>984</v>
      </c>
      <c r="G542" s="1273">
        <v>7</v>
      </c>
      <c r="H542" s="213">
        <v>4.55</v>
      </c>
      <c r="I542" s="102">
        <v>1</v>
      </c>
      <c r="J542" s="194">
        <v>378560</v>
      </c>
      <c r="K542" s="194">
        <v>0</v>
      </c>
      <c r="L542" s="194"/>
      <c r="M542" s="213">
        <f t="shared" si="54"/>
        <v>378560</v>
      </c>
      <c r="N542" s="213">
        <v>4.55</v>
      </c>
      <c r="O542" s="102">
        <v>1</v>
      </c>
      <c r="P542" s="194">
        <v>378560</v>
      </c>
      <c r="Q542" s="194">
        <v>0</v>
      </c>
      <c r="R542" s="194"/>
      <c r="S542" s="213">
        <f t="shared" si="55"/>
        <v>378560</v>
      </c>
      <c r="T542" s="213">
        <f t="shared" si="59"/>
        <v>0</v>
      </c>
      <c r="U542" s="213">
        <f t="shared" si="59"/>
        <v>0</v>
      </c>
      <c r="V542" s="213">
        <f t="shared" si="59"/>
        <v>0</v>
      </c>
      <c r="W542" s="213">
        <f t="shared" si="59"/>
        <v>0</v>
      </c>
      <c r="X542" s="213">
        <f t="shared" si="56"/>
        <v>0</v>
      </c>
      <c r="Y542" s="1273">
        <v>8</v>
      </c>
      <c r="Z542" s="213">
        <v>4.7</v>
      </c>
      <c r="AA542" s="102">
        <v>1</v>
      </c>
      <c r="AB542" s="194">
        <v>391040</v>
      </c>
      <c r="AC542" s="194">
        <v>0</v>
      </c>
      <c r="AD542" s="194"/>
      <c r="AE542" s="213">
        <f t="shared" si="57"/>
        <v>391040</v>
      </c>
      <c r="AF542" s="1273">
        <v>9</v>
      </c>
      <c r="AG542" s="213">
        <v>4.7</v>
      </c>
      <c r="AH542" s="102">
        <v>1</v>
      </c>
      <c r="AI542" s="194">
        <v>391040</v>
      </c>
      <c r="AJ542" s="194">
        <v>0</v>
      </c>
      <c r="AK542" s="194"/>
      <c r="AL542" s="213">
        <f t="shared" si="58"/>
        <v>391040</v>
      </c>
    </row>
    <row r="543" spans="1:38" s="5" customFormat="1" ht="54">
      <c r="A543" s="194">
        <v>534</v>
      </c>
      <c r="B543" s="102" t="s">
        <v>4582</v>
      </c>
      <c r="C543" s="102" t="s">
        <v>5283</v>
      </c>
      <c r="D543" s="194" t="s">
        <v>5647</v>
      </c>
      <c r="E543" s="1116" t="s">
        <v>1579</v>
      </c>
      <c r="F543" s="213" t="s">
        <v>1115</v>
      </c>
      <c r="G543" s="1273">
        <v>5</v>
      </c>
      <c r="H543" s="213">
        <v>3.02</v>
      </c>
      <c r="I543" s="102">
        <v>1</v>
      </c>
      <c r="J543" s="194">
        <v>251264</v>
      </c>
      <c r="K543" s="194">
        <v>0</v>
      </c>
      <c r="L543" s="194"/>
      <c r="M543" s="213">
        <f t="shared" si="54"/>
        <v>251264</v>
      </c>
      <c r="N543" s="213">
        <v>3.02</v>
      </c>
      <c r="O543" s="102">
        <v>1</v>
      </c>
      <c r="P543" s="194">
        <v>251264</v>
      </c>
      <c r="Q543" s="194">
        <v>0</v>
      </c>
      <c r="R543" s="194"/>
      <c r="S543" s="213">
        <f t="shared" si="55"/>
        <v>251264</v>
      </c>
      <c r="T543" s="213">
        <f t="shared" si="59"/>
        <v>0</v>
      </c>
      <c r="U543" s="213">
        <f t="shared" si="59"/>
        <v>0</v>
      </c>
      <c r="V543" s="213">
        <f t="shared" si="59"/>
        <v>0</v>
      </c>
      <c r="W543" s="213">
        <f t="shared" si="59"/>
        <v>0</v>
      </c>
      <c r="X543" s="213">
        <f t="shared" si="56"/>
        <v>0</v>
      </c>
      <c r="Y543" s="1273">
        <v>6</v>
      </c>
      <c r="Z543" s="213">
        <v>3.11</v>
      </c>
      <c r="AA543" s="102">
        <v>1</v>
      </c>
      <c r="AB543" s="194">
        <v>258752</v>
      </c>
      <c r="AC543" s="194">
        <v>0</v>
      </c>
      <c r="AD543" s="194"/>
      <c r="AE543" s="213">
        <f t="shared" si="57"/>
        <v>258752</v>
      </c>
      <c r="AF543" s="1273">
        <v>7</v>
      </c>
      <c r="AG543" s="213">
        <v>3.11</v>
      </c>
      <c r="AH543" s="102">
        <v>1</v>
      </c>
      <c r="AI543" s="194">
        <v>258752</v>
      </c>
      <c r="AJ543" s="194">
        <v>0</v>
      </c>
      <c r="AK543" s="194"/>
      <c r="AL543" s="213">
        <f t="shared" si="58"/>
        <v>258752</v>
      </c>
    </row>
    <row r="544" spans="1:38" s="5" customFormat="1" ht="54">
      <c r="A544" s="194">
        <v>535</v>
      </c>
      <c r="B544" s="102" t="s">
        <v>1670</v>
      </c>
      <c r="C544" s="102" t="s">
        <v>5283</v>
      </c>
      <c r="D544" s="194" t="s">
        <v>5703</v>
      </c>
      <c r="E544" s="1116" t="s">
        <v>1631</v>
      </c>
      <c r="F544" s="213" t="s">
        <v>1129</v>
      </c>
      <c r="G544" s="1273">
        <v>7</v>
      </c>
      <c r="H544" s="213">
        <v>2.66</v>
      </c>
      <c r="I544" s="102">
        <v>1</v>
      </c>
      <c r="J544" s="194">
        <v>221312</v>
      </c>
      <c r="K544" s="194">
        <v>0</v>
      </c>
      <c r="L544" s="194"/>
      <c r="M544" s="213">
        <f t="shared" si="54"/>
        <v>221312</v>
      </c>
      <c r="N544" s="213">
        <v>2.66</v>
      </c>
      <c r="O544" s="102">
        <v>1</v>
      </c>
      <c r="P544" s="194">
        <v>221312</v>
      </c>
      <c r="Q544" s="194">
        <v>0</v>
      </c>
      <c r="R544" s="194"/>
      <c r="S544" s="213">
        <f t="shared" si="55"/>
        <v>221312</v>
      </c>
      <c r="T544" s="213">
        <f t="shared" si="59"/>
        <v>0</v>
      </c>
      <c r="U544" s="213">
        <f t="shared" si="59"/>
        <v>0</v>
      </c>
      <c r="V544" s="213">
        <f t="shared" si="59"/>
        <v>0</v>
      </c>
      <c r="W544" s="213">
        <f t="shared" si="59"/>
        <v>0</v>
      </c>
      <c r="X544" s="213">
        <f t="shared" si="56"/>
        <v>0</v>
      </c>
      <c r="Y544" s="1273">
        <v>8</v>
      </c>
      <c r="Z544" s="213">
        <v>2.75</v>
      </c>
      <c r="AA544" s="102">
        <v>1</v>
      </c>
      <c r="AB544" s="194">
        <v>228800</v>
      </c>
      <c r="AC544" s="194">
        <v>0</v>
      </c>
      <c r="AD544" s="194"/>
      <c r="AE544" s="213">
        <f t="shared" si="57"/>
        <v>228800</v>
      </c>
      <c r="AF544" s="1273">
        <v>9</v>
      </c>
      <c r="AG544" s="213">
        <v>2.75</v>
      </c>
      <c r="AH544" s="102">
        <v>1</v>
      </c>
      <c r="AI544" s="194">
        <v>228800</v>
      </c>
      <c r="AJ544" s="194">
        <v>0</v>
      </c>
      <c r="AK544" s="194"/>
      <c r="AL544" s="213">
        <f t="shared" si="58"/>
        <v>228800</v>
      </c>
    </row>
    <row r="545" spans="1:38" s="5" customFormat="1" ht="54">
      <c r="A545" s="194">
        <v>536</v>
      </c>
      <c r="B545" s="102" t="s">
        <v>1671</v>
      </c>
      <c r="C545" s="102" t="s">
        <v>5283</v>
      </c>
      <c r="D545" s="194" t="s">
        <v>5665</v>
      </c>
      <c r="E545" s="1116" t="s">
        <v>1631</v>
      </c>
      <c r="F545" s="213" t="s">
        <v>1129</v>
      </c>
      <c r="G545" s="1273">
        <v>13</v>
      </c>
      <c r="H545" s="213">
        <v>2.92</v>
      </c>
      <c r="I545" s="102">
        <v>1</v>
      </c>
      <c r="J545" s="194">
        <v>242944</v>
      </c>
      <c r="K545" s="194">
        <v>0</v>
      </c>
      <c r="L545" s="194"/>
      <c r="M545" s="213">
        <f t="shared" si="54"/>
        <v>242944</v>
      </c>
      <c r="N545" s="213">
        <v>2.83</v>
      </c>
      <c r="O545" s="102">
        <v>1</v>
      </c>
      <c r="P545" s="194">
        <v>235456</v>
      </c>
      <c r="Q545" s="194">
        <v>0</v>
      </c>
      <c r="R545" s="194"/>
      <c r="S545" s="213">
        <f t="shared" si="55"/>
        <v>235456</v>
      </c>
      <c r="T545" s="213">
        <f t="shared" si="59"/>
        <v>0</v>
      </c>
      <c r="U545" s="213">
        <f t="shared" si="59"/>
        <v>7488</v>
      </c>
      <c r="V545" s="213">
        <f t="shared" si="59"/>
        <v>0</v>
      </c>
      <c r="W545" s="213">
        <f t="shared" si="59"/>
        <v>0</v>
      </c>
      <c r="X545" s="213">
        <f t="shared" si="56"/>
        <v>7488</v>
      </c>
      <c r="Y545" s="1273">
        <v>14</v>
      </c>
      <c r="Z545" s="213">
        <v>2.92</v>
      </c>
      <c r="AA545" s="102">
        <v>1</v>
      </c>
      <c r="AB545" s="194">
        <v>242944</v>
      </c>
      <c r="AC545" s="194">
        <v>0</v>
      </c>
      <c r="AD545" s="194"/>
      <c r="AE545" s="213">
        <f t="shared" si="57"/>
        <v>242944</v>
      </c>
      <c r="AF545" s="1273">
        <v>15</v>
      </c>
      <c r="AG545" s="213">
        <v>2.92</v>
      </c>
      <c r="AH545" s="102">
        <v>1</v>
      </c>
      <c r="AI545" s="194">
        <v>242944</v>
      </c>
      <c r="AJ545" s="194">
        <v>0</v>
      </c>
      <c r="AK545" s="194"/>
      <c r="AL545" s="213">
        <f t="shared" si="58"/>
        <v>242944</v>
      </c>
    </row>
    <row r="546" spans="1:38" s="5" customFormat="1" ht="54">
      <c r="A546" s="194">
        <v>537</v>
      </c>
      <c r="B546" s="102" t="s">
        <v>4583</v>
      </c>
      <c r="C546" s="102" t="s">
        <v>5283</v>
      </c>
      <c r="D546" s="194" t="s">
        <v>5641</v>
      </c>
      <c r="E546" s="1116" t="s">
        <v>1631</v>
      </c>
      <c r="F546" s="213" t="s">
        <v>1129</v>
      </c>
      <c r="G546" s="1273">
        <v>5</v>
      </c>
      <c r="H546" s="213">
        <v>2.58</v>
      </c>
      <c r="I546" s="102">
        <v>1</v>
      </c>
      <c r="J546" s="194">
        <v>214656</v>
      </c>
      <c r="K546" s="194">
        <v>0</v>
      </c>
      <c r="L546" s="194"/>
      <c r="M546" s="213">
        <f t="shared" si="54"/>
        <v>214656</v>
      </c>
      <c r="N546" s="213">
        <v>2.58</v>
      </c>
      <c r="O546" s="102">
        <v>1</v>
      </c>
      <c r="P546" s="194">
        <v>214656</v>
      </c>
      <c r="Q546" s="194">
        <v>0</v>
      </c>
      <c r="R546" s="194"/>
      <c r="S546" s="213">
        <f t="shared" si="55"/>
        <v>214656</v>
      </c>
      <c r="T546" s="213">
        <f t="shared" si="59"/>
        <v>0</v>
      </c>
      <c r="U546" s="213">
        <f t="shared" si="59"/>
        <v>0</v>
      </c>
      <c r="V546" s="213">
        <f t="shared" si="59"/>
        <v>0</v>
      </c>
      <c r="W546" s="213">
        <f t="shared" si="59"/>
        <v>0</v>
      </c>
      <c r="X546" s="213">
        <f t="shared" si="56"/>
        <v>0</v>
      </c>
      <c r="Y546" s="1273">
        <v>6</v>
      </c>
      <c r="Z546" s="213">
        <v>2.66</v>
      </c>
      <c r="AA546" s="102">
        <v>1</v>
      </c>
      <c r="AB546" s="194">
        <v>221312</v>
      </c>
      <c r="AC546" s="194">
        <v>0</v>
      </c>
      <c r="AD546" s="194"/>
      <c r="AE546" s="213">
        <f t="shared" si="57"/>
        <v>221312</v>
      </c>
      <c r="AF546" s="1273">
        <v>7</v>
      </c>
      <c r="AG546" s="213">
        <v>2.66</v>
      </c>
      <c r="AH546" s="102">
        <v>1</v>
      </c>
      <c r="AI546" s="194">
        <v>221312</v>
      </c>
      <c r="AJ546" s="194">
        <v>0</v>
      </c>
      <c r="AK546" s="194"/>
      <c r="AL546" s="213">
        <f t="shared" si="58"/>
        <v>221312</v>
      </c>
    </row>
    <row r="547" spans="1:38" s="5" customFormat="1">
      <c r="A547" s="194">
        <v>538</v>
      </c>
      <c r="B547" s="102" t="s">
        <v>4584</v>
      </c>
      <c r="C547" s="102" t="s">
        <v>5283</v>
      </c>
      <c r="D547" s="194" t="s">
        <v>5635</v>
      </c>
      <c r="E547" s="1116" t="s">
        <v>1572</v>
      </c>
      <c r="F547" s="213" t="s">
        <v>6962</v>
      </c>
      <c r="G547" s="1273">
        <v>5</v>
      </c>
      <c r="H547" s="213">
        <v>2.21</v>
      </c>
      <c r="I547" s="102">
        <v>1</v>
      </c>
      <c r="J547" s="194">
        <v>183872</v>
      </c>
      <c r="K547" s="194">
        <v>0</v>
      </c>
      <c r="L547" s="194"/>
      <c r="M547" s="213">
        <f t="shared" si="54"/>
        <v>183872</v>
      </c>
      <c r="N547" s="213">
        <v>2.21</v>
      </c>
      <c r="O547" s="102">
        <v>1</v>
      </c>
      <c r="P547" s="194">
        <v>183872</v>
      </c>
      <c r="Q547" s="194">
        <v>0</v>
      </c>
      <c r="R547" s="194"/>
      <c r="S547" s="213">
        <f t="shared" si="55"/>
        <v>183872</v>
      </c>
      <c r="T547" s="213">
        <f t="shared" si="59"/>
        <v>0</v>
      </c>
      <c r="U547" s="213">
        <f t="shared" si="59"/>
        <v>0</v>
      </c>
      <c r="V547" s="213">
        <f t="shared" si="59"/>
        <v>0</v>
      </c>
      <c r="W547" s="213">
        <f t="shared" si="59"/>
        <v>0</v>
      </c>
      <c r="X547" s="213">
        <f t="shared" si="56"/>
        <v>0</v>
      </c>
      <c r="Y547" s="1273">
        <v>6</v>
      </c>
      <c r="Z547" s="213">
        <v>2.2799999999999998</v>
      </c>
      <c r="AA547" s="102">
        <v>1</v>
      </c>
      <c r="AB547" s="194">
        <v>189695.99999999997</v>
      </c>
      <c r="AC547" s="194">
        <v>0</v>
      </c>
      <c r="AD547" s="194"/>
      <c r="AE547" s="213">
        <f t="shared" si="57"/>
        <v>189695.99999999997</v>
      </c>
      <c r="AF547" s="1273">
        <v>7</v>
      </c>
      <c r="AG547" s="213">
        <v>2.2799999999999998</v>
      </c>
      <c r="AH547" s="102">
        <v>1</v>
      </c>
      <c r="AI547" s="194">
        <v>189695.99999999997</v>
      </c>
      <c r="AJ547" s="194">
        <v>0</v>
      </c>
      <c r="AK547" s="194"/>
      <c r="AL547" s="213">
        <f t="shared" si="58"/>
        <v>189695.99999999997</v>
      </c>
    </row>
    <row r="548" spans="1:38" s="5" customFormat="1">
      <c r="A548" s="194">
        <v>539</v>
      </c>
      <c r="B548" s="102" t="s">
        <v>4585</v>
      </c>
      <c r="C548" s="102" t="s">
        <v>5283</v>
      </c>
      <c r="D548" s="194" t="s">
        <v>5643</v>
      </c>
      <c r="E548" s="1116" t="s">
        <v>1572</v>
      </c>
      <c r="F548" s="213" t="s">
        <v>6962</v>
      </c>
      <c r="G548" s="1273">
        <v>7</v>
      </c>
      <c r="H548" s="213">
        <v>2.2799999999999998</v>
      </c>
      <c r="I548" s="102">
        <v>1</v>
      </c>
      <c r="J548" s="194">
        <v>189695.99999999997</v>
      </c>
      <c r="K548" s="194">
        <v>0</v>
      </c>
      <c r="L548" s="194"/>
      <c r="M548" s="213">
        <f t="shared" si="54"/>
        <v>189695.99999999997</v>
      </c>
      <c r="N548" s="213">
        <v>2.2799999999999998</v>
      </c>
      <c r="O548" s="102">
        <v>1</v>
      </c>
      <c r="P548" s="194">
        <v>189695.99999999997</v>
      </c>
      <c r="Q548" s="194">
        <v>0</v>
      </c>
      <c r="R548" s="194"/>
      <c r="S548" s="213">
        <f t="shared" si="55"/>
        <v>189695.99999999997</v>
      </c>
      <c r="T548" s="213">
        <f t="shared" si="59"/>
        <v>0</v>
      </c>
      <c r="U548" s="213">
        <f t="shared" si="59"/>
        <v>0</v>
      </c>
      <c r="V548" s="213">
        <f t="shared" si="59"/>
        <v>0</v>
      </c>
      <c r="W548" s="213">
        <f t="shared" si="59"/>
        <v>0</v>
      </c>
      <c r="X548" s="213">
        <f t="shared" si="56"/>
        <v>0</v>
      </c>
      <c r="Y548" s="1273">
        <v>8</v>
      </c>
      <c r="Z548" s="213">
        <v>2.35</v>
      </c>
      <c r="AA548" s="102">
        <v>1</v>
      </c>
      <c r="AB548" s="194">
        <v>195520</v>
      </c>
      <c r="AC548" s="194">
        <v>0</v>
      </c>
      <c r="AD548" s="194"/>
      <c r="AE548" s="213">
        <f t="shared" si="57"/>
        <v>195520</v>
      </c>
      <c r="AF548" s="1273">
        <v>9</v>
      </c>
      <c r="AG548" s="213">
        <v>2.35</v>
      </c>
      <c r="AH548" s="102">
        <v>1</v>
      </c>
      <c r="AI548" s="194">
        <v>195520</v>
      </c>
      <c r="AJ548" s="194">
        <v>0</v>
      </c>
      <c r="AK548" s="194"/>
      <c r="AL548" s="213">
        <f t="shared" si="58"/>
        <v>195520</v>
      </c>
    </row>
    <row r="549" spans="1:38" s="5" customFormat="1">
      <c r="A549" s="194">
        <v>540</v>
      </c>
      <c r="B549" s="102" t="s">
        <v>1672</v>
      </c>
      <c r="C549" s="102" t="s">
        <v>5283</v>
      </c>
      <c r="D549" s="194" t="s">
        <v>5655</v>
      </c>
      <c r="E549" s="1116" t="s">
        <v>1572</v>
      </c>
      <c r="F549" s="213" t="s">
        <v>6962</v>
      </c>
      <c r="G549" s="1273">
        <v>7</v>
      </c>
      <c r="H549" s="213">
        <v>2.2799999999999998</v>
      </c>
      <c r="I549" s="102">
        <v>1</v>
      </c>
      <c r="J549" s="194">
        <v>189695.99999999997</v>
      </c>
      <c r="K549" s="194">
        <v>0</v>
      </c>
      <c r="L549" s="194"/>
      <c r="M549" s="213">
        <f t="shared" si="54"/>
        <v>189695.99999999997</v>
      </c>
      <c r="N549" s="213">
        <v>2.2799999999999998</v>
      </c>
      <c r="O549" s="102">
        <v>1</v>
      </c>
      <c r="P549" s="194">
        <v>189695.99999999997</v>
      </c>
      <c r="Q549" s="194">
        <v>0</v>
      </c>
      <c r="R549" s="194"/>
      <c r="S549" s="213">
        <f t="shared" si="55"/>
        <v>189695.99999999997</v>
      </c>
      <c r="T549" s="213">
        <f t="shared" si="59"/>
        <v>0</v>
      </c>
      <c r="U549" s="213">
        <f t="shared" si="59"/>
        <v>0</v>
      </c>
      <c r="V549" s="213">
        <f t="shared" si="59"/>
        <v>0</v>
      </c>
      <c r="W549" s="213">
        <f t="shared" si="59"/>
        <v>0</v>
      </c>
      <c r="X549" s="213">
        <f t="shared" si="56"/>
        <v>0</v>
      </c>
      <c r="Y549" s="1273">
        <v>8</v>
      </c>
      <c r="Z549" s="213">
        <v>2.35</v>
      </c>
      <c r="AA549" s="102">
        <v>1</v>
      </c>
      <c r="AB549" s="194">
        <v>195520</v>
      </c>
      <c r="AC549" s="194">
        <v>0</v>
      </c>
      <c r="AD549" s="194"/>
      <c r="AE549" s="213">
        <f t="shared" si="57"/>
        <v>195520</v>
      </c>
      <c r="AF549" s="1273">
        <v>9</v>
      </c>
      <c r="AG549" s="213">
        <v>2.35</v>
      </c>
      <c r="AH549" s="102">
        <v>1</v>
      </c>
      <c r="AI549" s="194">
        <v>195520</v>
      </c>
      <c r="AJ549" s="194">
        <v>0</v>
      </c>
      <c r="AK549" s="194"/>
      <c r="AL549" s="213">
        <f t="shared" si="58"/>
        <v>195520</v>
      </c>
    </row>
    <row r="550" spans="1:38" s="5" customFormat="1">
      <c r="A550" s="194">
        <v>541</v>
      </c>
      <c r="B550" s="102" t="s">
        <v>4586</v>
      </c>
      <c r="C550" s="102" t="s">
        <v>5283</v>
      </c>
      <c r="D550" s="194" t="s">
        <v>5647</v>
      </c>
      <c r="E550" s="1116" t="s">
        <v>1572</v>
      </c>
      <c r="F550" s="213" t="s">
        <v>6962</v>
      </c>
      <c r="G550" s="1273">
        <v>7</v>
      </c>
      <c r="H550" s="213">
        <v>2.2799999999999998</v>
      </c>
      <c r="I550" s="102">
        <v>1</v>
      </c>
      <c r="J550" s="194">
        <v>189695.99999999997</v>
      </c>
      <c r="K550" s="194">
        <v>0</v>
      </c>
      <c r="L550" s="194"/>
      <c r="M550" s="213">
        <f t="shared" si="54"/>
        <v>189695.99999999997</v>
      </c>
      <c r="N550" s="213">
        <v>2.2799999999999998</v>
      </c>
      <c r="O550" s="102">
        <v>1</v>
      </c>
      <c r="P550" s="194">
        <v>189695.99999999997</v>
      </c>
      <c r="Q550" s="194">
        <v>0</v>
      </c>
      <c r="R550" s="194"/>
      <c r="S550" s="213">
        <f t="shared" si="55"/>
        <v>189695.99999999997</v>
      </c>
      <c r="T550" s="213">
        <f t="shared" si="59"/>
        <v>0</v>
      </c>
      <c r="U550" s="213">
        <f t="shared" si="59"/>
        <v>0</v>
      </c>
      <c r="V550" s="213">
        <f t="shared" si="59"/>
        <v>0</v>
      </c>
      <c r="W550" s="213">
        <f t="shared" si="59"/>
        <v>0</v>
      </c>
      <c r="X550" s="213">
        <f t="shared" si="56"/>
        <v>0</v>
      </c>
      <c r="Y550" s="1273">
        <v>8</v>
      </c>
      <c r="Z550" s="213">
        <v>2.35</v>
      </c>
      <c r="AA550" s="102">
        <v>1</v>
      </c>
      <c r="AB550" s="194">
        <v>195520</v>
      </c>
      <c r="AC550" s="194">
        <v>0</v>
      </c>
      <c r="AD550" s="194"/>
      <c r="AE550" s="213">
        <f t="shared" si="57"/>
        <v>195520</v>
      </c>
      <c r="AF550" s="1273">
        <v>9</v>
      </c>
      <c r="AG550" s="213">
        <v>2.35</v>
      </c>
      <c r="AH550" s="102">
        <v>1</v>
      </c>
      <c r="AI550" s="194">
        <v>195520</v>
      </c>
      <c r="AJ550" s="194">
        <v>0</v>
      </c>
      <c r="AK550" s="194"/>
      <c r="AL550" s="213">
        <f t="shared" si="58"/>
        <v>195520</v>
      </c>
    </row>
    <row r="551" spans="1:38" s="5" customFormat="1">
      <c r="A551" s="194">
        <v>542</v>
      </c>
      <c r="B551" s="102" t="s">
        <v>4587</v>
      </c>
      <c r="C551" s="102" t="s">
        <v>5283</v>
      </c>
      <c r="D551" s="194" t="s">
        <v>5641</v>
      </c>
      <c r="E551" s="1116" t="s">
        <v>1572</v>
      </c>
      <c r="F551" s="213" t="s">
        <v>6962</v>
      </c>
      <c r="G551" s="1273">
        <v>7</v>
      </c>
      <c r="H551" s="213">
        <v>2.2799999999999998</v>
      </c>
      <c r="I551" s="102">
        <v>1</v>
      </c>
      <c r="J551" s="194">
        <v>189695.99999999997</v>
      </c>
      <c r="K551" s="194">
        <v>0</v>
      </c>
      <c r="L551" s="194"/>
      <c r="M551" s="213">
        <f t="shared" si="54"/>
        <v>189695.99999999997</v>
      </c>
      <c r="N551" s="213">
        <v>2.2799999999999998</v>
      </c>
      <c r="O551" s="102">
        <v>1</v>
      </c>
      <c r="P551" s="194">
        <v>189695.99999999997</v>
      </c>
      <c r="Q551" s="194">
        <v>0</v>
      </c>
      <c r="R551" s="194"/>
      <c r="S551" s="213">
        <f t="shared" si="55"/>
        <v>189695.99999999997</v>
      </c>
      <c r="T551" s="213">
        <f t="shared" si="59"/>
        <v>0</v>
      </c>
      <c r="U551" s="213">
        <f t="shared" si="59"/>
        <v>0</v>
      </c>
      <c r="V551" s="213">
        <f t="shared" si="59"/>
        <v>0</v>
      </c>
      <c r="W551" s="213">
        <f t="shared" si="59"/>
        <v>0</v>
      </c>
      <c r="X551" s="213">
        <f t="shared" si="56"/>
        <v>0</v>
      </c>
      <c r="Y551" s="1273">
        <v>8</v>
      </c>
      <c r="Z551" s="213">
        <v>2.35</v>
      </c>
      <c r="AA551" s="102">
        <v>1</v>
      </c>
      <c r="AB551" s="194">
        <v>195520</v>
      </c>
      <c r="AC551" s="194">
        <v>0</v>
      </c>
      <c r="AD551" s="194"/>
      <c r="AE551" s="213">
        <f t="shared" si="57"/>
        <v>195520</v>
      </c>
      <c r="AF551" s="1273">
        <v>9</v>
      </c>
      <c r="AG551" s="213">
        <v>2.35</v>
      </c>
      <c r="AH551" s="102">
        <v>1</v>
      </c>
      <c r="AI551" s="194">
        <v>195520</v>
      </c>
      <c r="AJ551" s="194">
        <v>0</v>
      </c>
      <c r="AK551" s="194"/>
      <c r="AL551" s="213">
        <f t="shared" si="58"/>
        <v>195520</v>
      </c>
    </row>
    <row r="552" spans="1:38" s="5" customFormat="1">
      <c r="A552" s="194">
        <v>543</v>
      </c>
      <c r="B552" s="102" t="s">
        <v>4588</v>
      </c>
      <c r="C552" s="102" t="s">
        <v>5283</v>
      </c>
      <c r="D552" s="194" t="s">
        <v>5643</v>
      </c>
      <c r="E552" s="1116" t="s">
        <v>1572</v>
      </c>
      <c r="F552" s="213" t="s">
        <v>6962</v>
      </c>
      <c r="G552" s="1273">
        <v>4</v>
      </c>
      <c r="H552" s="213">
        <v>2.21</v>
      </c>
      <c r="I552" s="102">
        <v>1</v>
      </c>
      <c r="J552" s="194">
        <v>183872</v>
      </c>
      <c r="K552" s="194">
        <v>0</v>
      </c>
      <c r="L552" s="194"/>
      <c r="M552" s="213">
        <f t="shared" si="54"/>
        <v>183872</v>
      </c>
      <c r="N552" s="213">
        <v>2.15</v>
      </c>
      <c r="O552" s="102">
        <v>1</v>
      </c>
      <c r="P552" s="194">
        <v>178880</v>
      </c>
      <c r="Q552" s="194">
        <v>0</v>
      </c>
      <c r="R552" s="194"/>
      <c r="S552" s="213">
        <f t="shared" si="55"/>
        <v>178880</v>
      </c>
      <c r="T552" s="213">
        <f t="shared" si="59"/>
        <v>0</v>
      </c>
      <c r="U552" s="213">
        <f t="shared" si="59"/>
        <v>4992</v>
      </c>
      <c r="V552" s="213">
        <f t="shared" si="59"/>
        <v>0</v>
      </c>
      <c r="W552" s="213">
        <f t="shared" si="59"/>
        <v>0</v>
      </c>
      <c r="X552" s="213">
        <f t="shared" si="56"/>
        <v>4992</v>
      </c>
      <c r="Y552" s="1273">
        <v>5</v>
      </c>
      <c r="Z552" s="213">
        <v>2.21</v>
      </c>
      <c r="AA552" s="102">
        <v>1</v>
      </c>
      <c r="AB552" s="194">
        <v>183872</v>
      </c>
      <c r="AC552" s="194">
        <v>0</v>
      </c>
      <c r="AD552" s="194"/>
      <c r="AE552" s="213">
        <f t="shared" si="57"/>
        <v>183872</v>
      </c>
      <c r="AF552" s="1273">
        <v>6</v>
      </c>
      <c r="AG552" s="213">
        <v>2.2799999999999998</v>
      </c>
      <c r="AH552" s="102">
        <v>1</v>
      </c>
      <c r="AI552" s="194">
        <v>189695.99999999997</v>
      </c>
      <c r="AJ552" s="194">
        <v>0</v>
      </c>
      <c r="AK552" s="194"/>
      <c r="AL552" s="213">
        <f t="shared" si="58"/>
        <v>189695.99999999997</v>
      </c>
    </row>
    <row r="553" spans="1:38" s="5" customFormat="1">
      <c r="A553" s="194">
        <v>544</v>
      </c>
      <c r="B553" s="102" t="s">
        <v>1673</v>
      </c>
      <c r="C553" s="102" t="s">
        <v>5283</v>
      </c>
      <c r="D553" s="194" t="s">
        <v>5665</v>
      </c>
      <c r="E553" s="1116" t="s">
        <v>527</v>
      </c>
      <c r="F553" s="213" t="s">
        <v>990</v>
      </c>
      <c r="G553" s="1273">
        <v>11</v>
      </c>
      <c r="H553" s="213">
        <v>2.08</v>
      </c>
      <c r="I553" s="102">
        <v>1</v>
      </c>
      <c r="J553" s="194">
        <v>173056</v>
      </c>
      <c r="K553" s="194">
        <v>0</v>
      </c>
      <c r="L553" s="194"/>
      <c r="M553" s="213">
        <f t="shared" si="54"/>
        <v>173056</v>
      </c>
      <c r="N553" s="213">
        <v>2.08</v>
      </c>
      <c r="O553" s="102">
        <v>1</v>
      </c>
      <c r="P553" s="194">
        <v>173056</v>
      </c>
      <c r="Q553" s="194">
        <v>0</v>
      </c>
      <c r="R553" s="194"/>
      <c r="S553" s="213">
        <f t="shared" si="55"/>
        <v>173056</v>
      </c>
      <c r="T553" s="213">
        <f t="shared" si="59"/>
        <v>0</v>
      </c>
      <c r="U553" s="213">
        <f t="shared" si="59"/>
        <v>0</v>
      </c>
      <c r="V553" s="213">
        <f t="shared" si="59"/>
        <v>0</v>
      </c>
      <c r="W553" s="213">
        <f t="shared" si="59"/>
        <v>0</v>
      </c>
      <c r="X553" s="213">
        <f t="shared" si="56"/>
        <v>0</v>
      </c>
      <c r="Y553" s="1273">
        <v>12</v>
      </c>
      <c r="Z553" s="213">
        <v>2.08</v>
      </c>
      <c r="AA553" s="102">
        <v>1</v>
      </c>
      <c r="AB553" s="194">
        <v>173056</v>
      </c>
      <c r="AC553" s="194">
        <v>0</v>
      </c>
      <c r="AD553" s="194"/>
      <c r="AE553" s="213">
        <f t="shared" si="57"/>
        <v>173056</v>
      </c>
      <c r="AF553" s="1273">
        <v>13</v>
      </c>
      <c r="AG553" s="213">
        <v>2.14</v>
      </c>
      <c r="AH553" s="102">
        <v>1</v>
      </c>
      <c r="AI553" s="194">
        <v>178048</v>
      </c>
      <c r="AJ553" s="194">
        <v>0</v>
      </c>
      <c r="AK553" s="194"/>
      <c r="AL553" s="213">
        <f t="shared" si="58"/>
        <v>178048</v>
      </c>
    </row>
    <row r="554" spans="1:38" s="5" customFormat="1">
      <c r="A554" s="194">
        <v>545</v>
      </c>
      <c r="B554" s="102" t="s">
        <v>1674</v>
      </c>
      <c r="C554" s="102" t="s">
        <v>5283</v>
      </c>
      <c r="D554" s="194" t="s">
        <v>5667</v>
      </c>
      <c r="E554" s="1116" t="s">
        <v>527</v>
      </c>
      <c r="F554" s="213" t="s">
        <v>990</v>
      </c>
      <c r="G554" s="1273">
        <v>9</v>
      </c>
      <c r="H554" s="213">
        <v>2.02</v>
      </c>
      <c r="I554" s="102">
        <v>1</v>
      </c>
      <c r="J554" s="194">
        <v>168064</v>
      </c>
      <c r="K554" s="194">
        <v>0</v>
      </c>
      <c r="L554" s="194"/>
      <c r="M554" s="213">
        <f t="shared" si="54"/>
        <v>168064</v>
      </c>
      <c r="N554" s="213">
        <v>2.02</v>
      </c>
      <c r="O554" s="102">
        <v>1</v>
      </c>
      <c r="P554" s="194">
        <v>168064</v>
      </c>
      <c r="Q554" s="194">
        <v>0</v>
      </c>
      <c r="R554" s="194"/>
      <c r="S554" s="213">
        <f t="shared" si="55"/>
        <v>168064</v>
      </c>
      <c r="T554" s="213">
        <f t="shared" si="59"/>
        <v>0</v>
      </c>
      <c r="U554" s="213">
        <f t="shared" si="59"/>
        <v>0</v>
      </c>
      <c r="V554" s="213">
        <f t="shared" si="59"/>
        <v>0</v>
      </c>
      <c r="W554" s="213">
        <f t="shared" si="59"/>
        <v>0</v>
      </c>
      <c r="X554" s="213">
        <f t="shared" si="56"/>
        <v>0</v>
      </c>
      <c r="Y554" s="1273">
        <v>10</v>
      </c>
      <c r="Z554" s="213">
        <v>2.08</v>
      </c>
      <c r="AA554" s="102">
        <v>1</v>
      </c>
      <c r="AB554" s="194">
        <v>173056</v>
      </c>
      <c r="AC554" s="194">
        <v>0</v>
      </c>
      <c r="AD554" s="194"/>
      <c r="AE554" s="213">
        <f t="shared" si="57"/>
        <v>173056</v>
      </c>
      <c r="AF554" s="1273">
        <v>11</v>
      </c>
      <c r="AG554" s="213">
        <v>2.08</v>
      </c>
      <c r="AH554" s="102">
        <v>1</v>
      </c>
      <c r="AI554" s="194">
        <v>173056</v>
      </c>
      <c r="AJ554" s="194">
        <v>0</v>
      </c>
      <c r="AK554" s="194"/>
      <c r="AL554" s="213">
        <f t="shared" si="58"/>
        <v>173056</v>
      </c>
    </row>
    <row r="555" spans="1:38" s="5" customFormat="1">
      <c r="A555" s="194">
        <v>546</v>
      </c>
      <c r="B555" s="102" t="s">
        <v>4589</v>
      </c>
      <c r="C555" s="102" t="s">
        <v>5283</v>
      </c>
      <c r="D555" s="194" t="s">
        <v>5623</v>
      </c>
      <c r="E555" s="1116" t="s">
        <v>527</v>
      </c>
      <c r="F555" s="213" t="s">
        <v>990</v>
      </c>
      <c r="G555" s="1273">
        <v>17</v>
      </c>
      <c r="H555" s="213">
        <v>2.21</v>
      </c>
      <c r="I555" s="102">
        <v>1</v>
      </c>
      <c r="J555" s="194">
        <v>183872</v>
      </c>
      <c r="K555" s="194">
        <v>0</v>
      </c>
      <c r="L555" s="194"/>
      <c r="M555" s="213">
        <f t="shared" si="54"/>
        <v>183872</v>
      </c>
      <c r="N555" s="213">
        <v>2.21</v>
      </c>
      <c r="O555" s="102">
        <v>1</v>
      </c>
      <c r="P555" s="194">
        <v>183872</v>
      </c>
      <c r="Q555" s="194">
        <v>0</v>
      </c>
      <c r="R555" s="194"/>
      <c r="S555" s="213">
        <f t="shared" si="55"/>
        <v>183872</v>
      </c>
      <c r="T555" s="213">
        <f t="shared" si="59"/>
        <v>0</v>
      </c>
      <c r="U555" s="213">
        <f t="shared" si="59"/>
        <v>0</v>
      </c>
      <c r="V555" s="213">
        <f t="shared" si="59"/>
        <v>0</v>
      </c>
      <c r="W555" s="213">
        <f t="shared" si="59"/>
        <v>0</v>
      </c>
      <c r="X555" s="213">
        <f t="shared" si="56"/>
        <v>0</v>
      </c>
      <c r="Y555" s="1273">
        <v>18</v>
      </c>
      <c r="Z555" s="213">
        <v>2.21</v>
      </c>
      <c r="AA555" s="102">
        <v>1</v>
      </c>
      <c r="AB555" s="194">
        <v>183872</v>
      </c>
      <c r="AC555" s="194">
        <v>0</v>
      </c>
      <c r="AD555" s="194"/>
      <c r="AE555" s="213">
        <f t="shared" si="57"/>
        <v>183872</v>
      </c>
      <c r="AF555" s="1273">
        <v>19</v>
      </c>
      <c r="AG555" s="213">
        <v>2.2799999999999998</v>
      </c>
      <c r="AH555" s="102">
        <v>1</v>
      </c>
      <c r="AI555" s="194">
        <v>189695.99999999997</v>
      </c>
      <c r="AJ555" s="194">
        <v>0</v>
      </c>
      <c r="AK555" s="194"/>
      <c r="AL555" s="213">
        <f t="shared" si="58"/>
        <v>189695.99999999997</v>
      </c>
    </row>
    <row r="556" spans="1:38" s="5" customFormat="1">
      <c r="A556" s="194">
        <v>547</v>
      </c>
      <c r="B556" s="102" t="s">
        <v>4590</v>
      </c>
      <c r="C556" s="102" t="s">
        <v>5282</v>
      </c>
      <c r="D556" s="194" t="s">
        <v>5655</v>
      </c>
      <c r="E556" s="1116" t="s">
        <v>527</v>
      </c>
      <c r="F556" s="213" t="s">
        <v>990</v>
      </c>
      <c r="G556" s="1273">
        <v>11</v>
      </c>
      <c r="H556" s="213">
        <v>2.08</v>
      </c>
      <c r="I556" s="102">
        <v>1</v>
      </c>
      <c r="J556" s="194">
        <v>173056</v>
      </c>
      <c r="K556" s="194">
        <v>0</v>
      </c>
      <c r="L556" s="194"/>
      <c r="M556" s="213">
        <f t="shared" si="54"/>
        <v>173056</v>
      </c>
      <c r="N556" s="213">
        <v>2.08</v>
      </c>
      <c r="O556" s="102">
        <v>1</v>
      </c>
      <c r="P556" s="194">
        <v>173056</v>
      </c>
      <c r="Q556" s="194">
        <v>0</v>
      </c>
      <c r="R556" s="194"/>
      <c r="S556" s="213">
        <f t="shared" si="55"/>
        <v>173056</v>
      </c>
      <c r="T556" s="213">
        <f t="shared" si="59"/>
        <v>0</v>
      </c>
      <c r="U556" s="213">
        <f t="shared" si="59"/>
        <v>0</v>
      </c>
      <c r="V556" s="213">
        <f t="shared" si="59"/>
        <v>0</v>
      </c>
      <c r="W556" s="213">
        <f t="shared" si="59"/>
        <v>0</v>
      </c>
      <c r="X556" s="213">
        <f t="shared" si="56"/>
        <v>0</v>
      </c>
      <c r="Y556" s="1273">
        <v>12</v>
      </c>
      <c r="Z556" s="213">
        <v>2.08</v>
      </c>
      <c r="AA556" s="102">
        <v>1</v>
      </c>
      <c r="AB556" s="194">
        <v>173056</v>
      </c>
      <c r="AC556" s="194">
        <v>0</v>
      </c>
      <c r="AD556" s="194"/>
      <c r="AE556" s="213">
        <f t="shared" si="57"/>
        <v>173056</v>
      </c>
      <c r="AF556" s="1273">
        <v>13</v>
      </c>
      <c r="AG556" s="213">
        <v>2.14</v>
      </c>
      <c r="AH556" s="102">
        <v>1</v>
      </c>
      <c r="AI556" s="194">
        <v>178048</v>
      </c>
      <c r="AJ556" s="194">
        <v>0</v>
      </c>
      <c r="AK556" s="194"/>
      <c r="AL556" s="213">
        <f t="shared" si="58"/>
        <v>178048</v>
      </c>
    </row>
    <row r="557" spans="1:38" s="5" customFormat="1">
      <c r="A557" s="194">
        <v>548</v>
      </c>
      <c r="B557" s="102" t="s">
        <v>4591</v>
      </c>
      <c r="C557" s="102" t="s">
        <v>5282</v>
      </c>
      <c r="D557" s="194" t="s">
        <v>5630</v>
      </c>
      <c r="E557" s="1116" t="s">
        <v>527</v>
      </c>
      <c r="F557" s="213" t="s">
        <v>990</v>
      </c>
      <c r="G557" s="1273">
        <v>5</v>
      </c>
      <c r="H557" s="213">
        <v>1.9</v>
      </c>
      <c r="I557" s="102">
        <v>1</v>
      </c>
      <c r="J557" s="194">
        <v>158080</v>
      </c>
      <c r="K557" s="194">
        <v>0</v>
      </c>
      <c r="L557" s="194"/>
      <c r="M557" s="213">
        <f t="shared" si="54"/>
        <v>158080</v>
      </c>
      <c r="N557" s="213">
        <v>1.9</v>
      </c>
      <c r="O557" s="102">
        <v>1</v>
      </c>
      <c r="P557" s="194">
        <v>158080</v>
      </c>
      <c r="Q557" s="194">
        <v>0</v>
      </c>
      <c r="R557" s="194"/>
      <c r="S557" s="213">
        <f t="shared" si="55"/>
        <v>158080</v>
      </c>
      <c r="T557" s="213">
        <f t="shared" si="59"/>
        <v>0</v>
      </c>
      <c r="U557" s="213">
        <f t="shared" si="59"/>
        <v>0</v>
      </c>
      <c r="V557" s="213">
        <f t="shared" si="59"/>
        <v>0</v>
      </c>
      <c r="W557" s="213">
        <f t="shared" si="59"/>
        <v>0</v>
      </c>
      <c r="X557" s="213">
        <f t="shared" si="56"/>
        <v>0</v>
      </c>
      <c r="Y557" s="1273">
        <v>6</v>
      </c>
      <c r="Z557" s="213">
        <v>1.96</v>
      </c>
      <c r="AA557" s="102">
        <v>1</v>
      </c>
      <c r="AB557" s="194">
        <v>163072</v>
      </c>
      <c r="AC557" s="194">
        <v>0</v>
      </c>
      <c r="AD557" s="194"/>
      <c r="AE557" s="213">
        <f t="shared" si="57"/>
        <v>163072</v>
      </c>
      <c r="AF557" s="1273">
        <v>7</v>
      </c>
      <c r="AG557" s="213">
        <v>1.96</v>
      </c>
      <c r="AH557" s="102">
        <v>1</v>
      </c>
      <c r="AI557" s="194">
        <v>163072</v>
      </c>
      <c r="AJ557" s="194">
        <v>0</v>
      </c>
      <c r="AK557" s="194"/>
      <c r="AL557" s="213">
        <f t="shared" si="58"/>
        <v>163072</v>
      </c>
    </row>
    <row r="558" spans="1:38" s="5" customFormat="1">
      <c r="A558" s="194">
        <v>549</v>
      </c>
      <c r="B558" s="102" t="s">
        <v>4592</v>
      </c>
      <c r="C558" s="102" t="s">
        <v>5283</v>
      </c>
      <c r="D558" s="194" t="s">
        <v>5643</v>
      </c>
      <c r="E558" s="1116" t="s">
        <v>527</v>
      </c>
      <c r="F558" s="213" t="s">
        <v>990</v>
      </c>
      <c r="G558" s="1273">
        <v>10</v>
      </c>
      <c r="H558" s="213">
        <v>2.08</v>
      </c>
      <c r="I558" s="102">
        <v>1</v>
      </c>
      <c r="J558" s="194">
        <v>173056</v>
      </c>
      <c r="K558" s="194">
        <v>0</v>
      </c>
      <c r="L558" s="194"/>
      <c r="M558" s="213">
        <f t="shared" si="54"/>
        <v>173056</v>
      </c>
      <c r="N558" s="213">
        <v>2.02</v>
      </c>
      <c r="O558" s="102">
        <v>1</v>
      </c>
      <c r="P558" s="194">
        <v>168064</v>
      </c>
      <c r="Q558" s="194">
        <v>0</v>
      </c>
      <c r="R558" s="194"/>
      <c r="S558" s="213">
        <f t="shared" si="55"/>
        <v>168064</v>
      </c>
      <c r="T558" s="213">
        <f t="shared" si="59"/>
        <v>0</v>
      </c>
      <c r="U558" s="213">
        <f t="shared" si="59"/>
        <v>4992</v>
      </c>
      <c r="V558" s="213">
        <f t="shared" si="59"/>
        <v>0</v>
      </c>
      <c r="W558" s="213">
        <f t="shared" si="59"/>
        <v>0</v>
      </c>
      <c r="X558" s="213">
        <f t="shared" si="56"/>
        <v>4992</v>
      </c>
      <c r="Y558" s="1273">
        <v>11</v>
      </c>
      <c r="Z558" s="213">
        <v>2.08</v>
      </c>
      <c r="AA558" s="102">
        <v>1</v>
      </c>
      <c r="AB558" s="194">
        <v>173056</v>
      </c>
      <c r="AC558" s="194">
        <v>0</v>
      </c>
      <c r="AD558" s="194"/>
      <c r="AE558" s="213">
        <f t="shared" si="57"/>
        <v>173056</v>
      </c>
      <c r="AF558" s="1273">
        <v>12</v>
      </c>
      <c r="AG558" s="213">
        <v>2.08</v>
      </c>
      <c r="AH558" s="102">
        <v>1</v>
      </c>
      <c r="AI558" s="194">
        <v>173056</v>
      </c>
      <c r="AJ558" s="194">
        <v>0</v>
      </c>
      <c r="AK558" s="194"/>
      <c r="AL558" s="213">
        <f t="shared" si="58"/>
        <v>173056</v>
      </c>
    </row>
    <row r="559" spans="1:38" s="5" customFormat="1">
      <c r="A559" s="194">
        <v>550</v>
      </c>
      <c r="B559" s="102" t="s">
        <v>4593</v>
      </c>
      <c r="C559" s="102" t="s">
        <v>5283</v>
      </c>
      <c r="D559" s="194" t="s">
        <v>5647</v>
      </c>
      <c r="E559" s="1116" t="s">
        <v>527</v>
      </c>
      <c r="F559" s="213" t="s">
        <v>990</v>
      </c>
      <c r="G559" s="1273">
        <v>11</v>
      </c>
      <c r="H559" s="213">
        <v>2.08</v>
      </c>
      <c r="I559" s="102">
        <v>1</v>
      </c>
      <c r="J559" s="194">
        <v>173056</v>
      </c>
      <c r="K559" s="194">
        <v>0</v>
      </c>
      <c r="L559" s="194"/>
      <c r="M559" s="213">
        <f t="shared" si="54"/>
        <v>173056</v>
      </c>
      <c r="N559" s="213">
        <v>2.08</v>
      </c>
      <c r="O559" s="102">
        <v>1</v>
      </c>
      <c r="P559" s="194">
        <v>173056</v>
      </c>
      <c r="Q559" s="194">
        <v>0</v>
      </c>
      <c r="R559" s="194"/>
      <c r="S559" s="213">
        <f t="shared" si="55"/>
        <v>173056</v>
      </c>
      <c r="T559" s="213">
        <f t="shared" si="59"/>
        <v>0</v>
      </c>
      <c r="U559" s="213">
        <f t="shared" si="59"/>
        <v>0</v>
      </c>
      <c r="V559" s="213">
        <f t="shared" si="59"/>
        <v>0</v>
      </c>
      <c r="W559" s="213">
        <f t="shared" si="59"/>
        <v>0</v>
      </c>
      <c r="X559" s="213">
        <f t="shared" si="56"/>
        <v>0</v>
      </c>
      <c r="Y559" s="1273">
        <v>12</v>
      </c>
      <c r="Z559" s="213">
        <v>2.08</v>
      </c>
      <c r="AA559" s="102">
        <v>1</v>
      </c>
      <c r="AB559" s="194">
        <v>173056</v>
      </c>
      <c r="AC559" s="194">
        <v>0</v>
      </c>
      <c r="AD559" s="194"/>
      <c r="AE559" s="213">
        <f t="shared" si="57"/>
        <v>173056</v>
      </c>
      <c r="AF559" s="1273">
        <v>13</v>
      </c>
      <c r="AG559" s="213">
        <v>2.14</v>
      </c>
      <c r="AH559" s="102">
        <v>1</v>
      </c>
      <c r="AI559" s="194">
        <v>178048</v>
      </c>
      <c r="AJ559" s="194">
        <v>0</v>
      </c>
      <c r="AK559" s="194"/>
      <c r="AL559" s="213">
        <f t="shared" si="58"/>
        <v>178048</v>
      </c>
    </row>
    <row r="560" spans="1:38" s="5" customFormat="1">
      <c r="A560" s="194">
        <v>551</v>
      </c>
      <c r="B560" s="102" t="s">
        <v>4594</v>
      </c>
      <c r="C560" s="102" t="s">
        <v>5283</v>
      </c>
      <c r="D560" s="194" t="s">
        <v>5636</v>
      </c>
      <c r="E560" s="1116" t="s">
        <v>527</v>
      </c>
      <c r="F560" s="213" t="s">
        <v>990</v>
      </c>
      <c r="G560" s="1273">
        <v>11</v>
      </c>
      <c r="H560" s="213">
        <v>2.08</v>
      </c>
      <c r="I560" s="102">
        <v>1</v>
      </c>
      <c r="J560" s="194">
        <v>173056</v>
      </c>
      <c r="K560" s="194">
        <v>0</v>
      </c>
      <c r="L560" s="194"/>
      <c r="M560" s="213">
        <f t="shared" si="54"/>
        <v>173056</v>
      </c>
      <c r="N560" s="213">
        <v>2.08</v>
      </c>
      <c r="O560" s="102">
        <v>1</v>
      </c>
      <c r="P560" s="194">
        <v>173056</v>
      </c>
      <c r="Q560" s="194">
        <v>0</v>
      </c>
      <c r="R560" s="194"/>
      <c r="S560" s="213">
        <f t="shared" si="55"/>
        <v>173056</v>
      </c>
      <c r="T560" s="213">
        <f t="shared" si="59"/>
        <v>0</v>
      </c>
      <c r="U560" s="213">
        <f t="shared" si="59"/>
        <v>0</v>
      </c>
      <c r="V560" s="213">
        <f t="shared" si="59"/>
        <v>0</v>
      </c>
      <c r="W560" s="213">
        <f t="shared" si="59"/>
        <v>0</v>
      </c>
      <c r="X560" s="213">
        <f t="shared" si="56"/>
        <v>0</v>
      </c>
      <c r="Y560" s="1273">
        <v>12</v>
      </c>
      <c r="Z560" s="213">
        <v>2.08</v>
      </c>
      <c r="AA560" s="102">
        <v>1</v>
      </c>
      <c r="AB560" s="194">
        <v>173056</v>
      </c>
      <c r="AC560" s="194">
        <v>0</v>
      </c>
      <c r="AD560" s="194"/>
      <c r="AE560" s="213">
        <f t="shared" si="57"/>
        <v>173056</v>
      </c>
      <c r="AF560" s="1273">
        <v>13</v>
      </c>
      <c r="AG560" s="213">
        <v>2.14</v>
      </c>
      <c r="AH560" s="102">
        <v>1</v>
      </c>
      <c r="AI560" s="194">
        <v>178048</v>
      </c>
      <c r="AJ560" s="194">
        <v>0</v>
      </c>
      <c r="AK560" s="194"/>
      <c r="AL560" s="213">
        <f t="shared" si="58"/>
        <v>178048</v>
      </c>
    </row>
    <row r="561" spans="1:38" s="5" customFormat="1">
      <c r="A561" s="194">
        <v>552</v>
      </c>
      <c r="B561" s="102" t="s">
        <v>4595</v>
      </c>
      <c r="C561" s="102" t="s">
        <v>5283</v>
      </c>
      <c r="D561" s="194" t="s">
        <v>5636</v>
      </c>
      <c r="E561" s="1116" t="s">
        <v>527</v>
      </c>
      <c r="F561" s="213" t="s">
        <v>990</v>
      </c>
      <c r="G561" s="1273">
        <v>11</v>
      </c>
      <c r="H561" s="213">
        <v>2.08</v>
      </c>
      <c r="I561" s="102">
        <v>1</v>
      </c>
      <c r="J561" s="194">
        <v>173056</v>
      </c>
      <c r="K561" s="194">
        <v>0</v>
      </c>
      <c r="L561" s="194"/>
      <c r="M561" s="213">
        <f t="shared" si="54"/>
        <v>173056</v>
      </c>
      <c r="N561" s="213">
        <v>2.08</v>
      </c>
      <c r="O561" s="102">
        <v>1</v>
      </c>
      <c r="P561" s="194">
        <v>173056</v>
      </c>
      <c r="Q561" s="194">
        <v>0</v>
      </c>
      <c r="R561" s="194"/>
      <c r="S561" s="213">
        <f t="shared" si="55"/>
        <v>173056</v>
      </c>
      <c r="T561" s="213">
        <f t="shared" si="59"/>
        <v>0</v>
      </c>
      <c r="U561" s="213">
        <f t="shared" si="59"/>
        <v>0</v>
      </c>
      <c r="V561" s="213">
        <f t="shared" si="59"/>
        <v>0</v>
      </c>
      <c r="W561" s="213">
        <f t="shared" si="59"/>
        <v>0</v>
      </c>
      <c r="X561" s="213">
        <f t="shared" si="56"/>
        <v>0</v>
      </c>
      <c r="Y561" s="1273">
        <v>12</v>
      </c>
      <c r="Z561" s="213">
        <v>2.08</v>
      </c>
      <c r="AA561" s="102">
        <v>1</v>
      </c>
      <c r="AB561" s="194">
        <v>173056</v>
      </c>
      <c r="AC561" s="194">
        <v>0</v>
      </c>
      <c r="AD561" s="194"/>
      <c r="AE561" s="213">
        <f t="shared" si="57"/>
        <v>173056</v>
      </c>
      <c r="AF561" s="1273">
        <v>13</v>
      </c>
      <c r="AG561" s="213">
        <v>2.14</v>
      </c>
      <c r="AH561" s="102">
        <v>1</v>
      </c>
      <c r="AI561" s="194">
        <v>178048</v>
      </c>
      <c r="AJ561" s="194">
        <v>0</v>
      </c>
      <c r="AK561" s="194"/>
      <c r="AL561" s="213">
        <f t="shared" si="58"/>
        <v>178048</v>
      </c>
    </row>
    <row r="562" spans="1:38" s="5" customFormat="1">
      <c r="A562" s="194">
        <v>553</v>
      </c>
      <c r="B562" s="102" t="s">
        <v>4596</v>
      </c>
      <c r="C562" s="102" t="s">
        <v>5283</v>
      </c>
      <c r="D562" s="194" t="s">
        <v>5631</v>
      </c>
      <c r="E562" s="1116" t="s">
        <v>527</v>
      </c>
      <c r="F562" s="213" t="s">
        <v>990</v>
      </c>
      <c r="G562" s="1273">
        <v>11</v>
      </c>
      <c r="H562" s="213">
        <v>2.08</v>
      </c>
      <c r="I562" s="102">
        <v>1</v>
      </c>
      <c r="J562" s="194">
        <v>173056</v>
      </c>
      <c r="K562" s="194">
        <v>0</v>
      </c>
      <c r="L562" s="194"/>
      <c r="M562" s="213">
        <f t="shared" si="54"/>
        <v>173056</v>
      </c>
      <c r="N562" s="213">
        <v>2.08</v>
      </c>
      <c r="O562" s="102">
        <v>1</v>
      </c>
      <c r="P562" s="194">
        <v>173056</v>
      </c>
      <c r="Q562" s="194">
        <v>0</v>
      </c>
      <c r="R562" s="194"/>
      <c r="S562" s="213">
        <f t="shared" si="55"/>
        <v>173056</v>
      </c>
      <c r="T562" s="213">
        <f t="shared" si="59"/>
        <v>0</v>
      </c>
      <c r="U562" s="213">
        <f t="shared" si="59"/>
        <v>0</v>
      </c>
      <c r="V562" s="213">
        <f t="shared" si="59"/>
        <v>0</v>
      </c>
      <c r="W562" s="213">
        <f t="shared" si="59"/>
        <v>0</v>
      </c>
      <c r="X562" s="213">
        <f t="shared" si="56"/>
        <v>0</v>
      </c>
      <c r="Y562" s="1273">
        <v>12</v>
      </c>
      <c r="Z562" s="213">
        <v>2.08</v>
      </c>
      <c r="AA562" s="102">
        <v>1</v>
      </c>
      <c r="AB562" s="194">
        <v>173056</v>
      </c>
      <c r="AC562" s="194">
        <v>0</v>
      </c>
      <c r="AD562" s="194"/>
      <c r="AE562" s="213">
        <f t="shared" si="57"/>
        <v>173056</v>
      </c>
      <c r="AF562" s="1273">
        <v>13</v>
      </c>
      <c r="AG562" s="213">
        <v>2.14</v>
      </c>
      <c r="AH562" s="102">
        <v>1</v>
      </c>
      <c r="AI562" s="194">
        <v>178048</v>
      </c>
      <c r="AJ562" s="194">
        <v>0</v>
      </c>
      <c r="AK562" s="194"/>
      <c r="AL562" s="213">
        <f t="shared" si="58"/>
        <v>178048</v>
      </c>
    </row>
    <row r="563" spans="1:38" s="5" customFormat="1">
      <c r="A563" s="194">
        <v>554</v>
      </c>
      <c r="B563" s="102" t="s">
        <v>4597</v>
      </c>
      <c r="C563" s="102" t="s">
        <v>5283</v>
      </c>
      <c r="D563" s="194" t="s">
        <v>5624</v>
      </c>
      <c r="E563" s="1116" t="s">
        <v>527</v>
      </c>
      <c r="F563" s="213" t="s">
        <v>990</v>
      </c>
      <c r="G563" s="1273">
        <v>10</v>
      </c>
      <c r="H563" s="213">
        <v>2.08</v>
      </c>
      <c r="I563" s="102">
        <v>1</v>
      </c>
      <c r="J563" s="194">
        <v>173056</v>
      </c>
      <c r="K563" s="194">
        <v>0</v>
      </c>
      <c r="L563" s="194"/>
      <c r="M563" s="213">
        <f t="shared" si="54"/>
        <v>173056</v>
      </c>
      <c r="N563" s="213">
        <v>2.02</v>
      </c>
      <c r="O563" s="102">
        <v>1</v>
      </c>
      <c r="P563" s="194">
        <v>168064</v>
      </c>
      <c r="Q563" s="194">
        <v>0</v>
      </c>
      <c r="R563" s="194"/>
      <c r="S563" s="213">
        <f t="shared" si="55"/>
        <v>168064</v>
      </c>
      <c r="T563" s="213">
        <f t="shared" si="59"/>
        <v>0</v>
      </c>
      <c r="U563" s="213">
        <f t="shared" si="59"/>
        <v>4992</v>
      </c>
      <c r="V563" s="213">
        <f t="shared" si="59"/>
        <v>0</v>
      </c>
      <c r="W563" s="213">
        <f t="shared" si="59"/>
        <v>0</v>
      </c>
      <c r="X563" s="213">
        <f t="shared" si="56"/>
        <v>4992</v>
      </c>
      <c r="Y563" s="1273">
        <v>11</v>
      </c>
      <c r="Z563" s="213">
        <v>2.08</v>
      </c>
      <c r="AA563" s="102">
        <v>1</v>
      </c>
      <c r="AB563" s="194">
        <v>173056</v>
      </c>
      <c r="AC563" s="194">
        <v>0</v>
      </c>
      <c r="AD563" s="194"/>
      <c r="AE563" s="213">
        <f t="shared" si="57"/>
        <v>173056</v>
      </c>
      <c r="AF563" s="1273">
        <v>12</v>
      </c>
      <c r="AG563" s="213">
        <v>2.08</v>
      </c>
      <c r="AH563" s="102">
        <v>1</v>
      </c>
      <c r="AI563" s="194">
        <v>173056</v>
      </c>
      <c r="AJ563" s="194">
        <v>0</v>
      </c>
      <c r="AK563" s="194"/>
      <c r="AL563" s="213">
        <f t="shared" si="58"/>
        <v>173056</v>
      </c>
    </row>
    <row r="564" spans="1:38" s="5" customFormat="1">
      <c r="A564" s="194">
        <v>555</v>
      </c>
      <c r="B564" s="102" t="s">
        <v>4598</v>
      </c>
      <c r="C564" s="102" t="s">
        <v>5283</v>
      </c>
      <c r="D564" s="194" t="s">
        <v>5624</v>
      </c>
      <c r="E564" s="1116" t="s">
        <v>527</v>
      </c>
      <c r="F564" s="213" t="s">
        <v>990</v>
      </c>
      <c r="G564" s="1273">
        <v>10</v>
      </c>
      <c r="H564" s="213">
        <v>2.08</v>
      </c>
      <c r="I564" s="102">
        <v>1</v>
      </c>
      <c r="J564" s="194">
        <v>173056</v>
      </c>
      <c r="K564" s="194">
        <v>0</v>
      </c>
      <c r="L564" s="194"/>
      <c r="M564" s="213">
        <f t="shared" si="54"/>
        <v>173056</v>
      </c>
      <c r="N564" s="213">
        <v>2.02</v>
      </c>
      <c r="O564" s="102">
        <v>1</v>
      </c>
      <c r="P564" s="194">
        <v>168064</v>
      </c>
      <c r="Q564" s="194">
        <v>0</v>
      </c>
      <c r="R564" s="194"/>
      <c r="S564" s="213">
        <f t="shared" si="55"/>
        <v>168064</v>
      </c>
      <c r="T564" s="213">
        <f t="shared" si="59"/>
        <v>0</v>
      </c>
      <c r="U564" s="213">
        <f t="shared" si="59"/>
        <v>4992</v>
      </c>
      <c r="V564" s="213">
        <f t="shared" si="59"/>
        <v>0</v>
      </c>
      <c r="W564" s="213">
        <f t="shared" si="59"/>
        <v>0</v>
      </c>
      <c r="X564" s="213">
        <f t="shared" si="56"/>
        <v>4992</v>
      </c>
      <c r="Y564" s="1273">
        <v>11</v>
      </c>
      <c r="Z564" s="213">
        <v>2.08</v>
      </c>
      <c r="AA564" s="102">
        <v>1</v>
      </c>
      <c r="AB564" s="194">
        <v>173056</v>
      </c>
      <c r="AC564" s="194">
        <v>0</v>
      </c>
      <c r="AD564" s="194"/>
      <c r="AE564" s="213">
        <f t="shared" si="57"/>
        <v>173056</v>
      </c>
      <c r="AF564" s="1273">
        <v>12</v>
      </c>
      <c r="AG564" s="213">
        <v>2.08</v>
      </c>
      <c r="AH564" s="102">
        <v>1</v>
      </c>
      <c r="AI564" s="194">
        <v>173056</v>
      </c>
      <c r="AJ564" s="194">
        <v>0</v>
      </c>
      <c r="AK564" s="194"/>
      <c r="AL564" s="213">
        <f t="shared" si="58"/>
        <v>173056</v>
      </c>
    </row>
    <row r="565" spans="1:38" s="5" customFormat="1">
      <c r="A565" s="194">
        <v>556</v>
      </c>
      <c r="B565" s="102" t="s">
        <v>4599</v>
      </c>
      <c r="C565" s="102" t="s">
        <v>5283</v>
      </c>
      <c r="D565" s="194" t="s">
        <v>5648</v>
      </c>
      <c r="E565" s="1116" t="s">
        <v>527</v>
      </c>
      <c r="F565" s="213" t="s">
        <v>990</v>
      </c>
      <c r="G565" s="1273">
        <v>11</v>
      </c>
      <c r="H565" s="213">
        <v>2.08</v>
      </c>
      <c r="I565" s="102">
        <v>1</v>
      </c>
      <c r="J565" s="194">
        <v>173056</v>
      </c>
      <c r="K565" s="194">
        <v>0</v>
      </c>
      <c r="L565" s="194"/>
      <c r="M565" s="213">
        <f t="shared" si="54"/>
        <v>173056</v>
      </c>
      <c r="N565" s="213">
        <v>2.08</v>
      </c>
      <c r="O565" s="102">
        <v>1</v>
      </c>
      <c r="P565" s="194">
        <v>173056</v>
      </c>
      <c r="Q565" s="194">
        <v>0</v>
      </c>
      <c r="R565" s="194"/>
      <c r="S565" s="213">
        <f t="shared" si="55"/>
        <v>173056</v>
      </c>
      <c r="T565" s="213">
        <f t="shared" si="59"/>
        <v>0</v>
      </c>
      <c r="U565" s="213">
        <f t="shared" si="59"/>
        <v>0</v>
      </c>
      <c r="V565" s="213">
        <f t="shared" si="59"/>
        <v>0</v>
      </c>
      <c r="W565" s="213">
        <f t="shared" si="59"/>
        <v>0</v>
      </c>
      <c r="X565" s="213">
        <f t="shared" si="56"/>
        <v>0</v>
      </c>
      <c r="Y565" s="1273">
        <v>12</v>
      </c>
      <c r="Z565" s="213">
        <v>2.08</v>
      </c>
      <c r="AA565" s="102">
        <v>1</v>
      </c>
      <c r="AB565" s="194">
        <v>173056</v>
      </c>
      <c r="AC565" s="194">
        <v>0</v>
      </c>
      <c r="AD565" s="194"/>
      <c r="AE565" s="213">
        <f t="shared" si="57"/>
        <v>173056</v>
      </c>
      <c r="AF565" s="1273">
        <v>13</v>
      </c>
      <c r="AG565" s="213">
        <v>2.14</v>
      </c>
      <c r="AH565" s="102">
        <v>1</v>
      </c>
      <c r="AI565" s="194">
        <v>178048</v>
      </c>
      <c r="AJ565" s="194">
        <v>0</v>
      </c>
      <c r="AK565" s="194"/>
      <c r="AL565" s="213">
        <f t="shared" si="58"/>
        <v>178048</v>
      </c>
    </row>
    <row r="566" spans="1:38" s="5" customFormat="1">
      <c r="A566" s="194">
        <v>557</v>
      </c>
      <c r="B566" s="102" t="s">
        <v>4600</v>
      </c>
      <c r="C566" s="102" t="s">
        <v>5283</v>
      </c>
      <c r="D566" s="194" t="s">
        <v>5647</v>
      </c>
      <c r="E566" s="1116" t="s">
        <v>527</v>
      </c>
      <c r="F566" s="213" t="s">
        <v>990</v>
      </c>
      <c r="G566" s="1273">
        <v>10</v>
      </c>
      <c r="H566" s="213">
        <v>2.08</v>
      </c>
      <c r="I566" s="102">
        <v>1</v>
      </c>
      <c r="J566" s="194">
        <v>173056</v>
      </c>
      <c r="K566" s="194">
        <v>0</v>
      </c>
      <c r="L566" s="194"/>
      <c r="M566" s="213">
        <f t="shared" si="54"/>
        <v>173056</v>
      </c>
      <c r="N566" s="213">
        <v>2.02</v>
      </c>
      <c r="O566" s="102">
        <v>1</v>
      </c>
      <c r="P566" s="194">
        <v>168064</v>
      </c>
      <c r="Q566" s="194">
        <v>0</v>
      </c>
      <c r="R566" s="194"/>
      <c r="S566" s="213">
        <f t="shared" si="55"/>
        <v>168064</v>
      </c>
      <c r="T566" s="213">
        <f t="shared" si="59"/>
        <v>0</v>
      </c>
      <c r="U566" s="213">
        <f t="shared" si="59"/>
        <v>4992</v>
      </c>
      <c r="V566" s="213">
        <f t="shared" si="59"/>
        <v>0</v>
      </c>
      <c r="W566" s="213">
        <f t="shared" si="59"/>
        <v>0</v>
      </c>
      <c r="X566" s="213">
        <f t="shared" si="56"/>
        <v>4992</v>
      </c>
      <c r="Y566" s="1273">
        <v>11</v>
      </c>
      <c r="Z566" s="213">
        <v>2.08</v>
      </c>
      <c r="AA566" s="102">
        <v>1</v>
      </c>
      <c r="AB566" s="194">
        <v>173056</v>
      </c>
      <c r="AC566" s="194">
        <v>0</v>
      </c>
      <c r="AD566" s="194"/>
      <c r="AE566" s="213">
        <f t="shared" si="57"/>
        <v>173056</v>
      </c>
      <c r="AF566" s="1273">
        <v>12</v>
      </c>
      <c r="AG566" s="213">
        <v>2.08</v>
      </c>
      <c r="AH566" s="102">
        <v>1</v>
      </c>
      <c r="AI566" s="194">
        <v>173056</v>
      </c>
      <c r="AJ566" s="194">
        <v>0</v>
      </c>
      <c r="AK566" s="194"/>
      <c r="AL566" s="213">
        <f t="shared" si="58"/>
        <v>173056</v>
      </c>
    </row>
    <row r="567" spans="1:38" s="5" customFormat="1">
      <c r="A567" s="194">
        <v>558</v>
      </c>
      <c r="B567" s="102" t="s">
        <v>4601</v>
      </c>
      <c r="C567" s="102" t="s">
        <v>5282</v>
      </c>
      <c r="D567" s="194" t="s">
        <v>5648</v>
      </c>
      <c r="E567" s="1116" t="s">
        <v>527</v>
      </c>
      <c r="F567" s="213" t="s">
        <v>990</v>
      </c>
      <c r="G567" s="1273">
        <v>10</v>
      </c>
      <c r="H567" s="213">
        <v>2.08</v>
      </c>
      <c r="I567" s="102">
        <v>1</v>
      </c>
      <c r="J567" s="194">
        <v>173056</v>
      </c>
      <c r="K567" s="194">
        <v>0</v>
      </c>
      <c r="L567" s="194"/>
      <c r="M567" s="213">
        <f t="shared" si="54"/>
        <v>173056</v>
      </c>
      <c r="N567" s="213">
        <v>2.02</v>
      </c>
      <c r="O567" s="102">
        <v>1</v>
      </c>
      <c r="P567" s="194">
        <v>168064</v>
      </c>
      <c r="Q567" s="194">
        <v>0</v>
      </c>
      <c r="R567" s="194"/>
      <c r="S567" s="213">
        <f t="shared" si="55"/>
        <v>168064</v>
      </c>
      <c r="T567" s="213">
        <f t="shared" si="59"/>
        <v>0</v>
      </c>
      <c r="U567" s="213">
        <f t="shared" si="59"/>
        <v>4992</v>
      </c>
      <c r="V567" s="213">
        <f t="shared" si="59"/>
        <v>0</v>
      </c>
      <c r="W567" s="213">
        <f t="shared" si="59"/>
        <v>0</v>
      </c>
      <c r="X567" s="213">
        <f t="shared" si="56"/>
        <v>4992</v>
      </c>
      <c r="Y567" s="1273">
        <v>11</v>
      </c>
      <c r="Z567" s="213">
        <v>2.08</v>
      </c>
      <c r="AA567" s="102">
        <v>1</v>
      </c>
      <c r="AB567" s="194">
        <v>173056</v>
      </c>
      <c r="AC567" s="194">
        <v>0</v>
      </c>
      <c r="AD567" s="194"/>
      <c r="AE567" s="213">
        <f t="shared" si="57"/>
        <v>173056</v>
      </c>
      <c r="AF567" s="1273">
        <v>12</v>
      </c>
      <c r="AG567" s="213">
        <v>2.08</v>
      </c>
      <c r="AH567" s="102">
        <v>1</v>
      </c>
      <c r="AI567" s="194">
        <v>173056</v>
      </c>
      <c r="AJ567" s="194">
        <v>0</v>
      </c>
      <c r="AK567" s="194"/>
      <c r="AL567" s="213">
        <f t="shared" si="58"/>
        <v>173056</v>
      </c>
    </row>
    <row r="568" spans="1:38" s="5" customFormat="1">
      <c r="A568" s="194">
        <v>559</v>
      </c>
      <c r="B568" s="102" t="s">
        <v>4602</v>
      </c>
      <c r="C568" s="102" t="s">
        <v>5282</v>
      </c>
      <c r="D568" s="194" t="s">
        <v>5641</v>
      </c>
      <c r="E568" s="1116" t="s">
        <v>527</v>
      </c>
      <c r="F568" s="213" t="s">
        <v>990</v>
      </c>
      <c r="G568" s="1273">
        <v>11</v>
      </c>
      <c r="H568" s="213">
        <v>2.08</v>
      </c>
      <c r="I568" s="102">
        <v>1</v>
      </c>
      <c r="J568" s="194">
        <v>173056</v>
      </c>
      <c r="K568" s="194">
        <v>0</v>
      </c>
      <c r="L568" s="194"/>
      <c r="M568" s="213">
        <f t="shared" si="54"/>
        <v>173056</v>
      </c>
      <c r="N568" s="213">
        <v>2.08</v>
      </c>
      <c r="O568" s="102">
        <v>1</v>
      </c>
      <c r="P568" s="194">
        <v>173056</v>
      </c>
      <c r="Q568" s="194">
        <v>0</v>
      </c>
      <c r="R568" s="194"/>
      <c r="S568" s="213">
        <f t="shared" si="55"/>
        <v>173056</v>
      </c>
      <c r="T568" s="213">
        <f t="shared" si="59"/>
        <v>0</v>
      </c>
      <c r="U568" s="213">
        <f t="shared" si="59"/>
        <v>0</v>
      </c>
      <c r="V568" s="213">
        <f t="shared" si="59"/>
        <v>0</v>
      </c>
      <c r="W568" s="213">
        <f t="shared" si="59"/>
        <v>0</v>
      </c>
      <c r="X568" s="213">
        <f t="shared" si="56"/>
        <v>0</v>
      </c>
      <c r="Y568" s="1273">
        <v>12</v>
      </c>
      <c r="Z568" s="213">
        <v>2.08</v>
      </c>
      <c r="AA568" s="102">
        <v>1</v>
      </c>
      <c r="AB568" s="194">
        <v>173056</v>
      </c>
      <c r="AC568" s="194">
        <v>0</v>
      </c>
      <c r="AD568" s="194"/>
      <c r="AE568" s="213">
        <f t="shared" si="57"/>
        <v>173056</v>
      </c>
      <c r="AF568" s="1273">
        <v>13</v>
      </c>
      <c r="AG568" s="213">
        <v>2.14</v>
      </c>
      <c r="AH568" s="102">
        <v>1</v>
      </c>
      <c r="AI568" s="194">
        <v>178048</v>
      </c>
      <c r="AJ568" s="194">
        <v>0</v>
      </c>
      <c r="AK568" s="194"/>
      <c r="AL568" s="213">
        <f t="shared" si="58"/>
        <v>178048</v>
      </c>
    </row>
    <row r="569" spans="1:38" s="5" customFormat="1">
      <c r="A569" s="194">
        <v>560</v>
      </c>
      <c r="B569" s="102" t="s">
        <v>1925</v>
      </c>
      <c r="C569" s="102" t="s">
        <v>5282</v>
      </c>
      <c r="D569" s="194" t="s">
        <v>5644</v>
      </c>
      <c r="E569" s="1116" t="s">
        <v>527</v>
      </c>
      <c r="F569" s="213" t="s">
        <v>990</v>
      </c>
      <c r="G569" s="1273">
        <v>6</v>
      </c>
      <c r="H569" s="213">
        <v>1.96</v>
      </c>
      <c r="I569" s="102">
        <v>1</v>
      </c>
      <c r="J569" s="194">
        <v>163072</v>
      </c>
      <c r="K569" s="194">
        <v>0</v>
      </c>
      <c r="L569" s="194"/>
      <c r="M569" s="213">
        <f t="shared" si="54"/>
        <v>163072</v>
      </c>
      <c r="N569" s="213">
        <v>1.9</v>
      </c>
      <c r="O569" s="102">
        <v>1</v>
      </c>
      <c r="P569" s="194">
        <v>158080</v>
      </c>
      <c r="Q569" s="194">
        <v>0</v>
      </c>
      <c r="R569" s="194"/>
      <c r="S569" s="213">
        <f t="shared" si="55"/>
        <v>158080</v>
      </c>
      <c r="T569" s="213">
        <f t="shared" si="59"/>
        <v>0</v>
      </c>
      <c r="U569" s="213">
        <f t="shared" si="59"/>
        <v>4992</v>
      </c>
      <c r="V569" s="213">
        <f t="shared" si="59"/>
        <v>0</v>
      </c>
      <c r="W569" s="213">
        <f t="shared" si="59"/>
        <v>0</v>
      </c>
      <c r="X569" s="213">
        <f t="shared" si="56"/>
        <v>4992</v>
      </c>
      <c r="Y569" s="1273">
        <v>7</v>
      </c>
      <c r="Z569" s="213">
        <v>1.96</v>
      </c>
      <c r="AA569" s="102">
        <v>1</v>
      </c>
      <c r="AB569" s="194">
        <v>163072</v>
      </c>
      <c r="AC569" s="194">
        <v>0</v>
      </c>
      <c r="AD569" s="194"/>
      <c r="AE569" s="213">
        <f t="shared" si="57"/>
        <v>163072</v>
      </c>
      <c r="AF569" s="1273">
        <v>8</v>
      </c>
      <c r="AG569" s="213">
        <v>2.02</v>
      </c>
      <c r="AH569" s="102">
        <v>1</v>
      </c>
      <c r="AI569" s="194">
        <v>168064</v>
      </c>
      <c r="AJ569" s="194">
        <v>0</v>
      </c>
      <c r="AK569" s="194"/>
      <c r="AL569" s="213">
        <f t="shared" si="58"/>
        <v>168064</v>
      </c>
    </row>
    <row r="570" spans="1:38" s="5" customFormat="1">
      <c r="A570" s="194">
        <v>561</v>
      </c>
      <c r="B570" s="102" t="s">
        <v>4603</v>
      </c>
      <c r="C570" s="102" t="s">
        <v>5283</v>
      </c>
      <c r="D570" s="194" t="s">
        <v>5655</v>
      </c>
      <c r="E570" s="1116" t="s">
        <v>527</v>
      </c>
      <c r="F570" s="213" t="s">
        <v>990</v>
      </c>
      <c r="G570" s="1273">
        <v>10</v>
      </c>
      <c r="H570" s="213">
        <v>2.08</v>
      </c>
      <c r="I570" s="102">
        <v>1</v>
      </c>
      <c r="J570" s="194">
        <v>173056</v>
      </c>
      <c r="K570" s="194">
        <v>0</v>
      </c>
      <c r="L570" s="194"/>
      <c r="M570" s="213">
        <f t="shared" si="54"/>
        <v>173056</v>
      </c>
      <c r="N570" s="213">
        <v>2.02</v>
      </c>
      <c r="O570" s="102">
        <v>1</v>
      </c>
      <c r="P570" s="194">
        <v>168064</v>
      </c>
      <c r="Q570" s="194">
        <v>0</v>
      </c>
      <c r="R570" s="194"/>
      <c r="S570" s="213">
        <f t="shared" si="55"/>
        <v>168064</v>
      </c>
      <c r="T570" s="213">
        <f t="shared" si="59"/>
        <v>0</v>
      </c>
      <c r="U570" s="213">
        <f t="shared" si="59"/>
        <v>4992</v>
      </c>
      <c r="V570" s="213">
        <f t="shared" si="59"/>
        <v>0</v>
      </c>
      <c r="W570" s="213">
        <f t="shared" si="59"/>
        <v>0</v>
      </c>
      <c r="X570" s="213">
        <f t="shared" si="56"/>
        <v>4992</v>
      </c>
      <c r="Y570" s="1273">
        <v>11</v>
      </c>
      <c r="Z570" s="213">
        <v>2.08</v>
      </c>
      <c r="AA570" s="102">
        <v>1</v>
      </c>
      <c r="AB570" s="194">
        <v>173056</v>
      </c>
      <c r="AC570" s="194">
        <v>0</v>
      </c>
      <c r="AD570" s="194"/>
      <c r="AE570" s="213">
        <f t="shared" si="57"/>
        <v>173056</v>
      </c>
      <c r="AF570" s="1273">
        <v>12</v>
      </c>
      <c r="AG570" s="213">
        <v>2.08</v>
      </c>
      <c r="AH570" s="102">
        <v>1</v>
      </c>
      <c r="AI570" s="194">
        <v>173056</v>
      </c>
      <c r="AJ570" s="194">
        <v>0</v>
      </c>
      <c r="AK570" s="194"/>
      <c r="AL570" s="213">
        <f t="shared" si="58"/>
        <v>173056</v>
      </c>
    </row>
    <row r="571" spans="1:38" s="5" customFormat="1">
      <c r="A571" s="194">
        <v>562</v>
      </c>
      <c r="B571" s="102" t="s">
        <v>4604</v>
      </c>
      <c r="C571" s="102" t="s">
        <v>5283</v>
      </c>
      <c r="D571" s="194" t="s">
        <v>5624</v>
      </c>
      <c r="E571" s="1116" t="s">
        <v>527</v>
      </c>
      <c r="F571" s="213" t="s">
        <v>990</v>
      </c>
      <c r="G571" s="1273">
        <v>10</v>
      </c>
      <c r="H571" s="213">
        <v>2.08</v>
      </c>
      <c r="I571" s="102">
        <v>1</v>
      </c>
      <c r="J571" s="194">
        <v>173056</v>
      </c>
      <c r="K571" s="194">
        <v>0</v>
      </c>
      <c r="L571" s="194"/>
      <c r="M571" s="213">
        <f t="shared" si="54"/>
        <v>173056</v>
      </c>
      <c r="N571" s="213">
        <v>2.02</v>
      </c>
      <c r="O571" s="102">
        <v>1</v>
      </c>
      <c r="P571" s="194">
        <v>168064</v>
      </c>
      <c r="Q571" s="194">
        <v>0</v>
      </c>
      <c r="R571" s="194"/>
      <c r="S571" s="213">
        <f t="shared" si="55"/>
        <v>168064</v>
      </c>
      <c r="T571" s="213">
        <f t="shared" si="59"/>
        <v>0</v>
      </c>
      <c r="U571" s="213">
        <f t="shared" si="59"/>
        <v>4992</v>
      </c>
      <c r="V571" s="213">
        <f t="shared" si="59"/>
        <v>0</v>
      </c>
      <c r="W571" s="213">
        <f t="shared" si="59"/>
        <v>0</v>
      </c>
      <c r="X571" s="213">
        <f t="shared" si="56"/>
        <v>4992</v>
      </c>
      <c r="Y571" s="1273">
        <v>11</v>
      </c>
      <c r="Z571" s="213">
        <v>2.08</v>
      </c>
      <c r="AA571" s="102">
        <v>1</v>
      </c>
      <c r="AB571" s="194">
        <v>173056</v>
      </c>
      <c r="AC571" s="194">
        <v>0</v>
      </c>
      <c r="AD571" s="194"/>
      <c r="AE571" s="213">
        <f t="shared" si="57"/>
        <v>173056</v>
      </c>
      <c r="AF571" s="1273">
        <v>12</v>
      </c>
      <c r="AG571" s="213">
        <v>2.08</v>
      </c>
      <c r="AH571" s="102">
        <v>1</v>
      </c>
      <c r="AI571" s="194">
        <v>173056</v>
      </c>
      <c r="AJ571" s="194">
        <v>0</v>
      </c>
      <c r="AK571" s="194"/>
      <c r="AL571" s="213">
        <f t="shared" si="58"/>
        <v>173056</v>
      </c>
    </row>
    <row r="572" spans="1:38" s="5" customFormat="1">
      <c r="A572" s="194">
        <v>563</v>
      </c>
      <c r="B572" s="102" t="s">
        <v>4605</v>
      </c>
      <c r="C572" s="102" t="s">
        <v>5283</v>
      </c>
      <c r="D572" s="194" t="s">
        <v>5632</v>
      </c>
      <c r="E572" s="1116" t="s">
        <v>527</v>
      </c>
      <c r="F572" s="213" t="s">
        <v>990</v>
      </c>
      <c r="G572" s="1273">
        <v>10</v>
      </c>
      <c r="H572" s="213">
        <v>2.08</v>
      </c>
      <c r="I572" s="102">
        <v>1</v>
      </c>
      <c r="J572" s="194">
        <v>173056</v>
      </c>
      <c r="K572" s="194">
        <v>0</v>
      </c>
      <c r="L572" s="194"/>
      <c r="M572" s="213">
        <f t="shared" si="54"/>
        <v>173056</v>
      </c>
      <c r="N572" s="213">
        <v>2.02</v>
      </c>
      <c r="O572" s="102">
        <v>1</v>
      </c>
      <c r="P572" s="194">
        <v>168064</v>
      </c>
      <c r="Q572" s="194">
        <v>0</v>
      </c>
      <c r="R572" s="194"/>
      <c r="S572" s="213">
        <f t="shared" si="55"/>
        <v>168064</v>
      </c>
      <c r="T572" s="213">
        <f t="shared" si="59"/>
        <v>0</v>
      </c>
      <c r="U572" s="213">
        <f t="shared" si="59"/>
        <v>4992</v>
      </c>
      <c r="V572" s="213">
        <f t="shared" si="59"/>
        <v>0</v>
      </c>
      <c r="W572" s="213">
        <f t="shared" si="59"/>
        <v>0</v>
      </c>
      <c r="X572" s="213">
        <f t="shared" si="56"/>
        <v>4992</v>
      </c>
      <c r="Y572" s="1273">
        <v>11</v>
      </c>
      <c r="Z572" s="213">
        <v>2.08</v>
      </c>
      <c r="AA572" s="102">
        <v>1</v>
      </c>
      <c r="AB572" s="194">
        <v>173056</v>
      </c>
      <c r="AC572" s="194">
        <v>0</v>
      </c>
      <c r="AD572" s="194"/>
      <c r="AE572" s="213">
        <f t="shared" si="57"/>
        <v>173056</v>
      </c>
      <c r="AF572" s="1273">
        <v>12</v>
      </c>
      <c r="AG572" s="213">
        <v>2.08</v>
      </c>
      <c r="AH572" s="102">
        <v>1</v>
      </c>
      <c r="AI572" s="194">
        <v>173056</v>
      </c>
      <c r="AJ572" s="194">
        <v>0</v>
      </c>
      <c r="AK572" s="194"/>
      <c r="AL572" s="213">
        <f t="shared" si="58"/>
        <v>173056</v>
      </c>
    </row>
    <row r="573" spans="1:38" s="5" customFormat="1">
      <c r="A573" s="194">
        <v>564</v>
      </c>
      <c r="B573" s="102" t="s">
        <v>4606</v>
      </c>
      <c r="C573" s="102" t="s">
        <v>5283</v>
      </c>
      <c r="D573" s="194" t="s">
        <v>5641</v>
      </c>
      <c r="E573" s="1116" t="s">
        <v>527</v>
      </c>
      <c r="F573" s="213" t="s">
        <v>990</v>
      </c>
      <c r="G573" s="1273">
        <v>9</v>
      </c>
      <c r="H573" s="213">
        <v>2.02</v>
      </c>
      <c r="I573" s="102">
        <v>1</v>
      </c>
      <c r="J573" s="194">
        <v>168064</v>
      </c>
      <c r="K573" s="194">
        <v>0</v>
      </c>
      <c r="L573" s="194"/>
      <c r="M573" s="213">
        <f t="shared" si="54"/>
        <v>168064</v>
      </c>
      <c r="N573" s="213">
        <v>2.02</v>
      </c>
      <c r="O573" s="102">
        <v>1</v>
      </c>
      <c r="P573" s="194">
        <v>168064</v>
      </c>
      <c r="Q573" s="194">
        <v>0</v>
      </c>
      <c r="R573" s="194"/>
      <c r="S573" s="213">
        <f t="shared" si="55"/>
        <v>168064</v>
      </c>
      <c r="T573" s="213">
        <f t="shared" si="59"/>
        <v>0</v>
      </c>
      <c r="U573" s="213">
        <f t="shared" si="59"/>
        <v>0</v>
      </c>
      <c r="V573" s="213">
        <f t="shared" si="59"/>
        <v>0</v>
      </c>
      <c r="W573" s="213">
        <f t="shared" si="59"/>
        <v>0</v>
      </c>
      <c r="X573" s="213">
        <f t="shared" si="56"/>
        <v>0</v>
      </c>
      <c r="Y573" s="1273">
        <v>10</v>
      </c>
      <c r="Z573" s="213">
        <v>2.08</v>
      </c>
      <c r="AA573" s="102">
        <v>1</v>
      </c>
      <c r="AB573" s="194">
        <v>173056</v>
      </c>
      <c r="AC573" s="194">
        <v>0</v>
      </c>
      <c r="AD573" s="194"/>
      <c r="AE573" s="213">
        <f t="shared" si="57"/>
        <v>173056</v>
      </c>
      <c r="AF573" s="1273">
        <v>11</v>
      </c>
      <c r="AG573" s="213">
        <v>2.08</v>
      </c>
      <c r="AH573" s="102">
        <v>1</v>
      </c>
      <c r="AI573" s="194">
        <v>173056</v>
      </c>
      <c r="AJ573" s="194">
        <v>0</v>
      </c>
      <c r="AK573" s="194"/>
      <c r="AL573" s="213">
        <f t="shared" si="58"/>
        <v>173056</v>
      </c>
    </row>
    <row r="574" spans="1:38" s="5" customFormat="1">
      <c r="A574" s="194">
        <v>565</v>
      </c>
      <c r="B574" s="102" t="s">
        <v>4607</v>
      </c>
      <c r="C574" s="102" t="s">
        <v>5283</v>
      </c>
      <c r="D574" s="194" t="s">
        <v>5624</v>
      </c>
      <c r="E574" s="1116" t="s">
        <v>527</v>
      </c>
      <c r="F574" s="213" t="s">
        <v>990</v>
      </c>
      <c r="G574" s="1273">
        <v>9</v>
      </c>
      <c r="H574" s="213">
        <v>2.02</v>
      </c>
      <c r="I574" s="102">
        <v>1</v>
      </c>
      <c r="J574" s="194">
        <v>168064</v>
      </c>
      <c r="K574" s="194">
        <v>0</v>
      </c>
      <c r="L574" s="194"/>
      <c r="M574" s="213">
        <f t="shared" si="54"/>
        <v>168064</v>
      </c>
      <c r="N574" s="213">
        <v>2.02</v>
      </c>
      <c r="O574" s="102">
        <v>1</v>
      </c>
      <c r="P574" s="194">
        <v>168064</v>
      </c>
      <c r="Q574" s="194">
        <v>0</v>
      </c>
      <c r="R574" s="194"/>
      <c r="S574" s="213">
        <f t="shared" si="55"/>
        <v>168064</v>
      </c>
      <c r="T574" s="213">
        <f t="shared" si="59"/>
        <v>0</v>
      </c>
      <c r="U574" s="213">
        <f t="shared" si="59"/>
        <v>0</v>
      </c>
      <c r="V574" s="213">
        <f t="shared" si="59"/>
        <v>0</v>
      </c>
      <c r="W574" s="213">
        <f t="shared" si="59"/>
        <v>0</v>
      </c>
      <c r="X574" s="213">
        <f t="shared" si="56"/>
        <v>0</v>
      </c>
      <c r="Y574" s="1273">
        <v>10</v>
      </c>
      <c r="Z574" s="213">
        <v>2.08</v>
      </c>
      <c r="AA574" s="102">
        <v>1</v>
      </c>
      <c r="AB574" s="194">
        <v>173056</v>
      </c>
      <c r="AC574" s="194">
        <v>0</v>
      </c>
      <c r="AD574" s="194"/>
      <c r="AE574" s="213">
        <f t="shared" si="57"/>
        <v>173056</v>
      </c>
      <c r="AF574" s="1273">
        <v>11</v>
      </c>
      <c r="AG574" s="213">
        <v>2.08</v>
      </c>
      <c r="AH574" s="102">
        <v>1</v>
      </c>
      <c r="AI574" s="194">
        <v>173056</v>
      </c>
      <c r="AJ574" s="194">
        <v>0</v>
      </c>
      <c r="AK574" s="194"/>
      <c r="AL574" s="213">
        <f t="shared" si="58"/>
        <v>173056</v>
      </c>
    </row>
    <row r="575" spans="1:38" s="5" customFormat="1">
      <c r="A575" s="194">
        <v>566</v>
      </c>
      <c r="B575" s="102" t="s">
        <v>4608</v>
      </c>
      <c r="C575" s="102" t="s">
        <v>5283</v>
      </c>
      <c r="D575" s="194" t="s">
        <v>5648</v>
      </c>
      <c r="E575" s="1116" t="s">
        <v>527</v>
      </c>
      <c r="F575" s="213" t="s">
        <v>990</v>
      </c>
      <c r="G575" s="1273">
        <v>12</v>
      </c>
      <c r="H575" s="213">
        <v>2.08</v>
      </c>
      <c r="I575" s="102">
        <v>1</v>
      </c>
      <c r="J575" s="194">
        <v>173056</v>
      </c>
      <c r="K575" s="194">
        <v>0</v>
      </c>
      <c r="L575" s="194"/>
      <c r="M575" s="213">
        <f t="shared" si="54"/>
        <v>173056</v>
      </c>
      <c r="N575" s="213">
        <v>2.08</v>
      </c>
      <c r="O575" s="102">
        <v>1</v>
      </c>
      <c r="P575" s="194">
        <v>173056</v>
      </c>
      <c r="Q575" s="194">
        <v>0</v>
      </c>
      <c r="R575" s="194"/>
      <c r="S575" s="213">
        <f t="shared" si="55"/>
        <v>173056</v>
      </c>
      <c r="T575" s="213">
        <f t="shared" si="59"/>
        <v>0</v>
      </c>
      <c r="U575" s="213">
        <f t="shared" si="59"/>
        <v>0</v>
      </c>
      <c r="V575" s="213">
        <f t="shared" si="59"/>
        <v>0</v>
      </c>
      <c r="W575" s="213">
        <f t="shared" si="59"/>
        <v>0</v>
      </c>
      <c r="X575" s="213">
        <f t="shared" si="56"/>
        <v>0</v>
      </c>
      <c r="Y575" s="1273">
        <v>13</v>
      </c>
      <c r="Z575" s="213">
        <v>2.14</v>
      </c>
      <c r="AA575" s="102">
        <v>1</v>
      </c>
      <c r="AB575" s="194">
        <v>178048</v>
      </c>
      <c r="AC575" s="194">
        <v>0</v>
      </c>
      <c r="AD575" s="194"/>
      <c r="AE575" s="213">
        <f t="shared" si="57"/>
        <v>178048</v>
      </c>
      <c r="AF575" s="1273">
        <v>14</v>
      </c>
      <c r="AG575" s="213">
        <v>2.14</v>
      </c>
      <c r="AH575" s="102">
        <v>1</v>
      </c>
      <c r="AI575" s="194">
        <v>178048</v>
      </c>
      <c r="AJ575" s="194">
        <v>0</v>
      </c>
      <c r="AK575" s="194"/>
      <c r="AL575" s="213">
        <f t="shared" si="58"/>
        <v>178048</v>
      </c>
    </row>
    <row r="576" spans="1:38" s="5" customFormat="1">
      <c r="A576" s="194">
        <v>567</v>
      </c>
      <c r="B576" s="102" t="s">
        <v>4609</v>
      </c>
      <c r="C576" s="102" t="s">
        <v>5283</v>
      </c>
      <c r="D576" s="194" t="s">
        <v>5265</v>
      </c>
      <c r="E576" s="1116" t="s">
        <v>527</v>
      </c>
      <c r="F576" s="213" t="s">
        <v>990</v>
      </c>
      <c r="G576" s="1273">
        <v>10</v>
      </c>
      <c r="H576" s="213">
        <v>2.08</v>
      </c>
      <c r="I576" s="102">
        <v>1</v>
      </c>
      <c r="J576" s="194">
        <v>173056</v>
      </c>
      <c r="K576" s="194">
        <v>0</v>
      </c>
      <c r="L576" s="194"/>
      <c r="M576" s="213">
        <f t="shared" si="54"/>
        <v>173056</v>
      </c>
      <c r="N576" s="213">
        <v>2.02</v>
      </c>
      <c r="O576" s="102">
        <v>1</v>
      </c>
      <c r="P576" s="194">
        <v>168064</v>
      </c>
      <c r="Q576" s="194">
        <v>0</v>
      </c>
      <c r="R576" s="194"/>
      <c r="S576" s="213">
        <f t="shared" si="55"/>
        <v>168064</v>
      </c>
      <c r="T576" s="213">
        <f t="shared" si="59"/>
        <v>0</v>
      </c>
      <c r="U576" s="213">
        <f t="shared" si="59"/>
        <v>4992</v>
      </c>
      <c r="V576" s="213">
        <f t="shared" si="59"/>
        <v>0</v>
      </c>
      <c r="W576" s="213">
        <f t="shared" si="59"/>
        <v>0</v>
      </c>
      <c r="X576" s="213">
        <f t="shared" si="56"/>
        <v>4992</v>
      </c>
      <c r="Y576" s="1273">
        <v>11</v>
      </c>
      <c r="Z576" s="213">
        <v>2.08</v>
      </c>
      <c r="AA576" s="102">
        <v>1</v>
      </c>
      <c r="AB576" s="194">
        <v>173056</v>
      </c>
      <c r="AC576" s="194">
        <v>0</v>
      </c>
      <c r="AD576" s="194"/>
      <c r="AE576" s="213">
        <f t="shared" si="57"/>
        <v>173056</v>
      </c>
      <c r="AF576" s="1273">
        <v>12</v>
      </c>
      <c r="AG576" s="213">
        <v>2.08</v>
      </c>
      <c r="AH576" s="102">
        <v>1</v>
      </c>
      <c r="AI576" s="194">
        <v>173056</v>
      </c>
      <c r="AJ576" s="194">
        <v>0</v>
      </c>
      <c r="AK576" s="194"/>
      <c r="AL576" s="213">
        <f t="shared" si="58"/>
        <v>173056</v>
      </c>
    </row>
    <row r="577" spans="1:38" s="5" customFormat="1">
      <c r="A577" s="194">
        <v>568</v>
      </c>
      <c r="B577" s="102" t="s">
        <v>4610</v>
      </c>
      <c r="C577" s="102" t="s">
        <v>5282</v>
      </c>
      <c r="D577" s="194" t="s">
        <v>5645</v>
      </c>
      <c r="E577" s="1116" t="s">
        <v>527</v>
      </c>
      <c r="F577" s="213" t="s">
        <v>990</v>
      </c>
      <c r="G577" s="1273">
        <v>9</v>
      </c>
      <c r="H577" s="213">
        <v>2.02</v>
      </c>
      <c r="I577" s="102">
        <v>1</v>
      </c>
      <c r="J577" s="194">
        <v>168064</v>
      </c>
      <c r="K577" s="194">
        <v>0</v>
      </c>
      <c r="L577" s="194"/>
      <c r="M577" s="213">
        <f t="shared" si="54"/>
        <v>168064</v>
      </c>
      <c r="N577" s="213">
        <v>2.02</v>
      </c>
      <c r="O577" s="102">
        <v>1</v>
      </c>
      <c r="P577" s="194">
        <v>168064</v>
      </c>
      <c r="Q577" s="194">
        <v>0</v>
      </c>
      <c r="R577" s="194"/>
      <c r="S577" s="213">
        <f t="shared" si="55"/>
        <v>168064</v>
      </c>
      <c r="T577" s="213">
        <f t="shared" si="59"/>
        <v>0</v>
      </c>
      <c r="U577" s="213">
        <f t="shared" si="59"/>
        <v>0</v>
      </c>
      <c r="V577" s="213">
        <f t="shared" si="59"/>
        <v>0</v>
      </c>
      <c r="W577" s="213">
        <f t="shared" si="59"/>
        <v>0</v>
      </c>
      <c r="X577" s="213">
        <f t="shared" si="56"/>
        <v>0</v>
      </c>
      <c r="Y577" s="1273">
        <v>10</v>
      </c>
      <c r="Z577" s="213">
        <v>2.08</v>
      </c>
      <c r="AA577" s="102">
        <v>1</v>
      </c>
      <c r="AB577" s="194">
        <v>173056</v>
      </c>
      <c r="AC577" s="194">
        <v>0</v>
      </c>
      <c r="AD577" s="194"/>
      <c r="AE577" s="213">
        <f t="shared" si="57"/>
        <v>173056</v>
      </c>
      <c r="AF577" s="1273">
        <v>11</v>
      </c>
      <c r="AG577" s="213">
        <v>2.08</v>
      </c>
      <c r="AH577" s="102">
        <v>1</v>
      </c>
      <c r="AI577" s="194">
        <v>173056</v>
      </c>
      <c r="AJ577" s="194">
        <v>0</v>
      </c>
      <c r="AK577" s="194"/>
      <c r="AL577" s="213">
        <f t="shared" si="58"/>
        <v>173056</v>
      </c>
    </row>
    <row r="578" spans="1:38" s="5" customFormat="1">
      <c r="A578" s="194">
        <v>569</v>
      </c>
      <c r="B578" s="102" t="s">
        <v>4611</v>
      </c>
      <c r="C578" s="102" t="s">
        <v>5283</v>
      </c>
      <c r="D578" s="194" t="s">
        <v>5639</v>
      </c>
      <c r="E578" s="1116" t="s">
        <v>527</v>
      </c>
      <c r="F578" s="213" t="s">
        <v>990</v>
      </c>
      <c r="G578" s="1273">
        <v>9</v>
      </c>
      <c r="H578" s="213">
        <v>2.02</v>
      </c>
      <c r="I578" s="102">
        <v>1</v>
      </c>
      <c r="J578" s="194">
        <v>168064</v>
      </c>
      <c r="K578" s="194">
        <v>0</v>
      </c>
      <c r="L578" s="194"/>
      <c r="M578" s="213">
        <f t="shared" si="54"/>
        <v>168064</v>
      </c>
      <c r="N578" s="213">
        <v>2.02</v>
      </c>
      <c r="O578" s="102">
        <v>1</v>
      </c>
      <c r="P578" s="194">
        <v>168064</v>
      </c>
      <c r="Q578" s="194">
        <v>0</v>
      </c>
      <c r="R578" s="194"/>
      <c r="S578" s="213">
        <f t="shared" si="55"/>
        <v>168064</v>
      </c>
      <c r="T578" s="213">
        <f t="shared" si="59"/>
        <v>0</v>
      </c>
      <c r="U578" s="213">
        <f t="shared" si="59"/>
        <v>0</v>
      </c>
      <c r="V578" s="213">
        <f t="shared" si="59"/>
        <v>0</v>
      </c>
      <c r="W578" s="213">
        <f t="shared" si="59"/>
        <v>0</v>
      </c>
      <c r="X578" s="213">
        <f t="shared" si="56"/>
        <v>0</v>
      </c>
      <c r="Y578" s="1273">
        <v>10</v>
      </c>
      <c r="Z578" s="213">
        <v>2.08</v>
      </c>
      <c r="AA578" s="102">
        <v>1</v>
      </c>
      <c r="AB578" s="194">
        <v>173056</v>
      </c>
      <c r="AC578" s="194">
        <v>0</v>
      </c>
      <c r="AD578" s="194"/>
      <c r="AE578" s="213">
        <f t="shared" si="57"/>
        <v>173056</v>
      </c>
      <c r="AF578" s="1273">
        <v>11</v>
      </c>
      <c r="AG578" s="213">
        <v>2.08</v>
      </c>
      <c r="AH578" s="102">
        <v>1</v>
      </c>
      <c r="AI578" s="194">
        <v>173056</v>
      </c>
      <c r="AJ578" s="194">
        <v>0</v>
      </c>
      <c r="AK578" s="194"/>
      <c r="AL578" s="213">
        <f t="shared" si="58"/>
        <v>173056</v>
      </c>
    </row>
    <row r="579" spans="1:38" s="5" customFormat="1">
      <c r="A579" s="194">
        <v>570</v>
      </c>
      <c r="B579" s="102" t="s">
        <v>4612</v>
      </c>
      <c r="C579" s="102" t="s">
        <v>5283</v>
      </c>
      <c r="D579" s="194" t="s">
        <v>5624</v>
      </c>
      <c r="E579" s="1116" t="s">
        <v>527</v>
      </c>
      <c r="F579" s="213" t="s">
        <v>990</v>
      </c>
      <c r="G579" s="1273">
        <v>8</v>
      </c>
      <c r="H579" s="213">
        <v>2.02</v>
      </c>
      <c r="I579" s="102">
        <v>1</v>
      </c>
      <c r="J579" s="194">
        <v>168064</v>
      </c>
      <c r="K579" s="194">
        <v>0</v>
      </c>
      <c r="L579" s="194"/>
      <c r="M579" s="213">
        <f t="shared" si="54"/>
        <v>168064</v>
      </c>
      <c r="N579" s="213">
        <v>1.96</v>
      </c>
      <c r="O579" s="102">
        <v>1</v>
      </c>
      <c r="P579" s="194">
        <v>163072</v>
      </c>
      <c r="Q579" s="194">
        <v>0</v>
      </c>
      <c r="R579" s="194"/>
      <c r="S579" s="213">
        <f t="shared" si="55"/>
        <v>163072</v>
      </c>
      <c r="T579" s="213">
        <f t="shared" si="59"/>
        <v>0</v>
      </c>
      <c r="U579" s="213">
        <f t="shared" si="59"/>
        <v>4992</v>
      </c>
      <c r="V579" s="213">
        <f t="shared" si="59"/>
        <v>0</v>
      </c>
      <c r="W579" s="213">
        <f t="shared" si="59"/>
        <v>0</v>
      </c>
      <c r="X579" s="213">
        <f t="shared" si="56"/>
        <v>4992</v>
      </c>
      <c r="Y579" s="1273">
        <v>9</v>
      </c>
      <c r="Z579" s="213">
        <v>2.02</v>
      </c>
      <c r="AA579" s="102">
        <v>1</v>
      </c>
      <c r="AB579" s="194">
        <v>168064</v>
      </c>
      <c r="AC579" s="194">
        <v>0</v>
      </c>
      <c r="AD579" s="194"/>
      <c r="AE579" s="213">
        <f t="shared" si="57"/>
        <v>168064</v>
      </c>
      <c r="AF579" s="1273">
        <v>10</v>
      </c>
      <c r="AG579" s="213">
        <v>2.08</v>
      </c>
      <c r="AH579" s="102">
        <v>1</v>
      </c>
      <c r="AI579" s="194">
        <v>173056</v>
      </c>
      <c r="AJ579" s="194">
        <v>0</v>
      </c>
      <c r="AK579" s="194"/>
      <c r="AL579" s="213">
        <f t="shared" si="58"/>
        <v>173056</v>
      </c>
    </row>
    <row r="580" spans="1:38" s="5" customFormat="1">
      <c r="A580" s="194">
        <v>571</v>
      </c>
      <c r="B580" s="102" t="s">
        <v>7012</v>
      </c>
      <c r="C580" s="102" t="s">
        <v>5282</v>
      </c>
      <c r="D580" s="194" t="s">
        <v>5652</v>
      </c>
      <c r="E580" s="1116" t="s">
        <v>527</v>
      </c>
      <c r="F580" s="213" t="s">
        <v>990</v>
      </c>
      <c r="G580" s="1273">
        <v>3</v>
      </c>
      <c r="H580" s="213">
        <v>1.84</v>
      </c>
      <c r="I580" s="102">
        <v>1</v>
      </c>
      <c r="J580" s="194">
        <v>153088</v>
      </c>
      <c r="K580" s="194">
        <v>0</v>
      </c>
      <c r="L580" s="194"/>
      <c r="M580" s="213">
        <f t="shared" si="54"/>
        <v>153088</v>
      </c>
      <c r="N580" s="213">
        <v>1.79</v>
      </c>
      <c r="O580" s="102">
        <v>1</v>
      </c>
      <c r="P580" s="194">
        <v>148928</v>
      </c>
      <c r="Q580" s="194">
        <v>0</v>
      </c>
      <c r="R580" s="194"/>
      <c r="S580" s="213">
        <f t="shared" si="55"/>
        <v>148928</v>
      </c>
      <c r="T580" s="213">
        <f t="shared" si="59"/>
        <v>0</v>
      </c>
      <c r="U580" s="213">
        <f t="shared" si="59"/>
        <v>4160</v>
      </c>
      <c r="V580" s="213">
        <f t="shared" si="59"/>
        <v>0</v>
      </c>
      <c r="W580" s="213">
        <f t="shared" si="59"/>
        <v>0</v>
      </c>
      <c r="X580" s="213">
        <f t="shared" si="56"/>
        <v>4160</v>
      </c>
      <c r="Y580" s="1273">
        <v>4</v>
      </c>
      <c r="Z580" s="213">
        <v>1.9</v>
      </c>
      <c r="AA580" s="102">
        <v>1</v>
      </c>
      <c r="AB580" s="194">
        <v>158080</v>
      </c>
      <c r="AC580" s="194">
        <v>0</v>
      </c>
      <c r="AD580" s="194"/>
      <c r="AE580" s="213">
        <f t="shared" si="57"/>
        <v>158080</v>
      </c>
      <c r="AF580" s="1273">
        <v>5</v>
      </c>
      <c r="AG580" s="213">
        <v>1.9</v>
      </c>
      <c r="AH580" s="102">
        <v>1</v>
      </c>
      <c r="AI580" s="194">
        <v>158080</v>
      </c>
      <c r="AJ580" s="194">
        <v>0</v>
      </c>
      <c r="AK580" s="194"/>
      <c r="AL580" s="213">
        <f t="shared" si="58"/>
        <v>158080</v>
      </c>
    </row>
    <row r="581" spans="1:38" s="5" customFormat="1">
      <c r="A581" s="194">
        <v>572</v>
      </c>
      <c r="B581" s="102" t="s">
        <v>4613</v>
      </c>
      <c r="C581" s="102" t="s">
        <v>5283</v>
      </c>
      <c r="D581" s="194" t="s">
        <v>5648</v>
      </c>
      <c r="E581" s="1116" t="s">
        <v>527</v>
      </c>
      <c r="F581" s="213" t="s">
        <v>990</v>
      </c>
      <c r="G581" s="1273">
        <v>7</v>
      </c>
      <c r="H581" s="213">
        <v>1.96</v>
      </c>
      <c r="I581" s="102">
        <v>1</v>
      </c>
      <c r="J581" s="194">
        <v>163072</v>
      </c>
      <c r="K581" s="194">
        <v>0</v>
      </c>
      <c r="L581" s="194"/>
      <c r="M581" s="213">
        <f t="shared" si="54"/>
        <v>163072</v>
      </c>
      <c r="N581" s="213">
        <v>1.96</v>
      </c>
      <c r="O581" s="102">
        <v>1</v>
      </c>
      <c r="P581" s="194">
        <v>163072</v>
      </c>
      <c r="Q581" s="194">
        <v>0</v>
      </c>
      <c r="R581" s="194"/>
      <c r="S581" s="213">
        <f t="shared" si="55"/>
        <v>163072</v>
      </c>
      <c r="T581" s="213">
        <f t="shared" si="59"/>
        <v>0</v>
      </c>
      <c r="U581" s="213">
        <f t="shared" si="59"/>
        <v>0</v>
      </c>
      <c r="V581" s="213">
        <f t="shared" si="59"/>
        <v>0</v>
      </c>
      <c r="W581" s="213">
        <f t="shared" si="59"/>
        <v>0</v>
      </c>
      <c r="X581" s="213">
        <f t="shared" si="56"/>
        <v>0</v>
      </c>
      <c r="Y581" s="1273">
        <v>8</v>
      </c>
      <c r="Z581" s="213">
        <v>2.02</v>
      </c>
      <c r="AA581" s="102">
        <v>1</v>
      </c>
      <c r="AB581" s="194">
        <v>168064</v>
      </c>
      <c r="AC581" s="194">
        <v>0</v>
      </c>
      <c r="AD581" s="194"/>
      <c r="AE581" s="213">
        <f t="shared" si="57"/>
        <v>168064</v>
      </c>
      <c r="AF581" s="1273">
        <v>9</v>
      </c>
      <c r="AG581" s="213">
        <v>2.02</v>
      </c>
      <c r="AH581" s="102">
        <v>1</v>
      </c>
      <c r="AI581" s="194">
        <v>168064</v>
      </c>
      <c r="AJ581" s="194">
        <v>0</v>
      </c>
      <c r="AK581" s="194"/>
      <c r="AL581" s="213">
        <f t="shared" si="58"/>
        <v>168064</v>
      </c>
    </row>
    <row r="582" spans="1:38" s="5" customFormat="1">
      <c r="A582" s="194">
        <v>573</v>
      </c>
      <c r="B582" s="102" t="s">
        <v>4614</v>
      </c>
      <c r="C582" s="102" t="s">
        <v>5283</v>
      </c>
      <c r="D582" s="194" t="s">
        <v>5643</v>
      </c>
      <c r="E582" s="1116" t="s">
        <v>527</v>
      </c>
      <c r="F582" s="213" t="s">
        <v>990</v>
      </c>
      <c r="G582" s="1273">
        <v>7</v>
      </c>
      <c r="H582" s="213">
        <v>1.96</v>
      </c>
      <c r="I582" s="102">
        <v>1</v>
      </c>
      <c r="J582" s="194">
        <v>163072</v>
      </c>
      <c r="K582" s="194">
        <v>0</v>
      </c>
      <c r="L582" s="194"/>
      <c r="M582" s="213">
        <f t="shared" si="54"/>
        <v>163072</v>
      </c>
      <c r="N582" s="213">
        <v>1.96</v>
      </c>
      <c r="O582" s="102">
        <v>1</v>
      </c>
      <c r="P582" s="194">
        <v>163072</v>
      </c>
      <c r="Q582" s="194">
        <v>0</v>
      </c>
      <c r="R582" s="194"/>
      <c r="S582" s="213">
        <f t="shared" si="55"/>
        <v>163072</v>
      </c>
      <c r="T582" s="213">
        <f t="shared" si="59"/>
        <v>0</v>
      </c>
      <c r="U582" s="213">
        <f t="shared" si="59"/>
        <v>0</v>
      </c>
      <c r="V582" s="213">
        <f t="shared" si="59"/>
        <v>0</v>
      </c>
      <c r="W582" s="213">
        <f t="shared" si="59"/>
        <v>0</v>
      </c>
      <c r="X582" s="213">
        <f t="shared" si="56"/>
        <v>0</v>
      </c>
      <c r="Y582" s="1273">
        <v>8</v>
      </c>
      <c r="Z582" s="213">
        <v>2.02</v>
      </c>
      <c r="AA582" s="102">
        <v>1</v>
      </c>
      <c r="AB582" s="194">
        <v>168064</v>
      </c>
      <c r="AC582" s="194">
        <v>0</v>
      </c>
      <c r="AD582" s="194"/>
      <c r="AE582" s="213">
        <f t="shared" si="57"/>
        <v>168064</v>
      </c>
      <c r="AF582" s="1273">
        <v>9</v>
      </c>
      <c r="AG582" s="213">
        <v>2.02</v>
      </c>
      <c r="AH582" s="102">
        <v>1</v>
      </c>
      <c r="AI582" s="194">
        <v>168064</v>
      </c>
      <c r="AJ582" s="194">
        <v>0</v>
      </c>
      <c r="AK582" s="194"/>
      <c r="AL582" s="213">
        <f t="shared" si="58"/>
        <v>168064</v>
      </c>
    </row>
    <row r="583" spans="1:38" s="5" customFormat="1">
      <c r="A583" s="194">
        <v>574</v>
      </c>
      <c r="B583" s="102" t="s">
        <v>1677</v>
      </c>
      <c r="C583" s="102" t="s">
        <v>5283</v>
      </c>
      <c r="D583" s="194" t="s">
        <v>5640</v>
      </c>
      <c r="E583" s="1116" t="s">
        <v>527</v>
      </c>
      <c r="F583" s="213" t="s">
        <v>990</v>
      </c>
      <c r="G583" s="1273">
        <v>7</v>
      </c>
      <c r="H583" s="213">
        <v>1.96</v>
      </c>
      <c r="I583" s="102">
        <v>1</v>
      </c>
      <c r="J583" s="194">
        <v>163072</v>
      </c>
      <c r="K583" s="194">
        <v>0</v>
      </c>
      <c r="L583" s="194"/>
      <c r="M583" s="213">
        <f t="shared" si="54"/>
        <v>163072</v>
      </c>
      <c r="N583" s="213">
        <v>1.96</v>
      </c>
      <c r="O583" s="102">
        <v>1</v>
      </c>
      <c r="P583" s="194">
        <v>163072</v>
      </c>
      <c r="Q583" s="194">
        <v>0</v>
      </c>
      <c r="R583" s="194"/>
      <c r="S583" s="213">
        <f t="shared" si="55"/>
        <v>163072</v>
      </c>
      <c r="T583" s="213">
        <f t="shared" si="59"/>
        <v>0</v>
      </c>
      <c r="U583" s="213">
        <f t="shared" si="59"/>
        <v>0</v>
      </c>
      <c r="V583" s="213">
        <f t="shared" si="59"/>
        <v>0</v>
      </c>
      <c r="W583" s="213">
        <f t="shared" si="59"/>
        <v>0</v>
      </c>
      <c r="X583" s="213">
        <f t="shared" si="56"/>
        <v>0</v>
      </c>
      <c r="Y583" s="1273">
        <v>8</v>
      </c>
      <c r="Z583" s="213">
        <v>2.02</v>
      </c>
      <c r="AA583" s="102">
        <v>1</v>
      </c>
      <c r="AB583" s="194">
        <v>168064</v>
      </c>
      <c r="AC583" s="194">
        <v>0</v>
      </c>
      <c r="AD583" s="194"/>
      <c r="AE583" s="213">
        <f t="shared" si="57"/>
        <v>168064</v>
      </c>
      <c r="AF583" s="1273">
        <v>9</v>
      </c>
      <c r="AG583" s="213">
        <v>2.02</v>
      </c>
      <c r="AH583" s="102">
        <v>1</v>
      </c>
      <c r="AI583" s="194">
        <v>168064</v>
      </c>
      <c r="AJ583" s="194">
        <v>0</v>
      </c>
      <c r="AK583" s="194"/>
      <c r="AL583" s="213">
        <f t="shared" si="58"/>
        <v>168064</v>
      </c>
    </row>
    <row r="584" spans="1:38" s="5" customFormat="1">
      <c r="A584" s="194">
        <v>575</v>
      </c>
      <c r="B584" s="102" t="s">
        <v>1589</v>
      </c>
      <c r="C584" s="102" t="s">
        <v>5283</v>
      </c>
      <c r="D584" s="194" t="s">
        <v>5643</v>
      </c>
      <c r="E584" s="1116" t="s">
        <v>527</v>
      </c>
      <c r="F584" s="213" t="s">
        <v>990</v>
      </c>
      <c r="G584" s="1273">
        <v>7</v>
      </c>
      <c r="H584" s="213">
        <v>1.96</v>
      </c>
      <c r="I584" s="102">
        <v>1</v>
      </c>
      <c r="J584" s="194">
        <v>163072</v>
      </c>
      <c r="K584" s="194">
        <v>0</v>
      </c>
      <c r="L584" s="194"/>
      <c r="M584" s="213">
        <f t="shared" si="54"/>
        <v>163072</v>
      </c>
      <c r="N584" s="213">
        <v>1.96</v>
      </c>
      <c r="O584" s="102">
        <v>1</v>
      </c>
      <c r="P584" s="194">
        <v>163072</v>
      </c>
      <c r="Q584" s="194">
        <v>0</v>
      </c>
      <c r="R584" s="194"/>
      <c r="S584" s="213">
        <f t="shared" si="55"/>
        <v>163072</v>
      </c>
      <c r="T584" s="213">
        <f t="shared" si="59"/>
        <v>0</v>
      </c>
      <c r="U584" s="213">
        <f t="shared" si="59"/>
        <v>0</v>
      </c>
      <c r="V584" s="213">
        <f t="shared" si="59"/>
        <v>0</v>
      </c>
      <c r="W584" s="213">
        <f t="shared" si="59"/>
        <v>0</v>
      </c>
      <c r="X584" s="213">
        <f t="shared" si="56"/>
        <v>0</v>
      </c>
      <c r="Y584" s="1273">
        <v>8</v>
      </c>
      <c r="Z584" s="213">
        <v>2.02</v>
      </c>
      <c r="AA584" s="102">
        <v>1</v>
      </c>
      <c r="AB584" s="194">
        <v>168064</v>
      </c>
      <c r="AC584" s="194">
        <v>0</v>
      </c>
      <c r="AD584" s="194"/>
      <c r="AE584" s="213">
        <f t="shared" si="57"/>
        <v>168064</v>
      </c>
      <c r="AF584" s="1273">
        <v>9</v>
      </c>
      <c r="AG584" s="213">
        <v>2.02</v>
      </c>
      <c r="AH584" s="102">
        <v>1</v>
      </c>
      <c r="AI584" s="194">
        <v>168064</v>
      </c>
      <c r="AJ584" s="194">
        <v>0</v>
      </c>
      <c r="AK584" s="194"/>
      <c r="AL584" s="213">
        <f t="shared" si="58"/>
        <v>168064</v>
      </c>
    </row>
    <row r="585" spans="1:38" s="5" customFormat="1">
      <c r="A585" s="194">
        <v>576</v>
      </c>
      <c r="B585" s="102" t="s">
        <v>1675</v>
      </c>
      <c r="C585" s="102" t="s">
        <v>5283</v>
      </c>
      <c r="D585" s="194" t="s">
        <v>5645</v>
      </c>
      <c r="E585" s="1116" t="s">
        <v>527</v>
      </c>
      <c r="F585" s="213" t="s">
        <v>990</v>
      </c>
      <c r="G585" s="1273">
        <v>7</v>
      </c>
      <c r="H585" s="213">
        <v>1.96</v>
      </c>
      <c r="I585" s="102">
        <v>1</v>
      </c>
      <c r="J585" s="194">
        <v>163072</v>
      </c>
      <c r="K585" s="194">
        <v>0</v>
      </c>
      <c r="L585" s="194"/>
      <c r="M585" s="213">
        <f t="shared" si="54"/>
        <v>163072</v>
      </c>
      <c r="N585" s="213">
        <v>1.96</v>
      </c>
      <c r="O585" s="102">
        <v>1</v>
      </c>
      <c r="P585" s="194">
        <v>163072</v>
      </c>
      <c r="Q585" s="194">
        <v>0</v>
      </c>
      <c r="R585" s="194"/>
      <c r="S585" s="213">
        <f t="shared" si="55"/>
        <v>163072</v>
      </c>
      <c r="T585" s="213">
        <f t="shared" si="59"/>
        <v>0</v>
      </c>
      <c r="U585" s="213">
        <f t="shared" si="59"/>
        <v>0</v>
      </c>
      <c r="V585" s="213">
        <f t="shared" si="59"/>
        <v>0</v>
      </c>
      <c r="W585" s="213">
        <f t="shared" si="59"/>
        <v>0</v>
      </c>
      <c r="X585" s="213">
        <f t="shared" si="56"/>
        <v>0</v>
      </c>
      <c r="Y585" s="1273">
        <v>8</v>
      </c>
      <c r="Z585" s="213">
        <v>2.02</v>
      </c>
      <c r="AA585" s="102">
        <v>1</v>
      </c>
      <c r="AB585" s="194">
        <v>168064</v>
      </c>
      <c r="AC585" s="194">
        <v>0</v>
      </c>
      <c r="AD585" s="194"/>
      <c r="AE585" s="213">
        <f t="shared" si="57"/>
        <v>168064</v>
      </c>
      <c r="AF585" s="1273">
        <v>9</v>
      </c>
      <c r="AG585" s="213">
        <v>2.02</v>
      </c>
      <c r="AH585" s="102">
        <v>1</v>
      </c>
      <c r="AI585" s="194">
        <v>168064</v>
      </c>
      <c r="AJ585" s="194">
        <v>0</v>
      </c>
      <c r="AK585" s="194"/>
      <c r="AL585" s="213">
        <f t="shared" si="58"/>
        <v>168064</v>
      </c>
    </row>
    <row r="586" spans="1:38" s="5" customFormat="1">
      <c r="A586" s="194">
        <v>577</v>
      </c>
      <c r="B586" s="102" t="s">
        <v>1676</v>
      </c>
      <c r="C586" s="102" t="s">
        <v>5283</v>
      </c>
      <c r="D586" s="194" t="s">
        <v>5265</v>
      </c>
      <c r="E586" s="1116" t="s">
        <v>527</v>
      </c>
      <c r="F586" s="213" t="s">
        <v>990</v>
      </c>
      <c r="G586" s="1273">
        <v>7</v>
      </c>
      <c r="H586" s="213">
        <v>1.96</v>
      </c>
      <c r="I586" s="102">
        <v>1</v>
      </c>
      <c r="J586" s="194">
        <v>163072</v>
      </c>
      <c r="K586" s="194">
        <v>0</v>
      </c>
      <c r="L586" s="194"/>
      <c r="M586" s="213">
        <f t="shared" ref="M586:M649" si="60">J586+K586+L586</f>
        <v>163072</v>
      </c>
      <c r="N586" s="213">
        <v>1.96</v>
      </c>
      <c r="O586" s="102">
        <v>1</v>
      </c>
      <c r="P586" s="194">
        <v>163072</v>
      </c>
      <c r="Q586" s="194">
        <v>0</v>
      </c>
      <c r="R586" s="194"/>
      <c r="S586" s="213">
        <f t="shared" ref="S586:S649" si="61">P586+Q586+R586</f>
        <v>163072</v>
      </c>
      <c r="T586" s="213">
        <f t="shared" si="59"/>
        <v>0</v>
      </c>
      <c r="U586" s="213">
        <f t="shared" si="59"/>
        <v>0</v>
      </c>
      <c r="V586" s="213">
        <f t="shared" si="59"/>
        <v>0</v>
      </c>
      <c r="W586" s="213">
        <f t="shared" si="59"/>
        <v>0</v>
      </c>
      <c r="X586" s="213">
        <f t="shared" ref="X586:X649" si="62">U586+V586+W586</f>
        <v>0</v>
      </c>
      <c r="Y586" s="1273">
        <v>8</v>
      </c>
      <c r="Z586" s="213">
        <v>2.02</v>
      </c>
      <c r="AA586" s="102">
        <v>1</v>
      </c>
      <c r="AB586" s="194">
        <v>168064</v>
      </c>
      <c r="AC586" s="194">
        <v>0</v>
      </c>
      <c r="AD586" s="194"/>
      <c r="AE586" s="213">
        <f t="shared" ref="AE586:AE649" si="63">AB586+AC586+AD586</f>
        <v>168064</v>
      </c>
      <c r="AF586" s="1273">
        <v>9</v>
      </c>
      <c r="AG586" s="213">
        <v>2.02</v>
      </c>
      <c r="AH586" s="102">
        <v>1</v>
      </c>
      <c r="AI586" s="194">
        <v>168064</v>
      </c>
      <c r="AJ586" s="194">
        <v>0</v>
      </c>
      <c r="AK586" s="194"/>
      <c r="AL586" s="213">
        <f t="shared" si="58"/>
        <v>168064</v>
      </c>
    </row>
    <row r="587" spans="1:38" s="5" customFormat="1">
      <c r="A587" s="194">
        <v>578</v>
      </c>
      <c r="B587" s="102" t="s">
        <v>4615</v>
      </c>
      <c r="C587" s="102" t="s">
        <v>5283</v>
      </c>
      <c r="D587" s="194" t="s">
        <v>5623</v>
      </c>
      <c r="E587" s="1116" t="s">
        <v>527</v>
      </c>
      <c r="F587" s="213" t="s">
        <v>990</v>
      </c>
      <c r="G587" s="1273">
        <v>20</v>
      </c>
      <c r="H587" s="213">
        <v>2.2799999999999998</v>
      </c>
      <c r="I587" s="102">
        <v>1</v>
      </c>
      <c r="J587" s="194">
        <v>189695.99999999997</v>
      </c>
      <c r="K587" s="194">
        <v>0</v>
      </c>
      <c r="L587" s="194"/>
      <c r="M587" s="213">
        <f t="shared" si="60"/>
        <v>189695.99999999997</v>
      </c>
      <c r="N587" s="213">
        <v>2.2799999999999998</v>
      </c>
      <c r="O587" s="102">
        <v>1</v>
      </c>
      <c r="P587" s="194">
        <v>189695.99999999997</v>
      </c>
      <c r="Q587" s="194">
        <v>0</v>
      </c>
      <c r="R587" s="194"/>
      <c r="S587" s="213">
        <f t="shared" si="61"/>
        <v>189695.99999999997</v>
      </c>
      <c r="T587" s="213">
        <f t="shared" si="59"/>
        <v>0</v>
      </c>
      <c r="U587" s="213">
        <f t="shared" si="59"/>
        <v>0</v>
      </c>
      <c r="V587" s="213">
        <f t="shared" si="59"/>
        <v>0</v>
      </c>
      <c r="W587" s="213">
        <f t="shared" si="59"/>
        <v>0</v>
      </c>
      <c r="X587" s="213">
        <f t="shared" si="62"/>
        <v>0</v>
      </c>
      <c r="Y587" s="1273">
        <v>21</v>
      </c>
      <c r="Z587" s="213">
        <v>2.2799999999999998</v>
      </c>
      <c r="AA587" s="102">
        <v>1</v>
      </c>
      <c r="AB587" s="194">
        <v>189695.99999999997</v>
      </c>
      <c r="AC587" s="194">
        <v>0</v>
      </c>
      <c r="AD587" s="194"/>
      <c r="AE587" s="213">
        <f t="shared" si="63"/>
        <v>189695.99999999997</v>
      </c>
      <c r="AF587" s="1273">
        <v>22</v>
      </c>
      <c r="AG587" s="213">
        <v>2.2799999999999998</v>
      </c>
      <c r="AH587" s="102">
        <v>1</v>
      </c>
      <c r="AI587" s="194">
        <v>189695.99999999997</v>
      </c>
      <c r="AJ587" s="194">
        <v>0</v>
      </c>
      <c r="AK587" s="194"/>
      <c r="AL587" s="213">
        <f t="shared" ref="AL587:AL650" si="64">AI587+AJ587+AK587</f>
        <v>189695.99999999997</v>
      </c>
    </row>
    <row r="588" spans="1:38" s="5" customFormat="1">
      <c r="A588" s="194">
        <v>579</v>
      </c>
      <c r="B588" s="102" t="s">
        <v>1607</v>
      </c>
      <c r="C588" s="102" t="s">
        <v>5283</v>
      </c>
      <c r="D588" s="194" t="s">
        <v>5653</v>
      </c>
      <c r="E588" s="1116" t="s">
        <v>527</v>
      </c>
      <c r="F588" s="213" t="s">
        <v>990</v>
      </c>
      <c r="G588" s="1273">
        <v>7</v>
      </c>
      <c r="H588" s="213">
        <v>1.96</v>
      </c>
      <c r="I588" s="102">
        <v>1</v>
      </c>
      <c r="J588" s="194">
        <v>163072</v>
      </c>
      <c r="K588" s="194">
        <v>0</v>
      </c>
      <c r="L588" s="194"/>
      <c r="M588" s="213">
        <f t="shared" si="60"/>
        <v>163072</v>
      </c>
      <c r="N588" s="213">
        <v>1.96</v>
      </c>
      <c r="O588" s="102">
        <v>1</v>
      </c>
      <c r="P588" s="194">
        <v>163072</v>
      </c>
      <c r="Q588" s="194">
        <v>0</v>
      </c>
      <c r="R588" s="194"/>
      <c r="S588" s="213">
        <f t="shared" si="61"/>
        <v>163072</v>
      </c>
      <c r="T588" s="213">
        <f t="shared" si="59"/>
        <v>0</v>
      </c>
      <c r="U588" s="213">
        <f t="shared" si="59"/>
        <v>0</v>
      </c>
      <c r="V588" s="213">
        <f t="shared" si="59"/>
        <v>0</v>
      </c>
      <c r="W588" s="213">
        <f t="shared" si="59"/>
        <v>0</v>
      </c>
      <c r="X588" s="213">
        <f t="shared" si="62"/>
        <v>0</v>
      </c>
      <c r="Y588" s="1273">
        <v>8</v>
      </c>
      <c r="Z588" s="213">
        <v>2.02</v>
      </c>
      <c r="AA588" s="102">
        <v>1</v>
      </c>
      <c r="AB588" s="194">
        <v>168064</v>
      </c>
      <c r="AC588" s="194">
        <v>0</v>
      </c>
      <c r="AD588" s="194"/>
      <c r="AE588" s="213">
        <f t="shared" si="63"/>
        <v>168064</v>
      </c>
      <c r="AF588" s="1273">
        <v>9</v>
      </c>
      <c r="AG588" s="213">
        <v>2.02</v>
      </c>
      <c r="AH588" s="102">
        <v>1</v>
      </c>
      <c r="AI588" s="194">
        <v>168064</v>
      </c>
      <c r="AJ588" s="194">
        <v>0</v>
      </c>
      <c r="AK588" s="194"/>
      <c r="AL588" s="213">
        <f t="shared" si="64"/>
        <v>168064</v>
      </c>
    </row>
    <row r="589" spans="1:38" s="5" customFormat="1">
      <c r="A589" s="194">
        <v>580</v>
      </c>
      <c r="B589" s="102" t="s">
        <v>4616</v>
      </c>
      <c r="C589" s="102" t="s">
        <v>5283</v>
      </c>
      <c r="D589" s="194" t="s">
        <v>5643</v>
      </c>
      <c r="E589" s="1116" t="s">
        <v>527</v>
      </c>
      <c r="F589" s="213" t="s">
        <v>990</v>
      </c>
      <c r="G589" s="1273">
        <v>7</v>
      </c>
      <c r="H589" s="213">
        <v>1.96</v>
      </c>
      <c r="I589" s="102">
        <v>1</v>
      </c>
      <c r="J589" s="194">
        <v>163072</v>
      </c>
      <c r="K589" s="194">
        <v>0</v>
      </c>
      <c r="L589" s="194"/>
      <c r="M589" s="213">
        <f t="shared" si="60"/>
        <v>163072</v>
      </c>
      <c r="N589" s="213">
        <v>1.96</v>
      </c>
      <c r="O589" s="102">
        <v>1</v>
      </c>
      <c r="P589" s="194">
        <v>163072</v>
      </c>
      <c r="Q589" s="194">
        <v>0</v>
      </c>
      <c r="R589" s="194"/>
      <c r="S589" s="213">
        <f t="shared" si="61"/>
        <v>163072</v>
      </c>
      <c r="T589" s="213">
        <f t="shared" si="59"/>
        <v>0</v>
      </c>
      <c r="U589" s="213">
        <f t="shared" si="59"/>
        <v>0</v>
      </c>
      <c r="V589" s="213">
        <f t="shared" si="59"/>
        <v>0</v>
      </c>
      <c r="W589" s="213">
        <f t="shared" si="59"/>
        <v>0</v>
      </c>
      <c r="X589" s="213">
        <f t="shared" si="62"/>
        <v>0</v>
      </c>
      <c r="Y589" s="1273">
        <v>8</v>
      </c>
      <c r="Z589" s="213">
        <v>2.02</v>
      </c>
      <c r="AA589" s="102">
        <v>1</v>
      </c>
      <c r="AB589" s="194">
        <v>168064</v>
      </c>
      <c r="AC589" s="194">
        <v>0</v>
      </c>
      <c r="AD589" s="194"/>
      <c r="AE589" s="213">
        <f t="shared" si="63"/>
        <v>168064</v>
      </c>
      <c r="AF589" s="1273">
        <v>9</v>
      </c>
      <c r="AG589" s="213">
        <v>2.02</v>
      </c>
      <c r="AH589" s="102">
        <v>1</v>
      </c>
      <c r="AI589" s="194">
        <v>168064</v>
      </c>
      <c r="AJ589" s="194">
        <v>0</v>
      </c>
      <c r="AK589" s="194"/>
      <c r="AL589" s="213">
        <f t="shared" si="64"/>
        <v>168064</v>
      </c>
    </row>
    <row r="590" spans="1:38" s="5" customFormat="1">
      <c r="A590" s="194">
        <v>581</v>
      </c>
      <c r="B590" s="102" t="s">
        <v>4617</v>
      </c>
      <c r="C590" s="102" t="s">
        <v>5283</v>
      </c>
      <c r="D590" s="194" t="s">
        <v>5641</v>
      </c>
      <c r="E590" s="1116" t="s">
        <v>527</v>
      </c>
      <c r="F590" s="213" t="s">
        <v>990</v>
      </c>
      <c r="G590" s="1273">
        <v>11</v>
      </c>
      <c r="H590" s="213">
        <v>2.08</v>
      </c>
      <c r="I590" s="102">
        <v>1</v>
      </c>
      <c r="J590" s="194">
        <v>173056</v>
      </c>
      <c r="K590" s="194">
        <v>0</v>
      </c>
      <c r="L590" s="194"/>
      <c r="M590" s="213">
        <f t="shared" si="60"/>
        <v>173056</v>
      </c>
      <c r="N590" s="213">
        <v>2.08</v>
      </c>
      <c r="O590" s="102">
        <v>1</v>
      </c>
      <c r="P590" s="194">
        <v>173056</v>
      </c>
      <c r="Q590" s="194">
        <v>0</v>
      </c>
      <c r="R590" s="194"/>
      <c r="S590" s="213">
        <f t="shared" si="61"/>
        <v>173056</v>
      </c>
      <c r="T590" s="213">
        <f t="shared" si="59"/>
        <v>0</v>
      </c>
      <c r="U590" s="213">
        <f t="shared" si="59"/>
        <v>0</v>
      </c>
      <c r="V590" s="213">
        <f t="shared" si="59"/>
        <v>0</v>
      </c>
      <c r="W590" s="213">
        <f t="shared" si="59"/>
        <v>0</v>
      </c>
      <c r="X590" s="213">
        <f t="shared" si="62"/>
        <v>0</v>
      </c>
      <c r="Y590" s="1273">
        <v>12</v>
      </c>
      <c r="Z590" s="213">
        <v>2.08</v>
      </c>
      <c r="AA590" s="102">
        <v>1</v>
      </c>
      <c r="AB590" s="194">
        <v>173056</v>
      </c>
      <c r="AC590" s="194">
        <v>0</v>
      </c>
      <c r="AD590" s="194"/>
      <c r="AE590" s="213">
        <f t="shared" si="63"/>
        <v>173056</v>
      </c>
      <c r="AF590" s="1273">
        <v>13</v>
      </c>
      <c r="AG590" s="213">
        <v>2.14</v>
      </c>
      <c r="AH590" s="102">
        <v>1</v>
      </c>
      <c r="AI590" s="194">
        <v>178048</v>
      </c>
      <c r="AJ590" s="194">
        <v>0</v>
      </c>
      <c r="AK590" s="194"/>
      <c r="AL590" s="213">
        <f t="shared" si="64"/>
        <v>178048</v>
      </c>
    </row>
    <row r="591" spans="1:38" s="5" customFormat="1">
      <c r="A591" s="194">
        <v>582</v>
      </c>
      <c r="B591" s="102" t="s">
        <v>4618</v>
      </c>
      <c r="C591" s="102" t="s">
        <v>5283</v>
      </c>
      <c r="D591" s="194" t="s">
        <v>5636</v>
      </c>
      <c r="E591" s="1116" t="s">
        <v>527</v>
      </c>
      <c r="F591" s="213" t="s">
        <v>990</v>
      </c>
      <c r="G591" s="1273">
        <v>11</v>
      </c>
      <c r="H591" s="213">
        <v>2.08</v>
      </c>
      <c r="I591" s="102">
        <v>1</v>
      </c>
      <c r="J591" s="194">
        <v>173056</v>
      </c>
      <c r="K591" s="194">
        <v>0</v>
      </c>
      <c r="L591" s="194"/>
      <c r="M591" s="213">
        <f t="shared" si="60"/>
        <v>173056</v>
      </c>
      <c r="N591" s="213">
        <v>2.08</v>
      </c>
      <c r="O591" s="102">
        <v>1</v>
      </c>
      <c r="P591" s="194">
        <v>173056</v>
      </c>
      <c r="Q591" s="194">
        <v>0</v>
      </c>
      <c r="R591" s="194"/>
      <c r="S591" s="213">
        <f t="shared" si="61"/>
        <v>173056</v>
      </c>
      <c r="T591" s="213">
        <f t="shared" si="59"/>
        <v>0</v>
      </c>
      <c r="U591" s="213">
        <f t="shared" si="59"/>
        <v>0</v>
      </c>
      <c r="V591" s="213">
        <f t="shared" si="59"/>
        <v>0</v>
      </c>
      <c r="W591" s="213">
        <f t="shared" si="59"/>
        <v>0</v>
      </c>
      <c r="X591" s="213">
        <f t="shared" si="62"/>
        <v>0</v>
      </c>
      <c r="Y591" s="1273">
        <v>12</v>
      </c>
      <c r="Z591" s="213">
        <v>2.08</v>
      </c>
      <c r="AA591" s="102">
        <v>1</v>
      </c>
      <c r="AB591" s="194">
        <v>173056</v>
      </c>
      <c r="AC591" s="194">
        <v>0</v>
      </c>
      <c r="AD591" s="194"/>
      <c r="AE591" s="213">
        <f t="shared" si="63"/>
        <v>173056</v>
      </c>
      <c r="AF591" s="1273">
        <v>13</v>
      </c>
      <c r="AG591" s="213">
        <v>2.14</v>
      </c>
      <c r="AH591" s="102">
        <v>1</v>
      </c>
      <c r="AI591" s="194">
        <v>178048</v>
      </c>
      <c r="AJ591" s="194">
        <v>0</v>
      </c>
      <c r="AK591" s="194"/>
      <c r="AL591" s="213">
        <f t="shared" si="64"/>
        <v>178048</v>
      </c>
    </row>
    <row r="592" spans="1:38" s="5" customFormat="1">
      <c r="A592" s="194">
        <v>583</v>
      </c>
      <c r="B592" s="102" t="s">
        <v>4619</v>
      </c>
      <c r="C592" s="102" t="s">
        <v>5283</v>
      </c>
      <c r="D592" s="194" t="s">
        <v>5641</v>
      </c>
      <c r="E592" s="1116" t="s">
        <v>527</v>
      </c>
      <c r="F592" s="213" t="s">
        <v>990</v>
      </c>
      <c r="G592" s="1273">
        <v>10</v>
      </c>
      <c r="H592" s="213">
        <v>2.08</v>
      </c>
      <c r="I592" s="102">
        <v>1</v>
      </c>
      <c r="J592" s="194">
        <v>173056</v>
      </c>
      <c r="K592" s="194">
        <v>0</v>
      </c>
      <c r="L592" s="194"/>
      <c r="M592" s="213">
        <f t="shared" si="60"/>
        <v>173056</v>
      </c>
      <c r="N592" s="213">
        <v>2.02</v>
      </c>
      <c r="O592" s="102">
        <v>1</v>
      </c>
      <c r="P592" s="194">
        <v>168064</v>
      </c>
      <c r="Q592" s="194">
        <v>0</v>
      </c>
      <c r="R592" s="194"/>
      <c r="S592" s="213">
        <f t="shared" si="61"/>
        <v>168064</v>
      </c>
      <c r="T592" s="213">
        <f t="shared" si="59"/>
        <v>0</v>
      </c>
      <c r="U592" s="213">
        <f t="shared" si="59"/>
        <v>4992</v>
      </c>
      <c r="V592" s="213">
        <f t="shared" si="59"/>
        <v>0</v>
      </c>
      <c r="W592" s="213">
        <f t="shared" si="59"/>
        <v>0</v>
      </c>
      <c r="X592" s="213">
        <f t="shared" si="62"/>
        <v>4992</v>
      </c>
      <c r="Y592" s="1273">
        <v>11</v>
      </c>
      <c r="Z592" s="213">
        <v>2.08</v>
      </c>
      <c r="AA592" s="102">
        <v>1</v>
      </c>
      <c r="AB592" s="194">
        <v>173056</v>
      </c>
      <c r="AC592" s="194">
        <v>0</v>
      </c>
      <c r="AD592" s="194"/>
      <c r="AE592" s="213">
        <f t="shared" si="63"/>
        <v>173056</v>
      </c>
      <c r="AF592" s="1273">
        <v>12</v>
      </c>
      <c r="AG592" s="213">
        <v>2.08</v>
      </c>
      <c r="AH592" s="102">
        <v>1</v>
      </c>
      <c r="AI592" s="194">
        <v>173056</v>
      </c>
      <c r="AJ592" s="194">
        <v>0</v>
      </c>
      <c r="AK592" s="194"/>
      <c r="AL592" s="213">
        <f t="shared" si="64"/>
        <v>173056</v>
      </c>
    </row>
    <row r="593" spans="1:38" s="5" customFormat="1">
      <c r="A593" s="194">
        <v>584</v>
      </c>
      <c r="B593" s="102" t="s">
        <v>7011</v>
      </c>
      <c r="C593" s="102" t="s">
        <v>5282</v>
      </c>
      <c r="D593" s="194" t="s">
        <v>5632</v>
      </c>
      <c r="E593" s="1116" t="s">
        <v>527</v>
      </c>
      <c r="F593" s="213" t="s">
        <v>990</v>
      </c>
      <c r="G593" s="1273">
        <v>3</v>
      </c>
      <c r="H593" s="213">
        <v>1.84</v>
      </c>
      <c r="I593" s="102">
        <v>1</v>
      </c>
      <c r="J593" s="194">
        <v>153088</v>
      </c>
      <c r="K593" s="194">
        <v>0</v>
      </c>
      <c r="L593" s="194"/>
      <c r="M593" s="213">
        <f t="shared" si="60"/>
        <v>153088</v>
      </c>
      <c r="N593" s="213">
        <v>1.79</v>
      </c>
      <c r="O593" s="102">
        <v>1</v>
      </c>
      <c r="P593" s="194">
        <v>148928</v>
      </c>
      <c r="Q593" s="194">
        <v>0</v>
      </c>
      <c r="R593" s="194"/>
      <c r="S593" s="213">
        <f t="shared" si="61"/>
        <v>148928</v>
      </c>
      <c r="T593" s="213">
        <f t="shared" si="59"/>
        <v>0</v>
      </c>
      <c r="U593" s="213">
        <f t="shared" si="59"/>
        <v>4160</v>
      </c>
      <c r="V593" s="213">
        <f t="shared" si="59"/>
        <v>0</v>
      </c>
      <c r="W593" s="213">
        <f t="shared" ref="W593:W656" si="65">L593-R593</f>
        <v>0</v>
      </c>
      <c r="X593" s="213">
        <f t="shared" si="62"/>
        <v>4160</v>
      </c>
      <c r="Y593" s="1273">
        <v>4</v>
      </c>
      <c r="Z593" s="213">
        <v>1.9</v>
      </c>
      <c r="AA593" s="102">
        <v>1</v>
      </c>
      <c r="AB593" s="194">
        <v>158080</v>
      </c>
      <c r="AC593" s="194">
        <v>0</v>
      </c>
      <c r="AD593" s="194"/>
      <c r="AE593" s="213">
        <f t="shared" si="63"/>
        <v>158080</v>
      </c>
      <c r="AF593" s="1273">
        <v>5</v>
      </c>
      <c r="AG593" s="213">
        <v>1.9</v>
      </c>
      <c r="AH593" s="102">
        <v>1</v>
      </c>
      <c r="AI593" s="194">
        <v>158080</v>
      </c>
      <c r="AJ593" s="194">
        <v>0</v>
      </c>
      <c r="AK593" s="194"/>
      <c r="AL593" s="213">
        <f t="shared" si="64"/>
        <v>158080</v>
      </c>
    </row>
    <row r="594" spans="1:38" s="5" customFormat="1">
      <c r="A594" s="194">
        <v>585</v>
      </c>
      <c r="B594" s="102" t="s">
        <v>8372</v>
      </c>
      <c r="C594" s="102" t="s">
        <v>5283</v>
      </c>
      <c r="D594" s="194" t="s">
        <v>5629</v>
      </c>
      <c r="E594" s="1116" t="s">
        <v>527</v>
      </c>
      <c r="F594" s="213" t="s">
        <v>990</v>
      </c>
      <c r="G594" s="1273">
        <v>2</v>
      </c>
      <c r="H594" s="213">
        <v>1.79</v>
      </c>
      <c r="I594" s="102">
        <v>1</v>
      </c>
      <c r="J594" s="194">
        <v>148928</v>
      </c>
      <c r="K594" s="194">
        <v>0</v>
      </c>
      <c r="L594" s="194"/>
      <c r="M594" s="213">
        <f t="shared" si="60"/>
        <v>148928</v>
      </c>
      <c r="N594" s="213">
        <v>1.73</v>
      </c>
      <c r="O594" s="102">
        <v>1</v>
      </c>
      <c r="P594" s="194">
        <v>143936</v>
      </c>
      <c r="Q594" s="194">
        <v>0</v>
      </c>
      <c r="R594" s="194"/>
      <c r="S594" s="213">
        <f t="shared" si="61"/>
        <v>143936</v>
      </c>
      <c r="T594" s="213">
        <f t="shared" ref="T594:W657" si="66">I594-O594</f>
        <v>0</v>
      </c>
      <c r="U594" s="213">
        <f t="shared" si="66"/>
        <v>4992</v>
      </c>
      <c r="V594" s="213">
        <f t="shared" si="66"/>
        <v>0</v>
      </c>
      <c r="W594" s="213">
        <f t="shared" si="65"/>
        <v>0</v>
      </c>
      <c r="X594" s="213">
        <f t="shared" si="62"/>
        <v>4992</v>
      </c>
      <c r="Y594" s="1273">
        <v>3</v>
      </c>
      <c r="Z594" s="213">
        <v>1.84</v>
      </c>
      <c r="AA594" s="102">
        <v>1</v>
      </c>
      <c r="AB594" s="194">
        <v>153088</v>
      </c>
      <c r="AC594" s="194">
        <v>0</v>
      </c>
      <c r="AD594" s="194"/>
      <c r="AE594" s="213">
        <f t="shared" si="63"/>
        <v>153088</v>
      </c>
      <c r="AF594" s="1273">
        <v>4</v>
      </c>
      <c r="AG594" s="213">
        <v>1.9</v>
      </c>
      <c r="AH594" s="102">
        <v>1</v>
      </c>
      <c r="AI594" s="194">
        <v>158080</v>
      </c>
      <c r="AJ594" s="194">
        <v>0</v>
      </c>
      <c r="AK594" s="194"/>
      <c r="AL594" s="213">
        <f t="shared" si="64"/>
        <v>158080</v>
      </c>
    </row>
    <row r="595" spans="1:38" s="5" customFormat="1">
      <c r="A595" s="194">
        <v>586</v>
      </c>
      <c r="B595" s="102" t="s">
        <v>8373</v>
      </c>
      <c r="C595" s="102" t="s">
        <v>5282</v>
      </c>
      <c r="D595" s="194" t="s">
        <v>5675</v>
      </c>
      <c r="E595" s="1116" t="s">
        <v>527</v>
      </c>
      <c r="F595" s="213" t="s">
        <v>990</v>
      </c>
      <c r="G595" s="1273">
        <v>2</v>
      </c>
      <c r="H595" s="213">
        <v>1.79</v>
      </c>
      <c r="I595" s="102">
        <v>1</v>
      </c>
      <c r="J595" s="194">
        <v>148928</v>
      </c>
      <c r="K595" s="194">
        <v>0</v>
      </c>
      <c r="L595" s="194"/>
      <c r="M595" s="213">
        <f t="shared" si="60"/>
        <v>148928</v>
      </c>
      <c r="N595" s="213">
        <v>1.73</v>
      </c>
      <c r="O595" s="102">
        <v>1</v>
      </c>
      <c r="P595" s="194">
        <v>143936</v>
      </c>
      <c r="Q595" s="194">
        <v>0</v>
      </c>
      <c r="R595" s="194"/>
      <c r="S595" s="213">
        <f t="shared" si="61"/>
        <v>143936</v>
      </c>
      <c r="T595" s="213">
        <f t="shared" si="66"/>
        <v>0</v>
      </c>
      <c r="U595" s="213">
        <f t="shared" si="66"/>
        <v>4992</v>
      </c>
      <c r="V595" s="213">
        <f t="shared" si="66"/>
        <v>0</v>
      </c>
      <c r="W595" s="213">
        <f t="shared" si="65"/>
        <v>0</v>
      </c>
      <c r="X595" s="213">
        <f t="shared" si="62"/>
        <v>4992</v>
      </c>
      <c r="Y595" s="1273">
        <v>3</v>
      </c>
      <c r="Z595" s="213">
        <v>1.84</v>
      </c>
      <c r="AA595" s="102">
        <v>1</v>
      </c>
      <c r="AB595" s="194">
        <v>153088</v>
      </c>
      <c r="AC595" s="194">
        <v>0</v>
      </c>
      <c r="AD595" s="194"/>
      <c r="AE595" s="213">
        <f t="shared" si="63"/>
        <v>153088</v>
      </c>
      <c r="AF595" s="1273">
        <v>4</v>
      </c>
      <c r="AG595" s="213">
        <v>1.9</v>
      </c>
      <c r="AH595" s="102">
        <v>1</v>
      </c>
      <c r="AI595" s="194">
        <v>158080</v>
      </c>
      <c r="AJ595" s="194">
        <v>0</v>
      </c>
      <c r="AK595" s="194"/>
      <c r="AL595" s="213">
        <f t="shared" si="64"/>
        <v>158080</v>
      </c>
    </row>
    <row r="596" spans="1:38" s="5" customFormat="1" ht="108">
      <c r="A596" s="194">
        <v>587</v>
      </c>
      <c r="B596" s="102" t="s">
        <v>4620</v>
      </c>
      <c r="C596" s="102" t="s">
        <v>5283</v>
      </c>
      <c r="D596" s="194" t="s">
        <v>5713</v>
      </c>
      <c r="E596" s="1116" t="s">
        <v>4621</v>
      </c>
      <c r="F596" s="213" t="s">
        <v>984</v>
      </c>
      <c r="G596" s="1273">
        <v>7</v>
      </c>
      <c r="H596" s="213">
        <v>4.55</v>
      </c>
      <c r="I596" s="102">
        <v>1</v>
      </c>
      <c r="J596" s="194">
        <v>378560</v>
      </c>
      <c r="K596" s="194">
        <v>8000</v>
      </c>
      <c r="L596" s="194"/>
      <c r="M596" s="213">
        <f t="shared" si="60"/>
        <v>386560</v>
      </c>
      <c r="N596" s="213">
        <v>4.55</v>
      </c>
      <c r="O596" s="102">
        <v>1</v>
      </c>
      <c r="P596" s="194">
        <v>378560</v>
      </c>
      <c r="Q596" s="194">
        <v>8000</v>
      </c>
      <c r="R596" s="194"/>
      <c r="S596" s="213">
        <f t="shared" si="61"/>
        <v>386560</v>
      </c>
      <c r="T596" s="213">
        <f t="shared" si="66"/>
        <v>0</v>
      </c>
      <c r="U596" s="213">
        <f t="shared" si="66"/>
        <v>0</v>
      </c>
      <c r="V596" s="213">
        <f t="shared" si="66"/>
        <v>0</v>
      </c>
      <c r="W596" s="213">
        <f t="shared" si="65"/>
        <v>0</v>
      </c>
      <c r="X596" s="213">
        <f t="shared" si="62"/>
        <v>0</v>
      </c>
      <c r="Y596" s="1273">
        <v>8</v>
      </c>
      <c r="Z596" s="213">
        <v>4.7</v>
      </c>
      <c r="AA596" s="102">
        <v>1</v>
      </c>
      <c r="AB596" s="194">
        <v>391040</v>
      </c>
      <c r="AC596" s="194">
        <v>8000</v>
      </c>
      <c r="AD596" s="194"/>
      <c r="AE596" s="213">
        <f t="shared" si="63"/>
        <v>399040</v>
      </c>
      <c r="AF596" s="1273">
        <v>9</v>
      </c>
      <c r="AG596" s="213">
        <v>4.7</v>
      </c>
      <c r="AH596" s="102">
        <v>1</v>
      </c>
      <c r="AI596" s="194">
        <v>391040</v>
      </c>
      <c r="AJ596" s="194">
        <v>8000</v>
      </c>
      <c r="AK596" s="194"/>
      <c r="AL596" s="213">
        <f t="shared" si="64"/>
        <v>399040</v>
      </c>
    </row>
    <row r="597" spans="1:38" s="5" customFormat="1" ht="54">
      <c r="A597" s="194">
        <v>588</v>
      </c>
      <c r="B597" s="102" t="s">
        <v>1615</v>
      </c>
      <c r="C597" s="102" t="s">
        <v>5283</v>
      </c>
      <c r="D597" s="194" t="s">
        <v>5620</v>
      </c>
      <c r="E597" s="1116" t="s">
        <v>1579</v>
      </c>
      <c r="F597" s="213" t="s">
        <v>1115</v>
      </c>
      <c r="G597" s="1273">
        <v>21</v>
      </c>
      <c r="H597" s="213">
        <v>3.64</v>
      </c>
      <c r="I597" s="102">
        <v>1</v>
      </c>
      <c r="J597" s="194">
        <v>302848</v>
      </c>
      <c r="K597" s="194">
        <v>8000</v>
      </c>
      <c r="L597" s="194"/>
      <c r="M597" s="213">
        <f t="shared" si="60"/>
        <v>310848</v>
      </c>
      <c r="N597" s="213">
        <v>3.64</v>
      </c>
      <c r="O597" s="102">
        <v>1</v>
      </c>
      <c r="P597" s="194">
        <v>302848</v>
      </c>
      <c r="Q597" s="194">
        <v>8000</v>
      </c>
      <c r="R597" s="194"/>
      <c r="S597" s="213">
        <f t="shared" si="61"/>
        <v>310848</v>
      </c>
      <c r="T597" s="213">
        <f t="shared" si="66"/>
        <v>0</v>
      </c>
      <c r="U597" s="213">
        <f t="shared" si="66"/>
        <v>0</v>
      </c>
      <c r="V597" s="213">
        <f t="shared" si="66"/>
        <v>0</v>
      </c>
      <c r="W597" s="213">
        <f t="shared" si="65"/>
        <v>0</v>
      </c>
      <c r="X597" s="213">
        <f t="shared" si="62"/>
        <v>0</v>
      </c>
      <c r="Y597" s="1273">
        <v>22</v>
      </c>
      <c r="Z597" s="213">
        <v>3.64</v>
      </c>
      <c r="AA597" s="102">
        <v>1</v>
      </c>
      <c r="AB597" s="194">
        <v>302848</v>
      </c>
      <c r="AC597" s="194">
        <v>8000</v>
      </c>
      <c r="AD597" s="194"/>
      <c r="AE597" s="213">
        <f t="shared" si="63"/>
        <v>310848</v>
      </c>
      <c r="AF597" s="1273">
        <v>23</v>
      </c>
      <c r="AG597" s="213">
        <v>3.64</v>
      </c>
      <c r="AH597" s="102">
        <v>1</v>
      </c>
      <c r="AI597" s="194">
        <v>302848</v>
      </c>
      <c r="AJ597" s="194">
        <v>8000</v>
      </c>
      <c r="AK597" s="194"/>
      <c r="AL597" s="213">
        <f t="shared" si="64"/>
        <v>310848</v>
      </c>
    </row>
    <row r="598" spans="1:38" s="5" customFormat="1" ht="54">
      <c r="A598" s="194">
        <v>589</v>
      </c>
      <c r="B598" s="102" t="s">
        <v>1694</v>
      </c>
      <c r="C598" s="102" t="s">
        <v>5283</v>
      </c>
      <c r="D598" s="194" t="s">
        <v>5635</v>
      </c>
      <c r="E598" s="1116" t="s">
        <v>1631</v>
      </c>
      <c r="F598" s="213" t="s">
        <v>1129</v>
      </c>
      <c r="G598" s="1273">
        <v>7</v>
      </c>
      <c r="H598" s="213">
        <v>2.66</v>
      </c>
      <c r="I598" s="102">
        <v>1</v>
      </c>
      <c r="J598" s="194">
        <v>221312</v>
      </c>
      <c r="K598" s="194">
        <v>8000</v>
      </c>
      <c r="L598" s="194"/>
      <c r="M598" s="213">
        <f t="shared" si="60"/>
        <v>229312</v>
      </c>
      <c r="N598" s="213">
        <v>2.66</v>
      </c>
      <c r="O598" s="102">
        <v>1</v>
      </c>
      <c r="P598" s="194">
        <v>221312</v>
      </c>
      <c r="Q598" s="194">
        <v>8000</v>
      </c>
      <c r="R598" s="194"/>
      <c r="S598" s="213">
        <f t="shared" si="61"/>
        <v>229312</v>
      </c>
      <c r="T598" s="213">
        <f t="shared" si="66"/>
        <v>0</v>
      </c>
      <c r="U598" s="213">
        <f t="shared" si="66"/>
        <v>0</v>
      </c>
      <c r="V598" s="213">
        <f t="shared" si="66"/>
        <v>0</v>
      </c>
      <c r="W598" s="213">
        <f t="shared" si="65"/>
        <v>0</v>
      </c>
      <c r="X598" s="213">
        <f t="shared" si="62"/>
        <v>0</v>
      </c>
      <c r="Y598" s="1273">
        <v>8</v>
      </c>
      <c r="Z598" s="213">
        <v>2.75</v>
      </c>
      <c r="AA598" s="102">
        <v>1</v>
      </c>
      <c r="AB598" s="194">
        <v>228800</v>
      </c>
      <c r="AC598" s="194">
        <v>8000</v>
      </c>
      <c r="AD598" s="194"/>
      <c r="AE598" s="213">
        <f t="shared" si="63"/>
        <v>236800</v>
      </c>
      <c r="AF598" s="1273">
        <v>9</v>
      </c>
      <c r="AG598" s="213">
        <v>2.75</v>
      </c>
      <c r="AH598" s="102">
        <v>1</v>
      </c>
      <c r="AI598" s="194">
        <v>228800</v>
      </c>
      <c r="AJ598" s="194">
        <v>8000</v>
      </c>
      <c r="AK598" s="194"/>
      <c r="AL598" s="213">
        <f t="shared" si="64"/>
        <v>236800</v>
      </c>
    </row>
    <row r="599" spans="1:38" s="5" customFormat="1" ht="54">
      <c r="A599" s="194">
        <v>590</v>
      </c>
      <c r="B599" s="102" t="s">
        <v>4622</v>
      </c>
      <c r="C599" s="102" t="s">
        <v>5283</v>
      </c>
      <c r="D599" s="194" t="s">
        <v>5635</v>
      </c>
      <c r="E599" s="1116" t="s">
        <v>1631</v>
      </c>
      <c r="F599" s="213" t="s">
        <v>1129</v>
      </c>
      <c r="G599" s="1273">
        <v>7</v>
      </c>
      <c r="H599" s="213">
        <v>2.66</v>
      </c>
      <c r="I599" s="102">
        <v>1</v>
      </c>
      <c r="J599" s="194">
        <v>221312</v>
      </c>
      <c r="K599" s="194">
        <v>0</v>
      </c>
      <c r="L599" s="194"/>
      <c r="M599" s="213">
        <f t="shared" si="60"/>
        <v>221312</v>
      </c>
      <c r="N599" s="213">
        <v>2.66</v>
      </c>
      <c r="O599" s="102">
        <v>1</v>
      </c>
      <c r="P599" s="194">
        <v>221312</v>
      </c>
      <c r="Q599" s="194"/>
      <c r="R599" s="194"/>
      <c r="S599" s="213">
        <f t="shared" si="61"/>
        <v>221312</v>
      </c>
      <c r="T599" s="213">
        <f t="shared" si="66"/>
        <v>0</v>
      </c>
      <c r="U599" s="213">
        <f t="shared" si="66"/>
        <v>0</v>
      </c>
      <c r="V599" s="213">
        <f t="shared" si="66"/>
        <v>0</v>
      </c>
      <c r="W599" s="213">
        <f t="shared" si="65"/>
        <v>0</v>
      </c>
      <c r="X599" s="213">
        <f t="shared" si="62"/>
        <v>0</v>
      </c>
      <c r="Y599" s="1273">
        <v>8</v>
      </c>
      <c r="Z599" s="213">
        <v>2.75</v>
      </c>
      <c r="AA599" s="102">
        <v>1</v>
      </c>
      <c r="AB599" s="194">
        <v>228800</v>
      </c>
      <c r="AC599" s="194">
        <v>0</v>
      </c>
      <c r="AD599" s="194"/>
      <c r="AE599" s="213">
        <f t="shared" si="63"/>
        <v>228800</v>
      </c>
      <c r="AF599" s="1273">
        <v>9</v>
      </c>
      <c r="AG599" s="213">
        <v>2.75</v>
      </c>
      <c r="AH599" s="102">
        <v>1</v>
      </c>
      <c r="AI599" s="194">
        <v>228800</v>
      </c>
      <c r="AJ599" s="194">
        <v>0</v>
      </c>
      <c r="AK599" s="194"/>
      <c r="AL599" s="213">
        <f t="shared" si="64"/>
        <v>228800</v>
      </c>
    </row>
    <row r="600" spans="1:38" s="5" customFormat="1" ht="54">
      <c r="A600" s="194">
        <v>591</v>
      </c>
      <c r="B600" s="102" t="s">
        <v>4624</v>
      </c>
      <c r="C600" s="102" t="s">
        <v>5283</v>
      </c>
      <c r="D600" s="194" t="s">
        <v>5630</v>
      </c>
      <c r="E600" s="1116" t="s">
        <v>1631</v>
      </c>
      <c r="F600" s="213" t="s">
        <v>1129</v>
      </c>
      <c r="G600" s="1273">
        <v>5</v>
      </c>
      <c r="H600" s="213">
        <v>2.58</v>
      </c>
      <c r="I600" s="102">
        <v>1</v>
      </c>
      <c r="J600" s="194">
        <v>214656</v>
      </c>
      <c r="K600" s="194">
        <v>8000</v>
      </c>
      <c r="L600" s="194"/>
      <c r="M600" s="213">
        <f t="shared" si="60"/>
        <v>222656</v>
      </c>
      <c r="N600" s="213">
        <v>2.58</v>
      </c>
      <c r="O600" s="102">
        <v>1</v>
      </c>
      <c r="P600" s="194">
        <v>214656</v>
      </c>
      <c r="Q600" s="194">
        <v>8000</v>
      </c>
      <c r="R600" s="194"/>
      <c r="S600" s="213">
        <f t="shared" si="61"/>
        <v>222656</v>
      </c>
      <c r="T600" s="213">
        <f t="shared" si="66"/>
        <v>0</v>
      </c>
      <c r="U600" s="213">
        <f t="shared" si="66"/>
        <v>0</v>
      </c>
      <c r="V600" s="213">
        <f t="shared" si="66"/>
        <v>0</v>
      </c>
      <c r="W600" s="213">
        <f t="shared" si="65"/>
        <v>0</v>
      </c>
      <c r="X600" s="213">
        <f t="shared" si="62"/>
        <v>0</v>
      </c>
      <c r="Y600" s="1273">
        <v>6</v>
      </c>
      <c r="Z600" s="213">
        <v>2.66</v>
      </c>
      <c r="AA600" s="102">
        <v>1</v>
      </c>
      <c r="AB600" s="194">
        <v>221312</v>
      </c>
      <c r="AC600" s="194">
        <v>8000</v>
      </c>
      <c r="AD600" s="194"/>
      <c r="AE600" s="213">
        <f t="shared" si="63"/>
        <v>229312</v>
      </c>
      <c r="AF600" s="1273">
        <v>7</v>
      </c>
      <c r="AG600" s="213">
        <v>2.66</v>
      </c>
      <c r="AH600" s="102">
        <v>1</v>
      </c>
      <c r="AI600" s="194">
        <v>221312</v>
      </c>
      <c r="AJ600" s="194">
        <v>8000</v>
      </c>
      <c r="AK600" s="194"/>
      <c r="AL600" s="213">
        <f t="shared" si="64"/>
        <v>229312</v>
      </c>
    </row>
    <row r="601" spans="1:38" s="5" customFormat="1">
      <c r="A601" s="194">
        <v>592</v>
      </c>
      <c r="B601" s="102" t="s">
        <v>4625</v>
      </c>
      <c r="C601" s="102" t="s">
        <v>5282</v>
      </c>
      <c r="D601" s="194" t="s">
        <v>5627</v>
      </c>
      <c r="E601" s="1116" t="s">
        <v>1572</v>
      </c>
      <c r="F601" s="213" t="s">
        <v>6962</v>
      </c>
      <c r="G601" s="1273">
        <v>7</v>
      </c>
      <c r="H601" s="213">
        <v>2.2799999999999998</v>
      </c>
      <c r="I601" s="102">
        <v>1</v>
      </c>
      <c r="J601" s="194">
        <v>189695.99999999997</v>
      </c>
      <c r="K601" s="194">
        <v>8000</v>
      </c>
      <c r="L601" s="194"/>
      <c r="M601" s="213">
        <f t="shared" si="60"/>
        <v>197695.99999999997</v>
      </c>
      <c r="N601" s="213">
        <v>2.2799999999999998</v>
      </c>
      <c r="O601" s="102">
        <v>1</v>
      </c>
      <c r="P601" s="194">
        <v>189695.99999999997</v>
      </c>
      <c r="Q601" s="194">
        <v>8000</v>
      </c>
      <c r="R601" s="194"/>
      <c r="S601" s="213">
        <f t="shared" si="61"/>
        <v>197695.99999999997</v>
      </c>
      <c r="T601" s="213">
        <f t="shared" si="66"/>
        <v>0</v>
      </c>
      <c r="U601" s="213">
        <f t="shared" si="66"/>
        <v>0</v>
      </c>
      <c r="V601" s="213">
        <f t="shared" si="66"/>
        <v>0</v>
      </c>
      <c r="W601" s="213">
        <f t="shared" si="65"/>
        <v>0</v>
      </c>
      <c r="X601" s="213">
        <f t="shared" si="62"/>
        <v>0</v>
      </c>
      <c r="Y601" s="1273">
        <v>8</v>
      </c>
      <c r="Z601" s="213">
        <v>2.35</v>
      </c>
      <c r="AA601" s="102">
        <v>1</v>
      </c>
      <c r="AB601" s="194">
        <v>195520</v>
      </c>
      <c r="AC601" s="194">
        <v>8000</v>
      </c>
      <c r="AD601" s="194"/>
      <c r="AE601" s="213">
        <f t="shared" si="63"/>
        <v>203520</v>
      </c>
      <c r="AF601" s="1273">
        <v>9</v>
      </c>
      <c r="AG601" s="213">
        <v>2.35</v>
      </c>
      <c r="AH601" s="102">
        <v>1</v>
      </c>
      <c r="AI601" s="194">
        <v>195520</v>
      </c>
      <c r="AJ601" s="194">
        <v>8000</v>
      </c>
      <c r="AK601" s="194"/>
      <c r="AL601" s="213">
        <f t="shared" si="64"/>
        <v>203520</v>
      </c>
    </row>
    <row r="602" spans="1:38" s="5" customFormat="1">
      <c r="A602" s="194">
        <v>593</v>
      </c>
      <c r="B602" s="102" t="s">
        <v>4626</v>
      </c>
      <c r="C602" s="102" t="s">
        <v>5283</v>
      </c>
      <c r="D602" s="194" t="s">
        <v>5667</v>
      </c>
      <c r="E602" s="1116" t="s">
        <v>1572</v>
      </c>
      <c r="F602" s="213" t="s">
        <v>6962</v>
      </c>
      <c r="G602" s="1273">
        <v>7</v>
      </c>
      <c r="H602" s="213">
        <v>2.2799999999999998</v>
      </c>
      <c r="I602" s="102">
        <v>1</v>
      </c>
      <c r="J602" s="194">
        <v>189695.99999999997</v>
      </c>
      <c r="K602" s="194">
        <v>0</v>
      </c>
      <c r="L602" s="194"/>
      <c r="M602" s="213">
        <f t="shared" si="60"/>
        <v>189695.99999999997</v>
      </c>
      <c r="N602" s="213">
        <v>2.2799999999999998</v>
      </c>
      <c r="O602" s="102">
        <v>1</v>
      </c>
      <c r="P602" s="194">
        <v>189695.99999999997</v>
      </c>
      <c r="Q602" s="194"/>
      <c r="R602" s="194"/>
      <c r="S602" s="213">
        <f t="shared" si="61"/>
        <v>189695.99999999997</v>
      </c>
      <c r="T602" s="213">
        <f t="shared" si="66"/>
        <v>0</v>
      </c>
      <c r="U602" s="213">
        <f t="shared" si="66"/>
        <v>0</v>
      </c>
      <c r="V602" s="213">
        <f t="shared" si="66"/>
        <v>0</v>
      </c>
      <c r="W602" s="213">
        <f t="shared" si="65"/>
        <v>0</v>
      </c>
      <c r="X602" s="213">
        <f t="shared" si="62"/>
        <v>0</v>
      </c>
      <c r="Y602" s="1273">
        <v>8</v>
      </c>
      <c r="Z602" s="213">
        <v>2.35</v>
      </c>
      <c r="AA602" s="102">
        <v>1</v>
      </c>
      <c r="AB602" s="194">
        <v>195520</v>
      </c>
      <c r="AC602" s="194">
        <v>0</v>
      </c>
      <c r="AD602" s="194"/>
      <c r="AE602" s="213">
        <f t="shared" si="63"/>
        <v>195520</v>
      </c>
      <c r="AF602" s="1273">
        <v>9</v>
      </c>
      <c r="AG602" s="213">
        <v>2.35</v>
      </c>
      <c r="AH602" s="102">
        <v>1</v>
      </c>
      <c r="AI602" s="194">
        <v>195520</v>
      </c>
      <c r="AJ602" s="194">
        <v>0</v>
      </c>
      <c r="AK602" s="194"/>
      <c r="AL602" s="213">
        <f t="shared" si="64"/>
        <v>195520</v>
      </c>
    </row>
    <row r="603" spans="1:38" s="5" customFormat="1">
      <c r="A603" s="194">
        <v>594</v>
      </c>
      <c r="B603" s="102" t="s">
        <v>4627</v>
      </c>
      <c r="C603" s="102" t="s">
        <v>5283</v>
      </c>
      <c r="D603" s="194" t="s">
        <v>5622</v>
      </c>
      <c r="E603" s="1116" t="s">
        <v>1572</v>
      </c>
      <c r="F603" s="213" t="s">
        <v>6962</v>
      </c>
      <c r="G603" s="1273">
        <v>6</v>
      </c>
      <c r="H603" s="213">
        <v>2.2799999999999998</v>
      </c>
      <c r="I603" s="102">
        <v>1</v>
      </c>
      <c r="J603" s="194">
        <v>189695.99999999997</v>
      </c>
      <c r="K603" s="194">
        <v>8000</v>
      </c>
      <c r="L603" s="194"/>
      <c r="M603" s="213">
        <f t="shared" si="60"/>
        <v>197695.99999999997</v>
      </c>
      <c r="N603" s="213">
        <v>2.21</v>
      </c>
      <c r="O603" s="102">
        <v>1</v>
      </c>
      <c r="P603" s="194">
        <v>183872</v>
      </c>
      <c r="Q603" s="194">
        <v>8000</v>
      </c>
      <c r="R603" s="194"/>
      <c r="S603" s="213">
        <f t="shared" si="61"/>
        <v>191872</v>
      </c>
      <c r="T603" s="213">
        <f t="shared" si="66"/>
        <v>0</v>
      </c>
      <c r="U603" s="213">
        <f t="shared" si="66"/>
        <v>5823.9999999999709</v>
      </c>
      <c r="V603" s="213">
        <f t="shared" si="66"/>
        <v>0</v>
      </c>
      <c r="W603" s="213">
        <f t="shared" si="65"/>
        <v>0</v>
      </c>
      <c r="X603" s="213">
        <f t="shared" si="62"/>
        <v>5823.9999999999709</v>
      </c>
      <c r="Y603" s="1273">
        <v>7</v>
      </c>
      <c r="Z603" s="213">
        <v>2.2799999999999998</v>
      </c>
      <c r="AA603" s="102">
        <v>1</v>
      </c>
      <c r="AB603" s="194">
        <v>189695.99999999997</v>
      </c>
      <c r="AC603" s="194">
        <v>8000</v>
      </c>
      <c r="AD603" s="194"/>
      <c r="AE603" s="213">
        <f t="shared" si="63"/>
        <v>197695.99999999997</v>
      </c>
      <c r="AF603" s="1273">
        <v>8</v>
      </c>
      <c r="AG603" s="213">
        <v>2.35</v>
      </c>
      <c r="AH603" s="102">
        <v>1</v>
      </c>
      <c r="AI603" s="194">
        <v>195520</v>
      </c>
      <c r="AJ603" s="194">
        <v>8000</v>
      </c>
      <c r="AK603" s="194"/>
      <c r="AL603" s="213">
        <f t="shared" si="64"/>
        <v>203520</v>
      </c>
    </row>
    <row r="604" spans="1:38" s="5" customFormat="1">
      <c r="A604" s="194">
        <v>595</v>
      </c>
      <c r="B604" s="102" t="s">
        <v>4628</v>
      </c>
      <c r="C604" s="102" t="s">
        <v>5283</v>
      </c>
      <c r="D604" s="194" t="s">
        <v>5643</v>
      </c>
      <c r="E604" s="1116" t="s">
        <v>1572</v>
      </c>
      <c r="F604" s="213" t="s">
        <v>6962</v>
      </c>
      <c r="G604" s="1273">
        <v>7</v>
      </c>
      <c r="H604" s="213">
        <v>2.2799999999999998</v>
      </c>
      <c r="I604" s="102">
        <v>1</v>
      </c>
      <c r="J604" s="194">
        <v>189695.99999999997</v>
      </c>
      <c r="K604" s="194">
        <v>8000</v>
      </c>
      <c r="L604" s="194"/>
      <c r="M604" s="213">
        <f t="shared" si="60"/>
        <v>197695.99999999997</v>
      </c>
      <c r="N604" s="213">
        <v>2.2799999999999998</v>
      </c>
      <c r="O604" s="102">
        <v>1</v>
      </c>
      <c r="P604" s="194">
        <v>189695.99999999997</v>
      </c>
      <c r="Q604" s="194">
        <v>8000</v>
      </c>
      <c r="R604" s="194"/>
      <c r="S604" s="213">
        <f t="shared" si="61"/>
        <v>197695.99999999997</v>
      </c>
      <c r="T604" s="213">
        <f t="shared" si="66"/>
        <v>0</v>
      </c>
      <c r="U604" s="213">
        <f t="shared" si="66"/>
        <v>0</v>
      </c>
      <c r="V604" s="213">
        <f t="shared" si="66"/>
        <v>0</v>
      </c>
      <c r="W604" s="213">
        <f t="shared" si="65"/>
        <v>0</v>
      </c>
      <c r="X604" s="213">
        <f t="shared" si="62"/>
        <v>0</v>
      </c>
      <c r="Y604" s="1273">
        <v>8</v>
      </c>
      <c r="Z604" s="213">
        <v>2.35</v>
      </c>
      <c r="AA604" s="102">
        <v>1</v>
      </c>
      <c r="AB604" s="194">
        <v>195520</v>
      </c>
      <c r="AC604" s="194">
        <v>8000</v>
      </c>
      <c r="AD604" s="194"/>
      <c r="AE604" s="213">
        <f t="shared" si="63"/>
        <v>203520</v>
      </c>
      <c r="AF604" s="1273">
        <v>9</v>
      </c>
      <c r="AG604" s="213">
        <v>2.35</v>
      </c>
      <c r="AH604" s="102">
        <v>1</v>
      </c>
      <c r="AI604" s="194">
        <v>195520</v>
      </c>
      <c r="AJ604" s="194">
        <v>8000</v>
      </c>
      <c r="AK604" s="194"/>
      <c r="AL604" s="213">
        <f t="shared" si="64"/>
        <v>203520</v>
      </c>
    </row>
    <row r="605" spans="1:38" s="5" customFormat="1">
      <c r="A605" s="194">
        <v>596</v>
      </c>
      <c r="B605" s="102" t="s">
        <v>4631</v>
      </c>
      <c r="C605" s="102" t="s">
        <v>5283</v>
      </c>
      <c r="D605" s="194" t="s">
        <v>5655</v>
      </c>
      <c r="E605" s="1116" t="s">
        <v>1572</v>
      </c>
      <c r="F605" s="213" t="s">
        <v>6962</v>
      </c>
      <c r="G605" s="1273">
        <v>6</v>
      </c>
      <c r="H605" s="213">
        <v>2.2799999999999998</v>
      </c>
      <c r="I605" s="102">
        <v>1</v>
      </c>
      <c r="J605" s="194">
        <v>189695.99999999997</v>
      </c>
      <c r="K605" s="194">
        <v>8000</v>
      </c>
      <c r="L605" s="194"/>
      <c r="M605" s="213">
        <f t="shared" si="60"/>
        <v>197695.99999999997</v>
      </c>
      <c r="N605" s="213">
        <v>2.21</v>
      </c>
      <c r="O605" s="102">
        <v>1</v>
      </c>
      <c r="P605" s="194">
        <v>183872</v>
      </c>
      <c r="Q605" s="194">
        <v>8000</v>
      </c>
      <c r="R605" s="194"/>
      <c r="S605" s="213">
        <f t="shared" si="61"/>
        <v>191872</v>
      </c>
      <c r="T605" s="213">
        <f t="shared" si="66"/>
        <v>0</v>
      </c>
      <c r="U605" s="213">
        <f t="shared" si="66"/>
        <v>5823.9999999999709</v>
      </c>
      <c r="V605" s="213">
        <f t="shared" si="66"/>
        <v>0</v>
      </c>
      <c r="W605" s="213">
        <f t="shared" si="65"/>
        <v>0</v>
      </c>
      <c r="X605" s="213">
        <f t="shared" si="62"/>
        <v>5823.9999999999709</v>
      </c>
      <c r="Y605" s="1273">
        <v>7</v>
      </c>
      <c r="Z605" s="213">
        <v>2.2799999999999998</v>
      </c>
      <c r="AA605" s="102">
        <v>1</v>
      </c>
      <c r="AB605" s="194">
        <v>189695.99999999997</v>
      </c>
      <c r="AC605" s="194">
        <v>8000</v>
      </c>
      <c r="AD605" s="194"/>
      <c r="AE605" s="213">
        <f t="shared" si="63"/>
        <v>197695.99999999997</v>
      </c>
      <c r="AF605" s="1273">
        <v>8</v>
      </c>
      <c r="AG605" s="213">
        <v>2.35</v>
      </c>
      <c r="AH605" s="102">
        <v>1</v>
      </c>
      <c r="AI605" s="194">
        <v>195520</v>
      </c>
      <c r="AJ605" s="194">
        <v>8000</v>
      </c>
      <c r="AK605" s="194"/>
      <c r="AL605" s="213">
        <f t="shared" si="64"/>
        <v>203520</v>
      </c>
    </row>
    <row r="606" spans="1:38" s="5" customFormat="1">
      <c r="A606" s="194">
        <v>597</v>
      </c>
      <c r="B606" s="102" t="s">
        <v>1697</v>
      </c>
      <c r="C606" s="102" t="s">
        <v>5283</v>
      </c>
      <c r="D606" s="194" t="s">
        <v>5642</v>
      </c>
      <c r="E606" s="1116" t="s">
        <v>1572</v>
      </c>
      <c r="F606" s="213" t="s">
        <v>6962</v>
      </c>
      <c r="G606" s="1273">
        <v>3</v>
      </c>
      <c r="H606" s="213">
        <v>2.15</v>
      </c>
      <c r="I606" s="102">
        <v>1</v>
      </c>
      <c r="J606" s="194">
        <v>178880</v>
      </c>
      <c r="K606" s="194">
        <v>8000</v>
      </c>
      <c r="L606" s="194"/>
      <c r="M606" s="213">
        <f t="shared" si="60"/>
        <v>186880</v>
      </c>
      <c r="N606" s="213">
        <v>2.08</v>
      </c>
      <c r="O606" s="102">
        <v>1</v>
      </c>
      <c r="P606" s="194">
        <v>173056</v>
      </c>
      <c r="Q606" s="194">
        <v>8000</v>
      </c>
      <c r="R606" s="194"/>
      <c r="S606" s="213">
        <f t="shared" si="61"/>
        <v>181056</v>
      </c>
      <c r="T606" s="213">
        <f t="shared" si="66"/>
        <v>0</v>
      </c>
      <c r="U606" s="213">
        <f t="shared" si="66"/>
        <v>5824</v>
      </c>
      <c r="V606" s="213">
        <f t="shared" si="66"/>
        <v>0</v>
      </c>
      <c r="W606" s="213">
        <f t="shared" si="65"/>
        <v>0</v>
      </c>
      <c r="X606" s="213">
        <f t="shared" si="62"/>
        <v>5824</v>
      </c>
      <c r="Y606" s="1273">
        <v>4</v>
      </c>
      <c r="Z606" s="213">
        <v>2.21</v>
      </c>
      <c r="AA606" s="102">
        <v>1</v>
      </c>
      <c r="AB606" s="194">
        <v>183872</v>
      </c>
      <c r="AC606" s="194">
        <v>8000</v>
      </c>
      <c r="AD606" s="194"/>
      <c r="AE606" s="213">
        <f t="shared" si="63"/>
        <v>191872</v>
      </c>
      <c r="AF606" s="1273">
        <v>5</v>
      </c>
      <c r="AG606" s="213">
        <v>2.21</v>
      </c>
      <c r="AH606" s="102">
        <v>1</v>
      </c>
      <c r="AI606" s="194">
        <v>183872</v>
      </c>
      <c r="AJ606" s="194">
        <v>8000</v>
      </c>
      <c r="AK606" s="194"/>
      <c r="AL606" s="213">
        <f t="shared" si="64"/>
        <v>191872</v>
      </c>
    </row>
    <row r="607" spans="1:38" s="5" customFormat="1">
      <c r="A607" s="194">
        <v>598</v>
      </c>
      <c r="B607" s="102" t="s">
        <v>1611</v>
      </c>
      <c r="C607" s="102" t="s">
        <v>5283</v>
      </c>
      <c r="D607" s="194" t="s">
        <v>5649</v>
      </c>
      <c r="E607" s="1116" t="s">
        <v>527</v>
      </c>
      <c r="F607" s="213" t="s">
        <v>990</v>
      </c>
      <c r="G607" s="1273">
        <v>7</v>
      </c>
      <c r="H607" s="213">
        <v>1.96</v>
      </c>
      <c r="I607" s="102">
        <v>1</v>
      </c>
      <c r="J607" s="194">
        <v>163072</v>
      </c>
      <c r="K607" s="194">
        <v>0</v>
      </c>
      <c r="L607" s="194"/>
      <c r="M607" s="213">
        <f t="shared" si="60"/>
        <v>163072</v>
      </c>
      <c r="N607" s="213">
        <v>1.96</v>
      </c>
      <c r="O607" s="102">
        <v>1</v>
      </c>
      <c r="P607" s="194">
        <v>163072</v>
      </c>
      <c r="Q607" s="194"/>
      <c r="R607" s="194"/>
      <c r="S607" s="213">
        <f t="shared" si="61"/>
        <v>163072</v>
      </c>
      <c r="T607" s="213">
        <f t="shared" si="66"/>
        <v>0</v>
      </c>
      <c r="U607" s="213">
        <f t="shared" si="66"/>
        <v>0</v>
      </c>
      <c r="V607" s="213">
        <f t="shared" si="66"/>
        <v>0</v>
      </c>
      <c r="W607" s="213">
        <f t="shared" si="65"/>
        <v>0</v>
      </c>
      <c r="X607" s="213">
        <f t="shared" si="62"/>
        <v>0</v>
      </c>
      <c r="Y607" s="1273">
        <v>8</v>
      </c>
      <c r="Z607" s="213">
        <v>2.02</v>
      </c>
      <c r="AA607" s="102">
        <v>1</v>
      </c>
      <c r="AB607" s="194">
        <v>168064</v>
      </c>
      <c r="AC607" s="194">
        <v>0</v>
      </c>
      <c r="AD607" s="194"/>
      <c r="AE607" s="213">
        <f t="shared" si="63"/>
        <v>168064</v>
      </c>
      <c r="AF607" s="1273">
        <v>9</v>
      </c>
      <c r="AG607" s="213">
        <v>2.02</v>
      </c>
      <c r="AH607" s="102">
        <v>1</v>
      </c>
      <c r="AI607" s="194">
        <v>168064</v>
      </c>
      <c r="AJ607" s="194">
        <v>0</v>
      </c>
      <c r="AK607" s="194"/>
      <c r="AL607" s="213">
        <f t="shared" si="64"/>
        <v>168064</v>
      </c>
    </row>
    <row r="608" spans="1:38" s="5" customFormat="1">
      <c r="A608" s="194">
        <v>599</v>
      </c>
      <c r="B608" s="102" t="s">
        <v>4653</v>
      </c>
      <c r="C608" s="102" t="s">
        <v>5282</v>
      </c>
      <c r="D608" s="194" t="s">
        <v>5691</v>
      </c>
      <c r="E608" s="1116" t="s">
        <v>527</v>
      </c>
      <c r="F608" s="213" t="s">
        <v>990</v>
      </c>
      <c r="G608" s="1273">
        <v>5</v>
      </c>
      <c r="H608" s="213">
        <v>1.9</v>
      </c>
      <c r="I608" s="102">
        <v>1</v>
      </c>
      <c r="J608" s="194">
        <v>158080</v>
      </c>
      <c r="K608" s="194">
        <v>8000</v>
      </c>
      <c r="L608" s="194"/>
      <c r="M608" s="213">
        <f t="shared" si="60"/>
        <v>166080</v>
      </c>
      <c r="N608" s="213">
        <v>1.9</v>
      </c>
      <c r="O608" s="102">
        <v>1</v>
      </c>
      <c r="P608" s="194">
        <v>158080</v>
      </c>
      <c r="Q608" s="194">
        <v>8000</v>
      </c>
      <c r="R608" s="194"/>
      <c r="S608" s="213">
        <f t="shared" si="61"/>
        <v>166080</v>
      </c>
      <c r="T608" s="213">
        <f t="shared" si="66"/>
        <v>0</v>
      </c>
      <c r="U608" s="213">
        <f t="shared" si="66"/>
        <v>0</v>
      </c>
      <c r="V608" s="213">
        <f t="shared" si="66"/>
        <v>0</v>
      </c>
      <c r="W608" s="213">
        <f t="shared" si="65"/>
        <v>0</v>
      </c>
      <c r="X608" s="213">
        <f t="shared" si="62"/>
        <v>0</v>
      </c>
      <c r="Y608" s="1273">
        <v>6</v>
      </c>
      <c r="Z608" s="213">
        <v>1.96</v>
      </c>
      <c r="AA608" s="102">
        <v>1</v>
      </c>
      <c r="AB608" s="194">
        <v>163072</v>
      </c>
      <c r="AC608" s="194">
        <v>8000</v>
      </c>
      <c r="AD608" s="194"/>
      <c r="AE608" s="213">
        <f t="shared" si="63"/>
        <v>171072</v>
      </c>
      <c r="AF608" s="1273">
        <v>7</v>
      </c>
      <c r="AG608" s="213">
        <v>1.96</v>
      </c>
      <c r="AH608" s="102">
        <v>1</v>
      </c>
      <c r="AI608" s="194">
        <v>163072</v>
      </c>
      <c r="AJ608" s="194">
        <v>8000</v>
      </c>
      <c r="AK608" s="194"/>
      <c r="AL608" s="213">
        <f t="shared" si="64"/>
        <v>171072</v>
      </c>
    </row>
    <row r="609" spans="1:38" s="5" customFormat="1">
      <c r="A609" s="194">
        <v>600</v>
      </c>
      <c r="B609" s="102" t="s">
        <v>4629</v>
      </c>
      <c r="C609" s="102" t="s">
        <v>5283</v>
      </c>
      <c r="D609" s="194" t="s">
        <v>5703</v>
      </c>
      <c r="E609" s="1116" t="s">
        <v>527</v>
      </c>
      <c r="F609" s="213" t="s">
        <v>990</v>
      </c>
      <c r="G609" s="1273">
        <v>18</v>
      </c>
      <c r="H609" s="213">
        <v>2.21</v>
      </c>
      <c r="I609" s="102">
        <v>1</v>
      </c>
      <c r="J609" s="194">
        <v>183872</v>
      </c>
      <c r="K609" s="194">
        <v>8000</v>
      </c>
      <c r="L609" s="194"/>
      <c r="M609" s="213">
        <f t="shared" si="60"/>
        <v>191872</v>
      </c>
      <c r="N609" s="213">
        <v>2.21</v>
      </c>
      <c r="O609" s="102">
        <v>1</v>
      </c>
      <c r="P609" s="194">
        <v>183872</v>
      </c>
      <c r="Q609" s="194">
        <v>8000</v>
      </c>
      <c r="R609" s="194"/>
      <c r="S609" s="213">
        <f t="shared" si="61"/>
        <v>191872</v>
      </c>
      <c r="T609" s="213">
        <f t="shared" si="66"/>
        <v>0</v>
      </c>
      <c r="U609" s="213">
        <f t="shared" si="66"/>
        <v>0</v>
      </c>
      <c r="V609" s="213">
        <f t="shared" si="66"/>
        <v>0</v>
      </c>
      <c r="W609" s="213">
        <f t="shared" si="65"/>
        <v>0</v>
      </c>
      <c r="X609" s="213">
        <f t="shared" si="62"/>
        <v>0</v>
      </c>
      <c r="Y609" s="1273">
        <v>19</v>
      </c>
      <c r="Z609" s="213">
        <v>2.2799999999999998</v>
      </c>
      <c r="AA609" s="102">
        <v>1</v>
      </c>
      <c r="AB609" s="194">
        <v>189695.99999999997</v>
      </c>
      <c r="AC609" s="194">
        <v>8000</v>
      </c>
      <c r="AD609" s="194"/>
      <c r="AE609" s="213">
        <f t="shared" si="63"/>
        <v>197695.99999999997</v>
      </c>
      <c r="AF609" s="1273">
        <v>20</v>
      </c>
      <c r="AG609" s="213">
        <v>2.2799999999999998</v>
      </c>
      <c r="AH609" s="102">
        <v>1</v>
      </c>
      <c r="AI609" s="194">
        <v>189695.99999999997</v>
      </c>
      <c r="AJ609" s="194">
        <v>8000</v>
      </c>
      <c r="AK609" s="194"/>
      <c r="AL609" s="213">
        <f t="shared" si="64"/>
        <v>197695.99999999997</v>
      </c>
    </row>
    <row r="610" spans="1:38" s="5" customFormat="1">
      <c r="A610" s="194">
        <v>601</v>
      </c>
      <c r="B610" s="102" t="s">
        <v>4652</v>
      </c>
      <c r="C610" s="102" t="s">
        <v>5283</v>
      </c>
      <c r="D610" s="194" t="s">
        <v>5640</v>
      </c>
      <c r="E610" s="1116" t="s">
        <v>527</v>
      </c>
      <c r="F610" s="213" t="s">
        <v>990</v>
      </c>
      <c r="G610" s="1273">
        <v>5</v>
      </c>
      <c r="H610" s="213">
        <v>1.9</v>
      </c>
      <c r="I610" s="102">
        <v>1</v>
      </c>
      <c r="J610" s="194">
        <v>158080</v>
      </c>
      <c r="K610" s="194">
        <v>8000</v>
      </c>
      <c r="L610" s="194"/>
      <c r="M610" s="213">
        <f t="shared" si="60"/>
        <v>166080</v>
      </c>
      <c r="N610" s="213">
        <v>1.9</v>
      </c>
      <c r="O610" s="102">
        <v>1</v>
      </c>
      <c r="P610" s="194">
        <v>158080</v>
      </c>
      <c r="Q610" s="194">
        <v>8000</v>
      </c>
      <c r="R610" s="194"/>
      <c r="S610" s="213">
        <f t="shared" si="61"/>
        <v>166080</v>
      </c>
      <c r="T610" s="213">
        <f t="shared" si="66"/>
        <v>0</v>
      </c>
      <c r="U610" s="213">
        <f t="shared" si="66"/>
        <v>0</v>
      </c>
      <c r="V610" s="213">
        <f t="shared" si="66"/>
        <v>0</v>
      </c>
      <c r="W610" s="213">
        <f t="shared" si="65"/>
        <v>0</v>
      </c>
      <c r="X610" s="213">
        <f t="shared" si="62"/>
        <v>0</v>
      </c>
      <c r="Y610" s="1273">
        <v>6</v>
      </c>
      <c r="Z610" s="213">
        <v>1.96</v>
      </c>
      <c r="AA610" s="102">
        <v>1</v>
      </c>
      <c r="AB610" s="194">
        <v>163072</v>
      </c>
      <c r="AC610" s="194">
        <v>8000</v>
      </c>
      <c r="AD610" s="194"/>
      <c r="AE610" s="213">
        <f t="shared" si="63"/>
        <v>171072</v>
      </c>
      <c r="AF610" s="1273">
        <v>7</v>
      </c>
      <c r="AG610" s="213">
        <v>1.96</v>
      </c>
      <c r="AH610" s="102">
        <v>1</v>
      </c>
      <c r="AI610" s="194">
        <v>163072</v>
      </c>
      <c r="AJ610" s="194">
        <v>8000</v>
      </c>
      <c r="AK610" s="194"/>
      <c r="AL610" s="213">
        <f t="shared" si="64"/>
        <v>171072</v>
      </c>
    </row>
    <row r="611" spans="1:38" s="5" customFormat="1">
      <c r="A611" s="194">
        <v>602</v>
      </c>
      <c r="B611" s="102" t="s">
        <v>1695</v>
      </c>
      <c r="C611" s="102" t="s">
        <v>5283</v>
      </c>
      <c r="D611" s="194" t="s">
        <v>5656</v>
      </c>
      <c r="E611" s="1116" t="s">
        <v>527</v>
      </c>
      <c r="F611" s="213" t="s">
        <v>990</v>
      </c>
      <c r="G611" s="1273">
        <v>9</v>
      </c>
      <c r="H611" s="213">
        <v>2.02</v>
      </c>
      <c r="I611" s="102">
        <v>1</v>
      </c>
      <c r="J611" s="194">
        <v>168064</v>
      </c>
      <c r="K611" s="194">
        <v>8000</v>
      </c>
      <c r="L611" s="194"/>
      <c r="M611" s="213">
        <f t="shared" si="60"/>
        <v>176064</v>
      </c>
      <c r="N611" s="213">
        <v>2.02</v>
      </c>
      <c r="O611" s="102">
        <v>1</v>
      </c>
      <c r="P611" s="194">
        <v>168064</v>
      </c>
      <c r="Q611" s="194">
        <v>8000</v>
      </c>
      <c r="R611" s="194"/>
      <c r="S611" s="213">
        <f t="shared" si="61"/>
        <v>176064</v>
      </c>
      <c r="T611" s="213">
        <f t="shared" si="66"/>
        <v>0</v>
      </c>
      <c r="U611" s="213">
        <f t="shared" si="66"/>
        <v>0</v>
      </c>
      <c r="V611" s="213">
        <f t="shared" si="66"/>
        <v>0</v>
      </c>
      <c r="W611" s="213">
        <f t="shared" si="65"/>
        <v>0</v>
      </c>
      <c r="X611" s="213">
        <f t="shared" si="62"/>
        <v>0</v>
      </c>
      <c r="Y611" s="1273">
        <v>10</v>
      </c>
      <c r="Z611" s="213">
        <v>2.08</v>
      </c>
      <c r="AA611" s="102">
        <v>1</v>
      </c>
      <c r="AB611" s="194">
        <v>173056</v>
      </c>
      <c r="AC611" s="194">
        <v>8000</v>
      </c>
      <c r="AD611" s="194"/>
      <c r="AE611" s="213">
        <f t="shared" si="63"/>
        <v>181056</v>
      </c>
      <c r="AF611" s="1273">
        <v>11</v>
      </c>
      <c r="AG611" s="213">
        <v>2.08</v>
      </c>
      <c r="AH611" s="102">
        <v>1</v>
      </c>
      <c r="AI611" s="194">
        <v>173056</v>
      </c>
      <c r="AJ611" s="194">
        <v>8000</v>
      </c>
      <c r="AK611" s="194"/>
      <c r="AL611" s="213">
        <f t="shared" si="64"/>
        <v>181056</v>
      </c>
    </row>
    <row r="612" spans="1:38" s="5" customFormat="1">
      <c r="A612" s="194">
        <v>603</v>
      </c>
      <c r="B612" s="102" t="s">
        <v>4651</v>
      </c>
      <c r="C612" s="102" t="s">
        <v>5283</v>
      </c>
      <c r="D612" s="194" t="s">
        <v>5653</v>
      </c>
      <c r="E612" s="1116" t="s">
        <v>527</v>
      </c>
      <c r="F612" s="213" t="s">
        <v>990</v>
      </c>
      <c r="G612" s="1273">
        <v>5</v>
      </c>
      <c r="H612" s="213">
        <v>1.9</v>
      </c>
      <c r="I612" s="102">
        <v>1</v>
      </c>
      <c r="J612" s="194">
        <v>158080</v>
      </c>
      <c r="K612" s="194">
        <v>8000</v>
      </c>
      <c r="L612" s="194"/>
      <c r="M612" s="213">
        <f t="shared" si="60"/>
        <v>166080</v>
      </c>
      <c r="N612" s="213">
        <v>1.9</v>
      </c>
      <c r="O612" s="102">
        <v>1</v>
      </c>
      <c r="P612" s="194">
        <v>158080</v>
      </c>
      <c r="Q612" s="194">
        <v>8000</v>
      </c>
      <c r="R612" s="194"/>
      <c r="S612" s="213">
        <f t="shared" si="61"/>
        <v>166080</v>
      </c>
      <c r="T612" s="213">
        <f t="shared" si="66"/>
        <v>0</v>
      </c>
      <c r="U612" s="213">
        <f t="shared" si="66"/>
        <v>0</v>
      </c>
      <c r="V612" s="213">
        <f t="shared" si="66"/>
        <v>0</v>
      </c>
      <c r="W612" s="213">
        <f t="shared" si="65"/>
        <v>0</v>
      </c>
      <c r="X612" s="213">
        <f t="shared" si="62"/>
        <v>0</v>
      </c>
      <c r="Y612" s="1273">
        <v>6</v>
      </c>
      <c r="Z612" s="213">
        <v>1.96</v>
      </c>
      <c r="AA612" s="102">
        <v>1</v>
      </c>
      <c r="AB612" s="194">
        <v>163072</v>
      </c>
      <c r="AC612" s="194">
        <v>8000</v>
      </c>
      <c r="AD612" s="194"/>
      <c r="AE612" s="213">
        <f t="shared" si="63"/>
        <v>171072</v>
      </c>
      <c r="AF612" s="1273">
        <v>7</v>
      </c>
      <c r="AG612" s="213">
        <v>1.96</v>
      </c>
      <c r="AH612" s="102">
        <v>1</v>
      </c>
      <c r="AI612" s="194">
        <v>163072</v>
      </c>
      <c r="AJ612" s="194">
        <v>8000</v>
      </c>
      <c r="AK612" s="194"/>
      <c r="AL612" s="213">
        <f t="shared" si="64"/>
        <v>171072</v>
      </c>
    </row>
    <row r="613" spans="1:38" s="5" customFormat="1">
      <c r="A613" s="194">
        <v>604</v>
      </c>
      <c r="B613" s="102" t="s">
        <v>1610</v>
      </c>
      <c r="C613" s="102" t="s">
        <v>5283</v>
      </c>
      <c r="D613" s="194" t="s">
        <v>5653</v>
      </c>
      <c r="E613" s="1116" t="s">
        <v>527</v>
      </c>
      <c r="F613" s="213" t="s">
        <v>990</v>
      </c>
      <c r="G613" s="1273">
        <v>7</v>
      </c>
      <c r="H613" s="213">
        <v>1.96</v>
      </c>
      <c r="I613" s="102">
        <v>1</v>
      </c>
      <c r="J613" s="194">
        <v>163072</v>
      </c>
      <c r="K613" s="194">
        <v>8000</v>
      </c>
      <c r="L613" s="194"/>
      <c r="M613" s="213">
        <f t="shared" si="60"/>
        <v>171072</v>
      </c>
      <c r="N613" s="213">
        <v>1.96</v>
      </c>
      <c r="O613" s="102">
        <v>1</v>
      </c>
      <c r="P613" s="194">
        <v>163072</v>
      </c>
      <c r="Q613" s="194">
        <v>8000</v>
      </c>
      <c r="R613" s="194"/>
      <c r="S613" s="213">
        <f t="shared" si="61"/>
        <v>171072</v>
      </c>
      <c r="T613" s="213">
        <f t="shared" si="66"/>
        <v>0</v>
      </c>
      <c r="U613" s="213">
        <f t="shared" si="66"/>
        <v>0</v>
      </c>
      <c r="V613" s="213">
        <f t="shared" si="66"/>
        <v>0</v>
      </c>
      <c r="W613" s="213">
        <f t="shared" si="65"/>
        <v>0</v>
      </c>
      <c r="X613" s="213">
        <f t="shared" si="62"/>
        <v>0</v>
      </c>
      <c r="Y613" s="1273">
        <v>8</v>
      </c>
      <c r="Z613" s="213">
        <v>2.02</v>
      </c>
      <c r="AA613" s="102">
        <v>1</v>
      </c>
      <c r="AB613" s="194">
        <v>168064</v>
      </c>
      <c r="AC613" s="194">
        <v>8000</v>
      </c>
      <c r="AD613" s="194"/>
      <c r="AE613" s="213">
        <f t="shared" si="63"/>
        <v>176064</v>
      </c>
      <c r="AF613" s="1273">
        <v>9</v>
      </c>
      <c r="AG613" s="213">
        <v>2.02</v>
      </c>
      <c r="AH613" s="102">
        <v>1</v>
      </c>
      <c r="AI613" s="194">
        <v>168064</v>
      </c>
      <c r="AJ613" s="194">
        <v>8000</v>
      </c>
      <c r="AK613" s="194"/>
      <c r="AL613" s="213">
        <f t="shared" si="64"/>
        <v>176064</v>
      </c>
    </row>
    <row r="614" spans="1:38" s="5" customFormat="1">
      <c r="A614" s="194">
        <v>605</v>
      </c>
      <c r="B614" s="102" t="s">
        <v>4630</v>
      </c>
      <c r="C614" s="102" t="s">
        <v>5282</v>
      </c>
      <c r="D614" s="194" t="s">
        <v>5637</v>
      </c>
      <c r="E614" s="1116" t="s">
        <v>527</v>
      </c>
      <c r="F614" s="213" t="s">
        <v>990</v>
      </c>
      <c r="G614" s="1273">
        <v>11</v>
      </c>
      <c r="H614" s="213">
        <v>2.08</v>
      </c>
      <c r="I614" s="102">
        <v>1</v>
      </c>
      <c r="J614" s="194">
        <v>173056</v>
      </c>
      <c r="K614" s="194">
        <v>0</v>
      </c>
      <c r="L614" s="194"/>
      <c r="M614" s="213">
        <f t="shared" si="60"/>
        <v>173056</v>
      </c>
      <c r="N614" s="213">
        <v>2.08</v>
      </c>
      <c r="O614" s="102">
        <v>1</v>
      </c>
      <c r="P614" s="194">
        <v>173056</v>
      </c>
      <c r="Q614" s="194"/>
      <c r="R614" s="194"/>
      <c r="S614" s="213">
        <f t="shared" si="61"/>
        <v>173056</v>
      </c>
      <c r="T614" s="213">
        <f t="shared" si="66"/>
        <v>0</v>
      </c>
      <c r="U614" s="213">
        <f t="shared" si="66"/>
        <v>0</v>
      </c>
      <c r="V614" s="213">
        <f t="shared" si="66"/>
        <v>0</v>
      </c>
      <c r="W614" s="213">
        <f t="shared" si="65"/>
        <v>0</v>
      </c>
      <c r="X614" s="213">
        <f t="shared" si="62"/>
        <v>0</v>
      </c>
      <c r="Y614" s="1273">
        <v>12</v>
      </c>
      <c r="Z614" s="213">
        <v>2.08</v>
      </c>
      <c r="AA614" s="102">
        <v>1</v>
      </c>
      <c r="AB614" s="194">
        <v>173056</v>
      </c>
      <c r="AC614" s="194">
        <v>0</v>
      </c>
      <c r="AD614" s="194"/>
      <c r="AE614" s="213">
        <f t="shared" si="63"/>
        <v>173056</v>
      </c>
      <c r="AF614" s="1273">
        <v>13</v>
      </c>
      <c r="AG614" s="213">
        <v>2.14</v>
      </c>
      <c r="AH614" s="102">
        <v>1</v>
      </c>
      <c r="AI614" s="194">
        <v>178048</v>
      </c>
      <c r="AJ614" s="194">
        <v>0</v>
      </c>
      <c r="AK614" s="194"/>
      <c r="AL614" s="213">
        <f t="shared" si="64"/>
        <v>178048</v>
      </c>
    </row>
    <row r="615" spans="1:38" s="5" customFormat="1">
      <c r="A615" s="194">
        <v>606</v>
      </c>
      <c r="B615" s="102" t="s">
        <v>4650</v>
      </c>
      <c r="C615" s="102" t="s">
        <v>5283</v>
      </c>
      <c r="D615" s="194" t="s">
        <v>5640</v>
      </c>
      <c r="E615" s="1116" t="s">
        <v>527</v>
      </c>
      <c r="F615" s="213" t="s">
        <v>990</v>
      </c>
      <c r="G615" s="1273">
        <v>7</v>
      </c>
      <c r="H615" s="213">
        <v>1.96</v>
      </c>
      <c r="I615" s="102">
        <v>1</v>
      </c>
      <c r="J615" s="194">
        <v>163072</v>
      </c>
      <c r="K615" s="194">
        <v>0</v>
      </c>
      <c r="L615" s="194"/>
      <c r="M615" s="213">
        <f t="shared" si="60"/>
        <v>163072</v>
      </c>
      <c r="N615" s="213">
        <v>1.96</v>
      </c>
      <c r="O615" s="102">
        <v>1</v>
      </c>
      <c r="P615" s="194">
        <v>163072</v>
      </c>
      <c r="Q615" s="194"/>
      <c r="R615" s="194"/>
      <c r="S615" s="213">
        <f t="shared" si="61"/>
        <v>163072</v>
      </c>
      <c r="T615" s="213">
        <f t="shared" si="66"/>
        <v>0</v>
      </c>
      <c r="U615" s="213">
        <f t="shared" si="66"/>
        <v>0</v>
      </c>
      <c r="V615" s="213">
        <f t="shared" si="66"/>
        <v>0</v>
      </c>
      <c r="W615" s="213">
        <f t="shared" si="65"/>
        <v>0</v>
      </c>
      <c r="X615" s="213">
        <f t="shared" si="62"/>
        <v>0</v>
      </c>
      <c r="Y615" s="1273">
        <v>8</v>
      </c>
      <c r="Z615" s="213">
        <v>2.02</v>
      </c>
      <c r="AA615" s="102">
        <v>1</v>
      </c>
      <c r="AB615" s="194">
        <v>168064</v>
      </c>
      <c r="AC615" s="194">
        <v>0</v>
      </c>
      <c r="AD615" s="194"/>
      <c r="AE615" s="213">
        <f t="shared" si="63"/>
        <v>168064</v>
      </c>
      <c r="AF615" s="1273">
        <v>9</v>
      </c>
      <c r="AG615" s="213">
        <v>2.02</v>
      </c>
      <c r="AH615" s="102">
        <v>1</v>
      </c>
      <c r="AI615" s="194">
        <v>168064</v>
      </c>
      <c r="AJ615" s="194">
        <v>0</v>
      </c>
      <c r="AK615" s="194"/>
      <c r="AL615" s="213">
        <f t="shared" si="64"/>
        <v>168064</v>
      </c>
    </row>
    <row r="616" spans="1:38" s="5" customFormat="1">
      <c r="A616" s="194">
        <v>607</v>
      </c>
      <c r="B616" s="102" t="s">
        <v>1919</v>
      </c>
      <c r="C616" s="102" t="s">
        <v>5283</v>
      </c>
      <c r="D616" s="194" t="s">
        <v>5625</v>
      </c>
      <c r="E616" s="1116" t="s">
        <v>527</v>
      </c>
      <c r="F616" s="213" t="s">
        <v>990</v>
      </c>
      <c r="G616" s="1273">
        <v>6</v>
      </c>
      <c r="H616" s="213">
        <v>1.96</v>
      </c>
      <c r="I616" s="102">
        <v>1</v>
      </c>
      <c r="J616" s="194">
        <v>163072</v>
      </c>
      <c r="K616" s="194">
        <v>8000</v>
      </c>
      <c r="L616" s="194"/>
      <c r="M616" s="213">
        <f t="shared" si="60"/>
        <v>171072</v>
      </c>
      <c r="N616" s="213">
        <v>1.9</v>
      </c>
      <c r="O616" s="102">
        <v>1</v>
      </c>
      <c r="P616" s="194">
        <v>158080</v>
      </c>
      <c r="Q616" s="194">
        <v>8000</v>
      </c>
      <c r="R616" s="194"/>
      <c r="S616" s="213">
        <f t="shared" si="61"/>
        <v>166080</v>
      </c>
      <c r="T616" s="213">
        <f t="shared" si="66"/>
        <v>0</v>
      </c>
      <c r="U616" s="213">
        <f t="shared" si="66"/>
        <v>4992</v>
      </c>
      <c r="V616" s="213">
        <f t="shared" si="66"/>
        <v>0</v>
      </c>
      <c r="W616" s="213">
        <f t="shared" si="65"/>
        <v>0</v>
      </c>
      <c r="X616" s="213">
        <f t="shared" si="62"/>
        <v>4992</v>
      </c>
      <c r="Y616" s="1273">
        <v>7</v>
      </c>
      <c r="Z616" s="213">
        <v>1.96</v>
      </c>
      <c r="AA616" s="102">
        <v>1</v>
      </c>
      <c r="AB616" s="194">
        <v>163072</v>
      </c>
      <c r="AC616" s="194">
        <v>8000</v>
      </c>
      <c r="AD616" s="194"/>
      <c r="AE616" s="213">
        <f t="shared" si="63"/>
        <v>171072</v>
      </c>
      <c r="AF616" s="1273">
        <v>8</v>
      </c>
      <c r="AG616" s="213">
        <v>2.02</v>
      </c>
      <c r="AH616" s="102">
        <v>1</v>
      </c>
      <c r="AI616" s="194">
        <v>168064</v>
      </c>
      <c r="AJ616" s="194">
        <v>8000</v>
      </c>
      <c r="AK616" s="194"/>
      <c r="AL616" s="213">
        <f t="shared" si="64"/>
        <v>176064</v>
      </c>
    </row>
    <row r="617" spans="1:38" s="5" customFormat="1">
      <c r="A617" s="194">
        <v>608</v>
      </c>
      <c r="B617" s="102" t="s">
        <v>4632</v>
      </c>
      <c r="C617" s="102" t="s">
        <v>5283</v>
      </c>
      <c r="D617" s="194" t="s">
        <v>5636</v>
      </c>
      <c r="E617" s="1116" t="s">
        <v>527</v>
      </c>
      <c r="F617" s="213" t="s">
        <v>990</v>
      </c>
      <c r="G617" s="1273">
        <v>11</v>
      </c>
      <c r="H617" s="213">
        <v>2.08</v>
      </c>
      <c r="I617" s="102">
        <v>1</v>
      </c>
      <c r="J617" s="194">
        <v>173056</v>
      </c>
      <c r="K617" s="194">
        <v>8000</v>
      </c>
      <c r="L617" s="194"/>
      <c r="M617" s="213">
        <f t="shared" si="60"/>
        <v>181056</v>
      </c>
      <c r="N617" s="213">
        <v>2.08</v>
      </c>
      <c r="O617" s="102">
        <v>1</v>
      </c>
      <c r="P617" s="194">
        <v>173056</v>
      </c>
      <c r="Q617" s="194">
        <v>8000</v>
      </c>
      <c r="R617" s="194"/>
      <c r="S617" s="213">
        <f t="shared" si="61"/>
        <v>181056</v>
      </c>
      <c r="T617" s="213">
        <f t="shared" si="66"/>
        <v>0</v>
      </c>
      <c r="U617" s="213">
        <f t="shared" si="66"/>
        <v>0</v>
      </c>
      <c r="V617" s="213">
        <f t="shared" si="66"/>
        <v>0</v>
      </c>
      <c r="W617" s="213">
        <f t="shared" si="65"/>
        <v>0</v>
      </c>
      <c r="X617" s="213">
        <f t="shared" si="62"/>
        <v>0</v>
      </c>
      <c r="Y617" s="1273">
        <v>12</v>
      </c>
      <c r="Z617" s="213">
        <v>2.08</v>
      </c>
      <c r="AA617" s="102">
        <v>1</v>
      </c>
      <c r="AB617" s="194">
        <v>173056</v>
      </c>
      <c r="AC617" s="194">
        <v>8000</v>
      </c>
      <c r="AD617" s="194"/>
      <c r="AE617" s="213">
        <f t="shared" si="63"/>
        <v>181056</v>
      </c>
      <c r="AF617" s="1273">
        <v>13</v>
      </c>
      <c r="AG617" s="213">
        <v>2.14</v>
      </c>
      <c r="AH617" s="102">
        <v>1</v>
      </c>
      <c r="AI617" s="194">
        <v>178048</v>
      </c>
      <c r="AJ617" s="194">
        <v>8000</v>
      </c>
      <c r="AK617" s="194"/>
      <c r="AL617" s="213">
        <f t="shared" si="64"/>
        <v>186048</v>
      </c>
    </row>
    <row r="618" spans="1:38" s="5" customFormat="1">
      <c r="A618" s="194">
        <v>609</v>
      </c>
      <c r="B618" s="102" t="s">
        <v>5714</v>
      </c>
      <c r="C618" s="102" t="s">
        <v>5282</v>
      </c>
      <c r="D618" s="194" t="s">
        <v>5675</v>
      </c>
      <c r="E618" s="1116" t="s">
        <v>527</v>
      </c>
      <c r="F618" s="213" t="s">
        <v>990</v>
      </c>
      <c r="G618" s="1273">
        <v>4</v>
      </c>
      <c r="H618" s="213">
        <v>1.9</v>
      </c>
      <c r="I618" s="102">
        <v>1</v>
      </c>
      <c r="J618" s="194">
        <v>158080</v>
      </c>
      <c r="K618" s="194">
        <v>8000</v>
      </c>
      <c r="L618" s="194"/>
      <c r="M618" s="213">
        <f t="shared" si="60"/>
        <v>166080</v>
      </c>
      <c r="N618" s="213">
        <v>1.84</v>
      </c>
      <c r="O618" s="102">
        <v>1</v>
      </c>
      <c r="P618" s="194">
        <v>153088</v>
      </c>
      <c r="Q618" s="194">
        <v>8000</v>
      </c>
      <c r="R618" s="194"/>
      <c r="S618" s="213">
        <f t="shared" si="61"/>
        <v>161088</v>
      </c>
      <c r="T618" s="213">
        <f t="shared" si="66"/>
        <v>0</v>
      </c>
      <c r="U618" s="213">
        <f t="shared" si="66"/>
        <v>4992</v>
      </c>
      <c r="V618" s="213">
        <f t="shared" si="66"/>
        <v>0</v>
      </c>
      <c r="W618" s="213">
        <f t="shared" si="65"/>
        <v>0</v>
      </c>
      <c r="X618" s="213">
        <f t="shared" si="62"/>
        <v>4992</v>
      </c>
      <c r="Y618" s="1273">
        <v>5</v>
      </c>
      <c r="Z618" s="213">
        <v>1.9</v>
      </c>
      <c r="AA618" s="102">
        <v>1</v>
      </c>
      <c r="AB618" s="194">
        <v>158080</v>
      </c>
      <c r="AC618" s="194">
        <v>8000</v>
      </c>
      <c r="AD618" s="194"/>
      <c r="AE618" s="213">
        <f t="shared" si="63"/>
        <v>166080</v>
      </c>
      <c r="AF618" s="1273">
        <v>6</v>
      </c>
      <c r="AG618" s="213">
        <v>1.96</v>
      </c>
      <c r="AH618" s="102">
        <v>1</v>
      </c>
      <c r="AI618" s="194">
        <v>163072</v>
      </c>
      <c r="AJ618" s="194">
        <v>8000</v>
      </c>
      <c r="AK618" s="194"/>
      <c r="AL618" s="213">
        <f t="shared" si="64"/>
        <v>171072</v>
      </c>
    </row>
    <row r="619" spans="1:38" s="5" customFormat="1">
      <c r="A619" s="194">
        <v>610</v>
      </c>
      <c r="B619" s="102" t="s">
        <v>4633</v>
      </c>
      <c r="C619" s="102" t="s">
        <v>5283</v>
      </c>
      <c r="D619" s="194" t="s">
        <v>5713</v>
      </c>
      <c r="E619" s="1116" t="s">
        <v>527</v>
      </c>
      <c r="F619" s="213" t="s">
        <v>990</v>
      </c>
      <c r="G619" s="1273">
        <v>11</v>
      </c>
      <c r="H619" s="213">
        <v>2.08</v>
      </c>
      <c r="I619" s="102">
        <v>1</v>
      </c>
      <c r="J619" s="194">
        <v>173056</v>
      </c>
      <c r="K619" s="194">
        <v>8000</v>
      </c>
      <c r="L619" s="194"/>
      <c r="M619" s="213">
        <f t="shared" si="60"/>
        <v>181056</v>
      </c>
      <c r="N619" s="213">
        <v>2.08</v>
      </c>
      <c r="O619" s="102">
        <v>1</v>
      </c>
      <c r="P619" s="194">
        <v>173056</v>
      </c>
      <c r="Q619" s="194">
        <v>8000</v>
      </c>
      <c r="R619" s="194"/>
      <c r="S619" s="213">
        <f t="shared" si="61"/>
        <v>181056</v>
      </c>
      <c r="T619" s="213">
        <f t="shared" si="66"/>
        <v>0</v>
      </c>
      <c r="U619" s="213">
        <f t="shared" si="66"/>
        <v>0</v>
      </c>
      <c r="V619" s="213">
        <f t="shared" si="66"/>
        <v>0</v>
      </c>
      <c r="W619" s="213">
        <f t="shared" si="65"/>
        <v>0</v>
      </c>
      <c r="X619" s="213">
        <f t="shared" si="62"/>
        <v>0</v>
      </c>
      <c r="Y619" s="1273">
        <v>12</v>
      </c>
      <c r="Z619" s="213">
        <v>2.08</v>
      </c>
      <c r="AA619" s="102">
        <v>1</v>
      </c>
      <c r="AB619" s="194">
        <v>173056</v>
      </c>
      <c r="AC619" s="194">
        <v>8000</v>
      </c>
      <c r="AD619" s="194"/>
      <c r="AE619" s="213">
        <f t="shared" si="63"/>
        <v>181056</v>
      </c>
      <c r="AF619" s="1273">
        <v>13</v>
      </c>
      <c r="AG619" s="213">
        <v>2.14</v>
      </c>
      <c r="AH619" s="102">
        <v>1</v>
      </c>
      <c r="AI619" s="194">
        <v>178048</v>
      </c>
      <c r="AJ619" s="194">
        <v>8000</v>
      </c>
      <c r="AK619" s="194"/>
      <c r="AL619" s="213">
        <f t="shared" si="64"/>
        <v>186048</v>
      </c>
    </row>
    <row r="620" spans="1:38" s="5" customFormat="1">
      <c r="A620" s="194">
        <v>611</v>
      </c>
      <c r="B620" s="102" t="s">
        <v>4634</v>
      </c>
      <c r="C620" s="102" t="s">
        <v>5283</v>
      </c>
      <c r="D620" s="194" t="s">
        <v>5265</v>
      </c>
      <c r="E620" s="1116" t="s">
        <v>527</v>
      </c>
      <c r="F620" s="213" t="s">
        <v>990</v>
      </c>
      <c r="G620" s="1273">
        <v>10</v>
      </c>
      <c r="H620" s="213">
        <v>2.08</v>
      </c>
      <c r="I620" s="102">
        <v>1</v>
      </c>
      <c r="J620" s="194">
        <v>173056</v>
      </c>
      <c r="K620" s="194">
        <v>8000</v>
      </c>
      <c r="L620" s="194"/>
      <c r="M620" s="213">
        <f t="shared" si="60"/>
        <v>181056</v>
      </c>
      <c r="N620" s="213">
        <v>2.02</v>
      </c>
      <c r="O620" s="102">
        <v>1</v>
      </c>
      <c r="P620" s="194">
        <v>168064</v>
      </c>
      <c r="Q620" s="194">
        <v>8000</v>
      </c>
      <c r="R620" s="194"/>
      <c r="S620" s="213">
        <f t="shared" si="61"/>
        <v>176064</v>
      </c>
      <c r="T620" s="213">
        <f t="shared" si="66"/>
        <v>0</v>
      </c>
      <c r="U620" s="213">
        <f t="shared" si="66"/>
        <v>4992</v>
      </c>
      <c r="V620" s="213">
        <f t="shared" si="66"/>
        <v>0</v>
      </c>
      <c r="W620" s="213">
        <f t="shared" si="65"/>
        <v>0</v>
      </c>
      <c r="X620" s="213">
        <f t="shared" si="62"/>
        <v>4992</v>
      </c>
      <c r="Y620" s="1273">
        <v>11</v>
      </c>
      <c r="Z620" s="213">
        <v>2.08</v>
      </c>
      <c r="AA620" s="102">
        <v>1</v>
      </c>
      <c r="AB620" s="194">
        <v>173056</v>
      </c>
      <c r="AC620" s="194">
        <v>8000</v>
      </c>
      <c r="AD620" s="194"/>
      <c r="AE620" s="213">
        <f t="shared" si="63"/>
        <v>181056</v>
      </c>
      <c r="AF620" s="1273">
        <v>12</v>
      </c>
      <c r="AG620" s="213">
        <v>2.08</v>
      </c>
      <c r="AH620" s="102">
        <v>1</v>
      </c>
      <c r="AI620" s="194">
        <v>173056</v>
      </c>
      <c r="AJ620" s="194">
        <v>8000</v>
      </c>
      <c r="AK620" s="194"/>
      <c r="AL620" s="213">
        <f t="shared" si="64"/>
        <v>181056</v>
      </c>
    </row>
    <row r="621" spans="1:38" s="5" customFormat="1">
      <c r="A621" s="194">
        <v>612</v>
      </c>
      <c r="B621" s="102" t="s">
        <v>4635</v>
      </c>
      <c r="C621" s="102" t="s">
        <v>5282</v>
      </c>
      <c r="D621" s="194" t="s">
        <v>5647</v>
      </c>
      <c r="E621" s="1116" t="s">
        <v>527</v>
      </c>
      <c r="F621" s="213" t="s">
        <v>990</v>
      </c>
      <c r="G621" s="1273">
        <v>10</v>
      </c>
      <c r="H621" s="213">
        <v>2.08</v>
      </c>
      <c r="I621" s="102">
        <v>1</v>
      </c>
      <c r="J621" s="194">
        <v>173056</v>
      </c>
      <c r="K621" s="194">
        <v>8000</v>
      </c>
      <c r="L621" s="194"/>
      <c r="M621" s="213">
        <f t="shared" si="60"/>
        <v>181056</v>
      </c>
      <c r="N621" s="213">
        <v>2.02</v>
      </c>
      <c r="O621" s="102">
        <v>1</v>
      </c>
      <c r="P621" s="194">
        <v>168064</v>
      </c>
      <c r="Q621" s="194">
        <v>8000</v>
      </c>
      <c r="R621" s="194"/>
      <c r="S621" s="213">
        <f t="shared" si="61"/>
        <v>176064</v>
      </c>
      <c r="T621" s="213">
        <f t="shared" si="66"/>
        <v>0</v>
      </c>
      <c r="U621" s="213">
        <f t="shared" si="66"/>
        <v>4992</v>
      </c>
      <c r="V621" s="213">
        <f t="shared" si="66"/>
        <v>0</v>
      </c>
      <c r="W621" s="213">
        <f t="shared" si="65"/>
        <v>0</v>
      </c>
      <c r="X621" s="213">
        <f t="shared" si="62"/>
        <v>4992</v>
      </c>
      <c r="Y621" s="1273">
        <v>11</v>
      </c>
      <c r="Z621" s="213">
        <v>2.08</v>
      </c>
      <c r="AA621" s="102">
        <v>1</v>
      </c>
      <c r="AB621" s="194">
        <v>173056</v>
      </c>
      <c r="AC621" s="194">
        <v>8000</v>
      </c>
      <c r="AD621" s="194"/>
      <c r="AE621" s="213">
        <f t="shared" si="63"/>
        <v>181056</v>
      </c>
      <c r="AF621" s="1273">
        <v>12</v>
      </c>
      <c r="AG621" s="213">
        <v>2.08</v>
      </c>
      <c r="AH621" s="102">
        <v>1</v>
      </c>
      <c r="AI621" s="194">
        <v>173056</v>
      </c>
      <c r="AJ621" s="194">
        <v>8000</v>
      </c>
      <c r="AK621" s="194"/>
      <c r="AL621" s="213">
        <f t="shared" si="64"/>
        <v>181056</v>
      </c>
    </row>
    <row r="622" spans="1:38" s="5" customFormat="1">
      <c r="A622" s="194">
        <v>613</v>
      </c>
      <c r="B622" s="102" t="s">
        <v>4636</v>
      </c>
      <c r="C622" s="102" t="s">
        <v>5283</v>
      </c>
      <c r="D622" s="194" t="s">
        <v>5637</v>
      </c>
      <c r="E622" s="1116" t="s">
        <v>527</v>
      </c>
      <c r="F622" s="213" t="s">
        <v>990</v>
      </c>
      <c r="G622" s="1273">
        <v>11</v>
      </c>
      <c r="H622" s="213">
        <v>2.08</v>
      </c>
      <c r="I622" s="102">
        <v>1</v>
      </c>
      <c r="J622" s="194">
        <v>173056</v>
      </c>
      <c r="K622" s="194">
        <v>8000</v>
      </c>
      <c r="L622" s="194"/>
      <c r="M622" s="213">
        <f t="shared" si="60"/>
        <v>181056</v>
      </c>
      <c r="N622" s="213">
        <v>2.08</v>
      </c>
      <c r="O622" s="102">
        <v>1</v>
      </c>
      <c r="P622" s="194">
        <v>173056</v>
      </c>
      <c r="Q622" s="194">
        <v>8000</v>
      </c>
      <c r="R622" s="194"/>
      <c r="S622" s="213">
        <f t="shared" si="61"/>
        <v>181056</v>
      </c>
      <c r="T622" s="213">
        <f t="shared" si="66"/>
        <v>0</v>
      </c>
      <c r="U622" s="213">
        <f t="shared" si="66"/>
        <v>0</v>
      </c>
      <c r="V622" s="213">
        <f t="shared" si="66"/>
        <v>0</v>
      </c>
      <c r="W622" s="213">
        <f t="shared" si="65"/>
        <v>0</v>
      </c>
      <c r="X622" s="213">
        <f t="shared" si="62"/>
        <v>0</v>
      </c>
      <c r="Y622" s="1273">
        <v>12</v>
      </c>
      <c r="Z622" s="213">
        <v>2.08</v>
      </c>
      <c r="AA622" s="102">
        <v>1</v>
      </c>
      <c r="AB622" s="194">
        <v>173056</v>
      </c>
      <c r="AC622" s="194">
        <v>8000</v>
      </c>
      <c r="AD622" s="194"/>
      <c r="AE622" s="213">
        <f t="shared" si="63"/>
        <v>181056</v>
      </c>
      <c r="AF622" s="1273">
        <v>13</v>
      </c>
      <c r="AG622" s="213">
        <v>2.14</v>
      </c>
      <c r="AH622" s="102">
        <v>1</v>
      </c>
      <c r="AI622" s="194">
        <v>178048</v>
      </c>
      <c r="AJ622" s="194">
        <v>8000</v>
      </c>
      <c r="AK622" s="194"/>
      <c r="AL622" s="213">
        <f t="shared" si="64"/>
        <v>186048</v>
      </c>
    </row>
    <row r="623" spans="1:38" s="5" customFormat="1">
      <c r="A623" s="194">
        <v>614</v>
      </c>
      <c r="B623" s="102" t="s">
        <v>4637</v>
      </c>
      <c r="C623" s="102" t="s">
        <v>5283</v>
      </c>
      <c r="D623" s="194" t="s">
        <v>5637</v>
      </c>
      <c r="E623" s="1116" t="s">
        <v>527</v>
      </c>
      <c r="F623" s="213" t="s">
        <v>990</v>
      </c>
      <c r="G623" s="1273">
        <v>10</v>
      </c>
      <c r="H623" s="213">
        <v>2.08</v>
      </c>
      <c r="I623" s="102">
        <v>1</v>
      </c>
      <c r="J623" s="194">
        <v>173056</v>
      </c>
      <c r="K623" s="194">
        <v>8000</v>
      </c>
      <c r="L623" s="194"/>
      <c r="M623" s="213">
        <f t="shared" si="60"/>
        <v>181056</v>
      </c>
      <c r="N623" s="213">
        <v>2.02</v>
      </c>
      <c r="O623" s="102">
        <v>1</v>
      </c>
      <c r="P623" s="194">
        <v>168064</v>
      </c>
      <c r="Q623" s="194">
        <v>8000</v>
      </c>
      <c r="R623" s="194"/>
      <c r="S623" s="213">
        <f t="shared" si="61"/>
        <v>176064</v>
      </c>
      <c r="T623" s="213">
        <f t="shared" si="66"/>
        <v>0</v>
      </c>
      <c r="U623" s="213">
        <f t="shared" si="66"/>
        <v>4992</v>
      </c>
      <c r="V623" s="213">
        <f t="shared" si="66"/>
        <v>0</v>
      </c>
      <c r="W623" s="213">
        <f t="shared" si="65"/>
        <v>0</v>
      </c>
      <c r="X623" s="213">
        <f t="shared" si="62"/>
        <v>4992</v>
      </c>
      <c r="Y623" s="1273">
        <v>11</v>
      </c>
      <c r="Z623" s="213">
        <v>2.08</v>
      </c>
      <c r="AA623" s="102">
        <v>1</v>
      </c>
      <c r="AB623" s="194">
        <v>173056</v>
      </c>
      <c r="AC623" s="194">
        <v>8000</v>
      </c>
      <c r="AD623" s="194"/>
      <c r="AE623" s="213">
        <f t="shared" si="63"/>
        <v>181056</v>
      </c>
      <c r="AF623" s="1273">
        <v>12</v>
      </c>
      <c r="AG623" s="213">
        <v>2.08</v>
      </c>
      <c r="AH623" s="102">
        <v>1</v>
      </c>
      <c r="AI623" s="194">
        <v>173056</v>
      </c>
      <c r="AJ623" s="194">
        <v>8000</v>
      </c>
      <c r="AK623" s="194"/>
      <c r="AL623" s="213">
        <f t="shared" si="64"/>
        <v>181056</v>
      </c>
    </row>
    <row r="624" spans="1:38" s="5" customFormat="1">
      <c r="A624" s="194">
        <v>615</v>
      </c>
      <c r="B624" s="102" t="s">
        <v>4638</v>
      </c>
      <c r="C624" s="102" t="s">
        <v>5283</v>
      </c>
      <c r="D624" s="194" t="s">
        <v>5265</v>
      </c>
      <c r="E624" s="1116" t="s">
        <v>527</v>
      </c>
      <c r="F624" s="213" t="s">
        <v>990</v>
      </c>
      <c r="G624" s="1273">
        <v>10</v>
      </c>
      <c r="H624" s="213">
        <v>2.08</v>
      </c>
      <c r="I624" s="102">
        <v>1</v>
      </c>
      <c r="J624" s="194">
        <v>173056</v>
      </c>
      <c r="K624" s="194">
        <v>8000</v>
      </c>
      <c r="L624" s="194"/>
      <c r="M624" s="213">
        <f t="shared" si="60"/>
        <v>181056</v>
      </c>
      <c r="N624" s="213">
        <v>2.02</v>
      </c>
      <c r="O624" s="102">
        <v>1</v>
      </c>
      <c r="P624" s="194">
        <v>168064</v>
      </c>
      <c r="Q624" s="194">
        <v>8000</v>
      </c>
      <c r="R624" s="194"/>
      <c r="S624" s="213">
        <f t="shared" si="61"/>
        <v>176064</v>
      </c>
      <c r="T624" s="213">
        <f t="shared" si="66"/>
        <v>0</v>
      </c>
      <c r="U624" s="213">
        <f t="shared" si="66"/>
        <v>4992</v>
      </c>
      <c r="V624" s="213">
        <f t="shared" si="66"/>
        <v>0</v>
      </c>
      <c r="W624" s="213">
        <f t="shared" si="65"/>
        <v>0</v>
      </c>
      <c r="X624" s="213">
        <f t="shared" si="62"/>
        <v>4992</v>
      </c>
      <c r="Y624" s="1273">
        <v>11</v>
      </c>
      <c r="Z624" s="213">
        <v>2.08</v>
      </c>
      <c r="AA624" s="102">
        <v>1</v>
      </c>
      <c r="AB624" s="194">
        <v>173056</v>
      </c>
      <c r="AC624" s="194">
        <v>8000</v>
      </c>
      <c r="AD624" s="194"/>
      <c r="AE624" s="213">
        <f t="shared" si="63"/>
        <v>181056</v>
      </c>
      <c r="AF624" s="1273">
        <v>12</v>
      </c>
      <c r="AG624" s="213">
        <v>2.08</v>
      </c>
      <c r="AH624" s="102">
        <v>1</v>
      </c>
      <c r="AI624" s="194">
        <v>173056</v>
      </c>
      <c r="AJ624" s="194">
        <v>8000</v>
      </c>
      <c r="AK624" s="194"/>
      <c r="AL624" s="213">
        <f t="shared" si="64"/>
        <v>181056</v>
      </c>
    </row>
    <row r="625" spans="1:38" s="5" customFormat="1">
      <c r="A625" s="194">
        <v>616</v>
      </c>
      <c r="B625" s="102" t="s">
        <v>5698</v>
      </c>
      <c r="C625" s="102" t="s">
        <v>5283</v>
      </c>
      <c r="D625" s="194" t="s">
        <v>5643</v>
      </c>
      <c r="E625" s="1116" t="s">
        <v>527</v>
      </c>
      <c r="F625" s="213" t="s">
        <v>990</v>
      </c>
      <c r="G625" s="1273">
        <v>4</v>
      </c>
      <c r="H625" s="213">
        <v>1.9</v>
      </c>
      <c r="I625" s="102">
        <v>1</v>
      </c>
      <c r="J625" s="194">
        <v>158080</v>
      </c>
      <c r="K625" s="194">
        <v>8000</v>
      </c>
      <c r="L625" s="194"/>
      <c r="M625" s="213">
        <f t="shared" si="60"/>
        <v>166080</v>
      </c>
      <c r="N625" s="213">
        <v>1.84</v>
      </c>
      <c r="O625" s="102">
        <v>1</v>
      </c>
      <c r="P625" s="194">
        <v>153088</v>
      </c>
      <c r="Q625" s="194">
        <v>8000</v>
      </c>
      <c r="R625" s="194"/>
      <c r="S625" s="213">
        <f t="shared" si="61"/>
        <v>161088</v>
      </c>
      <c r="T625" s="213">
        <f t="shared" si="66"/>
        <v>0</v>
      </c>
      <c r="U625" s="213">
        <f t="shared" si="66"/>
        <v>4992</v>
      </c>
      <c r="V625" s="213">
        <f t="shared" si="66"/>
        <v>0</v>
      </c>
      <c r="W625" s="213">
        <f t="shared" si="65"/>
        <v>0</v>
      </c>
      <c r="X625" s="213">
        <f t="shared" si="62"/>
        <v>4992</v>
      </c>
      <c r="Y625" s="1273">
        <v>5</v>
      </c>
      <c r="Z625" s="213">
        <v>1.9</v>
      </c>
      <c r="AA625" s="102">
        <v>1</v>
      </c>
      <c r="AB625" s="194">
        <v>158080</v>
      </c>
      <c r="AC625" s="194">
        <v>8000</v>
      </c>
      <c r="AD625" s="194"/>
      <c r="AE625" s="213">
        <f t="shared" si="63"/>
        <v>166080</v>
      </c>
      <c r="AF625" s="1273">
        <v>6</v>
      </c>
      <c r="AG625" s="213">
        <v>1.96</v>
      </c>
      <c r="AH625" s="102">
        <v>1</v>
      </c>
      <c r="AI625" s="194">
        <v>163072</v>
      </c>
      <c r="AJ625" s="194">
        <v>8000</v>
      </c>
      <c r="AK625" s="194"/>
      <c r="AL625" s="213">
        <f t="shared" si="64"/>
        <v>171072</v>
      </c>
    </row>
    <row r="626" spans="1:38" s="5" customFormat="1">
      <c r="A626" s="194">
        <v>617</v>
      </c>
      <c r="B626" s="102" t="s">
        <v>4639</v>
      </c>
      <c r="C626" s="102" t="s">
        <v>5283</v>
      </c>
      <c r="D626" s="194" t="s">
        <v>5627</v>
      </c>
      <c r="E626" s="1116" t="s">
        <v>527</v>
      </c>
      <c r="F626" s="213" t="s">
        <v>990</v>
      </c>
      <c r="G626" s="1273">
        <v>11</v>
      </c>
      <c r="H626" s="213">
        <v>2.08</v>
      </c>
      <c r="I626" s="102">
        <v>1</v>
      </c>
      <c r="J626" s="194">
        <v>173056</v>
      </c>
      <c r="K626" s="194">
        <v>8000</v>
      </c>
      <c r="L626" s="194"/>
      <c r="M626" s="213">
        <f t="shared" si="60"/>
        <v>181056</v>
      </c>
      <c r="N626" s="213">
        <v>2.08</v>
      </c>
      <c r="O626" s="102">
        <v>1</v>
      </c>
      <c r="P626" s="194">
        <v>173056</v>
      </c>
      <c r="Q626" s="194">
        <v>8000</v>
      </c>
      <c r="R626" s="194"/>
      <c r="S626" s="213">
        <f t="shared" si="61"/>
        <v>181056</v>
      </c>
      <c r="T626" s="213">
        <f t="shared" si="66"/>
        <v>0</v>
      </c>
      <c r="U626" s="213">
        <f t="shared" si="66"/>
        <v>0</v>
      </c>
      <c r="V626" s="213">
        <f t="shared" si="66"/>
        <v>0</v>
      </c>
      <c r="W626" s="213">
        <f t="shared" si="65"/>
        <v>0</v>
      </c>
      <c r="X626" s="213">
        <f t="shared" si="62"/>
        <v>0</v>
      </c>
      <c r="Y626" s="1273">
        <v>12</v>
      </c>
      <c r="Z626" s="213">
        <v>2.08</v>
      </c>
      <c r="AA626" s="102">
        <v>1</v>
      </c>
      <c r="AB626" s="194">
        <v>173056</v>
      </c>
      <c r="AC626" s="194">
        <v>8000</v>
      </c>
      <c r="AD626" s="194"/>
      <c r="AE626" s="213">
        <f t="shared" si="63"/>
        <v>181056</v>
      </c>
      <c r="AF626" s="1273">
        <v>13</v>
      </c>
      <c r="AG626" s="213">
        <v>2.14</v>
      </c>
      <c r="AH626" s="102">
        <v>1</v>
      </c>
      <c r="AI626" s="194">
        <v>178048</v>
      </c>
      <c r="AJ626" s="194">
        <v>8000</v>
      </c>
      <c r="AK626" s="194"/>
      <c r="AL626" s="213">
        <f t="shared" si="64"/>
        <v>186048</v>
      </c>
    </row>
    <row r="627" spans="1:38" s="5" customFormat="1">
      <c r="A627" s="194">
        <v>618</v>
      </c>
      <c r="B627" s="102" t="s">
        <v>4640</v>
      </c>
      <c r="C627" s="102" t="s">
        <v>5283</v>
      </c>
      <c r="D627" s="194" t="s">
        <v>5635</v>
      </c>
      <c r="E627" s="1116" t="s">
        <v>527</v>
      </c>
      <c r="F627" s="213" t="s">
        <v>990</v>
      </c>
      <c r="G627" s="1273">
        <v>11</v>
      </c>
      <c r="H627" s="213">
        <v>2.08</v>
      </c>
      <c r="I627" s="102">
        <v>1</v>
      </c>
      <c r="J627" s="194">
        <v>173056</v>
      </c>
      <c r="K627" s="194">
        <v>8000</v>
      </c>
      <c r="L627" s="194"/>
      <c r="M627" s="213">
        <f t="shared" si="60"/>
        <v>181056</v>
      </c>
      <c r="N627" s="213">
        <v>2.08</v>
      </c>
      <c r="O627" s="102">
        <v>1</v>
      </c>
      <c r="P627" s="194">
        <v>173056</v>
      </c>
      <c r="Q627" s="194">
        <v>8000</v>
      </c>
      <c r="R627" s="194"/>
      <c r="S627" s="213">
        <f t="shared" si="61"/>
        <v>181056</v>
      </c>
      <c r="T627" s="213">
        <f t="shared" si="66"/>
        <v>0</v>
      </c>
      <c r="U627" s="213">
        <f t="shared" si="66"/>
        <v>0</v>
      </c>
      <c r="V627" s="213">
        <f t="shared" si="66"/>
        <v>0</v>
      </c>
      <c r="W627" s="213">
        <f t="shared" si="65"/>
        <v>0</v>
      </c>
      <c r="X627" s="213">
        <f t="shared" si="62"/>
        <v>0</v>
      </c>
      <c r="Y627" s="1273">
        <v>12</v>
      </c>
      <c r="Z627" s="213">
        <v>2.08</v>
      </c>
      <c r="AA627" s="102">
        <v>1</v>
      </c>
      <c r="AB627" s="194">
        <v>173056</v>
      </c>
      <c r="AC627" s="194">
        <v>8000</v>
      </c>
      <c r="AD627" s="194"/>
      <c r="AE627" s="213">
        <f t="shared" si="63"/>
        <v>181056</v>
      </c>
      <c r="AF627" s="1273">
        <v>13</v>
      </c>
      <c r="AG627" s="213">
        <v>2.14</v>
      </c>
      <c r="AH627" s="102">
        <v>1</v>
      </c>
      <c r="AI627" s="194">
        <v>178048</v>
      </c>
      <c r="AJ627" s="194">
        <v>8000</v>
      </c>
      <c r="AK627" s="194"/>
      <c r="AL627" s="213">
        <f t="shared" si="64"/>
        <v>186048</v>
      </c>
    </row>
    <row r="628" spans="1:38" s="5" customFormat="1">
      <c r="A628" s="194">
        <v>619</v>
      </c>
      <c r="B628" s="102" t="s">
        <v>4641</v>
      </c>
      <c r="C628" s="102" t="s">
        <v>5283</v>
      </c>
      <c r="D628" s="194" t="s">
        <v>5641</v>
      </c>
      <c r="E628" s="1116" t="s">
        <v>527</v>
      </c>
      <c r="F628" s="213" t="s">
        <v>990</v>
      </c>
      <c r="G628" s="1273">
        <v>11</v>
      </c>
      <c r="H628" s="213">
        <v>2.08</v>
      </c>
      <c r="I628" s="102">
        <v>1</v>
      </c>
      <c r="J628" s="194">
        <v>173056</v>
      </c>
      <c r="K628" s="194">
        <v>8000</v>
      </c>
      <c r="L628" s="194"/>
      <c r="M628" s="213">
        <f t="shared" si="60"/>
        <v>181056</v>
      </c>
      <c r="N628" s="213">
        <v>2.08</v>
      </c>
      <c r="O628" s="102">
        <v>1</v>
      </c>
      <c r="P628" s="194">
        <v>173056</v>
      </c>
      <c r="Q628" s="194">
        <v>8000</v>
      </c>
      <c r="R628" s="194"/>
      <c r="S628" s="213">
        <f t="shared" si="61"/>
        <v>181056</v>
      </c>
      <c r="T628" s="213">
        <f t="shared" si="66"/>
        <v>0</v>
      </c>
      <c r="U628" s="213">
        <f t="shared" si="66"/>
        <v>0</v>
      </c>
      <c r="V628" s="213">
        <f t="shared" si="66"/>
        <v>0</v>
      </c>
      <c r="W628" s="213">
        <f t="shared" si="65"/>
        <v>0</v>
      </c>
      <c r="X628" s="213">
        <f t="shared" si="62"/>
        <v>0</v>
      </c>
      <c r="Y628" s="1273">
        <v>12</v>
      </c>
      <c r="Z628" s="213">
        <v>2.08</v>
      </c>
      <c r="AA628" s="102">
        <v>1</v>
      </c>
      <c r="AB628" s="194">
        <v>173056</v>
      </c>
      <c r="AC628" s="194">
        <v>8000</v>
      </c>
      <c r="AD628" s="194"/>
      <c r="AE628" s="213">
        <f t="shared" si="63"/>
        <v>181056</v>
      </c>
      <c r="AF628" s="1273">
        <v>13</v>
      </c>
      <c r="AG628" s="213">
        <v>2.14</v>
      </c>
      <c r="AH628" s="102">
        <v>1</v>
      </c>
      <c r="AI628" s="194">
        <v>178048</v>
      </c>
      <c r="AJ628" s="194">
        <v>8000</v>
      </c>
      <c r="AK628" s="194"/>
      <c r="AL628" s="213">
        <f t="shared" si="64"/>
        <v>186048</v>
      </c>
    </row>
    <row r="629" spans="1:38" s="5" customFormat="1">
      <c r="A629" s="194">
        <v>620</v>
      </c>
      <c r="B629" s="102" t="s">
        <v>4642</v>
      </c>
      <c r="C629" s="102" t="s">
        <v>5283</v>
      </c>
      <c r="D629" s="194" t="s">
        <v>5631</v>
      </c>
      <c r="E629" s="1116" t="s">
        <v>527</v>
      </c>
      <c r="F629" s="213" t="s">
        <v>990</v>
      </c>
      <c r="G629" s="1273">
        <v>11</v>
      </c>
      <c r="H629" s="213">
        <v>2.08</v>
      </c>
      <c r="I629" s="102">
        <v>1</v>
      </c>
      <c r="J629" s="194">
        <v>173056</v>
      </c>
      <c r="K629" s="194">
        <v>8000</v>
      </c>
      <c r="L629" s="194"/>
      <c r="M629" s="213">
        <f t="shared" si="60"/>
        <v>181056</v>
      </c>
      <c r="N629" s="213">
        <v>2.08</v>
      </c>
      <c r="O629" s="102">
        <v>1</v>
      </c>
      <c r="P629" s="194">
        <v>173056</v>
      </c>
      <c r="Q629" s="194">
        <v>8000</v>
      </c>
      <c r="R629" s="194"/>
      <c r="S629" s="213">
        <f t="shared" si="61"/>
        <v>181056</v>
      </c>
      <c r="T629" s="213">
        <f t="shared" si="66"/>
        <v>0</v>
      </c>
      <c r="U629" s="213">
        <f t="shared" si="66"/>
        <v>0</v>
      </c>
      <c r="V629" s="213">
        <f t="shared" si="66"/>
        <v>0</v>
      </c>
      <c r="W629" s="213">
        <f t="shared" si="65"/>
        <v>0</v>
      </c>
      <c r="X629" s="213">
        <f t="shared" si="62"/>
        <v>0</v>
      </c>
      <c r="Y629" s="1273">
        <v>12</v>
      </c>
      <c r="Z629" s="213">
        <v>2.08</v>
      </c>
      <c r="AA629" s="102">
        <v>1</v>
      </c>
      <c r="AB629" s="194">
        <v>173056</v>
      </c>
      <c r="AC629" s="194">
        <v>8000</v>
      </c>
      <c r="AD629" s="194"/>
      <c r="AE629" s="213">
        <f t="shared" si="63"/>
        <v>181056</v>
      </c>
      <c r="AF629" s="1273">
        <v>13</v>
      </c>
      <c r="AG629" s="213">
        <v>2.14</v>
      </c>
      <c r="AH629" s="102">
        <v>1</v>
      </c>
      <c r="AI629" s="194">
        <v>178048</v>
      </c>
      <c r="AJ629" s="194">
        <v>8000</v>
      </c>
      <c r="AK629" s="194"/>
      <c r="AL629" s="213">
        <f t="shared" si="64"/>
        <v>186048</v>
      </c>
    </row>
    <row r="630" spans="1:38" s="5" customFormat="1">
      <c r="A630" s="194">
        <v>621</v>
      </c>
      <c r="B630" s="102" t="s">
        <v>4643</v>
      </c>
      <c r="C630" s="102" t="s">
        <v>5283</v>
      </c>
      <c r="D630" s="194" t="s">
        <v>5265</v>
      </c>
      <c r="E630" s="1116" t="s">
        <v>527</v>
      </c>
      <c r="F630" s="213" t="s">
        <v>990</v>
      </c>
      <c r="G630" s="1273">
        <v>11</v>
      </c>
      <c r="H630" s="213">
        <v>2.08</v>
      </c>
      <c r="I630" s="102">
        <v>1</v>
      </c>
      <c r="J630" s="194">
        <v>173056</v>
      </c>
      <c r="K630" s="194">
        <v>8000</v>
      </c>
      <c r="L630" s="194"/>
      <c r="M630" s="213">
        <f t="shared" si="60"/>
        <v>181056</v>
      </c>
      <c r="N630" s="213">
        <v>2.08</v>
      </c>
      <c r="O630" s="102">
        <v>1</v>
      </c>
      <c r="P630" s="194">
        <v>173056</v>
      </c>
      <c r="Q630" s="194">
        <v>8000</v>
      </c>
      <c r="R630" s="194"/>
      <c r="S630" s="213">
        <f t="shared" si="61"/>
        <v>181056</v>
      </c>
      <c r="T630" s="213">
        <f t="shared" si="66"/>
        <v>0</v>
      </c>
      <c r="U630" s="213">
        <f t="shared" si="66"/>
        <v>0</v>
      </c>
      <c r="V630" s="213">
        <f t="shared" si="66"/>
        <v>0</v>
      </c>
      <c r="W630" s="213">
        <f t="shared" si="65"/>
        <v>0</v>
      </c>
      <c r="X630" s="213">
        <f t="shared" si="62"/>
        <v>0</v>
      </c>
      <c r="Y630" s="1273">
        <v>12</v>
      </c>
      <c r="Z630" s="213">
        <v>2.08</v>
      </c>
      <c r="AA630" s="102">
        <v>1</v>
      </c>
      <c r="AB630" s="194">
        <v>173056</v>
      </c>
      <c r="AC630" s="194">
        <v>8000</v>
      </c>
      <c r="AD630" s="194"/>
      <c r="AE630" s="213">
        <f t="shared" si="63"/>
        <v>181056</v>
      </c>
      <c r="AF630" s="1273">
        <v>13</v>
      </c>
      <c r="AG630" s="213">
        <v>2.14</v>
      </c>
      <c r="AH630" s="102">
        <v>1</v>
      </c>
      <c r="AI630" s="194">
        <v>178048</v>
      </c>
      <c r="AJ630" s="194">
        <v>8000</v>
      </c>
      <c r="AK630" s="194"/>
      <c r="AL630" s="213">
        <f t="shared" si="64"/>
        <v>186048</v>
      </c>
    </row>
    <row r="631" spans="1:38" s="5" customFormat="1">
      <c r="A631" s="194">
        <v>622</v>
      </c>
      <c r="B631" s="102" t="s">
        <v>4644</v>
      </c>
      <c r="C631" s="102" t="s">
        <v>5283</v>
      </c>
      <c r="D631" s="194" t="s">
        <v>5265</v>
      </c>
      <c r="E631" s="1116" t="s">
        <v>527</v>
      </c>
      <c r="F631" s="213" t="s">
        <v>990</v>
      </c>
      <c r="G631" s="1273">
        <v>11</v>
      </c>
      <c r="H631" s="213">
        <v>2.08</v>
      </c>
      <c r="I631" s="102">
        <v>1</v>
      </c>
      <c r="J631" s="194">
        <v>173056</v>
      </c>
      <c r="K631" s="194">
        <v>0</v>
      </c>
      <c r="L631" s="194"/>
      <c r="M631" s="213">
        <f t="shared" si="60"/>
        <v>173056</v>
      </c>
      <c r="N631" s="213">
        <v>2.08</v>
      </c>
      <c r="O631" s="102">
        <v>1</v>
      </c>
      <c r="P631" s="194">
        <v>173056</v>
      </c>
      <c r="Q631" s="194"/>
      <c r="R631" s="194"/>
      <c r="S631" s="213">
        <f t="shared" si="61"/>
        <v>173056</v>
      </c>
      <c r="T631" s="213">
        <f t="shared" si="66"/>
        <v>0</v>
      </c>
      <c r="U631" s="213">
        <f t="shared" si="66"/>
        <v>0</v>
      </c>
      <c r="V631" s="213">
        <f t="shared" si="66"/>
        <v>0</v>
      </c>
      <c r="W631" s="213">
        <f t="shared" si="65"/>
        <v>0</v>
      </c>
      <c r="X631" s="213">
        <f t="shared" si="62"/>
        <v>0</v>
      </c>
      <c r="Y631" s="1273">
        <v>12</v>
      </c>
      <c r="Z631" s="213">
        <v>2.08</v>
      </c>
      <c r="AA631" s="102">
        <v>1</v>
      </c>
      <c r="AB631" s="194">
        <v>173056</v>
      </c>
      <c r="AC631" s="194">
        <v>0</v>
      </c>
      <c r="AD631" s="194"/>
      <c r="AE631" s="213">
        <f t="shared" si="63"/>
        <v>173056</v>
      </c>
      <c r="AF631" s="1273">
        <v>13</v>
      </c>
      <c r="AG631" s="213">
        <v>2.14</v>
      </c>
      <c r="AH631" s="102">
        <v>1</v>
      </c>
      <c r="AI631" s="194">
        <v>178048</v>
      </c>
      <c r="AJ631" s="194">
        <v>0</v>
      </c>
      <c r="AK631" s="194"/>
      <c r="AL631" s="213">
        <f t="shared" si="64"/>
        <v>178048</v>
      </c>
    </row>
    <row r="632" spans="1:38" s="5" customFormat="1">
      <c r="A632" s="194">
        <v>623</v>
      </c>
      <c r="B632" s="102" t="s">
        <v>4645</v>
      </c>
      <c r="C632" s="102" t="s">
        <v>5283</v>
      </c>
      <c r="D632" s="194" t="s">
        <v>5636</v>
      </c>
      <c r="E632" s="1116" t="s">
        <v>527</v>
      </c>
      <c r="F632" s="213" t="s">
        <v>990</v>
      </c>
      <c r="G632" s="1273">
        <v>10</v>
      </c>
      <c r="H632" s="213">
        <v>2.08</v>
      </c>
      <c r="I632" s="102">
        <v>1</v>
      </c>
      <c r="J632" s="194">
        <v>173056</v>
      </c>
      <c r="K632" s="194">
        <v>0</v>
      </c>
      <c r="L632" s="194"/>
      <c r="M632" s="213">
        <f t="shared" si="60"/>
        <v>173056</v>
      </c>
      <c r="N632" s="213">
        <v>2.02</v>
      </c>
      <c r="O632" s="102">
        <v>1</v>
      </c>
      <c r="P632" s="194">
        <v>168064</v>
      </c>
      <c r="Q632" s="194"/>
      <c r="R632" s="194"/>
      <c r="S632" s="213">
        <f t="shared" si="61"/>
        <v>168064</v>
      </c>
      <c r="T632" s="213">
        <f t="shared" si="66"/>
        <v>0</v>
      </c>
      <c r="U632" s="213">
        <f t="shared" si="66"/>
        <v>4992</v>
      </c>
      <c r="V632" s="213">
        <f t="shared" si="66"/>
        <v>0</v>
      </c>
      <c r="W632" s="213">
        <f t="shared" si="65"/>
        <v>0</v>
      </c>
      <c r="X632" s="213">
        <f t="shared" si="62"/>
        <v>4992</v>
      </c>
      <c r="Y632" s="1273">
        <v>11</v>
      </c>
      <c r="Z632" s="213">
        <v>2.08</v>
      </c>
      <c r="AA632" s="102">
        <v>1</v>
      </c>
      <c r="AB632" s="194">
        <v>173056</v>
      </c>
      <c r="AC632" s="194">
        <v>0</v>
      </c>
      <c r="AD632" s="194"/>
      <c r="AE632" s="213">
        <f t="shared" si="63"/>
        <v>173056</v>
      </c>
      <c r="AF632" s="1273">
        <v>12</v>
      </c>
      <c r="AG632" s="213">
        <v>2.08</v>
      </c>
      <c r="AH632" s="102">
        <v>1</v>
      </c>
      <c r="AI632" s="194">
        <v>173056</v>
      </c>
      <c r="AJ632" s="194">
        <v>0</v>
      </c>
      <c r="AK632" s="194"/>
      <c r="AL632" s="213">
        <f t="shared" si="64"/>
        <v>173056</v>
      </c>
    </row>
    <row r="633" spans="1:38" s="5" customFormat="1">
      <c r="A633" s="194">
        <v>624</v>
      </c>
      <c r="B633" s="102" t="s">
        <v>4646</v>
      </c>
      <c r="C633" s="102" t="s">
        <v>5283</v>
      </c>
      <c r="D633" s="194" t="s">
        <v>5635</v>
      </c>
      <c r="E633" s="1116" t="s">
        <v>527</v>
      </c>
      <c r="F633" s="213" t="s">
        <v>990</v>
      </c>
      <c r="G633" s="1273">
        <v>10</v>
      </c>
      <c r="H633" s="213">
        <v>2.08</v>
      </c>
      <c r="I633" s="102">
        <v>1</v>
      </c>
      <c r="J633" s="194">
        <v>173056</v>
      </c>
      <c r="K633" s="194">
        <v>0</v>
      </c>
      <c r="L633" s="194"/>
      <c r="M633" s="213">
        <f t="shared" si="60"/>
        <v>173056</v>
      </c>
      <c r="N633" s="213">
        <v>2.02</v>
      </c>
      <c r="O633" s="102">
        <v>1</v>
      </c>
      <c r="P633" s="194">
        <v>168064</v>
      </c>
      <c r="Q633" s="194"/>
      <c r="R633" s="194"/>
      <c r="S633" s="213">
        <f t="shared" si="61"/>
        <v>168064</v>
      </c>
      <c r="T633" s="213">
        <f t="shared" si="66"/>
        <v>0</v>
      </c>
      <c r="U633" s="213">
        <f t="shared" si="66"/>
        <v>4992</v>
      </c>
      <c r="V633" s="213">
        <f t="shared" si="66"/>
        <v>0</v>
      </c>
      <c r="W633" s="213">
        <f t="shared" si="65"/>
        <v>0</v>
      </c>
      <c r="X633" s="213">
        <f t="shared" si="62"/>
        <v>4992</v>
      </c>
      <c r="Y633" s="1273">
        <v>11</v>
      </c>
      <c r="Z633" s="213">
        <v>2.08</v>
      </c>
      <c r="AA633" s="102">
        <v>1</v>
      </c>
      <c r="AB633" s="194">
        <v>173056</v>
      </c>
      <c r="AC633" s="194">
        <v>0</v>
      </c>
      <c r="AD633" s="194"/>
      <c r="AE633" s="213">
        <f t="shared" si="63"/>
        <v>173056</v>
      </c>
      <c r="AF633" s="1273">
        <v>12</v>
      </c>
      <c r="AG633" s="213">
        <v>2.08</v>
      </c>
      <c r="AH633" s="102">
        <v>1</v>
      </c>
      <c r="AI633" s="194">
        <v>173056</v>
      </c>
      <c r="AJ633" s="194">
        <v>0</v>
      </c>
      <c r="AK633" s="194"/>
      <c r="AL633" s="213">
        <f t="shared" si="64"/>
        <v>173056</v>
      </c>
    </row>
    <row r="634" spans="1:38" s="5" customFormat="1">
      <c r="A634" s="194">
        <v>625</v>
      </c>
      <c r="B634" s="102" t="s">
        <v>4647</v>
      </c>
      <c r="C634" s="102" t="s">
        <v>5283</v>
      </c>
      <c r="D634" s="194" t="s">
        <v>5637</v>
      </c>
      <c r="E634" s="1116" t="s">
        <v>527</v>
      </c>
      <c r="F634" s="213" t="s">
        <v>990</v>
      </c>
      <c r="G634" s="1273">
        <v>11</v>
      </c>
      <c r="H634" s="213">
        <v>2.08</v>
      </c>
      <c r="I634" s="102">
        <v>1</v>
      </c>
      <c r="J634" s="194">
        <v>173056</v>
      </c>
      <c r="K634" s="194">
        <v>0</v>
      </c>
      <c r="L634" s="194"/>
      <c r="M634" s="213">
        <f t="shared" si="60"/>
        <v>173056</v>
      </c>
      <c r="N634" s="213">
        <v>2.08</v>
      </c>
      <c r="O634" s="102">
        <v>1</v>
      </c>
      <c r="P634" s="194">
        <v>173056</v>
      </c>
      <c r="Q634" s="194"/>
      <c r="R634" s="194"/>
      <c r="S634" s="213">
        <f t="shared" si="61"/>
        <v>173056</v>
      </c>
      <c r="T634" s="213">
        <f t="shared" si="66"/>
        <v>0</v>
      </c>
      <c r="U634" s="213">
        <f t="shared" si="66"/>
        <v>0</v>
      </c>
      <c r="V634" s="213">
        <f t="shared" si="66"/>
        <v>0</v>
      </c>
      <c r="W634" s="213">
        <f t="shared" si="65"/>
        <v>0</v>
      </c>
      <c r="X634" s="213">
        <f t="shared" si="62"/>
        <v>0</v>
      </c>
      <c r="Y634" s="1273">
        <v>12</v>
      </c>
      <c r="Z634" s="213">
        <v>2.08</v>
      </c>
      <c r="AA634" s="102">
        <v>1</v>
      </c>
      <c r="AB634" s="194">
        <v>173056</v>
      </c>
      <c r="AC634" s="194">
        <v>0</v>
      </c>
      <c r="AD634" s="194"/>
      <c r="AE634" s="213">
        <f t="shared" si="63"/>
        <v>173056</v>
      </c>
      <c r="AF634" s="1273">
        <v>13</v>
      </c>
      <c r="AG634" s="213">
        <v>2.14</v>
      </c>
      <c r="AH634" s="102">
        <v>1</v>
      </c>
      <c r="AI634" s="194">
        <v>178048</v>
      </c>
      <c r="AJ634" s="194">
        <v>0</v>
      </c>
      <c r="AK634" s="194"/>
      <c r="AL634" s="213">
        <f t="shared" si="64"/>
        <v>178048</v>
      </c>
    </row>
    <row r="635" spans="1:38" s="5" customFormat="1">
      <c r="A635" s="194">
        <v>626</v>
      </c>
      <c r="B635" s="102" t="s">
        <v>4648</v>
      </c>
      <c r="C635" s="102" t="s">
        <v>5283</v>
      </c>
      <c r="D635" s="194" t="s">
        <v>5658</v>
      </c>
      <c r="E635" s="1116" t="s">
        <v>527</v>
      </c>
      <c r="F635" s="213" t="s">
        <v>990</v>
      </c>
      <c r="G635" s="1273">
        <v>10</v>
      </c>
      <c r="H635" s="213">
        <v>2.08</v>
      </c>
      <c r="I635" s="102">
        <v>1</v>
      </c>
      <c r="J635" s="194">
        <v>173056</v>
      </c>
      <c r="K635" s="194">
        <v>0</v>
      </c>
      <c r="L635" s="194"/>
      <c r="M635" s="213">
        <f t="shared" si="60"/>
        <v>173056</v>
      </c>
      <c r="N635" s="213">
        <v>2.02</v>
      </c>
      <c r="O635" s="102">
        <v>1</v>
      </c>
      <c r="P635" s="194">
        <v>168064</v>
      </c>
      <c r="Q635" s="194"/>
      <c r="R635" s="194"/>
      <c r="S635" s="213">
        <f t="shared" si="61"/>
        <v>168064</v>
      </c>
      <c r="T635" s="213">
        <f t="shared" si="66"/>
        <v>0</v>
      </c>
      <c r="U635" s="213">
        <f t="shared" si="66"/>
        <v>4992</v>
      </c>
      <c r="V635" s="213">
        <f t="shared" si="66"/>
        <v>0</v>
      </c>
      <c r="W635" s="213">
        <f t="shared" si="65"/>
        <v>0</v>
      </c>
      <c r="X635" s="213">
        <f t="shared" si="62"/>
        <v>4992</v>
      </c>
      <c r="Y635" s="1273">
        <v>11</v>
      </c>
      <c r="Z635" s="213">
        <v>2.08</v>
      </c>
      <c r="AA635" s="102">
        <v>1</v>
      </c>
      <c r="AB635" s="194">
        <v>173056</v>
      </c>
      <c r="AC635" s="194">
        <v>0</v>
      </c>
      <c r="AD635" s="194"/>
      <c r="AE635" s="213">
        <f t="shared" si="63"/>
        <v>173056</v>
      </c>
      <c r="AF635" s="1273">
        <v>12</v>
      </c>
      <c r="AG635" s="213">
        <v>2.08</v>
      </c>
      <c r="AH635" s="102">
        <v>1</v>
      </c>
      <c r="AI635" s="194">
        <v>173056</v>
      </c>
      <c r="AJ635" s="194">
        <v>0</v>
      </c>
      <c r="AK635" s="194"/>
      <c r="AL635" s="213">
        <f t="shared" si="64"/>
        <v>173056</v>
      </c>
    </row>
    <row r="636" spans="1:38" s="5" customFormat="1">
      <c r="A636" s="194">
        <v>627</v>
      </c>
      <c r="B636" s="102" t="s">
        <v>4649</v>
      </c>
      <c r="C636" s="102" t="s">
        <v>5283</v>
      </c>
      <c r="D636" s="194" t="s">
        <v>5641</v>
      </c>
      <c r="E636" s="1116" t="s">
        <v>527</v>
      </c>
      <c r="F636" s="213" t="s">
        <v>990</v>
      </c>
      <c r="G636" s="1273">
        <v>9</v>
      </c>
      <c r="H636" s="213">
        <v>2.02</v>
      </c>
      <c r="I636" s="102">
        <v>1</v>
      </c>
      <c r="J636" s="194">
        <v>168064</v>
      </c>
      <c r="K636" s="194">
        <v>8000</v>
      </c>
      <c r="L636" s="194"/>
      <c r="M636" s="213">
        <f t="shared" si="60"/>
        <v>176064</v>
      </c>
      <c r="N636" s="213">
        <v>2.02</v>
      </c>
      <c r="O636" s="102">
        <v>1</v>
      </c>
      <c r="P636" s="194">
        <v>168064</v>
      </c>
      <c r="Q636" s="194">
        <v>8000</v>
      </c>
      <c r="R636" s="194"/>
      <c r="S636" s="213">
        <f t="shared" si="61"/>
        <v>176064</v>
      </c>
      <c r="T636" s="213">
        <f t="shared" si="66"/>
        <v>0</v>
      </c>
      <c r="U636" s="213">
        <f t="shared" si="66"/>
        <v>0</v>
      </c>
      <c r="V636" s="213">
        <f t="shared" si="66"/>
        <v>0</v>
      </c>
      <c r="W636" s="213">
        <f t="shared" si="65"/>
        <v>0</v>
      </c>
      <c r="X636" s="213">
        <f t="shared" si="62"/>
        <v>0</v>
      </c>
      <c r="Y636" s="1273">
        <v>10</v>
      </c>
      <c r="Z636" s="213">
        <v>2.08</v>
      </c>
      <c r="AA636" s="102">
        <v>1</v>
      </c>
      <c r="AB636" s="194">
        <v>173056</v>
      </c>
      <c r="AC636" s="194">
        <v>8000</v>
      </c>
      <c r="AD636" s="194"/>
      <c r="AE636" s="213">
        <f t="shared" si="63"/>
        <v>181056</v>
      </c>
      <c r="AF636" s="1273">
        <v>11</v>
      </c>
      <c r="AG636" s="213">
        <v>2.08</v>
      </c>
      <c r="AH636" s="102">
        <v>1</v>
      </c>
      <c r="AI636" s="194">
        <v>173056</v>
      </c>
      <c r="AJ636" s="194">
        <v>8000</v>
      </c>
      <c r="AK636" s="194"/>
      <c r="AL636" s="213">
        <f t="shared" si="64"/>
        <v>181056</v>
      </c>
    </row>
    <row r="637" spans="1:38" s="5" customFormat="1">
      <c r="A637" s="194">
        <v>628</v>
      </c>
      <c r="B637" s="102" t="s">
        <v>7013</v>
      </c>
      <c r="C637" s="102" t="s">
        <v>5283</v>
      </c>
      <c r="D637" s="194" t="s">
        <v>5647</v>
      </c>
      <c r="E637" s="1116" t="s">
        <v>527</v>
      </c>
      <c r="F637" s="213" t="s">
        <v>990</v>
      </c>
      <c r="G637" s="1273">
        <v>10</v>
      </c>
      <c r="H637" s="213">
        <v>2.08</v>
      </c>
      <c r="I637" s="102">
        <v>1</v>
      </c>
      <c r="J637" s="194">
        <v>173056</v>
      </c>
      <c r="K637" s="194">
        <v>8000</v>
      </c>
      <c r="L637" s="194"/>
      <c r="M637" s="213">
        <f t="shared" si="60"/>
        <v>181056</v>
      </c>
      <c r="N637" s="213">
        <v>2.02</v>
      </c>
      <c r="O637" s="102">
        <v>1</v>
      </c>
      <c r="P637" s="194">
        <v>168064</v>
      </c>
      <c r="Q637" s="194">
        <v>8000</v>
      </c>
      <c r="R637" s="194"/>
      <c r="S637" s="213">
        <f t="shared" si="61"/>
        <v>176064</v>
      </c>
      <c r="T637" s="213">
        <f t="shared" si="66"/>
        <v>0</v>
      </c>
      <c r="U637" s="213">
        <f t="shared" si="66"/>
        <v>4992</v>
      </c>
      <c r="V637" s="213">
        <f t="shared" si="66"/>
        <v>0</v>
      </c>
      <c r="W637" s="213">
        <f t="shared" si="65"/>
        <v>0</v>
      </c>
      <c r="X637" s="213">
        <f t="shared" si="62"/>
        <v>4992</v>
      </c>
      <c r="Y637" s="1273">
        <v>11</v>
      </c>
      <c r="Z637" s="213">
        <v>2.08</v>
      </c>
      <c r="AA637" s="102">
        <v>1</v>
      </c>
      <c r="AB637" s="194">
        <v>173056</v>
      </c>
      <c r="AC637" s="194">
        <v>8000</v>
      </c>
      <c r="AD637" s="194"/>
      <c r="AE637" s="213">
        <f t="shared" si="63"/>
        <v>181056</v>
      </c>
      <c r="AF637" s="1273">
        <v>12</v>
      </c>
      <c r="AG637" s="213">
        <v>2.08</v>
      </c>
      <c r="AH637" s="102">
        <v>1</v>
      </c>
      <c r="AI637" s="194">
        <v>173056</v>
      </c>
      <c r="AJ637" s="194">
        <v>8000</v>
      </c>
      <c r="AK637" s="194"/>
      <c r="AL637" s="213">
        <f t="shared" si="64"/>
        <v>181056</v>
      </c>
    </row>
    <row r="638" spans="1:38" s="5" customFormat="1">
      <c r="A638" s="194">
        <v>629</v>
      </c>
      <c r="B638" s="102" t="s">
        <v>1696</v>
      </c>
      <c r="C638" s="102" t="s">
        <v>5283</v>
      </c>
      <c r="D638" s="194" t="s">
        <v>5645</v>
      </c>
      <c r="E638" s="1116" t="s">
        <v>527</v>
      </c>
      <c r="F638" s="213" t="s">
        <v>990</v>
      </c>
      <c r="G638" s="1273">
        <v>7</v>
      </c>
      <c r="H638" s="213">
        <v>1.96</v>
      </c>
      <c r="I638" s="102">
        <v>1</v>
      </c>
      <c r="J638" s="194">
        <v>163072</v>
      </c>
      <c r="K638" s="194">
        <v>8000</v>
      </c>
      <c r="L638" s="194"/>
      <c r="M638" s="213">
        <f t="shared" si="60"/>
        <v>171072</v>
      </c>
      <c r="N638" s="213">
        <v>1.96</v>
      </c>
      <c r="O638" s="102">
        <v>1</v>
      </c>
      <c r="P638" s="194">
        <v>163072</v>
      </c>
      <c r="Q638" s="194">
        <v>8000</v>
      </c>
      <c r="R638" s="194"/>
      <c r="S638" s="213">
        <f t="shared" si="61"/>
        <v>171072</v>
      </c>
      <c r="T638" s="213">
        <f t="shared" si="66"/>
        <v>0</v>
      </c>
      <c r="U638" s="213">
        <f t="shared" si="66"/>
        <v>0</v>
      </c>
      <c r="V638" s="213">
        <f t="shared" si="66"/>
        <v>0</v>
      </c>
      <c r="W638" s="213">
        <f t="shared" si="65"/>
        <v>0</v>
      </c>
      <c r="X638" s="213">
        <f t="shared" si="62"/>
        <v>0</v>
      </c>
      <c r="Y638" s="1273">
        <v>8</v>
      </c>
      <c r="Z638" s="213">
        <v>2.02</v>
      </c>
      <c r="AA638" s="102">
        <v>1</v>
      </c>
      <c r="AB638" s="194">
        <v>168064</v>
      </c>
      <c r="AC638" s="194">
        <v>8000</v>
      </c>
      <c r="AD638" s="194"/>
      <c r="AE638" s="213">
        <f t="shared" si="63"/>
        <v>176064</v>
      </c>
      <c r="AF638" s="1273">
        <v>9</v>
      </c>
      <c r="AG638" s="213">
        <v>2.02</v>
      </c>
      <c r="AH638" s="102">
        <v>1</v>
      </c>
      <c r="AI638" s="194">
        <v>168064</v>
      </c>
      <c r="AJ638" s="194">
        <v>8000</v>
      </c>
      <c r="AK638" s="194"/>
      <c r="AL638" s="213">
        <f t="shared" si="64"/>
        <v>176064</v>
      </c>
    </row>
    <row r="639" spans="1:38" s="5" customFormat="1">
      <c r="A639" s="194">
        <v>630</v>
      </c>
      <c r="B639" s="102" t="s">
        <v>7014</v>
      </c>
      <c r="C639" s="102" t="s">
        <v>5283</v>
      </c>
      <c r="D639" s="194" t="s">
        <v>5637</v>
      </c>
      <c r="E639" s="1116" t="s">
        <v>527</v>
      </c>
      <c r="F639" s="213" t="s">
        <v>990</v>
      </c>
      <c r="G639" s="1273">
        <v>7</v>
      </c>
      <c r="H639" s="213">
        <v>1.96</v>
      </c>
      <c r="I639" s="102">
        <v>1</v>
      </c>
      <c r="J639" s="194">
        <v>163072</v>
      </c>
      <c r="K639" s="194">
        <v>8000</v>
      </c>
      <c r="L639" s="194"/>
      <c r="M639" s="213">
        <f t="shared" si="60"/>
        <v>171072</v>
      </c>
      <c r="N639" s="213">
        <v>1.96</v>
      </c>
      <c r="O639" s="102">
        <v>1</v>
      </c>
      <c r="P639" s="194">
        <v>163072</v>
      </c>
      <c r="Q639" s="194">
        <v>8000</v>
      </c>
      <c r="R639" s="194"/>
      <c r="S639" s="213">
        <f t="shared" si="61"/>
        <v>171072</v>
      </c>
      <c r="T639" s="213">
        <f t="shared" si="66"/>
        <v>0</v>
      </c>
      <c r="U639" s="213">
        <f t="shared" si="66"/>
        <v>0</v>
      </c>
      <c r="V639" s="213">
        <f t="shared" si="66"/>
        <v>0</v>
      </c>
      <c r="W639" s="213">
        <f t="shared" si="65"/>
        <v>0</v>
      </c>
      <c r="X639" s="213">
        <f t="shared" si="62"/>
        <v>0</v>
      </c>
      <c r="Y639" s="1273">
        <v>8</v>
      </c>
      <c r="Z639" s="213">
        <v>2.02</v>
      </c>
      <c r="AA639" s="102">
        <v>1</v>
      </c>
      <c r="AB639" s="194">
        <v>168064</v>
      </c>
      <c r="AC639" s="194">
        <v>8000</v>
      </c>
      <c r="AD639" s="194"/>
      <c r="AE639" s="213">
        <f t="shared" si="63"/>
        <v>176064</v>
      </c>
      <c r="AF639" s="1273">
        <v>9</v>
      </c>
      <c r="AG639" s="213">
        <v>2.02</v>
      </c>
      <c r="AH639" s="102">
        <v>1</v>
      </c>
      <c r="AI639" s="194">
        <v>168064</v>
      </c>
      <c r="AJ639" s="194">
        <v>8000</v>
      </c>
      <c r="AK639" s="194"/>
      <c r="AL639" s="213">
        <f t="shared" si="64"/>
        <v>176064</v>
      </c>
    </row>
    <row r="640" spans="1:38" s="5" customFormat="1">
      <c r="A640" s="194">
        <v>631</v>
      </c>
      <c r="B640" s="102" t="s">
        <v>7015</v>
      </c>
      <c r="C640" s="102" t="s">
        <v>5282</v>
      </c>
      <c r="D640" s="194" t="s">
        <v>5204</v>
      </c>
      <c r="E640" s="1116" t="s">
        <v>527</v>
      </c>
      <c r="F640" s="213" t="s">
        <v>990</v>
      </c>
      <c r="G640" s="1273">
        <v>3</v>
      </c>
      <c r="H640" s="213">
        <v>1.84</v>
      </c>
      <c r="I640" s="102">
        <v>1</v>
      </c>
      <c r="J640" s="194">
        <v>153088</v>
      </c>
      <c r="K640" s="194">
        <v>8000</v>
      </c>
      <c r="L640" s="194"/>
      <c r="M640" s="213">
        <f t="shared" si="60"/>
        <v>161088</v>
      </c>
      <c r="N640" s="213">
        <v>1.79</v>
      </c>
      <c r="O640" s="102">
        <v>1</v>
      </c>
      <c r="P640" s="194">
        <v>148928</v>
      </c>
      <c r="Q640" s="194">
        <v>8000</v>
      </c>
      <c r="R640" s="194"/>
      <c r="S640" s="213">
        <f t="shared" si="61"/>
        <v>156928</v>
      </c>
      <c r="T640" s="213">
        <f t="shared" si="66"/>
        <v>0</v>
      </c>
      <c r="U640" s="213">
        <f t="shared" si="66"/>
        <v>4160</v>
      </c>
      <c r="V640" s="213">
        <f t="shared" si="66"/>
        <v>0</v>
      </c>
      <c r="W640" s="213">
        <f t="shared" si="65"/>
        <v>0</v>
      </c>
      <c r="X640" s="213">
        <f t="shared" si="62"/>
        <v>4160</v>
      </c>
      <c r="Y640" s="1273">
        <v>4</v>
      </c>
      <c r="Z640" s="213">
        <v>1.9</v>
      </c>
      <c r="AA640" s="102">
        <v>1</v>
      </c>
      <c r="AB640" s="194">
        <v>158080</v>
      </c>
      <c r="AC640" s="194">
        <v>8000</v>
      </c>
      <c r="AD640" s="194"/>
      <c r="AE640" s="213">
        <f t="shared" si="63"/>
        <v>166080</v>
      </c>
      <c r="AF640" s="1273">
        <v>5</v>
      </c>
      <c r="AG640" s="213">
        <v>1.9</v>
      </c>
      <c r="AH640" s="102">
        <v>1</v>
      </c>
      <c r="AI640" s="194">
        <v>158080</v>
      </c>
      <c r="AJ640" s="194">
        <v>8000</v>
      </c>
      <c r="AK640" s="194"/>
      <c r="AL640" s="213">
        <f t="shared" si="64"/>
        <v>166080</v>
      </c>
    </row>
    <row r="641" spans="1:38" s="5" customFormat="1">
      <c r="A641" s="194">
        <v>632</v>
      </c>
      <c r="B641" s="102" t="s">
        <v>5715</v>
      </c>
      <c r="C641" s="102" t="s">
        <v>5283</v>
      </c>
      <c r="D641" s="194" t="s">
        <v>5658</v>
      </c>
      <c r="E641" s="1116" t="s">
        <v>527</v>
      </c>
      <c r="F641" s="213" t="s">
        <v>990</v>
      </c>
      <c r="G641" s="1273">
        <v>4</v>
      </c>
      <c r="H641" s="213">
        <v>1.9</v>
      </c>
      <c r="I641" s="102">
        <v>1</v>
      </c>
      <c r="J641" s="194">
        <v>158080</v>
      </c>
      <c r="K641" s="194">
        <v>8000</v>
      </c>
      <c r="L641" s="194"/>
      <c r="M641" s="213">
        <f t="shared" si="60"/>
        <v>166080</v>
      </c>
      <c r="N641" s="213">
        <v>1.84</v>
      </c>
      <c r="O641" s="102">
        <v>1</v>
      </c>
      <c r="P641" s="194">
        <v>153088</v>
      </c>
      <c r="Q641" s="194">
        <v>8000</v>
      </c>
      <c r="R641" s="194"/>
      <c r="S641" s="213">
        <f t="shared" si="61"/>
        <v>161088</v>
      </c>
      <c r="T641" s="213">
        <f t="shared" si="66"/>
        <v>0</v>
      </c>
      <c r="U641" s="213">
        <f t="shared" si="66"/>
        <v>4992</v>
      </c>
      <c r="V641" s="213">
        <f t="shared" si="66"/>
        <v>0</v>
      </c>
      <c r="W641" s="213">
        <f t="shared" si="65"/>
        <v>0</v>
      </c>
      <c r="X641" s="213">
        <f t="shared" si="62"/>
        <v>4992</v>
      </c>
      <c r="Y641" s="1273">
        <v>5</v>
      </c>
      <c r="Z641" s="213">
        <v>1.9</v>
      </c>
      <c r="AA641" s="102">
        <v>1</v>
      </c>
      <c r="AB641" s="194">
        <v>158080</v>
      </c>
      <c r="AC641" s="194">
        <v>8000</v>
      </c>
      <c r="AD641" s="194"/>
      <c r="AE641" s="213">
        <f t="shared" si="63"/>
        <v>166080</v>
      </c>
      <c r="AF641" s="1273">
        <v>6</v>
      </c>
      <c r="AG641" s="213">
        <v>1.96</v>
      </c>
      <c r="AH641" s="102">
        <v>1</v>
      </c>
      <c r="AI641" s="194">
        <v>163072</v>
      </c>
      <c r="AJ641" s="194">
        <v>8000</v>
      </c>
      <c r="AK641" s="194"/>
      <c r="AL641" s="213">
        <f t="shared" si="64"/>
        <v>171072</v>
      </c>
    </row>
    <row r="642" spans="1:38" s="5" customFormat="1">
      <c r="A642" s="194">
        <v>633</v>
      </c>
      <c r="B642" s="102" t="s">
        <v>5692</v>
      </c>
      <c r="C642" s="102" t="s">
        <v>5283</v>
      </c>
      <c r="D642" s="194" t="s">
        <v>5675</v>
      </c>
      <c r="E642" s="1116" t="s">
        <v>527</v>
      </c>
      <c r="F642" s="213" t="s">
        <v>990</v>
      </c>
      <c r="G642" s="1273">
        <v>4</v>
      </c>
      <c r="H642" s="213">
        <v>1.9</v>
      </c>
      <c r="I642" s="102">
        <v>1</v>
      </c>
      <c r="J642" s="194">
        <v>158080</v>
      </c>
      <c r="K642" s="194">
        <v>0</v>
      </c>
      <c r="L642" s="194"/>
      <c r="M642" s="213">
        <f t="shared" si="60"/>
        <v>158080</v>
      </c>
      <c r="N642" s="213">
        <v>1.84</v>
      </c>
      <c r="O642" s="102">
        <v>1</v>
      </c>
      <c r="P642" s="194">
        <v>153088</v>
      </c>
      <c r="Q642" s="194"/>
      <c r="R642" s="194"/>
      <c r="S642" s="213">
        <f t="shared" si="61"/>
        <v>153088</v>
      </c>
      <c r="T642" s="213">
        <f t="shared" si="66"/>
        <v>0</v>
      </c>
      <c r="U642" s="213">
        <f t="shared" si="66"/>
        <v>4992</v>
      </c>
      <c r="V642" s="213">
        <f t="shared" si="66"/>
        <v>0</v>
      </c>
      <c r="W642" s="213">
        <f t="shared" si="65"/>
        <v>0</v>
      </c>
      <c r="X642" s="213">
        <f t="shared" si="62"/>
        <v>4992</v>
      </c>
      <c r="Y642" s="1273">
        <v>5</v>
      </c>
      <c r="Z642" s="213">
        <v>1.9</v>
      </c>
      <c r="AA642" s="102">
        <v>1</v>
      </c>
      <c r="AB642" s="194">
        <v>158080</v>
      </c>
      <c r="AC642" s="194">
        <v>0</v>
      </c>
      <c r="AD642" s="194"/>
      <c r="AE642" s="213">
        <f t="shared" si="63"/>
        <v>158080</v>
      </c>
      <c r="AF642" s="1273">
        <v>6</v>
      </c>
      <c r="AG642" s="213">
        <v>1.96</v>
      </c>
      <c r="AH642" s="102">
        <v>1</v>
      </c>
      <c r="AI642" s="194">
        <v>163072</v>
      </c>
      <c r="AJ642" s="194">
        <v>0</v>
      </c>
      <c r="AK642" s="194"/>
      <c r="AL642" s="213">
        <f t="shared" si="64"/>
        <v>163072</v>
      </c>
    </row>
    <row r="643" spans="1:38" s="5" customFormat="1">
      <c r="A643" s="194">
        <v>634</v>
      </c>
      <c r="B643" s="102" t="s">
        <v>759</v>
      </c>
      <c r="C643" s="102"/>
      <c r="D643" s="194"/>
      <c r="E643" s="1116" t="s">
        <v>527</v>
      </c>
      <c r="F643" s="213" t="s">
        <v>990</v>
      </c>
      <c r="G643" s="1273">
        <v>7</v>
      </c>
      <c r="H643" s="213">
        <v>1.96</v>
      </c>
      <c r="I643" s="102">
        <v>1</v>
      </c>
      <c r="J643" s="194">
        <v>163072</v>
      </c>
      <c r="K643" s="194">
        <v>0</v>
      </c>
      <c r="L643" s="194"/>
      <c r="M643" s="213">
        <f t="shared" si="60"/>
        <v>163072</v>
      </c>
      <c r="N643" s="213">
        <v>1.96</v>
      </c>
      <c r="O643" s="102">
        <v>1</v>
      </c>
      <c r="P643" s="194">
        <v>163072</v>
      </c>
      <c r="Q643" s="194"/>
      <c r="R643" s="194"/>
      <c r="S643" s="213">
        <f t="shared" si="61"/>
        <v>163072</v>
      </c>
      <c r="T643" s="213">
        <f t="shared" si="66"/>
        <v>0</v>
      </c>
      <c r="U643" s="213">
        <f t="shared" si="66"/>
        <v>0</v>
      </c>
      <c r="V643" s="213">
        <f t="shared" si="66"/>
        <v>0</v>
      </c>
      <c r="W643" s="213">
        <f t="shared" si="65"/>
        <v>0</v>
      </c>
      <c r="X643" s="213">
        <f t="shared" si="62"/>
        <v>0</v>
      </c>
      <c r="Y643" s="1273">
        <v>8</v>
      </c>
      <c r="Z643" s="213">
        <v>2.02</v>
      </c>
      <c r="AA643" s="102">
        <v>1</v>
      </c>
      <c r="AB643" s="194">
        <v>168064</v>
      </c>
      <c r="AC643" s="194">
        <v>0</v>
      </c>
      <c r="AD643" s="194"/>
      <c r="AE643" s="213">
        <f t="shared" si="63"/>
        <v>168064</v>
      </c>
      <c r="AF643" s="1273">
        <v>9</v>
      </c>
      <c r="AG643" s="213">
        <v>2.02</v>
      </c>
      <c r="AH643" s="102">
        <v>1</v>
      </c>
      <c r="AI643" s="194">
        <v>168064</v>
      </c>
      <c r="AJ643" s="194">
        <v>0</v>
      </c>
      <c r="AK643" s="194"/>
      <c r="AL643" s="213">
        <f t="shared" si="64"/>
        <v>168064</v>
      </c>
    </row>
    <row r="644" spans="1:38" s="5" customFormat="1">
      <c r="A644" s="194">
        <v>635</v>
      </c>
      <c r="B644" s="102" t="s">
        <v>759</v>
      </c>
      <c r="C644" s="102"/>
      <c r="D644" s="194"/>
      <c r="E644" s="1116" t="s">
        <v>527</v>
      </c>
      <c r="F644" s="213" t="s">
        <v>990</v>
      </c>
      <c r="G644" s="1273">
        <v>7</v>
      </c>
      <c r="H644" s="213">
        <v>1.96</v>
      </c>
      <c r="I644" s="102">
        <v>1</v>
      </c>
      <c r="J644" s="194">
        <v>163072</v>
      </c>
      <c r="K644" s="194">
        <v>8000</v>
      </c>
      <c r="L644" s="194"/>
      <c r="M644" s="213">
        <f t="shared" si="60"/>
        <v>171072</v>
      </c>
      <c r="N644" s="213">
        <v>1.96</v>
      </c>
      <c r="O644" s="102">
        <v>1</v>
      </c>
      <c r="P644" s="194">
        <v>163072</v>
      </c>
      <c r="Q644" s="194">
        <v>8000</v>
      </c>
      <c r="R644" s="194"/>
      <c r="S644" s="213">
        <f t="shared" si="61"/>
        <v>171072</v>
      </c>
      <c r="T644" s="213">
        <f t="shared" si="66"/>
        <v>0</v>
      </c>
      <c r="U644" s="213">
        <f t="shared" si="66"/>
        <v>0</v>
      </c>
      <c r="V644" s="213">
        <f t="shared" si="66"/>
        <v>0</v>
      </c>
      <c r="W644" s="213">
        <f t="shared" si="65"/>
        <v>0</v>
      </c>
      <c r="X644" s="213">
        <f t="shared" si="62"/>
        <v>0</v>
      </c>
      <c r="Y644" s="1273">
        <v>8</v>
      </c>
      <c r="Z644" s="213">
        <v>2.02</v>
      </c>
      <c r="AA644" s="102">
        <v>1</v>
      </c>
      <c r="AB644" s="194">
        <v>168064</v>
      </c>
      <c r="AC644" s="194">
        <v>8000</v>
      </c>
      <c r="AD644" s="194"/>
      <c r="AE644" s="213">
        <f t="shared" si="63"/>
        <v>176064</v>
      </c>
      <c r="AF644" s="1273">
        <v>9</v>
      </c>
      <c r="AG644" s="213">
        <v>2.02</v>
      </c>
      <c r="AH644" s="102">
        <v>1</v>
      </c>
      <c r="AI644" s="194">
        <v>168064</v>
      </c>
      <c r="AJ644" s="194">
        <v>8000</v>
      </c>
      <c r="AK644" s="194"/>
      <c r="AL644" s="213">
        <f t="shared" si="64"/>
        <v>176064</v>
      </c>
    </row>
    <row r="645" spans="1:38" s="5" customFormat="1">
      <c r="A645" s="194">
        <v>636</v>
      </c>
      <c r="B645" s="102" t="s">
        <v>759</v>
      </c>
      <c r="C645" s="102"/>
      <c r="D645" s="194"/>
      <c r="E645" s="1116" t="s">
        <v>527</v>
      </c>
      <c r="F645" s="213" t="s">
        <v>990</v>
      </c>
      <c r="G645" s="1273">
        <v>7</v>
      </c>
      <c r="H645" s="213">
        <v>1.96</v>
      </c>
      <c r="I645" s="102">
        <v>1</v>
      </c>
      <c r="J645" s="194">
        <v>163072</v>
      </c>
      <c r="K645" s="194">
        <v>8000</v>
      </c>
      <c r="L645" s="194"/>
      <c r="M645" s="213">
        <f t="shared" si="60"/>
        <v>171072</v>
      </c>
      <c r="N645" s="213">
        <v>1.96</v>
      </c>
      <c r="O645" s="102">
        <v>1</v>
      </c>
      <c r="P645" s="194">
        <v>163072</v>
      </c>
      <c r="Q645" s="194">
        <v>8000</v>
      </c>
      <c r="R645" s="194"/>
      <c r="S645" s="213">
        <f t="shared" si="61"/>
        <v>171072</v>
      </c>
      <c r="T645" s="213">
        <f t="shared" si="66"/>
        <v>0</v>
      </c>
      <c r="U645" s="213">
        <f t="shared" si="66"/>
        <v>0</v>
      </c>
      <c r="V645" s="213">
        <f t="shared" si="66"/>
        <v>0</v>
      </c>
      <c r="W645" s="213">
        <f t="shared" si="65"/>
        <v>0</v>
      </c>
      <c r="X645" s="213">
        <f t="shared" si="62"/>
        <v>0</v>
      </c>
      <c r="Y645" s="1273">
        <v>8</v>
      </c>
      <c r="Z645" s="213">
        <v>2.02</v>
      </c>
      <c r="AA645" s="102">
        <v>1</v>
      </c>
      <c r="AB645" s="194">
        <v>168064</v>
      </c>
      <c r="AC645" s="194">
        <v>8000</v>
      </c>
      <c r="AD645" s="194"/>
      <c r="AE645" s="213">
        <f t="shared" si="63"/>
        <v>176064</v>
      </c>
      <c r="AF645" s="1273">
        <v>9</v>
      </c>
      <c r="AG645" s="213">
        <v>2.02</v>
      </c>
      <c r="AH645" s="102">
        <v>1</v>
      </c>
      <c r="AI645" s="194">
        <v>168064</v>
      </c>
      <c r="AJ645" s="194">
        <v>8000</v>
      </c>
      <c r="AK645" s="194"/>
      <c r="AL645" s="213">
        <f t="shared" si="64"/>
        <v>176064</v>
      </c>
    </row>
    <row r="646" spans="1:38" s="5" customFormat="1">
      <c r="A646" s="194">
        <v>637</v>
      </c>
      <c r="B646" s="102" t="s">
        <v>759</v>
      </c>
      <c r="C646" s="102"/>
      <c r="D646" s="194"/>
      <c r="E646" s="1116" t="s">
        <v>527</v>
      </c>
      <c r="F646" s="213" t="s">
        <v>990</v>
      </c>
      <c r="G646" s="1273">
        <v>7</v>
      </c>
      <c r="H646" s="213">
        <v>1.96</v>
      </c>
      <c r="I646" s="102">
        <v>1</v>
      </c>
      <c r="J646" s="194">
        <v>163072</v>
      </c>
      <c r="K646" s="194">
        <v>8000</v>
      </c>
      <c r="L646" s="194"/>
      <c r="M646" s="213">
        <f t="shared" si="60"/>
        <v>171072</v>
      </c>
      <c r="N646" s="213">
        <v>1.96</v>
      </c>
      <c r="O646" s="102">
        <v>1</v>
      </c>
      <c r="P646" s="194">
        <v>163072</v>
      </c>
      <c r="Q646" s="194">
        <v>8000</v>
      </c>
      <c r="R646" s="194"/>
      <c r="S646" s="213">
        <f t="shared" si="61"/>
        <v>171072</v>
      </c>
      <c r="T646" s="213">
        <f t="shared" si="66"/>
        <v>0</v>
      </c>
      <c r="U646" s="213">
        <f t="shared" si="66"/>
        <v>0</v>
      </c>
      <c r="V646" s="213">
        <f t="shared" si="66"/>
        <v>0</v>
      </c>
      <c r="W646" s="213">
        <f t="shared" si="65"/>
        <v>0</v>
      </c>
      <c r="X646" s="213">
        <f t="shared" si="62"/>
        <v>0</v>
      </c>
      <c r="Y646" s="1273">
        <v>8</v>
      </c>
      <c r="Z646" s="213">
        <v>2.02</v>
      </c>
      <c r="AA646" s="102">
        <v>1</v>
      </c>
      <c r="AB646" s="194">
        <v>168064</v>
      </c>
      <c r="AC646" s="194">
        <v>8000</v>
      </c>
      <c r="AD646" s="194"/>
      <c r="AE646" s="213">
        <f t="shared" si="63"/>
        <v>176064</v>
      </c>
      <c r="AF646" s="1273">
        <v>9</v>
      </c>
      <c r="AG646" s="213">
        <v>2.02</v>
      </c>
      <c r="AH646" s="102">
        <v>1</v>
      </c>
      <c r="AI646" s="194">
        <v>168064</v>
      </c>
      <c r="AJ646" s="194">
        <v>8000</v>
      </c>
      <c r="AK646" s="194"/>
      <c r="AL646" s="213">
        <f t="shared" si="64"/>
        <v>176064</v>
      </c>
    </row>
    <row r="647" spans="1:38" s="5" customFormat="1">
      <c r="A647" s="194">
        <v>638</v>
      </c>
      <c r="B647" s="102" t="s">
        <v>759</v>
      </c>
      <c r="C647" s="102"/>
      <c r="D647" s="194"/>
      <c r="E647" s="1116" t="s">
        <v>527</v>
      </c>
      <c r="F647" s="213" t="s">
        <v>990</v>
      </c>
      <c r="G647" s="1273">
        <v>7</v>
      </c>
      <c r="H647" s="213">
        <v>1.96</v>
      </c>
      <c r="I647" s="102">
        <v>1</v>
      </c>
      <c r="J647" s="194">
        <v>163072</v>
      </c>
      <c r="K647" s="194">
        <v>8000</v>
      </c>
      <c r="L647" s="194"/>
      <c r="M647" s="213">
        <f t="shared" si="60"/>
        <v>171072</v>
      </c>
      <c r="N647" s="213">
        <v>1.96</v>
      </c>
      <c r="O647" s="102">
        <v>1</v>
      </c>
      <c r="P647" s="194">
        <v>163072</v>
      </c>
      <c r="Q647" s="194">
        <v>8000</v>
      </c>
      <c r="R647" s="194"/>
      <c r="S647" s="213">
        <f t="shared" si="61"/>
        <v>171072</v>
      </c>
      <c r="T647" s="213">
        <f t="shared" si="66"/>
        <v>0</v>
      </c>
      <c r="U647" s="213">
        <f t="shared" si="66"/>
        <v>0</v>
      </c>
      <c r="V647" s="213">
        <f t="shared" si="66"/>
        <v>0</v>
      </c>
      <c r="W647" s="213">
        <f t="shared" si="65"/>
        <v>0</v>
      </c>
      <c r="X647" s="213">
        <f t="shared" si="62"/>
        <v>0</v>
      </c>
      <c r="Y647" s="1273">
        <v>8</v>
      </c>
      <c r="Z647" s="213">
        <v>2.02</v>
      </c>
      <c r="AA647" s="102">
        <v>1</v>
      </c>
      <c r="AB647" s="194">
        <v>168064</v>
      </c>
      <c r="AC647" s="194">
        <v>8000</v>
      </c>
      <c r="AD647" s="194"/>
      <c r="AE647" s="213">
        <f t="shared" si="63"/>
        <v>176064</v>
      </c>
      <c r="AF647" s="1273">
        <v>9</v>
      </c>
      <c r="AG647" s="213">
        <v>2.02</v>
      </c>
      <c r="AH647" s="102">
        <v>1</v>
      </c>
      <c r="AI647" s="194">
        <v>168064</v>
      </c>
      <c r="AJ647" s="194">
        <v>8000</v>
      </c>
      <c r="AK647" s="194"/>
      <c r="AL647" s="213">
        <f t="shared" si="64"/>
        <v>176064</v>
      </c>
    </row>
    <row r="648" spans="1:38" s="5" customFormat="1">
      <c r="A648" s="194">
        <v>639</v>
      </c>
      <c r="B648" s="102" t="s">
        <v>759</v>
      </c>
      <c r="C648" s="102"/>
      <c r="D648" s="194"/>
      <c r="E648" s="1116" t="s">
        <v>527</v>
      </c>
      <c r="F648" s="213" t="s">
        <v>990</v>
      </c>
      <c r="G648" s="1273">
        <v>7</v>
      </c>
      <c r="H648" s="213">
        <v>1.96</v>
      </c>
      <c r="I648" s="102">
        <v>1</v>
      </c>
      <c r="J648" s="194">
        <v>163072</v>
      </c>
      <c r="K648" s="194">
        <v>8000</v>
      </c>
      <c r="L648" s="194"/>
      <c r="M648" s="213">
        <f t="shared" si="60"/>
        <v>171072</v>
      </c>
      <c r="N648" s="213">
        <v>1.96</v>
      </c>
      <c r="O648" s="102">
        <v>1</v>
      </c>
      <c r="P648" s="194">
        <v>163072</v>
      </c>
      <c r="Q648" s="194">
        <v>8000</v>
      </c>
      <c r="R648" s="194"/>
      <c r="S648" s="213">
        <f t="shared" si="61"/>
        <v>171072</v>
      </c>
      <c r="T648" s="213">
        <f t="shared" si="66"/>
        <v>0</v>
      </c>
      <c r="U648" s="213">
        <f t="shared" si="66"/>
        <v>0</v>
      </c>
      <c r="V648" s="213">
        <f t="shared" si="66"/>
        <v>0</v>
      </c>
      <c r="W648" s="213">
        <f t="shared" si="65"/>
        <v>0</v>
      </c>
      <c r="X648" s="213">
        <f t="shared" si="62"/>
        <v>0</v>
      </c>
      <c r="Y648" s="1273">
        <v>8</v>
      </c>
      <c r="Z648" s="213">
        <v>2.02</v>
      </c>
      <c r="AA648" s="102">
        <v>1</v>
      </c>
      <c r="AB648" s="194">
        <v>168064</v>
      </c>
      <c r="AC648" s="194">
        <v>8000</v>
      </c>
      <c r="AD648" s="194"/>
      <c r="AE648" s="213">
        <f t="shared" si="63"/>
        <v>176064</v>
      </c>
      <c r="AF648" s="1273">
        <v>9</v>
      </c>
      <c r="AG648" s="213">
        <v>2.02</v>
      </c>
      <c r="AH648" s="102">
        <v>1</v>
      </c>
      <c r="AI648" s="194">
        <v>168064</v>
      </c>
      <c r="AJ648" s="194">
        <v>8000</v>
      </c>
      <c r="AK648" s="194"/>
      <c r="AL648" s="213">
        <f t="shared" si="64"/>
        <v>176064</v>
      </c>
    </row>
    <row r="649" spans="1:38" s="5" customFormat="1" ht="94.5">
      <c r="A649" s="194">
        <v>640</v>
      </c>
      <c r="B649" s="102" t="s">
        <v>4654</v>
      </c>
      <c r="C649" s="102" t="s">
        <v>5283</v>
      </c>
      <c r="D649" s="194" t="s">
        <v>5658</v>
      </c>
      <c r="E649" s="1116" t="s">
        <v>4655</v>
      </c>
      <c r="F649" s="213" t="s">
        <v>984</v>
      </c>
      <c r="G649" s="1273">
        <v>7</v>
      </c>
      <c r="H649" s="213">
        <v>4.55</v>
      </c>
      <c r="I649" s="102">
        <v>1</v>
      </c>
      <c r="J649" s="194">
        <v>378560</v>
      </c>
      <c r="K649" s="194">
        <v>0</v>
      </c>
      <c r="L649" s="194"/>
      <c r="M649" s="213">
        <f t="shared" si="60"/>
        <v>378560</v>
      </c>
      <c r="N649" s="213">
        <v>4.55</v>
      </c>
      <c r="O649" s="102">
        <v>1</v>
      </c>
      <c r="P649" s="194">
        <v>378560</v>
      </c>
      <c r="Q649" s="194">
        <v>0</v>
      </c>
      <c r="R649" s="194"/>
      <c r="S649" s="213">
        <f t="shared" si="61"/>
        <v>378560</v>
      </c>
      <c r="T649" s="213">
        <f t="shared" si="66"/>
        <v>0</v>
      </c>
      <c r="U649" s="213">
        <f t="shared" si="66"/>
        <v>0</v>
      </c>
      <c r="V649" s="213">
        <f t="shared" si="66"/>
        <v>0</v>
      </c>
      <c r="W649" s="213">
        <f t="shared" si="65"/>
        <v>0</v>
      </c>
      <c r="X649" s="213">
        <f t="shared" si="62"/>
        <v>0</v>
      </c>
      <c r="Y649" s="1273">
        <v>8</v>
      </c>
      <c r="Z649" s="213">
        <v>4.7</v>
      </c>
      <c r="AA649" s="102">
        <v>1</v>
      </c>
      <c r="AB649" s="194">
        <v>391040</v>
      </c>
      <c r="AC649" s="194">
        <v>0</v>
      </c>
      <c r="AD649" s="194"/>
      <c r="AE649" s="213">
        <f t="shared" si="63"/>
        <v>391040</v>
      </c>
      <c r="AF649" s="1273">
        <v>9</v>
      </c>
      <c r="AG649" s="213">
        <v>4.7</v>
      </c>
      <c r="AH649" s="102">
        <v>1</v>
      </c>
      <c r="AI649" s="194">
        <v>391040</v>
      </c>
      <c r="AJ649" s="194">
        <v>0</v>
      </c>
      <c r="AK649" s="194"/>
      <c r="AL649" s="213">
        <f t="shared" si="64"/>
        <v>391040</v>
      </c>
    </row>
    <row r="650" spans="1:38" s="5" customFormat="1" ht="54">
      <c r="A650" s="194">
        <v>641</v>
      </c>
      <c r="B650" s="102" t="s">
        <v>4656</v>
      </c>
      <c r="C650" s="102" t="s">
        <v>5283</v>
      </c>
      <c r="D650" s="194" t="s">
        <v>5632</v>
      </c>
      <c r="E650" s="1116" t="s">
        <v>1579</v>
      </c>
      <c r="F650" s="213" t="s">
        <v>1115</v>
      </c>
      <c r="G650" s="1273">
        <v>4</v>
      </c>
      <c r="H650" s="213">
        <v>3.02</v>
      </c>
      <c r="I650" s="102">
        <v>1</v>
      </c>
      <c r="J650" s="194">
        <v>251264</v>
      </c>
      <c r="K650" s="194">
        <v>0</v>
      </c>
      <c r="L650" s="194"/>
      <c r="M650" s="213">
        <f t="shared" ref="M650:M713" si="67">J650+K650+L650</f>
        <v>251264</v>
      </c>
      <c r="N650" s="213">
        <v>2.92</v>
      </c>
      <c r="O650" s="102">
        <v>1</v>
      </c>
      <c r="P650" s="194">
        <v>242944</v>
      </c>
      <c r="Q650" s="194">
        <v>0</v>
      </c>
      <c r="R650" s="194"/>
      <c r="S650" s="213">
        <f t="shared" ref="S650:S713" si="68">P650+Q650+R650</f>
        <v>242944</v>
      </c>
      <c r="T650" s="213">
        <f t="shared" si="66"/>
        <v>0</v>
      </c>
      <c r="U650" s="213">
        <f t="shared" si="66"/>
        <v>8320</v>
      </c>
      <c r="V650" s="213">
        <f t="shared" si="66"/>
        <v>0</v>
      </c>
      <c r="W650" s="213">
        <f t="shared" si="65"/>
        <v>0</v>
      </c>
      <c r="X650" s="213">
        <f t="shared" ref="X650:X713" si="69">U650+V650+W650</f>
        <v>8320</v>
      </c>
      <c r="Y650" s="1273">
        <v>5</v>
      </c>
      <c r="Z650" s="213">
        <v>3.02</v>
      </c>
      <c r="AA650" s="102">
        <v>1</v>
      </c>
      <c r="AB650" s="194">
        <v>251264</v>
      </c>
      <c r="AC650" s="194">
        <v>0</v>
      </c>
      <c r="AD650" s="194"/>
      <c r="AE650" s="213">
        <f t="shared" ref="AE650:AE713" si="70">AB650+AC650+AD650</f>
        <v>251264</v>
      </c>
      <c r="AF650" s="1273">
        <v>6</v>
      </c>
      <c r="AG650" s="213">
        <v>3.11</v>
      </c>
      <c r="AH650" s="102">
        <v>1</v>
      </c>
      <c r="AI650" s="194">
        <v>258752</v>
      </c>
      <c r="AJ650" s="194">
        <v>0</v>
      </c>
      <c r="AK650" s="194"/>
      <c r="AL650" s="213">
        <f t="shared" si="64"/>
        <v>258752</v>
      </c>
    </row>
    <row r="651" spans="1:38" s="5" customFormat="1" ht="54">
      <c r="A651" s="194">
        <v>642</v>
      </c>
      <c r="B651" s="102" t="s">
        <v>4657</v>
      </c>
      <c r="C651" s="102" t="s">
        <v>5283</v>
      </c>
      <c r="D651" s="194" t="s">
        <v>5265</v>
      </c>
      <c r="E651" s="1116" t="s">
        <v>1631</v>
      </c>
      <c r="F651" s="213" t="s">
        <v>1129</v>
      </c>
      <c r="G651" s="1273">
        <v>7</v>
      </c>
      <c r="H651" s="213">
        <v>2.66</v>
      </c>
      <c r="I651" s="102">
        <v>1</v>
      </c>
      <c r="J651" s="194">
        <v>221312</v>
      </c>
      <c r="K651" s="194">
        <v>0</v>
      </c>
      <c r="L651" s="194"/>
      <c r="M651" s="213">
        <f t="shared" si="67"/>
        <v>221312</v>
      </c>
      <c r="N651" s="213">
        <v>2.66</v>
      </c>
      <c r="O651" s="102">
        <v>1</v>
      </c>
      <c r="P651" s="194">
        <v>221312</v>
      </c>
      <c r="Q651" s="194">
        <v>0</v>
      </c>
      <c r="R651" s="194"/>
      <c r="S651" s="213">
        <f t="shared" si="68"/>
        <v>221312</v>
      </c>
      <c r="T651" s="213">
        <f t="shared" si="66"/>
        <v>0</v>
      </c>
      <c r="U651" s="213">
        <f t="shared" si="66"/>
        <v>0</v>
      </c>
      <c r="V651" s="213">
        <f t="shared" si="66"/>
        <v>0</v>
      </c>
      <c r="W651" s="213">
        <f t="shared" si="65"/>
        <v>0</v>
      </c>
      <c r="X651" s="213">
        <f t="shared" si="69"/>
        <v>0</v>
      </c>
      <c r="Y651" s="1273">
        <v>8</v>
      </c>
      <c r="Z651" s="213">
        <v>2.75</v>
      </c>
      <c r="AA651" s="102">
        <v>1</v>
      </c>
      <c r="AB651" s="194">
        <v>228800</v>
      </c>
      <c r="AC651" s="194">
        <v>0</v>
      </c>
      <c r="AD651" s="194"/>
      <c r="AE651" s="213">
        <f t="shared" si="70"/>
        <v>228800</v>
      </c>
      <c r="AF651" s="1273">
        <v>9</v>
      </c>
      <c r="AG651" s="213">
        <v>2.75</v>
      </c>
      <c r="AH651" s="102">
        <v>1</v>
      </c>
      <c r="AI651" s="194">
        <v>228800</v>
      </c>
      <c r="AJ651" s="194">
        <v>0</v>
      </c>
      <c r="AK651" s="194"/>
      <c r="AL651" s="213">
        <f t="shared" ref="AL651:AL714" si="71">AI651+AJ651+AK651</f>
        <v>228800</v>
      </c>
    </row>
    <row r="652" spans="1:38" s="5" customFormat="1" ht="54">
      <c r="A652" s="194">
        <v>643</v>
      </c>
      <c r="B652" s="102" t="s">
        <v>1633</v>
      </c>
      <c r="C652" s="102" t="s">
        <v>5283</v>
      </c>
      <c r="D652" s="194" t="s">
        <v>5649</v>
      </c>
      <c r="E652" s="1116" t="s">
        <v>1631</v>
      </c>
      <c r="F652" s="213" t="s">
        <v>1129</v>
      </c>
      <c r="G652" s="1273">
        <v>4</v>
      </c>
      <c r="H652" s="213">
        <v>2.58</v>
      </c>
      <c r="I652" s="102">
        <v>1</v>
      </c>
      <c r="J652" s="194">
        <v>214656</v>
      </c>
      <c r="K652" s="194">
        <v>0</v>
      </c>
      <c r="L652" s="194"/>
      <c r="M652" s="213">
        <f t="shared" si="67"/>
        <v>214656</v>
      </c>
      <c r="N652" s="213">
        <v>2.5</v>
      </c>
      <c r="O652" s="102">
        <v>1</v>
      </c>
      <c r="P652" s="194">
        <v>208000</v>
      </c>
      <c r="Q652" s="194">
        <v>0</v>
      </c>
      <c r="R652" s="194"/>
      <c r="S652" s="213">
        <f t="shared" si="68"/>
        <v>208000</v>
      </c>
      <c r="T652" s="213">
        <f t="shared" si="66"/>
        <v>0</v>
      </c>
      <c r="U652" s="213">
        <f t="shared" si="66"/>
        <v>6656</v>
      </c>
      <c r="V652" s="213">
        <f t="shared" si="66"/>
        <v>0</v>
      </c>
      <c r="W652" s="213">
        <f t="shared" si="65"/>
        <v>0</v>
      </c>
      <c r="X652" s="213">
        <f t="shared" si="69"/>
        <v>6656</v>
      </c>
      <c r="Y652" s="1273">
        <v>5</v>
      </c>
      <c r="Z652" s="213">
        <v>2.58</v>
      </c>
      <c r="AA652" s="102">
        <v>1</v>
      </c>
      <c r="AB652" s="194">
        <v>214656</v>
      </c>
      <c r="AC652" s="194">
        <v>0</v>
      </c>
      <c r="AD652" s="194"/>
      <c r="AE652" s="213">
        <f t="shared" si="70"/>
        <v>214656</v>
      </c>
      <c r="AF652" s="1273">
        <v>6</v>
      </c>
      <c r="AG652" s="213">
        <v>2.66</v>
      </c>
      <c r="AH652" s="102">
        <v>1</v>
      </c>
      <c r="AI652" s="194">
        <v>221312</v>
      </c>
      <c r="AJ652" s="194">
        <v>0</v>
      </c>
      <c r="AK652" s="194"/>
      <c r="AL652" s="213">
        <f t="shared" si="71"/>
        <v>221312</v>
      </c>
    </row>
    <row r="653" spans="1:38" s="5" customFormat="1" ht="54">
      <c r="A653" s="194">
        <v>644</v>
      </c>
      <c r="B653" s="102" t="s">
        <v>759</v>
      </c>
      <c r="C653" s="102"/>
      <c r="D653" s="194"/>
      <c r="E653" s="1116" t="s">
        <v>1631</v>
      </c>
      <c r="F653" s="213" t="s">
        <v>1129</v>
      </c>
      <c r="G653" s="1273">
        <v>7</v>
      </c>
      <c r="H653" s="213">
        <v>2.66</v>
      </c>
      <c r="I653" s="102">
        <v>1</v>
      </c>
      <c r="J653" s="194">
        <v>221312</v>
      </c>
      <c r="K653" s="194">
        <v>0</v>
      </c>
      <c r="L653" s="194"/>
      <c r="M653" s="213">
        <f t="shared" si="67"/>
        <v>221312</v>
      </c>
      <c r="N653" s="213">
        <v>2.66</v>
      </c>
      <c r="O653" s="102">
        <v>1</v>
      </c>
      <c r="P653" s="194">
        <v>221312</v>
      </c>
      <c r="Q653" s="194">
        <v>0</v>
      </c>
      <c r="R653" s="194"/>
      <c r="S653" s="213">
        <f t="shared" si="68"/>
        <v>221312</v>
      </c>
      <c r="T653" s="213">
        <f t="shared" si="66"/>
        <v>0</v>
      </c>
      <c r="U653" s="213">
        <f t="shared" si="66"/>
        <v>0</v>
      </c>
      <c r="V653" s="213">
        <f t="shared" si="66"/>
        <v>0</v>
      </c>
      <c r="W653" s="213">
        <f t="shared" si="65"/>
        <v>0</v>
      </c>
      <c r="X653" s="213">
        <f t="shared" si="69"/>
        <v>0</v>
      </c>
      <c r="Y653" s="1273">
        <v>8</v>
      </c>
      <c r="Z653" s="213">
        <v>2.75</v>
      </c>
      <c r="AA653" s="102">
        <v>1</v>
      </c>
      <c r="AB653" s="194">
        <v>228800</v>
      </c>
      <c r="AC653" s="194">
        <v>0</v>
      </c>
      <c r="AD653" s="194"/>
      <c r="AE653" s="213">
        <f t="shared" si="70"/>
        <v>228800</v>
      </c>
      <c r="AF653" s="1273">
        <v>9</v>
      </c>
      <c r="AG653" s="213">
        <v>2.75</v>
      </c>
      <c r="AH653" s="102">
        <v>1</v>
      </c>
      <c r="AI653" s="194">
        <v>228800</v>
      </c>
      <c r="AJ653" s="194">
        <v>0</v>
      </c>
      <c r="AK653" s="194"/>
      <c r="AL653" s="213">
        <f t="shared" si="71"/>
        <v>228800</v>
      </c>
    </row>
    <row r="654" spans="1:38" s="5" customFormat="1">
      <c r="A654" s="194">
        <v>645</v>
      </c>
      <c r="B654" s="102" t="s">
        <v>4658</v>
      </c>
      <c r="C654" s="102" t="s">
        <v>5283</v>
      </c>
      <c r="D654" s="194" t="s">
        <v>5622</v>
      </c>
      <c r="E654" s="1116" t="s">
        <v>1572</v>
      </c>
      <c r="F654" s="213" t="s">
        <v>6962</v>
      </c>
      <c r="G654" s="1273">
        <v>10</v>
      </c>
      <c r="H654" s="213">
        <v>2.42</v>
      </c>
      <c r="I654" s="102">
        <v>1</v>
      </c>
      <c r="J654" s="194">
        <v>201344</v>
      </c>
      <c r="K654" s="194">
        <v>0</v>
      </c>
      <c r="L654" s="194"/>
      <c r="M654" s="213">
        <f t="shared" si="67"/>
        <v>201344</v>
      </c>
      <c r="N654" s="213">
        <v>2.35</v>
      </c>
      <c r="O654" s="102">
        <v>1</v>
      </c>
      <c r="P654" s="194">
        <v>195520</v>
      </c>
      <c r="Q654" s="194">
        <v>0</v>
      </c>
      <c r="R654" s="194"/>
      <c r="S654" s="213">
        <f t="shared" si="68"/>
        <v>195520</v>
      </c>
      <c r="T654" s="213">
        <f t="shared" si="66"/>
        <v>0</v>
      </c>
      <c r="U654" s="213">
        <f t="shared" si="66"/>
        <v>5824</v>
      </c>
      <c r="V654" s="213">
        <f t="shared" si="66"/>
        <v>0</v>
      </c>
      <c r="W654" s="213">
        <f t="shared" si="65"/>
        <v>0</v>
      </c>
      <c r="X654" s="213">
        <f t="shared" si="69"/>
        <v>5824</v>
      </c>
      <c r="Y654" s="1273">
        <v>11</v>
      </c>
      <c r="Z654" s="213">
        <v>2.42</v>
      </c>
      <c r="AA654" s="102">
        <v>1</v>
      </c>
      <c r="AB654" s="194">
        <v>201344</v>
      </c>
      <c r="AC654" s="194">
        <v>0</v>
      </c>
      <c r="AD654" s="194"/>
      <c r="AE654" s="213">
        <f t="shared" si="70"/>
        <v>201344</v>
      </c>
      <c r="AF654" s="1273">
        <v>12</v>
      </c>
      <c r="AG654" s="213">
        <v>2.42</v>
      </c>
      <c r="AH654" s="102">
        <v>1</v>
      </c>
      <c r="AI654" s="194">
        <v>201344</v>
      </c>
      <c r="AJ654" s="194">
        <v>0</v>
      </c>
      <c r="AK654" s="194"/>
      <c r="AL654" s="213">
        <f t="shared" si="71"/>
        <v>201344</v>
      </c>
    </row>
    <row r="655" spans="1:38" s="5" customFormat="1">
      <c r="A655" s="194">
        <v>646</v>
      </c>
      <c r="B655" s="102" t="s">
        <v>4659</v>
      </c>
      <c r="C655" s="102" t="s">
        <v>5283</v>
      </c>
      <c r="D655" s="194" t="s">
        <v>5647</v>
      </c>
      <c r="E655" s="1116" t="s">
        <v>1572</v>
      </c>
      <c r="F655" s="213" t="s">
        <v>6962</v>
      </c>
      <c r="G655" s="1273">
        <v>4</v>
      </c>
      <c r="H655" s="213">
        <v>2.21</v>
      </c>
      <c r="I655" s="102">
        <v>1</v>
      </c>
      <c r="J655" s="194">
        <v>183872</v>
      </c>
      <c r="K655" s="194">
        <v>0</v>
      </c>
      <c r="L655" s="194"/>
      <c r="M655" s="213">
        <f t="shared" si="67"/>
        <v>183872</v>
      </c>
      <c r="N655" s="213">
        <v>2.15</v>
      </c>
      <c r="O655" s="102">
        <v>1</v>
      </c>
      <c r="P655" s="194">
        <v>178880</v>
      </c>
      <c r="Q655" s="194">
        <v>0</v>
      </c>
      <c r="R655" s="194"/>
      <c r="S655" s="213">
        <f t="shared" si="68"/>
        <v>178880</v>
      </c>
      <c r="T655" s="213">
        <f t="shared" si="66"/>
        <v>0</v>
      </c>
      <c r="U655" s="213">
        <f t="shared" si="66"/>
        <v>4992</v>
      </c>
      <c r="V655" s="213">
        <f t="shared" si="66"/>
        <v>0</v>
      </c>
      <c r="W655" s="213">
        <f t="shared" si="65"/>
        <v>0</v>
      </c>
      <c r="X655" s="213">
        <f t="shared" si="69"/>
        <v>4992</v>
      </c>
      <c r="Y655" s="1273">
        <v>5</v>
      </c>
      <c r="Z655" s="213">
        <v>2.21</v>
      </c>
      <c r="AA655" s="102">
        <v>1</v>
      </c>
      <c r="AB655" s="194">
        <v>183872</v>
      </c>
      <c r="AC655" s="194">
        <v>0</v>
      </c>
      <c r="AD655" s="194"/>
      <c r="AE655" s="213">
        <f t="shared" si="70"/>
        <v>183872</v>
      </c>
      <c r="AF655" s="1273">
        <v>6</v>
      </c>
      <c r="AG655" s="213">
        <v>2.2799999999999998</v>
      </c>
      <c r="AH655" s="102">
        <v>1</v>
      </c>
      <c r="AI655" s="194">
        <v>189695.99999999997</v>
      </c>
      <c r="AJ655" s="194">
        <v>0</v>
      </c>
      <c r="AK655" s="194"/>
      <c r="AL655" s="213">
        <f t="shared" si="71"/>
        <v>189695.99999999997</v>
      </c>
    </row>
    <row r="656" spans="1:38" s="5" customFormat="1">
      <c r="A656" s="194">
        <v>647</v>
      </c>
      <c r="B656" s="102" t="s">
        <v>4660</v>
      </c>
      <c r="C656" s="102" t="s">
        <v>5283</v>
      </c>
      <c r="D656" s="194" t="s">
        <v>5655</v>
      </c>
      <c r="E656" s="1116" t="s">
        <v>1572</v>
      </c>
      <c r="F656" s="213" t="s">
        <v>6962</v>
      </c>
      <c r="G656" s="1273">
        <v>7</v>
      </c>
      <c r="H656" s="213">
        <v>2.2799999999999998</v>
      </c>
      <c r="I656" s="102">
        <v>1</v>
      </c>
      <c r="J656" s="194">
        <v>189695.99999999997</v>
      </c>
      <c r="K656" s="194">
        <v>0</v>
      </c>
      <c r="L656" s="194"/>
      <c r="M656" s="213">
        <f t="shared" si="67"/>
        <v>189695.99999999997</v>
      </c>
      <c r="N656" s="213">
        <v>2.2799999999999998</v>
      </c>
      <c r="O656" s="102">
        <v>1</v>
      </c>
      <c r="P656" s="194">
        <v>189695.99999999997</v>
      </c>
      <c r="Q656" s="194">
        <v>0</v>
      </c>
      <c r="R656" s="194"/>
      <c r="S656" s="213">
        <f t="shared" si="68"/>
        <v>189695.99999999997</v>
      </c>
      <c r="T656" s="213">
        <f t="shared" si="66"/>
        <v>0</v>
      </c>
      <c r="U656" s="213">
        <f t="shared" si="66"/>
        <v>0</v>
      </c>
      <c r="V656" s="213">
        <f t="shared" si="66"/>
        <v>0</v>
      </c>
      <c r="W656" s="213">
        <f t="shared" si="65"/>
        <v>0</v>
      </c>
      <c r="X656" s="213">
        <f t="shared" si="69"/>
        <v>0</v>
      </c>
      <c r="Y656" s="1273">
        <v>8</v>
      </c>
      <c r="Z656" s="213">
        <v>2.35</v>
      </c>
      <c r="AA656" s="102">
        <v>1</v>
      </c>
      <c r="AB656" s="194">
        <v>195520</v>
      </c>
      <c r="AC656" s="194">
        <v>0</v>
      </c>
      <c r="AD656" s="194"/>
      <c r="AE656" s="213">
        <f t="shared" si="70"/>
        <v>195520</v>
      </c>
      <c r="AF656" s="1273">
        <v>9</v>
      </c>
      <c r="AG656" s="213">
        <v>2.35</v>
      </c>
      <c r="AH656" s="102">
        <v>1</v>
      </c>
      <c r="AI656" s="194">
        <v>195520</v>
      </c>
      <c r="AJ656" s="194">
        <v>0</v>
      </c>
      <c r="AK656" s="194"/>
      <c r="AL656" s="213">
        <f t="shared" si="71"/>
        <v>195520</v>
      </c>
    </row>
    <row r="657" spans="1:38" s="5" customFormat="1">
      <c r="A657" s="194">
        <v>648</v>
      </c>
      <c r="B657" s="102" t="s">
        <v>1632</v>
      </c>
      <c r="C657" s="102" t="s">
        <v>5283</v>
      </c>
      <c r="D657" s="194" t="s">
        <v>5645</v>
      </c>
      <c r="E657" s="1116" t="s">
        <v>1572</v>
      </c>
      <c r="F657" s="213" t="s">
        <v>6962</v>
      </c>
      <c r="G657" s="1273">
        <v>7</v>
      </c>
      <c r="H657" s="213">
        <v>2.2799999999999998</v>
      </c>
      <c r="I657" s="102">
        <v>1</v>
      </c>
      <c r="J657" s="194">
        <v>189695.99999999997</v>
      </c>
      <c r="K657" s="194">
        <v>0</v>
      </c>
      <c r="L657" s="194"/>
      <c r="M657" s="213">
        <f t="shared" si="67"/>
        <v>189695.99999999997</v>
      </c>
      <c r="N657" s="213">
        <v>2.2799999999999998</v>
      </c>
      <c r="O657" s="102">
        <v>1</v>
      </c>
      <c r="P657" s="194">
        <v>189695.99999999997</v>
      </c>
      <c r="Q657" s="194">
        <v>0</v>
      </c>
      <c r="R657" s="194"/>
      <c r="S657" s="213">
        <f t="shared" si="68"/>
        <v>189695.99999999997</v>
      </c>
      <c r="T657" s="213">
        <f t="shared" si="66"/>
        <v>0</v>
      </c>
      <c r="U657" s="213">
        <f t="shared" si="66"/>
        <v>0</v>
      </c>
      <c r="V657" s="213">
        <f t="shared" si="66"/>
        <v>0</v>
      </c>
      <c r="W657" s="213">
        <f t="shared" si="66"/>
        <v>0</v>
      </c>
      <c r="X657" s="213">
        <f t="shared" si="69"/>
        <v>0</v>
      </c>
      <c r="Y657" s="1273">
        <v>8</v>
      </c>
      <c r="Z657" s="213">
        <v>2.35</v>
      </c>
      <c r="AA657" s="102">
        <v>1</v>
      </c>
      <c r="AB657" s="194">
        <v>195520</v>
      </c>
      <c r="AC657" s="194">
        <v>0</v>
      </c>
      <c r="AD657" s="194"/>
      <c r="AE657" s="213">
        <f t="shared" si="70"/>
        <v>195520</v>
      </c>
      <c r="AF657" s="1273">
        <v>9</v>
      </c>
      <c r="AG657" s="213">
        <v>2.35</v>
      </c>
      <c r="AH657" s="102">
        <v>1</v>
      </c>
      <c r="AI657" s="194">
        <v>195520</v>
      </c>
      <c r="AJ657" s="194">
        <v>0</v>
      </c>
      <c r="AK657" s="194"/>
      <c r="AL657" s="213">
        <f t="shared" si="71"/>
        <v>195520</v>
      </c>
    </row>
    <row r="658" spans="1:38" s="5" customFormat="1">
      <c r="A658" s="194">
        <v>649</v>
      </c>
      <c r="B658" s="102" t="s">
        <v>759</v>
      </c>
      <c r="C658" s="102"/>
      <c r="D658" s="194"/>
      <c r="E658" s="1116" t="s">
        <v>1572</v>
      </c>
      <c r="F658" s="213" t="s">
        <v>6962</v>
      </c>
      <c r="G658" s="1273">
        <v>7</v>
      </c>
      <c r="H658" s="213">
        <v>2.2799999999999998</v>
      </c>
      <c r="I658" s="102">
        <v>1</v>
      </c>
      <c r="J658" s="194">
        <v>189695.99999999997</v>
      </c>
      <c r="K658" s="194">
        <v>0</v>
      </c>
      <c r="L658" s="194"/>
      <c r="M658" s="213">
        <f t="shared" si="67"/>
        <v>189695.99999999997</v>
      </c>
      <c r="N658" s="213">
        <v>2.2799999999999998</v>
      </c>
      <c r="O658" s="102">
        <v>1</v>
      </c>
      <c r="P658" s="194">
        <v>189695.99999999997</v>
      </c>
      <c r="Q658" s="194">
        <v>0</v>
      </c>
      <c r="R658" s="194"/>
      <c r="S658" s="213">
        <f t="shared" si="68"/>
        <v>189695.99999999997</v>
      </c>
      <c r="T658" s="213">
        <f t="shared" ref="T658:W721" si="72">I658-O658</f>
        <v>0</v>
      </c>
      <c r="U658" s="213">
        <f t="shared" si="72"/>
        <v>0</v>
      </c>
      <c r="V658" s="213">
        <f t="shared" si="72"/>
        <v>0</v>
      </c>
      <c r="W658" s="213">
        <f t="shared" si="72"/>
        <v>0</v>
      </c>
      <c r="X658" s="213">
        <f t="shared" si="69"/>
        <v>0</v>
      </c>
      <c r="Y658" s="1273">
        <v>8</v>
      </c>
      <c r="Z658" s="213">
        <v>2.35</v>
      </c>
      <c r="AA658" s="102">
        <v>1</v>
      </c>
      <c r="AB658" s="194">
        <v>195520</v>
      </c>
      <c r="AC658" s="194">
        <v>0</v>
      </c>
      <c r="AD658" s="194"/>
      <c r="AE658" s="213">
        <f t="shared" si="70"/>
        <v>195520</v>
      </c>
      <c r="AF658" s="1273">
        <v>9</v>
      </c>
      <c r="AG658" s="213">
        <v>2.35</v>
      </c>
      <c r="AH658" s="102">
        <v>1</v>
      </c>
      <c r="AI658" s="194">
        <v>195520</v>
      </c>
      <c r="AJ658" s="194">
        <v>0</v>
      </c>
      <c r="AK658" s="194"/>
      <c r="AL658" s="213">
        <f t="shared" si="71"/>
        <v>195520</v>
      </c>
    </row>
    <row r="659" spans="1:38" s="5" customFormat="1">
      <c r="A659" s="194">
        <v>650</v>
      </c>
      <c r="B659" s="102" t="s">
        <v>759</v>
      </c>
      <c r="C659" s="102"/>
      <c r="D659" s="194"/>
      <c r="E659" s="1116" t="s">
        <v>1572</v>
      </c>
      <c r="F659" s="213" t="s">
        <v>6962</v>
      </c>
      <c r="G659" s="1273">
        <v>7</v>
      </c>
      <c r="H659" s="213">
        <v>2.2799999999999998</v>
      </c>
      <c r="I659" s="102">
        <v>1</v>
      </c>
      <c r="J659" s="194">
        <v>189695.99999999997</v>
      </c>
      <c r="K659" s="194">
        <v>0</v>
      </c>
      <c r="L659" s="194"/>
      <c r="M659" s="213">
        <f t="shared" si="67"/>
        <v>189695.99999999997</v>
      </c>
      <c r="N659" s="213">
        <v>2.2799999999999998</v>
      </c>
      <c r="O659" s="102">
        <v>1</v>
      </c>
      <c r="P659" s="194">
        <v>189695.99999999997</v>
      </c>
      <c r="Q659" s="194">
        <v>0</v>
      </c>
      <c r="R659" s="194"/>
      <c r="S659" s="213">
        <f t="shared" si="68"/>
        <v>189695.99999999997</v>
      </c>
      <c r="T659" s="213">
        <f t="shared" si="72"/>
        <v>0</v>
      </c>
      <c r="U659" s="213">
        <f t="shared" si="72"/>
        <v>0</v>
      </c>
      <c r="V659" s="213">
        <f t="shared" si="72"/>
        <v>0</v>
      </c>
      <c r="W659" s="213">
        <f t="shared" si="72"/>
        <v>0</v>
      </c>
      <c r="X659" s="213">
        <f t="shared" si="69"/>
        <v>0</v>
      </c>
      <c r="Y659" s="1273">
        <v>8</v>
      </c>
      <c r="Z659" s="213">
        <v>2.35</v>
      </c>
      <c r="AA659" s="102">
        <v>1</v>
      </c>
      <c r="AB659" s="194">
        <v>195520</v>
      </c>
      <c r="AC659" s="194">
        <v>0</v>
      </c>
      <c r="AD659" s="194"/>
      <c r="AE659" s="213">
        <f t="shared" si="70"/>
        <v>195520</v>
      </c>
      <c r="AF659" s="1273">
        <v>9</v>
      </c>
      <c r="AG659" s="213">
        <v>2.35</v>
      </c>
      <c r="AH659" s="102">
        <v>1</v>
      </c>
      <c r="AI659" s="194">
        <v>195520</v>
      </c>
      <c r="AJ659" s="194">
        <v>0</v>
      </c>
      <c r="AK659" s="194"/>
      <c r="AL659" s="213">
        <f t="shared" si="71"/>
        <v>195520</v>
      </c>
    </row>
    <row r="660" spans="1:38" s="5" customFormat="1">
      <c r="A660" s="194">
        <v>651</v>
      </c>
      <c r="B660" s="102" t="s">
        <v>4661</v>
      </c>
      <c r="C660" s="102" t="s">
        <v>5283</v>
      </c>
      <c r="D660" s="194" t="s">
        <v>5708</v>
      </c>
      <c r="E660" s="1116" t="s">
        <v>527</v>
      </c>
      <c r="F660" s="213" t="s">
        <v>990</v>
      </c>
      <c r="G660" s="1273">
        <v>14</v>
      </c>
      <c r="H660" s="213">
        <v>2.14</v>
      </c>
      <c r="I660" s="102">
        <v>1</v>
      </c>
      <c r="J660" s="194">
        <v>178048</v>
      </c>
      <c r="K660" s="194">
        <v>0</v>
      </c>
      <c r="L660" s="194"/>
      <c r="M660" s="213">
        <f t="shared" si="67"/>
        <v>178048</v>
      </c>
      <c r="N660" s="213">
        <v>2.14</v>
      </c>
      <c r="O660" s="102">
        <v>1</v>
      </c>
      <c r="P660" s="194">
        <v>178048</v>
      </c>
      <c r="Q660" s="194">
        <v>0</v>
      </c>
      <c r="R660" s="194"/>
      <c r="S660" s="213">
        <f t="shared" si="68"/>
        <v>178048</v>
      </c>
      <c r="T660" s="213">
        <f t="shared" si="72"/>
        <v>0</v>
      </c>
      <c r="U660" s="213">
        <f t="shared" si="72"/>
        <v>0</v>
      </c>
      <c r="V660" s="213">
        <f t="shared" si="72"/>
        <v>0</v>
      </c>
      <c r="W660" s="213">
        <f t="shared" si="72"/>
        <v>0</v>
      </c>
      <c r="X660" s="213">
        <f t="shared" si="69"/>
        <v>0</v>
      </c>
      <c r="Y660" s="1273">
        <v>15</v>
      </c>
      <c r="Z660" s="213">
        <v>2.14</v>
      </c>
      <c r="AA660" s="102">
        <v>1</v>
      </c>
      <c r="AB660" s="194">
        <v>178048</v>
      </c>
      <c r="AC660" s="194">
        <v>0</v>
      </c>
      <c r="AD660" s="194"/>
      <c r="AE660" s="213">
        <f t="shared" si="70"/>
        <v>178048</v>
      </c>
      <c r="AF660" s="1273">
        <v>16</v>
      </c>
      <c r="AG660" s="213">
        <v>2.21</v>
      </c>
      <c r="AH660" s="102">
        <v>1</v>
      </c>
      <c r="AI660" s="194">
        <v>183872</v>
      </c>
      <c r="AJ660" s="194">
        <v>0</v>
      </c>
      <c r="AK660" s="194"/>
      <c r="AL660" s="213">
        <f t="shared" si="71"/>
        <v>183872</v>
      </c>
    </row>
    <row r="661" spans="1:38" s="5" customFormat="1">
      <c r="A661" s="194">
        <v>652</v>
      </c>
      <c r="B661" s="102" t="s">
        <v>1634</v>
      </c>
      <c r="C661" s="102" t="s">
        <v>5283</v>
      </c>
      <c r="D661" s="194" t="s">
        <v>5265</v>
      </c>
      <c r="E661" s="1116" t="s">
        <v>527</v>
      </c>
      <c r="F661" s="213" t="s">
        <v>990</v>
      </c>
      <c r="G661" s="1273">
        <v>9</v>
      </c>
      <c r="H661" s="213">
        <v>2.02</v>
      </c>
      <c r="I661" s="102">
        <v>1</v>
      </c>
      <c r="J661" s="194">
        <v>168064</v>
      </c>
      <c r="K661" s="194">
        <v>0</v>
      </c>
      <c r="L661" s="194"/>
      <c r="M661" s="213">
        <f t="shared" si="67"/>
        <v>168064</v>
      </c>
      <c r="N661" s="213">
        <v>2.02</v>
      </c>
      <c r="O661" s="102">
        <v>1</v>
      </c>
      <c r="P661" s="194">
        <v>168064</v>
      </c>
      <c r="Q661" s="194">
        <v>0</v>
      </c>
      <c r="R661" s="194"/>
      <c r="S661" s="213">
        <f t="shared" si="68"/>
        <v>168064</v>
      </c>
      <c r="T661" s="213">
        <f t="shared" si="72"/>
        <v>0</v>
      </c>
      <c r="U661" s="213">
        <f t="shared" si="72"/>
        <v>0</v>
      </c>
      <c r="V661" s="213">
        <f t="shared" si="72"/>
        <v>0</v>
      </c>
      <c r="W661" s="213">
        <f t="shared" si="72"/>
        <v>0</v>
      </c>
      <c r="X661" s="213">
        <f t="shared" si="69"/>
        <v>0</v>
      </c>
      <c r="Y661" s="1273">
        <v>10</v>
      </c>
      <c r="Z661" s="213">
        <v>2.08</v>
      </c>
      <c r="AA661" s="102">
        <v>1</v>
      </c>
      <c r="AB661" s="194">
        <v>173056</v>
      </c>
      <c r="AC661" s="194">
        <v>0</v>
      </c>
      <c r="AD661" s="194"/>
      <c r="AE661" s="213">
        <f t="shared" si="70"/>
        <v>173056</v>
      </c>
      <c r="AF661" s="1273">
        <v>11</v>
      </c>
      <c r="AG661" s="213">
        <v>2.08</v>
      </c>
      <c r="AH661" s="102">
        <v>1</v>
      </c>
      <c r="AI661" s="194">
        <v>173056</v>
      </c>
      <c r="AJ661" s="194">
        <v>0</v>
      </c>
      <c r="AK661" s="194"/>
      <c r="AL661" s="213">
        <f t="shared" si="71"/>
        <v>173056</v>
      </c>
    </row>
    <row r="662" spans="1:38" s="5" customFormat="1">
      <c r="A662" s="194">
        <v>653</v>
      </c>
      <c r="B662" s="102" t="s">
        <v>4662</v>
      </c>
      <c r="C662" s="102" t="s">
        <v>5283</v>
      </c>
      <c r="D662" s="194" t="s">
        <v>5265</v>
      </c>
      <c r="E662" s="1116" t="s">
        <v>527</v>
      </c>
      <c r="F662" s="213" t="s">
        <v>990</v>
      </c>
      <c r="G662" s="1273">
        <v>10</v>
      </c>
      <c r="H662" s="213">
        <v>2.08</v>
      </c>
      <c r="I662" s="102">
        <v>1</v>
      </c>
      <c r="J662" s="194">
        <v>173056</v>
      </c>
      <c r="K662" s="194">
        <v>0</v>
      </c>
      <c r="L662" s="194"/>
      <c r="M662" s="213">
        <f t="shared" si="67"/>
        <v>173056</v>
      </c>
      <c r="N662" s="213">
        <v>2.02</v>
      </c>
      <c r="O662" s="102">
        <v>1</v>
      </c>
      <c r="P662" s="194">
        <v>168064</v>
      </c>
      <c r="Q662" s="194">
        <v>0</v>
      </c>
      <c r="R662" s="194"/>
      <c r="S662" s="213">
        <f t="shared" si="68"/>
        <v>168064</v>
      </c>
      <c r="T662" s="213">
        <f t="shared" si="72"/>
        <v>0</v>
      </c>
      <c r="U662" s="213">
        <f t="shared" si="72"/>
        <v>4992</v>
      </c>
      <c r="V662" s="213">
        <f t="shared" si="72"/>
        <v>0</v>
      </c>
      <c r="W662" s="213">
        <f t="shared" si="72"/>
        <v>0</v>
      </c>
      <c r="X662" s="213">
        <f t="shared" si="69"/>
        <v>4992</v>
      </c>
      <c r="Y662" s="1273">
        <v>11</v>
      </c>
      <c r="Z662" s="213">
        <v>2.08</v>
      </c>
      <c r="AA662" s="102">
        <v>1</v>
      </c>
      <c r="AB662" s="194">
        <v>173056</v>
      </c>
      <c r="AC662" s="194">
        <v>0</v>
      </c>
      <c r="AD662" s="194"/>
      <c r="AE662" s="213">
        <f t="shared" si="70"/>
        <v>173056</v>
      </c>
      <c r="AF662" s="1273">
        <v>12</v>
      </c>
      <c r="AG662" s="213">
        <v>2.08</v>
      </c>
      <c r="AH662" s="102">
        <v>1</v>
      </c>
      <c r="AI662" s="194">
        <v>173056</v>
      </c>
      <c r="AJ662" s="194">
        <v>0</v>
      </c>
      <c r="AK662" s="194"/>
      <c r="AL662" s="213">
        <f t="shared" si="71"/>
        <v>173056</v>
      </c>
    </row>
    <row r="663" spans="1:38" s="5" customFormat="1">
      <c r="A663" s="194">
        <v>654</v>
      </c>
      <c r="B663" s="102" t="s">
        <v>4663</v>
      </c>
      <c r="C663" s="102" t="s">
        <v>5283</v>
      </c>
      <c r="D663" s="194" t="s">
        <v>5673</v>
      </c>
      <c r="E663" s="1116" t="s">
        <v>527</v>
      </c>
      <c r="F663" s="213" t="s">
        <v>990</v>
      </c>
      <c r="G663" s="1273">
        <v>11</v>
      </c>
      <c r="H663" s="213">
        <v>2.08</v>
      </c>
      <c r="I663" s="102">
        <v>1</v>
      </c>
      <c r="J663" s="194">
        <v>173056</v>
      </c>
      <c r="K663" s="194">
        <v>0</v>
      </c>
      <c r="L663" s="194"/>
      <c r="M663" s="213">
        <f t="shared" si="67"/>
        <v>173056</v>
      </c>
      <c r="N663" s="213">
        <v>2.08</v>
      </c>
      <c r="O663" s="102">
        <v>1</v>
      </c>
      <c r="P663" s="194">
        <v>173056</v>
      </c>
      <c r="Q663" s="194">
        <v>0</v>
      </c>
      <c r="R663" s="194"/>
      <c r="S663" s="213">
        <f t="shared" si="68"/>
        <v>173056</v>
      </c>
      <c r="T663" s="213">
        <f t="shared" si="72"/>
        <v>0</v>
      </c>
      <c r="U663" s="213">
        <f t="shared" si="72"/>
        <v>0</v>
      </c>
      <c r="V663" s="213">
        <f t="shared" si="72"/>
        <v>0</v>
      </c>
      <c r="W663" s="213">
        <f t="shared" si="72"/>
        <v>0</v>
      </c>
      <c r="X663" s="213">
        <f t="shared" si="69"/>
        <v>0</v>
      </c>
      <c r="Y663" s="1273">
        <v>12</v>
      </c>
      <c r="Z663" s="213">
        <v>2.08</v>
      </c>
      <c r="AA663" s="102">
        <v>1</v>
      </c>
      <c r="AB663" s="194">
        <v>173056</v>
      </c>
      <c r="AC663" s="194">
        <v>0</v>
      </c>
      <c r="AD663" s="194"/>
      <c r="AE663" s="213">
        <f t="shared" si="70"/>
        <v>173056</v>
      </c>
      <c r="AF663" s="1273">
        <v>13</v>
      </c>
      <c r="AG663" s="213">
        <v>2.14</v>
      </c>
      <c r="AH663" s="102">
        <v>1</v>
      </c>
      <c r="AI663" s="194">
        <v>178048</v>
      </c>
      <c r="AJ663" s="194">
        <v>0</v>
      </c>
      <c r="AK663" s="194"/>
      <c r="AL663" s="213">
        <f t="shared" si="71"/>
        <v>178048</v>
      </c>
    </row>
    <row r="664" spans="1:38" s="5" customFormat="1">
      <c r="A664" s="194">
        <v>655</v>
      </c>
      <c r="B664" s="102" t="s">
        <v>4664</v>
      </c>
      <c r="C664" s="102" t="s">
        <v>5283</v>
      </c>
      <c r="D664" s="194" t="s">
        <v>5640</v>
      </c>
      <c r="E664" s="1116" t="s">
        <v>527</v>
      </c>
      <c r="F664" s="213" t="s">
        <v>990</v>
      </c>
      <c r="G664" s="1273">
        <v>9</v>
      </c>
      <c r="H664" s="213">
        <v>2.02</v>
      </c>
      <c r="I664" s="102">
        <v>1</v>
      </c>
      <c r="J664" s="194">
        <v>168064</v>
      </c>
      <c r="K664" s="194">
        <v>0</v>
      </c>
      <c r="L664" s="194"/>
      <c r="M664" s="213">
        <f t="shared" si="67"/>
        <v>168064</v>
      </c>
      <c r="N664" s="213">
        <v>2.02</v>
      </c>
      <c r="O664" s="102">
        <v>1</v>
      </c>
      <c r="P664" s="194">
        <v>168064</v>
      </c>
      <c r="Q664" s="194">
        <v>0</v>
      </c>
      <c r="R664" s="194"/>
      <c r="S664" s="213">
        <f t="shared" si="68"/>
        <v>168064</v>
      </c>
      <c r="T664" s="213">
        <f t="shared" si="72"/>
        <v>0</v>
      </c>
      <c r="U664" s="213">
        <f t="shared" si="72"/>
        <v>0</v>
      </c>
      <c r="V664" s="213">
        <f t="shared" si="72"/>
        <v>0</v>
      </c>
      <c r="W664" s="213">
        <f t="shared" si="72"/>
        <v>0</v>
      </c>
      <c r="X664" s="213">
        <f t="shared" si="69"/>
        <v>0</v>
      </c>
      <c r="Y664" s="1273">
        <v>10</v>
      </c>
      <c r="Z664" s="213">
        <v>2.08</v>
      </c>
      <c r="AA664" s="102">
        <v>1</v>
      </c>
      <c r="AB664" s="194">
        <v>173056</v>
      </c>
      <c r="AC664" s="194">
        <v>0</v>
      </c>
      <c r="AD664" s="194"/>
      <c r="AE664" s="213">
        <f t="shared" si="70"/>
        <v>173056</v>
      </c>
      <c r="AF664" s="1273">
        <v>11</v>
      </c>
      <c r="AG664" s="213">
        <v>2.08</v>
      </c>
      <c r="AH664" s="102">
        <v>1</v>
      </c>
      <c r="AI664" s="194">
        <v>173056</v>
      </c>
      <c r="AJ664" s="194">
        <v>0</v>
      </c>
      <c r="AK664" s="194"/>
      <c r="AL664" s="213">
        <f t="shared" si="71"/>
        <v>173056</v>
      </c>
    </row>
    <row r="665" spans="1:38" s="5" customFormat="1">
      <c r="A665" s="194">
        <v>656</v>
      </c>
      <c r="B665" s="102" t="s">
        <v>4665</v>
      </c>
      <c r="C665" s="102" t="s">
        <v>5283</v>
      </c>
      <c r="D665" s="194" t="s">
        <v>5623</v>
      </c>
      <c r="E665" s="1116" t="s">
        <v>527</v>
      </c>
      <c r="F665" s="213" t="s">
        <v>990</v>
      </c>
      <c r="G665" s="1273">
        <v>11</v>
      </c>
      <c r="H665" s="213">
        <v>2.08</v>
      </c>
      <c r="I665" s="102">
        <v>1</v>
      </c>
      <c r="J665" s="194">
        <v>173056</v>
      </c>
      <c r="K665" s="194">
        <v>0</v>
      </c>
      <c r="L665" s="194"/>
      <c r="M665" s="213">
        <f t="shared" si="67"/>
        <v>173056</v>
      </c>
      <c r="N665" s="213">
        <v>2.08</v>
      </c>
      <c r="O665" s="102">
        <v>1</v>
      </c>
      <c r="P665" s="194">
        <v>173056</v>
      </c>
      <c r="Q665" s="194">
        <v>0</v>
      </c>
      <c r="R665" s="194"/>
      <c r="S665" s="213">
        <f t="shared" si="68"/>
        <v>173056</v>
      </c>
      <c r="T665" s="213">
        <f t="shared" si="72"/>
        <v>0</v>
      </c>
      <c r="U665" s="213">
        <f t="shared" si="72"/>
        <v>0</v>
      </c>
      <c r="V665" s="213">
        <f t="shared" si="72"/>
        <v>0</v>
      </c>
      <c r="W665" s="213">
        <f t="shared" si="72"/>
        <v>0</v>
      </c>
      <c r="X665" s="213">
        <f t="shared" si="69"/>
        <v>0</v>
      </c>
      <c r="Y665" s="1273">
        <v>12</v>
      </c>
      <c r="Z665" s="213">
        <v>2.08</v>
      </c>
      <c r="AA665" s="102">
        <v>1</v>
      </c>
      <c r="AB665" s="194">
        <v>173056</v>
      </c>
      <c r="AC665" s="194">
        <v>0</v>
      </c>
      <c r="AD665" s="194"/>
      <c r="AE665" s="213">
        <f t="shared" si="70"/>
        <v>173056</v>
      </c>
      <c r="AF665" s="1273">
        <v>13</v>
      </c>
      <c r="AG665" s="213">
        <v>2.14</v>
      </c>
      <c r="AH665" s="102">
        <v>1</v>
      </c>
      <c r="AI665" s="194">
        <v>178048</v>
      </c>
      <c r="AJ665" s="194">
        <v>0</v>
      </c>
      <c r="AK665" s="194"/>
      <c r="AL665" s="213">
        <f t="shared" si="71"/>
        <v>178048</v>
      </c>
    </row>
    <row r="666" spans="1:38" s="5" customFormat="1">
      <c r="A666" s="194">
        <v>657</v>
      </c>
      <c r="B666" s="102" t="s">
        <v>4666</v>
      </c>
      <c r="C666" s="102" t="s">
        <v>5283</v>
      </c>
      <c r="D666" s="194" t="s">
        <v>5636</v>
      </c>
      <c r="E666" s="1116" t="s">
        <v>527</v>
      </c>
      <c r="F666" s="213" t="s">
        <v>990</v>
      </c>
      <c r="G666" s="1273">
        <v>11</v>
      </c>
      <c r="H666" s="213">
        <v>2.08</v>
      </c>
      <c r="I666" s="102">
        <v>1</v>
      </c>
      <c r="J666" s="194">
        <v>173056</v>
      </c>
      <c r="K666" s="194">
        <v>0</v>
      </c>
      <c r="L666" s="194"/>
      <c r="M666" s="213">
        <f t="shared" si="67"/>
        <v>173056</v>
      </c>
      <c r="N666" s="213">
        <v>2.08</v>
      </c>
      <c r="O666" s="102">
        <v>1</v>
      </c>
      <c r="P666" s="194">
        <v>173056</v>
      </c>
      <c r="Q666" s="194">
        <v>0</v>
      </c>
      <c r="R666" s="194"/>
      <c r="S666" s="213">
        <f t="shared" si="68"/>
        <v>173056</v>
      </c>
      <c r="T666" s="213">
        <f t="shared" si="72"/>
        <v>0</v>
      </c>
      <c r="U666" s="213">
        <f t="shared" si="72"/>
        <v>0</v>
      </c>
      <c r="V666" s="213">
        <f t="shared" si="72"/>
        <v>0</v>
      </c>
      <c r="W666" s="213">
        <f t="shared" si="72"/>
        <v>0</v>
      </c>
      <c r="X666" s="213">
        <f t="shared" si="69"/>
        <v>0</v>
      </c>
      <c r="Y666" s="1273">
        <v>12</v>
      </c>
      <c r="Z666" s="213">
        <v>2.08</v>
      </c>
      <c r="AA666" s="102">
        <v>1</v>
      </c>
      <c r="AB666" s="194">
        <v>173056</v>
      </c>
      <c r="AC666" s="194">
        <v>0</v>
      </c>
      <c r="AD666" s="194"/>
      <c r="AE666" s="213">
        <f t="shared" si="70"/>
        <v>173056</v>
      </c>
      <c r="AF666" s="1273">
        <v>13</v>
      </c>
      <c r="AG666" s="213">
        <v>2.14</v>
      </c>
      <c r="AH666" s="102">
        <v>1</v>
      </c>
      <c r="AI666" s="194">
        <v>178048</v>
      </c>
      <c r="AJ666" s="194">
        <v>0</v>
      </c>
      <c r="AK666" s="194"/>
      <c r="AL666" s="213">
        <f t="shared" si="71"/>
        <v>178048</v>
      </c>
    </row>
    <row r="667" spans="1:38" s="5" customFormat="1">
      <c r="A667" s="194">
        <v>658</v>
      </c>
      <c r="B667" s="102" t="s">
        <v>1635</v>
      </c>
      <c r="C667" s="102" t="s">
        <v>5283</v>
      </c>
      <c r="D667" s="194" t="s">
        <v>5635</v>
      </c>
      <c r="E667" s="1116" t="s">
        <v>527</v>
      </c>
      <c r="F667" s="213" t="s">
        <v>990</v>
      </c>
      <c r="G667" s="1273">
        <v>11</v>
      </c>
      <c r="H667" s="213">
        <v>2.08</v>
      </c>
      <c r="I667" s="102">
        <v>1</v>
      </c>
      <c r="J667" s="194">
        <v>173056</v>
      </c>
      <c r="K667" s="194">
        <v>0</v>
      </c>
      <c r="L667" s="194"/>
      <c r="M667" s="213">
        <f t="shared" si="67"/>
        <v>173056</v>
      </c>
      <c r="N667" s="213">
        <v>2.08</v>
      </c>
      <c r="O667" s="102">
        <v>1</v>
      </c>
      <c r="P667" s="194">
        <v>173056</v>
      </c>
      <c r="Q667" s="194">
        <v>0</v>
      </c>
      <c r="R667" s="194"/>
      <c r="S667" s="213">
        <f t="shared" si="68"/>
        <v>173056</v>
      </c>
      <c r="T667" s="213">
        <f t="shared" si="72"/>
        <v>0</v>
      </c>
      <c r="U667" s="213">
        <f t="shared" si="72"/>
        <v>0</v>
      </c>
      <c r="V667" s="213">
        <f t="shared" si="72"/>
        <v>0</v>
      </c>
      <c r="W667" s="213">
        <f t="shared" si="72"/>
        <v>0</v>
      </c>
      <c r="X667" s="213">
        <f t="shared" si="69"/>
        <v>0</v>
      </c>
      <c r="Y667" s="1273">
        <v>12</v>
      </c>
      <c r="Z667" s="213">
        <v>2.08</v>
      </c>
      <c r="AA667" s="102">
        <v>1</v>
      </c>
      <c r="AB667" s="194">
        <v>173056</v>
      </c>
      <c r="AC667" s="194">
        <v>0</v>
      </c>
      <c r="AD667" s="194"/>
      <c r="AE667" s="213">
        <f t="shared" si="70"/>
        <v>173056</v>
      </c>
      <c r="AF667" s="1273">
        <v>13</v>
      </c>
      <c r="AG667" s="213">
        <v>2.14</v>
      </c>
      <c r="AH667" s="102">
        <v>1</v>
      </c>
      <c r="AI667" s="194">
        <v>178048</v>
      </c>
      <c r="AJ667" s="194">
        <v>0</v>
      </c>
      <c r="AK667" s="194"/>
      <c r="AL667" s="213">
        <f t="shared" si="71"/>
        <v>178048</v>
      </c>
    </row>
    <row r="668" spans="1:38" s="5" customFormat="1">
      <c r="A668" s="194">
        <v>659</v>
      </c>
      <c r="B668" s="102" t="s">
        <v>4667</v>
      </c>
      <c r="C668" s="102" t="s">
        <v>5283</v>
      </c>
      <c r="D668" s="194" t="s">
        <v>5627</v>
      </c>
      <c r="E668" s="1116" t="s">
        <v>527</v>
      </c>
      <c r="F668" s="213" t="s">
        <v>990</v>
      </c>
      <c r="G668" s="1273">
        <v>10</v>
      </c>
      <c r="H668" s="213">
        <v>2.08</v>
      </c>
      <c r="I668" s="102">
        <v>1</v>
      </c>
      <c r="J668" s="194">
        <v>173056</v>
      </c>
      <c r="K668" s="194">
        <v>0</v>
      </c>
      <c r="L668" s="194"/>
      <c r="M668" s="213">
        <f t="shared" si="67"/>
        <v>173056</v>
      </c>
      <c r="N668" s="213">
        <v>2.02</v>
      </c>
      <c r="O668" s="102">
        <v>1</v>
      </c>
      <c r="P668" s="194">
        <v>168064</v>
      </c>
      <c r="Q668" s="194">
        <v>0</v>
      </c>
      <c r="R668" s="194"/>
      <c r="S668" s="213">
        <f t="shared" si="68"/>
        <v>168064</v>
      </c>
      <c r="T668" s="213">
        <f t="shared" si="72"/>
        <v>0</v>
      </c>
      <c r="U668" s="213">
        <f t="shared" si="72"/>
        <v>4992</v>
      </c>
      <c r="V668" s="213">
        <f t="shared" si="72"/>
        <v>0</v>
      </c>
      <c r="W668" s="213">
        <f t="shared" si="72"/>
        <v>0</v>
      </c>
      <c r="X668" s="213">
        <f t="shared" si="69"/>
        <v>4992</v>
      </c>
      <c r="Y668" s="1273">
        <v>11</v>
      </c>
      <c r="Z668" s="213">
        <v>2.08</v>
      </c>
      <c r="AA668" s="102">
        <v>1</v>
      </c>
      <c r="AB668" s="194">
        <v>173056</v>
      </c>
      <c r="AC668" s="194">
        <v>0</v>
      </c>
      <c r="AD668" s="194"/>
      <c r="AE668" s="213">
        <f t="shared" si="70"/>
        <v>173056</v>
      </c>
      <c r="AF668" s="1273">
        <v>12</v>
      </c>
      <c r="AG668" s="213">
        <v>2.08</v>
      </c>
      <c r="AH668" s="102">
        <v>1</v>
      </c>
      <c r="AI668" s="194">
        <v>173056</v>
      </c>
      <c r="AJ668" s="194">
        <v>0</v>
      </c>
      <c r="AK668" s="194"/>
      <c r="AL668" s="213">
        <f t="shared" si="71"/>
        <v>173056</v>
      </c>
    </row>
    <row r="669" spans="1:38" s="5" customFormat="1">
      <c r="A669" s="194">
        <v>660</v>
      </c>
      <c r="B669" s="102" t="s">
        <v>7016</v>
      </c>
      <c r="C669" s="102" t="s">
        <v>5283</v>
      </c>
      <c r="D669" s="194" t="s">
        <v>5624</v>
      </c>
      <c r="E669" s="1116" t="s">
        <v>527</v>
      </c>
      <c r="F669" s="213" t="s">
        <v>990</v>
      </c>
      <c r="G669" s="1273">
        <v>3</v>
      </c>
      <c r="H669" s="213">
        <v>1.84</v>
      </c>
      <c r="I669" s="102">
        <v>1</v>
      </c>
      <c r="J669" s="194">
        <v>153088</v>
      </c>
      <c r="K669" s="194">
        <v>0</v>
      </c>
      <c r="L669" s="194"/>
      <c r="M669" s="213">
        <f t="shared" si="67"/>
        <v>153088</v>
      </c>
      <c r="N669" s="213">
        <v>1.79</v>
      </c>
      <c r="O669" s="102">
        <v>1</v>
      </c>
      <c r="P669" s="194">
        <v>148928</v>
      </c>
      <c r="Q669" s="194">
        <v>0</v>
      </c>
      <c r="R669" s="194"/>
      <c r="S669" s="213">
        <f t="shared" si="68"/>
        <v>148928</v>
      </c>
      <c r="T669" s="213">
        <f t="shared" si="72"/>
        <v>0</v>
      </c>
      <c r="U669" s="213">
        <f t="shared" si="72"/>
        <v>4160</v>
      </c>
      <c r="V669" s="213">
        <f t="shared" si="72"/>
        <v>0</v>
      </c>
      <c r="W669" s="213">
        <f t="shared" si="72"/>
        <v>0</v>
      </c>
      <c r="X669" s="213">
        <f t="shared" si="69"/>
        <v>4160</v>
      </c>
      <c r="Y669" s="1273">
        <v>4</v>
      </c>
      <c r="Z669" s="213">
        <v>1.9</v>
      </c>
      <c r="AA669" s="102">
        <v>1</v>
      </c>
      <c r="AB669" s="194">
        <v>158080</v>
      </c>
      <c r="AC669" s="194">
        <v>0</v>
      </c>
      <c r="AD669" s="194"/>
      <c r="AE669" s="213">
        <f t="shared" si="70"/>
        <v>158080</v>
      </c>
      <c r="AF669" s="1273">
        <v>5</v>
      </c>
      <c r="AG669" s="213">
        <v>1.9</v>
      </c>
      <c r="AH669" s="102">
        <v>1</v>
      </c>
      <c r="AI669" s="194">
        <v>158080</v>
      </c>
      <c r="AJ669" s="194">
        <v>0</v>
      </c>
      <c r="AK669" s="194"/>
      <c r="AL669" s="213">
        <f t="shared" si="71"/>
        <v>158080</v>
      </c>
    </row>
    <row r="670" spans="1:38" s="5" customFormat="1">
      <c r="A670" s="194">
        <v>661</v>
      </c>
      <c r="B670" s="102" t="s">
        <v>4668</v>
      </c>
      <c r="C670" s="102" t="s">
        <v>5283</v>
      </c>
      <c r="D670" s="194" t="s">
        <v>5643</v>
      </c>
      <c r="E670" s="1116" t="s">
        <v>527</v>
      </c>
      <c r="F670" s="213" t="s">
        <v>990</v>
      </c>
      <c r="G670" s="1273">
        <v>10</v>
      </c>
      <c r="H670" s="213">
        <v>2.08</v>
      </c>
      <c r="I670" s="102">
        <v>1</v>
      </c>
      <c r="J670" s="194">
        <v>173056</v>
      </c>
      <c r="K670" s="194">
        <v>0</v>
      </c>
      <c r="L670" s="194"/>
      <c r="M670" s="213">
        <f t="shared" si="67"/>
        <v>173056</v>
      </c>
      <c r="N670" s="213">
        <v>2.02</v>
      </c>
      <c r="O670" s="102">
        <v>1</v>
      </c>
      <c r="P670" s="194">
        <v>168064</v>
      </c>
      <c r="Q670" s="194">
        <v>0</v>
      </c>
      <c r="R670" s="194"/>
      <c r="S670" s="213">
        <f t="shared" si="68"/>
        <v>168064</v>
      </c>
      <c r="T670" s="213">
        <f t="shared" si="72"/>
        <v>0</v>
      </c>
      <c r="U670" s="213">
        <f t="shared" si="72"/>
        <v>4992</v>
      </c>
      <c r="V670" s="213">
        <f t="shared" si="72"/>
        <v>0</v>
      </c>
      <c r="W670" s="213">
        <f t="shared" si="72"/>
        <v>0</v>
      </c>
      <c r="X670" s="213">
        <f t="shared" si="69"/>
        <v>4992</v>
      </c>
      <c r="Y670" s="1273">
        <v>11</v>
      </c>
      <c r="Z670" s="213">
        <v>2.08</v>
      </c>
      <c r="AA670" s="102">
        <v>1</v>
      </c>
      <c r="AB670" s="194">
        <v>173056</v>
      </c>
      <c r="AC670" s="194">
        <v>0</v>
      </c>
      <c r="AD670" s="194"/>
      <c r="AE670" s="213">
        <f t="shared" si="70"/>
        <v>173056</v>
      </c>
      <c r="AF670" s="1273">
        <v>12</v>
      </c>
      <c r="AG670" s="213">
        <v>2.08</v>
      </c>
      <c r="AH670" s="102">
        <v>1</v>
      </c>
      <c r="AI670" s="194">
        <v>173056</v>
      </c>
      <c r="AJ670" s="194">
        <v>0</v>
      </c>
      <c r="AK670" s="194"/>
      <c r="AL670" s="213">
        <f t="shared" si="71"/>
        <v>173056</v>
      </c>
    </row>
    <row r="671" spans="1:38" s="5" customFormat="1">
      <c r="A671" s="194">
        <v>662</v>
      </c>
      <c r="B671" s="102" t="s">
        <v>4669</v>
      </c>
      <c r="C671" s="102" t="s">
        <v>5283</v>
      </c>
      <c r="D671" s="194" t="s">
        <v>5637</v>
      </c>
      <c r="E671" s="1116" t="s">
        <v>527</v>
      </c>
      <c r="F671" s="213" t="s">
        <v>990</v>
      </c>
      <c r="G671" s="1273">
        <v>9</v>
      </c>
      <c r="H671" s="213">
        <v>2.02</v>
      </c>
      <c r="I671" s="102">
        <v>1</v>
      </c>
      <c r="J671" s="194">
        <v>168064</v>
      </c>
      <c r="K671" s="194">
        <v>0</v>
      </c>
      <c r="L671" s="194"/>
      <c r="M671" s="213">
        <f t="shared" si="67"/>
        <v>168064</v>
      </c>
      <c r="N671" s="213">
        <v>2.02</v>
      </c>
      <c r="O671" s="102">
        <v>1</v>
      </c>
      <c r="P671" s="194">
        <v>168064</v>
      </c>
      <c r="Q671" s="194">
        <v>0</v>
      </c>
      <c r="R671" s="194"/>
      <c r="S671" s="213">
        <f t="shared" si="68"/>
        <v>168064</v>
      </c>
      <c r="T671" s="213">
        <f t="shared" si="72"/>
        <v>0</v>
      </c>
      <c r="U671" s="213">
        <f t="shared" si="72"/>
        <v>0</v>
      </c>
      <c r="V671" s="213">
        <f t="shared" si="72"/>
        <v>0</v>
      </c>
      <c r="W671" s="213">
        <f t="shared" si="72"/>
        <v>0</v>
      </c>
      <c r="X671" s="213">
        <f t="shared" si="69"/>
        <v>0</v>
      </c>
      <c r="Y671" s="1273">
        <v>10</v>
      </c>
      <c r="Z671" s="213">
        <v>2.08</v>
      </c>
      <c r="AA671" s="102">
        <v>1</v>
      </c>
      <c r="AB671" s="194">
        <v>173056</v>
      </c>
      <c r="AC671" s="194">
        <v>0</v>
      </c>
      <c r="AD671" s="194"/>
      <c r="AE671" s="213">
        <f t="shared" si="70"/>
        <v>173056</v>
      </c>
      <c r="AF671" s="1273">
        <v>11</v>
      </c>
      <c r="AG671" s="213">
        <v>2.08</v>
      </c>
      <c r="AH671" s="102">
        <v>1</v>
      </c>
      <c r="AI671" s="194">
        <v>173056</v>
      </c>
      <c r="AJ671" s="194">
        <v>0</v>
      </c>
      <c r="AK671" s="194"/>
      <c r="AL671" s="213">
        <f t="shared" si="71"/>
        <v>173056</v>
      </c>
    </row>
    <row r="672" spans="1:38" s="5" customFormat="1">
      <c r="A672" s="194">
        <v>663</v>
      </c>
      <c r="B672" s="102" t="s">
        <v>1705</v>
      </c>
      <c r="C672" s="102" t="s">
        <v>5283</v>
      </c>
      <c r="D672" s="194" t="s">
        <v>5622</v>
      </c>
      <c r="E672" s="1116" t="s">
        <v>527</v>
      </c>
      <c r="F672" s="213" t="s">
        <v>990</v>
      </c>
      <c r="G672" s="1273">
        <v>7</v>
      </c>
      <c r="H672" s="213">
        <v>1.96</v>
      </c>
      <c r="I672" s="102">
        <v>1</v>
      </c>
      <c r="J672" s="194">
        <v>163072</v>
      </c>
      <c r="K672" s="194">
        <v>0</v>
      </c>
      <c r="L672" s="194"/>
      <c r="M672" s="213">
        <f t="shared" si="67"/>
        <v>163072</v>
      </c>
      <c r="N672" s="213">
        <v>1.96</v>
      </c>
      <c r="O672" s="102">
        <v>1</v>
      </c>
      <c r="P672" s="194">
        <v>163072</v>
      </c>
      <c r="Q672" s="194"/>
      <c r="R672" s="194"/>
      <c r="S672" s="213">
        <f t="shared" si="68"/>
        <v>163072</v>
      </c>
      <c r="T672" s="213">
        <f t="shared" si="72"/>
        <v>0</v>
      </c>
      <c r="U672" s="213">
        <f t="shared" si="72"/>
        <v>0</v>
      </c>
      <c r="V672" s="213">
        <f t="shared" si="72"/>
        <v>0</v>
      </c>
      <c r="W672" s="213">
        <f t="shared" si="72"/>
        <v>0</v>
      </c>
      <c r="X672" s="213">
        <f t="shared" si="69"/>
        <v>0</v>
      </c>
      <c r="Y672" s="1273">
        <v>8</v>
      </c>
      <c r="Z672" s="213">
        <v>2.02</v>
      </c>
      <c r="AA672" s="102">
        <v>1</v>
      </c>
      <c r="AB672" s="194">
        <v>168064</v>
      </c>
      <c r="AC672" s="194">
        <v>0</v>
      </c>
      <c r="AD672" s="194"/>
      <c r="AE672" s="213">
        <f t="shared" si="70"/>
        <v>168064</v>
      </c>
      <c r="AF672" s="1273">
        <v>9</v>
      </c>
      <c r="AG672" s="213">
        <v>2.02</v>
      </c>
      <c r="AH672" s="102">
        <v>1</v>
      </c>
      <c r="AI672" s="194">
        <v>168064</v>
      </c>
      <c r="AJ672" s="194">
        <v>0</v>
      </c>
      <c r="AK672" s="194"/>
      <c r="AL672" s="213">
        <f t="shared" si="71"/>
        <v>168064</v>
      </c>
    </row>
    <row r="673" spans="1:38" s="5" customFormat="1">
      <c r="A673" s="194">
        <v>664</v>
      </c>
      <c r="B673" s="102" t="s">
        <v>7017</v>
      </c>
      <c r="C673" s="102" t="s">
        <v>5283</v>
      </c>
      <c r="D673" s="194" t="s">
        <v>5653</v>
      </c>
      <c r="E673" s="1116" t="s">
        <v>527</v>
      </c>
      <c r="F673" s="213" t="s">
        <v>990</v>
      </c>
      <c r="G673" s="1273">
        <v>3</v>
      </c>
      <c r="H673" s="213">
        <v>1.84</v>
      </c>
      <c r="I673" s="102">
        <v>1</v>
      </c>
      <c r="J673" s="194">
        <v>153088</v>
      </c>
      <c r="K673" s="194">
        <v>0</v>
      </c>
      <c r="L673" s="194"/>
      <c r="M673" s="213">
        <f t="shared" si="67"/>
        <v>153088</v>
      </c>
      <c r="N673" s="213">
        <v>1.79</v>
      </c>
      <c r="O673" s="102">
        <v>1</v>
      </c>
      <c r="P673" s="194">
        <v>148928</v>
      </c>
      <c r="Q673" s="194"/>
      <c r="R673" s="194"/>
      <c r="S673" s="213">
        <f t="shared" si="68"/>
        <v>148928</v>
      </c>
      <c r="T673" s="213">
        <f t="shared" si="72"/>
        <v>0</v>
      </c>
      <c r="U673" s="213">
        <f t="shared" si="72"/>
        <v>4160</v>
      </c>
      <c r="V673" s="213">
        <f t="shared" si="72"/>
        <v>0</v>
      </c>
      <c r="W673" s="213">
        <f t="shared" si="72"/>
        <v>0</v>
      </c>
      <c r="X673" s="213">
        <f t="shared" si="69"/>
        <v>4160</v>
      </c>
      <c r="Y673" s="1273">
        <v>4</v>
      </c>
      <c r="Z673" s="213">
        <v>1.9</v>
      </c>
      <c r="AA673" s="102">
        <v>1</v>
      </c>
      <c r="AB673" s="194">
        <v>158080</v>
      </c>
      <c r="AC673" s="194">
        <v>0</v>
      </c>
      <c r="AD673" s="194"/>
      <c r="AE673" s="213">
        <f t="shared" si="70"/>
        <v>158080</v>
      </c>
      <c r="AF673" s="1273">
        <v>5</v>
      </c>
      <c r="AG673" s="213">
        <v>1.9</v>
      </c>
      <c r="AH673" s="102">
        <v>1</v>
      </c>
      <c r="AI673" s="194">
        <v>158080</v>
      </c>
      <c r="AJ673" s="194">
        <v>0</v>
      </c>
      <c r="AK673" s="194"/>
      <c r="AL673" s="213">
        <f t="shared" si="71"/>
        <v>158080</v>
      </c>
    </row>
    <row r="674" spans="1:38" s="5" customFormat="1">
      <c r="A674" s="194">
        <v>665</v>
      </c>
      <c r="B674" s="102" t="s">
        <v>4670</v>
      </c>
      <c r="C674" s="102" t="s">
        <v>5283</v>
      </c>
      <c r="D674" s="194" t="s">
        <v>5641</v>
      </c>
      <c r="E674" s="1116" t="s">
        <v>527</v>
      </c>
      <c r="F674" s="213" t="s">
        <v>990</v>
      </c>
      <c r="G674" s="1273">
        <v>11</v>
      </c>
      <c r="H674" s="213">
        <v>2.08</v>
      </c>
      <c r="I674" s="102">
        <v>1</v>
      </c>
      <c r="J674" s="194">
        <v>173056</v>
      </c>
      <c r="K674" s="194">
        <v>0</v>
      </c>
      <c r="L674" s="194"/>
      <c r="M674" s="213">
        <f t="shared" si="67"/>
        <v>173056</v>
      </c>
      <c r="N674" s="213">
        <v>2.08</v>
      </c>
      <c r="O674" s="102">
        <v>1</v>
      </c>
      <c r="P674" s="194">
        <v>173056</v>
      </c>
      <c r="Q674" s="194"/>
      <c r="R674" s="194"/>
      <c r="S674" s="213">
        <f t="shared" si="68"/>
        <v>173056</v>
      </c>
      <c r="T674" s="213">
        <f t="shared" si="72"/>
        <v>0</v>
      </c>
      <c r="U674" s="213">
        <f t="shared" si="72"/>
        <v>0</v>
      </c>
      <c r="V674" s="213">
        <f t="shared" si="72"/>
        <v>0</v>
      </c>
      <c r="W674" s="213">
        <f t="shared" si="72"/>
        <v>0</v>
      </c>
      <c r="X674" s="213">
        <f t="shared" si="69"/>
        <v>0</v>
      </c>
      <c r="Y674" s="1273">
        <v>12</v>
      </c>
      <c r="Z674" s="213">
        <v>2.08</v>
      </c>
      <c r="AA674" s="102">
        <v>1</v>
      </c>
      <c r="AB674" s="194">
        <v>173056</v>
      </c>
      <c r="AC674" s="194">
        <v>0</v>
      </c>
      <c r="AD674" s="194"/>
      <c r="AE674" s="213">
        <f t="shared" si="70"/>
        <v>173056</v>
      </c>
      <c r="AF674" s="1273">
        <v>13</v>
      </c>
      <c r="AG674" s="213">
        <v>2.14</v>
      </c>
      <c r="AH674" s="102">
        <v>1</v>
      </c>
      <c r="AI674" s="194">
        <v>178048</v>
      </c>
      <c r="AJ674" s="194">
        <v>0</v>
      </c>
      <c r="AK674" s="194"/>
      <c r="AL674" s="213">
        <f t="shared" si="71"/>
        <v>178048</v>
      </c>
    </row>
    <row r="675" spans="1:38" s="5" customFormat="1">
      <c r="A675" s="194">
        <v>666</v>
      </c>
      <c r="B675" s="102" t="s">
        <v>4671</v>
      </c>
      <c r="C675" s="102" t="s">
        <v>5283</v>
      </c>
      <c r="D675" s="194" t="s">
        <v>5265</v>
      </c>
      <c r="E675" s="1116" t="s">
        <v>527</v>
      </c>
      <c r="F675" s="213" t="s">
        <v>990</v>
      </c>
      <c r="G675" s="1273">
        <v>11</v>
      </c>
      <c r="H675" s="213">
        <v>2.08</v>
      </c>
      <c r="I675" s="102">
        <v>1</v>
      </c>
      <c r="J675" s="194">
        <v>173056</v>
      </c>
      <c r="K675" s="194">
        <v>0</v>
      </c>
      <c r="L675" s="194"/>
      <c r="M675" s="213">
        <f t="shared" si="67"/>
        <v>173056</v>
      </c>
      <c r="N675" s="213">
        <v>2.08</v>
      </c>
      <c r="O675" s="102">
        <v>1</v>
      </c>
      <c r="P675" s="194">
        <v>173056</v>
      </c>
      <c r="Q675" s="194"/>
      <c r="R675" s="194"/>
      <c r="S675" s="213">
        <f t="shared" si="68"/>
        <v>173056</v>
      </c>
      <c r="T675" s="213">
        <f t="shared" si="72"/>
        <v>0</v>
      </c>
      <c r="U675" s="213">
        <f t="shared" si="72"/>
        <v>0</v>
      </c>
      <c r="V675" s="213">
        <f t="shared" si="72"/>
        <v>0</v>
      </c>
      <c r="W675" s="213">
        <f t="shared" si="72"/>
        <v>0</v>
      </c>
      <c r="X675" s="213">
        <f t="shared" si="69"/>
        <v>0</v>
      </c>
      <c r="Y675" s="1273">
        <v>12</v>
      </c>
      <c r="Z675" s="213">
        <v>2.08</v>
      </c>
      <c r="AA675" s="102">
        <v>1</v>
      </c>
      <c r="AB675" s="194">
        <v>173056</v>
      </c>
      <c r="AC675" s="194">
        <v>0</v>
      </c>
      <c r="AD675" s="194"/>
      <c r="AE675" s="213">
        <f t="shared" si="70"/>
        <v>173056</v>
      </c>
      <c r="AF675" s="1273">
        <v>13</v>
      </c>
      <c r="AG675" s="213">
        <v>2.14</v>
      </c>
      <c r="AH675" s="102">
        <v>1</v>
      </c>
      <c r="AI675" s="194">
        <v>178048</v>
      </c>
      <c r="AJ675" s="194">
        <v>0</v>
      </c>
      <c r="AK675" s="194"/>
      <c r="AL675" s="213">
        <f t="shared" si="71"/>
        <v>178048</v>
      </c>
    </row>
    <row r="676" spans="1:38" s="5" customFormat="1">
      <c r="A676" s="194">
        <v>667</v>
      </c>
      <c r="B676" s="102" t="s">
        <v>4672</v>
      </c>
      <c r="C676" s="102" t="s">
        <v>5283</v>
      </c>
      <c r="D676" s="194" t="s">
        <v>5635</v>
      </c>
      <c r="E676" s="1116" t="s">
        <v>527</v>
      </c>
      <c r="F676" s="213" t="s">
        <v>990</v>
      </c>
      <c r="G676" s="1273">
        <v>10</v>
      </c>
      <c r="H676" s="213">
        <v>2.08</v>
      </c>
      <c r="I676" s="102">
        <v>1</v>
      </c>
      <c r="J676" s="194">
        <v>173056</v>
      </c>
      <c r="K676" s="194">
        <v>0</v>
      </c>
      <c r="L676" s="194"/>
      <c r="M676" s="213">
        <f t="shared" si="67"/>
        <v>173056</v>
      </c>
      <c r="N676" s="213">
        <v>2.02</v>
      </c>
      <c r="O676" s="102">
        <v>1</v>
      </c>
      <c r="P676" s="194">
        <v>168064</v>
      </c>
      <c r="Q676" s="194"/>
      <c r="R676" s="194"/>
      <c r="S676" s="213">
        <f t="shared" si="68"/>
        <v>168064</v>
      </c>
      <c r="T676" s="213">
        <f t="shared" si="72"/>
        <v>0</v>
      </c>
      <c r="U676" s="213">
        <f t="shared" si="72"/>
        <v>4992</v>
      </c>
      <c r="V676" s="213">
        <f t="shared" si="72"/>
        <v>0</v>
      </c>
      <c r="W676" s="213">
        <f t="shared" si="72"/>
        <v>0</v>
      </c>
      <c r="X676" s="213">
        <f t="shared" si="69"/>
        <v>4992</v>
      </c>
      <c r="Y676" s="1273">
        <v>11</v>
      </c>
      <c r="Z676" s="213">
        <v>2.08</v>
      </c>
      <c r="AA676" s="102">
        <v>1</v>
      </c>
      <c r="AB676" s="194">
        <v>173056</v>
      </c>
      <c r="AC676" s="194">
        <v>0</v>
      </c>
      <c r="AD676" s="194"/>
      <c r="AE676" s="213">
        <f t="shared" si="70"/>
        <v>173056</v>
      </c>
      <c r="AF676" s="1273">
        <v>12</v>
      </c>
      <c r="AG676" s="213">
        <v>2.08</v>
      </c>
      <c r="AH676" s="102">
        <v>1</v>
      </c>
      <c r="AI676" s="194">
        <v>173056</v>
      </c>
      <c r="AJ676" s="194">
        <v>0</v>
      </c>
      <c r="AK676" s="194"/>
      <c r="AL676" s="213">
        <f t="shared" si="71"/>
        <v>173056</v>
      </c>
    </row>
    <row r="677" spans="1:38" s="5" customFormat="1">
      <c r="A677" s="194">
        <v>668</v>
      </c>
      <c r="B677" s="102" t="s">
        <v>4673</v>
      </c>
      <c r="C677" s="102" t="s">
        <v>5283</v>
      </c>
      <c r="D677" s="194" t="s">
        <v>5635</v>
      </c>
      <c r="E677" s="1116" t="s">
        <v>527</v>
      </c>
      <c r="F677" s="213" t="s">
        <v>990</v>
      </c>
      <c r="G677" s="1273">
        <v>9</v>
      </c>
      <c r="H677" s="213">
        <v>2.02</v>
      </c>
      <c r="I677" s="102">
        <v>1</v>
      </c>
      <c r="J677" s="194">
        <v>168064</v>
      </c>
      <c r="K677" s="194">
        <v>0</v>
      </c>
      <c r="L677" s="194"/>
      <c r="M677" s="213">
        <f t="shared" si="67"/>
        <v>168064</v>
      </c>
      <c r="N677" s="213">
        <v>2.02</v>
      </c>
      <c r="O677" s="102">
        <v>1</v>
      </c>
      <c r="P677" s="194">
        <v>168064</v>
      </c>
      <c r="Q677" s="194"/>
      <c r="R677" s="194"/>
      <c r="S677" s="213">
        <f t="shared" si="68"/>
        <v>168064</v>
      </c>
      <c r="T677" s="213">
        <f t="shared" si="72"/>
        <v>0</v>
      </c>
      <c r="U677" s="213">
        <f t="shared" si="72"/>
        <v>0</v>
      </c>
      <c r="V677" s="213">
        <f t="shared" si="72"/>
        <v>0</v>
      </c>
      <c r="W677" s="213">
        <f t="shared" si="72"/>
        <v>0</v>
      </c>
      <c r="X677" s="213">
        <f t="shared" si="69"/>
        <v>0</v>
      </c>
      <c r="Y677" s="1273">
        <v>10</v>
      </c>
      <c r="Z677" s="213">
        <v>2.08</v>
      </c>
      <c r="AA677" s="102">
        <v>1</v>
      </c>
      <c r="AB677" s="194">
        <v>173056</v>
      </c>
      <c r="AC677" s="194">
        <v>0</v>
      </c>
      <c r="AD677" s="194"/>
      <c r="AE677" s="213">
        <f t="shared" si="70"/>
        <v>173056</v>
      </c>
      <c r="AF677" s="1273">
        <v>11</v>
      </c>
      <c r="AG677" s="213">
        <v>2.08</v>
      </c>
      <c r="AH677" s="102">
        <v>1</v>
      </c>
      <c r="AI677" s="194">
        <v>173056</v>
      </c>
      <c r="AJ677" s="194">
        <v>0</v>
      </c>
      <c r="AK677" s="194"/>
      <c r="AL677" s="213">
        <f t="shared" si="71"/>
        <v>173056</v>
      </c>
    </row>
    <row r="678" spans="1:38" s="5" customFormat="1">
      <c r="A678" s="194">
        <v>669</v>
      </c>
      <c r="B678" s="102" t="s">
        <v>4674</v>
      </c>
      <c r="C678" s="102" t="s">
        <v>5283</v>
      </c>
      <c r="D678" s="194" t="s">
        <v>5624</v>
      </c>
      <c r="E678" s="1116" t="s">
        <v>527</v>
      </c>
      <c r="F678" s="213" t="s">
        <v>990</v>
      </c>
      <c r="G678" s="1273">
        <v>9</v>
      </c>
      <c r="H678" s="213">
        <v>2.02</v>
      </c>
      <c r="I678" s="102">
        <v>1</v>
      </c>
      <c r="J678" s="194">
        <v>168064</v>
      </c>
      <c r="K678" s="194">
        <v>0</v>
      </c>
      <c r="L678" s="194"/>
      <c r="M678" s="213">
        <f t="shared" si="67"/>
        <v>168064</v>
      </c>
      <c r="N678" s="213">
        <v>2.02</v>
      </c>
      <c r="O678" s="102">
        <v>1</v>
      </c>
      <c r="P678" s="194">
        <v>168064</v>
      </c>
      <c r="Q678" s="194"/>
      <c r="R678" s="194"/>
      <c r="S678" s="213">
        <f t="shared" si="68"/>
        <v>168064</v>
      </c>
      <c r="T678" s="213">
        <f t="shared" si="72"/>
        <v>0</v>
      </c>
      <c r="U678" s="213">
        <f t="shared" si="72"/>
        <v>0</v>
      </c>
      <c r="V678" s="213">
        <f t="shared" si="72"/>
        <v>0</v>
      </c>
      <c r="W678" s="213">
        <f t="shared" si="72"/>
        <v>0</v>
      </c>
      <c r="X678" s="213">
        <f t="shared" si="69"/>
        <v>0</v>
      </c>
      <c r="Y678" s="1273">
        <v>10</v>
      </c>
      <c r="Z678" s="213">
        <v>2.08</v>
      </c>
      <c r="AA678" s="102">
        <v>1</v>
      </c>
      <c r="AB678" s="194">
        <v>173056</v>
      </c>
      <c r="AC678" s="194">
        <v>0</v>
      </c>
      <c r="AD678" s="194"/>
      <c r="AE678" s="213">
        <f t="shared" si="70"/>
        <v>173056</v>
      </c>
      <c r="AF678" s="1273">
        <v>11</v>
      </c>
      <c r="AG678" s="213">
        <v>2.08</v>
      </c>
      <c r="AH678" s="102">
        <v>1</v>
      </c>
      <c r="AI678" s="194">
        <v>173056</v>
      </c>
      <c r="AJ678" s="194">
        <v>0</v>
      </c>
      <c r="AK678" s="194"/>
      <c r="AL678" s="213">
        <f t="shared" si="71"/>
        <v>173056</v>
      </c>
    </row>
    <row r="679" spans="1:38" s="5" customFormat="1">
      <c r="A679" s="194">
        <v>670</v>
      </c>
      <c r="B679" s="102" t="s">
        <v>1630</v>
      </c>
      <c r="C679" s="102" t="s">
        <v>5283</v>
      </c>
      <c r="D679" s="194" t="s">
        <v>5629</v>
      </c>
      <c r="E679" s="1116" t="s">
        <v>527</v>
      </c>
      <c r="F679" s="213" t="s">
        <v>990</v>
      </c>
      <c r="G679" s="1273">
        <v>7</v>
      </c>
      <c r="H679" s="213">
        <v>1.96</v>
      </c>
      <c r="I679" s="102">
        <v>1</v>
      </c>
      <c r="J679" s="194">
        <v>163072</v>
      </c>
      <c r="K679" s="194">
        <v>0</v>
      </c>
      <c r="L679" s="194"/>
      <c r="M679" s="213">
        <f t="shared" si="67"/>
        <v>163072</v>
      </c>
      <c r="N679" s="213">
        <v>1.96</v>
      </c>
      <c r="O679" s="102">
        <v>1</v>
      </c>
      <c r="P679" s="194">
        <v>163072</v>
      </c>
      <c r="Q679" s="194"/>
      <c r="R679" s="194"/>
      <c r="S679" s="213">
        <f t="shared" si="68"/>
        <v>163072</v>
      </c>
      <c r="T679" s="213">
        <f t="shared" si="72"/>
        <v>0</v>
      </c>
      <c r="U679" s="213">
        <f t="shared" si="72"/>
        <v>0</v>
      </c>
      <c r="V679" s="213">
        <f t="shared" si="72"/>
        <v>0</v>
      </c>
      <c r="W679" s="213">
        <f t="shared" si="72"/>
        <v>0</v>
      </c>
      <c r="X679" s="213">
        <f t="shared" si="69"/>
        <v>0</v>
      </c>
      <c r="Y679" s="1273">
        <v>8</v>
      </c>
      <c r="Z679" s="213">
        <v>2.02</v>
      </c>
      <c r="AA679" s="102">
        <v>1</v>
      </c>
      <c r="AB679" s="194">
        <v>168064</v>
      </c>
      <c r="AC679" s="194">
        <v>0</v>
      </c>
      <c r="AD679" s="194"/>
      <c r="AE679" s="213">
        <f t="shared" si="70"/>
        <v>168064</v>
      </c>
      <c r="AF679" s="1273">
        <v>9</v>
      </c>
      <c r="AG679" s="213">
        <v>2.02</v>
      </c>
      <c r="AH679" s="102">
        <v>1</v>
      </c>
      <c r="AI679" s="194">
        <v>168064</v>
      </c>
      <c r="AJ679" s="194">
        <v>0</v>
      </c>
      <c r="AK679" s="194"/>
      <c r="AL679" s="213">
        <f t="shared" si="71"/>
        <v>168064</v>
      </c>
    </row>
    <row r="680" spans="1:38" s="5" customFormat="1">
      <c r="A680" s="194">
        <v>671</v>
      </c>
      <c r="B680" s="102" t="s">
        <v>4684</v>
      </c>
      <c r="C680" s="102" t="s">
        <v>5283</v>
      </c>
      <c r="D680" s="194" t="s">
        <v>5649</v>
      </c>
      <c r="E680" s="1116" t="s">
        <v>527</v>
      </c>
      <c r="F680" s="213" t="s">
        <v>990</v>
      </c>
      <c r="G680" s="1273">
        <v>10</v>
      </c>
      <c r="H680" s="213">
        <v>2.08</v>
      </c>
      <c r="I680" s="102">
        <v>1</v>
      </c>
      <c r="J680" s="194">
        <v>173056</v>
      </c>
      <c r="K680" s="194">
        <v>0</v>
      </c>
      <c r="L680" s="194"/>
      <c r="M680" s="213">
        <f t="shared" si="67"/>
        <v>173056</v>
      </c>
      <c r="N680" s="213">
        <v>2.02</v>
      </c>
      <c r="O680" s="102">
        <v>1</v>
      </c>
      <c r="P680" s="194">
        <v>168064</v>
      </c>
      <c r="Q680" s="194"/>
      <c r="R680" s="194"/>
      <c r="S680" s="213">
        <f t="shared" si="68"/>
        <v>168064</v>
      </c>
      <c r="T680" s="213">
        <f t="shared" si="72"/>
        <v>0</v>
      </c>
      <c r="U680" s="213">
        <f t="shared" si="72"/>
        <v>4992</v>
      </c>
      <c r="V680" s="213">
        <f t="shared" si="72"/>
        <v>0</v>
      </c>
      <c r="W680" s="213">
        <f t="shared" si="72"/>
        <v>0</v>
      </c>
      <c r="X680" s="213">
        <f t="shared" si="69"/>
        <v>4992</v>
      </c>
      <c r="Y680" s="1273">
        <v>11</v>
      </c>
      <c r="Z680" s="213">
        <v>2.08</v>
      </c>
      <c r="AA680" s="102">
        <v>1</v>
      </c>
      <c r="AB680" s="194">
        <v>173056</v>
      </c>
      <c r="AC680" s="194">
        <v>0</v>
      </c>
      <c r="AD680" s="194"/>
      <c r="AE680" s="213">
        <f t="shared" si="70"/>
        <v>173056</v>
      </c>
      <c r="AF680" s="1273">
        <v>12</v>
      </c>
      <c r="AG680" s="213">
        <v>2.08</v>
      </c>
      <c r="AH680" s="102">
        <v>1</v>
      </c>
      <c r="AI680" s="194">
        <v>173056</v>
      </c>
      <c r="AJ680" s="194">
        <v>0</v>
      </c>
      <c r="AK680" s="194"/>
      <c r="AL680" s="213">
        <f t="shared" si="71"/>
        <v>173056</v>
      </c>
    </row>
    <row r="681" spans="1:38" s="5" customFormat="1">
      <c r="A681" s="194">
        <v>672</v>
      </c>
      <c r="B681" s="102" t="s">
        <v>4675</v>
      </c>
      <c r="C681" s="102" t="s">
        <v>5282</v>
      </c>
      <c r="D681" s="194" t="s">
        <v>5630</v>
      </c>
      <c r="E681" s="1116" t="s">
        <v>527</v>
      </c>
      <c r="F681" s="213" t="s">
        <v>990</v>
      </c>
      <c r="G681" s="1273">
        <v>5</v>
      </c>
      <c r="H681" s="213">
        <v>1.9</v>
      </c>
      <c r="I681" s="102">
        <v>1</v>
      </c>
      <c r="J681" s="194">
        <v>158080</v>
      </c>
      <c r="K681" s="194">
        <v>0</v>
      </c>
      <c r="L681" s="194"/>
      <c r="M681" s="213">
        <f t="shared" si="67"/>
        <v>158080</v>
      </c>
      <c r="N681" s="213">
        <v>1.9</v>
      </c>
      <c r="O681" s="102">
        <v>1</v>
      </c>
      <c r="P681" s="194">
        <v>158080</v>
      </c>
      <c r="Q681" s="194"/>
      <c r="R681" s="194"/>
      <c r="S681" s="213">
        <f t="shared" si="68"/>
        <v>158080</v>
      </c>
      <c r="T681" s="213">
        <f t="shared" si="72"/>
        <v>0</v>
      </c>
      <c r="U681" s="213">
        <f t="shared" si="72"/>
        <v>0</v>
      </c>
      <c r="V681" s="213">
        <f t="shared" si="72"/>
        <v>0</v>
      </c>
      <c r="W681" s="213">
        <f t="shared" si="72"/>
        <v>0</v>
      </c>
      <c r="X681" s="213">
        <f t="shared" si="69"/>
        <v>0</v>
      </c>
      <c r="Y681" s="1273">
        <v>6</v>
      </c>
      <c r="Z681" s="213">
        <v>1.96</v>
      </c>
      <c r="AA681" s="102">
        <v>1</v>
      </c>
      <c r="AB681" s="194">
        <v>163072</v>
      </c>
      <c r="AC681" s="194">
        <v>0</v>
      </c>
      <c r="AD681" s="194"/>
      <c r="AE681" s="213">
        <f t="shared" si="70"/>
        <v>163072</v>
      </c>
      <c r="AF681" s="1273">
        <v>7</v>
      </c>
      <c r="AG681" s="213">
        <v>1.96</v>
      </c>
      <c r="AH681" s="102">
        <v>1</v>
      </c>
      <c r="AI681" s="194">
        <v>163072</v>
      </c>
      <c r="AJ681" s="194">
        <v>0</v>
      </c>
      <c r="AK681" s="194"/>
      <c r="AL681" s="213">
        <f t="shared" si="71"/>
        <v>163072</v>
      </c>
    </row>
    <row r="682" spans="1:38" s="5" customFormat="1">
      <c r="A682" s="194">
        <v>673</v>
      </c>
      <c r="B682" s="102" t="s">
        <v>1918</v>
      </c>
      <c r="C682" s="102" t="s">
        <v>5282</v>
      </c>
      <c r="D682" s="194" t="s">
        <v>5629</v>
      </c>
      <c r="E682" s="1116" t="s">
        <v>527</v>
      </c>
      <c r="F682" s="213" t="s">
        <v>990</v>
      </c>
      <c r="G682" s="1273">
        <v>9</v>
      </c>
      <c r="H682" s="213">
        <v>2.02</v>
      </c>
      <c r="I682" s="102">
        <v>1</v>
      </c>
      <c r="J682" s="194">
        <v>168064</v>
      </c>
      <c r="K682" s="194">
        <v>0</v>
      </c>
      <c r="L682" s="194"/>
      <c r="M682" s="213">
        <f t="shared" si="67"/>
        <v>168064</v>
      </c>
      <c r="N682" s="213">
        <v>2.02</v>
      </c>
      <c r="O682" s="102">
        <v>1</v>
      </c>
      <c r="P682" s="194">
        <v>168064</v>
      </c>
      <c r="Q682" s="194"/>
      <c r="R682" s="194"/>
      <c r="S682" s="213">
        <f t="shared" si="68"/>
        <v>168064</v>
      </c>
      <c r="T682" s="213">
        <f t="shared" si="72"/>
        <v>0</v>
      </c>
      <c r="U682" s="213">
        <f t="shared" si="72"/>
        <v>0</v>
      </c>
      <c r="V682" s="213">
        <f t="shared" si="72"/>
        <v>0</v>
      </c>
      <c r="W682" s="213">
        <f t="shared" si="72"/>
        <v>0</v>
      </c>
      <c r="X682" s="213">
        <f t="shared" si="69"/>
        <v>0</v>
      </c>
      <c r="Y682" s="1273">
        <v>10</v>
      </c>
      <c r="Z682" s="213">
        <v>2.08</v>
      </c>
      <c r="AA682" s="102">
        <v>1</v>
      </c>
      <c r="AB682" s="194">
        <v>173056</v>
      </c>
      <c r="AC682" s="194">
        <v>0</v>
      </c>
      <c r="AD682" s="194"/>
      <c r="AE682" s="213">
        <f t="shared" si="70"/>
        <v>173056</v>
      </c>
      <c r="AF682" s="1273">
        <v>11</v>
      </c>
      <c r="AG682" s="213">
        <v>2.08</v>
      </c>
      <c r="AH682" s="102">
        <v>1</v>
      </c>
      <c r="AI682" s="194">
        <v>173056</v>
      </c>
      <c r="AJ682" s="194">
        <v>0</v>
      </c>
      <c r="AK682" s="194"/>
      <c r="AL682" s="213">
        <f t="shared" si="71"/>
        <v>173056</v>
      </c>
    </row>
    <row r="683" spans="1:38" s="5" customFormat="1">
      <c r="A683" s="194">
        <v>674</v>
      </c>
      <c r="B683" s="102" t="s">
        <v>4676</v>
      </c>
      <c r="C683" s="102" t="s">
        <v>5283</v>
      </c>
      <c r="D683" s="194" t="s">
        <v>5635</v>
      </c>
      <c r="E683" s="1116" t="s">
        <v>527</v>
      </c>
      <c r="F683" s="213" t="s">
        <v>990</v>
      </c>
      <c r="G683" s="1273">
        <v>9</v>
      </c>
      <c r="H683" s="213">
        <v>2.02</v>
      </c>
      <c r="I683" s="102">
        <v>1</v>
      </c>
      <c r="J683" s="194">
        <v>168064</v>
      </c>
      <c r="K683" s="194">
        <v>0</v>
      </c>
      <c r="L683" s="194"/>
      <c r="M683" s="213">
        <f t="shared" si="67"/>
        <v>168064</v>
      </c>
      <c r="N683" s="213">
        <v>2.02</v>
      </c>
      <c r="O683" s="102">
        <v>1</v>
      </c>
      <c r="P683" s="194">
        <v>168064</v>
      </c>
      <c r="Q683" s="194"/>
      <c r="R683" s="194"/>
      <c r="S683" s="213">
        <f t="shared" si="68"/>
        <v>168064</v>
      </c>
      <c r="T683" s="213">
        <f t="shared" si="72"/>
        <v>0</v>
      </c>
      <c r="U683" s="213">
        <f t="shared" si="72"/>
        <v>0</v>
      </c>
      <c r="V683" s="213">
        <f t="shared" si="72"/>
        <v>0</v>
      </c>
      <c r="W683" s="213">
        <f t="shared" si="72"/>
        <v>0</v>
      </c>
      <c r="X683" s="213">
        <f t="shared" si="69"/>
        <v>0</v>
      </c>
      <c r="Y683" s="1273">
        <v>10</v>
      </c>
      <c r="Z683" s="213">
        <v>2.08</v>
      </c>
      <c r="AA683" s="102">
        <v>1</v>
      </c>
      <c r="AB683" s="194">
        <v>173056</v>
      </c>
      <c r="AC683" s="194">
        <v>0</v>
      </c>
      <c r="AD683" s="194"/>
      <c r="AE683" s="213">
        <f t="shared" si="70"/>
        <v>173056</v>
      </c>
      <c r="AF683" s="1273">
        <v>11</v>
      </c>
      <c r="AG683" s="213">
        <v>2.08</v>
      </c>
      <c r="AH683" s="102">
        <v>1</v>
      </c>
      <c r="AI683" s="194">
        <v>173056</v>
      </c>
      <c r="AJ683" s="194">
        <v>0</v>
      </c>
      <c r="AK683" s="194"/>
      <c r="AL683" s="213">
        <f t="shared" si="71"/>
        <v>173056</v>
      </c>
    </row>
    <row r="684" spans="1:38" s="5" customFormat="1">
      <c r="A684" s="194">
        <v>675</v>
      </c>
      <c r="B684" s="102" t="s">
        <v>4677</v>
      </c>
      <c r="C684" s="102" t="s">
        <v>5283</v>
      </c>
      <c r="D684" s="194" t="s">
        <v>5655</v>
      </c>
      <c r="E684" s="1116" t="s">
        <v>527</v>
      </c>
      <c r="F684" s="213" t="s">
        <v>990</v>
      </c>
      <c r="G684" s="1273">
        <v>9</v>
      </c>
      <c r="H684" s="213">
        <v>2.02</v>
      </c>
      <c r="I684" s="102">
        <v>1</v>
      </c>
      <c r="J684" s="194">
        <v>168064</v>
      </c>
      <c r="K684" s="194">
        <v>0</v>
      </c>
      <c r="L684" s="194"/>
      <c r="M684" s="213">
        <f t="shared" si="67"/>
        <v>168064</v>
      </c>
      <c r="N684" s="213">
        <v>2.02</v>
      </c>
      <c r="O684" s="102">
        <v>1</v>
      </c>
      <c r="P684" s="194">
        <v>168064</v>
      </c>
      <c r="Q684" s="194"/>
      <c r="R684" s="194"/>
      <c r="S684" s="213">
        <f t="shared" si="68"/>
        <v>168064</v>
      </c>
      <c r="T684" s="213">
        <f t="shared" si="72"/>
        <v>0</v>
      </c>
      <c r="U684" s="213">
        <f t="shared" si="72"/>
        <v>0</v>
      </c>
      <c r="V684" s="213">
        <f t="shared" si="72"/>
        <v>0</v>
      </c>
      <c r="W684" s="213">
        <f t="shared" si="72"/>
        <v>0</v>
      </c>
      <c r="X684" s="213">
        <f t="shared" si="69"/>
        <v>0</v>
      </c>
      <c r="Y684" s="1273">
        <v>10</v>
      </c>
      <c r="Z684" s="213">
        <v>2.08</v>
      </c>
      <c r="AA684" s="102">
        <v>1</v>
      </c>
      <c r="AB684" s="194">
        <v>173056</v>
      </c>
      <c r="AC684" s="194">
        <v>0</v>
      </c>
      <c r="AD684" s="194"/>
      <c r="AE684" s="213">
        <f t="shared" si="70"/>
        <v>173056</v>
      </c>
      <c r="AF684" s="1273">
        <v>11</v>
      </c>
      <c r="AG684" s="213">
        <v>2.08</v>
      </c>
      <c r="AH684" s="102">
        <v>1</v>
      </c>
      <c r="AI684" s="194">
        <v>173056</v>
      </c>
      <c r="AJ684" s="194">
        <v>0</v>
      </c>
      <c r="AK684" s="194"/>
      <c r="AL684" s="213">
        <f t="shared" si="71"/>
        <v>173056</v>
      </c>
    </row>
    <row r="685" spans="1:38" s="5" customFormat="1">
      <c r="A685" s="194">
        <v>676</v>
      </c>
      <c r="B685" s="102" t="s">
        <v>4678</v>
      </c>
      <c r="C685" s="102" t="s">
        <v>5283</v>
      </c>
      <c r="D685" s="194" t="s">
        <v>5643</v>
      </c>
      <c r="E685" s="1116" t="s">
        <v>527</v>
      </c>
      <c r="F685" s="213" t="s">
        <v>990</v>
      </c>
      <c r="G685" s="1273">
        <v>9</v>
      </c>
      <c r="H685" s="213">
        <v>2.02</v>
      </c>
      <c r="I685" s="102">
        <v>1</v>
      </c>
      <c r="J685" s="194">
        <v>168064</v>
      </c>
      <c r="K685" s="194">
        <v>0</v>
      </c>
      <c r="L685" s="194"/>
      <c r="M685" s="213">
        <f t="shared" si="67"/>
        <v>168064</v>
      </c>
      <c r="N685" s="213">
        <v>2.02</v>
      </c>
      <c r="O685" s="102">
        <v>1</v>
      </c>
      <c r="P685" s="194">
        <v>168064</v>
      </c>
      <c r="Q685" s="194"/>
      <c r="R685" s="194"/>
      <c r="S685" s="213">
        <f t="shared" si="68"/>
        <v>168064</v>
      </c>
      <c r="T685" s="213">
        <f t="shared" si="72"/>
        <v>0</v>
      </c>
      <c r="U685" s="213">
        <f t="shared" si="72"/>
        <v>0</v>
      </c>
      <c r="V685" s="213">
        <f t="shared" si="72"/>
        <v>0</v>
      </c>
      <c r="W685" s="213">
        <f t="shared" si="72"/>
        <v>0</v>
      </c>
      <c r="X685" s="213">
        <f t="shared" si="69"/>
        <v>0</v>
      </c>
      <c r="Y685" s="1273">
        <v>10</v>
      </c>
      <c r="Z685" s="213">
        <v>2.08</v>
      </c>
      <c r="AA685" s="102">
        <v>1</v>
      </c>
      <c r="AB685" s="194">
        <v>173056</v>
      </c>
      <c r="AC685" s="194">
        <v>0</v>
      </c>
      <c r="AD685" s="194"/>
      <c r="AE685" s="213">
        <f t="shared" si="70"/>
        <v>173056</v>
      </c>
      <c r="AF685" s="1273">
        <v>11</v>
      </c>
      <c r="AG685" s="213">
        <v>2.08</v>
      </c>
      <c r="AH685" s="102">
        <v>1</v>
      </c>
      <c r="AI685" s="194">
        <v>173056</v>
      </c>
      <c r="AJ685" s="194">
        <v>0</v>
      </c>
      <c r="AK685" s="194"/>
      <c r="AL685" s="213">
        <f t="shared" si="71"/>
        <v>173056</v>
      </c>
    </row>
    <row r="686" spans="1:38" s="5" customFormat="1">
      <c r="A686" s="194">
        <v>677</v>
      </c>
      <c r="B686" s="102" t="s">
        <v>4679</v>
      </c>
      <c r="C686" s="102" t="s">
        <v>5283</v>
      </c>
      <c r="D686" s="194" t="s">
        <v>5645</v>
      </c>
      <c r="E686" s="1116" t="s">
        <v>527</v>
      </c>
      <c r="F686" s="213" t="s">
        <v>990</v>
      </c>
      <c r="G686" s="1273">
        <v>9</v>
      </c>
      <c r="H686" s="213">
        <v>2.02</v>
      </c>
      <c r="I686" s="102">
        <v>1</v>
      </c>
      <c r="J686" s="194">
        <v>168064</v>
      </c>
      <c r="K686" s="194">
        <v>0</v>
      </c>
      <c r="L686" s="194"/>
      <c r="M686" s="213">
        <f t="shared" si="67"/>
        <v>168064</v>
      </c>
      <c r="N686" s="213">
        <v>2.02</v>
      </c>
      <c r="O686" s="102">
        <v>1</v>
      </c>
      <c r="P686" s="194">
        <v>168064</v>
      </c>
      <c r="Q686" s="194"/>
      <c r="R686" s="194"/>
      <c r="S686" s="213">
        <f t="shared" si="68"/>
        <v>168064</v>
      </c>
      <c r="T686" s="213">
        <f t="shared" si="72"/>
        <v>0</v>
      </c>
      <c r="U686" s="213">
        <f t="shared" si="72"/>
        <v>0</v>
      </c>
      <c r="V686" s="213">
        <f t="shared" si="72"/>
        <v>0</v>
      </c>
      <c r="W686" s="213">
        <f t="shared" si="72"/>
        <v>0</v>
      </c>
      <c r="X686" s="213">
        <f t="shared" si="69"/>
        <v>0</v>
      </c>
      <c r="Y686" s="1273">
        <v>10</v>
      </c>
      <c r="Z686" s="213">
        <v>2.08</v>
      </c>
      <c r="AA686" s="102">
        <v>1</v>
      </c>
      <c r="AB686" s="194">
        <v>173056</v>
      </c>
      <c r="AC686" s="194">
        <v>0</v>
      </c>
      <c r="AD686" s="194"/>
      <c r="AE686" s="213">
        <f t="shared" si="70"/>
        <v>173056</v>
      </c>
      <c r="AF686" s="1273">
        <v>11</v>
      </c>
      <c r="AG686" s="213">
        <v>2.08</v>
      </c>
      <c r="AH686" s="102">
        <v>1</v>
      </c>
      <c r="AI686" s="194">
        <v>173056</v>
      </c>
      <c r="AJ686" s="194">
        <v>0</v>
      </c>
      <c r="AK686" s="194"/>
      <c r="AL686" s="213">
        <f t="shared" si="71"/>
        <v>173056</v>
      </c>
    </row>
    <row r="687" spans="1:38" s="5" customFormat="1">
      <c r="A687" s="194">
        <v>678</v>
      </c>
      <c r="B687" s="102" t="s">
        <v>5716</v>
      </c>
      <c r="C687" s="102" t="s">
        <v>5282</v>
      </c>
      <c r="D687" s="194" t="s">
        <v>5640</v>
      </c>
      <c r="E687" s="1116" t="s">
        <v>527</v>
      </c>
      <c r="F687" s="213" t="s">
        <v>990</v>
      </c>
      <c r="G687" s="1273">
        <v>4</v>
      </c>
      <c r="H687" s="213">
        <v>1.9</v>
      </c>
      <c r="I687" s="102">
        <v>1</v>
      </c>
      <c r="J687" s="194">
        <v>158080</v>
      </c>
      <c r="K687" s="194">
        <v>0</v>
      </c>
      <c r="L687" s="194"/>
      <c r="M687" s="213">
        <f t="shared" si="67"/>
        <v>158080</v>
      </c>
      <c r="N687" s="213">
        <v>1.84</v>
      </c>
      <c r="O687" s="102">
        <v>1</v>
      </c>
      <c r="P687" s="194">
        <v>153088</v>
      </c>
      <c r="Q687" s="194"/>
      <c r="R687" s="194"/>
      <c r="S687" s="213">
        <f t="shared" si="68"/>
        <v>153088</v>
      </c>
      <c r="T687" s="213">
        <f t="shared" si="72"/>
        <v>0</v>
      </c>
      <c r="U687" s="213">
        <f t="shared" si="72"/>
        <v>4992</v>
      </c>
      <c r="V687" s="213">
        <f t="shared" si="72"/>
        <v>0</v>
      </c>
      <c r="W687" s="213">
        <f t="shared" si="72"/>
        <v>0</v>
      </c>
      <c r="X687" s="213">
        <f t="shared" si="69"/>
        <v>4992</v>
      </c>
      <c r="Y687" s="1273">
        <v>5</v>
      </c>
      <c r="Z687" s="213">
        <v>1.9</v>
      </c>
      <c r="AA687" s="102">
        <v>1</v>
      </c>
      <c r="AB687" s="194">
        <v>158080</v>
      </c>
      <c r="AC687" s="194">
        <v>0</v>
      </c>
      <c r="AD687" s="194"/>
      <c r="AE687" s="213">
        <f t="shared" si="70"/>
        <v>158080</v>
      </c>
      <c r="AF687" s="1273">
        <v>6</v>
      </c>
      <c r="AG687" s="213">
        <v>1.96</v>
      </c>
      <c r="AH687" s="102">
        <v>1</v>
      </c>
      <c r="AI687" s="194">
        <v>163072</v>
      </c>
      <c r="AJ687" s="194">
        <v>0</v>
      </c>
      <c r="AK687" s="194"/>
      <c r="AL687" s="213">
        <f t="shared" si="71"/>
        <v>163072</v>
      </c>
    </row>
    <row r="688" spans="1:38" s="5" customFormat="1">
      <c r="A688" s="194">
        <v>679</v>
      </c>
      <c r="B688" s="102" t="s">
        <v>4680</v>
      </c>
      <c r="C688" s="102" t="s">
        <v>5283</v>
      </c>
      <c r="D688" s="194" t="s">
        <v>5640</v>
      </c>
      <c r="E688" s="1116" t="s">
        <v>527</v>
      </c>
      <c r="F688" s="213" t="s">
        <v>990</v>
      </c>
      <c r="G688" s="1273">
        <v>9</v>
      </c>
      <c r="H688" s="213">
        <v>2.02</v>
      </c>
      <c r="I688" s="102">
        <v>1</v>
      </c>
      <c r="J688" s="194">
        <v>168064</v>
      </c>
      <c r="K688" s="194">
        <v>0</v>
      </c>
      <c r="L688" s="194"/>
      <c r="M688" s="213">
        <f t="shared" si="67"/>
        <v>168064</v>
      </c>
      <c r="N688" s="213">
        <v>2.02</v>
      </c>
      <c r="O688" s="102">
        <v>1</v>
      </c>
      <c r="P688" s="194">
        <v>168064</v>
      </c>
      <c r="Q688" s="194"/>
      <c r="R688" s="194"/>
      <c r="S688" s="213">
        <f t="shared" si="68"/>
        <v>168064</v>
      </c>
      <c r="T688" s="213">
        <f t="shared" si="72"/>
        <v>0</v>
      </c>
      <c r="U688" s="213">
        <f t="shared" si="72"/>
        <v>0</v>
      </c>
      <c r="V688" s="213">
        <f t="shared" si="72"/>
        <v>0</v>
      </c>
      <c r="W688" s="213">
        <f t="shared" si="72"/>
        <v>0</v>
      </c>
      <c r="X688" s="213">
        <f t="shared" si="69"/>
        <v>0</v>
      </c>
      <c r="Y688" s="1273">
        <v>10</v>
      </c>
      <c r="Z688" s="213">
        <v>2.08</v>
      </c>
      <c r="AA688" s="102">
        <v>1</v>
      </c>
      <c r="AB688" s="194">
        <v>173056</v>
      </c>
      <c r="AC688" s="194">
        <v>0</v>
      </c>
      <c r="AD688" s="194"/>
      <c r="AE688" s="213">
        <f t="shared" si="70"/>
        <v>173056</v>
      </c>
      <c r="AF688" s="1273">
        <v>11</v>
      </c>
      <c r="AG688" s="213">
        <v>2.08</v>
      </c>
      <c r="AH688" s="102">
        <v>1</v>
      </c>
      <c r="AI688" s="194">
        <v>173056</v>
      </c>
      <c r="AJ688" s="194">
        <v>0</v>
      </c>
      <c r="AK688" s="194"/>
      <c r="AL688" s="213">
        <f t="shared" si="71"/>
        <v>173056</v>
      </c>
    </row>
    <row r="689" spans="1:38" s="5" customFormat="1">
      <c r="A689" s="194">
        <v>680</v>
      </c>
      <c r="B689" s="102" t="s">
        <v>1636</v>
      </c>
      <c r="C689" s="102" t="s">
        <v>5283</v>
      </c>
      <c r="D689" s="194" t="s">
        <v>5642</v>
      </c>
      <c r="E689" s="1116" t="s">
        <v>527</v>
      </c>
      <c r="F689" s="213" t="s">
        <v>990</v>
      </c>
      <c r="G689" s="1273">
        <v>7</v>
      </c>
      <c r="H689" s="213">
        <v>1.96</v>
      </c>
      <c r="I689" s="102">
        <v>1</v>
      </c>
      <c r="J689" s="194">
        <v>163072</v>
      </c>
      <c r="K689" s="194">
        <v>0</v>
      </c>
      <c r="L689" s="194"/>
      <c r="M689" s="213">
        <f t="shared" si="67"/>
        <v>163072</v>
      </c>
      <c r="N689" s="213">
        <v>1.96</v>
      </c>
      <c r="O689" s="102">
        <v>1</v>
      </c>
      <c r="P689" s="194">
        <v>163072</v>
      </c>
      <c r="Q689" s="194"/>
      <c r="R689" s="194"/>
      <c r="S689" s="213">
        <f t="shared" si="68"/>
        <v>163072</v>
      </c>
      <c r="T689" s="213">
        <f t="shared" si="72"/>
        <v>0</v>
      </c>
      <c r="U689" s="213">
        <f t="shared" si="72"/>
        <v>0</v>
      </c>
      <c r="V689" s="213">
        <f t="shared" si="72"/>
        <v>0</v>
      </c>
      <c r="W689" s="213">
        <f t="shared" si="72"/>
        <v>0</v>
      </c>
      <c r="X689" s="213">
        <f t="shared" si="69"/>
        <v>0</v>
      </c>
      <c r="Y689" s="1273">
        <v>8</v>
      </c>
      <c r="Z689" s="213">
        <v>2.02</v>
      </c>
      <c r="AA689" s="102">
        <v>1</v>
      </c>
      <c r="AB689" s="194">
        <v>168064</v>
      </c>
      <c r="AC689" s="194">
        <v>0</v>
      </c>
      <c r="AD689" s="194"/>
      <c r="AE689" s="213">
        <f t="shared" si="70"/>
        <v>168064</v>
      </c>
      <c r="AF689" s="1273">
        <v>9</v>
      </c>
      <c r="AG689" s="213">
        <v>2.02</v>
      </c>
      <c r="AH689" s="102">
        <v>1</v>
      </c>
      <c r="AI689" s="194">
        <v>168064</v>
      </c>
      <c r="AJ689" s="194">
        <v>0</v>
      </c>
      <c r="AK689" s="194"/>
      <c r="AL689" s="213">
        <f t="shared" si="71"/>
        <v>168064</v>
      </c>
    </row>
    <row r="690" spans="1:38" s="5" customFormat="1">
      <c r="A690" s="194">
        <v>681</v>
      </c>
      <c r="B690" s="102" t="s">
        <v>4681</v>
      </c>
      <c r="C690" s="102" t="s">
        <v>5283</v>
      </c>
      <c r="D690" s="194" t="s">
        <v>5640</v>
      </c>
      <c r="E690" s="1116" t="s">
        <v>527</v>
      </c>
      <c r="F690" s="213" t="s">
        <v>990</v>
      </c>
      <c r="G690" s="1273">
        <v>7</v>
      </c>
      <c r="H690" s="213">
        <v>1.96</v>
      </c>
      <c r="I690" s="102">
        <v>1</v>
      </c>
      <c r="J690" s="194">
        <v>163072</v>
      </c>
      <c r="K690" s="194">
        <v>0</v>
      </c>
      <c r="L690" s="194"/>
      <c r="M690" s="213">
        <f t="shared" si="67"/>
        <v>163072</v>
      </c>
      <c r="N690" s="213">
        <v>1.96</v>
      </c>
      <c r="O690" s="102">
        <v>1</v>
      </c>
      <c r="P690" s="194">
        <v>163072</v>
      </c>
      <c r="Q690" s="194"/>
      <c r="R690" s="194"/>
      <c r="S690" s="213">
        <f t="shared" si="68"/>
        <v>163072</v>
      </c>
      <c r="T690" s="213">
        <f t="shared" si="72"/>
        <v>0</v>
      </c>
      <c r="U690" s="213">
        <f t="shared" si="72"/>
        <v>0</v>
      </c>
      <c r="V690" s="213">
        <f t="shared" si="72"/>
        <v>0</v>
      </c>
      <c r="W690" s="213">
        <f t="shared" si="72"/>
        <v>0</v>
      </c>
      <c r="X690" s="213">
        <f t="shared" si="69"/>
        <v>0</v>
      </c>
      <c r="Y690" s="1273">
        <v>8</v>
      </c>
      <c r="Z690" s="213">
        <v>2.02</v>
      </c>
      <c r="AA690" s="102">
        <v>1</v>
      </c>
      <c r="AB690" s="194">
        <v>168064</v>
      </c>
      <c r="AC690" s="194">
        <v>0</v>
      </c>
      <c r="AD690" s="194"/>
      <c r="AE690" s="213">
        <f t="shared" si="70"/>
        <v>168064</v>
      </c>
      <c r="AF690" s="1273">
        <v>9</v>
      </c>
      <c r="AG690" s="213">
        <v>2.02</v>
      </c>
      <c r="AH690" s="102">
        <v>1</v>
      </c>
      <c r="AI690" s="194">
        <v>168064</v>
      </c>
      <c r="AJ690" s="194">
        <v>0</v>
      </c>
      <c r="AK690" s="194"/>
      <c r="AL690" s="213">
        <f t="shared" si="71"/>
        <v>168064</v>
      </c>
    </row>
    <row r="691" spans="1:38" s="5" customFormat="1">
      <c r="A691" s="194">
        <v>682</v>
      </c>
      <c r="B691" s="102" t="s">
        <v>4682</v>
      </c>
      <c r="C691" s="102" t="s">
        <v>5282</v>
      </c>
      <c r="D691" s="194" t="s">
        <v>5641</v>
      </c>
      <c r="E691" s="1116" t="s">
        <v>527</v>
      </c>
      <c r="F691" s="213" t="s">
        <v>990</v>
      </c>
      <c r="G691" s="1273">
        <v>7</v>
      </c>
      <c r="H691" s="213">
        <v>1.96</v>
      </c>
      <c r="I691" s="102">
        <v>1</v>
      </c>
      <c r="J691" s="194">
        <v>163072</v>
      </c>
      <c r="K691" s="194">
        <v>0</v>
      </c>
      <c r="L691" s="194"/>
      <c r="M691" s="213">
        <f t="shared" si="67"/>
        <v>163072</v>
      </c>
      <c r="N691" s="213">
        <v>1.96</v>
      </c>
      <c r="O691" s="102">
        <v>1</v>
      </c>
      <c r="P691" s="194">
        <v>163072</v>
      </c>
      <c r="Q691" s="194"/>
      <c r="R691" s="194"/>
      <c r="S691" s="213">
        <f t="shared" si="68"/>
        <v>163072</v>
      </c>
      <c r="T691" s="213">
        <f t="shared" si="72"/>
        <v>0</v>
      </c>
      <c r="U691" s="213">
        <f t="shared" si="72"/>
        <v>0</v>
      </c>
      <c r="V691" s="213">
        <f t="shared" si="72"/>
        <v>0</v>
      </c>
      <c r="W691" s="213">
        <f t="shared" si="72"/>
        <v>0</v>
      </c>
      <c r="X691" s="213">
        <f t="shared" si="69"/>
        <v>0</v>
      </c>
      <c r="Y691" s="1273">
        <v>8</v>
      </c>
      <c r="Z691" s="213">
        <v>2.02</v>
      </c>
      <c r="AA691" s="102">
        <v>1</v>
      </c>
      <c r="AB691" s="194">
        <v>168064</v>
      </c>
      <c r="AC691" s="194">
        <v>0</v>
      </c>
      <c r="AD691" s="194"/>
      <c r="AE691" s="213">
        <f t="shared" si="70"/>
        <v>168064</v>
      </c>
      <c r="AF691" s="1273">
        <v>9</v>
      </c>
      <c r="AG691" s="213">
        <v>2.02</v>
      </c>
      <c r="AH691" s="102">
        <v>1</v>
      </c>
      <c r="AI691" s="194">
        <v>168064</v>
      </c>
      <c r="AJ691" s="194">
        <v>0</v>
      </c>
      <c r="AK691" s="194"/>
      <c r="AL691" s="213">
        <f t="shared" si="71"/>
        <v>168064</v>
      </c>
    </row>
    <row r="692" spans="1:38" s="5" customFormat="1">
      <c r="A692" s="194">
        <v>683</v>
      </c>
      <c r="B692" s="102" t="s">
        <v>4683</v>
      </c>
      <c r="C692" s="102" t="s">
        <v>5283</v>
      </c>
      <c r="D692" s="194" t="s">
        <v>5640</v>
      </c>
      <c r="E692" s="1116" t="s">
        <v>527</v>
      </c>
      <c r="F692" s="213" t="s">
        <v>990</v>
      </c>
      <c r="G692" s="1273">
        <v>7</v>
      </c>
      <c r="H692" s="213">
        <v>1.96</v>
      </c>
      <c r="I692" s="102">
        <v>1</v>
      </c>
      <c r="J692" s="194">
        <v>163072</v>
      </c>
      <c r="K692" s="194">
        <v>0</v>
      </c>
      <c r="L692" s="194"/>
      <c r="M692" s="213">
        <f t="shared" si="67"/>
        <v>163072</v>
      </c>
      <c r="N692" s="213">
        <v>1.96</v>
      </c>
      <c r="O692" s="102">
        <v>1</v>
      </c>
      <c r="P692" s="194">
        <v>163072</v>
      </c>
      <c r="Q692" s="194"/>
      <c r="R692" s="194"/>
      <c r="S692" s="213">
        <f t="shared" si="68"/>
        <v>163072</v>
      </c>
      <c r="T692" s="213">
        <f t="shared" si="72"/>
        <v>0</v>
      </c>
      <c r="U692" s="213">
        <f t="shared" si="72"/>
        <v>0</v>
      </c>
      <c r="V692" s="213">
        <f t="shared" si="72"/>
        <v>0</v>
      </c>
      <c r="W692" s="213">
        <f t="shared" si="72"/>
        <v>0</v>
      </c>
      <c r="X692" s="213">
        <f t="shared" si="69"/>
        <v>0</v>
      </c>
      <c r="Y692" s="1273">
        <v>8</v>
      </c>
      <c r="Z692" s="213">
        <v>2.02</v>
      </c>
      <c r="AA692" s="102">
        <v>1</v>
      </c>
      <c r="AB692" s="194">
        <v>168064</v>
      </c>
      <c r="AC692" s="194">
        <v>0</v>
      </c>
      <c r="AD692" s="194"/>
      <c r="AE692" s="213">
        <f t="shared" si="70"/>
        <v>168064</v>
      </c>
      <c r="AF692" s="1273">
        <v>9</v>
      </c>
      <c r="AG692" s="213">
        <v>2.02</v>
      </c>
      <c r="AH692" s="102">
        <v>1</v>
      </c>
      <c r="AI692" s="194">
        <v>168064</v>
      </c>
      <c r="AJ692" s="194">
        <v>0</v>
      </c>
      <c r="AK692" s="194"/>
      <c r="AL692" s="213">
        <f t="shared" si="71"/>
        <v>168064</v>
      </c>
    </row>
    <row r="693" spans="1:38" s="5" customFormat="1">
      <c r="A693" s="194">
        <v>684</v>
      </c>
      <c r="B693" s="102" t="s">
        <v>1609</v>
      </c>
      <c r="C693" s="102" t="s">
        <v>5283</v>
      </c>
      <c r="D693" s="194" t="s">
        <v>5640</v>
      </c>
      <c r="E693" s="1116" t="s">
        <v>527</v>
      </c>
      <c r="F693" s="213" t="s">
        <v>990</v>
      </c>
      <c r="G693" s="1273">
        <v>7</v>
      </c>
      <c r="H693" s="213">
        <v>1.96</v>
      </c>
      <c r="I693" s="102">
        <v>1</v>
      </c>
      <c r="J693" s="194">
        <v>163072</v>
      </c>
      <c r="K693" s="194">
        <v>0</v>
      </c>
      <c r="L693" s="194"/>
      <c r="M693" s="213">
        <f t="shared" si="67"/>
        <v>163072</v>
      </c>
      <c r="N693" s="213">
        <v>1.96</v>
      </c>
      <c r="O693" s="102">
        <v>1</v>
      </c>
      <c r="P693" s="194">
        <v>163072</v>
      </c>
      <c r="Q693" s="194"/>
      <c r="R693" s="194"/>
      <c r="S693" s="213">
        <f t="shared" si="68"/>
        <v>163072</v>
      </c>
      <c r="T693" s="213">
        <f t="shared" si="72"/>
        <v>0</v>
      </c>
      <c r="U693" s="213">
        <f t="shared" si="72"/>
        <v>0</v>
      </c>
      <c r="V693" s="213">
        <f t="shared" si="72"/>
        <v>0</v>
      </c>
      <c r="W693" s="213">
        <f t="shared" si="72"/>
        <v>0</v>
      </c>
      <c r="X693" s="213">
        <f t="shared" si="69"/>
        <v>0</v>
      </c>
      <c r="Y693" s="1273">
        <v>8</v>
      </c>
      <c r="Z693" s="213">
        <v>2.02</v>
      </c>
      <c r="AA693" s="102">
        <v>1</v>
      </c>
      <c r="AB693" s="194">
        <v>168064</v>
      </c>
      <c r="AC693" s="194">
        <v>0</v>
      </c>
      <c r="AD693" s="194"/>
      <c r="AE693" s="213">
        <f t="shared" si="70"/>
        <v>168064</v>
      </c>
      <c r="AF693" s="1273">
        <v>9</v>
      </c>
      <c r="AG693" s="213">
        <v>2.02</v>
      </c>
      <c r="AH693" s="102">
        <v>1</v>
      </c>
      <c r="AI693" s="194">
        <v>168064</v>
      </c>
      <c r="AJ693" s="194">
        <v>0</v>
      </c>
      <c r="AK693" s="194"/>
      <c r="AL693" s="213">
        <f t="shared" si="71"/>
        <v>168064</v>
      </c>
    </row>
    <row r="694" spans="1:38" s="5" customFormat="1">
      <c r="A694" s="194">
        <v>685</v>
      </c>
      <c r="B694" s="102" t="s">
        <v>1637</v>
      </c>
      <c r="C694" s="102" t="s">
        <v>5283</v>
      </c>
      <c r="D694" s="194" t="s">
        <v>5643</v>
      </c>
      <c r="E694" s="1116" t="s">
        <v>527</v>
      </c>
      <c r="F694" s="213" t="s">
        <v>990</v>
      </c>
      <c r="G694" s="1273">
        <v>7</v>
      </c>
      <c r="H694" s="213">
        <v>1.96</v>
      </c>
      <c r="I694" s="102">
        <v>1</v>
      </c>
      <c r="J694" s="194">
        <v>163072</v>
      </c>
      <c r="K694" s="194">
        <v>0</v>
      </c>
      <c r="L694" s="194"/>
      <c r="M694" s="213">
        <f t="shared" si="67"/>
        <v>163072</v>
      </c>
      <c r="N694" s="213">
        <v>1.96</v>
      </c>
      <c r="O694" s="102">
        <v>1</v>
      </c>
      <c r="P694" s="194">
        <v>163072</v>
      </c>
      <c r="Q694" s="194"/>
      <c r="R694" s="194"/>
      <c r="S694" s="213">
        <f t="shared" si="68"/>
        <v>163072</v>
      </c>
      <c r="T694" s="213">
        <f t="shared" si="72"/>
        <v>0</v>
      </c>
      <c r="U694" s="213">
        <f t="shared" si="72"/>
        <v>0</v>
      </c>
      <c r="V694" s="213">
        <f t="shared" si="72"/>
        <v>0</v>
      </c>
      <c r="W694" s="213">
        <f t="shared" si="72"/>
        <v>0</v>
      </c>
      <c r="X694" s="213">
        <f t="shared" si="69"/>
        <v>0</v>
      </c>
      <c r="Y694" s="1273">
        <v>8</v>
      </c>
      <c r="Z694" s="213">
        <v>2.02</v>
      </c>
      <c r="AA694" s="102">
        <v>1</v>
      </c>
      <c r="AB694" s="194">
        <v>168064</v>
      </c>
      <c r="AC694" s="194">
        <v>0</v>
      </c>
      <c r="AD694" s="194"/>
      <c r="AE694" s="213">
        <f t="shared" si="70"/>
        <v>168064</v>
      </c>
      <c r="AF694" s="1273">
        <v>9</v>
      </c>
      <c r="AG694" s="213">
        <v>2.02</v>
      </c>
      <c r="AH694" s="102">
        <v>1</v>
      </c>
      <c r="AI694" s="194">
        <v>168064</v>
      </c>
      <c r="AJ694" s="194">
        <v>0</v>
      </c>
      <c r="AK694" s="194"/>
      <c r="AL694" s="213">
        <f t="shared" si="71"/>
        <v>168064</v>
      </c>
    </row>
    <row r="695" spans="1:38" s="5" customFormat="1">
      <c r="A695" s="194">
        <v>686</v>
      </c>
      <c r="B695" s="102" t="s">
        <v>1641</v>
      </c>
      <c r="C695" s="102" t="s">
        <v>5283</v>
      </c>
      <c r="D695" s="194" t="s">
        <v>5705</v>
      </c>
      <c r="E695" s="1116" t="s">
        <v>527</v>
      </c>
      <c r="F695" s="213" t="s">
        <v>990</v>
      </c>
      <c r="G695" s="1273">
        <v>7</v>
      </c>
      <c r="H695" s="213">
        <v>1.96</v>
      </c>
      <c r="I695" s="102">
        <v>1</v>
      </c>
      <c r="J695" s="194">
        <v>163072</v>
      </c>
      <c r="K695" s="194">
        <v>0</v>
      </c>
      <c r="L695" s="194"/>
      <c r="M695" s="213">
        <f t="shared" si="67"/>
        <v>163072</v>
      </c>
      <c r="N695" s="213">
        <v>1.96</v>
      </c>
      <c r="O695" s="102">
        <v>1</v>
      </c>
      <c r="P695" s="194">
        <v>163072</v>
      </c>
      <c r="Q695" s="194"/>
      <c r="R695" s="194"/>
      <c r="S695" s="213">
        <f t="shared" si="68"/>
        <v>163072</v>
      </c>
      <c r="T695" s="213">
        <f t="shared" si="72"/>
        <v>0</v>
      </c>
      <c r="U695" s="213">
        <f t="shared" si="72"/>
        <v>0</v>
      </c>
      <c r="V695" s="213">
        <f t="shared" si="72"/>
        <v>0</v>
      </c>
      <c r="W695" s="213">
        <f t="shared" si="72"/>
        <v>0</v>
      </c>
      <c r="X695" s="213">
        <f t="shared" si="69"/>
        <v>0</v>
      </c>
      <c r="Y695" s="1273">
        <v>8</v>
      </c>
      <c r="Z695" s="213">
        <v>2.02</v>
      </c>
      <c r="AA695" s="102">
        <v>1</v>
      </c>
      <c r="AB695" s="194">
        <v>168064</v>
      </c>
      <c r="AC695" s="194">
        <v>0</v>
      </c>
      <c r="AD695" s="194"/>
      <c r="AE695" s="213">
        <f t="shared" si="70"/>
        <v>168064</v>
      </c>
      <c r="AF695" s="1273">
        <v>9</v>
      </c>
      <c r="AG695" s="213">
        <v>2.02</v>
      </c>
      <c r="AH695" s="102">
        <v>1</v>
      </c>
      <c r="AI695" s="194">
        <v>168064</v>
      </c>
      <c r="AJ695" s="194">
        <v>0</v>
      </c>
      <c r="AK695" s="194"/>
      <c r="AL695" s="213">
        <f t="shared" si="71"/>
        <v>168064</v>
      </c>
    </row>
    <row r="696" spans="1:38" s="5" customFormat="1">
      <c r="A696" s="194">
        <v>687</v>
      </c>
      <c r="B696" s="102" t="s">
        <v>1638</v>
      </c>
      <c r="C696" s="102" t="s">
        <v>5282</v>
      </c>
      <c r="D696" s="194" t="s">
        <v>5635</v>
      </c>
      <c r="E696" s="1116" t="s">
        <v>527</v>
      </c>
      <c r="F696" s="213" t="s">
        <v>990</v>
      </c>
      <c r="G696" s="1273">
        <v>7</v>
      </c>
      <c r="H696" s="213">
        <v>1.96</v>
      </c>
      <c r="I696" s="102">
        <v>1</v>
      </c>
      <c r="J696" s="194">
        <v>163072</v>
      </c>
      <c r="K696" s="194">
        <v>0</v>
      </c>
      <c r="L696" s="194"/>
      <c r="M696" s="213">
        <f t="shared" si="67"/>
        <v>163072</v>
      </c>
      <c r="N696" s="213">
        <v>1.96</v>
      </c>
      <c r="O696" s="102">
        <v>1</v>
      </c>
      <c r="P696" s="194">
        <v>163072</v>
      </c>
      <c r="Q696" s="194"/>
      <c r="R696" s="194"/>
      <c r="S696" s="213">
        <f t="shared" si="68"/>
        <v>163072</v>
      </c>
      <c r="T696" s="213">
        <f t="shared" si="72"/>
        <v>0</v>
      </c>
      <c r="U696" s="213">
        <f t="shared" si="72"/>
        <v>0</v>
      </c>
      <c r="V696" s="213">
        <f t="shared" si="72"/>
        <v>0</v>
      </c>
      <c r="W696" s="213">
        <f t="shared" si="72"/>
        <v>0</v>
      </c>
      <c r="X696" s="213">
        <f t="shared" si="69"/>
        <v>0</v>
      </c>
      <c r="Y696" s="1273">
        <v>8</v>
      </c>
      <c r="Z696" s="213">
        <v>2.02</v>
      </c>
      <c r="AA696" s="102">
        <v>1</v>
      </c>
      <c r="AB696" s="194">
        <v>168064</v>
      </c>
      <c r="AC696" s="194">
        <v>0</v>
      </c>
      <c r="AD696" s="194"/>
      <c r="AE696" s="213">
        <f t="shared" si="70"/>
        <v>168064</v>
      </c>
      <c r="AF696" s="1273">
        <v>9</v>
      </c>
      <c r="AG696" s="213">
        <v>2.02</v>
      </c>
      <c r="AH696" s="102">
        <v>1</v>
      </c>
      <c r="AI696" s="194">
        <v>168064</v>
      </c>
      <c r="AJ696" s="194">
        <v>0</v>
      </c>
      <c r="AK696" s="194"/>
      <c r="AL696" s="213">
        <f t="shared" si="71"/>
        <v>168064</v>
      </c>
    </row>
    <row r="697" spans="1:38" s="5" customFormat="1">
      <c r="A697" s="194">
        <v>688</v>
      </c>
      <c r="B697" s="102" t="s">
        <v>1639</v>
      </c>
      <c r="C697" s="102" t="s">
        <v>5283</v>
      </c>
      <c r="D697" s="194" t="s">
        <v>5629</v>
      </c>
      <c r="E697" s="1116" t="s">
        <v>527</v>
      </c>
      <c r="F697" s="213" t="s">
        <v>990</v>
      </c>
      <c r="G697" s="1273">
        <v>7</v>
      </c>
      <c r="H697" s="213">
        <v>1.96</v>
      </c>
      <c r="I697" s="102">
        <v>1</v>
      </c>
      <c r="J697" s="194">
        <v>163072</v>
      </c>
      <c r="K697" s="194">
        <v>0</v>
      </c>
      <c r="L697" s="194"/>
      <c r="M697" s="213">
        <f t="shared" si="67"/>
        <v>163072</v>
      </c>
      <c r="N697" s="213">
        <v>1.96</v>
      </c>
      <c r="O697" s="102">
        <v>1</v>
      </c>
      <c r="P697" s="194">
        <v>163072</v>
      </c>
      <c r="Q697" s="194"/>
      <c r="R697" s="194"/>
      <c r="S697" s="213">
        <f t="shared" si="68"/>
        <v>163072</v>
      </c>
      <c r="T697" s="213">
        <f t="shared" si="72"/>
        <v>0</v>
      </c>
      <c r="U697" s="213">
        <f t="shared" si="72"/>
        <v>0</v>
      </c>
      <c r="V697" s="213">
        <f t="shared" si="72"/>
        <v>0</v>
      </c>
      <c r="W697" s="213">
        <f t="shared" si="72"/>
        <v>0</v>
      </c>
      <c r="X697" s="213">
        <f t="shared" si="69"/>
        <v>0</v>
      </c>
      <c r="Y697" s="1273">
        <v>8</v>
      </c>
      <c r="Z697" s="213">
        <v>2.02</v>
      </c>
      <c r="AA697" s="102">
        <v>1</v>
      </c>
      <c r="AB697" s="194">
        <v>168064</v>
      </c>
      <c r="AC697" s="194">
        <v>0</v>
      </c>
      <c r="AD697" s="194"/>
      <c r="AE697" s="213">
        <f t="shared" si="70"/>
        <v>168064</v>
      </c>
      <c r="AF697" s="1273">
        <v>9</v>
      </c>
      <c r="AG697" s="213">
        <v>2.02</v>
      </c>
      <c r="AH697" s="102">
        <v>1</v>
      </c>
      <c r="AI697" s="194">
        <v>168064</v>
      </c>
      <c r="AJ697" s="194">
        <v>0</v>
      </c>
      <c r="AK697" s="194"/>
      <c r="AL697" s="213">
        <f t="shared" si="71"/>
        <v>168064</v>
      </c>
    </row>
    <row r="698" spans="1:38" s="5" customFormat="1">
      <c r="A698" s="194">
        <v>689</v>
      </c>
      <c r="B698" s="102" t="s">
        <v>1640</v>
      </c>
      <c r="C698" s="102" t="s">
        <v>5283</v>
      </c>
      <c r="D698" s="194" t="s">
        <v>5649</v>
      </c>
      <c r="E698" s="1116" t="s">
        <v>527</v>
      </c>
      <c r="F698" s="213" t="s">
        <v>990</v>
      </c>
      <c r="G698" s="1273">
        <v>10</v>
      </c>
      <c r="H698" s="213">
        <v>2.08</v>
      </c>
      <c r="I698" s="102">
        <v>1</v>
      </c>
      <c r="J698" s="194">
        <v>173056</v>
      </c>
      <c r="K698" s="194">
        <v>0</v>
      </c>
      <c r="L698" s="194"/>
      <c r="M698" s="213">
        <f t="shared" si="67"/>
        <v>173056</v>
      </c>
      <c r="N698" s="213">
        <v>2.02</v>
      </c>
      <c r="O698" s="102">
        <v>1</v>
      </c>
      <c r="P698" s="194">
        <v>168064</v>
      </c>
      <c r="Q698" s="194"/>
      <c r="R698" s="194"/>
      <c r="S698" s="213">
        <f t="shared" si="68"/>
        <v>168064</v>
      </c>
      <c r="T698" s="213">
        <f t="shared" si="72"/>
        <v>0</v>
      </c>
      <c r="U698" s="213">
        <f t="shared" si="72"/>
        <v>4992</v>
      </c>
      <c r="V698" s="213">
        <f t="shared" si="72"/>
        <v>0</v>
      </c>
      <c r="W698" s="213">
        <f t="shared" si="72"/>
        <v>0</v>
      </c>
      <c r="X698" s="213">
        <f t="shared" si="69"/>
        <v>4992</v>
      </c>
      <c r="Y698" s="1273">
        <v>11</v>
      </c>
      <c r="Z698" s="213">
        <v>2.08</v>
      </c>
      <c r="AA698" s="102">
        <v>1</v>
      </c>
      <c r="AB698" s="194">
        <v>173056</v>
      </c>
      <c r="AC698" s="194">
        <v>0</v>
      </c>
      <c r="AD698" s="194"/>
      <c r="AE698" s="213">
        <f t="shared" si="70"/>
        <v>173056</v>
      </c>
      <c r="AF698" s="1273">
        <v>12</v>
      </c>
      <c r="AG698" s="213">
        <v>2.08</v>
      </c>
      <c r="AH698" s="102">
        <v>1</v>
      </c>
      <c r="AI698" s="194">
        <v>173056</v>
      </c>
      <c r="AJ698" s="194">
        <v>0</v>
      </c>
      <c r="AK698" s="194"/>
      <c r="AL698" s="213">
        <f t="shared" si="71"/>
        <v>173056</v>
      </c>
    </row>
    <row r="699" spans="1:38" s="5" customFormat="1">
      <c r="A699" s="194">
        <v>690</v>
      </c>
      <c r="B699" s="102" t="s">
        <v>1614</v>
      </c>
      <c r="C699" s="102" t="s">
        <v>5283</v>
      </c>
      <c r="D699" s="194" t="s">
        <v>5708</v>
      </c>
      <c r="E699" s="1116" t="s">
        <v>527</v>
      </c>
      <c r="F699" s="213" t="s">
        <v>990</v>
      </c>
      <c r="G699" s="1273">
        <v>6</v>
      </c>
      <c r="H699" s="213">
        <v>1.96</v>
      </c>
      <c r="I699" s="102">
        <v>1</v>
      </c>
      <c r="J699" s="194">
        <v>163072</v>
      </c>
      <c r="K699" s="194">
        <v>0</v>
      </c>
      <c r="L699" s="194"/>
      <c r="M699" s="213">
        <f t="shared" si="67"/>
        <v>163072</v>
      </c>
      <c r="N699" s="213">
        <v>1.9</v>
      </c>
      <c r="O699" s="102">
        <v>1</v>
      </c>
      <c r="P699" s="194">
        <v>158080</v>
      </c>
      <c r="Q699" s="194"/>
      <c r="R699" s="194"/>
      <c r="S699" s="213">
        <f t="shared" si="68"/>
        <v>158080</v>
      </c>
      <c r="T699" s="213">
        <f t="shared" si="72"/>
        <v>0</v>
      </c>
      <c r="U699" s="213">
        <f t="shared" si="72"/>
        <v>4992</v>
      </c>
      <c r="V699" s="213">
        <f t="shared" si="72"/>
        <v>0</v>
      </c>
      <c r="W699" s="213">
        <f t="shared" si="72"/>
        <v>0</v>
      </c>
      <c r="X699" s="213">
        <f t="shared" si="69"/>
        <v>4992</v>
      </c>
      <c r="Y699" s="1273">
        <v>7</v>
      </c>
      <c r="Z699" s="213">
        <v>1.96</v>
      </c>
      <c r="AA699" s="102">
        <v>1</v>
      </c>
      <c r="AB699" s="194">
        <v>163072</v>
      </c>
      <c r="AC699" s="194">
        <v>0</v>
      </c>
      <c r="AD699" s="194"/>
      <c r="AE699" s="213">
        <f t="shared" si="70"/>
        <v>163072</v>
      </c>
      <c r="AF699" s="1273">
        <v>8</v>
      </c>
      <c r="AG699" s="213">
        <v>2.02</v>
      </c>
      <c r="AH699" s="102">
        <v>1</v>
      </c>
      <c r="AI699" s="194">
        <v>168064</v>
      </c>
      <c r="AJ699" s="194">
        <v>0</v>
      </c>
      <c r="AK699" s="194"/>
      <c r="AL699" s="213">
        <f t="shared" si="71"/>
        <v>168064</v>
      </c>
    </row>
    <row r="700" spans="1:38" s="5" customFormat="1">
      <c r="A700" s="194">
        <v>691</v>
      </c>
      <c r="B700" s="102" t="s">
        <v>8374</v>
      </c>
      <c r="C700" s="102" t="s">
        <v>5283</v>
      </c>
      <c r="D700" s="194" t="s">
        <v>5642</v>
      </c>
      <c r="E700" s="1116" t="s">
        <v>527</v>
      </c>
      <c r="F700" s="213" t="s">
        <v>990</v>
      </c>
      <c r="G700" s="1273">
        <v>2</v>
      </c>
      <c r="H700" s="213">
        <v>1.79</v>
      </c>
      <c r="I700" s="102">
        <v>1</v>
      </c>
      <c r="J700" s="194">
        <v>148928</v>
      </c>
      <c r="K700" s="194">
        <v>0</v>
      </c>
      <c r="L700" s="194"/>
      <c r="M700" s="213">
        <f t="shared" si="67"/>
        <v>148928</v>
      </c>
      <c r="N700" s="213">
        <v>1.73</v>
      </c>
      <c r="O700" s="102">
        <v>1</v>
      </c>
      <c r="P700" s="194">
        <v>143936</v>
      </c>
      <c r="Q700" s="194"/>
      <c r="R700" s="194"/>
      <c r="S700" s="213">
        <f t="shared" si="68"/>
        <v>143936</v>
      </c>
      <c r="T700" s="213">
        <f t="shared" si="72"/>
        <v>0</v>
      </c>
      <c r="U700" s="213">
        <f t="shared" si="72"/>
        <v>4992</v>
      </c>
      <c r="V700" s="213">
        <f t="shared" si="72"/>
        <v>0</v>
      </c>
      <c r="W700" s="213">
        <f t="shared" si="72"/>
        <v>0</v>
      </c>
      <c r="X700" s="213">
        <f t="shared" si="69"/>
        <v>4992</v>
      </c>
      <c r="Y700" s="1273">
        <v>3</v>
      </c>
      <c r="Z700" s="213">
        <v>1.84</v>
      </c>
      <c r="AA700" s="102">
        <v>1</v>
      </c>
      <c r="AB700" s="194">
        <v>153088</v>
      </c>
      <c r="AC700" s="194">
        <v>0</v>
      </c>
      <c r="AD700" s="194"/>
      <c r="AE700" s="213">
        <f t="shared" si="70"/>
        <v>153088</v>
      </c>
      <c r="AF700" s="1273">
        <v>4</v>
      </c>
      <c r="AG700" s="213">
        <v>1.9</v>
      </c>
      <c r="AH700" s="102">
        <v>1</v>
      </c>
      <c r="AI700" s="194">
        <v>158080</v>
      </c>
      <c r="AJ700" s="194">
        <v>0</v>
      </c>
      <c r="AK700" s="194"/>
      <c r="AL700" s="213">
        <f t="shared" si="71"/>
        <v>158080</v>
      </c>
    </row>
    <row r="701" spans="1:38" s="5" customFormat="1">
      <c r="A701" s="194">
        <v>692</v>
      </c>
      <c r="B701" s="102" t="s">
        <v>759</v>
      </c>
      <c r="C701" s="102"/>
      <c r="D701" s="194"/>
      <c r="E701" s="1116" t="s">
        <v>527</v>
      </c>
      <c r="F701" s="213" t="s">
        <v>990</v>
      </c>
      <c r="G701" s="1273">
        <v>7</v>
      </c>
      <c r="H701" s="213">
        <v>1.96</v>
      </c>
      <c r="I701" s="102">
        <v>1</v>
      </c>
      <c r="J701" s="194">
        <v>163072</v>
      </c>
      <c r="K701" s="194">
        <v>0</v>
      </c>
      <c r="L701" s="194"/>
      <c r="M701" s="213">
        <f t="shared" si="67"/>
        <v>163072</v>
      </c>
      <c r="N701" s="213">
        <v>1.96</v>
      </c>
      <c r="O701" s="102">
        <v>1</v>
      </c>
      <c r="P701" s="194">
        <v>163072</v>
      </c>
      <c r="Q701" s="194"/>
      <c r="R701" s="194"/>
      <c r="S701" s="213">
        <f t="shared" si="68"/>
        <v>163072</v>
      </c>
      <c r="T701" s="213">
        <f t="shared" si="72"/>
        <v>0</v>
      </c>
      <c r="U701" s="213">
        <f t="shared" si="72"/>
        <v>0</v>
      </c>
      <c r="V701" s="213">
        <f t="shared" si="72"/>
        <v>0</v>
      </c>
      <c r="W701" s="213">
        <f t="shared" si="72"/>
        <v>0</v>
      </c>
      <c r="X701" s="213">
        <f t="shared" si="69"/>
        <v>0</v>
      </c>
      <c r="Y701" s="1273">
        <v>8</v>
      </c>
      <c r="Z701" s="213">
        <v>2.02</v>
      </c>
      <c r="AA701" s="102">
        <v>1</v>
      </c>
      <c r="AB701" s="194">
        <v>168064</v>
      </c>
      <c r="AC701" s="194">
        <v>0</v>
      </c>
      <c r="AD701" s="194"/>
      <c r="AE701" s="213">
        <f t="shared" si="70"/>
        <v>168064</v>
      </c>
      <c r="AF701" s="1273">
        <v>9</v>
      </c>
      <c r="AG701" s="213">
        <v>2.02</v>
      </c>
      <c r="AH701" s="102">
        <v>1</v>
      </c>
      <c r="AI701" s="194">
        <v>168064</v>
      </c>
      <c r="AJ701" s="194">
        <v>0</v>
      </c>
      <c r="AK701" s="194"/>
      <c r="AL701" s="213">
        <f t="shared" si="71"/>
        <v>168064</v>
      </c>
    </row>
    <row r="702" spans="1:38" s="5" customFormat="1">
      <c r="A702" s="194">
        <v>693</v>
      </c>
      <c r="B702" s="102" t="s">
        <v>759</v>
      </c>
      <c r="C702" s="102"/>
      <c r="D702" s="194"/>
      <c r="E702" s="1116" t="s">
        <v>527</v>
      </c>
      <c r="F702" s="213" t="s">
        <v>990</v>
      </c>
      <c r="G702" s="1273">
        <v>7</v>
      </c>
      <c r="H702" s="213">
        <v>1.96</v>
      </c>
      <c r="I702" s="102">
        <v>1</v>
      </c>
      <c r="J702" s="194">
        <v>163072</v>
      </c>
      <c r="K702" s="194">
        <v>0</v>
      </c>
      <c r="L702" s="194"/>
      <c r="M702" s="213">
        <f t="shared" si="67"/>
        <v>163072</v>
      </c>
      <c r="N702" s="213">
        <v>1.96</v>
      </c>
      <c r="O702" s="102">
        <v>1</v>
      </c>
      <c r="P702" s="194">
        <v>163072</v>
      </c>
      <c r="Q702" s="194"/>
      <c r="R702" s="194"/>
      <c r="S702" s="213">
        <f t="shared" si="68"/>
        <v>163072</v>
      </c>
      <c r="T702" s="213">
        <f t="shared" si="72"/>
        <v>0</v>
      </c>
      <c r="U702" s="213">
        <f t="shared" si="72"/>
        <v>0</v>
      </c>
      <c r="V702" s="213">
        <f t="shared" si="72"/>
        <v>0</v>
      </c>
      <c r="W702" s="213">
        <f t="shared" si="72"/>
        <v>0</v>
      </c>
      <c r="X702" s="213">
        <f t="shared" si="69"/>
        <v>0</v>
      </c>
      <c r="Y702" s="1273">
        <v>8</v>
      </c>
      <c r="Z702" s="213">
        <v>2.02</v>
      </c>
      <c r="AA702" s="102">
        <v>1</v>
      </c>
      <c r="AB702" s="194">
        <v>168064</v>
      </c>
      <c r="AC702" s="194">
        <v>0</v>
      </c>
      <c r="AD702" s="194"/>
      <c r="AE702" s="213">
        <f t="shared" si="70"/>
        <v>168064</v>
      </c>
      <c r="AF702" s="1273">
        <v>9</v>
      </c>
      <c r="AG702" s="213">
        <v>2.02</v>
      </c>
      <c r="AH702" s="102">
        <v>1</v>
      </c>
      <c r="AI702" s="194">
        <v>168064</v>
      </c>
      <c r="AJ702" s="194">
        <v>0</v>
      </c>
      <c r="AK702" s="194"/>
      <c r="AL702" s="213">
        <f t="shared" si="71"/>
        <v>168064</v>
      </c>
    </row>
    <row r="703" spans="1:38" s="5" customFormat="1">
      <c r="A703" s="194">
        <v>694</v>
      </c>
      <c r="B703" s="102" t="s">
        <v>759</v>
      </c>
      <c r="C703" s="102"/>
      <c r="D703" s="194"/>
      <c r="E703" s="1116" t="s">
        <v>527</v>
      </c>
      <c r="F703" s="213" t="s">
        <v>990</v>
      </c>
      <c r="G703" s="1273">
        <v>7</v>
      </c>
      <c r="H703" s="213">
        <v>1.96</v>
      </c>
      <c r="I703" s="102">
        <v>1</v>
      </c>
      <c r="J703" s="194">
        <v>163072</v>
      </c>
      <c r="K703" s="194">
        <v>0</v>
      </c>
      <c r="L703" s="194"/>
      <c r="M703" s="213">
        <f t="shared" si="67"/>
        <v>163072</v>
      </c>
      <c r="N703" s="213">
        <v>1.96</v>
      </c>
      <c r="O703" s="102">
        <v>1</v>
      </c>
      <c r="P703" s="194">
        <v>163072</v>
      </c>
      <c r="Q703" s="194"/>
      <c r="R703" s="194"/>
      <c r="S703" s="213">
        <f t="shared" si="68"/>
        <v>163072</v>
      </c>
      <c r="T703" s="213">
        <f t="shared" si="72"/>
        <v>0</v>
      </c>
      <c r="U703" s="213">
        <f t="shared" si="72"/>
        <v>0</v>
      </c>
      <c r="V703" s="213">
        <f t="shared" si="72"/>
        <v>0</v>
      </c>
      <c r="W703" s="213">
        <f t="shared" si="72"/>
        <v>0</v>
      </c>
      <c r="X703" s="213">
        <f t="shared" si="69"/>
        <v>0</v>
      </c>
      <c r="Y703" s="1273">
        <v>8</v>
      </c>
      <c r="Z703" s="213">
        <v>2.02</v>
      </c>
      <c r="AA703" s="102">
        <v>1</v>
      </c>
      <c r="AB703" s="194">
        <v>168064</v>
      </c>
      <c r="AC703" s="194">
        <v>0</v>
      </c>
      <c r="AD703" s="194"/>
      <c r="AE703" s="213">
        <f t="shared" si="70"/>
        <v>168064</v>
      </c>
      <c r="AF703" s="1273">
        <v>9</v>
      </c>
      <c r="AG703" s="213">
        <v>2.02</v>
      </c>
      <c r="AH703" s="102">
        <v>1</v>
      </c>
      <c r="AI703" s="194">
        <v>168064</v>
      </c>
      <c r="AJ703" s="194">
        <v>0</v>
      </c>
      <c r="AK703" s="194"/>
      <c r="AL703" s="213">
        <f t="shared" si="71"/>
        <v>168064</v>
      </c>
    </row>
    <row r="704" spans="1:38" s="5" customFormat="1" ht="94.5">
      <c r="A704" s="194">
        <v>695</v>
      </c>
      <c r="B704" s="102" t="s">
        <v>1658</v>
      </c>
      <c r="C704" s="102" t="s">
        <v>5283</v>
      </c>
      <c r="D704" s="194" t="s">
        <v>5641</v>
      </c>
      <c r="E704" s="1116" t="s">
        <v>4685</v>
      </c>
      <c r="F704" s="213" t="s">
        <v>984</v>
      </c>
      <c r="G704" s="1273">
        <v>7</v>
      </c>
      <c r="H704" s="213">
        <v>4.55</v>
      </c>
      <c r="I704" s="102">
        <v>1</v>
      </c>
      <c r="J704" s="194">
        <v>378560</v>
      </c>
      <c r="K704" s="194">
        <v>0</v>
      </c>
      <c r="L704" s="194"/>
      <c r="M704" s="213">
        <f t="shared" si="67"/>
        <v>378560</v>
      </c>
      <c r="N704" s="213">
        <v>4.55</v>
      </c>
      <c r="O704" s="102">
        <v>1</v>
      </c>
      <c r="P704" s="194">
        <v>378560</v>
      </c>
      <c r="Q704" s="194"/>
      <c r="R704" s="194"/>
      <c r="S704" s="213">
        <f t="shared" si="68"/>
        <v>378560</v>
      </c>
      <c r="T704" s="213">
        <f t="shared" si="72"/>
        <v>0</v>
      </c>
      <c r="U704" s="213">
        <f t="shared" si="72"/>
        <v>0</v>
      </c>
      <c r="V704" s="213">
        <f t="shared" si="72"/>
        <v>0</v>
      </c>
      <c r="W704" s="213">
        <f t="shared" si="72"/>
        <v>0</v>
      </c>
      <c r="X704" s="213">
        <f t="shared" si="69"/>
        <v>0</v>
      </c>
      <c r="Y704" s="1273">
        <v>8</v>
      </c>
      <c r="Z704" s="213">
        <v>4.7</v>
      </c>
      <c r="AA704" s="102">
        <v>1</v>
      </c>
      <c r="AB704" s="194">
        <v>391040</v>
      </c>
      <c r="AC704" s="194">
        <v>0</v>
      </c>
      <c r="AD704" s="194"/>
      <c r="AE704" s="213">
        <f t="shared" si="70"/>
        <v>391040</v>
      </c>
      <c r="AF704" s="1273">
        <v>9</v>
      </c>
      <c r="AG704" s="213">
        <v>4.7</v>
      </c>
      <c r="AH704" s="102">
        <v>1</v>
      </c>
      <c r="AI704" s="194">
        <v>391040</v>
      </c>
      <c r="AJ704" s="194">
        <v>0</v>
      </c>
      <c r="AK704" s="194"/>
      <c r="AL704" s="213">
        <f t="shared" si="71"/>
        <v>391040</v>
      </c>
    </row>
    <row r="705" spans="1:38" s="5" customFormat="1" ht="54">
      <c r="A705" s="194">
        <v>696</v>
      </c>
      <c r="B705" s="102" t="s">
        <v>759</v>
      </c>
      <c r="C705" s="102"/>
      <c r="D705" s="194"/>
      <c r="E705" s="1116" t="s">
        <v>1579</v>
      </c>
      <c r="F705" s="213" t="s">
        <v>1115</v>
      </c>
      <c r="G705" s="1273">
        <v>7</v>
      </c>
      <c r="H705" s="213">
        <v>3.11</v>
      </c>
      <c r="I705" s="102">
        <v>1</v>
      </c>
      <c r="J705" s="194">
        <v>258752</v>
      </c>
      <c r="K705" s="194">
        <v>0</v>
      </c>
      <c r="L705" s="194"/>
      <c r="M705" s="213">
        <f t="shared" si="67"/>
        <v>258752</v>
      </c>
      <c r="N705" s="213">
        <v>3.11</v>
      </c>
      <c r="O705" s="102">
        <v>1</v>
      </c>
      <c r="P705" s="194">
        <v>258752</v>
      </c>
      <c r="Q705" s="194"/>
      <c r="R705" s="194"/>
      <c r="S705" s="213">
        <f t="shared" si="68"/>
        <v>258752</v>
      </c>
      <c r="T705" s="213">
        <f t="shared" si="72"/>
        <v>0</v>
      </c>
      <c r="U705" s="213">
        <f t="shared" si="72"/>
        <v>0</v>
      </c>
      <c r="V705" s="213">
        <f t="shared" si="72"/>
        <v>0</v>
      </c>
      <c r="W705" s="213">
        <f t="shared" si="72"/>
        <v>0</v>
      </c>
      <c r="X705" s="213">
        <f t="shared" si="69"/>
        <v>0</v>
      </c>
      <c r="Y705" s="1273">
        <v>8</v>
      </c>
      <c r="Z705" s="213">
        <v>3.21</v>
      </c>
      <c r="AA705" s="102">
        <v>1</v>
      </c>
      <c r="AB705" s="194">
        <v>267072</v>
      </c>
      <c r="AC705" s="194">
        <v>0</v>
      </c>
      <c r="AD705" s="194"/>
      <c r="AE705" s="213">
        <f t="shared" si="70"/>
        <v>267072</v>
      </c>
      <c r="AF705" s="1273">
        <v>9</v>
      </c>
      <c r="AG705" s="213">
        <v>3.21</v>
      </c>
      <c r="AH705" s="102">
        <v>1</v>
      </c>
      <c r="AI705" s="194">
        <v>267072</v>
      </c>
      <c r="AJ705" s="194">
        <v>0</v>
      </c>
      <c r="AK705" s="194"/>
      <c r="AL705" s="213">
        <f t="shared" si="71"/>
        <v>267072</v>
      </c>
    </row>
    <row r="706" spans="1:38" s="5" customFormat="1" ht="54">
      <c r="A706" s="194">
        <v>697</v>
      </c>
      <c r="B706" s="102" t="s">
        <v>4686</v>
      </c>
      <c r="C706" s="102" t="s">
        <v>5283</v>
      </c>
      <c r="D706" s="194" t="s">
        <v>5705</v>
      </c>
      <c r="E706" s="1116" t="s">
        <v>1631</v>
      </c>
      <c r="F706" s="213" t="s">
        <v>1129</v>
      </c>
      <c r="G706" s="1273">
        <v>7</v>
      </c>
      <c r="H706" s="213">
        <v>2.66</v>
      </c>
      <c r="I706" s="102">
        <v>1</v>
      </c>
      <c r="J706" s="194">
        <v>221312</v>
      </c>
      <c r="K706" s="194">
        <v>0</v>
      </c>
      <c r="L706" s="194"/>
      <c r="M706" s="213">
        <f t="shared" si="67"/>
        <v>221312</v>
      </c>
      <c r="N706" s="213">
        <v>2.66</v>
      </c>
      <c r="O706" s="102">
        <v>1</v>
      </c>
      <c r="P706" s="194">
        <v>221312</v>
      </c>
      <c r="Q706" s="194"/>
      <c r="R706" s="194"/>
      <c r="S706" s="213">
        <f t="shared" si="68"/>
        <v>221312</v>
      </c>
      <c r="T706" s="213">
        <f t="shared" si="72"/>
        <v>0</v>
      </c>
      <c r="U706" s="213">
        <f t="shared" si="72"/>
        <v>0</v>
      </c>
      <c r="V706" s="213">
        <f t="shared" si="72"/>
        <v>0</v>
      </c>
      <c r="W706" s="213">
        <f t="shared" si="72"/>
        <v>0</v>
      </c>
      <c r="X706" s="213">
        <f t="shared" si="69"/>
        <v>0</v>
      </c>
      <c r="Y706" s="1273">
        <v>8</v>
      </c>
      <c r="Z706" s="213">
        <v>2.75</v>
      </c>
      <c r="AA706" s="102">
        <v>1</v>
      </c>
      <c r="AB706" s="194">
        <v>228800</v>
      </c>
      <c r="AC706" s="194">
        <v>0</v>
      </c>
      <c r="AD706" s="194"/>
      <c r="AE706" s="213">
        <f t="shared" si="70"/>
        <v>228800</v>
      </c>
      <c r="AF706" s="1273">
        <v>9</v>
      </c>
      <c r="AG706" s="213">
        <v>2.75</v>
      </c>
      <c r="AH706" s="102">
        <v>1</v>
      </c>
      <c r="AI706" s="194">
        <v>228800</v>
      </c>
      <c r="AJ706" s="194">
        <v>0</v>
      </c>
      <c r="AK706" s="194"/>
      <c r="AL706" s="213">
        <f t="shared" si="71"/>
        <v>228800</v>
      </c>
    </row>
    <row r="707" spans="1:38" s="5" customFormat="1">
      <c r="A707" s="194">
        <v>698</v>
      </c>
      <c r="B707" s="102" t="s">
        <v>4687</v>
      </c>
      <c r="C707" s="102" t="s">
        <v>5282</v>
      </c>
      <c r="D707" s="194" t="s">
        <v>5637</v>
      </c>
      <c r="E707" s="1116" t="s">
        <v>1572</v>
      </c>
      <c r="F707" s="213" t="s">
        <v>6962</v>
      </c>
      <c r="G707" s="1273">
        <v>7</v>
      </c>
      <c r="H707" s="213">
        <v>2.2799999999999998</v>
      </c>
      <c r="I707" s="102">
        <v>1</v>
      </c>
      <c r="J707" s="194">
        <v>189695.99999999997</v>
      </c>
      <c r="K707" s="194">
        <v>0</v>
      </c>
      <c r="L707" s="194"/>
      <c r="M707" s="213">
        <f t="shared" si="67"/>
        <v>189695.99999999997</v>
      </c>
      <c r="N707" s="213">
        <v>2.2799999999999998</v>
      </c>
      <c r="O707" s="102">
        <v>1</v>
      </c>
      <c r="P707" s="194">
        <v>189695.99999999997</v>
      </c>
      <c r="Q707" s="194"/>
      <c r="R707" s="194"/>
      <c r="S707" s="213">
        <f t="shared" si="68"/>
        <v>189695.99999999997</v>
      </c>
      <c r="T707" s="213">
        <f t="shared" si="72"/>
        <v>0</v>
      </c>
      <c r="U707" s="213">
        <f t="shared" si="72"/>
        <v>0</v>
      </c>
      <c r="V707" s="213">
        <f t="shared" si="72"/>
        <v>0</v>
      </c>
      <c r="W707" s="213">
        <f t="shared" si="72"/>
        <v>0</v>
      </c>
      <c r="X707" s="213">
        <f t="shared" si="69"/>
        <v>0</v>
      </c>
      <c r="Y707" s="1273">
        <v>8</v>
      </c>
      <c r="Z707" s="213">
        <v>2.35</v>
      </c>
      <c r="AA707" s="102">
        <v>1</v>
      </c>
      <c r="AB707" s="194">
        <v>195520</v>
      </c>
      <c r="AC707" s="194">
        <v>0</v>
      </c>
      <c r="AD707" s="194"/>
      <c r="AE707" s="213">
        <f t="shared" si="70"/>
        <v>195520</v>
      </c>
      <c r="AF707" s="1273">
        <v>9</v>
      </c>
      <c r="AG707" s="213">
        <v>2.35</v>
      </c>
      <c r="AH707" s="102">
        <v>1</v>
      </c>
      <c r="AI707" s="194">
        <v>195520</v>
      </c>
      <c r="AJ707" s="194">
        <v>0</v>
      </c>
      <c r="AK707" s="194"/>
      <c r="AL707" s="213">
        <f t="shared" si="71"/>
        <v>195520</v>
      </c>
    </row>
    <row r="708" spans="1:38" s="5" customFormat="1">
      <c r="A708" s="194">
        <v>699</v>
      </c>
      <c r="B708" s="102" t="s">
        <v>4688</v>
      </c>
      <c r="C708" s="102" t="s">
        <v>5283</v>
      </c>
      <c r="D708" s="194" t="s">
        <v>5624</v>
      </c>
      <c r="E708" s="1116" t="s">
        <v>1572</v>
      </c>
      <c r="F708" s="213" t="s">
        <v>6962</v>
      </c>
      <c r="G708" s="1273">
        <v>7</v>
      </c>
      <c r="H708" s="213">
        <v>2.2799999999999998</v>
      </c>
      <c r="I708" s="102">
        <v>1</v>
      </c>
      <c r="J708" s="194">
        <v>189695.99999999997</v>
      </c>
      <c r="K708" s="194">
        <v>0</v>
      </c>
      <c r="L708" s="194"/>
      <c r="M708" s="213">
        <f t="shared" si="67"/>
        <v>189695.99999999997</v>
      </c>
      <c r="N708" s="213">
        <v>2.2799999999999998</v>
      </c>
      <c r="O708" s="102">
        <v>1</v>
      </c>
      <c r="P708" s="194">
        <v>189695.99999999997</v>
      </c>
      <c r="Q708" s="194"/>
      <c r="R708" s="194"/>
      <c r="S708" s="213">
        <f t="shared" si="68"/>
        <v>189695.99999999997</v>
      </c>
      <c r="T708" s="213">
        <f t="shared" si="72"/>
        <v>0</v>
      </c>
      <c r="U708" s="213">
        <f t="shared" si="72"/>
        <v>0</v>
      </c>
      <c r="V708" s="213">
        <f t="shared" si="72"/>
        <v>0</v>
      </c>
      <c r="W708" s="213">
        <f t="shared" si="72"/>
        <v>0</v>
      </c>
      <c r="X708" s="213">
        <f t="shared" si="69"/>
        <v>0</v>
      </c>
      <c r="Y708" s="1273">
        <v>8</v>
      </c>
      <c r="Z708" s="213">
        <v>2.35</v>
      </c>
      <c r="AA708" s="102">
        <v>1</v>
      </c>
      <c r="AB708" s="194">
        <v>195520</v>
      </c>
      <c r="AC708" s="194">
        <v>0</v>
      </c>
      <c r="AD708" s="194"/>
      <c r="AE708" s="213">
        <f t="shared" si="70"/>
        <v>195520</v>
      </c>
      <c r="AF708" s="1273">
        <v>9</v>
      </c>
      <c r="AG708" s="213">
        <v>2.35</v>
      </c>
      <c r="AH708" s="102">
        <v>1</v>
      </c>
      <c r="AI708" s="194">
        <v>195520</v>
      </c>
      <c r="AJ708" s="194">
        <v>0</v>
      </c>
      <c r="AK708" s="194"/>
      <c r="AL708" s="213">
        <f t="shared" si="71"/>
        <v>195520</v>
      </c>
    </row>
    <row r="709" spans="1:38" s="5" customFormat="1">
      <c r="A709" s="194">
        <v>700</v>
      </c>
      <c r="B709" s="102" t="s">
        <v>759</v>
      </c>
      <c r="C709" s="102"/>
      <c r="D709" s="194"/>
      <c r="E709" s="1116" t="s">
        <v>1572</v>
      </c>
      <c r="F709" s="213" t="s">
        <v>6962</v>
      </c>
      <c r="G709" s="1273">
        <v>7</v>
      </c>
      <c r="H709" s="213">
        <v>2.2799999999999998</v>
      </c>
      <c r="I709" s="102">
        <v>1</v>
      </c>
      <c r="J709" s="194">
        <v>189695.99999999997</v>
      </c>
      <c r="K709" s="194">
        <v>0</v>
      </c>
      <c r="L709" s="194"/>
      <c r="M709" s="213">
        <f t="shared" si="67"/>
        <v>189695.99999999997</v>
      </c>
      <c r="N709" s="213">
        <v>2.2799999999999998</v>
      </c>
      <c r="O709" s="102">
        <v>1</v>
      </c>
      <c r="P709" s="194">
        <v>189695.99999999997</v>
      </c>
      <c r="Q709" s="194"/>
      <c r="R709" s="194"/>
      <c r="S709" s="213">
        <f t="shared" si="68"/>
        <v>189695.99999999997</v>
      </c>
      <c r="T709" s="213">
        <f t="shared" si="72"/>
        <v>0</v>
      </c>
      <c r="U709" s="213">
        <f t="shared" si="72"/>
        <v>0</v>
      </c>
      <c r="V709" s="213">
        <f t="shared" si="72"/>
        <v>0</v>
      </c>
      <c r="W709" s="213">
        <f t="shared" si="72"/>
        <v>0</v>
      </c>
      <c r="X709" s="213">
        <f t="shared" si="69"/>
        <v>0</v>
      </c>
      <c r="Y709" s="1273">
        <v>8</v>
      </c>
      <c r="Z709" s="213">
        <v>2.35</v>
      </c>
      <c r="AA709" s="102">
        <v>1</v>
      </c>
      <c r="AB709" s="194">
        <v>195520</v>
      </c>
      <c r="AC709" s="194">
        <v>0</v>
      </c>
      <c r="AD709" s="194"/>
      <c r="AE709" s="213">
        <f t="shared" si="70"/>
        <v>195520</v>
      </c>
      <c r="AF709" s="1273">
        <v>9</v>
      </c>
      <c r="AG709" s="213">
        <v>2.35</v>
      </c>
      <c r="AH709" s="102">
        <v>1</v>
      </c>
      <c r="AI709" s="194">
        <v>195520</v>
      </c>
      <c r="AJ709" s="194">
        <v>0</v>
      </c>
      <c r="AK709" s="194"/>
      <c r="AL709" s="213">
        <f t="shared" si="71"/>
        <v>195520</v>
      </c>
    </row>
    <row r="710" spans="1:38" s="5" customFormat="1">
      <c r="A710" s="194">
        <v>701</v>
      </c>
      <c r="B710" s="102" t="s">
        <v>759</v>
      </c>
      <c r="C710" s="102"/>
      <c r="D710" s="194"/>
      <c r="E710" s="1116" t="s">
        <v>1572</v>
      </c>
      <c r="F710" s="213" t="s">
        <v>6962</v>
      </c>
      <c r="G710" s="1273">
        <v>7</v>
      </c>
      <c r="H710" s="213">
        <v>2.2799999999999998</v>
      </c>
      <c r="I710" s="102">
        <v>1</v>
      </c>
      <c r="J710" s="194">
        <v>189695.99999999997</v>
      </c>
      <c r="K710" s="194">
        <v>0</v>
      </c>
      <c r="L710" s="194"/>
      <c r="M710" s="213">
        <f t="shared" si="67"/>
        <v>189695.99999999997</v>
      </c>
      <c r="N710" s="213">
        <v>2.2799999999999998</v>
      </c>
      <c r="O710" s="102">
        <v>1</v>
      </c>
      <c r="P710" s="194">
        <v>189695.99999999997</v>
      </c>
      <c r="Q710" s="194"/>
      <c r="R710" s="194"/>
      <c r="S710" s="213">
        <f t="shared" si="68"/>
        <v>189695.99999999997</v>
      </c>
      <c r="T710" s="213">
        <f t="shared" si="72"/>
        <v>0</v>
      </c>
      <c r="U710" s="213">
        <f t="shared" si="72"/>
        <v>0</v>
      </c>
      <c r="V710" s="213">
        <f t="shared" si="72"/>
        <v>0</v>
      </c>
      <c r="W710" s="213">
        <f t="shared" si="72"/>
        <v>0</v>
      </c>
      <c r="X710" s="213">
        <f t="shared" si="69"/>
        <v>0</v>
      </c>
      <c r="Y710" s="1273">
        <v>8</v>
      </c>
      <c r="Z710" s="213">
        <v>2.35</v>
      </c>
      <c r="AA710" s="102">
        <v>1</v>
      </c>
      <c r="AB710" s="194">
        <v>195520</v>
      </c>
      <c r="AC710" s="194">
        <v>0</v>
      </c>
      <c r="AD710" s="194"/>
      <c r="AE710" s="213">
        <f t="shared" si="70"/>
        <v>195520</v>
      </c>
      <c r="AF710" s="1273">
        <v>9</v>
      </c>
      <c r="AG710" s="213">
        <v>2.35</v>
      </c>
      <c r="AH710" s="102">
        <v>1</v>
      </c>
      <c r="AI710" s="194">
        <v>195520</v>
      </c>
      <c r="AJ710" s="194">
        <v>0</v>
      </c>
      <c r="AK710" s="194"/>
      <c r="AL710" s="213">
        <f t="shared" si="71"/>
        <v>195520</v>
      </c>
    </row>
    <row r="711" spans="1:38" s="5" customFormat="1">
      <c r="A711" s="194">
        <v>702</v>
      </c>
      <c r="B711" s="102" t="s">
        <v>7019</v>
      </c>
      <c r="C711" s="102" t="s">
        <v>5283</v>
      </c>
      <c r="D711" s="194" t="s">
        <v>5634</v>
      </c>
      <c r="E711" s="1116" t="s">
        <v>527</v>
      </c>
      <c r="F711" s="213" t="s">
        <v>990</v>
      </c>
      <c r="G711" s="1273">
        <v>3</v>
      </c>
      <c r="H711" s="213">
        <v>1.84</v>
      </c>
      <c r="I711" s="102">
        <v>1</v>
      </c>
      <c r="J711" s="194">
        <v>153088</v>
      </c>
      <c r="K711" s="194">
        <v>0</v>
      </c>
      <c r="L711" s="194"/>
      <c r="M711" s="213">
        <f t="shared" si="67"/>
        <v>153088</v>
      </c>
      <c r="N711" s="213">
        <v>1.79</v>
      </c>
      <c r="O711" s="102">
        <v>1</v>
      </c>
      <c r="P711" s="194">
        <v>148928</v>
      </c>
      <c r="Q711" s="194"/>
      <c r="R711" s="194"/>
      <c r="S711" s="213">
        <f t="shared" si="68"/>
        <v>148928</v>
      </c>
      <c r="T711" s="213">
        <f t="shared" si="72"/>
        <v>0</v>
      </c>
      <c r="U711" s="213">
        <f t="shared" si="72"/>
        <v>4160</v>
      </c>
      <c r="V711" s="213">
        <f t="shared" si="72"/>
        <v>0</v>
      </c>
      <c r="W711" s="213">
        <f t="shared" si="72"/>
        <v>0</v>
      </c>
      <c r="X711" s="213">
        <f t="shared" si="69"/>
        <v>4160</v>
      </c>
      <c r="Y711" s="1273">
        <v>4</v>
      </c>
      <c r="Z711" s="213">
        <v>1.9</v>
      </c>
      <c r="AA711" s="102">
        <v>1</v>
      </c>
      <c r="AB711" s="194">
        <v>158080</v>
      </c>
      <c r="AC711" s="194">
        <v>0</v>
      </c>
      <c r="AD711" s="194"/>
      <c r="AE711" s="213">
        <f t="shared" si="70"/>
        <v>158080</v>
      </c>
      <c r="AF711" s="1273">
        <v>5</v>
      </c>
      <c r="AG711" s="213">
        <v>1.9</v>
      </c>
      <c r="AH711" s="102">
        <v>1</v>
      </c>
      <c r="AI711" s="194">
        <v>158080</v>
      </c>
      <c r="AJ711" s="194">
        <v>0</v>
      </c>
      <c r="AK711" s="194"/>
      <c r="AL711" s="213">
        <f t="shared" si="71"/>
        <v>158080</v>
      </c>
    </row>
    <row r="712" spans="1:38" s="5" customFormat="1">
      <c r="A712" s="194">
        <v>703</v>
      </c>
      <c r="B712" s="102" t="s">
        <v>4689</v>
      </c>
      <c r="C712" s="102" t="s">
        <v>5283</v>
      </c>
      <c r="D712" s="194" t="s">
        <v>5703</v>
      </c>
      <c r="E712" s="1116" t="s">
        <v>527</v>
      </c>
      <c r="F712" s="213" t="s">
        <v>990</v>
      </c>
      <c r="G712" s="1273">
        <v>18</v>
      </c>
      <c r="H712" s="213">
        <v>2.21</v>
      </c>
      <c r="I712" s="102">
        <v>1</v>
      </c>
      <c r="J712" s="194">
        <v>183872</v>
      </c>
      <c r="K712" s="194">
        <v>0</v>
      </c>
      <c r="L712" s="194"/>
      <c r="M712" s="213">
        <f t="shared" si="67"/>
        <v>183872</v>
      </c>
      <c r="N712" s="213">
        <v>2.21</v>
      </c>
      <c r="O712" s="102">
        <v>1</v>
      </c>
      <c r="P712" s="194">
        <v>183872</v>
      </c>
      <c r="Q712" s="194"/>
      <c r="R712" s="194"/>
      <c r="S712" s="213">
        <f t="shared" si="68"/>
        <v>183872</v>
      </c>
      <c r="T712" s="213">
        <f t="shared" si="72"/>
        <v>0</v>
      </c>
      <c r="U712" s="213">
        <f t="shared" si="72"/>
        <v>0</v>
      </c>
      <c r="V712" s="213">
        <f t="shared" si="72"/>
        <v>0</v>
      </c>
      <c r="W712" s="213">
        <f t="shared" si="72"/>
        <v>0</v>
      </c>
      <c r="X712" s="213">
        <f t="shared" si="69"/>
        <v>0</v>
      </c>
      <c r="Y712" s="1273">
        <v>19</v>
      </c>
      <c r="Z712" s="213">
        <v>2.2799999999999998</v>
      </c>
      <c r="AA712" s="102">
        <v>1</v>
      </c>
      <c r="AB712" s="194">
        <v>189695.99999999997</v>
      </c>
      <c r="AC712" s="194">
        <v>0</v>
      </c>
      <c r="AD712" s="194"/>
      <c r="AE712" s="213">
        <f t="shared" si="70"/>
        <v>189695.99999999997</v>
      </c>
      <c r="AF712" s="1273">
        <v>20</v>
      </c>
      <c r="AG712" s="213">
        <v>2.2799999999999998</v>
      </c>
      <c r="AH712" s="102">
        <v>1</v>
      </c>
      <c r="AI712" s="194">
        <v>189695.99999999997</v>
      </c>
      <c r="AJ712" s="194">
        <v>0</v>
      </c>
      <c r="AK712" s="194"/>
      <c r="AL712" s="213">
        <f t="shared" si="71"/>
        <v>189695.99999999997</v>
      </c>
    </row>
    <row r="713" spans="1:38" s="5" customFormat="1">
      <c r="A713" s="194">
        <v>704</v>
      </c>
      <c r="B713" s="102" t="s">
        <v>4690</v>
      </c>
      <c r="C713" s="102" t="s">
        <v>5283</v>
      </c>
      <c r="D713" s="194" t="s">
        <v>5703</v>
      </c>
      <c r="E713" s="1116" t="s">
        <v>527</v>
      </c>
      <c r="F713" s="213" t="s">
        <v>990</v>
      </c>
      <c r="G713" s="1273">
        <v>11</v>
      </c>
      <c r="H713" s="213">
        <v>2.08</v>
      </c>
      <c r="I713" s="102">
        <v>1</v>
      </c>
      <c r="J713" s="194">
        <v>173056</v>
      </c>
      <c r="K713" s="194">
        <v>0</v>
      </c>
      <c r="L713" s="194"/>
      <c r="M713" s="213">
        <f t="shared" si="67"/>
        <v>173056</v>
      </c>
      <c r="N713" s="213">
        <v>2.08</v>
      </c>
      <c r="O713" s="102">
        <v>1</v>
      </c>
      <c r="P713" s="194">
        <v>173056</v>
      </c>
      <c r="Q713" s="194"/>
      <c r="R713" s="194"/>
      <c r="S713" s="213">
        <f t="shared" si="68"/>
        <v>173056</v>
      </c>
      <c r="T713" s="213">
        <f t="shared" si="72"/>
        <v>0</v>
      </c>
      <c r="U713" s="213">
        <f t="shared" si="72"/>
        <v>0</v>
      </c>
      <c r="V713" s="213">
        <f t="shared" si="72"/>
        <v>0</v>
      </c>
      <c r="W713" s="213">
        <f t="shared" si="72"/>
        <v>0</v>
      </c>
      <c r="X713" s="213">
        <f t="shared" si="69"/>
        <v>0</v>
      </c>
      <c r="Y713" s="1273">
        <v>12</v>
      </c>
      <c r="Z713" s="213">
        <v>2.08</v>
      </c>
      <c r="AA713" s="102">
        <v>1</v>
      </c>
      <c r="AB713" s="194">
        <v>173056</v>
      </c>
      <c r="AC713" s="194">
        <v>0</v>
      </c>
      <c r="AD713" s="194"/>
      <c r="AE713" s="213">
        <f t="shared" si="70"/>
        <v>173056</v>
      </c>
      <c r="AF713" s="1273">
        <v>13</v>
      </c>
      <c r="AG713" s="213">
        <v>2.14</v>
      </c>
      <c r="AH713" s="102">
        <v>1</v>
      </c>
      <c r="AI713" s="194">
        <v>178048</v>
      </c>
      <c r="AJ713" s="194">
        <v>0</v>
      </c>
      <c r="AK713" s="194"/>
      <c r="AL713" s="213">
        <f t="shared" si="71"/>
        <v>178048</v>
      </c>
    </row>
    <row r="714" spans="1:38" s="5" customFormat="1">
      <c r="A714" s="194">
        <v>705</v>
      </c>
      <c r="B714" s="102" t="s">
        <v>4691</v>
      </c>
      <c r="C714" s="102" t="s">
        <v>5283</v>
      </c>
      <c r="D714" s="194" t="s">
        <v>5636</v>
      </c>
      <c r="E714" s="1116" t="s">
        <v>527</v>
      </c>
      <c r="F714" s="213" t="s">
        <v>990</v>
      </c>
      <c r="G714" s="1273">
        <v>10</v>
      </c>
      <c r="H714" s="213">
        <v>2.08</v>
      </c>
      <c r="I714" s="102">
        <v>1</v>
      </c>
      <c r="J714" s="194">
        <v>173056</v>
      </c>
      <c r="K714" s="194">
        <v>0</v>
      </c>
      <c r="L714" s="194"/>
      <c r="M714" s="213">
        <f t="shared" ref="M714:M770" si="73">J714+K714+L714</f>
        <v>173056</v>
      </c>
      <c r="N714" s="213">
        <v>2.02</v>
      </c>
      <c r="O714" s="102">
        <v>1</v>
      </c>
      <c r="P714" s="194">
        <v>168064</v>
      </c>
      <c r="Q714" s="194"/>
      <c r="R714" s="194"/>
      <c r="S714" s="213">
        <f t="shared" ref="S714:S770" si="74">P714+Q714+R714</f>
        <v>168064</v>
      </c>
      <c r="T714" s="213">
        <f t="shared" si="72"/>
        <v>0</v>
      </c>
      <c r="U714" s="213">
        <f t="shared" si="72"/>
        <v>4992</v>
      </c>
      <c r="V714" s="213">
        <f t="shared" si="72"/>
        <v>0</v>
      </c>
      <c r="W714" s="213">
        <f t="shared" si="72"/>
        <v>0</v>
      </c>
      <c r="X714" s="213">
        <f t="shared" ref="X714:X770" si="75">U714+V714+W714</f>
        <v>4992</v>
      </c>
      <c r="Y714" s="1273">
        <v>11</v>
      </c>
      <c r="Z714" s="213">
        <v>2.08</v>
      </c>
      <c r="AA714" s="102">
        <v>1</v>
      </c>
      <c r="AB714" s="194">
        <v>173056</v>
      </c>
      <c r="AC714" s="194">
        <v>0</v>
      </c>
      <c r="AD714" s="194"/>
      <c r="AE714" s="213">
        <f t="shared" ref="AE714:AE770" si="76">AB714+AC714+AD714</f>
        <v>173056</v>
      </c>
      <c r="AF714" s="1273">
        <v>12</v>
      </c>
      <c r="AG714" s="213">
        <v>2.08</v>
      </c>
      <c r="AH714" s="102">
        <v>1</v>
      </c>
      <c r="AI714" s="194">
        <v>173056</v>
      </c>
      <c r="AJ714" s="194">
        <v>0</v>
      </c>
      <c r="AK714" s="194"/>
      <c r="AL714" s="213">
        <f t="shared" si="71"/>
        <v>173056</v>
      </c>
    </row>
    <row r="715" spans="1:38" s="5" customFormat="1">
      <c r="A715" s="194">
        <v>706</v>
      </c>
      <c r="B715" s="102" t="s">
        <v>4692</v>
      </c>
      <c r="C715" s="102" t="s">
        <v>5283</v>
      </c>
      <c r="D715" s="194" t="s">
        <v>5658</v>
      </c>
      <c r="E715" s="1116" t="s">
        <v>527</v>
      </c>
      <c r="F715" s="213" t="s">
        <v>990</v>
      </c>
      <c r="G715" s="1273">
        <v>17</v>
      </c>
      <c r="H715" s="213">
        <v>2.21</v>
      </c>
      <c r="I715" s="102">
        <v>1</v>
      </c>
      <c r="J715" s="194">
        <v>183872</v>
      </c>
      <c r="K715" s="194">
        <v>0</v>
      </c>
      <c r="L715" s="194"/>
      <c r="M715" s="213">
        <f t="shared" si="73"/>
        <v>183872</v>
      </c>
      <c r="N715" s="213">
        <v>2.21</v>
      </c>
      <c r="O715" s="102">
        <v>1</v>
      </c>
      <c r="P715" s="194">
        <v>183872</v>
      </c>
      <c r="Q715" s="194"/>
      <c r="R715" s="194"/>
      <c r="S715" s="213">
        <f t="shared" si="74"/>
        <v>183872</v>
      </c>
      <c r="T715" s="213">
        <f t="shared" si="72"/>
        <v>0</v>
      </c>
      <c r="U715" s="213">
        <f t="shared" si="72"/>
        <v>0</v>
      </c>
      <c r="V715" s="213">
        <f t="shared" si="72"/>
        <v>0</v>
      </c>
      <c r="W715" s="213">
        <f t="shared" si="72"/>
        <v>0</v>
      </c>
      <c r="X715" s="213">
        <f t="shared" si="75"/>
        <v>0</v>
      </c>
      <c r="Y715" s="1273">
        <v>18</v>
      </c>
      <c r="Z715" s="213">
        <v>2.21</v>
      </c>
      <c r="AA715" s="102">
        <v>1</v>
      </c>
      <c r="AB715" s="194">
        <v>183872</v>
      </c>
      <c r="AC715" s="194">
        <v>0</v>
      </c>
      <c r="AD715" s="194"/>
      <c r="AE715" s="213">
        <f t="shared" si="76"/>
        <v>183872</v>
      </c>
      <c r="AF715" s="1273">
        <v>19</v>
      </c>
      <c r="AG715" s="213">
        <v>2.2799999999999998</v>
      </c>
      <c r="AH715" s="102">
        <v>1</v>
      </c>
      <c r="AI715" s="194">
        <v>189695.99999999997</v>
      </c>
      <c r="AJ715" s="194">
        <v>0</v>
      </c>
      <c r="AK715" s="194"/>
      <c r="AL715" s="213">
        <f t="shared" ref="AL715:AL770" si="77">AI715+AJ715+AK715</f>
        <v>189695.99999999997</v>
      </c>
    </row>
    <row r="716" spans="1:38" s="5" customFormat="1">
      <c r="A716" s="194">
        <v>707</v>
      </c>
      <c r="B716" s="102" t="s">
        <v>4693</v>
      </c>
      <c r="C716" s="102" t="s">
        <v>5283</v>
      </c>
      <c r="D716" s="194" t="s">
        <v>5647</v>
      </c>
      <c r="E716" s="1116" t="s">
        <v>527</v>
      </c>
      <c r="F716" s="213" t="s">
        <v>990</v>
      </c>
      <c r="G716" s="1273">
        <v>9</v>
      </c>
      <c r="H716" s="213">
        <v>2.02</v>
      </c>
      <c r="I716" s="102">
        <v>1</v>
      </c>
      <c r="J716" s="194">
        <v>168064</v>
      </c>
      <c r="K716" s="194">
        <v>0</v>
      </c>
      <c r="L716" s="194"/>
      <c r="M716" s="213">
        <f t="shared" si="73"/>
        <v>168064</v>
      </c>
      <c r="N716" s="213">
        <v>2.02</v>
      </c>
      <c r="O716" s="102">
        <v>1</v>
      </c>
      <c r="P716" s="194">
        <v>168064</v>
      </c>
      <c r="Q716" s="194"/>
      <c r="R716" s="194"/>
      <c r="S716" s="213">
        <f t="shared" si="74"/>
        <v>168064</v>
      </c>
      <c r="T716" s="213">
        <f t="shared" si="72"/>
        <v>0</v>
      </c>
      <c r="U716" s="213">
        <f t="shared" si="72"/>
        <v>0</v>
      </c>
      <c r="V716" s="213">
        <f t="shared" si="72"/>
        <v>0</v>
      </c>
      <c r="W716" s="213">
        <f t="shared" si="72"/>
        <v>0</v>
      </c>
      <c r="X716" s="213">
        <f t="shared" si="75"/>
        <v>0</v>
      </c>
      <c r="Y716" s="1273">
        <v>10</v>
      </c>
      <c r="Z716" s="213">
        <v>2.08</v>
      </c>
      <c r="AA716" s="102">
        <v>1</v>
      </c>
      <c r="AB716" s="194">
        <v>173056</v>
      </c>
      <c r="AC716" s="194">
        <v>0</v>
      </c>
      <c r="AD716" s="194"/>
      <c r="AE716" s="213">
        <f t="shared" si="76"/>
        <v>173056</v>
      </c>
      <c r="AF716" s="1273">
        <v>11</v>
      </c>
      <c r="AG716" s="213">
        <v>2.08</v>
      </c>
      <c r="AH716" s="102">
        <v>1</v>
      </c>
      <c r="AI716" s="194">
        <v>173056</v>
      </c>
      <c r="AJ716" s="194">
        <v>0</v>
      </c>
      <c r="AK716" s="194"/>
      <c r="AL716" s="213">
        <f t="shared" si="77"/>
        <v>173056</v>
      </c>
    </row>
    <row r="717" spans="1:38" s="5" customFormat="1">
      <c r="A717" s="194">
        <v>708</v>
      </c>
      <c r="B717" s="102" t="s">
        <v>4694</v>
      </c>
      <c r="C717" s="102" t="s">
        <v>5283</v>
      </c>
      <c r="D717" s="194" t="s">
        <v>5622</v>
      </c>
      <c r="E717" s="1116" t="s">
        <v>527</v>
      </c>
      <c r="F717" s="213" t="s">
        <v>990</v>
      </c>
      <c r="G717" s="1273">
        <v>11</v>
      </c>
      <c r="H717" s="213">
        <v>2.08</v>
      </c>
      <c r="I717" s="102">
        <v>1</v>
      </c>
      <c r="J717" s="194">
        <v>173056</v>
      </c>
      <c r="K717" s="194">
        <v>0</v>
      </c>
      <c r="L717" s="194"/>
      <c r="M717" s="213">
        <f t="shared" si="73"/>
        <v>173056</v>
      </c>
      <c r="N717" s="213">
        <v>2.08</v>
      </c>
      <c r="O717" s="102">
        <v>1</v>
      </c>
      <c r="P717" s="194">
        <v>173056</v>
      </c>
      <c r="Q717" s="194"/>
      <c r="R717" s="194"/>
      <c r="S717" s="213">
        <f t="shared" si="74"/>
        <v>173056</v>
      </c>
      <c r="T717" s="213">
        <f t="shared" si="72"/>
        <v>0</v>
      </c>
      <c r="U717" s="213">
        <f t="shared" si="72"/>
        <v>0</v>
      </c>
      <c r="V717" s="213">
        <f t="shared" si="72"/>
        <v>0</v>
      </c>
      <c r="W717" s="213">
        <f t="shared" si="72"/>
        <v>0</v>
      </c>
      <c r="X717" s="213">
        <f t="shared" si="75"/>
        <v>0</v>
      </c>
      <c r="Y717" s="1273">
        <v>12</v>
      </c>
      <c r="Z717" s="213">
        <v>2.08</v>
      </c>
      <c r="AA717" s="102">
        <v>1</v>
      </c>
      <c r="AB717" s="194">
        <v>173056</v>
      </c>
      <c r="AC717" s="194">
        <v>0</v>
      </c>
      <c r="AD717" s="194"/>
      <c r="AE717" s="213">
        <f t="shared" si="76"/>
        <v>173056</v>
      </c>
      <c r="AF717" s="1273">
        <v>13</v>
      </c>
      <c r="AG717" s="213">
        <v>2.14</v>
      </c>
      <c r="AH717" s="102">
        <v>1</v>
      </c>
      <c r="AI717" s="194">
        <v>178048</v>
      </c>
      <c r="AJ717" s="194">
        <v>0</v>
      </c>
      <c r="AK717" s="194"/>
      <c r="AL717" s="213">
        <f t="shared" si="77"/>
        <v>178048</v>
      </c>
    </row>
    <row r="718" spans="1:38" s="5" customFormat="1">
      <c r="A718" s="194">
        <v>709</v>
      </c>
      <c r="B718" s="102" t="s">
        <v>4695</v>
      </c>
      <c r="C718" s="102" t="s">
        <v>5283</v>
      </c>
      <c r="D718" s="194" t="s">
        <v>5667</v>
      </c>
      <c r="E718" s="1116" t="s">
        <v>527</v>
      </c>
      <c r="F718" s="213" t="s">
        <v>990</v>
      </c>
      <c r="G718" s="1273">
        <v>11</v>
      </c>
      <c r="H718" s="213">
        <v>2.08</v>
      </c>
      <c r="I718" s="102">
        <v>1</v>
      </c>
      <c r="J718" s="194">
        <v>173056</v>
      </c>
      <c r="K718" s="194">
        <v>0</v>
      </c>
      <c r="L718" s="194"/>
      <c r="M718" s="213">
        <f t="shared" si="73"/>
        <v>173056</v>
      </c>
      <c r="N718" s="213">
        <v>2.08</v>
      </c>
      <c r="O718" s="102">
        <v>1</v>
      </c>
      <c r="P718" s="194">
        <v>173056</v>
      </c>
      <c r="Q718" s="194"/>
      <c r="R718" s="194"/>
      <c r="S718" s="213">
        <f t="shared" si="74"/>
        <v>173056</v>
      </c>
      <c r="T718" s="213">
        <f t="shared" si="72"/>
        <v>0</v>
      </c>
      <c r="U718" s="213">
        <f t="shared" si="72"/>
        <v>0</v>
      </c>
      <c r="V718" s="213">
        <f t="shared" si="72"/>
        <v>0</v>
      </c>
      <c r="W718" s="213">
        <f t="shared" si="72"/>
        <v>0</v>
      </c>
      <c r="X718" s="213">
        <f t="shared" si="75"/>
        <v>0</v>
      </c>
      <c r="Y718" s="1273">
        <v>12</v>
      </c>
      <c r="Z718" s="213">
        <v>2.08</v>
      </c>
      <c r="AA718" s="102">
        <v>1</v>
      </c>
      <c r="AB718" s="194">
        <v>173056</v>
      </c>
      <c r="AC718" s="194">
        <v>0</v>
      </c>
      <c r="AD718" s="194"/>
      <c r="AE718" s="213">
        <f t="shared" si="76"/>
        <v>173056</v>
      </c>
      <c r="AF718" s="1273">
        <v>13</v>
      </c>
      <c r="AG718" s="213">
        <v>2.14</v>
      </c>
      <c r="AH718" s="102">
        <v>1</v>
      </c>
      <c r="AI718" s="194">
        <v>178048</v>
      </c>
      <c r="AJ718" s="194">
        <v>0</v>
      </c>
      <c r="AK718" s="194"/>
      <c r="AL718" s="213">
        <f t="shared" si="77"/>
        <v>178048</v>
      </c>
    </row>
    <row r="719" spans="1:38" s="5" customFormat="1">
      <c r="A719" s="194">
        <v>710</v>
      </c>
      <c r="B719" s="102" t="s">
        <v>4696</v>
      </c>
      <c r="C719" s="102" t="s">
        <v>5283</v>
      </c>
      <c r="D719" s="194" t="s">
        <v>5636</v>
      </c>
      <c r="E719" s="1116" t="s">
        <v>527</v>
      </c>
      <c r="F719" s="213" t="s">
        <v>990</v>
      </c>
      <c r="G719" s="1273">
        <v>11</v>
      </c>
      <c r="H719" s="213">
        <v>2.08</v>
      </c>
      <c r="I719" s="102">
        <v>1</v>
      </c>
      <c r="J719" s="194">
        <v>173056</v>
      </c>
      <c r="K719" s="194">
        <v>0</v>
      </c>
      <c r="L719" s="194"/>
      <c r="M719" s="213">
        <f t="shared" si="73"/>
        <v>173056</v>
      </c>
      <c r="N719" s="213">
        <v>2.08</v>
      </c>
      <c r="O719" s="102">
        <v>1</v>
      </c>
      <c r="P719" s="194">
        <v>173056</v>
      </c>
      <c r="Q719" s="194"/>
      <c r="R719" s="194"/>
      <c r="S719" s="213">
        <f t="shared" si="74"/>
        <v>173056</v>
      </c>
      <c r="T719" s="213">
        <f t="shared" si="72"/>
        <v>0</v>
      </c>
      <c r="U719" s="213">
        <f t="shared" si="72"/>
        <v>0</v>
      </c>
      <c r="V719" s="213">
        <f t="shared" si="72"/>
        <v>0</v>
      </c>
      <c r="W719" s="213">
        <f t="shared" si="72"/>
        <v>0</v>
      </c>
      <c r="X719" s="213">
        <f t="shared" si="75"/>
        <v>0</v>
      </c>
      <c r="Y719" s="1273">
        <v>12</v>
      </c>
      <c r="Z719" s="213">
        <v>2.08</v>
      </c>
      <c r="AA719" s="102">
        <v>1</v>
      </c>
      <c r="AB719" s="194">
        <v>173056</v>
      </c>
      <c r="AC719" s="194">
        <v>0</v>
      </c>
      <c r="AD719" s="194"/>
      <c r="AE719" s="213">
        <f t="shared" si="76"/>
        <v>173056</v>
      </c>
      <c r="AF719" s="1273">
        <v>13</v>
      </c>
      <c r="AG719" s="213">
        <v>2.14</v>
      </c>
      <c r="AH719" s="102">
        <v>1</v>
      </c>
      <c r="AI719" s="194">
        <v>178048</v>
      </c>
      <c r="AJ719" s="194">
        <v>0</v>
      </c>
      <c r="AK719" s="194"/>
      <c r="AL719" s="213">
        <f t="shared" si="77"/>
        <v>178048</v>
      </c>
    </row>
    <row r="720" spans="1:38" s="5" customFormat="1">
      <c r="A720" s="194">
        <v>711</v>
      </c>
      <c r="B720" s="102" t="s">
        <v>4697</v>
      </c>
      <c r="C720" s="102" t="s">
        <v>5282</v>
      </c>
      <c r="D720" s="194" t="s">
        <v>5639</v>
      </c>
      <c r="E720" s="1116" t="s">
        <v>527</v>
      </c>
      <c r="F720" s="213" t="s">
        <v>990</v>
      </c>
      <c r="G720" s="1273">
        <v>10</v>
      </c>
      <c r="H720" s="213">
        <v>2.08</v>
      </c>
      <c r="I720" s="102">
        <v>1</v>
      </c>
      <c r="J720" s="194">
        <v>173056</v>
      </c>
      <c r="K720" s="194">
        <v>0</v>
      </c>
      <c r="L720" s="194"/>
      <c r="M720" s="213">
        <f t="shared" si="73"/>
        <v>173056</v>
      </c>
      <c r="N720" s="213">
        <v>2.02</v>
      </c>
      <c r="O720" s="102">
        <v>1</v>
      </c>
      <c r="P720" s="194">
        <v>168064</v>
      </c>
      <c r="Q720" s="194"/>
      <c r="R720" s="194"/>
      <c r="S720" s="213">
        <f t="shared" si="74"/>
        <v>168064</v>
      </c>
      <c r="T720" s="213">
        <f t="shared" si="72"/>
        <v>0</v>
      </c>
      <c r="U720" s="213">
        <f t="shared" si="72"/>
        <v>4992</v>
      </c>
      <c r="V720" s="213">
        <f t="shared" si="72"/>
        <v>0</v>
      </c>
      <c r="W720" s="213">
        <f t="shared" si="72"/>
        <v>0</v>
      </c>
      <c r="X720" s="213">
        <f t="shared" si="75"/>
        <v>4992</v>
      </c>
      <c r="Y720" s="1273">
        <v>11</v>
      </c>
      <c r="Z720" s="213">
        <v>2.08</v>
      </c>
      <c r="AA720" s="102">
        <v>1</v>
      </c>
      <c r="AB720" s="194">
        <v>173056</v>
      </c>
      <c r="AC720" s="194">
        <v>0</v>
      </c>
      <c r="AD720" s="194"/>
      <c r="AE720" s="213">
        <f t="shared" si="76"/>
        <v>173056</v>
      </c>
      <c r="AF720" s="1273">
        <v>12</v>
      </c>
      <c r="AG720" s="213">
        <v>2.08</v>
      </c>
      <c r="AH720" s="102">
        <v>1</v>
      </c>
      <c r="AI720" s="194">
        <v>173056</v>
      </c>
      <c r="AJ720" s="194">
        <v>0</v>
      </c>
      <c r="AK720" s="194"/>
      <c r="AL720" s="213">
        <f t="shared" si="77"/>
        <v>173056</v>
      </c>
    </row>
    <row r="721" spans="1:38" s="5" customFormat="1">
      <c r="A721" s="194">
        <v>712</v>
      </c>
      <c r="B721" s="102" t="s">
        <v>4698</v>
      </c>
      <c r="C721" s="102" t="s">
        <v>5283</v>
      </c>
      <c r="D721" s="194" t="s">
        <v>5641</v>
      </c>
      <c r="E721" s="1116" t="s">
        <v>527</v>
      </c>
      <c r="F721" s="213" t="s">
        <v>990</v>
      </c>
      <c r="G721" s="1273">
        <v>10</v>
      </c>
      <c r="H721" s="213">
        <v>2.08</v>
      </c>
      <c r="I721" s="102">
        <v>1</v>
      </c>
      <c r="J721" s="194">
        <v>173056</v>
      </c>
      <c r="K721" s="194">
        <v>0</v>
      </c>
      <c r="L721" s="194"/>
      <c r="M721" s="213">
        <f t="shared" si="73"/>
        <v>173056</v>
      </c>
      <c r="N721" s="213">
        <v>2.02</v>
      </c>
      <c r="O721" s="102">
        <v>1</v>
      </c>
      <c r="P721" s="194">
        <v>168064</v>
      </c>
      <c r="Q721" s="194"/>
      <c r="R721" s="194"/>
      <c r="S721" s="213">
        <f t="shared" si="74"/>
        <v>168064</v>
      </c>
      <c r="T721" s="213">
        <f t="shared" si="72"/>
        <v>0</v>
      </c>
      <c r="U721" s="213">
        <f t="shared" si="72"/>
        <v>4992</v>
      </c>
      <c r="V721" s="213">
        <f t="shared" si="72"/>
        <v>0</v>
      </c>
      <c r="W721" s="213">
        <f t="shared" ref="W721:W744" si="78">L721-R721</f>
        <v>0</v>
      </c>
      <c r="X721" s="213">
        <f t="shared" si="75"/>
        <v>4992</v>
      </c>
      <c r="Y721" s="1273">
        <v>11</v>
      </c>
      <c r="Z721" s="213">
        <v>2.08</v>
      </c>
      <c r="AA721" s="102">
        <v>1</v>
      </c>
      <c r="AB721" s="194">
        <v>173056</v>
      </c>
      <c r="AC721" s="194">
        <v>0</v>
      </c>
      <c r="AD721" s="194"/>
      <c r="AE721" s="213">
        <f t="shared" si="76"/>
        <v>173056</v>
      </c>
      <c r="AF721" s="1273">
        <v>12</v>
      </c>
      <c r="AG721" s="213">
        <v>2.08</v>
      </c>
      <c r="AH721" s="102">
        <v>1</v>
      </c>
      <c r="AI721" s="194">
        <v>173056</v>
      </c>
      <c r="AJ721" s="194">
        <v>0</v>
      </c>
      <c r="AK721" s="194"/>
      <c r="AL721" s="213">
        <f t="shared" si="77"/>
        <v>173056</v>
      </c>
    </row>
    <row r="722" spans="1:38" s="5" customFormat="1">
      <c r="A722" s="194">
        <v>713</v>
      </c>
      <c r="B722" s="102" t="s">
        <v>1660</v>
      </c>
      <c r="C722" s="102" t="s">
        <v>5283</v>
      </c>
      <c r="D722" s="194" t="s">
        <v>5705</v>
      </c>
      <c r="E722" s="1116" t="s">
        <v>527</v>
      </c>
      <c r="F722" s="213" t="s">
        <v>990</v>
      </c>
      <c r="G722" s="1273">
        <v>7</v>
      </c>
      <c r="H722" s="213">
        <v>1.96</v>
      </c>
      <c r="I722" s="102">
        <v>1</v>
      </c>
      <c r="J722" s="194">
        <v>163072</v>
      </c>
      <c r="K722" s="194">
        <v>0</v>
      </c>
      <c r="L722" s="194"/>
      <c r="M722" s="213">
        <f t="shared" si="73"/>
        <v>163072</v>
      </c>
      <c r="N722" s="213">
        <v>1.96</v>
      </c>
      <c r="O722" s="102">
        <v>1</v>
      </c>
      <c r="P722" s="194">
        <v>163072</v>
      </c>
      <c r="Q722" s="194"/>
      <c r="R722" s="194"/>
      <c r="S722" s="213">
        <f t="shared" si="74"/>
        <v>163072</v>
      </c>
      <c r="T722" s="213">
        <f t="shared" ref="T722:V744" si="79">I722-O722</f>
        <v>0</v>
      </c>
      <c r="U722" s="213">
        <f t="shared" si="79"/>
        <v>0</v>
      </c>
      <c r="V722" s="213">
        <f t="shared" si="79"/>
        <v>0</v>
      </c>
      <c r="W722" s="213">
        <f t="shared" si="78"/>
        <v>0</v>
      </c>
      <c r="X722" s="213">
        <f t="shared" si="75"/>
        <v>0</v>
      </c>
      <c r="Y722" s="1273">
        <v>8</v>
      </c>
      <c r="Z722" s="213">
        <v>2.02</v>
      </c>
      <c r="AA722" s="102">
        <v>1</v>
      </c>
      <c r="AB722" s="194">
        <v>168064</v>
      </c>
      <c r="AC722" s="194">
        <v>0</v>
      </c>
      <c r="AD722" s="194"/>
      <c r="AE722" s="213">
        <f t="shared" si="76"/>
        <v>168064</v>
      </c>
      <c r="AF722" s="1273">
        <v>9</v>
      </c>
      <c r="AG722" s="213">
        <v>2.02</v>
      </c>
      <c r="AH722" s="102">
        <v>1</v>
      </c>
      <c r="AI722" s="194">
        <v>168064</v>
      </c>
      <c r="AJ722" s="194">
        <v>0</v>
      </c>
      <c r="AK722" s="194"/>
      <c r="AL722" s="213">
        <f t="shared" si="77"/>
        <v>168064</v>
      </c>
    </row>
    <row r="723" spans="1:38" s="5" customFormat="1">
      <c r="A723" s="194">
        <v>714</v>
      </c>
      <c r="B723" s="102" t="s">
        <v>4701</v>
      </c>
      <c r="C723" s="102" t="s">
        <v>5283</v>
      </c>
      <c r="D723" s="194" t="s">
        <v>5641</v>
      </c>
      <c r="E723" s="1116" t="s">
        <v>527</v>
      </c>
      <c r="F723" s="213" t="s">
        <v>990</v>
      </c>
      <c r="G723" s="1273">
        <v>7</v>
      </c>
      <c r="H723" s="213">
        <v>1.96</v>
      </c>
      <c r="I723" s="102">
        <v>1</v>
      </c>
      <c r="J723" s="194">
        <v>163072</v>
      </c>
      <c r="K723" s="194">
        <v>0</v>
      </c>
      <c r="L723" s="194"/>
      <c r="M723" s="213">
        <f t="shared" si="73"/>
        <v>163072</v>
      </c>
      <c r="N723" s="213">
        <v>1.96</v>
      </c>
      <c r="O723" s="102">
        <v>1</v>
      </c>
      <c r="P723" s="194">
        <v>163072</v>
      </c>
      <c r="Q723" s="194"/>
      <c r="R723" s="194"/>
      <c r="S723" s="213">
        <f t="shared" si="74"/>
        <v>163072</v>
      </c>
      <c r="T723" s="213">
        <f t="shared" si="79"/>
        <v>0</v>
      </c>
      <c r="U723" s="213">
        <f t="shared" si="79"/>
        <v>0</v>
      </c>
      <c r="V723" s="213">
        <f t="shared" si="79"/>
        <v>0</v>
      </c>
      <c r="W723" s="213">
        <f t="shared" si="78"/>
        <v>0</v>
      </c>
      <c r="X723" s="213">
        <f t="shared" si="75"/>
        <v>0</v>
      </c>
      <c r="Y723" s="1273">
        <v>8</v>
      </c>
      <c r="Z723" s="213">
        <v>2.02</v>
      </c>
      <c r="AA723" s="102">
        <v>1</v>
      </c>
      <c r="AB723" s="194">
        <v>168064</v>
      </c>
      <c r="AC723" s="194">
        <v>0</v>
      </c>
      <c r="AD723" s="194"/>
      <c r="AE723" s="213">
        <f t="shared" si="76"/>
        <v>168064</v>
      </c>
      <c r="AF723" s="1273">
        <v>9</v>
      </c>
      <c r="AG723" s="213">
        <v>2.02</v>
      </c>
      <c r="AH723" s="102">
        <v>1</v>
      </c>
      <c r="AI723" s="194">
        <v>168064</v>
      </c>
      <c r="AJ723" s="194">
        <v>0</v>
      </c>
      <c r="AK723" s="194"/>
      <c r="AL723" s="213">
        <f t="shared" si="77"/>
        <v>168064</v>
      </c>
    </row>
    <row r="724" spans="1:38" s="5" customFormat="1">
      <c r="A724" s="194">
        <v>715</v>
      </c>
      <c r="B724" s="102" t="s">
        <v>1661</v>
      </c>
      <c r="C724" s="102" t="s">
        <v>5283</v>
      </c>
      <c r="D724" s="194" t="s">
        <v>5640</v>
      </c>
      <c r="E724" s="1116" t="s">
        <v>527</v>
      </c>
      <c r="F724" s="213" t="s">
        <v>990</v>
      </c>
      <c r="G724" s="1273">
        <v>7</v>
      </c>
      <c r="H724" s="213">
        <v>1.96</v>
      </c>
      <c r="I724" s="102">
        <v>1</v>
      </c>
      <c r="J724" s="194">
        <v>163072</v>
      </c>
      <c r="K724" s="194">
        <v>0</v>
      </c>
      <c r="L724" s="194"/>
      <c r="M724" s="213">
        <f t="shared" si="73"/>
        <v>163072</v>
      </c>
      <c r="N724" s="213">
        <v>1.96</v>
      </c>
      <c r="O724" s="102">
        <v>1</v>
      </c>
      <c r="P724" s="194">
        <v>163072</v>
      </c>
      <c r="Q724" s="194"/>
      <c r="R724" s="194"/>
      <c r="S724" s="213">
        <f t="shared" si="74"/>
        <v>163072</v>
      </c>
      <c r="T724" s="213">
        <f t="shared" si="79"/>
        <v>0</v>
      </c>
      <c r="U724" s="213">
        <f t="shared" si="79"/>
        <v>0</v>
      </c>
      <c r="V724" s="213">
        <f t="shared" si="79"/>
        <v>0</v>
      </c>
      <c r="W724" s="213">
        <f t="shared" si="78"/>
        <v>0</v>
      </c>
      <c r="X724" s="213">
        <f t="shared" si="75"/>
        <v>0</v>
      </c>
      <c r="Y724" s="1273">
        <v>8</v>
      </c>
      <c r="Z724" s="213">
        <v>2.02</v>
      </c>
      <c r="AA724" s="102">
        <v>1</v>
      </c>
      <c r="AB724" s="194">
        <v>168064</v>
      </c>
      <c r="AC724" s="194">
        <v>0</v>
      </c>
      <c r="AD724" s="194"/>
      <c r="AE724" s="213">
        <f t="shared" si="76"/>
        <v>168064</v>
      </c>
      <c r="AF724" s="1273">
        <v>9</v>
      </c>
      <c r="AG724" s="213">
        <v>2.02</v>
      </c>
      <c r="AH724" s="102">
        <v>1</v>
      </c>
      <c r="AI724" s="194">
        <v>168064</v>
      </c>
      <c r="AJ724" s="194">
        <v>0</v>
      </c>
      <c r="AK724" s="194"/>
      <c r="AL724" s="213">
        <f t="shared" si="77"/>
        <v>168064</v>
      </c>
    </row>
    <row r="725" spans="1:38" s="5" customFormat="1">
      <c r="A725" s="194">
        <v>716</v>
      </c>
      <c r="B725" s="102" t="s">
        <v>5717</v>
      </c>
      <c r="C725" s="102" t="s">
        <v>5283</v>
      </c>
      <c r="D725" s="194" t="s">
        <v>5633</v>
      </c>
      <c r="E725" s="1116" t="s">
        <v>527</v>
      </c>
      <c r="F725" s="213" t="s">
        <v>990</v>
      </c>
      <c r="G725" s="1273">
        <v>4</v>
      </c>
      <c r="H725" s="213">
        <v>1.9</v>
      </c>
      <c r="I725" s="102">
        <v>1</v>
      </c>
      <c r="J725" s="194">
        <v>158080</v>
      </c>
      <c r="K725" s="194">
        <v>0</v>
      </c>
      <c r="L725" s="194"/>
      <c r="M725" s="213">
        <f t="shared" si="73"/>
        <v>158080</v>
      </c>
      <c r="N725" s="213">
        <v>1.84</v>
      </c>
      <c r="O725" s="102">
        <v>1</v>
      </c>
      <c r="P725" s="194">
        <v>153088</v>
      </c>
      <c r="Q725" s="194"/>
      <c r="R725" s="194"/>
      <c r="S725" s="213">
        <f t="shared" si="74"/>
        <v>153088</v>
      </c>
      <c r="T725" s="213">
        <f t="shared" si="79"/>
        <v>0</v>
      </c>
      <c r="U725" s="213">
        <f t="shared" si="79"/>
        <v>4992</v>
      </c>
      <c r="V725" s="213">
        <f t="shared" si="79"/>
        <v>0</v>
      </c>
      <c r="W725" s="213">
        <f t="shared" si="78"/>
        <v>0</v>
      </c>
      <c r="X725" s="213">
        <f t="shared" si="75"/>
        <v>4992</v>
      </c>
      <c r="Y725" s="1273">
        <v>5</v>
      </c>
      <c r="Z725" s="213">
        <v>1.9</v>
      </c>
      <c r="AA725" s="102">
        <v>1</v>
      </c>
      <c r="AB725" s="194">
        <v>158080</v>
      </c>
      <c r="AC725" s="194">
        <v>0</v>
      </c>
      <c r="AD725" s="194"/>
      <c r="AE725" s="213">
        <f t="shared" si="76"/>
        <v>158080</v>
      </c>
      <c r="AF725" s="1273">
        <v>6</v>
      </c>
      <c r="AG725" s="213">
        <v>1.96</v>
      </c>
      <c r="AH725" s="102">
        <v>1</v>
      </c>
      <c r="AI725" s="194">
        <v>163072</v>
      </c>
      <c r="AJ725" s="194">
        <v>0</v>
      </c>
      <c r="AK725" s="194"/>
      <c r="AL725" s="213">
        <f t="shared" si="77"/>
        <v>163072</v>
      </c>
    </row>
    <row r="726" spans="1:38" s="5" customFormat="1">
      <c r="A726" s="194">
        <v>717</v>
      </c>
      <c r="B726" s="102" t="s">
        <v>4703</v>
      </c>
      <c r="C726" s="102" t="s">
        <v>5283</v>
      </c>
      <c r="D726" s="194" t="s">
        <v>5656</v>
      </c>
      <c r="E726" s="1116" t="s">
        <v>527</v>
      </c>
      <c r="F726" s="213" t="s">
        <v>990</v>
      </c>
      <c r="G726" s="1273">
        <v>11</v>
      </c>
      <c r="H726" s="213">
        <v>2.08</v>
      </c>
      <c r="I726" s="102">
        <v>1</v>
      </c>
      <c r="J726" s="194">
        <v>173056</v>
      </c>
      <c r="K726" s="194">
        <v>0</v>
      </c>
      <c r="L726" s="194"/>
      <c r="M726" s="213">
        <f t="shared" si="73"/>
        <v>173056</v>
      </c>
      <c r="N726" s="213">
        <v>2.08</v>
      </c>
      <c r="O726" s="102">
        <v>1</v>
      </c>
      <c r="P726" s="194">
        <v>173056</v>
      </c>
      <c r="Q726" s="194"/>
      <c r="R726" s="194"/>
      <c r="S726" s="213">
        <f t="shared" si="74"/>
        <v>173056</v>
      </c>
      <c r="T726" s="213">
        <f t="shared" si="79"/>
        <v>0</v>
      </c>
      <c r="U726" s="213">
        <f t="shared" si="79"/>
        <v>0</v>
      </c>
      <c r="V726" s="213">
        <f t="shared" si="79"/>
        <v>0</v>
      </c>
      <c r="W726" s="213">
        <f t="shared" si="78"/>
        <v>0</v>
      </c>
      <c r="X726" s="213">
        <f t="shared" si="75"/>
        <v>0</v>
      </c>
      <c r="Y726" s="1273">
        <v>12</v>
      </c>
      <c r="Z726" s="213">
        <v>2.08</v>
      </c>
      <c r="AA726" s="102">
        <v>1</v>
      </c>
      <c r="AB726" s="194">
        <v>173056</v>
      </c>
      <c r="AC726" s="194">
        <v>0</v>
      </c>
      <c r="AD726" s="194"/>
      <c r="AE726" s="213">
        <f t="shared" si="76"/>
        <v>173056</v>
      </c>
      <c r="AF726" s="1273">
        <v>13</v>
      </c>
      <c r="AG726" s="213">
        <v>2.14</v>
      </c>
      <c r="AH726" s="102">
        <v>1</v>
      </c>
      <c r="AI726" s="194">
        <v>178048</v>
      </c>
      <c r="AJ726" s="194">
        <v>0</v>
      </c>
      <c r="AK726" s="194"/>
      <c r="AL726" s="213">
        <f t="shared" si="77"/>
        <v>178048</v>
      </c>
    </row>
    <row r="727" spans="1:38" s="5" customFormat="1">
      <c r="A727" s="194">
        <v>718</v>
      </c>
      <c r="B727" s="102" t="s">
        <v>7018</v>
      </c>
      <c r="C727" s="102" t="s">
        <v>5283</v>
      </c>
      <c r="D727" s="194" t="s">
        <v>5634</v>
      </c>
      <c r="E727" s="1116" t="s">
        <v>527</v>
      </c>
      <c r="F727" s="213" t="s">
        <v>990</v>
      </c>
      <c r="G727" s="1273">
        <v>3</v>
      </c>
      <c r="H727" s="213">
        <v>1.84</v>
      </c>
      <c r="I727" s="102">
        <v>1</v>
      </c>
      <c r="J727" s="194">
        <v>153088</v>
      </c>
      <c r="K727" s="194">
        <v>0</v>
      </c>
      <c r="L727" s="194"/>
      <c r="M727" s="213">
        <f t="shared" si="73"/>
        <v>153088</v>
      </c>
      <c r="N727" s="213">
        <v>1.79</v>
      </c>
      <c r="O727" s="102">
        <v>1</v>
      </c>
      <c r="P727" s="194">
        <v>148928</v>
      </c>
      <c r="Q727" s="194"/>
      <c r="R727" s="194"/>
      <c r="S727" s="213">
        <f t="shared" si="74"/>
        <v>148928</v>
      </c>
      <c r="T727" s="213">
        <f t="shared" si="79"/>
        <v>0</v>
      </c>
      <c r="U727" s="213">
        <f t="shared" si="79"/>
        <v>4160</v>
      </c>
      <c r="V727" s="213">
        <f t="shared" si="79"/>
        <v>0</v>
      </c>
      <c r="W727" s="213">
        <f t="shared" si="78"/>
        <v>0</v>
      </c>
      <c r="X727" s="213">
        <f t="shared" si="75"/>
        <v>4160</v>
      </c>
      <c r="Y727" s="1273">
        <v>4</v>
      </c>
      <c r="Z727" s="213">
        <v>1.9</v>
      </c>
      <c r="AA727" s="102">
        <v>1</v>
      </c>
      <c r="AB727" s="194">
        <v>158080</v>
      </c>
      <c r="AC727" s="194">
        <v>0</v>
      </c>
      <c r="AD727" s="194"/>
      <c r="AE727" s="213">
        <f t="shared" si="76"/>
        <v>158080</v>
      </c>
      <c r="AF727" s="1273">
        <v>5</v>
      </c>
      <c r="AG727" s="213">
        <v>1.9</v>
      </c>
      <c r="AH727" s="102">
        <v>1</v>
      </c>
      <c r="AI727" s="194">
        <v>158080</v>
      </c>
      <c r="AJ727" s="194">
        <v>0</v>
      </c>
      <c r="AK727" s="194"/>
      <c r="AL727" s="213">
        <f t="shared" si="77"/>
        <v>158080</v>
      </c>
    </row>
    <row r="728" spans="1:38" s="5" customFormat="1">
      <c r="A728" s="194">
        <v>719</v>
      </c>
      <c r="B728" s="102" t="s">
        <v>1663</v>
      </c>
      <c r="C728" s="102" t="s">
        <v>5283</v>
      </c>
      <c r="D728" s="194" t="s">
        <v>5629</v>
      </c>
      <c r="E728" s="1116" t="s">
        <v>527</v>
      </c>
      <c r="F728" s="213" t="s">
        <v>990</v>
      </c>
      <c r="G728" s="1273">
        <v>7</v>
      </c>
      <c r="H728" s="213">
        <v>1.96</v>
      </c>
      <c r="I728" s="102">
        <v>1</v>
      </c>
      <c r="J728" s="194">
        <v>163072</v>
      </c>
      <c r="K728" s="194">
        <v>0</v>
      </c>
      <c r="L728" s="194"/>
      <c r="M728" s="213">
        <f t="shared" si="73"/>
        <v>163072</v>
      </c>
      <c r="N728" s="213">
        <v>1.96</v>
      </c>
      <c r="O728" s="102">
        <v>1</v>
      </c>
      <c r="P728" s="194">
        <v>163072</v>
      </c>
      <c r="Q728" s="194"/>
      <c r="R728" s="194"/>
      <c r="S728" s="213">
        <f t="shared" si="74"/>
        <v>163072</v>
      </c>
      <c r="T728" s="213">
        <f t="shared" si="79"/>
        <v>0</v>
      </c>
      <c r="U728" s="213">
        <f t="shared" si="79"/>
        <v>0</v>
      </c>
      <c r="V728" s="213">
        <f t="shared" si="79"/>
        <v>0</v>
      </c>
      <c r="W728" s="213">
        <f t="shared" si="78"/>
        <v>0</v>
      </c>
      <c r="X728" s="213">
        <f t="shared" si="75"/>
        <v>0</v>
      </c>
      <c r="Y728" s="1273">
        <v>8</v>
      </c>
      <c r="Z728" s="213">
        <v>2.02</v>
      </c>
      <c r="AA728" s="102">
        <v>1</v>
      </c>
      <c r="AB728" s="194">
        <v>168064</v>
      </c>
      <c r="AC728" s="194">
        <v>0</v>
      </c>
      <c r="AD728" s="194"/>
      <c r="AE728" s="213">
        <f t="shared" si="76"/>
        <v>168064</v>
      </c>
      <c r="AF728" s="1273">
        <v>9</v>
      </c>
      <c r="AG728" s="213">
        <v>2.02</v>
      </c>
      <c r="AH728" s="102">
        <v>1</v>
      </c>
      <c r="AI728" s="194">
        <v>168064</v>
      </c>
      <c r="AJ728" s="194">
        <v>0</v>
      </c>
      <c r="AK728" s="194"/>
      <c r="AL728" s="213">
        <f t="shared" si="77"/>
        <v>168064</v>
      </c>
    </row>
    <row r="729" spans="1:38" s="5" customFormat="1">
      <c r="A729" s="194">
        <v>720</v>
      </c>
      <c r="B729" s="102" t="s">
        <v>4700</v>
      </c>
      <c r="C729" s="102" t="s">
        <v>5283</v>
      </c>
      <c r="D729" s="194" t="s">
        <v>5624</v>
      </c>
      <c r="E729" s="1116" t="s">
        <v>527</v>
      </c>
      <c r="F729" s="213" t="s">
        <v>990</v>
      </c>
      <c r="G729" s="1273">
        <v>9</v>
      </c>
      <c r="H729" s="213">
        <v>2.02</v>
      </c>
      <c r="I729" s="102">
        <v>1</v>
      </c>
      <c r="J729" s="194">
        <v>168064</v>
      </c>
      <c r="K729" s="194">
        <v>0</v>
      </c>
      <c r="L729" s="194"/>
      <c r="M729" s="213">
        <f t="shared" si="73"/>
        <v>168064</v>
      </c>
      <c r="N729" s="213">
        <v>2.02</v>
      </c>
      <c r="O729" s="102">
        <v>1</v>
      </c>
      <c r="P729" s="194">
        <v>168064</v>
      </c>
      <c r="Q729" s="194"/>
      <c r="R729" s="194"/>
      <c r="S729" s="213">
        <f t="shared" si="74"/>
        <v>168064</v>
      </c>
      <c r="T729" s="213">
        <f t="shared" si="79"/>
        <v>0</v>
      </c>
      <c r="U729" s="213">
        <f t="shared" si="79"/>
        <v>0</v>
      </c>
      <c r="V729" s="213">
        <f t="shared" si="79"/>
        <v>0</v>
      </c>
      <c r="W729" s="213">
        <f t="shared" si="78"/>
        <v>0</v>
      </c>
      <c r="X729" s="213">
        <f t="shared" si="75"/>
        <v>0</v>
      </c>
      <c r="Y729" s="1273">
        <v>10</v>
      </c>
      <c r="Z729" s="213">
        <v>2.08</v>
      </c>
      <c r="AA729" s="102">
        <v>1</v>
      </c>
      <c r="AB729" s="194">
        <v>173056</v>
      </c>
      <c r="AC729" s="194">
        <v>0</v>
      </c>
      <c r="AD729" s="194"/>
      <c r="AE729" s="213">
        <f t="shared" si="76"/>
        <v>173056</v>
      </c>
      <c r="AF729" s="1273">
        <v>11</v>
      </c>
      <c r="AG729" s="213">
        <v>2.08</v>
      </c>
      <c r="AH729" s="102">
        <v>1</v>
      </c>
      <c r="AI729" s="194">
        <v>173056</v>
      </c>
      <c r="AJ729" s="194">
        <v>0</v>
      </c>
      <c r="AK729" s="194"/>
      <c r="AL729" s="213">
        <f t="shared" si="77"/>
        <v>173056</v>
      </c>
    </row>
    <row r="730" spans="1:38" s="5" customFormat="1">
      <c r="A730" s="194">
        <v>721</v>
      </c>
      <c r="B730" s="102" t="s">
        <v>1662</v>
      </c>
      <c r="C730" s="102" t="s">
        <v>5282</v>
      </c>
      <c r="D730" s="194" t="s">
        <v>5625</v>
      </c>
      <c r="E730" s="1116" t="s">
        <v>527</v>
      </c>
      <c r="F730" s="213" t="s">
        <v>990</v>
      </c>
      <c r="G730" s="1273">
        <v>7</v>
      </c>
      <c r="H730" s="213">
        <v>1.96</v>
      </c>
      <c r="I730" s="102">
        <v>1</v>
      </c>
      <c r="J730" s="194">
        <v>163072</v>
      </c>
      <c r="K730" s="194">
        <v>0</v>
      </c>
      <c r="L730" s="194"/>
      <c r="M730" s="213">
        <f t="shared" si="73"/>
        <v>163072</v>
      </c>
      <c r="N730" s="213">
        <v>1.96</v>
      </c>
      <c r="O730" s="102">
        <v>1</v>
      </c>
      <c r="P730" s="194">
        <v>163072</v>
      </c>
      <c r="Q730" s="194"/>
      <c r="R730" s="194"/>
      <c r="S730" s="213">
        <f t="shared" si="74"/>
        <v>163072</v>
      </c>
      <c r="T730" s="213">
        <f t="shared" si="79"/>
        <v>0</v>
      </c>
      <c r="U730" s="213">
        <f t="shared" si="79"/>
        <v>0</v>
      </c>
      <c r="V730" s="213">
        <f t="shared" si="79"/>
        <v>0</v>
      </c>
      <c r="W730" s="213">
        <f t="shared" si="78"/>
        <v>0</v>
      </c>
      <c r="X730" s="213">
        <f t="shared" si="75"/>
        <v>0</v>
      </c>
      <c r="Y730" s="1273">
        <v>8</v>
      </c>
      <c r="Z730" s="213">
        <v>2.02</v>
      </c>
      <c r="AA730" s="102">
        <v>1</v>
      </c>
      <c r="AB730" s="194">
        <v>168064</v>
      </c>
      <c r="AC730" s="194">
        <v>0</v>
      </c>
      <c r="AD730" s="194"/>
      <c r="AE730" s="213">
        <f t="shared" si="76"/>
        <v>168064</v>
      </c>
      <c r="AF730" s="1273">
        <v>9</v>
      </c>
      <c r="AG730" s="213">
        <v>2.02</v>
      </c>
      <c r="AH730" s="102">
        <v>1</v>
      </c>
      <c r="AI730" s="194">
        <v>168064</v>
      </c>
      <c r="AJ730" s="194">
        <v>0</v>
      </c>
      <c r="AK730" s="194"/>
      <c r="AL730" s="213">
        <f t="shared" si="77"/>
        <v>168064</v>
      </c>
    </row>
    <row r="731" spans="1:38" s="5" customFormat="1">
      <c r="A731" s="194">
        <v>722</v>
      </c>
      <c r="B731" s="102" t="s">
        <v>1659</v>
      </c>
      <c r="C731" s="102" t="s">
        <v>5283</v>
      </c>
      <c r="D731" s="194" t="s">
        <v>5644</v>
      </c>
      <c r="E731" s="1116" t="s">
        <v>527</v>
      </c>
      <c r="F731" s="213" t="s">
        <v>990</v>
      </c>
      <c r="G731" s="1273">
        <v>7</v>
      </c>
      <c r="H731" s="213">
        <v>1.96</v>
      </c>
      <c r="I731" s="102">
        <v>1</v>
      </c>
      <c r="J731" s="194">
        <v>163072</v>
      </c>
      <c r="K731" s="194">
        <v>0</v>
      </c>
      <c r="L731" s="194"/>
      <c r="M731" s="213">
        <f t="shared" si="73"/>
        <v>163072</v>
      </c>
      <c r="N731" s="213">
        <v>1.96</v>
      </c>
      <c r="O731" s="102">
        <v>1</v>
      </c>
      <c r="P731" s="194">
        <v>163072</v>
      </c>
      <c r="Q731" s="194"/>
      <c r="R731" s="194"/>
      <c r="S731" s="213">
        <f t="shared" si="74"/>
        <v>163072</v>
      </c>
      <c r="T731" s="213">
        <f t="shared" si="79"/>
        <v>0</v>
      </c>
      <c r="U731" s="213">
        <f t="shared" si="79"/>
        <v>0</v>
      </c>
      <c r="V731" s="213">
        <f t="shared" si="79"/>
        <v>0</v>
      </c>
      <c r="W731" s="213">
        <f t="shared" si="78"/>
        <v>0</v>
      </c>
      <c r="X731" s="213">
        <f t="shared" si="75"/>
        <v>0</v>
      </c>
      <c r="Y731" s="1273">
        <v>8</v>
      </c>
      <c r="Z731" s="213">
        <v>2.02</v>
      </c>
      <c r="AA731" s="102">
        <v>1</v>
      </c>
      <c r="AB731" s="194">
        <v>168064</v>
      </c>
      <c r="AC731" s="194">
        <v>0</v>
      </c>
      <c r="AD731" s="194"/>
      <c r="AE731" s="213">
        <f t="shared" si="76"/>
        <v>168064</v>
      </c>
      <c r="AF731" s="1273">
        <v>9</v>
      </c>
      <c r="AG731" s="213">
        <v>2.02</v>
      </c>
      <c r="AH731" s="102">
        <v>1</v>
      </c>
      <c r="AI731" s="194">
        <v>168064</v>
      </c>
      <c r="AJ731" s="194">
        <v>0</v>
      </c>
      <c r="AK731" s="194"/>
      <c r="AL731" s="213">
        <f t="shared" si="77"/>
        <v>168064</v>
      </c>
    </row>
    <row r="732" spans="1:38" s="5" customFormat="1">
      <c r="A732" s="194">
        <v>723</v>
      </c>
      <c r="B732" s="102" t="s">
        <v>8375</v>
      </c>
      <c r="C732" s="102" t="s">
        <v>5283</v>
      </c>
      <c r="D732" s="194" t="s">
        <v>5633</v>
      </c>
      <c r="E732" s="1116" t="s">
        <v>527</v>
      </c>
      <c r="F732" s="213" t="s">
        <v>990</v>
      </c>
      <c r="G732" s="1273">
        <v>2</v>
      </c>
      <c r="H732" s="213">
        <v>1.79</v>
      </c>
      <c r="I732" s="102">
        <v>1</v>
      </c>
      <c r="J732" s="194">
        <v>148928</v>
      </c>
      <c r="K732" s="194">
        <v>0</v>
      </c>
      <c r="L732" s="194"/>
      <c r="M732" s="213">
        <f t="shared" si="73"/>
        <v>148928</v>
      </c>
      <c r="N732" s="213">
        <v>1.73</v>
      </c>
      <c r="O732" s="102">
        <v>1</v>
      </c>
      <c r="P732" s="194">
        <v>143936</v>
      </c>
      <c r="Q732" s="194"/>
      <c r="R732" s="194"/>
      <c r="S732" s="213">
        <f t="shared" si="74"/>
        <v>143936</v>
      </c>
      <c r="T732" s="213">
        <f t="shared" si="79"/>
        <v>0</v>
      </c>
      <c r="U732" s="213">
        <f t="shared" si="79"/>
        <v>4992</v>
      </c>
      <c r="V732" s="213">
        <f t="shared" si="79"/>
        <v>0</v>
      </c>
      <c r="W732" s="213">
        <f t="shared" si="78"/>
        <v>0</v>
      </c>
      <c r="X732" s="213">
        <f t="shared" si="75"/>
        <v>4992</v>
      </c>
      <c r="Y732" s="1273">
        <v>3</v>
      </c>
      <c r="Z732" s="213">
        <v>1.84</v>
      </c>
      <c r="AA732" s="102">
        <v>1</v>
      </c>
      <c r="AB732" s="194">
        <v>153088</v>
      </c>
      <c r="AC732" s="194">
        <v>0</v>
      </c>
      <c r="AD732" s="194"/>
      <c r="AE732" s="213">
        <f t="shared" si="76"/>
        <v>153088</v>
      </c>
      <c r="AF732" s="1273">
        <v>4</v>
      </c>
      <c r="AG732" s="213">
        <v>1.9</v>
      </c>
      <c r="AH732" s="102">
        <v>1</v>
      </c>
      <c r="AI732" s="194">
        <v>158080</v>
      </c>
      <c r="AJ732" s="194">
        <v>0</v>
      </c>
      <c r="AK732" s="194"/>
      <c r="AL732" s="213">
        <f t="shared" si="77"/>
        <v>158080</v>
      </c>
    </row>
    <row r="733" spans="1:38" s="5" customFormat="1">
      <c r="A733" s="194">
        <v>724</v>
      </c>
      <c r="B733" s="102" t="s">
        <v>759</v>
      </c>
      <c r="C733" s="102"/>
      <c r="D733" s="194"/>
      <c r="E733" s="1116" t="s">
        <v>527</v>
      </c>
      <c r="F733" s="213" t="s">
        <v>990</v>
      </c>
      <c r="G733" s="1273">
        <v>7</v>
      </c>
      <c r="H733" s="213">
        <v>1.96</v>
      </c>
      <c r="I733" s="102">
        <v>1</v>
      </c>
      <c r="J733" s="194">
        <v>163072</v>
      </c>
      <c r="K733" s="194">
        <v>0</v>
      </c>
      <c r="L733" s="194"/>
      <c r="M733" s="213">
        <f t="shared" si="73"/>
        <v>163072</v>
      </c>
      <c r="N733" s="213">
        <v>1.96</v>
      </c>
      <c r="O733" s="102">
        <v>1</v>
      </c>
      <c r="P733" s="194">
        <v>163072</v>
      </c>
      <c r="Q733" s="194"/>
      <c r="R733" s="194"/>
      <c r="S733" s="213">
        <f t="shared" si="74"/>
        <v>163072</v>
      </c>
      <c r="T733" s="213">
        <f t="shared" si="79"/>
        <v>0</v>
      </c>
      <c r="U733" s="213">
        <f t="shared" si="79"/>
        <v>0</v>
      </c>
      <c r="V733" s="213">
        <f t="shared" si="79"/>
        <v>0</v>
      </c>
      <c r="W733" s="213">
        <f t="shared" si="78"/>
        <v>0</v>
      </c>
      <c r="X733" s="213">
        <f t="shared" si="75"/>
        <v>0</v>
      </c>
      <c r="Y733" s="1273">
        <v>8</v>
      </c>
      <c r="Z733" s="213">
        <v>2.02</v>
      </c>
      <c r="AA733" s="102">
        <v>1</v>
      </c>
      <c r="AB733" s="194">
        <v>168064</v>
      </c>
      <c r="AC733" s="194">
        <v>0</v>
      </c>
      <c r="AD733" s="194"/>
      <c r="AE733" s="213">
        <f t="shared" si="76"/>
        <v>168064</v>
      </c>
      <c r="AF733" s="1273">
        <v>9</v>
      </c>
      <c r="AG733" s="213">
        <v>2.02</v>
      </c>
      <c r="AH733" s="102">
        <v>1</v>
      </c>
      <c r="AI733" s="194">
        <v>168064</v>
      </c>
      <c r="AJ733" s="194">
        <v>0</v>
      </c>
      <c r="AK733" s="194"/>
      <c r="AL733" s="213">
        <f t="shared" si="77"/>
        <v>168064</v>
      </c>
    </row>
    <row r="734" spans="1:38" s="5" customFormat="1">
      <c r="A734" s="194">
        <v>725</v>
      </c>
      <c r="B734" s="102" t="s">
        <v>759</v>
      </c>
      <c r="C734" s="102"/>
      <c r="D734" s="194"/>
      <c r="E734" s="1116" t="s">
        <v>527</v>
      </c>
      <c r="F734" s="213" t="s">
        <v>990</v>
      </c>
      <c r="G734" s="1273">
        <v>7</v>
      </c>
      <c r="H734" s="213">
        <v>1.96</v>
      </c>
      <c r="I734" s="102">
        <v>1</v>
      </c>
      <c r="J734" s="194">
        <v>163072</v>
      </c>
      <c r="K734" s="194">
        <v>0</v>
      </c>
      <c r="L734" s="194"/>
      <c r="M734" s="213">
        <f t="shared" si="73"/>
        <v>163072</v>
      </c>
      <c r="N734" s="213">
        <v>1.96</v>
      </c>
      <c r="O734" s="102">
        <v>1</v>
      </c>
      <c r="P734" s="194">
        <v>163072</v>
      </c>
      <c r="Q734" s="194"/>
      <c r="R734" s="194"/>
      <c r="S734" s="213">
        <f t="shared" si="74"/>
        <v>163072</v>
      </c>
      <c r="T734" s="213">
        <f t="shared" si="79"/>
        <v>0</v>
      </c>
      <c r="U734" s="213">
        <f t="shared" si="79"/>
        <v>0</v>
      </c>
      <c r="V734" s="213">
        <f t="shared" si="79"/>
        <v>0</v>
      </c>
      <c r="W734" s="213">
        <f t="shared" si="78"/>
        <v>0</v>
      </c>
      <c r="X734" s="213">
        <f t="shared" si="75"/>
        <v>0</v>
      </c>
      <c r="Y734" s="1273">
        <v>8</v>
      </c>
      <c r="Z734" s="213">
        <v>2.02</v>
      </c>
      <c r="AA734" s="102">
        <v>1</v>
      </c>
      <c r="AB734" s="194">
        <v>168064</v>
      </c>
      <c r="AC734" s="194">
        <v>0</v>
      </c>
      <c r="AD734" s="194"/>
      <c r="AE734" s="213">
        <f t="shared" si="76"/>
        <v>168064</v>
      </c>
      <c r="AF734" s="1273">
        <v>9</v>
      </c>
      <c r="AG734" s="213">
        <v>2.02</v>
      </c>
      <c r="AH734" s="102">
        <v>1</v>
      </c>
      <c r="AI734" s="194">
        <v>168064</v>
      </c>
      <c r="AJ734" s="194">
        <v>0</v>
      </c>
      <c r="AK734" s="194"/>
      <c r="AL734" s="213">
        <f t="shared" si="77"/>
        <v>168064</v>
      </c>
    </row>
    <row r="735" spans="1:38" s="5" customFormat="1">
      <c r="A735" s="194">
        <v>726</v>
      </c>
      <c r="B735" s="102" t="s">
        <v>759</v>
      </c>
      <c r="C735" s="102"/>
      <c r="D735" s="194"/>
      <c r="E735" s="1116" t="s">
        <v>527</v>
      </c>
      <c r="F735" s="213" t="s">
        <v>990</v>
      </c>
      <c r="G735" s="1273">
        <v>7</v>
      </c>
      <c r="H735" s="213">
        <v>1.96</v>
      </c>
      <c r="I735" s="102">
        <v>1</v>
      </c>
      <c r="J735" s="194">
        <v>163072</v>
      </c>
      <c r="K735" s="194">
        <v>0</v>
      </c>
      <c r="L735" s="194"/>
      <c r="M735" s="213">
        <f t="shared" si="73"/>
        <v>163072</v>
      </c>
      <c r="N735" s="213">
        <v>1.96</v>
      </c>
      <c r="O735" s="102">
        <v>1</v>
      </c>
      <c r="P735" s="194">
        <v>163072</v>
      </c>
      <c r="Q735" s="194"/>
      <c r="R735" s="194"/>
      <c r="S735" s="213">
        <f t="shared" si="74"/>
        <v>163072</v>
      </c>
      <c r="T735" s="213">
        <f t="shared" si="79"/>
        <v>0</v>
      </c>
      <c r="U735" s="213">
        <f t="shared" si="79"/>
        <v>0</v>
      </c>
      <c r="V735" s="213">
        <f t="shared" si="79"/>
        <v>0</v>
      </c>
      <c r="W735" s="213">
        <f t="shared" si="78"/>
        <v>0</v>
      </c>
      <c r="X735" s="213">
        <f t="shared" si="75"/>
        <v>0</v>
      </c>
      <c r="Y735" s="1273">
        <v>8</v>
      </c>
      <c r="Z735" s="213">
        <v>2.02</v>
      </c>
      <c r="AA735" s="102">
        <v>1</v>
      </c>
      <c r="AB735" s="194">
        <v>168064</v>
      </c>
      <c r="AC735" s="194">
        <v>0</v>
      </c>
      <c r="AD735" s="194"/>
      <c r="AE735" s="213">
        <f t="shared" si="76"/>
        <v>168064</v>
      </c>
      <c r="AF735" s="1273">
        <v>9</v>
      </c>
      <c r="AG735" s="213">
        <v>2.02</v>
      </c>
      <c r="AH735" s="102">
        <v>1</v>
      </c>
      <c r="AI735" s="194">
        <v>168064</v>
      </c>
      <c r="AJ735" s="194">
        <v>0</v>
      </c>
      <c r="AK735" s="194"/>
      <c r="AL735" s="213">
        <f t="shared" si="77"/>
        <v>168064</v>
      </c>
    </row>
    <row r="736" spans="1:38" s="5" customFormat="1">
      <c r="A736" s="194">
        <v>727</v>
      </c>
      <c r="B736" s="102" t="s">
        <v>759</v>
      </c>
      <c r="C736" s="102"/>
      <c r="D736" s="194"/>
      <c r="E736" s="1116" t="s">
        <v>527</v>
      </c>
      <c r="F736" s="213" t="s">
        <v>990</v>
      </c>
      <c r="G736" s="1273">
        <v>7</v>
      </c>
      <c r="H736" s="213">
        <v>1.96</v>
      </c>
      <c r="I736" s="102">
        <v>1</v>
      </c>
      <c r="J736" s="194">
        <v>163072</v>
      </c>
      <c r="K736" s="194">
        <v>0</v>
      </c>
      <c r="L736" s="194"/>
      <c r="M736" s="213">
        <f t="shared" si="73"/>
        <v>163072</v>
      </c>
      <c r="N736" s="213">
        <v>1.96</v>
      </c>
      <c r="O736" s="102">
        <v>1</v>
      </c>
      <c r="P736" s="194">
        <v>163072</v>
      </c>
      <c r="Q736" s="194"/>
      <c r="R736" s="194"/>
      <c r="S736" s="213">
        <f t="shared" si="74"/>
        <v>163072</v>
      </c>
      <c r="T736" s="213">
        <f t="shared" si="79"/>
        <v>0</v>
      </c>
      <c r="U736" s="213">
        <f t="shared" si="79"/>
        <v>0</v>
      </c>
      <c r="V736" s="213">
        <f t="shared" si="79"/>
        <v>0</v>
      </c>
      <c r="W736" s="213">
        <f t="shared" si="78"/>
        <v>0</v>
      </c>
      <c r="X736" s="213">
        <f t="shared" si="75"/>
        <v>0</v>
      </c>
      <c r="Y736" s="1273">
        <v>8</v>
      </c>
      <c r="Z736" s="213">
        <v>2.02</v>
      </c>
      <c r="AA736" s="102">
        <v>1</v>
      </c>
      <c r="AB736" s="194">
        <v>168064</v>
      </c>
      <c r="AC736" s="194">
        <v>0</v>
      </c>
      <c r="AD736" s="194"/>
      <c r="AE736" s="213">
        <f t="shared" si="76"/>
        <v>168064</v>
      </c>
      <c r="AF736" s="1273">
        <v>9</v>
      </c>
      <c r="AG736" s="213">
        <v>2.02</v>
      </c>
      <c r="AH736" s="102">
        <v>1</v>
      </c>
      <c r="AI736" s="194">
        <v>168064</v>
      </c>
      <c r="AJ736" s="194">
        <v>0</v>
      </c>
      <c r="AK736" s="194"/>
      <c r="AL736" s="213">
        <f t="shared" si="77"/>
        <v>168064</v>
      </c>
    </row>
    <row r="737" spans="1:38" s="5" customFormat="1" ht="94.5">
      <c r="A737" s="194">
        <v>728</v>
      </c>
      <c r="B737" s="102" t="s">
        <v>4704</v>
      </c>
      <c r="C737" s="102" t="s">
        <v>5283</v>
      </c>
      <c r="D737" s="194" t="s">
        <v>5693</v>
      </c>
      <c r="E737" s="1116" t="s">
        <v>4705</v>
      </c>
      <c r="F737" s="213" t="s">
        <v>984</v>
      </c>
      <c r="G737" s="1273">
        <v>5</v>
      </c>
      <c r="H737" s="213">
        <v>4.41</v>
      </c>
      <c r="I737" s="102">
        <v>1</v>
      </c>
      <c r="J737" s="194">
        <v>366912</v>
      </c>
      <c r="K737" s="194">
        <v>0</v>
      </c>
      <c r="L737" s="194"/>
      <c r="M737" s="213">
        <f t="shared" si="73"/>
        <v>366912</v>
      </c>
      <c r="N737" s="213">
        <v>4.41</v>
      </c>
      <c r="O737" s="102">
        <v>1</v>
      </c>
      <c r="P737" s="194">
        <v>366912</v>
      </c>
      <c r="Q737" s="194"/>
      <c r="R737" s="194"/>
      <c r="S737" s="213">
        <f t="shared" si="74"/>
        <v>366912</v>
      </c>
      <c r="T737" s="213">
        <f t="shared" si="79"/>
        <v>0</v>
      </c>
      <c r="U737" s="213">
        <f t="shared" si="79"/>
        <v>0</v>
      </c>
      <c r="V737" s="213">
        <f t="shared" si="79"/>
        <v>0</v>
      </c>
      <c r="W737" s="213">
        <f t="shared" si="78"/>
        <v>0</v>
      </c>
      <c r="X737" s="213">
        <f t="shared" si="75"/>
        <v>0</v>
      </c>
      <c r="Y737" s="1273">
        <v>6</v>
      </c>
      <c r="Z737" s="213">
        <v>4.55</v>
      </c>
      <c r="AA737" s="102">
        <v>1</v>
      </c>
      <c r="AB737" s="194">
        <v>378560</v>
      </c>
      <c r="AC737" s="194">
        <v>0</v>
      </c>
      <c r="AD737" s="194"/>
      <c r="AE737" s="213">
        <f t="shared" si="76"/>
        <v>378560</v>
      </c>
      <c r="AF737" s="1273">
        <v>7</v>
      </c>
      <c r="AG737" s="213">
        <v>4.55</v>
      </c>
      <c r="AH737" s="102">
        <v>1</v>
      </c>
      <c r="AI737" s="194">
        <v>378560</v>
      </c>
      <c r="AJ737" s="194">
        <v>0</v>
      </c>
      <c r="AK737" s="194"/>
      <c r="AL737" s="213">
        <f t="shared" si="77"/>
        <v>378560</v>
      </c>
    </row>
    <row r="738" spans="1:38" s="5" customFormat="1" ht="54">
      <c r="A738" s="194">
        <v>729</v>
      </c>
      <c r="B738" s="102" t="s">
        <v>1665</v>
      </c>
      <c r="C738" s="102" t="s">
        <v>5283</v>
      </c>
      <c r="D738" s="194" t="s">
        <v>5649</v>
      </c>
      <c r="E738" s="1116" t="s">
        <v>1579</v>
      </c>
      <c r="F738" s="213" t="s">
        <v>1115</v>
      </c>
      <c r="G738" s="1273">
        <v>21</v>
      </c>
      <c r="H738" s="213">
        <v>3.64</v>
      </c>
      <c r="I738" s="102">
        <v>1</v>
      </c>
      <c r="J738" s="194">
        <v>302848</v>
      </c>
      <c r="K738" s="194">
        <v>0</v>
      </c>
      <c r="L738" s="194"/>
      <c r="M738" s="213">
        <f t="shared" si="73"/>
        <v>302848</v>
      </c>
      <c r="N738" s="213">
        <v>3.64</v>
      </c>
      <c r="O738" s="102">
        <v>1</v>
      </c>
      <c r="P738" s="194">
        <v>302848</v>
      </c>
      <c r="Q738" s="194"/>
      <c r="R738" s="194"/>
      <c r="S738" s="213">
        <f t="shared" si="74"/>
        <v>302848</v>
      </c>
      <c r="T738" s="213">
        <f t="shared" si="79"/>
        <v>0</v>
      </c>
      <c r="U738" s="213">
        <f t="shared" si="79"/>
        <v>0</v>
      </c>
      <c r="V738" s="213">
        <f t="shared" si="79"/>
        <v>0</v>
      </c>
      <c r="W738" s="213">
        <f t="shared" si="78"/>
        <v>0</v>
      </c>
      <c r="X738" s="213">
        <f t="shared" si="75"/>
        <v>0</v>
      </c>
      <c r="Y738" s="1273">
        <v>22</v>
      </c>
      <c r="Z738" s="213">
        <v>3.64</v>
      </c>
      <c r="AA738" s="102">
        <v>1</v>
      </c>
      <c r="AB738" s="194">
        <v>302848</v>
      </c>
      <c r="AC738" s="194">
        <v>0</v>
      </c>
      <c r="AD738" s="194"/>
      <c r="AE738" s="213">
        <f t="shared" si="76"/>
        <v>302848</v>
      </c>
      <c r="AF738" s="1273">
        <v>23</v>
      </c>
      <c r="AG738" s="213">
        <v>3.64</v>
      </c>
      <c r="AH738" s="102">
        <v>1</v>
      </c>
      <c r="AI738" s="194">
        <v>302848</v>
      </c>
      <c r="AJ738" s="194">
        <v>0</v>
      </c>
      <c r="AK738" s="194"/>
      <c r="AL738" s="213">
        <f t="shared" si="77"/>
        <v>302848</v>
      </c>
    </row>
    <row r="739" spans="1:38" s="5" customFormat="1" ht="54">
      <c r="A739" s="194">
        <v>730</v>
      </c>
      <c r="B739" s="102" t="s">
        <v>4711</v>
      </c>
      <c r="C739" s="102" t="s">
        <v>5283</v>
      </c>
      <c r="D739" s="194" t="s">
        <v>5637</v>
      </c>
      <c r="E739" s="1116" t="s">
        <v>1631</v>
      </c>
      <c r="F739" s="213" t="s">
        <v>1129</v>
      </c>
      <c r="G739" s="1273">
        <v>4</v>
      </c>
      <c r="H739" s="213">
        <v>2.58</v>
      </c>
      <c r="I739" s="102">
        <v>1</v>
      </c>
      <c r="J739" s="194">
        <v>214656</v>
      </c>
      <c r="K739" s="194">
        <v>0</v>
      </c>
      <c r="L739" s="194"/>
      <c r="M739" s="213">
        <f t="shared" si="73"/>
        <v>214656</v>
      </c>
      <c r="N739" s="213">
        <v>2.5</v>
      </c>
      <c r="O739" s="102">
        <v>1</v>
      </c>
      <c r="P739" s="194">
        <v>208000</v>
      </c>
      <c r="Q739" s="194"/>
      <c r="R739" s="194"/>
      <c r="S739" s="213">
        <f t="shared" si="74"/>
        <v>208000</v>
      </c>
      <c r="T739" s="213">
        <f t="shared" si="79"/>
        <v>0</v>
      </c>
      <c r="U739" s="213">
        <f t="shared" si="79"/>
        <v>6656</v>
      </c>
      <c r="V739" s="213">
        <f t="shared" si="79"/>
        <v>0</v>
      </c>
      <c r="W739" s="213">
        <f t="shared" si="78"/>
        <v>0</v>
      </c>
      <c r="X739" s="213">
        <f t="shared" si="75"/>
        <v>6656</v>
      </c>
      <c r="Y739" s="1273">
        <v>5</v>
      </c>
      <c r="Z739" s="213">
        <v>2.58</v>
      </c>
      <c r="AA739" s="102">
        <v>1</v>
      </c>
      <c r="AB739" s="194">
        <v>214656</v>
      </c>
      <c r="AC739" s="194">
        <v>0</v>
      </c>
      <c r="AD739" s="194"/>
      <c r="AE739" s="213">
        <f t="shared" si="76"/>
        <v>214656</v>
      </c>
      <c r="AF739" s="1273">
        <v>6</v>
      </c>
      <c r="AG739" s="213">
        <v>2.66</v>
      </c>
      <c r="AH739" s="102">
        <v>1</v>
      </c>
      <c r="AI739" s="194">
        <v>221312</v>
      </c>
      <c r="AJ739" s="194">
        <v>0</v>
      </c>
      <c r="AK739" s="194"/>
      <c r="AL739" s="213">
        <f t="shared" si="77"/>
        <v>221312</v>
      </c>
    </row>
    <row r="740" spans="1:38" s="5" customFormat="1">
      <c r="A740" s="194">
        <v>731</v>
      </c>
      <c r="B740" s="102" t="s">
        <v>4706</v>
      </c>
      <c r="C740" s="102" t="s">
        <v>5283</v>
      </c>
      <c r="D740" s="194" t="s">
        <v>5631</v>
      </c>
      <c r="E740" s="1116" t="s">
        <v>1572</v>
      </c>
      <c r="F740" s="213" t="s">
        <v>6962</v>
      </c>
      <c r="G740" s="1273">
        <v>7</v>
      </c>
      <c r="H740" s="213">
        <v>2.2799999999999998</v>
      </c>
      <c r="I740" s="102">
        <v>1</v>
      </c>
      <c r="J740" s="194">
        <v>189695.99999999997</v>
      </c>
      <c r="K740" s="194">
        <v>0</v>
      </c>
      <c r="L740" s="194"/>
      <c r="M740" s="213">
        <f t="shared" si="73"/>
        <v>189695.99999999997</v>
      </c>
      <c r="N740" s="213">
        <v>2.2799999999999998</v>
      </c>
      <c r="O740" s="102">
        <v>1</v>
      </c>
      <c r="P740" s="194">
        <v>189695.99999999997</v>
      </c>
      <c r="Q740" s="194"/>
      <c r="R740" s="194"/>
      <c r="S740" s="213">
        <f t="shared" si="74"/>
        <v>189695.99999999997</v>
      </c>
      <c r="T740" s="213">
        <f t="shared" si="79"/>
        <v>0</v>
      </c>
      <c r="U740" s="213">
        <f t="shared" si="79"/>
        <v>0</v>
      </c>
      <c r="V740" s="213">
        <f t="shared" si="79"/>
        <v>0</v>
      </c>
      <c r="W740" s="213">
        <f t="shared" si="78"/>
        <v>0</v>
      </c>
      <c r="X740" s="213">
        <f t="shared" si="75"/>
        <v>0</v>
      </c>
      <c r="Y740" s="1273">
        <v>8</v>
      </c>
      <c r="Z740" s="213">
        <v>2.35</v>
      </c>
      <c r="AA740" s="102">
        <v>1</v>
      </c>
      <c r="AB740" s="194">
        <v>195520</v>
      </c>
      <c r="AC740" s="194">
        <v>0</v>
      </c>
      <c r="AD740" s="194"/>
      <c r="AE740" s="213">
        <f t="shared" si="76"/>
        <v>195520</v>
      </c>
      <c r="AF740" s="1273">
        <v>9</v>
      </c>
      <c r="AG740" s="213">
        <v>2.35</v>
      </c>
      <c r="AH740" s="102">
        <v>1</v>
      </c>
      <c r="AI740" s="194">
        <v>195520</v>
      </c>
      <c r="AJ740" s="194">
        <v>0</v>
      </c>
      <c r="AK740" s="194"/>
      <c r="AL740" s="213">
        <f t="shared" si="77"/>
        <v>195520</v>
      </c>
    </row>
    <row r="741" spans="1:38" s="5" customFormat="1">
      <c r="A741" s="194">
        <v>732</v>
      </c>
      <c r="B741" s="102" t="s">
        <v>4707</v>
      </c>
      <c r="C741" s="102" t="s">
        <v>5283</v>
      </c>
      <c r="D741" s="194" t="s">
        <v>5648</v>
      </c>
      <c r="E741" s="1116" t="s">
        <v>1572</v>
      </c>
      <c r="F741" s="213" t="s">
        <v>6962</v>
      </c>
      <c r="G741" s="1273">
        <v>4</v>
      </c>
      <c r="H741" s="213">
        <v>2.21</v>
      </c>
      <c r="I741" s="102">
        <v>1</v>
      </c>
      <c r="J741" s="194">
        <v>183872</v>
      </c>
      <c r="K741" s="194">
        <v>0</v>
      </c>
      <c r="L741" s="194"/>
      <c r="M741" s="213">
        <f t="shared" si="73"/>
        <v>183872</v>
      </c>
      <c r="N741" s="213">
        <v>2.15</v>
      </c>
      <c r="O741" s="102">
        <v>1</v>
      </c>
      <c r="P741" s="194">
        <v>178880</v>
      </c>
      <c r="Q741" s="194"/>
      <c r="R741" s="194"/>
      <c r="S741" s="213">
        <f t="shared" si="74"/>
        <v>178880</v>
      </c>
      <c r="T741" s="213">
        <f t="shared" si="79"/>
        <v>0</v>
      </c>
      <c r="U741" s="213">
        <f t="shared" si="79"/>
        <v>4992</v>
      </c>
      <c r="V741" s="213">
        <f t="shared" si="79"/>
        <v>0</v>
      </c>
      <c r="W741" s="213">
        <f t="shared" si="78"/>
        <v>0</v>
      </c>
      <c r="X741" s="213">
        <f t="shared" si="75"/>
        <v>4992</v>
      </c>
      <c r="Y741" s="1273">
        <v>5</v>
      </c>
      <c r="Z741" s="213">
        <v>2.21</v>
      </c>
      <c r="AA741" s="102">
        <v>1</v>
      </c>
      <c r="AB741" s="194">
        <v>183872</v>
      </c>
      <c r="AC741" s="194">
        <v>0</v>
      </c>
      <c r="AD741" s="194"/>
      <c r="AE741" s="213">
        <f t="shared" si="76"/>
        <v>183872</v>
      </c>
      <c r="AF741" s="1273">
        <v>6</v>
      </c>
      <c r="AG741" s="213">
        <v>2.2799999999999998</v>
      </c>
      <c r="AH741" s="102">
        <v>1</v>
      </c>
      <c r="AI741" s="194">
        <v>189695.99999999997</v>
      </c>
      <c r="AJ741" s="194">
        <v>0</v>
      </c>
      <c r="AK741" s="194"/>
      <c r="AL741" s="213">
        <f t="shared" si="77"/>
        <v>189695.99999999997</v>
      </c>
    </row>
    <row r="742" spans="1:38" s="5" customFormat="1">
      <c r="A742" s="194">
        <v>733</v>
      </c>
      <c r="B742" s="102" t="s">
        <v>4720</v>
      </c>
      <c r="C742" s="102" t="s">
        <v>5282</v>
      </c>
      <c r="D742" s="194" t="s">
        <v>5637</v>
      </c>
      <c r="E742" s="1116" t="s">
        <v>1572</v>
      </c>
      <c r="F742" s="213" t="s">
        <v>6962</v>
      </c>
      <c r="G742" s="1273">
        <v>6</v>
      </c>
      <c r="H742" s="213">
        <v>2.2799999999999998</v>
      </c>
      <c r="I742" s="102">
        <v>1</v>
      </c>
      <c r="J742" s="194">
        <v>189695.99999999997</v>
      </c>
      <c r="K742" s="194">
        <v>0</v>
      </c>
      <c r="L742" s="194"/>
      <c r="M742" s="213">
        <f t="shared" si="73"/>
        <v>189695.99999999997</v>
      </c>
      <c r="N742" s="213">
        <v>2.21</v>
      </c>
      <c r="O742" s="102">
        <v>1</v>
      </c>
      <c r="P742" s="194">
        <v>183872</v>
      </c>
      <c r="Q742" s="194"/>
      <c r="R742" s="194"/>
      <c r="S742" s="213">
        <f t="shared" si="74"/>
        <v>183872</v>
      </c>
      <c r="T742" s="213">
        <f t="shared" si="79"/>
        <v>0</v>
      </c>
      <c r="U742" s="213">
        <f t="shared" si="79"/>
        <v>5823.9999999999709</v>
      </c>
      <c r="V742" s="213">
        <f t="shared" si="79"/>
        <v>0</v>
      </c>
      <c r="W742" s="213">
        <f t="shared" si="78"/>
        <v>0</v>
      </c>
      <c r="X742" s="213">
        <f t="shared" si="75"/>
        <v>5823.9999999999709</v>
      </c>
      <c r="Y742" s="1273">
        <v>7</v>
      </c>
      <c r="Z742" s="213">
        <v>2.2799999999999998</v>
      </c>
      <c r="AA742" s="102">
        <v>1</v>
      </c>
      <c r="AB742" s="194">
        <v>189695.99999999997</v>
      </c>
      <c r="AC742" s="194">
        <v>0</v>
      </c>
      <c r="AD742" s="194"/>
      <c r="AE742" s="213">
        <f t="shared" si="76"/>
        <v>189695.99999999997</v>
      </c>
      <c r="AF742" s="1273">
        <v>8</v>
      </c>
      <c r="AG742" s="213">
        <v>2.35</v>
      </c>
      <c r="AH742" s="102">
        <v>1</v>
      </c>
      <c r="AI742" s="194">
        <v>195520</v>
      </c>
      <c r="AJ742" s="194">
        <v>0</v>
      </c>
      <c r="AK742" s="194"/>
      <c r="AL742" s="213">
        <f t="shared" si="77"/>
        <v>195520</v>
      </c>
    </row>
    <row r="743" spans="1:38" s="5" customFormat="1">
      <c r="A743" s="194">
        <v>734</v>
      </c>
      <c r="B743" s="102" t="s">
        <v>759</v>
      </c>
      <c r="C743" s="102"/>
      <c r="D743" s="194"/>
      <c r="E743" s="1116" t="s">
        <v>1572</v>
      </c>
      <c r="F743" s="213" t="s">
        <v>6962</v>
      </c>
      <c r="G743" s="1273">
        <v>7</v>
      </c>
      <c r="H743" s="213">
        <v>2.2799999999999998</v>
      </c>
      <c r="I743" s="102">
        <v>1</v>
      </c>
      <c r="J743" s="194">
        <v>189695.99999999997</v>
      </c>
      <c r="K743" s="194">
        <v>0</v>
      </c>
      <c r="L743" s="194"/>
      <c r="M743" s="213">
        <f t="shared" si="73"/>
        <v>189695.99999999997</v>
      </c>
      <c r="N743" s="213">
        <v>2.2799999999999998</v>
      </c>
      <c r="O743" s="102">
        <v>1</v>
      </c>
      <c r="P743" s="194">
        <v>189695.99999999997</v>
      </c>
      <c r="Q743" s="194"/>
      <c r="R743" s="194"/>
      <c r="S743" s="213">
        <f t="shared" si="74"/>
        <v>189695.99999999997</v>
      </c>
      <c r="T743" s="213">
        <f t="shared" si="79"/>
        <v>0</v>
      </c>
      <c r="U743" s="213">
        <f t="shared" si="79"/>
        <v>0</v>
      </c>
      <c r="V743" s="213">
        <f t="shared" si="79"/>
        <v>0</v>
      </c>
      <c r="W743" s="213">
        <f t="shared" si="78"/>
        <v>0</v>
      </c>
      <c r="X743" s="213">
        <f t="shared" si="75"/>
        <v>0</v>
      </c>
      <c r="Y743" s="1273">
        <v>8</v>
      </c>
      <c r="Z743" s="213">
        <v>2.35</v>
      </c>
      <c r="AA743" s="102">
        <v>1</v>
      </c>
      <c r="AB743" s="194">
        <v>195520</v>
      </c>
      <c r="AC743" s="194">
        <v>0</v>
      </c>
      <c r="AD743" s="194"/>
      <c r="AE743" s="213">
        <f t="shared" si="76"/>
        <v>195520</v>
      </c>
      <c r="AF743" s="1273">
        <v>9</v>
      </c>
      <c r="AG743" s="213">
        <v>2.35</v>
      </c>
      <c r="AH743" s="102">
        <v>1</v>
      </c>
      <c r="AI743" s="194">
        <v>195520</v>
      </c>
      <c r="AJ743" s="194">
        <v>0</v>
      </c>
      <c r="AK743" s="194"/>
      <c r="AL743" s="213">
        <f t="shared" si="77"/>
        <v>195520</v>
      </c>
    </row>
    <row r="744" spans="1:38" s="5" customFormat="1">
      <c r="A744" s="194">
        <v>735</v>
      </c>
      <c r="B744" s="102" t="s">
        <v>4708</v>
      </c>
      <c r="C744" s="102" t="s">
        <v>5283</v>
      </c>
      <c r="D744" s="194" t="s">
        <v>5639</v>
      </c>
      <c r="E744" s="1116" t="s">
        <v>527</v>
      </c>
      <c r="F744" s="213" t="s">
        <v>990</v>
      </c>
      <c r="G744" s="1273">
        <v>10</v>
      </c>
      <c r="H744" s="213">
        <v>2.08</v>
      </c>
      <c r="I744" s="102">
        <v>1</v>
      </c>
      <c r="J744" s="194">
        <v>173056</v>
      </c>
      <c r="K744" s="194">
        <v>0</v>
      </c>
      <c r="L744" s="194"/>
      <c r="M744" s="213">
        <f t="shared" si="73"/>
        <v>173056</v>
      </c>
      <c r="N744" s="213">
        <v>2.02</v>
      </c>
      <c r="O744" s="102">
        <v>1</v>
      </c>
      <c r="P744" s="194">
        <v>168064</v>
      </c>
      <c r="Q744" s="194"/>
      <c r="R744" s="194"/>
      <c r="S744" s="213">
        <f t="shared" si="74"/>
        <v>168064</v>
      </c>
      <c r="T744" s="213">
        <f t="shared" si="79"/>
        <v>0</v>
      </c>
      <c r="U744" s="213">
        <f t="shared" si="79"/>
        <v>4992</v>
      </c>
      <c r="V744" s="213">
        <f t="shared" si="79"/>
        <v>0</v>
      </c>
      <c r="W744" s="213">
        <f t="shared" si="78"/>
        <v>0</v>
      </c>
      <c r="X744" s="213">
        <f t="shared" si="75"/>
        <v>4992</v>
      </c>
      <c r="Y744" s="1273">
        <v>11</v>
      </c>
      <c r="Z744" s="213">
        <v>2.08</v>
      </c>
      <c r="AA744" s="102">
        <v>1</v>
      </c>
      <c r="AB744" s="194">
        <v>173056</v>
      </c>
      <c r="AC744" s="194">
        <v>0</v>
      </c>
      <c r="AD744" s="194"/>
      <c r="AE744" s="213">
        <f t="shared" si="76"/>
        <v>173056</v>
      </c>
      <c r="AF744" s="1273">
        <v>12</v>
      </c>
      <c r="AG744" s="213">
        <v>2.08</v>
      </c>
      <c r="AH744" s="102">
        <v>1</v>
      </c>
      <c r="AI744" s="194">
        <v>173056</v>
      </c>
      <c r="AJ744" s="194">
        <v>0</v>
      </c>
      <c r="AK744" s="194"/>
      <c r="AL744" s="213">
        <f t="shared" si="77"/>
        <v>173056</v>
      </c>
    </row>
    <row r="745" spans="1:38" s="5" customFormat="1">
      <c r="A745" s="194">
        <v>736</v>
      </c>
      <c r="B745" s="102" t="s">
        <v>4709</v>
      </c>
      <c r="C745" s="102" t="s">
        <v>5283</v>
      </c>
      <c r="D745" s="194" t="s">
        <v>5622</v>
      </c>
      <c r="E745" s="1116" t="s">
        <v>527</v>
      </c>
      <c r="F745" s="213" t="s">
        <v>990</v>
      </c>
      <c r="G745" s="1273">
        <v>17</v>
      </c>
      <c r="H745" s="213">
        <v>2.21</v>
      </c>
      <c r="I745" s="102">
        <v>1</v>
      </c>
      <c r="J745" s="194">
        <v>183872</v>
      </c>
      <c r="K745" s="194">
        <v>0</v>
      </c>
      <c r="L745" s="194"/>
      <c r="M745" s="213">
        <f t="shared" si="73"/>
        <v>183872</v>
      </c>
      <c r="N745" s="213">
        <v>2.21</v>
      </c>
      <c r="O745" s="102">
        <v>1</v>
      </c>
      <c r="P745" s="194">
        <v>183872</v>
      </c>
      <c r="Q745" s="194">
        <v>0</v>
      </c>
      <c r="R745" s="194"/>
      <c r="S745" s="213">
        <f t="shared" si="74"/>
        <v>183872</v>
      </c>
      <c r="T745" s="213">
        <f t="shared" ref="T745:W769" si="80">I745-O745</f>
        <v>0</v>
      </c>
      <c r="U745" s="213">
        <f t="shared" si="80"/>
        <v>0</v>
      </c>
      <c r="V745" s="213">
        <f t="shared" si="80"/>
        <v>0</v>
      </c>
      <c r="W745" s="213">
        <f t="shared" si="80"/>
        <v>0</v>
      </c>
      <c r="X745" s="213">
        <f t="shared" si="75"/>
        <v>0</v>
      </c>
      <c r="Y745" s="1273">
        <v>18</v>
      </c>
      <c r="Z745" s="213">
        <v>2.21</v>
      </c>
      <c r="AA745" s="102">
        <v>1</v>
      </c>
      <c r="AB745" s="194">
        <v>183872</v>
      </c>
      <c r="AC745" s="194">
        <v>0</v>
      </c>
      <c r="AD745" s="194"/>
      <c r="AE745" s="213">
        <f t="shared" si="76"/>
        <v>183872</v>
      </c>
      <c r="AF745" s="1273">
        <v>19</v>
      </c>
      <c r="AG745" s="213">
        <v>2.2799999999999998</v>
      </c>
      <c r="AH745" s="102">
        <v>1</v>
      </c>
      <c r="AI745" s="194">
        <v>189695.99999999997</v>
      </c>
      <c r="AJ745" s="194">
        <v>0</v>
      </c>
      <c r="AK745" s="194"/>
      <c r="AL745" s="213">
        <f t="shared" si="77"/>
        <v>189695.99999999997</v>
      </c>
    </row>
    <row r="746" spans="1:38" s="5" customFormat="1">
      <c r="A746" s="194">
        <v>737</v>
      </c>
      <c r="B746" s="102" t="s">
        <v>4710</v>
      </c>
      <c r="C746" s="102" t="s">
        <v>5283</v>
      </c>
      <c r="D746" s="194" t="s">
        <v>5624</v>
      </c>
      <c r="E746" s="1116" t="s">
        <v>527</v>
      </c>
      <c r="F746" s="213" t="s">
        <v>990</v>
      </c>
      <c r="G746" s="1273">
        <v>9</v>
      </c>
      <c r="H746" s="213">
        <v>2.02</v>
      </c>
      <c r="I746" s="102">
        <v>1</v>
      </c>
      <c r="J746" s="194">
        <v>168064</v>
      </c>
      <c r="K746" s="194">
        <v>0</v>
      </c>
      <c r="L746" s="194"/>
      <c r="M746" s="213">
        <f t="shared" si="73"/>
        <v>168064</v>
      </c>
      <c r="N746" s="213">
        <v>2.02</v>
      </c>
      <c r="O746" s="102">
        <v>1</v>
      </c>
      <c r="P746" s="194">
        <v>168064</v>
      </c>
      <c r="Q746" s="194">
        <v>0</v>
      </c>
      <c r="R746" s="194"/>
      <c r="S746" s="213">
        <f t="shared" si="74"/>
        <v>168064</v>
      </c>
      <c r="T746" s="213">
        <f t="shared" si="80"/>
        <v>0</v>
      </c>
      <c r="U746" s="213">
        <f t="shared" si="80"/>
        <v>0</v>
      </c>
      <c r="V746" s="213">
        <f t="shared" si="80"/>
        <v>0</v>
      </c>
      <c r="W746" s="213">
        <f t="shared" si="80"/>
        <v>0</v>
      </c>
      <c r="X746" s="213">
        <f t="shared" si="75"/>
        <v>0</v>
      </c>
      <c r="Y746" s="1273">
        <v>10</v>
      </c>
      <c r="Z746" s="213">
        <v>2.08</v>
      </c>
      <c r="AA746" s="102">
        <v>1</v>
      </c>
      <c r="AB746" s="194">
        <v>173056</v>
      </c>
      <c r="AC746" s="194">
        <v>0</v>
      </c>
      <c r="AD746" s="194"/>
      <c r="AE746" s="213">
        <f t="shared" si="76"/>
        <v>173056</v>
      </c>
      <c r="AF746" s="1273">
        <v>11</v>
      </c>
      <c r="AG746" s="213">
        <v>2.08</v>
      </c>
      <c r="AH746" s="102">
        <v>1</v>
      </c>
      <c r="AI746" s="194">
        <v>173056</v>
      </c>
      <c r="AJ746" s="194">
        <v>0</v>
      </c>
      <c r="AK746" s="194"/>
      <c r="AL746" s="213">
        <f t="shared" si="77"/>
        <v>173056</v>
      </c>
    </row>
    <row r="747" spans="1:38" s="5" customFormat="1">
      <c r="A747" s="194">
        <v>738</v>
      </c>
      <c r="B747" s="102" t="s">
        <v>1669</v>
      </c>
      <c r="C747" s="102" t="s">
        <v>5282</v>
      </c>
      <c r="D747" s="194" t="s">
        <v>5647</v>
      </c>
      <c r="E747" s="1116" t="s">
        <v>527</v>
      </c>
      <c r="F747" s="213" t="s">
        <v>990</v>
      </c>
      <c r="G747" s="1273">
        <v>7</v>
      </c>
      <c r="H747" s="213">
        <v>1.96</v>
      </c>
      <c r="I747" s="102">
        <v>1</v>
      </c>
      <c r="J747" s="194">
        <v>163072</v>
      </c>
      <c r="K747" s="194">
        <v>0</v>
      </c>
      <c r="L747" s="194"/>
      <c r="M747" s="213">
        <f t="shared" si="73"/>
        <v>163072</v>
      </c>
      <c r="N747" s="213">
        <v>1.96</v>
      </c>
      <c r="O747" s="102">
        <v>1</v>
      </c>
      <c r="P747" s="194">
        <v>163072</v>
      </c>
      <c r="Q747" s="194">
        <v>0</v>
      </c>
      <c r="R747" s="194"/>
      <c r="S747" s="213">
        <f t="shared" si="74"/>
        <v>163072</v>
      </c>
      <c r="T747" s="213">
        <f t="shared" si="80"/>
        <v>0</v>
      </c>
      <c r="U747" s="213">
        <f t="shared" si="80"/>
        <v>0</v>
      </c>
      <c r="V747" s="213">
        <f t="shared" si="80"/>
        <v>0</v>
      </c>
      <c r="W747" s="213">
        <f t="shared" si="80"/>
        <v>0</v>
      </c>
      <c r="X747" s="213">
        <f t="shared" si="75"/>
        <v>0</v>
      </c>
      <c r="Y747" s="1273">
        <v>8</v>
      </c>
      <c r="Z747" s="213">
        <v>2.02</v>
      </c>
      <c r="AA747" s="102">
        <v>1</v>
      </c>
      <c r="AB747" s="194">
        <v>168064</v>
      </c>
      <c r="AC747" s="194">
        <v>0</v>
      </c>
      <c r="AD747" s="194"/>
      <c r="AE747" s="213">
        <f t="shared" si="76"/>
        <v>168064</v>
      </c>
      <c r="AF747" s="1273">
        <v>9</v>
      </c>
      <c r="AG747" s="213">
        <v>2.02</v>
      </c>
      <c r="AH747" s="102">
        <v>1</v>
      </c>
      <c r="AI747" s="194">
        <v>168064</v>
      </c>
      <c r="AJ747" s="194">
        <v>0</v>
      </c>
      <c r="AK747" s="194"/>
      <c r="AL747" s="213">
        <f t="shared" si="77"/>
        <v>168064</v>
      </c>
    </row>
    <row r="748" spans="1:38" s="5" customFormat="1">
      <c r="A748" s="194">
        <v>739</v>
      </c>
      <c r="B748" s="102" t="s">
        <v>4459</v>
      </c>
      <c r="C748" s="102" t="s">
        <v>5283</v>
      </c>
      <c r="D748" s="194" t="s">
        <v>5635</v>
      </c>
      <c r="E748" s="1116" t="s">
        <v>527</v>
      </c>
      <c r="F748" s="213" t="s">
        <v>990</v>
      </c>
      <c r="G748" s="1273">
        <v>5</v>
      </c>
      <c r="H748" s="213">
        <v>1.9</v>
      </c>
      <c r="I748" s="102">
        <v>1</v>
      </c>
      <c r="J748" s="194">
        <v>158080</v>
      </c>
      <c r="K748" s="194">
        <v>0</v>
      </c>
      <c r="L748" s="194"/>
      <c r="M748" s="213">
        <f t="shared" si="73"/>
        <v>158080</v>
      </c>
      <c r="N748" s="213">
        <v>1.9</v>
      </c>
      <c r="O748" s="102">
        <v>1</v>
      </c>
      <c r="P748" s="194">
        <v>158080</v>
      </c>
      <c r="Q748" s="194">
        <v>0</v>
      </c>
      <c r="R748" s="194"/>
      <c r="S748" s="213">
        <f t="shared" si="74"/>
        <v>158080</v>
      </c>
      <c r="T748" s="213">
        <f t="shared" si="80"/>
        <v>0</v>
      </c>
      <c r="U748" s="213">
        <f t="shared" si="80"/>
        <v>0</v>
      </c>
      <c r="V748" s="213">
        <f t="shared" si="80"/>
        <v>0</v>
      </c>
      <c r="W748" s="213">
        <f t="shared" si="80"/>
        <v>0</v>
      </c>
      <c r="X748" s="213">
        <f t="shared" si="75"/>
        <v>0</v>
      </c>
      <c r="Y748" s="1273">
        <v>6</v>
      </c>
      <c r="Z748" s="213">
        <v>1.96</v>
      </c>
      <c r="AA748" s="102">
        <v>1</v>
      </c>
      <c r="AB748" s="194">
        <v>163072</v>
      </c>
      <c r="AC748" s="194">
        <v>0</v>
      </c>
      <c r="AD748" s="194"/>
      <c r="AE748" s="213">
        <f t="shared" si="76"/>
        <v>163072</v>
      </c>
      <c r="AF748" s="1273">
        <v>7</v>
      </c>
      <c r="AG748" s="213">
        <v>1.96</v>
      </c>
      <c r="AH748" s="102">
        <v>1</v>
      </c>
      <c r="AI748" s="194">
        <v>163072</v>
      </c>
      <c r="AJ748" s="194">
        <v>0</v>
      </c>
      <c r="AK748" s="194"/>
      <c r="AL748" s="213">
        <f t="shared" si="77"/>
        <v>163072</v>
      </c>
    </row>
    <row r="749" spans="1:38" s="5" customFormat="1">
      <c r="A749" s="194">
        <v>740</v>
      </c>
      <c r="B749" s="102" t="s">
        <v>1667</v>
      </c>
      <c r="C749" s="102" t="s">
        <v>5283</v>
      </c>
      <c r="D749" s="194" t="s">
        <v>5620</v>
      </c>
      <c r="E749" s="1116" t="s">
        <v>527</v>
      </c>
      <c r="F749" s="213" t="s">
        <v>990</v>
      </c>
      <c r="G749" s="1273">
        <v>7</v>
      </c>
      <c r="H749" s="213">
        <v>1.96</v>
      </c>
      <c r="I749" s="102">
        <v>1</v>
      </c>
      <c r="J749" s="194">
        <v>163072</v>
      </c>
      <c r="K749" s="194">
        <v>0</v>
      </c>
      <c r="L749" s="194"/>
      <c r="M749" s="213">
        <f t="shared" si="73"/>
        <v>163072</v>
      </c>
      <c r="N749" s="213">
        <v>1.96</v>
      </c>
      <c r="O749" s="102">
        <v>1</v>
      </c>
      <c r="P749" s="194">
        <v>163072</v>
      </c>
      <c r="Q749" s="194">
        <v>0</v>
      </c>
      <c r="R749" s="194"/>
      <c r="S749" s="213">
        <f t="shared" si="74"/>
        <v>163072</v>
      </c>
      <c r="T749" s="213">
        <f t="shared" si="80"/>
        <v>0</v>
      </c>
      <c r="U749" s="213">
        <f t="shared" si="80"/>
        <v>0</v>
      </c>
      <c r="V749" s="213">
        <f t="shared" si="80"/>
        <v>0</v>
      </c>
      <c r="W749" s="213">
        <f t="shared" si="80"/>
        <v>0</v>
      </c>
      <c r="X749" s="213">
        <f t="shared" si="75"/>
        <v>0</v>
      </c>
      <c r="Y749" s="1273">
        <v>8</v>
      </c>
      <c r="Z749" s="213">
        <v>2.02</v>
      </c>
      <c r="AA749" s="102">
        <v>1</v>
      </c>
      <c r="AB749" s="194">
        <v>168064</v>
      </c>
      <c r="AC749" s="194">
        <v>0</v>
      </c>
      <c r="AD749" s="194"/>
      <c r="AE749" s="213">
        <f t="shared" si="76"/>
        <v>168064</v>
      </c>
      <c r="AF749" s="1273">
        <v>9</v>
      </c>
      <c r="AG749" s="213">
        <v>2.02</v>
      </c>
      <c r="AH749" s="102">
        <v>1</v>
      </c>
      <c r="AI749" s="194">
        <v>168064</v>
      </c>
      <c r="AJ749" s="194">
        <v>0</v>
      </c>
      <c r="AK749" s="194"/>
      <c r="AL749" s="213">
        <f t="shared" si="77"/>
        <v>168064</v>
      </c>
    </row>
    <row r="750" spans="1:38" s="5" customFormat="1">
      <c r="A750" s="194">
        <v>741</v>
      </c>
      <c r="B750" s="102" t="s">
        <v>7022</v>
      </c>
      <c r="C750" s="102" t="s">
        <v>5282</v>
      </c>
      <c r="D750" s="194" t="s">
        <v>5653</v>
      </c>
      <c r="E750" s="1116" t="s">
        <v>527</v>
      </c>
      <c r="F750" s="213" t="s">
        <v>990</v>
      </c>
      <c r="G750" s="1273">
        <v>3</v>
      </c>
      <c r="H750" s="213">
        <v>1.84</v>
      </c>
      <c r="I750" s="102">
        <v>1</v>
      </c>
      <c r="J750" s="194">
        <v>153088</v>
      </c>
      <c r="K750" s="194">
        <v>0</v>
      </c>
      <c r="L750" s="194"/>
      <c r="M750" s="213">
        <f t="shared" si="73"/>
        <v>153088</v>
      </c>
      <c r="N750" s="213">
        <v>1.79</v>
      </c>
      <c r="O750" s="102">
        <v>1</v>
      </c>
      <c r="P750" s="194">
        <v>148928</v>
      </c>
      <c r="Q750" s="194">
        <v>0</v>
      </c>
      <c r="R750" s="194"/>
      <c r="S750" s="213">
        <f t="shared" si="74"/>
        <v>148928</v>
      </c>
      <c r="T750" s="213">
        <f t="shared" si="80"/>
        <v>0</v>
      </c>
      <c r="U750" s="213">
        <f t="shared" si="80"/>
        <v>4160</v>
      </c>
      <c r="V750" s="213">
        <f t="shared" si="80"/>
        <v>0</v>
      </c>
      <c r="W750" s="213">
        <f t="shared" si="80"/>
        <v>0</v>
      </c>
      <c r="X750" s="213">
        <f t="shared" si="75"/>
        <v>4160</v>
      </c>
      <c r="Y750" s="1273">
        <v>4</v>
      </c>
      <c r="Z750" s="213">
        <v>1.9</v>
      </c>
      <c r="AA750" s="102">
        <v>1</v>
      </c>
      <c r="AB750" s="194">
        <v>158080</v>
      </c>
      <c r="AC750" s="194">
        <v>0</v>
      </c>
      <c r="AD750" s="194"/>
      <c r="AE750" s="213">
        <f t="shared" si="76"/>
        <v>158080</v>
      </c>
      <c r="AF750" s="1273">
        <v>5</v>
      </c>
      <c r="AG750" s="213">
        <v>1.9</v>
      </c>
      <c r="AH750" s="102">
        <v>1</v>
      </c>
      <c r="AI750" s="194">
        <v>158080</v>
      </c>
      <c r="AJ750" s="194">
        <v>0</v>
      </c>
      <c r="AK750" s="194"/>
      <c r="AL750" s="213">
        <f t="shared" si="77"/>
        <v>158080</v>
      </c>
    </row>
    <row r="751" spans="1:38" s="5" customFormat="1">
      <c r="A751" s="194">
        <v>742</v>
      </c>
      <c r="B751" s="102" t="s">
        <v>5721</v>
      </c>
      <c r="C751" s="102" t="s">
        <v>5283</v>
      </c>
      <c r="D751" s="194" t="s">
        <v>5652</v>
      </c>
      <c r="E751" s="1116" t="s">
        <v>527</v>
      </c>
      <c r="F751" s="213" t="s">
        <v>990</v>
      </c>
      <c r="G751" s="1273">
        <v>4</v>
      </c>
      <c r="H751" s="213">
        <v>1.9</v>
      </c>
      <c r="I751" s="102">
        <v>1</v>
      </c>
      <c r="J751" s="194">
        <v>158080</v>
      </c>
      <c r="K751" s="194">
        <v>0</v>
      </c>
      <c r="L751" s="194"/>
      <c r="M751" s="213">
        <f t="shared" si="73"/>
        <v>158080</v>
      </c>
      <c r="N751" s="213">
        <v>1.84</v>
      </c>
      <c r="O751" s="102">
        <v>1</v>
      </c>
      <c r="P751" s="194">
        <v>153088</v>
      </c>
      <c r="Q751" s="194">
        <v>0</v>
      </c>
      <c r="R751" s="194"/>
      <c r="S751" s="213">
        <f t="shared" si="74"/>
        <v>153088</v>
      </c>
      <c r="T751" s="213">
        <f t="shared" si="80"/>
        <v>0</v>
      </c>
      <c r="U751" s="213">
        <f t="shared" si="80"/>
        <v>4992</v>
      </c>
      <c r="V751" s="213">
        <f t="shared" si="80"/>
        <v>0</v>
      </c>
      <c r="W751" s="213">
        <f t="shared" si="80"/>
        <v>0</v>
      </c>
      <c r="X751" s="213">
        <f t="shared" si="75"/>
        <v>4992</v>
      </c>
      <c r="Y751" s="1273">
        <v>5</v>
      </c>
      <c r="Z751" s="213">
        <v>1.9</v>
      </c>
      <c r="AA751" s="102">
        <v>1</v>
      </c>
      <c r="AB751" s="194">
        <v>158080</v>
      </c>
      <c r="AC751" s="194">
        <v>0</v>
      </c>
      <c r="AD751" s="194"/>
      <c r="AE751" s="213">
        <f t="shared" si="76"/>
        <v>158080</v>
      </c>
      <c r="AF751" s="1273">
        <v>6</v>
      </c>
      <c r="AG751" s="213">
        <v>1.96</v>
      </c>
      <c r="AH751" s="102">
        <v>1</v>
      </c>
      <c r="AI751" s="194">
        <v>163072</v>
      </c>
      <c r="AJ751" s="194">
        <v>0</v>
      </c>
      <c r="AK751" s="194"/>
      <c r="AL751" s="213">
        <f t="shared" si="77"/>
        <v>163072</v>
      </c>
    </row>
    <row r="752" spans="1:38" s="5" customFormat="1">
      <c r="A752" s="194">
        <v>743</v>
      </c>
      <c r="B752" s="102" t="s">
        <v>4712</v>
      </c>
      <c r="C752" s="102" t="s">
        <v>5283</v>
      </c>
      <c r="D752" s="194" t="s">
        <v>5641</v>
      </c>
      <c r="E752" s="1116" t="s">
        <v>527</v>
      </c>
      <c r="F752" s="213" t="s">
        <v>990</v>
      </c>
      <c r="G752" s="1273">
        <v>11</v>
      </c>
      <c r="H752" s="213">
        <v>2.08</v>
      </c>
      <c r="I752" s="102">
        <v>1</v>
      </c>
      <c r="J752" s="194">
        <v>173056</v>
      </c>
      <c r="K752" s="194">
        <v>0</v>
      </c>
      <c r="L752" s="194"/>
      <c r="M752" s="213">
        <f t="shared" si="73"/>
        <v>173056</v>
      </c>
      <c r="N752" s="213">
        <v>2.08</v>
      </c>
      <c r="O752" s="102">
        <v>1</v>
      </c>
      <c r="P752" s="194">
        <v>173056</v>
      </c>
      <c r="Q752" s="194">
        <v>0</v>
      </c>
      <c r="R752" s="194"/>
      <c r="S752" s="213">
        <f t="shared" si="74"/>
        <v>173056</v>
      </c>
      <c r="T752" s="213">
        <f t="shared" si="80"/>
        <v>0</v>
      </c>
      <c r="U752" s="213">
        <f t="shared" si="80"/>
        <v>0</v>
      </c>
      <c r="V752" s="213">
        <f t="shared" si="80"/>
        <v>0</v>
      </c>
      <c r="W752" s="213">
        <f t="shared" si="80"/>
        <v>0</v>
      </c>
      <c r="X752" s="213">
        <f t="shared" si="75"/>
        <v>0</v>
      </c>
      <c r="Y752" s="1273">
        <v>12</v>
      </c>
      <c r="Z752" s="213">
        <v>2.08</v>
      </c>
      <c r="AA752" s="102">
        <v>1</v>
      </c>
      <c r="AB752" s="194">
        <v>173056</v>
      </c>
      <c r="AC752" s="194">
        <v>0</v>
      </c>
      <c r="AD752" s="194"/>
      <c r="AE752" s="213">
        <f t="shared" si="76"/>
        <v>173056</v>
      </c>
      <c r="AF752" s="1273">
        <v>13</v>
      </c>
      <c r="AG752" s="213">
        <v>2.14</v>
      </c>
      <c r="AH752" s="102">
        <v>1</v>
      </c>
      <c r="AI752" s="194">
        <v>178048</v>
      </c>
      <c r="AJ752" s="194">
        <v>0</v>
      </c>
      <c r="AK752" s="194"/>
      <c r="AL752" s="213">
        <f t="shared" si="77"/>
        <v>178048</v>
      </c>
    </row>
    <row r="753" spans="1:38" s="5" customFormat="1">
      <c r="A753" s="194">
        <v>744</v>
      </c>
      <c r="B753" s="102" t="s">
        <v>7020</v>
      </c>
      <c r="C753" s="102" t="s">
        <v>5283</v>
      </c>
      <c r="D753" s="194" t="s">
        <v>5658</v>
      </c>
      <c r="E753" s="1116" t="s">
        <v>527</v>
      </c>
      <c r="F753" s="213" t="s">
        <v>990</v>
      </c>
      <c r="G753" s="1273">
        <v>7</v>
      </c>
      <c r="H753" s="213">
        <v>1.96</v>
      </c>
      <c r="I753" s="102">
        <v>1</v>
      </c>
      <c r="J753" s="194">
        <v>163072</v>
      </c>
      <c r="K753" s="194">
        <v>0</v>
      </c>
      <c r="L753" s="194"/>
      <c r="M753" s="213">
        <f t="shared" si="73"/>
        <v>163072</v>
      </c>
      <c r="N753" s="213">
        <v>1.96</v>
      </c>
      <c r="O753" s="102">
        <v>1</v>
      </c>
      <c r="P753" s="194">
        <v>163072</v>
      </c>
      <c r="Q753" s="194">
        <v>0</v>
      </c>
      <c r="R753" s="194"/>
      <c r="S753" s="213">
        <f t="shared" si="74"/>
        <v>163072</v>
      </c>
      <c r="T753" s="213">
        <f t="shared" si="80"/>
        <v>0</v>
      </c>
      <c r="U753" s="213">
        <f t="shared" si="80"/>
        <v>0</v>
      </c>
      <c r="V753" s="213">
        <f t="shared" si="80"/>
        <v>0</v>
      </c>
      <c r="W753" s="213">
        <f t="shared" si="80"/>
        <v>0</v>
      </c>
      <c r="X753" s="213">
        <f t="shared" si="75"/>
        <v>0</v>
      </c>
      <c r="Y753" s="1273">
        <v>8</v>
      </c>
      <c r="Z753" s="213">
        <v>2.02</v>
      </c>
      <c r="AA753" s="102">
        <v>1</v>
      </c>
      <c r="AB753" s="194">
        <v>168064</v>
      </c>
      <c r="AC753" s="194">
        <v>0</v>
      </c>
      <c r="AD753" s="194"/>
      <c r="AE753" s="213">
        <f t="shared" si="76"/>
        <v>168064</v>
      </c>
      <c r="AF753" s="1273">
        <v>9</v>
      </c>
      <c r="AG753" s="213">
        <v>2.02</v>
      </c>
      <c r="AH753" s="102">
        <v>1</v>
      </c>
      <c r="AI753" s="194">
        <v>168064</v>
      </c>
      <c r="AJ753" s="194">
        <v>0</v>
      </c>
      <c r="AK753" s="194"/>
      <c r="AL753" s="213">
        <f t="shared" si="77"/>
        <v>168064</v>
      </c>
    </row>
    <row r="754" spans="1:38" s="5" customFormat="1">
      <c r="A754" s="194">
        <v>745</v>
      </c>
      <c r="B754" s="102" t="s">
        <v>4713</v>
      </c>
      <c r="C754" s="102" t="s">
        <v>5283</v>
      </c>
      <c r="D754" s="194" t="s">
        <v>5647</v>
      </c>
      <c r="E754" s="1116" t="s">
        <v>527</v>
      </c>
      <c r="F754" s="213" t="s">
        <v>990</v>
      </c>
      <c r="G754" s="1273">
        <v>11</v>
      </c>
      <c r="H754" s="213">
        <v>2.08</v>
      </c>
      <c r="I754" s="102">
        <v>1</v>
      </c>
      <c r="J754" s="194">
        <v>173056</v>
      </c>
      <c r="K754" s="194">
        <v>0</v>
      </c>
      <c r="L754" s="194"/>
      <c r="M754" s="213">
        <f t="shared" si="73"/>
        <v>173056</v>
      </c>
      <c r="N754" s="213">
        <v>2.08</v>
      </c>
      <c r="O754" s="102">
        <v>1</v>
      </c>
      <c r="P754" s="194">
        <v>173056</v>
      </c>
      <c r="Q754" s="194">
        <v>0</v>
      </c>
      <c r="R754" s="194"/>
      <c r="S754" s="213">
        <f t="shared" si="74"/>
        <v>173056</v>
      </c>
      <c r="T754" s="213">
        <f t="shared" si="80"/>
        <v>0</v>
      </c>
      <c r="U754" s="213">
        <f t="shared" si="80"/>
        <v>0</v>
      </c>
      <c r="V754" s="213">
        <f t="shared" si="80"/>
        <v>0</v>
      </c>
      <c r="W754" s="213">
        <f t="shared" si="80"/>
        <v>0</v>
      </c>
      <c r="X754" s="213">
        <f t="shared" si="75"/>
        <v>0</v>
      </c>
      <c r="Y754" s="1273">
        <v>12</v>
      </c>
      <c r="Z754" s="213">
        <v>2.08</v>
      </c>
      <c r="AA754" s="102">
        <v>1</v>
      </c>
      <c r="AB754" s="194">
        <v>173056</v>
      </c>
      <c r="AC754" s="194">
        <v>0</v>
      </c>
      <c r="AD754" s="194"/>
      <c r="AE754" s="213">
        <f t="shared" si="76"/>
        <v>173056</v>
      </c>
      <c r="AF754" s="1273">
        <v>13</v>
      </c>
      <c r="AG754" s="213">
        <v>2.14</v>
      </c>
      <c r="AH754" s="102">
        <v>1</v>
      </c>
      <c r="AI754" s="194">
        <v>178048</v>
      </c>
      <c r="AJ754" s="194">
        <v>0</v>
      </c>
      <c r="AK754" s="194"/>
      <c r="AL754" s="213">
        <f t="shared" si="77"/>
        <v>178048</v>
      </c>
    </row>
    <row r="755" spans="1:38" s="5" customFormat="1">
      <c r="A755" s="194">
        <v>746</v>
      </c>
      <c r="B755" s="102" t="s">
        <v>4714</v>
      </c>
      <c r="C755" s="102" t="s">
        <v>5283</v>
      </c>
      <c r="D755" s="194" t="s">
        <v>5647</v>
      </c>
      <c r="E755" s="1116" t="s">
        <v>527</v>
      </c>
      <c r="F755" s="213" t="s">
        <v>990</v>
      </c>
      <c r="G755" s="1273">
        <v>9</v>
      </c>
      <c r="H755" s="213">
        <v>2.02</v>
      </c>
      <c r="I755" s="102">
        <v>1</v>
      </c>
      <c r="J755" s="194">
        <v>168064</v>
      </c>
      <c r="K755" s="194">
        <v>0</v>
      </c>
      <c r="L755" s="194"/>
      <c r="M755" s="213">
        <f t="shared" si="73"/>
        <v>168064</v>
      </c>
      <c r="N755" s="213">
        <v>2.02</v>
      </c>
      <c r="O755" s="102">
        <v>1</v>
      </c>
      <c r="P755" s="194">
        <v>168064</v>
      </c>
      <c r="Q755" s="194">
        <v>0</v>
      </c>
      <c r="R755" s="194"/>
      <c r="S755" s="213">
        <f t="shared" si="74"/>
        <v>168064</v>
      </c>
      <c r="T755" s="213">
        <f t="shared" si="80"/>
        <v>0</v>
      </c>
      <c r="U755" s="213">
        <f t="shared" si="80"/>
        <v>0</v>
      </c>
      <c r="V755" s="213">
        <f t="shared" si="80"/>
        <v>0</v>
      </c>
      <c r="W755" s="213">
        <f t="shared" si="80"/>
        <v>0</v>
      </c>
      <c r="X755" s="213">
        <f t="shared" si="75"/>
        <v>0</v>
      </c>
      <c r="Y755" s="1273">
        <v>10</v>
      </c>
      <c r="Z755" s="213">
        <v>2.08</v>
      </c>
      <c r="AA755" s="102">
        <v>1</v>
      </c>
      <c r="AB755" s="194">
        <v>173056</v>
      </c>
      <c r="AC755" s="194">
        <v>0</v>
      </c>
      <c r="AD755" s="194"/>
      <c r="AE755" s="213">
        <f t="shared" si="76"/>
        <v>173056</v>
      </c>
      <c r="AF755" s="1273">
        <v>11</v>
      </c>
      <c r="AG755" s="213">
        <v>2.08</v>
      </c>
      <c r="AH755" s="102">
        <v>1</v>
      </c>
      <c r="AI755" s="194">
        <v>173056</v>
      </c>
      <c r="AJ755" s="194">
        <v>0</v>
      </c>
      <c r="AK755" s="194"/>
      <c r="AL755" s="213">
        <f t="shared" si="77"/>
        <v>173056</v>
      </c>
    </row>
    <row r="756" spans="1:38" s="5" customFormat="1">
      <c r="A756" s="194">
        <v>747</v>
      </c>
      <c r="B756" s="102" t="s">
        <v>4715</v>
      </c>
      <c r="C756" s="102" t="s">
        <v>5283</v>
      </c>
      <c r="D756" s="194" t="s">
        <v>5265</v>
      </c>
      <c r="E756" s="1116" t="s">
        <v>527</v>
      </c>
      <c r="F756" s="213" t="s">
        <v>990</v>
      </c>
      <c r="G756" s="1273">
        <v>11</v>
      </c>
      <c r="H756" s="213">
        <v>2.08</v>
      </c>
      <c r="I756" s="102">
        <v>1</v>
      </c>
      <c r="J756" s="194">
        <v>173056</v>
      </c>
      <c r="K756" s="194">
        <v>0</v>
      </c>
      <c r="L756" s="194"/>
      <c r="M756" s="213">
        <f t="shared" si="73"/>
        <v>173056</v>
      </c>
      <c r="N756" s="213">
        <v>2.08</v>
      </c>
      <c r="O756" s="102">
        <v>1</v>
      </c>
      <c r="P756" s="194">
        <v>173056</v>
      </c>
      <c r="Q756" s="194">
        <v>0</v>
      </c>
      <c r="R756" s="194"/>
      <c r="S756" s="213">
        <f t="shared" si="74"/>
        <v>173056</v>
      </c>
      <c r="T756" s="213">
        <f t="shared" si="80"/>
        <v>0</v>
      </c>
      <c r="U756" s="213">
        <f t="shared" si="80"/>
        <v>0</v>
      </c>
      <c r="V756" s="213">
        <f t="shared" si="80"/>
        <v>0</v>
      </c>
      <c r="W756" s="213">
        <f t="shared" si="80"/>
        <v>0</v>
      </c>
      <c r="X756" s="213">
        <f t="shared" si="75"/>
        <v>0</v>
      </c>
      <c r="Y756" s="1273">
        <v>12</v>
      </c>
      <c r="Z756" s="213">
        <v>2.08</v>
      </c>
      <c r="AA756" s="102">
        <v>1</v>
      </c>
      <c r="AB756" s="194">
        <v>173056</v>
      </c>
      <c r="AC756" s="194">
        <v>0</v>
      </c>
      <c r="AD756" s="194"/>
      <c r="AE756" s="213">
        <f t="shared" si="76"/>
        <v>173056</v>
      </c>
      <c r="AF756" s="1273">
        <v>13</v>
      </c>
      <c r="AG756" s="213">
        <v>2.14</v>
      </c>
      <c r="AH756" s="102">
        <v>1</v>
      </c>
      <c r="AI756" s="194">
        <v>178048</v>
      </c>
      <c r="AJ756" s="194">
        <v>0</v>
      </c>
      <c r="AK756" s="194"/>
      <c r="AL756" s="213">
        <f t="shared" si="77"/>
        <v>178048</v>
      </c>
    </row>
    <row r="757" spans="1:38" s="5" customFormat="1">
      <c r="A757" s="194">
        <v>748</v>
      </c>
      <c r="B757" s="102" t="s">
        <v>7023</v>
      </c>
      <c r="C757" s="102" t="s">
        <v>5283</v>
      </c>
      <c r="D757" s="194" t="s">
        <v>5640</v>
      </c>
      <c r="E757" s="1116" t="s">
        <v>527</v>
      </c>
      <c r="F757" s="213" t="s">
        <v>990</v>
      </c>
      <c r="G757" s="1273">
        <v>3</v>
      </c>
      <c r="H757" s="213">
        <v>1.84</v>
      </c>
      <c r="I757" s="102">
        <v>1</v>
      </c>
      <c r="J757" s="194">
        <v>153088</v>
      </c>
      <c r="K757" s="194">
        <v>0</v>
      </c>
      <c r="L757" s="194"/>
      <c r="M757" s="213">
        <f t="shared" si="73"/>
        <v>153088</v>
      </c>
      <c r="N757" s="213">
        <v>1.79</v>
      </c>
      <c r="O757" s="102">
        <v>1</v>
      </c>
      <c r="P757" s="194">
        <v>148928</v>
      </c>
      <c r="Q757" s="194">
        <v>0</v>
      </c>
      <c r="R757" s="194"/>
      <c r="S757" s="213">
        <f t="shared" si="74"/>
        <v>148928</v>
      </c>
      <c r="T757" s="213">
        <f t="shared" si="80"/>
        <v>0</v>
      </c>
      <c r="U757" s="213">
        <f t="shared" si="80"/>
        <v>4160</v>
      </c>
      <c r="V757" s="213">
        <f t="shared" si="80"/>
        <v>0</v>
      </c>
      <c r="W757" s="213">
        <f t="shared" si="80"/>
        <v>0</v>
      </c>
      <c r="X757" s="213">
        <f t="shared" si="75"/>
        <v>4160</v>
      </c>
      <c r="Y757" s="1273">
        <v>4</v>
      </c>
      <c r="Z757" s="213">
        <v>1.9</v>
      </c>
      <c r="AA757" s="102">
        <v>1</v>
      </c>
      <c r="AB757" s="194">
        <v>158080</v>
      </c>
      <c r="AC757" s="194">
        <v>0</v>
      </c>
      <c r="AD757" s="194"/>
      <c r="AE757" s="213">
        <f t="shared" si="76"/>
        <v>158080</v>
      </c>
      <c r="AF757" s="1273">
        <v>5</v>
      </c>
      <c r="AG757" s="213">
        <v>1.9</v>
      </c>
      <c r="AH757" s="102">
        <v>1</v>
      </c>
      <c r="AI757" s="194">
        <v>158080</v>
      </c>
      <c r="AJ757" s="194">
        <v>0</v>
      </c>
      <c r="AK757" s="194"/>
      <c r="AL757" s="213">
        <f t="shared" si="77"/>
        <v>158080</v>
      </c>
    </row>
    <row r="758" spans="1:38" s="5" customFormat="1">
      <c r="A758" s="194">
        <v>749</v>
      </c>
      <c r="B758" s="102" t="s">
        <v>8376</v>
      </c>
      <c r="C758" s="102" t="s">
        <v>5283</v>
      </c>
      <c r="D758" s="194" t="s">
        <v>5640</v>
      </c>
      <c r="E758" s="1116" t="s">
        <v>527</v>
      </c>
      <c r="F758" s="213" t="s">
        <v>990</v>
      </c>
      <c r="G758" s="1273">
        <v>3</v>
      </c>
      <c r="H758" s="213">
        <v>1.84</v>
      </c>
      <c r="I758" s="102">
        <v>1</v>
      </c>
      <c r="J758" s="194">
        <v>153088</v>
      </c>
      <c r="K758" s="194">
        <v>0</v>
      </c>
      <c r="L758" s="194"/>
      <c r="M758" s="213">
        <f t="shared" si="73"/>
        <v>153088</v>
      </c>
      <c r="N758" s="213">
        <v>1.79</v>
      </c>
      <c r="O758" s="102">
        <v>1</v>
      </c>
      <c r="P758" s="194">
        <v>148928</v>
      </c>
      <c r="Q758" s="194">
        <v>0</v>
      </c>
      <c r="R758" s="194"/>
      <c r="S758" s="213">
        <f t="shared" si="74"/>
        <v>148928</v>
      </c>
      <c r="T758" s="213">
        <f t="shared" si="80"/>
        <v>0</v>
      </c>
      <c r="U758" s="213">
        <f t="shared" si="80"/>
        <v>4160</v>
      </c>
      <c r="V758" s="213">
        <f t="shared" si="80"/>
        <v>0</v>
      </c>
      <c r="W758" s="213">
        <f t="shared" si="80"/>
        <v>0</v>
      </c>
      <c r="X758" s="213">
        <f t="shared" si="75"/>
        <v>4160</v>
      </c>
      <c r="Y758" s="1273">
        <v>4</v>
      </c>
      <c r="Z758" s="213">
        <v>1.9</v>
      </c>
      <c r="AA758" s="102">
        <v>1</v>
      </c>
      <c r="AB758" s="194">
        <v>158080</v>
      </c>
      <c r="AC758" s="194">
        <v>0</v>
      </c>
      <c r="AD758" s="194"/>
      <c r="AE758" s="213">
        <f t="shared" si="76"/>
        <v>158080</v>
      </c>
      <c r="AF758" s="1273">
        <v>5</v>
      </c>
      <c r="AG758" s="213">
        <v>1.9</v>
      </c>
      <c r="AH758" s="102">
        <v>1</v>
      </c>
      <c r="AI758" s="194">
        <v>158080</v>
      </c>
      <c r="AJ758" s="194">
        <v>0</v>
      </c>
      <c r="AK758" s="194"/>
      <c r="AL758" s="213">
        <f t="shared" si="77"/>
        <v>158080</v>
      </c>
    </row>
    <row r="759" spans="1:38" s="5" customFormat="1">
      <c r="A759" s="194">
        <v>750</v>
      </c>
      <c r="B759" s="102" t="s">
        <v>4716</v>
      </c>
      <c r="C759" s="102" t="s">
        <v>5283</v>
      </c>
      <c r="D759" s="194" t="s">
        <v>5635</v>
      </c>
      <c r="E759" s="1116" t="s">
        <v>527</v>
      </c>
      <c r="F759" s="213" t="s">
        <v>990</v>
      </c>
      <c r="G759" s="1273">
        <v>9</v>
      </c>
      <c r="H759" s="213">
        <v>2.02</v>
      </c>
      <c r="I759" s="102">
        <v>1</v>
      </c>
      <c r="J759" s="194">
        <v>168064</v>
      </c>
      <c r="K759" s="194">
        <v>0</v>
      </c>
      <c r="L759" s="194"/>
      <c r="M759" s="213">
        <f t="shared" si="73"/>
        <v>168064</v>
      </c>
      <c r="N759" s="213">
        <v>2.02</v>
      </c>
      <c r="O759" s="102">
        <v>1</v>
      </c>
      <c r="P759" s="194">
        <v>168064</v>
      </c>
      <c r="Q759" s="194">
        <v>0</v>
      </c>
      <c r="R759" s="194"/>
      <c r="S759" s="213">
        <f t="shared" si="74"/>
        <v>168064</v>
      </c>
      <c r="T759" s="213">
        <f t="shared" si="80"/>
        <v>0</v>
      </c>
      <c r="U759" s="213">
        <f t="shared" si="80"/>
        <v>0</v>
      </c>
      <c r="V759" s="213">
        <f t="shared" si="80"/>
        <v>0</v>
      </c>
      <c r="W759" s="213">
        <f t="shared" si="80"/>
        <v>0</v>
      </c>
      <c r="X759" s="213">
        <f t="shared" si="75"/>
        <v>0</v>
      </c>
      <c r="Y759" s="1273">
        <v>10</v>
      </c>
      <c r="Z759" s="213">
        <v>2.08</v>
      </c>
      <c r="AA759" s="102">
        <v>1</v>
      </c>
      <c r="AB759" s="194">
        <v>173056</v>
      </c>
      <c r="AC759" s="194">
        <v>0</v>
      </c>
      <c r="AD759" s="194"/>
      <c r="AE759" s="213">
        <f t="shared" si="76"/>
        <v>173056</v>
      </c>
      <c r="AF759" s="1273">
        <v>11</v>
      </c>
      <c r="AG759" s="213">
        <v>2.08</v>
      </c>
      <c r="AH759" s="102">
        <v>1</v>
      </c>
      <c r="AI759" s="194">
        <v>173056</v>
      </c>
      <c r="AJ759" s="194">
        <v>0</v>
      </c>
      <c r="AK759" s="194"/>
      <c r="AL759" s="213">
        <f t="shared" si="77"/>
        <v>173056</v>
      </c>
    </row>
    <row r="760" spans="1:38" s="5" customFormat="1">
      <c r="A760" s="194">
        <v>751</v>
      </c>
      <c r="B760" s="102" t="s">
        <v>4717</v>
      </c>
      <c r="C760" s="102" t="s">
        <v>5283</v>
      </c>
      <c r="D760" s="194" t="s">
        <v>5650</v>
      </c>
      <c r="E760" s="1116" t="s">
        <v>527</v>
      </c>
      <c r="F760" s="213" t="s">
        <v>990</v>
      </c>
      <c r="G760" s="1273">
        <v>11</v>
      </c>
      <c r="H760" s="213">
        <v>2.08</v>
      </c>
      <c r="I760" s="102">
        <v>1</v>
      </c>
      <c r="J760" s="194">
        <v>173056</v>
      </c>
      <c r="K760" s="194">
        <v>0</v>
      </c>
      <c r="L760" s="194"/>
      <c r="M760" s="213">
        <f t="shared" si="73"/>
        <v>173056</v>
      </c>
      <c r="N760" s="213">
        <v>2.08</v>
      </c>
      <c r="O760" s="102">
        <v>1</v>
      </c>
      <c r="P760" s="194">
        <v>173056</v>
      </c>
      <c r="Q760" s="194">
        <v>0</v>
      </c>
      <c r="R760" s="194"/>
      <c r="S760" s="213">
        <f t="shared" si="74"/>
        <v>173056</v>
      </c>
      <c r="T760" s="213">
        <f t="shared" si="80"/>
        <v>0</v>
      </c>
      <c r="U760" s="213">
        <f t="shared" si="80"/>
        <v>0</v>
      </c>
      <c r="V760" s="213">
        <f t="shared" si="80"/>
        <v>0</v>
      </c>
      <c r="W760" s="213">
        <f t="shared" si="80"/>
        <v>0</v>
      </c>
      <c r="X760" s="213">
        <f t="shared" si="75"/>
        <v>0</v>
      </c>
      <c r="Y760" s="1273">
        <v>12</v>
      </c>
      <c r="Z760" s="213">
        <v>2.08</v>
      </c>
      <c r="AA760" s="102">
        <v>1</v>
      </c>
      <c r="AB760" s="194">
        <v>173056</v>
      </c>
      <c r="AC760" s="194">
        <v>0</v>
      </c>
      <c r="AD760" s="194"/>
      <c r="AE760" s="213">
        <f t="shared" si="76"/>
        <v>173056</v>
      </c>
      <c r="AF760" s="1273">
        <v>13</v>
      </c>
      <c r="AG760" s="213">
        <v>2.14</v>
      </c>
      <c r="AH760" s="102">
        <v>1</v>
      </c>
      <c r="AI760" s="194">
        <v>178048</v>
      </c>
      <c r="AJ760" s="194">
        <v>0</v>
      </c>
      <c r="AK760" s="194"/>
      <c r="AL760" s="213">
        <f t="shared" si="77"/>
        <v>178048</v>
      </c>
    </row>
    <row r="761" spans="1:38" s="5" customFormat="1">
      <c r="A761" s="194">
        <v>752</v>
      </c>
      <c r="B761" s="102" t="s">
        <v>4718</v>
      </c>
      <c r="C761" s="102" t="s">
        <v>5282</v>
      </c>
      <c r="D761" s="194" t="s">
        <v>5645</v>
      </c>
      <c r="E761" s="1116" t="s">
        <v>527</v>
      </c>
      <c r="F761" s="213" t="s">
        <v>990</v>
      </c>
      <c r="G761" s="1273">
        <v>10</v>
      </c>
      <c r="H761" s="213">
        <v>2.08</v>
      </c>
      <c r="I761" s="102">
        <v>1</v>
      </c>
      <c r="J761" s="194">
        <v>173056</v>
      </c>
      <c r="K761" s="194">
        <v>0</v>
      </c>
      <c r="L761" s="194"/>
      <c r="M761" s="213">
        <f t="shared" si="73"/>
        <v>173056</v>
      </c>
      <c r="N761" s="213">
        <v>2.02</v>
      </c>
      <c r="O761" s="102">
        <v>1</v>
      </c>
      <c r="P761" s="194">
        <v>168064</v>
      </c>
      <c r="Q761" s="194">
        <v>0</v>
      </c>
      <c r="R761" s="194"/>
      <c r="S761" s="213">
        <f t="shared" si="74"/>
        <v>168064</v>
      </c>
      <c r="T761" s="213">
        <f t="shared" si="80"/>
        <v>0</v>
      </c>
      <c r="U761" s="213">
        <f t="shared" si="80"/>
        <v>4992</v>
      </c>
      <c r="V761" s="213">
        <f t="shared" si="80"/>
        <v>0</v>
      </c>
      <c r="W761" s="213">
        <f t="shared" si="80"/>
        <v>0</v>
      </c>
      <c r="X761" s="213">
        <f t="shared" si="75"/>
        <v>4992</v>
      </c>
      <c r="Y761" s="1273">
        <v>11</v>
      </c>
      <c r="Z761" s="213">
        <v>2.08</v>
      </c>
      <c r="AA761" s="102">
        <v>1</v>
      </c>
      <c r="AB761" s="194">
        <v>173056</v>
      </c>
      <c r="AC761" s="194">
        <v>0</v>
      </c>
      <c r="AD761" s="194"/>
      <c r="AE761" s="213">
        <f t="shared" si="76"/>
        <v>173056</v>
      </c>
      <c r="AF761" s="1273">
        <v>12</v>
      </c>
      <c r="AG761" s="213">
        <v>2.08</v>
      </c>
      <c r="AH761" s="102">
        <v>1</v>
      </c>
      <c r="AI761" s="194">
        <v>173056</v>
      </c>
      <c r="AJ761" s="194">
        <v>0</v>
      </c>
      <c r="AK761" s="194"/>
      <c r="AL761" s="213">
        <f t="shared" si="77"/>
        <v>173056</v>
      </c>
    </row>
    <row r="762" spans="1:38" s="5" customFormat="1">
      <c r="A762" s="194">
        <v>753</v>
      </c>
      <c r="B762" s="102" t="s">
        <v>4719</v>
      </c>
      <c r="C762" s="102" t="s">
        <v>5283</v>
      </c>
      <c r="D762" s="194" t="s">
        <v>5637</v>
      </c>
      <c r="E762" s="1116" t="s">
        <v>527</v>
      </c>
      <c r="F762" s="213" t="s">
        <v>990</v>
      </c>
      <c r="G762" s="1273">
        <v>11</v>
      </c>
      <c r="H762" s="213">
        <v>2.08</v>
      </c>
      <c r="I762" s="102">
        <v>1</v>
      </c>
      <c r="J762" s="194">
        <v>173056</v>
      </c>
      <c r="K762" s="194">
        <v>0</v>
      </c>
      <c r="L762" s="194"/>
      <c r="M762" s="213">
        <f t="shared" si="73"/>
        <v>173056</v>
      </c>
      <c r="N762" s="213">
        <v>2.08</v>
      </c>
      <c r="O762" s="102">
        <v>1</v>
      </c>
      <c r="P762" s="194">
        <v>173056</v>
      </c>
      <c r="Q762" s="194">
        <v>0</v>
      </c>
      <c r="R762" s="194"/>
      <c r="S762" s="213">
        <f t="shared" si="74"/>
        <v>173056</v>
      </c>
      <c r="T762" s="213">
        <f t="shared" si="80"/>
        <v>0</v>
      </c>
      <c r="U762" s="213">
        <f t="shared" si="80"/>
        <v>0</v>
      </c>
      <c r="V762" s="213">
        <f t="shared" si="80"/>
        <v>0</v>
      </c>
      <c r="W762" s="213">
        <f t="shared" si="80"/>
        <v>0</v>
      </c>
      <c r="X762" s="213">
        <f t="shared" si="75"/>
        <v>0</v>
      </c>
      <c r="Y762" s="1273">
        <v>12</v>
      </c>
      <c r="Z762" s="213">
        <v>2.08</v>
      </c>
      <c r="AA762" s="102">
        <v>1</v>
      </c>
      <c r="AB762" s="194">
        <v>173056</v>
      </c>
      <c r="AC762" s="194">
        <v>0</v>
      </c>
      <c r="AD762" s="194"/>
      <c r="AE762" s="213">
        <f t="shared" si="76"/>
        <v>173056</v>
      </c>
      <c r="AF762" s="1273">
        <v>13</v>
      </c>
      <c r="AG762" s="213">
        <v>2.14</v>
      </c>
      <c r="AH762" s="102">
        <v>1</v>
      </c>
      <c r="AI762" s="194">
        <v>178048</v>
      </c>
      <c r="AJ762" s="194">
        <v>0</v>
      </c>
      <c r="AK762" s="194"/>
      <c r="AL762" s="213">
        <f t="shared" si="77"/>
        <v>178048</v>
      </c>
    </row>
    <row r="763" spans="1:38" s="5" customFormat="1">
      <c r="A763" s="194">
        <v>754</v>
      </c>
      <c r="B763" s="102" t="s">
        <v>4724</v>
      </c>
      <c r="C763" s="102" t="s">
        <v>5283</v>
      </c>
      <c r="D763" s="194" t="s">
        <v>5642</v>
      </c>
      <c r="E763" s="1116" t="s">
        <v>527</v>
      </c>
      <c r="F763" s="213" t="s">
        <v>990</v>
      </c>
      <c r="G763" s="1273">
        <v>5</v>
      </c>
      <c r="H763" s="213">
        <v>1.9</v>
      </c>
      <c r="I763" s="102">
        <v>1</v>
      </c>
      <c r="J763" s="194">
        <v>158080</v>
      </c>
      <c r="K763" s="194">
        <v>0</v>
      </c>
      <c r="L763" s="194"/>
      <c r="M763" s="213">
        <f t="shared" si="73"/>
        <v>158080</v>
      </c>
      <c r="N763" s="213">
        <v>1.9</v>
      </c>
      <c r="O763" s="102">
        <v>1</v>
      </c>
      <c r="P763" s="194">
        <v>158080</v>
      </c>
      <c r="Q763" s="194">
        <v>0</v>
      </c>
      <c r="R763" s="194"/>
      <c r="S763" s="213">
        <f t="shared" si="74"/>
        <v>158080</v>
      </c>
      <c r="T763" s="213">
        <f t="shared" si="80"/>
        <v>0</v>
      </c>
      <c r="U763" s="213">
        <f t="shared" si="80"/>
        <v>0</v>
      </c>
      <c r="V763" s="213">
        <f t="shared" si="80"/>
        <v>0</v>
      </c>
      <c r="W763" s="213">
        <f t="shared" si="80"/>
        <v>0</v>
      </c>
      <c r="X763" s="213">
        <f t="shared" si="75"/>
        <v>0</v>
      </c>
      <c r="Y763" s="1273">
        <v>6</v>
      </c>
      <c r="Z763" s="213">
        <v>1.96</v>
      </c>
      <c r="AA763" s="102">
        <v>1</v>
      </c>
      <c r="AB763" s="194">
        <v>163072</v>
      </c>
      <c r="AC763" s="194">
        <v>0</v>
      </c>
      <c r="AD763" s="194"/>
      <c r="AE763" s="213">
        <f t="shared" si="76"/>
        <v>163072</v>
      </c>
      <c r="AF763" s="1273">
        <v>7</v>
      </c>
      <c r="AG763" s="213">
        <v>1.96</v>
      </c>
      <c r="AH763" s="102">
        <v>1</v>
      </c>
      <c r="AI763" s="194">
        <v>163072</v>
      </c>
      <c r="AJ763" s="194">
        <v>0</v>
      </c>
      <c r="AK763" s="194"/>
      <c r="AL763" s="213">
        <f t="shared" si="77"/>
        <v>163072</v>
      </c>
    </row>
    <row r="764" spans="1:38" s="5" customFormat="1">
      <c r="A764" s="194">
        <v>755</v>
      </c>
      <c r="B764" s="102" t="s">
        <v>4721</v>
      </c>
      <c r="C764" s="102" t="s">
        <v>5283</v>
      </c>
      <c r="D764" s="194" t="s">
        <v>5631</v>
      </c>
      <c r="E764" s="1116" t="s">
        <v>527</v>
      </c>
      <c r="F764" s="213" t="s">
        <v>990</v>
      </c>
      <c r="G764" s="1273">
        <v>10</v>
      </c>
      <c r="H764" s="213">
        <v>2.08</v>
      </c>
      <c r="I764" s="102">
        <v>1</v>
      </c>
      <c r="J764" s="194">
        <v>173056</v>
      </c>
      <c r="K764" s="194">
        <v>0</v>
      </c>
      <c r="L764" s="194"/>
      <c r="M764" s="213">
        <f t="shared" si="73"/>
        <v>173056</v>
      </c>
      <c r="N764" s="213">
        <v>2.02</v>
      </c>
      <c r="O764" s="102">
        <v>1</v>
      </c>
      <c r="P764" s="194">
        <v>168064</v>
      </c>
      <c r="Q764" s="194">
        <v>0</v>
      </c>
      <c r="R764" s="194"/>
      <c r="S764" s="213">
        <f t="shared" si="74"/>
        <v>168064</v>
      </c>
      <c r="T764" s="213">
        <f t="shared" si="80"/>
        <v>0</v>
      </c>
      <c r="U764" s="213">
        <f t="shared" si="80"/>
        <v>4992</v>
      </c>
      <c r="V764" s="213">
        <f t="shared" si="80"/>
        <v>0</v>
      </c>
      <c r="W764" s="213">
        <f t="shared" si="80"/>
        <v>0</v>
      </c>
      <c r="X764" s="213">
        <f t="shared" si="75"/>
        <v>4992</v>
      </c>
      <c r="Y764" s="1273">
        <v>11</v>
      </c>
      <c r="Z764" s="213">
        <v>2.08</v>
      </c>
      <c r="AA764" s="102">
        <v>1</v>
      </c>
      <c r="AB764" s="194">
        <v>173056</v>
      </c>
      <c r="AC764" s="194">
        <v>0</v>
      </c>
      <c r="AD764" s="194"/>
      <c r="AE764" s="213">
        <f t="shared" si="76"/>
        <v>173056</v>
      </c>
      <c r="AF764" s="1273">
        <v>12</v>
      </c>
      <c r="AG764" s="213">
        <v>2.08</v>
      </c>
      <c r="AH764" s="102">
        <v>1</v>
      </c>
      <c r="AI764" s="194">
        <v>173056</v>
      </c>
      <c r="AJ764" s="194">
        <v>0</v>
      </c>
      <c r="AK764" s="194"/>
      <c r="AL764" s="213">
        <f t="shared" si="77"/>
        <v>173056</v>
      </c>
    </row>
    <row r="765" spans="1:38" s="5" customFormat="1">
      <c r="A765" s="194">
        <v>756</v>
      </c>
      <c r="B765" s="102" t="s">
        <v>4722</v>
      </c>
      <c r="C765" s="102" t="s">
        <v>5283</v>
      </c>
      <c r="D765" s="194" t="s">
        <v>5645</v>
      </c>
      <c r="E765" s="1116" t="s">
        <v>527</v>
      </c>
      <c r="F765" s="213" t="s">
        <v>990</v>
      </c>
      <c r="G765" s="1273">
        <v>7</v>
      </c>
      <c r="H765" s="213">
        <v>1.96</v>
      </c>
      <c r="I765" s="102">
        <v>1</v>
      </c>
      <c r="J765" s="194">
        <v>163072</v>
      </c>
      <c r="K765" s="194">
        <v>0</v>
      </c>
      <c r="L765" s="194"/>
      <c r="M765" s="213">
        <f t="shared" si="73"/>
        <v>163072</v>
      </c>
      <c r="N765" s="213">
        <v>1.96</v>
      </c>
      <c r="O765" s="102">
        <v>1</v>
      </c>
      <c r="P765" s="194">
        <v>163072</v>
      </c>
      <c r="Q765" s="194">
        <v>0</v>
      </c>
      <c r="R765" s="194"/>
      <c r="S765" s="213">
        <f t="shared" si="74"/>
        <v>163072</v>
      </c>
      <c r="T765" s="213">
        <f t="shared" si="80"/>
        <v>0</v>
      </c>
      <c r="U765" s="213">
        <f t="shared" si="80"/>
        <v>0</v>
      </c>
      <c r="V765" s="213">
        <f t="shared" si="80"/>
        <v>0</v>
      </c>
      <c r="W765" s="213">
        <f t="shared" si="80"/>
        <v>0</v>
      </c>
      <c r="X765" s="213">
        <f t="shared" si="75"/>
        <v>0</v>
      </c>
      <c r="Y765" s="1273">
        <v>8</v>
      </c>
      <c r="Z765" s="213">
        <v>2.02</v>
      </c>
      <c r="AA765" s="102">
        <v>1</v>
      </c>
      <c r="AB765" s="194">
        <v>168064</v>
      </c>
      <c r="AC765" s="194">
        <v>0</v>
      </c>
      <c r="AD765" s="194"/>
      <c r="AE765" s="213">
        <f t="shared" si="76"/>
        <v>168064</v>
      </c>
      <c r="AF765" s="1273">
        <v>9</v>
      </c>
      <c r="AG765" s="213">
        <v>2.02</v>
      </c>
      <c r="AH765" s="102">
        <v>1</v>
      </c>
      <c r="AI765" s="194">
        <v>168064</v>
      </c>
      <c r="AJ765" s="194">
        <v>0</v>
      </c>
      <c r="AK765" s="194"/>
      <c r="AL765" s="213">
        <f t="shared" si="77"/>
        <v>168064</v>
      </c>
    </row>
    <row r="766" spans="1:38" s="5" customFormat="1">
      <c r="A766" s="194">
        <v>757</v>
      </c>
      <c r="B766" s="102" t="s">
        <v>4723</v>
      </c>
      <c r="C766" s="102" t="s">
        <v>5283</v>
      </c>
      <c r="D766" s="194" t="s">
        <v>5624</v>
      </c>
      <c r="E766" s="1116" t="s">
        <v>527</v>
      </c>
      <c r="F766" s="213" t="s">
        <v>990</v>
      </c>
      <c r="G766" s="1273">
        <v>7</v>
      </c>
      <c r="H766" s="213">
        <v>1.96</v>
      </c>
      <c r="I766" s="102">
        <v>1</v>
      </c>
      <c r="J766" s="194">
        <v>163072</v>
      </c>
      <c r="K766" s="194">
        <v>0</v>
      </c>
      <c r="L766" s="194"/>
      <c r="M766" s="213">
        <f t="shared" si="73"/>
        <v>163072</v>
      </c>
      <c r="N766" s="213">
        <v>1.96</v>
      </c>
      <c r="O766" s="102">
        <v>1</v>
      </c>
      <c r="P766" s="194">
        <v>163072</v>
      </c>
      <c r="Q766" s="194">
        <v>0</v>
      </c>
      <c r="R766" s="194"/>
      <c r="S766" s="213">
        <f t="shared" si="74"/>
        <v>163072</v>
      </c>
      <c r="T766" s="213">
        <f t="shared" si="80"/>
        <v>0</v>
      </c>
      <c r="U766" s="213">
        <f t="shared" si="80"/>
        <v>0</v>
      </c>
      <c r="V766" s="213">
        <f t="shared" si="80"/>
        <v>0</v>
      </c>
      <c r="W766" s="213">
        <f t="shared" si="80"/>
        <v>0</v>
      </c>
      <c r="X766" s="213">
        <f t="shared" si="75"/>
        <v>0</v>
      </c>
      <c r="Y766" s="1273">
        <v>8</v>
      </c>
      <c r="Z766" s="213">
        <v>2.02</v>
      </c>
      <c r="AA766" s="102">
        <v>1</v>
      </c>
      <c r="AB766" s="194">
        <v>168064</v>
      </c>
      <c r="AC766" s="194">
        <v>0</v>
      </c>
      <c r="AD766" s="194"/>
      <c r="AE766" s="213">
        <f t="shared" si="76"/>
        <v>168064</v>
      </c>
      <c r="AF766" s="1273">
        <v>9</v>
      </c>
      <c r="AG766" s="213">
        <v>2.02</v>
      </c>
      <c r="AH766" s="102">
        <v>1</v>
      </c>
      <c r="AI766" s="194">
        <v>168064</v>
      </c>
      <c r="AJ766" s="194">
        <v>0</v>
      </c>
      <c r="AK766" s="194"/>
      <c r="AL766" s="213">
        <f t="shared" si="77"/>
        <v>168064</v>
      </c>
    </row>
    <row r="767" spans="1:38" s="5" customFormat="1">
      <c r="A767" s="194">
        <v>758</v>
      </c>
      <c r="B767" s="102" t="s">
        <v>5718</v>
      </c>
      <c r="C767" s="102" t="s">
        <v>5283</v>
      </c>
      <c r="D767" s="194" t="s">
        <v>5644</v>
      </c>
      <c r="E767" s="1116" t="s">
        <v>527</v>
      </c>
      <c r="F767" s="213" t="s">
        <v>990</v>
      </c>
      <c r="G767" s="1273">
        <v>4</v>
      </c>
      <c r="H767" s="213">
        <v>1.9</v>
      </c>
      <c r="I767" s="102">
        <v>1</v>
      </c>
      <c r="J767" s="194">
        <v>158080</v>
      </c>
      <c r="K767" s="194">
        <v>0</v>
      </c>
      <c r="L767" s="194"/>
      <c r="M767" s="213">
        <f t="shared" si="73"/>
        <v>158080</v>
      </c>
      <c r="N767" s="213">
        <v>1.84</v>
      </c>
      <c r="O767" s="102">
        <v>1</v>
      </c>
      <c r="P767" s="194">
        <v>153088</v>
      </c>
      <c r="Q767" s="194">
        <v>0</v>
      </c>
      <c r="R767" s="194"/>
      <c r="S767" s="213">
        <f t="shared" si="74"/>
        <v>153088</v>
      </c>
      <c r="T767" s="213">
        <f t="shared" si="80"/>
        <v>0</v>
      </c>
      <c r="U767" s="213">
        <f t="shared" si="80"/>
        <v>4992</v>
      </c>
      <c r="V767" s="213">
        <f t="shared" si="80"/>
        <v>0</v>
      </c>
      <c r="W767" s="213">
        <f t="shared" si="80"/>
        <v>0</v>
      </c>
      <c r="X767" s="213">
        <f t="shared" si="75"/>
        <v>4992</v>
      </c>
      <c r="Y767" s="1273">
        <v>5</v>
      </c>
      <c r="Z767" s="213">
        <v>1.9</v>
      </c>
      <c r="AA767" s="102">
        <v>1</v>
      </c>
      <c r="AB767" s="194">
        <v>158080</v>
      </c>
      <c r="AC767" s="194">
        <v>0</v>
      </c>
      <c r="AD767" s="194"/>
      <c r="AE767" s="213">
        <f t="shared" si="76"/>
        <v>158080</v>
      </c>
      <c r="AF767" s="1273">
        <v>6</v>
      </c>
      <c r="AG767" s="213">
        <v>1.96</v>
      </c>
      <c r="AH767" s="102">
        <v>1</v>
      </c>
      <c r="AI767" s="194">
        <v>163072</v>
      </c>
      <c r="AJ767" s="194">
        <v>0</v>
      </c>
      <c r="AK767" s="194"/>
      <c r="AL767" s="213">
        <f t="shared" si="77"/>
        <v>163072</v>
      </c>
    </row>
    <row r="768" spans="1:38" s="5" customFormat="1">
      <c r="A768" s="194">
        <v>759</v>
      </c>
      <c r="B768" s="102" t="s">
        <v>5719</v>
      </c>
      <c r="C768" s="102" t="s">
        <v>5283</v>
      </c>
      <c r="D768" s="194" t="s">
        <v>5644</v>
      </c>
      <c r="E768" s="1116" t="s">
        <v>527</v>
      </c>
      <c r="F768" s="213" t="s">
        <v>990</v>
      </c>
      <c r="G768" s="1273">
        <v>4</v>
      </c>
      <c r="H768" s="213">
        <v>1.9</v>
      </c>
      <c r="I768" s="102">
        <v>1</v>
      </c>
      <c r="J768" s="194">
        <v>158080</v>
      </c>
      <c r="K768" s="194">
        <v>0</v>
      </c>
      <c r="L768" s="194"/>
      <c r="M768" s="213">
        <f t="shared" si="73"/>
        <v>158080</v>
      </c>
      <c r="N768" s="213">
        <v>1.84</v>
      </c>
      <c r="O768" s="102">
        <v>1</v>
      </c>
      <c r="P768" s="194">
        <v>153088</v>
      </c>
      <c r="Q768" s="194">
        <v>0</v>
      </c>
      <c r="R768" s="194"/>
      <c r="S768" s="213">
        <f t="shared" si="74"/>
        <v>153088</v>
      </c>
      <c r="T768" s="213">
        <f t="shared" si="80"/>
        <v>0</v>
      </c>
      <c r="U768" s="213">
        <f t="shared" si="80"/>
        <v>4992</v>
      </c>
      <c r="V768" s="213">
        <f t="shared" si="80"/>
        <v>0</v>
      </c>
      <c r="W768" s="213">
        <f t="shared" si="80"/>
        <v>0</v>
      </c>
      <c r="X768" s="213">
        <f t="shared" si="75"/>
        <v>4992</v>
      </c>
      <c r="Y768" s="1273">
        <v>5</v>
      </c>
      <c r="Z768" s="213">
        <v>1.9</v>
      </c>
      <c r="AA768" s="102">
        <v>1</v>
      </c>
      <c r="AB768" s="194">
        <v>158080</v>
      </c>
      <c r="AC768" s="194">
        <v>0</v>
      </c>
      <c r="AD768" s="194"/>
      <c r="AE768" s="213">
        <f t="shared" si="76"/>
        <v>158080</v>
      </c>
      <c r="AF768" s="1273">
        <v>6</v>
      </c>
      <c r="AG768" s="213">
        <v>1.96</v>
      </c>
      <c r="AH768" s="102">
        <v>1</v>
      </c>
      <c r="AI768" s="194">
        <v>163072</v>
      </c>
      <c r="AJ768" s="194">
        <v>0</v>
      </c>
      <c r="AK768" s="194"/>
      <c r="AL768" s="213">
        <f t="shared" si="77"/>
        <v>163072</v>
      </c>
    </row>
    <row r="769" spans="1:38" s="5" customFormat="1">
      <c r="A769" s="194">
        <v>760</v>
      </c>
      <c r="B769" s="102" t="s">
        <v>5720</v>
      </c>
      <c r="C769" s="102" t="s">
        <v>5283</v>
      </c>
      <c r="D769" s="194" t="s">
        <v>5642</v>
      </c>
      <c r="E769" s="1116" t="s">
        <v>527</v>
      </c>
      <c r="F769" s="213" t="s">
        <v>990</v>
      </c>
      <c r="G769" s="1273">
        <v>4</v>
      </c>
      <c r="H769" s="213">
        <v>1.9</v>
      </c>
      <c r="I769" s="102">
        <v>1</v>
      </c>
      <c r="J769" s="194">
        <v>158080</v>
      </c>
      <c r="K769" s="194">
        <v>0</v>
      </c>
      <c r="L769" s="194"/>
      <c r="M769" s="213">
        <f t="shared" si="73"/>
        <v>158080</v>
      </c>
      <c r="N769" s="213">
        <v>1.84</v>
      </c>
      <c r="O769" s="102">
        <v>1</v>
      </c>
      <c r="P769" s="194">
        <v>153088</v>
      </c>
      <c r="Q769" s="194">
        <v>0</v>
      </c>
      <c r="R769" s="194"/>
      <c r="S769" s="213">
        <f t="shared" si="74"/>
        <v>153088</v>
      </c>
      <c r="T769" s="213">
        <f t="shared" si="80"/>
        <v>0</v>
      </c>
      <c r="U769" s="213">
        <f t="shared" si="80"/>
        <v>4992</v>
      </c>
      <c r="V769" s="213">
        <f t="shared" si="80"/>
        <v>0</v>
      </c>
      <c r="W769" s="213">
        <f t="shared" si="80"/>
        <v>0</v>
      </c>
      <c r="X769" s="213">
        <f t="shared" si="75"/>
        <v>4992</v>
      </c>
      <c r="Y769" s="1273">
        <v>5</v>
      </c>
      <c r="Z769" s="213">
        <v>1.9</v>
      </c>
      <c r="AA769" s="102">
        <v>1</v>
      </c>
      <c r="AB769" s="194">
        <v>158080</v>
      </c>
      <c r="AC769" s="194">
        <v>0</v>
      </c>
      <c r="AD769" s="194"/>
      <c r="AE769" s="213">
        <f t="shared" si="76"/>
        <v>158080</v>
      </c>
      <c r="AF769" s="1273">
        <v>6</v>
      </c>
      <c r="AG769" s="213">
        <v>1.96</v>
      </c>
      <c r="AH769" s="102">
        <v>1</v>
      </c>
      <c r="AI769" s="194">
        <v>163072</v>
      </c>
      <c r="AJ769" s="194">
        <v>0</v>
      </c>
      <c r="AK769" s="194"/>
      <c r="AL769" s="213">
        <f t="shared" si="77"/>
        <v>163072</v>
      </c>
    </row>
    <row r="770" spans="1:38" s="5" customFormat="1">
      <c r="A770" s="194">
        <v>761</v>
      </c>
      <c r="B770" s="102" t="s">
        <v>7021</v>
      </c>
      <c r="C770" s="102" t="s">
        <v>5283</v>
      </c>
      <c r="D770" s="194" t="s">
        <v>5630</v>
      </c>
      <c r="E770" s="1116" t="s">
        <v>527</v>
      </c>
      <c r="F770" s="213" t="s">
        <v>990</v>
      </c>
      <c r="G770" s="1273">
        <v>3</v>
      </c>
      <c r="H770" s="213">
        <v>1.84</v>
      </c>
      <c r="I770" s="102">
        <v>1</v>
      </c>
      <c r="J770" s="194">
        <v>153088</v>
      </c>
      <c r="K770" s="194">
        <v>0</v>
      </c>
      <c r="L770" s="194"/>
      <c r="M770" s="213">
        <f t="shared" si="73"/>
        <v>153088</v>
      </c>
      <c r="N770" s="213">
        <v>1.79</v>
      </c>
      <c r="O770" s="102">
        <v>1</v>
      </c>
      <c r="P770" s="194">
        <v>148928</v>
      </c>
      <c r="Q770" s="194">
        <v>0</v>
      </c>
      <c r="R770" s="194"/>
      <c r="S770" s="213">
        <f t="shared" si="74"/>
        <v>148928</v>
      </c>
      <c r="T770" s="213">
        <f t="shared" ref="T770:W770" si="81">I770-O770</f>
        <v>0</v>
      </c>
      <c r="U770" s="213">
        <f t="shared" si="81"/>
        <v>4160</v>
      </c>
      <c r="V770" s="213">
        <f t="shared" si="81"/>
        <v>0</v>
      </c>
      <c r="W770" s="213">
        <f t="shared" si="81"/>
        <v>0</v>
      </c>
      <c r="X770" s="213">
        <f t="shared" si="75"/>
        <v>4160</v>
      </c>
      <c r="Y770" s="1273">
        <v>4</v>
      </c>
      <c r="Z770" s="213">
        <v>1.9</v>
      </c>
      <c r="AA770" s="102">
        <v>1</v>
      </c>
      <c r="AB770" s="194">
        <v>158080</v>
      </c>
      <c r="AC770" s="194">
        <v>0</v>
      </c>
      <c r="AD770" s="194"/>
      <c r="AE770" s="213">
        <f t="shared" si="76"/>
        <v>158080</v>
      </c>
      <c r="AF770" s="1273">
        <v>5</v>
      </c>
      <c r="AG770" s="213">
        <v>1.9</v>
      </c>
      <c r="AH770" s="102">
        <v>1</v>
      </c>
      <c r="AI770" s="194">
        <v>158080</v>
      </c>
      <c r="AJ770" s="194">
        <v>0</v>
      </c>
      <c r="AK770" s="194"/>
      <c r="AL770" s="213">
        <f t="shared" si="77"/>
        <v>158080</v>
      </c>
    </row>
    <row r="771" spans="1:38" s="5" customFormat="1">
      <c r="A771" s="194"/>
      <c r="B771" s="102" t="s">
        <v>7024</v>
      </c>
      <c r="C771" s="102"/>
      <c r="D771" s="194"/>
      <c r="E771" s="1116"/>
      <c r="F771" s="213"/>
      <c r="G771" s="213"/>
      <c r="H771" s="213"/>
      <c r="I771" s="102"/>
      <c r="J771" s="194"/>
      <c r="K771" s="194"/>
      <c r="L771" s="194"/>
      <c r="M771" s="213">
        <v>45000</v>
      </c>
      <c r="N771" s="213"/>
      <c r="O771" s="102"/>
      <c r="P771" s="194"/>
      <c r="Q771" s="194"/>
      <c r="R771" s="194"/>
      <c r="S771" s="213">
        <v>45000</v>
      </c>
      <c r="T771" s="213"/>
      <c r="U771" s="213"/>
      <c r="V771" s="213"/>
      <c r="W771" s="213"/>
      <c r="X771" s="213"/>
      <c r="Y771" s="213"/>
      <c r="Z771" s="213"/>
      <c r="AA771" s="102"/>
      <c r="AB771" s="194"/>
      <c r="AC771" s="194"/>
      <c r="AD771" s="194"/>
      <c r="AE771" s="213">
        <v>45000</v>
      </c>
      <c r="AF771" s="213"/>
      <c r="AG771" s="213"/>
      <c r="AH771" s="102"/>
      <c r="AI771" s="194"/>
      <c r="AJ771" s="194"/>
      <c r="AK771" s="194"/>
      <c r="AL771" s="213">
        <v>45000</v>
      </c>
    </row>
    <row r="772" spans="1:38" s="5" customFormat="1">
      <c r="A772" s="194"/>
      <c r="B772" s="102"/>
      <c r="C772" s="102"/>
      <c r="D772" s="194"/>
      <c r="E772" s="29"/>
      <c r="F772" s="213"/>
      <c r="G772" s="213"/>
      <c r="H772" s="213"/>
      <c r="I772" s="102"/>
      <c r="J772" s="194"/>
      <c r="K772" s="194"/>
      <c r="L772" s="194"/>
      <c r="M772" s="213"/>
      <c r="N772" s="213"/>
      <c r="O772" s="102"/>
      <c r="P772" s="194"/>
      <c r="Q772" s="213"/>
      <c r="R772" s="213"/>
      <c r="S772" s="102"/>
      <c r="T772" s="194"/>
      <c r="U772" s="102"/>
      <c r="V772" s="194"/>
      <c r="W772" s="106"/>
      <c r="X772" s="106"/>
      <c r="Y772" s="213"/>
      <c r="Z772" s="213"/>
      <c r="AA772" s="102"/>
      <c r="AB772" s="194"/>
      <c r="AC772" s="194"/>
      <c r="AD772" s="194"/>
      <c r="AE772" s="213"/>
      <c r="AF772" s="213"/>
      <c r="AG772" s="213"/>
      <c r="AH772" s="102"/>
      <c r="AI772" s="194"/>
      <c r="AJ772" s="194"/>
      <c r="AK772" s="194"/>
      <c r="AL772" s="213"/>
    </row>
    <row r="776" spans="1:38" s="5" customFormat="1" ht="17.25">
      <c r="A776" s="2160"/>
      <c r="B776" s="282" t="s">
        <v>5362</v>
      </c>
      <c r="C776" s="282"/>
      <c r="D776" s="280"/>
      <c r="E776" s="1121"/>
      <c r="F776" s="280"/>
      <c r="G776" s="280"/>
      <c r="H776" s="280"/>
      <c r="I776" s="280"/>
      <c r="Y776" s="280"/>
      <c r="Z776" s="280"/>
      <c r="AA776" s="280"/>
      <c r="AF776" s="280"/>
      <c r="AG776" s="280"/>
      <c r="AH776" s="280"/>
    </row>
    <row r="777" spans="1:38" ht="81.75">
      <c r="B777" s="2164" t="s">
        <v>4725</v>
      </c>
      <c r="C777" s="2164"/>
      <c r="D777" s="2164"/>
      <c r="E777" s="2164"/>
      <c r="F777" s="2164"/>
      <c r="G777" s="2164"/>
      <c r="H777" s="2164"/>
      <c r="I777" s="2164"/>
      <c r="J777" s="2164"/>
      <c r="K777" s="2164"/>
    </row>
  </sheetData>
  <mergeCells count="5">
    <mergeCell ref="C3:E3"/>
    <mergeCell ref="C5:C6"/>
    <mergeCell ref="D5:D6"/>
    <mergeCell ref="T5:X5"/>
    <mergeCell ref="O5:S5"/>
  </mergeCells>
  <phoneticPr fontId="2" type="noConversion"/>
  <printOptions horizontalCentered="1"/>
  <pageMargins left="0.15748031496062992" right="0.15748031496062992" top="0.39370078740157483" bottom="0.19685039370078741" header="0.11811023622047245" footer="0.11811023622047245"/>
  <pageSetup paperSize="9" scale="49" orientation="landscape" verticalDpi="0" r:id="rId1"/>
  <headerFooter alignWithMargins="0"/>
  <colBreaks count="1" manualBreakCount="1">
    <brk id="22" max="1048575" man="1"/>
  </colBreaks>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theme="8" tint="0.79998168889431442"/>
  </sheetPr>
  <dimension ref="A1:AO646"/>
  <sheetViews>
    <sheetView zoomScaleNormal="100" workbookViewId="0">
      <selection activeCell="B21" sqref="B21"/>
    </sheetView>
  </sheetViews>
  <sheetFormatPr defaultRowHeight="13.5"/>
  <cols>
    <col min="1" max="1" width="3.5703125" style="2160" customWidth="1"/>
    <col min="2" max="2" width="27.28515625" style="5" customWidth="1"/>
    <col min="3" max="3" width="10.7109375" style="5" customWidth="1"/>
    <col min="4" max="4" width="10.42578125" style="5" customWidth="1"/>
    <col min="5" max="5" width="16.5703125" style="5" customWidth="1"/>
    <col min="6" max="6" width="9.140625" style="5" customWidth="1"/>
    <col min="7" max="7" width="12.7109375" style="5" customWidth="1"/>
    <col min="8" max="8" width="10.5703125" style="5" customWidth="1"/>
    <col min="9" max="9" width="11.42578125" style="5" customWidth="1"/>
    <col min="10" max="10" width="14.42578125" style="5" customWidth="1"/>
    <col min="11" max="11" width="12.28515625" style="2183" customWidth="1"/>
    <col min="12" max="12" width="11.28515625" style="5" customWidth="1"/>
    <col min="13" max="13" width="13.85546875" style="5" customWidth="1"/>
    <col min="14" max="14" width="13.42578125" style="5" customWidth="1"/>
    <col min="15" max="16" width="11.28515625" style="5" customWidth="1"/>
    <col min="17" max="18" width="13.85546875" style="5" customWidth="1"/>
    <col min="19" max="19" width="11" style="5" customWidth="1"/>
    <col min="20" max="20" width="9.7109375" style="5" customWidth="1"/>
    <col min="21" max="21" width="12.7109375" style="5" customWidth="1"/>
    <col min="22" max="22" width="10.5703125" style="5" customWidth="1"/>
    <col min="23" max="24" width="10.42578125" style="5" customWidth="1"/>
    <col min="25" max="25" width="11.85546875" style="5" customWidth="1"/>
    <col min="26" max="26" width="10.28515625" style="5" customWidth="1"/>
    <col min="27" max="27" width="11.42578125" style="5" customWidth="1"/>
    <col min="28" max="28" width="9.140625" style="5"/>
    <col min="29" max="29" width="11.28515625" style="5" customWidth="1"/>
    <col min="30" max="30" width="13.140625" style="5" bestFit="1" customWidth="1"/>
    <col min="31" max="31" width="12.7109375" style="5" customWidth="1"/>
    <col min="32" max="32" width="11.7109375" style="5" customWidth="1"/>
    <col min="33" max="33" width="10.5703125" style="5" customWidth="1"/>
    <col min="34" max="34" width="13.7109375" style="5" customWidth="1"/>
    <col min="35" max="35" width="9.140625" style="5"/>
    <col min="36" max="36" width="11.28515625" style="5" customWidth="1"/>
    <col min="37" max="38" width="13" style="5" customWidth="1"/>
    <col min="39" max="39" width="12.85546875" style="5" customWidth="1"/>
    <col min="40" max="40" width="11" style="5" customWidth="1"/>
    <col min="41" max="41" width="14" style="5" customWidth="1"/>
    <col min="42" max="261" width="9.140625" style="5"/>
    <col min="262" max="262" width="3.5703125" style="5" customWidth="1"/>
    <col min="263" max="263" width="27.28515625" style="5" customWidth="1"/>
    <col min="264" max="264" width="10.7109375" style="5" customWidth="1"/>
    <col min="265" max="265" width="10.42578125" style="5" customWidth="1"/>
    <col min="266" max="266" width="16.5703125" style="5" customWidth="1"/>
    <col min="267" max="267" width="11.42578125" style="5" customWidth="1"/>
    <col min="268" max="268" width="12.7109375" style="5" customWidth="1"/>
    <col min="269" max="269" width="10.5703125" style="5" customWidth="1"/>
    <col min="270" max="270" width="11.42578125" style="5" customWidth="1"/>
    <col min="271" max="271" width="14.42578125" style="5" customWidth="1"/>
    <col min="272" max="272" width="10.5703125" style="5" customWidth="1"/>
    <col min="273" max="273" width="13.85546875" style="5" customWidth="1"/>
    <col min="274" max="274" width="13.42578125" style="5" customWidth="1"/>
    <col min="275" max="276" width="11.28515625" style="5" customWidth="1"/>
    <col min="277" max="277" width="13.85546875" style="5" customWidth="1"/>
    <col min="278" max="278" width="11" style="5" customWidth="1"/>
    <col min="279" max="279" width="9.7109375" style="5" customWidth="1"/>
    <col min="280" max="280" width="12.7109375" style="5" customWidth="1"/>
    <col min="281" max="281" width="10.5703125" style="5" customWidth="1"/>
    <col min="282" max="282" width="10.42578125" style="5" customWidth="1"/>
    <col min="283" max="283" width="11.85546875" style="5" customWidth="1"/>
    <col min="284" max="284" width="10.28515625" style="5" customWidth="1"/>
    <col min="285" max="285" width="11.42578125" style="5" customWidth="1"/>
    <col min="286" max="286" width="9.140625" style="5"/>
    <col min="287" max="287" width="11.28515625" style="5" customWidth="1"/>
    <col min="288" max="288" width="12.7109375" style="5" customWidth="1"/>
    <col min="289" max="289" width="11.7109375" style="5" customWidth="1"/>
    <col min="290" max="290" width="10.5703125" style="5" customWidth="1"/>
    <col min="291" max="291" width="13.7109375" style="5" customWidth="1"/>
    <col min="292" max="292" width="9.140625" style="5"/>
    <col min="293" max="293" width="11.28515625" style="5" customWidth="1"/>
    <col min="294" max="294" width="13" style="5" customWidth="1"/>
    <col min="295" max="295" width="12.85546875" style="5" customWidth="1"/>
    <col min="296" max="296" width="11" style="5" customWidth="1"/>
    <col min="297" max="297" width="14" style="5" customWidth="1"/>
    <col min="298" max="517" width="9.140625" style="5"/>
    <col min="518" max="518" width="3.5703125" style="5" customWidth="1"/>
    <col min="519" max="519" width="27.28515625" style="5" customWidth="1"/>
    <col min="520" max="520" width="10.7109375" style="5" customWidth="1"/>
    <col min="521" max="521" width="10.42578125" style="5" customWidth="1"/>
    <col min="522" max="522" width="16.5703125" style="5" customWidth="1"/>
    <col min="523" max="523" width="11.42578125" style="5" customWidth="1"/>
    <col min="524" max="524" width="12.7109375" style="5" customWidth="1"/>
    <col min="525" max="525" width="10.5703125" style="5" customWidth="1"/>
    <col min="526" max="526" width="11.42578125" style="5" customWidth="1"/>
    <col min="527" max="527" width="14.42578125" style="5" customWidth="1"/>
    <col min="528" max="528" width="10.5703125" style="5" customWidth="1"/>
    <col min="529" max="529" width="13.85546875" style="5" customWidth="1"/>
    <col min="530" max="530" width="13.42578125" style="5" customWidth="1"/>
    <col min="531" max="532" width="11.28515625" style="5" customWidth="1"/>
    <col min="533" max="533" width="13.85546875" style="5" customWidth="1"/>
    <col min="534" max="534" width="11" style="5" customWidth="1"/>
    <col min="535" max="535" width="9.7109375" style="5" customWidth="1"/>
    <col min="536" max="536" width="12.7109375" style="5" customWidth="1"/>
    <col min="537" max="537" width="10.5703125" style="5" customWidth="1"/>
    <col min="538" max="538" width="10.42578125" style="5" customWidth="1"/>
    <col min="539" max="539" width="11.85546875" style="5" customWidth="1"/>
    <col min="540" max="540" width="10.28515625" style="5" customWidth="1"/>
    <col min="541" max="541" width="11.42578125" style="5" customWidth="1"/>
    <col min="542" max="542" width="9.140625" style="5"/>
    <col min="543" max="543" width="11.28515625" style="5" customWidth="1"/>
    <col min="544" max="544" width="12.7109375" style="5" customWidth="1"/>
    <col min="545" max="545" width="11.7109375" style="5" customWidth="1"/>
    <col min="546" max="546" width="10.5703125" style="5" customWidth="1"/>
    <col min="547" max="547" width="13.7109375" style="5" customWidth="1"/>
    <col min="548" max="548" width="9.140625" style="5"/>
    <col min="549" max="549" width="11.28515625" style="5" customWidth="1"/>
    <col min="550" max="550" width="13" style="5" customWidth="1"/>
    <col min="551" max="551" width="12.85546875" style="5" customWidth="1"/>
    <col min="552" max="552" width="11" style="5" customWidth="1"/>
    <col min="553" max="553" width="14" style="5" customWidth="1"/>
    <col min="554" max="773" width="9.140625" style="5"/>
    <col min="774" max="774" width="3.5703125" style="5" customWidth="1"/>
    <col min="775" max="775" width="27.28515625" style="5" customWidth="1"/>
    <col min="776" max="776" width="10.7109375" style="5" customWidth="1"/>
    <col min="777" max="777" width="10.42578125" style="5" customWidth="1"/>
    <col min="778" max="778" width="16.5703125" style="5" customWidth="1"/>
    <col min="779" max="779" width="11.42578125" style="5" customWidth="1"/>
    <col min="780" max="780" width="12.7109375" style="5" customWidth="1"/>
    <col min="781" max="781" width="10.5703125" style="5" customWidth="1"/>
    <col min="782" max="782" width="11.42578125" style="5" customWidth="1"/>
    <col min="783" max="783" width="14.42578125" style="5" customWidth="1"/>
    <col min="784" max="784" width="10.5703125" style="5" customWidth="1"/>
    <col min="785" max="785" width="13.85546875" style="5" customWidth="1"/>
    <col min="786" max="786" width="13.42578125" style="5" customWidth="1"/>
    <col min="787" max="788" width="11.28515625" style="5" customWidth="1"/>
    <col min="789" max="789" width="13.85546875" style="5" customWidth="1"/>
    <col min="790" max="790" width="11" style="5" customWidth="1"/>
    <col min="791" max="791" width="9.7109375" style="5" customWidth="1"/>
    <col min="792" max="792" width="12.7109375" style="5" customWidth="1"/>
    <col min="793" max="793" width="10.5703125" style="5" customWidth="1"/>
    <col min="794" max="794" width="10.42578125" style="5" customWidth="1"/>
    <col min="795" max="795" width="11.85546875" style="5" customWidth="1"/>
    <col min="796" max="796" width="10.28515625" style="5" customWidth="1"/>
    <col min="797" max="797" width="11.42578125" style="5" customWidth="1"/>
    <col min="798" max="798" width="9.140625" style="5"/>
    <col min="799" max="799" width="11.28515625" style="5" customWidth="1"/>
    <col min="800" max="800" width="12.7109375" style="5" customWidth="1"/>
    <col min="801" max="801" width="11.7109375" style="5" customWidth="1"/>
    <col min="802" max="802" width="10.5703125" style="5" customWidth="1"/>
    <col min="803" max="803" width="13.7109375" style="5" customWidth="1"/>
    <col min="804" max="804" width="9.140625" style="5"/>
    <col min="805" max="805" width="11.28515625" style="5" customWidth="1"/>
    <col min="806" max="806" width="13" style="5" customWidth="1"/>
    <col min="807" max="807" width="12.85546875" style="5" customWidth="1"/>
    <col min="808" max="808" width="11" style="5" customWidth="1"/>
    <col min="809" max="809" width="14" style="5" customWidth="1"/>
    <col min="810" max="1029" width="9.140625" style="5"/>
    <col min="1030" max="1030" width="3.5703125" style="5" customWidth="1"/>
    <col min="1031" max="1031" width="27.28515625" style="5" customWidth="1"/>
    <col min="1032" max="1032" width="10.7109375" style="5" customWidth="1"/>
    <col min="1033" max="1033" width="10.42578125" style="5" customWidth="1"/>
    <col min="1034" max="1034" width="16.5703125" style="5" customWidth="1"/>
    <col min="1035" max="1035" width="11.42578125" style="5" customWidth="1"/>
    <col min="1036" max="1036" width="12.7109375" style="5" customWidth="1"/>
    <col min="1037" max="1037" width="10.5703125" style="5" customWidth="1"/>
    <col min="1038" max="1038" width="11.42578125" style="5" customWidth="1"/>
    <col min="1039" max="1039" width="14.42578125" style="5" customWidth="1"/>
    <col min="1040" max="1040" width="10.5703125" style="5" customWidth="1"/>
    <col min="1041" max="1041" width="13.85546875" style="5" customWidth="1"/>
    <col min="1042" max="1042" width="13.42578125" style="5" customWidth="1"/>
    <col min="1043" max="1044" width="11.28515625" style="5" customWidth="1"/>
    <col min="1045" max="1045" width="13.85546875" style="5" customWidth="1"/>
    <col min="1046" max="1046" width="11" style="5" customWidth="1"/>
    <col min="1047" max="1047" width="9.7109375" style="5" customWidth="1"/>
    <col min="1048" max="1048" width="12.7109375" style="5" customWidth="1"/>
    <col min="1049" max="1049" width="10.5703125" style="5" customWidth="1"/>
    <col min="1050" max="1050" width="10.42578125" style="5" customWidth="1"/>
    <col min="1051" max="1051" width="11.85546875" style="5" customWidth="1"/>
    <col min="1052" max="1052" width="10.28515625" style="5" customWidth="1"/>
    <col min="1053" max="1053" width="11.42578125" style="5" customWidth="1"/>
    <col min="1054" max="1054" width="9.140625" style="5"/>
    <col min="1055" max="1055" width="11.28515625" style="5" customWidth="1"/>
    <col min="1056" max="1056" width="12.7109375" style="5" customWidth="1"/>
    <col min="1057" max="1057" width="11.7109375" style="5" customWidth="1"/>
    <col min="1058" max="1058" width="10.5703125" style="5" customWidth="1"/>
    <col min="1059" max="1059" width="13.7109375" style="5" customWidth="1"/>
    <col min="1060" max="1060" width="9.140625" style="5"/>
    <col min="1061" max="1061" width="11.28515625" style="5" customWidth="1"/>
    <col min="1062" max="1062" width="13" style="5" customWidth="1"/>
    <col min="1063" max="1063" width="12.85546875" style="5" customWidth="1"/>
    <col min="1064" max="1064" width="11" style="5" customWidth="1"/>
    <col min="1065" max="1065" width="14" style="5" customWidth="1"/>
    <col min="1066" max="1285" width="9.140625" style="5"/>
    <col min="1286" max="1286" width="3.5703125" style="5" customWidth="1"/>
    <col min="1287" max="1287" width="27.28515625" style="5" customWidth="1"/>
    <col min="1288" max="1288" width="10.7109375" style="5" customWidth="1"/>
    <col min="1289" max="1289" width="10.42578125" style="5" customWidth="1"/>
    <col min="1290" max="1290" width="16.5703125" style="5" customWidth="1"/>
    <col min="1291" max="1291" width="11.42578125" style="5" customWidth="1"/>
    <col min="1292" max="1292" width="12.7109375" style="5" customWidth="1"/>
    <col min="1293" max="1293" width="10.5703125" style="5" customWidth="1"/>
    <col min="1294" max="1294" width="11.42578125" style="5" customWidth="1"/>
    <col min="1295" max="1295" width="14.42578125" style="5" customWidth="1"/>
    <col min="1296" max="1296" width="10.5703125" style="5" customWidth="1"/>
    <col min="1297" max="1297" width="13.85546875" style="5" customWidth="1"/>
    <col min="1298" max="1298" width="13.42578125" style="5" customWidth="1"/>
    <col min="1299" max="1300" width="11.28515625" style="5" customWidth="1"/>
    <col min="1301" max="1301" width="13.85546875" style="5" customWidth="1"/>
    <col min="1302" max="1302" width="11" style="5" customWidth="1"/>
    <col min="1303" max="1303" width="9.7109375" style="5" customWidth="1"/>
    <col min="1304" max="1304" width="12.7109375" style="5" customWidth="1"/>
    <col min="1305" max="1305" width="10.5703125" style="5" customWidth="1"/>
    <col min="1306" max="1306" width="10.42578125" style="5" customWidth="1"/>
    <col min="1307" max="1307" width="11.85546875" style="5" customWidth="1"/>
    <col min="1308" max="1308" width="10.28515625" style="5" customWidth="1"/>
    <col min="1309" max="1309" width="11.42578125" style="5" customWidth="1"/>
    <col min="1310" max="1310" width="9.140625" style="5"/>
    <col min="1311" max="1311" width="11.28515625" style="5" customWidth="1"/>
    <col min="1312" max="1312" width="12.7109375" style="5" customWidth="1"/>
    <col min="1313" max="1313" width="11.7109375" style="5" customWidth="1"/>
    <col min="1314" max="1314" width="10.5703125" style="5" customWidth="1"/>
    <col min="1315" max="1315" width="13.7109375" style="5" customWidth="1"/>
    <col min="1316" max="1316" width="9.140625" style="5"/>
    <col min="1317" max="1317" width="11.28515625" style="5" customWidth="1"/>
    <col min="1318" max="1318" width="13" style="5" customWidth="1"/>
    <col min="1319" max="1319" width="12.85546875" style="5" customWidth="1"/>
    <col min="1320" max="1320" width="11" style="5" customWidth="1"/>
    <col min="1321" max="1321" width="14" style="5" customWidth="1"/>
    <col min="1322" max="1541" width="9.140625" style="5"/>
    <col min="1542" max="1542" width="3.5703125" style="5" customWidth="1"/>
    <col min="1543" max="1543" width="27.28515625" style="5" customWidth="1"/>
    <col min="1544" max="1544" width="10.7109375" style="5" customWidth="1"/>
    <col min="1545" max="1545" width="10.42578125" style="5" customWidth="1"/>
    <col min="1546" max="1546" width="16.5703125" style="5" customWidth="1"/>
    <col min="1547" max="1547" width="11.42578125" style="5" customWidth="1"/>
    <col min="1548" max="1548" width="12.7109375" style="5" customWidth="1"/>
    <col min="1549" max="1549" width="10.5703125" style="5" customWidth="1"/>
    <col min="1550" max="1550" width="11.42578125" style="5" customWidth="1"/>
    <col min="1551" max="1551" width="14.42578125" style="5" customWidth="1"/>
    <col min="1552" max="1552" width="10.5703125" style="5" customWidth="1"/>
    <col min="1553" max="1553" width="13.85546875" style="5" customWidth="1"/>
    <col min="1554" max="1554" width="13.42578125" style="5" customWidth="1"/>
    <col min="1555" max="1556" width="11.28515625" style="5" customWidth="1"/>
    <col min="1557" max="1557" width="13.85546875" style="5" customWidth="1"/>
    <col min="1558" max="1558" width="11" style="5" customWidth="1"/>
    <col min="1559" max="1559" width="9.7109375" style="5" customWidth="1"/>
    <col min="1560" max="1560" width="12.7109375" style="5" customWidth="1"/>
    <col min="1561" max="1561" width="10.5703125" style="5" customWidth="1"/>
    <col min="1562" max="1562" width="10.42578125" style="5" customWidth="1"/>
    <col min="1563" max="1563" width="11.85546875" style="5" customWidth="1"/>
    <col min="1564" max="1564" width="10.28515625" style="5" customWidth="1"/>
    <col min="1565" max="1565" width="11.42578125" style="5" customWidth="1"/>
    <col min="1566" max="1566" width="9.140625" style="5"/>
    <col min="1567" max="1567" width="11.28515625" style="5" customWidth="1"/>
    <col min="1568" max="1568" width="12.7109375" style="5" customWidth="1"/>
    <col min="1569" max="1569" width="11.7109375" style="5" customWidth="1"/>
    <col min="1570" max="1570" width="10.5703125" style="5" customWidth="1"/>
    <col min="1571" max="1571" width="13.7109375" style="5" customWidth="1"/>
    <col min="1572" max="1572" width="9.140625" style="5"/>
    <col min="1573" max="1573" width="11.28515625" style="5" customWidth="1"/>
    <col min="1574" max="1574" width="13" style="5" customWidth="1"/>
    <col min="1575" max="1575" width="12.85546875" style="5" customWidth="1"/>
    <col min="1576" max="1576" width="11" style="5" customWidth="1"/>
    <col min="1577" max="1577" width="14" style="5" customWidth="1"/>
    <col min="1578" max="1797" width="9.140625" style="5"/>
    <col min="1798" max="1798" width="3.5703125" style="5" customWidth="1"/>
    <col min="1799" max="1799" width="27.28515625" style="5" customWidth="1"/>
    <col min="1800" max="1800" width="10.7109375" style="5" customWidth="1"/>
    <col min="1801" max="1801" width="10.42578125" style="5" customWidth="1"/>
    <col min="1802" max="1802" width="16.5703125" style="5" customWidth="1"/>
    <col min="1803" max="1803" width="11.42578125" style="5" customWidth="1"/>
    <col min="1804" max="1804" width="12.7109375" style="5" customWidth="1"/>
    <col min="1805" max="1805" width="10.5703125" style="5" customWidth="1"/>
    <col min="1806" max="1806" width="11.42578125" style="5" customWidth="1"/>
    <col min="1807" max="1807" width="14.42578125" style="5" customWidth="1"/>
    <col min="1808" max="1808" width="10.5703125" style="5" customWidth="1"/>
    <col min="1809" max="1809" width="13.85546875" style="5" customWidth="1"/>
    <col min="1810" max="1810" width="13.42578125" style="5" customWidth="1"/>
    <col min="1811" max="1812" width="11.28515625" style="5" customWidth="1"/>
    <col min="1813" max="1813" width="13.85546875" style="5" customWidth="1"/>
    <col min="1814" max="1814" width="11" style="5" customWidth="1"/>
    <col min="1815" max="1815" width="9.7109375" style="5" customWidth="1"/>
    <col min="1816" max="1816" width="12.7109375" style="5" customWidth="1"/>
    <col min="1817" max="1817" width="10.5703125" style="5" customWidth="1"/>
    <col min="1818" max="1818" width="10.42578125" style="5" customWidth="1"/>
    <col min="1819" max="1819" width="11.85546875" style="5" customWidth="1"/>
    <col min="1820" max="1820" width="10.28515625" style="5" customWidth="1"/>
    <col min="1821" max="1821" width="11.42578125" style="5" customWidth="1"/>
    <col min="1822" max="1822" width="9.140625" style="5"/>
    <col min="1823" max="1823" width="11.28515625" style="5" customWidth="1"/>
    <col min="1824" max="1824" width="12.7109375" style="5" customWidth="1"/>
    <col min="1825" max="1825" width="11.7109375" style="5" customWidth="1"/>
    <col min="1826" max="1826" width="10.5703125" style="5" customWidth="1"/>
    <col min="1827" max="1827" width="13.7109375" style="5" customWidth="1"/>
    <col min="1828" max="1828" width="9.140625" style="5"/>
    <col min="1829" max="1829" width="11.28515625" style="5" customWidth="1"/>
    <col min="1830" max="1830" width="13" style="5" customWidth="1"/>
    <col min="1831" max="1831" width="12.85546875" style="5" customWidth="1"/>
    <col min="1832" max="1832" width="11" style="5" customWidth="1"/>
    <col min="1833" max="1833" width="14" style="5" customWidth="1"/>
    <col min="1834" max="2053" width="9.140625" style="5"/>
    <col min="2054" max="2054" width="3.5703125" style="5" customWidth="1"/>
    <col min="2055" max="2055" width="27.28515625" style="5" customWidth="1"/>
    <col min="2056" max="2056" width="10.7109375" style="5" customWidth="1"/>
    <col min="2057" max="2057" width="10.42578125" style="5" customWidth="1"/>
    <col min="2058" max="2058" width="16.5703125" style="5" customWidth="1"/>
    <col min="2059" max="2059" width="11.42578125" style="5" customWidth="1"/>
    <col min="2060" max="2060" width="12.7109375" style="5" customWidth="1"/>
    <col min="2061" max="2061" width="10.5703125" style="5" customWidth="1"/>
    <col min="2062" max="2062" width="11.42578125" style="5" customWidth="1"/>
    <col min="2063" max="2063" width="14.42578125" style="5" customWidth="1"/>
    <col min="2064" max="2064" width="10.5703125" style="5" customWidth="1"/>
    <col min="2065" max="2065" width="13.85546875" style="5" customWidth="1"/>
    <col min="2066" max="2066" width="13.42578125" style="5" customWidth="1"/>
    <col min="2067" max="2068" width="11.28515625" style="5" customWidth="1"/>
    <col min="2069" max="2069" width="13.85546875" style="5" customWidth="1"/>
    <col min="2070" max="2070" width="11" style="5" customWidth="1"/>
    <col min="2071" max="2071" width="9.7109375" style="5" customWidth="1"/>
    <col min="2072" max="2072" width="12.7109375" style="5" customWidth="1"/>
    <col min="2073" max="2073" width="10.5703125" style="5" customWidth="1"/>
    <col min="2074" max="2074" width="10.42578125" style="5" customWidth="1"/>
    <col min="2075" max="2075" width="11.85546875" style="5" customWidth="1"/>
    <col min="2076" max="2076" width="10.28515625" style="5" customWidth="1"/>
    <col min="2077" max="2077" width="11.42578125" style="5" customWidth="1"/>
    <col min="2078" max="2078" width="9.140625" style="5"/>
    <col min="2079" max="2079" width="11.28515625" style="5" customWidth="1"/>
    <col min="2080" max="2080" width="12.7109375" style="5" customWidth="1"/>
    <col min="2081" max="2081" width="11.7109375" style="5" customWidth="1"/>
    <col min="2082" max="2082" width="10.5703125" style="5" customWidth="1"/>
    <col min="2083" max="2083" width="13.7109375" style="5" customWidth="1"/>
    <col min="2084" max="2084" width="9.140625" style="5"/>
    <col min="2085" max="2085" width="11.28515625" style="5" customWidth="1"/>
    <col min="2086" max="2086" width="13" style="5" customWidth="1"/>
    <col min="2087" max="2087" width="12.85546875" style="5" customWidth="1"/>
    <col min="2088" max="2088" width="11" style="5" customWidth="1"/>
    <col min="2089" max="2089" width="14" style="5" customWidth="1"/>
    <col min="2090" max="2309" width="9.140625" style="5"/>
    <col min="2310" max="2310" width="3.5703125" style="5" customWidth="1"/>
    <col min="2311" max="2311" width="27.28515625" style="5" customWidth="1"/>
    <col min="2312" max="2312" width="10.7109375" style="5" customWidth="1"/>
    <col min="2313" max="2313" width="10.42578125" style="5" customWidth="1"/>
    <col min="2314" max="2314" width="16.5703125" style="5" customWidth="1"/>
    <col min="2315" max="2315" width="11.42578125" style="5" customWidth="1"/>
    <col min="2316" max="2316" width="12.7109375" style="5" customWidth="1"/>
    <col min="2317" max="2317" width="10.5703125" style="5" customWidth="1"/>
    <col min="2318" max="2318" width="11.42578125" style="5" customWidth="1"/>
    <col min="2319" max="2319" width="14.42578125" style="5" customWidth="1"/>
    <col min="2320" max="2320" width="10.5703125" style="5" customWidth="1"/>
    <col min="2321" max="2321" width="13.85546875" style="5" customWidth="1"/>
    <col min="2322" max="2322" width="13.42578125" style="5" customWidth="1"/>
    <col min="2323" max="2324" width="11.28515625" style="5" customWidth="1"/>
    <col min="2325" max="2325" width="13.85546875" style="5" customWidth="1"/>
    <col min="2326" max="2326" width="11" style="5" customWidth="1"/>
    <col min="2327" max="2327" width="9.7109375" style="5" customWidth="1"/>
    <col min="2328" max="2328" width="12.7109375" style="5" customWidth="1"/>
    <col min="2329" max="2329" width="10.5703125" style="5" customWidth="1"/>
    <col min="2330" max="2330" width="10.42578125" style="5" customWidth="1"/>
    <col min="2331" max="2331" width="11.85546875" style="5" customWidth="1"/>
    <col min="2332" max="2332" width="10.28515625" style="5" customWidth="1"/>
    <col min="2333" max="2333" width="11.42578125" style="5" customWidth="1"/>
    <col min="2334" max="2334" width="9.140625" style="5"/>
    <col min="2335" max="2335" width="11.28515625" style="5" customWidth="1"/>
    <col min="2336" max="2336" width="12.7109375" style="5" customWidth="1"/>
    <col min="2337" max="2337" width="11.7109375" style="5" customWidth="1"/>
    <col min="2338" max="2338" width="10.5703125" style="5" customWidth="1"/>
    <col min="2339" max="2339" width="13.7109375" style="5" customWidth="1"/>
    <col min="2340" max="2340" width="9.140625" style="5"/>
    <col min="2341" max="2341" width="11.28515625" style="5" customWidth="1"/>
    <col min="2342" max="2342" width="13" style="5" customWidth="1"/>
    <col min="2343" max="2343" width="12.85546875" style="5" customWidth="1"/>
    <col min="2344" max="2344" width="11" style="5" customWidth="1"/>
    <col min="2345" max="2345" width="14" style="5" customWidth="1"/>
    <col min="2346" max="2565" width="9.140625" style="5"/>
    <col min="2566" max="2566" width="3.5703125" style="5" customWidth="1"/>
    <col min="2567" max="2567" width="27.28515625" style="5" customWidth="1"/>
    <col min="2568" max="2568" width="10.7109375" style="5" customWidth="1"/>
    <col min="2569" max="2569" width="10.42578125" style="5" customWidth="1"/>
    <col min="2570" max="2570" width="16.5703125" style="5" customWidth="1"/>
    <col min="2571" max="2571" width="11.42578125" style="5" customWidth="1"/>
    <col min="2572" max="2572" width="12.7109375" style="5" customWidth="1"/>
    <col min="2573" max="2573" width="10.5703125" style="5" customWidth="1"/>
    <col min="2574" max="2574" width="11.42578125" style="5" customWidth="1"/>
    <col min="2575" max="2575" width="14.42578125" style="5" customWidth="1"/>
    <col min="2576" max="2576" width="10.5703125" style="5" customWidth="1"/>
    <col min="2577" max="2577" width="13.85546875" style="5" customWidth="1"/>
    <col min="2578" max="2578" width="13.42578125" style="5" customWidth="1"/>
    <col min="2579" max="2580" width="11.28515625" style="5" customWidth="1"/>
    <col min="2581" max="2581" width="13.85546875" style="5" customWidth="1"/>
    <col min="2582" max="2582" width="11" style="5" customWidth="1"/>
    <col min="2583" max="2583" width="9.7109375" style="5" customWidth="1"/>
    <col min="2584" max="2584" width="12.7109375" style="5" customWidth="1"/>
    <col min="2585" max="2585" width="10.5703125" style="5" customWidth="1"/>
    <col min="2586" max="2586" width="10.42578125" style="5" customWidth="1"/>
    <col min="2587" max="2587" width="11.85546875" style="5" customWidth="1"/>
    <col min="2588" max="2588" width="10.28515625" style="5" customWidth="1"/>
    <col min="2589" max="2589" width="11.42578125" style="5" customWidth="1"/>
    <col min="2590" max="2590" width="9.140625" style="5"/>
    <col min="2591" max="2591" width="11.28515625" style="5" customWidth="1"/>
    <col min="2592" max="2592" width="12.7109375" style="5" customWidth="1"/>
    <col min="2593" max="2593" width="11.7109375" style="5" customWidth="1"/>
    <col min="2594" max="2594" width="10.5703125" style="5" customWidth="1"/>
    <col min="2595" max="2595" width="13.7109375" style="5" customWidth="1"/>
    <col min="2596" max="2596" width="9.140625" style="5"/>
    <col min="2597" max="2597" width="11.28515625" style="5" customWidth="1"/>
    <col min="2598" max="2598" width="13" style="5" customWidth="1"/>
    <col min="2599" max="2599" width="12.85546875" style="5" customWidth="1"/>
    <col min="2600" max="2600" width="11" style="5" customWidth="1"/>
    <col min="2601" max="2601" width="14" style="5" customWidth="1"/>
    <col min="2602" max="2821" width="9.140625" style="5"/>
    <col min="2822" max="2822" width="3.5703125" style="5" customWidth="1"/>
    <col min="2823" max="2823" width="27.28515625" style="5" customWidth="1"/>
    <col min="2824" max="2824" width="10.7109375" style="5" customWidth="1"/>
    <col min="2825" max="2825" width="10.42578125" style="5" customWidth="1"/>
    <col min="2826" max="2826" width="16.5703125" style="5" customWidth="1"/>
    <col min="2827" max="2827" width="11.42578125" style="5" customWidth="1"/>
    <col min="2828" max="2828" width="12.7109375" style="5" customWidth="1"/>
    <col min="2829" max="2829" width="10.5703125" style="5" customWidth="1"/>
    <col min="2830" max="2830" width="11.42578125" style="5" customWidth="1"/>
    <col min="2831" max="2831" width="14.42578125" style="5" customWidth="1"/>
    <col min="2832" max="2832" width="10.5703125" style="5" customWidth="1"/>
    <col min="2833" max="2833" width="13.85546875" style="5" customWidth="1"/>
    <col min="2834" max="2834" width="13.42578125" style="5" customWidth="1"/>
    <col min="2835" max="2836" width="11.28515625" style="5" customWidth="1"/>
    <col min="2837" max="2837" width="13.85546875" style="5" customWidth="1"/>
    <col min="2838" max="2838" width="11" style="5" customWidth="1"/>
    <col min="2839" max="2839" width="9.7109375" style="5" customWidth="1"/>
    <col min="2840" max="2840" width="12.7109375" style="5" customWidth="1"/>
    <col min="2841" max="2841" width="10.5703125" style="5" customWidth="1"/>
    <col min="2842" max="2842" width="10.42578125" style="5" customWidth="1"/>
    <col min="2843" max="2843" width="11.85546875" style="5" customWidth="1"/>
    <col min="2844" max="2844" width="10.28515625" style="5" customWidth="1"/>
    <col min="2845" max="2845" width="11.42578125" style="5" customWidth="1"/>
    <col min="2846" max="2846" width="9.140625" style="5"/>
    <col min="2847" max="2847" width="11.28515625" style="5" customWidth="1"/>
    <col min="2848" max="2848" width="12.7109375" style="5" customWidth="1"/>
    <col min="2849" max="2849" width="11.7109375" style="5" customWidth="1"/>
    <col min="2850" max="2850" width="10.5703125" style="5" customWidth="1"/>
    <col min="2851" max="2851" width="13.7109375" style="5" customWidth="1"/>
    <col min="2852" max="2852" width="9.140625" style="5"/>
    <col min="2853" max="2853" width="11.28515625" style="5" customWidth="1"/>
    <col min="2854" max="2854" width="13" style="5" customWidth="1"/>
    <col min="2855" max="2855" width="12.85546875" style="5" customWidth="1"/>
    <col min="2856" max="2856" width="11" style="5" customWidth="1"/>
    <col min="2857" max="2857" width="14" style="5" customWidth="1"/>
    <col min="2858" max="3077" width="9.140625" style="5"/>
    <col min="3078" max="3078" width="3.5703125" style="5" customWidth="1"/>
    <col min="3079" max="3079" width="27.28515625" style="5" customWidth="1"/>
    <col min="3080" max="3080" width="10.7109375" style="5" customWidth="1"/>
    <col min="3081" max="3081" width="10.42578125" style="5" customWidth="1"/>
    <col min="3082" max="3082" width="16.5703125" style="5" customWidth="1"/>
    <col min="3083" max="3083" width="11.42578125" style="5" customWidth="1"/>
    <col min="3084" max="3084" width="12.7109375" style="5" customWidth="1"/>
    <col min="3085" max="3085" width="10.5703125" style="5" customWidth="1"/>
    <col min="3086" max="3086" width="11.42578125" style="5" customWidth="1"/>
    <col min="3087" max="3087" width="14.42578125" style="5" customWidth="1"/>
    <col min="3088" max="3088" width="10.5703125" style="5" customWidth="1"/>
    <col min="3089" max="3089" width="13.85546875" style="5" customWidth="1"/>
    <col min="3090" max="3090" width="13.42578125" style="5" customWidth="1"/>
    <col min="3091" max="3092" width="11.28515625" style="5" customWidth="1"/>
    <col min="3093" max="3093" width="13.85546875" style="5" customWidth="1"/>
    <col min="3094" max="3094" width="11" style="5" customWidth="1"/>
    <col min="3095" max="3095" width="9.7109375" style="5" customWidth="1"/>
    <col min="3096" max="3096" width="12.7109375" style="5" customWidth="1"/>
    <col min="3097" max="3097" width="10.5703125" style="5" customWidth="1"/>
    <col min="3098" max="3098" width="10.42578125" style="5" customWidth="1"/>
    <col min="3099" max="3099" width="11.85546875" style="5" customWidth="1"/>
    <col min="3100" max="3100" width="10.28515625" style="5" customWidth="1"/>
    <col min="3101" max="3101" width="11.42578125" style="5" customWidth="1"/>
    <col min="3102" max="3102" width="9.140625" style="5"/>
    <col min="3103" max="3103" width="11.28515625" style="5" customWidth="1"/>
    <col min="3104" max="3104" width="12.7109375" style="5" customWidth="1"/>
    <col min="3105" max="3105" width="11.7109375" style="5" customWidth="1"/>
    <col min="3106" max="3106" width="10.5703125" style="5" customWidth="1"/>
    <col min="3107" max="3107" width="13.7109375" style="5" customWidth="1"/>
    <col min="3108" max="3108" width="9.140625" style="5"/>
    <col min="3109" max="3109" width="11.28515625" style="5" customWidth="1"/>
    <col min="3110" max="3110" width="13" style="5" customWidth="1"/>
    <col min="3111" max="3111" width="12.85546875" style="5" customWidth="1"/>
    <col min="3112" max="3112" width="11" style="5" customWidth="1"/>
    <col min="3113" max="3113" width="14" style="5" customWidth="1"/>
    <col min="3114" max="3333" width="9.140625" style="5"/>
    <col min="3334" max="3334" width="3.5703125" style="5" customWidth="1"/>
    <col min="3335" max="3335" width="27.28515625" style="5" customWidth="1"/>
    <col min="3336" max="3336" width="10.7109375" style="5" customWidth="1"/>
    <col min="3337" max="3337" width="10.42578125" style="5" customWidth="1"/>
    <col min="3338" max="3338" width="16.5703125" style="5" customWidth="1"/>
    <col min="3339" max="3339" width="11.42578125" style="5" customWidth="1"/>
    <col min="3340" max="3340" width="12.7109375" style="5" customWidth="1"/>
    <col min="3341" max="3341" width="10.5703125" style="5" customWidth="1"/>
    <col min="3342" max="3342" width="11.42578125" style="5" customWidth="1"/>
    <col min="3343" max="3343" width="14.42578125" style="5" customWidth="1"/>
    <col min="3344" max="3344" width="10.5703125" style="5" customWidth="1"/>
    <col min="3345" max="3345" width="13.85546875" style="5" customWidth="1"/>
    <col min="3346" max="3346" width="13.42578125" style="5" customWidth="1"/>
    <col min="3347" max="3348" width="11.28515625" style="5" customWidth="1"/>
    <col min="3349" max="3349" width="13.85546875" style="5" customWidth="1"/>
    <col min="3350" max="3350" width="11" style="5" customWidth="1"/>
    <col min="3351" max="3351" width="9.7109375" style="5" customWidth="1"/>
    <col min="3352" max="3352" width="12.7109375" style="5" customWidth="1"/>
    <col min="3353" max="3353" width="10.5703125" style="5" customWidth="1"/>
    <col min="3354" max="3354" width="10.42578125" style="5" customWidth="1"/>
    <col min="3355" max="3355" width="11.85546875" style="5" customWidth="1"/>
    <col min="3356" max="3356" width="10.28515625" style="5" customWidth="1"/>
    <col min="3357" max="3357" width="11.42578125" style="5" customWidth="1"/>
    <col min="3358" max="3358" width="9.140625" style="5"/>
    <col min="3359" max="3359" width="11.28515625" style="5" customWidth="1"/>
    <col min="3360" max="3360" width="12.7109375" style="5" customWidth="1"/>
    <col min="3361" max="3361" width="11.7109375" style="5" customWidth="1"/>
    <col min="3362" max="3362" width="10.5703125" style="5" customWidth="1"/>
    <col min="3363" max="3363" width="13.7109375" style="5" customWidth="1"/>
    <col min="3364" max="3364" width="9.140625" style="5"/>
    <col min="3365" max="3365" width="11.28515625" style="5" customWidth="1"/>
    <col min="3366" max="3366" width="13" style="5" customWidth="1"/>
    <col min="3367" max="3367" width="12.85546875" style="5" customWidth="1"/>
    <col min="3368" max="3368" width="11" style="5" customWidth="1"/>
    <col min="3369" max="3369" width="14" style="5" customWidth="1"/>
    <col min="3370" max="3589" width="9.140625" style="5"/>
    <col min="3590" max="3590" width="3.5703125" style="5" customWidth="1"/>
    <col min="3591" max="3591" width="27.28515625" style="5" customWidth="1"/>
    <col min="3592" max="3592" width="10.7109375" style="5" customWidth="1"/>
    <col min="3593" max="3593" width="10.42578125" style="5" customWidth="1"/>
    <col min="3594" max="3594" width="16.5703125" style="5" customWidth="1"/>
    <col min="3595" max="3595" width="11.42578125" style="5" customWidth="1"/>
    <col min="3596" max="3596" width="12.7109375" style="5" customWidth="1"/>
    <col min="3597" max="3597" width="10.5703125" style="5" customWidth="1"/>
    <col min="3598" max="3598" width="11.42578125" style="5" customWidth="1"/>
    <col min="3599" max="3599" width="14.42578125" style="5" customWidth="1"/>
    <col min="3600" max="3600" width="10.5703125" style="5" customWidth="1"/>
    <col min="3601" max="3601" width="13.85546875" style="5" customWidth="1"/>
    <col min="3602" max="3602" width="13.42578125" style="5" customWidth="1"/>
    <col min="3603" max="3604" width="11.28515625" style="5" customWidth="1"/>
    <col min="3605" max="3605" width="13.85546875" style="5" customWidth="1"/>
    <col min="3606" max="3606" width="11" style="5" customWidth="1"/>
    <col min="3607" max="3607" width="9.7109375" style="5" customWidth="1"/>
    <col min="3608" max="3608" width="12.7109375" style="5" customWidth="1"/>
    <col min="3609" max="3609" width="10.5703125" style="5" customWidth="1"/>
    <col min="3610" max="3610" width="10.42578125" style="5" customWidth="1"/>
    <col min="3611" max="3611" width="11.85546875" style="5" customWidth="1"/>
    <col min="3612" max="3612" width="10.28515625" style="5" customWidth="1"/>
    <col min="3613" max="3613" width="11.42578125" style="5" customWidth="1"/>
    <col min="3614" max="3614" width="9.140625" style="5"/>
    <col min="3615" max="3615" width="11.28515625" style="5" customWidth="1"/>
    <col min="3616" max="3616" width="12.7109375" style="5" customWidth="1"/>
    <col min="3617" max="3617" width="11.7109375" style="5" customWidth="1"/>
    <col min="3618" max="3618" width="10.5703125" style="5" customWidth="1"/>
    <col min="3619" max="3619" width="13.7109375" style="5" customWidth="1"/>
    <col min="3620" max="3620" width="9.140625" style="5"/>
    <col min="3621" max="3621" width="11.28515625" style="5" customWidth="1"/>
    <col min="3622" max="3622" width="13" style="5" customWidth="1"/>
    <col min="3623" max="3623" width="12.85546875" style="5" customWidth="1"/>
    <col min="3624" max="3624" width="11" style="5" customWidth="1"/>
    <col min="3625" max="3625" width="14" style="5" customWidth="1"/>
    <col min="3626" max="3845" width="9.140625" style="5"/>
    <col min="3846" max="3846" width="3.5703125" style="5" customWidth="1"/>
    <col min="3847" max="3847" width="27.28515625" style="5" customWidth="1"/>
    <col min="3848" max="3848" width="10.7109375" style="5" customWidth="1"/>
    <col min="3849" max="3849" width="10.42578125" style="5" customWidth="1"/>
    <col min="3850" max="3850" width="16.5703125" style="5" customWidth="1"/>
    <col min="3851" max="3851" width="11.42578125" style="5" customWidth="1"/>
    <col min="3852" max="3852" width="12.7109375" style="5" customWidth="1"/>
    <col min="3853" max="3853" width="10.5703125" style="5" customWidth="1"/>
    <col min="3854" max="3854" width="11.42578125" style="5" customWidth="1"/>
    <col min="3855" max="3855" width="14.42578125" style="5" customWidth="1"/>
    <col min="3856" max="3856" width="10.5703125" style="5" customWidth="1"/>
    <col min="3857" max="3857" width="13.85546875" style="5" customWidth="1"/>
    <col min="3858" max="3858" width="13.42578125" style="5" customWidth="1"/>
    <col min="3859" max="3860" width="11.28515625" style="5" customWidth="1"/>
    <col min="3861" max="3861" width="13.85546875" style="5" customWidth="1"/>
    <col min="3862" max="3862" width="11" style="5" customWidth="1"/>
    <col min="3863" max="3863" width="9.7109375" style="5" customWidth="1"/>
    <col min="3864" max="3864" width="12.7109375" style="5" customWidth="1"/>
    <col min="3865" max="3865" width="10.5703125" style="5" customWidth="1"/>
    <col min="3866" max="3866" width="10.42578125" style="5" customWidth="1"/>
    <col min="3867" max="3867" width="11.85546875" style="5" customWidth="1"/>
    <col min="3868" max="3868" width="10.28515625" style="5" customWidth="1"/>
    <col min="3869" max="3869" width="11.42578125" style="5" customWidth="1"/>
    <col min="3870" max="3870" width="9.140625" style="5"/>
    <col min="3871" max="3871" width="11.28515625" style="5" customWidth="1"/>
    <col min="3872" max="3872" width="12.7109375" style="5" customWidth="1"/>
    <col min="3873" max="3873" width="11.7109375" style="5" customWidth="1"/>
    <col min="3874" max="3874" width="10.5703125" style="5" customWidth="1"/>
    <col min="3875" max="3875" width="13.7109375" style="5" customWidth="1"/>
    <col min="3876" max="3876" width="9.140625" style="5"/>
    <col min="3877" max="3877" width="11.28515625" style="5" customWidth="1"/>
    <col min="3878" max="3878" width="13" style="5" customWidth="1"/>
    <col min="3879" max="3879" width="12.85546875" style="5" customWidth="1"/>
    <col min="3880" max="3880" width="11" style="5" customWidth="1"/>
    <col min="3881" max="3881" width="14" style="5" customWidth="1"/>
    <col min="3882" max="4101" width="9.140625" style="5"/>
    <col min="4102" max="4102" width="3.5703125" style="5" customWidth="1"/>
    <col min="4103" max="4103" width="27.28515625" style="5" customWidth="1"/>
    <col min="4104" max="4104" width="10.7109375" style="5" customWidth="1"/>
    <col min="4105" max="4105" width="10.42578125" style="5" customWidth="1"/>
    <col min="4106" max="4106" width="16.5703125" style="5" customWidth="1"/>
    <col min="4107" max="4107" width="11.42578125" style="5" customWidth="1"/>
    <col min="4108" max="4108" width="12.7109375" style="5" customWidth="1"/>
    <col min="4109" max="4109" width="10.5703125" style="5" customWidth="1"/>
    <col min="4110" max="4110" width="11.42578125" style="5" customWidth="1"/>
    <col min="4111" max="4111" width="14.42578125" style="5" customWidth="1"/>
    <col min="4112" max="4112" width="10.5703125" style="5" customWidth="1"/>
    <col min="4113" max="4113" width="13.85546875" style="5" customWidth="1"/>
    <col min="4114" max="4114" width="13.42578125" style="5" customWidth="1"/>
    <col min="4115" max="4116" width="11.28515625" style="5" customWidth="1"/>
    <col min="4117" max="4117" width="13.85546875" style="5" customWidth="1"/>
    <col min="4118" max="4118" width="11" style="5" customWidth="1"/>
    <col min="4119" max="4119" width="9.7109375" style="5" customWidth="1"/>
    <col min="4120" max="4120" width="12.7109375" style="5" customWidth="1"/>
    <col min="4121" max="4121" width="10.5703125" style="5" customWidth="1"/>
    <col min="4122" max="4122" width="10.42578125" style="5" customWidth="1"/>
    <col min="4123" max="4123" width="11.85546875" style="5" customWidth="1"/>
    <col min="4124" max="4124" width="10.28515625" style="5" customWidth="1"/>
    <col min="4125" max="4125" width="11.42578125" style="5" customWidth="1"/>
    <col min="4126" max="4126" width="9.140625" style="5"/>
    <col min="4127" max="4127" width="11.28515625" style="5" customWidth="1"/>
    <col min="4128" max="4128" width="12.7109375" style="5" customWidth="1"/>
    <col min="4129" max="4129" width="11.7109375" style="5" customWidth="1"/>
    <col min="4130" max="4130" width="10.5703125" style="5" customWidth="1"/>
    <col min="4131" max="4131" width="13.7109375" style="5" customWidth="1"/>
    <col min="4132" max="4132" width="9.140625" style="5"/>
    <col min="4133" max="4133" width="11.28515625" style="5" customWidth="1"/>
    <col min="4134" max="4134" width="13" style="5" customWidth="1"/>
    <col min="4135" max="4135" width="12.85546875" style="5" customWidth="1"/>
    <col min="4136" max="4136" width="11" style="5" customWidth="1"/>
    <col min="4137" max="4137" width="14" style="5" customWidth="1"/>
    <col min="4138" max="4357" width="9.140625" style="5"/>
    <col min="4358" max="4358" width="3.5703125" style="5" customWidth="1"/>
    <col min="4359" max="4359" width="27.28515625" style="5" customWidth="1"/>
    <col min="4360" max="4360" width="10.7109375" style="5" customWidth="1"/>
    <col min="4361" max="4361" width="10.42578125" style="5" customWidth="1"/>
    <col min="4362" max="4362" width="16.5703125" style="5" customWidth="1"/>
    <col min="4363" max="4363" width="11.42578125" style="5" customWidth="1"/>
    <col min="4364" max="4364" width="12.7109375" style="5" customWidth="1"/>
    <col min="4365" max="4365" width="10.5703125" style="5" customWidth="1"/>
    <col min="4366" max="4366" width="11.42578125" style="5" customWidth="1"/>
    <col min="4367" max="4367" width="14.42578125" style="5" customWidth="1"/>
    <col min="4368" max="4368" width="10.5703125" style="5" customWidth="1"/>
    <col min="4369" max="4369" width="13.85546875" style="5" customWidth="1"/>
    <col min="4370" max="4370" width="13.42578125" style="5" customWidth="1"/>
    <col min="4371" max="4372" width="11.28515625" style="5" customWidth="1"/>
    <col min="4373" max="4373" width="13.85546875" style="5" customWidth="1"/>
    <col min="4374" max="4374" width="11" style="5" customWidth="1"/>
    <col min="4375" max="4375" width="9.7109375" style="5" customWidth="1"/>
    <col min="4376" max="4376" width="12.7109375" style="5" customWidth="1"/>
    <col min="4377" max="4377" width="10.5703125" style="5" customWidth="1"/>
    <col min="4378" max="4378" width="10.42578125" style="5" customWidth="1"/>
    <col min="4379" max="4379" width="11.85546875" style="5" customWidth="1"/>
    <col min="4380" max="4380" width="10.28515625" style="5" customWidth="1"/>
    <col min="4381" max="4381" width="11.42578125" style="5" customWidth="1"/>
    <col min="4382" max="4382" width="9.140625" style="5"/>
    <col min="4383" max="4383" width="11.28515625" style="5" customWidth="1"/>
    <col min="4384" max="4384" width="12.7109375" style="5" customWidth="1"/>
    <col min="4385" max="4385" width="11.7109375" style="5" customWidth="1"/>
    <col min="4386" max="4386" width="10.5703125" style="5" customWidth="1"/>
    <col min="4387" max="4387" width="13.7109375" style="5" customWidth="1"/>
    <col min="4388" max="4388" width="9.140625" style="5"/>
    <col min="4389" max="4389" width="11.28515625" style="5" customWidth="1"/>
    <col min="4390" max="4390" width="13" style="5" customWidth="1"/>
    <col min="4391" max="4391" width="12.85546875" style="5" customWidth="1"/>
    <col min="4392" max="4392" width="11" style="5" customWidth="1"/>
    <col min="4393" max="4393" width="14" style="5" customWidth="1"/>
    <col min="4394" max="4613" width="9.140625" style="5"/>
    <col min="4614" max="4614" width="3.5703125" style="5" customWidth="1"/>
    <col min="4615" max="4615" width="27.28515625" style="5" customWidth="1"/>
    <col min="4616" max="4616" width="10.7109375" style="5" customWidth="1"/>
    <col min="4617" max="4617" width="10.42578125" style="5" customWidth="1"/>
    <col min="4618" max="4618" width="16.5703125" style="5" customWidth="1"/>
    <col min="4619" max="4619" width="11.42578125" style="5" customWidth="1"/>
    <col min="4620" max="4620" width="12.7109375" style="5" customWidth="1"/>
    <col min="4621" max="4621" width="10.5703125" style="5" customWidth="1"/>
    <col min="4622" max="4622" width="11.42578125" style="5" customWidth="1"/>
    <col min="4623" max="4623" width="14.42578125" style="5" customWidth="1"/>
    <col min="4624" max="4624" width="10.5703125" style="5" customWidth="1"/>
    <col min="4625" max="4625" width="13.85546875" style="5" customWidth="1"/>
    <col min="4626" max="4626" width="13.42578125" style="5" customWidth="1"/>
    <col min="4627" max="4628" width="11.28515625" style="5" customWidth="1"/>
    <col min="4629" max="4629" width="13.85546875" style="5" customWidth="1"/>
    <col min="4630" max="4630" width="11" style="5" customWidth="1"/>
    <col min="4631" max="4631" width="9.7109375" style="5" customWidth="1"/>
    <col min="4632" max="4632" width="12.7109375" style="5" customWidth="1"/>
    <col min="4633" max="4633" width="10.5703125" style="5" customWidth="1"/>
    <col min="4634" max="4634" width="10.42578125" style="5" customWidth="1"/>
    <col min="4635" max="4635" width="11.85546875" style="5" customWidth="1"/>
    <col min="4636" max="4636" width="10.28515625" style="5" customWidth="1"/>
    <col min="4637" max="4637" width="11.42578125" style="5" customWidth="1"/>
    <col min="4638" max="4638" width="9.140625" style="5"/>
    <col min="4639" max="4639" width="11.28515625" style="5" customWidth="1"/>
    <col min="4640" max="4640" width="12.7109375" style="5" customWidth="1"/>
    <col min="4641" max="4641" width="11.7109375" style="5" customWidth="1"/>
    <col min="4642" max="4642" width="10.5703125" style="5" customWidth="1"/>
    <col min="4643" max="4643" width="13.7109375" style="5" customWidth="1"/>
    <col min="4644" max="4644" width="9.140625" style="5"/>
    <col min="4645" max="4645" width="11.28515625" style="5" customWidth="1"/>
    <col min="4646" max="4646" width="13" style="5" customWidth="1"/>
    <col min="4647" max="4647" width="12.85546875" style="5" customWidth="1"/>
    <col min="4648" max="4648" width="11" style="5" customWidth="1"/>
    <col min="4649" max="4649" width="14" style="5" customWidth="1"/>
    <col min="4650" max="4869" width="9.140625" style="5"/>
    <col min="4870" max="4870" width="3.5703125" style="5" customWidth="1"/>
    <col min="4871" max="4871" width="27.28515625" style="5" customWidth="1"/>
    <col min="4872" max="4872" width="10.7109375" style="5" customWidth="1"/>
    <col min="4873" max="4873" width="10.42578125" style="5" customWidth="1"/>
    <col min="4874" max="4874" width="16.5703125" style="5" customWidth="1"/>
    <col min="4875" max="4875" width="11.42578125" style="5" customWidth="1"/>
    <col min="4876" max="4876" width="12.7109375" style="5" customWidth="1"/>
    <col min="4877" max="4877" width="10.5703125" style="5" customWidth="1"/>
    <col min="4878" max="4878" width="11.42578125" style="5" customWidth="1"/>
    <col min="4879" max="4879" width="14.42578125" style="5" customWidth="1"/>
    <col min="4880" max="4880" width="10.5703125" style="5" customWidth="1"/>
    <col min="4881" max="4881" width="13.85546875" style="5" customWidth="1"/>
    <col min="4882" max="4882" width="13.42578125" style="5" customWidth="1"/>
    <col min="4883" max="4884" width="11.28515625" style="5" customWidth="1"/>
    <col min="4885" max="4885" width="13.85546875" style="5" customWidth="1"/>
    <col min="4886" max="4886" width="11" style="5" customWidth="1"/>
    <col min="4887" max="4887" width="9.7109375" style="5" customWidth="1"/>
    <col min="4888" max="4888" width="12.7109375" style="5" customWidth="1"/>
    <col min="4889" max="4889" width="10.5703125" style="5" customWidth="1"/>
    <col min="4890" max="4890" width="10.42578125" style="5" customWidth="1"/>
    <col min="4891" max="4891" width="11.85546875" style="5" customWidth="1"/>
    <col min="4892" max="4892" width="10.28515625" style="5" customWidth="1"/>
    <col min="4893" max="4893" width="11.42578125" style="5" customWidth="1"/>
    <col min="4894" max="4894" width="9.140625" style="5"/>
    <col min="4895" max="4895" width="11.28515625" style="5" customWidth="1"/>
    <col min="4896" max="4896" width="12.7109375" style="5" customWidth="1"/>
    <col min="4897" max="4897" width="11.7109375" style="5" customWidth="1"/>
    <col min="4898" max="4898" width="10.5703125" style="5" customWidth="1"/>
    <col min="4899" max="4899" width="13.7109375" style="5" customWidth="1"/>
    <col min="4900" max="4900" width="9.140625" style="5"/>
    <col min="4901" max="4901" width="11.28515625" style="5" customWidth="1"/>
    <col min="4902" max="4902" width="13" style="5" customWidth="1"/>
    <col min="4903" max="4903" width="12.85546875" style="5" customWidth="1"/>
    <col min="4904" max="4904" width="11" style="5" customWidth="1"/>
    <col min="4905" max="4905" width="14" style="5" customWidth="1"/>
    <col min="4906" max="5125" width="9.140625" style="5"/>
    <col min="5126" max="5126" width="3.5703125" style="5" customWidth="1"/>
    <col min="5127" max="5127" width="27.28515625" style="5" customWidth="1"/>
    <col min="5128" max="5128" width="10.7109375" style="5" customWidth="1"/>
    <col min="5129" max="5129" width="10.42578125" style="5" customWidth="1"/>
    <col min="5130" max="5130" width="16.5703125" style="5" customWidth="1"/>
    <col min="5131" max="5131" width="11.42578125" style="5" customWidth="1"/>
    <col min="5132" max="5132" width="12.7109375" style="5" customWidth="1"/>
    <col min="5133" max="5133" width="10.5703125" style="5" customWidth="1"/>
    <col min="5134" max="5134" width="11.42578125" style="5" customWidth="1"/>
    <col min="5135" max="5135" width="14.42578125" style="5" customWidth="1"/>
    <col min="5136" max="5136" width="10.5703125" style="5" customWidth="1"/>
    <col min="5137" max="5137" width="13.85546875" style="5" customWidth="1"/>
    <col min="5138" max="5138" width="13.42578125" style="5" customWidth="1"/>
    <col min="5139" max="5140" width="11.28515625" style="5" customWidth="1"/>
    <col min="5141" max="5141" width="13.85546875" style="5" customWidth="1"/>
    <col min="5142" max="5142" width="11" style="5" customWidth="1"/>
    <col min="5143" max="5143" width="9.7109375" style="5" customWidth="1"/>
    <col min="5144" max="5144" width="12.7109375" style="5" customWidth="1"/>
    <col min="5145" max="5145" width="10.5703125" style="5" customWidth="1"/>
    <col min="5146" max="5146" width="10.42578125" style="5" customWidth="1"/>
    <col min="5147" max="5147" width="11.85546875" style="5" customWidth="1"/>
    <col min="5148" max="5148" width="10.28515625" style="5" customWidth="1"/>
    <col min="5149" max="5149" width="11.42578125" style="5" customWidth="1"/>
    <col min="5150" max="5150" width="9.140625" style="5"/>
    <col min="5151" max="5151" width="11.28515625" style="5" customWidth="1"/>
    <col min="5152" max="5152" width="12.7109375" style="5" customWidth="1"/>
    <col min="5153" max="5153" width="11.7109375" style="5" customWidth="1"/>
    <col min="5154" max="5154" width="10.5703125" style="5" customWidth="1"/>
    <col min="5155" max="5155" width="13.7109375" style="5" customWidth="1"/>
    <col min="5156" max="5156" width="9.140625" style="5"/>
    <col min="5157" max="5157" width="11.28515625" style="5" customWidth="1"/>
    <col min="5158" max="5158" width="13" style="5" customWidth="1"/>
    <col min="5159" max="5159" width="12.85546875" style="5" customWidth="1"/>
    <col min="5160" max="5160" width="11" style="5" customWidth="1"/>
    <col min="5161" max="5161" width="14" style="5" customWidth="1"/>
    <col min="5162" max="5381" width="9.140625" style="5"/>
    <col min="5382" max="5382" width="3.5703125" style="5" customWidth="1"/>
    <col min="5383" max="5383" width="27.28515625" style="5" customWidth="1"/>
    <col min="5384" max="5384" width="10.7109375" style="5" customWidth="1"/>
    <col min="5385" max="5385" width="10.42578125" style="5" customWidth="1"/>
    <col min="5386" max="5386" width="16.5703125" style="5" customWidth="1"/>
    <col min="5387" max="5387" width="11.42578125" style="5" customWidth="1"/>
    <col min="5388" max="5388" width="12.7109375" style="5" customWidth="1"/>
    <col min="5389" max="5389" width="10.5703125" style="5" customWidth="1"/>
    <col min="5390" max="5390" width="11.42578125" style="5" customWidth="1"/>
    <col min="5391" max="5391" width="14.42578125" style="5" customWidth="1"/>
    <col min="5392" max="5392" width="10.5703125" style="5" customWidth="1"/>
    <col min="5393" max="5393" width="13.85546875" style="5" customWidth="1"/>
    <col min="5394" max="5394" width="13.42578125" style="5" customWidth="1"/>
    <col min="5395" max="5396" width="11.28515625" style="5" customWidth="1"/>
    <col min="5397" max="5397" width="13.85546875" style="5" customWidth="1"/>
    <col min="5398" max="5398" width="11" style="5" customWidth="1"/>
    <col min="5399" max="5399" width="9.7109375" style="5" customWidth="1"/>
    <col min="5400" max="5400" width="12.7109375" style="5" customWidth="1"/>
    <col min="5401" max="5401" width="10.5703125" style="5" customWidth="1"/>
    <col min="5402" max="5402" width="10.42578125" style="5" customWidth="1"/>
    <col min="5403" max="5403" width="11.85546875" style="5" customWidth="1"/>
    <col min="5404" max="5404" width="10.28515625" style="5" customWidth="1"/>
    <col min="5405" max="5405" width="11.42578125" style="5" customWidth="1"/>
    <col min="5406" max="5406" width="9.140625" style="5"/>
    <col min="5407" max="5407" width="11.28515625" style="5" customWidth="1"/>
    <col min="5408" max="5408" width="12.7109375" style="5" customWidth="1"/>
    <col min="5409" max="5409" width="11.7109375" style="5" customWidth="1"/>
    <col min="5410" max="5410" width="10.5703125" style="5" customWidth="1"/>
    <col min="5411" max="5411" width="13.7109375" style="5" customWidth="1"/>
    <col min="5412" max="5412" width="9.140625" style="5"/>
    <col min="5413" max="5413" width="11.28515625" style="5" customWidth="1"/>
    <col min="5414" max="5414" width="13" style="5" customWidth="1"/>
    <col min="5415" max="5415" width="12.85546875" style="5" customWidth="1"/>
    <col min="5416" max="5416" width="11" style="5" customWidth="1"/>
    <col min="5417" max="5417" width="14" style="5" customWidth="1"/>
    <col min="5418" max="5637" width="9.140625" style="5"/>
    <col min="5638" max="5638" width="3.5703125" style="5" customWidth="1"/>
    <col min="5639" max="5639" width="27.28515625" style="5" customWidth="1"/>
    <col min="5640" max="5640" width="10.7109375" style="5" customWidth="1"/>
    <col min="5641" max="5641" width="10.42578125" style="5" customWidth="1"/>
    <col min="5642" max="5642" width="16.5703125" style="5" customWidth="1"/>
    <col min="5643" max="5643" width="11.42578125" style="5" customWidth="1"/>
    <col min="5644" max="5644" width="12.7109375" style="5" customWidth="1"/>
    <col min="5645" max="5645" width="10.5703125" style="5" customWidth="1"/>
    <col min="5646" max="5646" width="11.42578125" style="5" customWidth="1"/>
    <col min="5647" max="5647" width="14.42578125" style="5" customWidth="1"/>
    <col min="5648" max="5648" width="10.5703125" style="5" customWidth="1"/>
    <col min="5649" max="5649" width="13.85546875" style="5" customWidth="1"/>
    <col min="5650" max="5650" width="13.42578125" style="5" customWidth="1"/>
    <col min="5651" max="5652" width="11.28515625" style="5" customWidth="1"/>
    <col min="5653" max="5653" width="13.85546875" style="5" customWidth="1"/>
    <col min="5654" max="5654" width="11" style="5" customWidth="1"/>
    <col min="5655" max="5655" width="9.7109375" style="5" customWidth="1"/>
    <col min="5656" max="5656" width="12.7109375" style="5" customWidth="1"/>
    <col min="5657" max="5657" width="10.5703125" style="5" customWidth="1"/>
    <col min="5658" max="5658" width="10.42578125" style="5" customWidth="1"/>
    <col min="5659" max="5659" width="11.85546875" style="5" customWidth="1"/>
    <col min="5660" max="5660" width="10.28515625" style="5" customWidth="1"/>
    <col min="5661" max="5661" width="11.42578125" style="5" customWidth="1"/>
    <col min="5662" max="5662" width="9.140625" style="5"/>
    <col min="5663" max="5663" width="11.28515625" style="5" customWidth="1"/>
    <col min="5664" max="5664" width="12.7109375" style="5" customWidth="1"/>
    <col min="5665" max="5665" width="11.7109375" style="5" customWidth="1"/>
    <col min="5666" max="5666" width="10.5703125" style="5" customWidth="1"/>
    <col min="5667" max="5667" width="13.7109375" style="5" customWidth="1"/>
    <col min="5668" max="5668" width="9.140625" style="5"/>
    <col min="5669" max="5669" width="11.28515625" style="5" customWidth="1"/>
    <col min="5670" max="5670" width="13" style="5" customWidth="1"/>
    <col min="5671" max="5671" width="12.85546875" style="5" customWidth="1"/>
    <col min="5672" max="5672" width="11" style="5" customWidth="1"/>
    <col min="5673" max="5673" width="14" style="5" customWidth="1"/>
    <col min="5674" max="5893" width="9.140625" style="5"/>
    <col min="5894" max="5894" width="3.5703125" style="5" customWidth="1"/>
    <col min="5895" max="5895" width="27.28515625" style="5" customWidth="1"/>
    <col min="5896" max="5896" width="10.7109375" style="5" customWidth="1"/>
    <col min="5897" max="5897" width="10.42578125" style="5" customWidth="1"/>
    <col min="5898" max="5898" width="16.5703125" style="5" customWidth="1"/>
    <col min="5899" max="5899" width="11.42578125" style="5" customWidth="1"/>
    <col min="5900" max="5900" width="12.7109375" style="5" customWidth="1"/>
    <col min="5901" max="5901" width="10.5703125" style="5" customWidth="1"/>
    <col min="5902" max="5902" width="11.42578125" style="5" customWidth="1"/>
    <col min="5903" max="5903" width="14.42578125" style="5" customWidth="1"/>
    <col min="5904" max="5904" width="10.5703125" style="5" customWidth="1"/>
    <col min="5905" max="5905" width="13.85546875" style="5" customWidth="1"/>
    <col min="5906" max="5906" width="13.42578125" style="5" customWidth="1"/>
    <col min="5907" max="5908" width="11.28515625" style="5" customWidth="1"/>
    <col min="5909" max="5909" width="13.85546875" style="5" customWidth="1"/>
    <col min="5910" max="5910" width="11" style="5" customWidth="1"/>
    <col min="5911" max="5911" width="9.7109375" style="5" customWidth="1"/>
    <col min="5912" max="5912" width="12.7109375" style="5" customWidth="1"/>
    <col min="5913" max="5913" width="10.5703125" style="5" customWidth="1"/>
    <col min="5914" max="5914" width="10.42578125" style="5" customWidth="1"/>
    <col min="5915" max="5915" width="11.85546875" style="5" customWidth="1"/>
    <col min="5916" max="5916" width="10.28515625" style="5" customWidth="1"/>
    <col min="5917" max="5917" width="11.42578125" style="5" customWidth="1"/>
    <col min="5918" max="5918" width="9.140625" style="5"/>
    <col min="5919" max="5919" width="11.28515625" style="5" customWidth="1"/>
    <col min="5920" max="5920" width="12.7109375" style="5" customWidth="1"/>
    <col min="5921" max="5921" width="11.7109375" style="5" customWidth="1"/>
    <col min="5922" max="5922" width="10.5703125" style="5" customWidth="1"/>
    <col min="5923" max="5923" width="13.7109375" style="5" customWidth="1"/>
    <col min="5924" max="5924" width="9.140625" style="5"/>
    <col min="5925" max="5925" width="11.28515625" style="5" customWidth="1"/>
    <col min="5926" max="5926" width="13" style="5" customWidth="1"/>
    <col min="5927" max="5927" width="12.85546875" style="5" customWidth="1"/>
    <col min="5928" max="5928" width="11" style="5" customWidth="1"/>
    <col min="5929" max="5929" width="14" style="5" customWidth="1"/>
    <col min="5930" max="6149" width="9.140625" style="5"/>
    <col min="6150" max="6150" width="3.5703125" style="5" customWidth="1"/>
    <col min="6151" max="6151" width="27.28515625" style="5" customWidth="1"/>
    <col min="6152" max="6152" width="10.7109375" style="5" customWidth="1"/>
    <col min="6153" max="6153" width="10.42578125" style="5" customWidth="1"/>
    <col min="6154" max="6154" width="16.5703125" style="5" customWidth="1"/>
    <col min="6155" max="6155" width="11.42578125" style="5" customWidth="1"/>
    <col min="6156" max="6156" width="12.7109375" style="5" customWidth="1"/>
    <col min="6157" max="6157" width="10.5703125" style="5" customWidth="1"/>
    <col min="6158" max="6158" width="11.42578125" style="5" customWidth="1"/>
    <col min="6159" max="6159" width="14.42578125" style="5" customWidth="1"/>
    <col min="6160" max="6160" width="10.5703125" style="5" customWidth="1"/>
    <col min="6161" max="6161" width="13.85546875" style="5" customWidth="1"/>
    <col min="6162" max="6162" width="13.42578125" style="5" customWidth="1"/>
    <col min="6163" max="6164" width="11.28515625" style="5" customWidth="1"/>
    <col min="6165" max="6165" width="13.85546875" style="5" customWidth="1"/>
    <col min="6166" max="6166" width="11" style="5" customWidth="1"/>
    <col min="6167" max="6167" width="9.7109375" style="5" customWidth="1"/>
    <col min="6168" max="6168" width="12.7109375" style="5" customWidth="1"/>
    <col min="6169" max="6169" width="10.5703125" style="5" customWidth="1"/>
    <col min="6170" max="6170" width="10.42578125" style="5" customWidth="1"/>
    <col min="6171" max="6171" width="11.85546875" style="5" customWidth="1"/>
    <col min="6172" max="6172" width="10.28515625" style="5" customWidth="1"/>
    <col min="6173" max="6173" width="11.42578125" style="5" customWidth="1"/>
    <col min="6174" max="6174" width="9.140625" style="5"/>
    <col min="6175" max="6175" width="11.28515625" style="5" customWidth="1"/>
    <col min="6176" max="6176" width="12.7109375" style="5" customWidth="1"/>
    <col min="6177" max="6177" width="11.7109375" style="5" customWidth="1"/>
    <col min="6178" max="6178" width="10.5703125" style="5" customWidth="1"/>
    <col min="6179" max="6179" width="13.7109375" style="5" customWidth="1"/>
    <col min="6180" max="6180" width="9.140625" style="5"/>
    <col min="6181" max="6181" width="11.28515625" style="5" customWidth="1"/>
    <col min="6182" max="6182" width="13" style="5" customWidth="1"/>
    <col min="6183" max="6183" width="12.85546875" style="5" customWidth="1"/>
    <col min="6184" max="6184" width="11" style="5" customWidth="1"/>
    <col min="6185" max="6185" width="14" style="5" customWidth="1"/>
    <col min="6186" max="6405" width="9.140625" style="5"/>
    <col min="6406" max="6406" width="3.5703125" style="5" customWidth="1"/>
    <col min="6407" max="6407" width="27.28515625" style="5" customWidth="1"/>
    <col min="6408" max="6408" width="10.7109375" style="5" customWidth="1"/>
    <col min="6409" max="6409" width="10.42578125" style="5" customWidth="1"/>
    <col min="6410" max="6410" width="16.5703125" style="5" customWidth="1"/>
    <col min="6411" max="6411" width="11.42578125" style="5" customWidth="1"/>
    <col min="6412" max="6412" width="12.7109375" style="5" customWidth="1"/>
    <col min="6413" max="6413" width="10.5703125" style="5" customWidth="1"/>
    <col min="6414" max="6414" width="11.42578125" style="5" customWidth="1"/>
    <col min="6415" max="6415" width="14.42578125" style="5" customWidth="1"/>
    <col min="6416" max="6416" width="10.5703125" style="5" customWidth="1"/>
    <col min="6417" max="6417" width="13.85546875" style="5" customWidth="1"/>
    <col min="6418" max="6418" width="13.42578125" style="5" customWidth="1"/>
    <col min="6419" max="6420" width="11.28515625" style="5" customWidth="1"/>
    <col min="6421" max="6421" width="13.85546875" style="5" customWidth="1"/>
    <col min="6422" max="6422" width="11" style="5" customWidth="1"/>
    <col min="6423" max="6423" width="9.7109375" style="5" customWidth="1"/>
    <col min="6424" max="6424" width="12.7109375" style="5" customWidth="1"/>
    <col min="6425" max="6425" width="10.5703125" style="5" customWidth="1"/>
    <col min="6426" max="6426" width="10.42578125" style="5" customWidth="1"/>
    <col min="6427" max="6427" width="11.85546875" style="5" customWidth="1"/>
    <col min="6428" max="6428" width="10.28515625" style="5" customWidth="1"/>
    <col min="6429" max="6429" width="11.42578125" style="5" customWidth="1"/>
    <col min="6430" max="6430" width="9.140625" style="5"/>
    <col min="6431" max="6431" width="11.28515625" style="5" customWidth="1"/>
    <col min="6432" max="6432" width="12.7109375" style="5" customWidth="1"/>
    <col min="6433" max="6433" width="11.7109375" style="5" customWidth="1"/>
    <col min="6434" max="6434" width="10.5703125" style="5" customWidth="1"/>
    <col min="6435" max="6435" width="13.7109375" style="5" customWidth="1"/>
    <col min="6436" max="6436" width="9.140625" style="5"/>
    <col min="6437" max="6437" width="11.28515625" style="5" customWidth="1"/>
    <col min="6438" max="6438" width="13" style="5" customWidth="1"/>
    <col min="6439" max="6439" width="12.85546875" style="5" customWidth="1"/>
    <col min="6440" max="6440" width="11" style="5" customWidth="1"/>
    <col min="6441" max="6441" width="14" style="5" customWidth="1"/>
    <col min="6442" max="6661" width="9.140625" style="5"/>
    <col min="6662" max="6662" width="3.5703125" style="5" customWidth="1"/>
    <col min="6663" max="6663" width="27.28515625" style="5" customWidth="1"/>
    <col min="6664" max="6664" width="10.7109375" style="5" customWidth="1"/>
    <col min="6665" max="6665" width="10.42578125" style="5" customWidth="1"/>
    <col min="6666" max="6666" width="16.5703125" style="5" customWidth="1"/>
    <col min="6667" max="6667" width="11.42578125" style="5" customWidth="1"/>
    <col min="6668" max="6668" width="12.7109375" style="5" customWidth="1"/>
    <col min="6669" max="6669" width="10.5703125" style="5" customWidth="1"/>
    <col min="6670" max="6670" width="11.42578125" style="5" customWidth="1"/>
    <col min="6671" max="6671" width="14.42578125" style="5" customWidth="1"/>
    <col min="6672" max="6672" width="10.5703125" style="5" customWidth="1"/>
    <col min="6673" max="6673" width="13.85546875" style="5" customWidth="1"/>
    <col min="6674" max="6674" width="13.42578125" style="5" customWidth="1"/>
    <col min="6675" max="6676" width="11.28515625" style="5" customWidth="1"/>
    <col min="6677" max="6677" width="13.85546875" style="5" customWidth="1"/>
    <col min="6678" max="6678" width="11" style="5" customWidth="1"/>
    <col min="6679" max="6679" width="9.7109375" style="5" customWidth="1"/>
    <col min="6680" max="6680" width="12.7109375" style="5" customWidth="1"/>
    <col min="6681" max="6681" width="10.5703125" style="5" customWidth="1"/>
    <col min="6682" max="6682" width="10.42578125" style="5" customWidth="1"/>
    <col min="6683" max="6683" width="11.85546875" style="5" customWidth="1"/>
    <col min="6684" max="6684" width="10.28515625" style="5" customWidth="1"/>
    <col min="6685" max="6685" width="11.42578125" style="5" customWidth="1"/>
    <col min="6686" max="6686" width="9.140625" style="5"/>
    <col min="6687" max="6687" width="11.28515625" style="5" customWidth="1"/>
    <col min="6688" max="6688" width="12.7109375" style="5" customWidth="1"/>
    <col min="6689" max="6689" width="11.7109375" style="5" customWidth="1"/>
    <col min="6690" max="6690" width="10.5703125" style="5" customWidth="1"/>
    <col min="6691" max="6691" width="13.7109375" style="5" customWidth="1"/>
    <col min="6692" max="6692" width="9.140625" style="5"/>
    <col min="6693" max="6693" width="11.28515625" style="5" customWidth="1"/>
    <col min="6694" max="6694" width="13" style="5" customWidth="1"/>
    <col min="6695" max="6695" width="12.85546875" style="5" customWidth="1"/>
    <col min="6696" max="6696" width="11" style="5" customWidth="1"/>
    <col min="6697" max="6697" width="14" style="5" customWidth="1"/>
    <col min="6698" max="6917" width="9.140625" style="5"/>
    <col min="6918" max="6918" width="3.5703125" style="5" customWidth="1"/>
    <col min="6919" max="6919" width="27.28515625" style="5" customWidth="1"/>
    <col min="6920" max="6920" width="10.7109375" style="5" customWidth="1"/>
    <col min="6921" max="6921" width="10.42578125" style="5" customWidth="1"/>
    <col min="6922" max="6922" width="16.5703125" style="5" customWidth="1"/>
    <col min="6923" max="6923" width="11.42578125" style="5" customWidth="1"/>
    <col min="6924" max="6924" width="12.7109375" style="5" customWidth="1"/>
    <col min="6925" max="6925" width="10.5703125" style="5" customWidth="1"/>
    <col min="6926" max="6926" width="11.42578125" style="5" customWidth="1"/>
    <col min="6927" max="6927" width="14.42578125" style="5" customWidth="1"/>
    <col min="6928" max="6928" width="10.5703125" style="5" customWidth="1"/>
    <col min="6929" max="6929" width="13.85546875" style="5" customWidth="1"/>
    <col min="6930" max="6930" width="13.42578125" style="5" customWidth="1"/>
    <col min="6931" max="6932" width="11.28515625" style="5" customWidth="1"/>
    <col min="6933" max="6933" width="13.85546875" style="5" customWidth="1"/>
    <col min="6934" max="6934" width="11" style="5" customWidth="1"/>
    <col min="6935" max="6935" width="9.7109375" style="5" customWidth="1"/>
    <col min="6936" max="6936" width="12.7109375" style="5" customWidth="1"/>
    <col min="6937" max="6937" width="10.5703125" style="5" customWidth="1"/>
    <col min="6938" max="6938" width="10.42578125" style="5" customWidth="1"/>
    <col min="6939" max="6939" width="11.85546875" style="5" customWidth="1"/>
    <col min="6940" max="6940" width="10.28515625" style="5" customWidth="1"/>
    <col min="6941" max="6941" width="11.42578125" style="5" customWidth="1"/>
    <col min="6942" max="6942" width="9.140625" style="5"/>
    <col min="6943" max="6943" width="11.28515625" style="5" customWidth="1"/>
    <col min="6944" max="6944" width="12.7109375" style="5" customWidth="1"/>
    <col min="6945" max="6945" width="11.7109375" style="5" customWidth="1"/>
    <col min="6946" max="6946" width="10.5703125" style="5" customWidth="1"/>
    <col min="6947" max="6947" width="13.7109375" style="5" customWidth="1"/>
    <col min="6948" max="6948" width="9.140625" style="5"/>
    <col min="6949" max="6949" width="11.28515625" style="5" customWidth="1"/>
    <col min="6950" max="6950" width="13" style="5" customWidth="1"/>
    <col min="6951" max="6951" width="12.85546875" style="5" customWidth="1"/>
    <col min="6952" max="6952" width="11" style="5" customWidth="1"/>
    <col min="6953" max="6953" width="14" style="5" customWidth="1"/>
    <col min="6954" max="7173" width="9.140625" style="5"/>
    <col min="7174" max="7174" width="3.5703125" style="5" customWidth="1"/>
    <col min="7175" max="7175" width="27.28515625" style="5" customWidth="1"/>
    <col min="7176" max="7176" width="10.7109375" style="5" customWidth="1"/>
    <col min="7177" max="7177" width="10.42578125" style="5" customWidth="1"/>
    <col min="7178" max="7178" width="16.5703125" style="5" customWidth="1"/>
    <col min="7179" max="7179" width="11.42578125" style="5" customWidth="1"/>
    <col min="7180" max="7180" width="12.7109375" style="5" customWidth="1"/>
    <col min="7181" max="7181" width="10.5703125" style="5" customWidth="1"/>
    <col min="7182" max="7182" width="11.42578125" style="5" customWidth="1"/>
    <col min="7183" max="7183" width="14.42578125" style="5" customWidth="1"/>
    <col min="7184" max="7184" width="10.5703125" style="5" customWidth="1"/>
    <col min="7185" max="7185" width="13.85546875" style="5" customWidth="1"/>
    <col min="7186" max="7186" width="13.42578125" style="5" customWidth="1"/>
    <col min="7187" max="7188" width="11.28515625" style="5" customWidth="1"/>
    <col min="7189" max="7189" width="13.85546875" style="5" customWidth="1"/>
    <col min="7190" max="7190" width="11" style="5" customWidth="1"/>
    <col min="7191" max="7191" width="9.7109375" style="5" customWidth="1"/>
    <col min="7192" max="7192" width="12.7109375" style="5" customWidth="1"/>
    <col min="7193" max="7193" width="10.5703125" style="5" customWidth="1"/>
    <col min="7194" max="7194" width="10.42578125" style="5" customWidth="1"/>
    <col min="7195" max="7195" width="11.85546875" style="5" customWidth="1"/>
    <col min="7196" max="7196" width="10.28515625" style="5" customWidth="1"/>
    <col min="7197" max="7197" width="11.42578125" style="5" customWidth="1"/>
    <col min="7198" max="7198" width="9.140625" style="5"/>
    <col min="7199" max="7199" width="11.28515625" style="5" customWidth="1"/>
    <col min="7200" max="7200" width="12.7109375" style="5" customWidth="1"/>
    <col min="7201" max="7201" width="11.7109375" style="5" customWidth="1"/>
    <col min="7202" max="7202" width="10.5703125" style="5" customWidth="1"/>
    <col min="7203" max="7203" width="13.7109375" style="5" customWidth="1"/>
    <col min="7204" max="7204" width="9.140625" style="5"/>
    <col min="7205" max="7205" width="11.28515625" style="5" customWidth="1"/>
    <col min="7206" max="7206" width="13" style="5" customWidth="1"/>
    <col min="7207" max="7207" width="12.85546875" style="5" customWidth="1"/>
    <col min="7208" max="7208" width="11" style="5" customWidth="1"/>
    <col min="7209" max="7209" width="14" style="5" customWidth="1"/>
    <col min="7210" max="7429" width="9.140625" style="5"/>
    <col min="7430" max="7430" width="3.5703125" style="5" customWidth="1"/>
    <col min="7431" max="7431" width="27.28515625" style="5" customWidth="1"/>
    <col min="7432" max="7432" width="10.7109375" style="5" customWidth="1"/>
    <col min="7433" max="7433" width="10.42578125" style="5" customWidth="1"/>
    <col min="7434" max="7434" width="16.5703125" style="5" customWidth="1"/>
    <col min="7435" max="7435" width="11.42578125" style="5" customWidth="1"/>
    <col min="7436" max="7436" width="12.7109375" style="5" customWidth="1"/>
    <col min="7437" max="7437" width="10.5703125" style="5" customWidth="1"/>
    <col min="7438" max="7438" width="11.42578125" style="5" customWidth="1"/>
    <col min="7439" max="7439" width="14.42578125" style="5" customWidth="1"/>
    <col min="7440" max="7440" width="10.5703125" style="5" customWidth="1"/>
    <col min="7441" max="7441" width="13.85546875" style="5" customWidth="1"/>
    <col min="7442" max="7442" width="13.42578125" style="5" customWidth="1"/>
    <col min="7443" max="7444" width="11.28515625" style="5" customWidth="1"/>
    <col min="7445" max="7445" width="13.85546875" style="5" customWidth="1"/>
    <col min="7446" max="7446" width="11" style="5" customWidth="1"/>
    <col min="7447" max="7447" width="9.7109375" style="5" customWidth="1"/>
    <col min="7448" max="7448" width="12.7109375" style="5" customWidth="1"/>
    <col min="7449" max="7449" width="10.5703125" style="5" customWidth="1"/>
    <col min="7450" max="7450" width="10.42578125" style="5" customWidth="1"/>
    <col min="7451" max="7451" width="11.85546875" style="5" customWidth="1"/>
    <col min="7452" max="7452" width="10.28515625" style="5" customWidth="1"/>
    <col min="7453" max="7453" width="11.42578125" style="5" customWidth="1"/>
    <col min="7454" max="7454" width="9.140625" style="5"/>
    <col min="7455" max="7455" width="11.28515625" style="5" customWidth="1"/>
    <col min="7456" max="7456" width="12.7109375" style="5" customWidth="1"/>
    <col min="7457" max="7457" width="11.7109375" style="5" customWidth="1"/>
    <col min="7458" max="7458" width="10.5703125" style="5" customWidth="1"/>
    <col min="7459" max="7459" width="13.7109375" style="5" customWidth="1"/>
    <col min="7460" max="7460" width="9.140625" style="5"/>
    <col min="7461" max="7461" width="11.28515625" style="5" customWidth="1"/>
    <col min="7462" max="7462" width="13" style="5" customWidth="1"/>
    <col min="7463" max="7463" width="12.85546875" style="5" customWidth="1"/>
    <col min="7464" max="7464" width="11" style="5" customWidth="1"/>
    <col min="7465" max="7465" width="14" style="5" customWidth="1"/>
    <col min="7466" max="7685" width="9.140625" style="5"/>
    <col min="7686" max="7686" width="3.5703125" style="5" customWidth="1"/>
    <col min="7687" max="7687" width="27.28515625" style="5" customWidth="1"/>
    <col min="7688" max="7688" width="10.7109375" style="5" customWidth="1"/>
    <col min="7689" max="7689" width="10.42578125" style="5" customWidth="1"/>
    <col min="7690" max="7690" width="16.5703125" style="5" customWidth="1"/>
    <col min="7691" max="7691" width="11.42578125" style="5" customWidth="1"/>
    <col min="7692" max="7692" width="12.7109375" style="5" customWidth="1"/>
    <col min="7693" max="7693" width="10.5703125" style="5" customWidth="1"/>
    <col min="7694" max="7694" width="11.42578125" style="5" customWidth="1"/>
    <col min="7695" max="7695" width="14.42578125" style="5" customWidth="1"/>
    <col min="7696" max="7696" width="10.5703125" style="5" customWidth="1"/>
    <col min="7697" max="7697" width="13.85546875" style="5" customWidth="1"/>
    <col min="7698" max="7698" width="13.42578125" style="5" customWidth="1"/>
    <col min="7699" max="7700" width="11.28515625" style="5" customWidth="1"/>
    <col min="7701" max="7701" width="13.85546875" style="5" customWidth="1"/>
    <col min="7702" max="7702" width="11" style="5" customWidth="1"/>
    <col min="7703" max="7703" width="9.7109375" style="5" customWidth="1"/>
    <col min="7704" max="7704" width="12.7109375" style="5" customWidth="1"/>
    <col min="7705" max="7705" width="10.5703125" style="5" customWidth="1"/>
    <col min="7706" max="7706" width="10.42578125" style="5" customWidth="1"/>
    <col min="7707" max="7707" width="11.85546875" style="5" customWidth="1"/>
    <col min="7708" max="7708" width="10.28515625" style="5" customWidth="1"/>
    <col min="7709" max="7709" width="11.42578125" style="5" customWidth="1"/>
    <col min="7710" max="7710" width="9.140625" style="5"/>
    <col min="7711" max="7711" width="11.28515625" style="5" customWidth="1"/>
    <col min="7712" max="7712" width="12.7109375" style="5" customWidth="1"/>
    <col min="7713" max="7713" width="11.7109375" style="5" customWidth="1"/>
    <col min="7714" max="7714" width="10.5703125" style="5" customWidth="1"/>
    <col min="7715" max="7715" width="13.7109375" style="5" customWidth="1"/>
    <col min="7716" max="7716" width="9.140625" style="5"/>
    <col min="7717" max="7717" width="11.28515625" style="5" customWidth="1"/>
    <col min="7718" max="7718" width="13" style="5" customWidth="1"/>
    <col min="7719" max="7719" width="12.85546875" style="5" customWidth="1"/>
    <col min="7720" max="7720" width="11" style="5" customWidth="1"/>
    <col min="7721" max="7721" width="14" style="5" customWidth="1"/>
    <col min="7722" max="7941" width="9.140625" style="5"/>
    <col min="7942" max="7942" width="3.5703125" style="5" customWidth="1"/>
    <col min="7943" max="7943" width="27.28515625" style="5" customWidth="1"/>
    <col min="7944" max="7944" width="10.7109375" style="5" customWidth="1"/>
    <col min="7945" max="7945" width="10.42578125" style="5" customWidth="1"/>
    <col min="7946" max="7946" width="16.5703125" style="5" customWidth="1"/>
    <col min="7947" max="7947" width="11.42578125" style="5" customWidth="1"/>
    <col min="7948" max="7948" width="12.7109375" style="5" customWidth="1"/>
    <col min="7949" max="7949" width="10.5703125" style="5" customWidth="1"/>
    <col min="7950" max="7950" width="11.42578125" style="5" customWidth="1"/>
    <col min="7951" max="7951" width="14.42578125" style="5" customWidth="1"/>
    <col min="7952" max="7952" width="10.5703125" style="5" customWidth="1"/>
    <col min="7953" max="7953" width="13.85546875" style="5" customWidth="1"/>
    <col min="7954" max="7954" width="13.42578125" style="5" customWidth="1"/>
    <col min="7955" max="7956" width="11.28515625" style="5" customWidth="1"/>
    <col min="7957" max="7957" width="13.85546875" style="5" customWidth="1"/>
    <col min="7958" max="7958" width="11" style="5" customWidth="1"/>
    <col min="7959" max="7959" width="9.7109375" style="5" customWidth="1"/>
    <col min="7960" max="7960" width="12.7109375" style="5" customWidth="1"/>
    <col min="7961" max="7961" width="10.5703125" style="5" customWidth="1"/>
    <col min="7962" max="7962" width="10.42578125" style="5" customWidth="1"/>
    <col min="7963" max="7963" width="11.85546875" style="5" customWidth="1"/>
    <col min="7964" max="7964" width="10.28515625" style="5" customWidth="1"/>
    <col min="7965" max="7965" width="11.42578125" style="5" customWidth="1"/>
    <col min="7966" max="7966" width="9.140625" style="5"/>
    <col min="7967" max="7967" width="11.28515625" style="5" customWidth="1"/>
    <col min="7968" max="7968" width="12.7109375" style="5" customWidth="1"/>
    <col min="7969" max="7969" width="11.7109375" style="5" customWidth="1"/>
    <col min="7970" max="7970" width="10.5703125" style="5" customWidth="1"/>
    <col min="7971" max="7971" width="13.7109375" style="5" customWidth="1"/>
    <col min="7972" max="7972" width="9.140625" style="5"/>
    <col min="7973" max="7973" width="11.28515625" style="5" customWidth="1"/>
    <col min="7974" max="7974" width="13" style="5" customWidth="1"/>
    <col min="7975" max="7975" width="12.85546875" style="5" customWidth="1"/>
    <col min="7976" max="7976" width="11" style="5" customWidth="1"/>
    <col min="7977" max="7977" width="14" style="5" customWidth="1"/>
    <col min="7978" max="8197" width="9.140625" style="5"/>
    <col min="8198" max="8198" width="3.5703125" style="5" customWidth="1"/>
    <col min="8199" max="8199" width="27.28515625" style="5" customWidth="1"/>
    <col min="8200" max="8200" width="10.7109375" style="5" customWidth="1"/>
    <col min="8201" max="8201" width="10.42578125" style="5" customWidth="1"/>
    <col min="8202" max="8202" width="16.5703125" style="5" customWidth="1"/>
    <col min="8203" max="8203" width="11.42578125" style="5" customWidth="1"/>
    <col min="8204" max="8204" width="12.7109375" style="5" customWidth="1"/>
    <col min="8205" max="8205" width="10.5703125" style="5" customWidth="1"/>
    <col min="8206" max="8206" width="11.42578125" style="5" customWidth="1"/>
    <col min="8207" max="8207" width="14.42578125" style="5" customWidth="1"/>
    <col min="8208" max="8208" width="10.5703125" style="5" customWidth="1"/>
    <col min="8209" max="8209" width="13.85546875" style="5" customWidth="1"/>
    <col min="8210" max="8210" width="13.42578125" style="5" customWidth="1"/>
    <col min="8211" max="8212" width="11.28515625" style="5" customWidth="1"/>
    <col min="8213" max="8213" width="13.85546875" style="5" customWidth="1"/>
    <col min="8214" max="8214" width="11" style="5" customWidth="1"/>
    <col min="8215" max="8215" width="9.7109375" style="5" customWidth="1"/>
    <col min="8216" max="8216" width="12.7109375" style="5" customWidth="1"/>
    <col min="8217" max="8217" width="10.5703125" style="5" customWidth="1"/>
    <col min="8218" max="8218" width="10.42578125" style="5" customWidth="1"/>
    <col min="8219" max="8219" width="11.85546875" style="5" customWidth="1"/>
    <col min="8220" max="8220" width="10.28515625" style="5" customWidth="1"/>
    <col min="8221" max="8221" width="11.42578125" style="5" customWidth="1"/>
    <col min="8222" max="8222" width="9.140625" style="5"/>
    <col min="8223" max="8223" width="11.28515625" style="5" customWidth="1"/>
    <col min="8224" max="8224" width="12.7109375" style="5" customWidth="1"/>
    <col min="8225" max="8225" width="11.7109375" style="5" customWidth="1"/>
    <col min="8226" max="8226" width="10.5703125" style="5" customWidth="1"/>
    <col min="8227" max="8227" width="13.7109375" style="5" customWidth="1"/>
    <col min="8228" max="8228" width="9.140625" style="5"/>
    <col min="8229" max="8229" width="11.28515625" style="5" customWidth="1"/>
    <col min="8230" max="8230" width="13" style="5" customWidth="1"/>
    <col min="8231" max="8231" width="12.85546875" style="5" customWidth="1"/>
    <col min="8232" max="8232" width="11" style="5" customWidth="1"/>
    <col min="8233" max="8233" width="14" style="5" customWidth="1"/>
    <col min="8234" max="8453" width="9.140625" style="5"/>
    <col min="8454" max="8454" width="3.5703125" style="5" customWidth="1"/>
    <col min="8455" max="8455" width="27.28515625" style="5" customWidth="1"/>
    <col min="8456" max="8456" width="10.7109375" style="5" customWidth="1"/>
    <col min="8457" max="8457" width="10.42578125" style="5" customWidth="1"/>
    <col min="8458" max="8458" width="16.5703125" style="5" customWidth="1"/>
    <col min="8459" max="8459" width="11.42578125" style="5" customWidth="1"/>
    <col min="8460" max="8460" width="12.7109375" style="5" customWidth="1"/>
    <col min="8461" max="8461" width="10.5703125" style="5" customWidth="1"/>
    <col min="8462" max="8462" width="11.42578125" style="5" customWidth="1"/>
    <col min="8463" max="8463" width="14.42578125" style="5" customWidth="1"/>
    <col min="8464" max="8464" width="10.5703125" style="5" customWidth="1"/>
    <col min="8465" max="8465" width="13.85546875" style="5" customWidth="1"/>
    <col min="8466" max="8466" width="13.42578125" style="5" customWidth="1"/>
    <col min="8467" max="8468" width="11.28515625" style="5" customWidth="1"/>
    <col min="8469" max="8469" width="13.85546875" style="5" customWidth="1"/>
    <col min="8470" max="8470" width="11" style="5" customWidth="1"/>
    <col min="8471" max="8471" width="9.7109375" style="5" customWidth="1"/>
    <col min="8472" max="8472" width="12.7109375" style="5" customWidth="1"/>
    <col min="8473" max="8473" width="10.5703125" style="5" customWidth="1"/>
    <col min="8474" max="8474" width="10.42578125" style="5" customWidth="1"/>
    <col min="8475" max="8475" width="11.85546875" style="5" customWidth="1"/>
    <col min="8476" max="8476" width="10.28515625" style="5" customWidth="1"/>
    <col min="8477" max="8477" width="11.42578125" style="5" customWidth="1"/>
    <col min="8478" max="8478" width="9.140625" style="5"/>
    <col min="8479" max="8479" width="11.28515625" style="5" customWidth="1"/>
    <col min="8480" max="8480" width="12.7109375" style="5" customWidth="1"/>
    <col min="8481" max="8481" width="11.7109375" style="5" customWidth="1"/>
    <col min="8482" max="8482" width="10.5703125" style="5" customWidth="1"/>
    <col min="8483" max="8483" width="13.7109375" style="5" customWidth="1"/>
    <col min="8484" max="8484" width="9.140625" style="5"/>
    <col min="8485" max="8485" width="11.28515625" style="5" customWidth="1"/>
    <col min="8486" max="8486" width="13" style="5" customWidth="1"/>
    <col min="8487" max="8487" width="12.85546875" style="5" customWidth="1"/>
    <col min="8488" max="8488" width="11" style="5" customWidth="1"/>
    <col min="8489" max="8489" width="14" style="5" customWidth="1"/>
    <col min="8490" max="8709" width="9.140625" style="5"/>
    <col min="8710" max="8710" width="3.5703125" style="5" customWidth="1"/>
    <col min="8711" max="8711" width="27.28515625" style="5" customWidth="1"/>
    <col min="8712" max="8712" width="10.7109375" style="5" customWidth="1"/>
    <col min="8713" max="8713" width="10.42578125" style="5" customWidth="1"/>
    <col min="8714" max="8714" width="16.5703125" style="5" customWidth="1"/>
    <col min="8715" max="8715" width="11.42578125" style="5" customWidth="1"/>
    <col min="8716" max="8716" width="12.7109375" style="5" customWidth="1"/>
    <col min="8717" max="8717" width="10.5703125" style="5" customWidth="1"/>
    <col min="8718" max="8718" width="11.42578125" style="5" customWidth="1"/>
    <col min="8719" max="8719" width="14.42578125" style="5" customWidth="1"/>
    <col min="8720" max="8720" width="10.5703125" style="5" customWidth="1"/>
    <col min="8721" max="8721" width="13.85546875" style="5" customWidth="1"/>
    <col min="8722" max="8722" width="13.42578125" style="5" customWidth="1"/>
    <col min="8723" max="8724" width="11.28515625" style="5" customWidth="1"/>
    <col min="8725" max="8725" width="13.85546875" style="5" customWidth="1"/>
    <col min="8726" max="8726" width="11" style="5" customWidth="1"/>
    <col min="8727" max="8727" width="9.7109375" style="5" customWidth="1"/>
    <col min="8728" max="8728" width="12.7109375" style="5" customWidth="1"/>
    <col min="8729" max="8729" width="10.5703125" style="5" customWidth="1"/>
    <col min="8730" max="8730" width="10.42578125" style="5" customWidth="1"/>
    <col min="8731" max="8731" width="11.85546875" style="5" customWidth="1"/>
    <col min="8732" max="8732" width="10.28515625" style="5" customWidth="1"/>
    <col min="8733" max="8733" width="11.42578125" style="5" customWidth="1"/>
    <col min="8734" max="8734" width="9.140625" style="5"/>
    <col min="8735" max="8735" width="11.28515625" style="5" customWidth="1"/>
    <col min="8736" max="8736" width="12.7109375" style="5" customWidth="1"/>
    <col min="8737" max="8737" width="11.7109375" style="5" customWidth="1"/>
    <col min="8738" max="8738" width="10.5703125" style="5" customWidth="1"/>
    <col min="8739" max="8739" width="13.7109375" style="5" customWidth="1"/>
    <col min="8740" max="8740" width="9.140625" style="5"/>
    <col min="8741" max="8741" width="11.28515625" style="5" customWidth="1"/>
    <col min="8742" max="8742" width="13" style="5" customWidth="1"/>
    <col min="8743" max="8743" width="12.85546875" style="5" customWidth="1"/>
    <col min="8744" max="8744" width="11" style="5" customWidth="1"/>
    <col min="8745" max="8745" width="14" style="5" customWidth="1"/>
    <col min="8746" max="8965" width="9.140625" style="5"/>
    <col min="8966" max="8966" width="3.5703125" style="5" customWidth="1"/>
    <col min="8967" max="8967" width="27.28515625" style="5" customWidth="1"/>
    <col min="8968" max="8968" width="10.7109375" style="5" customWidth="1"/>
    <col min="8969" max="8969" width="10.42578125" style="5" customWidth="1"/>
    <col min="8970" max="8970" width="16.5703125" style="5" customWidth="1"/>
    <col min="8971" max="8971" width="11.42578125" style="5" customWidth="1"/>
    <col min="8972" max="8972" width="12.7109375" style="5" customWidth="1"/>
    <col min="8973" max="8973" width="10.5703125" style="5" customWidth="1"/>
    <col min="8974" max="8974" width="11.42578125" style="5" customWidth="1"/>
    <col min="8975" max="8975" width="14.42578125" style="5" customWidth="1"/>
    <col min="8976" max="8976" width="10.5703125" style="5" customWidth="1"/>
    <col min="8977" max="8977" width="13.85546875" style="5" customWidth="1"/>
    <col min="8978" max="8978" width="13.42578125" style="5" customWidth="1"/>
    <col min="8979" max="8980" width="11.28515625" style="5" customWidth="1"/>
    <col min="8981" max="8981" width="13.85546875" style="5" customWidth="1"/>
    <col min="8982" max="8982" width="11" style="5" customWidth="1"/>
    <col min="8983" max="8983" width="9.7109375" style="5" customWidth="1"/>
    <col min="8984" max="8984" width="12.7109375" style="5" customWidth="1"/>
    <col min="8985" max="8985" width="10.5703125" style="5" customWidth="1"/>
    <col min="8986" max="8986" width="10.42578125" style="5" customWidth="1"/>
    <col min="8987" max="8987" width="11.85546875" style="5" customWidth="1"/>
    <col min="8988" max="8988" width="10.28515625" style="5" customWidth="1"/>
    <col min="8989" max="8989" width="11.42578125" style="5" customWidth="1"/>
    <col min="8990" max="8990" width="9.140625" style="5"/>
    <col min="8991" max="8991" width="11.28515625" style="5" customWidth="1"/>
    <col min="8992" max="8992" width="12.7109375" style="5" customWidth="1"/>
    <col min="8993" max="8993" width="11.7109375" style="5" customWidth="1"/>
    <col min="8994" max="8994" width="10.5703125" style="5" customWidth="1"/>
    <col min="8995" max="8995" width="13.7109375" style="5" customWidth="1"/>
    <col min="8996" max="8996" width="9.140625" style="5"/>
    <col min="8997" max="8997" width="11.28515625" style="5" customWidth="1"/>
    <col min="8998" max="8998" width="13" style="5" customWidth="1"/>
    <col min="8999" max="8999" width="12.85546875" style="5" customWidth="1"/>
    <col min="9000" max="9000" width="11" style="5" customWidth="1"/>
    <col min="9001" max="9001" width="14" style="5" customWidth="1"/>
    <col min="9002" max="9221" width="9.140625" style="5"/>
    <col min="9222" max="9222" width="3.5703125" style="5" customWidth="1"/>
    <col min="9223" max="9223" width="27.28515625" style="5" customWidth="1"/>
    <col min="9224" max="9224" width="10.7109375" style="5" customWidth="1"/>
    <col min="9225" max="9225" width="10.42578125" style="5" customWidth="1"/>
    <col min="9226" max="9226" width="16.5703125" style="5" customWidth="1"/>
    <col min="9227" max="9227" width="11.42578125" style="5" customWidth="1"/>
    <col min="9228" max="9228" width="12.7109375" style="5" customWidth="1"/>
    <col min="9229" max="9229" width="10.5703125" style="5" customWidth="1"/>
    <col min="9230" max="9230" width="11.42578125" style="5" customWidth="1"/>
    <col min="9231" max="9231" width="14.42578125" style="5" customWidth="1"/>
    <col min="9232" max="9232" width="10.5703125" style="5" customWidth="1"/>
    <col min="9233" max="9233" width="13.85546875" style="5" customWidth="1"/>
    <col min="9234" max="9234" width="13.42578125" style="5" customWidth="1"/>
    <col min="9235" max="9236" width="11.28515625" style="5" customWidth="1"/>
    <col min="9237" max="9237" width="13.85546875" style="5" customWidth="1"/>
    <col min="9238" max="9238" width="11" style="5" customWidth="1"/>
    <col min="9239" max="9239" width="9.7109375" style="5" customWidth="1"/>
    <col min="9240" max="9240" width="12.7109375" style="5" customWidth="1"/>
    <col min="9241" max="9241" width="10.5703125" style="5" customWidth="1"/>
    <col min="9242" max="9242" width="10.42578125" style="5" customWidth="1"/>
    <col min="9243" max="9243" width="11.85546875" style="5" customWidth="1"/>
    <col min="9244" max="9244" width="10.28515625" style="5" customWidth="1"/>
    <col min="9245" max="9245" width="11.42578125" style="5" customWidth="1"/>
    <col min="9246" max="9246" width="9.140625" style="5"/>
    <col min="9247" max="9247" width="11.28515625" style="5" customWidth="1"/>
    <col min="9248" max="9248" width="12.7109375" style="5" customWidth="1"/>
    <col min="9249" max="9249" width="11.7109375" style="5" customWidth="1"/>
    <col min="9250" max="9250" width="10.5703125" style="5" customWidth="1"/>
    <col min="9251" max="9251" width="13.7109375" style="5" customWidth="1"/>
    <col min="9252" max="9252" width="9.140625" style="5"/>
    <col min="9253" max="9253" width="11.28515625" style="5" customWidth="1"/>
    <col min="9254" max="9254" width="13" style="5" customWidth="1"/>
    <col min="9255" max="9255" width="12.85546875" style="5" customWidth="1"/>
    <col min="9256" max="9256" width="11" style="5" customWidth="1"/>
    <col min="9257" max="9257" width="14" style="5" customWidth="1"/>
    <col min="9258" max="9477" width="9.140625" style="5"/>
    <col min="9478" max="9478" width="3.5703125" style="5" customWidth="1"/>
    <col min="9479" max="9479" width="27.28515625" style="5" customWidth="1"/>
    <col min="9480" max="9480" width="10.7109375" style="5" customWidth="1"/>
    <col min="9481" max="9481" width="10.42578125" style="5" customWidth="1"/>
    <col min="9482" max="9482" width="16.5703125" style="5" customWidth="1"/>
    <col min="9483" max="9483" width="11.42578125" style="5" customWidth="1"/>
    <col min="9484" max="9484" width="12.7109375" style="5" customWidth="1"/>
    <col min="9485" max="9485" width="10.5703125" style="5" customWidth="1"/>
    <col min="9486" max="9486" width="11.42578125" style="5" customWidth="1"/>
    <col min="9487" max="9487" width="14.42578125" style="5" customWidth="1"/>
    <col min="9488" max="9488" width="10.5703125" style="5" customWidth="1"/>
    <col min="9489" max="9489" width="13.85546875" style="5" customWidth="1"/>
    <col min="9490" max="9490" width="13.42578125" style="5" customWidth="1"/>
    <col min="9491" max="9492" width="11.28515625" style="5" customWidth="1"/>
    <col min="9493" max="9493" width="13.85546875" style="5" customWidth="1"/>
    <col min="9494" max="9494" width="11" style="5" customWidth="1"/>
    <col min="9495" max="9495" width="9.7109375" style="5" customWidth="1"/>
    <col min="9496" max="9496" width="12.7109375" style="5" customWidth="1"/>
    <col min="9497" max="9497" width="10.5703125" style="5" customWidth="1"/>
    <col min="9498" max="9498" width="10.42578125" style="5" customWidth="1"/>
    <col min="9499" max="9499" width="11.85546875" style="5" customWidth="1"/>
    <col min="9500" max="9500" width="10.28515625" style="5" customWidth="1"/>
    <col min="9501" max="9501" width="11.42578125" style="5" customWidth="1"/>
    <col min="9502" max="9502" width="9.140625" style="5"/>
    <col min="9503" max="9503" width="11.28515625" style="5" customWidth="1"/>
    <col min="9504" max="9504" width="12.7109375" style="5" customWidth="1"/>
    <col min="9505" max="9505" width="11.7109375" style="5" customWidth="1"/>
    <col min="9506" max="9506" width="10.5703125" style="5" customWidth="1"/>
    <col min="9507" max="9507" width="13.7109375" style="5" customWidth="1"/>
    <col min="9508" max="9508" width="9.140625" style="5"/>
    <col min="9509" max="9509" width="11.28515625" style="5" customWidth="1"/>
    <col min="9510" max="9510" width="13" style="5" customWidth="1"/>
    <col min="9511" max="9511" width="12.85546875" style="5" customWidth="1"/>
    <col min="9512" max="9512" width="11" style="5" customWidth="1"/>
    <col min="9513" max="9513" width="14" style="5" customWidth="1"/>
    <col min="9514" max="9733" width="9.140625" style="5"/>
    <col min="9734" max="9734" width="3.5703125" style="5" customWidth="1"/>
    <col min="9735" max="9735" width="27.28515625" style="5" customWidth="1"/>
    <col min="9736" max="9736" width="10.7109375" style="5" customWidth="1"/>
    <col min="9737" max="9737" width="10.42578125" style="5" customWidth="1"/>
    <col min="9738" max="9738" width="16.5703125" style="5" customWidth="1"/>
    <col min="9739" max="9739" width="11.42578125" style="5" customWidth="1"/>
    <col min="9740" max="9740" width="12.7109375" style="5" customWidth="1"/>
    <col min="9741" max="9741" width="10.5703125" style="5" customWidth="1"/>
    <col min="9742" max="9742" width="11.42578125" style="5" customWidth="1"/>
    <col min="9743" max="9743" width="14.42578125" style="5" customWidth="1"/>
    <col min="9744" max="9744" width="10.5703125" style="5" customWidth="1"/>
    <col min="9745" max="9745" width="13.85546875" style="5" customWidth="1"/>
    <col min="9746" max="9746" width="13.42578125" style="5" customWidth="1"/>
    <col min="9747" max="9748" width="11.28515625" style="5" customWidth="1"/>
    <col min="9749" max="9749" width="13.85546875" style="5" customWidth="1"/>
    <col min="9750" max="9750" width="11" style="5" customWidth="1"/>
    <col min="9751" max="9751" width="9.7109375" style="5" customWidth="1"/>
    <col min="9752" max="9752" width="12.7109375" style="5" customWidth="1"/>
    <col min="9753" max="9753" width="10.5703125" style="5" customWidth="1"/>
    <col min="9754" max="9754" width="10.42578125" style="5" customWidth="1"/>
    <col min="9755" max="9755" width="11.85546875" style="5" customWidth="1"/>
    <col min="9756" max="9756" width="10.28515625" style="5" customWidth="1"/>
    <col min="9757" max="9757" width="11.42578125" style="5" customWidth="1"/>
    <col min="9758" max="9758" width="9.140625" style="5"/>
    <col min="9759" max="9759" width="11.28515625" style="5" customWidth="1"/>
    <col min="9760" max="9760" width="12.7109375" style="5" customWidth="1"/>
    <col min="9761" max="9761" width="11.7109375" style="5" customWidth="1"/>
    <col min="9762" max="9762" width="10.5703125" style="5" customWidth="1"/>
    <col min="9763" max="9763" width="13.7109375" style="5" customWidth="1"/>
    <col min="9764" max="9764" width="9.140625" style="5"/>
    <col min="9765" max="9765" width="11.28515625" style="5" customWidth="1"/>
    <col min="9766" max="9766" width="13" style="5" customWidth="1"/>
    <col min="9767" max="9767" width="12.85546875" style="5" customWidth="1"/>
    <col min="9768" max="9768" width="11" style="5" customWidth="1"/>
    <col min="9769" max="9769" width="14" style="5" customWidth="1"/>
    <col min="9770" max="9989" width="9.140625" style="5"/>
    <col min="9990" max="9990" width="3.5703125" style="5" customWidth="1"/>
    <col min="9991" max="9991" width="27.28515625" style="5" customWidth="1"/>
    <col min="9992" max="9992" width="10.7109375" style="5" customWidth="1"/>
    <col min="9993" max="9993" width="10.42578125" style="5" customWidth="1"/>
    <col min="9994" max="9994" width="16.5703125" style="5" customWidth="1"/>
    <col min="9995" max="9995" width="11.42578125" style="5" customWidth="1"/>
    <col min="9996" max="9996" width="12.7109375" style="5" customWidth="1"/>
    <col min="9997" max="9997" width="10.5703125" style="5" customWidth="1"/>
    <col min="9998" max="9998" width="11.42578125" style="5" customWidth="1"/>
    <col min="9999" max="9999" width="14.42578125" style="5" customWidth="1"/>
    <col min="10000" max="10000" width="10.5703125" style="5" customWidth="1"/>
    <col min="10001" max="10001" width="13.85546875" style="5" customWidth="1"/>
    <col min="10002" max="10002" width="13.42578125" style="5" customWidth="1"/>
    <col min="10003" max="10004" width="11.28515625" style="5" customWidth="1"/>
    <col min="10005" max="10005" width="13.85546875" style="5" customWidth="1"/>
    <col min="10006" max="10006" width="11" style="5" customWidth="1"/>
    <col min="10007" max="10007" width="9.7109375" style="5" customWidth="1"/>
    <col min="10008" max="10008" width="12.7109375" style="5" customWidth="1"/>
    <col min="10009" max="10009" width="10.5703125" style="5" customWidth="1"/>
    <col min="10010" max="10010" width="10.42578125" style="5" customWidth="1"/>
    <col min="10011" max="10011" width="11.85546875" style="5" customWidth="1"/>
    <col min="10012" max="10012" width="10.28515625" style="5" customWidth="1"/>
    <col min="10013" max="10013" width="11.42578125" style="5" customWidth="1"/>
    <col min="10014" max="10014" width="9.140625" style="5"/>
    <col min="10015" max="10015" width="11.28515625" style="5" customWidth="1"/>
    <col min="10016" max="10016" width="12.7109375" style="5" customWidth="1"/>
    <col min="10017" max="10017" width="11.7109375" style="5" customWidth="1"/>
    <col min="10018" max="10018" width="10.5703125" style="5" customWidth="1"/>
    <col min="10019" max="10019" width="13.7109375" style="5" customWidth="1"/>
    <col min="10020" max="10020" width="9.140625" style="5"/>
    <col min="10021" max="10021" width="11.28515625" style="5" customWidth="1"/>
    <col min="10022" max="10022" width="13" style="5" customWidth="1"/>
    <col min="10023" max="10023" width="12.85546875" style="5" customWidth="1"/>
    <col min="10024" max="10024" width="11" style="5" customWidth="1"/>
    <col min="10025" max="10025" width="14" style="5" customWidth="1"/>
    <col min="10026" max="10245" width="9.140625" style="5"/>
    <col min="10246" max="10246" width="3.5703125" style="5" customWidth="1"/>
    <col min="10247" max="10247" width="27.28515625" style="5" customWidth="1"/>
    <col min="10248" max="10248" width="10.7109375" style="5" customWidth="1"/>
    <col min="10249" max="10249" width="10.42578125" style="5" customWidth="1"/>
    <col min="10250" max="10250" width="16.5703125" style="5" customWidth="1"/>
    <col min="10251" max="10251" width="11.42578125" style="5" customWidth="1"/>
    <col min="10252" max="10252" width="12.7109375" style="5" customWidth="1"/>
    <col min="10253" max="10253" width="10.5703125" style="5" customWidth="1"/>
    <col min="10254" max="10254" width="11.42578125" style="5" customWidth="1"/>
    <col min="10255" max="10255" width="14.42578125" style="5" customWidth="1"/>
    <col min="10256" max="10256" width="10.5703125" style="5" customWidth="1"/>
    <col min="10257" max="10257" width="13.85546875" style="5" customWidth="1"/>
    <col min="10258" max="10258" width="13.42578125" style="5" customWidth="1"/>
    <col min="10259" max="10260" width="11.28515625" style="5" customWidth="1"/>
    <col min="10261" max="10261" width="13.85546875" style="5" customWidth="1"/>
    <col min="10262" max="10262" width="11" style="5" customWidth="1"/>
    <col min="10263" max="10263" width="9.7109375" style="5" customWidth="1"/>
    <col min="10264" max="10264" width="12.7109375" style="5" customWidth="1"/>
    <col min="10265" max="10265" width="10.5703125" style="5" customWidth="1"/>
    <col min="10266" max="10266" width="10.42578125" style="5" customWidth="1"/>
    <col min="10267" max="10267" width="11.85546875" style="5" customWidth="1"/>
    <col min="10268" max="10268" width="10.28515625" style="5" customWidth="1"/>
    <col min="10269" max="10269" width="11.42578125" style="5" customWidth="1"/>
    <col min="10270" max="10270" width="9.140625" style="5"/>
    <col min="10271" max="10271" width="11.28515625" style="5" customWidth="1"/>
    <col min="10272" max="10272" width="12.7109375" style="5" customWidth="1"/>
    <col min="10273" max="10273" width="11.7109375" style="5" customWidth="1"/>
    <col min="10274" max="10274" width="10.5703125" style="5" customWidth="1"/>
    <col min="10275" max="10275" width="13.7109375" style="5" customWidth="1"/>
    <col min="10276" max="10276" width="9.140625" style="5"/>
    <col min="10277" max="10277" width="11.28515625" style="5" customWidth="1"/>
    <col min="10278" max="10278" width="13" style="5" customWidth="1"/>
    <col min="10279" max="10279" width="12.85546875" style="5" customWidth="1"/>
    <col min="10280" max="10280" width="11" style="5" customWidth="1"/>
    <col min="10281" max="10281" width="14" style="5" customWidth="1"/>
    <col min="10282" max="10501" width="9.140625" style="5"/>
    <col min="10502" max="10502" width="3.5703125" style="5" customWidth="1"/>
    <col min="10503" max="10503" width="27.28515625" style="5" customWidth="1"/>
    <col min="10504" max="10504" width="10.7109375" style="5" customWidth="1"/>
    <col min="10505" max="10505" width="10.42578125" style="5" customWidth="1"/>
    <col min="10506" max="10506" width="16.5703125" style="5" customWidth="1"/>
    <col min="10507" max="10507" width="11.42578125" style="5" customWidth="1"/>
    <col min="10508" max="10508" width="12.7109375" style="5" customWidth="1"/>
    <col min="10509" max="10509" width="10.5703125" style="5" customWidth="1"/>
    <col min="10510" max="10510" width="11.42578125" style="5" customWidth="1"/>
    <col min="10511" max="10511" width="14.42578125" style="5" customWidth="1"/>
    <col min="10512" max="10512" width="10.5703125" style="5" customWidth="1"/>
    <col min="10513" max="10513" width="13.85546875" style="5" customWidth="1"/>
    <col min="10514" max="10514" width="13.42578125" style="5" customWidth="1"/>
    <col min="10515" max="10516" width="11.28515625" style="5" customWidth="1"/>
    <col min="10517" max="10517" width="13.85546875" style="5" customWidth="1"/>
    <col min="10518" max="10518" width="11" style="5" customWidth="1"/>
    <col min="10519" max="10519" width="9.7109375" style="5" customWidth="1"/>
    <col min="10520" max="10520" width="12.7109375" style="5" customWidth="1"/>
    <col min="10521" max="10521" width="10.5703125" style="5" customWidth="1"/>
    <col min="10522" max="10522" width="10.42578125" style="5" customWidth="1"/>
    <col min="10523" max="10523" width="11.85546875" style="5" customWidth="1"/>
    <col min="10524" max="10524" width="10.28515625" style="5" customWidth="1"/>
    <col min="10525" max="10525" width="11.42578125" style="5" customWidth="1"/>
    <col min="10526" max="10526" width="9.140625" style="5"/>
    <col min="10527" max="10527" width="11.28515625" style="5" customWidth="1"/>
    <col min="10528" max="10528" width="12.7109375" style="5" customWidth="1"/>
    <col min="10529" max="10529" width="11.7109375" style="5" customWidth="1"/>
    <col min="10530" max="10530" width="10.5703125" style="5" customWidth="1"/>
    <col min="10531" max="10531" width="13.7109375" style="5" customWidth="1"/>
    <col min="10532" max="10532" width="9.140625" style="5"/>
    <col min="10533" max="10533" width="11.28515625" style="5" customWidth="1"/>
    <col min="10534" max="10534" width="13" style="5" customWidth="1"/>
    <col min="10535" max="10535" width="12.85546875" style="5" customWidth="1"/>
    <col min="10536" max="10536" width="11" style="5" customWidth="1"/>
    <col min="10537" max="10537" width="14" style="5" customWidth="1"/>
    <col min="10538" max="10757" width="9.140625" style="5"/>
    <col min="10758" max="10758" width="3.5703125" style="5" customWidth="1"/>
    <col min="10759" max="10759" width="27.28515625" style="5" customWidth="1"/>
    <col min="10760" max="10760" width="10.7109375" style="5" customWidth="1"/>
    <col min="10761" max="10761" width="10.42578125" style="5" customWidth="1"/>
    <col min="10762" max="10762" width="16.5703125" style="5" customWidth="1"/>
    <col min="10763" max="10763" width="11.42578125" style="5" customWidth="1"/>
    <col min="10764" max="10764" width="12.7109375" style="5" customWidth="1"/>
    <col min="10765" max="10765" width="10.5703125" style="5" customWidth="1"/>
    <col min="10766" max="10766" width="11.42578125" style="5" customWidth="1"/>
    <col min="10767" max="10767" width="14.42578125" style="5" customWidth="1"/>
    <col min="10768" max="10768" width="10.5703125" style="5" customWidth="1"/>
    <col min="10769" max="10769" width="13.85546875" style="5" customWidth="1"/>
    <col min="10770" max="10770" width="13.42578125" style="5" customWidth="1"/>
    <col min="10771" max="10772" width="11.28515625" style="5" customWidth="1"/>
    <col min="10773" max="10773" width="13.85546875" style="5" customWidth="1"/>
    <col min="10774" max="10774" width="11" style="5" customWidth="1"/>
    <col min="10775" max="10775" width="9.7109375" style="5" customWidth="1"/>
    <col min="10776" max="10776" width="12.7109375" style="5" customWidth="1"/>
    <col min="10777" max="10777" width="10.5703125" style="5" customWidth="1"/>
    <col min="10778" max="10778" width="10.42578125" style="5" customWidth="1"/>
    <col min="10779" max="10779" width="11.85546875" style="5" customWidth="1"/>
    <col min="10780" max="10780" width="10.28515625" style="5" customWidth="1"/>
    <col min="10781" max="10781" width="11.42578125" style="5" customWidth="1"/>
    <col min="10782" max="10782" width="9.140625" style="5"/>
    <col min="10783" max="10783" width="11.28515625" style="5" customWidth="1"/>
    <col min="10784" max="10784" width="12.7109375" style="5" customWidth="1"/>
    <col min="10785" max="10785" width="11.7109375" style="5" customWidth="1"/>
    <col min="10786" max="10786" width="10.5703125" style="5" customWidth="1"/>
    <col min="10787" max="10787" width="13.7109375" style="5" customWidth="1"/>
    <col min="10788" max="10788" width="9.140625" style="5"/>
    <col min="10789" max="10789" width="11.28515625" style="5" customWidth="1"/>
    <col min="10790" max="10790" width="13" style="5" customWidth="1"/>
    <col min="10791" max="10791" width="12.85546875" style="5" customWidth="1"/>
    <col min="10792" max="10792" width="11" style="5" customWidth="1"/>
    <col min="10793" max="10793" width="14" style="5" customWidth="1"/>
    <col min="10794" max="11013" width="9.140625" style="5"/>
    <col min="11014" max="11014" width="3.5703125" style="5" customWidth="1"/>
    <col min="11015" max="11015" width="27.28515625" style="5" customWidth="1"/>
    <col min="11016" max="11016" width="10.7109375" style="5" customWidth="1"/>
    <col min="11017" max="11017" width="10.42578125" style="5" customWidth="1"/>
    <col min="11018" max="11018" width="16.5703125" style="5" customWidth="1"/>
    <col min="11019" max="11019" width="11.42578125" style="5" customWidth="1"/>
    <col min="11020" max="11020" width="12.7109375" style="5" customWidth="1"/>
    <col min="11021" max="11021" width="10.5703125" style="5" customWidth="1"/>
    <col min="11022" max="11022" width="11.42578125" style="5" customWidth="1"/>
    <col min="11023" max="11023" width="14.42578125" style="5" customWidth="1"/>
    <col min="11024" max="11024" width="10.5703125" style="5" customWidth="1"/>
    <col min="11025" max="11025" width="13.85546875" style="5" customWidth="1"/>
    <col min="11026" max="11026" width="13.42578125" style="5" customWidth="1"/>
    <col min="11027" max="11028" width="11.28515625" style="5" customWidth="1"/>
    <col min="11029" max="11029" width="13.85546875" style="5" customWidth="1"/>
    <col min="11030" max="11030" width="11" style="5" customWidth="1"/>
    <col min="11031" max="11031" width="9.7109375" style="5" customWidth="1"/>
    <col min="11032" max="11032" width="12.7109375" style="5" customWidth="1"/>
    <col min="11033" max="11033" width="10.5703125" style="5" customWidth="1"/>
    <col min="11034" max="11034" width="10.42578125" style="5" customWidth="1"/>
    <col min="11035" max="11035" width="11.85546875" style="5" customWidth="1"/>
    <col min="11036" max="11036" width="10.28515625" style="5" customWidth="1"/>
    <col min="11037" max="11037" width="11.42578125" style="5" customWidth="1"/>
    <col min="11038" max="11038" width="9.140625" style="5"/>
    <col min="11039" max="11039" width="11.28515625" style="5" customWidth="1"/>
    <col min="11040" max="11040" width="12.7109375" style="5" customWidth="1"/>
    <col min="11041" max="11041" width="11.7109375" style="5" customWidth="1"/>
    <col min="11042" max="11042" width="10.5703125" style="5" customWidth="1"/>
    <col min="11043" max="11043" width="13.7109375" style="5" customWidth="1"/>
    <col min="11044" max="11044" width="9.140625" style="5"/>
    <col min="11045" max="11045" width="11.28515625" style="5" customWidth="1"/>
    <col min="11046" max="11046" width="13" style="5" customWidth="1"/>
    <col min="11047" max="11047" width="12.85546875" style="5" customWidth="1"/>
    <col min="11048" max="11048" width="11" style="5" customWidth="1"/>
    <col min="11049" max="11049" width="14" style="5" customWidth="1"/>
    <col min="11050" max="11269" width="9.140625" style="5"/>
    <col min="11270" max="11270" width="3.5703125" style="5" customWidth="1"/>
    <col min="11271" max="11271" width="27.28515625" style="5" customWidth="1"/>
    <col min="11272" max="11272" width="10.7109375" style="5" customWidth="1"/>
    <col min="11273" max="11273" width="10.42578125" style="5" customWidth="1"/>
    <col min="11274" max="11274" width="16.5703125" style="5" customWidth="1"/>
    <col min="11275" max="11275" width="11.42578125" style="5" customWidth="1"/>
    <col min="11276" max="11276" width="12.7109375" style="5" customWidth="1"/>
    <col min="11277" max="11277" width="10.5703125" style="5" customWidth="1"/>
    <col min="11278" max="11278" width="11.42578125" style="5" customWidth="1"/>
    <col min="11279" max="11279" width="14.42578125" style="5" customWidth="1"/>
    <col min="11280" max="11280" width="10.5703125" style="5" customWidth="1"/>
    <col min="11281" max="11281" width="13.85546875" style="5" customWidth="1"/>
    <col min="11282" max="11282" width="13.42578125" style="5" customWidth="1"/>
    <col min="11283" max="11284" width="11.28515625" style="5" customWidth="1"/>
    <col min="11285" max="11285" width="13.85546875" style="5" customWidth="1"/>
    <col min="11286" max="11286" width="11" style="5" customWidth="1"/>
    <col min="11287" max="11287" width="9.7109375" style="5" customWidth="1"/>
    <col min="11288" max="11288" width="12.7109375" style="5" customWidth="1"/>
    <col min="11289" max="11289" width="10.5703125" style="5" customWidth="1"/>
    <col min="11290" max="11290" width="10.42578125" style="5" customWidth="1"/>
    <col min="11291" max="11291" width="11.85546875" style="5" customWidth="1"/>
    <col min="11292" max="11292" width="10.28515625" style="5" customWidth="1"/>
    <col min="11293" max="11293" width="11.42578125" style="5" customWidth="1"/>
    <col min="11294" max="11294" width="9.140625" style="5"/>
    <col min="11295" max="11295" width="11.28515625" style="5" customWidth="1"/>
    <col min="11296" max="11296" width="12.7109375" style="5" customWidth="1"/>
    <col min="11297" max="11297" width="11.7109375" style="5" customWidth="1"/>
    <col min="11298" max="11298" width="10.5703125" style="5" customWidth="1"/>
    <col min="11299" max="11299" width="13.7109375" style="5" customWidth="1"/>
    <col min="11300" max="11300" width="9.140625" style="5"/>
    <col min="11301" max="11301" width="11.28515625" style="5" customWidth="1"/>
    <col min="11302" max="11302" width="13" style="5" customWidth="1"/>
    <col min="11303" max="11303" width="12.85546875" style="5" customWidth="1"/>
    <col min="11304" max="11304" width="11" style="5" customWidth="1"/>
    <col min="11305" max="11305" width="14" style="5" customWidth="1"/>
    <col min="11306" max="11525" width="9.140625" style="5"/>
    <col min="11526" max="11526" width="3.5703125" style="5" customWidth="1"/>
    <col min="11527" max="11527" width="27.28515625" style="5" customWidth="1"/>
    <col min="11528" max="11528" width="10.7109375" style="5" customWidth="1"/>
    <col min="11529" max="11529" width="10.42578125" style="5" customWidth="1"/>
    <col min="11530" max="11530" width="16.5703125" style="5" customWidth="1"/>
    <col min="11531" max="11531" width="11.42578125" style="5" customWidth="1"/>
    <col min="11532" max="11532" width="12.7109375" style="5" customWidth="1"/>
    <col min="11533" max="11533" width="10.5703125" style="5" customWidth="1"/>
    <col min="11534" max="11534" width="11.42578125" style="5" customWidth="1"/>
    <col min="11535" max="11535" width="14.42578125" style="5" customWidth="1"/>
    <col min="11536" max="11536" width="10.5703125" style="5" customWidth="1"/>
    <col min="11537" max="11537" width="13.85546875" style="5" customWidth="1"/>
    <col min="11538" max="11538" width="13.42578125" style="5" customWidth="1"/>
    <col min="11539" max="11540" width="11.28515625" style="5" customWidth="1"/>
    <col min="11541" max="11541" width="13.85546875" style="5" customWidth="1"/>
    <col min="11542" max="11542" width="11" style="5" customWidth="1"/>
    <col min="11543" max="11543" width="9.7109375" style="5" customWidth="1"/>
    <col min="11544" max="11544" width="12.7109375" style="5" customWidth="1"/>
    <col min="11545" max="11545" width="10.5703125" style="5" customWidth="1"/>
    <col min="11546" max="11546" width="10.42578125" style="5" customWidth="1"/>
    <col min="11547" max="11547" width="11.85546875" style="5" customWidth="1"/>
    <col min="11548" max="11548" width="10.28515625" style="5" customWidth="1"/>
    <col min="11549" max="11549" width="11.42578125" style="5" customWidth="1"/>
    <col min="11550" max="11550" width="9.140625" style="5"/>
    <col min="11551" max="11551" width="11.28515625" style="5" customWidth="1"/>
    <col min="11552" max="11552" width="12.7109375" style="5" customWidth="1"/>
    <col min="11553" max="11553" width="11.7109375" style="5" customWidth="1"/>
    <col min="11554" max="11554" width="10.5703125" style="5" customWidth="1"/>
    <col min="11555" max="11555" width="13.7109375" style="5" customWidth="1"/>
    <col min="11556" max="11556" width="9.140625" style="5"/>
    <col min="11557" max="11557" width="11.28515625" style="5" customWidth="1"/>
    <col min="11558" max="11558" width="13" style="5" customWidth="1"/>
    <col min="11559" max="11559" width="12.85546875" style="5" customWidth="1"/>
    <col min="11560" max="11560" width="11" style="5" customWidth="1"/>
    <col min="11561" max="11561" width="14" style="5" customWidth="1"/>
    <col min="11562" max="11781" width="9.140625" style="5"/>
    <col min="11782" max="11782" width="3.5703125" style="5" customWidth="1"/>
    <col min="11783" max="11783" width="27.28515625" style="5" customWidth="1"/>
    <col min="11784" max="11784" width="10.7109375" style="5" customWidth="1"/>
    <col min="11785" max="11785" width="10.42578125" style="5" customWidth="1"/>
    <col min="11786" max="11786" width="16.5703125" style="5" customWidth="1"/>
    <col min="11787" max="11787" width="11.42578125" style="5" customWidth="1"/>
    <col min="11788" max="11788" width="12.7109375" style="5" customWidth="1"/>
    <col min="11789" max="11789" width="10.5703125" style="5" customWidth="1"/>
    <col min="11790" max="11790" width="11.42578125" style="5" customWidth="1"/>
    <col min="11791" max="11791" width="14.42578125" style="5" customWidth="1"/>
    <col min="11792" max="11792" width="10.5703125" style="5" customWidth="1"/>
    <col min="11793" max="11793" width="13.85546875" style="5" customWidth="1"/>
    <col min="11794" max="11794" width="13.42578125" style="5" customWidth="1"/>
    <col min="11795" max="11796" width="11.28515625" style="5" customWidth="1"/>
    <col min="11797" max="11797" width="13.85546875" style="5" customWidth="1"/>
    <col min="11798" max="11798" width="11" style="5" customWidth="1"/>
    <col min="11799" max="11799" width="9.7109375" style="5" customWidth="1"/>
    <col min="11800" max="11800" width="12.7109375" style="5" customWidth="1"/>
    <col min="11801" max="11801" width="10.5703125" style="5" customWidth="1"/>
    <col min="11802" max="11802" width="10.42578125" style="5" customWidth="1"/>
    <col min="11803" max="11803" width="11.85546875" style="5" customWidth="1"/>
    <col min="11804" max="11804" width="10.28515625" style="5" customWidth="1"/>
    <col min="11805" max="11805" width="11.42578125" style="5" customWidth="1"/>
    <col min="11806" max="11806" width="9.140625" style="5"/>
    <col min="11807" max="11807" width="11.28515625" style="5" customWidth="1"/>
    <col min="11808" max="11808" width="12.7109375" style="5" customWidth="1"/>
    <col min="11809" max="11809" width="11.7109375" style="5" customWidth="1"/>
    <col min="11810" max="11810" width="10.5703125" style="5" customWidth="1"/>
    <col min="11811" max="11811" width="13.7109375" style="5" customWidth="1"/>
    <col min="11812" max="11812" width="9.140625" style="5"/>
    <col min="11813" max="11813" width="11.28515625" style="5" customWidth="1"/>
    <col min="11814" max="11814" width="13" style="5" customWidth="1"/>
    <col min="11815" max="11815" width="12.85546875" style="5" customWidth="1"/>
    <col min="11816" max="11816" width="11" style="5" customWidth="1"/>
    <col min="11817" max="11817" width="14" style="5" customWidth="1"/>
    <col min="11818" max="12037" width="9.140625" style="5"/>
    <col min="12038" max="12038" width="3.5703125" style="5" customWidth="1"/>
    <col min="12039" max="12039" width="27.28515625" style="5" customWidth="1"/>
    <col min="12040" max="12040" width="10.7109375" style="5" customWidth="1"/>
    <col min="12041" max="12041" width="10.42578125" style="5" customWidth="1"/>
    <col min="12042" max="12042" width="16.5703125" style="5" customWidth="1"/>
    <col min="12043" max="12043" width="11.42578125" style="5" customWidth="1"/>
    <col min="12044" max="12044" width="12.7109375" style="5" customWidth="1"/>
    <col min="12045" max="12045" width="10.5703125" style="5" customWidth="1"/>
    <col min="12046" max="12046" width="11.42578125" style="5" customWidth="1"/>
    <col min="12047" max="12047" width="14.42578125" style="5" customWidth="1"/>
    <col min="12048" max="12048" width="10.5703125" style="5" customWidth="1"/>
    <col min="12049" max="12049" width="13.85546875" style="5" customWidth="1"/>
    <col min="12050" max="12050" width="13.42578125" style="5" customWidth="1"/>
    <col min="12051" max="12052" width="11.28515625" style="5" customWidth="1"/>
    <col min="12053" max="12053" width="13.85546875" style="5" customWidth="1"/>
    <col min="12054" max="12054" width="11" style="5" customWidth="1"/>
    <col min="12055" max="12055" width="9.7109375" style="5" customWidth="1"/>
    <col min="12056" max="12056" width="12.7109375" style="5" customWidth="1"/>
    <col min="12057" max="12057" width="10.5703125" style="5" customWidth="1"/>
    <col min="12058" max="12058" width="10.42578125" style="5" customWidth="1"/>
    <col min="12059" max="12059" width="11.85546875" style="5" customWidth="1"/>
    <col min="12060" max="12060" width="10.28515625" style="5" customWidth="1"/>
    <col min="12061" max="12061" width="11.42578125" style="5" customWidth="1"/>
    <col min="12062" max="12062" width="9.140625" style="5"/>
    <col min="12063" max="12063" width="11.28515625" style="5" customWidth="1"/>
    <col min="12064" max="12064" width="12.7109375" style="5" customWidth="1"/>
    <col min="12065" max="12065" width="11.7109375" style="5" customWidth="1"/>
    <col min="12066" max="12066" width="10.5703125" style="5" customWidth="1"/>
    <col min="12067" max="12067" width="13.7109375" style="5" customWidth="1"/>
    <col min="12068" max="12068" width="9.140625" style="5"/>
    <col min="12069" max="12069" width="11.28515625" style="5" customWidth="1"/>
    <col min="12070" max="12070" width="13" style="5" customWidth="1"/>
    <col min="12071" max="12071" width="12.85546875" style="5" customWidth="1"/>
    <col min="12072" max="12072" width="11" style="5" customWidth="1"/>
    <col min="12073" max="12073" width="14" style="5" customWidth="1"/>
    <col min="12074" max="12293" width="9.140625" style="5"/>
    <col min="12294" max="12294" width="3.5703125" style="5" customWidth="1"/>
    <col min="12295" max="12295" width="27.28515625" style="5" customWidth="1"/>
    <col min="12296" max="12296" width="10.7109375" style="5" customWidth="1"/>
    <col min="12297" max="12297" width="10.42578125" style="5" customWidth="1"/>
    <col min="12298" max="12298" width="16.5703125" style="5" customWidth="1"/>
    <col min="12299" max="12299" width="11.42578125" style="5" customWidth="1"/>
    <col min="12300" max="12300" width="12.7109375" style="5" customWidth="1"/>
    <col min="12301" max="12301" width="10.5703125" style="5" customWidth="1"/>
    <col min="12302" max="12302" width="11.42578125" style="5" customWidth="1"/>
    <col min="12303" max="12303" width="14.42578125" style="5" customWidth="1"/>
    <col min="12304" max="12304" width="10.5703125" style="5" customWidth="1"/>
    <col min="12305" max="12305" width="13.85546875" style="5" customWidth="1"/>
    <col min="12306" max="12306" width="13.42578125" style="5" customWidth="1"/>
    <col min="12307" max="12308" width="11.28515625" style="5" customWidth="1"/>
    <col min="12309" max="12309" width="13.85546875" style="5" customWidth="1"/>
    <col min="12310" max="12310" width="11" style="5" customWidth="1"/>
    <col min="12311" max="12311" width="9.7109375" style="5" customWidth="1"/>
    <col min="12312" max="12312" width="12.7109375" style="5" customWidth="1"/>
    <col min="12313" max="12313" width="10.5703125" style="5" customWidth="1"/>
    <col min="12314" max="12314" width="10.42578125" style="5" customWidth="1"/>
    <col min="12315" max="12315" width="11.85546875" style="5" customWidth="1"/>
    <col min="12316" max="12316" width="10.28515625" style="5" customWidth="1"/>
    <col min="12317" max="12317" width="11.42578125" style="5" customWidth="1"/>
    <col min="12318" max="12318" width="9.140625" style="5"/>
    <col min="12319" max="12319" width="11.28515625" style="5" customWidth="1"/>
    <col min="12320" max="12320" width="12.7109375" style="5" customWidth="1"/>
    <col min="12321" max="12321" width="11.7109375" style="5" customWidth="1"/>
    <col min="12322" max="12322" width="10.5703125" style="5" customWidth="1"/>
    <col min="12323" max="12323" width="13.7109375" style="5" customWidth="1"/>
    <col min="12324" max="12324" width="9.140625" style="5"/>
    <col min="12325" max="12325" width="11.28515625" style="5" customWidth="1"/>
    <col min="12326" max="12326" width="13" style="5" customWidth="1"/>
    <col min="12327" max="12327" width="12.85546875" style="5" customWidth="1"/>
    <col min="12328" max="12328" width="11" style="5" customWidth="1"/>
    <col min="12329" max="12329" width="14" style="5" customWidth="1"/>
    <col min="12330" max="12549" width="9.140625" style="5"/>
    <col min="12550" max="12550" width="3.5703125" style="5" customWidth="1"/>
    <col min="12551" max="12551" width="27.28515625" style="5" customWidth="1"/>
    <col min="12552" max="12552" width="10.7109375" style="5" customWidth="1"/>
    <col min="12553" max="12553" width="10.42578125" style="5" customWidth="1"/>
    <col min="12554" max="12554" width="16.5703125" style="5" customWidth="1"/>
    <col min="12555" max="12555" width="11.42578125" style="5" customWidth="1"/>
    <col min="12556" max="12556" width="12.7109375" style="5" customWidth="1"/>
    <col min="12557" max="12557" width="10.5703125" style="5" customWidth="1"/>
    <col min="12558" max="12558" width="11.42578125" style="5" customWidth="1"/>
    <col min="12559" max="12559" width="14.42578125" style="5" customWidth="1"/>
    <col min="12560" max="12560" width="10.5703125" style="5" customWidth="1"/>
    <col min="12561" max="12561" width="13.85546875" style="5" customWidth="1"/>
    <col min="12562" max="12562" width="13.42578125" style="5" customWidth="1"/>
    <col min="12563" max="12564" width="11.28515625" style="5" customWidth="1"/>
    <col min="12565" max="12565" width="13.85546875" style="5" customWidth="1"/>
    <col min="12566" max="12566" width="11" style="5" customWidth="1"/>
    <col min="12567" max="12567" width="9.7109375" style="5" customWidth="1"/>
    <col min="12568" max="12568" width="12.7109375" style="5" customWidth="1"/>
    <col min="12569" max="12569" width="10.5703125" style="5" customWidth="1"/>
    <col min="12570" max="12570" width="10.42578125" style="5" customWidth="1"/>
    <col min="12571" max="12571" width="11.85546875" style="5" customWidth="1"/>
    <col min="12572" max="12572" width="10.28515625" style="5" customWidth="1"/>
    <col min="12573" max="12573" width="11.42578125" style="5" customWidth="1"/>
    <col min="12574" max="12574" width="9.140625" style="5"/>
    <col min="12575" max="12575" width="11.28515625" style="5" customWidth="1"/>
    <col min="12576" max="12576" width="12.7109375" style="5" customWidth="1"/>
    <col min="12577" max="12577" width="11.7109375" style="5" customWidth="1"/>
    <col min="12578" max="12578" width="10.5703125" style="5" customWidth="1"/>
    <col min="12579" max="12579" width="13.7109375" style="5" customWidth="1"/>
    <col min="12580" max="12580" width="9.140625" style="5"/>
    <col min="12581" max="12581" width="11.28515625" style="5" customWidth="1"/>
    <col min="12582" max="12582" width="13" style="5" customWidth="1"/>
    <col min="12583" max="12583" width="12.85546875" style="5" customWidth="1"/>
    <col min="12584" max="12584" width="11" style="5" customWidth="1"/>
    <col min="12585" max="12585" width="14" style="5" customWidth="1"/>
    <col min="12586" max="12805" width="9.140625" style="5"/>
    <col min="12806" max="12806" width="3.5703125" style="5" customWidth="1"/>
    <col min="12807" max="12807" width="27.28515625" style="5" customWidth="1"/>
    <col min="12808" max="12808" width="10.7109375" style="5" customWidth="1"/>
    <col min="12809" max="12809" width="10.42578125" style="5" customWidth="1"/>
    <col min="12810" max="12810" width="16.5703125" style="5" customWidth="1"/>
    <col min="12811" max="12811" width="11.42578125" style="5" customWidth="1"/>
    <col min="12812" max="12812" width="12.7109375" style="5" customWidth="1"/>
    <col min="12813" max="12813" width="10.5703125" style="5" customWidth="1"/>
    <col min="12814" max="12814" width="11.42578125" style="5" customWidth="1"/>
    <col min="12815" max="12815" width="14.42578125" style="5" customWidth="1"/>
    <col min="12816" max="12816" width="10.5703125" style="5" customWidth="1"/>
    <col min="12817" max="12817" width="13.85546875" style="5" customWidth="1"/>
    <col min="12818" max="12818" width="13.42578125" style="5" customWidth="1"/>
    <col min="12819" max="12820" width="11.28515625" style="5" customWidth="1"/>
    <col min="12821" max="12821" width="13.85546875" style="5" customWidth="1"/>
    <col min="12822" max="12822" width="11" style="5" customWidth="1"/>
    <col min="12823" max="12823" width="9.7109375" style="5" customWidth="1"/>
    <col min="12824" max="12824" width="12.7109375" style="5" customWidth="1"/>
    <col min="12825" max="12825" width="10.5703125" style="5" customWidth="1"/>
    <col min="12826" max="12826" width="10.42578125" style="5" customWidth="1"/>
    <col min="12827" max="12827" width="11.85546875" style="5" customWidth="1"/>
    <col min="12828" max="12828" width="10.28515625" style="5" customWidth="1"/>
    <col min="12829" max="12829" width="11.42578125" style="5" customWidth="1"/>
    <col min="12830" max="12830" width="9.140625" style="5"/>
    <col min="12831" max="12831" width="11.28515625" style="5" customWidth="1"/>
    <col min="12832" max="12832" width="12.7109375" style="5" customWidth="1"/>
    <col min="12833" max="12833" width="11.7109375" style="5" customWidth="1"/>
    <col min="12834" max="12834" width="10.5703125" style="5" customWidth="1"/>
    <col min="12835" max="12835" width="13.7109375" style="5" customWidth="1"/>
    <col min="12836" max="12836" width="9.140625" style="5"/>
    <col min="12837" max="12837" width="11.28515625" style="5" customWidth="1"/>
    <col min="12838" max="12838" width="13" style="5" customWidth="1"/>
    <col min="12839" max="12839" width="12.85546875" style="5" customWidth="1"/>
    <col min="12840" max="12840" width="11" style="5" customWidth="1"/>
    <col min="12841" max="12841" width="14" style="5" customWidth="1"/>
    <col min="12842" max="13061" width="9.140625" style="5"/>
    <col min="13062" max="13062" width="3.5703125" style="5" customWidth="1"/>
    <col min="13063" max="13063" width="27.28515625" style="5" customWidth="1"/>
    <col min="13064" max="13064" width="10.7109375" style="5" customWidth="1"/>
    <col min="13065" max="13065" width="10.42578125" style="5" customWidth="1"/>
    <col min="13066" max="13066" width="16.5703125" style="5" customWidth="1"/>
    <col min="13067" max="13067" width="11.42578125" style="5" customWidth="1"/>
    <col min="13068" max="13068" width="12.7109375" style="5" customWidth="1"/>
    <col min="13069" max="13069" width="10.5703125" style="5" customWidth="1"/>
    <col min="13070" max="13070" width="11.42578125" style="5" customWidth="1"/>
    <col min="13071" max="13071" width="14.42578125" style="5" customWidth="1"/>
    <col min="13072" max="13072" width="10.5703125" style="5" customWidth="1"/>
    <col min="13073" max="13073" width="13.85546875" style="5" customWidth="1"/>
    <col min="13074" max="13074" width="13.42578125" style="5" customWidth="1"/>
    <col min="13075" max="13076" width="11.28515625" style="5" customWidth="1"/>
    <col min="13077" max="13077" width="13.85546875" style="5" customWidth="1"/>
    <col min="13078" max="13078" width="11" style="5" customWidth="1"/>
    <col min="13079" max="13079" width="9.7109375" style="5" customWidth="1"/>
    <col min="13080" max="13080" width="12.7109375" style="5" customWidth="1"/>
    <col min="13081" max="13081" width="10.5703125" style="5" customWidth="1"/>
    <col min="13082" max="13082" width="10.42578125" style="5" customWidth="1"/>
    <col min="13083" max="13083" width="11.85546875" style="5" customWidth="1"/>
    <col min="13084" max="13084" width="10.28515625" style="5" customWidth="1"/>
    <col min="13085" max="13085" width="11.42578125" style="5" customWidth="1"/>
    <col min="13086" max="13086" width="9.140625" style="5"/>
    <col min="13087" max="13087" width="11.28515625" style="5" customWidth="1"/>
    <col min="13088" max="13088" width="12.7109375" style="5" customWidth="1"/>
    <col min="13089" max="13089" width="11.7109375" style="5" customWidth="1"/>
    <col min="13090" max="13090" width="10.5703125" style="5" customWidth="1"/>
    <col min="13091" max="13091" width="13.7109375" style="5" customWidth="1"/>
    <col min="13092" max="13092" width="9.140625" style="5"/>
    <col min="13093" max="13093" width="11.28515625" style="5" customWidth="1"/>
    <col min="13094" max="13094" width="13" style="5" customWidth="1"/>
    <col min="13095" max="13095" width="12.85546875" style="5" customWidth="1"/>
    <col min="13096" max="13096" width="11" style="5" customWidth="1"/>
    <col min="13097" max="13097" width="14" style="5" customWidth="1"/>
    <col min="13098" max="13317" width="9.140625" style="5"/>
    <col min="13318" max="13318" width="3.5703125" style="5" customWidth="1"/>
    <col min="13319" max="13319" width="27.28515625" style="5" customWidth="1"/>
    <col min="13320" max="13320" width="10.7109375" style="5" customWidth="1"/>
    <col min="13321" max="13321" width="10.42578125" style="5" customWidth="1"/>
    <col min="13322" max="13322" width="16.5703125" style="5" customWidth="1"/>
    <col min="13323" max="13323" width="11.42578125" style="5" customWidth="1"/>
    <col min="13324" max="13324" width="12.7109375" style="5" customWidth="1"/>
    <col min="13325" max="13325" width="10.5703125" style="5" customWidth="1"/>
    <col min="13326" max="13326" width="11.42578125" style="5" customWidth="1"/>
    <col min="13327" max="13327" width="14.42578125" style="5" customWidth="1"/>
    <col min="13328" max="13328" width="10.5703125" style="5" customWidth="1"/>
    <col min="13329" max="13329" width="13.85546875" style="5" customWidth="1"/>
    <col min="13330" max="13330" width="13.42578125" style="5" customWidth="1"/>
    <col min="13331" max="13332" width="11.28515625" style="5" customWidth="1"/>
    <col min="13333" max="13333" width="13.85546875" style="5" customWidth="1"/>
    <col min="13334" max="13334" width="11" style="5" customWidth="1"/>
    <col min="13335" max="13335" width="9.7109375" style="5" customWidth="1"/>
    <col min="13336" max="13336" width="12.7109375" style="5" customWidth="1"/>
    <col min="13337" max="13337" width="10.5703125" style="5" customWidth="1"/>
    <col min="13338" max="13338" width="10.42578125" style="5" customWidth="1"/>
    <col min="13339" max="13339" width="11.85546875" style="5" customWidth="1"/>
    <col min="13340" max="13340" width="10.28515625" style="5" customWidth="1"/>
    <col min="13341" max="13341" width="11.42578125" style="5" customWidth="1"/>
    <col min="13342" max="13342" width="9.140625" style="5"/>
    <col min="13343" max="13343" width="11.28515625" style="5" customWidth="1"/>
    <col min="13344" max="13344" width="12.7109375" style="5" customWidth="1"/>
    <col min="13345" max="13345" width="11.7109375" style="5" customWidth="1"/>
    <col min="13346" max="13346" width="10.5703125" style="5" customWidth="1"/>
    <col min="13347" max="13347" width="13.7109375" style="5" customWidth="1"/>
    <col min="13348" max="13348" width="9.140625" style="5"/>
    <col min="13349" max="13349" width="11.28515625" style="5" customWidth="1"/>
    <col min="13350" max="13350" width="13" style="5" customWidth="1"/>
    <col min="13351" max="13351" width="12.85546875" style="5" customWidth="1"/>
    <col min="13352" max="13352" width="11" style="5" customWidth="1"/>
    <col min="13353" max="13353" width="14" style="5" customWidth="1"/>
    <col min="13354" max="13573" width="9.140625" style="5"/>
    <col min="13574" max="13574" width="3.5703125" style="5" customWidth="1"/>
    <col min="13575" max="13575" width="27.28515625" style="5" customWidth="1"/>
    <col min="13576" max="13576" width="10.7109375" style="5" customWidth="1"/>
    <col min="13577" max="13577" width="10.42578125" style="5" customWidth="1"/>
    <col min="13578" max="13578" width="16.5703125" style="5" customWidth="1"/>
    <col min="13579" max="13579" width="11.42578125" style="5" customWidth="1"/>
    <col min="13580" max="13580" width="12.7109375" style="5" customWidth="1"/>
    <col min="13581" max="13581" width="10.5703125" style="5" customWidth="1"/>
    <col min="13582" max="13582" width="11.42578125" style="5" customWidth="1"/>
    <col min="13583" max="13583" width="14.42578125" style="5" customWidth="1"/>
    <col min="13584" max="13584" width="10.5703125" style="5" customWidth="1"/>
    <col min="13585" max="13585" width="13.85546875" style="5" customWidth="1"/>
    <col min="13586" max="13586" width="13.42578125" style="5" customWidth="1"/>
    <col min="13587" max="13588" width="11.28515625" style="5" customWidth="1"/>
    <col min="13589" max="13589" width="13.85546875" style="5" customWidth="1"/>
    <col min="13590" max="13590" width="11" style="5" customWidth="1"/>
    <col min="13591" max="13591" width="9.7109375" style="5" customWidth="1"/>
    <col min="13592" max="13592" width="12.7109375" style="5" customWidth="1"/>
    <col min="13593" max="13593" width="10.5703125" style="5" customWidth="1"/>
    <col min="13594" max="13594" width="10.42578125" style="5" customWidth="1"/>
    <col min="13595" max="13595" width="11.85546875" style="5" customWidth="1"/>
    <col min="13596" max="13596" width="10.28515625" style="5" customWidth="1"/>
    <col min="13597" max="13597" width="11.42578125" style="5" customWidth="1"/>
    <col min="13598" max="13598" width="9.140625" style="5"/>
    <col min="13599" max="13599" width="11.28515625" style="5" customWidth="1"/>
    <col min="13600" max="13600" width="12.7109375" style="5" customWidth="1"/>
    <col min="13601" max="13601" width="11.7109375" style="5" customWidth="1"/>
    <col min="13602" max="13602" width="10.5703125" style="5" customWidth="1"/>
    <col min="13603" max="13603" width="13.7109375" style="5" customWidth="1"/>
    <col min="13604" max="13604" width="9.140625" style="5"/>
    <col min="13605" max="13605" width="11.28515625" style="5" customWidth="1"/>
    <col min="13606" max="13606" width="13" style="5" customWidth="1"/>
    <col min="13607" max="13607" width="12.85546875" style="5" customWidth="1"/>
    <col min="13608" max="13608" width="11" style="5" customWidth="1"/>
    <col min="13609" max="13609" width="14" style="5" customWidth="1"/>
    <col min="13610" max="13829" width="9.140625" style="5"/>
    <col min="13830" max="13830" width="3.5703125" style="5" customWidth="1"/>
    <col min="13831" max="13831" width="27.28515625" style="5" customWidth="1"/>
    <col min="13832" max="13832" width="10.7109375" style="5" customWidth="1"/>
    <col min="13833" max="13833" width="10.42578125" style="5" customWidth="1"/>
    <col min="13834" max="13834" width="16.5703125" style="5" customWidth="1"/>
    <col min="13835" max="13835" width="11.42578125" style="5" customWidth="1"/>
    <col min="13836" max="13836" width="12.7109375" style="5" customWidth="1"/>
    <col min="13837" max="13837" width="10.5703125" style="5" customWidth="1"/>
    <col min="13838" max="13838" width="11.42578125" style="5" customWidth="1"/>
    <col min="13839" max="13839" width="14.42578125" style="5" customWidth="1"/>
    <col min="13840" max="13840" width="10.5703125" style="5" customWidth="1"/>
    <col min="13841" max="13841" width="13.85546875" style="5" customWidth="1"/>
    <col min="13842" max="13842" width="13.42578125" style="5" customWidth="1"/>
    <col min="13843" max="13844" width="11.28515625" style="5" customWidth="1"/>
    <col min="13845" max="13845" width="13.85546875" style="5" customWidth="1"/>
    <col min="13846" max="13846" width="11" style="5" customWidth="1"/>
    <col min="13847" max="13847" width="9.7109375" style="5" customWidth="1"/>
    <col min="13848" max="13848" width="12.7109375" style="5" customWidth="1"/>
    <col min="13849" max="13849" width="10.5703125" style="5" customWidth="1"/>
    <col min="13850" max="13850" width="10.42578125" style="5" customWidth="1"/>
    <col min="13851" max="13851" width="11.85546875" style="5" customWidth="1"/>
    <col min="13852" max="13852" width="10.28515625" style="5" customWidth="1"/>
    <col min="13853" max="13853" width="11.42578125" style="5" customWidth="1"/>
    <col min="13854" max="13854" width="9.140625" style="5"/>
    <col min="13855" max="13855" width="11.28515625" style="5" customWidth="1"/>
    <col min="13856" max="13856" width="12.7109375" style="5" customWidth="1"/>
    <col min="13857" max="13857" width="11.7109375" style="5" customWidth="1"/>
    <col min="13858" max="13858" width="10.5703125" style="5" customWidth="1"/>
    <col min="13859" max="13859" width="13.7109375" style="5" customWidth="1"/>
    <col min="13860" max="13860" width="9.140625" style="5"/>
    <col min="13861" max="13861" width="11.28515625" style="5" customWidth="1"/>
    <col min="13862" max="13862" width="13" style="5" customWidth="1"/>
    <col min="13863" max="13863" width="12.85546875" style="5" customWidth="1"/>
    <col min="13864" max="13864" width="11" style="5" customWidth="1"/>
    <col min="13865" max="13865" width="14" style="5" customWidth="1"/>
    <col min="13866" max="14085" width="9.140625" style="5"/>
    <col min="14086" max="14086" width="3.5703125" style="5" customWidth="1"/>
    <col min="14087" max="14087" width="27.28515625" style="5" customWidth="1"/>
    <col min="14088" max="14088" width="10.7109375" style="5" customWidth="1"/>
    <col min="14089" max="14089" width="10.42578125" style="5" customWidth="1"/>
    <col min="14090" max="14090" width="16.5703125" style="5" customWidth="1"/>
    <col min="14091" max="14091" width="11.42578125" style="5" customWidth="1"/>
    <col min="14092" max="14092" width="12.7109375" style="5" customWidth="1"/>
    <col min="14093" max="14093" width="10.5703125" style="5" customWidth="1"/>
    <col min="14094" max="14094" width="11.42578125" style="5" customWidth="1"/>
    <col min="14095" max="14095" width="14.42578125" style="5" customWidth="1"/>
    <col min="14096" max="14096" width="10.5703125" style="5" customWidth="1"/>
    <col min="14097" max="14097" width="13.85546875" style="5" customWidth="1"/>
    <col min="14098" max="14098" width="13.42578125" style="5" customWidth="1"/>
    <col min="14099" max="14100" width="11.28515625" style="5" customWidth="1"/>
    <col min="14101" max="14101" width="13.85546875" style="5" customWidth="1"/>
    <col min="14102" max="14102" width="11" style="5" customWidth="1"/>
    <col min="14103" max="14103" width="9.7109375" style="5" customWidth="1"/>
    <col min="14104" max="14104" width="12.7109375" style="5" customWidth="1"/>
    <col min="14105" max="14105" width="10.5703125" style="5" customWidth="1"/>
    <col min="14106" max="14106" width="10.42578125" style="5" customWidth="1"/>
    <col min="14107" max="14107" width="11.85546875" style="5" customWidth="1"/>
    <col min="14108" max="14108" width="10.28515625" style="5" customWidth="1"/>
    <col min="14109" max="14109" width="11.42578125" style="5" customWidth="1"/>
    <col min="14110" max="14110" width="9.140625" style="5"/>
    <col min="14111" max="14111" width="11.28515625" style="5" customWidth="1"/>
    <col min="14112" max="14112" width="12.7109375" style="5" customWidth="1"/>
    <col min="14113" max="14113" width="11.7109375" style="5" customWidth="1"/>
    <col min="14114" max="14114" width="10.5703125" style="5" customWidth="1"/>
    <col min="14115" max="14115" width="13.7109375" style="5" customWidth="1"/>
    <col min="14116" max="14116" width="9.140625" style="5"/>
    <col min="14117" max="14117" width="11.28515625" style="5" customWidth="1"/>
    <col min="14118" max="14118" width="13" style="5" customWidth="1"/>
    <col min="14119" max="14119" width="12.85546875" style="5" customWidth="1"/>
    <col min="14120" max="14120" width="11" style="5" customWidth="1"/>
    <col min="14121" max="14121" width="14" style="5" customWidth="1"/>
    <col min="14122" max="14341" width="9.140625" style="5"/>
    <col min="14342" max="14342" width="3.5703125" style="5" customWidth="1"/>
    <col min="14343" max="14343" width="27.28515625" style="5" customWidth="1"/>
    <col min="14344" max="14344" width="10.7109375" style="5" customWidth="1"/>
    <col min="14345" max="14345" width="10.42578125" style="5" customWidth="1"/>
    <col min="14346" max="14346" width="16.5703125" style="5" customWidth="1"/>
    <col min="14347" max="14347" width="11.42578125" style="5" customWidth="1"/>
    <col min="14348" max="14348" width="12.7109375" style="5" customWidth="1"/>
    <col min="14349" max="14349" width="10.5703125" style="5" customWidth="1"/>
    <col min="14350" max="14350" width="11.42578125" style="5" customWidth="1"/>
    <col min="14351" max="14351" width="14.42578125" style="5" customWidth="1"/>
    <col min="14352" max="14352" width="10.5703125" style="5" customWidth="1"/>
    <col min="14353" max="14353" width="13.85546875" style="5" customWidth="1"/>
    <col min="14354" max="14354" width="13.42578125" style="5" customWidth="1"/>
    <col min="14355" max="14356" width="11.28515625" style="5" customWidth="1"/>
    <col min="14357" max="14357" width="13.85546875" style="5" customWidth="1"/>
    <col min="14358" max="14358" width="11" style="5" customWidth="1"/>
    <col min="14359" max="14359" width="9.7109375" style="5" customWidth="1"/>
    <col min="14360" max="14360" width="12.7109375" style="5" customWidth="1"/>
    <col min="14361" max="14361" width="10.5703125" style="5" customWidth="1"/>
    <col min="14362" max="14362" width="10.42578125" style="5" customWidth="1"/>
    <col min="14363" max="14363" width="11.85546875" style="5" customWidth="1"/>
    <col min="14364" max="14364" width="10.28515625" style="5" customWidth="1"/>
    <col min="14365" max="14365" width="11.42578125" style="5" customWidth="1"/>
    <col min="14366" max="14366" width="9.140625" style="5"/>
    <col min="14367" max="14367" width="11.28515625" style="5" customWidth="1"/>
    <col min="14368" max="14368" width="12.7109375" style="5" customWidth="1"/>
    <col min="14369" max="14369" width="11.7109375" style="5" customWidth="1"/>
    <col min="14370" max="14370" width="10.5703125" style="5" customWidth="1"/>
    <col min="14371" max="14371" width="13.7109375" style="5" customWidth="1"/>
    <col min="14372" max="14372" width="9.140625" style="5"/>
    <col min="14373" max="14373" width="11.28515625" style="5" customWidth="1"/>
    <col min="14374" max="14374" width="13" style="5" customWidth="1"/>
    <col min="14375" max="14375" width="12.85546875" style="5" customWidth="1"/>
    <col min="14376" max="14376" width="11" style="5" customWidth="1"/>
    <col min="14377" max="14377" width="14" style="5" customWidth="1"/>
    <col min="14378" max="14597" width="9.140625" style="5"/>
    <col min="14598" max="14598" width="3.5703125" style="5" customWidth="1"/>
    <col min="14599" max="14599" width="27.28515625" style="5" customWidth="1"/>
    <col min="14600" max="14600" width="10.7109375" style="5" customWidth="1"/>
    <col min="14601" max="14601" width="10.42578125" style="5" customWidth="1"/>
    <col min="14602" max="14602" width="16.5703125" style="5" customWidth="1"/>
    <col min="14603" max="14603" width="11.42578125" style="5" customWidth="1"/>
    <col min="14604" max="14604" width="12.7109375" style="5" customWidth="1"/>
    <col min="14605" max="14605" width="10.5703125" style="5" customWidth="1"/>
    <col min="14606" max="14606" width="11.42578125" style="5" customWidth="1"/>
    <col min="14607" max="14607" width="14.42578125" style="5" customWidth="1"/>
    <col min="14608" max="14608" width="10.5703125" style="5" customWidth="1"/>
    <col min="14609" max="14609" width="13.85546875" style="5" customWidth="1"/>
    <col min="14610" max="14610" width="13.42578125" style="5" customWidth="1"/>
    <col min="14611" max="14612" width="11.28515625" style="5" customWidth="1"/>
    <col min="14613" max="14613" width="13.85546875" style="5" customWidth="1"/>
    <col min="14614" max="14614" width="11" style="5" customWidth="1"/>
    <col min="14615" max="14615" width="9.7109375" style="5" customWidth="1"/>
    <col min="14616" max="14616" width="12.7109375" style="5" customWidth="1"/>
    <col min="14617" max="14617" width="10.5703125" style="5" customWidth="1"/>
    <col min="14618" max="14618" width="10.42578125" style="5" customWidth="1"/>
    <col min="14619" max="14619" width="11.85546875" style="5" customWidth="1"/>
    <col min="14620" max="14620" width="10.28515625" style="5" customWidth="1"/>
    <col min="14621" max="14621" width="11.42578125" style="5" customWidth="1"/>
    <col min="14622" max="14622" width="9.140625" style="5"/>
    <col min="14623" max="14623" width="11.28515625" style="5" customWidth="1"/>
    <col min="14624" max="14624" width="12.7109375" style="5" customWidth="1"/>
    <col min="14625" max="14625" width="11.7109375" style="5" customWidth="1"/>
    <col min="14626" max="14626" width="10.5703125" style="5" customWidth="1"/>
    <col min="14627" max="14627" width="13.7109375" style="5" customWidth="1"/>
    <col min="14628" max="14628" width="9.140625" style="5"/>
    <col min="14629" max="14629" width="11.28515625" style="5" customWidth="1"/>
    <col min="14630" max="14630" width="13" style="5" customWidth="1"/>
    <col min="14631" max="14631" width="12.85546875" style="5" customWidth="1"/>
    <col min="14632" max="14632" width="11" style="5" customWidth="1"/>
    <col min="14633" max="14633" width="14" style="5" customWidth="1"/>
    <col min="14634" max="14853" width="9.140625" style="5"/>
    <col min="14854" max="14854" width="3.5703125" style="5" customWidth="1"/>
    <col min="14855" max="14855" width="27.28515625" style="5" customWidth="1"/>
    <col min="14856" max="14856" width="10.7109375" style="5" customWidth="1"/>
    <col min="14857" max="14857" width="10.42578125" style="5" customWidth="1"/>
    <col min="14858" max="14858" width="16.5703125" style="5" customWidth="1"/>
    <col min="14859" max="14859" width="11.42578125" style="5" customWidth="1"/>
    <col min="14860" max="14860" width="12.7109375" style="5" customWidth="1"/>
    <col min="14861" max="14861" width="10.5703125" style="5" customWidth="1"/>
    <col min="14862" max="14862" width="11.42578125" style="5" customWidth="1"/>
    <col min="14863" max="14863" width="14.42578125" style="5" customWidth="1"/>
    <col min="14864" max="14864" width="10.5703125" style="5" customWidth="1"/>
    <col min="14865" max="14865" width="13.85546875" style="5" customWidth="1"/>
    <col min="14866" max="14866" width="13.42578125" style="5" customWidth="1"/>
    <col min="14867" max="14868" width="11.28515625" style="5" customWidth="1"/>
    <col min="14869" max="14869" width="13.85546875" style="5" customWidth="1"/>
    <col min="14870" max="14870" width="11" style="5" customWidth="1"/>
    <col min="14871" max="14871" width="9.7109375" style="5" customWidth="1"/>
    <col min="14872" max="14872" width="12.7109375" style="5" customWidth="1"/>
    <col min="14873" max="14873" width="10.5703125" style="5" customWidth="1"/>
    <col min="14874" max="14874" width="10.42578125" style="5" customWidth="1"/>
    <col min="14875" max="14875" width="11.85546875" style="5" customWidth="1"/>
    <col min="14876" max="14876" width="10.28515625" style="5" customWidth="1"/>
    <col min="14877" max="14877" width="11.42578125" style="5" customWidth="1"/>
    <col min="14878" max="14878" width="9.140625" style="5"/>
    <col min="14879" max="14879" width="11.28515625" style="5" customWidth="1"/>
    <col min="14880" max="14880" width="12.7109375" style="5" customWidth="1"/>
    <col min="14881" max="14881" width="11.7109375" style="5" customWidth="1"/>
    <col min="14882" max="14882" width="10.5703125" style="5" customWidth="1"/>
    <col min="14883" max="14883" width="13.7109375" style="5" customWidth="1"/>
    <col min="14884" max="14884" width="9.140625" style="5"/>
    <col min="14885" max="14885" width="11.28515625" style="5" customWidth="1"/>
    <col min="14886" max="14886" width="13" style="5" customWidth="1"/>
    <col min="14887" max="14887" width="12.85546875" style="5" customWidth="1"/>
    <col min="14888" max="14888" width="11" style="5" customWidth="1"/>
    <col min="14889" max="14889" width="14" style="5" customWidth="1"/>
    <col min="14890" max="15109" width="9.140625" style="5"/>
    <col min="15110" max="15110" width="3.5703125" style="5" customWidth="1"/>
    <col min="15111" max="15111" width="27.28515625" style="5" customWidth="1"/>
    <col min="15112" max="15112" width="10.7109375" style="5" customWidth="1"/>
    <col min="15113" max="15113" width="10.42578125" style="5" customWidth="1"/>
    <col min="15114" max="15114" width="16.5703125" style="5" customWidth="1"/>
    <col min="15115" max="15115" width="11.42578125" style="5" customWidth="1"/>
    <col min="15116" max="15116" width="12.7109375" style="5" customWidth="1"/>
    <col min="15117" max="15117" width="10.5703125" style="5" customWidth="1"/>
    <col min="15118" max="15118" width="11.42578125" style="5" customWidth="1"/>
    <col min="15119" max="15119" width="14.42578125" style="5" customWidth="1"/>
    <col min="15120" max="15120" width="10.5703125" style="5" customWidth="1"/>
    <col min="15121" max="15121" width="13.85546875" style="5" customWidth="1"/>
    <col min="15122" max="15122" width="13.42578125" style="5" customWidth="1"/>
    <col min="15123" max="15124" width="11.28515625" style="5" customWidth="1"/>
    <col min="15125" max="15125" width="13.85546875" style="5" customWidth="1"/>
    <col min="15126" max="15126" width="11" style="5" customWidth="1"/>
    <col min="15127" max="15127" width="9.7109375" style="5" customWidth="1"/>
    <col min="15128" max="15128" width="12.7109375" style="5" customWidth="1"/>
    <col min="15129" max="15129" width="10.5703125" style="5" customWidth="1"/>
    <col min="15130" max="15130" width="10.42578125" style="5" customWidth="1"/>
    <col min="15131" max="15131" width="11.85546875" style="5" customWidth="1"/>
    <col min="15132" max="15132" width="10.28515625" style="5" customWidth="1"/>
    <col min="15133" max="15133" width="11.42578125" style="5" customWidth="1"/>
    <col min="15134" max="15134" width="9.140625" style="5"/>
    <col min="15135" max="15135" width="11.28515625" style="5" customWidth="1"/>
    <col min="15136" max="15136" width="12.7109375" style="5" customWidth="1"/>
    <col min="15137" max="15137" width="11.7109375" style="5" customWidth="1"/>
    <col min="15138" max="15138" width="10.5703125" style="5" customWidth="1"/>
    <col min="15139" max="15139" width="13.7109375" style="5" customWidth="1"/>
    <col min="15140" max="15140" width="9.140625" style="5"/>
    <col min="15141" max="15141" width="11.28515625" style="5" customWidth="1"/>
    <col min="15142" max="15142" width="13" style="5" customWidth="1"/>
    <col min="15143" max="15143" width="12.85546875" style="5" customWidth="1"/>
    <col min="15144" max="15144" width="11" style="5" customWidth="1"/>
    <col min="15145" max="15145" width="14" style="5" customWidth="1"/>
    <col min="15146" max="15365" width="9.140625" style="5"/>
    <col min="15366" max="15366" width="3.5703125" style="5" customWidth="1"/>
    <col min="15367" max="15367" width="27.28515625" style="5" customWidth="1"/>
    <col min="15368" max="15368" width="10.7109375" style="5" customWidth="1"/>
    <col min="15369" max="15369" width="10.42578125" style="5" customWidth="1"/>
    <col min="15370" max="15370" width="16.5703125" style="5" customWidth="1"/>
    <col min="15371" max="15371" width="11.42578125" style="5" customWidth="1"/>
    <col min="15372" max="15372" width="12.7109375" style="5" customWidth="1"/>
    <col min="15373" max="15373" width="10.5703125" style="5" customWidth="1"/>
    <col min="15374" max="15374" width="11.42578125" style="5" customWidth="1"/>
    <col min="15375" max="15375" width="14.42578125" style="5" customWidth="1"/>
    <col min="15376" max="15376" width="10.5703125" style="5" customWidth="1"/>
    <col min="15377" max="15377" width="13.85546875" style="5" customWidth="1"/>
    <col min="15378" max="15378" width="13.42578125" style="5" customWidth="1"/>
    <col min="15379" max="15380" width="11.28515625" style="5" customWidth="1"/>
    <col min="15381" max="15381" width="13.85546875" style="5" customWidth="1"/>
    <col min="15382" max="15382" width="11" style="5" customWidth="1"/>
    <col min="15383" max="15383" width="9.7109375" style="5" customWidth="1"/>
    <col min="15384" max="15384" width="12.7109375" style="5" customWidth="1"/>
    <col min="15385" max="15385" width="10.5703125" style="5" customWidth="1"/>
    <col min="15386" max="15386" width="10.42578125" style="5" customWidth="1"/>
    <col min="15387" max="15387" width="11.85546875" style="5" customWidth="1"/>
    <col min="15388" max="15388" width="10.28515625" style="5" customWidth="1"/>
    <col min="15389" max="15389" width="11.42578125" style="5" customWidth="1"/>
    <col min="15390" max="15390" width="9.140625" style="5"/>
    <col min="15391" max="15391" width="11.28515625" style="5" customWidth="1"/>
    <col min="15392" max="15392" width="12.7109375" style="5" customWidth="1"/>
    <col min="15393" max="15393" width="11.7109375" style="5" customWidth="1"/>
    <col min="15394" max="15394" width="10.5703125" style="5" customWidth="1"/>
    <col min="15395" max="15395" width="13.7109375" style="5" customWidth="1"/>
    <col min="15396" max="15396" width="9.140625" style="5"/>
    <col min="15397" max="15397" width="11.28515625" style="5" customWidth="1"/>
    <col min="15398" max="15398" width="13" style="5" customWidth="1"/>
    <col min="15399" max="15399" width="12.85546875" style="5" customWidth="1"/>
    <col min="15400" max="15400" width="11" style="5" customWidth="1"/>
    <col min="15401" max="15401" width="14" style="5" customWidth="1"/>
    <col min="15402" max="15621" width="9.140625" style="5"/>
    <col min="15622" max="15622" width="3.5703125" style="5" customWidth="1"/>
    <col min="15623" max="15623" width="27.28515625" style="5" customWidth="1"/>
    <col min="15624" max="15624" width="10.7109375" style="5" customWidth="1"/>
    <col min="15625" max="15625" width="10.42578125" style="5" customWidth="1"/>
    <col min="15626" max="15626" width="16.5703125" style="5" customWidth="1"/>
    <col min="15627" max="15627" width="11.42578125" style="5" customWidth="1"/>
    <col min="15628" max="15628" width="12.7109375" style="5" customWidth="1"/>
    <col min="15629" max="15629" width="10.5703125" style="5" customWidth="1"/>
    <col min="15630" max="15630" width="11.42578125" style="5" customWidth="1"/>
    <col min="15631" max="15631" width="14.42578125" style="5" customWidth="1"/>
    <col min="15632" max="15632" width="10.5703125" style="5" customWidth="1"/>
    <col min="15633" max="15633" width="13.85546875" style="5" customWidth="1"/>
    <col min="15634" max="15634" width="13.42578125" style="5" customWidth="1"/>
    <col min="15635" max="15636" width="11.28515625" style="5" customWidth="1"/>
    <col min="15637" max="15637" width="13.85546875" style="5" customWidth="1"/>
    <col min="15638" max="15638" width="11" style="5" customWidth="1"/>
    <col min="15639" max="15639" width="9.7109375" style="5" customWidth="1"/>
    <col min="15640" max="15640" width="12.7109375" style="5" customWidth="1"/>
    <col min="15641" max="15641" width="10.5703125" style="5" customWidth="1"/>
    <col min="15642" max="15642" width="10.42578125" style="5" customWidth="1"/>
    <col min="15643" max="15643" width="11.85546875" style="5" customWidth="1"/>
    <col min="15644" max="15644" width="10.28515625" style="5" customWidth="1"/>
    <col min="15645" max="15645" width="11.42578125" style="5" customWidth="1"/>
    <col min="15646" max="15646" width="9.140625" style="5"/>
    <col min="15647" max="15647" width="11.28515625" style="5" customWidth="1"/>
    <col min="15648" max="15648" width="12.7109375" style="5" customWidth="1"/>
    <col min="15649" max="15649" width="11.7109375" style="5" customWidth="1"/>
    <col min="15650" max="15650" width="10.5703125" style="5" customWidth="1"/>
    <col min="15651" max="15651" width="13.7109375" style="5" customWidth="1"/>
    <col min="15652" max="15652" width="9.140625" style="5"/>
    <col min="15653" max="15653" width="11.28515625" style="5" customWidth="1"/>
    <col min="15654" max="15654" width="13" style="5" customWidth="1"/>
    <col min="15655" max="15655" width="12.85546875" style="5" customWidth="1"/>
    <col min="15656" max="15656" width="11" style="5" customWidth="1"/>
    <col min="15657" max="15657" width="14" style="5" customWidth="1"/>
    <col min="15658" max="15877" width="9.140625" style="5"/>
    <col min="15878" max="15878" width="3.5703125" style="5" customWidth="1"/>
    <col min="15879" max="15879" width="27.28515625" style="5" customWidth="1"/>
    <col min="15880" max="15880" width="10.7109375" style="5" customWidth="1"/>
    <col min="15881" max="15881" width="10.42578125" style="5" customWidth="1"/>
    <col min="15882" max="15882" width="16.5703125" style="5" customWidth="1"/>
    <col min="15883" max="15883" width="11.42578125" style="5" customWidth="1"/>
    <col min="15884" max="15884" width="12.7109375" style="5" customWidth="1"/>
    <col min="15885" max="15885" width="10.5703125" style="5" customWidth="1"/>
    <col min="15886" max="15886" width="11.42578125" style="5" customWidth="1"/>
    <col min="15887" max="15887" width="14.42578125" style="5" customWidth="1"/>
    <col min="15888" max="15888" width="10.5703125" style="5" customWidth="1"/>
    <col min="15889" max="15889" width="13.85546875" style="5" customWidth="1"/>
    <col min="15890" max="15890" width="13.42578125" style="5" customWidth="1"/>
    <col min="15891" max="15892" width="11.28515625" style="5" customWidth="1"/>
    <col min="15893" max="15893" width="13.85546875" style="5" customWidth="1"/>
    <col min="15894" max="15894" width="11" style="5" customWidth="1"/>
    <col min="15895" max="15895" width="9.7109375" style="5" customWidth="1"/>
    <col min="15896" max="15896" width="12.7109375" style="5" customWidth="1"/>
    <col min="15897" max="15897" width="10.5703125" style="5" customWidth="1"/>
    <col min="15898" max="15898" width="10.42578125" style="5" customWidth="1"/>
    <col min="15899" max="15899" width="11.85546875" style="5" customWidth="1"/>
    <col min="15900" max="15900" width="10.28515625" style="5" customWidth="1"/>
    <col min="15901" max="15901" width="11.42578125" style="5" customWidth="1"/>
    <col min="15902" max="15902" width="9.140625" style="5"/>
    <col min="15903" max="15903" width="11.28515625" style="5" customWidth="1"/>
    <col min="15904" max="15904" width="12.7109375" style="5" customWidth="1"/>
    <col min="15905" max="15905" width="11.7109375" style="5" customWidth="1"/>
    <col min="15906" max="15906" width="10.5703125" style="5" customWidth="1"/>
    <col min="15907" max="15907" width="13.7109375" style="5" customWidth="1"/>
    <col min="15908" max="15908" width="9.140625" style="5"/>
    <col min="15909" max="15909" width="11.28515625" style="5" customWidth="1"/>
    <col min="15910" max="15910" width="13" style="5" customWidth="1"/>
    <col min="15911" max="15911" width="12.85546875" style="5" customWidth="1"/>
    <col min="15912" max="15912" width="11" style="5" customWidth="1"/>
    <col min="15913" max="15913" width="14" style="5" customWidth="1"/>
    <col min="15914" max="16133" width="9.140625" style="5"/>
    <col min="16134" max="16134" width="3.5703125" style="5" customWidth="1"/>
    <col min="16135" max="16135" width="27.28515625" style="5" customWidth="1"/>
    <col min="16136" max="16136" width="10.7109375" style="5" customWidth="1"/>
    <col min="16137" max="16137" width="10.42578125" style="5" customWidth="1"/>
    <col min="16138" max="16138" width="16.5703125" style="5" customWidth="1"/>
    <col min="16139" max="16139" width="11.42578125" style="5" customWidth="1"/>
    <col min="16140" max="16140" width="12.7109375" style="5" customWidth="1"/>
    <col min="16141" max="16141" width="10.5703125" style="5" customWidth="1"/>
    <col min="16142" max="16142" width="11.42578125" style="5" customWidth="1"/>
    <col min="16143" max="16143" width="14.42578125" style="5" customWidth="1"/>
    <col min="16144" max="16144" width="10.5703125" style="5" customWidth="1"/>
    <col min="16145" max="16145" width="13.85546875" style="5" customWidth="1"/>
    <col min="16146" max="16146" width="13.42578125" style="5" customWidth="1"/>
    <col min="16147" max="16148" width="11.28515625" style="5" customWidth="1"/>
    <col min="16149" max="16149" width="13.85546875" style="5" customWidth="1"/>
    <col min="16150" max="16150" width="11" style="5" customWidth="1"/>
    <col min="16151" max="16151" width="9.7109375" style="5" customWidth="1"/>
    <col min="16152" max="16152" width="12.7109375" style="5" customWidth="1"/>
    <col min="16153" max="16153" width="10.5703125" style="5" customWidth="1"/>
    <col min="16154" max="16154" width="10.42578125" style="5" customWidth="1"/>
    <col min="16155" max="16155" width="11.85546875" style="5" customWidth="1"/>
    <col min="16156" max="16156" width="10.28515625" style="5" customWidth="1"/>
    <col min="16157" max="16157" width="11.42578125" style="5" customWidth="1"/>
    <col min="16158" max="16158" width="9.140625" style="5"/>
    <col min="16159" max="16159" width="11.28515625" style="5" customWidth="1"/>
    <col min="16160" max="16160" width="12.7109375" style="5" customWidth="1"/>
    <col min="16161" max="16161" width="11.7109375" style="5" customWidth="1"/>
    <col min="16162" max="16162" width="10.5703125" style="5" customWidth="1"/>
    <col min="16163" max="16163" width="13.7109375" style="5" customWidth="1"/>
    <col min="16164" max="16164" width="9.140625" style="5"/>
    <col min="16165" max="16165" width="11.28515625" style="5" customWidth="1"/>
    <col min="16166" max="16166" width="13" style="5" customWidth="1"/>
    <col min="16167" max="16167" width="12.85546875" style="5" customWidth="1"/>
    <col min="16168" max="16168" width="11" style="5" customWidth="1"/>
    <col min="16169" max="16169" width="14" style="5" customWidth="1"/>
    <col min="16170" max="16384" width="9.140625" style="5"/>
  </cols>
  <sheetData>
    <row r="1" spans="1:41" ht="16.5">
      <c r="A1" s="30"/>
      <c r="B1" s="203" t="s">
        <v>217</v>
      </c>
      <c r="C1" s="203"/>
      <c r="D1" s="203"/>
      <c r="E1" s="31"/>
      <c r="F1" s="31"/>
      <c r="G1" s="31"/>
      <c r="H1" s="31"/>
      <c r="I1" s="31"/>
      <c r="J1" s="30"/>
      <c r="K1" s="2182"/>
      <c r="L1" s="133" t="s">
        <v>5722</v>
      </c>
      <c r="M1" s="31"/>
      <c r="N1" s="31"/>
      <c r="O1" s="31"/>
      <c r="P1" s="31"/>
      <c r="Q1" s="31"/>
      <c r="R1" s="31"/>
      <c r="S1" s="134"/>
      <c r="T1" s="3"/>
      <c r="U1" s="31"/>
      <c r="V1" s="31"/>
      <c r="W1" s="31"/>
      <c r="X1" s="31"/>
      <c r="Y1" s="31"/>
      <c r="Z1" s="31"/>
      <c r="AA1" s="31"/>
      <c r="AB1" s="31"/>
      <c r="AC1" s="31"/>
      <c r="AD1" s="31"/>
      <c r="AE1" s="31"/>
      <c r="AF1" s="31"/>
      <c r="AG1" s="31"/>
      <c r="AH1" s="31"/>
      <c r="AI1" s="31"/>
      <c r="AJ1" s="31"/>
      <c r="AK1" s="31"/>
      <c r="AL1" s="31"/>
      <c r="AM1" s="31"/>
      <c r="AN1" s="31"/>
      <c r="AO1" s="31"/>
    </row>
    <row r="2" spans="1:41" ht="22.7" customHeight="1" thickBot="1">
      <c r="A2" s="30"/>
      <c r="B2" s="2157"/>
      <c r="C2" s="2157"/>
      <c r="D2" s="2157"/>
      <c r="E2" s="172"/>
      <c r="F2" s="172"/>
      <c r="G2" s="172"/>
      <c r="H2" s="172"/>
      <c r="I2" s="172"/>
      <c r="L2" s="395" t="s">
        <v>28</v>
      </c>
      <c r="M2" s="148"/>
      <c r="N2" s="148"/>
      <c r="O2" s="148"/>
      <c r="P2" s="148"/>
      <c r="Q2" s="148"/>
      <c r="R2" s="148"/>
      <c r="S2" s="31"/>
      <c r="T2" s="31"/>
      <c r="U2" s="31"/>
      <c r="V2" s="31"/>
      <c r="W2" s="31"/>
      <c r="X2" s="31"/>
      <c r="Y2" s="31"/>
      <c r="Z2" s="31"/>
      <c r="AA2" s="31"/>
      <c r="AB2" s="31"/>
      <c r="AC2" s="148"/>
      <c r="AD2" s="31"/>
      <c r="AE2" s="31"/>
      <c r="AF2" s="31"/>
      <c r="AG2" s="31"/>
      <c r="AH2" s="31"/>
      <c r="AI2" s="31"/>
      <c r="AJ2" s="148"/>
      <c r="AK2" s="31"/>
      <c r="AL2" s="31"/>
      <c r="AM2" s="31"/>
      <c r="AN2" s="31"/>
      <c r="AO2" s="31"/>
    </row>
    <row r="3" spans="1:41" s="176" customFormat="1" ht="40.5" customHeight="1">
      <c r="A3" s="30"/>
      <c r="B3" s="2567" t="s">
        <v>5723</v>
      </c>
      <c r="C3" s="2567"/>
      <c r="D3" s="2567"/>
      <c r="E3" s="2567"/>
      <c r="F3" s="2567"/>
      <c r="G3" s="2567"/>
      <c r="H3" s="2567"/>
      <c r="I3" s="31"/>
      <c r="J3" s="31"/>
      <c r="K3" s="2183"/>
      <c r="L3" s="175"/>
      <c r="M3" s="34"/>
      <c r="N3" s="31"/>
      <c r="O3" s="31"/>
      <c r="P3" s="31"/>
      <c r="Q3" s="34"/>
      <c r="R3" s="34"/>
      <c r="S3" s="175"/>
      <c r="T3" s="175"/>
      <c r="U3" s="175"/>
      <c r="V3" s="175"/>
      <c r="W3" s="175"/>
      <c r="X3" s="175"/>
      <c r="Y3" s="175"/>
      <c r="Z3" s="175"/>
      <c r="AA3" s="175"/>
      <c r="AB3" s="175"/>
      <c r="AC3" s="31"/>
      <c r="AD3" s="175"/>
      <c r="AE3" s="175"/>
      <c r="AF3" s="175"/>
      <c r="AG3" s="175"/>
      <c r="AH3" s="175"/>
      <c r="AI3" s="175"/>
      <c r="AJ3" s="31"/>
      <c r="AK3" s="175"/>
      <c r="AL3" s="175"/>
      <c r="AM3" s="175"/>
      <c r="AN3" s="175"/>
      <c r="AO3" s="175"/>
    </row>
    <row r="4" spans="1:41" s="176" customFormat="1" ht="22.7" customHeight="1">
      <c r="A4" s="30"/>
      <c r="B4" s="174"/>
      <c r="C4" s="174"/>
      <c r="D4" s="174"/>
      <c r="E4" s="134"/>
      <c r="F4" s="134"/>
      <c r="G4" s="134"/>
      <c r="H4" s="31"/>
      <c r="I4" s="174"/>
      <c r="J4" s="31"/>
      <c r="K4" s="2183"/>
      <c r="L4" s="31"/>
      <c r="M4" s="41" t="s">
        <v>215</v>
      </c>
      <c r="N4" s="31"/>
      <c r="O4" s="31"/>
      <c r="P4" s="31"/>
      <c r="Q4" s="175"/>
      <c r="R4" s="175"/>
      <c r="S4" s="34"/>
      <c r="T4" s="175"/>
      <c r="U4" s="175"/>
      <c r="V4" s="175"/>
      <c r="W4" s="175"/>
      <c r="X4" s="175"/>
      <c r="Y4" s="175"/>
      <c r="Z4" s="175"/>
      <c r="AA4" s="175"/>
      <c r="AB4" s="175"/>
      <c r="AC4" s="31"/>
      <c r="AD4" s="175"/>
      <c r="AE4" s="175"/>
      <c r="AF4" s="175"/>
      <c r="AG4" s="175"/>
      <c r="AH4" s="175"/>
      <c r="AI4" s="175"/>
      <c r="AJ4" s="31"/>
      <c r="AK4" s="175"/>
      <c r="AL4" s="175"/>
      <c r="AM4" s="175"/>
      <c r="AN4" s="175"/>
      <c r="AO4" s="175"/>
    </row>
    <row r="5" spans="1:41" s="324" customFormat="1" ht="14.25">
      <c r="A5" s="244"/>
      <c r="B5" s="321"/>
      <c r="C5" s="2557" t="s">
        <v>5278</v>
      </c>
      <c r="D5" s="2557" t="s">
        <v>5279</v>
      </c>
      <c r="E5" s="322"/>
      <c r="F5" s="323"/>
      <c r="G5" s="323"/>
      <c r="H5" s="323"/>
      <c r="I5" s="1257" t="s">
        <v>5364</v>
      </c>
      <c r="J5" s="323"/>
      <c r="K5" s="2184"/>
      <c r="L5" s="323"/>
      <c r="M5" s="323"/>
      <c r="N5" s="323"/>
      <c r="O5" s="322"/>
      <c r="P5" s="2531" t="s">
        <v>1978</v>
      </c>
      <c r="Q5" s="2531"/>
      <c r="R5" s="2531"/>
      <c r="S5" s="2531"/>
      <c r="T5" s="2531"/>
      <c r="U5" s="2560"/>
      <c r="V5" s="2561" t="s">
        <v>216</v>
      </c>
      <c r="W5" s="2531"/>
      <c r="X5" s="2531"/>
      <c r="Y5" s="2531"/>
      <c r="Z5" s="2531"/>
      <c r="AA5" s="2560"/>
      <c r="AB5" s="2561" t="s">
        <v>5883</v>
      </c>
      <c r="AC5" s="2531"/>
      <c r="AD5" s="2531"/>
      <c r="AE5" s="2531"/>
      <c r="AF5" s="2531"/>
      <c r="AG5" s="2531"/>
      <c r="AH5" s="2531"/>
      <c r="AI5" s="2561" t="s">
        <v>7103</v>
      </c>
      <c r="AJ5" s="2531"/>
      <c r="AK5" s="2531"/>
      <c r="AL5" s="2531"/>
      <c r="AM5" s="2531"/>
      <c r="AN5" s="2531"/>
      <c r="AO5" s="2560"/>
    </row>
    <row r="6" spans="1:41" s="176" customFormat="1" ht="76.5">
      <c r="A6" s="210" t="s">
        <v>114</v>
      </c>
      <c r="B6" s="2162" t="s">
        <v>218</v>
      </c>
      <c r="C6" s="2559"/>
      <c r="D6" s="2559"/>
      <c r="E6" s="2162" t="s">
        <v>219</v>
      </c>
      <c r="F6" s="2162" t="s">
        <v>220</v>
      </c>
      <c r="G6" s="2162" t="s">
        <v>221</v>
      </c>
      <c r="H6" s="521" t="s">
        <v>5368</v>
      </c>
      <c r="I6" s="2162" t="s">
        <v>211</v>
      </c>
      <c r="J6" s="281" t="s">
        <v>460</v>
      </c>
      <c r="K6" s="2185" t="s">
        <v>7025</v>
      </c>
      <c r="L6" s="2162" t="s">
        <v>222</v>
      </c>
      <c r="M6" s="2162" t="s">
        <v>223</v>
      </c>
      <c r="N6" s="2162" t="s">
        <v>254</v>
      </c>
      <c r="O6" s="521" t="s">
        <v>4246</v>
      </c>
      <c r="P6" s="2162" t="s">
        <v>211</v>
      </c>
      <c r="Q6" s="2162" t="s">
        <v>283</v>
      </c>
      <c r="R6" s="2162" t="s">
        <v>7025</v>
      </c>
      <c r="S6" s="2162" t="s">
        <v>222</v>
      </c>
      <c r="T6" s="2162" t="s">
        <v>223</v>
      </c>
      <c r="U6" s="2162" t="s">
        <v>254</v>
      </c>
      <c r="V6" s="2162" t="s">
        <v>211</v>
      </c>
      <c r="W6" s="2162" t="s">
        <v>283</v>
      </c>
      <c r="X6" s="2162" t="s">
        <v>7025</v>
      </c>
      <c r="Y6" s="2162" t="s">
        <v>222</v>
      </c>
      <c r="Z6" s="2162" t="s">
        <v>223</v>
      </c>
      <c r="AA6" s="2162" t="s">
        <v>254</v>
      </c>
      <c r="AB6" s="2162" t="s">
        <v>211</v>
      </c>
      <c r="AC6" s="521" t="s">
        <v>6685</v>
      </c>
      <c r="AD6" s="2162" t="s">
        <v>283</v>
      </c>
      <c r="AE6" s="2162" t="s">
        <v>7025</v>
      </c>
      <c r="AF6" s="2162" t="s">
        <v>222</v>
      </c>
      <c r="AG6" s="2162" t="s">
        <v>223</v>
      </c>
      <c r="AH6" s="2162" t="s">
        <v>254</v>
      </c>
      <c r="AI6" s="2162" t="s">
        <v>211</v>
      </c>
      <c r="AJ6" s="521" t="s">
        <v>8075</v>
      </c>
      <c r="AK6" s="2162" t="s">
        <v>283</v>
      </c>
      <c r="AL6" s="2162" t="s">
        <v>7025</v>
      </c>
      <c r="AM6" s="2162" t="s">
        <v>222</v>
      </c>
      <c r="AN6" s="2162" t="s">
        <v>223</v>
      </c>
      <c r="AO6" s="2162" t="s">
        <v>254</v>
      </c>
    </row>
    <row r="7" spans="1:41" s="35" customFormat="1" ht="12.75">
      <c r="A7" s="123">
        <v>1</v>
      </c>
      <c r="B7" s="123">
        <v>2</v>
      </c>
      <c r="C7" s="123"/>
      <c r="D7" s="123">
        <v>3</v>
      </c>
      <c r="E7" s="123">
        <v>4</v>
      </c>
      <c r="F7" s="123">
        <v>5</v>
      </c>
      <c r="G7" s="123">
        <v>6</v>
      </c>
      <c r="H7" s="123">
        <v>7</v>
      </c>
      <c r="I7" s="123">
        <v>8</v>
      </c>
      <c r="J7" s="123">
        <v>9</v>
      </c>
      <c r="K7" s="2186"/>
      <c r="L7" s="123">
        <v>10</v>
      </c>
      <c r="M7" s="123">
        <v>11</v>
      </c>
      <c r="N7" s="123">
        <v>12</v>
      </c>
      <c r="O7" s="123">
        <v>13</v>
      </c>
      <c r="P7" s="123">
        <v>14</v>
      </c>
      <c r="Q7" s="123">
        <v>15</v>
      </c>
      <c r="R7" s="123"/>
      <c r="S7" s="123">
        <v>16</v>
      </c>
      <c r="T7" s="123">
        <v>17</v>
      </c>
      <c r="U7" s="123">
        <v>18</v>
      </c>
      <c r="V7" s="123">
        <v>19</v>
      </c>
      <c r="W7" s="123">
        <v>20</v>
      </c>
      <c r="X7" s="123"/>
      <c r="Y7" s="123">
        <v>21</v>
      </c>
      <c r="Z7" s="123">
        <v>22</v>
      </c>
      <c r="AA7" s="123">
        <v>23</v>
      </c>
      <c r="AB7" s="123">
        <v>24</v>
      </c>
      <c r="AC7" s="123">
        <v>25</v>
      </c>
      <c r="AD7" s="123">
        <v>26</v>
      </c>
      <c r="AE7" s="123"/>
      <c r="AF7" s="123">
        <v>27</v>
      </c>
      <c r="AG7" s="123">
        <v>28</v>
      </c>
      <c r="AH7" s="123">
        <v>29</v>
      </c>
      <c r="AI7" s="123">
        <v>30</v>
      </c>
      <c r="AJ7" s="123">
        <v>31</v>
      </c>
      <c r="AK7" s="123">
        <v>32</v>
      </c>
      <c r="AL7" s="123"/>
      <c r="AM7" s="123">
        <v>33</v>
      </c>
      <c r="AN7" s="123">
        <v>34</v>
      </c>
      <c r="AO7" s="123">
        <v>35</v>
      </c>
    </row>
    <row r="8" spans="1:41" ht="40.5">
      <c r="A8" s="211" t="s">
        <v>2</v>
      </c>
      <c r="B8" s="212" t="s">
        <v>469</v>
      </c>
      <c r="C8" s="212"/>
      <c r="D8" s="212"/>
      <c r="E8" s="213"/>
      <c r="F8" s="213"/>
      <c r="G8" s="213"/>
      <c r="H8" s="213"/>
      <c r="I8" s="179"/>
      <c r="J8" s="213"/>
      <c r="K8" s="2187"/>
      <c r="L8" s="213"/>
      <c r="M8" s="213"/>
      <c r="N8" s="213"/>
      <c r="O8" s="213"/>
      <c r="P8" s="179"/>
      <c r="Q8" s="213"/>
      <c r="R8" s="213"/>
      <c r="S8" s="213"/>
      <c r="T8" s="213"/>
      <c r="U8" s="179"/>
      <c r="V8" s="213"/>
      <c r="W8" s="179"/>
      <c r="X8" s="179"/>
      <c r="Y8" s="213"/>
      <c r="Z8" s="106"/>
      <c r="AA8" s="106"/>
      <c r="AB8" s="106"/>
      <c r="AC8" s="213"/>
      <c r="AD8" s="106"/>
      <c r="AE8" s="106"/>
      <c r="AF8" s="106"/>
      <c r="AG8" s="106"/>
      <c r="AH8" s="106"/>
      <c r="AI8" s="106"/>
      <c r="AJ8" s="213"/>
      <c r="AK8" s="106"/>
      <c r="AL8" s="106"/>
      <c r="AM8" s="106"/>
      <c r="AN8" s="106"/>
      <c r="AO8" s="106"/>
    </row>
    <row r="9" spans="1:41">
      <c r="A9" s="194"/>
      <c r="B9" s="179" t="s">
        <v>126</v>
      </c>
      <c r="C9" s="179"/>
      <c r="D9" s="179"/>
      <c r="E9" s="213"/>
      <c r="F9" s="213"/>
      <c r="G9" s="213"/>
      <c r="H9" s="213"/>
      <c r="I9" s="179"/>
      <c r="J9" s="213"/>
      <c r="K9" s="2187"/>
      <c r="L9" s="213"/>
      <c r="M9" s="213"/>
      <c r="N9" s="213"/>
      <c r="O9" s="213"/>
      <c r="P9" s="179"/>
      <c r="Q9" s="213"/>
      <c r="R9" s="213"/>
      <c r="S9" s="213"/>
      <c r="T9" s="213"/>
      <c r="U9" s="179"/>
      <c r="V9" s="213"/>
      <c r="W9" s="179"/>
      <c r="X9" s="179"/>
      <c r="Y9" s="213"/>
      <c r="Z9" s="106"/>
      <c r="AA9" s="106"/>
      <c r="AB9" s="106"/>
      <c r="AC9" s="213"/>
      <c r="AD9" s="106"/>
      <c r="AE9" s="106"/>
      <c r="AF9" s="106"/>
      <c r="AG9" s="106"/>
      <c r="AH9" s="106"/>
      <c r="AI9" s="106"/>
      <c r="AJ9" s="213"/>
      <c r="AK9" s="106"/>
      <c r="AL9" s="106"/>
      <c r="AM9" s="106"/>
      <c r="AN9" s="106"/>
      <c r="AO9" s="106"/>
    </row>
    <row r="10" spans="1:41">
      <c r="A10" s="194">
        <v>1</v>
      </c>
      <c r="B10" s="611" t="s">
        <v>759</v>
      </c>
      <c r="C10" s="1122"/>
      <c r="D10" s="1122"/>
      <c r="E10" s="943" t="s">
        <v>873</v>
      </c>
      <c r="F10" s="194"/>
      <c r="G10" s="194">
        <v>1</v>
      </c>
      <c r="H10" s="194">
        <v>12</v>
      </c>
      <c r="I10" s="102">
        <v>1</v>
      </c>
      <c r="J10" s="102">
        <v>998400</v>
      </c>
      <c r="K10" s="2188">
        <v>499200</v>
      </c>
      <c r="L10" s="102"/>
      <c r="M10" s="102">
        <v>19968</v>
      </c>
      <c r="N10" s="213">
        <f>+J10+K10+L10+M10</f>
        <v>1517568</v>
      </c>
      <c r="O10" s="213">
        <v>12</v>
      </c>
      <c r="P10" s="102">
        <v>1</v>
      </c>
      <c r="Q10" s="194">
        <v>998400</v>
      </c>
      <c r="R10" s="194">
        <v>499200</v>
      </c>
      <c r="S10" s="213"/>
      <c r="T10" s="194">
        <v>0</v>
      </c>
      <c r="U10" s="213">
        <f>Q10+R10+T10+S10</f>
        <v>1497600</v>
      </c>
      <c r="V10" s="213">
        <f>I10-P10</f>
        <v>0</v>
      </c>
      <c r="W10" s="213">
        <f>J10-Q10</f>
        <v>0</v>
      </c>
      <c r="X10" s="213">
        <f>K10-R10</f>
        <v>0</v>
      </c>
      <c r="Y10" s="213">
        <f t="shared" ref="Y10:Z25" si="0">L10-S10</f>
        <v>0</v>
      </c>
      <c r="Z10" s="213">
        <f t="shared" si="0"/>
        <v>19968</v>
      </c>
      <c r="AA10" s="213">
        <f>W10+Y10+Z10</f>
        <v>19968</v>
      </c>
      <c r="AB10" s="102">
        <v>1</v>
      </c>
      <c r="AC10" s="213">
        <v>12</v>
      </c>
      <c r="AD10" s="194">
        <v>998400</v>
      </c>
      <c r="AE10" s="194">
        <v>499200</v>
      </c>
      <c r="AF10" s="194"/>
      <c r="AG10" s="194">
        <v>39936</v>
      </c>
      <c r="AH10" s="213">
        <f>AD10+AF10+AG10+AE10</f>
        <v>1537536</v>
      </c>
      <c r="AI10" s="102">
        <v>1</v>
      </c>
      <c r="AJ10" s="213">
        <v>12</v>
      </c>
      <c r="AK10" s="194">
        <v>998400</v>
      </c>
      <c r="AL10" s="194">
        <v>499200</v>
      </c>
      <c r="AM10" s="194"/>
      <c r="AN10" s="194">
        <v>59904</v>
      </c>
      <c r="AO10" s="213">
        <f>+AK10+AL10+AM10+AN10</f>
        <v>1557504</v>
      </c>
    </row>
    <row r="11" spans="1:41">
      <c r="A11" s="194">
        <v>2</v>
      </c>
      <c r="B11" s="611" t="s">
        <v>759</v>
      </c>
      <c r="C11" s="1122"/>
      <c r="D11" s="1122"/>
      <c r="E11" s="943" t="s">
        <v>873</v>
      </c>
      <c r="F11" s="194"/>
      <c r="G11" s="194">
        <v>1</v>
      </c>
      <c r="H11" s="194">
        <v>12</v>
      </c>
      <c r="I11" s="102">
        <v>1</v>
      </c>
      <c r="J11" s="102">
        <v>998400</v>
      </c>
      <c r="K11" s="2188">
        <v>499200</v>
      </c>
      <c r="L11" s="102"/>
      <c r="M11" s="102">
        <v>19968</v>
      </c>
      <c r="N11" s="213">
        <f t="shared" ref="N11:N30" si="1">+J11+K11+L11+M11</f>
        <v>1517568</v>
      </c>
      <c r="O11" s="213">
        <v>12</v>
      </c>
      <c r="P11" s="102">
        <v>1</v>
      </c>
      <c r="Q11" s="194">
        <v>998400</v>
      </c>
      <c r="R11" s="194">
        <v>499200</v>
      </c>
      <c r="S11" s="213"/>
      <c r="T11" s="194">
        <v>0</v>
      </c>
      <c r="U11" s="213">
        <f t="shared" ref="U11:U30" si="2">Q11+R11+T11+S11</f>
        <v>1497600</v>
      </c>
      <c r="V11" s="213">
        <f t="shared" ref="V11:X30" si="3">I11-P11</f>
        <v>0</v>
      </c>
      <c r="W11" s="213">
        <f t="shared" si="3"/>
        <v>0</v>
      </c>
      <c r="X11" s="213">
        <f t="shared" si="3"/>
        <v>0</v>
      </c>
      <c r="Y11" s="213">
        <f t="shared" si="0"/>
        <v>0</v>
      </c>
      <c r="Z11" s="213">
        <f t="shared" si="0"/>
        <v>19968</v>
      </c>
      <c r="AA11" s="213">
        <f>W11+Y11+Z11</f>
        <v>19968</v>
      </c>
      <c r="AB11" s="102">
        <v>1</v>
      </c>
      <c r="AC11" s="213">
        <v>12</v>
      </c>
      <c r="AD11" s="194">
        <v>998400</v>
      </c>
      <c r="AE11" s="194">
        <v>499200</v>
      </c>
      <c r="AF11" s="194"/>
      <c r="AG11" s="194">
        <v>39936</v>
      </c>
      <c r="AH11" s="213">
        <f t="shared" ref="AH11:AH30" si="4">AD11+AF11+AG11+AE11</f>
        <v>1537536</v>
      </c>
      <c r="AI11" s="102">
        <v>1</v>
      </c>
      <c r="AJ11" s="213">
        <v>12</v>
      </c>
      <c r="AK11" s="194">
        <v>998400</v>
      </c>
      <c r="AL11" s="194">
        <v>499200</v>
      </c>
      <c r="AM11" s="194"/>
      <c r="AN11" s="194">
        <v>59904</v>
      </c>
      <c r="AO11" s="213">
        <f t="shared" ref="AO11:AO30" si="5">+AK11+AL11+AM11+AN11</f>
        <v>1557504</v>
      </c>
    </row>
    <row r="12" spans="1:41">
      <c r="A12" s="194">
        <v>3</v>
      </c>
      <c r="B12" s="611" t="s">
        <v>5724</v>
      </c>
      <c r="C12" s="1122" t="s">
        <v>5282</v>
      </c>
      <c r="D12" s="1122">
        <v>1985</v>
      </c>
      <c r="E12" s="943" t="s">
        <v>873</v>
      </c>
      <c r="F12" s="194"/>
      <c r="G12" s="194">
        <v>4</v>
      </c>
      <c r="H12" s="194">
        <v>12</v>
      </c>
      <c r="I12" s="102">
        <v>1</v>
      </c>
      <c r="J12" s="102">
        <v>998400</v>
      </c>
      <c r="K12" s="2188">
        <v>499200</v>
      </c>
      <c r="L12" s="102"/>
      <c r="M12" s="102">
        <v>79872</v>
      </c>
      <c r="N12" s="213">
        <f t="shared" si="1"/>
        <v>1577472</v>
      </c>
      <c r="O12" s="213">
        <v>12</v>
      </c>
      <c r="P12" s="102">
        <v>1</v>
      </c>
      <c r="Q12" s="194">
        <v>998400</v>
      </c>
      <c r="R12" s="194">
        <v>499200</v>
      </c>
      <c r="S12" s="213"/>
      <c r="T12" s="194">
        <v>59904</v>
      </c>
      <c r="U12" s="213">
        <f t="shared" si="2"/>
        <v>1557504</v>
      </c>
      <c r="V12" s="213">
        <f t="shared" si="3"/>
        <v>0</v>
      </c>
      <c r="W12" s="213">
        <f t="shared" si="3"/>
        <v>0</v>
      </c>
      <c r="X12" s="213">
        <f t="shared" si="3"/>
        <v>0</v>
      </c>
      <c r="Y12" s="213">
        <f t="shared" si="0"/>
        <v>0</v>
      </c>
      <c r="Z12" s="213">
        <f t="shared" si="0"/>
        <v>19968</v>
      </c>
      <c r="AA12" s="213">
        <f t="shared" ref="AA12:AA30" si="6">W12+Y12+Z12</f>
        <v>19968</v>
      </c>
      <c r="AB12" s="102">
        <v>1</v>
      </c>
      <c r="AC12" s="213">
        <v>12</v>
      </c>
      <c r="AD12" s="194">
        <v>998400</v>
      </c>
      <c r="AE12" s="194">
        <v>499200</v>
      </c>
      <c r="AF12" s="194"/>
      <c r="AG12" s="194">
        <v>99840</v>
      </c>
      <c r="AH12" s="213">
        <f t="shared" si="4"/>
        <v>1597440</v>
      </c>
      <c r="AI12" s="102">
        <v>1</v>
      </c>
      <c r="AJ12" s="213">
        <v>12</v>
      </c>
      <c r="AK12" s="194">
        <v>998400</v>
      </c>
      <c r="AL12" s="194">
        <v>499200</v>
      </c>
      <c r="AM12" s="194"/>
      <c r="AN12" s="194">
        <v>119808</v>
      </c>
      <c r="AO12" s="213">
        <f t="shared" si="5"/>
        <v>1617408</v>
      </c>
    </row>
    <row r="13" spans="1:41">
      <c r="A13" s="194">
        <v>4</v>
      </c>
      <c r="B13" s="611" t="s">
        <v>759</v>
      </c>
      <c r="C13" s="1122"/>
      <c r="D13" s="1122"/>
      <c r="E13" s="943" t="s">
        <v>873</v>
      </c>
      <c r="F13" s="194"/>
      <c r="G13" s="194">
        <v>1</v>
      </c>
      <c r="H13" s="194">
        <v>12</v>
      </c>
      <c r="I13" s="102">
        <v>1</v>
      </c>
      <c r="J13" s="102">
        <v>998400</v>
      </c>
      <c r="K13" s="2188">
        <v>499200</v>
      </c>
      <c r="L13" s="102"/>
      <c r="M13" s="102">
        <v>19968</v>
      </c>
      <c r="N13" s="213">
        <f t="shared" si="1"/>
        <v>1517568</v>
      </c>
      <c r="O13" s="213">
        <v>12</v>
      </c>
      <c r="P13" s="102">
        <v>1</v>
      </c>
      <c r="Q13" s="194">
        <v>998400</v>
      </c>
      <c r="R13" s="194">
        <v>499200</v>
      </c>
      <c r="S13" s="213"/>
      <c r="T13" s="194">
        <v>0</v>
      </c>
      <c r="U13" s="213">
        <f t="shared" si="2"/>
        <v>1497600</v>
      </c>
      <c r="V13" s="213">
        <f t="shared" si="3"/>
        <v>0</v>
      </c>
      <c r="W13" s="213">
        <f t="shared" si="3"/>
        <v>0</v>
      </c>
      <c r="X13" s="213">
        <f t="shared" si="3"/>
        <v>0</v>
      </c>
      <c r="Y13" s="213">
        <f t="shared" si="0"/>
        <v>0</v>
      </c>
      <c r="Z13" s="213">
        <f t="shared" si="0"/>
        <v>19968</v>
      </c>
      <c r="AA13" s="213">
        <f t="shared" si="6"/>
        <v>19968</v>
      </c>
      <c r="AB13" s="102">
        <v>1</v>
      </c>
      <c r="AC13" s="213">
        <v>12</v>
      </c>
      <c r="AD13" s="194">
        <v>998400</v>
      </c>
      <c r="AE13" s="194">
        <v>499200</v>
      </c>
      <c r="AF13" s="194"/>
      <c r="AG13" s="194">
        <v>39936</v>
      </c>
      <c r="AH13" s="213">
        <f t="shared" si="4"/>
        <v>1537536</v>
      </c>
      <c r="AI13" s="102">
        <v>1</v>
      </c>
      <c r="AJ13" s="213">
        <v>12</v>
      </c>
      <c r="AK13" s="194">
        <v>998400</v>
      </c>
      <c r="AL13" s="194">
        <v>499200</v>
      </c>
      <c r="AM13" s="194"/>
      <c r="AN13" s="194">
        <v>59904</v>
      </c>
      <c r="AO13" s="213">
        <f t="shared" si="5"/>
        <v>1557504</v>
      </c>
    </row>
    <row r="14" spans="1:41">
      <c r="A14" s="194">
        <v>5</v>
      </c>
      <c r="B14" s="611" t="s">
        <v>7026</v>
      </c>
      <c r="C14" s="1122" t="s">
        <v>5283</v>
      </c>
      <c r="D14" s="1122">
        <v>1976</v>
      </c>
      <c r="E14" s="943" t="s">
        <v>873</v>
      </c>
      <c r="F14" s="194"/>
      <c r="G14" s="194">
        <v>2</v>
      </c>
      <c r="H14" s="194">
        <v>12</v>
      </c>
      <c r="I14" s="102">
        <v>1</v>
      </c>
      <c r="J14" s="102">
        <v>998400</v>
      </c>
      <c r="K14" s="2188">
        <v>499200</v>
      </c>
      <c r="L14" s="102"/>
      <c r="M14" s="102">
        <v>39936</v>
      </c>
      <c r="N14" s="213">
        <f t="shared" si="1"/>
        <v>1537536</v>
      </c>
      <c r="O14" s="213">
        <v>12</v>
      </c>
      <c r="P14" s="102">
        <v>1</v>
      </c>
      <c r="Q14" s="194">
        <v>998400</v>
      </c>
      <c r="R14" s="194">
        <v>499200</v>
      </c>
      <c r="S14" s="213"/>
      <c r="T14" s="194">
        <v>19968</v>
      </c>
      <c r="U14" s="213">
        <f t="shared" si="2"/>
        <v>1517568</v>
      </c>
      <c r="V14" s="213">
        <f t="shared" si="3"/>
        <v>0</v>
      </c>
      <c r="W14" s="213">
        <f t="shared" si="3"/>
        <v>0</v>
      </c>
      <c r="X14" s="213">
        <f t="shared" si="3"/>
        <v>0</v>
      </c>
      <c r="Y14" s="213">
        <f t="shared" si="0"/>
        <v>0</v>
      </c>
      <c r="Z14" s="213">
        <f t="shared" si="0"/>
        <v>19968</v>
      </c>
      <c r="AA14" s="213">
        <f t="shared" si="6"/>
        <v>19968</v>
      </c>
      <c r="AB14" s="102">
        <v>1</v>
      </c>
      <c r="AC14" s="213">
        <v>12</v>
      </c>
      <c r="AD14" s="194">
        <v>998400</v>
      </c>
      <c r="AE14" s="194">
        <v>499200</v>
      </c>
      <c r="AF14" s="194"/>
      <c r="AG14" s="194">
        <v>59904</v>
      </c>
      <c r="AH14" s="213">
        <f t="shared" si="4"/>
        <v>1557504</v>
      </c>
      <c r="AI14" s="102">
        <v>1</v>
      </c>
      <c r="AJ14" s="213">
        <v>12</v>
      </c>
      <c r="AK14" s="194">
        <v>998400</v>
      </c>
      <c r="AL14" s="194">
        <v>499200</v>
      </c>
      <c r="AM14" s="194"/>
      <c r="AN14" s="194">
        <v>79872</v>
      </c>
      <c r="AO14" s="213">
        <f t="shared" si="5"/>
        <v>1577472</v>
      </c>
    </row>
    <row r="15" spans="1:41" ht="40.5">
      <c r="A15" s="194">
        <v>6</v>
      </c>
      <c r="B15" s="611" t="s">
        <v>759</v>
      </c>
      <c r="C15" s="977"/>
      <c r="D15" s="977"/>
      <c r="E15" s="1020" t="s">
        <v>475</v>
      </c>
      <c r="F15" s="194"/>
      <c r="G15" s="194"/>
      <c r="H15" s="194">
        <v>10</v>
      </c>
      <c r="I15" s="102">
        <v>1</v>
      </c>
      <c r="J15" s="102">
        <v>832000</v>
      </c>
      <c r="K15" s="2188"/>
      <c r="L15" s="102"/>
      <c r="M15" s="102">
        <v>0</v>
      </c>
      <c r="N15" s="213">
        <f t="shared" si="1"/>
        <v>832000</v>
      </c>
      <c r="O15" s="213">
        <v>10</v>
      </c>
      <c r="P15" s="102">
        <v>1</v>
      </c>
      <c r="Q15" s="194">
        <v>832000</v>
      </c>
      <c r="R15" s="194"/>
      <c r="S15" s="194"/>
      <c r="T15" s="194">
        <v>0</v>
      </c>
      <c r="U15" s="213">
        <f t="shared" si="2"/>
        <v>832000</v>
      </c>
      <c r="V15" s="213">
        <f t="shared" si="3"/>
        <v>0</v>
      </c>
      <c r="W15" s="213">
        <f t="shared" si="3"/>
        <v>0</v>
      </c>
      <c r="X15" s="213"/>
      <c r="Y15" s="213">
        <f t="shared" si="0"/>
        <v>0</v>
      </c>
      <c r="Z15" s="213">
        <f t="shared" si="0"/>
        <v>0</v>
      </c>
      <c r="AA15" s="213">
        <f t="shared" si="6"/>
        <v>0</v>
      </c>
      <c r="AB15" s="102">
        <v>1</v>
      </c>
      <c r="AC15" s="213">
        <v>10</v>
      </c>
      <c r="AD15" s="194">
        <v>832000</v>
      </c>
      <c r="AE15" s="194"/>
      <c r="AF15" s="194"/>
      <c r="AG15" s="194">
        <v>0</v>
      </c>
      <c r="AH15" s="213">
        <f t="shared" si="4"/>
        <v>832000</v>
      </c>
      <c r="AI15" s="102">
        <v>1</v>
      </c>
      <c r="AJ15" s="213">
        <v>10</v>
      </c>
      <c r="AK15" s="194">
        <v>832000</v>
      </c>
      <c r="AL15" s="194"/>
      <c r="AM15" s="194"/>
      <c r="AN15" s="194">
        <v>0</v>
      </c>
      <c r="AO15" s="213">
        <f t="shared" si="5"/>
        <v>832000</v>
      </c>
    </row>
    <row r="16" spans="1:41" ht="27">
      <c r="A16" s="194">
        <v>7</v>
      </c>
      <c r="B16" s="611" t="s">
        <v>6700</v>
      </c>
      <c r="C16" s="977" t="s">
        <v>5283</v>
      </c>
      <c r="D16" s="977">
        <v>1981</v>
      </c>
      <c r="E16" s="1020" t="s">
        <v>876</v>
      </c>
      <c r="F16" s="194"/>
      <c r="G16" s="194"/>
      <c r="H16" s="194">
        <v>4.75</v>
      </c>
      <c r="I16" s="102">
        <v>1</v>
      </c>
      <c r="J16" s="102">
        <v>395200</v>
      </c>
      <c r="K16" s="2188"/>
      <c r="L16" s="102"/>
      <c r="M16" s="102">
        <v>0</v>
      </c>
      <c r="N16" s="213">
        <f t="shared" si="1"/>
        <v>395200</v>
      </c>
      <c r="O16" s="213">
        <v>4.75</v>
      </c>
      <c r="P16" s="102">
        <v>1</v>
      </c>
      <c r="Q16" s="194">
        <v>395200</v>
      </c>
      <c r="R16" s="194"/>
      <c r="S16" s="194"/>
      <c r="T16" s="194">
        <v>0</v>
      </c>
      <c r="U16" s="213">
        <f t="shared" si="2"/>
        <v>395200</v>
      </c>
      <c r="V16" s="213">
        <f t="shared" si="3"/>
        <v>0</v>
      </c>
      <c r="W16" s="213">
        <f t="shared" si="3"/>
        <v>0</v>
      </c>
      <c r="X16" s="213"/>
      <c r="Y16" s="213">
        <f t="shared" si="0"/>
        <v>0</v>
      </c>
      <c r="Z16" s="213">
        <f t="shared" si="0"/>
        <v>0</v>
      </c>
      <c r="AA16" s="213">
        <f t="shared" si="6"/>
        <v>0</v>
      </c>
      <c r="AB16" s="102">
        <v>1</v>
      </c>
      <c r="AC16" s="213">
        <v>4.75</v>
      </c>
      <c r="AD16" s="194">
        <v>395200</v>
      </c>
      <c r="AE16" s="194"/>
      <c r="AF16" s="194"/>
      <c r="AG16" s="194">
        <v>0</v>
      </c>
      <c r="AH16" s="213">
        <f t="shared" si="4"/>
        <v>395200</v>
      </c>
      <c r="AI16" s="102">
        <v>1</v>
      </c>
      <c r="AJ16" s="213">
        <v>4.75</v>
      </c>
      <c r="AK16" s="194">
        <v>395200</v>
      </c>
      <c r="AL16" s="194"/>
      <c r="AM16" s="194"/>
      <c r="AN16" s="194">
        <v>0</v>
      </c>
      <c r="AO16" s="213">
        <f t="shared" si="5"/>
        <v>395200</v>
      </c>
    </row>
    <row r="17" spans="1:41" ht="27">
      <c r="A17" s="194">
        <v>8</v>
      </c>
      <c r="B17" s="611" t="s">
        <v>864</v>
      </c>
      <c r="C17" s="977" t="s">
        <v>5283</v>
      </c>
      <c r="D17" s="977">
        <v>1990</v>
      </c>
      <c r="E17" s="1020" t="s">
        <v>876</v>
      </c>
      <c r="F17" s="194"/>
      <c r="G17" s="194"/>
      <c r="H17" s="194">
        <v>4.75</v>
      </c>
      <c r="I17" s="102">
        <v>1</v>
      </c>
      <c r="J17" s="102">
        <v>395200</v>
      </c>
      <c r="K17" s="2188"/>
      <c r="L17" s="102"/>
      <c r="M17" s="102">
        <v>0</v>
      </c>
      <c r="N17" s="213">
        <f t="shared" si="1"/>
        <v>395200</v>
      </c>
      <c r="O17" s="213">
        <v>4.75</v>
      </c>
      <c r="P17" s="102">
        <v>1</v>
      </c>
      <c r="Q17" s="194">
        <v>395200</v>
      </c>
      <c r="R17" s="194"/>
      <c r="S17" s="194"/>
      <c r="T17" s="194">
        <v>0</v>
      </c>
      <c r="U17" s="213">
        <f t="shared" si="2"/>
        <v>395200</v>
      </c>
      <c r="V17" s="213">
        <f t="shared" si="3"/>
        <v>0</v>
      </c>
      <c r="W17" s="213">
        <f t="shared" si="3"/>
        <v>0</v>
      </c>
      <c r="X17" s="213"/>
      <c r="Y17" s="213">
        <f t="shared" si="0"/>
        <v>0</v>
      </c>
      <c r="Z17" s="213">
        <f t="shared" si="0"/>
        <v>0</v>
      </c>
      <c r="AA17" s="213">
        <f t="shared" si="6"/>
        <v>0</v>
      </c>
      <c r="AB17" s="102">
        <v>1</v>
      </c>
      <c r="AC17" s="213">
        <v>4.75</v>
      </c>
      <c r="AD17" s="194">
        <v>395200</v>
      </c>
      <c r="AE17" s="194"/>
      <c r="AF17" s="194"/>
      <c r="AG17" s="194">
        <v>0</v>
      </c>
      <c r="AH17" s="213">
        <f t="shared" si="4"/>
        <v>395200</v>
      </c>
      <c r="AI17" s="102">
        <v>1</v>
      </c>
      <c r="AJ17" s="213">
        <v>4.75</v>
      </c>
      <c r="AK17" s="194">
        <v>395200</v>
      </c>
      <c r="AL17" s="194"/>
      <c r="AM17" s="194"/>
      <c r="AN17" s="194">
        <v>0</v>
      </c>
      <c r="AO17" s="213">
        <f t="shared" si="5"/>
        <v>395200</v>
      </c>
    </row>
    <row r="18" spans="1:41" ht="27">
      <c r="A18" s="194">
        <v>9</v>
      </c>
      <c r="B18" s="611" t="s">
        <v>5726</v>
      </c>
      <c r="C18" s="977" t="s">
        <v>5283</v>
      </c>
      <c r="D18" s="977">
        <v>1994</v>
      </c>
      <c r="E18" s="1020" t="s">
        <v>875</v>
      </c>
      <c r="F18" s="194"/>
      <c r="G18" s="194"/>
      <c r="H18" s="194">
        <v>4.5</v>
      </c>
      <c r="I18" s="102">
        <v>1</v>
      </c>
      <c r="J18" s="102">
        <v>374400</v>
      </c>
      <c r="K18" s="2188"/>
      <c r="L18" s="102"/>
      <c r="M18" s="102">
        <v>0</v>
      </c>
      <c r="N18" s="213">
        <f t="shared" si="1"/>
        <v>374400</v>
      </c>
      <c r="O18" s="213">
        <v>4.5</v>
      </c>
      <c r="P18" s="102">
        <v>1</v>
      </c>
      <c r="Q18" s="194">
        <v>374400</v>
      </c>
      <c r="R18" s="194"/>
      <c r="S18" s="194"/>
      <c r="T18" s="194">
        <v>0</v>
      </c>
      <c r="U18" s="213">
        <f t="shared" si="2"/>
        <v>374400</v>
      </c>
      <c r="V18" s="213">
        <f t="shared" si="3"/>
        <v>0</v>
      </c>
      <c r="W18" s="213">
        <f t="shared" si="3"/>
        <v>0</v>
      </c>
      <c r="X18" s="213"/>
      <c r="Y18" s="213">
        <f t="shared" si="0"/>
        <v>0</v>
      </c>
      <c r="Z18" s="213">
        <f t="shared" si="0"/>
        <v>0</v>
      </c>
      <c r="AA18" s="213">
        <f t="shared" si="6"/>
        <v>0</v>
      </c>
      <c r="AB18" s="102">
        <v>1</v>
      </c>
      <c r="AC18" s="213">
        <v>4.5</v>
      </c>
      <c r="AD18" s="194">
        <v>374400</v>
      </c>
      <c r="AE18" s="194"/>
      <c r="AF18" s="194"/>
      <c r="AG18" s="194">
        <v>0</v>
      </c>
      <c r="AH18" s="213">
        <f t="shared" si="4"/>
        <v>374400</v>
      </c>
      <c r="AI18" s="102">
        <v>1</v>
      </c>
      <c r="AJ18" s="213">
        <v>4.5</v>
      </c>
      <c r="AK18" s="194">
        <v>374400</v>
      </c>
      <c r="AL18" s="194"/>
      <c r="AM18" s="194"/>
      <c r="AN18" s="194">
        <v>0</v>
      </c>
      <c r="AO18" s="213">
        <f t="shared" si="5"/>
        <v>374400</v>
      </c>
    </row>
    <row r="19" spans="1:41" ht="27">
      <c r="A19" s="194">
        <v>10</v>
      </c>
      <c r="B19" s="611" t="s">
        <v>8377</v>
      </c>
      <c r="C19" s="977" t="s">
        <v>5282</v>
      </c>
      <c r="D19" s="977">
        <v>2002</v>
      </c>
      <c r="E19" s="1020" t="s">
        <v>878</v>
      </c>
      <c r="F19" s="194"/>
      <c r="G19" s="194"/>
      <c r="H19" s="194">
        <v>3</v>
      </c>
      <c r="I19" s="102">
        <v>1</v>
      </c>
      <c r="J19" s="102">
        <v>249600</v>
      </c>
      <c r="K19" s="2188"/>
      <c r="L19" s="102"/>
      <c r="M19" s="102">
        <v>0</v>
      </c>
      <c r="N19" s="213">
        <f t="shared" si="1"/>
        <v>249600</v>
      </c>
      <c r="O19" s="213">
        <v>3</v>
      </c>
      <c r="P19" s="102">
        <v>1</v>
      </c>
      <c r="Q19" s="194">
        <v>249600</v>
      </c>
      <c r="R19" s="194"/>
      <c r="S19" s="194"/>
      <c r="T19" s="194">
        <v>0</v>
      </c>
      <c r="U19" s="213">
        <f t="shared" si="2"/>
        <v>249600</v>
      </c>
      <c r="V19" s="213">
        <f t="shared" si="3"/>
        <v>0</v>
      </c>
      <c r="W19" s="213">
        <f t="shared" si="3"/>
        <v>0</v>
      </c>
      <c r="X19" s="213"/>
      <c r="Y19" s="213">
        <f t="shared" si="0"/>
        <v>0</v>
      </c>
      <c r="Z19" s="213">
        <f t="shared" si="0"/>
        <v>0</v>
      </c>
      <c r="AA19" s="213">
        <f t="shared" si="6"/>
        <v>0</v>
      </c>
      <c r="AB19" s="102">
        <v>1</v>
      </c>
      <c r="AC19" s="213">
        <v>3</v>
      </c>
      <c r="AD19" s="194">
        <v>249600</v>
      </c>
      <c r="AE19" s="194"/>
      <c r="AF19" s="194"/>
      <c r="AG19" s="194">
        <v>0</v>
      </c>
      <c r="AH19" s="213">
        <f t="shared" si="4"/>
        <v>249600</v>
      </c>
      <c r="AI19" s="102">
        <v>1</v>
      </c>
      <c r="AJ19" s="213">
        <v>3</v>
      </c>
      <c r="AK19" s="194">
        <v>249600</v>
      </c>
      <c r="AL19" s="194"/>
      <c r="AM19" s="194"/>
      <c r="AN19" s="194">
        <v>0</v>
      </c>
      <c r="AO19" s="213">
        <f t="shared" si="5"/>
        <v>249600</v>
      </c>
    </row>
    <row r="20" spans="1:41" ht="27">
      <c r="A20" s="194">
        <v>11</v>
      </c>
      <c r="B20" s="611" t="s">
        <v>8378</v>
      </c>
      <c r="C20" s="977" t="s">
        <v>5282</v>
      </c>
      <c r="D20" s="977">
        <v>2000</v>
      </c>
      <c r="E20" s="1020" t="s">
        <v>878</v>
      </c>
      <c r="F20" s="194"/>
      <c r="G20" s="194"/>
      <c r="H20" s="194">
        <v>3</v>
      </c>
      <c r="I20" s="102">
        <v>1</v>
      </c>
      <c r="J20" s="102">
        <v>249600</v>
      </c>
      <c r="K20" s="2188"/>
      <c r="L20" s="102"/>
      <c r="M20" s="102">
        <v>0</v>
      </c>
      <c r="N20" s="213">
        <f t="shared" si="1"/>
        <v>249600</v>
      </c>
      <c r="O20" s="213">
        <v>3</v>
      </c>
      <c r="P20" s="102">
        <v>1</v>
      </c>
      <c r="Q20" s="194">
        <v>249600</v>
      </c>
      <c r="R20" s="194"/>
      <c r="S20" s="194"/>
      <c r="T20" s="194">
        <v>0</v>
      </c>
      <c r="U20" s="213">
        <f t="shared" si="2"/>
        <v>249600</v>
      </c>
      <c r="V20" s="213">
        <f t="shared" si="3"/>
        <v>0</v>
      </c>
      <c r="W20" s="213">
        <f t="shared" si="3"/>
        <v>0</v>
      </c>
      <c r="X20" s="213"/>
      <c r="Y20" s="213">
        <f t="shared" si="0"/>
        <v>0</v>
      </c>
      <c r="Z20" s="213">
        <f t="shared" si="0"/>
        <v>0</v>
      </c>
      <c r="AA20" s="213">
        <f t="shared" si="6"/>
        <v>0</v>
      </c>
      <c r="AB20" s="102">
        <v>1</v>
      </c>
      <c r="AC20" s="213">
        <v>3</v>
      </c>
      <c r="AD20" s="194">
        <v>249600</v>
      </c>
      <c r="AE20" s="194"/>
      <c r="AF20" s="194"/>
      <c r="AG20" s="194">
        <v>0</v>
      </c>
      <c r="AH20" s="213">
        <f t="shared" si="4"/>
        <v>249600</v>
      </c>
      <c r="AI20" s="102">
        <v>1</v>
      </c>
      <c r="AJ20" s="213">
        <v>3</v>
      </c>
      <c r="AK20" s="194">
        <v>249600</v>
      </c>
      <c r="AL20" s="194"/>
      <c r="AM20" s="194"/>
      <c r="AN20" s="194">
        <v>0</v>
      </c>
      <c r="AO20" s="213">
        <f t="shared" si="5"/>
        <v>249600</v>
      </c>
    </row>
    <row r="21" spans="1:41" ht="27">
      <c r="A21" s="194">
        <v>12</v>
      </c>
      <c r="B21" s="611" t="s">
        <v>8379</v>
      </c>
      <c r="C21" s="977" t="s">
        <v>5283</v>
      </c>
      <c r="D21" s="977">
        <v>1998</v>
      </c>
      <c r="E21" s="1020" t="s">
        <v>878</v>
      </c>
      <c r="F21" s="194"/>
      <c r="G21" s="194"/>
      <c r="H21" s="194">
        <v>3</v>
      </c>
      <c r="I21" s="102">
        <v>1</v>
      </c>
      <c r="J21" s="102">
        <v>249600</v>
      </c>
      <c r="K21" s="2188"/>
      <c r="L21" s="102"/>
      <c r="M21" s="102">
        <v>0</v>
      </c>
      <c r="N21" s="213">
        <f t="shared" si="1"/>
        <v>249600</v>
      </c>
      <c r="O21" s="213">
        <v>3</v>
      </c>
      <c r="P21" s="102">
        <v>1</v>
      </c>
      <c r="Q21" s="194">
        <v>249600</v>
      </c>
      <c r="R21" s="194"/>
      <c r="S21" s="194"/>
      <c r="T21" s="194">
        <v>0</v>
      </c>
      <c r="U21" s="213">
        <f t="shared" si="2"/>
        <v>249600</v>
      </c>
      <c r="V21" s="213">
        <f t="shared" si="3"/>
        <v>0</v>
      </c>
      <c r="W21" s="213">
        <f t="shared" si="3"/>
        <v>0</v>
      </c>
      <c r="X21" s="213"/>
      <c r="Y21" s="213">
        <f t="shared" si="0"/>
        <v>0</v>
      </c>
      <c r="Z21" s="213">
        <f t="shared" si="0"/>
        <v>0</v>
      </c>
      <c r="AA21" s="213">
        <f t="shared" si="6"/>
        <v>0</v>
      </c>
      <c r="AB21" s="102">
        <v>1</v>
      </c>
      <c r="AC21" s="213">
        <v>3</v>
      </c>
      <c r="AD21" s="194">
        <v>249600</v>
      </c>
      <c r="AE21" s="194"/>
      <c r="AF21" s="194"/>
      <c r="AG21" s="194">
        <v>0</v>
      </c>
      <c r="AH21" s="213">
        <f t="shared" si="4"/>
        <v>249600</v>
      </c>
      <c r="AI21" s="102">
        <v>1</v>
      </c>
      <c r="AJ21" s="213">
        <v>3</v>
      </c>
      <c r="AK21" s="194">
        <v>249600</v>
      </c>
      <c r="AL21" s="194"/>
      <c r="AM21" s="194"/>
      <c r="AN21" s="194">
        <v>0</v>
      </c>
      <c r="AO21" s="213">
        <f t="shared" si="5"/>
        <v>249600</v>
      </c>
    </row>
    <row r="22" spans="1:41" ht="27">
      <c r="A22" s="194">
        <v>13</v>
      </c>
      <c r="B22" s="1020" t="s">
        <v>4726</v>
      </c>
      <c r="C22" s="977" t="s">
        <v>5282</v>
      </c>
      <c r="D22" s="977">
        <v>1993</v>
      </c>
      <c r="E22" s="1020" t="s">
        <v>878</v>
      </c>
      <c r="F22" s="194"/>
      <c r="G22" s="194"/>
      <c r="H22" s="194">
        <v>3</v>
      </c>
      <c r="I22" s="102">
        <v>1</v>
      </c>
      <c r="J22" s="102">
        <v>249600</v>
      </c>
      <c r="K22" s="2188"/>
      <c r="L22" s="102"/>
      <c r="M22" s="102">
        <v>0</v>
      </c>
      <c r="N22" s="213">
        <f t="shared" si="1"/>
        <v>249600</v>
      </c>
      <c r="O22" s="213">
        <v>3</v>
      </c>
      <c r="P22" s="102">
        <v>1</v>
      </c>
      <c r="Q22" s="194">
        <v>249600</v>
      </c>
      <c r="R22" s="194"/>
      <c r="S22" s="194"/>
      <c r="T22" s="194">
        <v>0</v>
      </c>
      <c r="U22" s="213">
        <f t="shared" si="2"/>
        <v>249600</v>
      </c>
      <c r="V22" s="213">
        <f t="shared" si="3"/>
        <v>0</v>
      </c>
      <c r="W22" s="213">
        <f t="shared" si="3"/>
        <v>0</v>
      </c>
      <c r="X22" s="213"/>
      <c r="Y22" s="213">
        <f t="shared" si="0"/>
        <v>0</v>
      </c>
      <c r="Z22" s="213">
        <f t="shared" si="0"/>
        <v>0</v>
      </c>
      <c r="AA22" s="213">
        <f t="shared" si="6"/>
        <v>0</v>
      </c>
      <c r="AB22" s="102">
        <v>1</v>
      </c>
      <c r="AC22" s="213">
        <v>3</v>
      </c>
      <c r="AD22" s="194">
        <v>249600</v>
      </c>
      <c r="AE22" s="194"/>
      <c r="AF22" s="194"/>
      <c r="AG22" s="194">
        <v>0</v>
      </c>
      <c r="AH22" s="213">
        <f t="shared" si="4"/>
        <v>249600</v>
      </c>
      <c r="AI22" s="102">
        <v>1</v>
      </c>
      <c r="AJ22" s="213">
        <v>3</v>
      </c>
      <c r="AK22" s="194">
        <v>249600</v>
      </c>
      <c r="AL22" s="194"/>
      <c r="AM22" s="194"/>
      <c r="AN22" s="194">
        <v>0</v>
      </c>
      <c r="AO22" s="213">
        <f t="shared" si="5"/>
        <v>249600</v>
      </c>
    </row>
    <row r="23" spans="1:41" ht="27">
      <c r="A23" s="194">
        <v>14</v>
      </c>
      <c r="B23" s="611" t="s">
        <v>1546</v>
      </c>
      <c r="C23" s="977" t="s">
        <v>5282</v>
      </c>
      <c r="D23" s="977">
        <v>1984</v>
      </c>
      <c r="E23" s="1020" t="s">
        <v>878</v>
      </c>
      <c r="F23" s="194"/>
      <c r="G23" s="194"/>
      <c r="H23" s="194">
        <v>3</v>
      </c>
      <c r="I23" s="102">
        <v>1</v>
      </c>
      <c r="J23" s="102">
        <v>249600</v>
      </c>
      <c r="K23" s="2188"/>
      <c r="L23" s="102"/>
      <c r="M23" s="102">
        <v>0</v>
      </c>
      <c r="N23" s="213">
        <f t="shared" si="1"/>
        <v>249600</v>
      </c>
      <c r="O23" s="213">
        <v>3</v>
      </c>
      <c r="P23" s="102">
        <v>1</v>
      </c>
      <c r="Q23" s="194">
        <v>249600</v>
      </c>
      <c r="R23" s="194"/>
      <c r="S23" s="194"/>
      <c r="T23" s="194">
        <v>0</v>
      </c>
      <c r="U23" s="213">
        <f t="shared" si="2"/>
        <v>249600</v>
      </c>
      <c r="V23" s="213">
        <f t="shared" si="3"/>
        <v>0</v>
      </c>
      <c r="W23" s="213">
        <f t="shared" si="3"/>
        <v>0</v>
      </c>
      <c r="X23" s="213"/>
      <c r="Y23" s="213">
        <f t="shared" si="0"/>
        <v>0</v>
      </c>
      <c r="Z23" s="213">
        <f t="shared" si="0"/>
        <v>0</v>
      </c>
      <c r="AA23" s="213">
        <f t="shared" si="6"/>
        <v>0</v>
      </c>
      <c r="AB23" s="102">
        <v>1</v>
      </c>
      <c r="AC23" s="213">
        <v>3</v>
      </c>
      <c r="AD23" s="194">
        <v>249600</v>
      </c>
      <c r="AE23" s="194"/>
      <c r="AF23" s="194"/>
      <c r="AG23" s="194">
        <v>0</v>
      </c>
      <c r="AH23" s="213">
        <f t="shared" si="4"/>
        <v>249600</v>
      </c>
      <c r="AI23" s="102">
        <v>1</v>
      </c>
      <c r="AJ23" s="213">
        <v>3</v>
      </c>
      <c r="AK23" s="194">
        <v>249600</v>
      </c>
      <c r="AL23" s="194"/>
      <c r="AM23" s="194"/>
      <c r="AN23" s="194">
        <v>0</v>
      </c>
      <c r="AO23" s="213">
        <f t="shared" si="5"/>
        <v>249600</v>
      </c>
    </row>
    <row r="24" spans="1:41" ht="27">
      <c r="A24" s="194">
        <v>15</v>
      </c>
      <c r="B24" s="611" t="s">
        <v>4387</v>
      </c>
      <c r="C24" s="977" t="s">
        <v>5282</v>
      </c>
      <c r="D24" s="977">
        <v>1996</v>
      </c>
      <c r="E24" s="1020" t="s">
        <v>878</v>
      </c>
      <c r="F24" s="194"/>
      <c r="G24" s="194"/>
      <c r="H24" s="194">
        <v>3</v>
      </c>
      <c r="I24" s="102">
        <v>1</v>
      </c>
      <c r="J24" s="102">
        <v>249600</v>
      </c>
      <c r="K24" s="2188"/>
      <c r="L24" s="102"/>
      <c r="M24" s="102">
        <v>0</v>
      </c>
      <c r="N24" s="213">
        <f t="shared" si="1"/>
        <v>249600</v>
      </c>
      <c r="O24" s="213">
        <v>3</v>
      </c>
      <c r="P24" s="102">
        <v>1</v>
      </c>
      <c r="Q24" s="194">
        <v>249600</v>
      </c>
      <c r="R24" s="194"/>
      <c r="S24" s="194"/>
      <c r="T24" s="194">
        <v>0</v>
      </c>
      <c r="U24" s="213">
        <f t="shared" si="2"/>
        <v>249600</v>
      </c>
      <c r="V24" s="213">
        <f t="shared" si="3"/>
        <v>0</v>
      </c>
      <c r="W24" s="213">
        <f t="shared" si="3"/>
        <v>0</v>
      </c>
      <c r="X24" s="213"/>
      <c r="Y24" s="213">
        <f t="shared" si="0"/>
        <v>0</v>
      </c>
      <c r="Z24" s="213">
        <f t="shared" si="0"/>
        <v>0</v>
      </c>
      <c r="AA24" s="213">
        <f t="shared" si="6"/>
        <v>0</v>
      </c>
      <c r="AB24" s="102">
        <v>1</v>
      </c>
      <c r="AC24" s="213">
        <v>3</v>
      </c>
      <c r="AD24" s="194">
        <v>249600</v>
      </c>
      <c r="AE24" s="194"/>
      <c r="AF24" s="194"/>
      <c r="AG24" s="194">
        <v>0</v>
      </c>
      <c r="AH24" s="213">
        <f t="shared" si="4"/>
        <v>249600</v>
      </c>
      <c r="AI24" s="102">
        <v>1</v>
      </c>
      <c r="AJ24" s="213">
        <v>3</v>
      </c>
      <c r="AK24" s="194">
        <v>249600</v>
      </c>
      <c r="AL24" s="194"/>
      <c r="AM24" s="194"/>
      <c r="AN24" s="194">
        <v>0</v>
      </c>
      <c r="AO24" s="213">
        <f t="shared" si="5"/>
        <v>249600</v>
      </c>
    </row>
    <row r="25" spans="1:41" ht="27">
      <c r="A25" s="194">
        <v>16</v>
      </c>
      <c r="B25" s="611" t="s">
        <v>5729</v>
      </c>
      <c r="C25" s="977" t="s">
        <v>5282</v>
      </c>
      <c r="D25" s="977">
        <v>1994</v>
      </c>
      <c r="E25" s="1020" t="s">
        <v>878</v>
      </c>
      <c r="F25" s="194"/>
      <c r="G25" s="194"/>
      <c r="H25" s="194">
        <v>3</v>
      </c>
      <c r="I25" s="102">
        <v>1</v>
      </c>
      <c r="J25" s="102">
        <v>249600</v>
      </c>
      <c r="K25" s="2188"/>
      <c r="L25" s="102"/>
      <c r="M25" s="102">
        <v>0</v>
      </c>
      <c r="N25" s="213">
        <f t="shared" si="1"/>
        <v>249600</v>
      </c>
      <c r="O25" s="213">
        <v>3</v>
      </c>
      <c r="P25" s="102">
        <v>1</v>
      </c>
      <c r="Q25" s="194">
        <v>249600</v>
      </c>
      <c r="R25" s="194"/>
      <c r="S25" s="194"/>
      <c r="T25" s="194">
        <v>0</v>
      </c>
      <c r="U25" s="213">
        <f t="shared" si="2"/>
        <v>249600</v>
      </c>
      <c r="V25" s="213">
        <f t="shared" si="3"/>
        <v>0</v>
      </c>
      <c r="W25" s="213">
        <f t="shared" si="3"/>
        <v>0</v>
      </c>
      <c r="X25" s="213"/>
      <c r="Y25" s="213">
        <f t="shared" si="0"/>
        <v>0</v>
      </c>
      <c r="Z25" s="213">
        <f t="shared" si="0"/>
        <v>0</v>
      </c>
      <c r="AA25" s="213">
        <f t="shared" si="6"/>
        <v>0</v>
      </c>
      <c r="AB25" s="102">
        <v>1</v>
      </c>
      <c r="AC25" s="213">
        <v>3</v>
      </c>
      <c r="AD25" s="194">
        <v>249600</v>
      </c>
      <c r="AE25" s="194"/>
      <c r="AF25" s="194"/>
      <c r="AG25" s="194">
        <v>0</v>
      </c>
      <c r="AH25" s="213">
        <f t="shared" si="4"/>
        <v>249600</v>
      </c>
      <c r="AI25" s="102">
        <v>1</v>
      </c>
      <c r="AJ25" s="213">
        <v>3</v>
      </c>
      <c r="AK25" s="194">
        <v>249600</v>
      </c>
      <c r="AL25" s="194"/>
      <c r="AM25" s="194"/>
      <c r="AN25" s="194">
        <v>0</v>
      </c>
      <c r="AO25" s="213">
        <f t="shared" si="5"/>
        <v>249600</v>
      </c>
    </row>
    <row r="26" spans="1:41" ht="27">
      <c r="A26" s="194">
        <v>17</v>
      </c>
      <c r="B26" s="611" t="s">
        <v>4311</v>
      </c>
      <c r="C26" s="977" t="s">
        <v>5282</v>
      </c>
      <c r="D26" s="977">
        <v>1983</v>
      </c>
      <c r="E26" s="1020" t="s">
        <v>878</v>
      </c>
      <c r="F26" s="194"/>
      <c r="G26" s="194"/>
      <c r="H26" s="194">
        <v>3</v>
      </c>
      <c r="I26" s="102">
        <v>1</v>
      </c>
      <c r="J26" s="102">
        <v>249600</v>
      </c>
      <c r="K26" s="2188"/>
      <c r="L26" s="102"/>
      <c r="M26" s="102">
        <v>0</v>
      </c>
      <c r="N26" s="213">
        <f t="shared" si="1"/>
        <v>249600</v>
      </c>
      <c r="O26" s="213">
        <v>3</v>
      </c>
      <c r="P26" s="102">
        <v>1</v>
      </c>
      <c r="Q26" s="194">
        <v>249600</v>
      </c>
      <c r="R26" s="194"/>
      <c r="S26" s="194"/>
      <c r="T26" s="194">
        <v>0</v>
      </c>
      <c r="U26" s="213">
        <f t="shared" si="2"/>
        <v>249600</v>
      </c>
      <c r="V26" s="213">
        <f t="shared" si="3"/>
        <v>0</v>
      </c>
      <c r="W26" s="213">
        <f t="shared" si="3"/>
        <v>0</v>
      </c>
      <c r="X26" s="213"/>
      <c r="Y26" s="213">
        <f t="shared" ref="Y26:Z30" si="7">L26-S26</f>
        <v>0</v>
      </c>
      <c r="Z26" s="213">
        <f t="shared" si="7"/>
        <v>0</v>
      </c>
      <c r="AA26" s="213">
        <f t="shared" si="6"/>
        <v>0</v>
      </c>
      <c r="AB26" s="102">
        <v>1</v>
      </c>
      <c r="AC26" s="213">
        <v>3</v>
      </c>
      <c r="AD26" s="194">
        <v>249600</v>
      </c>
      <c r="AE26" s="194"/>
      <c r="AF26" s="194"/>
      <c r="AG26" s="194">
        <v>0</v>
      </c>
      <c r="AH26" s="213">
        <f t="shared" si="4"/>
        <v>249600</v>
      </c>
      <c r="AI26" s="102">
        <v>1</v>
      </c>
      <c r="AJ26" s="213">
        <v>3</v>
      </c>
      <c r="AK26" s="194">
        <v>249600</v>
      </c>
      <c r="AL26" s="194"/>
      <c r="AM26" s="194"/>
      <c r="AN26" s="194">
        <v>0</v>
      </c>
      <c r="AO26" s="213">
        <f t="shared" si="5"/>
        <v>249600</v>
      </c>
    </row>
    <row r="27" spans="1:41" ht="27">
      <c r="A27" s="194">
        <v>18</v>
      </c>
      <c r="B27" s="611" t="s">
        <v>759</v>
      </c>
      <c r="C27" s="977"/>
      <c r="D27" s="977"/>
      <c r="E27" s="1020" t="s">
        <v>878</v>
      </c>
      <c r="F27" s="194"/>
      <c r="G27" s="194"/>
      <c r="H27" s="194">
        <v>3</v>
      </c>
      <c r="I27" s="102">
        <v>1</v>
      </c>
      <c r="J27" s="102">
        <v>249600</v>
      </c>
      <c r="K27" s="2188"/>
      <c r="L27" s="102"/>
      <c r="M27" s="102">
        <v>0</v>
      </c>
      <c r="N27" s="213">
        <f t="shared" si="1"/>
        <v>249600</v>
      </c>
      <c r="O27" s="213">
        <v>3</v>
      </c>
      <c r="P27" s="102">
        <v>1</v>
      </c>
      <c r="Q27" s="194">
        <v>249600</v>
      </c>
      <c r="R27" s="194"/>
      <c r="S27" s="194"/>
      <c r="T27" s="194">
        <v>0</v>
      </c>
      <c r="U27" s="213">
        <f t="shared" si="2"/>
        <v>249600</v>
      </c>
      <c r="V27" s="213">
        <f t="shared" si="3"/>
        <v>0</v>
      </c>
      <c r="W27" s="213">
        <f t="shared" si="3"/>
        <v>0</v>
      </c>
      <c r="X27" s="213"/>
      <c r="Y27" s="213">
        <f t="shared" si="7"/>
        <v>0</v>
      </c>
      <c r="Z27" s="213">
        <f t="shared" si="7"/>
        <v>0</v>
      </c>
      <c r="AA27" s="213">
        <f t="shared" si="6"/>
        <v>0</v>
      </c>
      <c r="AB27" s="102">
        <v>1</v>
      </c>
      <c r="AC27" s="213">
        <v>3</v>
      </c>
      <c r="AD27" s="194">
        <v>249600</v>
      </c>
      <c r="AE27" s="194"/>
      <c r="AF27" s="194"/>
      <c r="AG27" s="194">
        <v>0</v>
      </c>
      <c r="AH27" s="213">
        <f t="shared" si="4"/>
        <v>249600</v>
      </c>
      <c r="AI27" s="102">
        <v>1</v>
      </c>
      <c r="AJ27" s="213">
        <v>3</v>
      </c>
      <c r="AK27" s="194">
        <v>249600</v>
      </c>
      <c r="AL27" s="194"/>
      <c r="AM27" s="194"/>
      <c r="AN27" s="194">
        <v>0</v>
      </c>
      <c r="AO27" s="213">
        <f t="shared" si="5"/>
        <v>249600</v>
      </c>
    </row>
    <row r="28" spans="1:41" ht="54">
      <c r="A28" s="194">
        <v>19</v>
      </c>
      <c r="B28" s="611" t="s">
        <v>6713</v>
      </c>
      <c r="C28" s="977" t="s">
        <v>5283</v>
      </c>
      <c r="D28" s="977">
        <v>2001</v>
      </c>
      <c r="E28" s="1020" t="s">
        <v>879</v>
      </c>
      <c r="F28" s="194"/>
      <c r="G28" s="194"/>
      <c r="H28" s="194">
        <v>3.5</v>
      </c>
      <c r="I28" s="102">
        <v>1</v>
      </c>
      <c r="J28" s="102">
        <v>291200</v>
      </c>
      <c r="K28" s="2188"/>
      <c r="L28" s="102"/>
      <c r="M28" s="102">
        <v>0</v>
      </c>
      <c r="N28" s="213">
        <f t="shared" si="1"/>
        <v>291200</v>
      </c>
      <c r="O28" s="213">
        <v>3.5</v>
      </c>
      <c r="P28" s="102">
        <v>1</v>
      </c>
      <c r="Q28" s="194">
        <v>291200</v>
      </c>
      <c r="R28" s="194"/>
      <c r="S28" s="194"/>
      <c r="T28" s="194">
        <v>0</v>
      </c>
      <c r="U28" s="213">
        <f t="shared" si="2"/>
        <v>291200</v>
      </c>
      <c r="V28" s="213">
        <f t="shared" si="3"/>
        <v>0</v>
      </c>
      <c r="W28" s="213">
        <f t="shared" si="3"/>
        <v>0</v>
      </c>
      <c r="X28" s="213"/>
      <c r="Y28" s="213">
        <f t="shared" si="7"/>
        <v>0</v>
      </c>
      <c r="Z28" s="213">
        <f t="shared" si="7"/>
        <v>0</v>
      </c>
      <c r="AA28" s="213">
        <f t="shared" si="6"/>
        <v>0</v>
      </c>
      <c r="AB28" s="102">
        <v>1</v>
      </c>
      <c r="AC28" s="213">
        <v>3.5</v>
      </c>
      <c r="AD28" s="194">
        <v>291200</v>
      </c>
      <c r="AE28" s="194"/>
      <c r="AF28" s="194"/>
      <c r="AG28" s="194">
        <v>0</v>
      </c>
      <c r="AH28" s="213">
        <f t="shared" si="4"/>
        <v>291200</v>
      </c>
      <c r="AI28" s="102">
        <v>1</v>
      </c>
      <c r="AJ28" s="213">
        <v>3.5</v>
      </c>
      <c r="AK28" s="194">
        <v>291200</v>
      </c>
      <c r="AL28" s="194"/>
      <c r="AM28" s="194"/>
      <c r="AN28" s="194">
        <v>0</v>
      </c>
      <c r="AO28" s="213">
        <f t="shared" si="5"/>
        <v>291200</v>
      </c>
    </row>
    <row r="29" spans="1:41" ht="135">
      <c r="A29" s="194">
        <v>20</v>
      </c>
      <c r="B29" s="611" t="s">
        <v>4727</v>
      </c>
      <c r="C29" s="977" t="s">
        <v>5283</v>
      </c>
      <c r="D29" s="977">
        <v>1981</v>
      </c>
      <c r="E29" s="1020" t="s">
        <v>4728</v>
      </c>
      <c r="F29" s="194"/>
      <c r="G29" s="194"/>
      <c r="H29" s="194">
        <v>2.5</v>
      </c>
      <c r="I29" s="102">
        <v>1</v>
      </c>
      <c r="J29" s="102">
        <v>208000</v>
      </c>
      <c r="K29" s="2188"/>
      <c r="L29" s="102"/>
      <c r="M29" s="102">
        <v>0</v>
      </c>
      <c r="N29" s="213">
        <f t="shared" si="1"/>
        <v>208000</v>
      </c>
      <c r="O29" s="213">
        <v>2.5</v>
      </c>
      <c r="P29" s="102">
        <v>1</v>
      </c>
      <c r="Q29" s="194">
        <v>208000</v>
      </c>
      <c r="R29" s="194"/>
      <c r="S29" s="194"/>
      <c r="T29" s="194">
        <v>0</v>
      </c>
      <c r="U29" s="213">
        <f t="shared" si="2"/>
        <v>208000</v>
      </c>
      <c r="V29" s="213">
        <f t="shared" si="3"/>
        <v>0</v>
      </c>
      <c r="W29" s="213">
        <f t="shared" si="3"/>
        <v>0</v>
      </c>
      <c r="X29" s="213"/>
      <c r="Y29" s="213">
        <f t="shared" si="7"/>
        <v>0</v>
      </c>
      <c r="Z29" s="213">
        <f t="shared" si="7"/>
        <v>0</v>
      </c>
      <c r="AA29" s="213">
        <f t="shared" si="6"/>
        <v>0</v>
      </c>
      <c r="AB29" s="102">
        <v>1</v>
      </c>
      <c r="AC29" s="213">
        <v>2.5</v>
      </c>
      <c r="AD29" s="194">
        <v>208000</v>
      </c>
      <c r="AE29" s="194"/>
      <c r="AF29" s="194"/>
      <c r="AG29" s="194">
        <v>0</v>
      </c>
      <c r="AH29" s="213">
        <f t="shared" si="4"/>
        <v>208000</v>
      </c>
      <c r="AI29" s="102">
        <v>1</v>
      </c>
      <c r="AJ29" s="213">
        <v>2.5</v>
      </c>
      <c r="AK29" s="194">
        <v>208000</v>
      </c>
      <c r="AL29" s="194"/>
      <c r="AM29" s="194"/>
      <c r="AN29" s="194">
        <v>0</v>
      </c>
      <c r="AO29" s="213">
        <f t="shared" si="5"/>
        <v>208000</v>
      </c>
    </row>
    <row r="30" spans="1:41" ht="135">
      <c r="A30" s="194">
        <v>21</v>
      </c>
      <c r="B30" s="611" t="s">
        <v>8380</v>
      </c>
      <c r="C30" s="977" t="s">
        <v>5283</v>
      </c>
      <c r="D30" s="977">
        <v>1997</v>
      </c>
      <c r="E30" s="1020" t="s">
        <v>4729</v>
      </c>
      <c r="F30" s="194"/>
      <c r="G30" s="194"/>
      <c r="H30" s="194">
        <v>2.2999999999999998</v>
      </c>
      <c r="I30" s="102">
        <v>1</v>
      </c>
      <c r="J30" s="102">
        <v>191359.99999999997</v>
      </c>
      <c r="K30" s="2188"/>
      <c r="L30" s="102"/>
      <c r="M30" s="102">
        <v>0</v>
      </c>
      <c r="N30" s="213">
        <f t="shared" si="1"/>
        <v>191359.99999999997</v>
      </c>
      <c r="O30" s="213">
        <v>2.2999999999999998</v>
      </c>
      <c r="P30" s="102">
        <v>1</v>
      </c>
      <c r="Q30" s="194">
        <v>191359.99999999997</v>
      </c>
      <c r="R30" s="194"/>
      <c r="S30" s="194"/>
      <c r="T30" s="194">
        <v>0</v>
      </c>
      <c r="U30" s="213">
        <f t="shared" si="2"/>
        <v>191359.99999999997</v>
      </c>
      <c r="V30" s="213">
        <f t="shared" si="3"/>
        <v>0</v>
      </c>
      <c r="W30" s="213">
        <f t="shared" si="3"/>
        <v>0</v>
      </c>
      <c r="X30" s="213"/>
      <c r="Y30" s="213">
        <f t="shared" si="7"/>
        <v>0</v>
      </c>
      <c r="Z30" s="213">
        <f t="shared" si="7"/>
        <v>0</v>
      </c>
      <c r="AA30" s="213">
        <f t="shared" si="6"/>
        <v>0</v>
      </c>
      <c r="AB30" s="102">
        <v>1</v>
      </c>
      <c r="AC30" s="213">
        <v>2.2999999999999998</v>
      </c>
      <c r="AD30" s="194">
        <v>191359.99999999997</v>
      </c>
      <c r="AE30" s="194"/>
      <c r="AF30" s="194"/>
      <c r="AG30" s="194">
        <v>0</v>
      </c>
      <c r="AH30" s="213">
        <f t="shared" si="4"/>
        <v>191359.99999999997</v>
      </c>
      <c r="AI30" s="102">
        <v>1</v>
      </c>
      <c r="AJ30" s="213">
        <v>2.2999999999999998</v>
      </c>
      <c r="AK30" s="194">
        <v>191359.99999999997</v>
      </c>
      <c r="AL30" s="194"/>
      <c r="AM30" s="194"/>
      <c r="AN30" s="194">
        <v>0</v>
      </c>
      <c r="AO30" s="213">
        <f t="shared" si="5"/>
        <v>191359.99999999997</v>
      </c>
    </row>
    <row r="31" spans="1:41">
      <c r="A31" s="194"/>
      <c r="B31" s="611"/>
      <c r="C31" s="977"/>
      <c r="D31" s="977"/>
      <c r="E31" s="1020"/>
      <c r="F31" s="194"/>
      <c r="G31" s="194"/>
      <c r="H31" s="194"/>
      <c r="I31" s="102"/>
      <c r="J31" s="102"/>
      <c r="K31" s="2188"/>
      <c r="L31" s="102"/>
      <c r="M31" s="102"/>
      <c r="N31" s="213"/>
      <c r="O31" s="213"/>
      <c r="P31" s="102"/>
      <c r="Q31" s="194"/>
      <c r="R31" s="194"/>
      <c r="S31" s="194"/>
      <c r="T31" s="194"/>
      <c r="U31" s="213"/>
      <c r="V31" s="213"/>
      <c r="W31" s="213"/>
      <c r="X31" s="213"/>
      <c r="Y31" s="213"/>
      <c r="Z31" s="213"/>
      <c r="AA31" s="213"/>
      <c r="AB31" s="102"/>
      <c r="AC31" s="213"/>
      <c r="AD31" s="194"/>
      <c r="AE31" s="194"/>
      <c r="AF31" s="194"/>
      <c r="AG31" s="194"/>
      <c r="AH31" s="213"/>
      <c r="AI31" s="102"/>
      <c r="AJ31" s="213"/>
      <c r="AK31" s="194"/>
      <c r="AL31" s="194"/>
      <c r="AM31" s="194"/>
      <c r="AN31" s="194"/>
      <c r="AO31" s="213"/>
    </row>
    <row r="32" spans="1:41" s="216" customFormat="1" ht="14.25">
      <c r="A32" s="211"/>
      <c r="B32" s="219" t="s">
        <v>264</v>
      </c>
      <c r="C32" s="219"/>
      <c r="D32" s="215" t="s">
        <v>1</v>
      </c>
      <c r="E32" s="215" t="s">
        <v>1</v>
      </c>
      <c r="F32" s="215" t="s">
        <v>1</v>
      </c>
      <c r="G32" s="215" t="s">
        <v>1</v>
      </c>
      <c r="H32" s="215" t="s">
        <v>1</v>
      </c>
      <c r="I32" s="215">
        <f>SUM(I10:I30)</f>
        <v>21</v>
      </c>
      <c r="J32" s="215">
        <f>SUM(J10:J30)</f>
        <v>9925760</v>
      </c>
      <c r="K32" s="1561">
        <f>SUM(K10:K30)</f>
        <v>2496000</v>
      </c>
      <c r="L32" s="215">
        <f>SUM(L10:L30)</f>
        <v>0</v>
      </c>
      <c r="M32" s="215">
        <f>SUM(M10:M30)</f>
        <v>179712</v>
      </c>
      <c r="N32" s="215">
        <f t="shared" ref="N32:AO32" si="8">SUM(N10:N30)</f>
        <v>12601472</v>
      </c>
      <c r="O32" s="215">
        <f t="shared" si="8"/>
        <v>119.3</v>
      </c>
      <c r="P32" s="215">
        <f t="shared" si="8"/>
        <v>21</v>
      </c>
      <c r="Q32" s="215">
        <f t="shared" si="8"/>
        <v>9925760</v>
      </c>
      <c r="R32" s="215">
        <f t="shared" si="8"/>
        <v>2496000</v>
      </c>
      <c r="S32" s="215">
        <f t="shared" si="8"/>
        <v>0</v>
      </c>
      <c r="T32" s="215">
        <f t="shared" si="8"/>
        <v>79872</v>
      </c>
      <c r="U32" s="215">
        <f t="shared" si="8"/>
        <v>12501632</v>
      </c>
      <c r="V32" s="215">
        <f t="shared" si="8"/>
        <v>0</v>
      </c>
      <c r="W32" s="215">
        <f t="shared" si="8"/>
        <v>0</v>
      </c>
      <c r="X32" s="215">
        <f t="shared" si="8"/>
        <v>0</v>
      </c>
      <c r="Y32" s="215">
        <f t="shared" si="8"/>
        <v>0</v>
      </c>
      <c r="Z32" s="215">
        <f t="shared" si="8"/>
        <v>99840</v>
      </c>
      <c r="AA32" s="215">
        <f t="shared" si="8"/>
        <v>99840</v>
      </c>
      <c r="AB32" s="215">
        <f t="shared" si="8"/>
        <v>21</v>
      </c>
      <c r="AC32" s="215">
        <f t="shared" si="8"/>
        <v>119.3</v>
      </c>
      <c r="AD32" s="215">
        <f t="shared" si="8"/>
        <v>9925760</v>
      </c>
      <c r="AE32" s="215">
        <f t="shared" si="8"/>
        <v>2496000</v>
      </c>
      <c r="AF32" s="215">
        <f t="shared" si="8"/>
        <v>0</v>
      </c>
      <c r="AG32" s="215">
        <f t="shared" si="8"/>
        <v>279552</v>
      </c>
      <c r="AH32" s="215">
        <f>SUM(AH10:AH30)</f>
        <v>12701312</v>
      </c>
      <c r="AI32" s="215">
        <f t="shared" si="8"/>
        <v>21</v>
      </c>
      <c r="AJ32" s="215">
        <f t="shared" si="8"/>
        <v>119.3</v>
      </c>
      <c r="AK32" s="215">
        <f t="shared" si="8"/>
        <v>9925760</v>
      </c>
      <c r="AL32" s="215">
        <f t="shared" si="8"/>
        <v>2496000</v>
      </c>
      <c r="AM32" s="215">
        <f t="shared" si="8"/>
        <v>0</v>
      </c>
      <c r="AN32" s="215">
        <f t="shared" si="8"/>
        <v>379392</v>
      </c>
      <c r="AO32" s="215">
        <f t="shared" si="8"/>
        <v>12801152</v>
      </c>
    </row>
    <row r="33" spans="1:41" ht="14.25" thickBot="1">
      <c r="A33" s="194"/>
      <c r="B33" s="179"/>
      <c r="C33" s="179"/>
      <c r="D33" s="179"/>
      <c r="E33" s="213"/>
      <c r="F33" s="213"/>
      <c r="G33" s="213"/>
      <c r="H33" s="213"/>
      <c r="I33" s="179"/>
      <c r="J33" s="213"/>
      <c r="K33" s="2187"/>
      <c r="L33" s="213"/>
      <c r="M33" s="213"/>
      <c r="N33" s="213">
        <f t="shared" ref="N33" si="9">J33+L33+M33</f>
        <v>0</v>
      </c>
      <c r="O33" s="213"/>
      <c r="P33" s="179"/>
      <c r="Q33" s="213"/>
      <c r="R33" s="213"/>
      <c r="S33" s="213"/>
      <c r="T33" s="213"/>
      <c r="U33" s="179"/>
      <c r="V33" s="213"/>
      <c r="W33" s="179"/>
      <c r="X33" s="179"/>
      <c r="Y33" s="213"/>
      <c r="Z33" s="106"/>
      <c r="AA33" s="106"/>
      <c r="AB33" s="106"/>
      <c r="AC33" s="213"/>
      <c r="AD33" s="106"/>
      <c r="AE33" s="106"/>
      <c r="AF33" s="106"/>
      <c r="AG33" s="106"/>
      <c r="AH33" s="106"/>
      <c r="AI33" s="106"/>
      <c r="AJ33" s="213"/>
      <c r="AK33" s="106"/>
      <c r="AL33" s="106"/>
      <c r="AM33" s="106"/>
      <c r="AN33" s="106"/>
      <c r="AO33" s="106"/>
    </row>
    <row r="34" spans="1:41" s="176" customFormat="1" ht="40.5" customHeight="1">
      <c r="A34" s="30"/>
      <c r="B34" s="2567" t="s">
        <v>5396</v>
      </c>
      <c r="C34" s="2567"/>
      <c r="D34" s="2567"/>
      <c r="E34" s="2567"/>
      <c r="F34" s="2567"/>
      <c r="G34" s="2567"/>
      <c r="H34" s="2567"/>
      <c r="I34" s="31"/>
      <c r="J34" s="31"/>
      <c r="K34" s="2183"/>
      <c r="L34" s="175"/>
      <c r="M34" s="34"/>
      <c r="N34" s="31"/>
      <c r="O34" s="31"/>
      <c r="P34" s="31"/>
      <c r="Q34" s="34"/>
      <c r="R34" s="34"/>
      <c r="S34" s="175"/>
      <c r="T34" s="175"/>
      <c r="U34" s="175"/>
      <c r="V34" s="175"/>
      <c r="W34" s="175"/>
      <c r="X34" s="175"/>
      <c r="Y34" s="175"/>
      <c r="Z34" s="175"/>
      <c r="AA34" s="175"/>
      <c r="AB34" s="175"/>
      <c r="AC34" s="31"/>
      <c r="AD34" s="175"/>
      <c r="AE34" s="175"/>
      <c r="AF34" s="175"/>
      <c r="AG34" s="175"/>
      <c r="AH34" s="175"/>
      <c r="AI34" s="175"/>
      <c r="AJ34" s="31"/>
      <c r="AK34" s="175"/>
      <c r="AL34" s="175"/>
      <c r="AM34" s="175"/>
      <c r="AN34" s="175"/>
      <c r="AO34" s="175"/>
    </row>
    <row r="35" spans="1:41" s="176" customFormat="1" ht="22.7" customHeight="1">
      <c r="A35" s="30"/>
      <c r="B35" s="174"/>
      <c r="C35" s="174"/>
      <c r="D35" s="174"/>
      <c r="E35" s="134"/>
      <c r="F35" s="134"/>
      <c r="G35" s="134"/>
      <c r="H35" s="31"/>
      <c r="I35" s="174"/>
      <c r="J35" s="31"/>
      <c r="K35" s="2183"/>
      <c r="L35" s="31"/>
      <c r="M35" s="41" t="s">
        <v>215</v>
      </c>
      <c r="N35" s="31"/>
      <c r="O35" s="31"/>
      <c r="P35" s="31"/>
      <c r="Q35" s="175"/>
      <c r="R35" s="175"/>
      <c r="S35" s="34"/>
      <c r="T35" s="175"/>
      <c r="U35" s="175"/>
      <c r="V35" s="175"/>
      <c r="W35" s="175"/>
      <c r="X35" s="175"/>
      <c r="Y35" s="175"/>
      <c r="Z35" s="175"/>
      <c r="AA35" s="175"/>
      <c r="AB35" s="175"/>
      <c r="AC35" s="31"/>
      <c r="AD35" s="175"/>
      <c r="AE35" s="175"/>
      <c r="AF35" s="175"/>
      <c r="AG35" s="175"/>
      <c r="AH35" s="175"/>
      <c r="AI35" s="175"/>
      <c r="AJ35" s="31"/>
      <c r="AK35" s="175"/>
      <c r="AL35" s="175"/>
      <c r="AM35" s="175"/>
      <c r="AN35" s="175"/>
      <c r="AO35" s="175"/>
    </row>
    <row r="36" spans="1:41" s="324" customFormat="1" ht="14.25">
      <c r="A36" s="244"/>
      <c r="B36" s="321"/>
      <c r="C36" s="2557" t="s">
        <v>5278</v>
      </c>
      <c r="D36" s="2557" t="s">
        <v>5279</v>
      </c>
      <c r="E36" s="322"/>
      <c r="F36" s="323"/>
      <c r="G36" s="323"/>
      <c r="H36" s="323"/>
      <c r="I36" s="1257" t="s">
        <v>5364</v>
      </c>
      <c r="J36" s="323"/>
      <c r="K36" s="2184"/>
      <c r="L36" s="323"/>
      <c r="M36" s="323"/>
      <c r="N36" s="323"/>
      <c r="O36" s="322"/>
      <c r="P36" s="2531" t="s">
        <v>1978</v>
      </c>
      <c r="Q36" s="2531"/>
      <c r="R36" s="2531"/>
      <c r="S36" s="2531"/>
      <c r="T36" s="2531"/>
      <c r="U36" s="2560"/>
      <c r="V36" s="2561" t="s">
        <v>216</v>
      </c>
      <c r="W36" s="2531"/>
      <c r="X36" s="2531"/>
      <c r="Y36" s="2531"/>
      <c r="Z36" s="2531"/>
      <c r="AA36" s="2560"/>
      <c r="AB36" s="2561" t="s">
        <v>5883</v>
      </c>
      <c r="AC36" s="2531"/>
      <c r="AD36" s="2531"/>
      <c r="AE36" s="2531"/>
      <c r="AF36" s="2531"/>
      <c r="AG36" s="2531"/>
      <c r="AH36" s="2531"/>
      <c r="AI36" s="2561" t="s">
        <v>7103</v>
      </c>
      <c r="AJ36" s="2531"/>
      <c r="AK36" s="2531"/>
      <c r="AL36" s="2531"/>
      <c r="AM36" s="2531"/>
      <c r="AN36" s="2531"/>
      <c r="AO36" s="2560"/>
    </row>
    <row r="37" spans="1:41" s="176" customFormat="1" ht="76.5">
      <c r="A37" s="210" t="s">
        <v>114</v>
      </c>
      <c r="B37" s="2162" t="s">
        <v>218</v>
      </c>
      <c r="C37" s="2559"/>
      <c r="D37" s="2559"/>
      <c r="E37" s="2162" t="s">
        <v>219</v>
      </c>
      <c r="F37" s="2162" t="s">
        <v>220</v>
      </c>
      <c r="G37" s="2162" t="s">
        <v>221</v>
      </c>
      <c r="H37" s="521" t="s">
        <v>5368</v>
      </c>
      <c r="I37" s="2162" t="s">
        <v>211</v>
      </c>
      <c r="J37" s="281" t="s">
        <v>460</v>
      </c>
      <c r="K37" s="2185" t="s">
        <v>7025</v>
      </c>
      <c r="L37" s="2162" t="s">
        <v>222</v>
      </c>
      <c r="M37" s="2162" t="s">
        <v>223</v>
      </c>
      <c r="N37" s="2162" t="s">
        <v>254</v>
      </c>
      <c r="O37" s="521" t="s">
        <v>4246</v>
      </c>
      <c r="P37" s="2162" t="s">
        <v>211</v>
      </c>
      <c r="Q37" s="2162" t="s">
        <v>283</v>
      </c>
      <c r="R37" s="2162" t="s">
        <v>7025</v>
      </c>
      <c r="S37" s="2162" t="s">
        <v>222</v>
      </c>
      <c r="T37" s="2162" t="s">
        <v>223</v>
      </c>
      <c r="U37" s="2162" t="s">
        <v>254</v>
      </c>
      <c r="V37" s="2162" t="s">
        <v>211</v>
      </c>
      <c r="W37" s="2162" t="s">
        <v>283</v>
      </c>
      <c r="X37" s="2162" t="s">
        <v>7025</v>
      </c>
      <c r="Y37" s="2162" t="s">
        <v>222</v>
      </c>
      <c r="Z37" s="2162" t="s">
        <v>223</v>
      </c>
      <c r="AA37" s="2162" t="s">
        <v>254</v>
      </c>
      <c r="AB37" s="2162" t="s">
        <v>211</v>
      </c>
      <c r="AC37" s="521" t="s">
        <v>6685</v>
      </c>
      <c r="AD37" s="2162" t="s">
        <v>283</v>
      </c>
      <c r="AE37" s="2162" t="s">
        <v>7025</v>
      </c>
      <c r="AF37" s="2162" t="s">
        <v>222</v>
      </c>
      <c r="AG37" s="2162" t="s">
        <v>223</v>
      </c>
      <c r="AH37" s="2162" t="s">
        <v>254</v>
      </c>
      <c r="AI37" s="2162" t="s">
        <v>211</v>
      </c>
      <c r="AJ37" s="521" t="s">
        <v>8075</v>
      </c>
      <c r="AK37" s="2162" t="s">
        <v>283</v>
      </c>
      <c r="AL37" s="2162" t="s">
        <v>7025</v>
      </c>
      <c r="AM37" s="2162" t="s">
        <v>222</v>
      </c>
      <c r="AN37" s="2162" t="s">
        <v>223</v>
      </c>
      <c r="AO37" s="2162" t="s">
        <v>254</v>
      </c>
    </row>
    <row r="38" spans="1:41" s="35" customFormat="1" ht="12.75">
      <c r="A38" s="123">
        <v>1</v>
      </c>
      <c r="B38" s="123">
        <v>2</v>
      </c>
      <c r="C38" s="123"/>
      <c r="D38" s="123">
        <v>3</v>
      </c>
      <c r="E38" s="123">
        <v>4</v>
      </c>
      <c r="F38" s="123">
        <v>5</v>
      </c>
      <c r="G38" s="123">
        <v>6</v>
      </c>
      <c r="H38" s="123">
        <v>7</v>
      </c>
      <c r="I38" s="123">
        <v>8</v>
      </c>
      <c r="J38" s="123">
        <v>9</v>
      </c>
      <c r="K38" s="2186"/>
      <c r="L38" s="123">
        <v>10</v>
      </c>
      <c r="M38" s="123">
        <v>11</v>
      </c>
      <c r="N38" s="123">
        <v>12</v>
      </c>
      <c r="O38" s="123">
        <v>13</v>
      </c>
      <c r="P38" s="123">
        <v>14</v>
      </c>
      <c r="Q38" s="123">
        <v>15</v>
      </c>
      <c r="R38" s="123"/>
      <c r="S38" s="123">
        <v>16</v>
      </c>
      <c r="T38" s="123">
        <v>17</v>
      </c>
      <c r="U38" s="123">
        <v>18</v>
      </c>
      <c r="V38" s="123">
        <v>19</v>
      </c>
      <c r="W38" s="123">
        <v>20</v>
      </c>
      <c r="X38" s="123"/>
      <c r="Y38" s="123">
        <v>21</v>
      </c>
      <c r="Z38" s="123">
        <v>22</v>
      </c>
      <c r="AA38" s="123">
        <v>23</v>
      </c>
      <c r="AB38" s="123">
        <v>24</v>
      </c>
      <c r="AC38" s="123">
        <v>25</v>
      </c>
      <c r="AD38" s="123">
        <v>26</v>
      </c>
      <c r="AE38" s="123"/>
      <c r="AF38" s="123">
        <v>27</v>
      </c>
      <c r="AG38" s="123">
        <v>28</v>
      </c>
      <c r="AH38" s="123">
        <v>29</v>
      </c>
      <c r="AI38" s="123">
        <v>30</v>
      </c>
      <c r="AJ38" s="123">
        <v>31</v>
      </c>
      <c r="AK38" s="123">
        <v>32</v>
      </c>
      <c r="AL38" s="123"/>
      <c r="AM38" s="123">
        <v>33</v>
      </c>
      <c r="AN38" s="123">
        <v>34</v>
      </c>
      <c r="AO38" s="123">
        <v>35</v>
      </c>
    </row>
    <row r="39" spans="1:41" ht="40.5">
      <c r="A39" s="211" t="s">
        <v>2</v>
      </c>
      <c r="B39" s="212" t="s">
        <v>469</v>
      </c>
      <c r="C39" s="212"/>
      <c r="D39" s="212"/>
      <c r="E39" s="213"/>
      <c r="F39" s="213"/>
      <c r="G39" s="213"/>
      <c r="H39" s="213"/>
      <c r="I39" s="179"/>
      <c r="J39" s="213"/>
      <c r="K39" s="2187"/>
      <c r="L39" s="213"/>
      <c r="M39" s="213"/>
      <c r="N39" s="213"/>
      <c r="O39" s="213"/>
      <c r="P39" s="179"/>
      <c r="Q39" s="213"/>
      <c r="R39" s="213"/>
      <c r="S39" s="213"/>
      <c r="T39" s="213"/>
      <c r="U39" s="179"/>
      <c r="V39" s="213"/>
      <c r="W39" s="179"/>
      <c r="X39" s="179"/>
      <c r="Y39" s="213"/>
      <c r="Z39" s="106"/>
      <c r="AA39" s="106"/>
      <c r="AB39" s="106"/>
      <c r="AC39" s="213"/>
      <c r="AD39" s="106"/>
      <c r="AE39" s="106"/>
      <c r="AF39" s="106"/>
      <c r="AG39" s="106"/>
      <c r="AH39" s="106"/>
      <c r="AI39" s="106"/>
      <c r="AJ39" s="213"/>
      <c r="AK39" s="106"/>
      <c r="AL39" s="106"/>
      <c r="AM39" s="106"/>
      <c r="AN39" s="106"/>
      <c r="AO39" s="106"/>
    </row>
    <row r="40" spans="1:41">
      <c r="A40" s="194"/>
      <c r="B40" s="179" t="s">
        <v>126</v>
      </c>
      <c r="C40" s="179"/>
      <c r="D40" s="179"/>
      <c r="E40" s="213"/>
      <c r="F40" s="213"/>
      <c r="G40" s="213"/>
      <c r="H40" s="213"/>
      <c r="I40" s="179"/>
      <c r="J40" s="213"/>
      <c r="K40" s="2187"/>
      <c r="L40" s="213"/>
      <c r="M40" s="213"/>
      <c r="N40" s="213"/>
      <c r="O40" s="213"/>
      <c r="P40" s="179"/>
      <c r="Q40" s="213"/>
      <c r="R40" s="213"/>
      <c r="S40" s="213"/>
      <c r="T40" s="213"/>
      <c r="U40" s="179"/>
      <c r="V40" s="213"/>
      <c r="W40" s="179"/>
      <c r="X40" s="179"/>
      <c r="Y40" s="213"/>
      <c r="Z40" s="106"/>
      <c r="AA40" s="106"/>
      <c r="AB40" s="106"/>
      <c r="AC40" s="213"/>
      <c r="AD40" s="106"/>
      <c r="AE40" s="106"/>
      <c r="AF40" s="106"/>
      <c r="AG40" s="106"/>
      <c r="AH40" s="106"/>
      <c r="AI40" s="106"/>
      <c r="AJ40" s="213"/>
      <c r="AK40" s="106"/>
      <c r="AL40" s="106"/>
      <c r="AM40" s="106"/>
      <c r="AN40" s="106"/>
      <c r="AO40" s="106"/>
    </row>
    <row r="41" spans="1:41" ht="27">
      <c r="A41" s="194">
        <v>1</v>
      </c>
      <c r="B41" s="611" t="s">
        <v>8381</v>
      </c>
      <c r="C41" s="1122" t="s">
        <v>5283</v>
      </c>
      <c r="D41" s="1122">
        <v>1990</v>
      </c>
      <c r="E41" s="943" t="s">
        <v>1711</v>
      </c>
      <c r="F41" s="194"/>
      <c r="G41" s="194"/>
      <c r="H41" s="194">
        <v>3.88</v>
      </c>
      <c r="I41" s="102">
        <v>1</v>
      </c>
      <c r="J41" s="102">
        <v>322816</v>
      </c>
      <c r="K41" s="2188"/>
      <c r="L41" s="102"/>
      <c r="M41" s="102"/>
      <c r="N41" s="213">
        <f>J41+L41+M41</f>
        <v>322816</v>
      </c>
      <c r="O41" s="1274">
        <v>3.88</v>
      </c>
      <c r="P41" s="102">
        <v>1</v>
      </c>
      <c r="Q41" s="194">
        <v>322816</v>
      </c>
      <c r="R41" s="194"/>
      <c r="S41" s="194"/>
      <c r="T41" s="194"/>
      <c r="U41" s="213">
        <f>Q41+S41+T41</f>
        <v>322816</v>
      </c>
      <c r="V41" s="213">
        <f t="shared" ref="V41:W72" si="10">I41-P41</f>
        <v>0</v>
      </c>
      <c r="W41" s="213">
        <f t="shared" si="10"/>
        <v>0</v>
      </c>
      <c r="X41" s="213"/>
      <c r="Y41" s="213">
        <f t="shared" ref="Y41:Z72" si="11">L41-S41</f>
        <v>0</v>
      </c>
      <c r="Z41" s="213">
        <f t="shared" si="11"/>
        <v>0</v>
      </c>
      <c r="AA41" s="213">
        <f t="shared" ref="AA41:AA97" si="12">W41+Y41+Z41</f>
        <v>0</v>
      </c>
      <c r="AB41" s="102">
        <v>1</v>
      </c>
      <c r="AC41" s="213">
        <v>3.88</v>
      </c>
      <c r="AD41" s="194">
        <v>322816</v>
      </c>
      <c r="AE41" s="194"/>
      <c r="AF41" s="194"/>
      <c r="AG41" s="194"/>
      <c r="AH41" s="213">
        <f>AD41+AF41+AG41</f>
        <v>322816</v>
      </c>
      <c r="AI41" s="102">
        <v>1</v>
      </c>
      <c r="AJ41" s="1274">
        <v>3.88</v>
      </c>
      <c r="AK41" s="194">
        <v>322816</v>
      </c>
      <c r="AL41" s="194"/>
      <c r="AM41" s="194"/>
      <c r="AN41" s="194"/>
      <c r="AO41" s="213">
        <f>AK41+AM41+AN41</f>
        <v>322816</v>
      </c>
    </row>
    <row r="42" spans="1:41" ht="27">
      <c r="A42" s="194">
        <v>2</v>
      </c>
      <c r="B42" s="611" t="s">
        <v>1716</v>
      </c>
      <c r="C42" s="1122" t="s">
        <v>5282</v>
      </c>
      <c r="D42" s="1122">
        <v>1980</v>
      </c>
      <c r="E42" s="943" t="s">
        <v>1711</v>
      </c>
      <c r="F42" s="194"/>
      <c r="G42" s="194"/>
      <c r="H42" s="194">
        <v>3.88</v>
      </c>
      <c r="I42" s="102">
        <v>1</v>
      </c>
      <c r="J42" s="102">
        <v>322816</v>
      </c>
      <c r="K42" s="2188"/>
      <c r="L42" s="102"/>
      <c r="M42" s="102"/>
      <c r="N42" s="213">
        <f t="shared" ref="N42:N97" si="13">J42+L42+M42</f>
        <v>322816</v>
      </c>
      <c r="O42" s="1274">
        <v>3.88</v>
      </c>
      <c r="P42" s="102">
        <v>1</v>
      </c>
      <c r="Q42" s="194">
        <v>322816</v>
      </c>
      <c r="R42" s="194"/>
      <c r="S42" s="194"/>
      <c r="T42" s="194"/>
      <c r="U42" s="213">
        <f t="shared" ref="U42:U97" si="14">Q42+S42+T42</f>
        <v>322816</v>
      </c>
      <c r="V42" s="213">
        <f t="shared" si="10"/>
        <v>0</v>
      </c>
      <c r="W42" s="213">
        <f t="shared" si="10"/>
        <v>0</v>
      </c>
      <c r="X42" s="213"/>
      <c r="Y42" s="213">
        <f t="shared" si="11"/>
        <v>0</v>
      </c>
      <c r="Z42" s="213">
        <f t="shared" si="11"/>
        <v>0</v>
      </c>
      <c r="AA42" s="213">
        <f t="shared" si="12"/>
        <v>0</v>
      </c>
      <c r="AB42" s="102">
        <v>1</v>
      </c>
      <c r="AC42" s="213">
        <v>3.88</v>
      </c>
      <c r="AD42" s="194">
        <v>322816</v>
      </c>
      <c r="AE42" s="194"/>
      <c r="AF42" s="194"/>
      <c r="AG42" s="194"/>
      <c r="AH42" s="213">
        <f t="shared" ref="AH42:AH97" si="15">AD42+AF42+AG42</f>
        <v>322816</v>
      </c>
      <c r="AI42" s="102">
        <v>1</v>
      </c>
      <c r="AJ42" s="1274">
        <v>3.88</v>
      </c>
      <c r="AK42" s="194">
        <v>322816</v>
      </c>
      <c r="AL42" s="194"/>
      <c r="AM42" s="194"/>
      <c r="AN42" s="194"/>
      <c r="AO42" s="213">
        <f t="shared" ref="AO42:AO97" si="16">AK42+AM42+AN42</f>
        <v>322816</v>
      </c>
    </row>
    <row r="43" spans="1:41" ht="27">
      <c r="A43" s="194">
        <v>3</v>
      </c>
      <c r="B43" s="611" t="s">
        <v>7029</v>
      </c>
      <c r="C43" s="1122" t="s">
        <v>5282</v>
      </c>
      <c r="D43" s="1122">
        <v>1998</v>
      </c>
      <c r="E43" s="943" t="s">
        <v>1711</v>
      </c>
      <c r="F43" s="194"/>
      <c r="G43" s="194"/>
      <c r="H43" s="194">
        <v>3.88</v>
      </c>
      <c r="I43" s="102">
        <v>1</v>
      </c>
      <c r="J43" s="102">
        <v>322816</v>
      </c>
      <c r="K43" s="2188"/>
      <c r="L43" s="102"/>
      <c r="M43" s="102"/>
      <c r="N43" s="213">
        <f t="shared" si="13"/>
        <v>322816</v>
      </c>
      <c r="O43" s="1274">
        <v>3.88</v>
      </c>
      <c r="P43" s="102">
        <v>1</v>
      </c>
      <c r="Q43" s="194">
        <v>322816</v>
      </c>
      <c r="R43" s="194"/>
      <c r="S43" s="194"/>
      <c r="T43" s="194"/>
      <c r="U43" s="213">
        <f t="shared" si="14"/>
        <v>322816</v>
      </c>
      <c r="V43" s="213">
        <f t="shared" si="10"/>
        <v>0</v>
      </c>
      <c r="W43" s="213">
        <f t="shared" si="10"/>
        <v>0</v>
      </c>
      <c r="X43" s="213"/>
      <c r="Y43" s="213">
        <f t="shared" si="11"/>
        <v>0</v>
      </c>
      <c r="Z43" s="213">
        <f t="shared" si="11"/>
        <v>0</v>
      </c>
      <c r="AA43" s="213">
        <f t="shared" si="12"/>
        <v>0</v>
      </c>
      <c r="AB43" s="102">
        <v>1</v>
      </c>
      <c r="AC43" s="213">
        <v>3.88</v>
      </c>
      <c r="AD43" s="194">
        <v>322816</v>
      </c>
      <c r="AE43" s="194"/>
      <c r="AF43" s="194"/>
      <c r="AG43" s="194"/>
      <c r="AH43" s="213">
        <f t="shared" si="15"/>
        <v>322816</v>
      </c>
      <c r="AI43" s="102">
        <v>1</v>
      </c>
      <c r="AJ43" s="1274">
        <v>3.88</v>
      </c>
      <c r="AK43" s="194">
        <v>322816</v>
      </c>
      <c r="AL43" s="194"/>
      <c r="AM43" s="194"/>
      <c r="AN43" s="194"/>
      <c r="AO43" s="213">
        <f t="shared" si="16"/>
        <v>322816</v>
      </c>
    </row>
    <row r="44" spans="1:41" ht="27">
      <c r="A44" s="194">
        <v>4</v>
      </c>
      <c r="B44" s="611" t="s">
        <v>8382</v>
      </c>
      <c r="C44" s="1122" t="s">
        <v>5282</v>
      </c>
      <c r="D44" s="1122">
        <v>2002</v>
      </c>
      <c r="E44" s="943" t="s">
        <v>1711</v>
      </c>
      <c r="F44" s="194"/>
      <c r="G44" s="194"/>
      <c r="H44" s="194">
        <v>3.88</v>
      </c>
      <c r="I44" s="102">
        <v>1</v>
      </c>
      <c r="J44" s="102">
        <v>322816</v>
      </c>
      <c r="K44" s="2188"/>
      <c r="L44" s="102"/>
      <c r="M44" s="102"/>
      <c r="N44" s="213">
        <f t="shared" si="13"/>
        <v>322816</v>
      </c>
      <c r="O44" s="1274">
        <v>3.88</v>
      </c>
      <c r="P44" s="102">
        <v>1</v>
      </c>
      <c r="Q44" s="194">
        <v>322816</v>
      </c>
      <c r="R44" s="194"/>
      <c r="S44" s="194"/>
      <c r="T44" s="194"/>
      <c r="U44" s="213">
        <f t="shared" si="14"/>
        <v>322816</v>
      </c>
      <c r="V44" s="213">
        <f t="shared" si="10"/>
        <v>0</v>
      </c>
      <c r="W44" s="213">
        <f t="shared" si="10"/>
        <v>0</v>
      </c>
      <c r="X44" s="213"/>
      <c r="Y44" s="213">
        <f t="shared" si="11"/>
        <v>0</v>
      </c>
      <c r="Z44" s="213">
        <f t="shared" si="11"/>
        <v>0</v>
      </c>
      <c r="AA44" s="213">
        <f t="shared" si="12"/>
        <v>0</v>
      </c>
      <c r="AB44" s="102">
        <v>1</v>
      </c>
      <c r="AC44" s="213">
        <v>3.88</v>
      </c>
      <c r="AD44" s="194">
        <v>322816</v>
      </c>
      <c r="AE44" s="194"/>
      <c r="AF44" s="194"/>
      <c r="AG44" s="194"/>
      <c r="AH44" s="213">
        <f t="shared" si="15"/>
        <v>322816</v>
      </c>
      <c r="AI44" s="102">
        <v>1</v>
      </c>
      <c r="AJ44" s="1274">
        <v>3.88</v>
      </c>
      <c r="AK44" s="194">
        <v>322816</v>
      </c>
      <c r="AL44" s="194"/>
      <c r="AM44" s="194"/>
      <c r="AN44" s="194"/>
      <c r="AO44" s="213">
        <f t="shared" si="16"/>
        <v>322816</v>
      </c>
    </row>
    <row r="45" spans="1:41" ht="27">
      <c r="A45" s="194">
        <v>5</v>
      </c>
      <c r="B45" s="611" t="s">
        <v>5730</v>
      </c>
      <c r="C45" s="1122" t="s">
        <v>5283</v>
      </c>
      <c r="D45" s="1122">
        <v>1984</v>
      </c>
      <c r="E45" s="943" t="s">
        <v>1711</v>
      </c>
      <c r="F45" s="194"/>
      <c r="G45" s="194"/>
      <c r="H45" s="194">
        <v>3.88</v>
      </c>
      <c r="I45" s="102">
        <v>1</v>
      </c>
      <c r="J45" s="102">
        <v>322816</v>
      </c>
      <c r="K45" s="2188"/>
      <c r="L45" s="102"/>
      <c r="M45" s="102"/>
      <c r="N45" s="213">
        <f t="shared" si="13"/>
        <v>322816</v>
      </c>
      <c r="O45" s="1274">
        <v>3.88</v>
      </c>
      <c r="P45" s="102">
        <v>1</v>
      </c>
      <c r="Q45" s="194">
        <v>322816</v>
      </c>
      <c r="R45" s="194"/>
      <c r="S45" s="194"/>
      <c r="T45" s="194"/>
      <c r="U45" s="213">
        <f t="shared" si="14"/>
        <v>322816</v>
      </c>
      <c r="V45" s="213">
        <f t="shared" si="10"/>
        <v>0</v>
      </c>
      <c r="W45" s="213">
        <f t="shared" si="10"/>
        <v>0</v>
      </c>
      <c r="X45" s="213"/>
      <c r="Y45" s="213">
        <f t="shared" si="11"/>
        <v>0</v>
      </c>
      <c r="Z45" s="213">
        <f t="shared" si="11"/>
        <v>0</v>
      </c>
      <c r="AA45" s="213">
        <f t="shared" si="12"/>
        <v>0</v>
      </c>
      <c r="AB45" s="102">
        <v>1</v>
      </c>
      <c r="AC45" s="213">
        <v>3.88</v>
      </c>
      <c r="AD45" s="194">
        <v>322816</v>
      </c>
      <c r="AE45" s="194"/>
      <c r="AF45" s="194"/>
      <c r="AG45" s="194"/>
      <c r="AH45" s="213">
        <f t="shared" si="15"/>
        <v>322816</v>
      </c>
      <c r="AI45" s="102">
        <v>1</v>
      </c>
      <c r="AJ45" s="1274">
        <v>3.88</v>
      </c>
      <c r="AK45" s="194">
        <v>322816</v>
      </c>
      <c r="AL45" s="194"/>
      <c r="AM45" s="194"/>
      <c r="AN45" s="194"/>
      <c r="AO45" s="213">
        <f t="shared" si="16"/>
        <v>322816</v>
      </c>
    </row>
    <row r="46" spans="1:41" ht="27">
      <c r="A46" s="194">
        <v>6</v>
      </c>
      <c r="B46" s="611" t="s">
        <v>8383</v>
      </c>
      <c r="C46" s="977" t="s">
        <v>5282</v>
      </c>
      <c r="D46" s="977">
        <v>1985</v>
      </c>
      <c r="E46" s="1020" t="s">
        <v>1711</v>
      </c>
      <c r="F46" s="194"/>
      <c r="G46" s="194"/>
      <c r="H46" s="194">
        <v>3.88</v>
      </c>
      <c r="I46" s="102">
        <v>1</v>
      </c>
      <c r="J46" s="102">
        <v>322816</v>
      </c>
      <c r="K46" s="2188"/>
      <c r="L46" s="102"/>
      <c r="M46" s="102"/>
      <c r="N46" s="213">
        <f t="shared" si="13"/>
        <v>322816</v>
      </c>
      <c r="O46" s="1274">
        <v>3.88</v>
      </c>
      <c r="P46" s="102">
        <v>1</v>
      </c>
      <c r="Q46" s="194">
        <v>322816</v>
      </c>
      <c r="R46" s="194"/>
      <c r="S46" s="194"/>
      <c r="T46" s="194"/>
      <c r="U46" s="213">
        <f t="shared" si="14"/>
        <v>322816</v>
      </c>
      <c r="V46" s="213">
        <f t="shared" si="10"/>
        <v>0</v>
      </c>
      <c r="W46" s="213">
        <f t="shared" si="10"/>
        <v>0</v>
      </c>
      <c r="X46" s="213"/>
      <c r="Y46" s="213">
        <f t="shared" si="11"/>
        <v>0</v>
      </c>
      <c r="Z46" s="213">
        <f t="shared" si="11"/>
        <v>0</v>
      </c>
      <c r="AA46" s="213">
        <f t="shared" si="12"/>
        <v>0</v>
      </c>
      <c r="AB46" s="102">
        <v>1</v>
      </c>
      <c r="AC46" s="213">
        <v>3.88</v>
      </c>
      <c r="AD46" s="194">
        <v>322816</v>
      </c>
      <c r="AE46" s="194"/>
      <c r="AF46" s="194"/>
      <c r="AG46" s="194"/>
      <c r="AH46" s="213">
        <f t="shared" si="15"/>
        <v>322816</v>
      </c>
      <c r="AI46" s="102">
        <v>1</v>
      </c>
      <c r="AJ46" s="1274">
        <v>3.88</v>
      </c>
      <c r="AK46" s="194">
        <v>322816</v>
      </c>
      <c r="AL46" s="194"/>
      <c r="AM46" s="194"/>
      <c r="AN46" s="194"/>
      <c r="AO46" s="213">
        <f t="shared" si="16"/>
        <v>322816</v>
      </c>
    </row>
    <row r="47" spans="1:41" ht="27">
      <c r="A47" s="194">
        <v>7</v>
      </c>
      <c r="B47" s="611" t="s">
        <v>7027</v>
      </c>
      <c r="C47" s="977" t="s">
        <v>5283</v>
      </c>
      <c r="D47" s="977">
        <v>1999</v>
      </c>
      <c r="E47" s="1020" t="s">
        <v>1711</v>
      </c>
      <c r="F47" s="194"/>
      <c r="G47" s="194"/>
      <c r="H47" s="194">
        <v>3.88</v>
      </c>
      <c r="I47" s="102">
        <v>1</v>
      </c>
      <c r="J47" s="102">
        <v>322816</v>
      </c>
      <c r="K47" s="2188"/>
      <c r="L47" s="102"/>
      <c r="M47" s="102"/>
      <c r="N47" s="213">
        <f t="shared" si="13"/>
        <v>322816</v>
      </c>
      <c r="O47" s="1274">
        <v>3.88</v>
      </c>
      <c r="P47" s="102">
        <v>1</v>
      </c>
      <c r="Q47" s="194">
        <v>322816</v>
      </c>
      <c r="R47" s="194"/>
      <c r="S47" s="194"/>
      <c r="T47" s="194"/>
      <c r="U47" s="213">
        <f t="shared" si="14"/>
        <v>322816</v>
      </c>
      <c r="V47" s="213">
        <f t="shared" si="10"/>
        <v>0</v>
      </c>
      <c r="W47" s="213">
        <f t="shared" si="10"/>
        <v>0</v>
      </c>
      <c r="X47" s="213"/>
      <c r="Y47" s="213">
        <f t="shared" si="11"/>
        <v>0</v>
      </c>
      <c r="Z47" s="213">
        <f t="shared" si="11"/>
        <v>0</v>
      </c>
      <c r="AA47" s="213">
        <f t="shared" si="12"/>
        <v>0</v>
      </c>
      <c r="AB47" s="102">
        <v>1</v>
      </c>
      <c r="AC47" s="213">
        <v>3.88</v>
      </c>
      <c r="AD47" s="194">
        <v>322816</v>
      </c>
      <c r="AE47" s="194"/>
      <c r="AF47" s="194"/>
      <c r="AG47" s="194"/>
      <c r="AH47" s="213">
        <f t="shared" si="15"/>
        <v>322816</v>
      </c>
      <c r="AI47" s="102">
        <v>1</v>
      </c>
      <c r="AJ47" s="1274">
        <v>3.88</v>
      </c>
      <c r="AK47" s="194">
        <v>322816</v>
      </c>
      <c r="AL47" s="194"/>
      <c r="AM47" s="194"/>
      <c r="AN47" s="194"/>
      <c r="AO47" s="213">
        <f t="shared" si="16"/>
        <v>322816</v>
      </c>
    </row>
    <row r="48" spans="1:41" ht="27">
      <c r="A48" s="194">
        <v>8</v>
      </c>
      <c r="B48" s="611" t="s">
        <v>807</v>
      </c>
      <c r="C48" s="977" t="s">
        <v>5283</v>
      </c>
      <c r="D48" s="977">
        <v>1965</v>
      </c>
      <c r="E48" s="1020" t="s">
        <v>1711</v>
      </c>
      <c r="F48" s="194"/>
      <c r="G48" s="194"/>
      <c r="H48" s="194">
        <v>3.88</v>
      </c>
      <c r="I48" s="102">
        <v>1</v>
      </c>
      <c r="J48" s="102">
        <v>322816</v>
      </c>
      <c r="K48" s="2188"/>
      <c r="L48" s="102"/>
      <c r="M48" s="102"/>
      <c r="N48" s="213">
        <f t="shared" si="13"/>
        <v>322816</v>
      </c>
      <c r="O48" s="1274">
        <v>3.88</v>
      </c>
      <c r="P48" s="102">
        <v>1</v>
      </c>
      <c r="Q48" s="194">
        <v>322816</v>
      </c>
      <c r="R48" s="194"/>
      <c r="S48" s="194"/>
      <c r="T48" s="194"/>
      <c r="U48" s="213">
        <f t="shared" si="14"/>
        <v>322816</v>
      </c>
      <c r="V48" s="213">
        <f t="shared" si="10"/>
        <v>0</v>
      </c>
      <c r="W48" s="213">
        <f t="shared" si="10"/>
        <v>0</v>
      </c>
      <c r="X48" s="213"/>
      <c r="Y48" s="213">
        <f t="shared" si="11"/>
        <v>0</v>
      </c>
      <c r="Z48" s="213">
        <f t="shared" si="11"/>
        <v>0</v>
      </c>
      <c r="AA48" s="213">
        <f t="shared" si="12"/>
        <v>0</v>
      </c>
      <c r="AB48" s="102">
        <v>1</v>
      </c>
      <c r="AC48" s="213">
        <v>3.88</v>
      </c>
      <c r="AD48" s="194">
        <v>322816</v>
      </c>
      <c r="AE48" s="194"/>
      <c r="AF48" s="194"/>
      <c r="AG48" s="194"/>
      <c r="AH48" s="213">
        <f t="shared" si="15"/>
        <v>322816</v>
      </c>
      <c r="AI48" s="102">
        <v>1</v>
      </c>
      <c r="AJ48" s="1274">
        <v>3.88</v>
      </c>
      <c r="AK48" s="194">
        <v>322816</v>
      </c>
      <c r="AL48" s="194"/>
      <c r="AM48" s="194"/>
      <c r="AN48" s="194"/>
      <c r="AO48" s="213">
        <f t="shared" si="16"/>
        <v>322816</v>
      </c>
    </row>
    <row r="49" spans="1:41" ht="27">
      <c r="A49" s="194">
        <v>9</v>
      </c>
      <c r="B49" s="611" t="s">
        <v>5293</v>
      </c>
      <c r="C49" s="977" t="s">
        <v>5282</v>
      </c>
      <c r="D49" s="977">
        <v>2001</v>
      </c>
      <c r="E49" s="1020" t="s">
        <v>1711</v>
      </c>
      <c r="F49" s="194"/>
      <c r="G49" s="194"/>
      <c r="H49" s="194">
        <v>3.88</v>
      </c>
      <c r="I49" s="102">
        <v>1</v>
      </c>
      <c r="J49" s="102">
        <v>322816</v>
      </c>
      <c r="K49" s="2188"/>
      <c r="L49" s="102"/>
      <c r="M49" s="102"/>
      <c r="N49" s="213">
        <f t="shared" si="13"/>
        <v>322816</v>
      </c>
      <c r="O49" s="1274">
        <v>3.88</v>
      </c>
      <c r="P49" s="102">
        <v>1</v>
      </c>
      <c r="Q49" s="194">
        <v>322816</v>
      </c>
      <c r="R49" s="194"/>
      <c r="S49" s="194"/>
      <c r="T49" s="194"/>
      <c r="U49" s="213">
        <f t="shared" si="14"/>
        <v>322816</v>
      </c>
      <c r="V49" s="213">
        <f t="shared" si="10"/>
        <v>0</v>
      </c>
      <c r="W49" s="213">
        <f t="shared" si="10"/>
        <v>0</v>
      </c>
      <c r="X49" s="213"/>
      <c r="Y49" s="213">
        <f t="shared" si="11"/>
        <v>0</v>
      </c>
      <c r="Z49" s="213">
        <f t="shared" si="11"/>
        <v>0</v>
      </c>
      <c r="AA49" s="213">
        <f t="shared" si="12"/>
        <v>0</v>
      </c>
      <c r="AB49" s="102">
        <v>1</v>
      </c>
      <c r="AC49" s="213">
        <v>3.88</v>
      </c>
      <c r="AD49" s="194">
        <v>322816</v>
      </c>
      <c r="AE49" s="194"/>
      <c r="AF49" s="194"/>
      <c r="AG49" s="194"/>
      <c r="AH49" s="213">
        <f t="shared" si="15"/>
        <v>322816</v>
      </c>
      <c r="AI49" s="102">
        <v>1</v>
      </c>
      <c r="AJ49" s="1274">
        <v>3.88</v>
      </c>
      <c r="AK49" s="194">
        <v>322816</v>
      </c>
      <c r="AL49" s="194"/>
      <c r="AM49" s="194"/>
      <c r="AN49" s="194"/>
      <c r="AO49" s="213">
        <f t="shared" si="16"/>
        <v>322816</v>
      </c>
    </row>
    <row r="50" spans="1:41" ht="27">
      <c r="A50" s="194">
        <v>10</v>
      </c>
      <c r="B50" s="611" t="s">
        <v>1515</v>
      </c>
      <c r="C50" s="977" t="s">
        <v>5282</v>
      </c>
      <c r="D50" s="977">
        <v>1998</v>
      </c>
      <c r="E50" s="1020" t="s">
        <v>1711</v>
      </c>
      <c r="F50" s="194"/>
      <c r="G50" s="194"/>
      <c r="H50" s="194">
        <v>3.88</v>
      </c>
      <c r="I50" s="102">
        <v>1</v>
      </c>
      <c r="J50" s="102">
        <v>322816</v>
      </c>
      <c r="K50" s="2188"/>
      <c r="L50" s="102"/>
      <c r="M50" s="102"/>
      <c r="N50" s="213">
        <f t="shared" si="13"/>
        <v>322816</v>
      </c>
      <c r="O50" s="1274">
        <v>3.88</v>
      </c>
      <c r="P50" s="102">
        <v>1</v>
      </c>
      <c r="Q50" s="194">
        <v>322816</v>
      </c>
      <c r="R50" s="194"/>
      <c r="S50" s="194"/>
      <c r="T50" s="194"/>
      <c r="U50" s="213">
        <f t="shared" si="14"/>
        <v>322816</v>
      </c>
      <c r="V50" s="213">
        <f t="shared" si="10"/>
        <v>0</v>
      </c>
      <c r="W50" s="213">
        <f t="shared" si="10"/>
        <v>0</v>
      </c>
      <c r="X50" s="213"/>
      <c r="Y50" s="213">
        <f t="shared" si="11"/>
        <v>0</v>
      </c>
      <c r="Z50" s="213">
        <f t="shared" si="11"/>
        <v>0</v>
      </c>
      <c r="AA50" s="213">
        <f t="shared" si="12"/>
        <v>0</v>
      </c>
      <c r="AB50" s="102">
        <v>1</v>
      </c>
      <c r="AC50" s="213">
        <v>3.88</v>
      </c>
      <c r="AD50" s="194">
        <v>322816</v>
      </c>
      <c r="AE50" s="194"/>
      <c r="AF50" s="194"/>
      <c r="AG50" s="194"/>
      <c r="AH50" s="213">
        <f t="shared" si="15"/>
        <v>322816</v>
      </c>
      <c r="AI50" s="102">
        <v>1</v>
      </c>
      <c r="AJ50" s="1274">
        <v>3.88</v>
      </c>
      <c r="AK50" s="194">
        <v>322816</v>
      </c>
      <c r="AL50" s="194"/>
      <c r="AM50" s="194"/>
      <c r="AN50" s="194"/>
      <c r="AO50" s="213">
        <f t="shared" si="16"/>
        <v>322816</v>
      </c>
    </row>
    <row r="51" spans="1:41" ht="27">
      <c r="A51" s="194">
        <v>11</v>
      </c>
      <c r="B51" s="611" t="s">
        <v>7031</v>
      </c>
      <c r="C51" s="977" t="s">
        <v>5282</v>
      </c>
      <c r="D51" s="977">
        <v>1996</v>
      </c>
      <c r="E51" s="1020" t="s">
        <v>1711</v>
      </c>
      <c r="F51" s="194"/>
      <c r="G51" s="194"/>
      <c r="H51" s="194">
        <v>3.88</v>
      </c>
      <c r="I51" s="102">
        <v>1</v>
      </c>
      <c r="J51" s="102">
        <v>322816</v>
      </c>
      <c r="K51" s="2188"/>
      <c r="L51" s="102"/>
      <c r="M51" s="102"/>
      <c r="N51" s="213">
        <f t="shared" si="13"/>
        <v>322816</v>
      </c>
      <c r="O51" s="1274">
        <v>3.88</v>
      </c>
      <c r="P51" s="102">
        <v>1</v>
      </c>
      <c r="Q51" s="194">
        <v>322816</v>
      </c>
      <c r="R51" s="194"/>
      <c r="S51" s="194"/>
      <c r="T51" s="194"/>
      <c r="U51" s="213">
        <f t="shared" si="14"/>
        <v>322816</v>
      </c>
      <c r="V51" s="213">
        <f t="shared" si="10"/>
        <v>0</v>
      </c>
      <c r="W51" s="213">
        <f t="shared" si="10"/>
        <v>0</v>
      </c>
      <c r="X51" s="213"/>
      <c r="Y51" s="213">
        <f t="shared" si="11"/>
        <v>0</v>
      </c>
      <c r="Z51" s="213">
        <f t="shared" si="11"/>
        <v>0</v>
      </c>
      <c r="AA51" s="213">
        <f t="shared" si="12"/>
        <v>0</v>
      </c>
      <c r="AB51" s="102">
        <v>1</v>
      </c>
      <c r="AC51" s="213">
        <v>3.88</v>
      </c>
      <c r="AD51" s="194">
        <v>322816</v>
      </c>
      <c r="AE51" s="194"/>
      <c r="AF51" s="194"/>
      <c r="AG51" s="194"/>
      <c r="AH51" s="213">
        <f t="shared" si="15"/>
        <v>322816</v>
      </c>
      <c r="AI51" s="102">
        <v>1</v>
      </c>
      <c r="AJ51" s="1274">
        <v>3.88</v>
      </c>
      <c r="AK51" s="194">
        <v>322816</v>
      </c>
      <c r="AL51" s="194"/>
      <c r="AM51" s="194"/>
      <c r="AN51" s="194"/>
      <c r="AO51" s="213">
        <f t="shared" si="16"/>
        <v>322816</v>
      </c>
    </row>
    <row r="52" spans="1:41" ht="27">
      <c r="A52" s="194">
        <v>12</v>
      </c>
      <c r="B52" s="611" t="s">
        <v>5731</v>
      </c>
      <c r="C52" s="977" t="s">
        <v>5283</v>
      </c>
      <c r="D52" s="977">
        <v>1996</v>
      </c>
      <c r="E52" s="1020" t="s">
        <v>1711</v>
      </c>
      <c r="F52" s="194"/>
      <c r="G52" s="194"/>
      <c r="H52" s="194">
        <v>3.88</v>
      </c>
      <c r="I52" s="102">
        <v>1</v>
      </c>
      <c r="J52" s="102">
        <v>322816</v>
      </c>
      <c r="K52" s="2188"/>
      <c r="L52" s="102"/>
      <c r="M52" s="102"/>
      <c r="N52" s="213">
        <f t="shared" si="13"/>
        <v>322816</v>
      </c>
      <c r="O52" s="1274">
        <v>3.88</v>
      </c>
      <c r="P52" s="102">
        <v>1</v>
      </c>
      <c r="Q52" s="194">
        <v>322816</v>
      </c>
      <c r="R52" s="194"/>
      <c r="S52" s="194"/>
      <c r="T52" s="194"/>
      <c r="U52" s="213">
        <f t="shared" si="14"/>
        <v>322816</v>
      </c>
      <c r="V52" s="213">
        <f t="shared" si="10"/>
        <v>0</v>
      </c>
      <c r="W52" s="213">
        <f t="shared" si="10"/>
        <v>0</v>
      </c>
      <c r="X52" s="213"/>
      <c r="Y52" s="213">
        <f t="shared" si="11"/>
        <v>0</v>
      </c>
      <c r="Z52" s="213">
        <f t="shared" si="11"/>
        <v>0</v>
      </c>
      <c r="AA52" s="213">
        <f t="shared" si="12"/>
        <v>0</v>
      </c>
      <c r="AB52" s="102">
        <v>1</v>
      </c>
      <c r="AC52" s="213">
        <v>3.88</v>
      </c>
      <c r="AD52" s="194">
        <v>322816</v>
      </c>
      <c r="AE52" s="194"/>
      <c r="AF52" s="194"/>
      <c r="AG52" s="194"/>
      <c r="AH52" s="213">
        <f t="shared" si="15"/>
        <v>322816</v>
      </c>
      <c r="AI52" s="102">
        <v>1</v>
      </c>
      <c r="AJ52" s="1274">
        <v>3.88</v>
      </c>
      <c r="AK52" s="194">
        <v>322816</v>
      </c>
      <c r="AL52" s="194"/>
      <c r="AM52" s="194"/>
      <c r="AN52" s="194"/>
      <c r="AO52" s="213">
        <f t="shared" si="16"/>
        <v>322816</v>
      </c>
    </row>
    <row r="53" spans="1:41" ht="27">
      <c r="A53" s="194">
        <v>13</v>
      </c>
      <c r="B53" s="1020" t="s">
        <v>8384</v>
      </c>
      <c r="C53" s="977" t="s">
        <v>5282</v>
      </c>
      <c r="D53" s="977">
        <v>1985</v>
      </c>
      <c r="E53" s="1020" t="s">
        <v>1711</v>
      </c>
      <c r="F53" s="194"/>
      <c r="G53" s="194"/>
      <c r="H53" s="194">
        <v>3.88</v>
      </c>
      <c r="I53" s="102">
        <v>1</v>
      </c>
      <c r="J53" s="102">
        <v>322816</v>
      </c>
      <c r="K53" s="2188"/>
      <c r="L53" s="102"/>
      <c r="M53" s="102"/>
      <c r="N53" s="213">
        <f t="shared" si="13"/>
        <v>322816</v>
      </c>
      <c r="O53" s="1274">
        <v>3.88</v>
      </c>
      <c r="P53" s="102">
        <v>1</v>
      </c>
      <c r="Q53" s="194">
        <v>322816</v>
      </c>
      <c r="R53" s="194"/>
      <c r="S53" s="194"/>
      <c r="T53" s="194"/>
      <c r="U53" s="213">
        <f t="shared" si="14"/>
        <v>322816</v>
      </c>
      <c r="V53" s="213">
        <f t="shared" si="10"/>
        <v>0</v>
      </c>
      <c r="W53" s="213">
        <f t="shared" si="10"/>
        <v>0</v>
      </c>
      <c r="X53" s="213"/>
      <c r="Y53" s="213">
        <f t="shared" si="11"/>
        <v>0</v>
      </c>
      <c r="Z53" s="213">
        <f t="shared" si="11"/>
        <v>0</v>
      </c>
      <c r="AA53" s="213">
        <f t="shared" si="12"/>
        <v>0</v>
      </c>
      <c r="AB53" s="102">
        <v>1</v>
      </c>
      <c r="AC53" s="213">
        <v>3.88</v>
      </c>
      <c r="AD53" s="194">
        <v>322816</v>
      </c>
      <c r="AE53" s="194"/>
      <c r="AF53" s="194"/>
      <c r="AG53" s="194"/>
      <c r="AH53" s="213">
        <f t="shared" si="15"/>
        <v>322816</v>
      </c>
      <c r="AI53" s="102">
        <v>1</v>
      </c>
      <c r="AJ53" s="1274">
        <v>3.88</v>
      </c>
      <c r="AK53" s="194">
        <v>322816</v>
      </c>
      <c r="AL53" s="194"/>
      <c r="AM53" s="194"/>
      <c r="AN53" s="194"/>
      <c r="AO53" s="213">
        <f t="shared" si="16"/>
        <v>322816</v>
      </c>
    </row>
    <row r="54" spans="1:41" ht="27">
      <c r="A54" s="194">
        <v>14</v>
      </c>
      <c r="B54" s="611" t="s">
        <v>1713</v>
      </c>
      <c r="C54" s="977" t="s">
        <v>5282</v>
      </c>
      <c r="D54" s="977">
        <v>1989</v>
      </c>
      <c r="E54" s="1020" t="s">
        <v>1711</v>
      </c>
      <c r="F54" s="194"/>
      <c r="G54" s="194"/>
      <c r="H54" s="194">
        <v>3.88</v>
      </c>
      <c r="I54" s="102">
        <v>1</v>
      </c>
      <c r="J54" s="102">
        <v>322816</v>
      </c>
      <c r="K54" s="2188"/>
      <c r="L54" s="102"/>
      <c r="M54" s="102"/>
      <c r="N54" s="213">
        <f t="shared" si="13"/>
        <v>322816</v>
      </c>
      <c r="O54" s="1274">
        <v>3.88</v>
      </c>
      <c r="P54" s="102">
        <v>1</v>
      </c>
      <c r="Q54" s="194">
        <v>322816</v>
      </c>
      <c r="R54" s="194"/>
      <c r="S54" s="194"/>
      <c r="T54" s="194"/>
      <c r="U54" s="213">
        <f t="shared" si="14"/>
        <v>322816</v>
      </c>
      <c r="V54" s="213">
        <f t="shared" si="10"/>
        <v>0</v>
      </c>
      <c r="W54" s="213">
        <f t="shared" si="10"/>
        <v>0</v>
      </c>
      <c r="X54" s="213"/>
      <c r="Y54" s="213">
        <f t="shared" si="11"/>
        <v>0</v>
      </c>
      <c r="Z54" s="213">
        <f t="shared" si="11"/>
        <v>0</v>
      </c>
      <c r="AA54" s="213">
        <f t="shared" si="12"/>
        <v>0</v>
      </c>
      <c r="AB54" s="102">
        <v>1</v>
      </c>
      <c r="AC54" s="213">
        <v>3.88</v>
      </c>
      <c r="AD54" s="194">
        <v>322816</v>
      </c>
      <c r="AE54" s="194"/>
      <c r="AF54" s="194"/>
      <c r="AG54" s="194"/>
      <c r="AH54" s="213">
        <f t="shared" si="15"/>
        <v>322816</v>
      </c>
      <c r="AI54" s="102">
        <v>1</v>
      </c>
      <c r="AJ54" s="1274">
        <v>3.88</v>
      </c>
      <c r="AK54" s="194">
        <v>322816</v>
      </c>
      <c r="AL54" s="194"/>
      <c r="AM54" s="194"/>
      <c r="AN54" s="194"/>
      <c r="AO54" s="213">
        <f t="shared" si="16"/>
        <v>322816</v>
      </c>
    </row>
    <row r="55" spans="1:41" ht="27">
      <c r="A55" s="194">
        <v>15</v>
      </c>
      <c r="B55" s="611" t="s">
        <v>7033</v>
      </c>
      <c r="C55" s="977" t="s">
        <v>5282</v>
      </c>
      <c r="D55" s="977">
        <v>2001</v>
      </c>
      <c r="E55" s="1020" t="s">
        <v>1711</v>
      </c>
      <c r="F55" s="194"/>
      <c r="G55" s="194"/>
      <c r="H55" s="194">
        <v>3.88</v>
      </c>
      <c r="I55" s="102">
        <v>1</v>
      </c>
      <c r="J55" s="102">
        <v>322816</v>
      </c>
      <c r="K55" s="2188"/>
      <c r="L55" s="102"/>
      <c r="M55" s="102"/>
      <c r="N55" s="213">
        <f t="shared" si="13"/>
        <v>322816</v>
      </c>
      <c r="O55" s="1274">
        <v>3.88</v>
      </c>
      <c r="P55" s="102">
        <v>1</v>
      </c>
      <c r="Q55" s="194">
        <v>322816</v>
      </c>
      <c r="R55" s="194"/>
      <c r="S55" s="194"/>
      <c r="T55" s="194"/>
      <c r="U55" s="213">
        <f t="shared" si="14"/>
        <v>322816</v>
      </c>
      <c r="V55" s="213">
        <f t="shared" si="10"/>
        <v>0</v>
      </c>
      <c r="W55" s="213">
        <f t="shared" si="10"/>
        <v>0</v>
      </c>
      <c r="X55" s="213"/>
      <c r="Y55" s="213">
        <f t="shared" si="11"/>
        <v>0</v>
      </c>
      <c r="Z55" s="213">
        <f t="shared" si="11"/>
        <v>0</v>
      </c>
      <c r="AA55" s="213">
        <f t="shared" si="12"/>
        <v>0</v>
      </c>
      <c r="AB55" s="102">
        <v>1</v>
      </c>
      <c r="AC55" s="213">
        <v>3.88</v>
      </c>
      <c r="AD55" s="194">
        <v>322816</v>
      </c>
      <c r="AE55" s="194"/>
      <c r="AF55" s="194"/>
      <c r="AG55" s="194"/>
      <c r="AH55" s="213">
        <f t="shared" si="15"/>
        <v>322816</v>
      </c>
      <c r="AI55" s="102">
        <v>1</v>
      </c>
      <c r="AJ55" s="1274">
        <v>3.88</v>
      </c>
      <c r="AK55" s="194">
        <v>322816</v>
      </c>
      <c r="AL55" s="194"/>
      <c r="AM55" s="194"/>
      <c r="AN55" s="194"/>
      <c r="AO55" s="213">
        <f t="shared" si="16"/>
        <v>322816</v>
      </c>
    </row>
    <row r="56" spans="1:41" ht="27">
      <c r="A56" s="194">
        <v>16</v>
      </c>
      <c r="B56" s="611" t="s">
        <v>8385</v>
      </c>
      <c r="C56" s="977" t="s">
        <v>5282</v>
      </c>
      <c r="D56" s="977">
        <v>2000</v>
      </c>
      <c r="E56" s="1020" t="s">
        <v>1711</v>
      </c>
      <c r="F56" s="194"/>
      <c r="G56" s="194"/>
      <c r="H56" s="194">
        <v>3.88</v>
      </c>
      <c r="I56" s="102">
        <v>1</v>
      </c>
      <c r="J56" s="102">
        <v>322816</v>
      </c>
      <c r="K56" s="2188"/>
      <c r="L56" s="102"/>
      <c r="M56" s="102"/>
      <c r="N56" s="213">
        <f t="shared" si="13"/>
        <v>322816</v>
      </c>
      <c r="O56" s="1274">
        <v>3.88</v>
      </c>
      <c r="P56" s="102">
        <v>1</v>
      </c>
      <c r="Q56" s="194">
        <v>322816</v>
      </c>
      <c r="R56" s="194"/>
      <c r="S56" s="194"/>
      <c r="T56" s="194"/>
      <c r="U56" s="213">
        <f t="shared" si="14"/>
        <v>322816</v>
      </c>
      <c r="V56" s="213">
        <f t="shared" si="10"/>
        <v>0</v>
      </c>
      <c r="W56" s="213">
        <f t="shared" si="10"/>
        <v>0</v>
      </c>
      <c r="X56" s="213"/>
      <c r="Y56" s="213">
        <f t="shared" si="11"/>
        <v>0</v>
      </c>
      <c r="Z56" s="213">
        <f t="shared" si="11"/>
        <v>0</v>
      </c>
      <c r="AA56" s="213">
        <f t="shared" si="12"/>
        <v>0</v>
      </c>
      <c r="AB56" s="102">
        <v>1</v>
      </c>
      <c r="AC56" s="213">
        <v>3.88</v>
      </c>
      <c r="AD56" s="194">
        <v>322816</v>
      </c>
      <c r="AE56" s="194"/>
      <c r="AF56" s="194"/>
      <c r="AG56" s="194"/>
      <c r="AH56" s="213">
        <f t="shared" si="15"/>
        <v>322816</v>
      </c>
      <c r="AI56" s="102">
        <v>1</v>
      </c>
      <c r="AJ56" s="1274">
        <v>3.88</v>
      </c>
      <c r="AK56" s="194">
        <v>322816</v>
      </c>
      <c r="AL56" s="194"/>
      <c r="AM56" s="194"/>
      <c r="AN56" s="194"/>
      <c r="AO56" s="213">
        <f t="shared" si="16"/>
        <v>322816</v>
      </c>
    </row>
    <row r="57" spans="1:41" ht="27">
      <c r="A57" s="194">
        <v>17</v>
      </c>
      <c r="B57" s="611" t="s">
        <v>1717</v>
      </c>
      <c r="C57" s="977" t="s">
        <v>5282</v>
      </c>
      <c r="D57" s="977">
        <v>1991</v>
      </c>
      <c r="E57" s="1020" t="s">
        <v>1711</v>
      </c>
      <c r="F57" s="194"/>
      <c r="G57" s="194"/>
      <c r="H57" s="194">
        <v>3.88</v>
      </c>
      <c r="I57" s="102">
        <v>1</v>
      </c>
      <c r="J57" s="102">
        <v>322816</v>
      </c>
      <c r="K57" s="2188"/>
      <c r="L57" s="102"/>
      <c r="M57" s="102"/>
      <c r="N57" s="213">
        <f t="shared" si="13"/>
        <v>322816</v>
      </c>
      <c r="O57" s="1274">
        <v>3.88</v>
      </c>
      <c r="P57" s="102">
        <v>1</v>
      </c>
      <c r="Q57" s="194">
        <v>322816</v>
      </c>
      <c r="R57" s="194"/>
      <c r="S57" s="194"/>
      <c r="T57" s="194"/>
      <c r="U57" s="213">
        <f t="shared" si="14"/>
        <v>322816</v>
      </c>
      <c r="V57" s="213">
        <f t="shared" si="10"/>
        <v>0</v>
      </c>
      <c r="W57" s="213">
        <f t="shared" si="10"/>
        <v>0</v>
      </c>
      <c r="X57" s="213"/>
      <c r="Y57" s="213">
        <f t="shared" si="11"/>
        <v>0</v>
      </c>
      <c r="Z57" s="213">
        <f t="shared" si="11"/>
        <v>0</v>
      </c>
      <c r="AA57" s="213">
        <f t="shared" si="12"/>
        <v>0</v>
      </c>
      <c r="AB57" s="102">
        <v>1</v>
      </c>
      <c r="AC57" s="213">
        <v>3.88</v>
      </c>
      <c r="AD57" s="194">
        <v>322816</v>
      </c>
      <c r="AE57" s="194"/>
      <c r="AF57" s="194"/>
      <c r="AG57" s="194"/>
      <c r="AH57" s="213">
        <f t="shared" si="15"/>
        <v>322816</v>
      </c>
      <c r="AI57" s="102">
        <v>1</v>
      </c>
      <c r="AJ57" s="1274">
        <v>3.88</v>
      </c>
      <c r="AK57" s="194">
        <v>322816</v>
      </c>
      <c r="AL57" s="194"/>
      <c r="AM57" s="194"/>
      <c r="AN57" s="194"/>
      <c r="AO57" s="213">
        <f t="shared" si="16"/>
        <v>322816</v>
      </c>
    </row>
    <row r="58" spans="1:41" ht="27">
      <c r="A58" s="194">
        <v>18</v>
      </c>
      <c r="B58" s="611" t="s">
        <v>1928</v>
      </c>
      <c r="C58" s="977" t="s">
        <v>5282</v>
      </c>
      <c r="D58" s="977">
        <v>1998</v>
      </c>
      <c r="E58" s="1020" t="s">
        <v>1711</v>
      </c>
      <c r="F58" s="194"/>
      <c r="G58" s="194"/>
      <c r="H58" s="194">
        <v>3.88</v>
      </c>
      <c r="I58" s="102">
        <v>1</v>
      </c>
      <c r="J58" s="102">
        <v>322816</v>
      </c>
      <c r="K58" s="2188"/>
      <c r="L58" s="102"/>
      <c r="M58" s="102"/>
      <c r="N58" s="213">
        <f t="shared" si="13"/>
        <v>322816</v>
      </c>
      <c r="O58" s="1274">
        <v>3.88</v>
      </c>
      <c r="P58" s="102">
        <v>1</v>
      </c>
      <c r="Q58" s="194">
        <v>322816</v>
      </c>
      <c r="R58" s="194"/>
      <c r="S58" s="194"/>
      <c r="T58" s="194"/>
      <c r="U58" s="213">
        <f t="shared" si="14"/>
        <v>322816</v>
      </c>
      <c r="V58" s="213">
        <f t="shared" si="10"/>
        <v>0</v>
      </c>
      <c r="W58" s="213">
        <f t="shared" si="10"/>
        <v>0</v>
      </c>
      <c r="X58" s="213"/>
      <c r="Y58" s="213">
        <f t="shared" si="11"/>
        <v>0</v>
      </c>
      <c r="Z58" s="213">
        <f t="shared" si="11"/>
        <v>0</v>
      </c>
      <c r="AA58" s="213">
        <f t="shared" si="12"/>
        <v>0</v>
      </c>
      <c r="AB58" s="102">
        <v>1</v>
      </c>
      <c r="AC58" s="213">
        <v>3.88</v>
      </c>
      <c r="AD58" s="194">
        <v>322816</v>
      </c>
      <c r="AE58" s="194"/>
      <c r="AF58" s="194"/>
      <c r="AG58" s="194"/>
      <c r="AH58" s="213">
        <f t="shared" si="15"/>
        <v>322816</v>
      </c>
      <c r="AI58" s="102">
        <v>1</v>
      </c>
      <c r="AJ58" s="1274">
        <v>3.88</v>
      </c>
      <c r="AK58" s="194">
        <v>322816</v>
      </c>
      <c r="AL58" s="194"/>
      <c r="AM58" s="194"/>
      <c r="AN58" s="194"/>
      <c r="AO58" s="213">
        <f t="shared" si="16"/>
        <v>322816</v>
      </c>
    </row>
    <row r="59" spans="1:41" ht="27">
      <c r="A59" s="194">
        <v>19</v>
      </c>
      <c r="B59" s="611" t="s">
        <v>5732</v>
      </c>
      <c r="C59" s="977" t="s">
        <v>5282</v>
      </c>
      <c r="D59" s="977">
        <v>1985</v>
      </c>
      <c r="E59" s="1020" t="s">
        <v>1711</v>
      </c>
      <c r="F59" s="194"/>
      <c r="G59" s="194"/>
      <c r="H59" s="194">
        <v>3.88</v>
      </c>
      <c r="I59" s="102">
        <v>1</v>
      </c>
      <c r="J59" s="102">
        <v>322816</v>
      </c>
      <c r="K59" s="2188"/>
      <c r="L59" s="102"/>
      <c r="M59" s="102"/>
      <c r="N59" s="213">
        <f t="shared" si="13"/>
        <v>322816</v>
      </c>
      <c r="O59" s="1274">
        <v>3.88</v>
      </c>
      <c r="P59" s="102">
        <v>1</v>
      </c>
      <c r="Q59" s="194">
        <v>322816</v>
      </c>
      <c r="R59" s="194"/>
      <c r="S59" s="194"/>
      <c r="T59" s="194"/>
      <c r="U59" s="213">
        <f t="shared" si="14"/>
        <v>322816</v>
      </c>
      <c r="V59" s="213">
        <f t="shared" si="10"/>
        <v>0</v>
      </c>
      <c r="W59" s="213">
        <f t="shared" si="10"/>
        <v>0</v>
      </c>
      <c r="X59" s="213"/>
      <c r="Y59" s="213">
        <f t="shared" si="11"/>
        <v>0</v>
      </c>
      <c r="Z59" s="213">
        <f t="shared" si="11"/>
        <v>0</v>
      </c>
      <c r="AA59" s="213">
        <f t="shared" si="12"/>
        <v>0</v>
      </c>
      <c r="AB59" s="102">
        <v>1</v>
      </c>
      <c r="AC59" s="213">
        <v>3.88</v>
      </c>
      <c r="AD59" s="194">
        <v>322816</v>
      </c>
      <c r="AE59" s="194"/>
      <c r="AF59" s="194"/>
      <c r="AG59" s="194"/>
      <c r="AH59" s="213">
        <f t="shared" si="15"/>
        <v>322816</v>
      </c>
      <c r="AI59" s="102">
        <v>1</v>
      </c>
      <c r="AJ59" s="1274">
        <v>3.88</v>
      </c>
      <c r="AK59" s="194">
        <v>322816</v>
      </c>
      <c r="AL59" s="194"/>
      <c r="AM59" s="194"/>
      <c r="AN59" s="194"/>
      <c r="AO59" s="213">
        <f t="shared" si="16"/>
        <v>322816</v>
      </c>
    </row>
    <row r="60" spans="1:41" ht="27">
      <c r="A60" s="194">
        <v>20</v>
      </c>
      <c r="B60" s="611" t="s">
        <v>1117</v>
      </c>
      <c r="C60" s="977" t="s">
        <v>5283</v>
      </c>
      <c r="D60" s="977">
        <v>1991</v>
      </c>
      <c r="E60" s="1020" t="s">
        <v>1711</v>
      </c>
      <c r="F60" s="194"/>
      <c r="G60" s="194"/>
      <c r="H60" s="194">
        <v>3.88</v>
      </c>
      <c r="I60" s="102">
        <v>1</v>
      </c>
      <c r="J60" s="102">
        <v>322816</v>
      </c>
      <c r="K60" s="2188"/>
      <c r="L60" s="102"/>
      <c r="M60" s="102"/>
      <c r="N60" s="213">
        <f t="shared" si="13"/>
        <v>322816</v>
      </c>
      <c r="O60" s="1274">
        <v>3.88</v>
      </c>
      <c r="P60" s="102">
        <v>1</v>
      </c>
      <c r="Q60" s="194">
        <v>322816</v>
      </c>
      <c r="R60" s="194"/>
      <c r="S60" s="194"/>
      <c r="T60" s="194"/>
      <c r="U60" s="213">
        <f t="shared" si="14"/>
        <v>322816</v>
      </c>
      <c r="V60" s="213">
        <f t="shared" si="10"/>
        <v>0</v>
      </c>
      <c r="W60" s="213">
        <f t="shared" si="10"/>
        <v>0</v>
      </c>
      <c r="X60" s="213"/>
      <c r="Y60" s="213">
        <f t="shared" si="11"/>
        <v>0</v>
      </c>
      <c r="Z60" s="213">
        <f t="shared" si="11"/>
        <v>0</v>
      </c>
      <c r="AA60" s="213">
        <f t="shared" si="12"/>
        <v>0</v>
      </c>
      <c r="AB60" s="102">
        <v>1</v>
      </c>
      <c r="AC60" s="213">
        <v>3.88</v>
      </c>
      <c r="AD60" s="194">
        <v>322816</v>
      </c>
      <c r="AE60" s="194"/>
      <c r="AF60" s="194"/>
      <c r="AG60" s="194"/>
      <c r="AH60" s="213">
        <f t="shared" si="15"/>
        <v>322816</v>
      </c>
      <c r="AI60" s="102">
        <v>1</v>
      </c>
      <c r="AJ60" s="1274">
        <v>3.88</v>
      </c>
      <c r="AK60" s="194">
        <v>322816</v>
      </c>
      <c r="AL60" s="194"/>
      <c r="AM60" s="194"/>
      <c r="AN60" s="194"/>
      <c r="AO60" s="213">
        <f t="shared" si="16"/>
        <v>322816</v>
      </c>
    </row>
    <row r="61" spans="1:41" ht="27">
      <c r="A61" s="194">
        <v>21</v>
      </c>
      <c r="B61" s="611" t="s">
        <v>1714</v>
      </c>
      <c r="C61" s="977" t="s">
        <v>5282</v>
      </c>
      <c r="D61" s="977">
        <v>1967</v>
      </c>
      <c r="E61" s="1020" t="s">
        <v>1711</v>
      </c>
      <c r="F61" s="194"/>
      <c r="G61" s="194"/>
      <c r="H61" s="194">
        <v>3.88</v>
      </c>
      <c r="I61" s="102">
        <v>1</v>
      </c>
      <c r="J61" s="102">
        <v>322816</v>
      </c>
      <c r="K61" s="2188"/>
      <c r="L61" s="102"/>
      <c r="M61" s="102"/>
      <c r="N61" s="213">
        <f t="shared" si="13"/>
        <v>322816</v>
      </c>
      <c r="O61" s="1274">
        <v>3.88</v>
      </c>
      <c r="P61" s="102">
        <v>1</v>
      </c>
      <c r="Q61" s="194">
        <v>322816</v>
      </c>
      <c r="R61" s="194"/>
      <c r="S61" s="194"/>
      <c r="T61" s="194"/>
      <c r="U61" s="213">
        <f t="shared" si="14"/>
        <v>322816</v>
      </c>
      <c r="V61" s="213">
        <f t="shared" si="10"/>
        <v>0</v>
      </c>
      <c r="W61" s="213">
        <f t="shared" si="10"/>
        <v>0</v>
      </c>
      <c r="X61" s="213"/>
      <c r="Y61" s="213">
        <f t="shared" si="11"/>
        <v>0</v>
      </c>
      <c r="Z61" s="213">
        <f t="shared" si="11"/>
        <v>0</v>
      </c>
      <c r="AA61" s="213">
        <f t="shared" si="12"/>
        <v>0</v>
      </c>
      <c r="AB61" s="102">
        <v>1</v>
      </c>
      <c r="AC61" s="213">
        <v>3.88</v>
      </c>
      <c r="AD61" s="194">
        <v>322816</v>
      </c>
      <c r="AE61" s="194"/>
      <c r="AF61" s="194"/>
      <c r="AG61" s="194"/>
      <c r="AH61" s="213">
        <f t="shared" si="15"/>
        <v>322816</v>
      </c>
      <c r="AI61" s="102">
        <v>1</v>
      </c>
      <c r="AJ61" s="1274">
        <v>3.88</v>
      </c>
      <c r="AK61" s="194">
        <v>322816</v>
      </c>
      <c r="AL61" s="194"/>
      <c r="AM61" s="194"/>
      <c r="AN61" s="194"/>
      <c r="AO61" s="213">
        <f t="shared" si="16"/>
        <v>322816</v>
      </c>
    </row>
    <row r="62" spans="1:41" ht="27">
      <c r="A62" s="194">
        <v>22</v>
      </c>
      <c r="B62" s="611" t="s">
        <v>1247</v>
      </c>
      <c r="C62" s="977" t="s">
        <v>5282</v>
      </c>
      <c r="D62" s="977">
        <v>1999</v>
      </c>
      <c r="E62" s="1020" t="s">
        <v>1711</v>
      </c>
      <c r="F62" s="194"/>
      <c r="G62" s="194"/>
      <c r="H62" s="194">
        <v>3.88</v>
      </c>
      <c r="I62" s="102">
        <v>1</v>
      </c>
      <c r="J62" s="102">
        <v>322816</v>
      </c>
      <c r="K62" s="2188"/>
      <c r="L62" s="102"/>
      <c r="M62" s="102"/>
      <c r="N62" s="213">
        <f t="shared" si="13"/>
        <v>322816</v>
      </c>
      <c r="O62" s="1274">
        <v>3.88</v>
      </c>
      <c r="P62" s="102">
        <v>1</v>
      </c>
      <c r="Q62" s="194">
        <v>322816</v>
      </c>
      <c r="R62" s="194"/>
      <c r="S62" s="194"/>
      <c r="T62" s="194"/>
      <c r="U62" s="213">
        <f t="shared" si="14"/>
        <v>322816</v>
      </c>
      <c r="V62" s="213">
        <f t="shared" si="10"/>
        <v>0</v>
      </c>
      <c r="W62" s="213">
        <f t="shared" si="10"/>
        <v>0</v>
      </c>
      <c r="X62" s="213"/>
      <c r="Y62" s="213">
        <f t="shared" si="11"/>
        <v>0</v>
      </c>
      <c r="Z62" s="213">
        <f t="shared" si="11"/>
        <v>0</v>
      </c>
      <c r="AA62" s="213">
        <f t="shared" si="12"/>
        <v>0</v>
      </c>
      <c r="AB62" s="102">
        <v>1</v>
      </c>
      <c r="AC62" s="213">
        <v>3.88</v>
      </c>
      <c r="AD62" s="194">
        <v>322816</v>
      </c>
      <c r="AE62" s="194"/>
      <c r="AF62" s="194"/>
      <c r="AG62" s="194"/>
      <c r="AH62" s="213">
        <f t="shared" si="15"/>
        <v>322816</v>
      </c>
      <c r="AI62" s="102">
        <v>1</v>
      </c>
      <c r="AJ62" s="1274">
        <v>3.88</v>
      </c>
      <c r="AK62" s="194">
        <v>322816</v>
      </c>
      <c r="AL62" s="194"/>
      <c r="AM62" s="194"/>
      <c r="AN62" s="194"/>
      <c r="AO62" s="213">
        <f t="shared" si="16"/>
        <v>322816</v>
      </c>
    </row>
    <row r="63" spans="1:41" ht="27">
      <c r="A63" s="194">
        <v>23</v>
      </c>
      <c r="B63" s="611" t="s">
        <v>1710</v>
      </c>
      <c r="C63" s="1122" t="s">
        <v>5282</v>
      </c>
      <c r="D63" s="1122">
        <v>1995</v>
      </c>
      <c r="E63" s="943" t="s">
        <v>1711</v>
      </c>
      <c r="F63" s="194"/>
      <c r="G63" s="194"/>
      <c r="H63" s="194">
        <v>3.88</v>
      </c>
      <c r="I63" s="102">
        <v>1</v>
      </c>
      <c r="J63" s="102">
        <v>322816</v>
      </c>
      <c r="K63" s="2188"/>
      <c r="L63" s="102"/>
      <c r="M63" s="102"/>
      <c r="N63" s="213">
        <f t="shared" si="13"/>
        <v>322816</v>
      </c>
      <c r="O63" s="1274">
        <v>3.88</v>
      </c>
      <c r="P63" s="102">
        <v>1</v>
      </c>
      <c r="Q63" s="194">
        <v>322816</v>
      </c>
      <c r="R63" s="194"/>
      <c r="S63" s="194"/>
      <c r="T63" s="194"/>
      <c r="U63" s="213">
        <f t="shared" si="14"/>
        <v>322816</v>
      </c>
      <c r="V63" s="213">
        <f t="shared" si="10"/>
        <v>0</v>
      </c>
      <c r="W63" s="213">
        <f t="shared" si="10"/>
        <v>0</v>
      </c>
      <c r="X63" s="213"/>
      <c r="Y63" s="213">
        <f t="shared" si="11"/>
        <v>0</v>
      </c>
      <c r="Z63" s="213">
        <f t="shared" si="11"/>
        <v>0</v>
      </c>
      <c r="AA63" s="213">
        <f t="shared" si="12"/>
        <v>0</v>
      </c>
      <c r="AB63" s="102">
        <v>1</v>
      </c>
      <c r="AC63" s="213">
        <v>3.88</v>
      </c>
      <c r="AD63" s="194">
        <v>322816</v>
      </c>
      <c r="AE63" s="194"/>
      <c r="AF63" s="194"/>
      <c r="AG63" s="194"/>
      <c r="AH63" s="213">
        <f t="shared" si="15"/>
        <v>322816</v>
      </c>
      <c r="AI63" s="102">
        <v>1</v>
      </c>
      <c r="AJ63" s="1274">
        <v>3.88</v>
      </c>
      <c r="AK63" s="194">
        <v>322816</v>
      </c>
      <c r="AL63" s="194"/>
      <c r="AM63" s="194"/>
      <c r="AN63" s="194"/>
      <c r="AO63" s="213">
        <f t="shared" si="16"/>
        <v>322816</v>
      </c>
    </row>
    <row r="64" spans="1:41" ht="27">
      <c r="A64" s="194">
        <v>24</v>
      </c>
      <c r="B64" s="611" t="s">
        <v>1424</v>
      </c>
      <c r="C64" s="1122" t="s">
        <v>5282</v>
      </c>
      <c r="D64" s="1122">
        <v>1994</v>
      </c>
      <c r="E64" s="943" t="s">
        <v>1711</v>
      </c>
      <c r="F64" s="194"/>
      <c r="G64" s="194"/>
      <c r="H64" s="194">
        <v>3.88</v>
      </c>
      <c r="I64" s="102">
        <v>1</v>
      </c>
      <c r="J64" s="102">
        <v>322816</v>
      </c>
      <c r="K64" s="2188"/>
      <c r="L64" s="102"/>
      <c r="M64" s="102"/>
      <c r="N64" s="213">
        <f t="shared" si="13"/>
        <v>322816</v>
      </c>
      <c r="O64" s="1274">
        <v>3.88</v>
      </c>
      <c r="P64" s="102">
        <v>1</v>
      </c>
      <c r="Q64" s="194">
        <v>322816</v>
      </c>
      <c r="R64" s="194"/>
      <c r="S64" s="194"/>
      <c r="T64" s="194"/>
      <c r="U64" s="213">
        <f t="shared" si="14"/>
        <v>322816</v>
      </c>
      <c r="V64" s="213">
        <f t="shared" si="10"/>
        <v>0</v>
      </c>
      <c r="W64" s="213">
        <f t="shared" si="10"/>
        <v>0</v>
      </c>
      <c r="X64" s="213"/>
      <c r="Y64" s="213">
        <f t="shared" si="11"/>
        <v>0</v>
      </c>
      <c r="Z64" s="213">
        <f t="shared" si="11"/>
        <v>0</v>
      </c>
      <c r="AA64" s="213">
        <f t="shared" si="12"/>
        <v>0</v>
      </c>
      <c r="AB64" s="102">
        <v>1</v>
      </c>
      <c r="AC64" s="213">
        <v>3.88</v>
      </c>
      <c r="AD64" s="194">
        <v>322816</v>
      </c>
      <c r="AE64" s="194"/>
      <c r="AF64" s="194"/>
      <c r="AG64" s="194"/>
      <c r="AH64" s="213">
        <f t="shared" si="15"/>
        <v>322816</v>
      </c>
      <c r="AI64" s="102">
        <v>1</v>
      </c>
      <c r="AJ64" s="1274">
        <v>3.88</v>
      </c>
      <c r="AK64" s="194">
        <v>322816</v>
      </c>
      <c r="AL64" s="194"/>
      <c r="AM64" s="194"/>
      <c r="AN64" s="194"/>
      <c r="AO64" s="213">
        <f t="shared" si="16"/>
        <v>322816</v>
      </c>
    </row>
    <row r="65" spans="1:41" ht="27">
      <c r="A65" s="194">
        <v>25</v>
      </c>
      <c r="B65" s="611" t="s">
        <v>5733</v>
      </c>
      <c r="C65" s="1122" t="s">
        <v>5282</v>
      </c>
      <c r="D65" s="1122">
        <v>1998</v>
      </c>
      <c r="E65" s="943" t="s">
        <v>1711</v>
      </c>
      <c r="F65" s="194"/>
      <c r="G65" s="194"/>
      <c r="H65" s="194">
        <v>3.88</v>
      </c>
      <c r="I65" s="102">
        <v>1</v>
      </c>
      <c r="J65" s="102">
        <v>322816</v>
      </c>
      <c r="K65" s="2188"/>
      <c r="L65" s="102"/>
      <c r="M65" s="102"/>
      <c r="N65" s="213">
        <f t="shared" si="13"/>
        <v>322816</v>
      </c>
      <c r="O65" s="1274">
        <v>3.88</v>
      </c>
      <c r="P65" s="102">
        <v>1</v>
      </c>
      <c r="Q65" s="194">
        <v>322816</v>
      </c>
      <c r="R65" s="194"/>
      <c r="S65" s="194"/>
      <c r="T65" s="194"/>
      <c r="U65" s="213">
        <f t="shared" si="14"/>
        <v>322816</v>
      </c>
      <c r="V65" s="213">
        <f t="shared" si="10"/>
        <v>0</v>
      </c>
      <c r="W65" s="213">
        <f t="shared" si="10"/>
        <v>0</v>
      </c>
      <c r="X65" s="213"/>
      <c r="Y65" s="213">
        <f t="shared" si="11"/>
        <v>0</v>
      </c>
      <c r="Z65" s="213">
        <f t="shared" si="11"/>
        <v>0</v>
      </c>
      <c r="AA65" s="213">
        <f t="shared" si="12"/>
        <v>0</v>
      </c>
      <c r="AB65" s="102">
        <v>1</v>
      </c>
      <c r="AC65" s="213">
        <v>3.88</v>
      </c>
      <c r="AD65" s="194">
        <v>322816</v>
      </c>
      <c r="AE65" s="194"/>
      <c r="AF65" s="194"/>
      <c r="AG65" s="194"/>
      <c r="AH65" s="213">
        <f t="shared" si="15"/>
        <v>322816</v>
      </c>
      <c r="AI65" s="102">
        <v>1</v>
      </c>
      <c r="AJ65" s="1274">
        <v>3.88</v>
      </c>
      <c r="AK65" s="194">
        <v>322816</v>
      </c>
      <c r="AL65" s="194"/>
      <c r="AM65" s="194"/>
      <c r="AN65" s="194"/>
      <c r="AO65" s="213">
        <f t="shared" si="16"/>
        <v>322816</v>
      </c>
    </row>
    <row r="66" spans="1:41" ht="27">
      <c r="A66" s="194">
        <v>26</v>
      </c>
      <c r="B66" s="611" t="s">
        <v>4732</v>
      </c>
      <c r="C66" s="1122" t="s">
        <v>5282</v>
      </c>
      <c r="D66" s="1122">
        <v>1999</v>
      </c>
      <c r="E66" s="943" t="s">
        <v>1711</v>
      </c>
      <c r="F66" s="194"/>
      <c r="G66" s="194"/>
      <c r="H66" s="194">
        <v>3.88</v>
      </c>
      <c r="I66" s="102">
        <v>1</v>
      </c>
      <c r="J66" s="102">
        <v>322816</v>
      </c>
      <c r="K66" s="2188"/>
      <c r="L66" s="102"/>
      <c r="M66" s="102"/>
      <c r="N66" s="213">
        <f t="shared" si="13"/>
        <v>322816</v>
      </c>
      <c r="O66" s="1274">
        <v>3.88</v>
      </c>
      <c r="P66" s="102">
        <v>1</v>
      </c>
      <c r="Q66" s="194">
        <v>322816</v>
      </c>
      <c r="R66" s="194"/>
      <c r="S66" s="194"/>
      <c r="T66" s="194"/>
      <c r="U66" s="213">
        <f t="shared" si="14"/>
        <v>322816</v>
      </c>
      <c r="V66" s="213">
        <f t="shared" si="10"/>
        <v>0</v>
      </c>
      <c r="W66" s="213">
        <f t="shared" si="10"/>
        <v>0</v>
      </c>
      <c r="X66" s="213"/>
      <c r="Y66" s="213">
        <f t="shared" si="11"/>
        <v>0</v>
      </c>
      <c r="Z66" s="213">
        <f t="shared" si="11"/>
        <v>0</v>
      </c>
      <c r="AA66" s="213">
        <f t="shared" si="12"/>
        <v>0</v>
      </c>
      <c r="AB66" s="102">
        <v>1</v>
      </c>
      <c r="AC66" s="213">
        <v>3.88</v>
      </c>
      <c r="AD66" s="194">
        <v>322816</v>
      </c>
      <c r="AE66" s="194"/>
      <c r="AF66" s="194"/>
      <c r="AG66" s="194"/>
      <c r="AH66" s="213">
        <f t="shared" si="15"/>
        <v>322816</v>
      </c>
      <c r="AI66" s="102">
        <v>1</v>
      </c>
      <c r="AJ66" s="1274">
        <v>3.88</v>
      </c>
      <c r="AK66" s="194">
        <v>322816</v>
      </c>
      <c r="AL66" s="194"/>
      <c r="AM66" s="194"/>
      <c r="AN66" s="194"/>
      <c r="AO66" s="213">
        <f t="shared" si="16"/>
        <v>322816</v>
      </c>
    </row>
    <row r="67" spans="1:41" ht="27">
      <c r="A67" s="194">
        <v>27</v>
      </c>
      <c r="B67" s="611" t="s">
        <v>5734</v>
      </c>
      <c r="C67" s="1122" t="s">
        <v>5283</v>
      </c>
      <c r="D67" s="1122">
        <v>1998</v>
      </c>
      <c r="E67" s="943" t="s">
        <v>1711</v>
      </c>
      <c r="F67" s="194"/>
      <c r="G67" s="194"/>
      <c r="H67" s="194">
        <v>3.88</v>
      </c>
      <c r="I67" s="102">
        <v>1</v>
      </c>
      <c r="J67" s="102">
        <v>322816</v>
      </c>
      <c r="K67" s="2188"/>
      <c r="L67" s="102"/>
      <c r="M67" s="102"/>
      <c r="N67" s="213">
        <f t="shared" si="13"/>
        <v>322816</v>
      </c>
      <c r="O67" s="1274">
        <v>3.88</v>
      </c>
      <c r="P67" s="102">
        <v>1</v>
      </c>
      <c r="Q67" s="194">
        <v>322816</v>
      </c>
      <c r="R67" s="194"/>
      <c r="S67" s="194"/>
      <c r="T67" s="194"/>
      <c r="U67" s="213">
        <f t="shared" si="14"/>
        <v>322816</v>
      </c>
      <c r="V67" s="213">
        <f t="shared" si="10"/>
        <v>0</v>
      </c>
      <c r="W67" s="213">
        <f t="shared" si="10"/>
        <v>0</v>
      </c>
      <c r="X67" s="213"/>
      <c r="Y67" s="213">
        <f t="shared" si="11"/>
        <v>0</v>
      </c>
      <c r="Z67" s="213">
        <f t="shared" si="11"/>
        <v>0</v>
      </c>
      <c r="AA67" s="213">
        <f t="shared" si="12"/>
        <v>0</v>
      </c>
      <c r="AB67" s="102">
        <v>1</v>
      </c>
      <c r="AC67" s="213">
        <v>3.88</v>
      </c>
      <c r="AD67" s="194">
        <v>322816</v>
      </c>
      <c r="AE67" s="194"/>
      <c r="AF67" s="194"/>
      <c r="AG67" s="194"/>
      <c r="AH67" s="213">
        <f t="shared" si="15"/>
        <v>322816</v>
      </c>
      <c r="AI67" s="102">
        <v>1</v>
      </c>
      <c r="AJ67" s="1274">
        <v>3.88</v>
      </c>
      <c r="AK67" s="194">
        <v>322816</v>
      </c>
      <c r="AL67" s="194"/>
      <c r="AM67" s="194"/>
      <c r="AN67" s="194"/>
      <c r="AO67" s="213">
        <f t="shared" si="16"/>
        <v>322816</v>
      </c>
    </row>
    <row r="68" spans="1:41" ht="27">
      <c r="A68" s="194">
        <v>28</v>
      </c>
      <c r="B68" s="611" t="s">
        <v>4731</v>
      </c>
      <c r="C68" s="977" t="s">
        <v>5283</v>
      </c>
      <c r="D68" s="977">
        <v>1996</v>
      </c>
      <c r="E68" s="1020" t="s">
        <v>1711</v>
      </c>
      <c r="F68" s="194"/>
      <c r="G68" s="194"/>
      <c r="H68" s="194">
        <v>3.88</v>
      </c>
      <c r="I68" s="102">
        <v>1</v>
      </c>
      <c r="J68" s="102">
        <v>322816</v>
      </c>
      <c r="K68" s="2188"/>
      <c r="L68" s="102"/>
      <c r="M68" s="102"/>
      <c r="N68" s="213">
        <f t="shared" si="13"/>
        <v>322816</v>
      </c>
      <c r="O68" s="1274">
        <v>3.88</v>
      </c>
      <c r="P68" s="102">
        <v>1</v>
      </c>
      <c r="Q68" s="194">
        <v>322816</v>
      </c>
      <c r="R68" s="194"/>
      <c r="S68" s="194"/>
      <c r="T68" s="194"/>
      <c r="U68" s="213">
        <f t="shared" si="14"/>
        <v>322816</v>
      </c>
      <c r="V68" s="213">
        <f t="shared" si="10"/>
        <v>0</v>
      </c>
      <c r="W68" s="213">
        <f t="shared" si="10"/>
        <v>0</v>
      </c>
      <c r="X68" s="213"/>
      <c r="Y68" s="213">
        <f t="shared" si="11"/>
        <v>0</v>
      </c>
      <c r="Z68" s="213">
        <f t="shared" si="11"/>
        <v>0</v>
      </c>
      <c r="AA68" s="213">
        <f t="shared" si="12"/>
        <v>0</v>
      </c>
      <c r="AB68" s="102">
        <v>1</v>
      </c>
      <c r="AC68" s="213">
        <v>3.88</v>
      </c>
      <c r="AD68" s="194">
        <v>322816</v>
      </c>
      <c r="AE68" s="194"/>
      <c r="AF68" s="194"/>
      <c r="AG68" s="194"/>
      <c r="AH68" s="213">
        <f t="shared" si="15"/>
        <v>322816</v>
      </c>
      <c r="AI68" s="102">
        <v>1</v>
      </c>
      <c r="AJ68" s="1274">
        <v>3.88</v>
      </c>
      <c r="AK68" s="194">
        <v>322816</v>
      </c>
      <c r="AL68" s="194"/>
      <c r="AM68" s="194"/>
      <c r="AN68" s="194"/>
      <c r="AO68" s="213">
        <f t="shared" si="16"/>
        <v>322816</v>
      </c>
    </row>
    <row r="69" spans="1:41" ht="27">
      <c r="A69" s="194">
        <v>29</v>
      </c>
      <c r="B69" s="611" t="s">
        <v>4741</v>
      </c>
      <c r="C69" s="977" t="s">
        <v>5282</v>
      </c>
      <c r="D69" s="977">
        <v>1997</v>
      </c>
      <c r="E69" s="1020" t="s">
        <v>1711</v>
      </c>
      <c r="F69" s="194"/>
      <c r="G69" s="194"/>
      <c r="H69" s="194">
        <v>3.88</v>
      </c>
      <c r="I69" s="102">
        <v>1</v>
      </c>
      <c r="J69" s="102">
        <v>322816</v>
      </c>
      <c r="K69" s="2188"/>
      <c r="L69" s="102"/>
      <c r="M69" s="102"/>
      <c r="N69" s="213">
        <f t="shared" si="13"/>
        <v>322816</v>
      </c>
      <c r="O69" s="1274">
        <v>3.88</v>
      </c>
      <c r="P69" s="102">
        <v>1</v>
      </c>
      <c r="Q69" s="194">
        <v>322816</v>
      </c>
      <c r="R69" s="194"/>
      <c r="S69" s="194"/>
      <c r="T69" s="194"/>
      <c r="U69" s="213">
        <f t="shared" si="14"/>
        <v>322816</v>
      </c>
      <c r="V69" s="213">
        <f t="shared" si="10"/>
        <v>0</v>
      </c>
      <c r="W69" s="213">
        <f t="shared" si="10"/>
        <v>0</v>
      </c>
      <c r="X69" s="213"/>
      <c r="Y69" s="213">
        <f t="shared" si="11"/>
        <v>0</v>
      </c>
      <c r="Z69" s="213">
        <f t="shared" si="11"/>
        <v>0</v>
      </c>
      <c r="AA69" s="213">
        <f t="shared" si="12"/>
        <v>0</v>
      </c>
      <c r="AB69" s="102">
        <v>1</v>
      </c>
      <c r="AC69" s="213">
        <v>3.88</v>
      </c>
      <c r="AD69" s="194">
        <v>322816</v>
      </c>
      <c r="AE69" s="194"/>
      <c r="AF69" s="194"/>
      <c r="AG69" s="194"/>
      <c r="AH69" s="213">
        <f t="shared" si="15"/>
        <v>322816</v>
      </c>
      <c r="AI69" s="102">
        <v>1</v>
      </c>
      <c r="AJ69" s="1274">
        <v>3.88</v>
      </c>
      <c r="AK69" s="194">
        <v>322816</v>
      </c>
      <c r="AL69" s="194"/>
      <c r="AM69" s="194"/>
      <c r="AN69" s="194"/>
      <c r="AO69" s="213">
        <f t="shared" si="16"/>
        <v>322816</v>
      </c>
    </row>
    <row r="70" spans="1:41" ht="27">
      <c r="A70" s="194">
        <v>30</v>
      </c>
      <c r="B70" s="611" t="s">
        <v>5735</v>
      </c>
      <c r="C70" s="977" t="s">
        <v>5283</v>
      </c>
      <c r="D70" s="977">
        <v>1997</v>
      </c>
      <c r="E70" s="1020" t="s">
        <v>1711</v>
      </c>
      <c r="F70" s="194"/>
      <c r="G70" s="194"/>
      <c r="H70" s="194">
        <v>3.88</v>
      </c>
      <c r="I70" s="102">
        <v>1</v>
      </c>
      <c r="J70" s="102">
        <v>322816</v>
      </c>
      <c r="K70" s="2188"/>
      <c r="L70" s="102"/>
      <c r="M70" s="102"/>
      <c r="N70" s="213">
        <f t="shared" si="13"/>
        <v>322816</v>
      </c>
      <c r="O70" s="1274">
        <v>3.88</v>
      </c>
      <c r="P70" s="102">
        <v>1</v>
      </c>
      <c r="Q70" s="194">
        <v>322816</v>
      </c>
      <c r="R70" s="194"/>
      <c r="S70" s="194"/>
      <c r="T70" s="194"/>
      <c r="U70" s="213">
        <f t="shared" si="14"/>
        <v>322816</v>
      </c>
      <c r="V70" s="213">
        <f t="shared" si="10"/>
        <v>0</v>
      </c>
      <c r="W70" s="213">
        <f t="shared" si="10"/>
        <v>0</v>
      </c>
      <c r="X70" s="213"/>
      <c r="Y70" s="213">
        <f t="shared" si="11"/>
        <v>0</v>
      </c>
      <c r="Z70" s="213">
        <f t="shared" si="11"/>
        <v>0</v>
      </c>
      <c r="AA70" s="213">
        <f t="shared" si="12"/>
        <v>0</v>
      </c>
      <c r="AB70" s="102">
        <v>1</v>
      </c>
      <c r="AC70" s="213">
        <v>3.88</v>
      </c>
      <c r="AD70" s="194">
        <v>322816</v>
      </c>
      <c r="AE70" s="194"/>
      <c r="AF70" s="194"/>
      <c r="AG70" s="194"/>
      <c r="AH70" s="213">
        <f t="shared" si="15"/>
        <v>322816</v>
      </c>
      <c r="AI70" s="102">
        <v>1</v>
      </c>
      <c r="AJ70" s="1274">
        <v>3.88</v>
      </c>
      <c r="AK70" s="194">
        <v>322816</v>
      </c>
      <c r="AL70" s="194"/>
      <c r="AM70" s="194"/>
      <c r="AN70" s="194"/>
      <c r="AO70" s="213">
        <f t="shared" si="16"/>
        <v>322816</v>
      </c>
    </row>
    <row r="71" spans="1:41" ht="27">
      <c r="A71" s="194">
        <v>31</v>
      </c>
      <c r="B71" s="611" t="s">
        <v>7034</v>
      </c>
      <c r="C71" s="977" t="s">
        <v>5282</v>
      </c>
      <c r="D71" s="977">
        <v>2001</v>
      </c>
      <c r="E71" s="1020" t="s">
        <v>1711</v>
      </c>
      <c r="F71" s="194"/>
      <c r="G71" s="194"/>
      <c r="H71" s="194">
        <v>3.88</v>
      </c>
      <c r="I71" s="102">
        <v>1</v>
      </c>
      <c r="J71" s="102">
        <v>322816</v>
      </c>
      <c r="K71" s="2188"/>
      <c r="L71" s="102"/>
      <c r="M71" s="102"/>
      <c r="N71" s="213">
        <f t="shared" si="13"/>
        <v>322816</v>
      </c>
      <c r="O71" s="1274">
        <v>3.88</v>
      </c>
      <c r="P71" s="102">
        <v>1</v>
      </c>
      <c r="Q71" s="194">
        <v>322816</v>
      </c>
      <c r="R71" s="194"/>
      <c r="S71" s="194"/>
      <c r="T71" s="194"/>
      <c r="U71" s="213">
        <f t="shared" si="14"/>
        <v>322816</v>
      </c>
      <c r="V71" s="213">
        <f t="shared" si="10"/>
        <v>0</v>
      </c>
      <c r="W71" s="213">
        <f t="shared" si="10"/>
        <v>0</v>
      </c>
      <c r="X71" s="213"/>
      <c r="Y71" s="213">
        <f t="shared" si="11"/>
        <v>0</v>
      </c>
      <c r="Z71" s="213">
        <f t="shared" si="11"/>
        <v>0</v>
      </c>
      <c r="AA71" s="213">
        <f t="shared" si="12"/>
        <v>0</v>
      </c>
      <c r="AB71" s="102">
        <v>1</v>
      </c>
      <c r="AC71" s="213">
        <v>3.88</v>
      </c>
      <c r="AD71" s="194">
        <v>322816</v>
      </c>
      <c r="AE71" s="194"/>
      <c r="AF71" s="194"/>
      <c r="AG71" s="194"/>
      <c r="AH71" s="213">
        <f t="shared" si="15"/>
        <v>322816</v>
      </c>
      <c r="AI71" s="102">
        <v>1</v>
      </c>
      <c r="AJ71" s="1274">
        <v>3.88</v>
      </c>
      <c r="AK71" s="194">
        <v>322816</v>
      </c>
      <c r="AL71" s="194"/>
      <c r="AM71" s="194"/>
      <c r="AN71" s="194"/>
      <c r="AO71" s="213">
        <f t="shared" si="16"/>
        <v>322816</v>
      </c>
    </row>
    <row r="72" spans="1:41" ht="27">
      <c r="A72" s="194">
        <v>32</v>
      </c>
      <c r="B72" s="611" t="s">
        <v>859</v>
      </c>
      <c r="C72" s="977" t="s">
        <v>5283</v>
      </c>
      <c r="D72" s="977">
        <v>1987</v>
      </c>
      <c r="E72" s="1020" t="s">
        <v>1711</v>
      </c>
      <c r="F72" s="194"/>
      <c r="G72" s="194"/>
      <c r="H72" s="194">
        <v>3.88</v>
      </c>
      <c r="I72" s="102">
        <v>1</v>
      </c>
      <c r="J72" s="102">
        <v>322816</v>
      </c>
      <c r="K72" s="2188"/>
      <c r="L72" s="102"/>
      <c r="M72" s="102"/>
      <c r="N72" s="213">
        <f t="shared" si="13"/>
        <v>322816</v>
      </c>
      <c r="O72" s="1274">
        <v>3.88</v>
      </c>
      <c r="P72" s="102">
        <v>1</v>
      </c>
      <c r="Q72" s="194">
        <v>322816</v>
      </c>
      <c r="R72" s="194"/>
      <c r="S72" s="194"/>
      <c r="T72" s="194"/>
      <c r="U72" s="213">
        <f t="shared" si="14"/>
        <v>322816</v>
      </c>
      <c r="V72" s="213">
        <f t="shared" si="10"/>
        <v>0</v>
      </c>
      <c r="W72" s="213">
        <f t="shared" si="10"/>
        <v>0</v>
      </c>
      <c r="X72" s="213"/>
      <c r="Y72" s="213">
        <f t="shared" si="11"/>
        <v>0</v>
      </c>
      <c r="Z72" s="213">
        <f t="shared" si="11"/>
        <v>0</v>
      </c>
      <c r="AA72" s="213">
        <f t="shared" si="12"/>
        <v>0</v>
      </c>
      <c r="AB72" s="102">
        <v>1</v>
      </c>
      <c r="AC72" s="213">
        <v>3.88</v>
      </c>
      <c r="AD72" s="194">
        <v>322816</v>
      </c>
      <c r="AE72" s="194"/>
      <c r="AF72" s="194"/>
      <c r="AG72" s="194"/>
      <c r="AH72" s="213">
        <f t="shared" si="15"/>
        <v>322816</v>
      </c>
      <c r="AI72" s="102">
        <v>1</v>
      </c>
      <c r="AJ72" s="1274">
        <v>3.88</v>
      </c>
      <c r="AK72" s="194">
        <v>322816</v>
      </c>
      <c r="AL72" s="194"/>
      <c r="AM72" s="194"/>
      <c r="AN72" s="194"/>
      <c r="AO72" s="213">
        <f t="shared" si="16"/>
        <v>322816</v>
      </c>
    </row>
    <row r="73" spans="1:41" ht="27">
      <c r="A73" s="194">
        <v>33</v>
      </c>
      <c r="B73" s="611" t="s">
        <v>8386</v>
      </c>
      <c r="C73" s="977" t="s">
        <v>5282</v>
      </c>
      <c r="D73" s="977">
        <v>2002</v>
      </c>
      <c r="E73" s="1020" t="s">
        <v>1711</v>
      </c>
      <c r="F73" s="194"/>
      <c r="G73" s="194"/>
      <c r="H73" s="194">
        <v>3.88</v>
      </c>
      <c r="I73" s="102">
        <v>1</v>
      </c>
      <c r="J73" s="102">
        <v>322816</v>
      </c>
      <c r="K73" s="2188"/>
      <c r="L73" s="102"/>
      <c r="M73" s="102"/>
      <c r="N73" s="213">
        <f t="shared" si="13"/>
        <v>322816</v>
      </c>
      <c r="O73" s="1274">
        <v>3.88</v>
      </c>
      <c r="P73" s="102">
        <v>1</v>
      </c>
      <c r="Q73" s="194">
        <v>322816</v>
      </c>
      <c r="R73" s="194"/>
      <c r="S73" s="194"/>
      <c r="T73" s="194"/>
      <c r="U73" s="213">
        <f t="shared" si="14"/>
        <v>322816</v>
      </c>
      <c r="V73" s="213">
        <f t="shared" ref="V73:W97" si="17">I73-P73</f>
        <v>0</v>
      </c>
      <c r="W73" s="213">
        <f t="shared" si="17"/>
        <v>0</v>
      </c>
      <c r="X73" s="213"/>
      <c r="Y73" s="213">
        <f t="shared" ref="Y73:Z97" si="18">L73-S73</f>
        <v>0</v>
      </c>
      <c r="Z73" s="213">
        <f t="shared" si="18"/>
        <v>0</v>
      </c>
      <c r="AA73" s="213">
        <f t="shared" si="12"/>
        <v>0</v>
      </c>
      <c r="AB73" s="102">
        <v>1</v>
      </c>
      <c r="AC73" s="213">
        <v>3.88</v>
      </c>
      <c r="AD73" s="194">
        <v>322816</v>
      </c>
      <c r="AE73" s="194"/>
      <c r="AF73" s="194"/>
      <c r="AG73" s="194"/>
      <c r="AH73" s="213">
        <f t="shared" si="15"/>
        <v>322816</v>
      </c>
      <c r="AI73" s="102">
        <v>1</v>
      </c>
      <c r="AJ73" s="1274">
        <v>3.88</v>
      </c>
      <c r="AK73" s="194">
        <v>322816</v>
      </c>
      <c r="AL73" s="194"/>
      <c r="AM73" s="194"/>
      <c r="AN73" s="194"/>
      <c r="AO73" s="213">
        <f t="shared" si="16"/>
        <v>322816</v>
      </c>
    </row>
    <row r="74" spans="1:41" ht="27">
      <c r="A74" s="194">
        <v>34</v>
      </c>
      <c r="B74" s="611" t="s">
        <v>5736</v>
      </c>
      <c r="C74" s="977" t="s">
        <v>5282</v>
      </c>
      <c r="D74" s="977">
        <v>1990</v>
      </c>
      <c r="E74" s="1020" t="s">
        <v>1711</v>
      </c>
      <c r="F74" s="194"/>
      <c r="G74" s="194"/>
      <c r="H74" s="194">
        <v>3.88</v>
      </c>
      <c r="I74" s="102">
        <v>1</v>
      </c>
      <c r="J74" s="102">
        <v>322816</v>
      </c>
      <c r="K74" s="2188"/>
      <c r="L74" s="102"/>
      <c r="M74" s="102"/>
      <c r="N74" s="213">
        <f t="shared" si="13"/>
        <v>322816</v>
      </c>
      <c r="O74" s="1274">
        <v>3.88</v>
      </c>
      <c r="P74" s="102">
        <v>1</v>
      </c>
      <c r="Q74" s="194">
        <v>322816</v>
      </c>
      <c r="R74" s="194"/>
      <c r="S74" s="194"/>
      <c r="T74" s="194"/>
      <c r="U74" s="213">
        <f t="shared" si="14"/>
        <v>322816</v>
      </c>
      <c r="V74" s="213">
        <f t="shared" si="17"/>
        <v>0</v>
      </c>
      <c r="W74" s="213">
        <f t="shared" si="17"/>
        <v>0</v>
      </c>
      <c r="X74" s="213"/>
      <c r="Y74" s="213">
        <f t="shared" si="18"/>
        <v>0</v>
      </c>
      <c r="Z74" s="213">
        <f t="shared" si="18"/>
        <v>0</v>
      </c>
      <c r="AA74" s="213">
        <f t="shared" si="12"/>
        <v>0</v>
      </c>
      <c r="AB74" s="102">
        <v>1</v>
      </c>
      <c r="AC74" s="213">
        <v>3.88</v>
      </c>
      <c r="AD74" s="194">
        <v>322816</v>
      </c>
      <c r="AE74" s="194"/>
      <c r="AF74" s="194"/>
      <c r="AG74" s="194"/>
      <c r="AH74" s="213">
        <f t="shared" si="15"/>
        <v>322816</v>
      </c>
      <c r="AI74" s="102">
        <v>1</v>
      </c>
      <c r="AJ74" s="1274">
        <v>3.88</v>
      </c>
      <c r="AK74" s="194">
        <v>322816</v>
      </c>
      <c r="AL74" s="194"/>
      <c r="AM74" s="194"/>
      <c r="AN74" s="194"/>
      <c r="AO74" s="213">
        <f t="shared" si="16"/>
        <v>322816</v>
      </c>
    </row>
    <row r="75" spans="1:41" ht="27">
      <c r="A75" s="194">
        <v>35</v>
      </c>
      <c r="B75" s="1020" t="s">
        <v>7035</v>
      </c>
      <c r="C75" s="977" t="s">
        <v>5283</v>
      </c>
      <c r="D75" s="977">
        <v>2000</v>
      </c>
      <c r="E75" s="1020" t="s">
        <v>1711</v>
      </c>
      <c r="F75" s="194"/>
      <c r="G75" s="194"/>
      <c r="H75" s="194">
        <v>3.88</v>
      </c>
      <c r="I75" s="102">
        <v>1</v>
      </c>
      <c r="J75" s="102">
        <v>322816</v>
      </c>
      <c r="K75" s="2188"/>
      <c r="L75" s="102"/>
      <c r="M75" s="102"/>
      <c r="N75" s="213">
        <f t="shared" si="13"/>
        <v>322816</v>
      </c>
      <c r="O75" s="1274">
        <v>3.88</v>
      </c>
      <c r="P75" s="102">
        <v>1</v>
      </c>
      <c r="Q75" s="194">
        <v>322816</v>
      </c>
      <c r="R75" s="194"/>
      <c r="S75" s="194"/>
      <c r="T75" s="194"/>
      <c r="U75" s="213">
        <f t="shared" si="14"/>
        <v>322816</v>
      </c>
      <c r="V75" s="213">
        <f t="shared" si="17"/>
        <v>0</v>
      </c>
      <c r="W75" s="213">
        <f t="shared" si="17"/>
        <v>0</v>
      </c>
      <c r="X75" s="213"/>
      <c r="Y75" s="213">
        <f t="shared" si="18"/>
        <v>0</v>
      </c>
      <c r="Z75" s="213">
        <f t="shared" si="18"/>
        <v>0</v>
      </c>
      <c r="AA75" s="213">
        <f t="shared" si="12"/>
        <v>0</v>
      </c>
      <c r="AB75" s="102">
        <v>1</v>
      </c>
      <c r="AC75" s="213">
        <v>3.88</v>
      </c>
      <c r="AD75" s="194">
        <v>322816</v>
      </c>
      <c r="AE75" s="194"/>
      <c r="AF75" s="194"/>
      <c r="AG75" s="194"/>
      <c r="AH75" s="213">
        <f t="shared" si="15"/>
        <v>322816</v>
      </c>
      <c r="AI75" s="102">
        <v>1</v>
      </c>
      <c r="AJ75" s="1274">
        <v>3.88</v>
      </c>
      <c r="AK75" s="194">
        <v>322816</v>
      </c>
      <c r="AL75" s="194"/>
      <c r="AM75" s="194"/>
      <c r="AN75" s="194"/>
      <c r="AO75" s="213">
        <f t="shared" si="16"/>
        <v>322816</v>
      </c>
    </row>
    <row r="76" spans="1:41" ht="27">
      <c r="A76" s="194">
        <v>36</v>
      </c>
      <c r="B76" s="611" t="s">
        <v>1778</v>
      </c>
      <c r="C76" s="977" t="s">
        <v>5282</v>
      </c>
      <c r="D76" s="977">
        <v>1967</v>
      </c>
      <c r="E76" s="1020" t="s">
        <v>1711</v>
      </c>
      <c r="F76" s="194"/>
      <c r="G76" s="194"/>
      <c r="H76" s="194">
        <v>3.88</v>
      </c>
      <c r="I76" s="102">
        <v>1</v>
      </c>
      <c r="J76" s="102">
        <v>322816</v>
      </c>
      <c r="K76" s="2188"/>
      <c r="L76" s="102"/>
      <c r="M76" s="102"/>
      <c r="N76" s="213">
        <f t="shared" si="13"/>
        <v>322816</v>
      </c>
      <c r="O76" s="1274">
        <v>3.88</v>
      </c>
      <c r="P76" s="102">
        <v>1</v>
      </c>
      <c r="Q76" s="194">
        <v>322816</v>
      </c>
      <c r="R76" s="194"/>
      <c r="S76" s="194"/>
      <c r="T76" s="194"/>
      <c r="U76" s="213">
        <f t="shared" si="14"/>
        <v>322816</v>
      </c>
      <c r="V76" s="213">
        <f t="shared" si="17"/>
        <v>0</v>
      </c>
      <c r="W76" s="213">
        <f t="shared" si="17"/>
        <v>0</v>
      </c>
      <c r="X76" s="213"/>
      <c r="Y76" s="213">
        <f t="shared" si="18"/>
        <v>0</v>
      </c>
      <c r="Z76" s="213">
        <f t="shared" si="18"/>
        <v>0</v>
      </c>
      <c r="AA76" s="213">
        <f t="shared" si="12"/>
        <v>0</v>
      </c>
      <c r="AB76" s="102">
        <v>1</v>
      </c>
      <c r="AC76" s="213">
        <v>3.88</v>
      </c>
      <c r="AD76" s="194">
        <v>322816</v>
      </c>
      <c r="AE76" s="194"/>
      <c r="AF76" s="194"/>
      <c r="AG76" s="194"/>
      <c r="AH76" s="213">
        <f t="shared" si="15"/>
        <v>322816</v>
      </c>
      <c r="AI76" s="102">
        <v>1</v>
      </c>
      <c r="AJ76" s="1274">
        <v>3.88</v>
      </c>
      <c r="AK76" s="194">
        <v>322816</v>
      </c>
      <c r="AL76" s="194"/>
      <c r="AM76" s="194"/>
      <c r="AN76" s="194"/>
      <c r="AO76" s="213">
        <f t="shared" si="16"/>
        <v>322816</v>
      </c>
    </row>
    <row r="77" spans="1:41" ht="27">
      <c r="A77" s="194">
        <v>37</v>
      </c>
      <c r="B77" s="611" t="s">
        <v>7036</v>
      </c>
      <c r="C77" s="977" t="s">
        <v>5282</v>
      </c>
      <c r="D77" s="977">
        <v>1998</v>
      </c>
      <c r="E77" s="1020" t="s">
        <v>1711</v>
      </c>
      <c r="F77" s="194"/>
      <c r="G77" s="194"/>
      <c r="H77" s="194">
        <v>3.88</v>
      </c>
      <c r="I77" s="102">
        <v>1</v>
      </c>
      <c r="J77" s="102">
        <v>322816</v>
      </c>
      <c r="K77" s="2188"/>
      <c r="L77" s="102"/>
      <c r="M77" s="102"/>
      <c r="N77" s="213">
        <f t="shared" si="13"/>
        <v>322816</v>
      </c>
      <c r="O77" s="1274">
        <v>3.88</v>
      </c>
      <c r="P77" s="102">
        <v>1</v>
      </c>
      <c r="Q77" s="194">
        <v>322816</v>
      </c>
      <c r="R77" s="194"/>
      <c r="S77" s="194"/>
      <c r="T77" s="194"/>
      <c r="U77" s="213">
        <f t="shared" si="14"/>
        <v>322816</v>
      </c>
      <c r="V77" s="213">
        <f t="shared" si="17"/>
        <v>0</v>
      </c>
      <c r="W77" s="213">
        <f t="shared" si="17"/>
        <v>0</v>
      </c>
      <c r="X77" s="213"/>
      <c r="Y77" s="213">
        <f t="shared" si="18"/>
        <v>0</v>
      </c>
      <c r="Z77" s="213">
        <f t="shared" si="18"/>
        <v>0</v>
      </c>
      <c r="AA77" s="213">
        <f t="shared" si="12"/>
        <v>0</v>
      </c>
      <c r="AB77" s="102">
        <v>1</v>
      </c>
      <c r="AC77" s="213">
        <v>3.88</v>
      </c>
      <c r="AD77" s="194">
        <v>322816</v>
      </c>
      <c r="AE77" s="194"/>
      <c r="AF77" s="194"/>
      <c r="AG77" s="194"/>
      <c r="AH77" s="213">
        <f t="shared" si="15"/>
        <v>322816</v>
      </c>
      <c r="AI77" s="102">
        <v>1</v>
      </c>
      <c r="AJ77" s="1274">
        <v>3.88</v>
      </c>
      <c r="AK77" s="194">
        <v>322816</v>
      </c>
      <c r="AL77" s="194"/>
      <c r="AM77" s="194"/>
      <c r="AN77" s="194"/>
      <c r="AO77" s="213">
        <f t="shared" si="16"/>
        <v>322816</v>
      </c>
    </row>
    <row r="78" spans="1:41" ht="27">
      <c r="A78" s="194">
        <v>38</v>
      </c>
      <c r="B78" s="611" t="s">
        <v>5738</v>
      </c>
      <c r="C78" s="977" t="s">
        <v>5283</v>
      </c>
      <c r="D78" s="977">
        <v>1999</v>
      </c>
      <c r="E78" s="1020" t="s">
        <v>1711</v>
      </c>
      <c r="F78" s="194"/>
      <c r="G78" s="194"/>
      <c r="H78" s="194">
        <v>3.88</v>
      </c>
      <c r="I78" s="102">
        <v>1</v>
      </c>
      <c r="J78" s="102">
        <v>322816</v>
      </c>
      <c r="K78" s="2188"/>
      <c r="L78" s="102"/>
      <c r="M78" s="102"/>
      <c r="N78" s="213">
        <f t="shared" si="13"/>
        <v>322816</v>
      </c>
      <c r="O78" s="1274">
        <v>3.88</v>
      </c>
      <c r="P78" s="102">
        <v>1</v>
      </c>
      <c r="Q78" s="194">
        <v>322816</v>
      </c>
      <c r="R78" s="194"/>
      <c r="S78" s="194"/>
      <c r="T78" s="194"/>
      <c r="U78" s="213">
        <f t="shared" si="14"/>
        <v>322816</v>
      </c>
      <c r="V78" s="213">
        <f t="shared" si="17"/>
        <v>0</v>
      </c>
      <c r="W78" s="213">
        <f t="shared" si="17"/>
        <v>0</v>
      </c>
      <c r="X78" s="213"/>
      <c r="Y78" s="213">
        <f t="shared" si="18"/>
        <v>0</v>
      </c>
      <c r="Z78" s="213">
        <f t="shared" si="18"/>
        <v>0</v>
      </c>
      <c r="AA78" s="213">
        <f t="shared" si="12"/>
        <v>0</v>
      </c>
      <c r="AB78" s="102">
        <v>1</v>
      </c>
      <c r="AC78" s="213">
        <v>3.88</v>
      </c>
      <c r="AD78" s="194">
        <v>322816</v>
      </c>
      <c r="AE78" s="194"/>
      <c r="AF78" s="194"/>
      <c r="AG78" s="194"/>
      <c r="AH78" s="213">
        <f t="shared" si="15"/>
        <v>322816</v>
      </c>
      <c r="AI78" s="102">
        <v>1</v>
      </c>
      <c r="AJ78" s="1274">
        <v>3.88</v>
      </c>
      <c r="AK78" s="194">
        <v>322816</v>
      </c>
      <c r="AL78" s="194"/>
      <c r="AM78" s="194"/>
      <c r="AN78" s="194"/>
      <c r="AO78" s="213">
        <f t="shared" si="16"/>
        <v>322816</v>
      </c>
    </row>
    <row r="79" spans="1:41" ht="27">
      <c r="A79" s="194">
        <v>39</v>
      </c>
      <c r="B79" s="611" t="s">
        <v>1746</v>
      </c>
      <c r="C79" s="977" t="s">
        <v>5282</v>
      </c>
      <c r="D79" s="977">
        <v>1984</v>
      </c>
      <c r="E79" s="1020" t="s">
        <v>1711</v>
      </c>
      <c r="F79" s="194"/>
      <c r="G79" s="194"/>
      <c r="H79" s="194">
        <v>3.88</v>
      </c>
      <c r="I79" s="102">
        <v>1</v>
      </c>
      <c r="J79" s="102">
        <v>322816</v>
      </c>
      <c r="K79" s="2188"/>
      <c r="L79" s="102"/>
      <c r="M79" s="102"/>
      <c r="N79" s="213">
        <f t="shared" si="13"/>
        <v>322816</v>
      </c>
      <c r="O79" s="1274">
        <v>3.88</v>
      </c>
      <c r="P79" s="102">
        <v>1</v>
      </c>
      <c r="Q79" s="194">
        <v>322816</v>
      </c>
      <c r="R79" s="194"/>
      <c r="S79" s="194"/>
      <c r="T79" s="194"/>
      <c r="U79" s="213">
        <f t="shared" si="14"/>
        <v>322816</v>
      </c>
      <c r="V79" s="213">
        <f t="shared" si="17"/>
        <v>0</v>
      </c>
      <c r="W79" s="213">
        <f t="shared" si="17"/>
        <v>0</v>
      </c>
      <c r="X79" s="213"/>
      <c r="Y79" s="213">
        <f t="shared" si="18"/>
        <v>0</v>
      </c>
      <c r="Z79" s="213">
        <f t="shared" si="18"/>
        <v>0</v>
      </c>
      <c r="AA79" s="213">
        <f t="shared" si="12"/>
        <v>0</v>
      </c>
      <c r="AB79" s="102">
        <v>1</v>
      </c>
      <c r="AC79" s="213">
        <v>3.88</v>
      </c>
      <c r="AD79" s="194">
        <v>322816</v>
      </c>
      <c r="AE79" s="194"/>
      <c r="AF79" s="194"/>
      <c r="AG79" s="194"/>
      <c r="AH79" s="213">
        <f t="shared" si="15"/>
        <v>322816</v>
      </c>
      <c r="AI79" s="102">
        <v>1</v>
      </c>
      <c r="AJ79" s="1274">
        <v>3.88</v>
      </c>
      <c r="AK79" s="194">
        <v>322816</v>
      </c>
      <c r="AL79" s="194"/>
      <c r="AM79" s="194"/>
      <c r="AN79" s="194"/>
      <c r="AO79" s="213">
        <f t="shared" si="16"/>
        <v>322816</v>
      </c>
    </row>
    <row r="80" spans="1:41" ht="27">
      <c r="A80" s="194">
        <v>40</v>
      </c>
      <c r="B80" s="611" t="s">
        <v>1726</v>
      </c>
      <c r="C80" s="977" t="s">
        <v>5282</v>
      </c>
      <c r="D80" s="977">
        <v>1993</v>
      </c>
      <c r="E80" s="1020" t="s">
        <v>1711</v>
      </c>
      <c r="F80" s="194"/>
      <c r="G80" s="194"/>
      <c r="H80" s="194">
        <v>3.88</v>
      </c>
      <c r="I80" s="102">
        <v>1</v>
      </c>
      <c r="J80" s="102">
        <v>322816</v>
      </c>
      <c r="K80" s="2188"/>
      <c r="L80" s="102"/>
      <c r="M80" s="102"/>
      <c r="N80" s="213">
        <f t="shared" si="13"/>
        <v>322816</v>
      </c>
      <c r="O80" s="1274">
        <v>3.88</v>
      </c>
      <c r="P80" s="102">
        <v>1</v>
      </c>
      <c r="Q80" s="194">
        <v>322816</v>
      </c>
      <c r="R80" s="194"/>
      <c r="S80" s="194"/>
      <c r="T80" s="194"/>
      <c r="U80" s="213">
        <f t="shared" si="14"/>
        <v>322816</v>
      </c>
      <c r="V80" s="213">
        <f t="shared" si="17"/>
        <v>0</v>
      </c>
      <c r="W80" s="213">
        <f t="shared" si="17"/>
        <v>0</v>
      </c>
      <c r="X80" s="213"/>
      <c r="Y80" s="213">
        <f t="shared" si="18"/>
        <v>0</v>
      </c>
      <c r="Z80" s="213">
        <f t="shared" si="18"/>
        <v>0</v>
      </c>
      <c r="AA80" s="213">
        <f t="shared" si="12"/>
        <v>0</v>
      </c>
      <c r="AB80" s="102">
        <v>1</v>
      </c>
      <c r="AC80" s="213">
        <v>3.88</v>
      </c>
      <c r="AD80" s="194">
        <v>322816</v>
      </c>
      <c r="AE80" s="194"/>
      <c r="AF80" s="194"/>
      <c r="AG80" s="194"/>
      <c r="AH80" s="213">
        <f t="shared" si="15"/>
        <v>322816</v>
      </c>
      <c r="AI80" s="102">
        <v>1</v>
      </c>
      <c r="AJ80" s="1274">
        <v>3.88</v>
      </c>
      <c r="AK80" s="194">
        <v>322816</v>
      </c>
      <c r="AL80" s="194"/>
      <c r="AM80" s="194"/>
      <c r="AN80" s="194"/>
      <c r="AO80" s="213">
        <f t="shared" si="16"/>
        <v>322816</v>
      </c>
    </row>
    <row r="81" spans="1:41" ht="27">
      <c r="A81" s="194">
        <v>41</v>
      </c>
      <c r="B81" s="611" t="s">
        <v>1720</v>
      </c>
      <c r="C81" s="977" t="s">
        <v>5282</v>
      </c>
      <c r="D81" s="977">
        <v>1994</v>
      </c>
      <c r="E81" s="1020" t="s">
        <v>1711</v>
      </c>
      <c r="F81" s="194"/>
      <c r="G81" s="194"/>
      <c r="H81" s="194">
        <v>3.88</v>
      </c>
      <c r="I81" s="102">
        <v>1</v>
      </c>
      <c r="J81" s="102">
        <v>322816</v>
      </c>
      <c r="K81" s="2188"/>
      <c r="L81" s="102"/>
      <c r="M81" s="102"/>
      <c r="N81" s="213">
        <f t="shared" si="13"/>
        <v>322816</v>
      </c>
      <c r="O81" s="1274">
        <v>3.88</v>
      </c>
      <c r="P81" s="102">
        <v>1</v>
      </c>
      <c r="Q81" s="194">
        <v>322816</v>
      </c>
      <c r="R81" s="194"/>
      <c r="S81" s="194"/>
      <c r="T81" s="194"/>
      <c r="U81" s="213">
        <f t="shared" si="14"/>
        <v>322816</v>
      </c>
      <c r="V81" s="213">
        <f t="shared" si="17"/>
        <v>0</v>
      </c>
      <c r="W81" s="213">
        <f t="shared" si="17"/>
        <v>0</v>
      </c>
      <c r="X81" s="213"/>
      <c r="Y81" s="213">
        <f t="shared" si="18"/>
        <v>0</v>
      </c>
      <c r="Z81" s="213">
        <f t="shared" si="18"/>
        <v>0</v>
      </c>
      <c r="AA81" s="213">
        <f t="shared" si="12"/>
        <v>0</v>
      </c>
      <c r="AB81" s="102">
        <v>1</v>
      </c>
      <c r="AC81" s="213">
        <v>3.88</v>
      </c>
      <c r="AD81" s="194">
        <v>322816</v>
      </c>
      <c r="AE81" s="194"/>
      <c r="AF81" s="194"/>
      <c r="AG81" s="194"/>
      <c r="AH81" s="213">
        <f t="shared" si="15"/>
        <v>322816</v>
      </c>
      <c r="AI81" s="102">
        <v>1</v>
      </c>
      <c r="AJ81" s="1274">
        <v>3.88</v>
      </c>
      <c r="AK81" s="194">
        <v>322816</v>
      </c>
      <c r="AL81" s="194"/>
      <c r="AM81" s="194"/>
      <c r="AN81" s="194"/>
      <c r="AO81" s="213">
        <f t="shared" si="16"/>
        <v>322816</v>
      </c>
    </row>
    <row r="82" spans="1:41" ht="27">
      <c r="A82" s="194">
        <v>42</v>
      </c>
      <c r="B82" s="611" t="s">
        <v>4742</v>
      </c>
      <c r="C82" s="977" t="s">
        <v>5282</v>
      </c>
      <c r="D82" s="977">
        <v>1998</v>
      </c>
      <c r="E82" s="1020" t="s">
        <v>1711</v>
      </c>
      <c r="F82" s="194"/>
      <c r="G82" s="194"/>
      <c r="H82" s="194">
        <v>3.88</v>
      </c>
      <c r="I82" s="102">
        <v>1</v>
      </c>
      <c r="J82" s="102">
        <v>322816</v>
      </c>
      <c r="K82" s="2188"/>
      <c r="L82" s="102"/>
      <c r="M82" s="102"/>
      <c r="N82" s="213">
        <f t="shared" si="13"/>
        <v>322816</v>
      </c>
      <c r="O82" s="1274">
        <v>3.88</v>
      </c>
      <c r="P82" s="102">
        <v>1</v>
      </c>
      <c r="Q82" s="194">
        <v>322816</v>
      </c>
      <c r="R82" s="194"/>
      <c r="S82" s="194"/>
      <c r="T82" s="194"/>
      <c r="U82" s="213">
        <f t="shared" si="14"/>
        <v>322816</v>
      </c>
      <c r="V82" s="213">
        <f t="shared" si="17"/>
        <v>0</v>
      </c>
      <c r="W82" s="213">
        <f t="shared" si="17"/>
        <v>0</v>
      </c>
      <c r="X82" s="213"/>
      <c r="Y82" s="213">
        <f t="shared" si="18"/>
        <v>0</v>
      </c>
      <c r="Z82" s="213">
        <f t="shared" si="18"/>
        <v>0</v>
      </c>
      <c r="AA82" s="213">
        <f t="shared" si="12"/>
        <v>0</v>
      </c>
      <c r="AB82" s="102">
        <v>1</v>
      </c>
      <c r="AC82" s="213">
        <v>3.88</v>
      </c>
      <c r="AD82" s="194">
        <v>322816</v>
      </c>
      <c r="AE82" s="194"/>
      <c r="AF82" s="194"/>
      <c r="AG82" s="194"/>
      <c r="AH82" s="213">
        <f t="shared" si="15"/>
        <v>322816</v>
      </c>
      <c r="AI82" s="102">
        <v>1</v>
      </c>
      <c r="AJ82" s="1274">
        <v>3.88</v>
      </c>
      <c r="AK82" s="194">
        <v>322816</v>
      </c>
      <c r="AL82" s="194"/>
      <c r="AM82" s="194"/>
      <c r="AN82" s="194"/>
      <c r="AO82" s="213">
        <f t="shared" si="16"/>
        <v>322816</v>
      </c>
    </row>
    <row r="83" spans="1:41" ht="27">
      <c r="A83" s="194">
        <v>43</v>
      </c>
      <c r="B83" s="611" t="s">
        <v>8387</v>
      </c>
      <c r="C83" s="977" t="s">
        <v>5282</v>
      </c>
      <c r="D83" s="977">
        <v>1997</v>
      </c>
      <c r="E83" s="1020" t="s">
        <v>1711</v>
      </c>
      <c r="F83" s="194"/>
      <c r="G83" s="194"/>
      <c r="H83" s="194">
        <v>3.88</v>
      </c>
      <c r="I83" s="102">
        <v>1</v>
      </c>
      <c r="J83" s="102">
        <v>322816</v>
      </c>
      <c r="K83" s="2188"/>
      <c r="L83" s="102"/>
      <c r="M83" s="102"/>
      <c r="N83" s="213">
        <f t="shared" si="13"/>
        <v>322816</v>
      </c>
      <c r="O83" s="1274">
        <v>3.88</v>
      </c>
      <c r="P83" s="102">
        <v>1</v>
      </c>
      <c r="Q83" s="194">
        <v>322816</v>
      </c>
      <c r="R83" s="194"/>
      <c r="S83" s="194"/>
      <c r="T83" s="194"/>
      <c r="U83" s="213">
        <f t="shared" si="14"/>
        <v>322816</v>
      </c>
      <c r="V83" s="213">
        <f t="shared" si="17"/>
        <v>0</v>
      </c>
      <c r="W83" s="213">
        <f t="shared" si="17"/>
        <v>0</v>
      </c>
      <c r="X83" s="213"/>
      <c r="Y83" s="213">
        <f t="shared" si="18"/>
        <v>0</v>
      </c>
      <c r="Z83" s="213">
        <f t="shared" si="18"/>
        <v>0</v>
      </c>
      <c r="AA83" s="213">
        <f t="shared" si="12"/>
        <v>0</v>
      </c>
      <c r="AB83" s="102">
        <v>1</v>
      </c>
      <c r="AC83" s="213">
        <v>3.88</v>
      </c>
      <c r="AD83" s="194">
        <v>322816</v>
      </c>
      <c r="AE83" s="194"/>
      <c r="AF83" s="194"/>
      <c r="AG83" s="194"/>
      <c r="AH83" s="213">
        <f t="shared" si="15"/>
        <v>322816</v>
      </c>
      <c r="AI83" s="102">
        <v>1</v>
      </c>
      <c r="AJ83" s="1274">
        <v>3.88</v>
      </c>
      <c r="AK83" s="194">
        <v>322816</v>
      </c>
      <c r="AL83" s="194"/>
      <c r="AM83" s="194"/>
      <c r="AN83" s="194"/>
      <c r="AO83" s="213">
        <f t="shared" si="16"/>
        <v>322816</v>
      </c>
    </row>
    <row r="84" spans="1:41" ht="27">
      <c r="A84" s="194">
        <v>44</v>
      </c>
      <c r="B84" s="611" t="s">
        <v>5739</v>
      </c>
      <c r="C84" s="977" t="s">
        <v>5282</v>
      </c>
      <c r="D84" s="977">
        <v>1996</v>
      </c>
      <c r="E84" s="1020" t="s">
        <v>1711</v>
      </c>
      <c r="F84" s="194"/>
      <c r="G84" s="194"/>
      <c r="H84" s="194">
        <v>3.88</v>
      </c>
      <c r="I84" s="102">
        <v>1</v>
      </c>
      <c r="J84" s="102">
        <v>322816</v>
      </c>
      <c r="K84" s="2188"/>
      <c r="L84" s="102"/>
      <c r="M84" s="102"/>
      <c r="N84" s="213">
        <f t="shared" si="13"/>
        <v>322816</v>
      </c>
      <c r="O84" s="1274">
        <v>3.88</v>
      </c>
      <c r="P84" s="102">
        <v>1</v>
      </c>
      <c r="Q84" s="194">
        <v>322816</v>
      </c>
      <c r="R84" s="194"/>
      <c r="S84" s="194"/>
      <c r="T84" s="194"/>
      <c r="U84" s="213">
        <f t="shared" si="14"/>
        <v>322816</v>
      </c>
      <c r="V84" s="213">
        <f t="shared" si="17"/>
        <v>0</v>
      </c>
      <c r="W84" s="213">
        <f t="shared" si="17"/>
        <v>0</v>
      </c>
      <c r="X84" s="213"/>
      <c r="Y84" s="213">
        <f t="shared" si="18"/>
        <v>0</v>
      </c>
      <c r="Z84" s="213">
        <f t="shared" si="18"/>
        <v>0</v>
      </c>
      <c r="AA84" s="213">
        <f t="shared" si="12"/>
        <v>0</v>
      </c>
      <c r="AB84" s="102">
        <v>1</v>
      </c>
      <c r="AC84" s="213">
        <v>3.88</v>
      </c>
      <c r="AD84" s="194">
        <v>322816</v>
      </c>
      <c r="AE84" s="194"/>
      <c r="AF84" s="194"/>
      <c r="AG84" s="194"/>
      <c r="AH84" s="213">
        <f t="shared" si="15"/>
        <v>322816</v>
      </c>
      <c r="AI84" s="102">
        <v>1</v>
      </c>
      <c r="AJ84" s="1274">
        <v>3.88</v>
      </c>
      <c r="AK84" s="194">
        <v>322816</v>
      </c>
      <c r="AL84" s="194"/>
      <c r="AM84" s="194"/>
      <c r="AN84" s="194"/>
      <c r="AO84" s="213">
        <f t="shared" si="16"/>
        <v>322816</v>
      </c>
    </row>
    <row r="85" spans="1:41" ht="27">
      <c r="A85" s="194">
        <v>45</v>
      </c>
      <c r="B85" s="611" t="s">
        <v>4288</v>
      </c>
      <c r="C85" s="1122" t="s">
        <v>5282</v>
      </c>
      <c r="D85" s="1122">
        <v>1996</v>
      </c>
      <c r="E85" s="943" t="s">
        <v>1711</v>
      </c>
      <c r="F85" s="194"/>
      <c r="G85" s="194"/>
      <c r="H85" s="194">
        <v>3.88</v>
      </c>
      <c r="I85" s="102">
        <v>1</v>
      </c>
      <c r="J85" s="102">
        <v>322816</v>
      </c>
      <c r="K85" s="2188"/>
      <c r="L85" s="102"/>
      <c r="M85" s="102"/>
      <c r="N85" s="213">
        <f t="shared" si="13"/>
        <v>322816</v>
      </c>
      <c r="O85" s="1274">
        <v>3.88</v>
      </c>
      <c r="P85" s="102">
        <v>1</v>
      </c>
      <c r="Q85" s="194">
        <v>322816</v>
      </c>
      <c r="R85" s="194"/>
      <c r="S85" s="194"/>
      <c r="T85" s="194"/>
      <c r="U85" s="213">
        <f t="shared" si="14"/>
        <v>322816</v>
      </c>
      <c r="V85" s="213">
        <f t="shared" si="17"/>
        <v>0</v>
      </c>
      <c r="W85" s="213">
        <f t="shared" si="17"/>
        <v>0</v>
      </c>
      <c r="X85" s="213"/>
      <c r="Y85" s="213">
        <f t="shared" si="18"/>
        <v>0</v>
      </c>
      <c r="Z85" s="213">
        <f t="shared" si="18"/>
        <v>0</v>
      </c>
      <c r="AA85" s="213">
        <f t="shared" si="12"/>
        <v>0</v>
      </c>
      <c r="AB85" s="102">
        <v>1</v>
      </c>
      <c r="AC85" s="213">
        <v>3.88</v>
      </c>
      <c r="AD85" s="194">
        <v>322816</v>
      </c>
      <c r="AE85" s="194"/>
      <c r="AF85" s="194"/>
      <c r="AG85" s="194"/>
      <c r="AH85" s="213">
        <f t="shared" si="15"/>
        <v>322816</v>
      </c>
      <c r="AI85" s="102">
        <v>1</v>
      </c>
      <c r="AJ85" s="1274">
        <v>3.88</v>
      </c>
      <c r="AK85" s="194">
        <v>322816</v>
      </c>
      <c r="AL85" s="194"/>
      <c r="AM85" s="194"/>
      <c r="AN85" s="194"/>
      <c r="AO85" s="213">
        <f t="shared" si="16"/>
        <v>322816</v>
      </c>
    </row>
    <row r="86" spans="1:41" ht="27">
      <c r="A86" s="194">
        <v>46</v>
      </c>
      <c r="B86" s="611" t="s">
        <v>1766</v>
      </c>
      <c r="C86" s="1122" t="s">
        <v>5282</v>
      </c>
      <c r="D86" s="1122">
        <v>1979</v>
      </c>
      <c r="E86" s="943" t="s">
        <v>1711</v>
      </c>
      <c r="F86" s="194"/>
      <c r="G86" s="194"/>
      <c r="H86" s="194">
        <v>3.88</v>
      </c>
      <c r="I86" s="102">
        <v>1</v>
      </c>
      <c r="J86" s="102">
        <v>322816</v>
      </c>
      <c r="K86" s="2188"/>
      <c r="L86" s="102"/>
      <c r="M86" s="102"/>
      <c r="N86" s="213">
        <f t="shared" si="13"/>
        <v>322816</v>
      </c>
      <c r="O86" s="1274">
        <v>3.88</v>
      </c>
      <c r="P86" s="102">
        <v>1</v>
      </c>
      <c r="Q86" s="194">
        <v>322816</v>
      </c>
      <c r="R86" s="194"/>
      <c r="S86" s="194"/>
      <c r="T86" s="194"/>
      <c r="U86" s="213">
        <f t="shared" si="14"/>
        <v>322816</v>
      </c>
      <c r="V86" s="213">
        <f t="shared" si="17"/>
        <v>0</v>
      </c>
      <c r="W86" s="213">
        <f t="shared" si="17"/>
        <v>0</v>
      </c>
      <c r="X86" s="213"/>
      <c r="Y86" s="213">
        <f t="shared" si="18"/>
        <v>0</v>
      </c>
      <c r="Z86" s="213">
        <f t="shared" si="18"/>
        <v>0</v>
      </c>
      <c r="AA86" s="213">
        <f t="shared" si="12"/>
        <v>0</v>
      </c>
      <c r="AB86" s="102">
        <v>1</v>
      </c>
      <c r="AC86" s="213">
        <v>3.88</v>
      </c>
      <c r="AD86" s="194">
        <v>322816</v>
      </c>
      <c r="AE86" s="194"/>
      <c r="AF86" s="194"/>
      <c r="AG86" s="194"/>
      <c r="AH86" s="213">
        <f t="shared" si="15"/>
        <v>322816</v>
      </c>
      <c r="AI86" s="102">
        <v>1</v>
      </c>
      <c r="AJ86" s="1274">
        <v>3.88</v>
      </c>
      <c r="AK86" s="194">
        <v>322816</v>
      </c>
      <c r="AL86" s="194"/>
      <c r="AM86" s="194"/>
      <c r="AN86" s="194"/>
      <c r="AO86" s="213">
        <f t="shared" si="16"/>
        <v>322816</v>
      </c>
    </row>
    <row r="87" spans="1:41" ht="27">
      <c r="A87" s="194">
        <v>47</v>
      </c>
      <c r="B87" s="611" t="s">
        <v>1195</v>
      </c>
      <c r="C87" s="1122" t="s">
        <v>5282</v>
      </c>
      <c r="D87" s="1122">
        <v>1996</v>
      </c>
      <c r="E87" s="943" t="s">
        <v>1711</v>
      </c>
      <c r="F87" s="194"/>
      <c r="G87" s="194"/>
      <c r="H87" s="194">
        <v>3.88</v>
      </c>
      <c r="I87" s="102">
        <v>1</v>
      </c>
      <c r="J87" s="102">
        <v>322816</v>
      </c>
      <c r="K87" s="2188"/>
      <c r="L87" s="102"/>
      <c r="M87" s="102"/>
      <c r="N87" s="213">
        <f t="shared" si="13"/>
        <v>322816</v>
      </c>
      <c r="O87" s="1274">
        <v>3.88</v>
      </c>
      <c r="P87" s="102">
        <v>1</v>
      </c>
      <c r="Q87" s="194">
        <v>322816</v>
      </c>
      <c r="R87" s="194"/>
      <c r="S87" s="194"/>
      <c r="T87" s="194"/>
      <c r="U87" s="213">
        <f t="shared" si="14"/>
        <v>322816</v>
      </c>
      <c r="V87" s="213">
        <f t="shared" si="17"/>
        <v>0</v>
      </c>
      <c r="W87" s="213">
        <f t="shared" si="17"/>
        <v>0</v>
      </c>
      <c r="X87" s="213"/>
      <c r="Y87" s="213">
        <f t="shared" si="18"/>
        <v>0</v>
      </c>
      <c r="Z87" s="213">
        <f t="shared" si="18"/>
        <v>0</v>
      </c>
      <c r="AA87" s="213">
        <f t="shared" si="12"/>
        <v>0</v>
      </c>
      <c r="AB87" s="102">
        <v>1</v>
      </c>
      <c r="AC87" s="213">
        <v>3.88</v>
      </c>
      <c r="AD87" s="194">
        <v>322816</v>
      </c>
      <c r="AE87" s="194"/>
      <c r="AF87" s="194"/>
      <c r="AG87" s="194"/>
      <c r="AH87" s="213">
        <f t="shared" si="15"/>
        <v>322816</v>
      </c>
      <c r="AI87" s="102">
        <v>1</v>
      </c>
      <c r="AJ87" s="1274">
        <v>3.88</v>
      </c>
      <c r="AK87" s="194">
        <v>322816</v>
      </c>
      <c r="AL87" s="194"/>
      <c r="AM87" s="194"/>
      <c r="AN87" s="194"/>
      <c r="AO87" s="213">
        <f t="shared" si="16"/>
        <v>322816</v>
      </c>
    </row>
    <row r="88" spans="1:41" ht="27">
      <c r="A88" s="194">
        <v>48</v>
      </c>
      <c r="B88" s="611" t="s">
        <v>1193</v>
      </c>
      <c r="C88" s="1122" t="s">
        <v>5282</v>
      </c>
      <c r="D88" s="1122">
        <v>1998</v>
      </c>
      <c r="E88" s="943" t="s">
        <v>1711</v>
      </c>
      <c r="F88" s="194"/>
      <c r="G88" s="194"/>
      <c r="H88" s="194">
        <v>3.88</v>
      </c>
      <c r="I88" s="102">
        <v>1</v>
      </c>
      <c r="J88" s="102">
        <v>322816</v>
      </c>
      <c r="K88" s="2188"/>
      <c r="L88" s="102"/>
      <c r="M88" s="102"/>
      <c r="N88" s="213">
        <f t="shared" si="13"/>
        <v>322816</v>
      </c>
      <c r="O88" s="1274">
        <v>3.88</v>
      </c>
      <c r="P88" s="102">
        <v>1</v>
      </c>
      <c r="Q88" s="194">
        <v>322816</v>
      </c>
      <c r="R88" s="194"/>
      <c r="S88" s="194"/>
      <c r="T88" s="194"/>
      <c r="U88" s="213">
        <f t="shared" si="14"/>
        <v>322816</v>
      </c>
      <c r="V88" s="213">
        <f t="shared" si="17"/>
        <v>0</v>
      </c>
      <c r="W88" s="213">
        <f t="shared" si="17"/>
        <v>0</v>
      </c>
      <c r="X88" s="213"/>
      <c r="Y88" s="213">
        <f t="shared" si="18"/>
        <v>0</v>
      </c>
      <c r="Z88" s="213">
        <f t="shared" si="18"/>
        <v>0</v>
      </c>
      <c r="AA88" s="213">
        <f t="shared" si="12"/>
        <v>0</v>
      </c>
      <c r="AB88" s="102">
        <v>1</v>
      </c>
      <c r="AC88" s="213">
        <v>3.88</v>
      </c>
      <c r="AD88" s="194">
        <v>322816</v>
      </c>
      <c r="AE88" s="194"/>
      <c r="AF88" s="194"/>
      <c r="AG88" s="194"/>
      <c r="AH88" s="213">
        <f t="shared" si="15"/>
        <v>322816</v>
      </c>
      <c r="AI88" s="102">
        <v>1</v>
      </c>
      <c r="AJ88" s="1274">
        <v>3.88</v>
      </c>
      <c r="AK88" s="194">
        <v>322816</v>
      </c>
      <c r="AL88" s="194"/>
      <c r="AM88" s="194"/>
      <c r="AN88" s="194"/>
      <c r="AO88" s="213">
        <f t="shared" si="16"/>
        <v>322816</v>
      </c>
    </row>
    <row r="89" spans="1:41" ht="27">
      <c r="A89" s="194">
        <v>49</v>
      </c>
      <c r="B89" s="611" t="s">
        <v>4292</v>
      </c>
      <c r="C89" s="1122" t="s">
        <v>5282</v>
      </c>
      <c r="D89" s="1122">
        <v>2000</v>
      </c>
      <c r="E89" s="943" t="s">
        <v>1711</v>
      </c>
      <c r="F89" s="194"/>
      <c r="G89" s="194"/>
      <c r="H89" s="194">
        <v>3.88</v>
      </c>
      <c r="I89" s="102">
        <v>1</v>
      </c>
      <c r="J89" s="102">
        <v>322816</v>
      </c>
      <c r="K89" s="2188"/>
      <c r="L89" s="102"/>
      <c r="M89" s="102"/>
      <c r="N89" s="213">
        <f t="shared" si="13"/>
        <v>322816</v>
      </c>
      <c r="O89" s="1274">
        <v>3.88</v>
      </c>
      <c r="P89" s="102">
        <v>1</v>
      </c>
      <c r="Q89" s="194">
        <v>322816</v>
      </c>
      <c r="R89" s="194"/>
      <c r="S89" s="194"/>
      <c r="T89" s="194"/>
      <c r="U89" s="213">
        <f t="shared" si="14"/>
        <v>322816</v>
      </c>
      <c r="V89" s="213">
        <f t="shared" si="17"/>
        <v>0</v>
      </c>
      <c r="W89" s="213">
        <f t="shared" si="17"/>
        <v>0</v>
      </c>
      <c r="X89" s="213"/>
      <c r="Y89" s="213">
        <f t="shared" si="18"/>
        <v>0</v>
      </c>
      <c r="Z89" s="213">
        <f t="shared" si="18"/>
        <v>0</v>
      </c>
      <c r="AA89" s="213">
        <f t="shared" si="12"/>
        <v>0</v>
      </c>
      <c r="AB89" s="102">
        <v>1</v>
      </c>
      <c r="AC89" s="213">
        <v>3.88</v>
      </c>
      <c r="AD89" s="194">
        <v>322816</v>
      </c>
      <c r="AE89" s="194"/>
      <c r="AF89" s="194"/>
      <c r="AG89" s="194"/>
      <c r="AH89" s="213">
        <f t="shared" si="15"/>
        <v>322816</v>
      </c>
      <c r="AI89" s="102">
        <v>1</v>
      </c>
      <c r="AJ89" s="1274">
        <v>3.88</v>
      </c>
      <c r="AK89" s="194">
        <v>322816</v>
      </c>
      <c r="AL89" s="194"/>
      <c r="AM89" s="194"/>
      <c r="AN89" s="194"/>
      <c r="AO89" s="213">
        <f t="shared" si="16"/>
        <v>322816</v>
      </c>
    </row>
    <row r="90" spans="1:41" ht="27">
      <c r="A90" s="194">
        <v>50</v>
      </c>
      <c r="B90" s="611" t="s">
        <v>4301</v>
      </c>
      <c r="C90" s="977" t="s">
        <v>5282</v>
      </c>
      <c r="D90" s="977">
        <v>1997</v>
      </c>
      <c r="E90" s="1020" t="s">
        <v>1711</v>
      </c>
      <c r="F90" s="194"/>
      <c r="G90" s="194"/>
      <c r="H90" s="194">
        <v>3.88</v>
      </c>
      <c r="I90" s="102">
        <v>1</v>
      </c>
      <c r="J90" s="102">
        <v>322816</v>
      </c>
      <c r="K90" s="2188"/>
      <c r="L90" s="102"/>
      <c r="M90" s="102"/>
      <c r="N90" s="213">
        <f t="shared" si="13"/>
        <v>322816</v>
      </c>
      <c r="O90" s="1274">
        <v>3.88</v>
      </c>
      <c r="P90" s="102">
        <v>1</v>
      </c>
      <c r="Q90" s="194">
        <v>322816</v>
      </c>
      <c r="R90" s="194"/>
      <c r="S90" s="194"/>
      <c r="T90" s="194"/>
      <c r="U90" s="213">
        <f t="shared" si="14"/>
        <v>322816</v>
      </c>
      <c r="V90" s="213">
        <f t="shared" si="17"/>
        <v>0</v>
      </c>
      <c r="W90" s="213">
        <f t="shared" si="17"/>
        <v>0</v>
      </c>
      <c r="X90" s="213"/>
      <c r="Y90" s="213">
        <f t="shared" si="18"/>
        <v>0</v>
      </c>
      <c r="Z90" s="213">
        <f t="shared" si="18"/>
        <v>0</v>
      </c>
      <c r="AA90" s="213">
        <f t="shared" si="12"/>
        <v>0</v>
      </c>
      <c r="AB90" s="102">
        <v>1</v>
      </c>
      <c r="AC90" s="213">
        <v>3.88</v>
      </c>
      <c r="AD90" s="194">
        <v>322816</v>
      </c>
      <c r="AE90" s="194"/>
      <c r="AF90" s="194"/>
      <c r="AG90" s="194"/>
      <c r="AH90" s="213">
        <f t="shared" si="15"/>
        <v>322816</v>
      </c>
      <c r="AI90" s="102">
        <v>1</v>
      </c>
      <c r="AJ90" s="1274">
        <v>3.88</v>
      </c>
      <c r="AK90" s="194">
        <v>322816</v>
      </c>
      <c r="AL90" s="194"/>
      <c r="AM90" s="194"/>
      <c r="AN90" s="194"/>
      <c r="AO90" s="213">
        <f t="shared" si="16"/>
        <v>322816</v>
      </c>
    </row>
    <row r="91" spans="1:41" ht="27">
      <c r="A91" s="194">
        <v>51</v>
      </c>
      <c r="B91" s="611" t="s">
        <v>7037</v>
      </c>
      <c r="C91" s="977" t="s">
        <v>5283</v>
      </c>
      <c r="D91" s="977">
        <v>2001</v>
      </c>
      <c r="E91" s="1020" t="s">
        <v>1711</v>
      </c>
      <c r="F91" s="194"/>
      <c r="G91" s="194"/>
      <c r="H91" s="194">
        <v>3.88</v>
      </c>
      <c r="I91" s="102">
        <v>1</v>
      </c>
      <c r="J91" s="102">
        <v>322816</v>
      </c>
      <c r="K91" s="2188"/>
      <c r="L91" s="102"/>
      <c r="M91" s="102"/>
      <c r="N91" s="213">
        <f t="shared" si="13"/>
        <v>322816</v>
      </c>
      <c r="O91" s="1274">
        <v>3.88</v>
      </c>
      <c r="P91" s="102">
        <v>1</v>
      </c>
      <c r="Q91" s="194">
        <v>322816</v>
      </c>
      <c r="R91" s="194"/>
      <c r="S91" s="194"/>
      <c r="T91" s="194"/>
      <c r="U91" s="213">
        <f t="shared" si="14"/>
        <v>322816</v>
      </c>
      <c r="V91" s="213">
        <f t="shared" si="17"/>
        <v>0</v>
      </c>
      <c r="W91" s="213">
        <f t="shared" si="17"/>
        <v>0</v>
      </c>
      <c r="X91" s="213"/>
      <c r="Y91" s="213">
        <f t="shared" si="18"/>
        <v>0</v>
      </c>
      <c r="Z91" s="213">
        <f t="shared" si="18"/>
        <v>0</v>
      </c>
      <c r="AA91" s="213">
        <f t="shared" si="12"/>
        <v>0</v>
      </c>
      <c r="AB91" s="102">
        <v>1</v>
      </c>
      <c r="AC91" s="213">
        <v>3.88</v>
      </c>
      <c r="AD91" s="194">
        <v>322816</v>
      </c>
      <c r="AE91" s="194"/>
      <c r="AF91" s="194"/>
      <c r="AG91" s="194"/>
      <c r="AH91" s="213">
        <f t="shared" si="15"/>
        <v>322816</v>
      </c>
      <c r="AI91" s="102">
        <v>1</v>
      </c>
      <c r="AJ91" s="1274">
        <v>3.88</v>
      </c>
      <c r="AK91" s="194">
        <v>322816</v>
      </c>
      <c r="AL91" s="194"/>
      <c r="AM91" s="194"/>
      <c r="AN91" s="194"/>
      <c r="AO91" s="213">
        <f t="shared" si="16"/>
        <v>322816</v>
      </c>
    </row>
    <row r="92" spans="1:41" ht="27">
      <c r="A92" s="194">
        <v>52</v>
      </c>
      <c r="B92" s="611" t="s">
        <v>6718</v>
      </c>
      <c r="C92" s="977" t="s">
        <v>5282</v>
      </c>
      <c r="D92" s="977">
        <v>2001</v>
      </c>
      <c r="E92" s="1020" t="s">
        <v>1711</v>
      </c>
      <c r="F92" s="194"/>
      <c r="G92" s="194"/>
      <c r="H92" s="194">
        <v>3.88</v>
      </c>
      <c r="I92" s="102">
        <v>1</v>
      </c>
      <c r="J92" s="102">
        <v>322816</v>
      </c>
      <c r="K92" s="2188"/>
      <c r="L92" s="102"/>
      <c r="M92" s="102"/>
      <c r="N92" s="213">
        <f t="shared" si="13"/>
        <v>322816</v>
      </c>
      <c r="O92" s="1274">
        <v>3.88</v>
      </c>
      <c r="P92" s="102">
        <v>1</v>
      </c>
      <c r="Q92" s="194">
        <v>322816</v>
      </c>
      <c r="R92" s="194"/>
      <c r="S92" s="194"/>
      <c r="T92" s="194"/>
      <c r="U92" s="213">
        <f t="shared" si="14"/>
        <v>322816</v>
      </c>
      <c r="V92" s="213">
        <f t="shared" si="17"/>
        <v>0</v>
      </c>
      <c r="W92" s="213">
        <f t="shared" si="17"/>
        <v>0</v>
      </c>
      <c r="X92" s="213"/>
      <c r="Y92" s="213">
        <f t="shared" si="18"/>
        <v>0</v>
      </c>
      <c r="Z92" s="213">
        <f t="shared" si="18"/>
        <v>0</v>
      </c>
      <c r="AA92" s="213">
        <f t="shared" si="12"/>
        <v>0</v>
      </c>
      <c r="AB92" s="102">
        <v>1</v>
      </c>
      <c r="AC92" s="213">
        <v>3.88</v>
      </c>
      <c r="AD92" s="194">
        <v>322816</v>
      </c>
      <c r="AE92" s="194"/>
      <c r="AF92" s="194"/>
      <c r="AG92" s="194"/>
      <c r="AH92" s="213">
        <f t="shared" si="15"/>
        <v>322816</v>
      </c>
      <c r="AI92" s="102">
        <v>1</v>
      </c>
      <c r="AJ92" s="1274">
        <v>3.88</v>
      </c>
      <c r="AK92" s="194">
        <v>322816</v>
      </c>
      <c r="AL92" s="194"/>
      <c r="AM92" s="194"/>
      <c r="AN92" s="194"/>
      <c r="AO92" s="213">
        <f t="shared" si="16"/>
        <v>322816</v>
      </c>
    </row>
    <row r="93" spans="1:41" ht="27">
      <c r="A93" s="194">
        <v>53</v>
      </c>
      <c r="B93" s="611" t="s">
        <v>7038</v>
      </c>
      <c r="C93" s="977" t="s">
        <v>5282</v>
      </c>
      <c r="D93" s="977">
        <v>2001</v>
      </c>
      <c r="E93" s="1020" t="s">
        <v>1711</v>
      </c>
      <c r="F93" s="194"/>
      <c r="G93" s="194"/>
      <c r="H93" s="194">
        <v>3.88</v>
      </c>
      <c r="I93" s="102">
        <v>1</v>
      </c>
      <c r="J93" s="102">
        <v>322816</v>
      </c>
      <c r="K93" s="2188"/>
      <c r="L93" s="102"/>
      <c r="M93" s="102"/>
      <c r="N93" s="213">
        <f t="shared" si="13"/>
        <v>322816</v>
      </c>
      <c r="O93" s="1274">
        <v>3.88</v>
      </c>
      <c r="P93" s="102">
        <v>1</v>
      </c>
      <c r="Q93" s="194">
        <v>322816</v>
      </c>
      <c r="R93" s="194"/>
      <c r="S93" s="194"/>
      <c r="T93" s="194"/>
      <c r="U93" s="213">
        <f t="shared" si="14"/>
        <v>322816</v>
      </c>
      <c r="V93" s="213">
        <f t="shared" si="17"/>
        <v>0</v>
      </c>
      <c r="W93" s="213">
        <f t="shared" si="17"/>
        <v>0</v>
      </c>
      <c r="X93" s="213"/>
      <c r="Y93" s="213">
        <f t="shared" si="18"/>
        <v>0</v>
      </c>
      <c r="Z93" s="213">
        <f t="shared" si="18"/>
        <v>0</v>
      </c>
      <c r="AA93" s="213">
        <f t="shared" si="12"/>
        <v>0</v>
      </c>
      <c r="AB93" s="102">
        <v>1</v>
      </c>
      <c r="AC93" s="213">
        <v>3.88</v>
      </c>
      <c r="AD93" s="194">
        <v>322816</v>
      </c>
      <c r="AE93" s="194"/>
      <c r="AF93" s="194"/>
      <c r="AG93" s="194"/>
      <c r="AH93" s="213">
        <f t="shared" si="15"/>
        <v>322816</v>
      </c>
      <c r="AI93" s="102">
        <v>1</v>
      </c>
      <c r="AJ93" s="1274">
        <v>3.88</v>
      </c>
      <c r="AK93" s="194">
        <v>322816</v>
      </c>
      <c r="AL93" s="194"/>
      <c r="AM93" s="194"/>
      <c r="AN93" s="194"/>
      <c r="AO93" s="213">
        <f t="shared" si="16"/>
        <v>322816</v>
      </c>
    </row>
    <row r="94" spans="1:41" ht="27">
      <c r="A94" s="194">
        <v>54</v>
      </c>
      <c r="B94" s="611" t="s">
        <v>8388</v>
      </c>
      <c r="C94" s="977" t="s">
        <v>5283</v>
      </c>
      <c r="D94" s="977">
        <v>2000</v>
      </c>
      <c r="E94" s="1020" t="s">
        <v>1711</v>
      </c>
      <c r="F94" s="194"/>
      <c r="G94" s="194"/>
      <c r="H94" s="194">
        <v>3.88</v>
      </c>
      <c r="I94" s="102">
        <v>1</v>
      </c>
      <c r="J94" s="102">
        <v>322816</v>
      </c>
      <c r="K94" s="2188"/>
      <c r="L94" s="102"/>
      <c r="M94" s="102"/>
      <c r="N94" s="213">
        <f t="shared" si="13"/>
        <v>322816</v>
      </c>
      <c r="O94" s="1274">
        <v>3.88</v>
      </c>
      <c r="P94" s="102">
        <v>1</v>
      </c>
      <c r="Q94" s="194">
        <v>322816</v>
      </c>
      <c r="R94" s="194"/>
      <c r="S94" s="194"/>
      <c r="T94" s="194"/>
      <c r="U94" s="213">
        <f t="shared" si="14"/>
        <v>322816</v>
      </c>
      <c r="V94" s="213">
        <f t="shared" si="17"/>
        <v>0</v>
      </c>
      <c r="W94" s="213">
        <f t="shared" si="17"/>
        <v>0</v>
      </c>
      <c r="X94" s="213"/>
      <c r="Y94" s="213">
        <f t="shared" si="18"/>
        <v>0</v>
      </c>
      <c r="Z94" s="213">
        <f t="shared" si="18"/>
        <v>0</v>
      </c>
      <c r="AA94" s="213">
        <f t="shared" si="12"/>
        <v>0</v>
      </c>
      <c r="AB94" s="102">
        <v>1</v>
      </c>
      <c r="AC94" s="213">
        <v>3.88</v>
      </c>
      <c r="AD94" s="194">
        <v>322816</v>
      </c>
      <c r="AE94" s="194"/>
      <c r="AF94" s="194"/>
      <c r="AG94" s="194"/>
      <c r="AH94" s="213">
        <f t="shared" si="15"/>
        <v>322816</v>
      </c>
      <c r="AI94" s="102">
        <v>1</v>
      </c>
      <c r="AJ94" s="1274">
        <v>3.88</v>
      </c>
      <c r="AK94" s="194">
        <v>322816</v>
      </c>
      <c r="AL94" s="194"/>
      <c r="AM94" s="194"/>
      <c r="AN94" s="194"/>
      <c r="AO94" s="213">
        <f t="shared" si="16"/>
        <v>322816</v>
      </c>
    </row>
    <row r="95" spans="1:41" ht="27">
      <c r="A95" s="194">
        <v>55</v>
      </c>
      <c r="B95" s="611" t="s">
        <v>872</v>
      </c>
      <c r="C95" s="977"/>
      <c r="D95" s="977"/>
      <c r="E95" s="1020" t="s">
        <v>1711</v>
      </c>
      <c r="F95" s="194"/>
      <c r="G95" s="194"/>
      <c r="H95" s="194">
        <v>3.88</v>
      </c>
      <c r="I95" s="102">
        <v>1</v>
      </c>
      <c r="J95" s="102">
        <v>322816</v>
      </c>
      <c r="K95" s="2188"/>
      <c r="L95" s="102"/>
      <c r="M95" s="102"/>
      <c r="N95" s="213">
        <f t="shared" si="13"/>
        <v>322816</v>
      </c>
      <c r="O95" s="1274">
        <v>3.88</v>
      </c>
      <c r="P95" s="102">
        <v>1</v>
      </c>
      <c r="Q95" s="194">
        <v>322816</v>
      </c>
      <c r="R95" s="194"/>
      <c r="S95" s="194"/>
      <c r="T95" s="194"/>
      <c r="U95" s="213">
        <f t="shared" si="14"/>
        <v>322816</v>
      </c>
      <c r="V95" s="213">
        <f t="shared" si="17"/>
        <v>0</v>
      </c>
      <c r="W95" s="213">
        <f t="shared" si="17"/>
        <v>0</v>
      </c>
      <c r="X95" s="213"/>
      <c r="Y95" s="213">
        <f t="shared" si="18"/>
        <v>0</v>
      </c>
      <c r="Z95" s="213">
        <f t="shared" si="18"/>
        <v>0</v>
      </c>
      <c r="AA95" s="213">
        <f t="shared" si="12"/>
        <v>0</v>
      </c>
      <c r="AB95" s="102">
        <v>1</v>
      </c>
      <c r="AC95" s="213">
        <v>3.88</v>
      </c>
      <c r="AD95" s="194">
        <v>322816</v>
      </c>
      <c r="AE95" s="194"/>
      <c r="AF95" s="194"/>
      <c r="AG95" s="194"/>
      <c r="AH95" s="213">
        <f t="shared" si="15"/>
        <v>322816</v>
      </c>
      <c r="AI95" s="102">
        <v>1</v>
      </c>
      <c r="AJ95" s="1274">
        <v>3.88</v>
      </c>
      <c r="AK95" s="194">
        <v>322816</v>
      </c>
      <c r="AL95" s="194"/>
      <c r="AM95" s="194"/>
      <c r="AN95" s="194"/>
      <c r="AO95" s="213">
        <f t="shared" si="16"/>
        <v>322816</v>
      </c>
    </row>
    <row r="96" spans="1:41" ht="27">
      <c r="A96" s="194">
        <v>56</v>
      </c>
      <c r="B96" s="611" t="s">
        <v>872</v>
      </c>
      <c r="C96" s="977"/>
      <c r="D96" s="977"/>
      <c r="E96" s="1020" t="s">
        <v>1711</v>
      </c>
      <c r="F96" s="194"/>
      <c r="G96" s="194"/>
      <c r="H96" s="194">
        <v>3.88</v>
      </c>
      <c r="I96" s="102">
        <v>1</v>
      </c>
      <c r="J96" s="102">
        <v>322816</v>
      </c>
      <c r="K96" s="2188"/>
      <c r="L96" s="102"/>
      <c r="M96" s="102"/>
      <c r="N96" s="213">
        <f t="shared" si="13"/>
        <v>322816</v>
      </c>
      <c r="O96" s="1274">
        <v>3.88</v>
      </c>
      <c r="P96" s="102">
        <v>1</v>
      </c>
      <c r="Q96" s="194">
        <v>322816</v>
      </c>
      <c r="R96" s="194"/>
      <c r="S96" s="194"/>
      <c r="T96" s="194"/>
      <c r="U96" s="213">
        <f t="shared" si="14"/>
        <v>322816</v>
      </c>
      <c r="V96" s="213">
        <f t="shared" si="17"/>
        <v>0</v>
      </c>
      <c r="W96" s="213">
        <f t="shared" si="17"/>
        <v>0</v>
      </c>
      <c r="X96" s="213"/>
      <c r="Y96" s="213">
        <f t="shared" si="18"/>
        <v>0</v>
      </c>
      <c r="Z96" s="213">
        <f t="shared" si="18"/>
        <v>0</v>
      </c>
      <c r="AA96" s="213">
        <f t="shared" si="12"/>
        <v>0</v>
      </c>
      <c r="AB96" s="102">
        <v>1</v>
      </c>
      <c r="AC96" s="213">
        <v>3.88</v>
      </c>
      <c r="AD96" s="194">
        <v>322816</v>
      </c>
      <c r="AE96" s="194"/>
      <c r="AF96" s="194"/>
      <c r="AG96" s="194"/>
      <c r="AH96" s="213">
        <f t="shared" si="15"/>
        <v>322816</v>
      </c>
      <c r="AI96" s="102">
        <v>1</v>
      </c>
      <c r="AJ96" s="1274">
        <v>3.88</v>
      </c>
      <c r="AK96" s="194">
        <v>322816</v>
      </c>
      <c r="AL96" s="194"/>
      <c r="AM96" s="194"/>
      <c r="AN96" s="194"/>
      <c r="AO96" s="213">
        <f t="shared" si="16"/>
        <v>322816</v>
      </c>
    </row>
    <row r="97" spans="1:41" ht="27">
      <c r="A97" s="194">
        <v>57</v>
      </c>
      <c r="B97" s="1020" t="s">
        <v>872</v>
      </c>
      <c r="C97" s="977"/>
      <c r="D97" s="977"/>
      <c r="E97" s="1020" t="s">
        <v>1711</v>
      </c>
      <c r="F97" s="194"/>
      <c r="G97" s="194"/>
      <c r="H97" s="194">
        <v>3.88</v>
      </c>
      <c r="I97" s="102">
        <v>1</v>
      </c>
      <c r="J97" s="102">
        <v>322816</v>
      </c>
      <c r="K97" s="2188"/>
      <c r="L97" s="102"/>
      <c r="M97" s="102"/>
      <c r="N97" s="213">
        <f t="shared" si="13"/>
        <v>322816</v>
      </c>
      <c r="O97" s="1274">
        <v>3.88</v>
      </c>
      <c r="P97" s="102">
        <v>1</v>
      </c>
      <c r="Q97" s="194">
        <v>322816</v>
      </c>
      <c r="R97" s="194"/>
      <c r="S97" s="194"/>
      <c r="T97" s="194"/>
      <c r="U97" s="213">
        <f t="shared" si="14"/>
        <v>322816</v>
      </c>
      <c r="V97" s="213">
        <f t="shared" si="17"/>
        <v>0</v>
      </c>
      <c r="W97" s="213">
        <f t="shared" si="17"/>
        <v>0</v>
      </c>
      <c r="X97" s="213"/>
      <c r="Y97" s="213">
        <f t="shared" si="18"/>
        <v>0</v>
      </c>
      <c r="Z97" s="213">
        <f t="shared" si="18"/>
        <v>0</v>
      </c>
      <c r="AA97" s="213">
        <f t="shared" si="12"/>
        <v>0</v>
      </c>
      <c r="AB97" s="102">
        <v>1</v>
      </c>
      <c r="AC97" s="213">
        <v>3.88</v>
      </c>
      <c r="AD97" s="194">
        <v>322816</v>
      </c>
      <c r="AE97" s="194"/>
      <c r="AF97" s="194"/>
      <c r="AG97" s="194"/>
      <c r="AH97" s="213">
        <f t="shared" si="15"/>
        <v>322816</v>
      </c>
      <c r="AI97" s="102">
        <v>1</v>
      </c>
      <c r="AJ97" s="1274">
        <v>3.88</v>
      </c>
      <c r="AK97" s="194">
        <v>322816</v>
      </c>
      <c r="AL97" s="194"/>
      <c r="AM97" s="194"/>
      <c r="AN97" s="194"/>
      <c r="AO97" s="213">
        <f t="shared" si="16"/>
        <v>322816</v>
      </c>
    </row>
    <row r="98" spans="1:41">
      <c r="A98" s="194"/>
      <c r="B98" s="611"/>
      <c r="C98" s="977"/>
      <c r="D98" s="977"/>
      <c r="E98" s="1020"/>
      <c r="F98" s="194"/>
      <c r="G98" s="194"/>
      <c r="H98" s="194"/>
      <c r="I98" s="102"/>
      <c r="J98" s="102"/>
      <c r="K98" s="2188"/>
      <c r="L98" s="102"/>
      <c r="M98" s="102"/>
      <c r="N98" s="213"/>
      <c r="O98" s="213"/>
      <c r="P98" s="102"/>
      <c r="Q98" s="194"/>
      <c r="R98" s="194"/>
      <c r="S98" s="194"/>
      <c r="T98" s="194"/>
      <c r="U98" s="213"/>
      <c r="V98" s="213"/>
      <c r="W98" s="213"/>
      <c r="X98" s="213"/>
      <c r="Y98" s="213"/>
      <c r="Z98" s="213"/>
      <c r="AA98" s="213"/>
      <c r="AB98" s="102"/>
      <c r="AC98" s="213"/>
      <c r="AD98" s="194"/>
      <c r="AE98" s="194"/>
      <c r="AF98" s="194"/>
      <c r="AG98" s="194"/>
      <c r="AH98" s="213"/>
      <c r="AI98" s="102"/>
      <c r="AJ98" s="213"/>
      <c r="AK98" s="194"/>
      <c r="AL98" s="194"/>
      <c r="AM98" s="194"/>
      <c r="AN98" s="194"/>
      <c r="AO98" s="213"/>
    </row>
    <row r="99" spans="1:41" s="216" customFormat="1" ht="14.25">
      <c r="A99" s="211"/>
      <c r="B99" s="219" t="s">
        <v>264</v>
      </c>
      <c r="C99" s="219"/>
      <c r="D99" s="215" t="s">
        <v>1</v>
      </c>
      <c r="E99" s="215" t="s">
        <v>1</v>
      </c>
      <c r="F99" s="215" t="s">
        <v>1</v>
      </c>
      <c r="G99" s="215" t="s">
        <v>1</v>
      </c>
      <c r="H99" s="215" t="s">
        <v>1</v>
      </c>
      <c r="I99" s="215">
        <f>SUM(I41:I97)</f>
        <v>57</v>
      </c>
      <c r="J99" s="215">
        <f>SUM(J41:J97)</f>
        <v>18400512</v>
      </c>
      <c r="K99" s="1561"/>
      <c r="L99" s="215">
        <f t="shared" ref="L99:Q99" si="19">SUM(L41:L97)</f>
        <v>0</v>
      </c>
      <c r="M99" s="215">
        <f t="shared" si="19"/>
        <v>0</v>
      </c>
      <c r="N99" s="215">
        <f t="shared" si="19"/>
        <v>18400512</v>
      </c>
      <c r="O99" s="215">
        <f t="shared" si="19"/>
        <v>221.15999999999983</v>
      </c>
      <c r="P99" s="215">
        <f t="shared" si="19"/>
        <v>57</v>
      </c>
      <c r="Q99" s="215">
        <f t="shared" si="19"/>
        <v>18400512</v>
      </c>
      <c r="R99" s="215"/>
      <c r="S99" s="215">
        <f>SUM(S41:S97)</f>
        <v>0</v>
      </c>
      <c r="T99" s="215">
        <f>SUM(T41:T97)</f>
        <v>0</v>
      </c>
      <c r="U99" s="215">
        <f>SUM(U41:U97)</f>
        <v>18400512</v>
      </c>
      <c r="V99" s="215">
        <f>SUM(V41:V97)</f>
        <v>0</v>
      </c>
      <c r="W99" s="215">
        <f>SUM(W41:W97)</f>
        <v>0</v>
      </c>
      <c r="X99" s="215"/>
      <c r="Y99" s="215">
        <f t="shared" ref="Y99:AD99" si="20">SUM(Y41:Y97)</f>
        <v>0</v>
      </c>
      <c r="Z99" s="215">
        <f t="shared" si="20"/>
        <v>0</v>
      </c>
      <c r="AA99" s="215">
        <f t="shared" si="20"/>
        <v>0</v>
      </c>
      <c r="AB99" s="215">
        <f t="shared" si="20"/>
        <v>57</v>
      </c>
      <c r="AC99" s="215">
        <f t="shared" si="20"/>
        <v>221.15999999999983</v>
      </c>
      <c r="AD99" s="215">
        <f t="shared" si="20"/>
        <v>18400512</v>
      </c>
      <c r="AE99" s="215"/>
      <c r="AF99" s="215">
        <f t="shared" ref="AF99:AK99" si="21">SUM(AF41:AF97)</f>
        <v>0</v>
      </c>
      <c r="AG99" s="215">
        <f t="shared" si="21"/>
        <v>0</v>
      </c>
      <c r="AH99" s="215">
        <f t="shared" si="21"/>
        <v>18400512</v>
      </c>
      <c r="AI99" s="215">
        <f t="shared" si="21"/>
        <v>57</v>
      </c>
      <c r="AJ99" s="215">
        <f t="shared" si="21"/>
        <v>221.15999999999983</v>
      </c>
      <c r="AK99" s="215">
        <f t="shared" si="21"/>
        <v>18400512</v>
      </c>
      <c r="AL99" s="215"/>
      <c r="AM99" s="215">
        <f>SUM(AM41:AM97)</f>
        <v>0</v>
      </c>
      <c r="AN99" s="215">
        <f>SUM(AN41:AN97)</f>
        <v>0</v>
      </c>
      <c r="AO99" s="215">
        <f>SUM(AO41:AO97)</f>
        <v>18400512</v>
      </c>
    </row>
    <row r="100" spans="1:41" ht="14.25" thickBot="1">
      <c r="A100" s="194"/>
      <c r="B100" s="179"/>
      <c r="C100" s="179"/>
      <c r="D100" s="179"/>
      <c r="E100" s="213"/>
      <c r="F100" s="213"/>
      <c r="G100" s="213"/>
      <c r="H100" s="213"/>
      <c r="I100" s="179"/>
      <c r="J100" s="213"/>
      <c r="K100" s="2187"/>
      <c r="L100" s="213"/>
      <c r="M100" s="213"/>
      <c r="N100" s="213"/>
      <c r="O100" s="213"/>
      <c r="P100" s="179"/>
      <c r="Q100" s="213"/>
      <c r="R100" s="213"/>
      <c r="S100" s="213"/>
      <c r="T100" s="213"/>
      <c r="U100" s="179"/>
      <c r="V100" s="213"/>
      <c r="W100" s="179"/>
      <c r="X100" s="179"/>
      <c r="Y100" s="213"/>
      <c r="Z100" s="106"/>
      <c r="AA100" s="106"/>
      <c r="AB100" s="106"/>
      <c r="AC100" s="213"/>
      <c r="AD100" s="106"/>
      <c r="AE100" s="106"/>
      <c r="AF100" s="106"/>
      <c r="AG100" s="106"/>
      <c r="AH100" s="106"/>
      <c r="AI100" s="106"/>
      <c r="AJ100" s="213"/>
      <c r="AK100" s="106"/>
      <c r="AL100" s="106"/>
      <c r="AM100" s="106"/>
      <c r="AN100" s="106"/>
      <c r="AO100" s="106"/>
    </row>
    <row r="101" spans="1:41" s="176" customFormat="1" ht="40.5" customHeight="1">
      <c r="A101" s="30"/>
      <c r="B101" s="2567" t="s">
        <v>5740</v>
      </c>
      <c r="C101" s="2567"/>
      <c r="D101" s="2567"/>
      <c r="E101" s="2567"/>
      <c r="F101" s="2567"/>
      <c r="G101" s="2567"/>
      <c r="H101" s="2567"/>
      <c r="I101" s="31"/>
      <c r="J101" s="31"/>
      <c r="K101" s="2183"/>
      <c r="L101" s="175"/>
      <c r="M101" s="34"/>
      <c r="N101" s="31"/>
      <c r="O101" s="31"/>
      <c r="P101" s="31"/>
      <c r="Q101" s="34"/>
      <c r="R101" s="34"/>
      <c r="S101" s="175"/>
      <c r="T101" s="175"/>
      <c r="U101" s="175"/>
      <c r="V101" s="175"/>
      <c r="W101" s="175"/>
      <c r="X101" s="175"/>
      <c r="Y101" s="175"/>
      <c r="Z101" s="175"/>
      <c r="AA101" s="175"/>
      <c r="AB101" s="175"/>
      <c r="AC101" s="31"/>
      <c r="AD101" s="175"/>
      <c r="AE101" s="175"/>
      <c r="AF101" s="175"/>
      <c r="AG101" s="175"/>
      <c r="AH101" s="175"/>
      <c r="AI101" s="175"/>
      <c r="AJ101" s="31"/>
      <c r="AK101" s="175"/>
      <c r="AL101" s="175"/>
      <c r="AM101" s="175"/>
      <c r="AN101" s="175"/>
      <c r="AO101" s="175"/>
    </row>
    <row r="102" spans="1:41" s="176" customFormat="1" ht="22.7" customHeight="1">
      <c r="A102" s="30"/>
      <c r="B102" s="174"/>
      <c r="C102" s="174"/>
      <c r="D102" s="174"/>
      <c r="E102" s="134"/>
      <c r="F102" s="134"/>
      <c r="G102" s="134"/>
      <c r="H102" s="31"/>
      <c r="I102" s="174"/>
      <c r="J102" s="31"/>
      <c r="K102" s="2183"/>
      <c r="L102" s="31"/>
      <c r="M102" s="41" t="s">
        <v>215</v>
      </c>
      <c r="N102" s="31"/>
      <c r="O102" s="31"/>
      <c r="P102" s="31"/>
      <c r="Q102" s="175"/>
      <c r="R102" s="175"/>
      <c r="S102" s="34"/>
      <c r="T102" s="175"/>
      <c r="U102" s="175"/>
      <c r="V102" s="175"/>
      <c r="W102" s="175"/>
      <c r="X102" s="175"/>
      <c r="Y102" s="175"/>
      <c r="Z102" s="175"/>
      <c r="AA102" s="175"/>
      <c r="AB102" s="175"/>
      <c r="AC102" s="31"/>
      <c r="AD102" s="175"/>
      <c r="AE102" s="175"/>
      <c r="AF102" s="175"/>
      <c r="AG102" s="175"/>
      <c r="AH102" s="175"/>
      <c r="AI102" s="175"/>
      <c r="AJ102" s="31"/>
      <c r="AK102" s="175"/>
      <c r="AL102" s="175"/>
      <c r="AM102" s="175"/>
      <c r="AN102" s="175"/>
      <c r="AO102" s="175"/>
    </row>
    <row r="103" spans="1:41" s="324" customFormat="1" ht="14.25">
      <c r="A103" s="244"/>
      <c r="B103" s="321"/>
      <c r="C103" s="2557" t="s">
        <v>5278</v>
      </c>
      <c r="D103" s="2557" t="s">
        <v>5279</v>
      </c>
      <c r="E103" s="322"/>
      <c r="F103" s="323"/>
      <c r="G103" s="323"/>
      <c r="H103" s="323"/>
      <c r="I103" s="1257" t="s">
        <v>5364</v>
      </c>
      <c r="J103" s="323"/>
      <c r="K103" s="2184"/>
      <c r="L103" s="323"/>
      <c r="M103" s="323"/>
      <c r="N103" s="323"/>
      <c r="O103" s="322"/>
      <c r="P103" s="2531" t="s">
        <v>1978</v>
      </c>
      <c r="Q103" s="2531"/>
      <c r="R103" s="2531"/>
      <c r="S103" s="2531"/>
      <c r="T103" s="2531"/>
      <c r="U103" s="2560"/>
      <c r="V103" s="2561" t="s">
        <v>216</v>
      </c>
      <c r="W103" s="2531"/>
      <c r="X103" s="2531"/>
      <c r="Y103" s="2531"/>
      <c r="Z103" s="2531"/>
      <c r="AA103" s="2560"/>
      <c r="AB103" s="2561" t="s">
        <v>5883</v>
      </c>
      <c r="AC103" s="2531"/>
      <c r="AD103" s="2531"/>
      <c r="AE103" s="2531"/>
      <c r="AF103" s="2531"/>
      <c r="AG103" s="2531"/>
      <c r="AH103" s="2531"/>
      <c r="AI103" s="2561" t="s">
        <v>7103</v>
      </c>
      <c r="AJ103" s="2531"/>
      <c r="AK103" s="2531"/>
      <c r="AL103" s="2531"/>
      <c r="AM103" s="2531"/>
      <c r="AN103" s="2531"/>
      <c r="AO103" s="2560"/>
    </row>
    <row r="104" spans="1:41" s="176" customFormat="1" ht="76.5">
      <c r="A104" s="210" t="s">
        <v>114</v>
      </c>
      <c r="B104" s="2162" t="s">
        <v>218</v>
      </c>
      <c r="C104" s="2559"/>
      <c r="D104" s="2559"/>
      <c r="E104" s="2162" t="s">
        <v>219</v>
      </c>
      <c r="F104" s="2162" t="s">
        <v>220</v>
      </c>
      <c r="G104" s="2162" t="s">
        <v>221</v>
      </c>
      <c r="H104" s="521" t="s">
        <v>5368</v>
      </c>
      <c r="I104" s="2162" t="s">
        <v>211</v>
      </c>
      <c r="J104" s="281" t="s">
        <v>460</v>
      </c>
      <c r="K104" s="2185" t="s">
        <v>7025</v>
      </c>
      <c r="L104" s="2162" t="s">
        <v>222</v>
      </c>
      <c r="M104" s="2162" t="s">
        <v>223</v>
      </c>
      <c r="N104" s="2162" t="s">
        <v>254</v>
      </c>
      <c r="O104" s="521" t="s">
        <v>4246</v>
      </c>
      <c r="P104" s="2162" t="s">
        <v>211</v>
      </c>
      <c r="Q104" s="2162" t="s">
        <v>283</v>
      </c>
      <c r="R104" s="2162" t="s">
        <v>7025</v>
      </c>
      <c r="S104" s="2162" t="s">
        <v>222</v>
      </c>
      <c r="T104" s="2162" t="s">
        <v>223</v>
      </c>
      <c r="U104" s="2162" t="s">
        <v>254</v>
      </c>
      <c r="V104" s="2162" t="s">
        <v>211</v>
      </c>
      <c r="W104" s="2162" t="s">
        <v>283</v>
      </c>
      <c r="X104" s="2162" t="s">
        <v>7025</v>
      </c>
      <c r="Y104" s="2162" t="s">
        <v>222</v>
      </c>
      <c r="Z104" s="2162" t="s">
        <v>223</v>
      </c>
      <c r="AA104" s="2162" t="s">
        <v>254</v>
      </c>
      <c r="AB104" s="2162" t="s">
        <v>211</v>
      </c>
      <c r="AC104" s="521" t="s">
        <v>6685</v>
      </c>
      <c r="AD104" s="2162" t="s">
        <v>283</v>
      </c>
      <c r="AE104" s="2162" t="s">
        <v>7025</v>
      </c>
      <c r="AF104" s="2162" t="s">
        <v>222</v>
      </c>
      <c r="AG104" s="2162" t="s">
        <v>223</v>
      </c>
      <c r="AH104" s="2162" t="s">
        <v>254</v>
      </c>
      <c r="AI104" s="2162" t="s">
        <v>211</v>
      </c>
      <c r="AJ104" s="521" t="s">
        <v>8075</v>
      </c>
      <c r="AK104" s="2162" t="s">
        <v>283</v>
      </c>
      <c r="AL104" s="2162" t="s">
        <v>7025</v>
      </c>
      <c r="AM104" s="2162" t="s">
        <v>222</v>
      </c>
      <c r="AN104" s="2162" t="s">
        <v>223</v>
      </c>
      <c r="AO104" s="2162" t="s">
        <v>254</v>
      </c>
    </row>
    <row r="105" spans="1:41" s="35" customFormat="1" ht="12.75">
      <c r="A105" s="123">
        <v>1</v>
      </c>
      <c r="B105" s="123">
        <v>2</v>
      </c>
      <c r="C105" s="123"/>
      <c r="D105" s="123">
        <v>3</v>
      </c>
      <c r="E105" s="123">
        <v>4</v>
      </c>
      <c r="F105" s="123">
        <v>5</v>
      </c>
      <c r="G105" s="123">
        <v>6</v>
      </c>
      <c r="H105" s="123">
        <v>7</v>
      </c>
      <c r="I105" s="123">
        <v>8</v>
      </c>
      <c r="J105" s="123">
        <v>9</v>
      </c>
      <c r="K105" s="2186"/>
      <c r="L105" s="123">
        <v>10</v>
      </c>
      <c r="M105" s="123">
        <v>11</v>
      </c>
      <c r="N105" s="123">
        <v>12</v>
      </c>
      <c r="O105" s="123">
        <v>13</v>
      </c>
      <c r="P105" s="123">
        <v>14</v>
      </c>
      <c r="Q105" s="123">
        <v>15</v>
      </c>
      <c r="R105" s="123"/>
      <c r="S105" s="123">
        <v>16</v>
      </c>
      <c r="T105" s="123">
        <v>17</v>
      </c>
      <c r="U105" s="123">
        <v>18</v>
      </c>
      <c r="V105" s="123">
        <v>19</v>
      </c>
      <c r="W105" s="123">
        <v>20</v>
      </c>
      <c r="X105" s="123"/>
      <c r="Y105" s="123">
        <v>21</v>
      </c>
      <c r="Z105" s="123">
        <v>22</v>
      </c>
      <c r="AA105" s="123">
        <v>23</v>
      </c>
      <c r="AB105" s="123">
        <v>24</v>
      </c>
      <c r="AC105" s="123">
        <v>25</v>
      </c>
      <c r="AD105" s="123">
        <v>26</v>
      </c>
      <c r="AE105" s="123"/>
      <c r="AF105" s="123">
        <v>27</v>
      </c>
      <c r="AG105" s="123">
        <v>28</v>
      </c>
      <c r="AH105" s="123">
        <v>29</v>
      </c>
      <c r="AI105" s="123">
        <v>30</v>
      </c>
      <c r="AJ105" s="123">
        <v>31</v>
      </c>
      <c r="AK105" s="123">
        <v>32</v>
      </c>
      <c r="AL105" s="123"/>
      <c r="AM105" s="123">
        <v>33</v>
      </c>
      <c r="AN105" s="123">
        <v>34</v>
      </c>
      <c r="AO105" s="123">
        <v>35</v>
      </c>
    </row>
    <row r="106" spans="1:41" ht="40.5">
      <c r="A106" s="211" t="s">
        <v>2</v>
      </c>
      <c r="B106" s="212" t="s">
        <v>469</v>
      </c>
      <c r="C106" s="212"/>
      <c r="D106" s="212"/>
      <c r="E106" s="213"/>
      <c r="F106" s="213"/>
      <c r="G106" s="213"/>
      <c r="H106" s="213"/>
      <c r="I106" s="179"/>
      <c r="J106" s="213"/>
      <c r="K106" s="2187"/>
      <c r="L106" s="213"/>
      <c r="M106" s="213"/>
      <c r="N106" s="213"/>
      <c r="O106" s="213"/>
      <c r="P106" s="179"/>
      <c r="Q106" s="213"/>
      <c r="R106" s="213"/>
      <c r="S106" s="213"/>
      <c r="T106" s="213"/>
      <c r="U106" s="179"/>
      <c r="V106" s="213"/>
      <c r="W106" s="179"/>
      <c r="X106" s="179"/>
      <c r="Y106" s="213"/>
      <c r="Z106" s="106"/>
      <c r="AA106" s="106"/>
      <c r="AB106" s="106"/>
      <c r="AC106" s="213"/>
      <c r="AD106" s="106"/>
      <c r="AE106" s="106"/>
      <c r="AF106" s="106"/>
      <c r="AG106" s="106"/>
      <c r="AH106" s="106"/>
      <c r="AI106" s="106"/>
      <c r="AJ106" s="213"/>
      <c r="AK106" s="106"/>
      <c r="AL106" s="106"/>
      <c r="AM106" s="106"/>
      <c r="AN106" s="106"/>
      <c r="AO106" s="106"/>
    </row>
    <row r="107" spans="1:41">
      <c r="A107" s="194"/>
      <c r="B107" s="179" t="s">
        <v>126</v>
      </c>
      <c r="C107" s="179"/>
      <c r="D107" s="179"/>
      <c r="E107" s="213"/>
      <c r="F107" s="213"/>
      <c r="G107" s="213"/>
      <c r="H107" s="213"/>
      <c r="I107" s="179"/>
      <c r="J107" s="213"/>
      <c r="K107" s="2187"/>
      <c r="L107" s="213"/>
      <c r="M107" s="213"/>
      <c r="N107" s="213"/>
      <c r="O107" s="213"/>
      <c r="P107" s="179"/>
      <c r="Q107" s="213"/>
      <c r="R107" s="213"/>
      <c r="S107" s="213"/>
      <c r="T107" s="213"/>
      <c r="U107" s="179"/>
      <c r="V107" s="213"/>
      <c r="W107" s="179"/>
      <c r="X107" s="179"/>
      <c r="Y107" s="213"/>
      <c r="Z107" s="106"/>
      <c r="AA107" s="106"/>
      <c r="AB107" s="106"/>
      <c r="AC107" s="213"/>
      <c r="AD107" s="106"/>
      <c r="AE107" s="106"/>
      <c r="AF107" s="106"/>
      <c r="AG107" s="106"/>
      <c r="AH107" s="106"/>
      <c r="AI107" s="106"/>
      <c r="AJ107" s="213"/>
      <c r="AK107" s="106"/>
      <c r="AL107" s="106"/>
      <c r="AM107" s="106"/>
      <c r="AN107" s="106"/>
      <c r="AO107" s="106"/>
    </row>
    <row r="108" spans="1:41" ht="27">
      <c r="A108" s="194">
        <v>1</v>
      </c>
      <c r="B108" s="611" t="s">
        <v>1722</v>
      </c>
      <c r="C108" s="1122" t="s">
        <v>5282</v>
      </c>
      <c r="D108" s="1122">
        <v>1967</v>
      </c>
      <c r="E108" s="943" t="s">
        <v>1711</v>
      </c>
      <c r="F108" s="194"/>
      <c r="G108" s="194">
        <v>1</v>
      </c>
      <c r="H108" s="194">
        <v>3.88</v>
      </c>
      <c r="I108" s="102">
        <v>1</v>
      </c>
      <c r="J108" s="102">
        <v>322816</v>
      </c>
      <c r="K108" s="2188"/>
      <c r="L108" s="102"/>
      <c r="M108" s="102"/>
      <c r="N108" s="213">
        <f>J108+L108+M108</f>
        <v>322816</v>
      </c>
      <c r="O108" s="1274">
        <v>3.88</v>
      </c>
      <c r="P108" s="102">
        <v>1</v>
      </c>
      <c r="Q108" s="194">
        <v>322816</v>
      </c>
      <c r="R108" s="194"/>
      <c r="S108" s="194"/>
      <c r="T108" s="194"/>
      <c r="U108" s="213">
        <f>Q108+S108+T108</f>
        <v>322816</v>
      </c>
      <c r="V108" s="213">
        <f t="shared" ref="V108:W126" si="22">I108-P108</f>
        <v>0</v>
      </c>
      <c r="W108" s="213">
        <f t="shared" si="22"/>
        <v>0</v>
      </c>
      <c r="X108" s="213"/>
      <c r="Y108" s="213">
        <f t="shared" ref="Y108:Z126" si="23">L108-S108</f>
        <v>0</v>
      </c>
      <c r="Z108" s="213">
        <f t="shared" si="23"/>
        <v>0</v>
      </c>
      <c r="AA108" s="213">
        <f t="shared" ref="AA108:AA126" si="24">W108+Y108+Z108</f>
        <v>0</v>
      </c>
      <c r="AB108" s="102">
        <v>1</v>
      </c>
      <c r="AC108" s="1274">
        <v>3.88</v>
      </c>
      <c r="AD108" s="194">
        <v>322816</v>
      </c>
      <c r="AE108" s="194"/>
      <c r="AF108" s="194"/>
      <c r="AG108" s="194"/>
      <c r="AH108" s="213">
        <f>AD108+AF108+AG108</f>
        <v>322816</v>
      </c>
      <c r="AI108" s="102">
        <v>1</v>
      </c>
      <c r="AJ108" s="1274">
        <v>3.88</v>
      </c>
      <c r="AK108" s="194">
        <v>322816</v>
      </c>
      <c r="AL108" s="194"/>
      <c r="AM108" s="194"/>
      <c r="AN108" s="194"/>
      <c r="AO108" s="213">
        <f>AK108+AM108+AN108</f>
        <v>322816</v>
      </c>
    </row>
    <row r="109" spans="1:41" ht="27">
      <c r="A109" s="194">
        <v>2</v>
      </c>
      <c r="B109" s="611" t="s">
        <v>1172</v>
      </c>
      <c r="C109" s="1122" t="s">
        <v>5283</v>
      </c>
      <c r="D109" s="1122">
        <v>1997</v>
      </c>
      <c r="E109" s="943" t="s">
        <v>1711</v>
      </c>
      <c r="F109" s="194"/>
      <c r="G109" s="194">
        <v>1</v>
      </c>
      <c r="H109" s="194">
        <v>3.88</v>
      </c>
      <c r="I109" s="102">
        <v>1</v>
      </c>
      <c r="J109" s="102">
        <v>322816</v>
      </c>
      <c r="K109" s="2188"/>
      <c r="L109" s="102"/>
      <c r="M109" s="102"/>
      <c r="N109" s="213">
        <f t="shared" ref="N109:N126" si="25">J109+L109+M109</f>
        <v>322816</v>
      </c>
      <c r="O109" s="1274">
        <v>3.88</v>
      </c>
      <c r="P109" s="102">
        <v>1</v>
      </c>
      <c r="Q109" s="194">
        <v>322816</v>
      </c>
      <c r="R109" s="194"/>
      <c r="S109" s="194"/>
      <c r="T109" s="194"/>
      <c r="U109" s="213">
        <f t="shared" ref="U109:U126" si="26">Q109+S109+T109</f>
        <v>322816</v>
      </c>
      <c r="V109" s="213">
        <f t="shared" si="22"/>
        <v>0</v>
      </c>
      <c r="W109" s="213">
        <f t="shared" si="22"/>
        <v>0</v>
      </c>
      <c r="X109" s="213"/>
      <c r="Y109" s="213">
        <f t="shared" si="23"/>
        <v>0</v>
      </c>
      <c r="Z109" s="213">
        <f t="shared" si="23"/>
        <v>0</v>
      </c>
      <c r="AA109" s="213">
        <f t="shared" si="24"/>
        <v>0</v>
      </c>
      <c r="AB109" s="102">
        <v>1</v>
      </c>
      <c r="AC109" s="1274">
        <v>3.88</v>
      </c>
      <c r="AD109" s="194">
        <v>322816</v>
      </c>
      <c r="AE109" s="194"/>
      <c r="AF109" s="194"/>
      <c r="AG109" s="194"/>
      <c r="AH109" s="213">
        <f t="shared" ref="AH109:AH126" si="27">AD109+AF109+AG109</f>
        <v>322816</v>
      </c>
      <c r="AI109" s="102">
        <v>1</v>
      </c>
      <c r="AJ109" s="1274">
        <v>3.88</v>
      </c>
      <c r="AK109" s="194">
        <v>322816</v>
      </c>
      <c r="AL109" s="194"/>
      <c r="AM109" s="194"/>
      <c r="AN109" s="194"/>
      <c r="AO109" s="213">
        <f t="shared" ref="AO109:AO126" si="28">AK109+AM109+AN109</f>
        <v>322816</v>
      </c>
    </row>
    <row r="110" spans="1:41" ht="27">
      <c r="A110" s="194">
        <v>3</v>
      </c>
      <c r="B110" s="611" t="s">
        <v>1745</v>
      </c>
      <c r="C110" s="1122" t="s">
        <v>5282</v>
      </c>
      <c r="D110" s="1122">
        <v>1994</v>
      </c>
      <c r="E110" s="943" t="s">
        <v>1711</v>
      </c>
      <c r="F110" s="194"/>
      <c r="G110" s="194">
        <v>1</v>
      </c>
      <c r="H110" s="194">
        <v>3.88</v>
      </c>
      <c r="I110" s="102">
        <v>1</v>
      </c>
      <c r="J110" s="102">
        <v>322816</v>
      </c>
      <c r="K110" s="2188"/>
      <c r="L110" s="102"/>
      <c r="M110" s="102"/>
      <c r="N110" s="213">
        <f t="shared" si="25"/>
        <v>322816</v>
      </c>
      <c r="O110" s="1274">
        <v>3.88</v>
      </c>
      <c r="P110" s="102">
        <v>1</v>
      </c>
      <c r="Q110" s="194">
        <v>322816</v>
      </c>
      <c r="R110" s="194"/>
      <c r="S110" s="194"/>
      <c r="T110" s="194"/>
      <c r="U110" s="213">
        <f t="shared" si="26"/>
        <v>322816</v>
      </c>
      <c r="V110" s="213">
        <f t="shared" si="22"/>
        <v>0</v>
      </c>
      <c r="W110" s="213">
        <f t="shared" si="22"/>
        <v>0</v>
      </c>
      <c r="X110" s="213"/>
      <c r="Y110" s="213">
        <f t="shared" si="23"/>
        <v>0</v>
      </c>
      <c r="Z110" s="213">
        <f t="shared" si="23"/>
        <v>0</v>
      </c>
      <c r="AA110" s="213">
        <f t="shared" si="24"/>
        <v>0</v>
      </c>
      <c r="AB110" s="102">
        <v>1</v>
      </c>
      <c r="AC110" s="1274">
        <v>3.88</v>
      </c>
      <c r="AD110" s="194">
        <v>322816</v>
      </c>
      <c r="AE110" s="194"/>
      <c r="AF110" s="194"/>
      <c r="AG110" s="194"/>
      <c r="AH110" s="213">
        <f t="shared" si="27"/>
        <v>322816</v>
      </c>
      <c r="AI110" s="102">
        <v>1</v>
      </c>
      <c r="AJ110" s="1274">
        <v>3.88</v>
      </c>
      <c r="AK110" s="194">
        <v>322816</v>
      </c>
      <c r="AL110" s="194"/>
      <c r="AM110" s="194"/>
      <c r="AN110" s="194"/>
      <c r="AO110" s="213">
        <f t="shared" si="28"/>
        <v>322816</v>
      </c>
    </row>
    <row r="111" spans="1:41" ht="27">
      <c r="A111" s="194">
        <v>4</v>
      </c>
      <c r="B111" s="611" t="s">
        <v>8389</v>
      </c>
      <c r="C111" s="1122" t="s">
        <v>5282</v>
      </c>
      <c r="D111" s="1122">
        <v>2002</v>
      </c>
      <c r="E111" s="943" t="s">
        <v>1711</v>
      </c>
      <c r="F111" s="194"/>
      <c r="G111" s="194">
        <v>1</v>
      </c>
      <c r="H111" s="194">
        <v>3.88</v>
      </c>
      <c r="I111" s="102">
        <v>1</v>
      </c>
      <c r="J111" s="102">
        <v>322816</v>
      </c>
      <c r="K111" s="2188"/>
      <c r="L111" s="102"/>
      <c r="M111" s="102"/>
      <c r="N111" s="213">
        <f t="shared" si="25"/>
        <v>322816</v>
      </c>
      <c r="O111" s="1274">
        <v>3.88</v>
      </c>
      <c r="P111" s="102">
        <v>1</v>
      </c>
      <c r="Q111" s="194">
        <v>322816</v>
      </c>
      <c r="R111" s="194"/>
      <c r="S111" s="194"/>
      <c r="T111" s="194"/>
      <c r="U111" s="213">
        <f t="shared" si="26"/>
        <v>322816</v>
      </c>
      <c r="V111" s="213">
        <f t="shared" si="22"/>
        <v>0</v>
      </c>
      <c r="W111" s="213">
        <f t="shared" si="22"/>
        <v>0</v>
      </c>
      <c r="X111" s="213"/>
      <c r="Y111" s="213">
        <f t="shared" si="23"/>
        <v>0</v>
      </c>
      <c r="Z111" s="213">
        <f t="shared" si="23"/>
        <v>0</v>
      </c>
      <c r="AA111" s="213">
        <f t="shared" si="24"/>
        <v>0</v>
      </c>
      <c r="AB111" s="102">
        <v>1</v>
      </c>
      <c r="AC111" s="1274">
        <v>3.88</v>
      </c>
      <c r="AD111" s="194">
        <v>322816</v>
      </c>
      <c r="AE111" s="194"/>
      <c r="AF111" s="194"/>
      <c r="AG111" s="194"/>
      <c r="AH111" s="213">
        <f t="shared" si="27"/>
        <v>322816</v>
      </c>
      <c r="AI111" s="102">
        <v>1</v>
      </c>
      <c r="AJ111" s="1274">
        <v>3.88</v>
      </c>
      <c r="AK111" s="194">
        <v>322816</v>
      </c>
      <c r="AL111" s="194"/>
      <c r="AM111" s="194"/>
      <c r="AN111" s="194"/>
      <c r="AO111" s="213">
        <f t="shared" si="28"/>
        <v>322816</v>
      </c>
    </row>
    <row r="112" spans="1:41" ht="27">
      <c r="A112" s="194">
        <v>5</v>
      </c>
      <c r="B112" s="611" t="s">
        <v>1723</v>
      </c>
      <c r="C112" s="1122" t="s">
        <v>5282</v>
      </c>
      <c r="D112" s="1122">
        <v>1993</v>
      </c>
      <c r="E112" s="943" t="s">
        <v>1711</v>
      </c>
      <c r="F112" s="194"/>
      <c r="G112" s="194">
        <v>1</v>
      </c>
      <c r="H112" s="194">
        <v>3.88</v>
      </c>
      <c r="I112" s="102">
        <v>1</v>
      </c>
      <c r="J112" s="102">
        <v>322816</v>
      </c>
      <c r="K112" s="2188"/>
      <c r="L112" s="102"/>
      <c r="M112" s="102"/>
      <c r="N112" s="213">
        <f t="shared" si="25"/>
        <v>322816</v>
      </c>
      <c r="O112" s="1274">
        <v>3.88</v>
      </c>
      <c r="P112" s="102">
        <v>1</v>
      </c>
      <c r="Q112" s="194">
        <v>322816</v>
      </c>
      <c r="R112" s="194"/>
      <c r="S112" s="194"/>
      <c r="T112" s="194"/>
      <c r="U112" s="213">
        <f t="shared" si="26"/>
        <v>322816</v>
      </c>
      <c r="V112" s="213">
        <f t="shared" si="22"/>
        <v>0</v>
      </c>
      <c r="W112" s="213">
        <f t="shared" si="22"/>
        <v>0</v>
      </c>
      <c r="X112" s="213"/>
      <c r="Y112" s="213">
        <f t="shared" si="23"/>
        <v>0</v>
      </c>
      <c r="Z112" s="213">
        <f t="shared" si="23"/>
        <v>0</v>
      </c>
      <c r="AA112" s="213">
        <f t="shared" si="24"/>
        <v>0</v>
      </c>
      <c r="AB112" s="102">
        <v>1</v>
      </c>
      <c r="AC112" s="1274">
        <v>3.88</v>
      </c>
      <c r="AD112" s="194">
        <v>322816</v>
      </c>
      <c r="AE112" s="194"/>
      <c r="AF112" s="194"/>
      <c r="AG112" s="194"/>
      <c r="AH112" s="213">
        <f t="shared" si="27"/>
        <v>322816</v>
      </c>
      <c r="AI112" s="102">
        <v>1</v>
      </c>
      <c r="AJ112" s="1274">
        <v>3.88</v>
      </c>
      <c r="AK112" s="194">
        <v>322816</v>
      </c>
      <c r="AL112" s="194"/>
      <c r="AM112" s="194"/>
      <c r="AN112" s="194"/>
      <c r="AO112" s="213">
        <f t="shared" si="28"/>
        <v>322816</v>
      </c>
    </row>
    <row r="113" spans="1:41" ht="27">
      <c r="A113" s="194">
        <v>6</v>
      </c>
      <c r="B113" s="611" t="s">
        <v>8390</v>
      </c>
      <c r="C113" s="977" t="s">
        <v>5282</v>
      </c>
      <c r="D113" s="977">
        <v>2002</v>
      </c>
      <c r="E113" s="1020" t="s">
        <v>1711</v>
      </c>
      <c r="F113" s="194"/>
      <c r="G113" s="194">
        <v>1</v>
      </c>
      <c r="H113" s="194">
        <v>3.88</v>
      </c>
      <c r="I113" s="102">
        <v>1</v>
      </c>
      <c r="J113" s="102">
        <v>322816</v>
      </c>
      <c r="K113" s="2188"/>
      <c r="L113" s="102"/>
      <c r="M113" s="102"/>
      <c r="N113" s="213">
        <f t="shared" si="25"/>
        <v>322816</v>
      </c>
      <c r="O113" s="1274">
        <v>3.88</v>
      </c>
      <c r="P113" s="102">
        <v>1</v>
      </c>
      <c r="Q113" s="194">
        <v>322816</v>
      </c>
      <c r="R113" s="194"/>
      <c r="S113" s="194"/>
      <c r="T113" s="194"/>
      <c r="U113" s="213">
        <f t="shared" si="26"/>
        <v>322816</v>
      </c>
      <c r="V113" s="213">
        <f t="shared" si="22"/>
        <v>0</v>
      </c>
      <c r="W113" s="213">
        <f t="shared" si="22"/>
        <v>0</v>
      </c>
      <c r="X113" s="213"/>
      <c r="Y113" s="213">
        <f t="shared" si="23"/>
        <v>0</v>
      </c>
      <c r="Z113" s="213">
        <f t="shared" si="23"/>
        <v>0</v>
      </c>
      <c r="AA113" s="213">
        <f t="shared" si="24"/>
        <v>0</v>
      </c>
      <c r="AB113" s="102">
        <v>1</v>
      </c>
      <c r="AC113" s="1274">
        <v>3.88</v>
      </c>
      <c r="AD113" s="194">
        <v>322816</v>
      </c>
      <c r="AE113" s="194"/>
      <c r="AF113" s="194"/>
      <c r="AG113" s="194"/>
      <c r="AH113" s="213">
        <f t="shared" si="27"/>
        <v>322816</v>
      </c>
      <c r="AI113" s="102">
        <v>1</v>
      </c>
      <c r="AJ113" s="1274">
        <v>3.88</v>
      </c>
      <c r="AK113" s="194">
        <v>322816</v>
      </c>
      <c r="AL113" s="194"/>
      <c r="AM113" s="194"/>
      <c r="AN113" s="194"/>
      <c r="AO113" s="213">
        <f t="shared" si="28"/>
        <v>322816</v>
      </c>
    </row>
    <row r="114" spans="1:41" ht="27">
      <c r="A114" s="194">
        <v>7</v>
      </c>
      <c r="B114" s="611" t="s">
        <v>1743</v>
      </c>
      <c r="C114" s="977" t="s">
        <v>5283</v>
      </c>
      <c r="D114" s="977">
        <v>1991</v>
      </c>
      <c r="E114" s="1020" t="s">
        <v>1711</v>
      </c>
      <c r="F114" s="194"/>
      <c r="G114" s="194">
        <v>1</v>
      </c>
      <c r="H114" s="194">
        <v>3.88</v>
      </c>
      <c r="I114" s="102">
        <v>1</v>
      </c>
      <c r="J114" s="102">
        <v>322816</v>
      </c>
      <c r="K114" s="2188"/>
      <c r="L114" s="102"/>
      <c r="M114" s="102"/>
      <c r="N114" s="213">
        <f t="shared" si="25"/>
        <v>322816</v>
      </c>
      <c r="O114" s="1274">
        <v>3.88</v>
      </c>
      <c r="P114" s="102">
        <v>1</v>
      </c>
      <c r="Q114" s="194">
        <v>322816</v>
      </c>
      <c r="R114" s="194"/>
      <c r="S114" s="194"/>
      <c r="T114" s="194"/>
      <c r="U114" s="213">
        <f t="shared" si="26"/>
        <v>322816</v>
      </c>
      <c r="V114" s="213">
        <f t="shared" si="22"/>
        <v>0</v>
      </c>
      <c r="W114" s="213">
        <f t="shared" si="22"/>
        <v>0</v>
      </c>
      <c r="X114" s="213"/>
      <c r="Y114" s="213">
        <f t="shared" si="23"/>
        <v>0</v>
      </c>
      <c r="Z114" s="213">
        <f t="shared" si="23"/>
        <v>0</v>
      </c>
      <c r="AA114" s="213">
        <f t="shared" si="24"/>
        <v>0</v>
      </c>
      <c r="AB114" s="102">
        <v>1</v>
      </c>
      <c r="AC114" s="1274">
        <v>3.88</v>
      </c>
      <c r="AD114" s="194">
        <v>322816</v>
      </c>
      <c r="AE114" s="194"/>
      <c r="AF114" s="194"/>
      <c r="AG114" s="194"/>
      <c r="AH114" s="213">
        <f t="shared" si="27"/>
        <v>322816</v>
      </c>
      <c r="AI114" s="102">
        <v>1</v>
      </c>
      <c r="AJ114" s="1274">
        <v>3.88</v>
      </c>
      <c r="AK114" s="194">
        <v>322816</v>
      </c>
      <c r="AL114" s="194"/>
      <c r="AM114" s="194"/>
      <c r="AN114" s="194"/>
      <c r="AO114" s="213">
        <f t="shared" si="28"/>
        <v>322816</v>
      </c>
    </row>
    <row r="115" spans="1:41" ht="27">
      <c r="A115" s="194">
        <v>8</v>
      </c>
      <c r="B115" s="611" t="s">
        <v>4735</v>
      </c>
      <c r="C115" s="977" t="s">
        <v>5282</v>
      </c>
      <c r="D115" s="977">
        <v>1994</v>
      </c>
      <c r="E115" s="1020" t="s">
        <v>1711</v>
      </c>
      <c r="F115" s="194"/>
      <c r="G115" s="194">
        <v>1</v>
      </c>
      <c r="H115" s="194">
        <v>3.88</v>
      </c>
      <c r="I115" s="102">
        <v>1</v>
      </c>
      <c r="J115" s="102">
        <v>322816</v>
      </c>
      <c r="K115" s="2188"/>
      <c r="L115" s="102"/>
      <c r="M115" s="102"/>
      <c r="N115" s="213">
        <f t="shared" si="25"/>
        <v>322816</v>
      </c>
      <c r="O115" s="1274">
        <v>3.88</v>
      </c>
      <c r="P115" s="102">
        <v>1</v>
      </c>
      <c r="Q115" s="194">
        <v>322816</v>
      </c>
      <c r="R115" s="194"/>
      <c r="S115" s="194"/>
      <c r="T115" s="194"/>
      <c r="U115" s="213">
        <f t="shared" si="26"/>
        <v>322816</v>
      </c>
      <c r="V115" s="213">
        <f t="shared" si="22"/>
        <v>0</v>
      </c>
      <c r="W115" s="213">
        <f t="shared" si="22"/>
        <v>0</v>
      </c>
      <c r="X115" s="213"/>
      <c r="Y115" s="213">
        <f t="shared" si="23"/>
        <v>0</v>
      </c>
      <c r="Z115" s="213">
        <f t="shared" si="23"/>
        <v>0</v>
      </c>
      <c r="AA115" s="213">
        <f t="shared" si="24"/>
        <v>0</v>
      </c>
      <c r="AB115" s="102">
        <v>1</v>
      </c>
      <c r="AC115" s="1274">
        <v>3.88</v>
      </c>
      <c r="AD115" s="194">
        <v>322816</v>
      </c>
      <c r="AE115" s="194"/>
      <c r="AF115" s="194"/>
      <c r="AG115" s="194"/>
      <c r="AH115" s="213">
        <f t="shared" si="27"/>
        <v>322816</v>
      </c>
      <c r="AI115" s="102">
        <v>1</v>
      </c>
      <c r="AJ115" s="1274">
        <v>3.88</v>
      </c>
      <c r="AK115" s="194">
        <v>322816</v>
      </c>
      <c r="AL115" s="194"/>
      <c r="AM115" s="194"/>
      <c r="AN115" s="194"/>
      <c r="AO115" s="213">
        <f t="shared" si="28"/>
        <v>322816</v>
      </c>
    </row>
    <row r="116" spans="1:41" ht="27">
      <c r="A116" s="194">
        <v>9</v>
      </c>
      <c r="B116" s="611" t="s">
        <v>4734</v>
      </c>
      <c r="C116" s="977" t="s">
        <v>5282</v>
      </c>
      <c r="D116" s="977">
        <v>1998</v>
      </c>
      <c r="E116" s="1020" t="s">
        <v>1711</v>
      </c>
      <c r="F116" s="194"/>
      <c r="G116" s="194">
        <v>1</v>
      </c>
      <c r="H116" s="194">
        <v>3.88</v>
      </c>
      <c r="I116" s="102">
        <v>1</v>
      </c>
      <c r="J116" s="102">
        <v>322816</v>
      </c>
      <c r="K116" s="2188"/>
      <c r="L116" s="102"/>
      <c r="M116" s="102"/>
      <c r="N116" s="213">
        <f t="shared" si="25"/>
        <v>322816</v>
      </c>
      <c r="O116" s="1274">
        <v>3.88</v>
      </c>
      <c r="P116" s="102">
        <v>1</v>
      </c>
      <c r="Q116" s="194">
        <v>322816</v>
      </c>
      <c r="R116" s="194"/>
      <c r="S116" s="194"/>
      <c r="T116" s="194"/>
      <c r="U116" s="213">
        <f t="shared" si="26"/>
        <v>322816</v>
      </c>
      <c r="V116" s="213">
        <f t="shared" si="22"/>
        <v>0</v>
      </c>
      <c r="W116" s="213">
        <f t="shared" si="22"/>
        <v>0</v>
      </c>
      <c r="X116" s="213"/>
      <c r="Y116" s="213">
        <f t="shared" si="23"/>
        <v>0</v>
      </c>
      <c r="Z116" s="213">
        <f t="shared" si="23"/>
        <v>0</v>
      </c>
      <c r="AA116" s="213">
        <f t="shared" si="24"/>
        <v>0</v>
      </c>
      <c r="AB116" s="102">
        <v>1</v>
      </c>
      <c r="AC116" s="1274">
        <v>3.88</v>
      </c>
      <c r="AD116" s="194">
        <v>322816</v>
      </c>
      <c r="AE116" s="194"/>
      <c r="AF116" s="194"/>
      <c r="AG116" s="194"/>
      <c r="AH116" s="213">
        <f t="shared" si="27"/>
        <v>322816</v>
      </c>
      <c r="AI116" s="102">
        <v>1</v>
      </c>
      <c r="AJ116" s="1274">
        <v>3.88</v>
      </c>
      <c r="AK116" s="194">
        <v>322816</v>
      </c>
      <c r="AL116" s="194"/>
      <c r="AM116" s="194"/>
      <c r="AN116" s="194"/>
      <c r="AO116" s="213">
        <f t="shared" si="28"/>
        <v>322816</v>
      </c>
    </row>
    <row r="117" spans="1:41" ht="27">
      <c r="A117" s="194">
        <v>10</v>
      </c>
      <c r="B117" s="611" t="s">
        <v>1725</v>
      </c>
      <c r="C117" s="977" t="s">
        <v>5282</v>
      </c>
      <c r="D117" s="977">
        <v>1985</v>
      </c>
      <c r="E117" s="1020" t="s">
        <v>1711</v>
      </c>
      <c r="F117" s="194"/>
      <c r="G117" s="194">
        <v>1</v>
      </c>
      <c r="H117" s="194">
        <v>3.88</v>
      </c>
      <c r="I117" s="102">
        <v>1</v>
      </c>
      <c r="J117" s="102">
        <v>322816</v>
      </c>
      <c r="K117" s="2188"/>
      <c r="L117" s="102"/>
      <c r="M117" s="102"/>
      <c r="N117" s="213">
        <f t="shared" si="25"/>
        <v>322816</v>
      </c>
      <c r="O117" s="1274">
        <v>3.88</v>
      </c>
      <c r="P117" s="102">
        <v>1</v>
      </c>
      <c r="Q117" s="194">
        <v>322816</v>
      </c>
      <c r="R117" s="194"/>
      <c r="S117" s="194"/>
      <c r="T117" s="194"/>
      <c r="U117" s="213">
        <f t="shared" si="26"/>
        <v>322816</v>
      </c>
      <c r="V117" s="213">
        <f t="shared" si="22"/>
        <v>0</v>
      </c>
      <c r="W117" s="213">
        <f t="shared" si="22"/>
        <v>0</v>
      </c>
      <c r="X117" s="213"/>
      <c r="Y117" s="213">
        <f t="shared" si="23"/>
        <v>0</v>
      </c>
      <c r="Z117" s="213">
        <f t="shared" si="23"/>
        <v>0</v>
      </c>
      <c r="AA117" s="213">
        <f t="shared" si="24"/>
        <v>0</v>
      </c>
      <c r="AB117" s="102">
        <v>1</v>
      </c>
      <c r="AC117" s="1274">
        <v>3.88</v>
      </c>
      <c r="AD117" s="194">
        <v>322816</v>
      </c>
      <c r="AE117" s="194"/>
      <c r="AF117" s="194"/>
      <c r="AG117" s="194"/>
      <c r="AH117" s="213">
        <f t="shared" si="27"/>
        <v>322816</v>
      </c>
      <c r="AI117" s="102">
        <v>1</v>
      </c>
      <c r="AJ117" s="1274">
        <v>3.88</v>
      </c>
      <c r="AK117" s="194">
        <v>322816</v>
      </c>
      <c r="AL117" s="194"/>
      <c r="AM117" s="194"/>
      <c r="AN117" s="194"/>
      <c r="AO117" s="213">
        <f t="shared" si="28"/>
        <v>322816</v>
      </c>
    </row>
    <row r="118" spans="1:41" ht="27">
      <c r="A118" s="194">
        <v>11</v>
      </c>
      <c r="B118" s="611" t="s">
        <v>994</v>
      </c>
      <c r="C118" s="977" t="s">
        <v>5282</v>
      </c>
      <c r="D118" s="977">
        <v>1990</v>
      </c>
      <c r="E118" s="1020" t="s">
        <v>1711</v>
      </c>
      <c r="F118" s="194"/>
      <c r="G118" s="194">
        <v>1</v>
      </c>
      <c r="H118" s="194">
        <v>3.88</v>
      </c>
      <c r="I118" s="102">
        <v>1</v>
      </c>
      <c r="J118" s="102">
        <v>322816</v>
      </c>
      <c r="K118" s="2188"/>
      <c r="L118" s="102"/>
      <c r="M118" s="102"/>
      <c r="N118" s="213">
        <f t="shared" si="25"/>
        <v>322816</v>
      </c>
      <c r="O118" s="1274">
        <v>3.88</v>
      </c>
      <c r="P118" s="102">
        <v>1</v>
      </c>
      <c r="Q118" s="194">
        <v>322816</v>
      </c>
      <c r="R118" s="194"/>
      <c r="S118" s="194"/>
      <c r="T118" s="194"/>
      <c r="U118" s="213">
        <f t="shared" si="26"/>
        <v>322816</v>
      </c>
      <c r="V118" s="213">
        <f t="shared" si="22"/>
        <v>0</v>
      </c>
      <c r="W118" s="213">
        <f t="shared" si="22"/>
        <v>0</v>
      </c>
      <c r="X118" s="213"/>
      <c r="Y118" s="213">
        <f t="shared" si="23"/>
        <v>0</v>
      </c>
      <c r="Z118" s="213">
        <f t="shared" si="23"/>
        <v>0</v>
      </c>
      <c r="AA118" s="213">
        <f t="shared" si="24"/>
        <v>0</v>
      </c>
      <c r="AB118" s="102">
        <v>1</v>
      </c>
      <c r="AC118" s="1274">
        <v>3.88</v>
      </c>
      <c r="AD118" s="194">
        <v>322816</v>
      </c>
      <c r="AE118" s="194"/>
      <c r="AF118" s="194"/>
      <c r="AG118" s="194"/>
      <c r="AH118" s="213">
        <f t="shared" si="27"/>
        <v>322816</v>
      </c>
      <c r="AI118" s="102">
        <v>1</v>
      </c>
      <c r="AJ118" s="1274">
        <v>3.88</v>
      </c>
      <c r="AK118" s="194">
        <v>322816</v>
      </c>
      <c r="AL118" s="194"/>
      <c r="AM118" s="194"/>
      <c r="AN118" s="194"/>
      <c r="AO118" s="213">
        <f t="shared" si="28"/>
        <v>322816</v>
      </c>
    </row>
    <row r="119" spans="1:41" ht="27">
      <c r="A119" s="194">
        <v>12</v>
      </c>
      <c r="B119" s="611" t="s">
        <v>1929</v>
      </c>
      <c r="C119" s="977" t="s">
        <v>5282</v>
      </c>
      <c r="D119" s="977">
        <v>1995</v>
      </c>
      <c r="E119" s="1020" t="s">
        <v>1711</v>
      </c>
      <c r="F119" s="194"/>
      <c r="G119" s="194">
        <v>1</v>
      </c>
      <c r="H119" s="194">
        <v>3.88</v>
      </c>
      <c r="I119" s="102">
        <v>1</v>
      </c>
      <c r="J119" s="102">
        <v>322816</v>
      </c>
      <c r="K119" s="2188"/>
      <c r="L119" s="102"/>
      <c r="M119" s="102"/>
      <c r="N119" s="213">
        <f t="shared" si="25"/>
        <v>322816</v>
      </c>
      <c r="O119" s="1274">
        <v>3.88</v>
      </c>
      <c r="P119" s="102">
        <v>1</v>
      </c>
      <c r="Q119" s="194">
        <v>322816</v>
      </c>
      <c r="R119" s="194"/>
      <c r="S119" s="194"/>
      <c r="T119" s="194"/>
      <c r="U119" s="213">
        <f t="shared" si="26"/>
        <v>322816</v>
      </c>
      <c r="V119" s="213">
        <f t="shared" si="22"/>
        <v>0</v>
      </c>
      <c r="W119" s="213">
        <f t="shared" si="22"/>
        <v>0</v>
      </c>
      <c r="X119" s="213"/>
      <c r="Y119" s="213">
        <f t="shared" si="23"/>
        <v>0</v>
      </c>
      <c r="Z119" s="213">
        <f t="shared" si="23"/>
        <v>0</v>
      </c>
      <c r="AA119" s="213">
        <f t="shared" si="24"/>
        <v>0</v>
      </c>
      <c r="AB119" s="102">
        <v>1</v>
      </c>
      <c r="AC119" s="1274">
        <v>3.88</v>
      </c>
      <c r="AD119" s="194">
        <v>322816</v>
      </c>
      <c r="AE119" s="194"/>
      <c r="AF119" s="194"/>
      <c r="AG119" s="194"/>
      <c r="AH119" s="213">
        <f t="shared" si="27"/>
        <v>322816</v>
      </c>
      <c r="AI119" s="102">
        <v>1</v>
      </c>
      <c r="AJ119" s="1274">
        <v>3.88</v>
      </c>
      <c r="AK119" s="194">
        <v>322816</v>
      </c>
      <c r="AL119" s="194"/>
      <c r="AM119" s="194"/>
      <c r="AN119" s="194"/>
      <c r="AO119" s="213">
        <f t="shared" si="28"/>
        <v>322816</v>
      </c>
    </row>
    <row r="120" spans="1:41" ht="27">
      <c r="A120" s="194">
        <v>13</v>
      </c>
      <c r="B120" s="1020" t="s">
        <v>8391</v>
      </c>
      <c r="C120" s="977" t="s">
        <v>5282</v>
      </c>
      <c r="D120" s="977">
        <v>2001</v>
      </c>
      <c r="E120" s="1020" t="s">
        <v>1711</v>
      </c>
      <c r="F120" s="194"/>
      <c r="G120" s="194">
        <v>1</v>
      </c>
      <c r="H120" s="194">
        <v>3.88</v>
      </c>
      <c r="I120" s="102">
        <v>1</v>
      </c>
      <c r="J120" s="102">
        <v>322816</v>
      </c>
      <c r="K120" s="2188"/>
      <c r="L120" s="102"/>
      <c r="M120" s="102"/>
      <c r="N120" s="213">
        <f t="shared" si="25"/>
        <v>322816</v>
      </c>
      <c r="O120" s="1274">
        <v>3.88</v>
      </c>
      <c r="P120" s="102">
        <v>1</v>
      </c>
      <c r="Q120" s="194">
        <v>322816</v>
      </c>
      <c r="R120" s="194"/>
      <c r="S120" s="194"/>
      <c r="T120" s="194"/>
      <c r="U120" s="213">
        <f t="shared" si="26"/>
        <v>322816</v>
      </c>
      <c r="V120" s="213">
        <f t="shared" si="22"/>
        <v>0</v>
      </c>
      <c r="W120" s="213">
        <f t="shared" si="22"/>
        <v>0</v>
      </c>
      <c r="X120" s="213"/>
      <c r="Y120" s="213">
        <f t="shared" si="23"/>
        <v>0</v>
      </c>
      <c r="Z120" s="213">
        <f t="shared" si="23"/>
        <v>0</v>
      </c>
      <c r="AA120" s="213">
        <f t="shared" si="24"/>
        <v>0</v>
      </c>
      <c r="AB120" s="102">
        <v>1</v>
      </c>
      <c r="AC120" s="1274">
        <v>3.88</v>
      </c>
      <c r="AD120" s="194">
        <v>322816</v>
      </c>
      <c r="AE120" s="194"/>
      <c r="AF120" s="194"/>
      <c r="AG120" s="194"/>
      <c r="AH120" s="213">
        <f t="shared" si="27"/>
        <v>322816</v>
      </c>
      <c r="AI120" s="102">
        <v>1</v>
      </c>
      <c r="AJ120" s="1274">
        <v>3.88</v>
      </c>
      <c r="AK120" s="194">
        <v>322816</v>
      </c>
      <c r="AL120" s="194"/>
      <c r="AM120" s="194"/>
      <c r="AN120" s="194"/>
      <c r="AO120" s="213">
        <f t="shared" si="28"/>
        <v>322816</v>
      </c>
    </row>
    <row r="121" spans="1:41" ht="27">
      <c r="A121" s="194">
        <v>14</v>
      </c>
      <c r="B121" s="611" t="s">
        <v>5304</v>
      </c>
      <c r="C121" s="977" t="s">
        <v>5282</v>
      </c>
      <c r="D121" s="977">
        <v>1978</v>
      </c>
      <c r="E121" s="1020" t="s">
        <v>1711</v>
      </c>
      <c r="F121" s="194"/>
      <c r="G121" s="194">
        <v>1</v>
      </c>
      <c r="H121" s="194">
        <v>3.88</v>
      </c>
      <c r="I121" s="102">
        <v>1</v>
      </c>
      <c r="J121" s="102">
        <v>322816</v>
      </c>
      <c r="K121" s="2188"/>
      <c r="L121" s="102"/>
      <c r="M121" s="102"/>
      <c r="N121" s="213">
        <f t="shared" si="25"/>
        <v>322816</v>
      </c>
      <c r="O121" s="1274">
        <v>3.88</v>
      </c>
      <c r="P121" s="102">
        <v>1</v>
      </c>
      <c r="Q121" s="194">
        <v>322816</v>
      </c>
      <c r="R121" s="194"/>
      <c r="S121" s="194"/>
      <c r="T121" s="194"/>
      <c r="U121" s="213">
        <f t="shared" si="26"/>
        <v>322816</v>
      </c>
      <c r="V121" s="213">
        <f t="shared" si="22"/>
        <v>0</v>
      </c>
      <c r="W121" s="213">
        <f t="shared" si="22"/>
        <v>0</v>
      </c>
      <c r="X121" s="213"/>
      <c r="Y121" s="213">
        <f t="shared" si="23"/>
        <v>0</v>
      </c>
      <c r="Z121" s="213">
        <f t="shared" si="23"/>
        <v>0</v>
      </c>
      <c r="AA121" s="213">
        <f t="shared" si="24"/>
        <v>0</v>
      </c>
      <c r="AB121" s="102">
        <v>1</v>
      </c>
      <c r="AC121" s="1274">
        <v>3.88</v>
      </c>
      <c r="AD121" s="194">
        <v>322816</v>
      </c>
      <c r="AE121" s="194"/>
      <c r="AF121" s="194"/>
      <c r="AG121" s="194"/>
      <c r="AH121" s="213">
        <f t="shared" si="27"/>
        <v>322816</v>
      </c>
      <c r="AI121" s="102">
        <v>1</v>
      </c>
      <c r="AJ121" s="1274">
        <v>3.88</v>
      </c>
      <c r="AK121" s="194">
        <v>322816</v>
      </c>
      <c r="AL121" s="194"/>
      <c r="AM121" s="194"/>
      <c r="AN121" s="194"/>
      <c r="AO121" s="213">
        <f t="shared" si="28"/>
        <v>322816</v>
      </c>
    </row>
    <row r="122" spans="1:41" ht="27">
      <c r="A122" s="194">
        <v>15</v>
      </c>
      <c r="B122" s="611" t="s">
        <v>7039</v>
      </c>
      <c r="C122" s="977" t="s">
        <v>5282</v>
      </c>
      <c r="D122" s="977">
        <v>1998</v>
      </c>
      <c r="E122" s="1020" t="s">
        <v>1711</v>
      </c>
      <c r="F122" s="194"/>
      <c r="G122" s="194">
        <v>1</v>
      </c>
      <c r="H122" s="194">
        <v>3.88</v>
      </c>
      <c r="I122" s="102">
        <v>1</v>
      </c>
      <c r="J122" s="102">
        <v>322816</v>
      </c>
      <c r="K122" s="2188"/>
      <c r="L122" s="102"/>
      <c r="M122" s="102"/>
      <c r="N122" s="213">
        <f t="shared" si="25"/>
        <v>322816</v>
      </c>
      <c r="O122" s="1274">
        <v>3.88</v>
      </c>
      <c r="P122" s="102">
        <v>1</v>
      </c>
      <c r="Q122" s="194">
        <v>322816</v>
      </c>
      <c r="R122" s="194"/>
      <c r="S122" s="194"/>
      <c r="T122" s="194"/>
      <c r="U122" s="213">
        <f t="shared" si="26"/>
        <v>322816</v>
      </c>
      <c r="V122" s="213">
        <f t="shared" si="22"/>
        <v>0</v>
      </c>
      <c r="W122" s="213">
        <f t="shared" si="22"/>
        <v>0</v>
      </c>
      <c r="X122" s="213"/>
      <c r="Y122" s="213">
        <f t="shared" si="23"/>
        <v>0</v>
      </c>
      <c r="Z122" s="213">
        <f t="shared" si="23"/>
        <v>0</v>
      </c>
      <c r="AA122" s="213">
        <f t="shared" si="24"/>
        <v>0</v>
      </c>
      <c r="AB122" s="102">
        <v>1</v>
      </c>
      <c r="AC122" s="1274">
        <v>3.88</v>
      </c>
      <c r="AD122" s="194">
        <v>322816</v>
      </c>
      <c r="AE122" s="194"/>
      <c r="AF122" s="194"/>
      <c r="AG122" s="194"/>
      <c r="AH122" s="213">
        <f t="shared" si="27"/>
        <v>322816</v>
      </c>
      <c r="AI122" s="102">
        <v>1</v>
      </c>
      <c r="AJ122" s="1274">
        <v>3.88</v>
      </c>
      <c r="AK122" s="194">
        <v>322816</v>
      </c>
      <c r="AL122" s="194"/>
      <c r="AM122" s="194"/>
      <c r="AN122" s="194"/>
      <c r="AO122" s="213">
        <f t="shared" si="28"/>
        <v>322816</v>
      </c>
    </row>
    <row r="123" spans="1:41" ht="27">
      <c r="A123" s="194">
        <v>16</v>
      </c>
      <c r="B123" s="611" t="s">
        <v>8392</v>
      </c>
      <c r="C123" s="977" t="s">
        <v>5283</v>
      </c>
      <c r="D123" s="977">
        <v>2001</v>
      </c>
      <c r="E123" s="1020" t="s">
        <v>1711</v>
      </c>
      <c r="F123" s="194"/>
      <c r="G123" s="194">
        <v>1</v>
      </c>
      <c r="H123" s="194">
        <v>3.88</v>
      </c>
      <c r="I123" s="102">
        <v>1</v>
      </c>
      <c r="J123" s="102">
        <v>322816</v>
      </c>
      <c r="K123" s="2188"/>
      <c r="L123" s="102"/>
      <c r="M123" s="102"/>
      <c r="N123" s="213">
        <f t="shared" si="25"/>
        <v>322816</v>
      </c>
      <c r="O123" s="1274">
        <v>3.88</v>
      </c>
      <c r="P123" s="102">
        <v>1</v>
      </c>
      <c r="Q123" s="194">
        <v>322816</v>
      </c>
      <c r="R123" s="194"/>
      <c r="S123" s="194"/>
      <c r="T123" s="194"/>
      <c r="U123" s="213">
        <f t="shared" si="26"/>
        <v>322816</v>
      </c>
      <c r="V123" s="213">
        <f t="shared" si="22"/>
        <v>0</v>
      </c>
      <c r="W123" s="213">
        <f t="shared" si="22"/>
        <v>0</v>
      </c>
      <c r="X123" s="213"/>
      <c r="Y123" s="213">
        <f t="shared" si="23"/>
        <v>0</v>
      </c>
      <c r="Z123" s="213">
        <f t="shared" si="23"/>
        <v>0</v>
      </c>
      <c r="AA123" s="213">
        <f t="shared" si="24"/>
        <v>0</v>
      </c>
      <c r="AB123" s="102">
        <v>1</v>
      </c>
      <c r="AC123" s="1274">
        <v>3.88</v>
      </c>
      <c r="AD123" s="194">
        <v>322816</v>
      </c>
      <c r="AE123" s="194"/>
      <c r="AF123" s="194"/>
      <c r="AG123" s="194"/>
      <c r="AH123" s="213">
        <f t="shared" si="27"/>
        <v>322816</v>
      </c>
      <c r="AI123" s="102">
        <v>1</v>
      </c>
      <c r="AJ123" s="1274">
        <v>3.88</v>
      </c>
      <c r="AK123" s="194">
        <v>322816</v>
      </c>
      <c r="AL123" s="194"/>
      <c r="AM123" s="194"/>
      <c r="AN123" s="194"/>
      <c r="AO123" s="213">
        <f t="shared" si="28"/>
        <v>322816</v>
      </c>
    </row>
    <row r="124" spans="1:41" ht="27">
      <c r="A124" s="194">
        <v>17</v>
      </c>
      <c r="B124" s="611" t="s">
        <v>7040</v>
      </c>
      <c r="C124" s="977" t="s">
        <v>5282</v>
      </c>
      <c r="D124" s="977">
        <v>1999</v>
      </c>
      <c r="E124" s="1020" t="s">
        <v>1711</v>
      </c>
      <c r="F124" s="194"/>
      <c r="G124" s="194">
        <v>1</v>
      </c>
      <c r="H124" s="194">
        <v>3.88</v>
      </c>
      <c r="I124" s="102">
        <v>1</v>
      </c>
      <c r="J124" s="102">
        <v>322816</v>
      </c>
      <c r="K124" s="2188"/>
      <c r="L124" s="102"/>
      <c r="M124" s="102"/>
      <c r="N124" s="213">
        <f t="shared" si="25"/>
        <v>322816</v>
      </c>
      <c r="O124" s="1274">
        <v>3.88</v>
      </c>
      <c r="P124" s="102">
        <v>1</v>
      </c>
      <c r="Q124" s="194">
        <v>322816</v>
      </c>
      <c r="R124" s="194"/>
      <c r="S124" s="194"/>
      <c r="T124" s="194"/>
      <c r="U124" s="213">
        <f t="shared" si="26"/>
        <v>322816</v>
      </c>
      <c r="V124" s="213">
        <f t="shared" si="22"/>
        <v>0</v>
      </c>
      <c r="W124" s="213">
        <f t="shared" si="22"/>
        <v>0</v>
      </c>
      <c r="X124" s="213"/>
      <c r="Y124" s="213">
        <f t="shared" si="23"/>
        <v>0</v>
      </c>
      <c r="Z124" s="213">
        <f t="shared" si="23"/>
        <v>0</v>
      </c>
      <c r="AA124" s="213">
        <f t="shared" si="24"/>
        <v>0</v>
      </c>
      <c r="AB124" s="102">
        <v>1</v>
      </c>
      <c r="AC124" s="1274">
        <v>3.88</v>
      </c>
      <c r="AD124" s="194">
        <v>322816</v>
      </c>
      <c r="AE124" s="194"/>
      <c r="AF124" s="194"/>
      <c r="AG124" s="194"/>
      <c r="AH124" s="213">
        <f t="shared" si="27"/>
        <v>322816</v>
      </c>
      <c r="AI124" s="102">
        <v>1</v>
      </c>
      <c r="AJ124" s="1274">
        <v>3.88</v>
      </c>
      <c r="AK124" s="194">
        <v>322816</v>
      </c>
      <c r="AL124" s="194"/>
      <c r="AM124" s="194"/>
      <c r="AN124" s="194"/>
      <c r="AO124" s="213">
        <f t="shared" si="28"/>
        <v>322816</v>
      </c>
    </row>
    <row r="125" spans="1:41" ht="27">
      <c r="A125" s="194">
        <v>18</v>
      </c>
      <c r="B125" s="611" t="s">
        <v>5741</v>
      </c>
      <c r="C125" s="977" t="s">
        <v>5282</v>
      </c>
      <c r="D125" s="977">
        <v>1997</v>
      </c>
      <c r="E125" s="1020" t="s">
        <v>1711</v>
      </c>
      <c r="F125" s="194"/>
      <c r="G125" s="194">
        <v>1</v>
      </c>
      <c r="H125" s="194">
        <v>3.88</v>
      </c>
      <c r="I125" s="102">
        <v>1</v>
      </c>
      <c r="J125" s="102">
        <v>322816</v>
      </c>
      <c r="K125" s="2188"/>
      <c r="L125" s="102"/>
      <c r="M125" s="102"/>
      <c r="N125" s="213">
        <f t="shared" si="25"/>
        <v>322816</v>
      </c>
      <c r="O125" s="1274">
        <v>3.88</v>
      </c>
      <c r="P125" s="102">
        <v>1</v>
      </c>
      <c r="Q125" s="194">
        <v>322816</v>
      </c>
      <c r="R125" s="194"/>
      <c r="S125" s="194"/>
      <c r="T125" s="194"/>
      <c r="U125" s="213">
        <f t="shared" si="26"/>
        <v>322816</v>
      </c>
      <c r="V125" s="213">
        <f t="shared" si="22"/>
        <v>0</v>
      </c>
      <c r="W125" s="213">
        <f t="shared" si="22"/>
        <v>0</v>
      </c>
      <c r="X125" s="213"/>
      <c r="Y125" s="213">
        <f t="shared" si="23"/>
        <v>0</v>
      </c>
      <c r="Z125" s="213">
        <f t="shared" si="23"/>
        <v>0</v>
      </c>
      <c r="AA125" s="213">
        <f t="shared" si="24"/>
        <v>0</v>
      </c>
      <c r="AB125" s="102">
        <v>1</v>
      </c>
      <c r="AC125" s="1274">
        <v>3.88</v>
      </c>
      <c r="AD125" s="194">
        <v>322816</v>
      </c>
      <c r="AE125" s="194"/>
      <c r="AF125" s="194"/>
      <c r="AG125" s="194"/>
      <c r="AH125" s="213">
        <f t="shared" si="27"/>
        <v>322816</v>
      </c>
      <c r="AI125" s="102">
        <v>1</v>
      </c>
      <c r="AJ125" s="1274">
        <v>3.88</v>
      </c>
      <c r="AK125" s="194">
        <v>322816</v>
      </c>
      <c r="AL125" s="194"/>
      <c r="AM125" s="194"/>
      <c r="AN125" s="194"/>
      <c r="AO125" s="213">
        <f t="shared" si="28"/>
        <v>322816</v>
      </c>
    </row>
    <row r="126" spans="1:41" ht="27">
      <c r="A126" s="194">
        <v>19</v>
      </c>
      <c r="B126" s="611" t="s">
        <v>7041</v>
      </c>
      <c r="C126" s="977" t="s">
        <v>5282</v>
      </c>
      <c r="D126" s="977">
        <v>2001</v>
      </c>
      <c r="E126" s="1020" t="s">
        <v>1711</v>
      </c>
      <c r="F126" s="194"/>
      <c r="G126" s="194">
        <v>1</v>
      </c>
      <c r="H126" s="194">
        <v>3.88</v>
      </c>
      <c r="I126" s="102">
        <v>1</v>
      </c>
      <c r="J126" s="102">
        <v>322816</v>
      </c>
      <c r="K126" s="2188"/>
      <c r="L126" s="102"/>
      <c r="M126" s="102"/>
      <c r="N126" s="213">
        <f t="shared" si="25"/>
        <v>322816</v>
      </c>
      <c r="O126" s="1274">
        <v>3.88</v>
      </c>
      <c r="P126" s="102">
        <v>1</v>
      </c>
      <c r="Q126" s="194">
        <v>322816</v>
      </c>
      <c r="R126" s="194"/>
      <c r="S126" s="194"/>
      <c r="T126" s="194"/>
      <c r="U126" s="213">
        <f t="shared" si="26"/>
        <v>322816</v>
      </c>
      <c r="V126" s="213">
        <f t="shared" si="22"/>
        <v>0</v>
      </c>
      <c r="W126" s="213">
        <f t="shared" si="22"/>
        <v>0</v>
      </c>
      <c r="X126" s="213"/>
      <c r="Y126" s="213">
        <f t="shared" si="23"/>
        <v>0</v>
      </c>
      <c r="Z126" s="213">
        <f t="shared" si="23"/>
        <v>0</v>
      </c>
      <c r="AA126" s="213">
        <f t="shared" si="24"/>
        <v>0</v>
      </c>
      <c r="AB126" s="102">
        <v>1</v>
      </c>
      <c r="AC126" s="1274">
        <v>3.88</v>
      </c>
      <c r="AD126" s="194">
        <v>322816</v>
      </c>
      <c r="AE126" s="194"/>
      <c r="AF126" s="194"/>
      <c r="AG126" s="194"/>
      <c r="AH126" s="213">
        <f t="shared" si="27"/>
        <v>322816</v>
      </c>
      <c r="AI126" s="102">
        <v>1</v>
      </c>
      <c r="AJ126" s="1274">
        <v>3.88</v>
      </c>
      <c r="AK126" s="194">
        <v>322816</v>
      </c>
      <c r="AL126" s="194"/>
      <c r="AM126" s="194"/>
      <c r="AN126" s="194"/>
      <c r="AO126" s="213">
        <f t="shared" si="28"/>
        <v>322816</v>
      </c>
    </row>
    <row r="127" spans="1:41">
      <c r="A127" s="194"/>
      <c r="B127" s="611"/>
      <c r="C127" s="977"/>
      <c r="D127" s="977"/>
      <c r="E127" s="1020"/>
      <c r="F127" s="194"/>
      <c r="G127" s="194"/>
      <c r="H127" s="194"/>
      <c r="I127" s="102"/>
      <c r="J127" s="102"/>
      <c r="K127" s="2188"/>
      <c r="L127" s="102"/>
      <c r="M127" s="102"/>
      <c r="N127" s="213"/>
      <c r="O127" s="213"/>
      <c r="P127" s="102"/>
      <c r="Q127" s="194"/>
      <c r="R127" s="194"/>
      <c r="S127" s="194"/>
      <c r="T127" s="194"/>
      <c r="U127" s="213"/>
      <c r="V127" s="213"/>
      <c r="W127" s="213"/>
      <c r="X127" s="213"/>
      <c r="Y127" s="213"/>
      <c r="Z127" s="213"/>
      <c r="AA127" s="213"/>
      <c r="AB127" s="102"/>
      <c r="AC127" s="213"/>
      <c r="AD127" s="194"/>
      <c r="AE127" s="194"/>
      <c r="AF127" s="194"/>
      <c r="AG127" s="194"/>
      <c r="AH127" s="213"/>
      <c r="AI127" s="102"/>
      <c r="AJ127" s="213"/>
      <c r="AK127" s="194"/>
      <c r="AL127" s="194"/>
      <c r="AM127" s="194"/>
      <c r="AN127" s="194"/>
      <c r="AO127" s="213"/>
    </row>
    <row r="128" spans="1:41" s="216" customFormat="1" ht="14.25">
      <c r="A128" s="211"/>
      <c r="B128" s="219" t="s">
        <v>264</v>
      </c>
      <c r="C128" s="219"/>
      <c r="D128" s="215" t="s">
        <v>1</v>
      </c>
      <c r="E128" s="215" t="s">
        <v>1</v>
      </c>
      <c r="F128" s="215" t="s">
        <v>1</v>
      </c>
      <c r="G128" s="215" t="s">
        <v>1</v>
      </c>
      <c r="H128" s="215" t="s">
        <v>1</v>
      </c>
      <c r="I128" s="215">
        <f>SUM(I108:I126)</f>
        <v>19</v>
      </c>
      <c r="J128" s="215">
        <f>SUM(J108:J126)</f>
        <v>6133504</v>
      </c>
      <c r="K128" s="1561"/>
      <c r="L128" s="215">
        <f>SUM(L108:L126)</f>
        <v>0</v>
      </c>
      <c r="M128" s="215">
        <f>SUM(M108:M126)</f>
        <v>0</v>
      </c>
      <c r="N128" s="215">
        <f>SUM(N108:N126)</f>
        <v>6133504</v>
      </c>
      <c r="O128" s="215"/>
      <c r="P128" s="215">
        <f>SUM(P108:P126)</f>
        <v>19</v>
      </c>
      <c r="Q128" s="215">
        <f>SUM(Q108:Q126)</f>
        <v>6133504</v>
      </c>
      <c r="R128" s="215"/>
      <c r="S128" s="215">
        <f>SUM(S108:S126)</f>
        <v>0</v>
      </c>
      <c r="T128" s="215">
        <f>SUM(T108:T126)</f>
        <v>0</v>
      </c>
      <c r="U128" s="215">
        <f>SUM(U108:U126)</f>
        <v>6133504</v>
      </c>
      <c r="V128" s="215">
        <f>SUM(V108:V126)</f>
        <v>0</v>
      </c>
      <c r="W128" s="215">
        <f>SUM(W108:W126)</f>
        <v>0</v>
      </c>
      <c r="X128" s="215"/>
      <c r="Y128" s="215">
        <f>SUM(Y108:Y126)</f>
        <v>0</v>
      </c>
      <c r="Z128" s="215">
        <f>SUM(Z108:Z126)</f>
        <v>0</v>
      </c>
      <c r="AA128" s="215">
        <f>SUM(AA108:AA126)</f>
        <v>0</v>
      </c>
      <c r="AB128" s="215">
        <f>SUM(AB108:AB126)</f>
        <v>19</v>
      </c>
      <c r="AC128" s="215"/>
      <c r="AD128" s="215">
        <f>SUM(AD108:AD126)</f>
        <v>6133504</v>
      </c>
      <c r="AE128" s="215"/>
      <c r="AF128" s="215">
        <f>SUM(AF108:AF126)</f>
        <v>0</v>
      </c>
      <c r="AG128" s="215">
        <f>SUM(AG108:AG126)</f>
        <v>0</v>
      </c>
      <c r="AH128" s="215">
        <f>SUM(AH108:AH126)</f>
        <v>6133504</v>
      </c>
      <c r="AI128" s="215">
        <f>SUM(AI108:AI126)</f>
        <v>19</v>
      </c>
      <c r="AJ128" s="215"/>
      <c r="AK128" s="215">
        <f>SUM(AK108:AK126)</f>
        <v>6133504</v>
      </c>
      <c r="AL128" s="215"/>
      <c r="AM128" s="215">
        <f>SUM(AM108:AM126)</f>
        <v>0</v>
      </c>
      <c r="AN128" s="215">
        <f>SUM(AN108:AN126)</f>
        <v>0</v>
      </c>
      <c r="AO128" s="215">
        <f>SUM(AO108:AO126)</f>
        <v>6133504</v>
      </c>
    </row>
    <row r="129" spans="1:41" ht="14.25" thickBot="1">
      <c r="A129" s="194"/>
      <c r="B129" s="179"/>
      <c r="C129" s="179"/>
      <c r="D129" s="179"/>
      <c r="E129" s="213"/>
      <c r="F129" s="213"/>
      <c r="G129" s="213"/>
      <c r="H129" s="213"/>
      <c r="I129" s="179"/>
      <c r="J129" s="213"/>
      <c r="K129" s="2187"/>
      <c r="L129" s="213"/>
      <c r="M129" s="213"/>
      <c r="N129" s="213"/>
      <c r="O129" s="213"/>
      <c r="P129" s="179"/>
      <c r="Q129" s="213"/>
      <c r="R129" s="213"/>
      <c r="S129" s="213"/>
      <c r="T129" s="213"/>
      <c r="U129" s="179"/>
      <c r="V129" s="213"/>
      <c r="W129" s="179"/>
      <c r="X129" s="179"/>
      <c r="Y129" s="213"/>
      <c r="Z129" s="106"/>
      <c r="AA129" s="106"/>
      <c r="AB129" s="106"/>
      <c r="AC129" s="213"/>
      <c r="AD129" s="106"/>
      <c r="AE129" s="106"/>
      <c r="AF129" s="106"/>
      <c r="AG129" s="106"/>
      <c r="AH129" s="106"/>
      <c r="AI129" s="106"/>
      <c r="AJ129" s="213"/>
      <c r="AK129" s="106"/>
      <c r="AL129" s="106"/>
      <c r="AM129" s="106"/>
      <c r="AN129" s="106"/>
      <c r="AO129" s="106"/>
    </row>
    <row r="130" spans="1:41" s="176" customFormat="1" ht="40.5" customHeight="1">
      <c r="A130" s="30"/>
      <c r="B130" s="2567" t="s">
        <v>5414</v>
      </c>
      <c r="C130" s="2567"/>
      <c r="D130" s="2567"/>
      <c r="E130" s="2567"/>
      <c r="F130" s="2567"/>
      <c r="G130" s="2567"/>
      <c r="H130" s="2567"/>
      <c r="I130" s="31"/>
      <c r="J130" s="31"/>
      <c r="K130" s="2183"/>
      <c r="L130" s="175"/>
      <c r="M130" s="34"/>
      <c r="N130" s="31"/>
      <c r="O130" s="31"/>
      <c r="P130" s="31"/>
      <c r="Q130" s="34"/>
      <c r="R130" s="34"/>
      <c r="S130" s="175"/>
      <c r="T130" s="175"/>
      <c r="U130" s="175"/>
      <c r="V130" s="175"/>
      <c r="W130" s="175"/>
      <c r="X130" s="175"/>
      <c r="Y130" s="175"/>
      <c r="Z130" s="175"/>
      <c r="AA130" s="175"/>
      <c r="AB130" s="175"/>
      <c r="AC130" s="31"/>
      <c r="AD130" s="175"/>
      <c r="AE130" s="175"/>
      <c r="AF130" s="175"/>
      <c r="AG130" s="175"/>
      <c r="AH130" s="175"/>
      <c r="AI130" s="175"/>
      <c r="AJ130" s="31"/>
      <c r="AK130" s="175"/>
      <c r="AL130" s="175"/>
      <c r="AM130" s="175"/>
      <c r="AN130" s="175"/>
      <c r="AO130" s="175"/>
    </row>
    <row r="131" spans="1:41" s="176" customFormat="1" ht="22.7" customHeight="1">
      <c r="A131" s="30"/>
      <c r="B131" s="174"/>
      <c r="C131" s="174"/>
      <c r="D131" s="174"/>
      <c r="E131" s="134"/>
      <c r="F131" s="134"/>
      <c r="G131" s="134"/>
      <c r="H131" s="31"/>
      <c r="I131" s="174"/>
      <c r="J131" s="31"/>
      <c r="K131" s="2183"/>
      <c r="L131" s="31"/>
      <c r="M131" s="41" t="s">
        <v>215</v>
      </c>
      <c r="N131" s="31"/>
      <c r="O131" s="31"/>
      <c r="P131" s="31"/>
      <c r="Q131" s="175"/>
      <c r="R131" s="175"/>
      <c r="S131" s="34"/>
      <c r="T131" s="175"/>
      <c r="U131" s="175"/>
      <c r="V131" s="175"/>
      <c r="W131" s="175"/>
      <c r="X131" s="175"/>
      <c r="Y131" s="175"/>
      <c r="Z131" s="175"/>
      <c r="AA131" s="175"/>
      <c r="AB131" s="175"/>
      <c r="AC131" s="31"/>
      <c r="AD131" s="175"/>
      <c r="AE131" s="175"/>
      <c r="AF131" s="175"/>
      <c r="AG131" s="175"/>
      <c r="AH131" s="175"/>
      <c r="AI131" s="175"/>
      <c r="AJ131" s="31"/>
      <c r="AK131" s="175"/>
      <c r="AL131" s="175"/>
      <c r="AM131" s="175"/>
      <c r="AN131" s="175"/>
      <c r="AO131" s="175"/>
    </row>
    <row r="132" spans="1:41" s="324" customFormat="1" ht="14.25">
      <c r="A132" s="244"/>
      <c r="B132" s="321"/>
      <c r="C132" s="2548" t="s">
        <v>5278</v>
      </c>
      <c r="D132" s="2548" t="s">
        <v>5279</v>
      </c>
      <c r="E132" s="322"/>
      <c r="F132" s="323"/>
      <c r="G132" s="323"/>
      <c r="H132" s="323"/>
      <c r="I132" s="1257" t="s">
        <v>5364</v>
      </c>
      <c r="J132" s="323"/>
      <c r="K132" s="2184"/>
      <c r="L132" s="323"/>
      <c r="M132" s="323"/>
      <c r="N132" s="323"/>
      <c r="O132" s="322"/>
      <c r="P132" s="2531" t="s">
        <v>1978</v>
      </c>
      <c r="Q132" s="2531"/>
      <c r="R132" s="2531"/>
      <c r="S132" s="2531"/>
      <c r="T132" s="2531"/>
      <c r="U132" s="2560"/>
      <c r="V132" s="2561" t="s">
        <v>216</v>
      </c>
      <c r="W132" s="2531"/>
      <c r="X132" s="2531"/>
      <c r="Y132" s="2531"/>
      <c r="Z132" s="2531"/>
      <c r="AA132" s="2560"/>
      <c r="AB132" s="2561" t="s">
        <v>5883</v>
      </c>
      <c r="AC132" s="2531"/>
      <c r="AD132" s="2531"/>
      <c r="AE132" s="2531"/>
      <c r="AF132" s="2531"/>
      <c r="AG132" s="2531"/>
      <c r="AH132" s="2531"/>
      <c r="AI132" s="2561" t="s">
        <v>7103</v>
      </c>
      <c r="AJ132" s="2531"/>
      <c r="AK132" s="2531"/>
      <c r="AL132" s="2531"/>
      <c r="AM132" s="2531"/>
      <c r="AN132" s="2531"/>
      <c r="AO132" s="2560"/>
    </row>
    <row r="133" spans="1:41" s="176" customFormat="1" ht="76.5">
      <c r="A133" s="210" t="s">
        <v>114</v>
      </c>
      <c r="B133" s="2162" t="s">
        <v>218</v>
      </c>
      <c r="C133" s="2550"/>
      <c r="D133" s="2550"/>
      <c r="E133" s="2162" t="s">
        <v>219</v>
      </c>
      <c r="F133" s="2162" t="s">
        <v>220</v>
      </c>
      <c r="G133" s="2162" t="s">
        <v>221</v>
      </c>
      <c r="H133" s="521" t="s">
        <v>5368</v>
      </c>
      <c r="I133" s="2162" t="s">
        <v>211</v>
      </c>
      <c r="J133" s="281" t="s">
        <v>460</v>
      </c>
      <c r="K133" s="2185" t="s">
        <v>7025</v>
      </c>
      <c r="L133" s="2162" t="s">
        <v>222</v>
      </c>
      <c r="M133" s="2162" t="s">
        <v>223</v>
      </c>
      <c r="N133" s="2162" t="s">
        <v>254</v>
      </c>
      <c r="O133" s="521" t="s">
        <v>4246</v>
      </c>
      <c r="P133" s="2162" t="s">
        <v>211</v>
      </c>
      <c r="Q133" s="2162" t="s">
        <v>283</v>
      </c>
      <c r="R133" s="2162" t="s">
        <v>7025</v>
      </c>
      <c r="S133" s="2162" t="s">
        <v>222</v>
      </c>
      <c r="T133" s="2162" t="s">
        <v>223</v>
      </c>
      <c r="U133" s="2162" t="s">
        <v>254</v>
      </c>
      <c r="V133" s="2162" t="s">
        <v>211</v>
      </c>
      <c r="W133" s="2162" t="s">
        <v>283</v>
      </c>
      <c r="X133" s="2162" t="s">
        <v>7025</v>
      </c>
      <c r="Y133" s="2162" t="s">
        <v>222</v>
      </c>
      <c r="Z133" s="2162" t="s">
        <v>223</v>
      </c>
      <c r="AA133" s="2162" t="s">
        <v>254</v>
      </c>
      <c r="AB133" s="2162" t="s">
        <v>211</v>
      </c>
      <c r="AC133" s="521" t="s">
        <v>6685</v>
      </c>
      <c r="AD133" s="2162" t="s">
        <v>283</v>
      </c>
      <c r="AE133" s="2162" t="s">
        <v>7025</v>
      </c>
      <c r="AF133" s="2162" t="s">
        <v>222</v>
      </c>
      <c r="AG133" s="2162" t="s">
        <v>223</v>
      </c>
      <c r="AH133" s="2162" t="s">
        <v>254</v>
      </c>
      <c r="AI133" s="2162" t="s">
        <v>211</v>
      </c>
      <c r="AJ133" s="521" t="s">
        <v>8075</v>
      </c>
      <c r="AK133" s="2162" t="s">
        <v>283</v>
      </c>
      <c r="AL133" s="2162" t="s">
        <v>7025</v>
      </c>
      <c r="AM133" s="2162" t="s">
        <v>222</v>
      </c>
      <c r="AN133" s="2162" t="s">
        <v>223</v>
      </c>
      <c r="AO133" s="2162" t="s">
        <v>254</v>
      </c>
    </row>
    <row r="134" spans="1:41" s="35" customFormat="1" ht="12.75">
      <c r="A134" s="123">
        <v>1</v>
      </c>
      <c r="B134" s="123">
        <v>2</v>
      </c>
      <c r="C134" s="123"/>
      <c r="D134" s="123">
        <v>3</v>
      </c>
      <c r="E134" s="123">
        <v>4</v>
      </c>
      <c r="F134" s="123">
        <v>5</v>
      </c>
      <c r="G134" s="123">
        <v>6</v>
      </c>
      <c r="H134" s="123">
        <v>7</v>
      </c>
      <c r="I134" s="123">
        <v>8</v>
      </c>
      <c r="J134" s="123">
        <v>9</v>
      </c>
      <c r="K134" s="2186"/>
      <c r="L134" s="123">
        <v>10</v>
      </c>
      <c r="M134" s="123">
        <v>11</v>
      </c>
      <c r="N134" s="123">
        <v>12</v>
      </c>
      <c r="O134" s="123">
        <v>13</v>
      </c>
      <c r="P134" s="123">
        <v>14</v>
      </c>
      <c r="Q134" s="123">
        <v>15</v>
      </c>
      <c r="R134" s="123"/>
      <c r="S134" s="123">
        <v>16</v>
      </c>
      <c r="T134" s="123">
        <v>17</v>
      </c>
      <c r="U134" s="123">
        <v>18</v>
      </c>
      <c r="V134" s="123">
        <v>19</v>
      </c>
      <c r="W134" s="123">
        <v>20</v>
      </c>
      <c r="X134" s="123"/>
      <c r="Y134" s="123">
        <v>21</v>
      </c>
      <c r="Z134" s="123">
        <v>22</v>
      </c>
      <c r="AA134" s="123">
        <v>23</v>
      </c>
      <c r="AB134" s="123">
        <v>24</v>
      </c>
      <c r="AC134" s="123">
        <v>25</v>
      </c>
      <c r="AD134" s="123">
        <v>26</v>
      </c>
      <c r="AE134" s="123"/>
      <c r="AF134" s="123">
        <v>27</v>
      </c>
      <c r="AG134" s="123">
        <v>28</v>
      </c>
      <c r="AH134" s="123">
        <v>29</v>
      </c>
      <c r="AI134" s="123">
        <v>30</v>
      </c>
      <c r="AJ134" s="123">
        <v>31</v>
      </c>
      <c r="AK134" s="123">
        <v>32</v>
      </c>
      <c r="AL134" s="123"/>
      <c r="AM134" s="123">
        <v>33</v>
      </c>
      <c r="AN134" s="123">
        <v>34</v>
      </c>
      <c r="AO134" s="123">
        <v>35</v>
      </c>
    </row>
    <row r="135" spans="1:41" ht="40.5">
      <c r="A135" s="211" t="s">
        <v>2</v>
      </c>
      <c r="B135" s="212" t="s">
        <v>469</v>
      </c>
      <c r="C135" s="212"/>
      <c r="D135" s="212"/>
      <c r="E135" s="213"/>
      <c r="F135" s="213"/>
      <c r="G135" s="213"/>
      <c r="H135" s="213"/>
      <c r="I135" s="179"/>
      <c r="J135" s="213"/>
      <c r="K135" s="2187"/>
      <c r="L135" s="213"/>
      <c r="M135" s="213"/>
      <c r="N135" s="213"/>
      <c r="O135" s="213"/>
      <c r="P135" s="179"/>
      <c r="Q135" s="213"/>
      <c r="R135" s="213"/>
      <c r="S135" s="213"/>
      <c r="T135" s="213"/>
      <c r="U135" s="179"/>
      <c r="V135" s="213"/>
      <c r="W135" s="179"/>
      <c r="X135" s="179"/>
      <c r="Y135" s="213"/>
      <c r="Z135" s="106"/>
      <c r="AA135" s="106"/>
      <c r="AB135" s="106"/>
      <c r="AC135" s="213"/>
      <c r="AD135" s="106"/>
      <c r="AE135" s="106"/>
      <c r="AF135" s="106"/>
      <c r="AG135" s="106"/>
      <c r="AH135" s="106"/>
      <c r="AI135" s="106"/>
      <c r="AJ135" s="213"/>
      <c r="AK135" s="106"/>
      <c r="AL135" s="106"/>
      <c r="AM135" s="106"/>
      <c r="AN135" s="106"/>
      <c r="AO135" s="106"/>
    </row>
    <row r="136" spans="1:41">
      <c r="A136" s="194"/>
      <c r="B136" s="179" t="s">
        <v>126</v>
      </c>
      <c r="C136" s="179"/>
      <c r="D136" s="179"/>
      <c r="E136" s="213"/>
      <c r="F136" s="213"/>
      <c r="G136" s="213"/>
      <c r="H136" s="213"/>
      <c r="I136" s="179"/>
      <c r="J136" s="213"/>
      <c r="K136" s="2187"/>
      <c r="L136" s="213"/>
      <c r="M136" s="213"/>
      <c r="N136" s="213"/>
      <c r="O136" s="213"/>
      <c r="P136" s="179"/>
      <c r="Q136" s="213"/>
      <c r="R136" s="213"/>
      <c r="S136" s="213"/>
      <c r="T136" s="213"/>
      <c r="U136" s="179"/>
      <c r="V136" s="213"/>
      <c r="W136" s="179"/>
      <c r="X136" s="179"/>
      <c r="Y136" s="213"/>
      <c r="Z136" s="106"/>
      <c r="AA136" s="106"/>
      <c r="AB136" s="106"/>
      <c r="AC136" s="213"/>
      <c r="AD136" s="106"/>
      <c r="AE136" s="106"/>
      <c r="AF136" s="106"/>
      <c r="AG136" s="106"/>
      <c r="AH136" s="106"/>
      <c r="AI136" s="106"/>
      <c r="AJ136" s="213"/>
      <c r="AK136" s="106"/>
      <c r="AL136" s="106"/>
      <c r="AM136" s="106"/>
      <c r="AN136" s="106"/>
      <c r="AO136" s="106"/>
    </row>
    <row r="137" spans="1:41" ht="27">
      <c r="A137" s="194">
        <v>1</v>
      </c>
      <c r="B137" s="611" t="s">
        <v>1731</v>
      </c>
      <c r="C137" s="1122" t="s">
        <v>5282</v>
      </c>
      <c r="D137" s="1122">
        <v>1981</v>
      </c>
      <c r="E137" s="943" t="s">
        <v>1711</v>
      </c>
      <c r="F137" s="194"/>
      <c r="G137" s="194">
        <v>2</v>
      </c>
      <c r="H137" s="194">
        <v>3.88</v>
      </c>
      <c r="I137" s="102">
        <v>1</v>
      </c>
      <c r="J137" s="102">
        <v>322816</v>
      </c>
      <c r="K137" s="2188"/>
      <c r="L137" s="102"/>
      <c r="M137" s="102"/>
      <c r="N137" s="213">
        <f>J137+L137+M137</f>
        <v>322816</v>
      </c>
      <c r="O137" s="1274">
        <v>3.88</v>
      </c>
      <c r="P137" s="102">
        <v>1</v>
      </c>
      <c r="Q137" s="194">
        <v>322816</v>
      </c>
      <c r="R137" s="194"/>
      <c r="S137" s="194"/>
      <c r="T137" s="194"/>
      <c r="U137" s="213">
        <f>Q137+S137+T137</f>
        <v>322816</v>
      </c>
      <c r="V137" s="213">
        <f t="shared" ref="V137:W157" si="29">I137-P137</f>
        <v>0</v>
      </c>
      <c r="W137" s="213">
        <f t="shared" si="29"/>
        <v>0</v>
      </c>
      <c r="X137" s="213"/>
      <c r="Y137" s="213">
        <f t="shared" ref="Y137:Z157" si="30">L137-S137</f>
        <v>0</v>
      </c>
      <c r="Z137" s="213">
        <f t="shared" si="30"/>
        <v>0</v>
      </c>
      <c r="AA137" s="213">
        <f t="shared" ref="AA137:AA157" si="31">W137+Y137+Z137</f>
        <v>0</v>
      </c>
      <c r="AB137" s="102">
        <v>1</v>
      </c>
      <c r="AC137" s="1274">
        <v>3.88</v>
      </c>
      <c r="AD137" s="194">
        <v>322816</v>
      </c>
      <c r="AE137" s="194"/>
      <c r="AF137" s="194"/>
      <c r="AG137" s="194"/>
      <c r="AH137" s="213">
        <f>AD137+AF137+AG137</f>
        <v>322816</v>
      </c>
      <c r="AI137" s="102">
        <v>1</v>
      </c>
      <c r="AJ137" s="1274">
        <v>3.88</v>
      </c>
      <c r="AK137" s="194">
        <v>322816</v>
      </c>
      <c r="AL137" s="194"/>
      <c r="AM137" s="194"/>
      <c r="AN137" s="194"/>
      <c r="AO137" s="213">
        <f>AK137+AM137+AN137</f>
        <v>322816</v>
      </c>
    </row>
    <row r="138" spans="1:41" ht="27">
      <c r="A138" s="194">
        <v>2</v>
      </c>
      <c r="B138" s="611" t="s">
        <v>1732</v>
      </c>
      <c r="C138" s="1122" t="s">
        <v>5282</v>
      </c>
      <c r="D138" s="1122">
        <v>1981</v>
      </c>
      <c r="E138" s="943" t="s">
        <v>1711</v>
      </c>
      <c r="F138" s="194"/>
      <c r="G138" s="194">
        <v>2</v>
      </c>
      <c r="H138" s="194">
        <v>3.88</v>
      </c>
      <c r="I138" s="102">
        <v>1</v>
      </c>
      <c r="J138" s="102">
        <v>322816</v>
      </c>
      <c r="K138" s="2188"/>
      <c r="L138" s="102"/>
      <c r="M138" s="102"/>
      <c r="N138" s="213">
        <f t="shared" ref="N138:N157" si="32">J138+L138+M138</f>
        <v>322816</v>
      </c>
      <c r="O138" s="1274">
        <v>3.88</v>
      </c>
      <c r="P138" s="102">
        <v>1</v>
      </c>
      <c r="Q138" s="194">
        <v>322816</v>
      </c>
      <c r="R138" s="194"/>
      <c r="S138" s="194"/>
      <c r="T138" s="194"/>
      <c r="U138" s="213">
        <f t="shared" ref="U138:U157" si="33">Q138+S138+T138</f>
        <v>322816</v>
      </c>
      <c r="V138" s="213">
        <f t="shared" si="29"/>
        <v>0</v>
      </c>
      <c r="W138" s="213">
        <f t="shared" si="29"/>
        <v>0</v>
      </c>
      <c r="X138" s="213"/>
      <c r="Y138" s="213">
        <f t="shared" si="30"/>
        <v>0</v>
      </c>
      <c r="Z138" s="213">
        <f t="shared" si="30"/>
        <v>0</v>
      </c>
      <c r="AA138" s="213">
        <f t="shared" si="31"/>
        <v>0</v>
      </c>
      <c r="AB138" s="102">
        <v>1</v>
      </c>
      <c r="AC138" s="1274">
        <v>3.88</v>
      </c>
      <c r="AD138" s="194">
        <v>322816</v>
      </c>
      <c r="AE138" s="194"/>
      <c r="AF138" s="194"/>
      <c r="AG138" s="194"/>
      <c r="AH138" s="213">
        <f t="shared" ref="AH138:AH157" si="34">AD138+AF138+AG138</f>
        <v>322816</v>
      </c>
      <c r="AI138" s="102">
        <v>1</v>
      </c>
      <c r="AJ138" s="1274">
        <v>3.88</v>
      </c>
      <c r="AK138" s="194">
        <v>322816</v>
      </c>
      <c r="AL138" s="194"/>
      <c r="AM138" s="194"/>
      <c r="AN138" s="194"/>
      <c r="AO138" s="213">
        <f t="shared" ref="AO138:AO157" si="35">AK138+AM138+AN138</f>
        <v>322816</v>
      </c>
    </row>
    <row r="139" spans="1:41" ht="27">
      <c r="A139" s="194">
        <v>3</v>
      </c>
      <c r="B139" s="611" t="s">
        <v>4736</v>
      </c>
      <c r="C139" s="1122" t="s">
        <v>5282</v>
      </c>
      <c r="D139" s="1122">
        <v>1999</v>
      </c>
      <c r="E139" s="943" t="s">
        <v>1711</v>
      </c>
      <c r="F139" s="194"/>
      <c r="G139" s="194">
        <v>2</v>
      </c>
      <c r="H139" s="194">
        <v>3.88</v>
      </c>
      <c r="I139" s="102">
        <v>1</v>
      </c>
      <c r="J139" s="102">
        <v>322816</v>
      </c>
      <c r="K139" s="2188"/>
      <c r="L139" s="102"/>
      <c r="M139" s="102"/>
      <c r="N139" s="213">
        <f t="shared" si="32"/>
        <v>322816</v>
      </c>
      <c r="O139" s="1274">
        <v>3.88</v>
      </c>
      <c r="P139" s="102">
        <v>1</v>
      </c>
      <c r="Q139" s="194">
        <v>322816</v>
      </c>
      <c r="R139" s="194"/>
      <c r="S139" s="194"/>
      <c r="T139" s="194"/>
      <c r="U139" s="213">
        <f t="shared" si="33"/>
        <v>322816</v>
      </c>
      <c r="V139" s="213">
        <f t="shared" si="29"/>
        <v>0</v>
      </c>
      <c r="W139" s="213">
        <f t="shared" si="29"/>
        <v>0</v>
      </c>
      <c r="X139" s="213"/>
      <c r="Y139" s="213">
        <f t="shared" si="30"/>
        <v>0</v>
      </c>
      <c r="Z139" s="213">
        <f t="shared" si="30"/>
        <v>0</v>
      </c>
      <c r="AA139" s="213">
        <f t="shared" si="31"/>
        <v>0</v>
      </c>
      <c r="AB139" s="102">
        <v>1</v>
      </c>
      <c r="AC139" s="1274">
        <v>3.88</v>
      </c>
      <c r="AD139" s="194">
        <v>322816</v>
      </c>
      <c r="AE139" s="194"/>
      <c r="AF139" s="194"/>
      <c r="AG139" s="194"/>
      <c r="AH139" s="213">
        <f t="shared" si="34"/>
        <v>322816</v>
      </c>
      <c r="AI139" s="102">
        <v>1</v>
      </c>
      <c r="AJ139" s="1274">
        <v>3.88</v>
      </c>
      <c r="AK139" s="194">
        <v>322816</v>
      </c>
      <c r="AL139" s="194"/>
      <c r="AM139" s="194"/>
      <c r="AN139" s="194"/>
      <c r="AO139" s="213">
        <f t="shared" si="35"/>
        <v>322816</v>
      </c>
    </row>
    <row r="140" spans="1:41" ht="27">
      <c r="A140" s="194">
        <v>4</v>
      </c>
      <c r="B140" s="611" t="s">
        <v>1191</v>
      </c>
      <c r="C140" s="1122" t="s">
        <v>5282</v>
      </c>
      <c r="D140" s="1122">
        <v>1979</v>
      </c>
      <c r="E140" s="943" t="s">
        <v>1711</v>
      </c>
      <c r="F140" s="194"/>
      <c r="G140" s="194">
        <v>2</v>
      </c>
      <c r="H140" s="194">
        <v>3.88</v>
      </c>
      <c r="I140" s="102">
        <v>1</v>
      </c>
      <c r="J140" s="102">
        <v>322816</v>
      </c>
      <c r="K140" s="2188"/>
      <c r="L140" s="102"/>
      <c r="M140" s="102"/>
      <c r="N140" s="213">
        <f t="shared" si="32"/>
        <v>322816</v>
      </c>
      <c r="O140" s="1274">
        <v>3.88</v>
      </c>
      <c r="P140" s="102">
        <v>1</v>
      </c>
      <c r="Q140" s="194">
        <v>322816</v>
      </c>
      <c r="R140" s="194"/>
      <c r="S140" s="194"/>
      <c r="T140" s="194"/>
      <c r="U140" s="213">
        <f t="shared" si="33"/>
        <v>322816</v>
      </c>
      <c r="V140" s="213">
        <f t="shared" si="29"/>
        <v>0</v>
      </c>
      <c r="W140" s="213">
        <f t="shared" si="29"/>
        <v>0</v>
      </c>
      <c r="X140" s="213"/>
      <c r="Y140" s="213">
        <f t="shared" si="30"/>
        <v>0</v>
      </c>
      <c r="Z140" s="213">
        <f t="shared" si="30"/>
        <v>0</v>
      </c>
      <c r="AA140" s="213">
        <f t="shared" si="31"/>
        <v>0</v>
      </c>
      <c r="AB140" s="102">
        <v>1</v>
      </c>
      <c r="AC140" s="1274">
        <v>3.88</v>
      </c>
      <c r="AD140" s="194">
        <v>322816</v>
      </c>
      <c r="AE140" s="194"/>
      <c r="AF140" s="194"/>
      <c r="AG140" s="194"/>
      <c r="AH140" s="213">
        <f t="shared" si="34"/>
        <v>322816</v>
      </c>
      <c r="AI140" s="102">
        <v>1</v>
      </c>
      <c r="AJ140" s="1274">
        <v>3.88</v>
      </c>
      <c r="AK140" s="194">
        <v>322816</v>
      </c>
      <c r="AL140" s="194"/>
      <c r="AM140" s="194"/>
      <c r="AN140" s="194"/>
      <c r="AO140" s="213">
        <f t="shared" si="35"/>
        <v>322816</v>
      </c>
    </row>
    <row r="141" spans="1:41" ht="27">
      <c r="A141" s="194">
        <v>5</v>
      </c>
      <c r="B141" s="611" t="s">
        <v>4738</v>
      </c>
      <c r="C141" s="1122" t="s">
        <v>5283</v>
      </c>
      <c r="D141" s="1122">
        <v>1998</v>
      </c>
      <c r="E141" s="943" t="s">
        <v>1711</v>
      </c>
      <c r="F141" s="194"/>
      <c r="G141" s="194">
        <v>2</v>
      </c>
      <c r="H141" s="194">
        <v>3.88</v>
      </c>
      <c r="I141" s="102">
        <v>1</v>
      </c>
      <c r="J141" s="102">
        <v>322816</v>
      </c>
      <c r="K141" s="2188"/>
      <c r="L141" s="102"/>
      <c r="M141" s="102"/>
      <c r="N141" s="213">
        <f t="shared" si="32"/>
        <v>322816</v>
      </c>
      <c r="O141" s="1274">
        <v>3.88</v>
      </c>
      <c r="P141" s="102">
        <v>1</v>
      </c>
      <c r="Q141" s="194">
        <v>322816</v>
      </c>
      <c r="R141" s="194"/>
      <c r="S141" s="194"/>
      <c r="T141" s="194"/>
      <c r="U141" s="213">
        <f t="shared" si="33"/>
        <v>322816</v>
      </c>
      <c r="V141" s="213">
        <f t="shared" si="29"/>
        <v>0</v>
      </c>
      <c r="W141" s="213">
        <f t="shared" si="29"/>
        <v>0</v>
      </c>
      <c r="X141" s="213"/>
      <c r="Y141" s="213">
        <f t="shared" si="30"/>
        <v>0</v>
      </c>
      <c r="Z141" s="213">
        <f t="shared" si="30"/>
        <v>0</v>
      </c>
      <c r="AA141" s="213">
        <f t="shared" si="31"/>
        <v>0</v>
      </c>
      <c r="AB141" s="102">
        <v>1</v>
      </c>
      <c r="AC141" s="1274">
        <v>3.88</v>
      </c>
      <c r="AD141" s="194">
        <v>322816</v>
      </c>
      <c r="AE141" s="194"/>
      <c r="AF141" s="194"/>
      <c r="AG141" s="194"/>
      <c r="AH141" s="213">
        <f t="shared" si="34"/>
        <v>322816</v>
      </c>
      <c r="AI141" s="102">
        <v>1</v>
      </c>
      <c r="AJ141" s="1274">
        <v>3.88</v>
      </c>
      <c r="AK141" s="194">
        <v>322816</v>
      </c>
      <c r="AL141" s="194"/>
      <c r="AM141" s="194"/>
      <c r="AN141" s="194"/>
      <c r="AO141" s="213">
        <f t="shared" si="35"/>
        <v>322816</v>
      </c>
    </row>
    <row r="142" spans="1:41" ht="27">
      <c r="A142" s="194">
        <v>6</v>
      </c>
      <c r="B142" s="611" t="s">
        <v>4739</v>
      </c>
      <c r="C142" s="977" t="s">
        <v>5282</v>
      </c>
      <c r="D142" s="977">
        <v>1998</v>
      </c>
      <c r="E142" s="1020" t="s">
        <v>1711</v>
      </c>
      <c r="F142" s="194"/>
      <c r="G142" s="194">
        <v>2</v>
      </c>
      <c r="H142" s="194">
        <v>3.88</v>
      </c>
      <c r="I142" s="102">
        <v>1</v>
      </c>
      <c r="J142" s="102">
        <v>322816</v>
      </c>
      <c r="K142" s="2188"/>
      <c r="L142" s="102"/>
      <c r="M142" s="102"/>
      <c r="N142" s="213">
        <f t="shared" si="32"/>
        <v>322816</v>
      </c>
      <c r="O142" s="1274">
        <v>3.88</v>
      </c>
      <c r="P142" s="102">
        <v>1</v>
      </c>
      <c r="Q142" s="194">
        <v>322816</v>
      </c>
      <c r="R142" s="194"/>
      <c r="S142" s="194"/>
      <c r="T142" s="194"/>
      <c r="U142" s="213">
        <f t="shared" si="33"/>
        <v>322816</v>
      </c>
      <c r="V142" s="213">
        <f t="shared" si="29"/>
        <v>0</v>
      </c>
      <c r="W142" s="213">
        <f t="shared" si="29"/>
        <v>0</v>
      </c>
      <c r="X142" s="213"/>
      <c r="Y142" s="213">
        <f t="shared" si="30"/>
        <v>0</v>
      </c>
      <c r="Z142" s="213">
        <f t="shared" si="30"/>
        <v>0</v>
      </c>
      <c r="AA142" s="213">
        <f t="shared" si="31"/>
        <v>0</v>
      </c>
      <c r="AB142" s="102">
        <v>1</v>
      </c>
      <c r="AC142" s="1274">
        <v>3.88</v>
      </c>
      <c r="AD142" s="194">
        <v>322816</v>
      </c>
      <c r="AE142" s="194"/>
      <c r="AF142" s="194"/>
      <c r="AG142" s="194"/>
      <c r="AH142" s="213">
        <f t="shared" si="34"/>
        <v>322816</v>
      </c>
      <c r="AI142" s="102">
        <v>1</v>
      </c>
      <c r="AJ142" s="1274">
        <v>3.88</v>
      </c>
      <c r="AK142" s="194">
        <v>322816</v>
      </c>
      <c r="AL142" s="194"/>
      <c r="AM142" s="194"/>
      <c r="AN142" s="194"/>
      <c r="AO142" s="213">
        <f t="shared" si="35"/>
        <v>322816</v>
      </c>
    </row>
    <row r="143" spans="1:41" ht="27">
      <c r="A143" s="194">
        <v>7</v>
      </c>
      <c r="B143" s="611" t="s">
        <v>4740</v>
      </c>
      <c r="C143" s="977" t="s">
        <v>5283</v>
      </c>
      <c r="D143" s="977">
        <v>1998</v>
      </c>
      <c r="E143" s="1020" t="s">
        <v>1711</v>
      </c>
      <c r="F143" s="194"/>
      <c r="G143" s="194">
        <v>2</v>
      </c>
      <c r="H143" s="194">
        <v>3.88</v>
      </c>
      <c r="I143" s="102">
        <v>1</v>
      </c>
      <c r="J143" s="102">
        <v>322816</v>
      </c>
      <c r="K143" s="2188"/>
      <c r="L143" s="102"/>
      <c r="M143" s="102"/>
      <c r="N143" s="213">
        <f t="shared" si="32"/>
        <v>322816</v>
      </c>
      <c r="O143" s="1274">
        <v>3.88</v>
      </c>
      <c r="P143" s="102">
        <v>1</v>
      </c>
      <c r="Q143" s="194">
        <v>322816</v>
      </c>
      <c r="R143" s="194"/>
      <c r="S143" s="194"/>
      <c r="T143" s="194"/>
      <c r="U143" s="213">
        <f t="shared" si="33"/>
        <v>322816</v>
      </c>
      <c r="V143" s="213">
        <f t="shared" si="29"/>
        <v>0</v>
      </c>
      <c r="W143" s="213">
        <f t="shared" si="29"/>
        <v>0</v>
      </c>
      <c r="X143" s="213"/>
      <c r="Y143" s="213">
        <f t="shared" si="30"/>
        <v>0</v>
      </c>
      <c r="Z143" s="213">
        <f t="shared" si="30"/>
        <v>0</v>
      </c>
      <c r="AA143" s="213">
        <f t="shared" si="31"/>
        <v>0</v>
      </c>
      <c r="AB143" s="102">
        <v>1</v>
      </c>
      <c r="AC143" s="1274">
        <v>3.88</v>
      </c>
      <c r="AD143" s="194">
        <v>322816</v>
      </c>
      <c r="AE143" s="194"/>
      <c r="AF143" s="194"/>
      <c r="AG143" s="194"/>
      <c r="AH143" s="213">
        <f t="shared" si="34"/>
        <v>322816</v>
      </c>
      <c r="AI143" s="102">
        <v>1</v>
      </c>
      <c r="AJ143" s="1274">
        <v>3.88</v>
      </c>
      <c r="AK143" s="194">
        <v>322816</v>
      </c>
      <c r="AL143" s="194"/>
      <c r="AM143" s="194"/>
      <c r="AN143" s="194"/>
      <c r="AO143" s="213">
        <f t="shared" si="35"/>
        <v>322816</v>
      </c>
    </row>
    <row r="144" spans="1:41" ht="27">
      <c r="A144" s="194">
        <v>8</v>
      </c>
      <c r="B144" s="611" t="s">
        <v>1340</v>
      </c>
      <c r="C144" s="977" t="s">
        <v>5282</v>
      </c>
      <c r="D144" s="977">
        <v>2000</v>
      </c>
      <c r="E144" s="1020" t="s">
        <v>1711</v>
      </c>
      <c r="F144" s="194"/>
      <c r="G144" s="194">
        <v>2</v>
      </c>
      <c r="H144" s="194">
        <v>3.88</v>
      </c>
      <c r="I144" s="102">
        <v>1</v>
      </c>
      <c r="J144" s="102">
        <v>322816</v>
      </c>
      <c r="K144" s="2188"/>
      <c r="L144" s="102"/>
      <c r="M144" s="102"/>
      <c r="N144" s="213">
        <f t="shared" si="32"/>
        <v>322816</v>
      </c>
      <c r="O144" s="1274">
        <v>3.88</v>
      </c>
      <c r="P144" s="102">
        <v>1</v>
      </c>
      <c r="Q144" s="194">
        <v>322816</v>
      </c>
      <c r="R144" s="194"/>
      <c r="S144" s="194"/>
      <c r="T144" s="194"/>
      <c r="U144" s="213">
        <f t="shared" si="33"/>
        <v>322816</v>
      </c>
      <c r="V144" s="213">
        <f t="shared" si="29"/>
        <v>0</v>
      </c>
      <c r="W144" s="213">
        <f t="shared" si="29"/>
        <v>0</v>
      </c>
      <c r="X144" s="213"/>
      <c r="Y144" s="213">
        <f t="shared" si="30"/>
        <v>0</v>
      </c>
      <c r="Z144" s="213">
        <f t="shared" si="30"/>
        <v>0</v>
      </c>
      <c r="AA144" s="213">
        <f t="shared" si="31"/>
        <v>0</v>
      </c>
      <c r="AB144" s="102">
        <v>1</v>
      </c>
      <c r="AC144" s="1274">
        <v>3.88</v>
      </c>
      <c r="AD144" s="194">
        <v>322816</v>
      </c>
      <c r="AE144" s="194"/>
      <c r="AF144" s="194"/>
      <c r="AG144" s="194"/>
      <c r="AH144" s="213">
        <f t="shared" si="34"/>
        <v>322816</v>
      </c>
      <c r="AI144" s="102">
        <v>1</v>
      </c>
      <c r="AJ144" s="1274">
        <v>3.88</v>
      </c>
      <c r="AK144" s="194">
        <v>322816</v>
      </c>
      <c r="AL144" s="194"/>
      <c r="AM144" s="194"/>
      <c r="AN144" s="194"/>
      <c r="AO144" s="213">
        <f t="shared" si="35"/>
        <v>322816</v>
      </c>
    </row>
    <row r="145" spans="1:41" ht="27">
      <c r="A145" s="194">
        <v>9</v>
      </c>
      <c r="B145" s="611" t="s">
        <v>1751</v>
      </c>
      <c r="C145" s="977" t="s">
        <v>5282</v>
      </c>
      <c r="D145" s="977">
        <v>1986</v>
      </c>
      <c r="E145" s="1020" t="s">
        <v>1711</v>
      </c>
      <c r="F145" s="194"/>
      <c r="G145" s="194">
        <v>2</v>
      </c>
      <c r="H145" s="194">
        <v>3.88</v>
      </c>
      <c r="I145" s="102">
        <v>1</v>
      </c>
      <c r="J145" s="102">
        <v>322816</v>
      </c>
      <c r="K145" s="2188"/>
      <c r="L145" s="102"/>
      <c r="M145" s="102"/>
      <c r="N145" s="213">
        <f t="shared" si="32"/>
        <v>322816</v>
      </c>
      <c r="O145" s="1274">
        <v>3.88</v>
      </c>
      <c r="P145" s="102">
        <v>1</v>
      </c>
      <c r="Q145" s="194">
        <v>322816</v>
      </c>
      <c r="R145" s="194"/>
      <c r="S145" s="194"/>
      <c r="T145" s="194"/>
      <c r="U145" s="213">
        <f t="shared" si="33"/>
        <v>322816</v>
      </c>
      <c r="V145" s="213">
        <f t="shared" si="29"/>
        <v>0</v>
      </c>
      <c r="W145" s="213">
        <f t="shared" si="29"/>
        <v>0</v>
      </c>
      <c r="X145" s="213"/>
      <c r="Y145" s="213">
        <f t="shared" si="30"/>
        <v>0</v>
      </c>
      <c r="Z145" s="213">
        <f t="shared" si="30"/>
        <v>0</v>
      </c>
      <c r="AA145" s="213">
        <f t="shared" si="31"/>
        <v>0</v>
      </c>
      <c r="AB145" s="102">
        <v>1</v>
      </c>
      <c r="AC145" s="1274">
        <v>3.88</v>
      </c>
      <c r="AD145" s="194">
        <v>322816</v>
      </c>
      <c r="AE145" s="194"/>
      <c r="AF145" s="194"/>
      <c r="AG145" s="194"/>
      <c r="AH145" s="213">
        <f t="shared" si="34"/>
        <v>322816</v>
      </c>
      <c r="AI145" s="102">
        <v>1</v>
      </c>
      <c r="AJ145" s="1274">
        <v>3.88</v>
      </c>
      <c r="AK145" s="194">
        <v>322816</v>
      </c>
      <c r="AL145" s="194"/>
      <c r="AM145" s="194"/>
      <c r="AN145" s="194"/>
      <c r="AO145" s="213">
        <f t="shared" si="35"/>
        <v>322816</v>
      </c>
    </row>
    <row r="146" spans="1:41" ht="27">
      <c r="A146" s="194">
        <v>10</v>
      </c>
      <c r="B146" s="611" t="s">
        <v>5742</v>
      </c>
      <c r="C146" s="977" t="s">
        <v>5282</v>
      </c>
      <c r="D146" s="977">
        <v>1997</v>
      </c>
      <c r="E146" s="1020" t="s">
        <v>1711</v>
      </c>
      <c r="F146" s="194"/>
      <c r="G146" s="194">
        <v>2</v>
      </c>
      <c r="H146" s="194">
        <v>3.88</v>
      </c>
      <c r="I146" s="102">
        <v>1</v>
      </c>
      <c r="J146" s="102">
        <v>322816</v>
      </c>
      <c r="K146" s="2188"/>
      <c r="L146" s="102"/>
      <c r="M146" s="102"/>
      <c r="N146" s="213">
        <f t="shared" si="32"/>
        <v>322816</v>
      </c>
      <c r="O146" s="1274">
        <v>3.88</v>
      </c>
      <c r="P146" s="102">
        <v>1</v>
      </c>
      <c r="Q146" s="194">
        <v>322816</v>
      </c>
      <c r="R146" s="194"/>
      <c r="S146" s="194"/>
      <c r="T146" s="194"/>
      <c r="U146" s="213">
        <f t="shared" si="33"/>
        <v>322816</v>
      </c>
      <c r="V146" s="213">
        <f t="shared" si="29"/>
        <v>0</v>
      </c>
      <c r="W146" s="213">
        <f t="shared" si="29"/>
        <v>0</v>
      </c>
      <c r="X146" s="213"/>
      <c r="Y146" s="213">
        <f t="shared" si="30"/>
        <v>0</v>
      </c>
      <c r="Z146" s="213">
        <f t="shared" si="30"/>
        <v>0</v>
      </c>
      <c r="AA146" s="213">
        <f t="shared" si="31"/>
        <v>0</v>
      </c>
      <c r="AB146" s="102">
        <v>1</v>
      </c>
      <c r="AC146" s="1274">
        <v>3.88</v>
      </c>
      <c r="AD146" s="194">
        <v>322816</v>
      </c>
      <c r="AE146" s="194"/>
      <c r="AF146" s="194"/>
      <c r="AG146" s="194"/>
      <c r="AH146" s="213">
        <f t="shared" si="34"/>
        <v>322816</v>
      </c>
      <c r="AI146" s="102">
        <v>1</v>
      </c>
      <c r="AJ146" s="1274">
        <v>3.88</v>
      </c>
      <c r="AK146" s="194">
        <v>322816</v>
      </c>
      <c r="AL146" s="194"/>
      <c r="AM146" s="194"/>
      <c r="AN146" s="194"/>
      <c r="AO146" s="213">
        <f t="shared" si="35"/>
        <v>322816</v>
      </c>
    </row>
    <row r="147" spans="1:41" ht="27">
      <c r="A147" s="194">
        <v>11</v>
      </c>
      <c r="B147" s="611" t="s">
        <v>7043</v>
      </c>
      <c r="C147" s="977" t="s">
        <v>5282</v>
      </c>
      <c r="D147" s="977">
        <v>1996</v>
      </c>
      <c r="E147" s="1020" t="s">
        <v>1711</v>
      </c>
      <c r="F147" s="194"/>
      <c r="G147" s="194">
        <v>2</v>
      </c>
      <c r="H147" s="194">
        <v>3.88</v>
      </c>
      <c r="I147" s="102">
        <v>1</v>
      </c>
      <c r="J147" s="102">
        <v>322816</v>
      </c>
      <c r="K147" s="2188"/>
      <c r="L147" s="102"/>
      <c r="M147" s="102"/>
      <c r="N147" s="213">
        <f t="shared" si="32"/>
        <v>322816</v>
      </c>
      <c r="O147" s="1274">
        <v>3.88</v>
      </c>
      <c r="P147" s="102">
        <v>1</v>
      </c>
      <c r="Q147" s="194">
        <v>322816</v>
      </c>
      <c r="R147" s="194"/>
      <c r="S147" s="194"/>
      <c r="T147" s="194"/>
      <c r="U147" s="213">
        <f t="shared" si="33"/>
        <v>322816</v>
      </c>
      <c r="V147" s="213">
        <f t="shared" si="29"/>
        <v>0</v>
      </c>
      <c r="W147" s="213">
        <f t="shared" si="29"/>
        <v>0</v>
      </c>
      <c r="X147" s="213"/>
      <c r="Y147" s="213">
        <f t="shared" si="30"/>
        <v>0</v>
      </c>
      <c r="Z147" s="213">
        <f t="shared" si="30"/>
        <v>0</v>
      </c>
      <c r="AA147" s="213">
        <f t="shared" si="31"/>
        <v>0</v>
      </c>
      <c r="AB147" s="102">
        <v>1</v>
      </c>
      <c r="AC147" s="1274">
        <v>3.88</v>
      </c>
      <c r="AD147" s="194">
        <v>322816</v>
      </c>
      <c r="AE147" s="194"/>
      <c r="AF147" s="194"/>
      <c r="AG147" s="194"/>
      <c r="AH147" s="213">
        <f t="shared" si="34"/>
        <v>322816</v>
      </c>
      <c r="AI147" s="102">
        <v>1</v>
      </c>
      <c r="AJ147" s="1274">
        <v>3.88</v>
      </c>
      <c r="AK147" s="194">
        <v>322816</v>
      </c>
      <c r="AL147" s="194"/>
      <c r="AM147" s="194"/>
      <c r="AN147" s="194"/>
      <c r="AO147" s="213">
        <f t="shared" si="35"/>
        <v>322816</v>
      </c>
    </row>
    <row r="148" spans="1:41" ht="27">
      <c r="A148" s="194">
        <v>12</v>
      </c>
      <c r="B148" s="611" t="s">
        <v>7044</v>
      </c>
      <c r="C148" s="977" t="s">
        <v>5282</v>
      </c>
      <c r="D148" s="977">
        <v>2001</v>
      </c>
      <c r="E148" s="1020" t="s">
        <v>1711</v>
      </c>
      <c r="F148" s="194"/>
      <c r="G148" s="194">
        <v>2</v>
      </c>
      <c r="H148" s="194">
        <v>3.88</v>
      </c>
      <c r="I148" s="102">
        <v>1</v>
      </c>
      <c r="J148" s="102">
        <v>322816</v>
      </c>
      <c r="K148" s="2188"/>
      <c r="L148" s="102"/>
      <c r="M148" s="102"/>
      <c r="N148" s="213">
        <f t="shared" si="32"/>
        <v>322816</v>
      </c>
      <c r="O148" s="1274">
        <v>3.88</v>
      </c>
      <c r="P148" s="102">
        <v>1</v>
      </c>
      <c r="Q148" s="194">
        <v>322816</v>
      </c>
      <c r="R148" s="194"/>
      <c r="S148" s="194"/>
      <c r="T148" s="194"/>
      <c r="U148" s="213">
        <f t="shared" si="33"/>
        <v>322816</v>
      </c>
      <c r="V148" s="213">
        <f t="shared" si="29"/>
        <v>0</v>
      </c>
      <c r="W148" s="213">
        <f t="shared" si="29"/>
        <v>0</v>
      </c>
      <c r="X148" s="213"/>
      <c r="Y148" s="213">
        <f t="shared" si="30"/>
        <v>0</v>
      </c>
      <c r="Z148" s="213">
        <f t="shared" si="30"/>
        <v>0</v>
      </c>
      <c r="AA148" s="213">
        <f t="shared" si="31"/>
        <v>0</v>
      </c>
      <c r="AB148" s="102">
        <v>1</v>
      </c>
      <c r="AC148" s="1274">
        <v>3.88</v>
      </c>
      <c r="AD148" s="194">
        <v>322816</v>
      </c>
      <c r="AE148" s="194"/>
      <c r="AF148" s="194"/>
      <c r="AG148" s="194"/>
      <c r="AH148" s="213">
        <f t="shared" si="34"/>
        <v>322816</v>
      </c>
      <c r="AI148" s="102">
        <v>1</v>
      </c>
      <c r="AJ148" s="1274">
        <v>3.88</v>
      </c>
      <c r="AK148" s="194">
        <v>322816</v>
      </c>
      <c r="AL148" s="194"/>
      <c r="AM148" s="194"/>
      <c r="AN148" s="194"/>
      <c r="AO148" s="213">
        <f t="shared" si="35"/>
        <v>322816</v>
      </c>
    </row>
    <row r="149" spans="1:41" ht="27">
      <c r="A149" s="194">
        <v>13</v>
      </c>
      <c r="B149" s="1020" t="s">
        <v>7045</v>
      </c>
      <c r="C149" s="977" t="s">
        <v>5282</v>
      </c>
      <c r="D149" s="977">
        <v>2001</v>
      </c>
      <c r="E149" s="1020" t="s">
        <v>1711</v>
      </c>
      <c r="F149" s="194"/>
      <c r="G149" s="194">
        <v>2</v>
      </c>
      <c r="H149" s="194">
        <v>3.88</v>
      </c>
      <c r="I149" s="102">
        <v>1</v>
      </c>
      <c r="J149" s="102">
        <v>322816</v>
      </c>
      <c r="K149" s="2188"/>
      <c r="L149" s="102"/>
      <c r="M149" s="102"/>
      <c r="N149" s="213">
        <f t="shared" si="32"/>
        <v>322816</v>
      </c>
      <c r="O149" s="1274">
        <v>3.88</v>
      </c>
      <c r="P149" s="102">
        <v>1</v>
      </c>
      <c r="Q149" s="194">
        <v>322816</v>
      </c>
      <c r="R149" s="194"/>
      <c r="S149" s="194"/>
      <c r="T149" s="194"/>
      <c r="U149" s="213">
        <f t="shared" si="33"/>
        <v>322816</v>
      </c>
      <c r="V149" s="213">
        <f t="shared" si="29"/>
        <v>0</v>
      </c>
      <c r="W149" s="213">
        <f t="shared" si="29"/>
        <v>0</v>
      </c>
      <c r="X149" s="213"/>
      <c r="Y149" s="213">
        <f t="shared" si="30"/>
        <v>0</v>
      </c>
      <c r="Z149" s="213">
        <f t="shared" si="30"/>
        <v>0</v>
      </c>
      <c r="AA149" s="213">
        <f t="shared" si="31"/>
        <v>0</v>
      </c>
      <c r="AB149" s="102">
        <v>1</v>
      </c>
      <c r="AC149" s="1274">
        <v>3.88</v>
      </c>
      <c r="AD149" s="194">
        <v>322816</v>
      </c>
      <c r="AE149" s="194"/>
      <c r="AF149" s="194"/>
      <c r="AG149" s="194"/>
      <c r="AH149" s="213">
        <f t="shared" si="34"/>
        <v>322816</v>
      </c>
      <c r="AI149" s="102">
        <v>1</v>
      </c>
      <c r="AJ149" s="1274">
        <v>3.88</v>
      </c>
      <c r="AK149" s="194">
        <v>322816</v>
      </c>
      <c r="AL149" s="194"/>
      <c r="AM149" s="194"/>
      <c r="AN149" s="194"/>
      <c r="AO149" s="213">
        <f t="shared" si="35"/>
        <v>322816</v>
      </c>
    </row>
    <row r="150" spans="1:41" ht="27">
      <c r="A150" s="194">
        <v>14</v>
      </c>
      <c r="B150" s="611" t="s">
        <v>8393</v>
      </c>
      <c r="C150" s="977" t="s">
        <v>5282</v>
      </c>
      <c r="D150" s="977">
        <v>1993</v>
      </c>
      <c r="E150" s="1020" t="s">
        <v>1711</v>
      </c>
      <c r="F150" s="194"/>
      <c r="G150" s="194">
        <v>2</v>
      </c>
      <c r="H150" s="194">
        <v>3.88</v>
      </c>
      <c r="I150" s="102">
        <v>1</v>
      </c>
      <c r="J150" s="102">
        <v>322816</v>
      </c>
      <c r="K150" s="2188"/>
      <c r="L150" s="102"/>
      <c r="M150" s="102"/>
      <c r="N150" s="213">
        <f t="shared" si="32"/>
        <v>322816</v>
      </c>
      <c r="O150" s="1274">
        <v>3.88</v>
      </c>
      <c r="P150" s="102">
        <v>1</v>
      </c>
      <c r="Q150" s="194">
        <v>322816</v>
      </c>
      <c r="R150" s="194"/>
      <c r="S150" s="194"/>
      <c r="T150" s="194"/>
      <c r="U150" s="213">
        <f t="shared" si="33"/>
        <v>322816</v>
      </c>
      <c r="V150" s="213">
        <f t="shared" si="29"/>
        <v>0</v>
      </c>
      <c r="W150" s="213">
        <f t="shared" si="29"/>
        <v>0</v>
      </c>
      <c r="X150" s="213"/>
      <c r="Y150" s="213">
        <f t="shared" si="30"/>
        <v>0</v>
      </c>
      <c r="Z150" s="213">
        <f t="shared" si="30"/>
        <v>0</v>
      </c>
      <c r="AA150" s="213">
        <f t="shared" si="31"/>
        <v>0</v>
      </c>
      <c r="AB150" s="102">
        <v>1</v>
      </c>
      <c r="AC150" s="1274">
        <v>3.88</v>
      </c>
      <c r="AD150" s="194">
        <v>322816</v>
      </c>
      <c r="AE150" s="194"/>
      <c r="AF150" s="194"/>
      <c r="AG150" s="194"/>
      <c r="AH150" s="213">
        <f t="shared" si="34"/>
        <v>322816</v>
      </c>
      <c r="AI150" s="102">
        <v>1</v>
      </c>
      <c r="AJ150" s="1274">
        <v>3.88</v>
      </c>
      <c r="AK150" s="194">
        <v>322816</v>
      </c>
      <c r="AL150" s="194"/>
      <c r="AM150" s="194"/>
      <c r="AN150" s="194"/>
      <c r="AO150" s="213">
        <f t="shared" si="35"/>
        <v>322816</v>
      </c>
    </row>
    <row r="151" spans="1:41" ht="27">
      <c r="A151" s="194">
        <v>15</v>
      </c>
      <c r="B151" s="611" t="s">
        <v>7046</v>
      </c>
      <c r="C151" s="977" t="s">
        <v>5283</v>
      </c>
      <c r="D151" s="977">
        <v>1997</v>
      </c>
      <c r="E151" s="1020" t="s">
        <v>1711</v>
      </c>
      <c r="F151" s="194"/>
      <c r="G151" s="194">
        <v>2</v>
      </c>
      <c r="H151" s="194">
        <v>3.88</v>
      </c>
      <c r="I151" s="102">
        <v>1</v>
      </c>
      <c r="J151" s="102">
        <v>322816</v>
      </c>
      <c r="K151" s="2188"/>
      <c r="L151" s="102"/>
      <c r="M151" s="102"/>
      <c r="N151" s="213">
        <f t="shared" si="32"/>
        <v>322816</v>
      </c>
      <c r="O151" s="1274">
        <v>3.88</v>
      </c>
      <c r="P151" s="102">
        <v>1</v>
      </c>
      <c r="Q151" s="194">
        <v>322816</v>
      </c>
      <c r="R151" s="194"/>
      <c r="S151" s="194"/>
      <c r="T151" s="194"/>
      <c r="U151" s="213">
        <f t="shared" si="33"/>
        <v>322816</v>
      </c>
      <c r="V151" s="213">
        <f t="shared" si="29"/>
        <v>0</v>
      </c>
      <c r="W151" s="213">
        <f t="shared" si="29"/>
        <v>0</v>
      </c>
      <c r="X151" s="213"/>
      <c r="Y151" s="213">
        <f t="shared" si="30"/>
        <v>0</v>
      </c>
      <c r="Z151" s="213">
        <f t="shared" si="30"/>
        <v>0</v>
      </c>
      <c r="AA151" s="213">
        <f t="shared" si="31"/>
        <v>0</v>
      </c>
      <c r="AB151" s="102">
        <v>1</v>
      </c>
      <c r="AC151" s="1274">
        <v>3.88</v>
      </c>
      <c r="AD151" s="194">
        <v>322816</v>
      </c>
      <c r="AE151" s="194"/>
      <c r="AF151" s="194"/>
      <c r="AG151" s="194"/>
      <c r="AH151" s="213">
        <f t="shared" si="34"/>
        <v>322816</v>
      </c>
      <c r="AI151" s="102">
        <v>1</v>
      </c>
      <c r="AJ151" s="1274">
        <v>3.88</v>
      </c>
      <c r="AK151" s="194">
        <v>322816</v>
      </c>
      <c r="AL151" s="194"/>
      <c r="AM151" s="194"/>
      <c r="AN151" s="194"/>
      <c r="AO151" s="213">
        <f t="shared" si="35"/>
        <v>322816</v>
      </c>
    </row>
    <row r="152" spans="1:41" ht="27">
      <c r="A152" s="194">
        <v>16</v>
      </c>
      <c r="B152" s="611" t="s">
        <v>8394</v>
      </c>
      <c r="C152" s="977" t="s">
        <v>5282</v>
      </c>
      <c r="D152" s="977">
        <v>1996</v>
      </c>
      <c r="E152" s="1020" t="s">
        <v>1711</v>
      </c>
      <c r="F152" s="194"/>
      <c r="G152" s="194">
        <v>2</v>
      </c>
      <c r="H152" s="194">
        <v>3.88</v>
      </c>
      <c r="I152" s="102">
        <v>1</v>
      </c>
      <c r="J152" s="102">
        <v>322816</v>
      </c>
      <c r="K152" s="2188"/>
      <c r="L152" s="102"/>
      <c r="M152" s="102"/>
      <c r="N152" s="213">
        <f t="shared" si="32"/>
        <v>322816</v>
      </c>
      <c r="O152" s="1274">
        <v>3.88</v>
      </c>
      <c r="P152" s="102">
        <v>1</v>
      </c>
      <c r="Q152" s="194">
        <v>322816</v>
      </c>
      <c r="R152" s="194"/>
      <c r="S152" s="194"/>
      <c r="T152" s="194"/>
      <c r="U152" s="213">
        <f t="shared" si="33"/>
        <v>322816</v>
      </c>
      <c r="V152" s="213">
        <f t="shared" si="29"/>
        <v>0</v>
      </c>
      <c r="W152" s="213">
        <f t="shared" si="29"/>
        <v>0</v>
      </c>
      <c r="X152" s="213"/>
      <c r="Y152" s="213">
        <f t="shared" si="30"/>
        <v>0</v>
      </c>
      <c r="Z152" s="213">
        <f t="shared" si="30"/>
        <v>0</v>
      </c>
      <c r="AA152" s="213">
        <f t="shared" si="31"/>
        <v>0</v>
      </c>
      <c r="AB152" s="102">
        <v>1</v>
      </c>
      <c r="AC152" s="1274">
        <v>3.88</v>
      </c>
      <c r="AD152" s="194">
        <v>322816</v>
      </c>
      <c r="AE152" s="194"/>
      <c r="AF152" s="194"/>
      <c r="AG152" s="194"/>
      <c r="AH152" s="213">
        <f t="shared" si="34"/>
        <v>322816</v>
      </c>
      <c r="AI152" s="102">
        <v>1</v>
      </c>
      <c r="AJ152" s="1274">
        <v>3.88</v>
      </c>
      <c r="AK152" s="194">
        <v>322816</v>
      </c>
      <c r="AL152" s="194"/>
      <c r="AM152" s="194"/>
      <c r="AN152" s="194"/>
      <c r="AO152" s="213">
        <f t="shared" si="35"/>
        <v>322816</v>
      </c>
    </row>
    <row r="153" spans="1:41" ht="27">
      <c r="A153" s="194">
        <v>17</v>
      </c>
      <c r="B153" s="611" t="s">
        <v>6736</v>
      </c>
      <c r="C153" s="977" t="s">
        <v>5282</v>
      </c>
      <c r="D153" s="977">
        <v>1987</v>
      </c>
      <c r="E153" s="1020" t="s">
        <v>1711</v>
      </c>
      <c r="F153" s="194"/>
      <c r="G153" s="194">
        <v>2</v>
      </c>
      <c r="H153" s="194">
        <v>3.88</v>
      </c>
      <c r="I153" s="102">
        <v>1</v>
      </c>
      <c r="J153" s="102">
        <v>322816</v>
      </c>
      <c r="K153" s="2188"/>
      <c r="L153" s="102"/>
      <c r="M153" s="102"/>
      <c r="N153" s="213">
        <f t="shared" si="32"/>
        <v>322816</v>
      </c>
      <c r="O153" s="1274">
        <v>3.88</v>
      </c>
      <c r="P153" s="102">
        <v>1</v>
      </c>
      <c r="Q153" s="194">
        <v>322816</v>
      </c>
      <c r="R153" s="194"/>
      <c r="S153" s="194"/>
      <c r="T153" s="194"/>
      <c r="U153" s="213">
        <f t="shared" si="33"/>
        <v>322816</v>
      </c>
      <c r="V153" s="213">
        <f t="shared" si="29"/>
        <v>0</v>
      </c>
      <c r="W153" s="213">
        <f t="shared" si="29"/>
        <v>0</v>
      </c>
      <c r="X153" s="213"/>
      <c r="Y153" s="213">
        <f t="shared" si="30"/>
        <v>0</v>
      </c>
      <c r="Z153" s="213">
        <f t="shared" si="30"/>
        <v>0</v>
      </c>
      <c r="AA153" s="213">
        <f t="shared" si="31"/>
        <v>0</v>
      </c>
      <c r="AB153" s="102">
        <v>1</v>
      </c>
      <c r="AC153" s="1274">
        <v>3.88</v>
      </c>
      <c r="AD153" s="194">
        <v>322816</v>
      </c>
      <c r="AE153" s="194"/>
      <c r="AF153" s="194"/>
      <c r="AG153" s="194"/>
      <c r="AH153" s="213">
        <f t="shared" si="34"/>
        <v>322816</v>
      </c>
      <c r="AI153" s="102">
        <v>1</v>
      </c>
      <c r="AJ153" s="1274">
        <v>3.88</v>
      </c>
      <c r="AK153" s="194">
        <v>322816</v>
      </c>
      <c r="AL153" s="194"/>
      <c r="AM153" s="194"/>
      <c r="AN153" s="194"/>
      <c r="AO153" s="213">
        <f t="shared" si="35"/>
        <v>322816</v>
      </c>
    </row>
    <row r="154" spans="1:41" ht="27">
      <c r="A154" s="194">
        <v>18</v>
      </c>
      <c r="B154" s="611" t="s">
        <v>8395</v>
      </c>
      <c r="C154" s="977" t="s">
        <v>5283</v>
      </c>
      <c r="D154" s="977">
        <v>2000</v>
      </c>
      <c r="E154" s="1020" t="s">
        <v>1711</v>
      </c>
      <c r="F154" s="194"/>
      <c r="G154" s="194">
        <v>2</v>
      </c>
      <c r="H154" s="194">
        <v>3.88</v>
      </c>
      <c r="I154" s="102">
        <v>1</v>
      </c>
      <c r="J154" s="102">
        <v>322816</v>
      </c>
      <c r="K154" s="2188"/>
      <c r="L154" s="102"/>
      <c r="M154" s="102"/>
      <c r="N154" s="213">
        <f t="shared" si="32"/>
        <v>322816</v>
      </c>
      <c r="O154" s="1274">
        <v>3.88</v>
      </c>
      <c r="P154" s="102">
        <v>1</v>
      </c>
      <c r="Q154" s="194">
        <v>322816</v>
      </c>
      <c r="R154" s="194"/>
      <c r="S154" s="194"/>
      <c r="T154" s="194"/>
      <c r="U154" s="213">
        <f t="shared" si="33"/>
        <v>322816</v>
      </c>
      <c r="V154" s="213">
        <f t="shared" si="29"/>
        <v>0</v>
      </c>
      <c r="W154" s="213">
        <f t="shared" si="29"/>
        <v>0</v>
      </c>
      <c r="X154" s="213"/>
      <c r="Y154" s="213">
        <f t="shared" si="30"/>
        <v>0</v>
      </c>
      <c r="Z154" s="213">
        <f t="shared" si="30"/>
        <v>0</v>
      </c>
      <c r="AA154" s="213">
        <f t="shared" si="31"/>
        <v>0</v>
      </c>
      <c r="AB154" s="102">
        <v>1</v>
      </c>
      <c r="AC154" s="1274">
        <v>3.88</v>
      </c>
      <c r="AD154" s="194">
        <v>322816</v>
      </c>
      <c r="AE154" s="194"/>
      <c r="AF154" s="194"/>
      <c r="AG154" s="194"/>
      <c r="AH154" s="213">
        <f t="shared" si="34"/>
        <v>322816</v>
      </c>
      <c r="AI154" s="102">
        <v>1</v>
      </c>
      <c r="AJ154" s="1274">
        <v>3.88</v>
      </c>
      <c r="AK154" s="194">
        <v>322816</v>
      </c>
      <c r="AL154" s="194"/>
      <c r="AM154" s="194"/>
      <c r="AN154" s="194"/>
      <c r="AO154" s="213">
        <f t="shared" si="35"/>
        <v>322816</v>
      </c>
    </row>
    <row r="155" spans="1:41" ht="27">
      <c r="A155" s="194">
        <v>19</v>
      </c>
      <c r="B155" s="611" t="s">
        <v>7085</v>
      </c>
      <c r="C155" s="977" t="s">
        <v>5282</v>
      </c>
      <c r="D155" s="977">
        <v>1996</v>
      </c>
      <c r="E155" s="1020" t="s">
        <v>1711</v>
      </c>
      <c r="F155" s="194"/>
      <c r="G155" s="194">
        <v>2</v>
      </c>
      <c r="H155" s="194">
        <v>3.88</v>
      </c>
      <c r="I155" s="102">
        <v>1</v>
      </c>
      <c r="J155" s="102">
        <v>322816</v>
      </c>
      <c r="K155" s="2188"/>
      <c r="L155" s="102"/>
      <c r="M155" s="102"/>
      <c r="N155" s="213">
        <f t="shared" si="32"/>
        <v>322816</v>
      </c>
      <c r="O155" s="1274">
        <v>3.88</v>
      </c>
      <c r="P155" s="102">
        <v>1</v>
      </c>
      <c r="Q155" s="194">
        <v>322816</v>
      </c>
      <c r="R155" s="194"/>
      <c r="S155" s="194"/>
      <c r="T155" s="194"/>
      <c r="U155" s="213">
        <f t="shared" si="33"/>
        <v>322816</v>
      </c>
      <c r="V155" s="213">
        <f t="shared" si="29"/>
        <v>0</v>
      </c>
      <c r="W155" s="213">
        <f t="shared" si="29"/>
        <v>0</v>
      </c>
      <c r="X155" s="213"/>
      <c r="Y155" s="213">
        <f t="shared" si="30"/>
        <v>0</v>
      </c>
      <c r="Z155" s="213">
        <f t="shared" si="30"/>
        <v>0</v>
      </c>
      <c r="AA155" s="213">
        <f t="shared" si="31"/>
        <v>0</v>
      </c>
      <c r="AB155" s="102">
        <v>1</v>
      </c>
      <c r="AC155" s="1274">
        <v>3.88</v>
      </c>
      <c r="AD155" s="194">
        <v>322816</v>
      </c>
      <c r="AE155" s="194"/>
      <c r="AF155" s="194"/>
      <c r="AG155" s="194"/>
      <c r="AH155" s="213">
        <f t="shared" si="34"/>
        <v>322816</v>
      </c>
      <c r="AI155" s="102">
        <v>1</v>
      </c>
      <c r="AJ155" s="1274">
        <v>3.88</v>
      </c>
      <c r="AK155" s="194">
        <v>322816</v>
      </c>
      <c r="AL155" s="194"/>
      <c r="AM155" s="194"/>
      <c r="AN155" s="194"/>
      <c r="AO155" s="213">
        <f t="shared" si="35"/>
        <v>322816</v>
      </c>
    </row>
    <row r="156" spans="1:41" ht="27">
      <c r="A156" s="194">
        <v>20</v>
      </c>
      <c r="B156" s="611" t="s">
        <v>8396</v>
      </c>
      <c r="C156" s="977" t="s">
        <v>5282</v>
      </c>
      <c r="D156" s="977">
        <v>2000</v>
      </c>
      <c r="E156" s="1020" t="s">
        <v>1711</v>
      </c>
      <c r="F156" s="194"/>
      <c r="G156" s="194">
        <v>2</v>
      </c>
      <c r="H156" s="194">
        <v>3.88</v>
      </c>
      <c r="I156" s="102">
        <v>1</v>
      </c>
      <c r="J156" s="102">
        <v>322816</v>
      </c>
      <c r="K156" s="2188"/>
      <c r="L156" s="102"/>
      <c r="M156" s="102"/>
      <c r="N156" s="213">
        <f t="shared" si="32"/>
        <v>322816</v>
      </c>
      <c r="O156" s="1274">
        <v>3.88</v>
      </c>
      <c r="P156" s="102">
        <v>1</v>
      </c>
      <c r="Q156" s="194">
        <v>322816</v>
      </c>
      <c r="R156" s="194"/>
      <c r="S156" s="194"/>
      <c r="T156" s="194"/>
      <c r="U156" s="213">
        <f t="shared" si="33"/>
        <v>322816</v>
      </c>
      <c r="V156" s="213">
        <f t="shared" si="29"/>
        <v>0</v>
      </c>
      <c r="W156" s="213">
        <f t="shared" si="29"/>
        <v>0</v>
      </c>
      <c r="X156" s="213"/>
      <c r="Y156" s="213">
        <f t="shared" si="30"/>
        <v>0</v>
      </c>
      <c r="Z156" s="213">
        <f t="shared" si="30"/>
        <v>0</v>
      </c>
      <c r="AA156" s="213">
        <f t="shared" si="31"/>
        <v>0</v>
      </c>
      <c r="AB156" s="102">
        <v>1</v>
      </c>
      <c r="AC156" s="1274">
        <v>3.88</v>
      </c>
      <c r="AD156" s="194">
        <v>322816</v>
      </c>
      <c r="AE156" s="194"/>
      <c r="AF156" s="194"/>
      <c r="AG156" s="194"/>
      <c r="AH156" s="213">
        <f t="shared" si="34"/>
        <v>322816</v>
      </c>
      <c r="AI156" s="102">
        <v>1</v>
      </c>
      <c r="AJ156" s="1274">
        <v>3.88</v>
      </c>
      <c r="AK156" s="194">
        <v>322816</v>
      </c>
      <c r="AL156" s="194"/>
      <c r="AM156" s="194"/>
      <c r="AN156" s="194"/>
      <c r="AO156" s="213">
        <f t="shared" si="35"/>
        <v>322816</v>
      </c>
    </row>
    <row r="157" spans="1:41" ht="27">
      <c r="A157" s="194">
        <v>21</v>
      </c>
      <c r="B157" s="611" t="s">
        <v>872</v>
      </c>
      <c r="C157" s="977"/>
      <c r="D157" s="977"/>
      <c r="E157" s="1020" t="s">
        <v>1711</v>
      </c>
      <c r="F157" s="194"/>
      <c r="G157" s="194">
        <v>2</v>
      </c>
      <c r="H157" s="194">
        <v>3.88</v>
      </c>
      <c r="I157" s="102">
        <v>1</v>
      </c>
      <c r="J157" s="102">
        <v>322816</v>
      </c>
      <c r="K157" s="2188"/>
      <c r="L157" s="102"/>
      <c r="M157" s="102"/>
      <c r="N157" s="213">
        <f t="shared" si="32"/>
        <v>322816</v>
      </c>
      <c r="O157" s="1274">
        <v>3.88</v>
      </c>
      <c r="P157" s="102">
        <v>1</v>
      </c>
      <c r="Q157" s="194">
        <v>322816</v>
      </c>
      <c r="R157" s="194"/>
      <c r="S157" s="194"/>
      <c r="T157" s="194"/>
      <c r="U157" s="213">
        <f t="shared" si="33"/>
        <v>322816</v>
      </c>
      <c r="V157" s="213">
        <f t="shared" si="29"/>
        <v>0</v>
      </c>
      <c r="W157" s="213">
        <f t="shared" si="29"/>
        <v>0</v>
      </c>
      <c r="X157" s="213"/>
      <c r="Y157" s="213">
        <f t="shared" si="30"/>
        <v>0</v>
      </c>
      <c r="Z157" s="213">
        <f t="shared" si="30"/>
        <v>0</v>
      </c>
      <c r="AA157" s="213">
        <f t="shared" si="31"/>
        <v>0</v>
      </c>
      <c r="AB157" s="102">
        <v>1</v>
      </c>
      <c r="AC157" s="1274">
        <v>3.88</v>
      </c>
      <c r="AD157" s="194">
        <v>322816</v>
      </c>
      <c r="AE157" s="194"/>
      <c r="AF157" s="194"/>
      <c r="AG157" s="194"/>
      <c r="AH157" s="213">
        <f t="shared" si="34"/>
        <v>322816</v>
      </c>
      <c r="AI157" s="102">
        <v>1</v>
      </c>
      <c r="AJ157" s="1274">
        <v>3.88</v>
      </c>
      <c r="AK157" s="194">
        <v>322816</v>
      </c>
      <c r="AL157" s="194"/>
      <c r="AM157" s="194"/>
      <c r="AN157" s="194"/>
      <c r="AO157" s="213">
        <f t="shared" si="35"/>
        <v>322816</v>
      </c>
    </row>
    <row r="158" spans="1:41">
      <c r="A158" s="194"/>
      <c r="B158" s="611"/>
      <c r="C158" s="977"/>
      <c r="D158" s="977"/>
      <c r="E158" s="1020"/>
      <c r="F158" s="194"/>
      <c r="G158" s="194"/>
      <c r="H158" s="194"/>
      <c r="I158" s="102"/>
      <c r="J158" s="102"/>
      <c r="K158" s="2188"/>
      <c r="L158" s="102"/>
      <c r="M158" s="102"/>
      <c r="N158" s="213"/>
      <c r="O158" s="213"/>
      <c r="P158" s="102"/>
      <c r="Q158" s="194"/>
      <c r="R158" s="194"/>
      <c r="S158" s="194"/>
      <c r="T158" s="194"/>
      <c r="U158" s="213"/>
      <c r="V158" s="213"/>
      <c r="W158" s="213"/>
      <c r="X158" s="213"/>
      <c r="Y158" s="213"/>
      <c r="Z158" s="213"/>
      <c r="AA158" s="213"/>
      <c r="AB158" s="102"/>
      <c r="AC158" s="213"/>
      <c r="AD158" s="194"/>
      <c r="AE158" s="194"/>
      <c r="AF158" s="194"/>
      <c r="AG158" s="194"/>
      <c r="AH158" s="213"/>
      <c r="AI158" s="102"/>
      <c r="AJ158" s="213"/>
      <c r="AK158" s="194"/>
      <c r="AL158" s="194"/>
      <c r="AM158" s="194"/>
      <c r="AN158" s="194"/>
      <c r="AO158" s="213"/>
    </row>
    <row r="159" spans="1:41" s="216" customFormat="1" ht="14.25">
      <c r="A159" s="211"/>
      <c r="B159" s="219" t="s">
        <v>264</v>
      </c>
      <c r="C159" s="219"/>
      <c r="D159" s="215" t="s">
        <v>1</v>
      </c>
      <c r="E159" s="215" t="s">
        <v>1</v>
      </c>
      <c r="F159" s="215" t="s">
        <v>1</v>
      </c>
      <c r="G159" s="215" t="s">
        <v>1</v>
      </c>
      <c r="H159" s="215" t="s">
        <v>1</v>
      </c>
      <c r="I159" s="215">
        <f>SUM(I137:I157)</f>
        <v>21</v>
      </c>
      <c r="J159" s="215">
        <f>SUM(J137:J157)</f>
        <v>6779136</v>
      </c>
      <c r="K159" s="1561"/>
      <c r="L159" s="215">
        <f>SUM(L137:L157)</f>
        <v>0</v>
      </c>
      <c r="M159" s="215">
        <f>SUM(M137:M157)</f>
        <v>0</v>
      </c>
      <c r="N159" s="215">
        <f>SUM(N137:N157)</f>
        <v>6779136</v>
      </c>
      <c r="O159" s="215"/>
      <c r="P159" s="215">
        <f>SUM(P137:P157)</f>
        <v>21</v>
      </c>
      <c r="Q159" s="215">
        <f>SUM(Q137:Q157)</f>
        <v>6779136</v>
      </c>
      <c r="R159" s="215"/>
      <c r="S159" s="215">
        <f>SUM(S137:S157)</f>
        <v>0</v>
      </c>
      <c r="T159" s="215">
        <f>SUM(T137:T157)</f>
        <v>0</v>
      </c>
      <c r="U159" s="215">
        <f>SUM(U137:U157)</f>
        <v>6779136</v>
      </c>
      <c r="V159" s="215">
        <f>SUM(V137:V157)</f>
        <v>0</v>
      </c>
      <c r="W159" s="215">
        <f>SUM(W137:W157)</f>
        <v>0</v>
      </c>
      <c r="X159" s="215"/>
      <c r="Y159" s="215">
        <f>SUM(Y137:Y157)</f>
        <v>0</v>
      </c>
      <c r="Z159" s="215">
        <f>SUM(Z137:Z157)</f>
        <v>0</v>
      </c>
      <c r="AA159" s="215">
        <f>SUM(AA137:AA157)</f>
        <v>0</v>
      </c>
      <c r="AB159" s="215">
        <f>SUM(AB137:AB157)</f>
        <v>21</v>
      </c>
      <c r="AC159" s="215"/>
      <c r="AD159" s="215">
        <f>SUM(AD137:AD157)</f>
        <v>6779136</v>
      </c>
      <c r="AE159" s="215"/>
      <c r="AF159" s="215">
        <f>SUM(AF137:AF157)</f>
        <v>0</v>
      </c>
      <c r="AG159" s="215">
        <f>SUM(AG137:AG157)</f>
        <v>0</v>
      </c>
      <c r="AH159" s="215">
        <f>SUM(AH137:AH157)</f>
        <v>6779136</v>
      </c>
      <c r="AI159" s="215">
        <f>SUM(AI137:AI157)</f>
        <v>21</v>
      </c>
      <c r="AJ159" s="215"/>
      <c r="AK159" s="215">
        <f>SUM(AK137:AK157)</f>
        <v>6779136</v>
      </c>
      <c r="AL159" s="215"/>
      <c r="AM159" s="215">
        <f>SUM(AM137:AM157)</f>
        <v>0</v>
      </c>
      <c r="AN159" s="215">
        <f>SUM(AN137:AN157)</f>
        <v>0</v>
      </c>
      <c r="AO159" s="215">
        <f>SUM(AO137:AO157)</f>
        <v>6779136</v>
      </c>
    </row>
    <row r="160" spans="1:41" ht="14.25" thickBot="1">
      <c r="A160" s="194"/>
      <c r="B160" s="179"/>
      <c r="C160" s="179"/>
      <c r="D160" s="179"/>
      <c r="E160" s="213"/>
      <c r="F160" s="213"/>
      <c r="G160" s="213"/>
      <c r="H160" s="213"/>
      <c r="I160" s="179"/>
      <c r="J160" s="213"/>
      <c r="K160" s="2187"/>
      <c r="L160" s="213"/>
      <c r="M160" s="213"/>
      <c r="N160" s="213"/>
      <c r="O160" s="213"/>
      <c r="P160" s="179"/>
      <c r="Q160" s="213"/>
      <c r="R160" s="213"/>
      <c r="S160" s="213"/>
      <c r="T160" s="213"/>
      <c r="U160" s="179"/>
      <c r="V160" s="213"/>
      <c r="W160" s="179"/>
      <c r="X160" s="179"/>
      <c r="Y160" s="213"/>
      <c r="Z160" s="106"/>
      <c r="AA160" s="106"/>
      <c r="AB160" s="106"/>
      <c r="AC160" s="213"/>
      <c r="AD160" s="106"/>
      <c r="AE160" s="106"/>
      <c r="AF160" s="106"/>
      <c r="AG160" s="106"/>
      <c r="AH160" s="106"/>
      <c r="AI160" s="106"/>
      <c r="AJ160" s="213"/>
      <c r="AK160" s="106"/>
      <c r="AL160" s="106"/>
      <c r="AM160" s="106"/>
      <c r="AN160" s="106"/>
      <c r="AO160" s="106"/>
    </row>
    <row r="161" spans="1:41" s="176" customFormat="1" ht="40.5" customHeight="1">
      <c r="A161" s="30"/>
      <c r="B161" s="2567" t="s">
        <v>5426</v>
      </c>
      <c r="C161" s="2567"/>
      <c r="D161" s="2567"/>
      <c r="E161" s="2567"/>
      <c r="F161" s="2567"/>
      <c r="G161" s="2567"/>
      <c r="H161" s="2567"/>
      <c r="I161" s="31"/>
      <c r="J161" s="31"/>
      <c r="K161" s="2183"/>
      <c r="L161" s="175"/>
      <c r="M161" s="34"/>
      <c r="N161" s="31"/>
      <c r="O161" s="31"/>
      <c r="P161" s="31"/>
      <c r="Q161" s="34"/>
      <c r="R161" s="34"/>
      <c r="S161" s="175"/>
      <c r="T161" s="175"/>
      <c r="U161" s="175"/>
      <c r="V161" s="175"/>
      <c r="W161" s="175"/>
      <c r="X161" s="175"/>
      <c r="Y161" s="175"/>
      <c r="Z161" s="175"/>
      <c r="AA161" s="175"/>
      <c r="AB161" s="175"/>
      <c r="AC161" s="31"/>
      <c r="AD161" s="175"/>
      <c r="AE161" s="175"/>
      <c r="AF161" s="175"/>
      <c r="AG161" s="175"/>
      <c r="AH161" s="175"/>
      <c r="AI161" s="175"/>
      <c r="AJ161" s="31"/>
      <c r="AK161" s="175"/>
      <c r="AL161" s="175"/>
      <c r="AM161" s="175"/>
      <c r="AN161" s="175"/>
      <c r="AO161" s="175"/>
    </row>
    <row r="162" spans="1:41" s="176" customFormat="1" ht="22.7" customHeight="1">
      <c r="A162" s="30"/>
      <c r="B162" s="174"/>
      <c r="C162" s="174"/>
      <c r="D162" s="174"/>
      <c r="E162" s="134"/>
      <c r="F162" s="134"/>
      <c r="G162" s="134"/>
      <c r="H162" s="31"/>
      <c r="I162" s="174"/>
      <c r="J162" s="31"/>
      <c r="K162" s="2183"/>
      <c r="L162" s="31"/>
      <c r="M162" s="41" t="s">
        <v>215</v>
      </c>
      <c r="N162" s="31"/>
      <c r="O162" s="31"/>
      <c r="P162" s="31"/>
      <c r="Q162" s="175"/>
      <c r="R162" s="175"/>
      <c r="S162" s="34"/>
      <c r="T162" s="175"/>
      <c r="U162" s="175"/>
      <c r="V162" s="175"/>
      <c r="W162" s="175"/>
      <c r="X162" s="175"/>
      <c r="Y162" s="175"/>
      <c r="Z162" s="175"/>
      <c r="AA162" s="175"/>
      <c r="AB162" s="175"/>
      <c r="AC162" s="31"/>
      <c r="AD162" s="175"/>
      <c r="AE162" s="175"/>
      <c r="AF162" s="175"/>
      <c r="AG162" s="175"/>
      <c r="AH162" s="175"/>
      <c r="AI162" s="175"/>
      <c r="AJ162" s="31"/>
      <c r="AK162" s="175"/>
      <c r="AL162" s="175"/>
      <c r="AM162" s="175"/>
      <c r="AN162" s="175"/>
      <c r="AO162" s="175"/>
    </row>
    <row r="163" spans="1:41" s="324" customFormat="1" ht="14.25">
      <c r="A163" s="244"/>
      <c r="B163" s="321"/>
      <c r="C163" s="2548" t="s">
        <v>5278</v>
      </c>
      <c r="D163" s="2548" t="s">
        <v>5279</v>
      </c>
      <c r="E163" s="322"/>
      <c r="F163" s="323"/>
      <c r="G163" s="323"/>
      <c r="H163" s="323"/>
      <c r="I163" s="1257" t="s">
        <v>5364</v>
      </c>
      <c r="J163" s="323"/>
      <c r="K163" s="2184"/>
      <c r="L163" s="323"/>
      <c r="M163" s="323"/>
      <c r="N163" s="323"/>
      <c r="O163" s="322"/>
      <c r="P163" s="2531" t="s">
        <v>1978</v>
      </c>
      <c r="Q163" s="2531"/>
      <c r="R163" s="2531"/>
      <c r="S163" s="2531"/>
      <c r="T163" s="2531"/>
      <c r="U163" s="2560"/>
      <c r="V163" s="2561" t="s">
        <v>216</v>
      </c>
      <c r="W163" s="2531"/>
      <c r="X163" s="2531"/>
      <c r="Y163" s="2531"/>
      <c r="Z163" s="2531"/>
      <c r="AA163" s="2560"/>
      <c r="AB163" s="2561" t="s">
        <v>5883</v>
      </c>
      <c r="AC163" s="2531"/>
      <c r="AD163" s="2531"/>
      <c r="AE163" s="2531"/>
      <c r="AF163" s="2531"/>
      <c r="AG163" s="2531"/>
      <c r="AH163" s="2531"/>
      <c r="AI163" s="2561" t="s">
        <v>7103</v>
      </c>
      <c r="AJ163" s="2531"/>
      <c r="AK163" s="2531"/>
      <c r="AL163" s="2531"/>
      <c r="AM163" s="2531"/>
      <c r="AN163" s="2531"/>
      <c r="AO163" s="2560"/>
    </row>
    <row r="164" spans="1:41" s="176" customFormat="1" ht="76.5">
      <c r="A164" s="210" t="s">
        <v>114</v>
      </c>
      <c r="B164" s="2162" t="s">
        <v>218</v>
      </c>
      <c r="C164" s="2550"/>
      <c r="D164" s="2550"/>
      <c r="E164" s="2162" t="s">
        <v>219</v>
      </c>
      <c r="F164" s="2162" t="s">
        <v>220</v>
      </c>
      <c r="G164" s="2162" t="s">
        <v>221</v>
      </c>
      <c r="H164" s="521" t="s">
        <v>5368</v>
      </c>
      <c r="I164" s="2162" t="s">
        <v>211</v>
      </c>
      <c r="J164" s="281" t="s">
        <v>460</v>
      </c>
      <c r="K164" s="2185" t="s">
        <v>7025</v>
      </c>
      <c r="L164" s="2162" t="s">
        <v>222</v>
      </c>
      <c r="M164" s="2162" t="s">
        <v>223</v>
      </c>
      <c r="N164" s="2162" t="s">
        <v>254</v>
      </c>
      <c r="O164" s="521" t="s">
        <v>4246</v>
      </c>
      <c r="P164" s="2162" t="s">
        <v>211</v>
      </c>
      <c r="Q164" s="2162" t="s">
        <v>283</v>
      </c>
      <c r="R164" s="2162" t="s">
        <v>7025</v>
      </c>
      <c r="S164" s="2162" t="s">
        <v>222</v>
      </c>
      <c r="T164" s="2162" t="s">
        <v>223</v>
      </c>
      <c r="U164" s="2162" t="s">
        <v>254</v>
      </c>
      <c r="V164" s="2162" t="s">
        <v>211</v>
      </c>
      <c r="W164" s="2162" t="s">
        <v>283</v>
      </c>
      <c r="X164" s="2162" t="s">
        <v>7025</v>
      </c>
      <c r="Y164" s="2162" t="s">
        <v>222</v>
      </c>
      <c r="Z164" s="2162" t="s">
        <v>223</v>
      </c>
      <c r="AA164" s="2162" t="s">
        <v>254</v>
      </c>
      <c r="AB164" s="2162" t="s">
        <v>211</v>
      </c>
      <c r="AC164" s="521" t="s">
        <v>6685</v>
      </c>
      <c r="AD164" s="2162" t="s">
        <v>283</v>
      </c>
      <c r="AE164" s="2162" t="s">
        <v>7025</v>
      </c>
      <c r="AF164" s="2162" t="s">
        <v>222</v>
      </c>
      <c r="AG164" s="2162" t="s">
        <v>223</v>
      </c>
      <c r="AH164" s="2162" t="s">
        <v>254</v>
      </c>
      <c r="AI164" s="2162" t="s">
        <v>211</v>
      </c>
      <c r="AJ164" s="521" t="s">
        <v>8075</v>
      </c>
      <c r="AK164" s="2162" t="s">
        <v>283</v>
      </c>
      <c r="AL164" s="2162" t="s">
        <v>7025</v>
      </c>
      <c r="AM164" s="2162" t="s">
        <v>222</v>
      </c>
      <c r="AN164" s="2162" t="s">
        <v>223</v>
      </c>
      <c r="AO164" s="2162" t="s">
        <v>254</v>
      </c>
    </row>
    <row r="165" spans="1:41" s="35" customFormat="1" ht="12.75">
      <c r="A165" s="123">
        <v>1</v>
      </c>
      <c r="B165" s="123">
        <v>2</v>
      </c>
      <c r="C165" s="123"/>
      <c r="D165" s="123">
        <v>3</v>
      </c>
      <c r="E165" s="123">
        <v>4</v>
      </c>
      <c r="F165" s="123">
        <v>5</v>
      </c>
      <c r="G165" s="123">
        <v>6</v>
      </c>
      <c r="H165" s="123">
        <v>7</v>
      </c>
      <c r="I165" s="123">
        <v>8</v>
      </c>
      <c r="J165" s="123">
        <v>9</v>
      </c>
      <c r="K165" s="2186"/>
      <c r="L165" s="123">
        <v>10</v>
      </c>
      <c r="M165" s="123">
        <v>11</v>
      </c>
      <c r="N165" s="123">
        <v>12</v>
      </c>
      <c r="O165" s="123">
        <v>13</v>
      </c>
      <c r="P165" s="123">
        <v>14</v>
      </c>
      <c r="Q165" s="123">
        <v>15</v>
      </c>
      <c r="R165" s="123"/>
      <c r="S165" s="123">
        <v>16</v>
      </c>
      <c r="T165" s="123">
        <v>17</v>
      </c>
      <c r="U165" s="123">
        <v>18</v>
      </c>
      <c r="V165" s="123">
        <v>19</v>
      </c>
      <c r="W165" s="123">
        <v>20</v>
      </c>
      <c r="X165" s="123"/>
      <c r="Y165" s="123">
        <v>21</v>
      </c>
      <c r="Z165" s="123">
        <v>22</v>
      </c>
      <c r="AA165" s="123">
        <v>23</v>
      </c>
      <c r="AB165" s="123">
        <v>24</v>
      </c>
      <c r="AC165" s="123">
        <v>25</v>
      </c>
      <c r="AD165" s="123">
        <v>26</v>
      </c>
      <c r="AE165" s="123"/>
      <c r="AF165" s="123">
        <v>27</v>
      </c>
      <c r="AG165" s="123">
        <v>28</v>
      </c>
      <c r="AH165" s="123">
        <v>29</v>
      </c>
      <c r="AI165" s="123">
        <v>30</v>
      </c>
      <c r="AJ165" s="123">
        <v>31</v>
      </c>
      <c r="AK165" s="123">
        <v>32</v>
      </c>
      <c r="AL165" s="123"/>
      <c r="AM165" s="123">
        <v>33</v>
      </c>
      <c r="AN165" s="123">
        <v>34</v>
      </c>
      <c r="AO165" s="123">
        <v>35</v>
      </c>
    </row>
    <row r="166" spans="1:41" ht="40.5">
      <c r="A166" s="211" t="s">
        <v>2</v>
      </c>
      <c r="B166" s="212" t="s">
        <v>469</v>
      </c>
      <c r="C166" s="212"/>
      <c r="D166" s="212"/>
      <c r="E166" s="213"/>
      <c r="F166" s="213"/>
      <c r="G166" s="213"/>
      <c r="H166" s="213"/>
      <c r="I166" s="179"/>
      <c r="J166" s="213"/>
      <c r="K166" s="2187"/>
      <c r="L166" s="213"/>
      <c r="M166" s="213"/>
      <c r="N166" s="213"/>
      <c r="O166" s="213"/>
      <c r="P166" s="179"/>
      <c r="Q166" s="213"/>
      <c r="R166" s="213"/>
      <c r="S166" s="213"/>
      <c r="T166" s="213"/>
      <c r="U166" s="179"/>
      <c r="V166" s="213"/>
      <c r="W166" s="179"/>
      <c r="X166" s="179"/>
      <c r="Y166" s="213"/>
      <c r="Z166" s="106"/>
      <c r="AA166" s="106"/>
      <c r="AB166" s="106"/>
      <c r="AC166" s="213"/>
      <c r="AD166" s="106"/>
      <c r="AE166" s="106"/>
      <c r="AF166" s="106"/>
      <c r="AG166" s="106"/>
      <c r="AH166" s="106"/>
      <c r="AI166" s="106"/>
      <c r="AJ166" s="213"/>
      <c r="AK166" s="106"/>
      <c r="AL166" s="106"/>
      <c r="AM166" s="106"/>
      <c r="AN166" s="106"/>
      <c r="AO166" s="106"/>
    </row>
    <row r="167" spans="1:41">
      <c r="A167" s="194"/>
      <c r="B167" s="179" t="s">
        <v>126</v>
      </c>
      <c r="C167" s="179"/>
      <c r="D167" s="179"/>
      <c r="E167" s="213"/>
      <c r="F167" s="213"/>
      <c r="G167" s="213"/>
      <c r="H167" s="213"/>
      <c r="I167" s="179"/>
      <c r="J167" s="213"/>
      <c r="K167" s="2187"/>
      <c r="L167" s="213"/>
      <c r="M167" s="213"/>
      <c r="N167" s="213"/>
      <c r="O167" s="213"/>
      <c r="P167" s="179"/>
      <c r="Q167" s="213"/>
      <c r="R167" s="213"/>
      <c r="S167" s="213"/>
      <c r="T167" s="213"/>
      <c r="U167" s="179"/>
      <c r="V167" s="213"/>
      <c r="W167" s="179"/>
      <c r="X167" s="179"/>
      <c r="Y167" s="213"/>
      <c r="Z167" s="106"/>
      <c r="AA167" s="106"/>
      <c r="AB167" s="106"/>
      <c r="AC167" s="213"/>
      <c r="AD167" s="106"/>
      <c r="AE167" s="106"/>
      <c r="AF167" s="106"/>
      <c r="AG167" s="106"/>
      <c r="AH167" s="106"/>
      <c r="AI167" s="106"/>
      <c r="AJ167" s="213"/>
      <c r="AK167" s="106"/>
      <c r="AL167" s="106"/>
      <c r="AM167" s="106"/>
      <c r="AN167" s="106"/>
      <c r="AO167" s="106"/>
    </row>
    <row r="168" spans="1:41" ht="27">
      <c r="A168" s="194">
        <v>1</v>
      </c>
      <c r="B168" s="611" t="s">
        <v>8397</v>
      </c>
      <c r="C168" s="1122" t="s">
        <v>5283</v>
      </c>
      <c r="D168" s="1122">
        <v>2000</v>
      </c>
      <c r="E168" s="943" t="s">
        <v>1711</v>
      </c>
      <c r="F168" s="194"/>
      <c r="G168" s="194">
        <v>1</v>
      </c>
      <c r="H168" s="194">
        <v>3.88</v>
      </c>
      <c r="I168" s="102">
        <v>1</v>
      </c>
      <c r="J168" s="102">
        <v>322816</v>
      </c>
      <c r="K168" s="2188"/>
      <c r="L168" s="102"/>
      <c r="M168" s="102"/>
      <c r="N168" s="213">
        <f>J168+L168+M168</f>
        <v>322816</v>
      </c>
      <c r="O168" s="213">
        <v>3.88</v>
      </c>
      <c r="P168" s="102">
        <v>1</v>
      </c>
      <c r="Q168" s="194">
        <v>322816</v>
      </c>
      <c r="R168" s="194"/>
      <c r="S168" s="194"/>
      <c r="T168" s="194"/>
      <c r="U168" s="213">
        <f>Q168+S168+T168</f>
        <v>322816</v>
      </c>
      <c r="V168" s="213">
        <f t="shared" ref="V168:W180" si="36">I168-P168</f>
        <v>0</v>
      </c>
      <c r="W168" s="213">
        <f t="shared" si="36"/>
        <v>0</v>
      </c>
      <c r="X168" s="213"/>
      <c r="Y168" s="213">
        <f t="shared" ref="Y168:Z180" si="37">L168-S168</f>
        <v>0</v>
      </c>
      <c r="Z168" s="213">
        <f t="shared" si="37"/>
        <v>0</v>
      </c>
      <c r="AA168" s="213">
        <f t="shared" ref="AA168:AA180" si="38">W168+Y168+Z168</f>
        <v>0</v>
      </c>
      <c r="AB168" s="102">
        <v>1</v>
      </c>
      <c r="AC168" s="213">
        <v>3.88</v>
      </c>
      <c r="AD168" s="194">
        <v>322816</v>
      </c>
      <c r="AE168" s="194"/>
      <c r="AF168" s="194"/>
      <c r="AG168" s="194"/>
      <c r="AH168" s="213">
        <f>AD168+AF168+AG168</f>
        <v>322816</v>
      </c>
      <c r="AI168" s="102">
        <v>1</v>
      </c>
      <c r="AJ168" s="213">
        <v>3.88</v>
      </c>
      <c r="AK168" s="194">
        <v>322816</v>
      </c>
      <c r="AL168" s="194"/>
      <c r="AM168" s="194"/>
      <c r="AN168" s="194"/>
      <c r="AO168" s="213">
        <f>AK168+AM168+AN168</f>
        <v>322816</v>
      </c>
    </row>
    <row r="169" spans="1:41" ht="27">
      <c r="A169" s="194">
        <v>2</v>
      </c>
      <c r="B169" s="611" t="s">
        <v>8398</v>
      </c>
      <c r="C169" s="1122" t="s">
        <v>5282</v>
      </c>
      <c r="D169" s="1122">
        <v>1986</v>
      </c>
      <c r="E169" s="943" t="s">
        <v>1711</v>
      </c>
      <c r="F169" s="194"/>
      <c r="G169" s="194">
        <v>1</v>
      </c>
      <c r="H169" s="194">
        <v>3.88</v>
      </c>
      <c r="I169" s="102">
        <v>1</v>
      </c>
      <c r="J169" s="102">
        <v>322816</v>
      </c>
      <c r="K169" s="2188"/>
      <c r="L169" s="102"/>
      <c r="M169" s="102"/>
      <c r="N169" s="213">
        <f t="shared" ref="N169:N180" si="39">J169+L169+M169</f>
        <v>322816</v>
      </c>
      <c r="O169" s="213">
        <v>3.88</v>
      </c>
      <c r="P169" s="102">
        <v>1</v>
      </c>
      <c r="Q169" s="194">
        <v>322816</v>
      </c>
      <c r="R169" s="194"/>
      <c r="S169" s="194"/>
      <c r="T169" s="194"/>
      <c r="U169" s="213">
        <f t="shared" ref="U169:U180" si="40">Q169+S169+T169</f>
        <v>322816</v>
      </c>
      <c r="V169" s="213">
        <f t="shared" si="36"/>
        <v>0</v>
      </c>
      <c r="W169" s="213">
        <f t="shared" si="36"/>
        <v>0</v>
      </c>
      <c r="X169" s="213"/>
      <c r="Y169" s="213">
        <f t="shared" si="37"/>
        <v>0</v>
      </c>
      <c r="Z169" s="213">
        <f t="shared" si="37"/>
        <v>0</v>
      </c>
      <c r="AA169" s="213">
        <f t="shared" si="38"/>
        <v>0</v>
      </c>
      <c r="AB169" s="102">
        <v>1</v>
      </c>
      <c r="AC169" s="213">
        <v>3.88</v>
      </c>
      <c r="AD169" s="194">
        <v>322816</v>
      </c>
      <c r="AE169" s="194"/>
      <c r="AF169" s="194"/>
      <c r="AG169" s="194"/>
      <c r="AH169" s="213">
        <f t="shared" ref="AH169:AH180" si="41">AD169+AF169+AG169</f>
        <v>322816</v>
      </c>
      <c r="AI169" s="102">
        <v>1</v>
      </c>
      <c r="AJ169" s="213">
        <v>3.88</v>
      </c>
      <c r="AK169" s="194">
        <v>322816</v>
      </c>
      <c r="AL169" s="194"/>
      <c r="AM169" s="194"/>
      <c r="AN169" s="194"/>
      <c r="AO169" s="213">
        <f t="shared" ref="AO169:AO180" si="42">AK169+AM169+AN169</f>
        <v>322816</v>
      </c>
    </row>
    <row r="170" spans="1:41" ht="27">
      <c r="A170" s="194">
        <v>3</v>
      </c>
      <c r="B170" s="611" t="s">
        <v>8399</v>
      </c>
      <c r="C170" s="1122" t="s">
        <v>5283</v>
      </c>
      <c r="D170" s="1122">
        <v>1987</v>
      </c>
      <c r="E170" s="943" t="s">
        <v>1711</v>
      </c>
      <c r="F170" s="194"/>
      <c r="G170" s="194">
        <v>1</v>
      </c>
      <c r="H170" s="194">
        <v>3.88</v>
      </c>
      <c r="I170" s="102">
        <v>1</v>
      </c>
      <c r="J170" s="102">
        <v>322816</v>
      </c>
      <c r="K170" s="2188"/>
      <c r="L170" s="102"/>
      <c r="M170" s="102"/>
      <c r="N170" s="213">
        <f t="shared" si="39"/>
        <v>322816</v>
      </c>
      <c r="O170" s="213">
        <v>3.88</v>
      </c>
      <c r="P170" s="102">
        <v>1</v>
      </c>
      <c r="Q170" s="194">
        <v>322816</v>
      </c>
      <c r="R170" s="194"/>
      <c r="S170" s="194"/>
      <c r="T170" s="194"/>
      <c r="U170" s="213">
        <f t="shared" si="40"/>
        <v>322816</v>
      </c>
      <c r="V170" s="213">
        <f t="shared" si="36"/>
        <v>0</v>
      </c>
      <c r="W170" s="213">
        <f t="shared" si="36"/>
        <v>0</v>
      </c>
      <c r="X170" s="213"/>
      <c r="Y170" s="213">
        <f t="shared" si="37"/>
        <v>0</v>
      </c>
      <c r="Z170" s="213">
        <f t="shared" si="37"/>
        <v>0</v>
      </c>
      <c r="AA170" s="213">
        <f t="shared" si="38"/>
        <v>0</v>
      </c>
      <c r="AB170" s="102">
        <v>1</v>
      </c>
      <c r="AC170" s="213">
        <v>3.88</v>
      </c>
      <c r="AD170" s="194">
        <v>322816</v>
      </c>
      <c r="AE170" s="194"/>
      <c r="AF170" s="194"/>
      <c r="AG170" s="194"/>
      <c r="AH170" s="213">
        <f t="shared" si="41"/>
        <v>322816</v>
      </c>
      <c r="AI170" s="102">
        <v>1</v>
      </c>
      <c r="AJ170" s="213">
        <v>3.88</v>
      </c>
      <c r="AK170" s="194">
        <v>322816</v>
      </c>
      <c r="AL170" s="194"/>
      <c r="AM170" s="194"/>
      <c r="AN170" s="194"/>
      <c r="AO170" s="213">
        <f t="shared" si="42"/>
        <v>322816</v>
      </c>
    </row>
    <row r="171" spans="1:41" ht="27">
      <c r="A171" s="194">
        <v>4</v>
      </c>
      <c r="B171" s="611" t="s">
        <v>8400</v>
      </c>
      <c r="C171" s="1122" t="s">
        <v>5283</v>
      </c>
      <c r="D171" s="1122">
        <v>1985</v>
      </c>
      <c r="E171" s="943" t="s">
        <v>1711</v>
      </c>
      <c r="F171" s="194"/>
      <c r="G171" s="194">
        <v>1</v>
      </c>
      <c r="H171" s="194">
        <v>3.88</v>
      </c>
      <c r="I171" s="102">
        <v>1</v>
      </c>
      <c r="J171" s="102">
        <v>322816</v>
      </c>
      <c r="K171" s="2188"/>
      <c r="L171" s="102"/>
      <c r="M171" s="102"/>
      <c r="N171" s="213">
        <f t="shared" si="39"/>
        <v>322816</v>
      </c>
      <c r="O171" s="213">
        <v>3.88</v>
      </c>
      <c r="P171" s="102">
        <v>1</v>
      </c>
      <c r="Q171" s="194">
        <v>322816</v>
      </c>
      <c r="R171" s="194"/>
      <c r="S171" s="194"/>
      <c r="T171" s="194"/>
      <c r="U171" s="213">
        <f t="shared" si="40"/>
        <v>322816</v>
      </c>
      <c r="V171" s="213">
        <f t="shared" si="36"/>
        <v>0</v>
      </c>
      <c r="W171" s="213">
        <f t="shared" si="36"/>
        <v>0</v>
      </c>
      <c r="X171" s="213"/>
      <c r="Y171" s="213">
        <f t="shared" si="37"/>
        <v>0</v>
      </c>
      <c r="Z171" s="213">
        <f t="shared" si="37"/>
        <v>0</v>
      </c>
      <c r="AA171" s="213">
        <f t="shared" si="38"/>
        <v>0</v>
      </c>
      <c r="AB171" s="102">
        <v>1</v>
      </c>
      <c r="AC171" s="213">
        <v>3.88</v>
      </c>
      <c r="AD171" s="194">
        <v>322816</v>
      </c>
      <c r="AE171" s="194"/>
      <c r="AF171" s="194"/>
      <c r="AG171" s="194"/>
      <c r="AH171" s="213">
        <f t="shared" si="41"/>
        <v>322816</v>
      </c>
      <c r="AI171" s="102">
        <v>1</v>
      </c>
      <c r="AJ171" s="213">
        <v>3.88</v>
      </c>
      <c r="AK171" s="194">
        <v>322816</v>
      </c>
      <c r="AL171" s="194"/>
      <c r="AM171" s="194"/>
      <c r="AN171" s="194"/>
      <c r="AO171" s="213">
        <f t="shared" si="42"/>
        <v>322816</v>
      </c>
    </row>
    <row r="172" spans="1:41" ht="27">
      <c r="A172" s="194">
        <v>5</v>
      </c>
      <c r="B172" s="611" t="s">
        <v>5509</v>
      </c>
      <c r="C172" s="1122" t="s">
        <v>5282</v>
      </c>
      <c r="D172" s="1122">
        <v>2001</v>
      </c>
      <c r="E172" s="943" t="s">
        <v>1711</v>
      </c>
      <c r="F172" s="194"/>
      <c r="G172" s="194">
        <v>1</v>
      </c>
      <c r="H172" s="194">
        <v>3.88</v>
      </c>
      <c r="I172" s="102">
        <v>1</v>
      </c>
      <c r="J172" s="102">
        <v>322816</v>
      </c>
      <c r="K172" s="2188"/>
      <c r="L172" s="102"/>
      <c r="M172" s="102"/>
      <c r="N172" s="213">
        <f t="shared" si="39"/>
        <v>322816</v>
      </c>
      <c r="O172" s="213">
        <v>3.88</v>
      </c>
      <c r="P172" s="102">
        <v>1</v>
      </c>
      <c r="Q172" s="194">
        <v>322816</v>
      </c>
      <c r="R172" s="194"/>
      <c r="S172" s="194"/>
      <c r="T172" s="194"/>
      <c r="U172" s="213">
        <f t="shared" si="40"/>
        <v>322816</v>
      </c>
      <c r="V172" s="213">
        <f t="shared" si="36"/>
        <v>0</v>
      </c>
      <c r="W172" s="213">
        <f t="shared" si="36"/>
        <v>0</v>
      </c>
      <c r="X172" s="213"/>
      <c r="Y172" s="213">
        <f t="shared" si="37"/>
        <v>0</v>
      </c>
      <c r="Z172" s="213">
        <f t="shared" si="37"/>
        <v>0</v>
      </c>
      <c r="AA172" s="213">
        <f t="shared" si="38"/>
        <v>0</v>
      </c>
      <c r="AB172" s="102">
        <v>1</v>
      </c>
      <c r="AC172" s="213">
        <v>3.88</v>
      </c>
      <c r="AD172" s="194">
        <v>322816</v>
      </c>
      <c r="AE172" s="194"/>
      <c r="AF172" s="194"/>
      <c r="AG172" s="194"/>
      <c r="AH172" s="213">
        <f t="shared" si="41"/>
        <v>322816</v>
      </c>
      <c r="AI172" s="102">
        <v>1</v>
      </c>
      <c r="AJ172" s="213">
        <v>3.88</v>
      </c>
      <c r="AK172" s="194">
        <v>322816</v>
      </c>
      <c r="AL172" s="194"/>
      <c r="AM172" s="194"/>
      <c r="AN172" s="194"/>
      <c r="AO172" s="213">
        <f t="shared" si="42"/>
        <v>322816</v>
      </c>
    </row>
    <row r="173" spans="1:41" ht="27">
      <c r="A173" s="194">
        <v>6</v>
      </c>
      <c r="B173" s="611" t="s">
        <v>8401</v>
      </c>
      <c r="C173" s="977" t="s">
        <v>5282</v>
      </c>
      <c r="D173" s="977">
        <v>2001</v>
      </c>
      <c r="E173" s="1020" t="s">
        <v>1711</v>
      </c>
      <c r="F173" s="194"/>
      <c r="G173" s="194">
        <v>1</v>
      </c>
      <c r="H173" s="194">
        <v>3.88</v>
      </c>
      <c r="I173" s="102">
        <v>1</v>
      </c>
      <c r="J173" s="102">
        <v>322816</v>
      </c>
      <c r="K173" s="2188"/>
      <c r="L173" s="102"/>
      <c r="M173" s="102"/>
      <c r="N173" s="213">
        <f t="shared" si="39"/>
        <v>322816</v>
      </c>
      <c r="O173" s="213">
        <v>3.88</v>
      </c>
      <c r="P173" s="102">
        <v>1</v>
      </c>
      <c r="Q173" s="194">
        <v>322816</v>
      </c>
      <c r="R173" s="194"/>
      <c r="S173" s="194"/>
      <c r="T173" s="194"/>
      <c r="U173" s="213">
        <f t="shared" si="40"/>
        <v>322816</v>
      </c>
      <c r="V173" s="213">
        <f t="shared" si="36"/>
        <v>0</v>
      </c>
      <c r="W173" s="213">
        <f t="shared" si="36"/>
        <v>0</v>
      </c>
      <c r="X173" s="213"/>
      <c r="Y173" s="213">
        <f t="shared" si="37"/>
        <v>0</v>
      </c>
      <c r="Z173" s="213">
        <f t="shared" si="37"/>
        <v>0</v>
      </c>
      <c r="AA173" s="213">
        <f t="shared" si="38"/>
        <v>0</v>
      </c>
      <c r="AB173" s="102">
        <v>1</v>
      </c>
      <c r="AC173" s="213">
        <v>3.88</v>
      </c>
      <c r="AD173" s="194">
        <v>322816</v>
      </c>
      <c r="AE173" s="194"/>
      <c r="AF173" s="194"/>
      <c r="AG173" s="194"/>
      <c r="AH173" s="213">
        <f t="shared" si="41"/>
        <v>322816</v>
      </c>
      <c r="AI173" s="102">
        <v>1</v>
      </c>
      <c r="AJ173" s="213">
        <v>3.88</v>
      </c>
      <c r="AK173" s="194">
        <v>322816</v>
      </c>
      <c r="AL173" s="194"/>
      <c r="AM173" s="194"/>
      <c r="AN173" s="194"/>
      <c r="AO173" s="213">
        <f t="shared" si="42"/>
        <v>322816</v>
      </c>
    </row>
    <row r="174" spans="1:41" ht="27">
      <c r="A174" s="194">
        <v>7</v>
      </c>
      <c r="B174" s="611" t="s">
        <v>8402</v>
      </c>
      <c r="C174" s="977" t="s">
        <v>5282</v>
      </c>
      <c r="D174" s="977">
        <v>1993</v>
      </c>
      <c r="E174" s="1020" t="s">
        <v>1711</v>
      </c>
      <c r="F174" s="194"/>
      <c r="G174" s="194">
        <v>1</v>
      </c>
      <c r="H174" s="194">
        <v>3.88</v>
      </c>
      <c r="I174" s="102">
        <v>1</v>
      </c>
      <c r="J174" s="102">
        <v>322816</v>
      </c>
      <c r="K174" s="2188"/>
      <c r="L174" s="102"/>
      <c r="M174" s="102"/>
      <c r="N174" s="213">
        <f t="shared" si="39"/>
        <v>322816</v>
      </c>
      <c r="O174" s="213">
        <v>3.88</v>
      </c>
      <c r="P174" s="102">
        <v>1</v>
      </c>
      <c r="Q174" s="194">
        <v>322816</v>
      </c>
      <c r="R174" s="194"/>
      <c r="S174" s="194"/>
      <c r="T174" s="194"/>
      <c r="U174" s="213">
        <f t="shared" si="40"/>
        <v>322816</v>
      </c>
      <c r="V174" s="213">
        <f t="shared" si="36"/>
        <v>0</v>
      </c>
      <c r="W174" s="213">
        <f t="shared" si="36"/>
        <v>0</v>
      </c>
      <c r="X174" s="213"/>
      <c r="Y174" s="213">
        <f t="shared" si="37"/>
        <v>0</v>
      </c>
      <c r="Z174" s="213">
        <f t="shared" si="37"/>
        <v>0</v>
      </c>
      <c r="AA174" s="213">
        <f t="shared" si="38"/>
        <v>0</v>
      </c>
      <c r="AB174" s="102">
        <v>1</v>
      </c>
      <c r="AC174" s="213">
        <v>3.88</v>
      </c>
      <c r="AD174" s="194">
        <v>322816</v>
      </c>
      <c r="AE174" s="194"/>
      <c r="AF174" s="194"/>
      <c r="AG174" s="194"/>
      <c r="AH174" s="213">
        <f t="shared" si="41"/>
        <v>322816</v>
      </c>
      <c r="AI174" s="102">
        <v>1</v>
      </c>
      <c r="AJ174" s="213">
        <v>3.88</v>
      </c>
      <c r="AK174" s="194">
        <v>322816</v>
      </c>
      <c r="AL174" s="194"/>
      <c r="AM174" s="194"/>
      <c r="AN174" s="194"/>
      <c r="AO174" s="213">
        <f t="shared" si="42"/>
        <v>322816</v>
      </c>
    </row>
    <row r="175" spans="1:41" ht="27">
      <c r="A175" s="194">
        <v>8</v>
      </c>
      <c r="B175" s="611" t="s">
        <v>6742</v>
      </c>
      <c r="C175" s="977" t="s">
        <v>5282</v>
      </c>
      <c r="D175" s="977">
        <v>2001</v>
      </c>
      <c r="E175" s="1020" t="s">
        <v>1711</v>
      </c>
      <c r="F175" s="194"/>
      <c r="G175" s="194">
        <v>1</v>
      </c>
      <c r="H175" s="194">
        <v>3.88</v>
      </c>
      <c r="I175" s="102">
        <v>1</v>
      </c>
      <c r="J175" s="102">
        <v>322816</v>
      </c>
      <c r="K175" s="2188"/>
      <c r="L175" s="102"/>
      <c r="M175" s="102"/>
      <c r="N175" s="213">
        <f t="shared" si="39"/>
        <v>322816</v>
      </c>
      <c r="O175" s="213">
        <v>3.88</v>
      </c>
      <c r="P175" s="102">
        <v>1</v>
      </c>
      <c r="Q175" s="194">
        <v>322816</v>
      </c>
      <c r="R175" s="194"/>
      <c r="S175" s="194"/>
      <c r="T175" s="194"/>
      <c r="U175" s="213">
        <f t="shared" si="40"/>
        <v>322816</v>
      </c>
      <c r="V175" s="213">
        <f t="shared" si="36"/>
        <v>0</v>
      </c>
      <c r="W175" s="213">
        <f t="shared" si="36"/>
        <v>0</v>
      </c>
      <c r="X175" s="213"/>
      <c r="Y175" s="213">
        <f t="shared" si="37"/>
        <v>0</v>
      </c>
      <c r="Z175" s="213">
        <f t="shared" si="37"/>
        <v>0</v>
      </c>
      <c r="AA175" s="213">
        <f t="shared" si="38"/>
        <v>0</v>
      </c>
      <c r="AB175" s="102">
        <v>1</v>
      </c>
      <c r="AC175" s="213">
        <v>3.88</v>
      </c>
      <c r="AD175" s="194">
        <v>322816</v>
      </c>
      <c r="AE175" s="194"/>
      <c r="AF175" s="194"/>
      <c r="AG175" s="194"/>
      <c r="AH175" s="213">
        <f t="shared" si="41"/>
        <v>322816</v>
      </c>
      <c r="AI175" s="102">
        <v>1</v>
      </c>
      <c r="AJ175" s="213">
        <v>3.88</v>
      </c>
      <c r="AK175" s="194">
        <v>322816</v>
      </c>
      <c r="AL175" s="194"/>
      <c r="AM175" s="194"/>
      <c r="AN175" s="194"/>
      <c r="AO175" s="213">
        <f t="shared" si="42"/>
        <v>322816</v>
      </c>
    </row>
    <row r="176" spans="1:41" ht="27">
      <c r="A176" s="194">
        <v>9</v>
      </c>
      <c r="B176" s="611" t="s">
        <v>8403</v>
      </c>
      <c r="C176" s="977" t="s">
        <v>5282</v>
      </c>
      <c r="D176" s="977">
        <v>1976</v>
      </c>
      <c r="E176" s="1020" t="s">
        <v>1711</v>
      </c>
      <c r="F176" s="194"/>
      <c r="G176" s="194">
        <v>1</v>
      </c>
      <c r="H176" s="194">
        <v>3.88</v>
      </c>
      <c r="I176" s="102">
        <v>1</v>
      </c>
      <c r="J176" s="102">
        <v>322816</v>
      </c>
      <c r="K176" s="2188"/>
      <c r="L176" s="102"/>
      <c r="M176" s="102"/>
      <c r="N176" s="213">
        <f t="shared" si="39"/>
        <v>322816</v>
      </c>
      <c r="O176" s="213">
        <v>3.88</v>
      </c>
      <c r="P176" s="102">
        <v>1</v>
      </c>
      <c r="Q176" s="194">
        <v>322816</v>
      </c>
      <c r="R176" s="194"/>
      <c r="S176" s="194"/>
      <c r="T176" s="194"/>
      <c r="U176" s="213">
        <f t="shared" si="40"/>
        <v>322816</v>
      </c>
      <c r="V176" s="213">
        <f t="shared" si="36"/>
        <v>0</v>
      </c>
      <c r="W176" s="213">
        <f t="shared" si="36"/>
        <v>0</v>
      </c>
      <c r="X176" s="213"/>
      <c r="Y176" s="213">
        <f t="shared" si="37"/>
        <v>0</v>
      </c>
      <c r="Z176" s="213">
        <f t="shared" si="37"/>
        <v>0</v>
      </c>
      <c r="AA176" s="213">
        <f t="shared" si="38"/>
        <v>0</v>
      </c>
      <c r="AB176" s="102">
        <v>1</v>
      </c>
      <c r="AC176" s="213">
        <v>3.88</v>
      </c>
      <c r="AD176" s="194">
        <v>322816</v>
      </c>
      <c r="AE176" s="194"/>
      <c r="AF176" s="194"/>
      <c r="AG176" s="194"/>
      <c r="AH176" s="213">
        <f t="shared" si="41"/>
        <v>322816</v>
      </c>
      <c r="AI176" s="102">
        <v>1</v>
      </c>
      <c r="AJ176" s="213">
        <v>3.88</v>
      </c>
      <c r="AK176" s="194">
        <v>322816</v>
      </c>
      <c r="AL176" s="194"/>
      <c r="AM176" s="194"/>
      <c r="AN176" s="194"/>
      <c r="AO176" s="213">
        <f t="shared" si="42"/>
        <v>322816</v>
      </c>
    </row>
    <row r="177" spans="1:41" ht="27">
      <c r="A177" s="194">
        <v>10</v>
      </c>
      <c r="B177" s="611" t="s">
        <v>8404</v>
      </c>
      <c r="C177" s="977" t="s">
        <v>5282</v>
      </c>
      <c r="D177" s="977">
        <v>1999</v>
      </c>
      <c r="E177" s="1020" t="s">
        <v>1711</v>
      </c>
      <c r="F177" s="194"/>
      <c r="G177" s="194">
        <v>1</v>
      </c>
      <c r="H177" s="194">
        <v>3.88</v>
      </c>
      <c r="I177" s="102">
        <v>1</v>
      </c>
      <c r="J177" s="102">
        <v>322816</v>
      </c>
      <c r="K177" s="2188"/>
      <c r="L177" s="102"/>
      <c r="M177" s="102"/>
      <c r="N177" s="213">
        <f t="shared" si="39"/>
        <v>322816</v>
      </c>
      <c r="O177" s="213">
        <v>3.88</v>
      </c>
      <c r="P177" s="102">
        <v>1</v>
      </c>
      <c r="Q177" s="194">
        <v>322816</v>
      </c>
      <c r="R177" s="194"/>
      <c r="S177" s="194"/>
      <c r="T177" s="194"/>
      <c r="U177" s="213">
        <f t="shared" si="40"/>
        <v>322816</v>
      </c>
      <c r="V177" s="213">
        <f t="shared" si="36"/>
        <v>0</v>
      </c>
      <c r="W177" s="213">
        <f t="shared" si="36"/>
        <v>0</v>
      </c>
      <c r="X177" s="213"/>
      <c r="Y177" s="213">
        <f t="shared" si="37"/>
        <v>0</v>
      </c>
      <c r="Z177" s="213">
        <f t="shared" si="37"/>
        <v>0</v>
      </c>
      <c r="AA177" s="213">
        <f t="shared" si="38"/>
        <v>0</v>
      </c>
      <c r="AB177" s="102">
        <v>1</v>
      </c>
      <c r="AC177" s="213">
        <v>3.88</v>
      </c>
      <c r="AD177" s="194">
        <v>322816</v>
      </c>
      <c r="AE177" s="194"/>
      <c r="AF177" s="194"/>
      <c r="AG177" s="194"/>
      <c r="AH177" s="213">
        <f t="shared" si="41"/>
        <v>322816</v>
      </c>
      <c r="AI177" s="102">
        <v>1</v>
      </c>
      <c r="AJ177" s="213">
        <v>3.88</v>
      </c>
      <c r="AK177" s="194">
        <v>322816</v>
      </c>
      <c r="AL177" s="194"/>
      <c r="AM177" s="194"/>
      <c r="AN177" s="194"/>
      <c r="AO177" s="213">
        <f t="shared" si="42"/>
        <v>322816</v>
      </c>
    </row>
    <row r="178" spans="1:41" ht="27">
      <c r="A178" s="194">
        <v>11</v>
      </c>
      <c r="B178" s="611" t="s">
        <v>8405</v>
      </c>
      <c r="C178" s="977" t="s">
        <v>5282</v>
      </c>
      <c r="D178" s="977">
        <v>1996</v>
      </c>
      <c r="E178" s="1020" t="s">
        <v>1711</v>
      </c>
      <c r="F178" s="194"/>
      <c r="G178" s="194">
        <v>1</v>
      </c>
      <c r="H178" s="194">
        <v>3.88</v>
      </c>
      <c r="I178" s="102">
        <v>1</v>
      </c>
      <c r="J178" s="102">
        <v>322816</v>
      </c>
      <c r="K178" s="2188"/>
      <c r="L178" s="102"/>
      <c r="M178" s="102"/>
      <c r="N178" s="213">
        <f t="shared" si="39"/>
        <v>322816</v>
      </c>
      <c r="O178" s="213">
        <v>3.88</v>
      </c>
      <c r="P178" s="102">
        <v>1</v>
      </c>
      <c r="Q178" s="194">
        <v>322816</v>
      </c>
      <c r="R178" s="194"/>
      <c r="S178" s="194"/>
      <c r="T178" s="194"/>
      <c r="U178" s="213">
        <f t="shared" si="40"/>
        <v>322816</v>
      </c>
      <c r="V178" s="213">
        <f t="shared" si="36"/>
        <v>0</v>
      </c>
      <c r="W178" s="213">
        <f t="shared" si="36"/>
        <v>0</v>
      </c>
      <c r="X178" s="213"/>
      <c r="Y178" s="213">
        <f t="shared" si="37"/>
        <v>0</v>
      </c>
      <c r="Z178" s="213">
        <f t="shared" si="37"/>
        <v>0</v>
      </c>
      <c r="AA178" s="213">
        <f t="shared" si="38"/>
        <v>0</v>
      </c>
      <c r="AB178" s="102">
        <v>1</v>
      </c>
      <c r="AC178" s="213">
        <v>3.88</v>
      </c>
      <c r="AD178" s="194">
        <v>322816</v>
      </c>
      <c r="AE178" s="194"/>
      <c r="AF178" s="194"/>
      <c r="AG178" s="194"/>
      <c r="AH178" s="213">
        <f t="shared" si="41"/>
        <v>322816</v>
      </c>
      <c r="AI178" s="102">
        <v>1</v>
      </c>
      <c r="AJ178" s="213">
        <v>3.88</v>
      </c>
      <c r="AK178" s="194">
        <v>322816</v>
      </c>
      <c r="AL178" s="194"/>
      <c r="AM178" s="194"/>
      <c r="AN178" s="194"/>
      <c r="AO178" s="213">
        <f t="shared" si="42"/>
        <v>322816</v>
      </c>
    </row>
    <row r="179" spans="1:41" ht="27">
      <c r="A179" s="194">
        <v>12</v>
      </c>
      <c r="B179" s="611" t="s">
        <v>8406</v>
      </c>
      <c r="C179" s="977" t="s">
        <v>5282</v>
      </c>
      <c r="D179" s="977">
        <v>1991</v>
      </c>
      <c r="E179" s="1020" t="s">
        <v>1711</v>
      </c>
      <c r="F179" s="194"/>
      <c r="G179" s="194">
        <v>1</v>
      </c>
      <c r="H179" s="194">
        <v>3.88</v>
      </c>
      <c r="I179" s="102">
        <v>1</v>
      </c>
      <c r="J179" s="102">
        <v>322816</v>
      </c>
      <c r="K179" s="2188"/>
      <c r="L179" s="102"/>
      <c r="M179" s="102"/>
      <c r="N179" s="213">
        <f t="shared" si="39"/>
        <v>322816</v>
      </c>
      <c r="O179" s="213">
        <v>3.88</v>
      </c>
      <c r="P179" s="102">
        <v>1</v>
      </c>
      <c r="Q179" s="194">
        <v>322816</v>
      </c>
      <c r="R179" s="194"/>
      <c r="S179" s="194"/>
      <c r="T179" s="194"/>
      <c r="U179" s="213">
        <f t="shared" si="40"/>
        <v>322816</v>
      </c>
      <c r="V179" s="213">
        <f t="shared" si="36"/>
        <v>0</v>
      </c>
      <c r="W179" s="213">
        <f t="shared" si="36"/>
        <v>0</v>
      </c>
      <c r="X179" s="213"/>
      <c r="Y179" s="213">
        <f t="shared" si="37"/>
        <v>0</v>
      </c>
      <c r="Z179" s="213">
        <f t="shared" si="37"/>
        <v>0</v>
      </c>
      <c r="AA179" s="213">
        <f t="shared" si="38"/>
        <v>0</v>
      </c>
      <c r="AB179" s="102">
        <v>1</v>
      </c>
      <c r="AC179" s="213">
        <v>3.88</v>
      </c>
      <c r="AD179" s="194">
        <v>322816</v>
      </c>
      <c r="AE179" s="194"/>
      <c r="AF179" s="194"/>
      <c r="AG179" s="194"/>
      <c r="AH179" s="213">
        <f t="shared" si="41"/>
        <v>322816</v>
      </c>
      <c r="AI179" s="102">
        <v>1</v>
      </c>
      <c r="AJ179" s="213">
        <v>3.88</v>
      </c>
      <c r="AK179" s="194">
        <v>322816</v>
      </c>
      <c r="AL179" s="194"/>
      <c r="AM179" s="194"/>
      <c r="AN179" s="194"/>
      <c r="AO179" s="213">
        <f t="shared" si="42"/>
        <v>322816</v>
      </c>
    </row>
    <row r="180" spans="1:41" ht="27">
      <c r="A180" s="194">
        <v>13</v>
      </c>
      <c r="B180" s="1020" t="s">
        <v>8407</v>
      </c>
      <c r="C180" s="977" t="s">
        <v>5282</v>
      </c>
      <c r="D180" s="977">
        <v>1986</v>
      </c>
      <c r="E180" s="1020" t="s">
        <v>1711</v>
      </c>
      <c r="F180" s="194"/>
      <c r="G180" s="194">
        <v>1</v>
      </c>
      <c r="H180" s="194">
        <v>3.88</v>
      </c>
      <c r="I180" s="102">
        <v>1</v>
      </c>
      <c r="J180" s="102">
        <v>322816</v>
      </c>
      <c r="K180" s="2188"/>
      <c r="L180" s="102"/>
      <c r="M180" s="102"/>
      <c r="N180" s="213">
        <f t="shared" si="39"/>
        <v>322816</v>
      </c>
      <c r="O180" s="213">
        <v>3.88</v>
      </c>
      <c r="P180" s="102">
        <v>1</v>
      </c>
      <c r="Q180" s="194">
        <v>322816</v>
      </c>
      <c r="R180" s="194"/>
      <c r="S180" s="194"/>
      <c r="T180" s="194"/>
      <c r="U180" s="213">
        <f t="shared" si="40"/>
        <v>322816</v>
      </c>
      <c r="V180" s="213">
        <f t="shared" si="36"/>
        <v>0</v>
      </c>
      <c r="W180" s="213">
        <f t="shared" si="36"/>
        <v>0</v>
      </c>
      <c r="X180" s="213"/>
      <c r="Y180" s="213">
        <f t="shared" si="37"/>
        <v>0</v>
      </c>
      <c r="Z180" s="213">
        <f t="shared" si="37"/>
        <v>0</v>
      </c>
      <c r="AA180" s="213">
        <f t="shared" si="38"/>
        <v>0</v>
      </c>
      <c r="AB180" s="102">
        <v>1</v>
      </c>
      <c r="AC180" s="213">
        <v>3.88</v>
      </c>
      <c r="AD180" s="194">
        <v>322816</v>
      </c>
      <c r="AE180" s="194"/>
      <c r="AF180" s="194"/>
      <c r="AG180" s="194"/>
      <c r="AH180" s="213">
        <f t="shared" si="41"/>
        <v>322816</v>
      </c>
      <c r="AI180" s="102">
        <v>1</v>
      </c>
      <c r="AJ180" s="213">
        <v>3.88</v>
      </c>
      <c r="AK180" s="194">
        <v>322816</v>
      </c>
      <c r="AL180" s="194"/>
      <c r="AM180" s="194"/>
      <c r="AN180" s="194"/>
      <c r="AO180" s="213">
        <f t="shared" si="42"/>
        <v>322816</v>
      </c>
    </row>
    <row r="181" spans="1:41">
      <c r="A181" s="194"/>
      <c r="B181" s="611"/>
      <c r="C181" s="977"/>
      <c r="D181" s="977"/>
      <c r="E181" s="1020"/>
      <c r="F181" s="194"/>
      <c r="G181" s="194"/>
      <c r="H181" s="194"/>
      <c r="I181" s="102"/>
      <c r="J181" s="102"/>
      <c r="K181" s="2188"/>
      <c r="L181" s="102"/>
      <c r="M181" s="102"/>
      <c r="N181" s="213"/>
      <c r="O181" s="213"/>
      <c r="P181" s="102"/>
      <c r="Q181" s="194"/>
      <c r="R181" s="194"/>
      <c r="S181" s="194"/>
      <c r="T181" s="194"/>
      <c r="U181" s="213"/>
      <c r="V181" s="213"/>
      <c r="W181" s="213"/>
      <c r="X181" s="213"/>
      <c r="Y181" s="213"/>
      <c r="Z181" s="213"/>
      <c r="AA181" s="213"/>
      <c r="AB181" s="102"/>
      <c r="AC181" s="213"/>
      <c r="AD181" s="194"/>
      <c r="AE181" s="194"/>
      <c r="AF181" s="194"/>
      <c r="AG181" s="194"/>
      <c r="AH181" s="213"/>
      <c r="AI181" s="102"/>
      <c r="AJ181" s="213"/>
      <c r="AK181" s="194"/>
      <c r="AL181" s="194"/>
      <c r="AM181" s="194"/>
      <c r="AN181" s="194"/>
      <c r="AO181" s="213"/>
    </row>
    <row r="182" spans="1:41" s="216" customFormat="1" ht="14.25">
      <c r="A182" s="211"/>
      <c r="B182" s="219" t="s">
        <v>264</v>
      </c>
      <c r="C182" s="219"/>
      <c r="D182" s="215" t="s">
        <v>1</v>
      </c>
      <c r="E182" s="215" t="s">
        <v>1</v>
      </c>
      <c r="F182" s="215" t="s">
        <v>1</v>
      </c>
      <c r="G182" s="215" t="s">
        <v>1</v>
      </c>
      <c r="H182" s="215" t="s">
        <v>1</v>
      </c>
      <c r="I182" s="215">
        <f>SUM(I168:I180)</f>
        <v>13</v>
      </c>
      <c r="J182" s="215">
        <f>SUM(J168:J180)</f>
        <v>4196608</v>
      </c>
      <c r="K182" s="1561"/>
      <c r="L182" s="215">
        <f>SUM(L168:L180)</f>
        <v>0</v>
      </c>
      <c r="M182" s="215">
        <f>SUM(M168:M180)</f>
        <v>0</v>
      </c>
      <c r="N182" s="215">
        <f>SUM(N168:N180)</f>
        <v>4196608</v>
      </c>
      <c r="O182" s="215"/>
      <c r="P182" s="215">
        <f>SUM(P168:P180)</f>
        <v>13</v>
      </c>
      <c r="Q182" s="215">
        <f>SUM(Q168:Q180)</f>
        <v>4196608</v>
      </c>
      <c r="R182" s="215"/>
      <c r="S182" s="215">
        <f>SUM(S168:S180)</f>
        <v>0</v>
      </c>
      <c r="T182" s="215">
        <f>SUM(T168:T180)</f>
        <v>0</v>
      </c>
      <c r="U182" s="215">
        <f>SUM(U168:U180)</f>
        <v>4196608</v>
      </c>
      <c r="V182" s="215">
        <f>SUM(V168:V180)</f>
        <v>0</v>
      </c>
      <c r="W182" s="215">
        <f>SUM(W168:W180)</f>
        <v>0</v>
      </c>
      <c r="X182" s="215"/>
      <c r="Y182" s="215">
        <f>SUM(Y168:Y180)</f>
        <v>0</v>
      </c>
      <c r="Z182" s="215">
        <f>SUM(Z168:Z180)</f>
        <v>0</v>
      </c>
      <c r="AA182" s="215">
        <f>SUM(AA168:AA180)</f>
        <v>0</v>
      </c>
      <c r="AB182" s="215">
        <f>SUM(AB168:AB180)</f>
        <v>13</v>
      </c>
      <c r="AC182" s="215"/>
      <c r="AD182" s="215">
        <f>SUM(AD168:AD180)</f>
        <v>4196608</v>
      </c>
      <c r="AE182" s="215"/>
      <c r="AF182" s="215">
        <f>SUM(AF168:AF180)</f>
        <v>0</v>
      </c>
      <c r="AG182" s="215">
        <f>SUM(AG168:AG180)</f>
        <v>0</v>
      </c>
      <c r="AH182" s="215">
        <f>SUM(AH168:AH180)</f>
        <v>4196608</v>
      </c>
      <c r="AI182" s="215">
        <f>SUM(AI168:AI180)</f>
        <v>13</v>
      </c>
      <c r="AJ182" s="215"/>
      <c r="AK182" s="215">
        <f>SUM(AK168:AK180)</f>
        <v>4196608</v>
      </c>
      <c r="AL182" s="215"/>
      <c r="AM182" s="215">
        <f>SUM(AM168:AM180)</f>
        <v>0</v>
      </c>
      <c r="AN182" s="215">
        <f>SUM(AN168:AN180)</f>
        <v>0</v>
      </c>
      <c r="AO182" s="215">
        <f>SUM(AO168:AO180)</f>
        <v>4196608</v>
      </c>
    </row>
    <row r="183" spans="1:41" ht="14.25" thickBot="1">
      <c r="A183" s="194"/>
      <c r="B183" s="179"/>
      <c r="C183" s="179"/>
      <c r="D183" s="179"/>
      <c r="E183" s="213"/>
      <c r="F183" s="213"/>
      <c r="G183" s="213"/>
      <c r="H183" s="213"/>
      <c r="I183" s="179"/>
      <c r="J183" s="213"/>
      <c r="K183" s="2187"/>
      <c r="L183" s="213"/>
      <c r="M183" s="213"/>
      <c r="N183" s="213"/>
      <c r="O183" s="213"/>
      <c r="P183" s="179"/>
      <c r="Q183" s="213"/>
      <c r="R183" s="213"/>
      <c r="S183" s="213"/>
      <c r="T183" s="213"/>
      <c r="U183" s="179"/>
      <c r="V183" s="213"/>
      <c r="W183" s="179"/>
      <c r="X183" s="179"/>
      <c r="Y183" s="213"/>
      <c r="Z183" s="106"/>
      <c r="AA183" s="106"/>
      <c r="AB183" s="106"/>
      <c r="AC183" s="213"/>
      <c r="AD183" s="106"/>
      <c r="AE183" s="106"/>
      <c r="AF183" s="106"/>
      <c r="AG183" s="106"/>
      <c r="AH183" s="106"/>
      <c r="AI183" s="106"/>
      <c r="AJ183" s="213"/>
      <c r="AK183" s="106"/>
      <c r="AL183" s="106"/>
      <c r="AM183" s="106"/>
      <c r="AN183" s="106"/>
      <c r="AO183" s="106"/>
    </row>
    <row r="184" spans="1:41" s="176" customFormat="1" ht="40.5" customHeight="1">
      <c r="A184" s="30"/>
      <c r="B184" s="2567" t="s">
        <v>5432</v>
      </c>
      <c r="C184" s="2567"/>
      <c r="D184" s="2567"/>
      <c r="E184" s="2567"/>
      <c r="F184" s="2567"/>
      <c r="G184" s="2567"/>
      <c r="H184" s="2567"/>
      <c r="I184" s="31"/>
      <c r="J184" s="31"/>
      <c r="K184" s="2183"/>
      <c r="L184" s="175"/>
      <c r="M184" s="34"/>
      <c r="N184" s="31"/>
      <c r="O184" s="31"/>
      <c r="P184" s="31"/>
      <c r="Q184" s="34"/>
      <c r="R184" s="34"/>
      <c r="S184" s="175"/>
      <c r="T184" s="175"/>
      <c r="U184" s="175"/>
      <c r="V184" s="175"/>
      <c r="W184" s="175"/>
      <c r="X184" s="175"/>
      <c r="Y184" s="175"/>
      <c r="Z184" s="175"/>
      <c r="AA184" s="175"/>
      <c r="AB184" s="175"/>
      <c r="AC184" s="31"/>
      <c r="AD184" s="175"/>
      <c r="AE184" s="175"/>
      <c r="AF184" s="175"/>
      <c r="AG184" s="175"/>
      <c r="AH184" s="175"/>
      <c r="AI184" s="175"/>
      <c r="AJ184" s="31"/>
      <c r="AK184" s="175"/>
      <c r="AL184" s="175"/>
      <c r="AM184" s="175"/>
      <c r="AN184" s="175"/>
      <c r="AO184" s="175"/>
    </row>
    <row r="185" spans="1:41" s="176" customFormat="1" ht="22.7" customHeight="1">
      <c r="A185" s="30"/>
      <c r="B185" s="174"/>
      <c r="C185" s="174"/>
      <c r="D185" s="174"/>
      <c r="E185" s="134"/>
      <c r="F185" s="134"/>
      <c r="G185" s="134"/>
      <c r="H185" s="31"/>
      <c r="I185" s="174"/>
      <c r="J185" s="31"/>
      <c r="K185" s="2183"/>
      <c r="L185" s="31"/>
      <c r="M185" s="41" t="s">
        <v>215</v>
      </c>
      <c r="N185" s="31"/>
      <c r="O185" s="31"/>
      <c r="P185" s="31"/>
      <c r="Q185" s="175"/>
      <c r="R185" s="175"/>
      <c r="S185" s="34"/>
      <c r="T185" s="175"/>
      <c r="U185" s="175"/>
      <c r="V185" s="175"/>
      <c r="W185" s="175"/>
      <c r="X185" s="175"/>
      <c r="Y185" s="175"/>
      <c r="Z185" s="175"/>
      <c r="AA185" s="175"/>
      <c r="AB185" s="175"/>
      <c r="AC185" s="31"/>
      <c r="AD185" s="175"/>
      <c r="AE185" s="175"/>
      <c r="AF185" s="175"/>
      <c r="AG185" s="175"/>
      <c r="AH185" s="175"/>
      <c r="AI185" s="175"/>
      <c r="AJ185" s="31"/>
      <c r="AK185" s="175"/>
      <c r="AL185" s="175"/>
      <c r="AM185" s="175"/>
      <c r="AN185" s="175"/>
      <c r="AO185" s="175"/>
    </row>
    <row r="186" spans="1:41" s="324" customFormat="1" ht="14.25">
      <c r="A186" s="244"/>
      <c r="B186" s="321"/>
      <c r="C186" s="2548" t="s">
        <v>5278</v>
      </c>
      <c r="D186" s="2548" t="s">
        <v>5279</v>
      </c>
      <c r="E186" s="322"/>
      <c r="F186" s="323"/>
      <c r="G186" s="323"/>
      <c r="H186" s="323"/>
      <c r="I186" s="1257" t="s">
        <v>5364</v>
      </c>
      <c r="J186" s="323"/>
      <c r="K186" s="2184"/>
      <c r="L186" s="323"/>
      <c r="M186" s="323"/>
      <c r="N186" s="323"/>
      <c r="O186" s="322"/>
      <c r="P186" s="2531" t="s">
        <v>1978</v>
      </c>
      <c r="Q186" s="2531"/>
      <c r="R186" s="2531"/>
      <c r="S186" s="2531"/>
      <c r="T186" s="2531"/>
      <c r="U186" s="2560"/>
      <c r="V186" s="2561" t="s">
        <v>216</v>
      </c>
      <c r="W186" s="2531"/>
      <c r="X186" s="2531"/>
      <c r="Y186" s="2531"/>
      <c r="Z186" s="2531"/>
      <c r="AA186" s="2560"/>
      <c r="AB186" s="2561" t="s">
        <v>5883</v>
      </c>
      <c r="AC186" s="2531"/>
      <c r="AD186" s="2531"/>
      <c r="AE186" s="2531"/>
      <c r="AF186" s="2531"/>
      <c r="AG186" s="2531"/>
      <c r="AH186" s="2531"/>
      <c r="AI186" s="2561" t="s">
        <v>7103</v>
      </c>
      <c r="AJ186" s="2531"/>
      <c r="AK186" s="2531"/>
      <c r="AL186" s="2531"/>
      <c r="AM186" s="2531"/>
      <c r="AN186" s="2531"/>
      <c r="AO186" s="2560"/>
    </row>
    <row r="187" spans="1:41" s="176" customFormat="1" ht="76.5">
      <c r="A187" s="210" t="s">
        <v>114</v>
      </c>
      <c r="B187" s="2162" t="s">
        <v>218</v>
      </c>
      <c r="C187" s="2550"/>
      <c r="D187" s="2550"/>
      <c r="E187" s="2162" t="s">
        <v>219</v>
      </c>
      <c r="F187" s="2162" t="s">
        <v>220</v>
      </c>
      <c r="G187" s="2162" t="s">
        <v>221</v>
      </c>
      <c r="H187" s="521" t="s">
        <v>5368</v>
      </c>
      <c r="I187" s="2162" t="s">
        <v>211</v>
      </c>
      <c r="J187" s="281" t="s">
        <v>460</v>
      </c>
      <c r="K187" s="2185" t="s">
        <v>7025</v>
      </c>
      <c r="L187" s="2162" t="s">
        <v>222</v>
      </c>
      <c r="M187" s="2162" t="s">
        <v>223</v>
      </c>
      <c r="N187" s="2162" t="s">
        <v>254</v>
      </c>
      <c r="O187" s="521" t="s">
        <v>4246</v>
      </c>
      <c r="P187" s="2162" t="s">
        <v>211</v>
      </c>
      <c r="Q187" s="2162" t="s">
        <v>283</v>
      </c>
      <c r="R187" s="2162" t="s">
        <v>7025</v>
      </c>
      <c r="S187" s="2162" t="s">
        <v>222</v>
      </c>
      <c r="T187" s="2162" t="s">
        <v>223</v>
      </c>
      <c r="U187" s="2162" t="s">
        <v>254</v>
      </c>
      <c r="V187" s="2162" t="s">
        <v>211</v>
      </c>
      <c r="W187" s="2162" t="s">
        <v>283</v>
      </c>
      <c r="X187" s="2162" t="s">
        <v>7025</v>
      </c>
      <c r="Y187" s="2162" t="s">
        <v>222</v>
      </c>
      <c r="Z187" s="2162" t="s">
        <v>223</v>
      </c>
      <c r="AA187" s="2162" t="s">
        <v>254</v>
      </c>
      <c r="AB187" s="2162" t="s">
        <v>211</v>
      </c>
      <c r="AC187" s="521" t="s">
        <v>6685</v>
      </c>
      <c r="AD187" s="2162" t="s">
        <v>283</v>
      </c>
      <c r="AE187" s="2162" t="s">
        <v>7025</v>
      </c>
      <c r="AF187" s="2162" t="s">
        <v>222</v>
      </c>
      <c r="AG187" s="2162" t="s">
        <v>223</v>
      </c>
      <c r="AH187" s="2162" t="s">
        <v>254</v>
      </c>
      <c r="AI187" s="2162" t="s">
        <v>211</v>
      </c>
      <c r="AJ187" s="521" t="s">
        <v>8075</v>
      </c>
      <c r="AK187" s="2162" t="s">
        <v>283</v>
      </c>
      <c r="AL187" s="2162" t="s">
        <v>7025</v>
      </c>
      <c r="AM187" s="2162" t="s">
        <v>222</v>
      </c>
      <c r="AN187" s="2162" t="s">
        <v>223</v>
      </c>
      <c r="AO187" s="2162" t="s">
        <v>254</v>
      </c>
    </row>
    <row r="188" spans="1:41" s="35" customFormat="1" ht="12.75">
      <c r="A188" s="123">
        <v>1</v>
      </c>
      <c r="B188" s="123">
        <v>2</v>
      </c>
      <c r="C188" s="123"/>
      <c r="D188" s="123">
        <v>3</v>
      </c>
      <c r="E188" s="123">
        <v>4</v>
      </c>
      <c r="F188" s="123">
        <v>5</v>
      </c>
      <c r="G188" s="123">
        <v>6</v>
      </c>
      <c r="H188" s="123">
        <v>7</v>
      </c>
      <c r="I188" s="123">
        <v>8</v>
      </c>
      <c r="J188" s="123">
        <v>9</v>
      </c>
      <c r="K188" s="2186"/>
      <c r="L188" s="123">
        <v>10</v>
      </c>
      <c r="M188" s="123">
        <v>11</v>
      </c>
      <c r="N188" s="123">
        <v>12</v>
      </c>
      <c r="O188" s="123">
        <v>13</v>
      </c>
      <c r="P188" s="123">
        <v>14</v>
      </c>
      <c r="Q188" s="123">
        <v>15</v>
      </c>
      <c r="R188" s="123"/>
      <c r="S188" s="123">
        <v>16</v>
      </c>
      <c r="T188" s="123">
        <v>17</v>
      </c>
      <c r="U188" s="123">
        <v>18</v>
      </c>
      <c r="V188" s="123">
        <v>19</v>
      </c>
      <c r="W188" s="123">
        <v>20</v>
      </c>
      <c r="X188" s="123"/>
      <c r="Y188" s="123">
        <v>21</v>
      </c>
      <c r="Z188" s="123">
        <v>22</v>
      </c>
      <c r="AA188" s="123">
        <v>23</v>
      </c>
      <c r="AB188" s="123">
        <v>24</v>
      </c>
      <c r="AC188" s="123">
        <v>25</v>
      </c>
      <c r="AD188" s="123">
        <v>26</v>
      </c>
      <c r="AE188" s="123"/>
      <c r="AF188" s="123">
        <v>27</v>
      </c>
      <c r="AG188" s="123">
        <v>28</v>
      </c>
      <c r="AH188" s="123">
        <v>29</v>
      </c>
      <c r="AI188" s="123">
        <v>30</v>
      </c>
      <c r="AJ188" s="123">
        <v>31</v>
      </c>
      <c r="AK188" s="123">
        <v>32</v>
      </c>
      <c r="AL188" s="123"/>
      <c r="AM188" s="123">
        <v>33</v>
      </c>
      <c r="AN188" s="123">
        <v>34</v>
      </c>
      <c r="AO188" s="123">
        <v>35</v>
      </c>
    </row>
    <row r="189" spans="1:41" ht="40.5">
      <c r="A189" s="211" t="s">
        <v>2</v>
      </c>
      <c r="B189" s="212" t="s">
        <v>469</v>
      </c>
      <c r="C189" s="212"/>
      <c r="D189" s="212"/>
      <c r="E189" s="213"/>
      <c r="F189" s="213"/>
      <c r="G189" s="213"/>
      <c r="H189" s="213"/>
      <c r="I189" s="179"/>
      <c r="J189" s="213"/>
      <c r="K189" s="2187"/>
      <c r="L189" s="213"/>
      <c r="M189" s="213"/>
      <c r="N189" s="213"/>
      <c r="O189" s="213"/>
      <c r="P189" s="179"/>
      <c r="Q189" s="213"/>
      <c r="R189" s="213"/>
      <c r="S189" s="213"/>
      <c r="T189" s="213"/>
      <c r="U189" s="179"/>
      <c r="V189" s="213"/>
      <c r="W189" s="179"/>
      <c r="X189" s="179"/>
      <c r="Y189" s="213"/>
      <c r="Z189" s="106"/>
      <c r="AA189" s="106"/>
      <c r="AB189" s="106"/>
      <c r="AC189" s="213"/>
      <c r="AD189" s="106"/>
      <c r="AE189" s="106"/>
      <c r="AF189" s="106"/>
      <c r="AG189" s="106"/>
      <c r="AH189" s="106"/>
      <c r="AI189" s="106"/>
      <c r="AJ189" s="213"/>
      <c r="AK189" s="106"/>
      <c r="AL189" s="106"/>
      <c r="AM189" s="106"/>
      <c r="AN189" s="106"/>
      <c r="AO189" s="106"/>
    </row>
    <row r="190" spans="1:41">
      <c r="A190" s="194"/>
      <c r="B190" s="179" t="s">
        <v>126</v>
      </c>
      <c r="C190" s="179"/>
      <c r="D190" s="179"/>
      <c r="E190" s="213"/>
      <c r="F190" s="213"/>
      <c r="G190" s="213"/>
      <c r="H190" s="213"/>
      <c r="I190" s="179"/>
      <c r="J190" s="213"/>
      <c r="K190" s="2187"/>
      <c r="L190" s="213"/>
      <c r="M190" s="213"/>
      <c r="N190" s="213"/>
      <c r="O190" s="213"/>
      <c r="P190" s="179"/>
      <c r="Q190" s="213"/>
      <c r="R190" s="213"/>
      <c r="S190" s="213"/>
      <c r="T190" s="213"/>
      <c r="U190" s="179"/>
      <c r="V190" s="213"/>
      <c r="W190" s="179"/>
      <c r="X190" s="179"/>
      <c r="Y190" s="213"/>
      <c r="Z190" s="106"/>
      <c r="AA190" s="106"/>
      <c r="AB190" s="106"/>
      <c r="AC190" s="213"/>
      <c r="AD190" s="106"/>
      <c r="AE190" s="106"/>
      <c r="AF190" s="106"/>
      <c r="AG190" s="106"/>
      <c r="AH190" s="106"/>
      <c r="AI190" s="106"/>
      <c r="AJ190" s="213"/>
      <c r="AK190" s="106"/>
      <c r="AL190" s="106"/>
      <c r="AM190" s="106"/>
      <c r="AN190" s="106"/>
      <c r="AO190" s="106"/>
    </row>
    <row r="191" spans="1:41" ht="27">
      <c r="A191" s="194">
        <v>1</v>
      </c>
      <c r="B191" s="611" t="s">
        <v>5743</v>
      </c>
      <c r="C191" s="1122" t="s">
        <v>5283</v>
      </c>
      <c r="D191" s="1122">
        <v>1986</v>
      </c>
      <c r="E191" s="943" t="s">
        <v>1711</v>
      </c>
      <c r="F191" s="194"/>
      <c r="G191" s="194">
        <v>1</v>
      </c>
      <c r="H191" s="194">
        <v>3.88</v>
      </c>
      <c r="I191" s="102">
        <v>1</v>
      </c>
      <c r="J191" s="102">
        <v>322816</v>
      </c>
      <c r="K191" s="2188"/>
      <c r="L191" s="102"/>
      <c r="M191" s="102"/>
      <c r="N191" s="213">
        <f>J191+L191+M191</f>
        <v>322816</v>
      </c>
      <c r="O191" s="213">
        <v>3.88</v>
      </c>
      <c r="P191" s="102">
        <v>1</v>
      </c>
      <c r="Q191" s="194">
        <v>322816</v>
      </c>
      <c r="R191" s="194"/>
      <c r="S191" s="194"/>
      <c r="T191" s="194"/>
      <c r="U191" s="213">
        <f>Q191+S191+T191</f>
        <v>322816</v>
      </c>
      <c r="V191" s="213">
        <f t="shared" ref="V191:W214" si="43">I191-P191</f>
        <v>0</v>
      </c>
      <c r="W191" s="213">
        <f t="shared" si="43"/>
        <v>0</v>
      </c>
      <c r="X191" s="213"/>
      <c r="Y191" s="213">
        <f t="shared" ref="Y191:Z214" si="44">L191-S191</f>
        <v>0</v>
      </c>
      <c r="Z191" s="213">
        <f t="shared" si="44"/>
        <v>0</v>
      </c>
      <c r="AA191" s="213">
        <f t="shared" ref="AA191:AA214" si="45">W191+Y191+Z191</f>
        <v>0</v>
      </c>
      <c r="AB191" s="102">
        <v>1</v>
      </c>
      <c r="AC191" s="213">
        <v>3.88</v>
      </c>
      <c r="AD191" s="194">
        <v>322816</v>
      </c>
      <c r="AE191" s="194"/>
      <c r="AF191" s="194"/>
      <c r="AG191" s="194"/>
      <c r="AH191" s="213">
        <f>AD191+AF191+AG191</f>
        <v>322816</v>
      </c>
      <c r="AI191" s="102">
        <v>1</v>
      </c>
      <c r="AJ191" s="213">
        <v>3.88</v>
      </c>
      <c r="AK191" s="194">
        <v>322816</v>
      </c>
      <c r="AL191" s="194"/>
      <c r="AM191" s="194"/>
      <c r="AN191" s="194"/>
      <c r="AO191" s="213">
        <f>AK191+AM191+AN191</f>
        <v>322816</v>
      </c>
    </row>
    <row r="192" spans="1:41" ht="27">
      <c r="A192" s="194">
        <v>2</v>
      </c>
      <c r="B192" s="611" t="s">
        <v>8408</v>
      </c>
      <c r="C192" s="1122" t="s">
        <v>5283</v>
      </c>
      <c r="D192" s="1122">
        <v>1996</v>
      </c>
      <c r="E192" s="943" t="s">
        <v>1711</v>
      </c>
      <c r="F192" s="194"/>
      <c r="G192" s="194">
        <v>1</v>
      </c>
      <c r="H192" s="194">
        <v>3.88</v>
      </c>
      <c r="I192" s="102">
        <v>1</v>
      </c>
      <c r="J192" s="102">
        <v>322816</v>
      </c>
      <c r="K192" s="2188"/>
      <c r="L192" s="102"/>
      <c r="M192" s="102"/>
      <c r="N192" s="213">
        <f t="shared" ref="N192:N214" si="46">J192+L192+M192</f>
        <v>322816</v>
      </c>
      <c r="O192" s="213">
        <v>3.88</v>
      </c>
      <c r="P192" s="102">
        <v>1</v>
      </c>
      <c r="Q192" s="194">
        <v>322816</v>
      </c>
      <c r="R192" s="194"/>
      <c r="S192" s="194"/>
      <c r="T192" s="194"/>
      <c r="U192" s="213">
        <f t="shared" ref="U192:U214" si="47">Q192+S192+T192</f>
        <v>322816</v>
      </c>
      <c r="V192" s="213">
        <f t="shared" si="43"/>
        <v>0</v>
      </c>
      <c r="W192" s="213">
        <f t="shared" si="43"/>
        <v>0</v>
      </c>
      <c r="X192" s="213"/>
      <c r="Y192" s="213">
        <f t="shared" si="44"/>
        <v>0</v>
      </c>
      <c r="Z192" s="213">
        <f t="shared" si="44"/>
        <v>0</v>
      </c>
      <c r="AA192" s="213">
        <f t="shared" si="45"/>
        <v>0</v>
      </c>
      <c r="AB192" s="102">
        <v>1</v>
      </c>
      <c r="AC192" s="213">
        <v>3.88</v>
      </c>
      <c r="AD192" s="194">
        <v>322816</v>
      </c>
      <c r="AE192" s="194"/>
      <c r="AF192" s="194"/>
      <c r="AG192" s="194"/>
      <c r="AH192" s="213">
        <f t="shared" ref="AH192:AH214" si="48">AD192+AF192+AG192</f>
        <v>322816</v>
      </c>
      <c r="AI192" s="102">
        <v>1</v>
      </c>
      <c r="AJ192" s="213">
        <v>3.88</v>
      </c>
      <c r="AK192" s="194">
        <v>322816</v>
      </c>
      <c r="AL192" s="194"/>
      <c r="AM192" s="194"/>
      <c r="AN192" s="194"/>
      <c r="AO192" s="213">
        <f t="shared" ref="AO192:AO214" si="49">AK192+AM192+AN192</f>
        <v>322816</v>
      </c>
    </row>
    <row r="193" spans="1:41" ht="27">
      <c r="A193" s="194">
        <v>3</v>
      </c>
      <c r="B193" s="611" t="s">
        <v>5745</v>
      </c>
      <c r="C193" s="1122" t="s">
        <v>5282</v>
      </c>
      <c r="D193" s="1122">
        <v>1999</v>
      </c>
      <c r="E193" s="943" t="s">
        <v>1711</v>
      </c>
      <c r="F193" s="194"/>
      <c r="G193" s="194">
        <v>1</v>
      </c>
      <c r="H193" s="194">
        <v>3.88</v>
      </c>
      <c r="I193" s="102">
        <v>1</v>
      </c>
      <c r="J193" s="102">
        <v>322816</v>
      </c>
      <c r="K193" s="2188"/>
      <c r="L193" s="102"/>
      <c r="M193" s="102"/>
      <c r="N193" s="213">
        <f t="shared" si="46"/>
        <v>322816</v>
      </c>
      <c r="O193" s="213">
        <v>3.88</v>
      </c>
      <c r="P193" s="102">
        <v>1</v>
      </c>
      <c r="Q193" s="194">
        <v>322816</v>
      </c>
      <c r="R193" s="194"/>
      <c r="S193" s="194"/>
      <c r="T193" s="194"/>
      <c r="U193" s="213">
        <f t="shared" si="47"/>
        <v>322816</v>
      </c>
      <c r="V193" s="213">
        <f t="shared" si="43"/>
        <v>0</v>
      </c>
      <c r="W193" s="213">
        <f t="shared" si="43"/>
        <v>0</v>
      </c>
      <c r="X193" s="213"/>
      <c r="Y193" s="213">
        <f t="shared" si="44"/>
        <v>0</v>
      </c>
      <c r="Z193" s="213">
        <f t="shared" si="44"/>
        <v>0</v>
      </c>
      <c r="AA193" s="213">
        <f t="shared" si="45"/>
        <v>0</v>
      </c>
      <c r="AB193" s="102">
        <v>1</v>
      </c>
      <c r="AC193" s="213">
        <v>3.88</v>
      </c>
      <c r="AD193" s="194">
        <v>322816</v>
      </c>
      <c r="AE193" s="194"/>
      <c r="AF193" s="194"/>
      <c r="AG193" s="194"/>
      <c r="AH193" s="213">
        <f t="shared" si="48"/>
        <v>322816</v>
      </c>
      <c r="AI193" s="102">
        <v>1</v>
      </c>
      <c r="AJ193" s="213">
        <v>3.88</v>
      </c>
      <c r="AK193" s="194">
        <v>322816</v>
      </c>
      <c r="AL193" s="194"/>
      <c r="AM193" s="194"/>
      <c r="AN193" s="194"/>
      <c r="AO193" s="213">
        <f t="shared" si="49"/>
        <v>322816</v>
      </c>
    </row>
    <row r="194" spans="1:41" ht="27">
      <c r="A194" s="194">
        <v>4</v>
      </c>
      <c r="B194" s="611" t="s">
        <v>1397</v>
      </c>
      <c r="C194" s="1122" t="s">
        <v>5282</v>
      </c>
      <c r="D194" s="1122">
        <v>1990</v>
      </c>
      <c r="E194" s="943" t="s">
        <v>1711</v>
      </c>
      <c r="F194" s="194"/>
      <c r="G194" s="194">
        <v>1</v>
      </c>
      <c r="H194" s="194">
        <v>3.88</v>
      </c>
      <c r="I194" s="102">
        <v>1</v>
      </c>
      <c r="J194" s="102">
        <v>322816</v>
      </c>
      <c r="K194" s="2188"/>
      <c r="L194" s="102"/>
      <c r="M194" s="102"/>
      <c r="N194" s="213">
        <f t="shared" si="46"/>
        <v>322816</v>
      </c>
      <c r="O194" s="213">
        <v>3.88</v>
      </c>
      <c r="P194" s="102">
        <v>1</v>
      </c>
      <c r="Q194" s="194">
        <v>322816</v>
      </c>
      <c r="R194" s="194"/>
      <c r="S194" s="194"/>
      <c r="T194" s="194"/>
      <c r="U194" s="213">
        <f t="shared" si="47"/>
        <v>322816</v>
      </c>
      <c r="V194" s="213">
        <f t="shared" si="43"/>
        <v>0</v>
      </c>
      <c r="W194" s="213">
        <f t="shared" si="43"/>
        <v>0</v>
      </c>
      <c r="X194" s="213"/>
      <c r="Y194" s="213">
        <f t="shared" si="44"/>
        <v>0</v>
      </c>
      <c r="Z194" s="213">
        <f t="shared" si="44"/>
        <v>0</v>
      </c>
      <c r="AA194" s="213">
        <f t="shared" si="45"/>
        <v>0</v>
      </c>
      <c r="AB194" s="102">
        <v>1</v>
      </c>
      <c r="AC194" s="213">
        <v>3.88</v>
      </c>
      <c r="AD194" s="194">
        <v>322816</v>
      </c>
      <c r="AE194" s="194"/>
      <c r="AF194" s="194"/>
      <c r="AG194" s="194"/>
      <c r="AH194" s="213">
        <f t="shared" si="48"/>
        <v>322816</v>
      </c>
      <c r="AI194" s="102">
        <v>1</v>
      </c>
      <c r="AJ194" s="213">
        <v>3.88</v>
      </c>
      <c r="AK194" s="194">
        <v>322816</v>
      </c>
      <c r="AL194" s="194"/>
      <c r="AM194" s="194"/>
      <c r="AN194" s="194"/>
      <c r="AO194" s="213">
        <f t="shared" si="49"/>
        <v>322816</v>
      </c>
    </row>
    <row r="195" spans="1:41" ht="27">
      <c r="A195" s="194">
        <v>5</v>
      </c>
      <c r="B195" s="611" t="s">
        <v>5746</v>
      </c>
      <c r="C195" s="1122" t="s">
        <v>5282</v>
      </c>
      <c r="D195" s="1122">
        <v>2000</v>
      </c>
      <c r="E195" s="943" t="s">
        <v>1711</v>
      </c>
      <c r="F195" s="194"/>
      <c r="G195" s="194">
        <v>1</v>
      </c>
      <c r="H195" s="194">
        <v>3.88</v>
      </c>
      <c r="I195" s="102">
        <v>1</v>
      </c>
      <c r="J195" s="102">
        <v>322816</v>
      </c>
      <c r="K195" s="2188"/>
      <c r="L195" s="102"/>
      <c r="M195" s="102"/>
      <c r="N195" s="213">
        <f t="shared" si="46"/>
        <v>322816</v>
      </c>
      <c r="O195" s="213">
        <v>3.88</v>
      </c>
      <c r="P195" s="102">
        <v>1</v>
      </c>
      <c r="Q195" s="194">
        <v>322816</v>
      </c>
      <c r="R195" s="194"/>
      <c r="S195" s="194"/>
      <c r="T195" s="194"/>
      <c r="U195" s="213">
        <f t="shared" si="47"/>
        <v>322816</v>
      </c>
      <c r="V195" s="213">
        <f t="shared" si="43"/>
        <v>0</v>
      </c>
      <c r="W195" s="213">
        <f t="shared" si="43"/>
        <v>0</v>
      </c>
      <c r="X195" s="213"/>
      <c r="Y195" s="213">
        <f t="shared" si="44"/>
        <v>0</v>
      </c>
      <c r="Z195" s="213">
        <f t="shared" si="44"/>
        <v>0</v>
      </c>
      <c r="AA195" s="213">
        <f t="shared" si="45"/>
        <v>0</v>
      </c>
      <c r="AB195" s="102">
        <v>1</v>
      </c>
      <c r="AC195" s="213">
        <v>3.88</v>
      </c>
      <c r="AD195" s="194">
        <v>322816</v>
      </c>
      <c r="AE195" s="194"/>
      <c r="AF195" s="194"/>
      <c r="AG195" s="194"/>
      <c r="AH195" s="213">
        <f t="shared" si="48"/>
        <v>322816</v>
      </c>
      <c r="AI195" s="102">
        <v>1</v>
      </c>
      <c r="AJ195" s="213">
        <v>3.88</v>
      </c>
      <c r="AK195" s="194">
        <v>322816</v>
      </c>
      <c r="AL195" s="194"/>
      <c r="AM195" s="194"/>
      <c r="AN195" s="194"/>
      <c r="AO195" s="213">
        <f t="shared" si="49"/>
        <v>322816</v>
      </c>
    </row>
    <row r="196" spans="1:41" ht="27">
      <c r="A196" s="194">
        <v>6</v>
      </c>
      <c r="B196" s="611" t="s">
        <v>4324</v>
      </c>
      <c r="C196" s="977" t="s">
        <v>5282</v>
      </c>
      <c r="D196" s="977">
        <v>1994</v>
      </c>
      <c r="E196" s="1020" t="s">
        <v>1711</v>
      </c>
      <c r="F196" s="194"/>
      <c r="G196" s="194">
        <v>1</v>
      </c>
      <c r="H196" s="194">
        <v>3.88</v>
      </c>
      <c r="I196" s="102">
        <v>1</v>
      </c>
      <c r="J196" s="102">
        <v>322816</v>
      </c>
      <c r="K196" s="2188"/>
      <c r="L196" s="102"/>
      <c r="M196" s="102"/>
      <c r="N196" s="213">
        <f t="shared" si="46"/>
        <v>322816</v>
      </c>
      <c r="O196" s="213">
        <v>3.88</v>
      </c>
      <c r="P196" s="102">
        <v>1</v>
      </c>
      <c r="Q196" s="194">
        <v>322816</v>
      </c>
      <c r="R196" s="194"/>
      <c r="S196" s="194"/>
      <c r="T196" s="194"/>
      <c r="U196" s="213">
        <f t="shared" si="47"/>
        <v>322816</v>
      </c>
      <c r="V196" s="213">
        <f t="shared" si="43"/>
        <v>0</v>
      </c>
      <c r="W196" s="213">
        <f t="shared" si="43"/>
        <v>0</v>
      </c>
      <c r="X196" s="213"/>
      <c r="Y196" s="213">
        <f t="shared" si="44"/>
        <v>0</v>
      </c>
      <c r="Z196" s="213">
        <f t="shared" si="44"/>
        <v>0</v>
      </c>
      <c r="AA196" s="213">
        <f t="shared" si="45"/>
        <v>0</v>
      </c>
      <c r="AB196" s="102">
        <v>1</v>
      </c>
      <c r="AC196" s="213">
        <v>3.88</v>
      </c>
      <c r="AD196" s="194">
        <v>322816</v>
      </c>
      <c r="AE196" s="194"/>
      <c r="AF196" s="194"/>
      <c r="AG196" s="194"/>
      <c r="AH196" s="213">
        <f t="shared" si="48"/>
        <v>322816</v>
      </c>
      <c r="AI196" s="102">
        <v>1</v>
      </c>
      <c r="AJ196" s="213">
        <v>3.88</v>
      </c>
      <c r="AK196" s="194">
        <v>322816</v>
      </c>
      <c r="AL196" s="194"/>
      <c r="AM196" s="194"/>
      <c r="AN196" s="194"/>
      <c r="AO196" s="213">
        <f t="shared" si="49"/>
        <v>322816</v>
      </c>
    </row>
    <row r="197" spans="1:41" ht="27">
      <c r="A197" s="194">
        <v>7</v>
      </c>
      <c r="B197" s="611" t="s">
        <v>1781</v>
      </c>
      <c r="C197" s="977" t="s">
        <v>5282</v>
      </c>
      <c r="D197" s="977">
        <v>1961</v>
      </c>
      <c r="E197" s="1020" t="s">
        <v>1711</v>
      </c>
      <c r="F197" s="194"/>
      <c r="G197" s="194">
        <v>1</v>
      </c>
      <c r="H197" s="194">
        <v>3.88</v>
      </c>
      <c r="I197" s="102">
        <v>1</v>
      </c>
      <c r="J197" s="102">
        <v>322816</v>
      </c>
      <c r="K197" s="2188"/>
      <c r="L197" s="102"/>
      <c r="M197" s="102"/>
      <c r="N197" s="213">
        <f t="shared" si="46"/>
        <v>322816</v>
      </c>
      <c r="O197" s="213">
        <v>3.88</v>
      </c>
      <c r="P197" s="102">
        <v>1</v>
      </c>
      <c r="Q197" s="194">
        <v>322816</v>
      </c>
      <c r="R197" s="194"/>
      <c r="S197" s="194"/>
      <c r="T197" s="194"/>
      <c r="U197" s="213">
        <f t="shared" si="47"/>
        <v>322816</v>
      </c>
      <c r="V197" s="213">
        <f t="shared" si="43"/>
        <v>0</v>
      </c>
      <c r="W197" s="213">
        <f t="shared" si="43"/>
        <v>0</v>
      </c>
      <c r="X197" s="213"/>
      <c r="Y197" s="213">
        <f t="shared" si="44"/>
        <v>0</v>
      </c>
      <c r="Z197" s="213">
        <f t="shared" si="44"/>
        <v>0</v>
      </c>
      <c r="AA197" s="213">
        <f t="shared" si="45"/>
        <v>0</v>
      </c>
      <c r="AB197" s="102">
        <v>1</v>
      </c>
      <c r="AC197" s="213">
        <v>3.88</v>
      </c>
      <c r="AD197" s="194">
        <v>322816</v>
      </c>
      <c r="AE197" s="194"/>
      <c r="AF197" s="194"/>
      <c r="AG197" s="194"/>
      <c r="AH197" s="213">
        <f t="shared" si="48"/>
        <v>322816</v>
      </c>
      <c r="AI197" s="102">
        <v>1</v>
      </c>
      <c r="AJ197" s="213">
        <v>3.88</v>
      </c>
      <c r="AK197" s="194">
        <v>322816</v>
      </c>
      <c r="AL197" s="194"/>
      <c r="AM197" s="194"/>
      <c r="AN197" s="194"/>
      <c r="AO197" s="213">
        <f t="shared" si="49"/>
        <v>322816</v>
      </c>
    </row>
    <row r="198" spans="1:41" ht="27">
      <c r="A198" s="194">
        <v>8</v>
      </c>
      <c r="B198" s="611" t="s">
        <v>4384</v>
      </c>
      <c r="C198" s="977" t="s">
        <v>5282</v>
      </c>
      <c r="D198" s="977">
        <v>196</v>
      </c>
      <c r="E198" s="1020" t="s">
        <v>1711</v>
      </c>
      <c r="F198" s="194"/>
      <c r="G198" s="194">
        <v>1</v>
      </c>
      <c r="H198" s="194">
        <v>3.88</v>
      </c>
      <c r="I198" s="102">
        <v>1</v>
      </c>
      <c r="J198" s="102">
        <v>322816</v>
      </c>
      <c r="K198" s="2188"/>
      <c r="L198" s="102"/>
      <c r="M198" s="102"/>
      <c r="N198" s="213">
        <f t="shared" si="46"/>
        <v>322816</v>
      </c>
      <c r="O198" s="213">
        <v>3.88</v>
      </c>
      <c r="P198" s="102">
        <v>1</v>
      </c>
      <c r="Q198" s="194">
        <v>322816</v>
      </c>
      <c r="R198" s="194"/>
      <c r="S198" s="194"/>
      <c r="T198" s="194"/>
      <c r="U198" s="213">
        <f t="shared" si="47"/>
        <v>322816</v>
      </c>
      <c r="V198" s="213">
        <f t="shared" si="43"/>
        <v>0</v>
      </c>
      <c r="W198" s="213">
        <f t="shared" si="43"/>
        <v>0</v>
      </c>
      <c r="X198" s="213"/>
      <c r="Y198" s="213">
        <f t="shared" si="44"/>
        <v>0</v>
      </c>
      <c r="Z198" s="213">
        <f t="shared" si="44"/>
        <v>0</v>
      </c>
      <c r="AA198" s="213">
        <f t="shared" si="45"/>
        <v>0</v>
      </c>
      <c r="AB198" s="102">
        <v>1</v>
      </c>
      <c r="AC198" s="213">
        <v>3.88</v>
      </c>
      <c r="AD198" s="194">
        <v>322816</v>
      </c>
      <c r="AE198" s="194"/>
      <c r="AF198" s="194"/>
      <c r="AG198" s="194"/>
      <c r="AH198" s="213">
        <f t="shared" si="48"/>
        <v>322816</v>
      </c>
      <c r="AI198" s="102">
        <v>1</v>
      </c>
      <c r="AJ198" s="213">
        <v>3.88</v>
      </c>
      <c r="AK198" s="194">
        <v>322816</v>
      </c>
      <c r="AL198" s="194"/>
      <c r="AM198" s="194"/>
      <c r="AN198" s="194"/>
      <c r="AO198" s="213">
        <f t="shared" si="49"/>
        <v>322816</v>
      </c>
    </row>
    <row r="199" spans="1:41" ht="27">
      <c r="A199" s="194">
        <v>9</v>
      </c>
      <c r="B199" s="611" t="s">
        <v>7047</v>
      </c>
      <c r="C199" s="977" t="s">
        <v>5282</v>
      </c>
      <c r="D199" s="977">
        <v>2001</v>
      </c>
      <c r="E199" s="1020" t="s">
        <v>1711</v>
      </c>
      <c r="F199" s="194"/>
      <c r="G199" s="194">
        <v>1</v>
      </c>
      <c r="H199" s="194">
        <v>3.88</v>
      </c>
      <c r="I199" s="102">
        <v>1</v>
      </c>
      <c r="J199" s="102">
        <v>322816</v>
      </c>
      <c r="K199" s="2188"/>
      <c r="L199" s="102"/>
      <c r="M199" s="102"/>
      <c r="N199" s="213">
        <f t="shared" si="46"/>
        <v>322816</v>
      </c>
      <c r="O199" s="213">
        <v>3.88</v>
      </c>
      <c r="P199" s="102">
        <v>1</v>
      </c>
      <c r="Q199" s="194">
        <v>322816</v>
      </c>
      <c r="R199" s="194"/>
      <c r="S199" s="194"/>
      <c r="T199" s="194"/>
      <c r="U199" s="213">
        <f t="shared" si="47"/>
        <v>322816</v>
      </c>
      <c r="V199" s="213">
        <f t="shared" si="43"/>
        <v>0</v>
      </c>
      <c r="W199" s="213">
        <f t="shared" si="43"/>
        <v>0</v>
      </c>
      <c r="X199" s="213"/>
      <c r="Y199" s="213">
        <f t="shared" si="44"/>
        <v>0</v>
      </c>
      <c r="Z199" s="213">
        <f t="shared" si="44"/>
        <v>0</v>
      </c>
      <c r="AA199" s="213">
        <f t="shared" si="45"/>
        <v>0</v>
      </c>
      <c r="AB199" s="102">
        <v>1</v>
      </c>
      <c r="AC199" s="213">
        <v>3.88</v>
      </c>
      <c r="AD199" s="194">
        <v>322816</v>
      </c>
      <c r="AE199" s="194"/>
      <c r="AF199" s="194"/>
      <c r="AG199" s="194"/>
      <c r="AH199" s="213">
        <f t="shared" si="48"/>
        <v>322816</v>
      </c>
      <c r="AI199" s="102">
        <v>1</v>
      </c>
      <c r="AJ199" s="213">
        <v>3.88</v>
      </c>
      <c r="AK199" s="194">
        <v>322816</v>
      </c>
      <c r="AL199" s="194"/>
      <c r="AM199" s="194"/>
      <c r="AN199" s="194"/>
      <c r="AO199" s="213">
        <f t="shared" si="49"/>
        <v>322816</v>
      </c>
    </row>
    <row r="200" spans="1:41" ht="27">
      <c r="A200" s="194">
        <v>10</v>
      </c>
      <c r="B200" s="611" t="s">
        <v>1514</v>
      </c>
      <c r="C200" s="977" t="s">
        <v>5283</v>
      </c>
      <c r="D200" s="977">
        <v>1989</v>
      </c>
      <c r="E200" s="1020" t="s">
        <v>1711</v>
      </c>
      <c r="F200" s="194"/>
      <c r="G200" s="194">
        <v>1</v>
      </c>
      <c r="H200" s="194">
        <v>3.88</v>
      </c>
      <c r="I200" s="102">
        <v>1</v>
      </c>
      <c r="J200" s="102">
        <v>322816</v>
      </c>
      <c r="K200" s="2188"/>
      <c r="L200" s="102"/>
      <c r="M200" s="102"/>
      <c r="N200" s="213">
        <f t="shared" si="46"/>
        <v>322816</v>
      </c>
      <c r="O200" s="213">
        <v>3.88</v>
      </c>
      <c r="P200" s="102">
        <v>1</v>
      </c>
      <c r="Q200" s="194">
        <v>322816</v>
      </c>
      <c r="R200" s="194"/>
      <c r="S200" s="194"/>
      <c r="T200" s="194"/>
      <c r="U200" s="213">
        <f t="shared" si="47"/>
        <v>322816</v>
      </c>
      <c r="V200" s="213">
        <f t="shared" si="43"/>
        <v>0</v>
      </c>
      <c r="W200" s="213">
        <f t="shared" si="43"/>
        <v>0</v>
      </c>
      <c r="X200" s="213"/>
      <c r="Y200" s="213">
        <f t="shared" si="44"/>
        <v>0</v>
      </c>
      <c r="Z200" s="213">
        <f t="shared" si="44"/>
        <v>0</v>
      </c>
      <c r="AA200" s="213">
        <f t="shared" si="45"/>
        <v>0</v>
      </c>
      <c r="AB200" s="102">
        <v>1</v>
      </c>
      <c r="AC200" s="213">
        <v>3.88</v>
      </c>
      <c r="AD200" s="194">
        <v>322816</v>
      </c>
      <c r="AE200" s="194"/>
      <c r="AF200" s="194"/>
      <c r="AG200" s="194"/>
      <c r="AH200" s="213">
        <f t="shared" si="48"/>
        <v>322816</v>
      </c>
      <c r="AI200" s="102">
        <v>1</v>
      </c>
      <c r="AJ200" s="213">
        <v>3.88</v>
      </c>
      <c r="AK200" s="194">
        <v>322816</v>
      </c>
      <c r="AL200" s="194"/>
      <c r="AM200" s="194"/>
      <c r="AN200" s="194"/>
      <c r="AO200" s="213">
        <f t="shared" si="49"/>
        <v>322816</v>
      </c>
    </row>
    <row r="201" spans="1:41" ht="27">
      <c r="A201" s="194">
        <v>11</v>
      </c>
      <c r="B201" s="611" t="s">
        <v>4386</v>
      </c>
      <c r="C201" s="977" t="s">
        <v>5282</v>
      </c>
      <c r="D201" s="977">
        <v>1991</v>
      </c>
      <c r="E201" s="1020" t="s">
        <v>1711</v>
      </c>
      <c r="F201" s="194"/>
      <c r="G201" s="194">
        <v>1</v>
      </c>
      <c r="H201" s="194">
        <v>3.88</v>
      </c>
      <c r="I201" s="102">
        <v>1</v>
      </c>
      <c r="J201" s="102">
        <v>322816</v>
      </c>
      <c r="K201" s="2188"/>
      <c r="L201" s="102"/>
      <c r="M201" s="102"/>
      <c r="N201" s="213">
        <f t="shared" si="46"/>
        <v>322816</v>
      </c>
      <c r="O201" s="213">
        <v>3.88</v>
      </c>
      <c r="P201" s="102">
        <v>1</v>
      </c>
      <c r="Q201" s="194">
        <v>322816</v>
      </c>
      <c r="R201" s="194"/>
      <c r="S201" s="194"/>
      <c r="T201" s="194"/>
      <c r="U201" s="213">
        <f t="shared" si="47"/>
        <v>322816</v>
      </c>
      <c r="V201" s="213">
        <f t="shared" si="43"/>
        <v>0</v>
      </c>
      <c r="W201" s="213">
        <f t="shared" si="43"/>
        <v>0</v>
      </c>
      <c r="X201" s="213"/>
      <c r="Y201" s="213">
        <f t="shared" si="44"/>
        <v>0</v>
      </c>
      <c r="Z201" s="213">
        <f t="shared" si="44"/>
        <v>0</v>
      </c>
      <c r="AA201" s="213">
        <f t="shared" si="45"/>
        <v>0</v>
      </c>
      <c r="AB201" s="102">
        <v>1</v>
      </c>
      <c r="AC201" s="213">
        <v>3.88</v>
      </c>
      <c r="AD201" s="194">
        <v>322816</v>
      </c>
      <c r="AE201" s="194"/>
      <c r="AF201" s="194"/>
      <c r="AG201" s="194"/>
      <c r="AH201" s="213">
        <f t="shared" si="48"/>
        <v>322816</v>
      </c>
      <c r="AI201" s="102">
        <v>1</v>
      </c>
      <c r="AJ201" s="213">
        <v>3.88</v>
      </c>
      <c r="AK201" s="194">
        <v>322816</v>
      </c>
      <c r="AL201" s="194"/>
      <c r="AM201" s="194"/>
      <c r="AN201" s="194"/>
      <c r="AO201" s="213">
        <f t="shared" si="49"/>
        <v>322816</v>
      </c>
    </row>
    <row r="202" spans="1:41" ht="27">
      <c r="A202" s="194">
        <v>12</v>
      </c>
      <c r="B202" s="611" t="s">
        <v>6762</v>
      </c>
      <c r="C202" s="977" t="s">
        <v>5282</v>
      </c>
      <c r="D202" s="977">
        <v>2002</v>
      </c>
      <c r="E202" s="1020" t="s">
        <v>1711</v>
      </c>
      <c r="F202" s="194"/>
      <c r="G202" s="194">
        <v>1</v>
      </c>
      <c r="H202" s="194">
        <v>3.88</v>
      </c>
      <c r="I202" s="102">
        <v>1</v>
      </c>
      <c r="J202" s="102">
        <v>322816</v>
      </c>
      <c r="K202" s="2188"/>
      <c r="L202" s="102">
        <v>8000</v>
      </c>
      <c r="M202" s="102"/>
      <c r="N202" s="213">
        <f t="shared" si="46"/>
        <v>330816</v>
      </c>
      <c r="O202" s="213">
        <v>3.88</v>
      </c>
      <c r="P202" s="102">
        <v>1</v>
      </c>
      <c r="Q202" s="194">
        <v>322816</v>
      </c>
      <c r="R202" s="194"/>
      <c r="S202" s="194">
        <v>8000</v>
      </c>
      <c r="T202" s="194"/>
      <c r="U202" s="213">
        <f t="shared" si="47"/>
        <v>330816</v>
      </c>
      <c r="V202" s="213">
        <f t="shared" si="43"/>
        <v>0</v>
      </c>
      <c r="W202" s="213">
        <f t="shared" si="43"/>
        <v>0</v>
      </c>
      <c r="X202" s="213"/>
      <c r="Y202" s="213">
        <f t="shared" si="44"/>
        <v>0</v>
      </c>
      <c r="Z202" s="213">
        <f t="shared" si="44"/>
        <v>0</v>
      </c>
      <c r="AA202" s="213">
        <f t="shared" si="45"/>
        <v>0</v>
      </c>
      <c r="AB202" s="102">
        <v>1</v>
      </c>
      <c r="AC202" s="213">
        <v>3.88</v>
      </c>
      <c r="AD202" s="194">
        <v>322816</v>
      </c>
      <c r="AE202" s="194"/>
      <c r="AF202" s="194">
        <v>8000</v>
      </c>
      <c r="AG202" s="194"/>
      <c r="AH202" s="213">
        <f t="shared" si="48"/>
        <v>330816</v>
      </c>
      <c r="AI202" s="102">
        <v>1</v>
      </c>
      <c r="AJ202" s="213">
        <v>3.88</v>
      </c>
      <c r="AK202" s="194">
        <v>322816</v>
      </c>
      <c r="AL202" s="194"/>
      <c r="AM202" s="194">
        <v>8000</v>
      </c>
      <c r="AN202" s="194"/>
      <c r="AO202" s="213">
        <f t="shared" si="49"/>
        <v>330816</v>
      </c>
    </row>
    <row r="203" spans="1:41" ht="27">
      <c r="A203" s="194">
        <v>13</v>
      </c>
      <c r="B203" s="1020" t="s">
        <v>5747</v>
      </c>
      <c r="C203" s="977" t="s">
        <v>5282</v>
      </c>
      <c r="D203" s="977">
        <v>2000</v>
      </c>
      <c r="E203" s="1020" t="s">
        <v>1711</v>
      </c>
      <c r="F203" s="194"/>
      <c r="G203" s="194">
        <v>1</v>
      </c>
      <c r="H203" s="194">
        <v>3.88</v>
      </c>
      <c r="I203" s="102">
        <v>1</v>
      </c>
      <c r="J203" s="102">
        <v>322816</v>
      </c>
      <c r="K203" s="2188"/>
      <c r="L203" s="102"/>
      <c r="M203" s="102"/>
      <c r="N203" s="213">
        <f t="shared" si="46"/>
        <v>322816</v>
      </c>
      <c r="O203" s="213">
        <v>3.88</v>
      </c>
      <c r="P203" s="102">
        <v>1</v>
      </c>
      <c r="Q203" s="194">
        <v>322816</v>
      </c>
      <c r="R203" s="194"/>
      <c r="S203" s="194"/>
      <c r="T203" s="194"/>
      <c r="U203" s="213">
        <f t="shared" si="47"/>
        <v>322816</v>
      </c>
      <c r="V203" s="213">
        <f t="shared" si="43"/>
        <v>0</v>
      </c>
      <c r="W203" s="213">
        <f t="shared" si="43"/>
        <v>0</v>
      </c>
      <c r="X203" s="213"/>
      <c r="Y203" s="213">
        <f t="shared" si="44"/>
        <v>0</v>
      </c>
      <c r="Z203" s="213">
        <f t="shared" si="44"/>
        <v>0</v>
      </c>
      <c r="AA203" s="213">
        <f t="shared" si="45"/>
        <v>0</v>
      </c>
      <c r="AB203" s="102">
        <v>1</v>
      </c>
      <c r="AC203" s="213">
        <v>3.88</v>
      </c>
      <c r="AD203" s="194">
        <v>322816</v>
      </c>
      <c r="AE203" s="194"/>
      <c r="AF203" s="194"/>
      <c r="AG203" s="194"/>
      <c r="AH203" s="213">
        <f t="shared" si="48"/>
        <v>322816</v>
      </c>
      <c r="AI203" s="102">
        <v>1</v>
      </c>
      <c r="AJ203" s="213">
        <v>3.88</v>
      </c>
      <c r="AK203" s="194">
        <v>322816</v>
      </c>
      <c r="AL203" s="194"/>
      <c r="AM203" s="194"/>
      <c r="AN203" s="194"/>
      <c r="AO203" s="213">
        <f t="shared" si="49"/>
        <v>322816</v>
      </c>
    </row>
    <row r="204" spans="1:41" ht="27">
      <c r="A204" s="194">
        <v>14</v>
      </c>
      <c r="B204" s="611" t="s">
        <v>7049</v>
      </c>
      <c r="C204" s="977" t="s">
        <v>5282</v>
      </c>
      <c r="D204" s="977">
        <v>1999</v>
      </c>
      <c r="E204" s="1020" t="s">
        <v>1711</v>
      </c>
      <c r="F204" s="194"/>
      <c r="G204" s="194">
        <v>1</v>
      </c>
      <c r="H204" s="194">
        <v>3.88</v>
      </c>
      <c r="I204" s="102">
        <v>1</v>
      </c>
      <c r="J204" s="102">
        <v>322816</v>
      </c>
      <c r="K204" s="2188"/>
      <c r="L204" s="102"/>
      <c r="M204" s="102"/>
      <c r="N204" s="213">
        <f t="shared" si="46"/>
        <v>322816</v>
      </c>
      <c r="O204" s="213">
        <v>3.88</v>
      </c>
      <c r="P204" s="102">
        <v>1</v>
      </c>
      <c r="Q204" s="194">
        <v>322816</v>
      </c>
      <c r="R204" s="194"/>
      <c r="S204" s="194"/>
      <c r="T204" s="194"/>
      <c r="U204" s="213">
        <f t="shared" si="47"/>
        <v>322816</v>
      </c>
      <c r="V204" s="213">
        <f t="shared" si="43"/>
        <v>0</v>
      </c>
      <c r="W204" s="213">
        <f t="shared" si="43"/>
        <v>0</v>
      </c>
      <c r="X204" s="213"/>
      <c r="Y204" s="213">
        <f t="shared" si="44"/>
        <v>0</v>
      </c>
      <c r="Z204" s="213">
        <f t="shared" si="44"/>
        <v>0</v>
      </c>
      <c r="AA204" s="213">
        <f t="shared" si="45"/>
        <v>0</v>
      </c>
      <c r="AB204" s="102">
        <v>1</v>
      </c>
      <c r="AC204" s="213">
        <v>3.88</v>
      </c>
      <c r="AD204" s="194">
        <v>322816</v>
      </c>
      <c r="AE204" s="194"/>
      <c r="AF204" s="194"/>
      <c r="AG204" s="194"/>
      <c r="AH204" s="213">
        <f t="shared" si="48"/>
        <v>322816</v>
      </c>
      <c r="AI204" s="102">
        <v>1</v>
      </c>
      <c r="AJ204" s="213">
        <v>3.88</v>
      </c>
      <c r="AK204" s="194">
        <v>322816</v>
      </c>
      <c r="AL204" s="194"/>
      <c r="AM204" s="194"/>
      <c r="AN204" s="194"/>
      <c r="AO204" s="213">
        <f t="shared" si="49"/>
        <v>322816</v>
      </c>
    </row>
    <row r="205" spans="1:41" ht="27">
      <c r="A205" s="194">
        <v>15</v>
      </c>
      <c r="B205" s="611" t="s">
        <v>6929</v>
      </c>
      <c r="C205" s="977" t="s">
        <v>5283</v>
      </c>
      <c r="D205" s="977">
        <v>2000</v>
      </c>
      <c r="E205" s="1020" t="s">
        <v>1711</v>
      </c>
      <c r="F205" s="194"/>
      <c r="G205" s="194">
        <v>1</v>
      </c>
      <c r="H205" s="194">
        <v>3.88</v>
      </c>
      <c r="I205" s="102">
        <v>1</v>
      </c>
      <c r="J205" s="102">
        <v>322816</v>
      </c>
      <c r="K205" s="2188"/>
      <c r="L205" s="102"/>
      <c r="M205" s="102"/>
      <c r="N205" s="213">
        <f t="shared" si="46"/>
        <v>322816</v>
      </c>
      <c r="O205" s="213">
        <v>3.88</v>
      </c>
      <c r="P205" s="102">
        <v>1</v>
      </c>
      <c r="Q205" s="194">
        <v>322816</v>
      </c>
      <c r="R205" s="194"/>
      <c r="S205" s="194"/>
      <c r="T205" s="194"/>
      <c r="U205" s="213">
        <f t="shared" si="47"/>
        <v>322816</v>
      </c>
      <c r="V205" s="213">
        <f t="shared" si="43"/>
        <v>0</v>
      </c>
      <c r="W205" s="213">
        <f t="shared" si="43"/>
        <v>0</v>
      </c>
      <c r="X205" s="213"/>
      <c r="Y205" s="213">
        <f t="shared" si="44"/>
        <v>0</v>
      </c>
      <c r="Z205" s="213">
        <f t="shared" si="44"/>
        <v>0</v>
      </c>
      <c r="AA205" s="213">
        <f t="shared" si="45"/>
        <v>0</v>
      </c>
      <c r="AB205" s="102">
        <v>1</v>
      </c>
      <c r="AC205" s="213">
        <v>3.88</v>
      </c>
      <c r="AD205" s="194">
        <v>322816</v>
      </c>
      <c r="AE205" s="194"/>
      <c r="AF205" s="194"/>
      <c r="AG205" s="194"/>
      <c r="AH205" s="213">
        <f t="shared" si="48"/>
        <v>322816</v>
      </c>
      <c r="AI205" s="102">
        <v>1</v>
      </c>
      <c r="AJ205" s="213">
        <v>3.88</v>
      </c>
      <c r="AK205" s="194">
        <v>322816</v>
      </c>
      <c r="AL205" s="194"/>
      <c r="AM205" s="194"/>
      <c r="AN205" s="194"/>
      <c r="AO205" s="213">
        <f t="shared" si="49"/>
        <v>322816</v>
      </c>
    </row>
    <row r="206" spans="1:41" ht="27">
      <c r="A206" s="194">
        <v>16</v>
      </c>
      <c r="B206" s="611" t="s">
        <v>7050</v>
      </c>
      <c r="C206" s="977" t="s">
        <v>5282</v>
      </c>
      <c r="D206" s="977">
        <v>1996</v>
      </c>
      <c r="E206" s="1020" t="s">
        <v>1711</v>
      </c>
      <c r="F206" s="194"/>
      <c r="G206" s="194">
        <v>1</v>
      </c>
      <c r="H206" s="194">
        <v>3.88</v>
      </c>
      <c r="I206" s="102">
        <v>1</v>
      </c>
      <c r="J206" s="102">
        <v>322816</v>
      </c>
      <c r="K206" s="2188"/>
      <c r="L206" s="102"/>
      <c r="M206" s="102"/>
      <c r="N206" s="213">
        <f t="shared" si="46"/>
        <v>322816</v>
      </c>
      <c r="O206" s="213">
        <v>3.88</v>
      </c>
      <c r="P206" s="102">
        <v>1</v>
      </c>
      <c r="Q206" s="194">
        <v>322816</v>
      </c>
      <c r="R206" s="194"/>
      <c r="S206" s="194"/>
      <c r="T206" s="194"/>
      <c r="U206" s="213">
        <f t="shared" si="47"/>
        <v>322816</v>
      </c>
      <c r="V206" s="213">
        <f t="shared" si="43"/>
        <v>0</v>
      </c>
      <c r="W206" s="213">
        <f t="shared" si="43"/>
        <v>0</v>
      </c>
      <c r="X206" s="213"/>
      <c r="Y206" s="213">
        <f t="shared" si="44"/>
        <v>0</v>
      </c>
      <c r="Z206" s="213">
        <f t="shared" si="44"/>
        <v>0</v>
      </c>
      <c r="AA206" s="213">
        <f t="shared" si="45"/>
        <v>0</v>
      </c>
      <c r="AB206" s="102">
        <v>1</v>
      </c>
      <c r="AC206" s="213">
        <v>3.88</v>
      </c>
      <c r="AD206" s="194">
        <v>322816</v>
      </c>
      <c r="AE206" s="194"/>
      <c r="AF206" s="194"/>
      <c r="AG206" s="194"/>
      <c r="AH206" s="213">
        <f t="shared" si="48"/>
        <v>322816</v>
      </c>
      <c r="AI206" s="102">
        <v>1</v>
      </c>
      <c r="AJ206" s="213">
        <v>3.88</v>
      </c>
      <c r="AK206" s="194">
        <v>322816</v>
      </c>
      <c r="AL206" s="194"/>
      <c r="AM206" s="194"/>
      <c r="AN206" s="194"/>
      <c r="AO206" s="213">
        <f t="shared" si="49"/>
        <v>322816</v>
      </c>
    </row>
    <row r="207" spans="1:41" ht="27">
      <c r="A207" s="194">
        <v>17</v>
      </c>
      <c r="B207" s="611" t="s">
        <v>4750</v>
      </c>
      <c r="C207" s="977" t="s">
        <v>5282</v>
      </c>
      <c r="D207" s="977">
        <v>2000</v>
      </c>
      <c r="E207" s="1020" t="s">
        <v>1711</v>
      </c>
      <c r="F207" s="194"/>
      <c r="G207" s="194">
        <v>1</v>
      </c>
      <c r="H207" s="194">
        <v>3.88</v>
      </c>
      <c r="I207" s="102">
        <v>1</v>
      </c>
      <c r="J207" s="102">
        <v>322816</v>
      </c>
      <c r="K207" s="2188"/>
      <c r="L207" s="102"/>
      <c r="M207" s="102"/>
      <c r="N207" s="213">
        <f t="shared" si="46"/>
        <v>322816</v>
      </c>
      <c r="O207" s="213">
        <v>3.88</v>
      </c>
      <c r="P207" s="102">
        <v>1</v>
      </c>
      <c r="Q207" s="194">
        <v>322816</v>
      </c>
      <c r="R207" s="194"/>
      <c r="S207" s="194"/>
      <c r="T207" s="194"/>
      <c r="U207" s="213">
        <f t="shared" si="47"/>
        <v>322816</v>
      </c>
      <c r="V207" s="213">
        <f t="shared" si="43"/>
        <v>0</v>
      </c>
      <c r="W207" s="213">
        <f t="shared" si="43"/>
        <v>0</v>
      </c>
      <c r="X207" s="213"/>
      <c r="Y207" s="213">
        <f t="shared" si="44"/>
        <v>0</v>
      </c>
      <c r="Z207" s="213">
        <f t="shared" si="44"/>
        <v>0</v>
      </c>
      <c r="AA207" s="213">
        <f t="shared" si="45"/>
        <v>0</v>
      </c>
      <c r="AB207" s="102">
        <v>1</v>
      </c>
      <c r="AC207" s="213">
        <v>3.88</v>
      </c>
      <c r="AD207" s="194">
        <v>322816</v>
      </c>
      <c r="AE207" s="194"/>
      <c r="AF207" s="194"/>
      <c r="AG207" s="194"/>
      <c r="AH207" s="213">
        <f t="shared" si="48"/>
        <v>322816</v>
      </c>
      <c r="AI207" s="102">
        <v>1</v>
      </c>
      <c r="AJ207" s="213">
        <v>3.88</v>
      </c>
      <c r="AK207" s="194">
        <v>322816</v>
      </c>
      <c r="AL207" s="194"/>
      <c r="AM207" s="194"/>
      <c r="AN207" s="194"/>
      <c r="AO207" s="213">
        <f t="shared" si="49"/>
        <v>322816</v>
      </c>
    </row>
    <row r="208" spans="1:41" ht="27">
      <c r="A208" s="194">
        <v>18</v>
      </c>
      <c r="B208" s="611" t="s">
        <v>8409</v>
      </c>
      <c r="C208" s="977" t="s">
        <v>5283</v>
      </c>
      <c r="D208" s="977">
        <v>2002</v>
      </c>
      <c r="E208" s="1020" t="s">
        <v>1711</v>
      </c>
      <c r="F208" s="194"/>
      <c r="G208" s="194">
        <v>1</v>
      </c>
      <c r="H208" s="194">
        <v>3.88</v>
      </c>
      <c r="I208" s="102">
        <v>1</v>
      </c>
      <c r="J208" s="102">
        <v>322816</v>
      </c>
      <c r="K208" s="2188"/>
      <c r="L208" s="102"/>
      <c r="M208" s="102"/>
      <c r="N208" s="213">
        <f t="shared" si="46"/>
        <v>322816</v>
      </c>
      <c r="O208" s="213">
        <v>3.88</v>
      </c>
      <c r="P208" s="102">
        <v>1</v>
      </c>
      <c r="Q208" s="194">
        <v>322816</v>
      </c>
      <c r="R208" s="194"/>
      <c r="S208" s="194"/>
      <c r="T208" s="194"/>
      <c r="U208" s="213">
        <f t="shared" si="47"/>
        <v>322816</v>
      </c>
      <c r="V208" s="213">
        <f t="shared" si="43"/>
        <v>0</v>
      </c>
      <c r="W208" s="213">
        <f t="shared" si="43"/>
        <v>0</v>
      </c>
      <c r="X208" s="213"/>
      <c r="Y208" s="213">
        <f t="shared" si="44"/>
        <v>0</v>
      </c>
      <c r="Z208" s="213">
        <f t="shared" si="44"/>
        <v>0</v>
      </c>
      <c r="AA208" s="213">
        <f t="shared" si="45"/>
        <v>0</v>
      </c>
      <c r="AB208" s="102">
        <v>1</v>
      </c>
      <c r="AC208" s="213">
        <v>3.88</v>
      </c>
      <c r="AD208" s="194">
        <v>322816</v>
      </c>
      <c r="AE208" s="194"/>
      <c r="AF208" s="194"/>
      <c r="AG208" s="194"/>
      <c r="AH208" s="213">
        <f t="shared" si="48"/>
        <v>322816</v>
      </c>
      <c r="AI208" s="102">
        <v>1</v>
      </c>
      <c r="AJ208" s="213">
        <v>3.88</v>
      </c>
      <c r="AK208" s="194">
        <v>322816</v>
      </c>
      <c r="AL208" s="194"/>
      <c r="AM208" s="194"/>
      <c r="AN208" s="194"/>
      <c r="AO208" s="213">
        <f t="shared" si="49"/>
        <v>322816</v>
      </c>
    </row>
    <row r="209" spans="1:41" ht="27">
      <c r="A209" s="194">
        <v>19</v>
      </c>
      <c r="B209" s="611" t="s">
        <v>1783</v>
      </c>
      <c r="C209" s="977" t="s">
        <v>5282</v>
      </c>
      <c r="D209" s="977">
        <v>1987</v>
      </c>
      <c r="E209" s="1020" t="s">
        <v>1711</v>
      </c>
      <c r="F209" s="194"/>
      <c r="G209" s="194">
        <v>1</v>
      </c>
      <c r="H209" s="194">
        <v>3.88</v>
      </c>
      <c r="I209" s="102">
        <v>1</v>
      </c>
      <c r="J209" s="102">
        <v>322816</v>
      </c>
      <c r="K209" s="2188"/>
      <c r="L209" s="102"/>
      <c r="M209" s="102"/>
      <c r="N209" s="213">
        <f t="shared" si="46"/>
        <v>322816</v>
      </c>
      <c r="O209" s="213">
        <v>3.88</v>
      </c>
      <c r="P209" s="102">
        <v>1</v>
      </c>
      <c r="Q209" s="194">
        <v>322816</v>
      </c>
      <c r="R209" s="194"/>
      <c r="S209" s="194"/>
      <c r="T209" s="194"/>
      <c r="U209" s="213">
        <f t="shared" si="47"/>
        <v>322816</v>
      </c>
      <c r="V209" s="213">
        <f t="shared" si="43"/>
        <v>0</v>
      </c>
      <c r="W209" s="213">
        <f t="shared" si="43"/>
        <v>0</v>
      </c>
      <c r="X209" s="213"/>
      <c r="Y209" s="213">
        <f t="shared" si="44"/>
        <v>0</v>
      </c>
      <c r="Z209" s="213">
        <f t="shared" si="44"/>
        <v>0</v>
      </c>
      <c r="AA209" s="213">
        <f t="shared" si="45"/>
        <v>0</v>
      </c>
      <c r="AB209" s="102">
        <v>1</v>
      </c>
      <c r="AC209" s="213">
        <v>3.88</v>
      </c>
      <c r="AD209" s="194">
        <v>322816</v>
      </c>
      <c r="AE209" s="194"/>
      <c r="AF209" s="194"/>
      <c r="AG209" s="194"/>
      <c r="AH209" s="213">
        <f t="shared" si="48"/>
        <v>322816</v>
      </c>
      <c r="AI209" s="102">
        <v>1</v>
      </c>
      <c r="AJ209" s="213">
        <v>3.88</v>
      </c>
      <c r="AK209" s="194">
        <v>322816</v>
      </c>
      <c r="AL209" s="194"/>
      <c r="AM209" s="194"/>
      <c r="AN209" s="194"/>
      <c r="AO209" s="213">
        <f t="shared" si="49"/>
        <v>322816</v>
      </c>
    </row>
    <row r="210" spans="1:41" ht="27">
      <c r="A210" s="194">
        <v>20</v>
      </c>
      <c r="B210" s="611" t="s">
        <v>1512</v>
      </c>
      <c r="C210" s="977" t="s">
        <v>5283</v>
      </c>
      <c r="D210" s="977">
        <v>1996</v>
      </c>
      <c r="E210" s="1020" t="s">
        <v>1711</v>
      </c>
      <c r="F210" s="194"/>
      <c r="G210" s="194">
        <v>1</v>
      </c>
      <c r="H210" s="194">
        <v>3.88</v>
      </c>
      <c r="I210" s="102">
        <v>1</v>
      </c>
      <c r="J210" s="102">
        <v>322816</v>
      </c>
      <c r="K210" s="2188"/>
      <c r="L210" s="102"/>
      <c r="M210" s="102"/>
      <c r="N210" s="213">
        <f t="shared" si="46"/>
        <v>322816</v>
      </c>
      <c r="O210" s="213">
        <v>3.88</v>
      </c>
      <c r="P210" s="102">
        <v>1</v>
      </c>
      <c r="Q210" s="194">
        <v>322816</v>
      </c>
      <c r="R210" s="194"/>
      <c r="S210" s="194"/>
      <c r="T210" s="194"/>
      <c r="U210" s="213">
        <f t="shared" si="47"/>
        <v>322816</v>
      </c>
      <c r="V210" s="213">
        <f t="shared" si="43"/>
        <v>0</v>
      </c>
      <c r="W210" s="213">
        <f t="shared" si="43"/>
        <v>0</v>
      </c>
      <c r="X210" s="213"/>
      <c r="Y210" s="213">
        <f t="shared" si="44"/>
        <v>0</v>
      </c>
      <c r="Z210" s="213">
        <f t="shared" si="44"/>
        <v>0</v>
      </c>
      <c r="AA210" s="213">
        <f t="shared" si="45"/>
        <v>0</v>
      </c>
      <c r="AB210" s="102">
        <v>1</v>
      </c>
      <c r="AC210" s="213">
        <v>3.88</v>
      </c>
      <c r="AD210" s="194">
        <v>322816</v>
      </c>
      <c r="AE210" s="194"/>
      <c r="AF210" s="194"/>
      <c r="AG210" s="194"/>
      <c r="AH210" s="213">
        <f t="shared" si="48"/>
        <v>322816</v>
      </c>
      <c r="AI210" s="102">
        <v>1</v>
      </c>
      <c r="AJ210" s="213">
        <v>3.88</v>
      </c>
      <c r="AK210" s="194">
        <v>322816</v>
      </c>
      <c r="AL210" s="194"/>
      <c r="AM210" s="194"/>
      <c r="AN210" s="194"/>
      <c r="AO210" s="213">
        <f t="shared" si="49"/>
        <v>322816</v>
      </c>
    </row>
    <row r="211" spans="1:41" ht="27">
      <c r="A211" s="194">
        <v>21</v>
      </c>
      <c r="B211" s="611" t="s">
        <v>1784</v>
      </c>
      <c r="C211" s="977" t="s">
        <v>5282</v>
      </c>
      <c r="D211" s="977">
        <v>1988</v>
      </c>
      <c r="E211" s="1020" t="s">
        <v>1711</v>
      </c>
      <c r="F211" s="194"/>
      <c r="G211" s="194">
        <v>1</v>
      </c>
      <c r="H211" s="194">
        <v>3.88</v>
      </c>
      <c r="I211" s="102">
        <v>1</v>
      </c>
      <c r="J211" s="102">
        <v>322816</v>
      </c>
      <c r="K211" s="2188"/>
      <c r="L211" s="102"/>
      <c r="M211" s="102"/>
      <c r="N211" s="213">
        <f t="shared" si="46"/>
        <v>322816</v>
      </c>
      <c r="O211" s="213">
        <v>3.88</v>
      </c>
      <c r="P211" s="102">
        <v>1</v>
      </c>
      <c r="Q211" s="194">
        <v>322816</v>
      </c>
      <c r="R211" s="194"/>
      <c r="S211" s="194"/>
      <c r="T211" s="194"/>
      <c r="U211" s="213">
        <f t="shared" si="47"/>
        <v>322816</v>
      </c>
      <c r="V211" s="213">
        <f t="shared" si="43"/>
        <v>0</v>
      </c>
      <c r="W211" s="213">
        <f t="shared" si="43"/>
        <v>0</v>
      </c>
      <c r="X211" s="213"/>
      <c r="Y211" s="213">
        <f t="shared" si="44"/>
        <v>0</v>
      </c>
      <c r="Z211" s="213">
        <f t="shared" si="44"/>
        <v>0</v>
      </c>
      <c r="AA211" s="213">
        <f t="shared" si="45"/>
        <v>0</v>
      </c>
      <c r="AB211" s="102">
        <v>1</v>
      </c>
      <c r="AC211" s="213">
        <v>3.88</v>
      </c>
      <c r="AD211" s="194">
        <v>322816</v>
      </c>
      <c r="AE211" s="194"/>
      <c r="AF211" s="194"/>
      <c r="AG211" s="194"/>
      <c r="AH211" s="213">
        <f t="shared" si="48"/>
        <v>322816</v>
      </c>
      <c r="AI211" s="102">
        <v>1</v>
      </c>
      <c r="AJ211" s="213">
        <v>3.88</v>
      </c>
      <c r="AK211" s="194">
        <v>322816</v>
      </c>
      <c r="AL211" s="194"/>
      <c r="AM211" s="194"/>
      <c r="AN211" s="194"/>
      <c r="AO211" s="213">
        <f t="shared" si="49"/>
        <v>322816</v>
      </c>
    </row>
    <row r="212" spans="1:41" ht="27">
      <c r="A212" s="194">
        <v>22</v>
      </c>
      <c r="B212" s="611" t="s">
        <v>1785</v>
      </c>
      <c r="C212" s="977" t="s">
        <v>5283</v>
      </c>
      <c r="D212" s="977">
        <v>1991</v>
      </c>
      <c r="E212" s="1020" t="s">
        <v>1711</v>
      </c>
      <c r="F212" s="194"/>
      <c r="G212" s="194">
        <v>1</v>
      </c>
      <c r="H212" s="194">
        <v>3.88</v>
      </c>
      <c r="I212" s="102">
        <v>1</v>
      </c>
      <c r="J212" s="102">
        <v>322816</v>
      </c>
      <c r="K212" s="2188"/>
      <c r="L212" s="102"/>
      <c r="M212" s="102"/>
      <c r="N212" s="213">
        <f t="shared" si="46"/>
        <v>322816</v>
      </c>
      <c r="O212" s="213">
        <v>3.88</v>
      </c>
      <c r="P212" s="102">
        <v>1</v>
      </c>
      <c r="Q212" s="194">
        <v>322816</v>
      </c>
      <c r="R212" s="194"/>
      <c r="S212" s="194"/>
      <c r="T212" s="194"/>
      <c r="U212" s="213">
        <f t="shared" si="47"/>
        <v>322816</v>
      </c>
      <c r="V212" s="213">
        <f t="shared" si="43"/>
        <v>0</v>
      </c>
      <c r="W212" s="213">
        <f t="shared" si="43"/>
        <v>0</v>
      </c>
      <c r="X212" s="213"/>
      <c r="Y212" s="213">
        <f t="shared" si="44"/>
        <v>0</v>
      </c>
      <c r="Z212" s="213">
        <f t="shared" si="44"/>
        <v>0</v>
      </c>
      <c r="AA212" s="213">
        <f t="shared" si="45"/>
        <v>0</v>
      </c>
      <c r="AB212" s="102">
        <v>1</v>
      </c>
      <c r="AC212" s="213">
        <v>3.88</v>
      </c>
      <c r="AD212" s="194">
        <v>322816</v>
      </c>
      <c r="AE212" s="194"/>
      <c r="AF212" s="194"/>
      <c r="AG212" s="194"/>
      <c r="AH212" s="213">
        <f t="shared" si="48"/>
        <v>322816</v>
      </c>
      <c r="AI212" s="102">
        <v>1</v>
      </c>
      <c r="AJ212" s="213">
        <v>3.88</v>
      </c>
      <c r="AK212" s="194">
        <v>322816</v>
      </c>
      <c r="AL212" s="194"/>
      <c r="AM212" s="194"/>
      <c r="AN212" s="194"/>
      <c r="AO212" s="213">
        <f t="shared" si="49"/>
        <v>322816</v>
      </c>
    </row>
    <row r="213" spans="1:41" ht="27">
      <c r="A213" s="194">
        <v>23</v>
      </c>
      <c r="B213" s="611" t="s">
        <v>8410</v>
      </c>
      <c r="C213" s="1122" t="s">
        <v>5282</v>
      </c>
      <c r="D213" s="1122">
        <v>2001</v>
      </c>
      <c r="E213" s="943" t="s">
        <v>1711</v>
      </c>
      <c r="F213" s="194"/>
      <c r="G213" s="194">
        <v>1</v>
      </c>
      <c r="H213" s="194">
        <v>3.88</v>
      </c>
      <c r="I213" s="102">
        <v>1</v>
      </c>
      <c r="J213" s="102">
        <v>322816</v>
      </c>
      <c r="K213" s="2188"/>
      <c r="L213" s="102"/>
      <c r="M213" s="102"/>
      <c r="N213" s="213">
        <f t="shared" si="46"/>
        <v>322816</v>
      </c>
      <c r="O213" s="213">
        <v>3.88</v>
      </c>
      <c r="P213" s="102">
        <v>1</v>
      </c>
      <c r="Q213" s="194">
        <v>322816</v>
      </c>
      <c r="R213" s="194"/>
      <c r="S213" s="194"/>
      <c r="T213" s="194"/>
      <c r="U213" s="213">
        <f t="shared" si="47"/>
        <v>322816</v>
      </c>
      <c r="V213" s="213">
        <f t="shared" si="43"/>
        <v>0</v>
      </c>
      <c r="W213" s="213">
        <f t="shared" si="43"/>
        <v>0</v>
      </c>
      <c r="X213" s="213"/>
      <c r="Y213" s="213">
        <f t="shared" si="44"/>
        <v>0</v>
      </c>
      <c r="Z213" s="213">
        <f t="shared" si="44"/>
        <v>0</v>
      </c>
      <c r="AA213" s="213">
        <f t="shared" si="45"/>
        <v>0</v>
      </c>
      <c r="AB213" s="102">
        <v>1</v>
      </c>
      <c r="AC213" s="213">
        <v>3.88</v>
      </c>
      <c r="AD213" s="194">
        <v>322816</v>
      </c>
      <c r="AE213" s="194"/>
      <c r="AF213" s="194"/>
      <c r="AG213" s="194"/>
      <c r="AH213" s="213">
        <f t="shared" si="48"/>
        <v>322816</v>
      </c>
      <c r="AI213" s="102">
        <v>1</v>
      </c>
      <c r="AJ213" s="213">
        <v>3.88</v>
      </c>
      <c r="AK213" s="194">
        <v>322816</v>
      </c>
      <c r="AL213" s="194"/>
      <c r="AM213" s="194"/>
      <c r="AN213" s="194"/>
      <c r="AO213" s="213">
        <f t="shared" si="49"/>
        <v>322816</v>
      </c>
    </row>
    <row r="214" spans="1:41" ht="27">
      <c r="A214" s="194">
        <v>24</v>
      </c>
      <c r="B214" s="611" t="s">
        <v>6739</v>
      </c>
      <c r="C214" s="1122" t="s">
        <v>5282</v>
      </c>
      <c r="D214" s="1122">
        <v>1996</v>
      </c>
      <c r="E214" s="943" t="s">
        <v>1711</v>
      </c>
      <c r="F214" s="194"/>
      <c r="G214" s="194">
        <v>1</v>
      </c>
      <c r="H214" s="194">
        <v>3.88</v>
      </c>
      <c r="I214" s="102">
        <v>1</v>
      </c>
      <c r="J214" s="102">
        <v>322816</v>
      </c>
      <c r="K214" s="2188"/>
      <c r="L214" s="102"/>
      <c r="M214" s="102"/>
      <c r="N214" s="213">
        <f t="shared" si="46"/>
        <v>322816</v>
      </c>
      <c r="O214" s="213">
        <v>3.88</v>
      </c>
      <c r="P214" s="102">
        <v>1</v>
      </c>
      <c r="Q214" s="194">
        <v>322816</v>
      </c>
      <c r="R214" s="194"/>
      <c r="S214" s="194"/>
      <c r="T214" s="194"/>
      <c r="U214" s="213">
        <f t="shared" si="47"/>
        <v>322816</v>
      </c>
      <c r="V214" s="213">
        <f t="shared" si="43"/>
        <v>0</v>
      </c>
      <c r="W214" s="213">
        <f t="shared" si="43"/>
        <v>0</v>
      </c>
      <c r="X214" s="213"/>
      <c r="Y214" s="213">
        <f t="shared" si="44"/>
        <v>0</v>
      </c>
      <c r="Z214" s="213">
        <f t="shared" si="44"/>
        <v>0</v>
      </c>
      <c r="AA214" s="213">
        <f t="shared" si="45"/>
        <v>0</v>
      </c>
      <c r="AB214" s="102">
        <v>1</v>
      </c>
      <c r="AC214" s="213">
        <v>3.88</v>
      </c>
      <c r="AD214" s="194">
        <v>322816</v>
      </c>
      <c r="AE214" s="194"/>
      <c r="AF214" s="194"/>
      <c r="AG214" s="194"/>
      <c r="AH214" s="213">
        <f t="shared" si="48"/>
        <v>322816</v>
      </c>
      <c r="AI214" s="102">
        <v>1</v>
      </c>
      <c r="AJ214" s="213">
        <v>3.88</v>
      </c>
      <c r="AK214" s="194">
        <v>322816</v>
      </c>
      <c r="AL214" s="194"/>
      <c r="AM214" s="194"/>
      <c r="AN214" s="194"/>
      <c r="AO214" s="213">
        <f t="shared" si="49"/>
        <v>322816</v>
      </c>
    </row>
    <row r="215" spans="1:41">
      <c r="A215" s="194"/>
      <c r="B215" s="611"/>
      <c r="C215" s="977"/>
      <c r="D215" s="977"/>
      <c r="E215" s="1020"/>
      <c r="F215" s="194"/>
      <c r="G215" s="194"/>
      <c r="H215" s="194"/>
      <c r="I215" s="102"/>
      <c r="J215" s="102"/>
      <c r="K215" s="2188"/>
      <c r="L215" s="102"/>
      <c r="M215" s="102"/>
      <c r="N215" s="213"/>
      <c r="O215" s="213"/>
      <c r="P215" s="102"/>
      <c r="Q215" s="194"/>
      <c r="R215" s="194"/>
      <c r="S215" s="194"/>
      <c r="T215" s="194"/>
      <c r="U215" s="213"/>
      <c r="V215" s="213"/>
      <c r="W215" s="213"/>
      <c r="X215" s="213"/>
      <c r="Y215" s="213"/>
      <c r="Z215" s="213"/>
      <c r="AA215" s="213"/>
      <c r="AB215" s="102"/>
      <c r="AC215" s="213"/>
      <c r="AD215" s="194"/>
      <c r="AE215" s="194"/>
      <c r="AF215" s="194"/>
      <c r="AG215" s="194"/>
      <c r="AH215" s="213"/>
      <c r="AI215" s="102"/>
      <c r="AJ215" s="213"/>
      <c r="AK215" s="194"/>
      <c r="AL215" s="194"/>
      <c r="AM215" s="194"/>
      <c r="AN215" s="194"/>
      <c r="AO215" s="213"/>
    </row>
    <row r="216" spans="1:41" s="216" customFormat="1" ht="14.25">
      <c r="A216" s="211"/>
      <c r="B216" s="219" t="s">
        <v>264</v>
      </c>
      <c r="C216" s="219"/>
      <c r="D216" s="215" t="s">
        <v>1</v>
      </c>
      <c r="E216" s="215" t="s">
        <v>1</v>
      </c>
      <c r="F216" s="215" t="s">
        <v>1</v>
      </c>
      <c r="G216" s="215" t="s">
        <v>1</v>
      </c>
      <c r="H216" s="215" t="s">
        <v>1</v>
      </c>
      <c r="I216" s="215">
        <f>SUM(I191:I214)</f>
        <v>24</v>
      </c>
      <c r="J216" s="215">
        <f>SUM(J191:J214)</f>
        <v>7747584</v>
      </c>
      <c r="K216" s="1561"/>
      <c r="L216" s="215">
        <f>SUM(L191:L214)</f>
        <v>8000</v>
      </c>
      <c r="M216" s="215">
        <f>SUM(M191:M214)</f>
        <v>0</v>
      </c>
      <c r="N216" s="215">
        <f>SUM(N191:N214)</f>
        <v>7755584</v>
      </c>
      <c r="O216" s="215"/>
      <c r="P216" s="215">
        <f>SUM(P191:P214)</f>
        <v>24</v>
      </c>
      <c r="Q216" s="215">
        <f>SUM(Q191:Q214)</f>
        <v>7747584</v>
      </c>
      <c r="R216" s="215"/>
      <c r="S216" s="215">
        <f>SUM(S191:S214)</f>
        <v>8000</v>
      </c>
      <c r="T216" s="215">
        <f>SUM(T191:T214)</f>
        <v>0</v>
      </c>
      <c r="U216" s="215">
        <f>SUM(U191:U214)</f>
        <v>7755584</v>
      </c>
      <c r="V216" s="215">
        <f>SUM(V191:V214)</f>
        <v>0</v>
      </c>
      <c r="W216" s="215">
        <f>SUM(W191:W214)</f>
        <v>0</v>
      </c>
      <c r="X216" s="215"/>
      <c r="Y216" s="215">
        <f>SUM(Y191:Y214)</f>
        <v>0</v>
      </c>
      <c r="Z216" s="215">
        <f>SUM(Z191:Z214)</f>
        <v>0</v>
      </c>
      <c r="AA216" s="215">
        <f>SUM(AA191:AA214)</f>
        <v>0</v>
      </c>
      <c r="AB216" s="215">
        <f>SUM(AB191:AB214)</f>
        <v>24</v>
      </c>
      <c r="AC216" s="215"/>
      <c r="AD216" s="215">
        <f>SUM(AD191:AD214)</f>
        <v>7747584</v>
      </c>
      <c r="AE216" s="215"/>
      <c r="AF216" s="215">
        <f>SUM(AF191:AF214)</f>
        <v>8000</v>
      </c>
      <c r="AG216" s="215">
        <f>SUM(AG191:AG214)</f>
        <v>0</v>
      </c>
      <c r="AH216" s="215">
        <f>SUM(AH191:AH214)</f>
        <v>7755584</v>
      </c>
      <c r="AI216" s="215">
        <f>SUM(AI191:AI214)</f>
        <v>24</v>
      </c>
      <c r="AJ216" s="215"/>
      <c r="AK216" s="215">
        <f>SUM(AK191:AK214)</f>
        <v>7747584</v>
      </c>
      <c r="AL216" s="215"/>
      <c r="AM216" s="215">
        <f>SUM(AM191:AM214)</f>
        <v>8000</v>
      </c>
      <c r="AN216" s="215">
        <f>SUM(AN191:AN214)</f>
        <v>0</v>
      </c>
      <c r="AO216" s="215">
        <f>SUM(AO191:AO214)</f>
        <v>7755584</v>
      </c>
    </row>
    <row r="217" spans="1:41" ht="14.25" thickBot="1">
      <c r="A217" s="194"/>
      <c r="B217" s="179"/>
      <c r="C217" s="179"/>
      <c r="D217" s="179"/>
      <c r="E217" s="213"/>
      <c r="F217" s="213"/>
      <c r="G217" s="213"/>
      <c r="H217" s="213"/>
      <c r="I217" s="179"/>
      <c r="J217" s="213"/>
      <c r="K217" s="2187"/>
      <c r="L217" s="213"/>
      <c r="M217" s="213"/>
      <c r="N217" s="213"/>
      <c r="O217" s="213"/>
      <c r="P217" s="179"/>
      <c r="Q217" s="213"/>
      <c r="R217" s="213"/>
      <c r="S217" s="213"/>
      <c r="T217" s="213"/>
      <c r="U217" s="179"/>
      <c r="V217" s="213"/>
      <c r="W217" s="179"/>
      <c r="X217" s="179"/>
      <c r="Y217" s="213"/>
      <c r="Z217" s="106"/>
      <c r="AA217" s="106"/>
      <c r="AB217" s="106"/>
      <c r="AC217" s="213"/>
      <c r="AD217" s="106"/>
      <c r="AE217" s="106"/>
      <c r="AF217" s="106"/>
      <c r="AG217" s="106"/>
      <c r="AH217" s="106"/>
      <c r="AI217" s="106"/>
      <c r="AJ217" s="213"/>
      <c r="AK217" s="106"/>
      <c r="AL217" s="106"/>
      <c r="AM217" s="106"/>
      <c r="AN217" s="106"/>
      <c r="AO217" s="106"/>
    </row>
    <row r="218" spans="1:41" s="176" customFormat="1" ht="40.5" customHeight="1">
      <c r="A218" s="30"/>
      <c r="B218" s="2567" t="s">
        <v>5448</v>
      </c>
      <c r="C218" s="2567"/>
      <c r="D218" s="2567"/>
      <c r="E218" s="2567"/>
      <c r="F218" s="2567"/>
      <c r="G218" s="2567"/>
      <c r="H218" s="2567"/>
      <c r="I218" s="31"/>
      <c r="J218" s="31"/>
      <c r="K218" s="2183"/>
      <c r="L218" s="175"/>
      <c r="M218" s="34"/>
      <c r="N218" s="31"/>
      <c r="O218" s="31"/>
      <c r="P218" s="31"/>
      <c r="Q218" s="34"/>
      <c r="R218" s="34"/>
      <c r="S218" s="175"/>
      <c r="T218" s="175"/>
      <c r="U218" s="175"/>
      <c r="V218" s="175"/>
      <c r="W218" s="175"/>
      <c r="X218" s="175"/>
      <c r="Y218" s="175"/>
      <c r="Z218" s="175"/>
      <c r="AA218" s="175"/>
      <c r="AB218" s="175"/>
      <c r="AC218" s="31"/>
      <c r="AD218" s="175"/>
      <c r="AE218" s="175"/>
      <c r="AF218" s="175"/>
      <c r="AG218" s="175"/>
      <c r="AH218" s="175"/>
      <c r="AI218" s="175"/>
      <c r="AJ218" s="31"/>
      <c r="AK218" s="175"/>
      <c r="AL218" s="175"/>
      <c r="AM218" s="175"/>
      <c r="AN218" s="175"/>
      <c r="AO218" s="175"/>
    </row>
    <row r="219" spans="1:41" s="176" customFormat="1" ht="22.7" customHeight="1">
      <c r="A219" s="30"/>
      <c r="B219" s="174"/>
      <c r="C219" s="174"/>
      <c r="D219" s="174"/>
      <c r="E219" s="134"/>
      <c r="F219" s="134"/>
      <c r="G219" s="134"/>
      <c r="H219" s="31"/>
      <c r="I219" s="174"/>
      <c r="J219" s="31"/>
      <c r="K219" s="2183"/>
      <c r="L219" s="31"/>
      <c r="M219" s="41" t="s">
        <v>215</v>
      </c>
      <c r="N219" s="31"/>
      <c r="O219" s="31"/>
      <c r="P219" s="31"/>
      <c r="Q219" s="175"/>
      <c r="R219" s="175"/>
      <c r="S219" s="34"/>
      <c r="T219" s="175"/>
      <c r="U219" s="175"/>
      <c r="V219" s="175"/>
      <c r="W219" s="175"/>
      <c r="X219" s="175"/>
      <c r="Y219" s="175"/>
      <c r="Z219" s="175"/>
      <c r="AA219" s="175"/>
      <c r="AB219" s="175"/>
      <c r="AC219" s="31"/>
      <c r="AD219" s="175"/>
      <c r="AE219" s="175"/>
      <c r="AF219" s="175"/>
      <c r="AG219" s="175"/>
      <c r="AH219" s="175"/>
      <c r="AI219" s="175"/>
      <c r="AJ219" s="31"/>
      <c r="AK219" s="175"/>
      <c r="AL219" s="175"/>
      <c r="AM219" s="175"/>
      <c r="AN219" s="175"/>
      <c r="AO219" s="175"/>
    </row>
    <row r="220" spans="1:41" s="324" customFormat="1" ht="14.25">
      <c r="A220" s="244"/>
      <c r="B220" s="321"/>
      <c r="C220" s="2557" t="s">
        <v>5278</v>
      </c>
      <c r="D220" s="2557" t="s">
        <v>5279</v>
      </c>
      <c r="E220" s="322"/>
      <c r="F220" s="323"/>
      <c r="G220" s="323"/>
      <c r="H220" s="323"/>
      <c r="I220" s="1257" t="s">
        <v>5364</v>
      </c>
      <c r="J220" s="323"/>
      <c r="K220" s="2184"/>
      <c r="L220" s="323"/>
      <c r="M220" s="323"/>
      <c r="N220" s="323"/>
      <c r="O220" s="322"/>
      <c r="P220" s="2531" t="s">
        <v>1978</v>
      </c>
      <c r="Q220" s="2531"/>
      <c r="R220" s="2531"/>
      <c r="S220" s="2531"/>
      <c r="T220" s="2531"/>
      <c r="U220" s="2560"/>
      <c r="V220" s="2561" t="s">
        <v>216</v>
      </c>
      <c r="W220" s="2531"/>
      <c r="X220" s="2531"/>
      <c r="Y220" s="2531"/>
      <c r="Z220" s="2531"/>
      <c r="AA220" s="2560"/>
      <c r="AB220" s="2561" t="s">
        <v>5883</v>
      </c>
      <c r="AC220" s="2531"/>
      <c r="AD220" s="2531"/>
      <c r="AE220" s="2531"/>
      <c r="AF220" s="2531"/>
      <c r="AG220" s="2531"/>
      <c r="AH220" s="2531"/>
      <c r="AI220" s="2561" t="s">
        <v>7103</v>
      </c>
      <c r="AJ220" s="2531"/>
      <c r="AK220" s="2531"/>
      <c r="AL220" s="2531"/>
      <c r="AM220" s="2531"/>
      <c r="AN220" s="2531"/>
      <c r="AO220" s="2560"/>
    </row>
    <row r="221" spans="1:41" s="176" customFormat="1" ht="76.5">
      <c r="A221" s="210" t="s">
        <v>114</v>
      </c>
      <c r="B221" s="2162" t="s">
        <v>218</v>
      </c>
      <c r="C221" s="2559"/>
      <c r="D221" s="2559"/>
      <c r="E221" s="2162" t="s">
        <v>219</v>
      </c>
      <c r="F221" s="2162" t="s">
        <v>220</v>
      </c>
      <c r="G221" s="2162" t="s">
        <v>221</v>
      </c>
      <c r="H221" s="521" t="s">
        <v>5368</v>
      </c>
      <c r="I221" s="2162" t="s">
        <v>211</v>
      </c>
      <c r="J221" s="281" t="s">
        <v>460</v>
      </c>
      <c r="K221" s="2185" t="s">
        <v>7025</v>
      </c>
      <c r="L221" s="2162" t="s">
        <v>222</v>
      </c>
      <c r="M221" s="2162" t="s">
        <v>223</v>
      </c>
      <c r="N221" s="2162" t="s">
        <v>254</v>
      </c>
      <c r="O221" s="521" t="s">
        <v>4246</v>
      </c>
      <c r="P221" s="2162" t="s">
        <v>211</v>
      </c>
      <c r="Q221" s="2162" t="s">
        <v>283</v>
      </c>
      <c r="R221" s="2162" t="s">
        <v>7025</v>
      </c>
      <c r="S221" s="2162" t="s">
        <v>222</v>
      </c>
      <c r="T221" s="2162" t="s">
        <v>223</v>
      </c>
      <c r="U221" s="2162" t="s">
        <v>254</v>
      </c>
      <c r="V221" s="2162" t="s">
        <v>211</v>
      </c>
      <c r="W221" s="2162" t="s">
        <v>283</v>
      </c>
      <c r="X221" s="2162" t="s">
        <v>7025</v>
      </c>
      <c r="Y221" s="2162" t="s">
        <v>222</v>
      </c>
      <c r="Z221" s="2162" t="s">
        <v>223</v>
      </c>
      <c r="AA221" s="2162" t="s">
        <v>254</v>
      </c>
      <c r="AB221" s="2162" t="s">
        <v>211</v>
      </c>
      <c r="AC221" s="521" t="s">
        <v>6685</v>
      </c>
      <c r="AD221" s="2162" t="s">
        <v>283</v>
      </c>
      <c r="AE221" s="2162" t="s">
        <v>7025</v>
      </c>
      <c r="AF221" s="2162" t="s">
        <v>222</v>
      </c>
      <c r="AG221" s="2162" t="s">
        <v>223</v>
      </c>
      <c r="AH221" s="2162" t="s">
        <v>254</v>
      </c>
      <c r="AI221" s="2162" t="s">
        <v>211</v>
      </c>
      <c r="AJ221" s="521" t="s">
        <v>8075</v>
      </c>
      <c r="AK221" s="2162" t="s">
        <v>283</v>
      </c>
      <c r="AL221" s="2162" t="s">
        <v>7025</v>
      </c>
      <c r="AM221" s="2162" t="s">
        <v>222</v>
      </c>
      <c r="AN221" s="2162" t="s">
        <v>223</v>
      </c>
      <c r="AO221" s="2162" t="s">
        <v>254</v>
      </c>
    </row>
    <row r="222" spans="1:41" s="35" customFormat="1" ht="12.75">
      <c r="A222" s="123">
        <v>1</v>
      </c>
      <c r="B222" s="123">
        <v>2</v>
      </c>
      <c r="C222" s="123"/>
      <c r="D222" s="123">
        <v>3</v>
      </c>
      <c r="E222" s="123">
        <v>4</v>
      </c>
      <c r="F222" s="123">
        <v>5</v>
      </c>
      <c r="G222" s="123">
        <v>6</v>
      </c>
      <c r="H222" s="123">
        <v>7</v>
      </c>
      <c r="I222" s="123">
        <v>8</v>
      </c>
      <c r="J222" s="123">
        <v>9</v>
      </c>
      <c r="K222" s="2186"/>
      <c r="L222" s="123">
        <v>10</v>
      </c>
      <c r="M222" s="123">
        <v>11</v>
      </c>
      <c r="N222" s="123">
        <v>12</v>
      </c>
      <c r="O222" s="123">
        <v>13</v>
      </c>
      <c r="P222" s="123">
        <v>14</v>
      </c>
      <c r="Q222" s="123">
        <v>15</v>
      </c>
      <c r="R222" s="123"/>
      <c r="S222" s="123">
        <v>16</v>
      </c>
      <c r="T222" s="123">
        <v>17</v>
      </c>
      <c r="U222" s="123">
        <v>18</v>
      </c>
      <c r="V222" s="123">
        <v>19</v>
      </c>
      <c r="W222" s="123">
        <v>20</v>
      </c>
      <c r="X222" s="123"/>
      <c r="Y222" s="123">
        <v>21</v>
      </c>
      <c r="Z222" s="123">
        <v>22</v>
      </c>
      <c r="AA222" s="123">
        <v>23</v>
      </c>
      <c r="AB222" s="123">
        <v>24</v>
      </c>
      <c r="AC222" s="123">
        <v>25</v>
      </c>
      <c r="AD222" s="123">
        <v>26</v>
      </c>
      <c r="AE222" s="123"/>
      <c r="AF222" s="123">
        <v>27</v>
      </c>
      <c r="AG222" s="123">
        <v>28</v>
      </c>
      <c r="AH222" s="123">
        <v>29</v>
      </c>
      <c r="AI222" s="123">
        <v>30</v>
      </c>
      <c r="AJ222" s="123">
        <v>31</v>
      </c>
      <c r="AK222" s="123">
        <v>32</v>
      </c>
      <c r="AL222" s="123"/>
      <c r="AM222" s="123">
        <v>33</v>
      </c>
      <c r="AN222" s="123">
        <v>34</v>
      </c>
      <c r="AO222" s="123">
        <v>35</v>
      </c>
    </row>
    <row r="223" spans="1:41" ht="40.5">
      <c r="A223" s="211" t="s">
        <v>2</v>
      </c>
      <c r="B223" s="212" t="s">
        <v>469</v>
      </c>
      <c r="C223" s="212"/>
      <c r="D223" s="212"/>
      <c r="E223" s="213"/>
      <c r="F223" s="213"/>
      <c r="G223" s="213"/>
      <c r="H223" s="213"/>
      <c r="I223" s="179"/>
      <c r="J223" s="213"/>
      <c r="K223" s="2187"/>
      <c r="L223" s="213"/>
      <c r="M223" s="213"/>
      <c r="N223" s="213"/>
      <c r="O223" s="213"/>
      <c r="P223" s="179"/>
      <c r="Q223" s="213"/>
      <c r="R223" s="213"/>
      <c r="S223" s="213"/>
      <c r="T223" s="213"/>
      <c r="U223" s="179"/>
      <c r="V223" s="213"/>
      <c r="W223" s="179"/>
      <c r="X223" s="179"/>
      <c r="Y223" s="213"/>
      <c r="Z223" s="106"/>
      <c r="AA223" s="106"/>
      <c r="AB223" s="106"/>
      <c r="AC223" s="213"/>
      <c r="AD223" s="106"/>
      <c r="AE223" s="106"/>
      <c r="AF223" s="106"/>
      <c r="AG223" s="106"/>
      <c r="AH223" s="106"/>
      <c r="AI223" s="106"/>
      <c r="AJ223" s="213"/>
      <c r="AK223" s="106"/>
      <c r="AL223" s="106"/>
      <c r="AM223" s="106"/>
      <c r="AN223" s="106"/>
      <c r="AO223" s="106"/>
    </row>
    <row r="224" spans="1:41">
      <c r="A224" s="194"/>
      <c r="B224" s="179" t="s">
        <v>126</v>
      </c>
      <c r="C224" s="179"/>
      <c r="D224" s="179"/>
      <c r="E224" s="213"/>
      <c r="F224" s="213"/>
      <c r="G224" s="213"/>
      <c r="H224" s="213"/>
      <c r="I224" s="179"/>
      <c r="J224" s="213"/>
      <c r="K224" s="2187"/>
      <c r="L224" s="213"/>
      <c r="M224" s="213"/>
      <c r="N224" s="213"/>
      <c r="O224" s="213"/>
      <c r="P224" s="179"/>
      <c r="Q224" s="213"/>
      <c r="R224" s="213"/>
      <c r="S224" s="213"/>
      <c r="T224" s="213"/>
      <c r="U224" s="179"/>
      <c r="V224" s="213"/>
      <c r="W224" s="179"/>
      <c r="X224" s="179"/>
      <c r="Y224" s="213"/>
      <c r="Z224" s="106"/>
      <c r="AA224" s="106"/>
      <c r="AB224" s="106"/>
      <c r="AC224" s="213"/>
      <c r="AD224" s="106"/>
      <c r="AE224" s="106"/>
      <c r="AF224" s="106"/>
      <c r="AG224" s="106"/>
      <c r="AH224" s="106"/>
      <c r="AI224" s="106"/>
      <c r="AJ224" s="213"/>
      <c r="AK224" s="106"/>
      <c r="AL224" s="106"/>
      <c r="AM224" s="106"/>
      <c r="AN224" s="106"/>
      <c r="AO224" s="106"/>
    </row>
    <row r="225" spans="1:41" ht="27">
      <c r="A225" s="194">
        <v>1</v>
      </c>
      <c r="B225" s="611" t="s">
        <v>1754</v>
      </c>
      <c r="C225" s="1122" t="s">
        <v>5282</v>
      </c>
      <c r="D225" s="1122">
        <v>1980</v>
      </c>
      <c r="E225" s="943" t="s">
        <v>1711</v>
      </c>
      <c r="F225" s="194"/>
      <c r="G225" s="194">
        <v>1</v>
      </c>
      <c r="H225" s="194">
        <v>3.88</v>
      </c>
      <c r="I225" s="102">
        <v>1</v>
      </c>
      <c r="J225" s="102">
        <v>322816</v>
      </c>
      <c r="K225" s="2188"/>
      <c r="L225" s="102"/>
      <c r="M225" s="102"/>
      <c r="N225" s="213">
        <f>J225+L225+M225</f>
        <v>322816</v>
      </c>
      <c r="O225" s="213">
        <v>3.88</v>
      </c>
      <c r="P225" s="102">
        <v>1</v>
      </c>
      <c r="Q225" s="194">
        <v>322816</v>
      </c>
      <c r="R225" s="194"/>
      <c r="S225" s="194"/>
      <c r="T225" s="194"/>
      <c r="U225" s="213">
        <f>Q225+S225+T225</f>
        <v>322816</v>
      </c>
      <c r="V225" s="213">
        <f t="shared" ref="V225:W232" si="50">I225-P225</f>
        <v>0</v>
      </c>
      <c r="W225" s="213">
        <f t="shared" si="50"/>
        <v>0</v>
      </c>
      <c r="X225" s="213"/>
      <c r="Y225" s="213">
        <f t="shared" ref="Y225:Z232" si="51">L225-S225</f>
        <v>0</v>
      </c>
      <c r="Z225" s="213">
        <f t="shared" si="51"/>
        <v>0</v>
      </c>
      <c r="AA225" s="213">
        <f t="shared" ref="AA225:AA232" si="52">W225+Y225+Z225</f>
        <v>0</v>
      </c>
      <c r="AB225" s="102">
        <v>1</v>
      </c>
      <c r="AC225" s="213">
        <v>3.88</v>
      </c>
      <c r="AD225" s="194">
        <v>322816</v>
      </c>
      <c r="AE225" s="194"/>
      <c r="AF225" s="194"/>
      <c r="AG225" s="194"/>
      <c r="AH225" s="213">
        <f>AD225+AF225+AG225</f>
        <v>322816</v>
      </c>
      <c r="AI225" s="102">
        <v>1</v>
      </c>
      <c r="AJ225" s="213">
        <v>3.88</v>
      </c>
      <c r="AK225" s="194">
        <v>322816</v>
      </c>
      <c r="AL225" s="194"/>
      <c r="AM225" s="194"/>
      <c r="AN225" s="194"/>
      <c r="AO225" s="213">
        <f>AK225+AM225+AN225</f>
        <v>322816</v>
      </c>
    </row>
    <row r="226" spans="1:41" ht="27">
      <c r="A226" s="194">
        <v>2</v>
      </c>
      <c r="B226" s="611" t="s">
        <v>1755</v>
      </c>
      <c r="C226" s="1122" t="s">
        <v>5283</v>
      </c>
      <c r="D226" s="1122">
        <v>1993</v>
      </c>
      <c r="E226" s="943" t="s">
        <v>1711</v>
      </c>
      <c r="F226" s="194"/>
      <c r="G226" s="194">
        <v>1</v>
      </c>
      <c r="H226" s="194">
        <v>3.88</v>
      </c>
      <c r="I226" s="102">
        <v>1</v>
      </c>
      <c r="J226" s="102">
        <v>322816</v>
      </c>
      <c r="K226" s="2188"/>
      <c r="L226" s="102"/>
      <c r="M226" s="102"/>
      <c r="N226" s="213">
        <f t="shared" ref="N226:N232" si="53">J226+L226+M226</f>
        <v>322816</v>
      </c>
      <c r="O226" s="213">
        <v>3.88</v>
      </c>
      <c r="P226" s="102">
        <v>1</v>
      </c>
      <c r="Q226" s="194">
        <v>322816</v>
      </c>
      <c r="R226" s="194"/>
      <c r="S226" s="194"/>
      <c r="T226" s="194"/>
      <c r="U226" s="213">
        <f t="shared" ref="U226:U232" si="54">Q226+S226+T226</f>
        <v>322816</v>
      </c>
      <c r="V226" s="213">
        <f t="shared" si="50"/>
        <v>0</v>
      </c>
      <c r="W226" s="213">
        <f t="shared" si="50"/>
        <v>0</v>
      </c>
      <c r="X226" s="213"/>
      <c r="Y226" s="213">
        <f t="shared" si="51"/>
        <v>0</v>
      </c>
      <c r="Z226" s="213">
        <f t="shared" si="51"/>
        <v>0</v>
      </c>
      <c r="AA226" s="213">
        <f t="shared" si="52"/>
        <v>0</v>
      </c>
      <c r="AB226" s="102">
        <v>1</v>
      </c>
      <c r="AC226" s="213">
        <v>3.88</v>
      </c>
      <c r="AD226" s="194">
        <v>322816</v>
      </c>
      <c r="AE226" s="194"/>
      <c r="AF226" s="194"/>
      <c r="AG226" s="194"/>
      <c r="AH226" s="213">
        <f t="shared" ref="AH226:AH232" si="55">AD226+AF226+AG226</f>
        <v>322816</v>
      </c>
      <c r="AI226" s="102">
        <v>1</v>
      </c>
      <c r="AJ226" s="213">
        <v>3.88</v>
      </c>
      <c r="AK226" s="194">
        <v>322816</v>
      </c>
      <c r="AL226" s="194"/>
      <c r="AM226" s="194"/>
      <c r="AN226" s="194"/>
      <c r="AO226" s="213">
        <f t="shared" ref="AO226:AO232" si="56">AK226+AM226+AN226</f>
        <v>322816</v>
      </c>
    </row>
    <row r="227" spans="1:41" ht="27">
      <c r="A227" s="194">
        <v>3</v>
      </c>
      <c r="B227" s="611" t="s">
        <v>5471</v>
      </c>
      <c r="C227" s="1122" t="s">
        <v>5283</v>
      </c>
      <c r="D227" s="1122">
        <v>1999</v>
      </c>
      <c r="E227" s="943" t="s">
        <v>1711</v>
      </c>
      <c r="F227" s="194"/>
      <c r="G227" s="194">
        <v>1</v>
      </c>
      <c r="H227" s="194">
        <v>3.88</v>
      </c>
      <c r="I227" s="102">
        <v>1</v>
      </c>
      <c r="J227" s="102">
        <v>322816</v>
      </c>
      <c r="K227" s="2188"/>
      <c r="L227" s="102"/>
      <c r="M227" s="102"/>
      <c r="N227" s="213">
        <f t="shared" si="53"/>
        <v>322816</v>
      </c>
      <c r="O227" s="213">
        <v>3.88</v>
      </c>
      <c r="P227" s="102">
        <v>1</v>
      </c>
      <c r="Q227" s="194">
        <v>322816</v>
      </c>
      <c r="R227" s="194"/>
      <c r="S227" s="194"/>
      <c r="T227" s="194"/>
      <c r="U227" s="213">
        <f t="shared" si="54"/>
        <v>322816</v>
      </c>
      <c r="V227" s="213">
        <f t="shared" si="50"/>
        <v>0</v>
      </c>
      <c r="W227" s="213">
        <f t="shared" si="50"/>
        <v>0</v>
      </c>
      <c r="X227" s="213"/>
      <c r="Y227" s="213">
        <f t="shared" si="51"/>
        <v>0</v>
      </c>
      <c r="Z227" s="213">
        <f t="shared" si="51"/>
        <v>0</v>
      </c>
      <c r="AA227" s="213">
        <f t="shared" si="52"/>
        <v>0</v>
      </c>
      <c r="AB227" s="102">
        <v>1</v>
      </c>
      <c r="AC227" s="213">
        <v>3.88</v>
      </c>
      <c r="AD227" s="194">
        <v>322816</v>
      </c>
      <c r="AE227" s="194"/>
      <c r="AF227" s="194"/>
      <c r="AG227" s="194"/>
      <c r="AH227" s="213">
        <f t="shared" si="55"/>
        <v>322816</v>
      </c>
      <c r="AI227" s="102">
        <v>1</v>
      </c>
      <c r="AJ227" s="213">
        <v>3.88</v>
      </c>
      <c r="AK227" s="194">
        <v>322816</v>
      </c>
      <c r="AL227" s="194"/>
      <c r="AM227" s="194"/>
      <c r="AN227" s="194"/>
      <c r="AO227" s="213">
        <f t="shared" si="56"/>
        <v>322816</v>
      </c>
    </row>
    <row r="228" spans="1:41" ht="27">
      <c r="A228" s="194">
        <v>4</v>
      </c>
      <c r="B228" s="611" t="s">
        <v>7051</v>
      </c>
      <c r="C228" s="1122" t="s">
        <v>5282</v>
      </c>
      <c r="D228" s="1122">
        <v>1993</v>
      </c>
      <c r="E228" s="943" t="s">
        <v>1711</v>
      </c>
      <c r="F228" s="194"/>
      <c r="G228" s="194">
        <v>1</v>
      </c>
      <c r="H228" s="194">
        <v>3.88</v>
      </c>
      <c r="I228" s="102">
        <v>1</v>
      </c>
      <c r="J228" s="102">
        <v>322816</v>
      </c>
      <c r="K228" s="2188"/>
      <c r="L228" s="102"/>
      <c r="M228" s="102"/>
      <c r="N228" s="213">
        <f t="shared" si="53"/>
        <v>322816</v>
      </c>
      <c r="O228" s="213">
        <v>3.88</v>
      </c>
      <c r="P228" s="102">
        <v>1</v>
      </c>
      <c r="Q228" s="194">
        <v>322816</v>
      </c>
      <c r="R228" s="194"/>
      <c r="S228" s="194"/>
      <c r="T228" s="194"/>
      <c r="U228" s="213">
        <f t="shared" si="54"/>
        <v>322816</v>
      </c>
      <c r="V228" s="213">
        <f t="shared" si="50"/>
        <v>0</v>
      </c>
      <c r="W228" s="213">
        <f t="shared" si="50"/>
        <v>0</v>
      </c>
      <c r="X228" s="213"/>
      <c r="Y228" s="213">
        <f t="shared" si="51"/>
        <v>0</v>
      </c>
      <c r="Z228" s="213">
        <f t="shared" si="51"/>
        <v>0</v>
      </c>
      <c r="AA228" s="213">
        <f t="shared" si="52"/>
        <v>0</v>
      </c>
      <c r="AB228" s="102">
        <v>1</v>
      </c>
      <c r="AC228" s="213">
        <v>3.88</v>
      </c>
      <c r="AD228" s="194">
        <v>322816</v>
      </c>
      <c r="AE228" s="194"/>
      <c r="AF228" s="194"/>
      <c r="AG228" s="194"/>
      <c r="AH228" s="213">
        <f t="shared" si="55"/>
        <v>322816</v>
      </c>
      <c r="AI228" s="102">
        <v>1</v>
      </c>
      <c r="AJ228" s="213">
        <v>3.88</v>
      </c>
      <c r="AK228" s="194">
        <v>322816</v>
      </c>
      <c r="AL228" s="194"/>
      <c r="AM228" s="194"/>
      <c r="AN228" s="194"/>
      <c r="AO228" s="213">
        <f t="shared" si="56"/>
        <v>322816</v>
      </c>
    </row>
    <row r="229" spans="1:41" ht="27">
      <c r="A229" s="194">
        <v>5</v>
      </c>
      <c r="B229" s="611" t="s">
        <v>1756</v>
      </c>
      <c r="C229" s="1122" t="s">
        <v>5283</v>
      </c>
      <c r="D229" s="1122">
        <v>1974</v>
      </c>
      <c r="E229" s="943" t="s">
        <v>1711</v>
      </c>
      <c r="F229" s="194"/>
      <c r="G229" s="194">
        <v>1</v>
      </c>
      <c r="H229" s="194">
        <v>3.88</v>
      </c>
      <c r="I229" s="102">
        <v>1</v>
      </c>
      <c r="J229" s="102">
        <v>322816</v>
      </c>
      <c r="K229" s="2188"/>
      <c r="L229" s="102"/>
      <c r="M229" s="102"/>
      <c r="N229" s="213">
        <f t="shared" si="53"/>
        <v>322816</v>
      </c>
      <c r="O229" s="213">
        <v>3.88</v>
      </c>
      <c r="P229" s="102">
        <v>1</v>
      </c>
      <c r="Q229" s="194">
        <v>322816</v>
      </c>
      <c r="R229" s="194"/>
      <c r="S229" s="194"/>
      <c r="T229" s="194"/>
      <c r="U229" s="213">
        <f t="shared" si="54"/>
        <v>322816</v>
      </c>
      <c r="V229" s="213">
        <f t="shared" si="50"/>
        <v>0</v>
      </c>
      <c r="W229" s="213">
        <f t="shared" si="50"/>
        <v>0</v>
      </c>
      <c r="X229" s="213"/>
      <c r="Y229" s="213">
        <f t="shared" si="51"/>
        <v>0</v>
      </c>
      <c r="Z229" s="213">
        <f t="shared" si="51"/>
        <v>0</v>
      </c>
      <c r="AA229" s="213">
        <f t="shared" si="52"/>
        <v>0</v>
      </c>
      <c r="AB229" s="102">
        <v>1</v>
      </c>
      <c r="AC229" s="213">
        <v>3.88</v>
      </c>
      <c r="AD229" s="194">
        <v>322816</v>
      </c>
      <c r="AE229" s="194"/>
      <c r="AF229" s="194"/>
      <c r="AG229" s="194"/>
      <c r="AH229" s="213">
        <f t="shared" si="55"/>
        <v>322816</v>
      </c>
      <c r="AI229" s="102">
        <v>1</v>
      </c>
      <c r="AJ229" s="213">
        <v>3.88</v>
      </c>
      <c r="AK229" s="194">
        <v>322816</v>
      </c>
      <c r="AL229" s="194"/>
      <c r="AM229" s="194"/>
      <c r="AN229" s="194"/>
      <c r="AO229" s="213">
        <f t="shared" si="56"/>
        <v>322816</v>
      </c>
    </row>
    <row r="230" spans="1:41" ht="27">
      <c r="A230" s="194">
        <v>6</v>
      </c>
      <c r="B230" s="611" t="s">
        <v>1757</v>
      </c>
      <c r="C230" s="977" t="s">
        <v>5282</v>
      </c>
      <c r="D230" s="977">
        <v>1985</v>
      </c>
      <c r="E230" s="1020" t="s">
        <v>1711</v>
      </c>
      <c r="F230" s="194"/>
      <c r="G230" s="194">
        <v>1</v>
      </c>
      <c r="H230" s="194">
        <v>3.88</v>
      </c>
      <c r="I230" s="102">
        <v>1</v>
      </c>
      <c r="J230" s="102">
        <v>322816</v>
      </c>
      <c r="K230" s="2188"/>
      <c r="L230" s="102"/>
      <c r="M230" s="102"/>
      <c r="N230" s="213">
        <f t="shared" si="53"/>
        <v>322816</v>
      </c>
      <c r="O230" s="213">
        <v>3.88</v>
      </c>
      <c r="P230" s="102">
        <v>1</v>
      </c>
      <c r="Q230" s="194">
        <v>322816</v>
      </c>
      <c r="R230" s="194"/>
      <c r="S230" s="194"/>
      <c r="T230" s="194"/>
      <c r="U230" s="213">
        <f t="shared" si="54"/>
        <v>322816</v>
      </c>
      <c r="V230" s="213">
        <f t="shared" si="50"/>
        <v>0</v>
      </c>
      <c r="W230" s="213">
        <f t="shared" si="50"/>
        <v>0</v>
      </c>
      <c r="X230" s="213"/>
      <c r="Y230" s="213">
        <f t="shared" si="51"/>
        <v>0</v>
      </c>
      <c r="Z230" s="213">
        <f t="shared" si="51"/>
        <v>0</v>
      </c>
      <c r="AA230" s="213">
        <f t="shared" si="52"/>
        <v>0</v>
      </c>
      <c r="AB230" s="102">
        <v>1</v>
      </c>
      <c r="AC230" s="213">
        <v>3.88</v>
      </c>
      <c r="AD230" s="194">
        <v>322816</v>
      </c>
      <c r="AE230" s="194"/>
      <c r="AF230" s="194"/>
      <c r="AG230" s="194"/>
      <c r="AH230" s="213">
        <f t="shared" si="55"/>
        <v>322816</v>
      </c>
      <c r="AI230" s="102">
        <v>1</v>
      </c>
      <c r="AJ230" s="213">
        <v>3.88</v>
      </c>
      <c r="AK230" s="194">
        <v>322816</v>
      </c>
      <c r="AL230" s="194"/>
      <c r="AM230" s="194"/>
      <c r="AN230" s="194"/>
      <c r="AO230" s="213">
        <f t="shared" si="56"/>
        <v>322816</v>
      </c>
    </row>
    <row r="231" spans="1:41" ht="27">
      <c r="A231" s="194">
        <v>7</v>
      </c>
      <c r="B231" s="611" t="s">
        <v>1758</v>
      </c>
      <c r="C231" s="977" t="s">
        <v>5282</v>
      </c>
      <c r="D231" s="977">
        <v>1981</v>
      </c>
      <c r="E231" s="1020" t="s">
        <v>1711</v>
      </c>
      <c r="F231" s="194"/>
      <c r="G231" s="194">
        <v>1</v>
      </c>
      <c r="H231" s="194">
        <v>3.88</v>
      </c>
      <c r="I231" s="102">
        <v>1</v>
      </c>
      <c r="J231" s="102">
        <v>322816</v>
      </c>
      <c r="K231" s="2188"/>
      <c r="L231" s="102">
        <v>8000</v>
      </c>
      <c r="M231" s="102"/>
      <c r="N231" s="213">
        <f t="shared" si="53"/>
        <v>330816</v>
      </c>
      <c r="O231" s="213">
        <v>3.88</v>
      </c>
      <c r="P231" s="102">
        <v>1</v>
      </c>
      <c r="Q231" s="194">
        <v>322816</v>
      </c>
      <c r="R231" s="194"/>
      <c r="S231" s="194">
        <v>8000</v>
      </c>
      <c r="T231" s="194"/>
      <c r="U231" s="213">
        <f t="shared" si="54"/>
        <v>330816</v>
      </c>
      <c r="V231" s="213">
        <f t="shared" si="50"/>
        <v>0</v>
      </c>
      <c r="W231" s="213">
        <f t="shared" si="50"/>
        <v>0</v>
      </c>
      <c r="X231" s="213"/>
      <c r="Y231" s="213">
        <f t="shared" si="51"/>
        <v>0</v>
      </c>
      <c r="Z231" s="213">
        <f t="shared" si="51"/>
        <v>0</v>
      </c>
      <c r="AA231" s="213">
        <f t="shared" si="52"/>
        <v>0</v>
      </c>
      <c r="AB231" s="102">
        <v>1</v>
      </c>
      <c r="AC231" s="213">
        <v>3.88</v>
      </c>
      <c r="AD231" s="194">
        <v>322816</v>
      </c>
      <c r="AE231" s="194"/>
      <c r="AF231" s="194">
        <v>8000</v>
      </c>
      <c r="AG231" s="194"/>
      <c r="AH231" s="213">
        <f t="shared" si="55"/>
        <v>330816</v>
      </c>
      <c r="AI231" s="102">
        <v>1</v>
      </c>
      <c r="AJ231" s="213">
        <v>3.88</v>
      </c>
      <c r="AK231" s="194">
        <v>322816</v>
      </c>
      <c r="AL231" s="194"/>
      <c r="AM231" s="194">
        <v>8000</v>
      </c>
      <c r="AN231" s="194"/>
      <c r="AO231" s="213">
        <f t="shared" si="56"/>
        <v>330816</v>
      </c>
    </row>
    <row r="232" spans="1:41" ht="27">
      <c r="A232" s="194">
        <v>8</v>
      </c>
      <c r="B232" s="611" t="s">
        <v>1737</v>
      </c>
      <c r="C232" s="977" t="s">
        <v>5283</v>
      </c>
      <c r="D232" s="977">
        <v>1991</v>
      </c>
      <c r="E232" s="1020" t="s">
        <v>1711</v>
      </c>
      <c r="F232" s="194"/>
      <c r="G232" s="194">
        <v>1</v>
      </c>
      <c r="H232" s="194">
        <v>3.88</v>
      </c>
      <c r="I232" s="102">
        <v>1</v>
      </c>
      <c r="J232" s="102">
        <v>322816</v>
      </c>
      <c r="K232" s="2188"/>
      <c r="L232" s="102">
        <v>8000</v>
      </c>
      <c r="M232" s="102"/>
      <c r="N232" s="213">
        <f t="shared" si="53"/>
        <v>330816</v>
      </c>
      <c r="O232" s="213">
        <v>3.88</v>
      </c>
      <c r="P232" s="102">
        <v>1</v>
      </c>
      <c r="Q232" s="194">
        <v>322816</v>
      </c>
      <c r="R232" s="194"/>
      <c r="S232" s="194">
        <v>8000</v>
      </c>
      <c r="T232" s="194"/>
      <c r="U232" s="213">
        <f t="shared" si="54"/>
        <v>330816</v>
      </c>
      <c r="V232" s="213">
        <f t="shared" si="50"/>
        <v>0</v>
      </c>
      <c r="W232" s="213">
        <f t="shared" si="50"/>
        <v>0</v>
      </c>
      <c r="X232" s="213"/>
      <c r="Y232" s="213">
        <f t="shared" si="51"/>
        <v>0</v>
      </c>
      <c r="Z232" s="213">
        <f t="shared" si="51"/>
        <v>0</v>
      </c>
      <c r="AA232" s="213">
        <f t="shared" si="52"/>
        <v>0</v>
      </c>
      <c r="AB232" s="102">
        <v>1</v>
      </c>
      <c r="AC232" s="213">
        <v>3.88</v>
      </c>
      <c r="AD232" s="194">
        <v>322816</v>
      </c>
      <c r="AE232" s="194"/>
      <c r="AF232" s="194">
        <v>8000</v>
      </c>
      <c r="AG232" s="194"/>
      <c r="AH232" s="213">
        <f t="shared" si="55"/>
        <v>330816</v>
      </c>
      <c r="AI232" s="102">
        <v>1</v>
      </c>
      <c r="AJ232" s="213">
        <v>3.88</v>
      </c>
      <c r="AK232" s="194">
        <v>322816</v>
      </c>
      <c r="AL232" s="194"/>
      <c r="AM232" s="194">
        <v>8000</v>
      </c>
      <c r="AN232" s="194"/>
      <c r="AO232" s="213">
        <f t="shared" si="56"/>
        <v>330816</v>
      </c>
    </row>
    <row r="233" spans="1:41" s="216" customFormat="1" ht="14.25">
      <c r="A233" s="211"/>
      <c r="B233" s="219" t="s">
        <v>264</v>
      </c>
      <c r="C233" s="219"/>
      <c r="D233" s="215" t="s">
        <v>1</v>
      </c>
      <c r="E233" s="215" t="s">
        <v>1</v>
      </c>
      <c r="F233" s="215" t="s">
        <v>1</v>
      </c>
      <c r="G233" s="215" t="s">
        <v>1</v>
      </c>
      <c r="H233" s="215" t="s">
        <v>1</v>
      </c>
      <c r="I233" s="215">
        <f>SUM(I225:I232)</f>
        <v>8</v>
      </c>
      <c r="J233" s="215">
        <f>SUM(J225:J232)</f>
        <v>2582528</v>
      </c>
      <c r="K233" s="1561"/>
      <c r="L233" s="215">
        <f>SUM(L225:L232)</f>
        <v>16000</v>
      </c>
      <c r="M233" s="215">
        <f>SUM(M225:M232)</f>
        <v>0</v>
      </c>
      <c r="N233" s="215">
        <f>SUM(N225:N232)</f>
        <v>2598528</v>
      </c>
      <c r="O233" s="215"/>
      <c r="P233" s="215">
        <f>SUM(P225:P232)</f>
        <v>8</v>
      </c>
      <c r="Q233" s="215">
        <f>SUM(Q225:Q232)</f>
        <v>2582528</v>
      </c>
      <c r="R233" s="215"/>
      <c r="S233" s="215">
        <f>SUM(S225:S232)</f>
        <v>16000</v>
      </c>
      <c r="T233" s="215">
        <f>SUM(T225:T232)</f>
        <v>0</v>
      </c>
      <c r="U233" s="215">
        <f>SUM(U225:U232)</f>
        <v>2598528</v>
      </c>
      <c r="V233" s="215">
        <f>SUM(V225:V232)</f>
        <v>0</v>
      </c>
      <c r="W233" s="215">
        <f>SUM(W225:W232)</f>
        <v>0</v>
      </c>
      <c r="X233" s="215"/>
      <c r="Y233" s="215">
        <f>SUM(Y225:Y232)</f>
        <v>0</v>
      </c>
      <c r="Z233" s="215">
        <f>SUM(Z225:Z232)</f>
        <v>0</v>
      </c>
      <c r="AA233" s="215">
        <f>SUM(AA225:AA232)</f>
        <v>0</v>
      </c>
      <c r="AB233" s="215">
        <f>SUM(AB225:AB232)</f>
        <v>8</v>
      </c>
      <c r="AC233" s="215"/>
      <c r="AD233" s="215">
        <f>SUM(AD225:AD232)</f>
        <v>2582528</v>
      </c>
      <c r="AE233" s="215"/>
      <c r="AF233" s="215">
        <f>SUM(AF225:AF232)</f>
        <v>16000</v>
      </c>
      <c r="AG233" s="215">
        <f>SUM(AG225:AG232)</f>
        <v>0</v>
      </c>
      <c r="AH233" s="215">
        <f>SUM(AH225:AH232)</f>
        <v>2598528</v>
      </c>
      <c r="AI233" s="215">
        <f>SUM(AI225:AI232)</f>
        <v>8</v>
      </c>
      <c r="AJ233" s="215"/>
      <c r="AK233" s="215">
        <f>SUM(AK225:AK232)</f>
        <v>2582528</v>
      </c>
      <c r="AL233" s="215"/>
      <c r="AM233" s="215">
        <f>SUM(AM225:AM232)</f>
        <v>16000</v>
      </c>
      <c r="AN233" s="215">
        <f>SUM(AN225:AN232)</f>
        <v>0</v>
      </c>
      <c r="AO233" s="215">
        <f>SUM(AO225:AO232)</f>
        <v>2598528</v>
      </c>
    </row>
    <row r="234" spans="1:41" ht="14.25" thickBot="1">
      <c r="A234" s="194"/>
      <c r="B234" s="179"/>
      <c r="C234" s="179"/>
      <c r="D234" s="179"/>
      <c r="E234" s="213"/>
      <c r="F234" s="213"/>
      <c r="G234" s="213"/>
      <c r="H234" s="213"/>
      <c r="I234" s="179"/>
      <c r="J234" s="213"/>
      <c r="K234" s="2187"/>
      <c r="L234" s="213"/>
      <c r="M234" s="213"/>
      <c r="N234" s="213"/>
      <c r="O234" s="213"/>
      <c r="P234" s="179"/>
      <c r="Q234" s="213"/>
      <c r="R234" s="213"/>
      <c r="S234" s="213"/>
      <c r="T234" s="213"/>
      <c r="U234" s="179"/>
      <c r="V234" s="213"/>
      <c r="W234" s="179"/>
      <c r="X234" s="179"/>
      <c r="Y234" s="213"/>
      <c r="Z234" s="106"/>
      <c r="AA234" s="106"/>
      <c r="AB234" s="106"/>
      <c r="AC234" s="213"/>
      <c r="AD234" s="106"/>
      <c r="AE234" s="106"/>
      <c r="AF234" s="106"/>
      <c r="AG234" s="106"/>
      <c r="AH234" s="106"/>
      <c r="AI234" s="106"/>
      <c r="AJ234" s="213"/>
      <c r="AK234" s="106"/>
      <c r="AL234" s="106"/>
      <c r="AM234" s="106"/>
      <c r="AN234" s="106"/>
      <c r="AO234" s="106"/>
    </row>
    <row r="235" spans="1:41" s="176" customFormat="1" ht="40.5" customHeight="1">
      <c r="A235" s="30"/>
      <c r="B235" s="2567" t="s">
        <v>5457</v>
      </c>
      <c r="C235" s="2567"/>
      <c r="D235" s="2567"/>
      <c r="E235" s="2567"/>
      <c r="F235" s="2567"/>
      <c r="G235" s="2567"/>
      <c r="H235" s="2567"/>
      <c r="I235" s="31"/>
      <c r="J235" s="31"/>
      <c r="K235" s="2183"/>
      <c r="L235" s="175"/>
      <c r="M235" s="34"/>
      <c r="N235" s="31"/>
      <c r="O235" s="31"/>
      <c r="P235" s="31"/>
      <c r="Q235" s="34"/>
      <c r="R235" s="34"/>
      <c r="S235" s="175"/>
      <c r="T235" s="175"/>
      <c r="U235" s="175"/>
      <c r="V235" s="175"/>
      <c r="W235" s="175"/>
      <c r="X235" s="175"/>
      <c r="Y235" s="175"/>
      <c r="Z235" s="175"/>
      <c r="AA235" s="175"/>
      <c r="AB235" s="175"/>
      <c r="AC235" s="31"/>
      <c r="AD235" s="175"/>
      <c r="AE235" s="175"/>
      <c r="AF235" s="175"/>
      <c r="AG235" s="175"/>
      <c r="AH235" s="175"/>
      <c r="AI235" s="175"/>
      <c r="AJ235" s="31"/>
      <c r="AK235" s="175"/>
      <c r="AL235" s="175"/>
      <c r="AM235" s="175"/>
      <c r="AN235" s="175"/>
      <c r="AO235" s="175"/>
    </row>
    <row r="236" spans="1:41" s="176" customFormat="1" ht="22.7" customHeight="1">
      <c r="A236" s="30"/>
      <c r="B236" s="174"/>
      <c r="C236" s="174"/>
      <c r="D236" s="174"/>
      <c r="E236" s="134"/>
      <c r="F236" s="134"/>
      <c r="G236" s="134"/>
      <c r="H236" s="31"/>
      <c r="I236" s="174"/>
      <c r="J236" s="31"/>
      <c r="K236" s="2183"/>
      <c r="L236" s="31"/>
      <c r="M236" s="41" t="s">
        <v>215</v>
      </c>
      <c r="N236" s="31"/>
      <c r="O236" s="31"/>
      <c r="P236" s="31"/>
      <c r="Q236" s="175"/>
      <c r="R236" s="175"/>
      <c r="S236" s="34"/>
      <c r="T236" s="175"/>
      <c r="U236" s="175"/>
      <c r="V236" s="175"/>
      <c r="W236" s="175"/>
      <c r="X236" s="175"/>
      <c r="Y236" s="175"/>
      <c r="Z236" s="175"/>
      <c r="AA236" s="175"/>
      <c r="AB236" s="175"/>
      <c r="AC236" s="31"/>
      <c r="AD236" s="175"/>
      <c r="AE236" s="175"/>
      <c r="AF236" s="175"/>
      <c r="AG236" s="175"/>
      <c r="AH236" s="175"/>
      <c r="AI236" s="175"/>
      <c r="AJ236" s="31"/>
      <c r="AK236" s="175"/>
      <c r="AL236" s="175"/>
      <c r="AM236" s="175"/>
      <c r="AN236" s="175"/>
      <c r="AO236" s="175"/>
    </row>
    <row r="237" spans="1:41" s="324" customFormat="1" ht="14.25">
      <c r="A237" s="244"/>
      <c r="B237" s="321"/>
      <c r="C237" s="2548" t="s">
        <v>5278</v>
      </c>
      <c r="D237" s="2548" t="s">
        <v>5279</v>
      </c>
      <c r="E237" s="322"/>
      <c r="F237" s="323"/>
      <c r="G237" s="323"/>
      <c r="H237" s="323"/>
      <c r="I237" s="1257" t="s">
        <v>5364</v>
      </c>
      <c r="J237" s="323"/>
      <c r="K237" s="2184"/>
      <c r="L237" s="323"/>
      <c r="M237" s="323"/>
      <c r="N237" s="323"/>
      <c r="O237" s="322"/>
      <c r="P237" s="2531" t="s">
        <v>1978</v>
      </c>
      <c r="Q237" s="2531"/>
      <c r="R237" s="2531"/>
      <c r="S237" s="2531"/>
      <c r="T237" s="2531"/>
      <c r="U237" s="2560"/>
      <c r="V237" s="2561" t="s">
        <v>216</v>
      </c>
      <c r="W237" s="2531"/>
      <c r="X237" s="2531"/>
      <c r="Y237" s="2531"/>
      <c r="Z237" s="2531"/>
      <c r="AA237" s="2560"/>
      <c r="AB237" s="2561" t="s">
        <v>5883</v>
      </c>
      <c r="AC237" s="2531"/>
      <c r="AD237" s="2531"/>
      <c r="AE237" s="2531"/>
      <c r="AF237" s="2531"/>
      <c r="AG237" s="2531"/>
      <c r="AH237" s="2531"/>
      <c r="AI237" s="2561" t="s">
        <v>7103</v>
      </c>
      <c r="AJ237" s="2531"/>
      <c r="AK237" s="2531"/>
      <c r="AL237" s="2531"/>
      <c r="AM237" s="2531"/>
      <c r="AN237" s="2531"/>
      <c r="AO237" s="2560"/>
    </row>
    <row r="238" spans="1:41" s="176" customFormat="1" ht="76.5">
      <c r="A238" s="210" t="s">
        <v>114</v>
      </c>
      <c r="B238" s="2162" t="s">
        <v>218</v>
      </c>
      <c r="C238" s="2550"/>
      <c r="D238" s="2550"/>
      <c r="E238" s="2162" t="s">
        <v>219</v>
      </c>
      <c r="F238" s="2162" t="s">
        <v>220</v>
      </c>
      <c r="G238" s="2162" t="s">
        <v>221</v>
      </c>
      <c r="H238" s="521" t="s">
        <v>5368</v>
      </c>
      <c r="I238" s="2162" t="s">
        <v>211</v>
      </c>
      <c r="J238" s="281" t="s">
        <v>460</v>
      </c>
      <c r="K238" s="2185" t="s">
        <v>7025</v>
      </c>
      <c r="L238" s="2162" t="s">
        <v>222</v>
      </c>
      <c r="M238" s="2162" t="s">
        <v>223</v>
      </c>
      <c r="N238" s="2162" t="s">
        <v>254</v>
      </c>
      <c r="O238" s="521" t="s">
        <v>4246</v>
      </c>
      <c r="P238" s="2162" t="s">
        <v>211</v>
      </c>
      <c r="Q238" s="2162" t="s">
        <v>283</v>
      </c>
      <c r="R238" s="2162" t="s">
        <v>7025</v>
      </c>
      <c r="S238" s="2162" t="s">
        <v>222</v>
      </c>
      <c r="T238" s="2162" t="s">
        <v>223</v>
      </c>
      <c r="U238" s="2162" t="s">
        <v>254</v>
      </c>
      <c r="V238" s="2162" t="s">
        <v>211</v>
      </c>
      <c r="W238" s="2162" t="s">
        <v>283</v>
      </c>
      <c r="X238" s="2162" t="s">
        <v>7025</v>
      </c>
      <c r="Y238" s="2162" t="s">
        <v>222</v>
      </c>
      <c r="Z238" s="2162" t="s">
        <v>223</v>
      </c>
      <c r="AA238" s="2162" t="s">
        <v>254</v>
      </c>
      <c r="AB238" s="2162" t="s">
        <v>211</v>
      </c>
      <c r="AC238" s="521" t="s">
        <v>6685</v>
      </c>
      <c r="AD238" s="2162" t="s">
        <v>283</v>
      </c>
      <c r="AE238" s="2162" t="s">
        <v>7025</v>
      </c>
      <c r="AF238" s="2162" t="s">
        <v>222</v>
      </c>
      <c r="AG238" s="2162" t="s">
        <v>223</v>
      </c>
      <c r="AH238" s="2162" t="s">
        <v>254</v>
      </c>
      <c r="AI238" s="2162" t="s">
        <v>211</v>
      </c>
      <c r="AJ238" s="521" t="s">
        <v>8075</v>
      </c>
      <c r="AK238" s="2162" t="s">
        <v>283</v>
      </c>
      <c r="AL238" s="2162" t="s">
        <v>7025</v>
      </c>
      <c r="AM238" s="2162" t="s">
        <v>222</v>
      </c>
      <c r="AN238" s="2162" t="s">
        <v>223</v>
      </c>
      <c r="AO238" s="2162" t="s">
        <v>254</v>
      </c>
    </row>
    <row r="239" spans="1:41" s="35" customFormat="1" ht="12.75">
      <c r="A239" s="123">
        <v>1</v>
      </c>
      <c r="B239" s="123">
        <v>2</v>
      </c>
      <c r="C239" s="123"/>
      <c r="D239" s="123">
        <v>3</v>
      </c>
      <c r="E239" s="123">
        <v>4</v>
      </c>
      <c r="F239" s="123">
        <v>5</v>
      </c>
      <c r="G239" s="123">
        <v>6</v>
      </c>
      <c r="H239" s="123">
        <v>7</v>
      </c>
      <c r="I239" s="123">
        <v>8</v>
      </c>
      <c r="J239" s="123">
        <v>9</v>
      </c>
      <c r="K239" s="2186"/>
      <c r="L239" s="123">
        <v>10</v>
      </c>
      <c r="M239" s="123">
        <v>11</v>
      </c>
      <c r="N239" s="123">
        <v>12</v>
      </c>
      <c r="O239" s="123">
        <v>13</v>
      </c>
      <c r="P239" s="123">
        <v>14</v>
      </c>
      <c r="Q239" s="123">
        <v>15</v>
      </c>
      <c r="R239" s="123"/>
      <c r="S239" s="123">
        <v>16</v>
      </c>
      <c r="T239" s="123">
        <v>17</v>
      </c>
      <c r="U239" s="123">
        <v>18</v>
      </c>
      <c r="V239" s="123">
        <v>19</v>
      </c>
      <c r="W239" s="123">
        <v>20</v>
      </c>
      <c r="X239" s="123"/>
      <c r="Y239" s="123">
        <v>21</v>
      </c>
      <c r="Z239" s="123">
        <v>22</v>
      </c>
      <c r="AA239" s="123">
        <v>23</v>
      </c>
      <c r="AB239" s="123">
        <v>24</v>
      </c>
      <c r="AC239" s="123">
        <v>25</v>
      </c>
      <c r="AD239" s="123">
        <v>26</v>
      </c>
      <c r="AE239" s="123"/>
      <c r="AF239" s="123">
        <v>27</v>
      </c>
      <c r="AG239" s="123">
        <v>28</v>
      </c>
      <c r="AH239" s="123">
        <v>29</v>
      </c>
      <c r="AI239" s="123">
        <v>30</v>
      </c>
      <c r="AJ239" s="123">
        <v>31</v>
      </c>
      <c r="AK239" s="123">
        <v>32</v>
      </c>
      <c r="AL239" s="123"/>
      <c r="AM239" s="123">
        <v>33</v>
      </c>
      <c r="AN239" s="123">
        <v>34</v>
      </c>
      <c r="AO239" s="123">
        <v>35</v>
      </c>
    </row>
    <row r="240" spans="1:41" ht="40.5">
      <c r="A240" s="211" t="s">
        <v>2</v>
      </c>
      <c r="B240" s="212" t="s">
        <v>469</v>
      </c>
      <c r="C240" s="212"/>
      <c r="D240" s="212"/>
      <c r="E240" s="213"/>
      <c r="F240" s="213"/>
      <c r="G240" s="213"/>
      <c r="H240" s="213"/>
      <c r="I240" s="179"/>
      <c r="J240" s="213"/>
      <c r="K240" s="2187"/>
      <c r="L240" s="213"/>
      <c r="M240" s="213"/>
      <c r="N240" s="213"/>
      <c r="O240" s="213"/>
      <c r="P240" s="179"/>
      <c r="Q240" s="213"/>
      <c r="R240" s="213"/>
      <c r="S240" s="213"/>
      <c r="T240" s="213"/>
      <c r="U240" s="179"/>
      <c r="V240" s="213"/>
      <c r="W240" s="179"/>
      <c r="X240" s="179"/>
      <c r="Y240" s="213"/>
      <c r="Z240" s="106"/>
      <c r="AA240" s="106"/>
      <c r="AB240" s="106"/>
      <c r="AC240" s="213"/>
      <c r="AD240" s="106"/>
      <c r="AE240" s="106"/>
      <c r="AF240" s="106"/>
      <c r="AG240" s="106"/>
      <c r="AH240" s="106"/>
      <c r="AI240" s="106"/>
      <c r="AJ240" s="213"/>
      <c r="AK240" s="106"/>
      <c r="AL240" s="106"/>
      <c r="AM240" s="106"/>
      <c r="AN240" s="106"/>
      <c r="AO240" s="106"/>
    </row>
    <row r="241" spans="1:41">
      <c r="A241" s="194"/>
      <c r="B241" s="179" t="s">
        <v>126</v>
      </c>
      <c r="C241" s="179"/>
      <c r="D241" s="179"/>
      <c r="E241" s="213"/>
      <c r="F241" s="213"/>
      <c r="G241" s="213"/>
      <c r="H241" s="213"/>
      <c r="I241" s="179"/>
      <c r="J241" s="213"/>
      <c r="K241" s="2187"/>
      <c r="L241" s="213"/>
      <c r="M241" s="213"/>
      <c r="N241" s="213"/>
      <c r="O241" s="213"/>
      <c r="P241" s="179"/>
      <c r="Q241" s="213"/>
      <c r="R241" s="213"/>
      <c r="S241" s="213"/>
      <c r="T241" s="213"/>
      <c r="U241" s="179"/>
      <c r="V241" s="213"/>
      <c r="W241" s="179"/>
      <c r="X241" s="179"/>
      <c r="Y241" s="213"/>
      <c r="Z241" s="106"/>
      <c r="AA241" s="106"/>
      <c r="AB241" s="106"/>
      <c r="AC241" s="213"/>
      <c r="AD241" s="106"/>
      <c r="AE241" s="106"/>
      <c r="AF241" s="106"/>
      <c r="AG241" s="106"/>
      <c r="AH241" s="106"/>
      <c r="AI241" s="106"/>
      <c r="AJ241" s="213"/>
      <c r="AK241" s="106"/>
      <c r="AL241" s="106"/>
      <c r="AM241" s="106"/>
      <c r="AN241" s="106"/>
      <c r="AO241" s="106"/>
    </row>
    <row r="242" spans="1:41" ht="27">
      <c r="A242" s="194">
        <v>1</v>
      </c>
      <c r="B242" s="611" t="s">
        <v>7052</v>
      </c>
      <c r="C242" s="1122" t="s">
        <v>5283</v>
      </c>
      <c r="D242" s="1122">
        <v>1996</v>
      </c>
      <c r="E242" s="943" t="s">
        <v>1711</v>
      </c>
      <c r="F242" s="194"/>
      <c r="G242" s="194"/>
      <c r="H242" s="194">
        <v>3.88</v>
      </c>
      <c r="I242" s="102">
        <v>1</v>
      </c>
      <c r="J242" s="102">
        <v>322816</v>
      </c>
      <c r="K242" s="2188"/>
      <c r="L242" s="102"/>
      <c r="M242" s="102"/>
      <c r="N242" s="213">
        <f>J242+L242+M242</f>
        <v>322816</v>
      </c>
      <c r="O242" s="213">
        <v>3.88</v>
      </c>
      <c r="P242" s="102">
        <v>1</v>
      </c>
      <c r="Q242" s="194">
        <v>322816</v>
      </c>
      <c r="R242" s="194"/>
      <c r="S242" s="194"/>
      <c r="T242" s="194"/>
      <c r="U242" s="213">
        <f>Q242+S242+T242</f>
        <v>322816</v>
      </c>
      <c r="V242" s="213">
        <f t="shared" ref="V242:W255" si="57">I242-P242</f>
        <v>0</v>
      </c>
      <c r="W242" s="213">
        <f t="shared" si="57"/>
        <v>0</v>
      </c>
      <c r="X242" s="213"/>
      <c r="Y242" s="213">
        <f t="shared" ref="Y242:Z255" si="58">L242-S242</f>
        <v>0</v>
      </c>
      <c r="Z242" s="213">
        <f t="shared" si="58"/>
        <v>0</v>
      </c>
      <c r="AA242" s="213">
        <f t="shared" ref="AA242:AA255" si="59">W242+Y242+Z242</f>
        <v>0</v>
      </c>
      <c r="AB242" s="102">
        <v>1</v>
      </c>
      <c r="AC242" s="213">
        <v>3.88</v>
      </c>
      <c r="AD242" s="194">
        <v>322816</v>
      </c>
      <c r="AE242" s="194"/>
      <c r="AF242" s="194"/>
      <c r="AG242" s="194"/>
      <c r="AH242" s="213">
        <f>AD242+AF242+AG242</f>
        <v>322816</v>
      </c>
      <c r="AI242" s="102">
        <v>1</v>
      </c>
      <c r="AJ242" s="213">
        <v>3.88</v>
      </c>
      <c r="AK242" s="194">
        <v>322816</v>
      </c>
      <c r="AL242" s="194"/>
      <c r="AM242" s="194"/>
      <c r="AN242" s="194"/>
      <c r="AO242" s="213">
        <f>AK242+AM242+AN242</f>
        <v>322816</v>
      </c>
    </row>
    <row r="243" spans="1:41" ht="27">
      <c r="A243" s="194">
        <v>2</v>
      </c>
      <c r="B243" s="611" t="s">
        <v>4325</v>
      </c>
      <c r="C243" s="1122" t="s">
        <v>5282</v>
      </c>
      <c r="D243" s="1122">
        <v>1996</v>
      </c>
      <c r="E243" s="943" t="s">
        <v>1711</v>
      </c>
      <c r="F243" s="194"/>
      <c r="G243" s="194"/>
      <c r="H243" s="194">
        <v>3.88</v>
      </c>
      <c r="I243" s="102">
        <v>1</v>
      </c>
      <c r="J243" s="102">
        <v>322816</v>
      </c>
      <c r="K243" s="2188"/>
      <c r="L243" s="102"/>
      <c r="M243" s="102"/>
      <c r="N243" s="213">
        <f t="shared" ref="N243:N255" si="60">J243+L243+M243</f>
        <v>322816</v>
      </c>
      <c r="O243" s="213">
        <v>3.88</v>
      </c>
      <c r="P243" s="102">
        <v>1</v>
      </c>
      <c r="Q243" s="194">
        <v>322816</v>
      </c>
      <c r="R243" s="194"/>
      <c r="S243" s="194"/>
      <c r="T243" s="194"/>
      <c r="U243" s="213">
        <f t="shared" ref="U243:U255" si="61">Q243+S243+T243</f>
        <v>322816</v>
      </c>
      <c r="V243" s="213">
        <f t="shared" si="57"/>
        <v>0</v>
      </c>
      <c r="W243" s="213">
        <f t="shared" si="57"/>
        <v>0</v>
      </c>
      <c r="X243" s="213"/>
      <c r="Y243" s="213">
        <f t="shared" si="58"/>
        <v>0</v>
      </c>
      <c r="Z243" s="213">
        <f t="shared" si="58"/>
        <v>0</v>
      </c>
      <c r="AA243" s="213">
        <f t="shared" si="59"/>
        <v>0</v>
      </c>
      <c r="AB243" s="102">
        <v>1</v>
      </c>
      <c r="AC243" s="213">
        <v>3.88</v>
      </c>
      <c r="AD243" s="194">
        <v>322816</v>
      </c>
      <c r="AE243" s="194"/>
      <c r="AF243" s="194"/>
      <c r="AG243" s="194"/>
      <c r="AH243" s="213">
        <f t="shared" ref="AH243:AH255" si="62">AD243+AF243+AG243</f>
        <v>322816</v>
      </c>
      <c r="AI243" s="102">
        <v>1</v>
      </c>
      <c r="AJ243" s="213">
        <v>3.88</v>
      </c>
      <c r="AK243" s="194">
        <v>322816</v>
      </c>
      <c r="AL243" s="194"/>
      <c r="AM243" s="194"/>
      <c r="AN243" s="194"/>
      <c r="AO243" s="213">
        <f t="shared" ref="AO243:AO249" si="63">AK243+AM243+AN243</f>
        <v>322816</v>
      </c>
    </row>
    <row r="244" spans="1:41" ht="27">
      <c r="A244" s="194">
        <v>3</v>
      </c>
      <c r="B244" s="611" t="s">
        <v>1760</v>
      </c>
      <c r="C244" s="1122" t="s">
        <v>5282</v>
      </c>
      <c r="D244" s="1122">
        <v>1984</v>
      </c>
      <c r="E244" s="943" t="s">
        <v>1711</v>
      </c>
      <c r="F244" s="194"/>
      <c r="G244" s="194"/>
      <c r="H244" s="194">
        <v>3.88</v>
      </c>
      <c r="I244" s="102">
        <v>1</v>
      </c>
      <c r="J244" s="102">
        <v>322816</v>
      </c>
      <c r="K244" s="2188"/>
      <c r="L244" s="102"/>
      <c r="M244" s="102"/>
      <c r="N244" s="213">
        <f t="shared" si="60"/>
        <v>322816</v>
      </c>
      <c r="O244" s="213">
        <v>3.88</v>
      </c>
      <c r="P244" s="102">
        <v>1</v>
      </c>
      <c r="Q244" s="194">
        <v>322816</v>
      </c>
      <c r="R244" s="194"/>
      <c r="S244" s="194"/>
      <c r="T244" s="194"/>
      <c r="U244" s="213">
        <f t="shared" si="61"/>
        <v>322816</v>
      </c>
      <c r="V244" s="213">
        <f t="shared" si="57"/>
        <v>0</v>
      </c>
      <c r="W244" s="213">
        <f t="shared" si="57"/>
        <v>0</v>
      </c>
      <c r="X244" s="213"/>
      <c r="Y244" s="213">
        <f t="shared" si="58"/>
        <v>0</v>
      </c>
      <c r="Z244" s="213">
        <f t="shared" si="58"/>
        <v>0</v>
      </c>
      <c r="AA244" s="213">
        <f t="shared" si="59"/>
        <v>0</v>
      </c>
      <c r="AB244" s="102">
        <v>1</v>
      </c>
      <c r="AC244" s="213">
        <v>3.88</v>
      </c>
      <c r="AD244" s="194">
        <v>322816</v>
      </c>
      <c r="AE244" s="194"/>
      <c r="AF244" s="194"/>
      <c r="AG244" s="194"/>
      <c r="AH244" s="213">
        <f t="shared" si="62"/>
        <v>322816</v>
      </c>
      <c r="AI244" s="102">
        <v>1</v>
      </c>
      <c r="AJ244" s="213">
        <v>3.88</v>
      </c>
      <c r="AK244" s="194">
        <v>322816</v>
      </c>
      <c r="AL244" s="194"/>
      <c r="AM244" s="194"/>
      <c r="AN244" s="194"/>
      <c r="AO244" s="213">
        <f t="shared" si="63"/>
        <v>322816</v>
      </c>
    </row>
    <row r="245" spans="1:41" ht="27">
      <c r="A245" s="194">
        <v>4</v>
      </c>
      <c r="B245" s="611" t="s">
        <v>1931</v>
      </c>
      <c r="C245" s="1122" t="s">
        <v>5282</v>
      </c>
      <c r="D245" s="1122">
        <v>1987</v>
      </c>
      <c r="E245" s="943" t="s">
        <v>1711</v>
      </c>
      <c r="F245" s="194"/>
      <c r="G245" s="194"/>
      <c r="H245" s="194">
        <v>3.88</v>
      </c>
      <c r="I245" s="102">
        <v>1</v>
      </c>
      <c r="J245" s="102">
        <v>322816</v>
      </c>
      <c r="K245" s="2188"/>
      <c r="L245" s="102"/>
      <c r="M245" s="102"/>
      <c r="N245" s="213">
        <f t="shared" si="60"/>
        <v>322816</v>
      </c>
      <c r="O245" s="213">
        <v>3.88</v>
      </c>
      <c r="P245" s="102">
        <v>1</v>
      </c>
      <c r="Q245" s="194">
        <v>322816</v>
      </c>
      <c r="R245" s="194"/>
      <c r="S245" s="194"/>
      <c r="T245" s="194"/>
      <c r="U245" s="213">
        <f t="shared" si="61"/>
        <v>322816</v>
      </c>
      <c r="V245" s="213">
        <f t="shared" si="57"/>
        <v>0</v>
      </c>
      <c r="W245" s="213">
        <f t="shared" si="57"/>
        <v>0</v>
      </c>
      <c r="X245" s="213"/>
      <c r="Y245" s="213">
        <f t="shared" si="58"/>
        <v>0</v>
      </c>
      <c r="Z245" s="213">
        <f t="shared" si="58"/>
        <v>0</v>
      </c>
      <c r="AA245" s="213">
        <f t="shared" si="59"/>
        <v>0</v>
      </c>
      <c r="AB245" s="102">
        <v>1</v>
      </c>
      <c r="AC245" s="213">
        <v>3.88</v>
      </c>
      <c r="AD245" s="194">
        <v>322816</v>
      </c>
      <c r="AE245" s="194"/>
      <c r="AF245" s="194"/>
      <c r="AG245" s="194"/>
      <c r="AH245" s="213">
        <f t="shared" si="62"/>
        <v>322816</v>
      </c>
      <c r="AI245" s="102">
        <v>1</v>
      </c>
      <c r="AJ245" s="213">
        <v>3.88</v>
      </c>
      <c r="AK245" s="194">
        <v>322816</v>
      </c>
      <c r="AL245" s="194"/>
      <c r="AM245" s="194"/>
      <c r="AN245" s="194"/>
      <c r="AO245" s="213">
        <f t="shared" si="63"/>
        <v>322816</v>
      </c>
    </row>
    <row r="246" spans="1:41" ht="27">
      <c r="A246" s="194">
        <v>5</v>
      </c>
      <c r="B246" s="611" t="s">
        <v>1761</v>
      </c>
      <c r="C246" s="1122" t="s">
        <v>5283</v>
      </c>
      <c r="D246" s="1122">
        <v>1975</v>
      </c>
      <c r="E246" s="943" t="s">
        <v>1711</v>
      </c>
      <c r="F246" s="194"/>
      <c r="G246" s="194"/>
      <c r="H246" s="194">
        <v>3.88</v>
      </c>
      <c r="I246" s="102">
        <v>1</v>
      </c>
      <c r="J246" s="102">
        <v>322816</v>
      </c>
      <c r="K246" s="2188"/>
      <c r="L246" s="102"/>
      <c r="M246" s="102"/>
      <c r="N246" s="213">
        <f t="shared" si="60"/>
        <v>322816</v>
      </c>
      <c r="O246" s="213">
        <v>3.88</v>
      </c>
      <c r="P246" s="102">
        <v>1</v>
      </c>
      <c r="Q246" s="194">
        <v>322816</v>
      </c>
      <c r="R246" s="194"/>
      <c r="S246" s="194"/>
      <c r="T246" s="194"/>
      <c r="U246" s="213">
        <f t="shared" si="61"/>
        <v>322816</v>
      </c>
      <c r="V246" s="213">
        <f t="shared" si="57"/>
        <v>0</v>
      </c>
      <c r="W246" s="213">
        <f t="shared" si="57"/>
        <v>0</v>
      </c>
      <c r="X246" s="213"/>
      <c r="Y246" s="213">
        <f t="shared" si="58"/>
        <v>0</v>
      </c>
      <c r="Z246" s="213">
        <f t="shared" si="58"/>
        <v>0</v>
      </c>
      <c r="AA246" s="213">
        <f t="shared" si="59"/>
        <v>0</v>
      </c>
      <c r="AB246" s="102">
        <v>1</v>
      </c>
      <c r="AC246" s="213">
        <v>3.88</v>
      </c>
      <c r="AD246" s="194">
        <v>322816</v>
      </c>
      <c r="AE246" s="194"/>
      <c r="AF246" s="194"/>
      <c r="AG246" s="194"/>
      <c r="AH246" s="213">
        <f t="shared" si="62"/>
        <v>322816</v>
      </c>
      <c r="AI246" s="102">
        <v>1</v>
      </c>
      <c r="AJ246" s="213">
        <v>3.88</v>
      </c>
      <c r="AK246" s="194">
        <v>322816</v>
      </c>
      <c r="AL246" s="194"/>
      <c r="AM246" s="194"/>
      <c r="AN246" s="194"/>
      <c r="AO246" s="213">
        <f t="shared" si="63"/>
        <v>322816</v>
      </c>
    </row>
    <row r="247" spans="1:41" ht="27">
      <c r="A247" s="194">
        <v>6</v>
      </c>
      <c r="B247" s="611" t="s">
        <v>1762</v>
      </c>
      <c r="C247" s="977" t="s">
        <v>5282</v>
      </c>
      <c r="D247" s="977">
        <v>1974</v>
      </c>
      <c r="E247" s="1020" t="s">
        <v>1711</v>
      </c>
      <c r="F247" s="194"/>
      <c r="G247" s="194"/>
      <c r="H247" s="194">
        <v>3.88</v>
      </c>
      <c r="I247" s="102">
        <v>1</v>
      </c>
      <c r="J247" s="102">
        <v>322816</v>
      </c>
      <c r="K247" s="2188"/>
      <c r="L247" s="102"/>
      <c r="M247" s="102"/>
      <c r="N247" s="213">
        <f t="shared" si="60"/>
        <v>322816</v>
      </c>
      <c r="O247" s="213">
        <v>3.88</v>
      </c>
      <c r="P247" s="102">
        <v>1</v>
      </c>
      <c r="Q247" s="194">
        <v>322816</v>
      </c>
      <c r="R247" s="194"/>
      <c r="S247" s="194"/>
      <c r="T247" s="194"/>
      <c r="U247" s="213">
        <f t="shared" si="61"/>
        <v>322816</v>
      </c>
      <c r="V247" s="213">
        <f t="shared" si="57"/>
        <v>0</v>
      </c>
      <c r="W247" s="213">
        <f t="shared" si="57"/>
        <v>0</v>
      </c>
      <c r="X247" s="213"/>
      <c r="Y247" s="213">
        <f t="shared" si="58"/>
        <v>0</v>
      </c>
      <c r="Z247" s="213">
        <f t="shared" si="58"/>
        <v>0</v>
      </c>
      <c r="AA247" s="213">
        <f t="shared" si="59"/>
        <v>0</v>
      </c>
      <c r="AB247" s="102">
        <v>1</v>
      </c>
      <c r="AC247" s="213">
        <v>3.88</v>
      </c>
      <c r="AD247" s="194">
        <v>322816</v>
      </c>
      <c r="AE247" s="194"/>
      <c r="AF247" s="194"/>
      <c r="AG247" s="194"/>
      <c r="AH247" s="213">
        <f t="shared" si="62"/>
        <v>322816</v>
      </c>
      <c r="AI247" s="102">
        <v>1</v>
      </c>
      <c r="AJ247" s="213">
        <v>3.88</v>
      </c>
      <c r="AK247" s="194">
        <v>322816</v>
      </c>
      <c r="AL247" s="194"/>
      <c r="AM247" s="194"/>
      <c r="AN247" s="194"/>
      <c r="AO247" s="213">
        <f t="shared" si="63"/>
        <v>322816</v>
      </c>
    </row>
    <row r="248" spans="1:41" ht="27">
      <c r="A248" s="194">
        <v>7</v>
      </c>
      <c r="B248" s="611" t="s">
        <v>8411</v>
      </c>
      <c r="C248" s="977" t="s">
        <v>5282</v>
      </c>
      <c r="D248" s="977">
        <v>1989</v>
      </c>
      <c r="E248" s="1020" t="s">
        <v>1711</v>
      </c>
      <c r="F248" s="194"/>
      <c r="G248" s="194"/>
      <c r="H248" s="194">
        <v>3.88</v>
      </c>
      <c r="I248" s="102">
        <v>1</v>
      </c>
      <c r="J248" s="102">
        <v>322816</v>
      </c>
      <c r="K248" s="2188"/>
      <c r="L248" s="102"/>
      <c r="M248" s="102"/>
      <c r="N248" s="213">
        <f t="shared" si="60"/>
        <v>322816</v>
      </c>
      <c r="O248" s="213">
        <v>3.88</v>
      </c>
      <c r="P248" s="102">
        <v>1</v>
      </c>
      <c r="Q248" s="194">
        <v>322816</v>
      </c>
      <c r="R248" s="194"/>
      <c r="S248" s="194"/>
      <c r="T248" s="194"/>
      <c r="U248" s="213">
        <f t="shared" si="61"/>
        <v>322816</v>
      </c>
      <c r="V248" s="213">
        <f t="shared" si="57"/>
        <v>0</v>
      </c>
      <c r="W248" s="213">
        <f t="shared" si="57"/>
        <v>0</v>
      </c>
      <c r="X248" s="213"/>
      <c r="Y248" s="213">
        <f t="shared" si="58"/>
        <v>0</v>
      </c>
      <c r="Z248" s="213">
        <f t="shared" si="58"/>
        <v>0</v>
      </c>
      <c r="AA248" s="213">
        <f t="shared" si="59"/>
        <v>0</v>
      </c>
      <c r="AB248" s="102">
        <v>1</v>
      </c>
      <c r="AC248" s="213">
        <v>3.88</v>
      </c>
      <c r="AD248" s="194">
        <v>322816</v>
      </c>
      <c r="AE248" s="194"/>
      <c r="AF248" s="194"/>
      <c r="AG248" s="194"/>
      <c r="AH248" s="213">
        <f t="shared" si="62"/>
        <v>322816</v>
      </c>
      <c r="AI248" s="102">
        <v>1</v>
      </c>
      <c r="AJ248" s="213">
        <v>3.88</v>
      </c>
      <c r="AK248" s="194">
        <v>322816</v>
      </c>
      <c r="AL248" s="194"/>
      <c r="AM248" s="194"/>
      <c r="AN248" s="194"/>
      <c r="AO248" s="213">
        <f t="shared" si="63"/>
        <v>322816</v>
      </c>
    </row>
    <row r="249" spans="1:41" ht="27">
      <c r="A249" s="194">
        <v>8</v>
      </c>
      <c r="B249" s="611" t="s">
        <v>7053</v>
      </c>
      <c r="C249" s="977" t="s">
        <v>5282</v>
      </c>
      <c r="D249" s="977">
        <v>1997</v>
      </c>
      <c r="E249" s="1020" t="s">
        <v>1711</v>
      </c>
      <c r="F249" s="194"/>
      <c r="G249" s="194"/>
      <c r="H249" s="194">
        <v>3.88</v>
      </c>
      <c r="I249" s="102">
        <v>1</v>
      </c>
      <c r="J249" s="102">
        <v>322816</v>
      </c>
      <c r="K249" s="2188"/>
      <c r="L249" s="102"/>
      <c r="M249" s="102"/>
      <c r="N249" s="213">
        <f t="shared" si="60"/>
        <v>322816</v>
      </c>
      <c r="O249" s="213">
        <v>3.88</v>
      </c>
      <c r="P249" s="102">
        <v>1</v>
      </c>
      <c r="Q249" s="194">
        <v>322816</v>
      </c>
      <c r="R249" s="194"/>
      <c r="S249" s="194"/>
      <c r="T249" s="194"/>
      <c r="U249" s="213">
        <f t="shared" si="61"/>
        <v>322816</v>
      </c>
      <c r="V249" s="213">
        <f t="shared" si="57"/>
        <v>0</v>
      </c>
      <c r="W249" s="213">
        <f t="shared" si="57"/>
        <v>0</v>
      </c>
      <c r="X249" s="213"/>
      <c r="Y249" s="213">
        <f t="shared" si="58"/>
        <v>0</v>
      </c>
      <c r="Z249" s="213">
        <f t="shared" si="58"/>
        <v>0</v>
      </c>
      <c r="AA249" s="213">
        <f t="shared" si="59"/>
        <v>0</v>
      </c>
      <c r="AB249" s="102">
        <v>1</v>
      </c>
      <c r="AC249" s="213">
        <v>3.88</v>
      </c>
      <c r="AD249" s="194">
        <v>322816</v>
      </c>
      <c r="AE249" s="194"/>
      <c r="AF249" s="194"/>
      <c r="AG249" s="194"/>
      <c r="AH249" s="213">
        <f t="shared" si="62"/>
        <v>322816</v>
      </c>
      <c r="AI249" s="102">
        <v>1</v>
      </c>
      <c r="AJ249" s="213">
        <v>3.88</v>
      </c>
      <c r="AK249" s="194">
        <v>322816</v>
      </c>
      <c r="AL249" s="194"/>
      <c r="AM249" s="194"/>
      <c r="AN249" s="194"/>
      <c r="AO249" s="213">
        <f t="shared" si="63"/>
        <v>322816</v>
      </c>
    </row>
    <row r="250" spans="1:41" ht="27">
      <c r="A250" s="194">
        <v>9</v>
      </c>
      <c r="B250" s="611" t="s">
        <v>1763</v>
      </c>
      <c r="C250" s="1122" t="s">
        <v>5282</v>
      </c>
      <c r="D250" s="1122">
        <v>1989</v>
      </c>
      <c r="E250" s="943" t="s">
        <v>1711</v>
      </c>
      <c r="F250" s="194"/>
      <c r="G250" s="194"/>
      <c r="H250" s="194">
        <v>3.88</v>
      </c>
      <c r="I250" s="102">
        <v>1</v>
      </c>
      <c r="J250" s="102">
        <v>322816</v>
      </c>
      <c r="K250" s="2188"/>
      <c r="L250" s="102"/>
      <c r="M250" s="102"/>
      <c r="N250" s="213">
        <f t="shared" si="60"/>
        <v>322816</v>
      </c>
      <c r="O250" s="213">
        <v>3.88</v>
      </c>
      <c r="P250" s="102">
        <v>1</v>
      </c>
      <c r="Q250" s="194">
        <v>322816</v>
      </c>
      <c r="R250" s="194"/>
      <c r="S250" s="194"/>
      <c r="T250" s="194"/>
      <c r="U250" s="213">
        <f t="shared" si="61"/>
        <v>322816</v>
      </c>
      <c r="V250" s="213">
        <f t="shared" si="57"/>
        <v>0</v>
      </c>
      <c r="W250" s="213">
        <f t="shared" si="57"/>
        <v>0</v>
      </c>
      <c r="X250" s="213"/>
      <c r="Y250" s="213">
        <f t="shared" si="58"/>
        <v>0</v>
      </c>
      <c r="Z250" s="213">
        <f t="shared" si="58"/>
        <v>0</v>
      </c>
      <c r="AA250" s="213">
        <f t="shared" si="59"/>
        <v>0</v>
      </c>
      <c r="AB250" s="102">
        <v>1</v>
      </c>
      <c r="AC250" s="213">
        <v>3.88</v>
      </c>
      <c r="AD250" s="194">
        <v>322816</v>
      </c>
      <c r="AE250" s="194"/>
      <c r="AF250" s="194"/>
      <c r="AG250" s="194"/>
      <c r="AH250" s="213">
        <f t="shared" si="62"/>
        <v>322816</v>
      </c>
      <c r="AI250" s="102">
        <v>1</v>
      </c>
      <c r="AJ250" s="213">
        <v>3.88</v>
      </c>
      <c r="AK250" s="194">
        <v>322816</v>
      </c>
      <c r="AL250" s="194"/>
      <c r="AM250" s="194"/>
      <c r="AN250" s="194"/>
      <c r="AO250" s="213">
        <f>AK250+AM250+AN250</f>
        <v>322816</v>
      </c>
    </row>
    <row r="251" spans="1:41" ht="27">
      <c r="A251" s="194">
        <v>10</v>
      </c>
      <c r="B251" s="611" t="s">
        <v>1497</v>
      </c>
      <c r="C251" s="1122" t="s">
        <v>5282</v>
      </c>
      <c r="D251" s="1122">
        <v>1971</v>
      </c>
      <c r="E251" s="943" t="s">
        <v>1711</v>
      </c>
      <c r="F251" s="194"/>
      <c r="G251" s="194"/>
      <c r="H251" s="194">
        <v>3.88</v>
      </c>
      <c r="I251" s="102">
        <v>1</v>
      </c>
      <c r="J251" s="102">
        <v>322816</v>
      </c>
      <c r="K251" s="2188"/>
      <c r="L251" s="102"/>
      <c r="M251" s="102"/>
      <c r="N251" s="213">
        <f t="shared" si="60"/>
        <v>322816</v>
      </c>
      <c r="O251" s="213">
        <v>3.88</v>
      </c>
      <c r="P251" s="102">
        <v>1</v>
      </c>
      <c r="Q251" s="194">
        <v>322816</v>
      </c>
      <c r="R251" s="194"/>
      <c r="S251" s="194"/>
      <c r="T251" s="194"/>
      <c r="U251" s="213">
        <f t="shared" si="61"/>
        <v>322816</v>
      </c>
      <c r="V251" s="213">
        <f t="shared" si="57"/>
        <v>0</v>
      </c>
      <c r="W251" s="213">
        <f t="shared" si="57"/>
        <v>0</v>
      </c>
      <c r="X251" s="213"/>
      <c r="Y251" s="213">
        <f t="shared" si="58"/>
        <v>0</v>
      </c>
      <c r="Z251" s="213">
        <f t="shared" si="58"/>
        <v>0</v>
      </c>
      <c r="AA251" s="213">
        <f t="shared" si="59"/>
        <v>0</v>
      </c>
      <c r="AB251" s="102">
        <v>1</v>
      </c>
      <c r="AC251" s="213">
        <v>3.88</v>
      </c>
      <c r="AD251" s="194">
        <v>322816</v>
      </c>
      <c r="AE251" s="194"/>
      <c r="AF251" s="194"/>
      <c r="AG251" s="194"/>
      <c r="AH251" s="213">
        <f t="shared" si="62"/>
        <v>322816</v>
      </c>
      <c r="AI251" s="102">
        <v>1</v>
      </c>
      <c r="AJ251" s="213">
        <v>3.88</v>
      </c>
      <c r="AK251" s="194">
        <v>322816</v>
      </c>
      <c r="AL251" s="194"/>
      <c r="AM251" s="194"/>
      <c r="AN251" s="194"/>
      <c r="AO251" s="213">
        <f t="shared" ref="AO251:AO255" si="64">AK251+AM251+AN251</f>
        <v>322816</v>
      </c>
    </row>
    <row r="252" spans="1:41" ht="27">
      <c r="A252" s="194">
        <v>11</v>
      </c>
      <c r="B252" s="611" t="s">
        <v>1764</v>
      </c>
      <c r="C252" s="1122" t="s">
        <v>5282</v>
      </c>
      <c r="D252" s="1122">
        <v>1990</v>
      </c>
      <c r="E252" s="943" t="s">
        <v>1711</v>
      </c>
      <c r="F252" s="194"/>
      <c r="G252" s="194"/>
      <c r="H252" s="194">
        <v>3.88</v>
      </c>
      <c r="I252" s="102">
        <v>1</v>
      </c>
      <c r="J252" s="102">
        <v>322816</v>
      </c>
      <c r="K252" s="2188"/>
      <c r="L252" s="102"/>
      <c r="M252" s="102"/>
      <c r="N252" s="213">
        <f t="shared" si="60"/>
        <v>322816</v>
      </c>
      <c r="O252" s="213">
        <v>3.88</v>
      </c>
      <c r="P252" s="102">
        <v>1</v>
      </c>
      <c r="Q252" s="194">
        <v>322816</v>
      </c>
      <c r="R252" s="194"/>
      <c r="S252" s="194"/>
      <c r="T252" s="194"/>
      <c r="U252" s="213">
        <f t="shared" si="61"/>
        <v>322816</v>
      </c>
      <c r="V252" s="213">
        <f t="shared" si="57"/>
        <v>0</v>
      </c>
      <c r="W252" s="213">
        <f t="shared" si="57"/>
        <v>0</v>
      </c>
      <c r="X252" s="213"/>
      <c r="Y252" s="213">
        <f t="shared" si="58"/>
        <v>0</v>
      </c>
      <c r="Z252" s="213">
        <f t="shared" si="58"/>
        <v>0</v>
      </c>
      <c r="AA252" s="213">
        <f t="shared" si="59"/>
        <v>0</v>
      </c>
      <c r="AB252" s="102">
        <v>1</v>
      </c>
      <c r="AC252" s="213">
        <v>3.88</v>
      </c>
      <c r="AD252" s="194">
        <v>322816</v>
      </c>
      <c r="AE252" s="194"/>
      <c r="AF252" s="194"/>
      <c r="AG252" s="194"/>
      <c r="AH252" s="213">
        <f t="shared" si="62"/>
        <v>322816</v>
      </c>
      <c r="AI252" s="102">
        <v>1</v>
      </c>
      <c r="AJ252" s="213">
        <v>3.88</v>
      </c>
      <c r="AK252" s="194">
        <v>322816</v>
      </c>
      <c r="AL252" s="194"/>
      <c r="AM252" s="194"/>
      <c r="AN252" s="194"/>
      <c r="AO252" s="213">
        <f t="shared" si="64"/>
        <v>322816</v>
      </c>
    </row>
    <row r="253" spans="1:41" ht="27">
      <c r="A253" s="194">
        <v>12</v>
      </c>
      <c r="B253" s="611" t="s">
        <v>7062</v>
      </c>
      <c r="C253" s="1122" t="s">
        <v>5283</v>
      </c>
      <c r="D253" s="1122">
        <v>1997</v>
      </c>
      <c r="E253" s="943" t="s">
        <v>1711</v>
      </c>
      <c r="F253" s="194"/>
      <c r="G253" s="194"/>
      <c r="H253" s="194">
        <v>3.88</v>
      </c>
      <c r="I253" s="102">
        <v>1</v>
      </c>
      <c r="J253" s="102">
        <v>322816</v>
      </c>
      <c r="K253" s="2188"/>
      <c r="L253" s="102"/>
      <c r="M253" s="102"/>
      <c r="N253" s="213">
        <f t="shared" si="60"/>
        <v>322816</v>
      </c>
      <c r="O253" s="213">
        <v>3.88</v>
      </c>
      <c r="P253" s="102">
        <v>1</v>
      </c>
      <c r="Q253" s="194">
        <v>322816</v>
      </c>
      <c r="R253" s="194"/>
      <c r="S253" s="194"/>
      <c r="T253" s="194"/>
      <c r="U253" s="213">
        <f t="shared" si="61"/>
        <v>322816</v>
      </c>
      <c r="V253" s="213">
        <f t="shared" si="57"/>
        <v>0</v>
      </c>
      <c r="W253" s="213">
        <f t="shared" si="57"/>
        <v>0</v>
      </c>
      <c r="X253" s="213"/>
      <c r="Y253" s="213">
        <f t="shared" si="58"/>
        <v>0</v>
      </c>
      <c r="Z253" s="213">
        <f t="shared" si="58"/>
        <v>0</v>
      </c>
      <c r="AA253" s="213">
        <f t="shared" si="59"/>
        <v>0</v>
      </c>
      <c r="AB253" s="102">
        <v>1</v>
      </c>
      <c r="AC253" s="213">
        <v>3.88</v>
      </c>
      <c r="AD253" s="194">
        <v>322816</v>
      </c>
      <c r="AE253" s="194"/>
      <c r="AF253" s="194"/>
      <c r="AG253" s="194"/>
      <c r="AH253" s="213">
        <f t="shared" si="62"/>
        <v>322816</v>
      </c>
      <c r="AI253" s="102">
        <v>1</v>
      </c>
      <c r="AJ253" s="213">
        <v>3.88</v>
      </c>
      <c r="AK253" s="194">
        <v>322816</v>
      </c>
      <c r="AL253" s="194"/>
      <c r="AM253" s="194"/>
      <c r="AN253" s="194"/>
      <c r="AO253" s="213">
        <f t="shared" si="64"/>
        <v>322816</v>
      </c>
    </row>
    <row r="254" spans="1:41" ht="27">
      <c r="A254" s="194">
        <v>13</v>
      </c>
      <c r="B254" s="611" t="s">
        <v>4745</v>
      </c>
      <c r="C254" s="1122" t="s">
        <v>5283</v>
      </c>
      <c r="D254" s="1122">
        <v>1997</v>
      </c>
      <c r="E254" s="943" t="s">
        <v>1711</v>
      </c>
      <c r="F254" s="194"/>
      <c r="G254" s="194"/>
      <c r="H254" s="194">
        <v>3.88</v>
      </c>
      <c r="I254" s="102">
        <v>1</v>
      </c>
      <c r="J254" s="102">
        <v>322816</v>
      </c>
      <c r="K254" s="2188"/>
      <c r="L254" s="102"/>
      <c r="M254" s="102"/>
      <c r="N254" s="213">
        <f t="shared" si="60"/>
        <v>322816</v>
      </c>
      <c r="O254" s="213">
        <v>3.88</v>
      </c>
      <c r="P254" s="102">
        <v>1</v>
      </c>
      <c r="Q254" s="194">
        <v>322816</v>
      </c>
      <c r="R254" s="194"/>
      <c r="S254" s="194"/>
      <c r="T254" s="194"/>
      <c r="U254" s="213">
        <f t="shared" si="61"/>
        <v>322816</v>
      </c>
      <c r="V254" s="213">
        <f t="shared" si="57"/>
        <v>0</v>
      </c>
      <c r="W254" s="213">
        <f t="shared" si="57"/>
        <v>0</v>
      </c>
      <c r="X254" s="213"/>
      <c r="Y254" s="213">
        <f t="shared" si="58"/>
        <v>0</v>
      </c>
      <c r="Z254" s="213">
        <f t="shared" si="58"/>
        <v>0</v>
      </c>
      <c r="AA254" s="213">
        <f t="shared" si="59"/>
        <v>0</v>
      </c>
      <c r="AB254" s="102">
        <v>1</v>
      </c>
      <c r="AC254" s="213">
        <v>3.88</v>
      </c>
      <c r="AD254" s="194">
        <v>322816</v>
      </c>
      <c r="AE254" s="194"/>
      <c r="AF254" s="194"/>
      <c r="AG254" s="194"/>
      <c r="AH254" s="213">
        <f t="shared" si="62"/>
        <v>322816</v>
      </c>
      <c r="AI254" s="102">
        <v>1</v>
      </c>
      <c r="AJ254" s="213">
        <v>3.88</v>
      </c>
      <c r="AK254" s="194">
        <v>322816</v>
      </c>
      <c r="AL254" s="194"/>
      <c r="AM254" s="194"/>
      <c r="AN254" s="194"/>
      <c r="AO254" s="213">
        <f t="shared" si="64"/>
        <v>322816</v>
      </c>
    </row>
    <row r="255" spans="1:41" ht="27">
      <c r="A255" s="194">
        <v>14</v>
      </c>
      <c r="B255" s="611" t="s">
        <v>759</v>
      </c>
      <c r="C255" s="977"/>
      <c r="D255" s="977"/>
      <c r="E255" s="1020" t="s">
        <v>1711</v>
      </c>
      <c r="F255" s="194"/>
      <c r="G255" s="194"/>
      <c r="H255" s="194">
        <v>3.88</v>
      </c>
      <c r="I255" s="102">
        <v>1</v>
      </c>
      <c r="J255" s="102">
        <v>322816</v>
      </c>
      <c r="K255" s="2188"/>
      <c r="L255" s="102"/>
      <c r="M255" s="102"/>
      <c r="N255" s="213">
        <f t="shared" si="60"/>
        <v>322816</v>
      </c>
      <c r="O255" s="213">
        <v>3.88</v>
      </c>
      <c r="P255" s="102">
        <v>1</v>
      </c>
      <c r="Q255" s="194">
        <v>322816</v>
      </c>
      <c r="R255" s="194"/>
      <c r="S255" s="194"/>
      <c r="T255" s="194"/>
      <c r="U255" s="213">
        <f t="shared" si="61"/>
        <v>322816</v>
      </c>
      <c r="V255" s="213">
        <f t="shared" si="57"/>
        <v>0</v>
      </c>
      <c r="W255" s="213">
        <f t="shared" si="57"/>
        <v>0</v>
      </c>
      <c r="X255" s="213"/>
      <c r="Y255" s="213">
        <f t="shared" si="58"/>
        <v>0</v>
      </c>
      <c r="Z255" s="213">
        <f t="shared" si="58"/>
        <v>0</v>
      </c>
      <c r="AA255" s="213">
        <f t="shared" si="59"/>
        <v>0</v>
      </c>
      <c r="AB255" s="102">
        <v>1</v>
      </c>
      <c r="AC255" s="213">
        <v>3.88</v>
      </c>
      <c r="AD255" s="194">
        <v>322816</v>
      </c>
      <c r="AE255" s="194"/>
      <c r="AF255" s="194"/>
      <c r="AG255" s="194"/>
      <c r="AH255" s="213">
        <f t="shared" si="62"/>
        <v>322816</v>
      </c>
      <c r="AI255" s="102">
        <v>1</v>
      </c>
      <c r="AJ255" s="213">
        <v>3.88</v>
      </c>
      <c r="AK255" s="194">
        <v>322816</v>
      </c>
      <c r="AL255" s="194"/>
      <c r="AM255" s="194"/>
      <c r="AN255" s="194"/>
      <c r="AO255" s="213">
        <f t="shared" si="64"/>
        <v>322816</v>
      </c>
    </row>
    <row r="256" spans="1:41">
      <c r="A256" s="194"/>
      <c r="B256" s="611"/>
      <c r="C256" s="977"/>
      <c r="D256" s="977"/>
      <c r="E256" s="1020"/>
      <c r="F256" s="194"/>
      <c r="G256" s="194"/>
      <c r="H256" s="194"/>
      <c r="I256" s="102"/>
      <c r="J256" s="102"/>
      <c r="K256" s="2188"/>
      <c r="L256" s="102"/>
      <c r="M256" s="102"/>
      <c r="N256" s="213"/>
      <c r="O256" s="213"/>
      <c r="P256" s="102"/>
      <c r="Q256" s="194"/>
      <c r="R256" s="194"/>
      <c r="S256" s="194"/>
      <c r="T256" s="194"/>
      <c r="U256" s="213"/>
      <c r="V256" s="213"/>
      <c r="W256" s="213"/>
      <c r="X256" s="213"/>
      <c r="Y256" s="213"/>
      <c r="Z256" s="213"/>
      <c r="AA256" s="213"/>
      <c r="AB256" s="102"/>
      <c r="AC256" s="213"/>
      <c r="AD256" s="194"/>
      <c r="AE256" s="194"/>
      <c r="AF256" s="194"/>
      <c r="AG256" s="194"/>
      <c r="AH256" s="213"/>
      <c r="AI256" s="102"/>
      <c r="AJ256" s="213"/>
      <c r="AK256" s="194"/>
      <c r="AL256" s="194"/>
      <c r="AM256" s="194"/>
      <c r="AN256" s="194"/>
      <c r="AO256" s="213"/>
    </row>
    <row r="257" spans="1:41" s="216" customFormat="1" ht="14.25">
      <c r="A257" s="211"/>
      <c r="B257" s="219" t="s">
        <v>264</v>
      </c>
      <c r="C257" s="219"/>
      <c r="D257" s="215" t="s">
        <v>1</v>
      </c>
      <c r="E257" s="215" t="s">
        <v>1</v>
      </c>
      <c r="F257" s="215" t="s">
        <v>1</v>
      </c>
      <c r="G257" s="215" t="s">
        <v>1</v>
      </c>
      <c r="H257" s="215" t="s">
        <v>1</v>
      </c>
      <c r="I257" s="215">
        <f>SUM(I242:I255)</f>
        <v>14</v>
      </c>
      <c r="J257" s="215">
        <f>SUM(J242:J255)</f>
        <v>4519424</v>
      </c>
      <c r="K257" s="1561"/>
      <c r="L257" s="215">
        <f>SUM(L242:L255)</f>
        <v>0</v>
      </c>
      <c r="M257" s="215">
        <f>SUM(M242:M255)</f>
        <v>0</v>
      </c>
      <c r="N257" s="215">
        <f>SUM(N242:N255)</f>
        <v>4519424</v>
      </c>
      <c r="O257" s="215"/>
      <c r="P257" s="215">
        <f>SUM(P242:P255)</f>
        <v>14</v>
      </c>
      <c r="Q257" s="215">
        <f>SUM(Q242:Q255)</f>
        <v>4519424</v>
      </c>
      <c r="R257" s="215"/>
      <c r="S257" s="215">
        <f>SUM(S242:S255)</f>
        <v>0</v>
      </c>
      <c r="T257" s="215">
        <f>SUM(T242:T255)</f>
        <v>0</v>
      </c>
      <c r="U257" s="215">
        <f>SUM(U242:U255)</f>
        <v>4519424</v>
      </c>
      <c r="V257" s="215">
        <f>SUM(V242:V255)</f>
        <v>0</v>
      </c>
      <c r="W257" s="215">
        <f>SUM(W242:W255)</f>
        <v>0</v>
      </c>
      <c r="X257" s="215"/>
      <c r="Y257" s="215">
        <f>SUM(Y242:Y255)</f>
        <v>0</v>
      </c>
      <c r="Z257" s="215">
        <f>SUM(Z242:Z255)</f>
        <v>0</v>
      </c>
      <c r="AA257" s="215">
        <f>SUM(AA242:AA255)</f>
        <v>0</v>
      </c>
      <c r="AB257" s="215">
        <f>SUM(AB242:AB255)</f>
        <v>14</v>
      </c>
      <c r="AC257" s="215"/>
      <c r="AD257" s="215">
        <f>SUM(AD242:AD255)</f>
        <v>4519424</v>
      </c>
      <c r="AE257" s="215"/>
      <c r="AF257" s="215">
        <f>SUM(AF242:AF255)</f>
        <v>0</v>
      </c>
      <c r="AG257" s="215">
        <f>SUM(AG242:AG255)</f>
        <v>0</v>
      </c>
      <c r="AH257" s="215">
        <f>SUM(AH242:AH255)</f>
        <v>4519424</v>
      </c>
      <c r="AI257" s="215">
        <f>SUM(AI242:AI255)</f>
        <v>14</v>
      </c>
      <c r="AJ257" s="215"/>
      <c r="AK257" s="215">
        <f>SUM(AK242:AK255)</f>
        <v>4519424</v>
      </c>
      <c r="AL257" s="215"/>
      <c r="AM257" s="215">
        <f>SUM(AM242:AM255)</f>
        <v>0</v>
      </c>
      <c r="AN257" s="215">
        <f>SUM(AN242:AN255)</f>
        <v>0</v>
      </c>
      <c r="AO257" s="215">
        <f>SUM(AO242:AO255)</f>
        <v>4519424</v>
      </c>
    </row>
    <row r="258" spans="1:41" ht="14.25" thickBot="1">
      <c r="A258" s="194"/>
      <c r="B258" s="179"/>
      <c r="C258" s="179"/>
      <c r="D258" s="179"/>
      <c r="E258" s="213"/>
      <c r="F258" s="213"/>
      <c r="G258" s="213"/>
      <c r="H258" s="213"/>
      <c r="I258" s="179"/>
      <c r="J258" s="213"/>
      <c r="K258" s="2187"/>
      <c r="L258" s="213"/>
      <c r="M258" s="213"/>
      <c r="N258" s="213"/>
      <c r="O258" s="213"/>
      <c r="P258" s="179"/>
      <c r="Q258" s="213"/>
      <c r="R258" s="213"/>
      <c r="S258" s="213"/>
      <c r="T258" s="213"/>
      <c r="U258" s="179"/>
      <c r="V258" s="213"/>
      <c r="W258" s="179"/>
      <c r="X258" s="179"/>
      <c r="Y258" s="213"/>
      <c r="Z258" s="106"/>
      <c r="AA258" s="106"/>
      <c r="AB258" s="106"/>
      <c r="AC258" s="213"/>
      <c r="AD258" s="106"/>
      <c r="AE258" s="106"/>
      <c r="AF258" s="106"/>
      <c r="AG258" s="106"/>
      <c r="AH258" s="106"/>
      <c r="AI258" s="106"/>
      <c r="AJ258" s="213"/>
      <c r="AK258" s="106"/>
      <c r="AL258" s="106"/>
      <c r="AM258" s="106"/>
      <c r="AN258" s="106"/>
      <c r="AO258" s="106"/>
    </row>
    <row r="259" spans="1:41" s="176" customFormat="1" ht="40.5" customHeight="1">
      <c r="A259" s="30"/>
      <c r="B259" s="2567" t="s">
        <v>5462</v>
      </c>
      <c r="C259" s="2567"/>
      <c r="D259" s="2567"/>
      <c r="E259" s="2567"/>
      <c r="F259" s="2567"/>
      <c r="G259" s="2567"/>
      <c r="H259" s="2567"/>
      <c r="I259" s="31"/>
      <c r="J259" s="31"/>
      <c r="K259" s="2183"/>
      <c r="L259" s="175"/>
      <c r="M259" s="34"/>
      <c r="N259" s="31"/>
      <c r="O259" s="31"/>
      <c r="P259" s="31"/>
      <c r="Q259" s="34"/>
      <c r="R259" s="34"/>
      <c r="S259" s="175"/>
      <c r="T259" s="175"/>
      <c r="U259" s="175"/>
      <c r="V259" s="175"/>
      <c r="W259" s="175"/>
      <c r="X259" s="175"/>
      <c r="Y259" s="175"/>
      <c r="Z259" s="175"/>
      <c r="AA259" s="175"/>
      <c r="AB259" s="175"/>
      <c r="AC259" s="31"/>
      <c r="AD259" s="175"/>
      <c r="AE259" s="175"/>
      <c r="AF259" s="175"/>
      <c r="AG259" s="175"/>
      <c r="AH259" s="175"/>
      <c r="AI259" s="175"/>
      <c r="AJ259" s="31"/>
      <c r="AK259" s="175"/>
      <c r="AL259" s="175"/>
      <c r="AM259" s="175"/>
      <c r="AN259" s="175"/>
      <c r="AO259" s="175"/>
    </row>
    <row r="260" spans="1:41" s="176" customFormat="1" ht="22.7" customHeight="1">
      <c r="A260" s="30"/>
      <c r="B260" s="174"/>
      <c r="C260" s="174"/>
      <c r="D260" s="174"/>
      <c r="E260" s="134"/>
      <c r="F260" s="134"/>
      <c r="G260" s="134"/>
      <c r="H260" s="31"/>
      <c r="I260" s="174"/>
      <c r="J260" s="31"/>
      <c r="K260" s="2183"/>
      <c r="L260" s="31"/>
      <c r="M260" s="41" t="s">
        <v>215</v>
      </c>
      <c r="N260" s="31"/>
      <c r="O260" s="31"/>
      <c r="P260" s="31"/>
      <c r="Q260" s="175"/>
      <c r="R260" s="175"/>
      <c r="S260" s="34"/>
      <c r="T260" s="175"/>
      <c r="U260" s="175"/>
      <c r="V260" s="175"/>
      <c r="W260" s="175"/>
      <c r="X260" s="175"/>
      <c r="Y260" s="175"/>
      <c r="Z260" s="175"/>
      <c r="AA260" s="175"/>
      <c r="AB260" s="175"/>
      <c r="AC260" s="31"/>
      <c r="AD260" s="175"/>
      <c r="AE260" s="175"/>
      <c r="AF260" s="175"/>
      <c r="AG260" s="175"/>
      <c r="AH260" s="175"/>
      <c r="AI260" s="175"/>
      <c r="AJ260" s="31"/>
      <c r="AK260" s="175"/>
      <c r="AL260" s="175"/>
      <c r="AM260" s="175"/>
      <c r="AN260" s="175"/>
      <c r="AO260" s="175"/>
    </row>
    <row r="261" spans="1:41" s="324" customFormat="1" ht="14.25">
      <c r="A261" s="244"/>
      <c r="B261" s="321"/>
      <c r="C261" s="2548" t="s">
        <v>5278</v>
      </c>
      <c r="D261" s="2548" t="s">
        <v>5279</v>
      </c>
      <c r="E261" s="322"/>
      <c r="F261" s="323"/>
      <c r="G261" s="323"/>
      <c r="H261" s="323"/>
      <c r="I261" s="1257" t="s">
        <v>5364</v>
      </c>
      <c r="J261" s="323"/>
      <c r="K261" s="2184"/>
      <c r="L261" s="323"/>
      <c r="M261" s="323"/>
      <c r="N261" s="323"/>
      <c r="O261" s="322"/>
      <c r="P261" s="2531" t="s">
        <v>1978</v>
      </c>
      <c r="Q261" s="2531"/>
      <c r="R261" s="2531"/>
      <c r="S261" s="2531"/>
      <c r="T261" s="2531"/>
      <c r="U261" s="2560"/>
      <c r="V261" s="2561" t="s">
        <v>216</v>
      </c>
      <c r="W261" s="2531"/>
      <c r="X261" s="2531"/>
      <c r="Y261" s="2531"/>
      <c r="Z261" s="2531"/>
      <c r="AA261" s="2560"/>
      <c r="AB261" s="2561" t="s">
        <v>5883</v>
      </c>
      <c r="AC261" s="2531"/>
      <c r="AD261" s="2531"/>
      <c r="AE261" s="2531"/>
      <c r="AF261" s="2531"/>
      <c r="AG261" s="2531"/>
      <c r="AH261" s="2531"/>
      <c r="AI261" s="2561" t="s">
        <v>7103</v>
      </c>
      <c r="AJ261" s="2531"/>
      <c r="AK261" s="2531"/>
      <c r="AL261" s="2531"/>
      <c r="AM261" s="2531"/>
      <c r="AN261" s="2531"/>
      <c r="AO261" s="2560"/>
    </row>
    <row r="262" spans="1:41" s="176" customFormat="1" ht="76.5">
      <c r="A262" s="210" t="s">
        <v>114</v>
      </c>
      <c r="B262" s="2162" t="s">
        <v>218</v>
      </c>
      <c r="C262" s="2550"/>
      <c r="D262" s="2550"/>
      <c r="E262" s="2162" t="s">
        <v>219</v>
      </c>
      <c r="F262" s="2162" t="s">
        <v>220</v>
      </c>
      <c r="G262" s="2162" t="s">
        <v>221</v>
      </c>
      <c r="H262" s="521" t="s">
        <v>5368</v>
      </c>
      <c r="I262" s="2162" t="s">
        <v>211</v>
      </c>
      <c r="J262" s="281" t="s">
        <v>460</v>
      </c>
      <c r="K262" s="2185" t="s">
        <v>7025</v>
      </c>
      <c r="L262" s="2162" t="s">
        <v>222</v>
      </c>
      <c r="M262" s="2162" t="s">
        <v>223</v>
      </c>
      <c r="N262" s="2162" t="s">
        <v>254</v>
      </c>
      <c r="O262" s="521" t="s">
        <v>4246</v>
      </c>
      <c r="P262" s="2162" t="s">
        <v>211</v>
      </c>
      <c r="Q262" s="2162" t="s">
        <v>283</v>
      </c>
      <c r="R262" s="2162" t="s">
        <v>7025</v>
      </c>
      <c r="S262" s="2162" t="s">
        <v>222</v>
      </c>
      <c r="T262" s="2162" t="s">
        <v>223</v>
      </c>
      <c r="U262" s="2162" t="s">
        <v>254</v>
      </c>
      <c r="V262" s="2162" t="s">
        <v>211</v>
      </c>
      <c r="W262" s="2162" t="s">
        <v>283</v>
      </c>
      <c r="X262" s="2162" t="s">
        <v>7025</v>
      </c>
      <c r="Y262" s="2162" t="s">
        <v>222</v>
      </c>
      <c r="Z262" s="2162" t="s">
        <v>223</v>
      </c>
      <c r="AA262" s="2162" t="s">
        <v>254</v>
      </c>
      <c r="AB262" s="2162" t="s">
        <v>211</v>
      </c>
      <c r="AC262" s="521" t="s">
        <v>6685</v>
      </c>
      <c r="AD262" s="2162" t="s">
        <v>283</v>
      </c>
      <c r="AE262" s="2162" t="s">
        <v>7025</v>
      </c>
      <c r="AF262" s="2162" t="s">
        <v>222</v>
      </c>
      <c r="AG262" s="2162" t="s">
        <v>223</v>
      </c>
      <c r="AH262" s="2162" t="s">
        <v>254</v>
      </c>
      <c r="AI262" s="2162" t="s">
        <v>211</v>
      </c>
      <c r="AJ262" s="521" t="s">
        <v>8075</v>
      </c>
      <c r="AK262" s="2162" t="s">
        <v>283</v>
      </c>
      <c r="AL262" s="2162" t="s">
        <v>7025</v>
      </c>
      <c r="AM262" s="2162" t="s">
        <v>222</v>
      </c>
      <c r="AN262" s="2162" t="s">
        <v>223</v>
      </c>
      <c r="AO262" s="2162" t="s">
        <v>254</v>
      </c>
    </row>
    <row r="263" spans="1:41" s="35" customFormat="1" ht="12.75">
      <c r="A263" s="123">
        <v>1</v>
      </c>
      <c r="B263" s="123">
        <v>2</v>
      </c>
      <c r="C263" s="123"/>
      <c r="D263" s="123">
        <v>3</v>
      </c>
      <c r="E263" s="123">
        <v>4</v>
      </c>
      <c r="F263" s="123">
        <v>5</v>
      </c>
      <c r="G263" s="123">
        <v>6</v>
      </c>
      <c r="H263" s="123">
        <v>7</v>
      </c>
      <c r="I263" s="123">
        <v>8</v>
      </c>
      <c r="J263" s="123">
        <v>9</v>
      </c>
      <c r="K263" s="2186"/>
      <c r="L263" s="123">
        <v>10</v>
      </c>
      <c r="M263" s="123">
        <v>11</v>
      </c>
      <c r="N263" s="123">
        <v>12</v>
      </c>
      <c r="O263" s="123">
        <v>13</v>
      </c>
      <c r="P263" s="123">
        <v>14</v>
      </c>
      <c r="Q263" s="123">
        <v>15</v>
      </c>
      <c r="R263" s="123"/>
      <c r="S263" s="123">
        <v>16</v>
      </c>
      <c r="T263" s="123">
        <v>17</v>
      </c>
      <c r="U263" s="123">
        <v>18</v>
      </c>
      <c r="V263" s="123">
        <v>19</v>
      </c>
      <c r="W263" s="123">
        <v>20</v>
      </c>
      <c r="X263" s="123"/>
      <c r="Y263" s="123">
        <v>21</v>
      </c>
      <c r="Z263" s="123">
        <v>22</v>
      </c>
      <c r="AA263" s="123">
        <v>23</v>
      </c>
      <c r="AB263" s="123">
        <v>24</v>
      </c>
      <c r="AC263" s="123">
        <v>25</v>
      </c>
      <c r="AD263" s="123">
        <v>26</v>
      </c>
      <c r="AE263" s="123"/>
      <c r="AF263" s="123">
        <v>27</v>
      </c>
      <c r="AG263" s="123">
        <v>28</v>
      </c>
      <c r="AH263" s="123">
        <v>29</v>
      </c>
      <c r="AI263" s="123">
        <v>30</v>
      </c>
      <c r="AJ263" s="123">
        <v>31</v>
      </c>
      <c r="AK263" s="123">
        <v>32</v>
      </c>
      <c r="AL263" s="123"/>
      <c r="AM263" s="123">
        <v>33</v>
      </c>
      <c r="AN263" s="123">
        <v>34</v>
      </c>
      <c r="AO263" s="123">
        <v>35</v>
      </c>
    </row>
    <row r="264" spans="1:41" ht="40.5">
      <c r="A264" s="211" t="s">
        <v>2</v>
      </c>
      <c r="B264" s="212" t="s">
        <v>469</v>
      </c>
      <c r="C264" s="212"/>
      <c r="D264" s="212"/>
      <c r="E264" s="213"/>
      <c r="F264" s="213"/>
      <c r="G264" s="213"/>
      <c r="H264" s="213"/>
      <c r="I264" s="179"/>
      <c r="J264" s="213"/>
      <c r="K264" s="2187"/>
      <c r="L264" s="213"/>
      <c r="M264" s="213"/>
      <c r="N264" s="213"/>
      <c r="O264" s="213"/>
      <c r="P264" s="179"/>
      <c r="Q264" s="213"/>
      <c r="R264" s="213"/>
      <c r="S264" s="213"/>
      <c r="T264" s="213"/>
      <c r="U264" s="179"/>
      <c r="V264" s="213"/>
      <c r="W264" s="179"/>
      <c r="X264" s="179"/>
      <c r="Y264" s="213"/>
      <c r="Z264" s="106"/>
      <c r="AA264" s="106"/>
      <c r="AB264" s="106"/>
      <c r="AC264" s="213"/>
      <c r="AD264" s="106"/>
      <c r="AE264" s="106"/>
      <c r="AF264" s="106"/>
      <c r="AG264" s="106"/>
      <c r="AH264" s="106"/>
      <c r="AI264" s="106"/>
      <c r="AJ264" s="213"/>
      <c r="AK264" s="106"/>
      <c r="AL264" s="106"/>
      <c r="AM264" s="106"/>
      <c r="AN264" s="106"/>
      <c r="AO264" s="106"/>
    </row>
    <row r="265" spans="1:41">
      <c r="A265" s="194"/>
      <c r="B265" s="179" t="s">
        <v>126</v>
      </c>
      <c r="C265" s="179"/>
      <c r="D265" s="179"/>
      <c r="E265" s="213"/>
      <c r="F265" s="213"/>
      <c r="G265" s="213"/>
      <c r="H265" s="213"/>
      <c r="I265" s="179"/>
      <c r="J265" s="213"/>
      <c r="K265" s="2187"/>
      <c r="L265" s="213"/>
      <c r="M265" s="213"/>
      <c r="N265" s="213"/>
      <c r="O265" s="213"/>
      <c r="P265" s="179"/>
      <c r="Q265" s="213"/>
      <c r="R265" s="213"/>
      <c r="S265" s="213"/>
      <c r="T265" s="213"/>
      <c r="U265" s="179"/>
      <c r="V265" s="213"/>
      <c r="W265" s="179"/>
      <c r="X265" s="179"/>
      <c r="Y265" s="213"/>
      <c r="Z265" s="106"/>
      <c r="AA265" s="106"/>
      <c r="AB265" s="106"/>
      <c r="AC265" s="213"/>
      <c r="AD265" s="106"/>
      <c r="AE265" s="106"/>
      <c r="AF265" s="106"/>
      <c r="AG265" s="106"/>
      <c r="AH265" s="106"/>
      <c r="AI265" s="106"/>
      <c r="AJ265" s="213"/>
      <c r="AK265" s="106"/>
      <c r="AL265" s="106"/>
      <c r="AM265" s="106"/>
      <c r="AN265" s="106"/>
      <c r="AO265" s="106"/>
    </row>
    <row r="266" spans="1:41" ht="27">
      <c r="A266" s="194">
        <v>1</v>
      </c>
      <c r="B266" s="611" t="s">
        <v>8412</v>
      </c>
      <c r="C266" s="1122" t="s">
        <v>5299</v>
      </c>
      <c r="D266" s="1122">
        <v>1990</v>
      </c>
      <c r="E266" s="943" t="s">
        <v>1711</v>
      </c>
      <c r="F266" s="194"/>
      <c r="G266" s="194"/>
      <c r="H266" s="194">
        <v>3.88</v>
      </c>
      <c r="I266" s="102">
        <v>1</v>
      </c>
      <c r="J266" s="102">
        <v>322816</v>
      </c>
      <c r="K266" s="2188"/>
      <c r="L266" s="102"/>
      <c r="M266" s="102"/>
      <c r="N266" s="213">
        <f>J266+L266+M266</f>
        <v>322816</v>
      </c>
      <c r="O266" s="213">
        <v>3.88</v>
      </c>
      <c r="P266" s="102">
        <v>1</v>
      </c>
      <c r="Q266" s="194">
        <v>322816</v>
      </c>
      <c r="R266" s="194"/>
      <c r="S266" s="194"/>
      <c r="T266" s="194"/>
      <c r="U266" s="213">
        <f>Q266+S266+T266</f>
        <v>322816</v>
      </c>
      <c r="V266" s="213">
        <f t="shared" ref="V266:W276" si="65">I266-P266</f>
        <v>0</v>
      </c>
      <c r="W266" s="213">
        <f t="shared" si="65"/>
        <v>0</v>
      </c>
      <c r="X266" s="213"/>
      <c r="Y266" s="213">
        <f t="shared" ref="Y266:Z276" si="66">L266-S266</f>
        <v>0</v>
      </c>
      <c r="Z266" s="213">
        <f t="shared" si="66"/>
        <v>0</v>
      </c>
      <c r="AA266" s="213">
        <f t="shared" ref="AA266:AA276" si="67">W266+Y266+Z266</f>
        <v>0</v>
      </c>
      <c r="AB266" s="102">
        <v>1</v>
      </c>
      <c r="AC266" s="213">
        <v>3.88</v>
      </c>
      <c r="AD266" s="194">
        <v>322816</v>
      </c>
      <c r="AE266" s="194"/>
      <c r="AF266" s="194"/>
      <c r="AG266" s="194"/>
      <c r="AH266" s="213">
        <f>AD266+AF266+AG266</f>
        <v>322816</v>
      </c>
      <c r="AI266" s="102">
        <v>1</v>
      </c>
      <c r="AJ266" s="213">
        <v>3.88</v>
      </c>
      <c r="AK266" s="194">
        <v>322816</v>
      </c>
      <c r="AL266" s="194"/>
      <c r="AM266" s="194"/>
      <c r="AN266" s="194"/>
      <c r="AO266" s="213">
        <f>AK266+AM266+AN266</f>
        <v>322816</v>
      </c>
    </row>
    <row r="267" spans="1:41" ht="27">
      <c r="A267" s="194">
        <v>2</v>
      </c>
      <c r="B267" s="611" t="s">
        <v>8413</v>
      </c>
      <c r="C267" s="1122" t="s">
        <v>5299</v>
      </c>
      <c r="D267" s="1122">
        <v>1981</v>
      </c>
      <c r="E267" s="943" t="s">
        <v>1711</v>
      </c>
      <c r="F267" s="194"/>
      <c r="G267" s="194"/>
      <c r="H267" s="194">
        <v>3.88</v>
      </c>
      <c r="I267" s="102">
        <v>1</v>
      </c>
      <c r="J267" s="102">
        <v>322816</v>
      </c>
      <c r="K267" s="2188"/>
      <c r="L267" s="102"/>
      <c r="M267" s="102"/>
      <c r="N267" s="213">
        <f t="shared" ref="N267:N273" si="68">J267+L267+M267</f>
        <v>322816</v>
      </c>
      <c r="O267" s="213">
        <v>3.88</v>
      </c>
      <c r="P267" s="102">
        <v>1</v>
      </c>
      <c r="Q267" s="194">
        <v>322816</v>
      </c>
      <c r="R267" s="194"/>
      <c r="S267" s="194"/>
      <c r="T267" s="194"/>
      <c r="U267" s="213">
        <f t="shared" ref="U267:U273" si="69">Q267+S267+T267</f>
        <v>322816</v>
      </c>
      <c r="V267" s="213">
        <f t="shared" si="65"/>
        <v>0</v>
      </c>
      <c r="W267" s="213">
        <f t="shared" si="65"/>
        <v>0</v>
      </c>
      <c r="X267" s="213"/>
      <c r="Y267" s="213">
        <f t="shared" si="66"/>
        <v>0</v>
      </c>
      <c r="Z267" s="213">
        <f t="shared" si="66"/>
        <v>0</v>
      </c>
      <c r="AA267" s="213">
        <f t="shared" si="67"/>
        <v>0</v>
      </c>
      <c r="AB267" s="102">
        <v>1</v>
      </c>
      <c r="AC267" s="213">
        <v>3.88</v>
      </c>
      <c r="AD267" s="194">
        <v>322816</v>
      </c>
      <c r="AE267" s="194"/>
      <c r="AF267" s="194"/>
      <c r="AG267" s="194"/>
      <c r="AH267" s="213">
        <f t="shared" ref="AH267:AH273" si="70">AD267+AF267+AG267</f>
        <v>322816</v>
      </c>
      <c r="AI267" s="102">
        <v>1</v>
      </c>
      <c r="AJ267" s="213">
        <v>3.88</v>
      </c>
      <c r="AK267" s="194">
        <v>322816</v>
      </c>
      <c r="AL267" s="194"/>
      <c r="AM267" s="194"/>
      <c r="AN267" s="194"/>
      <c r="AO267" s="213">
        <f t="shared" ref="AO267:AO273" si="71">AK267+AM267+AN267</f>
        <v>322816</v>
      </c>
    </row>
    <row r="268" spans="1:41" ht="27">
      <c r="A268" s="194">
        <v>3</v>
      </c>
      <c r="B268" s="611" t="s">
        <v>8414</v>
      </c>
      <c r="C268" s="1122" t="s">
        <v>5299</v>
      </c>
      <c r="D268" s="1122">
        <v>1991</v>
      </c>
      <c r="E268" s="943" t="s">
        <v>1711</v>
      </c>
      <c r="F268" s="194"/>
      <c r="G268" s="194"/>
      <c r="H268" s="194">
        <v>3.88</v>
      </c>
      <c r="I268" s="102">
        <v>1</v>
      </c>
      <c r="J268" s="102">
        <v>322816</v>
      </c>
      <c r="K268" s="2188"/>
      <c r="L268" s="102"/>
      <c r="M268" s="102"/>
      <c r="N268" s="213">
        <f t="shared" si="68"/>
        <v>322816</v>
      </c>
      <c r="O268" s="213">
        <v>3.88</v>
      </c>
      <c r="P268" s="102">
        <v>1</v>
      </c>
      <c r="Q268" s="194">
        <v>322816</v>
      </c>
      <c r="R268" s="194"/>
      <c r="S268" s="194"/>
      <c r="T268" s="194"/>
      <c r="U268" s="213">
        <f t="shared" si="69"/>
        <v>322816</v>
      </c>
      <c r="V268" s="213">
        <f t="shared" si="65"/>
        <v>0</v>
      </c>
      <c r="W268" s="213">
        <f t="shared" si="65"/>
        <v>0</v>
      </c>
      <c r="X268" s="213"/>
      <c r="Y268" s="213">
        <f t="shared" si="66"/>
        <v>0</v>
      </c>
      <c r="Z268" s="213">
        <f t="shared" si="66"/>
        <v>0</v>
      </c>
      <c r="AA268" s="213">
        <f t="shared" si="67"/>
        <v>0</v>
      </c>
      <c r="AB268" s="102">
        <v>1</v>
      </c>
      <c r="AC268" s="213">
        <v>3.88</v>
      </c>
      <c r="AD268" s="194">
        <v>322816</v>
      </c>
      <c r="AE268" s="194"/>
      <c r="AF268" s="194"/>
      <c r="AG268" s="194"/>
      <c r="AH268" s="213">
        <f t="shared" si="70"/>
        <v>322816</v>
      </c>
      <c r="AI268" s="102">
        <v>1</v>
      </c>
      <c r="AJ268" s="213">
        <v>3.88</v>
      </c>
      <c r="AK268" s="194">
        <v>322816</v>
      </c>
      <c r="AL268" s="194"/>
      <c r="AM268" s="194"/>
      <c r="AN268" s="194"/>
      <c r="AO268" s="213">
        <f t="shared" si="71"/>
        <v>322816</v>
      </c>
    </row>
    <row r="269" spans="1:41" ht="27">
      <c r="A269" s="194">
        <v>4</v>
      </c>
      <c r="B269" s="611" t="s">
        <v>8415</v>
      </c>
      <c r="C269" s="1122" t="s">
        <v>5299</v>
      </c>
      <c r="D269" s="1122">
        <v>1978</v>
      </c>
      <c r="E269" s="943" t="s">
        <v>1711</v>
      </c>
      <c r="F269" s="194"/>
      <c r="G269" s="194"/>
      <c r="H269" s="194">
        <v>3.88</v>
      </c>
      <c r="I269" s="102">
        <v>1</v>
      </c>
      <c r="J269" s="102">
        <v>322816</v>
      </c>
      <c r="K269" s="2188"/>
      <c r="L269" s="102"/>
      <c r="M269" s="102"/>
      <c r="N269" s="213">
        <f t="shared" si="68"/>
        <v>322816</v>
      </c>
      <c r="O269" s="213">
        <v>3.88</v>
      </c>
      <c r="P269" s="102">
        <v>1</v>
      </c>
      <c r="Q269" s="194">
        <v>322816</v>
      </c>
      <c r="R269" s="194"/>
      <c r="S269" s="194"/>
      <c r="T269" s="194"/>
      <c r="U269" s="213">
        <f t="shared" si="69"/>
        <v>322816</v>
      </c>
      <c r="V269" s="213">
        <f t="shared" si="65"/>
        <v>0</v>
      </c>
      <c r="W269" s="213">
        <f t="shared" si="65"/>
        <v>0</v>
      </c>
      <c r="X269" s="213"/>
      <c r="Y269" s="213">
        <f t="shared" si="66"/>
        <v>0</v>
      </c>
      <c r="Z269" s="213">
        <f t="shared" si="66"/>
        <v>0</v>
      </c>
      <c r="AA269" s="213">
        <f t="shared" si="67"/>
        <v>0</v>
      </c>
      <c r="AB269" s="102">
        <v>1</v>
      </c>
      <c r="AC269" s="213">
        <v>3.88</v>
      </c>
      <c r="AD269" s="194">
        <v>322816</v>
      </c>
      <c r="AE269" s="194"/>
      <c r="AF269" s="194"/>
      <c r="AG269" s="194"/>
      <c r="AH269" s="213">
        <f t="shared" si="70"/>
        <v>322816</v>
      </c>
      <c r="AI269" s="102">
        <v>1</v>
      </c>
      <c r="AJ269" s="213">
        <v>3.88</v>
      </c>
      <c r="AK269" s="194">
        <v>322816</v>
      </c>
      <c r="AL269" s="194"/>
      <c r="AM269" s="194"/>
      <c r="AN269" s="194"/>
      <c r="AO269" s="213">
        <f t="shared" si="71"/>
        <v>322816</v>
      </c>
    </row>
    <row r="270" spans="1:41" ht="27">
      <c r="A270" s="194">
        <v>5</v>
      </c>
      <c r="B270" s="611" t="s">
        <v>8416</v>
      </c>
      <c r="C270" s="1122" t="s">
        <v>5299</v>
      </c>
      <c r="D270" s="1122">
        <v>1990</v>
      </c>
      <c r="E270" s="943" t="s">
        <v>1711</v>
      </c>
      <c r="F270" s="194"/>
      <c r="G270" s="194"/>
      <c r="H270" s="194">
        <v>3.88</v>
      </c>
      <c r="I270" s="102">
        <v>1</v>
      </c>
      <c r="J270" s="102">
        <v>322816</v>
      </c>
      <c r="K270" s="2188"/>
      <c r="L270" s="102"/>
      <c r="M270" s="102"/>
      <c r="N270" s="213">
        <f t="shared" si="68"/>
        <v>322816</v>
      </c>
      <c r="O270" s="213">
        <v>3.88</v>
      </c>
      <c r="P270" s="102">
        <v>1</v>
      </c>
      <c r="Q270" s="194">
        <v>322816</v>
      </c>
      <c r="R270" s="194"/>
      <c r="S270" s="194"/>
      <c r="T270" s="194"/>
      <c r="U270" s="213">
        <f t="shared" si="69"/>
        <v>322816</v>
      </c>
      <c r="V270" s="213">
        <f t="shared" si="65"/>
        <v>0</v>
      </c>
      <c r="W270" s="213">
        <f t="shared" si="65"/>
        <v>0</v>
      </c>
      <c r="X270" s="213"/>
      <c r="Y270" s="213">
        <f t="shared" si="66"/>
        <v>0</v>
      </c>
      <c r="Z270" s="213">
        <f t="shared" si="66"/>
        <v>0</v>
      </c>
      <c r="AA270" s="213">
        <f t="shared" si="67"/>
        <v>0</v>
      </c>
      <c r="AB270" s="102">
        <v>1</v>
      </c>
      <c r="AC270" s="213">
        <v>3.88</v>
      </c>
      <c r="AD270" s="194">
        <v>322816</v>
      </c>
      <c r="AE270" s="194"/>
      <c r="AF270" s="194"/>
      <c r="AG270" s="194"/>
      <c r="AH270" s="213">
        <f t="shared" si="70"/>
        <v>322816</v>
      </c>
      <c r="AI270" s="102">
        <v>1</v>
      </c>
      <c r="AJ270" s="213">
        <v>3.88</v>
      </c>
      <c r="AK270" s="194">
        <v>322816</v>
      </c>
      <c r="AL270" s="194"/>
      <c r="AM270" s="194"/>
      <c r="AN270" s="194"/>
      <c r="AO270" s="213">
        <f t="shared" si="71"/>
        <v>322816</v>
      </c>
    </row>
    <row r="271" spans="1:41" ht="27">
      <c r="A271" s="194">
        <v>6</v>
      </c>
      <c r="B271" s="611" t="s">
        <v>1892</v>
      </c>
      <c r="C271" s="977" t="s">
        <v>5299</v>
      </c>
      <c r="D271" s="977">
        <v>1994</v>
      </c>
      <c r="E271" s="1020" t="s">
        <v>1711</v>
      </c>
      <c r="F271" s="194"/>
      <c r="G271" s="194"/>
      <c r="H271" s="194">
        <v>3.88</v>
      </c>
      <c r="I271" s="102">
        <v>1</v>
      </c>
      <c r="J271" s="102">
        <v>322816</v>
      </c>
      <c r="K271" s="2188"/>
      <c r="L271" s="102"/>
      <c r="M271" s="102"/>
      <c r="N271" s="213">
        <f t="shared" si="68"/>
        <v>322816</v>
      </c>
      <c r="O271" s="213">
        <v>3.88</v>
      </c>
      <c r="P271" s="102">
        <v>1</v>
      </c>
      <c r="Q271" s="194">
        <v>322816</v>
      </c>
      <c r="R271" s="194"/>
      <c r="S271" s="194"/>
      <c r="T271" s="194"/>
      <c r="U271" s="213">
        <f t="shared" si="69"/>
        <v>322816</v>
      </c>
      <c r="V271" s="213">
        <f t="shared" si="65"/>
        <v>0</v>
      </c>
      <c r="W271" s="213">
        <f t="shared" si="65"/>
        <v>0</v>
      </c>
      <c r="X271" s="213"/>
      <c r="Y271" s="213">
        <f t="shared" si="66"/>
        <v>0</v>
      </c>
      <c r="Z271" s="213">
        <f t="shared" si="66"/>
        <v>0</v>
      </c>
      <c r="AA271" s="213">
        <f t="shared" si="67"/>
        <v>0</v>
      </c>
      <c r="AB271" s="102">
        <v>1</v>
      </c>
      <c r="AC271" s="213">
        <v>3.88</v>
      </c>
      <c r="AD271" s="194">
        <v>322816</v>
      </c>
      <c r="AE271" s="194"/>
      <c r="AF271" s="194"/>
      <c r="AG271" s="194"/>
      <c r="AH271" s="213">
        <f t="shared" si="70"/>
        <v>322816</v>
      </c>
      <c r="AI271" s="102">
        <v>1</v>
      </c>
      <c r="AJ271" s="213">
        <v>3.88</v>
      </c>
      <c r="AK271" s="194">
        <v>322816</v>
      </c>
      <c r="AL271" s="194"/>
      <c r="AM271" s="194"/>
      <c r="AN271" s="194"/>
      <c r="AO271" s="213">
        <f t="shared" si="71"/>
        <v>322816</v>
      </c>
    </row>
    <row r="272" spans="1:41" ht="27">
      <c r="A272" s="194">
        <v>7</v>
      </c>
      <c r="B272" s="611" t="s">
        <v>8417</v>
      </c>
      <c r="C272" s="977" t="s">
        <v>5299</v>
      </c>
      <c r="D272" s="977">
        <v>2000</v>
      </c>
      <c r="E272" s="1020" t="s">
        <v>1711</v>
      </c>
      <c r="F272" s="194"/>
      <c r="G272" s="194"/>
      <c r="H272" s="194">
        <v>3.88</v>
      </c>
      <c r="I272" s="102">
        <v>1</v>
      </c>
      <c r="J272" s="102">
        <v>322816</v>
      </c>
      <c r="K272" s="2188"/>
      <c r="L272" s="102"/>
      <c r="M272" s="102"/>
      <c r="N272" s="213">
        <f t="shared" si="68"/>
        <v>322816</v>
      </c>
      <c r="O272" s="213">
        <v>3.88</v>
      </c>
      <c r="P272" s="102">
        <v>1</v>
      </c>
      <c r="Q272" s="194">
        <v>322816</v>
      </c>
      <c r="R272" s="194"/>
      <c r="S272" s="194"/>
      <c r="T272" s="194"/>
      <c r="U272" s="213">
        <f t="shared" si="69"/>
        <v>322816</v>
      </c>
      <c r="V272" s="213">
        <f t="shared" si="65"/>
        <v>0</v>
      </c>
      <c r="W272" s="213">
        <f t="shared" si="65"/>
        <v>0</v>
      </c>
      <c r="X272" s="213"/>
      <c r="Y272" s="213">
        <f t="shared" si="66"/>
        <v>0</v>
      </c>
      <c r="Z272" s="213">
        <f t="shared" si="66"/>
        <v>0</v>
      </c>
      <c r="AA272" s="213">
        <f t="shared" si="67"/>
        <v>0</v>
      </c>
      <c r="AB272" s="102">
        <v>1</v>
      </c>
      <c r="AC272" s="213">
        <v>3.88</v>
      </c>
      <c r="AD272" s="194">
        <v>322816</v>
      </c>
      <c r="AE272" s="194"/>
      <c r="AF272" s="194"/>
      <c r="AG272" s="194"/>
      <c r="AH272" s="213">
        <f t="shared" si="70"/>
        <v>322816</v>
      </c>
      <c r="AI272" s="102">
        <v>1</v>
      </c>
      <c r="AJ272" s="213">
        <v>3.88</v>
      </c>
      <c r="AK272" s="194">
        <v>322816</v>
      </c>
      <c r="AL272" s="194"/>
      <c r="AM272" s="194"/>
      <c r="AN272" s="194"/>
      <c r="AO272" s="213">
        <f t="shared" si="71"/>
        <v>322816</v>
      </c>
    </row>
    <row r="273" spans="1:41" ht="27">
      <c r="A273" s="194">
        <v>8</v>
      </c>
      <c r="B273" s="611" t="s">
        <v>4351</v>
      </c>
      <c r="C273" s="977" t="s">
        <v>5298</v>
      </c>
      <c r="D273" s="977">
        <v>1994</v>
      </c>
      <c r="E273" s="1020" t="s">
        <v>1711</v>
      </c>
      <c r="F273" s="194"/>
      <c r="G273" s="194"/>
      <c r="H273" s="194">
        <v>3.88</v>
      </c>
      <c r="I273" s="102">
        <v>1</v>
      </c>
      <c r="J273" s="102">
        <v>322816</v>
      </c>
      <c r="K273" s="2188"/>
      <c r="L273" s="102"/>
      <c r="M273" s="102"/>
      <c r="N273" s="213">
        <f t="shared" si="68"/>
        <v>322816</v>
      </c>
      <c r="O273" s="213">
        <v>3.88</v>
      </c>
      <c r="P273" s="102">
        <v>1</v>
      </c>
      <c r="Q273" s="194">
        <v>322816</v>
      </c>
      <c r="R273" s="194"/>
      <c r="S273" s="194"/>
      <c r="T273" s="194"/>
      <c r="U273" s="213">
        <f t="shared" si="69"/>
        <v>322816</v>
      </c>
      <c r="V273" s="213">
        <f t="shared" si="65"/>
        <v>0</v>
      </c>
      <c r="W273" s="213">
        <f t="shared" si="65"/>
        <v>0</v>
      </c>
      <c r="X273" s="213"/>
      <c r="Y273" s="213">
        <f t="shared" si="66"/>
        <v>0</v>
      </c>
      <c r="Z273" s="213">
        <f t="shared" si="66"/>
        <v>0</v>
      </c>
      <c r="AA273" s="213">
        <f t="shared" si="67"/>
        <v>0</v>
      </c>
      <c r="AB273" s="102">
        <v>1</v>
      </c>
      <c r="AC273" s="213">
        <v>3.88</v>
      </c>
      <c r="AD273" s="194">
        <v>322816</v>
      </c>
      <c r="AE273" s="194"/>
      <c r="AF273" s="194"/>
      <c r="AG273" s="194"/>
      <c r="AH273" s="213">
        <f t="shared" si="70"/>
        <v>322816</v>
      </c>
      <c r="AI273" s="102">
        <v>1</v>
      </c>
      <c r="AJ273" s="213">
        <v>3.88</v>
      </c>
      <c r="AK273" s="194">
        <v>322816</v>
      </c>
      <c r="AL273" s="194"/>
      <c r="AM273" s="194"/>
      <c r="AN273" s="194"/>
      <c r="AO273" s="213">
        <f t="shared" si="71"/>
        <v>322816</v>
      </c>
    </row>
    <row r="274" spans="1:41" ht="27">
      <c r="A274" s="194">
        <v>9</v>
      </c>
      <c r="B274" s="611" t="s">
        <v>5748</v>
      </c>
      <c r="C274" s="1122" t="s">
        <v>5299</v>
      </c>
      <c r="D274" s="1122">
        <v>1997</v>
      </c>
      <c r="E274" s="943" t="s">
        <v>1711</v>
      </c>
      <c r="F274" s="194"/>
      <c r="G274" s="194"/>
      <c r="H274" s="194">
        <v>3.88</v>
      </c>
      <c r="I274" s="102">
        <v>1</v>
      </c>
      <c r="J274" s="102">
        <v>322816</v>
      </c>
      <c r="K274" s="2188"/>
      <c r="L274" s="102"/>
      <c r="M274" s="102"/>
      <c r="N274" s="213">
        <f>J274+L274+M274</f>
        <v>322816</v>
      </c>
      <c r="O274" s="213">
        <v>3.88</v>
      </c>
      <c r="P274" s="102">
        <v>1</v>
      </c>
      <c r="Q274" s="194">
        <v>322816</v>
      </c>
      <c r="R274" s="194"/>
      <c r="S274" s="194"/>
      <c r="T274" s="194"/>
      <c r="U274" s="213">
        <f>Q274+S274+T274</f>
        <v>322816</v>
      </c>
      <c r="V274" s="213">
        <f t="shared" si="65"/>
        <v>0</v>
      </c>
      <c r="W274" s="213">
        <f t="shared" si="65"/>
        <v>0</v>
      </c>
      <c r="X274" s="213"/>
      <c r="Y274" s="213">
        <f t="shared" si="66"/>
        <v>0</v>
      </c>
      <c r="Z274" s="213">
        <f t="shared" si="66"/>
        <v>0</v>
      </c>
      <c r="AA274" s="213">
        <f t="shared" si="67"/>
        <v>0</v>
      </c>
      <c r="AB274" s="102">
        <v>1</v>
      </c>
      <c r="AC274" s="213">
        <v>3.88</v>
      </c>
      <c r="AD274" s="194">
        <v>322816</v>
      </c>
      <c r="AE274" s="194"/>
      <c r="AF274" s="194"/>
      <c r="AG274" s="194"/>
      <c r="AH274" s="213">
        <f>AD274+AF274+AG274</f>
        <v>322816</v>
      </c>
      <c r="AI274" s="102">
        <v>1</v>
      </c>
      <c r="AJ274" s="213">
        <v>3.88</v>
      </c>
      <c r="AK274" s="194">
        <v>322816</v>
      </c>
      <c r="AL274" s="194"/>
      <c r="AM274" s="194"/>
      <c r="AN274" s="194"/>
      <c r="AO274" s="213">
        <f>AK274+AM274+AN274</f>
        <v>322816</v>
      </c>
    </row>
    <row r="275" spans="1:41" ht="27">
      <c r="A275" s="194">
        <v>10</v>
      </c>
      <c r="B275" s="611" t="s">
        <v>1773</v>
      </c>
      <c r="C275" s="1122" t="s">
        <v>5299</v>
      </c>
      <c r="D275" s="1122">
        <v>1996</v>
      </c>
      <c r="E275" s="943" t="s">
        <v>1711</v>
      </c>
      <c r="F275" s="194"/>
      <c r="G275" s="194"/>
      <c r="H275" s="194">
        <v>3.88</v>
      </c>
      <c r="I275" s="102">
        <v>1</v>
      </c>
      <c r="J275" s="102">
        <v>322816</v>
      </c>
      <c r="K275" s="2188"/>
      <c r="L275" s="102"/>
      <c r="M275" s="102"/>
      <c r="N275" s="213">
        <f>J275+L275+M275</f>
        <v>322816</v>
      </c>
      <c r="O275" s="213">
        <v>3.88</v>
      </c>
      <c r="P275" s="102">
        <v>1</v>
      </c>
      <c r="Q275" s="194">
        <v>322816</v>
      </c>
      <c r="R275" s="194"/>
      <c r="S275" s="194"/>
      <c r="T275" s="194"/>
      <c r="U275" s="213">
        <f>Q275+S275+T275</f>
        <v>322816</v>
      </c>
      <c r="V275" s="213">
        <f t="shared" si="65"/>
        <v>0</v>
      </c>
      <c r="W275" s="213">
        <f t="shared" si="65"/>
        <v>0</v>
      </c>
      <c r="X275" s="213"/>
      <c r="Y275" s="213">
        <f t="shared" si="66"/>
        <v>0</v>
      </c>
      <c r="Z275" s="213">
        <f t="shared" si="66"/>
        <v>0</v>
      </c>
      <c r="AA275" s="213">
        <f t="shared" si="67"/>
        <v>0</v>
      </c>
      <c r="AB275" s="102">
        <v>1</v>
      </c>
      <c r="AC275" s="213">
        <v>3.88</v>
      </c>
      <c r="AD275" s="194">
        <v>322816</v>
      </c>
      <c r="AE275" s="194"/>
      <c r="AF275" s="194"/>
      <c r="AG275" s="194"/>
      <c r="AH275" s="213">
        <f>AD275+AF275+AG275</f>
        <v>322816</v>
      </c>
      <c r="AI275" s="102">
        <v>1</v>
      </c>
      <c r="AJ275" s="213">
        <v>3.88</v>
      </c>
      <c r="AK275" s="194">
        <v>322816</v>
      </c>
      <c r="AL275" s="194"/>
      <c r="AM275" s="194"/>
      <c r="AN275" s="194"/>
      <c r="AO275" s="213">
        <f t="shared" ref="AO275:AO276" si="72">AK275+AM275+AN275</f>
        <v>322816</v>
      </c>
    </row>
    <row r="276" spans="1:41" ht="27">
      <c r="A276" s="194">
        <v>11</v>
      </c>
      <c r="B276" s="611" t="s">
        <v>8418</v>
      </c>
      <c r="C276" s="1122" t="s">
        <v>5299</v>
      </c>
      <c r="D276" s="1122">
        <v>1992</v>
      </c>
      <c r="E276" s="943" t="s">
        <v>1711</v>
      </c>
      <c r="F276" s="194"/>
      <c r="G276" s="194"/>
      <c r="H276" s="194">
        <v>3.88</v>
      </c>
      <c r="I276" s="102">
        <v>1</v>
      </c>
      <c r="J276" s="102">
        <v>322816</v>
      </c>
      <c r="K276" s="2188"/>
      <c r="L276" s="102"/>
      <c r="M276" s="102"/>
      <c r="N276" s="213">
        <f>J276+L276+M276</f>
        <v>322816</v>
      </c>
      <c r="O276" s="213">
        <v>3.88</v>
      </c>
      <c r="P276" s="102">
        <v>1</v>
      </c>
      <c r="Q276" s="194">
        <v>322816</v>
      </c>
      <c r="R276" s="194"/>
      <c r="S276" s="194"/>
      <c r="T276" s="194"/>
      <c r="U276" s="213">
        <f>Q276+S276+T276</f>
        <v>322816</v>
      </c>
      <c r="V276" s="213">
        <f t="shared" si="65"/>
        <v>0</v>
      </c>
      <c r="W276" s="213">
        <f t="shared" si="65"/>
        <v>0</v>
      </c>
      <c r="X276" s="213"/>
      <c r="Y276" s="213">
        <f t="shared" si="66"/>
        <v>0</v>
      </c>
      <c r="Z276" s="213">
        <f t="shared" si="66"/>
        <v>0</v>
      </c>
      <c r="AA276" s="213">
        <f t="shared" si="67"/>
        <v>0</v>
      </c>
      <c r="AB276" s="102">
        <v>1</v>
      </c>
      <c r="AC276" s="213">
        <v>3.88</v>
      </c>
      <c r="AD276" s="194">
        <v>322816</v>
      </c>
      <c r="AE276" s="194"/>
      <c r="AF276" s="194"/>
      <c r="AG276" s="194"/>
      <c r="AH276" s="213">
        <f>AD276+AF276+AG276</f>
        <v>322816</v>
      </c>
      <c r="AI276" s="102">
        <v>1</v>
      </c>
      <c r="AJ276" s="213">
        <v>3.88</v>
      </c>
      <c r="AK276" s="194">
        <v>322816</v>
      </c>
      <c r="AL276" s="194"/>
      <c r="AM276" s="194"/>
      <c r="AN276" s="194"/>
      <c r="AO276" s="213">
        <f t="shared" si="72"/>
        <v>322816</v>
      </c>
    </row>
    <row r="277" spans="1:41">
      <c r="A277" s="194"/>
      <c r="B277" s="611"/>
      <c r="C277" s="977"/>
      <c r="D277" s="977"/>
      <c r="E277" s="1020"/>
      <c r="F277" s="194"/>
      <c r="G277" s="194"/>
      <c r="H277" s="194"/>
      <c r="I277" s="102"/>
      <c r="J277" s="102"/>
      <c r="K277" s="2188"/>
      <c r="L277" s="102"/>
      <c r="M277" s="102"/>
      <c r="N277" s="213"/>
      <c r="O277" s="213"/>
      <c r="P277" s="102"/>
      <c r="Q277" s="194"/>
      <c r="R277" s="194"/>
      <c r="S277" s="194"/>
      <c r="T277" s="194"/>
      <c r="U277" s="213"/>
      <c r="V277" s="213"/>
      <c r="W277" s="213"/>
      <c r="X277" s="213"/>
      <c r="Y277" s="213"/>
      <c r="Z277" s="213"/>
      <c r="AA277" s="213"/>
      <c r="AB277" s="102"/>
      <c r="AC277" s="213"/>
      <c r="AD277" s="194"/>
      <c r="AE277" s="194"/>
      <c r="AF277" s="194"/>
      <c r="AG277" s="194"/>
      <c r="AH277" s="213"/>
      <c r="AI277" s="102"/>
      <c r="AJ277" s="213"/>
      <c r="AK277" s="194"/>
      <c r="AL277" s="194"/>
      <c r="AM277" s="194"/>
      <c r="AN277" s="194"/>
      <c r="AO277" s="213"/>
    </row>
    <row r="278" spans="1:41" s="216" customFormat="1" ht="14.25">
      <c r="A278" s="211"/>
      <c r="B278" s="219" t="s">
        <v>264</v>
      </c>
      <c r="C278" s="219"/>
      <c r="D278" s="215" t="s">
        <v>1</v>
      </c>
      <c r="E278" s="215" t="s">
        <v>1</v>
      </c>
      <c r="F278" s="215" t="s">
        <v>1</v>
      </c>
      <c r="G278" s="215" t="s">
        <v>1</v>
      </c>
      <c r="H278" s="215" t="s">
        <v>1</v>
      </c>
      <c r="I278" s="215">
        <f>SUM(I266:I276)</f>
        <v>11</v>
      </c>
      <c r="J278" s="215">
        <f>SUM(J266:J276)</f>
        <v>3550976</v>
      </c>
      <c r="K278" s="1561"/>
      <c r="L278" s="215">
        <f>SUM(L266:L276)</f>
        <v>0</v>
      </c>
      <c r="M278" s="215">
        <f>SUM(M266:M276)</f>
        <v>0</v>
      </c>
      <c r="N278" s="215">
        <f>SUM(N266:N276)</f>
        <v>3550976</v>
      </c>
      <c r="O278" s="215"/>
      <c r="P278" s="215">
        <f>SUM(P266:P276)</f>
        <v>11</v>
      </c>
      <c r="Q278" s="215">
        <f>SUM(Q266:Q276)</f>
        <v>3550976</v>
      </c>
      <c r="R278" s="215"/>
      <c r="S278" s="215">
        <f>SUM(S266:S276)</f>
        <v>0</v>
      </c>
      <c r="T278" s="215">
        <f>SUM(T266:T276)</f>
        <v>0</v>
      </c>
      <c r="U278" s="215">
        <f>SUM(U266:U276)</f>
        <v>3550976</v>
      </c>
      <c r="V278" s="215">
        <f>SUM(V266:V276)</f>
        <v>0</v>
      </c>
      <c r="W278" s="215">
        <f>SUM(W266:W276)</f>
        <v>0</v>
      </c>
      <c r="X278" s="215"/>
      <c r="Y278" s="215">
        <f>SUM(Y266:Y276)</f>
        <v>0</v>
      </c>
      <c r="Z278" s="215">
        <f>SUM(Z266:Z276)</f>
        <v>0</v>
      </c>
      <c r="AA278" s="215">
        <f>SUM(AA266:AA276)</f>
        <v>0</v>
      </c>
      <c r="AB278" s="215">
        <f>SUM(AB266:AB276)</f>
        <v>11</v>
      </c>
      <c r="AC278" s="215"/>
      <c r="AD278" s="215">
        <f>SUM(AD266:AD276)</f>
        <v>3550976</v>
      </c>
      <c r="AE278" s="215"/>
      <c r="AF278" s="215">
        <f>SUM(AF266:AF276)</f>
        <v>0</v>
      </c>
      <c r="AG278" s="215">
        <f>SUM(AG266:AG276)</f>
        <v>0</v>
      </c>
      <c r="AH278" s="215">
        <f>SUM(AH266:AH276)</f>
        <v>3550976</v>
      </c>
      <c r="AI278" s="215">
        <f>SUM(AI266:AI276)</f>
        <v>11</v>
      </c>
      <c r="AJ278" s="215"/>
      <c r="AK278" s="215">
        <f>SUM(AK266:AK276)</f>
        <v>3550976</v>
      </c>
      <c r="AL278" s="215"/>
      <c r="AM278" s="215">
        <f>SUM(AM266:AM276)</f>
        <v>0</v>
      </c>
      <c r="AN278" s="215">
        <f>SUM(AN266:AN276)</f>
        <v>0</v>
      </c>
      <c r="AO278" s="215">
        <f>SUM(AO266:AO276)</f>
        <v>3550976</v>
      </c>
    </row>
    <row r="279" spans="1:41" ht="14.25" thickBot="1">
      <c r="A279" s="194"/>
      <c r="B279" s="179"/>
      <c r="C279" s="179"/>
      <c r="D279" s="179"/>
      <c r="E279" s="213"/>
      <c r="F279" s="213"/>
      <c r="G279" s="213"/>
      <c r="H279" s="213"/>
      <c r="I279" s="179"/>
      <c r="J279" s="213"/>
      <c r="K279" s="2187"/>
      <c r="L279" s="213"/>
      <c r="M279" s="213"/>
      <c r="N279" s="213"/>
      <c r="O279" s="213"/>
      <c r="P279" s="179"/>
      <c r="Q279" s="213"/>
      <c r="R279" s="213"/>
      <c r="S279" s="213"/>
      <c r="T279" s="213"/>
      <c r="U279" s="179"/>
      <c r="V279" s="213"/>
      <c r="W279" s="179"/>
      <c r="X279" s="179"/>
      <c r="Y279" s="213"/>
      <c r="Z279" s="106"/>
      <c r="AA279" s="106"/>
      <c r="AB279" s="106"/>
      <c r="AC279" s="213"/>
      <c r="AD279" s="106"/>
      <c r="AE279" s="106"/>
      <c r="AF279" s="106"/>
      <c r="AG279" s="106"/>
      <c r="AH279" s="106"/>
      <c r="AI279" s="106"/>
      <c r="AJ279" s="213"/>
      <c r="AK279" s="106"/>
      <c r="AL279" s="106"/>
      <c r="AM279" s="106"/>
      <c r="AN279" s="106"/>
      <c r="AO279" s="106"/>
    </row>
    <row r="280" spans="1:41" s="176" customFormat="1" ht="40.5" customHeight="1">
      <c r="A280" s="30"/>
      <c r="B280" s="2567" t="s">
        <v>5467</v>
      </c>
      <c r="C280" s="2567"/>
      <c r="D280" s="2567"/>
      <c r="E280" s="2567"/>
      <c r="F280" s="2567"/>
      <c r="G280" s="2567"/>
      <c r="H280" s="2567"/>
      <c r="I280" s="31"/>
      <c r="J280" s="31"/>
      <c r="K280" s="2183"/>
      <c r="L280" s="175"/>
      <c r="M280" s="34"/>
      <c r="N280" s="31"/>
      <c r="O280" s="31"/>
      <c r="P280" s="31"/>
      <c r="Q280" s="34"/>
      <c r="R280" s="34"/>
      <c r="S280" s="175"/>
      <c r="T280" s="175"/>
      <c r="U280" s="175"/>
      <c r="V280" s="175"/>
      <c r="W280" s="175"/>
      <c r="X280" s="175"/>
      <c r="Y280" s="175"/>
      <c r="Z280" s="175"/>
      <c r="AA280" s="175"/>
      <c r="AB280" s="175"/>
      <c r="AC280" s="31"/>
      <c r="AD280" s="175"/>
      <c r="AE280" s="175"/>
      <c r="AF280" s="175"/>
      <c r="AG280" s="175"/>
      <c r="AH280" s="175"/>
      <c r="AI280" s="175"/>
      <c r="AJ280" s="31"/>
      <c r="AK280" s="175"/>
      <c r="AL280" s="175"/>
      <c r="AM280" s="175"/>
      <c r="AN280" s="175"/>
      <c r="AO280" s="175"/>
    </row>
    <row r="281" spans="1:41" s="176" customFormat="1" ht="22.7" customHeight="1">
      <c r="A281" s="30"/>
      <c r="B281" s="174"/>
      <c r="C281" s="174"/>
      <c r="D281" s="174"/>
      <c r="E281" s="134"/>
      <c r="F281" s="134"/>
      <c r="G281" s="134"/>
      <c r="H281" s="31"/>
      <c r="I281" s="174"/>
      <c r="J281" s="31"/>
      <c r="K281" s="2183"/>
      <c r="L281" s="31"/>
      <c r="M281" s="41" t="s">
        <v>215</v>
      </c>
      <c r="N281" s="31"/>
      <c r="O281" s="31"/>
      <c r="P281" s="31"/>
      <c r="Q281" s="175"/>
      <c r="R281" s="175"/>
      <c r="S281" s="34"/>
      <c r="T281" s="175"/>
      <c r="U281" s="175"/>
      <c r="V281" s="175"/>
      <c r="W281" s="175"/>
      <c r="X281" s="175"/>
      <c r="Y281" s="175"/>
      <c r="Z281" s="175"/>
      <c r="AA281" s="175"/>
      <c r="AB281" s="175"/>
      <c r="AC281" s="31"/>
      <c r="AD281" s="175"/>
      <c r="AE281" s="175"/>
      <c r="AF281" s="175"/>
      <c r="AG281" s="175"/>
      <c r="AH281" s="175"/>
      <c r="AI281" s="175"/>
      <c r="AJ281" s="31"/>
      <c r="AK281" s="175"/>
      <c r="AL281" s="175"/>
      <c r="AM281" s="175"/>
      <c r="AN281" s="175"/>
      <c r="AO281" s="175"/>
    </row>
    <row r="282" spans="1:41" s="324" customFormat="1" ht="14.25">
      <c r="A282" s="244"/>
      <c r="B282" s="321"/>
      <c r="C282" s="2548" t="s">
        <v>5278</v>
      </c>
      <c r="D282" s="2548" t="s">
        <v>5279</v>
      </c>
      <c r="E282" s="322"/>
      <c r="F282" s="323"/>
      <c r="G282" s="323"/>
      <c r="H282" s="323"/>
      <c r="I282" s="1257" t="s">
        <v>5364</v>
      </c>
      <c r="J282" s="323"/>
      <c r="K282" s="2184"/>
      <c r="L282" s="323"/>
      <c r="M282" s="323"/>
      <c r="N282" s="323"/>
      <c r="O282" s="322"/>
      <c r="P282" s="2531" t="s">
        <v>1978</v>
      </c>
      <c r="Q282" s="2531"/>
      <c r="R282" s="2531"/>
      <c r="S282" s="2531"/>
      <c r="T282" s="2531"/>
      <c r="U282" s="2560"/>
      <c r="V282" s="2561" t="s">
        <v>216</v>
      </c>
      <c r="W282" s="2531"/>
      <c r="X282" s="2531"/>
      <c r="Y282" s="2531"/>
      <c r="Z282" s="2531"/>
      <c r="AA282" s="2560"/>
      <c r="AB282" s="2561" t="s">
        <v>5883</v>
      </c>
      <c r="AC282" s="2531"/>
      <c r="AD282" s="2531"/>
      <c r="AE282" s="2531"/>
      <c r="AF282" s="2531"/>
      <c r="AG282" s="2531"/>
      <c r="AH282" s="2531"/>
      <c r="AI282" s="2561" t="s">
        <v>7103</v>
      </c>
      <c r="AJ282" s="2531"/>
      <c r="AK282" s="2531"/>
      <c r="AL282" s="2531"/>
      <c r="AM282" s="2531"/>
      <c r="AN282" s="2531"/>
      <c r="AO282" s="2560"/>
    </row>
    <row r="283" spans="1:41" s="176" customFormat="1" ht="76.5">
      <c r="A283" s="210" t="s">
        <v>114</v>
      </c>
      <c r="B283" s="2162" t="s">
        <v>218</v>
      </c>
      <c r="C283" s="2550"/>
      <c r="D283" s="2550"/>
      <c r="E283" s="2162" t="s">
        <v>219</v>
      </c>
      <c r="F283" s="2162" t="s">
        <v>220</v>
      </c>
      <c r="G283" s="2162" t="s">
        <v>221</v>
      </c>
      <c r="H283" s="521" t="s">
        <v>5368</v>
      </c>
      <c r="I283" s="2162" t="s">
        <v>211</v>
      </c>
      <c r="J283" s="281" t="s">
        <v>460</v>
      </c>
      <c r="K283" s="2185" t="s">
        <v>7025</v>
      </c>
      <c r="L283" s="2162" t="s">
        <v>222</v>
      </c>
      <c r="M283" s="2162" t="s">
        <v>223</v>
      </c>
      <c r="N283" s="2162" t="s">
        <v>254</v>
      </c>
      <c r="O283" s="521" t="s">
        <v>4246</v>
      </c>
      <c r="P283" s="2162" t="s">
        <v>211</v>
      </c>
      <c r="Q283" s="2162" t="s">
        <v>283</v>
      </c>
      <c r="R283" s="2162" t="s">
        <v>7025</v>
      </c>
      <c r="S283" s="2162" t="s">
        <v>222</v>
      </c>
      <c r="T283" s="2162" t="s">
        <v>223</v>
      </c>
      <c r="U283" s="2162" t="s">
        <v>254</v>
      </c>
      <c r="V283" s="2162" t="s">
        <v>211</v>
      </c>
      <c r="W283" s="2162" t="s">
        <v>283</v>
      </c>
      <c r="X283" s="2162" t="s">
        <v>7025</v>
      </c>
      <c r="Y283" s="2162" t="s">
        <v>222</v>
      </c>
      <c r="Z283" s="2162" t="s">
        <v>223</v>
      </c>
      <c r="AA283" s="2162" t="s">
        <v>254</v>
      </c>
      <c r="AB283" s="2162" t="s">
        <v>211</v>
      </c>
      <c r="AC283" s="521" t="s">
        <v>6685</v>
      </c>
      <c r="AD283" s="2162" t="s">
        <v>283</v>
      </c>
      <c r="AE283" s="2162" t="s">
        <v>7025</v>
      </c>
      <c r="AF283" s="2162" t="s">
        <v>222</v>
      </c>
      <c r="AG283" s="2162" t="s">
        <v>223</v>
      </c>
      <c r="AH283" s="2162" t="s">
        <v>254</v>
      </c>
      <c r="AI283" s="2162" t="s">
        <v>211</v>
      </c>
      <c r="AJ283" s="521" t="s">
        <v>8075</v>
      </c>
      <c r="AK283" s="2162" t="s">
        <v>283</v>
      </c>
      <c r="AL283" s="2162" t="s">
        <v>7025</v>
      </c>
      <c r="AM283" s="2162" t="s">
        <v>222</v>
      </c>
      <c r="AN283" s="2162" t="s">
        <v>223</v>
      </c>
      <c r="AO283" s="2162" t="s">
        <v>254</v>
      </c>
    </row>
    <row r="284" spans="1:41" s="35" customFormat="1" ht="12.75">
      <c r="A284" s="123">
        <v>1</v>
      </c>
      <c r="B284" s="123">
        <v>2</v>
      </c>
      <c r="C284" s="123"/>
      <c r="D284" s="123">
        <v>3</v>
      </c>
      <c r="E284" s="123">
        <v>4</v>
      </c>
      <c r="F284" s="123">
        <v>5</v>
      </c>
      <c r="G284" s="123">
        <v>6</v>
      </c>
      <c r="H284" s="123">
        <v>7</v>
      </c>
      <c r="I284" s="123">
        <v>8</v>
      </c>
      <c r="J284" s="123">
        <v>9</v>
      </c>
      <c r="K284" s="2186"/>
      <c r="L284" s="123">
        <v>10</v>
      </c>
      <c r="M284" s="123">
        <v>11</v>
      </c>
      <c r="N284" s="123">
        <v>12</v>
      </c>
      <c r="O284" s="123">
        <v>13</v>
      </c>
      <c r="P284" s="123">
        <v>14</v>
      </c>
      <c r="Q284" s="123">
        <v>15</v>
      </c>
      <c r="R284" s="123"/>
      <c r="S284" s="123">
        <v>16</v>
      </c>
      <c r="T284" s="123">
        <v>17</v>
      </c>
      <c r="U284" s="123">
        <v>18</v>
      </c>
      <c r="V284" s="123">
        <v>19</v>
      </c>
      <c r="W284" s="123">
        <v>20</v>
      </c>
      <c r="X284" s="123"/>
      <c r="Y284" s="123">
        <v>21</v>
      </c>
      <c r="Z284" s="123">
        <v>22</v>
      </c>
      <c r="AA284" s="123">
        <v>23</v>
      </c>
      <c r="AB284" s="123">
        <v>24</v>
      </c>
      <c r="AC284" s="123">
        <v>25</v>
      </c>
      <c r="AD284" s="123">
        <v>26</v>
      </c>
      <c r="AE284" s="123"/>
      <c r="AF284" s="123">
        <v>27</v>
      </c>
      <c r="AG284" s="123">
        <v>28</v>
      </c>
      <c r="AH284" s="123">
        <v>29</v>
      </c>
      <c r="AI284" s="123">
        <v>30</v>
      </c>
      <c r="AJ284" s="123">
        <v>31</v>
      </c>
      <c r="AK284" s="123">
        <v>32</v>
      </c>
      <c r="AL284" s="123"/>
      <c r="AM284" s="123">
        <v>33</v>
      </c>
      <c r="AN284" s="123">
        <v>34</v>
      </c>
      <c r="AO284" s="123">
        <v>35</v>
      </c>
    </row>
    <row r="285" spans="1:41" ht="40.5">
      <c r="A285" s="211" t="s">
        <v>2</v>
      </c>
      <c r="B285" s="212" t="s">
        <v>469</v>
      </c>
      <c r="C285" s="212"/>
      <c r="D285" s="212"/>
      <c r="E285" s="213"/>
      <c r="F285" s="213"/>
      <c r="G285" s="213"/>
      <c r="H285" s="213"/>
      <c r="I285" s="179"/>
      <c r="J285" s="213"/>
      <c r="K285" s="2187"/>
      <c r="L285" s="213"/>
      <c r="M285" s="213"/>
      <c r="N285" s="213"/>
      <c r="O285" s="213"/>
      <c r="P285" s="179"/>
      <c r="Q285" s="213"/>
      <c r="R285" s="213"/>
      <c r="S285" s="213"/>
      <c r="T285" s="213"/>
      <c r="U285" s="179"/>
      <c r="V285" s="213"/>
      <c r="W285" s="179"/>
      <c r="X285" s="179"/>
      <c r="Y285" s="213"/>
      <c r="Z285" s="106"/>
      <c r="AA285" s="106"/>
      <c r="AB285" s="106"/>
      <c r="AC285" s="213"/>
      <c r="AD285" s="106"/>
      <c r="AE285" s="106"/>
      <c r="AF285" s="106"/>
      <c r="AG285" s="106"/>
      <c r="AH285" s="106"/>
      <c r="AI285" s="106"/>
      <c r="AJ285" s="213"/>
      <c r="AK285" s="106"/>
      <c r="AL285" s="106"/>
      <c r="AM285" s="106"/>
      <c r="AN285" s="106"/>
      <c r="AO285" s="106"/>
    </row>
    <row r="286" spans="1:41">
      <c r="A286" s="194"/>
      <c r="B286" s="179" t="s">
        <v>126</v>
      </c>
      <c r="C286" s="179"/>
      <c r="D286" s="179"/>
      <c r="E286" s="213"/>
      <c r="F286" s="213"/>
      <c r="G286" s="213"/>
      <c r="H286" s="213"/>
      <c r="I286" s="179"/>
      <c r="J286" s="213"/>
      <c r="K286" s="2187"/>
      <c r="L286" s="213"/>
      <c r="M286" s="213"/>
      <c r="N286" s="213"/>
      <c r="O286" s="213"/>
      <c r="P286" s="179"/>
      <c r="Q286" s="213"/>
      <c r="R286" s="213"/>
      <c r="S286" s="213"/>
      <c r="T286" s="213"/>
      <c r="U286" s="179"/>
      <c r="V286" s="213"/>
      <c r="W286" s="179"/>
      <c r="X286" s="179"/>
      <c r="Y286" s="213"/>
      <c r="Z286" s="106"/>
      <c r="AA286" s="106"/>
      <c r="AB286" s="106"/>
      <c r="AC286" s="213"/>
      <c r="AD286" s="106"/>
      <c r="AE286" s="106"/>
      <c r="AF286" s="106"/>
      <c r="AG286" s="106"/>
      <c r="AH286" s="106"/>
      <c r="AI286" s="106"/>
      <c r="AJ286" s="213"/>
      <c r="AK286" s="106"/>
      <c r="AL286" s="106"/>
      <c r="AM286" s="106"/>
      <c r="AN286" s="106"/>
      <c r="AO286" s="106"/>
    </row>
    <row r="287" spans="1:41" ht="27">
      <c r="A287" s="194">
        <v>1</v>
      </c>
      <c r="B287" s="611" t="s">
        <v>1765</v>
      </c>
      <c r="C287" s="1122" t="s">
        <v>5283</v>
      </c>
      <c r="D287" s="1122">
        <v>1993</v>
      </c>
      <c r="E287" s="943" t="s">
        <v>1711</v>
      </c>
      <c r="F287" s="194"/>
      <c r="G287" s="194"/>
      <c r="H287" s="194">
        <v>3.88</v>
      </c>
      <c r="I287" s="102">
        <v>1</v>
      </c>
      <c r="J287" s="102">
        <v>322816</v>
      </c>
      <c r="K287" s="2188"/>
      <c r="L287" s="102">
        <v>8000</v>
      </c>
      <c r="M287" s="102"/>
      <c r="N287" s="213">
        <f>J287+L287+M287</f>
        <v>330816</v>
      </c>
      <c r="O287" s="213">
        <v>3.88</v>
      </c>
      <c r="P287" s="102">
        <v>1</v>
      </c>
      <c r="Q287" s="194">
        <v>322816</v>
      </c>
      <c r="R287" s="194"/>
      <c r="S287" s="194">
        <v>8000</v>
      </c>
      <c r="T287" s="194"/>
      <c r="U287" s="213">
        <f>Q287+S287+T287</f>
        <v>330816</v>
      </c>
      <c r="V287" s="213">
        <f t="shared" ref="V287:W296" si="73">I287-P287</f>
        <v>0</v>
      </c>
      <c r="W287" s="213">
        <f t="shared" si="73"/>
        <v>0</v>
      </c>
      <c r="X287" s="213"/>
      <c r="Y287" s="213">
        <f t="shared" ref="Y287:Z296" si="74">L287-S287</f>
        <v>0</v>
      </c>
      <c r="Z287" s="213">
        <f t="shared" si="74"/>
        <v>0</v>
      </c>
      <c r="AA287" s="213">
        <f t="shared" ref="AA287:AA296" si="75">W287+Y287+Z287</f>
        <v>0</v>
      </c>
      <c r="AB287" s="102">
        <v>1</v>
      </c>
      <c r="AC287" s="213">
        <v>3.88</v>
      </c>
      <c r="AD287" s="194">
        <v>322816</v>
      </c>
      <c r="AE287" s="194"/>
      <c r="AF287" s="194">
        <v>8000</v>
      </c>
      <c r="AG287" s="194"/>
      <c r="AH287" s="213">
        <f>AD287+AF287+AG287</f>
        <v>330816</v>
      </c>
      <c r="AI287" s="102">
        <v>1</v>
      </c>
      <c r="AJ287" s="213">
        <v>3.88</v>
      </c>
      <c r="AK287" s="194">
        <v>322816</v>
      </c>
      <c r="AL287" s="194"/>
      <c r="AM287" s="194">
        <v>8000</v>
      </c>
      <c r="AN287" s="194"/>
      <c r="AO287" s="213">
        <f>AK287+AM287+AN287</f>
        <v>330816</v>
      </c>
    </row>
    <row r="288" spans="1:41" ht="27">
      <c r="A288" s="194">
        <v>2</v>
      </c>
      <c r="B288" s="611" t="s">
        <v>1382</v>
      </c>
      <c r="C288" s="1122" t="s">
        <v>5283</v>
      </c>
      <c r="D288" s="1122">
        <v>1991</v>
      </c>
      <c r="E288" s="943" t="s">
        <v>1711</v>
      </c>
      <c r="F288" s="194"/>
      <c r="G288" s="194"/>
      <c r="H288" s="194">
        <v>3.88</v>
      </c>
      <c r="I288" s="102">
        <v>1</v>
      </c>
      <c r="J288" s="102">
        <v>322816</v>
      </c>
      <c r="K288" s="2188"/>
      <c r="L288" s="102">
        <v>8000</v>
      </c>
      <c r="M288" s="102"/>
      <c r="N288" s="213">
        <f t="shared" ref="N288:N294" si="76">J288+L288+M288</f>
        <v>330816</v>
      </c>
      <c r="O288" s="213">
        <v>3.88</v>
      </c>
      <c r="P288" s="102">
        <v>1</v>
      </c>
      <c r="Q288" s="194">
        <v>322816</v>
      </c>
      <c r="R288" s="194"/>
      <c r="S288" s="194">
        <v>8000</v>
      </c>
      <c r="T288" s="194"/>
      <c r="U288" s="213">
        <f t="shared" ref="U288:U294" si="77">Q288+S288+T288</f>
        <v>330816</v>
      </c>
      <c r="V288" s="213">
        <f t="shared" si="73"/>
        <v>0</v>
      </c>
      <c r="W288" s="213">
        <f t="shared" si="73"/>
        <v>0</v>
      </c>
      <c r="X288" s="213"/>
      <c r="Y288" s="213">
        <f t="shared" si="74"/>
        <v>0</v>
      </c>
      <c r="Z288" s="213">
        <f t="shared" si="74"/>
        <v>0</v>
      </c>
      <c r="AA288" s="213">
        <f t="shared" si="75"/>
        <v>0</v>
      </c>
      <c r="AB288" s="102">
        <v>1</v>
      </c>
      <c r="AC288" s="213">
        <v>3.88</v>
      </c>
      <c r="AD288" s="194">
        <v>322816</v>
      </c>
      <c r="AE288" s="194"/>
      <c r="AF288" s="194">
        <v>8000</v>
      </c>
      <c r="AG288" s="194"/>
      <c r="AH288" s="213">
        <f t="shared" ref="AH288:AH294" si="78">AD288+AF288+AG288</f>
        <v>330816</v>
      </c>
      <c r="AI288" s="102">
        <v>1</v>
      </c>
      <c r="AJ288" s="213">
        <v>3.88</v>
      </c>
      <c r="AK288" s="194">
        <v>322816</v>
      </c>
      <c r="AL288" s="194"/>
      <c r="AM288" s="194">
        <v>8000</v>
      </c>
      <c r="AN288" s="194"/>
      <c r="AO288" s="213">
        <f t="shared" ref="AO288:AO294" si="79">AK288+AM288+AN288</f>
        <v>330816</v>
      </c>
    </row>
    <row r="289" spans="1:41" ht="27">
      <c r="A289" s="194">
        <v>3</v>
      </c>
      <c r="B289" s="611" t="s">
        <v>4746</v>
      </c>
      <c r="C289" s="1122" t="s">
        <v>5283</v>
      </c>
      <c r="D289" s="1122">
        <v>1996</v>
      </c>
      <c r="E289" s="943" t="s">
        <v>1711</v>
      </c>
      <c r="F289" s="194"/>
      <c r="G289" s="194"/>
      <c r="H289" s="194">
        <v>3.88</v>
      </c>
      <c r="I289" s="102">
        <v>1</v>
      </c>
      <c r="J289" s="102">
        <v>322816</v>
      </c>
      <c r="K289" s="2188"/>
      <c r="L289" s="102">
        <v>8000</v>
      </c>
      <c r="M289" s="102"/>
      <c r="N289" s="213">
        <f t="shared" si="76"/>
        <v>330816</v>
      </c>
      <c r="O289" s="213">
        <v>3.88</v>
      </c>
      <c r="P289" s="102">
        <v>1</v>
      </c>
      <c r="Q289" s="194">
        <v>322816</v>
      </c>
      <c r="R289" s="194"/>
      <c r="S289" s="194">
        <v>8000</v>
      </c>
      <c r="T289" s="194"/>
      <c r="U289" s="213">
        <f t="shared" si="77"/>
        <v>330816</v>
      </c>
      <c r="V289" s="213">
        <f t="shared" si="73"/>
        <v>0</v>
      </c>
      <c r="W289" s="213">
        <f t="shared" si="73"/>
        <v>0</v>
      </c>
      <c r="X289" s="213"/>
      <c r="Y289" s="213">
        <f t="shared" si="74"/>
        <v>0</v>
      </c>
      <c r="Z289" s="213">
        <f t="shared" si="74"/>
        <v>0</v>
      </c>
      <c r="AA289" s="213">
        <f t="shared" si="75"/>
        <v>0</v>
      </c>
      <c r="AB289" s="102">
        <v>1</v>
      </c>
      <c r="AC289" s="213">
        <v>3.88</v>
      </c>
      <c r="AD289" s="194">
        <v>322816</v>
      </c>
      <c r="AE289" s="194"/>
      <c r="AF289" s="194">
        <v>8000</v>
      </c>
      <c r="AG289" s="194"/>
      <c r="AH289" s="213">
        <f t="shared" si="78"/>
        <v>330816</v>
      </c>
      <c r="AI289" s="102">
        <v>1</v>
      </c>
      <c r="AJ289" s="213">
        <v>3.88</v>
      </c>
      <c r="AK289" s="194">
        <v>322816</v>
      </c>
      <c r="AL289" s="194"/>
      <c r="AM289" s="194">
        <v>8000</v>
      </c>
      <c r="AN289" s="194"/>
      <c r="AO289" s="213">
        <f t="shared" si="79"/>
        <v>330816</v>
      </c>
    </row>
    <row r="290" spans="1:41" ht="27">
      <c r="A290" s="194">
        <v>4</v>
      </c>
      <c r="B290" s="611" t="s">
        <v>7054</v>
      </c>
      <c r="C290" s="1122" t="s">
        <v>5283</v>
      </c>
      <c r="D290" s="1122">
        <v>1997</v>
      </c>
      <c r="E290" s="943" t="s">
        <v>1711</v>
      </c>
      <c r="F290" s="194"/>
      <c r="G290" s="194"/>
      <c r="H290" s="194">
        <v>3.88</v>
      </c>
      <c r="I290" s="102">
        <v>1</v>
      </c>
      <c r="J290" s="102">
        <v>322816</v>
      </c>
      <c r="K290" s="2188"/>
      <c r="L290" s="102">
        <v>8000</v>
      </c>
      <c r="M290" s="102"/>
      <c r="N290" s="213">
        <f t="shared" si="76"/>
        <v>330816</v>
      </c>
      <c r="O290" s="213">
        <v>3.88</v>
      </c>
      <c r="P290" s="102">
        <v>1</v>
      </c>
      <c r="Q290" s="194">
        <v>322816</v>
      </c>
      <c r="R290" s="194"/>
      <c r="S290" s="194">
        <v>8000</v>
      </c>
      <c r="T290" s="194"/>
      <c r="U290" s="213">
        <f t="shared" si="77"/>
        <v>330816</v>
      </c>
      <c r="V290" s="213">
        <f t="shared" si="73"/>
        <v>0</v>
      </c>
      <c r="W290" s="213">
        <f t="shared" si="73"/>
        <v>0</v>
      </c>
      <c r="X290" s="213"/>
      <c r="Y290" s="213">
        <f t="shared" si="74"/>
        <v>0</v>
      </c>
      <c r="Z290" s="213">
        <f t="shared" si="74"/>
        <v>0</v>
      </c>
      <c r="AA290" s="213">
        <f t="shared" si="75"/>
        <v>0</v>
      </c>
      <c r="AB290" s="102">
        <v>1</v>
      </c>
      <c r="AC290" s="213">
        <v>3.88</v>
      </c>
      <c r="AD290" s="194">
        <v>322816</v>
      </c>
      <c r="AE290" s="194"/>
      <c r="AF290" s="194">
        <v>8000</v>
      </c>
      <c r="AG290" s="194"/>
      <c r="AH290" s="213">
        <f t="shared" si="78"/>
        <v>330816</v>
      </c>
      <c r="AI290" s="102">
        <v>1</v>
      </c>
      <c r="AJ290" s="213">
        <v>3.88</v>
      </c>
      <c r="AK290" s="194">
        <v>322816</v>
      </c>
      <c r="AL290" s="194"/>
      <c r="AM290" s="194">
        <v>8000</v>
      </c>
      <c r="AN290" s="194"/>
      <c r="AO290" s="213">
        <f t="shared" si="79"/>
        <v>330816</v>
      </c>
    </row>
    <row r="291" spans="1:41" ht="27">
      <c r="A291" s="194">
        <v>5</v>
      </c>
      <c r="B291" s="611" t="s">
        <v>5749</v>
      </c>
      <c r="C291" s="1122" t="s">
        <v>5283</v>
      </c>
      <c r="D291" s="1122">
        <v>1992</v>
      </c>
      <c r="E291" s="943" t="s">
        <v>1711</v>
      </c>
      <c r="F291" s="194"/>
      <c r="G291" s="194"/>
      <c r="H291" s="194">
        <v>3.88</v>
      </c>
      <c r="I291" s="102">
        <v>1</v>
      </c>
      <c r="J291" s="102">
        <v>322816</v>
      </c>
      <c r="K291" s="2188"/>
      <c r="L291" s="102">
        <v>8000</v>
      </c>
      <c r="M291" s="102"/>
      <c r="N291" s="213">
        <f t="shared" si="76"/>
        <v>330816</v>
      </c>
      <c r="O291" s="213">
        <v>3.88</v>
      </c>
      <c r="P291" s="102">
        <v>1</v>
      </c>
      <c r="Q291" s="194">
        <v>322816</v>
      </c>
      <c r="R291" s="194"/>
      <c r="S291" s="194">
        <v>8000</v>
      </c>
      <c r="T291" s="194"/>
      <c r="U291" s="213">
        <f t="shared" si="77"/>
        <v>330816</v>
      </c>
      <c r="V291" s="213">
        <f t="shared" si="73"/>
        <v>0</v>
      </c>
      <c r="W291" s="213">
        <f t="shared" si="73"/>
        <v>0</v>
      </c>
      <c r="X291" s="213"/>
      <c r="Y291" s="213">
        <f t="shared" si="74"/>
        <v>0</v>
      </c>
      <c r="Z291" s="213">
        <f t="shared" si="74"/>
        <v>0</v>
      </c>
      <c r="AA291" s="213">
        <f t="shared" si="75"/>
        <v>0</v>
      </c>
      <c r="AB291" s="102">
        <v>1</v>
      </c>
      <c r="AC291" s="213">
        <v>3.88</v>
      </c>
      <c r="AD291" s="194">
        <v>322816</v>
      </c>
      <c r="AE291" s="194"/>
      <c r="AF291" s="194">
        <v>8000</v>
      </c>
      <c r="AG291" s="194"/>
      <c r="AH291" s="213">
        <f t="shared" si="78"/>
        <v>330816</v>
      </c>
      <c r="AI291" s="102">
        <v>1</v>
      </c>
      <c r="AJ291" s="213">
        <v>3.88</v>
      </c>
      <c r="AK291" s="194">
        <v>322816</v>
      </c>
      <c r="AL291" s="194"/>
      <c r="AM291" s="194">
        <v>8000</v>
      </c>
      <c r="AN291" s="194"/>
      <c r="AO291" s="213">
        <f t="shared" si="79"/>
        <v>330816</v>
      </c>
    </row>
    <row r="292" spans="1:41" ht="27">
      <c r="A292" s="194">
        <v>6</v>
      </c>
      <c r="B292" s="611" t="s">
        <v>5750</v>
      </c>
      <c r="C292" s="977" t="s">
        <v>5282</v>
      </c>
      <c r="D292" s="977">
        <v>1992</v>
      </c>
      <c r="E292" s="1020" t="s">
        <v>1711</v>
      </c>
      <c r="F292" s="194"/>
      <c r="G292" s="194"/>
      <c r="H292" s="194">
        <v>3.88</v>
      </c>
      <c r="I292" s="102">
        <v>1</v>
      </c>
      <c r="J292" s="102">
        <v>322816</v>
      </c>
      <c r="K292" s="2188"/>
      <c r="L292" s="102">
        <v>8000</v>
      </c>
      <c r="M292" s="102"/>
      <c r="N292" s="213">
        <f t="shared" si="76"/>
        <v>330816</v>
      </c>
      <c r="O292" s="213">
        <v>3.88</v>
      </c>
      <c r="P292" s="102">
        <v>1</v>
      </c>
      <c r="Q292" s="194">
        <v>322816</v>
      </c>
      <c r="R292" s="194"/>
      <c r="S292" s="194">
        <v>8000</v>
      </c>
      <c r="T292" s="194"/>
      <c r="U292" s="213">
        <f t="shared" si="77"/>
        <v>330816</v>
      </c>
      <c r="V292" s="213">
        <f t="shared" si="73"/>
        <v>0</v>
      </c>
      <c r="W292" s="213">
        <f t="shared" si="73"/>
        <v>0</v>
      </c>
      <c r="X292" s="213"/>
      <c r="Y292" s="213">
        <f t="shared" si="74"/>
        <v>0</v>
      </c>
      <c r="Z292" s="213">
        <f t="shared" si="74"/>
        <v>0</v>
      </c>
      <c r="AA292" s="213">
        <f t="shared" si="75"/>
        <v>0</v>
      </c>
      <c r="AB292" s="102">
        <v>1</v>
      </c>
      <c r="AC292" s="213">
        <v>3.88</v>
      </c>
      <c r="AD292" s="194">
        <v>322816</v>
      </c>
      <c r="AE292" s="194"/>
      <c r="AF292" s="194">
        <v>8000</v>
      </c>
      <c r="AG292" s="194"/>
      <c r="AH292" s="213">
        <f t="shared" si="78"/>
        <v>330816</v>
      </c>
      <c r="AI292" s="102">
        <v>1</v>
      </c>
      <c r="AJ292" s="213">
        <v>3.88</v>
      </c>
      <c r="AK292" s="194">
        <v>322816</v>
      </c>
      <c r="AL292" s="194"/>
      <c r="AM292" s="194">
        <v>8000</v>
      </c>
      <c r="AN292" s="194"/>
      <c r="AO292" s="213">
        <f t="shared" si="79"/>
        <v>330816</v>
      </c>
    </row>
    <row r="293" spans="1:41" ht="27">
      <c r="A293" s="194">
        <v>7</v>
      </c>
      <c r="B293" s="611" t="s">
        <v>8419</v>
      </c>
      <c r="C293" s="977" t="s">
        <v>5283</v>
      </c>
      <c r="D293" s="977">
        <v>1985</v>
      </c>
      <c r="E293" s="1020" t="s">
        <v>1711</v>
      </c>
      <c r="F293" s="194"/>
      <c r="G293" s="194"/>
      <c r="H293" s="194">
        <v>3.88</v>
      </c>
      <c r="I293" s="102">
        <v>1</v>
      </c>
      <c r="J293" s="102">
        <v>322816</v>
      </c>
      <c r="K293" s="2188"/>
      <c r="L293" s="102">
        <v>8000</v>
      </c>
      <c r="M293" s="102"/>
      <c r="N293" s="213">
        <f t="shared" si="76"/>
        <v>330816</v>
      </c>
      <c r="O293" s="213">
        <v>3.88</v>
      </c>
      <c r="P293" s="102">
        <v>1</v>
      </c>
      <c r="Q293" s="194">
        <v>322816</v>
      </c>
      <c r="R293" s="194"/>
      <c r="S293" s="194">
        <v>8000</v>
      </c>
      <c r="T293" s="194"/>
      <c r="U293" s="213">
        <f t="shared" si="77"/>
        <v>330816</v>
      </c>
      <c r="V293" s="213">
        <f t="shared" si="73"/>
        <v>0</v>
      </c>
      <c r="W293" s="213">
        <f t="shared" si="73"/>
        <v>0</v>
      </c>
      <c r="X293" s="213"/>
      <c r="Y293" s="213">
        <f t="shared" si="74"/>
        <v>0</v>
      </c>
      <c r="Z293" s="213">
        <f t="shared" si="74"/>
        <v>0</v>
      </c>
      <c r="AA293" s="213">
        <f t="shared" si="75"/>
        <v>0</v>
      </c>
      <c r="AB293" s="102">
        <v>1</v>
      </c>
      <c r="AC293" s="213">
        <v>3.88</v>
      </c>
      <c r="AD293" s="194">
        <v>322816</v>
      </c>
      <c r="AE293" s="194"/>
      <c r="AF293" s="194">
        <v>8000</v>
      </c>
      <c r="AG293" s="194"/>
      <c r="AH293" s="213">
        <f t="shared" si="78"/>
        <v>330816</v>
      </c>
      <c r="AI293" s="102">
        <v>1</v>
      </c>
      <c r="AJ293" s="213">
        <v>3.88</v>
      </c>
      <c r="AK293" s="194">
        <v>322816</v>
      </c>
      <c r="AL293" s="194"/>
      <c r="AM293" s="194">
        <v>8000</v>
      </c>
      <c r="AN293" s="194"/>
      <c r="AO293" s="213">
        <f t="shared" si="79"/>
        <v>330816</v>
      </c>
    </row>
    <row r="294" spans="1:41" ht="27">
      <c r="A294" s="194">
        <v>8</v>
      </c>
      <c r="B294" s="611" t="s">
        <v>4353</v>
      </c>
      <c r="C294" s="977" t="s">
        <v>5282</v>
      </c>
      <c r="D294" s="977">
        <v>1994</v>
      </c>
      <c r="E294" s="1020" t="s">
        <v>1711</v>
      </c>
      <c r="F294" s="194"/>
      <c r="G294" s="194"/>
      <c r="H294" s="194">
        <v>3.88</v>
      </c>
      <c r="I294" s="102">
        <v>1</v>
      </c>
      <c r="J294" s="102">
        <v>322816</v>
      </c>
      <c r="K294" s="2188"/>
      <c r="L294" s="102">
        <v>8000</v>
      </c>
      <c r="M294" s="102"/>
      <c r="N294" s="213">
        <f t="shared" si="76"/>
        <v>330816</v>
      </c>
      <c r="O294" s="213">
        <v>3.88</v>
      </c>
      <c r="P294" s="102">
        <v>1</v>
      </c>
      <c r="Q294" s="194">
        <v>322816</v>
      </c>
      <c r="R294" s="194"/>
      <c r="S294" s="194">
        <v>8000</v>
      </c>
      <c r="T294" s="194"/>
      <c r="U294" s="213">
        <f t="shared" si="77"/>
        <v>330816</v>
      </c>
      <c r="V294" s="213">
        <f t="shared" si="73"/>
        <v>0</v>
      </c>
      <c r="W294" s="213">
        <f t="shared" si="73"/>
        <v>0</v>
      </c>
      <c r="X294" s="213"/>
      <c r="Y294" s="213">
        <f t="shared" si="74"/>
        <v>0</v>
      </c>
      <c r="Z294" s="213">
        <f t="shared" si="74"/>
        <v>0</v>
      </c>
      <c r="AA294" s="213">
        <f t="shared" si="75"/>
        <v>0</v>
      </c>
      <c r="AB294" s="102">
        <v>1</v>
      </c>
      <c r="AC294" s="213">
        <v>3.88</v>
      </c>
      <c r="AD294" s="194">
        <v>322816</v>
      </c>
      <c r="AE294" s="194"/>
      <c r="AF294" s="194">
        <v>8000</v>
      </c>
      <c r="AG294" s="194"/>
      <c r="AH294" s="213">
        <f t="shared" si="78"/>
        <v>330816</v>
      </c>
      <c r="AI294" s="102">
        <v>1</v>
      </c>
      <c r="AJ294" s="213">
        <v>3.88</v>
      </c>
      <c r="AK294" s="194">
        <v>322816</v>
      </c>
      <c r="AL294" s="194"/>
      <c r="AM294" s="194">
        <v>8000</v>
      </c>
      <c r="AN294" s="194"/>
      <c r="AO294" s="213">
        <f t="shared" si="79"/>
        <v>330816</v>
      </c>
    </row>
    <row r="295" spans="1:41" ht="27">
      <c r="A295" s="194">
        <v>9</v>
      </c>
      <c r="B295" s="611" t="s">
        <v>1906</v>
      </c>
      <c r="C295" s="1122" t="s">
        <v>5282</v>
      </c>
      <c r="D295" s="1122">
        <v>1998</v>
      </c>
      <c r="E295" s="943" t="s">
        <v>1711</v>
      </c>
      <c r="F295" s="194"/>
      <c r="G295" s="194"/>
      <c r="H295" s="194">
        <v>3.88</v>
      </c>
      <c r="I295" s="102">
        <v>1</v>
      </c>
      <c r="J295" s="102">
        <v>322816</v>
      </c>
      <c r="K295" s="2188"/>
      <c r="L295" s="102">
        <v>8000</v>
      </c>
      <c r="M295" s="102"/>
      <c r="N295" s="213">
        <f>J295+L295+M295</f>
        <v>330816</v>
      </c>
      <c r="O295" s="213">
        <v>3.88</v>
      </c>
      <c r="P295" s="102">
        <v>1</v>
      </c>
      <c r="Q295" s="194">
        <v>322816</v>
      </c>
      <c r="R295" s="194"/>
      <c r="S295" s="194">
        <v>8000</v>
      </c>
      <c r="T295" s="194"/>
      <c r="U295" s="213">
        <f>Q295+S295+T295</f>
        <v>330816</v>
      </c>
      <c r="V295" s="213">
        <f t="shared" si="73"/>
        <v>0</v>
      </c>
      <c r="W295" s="213">
        <f t="shared" si="73"/>
        <v>0</v>
      </c>
      <c r="X295" s="213"/>
      <c r="Y295" s="213">
        <f t="shared" si="74"/>
        <v>0</v>
      </c>
      <c r="Z295" s="213">
        <f t="shared" si="74"/>
        <v>0</v>
      </c>
      <c r="AA295" s="213">
        <f t="shared" si="75"/>
        <v>0</v>
      </c>
      <c r="AB295" s="102">
        <v>1</v>
      </c>
      <c r="AC295" s="213">
        <v>3.88</v>
      </c>
      <c r="AD295" s="194">
        <v>322816</v>
      </c>
      <c r="AE295" s="194"/>
      <c r="AF295" s="194">
        <v>8000</v>
      </c>
      <c r="AG295" s="194"/>
      <c r="AH295" s="213">
        <f>AD295+AF295+AG295</f>
        <v>330816</v>
      </c>
      <c r="AI295" s="102">
        <v>1</v>
      </c>
      <c r="AJ295" s="213">
        <v>3.88</v>
      </c>
      <c r="AK295" s="194">
        <v>322816</v>
      </c>
      <c r="AL295" s="194"/>
      <c r="AM295" s="194">
        <v>8000</v>
      </c>
      <c r="AN295" s="194"/>
      <c r="AO295" s="213">
        <f>AK295+AM295+AN295</f>
        <v>330816</v>
      </c>
    </row>
    <row r="296" spans="1:41" ht="27">
      <c r="A296" s="194">
        <v>10</v>
      </c>
      <c r="B296" s="611" t="s">
        <v>7055</v>
      </c>
      <c r="C296" s="1122" t="s">
        <v>5282</v>
      </c>
      <c r="D296" s="1122">
        <v>2001</v>
      </c>
      <c r="E296" s="943" t="s">
        <v>1711</v>
      </c>
      <c r="F296" s="194"/>
      <c r="G296" s="194"/>
      <c r="H296" s="194">
        <v>3.88</v>
      </c>
      <c r="I296" s="102">
        <v>1</v>
      </c>
      <c r="J296" s="102">
        <v>322816</v>
      </c>
      <c r="K296" s="2188"/>
      <c r="L296" s="102">
        <v>8000</v>
      </c>
      <c r="M296" s="102"/>
      <c r="N296" s="213">
        <f>J296+L296+M296</f>
        <v>330816</v>
      </c>
      <c r="O296" s="213">
        <v>3.88</v>
      </c>
      <c r="P296" s="102">
        <v>1</v>
      </c>
      <c r="Q296" s="194">
        <v>322816</v>
      </c>
      <c r="R296" s="194"/>
      <c r="S296" s="194">
        <v>8000</v>
      </c>
      <c r="T296" s="194"/>
      <c r="U296" s="213">
        <f>Q296+S296+T296</f>
        <v>330816</v>
      </c>
      <c r="V296" s="213">
        <f t="shared" si="73"/>
        <v>0</v>
      </c>
      <c r="W296" s="213">
        <f t="shared" si="73"/>
        <v>0</v>
      </c>
      <c r="X296" s="213"/>
      <c r="Y296" s="213">
        <f t="shared" si="74"/>
        <v>0</v>
      </c>
      <c r="Z296" s="213">
        <f t="shared" si="74"/>
        <v>0</v>
      </c>
      <c r="AA296" s="213">
        <f t="shared" si="75"/>
        <v>0</v>
      </c>
      <c r="AB296" s="102">
        <v>1</v>
      </c>
      <c r="AC296" s="213">
        <v>3.88</v>
      </c>
      <c r="AD296" s="194">
        <v>322816</v>
      </c>
      <c r="AE296" s="194"/>
      <c r="AF296" s="194">
        <v>8000</v>
      </c>
      <c r="AG296" s="194"/>
      <c r="AH296" s="213">
        <f>AD296+AF296+AG296</f>
        <v>330816</v>
      </c>
      <c r="AI296" s="102">
        <v>1</v>
      </c>
      <c r="AJ296" s="213">
        <v>3.88</v>
      </c>
      <c r="AK296" s="194">
        <v>322816</v>
      </c>
      <c r="AL296" s="194"/>
      <c r="AM296" s="194">
        <v>8000</v>
      </c>
      <c r="AN296" s="194"/>
      <c r="AO296" s="213">
        <f>AK296+AM296+AN296</f>
        <v>330816</v>
      </c>
    </row>
    <row r="297" spans="1:41">
      <c r="A297" s="194"/>
      <c r="B297" s="611"/>
      <c r="C297" s="977"/>
      <c r="D297" s="977"/>
      <c r="E297" s="1020"/>
      <c r="F297" s="194"/>
      <c r="G297" s="194"/>
      <c r="H297" s="194"/>
      <c r="I297" s="102"/>
      <c r="J297" s="102"/>
      <c r="K297" s="2188"/>
      <c r="L297" s="102"/>
      <c r="M297" s="102"/>
      <c r="N297" s="213"/>
      <c r="O297" s="213"/>
      <c r="P297" s="102"/>
      <c r="Q297" s="194"/>
      <c r="R297" s="194"/>
      <c r="S297" s="194"/>
      <c r="T297" s="194"/>
      <c r="U297" s="213"/>
      <c r="V297" s="213"/>
      <c r="W297" s="213"/>
      <c r="X297" s="213"/>
      <c r="Y297" s="213"/>
      <c r="Z297" s="213"/>
      <c r="AA297" s="213"/>
      <c r="AB297" s="102"/>
      <c r="AC297" s="213"/>
      <c r="AD297" s="194"/>
      <c r="AE297" s="194"/>
      <c r="AF297" s="194"/>
      <c r="AG297" s="194"/>
      <c r="AH297" s="213"/>
      <c r="AI297" s="102"/>
      <c r="AJ297" s="213"/>
      <c r="AK297" s="194"/>
      <c r="AL297" s="194"/>
      <c r="AM297" s="194"/>
      <c r="AN297" s="194"/>
      <c r="AO297" s="213"/>
    </row>
    <row r="298" spans="1:41" s="216" customFormat="1" ht="14.25">
      <c r="A298" s="211"/>
      <c r="B298" s="219" t="s">
        <v>264</v>
      </c>
      <c r="C298" s="219"/>
      <c r="D298" s="215" t="s">
        <v>1</v>
      </c>
      <c r="E298" s="215" t="s">
        <v>1</v>
      </c>
      <c r="F298" s="215" t="s">
        <v>1</v>
      </c>
      <c r="G298" s="215" t="s">
        <v>1</v>
      </c>
      <c r="H298" s="215" t="s">
        <v>1</v>
      </c>
      <c r="I298" s="215">
        <f>SUM(I287:I296)</f>
        <v>10</v>
      </c>
      <c r="J298" s="215">
        <f>SUM(J287:J296)</f>
        <v>3228160</v>
      </c>
      <c r="K298" s="1561"/>
      <c r="L298" s="215">
        <f>SUM(L287:L296)</f>
        <v>80000</v>
      </c>
      <c r="M298" s="215">
        <f>SUM(M287:M296)</f>
        <v>0</v>
      </c>
      <c r="N298" s="215">
        <f>SUM(N287:N296)</f>
        <v>3308160</v>
      </c>
      <c r="O298" s="215"/>
      <c r="P298" s="215">
        <f t="shared" ref="P298:AB298" si="80">SUM(P287:P296)</f>
        <v>10</v>
      </c>
      <c r="Q298" s="215">
        <f t="shared" si="80"/>
        <v>3228160</v>
      </c>
      <c r="R298" s="215"/>
      <c r="S298" s="215">
        <f t="shared" si="80"/>
        <v>80000</v>
      </c>
      <c r="T298" s="215">
        <f t="shared" si="80"/>
        <v>0</v>
      </c>
      <c r="U298" s="215">
        <f t="shared" si="80"/>
        <v>3308160</v>
      </c>
      <c r="V298" s="215">
        <f t="shared" si="80"/>
        <v>0</v>
      </c>
      <c r="W298" s="215">
        <f t="shared" si="80"/>
        <v>0</v>
      </c>
      <c r="X298" s="215"/>
      <c r="Y298" s="215">
        <f t="shared" si="80"/>
        <v>0</v>
      </c>
      <c r="Z298" s="215">
        <f t="shared" si="80"/>
        <v>0</v>
      </c>
      <c r="AA298" s="215">
        <f t="shared" si="80"/>
        <v>0</v>
      </c>
      <c r="AB298" s="215">
        <f t="shared" si="80"/>
        <v>10</v>
      </c>
      <c r="AC298" s="215"/>
      <c r="AD298" s="215">
        <f>SUM(AD287:AD296)</f>
        <v>3228160</v>
      </c>
      <c r="AE298" s="215"/>
      <c r="AF298" s="215">
        <f>SUM(AF287:AF296)</f>
        <v>80000</v>
      </c>
      <c r="AG298" s="215">
        <f>SUM(AG287:AG296)</f>
        <v>0</v>
      </c>
      <c r="AH298" s="215">
        <f>SUM(AH287:AH296)</f>
        <v>3308160</v>
      </c>
      <c r="AI298" s="215">
        <f>SUM(AI287:AI296)</f>
        <v>10</v>
      </c>
      <c r="AJ298" s="215"/>
      <c r="AK298" s="215">
        <f>SUM(AK287:AK296)</f>
        <v>3228160</v>
      </c>
      <c r="AL298" s="215"/>
      <c r="AM298" s="215">
        <f>SUM(AM287:AM296)</f>
        <v>80000</v>
      </c>
      <c r="AN298" s="215">
        <f>SUM(AN287:AN296)</f>
        <v>0</v>
      </c>
      <c r="AO298" s="215">
        <f>SUM(AO287:AO296)</f>
        <v>3308160</v>
      </c>
    </row>
    <row r="299" spans="1:41" ht="14.25" thickBot="1">
      <c r="A299" s="194"/>
      <c r="B299" s="179"/>
      <c r="C299" s="179"/>
      <c r="D299" s="179"/>
      <c r="E299" s="213"/>
      <c r="F299" s="213"/>
      <c r="G299" s="213"/>
      <c r="H299" s="213"/>
      <c r="I299" s="179"/>
      <c r="J299" s="213"/>
      <c r="K299" s="2187"/>
      <c r="L299" s="213"/>
      <c r="M299" s="213"/>
      <c r="N299" s="213"/>
      <c r="O299" s="213"/>
      <c r="P299" s="179"/>
      <c r="Q299" s="213"/>
      <c r="R299" s="213"/>
      <c r="S299" s="213"/>
      <c r="T299" s="213"/>
      <c r="U299" s="179"/>
      <c r="V299" s="213"/>
      <c r="W299" s="179"/>
      <c r="X299" s="179"/>
      <c r="Y299" s="213"/>
      <c r="Z299" s="106"/>
      <c r="AA299" s="106"/>
      <c r="AB299" s="106"/>
      <c r="AC299" s="213"/>
      <c r="AD299" s="106"/>
      <c r="AE299" s="106"/>
      <c r="AF299" s="106"/>
      <c r="AG299" s="106"/>
      <c r="AH299" s="106"/>
      <c r="AI299" s="106"/>
      <c r="AJ299" s="213"/>
      <c r="AK299" s="106"/>
      <c r="AL299" s="106"/>
      <c r="AM299" s="106"/>
      <c r="AN299" s="106"/>
      <c r="AO299" s="106"/>
    </row>
    <row r="300" spans="1:41" s="176" customFormat="1" ht="40.5" customHeight="1">
      <c r="A300" s="30"/>
      <c r="B300" s="2567" t="s">
        <v>5473</v>
      </c>
      <c r="C300" s="2567"/>
      <c r="D300" s="2567"/>
      <c r="E300" s="2567"/>
      <c r="F300" s="2567"/>
      <c r="G300" s="2567"/>
      <c r="H300" s="2567"/>
      <c r="I300" s="31"/>
      <c r="J300" s="31"/>
      <c r="K300" s="2183"/>
      <c r="L300" s="175"/>
      <c r="M300" s="34"/>
      <c r="N300" s="31"/>
      <c r="O300" s="31"/>
      <c r="P300" s="31"/>
      <c r="Q300" s="34"/>
      <c r="R300" s="34"/>
      <c r="S300" s="175"/>
      <c r="T300" s="175"/>
      <c r="U300" s="175"/>
      <c r="V300" s="175"/>
      <c r="W300" s="175"/>
      <c r="X300" s="175"/>
      <c r="Y300" s="175"/>
      <c r="Z300" s="175"/>
      <c r="AA300" s="175"/>
      <c r="AB300" s="175"/>
      <c r="AC300" s="31"/>
      <c r="AD300" s="175"/>
      <c r="AE300" s="175"/>
      <c r="AF300" s="175"/>
      <c r="AG300" s="175"/>
      <c r="AH300" s="175"/>
      <c r="AI300" s="175"/>
      <c r="AJ300" s="31"/>
      <c r="AK300" s="175"/>
      <c r="AL300" s="175"/>
      <c r="AM300" s="175"/>
      <c r="AN300" s="175"/>
      <c r="AO300" s="175"/>
    </row>
    <row r="301" spans="1:41" s="176" customFormat="1" ht="22.7" customHeight="1">
      <c r="A301" s="30"/>
      <c r="B301" s="174"/>
      <c r="C301" s="174"/>
      <c r="D301" s="174"/>
      <c r="E301" s="134"/>
      <c r="F301" s="134"/>
      <c r="G301" s="134"/>
      <c r="H301" s="31"/>
      <c r="I301" s="174"/>
      <c r="J301" s="31"/>
      <c r="K301" s="2183"/>
      <c r="L301" s="31"/>
      <c r="M301" s="41" t="s">
        <v>215</v>
      </c>
      <c r="N301" s="31"/>
      <c r="O301" s="31"/>
      <c r="P301" s="31"/>
      <c r="Q301" s="175"/>
      <c r="R301" s="175"/>
      <c r="S301" s="34"/>
      <c r="T301" s="175"/>
      <c r="U301" s="175"/>
      <c r="V301" s="175"/>
      <c r="W301" s="175"/>
      <c r="X301" s="175"/>
      <c r="Y301" s="175"/>
      <c r="Z301" s="175"/>
      <c r="AA301" s="175"/>
      <c r="AB301" s="175"/>
      <c r="AC301" s="31"/>
      <c r="AD301" s="175"/>
      <c r="AE301" s="175"/>
      <c r="AF301" s="175"/>
      <c r="AG301" s="175"/>
      <c r="AH301" s="175"/>
      <c r="AI301" s="175"/>
      <c r="AJ301" s="31"/>
      <c r="AK301" s="175"/>
      <c r="AL301" s="175"/>
      <c r="AM301" s="175"/>
      <c r="AN301" s="175"/>
      <c r="AO301" s="175"/>
    </row>
    <row r="302" spans="1:41" s="324" customFormat="1" ht="14.25">
      <c r="A302" s="244"/>
      <c r="B302" s="321"/>
      <c r="C302" s="2548" t="s">
        <v>5278</v>
      </c>
      <c r="D302" s="2548" t="s">
        <v>5279</v>
      </c>
      <c r="E302" s="322"/>
      <c r="F302" s="323"/>
      <c r="G302" s="323"/>
      <c r="H302" s="323"/>
      <c r="I302" s="1257" t="s">
        <v>5364</v>
      </c>
      <c r="J302" s="323"/>
      <c r="K302" s="2184"/>
      <c r="L302" s="323"/>
      <c r="M302" s="323"/>
      <c r="N302" s="323"/>
      <c r="O302" s="322"/>
      <c r="P302" s="2531" t="s">
        <v>1978</v>
      </c>
      <c r="Q302" s="2531"/>
      <c r="R302" s="2531"/>
      <c r="S302" s="2531"/>
      <c r="T302" s="2531"/>
      <c r="U302" s="2560"/>
      <c r="V302" s="2561" t="s">
        <v>216</v>
      </c>
      <c r="W302" s="2531"/>
      <c r="X302" s="2531"/>
      <c r="Y302" s="2531"/>
      <c r="Z302" s="2531"/>
      <c r="AA302" s="2560"/>
      <c r="AB302" s="2561" t="s">
        <v>5883</v>
      </c>
      <c r="AC302" s="2531"/>
      <c r="AD302" s="2531"/>
      <c r="AE302" s="2531"/>
      <c r="AF302" s="2531"/>
      <c r="AG302" s="2531"/>
      <c r="AH302" s="2531"/>
      <c r="AI302" s="2561" t="s">
        <v>7103</v>
      </c>
      <c r="AJ302" s="2531"/>
      <c r="AK302" s="2531"/>
      <c r="AL302" s="2531"/>
      <c r="AM302" s="2531"/>
      <c r="AN302" s="2531"/>
      <c r="AO302" s="2560"/>
    </row>
    <row r="303" spans="1:41" s="176" customFormat="1" ht="76.5">
      <c r="A303" s="210" t="s">
        <v>114</v>
      </c>
      <c r="B303" s="2162" t="s">
        <v>218</v>
      </c>
      <c r="C303" s="2550"/>
      <c r="D303" s="2550"/>
      <c r="E303" s="2162" t="s">
        <v>219</v>
      </c>
      <c r="F303" s="2162" t="s">
        <v>220</v>
      </c>
      <c r="G303" s="2162" t="s">
        <v>221</v>
      </c>
      <c r="H303" s="521" t="s">
        <v>5368</v>
      </c>
      <c r="I303" s="2162" t="s">
        <v>211</v>
      </c>
      <c r="J303" s="281" t="s">
        <v>460</v>
      </c>
      <c r="K303" s="2185" t="s">
        <v>7025</v>
      </c>
      <c r="L303" s="2162" t="s">
        <v>222</v>
      </c>
      <c r="M303" s="2162" t="s">
        <v>223</v>
      </c>
      <c r="N303" s="2162" t="s">
        <v>254</v>
      </c>
      <c r="O303" s="521" t="s">
        <v>4246</v>
      </c>
      <c r="P303" s="2162" t="s">
        <v>211</v>
      </c>
      <c r="Q303" s="2162" t="s">
        <v>283</v>
      </c>
      <c r="R303" s="2162" t="s">
        <v>7025</v>
      </c>
      <c r="S303" s="2162" t="s">
        <v>222</v>
      </c>
      <c r="T303" s="2162" t="s">
        <v>223</v>
      </c>
      <c r="U303" s="2162" t="s">
        <v>254</v>
      </c>
      <c r="V303" s="2162" t="s">
        <v>211</v>
      </c>
      <c r="W303" s="2162" t="s">
        <v>283</v>
      </c>
      <c r="X303" s="2162" t="s">
        <v>7025</v>
      </c>
      <c r="Y303" s="2162" t="s">
        <v>222</v>
      </c>
      <c r="Z303" s="2162" t="s">
        <v>223</v>
      </c>
      <c r="AA303" s="2162" t="s">
        <v>254</v>
      </c>
      <c r="AB303" s="2162" t="s">
        <v>211</v>
      </c>
      <c r="AC303" s="521" t="s">
        <v>6685</v>
      </c>
      <c r="AD303" s="2162" t="s">
        <v>283</v>
      </c>
      <c r="AE303" s="2162" t="s">
        <v>7025</v>
      </c>
      <c r="AF303" s="2162" t="s">
        <v>222</v>
      </c>
      <c r="AG303" s="2162" t="s">
        <v>223</v>
      </c>
      <c r="AH303" s="2162" t="s">
        <v>254</v>
      </c>
      <c r="AI303" s="2162" t="s">
        <v>211</v>
      </c>
      <c r="AJ303" s="521" t="s">
        <v>8075</v>
      </c>
      <c r="AK303" s="2162" t="s">
        <v>283</v>
      </c>
      <c r="AL303" s="2162" t="s">
        <v>7025</v>
      </c>
      <c r="AM303" s="2162" t="s">
        <v>222</v>
      </c>
      <c r="AN303" s="2162" t="s">
        <v>223</v>
      </c>
      <c r="AO303" s="2162" t="s">
        <v>254</v>
      </c>
    </row>
    <row r="304" spans="1:41" s="35" customFormat="1" ht="12.75">
      <c r="A304" s="123">
        <v>1</v>
      </c>
      <c r="B304" s="123">
        <v>2</v>
      </c>
      <c r="C304" s="123"/>
      <c r="D304" s="123">
        <v>3</v>
      </c>
      <c r="E304" s="123">
        <v>4</v>
      </c>
      <c r="F304" s="123">
        <v>5</v>
      </c>
      <c r="G304" s="123">
        <v>6</v>
      </c>
      <c r="H304" s="123">
        <v>7</v>
      </c>
      <c r="I304" s="123">
        <v>8</v>
      </c>
      <c r="J304" s="123">
        <v>9</v>
      </c>
      <c r="K304" s="2186"/>
      <c r="L304" s="123">
        <v>10</v>
      </c>
      <c r="M304" s="123">
        <v>11</v>
      </c>
      <c r="N304" s="123">
        <v>12</v>
      </c>
      <c r="O304" s="123">
        <v>13</v>
      </c>
      <c r="P304" s="123">
        <v>14</v>
      </c>
      <c r="Q304" s="123">
        <v>15</v>
      </c>
      <c r="R304" s="123"/>
      <c r="S304" s="123">
        <v>16</v>
      </c>
      <c r="T304" s="123">
        <v>17</v>
      </c>
      <c r="U304" s="123">
        <v>18</v>
      </c>
      <c r="V304" s="123">
        <v>19</v>
      </c>
      <c r="W304" s="123">
        <v>20</v>
      </c>
      <c r="X304" s="123"/>
      <c r="Y304" s="123">
        <v>21</v>
      </c>
      <c r="Z304" s="123">
        <v>22</v>
      </c>
      <c r="AA304" s="123">
        <v>23</v>
      </c>
      <c r="AB304" s="123">
        <v>24</v>
      </c>
      <c r="AC304" s="123">
        <v>25</v>
      </c>
      <c r="AD304" s="123">
        <v>26</v>
      </c>
      <c r="AE304" s="123"/>
      <c r="AF304" s="123">
        <v>27</v>
      </c>
      <c r="AG304" s="123">
        <v>28</v>
      </c>
      <c r="AH304" s="123">
        <v>29</v>
      </c>
      <c r="AI304" s="123">
        <v>30</v>
      </c>
      <c r="AJ304" s="123">
        <v>31</v>
      </c>
      <c r="AK304" s="123">
        <v>32</v>
      </c>
      <c r="AL304" s="123"/>
      <c r="AM304" s="123">
        <v>33</v>
      </c>
      <c r="AN304" s="123">
        <v>34</v>
      </c>
      <c r="AO304" s="123">
        <v>35</v>
      </c>
    </row>
    <row r="305" spans="1:41" ht="40.5">
      <c r="A305" s="211" t="s">
        <v>2</v>
      </c>
      <c r="B305" s="212" t="s">
        <v>469</v>
      </c>
      <c r="C305" s="212"/>
      <c r="D305" s="212"/>
      <c r="E305" s="213"/>
      <c r="F305" s="213"/>
      <c r="G305" s="213"/>
      <c r="H305" s="213"/>
      <c r="I305" s="179"/>
      <c r="J305" s="213"/>
      <c r="K305" s="2187"/>
      <c r="L305" s="213"/>
      <c r="M305" s="213"/>
      <c r="N305" s="213"/>
      <c r="O305" s="213"/>
      <c r="P305" s="179"/>
      <c r="Q305" s="213"/>
      <c r="R305" s="213"/>
      <c r="S305" s="213"/>
      <c r="T305" s="213"/>
      <c r="U305" s="179"/>
      <c r="V305" s="213"/>
      <c r="W305" s="179"/>
      <c r="X305" s="179"/>
      <c r="Y305" s="213"/>
      <c r="Z305" s="106"/>
      <c r="AA305" s="106"/>
      <c r="AB305" s="106"/>
      <c r="AC305" s="213"/>
      <c r="AD305" s="106"/>
      <c r="AE305" s="106"/>
      <c r="AF305" s="106"/>
      <c r="AG305" s="106"/>
      <c r="AH305" s="106"/>
      <c r="AI305" s="106"/>
      <c r="AJ305" s="213"/>
      <c r="AK305" s="106"/>
      <c r="AL305" s="106"/>
      <c r="AM305" s="106"/>
      <c r="AN305" s="106"/>
      <c r="AO305" s="106"/>
    </row>
    <row r="306" spans="1:41">
      <c r="A306" s="194"/>
      <c r="B306" s="179" t="s">
        <v>126</v>
      </c>
      <c r="C306" s="179"/>
      <c r="D306" s="179"/>
      <c r="E306" s="213"/>
      <c r="F306" s="213"/>
      <c r="G306" s="213"/>
      <c r="H306" s="213"/>
      <c r="I306" s="179"/>
      <c r="J306" s="213"/>
      <c r="K306" s="2187"/>
      <c r="L306" s="213"/>
      <c r="M306" s="213"/>
      <c r="N306" s="213"/>
      <c r="O306" s="213"/>
      <c r="P306" s="179"/>
      <c r="Q306" s="213"/>
      <c r="R306" s="213"/>
      <c r="S306" s="213"/>
      <c r="T306" s="213"/>
      <c r="U306" s="179"/>
      <c r="V306" s="213"/>
      <c r="W306" s="179"/>
      <c r="X306" s="179"/>
      <c r="Y306" s="213"/>
      <c r="Z306" s="106"/>
      <c r="AA306" s="106"/>
      <c r="AB306" s="106"/>
      <c r="AC306" s="213"/>
      <c r="AD306" s="106"/>
      <c r="AE306" s="106"/>
      <c r="AF306" s="106"/>
      <c r="AG306" s="106"/>
      <c r="AH306" s="106"/>
      <c r="AI306" s="106"/>
      <c r="AJ306" s="213"/>
      <c r="AK306" s="106"/>
      <c r="AL306" s="106"/>
      <c r="AM306" s="106"/>
      <c r="AN306" s="106"/>
      <c r="AO306" s="106"/>
    </row>
    <row r="307" spans="1:41" ht="27">
      <c r="A307" s="194">
        <v>1</v>
      </c>
      <c r="B307" s="611" t="s">
        <v>1768</v>
      </c>
      <c r="C307" s="1122" t="s">
        <v>5283</v>
      </c>
      <c r="D307" s="1122">
        <v>1983</v>
      </c>
      <c r="E307" s="943" t="s">
        <v>1711</v>
      </c>
      <c r="F307" s="194"/>
      <c r="G307" s="194">
        <v>1</v>
      </c>
      <c r="H307" s="194">
        <v>3.88</v>
      </c>
      <c r="I307" s="102">
        <v>1</v>
      </c>
      <c r="J307" s="102">
        <v>322816</v>
      </c>
      <c r="K307" s="2188"/>
      <c r="L307" s="102"/>
      <c r="M307" s="102"/>
      <c r="N307" s="213">
        <f>J307+L307+M307</f>
        <v>322816</v>
      </c>
      <c r="O307" s="213">
        <v>3.88</v>
      </c>
      <c r="P307" s="102">
        <v>1</v>
      </c>
      <c r="Q307" s="194">
        <v>322816</v>
      </c>
      <c r="R307" s="194"/>
      <c r="S307" s="194"/>
      <c r="T307" s="194"/>
      <c r="U307" s="213">
        <f>Q307+S307+T307</f>
        <v>322816</v>
      </c>
      <c r="V307" s="213">
        <f t="shared" ref="V307:W320" si="81">I307-P307</f>
        <v>0</v>
      </c>
      <c r="W307" s="213">
        <f t="shared" si="81"/>
        <v>0</v>
      </c>
      <c r="X307" s="213"/>
      <c r="Y307" s="213">
        <f t="shared" ref="Y307:Z320" si="82">L307-S307</f>
        <v>0</v>
      </c>
      <c r="Z307" s="213">
        <f t="shared" si="82"/>
        <v>0</v>
      </c>
      <c r="AA307" s="213">
        <f t="shared" ref="AA307:AA320" si="83">W307+Y307+Z307</f>
        <v>0</v>
      </c>
      <c r="AB307" s="102">
        <v>1</v>
      </c>
      <c r="AC307" s="213">
        <v>3.88</v>
      </c>
      <c r="AD307" s="194">
        <v>322816</v>
      </c>
      <c r="AE307" s="194"/>
      <c r="AF307" s="194"/>
      <c r="AG307" s="194"/>
      <c r="AH307" s="213">
        <f>AD307+AF307+AG307</f>
        <v>322816</v>
      </c>
      <c r="AI307" s="102">
        <v>1</v>
      </c>
      <c r="AJ307" s="213">
        <v>3.88</v>
      </c>
      <c r="AK307" s="194">
        <v>322816</v>
      </c>
      <c r="AL307" s="194"/>
      <c r="AM307" s="194"/>
      <c r="AN307" s="194"/>
      <c r="AO307" s="213">
        <f>AK307+AM307+AN307</f>
        <v>322816</v>
      </c>
    </row>
    <row r="308" spans="1:41" ht="27">
      <c r="A308" s="194">
        <v>2</v>
      </c>
      <c r="B308" s="611" t="s">
        <v>1769</v>
      </c>
      <c r="C308" s="1122" t="s">
        <v>5283</v>
      </c>
      <c r="D308" s="1122">
        <v>1992</v>
      </c>
      <c r="E308" s="943" t="s">
        <v>1711</v>
      </c>
      <c r="F308" s="194"/>
      <c r="G308" s="194">
        <v>1</v>
      </c>
      <c r="H308" s="194">
        <v>3.88</v>
      </c>
      <c r="I308" s="102">
        <v>1</v>
      </c>
      <c r="J308" s="102">
        <v>322816</v>
      </c>
      <c r="K308" s="2188"/>
      <c r="L308" s="102"/>
      <c r="M308" s="102"/>
      <c r="N308" s="213">
        <f t="shared" ref="N308:N320" si="84">J308+L308+M308</f>
        <v>322816</v>
      </c>
      <c r="O308" s="213">
        <v>3.88</v>
      </c>
      <c r="P308" s="102">
        <v>1</v>
      </c>
      <c r="Q308" s="194">
        <v>322816</v>
      </c>
      <c r="R308" s="194"/>
      <c r="S308" s="194"/>
      <c r="T308" s="194"/>
      <c r="U308" s="213">
        <f t="shared" ref="U308:U320" si="85">Q308+S308+T308</f>
        <v>322816</v>
      </c>
      <c r="V308" s="213">
        <f t="shared" si="81"/>
        <v>0</v>
      </c>
      <c r="W308" s="213">
        <f t="shared" si="81"/>
        <v>0</v>
      </c>
      <c r="X308" s="213"/>
      <c r="Y308" s="213">
        <f t="shared" si="82"/>
        <v>0</v>
      </c>
      <c r="Z308" s="213">
        <f t="shared" si="82"/>
        <v>0</v>
      </c>
      <c r="AA308" s="213">
        <f t="shared" si="83"/>
        <v>0</v>
      </c>
      <c r="AB308" s="102">
        <v>1</v>
      </c>
      <c r="AC308" s="213">
        <v>3.88</v>
      </c>
      <c r="AD308" s="194">
        <v>322816</v>
      </c>
      <c r="AE308" s="194"/>
      <c r="AF308" s="194"/>
      <c r="AG308" s="194"/>
      <c r="AH308" s="213">
        <f t="shared" ref="AH308:AH320" si="86">AD308+AF308+AG308</f>
        <v>322816</v>
      </c>
      <c r="AI308" s="102">
        <v>1</v>
      </c>
      <c r="AJ308" s="213">
        <v>3.88</v>
      </c>
      <c r="AK308" s="194">
        <v>322816</v>
      </c>
      <c r="AL308" s="194"/>
      <c r="AM308" s="194"/>
      <c r="AN308" s="194"/>
      <c r="AO308" s="213">
        <f t="shared" ref="AO308:AO320" si="87">AK308+AM308+AN308</f>
        <v>322816</v>
      </c>
    </row>
    <row r="309" spans="1:41" ht="27">
      <c r="A309" s="194">
        <v>3</v>
      </c>
      <c r="B309" s="611" t="s">
        <v>7056</v>
      </c>
      <c r="C309" s="1122" t="s">
        <v>5282</v>
      </c>
      <c r="D309" s="1122">
        <v>1987</v>
      </c>
      <c r="E309" s="943" t="s">
        <v>1711</v>
      </c>
      <c r="F309" s="194"/>
      <c r="G309" s="194">
        <v>1</v>
      </c>
      <c r="H309" s="194">
        <v>3.88</v>
      </c>
      <c r="I309" s="102">
        <v>1</v>
      </c>
      <c r="J309" s="102">
        <v>322816</v>
      </c>
      <c r="K309" s="2188"/>
      <c r="L309" s="102"/>
      <c r="M309" s="102"/>
      <c r="N309" s="213">
        <f t="shared" si="84"/>
        <v>322816</v>
      </c>
      <c r="O309" s="213">
        <v>3.88</v>
      </c>
      <c r="P309" s="102">
        <v>1</v>
      </c>
      <c r="Q309" s="194">
        <v>322816</v>
      </c>
      <c r="R309" s="194"/>
      <c r="S309" s="194"/>
      <c r="T309" s="194"/>
      <c r="U309" s="213">
        <f t="shared" si="85"/>
        <v>322816</v>
      </c>
      <c r="V309" s="213">
        <f t="shared" si="81"/>
        <v>0</v>
      </c>
      <c r="W309" s="213">
        <f t="shared" si="81"/>
        <v>0</v>
      </c>
      <c r="X309" s="213"/>
      <c r="Y309" s="213">
        <f t="shared" si="82"/>
        <v>0</v>
      </c>
      <c r="Z309" s="213">
        <f t="shared" si="82"/>
        <v>0</v>
      </c>
      <c r="AA309" s="213">
        <f t="shared" si="83"/>
        <v>0</v>
      </c>
      <c r="AB309" s="102">
        <v>1</v>
      </c>
      <c r="AC309" s="213">
        <v>3.88</v>
      </c>
      <c r="AD309" s="194">
        <v>322816</v>
      </c>
      <c r="AE309" s="194"/>
      <c r="AF309" s="194"/>
      <c r="AG309" s="194"/>
      <c r="AH309" s="213">
        <f t="shared" si="86"/>
        <v>322816</v>
      </c>
      <c r="AI309" s="102">
        <v>1</v>
      </c>
      <c r="AJ309" s="213">
        <v>3.88</v>
      </c>
      <c r="AK309" s="194">
        <v>322816</v>
      </c>
      <c r="AL309" s="194"/>
      <c r="AM309" s="194"/>
      <c r="AN309" s="194"/>
      <c r="AO309" s="213">
        <f t="shared" si="87"/>
        <v>322816</v>
      </c>
    </row>
    <row r="310" spans="1:41" ht="27">
      <c r="A310" s="194">
        <v>4</v>
      </c>
      <c r="B310" s="611" t="s">
        <v>1411</v>
      </c>
      <c r="C310" s="1122" t="s">
        <v>5282</v>
      </c>
      <c r="D310" s="1122">
        <v>1989</v>
      </c>
      <c r="E310" s="943" t="s">
        <v>1711</v>
      </c>
      <c r="F310" s="194"/>
      <c r="G310" s="194">
        <v>1</v>
      </c>
      <c r="H310" s="194">
        <v>3.88</v>
      </c>
      <c r="I310" s="102">
        <v>1</v>
      </c>
      <c r="J310" s="102">
        <v>322816</v>
      </c>
      <c r="K310" s="2188"/>
      <c r="L310" s="102"/>
      <c r="M310" s="102"/>
      <c r="N310" s="213">
        <f t="shared" si="84"/>
        <v>322816</v>
      </c>
      <c r="O310" s="213">
        <v>3.88</v>
      </c>
      <c r="P310" s="102">
        <v>1</v>
      </c>
      <c r="Q310" s="194">
        <v>322816</v>
      </c>
      <c r="R310" s="194"/>
      <c r="S310" s="194"/>
      <c r="T310" s="194"/>
      <c r="U310" s="213">
        <f t="shared" si="85"/>
        <v>322816</v>
      </c>
      <c r="V310" s="213">
        <f t="shared" si="81"/>
        <v>0</v>
      </c>
      <c r="W310" s="213">
        <f t="shared" si="81"/>
        <v>0</v>
      </c>
      <c r="X310" s="213"/>
      <c r="Y310" s="213">
        <f t="shared" si="82"/>
        <v>0</v>
      </c>
      <c r="Z310" s="213">
        <f t="shared" si="82"/>
        <v>0</v>
      </c>
      <c r="AA310" s="213">
        <f t="shared" si="83"/>
        <v>0</v>
      </c>
      <c r="AB310" s="102">
        <v>1</v>
      </c>
      <c r="AC310" s="213">
        <v>3.88</v>
      </c>
      <c r="AD310" s="194">
        <v>322816</v>
      </c>
      <c r="AE310" s="194"/>
      <c r="AF310" s="194"/>
      <c r="AG310" s="194"/>
      <c r="AH310" s="213">
        <f t="shared" si="86"/>
        <v>322816</v>
      </c>
      <c r="AI310" s="102">
        <v>1</v>
      </c>
      <c r="AJ310" s="213">
        <v>3.88</v>
      </c>
      <c r="AK310" s="194">
        <v>322816</v>
      </c>
      <c r="AL310" s="194"/>
      <c r="AM310" s="194"/>
      <c r="AN310" s="194"/>
      <c r="AO310" s="213">
        <f t="shared" si="87"/>
        <v>322816</v>
      </c>
    </row>
    <row r="311" spans="1:41" ht="27">
      <c r="A311" s="194">
        <v>5</v>
      </c>
      <c r="B311" s="611" t="s">
        <v>1415</v>
      </c>
      <c r="C311" s="1122" t="s">
        <v>5282</v>
      </c>
      <c r="D311" s="1122">
        <v>1983</v>
      </c>
      <c r="E311" s="943" t="s">
        <v>1711</v>
      </c>
      <c r="F311" s="194"/>
      <c r="G311" s="194">
        <v>1</v>
      </c>
      <c r="H311" s="194">
        <v>3.88</v>
      </c>
      <c r="I311" s="102">
        <v>1</v>
      </c>
      <c r="J311" s="102">
        <v>322816</v>
      </c>
      <c r="K311" s="2188"/>
      <c r="L311" s="102"/>
      <c r="M311" s="102"/>
      <c r="N311" s="213">
        <f t="shared" si="84"/>
        <v>322816</v>
      </c>
      <c r="O311" s="213">
        <v>3.88</v>
      </c>
      <c r="P311" s="102">
        <v>1</v>
      </c>
      <c r="Q311" s="194">
        <v>322816</v>
      </c>
      <c r="R311" s="194"/>
      <c r="S311" s="194"/>
      <c r="T311" s="194"/>
      <c r="U311" s="213">
        <f t="shared" si="85"/>
        <v>322816</v>
      </c>
      <c r="V311" s="213">
        <f t="shared" si="81"/>
        <v>0</v>
      </c>
      <c r="W311" s="213">
        <f t="shared" si="81"/>
        <v>0</v>
      </c>
      <c r="X311" s="213"/>
      <c r="Y311" s="213">
        <f t="shared" si="82"/>
        <v>0</v>
      </c>
      <c r="Z311" s="213">
        <f t="shared" si="82"/>
        <v>0</v>
      </c>
      <c r="AA311" s="213">
        <f t="shared" si="83"/>
        <v>0</v>
      </c>
      <c r="AB311" s="102">
        <v>1</v>
      </c>
      <c r="AC311" s="213">
        <v>3.88</v>
      </c>
      <c r="AD311" s="194">
        <v>322816</v>
      </c>
      <c r="AE311" s="194"/>
      <c r="AF311" s="194"/>
      <c r="AG311" s="194"/>
      <c r="AH311" s="213">
        <f t="shared" si="86"/>
        <v>322816</v>
      </c>
      <c r="AI311" s="102">
        <v>1</v>
      </c>
      <c r="AJ311" s="213">
        <v>3.88</v>
      </c>
      <c r="AK311" s="194">
        <v>322816</v>
      </c>
      <c r="AL311" s="194"/>
      <c r="AM311" s="194"/>
      <c r="AN311" s="194"/>
      <c r="AO311" s="213">
        <f t="shared" si="87"/>
        <v>322816</v>
      </c>
    </row>
    <row r="312" spans="1:41" ht="27">
      <c r="A312" s="194">
        <v>6</v>
      </c>
      <c r="B312" s="611" t="s">
        <v>5751</v>
      </c>
      <c r="C312" s="977" t="s">
        <v>5282</v>
      </c>
      <c r="D312" s="977">
        <v>1991</v>
      </c>
      <c r="E312" s="1020" t="s">
        <v>1711</v>
      </c>
      <c r="F312" s="194"/>
      <c r="G312" s="194">
        <v>1</v>
      </c>
      <c r="H312" s="194">
        <v>3.88</v>
      </c>
      <c r="I312" s="102">
        <v>1</v>
      </c>
      <c r="J312" s="102">
        <v>322816</v>
      </c>
      <c r="K312" s="2188"/>
      <c r="L312" s="102"/>
      <c r="M312" s="102"/>
      <c r="N312" s="213">
        <f t="shared" si="84"/>
        <v>322816</v>
      </c>
      <c r="O312" s="213">
        <v>3.88</v>
      </c>
      <c r="P312" s="102">
        <v>1</v>
      </c>
      <c r="Q312" s="194">
        <v>322816</v>
      </c>
      <c r="R312" s="194"/>
      <c r="S312" s="194"/>
      <c r="T312" s="194"/>
      <c r="U312" s="213">
        <f t="shared" si="85"/>
        <v>322816</v>
      </c>
      <c r="V312" s="213">
        <f t="shared" si="81"/>
        <v>0</v>
      </c>
      <c r="W312" s="213">
        <f t="shared" si="81"/>
        <v>0</v>
      </c>
      <c r="X312" s="213"/>
      <c r="Y312" s="213">
        <f t="shared" si="82"/>
        <v>0</v>
      </c>
      <c r="Z312" s="213">
        <f t="shared" si="82"/>
        <v>0</v>
      </c>
      <c r="AA312" s="213">
        <f t="shared" si="83"/>
        <v>0</v>
      </c>
      <c r="AB312" s="102">
        <v>1</v>
      </c>
      <c r="AC312" s="213">
        <v>3.88</v>
      </c>
      <c r="AD312" s="194">
        <v>322816</v>
      </c>
      <c r="AE312" s="194"/>
      <c r="AF312" s="194"/>
      <c r="AG312" s="194"/>
      <c r="AH312" s="213">
        <f t="shared" si="86"/>
        <v>322816</v>
      </c>
      <c r="AI312" s="102">
        <v>1</v>
      </c>
      <c r="AJ312" s="213">
        <v>3.88</v>
      </c>
      <c r="AK312" s="194">
        <v>322816</v>
      </c>
      <c r="AL312" s="194"/>
      <c r="AM312" s="194"/>
      <c r="AN312" s="194"/>
      <c r="AO312" s="213">
        <f t="shared" si="87"/>
        <v>322816</v>
      </c>
    </row>
    <row r="313" spans="1:41" ht="27">
      <c r="A313" s="194">
        <v>7</v>
      </c>
      <c r="B313" s="611" t="s">
        <v>1412</v>
      </c>
      <c r="C313" s="977" t="s">
        <v>5282</v>
      </c>
      <c r="D313" s="977">
        <v>1979</v>
      </c>
      <c r="E313" s="1020" t="s">
        <v>1711</v>
      </c>
      <c r="F313" s="194"/>
      <c r="G313" s="194">
        <v>1</v>
      </c>
      <c r="H313" s="194">
        <v>3.88</v>
      </c>
      <c r="I313" s="102">
        <v>1</v>
      </c>
      <c r="J313" s="102">
        <v>322816</v>
      </c>
      <c r="K313" s="2188"/>
      <c r="L313" s="102"/>
      <c r="M313" s="102"/>
      <c r="N313" s="213">
        <f t="shared" si="84"/>
        <v>322816</v>
      </c>
      <c r="O313" s="213">
        <v>3.88</v>
      </c>
      <c r="P313" s="102">
        <v>1</v>
      </c>
      <c r="Q313" s="194">
        <v>322816</v>
      </c>
      <c r="R313" s="194"/>
      <c r="S313" s="194"/>
      <c r="T313" s="194"/>
      <c r="U313" s="213">
        <f t="shared" si="85"/>
        <v>322816</v>
      </c>
      <c r="V313" s="213">
        <f t="shared" si="81"/>
        <v>0</v>
      </c>
      <c r="W313" s="213">
        <f t="shared" si="81"/>
        <v>0</v>
      </c>
      <c r="X313" s="213"/>
      <c r="Y313" s="213">
        <f t="shared" si="82"/>
        <v>0</v>
      </c>
      <c r="Z313" s="213">
        <f t="shared" si="82"/>
        <v>0</v>
      </c>
      <c r="AA313" s="213">
        <f t="shared" si="83"/>
        <v>0</v>
      </c>
      <c r="AB313" s="102">
        <v>1</v>
      </c>
      <c r="AC313" s="213">
        <v>3.88</v>
      </c>
      <c r="AD313" s="194">
        <v>322816</v>
      </c>
      <c r="AE313" s="194"/>
      <c r="AF313" s="194"/>
      <c r="AG313" s="194"/>
      <c r="AH313" s="213">
        <f t="shared" si="86"/>
        <v>322816</v>
      </c>
      <c r="AI313" s="102">
        <v>1</v>
      </c>
      <c r="AJ313" s="213">
        <v>3.88</v>
      </c>
      <c r="AK313" s="194">
        <v>322816</v>
      </c>
      <c r="AL313" s="194"/>
      <c r="AM313" s="194"/>
      <c r="AN313" s="194"/>
      <c r="AO313" s="213">
        <f t="shared" si="87"/>
        <v>322816</v>
      </c>
    </row>
    <row r="314" spans="1:41" ht="27">
      <c r="A314" s="194">
        <v>8</v>
      </c>
      <c r="B314" s="611" t="s">
        <v>7057</v>
      </c>
      <c r="C314" s="977" t="s">
        <v>5282</v>
      </c>
      <c r="D314" s="977">
        <v>1987</v>
      </c>
      <c r="E314" s="1020" t="s">
        <v>1711</v>
      </c>
      <c r="F314" s="194"/>
      <c r="G314" s="194">
        <v>1</v>
      </c>
      <c r="H314" s="194">
        <v>3.88</v>
      </c>
      <c r="I314" s="102">
        <v>1</v>
      </c>
      <c r="J314" s="102">
        <v>322816</v>
      </c>
      <c r="K314" s="2188"/>
      <c r="L314" s="102"/>
      <c r="M314" s="102"/>
      <c r="N314" s="213">
        <f t="shared" si="84"/>
        <v>322816</v>
      </c>
      <c r="O314" s="213">
        <v>3.88</v>
      </c>
      <c r="P314" s="102">
        <v>1</v>
      </c>
      <c r="Q314" s="194">
        <v>322816</v>
      </c>
      <c r="R314" s="194"/>
      <c r="S314" s="194"/>
      <c r="T314" s="194"/>
      <c r="U314" s="213">
        <f t="shared" si="85"/>
        <v>322816</v>
      </c>
      <c r="V314" s="213">
        <f t="shared" si="81"/>
        <v>0</v>
      </c>
      <c r="W314" s="213">
        <f t="shared" si="81"/>
        <v>0</v>
      </c>
      <c r="X314" s="213"/>
      <c r="Y314" s="213">
        <f t="shared" si="82"/>
        <v>0</v>
      </c>
      <c r="Z314" s="213">
        <f t="shared" si="82"/>
        <v>0</v>
      </c>
      <c r="AA314" s="213">
        <f t="shared" si="83"/>
        <v>0</v>
      </c>
      <c r="AB314" s="102">
        <v>1</v>
      </c>
      <c r="AC314" s="213">
        <v>3.88</v>
      </c>
      <c r="AD314" s="194">
        <v>322816</v>
      </c>
      <c r="AE314" s="194"/>
      <c r="AF314" s="194"/>
      <c r="AG314" s="194"/>
      <c r="AH314" s="213">
        <f t="shared" si="86"/>
        <v>322816</v>
      </c>
      <c r="AI314" s="102">
        <v>1</v>
      </c>
      <c r="AJ314" s="213">
        <v>3.88</v>
      </c>
      <c r="AK314" s="194">
        <v>322816</v>
      </c>
      <c r="AL314" s="194"/>
      <c r="AM314" s="194"/>
      <c r="AN314" s="194"/>
      <c r="AO314" s="213">
        <f t="shared" si="87"/>
        <v>322816</v>
      </c>
    </row>
    <row r="315" spans="1:41" ht="27">
      <c r="A315" s="194">
        <v>9</v>
      </c>
      <c r="B315" s="611" t="s">
        <v>4744</v>
      </c>
      <c r="C315" s="1122" t="s">
        <v>5282</v>
      </c>
      <c r="D315" s="1122">
        <v>1999</v>
      </c>
      <c r="E315" s="943" t="s">
        <v>1711</v>
      </c>
      <c r="F315" s="194"/>
      <c r="G315" s="194">
        <v>1</v>
      </c>
      <c r="H315" s="194">
        <v>3.88</v>
      </c>
      <c r="I315" s="102">
        <v>1</v>
      </c>
      <c r="J315" s="102">
        <v>322816</v>
      </c>
      <c r="K315" s="2188"/>
      <c r="L315" s="102"/>
      <c r="M315" s="102"/>
      <c r="N315" s="213">
        <f t="shared" si="84"/>
        <v>322816</v>
      </c>
      <c r="O315" s="213">
        <v>3.88</v>
      </c>
      <c r="P315" s="102">
        <v>1</v>
      </c>
      <c r="Q315" s="194">
        <v>322816</v>
      </c>
      <c r="R315" s="194"/>
      <c r="S315" s="194"/>
      <c r="T315" s="194"/>
      <c r="U315" s="213">
        <f t="shared" si="85"/>
        <v>322816</v>
      </c>
      <c r="V315" s="213">
        <f t="shared" si="81"/>
        <v>0</v>
      </c>
      <c r="W315" s="213">
        <f t="shared" si="81"/>
        <v>0</v>
      </c>
      <c r="X315" s="213"/>
      <c r="Y315" s="213">
        <f t="shared" si="82"/>
        <v>0</v>
      </c>
      <c r="Z315" s="213">
        <f t="shared" si="82"/>
        <v>0</v>
      </c>
      <c r="AA315" s="213">
        <f t="shared" si="83"/>
        <v>0</v>
      </c>
      <c r="AB315" s="102">
        <v>1</v>
      </c>
      <c r="AC315" s="213">
        <v>3.88</v>
      </c>
      <c r="AD315" s="194">
        <v>322816</v>
      </c>
      <c r="AE315" s="194"/>
      <c r="AF315" s="194"/>
      <c r="AG315" s="194"/>
      <c r="AH315" s="213">
        <f t="shared" si="86"/>
        <v>322816</v>
      </c>
      <c r="AI315" s="102">
        <v>1</v>
      </c>
      <c r="AJ315" s="213">
        <v>3.88</v>
      </c>
      <c r="AK315" s="194">
        <v>322816</v>
      </c>
      <c r="AL315" s="194"/>
      <c r="AM315" s="194"/>
      <c r="AN315" s="194"/>
      <c r="AO315" s="213">
        <f t="shared" si="87"/>
        <v>322816</v>
      </c>
    </row>
    <row r="316" spans="1:41" ht="27">
      <c r="A316" s="194">
        <v>10</v>
      </c>
      <c r="B316" s="611" t="s">
        <v>7058</v>
      </c>
      <c r="C316" s="1122" t="s">
        <v>5283</v>
      </c>
      <c r="D316" s="1122">
        <v>1997</v>
      </c>
      <c r="E316" s="943" t="s">
        <v>1711</v>
      </c>
      <c r="F316" s="194"/>
      <c r="G316" s="194">
        <v>1</v>
      </c>
      <c r="H316" s="194">
        <v>3.88</v>
      </c>
      <c r="I316" s="102">
        <v>1</v>
      </c>
      <c r="J316" s="102">
        <v>322816</v>
      </c>
      <c r="K316" s="2188"/>
      <c r="L316" s="102"/>
      <c r="M316" s="102"/>
      <c r="N316" s="213">
        <f t="shared" si="84"/>
        <v>322816</v>
      </c>
      <c r="O316" s="213">
        <v>3.88</v>
      </c>
      <c r="P316" s="102">
        <v>1</v>
      </c>
      <c r="Q316" s="194">
        <v>322816</v>
      </c>
      <c r="R316" s="194"/>
      <c r="S316" s="194"/>
      <c r="T316" s="194"/>
      <c r="U316" s="213">
        <f t="shared" si="85"/>
        <v>322816</v>
      </c>
      <c r="V316" s="213">
        <f t="shared" si="81"/>
        <v>0</v>
      </c>
      <c r="W316" s="213">
        <f t="shared" si="81"/>
        <v>0</v>
      </c>
      <c r="X316" s="213"/>
      <c r="Y316" s="213">
        <f t="shared" si="82"/>
        <v>0</v>
      </c>
      <c r="Z316" s="213">
        <f t="shared" si="82"/>
        <v>0</v>
      </c>
      <c r="AA316" s="213">
        <f t="shared" si="83"/>
        <v>0</v>
      </c>
      <c r="AB316" s="102">
        <v>1</v>
      </c>
      <c r="AC316" s="213">
        <v>3.88</v>
      </c>
      <c r="AD316" s="194">
        <v>322816</v>
      </c>
      <c r="AE316" s="194"/>
      <c r="AF316" s="194"/>
      <c r="AG316" s="194"/>
      <c r="AH316" s="213">
        <f t="shared" si="86"/>
        <v>322816</v>
      </c>
      <c r="AI316" s="102">
        <v>1</v>
      </c>
      <c r="AJ316" s="213">
        <v>3.88</v>
      </c>
      <c r="AK316" s="194">
        <v>322816</v>
      </c>
      <c r="AL316" s="194"/>
      <c r="AM316" s="194"/>
      <c r="AN316" s="194"/>
      <c r="AO316" s="213">
        <f t="shared" si="87"/>
        <v>322816</v>
      </c>
    </row>
    <row r="317" spans="1:41" ht="27">
      <c r="A317" s="194">
        <v>11</v>
      </c>
      <c r="B317" s="611" t="s">
        <v>5476</v>
      </c>
      <c r="C317" s="1122" t="s">
        <v>5282</v>
      </c>
      <c r="D317" s="1122">
        <v>1995</v>
      </c>
      <c r="E317" s="943" t="s">
        <v>1711</v>
      </c>
      <c r="F317" s="194"/>
      <c r="G317" s="194">
        <v>1</v>
      </c>
      <c r="H317" s="194">
        <v>3.88</v>
      </c>
      <c r="I317" s="102">
        <v>1</v>
      </c>
      <c r="J317" s="102">
        <v>322816</v>
      </c>
      <c r="K317" s="2188"/>
      <c r="L317" s="102"/>
      <c r="M317" s="102"/>
      <c r="N317" s="213">
        <f t="shared" si="84"/>
        <v>322816</v>
      </c>
      <c r="O317" s="213">
        <v>3.88</v>
      </c>
      <c r="P317" s="102">
        <v>1</v>
      </c>
      <c r="Q317" s="194">
        <v>322816</v>
      </c>
      <c r="R317" s="194"/>
      <c r="S317" s="194"/>
      <c r="T317" s="194"/>
      <c r="U317" s="213">
        <f t="shared" si="85"/>
        <v>322816</v>
      </c>
      <c r="V317" s="213">
        <f t="shared" si="81"/>
        <v>0</v>
      </c>
      <c r="W317" s="213">
        <f t="shared" si="81"/>
        <v>0</v>
      </c>
      <c r="X317" s="213"/>
      <c r="Y317" s="213">
        <f t="shared" si="82"/>
        <v>0</v>
      </c>
      <c r="Z317" s="213">
        <f t="shared" si="82"/>
        <v>0</v>
      </c>
      <c r="AA317" s="213">
        <f t="shared" si="83"/>
        <v>0</v>
      </c>
      <c r="AB317" s="102">
        <v>1</v>
      </c>
      <c r="AC317" s="213">
        <v>3.88</v>
      </c>
      <c r="AD317" s="194">
        <v>322816</v>
      </c>
      <c r="AE317" s="194"/>
      <c r="AF317" s="194"/>
      <c r="AG317" s="194"/>
      <c r="AH317" s="213">
        <f t="shared" si="86"/>
        <v>322816</v>
      </c>
      <c r="AI317" s="102">
        <v>1</v>
      </c>
      <c r="AJ317" s="213">
        <v>3.88</v>
      </c>
      <c r="AK317" s="194">
        <v>322816</v>
      </c>
      <c r="AL317" s="194"/>
      <c r="AM317" s="194"/>
      <c r="AN317" s="194"/>
      <c r="AO317" s="213">
        <f t="shared" si="87"/>
        <v>322816</v>
      </c>
    </row>
    <row r="318" spans="1:41" ht="27">
      <c r="A318" s="194">
        <v>12</v>
      </c>
      <c r="B318" s="611" t="s">
        <v>4357</v>
      </c>
      <c r="C318" s="1122" t="s">
        <v>5282</v>
      </c>
      <c r="D318" s="1122">
        <v>1996</v>
      </c>
      <c r="E318" s="943" t="s">
        <v>1711</v>
      </c>
      <c r="F318" s="194"/>
      <c r="G318" s="194">
        <v>1</v>
      </c>
      <c r="H318" s="194">
        <v>3.88</v>
      </c>
      <c r="I318" s="102">
        <v>1</v>
      </c>
      <c r="J318" s="102">
        <v>322816</v>
      </c>
      <c r="K318" s="2188"/>
      <c r="L318" s="102"/>
      <c r="M318" s="102"/>
      <c r="N318" s="213">
        <f t="shared" si="84"/>
        <v>322816</v>
      </c>
      <c r="O318" s="213">
        <v>3.88</v>
      </c>
      <c r="P318" s="102">
        <v>1</v>
      </c>
      <c r="Q318" s="194">
        <v>322816</v>
      </c>
      <c r="R318" s="194"/>
      <c r="S318" s="194"/>
      <c r="T318" s="194"/>
      <c r="U318" s="213">
        <f t="shared" si="85"/>
        <v>322816</v>
      </c>
      <c r="V318" s="213">
        <f t="shared" si="81"/>
        <v>0</v>
      </c>
      <c r="W318" s="213">
        <f t="shared" si="81"/>
        <v>0</v>
      </c>
      <c r="X318" s="213"/>
      <c r="Y318" s="213">
        <f t="shared" si="82"/>
        <v>0</v>
      </c>
      <c r="Z318" s="213">
        <f t="shared" si="82"/>
        <v>0</v>
      </c>
      <c r="AA318" s="213">
        <f t="shared" si="83"/>
        <v>0</v>
      </c>
      <c r="AB318" s="102">
        <v>1</v>
      </c>
      <c r="AC318" s="213">
        <v>3.88</v>
      </c>
      <c r="AD318" s="194">
        <v>322816</v>
      </c>
      <c r="AE318" s="194"/>
      <c r="AF318" s="194"/>
      <c r="AG318" s="194"/>
      <c r="AH318" s="213">
        <f t="shared" si="86"/>
        <v>322816</v>
      </c>
      <c r="AI318" s="102">
        <v>1</v>
      </c>
      <c r="AJ318" s="213">
        <v>3.88</v>
      </c>
      <c r="AK318" s="194">
        <v>322816</v>
      </c>
      <c r="AL318" s="194"/>
      <c r="AM318" s="194"/>
      <c r="AN318" s="194"/>
      <c r="AO318" s="213">
        <f t="shared" si="87"/>
        <v>322816</v>
      </c>
    </row>
    <row r="319" spans="1:41" ht="27">
      <c r="A319" s="194">
        <v>13</v>
      </c>
      <c r="B319" s="611" t="s">
        <v>5478</v>
      </c>
      <c r="C319" s="1122" t="s">
        <v>5282</v>
      </c>
      <c r="D319" s="1122">
        <v>2001</v>
      </c>
      <c r="E319" s="943" t="s">
        <v>1711</v>
      </c>
      <c r="F319" s="194"/>
      <c r="G319" s="194">
        <v>1</v>
      </c>
      <c r="H319" s="194">
        <v>3.88</v>
      </c>
      <c r="I319" s="102">
        <v>1</v>
      </c>
      <c r="J319" s="102">
        <v>322816</v>
      </c>
      <c r="K319" s="2188"/>
      <c r="L319" s="102"/>
      <c r="M319" s="102"/>
      <c r="N319" s="213">
        <f t="shared" si="84"/>
        <v>322816</v>
      </c>
      <c r="O319" s="213">
        <v>3.88</v>
      </c>
      <c r="P319" s="102">
        <v>1</v>
      </c>
      <c r="Q319" s="194">
        <v>322816</v>
      </c>
      <c r="R319" s="194"/>
      <c r="S319" s="194"/>
      <c r="T319" s="194"/>
      <c r="U319" s="213">
        <f t="shared" si="85"/>
        <v>322816</v>
      </c>
      <c r="V319" s="213">
        <f t="shared" si="81"/>
        <v>0</v>
      </c>
      <c r="W319" s="213">
        <f t="shared" si="81"/>
        <v>0</v>
      </c>
      <c r="X319" s="213"/>
      <c r="Y319" s="213">
        <f t="shared" si="82"/>
        <v>0</v>
      </c>
      <c r="Z319" s="213">
        <f t="shared" si="82"/>
        <v>0</v>
      </c>
      <c r="AA319" s="213">
        <f t="shared" si="83"/>
        <v>0</v>
      </c>
      <c r="AB319" s="102">
        <v>1</v>
      </c>
      <c r="AC319" s="213">
        <v>3.88</v>
      </c>
      <c r="AD319" s="194">
        <v>322816</v>
      </c>
      <c r="AE319" s="194"/>
      <c r="AF319" s="194"/>
      <c r="AG319" s="194"/>
      <c r="AH319" s="213">
        <f t="shared" si="86"/>
        <v>322816</v>
      </c>
      <c r="AI319" s="102">
        <v>1</v>
      </c>
      <c r="AJ319" s="213">
        <v>3.88</v>
      </c>
      <c r="AK319" s="194">
        <v>322816</v>
      </c>
      <c r="AL319" s="194"/>
      <c r="AM319" s="194"/>
      <c r="AN319" s="194"/>
      <c r="AO319" s="213">
        <f t="shared" si="87"/>
        <v>322816</v>
      </c>
    </row>
    <row r="320" spans="1:41" ht="27">
      <c r="A320" s="194">
        <v>14</v>
      </c>
      <c r="B320" s="611" t="s">
        <v>8420</v>
      </c>
      <c r="C320" s="977" t="s">
        <v>5283</v>
      </c>
      <c r="D320" s="977">
        <v>1989</v>
      </c>
      <c r="E320" s="1020" t="s">
        <v>1711</v>
      </c>
      <c r="F320" s="194"/>
      <c r="G320" s="194">
        <v>1</v>
      </c>
      <c r="H320" s="194">
        <v>3.88</v>
      </c>
      <c r="I320" s="102">
        <v>1</v>
      </c>
      <c r="J320" s="102">
        <v>322816</v>
      </c>
      <c r="K320" s="2188"/>
      <c r="L320" s="102"/>
      <c r="M320" s="102"/>
      <c r="N320" s="213">
        <f t="shared" si="84"/>
        <v>322816</v>
      </c>
      <c r="O320" s="213">
        <v>3.88</v>
      </c>
      <c r="P320" s="102">
        <v>1</v>
      </c>
      <c r="Q320" s="194">
        <v>322816</v>
      </c>
      <c r="R320" s="194"/>
      <c r="S320" s="194"/>
      <c r="T320" s="194"/>
      <c r="U320" s="213">
        <f t="shared" si="85"/>
        <v>322816</v>
      </c>
      <c r="V320" s="213">
        <f t="shared" si="81"/>
        <v>0</v>
      </c>
      <c r="W320" s="213">
        <f t="shared" si="81"/>
        <v>0</v>
      </c>
      <c r="X320" s="213"/>
      <c r="Y320" s="213">
        <f t="shared" si="82"/>
        <v>0</v>
      </c>
      <c r="Z320" s="213">
        <f t="shared" si="82"/>
        <v>0</v>
      </c>
      <c r="AA320" s="213">
        <f t="shared" si="83"/>
        <v>0</v>
      </c>
      <c r="AB320" s="102">
        <v>1</v>
      </c>
      <c r="AC320" s="213">
        <v>3.88</v>
      </c>
      <c r="AD320" s="194">
        <v>322816</v>
      </c>
      <c r="AE320" s="194"/>
      <c r="AF320" s="194"/>
      <c r="AG320" s="194"/>
      <c r="AH320" s="213">
        <f t="shared" si="86"/>
        <v>322816</v>
      </c>
      <c r="AI320" s="102">
        <v>1</v>
      </c>
      <c r="AJ320" s="213">
        <v>3.88</v>
      </c>
      <c r="AK320" s="194">
        <v>322816</v>
      </c>
      <c r="AL320" s="194"/>
      <c r="AM320" s="194"/>
      <c r="AN320" s="194"/>
      <c r="AO320" s="213">
        <f t="shared" si="87"/>
        <v>322816</v>
      </c>
    </row>
    <row r="321" spans="1:41">
      <c r="A321" s="194"/>
      <c r="B321" s="611"/>
      <c r="C321" s="977"/>
      <c r="D321" s="977"/>
      <c r="E321" s="1020"/>
      <c r="F321" s="194"/>
      <c r="G321" s="194"/>
      <c r="H321" s="194"/>
      <c r="I321" s="102"/>
      <c r="J321" s="102"/>
      <c r="K321" s="2188"/>
      <c r="L321" s="102"/>
      <c r="M321" s="102"/>
      <c r="N321" s="213"/>
      <c r="O321" s="213"/>
      <c r="P321" s="102"/>
      <c r="Q321" s="194"/>
      <c r="R321" s="194"/>
      <c r="S321" s="194"/>
      <c r="T321" s="194"/>
      <c r="U321" s="213"/>
      <c r="V321" s="213"/>
      <c r="W321" s="213"/>
      <c r="X321" s="213"/>
      <c r="Y321" s="213"/>
      <c r="Z321" s="213"/>
      <c r="AA321" s="213"/>
      <c r="AB321" s="102"/>
      <c r="AC321" s="213"/>
      <c r="AD321" s="194"/>
      <c r="AE321" s="194"/>
      <c r="AF321" s="194"/>
      <c r="AG321" s="194"/>
      <c r="AH321" s="213"/>
      <c r="AI321" s="102"/>
      <c r="AJ321" s="213"/>
      <c r="AK321" s="194"/>
      <c r="AL321" s="194"/>
      <c r="AM321" s="194"/>
      <c r="AN321" s="194"/>
      <c r="AO321" s="213"/>
    </row>
    <row r="322" spans="1:41" s="216" customFormat="1" ht="14.25">
      <c r="A322" s="211"/>
      <c r="B322" s="219" t="s">
        <v>264</v>
      </c>
      <c r="C322" s="219"/>
      <c r="D322" s="215" t="s">
        <v>1</v>
      </c>
      <c r="E322" s="215" t="s">
        <v>1</v>
      </c>
      <c r="F322" s="215" t="s">
        <v>1</v>
      </c>
      <c r="G322" s="215" t="s">
        <v>1</v>
      </c>
      <c r="H322" s="215" t="s">
        <v>1</v>
      </c>
      <c r="I322" s="215">
        <f>SUM(I307:I320)</f>
        <v>14</v>
      </c>
      <c r="J322" s="215">
        <f>SUM(J307:J320)</f>
        <v>4519424</v>
      </c>
      <c r="K322" s="1561"/>
      <c r="L322" s="215">
        <f>SUM(L307:L320)</f>
        <v>0</v>
      </c>
      <c r="M322" s="215">
        <f>SUM(M307:M320)</f>
        <v>0</v>
      </c>
      <c r="N322" s="215">
        <f>SUM(N307:N320)</f>
        <v>4519424</v>
      </c>
      <c r="O322" s="215"/>
      <c r="P322" s="215">
        <f>SUM(P307:P320)</f>
        <v>14</v>
      </c>
      <c r="Q322" s="215">
        <f>SUM(Q307:Q320)</f>
        <v>4519424</v>
      </c>
      <c r="R322" s="215"/>
      <c r="S322" s="215">
        <f>SUM(S307:S320)</f>
        <v>0</v>
      </c>
      <c r="T322" s="215">
        <f>SUM(T307:T320)</f>
        <v>0</v>
      </c>
      <c r="U322" s="215">
        <f>SUM(U307:U320)</f>
        <v>4519424</v>
      </c>
      <c r="V322" s="215">
        <f>SUM(V307:V320)</f>
        <v>0</v>
      </c>
      <c r="W322" s="215">
        <f>SUM(W307:W320)</f>
        <v>0</v>
      </c>
      <c r="X322" s="215"/>
      <c r="Y322" s="215">
        <f>SUM(Y307:Y320)</f>
        <v>0</v>
      </c>
      <c r="Z322" s="215">
        <f>SUM(Z307:Z320)</f>
        <v>0</v>
      </c>
      <c r="AA322" s="215">
        <f>SUM(AA307:AA320)</f>
        <v>0</v>
      </c>
      <c r="AB322" s="215">
        <f>SUM(AB307:AB320)</f>
        <v>14</v>
      </c>
      <c r="AC322" s="215"/>
      <c r="AD322" s="215">
        <f>SUM(AD307:AD320)</f>
        <v>4519424</v>
      </c>
      <c r="AE322" s="215"/>
      <c r="AF322" s="215">
        <f>SUM(AF307:AF320)</f>
        <v>0</v>
      </c>
      <c r="AG322" s="215">
        <f>SUM(AG307:AG320)</f>
        <v>0</v>
      </c>
      <c r="AH322" s="215">
        <f>SUM(AH307:AH320)</f>
        <v>4519424</v>
      </c>
      <c r="AI322" s="215">
        <f>SUM(AI307:AI320)</f>
        <v>14</v>
      </c>
      <c r="AJ322" s="215"/>
      <c r="AK322" s="215">
        <f>SUM(AK307:AK320)</f>
        <v>4519424</v>
      </c>
      <c r="AL322" s="215"/>
      <c r="AM322" s="215">
        <f>SUM(AM307:AM320)</f>
        <v>0</v>
      </c>
      <c r="AN322" s="215">
        <f>SUM(AN307:AN320)</f>
        <v>0</v>
      </c>
      <c r="AO322" s="215">
        <f>SUM(AO307:AO320)</f>
        <v>4519424</v>
      </c>
    </row>
    <row r="323" spans="1:41" ht="14.25" thickBot="1">
      <c r="A323" s="194"/>
      <c r="B323" s="179"/>
      <c r="C323" s="179"/>
      <c r="D323" s="179"/>
      <c r="E323" s="213"/>
      <c r="F323" s="213"/>
      <c r="G323" s="213"/>
      <c r="H323" s="213"/>
      <c r="I323" s="179"/>
      <c r="J323" s="213"/>
      <c r="K323" s="2187"/>
      <c r="L323" s="213"/>
      <c r="M323" s="213"/>
      <c r="N323" s="213"/>
      <c r="O323" s="213"/>
      <c r="P323" s="179"/>
      <c r="Q323" s="213"/>
      <c r="R323" s="213"/>
      <c r="S323" s="213"/>
      <c r="T323" s="213"/>
      <c r="U323" s="179"/>
      <c r="V323" s="213"/>
      <c r="W323" s="179"/>
      <c r="X323" s="179"/>
      <c r="Y323" s="213"/>
      <c r="Z323" s="106"/>
      <c r="AA323" s="106"/>
      <c r="AB323" s="106"/>
      <c r="AC323" s="213"/>
      <c r="AD323" s="106"/>
      <c r="AE323" s="106"/>
      <c r="AF323" s="106"/>
      <c r="AG323" s="106"/>
      <c r="AH323" s="106"/>
      <c r="AI323" s="106"/>
      <c r="AJ323" s="213"/>
      <c r="AK323" s="106"/>
      <c r="AL323" s="106"/>
      <c r="AM323" s="106"/>
      <c r="AN323" s="106"/>
      <c r="AO323" s="106"/>
    </row>
    <row r="324" spans="1:41" s="176" customFormat="1" ht="40.5" customHeight="1">
      <c r="A324" s="30"/>
      <c r="B324" s="2567" t="s">
        <v>5482</v>
      </c>
      <c r="C324" s="2567"/>
      <c r="D324" s="2567"/>
      <c r="E324" s="2567"/>
      <c r="F324" s="2567"/>
      <c r="G324" s="2567"/>
      <c r="H324" s="2567"/>
      <c r="I324" s="31"/>
      <c r="J324" s="31"/>
      <c r="K324" s="2183"/>
      <c r="L324" s="175"/>
      <c r="M324" s="34"/>
      <c r="N324" s="31"/>
      <c r="O324" s="31"/>
      <c r="P324" s="31"/>
      <c r="Q324" s="34"/>
      <c r="R324" s="34"/>
      <c r="S324" s="175"/>
      <c r="T324" s="175"/>
      <c r="U324" s="175"/>
      <c r="V324" s="175"/>
      <c r="W324" s="175"/>
      <c r="X324" s="175"/>
      <c r="Y324" s="175"/>
      <c r="Z324" s="175"/>
      <c r="AA324" s="175"/>
      <c r="AB324" s="175"/>
      <c r="AC324" s="31"/>
      <c r="AD324" s="175"/>
      <c r="AE324" s="175"/>
      <c r="AF324" s="175"/>
      <c r="AG324" s="175"/>
      <c r="AH324" s="175"/>
      <c r="AI324" s="175"/>
      <c r="AJ324" s="31"/>
      <c r="AK324" s="175"/>
      <c r="AL324" s="175"/>
      <c r="AM324" s="175"/>
      <c r="AN324" s="175"/>
      <c r="AO324" s="175"/>
    </row>
    <row r="325" spans="1:41" s="176" customFormat="1" ht="22.7" customHeight="1">
      <c r="A325" s="30"/>
      <c r="B325" s="174"/>
      <c r="C325" s="174"/>
      <c r="D325" s="174"/>
      <c r="E325" s="134"/>
      <c r="F325" s="134"/>
      <c r="G325" s="134"/>
      <c r="H325" s="31"/>
      <c r="I325" s="174"/>
      <c r="J325" s="31"/>
      <c r="K325" s="2183"/>
      <c r="L325" s="31"/>
      <c r="M325" s="41" t="s">
        <v>215</v>
      </c>
      <c r="N325" s="31"/>
      <c r="O325" s="31"/>
      <c r="P325" s="31"/>
      <c r="Q325" s="175"/>
      <c r="R325" s="175"/>
      <c r="S325" s="34"/>
      <c r="T325" s="175"/>
      <c r="U325" s="175"/>
      <c r="V325" s="175"/>
      <c r="W325" s="175"/>
      <c r="X325" s="175"/>
      <c r="Y325" s="175"/>
      <c r="Z325" s="175"/>
      <c r="AA325" s="175"/>
      <c r="AB325" s="175"/>
      <c r="AC325" s="31"/>
      <c r="AD325" s="175"/>
      <c r="AE325" s="175"/>
      <c r="AF325" s="175"/>
      <c r="AG325" s="175"/>
      <c r="AH325" s="175"/>
      <c r="AI325" s="175"/>
      <c r="AJ325" s="31"/>
      <c r="AK325" s="175"/>
      <c r="AL325" s="175"/>
      <c r="AM325" s="175"/>
      <c r="AN325" s="175"/>
      <c r="AO325" s="175"/>
    </row>
    <row r="326" spans="1:41" s="324" customFormat="1" ht="14.25">
      <c r="A326" s="244"/>
      <c r="B326" s="321"/>
      <c r="C326" s="2557" t="s">
        <v>5278</v>
      </c>
      <c r="D326" s="2557" t="s">
        <v>5279</v>
      </c>
      <c r="E326" s="322"/>
      <c r="F326" s="323"/>
      <c r="G326" s="323"/>
      <c r="H326" s="323"/>
      <c r="I326" s="1257" t="s">
        <v>5364</v>
      </c>
      <c r="J326" s="323"/>
      <c r="K326" s="2184"/>
      <c r="L326" s="323"/>
      <c r="M326" s="323"/>
      <c r="N326" s="323"/>
      <c r="O326" s="322"/>
      <c r="P326" s="2531" t="s">
        <v>1978</v>
      </c>
      <c r="Q326" s="2531"/>
      <c r="R326" s="2531"/>
      <c r="S326" s="2531"/>
      <c r="T326" s="2531"/>
      <c r="U326" s="2560"/>
      <c r="V326" s="2561" t="s">
        <v>216</v>
      </c>
      <c r="W326" s="2531"/>
      <c r="X326" s="2531"/>
      <c r="Y326" s="2531"/>
      <c r="Z326" s="2531"/>
      <c r="AA326" s="2560"/>
      <c r="AB326" s="2561" t="s">
        <v>5883</v>
      </c>
      <c r="AC326" s="2531"/>
      <c r="AD326" s="2531"/>
      <c r="AE326" s="2531"/>
      <c r="AF326" s="2531"/>
      <c r="AG326" s="2531"/>
      <c r="AH326" s="2531"/>
      <c r="AI326" s="2561" t="s">
        <v>7103</v>
      </c>
      <c r="AJ326" s="2531"/>
      <c r="AK326" s="2531"/>
      <c r="AL326" s="2531"/>
      <c r="AM326" s="2531"/>
      <c r="AN326" s="2531"/>
      <c r="AO326" s="2560"/>
    </row>
    <row r="327" spans="1:41" s="176" customFormat="1" ht="76.5">
      <c r="A327" s="210" t="s">
        <v>114</v>
      </c>
      <c r="B327" s="2162" t="s">
        <v>218</v>
      </c>
      <c r="C327" s="2559"/>
      <c r="D327" s="2559"/>
      <c r="E327" s="2162" t="s">
        <v>219</v>
      </c>
      <c r="F327" s="2162" t="s">
        <v>220</v>
      </c>
      <c r="G327" s="2162" t="s">
        <v>221</v>
      </c>
      <c r="H327" s="521" t="s">
        <v>5368</v>
      </c>
      <c r="I327" s="2162" t="s">
        <v>211</v>
      </c>
      <c r="J327" s="281" t="s">
        <v>460</v>
      </c>
      <c r="K327" s="2185" t="s">
        <v>7025</v>
      </c>
      <c r="L327" s="2162" t="s">
        <v>222</v>
      </c>
      <c r="M327" s="2162" t="s">
        <v>223</v>
      </c>
      <c r="N327" s="2162" t="s">
        <v>254</v>
      </c>
      <c r="O327" s="521" t="s">
        <v>4246</v>
      </c>
      <c r="P327" s="2162" t="s">
        <v>211</v>
      </c>
      <c r="Q327" s="2162" t="s">
        <v>283</v>
      </c>
      <c r="R327" s="2162" t="s">
        <v>7025</v>
      </c>
      <c r="S327" s="2162" t="s">
        <v>222</v>
      </c>
      <c r="T327" s="2162" t="s">
        <v>223</v>
      </c>
      <c r="U327" s="2162" t="s">
        <v>254</v>
      </c>
      <c r="V327" s="2162" t="s">
        <v>211</v>
      </c>
      <c r="W327" s="2162" t="s">
        <v>283</v>
      </c>
      <c r="X327" s="2162" t="s">
        <v>7025</v>
      </c>
      <c r="Y327" s="2162" t="s">
        <v>222</v>
      </c>
      <c r="Z327" s="2162" t="s">
        <v>223</v>
      </c>
      <c r="AA327" s="2162" t="s">
        <v>254</v>
      </c>
      <c r="AB327" s="2162" t="s">
        <v>211</v>
      </c>
      <c r="AC327" s="521" t="s">
        <v>6685</v>
      </c>
      <c r="AD327" s="2162" t="s">
        <v>283</v>
      </c>
      <c r="AE327" s="2162" t="s">
        <v>7025</v>
      </c>
      <c r="AF327" s="2162" t="s">
        <v>222</v>
      </c>
      <c r="AG327" s="2162" t="s">
        <v>223</v>
      </c>
      <c r="AH327" s="2162" t="s">
        <v>254</v>
      </c>
      <c r="AI327" s="2162" t="s">
        <v>211</v>
      </c>
      <c r="AJ327" s="521" t="s">
        <v>8075</v>
      </c>
      <c r="AK327" s="2162" t="s">
        <v>283</v>
      </c>
      <c r="AL327" s="2162" t="s">
        <v>7025</v>
      </c>
      <c r="AM327" s="2162" t="s">
        <v>222</v>
      </c>
      <c r="AN327" s="2162" t="s">
        <v>223</v>
      </c>
      <c r="AO327" s="2162" t="s">
        <v>254</v>
      </c>
    </row>
    <row r="328" spans="1:41" s="35" customFormat="1" ht="12.75">
      <c r="A328" s="123">
        <v>1</v>
      </c>
      <c r="B328" s="123">
        <v>2</v>
      </c>
      <c r="C328" s="123"/>
      <c r="D328" s="123">
        <v>3</v>
      </c>
      <c r="E328" s="123">
        <v>4</v>
      </c>
      <c r="F328" s="123">
        <v>5</v>
      </c>
      <c r="G328" s="123">
        <v>6</v>
      </c>
      <c r="H328" s="123">
        <v>7</v>
      </c>
      <c r="I328" s="123">
        <v>8</v>
      </c>
      <c r="J328" s="123">
        <v>9</v>
      </c>
      <c r="K328" s="2186"/>
      <c r="L328" s="123">
        <v>10</v>
      </c>
      <c r="M328" s="123">
        <v>11</v>
      </c>
      <c r="N328" s="123">
        <v>12</v>
      </c>
      <c r="O328" s="123">
        <v>13</v>
      </c>
      <c r="P328" s="123">
        <v>14</v>
      </c>
      <c r="Q328" s="123">
        <v>15</v>
      </c>
      <c r="R328" s="123"/>
      <c r="S328" s="123">
        <v>16</v>
      </c>
      <c r="T328" s="123">
        <v>17</v>
      </c>
      <c r="U328" s="123">
        <v>18</v>
      </c>
      <c r="V328" s="123">
        <v>19</v>
      </c>
      <c r="W328" s="123">
        <v>20</v>
      </c>
      <c r="X328" s="123"/>
      <c r="Y328" s="123">
        <v>21</v>
      </c>
      <c r="Z328" s="123">
        <v>22</v>
      </c>
      <c r="AA328" s="123">
        <v>23</v>
      </c>
      <c r="AB328" s="123">
        <v>24</v>
      </c>
      <c r="AC328" s="123">
        <v>25</v>
      </c>
      <c r="AD328" s="123">
        <v>26</v>
      </c>
      <c r="AE328" s="123"/>
      <c r="AF328" s="123">
        <v>27</v>
      </c>
      <c r="AG328" s="123">
        <v>28</v>
      </c>
      <c r="AH328" s="123">
        <v>29</v>
      </c>
      <c r="AI328" s="123">
        <v>30</v>
      </c>
      <c r="AJ328" s="123">
        <v>31</v>
      </c>
      <c r="AK328" s="123">
        <v>32</v>
      </c>
      <c r="AL328" s="123"/>
      <c r="AM328" s="123">
        <v>33</v>
      </c>
      <c r="AN328" s="123">
        <v>34</v>
      </c>
      <c r="AO328" s="123">
        <v>35</v>
      </c>
    </row>
    <row r="329" spans="1:41" ht="40.5">
      <c r="A329" s="211" t="s">
        <v>2</v>
      </c>
      <c r="B329" s="212" t="s">
        <v>469</v>
      </c>
      <c r="C329" s="212"/>
      <c r="D329" s="212"/>
      <c r="E329" s="213"/>
      <c r="F329" s="213"/>
      <c r="G329" s="213"/>
      <c r="H329" s="213"/>
      <c r="I329" s="179"/>
      <c r="J329" s="213"/>
      <c r="K329" s="2187"/>
      <c r="L329" s="213"/>
      <c r="M329" s="213"/>
      <c r="N329" s="213"/>
      <c r="O329" s="213"/>
      <c r="P329" s="179"/>
      <c r="Q329" s="213"/>
      <c r="R329" s="213"/>
      <c r="S329" s="213"/>
      <c r="T329" s="213"/>
      <c r="U329" s="179"/>
      <c r="V329" s="213"/>
      <c r="W329" s="179"/>
      <c r="X329" s="179"/>
      <c r="Y329" s="213"/>
      <c r="Z329" s="106"/>
      <c r="AA329" s="106"/>
      <c r="AB329" s="106"/>
      <c r="AC329" s="213"/>
      <c r="AD329" s="106"/>
      <c r="AE329" s="106"/>
      <c r="AF329" s="106"/>
      <c r="AG329" s="106"/>
      <c r="AH329" s="106"/>
      <c r="AI329" s="106"/>
      <c r="AJ329" s="213"/>
      <c r="AK329" s="106"/>
      <c r="AL329" s="106"/>
      <c r="AM329" s="106"/>
      <c r="AN329" s="106"/>
      <c r="AO329" s="106"/>
    </row>
    <row r="330" spans="1:41">
      <c r="A330" s="194"/>
      <c r="B330" s="179" t="s">
        <v>126</v>
      </c>
      <c r="C330" s="179"/>
      <c r="D330" s="179"/>
      <c r="E330" s="213"/>
      <c r="F330" s="213"/>
      <c r="G330" s="213"/>
      <c r="H330" s="213"/>
      <c r="I330" s="179"/>
      <c r="J330" s="213"/>
      <c r="K330" s="2187"/>
      <c r="L330" s="213"/>
      <c r="M330" s="213"/>
      <c r="N330" s="213"/>
      <c r="O330" s="213"/>
      <c r="P330" s="179"/>
      <c r="Q330" s="213"/>
      <c r="R330" s="213"/>
      <c r="S330" s="213"/>
      <c r="T330" s="213"/>
      <c r="U330" s="179"/>
      <c r="V330" s="213"/>
      <c r="W330" s="179"/>
      <c r="X330" s="179"/>
      <c r="Y330" s="213"/>
      <c r="Z330" s="106"/>
      <c r="AA330" s="106"/>
      <c r="AB330" s="106"/>
      <c r="AC330" s="213"/>
      <c r="AD330" s="106"/>
      <c r="AE330" s="106"/>
      <c r="AF330" s="106"/>
      <c r="AG330" s="106"/>
      <c r="AH330" s="106"/>
      <c r="AI330" s="106"/>
      <c r="AJ330" s="213"/>
      <c r="AK330" s="106"/>
      <c r="AL330" s="106"/>
      <c r="AM330" s="106"/>
      <c r="AN330" s="106"/>
      <c r="AO330" s="106"/>
    </row>
    <row r="331" spans="1:41" ht="27">
      <c r="A331" s="194">
        <v>1</v>
      </c>
      <c r="B331" s="611" t="s">
        <v>5753</v>
      </c>
      <c r="C331" s="1122" t="s">
        <v>5282</v>
      </c>
      <c r="D331" s="1122">
        <v>1982</v>
      </c>
      <c r="E331" s="943" t="s">
        <v>1711</v>
      </c>
      <c r="F331" s="194"/>
      <c r="G331" s="194">
        <v>1</v>
      </c>
      <c r="H331" s="194">
        <v>3.88</v>
      </c>
      <c r="I331" s="102">
        <v>1</v>
      </c>
      <c r="J331" s="102">
        <v>322816</v>
      </c>
      <c r="K331" s="2188"/>
      <c r="L331" s="102"/>
      <c r="M331" s="102"/>
      <c r="N331" s="213">
        <f>J331+L331+M331</f>
        <v>322816</v>
      </c>
      <c r="O331" s="213">
        <v>3.88</v>
      </c>
      <c r="P331" s="102">
        <v>1</v>
      </c>
      <c r="Q331" s="194">
        <v>322816</v>
      </c>
      <c r="R331" s="194"/>
      <c r="S331" s="194"/>
      <c r="T331" s="194"/>
      <c r="U331" s="213">
        <f>Q331+S331+T331</f>
        <v>322816</v>
      </c>
      <c r="V331" s="213">
        <f t="shared" ref="V331:W343" si="88">I331-P331</f>
        <v>0</v>
      </c>
      <c r="W331" s="213">
        <f t="shared" si="88"/>
        <v>0</v>
      </c>
      <c r="X331" s="213"/>
      <c r="Y331" s="213">
        <f t="shared" ref="Y331:Z343" si="89">L331-S331</f>
        <v>0</v>
      </c>
      <c r="Z331" s="213">
        <f t="shared" si="89"/>
        <v>0</v>
      </c>
      <c r="AA331" s="213">
        <f t="shared" ref="AA331:AA343" si="90">W331+Y331+Z331</f>
        <v>0</v>
      </c>
      <c r="AB331" s="102">
        <v>1</v>
      </c>
      <c r="AC331" s="213">
        <v>3.88</v>
      </c>
      <c r="AD331" s="194">
        <v>322816</v>
      </c>
      <c r="AE331" s="194"/>
      <c r="AF331" s="194"/>
      <c r="AG331" s="194"/>
      <c r="AH331" s="213">
        <f>AD331+AF331+AG331</f>
        <v>322816</v>
      </c>
      <c r="AI331" s="102">
        <v>1</v>
      </c>
      <c r="AJ331" s="213">
        <v>3.88</v>
      </c>
      <c r="AK331" s="194">
        <v>322816</v>
      </c>
      <c r="AL331" s="194"/>
      <c r="AM331" s="194"/>
      <c r="AN331" s="194"/>
      <c r="AO331" s="213">
        <f>AK331+AM331+AN331</f>
        <v>322816</v>
      </c>
    </row>
    <row r="332" spans="1:41" ht="27">
      <c r="A332" s="194">
        <v>2</v>
      </c>
      <c r="B332" s="611" t="s">
        <v>5754</v>
      </c>
      <c r="C332" s="1122" t="s">
        <v>5282</v>
      </c>
      <c r="D332" s="1122">
        <v>1993</v>
      </c>
      <c r="E332" s="943" t="s">
        <v>1711</v>
      </c>
      <c r="F332" s="194"/>
      <c r="G332" s="194">
        <v>1</v>
      </c>
      <c r="H332" s="194">
        <v>3.88</v>
      </c>
      <c r="I332" s="102">
        <v>1</v>
      </c>
      <c r="J332" s="102">
        <v>322816</v>
      </c>
      <c r="K332" s="2188"/>
      <c r="L332" s="102"/>
      <c r="M332" s="102"/>
      <c r="N332" s="213">
        <f t="shared" ref="N332:N343" si="91">J332+L332+M332</f>
        <v>322816</v>
      </c>
      <c r="O332" s="213">
        <v>3.88</v>
      </c>
      <c r="P332" s="102">
        <v>1</v>
      </c>
      <c r="Q332" s="194">
        <v>322816</v>
      </c>
      <c r="R332" s="194"/>
      <c r="S332" s="194"/>
      <c r="T332" s="194"/>
      <c r="U332" s="213">
        <f t="shared" ref="U332:U343" si="92">Q332+S332+T332</f>
        <v>322816</v>
      </c>
      <c r="V332" s="213">
        <f t="shared" si="88"/>
        <v>0</v>
      </c>
      <c r="W332" s="213">
        <f t="shared" si="88"/>
        <v>0</v>
      </c>
      <c r="X332" s="213"/>
      <c r="Y332" s="213">
        <f t="shared" si="89"/>
        <v>0</v>
      </c>
      <c r="Z332" s="213">
        <f t="shared" si="89"/>
        <v>0</v>
      </c>
      <c r="AA332" s="213">
        <f t="shared" si="90"/>
        <v>0</v>
      </c>
      <c r="AB332" s="102">
        <v>1</v>
      </c>
      <c r="AC332" s="213">
        <v>3.88</v>
      </c>
      <c r="AD332" s="194">
        <v>322816</v>
      </c>
      <c r="AE332" s="194"/>
      <c r="AF332" s="194"/>
      <c r="AG332" s="194"/>
      <c r="AH332" s="213">
        <f t="shared" ref="AH332:AH343" si="93">AD332+AF332+AG332</f>
        <v>322816</v>
      </c>
      <c r="AI332" s="102">
        <v>1</v>
      </c>
      <c r="AJ332" s="213">
        <v>3.88</v>
      </c>
      <c r="AK332" s="194">
        <v>322816</v>
      </c>
      <c r="AL332" s="194"/>
      <c r="AM332" s="194"/>
      <c r="AN332" s="194"/>
      <c r="AO332" s="213">
        <f t="shared" ref="AO332:AO343" si="94">AK332+AM332+AN332</f>
        <v>322816</v>
      </c>
    </row>
    <row r="333" spans="1:41" ht="27">
      <c r="A333" s="194">
        <v>3</v>
      </c>
      <c r="B333" s="611" t="s">
        <v>5755</v>
      </c>
      <c r="C333" s="1122" t="s">
        <v>5282</v>
      </c>
      <c r="D333" s="1122">
        <v>1989</v>
      </c>
      <c r="E333" s="943" t="s">
        <v>1711</v>
      </c>
      <c r="F333" s="194"/>
      <c r="G333" s="194">
        <v>1</v>
      </c>
      <c r="H333" s="194">
        <v>3.88</v>
      </c>
      <c r="I333" s="102">
        <v>1</v>
      </c>
      <c r="J333" s="102">
        <v>322816</v>
      </c>
      <c r="K333" s="2188"/>
      <c r="L333" s="102"/>
      <c r="M333" s="102"/>
      <c r="N333" s="213">
        <f t="shared" si="91"/>
        <v>322816</v>
      </c>
      <c r="O333" s="213">
        <v>3.88</v>
      </c>
      <c r="P333" s="102">
        <v>1</v>
      </c>
      <c r="Q333" s="194">
        <v>322816</v>
      </c>
      <c r="R333" s="194"/>
      <c r="S333" s="194"/>
      <c r="T333" s="194"/>
      <c r="U333" s="213">
        <f t="shared" si="92"/>
        <v>322816</v>
      </c>
      <c r="V333" s="213">
        <f t="shared" si="88"/>
        <v>0</v>
      </c>
      <c r="W333" s="213">
        <f t="shared" si="88"/>
        <v>0</v>
      </c>
      <c r="X333" s="213"/>
      <c r="Y333" s="213">
        <f t="shared" si="89"/>
        <v>0</v>
      </c>
      <c r="Z333" s="213">
        <f t="shared" si="89"/>
        <v>0</v>
      </c>
      <c r="AA333" s="213">
        <f t="shared" si="90"/>
        <v>0</v>
      </c>
      <c r="AB333" s="102">
        <v>1</v>
      </c>
      <c r="AC333" s="213">
        <v>3.88</v>
      </c>
      <c r="AD333" s="194">
        <v>322816</v>
      </c>
      <c r="AE333" s="194"/>
      <c r="AF333" s="194"/>
      <c r="AG333" s="194"/>
      <c r="AH333" s="213">
        <f t="shared" si="93"/>
        <v>322816</v>
      </c>
      <c r="AI333" s="102">
        <v>1</v>
      </c>
      <c r="AJ333" s="213">
        <v>3.88</v>
      </c>
      <c r="AK333" s="194">
        <v>322816</v>
      </c>
      <c r="AL333" s="194"/>
      <c r="AM333" s="194"/>
      <c r="AN333" s="194"/>
      <c r="AO333" s="213">
        <f t="shared" si="94"/>
        <v>322816</v>
      </c>
    </row>
    <row r="334" spans="1:41" ht="27">
      <c r="A334" s="194">
        <v>4</v>
      </c>
      <c r="B334" s="611" t="s">
        <v>4748</v>
      </c>
      <c r="C334" s="1122" t="s">
        <v>5283</v>
      </c>
      <c r="D334" s="1122">
        <v>1996</v>
      </c>
      <c r="E334" s="943" t="s">
        <v>1711</v>
      </c>
      <c r="F334" s="194"/>
      <c r="G334" s="194">
        <v>1</v>
      </c>
      <c r="H334" s="194">
        <v>3.88</v>
      </c>
      <c r="I334" s="102">
        <v>1</v>
      </c>
      <c r="J334" s="102">
        <v>322816</v>
      </c>
      <c r="K334" s="2188"/>
      <c r="L334" s="102"/>
      <c r="M334" s="102"/>
      <c r="N334" s="213">
        <f t="shared" si="91"/>
        <v>322816</v>
      </c>
      <c r="O334" s="213">
        <v>3.88</v>
      </c>
      <c r="P334" s="102">
        <v>1</v>
      </c>
      <c r="Q334" s="194">
        <v>322816</v>
      </c>
      <c r="R334" s="194"/>
      <c r="S334" s="194"/>
      <c r="T334" s="194"/>
      <c r="U334" s="213">
        <f t="shared" si="92"/>
        <v>322816</v>
      </c>
      <c r="V334" s="213">
        <f t="shared" si="88"/>
        <v>0</v>
      </c>
      <c r="W334" s="213">
        <f t="shared" si="88"/>
        <v>0</v>
      </c>
      <c r="X334" s="213"/>
      <c r="Y334" s="213">
        <f t="shared" si="89"/>
        <v>0</v>
      </c>
      <c r="Z334" s="213">
        <f t="shared" si="89"/>
        <v>0</v>
      </c>
      <c r="AA334" s="213">
        <f t="shared" si="90"/>
        <v>0</v>
      </c>
      <c r="AB334" s="102">
        <v>1</v>
      </c>
      <c r="AC334" s="213">
        <v>3.88</v>
      </c>
      <c r="AD334" s="194">
        <v>322816</v>
      </c>
      <c r="AE334" s="194"/>
      <c r="AF334" s="194"/>
      <c r="AG334" s="194"/>
      <c r="AH334" s="213">
        <f t="shared" si="93"/>
        <v>322816</v>
      </c>
      <c r="AI334" s="102">
        <v>1</v>
      </c>
      <c r="AJ334" s="213">
        <v>3.88</v>
      </c>
      <c r="AK334" s="194">
        <v>322816</v>
      </c>
      <c r="AL334" s="194"/>
      <c r="AM334" s="194"/>
      <c r="AN334" s="194"/>
      <c r="AO334" s="213">
        <f t="shared" si="94"/>
        <v>322816</v>
      </c>
    </row>
    <row r="335" spans="1:41" ht="27">
      <c r="A335" s="194">
        <v>5</v>
      </c>
      <c r="B335" s="611" t="s">
        <v>5757</v>
      </c>
      <c r="C335" s="1122" t="s">
        <v>5283</v>
      </c>
      <c r="D335" s="1122">
        <v>1999</v>
      </c>
      <c r="E335" s="943" t="s">
        <v>1711</v>
      </c>
      <c r="F335" s="194"/>
      <c r="G335" s="194">
        <v>1</v>
      </c>
      <c r="H335" s="194">
        <v>3.88</v>
      </c>
      <c r="I335" s="102">
        <v>1</v>
      </c>
      <c r="J335" s="102">
        <v>322816</v>
      </c>
      <c r="K335" s="2188"/>
      <c r="L335" s="102"/>
      <c r="M335" s="102"/>
      <c r="N335" s="213">
        <f t="shared" si="91"/>
        <v>322816</v>
      </c>
      <c r="O335" s="213">
        <v>3.88</v>
      </c>
      <c r="P335" s="102">
        <v>1</v>
      </c>
      <c r="Q335" s="194">
        <v>322816</v>
      </c>
      <c r="R335" s="194"/>
      <c r="S335" s="194"/>
      <c r="T335" s="194"/>
      <c r="U335" s="213">
        <f t="shared" si="92"/>
        <v>322816</v>
      </c>
      <c r="V335" s="213">
        <f t="shared" si="88"/>
        <v>0</v>
      </c>
      <c r="W335" s="213">
        <f t="shared" si="88"/>
        <v>0</v>
      </c>
      <c r="X335" s="213"/>
      <c r="Y335" s="213">
        <f t="shared" si="89"/>
        <v>0</v>
      </c>
      <c r="Z335" s="213">
        <f t="shared" si="89"/>
        <v>0</v>
      </c>
      <c r="AA335" s="213">
        <f t="shared" si="90"/>
        <v>0</v>
      </c>
      <c r="AB335" s="102">
        <v>1</v>
      </c>
      <c r="AC335" s="213">
        <v>3.88</v>
      </c>
      <c r="AD335" s="194">
        <v>322816</v>
      </c>
      <c r="AE335" s="194"/>
      <c r="AF335" s="194"/>
      <c r="AG335" s="194"/>
      <c r="AH335" s="213">
        <f t="shared" si="93"/>
        <v>322816</v>
      </c>
      <c r="AI335" s="102">
        <v>1</v>
      </c>
      <c r="AJ335" s="213">
        <v>3.88</v>
      </c>
      <c r="AK335" s="194">
        <v>322816</v>
      </c>
      <c r="AL335" s="194"/>
      <c r="AM335" s="194"/>
      <c r="AN335" s="194"/>
      <c r="AO335" s="213">
        <f t="shared" si="94"/>
        <v>322816</v>
      </c>
    </row>
    <row r="336" spans="1:41" ht="27">
      <c r="A336" s="194">
        <v>6</v>
      </c>
      <c r="B336" s="611" t="s">
        <v>1216</v>
      </c>
      <c r="C336" s="977" t="s">
        <v>5282</v>
      </c>
      <c r="D336" s="977">
        <v>1999</v>
      </c>
      <c r="E336" s="1020" t="s">
        <v>1711</v>
      </c>
      <c r="F336" s="194"/>
      <c r="G336" s="194">
        <v>1</v>
      </c>
      <c r="H336" s="194">
        <v>3.88</v>
      </c>
      <c r="I336" s="102">
        <v>1</v>
      </c>
      <c r="J336" s="102">
        <v>322816</v>
      </c>
      <c r="K336" s="2188"/>
      <c r="L336" s="102"/>
      <c r="M336" s="102"/>
      <c r="N336" s="213">
        <f t="shared" si="91"/>
        <v>322816</v>
      </c>
      <c r="O336" s="213">
        <v>3.88</v>
      </c>
      <c r="P336" s="102">
        <v>1</v>
      </c>
      <c r="Q336" s="194">
        <v>322816</v>
      </c>
      <c r="R336" s="194"/>
      <c r="S336" s="194"/>
      <c r="T336" s="194"/>
      <c r="U336" s="213">
        <f t="shared" si="92"/>
        <v>322816</v>
      </c>
      <c r="V336" s="213">
        <f t="shared" si="88"/>
        <v>0</v>
      </c>
      <c r="W336" s="213">
        <f t="shared" si="88"/>
        <v>0</v>
      </c>
      <c r="X336" s="213"/>
      <c r="Y336" s="213">
        <f t="shared" si="89"/>
        <v>0</v>
      </c>
      <c r="Z336" s="213">
        <f t="shared" si="89"/>
        <v>0</v>
      </c>
      <c r="AA336" s="213">
        <f t="shared" si="90"/>
        <v>0</v>
      </c>
      <c r="AB336" s="102">
        <v>1</v>
      </c>
      <c r="AC336" s="213">
        <v>3.88</v>
      </c>
      <c r="AD336" s="194">
        <v>322816</v>
      </c>
      <c r="AE336" s="194"/>
      <c r="AF336" s="194"/>
      <c r="AG336" s="194"/>
      <c r="AH336" s="213">
        <f t="shared" si="93"/>
        <v>322816</v>
      </c>
      <c r="AI336" s="102">
        <v>1</v>
      </c>
      <c r="AJ336" s="213">
        <v>3.88</v>
      </c>
      <c r="AK336" s="194">
        <v>322816</v>
      </c>
      <c r="AL336" s="194"/>
      <c r="AM336" s="194"/>
      <c r="AN336" s="194"/>
      <c r="AO336" s="213">
        <f t="shared" si="94"/>
        <v>322816</v>
      </c>
    </row>
    <row r="337" spans="1:41" ht="27">
      <c r="A337" s="194">
        <v>7</v>
      </c>
      <c r="B337" s="611" t="s">
        <v>6802</v>
      </c>
      <c r="C337" s="977" t="s">
        <v>5282</v>
      </c>
      <c r="D337" s="977">
        <v>1992</v>
      </c>
      <c r="E337" s="1020" t="s">
        <v>1711</v>
      </c>
      <c r="F337" s="194"/>
      <c r="G337" s="194">
        <v>1</v>
      </c>
      <c r="H337" s="194">
        <v>3.88</v>
      </c>
      <c r="I337" s="102">
        <v>1</v>
      </c>
      <c r="J337" s="102">
        <v>322816</v>
      </c>
      <c r="K337" s="2188"/>
      <c r="L337" s="102"/>
      <c r="M337" s="102"/>
      <c r="N337" s="213">
        <f t="shared" si="91"/>
        <v>322816</v>
      </c>
      <c r="O337" s="213">
        <v>3.88</v>
      </c>
      <c r="P337" s="102">
        <v>1</v>
      </c>
      <c r="Q337" s="194">
        <v>322816</v>
      </c>
      <c r="R337" s="194"/>
      <c r="S337" s="194"/>
      <c r="T337" s="194"/>
      <c r="U337" s="213">
        <f t="shared" si="92"/>
        <v>322816</v>
      </c>
      <c r="V337" s="213">
        <f t="shared" si="88"/>
        <v>0</v>
      </c>
      <c r="W337" s="213">
        <f t="shared" si="88"/>
        <v>0</v>
      </c>
      <c r="X337" s="213"/>
      <c r="Y337" s="213">
        <f t="shared" si="89"/>
        <v>0</v>
      </c>
      <c r="Z337" s="213">
        <f t="shared" si="89"/>
        <v>0</v>
      </c>
      <c r="AA337" s="213">
        <f t="shared" si="90"/>
        <v>0</v>
      </c>
      <c r="AB337" s="102">
        <v>1</v>
      </c>
      <c r="AC337" s="213">
        <v>3.88</v>
      </c>
      <c r="AD337" s="194">
        <v>322816</v>
      </c>
      <c r="AE337" s="194"/>
      <c r="AF337" s="194"/>
      <c r="AG337" s="194"/>
      <c r="AH337" s="213">
        <f t="shared" si="93"/>
        <v>322816</v>
      </c>
      <c r="AI337" s="102">
        <v>1</v>
      </c>
      <c r="AJ337" s="213">
        <v>3.88</v>
      </c>
      <c r="AK337" s="194">
        <v>322816</v>
      </c>
      <c r="AL337" s="194"/>
      <c r="AM337" s="194"/>
      <c r="AN337" s="194"/>
      <c r="AO337" s="213">
        <f t="shared" si="94"/>
        <v>322816</v>
      </c>
    </row>
    <row r="338" spans="1:41" ht="27">
      <c r="A338" s="194">
        <v>8</v>
      </c>
      <c r="B338" s="611" t="s">
        <v>7059</v>
      </c>
      <c r="C338" s="977" t="s">
        <v>5282</v>
      </c>
      <c r="D338" s="977">
        <v>2002</v>
      </c>
      <c r="E338" s="1020" t="s">
        <v>1711</v>
      </c>
      <c r="F338" s="194"/>
      <c r="G338" s="194">
        <v>1</v>
      </c>
      <c r="H338" s="194">
        <v>3.88</v>
      </c>
      <c r="I338" s="102">
        <v>1</v>
      </c>
      <c r="J338" s="102">
        <v>322816</v>
      </c>
      <c r="K338" s="2188"/>
      <c r="L338" s="102"/>
      <c r="M338" s="102"/>
      <c r="N338" s="213">
        <f t="shared" si="91"/>
        <v>322816</v>
      </c>
      <c r="O338" s="213">
        <v>3.88</v>
      </c>
      <c r="P338" s="102">
        <v>1</v>
      </c>
      <c r="Q338" s="194">
        <v>322816</v>
      </c>
      <c r="R338" s="194"/>
      <c r="S338" s="194"/>
      <c r="T338" s="194"/>
      <c r="U338" s="213">
        <f t="shared" si="92"/>
        <v>322816</v>
      </c>
      <c r="V338" s="213">
        <f t="shared" si="88"/>
        <v>0</v>
      </c>
      <c r="W338" s="213">
        <f t="shared" si="88"/>
        <v>0</v>
      </c>
      <c r="X338" s="213"/>
      <c r="Y338" s="213">
        <f t="shared" si="89"/>
        <v>0</v>
      </c>
      <c r="Z338" s="213">
        <f t="shared" si="89"/>
        <v>0</v>
      </c>
      <c r="AA338" s="213">
        <f t="shared" si="90"/>
        <v>0</v>
      </c>
      <c r="AB338" s="102">
        <v>1</v>
      </c>
      <c r="AC338" s="213">
        <v>3.88</v>
      </c>
      <c r="AD338" s="194">
        <v>322816</v>
      </c>
      <c r="AE338" s="194"/>
      <c r="AF338" s="194"/>
      <c r="AG338" s="194"/>
      <c r="AH338" s="213">
        <f t="shared" si="93"/>
        <v>322816</v>
      </c>
      <c r="AI338" s="102">
        <v>1</v>
      </c>
      <c r="AJ338" s="213">
        <v>3.88</v>
      </c>
      <c r="AK338" s="194">
        <v>322816</v>
      </c>
      <c r="AL338" s="194"/>
      <c r="AM338" s="194"/>
      <c r="AN338" s="194"/>
      <c r="AO338" s="213">
        <f t="shared" si="94"/>
        <v>322816</v>
      </c>
    </row>
    <row r="339" spans="1:41" ht="27">
      <c r="A339" s="194">
        <v>9</v>
      </c>
      <c r="B339" s="611" t="s">
        <v>7060</v>
      </c>
      <c r="C339" s="1122" t="s">
        <v>5282</v>
      </c>
      <c r="D339" s="1122">
        <v>1987</v>
      </c>
      <c r="E339" s="943" t="s">
        <v>1711</v>
      </c>
      <c r="F339" s="194"/>
      <c r="G339" s="194">
        <v>1</v>
      </c>
      <c r="H339" s="194">
        <v>3.88</v>
      </c>
      <c r="I339" s="102">
        <v>1</v>
      </c>
      <c r="J339" s="102">
        <v>322816</v>
      </c>
      <c r="K339" s="2188"/>
      <c r="L339" s="102"/>
      <c r="M339" s="102"/>
      <c r="N339" s="213">
        <f t="shared" si="91"/>
        <v>322816</v>
      </c>
      <c r="O339" s="213">
        <v>3.88</v>
      </c>
      <c r="P339" s="102">
        <v>1</v>
      </c>
      <c r="Q339" s="194">
        <v>322816</v>
      </c>
      <c r="R339" s="194"/>
      <c r="S339" s="194"/>
      <c r="T339" s="194"/>
      <c r="U339" s="213">
        <f t="shared" si="92"/>
        <v>322816</v>
      </c>
      <c r="V339" s="213">
        <f t="shared" si="88"/>
        <v>0</v>
      </c>
      <c r="W339" s="213">
        <f t="shared" si="88"/>
        <v>0</v>
      </c>
      <c r="X339" s="213"/>
      <c r="Y339" s="213">
        <f t="shared" si="89"/>
        <v>0</v>
      </c>
      <c r="Z339" s="213">
        <f t="shared" si="89"/>
        <v>0</v>
      </c>
      <c r="AA339" s="213">
        <f t="shared" si="90"/>
        <v>0</v>
      </c>
      <c r="AB339" s="102">
        <v>1</v>
      </c>
      <c r="AC339" s="213">
        <v>3.88</v>
      </c>
      <c r="AD339" s="194">
        <v>322816</v>
      </c>
      <c r="AE339" s="194"/>
      <c r="AF339" s="194"/>
      <c r="AG339" s="194"/>
      <c r="AH339" s="213">
        <f t="shared" si="93"/>
        <v>322816</v>
      </c>
      <c r="AI339" s="102">
        <v>1</v>
      </c>
      <c r="AJ339" s="213">
        <v>3.88</v>
      </c>
      <c r="AK339" s="194">
        <v>322816</v>
      </c>
      <c r="AL339" s="194"/>
      <c r="AM339" s="194"/>
      <c r="AN339" s="194"/>
      <c r="AO339" s="213">
        <f t="shared" si="94"/>
        <v>322816</v>
      </c>
    </row>
    <row r="340" spans="1:41" ht="27">
      <c r="A340" s="194">
        <v>10</v>
      </c>
      <c r="B340" s="611" t="s">
        <v>7061</v>
      </c>
      <c r="C340" s="1122" t="s">
        <v>5283</v>
      </c>
      <c r="D340" s="1122">
        <v>1996</v>
      </c>
      <c r="E340" s="943" t="s">
        <v>1711</v>
      </c>
      <c r="F340" s="194"/>
      <c r="G340" s="194">
        <v>1</v>
      </c>
      <c r="H340" s="194">
        <v>3.88</v>
      </c>
      <c r="I340" s="102">
        <v>1</v>
      </c>
      <c r="J340" s="102">
        <v>322816</v>
      </c>
      <c r="K340" s="2188"/>
      <c r="L340" s="102"/>
      <c r="M340" s="102"/>
      <c r="N340" s="213">
        <f t="shared" si="91"/>
        <v>322816</v>
      </c>
      <c r="O340" s="213">
        <v>3.88</v>
      </c>
      <c r="P340" s="102">
        <v>1</v>
      </c>
      <c r="Q340" s="194">
        <v>322816</v>
      </c>
      <c r="R340" s="194"/>
      <c r="S340" s="194"/>
      <c r="T340" s="194"/>
      <c r="U340" s="213">
        <f t="shared" si="92"/>
        <v>322816</v>
      </c>
      <c r="V340" s="213">
        <f t="shared" si="88"/>
        <v>0</v>
      </c>
      <c r="W340" s="213">
        <f t="shared" si="88"/>
        <v>0</v>
      </c>
      <c r="X340" s="213"/>
      <c r="Y340" s="213">
        <f t="shared" si="89"/>
        <v>0</v>
      </c>
      <c r="Z340" s="213">
        <f t="shared" si="89"/>
        <v>0</v>
      </c>
      <c r="AA340" s="213">
        <f t="shared" si="90"/>
        <v>0</v>
      </c>
      <c r="AB340" s="102">
        <v>1</v>
      </c>
      <c r="AC340" s="213">
        <v>3.88</v>
      </c>
      <c r="AD340" s="194">
        <v>322816</v>
      </c>
      <c r="AE340" s="194"/>
      <c r="AF340" s="194"/>
      <c r="AG340" s="194"/>
      <c r="AH340" s="213">
        <f t="shared" si="93"/>
        <v>322816</v>
      </c>
      <c r="AI340" s="102">
        <v>1</v>
      </c>
      <c r="AJ340" s="213">
        <v>3.88</v>
      </c>
      <c r="AK340" s="194">
        <v>322816</v>
      </c>
      <c r="AL340" s="194"/>
      <c r="AM340" s="194"/>
      <c r="AN340" s="194"/>
      <c r="AO340" s="213">
        <f t="shared" si="94"/>
        <v>322816</v>
      </c>
    </row>
    <row r="341" spans="1:41" ht="27">
      <c r="A341" s="194">
        <v>11</v>
      </c>
      <c r="B341" s="611" t="s">
        <v>8421</v>
      </c>
      <c r="C341" s="1122" t="s">
        <v>5282</v>
      </c>
      <c r="D341" s="1122">
        <v>1992</v>
      </c>
      <c r="E341" s="943" t="s">
        <v>1711</v>
      </c>
      <c r="F341" s="194"/>
      <c r="G341" s="194">
        <v>1</v>
      </c>
      <c r="H341" s="194">
        <v>3.88</v>
      </c>
      <c r="I341" s="102">
        <v>1</v>
      </c>
      <c r="J341" s="102">
        <v>322816</v>
      </c>
      <c r="K341" s="2188"/>
      <c r="L341" s="102"/>
      <c r="M341" s="102"/>
      <c r="N341" s="213">
        <f t="shared" si="91"/>
        <v>322816</v>
      </c>
      <c r="O341" s="213">
        <v>3.88</v>
      </c>
      <c r="P341" s="102">
        <v>1</v>
      </c>
      <c r="Q341" s="194">
        <v>322816</v>
      </c>
      <c r="R341" s="194"/>
      <c r="S341" s="194"/>
      <c r="T341" s="194"/>
      <c r="U341" s="213">
        <f t="shared" si="92"/>
        <v>322816</v>
      </c>
      <c r="V341" s="213">
        <f t="shared" si="88"/>
        <v>0</v>
      </c>
      <c r="W341" s="213">
        <f t="shared" si="88"/>
        <v>0</v>
      </c>
      <c r="X341" s="213"/>
      <c r="Y341" s="213">
        <f t="shared" si="89"/>
        <v>0</v>
      </c>
      <c r="Z341" s="213">
        <f t="shared" si="89"/>
        <v>0</v>
      </c>
      <c r="AA341" s="213">
        <f t="shared" si="90"/>
        <v>0</v>
      </c>
      <c r="AB341" s="102">
        <v>1</v>
      </c>
      <c r="AC341" s="213">
        <v>3.88</v>
      </c>
      <c r="AD341" s="194">
        <v>322816</v>
      </c>
      <c r="AE341" s="194"/>
      <c r="AF341" s="194"/>
      <c r="AG341" s="194"/>
      <c r="AH341" s="213">
        <f t="shared" si="93"/>
        <v>322816</v>
      </c>
      <c r="AI341" s="102">
        <v>1</v>
      </c>
      <c r="AJ341" s="213">
        <v>3.88</v>
      </c>
      <c r="AK341" s="194">
        <v>322816</v>
      </c>
      <c r="AL341" s="194"/>
      <c r="AM341" s="194"/>
      <c r="AN341" s="194"/>
      <c r="AO341" s="213">
        <f t="shared" si="94"/>
        <v>322816</v>
      </c>
    </row>
    <row r="342" spans="1:41" ht="27">
      <c r="A342" s="194">
        <v>12</v>
      </c>
      <c r="B342" s="611" t="s">
        <v>8422</v>
      </c>
      <c r="C342" s="1122" t="s">
        <v>5282</v>
      </c>
      <c r="D342" s="1122">
        <v>1998</v>
      </c>
      <c r="E342" s="943" t="s">
        <v>1711</v>
      </c>
      <c r="F342" s="194"/>
      <c r="G342" s="194">
        <v>1</v>
      </c>
      <c r="H342" s="194">
        <v>3.88</v>
      </c>
      <c r="I342" s="102">
        <v>1</v>
      </c>
      <c r="J342" s="102">
        <v>322816</v>
      </c>
      <c r="K342" s="2188"/>
      <c r="L342" s="102"/>
      <c r="M342" s="102"/>
      <c r="N342" s="213">
        <f t="shared" si="91"/>
        <v>322816</v>
      </c>
      <c r="O342" s="213">
        <v>3.88</v>
      </c>
      <c r="P342" s="102">
        <v>1</v>
      </c>
      <c r="Q342" s="194">
        <v>322816</v>
      </c>
      <c r="R342" s="194"/>
      <c r="S342" s="194"/>
      <c r="T342" s="194"/>
      <c r="U342" s="213">
        <f t="shared" si="92"/>
        <v>322816</v>
      </c>
      <c r="V342" s="213">
        <f t="shared" si="88"/>
        <v>0</v>
      </c>
      <c r="W342" s="213">
        <f t="shared" si="88"/>
        <v>0</v>
      </c>
      <c r="X342" s="213"/>
      <c r="Y342" s="213">
        <f t="shared" si="89"/>
        <v>0</v>
      </c>
      <c r="Z342" s="213">
        <f t="shared" si="89"/>
        <v>0</v>
      </c>
      <c r="AA342" s="213">
        <f t="shared" si="90"/>
        <v>0</v>
      </c>
      <c r="AB342" s="102">
        <v>1</v>
      </c>
      <c r="AC342" s="213">
        <v>3.88</v>
      </c>
      <c r="AD342" s="194">
        <v>322816</v>
      </c>
      <c r="AE342" s="194"/>
      <c r="AF342" s="194"/>
      <c r="AG342" s="194"/>
      <c r="AH342" s="213">
        <f t="shared" si="93"/>
        <v>322816</v>
      </c>
      <c r="AI342" s="102">
        <v>1</v>
      </c>
      <c r="AJ342" s="213">
        <v>3.88</v>
      </c>
      <c r="AK342" s="194">
        <v>322816</v>
      </c>
      <c r="AL342" s="194"/>
      <c r="AM342" s="194"/>
      <c r="AN342" s="194"/>
      <c r="AO342" s="213">
        <f t="shared" si="94"/>
        <v>322816</v>
      </c>
    </row>
    <row r="343" spans="1:41" ht="27">
      <c r="A343" s="194">
        <v>13</v>
      </c>
      <c r="B343" s="611" t="s">
        <v>4322</v>
      </c>
      <c r="C343" s="1122" t="s">
        <v>5282</v>
      </c>
      <c r="D343" s="1122">
        <v>1995</v>
      </c>
      <c r="E343" s="943" t="s">
        <v>1711</v>
      </c>
      <c r="F343" s="194"/>
      <c r="G343" s="194">
        <v>1</v>
      </c>
      <c r="H343" s="194">
        <v>3.88</v>
      </c>
      <c r="I343" s="102">
        <v>1</v>
      </c>
      <c r="J343" s="102">
        <v>322816</v>
      </c>
      <c r="K343" s="2188"/>
      <c r="L343" s="102"/>
      <c r="M343" s="102"/>
      <c r="N343" s="213">
        <f t="shared" si="91"/>
        <v>322816</v>
      </c>
      <c r="O343" s="213">
        <v>3.88</v>
      </c>
      <c r="P343" s="102">
        <v>1</v>
      </c>
      <c r="Q343" s="194">
        <v>322816</v>
      </c>
      <c r="R343" s="194"/>
      <c r="S343" s="194"/>
      <c r="T343" s="194"/>
      <c r="U343" s="213">
        <f t="shared" si="92"/>
        <v>322816</v>
      </c>
      <c r="V343" s="213">
        <f t="shared" si="88"/>
        <v>0</v>
      </c>
      <c r="W343" s="213">
        <f t="shared" si="88"/>
        <v>0</v>
      </c>
      <c r="X343" s="213"/>
      <c r="Y343" s="213">
        <f t="shared" si="89"/>
        <v>0</v>
      </c>
      <c r="Z343" s="213">
        <f t="shared" si="89"/>
        <v>0</v>
      </c>
      <c r="AA343" s="213">
        <f t="shared" si="90"/>
        <v>0</v>
      </c>
      <c r="AB343" s="102">
        <v>1</v>
      </c>
      <c r="AC343" s="213">
        <v>3.88</v>
      </c>
      <c r="AD343" s="194">
        <v>322816</v>
      </c>
      <c r="AE343" s="194"/>
      <c r="AF343" s="194"/>
      <c r="AG343" s="194"/>
      <c r="AH343" s="213">
        <f t="shared" si="93"/>
        <v>322816</v>
      </c>
      <c r="AI343" s="102">
        <v>1</v>
      </c>
      <c r="AJ343" s="213">
        <v>3.88</v>
      </c>
      <c r="AK343" s="194">
        <v>322816</v>
      </c>
      <c r="AL343" s="194"/>
      <c r="AM343" s="194"/>
      <c r="AN343" s="194"/>
      <c r="AO343" s="213">
        <f t="shared" si="94"/>
        <v>322816</v>
      </c>
    </row>
    <row r="344" spans="1:41">
      <c r="A344" s="194"/>
      <c r="B344" s="611"/>
      <c r="C344" s="977"/>
      <c r="D344" s="977"/>
      <c r="E344" s="1020"/>
      <c r="F344" s="194"/>
      <c r="G344" s="194"/>
      <c r="H344" s="194"/>
      <c r="I344" s="102"/>
      <c r="J344" s="102"/>
      <c r="K344" s="2188"/>
      <c r="L344" s="102"/>
      <c r="M344" s="102"/>
      <c r="N344" s="213"/>
      <c r="O344" s="213"/>
      <c r="P344" s="102"/>
      <c r="Q344" s="194"/>
      <c r="R344" s="194"/>
      <c r="S344" s="194"/>
      <c r="T344" s="194"/>
      <c r="U344" s="213"/>
      <c r="V344" s="213"/>
      <c r="W344" s="213"/>
      <c r="X344" s="213"/>
      <c r="Y344" s="213"/>
      <c r="Z344" s="213"/>
      <c r="AA344" s="213"/>
      <c r="AB344" s="102"/>
      <c r="AC344" s="213"/>
      <c r="AD344" s="194"/>
      <c r="AE344" s="194"/>
      <c r="AF344" s="194"/>
      <c r="AG344" s="194"/>
      <c r="AH344" s="213"/>
      <c r="AI344" s="102"/>
      <c r="AJ344" s="213"/>
      <c r="AK344" s="194"/>
      <c r="AL344" s="194"/>
      <c r="AM344" s="194"/>
      <c r="AN344" s="194"/>
      <c r="AO344" s="213"/>
    </row>
    <row r="345" spans="1:41" s="216" customFormat="1" ht="14.25">
      <c r="A345" s="211"/>
      <c r="B345" s="219" t="s">
        <v>264</v>
      </c>
      <c r="C345" s="219"/>
      <c r="D345" s="215" t="s">
        <v>1</v>
      </c>
      <c r="E345" s="215" t="s">
        <v>1</v>
      </c>
      <c r="F345" s="215" t="s">
        <v>1</v>
      </c>
      <c r="G345" s="215" t="s">
        <v>1</v>
      </c>
      <c r="H345" s="215" t="s">
        <v>1</v>
      </c>
      <c r="I345" s="215">
        <f>SUM(I331:I343)</f>
        <v>13</v>
      </c>
      <c r="J345" s="215">
        <f>SUM(J331:J343)</f>
        <v>4196608</v>
      </c>
      <c r="K345" s="1561"/>
      <c r="L345" s="215">
        <f>SUM(L331:L343)</f>
        <v>0</v>
      </c>
      <c r="M345" s="215">
        <f>SUM(M331:M343)</f>
        <v>0</v>
      </c>
      <c r="N345" s="215">
        <f>SUM(N331:N343)</f>
        <v>4196608</v>
      </c>
      <c r="O345" s="215"/>
      <c r="P345" s="215">
        <f>SUM(P331:P343)</f>
        <v>13</v>
      </c>
      <c r="Q345" s="215">
        <f>SUM(Q331:Q343)</f>
        <v>4196608</v>
      </c>
      <c r="R345" s="215"/>
      <c r="S345" s="215">
        <f>SUM(S331:S343)</f>
        <v>0</v>
      </c>
      <c r="T345" s="215">
        <f>SUM(T331:T343)</f>
        <v>0</v>
      </c>
      <c r="U345" s="215">
        <f>SUM(U331:U343)</f>
        <v>4196608</v>
      </c>
      <c r="V345" s="215">
        <f>SUM(V331:V343)</f>
        <v>0</v>
      </c>
      <c r="W345" s="215">
        <f>SUM(W331:W343)</f>
        <v>0</v>
      </c>
      <c r="X345" s="215"/>
      <c r="Y345" s="215">
        <f>SUM(Y331:Y343)</f>
        <v>0</v>
      </c>
      <c r="Z345" s="215">
        <f>SUM(Z331:Z343)</f>
        <v>0</v>
      </c>
      <c r="AA345" s="215">
        <f>SUM(AA331:AA343)</f>
        <v>0</v>
      </c>
      <c r="AB345" s="215">
        <f>SUM(AB331:AB343)</f>
        <v>13</v>
      </c>
      <c r="AC345" s="215"/>
      <c r="AD345" s="215">
        <f>SUM(AD331:AD343)</f>
        <v>4196608</v>
      </c>
      <c r="AE345" s="215"/>
      <c r="AF345" s="215">
        <f>SUM(AF331:AF343)</f>
        <v>0</v>
      </c>
      <c r="AG345" s="215">
        <f>SUM(AG331:AG343)</f>
        <v>0</v>
      </c>
      <c r="AH345" s="215">
        <f>SUM(AH331:AH343)</f>
        <v>4196608</v>
      </c>
      <c r="AI345" s="215">
        <f>SUM(AI331:AI343)</f>
        <v>13</v>
      </c>
      <c r="AJ345" s="215"/>
      <c r="AK345" s="215">
        <f>SUM(AK331:AK343)</f>
        <v>4196608</v>
      </c>
      <c r="AL345" s="215"/>
      <c r="AM345" s="215">
        <f>SUM(AM331:AM343)</f>
        <v>0</v>
      </c>
      <c r="AN345" s="215">
        <f>SUM(AN331:AN343)</f>
        <v>0</v>
      </c>
      <c r="AO345" s="215">
        <f>SUM(AO331:AO343)</f>
        <v>4196608</v>
      </c>
    </row>
    <row r="346" spans="1:41" ht="14.25" thickBot="1">
      <c r="A346" s="194"/>
      <c r="B346" s="179"/>
      <c r="C346" s="179"/>
      <c r="D346" s="179"/>
      <c r="E346" s="213"/>
      <c r="F346" s="213"/>
      <c r="G346" s="213"/>
      <c r="H346" s="213"/>
      <c r="I346" s="179"/>
      <c r="J346" s="213"/>
      <c r="K346" s="2187"/>
      <c r="L346" s="213"/>
      <c r="M346" s="213"/>
      <c r="N346" s="213"/>
      <c r="O346" s="213"/>
      <c r="P346" s="179"/>
      <c r="Q346" s="213"/>
      <c r="R346" s="213"/>
      <c r="S346" s="213"/>
      <c r="T346" s="213"/>
      <c r="U346" s="179"/>
      <c r="V346" s="213"/>
      <c r="W346" s="179"/>
      <c r="X346" s="179"/>
      <c r="Y346" s="213"/>
      <c r="Z346" s="106"/>
      <c r="AA346" s="106"/>
      <c r="AB346" s="106"/>
      <c r="AC346" s="213"/>
      <c r="AD346" s="106"/>
      <c r="AE346" s="106"/>
      <c r="AF346" s="106"/>
      <c r="AG346" s="106"/>
      <c r="AH346" s="106"/>
      <c r="AI346" s="106"/>
      <c r="AJ346" s="213"/>
      <c r="AK346" s="106"/>
      <c r="AL346" s="106"/>
      <c r="AM346" s="106"/>
      <c r="AN346" s="106"/>
      <c r="AO346" s="106"/>
    </row>
    <row r="347" spans="1:41" s="176" customFormat="1" ht="40.5" customHeight="1">
      <c r="A347" s="30"/>
      <c r="B347" s="2567" t="s">
        <v>5502</v>
      </c>
      <c r="C347" s="2567"/>
      <c r="D347" s="2567"/>
      <c r="E347" s="2567"/>
      <c r="F347" s="2567"/>
      <c r="G347" s="2567"/>
      <c r="H347" s="2567"/>
      <c r="I347" s="31"/>
      <c r="J347" s="31"/>
      <c r="K347" s="2183"/>
      <c r="L347" s="175"/>
      <c r="M347" s="34"/>
      <c r="N347" s="31"/>
      <c r="O347" s="31"/>
      <c r="P347" s="31"/>
      <c r="Q347" s="34"/>
      <c r="R347" s="34"/>
      <c r="S347" s="175"/>
      <c r="T347" s="175"/>
      <c r="U347" s="175"/>
      <c r="V347" s="175"/>
      <c r="W347" s="175"/>
      <c r="X347" s="175"/>
      <c r="Y347" s="175"/>
      <c r="Z347" s="175"/>
      <c r="AA347" s="175"/>
      <c r="AB347" s="175"/>
      <c r="AC347" s="31"/>
      <c r="AD347" s="175"/>
      <c r="AE347" s="175"/>
      <c r="AF347" s="175"/>
      <c r="AG347" s="175"/>
      <c r="AH347" s="175"/>
      <c r="AI347" s="175"/>
      <c r="AJ347" s="31"/>
      <c r="AK347" s="175"/>
      <c r="AL347" s="175"/>
      <c r="AM347" s="175"/>
      <c r="AN347" s="175"/>
      <c r="AO347" s="175"/>
    </row>
    <row r="348" spans="1:41" s="176" customFormat="1" ht="22.7" customHeight="1">
      <c r="A348" s="30"/>
      <c r="B348" s="174"/>
      <c r="C348" s="174"/>
      <c r="D348" s="174"/>
      <c r="E348" s="134"/>
      <c r="F348" s="134"/>
      <c r="G348" s="134"/>
      <c r="H348" s="31"/>
      <c r="I348" s="174"/>
      <c r="J348" s="31"/>
      <c r="K348" s="2183"/>
      <c r="L348" s="31"/>
      <c r="M348" s="41" t="s">
        <v>215</v>
      </c>
      <c r="N348" s="31"/>
      <c r="O348" s="31"/>
      <c r="P348" s="31"/>
      <c r="Q348" s="175"/>
      <c r="R348" s="175"/>
      <c r="S348" s="34"/>
      <c r="T348" s="175"/>
      <c r="U348" s="175"/>
      <c r="V348" s="175"/>
      <c r="W348" s="175"/>
      <c r="X348" s="175"/>
      <c r="Y348" s="175"/>
      <c r="Z348" s="175"/>
      <c r="AA348" s="175"/>
      <c r="AB348" s="175"/>
      <c r="AC348" s="31"/>
      <c r="AD348" s="175"/>
      <c r="AE348" s="175"/>
      <c r="AF348" s="175"/>
      <c r="AG348" s="175"/>
      <c r="AH348" s="175"/>
      <c r="AI348" s="175"/>
      <c r="AJ348" s="31"/>
      <c r="AK348" s="175"/>
      <c r="AL348" s="175"/>
      <c r="AM348" s="175"/>
      <c r="AN348" s="175"/>
      <c r="AO348" s="175"/>
    </row>
    <row r="349" spans="1:41" s="324" customFormat="1" ht="14.25">
      <c r="A349" s="244"/>
      <c r="B349" s="321"/>
      <c r="C349" s="2557" t="s">
        <v>5278</v>
      </c>
      <c r="D349" s="2557" t="s">
        <v>5279</v>
      </c>
      <c r="E349" s="322"/>
      <c r="F349" s="323"/>
      <c r="G349" s="323"/>
      <c r="H349" s="323"/>
      <c r="I349" s="1257" t="s">
        <v>5364</v>
      </c>
      <c r="J349" s="323"/>
      <c r="K349" s="2184"/>
      <c r="L349" s="323"/>
      <c r="M349" s="323"/>
      <c r="N349" s="323"/>
      <c r="O349" s="322"/>
      <c r="P349" s="2531" t="s">
        <v>1978</v>
      </c>
      <c r="Q349" s="2531"/>
      <c r="R349" s="2531"/>
      <c r="S349" s="2531"/>
      <c r="T349" s="2531"/>
      <c r="U349" s="2560"/>
      <c r="V349" s="2561" t="s">
        <v>216</v>
      </c>
      <c r="W349" s="2531"/>
      <c r="X349" s="2531"/>
      <c r="Y349" s="2531"/>
      <c r="Z349" s="2531"/>
      <c r="AA349" s="2560"/>
      <c r="AB349" s="2561" t="s">
        <v>5883</v>
      </c>
      <c r="AC349" s="2531"/>
      <c r="AD349" s="2531"/>
      <c r="AE349" s="2531"/>
      <c r="AF349" s="2531"/>
      <c r="AG349" s="2531"/>
      <c r="AH349" s="2531"/>
      <c r="AI349" s="2561" t="s">
        <v>7103</v>
      </c>
      <c r="AJ349" s="2531"/>
      <c r="AK349" s="2531"/>
      <c r="AL349" s="2531"/>
      <c r="AM349" s="2531"/>
      <c r="AN349" s="2531"/>
      <c r="AO349" s="2560"/>
    </row>
    <row r="350" spans="1:41" s="176" customFormat="1" ht="76.5">
      <c r="A350" s="210" t="s">
        <v>114</v>
      </c>
      <c r="B350" s="2162" t="s">
        <v>218</v>
      </c>
      <c r="C350" s="2559"/>
      <c r="D350" s="2559"/>
      <c r="E350" s="2162" t="s">
        <v>219</v>
      </c>
      <c r="F350" s="2162" t="s">
        <v>220</v>
      </c>
      <c r="G350" s="2162" t="s">
        <v>221</v>
      </c>
      <c r="H350" s="521" t="s">
        <v>5368</v>
      </c>
      <c r="I350" s="2162" t="s">
        <v>211</v>
      </c>
      <c r="J350" s="281" t="s">
        <v>460</v>
      </c>
      <c r="K350" s="2185" t="s">
        <v>7025</v>
      </c>
      <c r="L350" s="2162" t="s">
        <v>222</v>
      </c>
      <c r="M350" s="2162" t="s">
        <v>223</v>
      </c>
      <c r="N350" s="2162" t="s">
        <v>254</v>
      </c>
      <c r="O350" s="521" t="s">
        <v>4246</v>
      </c>
      <c r="P350" s="2162" t="s">
        <v>211</v>
      </c>
      <c r="Q350" s="2162" t="s">
        <v>283</v>
      </c>
      <c r="R350" s="2162" t="s">
        <v>7025</v>
      </c>
      <c r="S350" s="2162" t="s">
        <v>222</v>
      </c>
      <c r="T350" s="2162" t="s">
        <v>223</v>
      </c>
      <c r="U350" s="2162" t="s">
        <v>254</v>
      </c>
      <c r="V350" s="2162" t="s">
        <v>211</v>
      </c>
      <c r="W350" s="2162" t="s">
        <v>283</v>
      </c>
      <c r="X350" s="2162" t="s">
        <v>7025</v>
      </c>
      <c r="Y350" s="2162" t="s">
        <v>222</v>
      </c>
      <c r="Z350" s="2162" t="s">
        <v>223</v>
      </c>
      <c r="AA350" s="2162" t="s">
        <v>254</v>
      </c>
      <c r="AB350" s="2162" t="s">
        <v>211</v>
      </c>
      <c r="AC350" s="521" t="s">
        <v>6685</v>
      </c>
      <c r="AD350" s="2162" t="s">
        <v>283</v>
      </c>
      <c r="AE350" s="2162" t="s">
        <v>7025</v>
      </c>
      <c r="AF350" s="2162" t="s">
        <v>222</v>
      </c>
      <c r="AG350" s="2162" t="s">
        <v>223</v>
      </c>
      <c r="AH350" s="2162" t="s">
        <v>254</v>
      </c>
      <c r="AI350" s="2162" t="s">
        <v>211</v>
      </c>
      <c r="AJ350" s="521" t="s">
        <v>8075</v>
      </c>
      <c r="AK350" s="2162" t="s">
        <v>283</v>
      </c>
      <c r="AL350" s="2162" t="s">
        <v>7025</v>
      </c>
      <c r="AM350" s="2162" t="s">
        <v>222</v>
      </c>
      <c r="AN350" s="2162" t="s">
        <v>223</v>
      </c>
      <c r="AO350" s="2162" t="s">
        <v>254</v>
      </c>
    </row>
    <row r="351" spans="1:41" s="35" customFormat="1" ht="12.75">
      <c r="A351" s="123">
        <v>1</v>
      </c>
      <c r="B351" s="123">
        <v>2</v>
      </c>
      <c r="C351" s="123"/>
      <c r="D351" s="123">
        <v>3</v>
      </c>
      <c r="E351" s="123">
        <v>4</v>
      </c>
      <c r="F351" s="123">
        <v>5</v>
      </c>
      <c r="G351" s="123">
        <v>6</v>
      </c>
      <c r="H351" s="123">
        <v>7</v>
      </c>
      <c r="I351" s="123">
        <v>8</v>
      </c>
      <c r="J351" s="123">
        <v>9</v>
      </c>
      <c r="K351" s="2186"/>
      <c r="L351" s="123">
        <v>10</v>
      </c>
      <c r="M351" s="123">
        <v>11</v>
      </c>
      <c r="N351" s="123">
        <v>12</v>
      </c>
      <c r="O351" s="123">
        <v>13</v>
      </c>
      <c r="P351" s="123">
        <v>14</v>
      </c>
      <c r="Q351" s="123">
        <v>15</v>
      </c>
      <c r="R351" s="123"/>
      <c r="S351" s="123">
        <v>16</v>
      </c>
      <c r="T351" s="123">
        <v>17</v>
      </c>
      <c r="U351" s="123">
        <v>18</v>
      </c>
      <c r="V351" s="123">
        <v>19</v>
      </c>
      <c r="W351" s="123">
        <v>20</v>
      </c>
      <c r="X351" s="123"/>
      <c r="Y351" s="123">
        <v>21</v>
      </c>
      <c r="Z351" s="123">
        <v>22</v>
      </c>
      <c r="AA351" s="123">
        <v>23</v>
      </c>
      <c r="AB351" s="123">
        <v>24</v>
      </c>
      <c r="AC351" s="123">
        <v>25</v>
      </c>
      <c r="AD351" s="123">
        <v>26</v>
      </c>
      <c r="AE351" s="123"/>
      <c r="AF351" s="123">
        <v>27</v>
      </c>
      <c r="AG351" s="123">
        <v>28</v>
      </c>
      <c r="AH351" s="123">
        <v>29</v>
      </c>
      <c r="AI351" s="123">
        <v>30</v>
      </c>
      <c r="AJ351" s="123">
        <v>31</v>
      </c>
      <c r="AK351" s="123">
        <v>32</v>
      </c>
      <c r="AL351" s="123"/>
      <c r="AM351" s="123">
        <v>33</v>
      </c>
      <c r="AN351" s="123">
        <v>34</v>
      </c>
      <c r="AO351" s="123">
        <v>35</v>
      </c>
    </row>
    <row r="352" spans="1:41" ht="40.5">
      <c r="A352" s="211" t="s">
        <v>2</v>
      </c>
      <c r="B352" s="212" t="s">
        <v>469</v>
      </c>
      <c r="C352" s="212"/>
      <c r="D352" s="212"/>
      <c r="E352" s="213"/>
      <c r="F352" s="213"/>
      <c r="G352" s="213"/>
      <c r="H352" s="213"/>
      <c r="I352" s="179"/>
      <c r="J352" s="213"/>
      <c r="K352" s="2187"/>
      <c r="L352" s="213"/>
      <c r="M352" s="213"/>
      <c r="N352" s="213"/>
      <c r="O352" s="213"/>
      <c r="P352" s="179"/>
      <c r="Q352" s="213"/>
      <c r="R352" s="213"/>
      <c r="S352" s="213"/>
      <c r="T352" s="213"/>
      <c r="U352" s="179"/>
      <c r="V352" s="213"/>
      <c r="W352" s="179"/>
      <c r="X352" s="179"/>
      <c r="Y352" s="213"/>
      <c r="Z352" s="106"/>
      <c r="AA352" s="106"/>
      <c r="AB352" s="106"/>
      <c r="AC352" s="213"/>
      <c r="AD352" s="106"/>
      <c r="AE352" s="106"/>
      <c r="AF352" s="106"/>
      <c r="AG352" s="106"/>
      <c r="AH352" s="106"/>
      <c r="AI352" s="106"/>
      <c r="AJ352" s="213"/>
      <c r="AK352" s="106"/>
      <c r="AL352" s="106"/>
      <c r="AM352" s="106"/>
      <c r="AN352" s="106"/>
      <c r="AO352" s="106"/>
    </row>
    <row r="353" spans="1:41">
      <c r="A353" s="194"/>
      <c r="B353" s="179" t="s">
        <v>126</v>
      </c>
      <c r="C353" s="179"/>
      <c r="D353" s="179"/>
      <c r="E353" s="213"/>
      <c r="F353" s="213"/>
      <c r="G353" s="213"/>
      <c r="H353" s="213"/>
      <c r="I353" s="179"/>
      <c r="J353" s="213"/>
      <c r="K353" s="2187"/>
      <c r="L353" s="213"/>
      <c r="M353" s="213"/>
      <c r="N353" s="213"/>
      <c r="O353" s="213"/>
      <c r="P353" s="179"/>
      <c r="Q353" s="213"/>
      <c r="R353" s="213"/>
      <c r="S353" s="213"/>
      <c r="T353" s="213"/>
      <c r="U353" s="179"/>
      <c r="V353" s="213"/>
      <c r="W353" s="179"/>
      <c r="X353" s="179"/>
      <c r="Y353" s="213"/>
      <c r="Z353" s="106"/>
      <c r="AA353" s="106"/>
      <c r="AB353" s="106"/>
      <c r="AC353" s="213"/>
      <c r="AD353" s="106"/>
      <c r="AE353" s="106"/>
      <c r="AF353" s="106"/>
      <c r="AG353" s="106"/>
      <c r="AH353" s="106"/>
      <c r="AI353" s="106"/>
      <c r="AJ353" s="213"/>
      <c r="AK353" s="106"/>
      <c r="AL353" s="106"/>
      <c r="AM353" s="106"/>
      <c r="AN353" s="106"/>
      <c r="AO353" s="106"/>
    </row>
    <row r="354" spans="1:41" ht="27">
      <c r="A354" s="194">
        <v>1</v>
      </c>
      <c r="B354" s="611" t="s">
        <v>1774</v>
      </c>
      <c r="C354" s="1122" t="s">
        <v>5282</v>
      </c>
      <c r="D354" s="1122">
        <v>1981</v>
      </c>
      <c r="E354" s="943" t="s">
        <v>1711</v>
      </c>
      <c r="F354" s="194"/>
      <c r="G354" s="194">
        <v>1</v>
      </c>
      <c r="H354" s="194">
        <v>3.88</v>
      </c>
      <c r="I354" s="102">
        <v>1</v>
      </c>
      <c r="J354" s="102">
        <v>322816</v>
      </c>
      <c r="K354" s="2188"/>
      <c r="L354" s="102"/>
      <c r="M354" s="102"/>
      <c r="N354" s="213">
        <f>J354+L354+M354</f>
        <v>322816</v>
      </c>
      <c r="O354" s="213">
        <v>3.88</v>
      </c>
      <c r="P354" s="102">
        <v>1</v>
      </c>
      <c r="Q354" s="194">
        <v>322816</v>
      </c>
      <c r="R354" s="194"/>
      <c r="S354" s="194"/>
      <c r="T354" s="194"/>
      <c r="U354" s="213">
        <f>Q354+S354+T354</f>
        <v>322816</v>
      </c>
      <c r="V354" s="213">
        <f t="shared" ref="V354:W367" si="95">I354-P354</f>
        <v>0</v>
      </c>
      <c r="W354" s="213">
        <f t="shared" si="95"/>
        <v>0</v>
      </c>
      <c r="X354" s="213"/>
      <c r="Y354" s="213">
        <f t="shared" ref="Y354:Z367" si="96">L354-S354</f>
        <v>0</v>
      </c>
      <c r="Z354" s="213">
        <f t="shared" si="96"/>
        <v>0</v>
      </c>
      <c r="AA354" s="213">
        <f t="shared" ref="AA354:AA367" si="97">W354+Y354+Z354</f>
        <v>0</v>
      </c>
      <c r="AB354" s="102">
        <v>1</v>
      </c>
      <c r="AC354" s="213">
        <v>3.88</v>
      </c>
      <c r="AD354" s="194">
        <v>322816</v>
      </c>
      <c r="AE354" s="194"/>
      <c r="AF354" s="194"/>
      <c r="AG354" s="194"/>
      <c r="AH354" s="213">
        <f>AD354+AF354+AG354</f>
        <v>322816</v>
      </c>
      <c r="AI354" s="102">
        <v>1</v>
      </c>
      <c r="AJ354" s="213">
        <v>3.88</v>
      </c>
      <c r="AK354" s="194">
        <v>322816</v>
      </c>
      <c r="AL354" s="194"/>
      <c r="AM354" s="194"/>
      <c r="AN354" s="194"/>
      <c r="AO354" s="213">
        <f>AK354+AM354+AN354</f>
        <v>322816</v>
      </c>
    </row>
    <row r="355" spans="1:41" ht="27">
      <c r="A355" s="194">
        <v>2</v>
      </c>
      <c r="B355" s="611" t="s">
        <v>5758</v>
      </c>
      <c r="C355" s="1122" t="s">
        <v>5283</v>
      </c>
      <c r="D355" s="1122">
        <v>1982</v>
      </c>
      <c r="E355" s="943" t="s">
        <v>1711</v>
      </c>
      <c r="F355" s="194"/>
      <c r="G355" s="194">
        <v>1</v>
      </c>
      <c r="H355" s="194">
        <v>3.88</v>
      </c>
      <c r="I355" s="102">
        <v>1</v>
      </c>
      <c r="J355" s="102">
        <v>322816</v>
      </c>
      <c r="K355" s="2188"/>
      <c r="L355" s="102"/>
      <c r="M355" s="102"/>
      <c r="N355" s="213">
        <f t="shared" ref="N355:N367" si="98">J355+L355+M355</f>
        <v>322816</v>
      </c>
      <c r="O355" s="213">
        <v>3.88</v>
      </c>
      <c r="P355" s="102">
        <v>1</v>
      </c>
      <c r="Q355" s="194">
        <v>322816</v>
      </c>
      <c r="R355" s="194"/>
      <c r="S355" s="194"/>
      <c r="T355" s="194"/>
      <c r="U355" s="213">
        <f t="shared" ref="U355:U367" si="99">Q355+S355+T355</f>
        <v>322816</v>
      </c>
      <c r="V355" s="213">
        <f t="shared" si="95"/>
        <v>0</v>
      </c>
      <c r="W355" s="213">
        <f t="shared" si="95"/>
        <v>0</v>
      </c>
      <c r="X355" s="213"/>
      <c r="Y355" s="213">
        <f t="shared" si="96"/>
        <v>0</v>
      </c>
      <c r="Z355" s="213">
        <f t="shared" si="96"/>
        <v>0</v>
      </c>
      <c r="AA355" s="213">
        <f t="shared" si="97"/>
        <v>0</v>
      </c>
      <c r="AB355" s="102">
        <v>1</v>
      </c>
      <c r="AC355" s="213">
        <v>3.88</v>
      </c>
      <c r="AD355" s="194">
        <v>322816</v>
      </c>
      <c r="AE355" s="194"/>
      <c r="AF355" s="194"/>
      <c r="AG355" s="194"/>
      <c r="AH355" s="213">
        <f t="shared" ref="AH355:AH367" si="100">AD355+AF355+AG355</f>
        <v>322816</v>
      </c>
      <c r="AI355" s="102">
        <v>1</v>
      </c>
      <c r="AJ355" s="213">
        <v>3.88</v>
      </c>
      <c r="AK355" s="194">
        <v>322816</v>
      </c>
      <c r="AL355" s="194"/>
      <c r="AM355" s="194"/>
      <c r="AN355" s="194"/>
      <c r="AO355" s="213">
        <f t="shared" ref="AO355:AO367" si="101">AK355+AM355+AN355</f>
        <v>322816</v>
      </c>
    </row>
    <row r="356" spans="1:41" ht="27">
      <c r="A356" s="194">
        <v>3</v>
      </c>
      <c r="B356" s="611" t="s">
        <v>7063</v>
      </c>
      <c r="C356" s="1122" t="s">
        <v>5282</v>
      </c>
      <c r="D356" s="1122">
        <v>1993</v>
      </c>
      <c r="E356" s="943" t="s">
        <v>1711</v>
      </c>
      <c r="F356" s="194"/>
      <c r="G356" s="194">
        <v>1</v>
      </c>
      <c r="H356" s="194">
        <v>3.88</v>
      </c>
      <c r="I356" s="102">
        <v>1</v>
      </c>
      <c r="J356" s="102">
        <v>322816</v>
      </c>
      <c r="K356" s="2188"/>
      <c r="L356" s="102"/>
      <c r="M356" s="102"/>
      <c r="N356" s="213">
        <f t="shared" si="98"/>
        <v>322816</v>
      </c>
      <c r="O356" s="213">
        <v>3.88</v>
      </c>
      <c r="P356" s="102">
        <v>1</v>
      </c>
      <c r="Q356" s="194">
        <v>322816</v>
      </c>
      <c r="R356" s="194"/>
      <c r="S356" s="194"/>
      <c r="T356" s="194"/>
      <c r="U356" s="213">
        <f t="shared" si="99"/>
        <v>322816</v>
      </c>
      <c r="V356" s="213">
        <f t="shared" si="95"/>
        <v>0</v>
      </c>
      <c r="W356" s="213">
        <f t="shared" si="95"/>
        <v>0</v>
      </c>
      <c r="X356" s="213"/>
      <c r="Y356" s="213">
        <f t="shared" si="96"/>
        <v>0</v>
      </c>
      <c r="Z356" s="213">
        <f t="shared" si="96"/>
        <v>0</v>
      </c>
      <c r="AA356" s="213">
        <f t="shared" si="97"/>
        <v>0</v>
      </c>
      <c r="AB356" s="102">
        <v>1</v>
      </c>
      <c r="AC356" s="213">
        <v>3.88</v>
      </c>
      <c r="AD356" s="194">
        <v>322816</v>
      </c>
      <c r="AE356" s="194"/>
      <c r="AF356" s="194"/>
      <c r="AG356" s="194"/>
      <c r="AH356" s="213">
        <f t="shared" si="100"/>
        <v>322816</v>
      </c>
      <c r="AI356" s="102">
        <v>1</v>
      </c>
      <c r="AJ356" s="213">
        <v>3.88</v>
      </c>
      <c r="AK356" s="194">
        <v>322816</v>
      </c>
      <c r="AL356" s="194"/>
      <c r="AM356" s="194"/>
      <c r="AN356" s="194"/>
      <c r="AO356" s="213">
        <f t="shared" si="101"/>
        <v>322816</v>
      </c>
    </row>
    <row r="357" spans="1:41" ht="27">
      <c r="A357" s="194">
        <v>4</v>
      </c>
      <c r="B357" s="611" t="s">
        <v>5759</v>
      </c>
      <c r="C357" s="1122" t="s">
        <v>5282</v>
      </c>
      <c r="D357" s="1122">
        <v>1998</v>
      </c>
      <c r="E357" s="943" t="s">
        <v>1711</v>
      </c>
      <c r="F357" s="194"/>
      <c r="G357" s="194">
        <v>1</v>
      </c>
      <c r="H357" s="194">
        <v>3.88</v>
      </c>
      <c r="I357" s="102">
        <v>1</v>
      </c>
      <c r="J357" s="102">
        <v>322816</v>
      </c>
      <c r="K357" s="2188"/>
      <c r="L357" s="102"/>
      <c r="M357" s="102"/>
      <c r="N357" s="213">
        <f t="shared" si="98"/>
        <v>322816</v>
      </c>
      <c r="O357" s="213">
        <v>3.88</v>
      </c>
      <c r="P357" s="102">
        <v>1</v>
      </c>
      <c r="Q357" s="194">
        <v>322816</v>
      </c>
      <c r="R357" s="194"/>
      <c r="S357" s="194"/>
      <c r="T357" s="194"/>
      <c r="U357" s="213">
        <f t="shared" si="99"/>
        <v>322816</v>
      </c>
      <c r="V357" s="213">
        <f t="shared" si="95"/>
        <v>0</v>
      </c>
      <c r="W357" s="213">
        <f t="shared" si="95"/>
        <v>0</v>
      </c>
      <c r="X357" s="213"/>
      <c r="Y357" s="213">
        <f t="shared" si="96"/>
        <v>0</v>
      </c>
      <c r="Z357" s="213">
        <f t="shared" si="96"/>
        <v>0</v>
      </c>
      <c r="AA357" s="213">
        <f t="shared" si="97"/>
        <v>0</v>
      </c>
      <c r="AB357" s="102">
        <v>1</v>
      </c>
      <c r="AC357" s="213">
        <v>3.88</v>
      </c>
      <c r="AD357" s="194">
        <v>322816</v>
      </c>
      <c r="AE357" s="194"/>
      <c r="AF357" s="194"/>
      <c r="AG357" s="194"/>
      <c r="AH357" s="213">
        <f t="shared" si="100"/>
        <v>322816</v>
      </c>
      <c r="AI357" s="102">
        <v>1</v>
      </c>
      <c r="AJ357" s="213">
        <v>3.88</v>
      </c>
      <c r="AK357" s="194">
        <v>322816</v>
      </c>
      <c r="AL357" s="194"/>
      <c r="AM357" s="194"/>
      <c r="AN357" s="194"/>
      <c r="AO357" s="213">
        <f t="shared" si="101"/>
        <v>322816</v>
      </c>
    </row>
    <row r="358" spans="1:41" ht="27">
      <c r="A358" s="194">
        <v>5</v>
      </c>
      <c r="B358" s="611" t="s">
        <v>5760</v>
      </c>
      <c r="C358" s="1122" t="s">
        <v>5282</v>
      </c>
      <c r="D358" s="1122">
        <v>1973</v>
      </c>
      <c r="E358" s="943" t="s">
        <v>1711</v>
      </c>
      <c r="F358" s="194"/>
      <c r="G358" s="194">
        <v>1</v>
      </c>
      <c r="H358" s="194">
        <v>3.88</v>
      </c>
      <c r="I358" s="102">
        <v>1</v>
      </c>
      <c r="J358" s="102">
        <v>322816</v>
      </c>
      <c r="K358" s="2188"/>
      <c r="L358" s="102"/>
      <c r="M358" s="102"/>
      <c r="N358" s="213">
        <f t="shared" si="98"/>
        <v>322816</v>
      </c>
      <c r="O358" s="213">
        <v>3.88</v>
      </c>
      <c r="P358" s="102">
        <v>1</v>
      </c>
      <c r="Q358" s="194">
        <v>322816</v>
      </c>
      <c r="R358" s="194"/>
      <c r="S358" s="194"/>
      <c r="T358" s="194"/>
      <c r="U358" s="213">
        <f t="shared" si="99"/>
        <v>322816</v>
      </c>
      <c r="V358" s="213">
        <f t="shared" si="95"/>
        <v>0</v>
      </c>
      <c r="W358" s="213">
        <f t="shared" si="95"/>
        <v>0</v>
      </c>
      <c r="X358" s="213"/>
      <c r="Y358" s="213">
        <f t="shared" si="96"/>
        <v>0</v>
      </c>
      <c r="Z358" s="213">
        <f t="shared" si="96"/>
        <v>0</v>
      </c>
      <c r="AA358" s="213">
        <f t="shared" si="97"/>
        <v>0</v>
      </c>
      <c r="AB358" s="102">
        <v>1</v>
      </c>
      <c r="AC358" s="213">
        <v>3.88</v>
      </c>
      <c r="AD358" s="194">
        <v>322816</v>
      </c>
      <c r="AE358" s="194"/>
      <c r="AF358" s="194"/>
      <c r="AG358" s="194"/>
      <c r="AH358" s="213">
        <f t="shared" si="100"/>
        <v>322816</v>
      </c>
      <c r="AI358" s="102">
        <v>1</v>
      </c>
      <c r="AJ358" s="213">
        <v>3.88</v>
      </c>
      <c r="AK358" s="194">
        <v>322816</v>
      </c>
      <c r="AL358" s="194"/>
      <c r="AM358" s="194"/>
      <c r="AN358" s="194"/>
      <c r="AO358" s="213">
        <f t="shared" si="101"/>
        <v>322816</v>
      </c>
    </row>
    <row r="359" spans="1:41" ht="27">
      <c r="A359" s="194">
        <v>6</v>
      </c>
      <c r="B359" s="611" t="s">
        <v>5764</v>
      </c>
      <c r="C359" s="977" t="s">
        <v>5282</v>
      </c>
      <c r="D359" s="977">
        <v>1987</v>
      </c>
      <c r="E359" s="1020" t="s">
        <v>1711</v>
      </c>
      <c r="F359" s="194"/>
      <c r="G359" s="194">
        <v>1</v>
      </c>
      <c r="H359" s="194">
        <v>3.88</v>
      </c>
      <c r="I359" s="102">
        <v>1</v>
      </c>
      <c r="J359" s="102">
        <v>322816</v>
      </c>
      <c r="K359" s="2188"/>
      <c r="L359" s="102"/>
      <c r="M359" s="102"/>
      <c r="N359" s="213">
        <f t="shared" si="98"/>
        <v>322816</v>
      </c>
      <c r="O359" s="213">
        <v>3.88</v>
      </c>
      <c r="P359" s="102">
        <v>1</v>
      </c>
      <c r="Q359" s="194">
        <v>322816</v>
      </c>
      <c r="R359" s="194"/>
      <c r="S359" s="194"/>
      <c r="T359" s="194"/>
      <c r="U359" s="213">
        <f t="shared" si="99"/>
        <v>322816</v>
      </c>
      <c r="V359" s="213">
        <f t="shared" si="95"/>
        <v>0</v>
      </c>
      <c r="W359" s="213">
        <f t="shared" si="95"/>
        <v>0</v>
      </c>
      <c r="X359" s="213"/>
      <c r="Y359" s="213">
        <f t="shared" si="96"/>
        <v>0</v>
      </c>
      <c r="Z359" s="213">
        <f t="shared" si="96"/>
        <v>0</v>
      </c>
      <c r="AA359" s="213">
        <f t="shared" si="97"/>
        <v>0</v>
      </c>
      <c r="AB359" s="102">
        <v>1</v>
      </c>
      <c r="AC359" s="213">
        <v>3.88</v>
      </c>
      <c r="AD359" s="194">
        <v>322816</v>
      </c>
      <c r="AE359" s="194"/>
      <c r="AF359" s="194"/>
      <c r="AG359" s="194"/>
      <c r="AH359" s="213">
        <f t="shared" si="100"/>
        <v>322816</v>
      </c>
      <c r="AI359" s="102">
        <v>1</v>
      </c>
      <c r="AJ359" s="213">
        <v>3.88</v>
      </c>
      <c r="AK359" s="194">
        <v>322816</v>
      </c>
      <c r="AL359" s="194"/>
      <c r="AM359" s="194"/>
      <c r="AN359" s="194"/>
      <c r="AO359" s="213">
        <f t="shared" si="101"/>
        <v>322816</v>
      </c>
    </row>
    <row r="360" spans="1:41" ht="27">
      <c r="A360" s="194">
        <v>7</v>
      </c>
      <c r="B360" s="611" t="s">
        <v>7032</v>
      </c>
      <c r="C360" s="977" t="s">
        <v>5282</v>
      </c>
      <c r="D360" s="977">
        <v>1998</v>
      </c>
      <c r="E360" s="1020" t="s">
        <v>1711</v>
      </c>
      <c r="F360" s="194"/>
      <c r="G360" s="194">
        <v>1</v>
      </c>
      <c r="H360" s="194">
        <v>3.88</v>
      </c>
      <c r="I360" s="102">
        <v>1</v>
      </c>
      <c r="J360" s="102">
        <v>322816</v>
      </c>
      <c r="K360" s="2188"/>
      <c r="L360" s="102"/>
      <c r="M360" s="102"/>
      <c r="N360" s="213">
        <f t="shared" si="98"/>
        <v>322816</v>
      </c>
      <c r="O360" s="213">
        <v>3.88</v>
      </c>
      <c r="P360" s="102">
        <v>1</v>
      </c>
      <c r="Q360" s="194">
        <v>322816</v>
      </c>
      <c r="R360" s="194"/>
      <c r="S360" s="194"/>
      <c r="T360" s="194"/>
      <c r="U360" s="213">
        <f t="shared" si="99"/>
        <v>322816</v>
      </c>
      <c r="V360" s="213">
        <f t="shared" si="95"/>
        <v>0</v>
      </c>
      <c r="W360" s="213">
        <f t="shared" si="95"/>
        <v>0</v>
      </c>
      <c r="X360" s="213"/>
      <c r="Y360" s="213">
        <f t="shared" si="96"/>
        <v>0</v>
      </c>
      <c r="Z360" s="213">
        <f t="shared" si="96"/>
        <v>0</v>
      </c>
      <c r="AA360" s="213">
        <f t="shared" si="97"/>
        <v>0</v>
      </c>
      <c r="AB360" s="102">
        <v>1</v>
      </c>
      <c r="AC360" s="213">
        <v>3.88</v>
      </c>
      <c r="AD360" s="194">
        <v>322816</v>
      </c>
      <c r="AE360" s="194"/>
      <c r="AF360" s="194"/>
      <c r="AG360" s="194"/>
      <c r="AH360" s="213">
        <f t="shared" si="100"/>
        <v>322816</v>
      </c>
      <c r="AI360" s="102">
        <v>1</v>
      </c>
      <c r="AJ360" s="213">
        <v>3.88</v>
      </c>
      <c r="AK360" s="194">
        <v>322816</v>
      </c>
      <c r="AL360" s="194"/>
      <c r="AM360" s="194"/>
      <c r="AN360" s="194"/>
      <c r="AO360" s="213">
        <f t="shared" si="101"/>
        <v>322816</v>
      </c>
    </row>
    <row r="361" spans="1:41" ht="27">
      <c r="A361" s="194">
        <v>8</v>
      </c>
      <c r="B361" s="611" t="s">
        <v>1932</v>
      </c>
      <c r="C361" s="977" t="s">
        <v>5282</v>
      </c>
      <c r="D361" s="977">
        <v>1988</v>
      </c>
      <c r="E361" s="1020" t="s">
        <v>1711</v>
      </c>
      <c r="F361" s="194"/>
      <c r="G361" s="194">
        <v>1</v>
      </c>
      <c r="H361" s="194">
        <v>3.88</v>
      </c>
      <c r="I361" s="102">
        <v>1</v>
      </c>
      <c r="J361" s="102">
        <v>322816</v>
      </c>
      <c r="K361" s="2188"/>
      <c r="L361" s="102"/>
      <c r="M361" s="102"/>
      <c r="N361" s="213">
        <f t="shared" si="98"/>
        <v>322816</v>
      </c>
      <c r="O361" s="213">
        <v>3.88</v>
      </c>
      <c r="P361" s="102">
        <v>1</v>
      </c>
      <c r="Q361" s="194">
        <v>322816</v>
      </c>
      <c r="R361" s="194"/>
      <c r="S361" s="194"/>
      <c r="T361" s="194"/>
      <c r="U361" s="213">
        <f t="shared" si="99"/>
        <v>322816</v>
      </c>
      <c r="V361" s="213">
        <f t="shared" si="95"/>
        <v>0</v>
      </c>
      <c r="W361" s="213">
        <f t="shared" si="95"/>
        <v>0</v>
      </c>
      <c r="X361" s="213"/>
      <c r="Y361" s="213">
        <f t="shared" si="96"/>
        <v>0</v>
      </c>
      <c r="Z361" s="213">
        <f t="shared" si="96"/>
        <v>0</v>
      </c>
      <c r="AA361" s="213">
        <f t="shared" si="97"/>
        <v>0</v>
      </c>
      <c r="AB361" s="102">
        <v>1</v>
      </c>
      <c r="AC361" s="213">
        <v>3.88</v>
      </c>
      <c r="AD361" s="194">
        <v>322816</v>
      </c>
      <c r="AE361" s="194"/>
      <c r="AF361" s="194"/>
      <c r="AG361" s="194"/>
      <c r="AH361" s="213">
        <f t="shared" si="100"/>
        <v>322816</v>
      </c>
      <c r="AI361" s="102">
        <v>1</v>
      </c>
      <c r="AJ361" s="213">
        <v>3.88</v>
      </c>
      <c r="AK361" s="194">
        <v>322816</v>
      </c>
      <c r="AL361" s="194"/>
      <c r="AM361" s="194"/>
      <c r="AN361" s="194"/>
      <c r="AO361" s="213">
        <f t="shared" si="101"/>
        <v>322816</v>
      </c>
    </row>
    <row r="362" spans="1:41" ht="27">
      <c r="A362" s="194">
        <v>9</v>
      </c>
      <c r="B362" s="611" t="s">
        <v>7064</v>
      </c>
      <c r="C362" s="1122" t="s">
        <v>5282</v>
      </c>
      <c r="D362" s="1122">
        <v>1989</v>
      </c>
      <c r="E362" s="943" t="s">
        <v>1711</v>
      </c>
      <c r="F362" s="194"/>
      <c r="G362" s="194">
        <v>1</v>
      </c>
      <c r="H362" s="194">
        <v>3.88</v>
      </c>
      <c r="I362" s="102">
        <v>1</v>
      </c>
      <c r="J362" s="102">
        <v>322816</v>
      </c>
      <c r="K362" s="2188"/>
      <c r="L362" s="102"/>
      <c r="M362" s="102"/>
      <c r="N362" s="213">
        <f t="shared" si="98"/>
        <v>322816</v>
      </c>
      <c r="O362" s="213">
        <v>3.88</v>
      </c>
      <c r="P362" s="102">
        <v>1</v>
      </c>
      <c r="Q362" s="194">
        <v>322816</v>
      </c>
      <c r="R362" s="194"/>
      <c r="S362" s="194"/>
      <c r="T362" s="194"/>
      <c r="U362" s="213">
        <f t="shared" si="99"/>
        <v>322816</v>
      </c>
      <c r="V362" s="213">
        <f t="shared" si="95"/>
        <v>0</v>
      </c>
      <c r="W362" s="213">
        <f t="shared" si="95"/>
        <v>0</v>
      </c>
      <c r="X362" s="213"/>
      <c r="Y362" s="213">
        <f t="shared" si="96"/>
        <v>0</v>
      </c>
      <c r="Z362" s="213">
        <f t="shared" si="96"/>
        <v>0</v>
      </c>
      <c r="AA362" s="213">
        <f t="shared" si="97"/>
        <v>0</v>
      </c>
      <c r="AB362" s="102">
        <v>1</v>
      </c>
      <c r="AC362" s="213">
        <v>3.88</v>
      </c>
      <c r="AD362" s="194">
        <v>322816</v>
      </c>
      <c r="AE362" s="194"/>
      <c r="AF362" s="194"/>
      <c r="AG362" s="194"/>
      <c r="AH362" s="213">
        <f t="shared" si="100"/>
        <v>322816</v>
      </c>
      <c r="AI362" s="102">
        <v>1</v>
      </c>
      <c r="AJ362" s="213">
        <v>3.88</v>
      </c>
      <c r="AK362" s="194">
        <v>322816</v>
      </c>
      <c r="AL362" s="194"/>
      <c r="AM362" s="194"/>
      <c r="AN362" s="194"/>
      <c r="AO362" s="213">
        <f t="shared" si="101"/>
        <v>322816</v>
      </c>
    </row>
    <row r="363" spans="1:41" ht="27">
      <c r="A363" s="194">
        <v>10</v>
      </c>
      <c r="B363" s="611" t="s">
        <v>5762</v>
      </c>
      <c r="C363" s="1122" t="s">
        <v>5282</v>
      </c>
      <c r="D363" s="1122">
        <v>1985</v>
      </c>
      <c r="E363" s="943" t="s">
        <v>1711</v>
      </c>
      <c r="F363" s="194"/>
      <c r="G363" s="194">
        <v>1</v>
      </c>
      <c r="H363" s="194">
        <v>3.88</v>
      </c>
      <c r="I363" s="102">
        <v>1</v>
      </c>
      <c r="J363" s="102">
        <v>322816</v>
      </c>
      <c r="K363" s="2188"/>
      <c r="L363" s="102"/>
      <c r="M363" s="102"/>
      <c r="N363" s="213">
        <f t="shared" si="98"/>
        <v>322816</v>
      </c>
      <c r="O363" s="213">
        <v>3.88</v>
      </c>
      <c r="P363" s="102">
        <v>1</v>
      </c>
      <c r="Q363" s="194">
        <v>322816</v>
      </c>
      <c r="R363" s="194"/>
      <c r="S363" s="194"/>
      <c r="T363" s="194"/>
      <c r="U363" s="213">
        <f t="shared" si="99"/>
        <v>322816</v>
      </c>
      <c r="V363" s="213">
        <f t="shared" si="95"/>
        <v>0</v>
      </c>
      <c r="W363" s="213">
        <f t="shared" si="95"/>
        <v>0</v>
      </c>
      <c r="X363" s="213"/>
      <c r="Y363" s="213">
        <f t="shared" si="96"/>
        <v>0</v>
      </c>
      <c r="Z363" s="213">
        <f t="shared" si="96"/>
        <v>0</v>
      </c>
      <c r="AA363" s="213">
        <f t="shared" si="97"/>
        <v>0</v>
      </c>
      <c r="AB363" s="102">
        <v>1</v>
      </c>
      <c r="AC363" s="213">
        <v>3.88</v>
      </c>
      <c r="AD363" s="194">
        <v>322816</v>
      </c>
      <c r="AE363" s="194"/>
      <c r="AF363" s="194"/>
      <c r="AG363" s="194"/>
      <c r="AH363" s="213">
        <f t="shared" si="100"/>
        <v>322816</v>
      </c>
      <c r="AI363" s="102">
        <v>1</v>
      </c>
      <c r="AJ363" s="213">
        <v>3.88</v>
      </c>
      <c r="AK363" s="194">
        <v>322816</v>
      </c>
      <c r="AL363" s="194"/>
      <c r="AM363" s="194"/>
      <c r="AN363" s="194"/>
      <c r="AO363" s="213">
        <f t="shared" si="101"/>
        <v>322816</v>
      </c>
    </row>
    <row r="364" spans="1:41" ht="27">
      <c r="A364" s="194">
        <v>11</v>
      </c>
      <c r="B364" s="611" t="s">
        <v>5763</v>
      </c>
      <c r="C364" s="1122" t="s">
        <v>5283</v>
      </c>
      <c r="D364" s="1122">
        <v>1994</v>
      </c>
      <c r="E364" s="943" t="s">
        <v>1711</v>
      </c>
      <c r="F364" s="194"/>
      <c r="G364" s="194">
        <v>1</v>
      </c>
      <c r="H364" s="194">
        <v>3.88</v>
      </c>
      <c r="I364" s="102">
        <v>1</v>
      </c>
      <c r="J364" s="102">
        <v>322816</v>
      </c>
      <c r="K364" s="2188"/>
      <c r="L364" s="102"/>
      <c r="M364" s="102"/>
      <c r="N364" s="213">
        <f t="shared" si="98"/>
        <v>322816</v>
      </c>
      <c r="O364" s="213">
        <v>3.88</v>
      </c>
      <c r="P364" s="102">
        <v>1</v>
      </c>
      <c r="Q364" s="194">
        <v>322816</v>
      </c>
      <c r="R364" s="194"/>
      <c r="S364" s="194"/>
      <c r="T364" s="194"/>
      <c r="U364" s="213">
        <f t="shared" si="99"/>
        <v>322816</v>
      </c>
      <c r="V364" s="213">
        <f t="shared" si="95"/>
        <v>0</v>
      </c>
      <c r="W364" s="213">
        <f t="shared" si="95"/>
        <v>0</v>
      </c>
      <c r="X364" s="213"/>
      <c r="Y364" s="213">
        <f t="shared" si="96"/>
        <v>0</v>
      </c>
      <c r="Z364" s="213">
        <f t="shared" si="96"/>
        <v>0</v>
      </c>
      <c r="AA364" s="213">
        <f t="shared" si="97"/>
        <v>0</v>
      </c>
      <c r="AB364" s="102">
        <v>1</v>
      </c>
      <c r="AC364" s="213">
        <v>3.88</v>
      </c>
      <c r="AD364" s="194">
        <v>322816</v>
      </c>
      <c r="AE364" s="194"/>
      <c r="AF364" s="194"/>
      <c r="AG364" s="194"/>
      <c r="AH364" s="213">
        <f t="shared" si="100"/>
        <v>322816</v>
      </c>
      <c r="AI364" s="102">
        <v>1</v>
      </c>
      <c r="AJ364" s="213">
        <v>3.88</v>
      </c>
      <c r="AK364" s="194">
        <v>322816</v>
      </c>
      <c r="AL364" s="194"/>
      <c r="AM364" s="194"/>
      <c r="AN364" s="194"/>
      <c r="AO364" s="213">
        <f t="shared" si="101"/>
        <v>322816</v>
      </c>
    </row>
    <row r="365" spans="1:41" ht="27">
      <c r="A365" s="194">
        <v>12</v>
      </c>
      <c r="B365" s="611" t="s">
        <v>7065</v>
      </c>
      <c r="C365" s="1122" t="s">
        <v>5283</v>
      </c>
      <c r="D365" s="1122">
        <v>1991</v>
      </c>
      <c r="E365" s="943" t="s">
        <v>1711</v>
      </c>
      <c r="F365" s="194"/>
      <c r="G365" s="194">
        <v>1</v>
      </c>
      <c r="H365" s="194">
        <v>3.88</v>
      </c>
      <c r="I365" s="102">
        <v>1</v>
      </c>
      <c r="J365" s="102">
        <v>322816</v>
      </c>
      <c r="K365" s="2188"/>
      <c r="L365" s="102"/>
      <c r="M365" s="102"/>
      <c r="N365" s="213">
        <f t="shared" si="98"/>
        <v>322816</v>
      </c>
      <c r="O365" s="213">
        <v>3.88</v>
      </c>
      <c r="P365" s="102">
        <v>1</v>
      </c>
      <c r="Q365" s="194">
        <v>322816</v>
      </c>
      <c r="R365" s="194"/>
      <c r="S365" s="194"/>
      <c r="T365" s="194"/>
      <c r="U365" s="213">
        <f t="shared" si="99"/>
        <v>322816</v>
      </c>
      <c r="V365" s="213">
        <f t="shared" si="95"/>
        <v>0</v>
      </c>
      <c r="W365" s="213">
        <f t="shared" si="95"/>
        <v>0</v>
      </c>
      <c r="X365" s="213"/>
      <c r="Y365" s="213">
        <f t="shared" si="96"/>
        <v>0</v>
      </c>
      <c r="Z365" s="213">
        <f t="shared" si="96"/>
        <v>0</v>
      </c>
      <c r="AA365" s="213">
        <f t="shared" si="97"/>
        <v>0</v>
      </c>
      <c r="AB365" s="102">
        <v>1</v>
      </c>
      <c r="AC365" s="213">
        <v>3.88</v>
      </c>
      <c r="AD365" s="194">
        <v>322816</v>
      </c>
      <c r="AE365" s="194"/>
      <c r="AF365" s="194"/>
      <c r="AG365" s="194"/>
      <c r="AH365" s="213">
        <f t="shared" si="100"/>
        <v>322816</v>
      </c>
      <c r="AI365" s="102">
        <v>1</v>
      </c>
      <c r="AJ365" s="213">
        <v>3.88</v>
      </c>
      <c r="AK365" s="194">
        <v>322816</v>
      </c>
      <c r="AL365" s="194"/>
      <c r="AM365" s="194"/>
      <c r="AN365" s="194"/>
      <c r="AO365" s="213">
        <f t="shared" si="101"/>
        <v>322816</v>
      </c>
    </row>
    <row r="366" spans="1:41" ht="27">
      <c r="A366" s="194">
        <v>13</v>
      </c>
      <c r="B366" s="611" t="s">
        <v>7072</v>
      </c>
      <c r="C366" s="1122" t="s">
        <v>5283</v>
      </c>
      <c r="D366" s="1122">
        <v>1976</v>
      </c>
      <c r="E366" s="943" t="s">
        <v>1711</v>
      </c>
      <c r="F366" s="194"/>
      <c r="G366" s="194">
        <v>1</v>
      </c>
      <c r="H366" s="194">
        <v>3.88</v>
      </c>
      <c r="I366" s="102">
        <v>1</v>
      </c>
      <c r="J366" s="102">
        <v>322816</v>
      </c>
      <c r="K366" s="2188"/>
      <c r="L366" s="102"/>
      <c r="M366" s="102"/>
      <c r="N366" s="213">
        <f t="shared" si="98"/>
        <v>322816</v>
      </c>
      <c r="O366" s="213">
        <v>3.88</v>
      </c>
      <c r="P366" s="102">
        <v>1</v>
      </c>
      <c r="Q366" s="194">
        <v>322816</v>
      </c>
      <c r="R366" s="194"/>
      <c r="S366" s="194"/>
      <c r="T366" s="194"/>
      <c r="U366" s="213">
        <f t="shared" si="99"/>
        <v>322816</v>
      </c>
      <c r="V366" s="213">
        <f t="shared" si="95"/>
        <v>0</v>
      </c>
      <c r="W366" s="213">
        <f t="shared" si="95"/>
        <v>0</v>
      </c>
      <c r="X366" s="213"/>
      <c r="Y366" s="213">
        <f t="shared" si="96"/>
        <v>0</v>
      </c>
      <c r="Z366" s="213">
        <f t="shared" si="96"/>
        <v>0</v>
      </c>
      <c r="AA366" s="213">
        <f t="shared" si="97"/>
        <v>0</v>
      </c>
      <c r="AB366" s="102">
        <v>1</v>
      </c>
      <c r="AC366" s="213">
        <v>3.88</v>
      </c>
      <c r="AD366" s="194">
        <v>322816</v>
      </c>
      <c r="AE366" s="194"/>
      <c r="AF366" s="194"/>
      <c r="AG366" s="194"/>
      <c r="AH366" s="213">
        <f t="shared" si="100"/>
        <v>322816</v>
      </c>
      <c r="AI366" s="102">
        <v>1</v>
      </c>
      <c r="AJ366" s="213">
        <v>3.88</v>
      </c>
      <c r="AK366" s="194">
        <v>322816</v>
      </c>
      <c r="AL366" s="194"/>
      <c r="AM366" s="194"/>
      <c r="AN366" s="194"/>
      <c r="AO366" s="213">
        <f t="shared" si="101"/>
        <v>322816</v>
      </c>
    </row>
    <row r="367" spans="1:41" ht="27">
      <c r="A367" s="194">
        <v>14</v>
      </c>
      <c r="B367" s="611" t="s">
        <v>8423</v>
      </c>
      <c r="C367" s="977" t="s">
        <v>5283</v>
      </c>
      <c r="D367" s="977">
        <v>1988</v>
      </c>
      <c r="E367" s="1020" t="s">
        <v>1711</v>
      </c>
      <c r="F367" s="194"/>
      <c r="G367" s="194">
        <v>1</v>
      </c>
      <c r="H367" s="194">
        <v>3.88</v>
      </c>
      <c r="I367" s="102">
        <v>1</v>
      </c>
      <c r="J367" s="102">
        <v>322816</v>
      </c>
      <c r="K367" s="2188"/>
      <c r="L367" s="102"/>
      <c r="M367" s="102"/>
      <c r="N367" s="213">
        <f t="shared" si="98"/>
        <v>322816</v>
      </c>
      <c r="O367" s="213">
        <v>3.88</v>
      </c>
      <c r="P367" s="102">
        <v>1</v>
      </c>
      <c r="Q367" s="194">
        <v>322816</v>
      </c>
      <c r="R367" s="194"/>
      <c r="S367" s="194"/>
      <c r="T367" s="194"/>
      <c r="U367" s="213">
        <f t="shared" si="99"/>
        <v>322816</v>
      </c>
      <c r="V367" s="213">
        <f t="shared" si="95"/>
        <v>0</v>
      </c>
      <c r="W367" s="213">
        <f t="shared" si="95"/>
        <v>0</v>
      </c>
      <c r="X367" s="213"/>
      <c r="Y367" s="213">
        <f t="shared" si="96"/>
        <v>0</v>
      </c>
      <c r="Z367" s="213">
        <f t="shared" si="96"/>
        <v>0</v>
      </c>
      <c r="AA367" s="213">
        <f t="shared" si="97"/>
        <v>0</v>
      </c>
      <c r="AB367" s="102">
        <v>1</v>
      </c>
      <c r="AC367" s="213">
        <v>3.88</v>
      </c>
      <c r="AD367" s="194">
        <v>322816</v>
      </c>
      <c r="AE367" s="194"/>
      <c r="AF367" s="194"/>
      <c r="AG367" s="194"/>
      <c r="AH367" s="213">
        <f t="shared" si="100"/>
        <v>322816</v>
      </c>
      <c r="AI367" s="102">
        <v>1</v>
      </c>
      <c r="AJ367" s="213">
        <v>3.88</v>
      </c>
      <c r="AK367" s="194">
        <v>322816</v>
      </c>
      <c r="AL367" s="194"/>
      <c r="AM367" s="194"/>
      <c r="AN367" s="194"/>
      <c r="AO367" s="213">
        <f t="shared" si="101"/>
        <v>322816</v>
      </c>
    </row>
    <row r="368" spans="1:41">
      <c r="A368" s="194"/>
      <c r="B368" s="611"/>
      <c r="C368" s="977"/>
      <c r="D368" s="977"/>
      <c r="E368" s="1020"/>
      <c r="F368" s="194"/>
      <c r="G368" s="194"/>
      <c r="H368" s="194"/>
      <c r="I368" s="102"/>
      <c r="J368" s="102"/>
      <c r="K368" s="2188"/>
      <c r="L368" s="102"/>
      <c r="M368" s="102"/>
      <c r="N368" s="213"/>
      <c r="O368" s="213"/>
      <c r="P368" s="102"/>
      <c r="Q368" s="194"/>
      <c r="R368" s="194"/>
      <c r="S368" s="194"/>
      <c r="T368" s="194"/>
      <c r="U368" s="213"/>
      <c r="V368" s="213"/>
      <c r="W368" s="213"/>
      <c r="X368" s="213"/>
      <c r="Y368" s="213"/>
      <c r="Z368" s="213"/>
      <c r="AA368" s="213"/>
      <c r="AB368" s="102"/>
      <c r="AC368" s="213"/>
      <c r="AD368" s="194"/>
      <c r="AE368" s="194"/>
      <c r="AF368" s="194"/>
      <c r="AG368" s="194"/>
      <c r="AH368" s="213"/>
      <c r="AI368" s="102"/>
      <c r="AJ368" s="213"/>
      <c r="AK368" s="194"/>
      <c r="AL368" s="194"/>
      <c r="AM368" s="194"/>
      <c r="AN368" s="194"/>
      <c r="AO368" s="213"/>
    </row>
    <row r="369" spans="1:41" s="216" customFormat="1" ht="14.25">
      <c r="A369" s="211"/>
      <c r="B369" s="219" t="s">
        <v>264</v>
      </c>
      <c r="C369" s="219"/>
      <c r="D369" s="215" t="s">
        <v>1</v>
      </c>
      <c r="E369" s="215" t="s">
        <v>1</v>
      </c>
      <c r="F369" s="215" t="s">
        <v>1</v>
      </c>
      <c r="G369" s="215" t="s">
        <v>1</v>
      </c>
      <c r="H369" s="215" t="s">
        <v>1</v>
      </c>
      <c r="I369" s="215">
        <f>SUM(I354:I367)</f>
        <v>14</v>
      </c>
      <c r="J369" s="215">
        <f>SUM(J354:J367)</f>
        <v>4519424</v>
      </c>
      <c r="K369" s="1561"/>
      <c r="L369" s="215">
        <f>SUM(L354:L367)</f>
        <v>0</v>
      </c>
      <c r="M369" s="215">
        <f>SUM(M354:M367)</f>
        <v>0</v>
      </c>
      <c r="N369" s="215">
        <f>SUM(N354:N367)</f>
        <v>4519424</v>
      </c>
      <c r="O369" s="215"/>
      <c r="P369" s="215">
        <f>SUM(P354:P367)</f>
        <v>14</v>
      </c>
      <c r="Q369" s="215">
        <f>SUM(Q354:Q367)</f>
        <v>4519424</v>
      </c>
      <c r="R369" s="215"/>
      <c r="S369" s="215">
        <f>SUM(S354:S367)</f>
        <v>0</v>
      </c>
      <c r="T369" s="215">
        <f>SUM(T354:T367)</f>
        <v>0</v>
      </c>
      <c r="U369" s="215">
        <f>SUM(U354:U367)</f>
        <v>4519424</v>
      </c>
      <c r="V369" s="215">
        <f>SUM(V354:V367)</f>
        <v>0</v>
      </c>
      <c r="W369" s="215">
        <f>SUM(W354:W367)</f>
        <v>0</v>
      </c>
      <c r="X369" s="215"/>
      <c r="Y369" s="215">
        <f>SUM(Y354:Y367)</f>
        <v>0</v>
      </c>
      <c r="Z369" s="215">
        <f>SUM(Z354:Z367)</f>
        <v>0</v>
      </c>
      <c r="AA369" s="215">
        <f>SUM(AA354:AA367)</f>
        <v>0</v>
      </c>
      <c r="AB369" s="215">
        <f>SUM(AB354:AB367)</f>
        <v>14</v>
      </c>
      <c r="AC369" s="215"/>
      <c r="AD369" s="215">
        <f>SUM(AD354:AD367)</f>
        <v>4519424</v>
      </c>
      <c r="AE369" s="215"/>
      <c r="AF369" s="215">
        <f>SUM(AF354:AF367)</f>
        <v>0</v>
      </c>
      <c r="AG369" s="215">
        <f>SUM(AG354:AG367)</f>
        <v>0</v>
      </c>
      <c r="AH369" s="215">
        <f>SUM(AH354:AH367)</f>
        <v>4519424</v>
      </c>
      <c r="AI369" s="215">
        <f>SUM(AI354:AI367)</f>
        <v>14</v>
      </c>
      <c r="AJ369" s="215"/>
      <c r="AK369" s="215">
        <f>SUM(AK354:AK367)</f>
        <v>4519424</v>
      </c>
      <c r="AL369" s="215"/>
      <c r="AM369" s="215">
        <f>SUM(AM354:AM367)</f>
        <v>0</v>
      </c>
      <c r="AN369" s="215">
        <f>SUM(AN354:AN367)</f>
        <v>0</v>
      </c>
      <c r="AO369" s="215">
        <f>SUM(AO354:AO367)</f>
        <v>4519424</v>
      </c>
    </row>
    <row r="370" spans="1:41" ht="14.25" thickBot="1">
      <c r="A370" s="194"/>
      <c r="B370" s="179"/>
      <c r="C370" s="179"/>
      <c r="D370" s="179"/>
      <c r="E370" s="213"/>
      <c r="F370" s="213"/>
      <c r="G370" s="213"/>
      <c r="H370" s="213"/>
      <c r="I370" s="179"/>
      <c r="J370" s="213"/>
      <c r="K370" s="2187"/>
      <c r="L370" s="213"/>
      <c r="M370" s="213"/>
      <c r="N370" s="213"/>
      <c r="O370" s="213"/>
      <c r="P370" s="179"/>
      <c r="Q370" s="213"/>
      <c r="R370" s="213"/>
      <c r="S370" s="213"/>
      <c r="T370" s="213"/>
      <c r="U370" s="179"/>
      <c r="V370" s="213"/>
      <c r="W370" s="179"/>
      <c r="X370" s="179"/>
      <c r="Y370" s="213"/>
      <c r="Z370" s="106"/>
      <c r="AA370" s="106"/>
      <c r="AB370" s="106"/>
      <c r="AC370" s="213"/>
      <c r="AD370" s="106"/>
      <c r="AE370" s="106"/>
      <c r="AF370" s="106"/>
      <c r="AG370" s="106"/>
      <c r="AH370" s="106"/>
      <c r="AI370" s="106"/>
      <c r="AJ370" s="213"/>
      <c r="AK370" s="106"/>
      <c r="AL370" s="106"/>
      <c r="AM370" s="106"/>
      <c r="AN370" s="106"/>
      <c r="AO370" s="106"/>
    </row>
    <row r="371" spans="1:41" s="176" customFormat="1" ht="40.5" customHeight="1">
      <c r="A371" s="30"/>
      <c r="B371" s="2567" t="s">
        <v>4372</v>
      </c>
      <c r="C371" s="2567"/>
      <c r="D371" s="2567"/>
      <c r="E371" s="2567"/>
      <c r="F371" s="2567"/>
      <c r="G371" s="2567"/>
      <c r="H371" s="2567"/>
      <c r="I371" s="31"/>
      <c r="J371" s="31"/>
      <c r="K371" s="2183"/>
      <c r="L371" s="175"/>
      <c r="M371" s="34"/>
      <c r="N371" s="31"/>
      <c r="O371" s="31"/>
      <c r="P371" s="31"/>
      <c r="Q371" s="34"/>
      <c r="R371" s="34"/>
      <c r="S371" s="175"/>
      <c r="T371" s="175"/>
      <c r="U371" s="175"/>
      <c r="V371" s="175"/>
      <c r="W371" s="175"/>
      <c r="X371" s="175"/>
      <c r="Y371" s="175"/>
      <c r="Z371" s="175"/>
      <c r="AA371" s="175"/>
      <c r="AB371" s="175"/>
      <c r="AC371" s="31"/>
      <c r="AD371" s="175"/>
      <c r="AE371" s="175"/>
      <c r="AF371" s="175"/>
      <c r="AG371" s="175"/>
      <c r="AH371" s="175"/>
      <c r="AI371" s="175"/>
      <c r="AJ371" s="31"/>
      <c r="AK371" s="175"/>
      <c r="AL371" s="175"/>
      <c r="AM371" s="175"/>
      <c r="AN371" s="175"/>
      <c r="AO371" s="175"/>
    </row>
    <row r="372" spans="1:41" s="176" customFormat="1" ht="22.7" customHeight="1">
      <c r="A372" s="30"/>
      <c r="B372" s="174"/>
      <c r="C372" s="174"/>
      <c r="D372" s="174"/>
      <c r="E372" s="134"/>
      <c r="F372" s="134"/>
      <c r="G372" s="134"/>
      <c r="H372" s="31"/>
      <c r="I372" s="174"/>
      <c r="J372" s="31"/>
      <c r="K372" s="2183"/>
      <c r="L372" s="31"/>
      <c r="M372" s="41" t="s">
        <v>215</v>
      </c>
      <c r="N372" s="31"/>
      <c r="O372" s="31"/>
      <c r="P372" s="31"/>
      <c r="Q372" s="175"/>
      <c r="R372" s="175"/>
      <c r="S372" s="34"/>
      <c r="T372" s="175"/>
      <c r="U372" s="175"/>
      <c r="V372" s="175"/>
      <c r="W372" s="175"/>
      <c r="X372" s="175"/>
      <c r="Y372" s="175"/>
      <c r="Z372" s="175"/>
      <c r="AA372" s="175"/>
      <c r="AB372" s="175"/>
      <c r="AC372" s="31"/>
      <c r="AD372" s="175"/>
      <c r="AE372" s="175"/>
      <c r="AF372" s="175"/>
      <c r="AG372" s="175"/>
      <c r="AH372" s="175"/>
      <c r="AI372" s="175"/>
      <c r="AJ372" s="31"/>
      <c r="AK372" s="175"/>
      <c r="AL372" s="175"/>
      <c r="AM372" s="175"/>
      <c r="AN372" s="175"/>
      <c r="AO372" s="175"/>
    </row>
    <row r="373" spans="1:41" s="324" customFormat="1" ht="14.25">
      <c r="A373" s="244"/>
      <c r="B373" s="321"/>
      <c r="C373" s="2557" t="s">
        <v>5278</v>
      </c>
      <c r="D373" s="2557" t="s">
        <v>5279</v>
      </c>
      <c r="E373" s="322"/>
      <c r="F373" s="323"/>
      <c r="G373" s="323"/>
      <c r="H373" s="323"/>
      <c r="I373" s="1257" t="s">
        <v>5364</v>
      </c>
      <c r="J373" s="323"/>
      <c r="K373" s="2184"/>
      <c r="L373" s="323"/>
      <c r="M373" s="323"/>
      <c r="N373" s="323"/>
      <c r="O373" s="322"/>
      <c r="P373" s="2531" t="s">
        <v>1978</v>
      </c>
      <c r="Q373" s="2531"/>
      <c r="R373" s="2531"/>
      <c r="S373" s="2531"/>
      <c r="T373" s="2531"/>
      <c r="U373" s="2560"/>
      <c r="V373" s="2561" t="s">
        <v>216</v>
      </c>
      <c r="W373" s="2531"/>
      <c r="X373" s="2531"/>
      <c r="Y373" s="2531"/>
      <c r="Z373" s="2531"/>
      <c r="AA373" s="2560"/>
      <c r="AB373" s="2561" t="s">
        <v>5883</v>
      </c>
      <c r="AC373" s="2531"/>
      <c r="AD373" s="2531"/>
      <c r="AE373" s="2531"/>
      <c r="AF373" s="2531"/>
      <c r="AG373" s="2531"/>
      <c r="AH373" s="2531"/>
      <c r="AI373" s="2561" t="s">
        <v>7103</v>
      </c>
      <c r="AJ373" s="2531"/>
      <c r="AK373" s="2531"/>
      <c r="AL373" s="2531"/>
      <c r="AM373" s="2531"/>
      <c r="AN373" s="2531"/>
      <c r="AO373" s="2560"/>
    </row>
    <row r="374" spans="1:41" s="176" customFormat="1" ht="76.5">
      <c r="A374" s="210" t="s">
        <v>114</v>
      </c>
      <c r="B374" s="2162" t="s">
        <v>218</v>
      </c>
      <c r="C374" s="2559"/>
      <c r="D374" s="2559"/>
      <c r="E374" s="2162" t="s">
        <v>219</v>
      </c>
      <c r="F374" s="2162" t="s">
        <v>220</v>
      </c>
      <c r="G374" s="2162" t="s">
        <v>221</v>
      </c>
      <c r="H374" s="521" t="s">
        <v>5368</v>
      </c>
      <c r="I374" s="2162" t="s">
        <v>211</v>
      </c>
      <c r="J374" s="281" t="s">
        <v>460</v>
      </c>
      <c r="K374" s="2185" t="s">
        <v>7025</v>
      </c>
      <c r="L374" s="2162" t="s">
        <v>222</v>
      </c>
      <c r="M374" s="2162" t="s">
        <v>223</v>
      </c>
      <c r="N374" s="2162" t="s">
        <v>254</v>
      </c>
      <c r="O374" s="521" t="s">
        <v>4246</v>
      </c>
      <c r="P374" s="2162" t="s">
        <v>211</v>
      </c>
      <c r="Q374" s="2162" t="s">
        <v>283</v>
      </c>
      <c r="R374" s="2162" t="s">
        <v>7025</v>
      </c>
      <c r="S374" s="2162" t="s">
        <v>222</v>
      </c>
      <c r="T374" s="2162" t="s">
        <v>223</v>
      </c>
      <c r="U374" s="2162" t="s">
        <v>254</v>
      </c>
      <c r="V374" s="2162" t="s">
        <v>211</v>
      </c>
      <c r="W374" s="2162" t="s">
        <v>283</v>
      </c>
      <c r="X374" s="2162" t="s">
        <v>7025</v>
      </c>
      <c r="Y374" s="2162" t="s">
        <v>222</v>
      </c>
      <c r="Z374" s="2162" t="s">
        <v>223</v>
      </c>
      <c r="AA374" s="2162" t="s">
        <v>254</v>
      </c>
      <c r="AB374" s="2162" t="s">
        <v>211</v>
      </c>
      <c r="AC374" s="521" t="s">
        <v>6685</v>
      </c>
      <c r="AD374" s="2162" t="s">
        <v>283</v>
      </c>
      <c r="AE374" s="2162" t="s">
        <v>7025</v>
      </c>
      <c r="AF374" s="2162" t="s">
        <v>222</v>
      </c>
      <c r="AG374" s="2162" t="s">
        <v>223</v>
      </c>
      <c r="AH374" s="2162" t="s">
        <v>254</v>
      </c>
      <c r="AI374" s="2162" t="s">
        <v>211</v>
      </c>
      <c r="AJ374" s="521" t="s">
        <v>8075</v>
      </c>
      <c r="AK374" s="2162" t="s">
        <v>283</v>
      </c>
      <c r="AL374" s="2162" t="s">
        <v>7025</v>
      </c>
      <c r="AM374" s="2162" t="s">
        <v>222</v>
      </c>
      <c r="AN374" s="2162" t="s">
        <v>223</v>
      </c>
      <c r="AO374" s="2162" t="s">
        <v>254</v>
      </c>
    </row>
    <row r="375" spans="1:41" s="35" customFormat="1" ht="12.75">
      <c r="A375" s="123">
        <v>1</v>
      </c>
      <c r="B375" s="123">
        <v>2</v>
      </c>
      <c r="C375" s="123"/>
      <c r="D375" s="123">
        <v>3</v>
      </c>
      <c r="E375" s="123">
        <v>4</v>
      </c>
      <c r="F375" s="123">
        <v>5</v>
      </c>
      <c r="G375" s="123">
        <v>6</v>
      </c>
      <c r="H375" s="123">
        <v>7</v>
      </c>
      <c r="I375" s="123">
        <v>8</v>
      </c>
      <c r="J375" s="123">
        <v>9</v>
      </c>
      <c r="K375" s="2186"/>
      <c r="L375" s="123">
        <v>10</v>
      </c>
      <c r="M375" s="123">
        <v>11</v>
      </c>
      <c r="N375" s="123">
        <v>12</v>
      </c>
      <c r="O375" s="123">
        <v>13</v>
      </c>
      <c r="P375" s="123">
        <v>14</v>
      </c>
      <c r="Q375" s="123">
        <v>15</v>
      </c>
      <c r="R375" s="123"/>
      <c r="S375" s="123">
        <v>16</v>
      </c>
      <c r="T375" s="123">
        <v>17</v>
      </c>
      <c r="U375" s="123">
        <v>18</v>
      </c>
      <c r="V375" s="123">
        <v>19</v>
      </c>
      <c r="W375" s="123">
        <v>20</v>
      </c>
      <c r="X375" s="123"/>
      <c r="Y375" s="123">
        <v>21</v>
      </c>
      <c r="Z375" s="123">
        <v>22</v>
      </c>
      <c r="AA375" s="123">
        <v>23</v>
      </c>
      <c r="AB375" s="123">
        <v>24</v>
      </c>
      <c r="AC375" s="123">
        <v>25</v>
      </c>
      <c r="AD375" s="123">
        <v>26</v>
      </c>
      <c r="AE375" s="123"/>
      <c r="AF375" s="123">
        <v>27</v>
      </c>
      <c r="AG375" s="123">
        <v>28</v>
      </c>
      <c r="AH375" s="123">
        <v>29</v>
      </c>
      <c r="AI375" s="123">
        <v>30</v>
      </c>
      <c r="AJ375" s="123">
        <v>31</v>
      </c>
      <c r="AK375" s="123">
        <v>32</v>
      </c>
      <c r="AL375" s="123"/>
      <c r="AM375" s="123">
        <v>33</v>
      </c>
      <c r="AN375" s="123">
        <v>34</v>
      </c>
      <c r="AO375" s="123">
        <v>35</v>
      </c>
    </row>
    <row r="376" spans="1:41" ht="40.5">
      <c r="A376" s="211" t="s">
        <v>2</v>
      </c>
      <c r="B376" s="212" t="s">
        <v>469</v>
      </c>
      <c r="C376" s="212"/>
      <c r="D376" s="212"/>
      <c r="E376" s="213"/>
      <c r="F376" s="213"/>
      <c r="G376" s="213"/>
      <c r="H376" s="213"/>
      <c r="I376" s="179"/>
      <c r="J376" s="213"/>
      <c r="K376" s="2187"/>
      <c r="L376" s="213"/>
      <c r="M376" s="213"/>
      <c r="N376" s="213"/>
      <c r="O376" s="213"/>
      <c r="P376" s="179"/>
      <c r="Q376" s="213"/>
      <c r="R376" s="213"/>
      <c r="S376" s="213"/>
      <c r="T376" s="213"/>
      <c r="U376" s="179"/>
      <c r="V376" s="213"/>
      <c r="W376" s="179"/>
      <c r="X376" s="179"/>
      <c r="Y376" s="213"/>
      <c r="Z376" s="106"/>
      <c r="AA376" s="106"/>
      <c r="AB376" s="106"/>
      <c r="AC376" s="213"/>
      <c r="AD376" s="106"/>
      <c r="AE376" s="106"/>
      <c r="AF376" s="106"/>
      <c r="AG376" s="106"/>
      <c r="AH376" s="106"/>
      <c r="AI376" s="106"/>
      <c r="AJ376" s="213"/>
      <c r="AK376" s="106"/>
      <c r="AL376" s="106"/>
      <c r="AM376" s="106"/>
      <c r="AN376" s="106"/>
      <c r="AO376" s="106"/>
    </row>
    <row r="377" spans="1:41">
      <c r="A377" s="194"/>
      <c r="B377" s="179" t="s">
        <v>126</v>
      </c>
      <c r="C377" s="179"/>
      <c r="D377" s="179"/>
      <c r="E377" s="213"/>
      <c r="F377" s="213"/>
      <c r="G377" s="213"/>
      <c r="H377" s="213"/>
      <c r="I377" s="179"/>
      <c r="J377" s="213"/>
      <c r="K377" s="2187"/>
      <c r="L377" s="213"/>
      <c r="M377" s="213"/>
      <c r="N377" s="213"/>
      <c r="O377" s="213"/>
      <c r="P377" s="179"/>
      <c r="Q377" s="213"/>
      <c r="R377" s="213"/>
      <c r="S377" s="213"/>
      <c r="T377" s="213"/>
      <c r="U377" s="179"/>
      <c r="V377" s="213"/>
      <c r="W377" s="179"/>
      <c r="X377" s="179"/>
      <c r="Y377" s="213"/>
      <c r="Z377" s="106"/>
      <c r="AA377" s="106"/>
      <c r="AB377" s="106"/>
      <c r="AC377" s="213"/>
      <c r="AD377" s="106"/>
      <c r="AE377" s="106"/>
      <c r="AF377" s="106"/>
      <c r="AG377" s="106"/>
      <c r="AH377" s="106"/>
      <c r="AI377" s="106"/>
      <c r="AJ377" s="213"/>
      <c r="AK377" s="106"/>
      <c r="AL377" s="106"/>
      <c r="AM377" s="106"/>
      <c r="AN377" s="106"/>
      <c r="AO377" s="106"/>
    </row>
    <row r="378" spans="1:41" ht="27">
      <c r="A378" s="194">
        <v>1</v>
      </c>
      <c r="B378" s="611" t="s">
        <v>5765</v>
      </c>
      <c r="C378" s="1122" t="s">
        <v>5283</v>
      </c>
      <c r="D378" s="1122">
        <v>1975</v>
      </c>
      <c r="E378" s="943" t="s">
        <v>1711</v>
      </c>
      <c r="F378" s="194"/>
      <c r="G378" s="194">
        <v>1</v>
      </c>
      <c r="H378" s="194">
        <v>3.88</v>
      </c>
      <c r="I378" s="102">
        <v>1</v>
      </c>
      <c r="J378" s="102">
        <v>322816</v>
      </c>
      <c r="K378" s="2188"/>
      <c r="L378" s="102"/>
      <c r="M378" s="102"/>
      <c r="N378" s="213">
        <f>J378+L378+M378</f>
        <v>322816</v>
      </c>
      <c r="O378" s="213">
        <v>3.88</v>
      </c>
      <c r="P378" s="102">
        <v>1</v>
      </c>
      <c r="Q378" s="194">
        <v>322816</v>
      </c>
      <c r="R378" s="194"/>
      <c r="S378" s="194"/>
      <c r="T378" s="194"/>
      <c r="U378" s="213">
        <f>Q378+S378+T378</f>
        <v>322816</v>
      </c>
      <c r="V378" s="213">
        <f t="shared" ref="V378:W388" si="102">I378-P378</f>
        <v>0</v>
      </c>
      <c r="W378" s="213">
        <f t="shared" si="102"/>
        <v>0</v>
      </c>
      <c r="X378" s="213"/>
      <c r="Y378" s="213">
        <f t="shared" ref="Y378:Z388" si="103">L378-S378</f>
        <v>0</v>
      </c>
      <c r="Z378" s="213">
        <f t="shared" si="103"/>
        <v>0</v>
      </c>
      <c r="AA378" s="213">
        <f t="shared" ref="AA378:AA388" si="104">W378+Y378+Z378</f>
        <v>0</v>
      </c>
      <c r="AB378" s="102">
        <v>1</v>
      </c>
      <c r="AC378" s="213">
        <v>3.88</v>
      </c>
      <c r="AD378" s="194">
        <v>322816</v>
      </c>
      <c r="AE378" s="194"/>
      <c r="AF378" s="194"/>
      <c r="AG378" s="194"/>
      <c r="AH378" s="213">
        <f>AD378+AF378+AG378</f>
        <v>322816</v>
      </c>
      <c r="AI378" s="102">
        <v>1</v>
      </c>
      <c r="AJ378" s="213">
        <v>3.88</v>
      </c>
      <c r="AK378" s="194">
        <v>322816</v>
      </c>
      <c r="AL378" s="194"/>
      <c r="AM378" s="194"/>
      <c r="AN378" s="194"/>
      <c r="AO378" s="213">
        <f>AK378+AM378+AN378</f>
        <v>322816</v>
      </c>
    </row>
    <row r="379" spans="1:41" ht="27">
      <c r="A379" s="194">
        <v>2</v>
      </c>
      <c r="B379" s="611" t="s">
        <v>1775</v>
      </c>
      <c r="C379" s="1122" t="s">
        <v>5282</v>
      </c>
      <c r="D379" s="1122">
        <v>1978</v>
      </c>
      <c r="E379" s="943" t="s">
        <v>1711</v>
      </c>
      <c r="F379" s="194"/>
      <c r="G379" s="194">
        <v>1</v>
      </c>
      <c r="H379" s="194">
        <v>3.88</v>
      </c>
      <c r="I379" s="102">
        <v>1</v>
      </c>
      <c r="J379" s="102">
        <v>322816</v>
      </c>
      <c r="K379" s="2188"/>
      <c r="L379" s="102"/>
      <c r="M379" s="102"/>
      <c r="N379" s="213">
        <f t="shared" ref="N379:N385" si="105">J379+L379+M379</f>
        <v>322816</v>
      </c>
      <c r="O379" s="213">
        <v>3.88</v>
      </c>
      <c r="P379" s="102">
        <v>1</v>
      </c>
      <c r="Q379" s="194">
        <v>322816</v>
      </c>
      <c r="R379" s="194"/>
      <c r="S379" s="194"/>
      <c r="T379" s="194"/>
      <c r="U379" s="213">
        <f t="shared" ref="U379:U385" si="106">Q379+S379+T379</f>
        <v>322816</v>
      </c>
      <c r="V379" s="213">
        <f t="shared" si="102"/>
        <v>0</v>
      </c>
      <c r="W379" s="213">
        <f t="shared" si="102"/>
        <v>0</v>
      </c>
      <c r="X379" s="213"/>
      <c r="Y379" s="213">
        <f t="shared" si="103"/>
        <v>0</v>
      </c>
      <c r="Z379" s="213">
        <f t="shared" si="103"/>
        <v>0</v>
      </c>
      <c r="AA379" s="213">
        <f t="shared" si="104"/>
        <v>0</v>
      </c>
      <c r="AB379" s="102">
        <v>1</v>
      </c>
      <c r="AC379" s="213">
        <v>3.88</v>
      </c>
      <c r="AD379" s="194">
        <v>322816</v>
      </c>
      <c r="AE379" s="194"/>
      <c r="AF379" s="194"/>
      <c r="AG379" s="194"/>
      <c r="AH379" s="213">
        <f t="shared" ref="AH379:AH385" si="107">AD379+AF379+AG379</f>
        <v>322816</v>
      </c>
      <c r="AI379" s="102">
        <v>1</v>
      </c>
      <c r="AJ379" s="213">
        <v>3.88</v>
      </c>
      <c r="AK379" s="194">
        <v>322816</v>
      </c>
      <c r="AL379" s="194"/>
      <c r="AM379" s="194"/>
      <c r="AN379" s="194"/>
      <c r="AO379" s="213">
        <f t="shared" ref="AO379:AO385" si="108">AK379+AM379+AN379</f>
        <v>322816</v>
      </c>
    </row>
    <row r="380" spans="1:41" ht="27">
      <c r="A380" s="194">
        <v>3</v>
      </c>
      <c r="B380" s="611" t="s">
        <v>5766</v>
      </c>
      <c r="C380" s="1122" t="s">
        <v>5282</v>
      </c>
      <c r="D380" s="1122">
        <v>1985</v>
      </c>
      <c r="E380" s="943" t="s">
        <v>1711</v>
      </c>
      <c r="F380" s="194"/>
      <c r="G380" s="194">
        <v>1</v>
      </c>
      <c r="H380" s="194">
        <v>3.88</v>
      </c>
      <c r="I380" s="102">
        <v>1</v>
      </c>
      <c r="J380" s="102">
        <v>322816</v>
      </c>
      <c r="K380" s="2188"/>
      <c r="L380" s="102"/>
      <c r="M380" s="102"/>
      <c r="N380" s="213">
        <f t="shared" si="105"/>
        <v>322816</v>
      </c>
      <c r="O380" s="213">
        <v>3.88</v>
      </c>
      <c r="P380" s="102">
        <v>1</v>
      </c>
      <c r="Q380" s="194">
        <v>322816</v>
      </c>
      <c r="R380" s="194"/>
      <c r="S380" s="194"/>
      <c r="T380" s="194"/>
      <c r="U380" s="213">
        <f t="shared" si="106"/>
        <v>322816</v>
      </c>
      <c r="V380" s="213">
        <f t="shared" si="102"/>
        <v>0</v>
      </c>
      <c r="W380" s="213">
        <f t="shared" si="102"/>
        <v>0</v>
      </c>
      <c r="X380" s="213"/>
      <c r="Y380" s="213">
        <f t="shared" si="103"/>
        <v>0</v>
      </c>
      <c r="Z380" s="213">
        <f t="shared" si="103"/>
        <v>0</v>
      </c>
      <c r="AA380" s="213">
        <f t="shared" si="104"/>
        <v>0</v>
      </c>
      <c r="AB380" s="102">
        <v>1</v>
      </c>
      <c r="AC380" s="213">
        <v>3.88</v>
      </c>
      <c r="AD380" s="194">
        <v>322816</v>
      </c>
      <c r="AE380" s="194"/>
      <c r="AF380" s="194"/>
      <c r="AG380" s="194"/>
      <c r="AH380" s="213">
        <f t="shared" si="107"/>
        <v>322816</v>
      </c>
      <c r="AI380" s="102">
        <v>1</v>
      </c>
      <c r="AJ380" s="213">
        <v>3.88</v>
      </c>
      <c r="AK380" s="194">
        <v>322816</v>
      </c>
      <c r="AL380" s="194"/>
      <c r="AM380" s="194"/>
      <c r="AN380" s="194"/>
      <c r="AO380" s="213">
        <f t="shared" si="108"/>
        <v>322816</v>
      </c>
    </row>
    <row r="381" spans="1:41" ht="27">
      <c r="A381" s="194">
        <v>4</v>
      </c>
      <c r="B381" s="611" t="s">
        <v>7066</v>
      </c>
      <c r="C381" s="1122" t="s">
        <v>5282</v>
      </c>
      <c r="D381" s="1122">
        <v>1990</v>
      </c>
      <c r="E381" s="943" t="s">
        <v>1711</v>
      </c>
      <c r="F381" s="194"/>
      <c r="G381" s="194">
        <v>1</v>
      </c>
      <c r="H381" s="194">
        <v>3.88</v>
      </c>
      <c r="I381" s="102">
        <v>1</v>
      </c>
      <c r="J381" s="102">
        <v>322816</v>
      </c>
      <c r="K381" s="2188"/>
      <c r="L381" s="102"/>
      <c r="M381" s="102"/>
      <c r="N381" s="213">
        <f t="shared" si="105"/>
        <v>322816</v>
      </c>
      <c r="O381" s="213">
        <v>3.88</v>
      </c>
      <c r="P381" s="102">
        <v>1</v>
      </c>
      <c r="Q381" s="194">
        <v>322816</v>
      </c>
      <c r="R381" s="194"/>
      <c r="S381" s="194"/>
      <c r="T381" s="194"/>
      <c r="U381" s="213">
        <f t="shared" si="106"/>
        <v>322816</v>
      </c>
      <c r="V381" s="213">
        <f t="shared" si="102"/>
        <v>0</v>
      </c>
      <c r="W381" s="213">
        <f t="shared" si="102"/>
        <v>0</v>
      </c>
      <c r="X381" s="213"/>
      <c r="Y381" s="213">
        <f t="shared" si="103"/>
        <v>0</v>
      </c>
      <c r="Z381" s="213">
        <f t="shared" si="103"/>
        <v>0</v>
      </c>
      <c r="AA381" s="213">
        <f t="shared" si="104"/>
        <v>0</v>
      </c>
      <c r="AB381" s="102">
        <v>1</v>
      </c>
      <c r="AC381" s="213">
        <v>3.88</v>
      </c>
      <c r="AD381" s="194">
        <v>322816</v>
      </c>
      <c r="AE381" s="194"/>
      <c r="AF381" s="194"/>
      <c r="AG381" s="194"/>
      <c r="AH381" s="213">
        <f t="shared" si="107"/>
        <v>322816</v>
      </c>
      <c r="AI381" s="102">
        <v>1</v>
      </c>
      <c r="AJ381" s="213">
        <v>3.88</v>
      </c>
      <c r="AK381" s="194">
        <v>322816</v>
      </c>
      <c r="AL381" s="194"/>
      <c r="AM381" s="194"/>
      <c r="AN381" s="194"/>
      <c r="AO381" s="213">
        <f t="shared" si="108"/>
        <v>322816</v>
      </c>
    </row>
    <row r="382" spans="1:41" ht="27">
      <c r="A382" s="194">
        <v>5</v>
      </c>
      <c r="B382" s="611" t="s">
        <v>5767</v>
      </c>
      <c r="C382" s="1122" t="s">
        <v>5283</v>
      </c>
      <c r="D382" s="1122">
        <v>1985</v>
      </c>
      <c r="E382" s="943" t="s">
        <v>1711</v>
      </c>
      <c r="F382" s="194"/>
      <c r="G382" s="194">
        <v>1</v>
      </c>
      <c r="H382" s="194">
        <v>3.88</v>
      </c>
      <c r="I382" s="102">
        <v>1</v>
      </c>
      <c r="J382" s="102">
        <v>322816</v>
      </c>
      <c r="K382" s="2188"/>
      <c r="L382" s="102"/>
      <c r="M382" s="102"/>
      <c r="N382" s="213">
        <f t="shared" si="105"/>
        <v>322816</v>
      </c>
      <c r="O382" s="213">
        <v>3.88</v>
      </c>
      <c r="P382" s="102">
        <v>1</v>
      </c>
      <c r="Q382" s="194">
        <v>322816</v>
      </c>
      <c r="R382" s="194"/>
      <c r="S382" s="194"/>
      <c r="T382" s="194"/>
      <c r="U382" s="213">
        <f t="shared" si="106"/>
        <v>322816</v>
      </c>
      <c r="V382" s="213">
        <f t="shared" si="102"/>
        <v>0</v>
      </c>
      <c r="W382" s="213">
        <f t="shared" si="102"/>
        <v>0</v>
      </c>
      <c r="X382" s="213"/>
      <c r="Y382" s="213">
        <f t="shared" si="103"/>
        <v>0</v>
      </c>
      <c r="Z382" s="213">
        <f t="shared" si="103"/>
        <v>0</v>
      </c>
      <c r="AA382" s="213">
        <f t="shared" si="104"/>
        <v>0</v>
      </c>
      <c r="AB382" s="102">
        <v>1</v>
      </c>
      <c r="AC382" s="213">
        <v>3.88</v>
      </c>
      <c r="AD382" s="194">
        <v>322816</v>
      </c>
      <c r="AE382" s="194"/>
      <c r="AF382" s="194"/>
      <c r="AG382" s="194"/>
      <c r="AH382" s="213">
        <f t="shared" si="107"/>
        <v>322816</v>
      </c>
      <c r="AI382" s="102">
        <v>1</v>
      </c>
      <c r="AJ382" s="213">
        <v>3.88</v>
      </c>
      <c r="AK382" s="194">
        <v>322816</v>
      </c>
      <c r="AL382" s="194"/>
      <c r="AM382" s="194"/>
      <c r="AN382" s="194"/>
      <c r="AO382" s="213">
        <f t="shared" si="108"/>
        <v>322816</v>
      </c>
    </row>
    <row r="383" spans="1:41" ht="27">
      <c r="A383" s="194">
        <v>6</v>
      </c>
      <c r="B383" s="611" t="s">
        <v>1777</v>
      </c>
      <c r="C383" s="977" t="s">
        <v>5283</v>
      </c>
      <c r="D383" s="977">
        <v>1988</v>
      </c>
      <c r="E383" s="1020" t="s">
        <v>1711</v>
      </c>
      <c r="F383" s="194"/>
      <c r="G383" s="194">
        <v>1</v>
      </c>
      <c r="H383" s="194">
        <v>3.88</v>
      </c>
      <c r="I383" s="102">
        <v>1</v>
      </c>
      <c r="J383" s="102">
        <v>322816</v>
      </c>
      <c r="K383" s="2188"/>
      <c r="L383" s="102"/>
      <c r="M383" s="102"/>
      <c r="N383" s="213">
        <f t="shared" si="105"/>
        <v>322816</v>
      </c>
      <c r="O383" s="213">
        <v>3.88</v>
      </c>
      <c r="P383" s="102">
        <v>1</v>
      </c>
      <c r="Q383" s="194">
        <v>322816</v>
      </c>
      <c r="R383" s="194"/>
      <c r="S383" s="194"/>
      <c r="T383" s="194"/>
      <c r="U383" s="213">
        <f t="shared" si="106"/>
        <v>322816</v>
      </c>
      <c r="V383" s="213">
        <f t="shared" si="102"/>
        <v>0</v>
      </c>
      <c r="W383" s="213">
        <f t="shared" si="102"/>
        <v>0</v>
      </c>
      <c r="X383" s="213"/>
      <c r="Y383" s="213">
        <f t="shared" si="103"/>
        <v>0</v>
      </c>
      <c r="Z383" s="213">
        <f t="shared" si="103"/>
        <v>0</v>
      </c>
      <c r="AA383" s="213">
        <f t="shared" si="104"/>
        <v>0</v>
      </c>
      <c r="AB383" s="102">
        <v>1</v>
      </c>
      <c r="AC383" s="213">
        <v>3.88</v>
      </c>
      <c r="AD383" s="194">
        <v>322816</v>
      </c>
      <c r="AE383" s="194"/>
      <c r="AF383" s="194"/>
      <c r="AG383" s="194"/>
      <c r="AH383" s="213">
        <f t="shared" si="107"/>
        <v>322816</v>
      </c>
      <c r="AI383" s="102">
        <v>1</v>
      </c>
      <c r="AJ383" s="213">
        <v>3.88</v>
      </c>
      <c r="AK383" s="194">
        <v>322816</v>
      </c>
      <c r="AL383" s="194"/>
      <c r="AM383" s="194"/>
      <c r="AN383" s="194"/>
      <c r="AO383" s="213">
        <f t="shared" si="108"/>
        <v>322816</v>
      </c>
    </row>
    <row r="384" spans="1:41" ht="27">
      <c r="A384" s="194">
        <v>7</v>
      </c>
      <c r="B384" s="611" t="s">
        <v>7067</v>
      </c>
      <c r="C384" s="977" t="s">
        <v>5283</v>
      </c>
      <c r="D384" s="977">
        <v>1990</v>
      </c>
      <c r="E384" s="1020" t="s">
        <v>1711</v>
      </c>
      <c r="F384" s="194"/>
      <c r="G384" s="194">
        <v>1</v>
      </c>
      <c r="H384" s="194">
        <v>3.88</v>
      </c>
      <c r="I384" s="102">
        <v>1</v>
      </c>
      <c r="J384" s="102">
        <v>322816</v>
      </c>
      <c r="K384" s="2188"/>
      <c r="L384" s="102"/>
      <c r="M384" s="102"/>
      <c r="N384" s="213">
        <f t="shared" si="105"/>
        <v>322816</v>
      </c>
      <c r="O384" s="213">
        <v>3.88</v>
      </c>
      <c r="P384" s="102">
        <v>1</v>
      </c>
      <c r="Q384" s="194">
        <v>322816</v>
      </c>
      <c r="R384" s="194"/>
      <c r="S384" s="194"/>
      <c r="T384" s="194"/>
      <c r="U384" s="213">
        <f t="shared" si="106"/>
        <v>322816</v>
      </c>
      <c r="V384" s="213">
        <f t="shared" si="102"/>
        <v>0</v>
      </c>
      <c r="W384" s="213">
        <f t="shared" si="102"/>
        <v>0</v>
      </c>
      <c r="X384" s="213"/>
      <c r="Y384" s="213">
        <f t="shared" si="103"/>
        <v>0</v>
      </c>
      <c r="Z384" s="213">
        <f t="shared" si="103"/>
        <v>0</v>
      </c>
      <c r="AA384" s="213">
        <f t="shared" si="104"/>
        <v>0</v>
      </c>
      <c r="AB384" s="102">
        <v>1</v>
      </c>
      <c r="AC384" s="213">
        <v>3.88</v>
      </c>
      <c r="AD384" s="194">
        <v>322816</v>
      </c>
      <c r="AE384" s="194"/>
      <c r="AF384" s="194"/>
      <c r="AG384" s="194"/>
      <c r="AH384" s="213">
        <f t="shared" si="107"/>
        <v>322816</v>
      </c>
      <c r="AI384" s="102">
        <v>1</v>
      </c>
      <c r="AJ384" s="213">
        <v>3.88</v>
      </c>
      <c r="AK384" s="194">
        <v>322816</v>
      </c>
      <c r="AL384" s="194"/>
      <c r="AM384" s="194"/>
      <c r="AN384" s="194"/>
      <c r="AO384" s="213">
        <f t="shared" si="108"/>
        <v>322816</v>
      </c>
    </row>
    <row r="385" spans="1:41" ht="27">
      <c r="A385" s="194">
        <v>8</v>
      </c>
      <c r="B385" s="611" t="s">
        <v>6897</v>
      </c>
      <c r="C385" s="977" t="s">
        <v>5282</v>
      </c>
      <c r="D385" s="977">
        <v>2002</v>
      </c>
      <c r="E385" s="1020" t="s">
        <v>1711</v>
      </c>
      <c r="F385" s="194"/>
      <c r="G385" s="194">
        <v>1</v>
      </c>
      <c r="H385" s="194">
        <v>3.88</v>
      </c>
      <c r="I385" s="102">
        <v>1</v>
      </c>
      <c r="J385" s="102">
        <v>322816</v>
      </c>
      <c r="K385" s="2188"/>
      <c r="L385" s="102"/>
      <c r="M385" s="102"/>
      <c r="N385" s="213">
        <f t="shared" si="105"/>
        <v>322816</v>
      </c>
      <c r="O385" s="213">
        <v>3.88</v>
      </c>
      <c r="P385" s="102">
        <v>1</v>
      </c>
      <c r="Q385" s="194">
        <v>322816</v>
      </c>
      <c r="R385" s="194"/>
      <c r="S385" s="194"/>
      <c r="T385" s="194"/>
      <c r="U385" s="213">
        <f t="shared" si="106"/>
        <v>322816</v>
      </c>
      <c r="V385" s="213">
        <f t="shared" si="102"/>
        <v>0</v>
      </c>
      <c r="W385" s="213">
        <f t="shared" si="102"/>
        <v>0</v>
      </c>
      <c r="X385" s="213"/>
      <c r="Y385" s="213">
        <f t="shared" si="103"/>
        <v>0</v>
      </c>
      <c r="Z385" s="213">
        <f t="shared" si="103"/>
        <v>0</v>
      </c>
      <c r="AA385" s="213">
        <f t="shared" si="104"/>
        <v>0</v>
      </c>
      <c r="AB385" s="102">
        <v>1</v>
      </c>
      <c r="AC385" s="213">
        <v>3.88</v>
      </c>
      <c r="AD385" s="194">
        <v>322816</v>
      </c>
      <c r="AE385" s="194"/>
      <c r="AF385" s="194"/>
      <c r="AG385" s="194"/>
      <c r="AH385" s="213">
        <f t="shared" si="107"/>
        <v>322816</v>
      </c>
      <c r="AI385" s="102">
        <v>1</v>
      </c>
      <c r="AJ385" s="213">
        <v>3.88</v>
      </c>
      <c r="AK385" s="194">
        <v>322816</v>
      </c>
      <c r="AL385" s="194"/>
      <c r="AM385" s="194"/>
      <c r="AN385" s="194"/>
      <c r="AO385" s="213">
        <f t="shared" si="108"/>
        <v>322816</v>
      </c>
    </row>
    <row r="386" spans="1:41" ht="27">
      <c r="A386" s="194">
        <v>9</v>
      </c>
      <c r="B386" s="611" t="s">
        <v>8424</v>
      </c>
      <c r="C386" s="1122" t="s">
        <v>5282</v>
      </c>
      <c r="D386" s="1122">
        <v>1990</v>
      </c>
      <c r="E386" s="943" t="s">
        <v>1711</v>
      </c>
      <c r="F386" s="194"/>
      <c r="G386" s="194">
        <v>1</v>
      </c>
      <c r="H386" s="194">
        <v>3.88</v>
      </c>
      <c r="I386" s="102">
        <v>1</v>
      </c>
      <c r="J386" s="102">
        <v>322816</v>
      </c>
      <c r="K386" s="2188"/>
      <c r="L386" s="102"/>
      <c r="M386" s="102"/>
      <c r="N386" s="213">
        <f>J386+L386+M386</f>
        <v>322816</v>
      </c>
      <c r="O386" s="213">
        <v>3.88</v>
      </c>
      <c r="P386" s="102">
        <v>1</v>
      </c>
      <c r="Q386" s="194">
        <v>322816</v>
      </c>
      <c r="R386" s="194"/>
      <c r="S386" s="194"/>
      <c r="T386" s="194"/>
      <c r="U386" s="213">
        <f>Q386+S386+T386</f>
        <v>322816</v>
      </c>
      <c r="V386" s="213">
        <f t="shared" si="102"/>
        <v>0</v>
      </c>
      <c r="W386" s="213">
        <f t="shared" si="102"/>
        <v>0</v>
      </c>
      <c r="X386" s="213"/>
      <c r="Y386" s="213">
        <f t="shared" si="103"/>
        <v>0</v>
      </c>
      <c r="Z386" s="213">
        <f t="shared" si="103"/>
        <v>0</v>
      </c>
      <c r="AA386" s="213">
        <f t="shared" si="104"/>
        <v>0</v>
      </c>
      <c r="AB386" s="102">
        <v>1</v>
      </c>
      <c r="AC386" s="213">
        <v>3.88</v>
      </c>
      <c r="AD386" s="194">
        <v>322816</v>
      </c>
      <c r="AE386" s="194"/>
      <c r="AF386" s="194"/>
      <c r="AG386" s="194"/>
      <c r="AH386" s="213">
        <f>AD386+AF386+AG386</f>
        <v>322816</v>
      </c>
      <c r="AI386" s="102">
        <v>1</v>
      </c>
      <c r="AJ386" s="213">
        <v>3.88</v>
      </c>
      <c r="AK386" s="194">
        <v>322816</v>
      </c>
      <c r="AL386" s="194"/>
      <c r="AM386" s="194"/>
      <c r="AN386" s="194"/>
      <c r="AO386" s="213">
        <f>AK386+AM386+AN386</f>
        <v>322816</v>
      </c>
    </row>
    <row r="387" spans="1:41" ht="27">
      <c r="A387" s="194">
        <v>10</v>
      </c>
      <c r="B387" s="611" t="s">
        <v>4375</v>
      </c>
      <c r="C387" s="1122" t="s">
        <v>5282</v>
      </c>
      <c r="D387" s="1122">
        <v>1999</v>
      </c>
      <c r="E387" s="943" t="s">
        <v>1711</v>
      </c>
      <c r="F387" s="194"/>
      <c r="G387" s="194">
        <v>1</v>
      </c>
      <c r="H387" s="194">
        <v>3.88</v>
      </c>
      <c r="I387" s="102">
        <v>1</v>
      </c>
      <c r="J387" s="102">
        <v>322816</v>
      </c>
      <c r="K387" s="2188"/>
      <c r="L387" s="102"/>
      <c r="M387" s="102"/>
      <c r="N387" s="213">
        <f>J387+L387+M387</f>
        <v>322816</v>
      </c>
      <c r="O387" s="213">
        <v>3.88</v>
      </c>
      <c r="P387" s="102">
        <v>1</v>
      </c>
      <c r="Q387" s="194">
        <v>322816</v>
      </c>
      <c r="R387" s="194"/>
      <c r="S387" s="194"/>
      <c r="T387" s="194"/>
      <c r="U387" s="213">
        <f>Q387+S387+T387</f>
        <v>322816</v>
      </c>
      <c r="V387" s="213">
        <f t="shared" si="102"/>
        <v>0</v>
      </c>
      <c r="W387" s="213">
        <f t="shared" si="102"/>
        <v>0</v>
      </c>
      <c r="X387" s="213"/>
      <c r="Y387" s="213">
        <f t="shared" si="103"/>
        <v>0</v>
      </c>
      <c r="Z387" s="213">
        <f t="shared" si="103"/>
        <v>0</v>
      </c>
      <c r="AA387" s="213">
        <f t="shared" si="104"/>
        <v>0</v>
      </c>
      <c r="AB387" s="102">
        <v>1</v>
      </c>
      <c r="AC387" s="213">
        <v>3.88</v>
      </c>
      <c r="AD387" s="194">
        <v>322816</v>
      </c>
      <c r="AE387" s="194"/>
      <c r="AF387" s="194"/>
      <c r="AG387" s="194"/>
      <c r="AH387" s="213">
        <f>AD387+AF387+AG387</f>
        <v>322816</v>
      </c>
      <c r="AI387" s="102">
        <v>1</v>
      </c>
      <c r="AJ387" s="213">
        <v>3.88</v>
      </c>
      <c r="AK387" s="194">
        <v>322816</v>
      </c>
      <c r="AL387" s="194"/>
      <c r="AM387" s="194"/>
      <c r="AN387" s="194"/>
      <c r="AO387" s="213">
        <f>AK387+AM387+AN387</f>
        <v>322816</v>
      </c>
    </row>
    <row r="388" spans="1:41" ht="27">
      <c r="A388" s="194">
        <v>11</v>
      </c>
      <c r="B388" s="611" t="s">
        <v>872</v>
      </c>
      <c r="C388" s="1122"/>
      <c r="D388" s="1122"/>
      <c r="E388" s="943" t="s">
        <v>1711</v>
      </c>
      <c r="F388" s="194"/>
      <c r="G388" s="194">
        <v>1</v>
      </c>
      <c r="H388" s="194">
        <v>3.88</v>
      </c>
      <c r="I388" s="102">
        <v>1</v>
      </c>
      <c r="J388" s="102">
        <v>322816</v>
      </c>
      <c r="K388" s="2188"/>
      <c r="L388" s="102"/>
      <c r="M388" s="102"/>
      <c r="N388" s="213">
        <f>J388+L388+M388</f>
        <v>322816</v>
      </c>
      <c r="O388" s="213">
        <v>3.88</v>
      </c>
      <c r="P388" s="102">
        <v>1</v>
      </c>
      <c r="Q388" s="194">
        <v>322816</v>
      </c>
      <c r="R388" s="194"/>
      <c r="S388" s="194"/>
      <c r="T388" s="194"/>
      <c r="U388" s="213">
        <f>Q388+S388+T388</f>
        <v>322816</v>
      </c>
      <c r="V388" s="213">
        <f t="shared" si="102"/>
        <v>0</v>
      </c>
      <c r="W388" s="213">
        <f t="shared" si="102"/>
        <v>0</v>
      </c>
      <c r="X388" s="213"/>
      <c r="Y388" s="213">
        <f t="shared" si="103"/>
        <v>0</v>
      </c>
      <c r="Z388" s="213">
        <f t="shared" si="103"/>
        <v>0</v>
      </c>
      <c r="AA388" s="213">
        <f t="shared" si="104"/>
        <v>0</v>
      </c>
      <c r="AB388" s="102">
        <v>1</v>
      </c>
      <c r="AC388" s="213">
        <v>3.88</v>
      </c>
      <c r="AD388" s="194">
        <v>322816</v>
      </c>
      <c r="AE388" s="194"/>
      <c r="AF388" s="194"/>
      <c r="AG388" s="194"/>
      <c r="AH388" s="213">
        <f>AD388+AF388+AG388</f>
        <v>322816</v>
      </c>
      <c r="AI388" s="102">
        <v>1</v>
      </c>
      <c r="AJ388" s="213">
        <v>3.88</v>
      </c>
      <c r="AK388" s="194">
        <v>322816</v>
      </c>
      <c r="AL388" s="194"/>
      <c r="AM388" s="194"/>
      <c r="AN388" s="194"/>
      <c r="AO388" s="213">
        <f>AK388+AM388+AN388</f>
        <v>322816</v>
      </c>
    </row>
    <row r="389" spans="1:41">
      <c r="A389" s="194"/>
      <c r="B389" s="611"/>
      <c r="C389" s="977"/>
      <c r="D389" s="977"/>
      <c r="E389" s="1020"/>
      <c r="F389" s="194"/>
      <c r="G389" s="194"/>
      <c r="H389" s="194"/>
      <c r="I389" s="102"/>
      <c r="J389" s="102"/>
      <c r="K389" s="2188"/>
      <c r="L389" s="102"/>
      <c r="M389" s="102"/>
      <c r="N389" s="213"/>
      <c r="O389" s="213"/>
      <c r="P389" s="102"/>
      <c r="Q389" s="194"/>
      <c r="R389" s="194"/>
      <c r="S389" s="194"/>
      <c r="T389" s="194"/>
      <c r="U389" s="213"/>
      <c r="V389" s="213"/>
      <c r="W389" s="213"/>
      <c r="X389" s="213"/>
      <c r="Y389" s="213"/>
      <c r="Z389" s="213"/>
      <c r="AA389" s="213"/>
      <c r="AB389" s="102"/>
      <c r="AC389" s="213"/>
      <c r="AD389" s="194"/>
      <c r="AE389" s="194"/>
      <c r="AF389" s="194"/>
      <c r="AG389" s="194"/>
      <c r="AH389" s="213"/>
      <c r="AI389" s="102"/>
      <c r="AJ389" s="213"/>
      <c r="AK389" s="194"/>
      <c r="AL389" s="194"/>
      <c r="AM389" s="194"/>
      <c r="AN389" s="194"/>
      <c r="AO389" s="213"/>
    </row>
    <row r="390" spans="1:41" s="216" customFormat="1" ht="14.25">
      <c r="A390" s="211"/>
      <c r="B390" s="219" t="s">
        <v>264</v>
      </c>
      <c r="C390" s="219"/>
      <c r="D390" s="215" t="s">
        <v>1</v>
      </c>
      <c r="E390" s="215" t="s">
        <v>1</v>
      </c>
      <c r="F390" s="215" t="s">
        <v>1</v>
      </c>
      <c r="G390" s="215" t="s">
        <v>1</v>
      </c>
      <c r="H390" s="215" t="s">
        <v>1</v>
      </c>
      <c r="I390" s="215">
        <f>SUM(I378:I388)</f>
        <v>11</v>
      </c>
      <c r="J390" s="215">
        <f>SUM(J378:J388)</f>
        <v>3550976</v>
      </c>
      <c r="K390" s="1561"/>
      <c r="L390" s="215">
        <f>SUM(L378:L388)</f>
        <v>0</v>
      </c>
      <c r="M390" s="215">
        <f>SUM(M378:M388)</f>
        <v>0</v>
      </c>
      <c r="N390" s="215">
        <f>SUM(N378:N388)</f>
        <v>3550976</v>
      </c>
      <c r="O390" s="215"/>
      <c r="P390" s="215">
        <f>SUM(P378:P388)</f>
        <v>11</v>
      </c>
      <c r="Q390" s="215">
        <f>SUM(Q378:Q388)</f>
        <v>3550976</v>
      </c>
      <c r="R390" s="215"/>
      <c r="S390" s="215">
        <f>SUM(S378:S388)</f>
        <v>0</v>
      </c>
      <c r="T390" s="215">
        <f>SUM(T378:T388)</f>
        <v>0</v>
      </c>
      <c r="U390" s="215">
        <f>SUM(U378:U388)</f>
        <v>3550976</v>
      </c>
      <c r="V390" s="215">
        <f>SUM(V378:V388)</f>
        <v>0</v>
      </c>
      <c r="W390" s="215">
        <f>SUM(W378:W388)</f>
        <v>0</v>
      </c>
      <c r="X390" s="215"/>
      <c r="Y390" s="215">
        <f>SUM(Y378:Y388)</f>
        <v>0</v>
      </c>
      <c r="Z390" s="215">
        <f>SUM(Z378:Z388)</f>
        <v>0</v>
      </c>
      <c r="AA390" s="215">
        <f>SUM(AA378:AA388)</f>
        <v>0</v>
      </c>
      <c r="AB390" s="215">
        <f>SUM(AB378:AB388)</f>
        <v>11</v>
      </c>
      <c r="AC390" s="215"/>
      <c r="AD390" s="215">
        <f>SUM(AD378:AD388)</f>
        <v>3550976</v>
      </c>
      <c r="AE390" s="215"/>
      <c r="AF390" s="215">
        <f>SUM(AF378:AF388)</f>
        <v>0</v>
      </c>
      <c r="AG390" s="215">
        <f>SUM(AG378:AG388)</f>
        <v>0</v>
      </c>
      <c r="AH390" s="215">
        <f>SUM(AH378:AH388)</f>
        <v>3550976</v>
      </c>
      <c r="AI390" s="215">
        <f>SUM(AI378:AI388)</f>
        <v>11</v>
      </c>
      <c r="AJ390" s="215"/>
      <c r="AK390" s="215">
        <f>SUM(AK378:AK388)</f>
        <v>3550976</v>
      </c>
      <c r="AL390" s="215"/>
      <c r="AM390" s="215">
        <f>SUM(AM378:AM388)</f>
        <v>0</v>
      </c>
      <c r="AN390" s="215">
        <f>SUM(AN378:AN388)</f>
        <v>0</v>
      </c>
      <c r="AO390" s="215">
        <f>SUM(AO378:AO388)</f>
        <v>3550976</v>
      </c>
    </row>
    <row r="391" spans="1:41" ht="14.25" thickBot="1">
      <c r="A391" s="194"/>
      <c r="B391" s="179"/>
      <c r="C391" s="179"/>
      <c r="D391" s="179"/>
      <c r="E391" s="213"/>
      <c r="F391" s="213"/>
      <c r="G391" s="213"/>
      <c r="H391" s="213"/>
      <c r="I391" s="179"/>
      <c r="J391" s="213"/>
      <c r="K391" s="2187"/>
      <c r="L391" s="213"/>
      <c r="M391" s="213"/>
      <c r="N391" s="213"/>
      <c r="O391" s="213"/>
      <c r="P391" s="179"/>
      <c r="Q391" s="213"/>
      <c r="R391" s="213"/>
      <c r="S391" s="213"/>
      <c r="T391" s="213"/>
      <c r="U391" s="179"/>
      <c r="V391" s="213"/>
      <c r="W391" s="179"/>
      <c r="X391" s="179"/>
      <c r="Y391" s="213"/>
      <c r="Z391" s="106"/>
      <c r="AA391" s="106"/>
      <c r="AB391" s="106"/>
      <c r="AC391" s="213"/>
      <c r="AD391" s="106"/>
      <c r="AE391" s="106"/>
      <c r="AF391" s="106"/>
      <c r="AG391" s="106"/>
      <c r="AH391" s="106"/>
      <c r="AI391" s="106"/>
      <c r="AJ391" s="213"/>
      <c r="AK391" s="106"/>
      <c r="AL391" s="106"/>
      <c r="AM391" s="106"/>
      <c r="AN391" s="106"/>
      <c r="AO391" s="106"/>
    </row>
    <row r="392" spans="1:41" s="176" customFormat="1" ht="40.5" customHeight="1">
      <c r="A392" s="30"/>
      <c r="B392" s="2567" t="s">
        <v>5533</v>
      </c>
      <c r="C392" s="2567"/>
      <c r="D392" s="2567"/>
      <c r="E392" s="2567"/>
      <c r="F392" s="2567"/>
      <c r="G392" s="2567"/>
      <c r="H392" s="2567"/>
      <c r="I392" s="31"/>
      <c r="J392" s="31"/>
      <c r="K392" s="2183"/>
      <c r="L392" s="175"/>
      <c r="M392" s="34"/>
      <c r="N392" s="31"/>
      <c r="O392" s="31"/>
      <c r="P392" s="31"/>
      <c r="Q392" s="34"/>
      <c r="R392" s="34"/>
      <c r="S392" s="175"/>
      <c r="T392" s="175"/>
      <c r="U392" s="175"/>
      <c r="V392" s="175"/>
      <c r="W392" s="175"/>
      <c r="X392" s="175"/>
      <c r="Y392" s="175"/>
      <c r="Z392" s="175"/>
      <c r="AA392" s="175"/>
      <c r="AB392" s="175"/>
      <c r="AC392" s="31"/>
      <c r="AD392" s="175"/>
      <c r="AE392" s="175"/>
      <c r="AF392" s="175"/>
      <c r="AG392" s="175"/>
      <c r="AH392" s="175"/>
      <c r="AI392" s="175"/>
      <c r="AJ392" s="31"/>
      <c r="AK392" s="175"/>
      <c r="AL392" s="175"/>
      <c r="AM392" s="175"/>
      <c r="AN392" s="175"/>
      <c r="AO392" s="175"/>
    </row>
    <row r="393" spans="1:41" s="176" customFormat="1" ht="22.7" customHeight="1">
      <c r="A393" s="30"/>
      <c r="B393" s="174"/>
      <c r="C393" s="174"/>
      <c r="D393" s="174"/>
      <c r="E393" s="134"/>
      <c r="F393" s="134"/>
      <c r="G393" s="134"/>
      <c r="H393" s="31"/>
      <c r="I393" s="174"/>
      <c r="J393" s="31"/>
      <c r="K393" s="2183"/>
      <c r="L393" s="31"/>
      <c r="M393" s="41" t="s">
        <v>215</v>
      </c>
      <c r="N393" s="31"/>
      <c r="O393" s="31"/>
      <c r="P393" s="31"/>
      <c r="Q393" s="175"/>
      <c r="R393" s="175"/>
      <c r="S393" s="34"/>
      <c r="T393" s="175"/>
      <c r="U393" s="175"/>
      <c r="V393" s="175"/>
      <c r="W393" s="175"/>
      <c r="X393" s="175"/>
      <c r="Y393" s="175"/>
      <c r="Z393" s="175"/>
      <c r="AA393" s="175"/>
      <c r="AB393" s="175"/>
      <c r="AC393" s="31"/>
      <c r="AD393" s="175"/>
      <c r="AE393" s="175"/>
      <c r="AF393" s="175"/>
      <c r="AG393" s="175"/>
      <c r="AH393" s="175"/>
      <c r="AI393" s="175"/>
      <c r="AJ393" s="31"/>
      <c r="AK393" s="175"/>
      <c r="AL393" s="175"/>
      <c r="AM393" s="175"/>
      <c r="AN393" s="175"/>
      <c r="AO393" s="175"/>
    </row>
    <row r="394" spans="1:41" s="324" customFormat="1" ht="14.25">
      <c r="A394" s="244"/>
      <c r="B394" s="321"/>
      <c r="C394" s="2557" t="s">
        <v>5278</v>
      </c>
      <c r="D394" s="2557" t="s">
        <v>5279</v>
      </c>
      <c r="E394" s="322"/>
      <c r="F394" s="323"/>
      <c r="G394" s="323"/>
      <c r="H394" s="323"/>
      <c r="I394" s="1257" t="s">
        <v>5364</v>
      </c>
      <c r="J394" s="323"/>
      <c r="K394" s="2184"/>
      <c r="L394" s="323"/>
      <c r="M394" s="323"/>
      <c r="N394" s="323"/>
      <c r="O394" s="322"/>
      <c r="P394" s="2531" t="s">
        <v>1978</v>
      </c>
      <c r="Q394" s="2531"/>
      <c r="R394" s="2531"/>
      <c r="S394" s="2531"/>
      <c r="T394" s="2531"/>
      <c r="U394" s="2560"/>
      <c r="V394" s="2561" t="s">
        <v>216</v>
      </c>
      <c r="W394" s="2531"/>
      <c r="X394" s="2531"/>
      <c r="Y394" s="2531"/>
      <c r="Z394" s="2531"/>
      <c r="AA394" s="2560"/>
      <c r="AB394" s="2561" t="s">
        <v>5883</v>
      </c>
      <c r="AC394" s="2531"/>
      <c r="AD394" s="2531"/>
      <c r="AE394" s="2531"/>
      <c r="AF394" s="2531"/>
      <c r="AG394" s="2531"/>
      <c r="AH394" s="2531"/>
      <c r="AI394" s="2561" t="s">
        <v>7103</v>
      </c>
      <c r="AJ394" s="2531"/>
      <c r="AK394" s="2531"/>
      <c r="AL394" s="2531"/>
      <c r="AM394" s="2531"/>
      <c r="AN394" s="2531"/>
      <c r="AO394" s="2560"/>
    </row>
    <row r="395" spans="1:41" s="176" customFormat="1" ht="76.5">
      <c r="A395" s="210" t="s">
        <v>114</v>
      </c>
      <c r="B395" s="2162" t="s">
        <v>218</v>
      </c>
      <c r="C395" s="2559"/>
      <c r="D395" s="2559"/>
      <c r="E395" s="2162" t="s">
        <v>219</v>
      </c>
      <c r="F395" s="2162" t="s">
        <v>220</v>
      </c>
      <c r="G395" s="2162" t="s">
        <v>221</v>
      </c>
      <c r="H395" s="521" t="s">
        <v>5368</v>
      </c>
      <c r="I395" s="2162" t="s">
        <v>211</v>
      </c>
      <c r="J395" s="281" t="s">
        <v>460</v>
      </c>
      <c r="K395" s="2185" t="s">
        <v>7025</v>
      </c>
      <c r="L395" s="2162" t="s">
        <v>222</v>
      </c>
      <c r="M395" s="2162" t="s">
        <v>223</v>
      </c>
      <c r="N395" s="2162" t="s">
        <v>254</v>
      </c>
      <c r="O395" s="521" t="s">
        <v>4246</v>
      </c>
      <c r="P395" s="2162" t="s">
        <v>211</v>
      </c>
      <c r="Q395" s="2162" t="s">
        <v>283</v>
      </c>
      <c r="R395" s="2162" t="s">
        <v>7025</v>
      </c>
      <c r="S395" s="2162" t="s">
        <v>222</v>
      </c>
      <c r="T395" s="2162" t="s">
        <v>223</v>
      </c>
      <c r="U395" s="2162" t="s">
        <v>254</v>
      </c>
      <c r="V395" s="2162" t="s">
        <v>211</v>
      </c>
      <c r="W395" s="2162" t="s">
        <v>283</v>
      </c>
      <c r="X395" s="2162" t="s">
        <v>7025</v>
      </c>
      <c r="Y395" s="2162" t="s">
        <v>222</v>
      </c>
      <c r="Z395" s="2162" t="s">
        <v>223</v>
      </c>
      <c r="AA395" s="2162" t="s">
        <v>254</v>
      </c>
      <c r="AB395" s="2162" t="s">
        <v>211</v>
      </c>
      <c r="AC395" s="521" t="s">
        <v>6685</v>
      </c>
      <c r="AD395" s="2162" t="s">
        <v>283</v>
      </c>
      <c r="AE395" s="2162" t="s">
        <v>7025</v>
      </c>
      <c r="AF395" s="2162" t="s">
        <v>222</v>
      </c>
      <c r="AG395" s="2162" t="s">
        <v>223</v>
      </c>
      <c r="AH395" s="2162" t="s">
        <v>254</v>
      </c>
      <c r="AI395" s="2162" t="s">
        <v>211</v>
      </c>
      <c r="AJ395" s="521" t="s">
        <v>8075</v>
      </c>
      <c r="AK395" s="2162" t="s">
        <v>283</v>
      </c>
      <c r="AL395" s="2162" t="s">
        <v>7025</v>
      </c>
      <c r="AM395" s="2162" t="s">
        <v>222</v>
      </c>
      <c r="AN395" s="2162" t="s">
        <v>223</v>
      </c>
      <c r="AO395" s="2162" t="s">
        <v>254</v>
      </c>
    </row>
    <row r="396" spans="1:41" s="35" customFormat="1" ht="12.75">
      <c r="A396" s="123">
        <v>1</v>
      </c>
      <c r="B396" s="123">
        <v>2</v>
      </c>
      <c r="C396" s="123"/>
      <c r="D396" s="123">
        <v>3</v>
      </c>
      <c r="E396" s="123">
        <v>4</v>
      </c>
      <c r="F396" s="123">
        <v>5</v>
      </c>
      <c r="G396" s="123">
        <v>6</v>
      </c>
      <c r="H396" s="123">
        <v>7</v>
      </c>
      <c r="I396" s="123">
        <v>8</v>
      </c>
      <c r="J396" s="123">
        <v>9</v>
      </c>
      <c r="K396" s="2186"/>
      <c r="L396" s="123">
        <v>10</v>
      </c>
      <c r="M396" s="123">
        <v>11</v>
      </c>
      <c r="N396" s="123">
        <v>12</v>
      </c>
      <c r="O396" s="123">
        <v>13</v>
      </c>
      <c r="P396" s="123">
        <v>14</v>
      </c>
      <c r="Q396" s="123">
        <v>15</v>
      </c>
      <c r="R396" s="123"/>
      <c r="S396" s="123">
        <v>16</v>
      </c>
      <c r="T396" s="123">
        <v>17</v>
      </c>
      <c r="U396" s="123">
        <v>18</v>
      </c>
      <c r="V396" s="123">
        <v>19</v>
      </c>
      <c r="W396" s="123">
        <v>20</v>
      </c>
      <c r="X396" s="123"/>
      <c r="Y396" s="123">
        <v>21</v>
      </c>
      <c r="Z396" s="123">
        <v>22</v>
      </c>
      <c r="AA396" s="123">
        <v>23</v>
      </c>
      <c r="AB396" s="123">
        <v>24</v>
      </c>
      <c r="AC396" s="123">
        <v>25</v>
      </c>
      <c r="AD396" s="123">
        <v>26</v>
      </c>
      <c r="AE396" s="123"/>
      <c r="AF396" s="123">
        <v>27</v>
      </c>
      <c r="AG396" s="123">
        <v>28</v>
      </c>
      <c r="AH396" s="123">
        <v>29</v>
      </c>
      <c r="AI396" s="123">
        <v>30</v>
      </c>
      <c r="AJ396" s="123">
        <v>31</v>
      </c>
      <c r="AK396" s="123">
        <v>32</v>
      </c>
      <c r="AL396" s="123"/>
      <c r="AM396" s="123">
        <v>33</v>
      </c>
      <c r="AN396" s="123">
        <v>34</v>
      </c>
      <c r="AO396" s="123">
        <v>35</v>
      </c>
    </row>
    <row r="397" spans="1:41" ht="40.5">
      <c r="A397" s="211" t="s">
        <v>2</v>
      </c>
      <c r="B397" s="212" t="s">
        <v>469</v>
      </c>
      <c r="C397" s="212"/>
      <c r="D397" s="212"/>
      <c r="E397" s="213"/>
      <c r="F397" s="213"/>
      <c r="G397" s="213"/>
      <c r="H397" s="213"/>
      <c r="I397" s="179"/>
      <c r="J397" s="213"/>
      <c r="K397" s="2187"/>
      <c r="L397" s="213"/>
      <c r="M397" s="213"/>
      <c r="N397" s="213"/>
      <c r="O397" s="213"/>
      <c r="P397" s="179"/>
      <c r="Q397" s="213"/>
      <c r="R397" s="213"/>
      <c r="S397" s="213"/>
      <c r="T397" s="213"/>
      <c r="U397" s="179"/>
      <c r="V397" s="213"/>
      <c r="W397" s="179"/>
      <c r="X397" s="179"/>
      <c r="Y397" s="213"/>
      <c r="Z397" s="106"/>
      <c r="AA397" s="106"/>
      <c r="AB397" s="106"/>
      <c r="AC397" s="213"/>
      <c r="AD397" s="106"/>
      <c r="AE397" s="106"/>
      <c r="AF397" s="106"/>
      <c r="AG397" s="106"/>
      <c r="AH397" s="106"/>
      <c r="AI397" s="106"/>
      <c r="AJ397" s="213"/>
      <c r="AK397" s="106"/>
      <c r="AL397" s="106"/>
      <c r="AM397" s="106"/>
      <c r="AN397" s="106"/>
      <c r="AO397" s="106"/>
    </row>
    <row r="398" spans="1:41">
      <c r="A398" s="194"/>
      <c r="B398" s="179" t="s">
        <v>126</v>
      </c>
      <c r="C398" s="179"/>
      <c r="D398" s="179"/>
      <c r="E398" s="213"/>
      <c r="F398" s="213"/>
      <c r="G398" s="213"/>
      <c r="H398" s="213"/>
      <c r="I398" s="179"/>
      <c r="J398" s="213"/>
      <c r="K398" s="2187"/>
      <c r="L398" s="213"/>
      <c r="M398" s="213"/>
      <c r="N398" s="213"/>
      <c r="O398" s="213"/>
      <c r="P398" s="179"/>
      <c r="Q398" s="213"/>
      <c r="R398" s="213"/>
      <c r="S398" s="213"/>
      <c r="T398" s="213"/>
      <c r="U398" s="179"/>
      <c r="V398" s="213"/>
      <c r="W398" s="179"/>
      <c r="X398" s="179"/>
      <c r="Y398" s="213"/>
      <c r="Z398" s="106"/>
      <c r="AA398" s="106"/>
      <c r="AB398" s="106"/>
      <c r="AC398" s="213"/>
      <c r="AD398" s="106"/>
      <c r="AE398" s="106"/>
      <c r="AF398" s="106"/>
      <c r="AG398" s="106"/>
      <c r="AH398" s="106"/>
      <c r="AI398" s="106"/>
      <c r="AJ398" s="213"/>
      <c r="AK398" s="106"/>
      <c r="AL398" s="106"/>
      <c r="AM398" s="106"/>
      <c r="AN398" s="106"/>
      <c r="AO398" s="106"/>
    </row>
    <row r="399" spans="1:41" ht="27">
      <c r="A399" s="194">
        <v>1</v>
      </c>
      <c r="B399" s="611" t="s">
        <v>5771</v>
      </c>
      <c r="C399" s="1122" t="s">
        <v>5282</v>
      </c>
      <c r="D399" s="1122">
        <v>1984</v>
      </c>
      <c r="E399" s="943" t="s">
        <v>1711</v>
      </c>
      <c r="F399" s="194"/>
      <c r="G399" s="194">
        <v>1</v>
      </c>
      <c r="H399" s="194">
        <v>3.88</v>
      </c>
      <c r="I399" s="102">
        <v>1</v>
      </c>
      <c r="J399" s="102">
        <v>322816</v>
      </c>
      <c r="K399" s="2188"/>
      <c r="L399" s="102"/>
      <c r="M399" s="102"/>
      <c r="N399" s="213">
        <f t="shared" ref="N399:N405" si="109">J399+L399+M399</f>
        <v>322816</v>
      </c>
      <c r="O399" s="213">
        <v>3.88</v>
      </c>
      <c r="P399" s="102">
        <v>1</v>
      </c>
      <c r="Q399" s="194">
        <v>322816</v>
      </c>
      <c r="R399" s="194"/>
      <c r="S399" s="194"/>
      <c r="T399" s="194"/>
      <c r="U399" s="213">
        <f t="shared" ref="U399:U405" si="110">Q399+S399+T399</f>
        <v>322816</v>
      </c>
      <c r="V399" s="213">
        <f t="shared" ref="V399:W405" si="111">I399-P399</f>
        <v>0</v>
      </c>
      <c r="W399" s="213">
        <f t="shared" si="111"/>
        <v>0</v>
      </c>
      <c r="X399" s="213"/>
      <c r="Y399" s="213">
        <f t="shared" ref="Y399:Z405" si="112">L399-S399</f>
        <v>0</v>
      </c>
      <c r="Z399" s="213">
        <f t="shared" si="112"/>
        <v>0</v>
      </c>
      <c r="AA399" s="213">
        <f t="shared" ref="AA399:AA405" si="113">W399+Y399+Z399</f>
        <v>0</v>
      </c>
      <c r="AB399" s="102">
        <v>1</v>
      </c>
      <c r="AC399" s="213">
        <v>3.88</v>
      </c>
      <c r="AD399" s="194">
        <v>322816</v>
      </c>
      <c r="AE399" s="194"/>
      <c r="AF399" s="194"/>
      <c r="AG399" s="194"/>
      <c r="AH399" s="213">
        <f t="shared" ref="AH399:AH405" si="114">AD399+AF399+AG399</f>
        <v>322816</v>
      </c>
      <c r="AI399" s="102">
        <v>1</v>
      </c>
      <c r="AJ399" s="213">
        <v>3.88</v>
      </c>
      <c r="AK399" s="194">
        <v>322816</v>
      </c>
      <c r="AL399" s="194"/>
      <c r="AM399" s="194"/>
      <c r="AN399" s="194"/>
      <c r="AO399" s="213">
        <f t="shared" ref="AO399:AO405" si="115">AK399+AM399+AN399</f>
        <v>322816</v>
      </c>
    </row>
    <row r="400" spans="1:41" ht="27">
      <c r="A400" s="194">
        <v>2</v>
      </c>
      <c r="B400" s="611" t="s">
        <v>5768</v>
      </c>
      <c r="C400" s="1122" t="s">
        <v>5282</v>
      </c>
      <c r="D400" s="1122">
        <v>1985</v>
      </c>
      <c r="E400" s="943" t="s">
        <v>1711</v>
      </c>
      <c r="F400" s="194"/>
      <c r="G400" s="194">
        <v>1</v>
      </c>
      <c r="H400" s="194">
        <v>3.88</v>
      </c>
      <c r="I400" s="102">
        <v>1</v>
      </c>
      <c r="J400" s="102">
        <v>322816</v>
      </c>
      <c r="K400" s="2188"/>
      <c r="L400" s="102"/>
      <c r="M400" s="102"/>
      <c r="N400" s="213">
        <f t="shared" si="109"/>
        <v>322816</v>
      </c>
      <c r="O400" s="213">
        <v>3.88</v>
      </c>
      <c r="P400" s="102">
        <v>1</v>
      </c>
      <c r="Q400" s="194">
        <v>322816</v>
      </c>
      <c r="R400" s="194"/>
      <c r="S400" s="194"/>
      <c r="T400" s="194"/>
      <c r="U400" s="213">
        <f t="shared" si="110"/>
        <v>322816</v>
      </c>
      <c r="V400" s="213">
        <f t="shared" si="111"/>
        <v>0</v>
      </c>
      <c r="W400" s="213">
        <f t="shared" si="111"/>
        <v>0</v>
      </c>
      <c r="X400" s="213"/>
      <c r="Y400" s="213">
        <f t="shared" si="112"/>
        <v>0</v>
      </c>
      <c r="Z400" s="213">
        <f t="shared" si="112"/>
        <v>0</v>
      </c>
      <c r="AA400" s="213">
        <f t="shared" si="113"/>
        <v>0</v>
      </c>
      <c r="AB400" s="102">
        <v>1</v>
      </c>
      <c r="AC400" s="213">
        <v>3.88</v>
      </c>
      <c r="AD400" s="194">
        <v>322816</v>
      </c>
      <c r="AE400" s="194"/>
      <c r="AF400" s="194"/>
      <c r="AG400" s="194"/>
      <c r="AH400" s="213">
        <f t="shared" si="114"/>
        <v>322816</v>
      </c>
      <c r="AI400" s="102">
        <v>1</v>
      </c>
      <c r="AJ400" s="213">
        <v>3.88</v>
      </c>
      <c r="AK400" s="194">
        <v>322816</v>
      </c>
      <c r="AL400" s="194"/>
      <c r="AM400" s="194"/>
      <c r="AN400" s="194"/>
      <c r="AO400" s="213">
        <f t="shared" si="115"/>
        <v>322816</v>
      </c>
    </row>
    <row r="401" spans="1:41" ht="27">
      <c r="A401" s="194">
        <v>3</v>
      </c>
      <c r="B401" s="611" t="s">
        <v>4393</v>
      </c>
      <c r="C401" s="1122" t="s">
        <v>5282</v>
      </c>
      <c r="D401" s="1122">
        <v>1994</v>
      </c>
      <c r="E401" s="943" t="s">
        <v>1711</v>
      </c>
      <c r="F401" s="194"/>
      <c r="G401" s="194">
        <v>1</v>
      </c>
      <c r="H401" s="194">
        <v>3.88</v>
      </c>
      <c r="I401" s="102">
        <v>1</v>
      </c>
      <c r="J401" s="102">
        <v>322816</v>
      </c>
      <c r="K401" s="2188"/>
      <c r="L401" s="102"/>
      <c r="M401" s="102"/>
      <c r="N401" s="213">
        <f t="shared" si="109"/>
        <v>322816</v>
      </c>
      <c r="O401" s="213">
        <v>3.88</v>
      </c>
      <c r="P401" s="102">
        <v>1</v>
      </c>
      <c r="Q401" s="194">
        <v>322816</v>
      </c>
      <c r="R401" s="194"/>
      <c r="S401" s="194"/>
      <c r="T401" s="194"/>
      <c r="U401" s="213">
        <f t="shared" si="110"/>
        <v>322816</v>
      </c>
      <c r="V401" s="213">
        <f t="shared" si="111"/>
        <v>0</v>
      </c>
      <c r="W401" s="213">
        <f t="shared" si="111"/>
        <v>0</v>
      </c>
      <c r="X401" s="213"/>
      <c r="Y401" s="213">
        <f t="shared" si="112"/>
        <v>0</v>
      </c>
      <c r="Z401" s="213">
        <f t="shared" si="112"/>
        <v>0</v>
      </c>
      <c r="AA401" s="213">
        <f t="shared" si="113"/>
        <v>0</v>
      </c>
      <c r="AB401" s="102">
        <v>1</v>
      </c>
      <c r="AC401" s="213">
        <v>3.88</v>
      </c>
      <c r="AD401" s="194">
        <v>322816</v>
      </c>
      <c r="AE401" s="194"/>
      <c r="AF401" s="194"/>
      <c r="AG401" s="194"/>
      <c r="AH401" s="213">
        <f t="shared" si="114"/>
        <v>322816</v>
      </c>
      <c r="AI401" s="102">
        <v>1</v>
      </c>
      <c r="AJ401" s="213">
        <v>3.88</v>
      </c>
      <c r="AK401" s="194">
        <v>322816</v>
      </c>
      <c r="AL401" s="194"/>
      <c r="AM401" s="194"/>
      <c r="AN401" s="194"/>
      <c r="AO401" s="213">
        <f t="shared" si="115"/>
        <v>322816</v>
      </c>
    </row>
    <row r="402" spans="1:41" ht="27">
      <c r="A402" s="194">
        <v>4</v>
      </c>
      <c r="B402" s="611" t="s">
        <v>5769</v>
      </c>
      <c r="C402" s="1122" t="s">
        <v>5282</v>
      </c>
      <c r="D402" s="1122">
        <v>1997</v>
      </c>
      <c r="E402" s="943" t="s">
        <v>1711</v>
      </c>
      <c r="F402" s="194"/>
      <c r="G402" s="194">
        <v>1</v>
      </c>
      <c r="H402" s="194">
        <v>3.88</v>
      </c>
      <c r="I402" s="102">
        <v>1</v>
      </c>
      <c r="J402" s="102">
        <v>322816</v>
      </c>
      <c r="K402" s="2188"/>
      <c r="L402" s="102"/>
      <c r="M402" s="102"/>
      <c r="N402" s="213">
        <f t="shared" si="109"/>
        <v>322816</v>
      </c>
      <c r="O402" s="213">
        <v>3.88</v>
      </c>
      <c r="P402" s="102">
        <v>1</v>
      </c>
      <c r="Q402" s="194">
        <v>322816</v>
      </c>
      <c r="R402" s="194"/>
      <c r="S402" s="194"/>
      <c r="T402" s="194"/>
      <c r="U402" s="213">
        <f t="shared" si="110"/>
        <v>322816</v>
      </c>
      <c r="V402" s="213">
        <f t="shared" si="111"/>
        <v>0</v>
      </c>
      <c r="W402" s="213">
        <f t="shared" si="111"/>
        <v>0</v>
      </c>
      <c r="X402" s="213"/>
      <c r="Y402" s="213">
        <f t="shared" si="112"/>
        <v>0</v>
      </c>
      <c r="Z402" s="213">
        <f t="shared" si="112"/>
        <v>0</v>
      </c>
      <c r="AA402" s="213">
        <f t="shared" si="113"/>
        <v>0</v>
      </c>
      <c r="AB402" s="102">
        <v>1</v>
      </c>
      <c r="AC402" s="213">
        <v>3.88</v>
      </c>
      <c r="AD402" s="194">
        <v>322816</v>
      </c>
      <c r="AE402" s="194"/>
      <c r="AF402" s="194"/>
      <c r="AG402" s="194"/>
      <c r="AH402" s="213">
        <f t="shared" si="114"/>
        <v>322816</v>
      </c>
      <c r="AI402" s="102">
        <v>1</v>
      </c>
      <c r="AJ402" s="213">
        <v>3.88</v>
      </c>
      <c r="AK402" s="194">
        <v>322816</v>
      </c>
      <c r="AL402" s="194"/>
      <c r="AM402" s="194"/>
      <c r="AN402" s="194"/>
      <c r="AO402" s="213">
        <f t="shared" si="115"/>
        <v>322816</v>
      </c>
    </row>
    <row r="403" spans="1:41" ht="27">
      <c r="A403" s="194">
        <v>5</v>
      </c>
      <c r="B403" s="611" t="s">
        <v>5770</v>
      </c>
      <c r="C403" s="1122" t="s">
        <v>5282</v>
      </c>
      <c r="D403" s="1122">
        <v>1991</v>
      </c>
      <c r="E403" s="943" t="s">
        <v>1711</v>
      </c>
      <c r="F403" s="194"/>
      <c r="G403" s="194">
        <v>1</v>
      </c>
      <c r="H403" s="194">
        <v>3.88</v>
      </c>
      <c r="I403" s="102">
        <v>1</v>
      </c>
      <c r="J403" s="102">
        <v>322816</v>
      </c>
      <c r="K403" s="2188"/>
      <c r="L403" s="102"/>
      <c r="M403" s="102"/>
      <c r="N403" s="213">
        <f t="shared" si="109"/>
        <v>322816</v>
      </c>
      <c r="O403" s="213">
        <v>3.88</v>
      </c>
      <c r="P403" s="102">
        <v>1</v>
      </c>
      <c r="Q403" s="194">
        <v>322816</v>
      </c>
      <c r="R403" s="194"/>
      <c r="S403" s="194"/>
      <c r="T403" s="194"/>
      <c r="U403" s="213">
        <f t="shared" si="110"/>
        <v>322816</v>
      </c>
      <c r="V403" s="213">
        <f t="shared" si="111"/>
        <v>0</v>
      </c>
      <c r="W403" s="213">
        <f t="shared" si="111"/>
        <v>0</v>
      </c>
      <c r="X403" s="213"/>
      <c r="Y403" s="213">
        <f t="shared" si="112"/>
        <v>0</v>
      </c>
      <c r="Z403" s="213">
        <f t="shared" si="112"/>
        <v>0</v>
      </c>
      <c r="AA403" s="213">
        <f t="shared" si="113"/>
        <v>0</v>
      </c>
      <c r="AB403" s="102">
        <v>1</v>
      </c>
      <c r="AC403" s="213">
        <v>3.88</v>
      </c>
      <c r="AD403" s="194">
        <v>322816</v>
      </c>
      <c r="AE403" s="194"/>
      <c r="AF403" s="194"/>
      <c r="AG403" s="194"/>
      <c r="AH403" s="213">
        <f t="shared" si="114"/>
        <v>322816</v>
      </c>
      <c r="AI403" s="102">
        <v>1</v>
      </c>
      <c r="AJ403" s="213">
        <v>3.88</v>
      </c>
      <c r="AK403" s="194">
        <v>322816</v>
      </c>
      <c r="AL403" s="194"/>
      <c r="AM403" s="194"/>
      <c r="AN403" s="194"/>
      <c r="AO403" s="213">
        <f t="shared" si="115"/>
        <v>322816</v>
      </c>
    </row>
    <row r="404" spans="1:41" ht="27">
      <c r="A404" s="194">
        <v>6</v>
      </c>
      <c r="B404" s="611" t="s">
        <v>1844</v>
      </c>
      <c r="C404" s="977" t="s">
        <v>5282</v>
      </c>
      <c r="D404" s="977">
        <v>1987</v>
      </c>
      <c r="E404" s="1020" t="s">
        <v>1711</v>
      </c>
      <c r="F404" s="194"/>
      <c r="G404" s="194">
        <v>1</v>
      </c>
      <c r="H404" s="194">
        <v>3.88</v>
      </c>
      <c r="I404" s="102">
        <v>1</v>
      </c>
      <c r="J404" s="102">
        <v>322816</v>
      </c>
      <c r="K404" s="2188"/>
      <c r="L404" s="102"/>
      <c r="M404" s="102"/>
      <c r="N404" s="213">
        <f t="shared" si="109"/>
        <v>322816</v>
      </c>
      <c r="O404" s="213">
        <v>3.88</v>
      </c>
      <c r="P404" s="102">
        <v>1</v>
      </c>
      <c r="Q404" s="194">
        <v>322816</v>
      </c>
      <c r="R404" s="194"/>
      <c r="S404" s="194"/>
      <c r="T404" s="194"/>
      <c r="U404" s="213">
        <f t="shared" si="110"/>
        <v>322816</v>
      </c>
      <c r="V404" s="213">
        <f t="shared" si="111"/>
        <v>0</v>
      </c>
      <c r="W404" s="213">
        <f t="shared" si="111"/>
        <v>0</v>
      </c>
      <c r="X404" s="213"/>
      <c r="Y404" s="213">
        <f t="shared" si="112"/>
        <v>0</v>
      </c>
      <c r="Z404" s="213">
        <f t="shared" si="112"/>
        <v>0</v>
      </c>
      <c r="AA404" s="213">
        <f t="shared" si="113"/>
        <v>0</v>
      </c>
      <c r="AB404" s="102">
        <v>1</v>
      </c>
      <c r="AC404" s="213">
        <v>3.88</v>
      </c>
      <c r="AD404" s="194">
        <v>322816</v>
      </c>
      <c r="AE404" s="194"/>
      <c r="AF404" s="194"/>
      <c r="AG404" s="194"/>
      <c r="AH404" s="213">
        <f t="shared" si="114"/>
        <v>322816</v>
      </c>
      <c r="AI404" s="102">
        <v>1</v>
      </c>
      <c r="AJ404" s="213">
        <v>3.88</v>
      </c>
      <c r="AK404" s="194">
        <v>322816</v>
      </c>
      <c r="AL404" s="194"/>
      <c r="AM404" s="194"/>
      <c r="AN404" s="194"/>
      <c r="AO404" s="213">
        <f t="shared" si="115"/>
        <v>322816</v>
      </c>
    </row>
    <row r="405" spans="1:41" ht="27">
      <c r="A405" s="194">
        <v>7</v>
      </c>
      <c r="B405" s="611" t="s">
        <v>8425</v>
      </c>
      <c r="C405" s="977" t="s">
        <v>5282</v>
      </c>
      <c r="D405" s="977">
        <v>2002</v>
      </c>
      <c r="E405" s="1020" t="s">
        <v>1711</v>
      </c>
      <c r="F405" s="194"/>
      <c r="G405" s="194">
        <v>1</v>
      </c>
      <c r="H405" s="194">
        <v>3.88</v>
      </c>
      <c r="I405" s="102">
        <v>1</v>
      </c>
      <c r="J405" s="102">
        <v>322816</v>
      </c>
      <c r="K405" s="2188"/>
      <c r="L405" s="102"/>
      <c r="M405" s="102"/>
      <c r="N405" s="213">
        <f t="shared" si="109"/>
        <v>322816</v>
      </c>
      <c r="O405" s="213">
        <v>3.88</v>
      </c>
      <c r="P405" s="102">
        <v>1</v>
      </c>
      <c r="Q405" s="194">
        <v>322816</v>
      </c>
      <c r="R405" s="194"/>
      <c r="S405" s="194"/>
      <c r="T405" s="194"/>
      <c r="U405" s="213">
        <f t="shared" si="110"/>
        <v>322816</v>
      </c>
      <c r="V405" s="213">
        <f t="shared" si="111"/>
        <v>0</v>
      </c>
      <c r="W405" s="213">
        <f t="shared" si="111"/>
        <v>0</v>
      </c>
      <c r="X405" s="213"/>
      <c r="Y405" s="213">
        <f t="shared" si="112"/>
        <v>0</v>
      </c>
      <c r="Z405" s="213">
        <f t="shared" si="112"/>
        <v>0</v>
      </c>
      <c r="AA405" s="213">
        <f t="shared" si="113"/>
        <v>0</v>
      </c>
      <c r="AB405" s="102">
        <v>1</v>
      </c>
      <c r="AC405" s="213">
        <v>3.88</v>
      </c>
      <c r="AD405" s="194">
        <v>322816</v>
      </c>
      <c r="AE405" s="194"/>
      <c r="AF405" s="194"/>
      <c r="AG405" s="194"/>
      <c r="AH405" s="213">
        <f t="shared" si="114"/>
        <v>322816</v>
      </c>
      <c r="AI405" s="102">
        <v>1</v>
      </c>
      <c r="AJ405" s="213">
        <v>3.88</v>
      </c>
      <c r="AK405" s="194">
        <v>322816</v>
      </c>
      <c r="AL405" s="194"/>
      <c r="AM405" s="194"/>
      <c r="AN405" s="194"/>
      <c r="AO405" s="213">
        <f t="shared" si="115"/>
        <v>322816</v>
      </c>
    </row>
    <row r="406" spans="1:41">
      <c r="A406" s="194"/>
      <c r="B406" s="611"/>
      <c r="C406" s="977"/>
      <c r="D406" s="977"/>
      <c r="E406" s="1020"/>
      <c r="F406" s="194"/>
      <c r="G406" s="194"/>
      <c r="H406" s="194"/>
      <c r="I406" s="102"/>
      <c r="J406" s="102"/>
      <c r="K406" s="2188"/>
      <c r="L406" s="102"/>
      <c r="M406" s="102"/>
      <c r="N406" s="213"/>
      <c r="O406" s="213"/>
      <c r="P406" s="102"/>
      <c r="Q406" s="194"/>
      <c r="R406" s="194"/>
      <c r="S406" s="194"/>
      <c r="T406" s="194"/>
      <c r="U406" s="213"/>
      <c r="V406" s="213"/>
      <c r="W406" s="213"/>
      <c r="X406" s="213"/>
      <c r="Y406" s="213"/>
      <c r="Z406" s="213"/>
      <c r="AA406" s="213"/>
      <c r="AB406" s="102"/>
      <c r="AC406" s="213"/>
      <c r="AD406" s="194"/>
      <c r="AE406" s="194"/>
      <c r="AF406" s="194"/>
      <c r="AG406" s="194"/>
      <c r="AH406" s="213"/>
      <c r="AI406" s="102"/>
      <c r="AJ406" s="213"/>
      <c r="AK406" s="194"/>
      <c r="AL406" s="194"/>
      <c r="AM406" s="194"/>
      <c r="AN406" s="194"/>
      <c r="AO406" s="213"/>
    </row>
    <row r="407" spans="1:41" s="216" customFormat="1" ht="14.25">
      <c r="A407" s="211"/>
      <c r="B407" s="219" t="s">
        <v>264</v>
      </c>
      <c r="C407" s="219"/>
      <c r="D407" s="215" t="s">
        <v>1</v>
      </c>
      <c r="E407" s="215" t="s">
        <v>1</v>
      </c>
      <c r="F407" s="215" t="s">
        <v>1</v>
      </c>
      <c r="G407" s="215" t="s">
        <v>1</v>
      </c>
      <c r="H407" s="215" t="s">
        <v>1</v>
      </c>
      <c r="I407" s="215">
        <f>SUM(I399:I405)</f>
        <v>7</v>
      </c>
      <c r="J407" s="215">
        <f>SUM(J399:J405)</f>
        <v>2259712</v>
      </c>
      <c r="K407" s="1561"/>
      <c r="L407" s="215">
        <f>SUM(L399:L405)</f>
        <v>0</v>
      </c>
      <c r="M407" s="215">
        <f>SUM(M399:M405)</f>
        <v>0</v>
      </c>
      <c r="N407" s="215">
        <f>SUM(N399:N405)</f>
        <v>2259712</v>
      </c>
      <c r="O407" s="215"/>
      <c r="P407" s="215">
        <f>SUM(P399:P405)</f>
        <v>7</v>
      </c>
      <c r="Q407" s="215">
        <f>SUM(Q399:Q405)</f>
        <v>2259712</v>
      </c>
      <c r="R407" s="215"/>
      <c r="S407" s="215">
        <f>SUM(S399:S405)</f>
        <v>0</v>
      </c>
      <c r="T407" s="215">
        <f>SUM(T399:T405)</f>
        <v>0</v>
      </c>
      <c r="U407" s="215">
        <f>SUM(U399:U405)</f>
        <v>2259712</v>
      </c>
      <c r="V407" s="215">
        <f>SUM(V399:V405)</f>
        <v>0</v>
      </c>
      <c r="W407" s="215">
        <f>SUM(W399:W405)</f>
        <v>0</v>
      </c>
      <c r="X407" s="215"/>
      <c r="Y407" s="215">
        <f>SUM(Y399:Y405)</f>
        <v>0</v>
      </c>
      <c r="Z407" s="215">
        <f>SUM(Z399:Z405)</f>
        <v>0</v>
      </c>
      <c r="AA407" s="215">
        <f>SUM(AA399:AA405)</f>
        <v>0</v>
      </c>
      <c r="AB407" s="215">
        <f>SUM(AB399:AB405)</f>
        <v>7</v>
      </c>
      <c r="AC407" s="215"/>
      <c r="AD407" s="215">
        <f>SUM(AD399:AD405)</f>
        <v>2259712</v>
      </c>
      <c r="AE407" s="215"/>
      <c r="AF407" s="215">
        <f>SUM(AF399:AF405)</f>
        <v>0</v>
      </c>
      <c r="AG407" s="215">
        <f>SUM(AG399:AG405)</f>
        <v>0</v>
      </c>
      <c r="AH407" s="215">
        <f>SUM(AH399:AH405)</f>
        <v>2259712</v>
      </c>
      <c r="AI407" s="215">
        <f>SUM(AI399:AI405)</f>
        <v>7</v>
      </c>
      <c r="AJ407" s="215"/>
      <c r="AK407" s="215">
        <f>SUM(AK399:AK405)</f>
        <v>2259712</v>
      </c>
      <c r="AL407" s="215"/>
      <c r="AM407" s="215">
        <f>SUM(AM399:AM405)</f>
        <v>0</v>
      </c>
      <c r="AN407" s="215">
        <f>SUM(AN399:AN405)</f>
        <v>0</v>
      </c>
      <c r="AO407" s="215">
        <f>SUM(AO399:AO405)</f>
        <v>2259712</v>
      </c>
    </row>
    <row r="408" spans="1:41" ht="14.25" thickBot="1">
      <c r="A408" s="194"/>
      <c r="B408" s="179"/>
      <c r="C408" s="179"/>
      <c r="D408" s="179"/>
      <c r="E408" s="213"/>
      <c r="F408" s="213"/>
      <c r="G408" s="213"/>
      <c r="H408" s="213"/>
      <c r="I408" s="179"/>
      <c r="J408" s="213"/>
      <c r="K408" s="2187"/>
      <c r="L408" s="213"/>
      <c r="M408" s="213"/>
      <c r="N408" s="213"/>
      <c r="O408" s="213"/>
      <c r="P408" s="179"/>
      <c r="Q408" s="213"/>
      <c r="R408" s="213"/>
      <c r="S408" s="213"/>
      <c r="T408" s="213"/>
      <c r="U408" s="179"/>
      <c r="V408" s="213"/>
      <c r="W408" s="179"/>
      <c r="X408" s="179"/>
      <c r="Y408" s="213"/>
      <c r="Z408" s="106"/>
      <c r="AA408" s="106"/>
      <c r="AB408" s="106"/>
      <c r="AC408" s="213"/>
      <c r="AD408" s="106"/>
      <c r="AE408" s="106"/>
      <c r="AF408" s="106"/>
      <c r="AG408" s="106"/>
      <c r="AH408" s="106"/>
      <c r="AI408" s="106"/>
      <c r="AJ408" s="213"/>
      <c r="AK408" s="106"/>
      <c r="AL408" s="106"/>
      <c r="AM408" s="106"/>
      <c r="AN408" s="106"/>
      <c r="AO408" s="106"/>
    </row>
    <row r="409" spans="1:41" s="176" customFormat="1" ht="40.5" customHeight="1">
      <c r="A409" s="30"/>
      <c r="B409" s="2567" t="s">
        <v>5536</v>
      </c>
      <c r="C409" s="2567"/>
      <c r="D409" s="2567"/>
      <c r="E409" s="2567"/>
      <c r="F409" s="2567"/>
      <c r="G409" s="2567"/>
      <c r="H409" s="2567"/>
      <c r="I409" s="31"/>
      <c r="J409" s="31"/>
      <c r="K409" s="2183"/>
      <c r="L409" s="175"/>
      <c r="M409" s="34"/>
      <c r="N409" s="31"/>
      <c r="O409" s="31"/>
      <c r="P409" s="31"/>
      <c r="Q409" s="34"/>
      <c r="R409" s="34"/>
      <c r="S409" s="175"/>
      <c r="T409" s="175"/>
      <c r="U409" s="175"/>
      <c r="V409" s="175"/>
      <c r="W409" s="175"/>
      <c r="X409" s="175"/>
      <c r="Y409" s="175"/>
      <c r="Z409" s="175"/>
      <c r="AA409" s="175"/>
      <c r="AB409" s="175"/>
      <c r="AC409" s="31"/>
      <c r="AD409" s="175"/>
      <c r="AE409" s="175"/>
      <c r="AF409" s="175"/>
      <c r="AG409" s="175"/>
      <c r="AH409" s="175"/>
      <c r="AI409" s="175"/>
      <c r="AJ409" s="31"/>
      <c r="AK409" s="175"/>
      <c r="AL409" s="175"/>
      <c r="AM409" s="175"/>
      <c r="AN409" s="175"/>
      <c r="AO409" s="175"/>
    </row>
    <row r="410" spans="1:41" s="176" customFormat="1" ht="22.7" customHeight="1">
      <c r="A410" s="30"/>
      <c r="B410" s="174"/>
      <c r="C410" s="174"/>
      <c r="D410" s="174"/>
      <c r="E410" s="134"/>
      <c r="F410" s="134"/>
      <c r="G410" s="134"/>
      <c r="H410" s="31"/>
      <c r="I410" s="174"/>
      <c r="J410" s="31"/>
      <c r="K410" s="2183"/>
      <c r="L410" s="31"/>
      <c r="M410" s="41" t="s">
        <v>215</v>
      </c>
      <c r="N410" s="31"/>
      <c r="O410" s="31"/>
      <c r="P410" s="31"/>
      <c r="Q410" s="175"/>
      <c r="R410" s="175"/>
      <c r="S410" s="34"/>
      <c r="T410" s="175"/>
      <c r="U410" s="175"/>
      <c r="V410" s="175"/>
      <c r="W410" s="175"/>
      <c r="X410" s="175"/>
      <c r="Y410" s="175"/>
      <c r="Z410" s="175"/>
      <c r="AA410" s="175"/>
      <c r="AB410" s="175"/>
      <c r="AC410" s="31"/>
      <c r="AD410" s="175"/>
      <c r="AE410" s="175"/>
      <c r="AF410" s="175"/>
      <c r="AG410" s="175"/>
      <c r="AH410" s="175"/>
      <c r="AI410" s="175"/>
      <c r="AJ410" s="31"/>
      <c r="AK410" s="175"/>
      <c r="AL410" s="175"/>
      <c r="AM410" s="175"/>
      <c r="AN410" s="175"/>
      <c r="AO410" s="175"/>
    </row>
    <row r="411" spans="1:41" s="324" customFormat="1" ht="14.25">
      <c r="A411" s="244"/>
      <c r="B411" s="321"/>
      <c r="C411" s="2557" t="s">
        <v>5278</v>
      </c>
      <c r="D411" s="2557" t="s">
        <v>5279</v>
      </c>
      <c r="E411" s="322"/>
      <c r="F411" s="323"/>
      <c r="G411" s="323"/>
      <c r="H411" s="323"/>
      <c r="I411" s="1257" t="s">
        <v>5364</v>
      </c>
      <c r="J411" s="323"/>
      <c r="K411" s="2184"/>
      <c r="L411" s="323"/>
      <c r="M411" s="323"/>
      <c r="N411" s="323"/>
      <c r="O411" s="322"/>
      <c r="P411" s="2531" t="s">
        <v>1978</v>
      </c>
      <c r="Q411" s="2531"/>
      <c r="R411" s="2531"/>
      <c r="S411" s="2531"/>
      <c r="T411" s="2531"/>
      <c r="U411" s="2560"/>
      <c r="V411" s="2561" t="s">
        <v>216</v>
      </c>
      <c r="W411" s="2531"/>
      <c r="X411" s="2531"/>
      <c r="Y411" s="2531"/>
      <c r="Z411" s="2531"/>
      <c r="AA411" s="2560"/>
      <c r="AB411" s="2561" t="s">
        <v>5883</v>
      </c>
      <c r="AC411" s="2531"/>
      <c r="AD411" s="2531"/>
      <c r="AE411" s="2531"/>
      <c r="AF411" s="2531"/>
      <c r="AG411" s="2531"/>
      <c r="AH411" s="2531"/>
      <c r="AI411" s="2561" t="s">
        <v>7103</v>
      </c>
      <c r="AJ411" s="2531"/>
      <c r="AK411" s="2531"/>
      <c r="AL411" s="2531"/>
      <c r="AM411" s="2531"/>
      <c r="AN411" s="2531"/>
      <c r="AO411" s="2560"/>
    </row>
    <row r="412" spans="1:41" s="176" customFormat="1" ht="76.5">
      <c r="A412" s="210" t="s">
        <v>114</v>
      </c>
      <c r="B412" s="2162" t="s">
        <v>218</v>
      </c>
      <c r="C412" s="2559"/>
      <c r="D412" s="2559"/>
      <c r="E412" s="2162" t="s">
        <v>219</v>
      </c>
      <c r="F412" s="2162" t="s">
        <v>220</v>
      </c>
      <c r="G412" s="2162" t="s">
        <v>221</v>
      </c>
      <c r="H412" s="521" t="s">
        <v>5368</v>
      </c>
      <c r="I412" s="2162" t="s">
        <v>211</v>
      </c>
      <c r="J412" s="281" t="s">
        <v>460</v>
      </c>
      <c r="K412" s="2185" t="s">
        <v>7025</v>
      </c>
      <c r="L412" s="2162" t="s">
        <v>222</v>
      </c>
      <c r="M412" s="2162" t="s">
        <v>223</v>
      </c>
      <c r="N412" s="2162" t="s">
        <v>254</v>
      </c>
      <c r="O412" s="521" t="s">
        <v>4246</v>
      </c>
      <c r="P412" s="2162" t="s">
        <v>211</v>
      </c>
      <c r="Q412" s="2162" t="s">
        <v>283</v>
      </c>
      <c r="R412" s="2162" t="s">
        <v>7025</v>
      </c>
      <c r="S412" s="2162" t="s">
        <v>222</v>
      </c>
      <c r="T412" s="2162" t="s">
        <v>223</v>
      </c>
      <c r="U412" s="2162" t="s">
        <v>254</v>
      </c>
      <c r="V412" s="2162" t="s">
        <v>211</v>
      </c>
      <c r="W412" s="2162" t="s">
        <v>283</v>
      </c>
      <c r="X412" s="2162" t="s">
        <v>7025</v>
      </c>
      <c r="Y412" s="2162" t="s">
        <v>222</v>
      </c>
      <c r="Z412" s="2162" t="s">
        <v>223</v>
      </c>
      <c r="AA412" s="2162" t="s">
        <v>254</v>
      </c>
      <c r="AB412" s="2162" t="s">
        <v>211</v>
      </c>
      <c r="AC412" s="521" t="s">
        <v>6685</v>
      </c>
      <c r="AD412" s="2162" t="s">
        <v>283</v>
      </c>
      <c r="AE412" s="2162" t="s">
        <v>7025</v>
      </c>
      <c r="AF412" s="2162" t="s">
        <v>222</v>
      </c>
      <c r="AG412" s="2162" t="s">
        <v>223</v>
      </c>
      <c r="AH412" s="2162" t="s">
        <v>254</v>
      </c>
      <c r="AI412" s="2162" t="s">
        <v>211</v>
      </c>
      <c r="AJ412" s="521" t="s">
        <v>8075</v>
      </c>
      <c r="AK412" s="2162" t="s">
        <v>283</v>
      </c>
      <c r="AL412" s="2162" t="s">
        <v>7025</v>
      </c>
      <c r="AM412" s="2162" t="s">
        <v>222</v>
      </c>
      <c r="AN412" s="2162" t="s">
        <v>223</v>
      </c>
      <c r="AO412" s="2162" t="s">
        <v>254</v>
      </c>
    </row>
    <row r="413" spans="1:41" s="35" customFormat="1" ht="12.75">
      <c r="A413" s="123">
        <v>1</v>
      </c>
      <c r="B413" s="123">
        <v>2</v>
      </c>
      <c r="C413" s="123"/>
      <c r="D413" s="123">
        <v>3</v>
      </c>
      <c r="E413" s="123">
        <v>4</v>
      </c>
      <c r="F413" s="123">
        <v>5</v>
      </c>
      <c r="G413" s="123">
        <v>6</v>
      </c>
      <c r="H413" s="123">
        <v>7</v>
      </c>
      <c r="I413" s="123">
        <v>8</v>
      </c>
      <c r="J413" s="123">
        <v>9</v>
      </c>
      <c r="K413" s="2186"/>
      <c r="L413" s="123">
        <v>10</v>
      </c>
      <c r="M413" s="123">
        <v>11</v>
      </c>
      <c r="N413" s="123">
        <v>12</v>
      </c>
      <c r="O413" s="123">
        <v>13</v>
      </c>
      <c r="P413" s="123">
        <v>14</v>
      </c>
      <c r="Q413" s="123">
        <v>15</v>
      </c>
      <c r="R413" s="123"/>
      <c r="S413" s="123">
        <v>16</v>
      </c>
      <c r="T413" s="123">
        <v>17</v>
      </c>
      <c r="U413" s="123">
        <v>18</v>
      </c>
      <c r="V413" s="123">
        <v>19</v>
      </c>
      <c r="W413" s="123">
        <v>20</v>
      </c>
      <c r="X413" s="123"/>
      <c r="Y413" s="123">
        <v>21</v>
      </c>
      <c r="Z413" s="123">
        <v>22</v>
      </c>
      <c r="AA413" s="123">
        <v>23</v>
      </c>
      <c r="AB413" s="123">
        <v>24</v>
      </c>
      <c r="AC413" s="123">
        <v>25</v>
      </c>
      <c r="AD413" s="123">
        <v>26</v>
      </c>
      <c r="AE413" s="123"/>
      <c r="AF413" s="123">
        <v>27</v>
      </c>
      <c r="AG413" s="123">
        <v>28</v>
      </c>
      <c r="AH413" s="123">
        <v>29</v>
      </c>
      <c r="AI413" s="123">
        <v>30</v>
      </c>
      <c r="AJ413" s="123">
        <v>31</v>
      </c>
      <c r="AK413" s="123">
        <v>32</v>
      </c>
      <c r="AL413" s="123"/>
      <c r="AM413" s="123">
        <v>33</v>
      </c>
      <c r="AN413" s="123">
        <v>34</v>
      </c>
      <c r="AO413" s="123">
        <v>35</v>
      </c>
    </row>
    <row r="414" spans="1:41" ht="40.5">
      <c r="A414" s="211" t="s">
        <v>2</v>
      </c>
      <c r="B414" s="212" t="s">
        <v>469</v>
      </c>
      <c r="C414" s="212"/>
      <c r="D414" s="212"/>
      <c r="E414" s="213"/>
      <c r="F414" s="213"/>
      <c r="G414" s="213"/>
      <c r="H414" s="213"/>
      <c r="I414" s="179"/>
      <c r="J414" s="213"/>
      <c r="K414" s="2187"/>
      <c r="L414" s="213"/>
      <c r="M414" s="213"/>
      <c r="N414" s="213"/>
      <c r="O414" s="213"/>
      <c r="P414" s="179"/>
      <c r="Q414" s="213"/>
      <c r="R414" s="213"/>
      <c r="S414" s="213"/>
      <c r="T414" s="213"/>
      <c r="U414" s="179"/>
      <c r="V414" s="213"/>
      <c r="W414" s="179"/>
      <c r="X414" s="179"/>
      <c r="Y414" s="213"/>
      <c r="Z414" s="106"/>
      <c r="AA414" s="106"/>
      <c r="AB414" s="106"/>
      <c r="AC414" s="213"/>
      <c r="AD414" s="106"/>
      <c r="AE414" s="106"/>
      <c r="AF414" s="106"/>
      <c r="AG414" s="106"/>
      <c r="AH414" s="106"/>
      <c r="AI414" s="106"/>
      <c r="AJ414" s="213"/>
      <c r="AK414" s="106"/>
      <c r="AL414" s="106"/>
      <c r="AM414" s="106"/>
      <c r="AN414" s="106"/>
      <c r="AO414" s="106"/>
    </row>
    <row r="415" spans="1:41">
      <c r="A415" s="194"/>
      <c r="B415" s="179" t="s">
        <v>126</v>
      </c>
      <c r="C415" s="179"/>
      <c r="D415" s="179"/>
      <c r="E415" s="213"/>
      <c r="F415" s="213"/>
      <c r="G415" s="213"/>
      <c r="H415" s="213"/>
      <c r="I415" s="179"/>
      <c r="J415" s="213"/>
      <c r="K415" s="2187"/>
      <c r="L415" s="213"/>
      <c r="M415" s="213"/>
      <c r="N415" s="213"/>
      <c r="O415" s="213"/>
      <c r="P415" s="179"/>
      <c r="Q415" s="213"/>
      <c r="R415" s="213"/>
      <c r="S415" s="213"/>
      <c r="T415" s="213"/>
      <c r="U415" s="179"/>
      <c r="V415" s="213"/>
      <c r="W415" s="179"/>
      <c r="X415" s="179"/>
      <c r="Y415" s="213"/>
      <c r="Z415" s="106"/>
      <c r="AA415" s="106"/>
      <c r="AB415" s="106"/>
      <c r="AC415" s="213"/>
      <c r="AD415" s="106"/>
      <c r="AE415" s="106"/>
      <c r="AF415" s="106"/>
      <c r="AG415" s="106"/>
      <c r="AH415" s="106"/>
      <c r="AI415" s="106"/>
      <c r="AJ415" s="213"/>
      <c r="AK415" s="106"/>
      <c r="AL415" s="106"/>
      <c r="AM415" s="106"/>
      <c r="AN415" s="106"/>
      <c r="AO415" s="106"/>
    </row>
    <row r="416" spans="1:41" ht="27">
      <c r="A416" s="194">
        <v>1</v>
      </c>
      <c r="B416" s="611" t="s">
        <v>1787</v>
      </c>
      <c r="C416" s="1122" t="s">
        <v>5299</v>
      </c>
      <c r="D416" s="1122">
        <v>1970</v>
      </c>
      <c r="E416" s="943" t="s">
        <v>1711</v>
      </c>
      <c r="F416" s="194"/>
      <c r="G416" s="194">
        <v>1</v>
      </c>
      <c r="H416" s="194">
        <v>3.88</v>
      </c>
      <c r="I416" s="102">
        <v>1</v>
      </c>
      <c r="J416" s="102">
        <v>322816</v>
      </c>
      <c r="K416" s="2188"/>
      <c r="L416" s="102"/>
      <c r="M416" s="102"/>
      <c r="N416" s="213">
        <f t="shared" ref="N416:N427" si="116">J416+L416+M416</f>
        <v>322816</v>
      </c>
      <c r="O416" s="213">
        <v>3.88</v>
      </c>
      <c r="P416" s="102">
        <v>1</v>
      </c>
      <c r="Q416" s="194">
        <v>322816</v>
      </c>
      <c r="R416" s="194"/>
      <c r="S416" s="194"/>
      <c r="T416" s="194"/>
      <c r="U416" s="213">
        <f t="shared" ref="U416:U427" si="117">Q416+S416+T416</f>
        <v>322816</v>
      </c>
      <c r="V416" s="213">
        <f t="shared" ref="V416:W427" si="118">I416-P416</f>
        <v>0</v>
      </c>
      <c r="W416" s="213">
        <f t="shared" si="118"/>
        <v>0</v>
      </c>
      <c r="X416" s="213"/>
      <c r="Y416" s="213">
        <f t="shared" ref="Y416:Z427" si="119">L416-S416</f>
        <v>0</v>
      </c>
      <c r="Z416" s="213">
        <f t="shared" si="119"/>
        <v>0</v>
      </c>
      <c r="AA416" s="213">
        <f t="shared" ref="AA416:AA427" si="120">W416+Y416+Z416</f>
        <v>0</v>
      </c>
      <c r="AB416" s="102">
        <v>1</v>
      </c>
      <c r="AC416" s="213">
        <v>3.88</v>
      </c>
      <c r="AD416" s="194">
        <v>322816</v>
      </c>
      <c r="AE416" s="194"/>
      <c r="AF416" s="194"/>
      <c r="AG416" s="194"/>
      <c r="AH416" s="213">
        <f t="shared" ref="AH416:AH427" si="121">AD416+AF416+AG416</f>
        <v>322816</v>
      </c>
      <c r="AI416" s="102">
        <v>1</v>
      </c>
      <c r="AJ416" s="213">
        <v>3.88</v>
      </c>
      <c r="AK416" s="194">
        <v>322816</v>
      </c>
      <c r="AL416" s="194"/>
      <c r="AM416" s="194"/>
      <c r="AN416" s="194"/>
      <c r="AO416" s="213">
        <f t="shared" ref="AO416:AO427" si="122">AK416+AM416+AN416</f>
        <v>322816</v>
      </c>
    </row>
    <row r="417" spans="1:41" ht="27">
      <c r="A417" s="194">
        <v>2</v>
      </c>
      <c r="B417" s="611" t="s">
        <v>1548</v>
      </c>
      <c r="C417" s="1122" t="s">
        <v>5299</v>
      </c>
      <c r="D417" s="1122">
        <v>1980</v>
      </c>
      <c r="E417" s="943" t="s">
        <v>1711</v>
      </c>
      <c r="F417" s="194"/>
      <c r="G417" s="194">
        <v>1</v>
      </c>
      <c r="H417" s="194">
        <v>3.88</v>
      </c>
      <c r="I417" s="102">
        <v>1</v>
      </c>
      <c r="J417" s="102">
        <v>322816</v>
      </c>
      <c r="K417" s="2188"/>
      <c r="L417" s="102"/>
      <c r="M417" s="102"/>
      <c r="N417" s="213">
        <f t="shared" si="116"/>
        <v>322816</v>
      </c>
      <c r="O417" s="213">
        <v>3.88</v>
      </c>
      <c r="P417" s="102">
        <v>1</v>
      </c>
      <c r="Q417" s="194">
        <v>322816</v>
      </c>
      <c r="R417" s="194"/>
      <c r="S417" s="194"/>
      <c r="T417" s="194"/>
      <c r="U417" s="213">
        <f t="shared" si="117"/>
        <v>322816</v>
      </c>
      <c r="V417" s="213">
        <f t="shared" si="118"/>
        <v>0</v>
      </c>
      <c r="W417" s="213">
        <f t="shared" si="118"/>
        <v>0</v>
      </c>
      <c r="X417" s="213"/>
      <c r="Y417" s="213">
        <f t="shared" si="119"/>
        <v>0</v>
      </c>
      <c r="Z417" s="213">
        <f t="shared" si="119"/>
        <v>0</v>
      </c>
      <c r="AA417" s="213">
        <f t="shared" si="120"/>
        <v>0</v>
      </c>
      <c r="AB417" s="102">
        <v>1</v>
      </c>
      <c r="AC417" s="213">
        <v>3.88</v>
      </c>
      <c r="AD417" s="194">
        <v>322816</v>
      </c>
      <c r="AE417" s="194"/>
      <c r="AF417" s="194"/>
      <c r="AG417" s="194"/>
      <c r="AH417" s="213">
        <f t="shared" si="121"/>
        <v>322816</v>
      </c>
      <c r="AI417" s="102">
        <v>1</v>
      </c>
      <c r="AJ417" s="213">
        <v>3.88</v>
      </c>
      <c r="AK417" s="194">
        <v>322816</v>
      </c>
      <c r="AL417" s="194"/>
      <c r="AM417" s="194"/>
      <c r="AN417" s="194"/>
      <c r="AO417" s="213">
        <f t="shared" si="122"/>
        <v>322816</v>
      </c>
    </row>
    <row r="418" spans="1:41" ht="27">
      <c r="A418" s="194">
        <v>3</v>
      </c>
      <c r="B418" s="611" t="s">
        <v>5772</v>
      </c>
      <c r="C418" s="1122" t="s">
        <v>5299</v>
      </c>
      <c r="D418" s="1122">
        <v>1967</v>
      </c>
      <c r="E418" s="943" t="s">
        <v>1711</v>
      </c>
      <c r="F418" s="194"/>
      <c r="G418" s="194">
        <v>1</v>
      </c>
      <c r="H418" s="194">
        <v>3.88</v>
      </c>
      <c r="I418" s="102">
        <v>1</v>
      </c>
      <c r="J418" s="102">
        <v>322816</v>
      </c>
      <c r="K418" s="2188"/>
      <c r="L418" s="102"/>
      <c r="M418" s="102"/>
      <c r="N418" s="213">
        <f t="shared" si="116"/>
        <v>322816</v>
      </c>
      <c r="O418" s="213">
        <v>3.88</v>
      </c>
      <c r="P418" s="102">
        <v>1</v>
      </c>
      <c r="Q418" s="194">
        <v>322816</v>
      </c>
      <c r="R418" s="194"/>
      <c r="S418" s="194"/>
      <c r="T418" s="194"/>
      <c r="U418" s="213">
        <f t="shared" si="117"/>
        <v>322816</v>
      </c>
      <c r="V418" s="213">
        <f t="shared" si="118"/>
        <v>0</v>
      </c>
      <c r="W418" s="213">
        <f t="shared" si="118"/>
        <v>0</v>
      </c>
      <c r="X418" s="213"/>
      <c r="Y418" s="213">
        <f t="shared" si="119"/>
        <v>0</v>
      </c>
      <c r="Z418" s="213">
        <f t="shared" si="119"/>
        <v>0</v>
      </c>
      <c r="AA418" s="213">
        <f t="shared" si="120"/>
        <v>0</v>
      </c>
      <c r="AB418" s="102">
        <v>1</v>
      </c>
      <c r="AC418" s="213">
        <v>3.88</v>
      </c>
      <c r="AD418" s="194">
        <v>322816</v>
      </c>
      <c r="AE418" s="194"/>
      <c r="AF418" s="194"/>
      <c r="AG418" s="194"/>
      <c r="AH418" s="213">
        <f t="shared" si="121"/>
        <v>322816</v>
      </c>
      <c r="AI418" s="102">
        <v>1</v>
      </c>
      <c r="AJ418" s="213">
        <v>3.88</v>
      </c>
      <c r="AK418" s="194">
        <v>322816</v>
      </c>
      <c r="AL418" s="194"/>
      <c r="AM418" s="194"/>
      <c r="AN418" s="194"/>
      <c r="AO418" s="213">
        <f t="shared" si="122"/>
        <v>322816</v>
      </c>
    </row>
    <row r="419" spans="1:41" ht="27">
      <c r="A419" s="194">
        <v>4</v>
      </c>
      <c r="B419" s="611" t="s">
        <v>1545</v>
      </c>
      <c r="C419" s="1122" t="s">
        <v>5299</v>
      </c>
      <c r="D419" s="1122">
        <v>1990</v>
      </c>
      <c r="E419" s="943" t="s">
        <v>1711</v>
      </c>
      <c r="F419" s="194"/>
      <c r="G419" s="194">
        <v>1</v>
      </c>
      <c r="H419" s="194">
        <v>3.88</v>
      </c>
      <c r="I419" s="102">
        <v>1</v>
      </c>
      <c r="J419" s="102">
        <v>322816</v>
      </c>
      <c r="K419" s="2188"/>
      <c r="L419" s="102"/>
      <c r="M419" s="102"/>
      <c r="N419" s="213">
        <f t="shared" si="116"/>
        <v>322816</v>
      </c>
      <c r="O419" s="213">
        <v>3.88</v>
      </c>
      <c r="P419" s="102">
        <v>1</v>
      </c>
      <c r="Q419" s="194">
        <v>322816</v>
      </c>
      <c r="R419" s="194"/>
      <c r="S419" s="194"/>
      <c r="T419" s="194"/>
      <c r="U419" s="213">
        <f t="shared" si="117"/>
        <v>322816</v>
      </c>
      <c r="V419" s="213">
        <f t="shared" si="118"/>
        <v>0</v>
      </c>
      <c r="W419" s="213">
        <f t="shared" si="118"/>
        <v>0</v>
      </c>
      <c r="X419" s="213"/>
      <c r="Y419" s="213">
        <f t="shared" si="119"/>
        <v>0</v>
      </c>
      <c r="Z419" s="213">
        <f t="shared" si="119"/>
        <v>0</v>
      </c>
      <c r="AA419" s="213">
        <f t="shared" si="120"/>
        <v>0</v>
      </c>
      <c r="AB419" s="102">
        <v>1</v>
      </c>
      <c r="AC419" s="213">
        <v>3.88</v>
      </c>
      <c r="AD419" s="194">
        <v>322816</v>
      </c>
      <c r="AE419" s="194"/>
      <c r="AF419" s="194"/>
      <c r="AG419" s="194"/>
      <c r="AH419" s="213">
        <f t="shared" si="121"/>
        <v>322816</v>
      </c>
      <c r="AI419" s="102">
        <v>1</v>
      </c>
      <c r="AJ419" s="213">
        <v>3.88</v>
      </c>
      <c r="AK419" s="194">
        <v>322816</v>
      </c>
      <c r="AL419" s="194"/>
      <c r="AM419" s="194"/>
      <c r="AN419" s="194"/>
      <c r="AO419" s="213">
        <f t="shared" si="122"/>
        <v>322816</v>
      </c>
    </row>
    <row r="420" spans="1:41" ht="27">
      <c r="A420" s="194">
        <v>5</v>
      </c>
      <c r="B420" s="611" t="s">
        <v>5559</v>
      </c>
      <c r="C420" s="1122" t="s">
        <v>5299</v>
      </c>
      <c r="D420" s="1122">
        <v>1988</v>
      </c>
      <c r="E420" s="943" t="s">
        <v>1711</v>
      </c>
      <c r="F420" s="194"/>
      <c r="G420" s="194">
        <v>1</v>
      </c>
      <c r="H420" s="194">
        <v>3.88</v>
      </c>
      <c r="I420" s="102">
        <v>1</v>
      </c>
      <c r="J420" s="102">
        <v>322816</v>
      </c>
      <c r="K420" s="2188"/>
      <c r="L420" s="102"/>
      <c r="M420" s="102"/>
      <c r="N420" s="213">
        <f t="shared" si="116"/>
        <v>322816</v>
      </c>
      <c r="O420" s="213">
        <v>3.88</v>
      </c>
      <c r="P420" s="102">
        <v>1</v>
      </c>
      <c r="Q420" s="194">
        <v>322816</v>
      </c>
      <c r="R420" s="194"/>
      <c r="S420" s="194"/>
      <c r="T420" s="194"/>
      <c r="U420" s="213">
        <f t="shared" si="117"/>
        <v>322816</v>
      </c>
      <c r="V420" s="213">
        <f t="shared" si="118"/>
        <v>0</v>
      </c>
      <c r="W420" s="213">
        <f t="shared" si="118"/>
        <v>0</v>
      </c>
      <c r="X420" s="213"/>
      <c r="Y420" s="213">
        <f t="shared" si="119"/>
        <v>0</v>
      </c>
      <c r="Z420" s="213">
        <f t="shared" si="119"/>
        <v>0</v>
      </c>
      <c r="AA420" s="213">
        <f t="shared" si="120"/>
        <v>0</v>
      </c>
      <c r="AB420" s="102">
        <v>1</v>
      </c>
      <c r="AC420" s="213">
        <v>3.88</v>
      </c>
      <c r="AD420" s="194">
        <v>322816</v>
      </c>
      <c r="AE420" s="194"/>
      <c r="AF420" s="194"/>
      <c r="AG420" s="194"/>
      <c r="AH420" s="213">
        <f t="shared" si="121"/>
        <v>322816</v>
      </c>
      <c r="AI420" s="102">
        <v>1</v>
      </c>
      <c r="AJ420" s="213">
        <v>3.88</v>
      </c>
      <c r="AK420" s="194">
        <v>322816</v>
      </c>
      <c r="AL420" s="194"/>
      <c r="AM420" s="194"/>
      <c r="AN420" s="194"/>
      <c r="AO420" s="213">
        <f t="shared" si="122"/>
        <v>322816</v>
      </c>
    </row>
    <row r="421" spans="1:41" ht="27">
      <c r="A421" s="194">
        <v>6</v>
      </c>
      <c r="B421" s="611" t="s">
        <v>5773</v>
      </c>
      <c r="C421" s="977" t="s">
        <v>5299</v>
      </c>
      <c r="D421" s="977">
        <v>1991</v>
      </c>
      <c r="E421" s="1020" t="s">
        <v>1711</v>
      </c>
      <c r="F421" s="194"/>
      <c r="G421" s="194">
        <v>1</v>
      </c>
      <c r="H421" s="194">
        <v>3.88</v>
      </c>
      <c r="I421" s="102">
        <v>1</v>
      </c>
      <c r="J421" s="102">
        <v>322816</v>
      </c>
      <c r="K421" s="2188"/>
      <c r="L421" s="102"/>
      <c r="M421" s="102"/>
      <c r="N421" s="213">
        <f t="shared" si="116"/>
        <v>322816</v>
      </c>
      <c r="O421" s="213">
        <v>3.88</v>
      </c>
      <c r="P421" s="102">
        <v>1</v>
      </c>
      <c r="Q421" s="194">
        <v>322816</v>
      </c>
      <c r="R421" s="194"/>
      <c r="S421" s="194"/>
      <c r="T421" s="194"/>
      <c r="U421" s="213">
        <f t="shared" si="117"/>
        <v>322816</v>
      </c>
      <c r="V421" s="213">
        <f t="shared" si="118"/>
        <v>0</v>
      </c>
      <c r="W421" s="213">
        <f t="shared" si="118"/>
        <v>0</v>
      </c>
      <c r="X421" s="213"/>
      <c r="Y421" s="213">
        <f t="shared" si="119"/>
        <v>0</v>
      </c>
      <c r="Z421" s="213">
        <f t="shared" si="119"/>
        <v>0</v>
      </c>
      <c r="AA421" s="213">
        <f t="shared" si="120"/>
        <v>0</v>
      </c>
      <c r="AB421" s="102">
        <v>1</v>
      </c>
      <c r="AC421" s="213">
        <v>3.88</v>
      </c>
      <c r="AD421" s="194">
        <v>322816</v>
      </c>
      <c r="AE421" s="194"/>
      <c r="AF421" s="194"/>
      <c r="AG421" s="194"/>
      <c r="AH421" s="213">
        <f t="shared" si="121"/>
        <v>322816</v>
      </c>
      <c r="AI421" s="102">
        <v>1</v>
      </c>
      <c r="AJ421" s="213">
        <v>3.88</v>
      </c>
      <c r="AK421" s="194">
        <v>322816</v>
      </c>
      <c r="AL421" s="194"/>
      <c r="AM421" s="194"/>
      <c r="AN421" s="194"/>
      <c r="AO421" s="213">
        <f t="shared" si="122"/>
        <v>322816</v>
      </c>
    </row>
    <row r="422" spans="1:41" ht="27">
      <c r="A422" s="194">
        <v>7</v>
      </c>
      <c r="B422" s="611" t="s">
        <v>7068</v>
      </c>
      <c r="C422" s="977" t="s">
        <v>5299</v>
      </c>
      <c r="D422" s="977">
        <v>1998</v>
      </c>
      <c r="E422" s="1020" t="s">
        <v>1711</v>
      </c>
      <c r="F422" s="194"/>
      <c r="G422" s="194">
        <v>1</v>
      </c>
      <c r="H422" s="194">
        <v>3.88</v>
      </c>
      <c r="I422" s="102">
        <v>1</v>
      </c>
      <c r="J422" s="102">
        <v>322816</v>
      </c>
      <c r="K422" s="2188"/>
      <c r="L422" s="102"/>
      <c r="M422" s="102"/>
      <c r="N422" s="213">
        <f t="shared" si="116"/>
        <v>322816</v>
      </c>
      <c r="O422" s="213">
        <v>3.88</v>
      </c>
      <c r="P422" s="102">
        <v>1</v>
      </c>
      <c r="Q422" s="194">
        <v>322816</v>
      </c>
      <c r="R422" s="194"/>
      <c r="S422" s="194"/>
      <c r="T422" s="194"/>
      <c r="U422" s="213">
        <f t="shared" si="117"/>
        <v>322816</v>
      </c>
      <c r="V422" s="213">
        <f t="shared" si="118"/>
        <v>0</v>
      </c>
      <c r="W422" s="213">
        <f t="shared" si="118"/>
        <v>0</v>
      </c>
      <c r="X422" s="213"/>
      <c r="Y422" s="213">
        <f t="shared" si="119"/>
        <v>0</v>
      </c>
      <c r="Z422" s="213">
        <f t="shared" si="119"/>
        <v>0</v>
      </c>
      <c r="AA422" s="213">
        <f t="shared" si="120"/>
        <v>0</v>
      </c>
      <c r="AB422" s="102">
        <v>1</v>
      </c>
      <c r="AC422" s="213">
        <v>3.88</v>
      </c>
      <c r="AD422" s="194">
        <v>322816</v>
      </c>
      <c r="AE422" s="194"/>
      <c r="AF422" s="194"/>
      <c r="AG422" s="194"/>
      <c r="AH422" s="213">
        <f t="shared" si="121"/>
        <v>322816</v>
      </c>
      <c r="AI422" s="102">
        <v>1</v>
      </c>
      <c r="AJ422" s="213">
        <v>3.88</v>
      </c>
      <c r="AK422" s="194">
        <v>322816</v>
      </c>
      <c r="AL422" s="194"/>
      <c r="AM422" s="194"/>
      <c r="AN422" s="194"/>
      <c r="AO422" s="213">
        <f t="shared" si="122"/>
        <v>322816</v>
      </c>
    </row>
    <row r="423" spans="1:41" ht="27">
      <c r="A423" s="194">
        <v>8</v>
      </c>
      <c r="B423" s="611" t="s">
        <v>5774</v>
      </c>
      <c r="C423" s="977" t="s">
        <v>5299</v>
      </c>
      <c r="D423" s="977">
        <v>1988</v>
      </c>
      <c r="E423" s="1020" t="s">
        <v>1711</v>
      </c>
      <c r="F423" s="194"/>
      <c r="G423" s="194">
        <v>1</v>
      </c>
      <c r="H423" s="194">
        <v>3.88</v>
      </c>
      <c r="I423" s="102">
        <v>1</v>
      </c>
      <c r="J423" s="102">
        <v>322816</v>
      </c>
      <c r="K423" s="2188"/>
      <c r="L423" s="102"/>
      <c r="M423" s="102"/>
      <c r="N423" s="213">
        <f t="shared" si="116"/>
        <v>322816</v>
      </c>
      <c r="O423" s="213">
        <v>3.88</v>
      </c>
      <c r="P423" s="102">
        <v>1</v>
      </c>
      <c r="Q423" s="194">
        <v>322816</v>
      </c>
      <c r="R423" s="194"/>
      <c r="S423" s="194"/>
      <c r="T423" s="194"/>
      <c r="U423" s="213">
        <f t="shared" si="117"/>
        <v>322816</v>
      </c>
      <c r="V423" s="213">
        <f t="shared" si="118"/>
        <v>0</v>
      </c>
      <c r="W423" s="213">
        <f t="shared" si="118"/>
        <v>0</v>
      </c>
      <c r="X423" s="213"/>
      <c r="Y423" s="213">
        <f t="shared" si="119"/>
        <v>0</v>
      </c>
      <c r="Z423" s="213">
        <f t="shared" si="119"/>
        <v>0</v>
      </c>
      <c r="AA423" s="213">
        <f t="shared" si="120"/>
        <v>0</v>
      </c>
      <c r="AB423" s="102">
        <v>1</v>
      </c>
      <c r="AC423" s="213">
        <v>3.88</v>
      </c>
      <c r="AD423" s="194">
        <v>322816</v>
      </c>
      <c r="AE423" s="194"/>
      <c r="AF423" s="194"/>
      <c r="AG423" s="194"/>
      <c r="AH423" s="213">
        <f t="shared" si="121"/>
        <v>322816</v>
      </c>
      <c r="AI423" s="102">
        <v>1</v>
      </c>
      <c r="AJ423" s="213">
        <v>3.88</v>
      </c>
      <c r="AK423" s="194">
        <v>322816</v>
      </c>
      <c r="AL423" s="194"/>
      <c r="AM423" s="194"/>
      <c r="AN423" s="194"/>
      <c r="AO423" s="213">
        <f t="shared" si="122"/>
        <v>322816</v>
      </c>
    </row>
    <row r="424" spans="1:41" ht="27">
      <c r="A424" s="194">
        <v>9</v>
      </c>
      <c r="B424" s="611" t="s">
        <v>5775</v>
      </c>
      <c r="C424" s="1122" t="s">
        <v>5298</v>
      </c>
      <c r="D424" s="1122">
        <v>1994</v>
      </c>
      <c r="E424" s="943" t="s">
        <v>1711</v>
      </c>
      <c r="F424" s="194"/>
      <c r="G424" s="194">
        <v>1</v>
      </c>
      <c r="H424" s="194">
        <v>3.88</v>
      </c>
      <c r="I424" s="102">
        <v>1</v>
      </c>
      <c r="J424" s="102">
        <v>322816</v>
      </c>
      <c r="K424" s="2188"/>
      <c r="L424" s="102"/>
      <c r="M424" s="102"/>
      <c r="N424" s="213">
        <f t="shared" si="116"/>
        <v>322816</v>
      </c>
      <c r="O424" s="213">
        <v>3.88</v>
      </c>
      <c r="P424" s="102">
        <v>1</v>
      </c>
      <c r="Q424" s="194">
        <v>322816</v>
      </c>
      <c r="R424" s="194"/>
      <c r="S424" s="194"/>
      <c r="T424" s="194"/>
      <c r="U424" s="213">
        <f t="shared" si="117"/>
        <v>322816</v>
      </c>
      <c r="V424" s="213">
        <f t="shared" si="118"/>
        <v>0</v>
      </c>
      <c r="W424" s="213">
        <f t="shared" si="118"/>
        <v>0</v>
      </c>
      <c r="X424" s="213"/>
      <c r="Y424" s="213">
        <f t="shared" si="119"/>
        <v>0</v>
      </c>
      <c r="Z424" s="213">
        <f t="shared" si="119"/>
        <v>0</v>
      </c>
      <c r="AA424" s="213">
        <f t="shared" si="120"/>
        <v>0</v>
      </c>
      <c r="AB424" s="102">
        <v>1</v>
      </c>
      <c r="AC424" s="213">
        <v>3.88</v>
      </c>
      <c r="AD424" s="194">
        <v>322816</v>
      </c>
      <c r="AE424" s="194"/>
      <c r="AF424" s="194"/>
      <c r="AG424" s="194"/>
      <c r="AH424" s="213">
        <f t="shared" si="121"/>
        <v>322816</v>
      </c>
      <c r="AI424" s="102">
        <v>1</v>
      </c>
      <c r="AJ424" s="213">
        <v>3.88</v>
      </c>
      <c r="AK424" s="194">
        <v>322816</v>
      </c>
      <c r="AL424" s="194"/>
      <c r="AM424" s="194"/>
      <c r="AN424" s="194"/>
      <c r="AO424" s="213">
        <f t="shared" si="122"/>
        <v>322816</v>
      </c>
    </row>
    <row r="425" spans="1:41" ht="27">
      <c r="A425" s="194">
        <v>10</v>
      </c>
      <c r="B425" s="611" t="s">
        <v>5776</v>
      </c>
      <c r="C425" s="1122" t="s">
        <v>5299</v>
      </c>
      <c r="D425" s="1122">
        <v>1989</v>
      </c>
      <c r="E425" s="943" t="s">
        <v>1711</v>
      </c>
      <c r="F425" s="194"/>
      <c r="G425" s="194">
        <v>1</v>
      </c>
      <c r="H425" s="194">
        <v>3.88</v>
      </c>
      <c r="I425" s="102">
        <v>1</v>
      </c>
      <c r="J425" s="102">
        <v>322816</v>
      </c>
      <c r="K425" s="2188"/>
      <c r="L425" s="102"/>
      <c r="M425" s="102"/>
      <c r="N425" s="213">
        <f t="shared" si="116"/>
        <v>322816</v>
      </c>
      <c r="O425" s="213">
        <v>3.88</v>
      </c>
      <c r="P425" s="102">
        <v>1</v>
      </c>
      <c r="Q425" s="194">
        <v>322816</v>
      </c>
      <c r="R425" s="194"/>
      <c r="S425" s="194"/>
      <c r="T425" s="194"/>
      <c r="U425" s="213">
        <f t="shared" si="117"/>
        <v>322816</v>
      </c>
      <c r="V425" s="213">
        <f t="shared" si="118"/>
        <v>0</v>
      </c>
      <c r="W425" s="213">
        <f t="shared" si="118"/>
        <v>0</v>
      </c>
      <c r="X425" s="213"/>
      <c r="Y425" s="213">
        <f t="shared" si="119"/>
        <v>0</v>
      </c>
      <c r="Z425" s="213">
        <f t="shared" si="119"/>
        <v>0</v>
      </c>
      <c r="AA425" s="213">
        <f t="shared" si="120"/>
        <v>0</v>
      </c>
      <c r="AB425" s="102">
        <v>1</v>
      </c>
      <c r="AC425" s="213">
        <v>3.88</v>
      </c>
      <c r="AD425" s="194">
        <v>322816</v>
      </c>
      <c r="AE425" s="194"/>
      <c r="AF425" s="194"/>
      <c r="AG425" s="194"/>
      <c r="AH425" s="213">
        <f t="shared" si="121"/>
        <v>322816</v>
      </c>
      <c r="AI425" s="102">
        <v>1</v>
      </c>
      <c r="AJ425" s="213">
        <v>3.88</v>
      </c>
      <c r="AK425" s="194">
        <v>322816</v>
      </c>
      <c r="AL425" s="194"/>
      <c r="AM425" s="194"/>
      <c r="AN425" s="194"/>
      <c r="AO425" s="213">
        <f t="shared" si="122"/>
        <v>322816</v>
      </c>
    </row>
    <row r="426" spans="1:41" ht="27">
      <c r="A426" s="194">
        <v>11</v>
      </c>
      <c r="B426" s="611" t="s">
        <v>7069</v>
      </c>
      <c r="C426" s="1122" t="s">
        <v>5298</v>
      </c>
      <c r="D426" s="1122">
        <v>1999</v>
      </c>
      <c r="E426" s="943" t="s">
        <v>1711</v>
      </c>
      <c r="F426" s="194"/>
      <c r="G426" s="194">
        <v>1</v>
      </c>
      <c r="H426" s="194">
        <v>3.88</v>
      </c>
      <c r="I426" s="102">
        <v>1</v>
      </c>
      <c r="J426" s="102">
        <v>322816</v>
      </c>
      <c r="K426" s="2188"/>
      <c r="L426" s="102"/>
      <c r="M426" s="102"/>
      <c r="N426" s="213">
        <f t="shared" si="116"/>
        <v>322816</v>
      </c>
      <c r="O426" s="213">
        <v>3.88</v>
      </c>
      <c r="P426" s="102">
        <v>1</v>
      </c>
      <c r="Q426" s="194">
        <v>322816</v>
      </c>
      <c r="R426" s="194"/>
      <c r="S426" s="194"/>
      <c r="T426" s="194"/>
      <c r="U426" s="213">
        <f t="shared" si="117"/>
        <v>322816</v>
      </c>
      <c r="V426" s="213">
        <f t="shared" si="118"/>
        <v>0</v>
      </c>
      <c r="W426" s="213">
        <f t="shared" si="118"/>
        <v>0</v>
      </c>
      <c r="X426" s="213"/>
      <c r="Y426" s="213">
        <f t="shared" si="119"/>
        <v>0</v>
      </c>
      <c r="Z426" s="213">
        <f t="shared" si="119"/>
        <v>0</v>
      </c>
      <c r="AA426" s="213">
        <f t="shared" si="120"/>
        <v>0</v>
      </c>
      <c r="AB426" s="102">
        <v>1</v>
      </c>
      <c r="AC426" s="213">
        <v>3.88</v>
      </c>
      <c r="AD426" s="194">
        <v>322816</v>
      </c>
      <c r="AE426" s="194"/>
      <c r="AF426" s="194"/>
      <c r="AG426" s="194"/>
      <c r="AH426" s="213">
        <f t="shared" si="121"/>
        <v>322816</v>
      </c>
      <c r="AI426" s="102">
        <v>1</v>
      </c>
      <c r="AJ426" s="213">
        <v>3.88</v>
      </c>
      <c r="AK426" s="194">
        <v>322816</v>
      </c>
      <c r="AL426" s="194"/>
      <c r="AM426" s="194"/>
      <c r="AN426" s="194"/>
      <c r="AO426" s="213">
        <f t="shared" si="122"/>
        <v>322816</v>
      </c>
    </row>
    <row r="427" spans="1:41" ht="27">
      <c r="A427" s="194">
        <v>12</v>
      </c>
      <c r="B427" s="611" t="s">
        <v>7070</v>
      </c>
      <c r="C427" s="1122" t="s">
        <v>5299</v>
      </c>
      <c r="D427" s="1122">
        <v>1993</v>
      </c>
      <c r="E427" s="943" t="s">
        <v>1711</v>
      </c>
      <c r="F427" s="194"/>
      <c r="G427" s="194">
        <v>1</v>
      </c>
      <c r="H427" s="194">
        <v>3.88</v>
      </c>
      <c r="I427" s="102">
        <v>1</v>
      </c>
      <c r="J427" s="102">
        <v>322816</v>
      </c>
      <c r="K427" s="2188"/>
      <c r="L427" s="102"/>
      <c r="M427" s="102"/>
      <c r="N427" s="213">
        <f t="shared" si="116"/>
        <v>322816</v>
      </c>
      <c r="O427" s="213">
        <v>3.88</v>
      </c>
      <c r="P427" s="102">
        <v>1</v>
      </c>
      <c r="Q427" s="194">
        <v>322816</v>
      </c>
      <c r="R427" s="194"/>
      <c r="S427" s="194"/>
      <c r="T427" s="194"/>
      <c r="U427" s="213">
        <f t="shared" si="117"/>
        <v>322816</v>
      </c>
      <c r="V427" s="213">
        <f t="shared" si="118"/>
        <v>0</v>
      </c>
      <c r="W427" s="213">
        <f t="shared" si="118"/>
        <v>0</v>
      </c>
      <c r="X427" s="213"/>
      <c r="Y427" s="213">
        <f t="shared" si="119"/>
        <v>0</v>
      </c>
      <c r="Z427" s="213">
        <f t="shared" si="119"/>
        <v>0</v>
      </c>
      <c r="AA427" s="213">
        <f t="shared" si="120"/>
        <v>0</v>
      </c>
      <c r="AB427" s="102">
        <v>1</v>
      </c>
      <c r="AC427" s="213">
        <v>3.88</v>
      </c>
      <c r="AD427" s="194">
        <v>322816</v>
      </c>
      <c r="AE427" s="194"/>
      <c r="AF427" s="194"/>
      <c r="AG427" s="194"/>
      <c r="AH427" s="213">
        <f t="shared" si="121"/>
        <v>322816</v>
      </c>
      <c r="AI427" s="102">
        <v>1</v>
      </c>
      <c r="AJ427" s="213">
        <v>3.88</v>
      </c>
      <c r="AK427" s="194">
        <v>322816</v>
      </c>
      <c r="AL427" s="194"/>
      <c r="AM427" s="194"/>
      <c r="AN427" s="194"/>
      <c r="AO427" s="213">
        <f t="shared" si="122"/>
        <v>322816</v>
      </c>
    </row>
    <row r="428" spans="1:41">
      <c r="A428" s="194"/>
      <c r="B428" s="611"/>
      <c r="C428" s="977"/>
      <c r="D428" s="977"/>
      <c r="E428" s="1020"/>
      <c r="F428" s="194"/>
      <c r="G428" s="194"/>
      <c r="H428" s="194"/>
      <c r="I428" s="102"/>
      <c r="J428" s="102"/>
      <c r="K428" s="2188"/>
      <c r="L428" s="102"/>
      <c r="M428" s="102"/>
      <c r="N428" s="213"/>
      <c r="O428" s="213"/>
      <c r="P428" s="102"/>
      <c r="Q428" s="194"/>
      <c r="R428" s="194"/>
      <c r="S428" s="194"/>
      <c r="T428" s="194"/>
      <c r="U428" s="213"/>
      <c r="V428" s="213"/>
      <c r="W428" s="213"/>
      <c r="X428" s="213"/>
      <c r="Y428" s="213"/>
      <c r="Z428" s="213"/>
      <c r="AA428" s="213"/>
      <c r="AB428" s="102"/>
      <c r="AC428" s="213"/>
      <c r="AD428" s="194"/>
      <c r="AE428" s="194"/>
      <c r="AF428" s="194"/>
      <c r="AG428" s="194"/>
      <c r="AH428" s="213"/>
      <c r="AI428" s="102"/>
      <c r="AJ428" s="213"/>
      <c r="AK428" s="194"/>
      <c r="AL428" s="194"/>
      <c r="AM428" s="194"/>
      <c r="AN428" s="194"/>
      <c r="AO428" s="213"/>
    </row>
    <row r="429" spans="1:41" s="216" customFormat="1" ht="15" thickBot="1">
      <c r="A429" s="211"/>
      <c r="B429" s="219" t="s">
        <v>264</v>
      </c>
      <c r="C429" s="219"/>
      <c r="D429" s="215" t="s">
        <v>1</v>
      </c>
      <c r="E429" s="215" t="s">
        <v>1</v>
      </c>
      <c r="F429" s="215" t="s">
        <v>1</v>
      </c>
      <c r="G429" s="215" t="s">
        <v>1</v>
      </c>
      <c r="H429" s="215" t="s">
        <v>1</v>
      </c>
      <c r="I429" s="215">
        <f>SUM(I416:I427)</f>
        <v>12</v>
      </c>
      <c r="J429" s="215">
        <f>SUM(J416:J427)</f>
        <v>3873792</v>
      </c>
      <c r="K429" s="1561"/>
      <c r="L429" s="215">
        <f>SUM(L416:L427)</f>
        <v>0</v>
      </c>
      <c r="M429" s="215">
        <f>SUM(M416:M427)</f>
        <v>0</v>
      </c>
      <c r="N429" s="215">
        <f>SUM(N416:N427)</f>
        <v>3873792</v>
      </c>
      <c r="O429" s="215"/>
      <c r="P429" s="215">
        <f>SUM(P416:P427)</f>
        <v>12</v>
      </c>
      <c r="Q429" s="215">
        <f>SUM(Q416:Q427)</f>
        <v>3873792</v>
      </c>
      <c r="R429" s="215"/>
      <c r="S429" s="215">
        <f>SUM(S416:S427)</f>
        <v>0</v>
      </c>
      <c r="T429" s="215">
        <f>SUM(T416:T427)</f>
        <v>0</v>
      </c>
      <c r="U429" s="215">
        <f>SUM(U416:U427)</f>
        <v>3873792</v>
      </c>
      <c r="V429" s="215">
        <f>SUM(V416:V427)</f>
        <v>0</v>
      </c>
      <c r="W429" s="215">
        <f>SUM(W416:W427)</f>
        <v>0</v>
      </c>
      <c r="X429" s="215"/>
      <c r="Y429" s="215">
        <f>SUM(Y416:Y427)</f>
        <v>0</v>
      </c>
      <c r="Z429" s="215">
        <f>SUM(Z416:Z427)</f>
        <v>0</v>
      </c>
      <c r="AA429" s="215">
        <f>SUM(AA416:AA427)</f>
        <v>0</v>
      </c>
      <c r="AB429" s="215">
        <f>SUM(AB416:AB427)</f>
        <v>12</v>
      </c>
      <c r="AC429" s="215"/>
      <c r="AD429" s="215">
        <f>SUM(AD416:AD427)</f>
        <v>3873792</v>
      </c>
      <c r="AE429" s="215"/>
      <c r="AF429" s="215">
        <f>SUM(AF416:AF427)</f>
        <v>0</v>
      </c>
      <c r="AG429" s="215">
        <f>SUM(AG416:AG427)</f>
        <v>0</v>
      </c>
      <c r="AH429" s="215">
        <f>SUM(AH416:AH427)</f>
        <v>3873792</v>
      </c>
      <c r="AI429" s="215">
        <f>SUM(AI416:AI427)</f>
        <v>12</v>
      </c>
      <c r="AJ429" s="215"/>
      <c r="AK429" s="215">
        <f>SUM(AK416:AK427)</f>
        <v>3873792</v>
      </c>
      <c r="AL429" s="215"/>
      <c r="AM429" s="215">
        <f>SUM(AM416:AM427)</f>
        <v>0</v>
      </c>
      <c r="AN429" s="215">
        <f>SUM(AN416:AN427)</f>
        <v>0</v>
      </c>
      <c r="AO429" s="215">
        <f>SUM(AO416:AO427)</f>
        <v>3873792</v>
      </c>
    </row>
    <row r="430" spans="1:41" s="176" customFormat="1" ht="40.5" customHeight="1">
      <c r="A430" s="30"/>
      <c r="B430" s="2567" t="s">
        <v>5777</v>
      </c>
      <c r="C430" s="2567"/>
      <c r="D430" s="2567"/>
      <c r="E430" s="2567"/>
      <c r="F430" s="2567"/>
      <c r="G430" s="2567"/>
      <c r="H430" s="2567"/>
      <c r="I430" s="31"/>
      <c r="J430" s="31"/>
      <c r="K430" s="2183"/>
      <c r="L430" s="175"/>
      <c r="M430" s="34"/>
      <c r="N430" s="31"/>
      <c r="O430" s="31"/>
      <c r="P430" s="31"/>
      <c r="Q430" s="34"/>
      <c r="R430" s="34"/>
      <c r="S430" s="175"/>
      <c r="T430" s="175"/>
      <c r="U430" s="175"/>
      <c r="V430" s="175"/>
      <c r="W430" s="175"/>
      <c r="X430" s="175"/>
      <c r="Y430" s="175"/>
      <c r="Z430" s="175"/>
      <c r="AA430" s="175"/>
      <c r="AB430" s="175"/>
      <c r="AC430" s="31"/>
      <c r="AD430" s="175"/>
      <c r="AE430" s="175"/>
      <c r="AF430" s="175"/>
      <c r="AG430" s="175"/>
      <c r="AH430" s="175"/>
      <c r="AI430" s="175"/>
      <c r="AJ430" s="31"/>
      <c r="AK430" s="175"/>
      <c r="AL430" s="175"/>
      <c r="AM430" s="175"/>
      <c r="AN430" s="175"/>
      <c r="AO430" s="175"/>
    </row>
    <row r="431" spans="1:41" s="176" customFormat="1" ht="22.7" customHeight="1">
      <c r="A431" s="30"/>
      <c r="B431" s="174"/>
      <c r="C431" s="174"/>
      <c r="D431" s="174"/>
      <c r="E431" s="134"/>
      <c r="F431" s="134"/>
      <c r="G431" s="134"/>
      <c r="H431" s="31"/>
      <c r="I431" s="174"/>
      <c r="J431" s="31"/>
      <c r="K431" s="2183"/>
      <c r="L431" s="31"/>
      <c r="M431" s="41" t="s">
        <v>215</v>
      </c>
      <c r="N431" s="31"/>
      <c r="O431" s="31"/>
      <c r="P431" s="31"/>
      <c r="Q431" s="175"/>
      <c r="R431" s="175"/>
      <c r="S431" s="34"/>
      <c r="T431" s="175"/>
      <c r="U431" s="175"/>
      <c r="V431" s="175"/>
      <c r="W431" s="175"/>
      <c r="X431" s="175"/>
      <c r="Y431" s="175"/>
      <c r="Z431" s="175"/>
      <c r="AA431" s="175"/>
      <c r="AB431" s="175"/>
      <c r="AC431" s="31"/>
      <c r="AD431" s="175"/>
      <c r="AE431" s="175"/>
      <c r="AF431" s="175"/>
      <c r="AG431" s="175"/>
      <c r="AH431" s="175"/>
      <c r="AI431" s="175"/>
      <c r="AJ431" s="31"/>
      <c r="AK431" s="175"/>
      <c r="AL431" s="175"/>
      <c r="AM431" s="175"/>
      <c r="AN431" s="175"/>
      <c r="AO431" s="175"/>
    </row>
    <row r="432" spans="1:41" s="324" customFormat="1" ht="14.25">
      <c r="A432" s="244"/>
      <c r="B432" s="321"/>
      <c r="C432" s="2548" t="s">
        <v>5278</v>
      </c>
      <c r="D432" s="2548" t="s">
        <v>5279</v>
      </c>
      <c r="E432" s="322"/>
      <c r="F432" s="323"/>
      <c r="G432" s="323"/>
      <c r="H432" s="323"/>
      <c r="I432" s="1257" t="s">
        <v>5364</v>
      </c>
      <c r="J432" s="323"/>
      <c r="K432" s="2184"/>
      <c r="L432" s="323"/>
      <c r="M432" s="323"/>
      <c r="N432" s="323"/>
      <c r="O432" s="322"/>
      <c r="P432" s="2531" t="s">
        <v>1978</v>
      </c>
      <c r="Q432" s="2531"/>
      <c r="R432" s="2531"/>
      <c r="S432" s="2531"/>
      <c r="T432" s="2531"/>
      <c r="U432" s="2560"/>
      <c r="V432" s="2561" t="s">
        <v>216</v>
      </c>
      <c r="W432" s="2531"/>
      <c r="X432" s="2531"/>
      <c r="Y432" s="2531"/>
      <c r="Z432" s="2531"/>
      <c r="AA432" s="2560"/>
      <c r="AB432" s="2561" t="s">
        <v>5883</v>
      </c>
      <c r="AC432" s="2531"/>
      <c r="AD432" s="2531"/>
      <c r="AE432" s="2531"/>
      <c r="AF432" s="2531"/>
      <c r="AG432" s="2531"/>
      <c r="AH432" s="2531"/>
      <c r="AI432" s="2561" t="s">
        <v>7103</v>
      </c>
      <c r="AJ432" s="2531"/>
      <c r="AK432" s="2531"/>
      <c r="AL432" s="2531"/>
      <c r="AM432" s="2531"/>
      <c r="AN432" s="2531"/>
      <c r="AO432" s="2560"/>
    </row>
    <row r="433" spans="1:41" s="176" customFormat="1" ht="76.5">
      <c r="A433" s="210" t="s">
        <v>114</v>
      </c>
      <c r="B433" s="2162" t="s">
        <v>218</v>
      </c>
      <c r="C433" s="2550"/>
      <c r="D433" s="2550"/>
      <c r="E433" s="2162" t="s">
        <v>219</v>
      </c>
      <c r="F433" s="2162" t="s">
        <v>220</v>
      </c>
      <c r="G433" s="2162" t="s">
        <v>221</v>
      </c>
      <c r="H433" s="521" t="s">
        <v>5368</v>
      </c>
      <c r="I433" s="2162" t="s">
        <v>211</v>
      </c>
      <c r="J433" s="281" t="s">
        <v>460</v>
      </c>
      <c r="K433" s="2185" t="s">
        <v>7025</v>
      </c>
      <c r="L433" s="2162" t="s">
        <v>222</v>
      </c>
      <c r="M433" s="2162" t="s">
        <v>223</v>
      </c>
      <c r="N433" s="2162" t="s">
        <v>254</v>
      </c>
      <c r="O433" s="521" t="s">
        <v>4246</v>
      </c>
      <c r="P433" s="2162" t="s">
        <v>211</v>
      </c>
      <c r="Q433" s="2162" t="s">
        <v>283</v>
      </c>
      <c r="R433" s="2162" t="s">
        <v>7025</v>
      </c>
      <c r="S433" s="2162" t="s">
        <v>222</v>
      </c>
      <c r="T433" s="2162" t="s">
        <v>223</v>
      </c>
      <c r="U433" s="2162" t="s">
        <v>254</v>
      </c>
      <c r="V433" s="2162" t="s">
        <v>211</v>
      </c>
      <c r="W433" s="2162" t="s">
        <v>283</v>
      </c>
      <c r="X433" s="2162" t="s">
        <v>7025</v>
      </c>
      <c r="Y433" s="2162" t="s">
        <v>222</v>
      </c>
      <c r="Z433" s="2162" t="s">
        <v>223</v>
      </c>
      <c r="AA433" s="2162" t="s">
        <v>254</v>
      </c>
      <c r="AB433" s="2162" t="s">
        <v>211</v>
      </c>
      <c r="AC433" s="521" t="s">
        <v>6685</v>
      </c>
      <c r="AD433" s="2162" t="s">
        <v>283</v>
      </c>
      <c r="AE433" s="2162" t="s">
        <v>7025</v>
      </c>
      <c r="AF433" s="2162" t="s">
        <v>222</v>
      </c>
      <c r="AG433" s="2162" t="s">
        <v>223</v>
      </c>
      <c r="AH433" s="2162" t="s">
        <v>254</v>
      </c>
      <c r="AI433" s="2162" t="s">
        <v>211</v>
      </c>
      <c r="AJ433" s="521" t="s">
        <v>8075</v>
      </c>
      <c r="AK433" s="2162" t="s">
        <v>283</v>
      </c>
      <c r="AL433" s="2162" t="s">
        <v>7025</v>
      </c>
      <c r="AM433" s="2162" t="s">
        <v>222</v>
      </c>
      <c r="AN433" s="2162" t="s">
        <v>223</v>
      </c>
      <c r="AO433" s="2162" t="s">
        <v>254</v>
      </c>
    </row>
    <row r="434" spans="1:41" s="35" customFormat="1" ht="12.75">
      <c r="A434" s="123">
        <v>1</v>
      </c>
      <c r="B434" s="123">
        <v>2</v>
      </c>
      <c r="C434" s="123"/>
      <c r="D434" s="123">
        <v>3</v>
      </c>
      <c r="E434" s="123">
        <v>4</v>
      </c>
      <c r="F434" s="123">
        <v>5</v>
      </c>
      <c r="G434" s="123">
        <v>6</v>
      </c>
      <c r="H434" s="123">
        <v>7</v>
      </c>
      <c r="I434" s="123">
        <v>8</v>
      </c>
      <c r="J434" s="123">
        <v>9</v>
      </c>
      <c r="K434" s="2186"/>
      <c r="L434" s="123">
        <v>10</v>
      </c>
      <c r="M434" s="123">
        <v>11</v>
      </c>
      <c r="N434" s="123">
        <v>12</v>
      </c>
      <c r="O434" s="123">
        <v>13</v>
      </c>
      <c r="P434" s="123">
        <v>14</v>
      </c>
      <c r="Q434" s="123">
        <v>15</v>
      </c>
      <c r="R434" s="123"/>
      <c r="S434" s="123">
        <v>16</v>
      </c>
      <c r="T434" s="123">
        <v>17</v>
      </c>
      <c r="U434" s="123">
        <v>18</v>
      </c>
      <c r="V434" s="123">
        <v>19</v>
      </c>
      <c r="W434" s="123">
        <v>20</v>
      </c>
      <c r="X434" s="123"/>
      <c r="Y434" s="123">
        <v>21</v>
      </c>
      <c r="Z434" s="123">
        <v>22</v>
      </c>
      <c r="AA434" s="123">
        <v>23</v>
      </c>
      <c r="AB434" s="123">
        <v>24</v>
      </c>
      <c r="AC434" s="123">
        <v>25</v>
      </c>
      <c r="AD434" s="123">
        <v>26</v>
      </c>
      <c r="AE434" s="123"/>
      <c r="AF434" s="123">
        <v>27</v>
      </c>
      <c r="AG434" s="123">
        <v>28</v>
      </c>
      <c r="AH434" s="123">
        <v>29</v>
      </c>
      <c r="AI434" s="123">
        <v>30</v>
      </c>
      <c r="AJ434" s="123">
        <v>31</v>
      </c>
      <c r="AK434" s="123">
        <v>32</v>
      </c>
      <c r="AL434" s="123"/>
      <c r="AM434" s="123">
        <v>33</v>
      </c>
      <c r="AN434" s="123">
        <v>34</v>
      </c>
      <c r="AO434" s="123">
        <v>35</v>
      </c>
    </row>
    <row r="435" spans="1:41" ht="40.5">
      <c r="A435" s="211" t="s">
        <v>2</v>
      </c>
      <c r="B435" s="212" t="s">
        <v>469</v>
      </c>
      <c r="C435" s="212"/>
      <c r="D435" s="212"/>
      <c r="E435" s="213"/>
      <c r="F435" s="213"/>
      <c r="G435" s="213"/>
      <c r="H435" s="213"/>
      <c r="I435" s="179"/>
      <c r="J435" s="213"/>
      <c r="K435" s="2187"/>
      <c r="L435" s="213"/>
      <c r="M435" s="213"/>
      <c r="N435" s="213"/>
      <c r="O435" s="213"/>
      <c r="P435" s="179"/>
      <c r="Q435" s="213"/>
      <c r="R435" s="213"/>
      <c r="S435" s="213"/>
      <c r="T435" s="213"/>
      <c r="U435" s="179"/>
      <c r="V435" s="213"/>
      <c r="W435" s="179"/>
      <c r="X435" s="179"/>
      <c r="Y435" s="213"/>
      <c r="Z435" s="106"/>
      <c r="AA435" s="106"/>
      <c r="AB435" s="106"/>
      <c r="AC435" s="213"/>
      <c r="AD435" s="106"/>
      <c r="AE435" s="106"/>
      <c r="AF435" s="106"/>
      <c r="AG435" s="106"/>
      <c r="AH435" s="106"/>
      <c r="AI435" s="106"/>
      <c r="AJ435" s="213"/>
      <c r="AK435" s="106"/>
      <c r="AL435" s="106"/>
      <c r="AM435" s="106"/>
      <c r="AN435" s="106"/>
      <c r="AO435" s="106"/>
    </row>
    <row r="436" spans="1:41">
      <c r="A436" s="194"/>
      <c r="B436" s="179" t="s">
        <v>126</v>
      </c>
      <c r="C436" s="179"/>
      <c r="D436" s="179"/>
      <c r="E436" s="213"/>
      <c r="F436" s="213"/>
      <c r="G436" s="213"/>
      <c r="H436" s="213"/>
      <c r="I436" s="179"/>
      <c r="J436" s="213"/>
      <c r="K436" s="2187"/>
      <c r="L436" s="213"/>
      <c r="M436" s="213"/>
      <c r="N436" s="213"/>
      <c r="O436" s="213"/>
      <c r="P436" s="179"/>
      <c r="Q436" s="213"/>
      <c r="R436" s="213"/>
      <c r="S436" s="213"/>
      <c r="T436" s="213"/>
      <c r="U436" s="179"/>
      <c r="V436" s="213"/>
      <c r="W436" s="179"/>
      <c r="X436" s="179"/>
      <c r="Y436" s="213"/>
      <c r="Z436" s="106"/>
      <c r="AA436" s="106"/>
      <c r="AB436" s="106"/>
      <c r="AC436" s="213"/>
      <c r="AD436" s="106"/>
      <c r="AE436" s="106"/>
      <c r="AF436" s="106"/>
      <c r="AG436" s="106"/>
      <c r="AH436" s="106"/>
      <c r="AI436" s="106"/>
      <c r="AJ436" s="213"/>
      <c r="AK436" s="106"/>
      <c r="AL436" s="106"/>
      <c r="AM436" s="106"/>
      <c r="AN436" s="106"/>
      <c r="AO436" s="106"/>
    </row>
    <row r="437" spans="1:41" ht="27">
      <c r="A437" s="194">
        <v>1</v>
      </c>
      <c r="B437" s="611" t="s">
        <v>5556</v>
      </c>
      <c r="C437" s="1122" t="s">
        <v>5282</v>
      </c>
      <c r="D437" s="1122">
        <v>1990</v>
      </c>
      <c r="E437" s="943" t="s">
        <v>1711</v>
      </c>
      <c r="F437" s="194"/>
      <c r="G437" s="194">
        <v>1</v>
      </c>
      <c r="H437" s="194">
        <v>3.88</v>
      </c>
      <c r="I437" s="102">
        <v>1</v>
      </c>
      <c r="J437" s="102">
        <v>322816</v>
      </c>
      <c r="K437" s="2188"/>
      <c r="L437" s="102"/>
      <c r="M437" s="102"/>
      <c r="N437" s="213">
        <f>J437+L437+M437</f>
        <v>322816</v>
      </c>
      <c r="O437" s="213">
        <v>3.88</v>
      </c>
      <c r="P437" s="102">
        <v>1</v>
      </c>
      <c r="Q437" s="194">
        <v>322816</v>
      </c>
      <c r="R437" s="194"/>
      <c r="S437" s="194"/>
      <c r="T437" s="194"/>
      <c r="U437" s="213">
        <f>Q437+S437+T437</f>
        <v>322816</v>
      </c>
      <c r="V437" s="213">
        <f t="shared" ref="V437:W452" si="123">I437-P437</f>
        <v>0</v>
      </c>
      <c r="W437" s="213">
        <f t="shared" si="123"/>
        <v>0</v>
      </c>
      <c r="X437" s="213"/>
      <c r="Y437" s="213">
        <f t="shared" ref="Y437:Z452" si="124">L437-S437</f>
        <v>0</v>
      </c>
      <c r="Z437" s="213">
        <f t="shared" si="124"/>
        <v>0</v>
      </c>
      <c r="AA437" s="213">
        <f t="shared" ref="AA437:AA452" si="125">W437+Y437+Z437</f>
        <v>0</v>
      </c>
      <c r="AB437" s="102">
        <v>1</v>
      </c>
      <c r="AC437" s="213">
        <v>3.88</v>
      </c>
      <c r="AD437" s="194">
        <v>322816</v>
      </c>
      <c r="AE437" s="194"/>
      <c r="AF437" s="194"/>
      <c r="AG437" s="194"/>
      <c r="AH437" s="213">
        <f>AD437+AF437+AG437</f>
        <v>322816</v>
      </c>
      <c r="AI437" s="102">
        <v>1</v>
      </c>
      <c r="AJ437" s="213">
        <v>3.88</v>
      </c>
      <c r="AK437" s="194">
        <v>322816</v>
      </c>
      <c r="AL437" s="194"/>
      <c r="AM437" s="194"/>
      <c r="AN437" s="194"/>
      <c r="AO437" s="213">
        <f>AK437+AM437+AN437</f>
        <v>322816</v>
      </c>
    </row>
    <row r="438" spans="1:41" ht="27">
      <c r="A438" s="194">
        <v>2</v>
      </c>
      <c r="B438" s="611" t="s">
        <v>8426</v>
      </c>
      <c r="C438" s="1122" t="s">
        <v>5282</v>
      </c>
      <c r="D438" s="1122">
        <v>1990</v>
      </c>
      <c r="E438" s="943" t="s">
        <v>1711</v>
      </c>
      <c r="F438" s="194"/>
      <c r="G438" s="194">
        <v>1</v>
      </c>
      <c r="H438" s="194">
        <v>3.88</v>
      </c>
      <c r="I438" s="102">
        <v>1</v>
      </c>
      <c r="J438" s="102">
        <v>322816</v>
      </c>
      <c r="K438" s="2188"/>
      <c r="L438" s="102"/>
      <c r="M438" s="102"/>
      <c r="N438" s="213">
        <f t="shared" ref="N438:N452" si="126">J438+L438+M438</f>
        <v>322816</v>
      </c>
      <c r="O438" s="213">
        <v>3.88</v>
      </c>
      <c r="P438" s="102">
        <v>1</v>
      </c>
      <c r="Q438" s="194">
        <v>322816</v>
      </c>
      <c r="R438" s="194"/>
      <c r="S438" s="194"/>
      <c r="T438" s="194"/>
      <c r="U438" s="213">
        <f t="shared" ref="U438:U452" si="127">Q438+S438+T438</f>
        <v>322816</v>
      </c>
      <c r="V438" s="213">
        <f t="shared" si="123"/>
        <v>0</v>
      </c>
      <c r="W438" s="213">
        <f t="shared" si="123"/>
        <v>0</v>
      </c>
      <c r="X438" s="213"/>
      <c r="Y438" s="213">
        <f t="shared" si="124"/>
        <v>0</v>
      </c>
      <c r="Z438" s="213">
        <f t="shared" si="124"/>
        <v>0</v>
      </c>
      <c r="AA438" s="213">
        <f t="shared" si="125"/>
        <v>0</v>
      </c>
      <c r="AB438" s="102">
        <v>1</v>
      </c>
      <c r="AC438" s="213">
        <v>3.88</v>
      </c>
      <c r="AD438" s="194">
        <v>322816</v>
      </c>
      <c r="AE438" s="194"/>
      <c r="AF438" s="194"/>
      <c r="AG438" s="194"/>
      <c r="AH438" s="213">
        <f t="shared" ref="AH438:AH452" si="128">AD438+AF438+AG438</f>
        <v>322816</v>
      </c>
      <c r="AI438" s="102">
        <v>1</v>
      </c>
      <c r="AJ438" s="213">
        <v>3.88</v>
      </c>
      <c r="AK438" s="194">
        <v>322816</v>
      </c>
      <c r="AL438" s="194"/>
      <c r="AM438" s="194"/>
      <c r="AN438" s="194"/>
      <c r="AO438" s="213">
        <f t="shared" ref="AO438:AO452" si="129">AK438+AM438+AN438</f>
        <v>322816</v>
      </c>
    </row>
    <row r="439" spans="1:41" ht="27">
      <c r="A439" s="194">
        <v>3</v>
      </c>
      <c r="B439" s="611" t="s">
        <v>5551</v>
      </c>
      <c r="C439" s="1122" t="s">
        <v>5282</v>
      </c>
      <c r="D439" s="1122">
        <v>1993</v>
      </c>
      <c r="E439" s="943" t="s">
        <v>1711</v>
      </c>
      <c r="F439" s="194"/>
      <c r="G439" s="194">
        <v>1</v>
      </c>
      <c r="H439" s="194">
        <v>3.88</v>
      </c>
      <c r="I439" s="102">
        <v>1</v>
      </c>
      <c r="J439" s="102">
        <v>322816</v>
      </c>
      <c r="K439" s="2188"/>
      <c r="L439" s="102"/>
      <c r="M439" s="102"/>
      <c r="N439" s="213">
        <f t="shared" si="126"/>
        <v>322816</v>
      </c>
      <c r="O439" s="213">
        <v>3.88</v>
      </c>
      <c r="P439" s="102">
        <v>1</v>
      </c>
      <c r="Q439" s="194">
        <v>322816</v>
      </c>
      <c r="R439" s="194"/>
      <c r="S439" s="194"/>
      <c r="T439" s="194"/>
      <c r="U439" s="213">
        <f t="shared" si="127"/>
        <v>322816</v>
      </c>
      <c r="V439" s="213">
        <f t="shared" si="123"/>
        <v>0</v>
      </c>
      <c r="W439" s="213">
        <f t="shared" si="123"/>
        <v>0</v>
      </c>
      <c r="X439" s="213"/>
      <c r="Y439" s="213">
        <f t="shared" si="124"/>
        <v>0</v>
      </c>
      <c r="Z439" s="213">
        <f t="shared" si="124"/>
        <v>0</v>
      </c>
      <c r="AA439" s="213">
        <f t="shared" si="125"/>
        <v>0</v>
      </c>
      <c r="AB439" s="102">
        <v>1</v>
      </c>
      <c r="AC439" s="213">
        <v>3.88</v>
      </c>
      <c r="AD439" s="194">
        <v>322816</v>
      </c>
      <c r="AE439" s="194"/>
      <c r="AF439" s="194"/>
      <c r="AG439" s="194"/>
      <c r="AH439" s="213">
        <f t="shared" si="128"/>
        <v>322816</v>
      </c>
      <c r="AI439" s="102">
        <v>1</v>
      </c>
      <c r="AJ439" s="213">
        <v>3.88</v>
      </c>
      <c r="AK439" s="194">
        <v>322816</v>
      </c>
      <c r="AL439" s="194"/>
      <c r="AM439" s="194"/>
      <c r="AN439" s="194"/>
      <c r="AO439" s="213">
        <f t="shared" si="129"/>
        <v>322816</v>
      </c>
    </row>
    <row r="440" spans="1:41" ht="27">
      <c r="A440" s="194">
        <v>4</v>
      </c>
      <c r="B440" s="611" t="s">
        <v>5778</v>
      </c>
      <c r="C440" s="1122" t="s">
        <v>5282</v>
      </c>
      <c r="D440" s="1122">
        <v>1990</v>
      </c>
      <c r="E440" s="943" t="s">
        <v>1711</v>
      </c>
      <c r="F440" s="194"/>
      <c r="G440" s="194">
        <v>1</v>
      </c>
      <c r="H440" s="194">
        <v>3.88</v>
      </c>
      <c r="I440" s="102">
        <v>1</v>
      </c>
      <c r="J440" s="102">
        <v>322816</v>
      </c>
      <c r="K440" s="2188"/>
      <c r="L440" s="102"/>
      <c r="M440" s="102"/>
      <c r="N440" s="213">
        <f t="shared" si="126"/>
        <v>322816</v>
      </c>
      <c r="O440" s="213">
        <v>3.88</v>
      </c>
      <c r="P440" s="102">
        <v>1</v>
      </c>
      <c r="Q440" s="194">
        <v>322816</v>
      </c>
      <c r="R440" s="194"/>
      <c r="S440" s="194"/>
      <c r="T440" s="194"/>
      <c r="U440" s="213">
        <f t="shared" si="127"/>
        <v>322816</v>
      </c>
      <c r="V440" s="213">
        <f t="shared" si="123"/>
        <v>0</v>
      </c>
      <c r="W440" s="213">
        <f t="shared" si="123"/>
        <v>0</v>
      </c>
      <c r="X440" s="213"/>
      <c r="Y440" s="213">
        <f t="shared" si="124"/>
        <v>0</v>
      </c>
      <c r="Z440" s="213">
        <f t="shared" si="124"/>
        <v>0</v>
      </c>
      <c r="AA440" s="213">
        <f t="shared" si="125"/>
        <v>0</v>
      </c>
      <c r="AB440" s="102">
        <v>1</v>
      </c>
      <c r="AC440" s="213">
        <v>3.88</v>
      </c>
      <c r="AD440" s="194">
        <v>322816</v>
      </c>
      <c r="AE440" s="194"/>
      <c r="AF440" s="194"/>
      <c r="AG440" s="194"/>
      <c r="AH440" s="213">
        <f t="shared" si="128"/>
        <v>322816</v>
      </c>
      <c r="AI440" s="102">
        <v>1</v>
      </c>
      <c r="AJ440" s="213">
        <v>3.88</v>
      </c>
      <c r="AK440" s="194">
        <v>322816</v>
      </c>
      <c r="AL440" s="194"/>
      <c r="AM440" s="194"/>
      <c r="AN440" s="194"/>
      <c r="AO440" s="213">
        <f t="shared" si="129"/>
        <v>322816</v>
      </c>
    </row>
    <row r="441" spans="1:41" ht="27">
      <c r="A441" s="194">
        <v>5</v>
      </c>
      <c r="B441" s="611" t="s">
        <v>5779</v>
      </c>
      <c r="C441" s="1122" t="s">
        <v>5282</v>
      </c>
      <c r="D441" s="1122">
        <v>1991</v>
      </c>
      <c r="E441" s="943" t="s">
        <v>1711</v>
      </c>
      <c r="F441" s="194"/>
      <c r="G441" s="194">
        <v>1</v>
      </c>
      <c r="H441" s="194">
        <v>3.88</v>
      </c>
      <c r="I441" s="102">
        <v>1</v>
      </c>
      <c r="J441" s="102">
        <v>322816</v>
      </c>
      <c r="K441" s="2188"/>
      <c r="L441" s="102"/>
      <c r="M441" s="102"/>
      <c r="N441" s="213">
        <f t="shared" si="126"/>
        <v>322816</v>
      </c>
      <c r="O441" s="213">
        <v>3.88</v>
      </c>
      <c r="P441" s="102">
        <v>1</v>
      </c>
      <c r="Q441" s="194">
        <v>322816</v>
      </c>
      <c r="R441" s="194"/>
      <c r="S441" s="194"/>
      <c r="T441" s="194"/>
      <c r="U441" s="213">
        <f t="shared" si="127"/>
        <v>322816</v>
      </c>
      <c r="V441" s="213">
        <f t="shared" si="123"/>
        <v>0</v>
      </c>
      <c r="W441" s="213">
        <f t="shared" si="123"/>
        <v>0</v>
      </c>
      <c r="X441" s="213"/>
      <c r="Y441" s="213">
        <f t="shared" si="124"/>
        <v>0</v>
      </c>
      <c r="Z441" s="213">
        <f t="shared" si="124"/>
        <v>0</v>
      </c>
      <c r="AA441" s="213">
        <f t="shared" si="125"/>
        <v>0</v>
      </c>
      <c r="AB441" s="102">
        <v>1</v>
      </c>
      <c r="AC441" s="213">
        <v>3.88</v>
      </c>
      <c r="AD441" s="194">
        <v>322816</v>
      </c>
      <c r="AE441" s="194"/>
      <c r="AF441" s="194"/>
      <c r="AG441" s="194"/>
      <c r="AH441" s="213">
        <f t="shared" si="128"/>
        <v>322816</v>
      </c>
      <c r="AI441" s="102">
        <v>1</v>
      </c>
      <c r="AJ441" s="213">
        <v>3.88</v>
      </c>
      <c r="AK441" s="194">
        <v>322816</v>
      </c>
      <c r="AL441" s="194"/>
      <c r="AM441" s="194"/>
      <c r="AN441" s="194"/>
      <c r="AO441" s="213">
        <f t="shared" si="129"/>
        <v>322816</v>
      </c>
    </row>
    <row r="442" spans="1:41" ht="27">
      <c r="A442" s="194">
        <v>6</v>
      </c>
      <c r="B442" s="611" t="s">
        <v>8427</v>
      </c>
      <c r="C442" s="977" t="s">
        <v>5282</v>
      </c>
      <c r="D442" s="977">
        <v>2002</v>
      </c>
      <c r="E442" s="1020" t="s">
        <v>1711</v>
      </c>
      <c r="F442" s="194"/>
      <c r="G442" s="194">
        <v>1</v>
      </c>
      <c r="H442" s="194">
        <v>3.88</v>
      </c>
      <c r="I442" s="102">
        <v>1</v>
      </c>
      <c r="J442" s="102">
        <v>322816</v>
      </c>
      <c r="K442" s="2188"/>
      <c r="L442" s="102"/>
      <c r="M442" s="102"/>
      <c r="N442" s="213">
        <f t="shared" si="126"/>
        <v>322816</v>
      </c>
      <c r="O442" s="213">
        <v>3.88</v>
      </c>
      <c r="P442" s="102">
        <v>1</v>
      </c>
      <c r="Q442" s="194">
        <v>322816</v>
      </c>
      <c r="R442" s="194"/>
      <c r="S442" s="194"/>
      <c r="T442" s="194"/>
      <c r="U442" s="213">
        <f t="shared" si="127"/>
        <v>322816</v>
      </c>
      <c r="V442" s="213">
        <f t="shared" si="123"/>
        <v>0</v>
      </c>
      <c r="W442" s="213">
        <f t="shared" si="123"/>
        <v>0</v>
      </c>
      <c r="X442" s="213"/>
      <c r="Y442" s="213">
        <f t="shared" si="124"/>
        <v>0</v>
      </c>
      <c r="Z442" s="213">
        <f t="shared" si="124"/>
        <v>0</v>
      </c>
      <c r="AA442" s="213">
        <f t="shared" si="125"/>
        <v>0</v>
      </c>
      <c r="AB442" s="102">
        <v>1</v>
      </c>
      <c r="AC442" s="213">
        <v>3.88</v>
      </c>
      <c r="AD442" s="194">
        <v>322816</v>
      </c>
      <c r="AE442" s="194"/>
      <c r="AF442" s="194"/>
      <c r="AG442" s="194"/>
      <c r="AH442" s="213">
        <f t="shared" si="128"/>
        <v>322816</v>
      </c>
      <c r="AI442" s="102">
        <v>1</v>
      </c>
      <c r="AJ442" s="213">
        <v>3.88</v>
      </c>
      <c r="AK442" s="194">
        <v>322816</v>
      </c>
      <c r="AL442" s="194"/>
      <c r="AM442" s="194"/>
      <c r="AN442" s="194"/>
      <c r="AO442" s="213">
        <f t="shared" si="129"/>
        <v>322816</v>
      </c>
    </row>
    <row r="443" spans="1:41" ht="27">
      <c r="A443" s="194">
        <v>7</v>
      </c>
      <c r="B443" s="611" t="s">
        <v>5780</v>
      </c>
      <c r="C443" s="977" t="s">
        <v>5282</v>
      </c>
      <c r="D443" s="977">
        <v>2000</v>
      </c>
      <c r="E443" s="1020" t="s">
        <v>1711</v>
      </c>
      <c r="F443" s="194"/>
      <c r="G443" s="194">
        <v>1</v>
      </c>
      <c r="H443" s="194">
        <v>3.88</v>
      </c>
      <c r="I443" s="102">
        <v>1</v>
      </c>
      <c r="J443" s="102">
        <v>322816</v>
      </c>
      <c r="K443" s="2188"/>
      <c r="L443" s="102"/>
      <c r="M443" s="102"/>
      <c r="N443" s="213">
        <f t="shared" si="126"/>
        <v>322816</v>
      </c>
      <c r="O443" s="213">
        <v>3.88</v>
      </c>
      <c r="P443" s="102">
        <v>1</v>
      </c>
      <c r="Q443" s="194">
        <v>322816</v>
      </c>
      <c r="R443" s="194"/>
      <c r="S443" s="194"/>
      <c r="T443" s="194"/>
      <c r="U443" s="213">
        <f t="shared" si="127"/>
        <v>322816</v>
      </c>
      <c r="V443" s="213">
        <f t="shared" si="123"/>
        <v>0</v>
      </c>
      <c r="W443" s="213">
        <f t="shared" si="123"/>
        <v>0</v>
      </c>
      <c r="X443" s="213"/>
      <c r="Y443" s="213">
        <f t="shared" si="124"/>
        <v>0</v>
      </c>
      <c r="Z443" s="213">
        <f t="shared" si="124"/>
        <v>0</v>
      </c>
      <c r="AA443" s="213">
        <f t="shared" si="125"/>
        <v>0</v>
      </c>
      <c r="AB443" s="102">
        <v>1</v>
      </c>
      <c r="AC443" s="213">
        <v>3.88</v>
      </c>
      <c r="AD443" s="194">
        <v>322816</v>
      </c>
      <c r="AE443" s="194"/>
      <c r="AF443" s="194"/>
      <c r="AG443" s="194"/>
      <c r="AH443" s="213">
        <f t="shared" si="128"/>
        <v>322816</v>
      </c>
      <c r="AI443" s="102">
        <v>1</v>
      </c>
      <c r="AJ443" s="213">
        <v>3.88</v>
      </c>
      <c r="AK443" s="194">
        <v>322816</v>
      </c>
      <c r="AL443" s="194"/>
      <c r="AM443" s="194"/>
      <c r="AN443" s="194"/>
      <c r="AO443" s="213">
        <f t="shared" si="129"/>
        <v>322816</v>
      </c>
    </row>
    <row r="444" spans="1:41" ht="27">
      <c r="A444" s="194">
        <v>8</v>
      </c>
      <c r="B444" s="611" t="s">
        <v>5537</v>
      </c>
      <c r="C444" s="977" t="s">
        <v>5282</v>
      </c>
      <c r="D444" s="977">
        <v>1987</v>
      </c>
      <c r="E444" s="1020" t="s">
        <v>1711</v>
      </c>
      <c r="F444" s="194"/>
      <c r="G444" s="194">
        <v>1</v>
      </c>
      <c r="H444" s="194">
        <v>3.88</v>
      </c>
      <c r="I444" s="102">
        <v>1</v>
      </c>
      <c r="J444" s="102">
        <v>322816</v>
      </c>
      <c r="K444" s="2188"/>
      <c r="L444" s="102"/>
      <c r="M444" s="102"/>
      <c r="N444" s="213">
        <f t="shared" si="126"/>
        <v>322816</v>
      </c>
      <c r="O444" s="213">
        <v>3.88</v>
      </c>
      <c r="P444" s="102">
        <v>1</v>
      </c>
      <c r="Q444" s="194">
        <v>322816</v>
      </c>
      <c r="R444" s="194"/>
      <c r="S444" s="194"/>
      <c r="T444" s="194"/>
      <c r="U444" s="213">
        <f t="shared" si="127"/>
        <v>322816</v>
      </c>
      <c r="V444" s="213">
        <f t="shared" si="123"/>
        <v>0</v>
      </c>
      <c r="W444" s="213">
        <f t="shared" si="123"/>
        <v>0</v>
      </c>
      <c r="X444" s="213"/>
      <c r="Y444" s="213">
        <f t="shared" si="124"/>
        <v>0</v>
      </c>
      <c r="Z444" s="213">
        <f t="shared" si="124"/>
        <v>0</v>
      </c>
      <c r="AA444" s="213">
        <f t="shared" si="125"/>
        <v>0</v>
      </c>
      <c r="AB444" s="102">
        <v>1</v>
      </c>
      <c r="AC444" s="213">
        <v>3.88</v>
      </c>
      <c r="AD444" s="194">
        <v>322816</v>
      </c>
      <c r="AE444" s="194"/>
      <c r="AF444" s="194"/>
      <c r="AG444" s="194"/>
      <c r="AH444" s="213">
        <f t="shared" si="128"/>
        <v>322816</v>
      </c>
      <c r="AI444" s="102">
        <v>1</v>
      </c>
      <c r="AJ444" s="213">
        <v>3.88</v>
      </c>
      <c r="AK444" s="194">
        <v>322816</v>
      </c>
      <c r="AL444" s="194"/>
      <c r="AM444" s="194"/>
      <c r="AN444" s="194"/>
      <c r="AO444" s="213">
        <f t="shared" si="129"/>
        <v>322816</v>
      </c>
    </row>
    <row r="445" spans="1:41" ht="27">
      <c r="A445" s="194">
        <v>9</v>
      </c>
      <c r="B445" s="611" t="s">
        <v>5781</v>
      </c>
      <c r="C445" s="1122" t="s">
        <v>5282</v>
      </c>
      <c r="D445" s="1122">
        <v>1999</v>
      </c>
      <c r="E445" s="943" t="s">
        <v>1711</v>
      </c>
      <c r="F445" s="194"/>
      <c r="G445" s="194">
        <v>1</v>
      </c>
      <c r="H445" s="194">
        <v>3.88</v>
      </c>
      <c r="I445" s="102">
        <v>1</v>
      </c>
      <c r="J445" s="102">
        <v>322816</v>
      </c>
      <c r="K445" s="2188"/>
      <c r="L445" s="102"/>
      <c r="M445" s="102"/>
      <c r="N445" s="213">
        <f t="shared" si="126"/>
        <v>322816</v>
      </c>
      <c r="O445" s="213">
        <v>3.88</v>
      </c>
      <c r="P445" s="102">
        <v>1</v>
      </c>
      <c r="Q445" s="194">
        <v>322816</v>
      </c>
      <c r="R445" s="194"/>
      <c r="S445" s="194"/>
      <c r="T445" s="194"/>
      <c r="U445" s="213">
        <f t="shared" si="127"/>
        <v>322816</v>
      </c>
      <c r="V445" s="213">
        <f t="shared" si="123"/>
        <v>0</v>
      </c>
      <c r="W445" s="213">
        <f t="shared" si="123"/>
        <v>0</v>
      </c>
      <c r="X445" s="213"/>
      <c r="Y445" s="213">
        <f t="shared" si="124"/>
        <v>0</v>
      </c>
      <c r="Z445" s="213">
        <f t="shared" si="124"/>
        <v>0</v>
      </c>
      <c r="AA445" s="213">
        <f t="shared" si="125"/>
        <v>0</v>
      </c>
      <c r="AB445" s="102">
        <v>1</v>
      </c>
      <c r="AC445" s="213">
        <v>3.88</v>
      </c>
      <c r="AD445" s="194">
        <v>322816</v>
      </c>
      <c r="AE445" s="194"/>
      <c r="AF445" s="194"/>
      <c r="AG445" s="194"/>
      <c r="AH445" s="213">
        <f t="shared" si="128"/>
        <v>322816</v>
      </c>
      <c r="AI445" s="102">
        <v>1</v>
      </c>
      <c r="AJ445" s="213">
        <v>3.88</v>
      </c>
      <c r="AK445" s="194">
        <v>322816</v>
      </c>
      <c r="AL445" s="194"/>
      <c r="AM445" s="194"/>
      <c r="AN445" s="194"/>
      <c r="AO445" s="213">
        <f t="shared" si="129"/>
        <v>322816</v>
      </c>
    </row>
    <row r="446" spans="1:41" ht="27">
      <c r="A446" s="194">
        <v>10</v>
      </c>
      <c r="B446" s="611" t="s">
        <v>5782</v>
      </c>
      <c r="C446" s="1122" t="s">
        <v>5282</v>
      </c>
      <c r="D446" s="1122">
        <v>2000</v>
      </c>
      <c r="E446" s="943" t="s">
        <v>1711</v>
      </c>
      <c r="F446" s="194"/>
      <c r="G446" s="194">
        <v>1</v>
      </c>
      <c r="H446" s="194">
        <v>3.88</v>
      </c>
      <c r="I446" s="102">
        <v>1</v>
      </c>
      <c r="J446" s="102">
        <v>322816</v>
      </c>
      <c r="K446" s="2188"/>
      <c r="L446" s="102"/>
      <c r="M446" s="102"/>
      <c r="N446" s="213">
        <f t="shared" si="126"/>
        <v>322816</v>
      </c>
      <c r="O446" s="213">
        <v>3.88</v>
      </c>
      <c r="P446" s="102">
        <v>1</v>
      </c>
      <c r="Q446" s="194">
        <v>322816</v>
      </c>
      <c r="R446" s="194"/>
      <c r="S446" s="194"/>
      <c r="T446" s="194"/>
      <c r="U446" s="213">
        <f t="shared" si="127"/>
        <v>322816</v>
      </c>
      <c r="V446" s="213">
        <f t="shared" si="123"/>
        <v>0</v>
      </c>
      <c r="W446" s="213">
        <f t="shared" si="123"/>
        <v>0</v>
      </c>
      <c r="X446" s="213"/>
      <c r="Y446" s="213">
        <f t="shared" si="124"/>
        <v>0</v>
      </c>
      <c r="Z446" s="213">
        <f t="shared" si="124"/>
        <v>0</v>
      </c>
      <c r="AA446" s="213">
        <f t="shared" si="125"/>
        <v>0</v>
      </c>
      <c r="AB446" s="102">
        <v>1</v>
      </c>
      <c r="AC446" s="213">
        <v>3.88</v>
      </c>
      <c r="AD446" s="194">
        <v>322816</v>
      </c>
      <c r="AE446" s="194"/>
      <c r="AF446" s="194"/>
      <c r="AG446" s="194"/>
      <c r="AH446" s="213">
        <f t="shared" si="128"/>
        <v>322816</v>
      </c>
      <c r="AI446" s="102">
        <v>1</v>
      </c>
      <c r="AJ446" s="213">
        <v>3.88</v>
      </c>
      <c r="AK446" s="194">
        <v>322816</v>
      </c>
      <c r="AL446" s="194"/>
      <c r="AM446" s="194"/>
      <c r="AN446" s="194"/>
      <c r="AO446" s="213">
        <f t="shared" si="129"/>
        <v>322816</v>
      </c>
    </row>
    <row r="447" spans="1:41" ht="27">
      <c r="A447" s="194">
        <v>11</v>
      </c>
      <c r="B447" s="611" t="s">
        <v>5783</v>
      </c>
      <c r="C447" s="1122" t="s">
        <v>5282</v>
      </c>
      <c r="D447" s="1122">
        <v>1997</v>
      </c>
      <c r="E447" s="943" t="s">
        <v>1711</v>
      </c>
      <c r="F447" s="194"/>
      <c r="G447" s="194">
        <v>1</v>
      </c>
      <c r="H447" s="194">
        <v>3.88</v>
      </c>
      <c r="I447" s="102">
        <v>1</v>
      </c>
      <c r="J447" s="102">
        <v>322816</v>
      </c>
      <c r="K447" s="2188"/>
      <c r="L447" s="102"/>
      <c r="M447" s="102"/>
      <c r="N447" s="213">
        <f t="shared" si="126"/>
        <v>322816</v>
      </c>
      <c r="O447" s="213">
        <v>3.88</v>
      </c>
      <c r="P447" s="102">
        <v>1</v>
      </c>
      <c r="Q447" s="194">
        <v>322816</v>
      </c>
      <c r="R447" s="194"/>
      <c r="S447" s="194"/>
      <c r="T447" s="194"/>
      <c r="U447" s="213">
        <f t="shared" si="127"/>
        <v>322816</v>
      </c>
      <c r="V447" s="213">
        <f t="shared" si="123"/>
        <v>0</v>
      </c>
      <c r="W447" s="213">
        <f t="shared" si="123"/>
        <v>0</v>
      </c>
      <c r="X447" s="213"/>
      <c r="Y447" s="213">
        <f t="shared" si="124"/>
        <v>0</v>
      </c>
      <c r="Z447" s="213">
        <f t="shared" si="124"/>
        <v>0</v>
      </c>
      <c r="AA447" s="213">
        <f t="shared" si="125"/>
        <v>0</v>
      </c>
      <c r="AB447" s="102">
        <v>1</v>
      </c>
      <c r="AC447" s="213">
        <v>3.88</v>
      </c>
      <c r="AD447" s="194">
        <v>322816</v>
      </c>
      <c r="AE447" s="194"/>
      <c r="AF447" s="194"/>
      <c r="AG447" s="194"/>
      <c r="AH447" s="213">
        <f t="shared" si="128"/>
        <v>322816</v>
      </c>
      <c r="AI447" s="102">
        <v>1</v>
      </c>
      <c r="AJ447" s="213">
        <v>3.88</v>
      </c>
      <c r="AK447" s="194">
        <v>322816</v>
      </c>
      <c r="AL447" s="194"/>
      <c r="AM447" s="194"/>
      <c r="AN447" s="194"/>
      <c r="AO447" s="213">
        <f t="shared" si="129"/>
        <v>322816</v>
      </c>
    </row>
    <row r="448" spans="1:41" ht="27">
      <c r="A448" s="194">
        <v>12</v>
      </c>
      <c r="B448" s="611" t="s">
        <v>8428</v>
      </c>
      <c r="C448" s="1122" t="s">
        <v>5283</v>
      </c>
      <c r="D448" s="1122">
        <v>1999</v>
      </c>
      <c r="E448" s="943" t="s">
        <v>1711</v>
      </c>
      <c r="F448" s="194"/>
      <c r="G448" s="194">
        <v>1</v>
      </c>
      <c r="H448" s="194">
        <v>3.88</v>
      </c>
      <c r="I448" s="102">
        <v>1</v>
      </c>
      <c r="J448" s="102">
        <v>322816</v>
      </c>
      <c r="K448" s="2188"/>
      <c r="L448" s="102"/>
      <c r="M448" s="102"/>
      <c r="N448" s="213">
        <f t="shared" si="126"/>
        <v>322816</v>
      </c>
      <c r="O448" s="213">
        <v>3.88</v>
      </c>
      <c r="P448" s="102">
        <v>1</v>
      </c>
      <c r="Q448" s="194">
        <v>322816</v>
      </c>
      <c r="R448" s="194"/>
      <c r="S448" s="194"/>
      <c r="T448" s="194"/>
      <c r="U448" s="213">
        <f t="shared" si="127"/>
        <v>322816</v>
      </c>
      <c r="V448" s="213">
        <f t="shared" si="123"/>
        <v>0</v>
      </c>
      <c r="W448" s="213">
        <f t="shared" si="123"/>
        <v>0</v>
      </c>
      <c r="X448" s="213"/>
      <c r="Y448" s="213">
        <f t="shared" si="124"/>
        <v>0</v>
      </c>
      <c r="Z448" s="213">
        <f t="shared" si="124"/>
        <v>0</v>
      </c>
      <c r="AA448" s="213">
        <f t="shared" si="125"/>
        <v>0</v>
      </c>
      <c r="AB448" s="102">
        <v>1</v>
      </c>
      <c r="AC448" s="213">
        <v>3.88</v>
      </c>
      <c r="AD448" s="194">
        <v>322816</v>
      </c>
      <c r="AE448" s="194"/>
      <c r="AF448" s="194"/>
      <c r="AG448" s="194"/>
      <c r="AH448" s="213">
        <f t="shared" si="128"/>
        <v>322816</v>
      </c>
      <c r="AI448" s="102">
        <v>1</v>
      </c>
      <c r="AJ448" s="213">
        <v>3.88</v>
      </c>
      <c r="AK448" s="194">
        <v>322816</v>
      </c>
      <c r="AL448" s="194"/>
      <c r="AM448" s="194"/>
      <c r="AN448" s="194"/>
      <c r="AO448" s="213">
        <f t="shared" si="129"/>
        <v>322816</v>
      </c>
    </row>
    <row r="449" spans="1:41" ht="27">
      <c r="A449" s="194">
        <v>13</v>
      </c>
      <c r="B449" s="611" t="s">
        <v>8429</v>
      </c>
      <c r="C449" s="1122" t="s">
        <v>5282</v>
      </c>
      <c r="D449" s="1122">
        <v>2001</v>
      </c>
      <c r="E449" s="943" t="s">
        <v>1711</v>
      </c>
      <c r="F449" s="194"/>
      <c r="G449" s="194">
        <v>1</v>
      </c>
      <c r="H449" s="194">
        <v>3.88</v>
      </c>
      <c r="I449" s="102">
        <v>1</v>
      </c>
      <c r="J449" s="102">
        <v>322816</v>
      </c>
      <c r="K449" s="2188"/>
      <c r="L449" s="102"/>
      <c r="M449" s="102"/>
      <c r="N449" s="213">
        <f t="shared" si="126"/>
        <v>322816</v>
      </c>
      <c r="O449" s="213">
        <v>3.88</v>
      </c>
      <c r="P449" s="102">
        <v>1</v>
      </c>
      <c r="Q449" s="194">
        <v>322816</v>
      </c>
      <c r="R449" s="194"/>
      <c r="S449" s="194"/>
      <c r="T449" s="194"/>
      <c r="U449" s="213">
        <f t="shared" si="127"/>
        <v>322816</v>
      </c>
      <c r="V449" s="213">
        <f t="shared" si="123"/>
        <v>0</v>
      </c>
      <c r="W449" s="213">
        <f t="shared" si="123"/>
        <v>0</v>
      </c>
      <c r="X449" s="213"/>
      <c r="Y449" s="213">
        <f t="shared" si="124"/>
        <v>0</v>
      </c>
      <c r="Z449" s="213">
        <f t="shared" si="124"/>
        <v>0</v>
      </c>
      <c r="AA449" s="213">
        <f t="shared" si="125"/>
        <v>0</v>
      </c>
      <c r="AB449" s="102">
        <v>1</v>
      </c>
      <c r="AC449" s="213">
        <v>3.88</v>
      </c>
      <c r="AD449" s="194">
        <v>322816</v>
      </c>
      <c r="AE449" s="194"/>
      <c r="AF449" s="194"/>
      <c r="AG449" s="194"/>
      <c r="AH449" s="213">
        <f t="shared" si="128"/>
        <v>322816</v>
      </c>
      <c r="AI449" s="102">
        <v>1</v>
      </c>
      <c r="AJ449" s="213">
        <v>3.88</v>
      </c>
      <c r="AK449" s="194">
        <v>322816</v>
      </c>
      <c r="AL449" s="194"/>
      <c r="AM449" s="194"/>
      <c r="AN449" s="194"/>
      <c r="AO449" s="213">
        <f t="shared" si="129"/>
        <v>322816</v>
      </c>
    </row>
    <row r="450" spans="1:41" ht="27">
      <c r="A450" s="194">
        <v>14</v>
      </c>
      <c r="B450" s="611" t="s">
        <v>8430</v>
      </c>
      <c r="C450" s="1122" t="s">
        <v>5282</v>
      </c>
      <c r="D450" s="1122">
        <v>1992</v>
      </c>
      <c r="E450" s="943" t="s">
        <v>1711</v>
      </c>
      <c r="F450" s="194"/>
      <c r="G450" s="194">
        <v>1</v>
      </c>
      <c r="H450" s="194">
        <v>3.88</v>
      </c>
      <c r="I450" s="102">
        <v>1</v>
      </c>
      <c r="J450" s="102">
        <v>322816</v>
      </c>
      <c r="K450" s="2188"/>
      <c r="L450" s="102"/>
      <c r="M450" s="102"/>
      <c r="N450" s="213">
        <f t="shared" si="126"/>
        <v>322816</v>
      </c>
      <c r="O450" s="213">
        <v>3.88</v>
      </c>
      <c r="P450" s="102">
        <v>1</v>
      </c>
      <c r="Q450" s="194">
        <v>322816</v>
      </c>
      <c r="R450" s="194"/>
      <c r="S450" s="194"/>
      <c r="T450" s="194"/>
      <c r="U450" s="213">
        <f t="shared" si="127"/>
        <v>322816</v>
      </c>
      <c r="V450" s="213">
        <f t="shared" si="123"/>
        <v>0</v>
      </c>
      <c r="W450" s="213">
        <f t="shared" si="123"/>
        <v>0</v>
      </c>
      <c r="X450" s="213"/>
      <c r="Y450" s="213">
        <f t="shared" si="124"/>
        <v>0</v>
      </c>
      <c r="Z450" s="213">
        <f t="shared" si="124"/>
        <v>0</v>
      </c>
      <c r="AA450" s="213">
        <f t="shared" si="125"/>
        <v>0</v>
      </c>
      <c r="AB450" s="102">
        <v>1</v>
      </c>
      <c r="AC450" s="213">
        <v>3.88</v>
      </c>
      <c r="AD450" s="194">
        <v>322816</v>
      </c>
      <c r="AE450" s="194"/>
      <c r="AF450" s="194"/>
      <c r="AG450" s="194"/>
      <c r="AH450" s="213">
        <f t="shared" si="128"/>
        <v>322816</v>
      </c>
      <c r="AI450" s="102">
        <v>1</v>
      </c>
      <c r="AJ450" s="213">
        <v>3.88</v>
      </c>
      <c r="AK450" s="194">
        <v>322816</v>
      </c>
      <c r="AL450" s="194"/>
      <c r="AM450" s="194"/>
      <c r="AN450" s="194"/>
      <c r="AO450" s="213">
        <f t="shared" si="129"/>
        <v>322816</v>
      </c>
    </row>
    <row r="451" spans="1:41" ht="27">
      <c r="A451" s="194">
        <v>15</v>
      </c>
      <c r="B451" s="611" t="s">
        <v>5557</v>
      </c>
      <c r="C451" s="1122" t="s">
        <v>5282</v>
      </c>
      <c r="D451" s="1122">
        <v>2001</v>
      </c>
      <c r="E451" s="943" t="s">
        <v>1711</v>
      </c>
      <c r="F451" s="194"/>
      <c r="G451" s="194">
        <v>1</v>
      </c>
      <c r="H451" s="194">
        <v>3.88</v>
      </c>
      <c r="I451" s="102">
        <v>1</v>
      </c>
      <c r="J451" s="102">
        <v>322816</v>
      </c>
      <c r="K451" s="2188"/>
      <c r="L451" s="102"/>
      <c r="M451" s="102"/>
      <c r="N451" s="213">
        <f t="shared" si="126"/>
        <v>322816</v>
      </c>
      <c r="O451" s="213">
        <v>3.88</v>
      </c>
      <c r="P451" s="102">
        <v>1</v>
      </c>
      <c r="Q451" s="194">
        <v>322816</v>
      </c>
      <c r="R451" s="194"/>
      <c r="S451" s="194"/>
      <c r="T451" s="194"/>
      <c r="U451" s="213">
        <f t="shared" si="127"/>
        <v>322816</v>
      </c>
      <c r="V451" s="213">
        <f t="shared" si="123"/>
        <v>0</v>
      </c>
      <c r="W451" s="213">
        <f t="shared" si="123"/>
        <v>0</v>
      </c>
      <c r="X451" s="213"/>
      <c r="Y451" s="213">
        <f t="shared" si="124"/>
        <v>0</v>
      </c>
      <c r="Z451" s="213">
        <f t="shared" si="124"/>
        <v>0</v>
      </c>
      <c r="AA451" s="213">
        <f t="shared" si="125"/>
        <v>0</v>
      </c>
      <c r="AB451" s="102">
        <v>1</v>
      </c>
      <c r="AC451" s="213">
        <v>3.88</v>
      </c>
      <c r="AD451" s="194">
        <v>322816</v>
      </c>
      <c r="AE451" s="194"/>
      <c r="AF451" s="194"/>
      <c r="AG451" s="194"/>
      <c r="AH451" s="213">
        <f t="shared" si="128"/>
        <v>322816</v>
      </c>
      <c r="AI451" s="102">
        <v>1</v>
      </c>
      <c r="AJ451" s="213">
        <v>3.88</v>
      </c>
      <c r="AK451" s="194">
        <v>322816</v>
      </c>
      <c r="AL451" s="194"/>
      <c r="AM451" s="194"/>
      <c r="AN451" s="194"/>
      <c r="AO451" s="213">
        <f t="shared" si="129"/>
        <v>322816</v>
      </c>
    </row>
    <row r="452" spans="1:41" ht="19.5" customHeight="1">
      <c r="A452" s="194">
        <v>16</v>
      </c>
      <c r="B452" s="611" t="s">
        <v>872</v>
      </c>
      <c r="C452" s="977"/>
      <c r="D452" s="977"/>
      <c r="E452" s="1020" t="s">
        <v>1711</v>
      </c>
      <c r="F452" s="194"/>
      <c r="G452" s="194">
        <v>1</v>
      </c>
      <c r="H452" s="194">
        <v>3.88</v>
      </c>
      <c r="I452" s="102">
        <v>1</v>
      </c>
      <c r="J452" s="102">
        <v>322816</v>
      </c>
      <c r="K452" s="2188"/>
      <c r="L452" s="102"/>
      <c r="M452" s="102"/>
      <c r="N452" s="213">
        <f t="shared" si="126"/>
        <v>322816</v>
      </c>
      <c r="O452" s="213">
        <v>3.88</v>
      </c>
      <c r="P452" s="102">
        <v>1</v>
      </c>
      <c r="Q452" s="194">
        <v>322816</v>
      </c>
      <c r="R452" s="194"/>
      <c r="S452" s="194"/>
      <c r="T452" s="194"/>
      <c r="U452" s="213">
        <f t="shared" si="127"/>
        <v>322816</v>
      </c>
      <c r="V452" s="213">
        <f t="shared" si="123"/>
        <v>0</v>
      </c>
      <c r="W452" s="213">
        <f t="shared" si="123"/>
        <v>0</v>
      </c>
      <c r="X452" s="213"/>
      <c r="Y452" s="213">
        <f t="shared" si="124"/>
        <v>0</v>
      </c>
      <c r="Z452" s="213">
        <f t="shared" si="124"/>
        <v>0</v>
      </c>
      <c r="AA452" s="213">
        <f t="shared" si="125"/>
        <v>0</v>
      </c>
      <c r="AB452" s="102">
        <v>1</v>
      </c>
      <c r="AC452" s="213">
        <v>3.88</v>
      </c>
      <c r="AD452" s="194">
        <v>322816</v>
      </c>
      <c r="AE452" s="194"/>
      <c r="AF452" s="194"/>
      <c r="AG452" s="194"/>
      <c r="AH452" s="213">
        <f t="shared" si="128"/>
        <v>322816</v>
      </c>
      <c r="AI452" s="102">
        <v>1</v>
      </c>
      <c r="AJ452" s="213">
        <v>3.88</v>
      </c>
      <c r="AK452" s="194">
        <v>322816</v>
      </c>
      <c r="AL452" s="194"/>
      <c r="AM452" s="194"/>
      <c r="AN452" s="194"/>
      <c r="AO452" s="213">
        <f t="shared" si="129"/>
        <v>322816</v>
      </c>
    </row>
    <row r="453" spans="1:41" s="216" customFormat="1" ht="15" thickBot="1">
      <c r="A453" s="211"/>
      <c r="B453" s="219" t="s">
        <v>264</v>
      </c>
      <c r="C453" s="219"/>
      <c r="D453" s="215" t="s">
        <v>1</v>
      </c>
      <c r="E453" s="215" t="s">
        <v>1</v>
      </c>
      <c r="F453" s="215" t="s">
        <v>1</v>
      </c>
      <c r="G453" s="215" t="s">
        <v>1</v>
      </c>
      <c r="H453" s="215" t="s">
        <v>1</v>
      </c>
      <c r="I453" s="215">
        <f>SUM(I437:I452)</f>
        <v>16</v>
      </c>
      <c r="J453" s="215">
        <f t="shared" ref="J453:AO453" si="130">SUM(J437:J452)</f>
        <v>5165056</v>
      </c>
      <c r="K453" s="1561"/>
      <c r="L453" s="215">
        <f t="shared" si="130"/>
        <v>0</v>
      </c>
      <c r="M453" s="215">
        <f t="shared" si="130"/>
        <v>0</v>
      </c>
      <c r="N453" s="215">
        <f t="shared" si="130"/>
        <v>5165056</v>
      </c>
      <c r="O453" s="215">
        <f t="shared" si="130"/>
        <v>62.080000000000013</v>
      </c>
      <c r="P453" s="215">
        <f t="shared" si="130"/>
        <v>16</v>
      </c>
      <c r="Q453" s="215">
        <f t="shared" si="130"/>
        <v>5165056</v>
      </c>
      <c r="R453" s="215"/>
      <c r="S453" s="215">
        <f t="shared" si="130"/>
        <v>0</v>
      </c>
      <c r="T453" s="215">
        <f t="shared" si="130"/>
        <v>0</v>
      </c>
      <c r="U453" s="215">
        <f t="shared" si="130"/>
        <v>5165056</v>
      </c>
      <c r="V453" s="215">
        <f t="shared" si="130"/>
        <v>0</v>
      </c>
      <c r="W453" s="215">
        <f t="shared" si="130"/>
        <v>0</v>
      </c>
      <c r="X453" s="215"/>
      <c r="Y453" s="215">
        <f t="shared" si="130"/>
        <v>0</v>
      </c>
      <c r="Z453" s="215">
        <f t="shared" si="130"/>
        <v>0</v>
      </c>
      <c r="AA453" s="215">
        <f t="shared" si="130"/>
        <v>0</v>
      </c>
      <c r="AB453" s="215">
        <f t="shared" si="130"/>
        <v>16</v>
      </c>
      <c r="AC453" s="215"/>
      <c r="AD453" s="215">
        <f t="shared" si="130"/>
        <v>5165056</v>
      </c>
      <c r="AE453" s="215"/>
      <c r="AF453" s="215">
        <f t="shared" si="130"/>
        <v>0</v>
      </c>
      <c r="AG453" s="215">
        <f t="shared" si="130"/>
        <v>0</v>
      </c>
      <c r="AH453" s="215">
        <f t="shared" si="130"/>
        <v>5165056</v>
      </c>
      <c r="AI453" s="215">
        <f t="shared" si="130"/>
        <v>16</v>
      </c>
      <c r="AJ453" s="215"/>
      <c r="AK453" s="215">
        <f t="shared" si="130"/>
        <v>5165056</v>
      </c>
      <c r="AL453" s="215"/>
      <c r="AM453" s="215">
        <f t="shared" si="130"/>
        <v>0</v>
      </c>
      <c r="AN453" s="215">
        <f t="shared" si="130"/>
        <v>0</v>
      </c>
      <c r="AO453" s="215">
        <f t="shared" si="130"/>
        <v>5165056</v>
      </c>
    </row>
    <row r="454" spans="1:41" s="176" customFormat="1" ht="40.5" customHeight="1">
      <c r="A454" s="30"/>
      <c r="B454" s="2567" t="s">
        <v>5566</v>
      </c>
      <c r="C454" s="2567"/>
      <c r="D454" s="2567"/>
      <c r="E454" s="2567"/>
      <c r="F454" s="2567"/>
      <c r="G454" s="2567"/>
      <c r="H454" s="2567"/>
      <c r="I454" s="31"/>
      <c r="J454" s="31"/>
      <c r="K454" s="2183"/>
      <c r="L454" s="175"/>
      <c r="M454" s="34"/>
      <c r="N454" s="31"/>
      <c r="O454" s="31"/>
      <c r="P454" s="31"/>
      <c r="Q454" s="34"/>
      <c r="R454" s="34"/>
      <c r="S454" s="175"/>
      <c r="T454" s="175"/>
      <c r="U454" s="175"/>
      <c r="V454" s="175"/>
      <c r="W454" s="175"/>
      <c r="X454" s="175"/>
      <c r="Y454" s="175"/>
      <c r="Z454" s="175"/>
      <c r="AA454" s="175"/>
      <c r="AB454" s="175"/>
      <c r="AC454" s="31"/>
      <c r="AD454" s="175"/>
      <c r="AE454" s="175"/>
      <c r="AF454" s="175"/>
      <c r="AG454" s="175"/>
      <c r="AH454" s="175"/>
      <c r="AI454" s="175"/>
      <c r="AJ454" s="31"/>
      <c r="AK454" s="175"/>
      <c r="AL454" s="175"/>
      <c r="AM454" s="175"/>
      <c r="AN454" s="175"/>
      <c r="AO454" s="175"/>
    </row>
    <row r="455" spans="1:41" s="176" customFormat="1" ht="22.7" customHeight="1">
      <c r="A455" s="30"/>
      <c r="B455" s="174"/>
      <c r="C455" s="174"/>
      <c r="D455" s="174"/>
      <c r="E455" s="134"/>
      <c r="F455" s="134"/>
      <c r="G455" s="134"/>
      <c r="H455" s="31"/>
      <c r="I455" s="174"/>
      <c r="J455" s="31"/>
      <c r="K455" s="2183"/>
      <c r="L455" s="31"/>
      <c r="M455" s="41" t="s">
        <v>215</v>
      </c>
      <c r="N455" s="31"/>
      <c r="O455" s="31"/>
      <c r="P455" s="31"/>
      <c r="Q455" s="175"/>
      <c r="R455" s="175"/>
      <c r="S455" s="34"/>
      <c r="T455" s="175"/>
      <c r="U455" s="175"/>
      <c r="V455" s="175"/>
      <c r="W455" s="175"/>
      <c r="X455" s="175"/>
      <c r="Y455" s="175"/>
      <c r="Z455" s="175"/>
      <c r="AA455" s="175"/>
      <c r="AB455" s="175"/>
      <c r="AC455" s="31"/>
      <c r="AD455" s="175"/>
      <c r="AE455" s="175"/>
      <c r="AF455" s="175"/>
      <c r="AG455" s="175"/>
      <c r="AH455" s="175"/>
      <c r="AI455" s="175"/>
      <c r="AJ455" s="31"/>
      <c r="AK455" s="175"/>
      <c r="AL455" s="175"/>
      <c r="AM455" s="175"/>
      <c r="AN455" s="175"/>
      <c r="AO455" s="175"/>
    </row>
    <row r="456" spans="1:41" s="324" customFormat="1" ht="14.25">
      <c r="A456" s="244"/>
      <c r="B456" s="321"/>
      <c r="C456" s="2557" t="s">
        <v>5278</v>
      </c>
      <c r="D456" s="2557" t="s">
        <v>5279</v>
      </c>
      <c r="E456" s="322"/>
      <c r="F456" s="323"/>
      <c r="G456" s="323"/>
      <c r="H456" s="323"/>
      <c r="I456" s="1257" t="s">
        <v>5364</v>
      </c>
      <c r="J456" s="323"/>
      <c r="K456" s="2184"/>
      <c r="L456" s="323"/>
      <c r="M456" s="323"/>
      <c r="N456" s="323"/>
      <c r="O456" s="322"/>
      <c r="P456" s="2531" t="s">
        <v>1978</v>
      </c>
      <c r="Q456" s="2531"/>
      <c r="R456" s="2531"/>
      <c r="S456" s="2531"/>
      <c r="T456" s="2531"/>
      <c r="U456" s="2560"/>
      <c r="V456" s="2561" t="s">
        <v>216</v>
      </c>
      <c r="W456" s="2531"/>
      <c r="X456" s="2531"/>
      <c r="Y456" s="2531"/>
      <c r="Z456" s="2531"/>
      <c r="AA456" s="2560"/>
      <c r="AB456" s="2561" t="s">
        <v>5883</v>
      </c>
      <c r="AC456" s="2531"/>
      <c r="AD456" s="2531"/>
      <c r="AE456" s="2531"/>
      <c r="AF456" s="2531"/>
      <c r="AG456" s="2531"/>
      <c r="AH456" s="2531"/>
      <c r="AI456" s="2561" t="s">
        <v>7103</v>
      </c>
      <c r="AJ456" s="2531"/>
      <c r="AK456" s="2531"/>
      <c r="AL456" s="2531"/>
      <c r="AM456" s="2531"/>
      <c r="AN456" s="2531"/>
      <c r="AO456" s="2560"/>
    </row>
    <row r="457" spans="1:41" s="176" customFormat="1" ht="76.5">
      <c r="A457" s="210" t="s">
        <v>114</v>
      </c>
      <c r="B457" s="2162" t="s">
        <v>218</v>
      </c>
      <c r="C457" s="2559"/>
      <c r="D457" s="2559"/>
      <c r="E457" s="2162" t="s">
        <v>219</v>
      </c>
      <c r="F457" s="2162" t="s">
        <v>220</v>
      </c>
      <c r="G457" s="2162" t="s">
        <v>221</v>
      </c>
      <c r="H457" s="521" t="s">
        <v>5368</v>
      </c>
      <c r="I457" s="2162" t="s">
        <v>211</v>
      </c>
      <c r="J457" s="281" t="s">
        <v>460</v>
      </c>
      <c r="K457" s="2185" t="s">
        <v>7025</v>
      </c>
      <c r="L457" s="2162" t="s">
        <v>222</v>
      </c>
      <c r="M457" s="2162" t="s">
        <v>223</v>
      </c>
      <c r="N457" s="2162" t="s">
        <v>254</v>
      </c>
      <c r="O457" s="521" t="s">
        <v>4246</v>
      </c>
      <c r="P457" s="2162" t="s">
        <v>211</v>
      </c>
      <c r="Q457" s="2162" t="s">
        <v>283</v>
      </c>
      <c r="R457" s="2162" t="s">
        <v>7025</v>
      </c>
      <c r="S457" s="2162" t="s">
        <v>222</v>
      </c>
      <c r="T457" s="2162" t="s">
        <v>223</v>
      </c>
      <c r="U457" s="2162" t="s">
        <v>254</v>
      </c>
      <c r="V457" s="2162" t="s">
        <v>211</v>
      </c>
      <c r="W457" s="2162" t="s">
        <v>283</v>
      </c>
      <c r="X457" s="2162" t="s">
        <v>7025</v>
      </c>
      <c r="Y457" s="2162" t="s">
        <v>222</v>
      </c>
      <c r="Z457" s="2162" t="s">
        <v>223</v>
      </c>
      <c r="AA457" s="2162" t="s">
        <v>254</v>
      </c>
      <c r="AB457" s="2162" t="s">
        <v>211</v>
      </c>
      <c r="AC457" s="521" t="s">
        <v>6685</v>
      </c>
      <c r="AD457" s="2162" t="s">
        <v>283</v>
      </c>
      <c r="AE457" s="2162" t="s">
        <v>7025</v>
      </c>
      <c r="AF457" s="2162" t="s">
        <v>222</v>
      </c>
      <c r="AG457" s="2162" t="s">
        <v>223</v>
      </c>
      <c r="AH457" s="2162" t="s">
        <v>254</v>
      </c>
      <c r="AI457" s="2162" t="s">
        <v>211</v>
      </c>
      <c r="AJ457" s="521" t="s">
        <v>8075</v>
      </c>
      <c r="AK457" s="2162" t="s">
        <v>283</v>
      </c>
      <c r="AL457" s="2162" t="s">
        <v>7025</v>
      </c>
      <c r="AM457" s="2162" t="s">
        <v>222</v>
      </c>
      <c r="AN457" s="2162" t="s">
        <v>223</v>
      </c>
      <c r="AO457" s="2162" t="s">
        <v>254</v>
      </c>
    </row>
    <row r="458" spans="1:41" s="35" customFormat="1" ht="12.75">
      <c r="A458" s="123">
        <v>1</v>
      </c>
      <c r="B458" s="123">
        <v>2</v>
      </c>
      <c r="C458" s="123"/>
      <c r="D458" s="123">
        <v>3</v>
      </c>
      <c r="E458" s="123">
        <v>4</v>
      </c>
      <c r="F458" s="123">
        <v>5</v>
      </c>
      <c r="G458" s="123">
        <v>6</v>
      </c>
      <c r="H458" s="123">
        <v>7</v>
      </c>
      <c r="I458" s="123">
        <v>8</v>
      </c>
      <c r="J458" s="123">
        <v>9</v>
      </c>
      <c r="K458" s="2186"/>
      <c r="L458" s="123">
        <v>10</v>
      </c>
      <c r="M458" s="123">
        <v>11</v>
      </c>
      <c r="N458" s="123">
        <v>12</v>
      </c>
      <c r="O458" s="123">
        <v>13</v>
      </c>
      <c r="P458" s="123">
        <v>14</v>
      </c>
      <c r="Q458" s="123">
        <v>15</v>
      </c>
      <c r="R458" s="123"/>
      <c r="S458" s="123">
        <v>16</v>
      </c>
      <c r="T458" s="123">
        <v>17</v>
      </c>
      <c r="U458" s="123">
        <v>18</v>
      </c>
      <c r="V458" s="123">
        <v>19</v>
      </c>
      <c r="W458" s="123">
        <v>20</v>
      </c>
      <c r="X458" s="123"/>
      <c r="Y458" s="123">
        <v>21</v>
      </c>
      <c r="Z458" s="123">
        <v>22</v>
      </c>
      <c r="AA458" s="123">
        <v>23</v>
      </c>
      <c r="AB458" s="123">
        <v>24</v>
      </c>
      <c r="AC458" s="123">
        <v>25</v>
      </c>
      <c r="AD458" s="123">
        <v>26</v>
      </c>
      <c r="AE458" s="123"/>
      <c r="AF458" s="123">
        <v>27</v>
      </c>
      <c r="AG458" s="123">
        <v>28</v>
      </c>
      <c r="AH458" s="123">
        <v>29</v>
      </c>
      <c r="AI458" s="123">
        <v>30</v>
      </c>
      <c r="AJ458" s="123">
        <v>31</v>
      </c>
      <c r="AK458" s="123">
        <v>32</v>
      </c>
      <c r="AL458" s="123"/>
      <c r="AM458" s="123">
        <v>33</v>
      </c>
      <c r="AN458" s="123">
        <v>34</v>
      </c>
      <c r="AO458" s="123">
        <v>35</v>
      </c>
    </row>
    <row r="459" spans="1:41" ht="40.5">
      <c r="A459" s="211" t="s">
        <v>2</v>
      </c>
      <c r="B459" s="212" t="s">
        <v>469</v>
      </c>
      <c r="C459" s="212"/>
      <c r="D459" s="212"/>
      <c r="E459" s="213"/>
      <c r="F459" s="213"/>
      <c r="G459" s="213"/>
      <c r="H459" s="213"/>
      <c r="I459" s="179"/>
      <c r="J459" s="213"/>
      <c r="K459" s="2187"/>
      <c r="L459" s="213"/>
      <c r="M459" s="213"/>
      <c r="N459" s="213"/>
      <c r="O459" s="213"/>
      <c r="P459" s="179"/>
      <c r="Q459" s="213"/>
      <c r="R459" s="213"/>
      <c r="S459" s="213"/>
      <c r="T459" s="213"/>
      <c r="U459" s="179"/>
      <c r="V459" s="213"/>
      <c r="W459" s="179"/>
      <c r="X459" s="179"/>
      <c r="Y459" s="213"/>
      <c r="Z459" s="106"/>
      <c r="AA459" s="106"/>
      <c r="AB459" s="106"/>
      <c r="AC459" s="213"/>
      <c r="AD459" s="106"/>
      <c r="AE459" s="106"/>
      <c r="AF459" s="106"/>
      <c r="AG459" s="106"/>
      <c r="AH459" s="106"/>
      <c r="AI459" s="106"/>
      <c r="AJ459" s="213"/>
      <c r="AK459" s="106"/>
      <c r="AL459" s="106"/>
      <c r="AM459" s="106"/>
      <c r="AN459" s="106"/>
      <c r="AO459" s="106"/>
    </row>
    <row r="460" spans="1:41">
      <c r="A460" s="194"/>
      <c r="B460" s="179" t="s">
        <v>126</v>
      </c>
      <c r="C460" s="179"/>
      <c r="D460" s="179"/>
      <c r="E460" s="213"/>
      <c r="F460" s="213"/>
      <c r="G460" s="213"/>
      <c r="H460" s="213"/>
      <c r="I460" s="179"/>
      <c r="J460" s="213"/>
      <c r="K460" s="2187"/>
      <c r="L460" s="213"/>
      <c r="M460" s="213"/>
      <c r="N460" s="213"/>
      <c r="O460" s="213"/>
      <c r="P460" s="179"/>
      <c r="Q460" s="213"/>
      <c r="R460" s="213"/>
      <c r="S460" s="213"/>
      <c r="T460" s="213"/>
      <c r="U460" s="179"/>
      <c r="V460" s="213"/>
      <c r="W460" s="179"/>
      <c r="X460" s="179"/>
      <c r="Y460" s="213"/>
      <c r="Z460" s="106"/>
      <c r="AA460" s="106"/>
      <c r="AB460" s="106"/>
      <c r="AC460" s="213"/>
      <c r="AD460" s="106"/>
      <c r="AE460" s="106"/>
      <c r="AF460" s="106"/>
      <c r="AG460" s="106"/>
      <c r="AH460" s="106"/>
      <c r="AI460" s="106"/>
      <c r="AJ460" s="213"/>
      <c r="AK460" s="106"/>
      <c r="AL460" s="106"/>
      <c r="AM460" s="106"/>
      <c r="AN460" s="106"/>
      <c r="AO460" s="106"/>
    </row>
    <row r="461" spans="1:41" ht="27">
      <c r="A461" s="194">
        <v>1</v>
      </c>
      <c r="B461" s="611" t="s">
        <v>6869</v>
      </c>
      <c r="C461" s="1122" t="s">
        <v>5282</v>
      </c>
      <c r="D461" s="1122">
        <v>2000</v>
      </c>
      <c r="E461" s="943" t="s">
        <v>1711</v>
      </c>
      <c r="F461" s="194"/>
      <c r="G461" s="194">
        <v>1</v>
      </c>
      <c r="H461" s="194">
        <v>3.88</v>
      </c>
      <c r="I461" s="102">
        <v>1</v>
      </c>
      <c r="J461" s="102">
        <v>322816</v>
      </c>
      <c r="K461" s="2188"/>
      <c r="L461" s="102"/>
      <c r="M461" s="102"/>
      <c r="N461" s="213">
        <f>J461+L461+M461</f>
        <v>322816</v>
      </c>
      <c r="O461" s="213">
        <v>3.88</v>
      </c>
      <c r="P461" s="102">
        <v>1</v>
      </c>
      <c r="Q461" s="194">
        <v>322816</v>
      </c>
      <c r="R461" s="194"/>
      <c r="S461" s="194"/>
      <c r="T461" s="194"/>
      <c r="U461" s="213">
        <f>Q461+S461+T461</f>
        <v>322816</v>
      </c>
      <c r="V461" s="213">
        <f t="shared" ref="V461:W472" si="131">I461-P461</f>
        <v>0</v>
      </c>
      <c r="W461" s="213">
        <f t="shared" si="131"/>
        <v>0</v>
      </c>
      <c r="X461" s="213"/>
      <c r="Y461" s="213">
        <f t="shared" ref="Y461:Z472" si="132">L461-S461</f>
        <v>0</v>
      </c>
      <c r="Z461" s="213">
        <f t="shared" si="132"/>
        <v>0</v>
      </c>
      <c r="AA461" s="213">
        <f t="shared" ref="AA461:AA472" si="133">W461+Y461+Z461</f>
        <v>0</v>
      </c>
      <c r="AB461" s="102">
        <v>1</v>
      </c>
      <c r="AC461" s="213">
        <v>3.88</v>
      </c>
      <c r="AD461" s="194">
        <v>322816</v>
      </c>
      <c r="AE461" s="194"/>
      <c r="AF461" s="194"/>
      <c r="AG461" s="194"/>
      <c r="AH461" s="213">
        <f>AD461+AF461+AG461</f>
        <v>322816</v>
      </c>
      <c r="AI461" s="102">
        <v>1</v>
      </c>
      <c r="AJ461" s="213">
        <v>3.88</v>
      </c>
      <c r="AK461" s="194">
        <v>322816</v>
      </c>
      <c r="AL461" s="194"/>
      <c r="AM461" s="194"/>
      <c r="AN461" s="194"/>
      <c r="AO461" s="213">
        <f>AK461+AM461+AN461</f>
        <v>322816</v>
      </c>
    </row>
    <row r="462" spans="1:41" ht="27">
      <c r="A462" s="194">
        <v>2</v>
      </c>
      <c r="B462" s="611" t="s">
        <v>8431</v>
      </c>
      <c r="C462" s="1122" t="s">
        <v>5282</v>
      </c>
      <c r="D462" s="1122">
        <v>2000</v>
      </c>
      <c r="E462" s="943" t="s">
        <v>1711</v>
      </c>
      <c r="F462" s="194"/>
      <c r="G462" s="194">
        <v>1</v>
      </c>
      <c r="H462" s="194">
        <v>3.88</v>
      </c>
      <c r="I462" s="102">
        <v>1</v>
      </c>
      <c r="J462" s="102">
        <v>322816</v>
      </c>
      <c r="K462" s="2188"/>
      <c r="L462" s="102"/>
      <c r="M462" s="102"/>
      <c r="N462" s="213">
        <f t="shared" ref="N462:N468" si="134">J462+L462+M462</f>
        <v>322816</v>
      </c>
      <c r="O462" s="213">
        <v>3.88</v>
      </c>
      <c r="P462" s="102">
        <v>1</v>
      </c>
      <c r="Q462" s="194">
        <v>322816</v>
      </c>
      <c r="R462" s="194"/>
      <c r="S462" s="194"/>
      <c r="T462" s="194"/>
      <c r="U462" s="213">
        <f t="shared" ref="U462:U468" si="135">Q462+S462+T462</f>
        <v>322816</v>
      </c>
      <c r="V462" s="213">
        <f t="shared" si="131"/>
        <v>0</v>
      </c>
      <c r="W462" s="213">
        <f t="shared" si="131"/>
        <v>0</v>
      </c>
      <c r="X462" s="213"/>
      <c r="Y462" s="213">
        <f t="shared" si="132"/>
        <v>0</v>
      </c>
      <c r="Z462" s="213">
        <f t="shared" si="132"/>
        <v>0</v>
      </c>
      <c r="AA462" s="213">
        <f t="shared" si="133"/>
        <v>0</v>
      </c>
      <c r="AB462" s="102">
        <v>1</v>
      </c>
      <c r="AC462" s="213">
        <v>3.88</v>
      </c>
      <c r="AD462" s="194">
        <v>322816</v>
      </c>
      <c r="AE462" s="194"/>
      <c r="AF462" s="194"/>
      <c r="AG462" s="194"/>
      <c r="AH462" s="213">
        <f t="shared" ref="AH462:AH468" si="136">AD462+AF462+AG462</f>
        <v>322816</v>
      </c>
      <c r="AI462" s="102">
        <v>1</v>
      </c>
      <c r="AJ462" s="213">
        <v>3.88</v>
      </c>
      <c r="AK462" s="194">
        <v>322816</v>
      </c>
      <c r="AL462" s="194"/>
      <c r="AM462" s="194"/>
      <c r="AN462" s="194"/>
      <c r="AO462" s="213">
        <f t="shared" ref="AO462:AO468" si="137">AK462+AM462+AN462</f>
        <v>322816</v>
      </c>
    </row>
    <row r="463" spans="1:41" ht="27">
      <c r="A463" s="194">
        <v>3</v>
      </c>
      <c r="B463" s="611" t="s">
        <v>8432</v>
      </c>
      <c r="C463" s="1122" t="s">
        <v>5282</v>
      </c>
      <c r="D463" s="1122">
        <v>2000</v>
      </c>
      <c r="E463" s="943" t="s">
        <v>1711</v>
      </c>
      <c r="F463" s="194"/>
      <c r="G463" s="194">
        <v>1</v>
      </c>
      <c r="H463" s="194">
        <v>3.88</v>
      </c>
      <c r="I463" s="102">
        <v>1</v>
      </c>
      <c r="J463" s="102">
        <v>322816</v>
      </c>
      <c r="K463" s="2188"/>
      <c r="L463" s="102"/>
      <c r="M463" s="102"/>
      <c r="N463" s="213">
        <f t="shared" si="134"/>
        <v>322816</v>
      </c>
      <c r="O463" s="213">
        <v>3.88</v>
      </c>
      <c r="P463" s="102">
        <v>1</v>
      </c>
      <c r="Q463" s="194">
        <v>322816</v>
      </c>
      <c r="R463" s="194"/>
      <c r="S463" s="194"/>
      <c r="T463" s="194"/>
      <c r="U463" s="213">
        <f t="shared" si="135"/>
        <v>322816</v>
      </c>
      <c r="V463" s="213">
        <f t="shared" si="131"/>
        <v>0</v>
      </c>
      <c r="W463" s="213">
        <f t="shared" si="131"/>
        <v>0</v>
      </c>
      <c r="X463" s="213"/>
      <c r="Y463" s="213">
        <f t="shared" si="132"/>
        <v>0</v>
      </c>
      <c r="Z463" s="213">
        <f t="shared" si="132"/>
        <v>0</v>
      </c>
      <c r="AA463" s="213">
        <f t="shared" si="133"/>
        <v>0</v>
      </c>
      <c r="AB463" s="102">
        <v>1</v>
      </c>
      <c r="AC463" s="213">
        <v>3.88</v>
      </c>
      <c r="AD463" s="194">
        <v>322816</v>
      </c>
      <c r="AE463" s="194"/>
      <c r="AF463" s="194"/>
      <c r="AG463" s="194"/>
      <c r="AH463" s="213">
        <f t="shared" si="136"/>
        <v>322816</v>
      </c>
      <c r="AI463" s="102">
        <v>1</v>
      </c>
      <c r="AJ463" s="213">
        <v>3.88</v>
      </c>
      <c r="AK463" s="194">
        <v>322816</v>
      </c>
      <c r="AL463" s="194"/>
      <c r="AM463" s="194"/>
      <c r="AN463" s="194"/>
      <c r="AO463" s="213">
        <f t="shared" si="137"/>
        <v>322816</v>
      </c>
    </row>
    <row r="464" spans="1:41" ht="27">
      <c r="A464" s="194">
        <v>4</v>
      </c>
      <c r="B464" s="611" t="s">
        <v>8433</v>
      </c>
      <c r="C464" s="1122" t="s">
        <v>5282</v>
      </c>
      <c r="D464" s="1122">
        <v>1985</v>
      </c>
      <c r="E464" s="943" t="s">
        <v>1711</v>
      </c>
      <c r="F464" s="194"/>
      <c r="G464" s="194">
        <v>1</v>
      </c>
      <c r="H464" s="194">
        <v>3.88</v>
      </c>
      <c r="I464" s="102">
        <v>1</v>
      </c>
      <c r="J464" s="102">
        <v>322816</v>
      </c>
      <c r="K464" s="2188"/>
      <c r="L464" s="102"/>
      <c r="M464" s="102"/>
      <c r="N464" s="213">
        <f t="shared" si="134"/>
        <v>322816</v>
      </c>
      <c r="O464" s="213">
        <v>3.88</v>
      </c>
      <c r="P464" s="102">
        <v>1</v>
      </c>
      <c r="Q464" s="194">
        <v>322816</v>
      </c>
      <c r="R464" s="194"/>
      <c r="S464" s="194"/>
      <c r="T464" s="194"/>
      <c r="U464" s="213">
        <f t="shared" si="135"/>
        <v>322816</v>
      </c>
      <c r="V464" s="213">
        <f t="shared" si="131"/>
        <v>0</v>
      </c>
      <c r="W464" s="213">
        <f t="shared" si="131"/>
        <v>0</v>
      </c>
      <c r="X464" s="213"/>
      <c r="Y464" s="213">
        <f t="shared" si="132"/>
        <v>0</v>
      </c>
      <c r="Z464" s="213">
        <f t="shared" si="132"/>
        <v>0</v>
      </c>
      <c r="AA464" s="213">
        <f t="shared" si="133"/>
        <v>0</v>
      </c>
      <c r="AB464" s="102">
        <v>1</v>
      </c>
      <c r="AC464" s="213">
        <v>3.88</v>
      </c>
      <c r="AD464" s="194">
        <v>322816</v>
      </c>
      <c r="AE464" s="194"/>
      <c r="AF464" s="194"/>
      <c r="AG464" s="194"/>
      <c r="AH464" s="213">
        <f t="shared" si="136"/>
        <v>322816</v>
      </c>
      <c r="AI464" s="102">
        <v>1</v>
      </c>
      <c r="AJ464" s="213">
        <v>3.88</v>
      </c>
      <c r="AK464" s="194">
        <v>322816</v>
      </c>
      <c r="AL464" s="194"/>
      <c r="AM464" s="194"/>
      <c r="AN464" s="194"/>
      <c r="AO464" s="213">
        <f t="shared" si="137"/>
        <v>322816</v>
      </c>
    </row>
    <row r="465" spans="1:41" ht="27">
      <c r="A465" s="194">
        <v>5</v>
      </c>
      <c r="B465" s="611" t="s">
        <v>8434</v>
      </c>
      <c r="C465" s="1122" t="s">
        <v>5282</v>
      </c>
      <c r="D465" s="1122">
        <v>1994</v>
      </c>
      <c r="E465" s="943" t="s">
        <v>1711</v>
      </c>
      <c r="F465" s="194"/>
      <c r="G465" s="194">
        <v>1</v>
      </c>
      <c r="H465" s="194">
        <v>3.88</v>
      </c>
      <c r="I465" s="102">
        <v>1</v>
      </c>
      <c r="J465" s="102">
        <v>322816</v>
      </c>
      <c r="K465" s="2188"/>
      <c r="L465" s="102"/>
      <c r="M465" s="102"/>
      <c r="N465" s="213">
        <f t="shared" si="134"/>
        <v>322816</v>
      </c>
      <c r="O465" s="213">
        <v>3.88</v>
      </c>
      <c r="P465" s="102">
        <v>1</v>
      </c>
      <c r="Q465" s="194">
        <v>322816</v>
      </c>
      <c r="R465" s="194"/>
      <c r="S465" s="194"/>
      <c r="T465" s="194"/>
      <c r="U465" s="213">
        <f t="shared" si="135"/>
        <v>322816</v>
      </c>
      <c r="V465" s="213">
        <f t="shared" si="131"/>
        <v>0</v>
      </c>
      <c r="W465" s="213">
        <f t="shared" si="131"/>
        <v>0</v>
      </c>
      <c r="X465" s="213"/>
      <c r="Y465" s="213">
        <f t="shared" si="132"/>
        <v>0</v>
      </c>
      <c r="Z465" s="213">
        <f t="shared" si="132"/>
        <v>0</v>
      </c>
      <c r="AA465" s="213">
        <f t="shared" si="133"/>
        <v>0</v>
      </c>
      <c r="AB465" s="102">
        <v>1</v>
      </c>
      <c r="AC465" s="213">
        <v>3.88</v>
      </c>
      <c r="AD465" s="194">
        <v>322816</v>
      </c>
      <c r="AE465" s="194"/>
      <c r="AF465" s="194"/>
      <c r="AG465" s="194"/>
      <c r="AH465" s="213">
        <f t="shared" si="136"/>
        <v>322816</v>
      </c>
      <c r="AI465" s="102">
        <v>1</v>
      </c>
      <c r="AJ465" s="213">
        <v>3.88</v>
      </c>
      <c r="AK465" s="194">
        <v>322816</v>
      </c>
      <c r="AL465" s="194"/>
      <c r="AM465" s="194"/>
      <c r="AN465" s="194"/>
      <c r="AO465" s="213">
        <f t="shared" si="137"/>
        <v>322816</v>
      </c>
    </row>
    <row r="466" spans="1:41" ht="27">
      <c r="A466" s="194">
        <v>6</v>
      </c>
      <c r="B466" s="611" t="s">
        <v>8435</v>
      </c>
      <c r="C466" s="977" t="s">
        <v>5282</v>
      </c>
      <c r="D466" s="977">
        <v>1998</v>
      </c>
      <c r="E466" s="1020" t="s">
        <v>1711</v>
      </c>
      <c r="F466" s="194"/>
      <c r="G466" s="194">
        <v>1</v>
      </c>
      <c r="H466" s="194">
        <v>3.88</v>
      </c>
      <c r="I466" s="102">
        <v>1</v>
      </c>
      <c r="J466" s="102">
        <v>322816</v>
      </c>
      <c r="K466" s="2188"/>
      <c r="L466" s="102"/>
      <c r="M466" s="102"/>
      <c r="N466" s="213">
        <f t="shared" si="134"/>
        <v>322816</v>
      </c>
      <c r="O466" s="213">
        <v>3.88</v>
      </c>
      <c r="P466" s="102">
        <v>1</v>
      </c>
      <c r="Q466" s="194">
        <v>322816</v>
      </c>
      <c r="R466" s="194"/>
      <c r="S466" s="194"/>
      <c r="T466" s="194"/>
      <c r="U466" s="213">
        <f t="shared" si="135"/>
        <v>322816</v>
      </c>
      <c r="V466" s="213">
        <f t="shared" si="131"/>
        <v>0</v>
      </c>
      <c r="W466" s="213">
        <f t="shared" si="131"/>
        <v>0</v>
      </c>
      <c r="X466" s="213"/>
      <c r="Y466" s="213">
        <f t="shared" si="132"/>
        <v>0</v>
      </c>
      <c r="Z466" s="213">
        <f t="shared" si="132"/>
        <v>0</v>
      </c>
      <c r="AA466" s="213">
        <f t="shared" si="133"/>
        <v>0</v>
      </c>
      <c r="AB466" s="102">
        <v>1</v>
      </c>
      <c r="AC466" s="213">
        <v>3.88</v>
      </c>
      <c r="AD466" s="194">
        <v>322816</v>
      </c>
      <c r="AE466" s="194"/>
      <c r="AF466" s="194"/>
      <c r="AG466" s="194"/>
      <c r="AH466" s="213">
        <f t="shared" si="136"/>
        <v>322816</v>
      </c>
      <c r="AI466" s="102">
        <v>1</v>
      </c>
      <c r="AJ466" s="213">
        <v>3.88</v>
      </c>
      <c r="AK466" s="194">
        <v>322816</v>
      </c>
      <c r="AL466" s="194"/>
      <c r="AM466" s="194"/>
      <c r="AN466" s="194"/>
      <c r="AO466" s="213">
        <f t="shared" si="137"/>
        <v>322816</v>
      </c>
    </row>
    <row r="467" spans="1:41" ht="27">
      <c r="A467" s="194">
        <v>7</v>
      </c>
      <c r="B467" s="611" t="s">
        <v>8436</v>
      </c>
      <c r="C467" s="977" t="s">
        <v>5282</v>
      </c>
      <c r="D467" s="977">
        <v>1973</v>
      </c>
      <c r="E467" s="1020" t="s">
        <v>1711</v>
      </c>
      <c r="F467" s="194"/>
      <c r="G467" s="194">
        <v>1</v>
      </c>
      <c r="H467" s="194">
        <v>3.88</v>
      </c>
      <c r="I467" s="102">
        <v>1</v>
      </c>
      <c r="J467" s="102">
        <v>322816</v>
      </c>
      <c r="K467" s="2188"/>
      <c r="L467" s="102"/>
      <c r="M467" s="102"/>
      <c r="N467" s="213">
        <f t="shared" si="134"/>
        <v>322816</v>
      </c>
      <c r="O467" s="213">
        <v>3.88</v>
      </c>
      <c r="P467" s="102">
        <v>1</v>
      </c>
      <c r="Q467" s="194">
        <v>322816</v>
      </c>
      <c r="R467" s="194"/>
      <c r="S467" s="194"/>
      <c r="T467" s="194"/>
      <c r="U467" s="213">
        <f t="shared" si="135"/>
        <v>322816</v>
      </c>
      <c r="V467" s="213">
        <f t="shared" si="131"/>
        <v>0</v>
      </c>
      <c r="W467" s="213">
        <f t="shared" si="131"/>
        <v>0</v>
      </c>
      <c r="X467" s="213"/>
      <c r="Y467" s="213">
        <f t="shared" si="132"/>
        <v>0</v>
      </c>
      <c r="Z467" s="213">
        <f t="shared" si="132"/>
        <v>0</v>
      </c>
      <c r="AA467" s="213">
        <f t="shared" si="133"/>
        <v>0</v>
      </c>
      <c r="AB467" s="102">
        <v>1</v>
      </c>
      <c r="AC467" s="213">
        <v>3.88</v>
      </c>
      <c r="AD467" s="194">
        <v>322816</v>
      </c>
      <c r="AE467" s="194"/>
      <c r="AF467" s="194"/>
      <c r="AG467" s="194"/>
      <c r="AH467" s="213">
        <f t="shared" si="136"/>
        <v>322816</v>
      </c>
      <c r="AI467" s="102">
        <v>1</v>
      </c>
      <c r="AJ467" s="213">
        <v>3.88</v>
      </c>
      <c r="AK467" s="194">
        <v>322816</v>
      </c>
      <c r="AL467" s="194"/>
      <c r="AM467" s="194"/>
      <c r="AN467" s="194"/>
      <c r="AO467" s="213">
        <f t="shared" si="137"/>
        <v>322816</v>
      </c>
    </row>
    <row r="468" spans="1:41" ht="27">
      <c r="A468" s="194">
        <v>8</v>
      </c>
      <c r="B468" s="611" t="s">
        <v>8437</v>
      </c>
      <c r="C468" s="977" t="s">
        <v>5282</v>
      </c>
      <c r="D468" s="977">
        <v>1995</v>
      </c>
      <c r="E468" s="1020" t="s">
        <v>1711</v>
      </c>
      <c r="F468" s="194"/>
      <c r="G468" s="194">
        <v>1</v>
      </c>
      <c r="H468" s="194">
        <v>3.88</v>
      </c>
      <c r="I468" s="102">
        <v>1</v>
      </c>
      <c r="J468" s="102">
        <v>322816</v>
      </c>
      <c r="K468" s="2188"/>
      <c r="L468" s="102"/>
      <c r="M468" s="102"/>
      <c r="N468" s="213">
        <f t="shared" si="134"/>
        <v>322816</v>
      </c>
      <c r="O468" s="213">
        <v>3.88</v>
      </c>
      <c r="P468" s="102">
        <v>1</v>
      </c>
      <c r="Q468" s="194">
        <v>322816</v>
      </c>
      <c r="R468" s="194"/>
      <c r="S468" s="194"/>
      <c r="T468" s="194"/>
      <c r="U468" s="213">
        <f t="shared" si="135"/>
        <v>322816</v>
      </c>
      <c r="V468" s="213">
        <f t="shared" si="131"/>
        <v>0</v>
      </c>
      <c r="W468" s="213">
        <f t="shared" si="131"/>
        <v>0</v>
      </c>
      <c r="X468" s="213"/>
      <c r="Y468" s="213">
        <f t="shared" si="132"/>
        <v>0</v>
      </c>
      <c r="Z468" s="213">
        <f t="shared" si="132"/>
        <v>0</v>
      </c>
      <c r="AA468" s="213">
        <f t="shared" si="133"/>
        <v>0</v>
      </c>
      <c r="AB468" s="102">
        <v>1</v>
      </c>
      <c r="AC468" s="213">
        <v>3.88</v>
      </c>
      <c r="AD468" s="194">
        <v>322816</v>
      </c>
      <c r="AE468" s="194"/>
      <c r="AF468" s="194"/>
      <c r="AG468" s="194"/>
      <c r="AH468" s="213">
        <f t="shared" si="136"/>
        <v>322816</v>
      </c>
      <c r="AI468" s="102">
        <v>1</v>
      </c>
      <c r="AJ468" s="213">
        <v>3.88</v>
      </c>
      <c r="AK468" s="194">
        <v>322816</v>
      </c>
      <c r="AL468" s="194"/>
      <c r="AM468" s="194"/>
      <c r="AN468" s="194"/>
      <c r="AO468" s="213">
        <f t="shared" si="137"/>
        <v>322816</v>
      </c>
    </row>
    <row r="469" spans="1:41" ht="27">
      <c r="A469" s="194">
        <v>9</v>
      </c>
      <c r="B469" s="611" t="s">
        <v>8438</v>
      </c>
      <c r="C469" s="1122" t="s">
        <v>5282</v>
      </c>
      <c r="D469" s="1122">
        <v>1995</v>
      </c>
      <c r="E469" s="943" t="s">
        <v>1711</v>
      </c>
      <c r="F469" s="194"/>
      <c r="G469" s="194">
        <v>1</v>
      </c>
      <c r="H469" s="194">
        <v>3.88</v>
      </c>
      <c r="I469" s="102">
        <v>1</v>
      </c>
      <c r="J469" s="102">
        <v>322816</v>
      </c>
      <c r="K469" s="2188"/>
      <c r="L469" s="102"/>
      <c r="M469" s="102"/>
      <c r="N469" s="213">
        <f>J469+L469+M469</f>
        <v>322816</v>
      </c>
      <c r="O469" s="213">
        <v>3.88</v>
      </c>
      <c r="P469" s="102">
        <v>1</v>
      </c>
      <c r="Q469" s="194">
        <v>322816</v>
      </c>
      <c r="R469" s="194"/>
      <c r="S469" s="194"/>
      <c r="T469" s="194"/>
      <c r="U469" s="213">
        <f>Q469+S469+T469</f>
        <v>322816</v>
      </c>
      <c r="V469" s="213">
        <f t="shared" si="131"/>
        <v>0</v>
      </c>
      <c r="W469" s="213">
        <f t="shared" si="131"/>
        <v>0</v>
      </c>
      <c r="X469" s="213"/>
      <c r="Y469" s="213">
        <f t="shared" si="132"/>
        <v>0</v>
      </c>
      <c r="Z469" s="213">
        <f t="shared" si="132"/>
        <v>0</v>
      </c>
      <c r="AA469" s="213">
        <f t="shared" si="133"/>
        <v>0</v>
      </c>
      <c r="AB469" s="102">
        <v>1</v>
      </c>
      <c r="AC469" s="213">
        <v>3.88</v>
      </c>
      <c r="AD469" s="194">
        <v>322816</v>
      </c>
      <c r="AE469" s="194"/>
      <c r="AF469" s="194"/>
      <c r="AG469" s="194"/>
      <c r="AH469" s="213">
        <f>AD469+AF469+AG469</f>
        <v>322816</v>
      </c>
      <c r="AI469" s="102">
        <v>1</v>
      </c>
      <c r="AJ469" s="213">
        <v>3.88</v>
      </c>
      <c r="AK469" s="194">
        <v>322816</v>
      </c>
      <c r="AL469" s="194"/>
      <c r="AM469" s="194"/>
      <c r="AN469" s="194"/>
      <c r="AO469" s="213">
        <f>AK469+AM469+AN469</f>
        <v>322816</v>
      </c>
    </row>
    <row r="470" spans="1:41" ht="27">
      <c r="A470" s="194">
        <v>10</v>
      </c>
      <c r="B470" s="611" t="s">
        <v>8439</v>
      </c>
      <c r="C470" s="1122" t="s">
        <v>5282</v>
      </c>
      <c r="D470" s="1122">
        <v>1995</v>
      </c>
      <c r="E470" s="943" t="s">
        <v>1711</v>
      </c>
      <c r="F470" s="194"/>
      <c r="G470" s="194">
        <v>1</v>
      </c>
      <c r="H470" s="194">
        <v>3.88</v>
      </c>
      <c r="I470" s="102">
        <v>1</v>
      </c>
      <c r="J470" s="102">
        <v>322816</v>
      </c>
      <c r="K470" s="2188"/>
      <c r="L470" s="102"/>
      <c r="M470" s="102"/>
      <c r="N470" s="213">
        <f>J470+L470+M470</f>
        <v>322816</v>
      </c>
      <c r="O470" s="213">
        <v>3.88</v>
      </c>
      <c r="P470" s="102">
        <v>1</v>
      </c>
      <c r="Q470" s="194">
        <v>322816</v>
      </c>
      <c r="R470" s="194"/>
      <c r="S470" s="194"/>
      <c r="T470" s="194"/>
      <c r="U470" s="213">
        <f>Q470+S470+T470</f>
        <v>322816</v>
      </c>
      <c r="V470" s="213">
        <f t="shared" si="131"/>
        <v>0</v>
      </c>
      <c r="W470" s="213">
        <f t="shared" si="131"/>
        <v>0</v>
      </c>
      <c r="X470" s="213"/>
      <c r="Y470" s="213">
        <f t="shared" si="132"/>
        <v>0</v>
      </c>
      <c r="Z470" s="213">
        <f t="shared" si="132"/>
        <v>0</v>
      </c>
      <c r="AA470" s="213">
        <f t="shared" si="133"/>
        <v>0</v>
      </c>
      <c r="AB470" s="102">
        <v>1</v>
      </c>
      <c r="AC470" s="213">
        <v>3.88</v>
      </c>
      <c r="AD470" s="194">
        <v>322816</v>
      </c>
      <c r="AE470" s="194"/>
      <c r="AF470" s="194"/>
      <c r="AG470" s="194"/>
      <c r="AH470" s="213">
        <f>AD470+AF470+AG470</f>
        <v>322816</v>
      </c>
      <c r="AI470" s="102">
        <v>1</v>
      </c>
      <c r="AJ470" s="213">
        <v>3.88</v>
      </c>
      <c r="AK470" s="194">
        <v>322816</v>
      </c>
      <c r="AL470" s="194"/>
      <c r="AM470" s="194"/>
      <c r="AN470" s="194"/>
      <c r="AO470" s="213">
        <f>AK470+AM470+AN470</f>
        <v>322816</v>
      </c>
    </row>
    <row r="471" spans="1:41" ht="27">
      <c r="A471" s="194">
        <v>11</v>
      </c>
      <c r="B471" s="611" t="s">
        <v>8440</v>
      </c>
      <c r="C471" s="1122" t="s">
        <v>5282</v>
      </c>
      <c r="D471" s="1122">
        <v>1995</v>
      </c>
      <c r="E471" s="943" t="s">
        <v>1711</v>
      </c>
      <c r="F471" s="194"/>
      <c r="G471" s="194">
        <v>1</v>
      </c>
      <c r="H471" s="194">
        <v>3.88</v>
      </c>
      <c r="I471" s="102">
        <v>1</v>
      </c>
      <c r="J471" s="102">
        <v>322816</v>
      </c>
      <c r="K471" s="2188"/>
      <c r="L471" s="102"/>
      <c r="M471" s="102"/>
      <c r="N471" s="213">
        <f>J471+L471+M471</f>
        <v>322816</v>
      </c>
      <c r="O471" s="213">
        <v>3.88</v>
      </c>
      <c r="P471" s="102">
        <v>1</v>
      </c>
      <c r="Q471" s="194">
        <v>322816</v>
      </c>
      <c r="R471" s="194"/>
      <c r="S471" s="194"/>
      <c r="T471" s="194"/>
      <c r="U471" s="213">
        <f>Q471+S471+T471</f>
        <v>322816</v>
      </c>
      <c r="V471" s="213">
        <f t="shared" si="131"/>
        <v>0</v>
      </c>
      <c r="W471" s="213">
        <f t="shared" si="131"/>
        <v>0</v>
      </c>
      <c r="X471" s="213"/>
      <c r="Y471" s="213">
        <f t="shared" si="132"/>
        <v>0</v>
      </c>
      <c r="Z471" s="213">
        <f t="shared" si="132"/>
        <v>0</v>
      </c>
      <c r="AA471" s="213">
        <f t="shared" si="133"/>
        <v>0</v>
      </c>
      <c r="AB471" s="102">
        <v>1</v>
      </c>
      <c r="AC471" s="213">
        <v>3.88</v>
      </c>
      <c r="AD471" s="194">
        <v>322816</v>
      </c>
      <c r="AE471" s="194"/>
      <c r="AF471" s="194"/>
      <c r="AG471" s="194"/>
      <c r="AH471" s="213">
        <f>AD471+AF471+AG471</f>
        <v>322816</v>
      </c>
      <c r="AI471" s="102">
        <v>1</v>
      </c>
      <c r="AJ471" s="213">
        <v>3.88</v>
      </c>
      <c r="AK471" s="194">
        <v>322816</v>
      </c>
      <c r="AL471" s="194"/>
      <c r="AM471" s="194"/>
      <c r="AN471" s="194"/>
      <c r="AO471" s="213">
        <f>AK471+AM471+AN471</f>
        <v>322816</v>
      </c>
    </row>
    <row r="472" spans="1:41" ht="27">
      <c r="A472" s="194">
        <v>12</v>
      </c>
      <c r="B472" s="611" t="s">
        <v>872</v>
      </c>
      <c r="C472" s="1122"/>
      <c r="D472" s="1122"/>
      <c r="E472" s="943" t="s">
        <v>1711</v>
      </c>
      <c r="F472" s="194"/>
      <c r="G472" s="194">
        <v>1</v>
      </c>
      <c r="H472" s="194">
        <v>3.88</v>
      </c>
      <c r="I472" s="102">
        <v>1</v>
      </c>
      <c r="J472" s="102">
        <v>322816</v>
      </c>
      <c r="K472" s="2188"/>
      <c r="L472" s="102"/>
      <c r="M472" s="102"/>
      <c r="N472" s="213">
        <f>J472+L472+M472</f>
        <v>322816</v>
      </c>
      <c r="O472" s="213">
        <v>3.88</v>
      </c>
      <c r="P472" s="102">
        <v>1</v>
      </c>
      <c r="Q472" s="194">
        <v>322816</v>
      </c>
      <c r="R472" s="194"/>
      <c r="S472" s="194"/>
      <c r="T472" s="194"/>
      <c r="U472" s="213">
        <f>Q472+S472+T472</f>
        <v>322816</v>
      </c>
      <c r="V472" s="213">
        <f t="shared" si="131"/>
        <v>0</v>
      </c>
      <c r="W472" s="213">
        <f t="shared" si="131"/>
        <v>0</v>
      </c>
      <c r="X472" s="213"/>
      <c r="Y472" s="213">
        <f t="shared" si="132"/>
        <v>0</v>
      </c>
      <c r="Z472" s="213">
        <f t="shared" si="132"/>
        <v>0</v>
      </c>
      <c r="AA472" s="213">
        <f t="shared" si="133"/>
        <v>0</v>
      </c>
      <c r="AB472" s="102">
        <v>1</v>
      </c>
      <c r="AC472" s="213">
        <v>3.88</v>
      </c>
      <c r="AD472" s="194">
        <v>322816</v>
      </c>
      <c r="AE472" s="194"/>
      <c r="AF472" s="194"/>
      <c r="AG472" s="194"/>
      <c r="AH472" s="213">
        <f>AD472+AF472+AG472</f>
        <v>322816</v>
      </c>
      <c r="AI472" s="102">
        <v>1</v>
      </c>
      <c r="AJ472" s="213">
        <v>3.88</v>
      </c>
      <c r="AK472" s="194">
        <v>322816</v>
      </c>
      <c r="AL472" s="194"/>
      <c r="AM472" s="194"/>
      <c r="AN472" s="194"/>
      <c r="AO472" s="213">
        <f>AK472+AM472+AN472</f>
        <v>322816</v>
      </c>
    </row>
    <row r="473" spans="1:41">
      <c r="A473" s="194"/>
      <c r="B473" s="611"/>
      <c r="C473" s="977"/>
      <c r="D473" s="977"/>
      <c r="E473" s="1020"/>
      <c r="F473" s="194"/>
      <c r="G473" s="194"/>
      <c r="H473" s="194"/>
      <c r="I473" s="102"/>
      <c r="J473" s="102"/>
      <c r="K473" s="2188"/>
      <c r="L473" s="102"/>
      <c r="M473" s="102"/>
      <c r="N473" s="213"/>
      <c r="O473" s="213"/>
      <c r="P473" s="102"/>
      <c r="Q473" s="194"/>
      <c r="R473" s="194"/>
      <c r="S473" s="194"/>
      <c r="T473" s="194"/>
      <c r="U473" s="213"/>
      <c r="V473" s="213"/>
      <c r="W473" s="213"/>
      <c r="X473" s="213"/>
      <c r="Y473" s="213"/>
      <c r="Z473" s="213"/>
      <c r="AA473" s="213"/>
      <c r="AB473" s="102"/>
      <c r="AC473" s="213"/>
      <c r="AD473" s="194"/>
      <c r="AE473" s="194"/>
      <c r="AF473" s="194"/>
      <c r="AG473" s="194"/>
      <c r="AH473" s="213"/>
      <c r="AI473" s="102"/>
      <c r="AJ473" s="213"/>
      <c r="AK473" s="194"/>
      <c r="AL473" s="194"/>
      <c r="AM473" s="194"/>
      <c r="AN473" s="194"/>
      <c r="AO473" s="213"/>
    </row>
    <row r="474" spans="1:41" s="216" customFormat="1" ht="15" thickBot="1">
      <c r="A474" s="211"/>
      <c r="B474" s="219" t="s">
        <v>264</v>
      </c>
      <c r="C474" s="219"/>
      <c r="D474" s="215" t="s">
        <v>1</v>
      </c>
      <c r="E474" s="215" t="s">
        <v>1</v>
      </c>
      <c r="F474" s="215" t="s">
        <v>1</v>
      </c>
      <c r="G474" s="215" t="s">
        <v>1</v>
      </c>
      <c r="H474" s="215" t="s">
        <v>1</v>
      </c>
      <c r="I474" s="215">
        <f>SUM(I461:I472)</f>
        <v>12</v>
      </c>
      <c r="J474" s="215">
        <f>SUM(J461:J472)</f>
        <v>3873792</v>
      </c>
      <c r="K474" s="1561"/>
      <c r="L474" s="215">
        <f>SUM(L461:L472)</f>
        <v>0</v>
      </c>
      <c r="M474" s="215">
        <f>SUM(M461:M472)</f>
        <v>0</v>
      </c>
      <c r="N474" s="215">
        <f>SUM(N461:N472)</f>
        <v>3873792</v>
      </c>
      <c r="O474" s="215"/>
      <c r="P474" s="215">
        <f t="shared" ref="P474:AB474" si="138">SUM(P461:P472)</f>
        <v>12</v>
      </c>
      <c r="Q474" s="215">
        <f t="shared" si="138"/>
        <v>3873792</v>
      </c>
      <c r="R474" s="215"/>
      <c r="S474" s="215">
        <f t="shared" si="138"/>
        <v>0</v>
      </c>
      <c r="T474" s="215">
        <f t="shared" si="138"/>
        <v>0</v>
      </c>
      <c r="U474" s="215">
        <f t="shared" si="138"/>
        <v>3873792</v>
      </c>
      <c r="V474" s="215">
        <f t="shared" si="138"/>
        <v>0</v>
      </c>
      <c r="W474" s="215">
        <f t="shared" si="138"/>
        <v>0</v>
      </c>
      <c r="X474" s="215"/>
      <c r="Y474" s="215">
        <f t="shared" si="138"/>
        <v>0</v>
      </c>
      <c r="Z474" s="215">
        <f t="shared" si="138"/>
        <v>0</v>
      </c>
      <c r="AA474" s="215">
        <f t="shared" si="138"/>
        <v>0</v>
      </c>
      <c r="AB474" s="215">
        <f t="shared" si="138"/>
        <v>12</v>
      </c>
      <c r="AC474" s="215"/>
      <c r="AD474" s="215">
        <f>SUM(AD461:AD472)</f>
        <v>3873792</v>
      </c>
      <c r="AE474" s="215"/>
      <c r="AF474" s="215">
        <f>SUM(AF461:AF472)</f>
        <v>0</v>
      </c>
      <c r="AG474" s="215">
        <f>SUM(AG461:AG472)</f>
        <v>0</v>
      </c>
      <c r="AH474" s="215">
        <f>SUM(AH461:AH472)</f>
        <v>3873792</v>
      </c>
      <c r="AI474" s="215">
        <f>SUM(AI461:AI472)</f>
        <v>12</v>
      </c>
      <c r="AJ474" s="215"/>
      <c r="AK474" s="215">
        <f>SUM(AK461:AK472)</f>
        <v>3873792</v>
      </c>
      <c r="AL474" s="215"/>
      <c r="AM474" s="215">
        <f>SUM(AM461:AM472)</f>
        <v>0</v>
      </c>
      <c r="AN474" s="215">
        <f>SUM(AN461:AN472)</f>
        <v>0</v>
      </c>
      <c r="AO474" s="215">
        <f>SUM(AO461:AO472)</f>
        <v>3873792</v>
      </c>
    </row>
    <row r="475" spans="1:41" s="176" customFormat="1" ht="40.5" customHeight="1">
      <c r="A475" s="30"/>
      <c r="B475" s="2567" t="s">
        <v>5568</v>
      </c>
      <c r="C475" s="2567"/>
      <c r="D475" s="2567"/>
      <c r="E475" s="2567"/>
      <c r="F475" s="2567"/>
      <c r="G475" s="2567"/>
      <c r="H475" s="2567"/>
      <c r="I475" s="31"/>
      <c r="J475" s="31"/>
      <c r="K475" s="2183"/>
      <c r="L475" s="175"/>
      <c r="M475" s="34"/>
      <c r="N475" s="31"/>
      <c r="O475" s="31"/>
      <c r="P475" s="31"/>
      <c r="Q475" s="34"/>
      <c r="R475" s="34"/>
      <c r="S475" s="175"/>
      <c r="T475" s="175"/>
      <c r="U475" s="175"/>
      <c r="V475" s="175"/>
      <c r="W475" s="175"/>
      <c r="X475" s="175"/>
      <c r="Y475" s="175"/>
      <c r="Z475" s="175"/>
      <c r="AA475" s="175"/>
      <c r="AB475" s="175"/>
      <c r="AC475" s="31"/>
      <c r="AD475" s="175"/>
      <c r="AE475" s="175"/>
      <c r="AF475" s="175"/>
      <c r="AG475" s="175"/>
      <c r="AH475" s="175"/>
      <c r="AI475" s="175"/>
      <c r="AJ475" s="31"/>
      <c r="AK475" s="175"/>
      <c r="AL475" s="175"/>
      <c r="AM475" s="175"/>
      <c r="AN475" s="175"/>
      <c r="AO475" s="175"/>
    </row>
    <row r="476" spans="1:41" s="176" customFormat="1" ht="22.7" customHeight="1">
      <c r="A476" s="30"/>
      <c r="B476" s="174"/>
      <c r="C476" s="174"/>
      <c r="D476" s="174"/>
      <c r="E476" s="134"/>
      <c r="F476" s="134"/>
      <c r="G476" s="134"/>
      <c r="H476" s="31"/>
      <c r="I476" s="174"/>
      <c r="J476" s="31"/>
      <c r="K476" s="2183"/>
      <c r="L476" s="31"/>
      <c r="M476" s="41" t="s">
        <v>215</v>
      </c>
      <c r="N476" s="31"/>
      <c r="O476" s="31"/>
      <c r="P476" s="31"/>
      <c r="Q476" s="175"/>
      <c r="R476" s="175"/>
      <c r="S476" s="34"/>
      <c r="T476" s="175"/>
      <c r="U476" s="175"/>
      <c r="V476" s="175"/>
      <c r="W476" s="175"/>
      <c r="X476" s="175"/>
      <c r="Y476" s="175"/>
      <c r="Z476" s="175"/>
      <c r="AA476" s="175"/>
      <c r="AB476" s="175"/>
      <c r="AC476" s="31"/>
      <c r="AD476" s="175"/>
      <c r="AE476" s="175"/>
      <c r="AF476" s="175"/>
      <c r="AG476" s="175"/>
      <c r="AH476" s="175"/>
      <c r="AI476" s="175"/>
      <c r="AJ476" s="31"/>
      <c r="AK476" s="175"/>
      <c r="AL476" s="175"/>
      <c r="AM476" s="175"/>
      <c r="AN476" s="175"/>
      <c r="AO476" s="175"/>
    </row>
    <row r="477" spans="1:41" s="324" customFormat="1" ht="14.25">
      <c r="A477" s="244"/>
      <c r="B477" s="321"/>
      <c r="C477" s="2548" t="s">
        <v>5278</v>
      </c>
      <c r="D477" s="2548" t="s">
        <v>5279</v>
      </c>
      <c r="E477" s="322"/>
      <c r="F477" s="323"/>
      <c r="G477" s="323"/>
      <c r="H477" s="323"/>
      <c r="I477" s="1257" t="s">
        <v>5364</v>
      </c>
      <c r="J477" s="323"/>
      <c r="K477" s="2184"/>
      <c r="L477" s="323"/>
      <c r="M477" s="323"/>
      <c r="N477" s="323"/>
      <c r="O477" s="322"/>
      <c r="P477" s="2531" t="s">
        <v>1978</v>
      </c>
      <c r="Q477" s="2531"/>
      <c r="R477" s="2531"/>
      <c r="S477" s="2531"/>
      <c r="T477" s="2531"/>
      <c r="U477" s="2560"/>
      <c r="V477" s="2561" t="s">
        <v>216</v>
      </c>
      <c r="W477" s="2531"/>
      <c r="X477" s="2531"/>
      <c r="Y477" s="2531"/>
      <c r="Z477" s="2531"/>
      <c r="AA477" s="2560"/>
      <c r="AB477" s="2561" t="s">
        <v>5883</v>
      </c>
      <c r="AC477" s="2531"/>
      <c r="AD477" s="2531"/>
      <c r="AE477" s="2531"/>
      <c r="AF477" s="2531"/>
      <c r="AG477" s="2531"/>
      <c r="AH477" s="2531"/>
      <c r="AI477" s="2561" t="s">
        <v>7103</v>
      </c>
      <c r="AJ477" s="2531"/>
      <c r="AK477" s="2531"/>
      <c r="AL477" s="2531"/>
      <c r="AM477" s="2531"/>
      <c r="AN477" s="2531"/>
      <c r="AO477" s="2560"/>
    </row>
    <row r="478" spans="1:41" s="176" customFormat="1" ht="76.5">
      <c r="A478" s="210" t="s">
        <v>114</v>
      </c>
      <c r="B478" s="2162" t="s">
        <v>218</v>
      </c>
      <c r="C478" s="2550"/>
      <c r="D478" s="2550"/>
      <c r="E478" s="2162" t="s">
        <v>219</v>
      </c>
      <c r="F478" s="2162" t="s">
        <v>220</v>
      </c>
      <c r="G478" s="2162" t="s">
        <v>221</v>
      </c>
      <c r="H478" s="521" t="s">
        <v>5368</v>
      </c>
      <c r="I478" s="2162" t="s">
        <v>211</v>
      </c>
      <c r="J478" s="281" t="s">
        <v>460</v>
      </c>
      <c r="K478" s="2185" t="s">
        <v>7025</v>
      </c>
      <c r="L478" s="2162" t="s">
        <v>222</v>
      </c>
      <c r="M478" s="2162" t="s">
        <v>223</v>
      </c>
      <c r="N478" s="2162" t="s">
        <v>254</v>
      </c>
      <c r="O478" s="521" t="s">
        <v>4246</v>
      </c>
      <c r="P478" s="2162" t="s">
        <v>211</v>
      </c>
      <c r="Q478" s="2162" t="s">
        <v>283</v>
      </c>
      <c r="R478" s="2162" t="s">
        <v>7025</v>
      </c>
      <c r="S478" s="2162" t="s">
        <v>222</v>
      </c>
      <c r="T478" s="2162" t="s">
        <v>223</v>
      </c>
      <c r="U478" s="2162" t="s">
        <v>254</v>
      </c>
      <c r="V478" s="2162" t="s">
        <v>211</v>
      </c>
      <c r="W478" s="2162" t="s">
        <v>283</v>
      </c>
      <c r="X478" s="2162" t="s">
        <v>7025</v>
      </c>
      <c r="Y478" s="2162" t="s">
        <v>222</v>
      </c>
      <c r="Z478" s="2162" t="s">
        <v>223</v>
      </c>
      <c r="AA478" s="2162" t="s">
        <v>254</v>
      </c>
      <c r="AB478" s="2162" t="s">
        <v>211</v>
      </c>
      <c r="AC478" s="521" t="s">
        <v>6685</v>
      </c>
      <c r="AD478" s="2162" t="s">
        <v>283</v>
      </c>
      <c r="AE478" s="2162" t="s">
        <v>7025</v>
      </c>
      <c r="AF478" s="2162" t="s">
        <v>222</v>
      </c>
      <c r="AG478" s="2162" t="s">
        <v>223</v>
      </c>
      <c r="AH478" s="2162" t="s">
        <v>254</v>
      </c>
      <c r="AI478" s="2162" t="s">
        <v>211</v>
      </c>
      <c r="AJ478" s="521" t="s">
        <v>8075</v>
      </c>
      <c r="AK478" s="2162" t="s">
        <v>283</v>
      </c>
      <c r="AL478" s="2162" t="s">
        <v>7025</v>
      </c>
      <c r="AM478" s="2162" t="s">
        <v>222</v>
      </c>
      <c r="AN478" s="2162" t="s">
        <v>223</v>
      </c>
      <c r="AO478" s="2162" t="s">
        <v>254</v>
      </c>
    </row>
    <row r="479" spans="1:41" s="35" customFormat="1" ht="12.75">
      <c r="A479" s="123">
        <v>1</v>
      </c>
      <c r="B479" s="123">
        <v>2</v>
      </c>
      <c r="C479" s="123"/>
      <c r="D479" s="123">
        <v>3</v>
      </c>
      <c r="E479" s="123">
        <v>4</v>
      </c>
      <c r="F479" s="123">
        <v>5</v>
      </c>
      <c r="G479" s="123">
        <v>6</v>
      </c>
      <c r="H479" s="123">
        <v>7</v>
      </c>
      <c r="I479" s="123">
        <v>8</v>
      </c>
      <c r="J479" s="123">
        <v>9</v>
      </c>
      <c r="K479" s="2186"/>
      <c r="L479" s="123">
        <v>10</v>
      </c>
      <c r="M479" s="123">
        <v>11</v>
      </c>
      <c r="N479" s="123">
        <v>12</v>
      </c>
      <c r="O479" s="123">
        <v>13</v>
      </c>
      <c r="P479" s="123">
        <v>14</v>
      </c>
      <c r="Q479" s="123">
        <v>15</v>
      </c>
      <c r="R479" s="123"/>
      <c r="S479" s="123">
        <v>16</v>
      </c>
      <c r="T479" s="123">
        <v>17</v>
      </c>
      <c r="U479" s="123">
        <v>18</v>
      </c>
      <c r="V479" s="123">
        <v>19</v>
      </c>
      <c r="W479" s="123">
        <v>20</v>
      </c>
      <c r="X479" s="123"/>
      <c r="Y479" s="123">
        <v>21</v>
      </c>
      <c r="Z479" s="123">
        <v>22</v>
      </c>
      <c r="AA479" s="123">
        <v>23</v>
      </c>
      <c r="AB479" s="123">
        <v>24</v>
      </c>
      <c r="AC479" s="123">
        <v>25</v>
      </c>
      <c r="AD479" s="123">
        <v>26</v>
      </c>
      <c r="AE479" s="123"/>
      <c r="AF479" s="123">
        <v>27</v>
      </c>
      <c r="AG479" s="123">
        <v>28</v>
      </c>
      <c r="AH479" s="123">
        <v>29</v>
      </c>
      <c r="AI479" s="123">
        <v>30</v>
      </c>
      <c r="AJ479" s="123">
        <v>31</v>
      </c>
      <c r="AK479" s="123">
        <v>32</v>
      </c>
      <c r="AL479" s="123"/>
      <c r="AM479" s="123">
        <v>33</v>
      </c>
      <c r="AN479" s="123">
        <v>34</v>
      </c>
      <c r="AO479" s="123">
        <v>35</v>
      </c>
    </row>
    <row r="480" spans="1:41" ht="40.5">
      <c r="A480" s="211" t="s">
        <v>2</v>
      </c>
      <c r="B480" s="212" t="s">
        <v>469</v>
      </c>
      <c r="C480" s="212"/>
      <c r="D480" s="212"/>
      <c r="E480" s="213"/>
      <c r="F480" s="213"/>
      <c r="G480" s="213"/>
      <c r="H480" s="213"/>
      <c r="I480" s="179"/>
      <c r="J480" s="213"/>
      <c r="K480" s="2187"/>
      <c r="L480" s="213"/>
      <c r="M480" s="213"/>
      <c r="N480" s="213"/>
      <c r="O480" s="213"/>
      <c r="P480" s="179"/>
      <c r="Q480" s="213"/>
      <c r="R480" s="213"/>
      <c r="S480" s="213"/>
      <c r="T480" s="213"/>
      <c r="U480" s="179"/>
      <c r="V480" s="213"/>
      <c r="W480" s="179"/>
      <c r="X480" s="179"/>
      <c r="Y480" s="213"/>
      <c r="Z480" s="106"/>
      <c r="AA480" s="106"/>
      <c r="AB480" s="106"/>
      <c r="AC480" s="213"/>
      <c r="AD480" s="106"/>
      <c r="AE480" s="106"/>
      <c r="AF480" s="106"/>
      <c r="AG480" s="106"/>
      <c r="AH480" s="106"/>
      <c r="AI480" s="106"/>
      <c r="AJ480" s="213"/>
      <c r="AK480" s="106"/>
      <c r="AL480" s="106"/>
      <c r="AM480" s="106"/>
      <c r="AN480" s="106"/>
      <c r="AO480" s="106"/>
    </row>
    <row r="481" spans="1:41">
      <c r="A481" s="194"/>
      <c r="B481" s="179" t="s">
        <v>126</v>
      </c>
      <c r="C481" s="179"/>
      <c r="D481" s="179"/>
      <c r="E481" s="213"/>
      <c r="F481" s="213"/>
      <c r="G481" s="213"/>
      <c r="H481" s="213"/>
      <c r="I481" s="179"/>
      <c r="J481" s="213"/>
      <c r="K481" s="2187"/>
      <c r="L481" s="213"/>
      <c r="M481" s="213"/>
      <c r="N481" s="213"/>
      <c r="O481" s="213"/>
      <c r="P481" s="179"/>
      <c r="Q481" s="213"/>
      <c r="R481" s="213"/>
      <c r="S481" s="213"/>
      <c r="T481" s="213"/>
      <c r="U481" s="179"/>
      <c r="V481" s="213"/>
      <c r="W481" s="179"/>
      <c r="X481" s="179"/>
      <c r="Y481" s="213"/>
      <c r="Z481" s="106"/>
      <c r="AA481" s="106"/>
      <c r="AB481" s="106"/>
      <c r="AC481" s="213"/>
      <c r="AD481" s="106"/>
      <c r="AE481" s="106"/>
      <c r="AF481" s="106"/>
      <c r="AG481" s="106"/>
      <c r="AH481" s="106"/>
      <c r="AI481" s="106"/>
      <c r="AJ481" s="213"/>
      <c r="AK481" s="106"/>
      <c r="AL481" s="106"/>
      <c r="AM481" s="106"/>
      <c r="AN481" s="106"/>
      <c r="AO481" s="106"/>
    </row>
    <row r="482" spans="1:41" ht="27">
      <c r="A482" s="194">
        <v>1</v>
      </c>
      <c r="B482" s="611" t="s">
        <v>1718</v>
      </c>
      <c r="C482" s="1122" t="s">
        <v>5282</v>
      </c>
      <c r="D482" s="1122">
        <v>1978</v>
      </c>
      <c r="E482" s="943" t="s">
        <v>1711</v>
      </c>
      <c r="F482" s="194"/>
      <c r="G482" s="194">
        <v>1</v>
      </c>
      <c r="H482" s="194">
        <v>3.88</v>
      </c>
      <c r="I482" s="102">
        <v>1</v>
      </c>
      <c r="J482" s="102">
        <v>322816</v>
      </c>
      <c r="K482" s="2188"/>
      <c r="L482" s="102"/>
      <c r="M482" s="102"/>
      <c r="N482" s="213">
        <f>J482+L482+M482</f>
        <v>322816</v>
      </c>
      <c r="O482" s="213">
        <v>3.88</v>
      </c>
      <c r="P482" s="102">
        <v>1</v>
      </c>
      <c r="Q482" s="194">
        <v>322816</v>
      </c>
      <c r="R482" s="194"/>
      <c r="S482" s="194"/>
      <c r="T482" s="194"/>
      <c r="U482" s="213">
        <f>Q482+S482+T482</f>
        <v>322816</v>
      </c>
      <c r="V482" s="213">
        <f t="shared" ref="V482:W522" si="139">I482-P482</f>
        <v>0</v>
      </c>
      <c r="W482" s="213">
        <f t="shared" si="139"/>
        <v>0</v>
      </c>
      <c r="X482" s="213"/>
      <c r="Y482" s="213">
        <f t="shared" ref="Y482:Z522" si="140">L482-S482</f>
        <v>0</v>
      </c>
      <c r="Z482" s="213">
        <f t="shared" si="140"/>
        <v>0</v>
      </c>
      <c r="AA482" s="213">
        <f t="shared" ref="AA482:AA522" si="141">W482+Y482+Z482</f>
        <v>0</v>
      </c>
      <c r="AB482" s="102">
        <v>1</v>
      </c>
      <c r="AC482" s="213">
        <v>3.88</v>
      </c>
      <c r="AD482" s="194">
        <v>322816</v>
      </c>
      <c r="AE482" s="194"/>
      <c r="AF482" s="194"/>
      <c r="AG482" s="194"/>
      <c r="AH482" s="213">
        <f>AD482+AF482+AG482</f>
        <v>322816</v>
      </c>
      <c r="AI482" s="102">
        <v>1</v>
      </c>
      <c r="AJ482" s="213">
        <v>3.88</v>
      </c>
      <c r="AK482" s="194">
        <v>322816</v>
      </c>
      <c r="AL482" s="194"/>
      <c r="AM482" s="194"/>
      <c r="AN482" s="194"/>
      <c r="AO482" s="213">
        <f>AK482+AM482+AN482</f>
        <v>322816</v>
      </c>
    </row>
    <row r="483" spans="1:41" ht="27">
      <c r="A483" s="194">
        <v>2</v>
      </c>
      <c r="B483" s="611" t="s">
        <v>5406</v>
      </c>
      <c r="C483" s="1122" t="s">
        <v>5282</v>
      </c>
      <c r="D483" s="1122">
        <v>1987</v>
      </c>
      <c r="E483" s="943" t="s">
        <v>1711</v>
      </c>
      <c r="F483" s="194"/>
      <c r="G483" s="194">
        <v>1</v>
      </c>
      <c r="H483" s="194">
        <v>3.88</v>
      </c>
      <c r="I483" s="102">
        <v>1</v>
      </c>
      <c r="J483" s="102">
        <v>322816</v>
      </c>
      <c r="K483" s="2188"/>
      <c r="L483" s="102"/>
      <c r="M483" s="102"/>
      <c r="N483" s="213">
        <f t="shared" ref="N483:N489" si="142">J483+L483+M483</f>
        <v>322816</v>
      </c>
      <c r="O483" s="213">
        <v>3.88</v>
      </c>
      <c r="P483" s="102">
        <v>1</v>
      </c>
      <c r="Q483" s="194">
        <v>322816</v>
      </c>
      <c r="R483" s="194"/>
      <c r="S483" s="194"/>
      <c r="T483" s="194"/>
      <c r="U483" s="213">
        <f t="shared" ref="U483:U489" si="143">Q483+S483+T483</f>
        <v>322816</v>
      </c>
      <c r="V483" s="213">
        <f t="shared" si="139"/>
        <v>0</v>
      </c>
      <c r="W483" s="213">
        <f t="shared" si="139"/>
        <v>0</v>
      </c>
      <c r="X483" s="213"/>
      <c r="Y483" s="213">
        <f t="shared" si="140"/>
        <v>0</v>
      </c>
      <c r="Z483" s="213">
        <f t="shared" si="140"/>
        <v>0</v>
      </c>
      <c r="AA483" s="213">
        <f t="shared" si="141"/>
        <v>0</v>
      </c>
      <c r="AB483" s="102">
        <v>1</v>
      </c>
      <c r="AC483" s="213">
        <v>3.88</v>
      </c>
      <c r="AD483" s="194">
        <v>322816</v>
      </c>
      <c r="AE483" s="194"/>
      <c r="AF483" s="194"/>
      <c r="AG483" s="194"/>
      <c r="AH483" s="213">
        <f t="shared" ref="AH483:AH489" si="144">AD483+AF483+AG483</f>
        <v>322816</v>
      </c>
      <c r="AI483" s="102">
        <v>1</v>
      </c>
      <c r="AJ483" s="213">
        <v>3.88</v>
      </c>
      <c r="AK483" s="194">
        <v>322816</v>
      </c>
      <c r="AL483" s="194"/>
      <c r="AM483" s="194"/>
      <c r="AN483" s="194"/>
      <c r="AO483" s="213">
        <f t="shared" ref="AO483:AO489" si="145">AK483+AM483+AN483</f>
        <v>322816</v>
      </c>
    </row>
    <row r="484" spans="1:41" ht="27">
      <c r="A484" s="194">
        <v>3</v>
      </c>
      <c r="B484" s="611" t="s">
        <v>5569</v>
      </c>
      <c r="C484" s="1122" t="s">
        <v>5282</v>
      </c>
      <c r="D484" s="1122">
        <v>2001</v>
      </c>
      <c r="E484" s="943" t="s">
        <v>1711</v>
      </c>
      <c r="F484" s="194"/>
      <c r="G484" s="194">
        <v>1</v>
      </c>
      <c r="H484" s="194">
        <v>3.88</v>
      </c>
      <c r="I484" s="102">
        <v>1</v>
      </c>
      <c r="J484" s="102">
        <v>322816</v>
      </c>
      <c r="K484" s="2188"/>
      <c r="L484" s="102"/>
      <c r="M484" s="102"/>
      <c r="N484" s="213">
        <f t="shared" si="142"/>
        <v>322816</v>
      </c>
      <c r="O484" s="213">
        <v>3.88</v>
      </c>
      <c r="P484" s="102">
        <v>1</v>
      </c>
      <c r="Q484" s="194">
        <v>322816</v>
      </c>
      <c r="R484" s="194"/>
      <c r="S484" s="194"/>
      <c r="T484" s="194"/>
      <c r="U484" s="213">
        <f t="shared" si="143"/>
        <v>322816</v>
      </c>
      <c r="V484" s="213">
        <f t="shared" si="139"/>
        <v>0</v>
      </c>
      <c r="W484" s="213">
        <f t="shared" si="139"/>
        <v>0</v>
      </c>
      <c r="X484" s="213"/>
      <c r="Y484" s="213">
        <f t="shared" si="140"/>
        <v>0</v>
      </c>
      <c r="Z484" s="213">
        <f t="shared" si="140"/>
        <v>0</v>
      </c>
      <c r="AA484" s="213">
        <f t="shared" si="141"/>
        <v>0</v>
      </c>
      <c r="AB484" s="102">
        <v>1</v>
      </c>
      <c r="AC484" s="213">
        <v>3.88</v>
      </c>
      <c r="AD484" s="194">
        <v>322816</v>
      </c>
      <c r="AE484" s="194"/>
      <c r="AF484" s="194"/>
      <c r="AG484" s="194"/>
      <c r="AH484" s="213">
        <f t="shared" si="144"/>
        <v>322816</v>
      </c>
      <c r="AI484" s="102">
        <v>1</v>
      </c>
      <c r="AJ484" s="213">
        <v>3.88</v>
      </c>
      <c r="AK484" s="194">
        <v>322816</v>
      </c>
      <c r="AL484" s="194"/>
      <c r="AM484" s="194"/>
      <c r="AN484" s="194"/>
      <c r="AO484" s="213">
        <f t="shared" si="145"/>
        <v>322816</v>
      </c>
    </row>
    <row r="485" spans="1:41" ht="27">
      <c r="A485" s="194">
        <v>4</v>
      </c>
      <c r="B485" s="611" t="s">
        <v>5752</v>
      </c>
      <c r="C485" s="1122" t="s">
        <v>5282</v>
      </c>
      <c r="D485" s="1122">
        <v>1978</v>
      </c>
      <c r="E485" s="943" t="s">
        <v>1711</v>
      </c>
      <c r="F485" s="194"/>
      <c r="G485" s="194">
        <v>1</v>
      </c>
      <c r="H485" s="194">
        <v>3.88</v>
      </c>
      <c r="I485" s="102">
        <v>1</v>
      </c>
      <c r="J485" s="102">
        <v>322816</v>
      </c>
      <c r="K485" s="2188"/>
      <c r="L485" s="102"/>
      <c r="M485" s="102"/>
      <c r="N485" s="213">
        <f t="shared" si="142"/>
        <v>322816</v>
      </c>
      <c r="O485" s="213">
        <v>3.88</v>
      </c>
      <c r="P485" s="102">
        <v>1</v>
      </c>
      <c r="Q485" s="194">
        <v>322816</v>
      </c>
      <c r="R485" s="194"/>
      <c r="S485" s="194"/>
      <c r="T485" s="194"/>
      <c r="U485" s="213">
        <f t="shared" si="143"/>
        <v>322816</v>
      </c>
      <c r="V485" s="213">
        <f t="shared" si="139"/>
        <v>0</v>
      </c>
      <c r="W485" s="213">
        <f t="shared" si="139"/>
        <v>0</v>
      </c>
      <c r="X485" s="213"/>
      <c r="Y485" s="213">
        <f t="shared" si="140"/>
        <v>0</v>
      </c>
      <c r="Z485" s="213">
        <f t="shared" si="140"/>
        <v>0</v>
      </c>
      <c r="AA485" s="213">
        <f t="shared" si="141"/>
        <v>0</v>
      </c>
      <c r="AB485" s="102">
        <v>1</v>
      </c>
      <c r="AC485" s="213">
        <v>3.88</v>
      </c>
      <c r="AD485" s="194">
        <v>322816</v>
      </c>
      <c r="AE485" s="194"/>
      <c r="AF485" s="194"/>
      <c r="AG485" s="194"/>
      <c r="AH485" s="213">
        <f t="shared" si="144"/>
        <v>322816</v>
      </c>
      <c r="AI485" s="102">
        <v>1</v>
      </c>
      <c r="AJ485" s="213">
        <v>3.88</v>
      </c>
      <c r="AK485" s="194">
        <v>322816</v>
      </c>
      <c r="AL485" s="194"/>
      <c r="AM485" s="194"/>
      <c r="AN485" s="194"/>
      <c r="AO485" s="213">
        <f t="shared" si="145"/>
        <v>322816</v>
      </c>
    </row>
    <row r="486" spans="1:41" ht="27">
      <c r="A486" s="194">
        <v>5</v>
      </c>
      <c r="B486" s="611" t="s">
        <v>1218</v>
      </c>
      <c r="C486" s="1122" t="s">
        <v>5282</v>
      </c>
      <c r="D486" s="1122">
        <v>2002</v>
      </c>
      <c r="E486" s="943" t="s">
        <v>1711</v>
      </c>
      <c r="F486" s="194"/>
      <c r="G486" s="194">
        <v>1</v>
      </c>
      <c r="H486" s="194">
        <v>3.88</v>
      </c>
      <c r="I486" s="102">
        <v>1</v>
      </c>
      <c r="J486" s="102">
        <v>322816</v>
      </c>
      <c r="K486" s="2188"/>
      <c r="L486" s="102"/>
      <c r="M486" s="102"/>
      <c r="N486" s="213">
        <f t="shared" si="142"/>
        <v>322816</v>
      </c>
      <c r="O486" s="213">
        <v>3.88</v>
      </c>
      <c r="P486" s="102">
        <v>1</v>
      </c>
      <c r="Q486" s="194">
        <v>322816</v>
      </c>
      <c r="R486" s="194"/>
      <c r="S486" s="194"/>
      <c r="T486" s="194"/>
      <c r="U486" s="213">
        <f t="shared" si="143"/>
        <v>322816</v>
      </c>
      <c r="V486" s="213">
        <f t="shared" si="139"/>
        <v>0</v>
      </c>
      <c r="W486" s="213">
        <f t="shared" si="139"/>
        <v>0</v>
      </c>
      <c r="X486" s="213"/>
      <c r="Y486" s="213">
        <f t="shared" si="140"/>
        <v>0</v>
      </c>
      <c r="Z486" s="213">
        <f t="shared" si="140"/>
        <v>0</v>
      </c>
      <c r="AA486" s="213">
        <f t="shared" si="141"/>
        <v>0</v>
      </c>
      <c r="AB486" s="102">
        <v>1</v>
      </c>
      <c r="AC486" s="213">
        <v>3.88</v>
      </c>
      <c r="AD486" s="194">
        <v>322816</v>
      </c>
      <c r="AE486" s="194"/>
      <c r="AF486" s="194"/>
      <c r="AG486" s="194"/>
      <c r="AH486" s="213">
        <f t="shared" si="144"/>
        <v>322816</v>
      </c>
      <c r="AI486" s="102">
        <v>1</v>
      </c>
      <c r="AJ486" s="213">
        <v>3.88</v>
      </c>
      <c r="AK486" s="194">
        <v>322816</v>
      </c>
      <c r="AL486" s="194"/>
      <c r="AM486" s="194"/>
      <c r="AN486" s="194"/>
      <c r="AO486" s="213">
        <f t="shared" si="145"/>
        <v>322816</v>
      </c>
    </row>
    <row r="487" spans="1:41" ht="27">
      <c r="A487" s="194">
        <v>6</v>
      </c>
      <c r="B487" s="611" t="s">
        <v>5756</v>
      </c>
      <c r="C487" s="977" t="s">
        <v>5283</v>
      </c>
      <c r="D487" s="977">
        <v>1995</v>
      </c>
      <c r="E487" s="1020" t="s">
        <v>1711</v>
      </c>
      <c r="F487" s="194"/>
      <c r="G487" s="194">
        <v>1</v>
      </c>
      <c r="H487" s="194">
        <v>3.88</v>
      </c>
      <c r="I487" s="102">
        <v>1</v>
      </c>
      <c r="J487" s="102">
        <v>322816</v>
      </c>
      <c r="K487" s="2188"/>
      <c r="L487" s="102"/>
      <c r="M487" s="102"/>
      <c r="N487" s="213">
        <f t="shared" si="142"/>
        <v>322816</v>
      </c>
      <c r="O487" s="213">
        <v>3.88</v>
      </c>
      <c r="P487" s="102">
        <v>1</v>
      </c>
      <c r="Q487" s="194">
        <v>322816</v>
      </c>
      <c r="R487" s="194"/>
      <c r="S487" s="194"/>
      <c r="T487" s="194"/>
      <c r="U487" s="213">
        <f t="shared" si="143"/>
        <v>322816</v>
      </c>
      <c r="V487" s="213">
        <f t="shared" si="139"/>
        <v>0</v>
      </c>
      <c r="W487" s="213">
        <f t="shared" si="139"/>
        <v>0</v>
      </c>
      <c r="X487" s="213"/>
      <c r="Y487" s="213">
        <f t="shared" si="140"/>
        <v>0</v>
      </c>
      <c r="Z487" s="213">
        <f t="shared" si="140"/>
        <v>0</v>
      </c>
      <c r="AA487" s="213">
        <f t="shared" si="141"/>
        <v>0</v>
      </c>
      <c r="AB487" s="102">
        <v>1</v>
      </c>
      <c r="AC487" s="213">
        <v>3.88</v>
      </c>
      <c r="AD487" s="194">
        <v>322816</v>
      </c>
      <c r="AE487" s="194"/>
      <c r="AF487" s="194"/>
      <c r="AG487" s="194"/>
      <c r="AH487" s="213">
        <f t="shared" si="144"/>
        <v>322816</v>
      </c>
      <c r="AI487" s="102">
        <v>1</v>
      </c>
      <c r="AJ487" s="213">
        <v>3.88</v>
      </c>
      <c r="AK487" s="194">
        <v>322816</v>
      </c>
      <c r="AL487" s="194"/>
      <c r="AM487" s="194"/>
      <c r="AN487" s="194"/>
      <c r="AO487" s="213">
        <f t="shared" si="145"/>
        <v>322816</v>
      </c>
    </row>
    <row r="488" spans="1:41" ht="27">
      <c r="A488" s="194">
        <v>7</v>
      </c>
      <c r="B488" s="611" t="s">
        <v>7071</v>
      </c>
      <c r="C488" s="977" t="s">
        <v>5282</v>
      </c>
      <c r="D488" s="977">
        <v>1986</v>
      </c>
      <c r="E488" s="1020" t="s">
        <v>1711</v>
      </c>
      <c r="F488" s="194"/>
      <c r="G488" s="194">
        <v>1</v>
      </c>
      <c r="H488" s="194">
        <v>3.88</v>
      </c>
      <c r="I488" s="102">
        <v>1</v>
      </c>
      <c r="J488" s="102">
        <v>322816</v>
      </c>
      <c r="K488" s="2188"/>
      <c r="L488" s="102"/>
      <c r="M488" s="102"/>
      <c r="N488" s="213">
        <f t="shared" si="142"/>
        <v>322816</v>
      </c>
      <c r="O488" s="213">
        <v>3.88</v>
      </c>
      <c r="P488" s="102">
        <v>1</v>
      </c>
      <c r="Q488" s="194">
        <v>322816</v>
      </c>
      <c r="R488" s="194"/>
      <c r="S488" s="194"/>
      <c r="T488" s="194"/>
      <c r="U488" s="213">
        <f t="shared" si="143"/>
        <v>322816</v>
      </c>
      <c r="V488" s="213">
        <f t="shared" si="139"/>
        <v>0</v>
      </c>
      <c r="W488" s="213">
        <f t="shared" si="139"/>
        <v>0</v>
      </c>
      <c r="X488" s="213"/>
      <c r="Y488" s="213">
        <f t="shared" si="140"/>
        <v>0</v>
      </c>
      <c r="Z488" s="213">
        <f t="shared" si="140"/>
        <v>0</v>
      </c>
      <c r="AA488" s="213">
        <f t="shared" si="141"/>
        <v>0</v>
      </c>
      <c r="AB488" s="102">
        <v>1</v>
      </c>
      <c r="AC488" s="213">
        <v>3.88</v>
      </c>
      <c r="AD488" s="194">
        <v>322816</v>
      </c>
      <c r="AE488" s="194"/>
      <c r="AF488" s="194"/>
      <c r="AG488" s="194"/>
      <c r="AH488" s="213">
        <f t="shared" si="144"/>
        <v>322816</v>
      </c>
      <c r="AI488" s="102">
        <v>1</v>
      </c>
      <c r="AJ488" s="213">
        <v>3.88</v>
      </c>
      <c r="AK488" s="194">
        <v>322816</v>
      </c>
      <c r="AL488" s="194"/>
      <c r="AM488" s="194"/>
      <c r="AN488" s="194"/>
      <c r="AO488" s="213">
        <f t="shared" si="145"/>
        <v>322816</v>
      </c>
    </row>
    <row r="489" spans="1:41" ht="27">
      <c r="A489" s="194">
        <v>8</v>
      </c>
      <c r="B489" s="611" t="s">
        <v>1902</v>
      </c>
      <c r="C489" s="977" t="s">
        <v>5282</v>
      </c>
      <c r="D489" s="977">
        <v>1999</v>
      </c>
      <c r="E489" s="1020" t="s">
        <v>1711</v>
      </c>
      <c r="F489" s="194"/>
      <c r="G489" s="194">
        <v>1</v>
      </c>
      <c r="H489" s="194">
        <v>3.88</v>
      </c>
      <c r="I489" s="102">
        <v>1</v>
      </c>
      <c r="J489" s="102">
        <v>322816</v>
      </c>
      <c r="K489" s="2188"/>
      <c r="L489" s="102"/>
      <c r="M489" s="102"/>
      <c r="N489" s="213">
        <f t="shared" si="142"/>
        <v>322816</v>
      </c>
      <c r="O489" s="213">
        <v>3.88</v>
      </c>
      <c r="P489" s="102">
        <v>1</v>
      </c>
      <c r="Q489" s="194">
        <v>322816</v>
      </c>
      <c r="R489" s="194"/>
      <c r="S489" s="194"/>
      <c r="T489" s="194"/>
      <c r="U489" s="213">
        <f t="shared" si="143"/>
        <v>322816</v>
      </c>
      <c r="V489" s="213">
        <f t="shared" si="139"/>
        <v>0</v>
      </c>
      <c r="W489" s="213">
        <f t="shared" si="139"/>
        <v>0</v>
      </c>
      <c r="X489" s="213"/>
      <c r="Y489" s="213">
        <f t="shared" si="140"/>
        <v>0</v>
      </c>
      <c r="Z489" s="213">
        <f t="shared" si="140"/>
        <v>0</v>
      </c>
      <c r="AA489" s="213">
        <f t="shared" si="141"/>
        <v>0</v>
      </c>
      <c r="AB489" s="102">
        <v>1</v>
      </c>
      <c r="AC489" s="213">
        <v>3.88</v>
      </c>
      <c r="AD489" s="194">
        <v>322816</v>
      </c>
      <c r="AE489" s="194"/>
      <c r="AF489" s="194"/>
      <c r="AG489" s="194"/>
      <c r="AH489" s="213">
        <f t="shared" si="144"/>
        <v>322816</v>
      </c>
      <c r="AI489" s="102">
        <v>1</v>
      </c>
      <c r="AJ489" s="213">
        <v>3.88</v>
      </c>
      <c r="AK489" s="194">
        <v>322816</v>
      </c>
      <c r="AL489" s="194"/>
      <c r="AM489" s="194"/>
      <c r="AN489" s="194"/>
      <c r="AO489" s="213">
        <f t="shared" si="145"/>
        <v>322816</v>
      </c>
    </row>
    <row r="490" spans="1:41" ht="27">
      <c r="A490" s="194">
        <v>9</v>
      </c>
      <c r="B490" s="611" t="s">
        <v>8441</v>
      </c>
      <c r="C490" s="1122" t="s">
        <v>5282</v>
      </c>
      <c r="D490" s="1122">
        <v>2001</v>
      </c>
      <c r="E490" s="943" t="s">
        <v>1711</v>
      </c>
      <c r="F490" s="194"/>
      <c r="G490" s="194">
        <v>1</v>
      </c>
      <c r="H490" s="194">
        <v>3.88</v>
      </c>
      <c r="I490" s="102">
        <v>1</v>
      </c>
      <c r="J490" s="102">
        <v>322816</v>
      </c>
      <c r="K490" s="2188"/>
      <c r="L490" s="102"/>
      <c r="M490" s="102"/>
      <c r="N490" s="213">
        <f>J490+L490+M490</f>
        <v>322816</v>
      </c>
      <c r="O490" s="213">
        <v>3.88</v>
      </c>
      <c r="P490" s="102">
        <v>1</v>
      </c>
      <c r="Q490" s="194">
        <v>322816</v>
      </c>
      <c r="R490" s="194"/>
      <c r="S490" s="194"/>
      <c r="T490" s="194"/>
      <c r="U490" s="213">
        <f>Q490+S490+T490</f>
        <v>322816</v>
      </c>
      <c r="V490" s="213">
        <f t="shared" si="139"/>
        <v>0</v>
      </c>
      <c r="W490" s="213">
        <f t="shared" si="139"/>
        <v>0</v>
      </c>
      <c r="X490" s="213"/>
      <c r="Y490" s="213">
        <f t="shared" si="140"/>
        <v>0</v>
      </c>
      <c r="Z490" s="213">
        <f t="shared" si="140"/>
        <v>0</v>
      </c>
      <c r="AA490" s="213">
        <f t="shared" si="141"/>
        <v>0</v>
      </c>
      <c r="AB490" s="102">
        <v>1</v>
      </c>
      <c r="AC490" s="213">
        <v>3.88</v>
      </c>
      <c r="AD490" s="194">
        <v>322816</v>
      </c>
      <c r="AE490" s="194"/>
      <c r="AF490" s="194"/>
      <c r="AG490" s="194"/>
      <c r="AH490" s="213">
        <f>AD490+AF490+AG490</f>
        <v>322816</v>
      </c>
      <c r="AI490" s="102">
        <v>1</v>
      </c>
      <c r="AJ490" s="213">
        <v>3.88</v>
      </c>
      <c r="AK490" s="194">
        <v>322816</v>
      </c>
      <c r="AL490" s="194"/>
      <c r="AM490" s="194"/>
      <c r="AN490" s="194"/>
      <c r="AO490" s="213">
        <f>AK490+AM490+AN490</f>
        <v>322816</v>
      </c>
    </row>
    <row r="491" spans="1:41" ht="27">
      <c r="A491" s="194">
        <v>10</v>
      </c>
      <c r="B491" s="611" t="s">
        <v>1744</v>
      </c>
      <c r="C491" s="1122" t="s">
        <v>5282</v>
      </c>
      <c r="D491" s="1122">
        <v>1986</v>
      </c>
      <c r="E491" s="943" t="s">
        <v>1711</v>
      </c>
      <c r="F491" s="194"/>
      <c r="G491" s="194">
        <v>1</v>
      </c>
      <c r="H491" s="194">
        <v>3.88</v>
      </c>
      <c r="I491" s="102">
        <v>1</v>
      </c>
      <c r="J491" s="102">
        <v>322816</v>
      </c>
      <c r="K491" s="2188"/>
      <c r="L491" s="102"/>
      <c r="M491" s="102"/>
      <c r="N491" s="213">
        <f>J491+L491+M491</f>
        <v>322816</v>
      </c>
      <c r="O491" s="213">
        <v>3.88</v>
      </c>
      <c r="P491" s="102">
        <v>1</v>
      </c>
      <c r="Q491" s="194">
        <v>322816</v>
      </c>
      <c r="R491" s="194"/>
      <c r="S491" s="194"/>
      <c r="T491" s="194"/>
      <c r="U491" s="213">
        <f>Q491+S491+T491</f>
        <v>322816</v>
      </c>
      <c r="V491" s="213">
        <f t="shared" si="139"/>
        <v>0</v>
      </c>
      <c r="W491" s="213">
        <f t="shared" si="139"/>
        <v>0</v>
      </c>
      <c r="X491" s="213"/>
      <c r="Y491" s="213">
        <f t="shared" si="140"/>
        <v>0</v>
      </c>
      <c r="Z491" s="213">
        <f t="shared" si="140"/>
        <v>0</v>
      </c>
      <c r="AA491" s="213">
        <f t="shared" si="141"/>
        <v>0</v>
      </c>
      <c r="AB491" s="102">
        <v>1</v>
      </c>
      <c r="AC491" s="213">
        <v>3.88</v>
      </c>
      <c r="AD491" s="194">
        <v>322816</v>
      </c>
      <c r="AE491" s="194"/>
      <c r="AF491" s="194"/>
      <c r="AG491" s="194"/>
      <c r="AH491" s="213">
        <f>AD491+AF491+AG491</f>
        <v>322816</v>
      </c>
      <c r="AI491" s="102">
        <v>1</v>
      </c>
      <c r="AJ491" s="213">
        <v>3.88</v>
      </c>
      <c r="AK491" s="194">
        <v>322816</v>
      </c>
      <c r="AL491" s="194"/>
      <c r="AM491" s="194"/>
      <c r="AN491" s="194"/>
      <c r="AO491" s="213">
        <f>AK491+AM491+AN491</f>
        <v>322816</v>
      </c>
    </row>
    <row r="492" spans="1:41" ht="27">
      <c r="A492" s="194">
        <v>11</v>
      </c>
      <c r="B492" s="611" t="s">
        <v>6907</v>
      </c>
      <c r="C492" s="1122" t="s">
        <v>5283</v>
      </c>
      <c r="D492" s="1122">
        <v>1992</v>
      </c>
      <c r="E492" s="943" t="s">
        <v>1711</v>
      </c>
      <c r="F492" s="194"/>
      <c r="G492" s="194">
        <v>1</v>
      </c>
      <c r="H492" s="194">
        <v>3.88</v>
      </c>
      <c r="I492" s="102">
        <v>1</v>
      </c>
      <c r="J492" s="102">
        <v>322816</v>
      </c>
      <c r="K492" s="2188"/>
      <c r="L492" s="102"/>
      <c r="M492" s="102"/>
      <c r="N492" s="213">
        <f>J492+L492+M492</f>
        <v>322816</v>
      </c>
      <c r="O492" s="213">
        <v>3.88</v>
      </c>
      <c r="P492" s="102">
        <v>1</v>
      </c>
      <c r="Q492" s="194">
        <v>322816</v>
      </c>
      <c r="R492" s="194"/>
      <c r="S492" s="194"/>
      <c r="T492" s="194"/>
      <c r="U492" s="213">
        <f>Q492+S492+T492</f>
        <v>322816</v>
      </c>
      <c r="V492" s="213">
        <f t="shared" si="139"/>
        <v>0</v>
      </c>
      <c r="W492" s="213">
        <f t="shared" si="139"/>
        <v>0</v>
      </c>
      <c r="X492" s="213"/>
      <c r="Y492" s="213">
        <f t="shared" si="140"/>
        <v>0</v>
      </c>
      <c r="Z492" s="213">
        <f t="shared" si="140"/>
        <v>0</v>
      </c>
      <c r="AA492" s="213">
        <f t="shared" si="141"/>
        <v>0</v>
      </c>
      <c r="AB492" s="102">
        <v>1</v>
      </c>
      <c r="AC492" s="213">
        <v>3.88</v>
      </c>
      <c r="AD492" s="194">
        <v>322816</v>
      </c>
      <c r="AE492" s="194"/>
      <c r="AF492" s="194"/>
      <c r="AG492" s="194"/>
      <c r="AH492" s="213">
        <f>AD492+AF492+AG492</f>
        <v>322816</v>
      </c>
      <c r="AI492" s="102">
        <v>1</v>
      </c>
      <c r="AJ492" s="213">
        <v>3.88</v>
      </c>
      <c r="AK492" s="194">
        <v>322816</v>
      </c>
      <c r="AL492" s="194"/>
      <c r="AM492" s="194"/>
      <c r="AN492" s="194"/>
      <c r="AO492" s="213">
        <f>AK492+AM492+AN492</f>
        <v>322816</v>
      </c>
    </row>
    <row r="493" spans="1:41" ht="27">
      <c r="A493" s="194">
        <v>12</v>
      </c>
      <c r="B493" s="611" t="s">
        <v>8442</v>
      </c>
      <c r="C493" s="1122" t="s">
        <v>5283</v>
      </c>
      <c r="D493" s="1122">
        <v>2001</v>
      </c>
      <c r="E493" s="943" t="s">
        <v>1711</v>
      </c>
      <c r="F493" s="194"/>
      <c r="G493" s="194">
        <v>1</v>
      </c>
      <c r="H493" s="194">
        <v>3.88</v>
      </c>
      <c r="I493" s="102">
        <v>1</v>
      </c>
      <c r="J493" s="102">
        <v>322816</v>
      </c>
      <c r="K493" s="2188"/>
      <c r="L493" s="102"/>
      <c r="M493" s="102"/>
      <c r="N493" s="213">
        <f>J493+L493+M493</f>
        <v>322816</v>
      </c>
      <c r="O493" s="213">
        <v>3.88</v>
      </c>
      <c r="P493" s="102">
        <v>1</v>
      </c>
      <c r="Q493" s="194">
        <v>322816</v>
      </c>
      <c r="R493" s="194"/>
      <c r="S493" s="194"/>
      <c r="T493" s="194"/>
      <c r="U493" s="213">
        <f>Q493+S493+T493</f>
        <v>322816</v>
      </c>
      <c r="V493" s="213">
        <f t="shared" si="139"/>
        <v>0</v>
      </c>
      <c r="W493" s="213">
        <f t="shared" si="139"/>
        <v>0</v>
      </c>
      <c r="X493" s="213"/>
      <c r="Y493" s="213">
        <f t="shared" si="140"/>
        <v>0</v>
      </c>
      <c r="Z493" s="213">
        <f t="shared" si="140"/>
        <v>0</v>
      </c>
      <c r="AA493" s="213">
        <f t="shared" si="141"/>
        <v>0</v>
      </c>
      <c r="AB493" s="102">
        <v>1</v>
      </c>
      <c r="AC493" s="213">
        <v>3.88</v>
      </c>
      <c r="AD493" s="194">
        <v>322816</v>
      </c>
      <c r="AE493" s="194"/>
      <c r="AF493" s="194"/>
      <c r="AG493" s="194"/>
      <c r="AH493" s="213">
        <f>AD493+AF493+AG493</f>
        <v>322816</v>
      </c>
      <c r="AI493" s="102">
        <v>1</v>
      </c>
      <c r="AJ493" s="213">
        <v>3.88</v>
      </c>
      <c r="AK493" s="194">
        <v>322816</v>
      </c>
      <c r="AL493" s="194"/>
      <c r="AM493" s="194"/>
      <c r="AN493" s="194"/>
      <c r="AO493" s="213">
        <f>AK493+AM493+AN493</f>
        <v>322816</v>
      </c>
    </row>
    <row r="494" spans="1:41" ht="27">
      <c r="A494" s="194">
        <v>13</v>
      </c>
      <c r="B494" s="611" t="s">
        <v>7073</v>
      </c>
      <c r="C494" s="1122" t="s">
        <v>5283</v>
      </c>
      <c r="D494" s="1122">
        <v>2000</v>
      </c>
      <c r="E494" s="943" t="s">
        <v>1711</v>
      </c>
      <c r="F494" s="194"/>
      <c r="G494" s="194">
        <v>1</v>
      </c>
      <c r="H494" s="194">
        <v>3.88</v>
      </c>
      <c r="I494" s="102">
        <v>1</v>
      </c>
      <c r="J494" s="102">
        <v>322816</v>
      </c>
      <c r="K494" s="2188"/>
      <c r="L494" s="102"/>
      <c r="M494" s="102"/>
      <c r="N494" s="213">
        <f>J494+L494+M494</f>
        <v>322816</v>
      </c>
      <c r="O494" s="213">
        <v>3.88</v>
      </c>
      <c r="P494" s="102">
        <v>1</v>
      </c>
      <c r="Q494" s="194">
        <v>322816</v>
      </c>
      <c r="R494" s="194"/>
      <c r="S494" s="194"/>
      <c r="T494" s="194"/>
      <c r="U494" s="213">
        <f>Q494+S494+T494</f>
        <v>322816</v>
      </c>
      <c r="V494" s="213">
        <f t="shared" si="139"/>
        <v>0</v>
      </c>
      <c r="W494" s="213">
        <f t="shared" si="139"/>
        <v>0</v>
      </c>
      <c r="X494" s="213"/>
      <c r="Y494" s="213">
        <f t="shared" si="140"/>
        <v>0</v>
      </c>
      <c r="Z494" s="213">
        <f t="shared" si="140"/>
        <v>0</v>
      </c>
      <c r="AA494" s="213">
        <f t="shared" si="141"/>
        <v>0</v>
      </c>
      <c r="AB494" s="102">
        <v>1</v>
      </c>
      <c r="AC494" s="213">
        <v>3.88</v>
      </c>
      <c r="AD494" s="194">
        <v>322816</v>
      </c>
      <c r="AE494" s="194"/>
      <c r="AF494" s="194"/>
      <c r="AG494" s="194"/>
      <c r="AH494" s="213">
        <f>AD494+AF494+AG494</f>
        <v>322816</v>
      </c>
      <c r="AI494" s="102">
        <v>1</v>
      </c>
      <c r="AJ494" s="213">
        <v>3.88</v>
      </c>
      <c r="AK494" s="194">
        <v>322816</v>
      </c>
      <c r="AL494" s="194"/>
      <c r="AM494" s="194"/>
      <c r="AN494" s="194"/>
      <c r="AO494" s="213">
        <f>AK494+AM494+AN494</f>
        <v>322816</v>
      </c>
    </row>
    <row r="495" spans="1:41" ht="27">
      <c r="A495" s="194">
        <v>14</v>
      </c>
      <c r="B495" s="611" t="s">
        <v>5567</v>
      </c>
      <c r="C495" s="1122" t="s">
        <v>5282</v>
      </c>
      <c r="D495" s="1122">
        <v>2001</v>
      </c>
      <c r="E495" s="943" t="s">
        <v>1711</v>
      </c>
      <c r="F495" s="194"/>
      <c r="G495" s="194">
        <v>1</v>
      </c>
      <c r="H495" s="194">
        <v>3.88</v>
      </c>
      <c r="I495" s="102">
        <v>1</v>
      </c>
      <c r="J495" s="102">
        <v>322816</v>
      </c>
      <c r="K495" s="2188"/>
      <c r="L495" s="102"/>
      <c r="M495" s="102"/>
      <c r="N495" s="213">
        <f t="shared" ref="N495:N501" si="146">J495+L495+M495</f>
        <v>322816</v>
      </c>
      <c r="O495" s="213">
        <v>3.88</v>
      </c>
      <c r="P495" s="102">
        <v>1</v>
      </c>
      <c r="Q495" s="194">
        <v>322816</v>
      </c>
      <c r="R495" s="194"/>
      <c r="S495" s="194"/>
      <c r="T495" s="194"/>
      <c r="U495" s="213">
        <f t="shared" ref="U495:U501" si="147">Q495+S495+T495</f>
        <v>322816</v>
      </c>
      <c r="V495" s="213">
        <f t="shared" si="139"/>
        <v>0</v>
      </c>
      <c r="W495" s="213">
        <f t="shared" si="139"/>
        <v>0</v>
      </c>
      <c r="X495" s="213"/>
      <c r="Y495" s="213">
        <f t="shared" si="140"/>
        <v>0</v>
      </c>
      <c r="Z495" s="213">
        <f t="shared" si="140"/>
        <v>0</v>
      </c>
      <c r="AA495" s="213">
        <f t="shared" si="141"/>
        <v>0</v>
      </c>
      <c r="AB495" s="102">
        <v>1</v>
      </c>
      <c r="AC495" s="213">
        <v>3.88</v>
      </c>
      <c r="AD495" s="194">
        <v>322816</v>
      </c>
      <c r="AE495" s="194"/>
      <c r="AF495" s="194"/>
      <c r="AG495" s="194"/>
      <c r="AH495" s="213">
        <f t="shared" ref="AH495:AH501" si="148">AD495+AF495+AG495</f>
        <v>322816</v>
      </c>
      <c r="AI495" s="102">
        <v>1</v>
      </c>
      <c r="AJ495" s="213">
        <v>3.88</v>
      </c>
      <c r="AK495" s="194">
        <v>322816</v>
      </c>
      <c r="AL495" s="194"/>
      <c r="AM495" s="194"/>
      <c r="AN495" s="194"/>
      <c r="AO495" s="213">
        <f t="shared" ref="AO495:AO501" si="149">AK495+AM495+AN495</f>
        <v>322816</v>
      </c>
    </row>
    <row r="496" spans="1:41" ht="27">
      <c r="A496" s="194">
        <v>15</v>
      </c>
      <c r="B496" s="611" t="s">
        <v>7074</v>
      </c>
      <c r="C496" s="1122" t="s">
        <v>5283</v>
      </c>
      <c r="D496" s="1122">
        <v>1995</v>
      </c>
      <c r="E496" s="943" t="s">
        <v>1711</v>
      </c>
      <c r="F496" s="194"/>
      <c r="G496" s="194">
        <v>1</v>
      </c>
      <c r="H496" s="194">
        <v>3.88</v>
      </c>
      <c r="I496" s="102">
        <v>1</v>
      </c>
      <c r="J496" s="102">
        <v>322816</v>
      </c>
      <c r="K496" s="2188"/>
      <c r="L496" s="102"/>
      <c r="M496" s="102"/>
      <c r="N496" s="213">
        <f t="shared" si="146"/>
        <v>322816</v>
      </c>
      <c r="O496" s="213">
        <v>3.88</v>
      </c>
      <c r="P496" s="102">
        <v>1</v>
      </c>
      <c r="Q496" s="194">
        <v>322816</v>
      </c>
      <c r="R496" s="194"/>
      <c r="S496" s="194"/>
      <c r="T496" s="194"/>
      <c r="U496" s="213">
        <f t="shared" si="147"/>
        <v>322816</v>
      </c>
      <c r="V496" s="213">
        <f t="shared" si="139"/>
        <v>0</v>
      </c>
      <c r="W496" s="213">
        <f t="shared" si="139"/>
        <v>0</v>
      </c>
      <c r="X496" s="213"/>
      <c r="Y496" s="213">
        <f t="shared" si="140"/>
        <v>0</v>
      </c>
      <c r="Z496" s="213">
        <f t="shared" si="140"/>
        <v>0</v>
      </c>
      <c r="AA496" s="213">
        <f t="shared" si="141"/>
        <v>0</v>
      </c>
      <c r="AB496" s="102">
        <v>1</v>
      </c>
      <c r="AC496" s="213">
        <v>3.88</v>
      </c>
      <c r="AD496" s="194">
        <v>322816</v>
      </c>
      <c r="AE496" s="194"/>
      <c r="AF496" s="194"/>
      <c r="AG496" s="194"/>
      <c r="AH496" s="213">
        <f t="shared" si="148"/>
        <v>322816</v>
      </c>
      <c r="AI496" s="102">
        <v>1</v>
      </c>
      <c r="AJ496" s="213">
        <v>3.88</v>
      </c>
      <c r="AK496" s="194">
        <v>322816</v>
      </c>
      <c r="AL496" s="194"/>
      <c r="AM496" s="194"/>
      <c r="AN496" s="194"/>
      <c r="AO496" s="213">
        <f t="shared" si="149"/>
        <v>322816</v>
      </c>
    </row>
    <row r="497" spans="1:41" ht="27">
      <c r="A497" s="194">
        <v>16</v>
      </c>
      <c r="B497" s="611" t="s">
        <v>5785</v>
      </c>
      <c r="C497" s="1122" t="s">
        <v>5282</v>
      </c>
      <c r="D497" s="1122">
        <v>1998</v>
      </c>
      <c r="E497" s="943" t="s">
        <v>1711</v>
      </c>
      <c r="F497" s="194"/>
      <c r="G497" s="194">
        <v>1</v>
      </c>
      <c r="H497" s="194">
        <v>3.88</v>
      </c>
      <c r="I497" s="102">
        <v>1</v>
      </c>
      <c r="J497" s="102">
        <v>322816</v>
      </c>
      <c r="K497" s="2188"/>
      <c r="L497" s="102"/>
      <c r="M497" s="102"/>
      <c r="N497" s="213">
        <f t="shared" si="146"/>
        <v>322816</v>
      </c>
      <c r="O497" s="213">
        <v>3.88</v>
      </c>
      <c r="P497" s="102">
        <v>1</v>
      </c>
      <c r="Q497" s="194">
        <v>322816</v>
      </c>
      <c r="R497" s="194"/>
      <c r="S497" s="194"/>
      <c r="T497" s="194"/>
      <c r="U497" s="213">
        <f t="shared" si="147"/>
        <v>322816</v>
      </c>
      <c r="V497" s="213">
        <f t="shared" si="139"/>
        <v>0</v>
      </c>
      <c r="W497" s="213">
        <f t="shared" si="139"/>
        <v>0</v>
      </c>
      <c r="X497" s="213"/>
      <c r="Y497" s="213">
        <f t="shared" si="140"/>
        <v>0</v>
      </c>
      <c r="Z497" s="213">
        <f t="shared" si="140"/>
        <v>0</v>
      </c>
      <c r="AA497" s="213">
        <f t="shared" si="141"/>
        <v>0</v>
      </c>
      <c r="AB497" s="102">
        <v>1</v>
      </c>
      <c r="AC497" s="213">
        <v>3.88</v>
      </c>
      <c r="AD497" s="194">
        <v>322816</v>
      </c>
      <c r="AE497" s="194"/>
      <c r="AF497" s="194"/>
      <c r="AG497" s="194"/>
      <c r="AH497" s="213">
        <f t="shared" si="148"/>
        <v>322816</v>
      </c>
      <c r="AI497" s="102">
        <v>1</v>
      </c>
      <c r="AJ497" s="213">
        <v>3.88</v>
      </c>
      <c r="AK497" s="194">
        <v>322816</v>
      </c>
      <c r="AL497" s="194"/>
      <c r="AM497" s="194"/>
      <c r="AN497" s="194"/>
      <c r="AO497" s="213">
        <f t="shared" si="149"/>
        <v>322816</v>
      </c>
    </row>
    <row r="498" spans="1:41" ht="27">
      <c r="A498" s="194">
        <v>17</v>
      </c>
      <c r="B498" s="611" t="s">
        <v>1252</v>
      </c>
      <c r="C498" s="1122" t="s">
        <v>5282</v>
      </c>
      <c r="D498" s="1122">
        <v>1984</v>
      </c>
      <c r="E498" s="943" t="s">
        <v>1711</v>
      </c>
      <c r="F498" s="194"/>
      <c r="G498" s="194">
        <v>1</v>
      </c>
      <c r="H498" s="194">
        <v>3.88</v>
      </c>
      <c r="I498" s="102">
        <v>1</v>
      </c>
      <c r="J498" s="102">
        <v>322816</v>
      </c>
      <c r="K498" s="2188"/>
      <c r="L498" s="102"/>
      <c r="M498" s="102"/>
      <c r="N498" s="213">
        <f t="shared" si="146"/>
        <v>322816</v>
      </c>
      <c r="O498" s="213">
        <v>3.88</v>
      </c>
      <c r="P498" s="102">
        <v>1</v>
      </c>
      <c r="Q498" s="194">
        <v>322816</v>
      </c>
      <c r="R498" s="194"/>
      <c r="S498" s="194"/>
      <c r="T498" s="194"/>
      <c r="U498" s="213">
        <f t="shared" si="147"/>
        <v>322816</v>
      </c>
      <c r="V498" s="213">
        <f t="shared" si="139"/>
        <v>0</v>
      </c>
      <c r="W498" s="213">
        <f t="shared" si="139"/>
        <v>0</v>
      </c>
      <c r="X498" s="213"/>
      <c r="Y498" s="213">
        <f t="shared" si="140"/>
        <v>0</v>
      </c>
      <c r="Z498" s="213">
        <f t="shared" si="140"/>
        <v>0</v>
      </c>
      <c r="AA498" s="213">
        <f t="shared" si="141"/>
        <v>0</v>
      </c>
      <c r="AB498" s="102">
        <v>1</v>
      </c>
      <c r="AC498" s="213">
        <v>3.88</v>
      </c>
      <c r="AD498" s="194">
        <v>322816</v>
      </c>
      <c r="AE498" s="194"/>
      <c r="AF498" s="194"/>
      <c r="AG498" s="194"/>
      <c r="AH498" s="213">
        <f t="shared" si="148"/>
        <v>322816</v>
      </c>
      <c r="AI498" s="102">
        <v>1</v>
      </c>
      <c r="AJ498" s="213">
        <v>3.88</v>
      </c>
      <c r="AK498" s="194">
        <v>322816</v>
      </c>
      <c r="AL498" s="194"/>
      <c r="AM498" s="194"/>
      <c r="AN498" s="194"/>
      <c r="AO498" s="213">
        <f t="shared" si="149"/>
        <v>322816</v>
      </c>
    </row>
    <row r="499" spans="1:41" ht="27">
      <c r="A499" s="194">
        <v>18</v>
      </c>
      <c r="B499" s="611" t="s">
        <v>8443</v>
      </c>
      <c r="C499" s="977" t="s">
        <v>5282</v>
      </c>
      <c r="D499" s="977">
        <v>2002</v>
      </c>
      <c r="E499" s="1020" t="s">
        <v>1711</v>
      </c>
      <c r="F499" s="194"/>
      <c r="G499" s="194">
        <v>1</v>
      </c>
      <c r="H499" s="194">
        <v>3.88</v>
      </c>
      <c r="I499" s="102">
        <v>1</v>
      </c>
      <c r="J499" s="102">
        <v>322816</v>
      </c>
      <c r="K499" s="2188"/>
      <c r="L499" s="102"/>
      <c r="M499" s="102"/>
      <c r="N499" s="213">
        <f t="shared" si="146"/>
        <v>322816</v>
      </c>
      <c r="O499" s="213">
        <v>3.88</v>
      </c>
      <c r="P499" s="102">
        <v>1</v>
      </c>
      <c r="Q499" s="194">
        <v>322816</v>
      </c>
      <c r="R499" s="194"/>
      <c r="S499" s="194"/>
      <c r="T499" s="194"/>
      <c r="U499" s="213">
        <f t="shared" si="147"/>
        <v>322816</v>
      </c>
      <c r="V499" s="213">
        <f t="shared" si="139"/>
        <v>0</v>
      </c>
      <c r="W499" s="213">
        <f t="shared" si="139"/>
        <v>0</v>
      </c>
      <c r="X499" s="213"/>
      <c r="Y499" s="213">
        <f t="shared" si="140"/>
        <v>0</v>
      </c>
      <c r="Z499" s="213">
        <f t="shared" si="140"/>
        <v>0</v>
      </c>
      <c r="AA499" s="213">
        <f t="shared" si="141"/>
        <v>0</v>
      </c>
      <c r="AB499" s="102">
        <v>1</v>
      </c>
      <c r="AC499" s="213">
        <v>3.88</v>
      </c>
      <c r="AD499" s="194">
        <v>322816</v>
      </c>
      <c r="AE499" s="194"/>
      <c r="AF499" s="194"/>
      <c r="AG499" s="194"/>
      <c r="AH499" s="213">
        <f t="shared" si="148"/>
        <v>322816</v>
      </c>
      <c r="AI499" s="102">
        <v>1</v>
      </c>
      <c r="AJ499" s="213">
        <v>3.88</v>
      </c>
      <c r="AK499" s="194">
        <v>322816</v>
      </c>
      <c r="AL499" s="194"/>
      <c r="AM499" s="194"/>
      <c r="AN499" s="194"/>
      <c r="AO499" s="213">
        <f t="shared" si="149"/>
        <v>322816</v>
      </c>
    </row>
    <row r="500" spans="1:41" ht="27">
      <c r="A500" s="194">
        <v>19</v>
      </c>
      <c r="B500" s="611" t="s">
        <v>1168</v>
      </c>
      <c r="C500" s="977" t="s">
        <v>5282</v>
      </c>
      <c r="D500" s="977">
        <v>1991</v>
      </c>
      <c r="E500" s="1020" t="s">
        <v>1711</v>
      </c>
      <c r="F500" s="194"/>
      <c r="G500" s="194">
        <v>1</v>
      </c>
      <c r="H500" s="194">
        <v>3.88</v>
      </c>
      <c r="I500" s="102">
        <v>1</v>
      </c>
      <c r="J500" s="102">
        <v>322816</v>
      </c>
      <c r="K500" s="2188"/>
      <c r="L500" s="102"/>
      <c r="M500" s="102"/>
      <c r="N500" s="213">
        <f t="shared" si="146"/>
        <v>322816</v>
      </c>
      <c r="O500" s="213">
        <v>3.88</v>
      </c>
      <c r="P500" s="102">
        <v>1</v>
      </c>
      <c r="Q500" s="194">
        <v>322816</v>
      </c>
      <c r="R500" s="194"/>
      <c r="S500" s="194"/>
      <c r="T500" s="194"/>
      <c r="U500" s="213">
        <f t="shared" si="147"/>
        <v>322816</v>
      </c>
      <c r="V500" s="213">
        <f t="shared" si="139"/>
        <v>0</v>
      </c>
      <c r="W500" s="213">
        <f t="shared" si="139"/>
        <v>0</v>
      </c>
      <c r="X500" s="213"/>
      <c r="Y500" s="213">
        <f t="shared" si="140"/>
        <v>0</v>
      </c>
      <c r="Z500" s="213">
        <f t="shared" si="140"/>
        <v>0</v>
      </c>
      <c r="AA500" s="213">
        <f t="shared" si="141"/>
        <v>0</v>
      </c>
      <c r="AB500" s="102">
        <v>1</v>
      </c>
      <c r="AC500" s="213">
        <v>3.88</v>
      </c>
      <c r="AD500" s="194">
        <v>322816</v>
      </c>
      <c r="AE500" s="194"/>
      <c r="AF500" s="194"/>
      <c r="AG500" s="194"/>
      <c r="AH500" s="213">
        <f t="shared" si="148"/>
        <v>322816</v>
      </c>
      <c r="AI500" s="102">
        <v>1</v>
      </c>
      <c r="AJ500" s="213">
        <v>3.88</v>
      </c>
      <c r="AK500" s="194">
        <v>322816</v>
      </c>
      <c r="AL500" s="194"/>
      <c r="AM500" s="194"/>
      <c r="AN500" s="194"/>
      <c r="AO500" s="213">
        <f t="shared" si="149"/>
        <v>322816</v>
      </c>
    </row>
    <row r="501" spans="1:41" ht="27">
      <c r="A501" s="194">
        <v>20</v>
      </c>
      <c r="B501" s="611" t="s">
        <v>5786</v>
      </c>
      <c r="C501" s="977" t="s">
        <v>5282</v>
      </c>
      <c r="D501" s="977">
        <v>1985</v>
      </c>
      <c r="E501" s="1020" t="s">
        <v>1711</v>
      </c>
      <c r="F501" s="194"/>
      <c r="G501" s="194">
        <v>1</v>
      </c>
      <c r="H501" s="194">
        <v>3.88</v>
      </c>
      <c r="I501" s="102">
        <v>1</v>
      </c>
      <c r="J501" s="102">
        <v>322816</v>
      </c>
      <c r="K501" s="2188"/>
      <c r="L501" s="102"/>
      <c r="M501" s="102"/>
      <c r="N501" s="213">
        <f t="shared" si="146"/>
        <v>322816</v>
      </c>
      <c r="O501" s="213">
        <v>3.88</v>
      </c>
      <c r="P501" s="102">
        <v>1</v>
      </c>
      <c r="Q501" s="194">
        <v>322816</v>
      </c>
      <c r="R501" s="194"/>
      <c r="S501" s="194"/>
      <c r="T501" s="194"/>
      <c r="U501" s="213">
        <f t="shared" si="147"/>
        <v>322816</v>
      </c>
      <c r="V501" s="213">
        <f t="shared" si="139"/>
        <v>0</v>
      </c>
      <c r="W501" s="213">
        <f t="shared" si="139"/>
        <v>0</v>
      </c>
      <c r="X501" s="213"/>
      <c r="Y501" s="213">
        <f t="shared" si="140"/>
        <v>0</v>
      </c>
      <c r="Z501" s="213">
        <f t="shared" si="140"/>
        <v>0</v>
      </c>
      <c r="AA501" s="213">
        <f t="shared" si="141"/>
        <v>0</v>
      </c>
      <c r="AB501" s="102">
        <v>1</v>
      </c>
      <c r="AC501" s="213">
        <v>3.88</v>
      </c>
      <c r="AD501" s="194">
        <v>322816</v>
      </c>
      <c r="AE501" s="194"/>
      <c r="AF501" s="194"/>
      <c r="AG501" s="194"/>
      <c r="AH501" s="213">
        <f t="shared" si="148"/>
        <v>322816</v>
      </c>
      <c r="AI501" s="102">
        <v>1</v>
      </c>
      <c r="AJ501" s="213">
        <v>3.88</v>
      </c>
      <c r="AK501" s="194">
        <v>322816</v>
      </c>
      <c r="AL501" s="194"/>
      <c r="AM501" s="194"/>
      <c r="AN501" s="194"/>
      <c r="AO501" s="213">
        <f t="shared" si="149"/>
        <v>322816</v>
      </c>
    </row>
    <row r="502" spans="1:41" ht="27">
      <c r="A502" s="194">
        <v>21</v>
      </c>
      <c r="B502" s="611" t="s">
        <v>5784</v>
      </c>
      <c r="C502" s="1122" t="s">
        <v>5282</v>
      </c>
      <c r="D502" s="1122">
        <v>1982</v>
      </c>
      <c r="E502" s="943" t="s">
        <v>1711</v>
      </c>
      <c r="F502" s="194"/>
      <c r="G502" s="194">
        <v>1</v>
      </c>
      <c r="H502" s="194">
        <v>3.88</v>
      </c>
      <c r="I502" s="102">
        <v>1</v>
      </c>
      <c r="J502" s="102">
        <v>322816</v>
      </c>
      <c r="K502" s="2188"/>
      <c r="L502" s="102"/>
      <c r="M502" s="102"/>
      <c r="N502" s="213">
        <f>J502+L502+M502</f>
        <v>322816</v>
      </c>
      <c r="O502" s="213">
        <v>3.88</v>
      </c>
      <c r="P502" s="102">
        <v>1</v>
      </c>
      <c r="Q502" s="194">
        <v>322816</v>
      </c>
      <c r="R502" s="194"/>
      <c r="S502" s="194"/>
      <c r="T502" s="194"/>
      <c r="U502" s="213">
        <f>Q502+S502+T502</f>
        <v>322816</v>
      </c>
      <c r="V502" s="213">
        <f t="shared" si="139"/>
        <v>0</v>
      </c>
      <c r="W502" s="213">
        <f t="shared" si="139"/>
        <v>0</v>
      </c>
      <c r="X502" s="213"/>
      <c r="Y502" s="213">
        <f t="shared" si="140"/>
        <v>0</v>
      </c>
      <c r="Z502" s="213">
        <f t="shared" si="140"/>
        <v>0</v>
      </c>
      <c r="AA502" s="213">
        <f t="shared" si="141"/>
        <v>0</v>
      </c>
      <c r="AB502" s="102">
        <v>1</v>
      </c>
      <c r="AC502" s="213">
        <v>3.88</v>
      </c>
      <c r="AD502" s="194">
        <v>322816</v>
      </c>
      <c r="AE502" s="194"/>
      <c r="AF502" s="194"/>
      <c r="AG502" s="194"/>
      <c r="AH502" s="213">
        <f>AD502+AF502+AG502</f>
        <v>322816</v>
      </c>
      <c r="AI502" s="102">
        <v>1</v>
      </c>
      <c r="AJ502" s="213">
        <v>3.88</v>
      </c>
      <c r="AK502" s="194">
        <v>322816</v>
      </c>
      <c r="AL502" s="194"/>
      <c r="AM502" s="194"/>
      <c r="AN502" s="194"/>
      <c r="AO502" s="213">
        <f>AK502+AM502+AN502</f>
        <v>322816</v>
      </c>
    </row>
    <row r="503" spans="1:41" ht="27">
      <c r="A503" s="194">
        <v>22</v>
      </c>
      <c r="B503" s="611" t="s">
        <v>1253</v>
      </c>
      <c r="C503" s="1122" t="s">
        <v>5283</v>
      </c>
      <c r="D503" s="1122">
        <v>1991</v>
      </c>
      <c r="E503" s="943" t="s">
        <v>1711</v>
      </c>
      <c r="F503" s="194"/>
      <c r="G503" s="194">
        <v>1</v>
      </c>
      <c r="H503" s="194">
        <v>3.88</v>
      </c>
      <c r="I503" s="102">
        <v>1</v>
      </c>
      <c r="J503" s="102">
        <v>322816</v>
      </c>
      <c r="K503" s="2188"/>
      <c r="L503" s="102"/>
      <c r="M503" s="102"/>
      <c r="N503" s="213">
        <f>J503+L503+M503</f>
        <v>322816</v>
      </c>
      <c r="O503" s="213">
        <v>3.88</v>
      </c>
      <c r="P503" s="102">
        <v>1</v>
      </c>
      <c r="Q503" s="194">
        <v>322816</v>
      </c>
      <c r="R503" s="194"/>
      <c r="S503" s="194"/>
      <c r="T503" s="194"/>
      <c r="U503" s="213">
        <f>Q503+S503+T503</f>
        <v>322816</v>
      </c>
      <c r="V503" s="213">
        <f t="shared" si="139"/>
        <v>0</v>
      </c>
      <c r="W503" s="213">
        <f t="shared" si="139"/>
        <v>0</v>
      </c>
      <c r="X503" s="213"/>
      <c r="Y503" s="213">
        <f t="shared" si="140"/>
        <v>0</v>
      </c>
      <c r="Z503" s="213">
        <f t="shared" si="140"/>
        <v>0</v>
      </c>
      <c r="AA503" s="213">
        <f t="shared" si="141"/>
        <v>0</v>
      </c>
      <c r="AB503" s="102">
        <v>1</v>
      </c>
      <c r="AC503" s="213">
        <v>3.88</v>
      </c>
      <c r="AD503" s="194">
        <v>322816</v>
      </c>
      <c r="AE503" s="194"/>
      <c r="AF503" s="194"/>
      <c r="AG503" s="194"/>
      <c r="AH503" s="213">
        <f>AD503+AF503+AG503</f>
        <v>322816</v>
      </c>
      <c r="AI503" s="102">
        <v>1</v>
      </c>
      <c r="AJ503" s="213">
        <v>3.88</v>
      </c>
      <c r="AK503" s="194">
        <v>322816</v>
      </c>
      <c r="AL503" s="194"/>
      <c r="AM503" s="194"/>
      <c r="AN503" s="194"/>
      <c r="AO503" s="213">
        <f>AK503+AM503+AN503</f>
        <v>322816</v>
      </c>
    </row>
    <row r="504" spans="1:41" ht="27">
      <c r="A504" s="194">
        <v>23</v>
      </c>
      <c r="B504" s="611" t="s">
        <v>8444</v>
      </c>
      <c r="C504" s="1122" t="s">
        <v>5282</v>
      </c>
      <c r="D504" s="1122">
        <v>2000</v>
      </c>
      <c r="E504" s="943" t="s">
        <v>1711</v>
      </c>
      <c r="F504" s="194"/>
      <c r="G504" s="194">
        <v>1</v>
      </c>
      <c r="H504" s="194">
        <v>3.88</v>
      </c>
      <c r="I504" s="102">
        <v>1</v>
      </c>
      <c r="J504" s="102">
        <v>322816</v>
      </c>
      <c r="K504" s="2188"/>
      <c r="L504" s="102"/>
      <c r="M504" s="102"/>
      <c r="N504" s="213">
        <f>J504+L504+M504</f>
        <v>322816</v>
      </c>
      <c r="O504" s="213">
        <v>3.88</v>
      </c>
      <c r="P504" s="102">
        <v>1</v>
      </c>
      <c r="Q504" s="194">
        <v>322816</v>
      </c>
      <c r="R504" s="194"/>
      <c r="S504" s="194"/>
      <c r="T504" s="194"/>
      <c r="U504" s="213">
        <f>Q504+S504+T504</f>
        <v>322816</v>
      </c>
      <c r="V504" s="213">
        <f t="shared" si="139"/>
        <v>0</v>
      </c>
      <c r="W504" s="213">
        <f t="shared" si="139"/>
        <v>0</v>
      </c>
      <c r="X504" s="213"/>
      <c r="Y504" s="213">
        <f t="shared" si="140"/>
        <v>0</v>
      </c>
      <c r="Z504" s="213">
        <f t="shared" si="140"/>
        <v>0</v>
      </c>
      <c r="AA504" s="213">
        <f t="shared" si="141"/>
        <v>0</v>
      </c>
      <c r="AB504" s="102">
        <v>1</v>
      </c>
      <c r="AC504" s="213">
        <v>3.88</v>
      </c>
      <c r="AD504" s="194">
        <v>322816</v>
      </c>
      <c r="AE504" s="194"/>
      <c r="AF504" s="194"/>
      <c r="AG504" s="194"/>
      <c r="AH504" s="213">
        <f>AD504+AF504+AG504</f>
        <v>322816</v>
      </c>
      <c r="AI504" s="102">
        <v>1</v>
      </c>
      <c r="AJ504" s="213">
        <v>3.88</v>
      </c>
      <c r="AK504" s="194">
        <v>322816</v>
      </c>
      <c r="AL504" s="194"/>
      <c r="AM504" s="194"/>
      <c r="AN504" s="194"/>
      <c r="AO504" s="213">
        <f>AK504+AM504+AN504</f>
        <v>322816</v>
      </c>
    </row>
    <row r="505" spans="1:41" ht="27">
      <c r="A505" s="194">
        <v>24</v>
      </c>
      <c r="B505" s="611" t="s">
        <v>7075</v>
      </c>
      <c r="C505" s="1122" t="s">
        <v>5283</v>
      </c>
      <c r="D505" s="1122">
        <v>1995</v>
      </c>
      <c r="E505" s="943" t="s">
        <v>1711</v>
      </c>
      <c r="F505" s="194"/>
      <c r="G505" s="194">
        <v>1</v>
      </c>
      <c r="H505" s="194">
        <v>3.88</v>
      </c>
      <c r="I505" s="102">
        <v>1</v>
      </c>
      <c r="J505" s="102">
        <v>322816</v>
      </c>
      <c r="K505" s="2188"/>
      <c r="L505" s="102"/>
      <c r="M505" s="102"/>
      <c r="N505" s="213">
        <f>J505+L505+M505</f>
        <v>322816</v>
      </c>
      <c r="O505" s="213">
        <v>3.88</v>
      </c>
      <c r="P505" s="102">
        <v>1</v>
      </c>
      <c r="Q505" s="194">
        <v>322816</v>
      </c>
      <c r="R505" s="194"/>
      <c r="S505" s="194"/>
      <c r="T505" s="194"/>
      <c r="U505" s="213">
        <f>Q505+S505+T505</f>
        <v>322816</v>
      </c>
      <c r="V505" s="213">
        <f t="shared" si="139"/>
        <v>0</v>
      </c>
      <c r="W505" s="213">
        <f t="shared" si="139"/>
        <v>0</v>
      </c>
      <c r="X505" s="213"/>
      <c r="Y505" s="213">
        <f t="shared" si="140"/>
        <v>0</v>
      </c>
      <c r="Z505" s="213">
        <f t="shared" si="140"/>
        <v>0</v>
      </c>
      <c r="AA505" s="213">
        <f t="shared" si="141"/>
        <v>0</v>
      </c>
      <c r="AB505" s="102">
        <v>1</v>
      </c>
      <c r="AC505" s="213">
        <v>3.88</v>
      </c>
      <c r="AD505" s="194">
        <v>322816</v>
      </c>
      <c r="AE505" s="194"/>
      <c r="AF505" s="194"/>
      <c r="AG505" s="194"/>
      <c r="AH505" s="213">
        <f>AD505+AF505+AG505</f>
        <v>322816</v>
      </c>
      <c r="AI505" s="102">
        <v>1</v>
      </c>
      <c r="AJ505" s="213">
        <v>3.88</v>
      </c>
      <c r="AK505" s="194">
        <v>322816</v>
      </c>
      <c r="AL505" s="194"/>
      <c r="AM505" s="194"/>
      <c r="AN505" s="194"/>
      <c r="AO505" s="213">
        <f>AK505+AM505+AN505</f>
        <v>322816</v>
      </c>
    </row>
    <row r="506" spans="1:41" ht="27">
      <c r="A506" s="194">
        <v>25</v>
      </c>
      <c r="B506" s="611" t="s">
        <v>8445</v>
      </c>
      <c r="C506" s="1122" t="s">
        <v>5282</v>
      </c>
      <c r="D506" s="1122">
        <v>1998</v>
      </c>
      <c r="E506" s="943" t="s">
        <v>1711</v>
      </c>
      <c r="F506" s="194"/>
      <c r="G506" s="194">
        <v>1</v>
      </c>
      <c r="H506" s="194">
        <v>3.88</v>
      </c>
      <c r="I506" s="102">
        <v>1</v>
      </c>
      <c r="J506" s="102">
        <v>322816</v>
      </c>
      <c r="K506" s="2188"/>
      <c r="L506" s="102"/>
      <c r="M506" s="102"/>
      <c r="N506" s="213">
        <f>J506+L506+M506</f>
        <v>322816</v>
      </c>
      <c r="O506" s="213">
        <v>3.88</v>
      </c>
      <c r="P506" s="102">
        <v>1</v>
      </c>
      <c r="Q506" s="194">
        <v>322816</v>
      </c>
      <c r="R506" s="194"/>
      <c r="S506" s="194"/>
      <c r="T506" s="194"/>
      <c r="U506" s="213">
        <f>Q506+S506+T506</f>
        <v>322816</v>
      </c>
      <c r="V506" s="213">
        <f t="shared" si="139"/>
        <v>0</v>
      </c>
      <c r="W506" s="213">
        <f t="shared" si="139"/>
        <v>0</v>
      </c>
      <c r="X506" s="213"/>
      <c r="Y506" s="213">
        <f t="shared" si="140"/>
        <v>0</v>
      </c>
      <c r="Z506" s="213">
        <f t="shared" si="140"/>
        <v>0</v>
      </c>
      <c r="AA506" s="213">
        <f t="shared" si="141"/>
        <v>0</v>
      </c>
      <c r="AB506" s="102">
        <v>1</v>
      </c>
      <c r="AC506" s="213">
        <v>3.88</v>
      </c>
      <c r="AD506" s="194">
        <v>322816</v>
      </c>
      <c r="AE506" s="194"/>
      <c r="AF506" s="194"/>
      <c r="AG506" s="194"/>
      <c r="AH506" s="213">
        <f>AD506+AF506+AG506</f>
        <v>322816</v>
      </c>
      <c r="AI506" s="102">
        <v>1</v>
      </c>
      <c r="AJ506" s="213">
        <v>3.88</v>
      </c>
      <c r="AK506" s="194">
        <v>322816</v>
      </c>
      <c r="AL506" s="194"/>
      <c r="AM506" s="194"/>
      <c r="AN506" s="194"/>
      <c r="AO506" s="213">
        <f>AK506+AM506+AN506</f>
        <v>322816</v>
      </c>
    </row>
    <row r="507" spans="1:41" ht="27">
      <c r="A507" s="194">
        <v>26</v>
      </c>
      <c r="B507" s="611" t="s">
        <v>6789</v>
      </c>
      <c r="C507" s="1122" t="s">
        <v>5282</v>
      </c>
      <c r="D507" s="1122">
        <v>2002</v>
      </c>
      <c r="E507" s="943" t="s">
        <v>1711</v>
      </c>
      <c r="F507" s="194"/>
      <c r="G507" s="194">
        <v>1</v>
      </c>
      <c r="H507" s="194">
        <v>3.88</v>
      </c>
      <c r="I507" s="102">
        <v>1</v>
      </c>
      <c r="J507" s="102">
        <v>322816</v>
      </c>
      <c r="K507" s="2188"/>
      <c r="L507" s="102"/>
      <c r="M507" s="102"/>
      <c r="N507" s="213">
        <f t="shared" ref="N507:N522" si="150">J507+L507+M507</f>
        <v>322816</v>
      </c>
      <c r="O507" s="213">
        <v>3.88</v>
      </c>
      <c r="P507" s="102">
        <v>1</v>
      </c>
      <c r="Q507" s="194">
        <v>322816</v>
      </c>
      <c r="R507" s="194"/>
      <c r="S507" s="194"/>
      <c r="T507" s="194"/>
      <c r="U507" s="213">
        <f t="shared" ref="U507:U522" si="151">Q507+S507+T507</f>
        <v>322816</v>
      </c>
      <c r="V507" s="213">
        <f t="shared" si="139"/>
        <v>0</v>
      </c>
      <c r="W507" s="213">
        <f t="shared" si="139"/>
        <v>0</v>
      </c>
      <c r="X507" s="213"/>
      <c r="Y507" s="213">
        <f t="shared" si="140"/>
        <v>0</v>
      </c>
      <c r="Z507" s="213">
        <f t="shared" si="140"/>
        <v>0</v>
      </c>
      <c r="AA507" s="213">
        <f t="shared" si="141"/>
        <v>0</v>
      </c>
      <c r="AB507" s="102">
        <v>1</v>
      </c>
      <c r="AC507" s="213">
        <v>3.88</v>
      </c>
      <c r="AD507" s="194">
        <v>322816</v>
      </c>
      <c r="AE507" s="194"/>
      <c r="AF507" s="194"/>
      <c r="AG507" s="194"/>
      <c r="AH507" s="213">
        <f t="shared" ref="AH507:AH522" si="152">AD507+AF507+AG507</f>
        <v>322816</v>
      </c>
      <c r="AI507" s="102">
        <v>1</v>
      </c>
      <c r="AJ507" s="213">
        <v>3.88</v>
      </c>
      <c r="AK507" s="194">
        <v>322816</v>
      </c>
      <c r="AL507" s="194"/>
      <c r="AM507" s="194"/>
      <c r="AN507" s="194"/>
      <c r="AO507" s="213">
        <f t="shared" ref="AO507:AO522" si="153">AK507+AM507+AN507</f>
        <v>322816</v>
      </c>
    </row>
    <row r="508" spans="1:41" ht="27">
      <c r="A508" s="194">
        <v>27</v>
      </c>
      <c r="B508" s="611" t="s">
        <v>4749</v>
      </c>
      <c r="C508" s="1122" t="s">
        <v>5282</v>
      </c>
      <c r="D508" s="1122">
        <v>1988</v>
      </c>
      <c r="E508" s="943" t="s">
        <v>1711</v>
      </c>
      <c r="F508" s="194"/>
      <c r="G508" s="194">
        <v>1</v>
      </c>
      <c r="H508" s="194">
        <v>3.88</v>
      </c>
      <c r="I508" s="102">
        <v>1</v>
      </c>
      <c r="J508" s="102">
        <v>322816</v>
      </c>
      <c r="K508" s="2188"/>
      <c r="L508" s="102"/>
      <c r="M508" s="102"/>
      <c r="N508" s="213">
        <f t="shared" si="150"/>
        <v>322816</v>
      </c>
      <c r="O508" s="213">
        <v>3.88</v>
      </c>
      <c r="P508" s="102">
        <v>1</v>
      </c>
      <c r="Q508" s="194">
        <v>322816</v>
      </c>
      <c r="R508" s="194"/>
      <c r="S508" s="194"/>
      <c r="T508" s="194"/>
      <c r="U508" s="213">
        <f t="shared" si="151"/>
        <v>322816</v>
      </c>
      <c r="V508" s="213">
        <f t="shared" si="139"/>
        <v>0</v>
      </c>
      <c r="W508" s="213">
        <f t="shared" si="139"/>
        <v>0</v>
      </c>
      <c r="X508" s="213"/>
      <c r="Y508" s="213">
        <f t="shared" si="140"/>
        <v>0</v>
      </c>
      <c r="Z508" s="213">
        <f t="shared" si="140"/>
        <v>0</v>
      </c>
      <c r="AA508" s="213">
        <f t="shared" si="141"/>
        <v>0</v>
      </c>
      <c r="AB508" s="102">
        <v>1</v>
      </c>
      <c r="AC508" s="213">
        <v>3.88</v>
      </c>
      <c r="AD508" s="194">
        <v>322816</v>
      </c>
      <c r="AE508" s="194"/>
      <c r="AF508" s="194"/>
      <c r="AG508" s="194"/>
      <c r="AH508" s="213">
        <f t="shared" si="152"/>
        <v>322816</v>
      </c>
      <c r="AI508" s="102">
        <v>1</v>
      </c>
      <c r="AJ508" s="213">
        <v>3.88</v>
      </c>
      <c r="AK508" s="194">
        <v>322816</v>
      </c>
      <c r="AL508" s="194"/>
      <c r="AM508" s="194"/>
      <c r="AN508" s="194"/>
      <c r="AO508" s="213">
        <f t="shared" si="153"/>
        <v>322816</v>
      </c>
    </row>
    <row r="509" spans="1:41" ht="27">
      <c r="A509" s="194">
        <v>28</v>
      </c>
      <c r="B509" s="611" t="s">
        <v>1750</v>
      </c>
      <c r="C509" s="1122" t="s">
        <v>5282</v>
      </c>
      <c r="D509" s="1122">
        <v>1989</v>
      </c>
      <c r="E509" s="943" t="s">
        <v>1711</v>
      </c>
      <c r="F509" s="194"/>
      <c r="G509" s="194">
        <v>1</v>
      </c>
      <c r="H509" s="194">
        <v>3.88</v>
      </c>
      <c r="I509" s="102">
        <v>1</v>
      </c>
      <c r="J509" s="102">
        <v>322816</v>
      </c>
      <c r="K509" s="2188"/>
      <c r="L509" s="102"/>
      <c r="M509" s="102"/>
      <c r="N509" s="213">
        <f t="shared" si="150"/>
        <v>322816</v>
      </c>
      <c r="O509" s="213">
        <v>3.88</v>
      </c>
      <c r="P509" s="102">
        <v>1</v>
      </c>
      <c r="Q509" s="194">
        <v>322816</v>
      </c>
      <c r="R509" s="194"/>
      <c r="S509" s="194"/>
      <c r="T509" s="194"/>
      <c r="U509" s="213">
        <f t="shared" si="151"/>
        <v>322816</v>
      </c>
      <c r="V509" s="213">
        <f t="shared" si="139"/>
        <v>0</v>
      </c>
      <c r="W509" s="213">
        <f t="shared" si="139"/>
        <v>0</v>
      </c>
      <c r="X509" s="213"/>
      <c r="Y509" s="213">
        <f t="shared" si="140"/>
        <v>0</v>
      </c>
      <c r="Z509" s="213">
        <f t="shared" si="140"/>
        <v>0</v>
      </c>
      <c r="AA509" s="213">
        <f t="shared" si="141"/>
        <v>0</v>
      </c>
      <c r="AB509" s="102">
        <v>1</v>
      </c>
      <c r="AC509" s="213">
        <v>3.88</v>
      </c>
      <c r="AD509" s="194">
        <v>322816</v>
      </c>
      <c r="AE509" s="194"/>
      <c r="AF509" s="194"/>
      <c r="AG509" s="194"/>
      <c r="AH509" s="213">
        <f t="shared" si="152"/>
        <v>322816</v>
      </c>
      <c r="AI509" s="102">
        <v>1</v>
      </c>
      <c r="AJ509" s="213">
        <v>3.88</v>
      </c>
      <c r="AK509" s="194">
        <v>322816</v>
      </c>
      <c r="AL509" s="194"/>
      <c r="AM509" s="194"/>
      <c r="AN509" s="194"/>
      <c r="AO509" s="213">
        <f t="shared" si="153"/>
        <v>322816</v>
      </c>
    </row>
    <row r="510" spans="1:41" ht="27">
      <c r="A510" s="194">
        <v>29</v>
      </c>
      <c r="B510" s="611" t="s">
        <v>6908</v>
      </c>
      <c r="C510" s="1122" t="s">
        <v>5282</v>
      </c>
      <c r="D510" s="1122">
        <v>2001</v>
      </c>
      <c r="E510" s="943" t="s">
        <v>1711</v>
      </c>
      <c r="F510" s="194"/>
      <c r="G510" s="194">
        <v>1</v>
      </c>
      <c r="H510" s="194">
        <v>3.88</v>
      </c>
      <c r="I510" s="102">
        <v>1</v>
      </c>
      <c r="J510" s="102">
        <v>322816</v>
      </c>
      <c r="K510" s="2188"/>
      <c r="L510" s="102"/>
      <c r="M510" s="102"/>
      <c r="N510" s="213">
        <f t="shared" si="150"/>
        <v>322816</v>
      </c>
      <c r="O510" s="213">
        <v>3.88</v>
      </c>
      <c r="P510" s="102">
        <v>1</v>
      </c>
      <c r="Q510" s="194">
        <v>322816</v>
      </c>
      <c r="R510" s="194"/>
      <c r="S510" s="194"/>
      <c r="T510" s="194"/>
      <c r="U510" s="213">
        <f t="shared" si="151"/>
        <v>322816</v>
      </c>
      <c r="V510" s="213">
        <f t="shared" si="139"/>
        <v>0</v>
      </c>
      <c r="W510" s="213">
        <f t="shared" si="139"/>
        <v>0</v>
      </c>
      <c r="X510" s="213"/>
      <c r="Y510" s="213">
        <f t="shared" si="140"/>
        <v>0</v>
      </c>
      <c r="Z510" s="213">
        <f t="shared" si="140"/>
        <v>0</v>
      </c>
      <c r="AA510" s="213">
        <f t="shared" si="141"/>
        <v>0</v>
      </c>
      <c r="AB510" s="102">
        <v>1</v>
      </c>
      <c r="AC510" s="213">
        <v>3.88</v>
      </c>
      <c r="AD510" s="194">
        <v>322816</v>
      </c>
      <c r="AE510" s="194"/>
      <c r="AF510" s="194"/>
      <c r="AG510" s="194"/>
      <c r="AH510" s="213">
        <f t="shared" si="152"/>
        <v>322816</v>
      </c>
      <c r="AI510" s="102">
        <v>1</v>
      </c>
      <c r="AJ510" s="213">
        <v>3.88</v>
      </c>
      <c r="AK510" s="194">
        <v>322816</v>
      </c>
      <c r="AL510" s="194"/>
      <c r="AM510" s="194"/>
      <c r="AN510" s="194"/>
      <c r="AO510" s="213">
        <f t="shared" si="153"/>
        <v>322816</v>
      </c>
    </row>
    <row r="511" spans="1:41" ht="27">
      <c r="A511" s="194">
        <v>30</v>
      </c>
      <c r="B511" s="611" t="s">
        <v>1767</v>
      </c>
      <c r="C511" s="977" t="s">
        <v>5282</v>
      </c>
      <c r="D511" s="977">
        <v>1984</v>
      </c>
      <c r="E511" s="1020" t="s">
        <v>1711</v>
      </c>
      <c r="F511" s="194"/>
      <c r="G511" s="194">
        <v>1</v>
      </c>
      <c r="H511" s="194">
        <v>3.88</v>
      </c>
      <c r="I511" s="102">
        <v>1</v>
      </c>
      <c r="J511" s="102">
        <v>322816</v>
      </c>
      <c r="K511" s="2188"/>
      <c r="L511" s="102"/>
      <c r="M511" s="102"/>
      <c r="N511" s="213">
        <f t="shared" si="150"/>
        <v>322816</v>
      </c>
      <c r="O511" s="213">
        <v>3.88</v>
      </c>
      <c r="P511" s="102">
        <v>1</v>
      </c>
      <c r="Q511" s="194">
        <v>322816</v>
      </c>
      <c r="R511" s="194"/>
      <c r="S511" s="194"/>
      <c r="T511" s="194"/>
      <c r="U511" s="213">
        <f t="shared" si="151"/>
        <v>322816</v>
      </c>
      <c r="V511" s="213">
        <f t="shared" si="139"/>
        <v>0</v>
      </c>
      <c r="W511" s="213">
        <f t="shared" si="139"/>
        <v>0</v>
      </c>
      <c r="X511" s="213"/>
      <c r="Y511" s="213">
        <f t="shared" si="140"/>
        <v>0</v>
      </c>
      <c r="Z511" s="213">
        <f t="shared" si="140"/>
        <v>0</v>
      </c>
      <c r="AA511" s="213">
        <f t="shared" si="141"/>
        <v>0</v>
      </c>
      <c r="AB511" s="102">
        <v>1</v>
      </c>
      <c r="AC511" s="213">
        <v>3.88</v>
      </c>
      <c r="AD511" s="194">
        <v>322816</v>
      </c>
      <c r="AE511" s="194"/>
      <c r="AF511" s="194"/>
      <c r="AG511" s="194"/>
      <c r="AH511" s="213">
        <f t="shared" si="152"/>
        <v>322816</v>
      </c>
      <c r="AI511" s="102">
        <v>1</v>
      </c>
      <c r="AJ511" s="213">
        <v>3.88</v>
      </c>
      <c r="AK511" s="194">
        <v>322816</v>
      </c>
      <c r="AL511" s="194"/>
      <c r="AM511" s="194"/>
      <c r="AN511" s="194"/>
      <c r="AO511" s="213">
        <f t="shared" si="153"/>
        <v>322816</v>
      </c>
    </row>
    <row r="512" spans="1:41" ht="27">
      <c r="A512" s="194">
        <v>31</v>
      </c>
      <c r="B512" s="611" t="s">
        <v>7076</v>
      </c>
      <c r="C512" s="977" t="s">
        <v>5282</v>
      </c>
      <c r="D512" s="977">
        <v>1996</v>
      </c>
      <c r="E512" s="1020" t="s">
        <v>1711</v>
      </c>
      <c r="F512" s="194"/>
      <c r="G512" s="194">
        <v>1</v>
      </c>
      <c r="H512" s="194">
        <v>3.88</v>
      </c>
      <c r="I512" s="102">
        <v>1</v>
      </c>
      <c r="J512" s="102">
        <v>322816</v>
      </c>
      <c r="K512" s="2188"/>
      <c r="L512" s="102"/>
      <c r="M512" s="102"/>
      <c r="N512" s="213">
        <f t="shared" si="150"/>
        <v>322816</v>
      </c>
      <c r="O512" s="213">
        <v>3.88</v>
      </c>
      <c r="P512" s="102">
        <v>1</v>
      </c>
      <c r="Q512" s="194">
        <v>322816</v>
      </c>
      <c r="R512" s="194"/>
      <c r="S512" s="194"/>
      <c r="T512" s="194"/>
      <c r="U512" s="213">
        <f t="shared" si="151"/>
        <v>322816</v>
      </c>
      <c r="V512" s="213">
        <f t="shared" si="139"/>
        <v>0</v>
      </c>
      <c r="W512" s="213">
        <f t="shared" si="139"/>
        <v>0</v>
      </c>
      <c r="X512" s="213"/>
      <c r="Y512" s="213">
        <f t="shared" si="140"/>
        <v>0</v>
      </c>
      <c r="Z512" s="213">
        <f t="shared" si="140"/>
        <v>0</v>
      </c>
      <c r="AA512" s="213">
        <f t="shared" si="141"/>
        <v>0</v>
      </c>
      <c r="AB512" s="102">
        <v>1</v>
      </c>
      <c r="AC512" s="213">
        <v>3.88</v>
      </c>
      <c r="AD512" s="194">
        <v>322816</v>
      </c>
      <c r="AE512" s="194"/>
      <c r="AF512" s="194"/>
      <c r="AG512" s="194"/>
      <c r="AH512" s="213">
        <f t="shared" si="152"/>
        <v>322816</v>
      </c>
      <c r="AI512" s="102">
        <v>1</v>
      </c>
      <c r="AJ512" s="213">
        <v>3.88</v>
      </c>
      <c r="AK512" s="194">
        <v>322816</v>
      </c>
      <c r="AL512" s="194"/>
      <c r="AM512" s="194"/>
      <c r="AN512" s="194"/>
      <c r="AO512" s="213">
        <f t="shared" si="153"/>
        <v>322816</v>
      </c>
    </row>
    <row r="513" spans="1:41" ht="27">
      <c r="A513" s="194">
        <v>32</v>
      </c>
      <c r="B513" s="611" t="s">
        <v>1748</v>
      </c>
      <c r="C513" s="977" t="s">
        <v>5282</v>
      </c>
      <c r="D513" s="977">
        <v>1970</v>
      </c>
      <c r="E513" s="1020" t="s">
        <v>1711</v>
      </c>
      <c r="F513" s="194"/>
      <c r="G513" s="194">
        <v>1</v>
      </c>
      <c r="H513" s="194">
        <v>3.88</v>
      </c>
      <c r="I513" s="102">
        <v>1</v>
      </c>
      <c r="J513" s="102">
        <v>322816</v>
      </c>
      <c r="K513" s="2188"/>
      <c r="L513" s="102"/>
      <c r="M513" s="102"/>
      <c r="N513" s="213">
        <f t="shared" si="150"/>
        <v>322816</v>
      </c>
      <c r="O513" s="213">
        <v>3.88</v>
      </c>
      <c r="P513" s="102">
        <v>1</v>
      </c>
      <c r="Q513" s="194">
        <v>322816</v>
      </c>
      <c r="R513" s="194"/>
      <c r="S513" s="194"/>
      <c r="T513" s="194"/>
      <c r="U513" s="213">
        <f t="shared" si="151"/>
        <v>322816</v>
      </c>
      <c r="V513" s="213">
        <f t="shared" si="139"/>
        <v>0</v>
      </c>
      <c r="W513" s="213">
        <f t="shared" si="139"/>
        <v>0</v>
      </c>
      <c r="X513" s="213"/>
      <c r="Y513" s="213">
        <f t="shared" si="140"/>
        <v>0</v>
      </c>
      <c r="Z513" s="213">
        <f t="shared" si="140"/>
        <v>0</v>
      </c>
      <c r="AA513" s="213">
        <f t="shared" si="141"/>
        <v>0</v>
      </c>
      <c r="AB513" s="102">
        <v>1</v>
      </c>
      <c r="AC513" s="213">
        <v>3.88</v>
      </c>
      <c r="AD513" s="194">
        <v>322816</v>
      </c>
      <c r="AE513" s="194"/>
      <c r="AF513" s="194"/>
      <c r="AG513" s="194"/>
      <c r="AH513" s="213">
        <f t="shared" si="152"/>
        <v>322816</v>
      </c>
      <c r="AI513" s="102">
        <v>1</v>
      </c>
      <c r="AJ513" s="213">
        <v>3.88</v>
      </c>
      <c r="AK513" s="194">
        <v>322816</v>
      </c>
      <c r="AL513" s="194"/>
      <c r="AM513" s="194"/>
      <c r="AN513" s="194"/>
      <c r="AO513" s="213">
        <f t="shared" si="153"/>
        <v>322816</v>
      </c>
    </row>
    <row r="514" spans="1:41" ht="27">
      <c r="A514" s="194">
        <v>33</v>
      </c>
      <c r="B514" s="611" t="s">
        <v>8446</v>
      </c>
      <c r="C514" s="1122" t="s">
        <v>5283</v>
      </c>
      <c r="D514" s="1122">
        <v>2001</v>
      </c>
      <c r="E514" s="943" t="s">
        <v>1711</v>
      </c>
      <c r="F514" s="194"/>
      <c r="G514" s="194">
        <v>1</v>
      </c>
      <c r="H514" s="194">
        <v>3.88</v>
      </c>
      <c r="I514" s="102">
        <v>1</v>
      </c>
      <c r="J514" s="102">
        <v>322816</v>
      </c>
      <c r="K514" s="2188"/>
      <c r="L514" s="102"/>
      <c r="M514" s="102"/>
      <c r="N514" s="213">
        <f t="shared" si="150"/>
        <v>322816</v>
      </c>
      <c r="O514" s="213">
        <v>3.88</v>
      </c>
      <c r="P514" s="102">
        <v>1</v>
      </c>
      <c r="Q514" s="194">
        <v>322816</v>
      </c>
      <c r="R514" s="194"/>
      <c r="S514" s="194"/>
      <c r="T514" s="194"/>
      <c r="U514" s="213">
        <f t="shared" si="151"/>
        <v>322816</v>
      </c>
      <c r="V514" s="213">
        <f t="shared" si="139"/>
        <v>0</v>
      </c>
      <c r="W514" s="213">
        <f t="shared" si="139"/>
        <v>0</v>
      </c>
      <c r="X514" s="213"/>
      <c r="Y514" s="213">
        <f t="shared" si="140"/>
        <v>0</v>
      </c>
      <c r="Z514" s="213">
        <f t="shared" si="140"/>
        <v>0</v>
      </c>
      <c r="AA514" s="213">
        <f t="shared" si="141"/>
        <v>0</v>
      </c>
      <c r="AB514" s="102">
        <v>1</v>
      </c>
      <c r="AC514" s="213">
        <v>3.88</v>
      </c>
      <c r="AD514" s="194">
        <v>322816</v>
      </c>
      <c r="AE514" s="194"/>
      <c r="AF514" s="194"/>
      <c r="AG514" s="194"/>
      <c r="AH514" s="213">
        <f t="shared" si="152"/>
        <v>322816</v>
      </c>
      <c r="AI514" s="102">
        <v>1</v>
      </c>
      <c r="AJ514" s="213">
        <v>3.88</v>
      </c>
      <c r="AK514" s="194">
        <v>322816</v>
      </c>
      <c r="AL514" s="194"/>
      <c r="AM514" s="194"/>
      <c r="AN514" s="194"/>
      <c r="AO514" s="213">
        <f t="shared" si="153"/>
        <v>322816</v>
      </c>
    </row>
    <row r="515" spans="1:41" ht="27">
      <c r="A515" s="194">
        <v>34</v>
      </c>
      <c r="B515" s="611" t="s">
        <v>7077</v>
      </c>
      <c r="C515" s="1122" t="s">
        <v>5282</v>
      </c>
      <c r="D515" s="1122">
        <v>1993</v>
      </c>
      <c r="E515" s="943" t="s">
        <v>1711</v>
      </c>
      <c r="F515" s="194"/>
      <c r="G515" s="194">
        <v>1</v>
      </c>
      <c r="H515" s="194">
        <v>3.88</v>
      </c>
      <c r="I515" s="102">
        <v>1</v>
      </c>
      <c r="J515" s="102">
        <v>322816</v>
      </c>
      <c r="K515" s="2188"/>
      <c r="L515" s="102"/>
      <c r="M515" s="102"/>
      <c r="N515" s="213">
        <f t="shared" si="150"/>
        <v>322816</v>
      </c>
      <c r="O515" s="213">
        <v>3.88</v>
      </c>
      <c r="P515" s="102">
        <v>1</v>
      </c>
      <c r="Q515" s="194">
        <v>322816</v>
      </c>
      <c r="R515" s="194"/>
      <c r="S515" s="194"/>
      <c r="T515" s="194"/>
      <c r="U515" s="213">
        <f t="shared" si="151"/>
        <v>322816</v>
      </c>
      <c r="V515" s="213">
        <f t="shared" si="139"/>
        <v>0</v>
      </c>
      <c r="W515" s="213">
        <f t="shared" si="139"/>
        <v>0</v>
      </c>
      <c r="X515" s="213"/>
      <c r="Y515" s="213">
        <f t="shared" si="140"/>
        <v>0</v>
      </c>
      <c r="Z515" s="213">
        <f t="shared" si="140"/>
        <v>0</v>
      </c>
      <c r="AA515" s="213">
        <f t="shared" si="141"/>
        <v>0</v>
      </c>
      <c r="AB515" s="102">
        <v>1</v>
      </c>
      <c r="AC515" s="213">
        <v>3.88</v>
      </c>
      <c r="AD515" s="194">
        <v>322816</v>
      </c>
      <c r="AE515" s="194"/>
      <c r="AF515" s="194"/>
      <c r="AG515" s="194"/>
      <c r="AH515" s="213">
        <f t="shared" si="152"/>
        <v>322816</v>
      </c>
      <c r="AI515" s="102">
        <v>1</v>
      </c>
      <c r="AJ515" s="213">
        <v>3.88</v>
      </c>
      <c r="AK515" s="194">
        <v>322816</v>
      </c>
      <c r="AL515" s="194"/>
      <c r="AM515" s="194"/>
      <c r="AN515" s="194"/>
      <c r="AO515" s="213">
        <f t="shared" si="153"/>
        <v>322816</v>
      </c>
    </row>
    <row r="516" spans="1:41" ht="27">
      <c r="A516" s="194">
        <v>35</v>
      </c>
      <c r="B516" s="611" t="s">
        <v>4393</v>
      </c>
      <c r="C516" s="1122" t="s">
        <v>5282</v>
      </c>
      <c r="D516" s="1122">
        <v>1989</v>
      </c>
      <c r="E516" s="943" t="s">
        <v>1711</v>
      </c>
      <c r="F516" s="194"/>
      <c r="G516" s="194">
        <v>1</v>
      </c>
      <c r="H516" s="194">
        <v>3.88</v>
      </c>
      <c r="I516" s="102">
        <v>1</v>
      </c>
      <c r="J516" s="102">
        <v>322816</v>
      </c>
      <c r="K516" s="2188"/>
      <c r="L516" s="102"/>
      <c r="M516" s="102"/>
      <c r="N516" s="213">
        <f t="shared" si="150"/>
        <v>322816</v>
      </c>
      <c r="O516" s="213">
        <v>3.88</v>
      </c>
      <c r="P516" s="102">
        <v>1</v>
      </c>
      <c r="Q516" s="194">
        <v>322816</v>
      </c>
      <c r="R516" s="194"/>
      <c r="S516" s="194"/>
      <c r="T516" s="194"/>
      <c r="U516" s="213">
        <f t="shared" si="151"/>
        <v>322816</v>
      </c>
      <c r="V516" s="213">
        <f t="shared" si="139"/>
        <v>0</v>
      </c>
      <c r="W516" s="213">
        <f t="shared" si="139"/>
        <v>0</v>
      </c>
      <c r="X516" s="213"/>
      <c r="Y516" s="213">
        <f t="shared" si="140"/>
        <v>0</v>
      </c>
      <c r="Z516" s="213">
        <f t="shared" si="140"/>
        <v>0</v>
      </c>
      <c r="AA516" s="213">
        <f t="shared" si="141"/>
        <v>0</v>
      </c>
      <c r="AB516" s="102">
        <v>1</v>
      </c>
      <c r="AC516" s="213">
        <v>3.88</v>
      </c>
      <c r="AD516" s="194">
        <v>322816</v>
      </c>
      <c r="AE516" s="194"/>
      <c r="AF516" s="194"/>
      <c r="AG516" s="194"/>
      <c r="AH516" s="213">
        <f t="shared" si="152"/>
        <v>322816</v>
      </c>
      <c r="AI516" s="102">
        <v>1</v>
      </c>
      <c r="AJ516" s="213">
        <v>3.88</v>
      </c>
      <c r="AK516" s="194">
        <v>322816</v>
      </c>
      <c r="AL516" s="194"/>
      <c r="AM516" s="194"/>
      <c r="AN516" s="194"/>
      <c r="AO516" s="213">
        <f t="shared" si="153"/>
        <v>322816</v>
      </c>
    </row>
    <row r="517" spans="1:41" ht="27">
      <c r="A517" s="194">
        <v>36</v>
      </c>
      <c r="B517" s="611" t="s">
        <v>1251</v>
      </c>
      <c r="C517" s="1122" t="s">
        <v>5282</v>
      </c>
      <c r="D517" s="1122">
        <v>1992</v>
      </c>
      <c r="E517" s="943" t="s">
        <v>1711</v>
      </c>
      <c r="F517" s="194"/>
      <c r="G517" s="194">
        <v>1</v>
      </c>
      <c r="H517" s="194">
        <v>3.88</v>
      </c>
      <c r="I517" s="102">
        <v>1</v>
      </c>
      <c r="J517" s="102">
        <v>322816</v>
      </c>
      <c r="K517" s="2188"/>
      <c r="L517" s="102"/>
      <c r="M517" s="102"/>
      <c r="N517" s="213">
        <f t="shared" si="150"/>
        <v>322816</v>
      </c>
      <c r="O517" s="213">
        <v>3.88</v>
      </c>
      <c r="P517" s="102">
        <v>1</v>
      </c>
      <c r="Q517" s="194">
        <v>322816</v>
      </c>
      <c r="R517" s="194"/>
      <c r="S517" s="194"/>
      <c r="T517" s="194"/>
      <c r="U517" s="213">
        <f t="shared" si="151"/>
        <v>322816</v>
      </c>
      <c r="V517" s="213">
        <f t="shared" si="139"/>
        <v>0</v>
      </c>
      <c r="W517" s="213">
        <f t="shared" si="139"/>
        <v>0</v>
      </c>
      <c r="X517" s="213"/>
      <c r="Y517" s="213">
        <f t="shared" si="140"/>
        <v>0</v>
      </c>
      <c r="Z517" s="213">
        <f t="shared" si="140"/>
        <v>0</v>
      </c>
      <c r="AA517" s="213">
        <f t="shared" si="141"/>
        <v>0</v>
      </c>
      <c r="AB517" s="102">
        <v>1</v>
      </c>
      <c r="AC517" s="213">
        <v>3.88</v>
      </c>
      <c r="AD517" s="194">
        <v>322816</v>
      </c>
      <c r="AE517" s="194"/>
      <c r="AF517" s="194"/>
      <c r="AG517" s="194"/>
      <c r="AH517" s="213">
        <f t="shared" si="152"/>
        <v>322816</v>
      </c>
      <c r="AI517" s="102">
        <v>1</v>
      </c>
      <c r="AJ517" s="213">
        <v>3.88</v>
      </c>
      <c r="AK517" s="194">
        <v>322816</v>
      </c>
      <c r="AL517" s="194"/>
      <c r="AM517" s="194"/>
      <c r="AN517" s="194"/>
      <c r="AO517" s="213">
        <f t="shared" si="153"/>
        <v>322816</v>
      </c>
    </row>
    <row r="518" spans="1:41" ht="27">
      <c r="A518" s="194">
        <v>37</v>
      </c>
      <c r="B518" s="611" t="s">
        <v>7078</v>
      </c>
      <c r="C518" s="1122" t="s">
        <v>5282</v>
      </c>
      <c r="D518" s="1122">
        <v>1997</v>
      </c>
      <c r="E518" s="943" t="s">
        <v>1711</v>
      </c>
      <c r="F518" s="194"/>
      <c r="G518" s="194">
        <v>1</v>
      </c>
      <c r="H518" s="194">
        <v>3.88</v>
      </c>
      <c r="I518" s="102">
        <v>1</v>
      </c>
      <c r="J518" s="102">
        <v>322816</v>
      </c>
      <c r="K518" s="2188"/>
      <c r="L518" s="102"/>
      <c r="M518" s="102"/>
      <c r="N518" s="213">
        <f t="shared" si="150"/>
        <v>322816</v>
      </c>
      <c r="O518" s="213">
        <v>3.88</v>
      </c>
      <c r="P518" s="102">
        <v>1</v>
      </c>
      <c r="Q518" s="194">
        <v>322816</v>
      </c>
      <c r="R518" s="194"/>
      <c r="S518" s="194"/>
      <c r="T518" s="194"/>
      <c r="U518" s="213">
        <f t="shared" si="151"/>
        <v>322816</v>
      </c>
      <c r="V518" s="213">
        <f t="shared" si="139"/>
        <v>0</v>
      </c>
      <c r="W518" s="213">
        <f t="shared" si="139"/>
        <v>0</v>
      </c>
      <c r="X518" s="213"/>
      <c r="Y518" s="213">
        <f t="shared" si="140"/>
        <v>0</v>
      </c>
      <c r="Z518" s="213">
        <f t="shared" si="140"/>
        <v>0</v>
      </c>
      <c r="AA518" s="213">
        <f t="shared" si="141"/>
        <v>0</v>
      </c>
      <c r="AB518" s="102">
        <v>1</v>
      </c>
      <c r="AC518" s="213">
        <v>3.88</v>
      </c>
      <c r="AD518" s="194">
        <v>322816</v>
      </c>
      <c r="AE518" s="194"/>
      <c r="AF518" s="194"/>
      <c r="AG518" s="194"/>
      <c r="AH518" s="213">
        <f t="shared" si="152"/>
        <v>322816</v>
      </c>
      <c r="AI518" s="102">
        <v>1</v>
      </c>
      <c r="AJ518" s="213">
        <v>3.88</v>
      </c>
      <c r="AK518" s="194">
        <v>322816</v>
      </c>
      <c r="AL518" s="194"/>
      <c r="AM518" s="194"/>
      <c r="AN518" s="194"/>
      <c r="AO518" s="213">
        <f t="shared" si="153"/>
        <v>322816</v>
      </c>
    </row>
    <row r="519" spans="1:41" ht="27">
      <c r="A519" s="194">
        <v>38</v>
      </c>
      <c r="B519" s="611" t="s">
        <v>8447</v>
      </c>
      <c r="C519" s="1122" t="s">
        <v>5282</v>
      </c>
      <c r="D519" s="1122">
        <v>2003</v>
      </c>
      <c r="E519" s="943" t="s">
        <v>1711</v>
      </c>
      <c r="F519" s="194"/>
      <c r="G519" s="194">
        <v>1</v>
      </c>
      <c r="H519" s="194">
        <v>3.88</v>
      </c>
      <c r="I519" s="102">
        <v>1</v>
      </c>
      <c r="J519" s="102">
        <v>322816</v>
      </c>
      <c r="K519" s="2188"/>
      <c r="L519" s="102"/>
      <c r="M519" s="102"/>
      <c r="N519" s="213">
        <f t="shared" si="150"/>
        <v>322816</v>
      </c>
      <c r="O519" s="213">
        <v>3.88</v>
      </c>
      <c r="P519" s="102">
        <v>1</v>
      </c>
      <c r="Q519" s="194">
        <v>322816</v>
      </c>
      <c r="R519" s="194"/>
      <c r="S519" s="194"/>
      <c r="T519" s="194"/>
      <c r="U519" s="213">
        <f t="shared" si="151"/>
        <v>322816</v>
      </c>
      <c r="V519" s="213">
        <f t="shared" si="139"/>
        <v>0</v>
      </c>
      <c r="W519" s="213">
        <f t="shared" si="139"/>
        <v>0</v>
      </c>
      <c r="X519" s="213"/>
      <c r="Y519" s="213">
        <f t="shared" si="140"/>
        <v>0</v>
      </c>
      <c r="Z519" s="213">
        <f t="shared" si="140"/>
        <v>0</v>
      </c>
      <c r="AA519" s="213">
        <f t="shared" si="141"/>
        <v>0</v>
      </c>
      <c r="AB519" s="102">
        <v>1</v>
      </c>
      <c r="AC519" s="213">
        <v>3.88</v>
      </c>
      <c r="AD519" s="194">
        <v>322816</v>
      </c>
      <c r="AE519" s="194"/>
      <c r="AF519" s="194"/>
      <c r="AG519" s="194"/>
      <c r="AH519" s="213">
        <f t="shared" si="152"/>
        <v>322816</v>
      </c>
      <c r="AI519" s="102">
        <v>1</v>
      </c>
      <c r="AJ519" s="213">
        <v>3.88</v>
      </c>
      <c r="AK519" s="194">
        <v>322816</v>
      </c>
      <c r="AL519" s="194"/>
      <c r="AM519" s="194"/>
      <c r="AN519" s="194"/>
      <c r="AO519" s="213">
        <f t="shared" si="153"/>
        <v>322816</v>
      </c>
    </row>
    <row r="520" spans="1:41" ht="27">
      <c r="A520" s="194">
        <v>39</v>
      </c>
      <c r="B520" s="611" t="s">
        <v>1759</v>
      </c>
      <c r="C520" s="1122" t="s">
        <v>5282</v>
      </c>
      <c r="D520" s="1122">
        <v>1988</v>
      </c>
      <c r="E520" s="943" t="s">
        <v>1711</v>
      </c>
      <c r="F520" s="194"/>
      <c r="G520" s="194">
        <v>1</v>
      </c>
      <c r="H520" s="194">
        <v>3.88</v>
      </c>
      <c r="I520" s="102">
        <v>1</v>
      </c>
      <c r="J520" s="102">
        <v>322816</v>
      </c>
      <c r="K520" s="2188"/>
      <c r="L520" s="102"/>
      <c r="M520" s="102"/>
      <c r="N520" s="213">
        <f t="shared" si="150"/>
        <v>322816</v>
      </c>
      <c r="O520" s="213">
        <v>3.88</v>
      </c>
      <c r="P520" s="102">
        <v>1</v>
      </c>
      <c r="Q520" s="194">
        <v>322816</v>
      </c>
      <c r="R520" s="194"/>
      <c r="S520" s="194"/>
      <c r="T520" s="194"/>
      <c r="U520" s="213">
        <f t="shared" si="151"/>
        <v>322816</v>
      </c>
      <c r="V520" s="213">
        <f t="shared" si="139"/>
        <v>0</v>
      </c>
      <c r="W520" s="213">
        <f t="shared" si="139"/>
        <v>0</v>
      </c>
      <c r="X520" s="213"/>
      <c r="Y520" s="213">
        <f t="shared" si="140"/>
        <v>0</v>
      </c>
      <c r="Z520" s="213">
        <f t="shared" si="140"/>
        <v>0</v>
      </c>
      <c r="AA520" s="213">
        <f t="shared" si="141"/>
        <v>0</v>
      </c>
      <c r="AB520" s="102">
        <v>1</v>
      </c>
      <c r="AC520" s="213">
        <v>3.88</v>
      </c>
      <c r="AD520" s="194">
        <v>322816</v>
      </c>
      <c r="AE520" s="194"/>
      <c r="AF520" s="194"/>
      <c r="AG520" s="194"/>
      <c r="AH520" s="213">
        <f t="shared" si="152"/>
        <v>322816</v>
      </c>
      <c r="AI520" s="102">
        <v>1</v>
      </c>
      <c r="AJ520" s="213">
        <v>3.88</v>
      </c>
      <c r="AK520" s="194">
        <v>322816</v>
      </c>
      <c r="AL520" s="194"/>
      <c r="AM520" s="194"/>
      <c r="AN520" s="194"/>
      <c r="AO520" s="213">
        <f t="shared" si="153"/>
        <v>322816</v>
      </c>
    </row>
    <row r="521" spans="1:41" ht="27">
      <c r="A521" s="194">
        <v>40</v>
      </c>
      <c r="B521" s="611" t="s">
        <v>1515</v>
      </c>
      <c r="C521" s="1122" t="s">
        <v>5282</v>
      </c>
      <c r="D521" s="1122">
        <v>1987</v>
      </c>
      <c r="E521" s="943" t="s">
        <v>1711</v>
      </c>
      <c r="F521" s="194"/>
      <c r="G521" s="194">
        <v>1</v>
      </c>
      <c r="H521" s="194">
        <v>3.88</v>
      </c>
      <c r="I521" s="102">
        <v>1</v>
      </c>
      <c r="J521" s="102">
        <v>322816</v>
      </c>
      <c r="K521" s="2188"/>
      <c r="L521" s="102"/>
      <c r="M521" s="102"/>
      <c r="N521" s="213">
        <f t="shared" si="150"/>
        <v>322816</v>
      </c>
      <c r="O521" s="213">
        <v>3.88</v>
      </c>
      <c r="P521" s="102">
        <v>1</v>
      </c>
      <c r="Q521" s="194">
        <v>322816</v>
      </c>
      <c r="R521" s="194"/>
      <c r="S521" s="194"/>
      <c r="T521" s="194"/>
      <c r="U521" s="213">
        <f t="shared" si="151"/>
        <v>322816</v>
      </c>
      <c r="V521" s="213">
        <f t="shared" si="139"/>
        <v>0</v>
      </c>
      <c r="W521" s="213">
        <f t="shared" si="139"/>
        <v>0</v>
      </c>
      <c r="X521" s="213"/>
      <c r="Y521" s="213">
        <f t="shared" si="140"/>
        <v>0</v>
      </c>
      <c r="Z521" s="213">
        <f t="shared" si="140"/>
        <v>0</v>
      </c>
      <c r="AA521" s="213">
        <f t="shared" si="141"/>
        <v>0</v>
      </c>
      <c r="AB521" s="102">
        <v>1</v>
      </c>
      <c r="AC521" s="213">
        <v>3.88</v>
      </c>
      <c r="AD521" s="194">
        <v>322816</v>
      </c>
      <c r="AE521" s="194"/>
      <c r="AF521" s="194"/>
      <c r="AG521" s="194"/>
      <c r="AH521" s="213">
        <f t="shared" si="152"/>
        <v>322816</v>
      </c>
      <c r="AI521" s="102">
        <v>1</v>
      </c>
      <c r="AJ521" s="213">
        <v>3.88</v>
      </c>
      <c r="AK521" s="194">
        <v>322816</v>
      </c>
      <c r="AL521" s="194"/>
      <c r="AM521" s="194"/>
      <c r="AN521" s="194"/>
      <c r="AO521" s="213">
        <f t="shared" si="153"/>
        <v>322816</v>
      </c>
    </row>
    <row r="522" spans="1:41" ht="27">
      <c r="A522" s="194">
        <v>41</v>
      </c>
      <c r="B522" s="611" t="s">
        <v>1299</v>
      </c>
      <c r="C522" s="1122" t="s">
        <v>5282</v>
      </c>
      <c r="D522" s="1122">
        <v>1999</v>
      </c>
      <c r="E522" s="943" t="s">
        <v>1711</v>
      </c>
      <c r="F522" s="194"/>
      <c r="G522" s="194">
        <v>1</v>
      </c>
      <c r="H522" s="194">
        <v>3.88</v>
      </c>
      <c r="I522" s="102">
        <v>1</v>
      </c>
      <c r="J522" s="102">
        <v>322816</v>
      </c>
      <c r="K522" s="2188"/>
      <c r="L522" s="102"/>
      <c r="M522" s="102"/>
      <c r="N522" s="213">
        <f t="shared" si="150"/>
        <v>322816</v>
      </c>
      <c r="O522" s="213">
        <v>3.88</v>
      </c>
      <c r="P522" s="102">
        <v>1</v>
      </c>
      <c r="Q522" s="194">
        <v>322816</v>
      </c>
      <c r="R522" s="194"/>
      <c r="S522" s="194"/>
      <c r="T522" s="194"/>
      <c r="U522" s="213">
        <f t="shared" si="151"/>
        <v>322816</v>
      </c>
      <c r="V522" s="213">
        <f t="shared" si="139"/>
        <v>0</v>
      </c>
      <c r="W522" s="213">
        <f t="shared" si="139"/>
        <v>0</v>
      </c>
      <c r="X522" s="213"/>
      <c r="Y522" s="213">
        <f t="shared" si="140"/>
        <v>0</v>
      </c>
      <c r="Z522" s="213">
        <f t="shared" si="140"/>
        <v>0</v>
      </c>
      <c r="AA522" s="213">
        <f t="shared" si="141"/>
        <v>0</v>
      </c>
      <c r="AB522" s="102">
        <v>1</v>
      </c>
      <c r="AC522" s="213">
        <v>3.88</v>
      </c>
      <c r="AD522" s="194">
        <v>322816</v>
      </c>
      <c r="AE522" s="194"/>
      <c r="AF522" s="194"/>
      <c r="AG522" s="194"/>
      <c r="AH522" s="213">
        <f t="shared" si="152"/>
        <v>322816</v>
      </c>
      <c r="AI522" s="102">
        <v>1</v>
      </c>
      <c r="AJ522" s="213">
        <v>3.88</v>
      </c>
      <c r="AK522" s="194">
        <v>322816</v>
      </c>
      <c r="AL522" s="194"/>
      <c r="AM522" s="194"/>
      <c r="AN522" s="194"/>
      <c r="AO522" s="213">
        <f t="shared" si="153"/>
        <v>322816</v>
      </c>
    </row>
    <row r="523" spans="1:41">
      <c r="A523" s="194"/>
      <c r="B523" s="611"/>
      <c r="C523" s="977"/>
      <c r="D523" s="977"/>
      <c r="E523" s="1020"/>
      <c r="F523" s="194"/>
      <c r="G523" s="194"/>
      <c r="H523" s="194"/>
      <c r="I523" s="102"/>
      <c r="J523" s="102"/>
      <c r="K523" s="2188"/>
      <c r="L523" s="102"/>
      <c r="M523" s="102"/>
      <c r="N523" s="213"/>
      <c r="O523" s="213"/>
      <c r="P523" s="102"/>
      <c r="Q523" s="194"/>
      <c r="R523" s="194"/>
      <c r="S523" s="194"/>
      <c r="T523" s="194"/>
      <c r="U523" s="213"/>
      <c r="V523" s="213"/>
      <c r="W523" s="213"/>
      <c r="X523" s="213"/>
      <c r="Y523" s="213"/>
      <c r="Z523" s="213"/>
      <c r="AA523" s="213"/>
      <c r="AB523" s="102"/>
      <c r="AC523" s="213"/>
      <c r="AD523" s="194"/>
      <c r="AE523" s="194"/>
      <c r="AF523" s="194"/>
      <c r="AG523" s="194"/>
      <c r="AH523" s="213"/>
      <c r="AI523" s="102"/>
      <c r="AJ523" s="213"/>
      <c r="AK523" s="194"/>
      <c r="AL523" s="194"/>
      <c r="AM523" s="194"/>
      <c r="AN523" s="194"/>
      <c r="AO523" s="213"/>
    </row>
    <row r="524" spans="1:41" s="216" customFormat="1" ht="15" thickBot="1">
      <c r="A524" s="211"/>
      <c r="B524" s="219" t="s">
        <v>264</v>
      </c>
      <c r="C524" s="219"/>
      <c r="D524" s="215" t="s">
        <v>1</v>
      </c>
      <c r="E524" s="215" t="s">
        <v>1</v>
      </c>
      <c r="F524" s="215" t="s">
        <v>1</v>
      </c>
      <c r="G524" s="215" t="s">
        <v>1</v>
      </c>
      <c r="H524" s="215" t="s">
        <v>1</v>
      </c>
      <c r="I524" s="215">
        <f>SUM(I482:I522)</f>
        <v>41</v>
      </c>
      <c r="J524" s="215">
        <f>SUM(J482:J522)</f>
        <v>13235456</v>
      </c>
      <c r="K524" s="1561"/>
      <c r="L524" s="215">
        <f>SUM(L482:L522)</f>
        <v>0</v>
      </c>
      <c r="M524" s="215">
        <f>SUM(M482:M522)</f>
        <v>0</v>
      </c>
      <c r="N524" s="215">
        <f>SUM(N482:N522)</f>
        <v>13235456</v>
      </c>
      <c r="O524" s="215"/>
      <c r="P524" s="215">
        <f>SUM(P482:P522)</f>
        <v>41</v>
      </c>
      <c r="Q524" s="215">
        <f>SUM(Q482:Q522)</f>
        <v>13235456</v>
      </c>
      <c r="R524" s="215"/>
      <c r="S524" s="215">
        <f>SUM(S482:S522)</f>
        <v>0</v>
      </c>
      <c r="T524" s="215">
        <f>SUM(T482:T522)</f>
        <v>0</v>
      </c>
      <c r="U524" s="215">
        <f>SUM(U482:U522)</f>
        <v>13235456</v>
      </c>
      <c r="V524" s="215">
        <f>SUM(V482:V522)</f>
        <v>0</v>
      </c>
      <c r="W524" s="215">
        <f>SUM(W482:W522)</f>
        <v>0</v>
      </c>
      <c r="X524" s="215"/>
      <c r="Y524" s="215">
        <f>SUM(Y482:Y522)</f>
        <v>0</v>
      </c>
      <c r="Z524" s="215">
        <f>SUM(Z482:Z522)</f>
        <v>0</v>
      </c>
      <c r="AA524" s="215">
        <f>SUM(AA482:AA522)</f>
        <v>0</v>
      </c>
      <c r="AB524" s="215">
        <f>SUM(AB482:AB522)</f>
        <v>41</v>
      </c>
      <c r="AC524" s="215"/>
      <c r="AD524" s="215">
        <f>SUM(AD482:AD522)</f>
        <v>13235456</v>
      </c>
      <c r="AE524" s="215"/>
      <c r="AF524" s="215">
        <f>SUM(AF482:AF522)</f>
        <v>0</v>
      </c>
      <c r="AG524" s="215">
        <f>SUM(AG482:AG522)</f>
        <v>0</v>
      </c>
      <c r="AH524" s="215">
        <f>SUM(AH482:AH522)</f>
        <v>13235456</v>
      </c>
      <c r="AI524" s="215">
        <f>SUM(AI482:AI522)</f>
        <v>41</v>
      </c>
      <c r="AJ524" s="215"/>
      <c r="AK524" s="215">
        <f>SUM(AK482:AK522)</f>
        <v>13235456</v>
      </c>
      <c r="AL524" s="215"/>
      <c r="AM524" s="215">
        <f>SUM(AM482:AM522)</f>
        <v>0</v>
      </c>
      <c r="AN524" s="215">
        <f>SUM(AN482:AN522)</f>
        <v>0</v>
      </c>
      <c r="AO524" s="215">
        <f>SUM(AO482:AO522)</f>
        <v>13235456</v>
      </c>
    </row>
    <row r="525" spans="1:41" s="176" customFormat="1" ht="40.5" customHeight="1">
      <c r="A525" s="30"/>
      <c r="B525" s="2567" t="s">
        <v>5787</v>
      </c>
      <c r="C525" s="2567"/>
      <c r="D525" s="2567"/>
      <c r="E525" s="2567"/>
      <c r="F525" s="2567"/>
      <c r="G525" s="2567"/>
      <c r="H525" s="2567"/>
      <c r="I525" s="31"/>
      <c r="J525" s="31"/>
      <c r="K525" s="2183"/>
      <c r="L525" s="175"/>
      <c r="M525" s="34"/>
      <c r="N525" s="31"/>
      <c r="O525" s="31"/>
      <c r="P525" s="31"/>
      <c r="Q525" s="34"/>
      <c r="R525" s="34"/>
      <c r="S525" s="175"/>
      <c r="T525" s="175"/>
      <c r="U525" s="175"/>
      <c r="V525" s="175"/>
      <c r="W525" s="175"/>
      <c r="X525" s="175"/>
      <c r="Y525" s="175"/>
      <c r="Z525" s="175"/>
      <c r="AA525" s="175"/>
      <c r="AB525" s="175"/>
      <c r="AC525" s="31"/>
      <c r="AD525" s="175"/>
      <c r="AE525" s="175"/>
      <c r="AF525" s="175"/>
      <c r="AG525" s="175"/>
      <c r="AH525" s="175"/>
      <c r="AI525" s="175"/>
      <c r="AJ525" s="31"/>
      <c r="AK525" s="175"/>
      <c r="AL525" s="175"/>
      <c r="AM525" s="175"/>
      <c r="AN525" s="175"/>
      <c r="AO525" s="175"/>
    </row>
    <row r="526" spans="1:41" s="176" customFormat="1" ht="22.7" customHeight="1">
      <c r="A526" s="30"/>
      <c r="B526" s="174"/>
      <c r="C526" s="174"/>
      <c r="D526" s="174"/>
      <c r="E526" s="134"/>
      <c r="F526" s="134"/>
      <c r="G526" s="134"/>
      <c r="H526" s="31"/>
      <c r="I526" s="174"/>
      <c r="J526" s="31"/>
      <c r="K526" s="2183"/>
      <c r="L526" s="31"/>
      <c r="M526" s="41" t="s">
        <v>215</v>
      </c>
      <c r="N526" s="31"/>
      <c r="O526" s="31"/>
      <c r="P526" s="31"/>
      <c r="Q526" s="175"/>
      <c r="R526" s="175"/>
      <c r="S526" s="34"/>
      <c r="T526" s="175"/>
      <c r="U526" s="175"/>
      <c r="V526" s="175"/>
      <c r="W526" s="175"/>
      <c r="X526" s="175"/>
      <c r="Y526" s="175"/>
      <c r="Z526" s="175"/>
      <c r="AA526" s="175"/>
      <c r="AB526" s="175"/>
      <c r="AC526" s="31"/>
      <c r="AD526" s="175"/>
      <c r="AE526" s="175"/>
      <c r="AF526" s="175"/>
      <c r="AG526" s="175"/>
      <c r="AH526" s="175"/>
      <c r="AI526" s="175"/>
      <c r="AJ526" s="31"/>
      <c r="AK526" s="175"/>
      <c r="AL526" s="175"/>
      <c r="AM526" s="175"/>
      <c r="AN526" s="175"/>
      <c r="AO526" s="175"/>
    </row>
    <row r="527" spans="1:41" s="324" customFormat="1" ht="14.25">
      <c r="A527" s="244"/>
      <c r="B527" s="321"/>
      <c r="C527" s="2548" t="s">
        <v>5278</v>
      </c>
      <c r="D527" s="2548" t="s">
        <v>5279</v>
      </c>
      <c r="E527" s="322"/>
      <c r="F527" s="323"/>
      <c r="G527" s="323"/>
      <c r="H527" s="323"/>
      <c r="I527" s="1257" t="s">
        <v>5364</v>
      </c>
      <c r="J527" s="323"/>
      <c r="K527" s="2184"/>
      <c r="L527" s="323"/>
      <c r="M527" s="323"/>
      <c r="N527" s="323"/>
      <c r="O527" s="322"/>
      <c r="P527" s="2531" t="s">
        <v>1978</v>
      </c>
      <c r="Q527" s="2531"/>
      <c r="R527" s="2531"/>
      <c r="S527" s="2531"/>
      <c r="T527" s="2531"/>
      <c r="U527" s="2560"/>
      <c r="V527" s="2561" t="s">
        <v>216</v>
      </c>
      <c r="W527" s="2531"/>
      <c r="X527" s="2531"/>
      <c r="Y527" s="2531"/>
      <c r="Z527" s="2531"/>
      <c r="AA527" s="2560"/>
      <c r="AB527" s="2561" t="s">
        <v>5883</v>
      </c>
      <c r="AC527" s="2531"/>
      <c r="AD527" s="2531"/>
      <c r="AE527" s="2531"/>
      <c r="AF527" s="2531"/>
      <c r="AG527" s="2531"/>
      <c r="AH527" s="2531"/>
      <c r="AI527" s="2561" t="s">
        <v>7103</v>
      </c>
      <c r="AJ527" s="2531"/>
      <c r="AK527" s="2531"/>
      <c r="AL527" s="2531"/>
      <c r="AM527" s="2531"/>
      <c r="AN527" s="2531"/>
      <c r="AO527" s="2560"/>
    </row>
    <row r="528" spans="1:41" s="176" customFormat="1" ht="76.5">
      <c r="A528" s="210" t="s">
        <v>114</v>
      </c>
      <c r="B528" s="2162" t="s">
        <v>218</v>
      </c>
      <c r="C528" s="2550"/>
      <c r="D528" s="2550"/>
      <c r="E528" s="2162" t="s">
        <v>219</v>
      </c>
      <c r="F528" s="2162" t="s">
        <v>220</v>
      </c>
      <c r="G528" s="2162" t="s">
        <v>221</v>
      </c>
      <c r="H528" s="521" t="s">
        <v>5368</v>
      </c>
      <c r="I528" s="2162" t="s">
        <v>211</v>
      </c>
      <c r="J528" s="281" t="s">
        <v>460</v>
      </c>
      <c r="K528" s="2185" t="s">
        <v>7025</v>
      </c>
      <c r="L528" s="2162" t="s">
        <v>222</v>
      </c>
      <c r="M528" s="2162" t="s">
        <v>223</v>
      </c>
      <c r="N528" s="2162" t="s">
        <v>254</v>
      </c>
      <c r="O528" s="521" t="s">
        <v>4246</v>
      </c>
      <c r="P528" s="2162" t="s">
        <v>211</v>
      </c>
      <c r="Q528" s="2162" t="s">
        <v>283</v>
      </c>
      <c r="R528" s="2162" t="s">
        <v>7025</v>
      </c>
      <c r="S528" s="2162" t="s">
        <v>222</v>
      </c>
      <c r="T528" s="2162" t="s">
        <v>223</v>
      </c>
      <c r="U528" s="2162" t="s">
        <v>254</v>
      </c>
      <c r="V528" s="2162" t="s">
        <v>211</v>
      </c>
      <c r="W528" s="2162" t="s">
        <v>283</v>
      </c>
      <c r="X528" s="2162" t="s">
        <v>7025</v>
      </c>
      <c r="Y528" s="2162" t="s">
        <v>222</v>
      </c>
      <c r="Z528" s="2162" t="s">
        <v>223</v>
      </c>
      <c r="AA528" s="2162" t="s">
        <v>254</v>
      </c>
      <c r="AB528" s="2162" t="s">
        <v>211</v>
      </c>
      <c r="AC528" s="521" t="s">
        <v>6685</v>
      </c>
      <c r="AD528" s="2162" t="s">
        <v>283</v>
      </c>
      <c r="AE528" s="2162" t="s">
        <v>7025</v>
      </c>
      <c r="AF528" s="2162" t="s">
        <v>222</v>
      </c>
      <c r="AG528" s="2162" t="s">
        <v>223</v>
      </c>
      <c r="AH528" s="2162" t="s">
        <v>254</v>
      </c>
      <c r="AI528" s="2162" t="s">
        <v>211</v>
      </c>
      <c r="AJ528" s="521" t="s">
        <v>8075</v>
      </c>
      <c r="AK528" s="2162" t="s">
        <v>283</v>
      </c>
      <c r="AL528" s="2162" t="s">
        <v>7025</v>
      </c>
      <c r="AM528" s="2162" t="s">
        <v>222</v>
      </c>
      <c r="AN528" s="2162" t="s">
        <v>223</v>
      </c>
      <c r="AO528" s="2162" t="s">
        <v>254</v>
      </c>
    </row>
    <row r="529" spans="1:41" s="35" customFormat="1" ht="12.75">
      <c r="A529" s="123">
        <v>1</v>
      </c>
      <c r="B529" s="123">
        <v>2</v>
      </c>
      <c r="C529" s="123"/>
      <c r="D529" s="123">
        <v>3</v>
      </c>
      <c r="E529" s="123">
        <v>4</v>
      </c>
      <c r="F529" s="123">
        <v>5</v>
      </c>
      <c r="G529" s="123">
        <v>6</v>
      </c>
      <c r="H529" s="123">
        <v>7</v>
      </c>
      <c r="I529" s="123">
        <v>8</v>
      </c>
      <c r="J529" s="123">
        <v>9</v>
      </c>
      <c r="K529" s="2186"/>
      <c r="L529" s="123">
        <v>10</v>
      </c>
      <c r="M529" s="123">
        <v>11</v>
      </c>
      <c r="N529" s="123">
        <v>12</v>
      </c>
      <c r="O529" s="123">
        <v>13</v>
      </c>
      <c r="P529" s="123">
        <v>14</v>
      </c>
      <c r="Q529" s="123">
        <v>15</v>
      </c>
      <c r="R529" s="123"/>
      <c r="S529" s="123">
        <v>16</v>
      </c>
      <c r="T529" s="123">
        <v>17</v>
      </c>
      <c r="U529" s="123">
        <v>18</v>
      </c>
      <c r="V529" s="123">
        <v>19</v>
      </c>
      <c r="W529" s="123">
        <v>20</v>
      </c>
      <c r="X529" s="123"/>
      <c r="Y529" s="123">
        <v>21</v>
      </c>
      <c r="Z529" s="123">
        <v>22</v>
      </c>
      <c r="AA529" s="123">
        <v>23</v>
      </c>
      <c r="AB529" s="123">
        <v>24</v>
      </c>
      <c r="AC529" s="123">
        <v>25</v>
      </c>
      <c r="AD529" s="123">
        <v>26</v>
      </c>
      <c r="AE529" s="123"/>
      <c r="AF529" s="123">
        <v>27</v>
      </c>
      <c r="AG529" s="123">
        <v>28</v>
      </c>
      <c r="AH529" s="123">
        <v>29</v>
      </c>
      <c r="AI529" s="123">
        <v>30</v>
      </c>
      <c r="AJ529" s="123">
        <v>31</v>
      </c>
      <c r="AK529" s="123">
        <v>32</v>
      </c>
      <c r="AL529" s="123"/>
      <c r="AM529" s="123">
        <v>33</v>
      </c>
      <c r="AN529" s="123">
        <v>34</v>
      </c>
      <c r="AO529" s="123">
        <v>35</v>
      </c>
    </row>
    <row r="530" spans="1:41" ht="40.5">
      <c r="A530" s="211" t="s">
        <v>2</v>
      </c>
      <c r="B530" s="212" t="s">
        <v>469</v>
      </c>
      <c r="C530" s="212"/>
      <c r="D530" s="212"/>
      <c r="E530" s="213"/>
      <c r="F530" s="213"/>
      <c r="G530" s="213"/>
      <c r="H530" s="213"/>
      <c r="I530" s="179"/>
      <c r="J530" s="213"/>
      <c r="K530" s="2187"/>
      <c r="L530" s="213"/>
      <c r="M530" s="213"/>
      <c r="N530" s="213"/>
      <c r="O530" s="213"/>
      <c r="P530" s="179"/>
      <c r="Q530" s="213"/>
      <c r="R530" s="213"/>
      <c r="S530" s="213"/>
      <c r="T530" s="213"/>
      <c r="U530" s="179"/>
      <c r="V530" s="213"/>
      <c r="W530" s="179"/>
      <c r="X530" s="179"/>
      <c r="Y530" s="213"/>
      <c r="Z530" s="106"/>
      <c r="AA530" s="106"/>
      <c r="AB530" s="106"/>
      <c r="AC530" s="213"/>
      <c r="AD530" s="106"/>
      <c r="AE530" s="106"/>
      <c r="AF530" s="106"/>
      <c r="AG530" s="106"/>
      <c r="AH530" s="106"/>
      <c r="AI530" s="106"/>
      <c r="AJ530" s="213"/>
      <c r="AK530" s="106"/>
      <c r="AL530" s="106"/>
      <c r="AM530" s="106"/>
      <c r="AN530" s="106"/>
      <c r="AO530" s="106"/>
    </row>
    <row r="531" spans="1:41">
      <c r="A531" s="194"/>
      <c r="B531" s="179" t="s">
        <v>126</v>
      </c>
      <c r="C531" s="179"/>
      <c r="D531" s="179"/>
      <c r="E531" s="213"/>
      <c r="F531" s="213"/>
      <c r="G531" s="213"/>
      <c r="H531" s="213"/>
      <c r="I531" s="179"/>
      <c r="J531" s="213"/>
      <c r="K531" s="2187"/>
      <c r="L531" s="213"/>
      <c r="M531" s="213"/>
      <c r="N531" s="213"/>
      <c r="O531" s="213"/>
      <c r="P531" s="179"/>
      <c r="Q531" s="213"/>
      <c r="R531" s="213"/>
      <c r="S531" s="213"/>
      <c r="T531" s="213"/>
      <c r="U531" s="179"/>
      <c r="V531" s="213"/>
      <c r="W531" s="179"/>
      <c r="X531" s="179"/>
      <c r="Y531" s="213"/>
      <c r="Z531" s="106"/>
      <c r="AA531" s="106"/>
      <c r="AB531" s="106"/>
      <c r="AC531" s="213"/>
      <c r="AD531" s="106"/>
      <c r="AE531" s="106"/>
      <c r="AF531" s="106"/>
      <c r="AG531" s="106"/>
      <c r="AH531" s="106"/>
      <c r="AI531" s="106"/>
      <c r="AJ531" s="213"/>
      <c r="AK531" s="106"/>
      <c r="AL531" s="106"/>
      <c r="AM531" s="106"/>
      <c r="AN531" s="106"/>
      <c r="AO531" s="106"/>
    </row>
    <row r="532" spans="1:41" ht="27">
      <c r="A532" s="194">
        <v>1</v>
      </c>
      <c r="B532" s="611" t="s">
        <v>1243</v>
      </c>
      <c r="C532" s="1122" t="s">
        <v>5282</v>
      </c>
      <c r="D532" s="1122">
        <v>1996</v>
      </c>
      <c r="E532" s="943" t="s">
        <v>1711</v>
      </c>
      <c r="F532" s="194"/>
      <c r="G532" s="194">
        <v>1</v>
      </c>
      <c r="H532" s="194">
        <v>3.88</v>
      </c>
      <c r="I532" s="102">
        <v>1</v>
      </c>
      <c r="J532" s="102">
        <v>322816</v>
      </c>
      <c r="K532" s="2188"/>
      <c r="L532" s="102"/>
      <c r="M532" s="102"/>
      <c r="N532" s="213">
        <f>J532+L532+M532</f>
        <v>322816</v>
      </c>
      <c r="O532" s="213">
        <v>3.88</v>
      </c>
      <c r="P532" s="102">
        <v>1</v>
      </c>
      <c r="Q532" s="194">
        <v>322816</v>
      </c>
      <c r="R532" s="194"/>
      <c r="S532" s="194"/>
      <c r="T532" s="194"/>
      <c r="U532" s="213">
        <f>Q532+S532+T532</f>
        <v>322816</v>
      </c>
      <c r="V532" s="213">
        <f t="shared" ref="V532:W567" si="154">I532-P532</f>
        <v>0</v>
      </c>
      <c r="W532" s="213">
        <f t="shared" si="154"/>
        <v>0</v>
      </c>
      <c r="X532" s="213"/>
      <c r="Y532" s="213">
        <f t="shared" ref="Y532:Z567" si="155">L532-S532</f>
        <v>0</v>
      </c>
      <c r="Z532" s="213">
        <f t="shared" si="155"/>
        <v>0</v>
      </c>
      <c r="AA532" s="213">
        <f t="shared" ref="AA532:AA567" si="156">W532+Y532+Z532</f>
        <v>0</v>
      </c>
      <c r="AB532" s="102">
        <v>1</v>
      </c>
      <c r="AC532" s="213">
        <v>3.88</v>
      </c>
      <c r="AD532" s="194">
        <v>322816</v>
      </c>
      <c r="AE532" s="194"/>
      <c r="AF532" s="194"/>
      <c r="AG532" s="194"/>
      <c r="AH532" s="213">
        <f>AD532+AF532+AG532</f>
        <v>322816</v>
      </c>
      <c r="AI532" s="102">
        <v>1</v>
      </c>
      <c r="AJ532" s="213">
        <v>3.88</v>
      </c>
      <c r="AK532" s="194">
        <v>322816</v>
      </c>
      <c r="AL532" s="194"/>
      <c r="AM532" s="194"/>
      <c r="AN532" s="194"/>
      <c r="AO532" s="213">
        <f>AK532+AM532+AN532</f>
        <v>322816</v>
      </c>
    </row>
    <row r="533" spans="1:41" ht="27">
      <c r="A533" s="194">
        <v>2</v>
      </c>
      <c r="B533" s="611" t="s">
        <v>1737</v>
      </c>
      <c r="C533" s="1122" t="s">
        <v>5283</v>
      </c>
      <c r="D533" s="1122">
        <v>1991</v>
      </c>
      <c r="E533" s="943" t="s">
        <v>1711</v>
      </c>
      <c r="F533" s="194"/>
      <c r="G533" s="194">
        <v>1</v>
      </c>
      <c r="H533" s="194">
        <v>3.88</v>
      </c>
      <c r="I533" s="102">
        <v>1</v>
      </c>
      <c r="J533" s="102">
        <v>322816</v>
      </c>
      <c r="K533" s="2188"/>
      <c r="L533" s="102"/>
      <c r="M533" s="102"/>
      <c r="N533" s="213">
        <f t="shared" ref="N533:N539" si="157">J533+L533+M533</f>
        <v>322816</v>
      </c>
      <c r="O533" s="213">
        <v>3.88</v>
      </c>
      <c r="P533" s="102">
        <v>1</v>
      </c>
      <c r="Q533" s="194">
        <v>322816</v>
      </c>
      <c r="R533" s="194"/>
      <c r="S533" s="194"/>
      <c r="T533" s="194"/>
      <c r="U533" s="213">
        <f t="shared" ref="U533:U539" si="158">Q533+S533+T533</f>
        <v>322816</v>
      </c>
      <c r="V533" s="213">
        <f t="shared" si="154"/>
        <v>0</v>
      </c>
      <c r="W533" s="213">
        <f t="shared" si="154"/>
        <v>0</v>
      </c>
      <c r="X533" s="213"/>
      <c r="Y533" s="213">
        <f t="shared" si="155"/>
        <v>0</v>
      </c>
      <c r="Z533" s="213">
        <f t="shared" si="155"/>
        <v>0</v>
      </c>
      <c r="AA533" s="213">
        <f t="shared" si="156"/>
        <v>0</v>
      </c>
      <c r="AB533" s="102">
        <v>1</v>
      </c>
      <c r="AC533" s="213">
        <v>3.88</v>
      </c>
      <c r="AD533" s="194">
        <v>322816</v>
      </c>
      <c r="AE533" s="194"/>
      <c r="AF533" s="194"/>
      <c r="AG533" s="194"/>
      <c r="AH533" s="213">
        <f t="shared" ref="AH533:AH539" si="159">AD533+AF533+AG533</f>
        <v>322816</v>
      </c>
      <c r="AI533" s="102">
        <v>1</v>
      </c>
      <c r="AJ533" s="213">
        <v>3.88</v>
      </c>
      <c r="AK533" s="194">
        <v>322816</v>
      </c>
      <c r="AL533" s="194"/>
      <c r="AM533" s="194"/>
      <c r="AN533" s="194"/>
      <c r="AO533" s="213">
        <f t="shared" ref="AO533:AO539" si="160">AK533+AM533+AN533</f>
        <v>322816</v>
      </c>
    </row>
    <row r="534" spans="1:41" ht="27">
      <c r="A534" s="194">
        <v>3</v>
      </c>
      <c r="B534" s="611" t="s">
        <v>8448</v>
      </c>
      <c r="C534" s="1122" t="s">
        <v>5283</v>
      </c>
      <c r="D534" s="1122">
        <v>2000</v>
      </c>
      <c r="E534" s="943" t="s">
        <v>1711</v>
      </c>
      <c r="F534" s="194"/>
      <c r="G534" s="194">
        <v>1</v>
      </c>
      <c r="H534" s="194">
        <v>3.88</v>
      </c>
      <c r="I534" s="102">
        <v>1</v>
      </c>
      <c r="J534" s="102">
        <v>322816</v>
      </c>
      <c r="K534" s="2188"/>
      <c r="L534" s="102"/>
      <c r="M534" s="102"/>
      <c r="N534" s="213">
        <f t="shared" si="157"/>
        <v>322816</v>
      </c>
      <c r="O534" s="213">
        <v>3.88</v>
      </c>
      <c r="P534" s="102">
        <v>1</v>
      </c>
      <c r="Q534" s="194">
        <v>322816</v>
      </c>
      <c r="R534" s="194"/>
      <c r="S534" s="194"/>
      <c r="T534" s="194"/>
      <c r="U534" s="213">
        <f t="shared" si="158"/>
        <v>322816</v>
      </c>
      <c r="V534" s="213">
        <f t="shared" si="154"/>
        <v>0</v>
      </c>
      <c r="W534" s="213">
        <f t="shared" si="154"/>
        <v>0</v>
      </c>
      <c r="X534" s="213"/>
      <c r="Y534" s="213">
        <f t="shared" si="155"/>
        <v>0</v>
      </c>
      <c r="Z534" s="213">
        <f t="shared" si="155"/>
        <v>0</v>
      </c>
      <c r="AA534" s="213">
        <f t="shared" si="156"/>
        <v>0</v>
      </c>
      <c r="AB534" s="102">
        <v>1</v>
      </c>
      <c r="AC534" s="213">
        <v>3.88</v>
      </c>
      <c r="AD534" s="194">
        <v>322816</v>
      </c>
      <c r="AE534" s="194"/>
      <c r="AF534" s="194"/>
      <c r="AG534" s="194"/>
      <c r="AH534" s="213">
        <f t="shared" si="159"/>
        <v>322816</v>
      </c>
      <c r="AI534" s="102">
        <v>1</v>
      </c>
      <c r="AJ534" s="213">
        <v>3.88</v>
      </c>
      <c r="AK534" s="194">
        <v>322816</v>
      </c>
      <c r="AL534" s="194"/>
      <c r="AM534" s="194"/>
      <c r="AN534" s="194"/>
      <c r="AO534" s="213">
        <f t="shared" si="160"/>
        <v>322816</v>
      </c>
    </row>
    <row r="535" spans="1:41" ht="27">
      <c r="A535" s="194">
        <v>4</v>
      </c>
      <c r="B535" s="611" t="s">
        <v>5586</v>
      </c>
      <c r="C535" s="1122" t="s">
        <v>5282</v>
      </c>
      <c r="D535" s="1122">
        <v>1999</v>
      </c>
      <c r="E535" s="943" t="s">
        <v>1711</v>
      </c>
      <c r="F535" s="194"/>
      <c r="G535" s="194">
        <v>1</v>
      </c>
      <c r="H535" s="194">
        <v>3.88</v>
      </c>
      <c r="I535" s="102">
        <v>1</v>
      </c>
      <c r="J535" s="102">
        <v>322816</v>
      </c>
      <c r="K535" s="2188"/>
      <c r="L535" s="102"/>
      <c r="M535" s="102"/>
      <c r="N535" s="213">
        <f t="shared" si="157"/>
        <v>322816</v>
      </c>
      <c r="O535" s="213">
        <v>3.88</v>
      </c>
      <c r="P535" s="102">
        <v>1</v>
      </c>
      <c r="Q535" s="194">
        <v>322816</v>
      </c>
      <c r="R535" s="194"/>
      <c r="S535" s="194"/>
      <c r="T535" s="194"/>
      <c r="U535" s="213">
        <f t="shared" si="158"/>
        <v>322816</v>
      </c>
      <c r="V535" s="213">
        <f t="shared" si="154"/>
        <v>0</v>
      </c>
      <c r="W535" s="213">
        <f t="shared" si="154"/>
        <v>0</v>
      </c>
      <c r="X535" s="213"/>
      <c r="Y535" s="213">
        <f t="shared" si="155"/>
        <v>0</v>
      </c>
      <c r="Z535" s="213">
        <f t="shared" si="155"/>
        <v>0</v>
      </c>
      <c r="AA535" s="213">
        <f t="shared" si="156"/>
        <v>0</v>
      </c>
      <c r="AB535" s="102">
        <v>1</v>
      </c>
      <c r="AC535" s="213">
        <v>3.88</v>
      </c>
      <c r="AD535" s="194">
        <v>322816</v>
      </c>
      <c r="AE535" s="194"/>
      <c r="AF535" s="194"/>
      <c r="AG535" s="194"/>
      <c r="AH535" s="213">
        <f t="shared" si="159"/>
        <v>322816</v>
      </c>
      <c r="AI535" s="102">
        <v>1</v>
      </c>
      <c r="AJ535" s="213">
        <v>3.88</v>
      </c>
      <c r="AK535" s="194">
        <v>322816</v>
      </c>
      <c r="AL535" s="194"/>
      <c r="AM535" s="194"/>
      <c r="AN535" s="194"/>
      <c r="AO535" s="213">
        <f t="shared" si="160"/>
        <v>322816</v>
      </c>
    </row>
    <row r="536" spans="1:41" ht="27">
      <c r="A536" s="194">
        <v>5</v>
      </c>
      <c r="B536" s="611" t="s">
        <v>5788</v>
      </c>
      <c r="C536" s="1122" t="s">
        <v>5282</v>
      </c>
      <c r="D536" s="1122">
        <v>1995</v>
      </c>
      <c r="E536" s="943" t="s">
        <v>1711</v>
      </c>
      <c r="F536" s="194"/>
      <c r="G536" s="194">
        <v>1</v>
      </c>
      <c r="H536" s="194">
        <v>3.88</v>
      </c>
      <c r="I536" s="102">
        <v>1</v>
      </c>
      <c r="J536" s="102">
        <v>322816</v>
      </c>
      <c r="K536" s="2188"/>
      <c r="L536" s="102"/>
      <c r="M536" s="102"/>
      <c r="N536" s="213">
        <f t="shared" si="157"/>
        <v>322816</v>
      </c>
      <c r="O536" s="213">
        <v>3.88</v>
      </c>
      <c r="P536" s="102">
        <v>1</v>
      </c>
      <c r="Q536" s="194">
        <v>322816</v>
      </c>
      <c r="R536" s="194"/>
      <c r="S536" s="194"/>
      <c r="T536" s="194"/>
      <c r="U536" s="213">
        <f t="shared" si="158"/>
        <v>322816</v>
      </c>
      <c r="V536" s="213">
        <f t="shared" si="154"/>
        <v>0</v>
      </c>
      <c r="W536" s="213">
        <f t="shared" si="154"/>
        <v>0</v>
      </c>
      <c r="X536" s="213"/>
      <c r="Y536" s="213">
        <f t="shared" si="155"/>
        <v>0</v>
      </c>
      <c r="Z536" s="213">
        <f t="shared" si="155"/>
        <v>0</v>
      </c>
      <c r="AA536" s="213">
        <f t="shared" si="156"/>
        <v>0</v>
      </c>
      <c r="AB536" s="102">
        <v>1</v>
      </c>
      <c r="AC536" s="213">
        <v>3.88</v>
      </c>
      <c r="AD536" s="194">
        <v>322816</v>
      </c>
      <c r="AE536" s="194"/>
      <c r="AF536" s="194"/>
      <c r="AG536" s="194"/>
      <c r="AH536" s="213">
        <f t="shared" si="159"/>
        <v>322816</v>
      </c>
      <c r="AI536" s="102">
        <v>1</v>
      </c>
      <c r="AJ536" s="213">
        <v>3.88</v>
      </c>
      <c r="AK536" s="194">
        <v>322816</v>
      </c>
      <c r="AL536" s="194"/>
      <c r="AM536" s="194"/>
      <c r="AN536" s="194"/>
      <c r="AO536" s="213">
        <f t="shared" si="160"/>
        <v>322816</v>
      </c>
    </row>
    <row r="537" spans="1:41" ht="27">
      <c r="A537" s="194">
        <v>6</v>
      </c>
      <c r="B537" s="611" t="s">
        <v>1547</v>
      </c>
      <c r="C537" s="977" t="s">
        <v>5282</v>
      </c>
      <c r="D537" s="977">
        <v>1984</v>
      </c>
      <c r="E537" s="1020" t="s">
        <v>1711</v>
      </c>
      <c r="F537" s="194"/>
      <c r="G537" s="194">
        <v>1</v>
      </c>
      <c r="H537" s="194">
        <v>3.88</v>
      </c>
      <c r="I537" s="102">
        <v>1</v>
      </c>
      <c r="J537" s="102">
        <v>322816</v>
      </c>
      <c r="K537" s="2188"/>
      <c r="L537" s="102"/>
      <c r="M537" s="102"/>
      <c r="N537" s="213">
        <f t="shared" si="157"/>
        <v>322816</v>
      </c>
      <c r="O537" s="213">
        <v>3.88</v>
      </c>
      <c r="P537" s="102">
        <v>1</v>
      </c>
      <c r="Q537" s="194">
        <v>322816</v>
      </c>
      <c r="R537" s="194"/>
      <c r="S537" s="194"/>
      <c r="T537" s="194"/>
      <c r="U537" s="213">
        <f t="shared" si="158"/>
        <v>322816</v>
      </c>
      <c r="V537" s="213">
        <f t="shared" si="154"/>
        <v>0</v>
      </c>
      <c r="W537" s="213">
        <f t="shared" si="154"/>
        <v>0</v>
      </c>
      <c r="X537" s="213"/>
      <c r="Y537" s="213">
        <f t="shared" si="155"/>
        <v>0</v>
      </c>
      <c r="Z537" s="213">
        <f t="shared" si="155"/>
        <v>0</v>
      </c>
      <c r="AA537" s="213">
        <f t="shared" si="156"/>
        <v>0</v>
      </c>
      <c r="AB537" s="102">
        <v>1</v>
      </c>
      <c r="AC537" s="213">
        <v>3.88</v>
      </c>
      <c r="AD537" s="194">
        <v>322816</v>
      </c>
      <c r="AE537" s="194"/>
      <c r="AF537" s="194"/>
      <c r="AG537" s="194"/>
      <c r="AH537" s="213">
        <f t="shared" si="159"/>
        <v>322816</v>
      </c>
      <c r="AI537" s="102">
        <v>1</v>
      </c>
      <c r="AJ537" s="213">
        <v>3.88</v>
      </c>
      <c r="AK537" s="194">
        <v>322816</v>
      </c>
      <c r="AL537" s="194"/>
      <c r="AM537" s="194"/>
      <c r="AN537" s="194"/>
      <c r="AO537" s="213">
        <f t="shared" si="160"/>
        <v>322816</v>
      </c>
    </row>
    <row r="538" spans="1:41" ht="27">
      <c r="A538" s="194">
        <v>7</v>
      </c>
      <c r="B538" s="611" t="s">
        <v>7079</v>
      </c>
      <c r="C538" s="977" t="s">
        <v>5282</v>
      </c>
      <c r="D538" s="977">
        <v>1991</v>
      </c>
      <c r="E538" s="1020" t="s">
        <v>1711</v>
      </c>
      <c r="F538" s="194"/>
      <c r="G538" s="194">
        <v>1</v>
      </c>
      <c r="H538" s="194">
        <v>3.88</v>
      </c>
      <c r="I538" s="102">
        <v>1</v>
      </c>
      <c r="J538" s="102">
        <v>322816</v>
      </c>
      <c r="K538" s="2188"/>
      <c r="L538" s="102"/>
      <c r="M538" s="102"/>
      <c r="N538" s="213">
        <f t="shared" si="157"/>
        <v>322816</v>
      </c>
      <c r="O538" s="213">
        <v>3.88</v>
      </c>
      <c r="P538" s="102">
        <v>1</v>
      </c>
      <c r="Q538" s="194">
        <v>322816</v>
      </c>
      <c r="R538" s="194"/>
      <c r="S538" s="194"/>
      <c r="T538" s="194"/>
      <c r="U538" s="213">
        <f t="shared" si="158"/>
        <v>322816</v>
      </c>
      <c r="V538" s="213">
        <f t="shared" si="154"/>
        <v>0</v>
      </c>
      <c r="W538" s="213">
        <f t="shared" si="154"/>
        <v>0</v>
      </c>
      <c r="X538" s="213"/>
      <c r="Y538" s="213">
        <f t="shared" si="155"/>
        <v>0</v>
      </c>
      <c r="Z538" s="213">
        <f t="shared" si="155"/>
        <v>0</v>
      </c>
      <c r="AA538" s="213">
        <f t="shared" si="156"/>
        <v>0</v>
      </c>
      <c r="AB538" s="102">
        <v>1</v>
      </c>
      <c r="AC538" s="213">
        <v>3.88</v>
      </c>
      <c r="AD538" s="194">
        <v>322816</v>
      </c>
      <c r="AE538" s="194"/>
      <c r="AF538" s="194"/>
      <c r="AG538" s="194"/>
      <c r="AH538" s="213">
        <f t="shared" si="159"/>
        <v>322816</v>
      </c>
      <c r="AI538" s="102">
        <v>1</v>
      </c>
      <c r="AJ538" s="213">
        <v>3.88</v>
      </c>
      <c r="AK538" s="194">
        <v>322816</v>
      </c>
      <c r="AL538" s="194"/>
      <c r="AM538" s="194"/>
      <c r="AN538" s="194"/>
      <c r="AO538" s="213">
        <f t="shared" si="160"/>
        <v>322816</v>
      </c>
    </row>
    <row r="539" spans="1:41" ht="27">
      <c r="A539" s="194">
        <v>8</v>
      </c>
      <c r="B539" s="611" t="s">
        <v>1741</v>
      </c>
      <c r="C539" s="977" t="s">
        <v>5282</v>
      </c>
      <c r="D539" s="977">
        <v>1989</v>
      </c>
      <c r="E539" s="1020" t="s">
        <v>1711</v>
      </c>
      <c r="F539" s="194"/>
      <c r="G539" s="194">
        <v>1</v>
      </c>
      <c r="H539" s="194">
        <v>3.88</v>
      </c>
      <c r="I539" s="102">
        <v>1</v>
      </c>
      <c r="J539" s="102">
        <v>322816</v>
      </c>
      <c r="K539" s="2188"/>
      <c r="L539" s="102"/>
      <c r="M539" s="102"/>
      <c r="N539" s="213">
        <f t="shared" si="157"/>
        <v>322816</v>
      </c>
      <c r="O539" s="213">
        <v>3.88</v>
      </c>
      <c r="P539" s="102">
        <v>1</v>
      </c>
      <c r="Q539" s="194">
        <v>322816</v>
      </c>
      <c r="R539" s="194"/>
      <c r="S539" s="194"/>
      <c r="T539" s="194"/>
      <c r="U539" s="213">
        <f t="shared" si="158"/>
        <v>322816</v>
      </c>
      <c r="V539" s="213">
        <f t="shared" si="154"/>
        <v>0</v>
      </c>
      <c r="W539" s="213">
        <f t="shared" si="154"/>
        <v>0</v>
      </c>
      <c r="X539" s="213"/>
      <c r="Y539" s="213">
        <f t="shared" si="155"/>
        <v>0</v>
      </c>
      <c r="Z539" s="213">
        <f t="shared" si="155"/>
        <v>0</v>
      </c>
      <c r="AA539" s="213">
        <f t="shared" si="156"/>
        <v>0</v>
      </c>
      <c r="AB539" s="102">
        <v>1</v>
      </c>
      <c r="AC539" s="213">
        <v>3.88</v>
      </c>
      <c r="AD539" s="194">
        <v>322816</v>
      </c>
      <c r="AE539" s="194"/>
      <c r="AF539" s="194"/>
      <c r="AG539" s="194"/>
      <c r="AH539" s="213">
        <f t="shared" si="159"/>
        <v>322816</v>
      </c>
      <c r="AI539" s="102">
        <v>1</v>
      </c>
      <c r="AJ539" s="213">
        <v>3.88</v>
      </c>
      <c r="AK539" s="194">
        <v>322816</v>
      </c>
      <c r="AL539" s="194"/>
      <c r="AM539" s="194"/>
      <c r="AN539" s="194"/>
      <c r="AO539" s="213">
        <f t="shared" si="160"/>
        <v>322816</v>
      </c>
    </row>
    <row r="540" spans="1:41" ht="27">
      <c r="A540" s="194">
        <v>9</v>
      </c>
      <c r="B540" s="611" t="s">
        <v>1930</v>
      </c>
      <c r="C540" s="1122" t="s">
        <v>5283</v>
      </c>
      <c r="D540" s="1122">
        <v>1998</v>
      </c>
      <c r="E540" s="943" t="s">
        <v>1711</v>
      </c>
      <c r="F540" s="194"/>
      <c r="G540" s="194">
        <v>1</v>
      </c>
      <c r="H540" s="194">
        <v>3.88</v>
      </c>
      <c r="I540" s="102">
        <v>1</v>
      </c>
      <c r="J540" s="102">
        <v>322816</v>
      </c>
      <c r="K540" s="2188"/>
      <c r="L540" s="102"/>
      <c r="M540" s="102"/>
      <c r="N540" s="213">
        <f>J540+L540+M540</f>
        <v>322816</v>
      </c>
      <c r="O540" s="213">
        <v>3.88</v>
      </c>
      <c r="P540" s="102">
        <v>1</v>
      </c>
      <c r="Q540" s="194">
        <v>322816</v>
      </c>
      <c r="R540" s="194"/>
      <c r="S540" s="194"/>
      <c r="T540" s="194"/>
      <c r="U540" s="213">
        <f>Q540+S540+T540</f>
        <v>322816</v>
      </c>
      <c r="V540" s="213">
        <f t="shared" si="154"/>
        <v>0</v>
      </c>
      <c r="W540" s="213">
        <f t="shared" si="154"/>
        <v>0</v>
      </c>
      <c r="X540" s="213"/>
      <c r="Y540" s="213">
        <f t="shared" si="155"/>
        <v>0</v>
      </c>
      <c r="Z540" s="213">
        <f t="shared" si="155"/>
        <v>0</v>
      </c>
      <c r="AA540" s="213">
        <f t="shared" si="156"/>
        <v>0</v>
      </c>
      <c r="AB540" s="102">
        <v>1</v>
      </c>
      <c r="AC540" s="213">
        <v>3.88</v>
      </c>
      <c r="AD540" s="194">
        <v>322816</v>
      </c>
      <c r="AE540" s="194"/>
      <c r="AF540" s="194"/>
      <c r="AG540" s="194"/>
      <c r="AH540" s="213">
        <f>AD540+AF540+AG540</f>
        <v>322816</v>
      </c>
      <c r="AI540" s="102">
        <v>1</v>
      </c>
      <c r="AJ540" s="213">
        <v>3.88</v>
      </c>
      <c r="AK540" s="194">
        <v>322816</v>
      </c>
      <c r="AL540" s="194"/>
      <c r="AM540" s="194"/>
      <c r="AN540" s="194"/>
      <c r="AO540" s="213">
        <f>AK540+AM540+AN540</f>
        <v>322816</v>
      </c>
    </row>
    <row r="541" spans="1:41" ht="27">
      <c r="A541" s="194">
        <v>10</v>
      </c>
      <c r="B541" s="611" t="s">
        <v>1256</v>
      </c>
      <c r="C541" s="1122" t="s">
        <v>5282</v>
      </c>
      <c r="D541" s="1122">
        <v>1997</v>
      </c>
      <c r="E541" s="943" t="s">
        <v>1711</v>
      </c>
      <c r="F541" s="194"/>
      <c r="G541" s="194">
        <v>1</v>
      </c>
      <c r="H541" s="194">
        <v>3.88</v>
      </c>
      <c r="I541" s="102">
        <v>1</v>
      </c>
      <c r="J541" s="102">
        <v>322816</v>
      </c>
      <c r="K541" s="2188"/>
      <c r="L541" s="102"/>
      <c r="M541" s="102"/>
      <c r="N541" s="213">
        <f>J541+L541+M541</f>
        <v>322816</v>
      </c>
      <c r="O541" s="213">
        <v>3.88</v>
      </c>
      <c r="P541" s="102">
        <v>1</v>
      </c>
      <c r="Q541" s="194">
        <v>322816</v>
      </c>
      <c r="R541" s="194"/>
      <c r="S541" s="194"/>
      <c r="T541" s="194"/>
      <c r="U541" s="213">
        <f>Q541+S541+T541</f>
        <v>322816</v>
      </c>
      <c r="V541" s="213">
        <f t="shared" si="154"/>
        <v>0</v>
      </c>
      <c r="W541" s="213">
        <f t="shared" si="154"/>
        <v>0</v>
      </c>
      <c r="X541" s="213"/>
      <c r="Y541" s="213">
        <f t="shared" si="155"/>
        <v>0</v>
      </c>
      <c r="Z541" s="213">
        <f t="shared" si="155"/>
        <v>0</v>
      </c>
      <c r="AA541" s="213">
        <f t="shared" si="156"/>
        <v>0</v>
      </c>
      <c r="AB541" s="102">
        <v>1</v>
      </c>
      <c r="AC541" s="213">
        <v>3.88</v>
      </c>
      <c r="AD541" s="194">
        <v>322816</v>
      </c>
      <c r="AE541" s="194"/>
      <c r="AF541" s="194"/>
      <c r="AG541" s="194"/>
      <c r="AH541" s="213">
        <f>AD541+AF541+AG541</f>
        <v>322816</v>
      </c>
      <c r="AI541" s="102">
        <v>1</v>
      </c>
      <c r="AJ541" s="213">
        <v>3.88</v>
      </c>
      <c r="AK541" s="194">
        <v>322816</v>
      </c>
      <c r="AL541" s="194"/>
      <c r="AM541" s="194"/>
      <c r="AN541" s="194"/>
      <c r="AO541" s="213">
        <f>AK541+AM541+AN541</f>
        <v>322816</v>
      </c>
    </row>
    <row r="542" spans="1:41" ht="27">
      <c r="A542" s="194">
        <v>11</v>
      </c>
      <c r="B542" s="611" t="s">
        <v>5789</v>
      </c>
      <c r="C542" s="1122" t="s">
        <v>5282</v>
      </c>
      <c r="D542" s="1122">
        <v>1989</v>
      </c>
      <c r="E542" s="943" t="s">
        <v>1711</v>
      </c>
      <c r="F542" s="194"/>
      <c r="G542" s="194">
        <v>1</v>
      </c>
      <c r="H542" s="194">
        <v>3.88</v>
      </c>
      <c r="I542" s="102">
        <v>1</v>
      </c>
      <c r="J542" s="102">
        <v>322816</v>
      </c>
      <c r="K542" s="2188"/>
      <c r="L542" s="102"/>
      <c r="M542" s="102"/>
      <c r="N542" s="213">
        <f>J542+L542+M542</f>
        <v>322816</v>
      </c>
      <c r="O542" s="213">
        <v>3.88</v>
      </c>
      <c r="P542" s="102">
        <v>1</v>
      </c>
      <c r="Q542" s="194">
        <v>322816</v>
      </c>
      <c r="R542" s="194"/>
      <c r="S542" s="194"/>
      <c r="T542" s="194"/>
      <c r="U542" s="213">
        <f>Q542+S542+T542</f>
        <v>322816</v>
      </c>
      <c r="V542" s="213">
        <f t="shared" si="154"/>
        <v>0</v>
      </c>
      <c r="W542" s="213">
        <f t="shared" si="154"/>
        <v>0</v>
      </c>
      <c r="X542" s="213"/>
      <c r="Y542" s="213">
        <f t="shared" si="155"/>
        <v>0</v>
      </c>
      <c r="Z542" s="213">
        <f t="shared" si="155"/>
        <v>0</v>
      </c>
      <c r="AA542" s="213">
        <f t="shared" si="156"/>
        <v>0</v>
      </c>
      <c r="AB542" s="102">
        <v>1</v>
      </c>
      <c r="AC542" s="213">
        <v>3.88</v>
      </c>
      <c r="AD542" s="194">
        <v>322816</v>
      </c>
      <c r="AE542" s="194"/>
      <c r="AF542" s="194"/>
      <c r="AG542" s="194"/>
      <c r="AH542" s="213">
        <f>AD542+AF542+AG542</f>
        <v>322816</v>
      </c>
      <c r="AI542" s="102">
        <v>1</v>
      </c>
      <c r="AJ542" s="213">
        <v>3.88</v>
      </c>
      <c r="AK542" s="194">
        <v>322816</v>
      </c>
      <c r="AL542" s="194"/>
      <c r="AM542" s="194"/>
      <c r="AN542" s="194"/>
      <c r="AO542" s="213">
        <f>AK542+AM542+AN542</f>
        <v>322816</v>
      </c>
    </row>
    <row r="543" spans="1:41" ht="27">
      <c r="A543" s="194">
        <v>12</v>
      </c>
      <c r="B543" s="611" t="s">
        <v>7080</v>
      </c>
      <c r="C543" s="1122" t="s">
        <v>5282</v>
      </c>
      <c r="D543" s="1122">
        <v>1980</v>
      </c>
      <c r="E543" s="943" t="s">
        <v>1711</v>
      </c>
      <c r="F543" s="194"/>
      <c r="G543" s="194">
        <v>1</v>
      </c>
      <c r="H543" s="194">
        <v>3.88</v>
      </c>
      <c r="I543" s="102">
        <v>1</v>
      </c>
      <c r="J543" s="102">
        <v>322816</v>
      </c>
      <c r="K543" s="2188"/>
      <c r="L543" s="102"/>
      <c r="M543" s="102"/>
      <c r="N543" s="213">
        <f>J543+L543+M543</f>
        <v>322816</v>
      </c>
      <c r="O543" s="213">
        <v>3.88</v>
      </c>
      <c r="P543" s="102">
        <v>1</v>
      </c>
      <c r="Q543" s="194">
        <v>322816</v>
      </c>
      <c r="R543" s="194"/>
      <c r="S543" s="194"/>
      <c r="T543" s="194"/>
      <c r="U543" s="213">
        <f>Q543+S543+T543</f>
        <v>322816</v>
      </c>
      <c r="V543" s="213">
        <f t="shared" si="154"/>
        <v>0</v>
      </c>
      <c r="W543" s="213">
        <f t="shared" si="154"/>
        <v>0</v>
      </c>
      <c r="X543" s="213"/>
      <c r="Y543" s="213">
        <f t="shared" si="155"/>
        <v>0</v>
      </c>
      <c r="Z543" s="213">
        <f t="shared" si="155"/>
        <v>0</v>
      </c>
      <c r="AA543" s="213">
        <f t="shared" si="156"/>
        <v>0</v>
      </c>
      <c r="AB543" s="102">
        <v>1</v>
      </c>
      <c r="AC543" s="213">
        <v>3.88</v>
      </c>
      <c r="AD543" s="194">
        <v>322816</v>
      </c>
      <c r="AE543" s="194"/>
      <c r="AF543" s="194"/>
      <c r="AG543" s="194"/>
      <c r="AH543" s="213">
        <f>AD543+AF543+AG543</f>
        <v>322816</v>
      </c>
      <c r="AI543" s="102">
        <v>1</v>
      </c>
      <c r="AJ543" s="213">
        <v>3.88</v>
      </c>
      <c r="AK543" s="194">
        <v>322816</v>
      </c>
      <c r="AL543" s="194"/>
      <c r="AM543" s="194"/>
      <c r="AN543" s="194"/>
      <c r="AO543" s="213">
        <f>AK543+AM543+AN543</f>
        <v>322816</v>
      </c>
    </row>
    <row r="544" spans="1:41" ht="27">
      <c r="A544" s="194">
        <v>13</v>
      </c>
      <c r="B544" s="611" t="s">
        <v>4747</v>
      </c>
      <c r="C544" s="1122" t="s">
        <v>5283</v>
      </c>
      <c r="D544" s="1122">
        <v>1996</v>
      </c>
      <c r="E544" s="943" t="s">
        <v>1711</v>
      </c>
      <c r="F544" s="194"/>
      <c r="G544" s="194">
        <v>1</v>
      </c>
      <c r="H544" s="194">
        <v>3.88</v>
      </c>
      <c r="I544" s="102">
        <v>1</v>
      </c>
      <c r="J544" s="102">
        <v>322816</v>
      </c>
      <c r="K544" s="2188"/>
      <c r="L544" s="102"/>
      <c r="M544" s="102"/>
      <c r="N544" s="213">
        <f>J544+L544+M544</f>
        <v>322816</v>
      </c>
      <c r="O544" s="213">
        <v>3.88</v>
      </c>
      <c r="P544" s="102">
        <v>1</v>
      </c>
      <c r="Q544" s="194">
        <v>322816</v>
      </c>
      <c r="R544" s="194"/>
      <c r="S544" s="194"/>
      <c r="T544" s="194"/>
      <c r="U544" s="213">
        <f>Q544+S544+T544</f>
        <v>322816</v>
      </c>
      <c r="V544" s="213">
        <f t="shared" si="154"/>
        <v>0</v>
      </c>
      <c r="W544" s="213">
        <f t="shared" si="154"/>
        <v>0</v>
      </c>
      <c r="X544" s="213"/>
      <c r="Y544" s="213">
        <f t="shared" si="155"/>
        <v>0</v>
      </c>
      <c r="Z544" s="213">
        <f t="shared" si="155"/>
        <v>0</v>
      </c>
      <c r="AA544" s="213">
        <f t="shared" si="156"/>
        <v>0</v>
      </c>
      <c r="AB544" s="102">
        <v>1</v>
      </c>
      <c r="AC544" s="213">
        <v>3.88</v>
      </c>
      <c r="AD544" s="194">
        <v>322816</v>
      </c>
      <c r="AE544" s="194"/>
      <c r="AF544" s="194"/>
      <c r="AG544" s="194"/>
      <c r="AH544" s="213">
        <f>AD544+AF544+AG544</f>
        <v>322816</v>
      </c>
      <c r="AI544" s="102">
        <v>1</v>
      </c>
      <c r="AJ544" s="213">
        <v>3.88</v>
      </c>
      <c r="AK544" s="194">
        <v>322816</v>
      </c>
      <c r="AL544" s="194"/>
      <c r="AM544" s="194"/>
      <c r="AN544" s="194"/>
      <c r="AO544" s="213">
        <f>AK544+AM544+AN544</f>
        <v>322816</v>
      </c>
    </row>
    <row r="545" spans="1:41" ht="27">
      <c r="A545" s="194">
        <v>14</v>
      </c>
      <c r="B545" s="611" t="s">
        <v>6781</v>
      </c>
      <c r="C545" s="1122" t="s">
        <v>5282</v>
      </c>
      <c r="D545" s="1122">
        <v>2001</v>
      </c>
      <c r="E545" s="943" t="s">
        <v>1711</v>
      </c>
      <c r="F545" s="194"/>
      <c r="G545" s="194">
        <v>1</v>
      </c>
      <c r="H545" s="194">
        <v>3.88</v>
      </c>
      <c r="I545" s="102">
        <v>1</v>
      </c>
      <c r="J545" s="102">
        <v>322816</v>
      </c>
      <c r="K545" s="2188"/>
      <c r="L545" s="102"/>
      <c r="M545" s="102"/>
      <c r="N545" s="213">
        <f t="shared" ref="N545:N551" si="161">J545+L545+M545</f>
        <v>322816</v>
      </c>
      <c r="O545" s="213">
        <v>3.88</v>
      </c>
      <c r="P545" s="102">
        <v>1</v>
      </c>
      <c r="Q545" s="194">
        <v>322816</v>
      </c>
      <c r="R545" s="194"/>
      <c r="S545" s="194"/>
      <c r="T545" s="194"/>
      <c r="U545" s="213">
        <f t="shared" ref="U545:U551" si="162">Q545+S545+T545</f>
        <v>322816</v>
      </c>
      <c r="V545" s="213">
        <f t="shared" si="154"/>
        <v>0</v>
      </c>
      <c r="W545" s="213">
        <f t="shared" si="154"/>
        <v>0</v>
      </c>
      <c r="X545" s="213"/>
      <c r="Y545" s="213">
        <f t="shared" si="155"/>
        <v>0</v>
      </c>
      <c r="Z545" s="213">
        <f t="shared" si="155"/>
        <v>0</v>
      </c>
      <c r="AA545" s="213">
        <f t="shared" si="156"/>
        <v>0</v>
      </c>
      <c r="AB545" s="102">
        <v>1</v>
      </c>
      <c r="AC545" s="213">
        <v>3.88</v>
      </c>
      <c r="AD545" s="194">
        <v>322816</v>
      </c>
      <c r="AE545" s="194"/>
      <c r="AF545" s="194"/>
      <c r="AG545" s="194"/>
      <c r="AH545" s="213">
        <f t="shared" ref="AH545:AH551" si="163">AD545+AF545+AG545</f>
        <v>322816</v>
      </c>
      <c r="AI545" s="102">
        <v>1</v>
      </c>
      <c r="AJ545" s="213">
        <v>3.88</v>
      </c>
      <c r="AK545" s="194">
        <v>322816</v>
      </c>
      <c r="AL545" s="194"/>
      <c r="AM545" s="194"/>
      <c r="AN545" s="194"/>
      <c r="AO545" s="213">
        <f t="shared" ref="AO545:AO551" si="164">AK545+AM545+AN545</f>
        <v>322816</v>
      </c>
    </row>
    <row r="546" spans="1:41" ht="27">
      <c r="A546" s="194">
        <v>15</v>
      </c>
      <c r="B546" s="611" t="s">
        <v>1752</v>
      </c>
      <c r="C546" s="1122" t="s">
        <v>5282</v>
      </c>
      <c r="D546" s="1122">
        <v>1983</v>
      </c>
      <c r="E546" s="943" t="s">
        <v>1711</v>
      </c>
      <c r="F546" s="194"/>
      <c r="G546" s="194">
        <v>1</v>
      </c>
      <c r="H546" s="194">
        <v>3.88</v>
      </c>
      <c r="I546" s="102">
        <v>1</v>
      </c>
      <c r="J546" s="102">
        <v>322816</v>
      </c>
      <c r="K546" s="2188"/>
      <c r="L546" s="102"/>
      <c r="M546" s="102"/>
      <c r="N546" s="213">
        <f t="shared" si="161"/>
        <v>322816</v>
      </c>
      <c r="O546" s="213">
        <v>3.88</v>
      </c>
      <c r="P546" s="102">
        <v>1</v>
      </c>
      <c r="Q546" s="194">
        <v>322816</v>
      </c>
      <c r="R546" s="194"/>
      <c r="S546" s="194"/>
      <c r="T546" s="194"/>
      <c r="U546" s="213">
        <f t="shared" si="162"/>
        <v>322816</v>
      </c>
      <c r="V546" s="213">
        <f t="shared" si="154"/>
        <v>0</v>
      </c>
      <c r="W546" s="213">
        <f t="shared" si="154"/>
        <v>0</v>
      </c>
      <c r="X546" s="213"/>
      <c r="Y546" s="213">
        <f t="shared" si="155"/>
        <v>0</v>
      </c>
      <c r="Z546" s="213">
        <f t="shared" si="155"/>
        <v>0</v>
      </c>
      <c r="AA546" s="213">
        <f t="shared" si="156"/>
        <v>0</v>
      </c>
      <c r="AB546" s="102">
        <v>1</v>
      </c>
      <c r="AC546" s="213">
        <v>3.88</v>
      </c>
      <c r="AD546" s="194">
        <v>322816</v>
      </c>
      <c r="AE546" s="194"/>
      <c r="AF546" s="194"/>
      <c r="AG546" s="194"/>
      <c r="AH546" s="213">
        <f t="shared" si="163"/>
        <v>322816</v>
      </c>
      <c r="AI546" s="102">
        <v>1</v>
      </c>
      <c r="AJ546" s="213">
        <v>3.88</v>
      </c>
      <c r="AK546" s="194">
        <v>322816</v>
      </c>
      <c r="AL546" s="194"/>
      <c r="AM546" s="194"/>
      <c r="AN546" s="194"/>
      <c r="AO546" s="213">
        <f t="shared" si="164"/>
        <v>322816</v>
      </c>
    </row>
    <row r="547" spans="1:41" ht="27">
      <c r="A547" s="194">
        <v>16</v>
      </c>
      <c r="B547" s="611" t="s">
        <v>4743</v>
      </c>
      <c r="C547" s="1122" t="s">
        <v>5283</v>
      </c>
      <c r="D547" s="1122">
        <v>1997</v>
      </c>
      <c r="E547" s="943" t="s">
        <v>1711</v>
      </c>
      <c r="F547" s="194"/>
      <c r="G547" s="194">
        <v>1</v>
      </c>
      <c r="H547" s="194">
        <v>3.88</v>
      </c>
      <c r="I547" s="102">
        <v>1</v>
      </c>
      <c r="J547" s="102">
        <v>322816</v>
      </c>
      <c r="K547" s="2188"/>
      <c r="L547" s="102"/>
      <c r="M547" s="102"/>
      <c r="N547" s="213">
        <f t="shared" si="161"/>
        <v>322816</v>
      </c>
      <c r="O547" s="213">
        <v>3.88</v>
      </c>
      <c r="P547" s="102">
        <v>1</v>
      </c>
      <c r="Q547" s="194">
        <v>322816</v>
      </c>
      <c r="R547" s="194"/>
      <c r="S547" s="194"/>
      <c r="T547" s="194"/>
      <c r="U547" s="213">
        <f t="shared" si="162"/>
        <v>322816</v>
      </c>
      <c r="V547" s="213">
        <f t="shared" si="154"/>
        <v>0</v>
      </c>
      <c r="W547" s="213">
        <f t="shared" si="154"/>
        <v>0</v>
      </c>
      <c r="X547" s="213"/>
      <c r="Y547" s="213">
        <f t="shared" si="155"/>
        <v>0</v>
      </c>
      <c r="Z547" s="213">
        <f t="shared" si="155"/>
        <v>0</v>
      </c>
      <c r="AA547" s="213">
        <f t="shared" si="156"/>
        <v>0</v>
      </c>
      <c r="AB547" s="102">
        <v>1</v>
      </c>
      <c r="AC547" s="213">
        <v>3.88</v>
      </c>
      <c r="AD547" s="194">
        <v>322816</v>
      </c>
      <c r="AE547" s="194"/>
      <c r="AF547" s="194"/>
      <c r="AG547" s="194"/>
      <c r="AH547" s="213">
        <f t="shared" si="163"/>
        <v>322816</v>
      </c>
      <c r="AI547" s="102">
        <v>1</v>
      </c>
      <c r="AJ547" s="213">
        <v>3.88</v>
      </c>
      <c r="AK547" s="194">
        <v>322816</v>
      </c>
      <c r="AL547" s="194"/>
      <c r="AM547" s="194"/>
      <c r="AN547" s="194"/>
      <c r="AO547" s="213">
        <f t="shared" si="164"/>
        <v>322816</v>
      </c>
    </row>
    <row r="548" spans="1:41" ht="27">
      <c r="A548" s="194">
        <v>17</v>
      </c>
      <c r="B548" s="611" t="s">
        <v>7081</v>
      </c>
      <c r="C548" s="1122" t="s">
        <v>5283</v>
      </c>
      <c r="D548" s="1122">
        <v>2000</v>
      </c>
      <c r="E548" s="943" t="s">
        <v>1711</v>
      </c>
      <c r="F548" s="194"/>
      <c r="G548" s="194">
        <v>1</v>
      </c>
      <c r="H548" s="194">
        <v>3.88</v>
      </c>
      <c r="I548" s="102">
        <v>1</v>
      </c>
      <c r="J548" s="102">
        <v>322816</v>
      </c>
      <c r="K548" s="2188"/>
      <c r="L548" s="102"/>
      <c r="M548" s="102"/>
      <c r="N548" s="213">
        <f t="shared" si="161"/>
        <v>322816</v>
      </c>
      <c r="O548" s="213">
        <v>3.88</v>
      </c>
      <c r="P548" s="102">
        <v>1</v>
      </c>
      <c r="Q548" s="194">
        <v>322816</v>
      </c>
      <c r="R548" s="194"/>
      <c r="S548" s="194"/>
      <c r="T548" s="194"/>
      <c r="U548" s="213">
        <f t="shared" si="162"/>
        <v>322816</v>
      </c>
      <c r="V548" s="213">
        <f t="shared" si="154"/>
        <v>0</v>
      </c>
      <c r="W548" s="213">
        <f t="shared" si="154"/>
        <v>0</v>
      </c>
      <c r="X548" s="213"/>
      <c r="Y548" s="213">
        <f t="shared" si="155"/>
        <v>0</v>
      </c>
      <c r="Z548" s="213">
        <f t="shared" si="155"/>
        <v>0</v>
      </c>
      <c r="AA548" s="213">
        <f t="shared" si="156"/>
        <v>0</v>
      </c>
      <c r="AB548" s="102">
        <v>1</v>
      </c>
      <c r="AC548" s="213">
        <v>3.88</v>
      </c>
      <c r="AD548" s="194">
        <v>322816</v>
      </c>
      <c r="AE548" s="194"/>
      <c r="AF548" s="194"/>
      <c r="AG548" s="194"/>
      <c r="AH548" s="213">
        <f t="shared" si="163"/>
        <v>322816</v>
      </c>
      <c r="AI548" s="102">
        <v>1</v>
      </c>
      <c r="AJ548" s="213">
        <v>3.88</v>
      </c>
      <c r="AK548" s="194">
        <v>322816</v>
      </c>
      <c r="AL548" s="194"/>
      <c r="AM548" s="194"/>
      <c r="AN548" s="194"/>
      <c r="AO548" s="213">
        <f t="shared" si="164"/>
        <v>322816</v>
      </c>
    </row>
    <row r="549" spans="1:41" ht="27">
      <c r="A549" s="194">
        <v>18</v>
      </c>
      <c r="B549" s="611" t="s">
        <v>5790</v>
      </c>
      <c r="C549" s="977" t="s">
        <v>5282</v>
      </c>
      <c r="D549" s="977">
        <v>1999</v>
      </c>
      <c r="E549" s="1020" t="s">
        <v>1711</v>
      </c>
      <c r="F549" s="194"/>
      <c r="G549" s="194">
        <v>1</v>
      </c>
      <c r="H549" s="194">
        <v>3.88</v>
      </c>
      <c r="I549" s="102">
        <v>1</v>
      </c>
      <c r="J549" s="102">
        <v>322816</v>
      </c>
      <c r="K549" s="2188"/>
      <c r="L549" s="102"/>
      <c r="M549" s="102"/>
      <c r="N549" s="213">
        <f t="shared" si="161"/>
        <v>322816</v>
      </c>
      <c r="O549" s="213">
        <v>3.88</v>
      </c>
      <c r="P549" s="102">
        <v>1</v>
      </c>
      <c r="Q549" s="194">
        <v>322816</v>
      </c>
      <c r="R549" s="194"/>
      <c r="S549" s="194"/>
      <c r="T549" s="194"/>
      <c r="U549" s="213">
        <f t="shared" si="162"/>
        <v>322816</v>
      </c>
      <c r="V549" s="213">
        <f t="shared" si="154"/>
        <v>0</v>
      </c>
      <c r="W549" s="213">
        <f t="shared" si="154"/>
        <v>0</v>
      </c>
      <c r="X549" s="213"/>
      <c r="Y549" s="213">
        <f t="shared" si="155"/>
        <v>0</v>
      </c>
      <c r="Z549" s="213">
        <f t="shared" si="155"/>
        <v>0</v>
      </c>
      <c r="AA549" s="213">
        <f t="shared" si="156"/>
        <v>0</v>
      </c>
      <c r="AB549" s="102">
        <v>1</v>
      </c>
      <c r="AC549" s="213">
        <v>3.88</v>
      </c>
      <c r="AD549" s="194">
        <v>322816</v>
      </c>
      <c r="AE549" s="194"/>
      <c r="AF549" s="194"/>
      <c r="AG549" s="194"/>
      <c r="AH549" s="213">
        <f t="shared" si="163"/>
        <v>322816</v>
      </c>
      <c r="AI549" s="102">
        <v>1</v>
      </c>
      <c r="AJ549" s="213">
        <v>3.88</v>
      </c>
      <c r="AK549" s="194">
        <v>322816</v>
      </c>
      <c r="AL549" s="194"/>
      <c r="AM549" s="194"/>
      <c r="AN549" s="194"/>
      <c r="AO549" s="213">
        <f t="shared" si="164"/>
        <v>322816</v>
      </c>
    </row>
    <row r="550" spans="1:41" ht="27">
      <c r="A550" s="194">
        <v>19</v>
      </c>
      <c r="B550" s="611" t="s">
        <v>8449</v>
      </c>
      <c r="C550" s="977" t="s">
        <v>5282</v>
      </c>
      <c r="D550" s="977">
        <v>2002</v>
      </c>
      <c r="E550" s="1020" t="s">
        <v>1711</v>
      </c>
      <c r="F550" s="194"/>
      <c r="G550" s="194">
        <v>1</v>
      </c>
      <c r="H550" s="194">
        <v>3.88</v>
      </c>
      <c r="I550" s="102">
        <v>1</v>
      </c>
      <c r="J550" s="102">
        <v>322816</v>
      </c>
      <c r="K550" s="2188"/>
      <c r="L550" s="102"/>
      <c r="M550" s="102"/>
      <c r="N550" s="213">
        <f t="shared" si="161"/>
        <v>322816</v>
      </c>
      <c r="O550" s="213">
        <v>3.88</v>
      </c>
      <c r="P550" s="102">
        <v>1</v>
      </c>
      <c r="Q550" s="194">
        <v>322816</v>
      </c>
      <c r="R550" s="194"/>
      <c r="S550" s="194"/>
      <c r="T550" s="194"/>
      <c r="U550" s="213">
        <f t="shared" si="162"/>
        <v>322816</v>
      </c>
      <c r="V550" s="213">
        <f t="shared" si="154"/>
        <v>0</v>
      </c>
      <c r="W550" s="213">
        <f t="shared" si="154"/>
        <v>0</v>
      </c>
      <c r="X550" s="213"/>
      <c r="Y550" s="213">
        <f t="shared" si="155"/>
        <v>0</v>
      </c>
      <c r="Z550" s="213">
        <f t="shared" si="155"/>
        <v>0</v>
      </c>
      <c r="AA550" s="213">
        <f t="shared" si="156"/>
        <v>0</v>
      </c>
      <c r="AB550" s="102">
        <v>1</v>
      </c>
      <c r="AC550" s="213">
        <v>3.88</v>
      </c>
      <c r="AD550" s="194">
        <v>322816</v>
      </c>
      <c r="AE550" s="194"/>
      <c r="AF550" s="194"/>
      <c r="AG550" s="194"/>
      <c r="AH550" s="213">
        <f t="shared" si="163"/>
        <v>322816</v>
      </c>
      <c r="AI550" s="102">
        <v>1</v>
      </c>
      <c r="AJ550" s="213">
        <v>3.88</v>
      </c>
      <c r="AK550" s="194">
        <v>322816</v>
      </c>
      <c r="AL550" s="194"/>
      <c r="AM550" s="194"/>
      <c r="AN550" s="194"/>
      <c r="AO550" s="213">
        <f t="shared" si="164"/>
        <v>322816</v>
      </c>
    </row>
    <row r="551" spans="1:41" ht="27">
      <c r="A551" s="194">
        <v>20</v>
      </c>
      <c r="B551" s="611" t="s">
        <v>1376</v>
      </c>
      <c r="C551" s="977" t="s">
        <v>5283</v>
      </c>
      <c r="D551" s="977">
        <v>1995</v>
      </c>
      <c r="E551" s="1020" t="s">
        <v>1711</v>
      </c>
      <c r="F551" s="194"/>
      <c r="G551" s="194">
        <v>1</v>
      </c>
      <c r="H551" s="194">
        <v>3.88</v>
      </c>
      <c r="I551" s="102">
        <v>1</v>
      </c>
      <c r="J551" s="102">
        <v>322816</v>
      </c>
      <c r="K551" s="2188"/>
      <c r="L551" s="102"/>
      <c r="M551" s="102"/>
      <c r="N551" s="213">
        <f t="shared" si="161"/>
        <v>322816</v>
      </c>
      <c r="O551" s="213">
        <v>3.88</v>
      </c>
      <c r="P551" s="102">
        <v>1</v>
      </c>
      <c r="Q551" s="194">
        <v>322816</v>
      </c>
      <c r="R551" s="194"/>
      <c r="S551" s="194"/>
      <c r="T551" s="194"/>
      <c r="U551" s="213">
        <f t="shared" si="162"/>
        <v>322816</v>
      </c>
      <c r="V551" s="213">
        <f t="shared" si="154"/>
        <v>0</v>
      </c>
      <c r="W551" s="213">
        <f t="shared" si="154"/>
        <v>0</v>
      </c>
      <c r="X551" s="213"/>
      <c r="Y551" s="213">
        <f t="shared" si="155"/>
        <v>0</v>
      </c>
      <c r="Z551" s="213">
        <f t="shared" si="155"/>
        <v>0</v>
      </c>
      <c r="AA551" s="213">
        <f t="shared" si="156"/>
        <v>0</v>
      </c>
      <c r="AB551" s="102">
        <v>1</v>
      </c>
      <c r="AC551" s="213">
        <v>3.88</v>
      </c>
      <c r="AD551" s="194">
        <v>322816</v>
      </c>
      <c r="AE551" s="194"/>
      <c r="AF551" s="194"/>
      <c r="AG551" s="194"/>
      <c r="AH551" s="213">
        <f t="shared" si="163"/>
        <v>322816</v>
      </c>
      <c r="AI551" s="102">
        <v>1</v>
      </c>
      <c r="AJ551" s="213">
        <v>3.88</v>
      </c>
      <c r="AK551" s="194">
        <v>322816</v>
      </c>
      <c r="AL551" s="194"/>
      <c r="AM551" s="194"/>
      <c r="AN551" s="194"/>
      <c r="AO551" s="213">
        <f t="shared" si="164"/>
        <v>322816</v>
      </c>
    </row>
    <row r="552" spans="1:41" ht="27">
      <c r="A552" s="194">
        <v>21</v>
      </c>
      <c r="B552" s="611" t="s">
        <v>1079</v>
      </c>
      <c r="C552" s="1122" t="s">
        <v>5282</v>
      </c>
      <c r="D552" s="1122">
        <v>2002</v>
      </c>
      <c r="E552" s="943" t="s">
        <v>1711</v>
      </c>
      <c r="F552" s="194"/>
      <c r="G552" s="194">
        <v>1</v>
      </c>
      <c r="H552" s="194">
        <v>3.88</v>
      </c>
      <c r="I552" s="102">
        <v>1</v>
      </c>
      <c r="J552" s="102">
        <v>322816</v>
      </c>
      <c r="K552" s="2188"/>
      <c r="L552" s="102"/>
      <c r="M552" s="102"/>
      <c r="N552" s="213">
        <f>J552+L552+M552</f>
        <v>322816</v>
      </c>
      <c r="O552" s="213">
        <v>3.88</v>
      </c>
      <c r="P552" s="102">
        <v>1</v>
      </c>
      <c r="Q552" s="194">
        <v>322816</v>
      </c>
      <c r="R552" s="194"/>
      <c r="S552" s="194"/>
      <c r="T552" s="194"/>
      <c r="U552" s="213">
        <f>Q552+S552+T552</f>
        <v>322816</v>
      </c>
      <c r="V552" s="213">
        <f t="shared" si="154"/>
        <v>0</v>
      </c>
      <c r="W552" s="213">
        <f t="shared" si="154"/>
        <v>0</v>
      </c>
      <c r="X552" s="213"/>
      <c r="Y552" s="213">
        <f t="shared" si="155"/>
        <v>0</v>
      </c>
      <c r="Z552" s="213">
        <f t="shared" si="155"/>
        <v>0</v>
      </c>
      <c r="AA552" s="213">
        <f t="shared" si="156"/>
        <v>0</v>
      </c>
      <c r="AB552" s="102">
        <v>1</v>
      </c>
      <c r="AC552" s="213">
        <v>3.88</v>
      </c>
      <c r="AD552" s="194">
        <v>322816</v>
      </c>
      <c r="AE552" s="194"/>
      <c r="AF552" s="194"/>
      <c r="AG552" s="194"/>
      <c r="AH552" s="213">
        <f>AD552+AF552+AG552</f>
        <v>322816</v>
      </c>
      <c r="AI552" s="102">
        <v>1</v>
      </c>
      <c r="AJ552" s="213">
        <v>3.88</v>
      </c>
      <c r="AK552" s="194">
        <v>322816</v>
      </c>
      <c r="AL552" s="194"/>
      <c r="AM552" s="194"/>
      <c r="AN552" s="194"/>
      <c r="AO552" s="213">
        <f>AK552+AM552+AN552</f>
        <v>322816</v>
      </c>
    </row>
    <row r="553" spans="1:41" ht="27">
      <c r="A553" s="194">
        <v>22</v>
      </c>
      <c r="B553" s="611" t="s">
        <v>1350</v>
      </c>
      <c r="C553" s="1122" t="s">
        <v>5282</v>
      </c>
      <c r="D553" s="1122">
        <v>1998</v>
      </c>
      <c r="E553" s="943" t="s">
        <v>1711</v>
      </c>
      <c r="F553" s="194"/>
      <c r="G553" s="194">
        <v>1</v>
      </c>
      <c r="H553" s="194">
        <v>3.88</v>
      </c>
      <c r="I553" s="102">
        <v>1</v>
      </c>
      <c r="J553" s="102">
        <v>322816</v>
      </c>
      <c r="K553" s="2188"/>
      <c r="L553" s="102"/>
      <c r="M553" s="102"/>
      <c r="N553" s="213">
        <f>J553+L553+M553</f>
        <v>322816</v>
      </c>
      <c r="O553" s="213">
        <v>3.88</v>
      </c>
      <c r="P553" s="102">
        <v>1</v>
      </c>
      <c r="Q553" s="194">
        <v>322816</v>
      </c>
      <c r="R553" s="194"/>
      <c r="S553" s="194"/>
      <c r="T553" s="194"/>
      <c r="U553" s="213">
        <f>Q553+S553+T553</f>
        <v>322816</v>
      </c>
      <c r="V553" s="213">
        <f t="shared" si="154"/>
        <v>0</v>
      </c>
      <c r="W553" s="213">
        <f t="shared" si="154"/>
        <v>0</v>
      </c>
      <c r="X553" s="213"/>
      <c r="Y553" s="213">
        <f t="shared" si="155"/>
        <v>0</v>
      </c>
      <c r="Z553" s="213">
        <f t="shared" si="155"/>
        <v>0</v>
      </c>
      <c r="AA553" s="213">
        <f t="shared" si="156"/>
        <v>0</v>
      </c>
      <c r="AB553" s="102">
        <v>1</v>
      </c>
      <c r="AC553" s="213">
        <v>3.88</v>
      </c>
      <c r="AD553" s="194">
        <v>322816</v>
      </c>
      <c r="AE553" s="194"/>
      <c r="AF553" s="194"/>
      <c r="AG553" s="194"/>
      <c r="AH553" s="213">
        <f>AD553+AF553+AG553</f>
        <v>322816</v>
      </c>
      <c r="AI553" s="102">
        <v>1</v>
      </c>
      <c r="AJ553" s="213">
        <v>3.88</v>
      </c>
      <c r="AK553" s="194">
        <v>322816</v>
      </c>
      <c r="AL553" s="194"/>
      <c r="AM553" s="194"/>
      <c r="AN553" s="194"/>
      <c r="AO553" s="213">
        <f>AK553+AM553+AN553</f>
        <v>322816</v>
      </c>
    </row>
    <row r="554" spans="1:41" ht="27">
      <c r="A554" s="194">
        <v>23</v>
      </c>
      <c r="B554" s="611" t="s">
        <v>5593</v>
      </c>
      <c r="C554" s="1122" t="s">
        <v>5283</v>
      </c>
      <c r="D554" s="1122">
        <v>1998</v>
      </c>
      <c r="E554" s="943" t="s">
        <v>1711</v>
      </c>
      <c r="F554" s="194"/>
      <c r="G554" s="194">
        <v>1</v>
      </c>
      <c r="H554" s="194">
        <v>3.88</v>
      </c>
      <c r="I554" s="102">
        <v>1</v>
      </c>
      <c r="J554" s="102">
        <v>322816</v>
      </c>
      <c r="K554" s="2188"/>
      <c r="L554" s="102"/>
      <c r="M554" s="102"/>
      <c r="N554" s="213">
        <f>J554+L554+M554</f>
        <v>322816</v>
      </c>
      <c r="O554" s="213">
        <v>3.88</v>
      </c>
      <c r="P554" s="102">
        <v>1</v>
      </c>
      <c r="Q554" s="194">
        <v>322816</v>
      </c>
      <c r="R554" s="194"/>
      <c r="S554" s="194"/>
      <c r="T554" s="194"/>
      <c r="U554" s="213">
        <f>Q554+S554+T554</f>
        <v>322816</v>
      </c>
      <c r="V554" s="213">
        <f t="shared" si="154"/>
        <v>0</v>
      </c>
      <c r="W554" s="213">
        <f t="shared" si="154"/>
        <v>0</v>
      </c>
      <c r="X554" s="213"/>
      <c r="Y554" s="213">
        <f t="shared" si="155"/>
        <v>0</v>
      </c>
      <c r="Z554" s="213">
        <f t="shared" si="155"/>
        <v>0</v>
      </c>
      <c r="AA554" s="213">
        <f t="shared" si="156"/>
        <v>0</v>
      </c>
      <c r="AB554" s="102">
        <v>1</v>
      </c>
      <c r="AC554" s="213">
        <v>3.88</v>
      </c>
      <c r="AD554" s="194">
        <v>322816</v>
      </c>
      <c r="AE554" s="194"/>
      <c r="AF554" s="194"/>
      <c r="AG554" s="194"/>
      <c r="AH554" s="213">
        <f>AD554+AF554+AG554</f>
        <v>322816</v>
      </c>
      <c r="AI554" s="102">
        <v>1</v>
      </c>
      <c r="AJ554" s="213">
        <v>3.88</v>
      </c>
      <c r="AK554" s="194">
        <v>322816</v>
      </c>
      <c r="AL554" s="194"/>
      <c r="AM554" s="194"/>
      <c r="AN554" s="194"/>
      <c r="AO554" s="213">
        <f>AK554+AM554+AN554</f>
        <v>322816</v>
      </c>
    </row>
    <row r="555" spans="1:41" ht="27">
      <c r="A555" s="194">
        <v>24</v>
      </c>
      <c r="B555" s="611" t="s">
        <v>5595</v>
      </c>
      <c r="C555" s="1122" t="s">
        <v>5282</v>
      </c>
      <c r="D555" s="1122">
        <v>1994</v>
      </c>
      <c r="E555" s="943" t="s">
        <v>1711</v>
      </c>
      <c r="F555" s="194"/>
      <c r="G555" s="194">
        <v>1</v>
      </c>
      <c r="H555" s="194">
        <v>3.88</v>
      </c>
      <c r="I555" s="102">
        <v>1</v>
      </c>
      <c r="J555" s="102">
        <v>322816</v>
      </c>
      <c r="K555" s="2188"/>
      <c r="L555" s="102"/>
      <c r="M555" s="102"/>
      <c r="N555" s="213">
        <f>J555+L555+M555</f>
        <v>322816</v>
      </c>
      <c r="O555" s="213">
        <v>3.88</v>
      </c>
      <c r="P555" s="102">
        <v>1</v>
      </c>
      <c r="Q555" s="194">
        <v>322816</v>
      </c>
      <c r="R555" s="194"/>
      <c r="S555" s="194"/>
      <c r="T555" s="194"/>
      <c r="U555" s="213">
        <f>Q555+S555+T555</f>
        <v>322816</v>
      </c>
      <c r="V555" s="213">
        <f t="shared" si="154"/>
        <v>0</v>
      </c>
      <c r="W555" s="213">
        <f t="shared" si="154"/>
        <v>0</v>
      </c>
      <c r="X555" s="213"/>
      <c r="Y555" s="213">
        <f t="shared" si="155"/>
        <v>0</v>
      </c>
      <c r="Z555" s="213">
        <f t="shared" si="155"/>
        <v>0</v>
      </c>
      <c r="AA555" s="213">
        <f t="shared" si="156"/>
        <v>0</v>
      </c>
      <c r="AB555" s="102">
        <v>1</v>
      </c>
      <c r="AC555" s="213">
        <v>3.88</v>
      </c>
      <c r="AD555" s="194">
        <v>322816</v>
      </c>
      <c r="AE555" s="194"/>
      <c r="AF555" s="194"/>
      <c r="AG555" s="194"/>
      <c r="AH555" s="213">
        <f>AD555+AF555+AG555</f>
        <v>322816</v>
      </c>
      <c r="AI555" s="102">
        <v>1</v>
      </c>
      <c r="AJ555" s="213">
        <v>3.88</v>
      </c>
      <c r="AK555" s="194">
        <v>322816</v>
      </c>
      <c r="AL555" s="194"/>
      <c r="AM555" s="194"/>
      <c r="AN555" s="194"/>
      <c r="AO555" s="213">
        <f>AK555+AM555+AN555</f>
        <v>322816</v>
      </c>
    </row>
    <row r="556" spans="1:41" ht="27">
      <c r="A556" s="194">
        <v>25</v>
      </c>
      <c r="B556" s="611" t="s">
        <v>5791</v>
      </c>
      <c r="C556" s="1122" t="s">
        <v>5282</v>
      </c>
      <c r="D556" s="1122">
        <v>1990</v>
      </c>
      <c r="E556" s="943" t="s">
        <v>1711</v>
      </c>
      <c r="F556" s="194"/>
      <c r="G556" s="194">
        <v>1</v>
      </c>
      <c r="H556" s="194">
        <v>3.88</v>
      </c>
      <c r="I556" s="102">
        <v>1</v>
      </c>
      <c r="J556" s="102">
        <v>322816</v>
      </c>
      <c r="K556" s="2188"/>
      <c r="L556" s="102"/>
      <c r="M556" s="102"/>
      <c r="N556" s="213">
        <f>J556+L556+M556</f>
        <v>322816</v>
      </c>
      <c r="O556" s="213">
        <v>3.88</v>
      </c>
      <c r="P556" s="102">
        <v>1</v>
      </c>
      <c r="Q556" s="194">
        <v>322816</v>
      </c>
      <c r="R556" s="194"/>
      <c r="S556" s="194"/>
      <c r="T556" s="194"/>
      <c r="U556" s="213">
        <f>Q556+S556+T556</f>
        <v>322816</v>
      </c>
      <c r="V556" s="213">
        <f t="shared" si="154"/>
        <v>0</v>
      </c>
      <c r="W556" s="213">
        <f t="shared" si="154"/>
        <v>0</v>
      </c>
      <c r="X556" s="213"/>
      <c r="Y556" s="213">
        <f t="shared" si="155"/>
        <v>0</v>
      </c>
      <c r="Z556" s="213">
        <f t="shared" si="155"/>
        <v>0</v>
      </c>
      <c r="AA556" s="213">
        <f t="shared" si="156"/>
        <v>0</v>
      </c>
      <c r="AB556" s="102">
        <v>1</v>
      </c>
      <c r="AC556" s="213">
        <v>3.88</v>
      </c>
      <c r="AD556" s="194">
        <v>322816</v>
      </c>
      <c r="AE556" s="194"/>
      <c r="AF556" s="194"/>
      <c r="AG556" s="194"/>
      <c r="AH556" s="213">
        <f>AD556+AF556+AG556</f>
        <v>322816</v>
      </c>
      <c r="AI556" s="102">
        <v>1</v>
      </c>
      <c r="AJ556" s="213">
        <v>3.88</v>
      </c>
      <c r="AK556" s="194">
        <v>322816</v>
      </c>
      <c r="AL556" s="194"/>
      <c r="AM556" s="194"/>
      <c r="AN556" s="194"/>
      <c r="AO556" s="213">
        <f>AK556+AM556+AN556</f>
        <v>322816</v>
      </c>
    </row>
    <row r="557" spans="1:41" ht="27">
      <c r="A557" s="194">
        <v>26</v>
      </c>
      <c r="B557" s="611" t="s">
        <v>7082</v>
      </c>
      <c r="C557" s="1122" t="s">
        <v>5283</v>
      </c>
      <c r="D557" s="1122">
        <v>1999</v>
      </c>
      <c r="E557" s="943" t="s">
        <v>1711</v>
      </c>
      <c r="F557" s="194"/>
      <c r="G557" s="194">
        <v>1</v>
      </c>
      <c r="H557" s="194">
        <v>3.88</v>
      </c>
      <c r="I557" s="102">
        <v>1</v>
      </c>
      <c r="J557" s="102">
        <v>322816</v>
      </c>
      <c r="K557" s="2188"/>
      <c r="L557" s="102"/>
      <c r="M557" s="102"/>
      <c r="N557" s="213">
        <f t="shared" ref="N557:N567" si="165">J557+L557+M557</f>
        <v>322816</v>
      </c>
      <c r="O557" s="213">
        <v>3.88</v>
      </c>
      <c r="P557" s="102">
        <v>1</v>
      </c>
      <c r="Q557" s="194">
        <v>322816</v>
      </c>
      <c r="R557" s="194"/>
      <c r="S557" s="194"/>
      <c r="T557" s="194"/>
      <c r="U557" s="213">
        <f t="shared" ref="U557:U567" si="166">Q557+S557+T557</f>
        <v>322816</v>
      </c>
      <c r="V557" s="213">
        <f t="shared" si="154"/>
        <v>0</v>
      </c>
      <c r="W557" s="213">
        <f t="shared" si="154"/>
        <v>0</v>
      </c>
      <c r="X557" s="213"/>
      <c r="Y557" s="213">
        <f t="shared" si="155"/>
        <v>0</v>
      </c>
      <c r="Z557" s="213">
        <f t="shared" si="155"/>
        <v>0</v>
      </c>
      <c r="AA557" s="213">
        <f t="shared" si="156"/>
        <v>0</v>
      </c>
      <c r="AB557" s="102">
        <v>1</v>
      </c>
      <c r="AC557" s="213">
        <v>3.88</v>
      </c>
      <c r="AD557" s="194">
        <v>322816</v>
      </c>
      <c r="AE557" s="194"/>
      <c r="AF557" s="194"/>
      <c r="AG557" s="194"/>
      <c r="AH557" s="213">
        <f t="shared" ref="AH557:AH567" si="167">AD557+AF557+AG557</f>
        <v>322816</v>
      </c>
      <c r="AI557" s="102">
        <v>1</v>
      </c>
      <c r="AJ557" s="213">
        <v>3.88</v>
      </c>
      <c r="AK557" s="194">
        <v>322816</v>
      </c>
      <c r="AL557" s="194"/>
      <c r="AM557" s="194"/>
      <c r="AN557" s="194"/>
      <c r="AO557" s="213">
        <f t="shared" ref="AO557:AO567" si="168">AK557+AM557+AN557</f>
        <v>322816</v>
      </c>
    </row>
    <row r="558" spans="1:41" ht="27">
      <c r="A558" s="194">
        <v>27</v>
      </c>
      <c r="B558" s="611" t="s">
        <v>5792</v>
      </c>
      <c r="C558" s="1122" t="s">
        <v>5282</v>
      </c>
      <c r="D558" s="1122">
        <v>2000</v>
      </c>
      <c r="E558" s="943" t="s">
        <v>1711</v>
      </c>
      <c r="F558" s="194"/>
      <c r="G558" s="194">
        <v>1</v>
      </c>
      <c r="H558" s="194">
        <v>3.88</v>
      </c>
      <c r="I558" s="102">
        <v>1</v>
      </c>
      <c r="J558" s="102">
        <v>322816</v>
      </c>
      <c r="K558" s="2188"/>
      <c r="L558" s="102"/>
      <c r="M558" s="102"/>
      <c r="N558" s="213">
        <f t="shared" si="165"/>
        <v>322816</v>
      </c>
      <c r="O558" s="213">
        <v>3.88</v>
      </c>
      <c r="P558" s="102">
        <v>1</v>
      </c>
      <c r="Q558" s="194">
        <v>322816</v>
      </c>
      <c r="R558" s="194"/>
      <c r="S558" s="194"/>
      <c r="T558" s="194"/>
      <c r="U558" s="213">
        <f t="shared" si="166"/>
        <v>322816</v>
      </c>
      <c r="V558" s="213">
        <f t="shared" si="154"/>
        <v>0</v>
      </c>
      <c r="W558" s="213">
        <f t="shared" si="154"/>
        <v>0</v>
      </c>
      <c r="X558" s="213"/>
      <c r="Y558" s="213">
        <f t="shared" si="155"/>
        <v>0</v>
      </c>
      <c r="Z558" s="213">
        <f t="shared" si="155"/>
        <v>0</v>
      </c>
      <c r="AA558" s="213">
        <f t="shared" si="156"/>
        <v>0</v>
      </c>
      <c r="AB558" s="102">
        <v>1</v>
      </c>
      <c r="AC558" s="213">
        <v>3.88</v>
      </c>
      <c r="AD558" s="194">
        <v>322816</v>
      </c>
      <c r="AE558" s="194"/>
      <c r="AF558" s="194"/>
      <c r="AG558" s="194"/>
      <c r="AH558" s="213">
        <f t="shared" si="167"/>
        <v>322816</v>
      </c>
      <c r="AI558" s="102">
        <v>1</v>
      </c>
      <c r="AJ558" s="213">
        <v>3.88</v>
      </c>
      <c r="AK558" s="194">
        <v>322816</v>
      </c>
      <c r="AL558" s="194"/>
      <c r="AM558" s="194"/>
      <c r="AN558" s="194"/>
      <c r="AO558" s="213">
        <f t="shared" si="168"/>
        <v>322816</v>
      </c>
    </row>
    <row r="559" spans="1:41" ht="27">
      <c r="A559" s="194">
        <v>28</v>
      </c>
      <c r="B559" s="611" t="s">
        <v>8450</v>
      </c>
      <c r="C559" s="1122" t="s">
        <v>5283</v>
      </c>
      <c r="D559" s="1122">
        <v>1995</v>
      </c>
      <c r="E559" s="943" t="s">
        <v>1711</v>
      </c>
      <c r="F559" s="194"/>
      <c r="G559" s="194">
        <v>1</v>
      </c>
      <c r="H559" s="194">
        <v>3.88</v>
      </c>
      <c r="I559" s="102">
        <v>1</v>
      </c>
      <c r="J559" s="102">
        <v>322816</v>
      </c>
      <c r="K559" s="2188"/>
      <c r="L559" s="102"/>
      <c r="M559" s="102"/>
      <c r="N559" s="213">
        <f t="shared" si="165"/>
        <v>322816</v>
      </c>
      <c r="O559" s="213">
        <v>3.88</v>
      </c>
      <c r="P559" s="102">
        <v>1</v>
      </c>
      <c r="Q559" s="194">
        <v>322816</v>
      </c>
      <c r="R559" s="194"/>
      <c r="S559" s="194"/>
      <c r="T559" s="194"/>
      <c r="U559" s="213">
        <f t="shared" si="166"/>
        <v>322816</v>
      </c>
      <c r="V559" s="213">
        <f t="shared" si="154"/>
        <v>0</v>
      </c>
      <c r="W559" s="213">
        <f t="shared" si="154"/>
        <v>0</v>
      </c>
      <c r="X559" s="213"/>
      <c r="Y559" s="213">
        <f t="shared" si="155"/>
        <v>0</v>
      </c>
      <c r="Z559" s="213">
        <f t="shared" si="155"/>
        <v>0</v>
      </c>
      <c r="AA559" s="213">
        <f t="shared" si="156"/>
        <v>0</v>
      </c>
      <c r="AB559" s="102">
        <v>1</v>
      </c>
      <c r="AC559" s="213">
        <v>3.88</v>
      </c>
      <c r="AD559" s="194">
        <v>322816</v>
      </c>
      <c r="AE559" s="194"/>
      <c r="AF559" s="194"/>
      <c r="AG559" s="194"/>
      <c r="AH559" s="213">
        <f t="shared" si="167"/>
        <v>322816</v>
      </c>
      <c r="AI559" s="102">
        <v>1</v>
      </c>
      <c r="AJ559" s="213">
        <v>3.88</v>
      </c>
      <c r="AK559" s="194">
        <v>322816</v>
      </c>
      <c r="AL559" s="194"/>
      <c r="AM559" s="194"/>
      <c r="AN559" s="194"/>
      <c r="AO559" s="213">
        <f t="shared" si="168"/>
        <v>322816</v>
      </c>
    </row>
    <row r="560" spans="1:41" ht="27">
      <c r="A560" s="194">
        <v>29</v>
      </c>
      <c r="B560" s="611" t="s">
        <v>5793</v>
      </c>
      <c r="C560" s="1122" t="s">
        <v>5283</v>
      </c>
      <c r="D560" s="1122">
        <v>1997</v>
      </c>
      <c r="E560" s="943" t="s">
        <v>1711</v>
      </c>
      <c r="F560" s="194"/>
      <c r="G560" s="194">
        <v>1</v>
      </c>
      <c r="H560" s="194">
        <v>3.88</v>
      </c>
      <c r="I560" s="102">
        <v>1</v>
      </c>
      <c r="J560" s="102">
        <v>322816</v>
      </c>
      <c r="K560" s="2188"/>
      <c r="L560" s="102"/>
      <c r="M560" s="102"/>
      <c r="N560" s="213">
        <f t="shared" si="165"/>
        <v>322816</v>
      </c>
      <c r="O560" s="213">
        <v>3.88</v>
      </c>
      <c r="P560" s="102">
        <v>1</v>
      </c>
      <c r="Q560" s="194">
        <v>322816</v>
      </c>
      <c r="R560" s="194"/>
      <c r="S560" s="194"/>
      <c r="T560" s="194"/>
      <c r="U560" s="213">
        <f t="shared" si="166"/>
        <v>322816</v>
      </c>
      <c r="V560" s="213">
        <f t="shared" si="154"/>
        <v>0</v>
      </c>
      <c r="W560" s="213">
        <f t="shared" si="154"/>
        <v>0</v>
      </c>
      <c r="X560" s="213"/>
      <c r="Y560" s="213">
        <f t="shared" si="155"/>
        <v>0</v>
      </c>
      <c r="Z560" s="213">
        <f t="shared" si="155"/>
        <v>0</v>
      </c>
      <c r="AA560" s="213">
        <f t="shared" si="156"/>
        <v>0</v>
      </c>
      <c r="AB560" s="102">
        <v>1</v>
      </c>
      <c r="AC560" s="213">
        <v>3.88</v>
      </c>
      <c r="AD560" s="194">
        <v>322816</v>
      </c>
      <c r="AE560" s="194"/>
      <c r="AF560" s="194"/>
      <c r="AG560" s="194"/>
      <c r="AH560" s="213">
        <f t="shared" si="167"/>
        <v>322816</v>
      </c>
      <c r="AI560" s="102">
        <v>1</v>
      </c>
      <c r="AJ560" s="213">
        <v>3.88</v>
      </c>
      <c r="AK560" s="194">
        <v>322816</v>
      </c>
      <c r="AL560" s="194"/>
      <c r="AM560" s="194"/>
      <c r="AN560" s="194"/>
      <c r="AO560" s="213">
        <f t="shared" si="168"/>
        <v>322816</v>
      </c>
    </row>
    <row r="561" spans="1:41" ht="27">
      <c r="A561" s="194">
        <v>30</v>
      </c>
      <c r="B561" s="611" t="s">
        <v>1387</v>
      </c>
      <c r="C561" s="977" t="s">
        <v>5282</v>
      </c>
      <c r="D561" s="977">
        <v>1999</v>
      </c>
      <c r="E561" s="1020" t="s">
        <v>1711</v>
      </c>
      <c r="F561" s="194"/>
      <c r="G561" s="194">
        <v>1</v>
      </c>
      <c r="H561" s="194">
        <v>3.88</v>
      </c>
      <c r="I561" s="102">
        <v>1</v>
      </c>
      <c r="J561" s="102">
        <v>322816</v>
      </c>
      <c r="K561" s="2188"/>
      <c r="L561" s="102"/>
      <c r="M561" s="102"/>
      <c r="N561" s="213">
        <f t="shared" si="165"/>
        <v>322816</v>
      </c>
      <c r="O561" s="213">
        <v>3.88</v>
      </c>
      <c r="P561" s="102">
        <v>1</v>
      </c>
      <c r="Q561" s="194">
        <v>322816</v>
      </c>
      <c r="R561" s="194"/>
      <c r="S561" s="194"/>
      <c r="T561" s="194"/>
      <c r="U561" s="213">
        <f t="shared" si="166"/>
        <v>322816</v>
      </c>
      <c r="V561" s="213">
        <f t="shared" si="154"/>
        <v>0</v>
      </c>
      <c r="W561" s="213">
        <f t="shared" si="154"/>
        <v>0</v>
      </c>
      <c r="X561" s="213"/>
      <c r="Y561" s="213">
        <f t="shared" si="155"/>
        <v>0</v>
      </c>
      <c r="Z561" s="213">
        <f t="shared" si="155"/>
        <v>0</v>
      </c>
      <c r="AA561" s="213">
        <f t="shared" si="156"/>
        <v>0</v>
      </c>
      <c r="AB561" s="102">
        <v>1</v>
      </c>
      <c r="AC561" s="213">
        <v>3.88</v>
      </c>
      <c r="AD561" s="194">
        <v>322816</v>
      </c>
      <c r="AE561" s="194"/>
      <c r="AF561" s="194"/>
      <c r="AG561" s="194"/>
      <c r="AH561" s="213">
        <f t="shared" si="167"/>
        <v>322816</v>
      </c>
      <c r="AI561" s="102">
        <v>1</v>
      </c>
      <c r="AJ561" s="213">
        <v>3.88</v>
      </c>
      <c r="AK561" s="194">
        <v>322816</v>
      </c>
      <c r="AL561" s="194"/>
      <c r="AM561" s="194"/>
      <c r="AN561" s="194"/>
      <c r="AO561" s="213">
        <f t="shared" si="168"/>
        <v>322816</v>
      </c>
    </row>
    <row r="562" spans="1:41" ht="27">
      <c r="A562" s="194">
        <v>31</v>
      </c>
      <c r="B562" s="611" t="s">
        <v>7083</v>
      </c>
      <c r="C562" s="977" t="s">
        <v>5282</v>
      </c>
      <c r="D562" s="977">
        <v>1998</v>
      </c>
      <c r="E562" s="1020" t="s">
        <v>1711</v>
      </c>
      <c r="F562" s="194"/>
      <c r="G562" s="194">
        <v>1</v>
      </c>
      <c r="H562" s="194">
        <v>3.88</v>
      </c>
      <c r="I562" s="102">
        <v>1</v>
      </c>
      <c r="J562" s="102">
        <v>322816</v>
      </c>
      <c r="K562" s="2188"/>
      <c r="L562" s="102"/>
      <c r="M562" s="102"/>
      <c r="N562" s="213">
        <f t="shared" si="165"/>
        <v>322816</v>
      </c>
      <c r="O562" s="213">
        <v>3.88</v>
      </c>
      <c r="P562" s="102">
        <v>1</v>
      </c>
      <c r="Q562" s="194">
        <v>322816</v>
      </c>
      <c r="R562" s="194"/>
      <c r="S562" s="194"/>
      <c r="T562" s="194"/>
      <c r="U562" s="213">
        <f t="shared" si="166"/>
        <v>322816</v>
      </c>
      <c r="V562" s="213">
        <f t="shared" si="154"/>
        <v>0</v>
      </c>
      <c r="W562" s="213">
        <f t="shared" si="154"/>
        <v>0</v>
      </c>
      <c r="X562" s="213"/>
      <c r="Y562" s="213">
        <f t="shared" si="155"/>
        <v>0</v>
      </c>
      <c r="Z562" s="213">
        <f t="shared" si="155"/>
        <v>0</v>
      </c>
      <c r="AA562" s="213">
        <f t="shared" si="156"/>
        <v>0</v>
      </c>
      <c r="AB562" s="102">
        <v>1</v>
      </c>
      <c r="AC562" s="213">
        <v>3.88</v>
      </c>
      <c r="AD562" s="194">
        <v>322816</v>
      </c>
      <c r="AE562" s="194"/>
      <c r="AF562" s="194"/>
      <c r="AG562" s="194"/>
      <c r="AH562" s="213">
        <f t="shared" si="167"/>
        <v>322816</v>
      </c>
      <c r="AI562" s="102">
        <v>1</v>
      </c>
      <c r="AJ562" s="213">
        <v>3.88</v>
      </c>
      <c r="AK562" s="194">
        <v>322816</v>
      </c>
      <c r="AL562" s="194"/>
      <c r="AM562" s="194"/>
      <c r="AN562" s="194"/>
      <c r="AO562" s="213">
        <f t="shared" si="168"/>
        <v>322816</v>
      </c>
    </row>
    <row r="563" spans="1:41" ht="27">
      <c r="A563" s="194">
        <v>32</v>
      </c>
      <c r="B563" s="611" t="s">
        <v>8451</v>
      </c>
      <c r="C563" s="977" t="s">
        <v>5283</v>
      </c>
      <c r="D563" s="977">
        <v>2002</v>
      </c>
      <c r="E563" s="1020" t="s">
        <v>1711</v>
      </c>
      <c r="F563" s="194"/>
      <c r="G563" s="194">
        <v>1</v>
      </c>
      <c r="H563" s="194">
        <v>3.88</v>
      </c>
      <c r="I563" s="102">
        <v>1</v>
      </c>
      <c r="J563" s="102">
        <v>322816</v>
      </c>
      <c r="K563" s="2188"/>
      <c r="L563" s="102"/>
      <c r="M563" s="102"/>
      <c r="N563" s="213">
        <f t="shared" si="165"/>
        <v>322816</v>
      </c>
      <c r="O563" s="213">
        <v>3.88</v>
      </c>
      <c r="P563" s="102">
        <v>1</v>
      </c>
      <c r="Q563" s="194">
        <v>322816</v>
      </c>
      <c r="R563" s="194"/>
      <c r="S563" s="194"/>
      <c r="T563" s="194"/>
      <c r="U563" s="213">
        <f t="shared" si="166"/>
        <v>322816</v>
      </c>
      <c r="V563" s="213">
        <f t="shared" si="154"/>
        <v>0</v>
      </c>
      <c r="W563" s="213">
        <f t="shared" si="154"/>
        <v>0</v>
      </c>
      <c r="X563" s="213"/>
      <c r="Y563" s="213">
        <f t="shared" si="155"/>
        <v>0</v>
      </c>
      <c r="Z563" s="213">
        <f t="shared" si="155"/>
        <v>0</v>
      </c>
      <c r="AA563" s="213">
        <f t="shared" si="156"/>
        <v>0</v>
      </c>
      <c r="AB563" s="102">
        <v>1</v>
      </c>
      <c r="AC563" s="213">
        <v>3.88</v>
      </c>
      <c r="AD563" s="194">
        <v>322816</v>
      </c>
      <c r="AE563" s="194"/>
      <c r="AF563" s="194"/>
      <c r="AG563" s="194"/>
      <c r="AH563" s="213">
        <f t="shared" si="167"/>
        <v>322816</v>
      </c>
      <c r="AI563" s="102">
        <v>1</v>
      </c>
      <c r="AJ563" s="213">
        <v>3.88</v>
      </c>
      <c r="AK563" s="194">
        <v>322816</v>
      </c>
      <c r="AL563" s="194"/>
      <c r="AM563" s="194"/>
      <c r="AN563" s="194"/>
      <c r="AO563" s="213">
        <f t="shared" si="168"/>
        <v>322816</v>
      </c>
    </row>
    <row r="564" spans="1:41" ht="27">
      <c r="A564" s="194">
        <v>33</v>
      </c>
      <c r="B564" s="611" t="s">
        <v>1845</v>
      </c>
      <c r="C564" s="1122" t="s">
        <v>5282</v>
      </c>
      <c r="D564" s="1122">
        <v>1999</v>
      </c>
      <c r="E564" s="943" t="s">
        <v>1711</v>
      </c>
      <c r="F564" s="194"/>
      <c r="G564" s="194">
        <v>1</v>
      </c>
      <c r="H564" s="194">
        <v>3.88</v>
      </c>
      <c r="I564" s="102">
        <v>1</v>
      </c>
      <c r="J564" s="102">
        <v>322816</v>
      </c>
      <c r="K564" s="2188"/>
      <c r="L564" s="102"/>
      <c r="M564" s="102"/>
      <c r="N564" s="213">
        <f t="shared" si="165"/>
        <v>322816</v>
      </c>
      <c r="O564" s="213">
        <v>3.88</v>
      </c>
      <c r="P564" s="102">
        <v>1</v>
      </c>
      <c r="Q564" s="194">
        <v>322816</v>
      </c>
      <c r="R564" s="194"/>
      <c r="S564" s="194"/>
      <c r="T564" s="194"/>
      <c r="U564" s="213">
        <f t="shared" si="166"/>
        <v>322816</v>
      </c>
      <c r="V564" s="213">
        <f t="shared" si="154"/>
        <v>0</v>
      </c>
      <c r="W564" s="213">
        <f t="shared" si="154"/>
        <v>0</v>
      </c>
      <c r="X564" s="213"/>
      <c r="Y564" s="213">
        <f t="shared" si="155"/>
        <v>0</v>
      </c>
      <c r="Z564" s="213">
        <f t="shared" si="155"/>
        <v>0</v>
      </c>
      <c r="AA564" s="213">
        <f t="shared" si="156"/>
        <v>0</v>
      </c>
      <c r="AB564" s="102">
        <v>1</v>
      </c>
      <c r="AC564" s="213">
        <v>3.88</v>
      </c>
      <c r="AD564" s="194">
        <v>322816</v>
      </c>
      <c r="AE564" s="194"/>
      <c r="AF564" s="194"/>
      <c r="AG564" s="194"/>
      <c r="AH564" s="213">
        <f t="shared" si="167"/>
        <v>322816</v>
      </c>
      <c r="AI564" s="102">
        <v>1</v>
      </c>
      <c r="AJ564" s="213">
        <v>3.88</v>
      </c>
      <c r="AK564" s="194">
        <v>322816</v>
      </c>
      <c r="AL564" s="194"/>
      <c r="AM564" s="194"/>
      <c r="AN564" s="194"/>
      <c r="AO564" s="213">
        <f t="shared" si="168"/>
        <v>322816</v>
      </c>
    </row>
    <row r="565" spans="1:41" ht="27">
      <c r="A565" s="194">
        <v>34</v>
      </c>
      <c r="B565" s="611" t="s">
        <v>7084</v>
      </c>
      <c r="C565" s="1122" t="s">
        <v>5282</v>
      </c>
      <c r="D565" s="1122">
        <v>1999</v>
      </c>
      <c r="E565" s="943" t="s">
        <v>1711</v>
      </c>
      <c r="F565" s="194"/>
      <c r="G565" s="194">
        <v>1</v>
      </c>
      <c r="H565" s="194">
        <v>3.88</v>
      </c>
      <c r="I565" s="102">
        <v>1</v>
      </c>
      <c r="J565" s="102">
        <v>322816</v>
      </c>
      <c r="K565" s="2188"/>
      <c r="L565" s="102"/>
      <c r="M565" s="102"/>
      <c r="N565" s="213">
        <f t="shared" si="165"/>
        <v>322816</v>
      </c>
      <c r="O565" s="213">
        <v>3.88</v>
      </c>
      <c r="P565" s="102">
        <v>1</v>
      </c>
      <c r="Q565" s="194">
        <v>322816</v>
      </c>
      <c r="R565" s="194"/>
      <c r="S565" s="194"/>
      <c r="T565" s="194"/>
      <c r="U565" s="213">
        <f t="shared" si="166"/>
        <v>322816</v>
      </c>
      <c r="V565" s="213">
        <f t="shared" si="154"/>
        <v>0</v>
      </c>
      <c r="W565" s="213">
        <f t="shared" si="154"/>
        <v>0</v>
      </c>
      <c r="X565" s="213"/>
      <c r="Y565" s="213">
        <f t="shared" si="155"/>
        <v>0</v>
      </c>
      <c r="Z565" s="213">
        <f t="shared" si="155"/>
        <v>0</v>
      </c>
      <c r="AA565" s="213">
        <f t="shared" si="156"/>
        <v>0</v>
      </c>
      <c r="AB565" s="102">
        <v>1</v>
      </c>
      <c r="AC565" s="213">
        <v>3.88</v>
      </c>
      <c r="AD565" s="194">
        <v>322816</v>
      </c>
      <c r="AE565" s="194"/>
      <c r="AF565" s="194"/>
      <c r="AG565" s="194"/>
      <c r="AH565" s="213">
        <f t="shared" si="167"/>
        <v>322816</v>
      </c>
      <c r="AI565" s="102">
        <v>1</v>
      </c>
      <c r="AJ565" s="213">
        <v>3.88</v>
      </c>
      <c r="AK565" s="194">
        <v>322816</v>
      </c>
      <c r="AL565" s="194"/>
      <c r="AM565" s="194"/>
      <c r="AN565" s="194"/>
      <c r="AO565" s="213">
        <f t="shared" si="168"/>
        <v>322816</v>
      </c>
    </row>
    <row r="566" spans="1:41" ht="27">
      <c r="A566" s="194">
        <v>35</v>
      </c>
      <c r="B566" s="611" t="s">
        <v>1850</v>
      </c>
      <c r="C566" s="1122" t="s">
        <v>5282</v>
      </c>
      <c r="D566" s="1122">
        <v>2000</v>
      </c>
      <c r="E566" s="943" t="s">
        <v>1711</v>
      </c>
      <c r="F566" s="194"/>
      <c r="G566" s="194">
        <v>1</v>
      </c>
      <c r="H566" s="194">
        <v>3.88</v>
      </c>
      <c r="I566" s="102">
        <v>1</v>
      </c>
      <c r="J566" s="102">
        <v>322816</v>
      </c>
      <c r="K566" s="2188"/>
      <c r="L566" s="102"/>
      <c r="M566" s="102"/>
      <c r="N566" s="213">
        <f t="shared" si="165"/>
        <v>322816</v>
      </c>
      <c r="O566" s="213">
        <v>3.88</v>
      </c>
      <c r="P566" s="102">
        <v>1</v>
      </c>
      <c r="Q566" s="194">
        <v>322816</v>
      </c>
      <c r="R566" s="194"/>
      <c r="S566" s="194"/>
      <c r="T566" s="194"/>
      <c r="U566" s="213">
        <f t="shared" si="166"/>
        <v>322816</v>
      </c>
      <c r="V566" s="213">
        <f t="shared" si="154"/>
        <v>0</v>
      </c>
      <c r="W566" s="213">
        <f t="shared" si="154"/>
        <v>0</v>
      </c>
      <c r="X566" s="213"/>
      <c r="Y566" s="213">
        <f t="shared" si="155"/>
        <v>0</v>
      </c>
      <c r="Z566" s="213">
        <f t="shared" si="155"/>
        <v>0</v>
      </c>
      <c r="AA566" s="213">
        <f t="shared" si="156"/>
        <v>0</v>
      </c>
      <c r="AB566" s="102">
        <v>1</v>
      </c>
      <c r="AC566" s="213">
        <v>3.88</v>
      </c>
      <c r="AD566" s="194">
        <v>322816</v>
      </c>
      <c r="AE566" s="194"/>
      <c r="AF566" s="194"/>
      <c r="AG566" s="194"/>
      <c r="AH566" s="213">
        <f t="shared" si="167"/>
        <v>322816</v>
      </c>
      <c r="AI566" s="102">
        <v>1</v>
      </c>
      <c r="AJ566" s="213">
        <v>3.88</v>
      </c>
      <c r="AK566" s="194">
        <v>322816</v>
      </c>
      <c r="AL566" s="194"/>
      <c r="AM566" s="194"/>
      <c r="AN566" s="194"/>
      <c r="AO566" s="213">
        <f t="shared" si="168"/>
        <v>322816</v>
      </c>
    </row>
    <row r="567" spans="1:41" ht="27">
      <c r="A567" s="194">
        <v>36</v>
      </c>
      <c r="B567" s="611" t="s">
        <v>759</v>
      </c>
      <c r="C567" s="1122"/>
      <c r="D567" s="1122"/>
      <c r="E567" s="943" t="s">
        <v>1711</v>
      </c>
      <c r="F567" s="194"/>
      <c r="G567" s="194">
        <v>1</v>
      </c>
      <c r="H567" s="194">
        <v>3.88</v>
      </c>
      <c r="I567" s="102">
        <v>1</v>
      </c>
      <c r="J567" s="102">
        <v>322816</v>
      </c>
      <c r="K567" s="2188"/>
      <c r="L567" s="102"/>
      <c r="M567" s="102"/>
      <c r="N567" s="213">
        <f t="shared" si="165"/>
        <v>322816</v>
      </c>
      <c r="O567" s="213">
        <v>3.88</v>
      </c>
      <c r="P567" s="102">
        <v>1</v>
      </c>
      <c r="Q567" s="194">
        <v>322816</v>
      </c>
      <c r="R567" s="194"/>
      <c r="S567" s="194"/>
      <c r="T567" s="194"/>
      <c r="U567" s="213">
        <f t="shared" si="166"/>
        <v>322816</v>
      </c>
      <c r="V567" s="213">
        <f t="shared" si="154"/>
        <v>0</v>
      </c>
      <c r="W567" s="213">
        <f t="shared" si="154"/>
        <v>0</v>
      </c>
      <c r="X567" s="213"/>
      <c r="Y567" s="213">
        <f t="shared" si="155"/>
        <v>0</v>
      </c>
      <c r="Z567" s="213">
        <f t="shared" si="155"/>
        <v>0</v>
      </c>
      <c r="AA567" s="213">
        <f t="shared" si="156"/>
        <v>0</v>
      </c>
      <c r="AB567" s="102">
        <v>1</v>
      </c>
      <c r="AC567" s="213">
        <v>3.88</v>
      </c>
      <c r="AD567" s="194">
        <v>322816</v>
      </c>
      <c r="AE567" s="194"/>
      <c r="AF567" s="194"/>
      <c r="AG567" s="194"/>
      <c r="AH567" s="213">
        <f t="shared" si="167"/>
        <v>322816</v>
      </c>
      <c r="AI567" s="102">
        <v>1</v>
      </c>
      <c r="AJ567" s="213">
        <v>3.88</v>
      </c>
      <c r="AK567" s="194">
        <v>322816</v>
      </c>
      <c r="AL567" s="194"/>
      <c r="AM567" s="194"/>
      <c r="AN567" s="194"/>
      <c r="AO567" s="213">
        <f t="shared" si="168"/>
        <v>322816</v>
      </c>
    </row>
    <row r="568" spans="1:41">
      <c r="A568" s="194"/>
      <c r="B568" s="611"/>
      <c r="C568" s="977"/>
      <c r="D568" s="977"/>
      <c r="E568" s="1020"/>
      <c r="F568" s="194"/>
      <c r="G568" s="194"/>
      <c r="H568" s="194"/>
      <c r="I568" s="102"/>
      <c r="J568" s="102"/>
      <c r="K568" s="2188"/>
      <c r="L568" s="102"/>
      <c r="M568" s="102"/>
      <c r="N568" s="213"/>
      <c r="O568" s="213"/>
      <c r="P568" s="102"/>
      <c r="Q568" s="194"/>
      <c r="R568" s="194"/>
      <c r="S568" s="194"/>
      <c r="T568" s="194"/>
      <c r="U568" s="213"/>
      <c r="V568" s="213"/>
      <c r="W568" s="213"/>
      <c r="X568" s="213"/>
      <c r="Y568" s="213"/>
      <c r="Z568" s="213"/>
      <c r="AA568" s="213"/>
      <c r="AB568" s="102"/>
      <c r="AC568" s="213"/>
      <c r="AD568" s="194"/>
      <c r="AE568" s="194"/>
      <c r="AF568" s="194"/>
      <c r="AG568" s="194"/>
      <c r="AH568" s="213"/>
      <c r="AI568" s="102"/>
      <c r="AJ568" s="213"/>
      <c r="AK568" s="194"/>
      <c r="AL568" s="194"/>
      <c r="AM568" s="194"/>
      <c r="AN568" s="194"/>
      <c r="AO568" s="213"/>
    </row>
    <row r="569" spans="1:41" s="216" customFormat="1" ht="14.25">
      <c r="A569" s="211"/>
      <c r="B569" s="219" t="s">
        <v>264</v>
      </c>
      <c r="C569" s="219"/>
      <c r="D569" s="215" t="s">
        <v>1</v>
      </c>
      <c r="E569" s="215" t="s">
        <v>1</v>
      </c>
      <c r="F569" s="215" t="s">
        <v>1</v>
      </c>
      <c r="G569" s="215" t="s">
        <v>1</v>
      </c>
      <c r="H569" s="215" t="s">
        <v>1</v>
      </c>
      <c r="I569" s="215">
        <f>SUM(I532:I568)</f>
        <v>36</v>
      </c>
      <c r="J569" s="215">
        <f>SUM(J532:J568)</f>
        <v>11621376</v>
      </c>
      <c r="K569" s="1561"/>
      <c r="L569" s="215">
        <f>SUM(L532:L568)</f>
        <v>0</v>
      </c>
      <c r="M569" s="215">
        <f>SUM(M532:M568)</f>
        <v>0</v>
      </c>
      <c r="N569" s="215">
        <f>SUM(N532:N568)</f>
        <v>11621376</v>
      </c>
      <c r="O569" s="215"/>
      <c r="P569" s="215">
        <f>SUM(P532:P568)</f>
        <v>36</v>
      </c>
      <c r="Q569" s="215">
        <f>SUM(Q532:Q568)</f>
        <v>11621376</v>
      </c>
      <c r="R569" s="215"/>
      <c r="S569" s="215">
        <f>SUM(S532:S568)</f>
        <v>0</v>
      </c>
      <c r="T569" s="215">
        <f>SUM(T532:T568)</f>
        <v>0</v>
      </c>
      <c r="U569" s="215">
        <f>SUM(U532:U568)</f>
        <v>11621376</v>
      </c>
      <c r="V569" s="215">
        <f>SUM(V532:V568)</f>
        <v>0</v>
      </c>
      <c r="W569" s="215">
        <f>SUM(W532:W568)</f>
        <v>0</v>
      </c>
      <c r="X569" s="215"/>
      <c r="Y569" s="215">
        <f>SUM(Y532:Y568)</f>
        <v>0</v>
      </c>
      <c r="Z569" s="215">
        <f>SUM(Z532:Z568)</f>
        <v>0</v>
      </c>
      <c r="AA569" s="215">
        <f>SUM(AA532:AA568)</f>
        <v>0</v>
      </c>
      <c r="AB569" s="215">
        <f>SUM(AB532:AB568)</f>
        <v>36</v>
      </c>
      <c r="AC569" s="215"/>
      <c r="AD569" s="215">
        <f>SUM(AD532:AD568)</f>
        <v>11621376</v>
      </c>
      <c r="AE569" s="215"/>
      <c r="AF569" s="215">
        <f>SUM(AF532:AF568)</f>
        <v>0</v>
      </c>
      <c r="AG569" s="215">
        <f>SUM(AG532:AG568)</f>
        <v>0</v>
      </c>
      <c r="AH569" s="215">
        <f>SUM(AH532:AH568)</f>
        <v>11621376</v>
      </c>
      <c r="AI569" s="215">
        <f>SUM(AI532:AI568)</f>
        <v>36</v>
      </c>
      <c r="AJ569" s="215"/>
      <c r="AK569" s="215">
        <f>SUM(AK532:AK568)</f>
        <v>11621376</v>
      </c>
      <c r="AL569" s="215"/>
      <c r="AM569" s="215">
        <f>SUM(AM532:AM568)</f>
        <v>0</v>
      </c>
      <c r="AN569" s="215">
        <f>SUM(AN532:AN568)</f>
        <v>0</v>
      </c>
      <c r="AO569" s="215">
        <f>SUM(AO532:AO568)</f>
        <v>11621376</v>
      </c>
    </row>
    <row r="570" spans="1:41" s="16" customFormat="1" ht="12.75">
      <c r="A570" s="41"/>
      <c r="B570" s="220"/>
      <c r="C570" s="220"/>
      <c r="D570" s="220"/>
      <c r="E570" s="221"/>
      <c r="F570" s="41"/>
      <c r="G570" s="41"/>
      <c r="H570" s="41"/>
      <c r="I570" s="220"/>
      <c r="J570" s="41"/>
      <c r="K570" s="2189"/>
      <c r="L570" s="41"/>
      <c r="M570" s="41"/>
      <c r="N570" s="41"/>
      <c r="O570" s="41"/>
      <c r="P570" s="220"/>
      <c r="Q570" s="41" t="s">
        <v>0</v>
      </c>
      <c r="R570" s="41"/>
      <c r="S570" s="41"/>
      <c r="T570" s="41"/>
      <c r="U570" s="220"/>
      <c r="V570" s="41" t="s">
        <v>0</v>
      </c>
      <c r="W570" s="220"/>
      <c r="X570" s="220"/>
      <c r="Y570" s="41" t="s">
        <v>0</v>
      </c>
      <c r="AC570" s="41"/>
      <c r="AJ570" s="41"/>
    </row>
    <row r="571" spans="1:41" s="31" customFormat="1" ht="14.25">
      <c r="A571" s="30"/>
      <c r="I571" s="1269">
        <f t="shared" ref="I571:N571" si="169">+I32+I99+I128+I159+I182+I216+I233+I257+I278+I298+I322+I345+I369+I390+I407+I429+I453+I474+I524+I569</f>
        <v>374</v>
      </c>
      <c r="J571" s="1269">
        <f t="shared" si="169"/>
        <v>123879808</v>
      </c>
      <c r="K571" s="2190">
        <f t="shared" si="169"/>
        <v>2496000</v>
      </c>
      <c r="L571" s="1269">
        <f t="shared" si="169"/>
        <v>104000</v>
      </c>
      <c r="M571" s="1269">
        <f t="shared" si="169"/>
        <v>179712</v>
      </c>
      <c r="N571" s="1269">
        <f t="shared" si="169"/>
        <v>126659520</v>
      </c>
      <c r="Q571" s="1269">
        <f>+Q32+Q99+Q128+Q159+Q182+Q216+Q233+Q257+Q278+Q298+Q322+Q345+Q369+Q390+Q407+Q429+Q453+Q474+Q524+Q569</f>
        <v>123879808</v>
      </c>
      <c r="R571" s="1269">
        <f>+R32+R99+R128+R159+R182+R216+R233+R257+R278+R298+R322+R345+R369+R390+R407+R429+R453+R474+R524+R569</f>
        <v>2496000</v>
      </c>
      <c r="S571" s="1269">
        <f>+S32+S99+S128+S159+S182+S216+S233+S257+S278+S298+S322+S345+S369+S390+S407+S429+S453+S474+S524+S569</f>
        <v>104000</v>
      </c>
      <c r="T571" s="1269">
        <f>+T32+T99+T128+T159+T182+T216+T233+T257+T278+T298+T322+T345+T369+T390+T407+T429+T453+T474+T524+T569</f>
        <v>79872</v>
      </c>
      <c r="U571" s="1269">
        <f>+U32+U99+U128+U159+U182+U216+U233+U257+U278+U298+U322+U345+U369+U390+U407+U429+U453+U474+U524+U569</f>
        <v>126559680</v>
      </c>
      <c r="AD571" s="1269">
        <f>+AD32+AD99+AD128+AD159+AD182+AD216+AD233+AD257+AD278+AD298+AD322+AD345+AD369+AD390+AD407+AD429+AD453+AD474+AD524+AD569</f>
        <v>123879808</v>
      </c>
      <c r="AE571" s="1269">
        <f>+AE32+AE99+AE128+AE159+AE182+AE216+AE233+AE257+AE278+AE298+AE322+AE345+AE369+AE390+AE407+AE429+AE453+AE474+AE524+AE569</f>
        <v>2496000</v>
      </c>
      <c r="AF571" s="1269">
        <f>+AF32+AF99+AF128+AF159+AF182+AF216+AF233+AF257+AF278+AF298+AF322+AF345+AF369+AF390+AF407+AF429+AF453+AF474+AF524+AF569</f>
        <v>104000</v>
      </c>
      <c r="AG571" s="1269">
        <f>+AG32+AG99+AG128+AG159+AG182+AG216+AG233+AG257+AG278+AG298+AG322+AG345+AG369+AG390+AG407+AG429+AG453+AG474+AG524+AG569</f>
        <v>279552</v>
      </c>
      <c r="AH571" s="1269">
        <f>+AH32+AH99+AH128+AH159+AH182+AH216+AH233+AH257+AH278+AH298+AH322+AH345+AH369+AH390+AH407+AH429+AH453+AH474+AH524+AH569</f>
        <v>126759360</v>
      </c>
      <c r="AK571" s="1269">
        <f>+AK32+AK99+AK128+AK159+AK182+AK216+AK233+AK257+AK278+AK298+AK322+AK345+AK369+AK390+AK407+AK429+AK453+AK474+AK524+AK569</f>
        <v>123879808</v>
      </c>
      <c r="AL571" s="1269">
        <f>+AL32+AL99+AL128+AL159+AL182+AL216+AL233+AL257+AL278+AL298+AL322+AL345+AL369+AL390+AL407+AL429+AL453+AL474+AL524+AL569</f>
        <v>2496000</v>
      </c>
      <c r="AM571" s="1269">
        <f>+AM32+AM99+AM128+AM159+AM182+AM216+AM233+AM257+AM278+AM298+AM322+AM345+AM369+AM390+AM407+AM429+AM453+AM474+AM524+AM569</f>
        <v>104000</v>
      </c>
      <c r="AN571" s="1269">
        <f>+AN32+AN99+AN128+AN159+AN182+AN216+AN233+AN257+AN278+AN298+AN322+AN345+AN369+AN390+AN407+AN429+AN453+AN474+AN524+AN569</f>
        <v>379392</v>
      </c>
      <c r="AO571" s="1269">
        <f>+AO32+AO99+AO128+AO159+AO182+AO216+AO233+AO257+AO278+AO298+AO322+AO345+AO369+AO390+AO407+AO429+AO453+AO474+AO524+AO569</f>
        <v>126859200</v>
      </c>
    </row>
    <row r="572" spans="1:41">
      <c r="B572" s="5" t="s">
        <v>230</v>
      </c>
      <c r="AD572" s="1083"/>
      <c r="AE572" s="1083"/>
      <c r="AH572" s="1083"/>
      <c r="AK572" s="1083"/>
      <c r="AL572" s="1083"/>
      <c r="AO572" s="1083"/>
    </row>
    <row r="573" spans="1:41" ht="27.75" customHeight="1">
      <c r="B573" s="176" t="s">
        <v>451</v>
      </c>
      <c r="C573" s="176"/>
      <c r="D573" s="176"/>
      <c r="E573" s="176"/>
      <c r="F573" s="280"/>
      <c r="G573" s="280"/>
      <c r="H573" s="280"/>
      <c r="I573" s="280"/>
    </row>
    <row r="574" spans="1:41" ht="37.5" customHeight="1">
      <c r="B574" s="2529" t="s">
        <v>450</v>
      </c>
      <c r="C574" s="2529"/>
      <c r="D574" s="2529"/>
      <c r="E574" s="2530"/>
      <c r="F574" s="2530"/>
      <c r="G574" s="2530"/>
      <c r="H574" s="2530"/>
      <c r="I574" s="2530"/>
      <c r="J574" s="2530"/>
      <c r="K574" s="2530"/>
      <c r="L574" s="2530"/>
    </row>
    <row r="575" spans="1:41" ht="22.5" customHeight="1">
      <c r="B575" s="560" t="s">
        <v>5794</v>
      </c>
      <c r="C575" s="560"/>
      <c r="D575" s="560"/>
      <c r="E575" s="280"/>
      <c r="F575" s="280"/>
      <c r="G575" s="280"/>
      <c r="H575" s="280"/>
      <c r="I575" s="280"/>
    </row>
    <row r="576" spans="1:41" s="31" customFormat="1" ht="33" customHeight="1">
      <c r="A576" s="30"/>
      <c r="B576" s="2568" t="s">
        <v>5795</v>
      </c>
      <c r="C576" s="2568"/>
      <c r="D576" s="2568"/>
      <c r="E576" s="2568"/>
      <c r="F576" s="2568"/>
      <c r="G576" s="2568"/>
      <c r="H576" s="2568"/>
      <c r="I576" s="2568"/>
      <c r="J576" s="2568"/>
      <c r="K576" s="2191"/>
    </row>
    <row r="643" ht="27.75" customHeight="1"/>
    <row r="644" ht="37.5" customHeight="1"/>
    <row r="645" ht="22.5" customHeight="1"/>
    <row r="646" ht="33" customHeight="1"/>
  </sheetData>
  <mergeCells count="142">
    <mergeCell ref="B3:H3"/>
    <mergeCell ref="C5:C6"/>
    <mergeCell ref="D5:D6"/>
    <mergeCell ref="P5:U5"/>
    <mergeCell ref="V5:AA5"/>
    <mergeCell ref="AB5:AH5"/>
    <mergeCell ref="AI5:AO5"/>
    <mergeCell ref="B235:H235"/>
    <mergeCell ref="C237:C238"/>
    <mergeCell ref="D237:D238"/>
    <mergeCell ref="P237:U237"/>
    <mergeCell ref="B130:H130"/>
    <mergeCell ref="C132:C133"/>
    <mergeCell ref="D132:D133"/>
    <mergeCell ref="P132:U132"/>
    <mergeCell ref="V132:AA132"/>
    <mergeCell ref="V237:AA237"/>
    <mergeCell ref="B574:L574"/>
    <mergeCell ref="B576:J576"/>
    <mergeCell ref="B392:H392"/>
    <mergeCell ref="C394:C395"/>
    <mergeCell ref="D394:D395"/>
    <mergeCell ref="P394:U394"/>
    <mergeCell ref="V394:AA394"/>
    <mergeCell ref="AB394:AH394"/>
    <mergeCell ref="AI394:AO394"/>
    <mergeCell ref="C186:C187"/>
    <mergeCell ref="D186:D187"/>
    <mergeCell ref="P186:U186"/>
    <mergeCell ref="V186:AA186"/>
    <mergeCell ref="AB186:AH186"/>
    <mergeCell ref="AI186:AO186"/>
    <mergeCell ref="B218:H218"/>
    <mergeCell ref="C220:C221"/>
    <mergeCell ref="D220:D221"/>
    <mergeCell ref="P220:U220"/>
    <mergeCell ref="V220:AA220"/>
    <mergeCell ref="AB220:AH220"/>
    <mergeCell ref="AI220:AO220"/>
    <mergeCell ref="B409:H409"/>
    <mergeCell ref="C411:C412"/>
    <mergeCell ref="D411:D412"/>
    <mergeCell ref="P411:U411"/>
    <mergeCell ref="V411:AA411"/>
    <mergeCell ref="AB411:AH411"/>
    <mergeCell ref="AI411:AO411"/>
    <mergeCell ref="C326:C327"/>
    <mergeCell ref="D326:D327"/>
    <mergeCell ref="P326:U326"/>
    <mergeCell ref="V326:AA326"/>
    <mergeCell ref="AB326:AH326"/>
    <mergeCell ref="AI326:AO326"/>
    <mergeCell ref="B34:H34"/>
    <mergeCell ref="C36:C37"/>
    <mergeCell ref="D36:D37"/>
    <mergeCell ref="P36:U36"/>
    <mergeCell ref="V36:AA36"/>
    <mergeCell ref="AB36:AH36"/>
    <mergeCell ref="AI36:AO36"/>
    <mergeCell ref="B101:H101"/>
    <mergeCell ref="C103:C104"/>
    <mergeCell ref="D103:D104"/>
    <mergeCell ref="P103:U103"/>
    <mergeCell ref="V103:AA103"/>
    <mergeCell ref="AB103:AH103"/>
    <mergeCell ref="AI103:AO103"/>
    <mergeCell ref="AI132:AO132"/>
    <mergeCell ref="B161:H161"/>
    <mergeCell ref="C163:C164"/>
    <mergeCell ref="D163:D164"/>
    <mergeCell ref="P163:U163"/>
    <mergeCell ref="V163:AA163"/>
    <mergeCell ref="AB163:AH163"/>
    <mergeCell ref="AI163:AO163"/>
    <mergeCell ref="B184:H184"/>
    <mergeCell ref="AB132:AH132"/>
    <mergeCell ref="AI237:AO237"/>
    <mergeCell ref="B259:H259"/>
    <mergeCell ref="C261:C262"/>
    <mergeCell ref="D261:D262"/>
    <mergeCell ref="P261:U261"/>
    <mergeCell ref="V261:AA261"/>
    <mergeCell ref="AB261:AH261"/>
    <mergeCell ref="AI261:AO261"/>
    <mergeCell ref="B280:H280"/>
    <mergeCell ref="AB237:AH237"/>
    <mergeCell ref="AI282:AO282"/>
    <mergeCell ref="B300:H300"/>
    <mergeCell ref="C302:C303"/>
    <mergeCell ref="D302:D303"/>
    <mergeCell ref="P302:U302"/>
    <mergeCell ref="V302:AA302"/>
    <mergeCell ref="AB302:AH302"/>
    <mergeCell ref="AI302:AO302"/>
    <mergeCell ref="B324:H324"/>
    <mergeCell ref="C282:C283"/>
    <mergeCell ref="D282:D283"/>
    <mergeCell ref="P282:U282"/>
    <mergeCell ref="V282:AA282"/>
    <mergeCell ref="AB282:AH282"/>
    <mergeCell ref="B347:H347"/>
    <mergeCell ref="C349:C350"/>
    <mergeCell ref="D349:D350"/>
    <mergeCell ref="P349:U349"/>
    <mergeCell ref="V349:AA349"/>
    <mergeCell ref="AB349:AH349"/>
    <mergeCell ref="AI349:AO349"/>
    <mergeCell ref="B371:H371"/>
    <mergeCell ref="C373:C374"/>
    <mergeCell ref="D373:D374"/>
    <mergeCell ref="P373:U373"/>
    <mergeCell ref="V373:AA373"/>
    <mergeCell ref="AB373:AH373"/>
    <mergeCell ref="AI373:AO373"/>
    <mergeCell ref="B430:H430"/>
    <mergeCell ref="C432:C433"/>
    <mergeCell ref="D432:D433"/>
    <mergeCell ref="P432:U432"/>
    <mergeCell ref="V432:AA432"/>
    <mergeCell ref="AB432:AH432"/>
    <mergeCell ref="AI432:AO432"/>
    <mergeCell ref="B454:H454"/>
    <mergeCell ref="C456:C457"/>
    <mergeCell ref="D456:D457"/>
    <mergeCell ref="P456:U456"/>
    <mergeCell ref="V456:AA456"/>
    <mergeCell ref="AB456:AH456"/>
    <mergeCell ref="AI456:AO456"/>
    <mergeCell ref="B475:H475"/>
    <mergeCell ref="C477:C478"/>
    <mergeCell ref="D477:D478"/>
    <mergeCell ref="P477:U477"/>
    <mergeCell ref="V477:AA477"/>
    <mergeCell ref="AB477:AH477"/>
    <mergeCell ref="AI477:AO477"/>
    <mergeCell ref="B525:H525"/>
    <mergeCell ref="C527:C528"/>
    <mergeCell ref="D527:D528"/>
    <mergeCell ref="P527:U527"/>
    <mergeCell ref="V527:AA527"/>
    <mergeCell ref="AB527:AH527"/>
    <mergeCell ref="AI527:AO527"/>
  </mergeCells>
  <pageMargins left="0.7" right="0.7" top="0.75" bottom="0.75" header="0.3" footer="0.3"/>
  <pageSetup paperSize="9" scale="31" orientation="portrait" verticalDpi="0" r:id="rId1"/>
  <colBreaks count="1" manualBreakCount="1">
    <brk id="23"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BA44"/>
  <sheetViews>
    <sheetView workbookViewId="0">
      <selection activeCell="G14" sqref="G14"/>
    </sheetView>
  </sheetViews>
  <sheetFormatPr defaultRowHeight="13.5"/>
  <cols>
    <col min="1" max="1" width="3.5703125" style="5" customWidth="1"/>
    <col min="2" max="2" width="24" style="20" customWidth="1"/>
    <col min="3" max="4" width="10.28515625" style="5" customWidth="1"/>
    <col min="5" max="8" width="10.7109375" style="5" customWidth="1"/>
    <col min="9" max="9" width="12.28515625" style="5" customWidth="1"/>
    <col min="10" max="10" width="12.7109375" style="370" customWidth="1"/>
    <col min="11" max="11" width="12.85546875" style="20" customWidth="1"/>
    <col min="12" max="12" width="10.7109375" style="20" customWidth="1"/>
    <col min="13" max="13" width="12.7109375" style="5" customWidth="1"/>
    <col min="14" max="14" width="13" style="5" customWidth="1"/>
    <col min="15" max="15" width="13" style="407" customWidth="1"/>
    <col min="16" max="16" width="10.7109375" style="5" customWidth="1"/>
    <col min="17" max="17" width="13.140625" style="5" customWidth="1"/>
    <col min="18" max="18" width="10.7109375" style="399" customWidth="1"/>
    <col min="19" max="19" width="12.85546875" style="20" customWidth="1"/>
    <col min="20" max="20" width="10.7109375" style="20" customWidth="1"/>
    <col min="21" max="21" width="12.7109375" style="5" customWidth="1"/>
    <col min="22" max="22" width="12.85546875" style="20" customWidth="1"/>
    <col min="23" max="23" width="10.7109375" style="20" customWidth="1"/>
    <col min="24" max="24" width="12.7109375" style="5" customWidth="1"/>
    <col min="25" max="25" width="13" style="5" customWidth="1"/>
    <col min="26" max="26" width="13" style="407" customWidth="1"/>
    <col min="27" max="27" width="10.7109375" style="5" customWidth="1"/>
    <col min="28" max="28" width="13.140625" style="5" customWidth="1"/>
    <col min="29" max="29" width="12" style="399" customWidth="1"/>
    <col min="30" max="30" width="12" style="5" customWidth="1"/>
    <col min="31" max="32" width="10.5703125" style="5" customWidth="1"/>
    <col min="33" max="33" width="11.140625" style="5" customWidth="1"/>
    <col min="34" max="34" width="10.7109375" style="399" customWidth="1"/>
    <col min="35" max="35" width="10.7109375" style="5" customWidth="1"/>
    <col min="36" max="36" width="12.7109375" style="5" customWidth="1"/>
    <col min="37" max="37" width="12.85546875" style="20" customWidth="1"/>
    <col min="38" max="38" width="10.7109375" style="20" customWidth="1"/>
    <col min="39" max="39" width="12.7109375" style="5" customWidth="1"/>
    <col min="40" max="40" width="13" style="5" customWidth="1"/>
    <col min="41" max="41" width="13" style="407" customWidth="1"/>
    <col min="42" max="42" width="10.7109375" style="5" customWidth="1"/>
    <col min="43" max="43" width="13.140625" style="5" customWidth="1"/>
    <col min="44" max="44" width="10.7109375" style="399" customWidth="1"/>
    <col min="45" max="45" width="10.7109375" style="5" customWidth="1"/>
    <col min="46" max="46" width="12.7109375" style="5" customWidth="1"/>
    <col min="47" max="47" width="12.85546875" style="20" customWidth="1"/>
    <col min="48" max="48" width="10.7109375" style="20" customWidth="1"/>
    <col min="49" max="49" width="12.7109375" style="5" customWidth="1"/>
    <col min="50" max="50" width="13" style="5" customWidth="1"/>
    <col min="51" max="51" width="13" style="407" customWidth="1"/>
    <col min="52" max="52" width="10.7109375" style="5" customWidth="1"/>
    <col min="53" max="53" width="13.140625" style="5" customWidth="1"/>
    <col min="54" max="16384" width="9.140625" style="236"/>
  </cols>
  <sheetData>
    <row r="1" spans="1:53" s="5" customFormat="1" ht="16.5">
      <c r="A1" s="30"/>
      <c r="B1" s="549" t="s">
        <v>217</v>
      </c>
      <c r="C1" s="31"/>
      <c r="D1" s="31"/>
      <c r="E1" s="31"/>
      <c r="F1" s="31"/>
      <c r="G1" s="31"/>
      <c r="H1" s="31"/>
      <c r="I1" s="31"/>
      <c r="J1" s="370"/>
      <c r="K1" s="20"/>
      <c r="L1" s="20"/>
      <c r="M1" s="31"/>
      <c r="N1" s="31"/>
      <c r="O1" s="407"/>
      <c r="P1" s="31"/>
      <c r="Q1" s="409" t="s">
        <v>251</v>
      </c>
      <c r="R1" s="407" t="s">
        <v>352</v>
      </c>
      <c r="S1" s="20"/>
      <c r="T1" s="20"/>
      <c r="U1" s="31"/>
      <c r="V1" s="20"/>
      <c r="W1" s="20"/>
      <c r="X1" s="31"/>
      <c r="Y1" s="31"/>
      <c r="Z1" s="407"/>
      <c r="AA1" s="31"/>
      <c r="AB1" s="409"/>
      <c r="AC1" s="420"/>
      <c r="AD1" s="22"/>
      <c r="AE1" s="22"/>
      <c r="AF1" s="284"/>
      <c r="AG1" s="133"/>
      <c r="AH1" s="407"/>
      <c r="AI1" s="31"/>
      <c r="AJ1" s="31"/>
      <c r="AK1" s="20"/>
      <c r="AL1" s="20"/>
      <c r="AM1" s="31"/>
      <c r="AN1" s="31"/>
      <c r="AO1" s="407"/>
      <c r="AP1" s="31"/>
      <c r="AQ1" s="409"/>
      <c r="AR1" s="407"/>
      <c r="AS1" s="31"/>
      <c r="AT1" s="31"/>
      <c r="AU1" s="20"/>
      <c r="AV1" s="20"/>
      <c r="AW1" s="31"/>
      <c r="AX1" s="31"/>
      <c r="AY1" s="407"/>
      <c r="AZ1" s="31"/>
      <c r="BA1" s="409"/>
    </row>
    <row r="2" spans="1:53" s="5" customFormat="1" ht="22.7" customHeight="1" thickBot="1">
      <c r="A2" s="30"/>
      <c r="B2" s="550"/>
      <c r="C2" s="172"/>
      <c r="D2" s="172"/>
      <c r="E2" s="172"/>
      <c r="F2" s="172"/>
      <c r="G2" s="172"/>
      <c r="H2" s="172"/>
      <c r="I2" s="172"/>
      <c r="J2" s="371"/>
      <c r="K2" s="397"/>
      <c r="L2" s="397"/>
      <c r="M2" s="172"/>
      <c r="N2" s="172"/>
      <c r="O2" s="408"/>
      <c r="P2" s="172"/>
      <c r="Q2" s="172"/>
      <c r="R2" s="408"/>
      <c r="S2" s="397"/>
      <c r="T2" s="397"/>
      <c r="U2" s="172"/>
      <c r="V2" s="397"/>
      <c r="W2" s="397"/>
      <c r="X2" s="172"/>
      <c r="Y2" s="172"/>
      <c r="Z2" s="408"/>
      <c r="AA2" s="172"/>
      <c r="AB2" s="172"/>
      <c r="AC2" s="421"/>
      <c r="AD2" s="173"/>
      <c r="AE2" s="205"/>
      <c r="AF2" s="2226"/>
      <c r="AG2" s="2226"/>
      <c r="AH2" s="408"/>
      <c r="AI2" s="172"/>
      <c r="AJ2" s="172"/>
      <c r="AK2" s="397"/>
      <c r="AL2" s="397"/>
      <c r="AM2" s="172"/>
      <c r="AN2" s="172"/>
      <c r="AO2" s="408"/>
      <c r="AP2" s="172"/>
      <c r="AQ2" s="172"/>
      <c r="AR2" s="408"/>
      <c r="AS2" s="172"/>
      <c r="AT2" s="172"/>
      <c r="AU2" s="397"/>
      <c r="AV2" s="397"/>
      <c r="AW2" s="172"/>
      <c r="AX2" s="172"/>
      <c r="AY2" s="408"/>
      <c r="AZ2" s="172"/>
      <c r="BA2" s="172"/>
    </row>
    <row r="3" spans="1:53" s="176" customFormat="1">
      <c r="A3" s="30"/>
      <c r="B3" s="551" t="s">
        <v>29</v>
      </c>
      <c r="C3" s="134"/>
      <c r="D3" s="134"/>
      <c r="E3" s="134"/>
      <c r="F3" s="134"/>
      <c r="G3" s="134"/>
      <c r="H3" s="134"/>
      <c r="I3" s="134"/>
      <c r="J3" s="372"/>
      <c r="K3" s="318"/>
      <c r="L3" s="318"/>
      <c r="M3" s="134"/>
      <c r="N3" s="134"/>
      <c r="O3" s="412"/>
      <c r="P3" s="134"/>
      <c r="Q3" s="134"/>
      <c r="R3" s="407"/>
      <c r="S3" s="318"/>
      <c r="T3" s="318"/>
      <c r="U3" s="134"/>
      <c r="V3" s="318"/>
      <c r="W3" s="318"/>
      <c r="X3" s="134"/>
      <c r="Y3" s="134"/>
      <c r="Z3" s="412"/>
      <c r="AA3" s="134"/>
      <c r="AB3" s="134"/>
      <c r="AC3" s="410"/>
      <c r="AD3" s="175"/>
      <c r="AE3" s="175"/>
      <c r="AF3" s="175"/>
      <c r="AG3" s="175"/>
      <c r="AH3" s="407"/>
      <c r="AI3" s="134"/>
      <c r="AJ3" s="134"/>
      <c r="AK3" s="318"/>
      <c r="AL3" s="318"/>
      <c r="AM3" s="134"/>
      <c r="AN3" s="134"/>
      <c r="AO3" s="412"/>
      <c r="AP3" s="134"/>
      <c r="AQ3" s="134"/>
      <c r="AR3" s="407"/>
      <c r="AS3" s="134"/>
      <c r="AT3" s="134"/>
      <c r="AU3" s="318"/>
      <c r="AV3" s="318"/>
      <c r="AW3" s="134"/>
      <c r="AX3" s="134"/>
      <c r="AY3" s="412"/>
      <c r="AZ3" s="134"/>
      <c r="BA3" s="134"/>
    </row>
    <row r="4" spans="1:53" s="176" customFormat="1" ht="22.7" customHeight="1">
      <c r="A4" s="30"/>
      <c r="B4" s="561"/>
      <c r="C4" s="134"/>
      <c r="D4" s="134"/>
      <c r="E4" s="134"/>
      <c r="F4" s="134"/>
      <c r="G4" s="134"/>
      <c r="H4" s="134"/>
      <c r="I4" s="134"/>
      <c r="J4" s="372"/>
      <c r="K4" s="318"/>
      <c r="L4" s="318"/>
      <c r="M4" s="134"/>
      <c r="N4" s="134"/>
      <c r="O4" s="412"/>
      <c r="P4" s="134"/>
      <c r="Q4" s="411" t="s">
        <v>215</v>
      </c>
      <c r="R4" s="407"/>
      <c r="S4" s="318"/>
      <c r="T4" s="318"/>
      <c r="U4" s="134"/>
      <c r="V4" s="318"/>
      <c r="W4" s="318"/>
      <c r="X4" s="134"/>
      <c r="Y4" s="134"/>
      <c r="Z4" s="412"/>
      <c r="AA4" s="134"/>
      <c r="AB4" s="411" t="s">
        <v>215</v>
      </c>
      <c r="AC4" s="410"/>
      <c r="AD4" s="175"/>
      <c r="AE4" s="175"/>
      <c r="AF4" s="175"/>
      <c r="AG4" s="285"/>
      <c r="AH4" s="407"/>
      <c r="AI4" s="134"/>
      <c r="AJ4" s="134"/>
      <c r="AK4" s="318"/>
      <c r="AL4" s="318"/>
      <c r="AM4" s="134"/>
      <c r="AN4" s="134"/>
      <c r="AO4" s="412"/>
      <c r="AP4" s="134"/>
      <c r="AQ4" s="411" t="s">
        <v>215</v>
      </c>
      <c r="AR4" s="407"/>
      <c r="AS4" s="134"/>
      <c r="AT4" s="134"/>
      <c r="AU4" s="318"/>
      <c r="AV4" s="318"/>
      <c r="AW4" s="134"/>
      <c r="AX4" s="134"/>
      <c r="AY4" s="412"/>
      <c r="AZ4" s="134"/>
      <c r="BA4" s="411" t="s">
        <v>215</v>
      </c>
    </row>
    <row r="5" spans="1:53" ht="13.7" customHeight="1">
      <c r="A5" s="226"/>
      <c r="B5" s="562"/>
      <c r="C5" s="416"/>
      <c r="D5" s="417"/>
      <c r="E5" s="417"/>
      <c r="F5" s="417"/>
      <c r="G5" s="417"/>
      <c r="H5" s="417"/>
      <c r="I5" s="417"/>
      <c r="J5" s="417" t="s">
        <v>378</v>
      </c>
      <c r="K5" s="417"/>
      <c r="L5" s="417"/>
      <c r="M5" s="417"/>
      <c r="N5" s="417"/>
      <c r="O5" s="417"/>
      <c r="P5" s="417"/>
      <c r="Q5" s="417"/>
      <c r="R5" s="418"/>
      <c r="S5" s="418"/>
      <c r="T5" s="418"/>
      <c r="U5" s="418"/>
      <c r="V5" s="430"/>
      <c r="W5" s="430" t="s">
        <v>341</v>
      </c>
      <c r="X5" s="430"/>
      <c r="Y5" s="430"/>
      <c r="Z5" s="430"/>
      <c r="AA5" s="430"/>
      <c r="AB5" s="419"/>
      <c r="AC5" s="2532" t="s">
        <v>216</v>
      </c>
      <c r="AD5" s="2533"/>
      <c r="AE5" s="2533"/>
      <c r="AF5" s="2533"/>
      <c r="AG5" s="2534"/>
      <c r="AH5" s="418"/>
      <c r="AI5" s="418"/>
      <c r="AJ5" s="418"/>
      <c r="AK5" s="430"/>
      <c r="AL5" s="430" t="s">
        <v>411</v>
      </c>
      <c r="AM5" s="430"/>
      <c r="AN5" s="430"/>
      <c r="AO5" s="430"/>
      <c r="AP5" s="430"/>
      <c r="AQ5" s="419"/>
      <c r="AR5" s="418"/>
      <c r="AS5" s="418"/>
      <c r="AT5" s="418"/>
      <c r="AU5" s="430"/>
      <c r="AV5" s="430" t="s">
        <v>432</v>
      </c>
      <c r="AW5" s="430"/>
      <c r="AX5" s="430"/>
      <c r="AY5" s="430"/>
      <c r="AZ5" s="430"/>
      <c r="BA5" s="419"/>
    </row>
    <row r="6" spans="1:53" ht="115.5" thickBot="1">
      <c r="A6" s="431" t="s">
        <v>114</v>
      </c>
      <c r="B6" s="433" t="s">
        <v>253</v>
      </c>
      <c r="C6" s="61" t="s">
        <v>211</v>
      </c>
      <c r="D6" s="61" t="s">
        <v>219</v>
      </c>
      <c r="E6" s="61" t="s">
        <v>291</v>
      </c>
      <c r="F6" s="61" t="s">
        <v>354</v>
      </c>
      <c r="G6" s="61" t="s">
        <v>353</v>
      </c>
      <c r="H6" s="61" t="s">
        <v>282</v>
      </c>
      <c r="I6" s="458" t="s">
        <v>457</v>
      </c>
      <c r="J6" s="432" t="s">
        <v>321</v>
      </c>
      <c r="K6" s="458" t="s">
        <v>356</v>
      </c>
      <c r="L6" s="458" t="s">
        <v>355</v>
      </c>
      <c r="M6" s="61" t="s">
        <v>351</v>
      </c>
      <c r="N6" s="467" t="s">
        <v>357</v>
      </c>
      <c r="O6" s="468" t="s">
        <v>359</v>
      </c>
      <c r="P6" s="345" t="s">
        <v>222</v>
      </c>
      <c r="Q6" s="434" t="s">
        <v>254</v>
      </c>
      <c r="R6" s="435" t="s">
        <v>211</v>
      </c>
      <c r="S6" s="61" t="s">
        <v>354</v>
      </c>
      <c r="T6" s="433" t="s">
        <v>282</v>
      </c>
      <c r="U6" s="469" t="s">
        <v>358</v>
      </c>
      <c r="V6" s="469" t="s">
        <v>356</v>
      </c>
      <c r="W6" s="469" t="s">
        <v>355</v>
      </c>
      <c r="X6" s="61" t="s">
        <v>351</v>
      </c>
      <c r="Y6" s="467" t="s">
        <v>357</v>
      </c>
      <c r="Z6" s="468" t="s">
        <v>359</v>
      </c>
      <c r="AA6" s="345" t="s">
        <v>222</v>
      </c>
      <c r="AB6" s="434" t="s">
        <v>254</v>
      </c>
      <c r="AC6" s="436" t="s">
        <v>211</v>
      </c>
      <c r="AD6" s="467" t="s">
        <v>294</v>
      </c>
      <c r="AE6" s="468" t="s">
        <v>350</v>
      </c>
      <c r="AF6" s="467" t="s">
        <v>222</v>
      </c>
      <c r="AG6" s="467" t="s">
        <v>254</v>
      </c>
      <c r="AH6" s="435" t="s">
        <v>211</v>
      </c>
      <c r="AI6" s="469" t="s">
        <v>354</v>
      </c>
      <c r="AJ6" s="469" t="s">
        <v>318</v>
      </c>
      <c r="AK6" s="469" t="s">
        <v>356</v>
      </c>
      <c r="AL6" s="469" t="s">
        <v>355</v>
      </c>
      <c r="AM6" s="61" t="s">
        <v>351</v>
      </c>
      <c r="AN6" s="467" t="s">
        <v>357</v>
      </c>
      <c r="AO6" s="468" t="s">
        <v>359</v>
      </c>
      <c r="AP6" s="345" t="s">
        <v>222</v>
      </c>
      <c r="AQ6" s="434" t="s">
        <v>254</v>
      </c>
      <c r="AR6" s="435" t="s">
        <v>211</v>
      </c>
      <c r="AS6" s="469" t="s">
        <v>354</v>
      </c>
      <c r="AT6" s="469" t="s">
        <v>318</v>
      </c>
      <c r="AU6" s="469" t="s">
        <v>356</v>
      </c>
      <c r="AV6" s="469" t="s">
        <v>355</v>
      </c>
      <c r="AW6" s="61" t="s">
        <v>351</v>
      </c>
      <c r="AX6" s="467" t="s">
        <v>357</v>
      </c>
      <c r="AY6" s="468" t="s">
        <v>359</v>
      </c>
      <c r="AZ6" s="345" t="s">
        <v>222</v>
      </c>
      <c r="BA6" s="434" t="s">
        <v>254</v>
      </c>
    </row>
    <row r="7" spans="1:53" ht="14.25" thickBot="1">
      <c r="A7" s="437">
        <v>1</v>
      </c>
      <c r="B7" s="563">
        <v>2</v>
      </c>
      <c r="C7" s="438">
        <v>3</v>
      </c>
      <c r="D7" s="438">
        <v>4</v>
      </c>
      <c r="E7" s="438">
        <v>5</v>
      </c>
      <c r="F7" s="438">
        <v>6</v>
      </c>
      <c r="G7" s="438">
        <v>7</v>
      </c>
      <c r="H7" s="438">
        <v>8</v>
      </c>
      <c r="I7" s="459">
        <v>9</v>
      </c>
      <c r="J7" s="438">
        <v>10</v>
      </c>
      <c r="K7" s="459">
        <v>11</v>
      </c>
      <c r="L7" s="459">
        <v>12</v>
      </c>
      <c r="M7" s="438">
        <v>13</v>
      </c>
      <c r="N7" s="459">
        <v>14</v>
      </c>
      <c r="O7" s="459">
        <v>15</v>
      </c>
      <c r="P7" s="438">
        <v>16</v>
      </c>
      <c r="Q7" s="438">
        <v>17</v>
      </c>
      <c r="R7" s="438">
        <v>18</v>
      </c>
      <c r="S7" s="438">
        <v>19</v>
      </c>
      <c r="T7" s="438">
        <v>20</v>
      </c>
      <c r="U7" s="459">
        <v>21</v>
      </c>
      <c r="V7" s="459">
        <v>22</v>
      </c>
      <c r="W7" s="459">
        <v>23</v>
      </c>
      <c r="X7" s="438">
        <v>24</v>
      </c>
      <c r="Y7" s="459">
        <v>25</v>
      </c>
      <c r="Z7" s="459">
        <v>26</v>
      </c>
      <c r="AA7" s="438">
        <v>27</v>
      </c>
      <c r="AB7" s="438">
        <v>28</v>
      </c>
      <c r="AC7" s="438">
        <v>29</v>
      </c>
      <c r="AD7" s="459">
        <v>30</v>
      </c>
      <c r="AE7" s="459">
        <v>31</v>
      </c>
      <c r="AF7" s="459">
        <v>32</v>
      </c>
      <c r="AG7" s="459">
        <v>33</v>
      </c>
      <c r="AH7" s="438">
        <v>34</v>
      </c>
      <c r="AI7" s="459">
        <v>35</v>
      </c>
      <c r="AJ7" s="459">
        <v>36</v>
      </c>
      <c r="AK7" s="459">
        <v>37</v>
      </c>
      <c r="AL7" s="459">
        <v>38</v>
      </c>
      <c r="AM7" s="438">
        <v>39</v>
      </c>
      <c r="AN7" s="459">
        <v>40</v>
      </c>
      <c r="AO7" s="459">
        <v>41</v>
      </c>
      <c r="AP7" s="438">
        <v>42</v>
      </c>
      <c r="AQ7" s="438">
        <v>43</v>
      </c>
      <c r="AR7" s="438">
        <v>44</v>
      </c>
      <c r="AS7" s="459">
        <v>45</v>
      </c>
      <c r="AT7" s="459">
        <v>46</v>
      </c>
      <c r="AU7" s="459">
        <v>47</v>
      </c>
      <c r="AV7" s="459">
        <v>48</v>
      </c>
      <c r="AW7" s="438">
        <v>49</v>
      </c>
      <c r="AX7" s="459">
        <v>50</v>
      </c>
      <c r="AY7" s="459">
        <v>51</v>
      </c>
      <c r="AZ7" s="438">
        <v>52</v>
      </c>
      <c r="BA7" s="439">
        <v>53</v>
      </c>
    </row>
    <row r="8" spans="1:53" ht="16.5">
      <c r="A8" s="210"/>
      <c r="B8" s="564" t="s">
        <v>256</v>
      </c>
      <c r="C8" s="210"/>
      <c r="D8" s="210"/>
      <c r="E8" s="210"/>
      <c r="F8" s="210"/>
      <c r="G8" s="210"/>
      <c r="H8" s="210"/>
      <c r="I8" s="460"/>
      <c r="J8" s="374"/>
      <c r="K8" s="460"/>
      <c r="L8" s="460"/>
      <c r="M8" s="210"/>
      <c r="N8" s="460"/>
      <c r="O8" s="460"/>
      <c r="P8" s="210"/>
      <c r="Q8" s="423"/>
      <c r="R8" s="400"/>
      <c r="S8" s="295"/>
      <c r="T8" s="295"/>
      <c r="U8" s="460"/>
      <c r="V8" s="460"/>
      <c r="W8" s="460"/>
      <c r="X8" s="210"/>
      <c r="Y8" s="460"/>
      <c r="Z8" s="460"/>
      <c r="AA8" s="210"/>
      <c r="AB8" s="423"/>
      <c r="AC8" s="400"/>
      <c r="AD8" s="460"/>
      <c r="AE8" s="460"/>
      <c r="AF8" s="460"/>
      <c r="AG8" s="460"/>
      <c r="AH8" s="400"/>
      <c r="AI8" s="460"/>
      <c r="AJ8" s="460"/>
      <c r="AK8" s="460"/>
      <c r="AL8" s="460"/>
      <c r="AM8" s="210"/>
      <c r="AN8" s="460"/>
      <c r="AO8" s="460"/>
      <c r="AP8" s="210"/>
      <c r="AQ8" s="423"/>
      <c r="AR8" s="400"/>
      <c r="AS8" s="460"/>
      <c r="AT8" s="460"/>
      <c r="AU8" s="460"/>
      <c r="AV8" s="460"/>
      <c r="AW8" s="210"/>
      <c r="AX8" s="460"/>
      <c r="AY8" s="460"/>
      <c r="AZ8" s="210"/>
      <c r="BA8" s="423"/>
    </row>
    <row r="9" spans="1:53" ht="14.25">
      <c r="A9" s="102"/>
      <c r="B9" s="293" t="s">
        <v>194</v>
      </c>
      <c r="C9" s="102"/>
      <c r="D9" s="102"/>
      <c r="E9" s="102"/>
      <c r="F9" s="240"/>
      <c r="G9" s="102"/>
      <c r="H9" s="102"/>
      <c r="I9" s="461"/>
      <c r="J9" s="375"/>
      <c r="K9" s="461"/>
      <c r="L9" s="461"/>
      <c r="M9" s="102"/>
      <c r="N9" s="461"/>
      <c r="O9" s="461"/>
      <c r="P9" s="102"/>
      <c r="Q9" s="424"/>
      <c r="R9" s="413"/>
      <c r="S9" s="253"/>
      <c r="T9" s="253"/>
      <c r="U9" s="461"/>
      <c r="V9" s="461"/>
      <c r="W9" s="461"/>
      <c r="X9" s="102"/>
      <c r="Y9" s="461"/>
      <c r="Z9" s="461"/>
      <c r="AA9" s="102"/>
      <c r="AB9" s="424"/>
      <c r="AC9" s="413"/>
      <c r="AD9" s="471"/>
      <c r="AE9" s="472"/>
      <c r="AF9" s="472"/>
      <c r="AG9" s="472"/>
      <c r="AH9" s="413"/>
      <c r="AI9" s="471"/>
      <c r="AJ9" s="461"/>
      <c r="AK9" s="461"/>
      <c r="AL9" s="461"/>
      <c r="AM9" s="102"/>
      <c r="AN9" s="461"/>
      <c r="AO9" s="461"/>
      <c r="AP9" s="102"/>
      <c r="AQ9" s="424"/>
      <c r="AR9" s="413"/>
      <c r="AS9" s="471"/>
      <c r="AT9" s="461"/>
      <c r="AU9" s="461"/>
      <c r="AV9" s="461"/>
      <c r="AW9" s="102"/>
      <c r="AX9" s="461"/>
      <c r="AY9" s="461"/>
      <c r="AZ9" s="102"/>
      <c r="BA9" s="424"/>
    </row>
    <row r="10" spans="1:53">
      <c r="A10" s="123"/>
      <c r="B10" s="553" t="s">
        <v>449</v>
      </c>
      <c r="C10" s="210"/>
      <c r="D10" s="123"/>
      <c r="E10" s="210"/>
      <c r="F10" s="210"/>
      <c r="G10" s="210"/>
      <c r="H10" s="210"/>
      <c r="I10" s="460"/>
      <c r="J10" s="374"/>
      <c r="K10" s="460"/>
      <c r="L10" s="460"/>
      <c r="M10" s="210"/>
      <c r="N10" s="460"/>
      <c r="O10" s="460"/>
      <c r="P10" s="210"/>
      <c r="Q10" s="423"/>
      <c r="R10" s="400"/>
      <c r="S10" s="295"/>
      <c r="T10" s="295"/>
      <c r="U10" s="460"/>
      <c r="V10" s="460"/>
      <c r="W10" s="460"/>
      <c r="X10" s="210"/>
      <c r="Y10" s="460"/>
      <c r="Z10" s="460"/>
      <c r="AA10" s="210"/>
      <c r="AB10" s="423"/>
      <c r="AC10" s="400"/>
      <c r="AD10" s="460"/>
      <c r="AE10" s="473"/>
      <c r="AF10" s="460"/>
      <c r="AG10" s="460"/>
      <c r="AH10" s="400"/>
      <c r="AI10" s="460"/>
      <c r="AJ10" s="460"/>
      <c r="AK10" s="460"/>
      <c r="AL10" s="460"/>
      <c r="AM10" s="210"/>
      <c r="AN10" s="460"/>
      <c r="AO10" s="460"/>
      <c r="AP10" s="210"/>
      <c r="AQ10" s="423"/>
      <c r="AR10" s="400"/>
      <c r="AS10" s="460"/>
      <c r="AT10" s="460"/>
      <c r="AU10" s="460"/>
      <c r="AV10" s="460"/>
      <c r="AW10" s="210"/>
      <c r="AX10" s="460"/>
      <c r="AY10" s="460"/>
      <c r="AZ10" s="210"/>
      <c r="BA10" s="423"/>
    </row>
    <row r="11" spans="1:53" ht="14.25">
      <c r="A11" s="102"/>
      <c r="B11" s="293" t="s">
        <v>194</v>
      </c>
      <c r="C11" s="102"/>
      <c r="D11" s="102"/>
      <c r="E11" s="102"/>
      <c r="F11" s="240"/>
      <c r="G11" s="102"/>
      <c r="H11" s="102"/>
      <c r="I11" s="461"/>
      <c r="J11" s="375"/>
      <c r="K11" s="461"/>
      <c r="L11" s="461"/>
      <c r="M11" s="102"/>
      <c r="N11" s="461"/>
      <c r="O11" s="461"/>
      <c r="P11" s="102"/>
      <c r="Q11" s="424"/>
      <c r="R11" s="413"/>
      <c r="S11" s="253"/>
      <c r="T11" s="253"/>
      <c r="U11" s="461"/>
      <c r="V11" s="461"/>
      <c r="W11" s="461"/>
      <c r="X11" s="102"/>
      <c r="Y11" s="461"/>
      <c r="Z11" s="461"/>
      <c r="AA11" s="102"/>
      <c r="AB11" s="424"/>
      <c r="AC11" s="413"/>
      <c r="AD11" s="471"/>
      <c r="AE11" s="472"/>
      <c r="AF11" s="472"/>
      <c r="AG11" s="472"/>
      <c r="AH11" s="413"/>
      <c r="AI11" s="471"/>
      <c r="AJ11" s="461"/>
      <c r="AK11" s="461"/>
      <c r="AL11" s="461"/>
      <c r="AM11" s="102"/>
      <c r="AN11" s="461"/>
      <c r="AO11" s="461"/>
      <c r="AP11" s="102"/>
      <c r="AQ11" s="424"/>
      <c r="AR11" s="413"/>
      <c r="AS11" s="471"/>
      <c r="AT11" s="461"/>
      <c r="AU11" s="461"/>
      <c r="AV11" s="461"/>
      <c r="AW11" s="102"/>
      <c r="AX11" s="461"/>
      <c r="AY11" s="461"/>
      <c r="AZ11" s="102"/>
      <c r="BA11" s="424"/>
    </row>
    <row r="12" spans="1:53">
      <c r="A12" s="123">
        <v>1</v>
      </c>
      <c r="B12" s="295"/>
      <c r="C12" s="194"/>
      <c r="D12" s="194"/>
      <c r="E12" s="29"/>
      <c r="F12" s="194"/>
      <c r="G12" s="29"/>
      <c r="H12" s="29"/>
      <c r="I12" s="462">
        <f>+$H12*66140</f>
        <v>0</v>
      </c>
      <c r="J12" s="405"/>
      <c r="K12" s="462">
        <f>+I12*0.02*F12</f>
        <v>0</v>
      </c>
      <c r="L12" s="462">
        <f>I12*$G12/100</f>
        <v>0</v>
      </c>
      <c r="M12" s="404"/>
      <c r="N12" s="462">
        <f>IF((K12+L12+M12)&gt;(I12*0.3),I12*0.3,K12+L12+M12)</f>
        <v>0</v>
      </c>
      <c r="O12" s="462">
        <f>IF(J12&gt;N12,J12,N12)</f>
        <v>0</v>
      </c>
      <c r="P12" s="404"/>
      <c r="Q12" s="425">
        <f>IF(O12=0,I12+I12*0.15,I12+O12+P12)</f>
        <v>0</v>
      </c>
      <c r="R12" s="413"/>
      <c r="S12" s="406"/>
      <c r="T12" s="406"/>
      <c r="U12" s="462">
        <f>+T12*66140</f>
        <v>0</v>
      </c>
      <c r="V12" s="470">
        <f>+U12*0.02*S12</f>
        <v>0</v>
      </c>
      <c r="W12" s="470">
        <f>U12*$G12/100</f>
        <v>0</v>
      </c>
      <c r="X12" s="404"/>
      <c r="Y12" s="462">
        <f>IF((V12+W12+X12)&gt;(U12*0.3),U12*0.3,V12+W12+X12)</f>
        <v>0</v>
      </c>
      <c r="Z12" s="462">
        <f>IF($J12&gt;Y12,$J12,Y12)</f>
        <v>0</v>
      </c>
      <c r="AA12" s="404"/>
      <c r="AB12" s="425">
        <f>IF(Z12=0,U12+U12*0.15,U12+Z12+AA12)</f>
        <v>0</v>
      </c>
      <c r="AC12" s="401">
        <f>+C12-R12</f>
        <v>0</v>
      </c>
      <c r="AD12" s="463">
        <f>+I12-U12</f>
        <v>0</v>
      </c>
      <c r="AE12" s="463">
        <f>+O12-Z12</f>
        <v>0</v>
      </c>
      <c r="AF12" s="463">
        <f>+P12-AA12</f>
        <v>0</v>
      </c>
      <c r="AG12" s="463">
        <f>+Q12-AB12</f>
        <v>0</v>
      </c>
      <c r="AH12" s="413"/>
      <c r="AI12" s="474">
        <f>+F12+1</f>
        <v>1</v>
      </c>
      <c r="AJ12" s="462">
        <f>+$H12*66140</f>
        <v>0</v>
      </c>
      <c r="AK12" s="470">
        <f>+AJ12*0.02*AI12</f>
        <v>0</v>
      </c>
      <c r="AL12" s="470">
        <f>AJ12*$G12/100</f>
        <v>0</v>
      </c>
      <c r="AM12" s="404"/>
      <c r="AN12" s="462">
        <f>IF((AK12+AL12+AM12)&gt;(AJ12*0.3),AJ12*0.3,AK12+AL12+AM12)</f>
        <v>0</v>
      </c>
      <c r="AO12" s="462">
        <f>IF($J12&gt;AN12,$J12,AN12)</f>
        <v>0</v>
      </c>
      <c r="AP12" s="404"/>
      <c r="AQ12" s="425">
        <f>IF(AO12=0,AJ12+AJ12*0.15,AJ12+AO12+AP12)</f>
        <v>0</v>
      </c>
      <c r="AR12" s="413"/>
      <c r="AS12" s="474">
        <f>+AI12+1</f>
        <v>2</v>
      </c>
      <c r="AT12" s="462">
        <f>+$H12*66140</f>
        <v>0</v>
      </c>
      <c r="AU12" s="470">
        <f>+AT12*0.02*AS12</f>
        <v>0</v>
      </c>
      <c r="AV12" s="470">
        <f>AT12*$G12/100</f>
        <v>0</v>
      </c>
      <c r="AW12" s="404"/>
      <c r="AX12" s="462">
        <f>IF((AU12+AV12+AW12)&gt;(AT12*0.3),AT12*0.3,AU12+AV12+AW12)</f>
        <v>0</v>
      </c>
      <c r="AY12" s="462">
        <f>IF($J12&gt;AX12,$J12,AX12)</f>
        <v>0</v>
      </c>
      <c r="AZ12" s="404"/>
      <c r="BA12" s="425">
        <f>IF(AY12=0,AT12+AT12*0.15,AT12+AY12+AZ12)</f>
        <v>0</v>
      </c>
    </row>
    <row r="13" spans="1:53">
      <c r="A13" s="123">
        <v>2</v>
      </c>
      <c r="B13" s="295"/>
      <c r="C13" s="194"/>
      <c r="D13" s="194"/>
      <c r="E13" s="29"/>
      <c r="F13" s="194"/>
      <c r="G13" s="29"/>
      <c r="H13" s="29"/>
      <c r="I13" s="462">
        <f>+$H13*66140</f>
        <v>0</v>
      </c>
      <c r="J13" s="405"/>
      <c r="K13" s="462">
        <f>+I13*0.02*F13</f>
        <v>0</v>
      </c>
      <c r="L13" s="462">
        <f>I13*$G13/100</f>
        <v>0</v>
      </c>
      <c r="M13" s="404"/>
      <c r="N13" s="462">
        <f>IF((K13+L13+M13)&gt;(I13*0.3),I13*0.3,K13+L13+M13)</f>
        <v>0</v>
      </c>
      <c r="O13" s="462">
        <f>IF(J13&gt;N13,J13,N13)</f>
        <v>0</v>
      </c>
      <c r="P13" s="404"/>
      <c r="Q13" s="425">
        <f>IF(O13=0,I13+I13*0.15,I13+O13+P13)</f>
        <v>0</v>
      </c>
      <c r="R13" s="413"/>
      <c r="S13" s="406"/>
      <c r="T13" s="406"/>
      <c r="U13" s="462">
        <f>+T13*66140</f>
        <v>0</v>
      </c>
      <c r="V13" s="470">
        <f>+U13*0.02*S13</f>
        <v>0</v>
      </c>
      <c r="W13" s="470">
        <f>U13*$G13/100</f>
        <v>0</v>
      </c>
      <c r="X13" s="404"/>
      <c r="Y13" s="462">
        <f>IF((V13+W13+X13)&gt;(U13*0.3),U13*0.3,V13+W13+X13)</f>
        <v>0</v>
      </c>
      <c r="Z13" s="462">
        <f>IF($J13&gt;Y13,$J13,Y13)</f>
        <v>0</v>
      </c>
      <c r="AA13" s="404"/>
      <c r="AB13" s="425">
        <f>IF(Z13=0,U13+U13*0.15,U13+Z13+AA13)</f>
        <v>0</v>
      </c>
      <c r="AC13" s="401">
        <f t="shared" ref="AC13:AC28" si="0">+C13-R13</f>
        <v>0</v>
      </c>
      <c r="AD13" s="463">
        <f t="shared" ref="AD13:AD28" si="1">+I13-U13</f>
        <v>0</v>
      </c>
      <c r="AE13" s="463">
        <f t="shared" ref="AE13:AE28" si="2">+O13-Z13</f>
        <v>0</v>
      </c>
      <c r="AF13" s="463">
        <f t="shared" ref="AF13:AF28" si="3">+P13-AA13</f>
        <v>0</v>
      </c>
      <c r="AG13" s="463">
        <f t="shared" ref="AG13:AG28" si="4">+Q13-AB13</f>
        <v>0</v>
      </c>
      <c r="AH13" s="413"/>
      <c r="AI13" s="474">
        <f>+F13+1</f>
        <v>1</v>
      </c>
      <c r="AJ13" s="462">
        <f>+$H13*66140</f>
        <v>0</v>
      </c>
      <c r="AK13" s="470">
        <f>+AJ13*0.02*AI13</f>
        <v>0</v>
      </c>
      <c r="AL13" s="470">
        <f>AJ13*$G13/100</f>
        <v>0</v>
      </c>
      <c r="AM13" s="404"/>
      <c r="AN13" s="462">
        <f>IF((AK13+AL13+AM13)&gt;(AJ13*0.3),AJ13*0.3,AK13+AL13+AM13)</f>
        <v>0</v>
      </c>
      <c r="AO13" s="462">
        <f>IF($J13&gt;AN13,$J13,AN13)</f>
        <v>0</v>
      </c>
      <c r="AP13" s="404"/>
      <c r="AQ13" s="425">
        <f>IF(AO13=0,AJ13+AJ13*0.15,AJ13+AO13+AP13)</f>
        <v>0</v>
      </c>
      <c r="AR13" s="413"/>
      <c r="AS13" s="474">
        <f>+AI13+1</f>
        <v>2</v>
      </c>
      <c r="AT13" s="462">
        <f>+$H13*66140</f>
        <v>0</v>
      </c>
      <c r="AU13" s="470">
        <f>+AT13*0.02*AS13</f>
        <v>0</v>
      </c>
      <c r="AV13" s="470">
        <f>AT13*$G13/100</f>
        <v>0</v>
      </c>
      <c r="AW13" s="404"/>
      <c r="AX13" s="462">
        <f>IF((AU13+AV13+AW13)&gt;(AT13*0.3),AT13*0.3,AU13+AV13+AW13)</f>
        <v>0</v>
      </c>
      <c r="AY13" s="462">
        <f>IF($J13&gt;AX13,$J13,AX13)</f>
        <v>0</v>
      </c>
      <c r="AZ13" s="404"/>
      <c r="BA13" s="425">
        <f>IF(AY13=0,AT13+AT13*0.15,AT13+AY13+AZ13)</f>
        <v>0</v>
      </c>
    </row>
    <row r="14" spans="1:53">
      <c r="A14" s="123">
        <v>3</v>
      </c>
      <c r="B14" s="295"/>
      <c r="C14" s="194"/>
      <c r="D14" s="194"/>
      <c r="E14" s="29"/>
      <c r="F14" s="194"/>
      <c r="G14" s="29"/>
      <c r="H14" s="29"/>
      <c r="I14" s="462">
        <f>+$H14*66140</f>
        <v>0</v>
      </c>
      <c r="J14" s="405"/>
      <c r="K14" s="462">
        <f>+I14*0.02*F14</f>
        <v>0</v>
      </c>
      <c r="L14" s="462">
        <f>I14*$G14/100</f>
        <v>0</v>
      </c>
      <c r="M14" s="404"/>
      <c r="N14" s="462">
        <f>IF((K14+L14+M14)&gt;(I14*0.3),I14*0.3,K14+L14+M14)</f>
        <v>0</v>
      </c>
      <c r="O14" s="462">
        <f>IF(J14&gt;N14,J14,N14)</f>
        <v>0</v>
      </c>
      <c r="P14" s="404"/>
      <c r="Q14" s="425">
        <f>IF(O14=0,I14+I14*0.15,I14+O14+P14)</f>
        <v>0</v>
      </c>
      <c r="R14" s="413"/>
      <c r="S14" s="406"/>
      <c r="T14" s="406"/>
      <c r="U14" s="462">
        <f>+T14*66140</f>
        <v>0</v>
      </c>
      <c r="V14" s="470">
        <f>+U14*0.02*S14</f>
        <v>0</v>
      </c>
      <c r="W14" s="470">
        <f>U14*$G14/100</f>
        <v>0</v>
      </c>
      <c r="X14" s="404"/>
      <c r="Y14" s="462">
        <f>IF((V14+W14+X14)&gt;(U14*0.3),U14*0.3,V14+W14+X14)</f>
        <v>0</v>
      </c>
      <c r="Z14" s="462">
        <f>IF($J14&gt;Y14,$J14,Y14)</f>
        <v>0</v>
      </c>
      <c r="AA14" s="404"/>
      <c r="AB14" s="425">
        <f>IF(Z14=0,U14+U14*0.15,U14+Z14+AA14)</f>
        <v>0</v>
      </c>
      <c r="AC14" s="401">
        <f t="shared" si="0"/>
        <v>0</v>
      </c>
      <c r="AD14" s="463">
        <f t="shared" si="1"/>
        <v>0</v>
      </c>
      <c r="AE14" s="463">
        <f t="shared" si="2"/>
        <v>0</v>
      </c>
      <c r="AF14" s="463">
        <f t="shared" si="3"/>
        <v>0</v>
      </c>
      <c r="AG14" s="463">
        <f t="shared" si="4"/>
        <v>0</v>
      </c>
      <c r="AH14" s="413"/>
      <c r="AI14" s="474">
        <f>+F14+1</f>
        <v>1</v>
      </c>
      <c r="AJ14" s="462">
        <f>+$H14*66140</f>
        <v>0</v>
      </c>
      <c r="AK14" s="470">
        <f>+AJ14*0.02*AI14</f>
        <v>0</v>
      </c>
      <c r="AL14" s="470">
        <f>AJ14*$G14/100</f>
        <v>0</v>
      </c>
      <c r="AM14" s="404"/>
      <c r="AN14" s="462">
        <f>IF((AK14+AL14+AM14)&gt;(AJ14*0.3),AJ14*0.3,AK14+AL14+AM14)</f>
        <v>0</v>
      </c>
      <c r="AO14" s="462">
        <f>IF($J14&gt;AN14,$J14,AN14)</f>
        <v>0</v>
      </c>
      <c r="AP14" s="404"/>
      <c r="AQ14" s="425">
        <f>IF(AO14=0,AJ14+AJ14*0.15,AJ14+AO14+AP14)</f>
        <v>0</v>
      </c>
      <c r="AR14" s="413"/>
      <c r="AS14" s="474">
        <f>+AI14+1</f>
        <v>2</v>
      </c>
      <c r="AT14" s="462">
        <f>+$H14*66140</f>
        <v>0</v>
      </c>
      <c r="AU14" s="470">
        <f>+AT14*0.02*AS14</f>
        <v>0</v>
      </c>
      <c r="AV14" s="470">
        <f>AT14*$G14/100</f>
        <v>0</v>
      </c>
      <c r="AW14" s="404"/>
      <c r="AX14" s="462">
        <f>IF((AU14+AV14+AW14)&gt;(AT14*0.3),AT14*0.3,AU14+AV14+AW14)</f>
        <v>0</v>
      </c>
      <c r="AY14" s="462">
        <f>IF($J14&gt;AX14,$J14,AX14)</f>
        <v>0</v>
      </c>
      <c r="AZ14" s="404"/>
      <c r="BA14" s="425">
        <f>IF(AY14=0,AT14+AT14*0.15,AT14+AY14+AZ14)</f>
        <v>0</v>
      </c>
    </row>
    <row r="15" spans="1:53">
      <c r="A15" s="123"/>
      <c r="B15" s="295"/>
      <c r="C15" s="194"/>
      <c r="D15" s="194"/>
      <c r="E15" s="29"/>
      <c r="F15" s="194"/>
      <c r="G15" s="29"/>
      <c r="H15" s="29"/>
      <c r="I15" s="462">
        <f>+$H15*66140</f>
        <v>0</v>
      </c>
      <c r="J15" s="405"/>
      <c r="K15" s="462">
        <f>+I15*0.02*F15</f>
        <v>0</v>
      </c>
      <c r="L15" s="462">
        <f>I15*$G15/100</f>
        <v>0</v>
      </c>
      <c r="M15" s="404"/>
      <c r="N15" s="462">
        <f>IF((K15+L15+M15)&gt;(I15*0.3),I15*0.3,K15+L15+M15)</f>
        <v>0</v>
      </c>
      <c r="O15" s="462">
        <f>IF(J15&gt;N15,J15,N15)</f>
        <v>0</v>
      </c>
      <c r="P15" s="404"/>
      <c r="Q15" s="425">
        <f>IF(O15=0,I15+I15*0.15,I15+O15+P15)</f>
        <v>0</v>
      </c>
      <c r="R15" s="413"/>
      <c r="S15" s="406"/>
      <c r="T15" s="406"/>
      <c r="U15" s="462">
        <f>+T15*66140</f>
        <v>0</v>
      </c>
      <c r="V15" s="470">
        <f>+U15*0.02*S15</f>
        <v>0</v>
      </c>
      <c r="W15" s="470">
        <f>U15*$G15/100</f>
        <v>0</v>
      </c>
      <c r="X15" s="404"/>
      <c r="Y15" s="462">
        <f>IF((V15+W15+X15)&gt;(U15*0.3),U15*0.3,V15+W15+X15)</f>
        <v>0</v>
      </c>
      <c r="Z15" s="462">
        <f>IF($J15&gt;Y15,$J15,Y15)</f>
        <v>0</v>
      </c>
      <c r="AA15" s="404"/>
      <c r="AB15" s="425">
        <f>IF(Z15=0,U15+U15*0.15,U15+Z15+AA15)</f>
        <v>0</v>
      </c>
      <c r="AC15" s="401">
        <f t="shared" si="0"/>
        <v>0</v>
      </c>
      <c r="AD15" s="463">
        <f t="shared" si="1"/>
        <v>0</v>
      </c>
      <c r="AE15" s="463">
        <f t="shared" si="2"/>
        <v>0</v>
      </c>
      <c r="AF15" s="463">
        <f t="shared" si="3"/>
        <v>0</v>
      </c>
      <c r="AG15" s="463">
        <f t="shared" si="4"/>
        <v>0</v>
      </c>
      <c r="AH15" s="413"/>
      <c r="AI15" s="474">
        <f>+F15+1</f>
        <v>1</v>
      </c>
      <c r="AJ15" s="462">
        <f>+$H15*66140</f>
        <v>0</v>
      </c>
      <c r="AK15" s="470">
        <f>+AJ15*0.02*AI15</f>
        <v>0</v>
      </c>
      <c r="AL15" s="470">
        <f>AJ15*$G15/100</f>
        <v>0</v>
      </c>
      <c r="AM15" s="404"/>
      <c r="AN15" s="462">
        <f>IF((AK15+AL15+AM15)&gt;(AJ15*0.3),AJ15*0.3,AK15+AL15+AM15)</f>
        <v>0</v>
      </c>
      <c r="AO15" s="462">
        <f>IF($J15&gt;AN15,$J15,AN15)</f>
        <v>0</v>
      </c>
      <c r="AP15" s="404"/>
      <c r="AQ15" s="425">
        <f>IF(AO15=0,AJ15+AJ15*0.15,AJ15+AO15+AP15)</f>
        <v>0</v>
      </c>
      <c r="AR15" s="413"/>
      <c r="AS15" s="474">
        <f>+AI15+1</f>
        <v>2</v>
      </c>
      <c r="AT15" s="462">
        <f>+$H15*66140</f>
        <v>0</v>
      </c>
      <c r="AU15" s="470">
        <f>+AT15*0.02*AS15</f>
        <v>0</v>
      </c>
      <c r="AV15" s="470">
        <f>AT15*$G15/100</f>
        <v>0</v>
      </c>
      <c r="AW15" s="404"/>
      <c r="AX15" s="462">
        <f>IF((AU15+AV15+AW15)&gt;(AT15*0.3),AT15*0.3,AU15+AV15+AW15)</f>
        <v>0</v>
      </c>
      <c r="AY15" s="462">
        <f>IF($J15&gt;AX15,$J15,AX15)</f>
        <v>0</v>
      </c>
      <c r="AZ15" s="404"/>
      <c r="BA15" s="425">
        <f>IF(AY15=0,AT15+AT15*0.15,AT15+AY15+AZ15)</f>
        <v>0</v>
      </c>
    </row>
    <row r="16" spans="1:53" s="243" customFormat="1">
      <c r="A16" s="240"/>
      <c r="B16" s="296" t="s">
        <v>264</v>
      </c>
      <c r="C16" s="242">
        <f>SUM(C12:C14)</f>
        <v>0</v>
      </c>
      <c r="D16" s="242" t="s">
        <v>1</v>
      </c>
      <c r="E16" s="242" t="s">
        <v>1</v>
      </c>
      <c r="F16" s="242" t="s">
        <v>1</v>
      </c>
      <c r="G16" s="242" t="s">
        <v>1</v>
      </c>
      <c r="H16" s="242" t="s">
        <v>1</v>
      </c>
      <c r="I16" s="463">
        <f t="shared" ref="I16:AA16" si="5">SUM(I12:I14)</f>
        <v>0</v>
      </c>
      <c r="J16" s="377">
        <f t="shared" si="5"/>
        <v>0</v>
      </c>
      <c r="K16" s="463">
        <f t="shared" si="5"/>
        <v>0</v>
      </c>
      <c r="L16" s="463">
        <f t="shared" si="5"/>
        <v>0</v>
      </c>
      <c r="M16" s="242">
        <f>SUM(M12:M14)</f>
        <v>0</v>
      </c>
      <c r="N16" s="463">
        <f t="shared" si="5"/>
        <v>0</v>
      </c>
      <c r="O16" s="463">
        <f t="shared" si="5"/>
        <v>0</v>
      </c>
      <c r="P16" s="242">
        <f t="shared" si="5"/>
        <v>0</v>
      </c>
      <c r="Q16" s="426">
        <f t="shared" si="5"/>
        <v>0</v>
      </c>
      <c r="R16" s="401">
        <f t="shared" si="5"/>
        <v>0</v>
      </c>
      <c r="S16" s="398" t="s">
        <v>1</v>
      </c>
      <c r="T16" s="398" t="s">
        <v>1</v>
      </c>
      <c r="U16" s="463">
        <f t="shared" si="5"/>
        <v>0</v>
      </c>
      <c r="V16" s="463">
        <f t="shared" si="5"/>
        <v>0</v>
      </c>
      <c r="W16" s="463">
        <f t="shared" si="5"/>
        <v>0</v>
      </c>
      <c r="X16" s="242">
        <f t="shared" si="5"/>
        <v>0</v>
      </c>
      <c r="Y16" s="463">
        <f t="shared" si="5"/>
        <v>0</v>
      </c>
      <c r="Z16" s="463">
        <f t="shared" si="5"/>
        <v>0</v>
      </c>
      <c r="AA16" s="242">
        <f t="shared" si="5"/>
        <v>0</v>
      </c>
      <c r="AB16" s="426">
        <f t="shared" ref="AB16:AH16" si="6">SUM(AB12:AB14)</f>
        <v>0</v>
      </c>
      <c r="AC16" s="401">
        <f t="shared" si="6"/>
        <v>0</v>
      </c>
      <c r="AD16" s="463">
        <f t="shared" si="6"/>
        <v>0</v>
      </c>
      <c r="AE16" s="463">
        <f t="shared" si="6"/>
        <v>0</v>
      </c>
      <c r="AF16" s="463">
        <f t="shared" si="6"/>
        <v>0</v>
      </c>
      <c r="AG16" s="463">
        <f t="shared" si="6"/>
        <v>0</v>
      </c>
      <c r="AH16" s="401">
        <f t="shared" si="6"/>
        <v>0</v>
      </c>
      <c r="AI16" s="463" t="s">
        <v>1</v>
      </c>
      <c r="AJ16" s="463">
        <f t="shared" ref="AJ16:AR16" si="7">SUM(AJ12:AJ14)</f>
        <v>0</v>
      </c>
      <c r="AK16" s="463">
        <f t="shared" si="7"/>
        <v>0</v>
      </c>
      <c r="AL16" s="463">
        <f t="shared" si="7"/>
        <v>0</v>
      </c>
      <c r="AM16" s="242">
        <f t="shared" si="7"/>
        <v>0</v>
      </c>
      <c r="AN16" s="463">
        <f t="shared" si="7"/>
        <v>0</v>
      </c>
      <c r="AO16" s="463">
        <f t="shared" si="7"/>
        <v>0</v>
      </c>
      <c r="AP16" s="242">
        <f t="shared" si="7"/>
        <v>0</v>
      </c>
      <c r="AQ16" s="426">
        <f t="shared" si="7"/>
        <v>0</v>
      </c>
      <c r="AR16" s="401">
        <f t="shared" si="7"/>
        <v>0</v>
      </c>
      <c r="AS16" s="463" t="s">
        <v>1</v>
      </c>
      <c r="AT16" s="463">
        <f t="shared" ref="AT16:BA16" si="8">SUM(AT12:AT14)</f>
        <v>0</v>
      </c>
      <c r="AU16" s="463">
        <f t="shared" si="8"/>
        <v>0</v>
      </c>
      <c r="AV16" s="463">
        <f t="shared" si="8"/>
        <v>0</v>
      </c>
      <c r="AW16" s="242">
        <f t="shared" si="8"/>
        <v>0</v>
      </c>
      <c r="AX16" s="463">
        <f t="shared" si="8"/>
        <v>0</v>
      </c>
      <c r="AY16" s="463">
        <f t="shared" si="8"/>
        <v>0</v>
      </c>
      <c r="AZ16" s="242">
        <f t="shared" si="8"/>
        <v>0</v>
      </c>
      <c r="BA16" s="426">
        <f t="shared" si="8"/>
        <v>0</v>
      </c>
    </row>
    <row r="17" spans="1:53">
      <c r="A17" s="123"/>
      <c r="B17" s="295"/>
      <c r="C17" s="210"/>
      <c r="D17" s="123"/>
      <c r="E17" s="210"/>
      <c r="F17" s="210"/>
      <c r="G17" s="210"/>
      <c r="H17" s="210"/>
      <c r="I17" s="460"/>
      <c r="J17" s="374"/>
      <c r="K17" s="460"/>
      <c r="L17" s="460"/>
      <c r="M17" s="210"/>
      <c r="N17" s="460"/>
      <c r="O17" s="460"/>
      <c r="P17" s="210"/>
      <c r="Q17" s="423"/>
      <c r="R17" s="400"/>
      <c r="S17" s="295"/>
      <c r="T17" s="295"/>
      <c r="U17" s="460"/>
      <c r="V17" s="460"/>
      <c r="W17" s="460"/>
      <c r="X17" s="210"/>
      <c r="Y17" s="460"/>
      <c r="Z17" s="460"/>
      <c r="AA17" s="210"/>
      <c r="AB17" s="423"/>
      <c r="AC17" s="401"/>
      <c r="AD17" s="463"/>
      <c r="AE17" s="463"/>
      <c r="AF17" s="463"/>
      <c r="AG17" s="463"/>
      <c r="AH17" s="400"/>
      <c r="AI17" s="460"/>
      <c r="AJ17" s="460"/>
      <c r="AK17" s="460"/>
      <c r="AL17" s="460"/>
      <c r="AM17" s="210"/>
      <c r="AN17" s="460"/>
      <c r="AO17" s="460"/>
      <c r="AP17" s="210"/>
      <c r="AQ17" s="423"/>
      <c r="AR17" s="400"/>
      <c r="AS17" s="460"/>
      <c r="AT17" s="460"/>
      <c r="AU17" s="460"/>
      <c r="AV17" s="460"/>
      <c r="AW17" s="210"/>
      <c r="AX17" s="460"/>
      <c r="AY17" s="460"/>
      <c r="AZ17" s="210"/>
      <c r="BA17" s="423"/>
    </row>
    <row r="18" spans="1:53" s="5" customFormat="1">
      <c r="A18" s="194"/>
      <c r="B18" s="293" t="s">
        <v>225</v>
      </c>
      <c r="C18" s="213"/>
      <c r="D18" s="213"/>
      <c r="E18" s="213"/>
      <c r="F18" s="179"/>
      <c r="G18" s="213"/>
      <c r="H18" s="213"/>
      <c r="I18" s="464"/>
      <c r="J18" s="369"/>
      <c r="K18" s="464"/>
      <c r="L18" s="464"/>
      <c r="M18" s="213"/>
      <c r="N18" s="464"/>
      <c r="O18" s="464"/>
      <c r="P18" s="213"/>
      <c r="Q18" s="427"/>
      <c r="R18" s="402"/>
      <c r="S18" s="276"/>
      <c r="T18" s="276"/>
      <c r="U18" s="464"/>
      <c r="V18" s="464"/>
      <c r="W18" s="464"/>
      <c r="X18" s="213"/>
      <c r="Y18" s="464"/>
      <c r="Z18" s="464"/>
      <c r="AA18" s="213"/>
      <c r="AB18" s="427"/>
      <c r="AC18" s="401"/>
      <c r="AD18" s="463"/>
      <c r="AE18" s="463"/>
      <c r="AF18" s="463"/>
      <c r="AG18" s="463"/>
      <c r="AH18" s="402"/>
      <c r="AI18" s="475"/>
      <c r="AJ18" s="464"/>
      <c r="AK18" s="464"/>
      <c r="AL18" s="464"/>
      <c r="AM18" s="213"/>
      <c r="AN18" s="464"/>
      <c r="AO18" s="464"/>
      <c r="AP18" s="213"/>
      <c r="AQ18" s="427"/>
      <c r="AR18" s="402"/>
      <c r="AS18" s="475"/>
      <c r="AT18" s="464"/>
      <c r="AU18" s="464"/>
      <c r="AV18" s="464"/>
      <c r="AW18" s="213"/>
      <c r="AX18" s="464"/>
      <c r="AY18" s="464"/>
      <c r="AZ18" s="213"/>
      <c r="BA18" s="427"/>
    </row>
    <row r="19" spans="1:53" s="5" customFormat="1">
      <c r="A19" s="194"/>
      <c r="B19" s="293" t="s">
        <v>226</v>
      </c>
      <c r="C19" s="213"/>
      <c r="D19" s="213"/>
      <c r="E19" s="213"/>
      <c r="F19" s="179"/>
      <c r="G19" s="213"/>
      <c r="H19" s="213"/>
      <c r="I19" s="464"/>
      <c r="J19" s="369"/>
      <c r="K19" s="464"/>
      <c r="L19" s="464"/>
      <c r="M19" s="213"/>
      <c r="N19" s="464"/>
      <c r="O19" s="464"/>
      <c r="P19" s="213"/>
      <c r="Q19" s="427"/>
      <c r="R19" s="402"/>
      <c r="S19" s="276"/>
      <c r="T19" s="276"/>
      <c r="U19" s="464"/>
      <c r="V19" s="464"/>
      <c r="W19" s="464"/>
      <c r="X19" s="213"/>
      <c r="Y19" s="464"/>
      <c r="Z19" s="464"/>
      <c r="AA19" s="213"/>
      <c r="AB19" s="427"/>
      <c r="AC19" s="401"/>
      <c r="AD19" s="463"/>
      <c r="AE19" s="463"/>
      <c r="AF19" s="463"/>
      <c r="AG19" s="463"/>
      <c r="AH19" s="402"/>
      <c r="AI19" s="475"/>
      <c r="AJ19" s="464"/>
      <c r="AK19" s="464"/>
      <c r="AL19" s="464"/>
      <c r="AM19" s="213"/>
      <c r="AN19" s="464"/>
      <c r="AO19" s="464"/>
      <c r="AP19" s="213"/>
      <c r="AQ19" s="427"/>
      <c r="AR19" s="402"/>
      <c r="AS19" s="475"/>
      <c r="AT19" s="464"/>
      <c r="AU19" s="464"/>
      <c r="AV19" s="464"/>
      <c r="AW19" s="213"/>
      <c r="AX19" s="464"/>
      <c r="AY19" s="464"/>
      <c r="AZ19" s="213"/>
      <c r="BA19" s="427"/>
    </row>
    <row r="20" spans="1:53">
      <c r="A20" s="102">
        <v>1</v>
      </c>
      <c r="B20" s="253"/>
      <c r="C20" s="194"/>
      <c r="D20" s="194"/>
      <c r="E20" s="29"/>
      <c r="F20" s="240"/>
      <c r="G20" s="29"/>
      <c r="H20" s="29"/>
      <c r="I20" s="465">
        <f>+$H20*66140</f>
        <v>0</v>
      </c>
      <c r="J20" s="376"/>
      <c r="K20" s="465">
        <f>+I20*0.02*F20</f>
        <v>0</v>
      </c>
      <c r="L20" s="465">
        <f>I20*$G20/100</f>
        <v>0</v>
      </c>
      <c r="M20" s="29"/>
      <c r="N20" s="465">
        <f>IF((K20+L20+M20)&gt;(I20*0.3),I20*0.3,K20+L20+M20)</f>
        <v>0</v>
      </c>
      <c r="O20" s="465">
        <f>IF(J20&gt;N20,J20,N20)</f>
        <v>0</v>
      </c>
      <c r="P20" s="29"/>
      <c r="Q20" s="428">
        <f>IF(O20=0,I20+I20*0.15,I20+O20+P20)</f>
        <v>0</v>
      </c>
      <c r="R20" s="413"/>
      <c r="S20" s="26"/>
      <c r="T20" s="26"/>
      <c r="U20" s="465">
        <f>+T20*66140</f>
        <v>0</v>
      </c>
      <c r="V20" s="465">
        <f>+U20*0.02*S20</f>
        <v>0</v>
      </c>
      <c r="W20" s="465">
        <f>U20*$G20/100</f>
        <v>0</v>
      </c>
      <c r="X20" s="29"/>
      <c r="Y20" s="465">
        <f>IF((V20+W20+X20)&gt;(U20*0.3),U20*0.3,V20+W20+X20)</f>
        <v>0</v>
      </c>
      <c r="Z20" s="465">
        <f>IF($J20&gt;Y20,$J20,Y20)</f>
        <v>0</v>
      </c>
      <c r="AA20" s="29"/>
      <c r="AB20" s="428">
        <f>IF(Z20=0,U20+U20*0.15,U20+Z20+AA20)</f>
        <v>0</v>
      </c>
      <c r="AC20" s="401">
        <f t="shared" si="0"/>
        <v>0</v>
      </c>
      <c r="AD20" s="463">
        <f t="shared" si="1"/>
        <v>0</v>
      </c>
      <c r="AE20" s="463">
        <f t="shared" si="2"/>
        <v>0</v>
      </c>
      <c r="AF20" s="463">
        <f t="shared" si="3"/>
        <v>0</v>
      </c>
      <c r="AG20" s="463">
        <f t="shared" si="4"/>
        <v>0</v>
      </c>
      <c r="AH20" s="413"/>
      <c r="AI20" s="471">
        <f>+F20+1</f>
        <v>1</v>
      </c>
      <c r="AJ20" s="465">
        <f>+$H20*66140</f>
        <v>0</v>
      </c>
      <c r="AK20" s="465">
        <f>+AJ20*0.02*AI20</f>
        <v>0</v>
      </c>
      <c r="AL20" s="465">
        <f>AJ20*$G20/100</f>
        <v>0</v>
      </c>
      <c r="AM20" s="29"/>
      <c r="AN20" s="465">
        <f>IF((AK20+AL20+AM20)&gt;(AJ20*0.3),AJ20*0.3,AK20+AL20+AM20)</f>
        <v>0</v>
      </c>
      <c r="AO20" s="465">
        <f>IF($J20&gt;AN20,$J20,AN20)</f>
        <v>0</v>
      </c>
      <c r="AP20" s="29"/>
      <c r="AQ20" s="428">
        <f>IF(AO20=0,AJ20+AJ20*0.15,AJ20+AO20+AP20)</f>
        <v>0</v>
      </c>
      <c r="AR20" s="413"/>
      <c r="AS20" s="471">
        <f>+AI20+1</f>
        <v>2</v>
      </c>
      <c r="AT20" s="465">
        <f>+$H20*66140</f>
        <v>0</v>
      </c>
      <c r="AU20" s="465">
        <f>+AT20*0.02*AS20</f>
        <v>0</v>
      </c>
      <c r="AV20" s="465">
        <f>AT20*$G20/100</f>
        <v>0</v>
      </c>
      <c r="AW20" s="29"/>
      <c r="AX20" s="465">
        <f>IF((AU20+AV20+AW20)&gt;(AT20*0.3),AT20*0.3,AU20+AV20+AW20)</f>
        <v>0</v>
      </c>
      <c r="AY20" s="465">
        <f>IF($J20&gt;AX20,$J20,AX20)</f>
        <v>0</v>
      </c>
      <c r="AZ20" s="29"/>
      <c r="BA20" s="428">
        <f>IF(AY20=0,AT20+AT20*0.15,AT20+AY20+AZ20)</f>
        <v>0</v>
      </c>
    </row>
    <row r="21" spans="1:53">
      <c r="A21" s="102">
        <v>2</v>
      </c>
      <c r="B21" s="253"/>
      <c r="C21" s="29"/>
      <c r="D21" s="29"/>
      <c r="E21" s="29"/>
      <c r="F21" s="240"/>
      <c r="G21" s="29"/>
      <c r="H21" s="29"/>
      <c r="I21" s="465">
        <f>+$H21*66140</f>
        <v>0</v>
      </c>
      <c r="J21" s="376"/>
      <c r="K21" s="465">
        <f>+I21*0.02*F21</f>
        <v>0</v>
      </c>
      <c r="L21" s="465">
        <f>I21*$G21/100</f>
        <v>0</v>
      </c>
      <c r="M21" s="29"/>
      <c r="N21" s="465">
        <f>IF((K21+L21+M21)&gt;(I21*0.3),I21*0.3,K21+L21+M21)</f>
        <v>0</v>
      </c>
      <c r="O21" s="465">
        <f>IF(J21&gt;N21,J21,N21)</f>
        <v>0</v>
      </c>
      <c r="P21" s="29"/>
      <c r="Q21" s="428">
        <f>IF(O21=0,I21+I21*0.15,I21+O21+P21)</f>
        <v>0</v>
      </c>
      <c r="R21" s="413"/>
      <c r="S21" s="26"/>
      <c r="T21" s="26"/>
      <c r="U21" s="465">
        <f>+T21*66140</f>
        <v>0</v>
      </c>
      <c r="V21" s="465">
        <f>+U21*0.02*S21</f>
        <v>0</v>
      </c>
      <c r="W21" s="465">
        <f>U21*$G21/100</f>
        <v>0</v>
      </c>
      <c r="X21" s="29"/>
      <c r="Y21" s="465">
        <f>IF((V21+W21+X21)&gt;(U21*0.3),U21*0.3,V21+W21+X21)</f>
        <v>0</v>
      </c>
      <c r="Z21" s="465">
        <f>IF($J21&gt;Y21,$J21,Y21)</f>
        <v>0</v>
      </c>
      <c r="AA21" s="29"/>
      <c r="AB21" s="428">
        <f>IF(Z21=0,U21+U21*0.15,U21+Z21+AA21)</f>
        <v>0</v>
      </c>
      <c r="AC21" s="401">
        <f t="shared" si="0"/>
        <v>0</v>
      </c>
      <c r="AD21" s="463">
        <f t="shared" si="1"/>
        <v>0</v>
      </c>
      <c r="AE21" s="463">
        <f t="shared" si="2"/>
        <v>0</v>
      </c>
      <c r="AF21" s="463">
        <f t="shared" si="3"/>
        <v>0</v>
      </c>
      <c r="AG21" s="463">
        <f t="shared" si="4"/>
        <v>0</v>
      </c>
      <c r="AH21" s="413"/>
      <c r="AI21" s="471">
        <f>+F21+1</f>
        <v>1</v>
      </c>
      <c r="AJ21" s="465">
        <f>+$H21*66140</f>
        <v>0</v>
      </c>
      <c r="AK21" s="465">
        <f>+AJ21*0.02*AI21</f>
        <v>0</v>
      </c>
      <c r="AL21" s="465">
        <f>AJ21*$G21/100</f>
        <v>0</v>
      </c>
      <c r="AM21" s="29"/>
      <c r="AN21" s="465">
        <f>IF((AK21+AL21+AM21)&gt;(AJ21*0.3),AJ21*0.3,AK21+AL21+AM21)</f>
        <v>0</v>
      </c>
      <c r="AO21" s="465">
        <f>IF($J21&gt;AN21,$J21,AN21)</f>
        <v>0</v>
      </c>
      <c r="AP21" s="29"/>
      <c r="AQ21" s="428">
        <f>IF(AO21=0,AJ21+AJ21*0.15,AJ21+AO21+AP21)</f>
        <v>0</v>
      </c>
      <c r="AR21" s="413"/>
      <c r="AS21" s="471">
        <f>+AI21+1</f>
        <v>2</v>
      </c>
      <c r="AT21" s="465">
        <f>+$H21*66140</f>
        <v>0</v>
      </c>
      <c r="AU21" s="465">
        <f>+AT21*0.02*AS21</f>
        <v>0</v>
      </c>
      <c r="AV21" s="465">
        <f>AT21*$G21/100</f>
        <v>0</v>
      </c>
      <c r="AW21" s="29"/>
      <c r="AX21" s="465">
        <f>IF((AU21+AV21+AW21)&gt;(AT21*0.3),AT21*0.3,AU21+AV21+AW21)</f>
        <v>0</v>
      </c>
      <c r="AY21" s="465">
        <f>IF($J21&gt;AX21,$J21,AX21)</f>
        <v>0</v>
      </c>
      <c r="AZ21" s="29"/>
      <c r="BA21" s="428">
        <f>IF(AY21=0,AT21+AT21*0.15,AT21+AY21+AZ21)</f>
        <v>0</v>
      </c>
    </row>
    <row r="22" spans="1:53">
      <c r="A22" s="102">
        <v>3</v>
      </c>
      <c r="B22" s="253"/>
      <c r="C22" s="102"/>
      <c r="D22" s="102"/>
      <c r="E22" s="102"/>
      <c r="F22" s="240"/>
      <c r="G22" s="102"/>
      <c r="H22" s="102"/>
      <c r="I22" s="465">
        <f>+$H22*66140</f>
        <v>0</v>
      </c>
      <c r="J22" s="376"/>
      <c r="K22" s="465">
        <f>+I22*0.02*F22</f>
        <v>0</v>
      </c>
      <c r="L22" s="465">
        <f>I22*$G22/100</f>
        <v>0</v>
      </c>
      <c r="M22" s="29"/>
      <c r="N22" s="465">
        <f>IF((K22+L22+M22)&gt;(I22*0.3),I22*0.3,K22+L22+M22)</f>
        <v>0</v>
      </c>
      <c r="O22" s="465">
        <f>IF(J22&gt;N22,J22,N22)</f>
        <v>0</v>
      </c>
      <c r="P22" s="29"/>
      <c r="Q22" s="428">
        <f>IF(O22=0,I22+I22*0.15,I22+O22+P22)</f>
        <v>0</v>
      </c>
      <c r="R22" s="413"/>
      <c r="S22" s="253"/>
      <c r="T22" s="253"/>
      <c r="U22" s="465">
        <f>+T22*66140</f>
        <v>0</v>
      </c>
      <c r="V22" s="465">
        <f>+U22*0.02*S22</f>
        <v>0</v>
      </c>
      <c r="W22" s="465">
        <f>U22*$G22/100</f>
        <v>0</v>
      </c>
      <c r="X22" s="29"/>
      <c r="Y22" s="465">
        <f>IF((V22+W22+X22)&gt;(U22*0.3),U22*0.3,V22+W22+X22)</f>
        <v>0</v>
      </c>
      <c r="Z22" s="465">
        <f>IF($J22&gt;Y22,$J22,Y22)</f>
        <v>0</v>
      </c>
      <c r="AA22" s="29"/>
      <c r="AB22" s="428">
        <f>IF(Z22=0,U22+U22*0.15,U22+Z22+AA22)</f>
        <v>0</v>
      </c>
      <c r="AC22" s="401">
        <f t="shared" si="0"/>
        <v>0</v>
      </c>
      <c r="AD22" s="463">
        <f t="shared" si="1"/>
        <v>0</v>
      </c>
      <c r="AE22" s="463">
        <f t="shared" si="2"/>
        <v>0</v>
      </c>
      <c r="AF22" s="463">
        <f t="shared" si="3"/>
        <v>0</v>
      </c>
      <c r="AG22" s="463">
        <f t="shared" si="4"/>
        <v>0</v>
      </c>
      <c r="AH22" s="413"/>
      <c r="AI22" s="471">
        <f>+F22+1</f>
        <v>1</v>
      </c>
      <c r="AJ22" s="465">
        <f>+$H22*66140</f>
        <v>0</v>
      </c>
      <c r="AK22" s="465">
        <f>+AJ22*0.02*AI22</f>
        <v>0</v>
      </c>
      <c r="AL22" s="465">
        <f>AJ22*$G22/100</f>
        <v>0</v>
      </c>
      <c r="AM22" s="29"/>
      <c r="AN22" s="465">
        <f>IF((AK22+AL22+AM22)&gt;(AJ22*0.3),AJ22*0.3,AK22+AL22+AM22)</f>
        <v>0</v>
      </c>
      <c r="AO22" s="465">
        <f>IF($J22&gt;AN22,$J22,AN22)</f>
        <v>0</v>
      </c>
      <c r="AP22" s="29"/>
      <c r="AQ22" s="428">
        <f>IF(AO22=0,AJ22+AJ22*0.15,AJ22+AO22+AP22)</f>
        <v>0</v>
      </c>
      <c r="AR22" s="413"/>
      <c r="AS22" s="471">
        <f>+AI22+1</f>
        <v>2</v>
      </c>
      <c r="AT22" s="465">
        <f>+$H22*66140</f>
        <v>0</v>
      </c>
      <c r="AU22" s="465">
        <f>+AT22*0.02*AS22</f>
        <v>0</v>
      </c>
      <c r="AV22" s="465">
        <f>AT22*$G22/100</f>
        <v>0</v>
      </c>
      <c r="AW22" s="29"/>
      <c r="AX22" s="465">
        <f>IF((AU22+AV22+AW22)&gt;(AT22*0.3),AT22*0.3,AU22+AV22+AW22)</f>
        <v>0</v>
      </c>
      <c r="AY22" s="465">
        <f>IF($J22&gt;AX22,$J22,AX22)</f>
        <v>0</v>
      </c>
      <c r="AZ22" s="29"/>
      <c r="BA22" s="428">
        <f>IF(AY22=0,AT22+AT22*0.15,AT22+AY22+AZ22)</f>
        <v>0</v>
      </c>
    </row>
    <row r="23" spans="1:53" s="243" customFormat="1" ht="27">
      <c r="A23" s="240"/>
      <c r="B23" s="296" t="s">
        <v>227</v>
      </c>
      <c r="C23" s="242">
        <f>SUM(C20:C22)</f>
        <v>0</v>
      </c>
      <c r="D23" s="242" t="s">
        <v>1</v>
      </c>
      <c r="E23" s="242" t="s">
        <v>1</v>
      </c>
      <c r="F23" s="242" t="s">
        <v>1</v>
      </c>
      <c r="G23" s="242" t="s">
        <v>1</v>
      </c>
      <c r="H23" s="242" t="s">
        <v>1</v>
      </c>
      <c r="I23" s="463">
        <f t="shared" ref="I23:R23" si="9">SUM(I20:I22)</f>
        <v>0</v>
      </c>
      <c r="J23" s="377">
        <f t="shared" si="9"/>
        <v>0</v>
      </c>
      <c r="K23" s="463">
        <f t="shared" si="9"/>
        <v>0</v>
      </c>
      <c r="L23" s="463">
        <f t="shared" si="9"/>
        <v>0</v>
      </c>
      <c r="M23" s="242">
        <f t="shared" si="9"/>
        <v>0</v>
      </c>
      <c r="N23" s="463">
        <f t="shared" si="9"/>
        <v>0</v>
      </c>
      <c r="O23" s="463">
        <f t="shared" si="9"/>
        <v>0</v>
      </c>
      <c r="P23" s="242">
        <f t="shared" si="9"/>
        <v>0</v>
      </c>
      <c r="Q23" s="426">
        <f t="shared" si="9"/>
        <v>0</v>
      </c>
      <c r="R23" s="401">
        <f t="shared" si="9"/>
        <v>0</v>
      </c>
      <c r="S23" s="398" t="s">
        <v>1</v>
      </c>
      <c r="T23" s="398" t="s">
        <v>1</v>
      </c>
      <c r="U23" s="463">
        <f t="shared" ref="U23:AA23" si="10">SUM(U20:U22)</f>
        <v>0</v>
      </c>
      <c r="V23" s="463">
        <f t="shared" si="10"/>
        <v>0</v>
      </c>
      <c r="W23" s="463">
        <f t="shared" si="10"/>
        <v>0</v>
      </c>
      <c r="X23" s="242">
        <f t="shared" si="10"/>
        <v>0</v>
      </c>
      <c r="Y23" s="463">
        <f t="shared" si="10"/>
        <v>0</v>
      </c>
      <c r="Z23" s="463">
        <f t="shared" si="10"/>
        <v>0</v>
      </c>
      <c r="AA23" s="242">
        <f t="shared" si="10"/>
        <v>0</v>
      </c>
      <c r="AB23" s="426">
        <f t="shared" ref="AB23:AH23" si="11">SUM(AB20:AB22)</f>
        <v>0</v>
      </c>
      <c r="AC23" s="401">
        <f t="shared" si="11"/>
        <v>0</v>
      </c>
      <c r="AD23" s="463">
        <f t="shared" si="11"/>
        <v>0</v>
      </c>
      <c r="AE23" s="463">
        <f t="shared" si="11"/>
        <v>0</v>
      </c>
      <c r="AF23" s="463">
        <f t="shared" si="11"/>
        <v>0</v>
      </c>
      <c r="AG23" s="463">
        <f t="shared" si="11"/>
        <v>0</v>
      </c>
      <c r="AH23" s="401">
        <f t="shared" si="11"/>
        <v>0</v>
      </c>
      <c r="AI23" s="463" t="s">
        <v>1</v>
      </c>
      <c r="AJ23" s="463">
        <f t="shared" ref="AJ23:AP23" si="12">SUM(AJ20:AJ22)</f>
        <v>0</v>
      </c>
      <c r="AK23" s="463">
        <f t="shared" si="12"/>
        <v>0</v>
      </c>
      <c r="AL23" s="463">
        <f t="shared" si="12"/>
        <v>0</v>
      </c>
      <c r="AM23" s="242">
        <f t="shared" si="12"/>
        <v>0</v>
      </c>
      <c r="AN23" s="463">
        <f t="shared" si="12"/>
        <v>0</v>
      </c>
      <c r="AO23" s="463">
        <f t="shared" si="12"/>
        <v>0</v>
      </c>
      <c r="AP23" s="242">
        <f t="shared" si="12"/>
        <v>0</v>
      </c>
      <c r="AQ23" s="426">
        <f>SUM(AQ20:AQ22)</f>
        <v>0</v>
      </c>
      <c r="AR23" s="401">
        <f>SUM(AR20:AR22)</f>
        <v>0</v>
      </c>
      <c r="AS23" s="463" t="s">
        <v>1</v>
      </c>
      <c r="AT23" s="463">
        <f>SUM(AT20:AT22)</f>
        <v>0</v>
      </c>
      <c r="AU23" s="463">
        <f t="shared" ref="AU23:BA23" si="13">SUM(AU20:AU22)</f>
        <v>0</v>
      </c>
      <c r="AV23" s="463">
        <f t="shared" si="13"/>
        <v>0</v>
      </c>
      <c r="AW23" s="242">
        <f t="shared" si="13"/>
        <v>0</v>
      </c>
      <c r="AX23" s="463">
        <f t="shared" si="13"/>
        <v>0</v>
      </c>
      <c r="AY23" s="463">
        <f t="shared" si="13"/>
        <v>0</v>
      </c>
      <c r="AZ23" s="242">
        <f t="shared" si="13"/>
        <v>0</v>
      </c>
      <c r="BA23" s="426">
        <f t="shared" si="13"/>
        <v>0</v>
      </c>
    </row>
    <row r="24" spans="1:53">
      <c r="A24" s="102"/>
      <c r="B24" s="253"/>
      <c r="C24" s="102"/>
      <c r="D24" s="102"/>
      <c r="E24" s="102"/>
      <c r="F24" s="240"/>
      <c r="G24" s="102"/>
      <c r="H24" s="102"/>
      <c r="I24" s="461"/>
      <c r="J24" s="375"/>
      <c r="K24" s="461"/>
      <c r="L24" s="461"/>
      <c r="M24" s="102"/>
      <c r="N24" s="461"/>
      <c r="O24" s="461"/>
      <c r="P24" s="102"/>
      <c r="Q24" s="424"/>
      <c r="R24" s="413"/>
      <c r="S24" s="253"/>
      <c r="T24" s="253"/>
      <c r="U24" s="461"/>
      <c r="V24" s="461"/>
      <c r="W24" s="461"/>
      <c r="X24" s="102"/>
      <c r="Y24" s="461"/>
      <c r="Z24" s="461"/>
      <c r="AA24" s="102"/>
      <c r="AB24" s="424"/>
      <c r="AC24" s="401">
        <f t="shared" si="0"/>
        <v>0</v>
      </c>
      <c r="AD24" s="463">
        <f t="shared" si="1"/>
        <v>0</v>
      </c>
      <c r="AE24" s="463">
        <f t="shared" si="2"/>
        <v>0</v>
      </c>
      <c r="AF24" s="463">
        <f t="shared" si="3"/>
        <v>0</v>
      </c>
      <c r="AG24" s="463">
        <f t="shared" si="4"/>
        <v>0</v>
      </c>
      <c r="AH24" s="413"/>
      <c r="AI24" s="471"/>
      <c r="AJ24" s="461"/>
      <c r="AK24" s="461"/>
      <c r="AL24" s="461"/>
      <c r="AM24" s="102"/>
      <c r="AN24" s="461"/>
      <c r="AO24" s="461"/>
      <c r="AP24" s="102"/>
      <c r="AQ24" s="424"/>
      <c r="AR24" s="413"/>
      <c r="AS24" s="471"/>
      <c r="AT24" s="461"/>
      <c r="AU24" s="461"/>
      <c r="AV24" s="461"/>
      <c r="AW24" s="102"/>
      <c r="AX24" s="461"/>
      <c r="AY24" s="461"/>
      <c r="AZ24" s="102"/>
      <c r="BA24" s="424"/>
    </row>
    <row r="25" spans="1:53" s="5" customFormat="1">
      <c r="A25" s="194"/>
      <c r="B25" s="293" t="s">
        <v>226</v>
      </c>
      <c r="C25" s="213"/>
      <c r="D25" s="213"/>
      <c r="E25" s="213"/>
      <c r="F25" s="179"/>
      <c r="G25" s="213"/>
      <c r="H25" s="213"/>
      <c r="I25" s="464"/>
      <c r="J25" s="369"/>
      <c r="K25" s="464"/>
      <c r="L25" s="464"/>
      <c r="M25" s="213"/>
      <c r="N25" s="464"/>
      <c r="O25" s="464"/>
      <c r="P25" s="213"/>
      <c r="Q25" s="427"/>
      <c r="R25" s="402"/>
      <c r="S25" s="276"/>
      <c r="T25" s="276"/>
      <c r="U25" s="464"/>
      <c r="V25" s="464"/>
      <c r="W25" s="464"/>
      <c r="X25" s="213"/>
      <c r="Y25" s="464"/>
      <c r="Z25" s="464"/>
      <c r="AA25" s="213"/>
      <c r="AB25" s="427"/>
      <c r="AC25" s="401">
        <f t="shared" si="0"/>
        <v>0</v>
      </c>
      <c r="AD25" s="463">
        <f t="shared" si="1"/>
        <v>0</v>
      </c>
      <c r="AE25" s="463">
        <f t="shared" si="2"/>
        <v>0</v>
      </c>
      <c r="AF25" s="463">
        <f t="shared" si="3"/>
        <v>0</v>
      </c>
      <c r="AG25" s="463">
        <f t="shared" si="4"/>
        <v>0</v>
      </c>
      <c r="AH25" s="402"/>
      <c r="AI25" s="475"/>
      <c r="AJ25" s="464"/>
      <c r="AK25" s="464"/>
      <c r="AL25" s="464"/>
      <c r="AM25" s="213"/>
      <c r="AN25" s="464"/>
      <c r="AO25" s="464"/>
      <c r="AP25" s="213"/>
      <c r="AQ25" s="427"/>
      <c r="AR25" s="402"/>
      <c r="AS25" s="475"/>
      <c r="AT25" s="464"/>
      <c r="AU25" s="464"/>
      <c r="AV25" s="464"/>
      <c r="AW25" s="213"/>
      <c r="AX25" s="464"/>
      <c r="AY25" s="464"/>
      <c r="AZ25" s="213"/>
      <c r="BA25" s="427"/>
    </row>
    <row r="26" spans="1:53">
      <c r="A26" s="102">
        <v>1</v>
      </c>
      <c r="B26" s="253"/>
      <c r="C26" s="194"/>
      <c r="D26" s="194"/>
      <c r="E26" s="29"/>
      <c r="F26" s="240"/>
      <c r="G26" s="29"/>
      <c r="H26" s="29"/>
      <c r="I26" s="465">
        <f>+$H26*66140</f>
        <v>0</v>
      </c>
      <c r="J26" s="376"/>
      <c r="K26" s="465">
        <f>+I26*0.02*F26</f>
        <v>0</v>
      </c>
      <c r="L26" s="465">
        <f>I26*$G26/100</f>
        <v>0</v>
      </c>
      <c r="M26" s="29"/>
      <c r="N26" s="465">
        <f>IF((K26+L26+M26)&gt;(I26*0.3),I26*0.3,K26+L26+M26)</f>
        <v>0</v>
      </c>
      <c r="O26" s="465">
        <f>IF(J26&gt;N26,J26,N26)</f>
        <v>0</v>
      </c>
      <c r="P26" s="29"/>
      <c r="Q26" s="428">
        <f>IF(O26=0,I26+I26*0.15,I26+O26+P26)</f>
        <v>0</v>
      </c>
      <c r="R26" s="413"/>
      <c r="S26" s="26"/>
      <c r="T26" s="26"/>
      <c r="U26" s="465">
        <f>+T26*66140</f>
        <v>0</v>
      </c>
      <c r="V26" s="465">
        <f>+U26*0.02*S26</f>
        <v>0</v>
      </c>
      <c r="W26" s="465">
        <f>U26*$G26/100</f>
        <v>0</v>
      </c>
      <c r="X26" s="29"/>
      <c r="Y26" s="465">
        <f>IF((V26+W26+X26)&gt;(U26*0.3),U26*0.3,V26+W26+X26)</f>
        <v>0</v>
      </c>
      <c r="Z26" s="465">
        <f>IF($J26&gt;Y26,$J26,Y26)</f>
        <v>0</v>
      </c>
      <c r="AA26" s="29"/>
      <c r="AB26" s="428">
        <f>IF(Z26=0,U26+U26*0.15,U26+Z26+AA26)</f>
        <v>0</v>
      </c>
      <c r="AC26" s="401">
        <f t="shared" si="0"/>
        <v>0</v>
      </c>
      <c r="AD26" s="463">
        <f t="shared" si="1"/>
        <v>0</v>
      </c>
      <c r="AE26" s="463">
        <f t="shared" si="2"/>
        <v>0</v>
      </c>
      <c r="AF26" s="463">
        <f t="shared" si="3"/>
        <v>0</v>
      </c>
      <c r="AG26" s="463">
        <f t="shared" si="4"/>
        <v>0</v>
      </c>
      <c r="AH26" s="413"/>
      <c r="AI26" s="471">
        <f>+F26+1</f>
        <v>1</v>
      </c>
      <c r="AJ26" s="465">
        <f>+$H26*66140</f>
        <v>0</v>
      </c>
      <c r="AK26" s="465">
        <f>+AJ26*0.02*AI26</f>
        <v>0</v>
      </c>
      <c r="AL26" s="465">
        <f>AJ26*$G26/100</f>
        <v>0</v>
      </c>
      <c r="AM26" s="29"/>
      <c r="AN26" s="465">
        <f>IF((AK26+AL26+AM26)&gt;(AJ26*0.3),AJ26*0.3,AK26+AL26+AM26)</f>
        <v>0</v>
      </c>
      <c r="AO26" s="465">
        <f>IF($J26&gt;AN26,$J26,AN26)</f>
        <v>0</v>
      </c>
      <c r="AP26" s="29"/>
      <c r="AQ26" s="428">
        <f>IF(AO26=0,AJ26+AJ26*0.15,AJ26+AO26+AP26)</f>
        <v>0</v>
      </c>
      <c r="AR26" s="413"/>
      <c r="AS26" s="471">
        <f>+AI26+1</f>
        <v>2</v>
      </c>
      <c r="AT26" s="465">
        <f>+$H26*66140</f>
        <v>0</v>
      </c>
      <c r="AU26" s="465">
        <f>+AT26*0.02*AS26</f>
        <v>0</v>
      </c>
      <c r="AV26" s="465">
        <f>AT26*$G26/100</f>
        <v>0</v>
      </c>
      <c r="AW26" s="29"/>
      <c r="AX26" s="465">
        <f>IF((AU26+AV26+AW26)&gt;(AT26*0.3),AT26*0.3,AU26+AV26+AW26)</f>
        <v>0</v>
      </c>
      <c r="AY26" s="465">
        <f>IF($J26&gt;AX26,$J26,AX26)</f>
        <v>0</v>
      </c>
      <c r="AZ26" s="29"/>
      <c r="BA26" s="428">
        <f>IF(AY26=0,AT26+AT26*0.15,AT26+AY26+AZ26)</f>
        <v>0</v>
      </c>
    </row>
    <row r="27" spans="1:53">
      <c r="A27" s="102">
        <v>2</v>
      </c>
      <c r="B27" s="253"/>
      <c r="C27" s="29"/>
      <c r="D27" s="29"/>
      <c r="E27" s="29"/>
      <c r="F27" s="240"/>
      <c r="G27" s="29"/>
      <c r="H27" s="29"/>
      <c r="I27" s="465">
        <f>+$H27*66140</f>
        <v>0</v>
      </c>
      <c r="J27" s="376"/>
      <c r="K27" s="465">
        <f>+I27*0.02*F27</f>
        <v>0</v>
      </c>
      <c r="L27" s="465">
        <f>I27*$G27/100</f>
        <v>0</v>
      </c>
      <c r="M27" s="29"/>
      <c r="N27" s="465">
        <f>IF((K27+L27+M27)&gt;(I27*0.3),I27*0.3,K27+L27+M27)</f>
        <v>0</v>
      </c>
      <c r="O27" s="465">
        <f>IF(J27&gt;N27,J27,N27)</f>
        <v>0</v>
      </c>
      <c r="P27" s="29"/>
      <c r="Q27" s="428">
        <f>IF(O27=0,I27+I27*0.15,I27+O27+P27)</f>
        <v>0</v>
      </c>
      <c r="R27" s="413"/>
      <c r="S27" s="26"/>
      <c r="T27" s="26"/>
      <c r="U27" s="465">
        <f>+T27*66140</f>
        <v>0</v>
      </c>
      <c r="V27" s="465">
        <f>+U27*0.02*S27</f>
        <v>0</v>
      </c>
      <c r="W27" s="465">
        <f>U27*$G27/100</f>
        <v>0</v>
      </c>
      <c r="X27" s="29"/>
      <c r="Y27" s="465">
        <f>IF((V27+W27+X27)&gt;(U27*0.3),U27*0.3,V27+W27+X27)</f>
        <v>0</v>
      </c>
      <c r="Z27" s="465">
        <f>IF($J27&gt;Y27,$J27,Y27)</f>
        <v>0</v>
      </c>
      <c r="AA27" s="29"/>
      <c r="AB27" s="428">
        <f>IF(Z27=0,U27+U27*0.15,U27+Z27+AA27)</f>
        <v>0</v>
      </c>
      <c r="AC27" s="401">
        <f t="shared" si="0"/>
        <v>0</v>
      </c>
      <c r="AD27" s="463">
        <f t="shared" si="1"/>
        <v>0</v>
      </c>
      <c r="AE27" s="463">
        <f t="shared" si="2"/>
        <v>0</v>
      </c>
      <c r="AF27" s="463">
        <f t="shared" si="3"/>
        <v>0</v>
      </c>
      <c r="AG27" s="463">
        <f t="shared" si="4"/>
        <v>0</v>
      </c>
      <c r="AH27" s="413"/>
      <c r="AI27" s="471">
        <f>+F27+1</f>
        <v>1</v>
      </c>
      <c r="AJ27" s="465">
        <f>+$H27*66140</f>
        <v>0</v>
      </c>
      <c r="AK27" s="465">
        <f>+AJ27*0.02*AI27</f>
        <v>0</v>
      </c>
      <c r="AL27" s="465">
        <f>AJ27*$G27/100</f>
        <v>0</v>
      </c>
      <c r="AM27" s="29"/>
      <c r="AN27" s="465">
        <f>IF((AK27+AL27+AM27)&gt;(AJ27*0.3),AJ27*0.3,AK27+AL27+AM27)</f>
        <v>0</v>
      </c>
      <c r="AO27" s="465">
        <f>IF($J27&gt;AN27,$J27,AN27)</f>
        <v>0</v>
      </c>
      <c r="AP27" s="29"/>
      <c r="AQ27" s="428">
        <f>IF(AO27=0,AJ27+AJ27*0.15,AJ27+AO27+AP27)</f>
        <v>0</v>
      </c>
      <c r="AR27" s="413"/>
      <c r="AS27" s="471">
        <f>+AI27+1</f>
        <v>2</v>
      </c>
      <c r="AT27" s="465">
        <f>+$H27*66140</f>
        <v>0</v>
      </c>
      <c r="AU27" s="465">
        <f>+AT27*0.02*AS27</f>
        <v>0</v>
      </c>
      <c r="AV27" s="465">
        <f>AT27*$G27/100</f>
        <v>0</v>
      </c>
      <c r="AW27" s="29"/>
      <c r="AX27" s="465">
        <f>IF((AU27+AV27+AW27)&gt;(AT27*0.3),AT27*0.3,AU27+AV27+AW27)</f>
        <v>0</v>
      </c>
      <c r="AY27" s="465">
        <f>IF($J27&gt;AX27,$J27,AX27)</f>
        <v>0</v>
      </c>
      <c r="AZ27" s="29"/>
      <c r="BA27" s="428">
        <f>IF(AY27=0,AT27+AT27*0.15,AT27+AY27+AZ27)</f>
        <v>0</v>
      </c>
    </row>
    <row r="28" spans="1:53">
      <c r="A28" s="102">
        <v>3</v>
      </c>
      <c r="B28" s="253"/>
      <c r="C28" s="102"/>
      <c r="D28" s="102"/>
      <c r="E28" s="102"/>
      <c r="F28" s="240"/>
      <c r="G28" s="102"/>
      <c r="H28" s="102"/>
      <c r="I28" s="465">
        <f>+$H28*66140</f>
        <v>0</v>
      </c>
      <c r="J28" s="376"/>
      <c r="K28" s="465">
        <f>+I28*0.02*F28</f>
        <v>0</v>
      </c>
      <c r="L28" s="465">
        <f>I28*$G28/100</f>
        <v>0</v>
      </c>
      <c r="M28" s="29"/>
      <c r="N28" s="465">
        <f>IF((K28+L28+M28)&gt;(I28*0.3),I28*0.3,K28+L28+M28)</f>
        <v>0</v>
      </c>
      <c r="O28" s="465">
        <f>IF(J28&gt;N28,J28,N28)</f>
        <v>0</v>
      </c>
      <c r="P28" s="29"/>
      <c r="Q28" s="428">
        <f>IF(O28=0,I28+I28*0.15,I28+O28+P28)</f>
        <v>0</v>
      </c>
      <c r="R28" s="413"/>
      <c r="S28" s="253"/>
      <c r="T28" s="253"/>
      <c r="U28" s="465">
        <f>+T28*66140</f>
        <v>0</v>
      </c>
      <c r="V28" s="465">
        <f>+U28*0.02*S28</f>
        <v>0</v>
      </c>
      <c r="W28" s="465">
        <f>U28*$G28/100</f>
        <v>0</v>
      </c>
      <c r="X28" s="29"/>
      <c r="Y28" s="465">
        <f>IF((V28+W28+X28)&gt;(U28*0.3),U28*0.3,V28+W28+X28)</f>
        <v>0</v>
      </c>
      <c r="Z28" s="465">
        <f>IF($J28&gt;Y28,$J28,Y28)</f>
        <v>0</v>
      </c>
      <c r="AA28" s="29"/>
      <c r="AB28" s="428">
        <f>IF(Z28=0,U28+U28*0.15,U28+Z28+AA28)</f>
        <v>0</v>
      </c>
      <c r="AC28" s="401">
        <f t="shared" si="0"/>
        <v>0</v>
      </c>
      <c r="AD28" s="463">
        <f t="shared" si="1"/>
        <v>0</v>
      </c>
      <c r="AE28" s="463">
        <f t="shared" si="2"/>
        <v>0</v>
      </c>
      <c r="AF28" s="463">
        <f t="shared" si="3"/>
        <v>0</v>
      </c>
      <c r="AG28" s="463">
        <f t="shared" si="4"/>
        <v>0</v>
      </c>
      <c r="AH28" s="413"/>
      <c r="AI28" s="471">
        <f>+F28+1</f>
        <v>1</v>
      </c>
      <c r="AJ28" s="465">
        <f>+$H28*66140</f>
        <v>0</v>
      </c>
      <c r="AK28" s="465">
        <f>+AJ28*0.02*AI28</f>
        <v>0</v>
      </c>
      <c r="AL28" s="465">
        <f>AJ28*$G28/100</f>
        <v>0</v>
      </c>
      <c r="AM28" s="29"/>
      <c r="AN28" s="465">
        <f>IF((AK28+AL28+AM28)&gt;(AJ28*0.3),AJ28*0.3,AK28+AL28+AM28)</f>
        <v>0</v>
      </c>
      <c r="AO28" s="465">
        <f>IF($J28&gt;AN28,$J28,AN28)</f>
        <v>0</v>
      </c>
      <c r="AP28" s="29"/>
      <c r="AQ28" s="428">
        <f>IF(AO28=0,AJ28+AJ28*0.15,AJ28+AO28+AP28)</f>
        <v>0</v>
      </c>
      <c r="AR28" s="413"/>
      <c r="AS28" s="471">
        <f>+AI28+1</f>
        <v>2</v>
      </c>
      <c r="AT28" s="465">
        <f>+$H28*66140</f>
        <v>0</v>
      </c>
      <c r="AU28" s="465">
        <f>+AT28*0.02*AS28</f>
        <v>0</v>
      </c>
      <c r="AV28" s="465">
        <f>AT28*$G28/100</f>
        <v>0</v>
      </c>
      <c r="AW28" s="29"/>
      <c r="AX28" s="465">
        <f>IF((AU28+AV28+AW28)&gt;(AT28*0.3),AT28*0.3,AU28+AV28+AW28)</f>
        <v>0</v>
      </c>
      <c r="AY28" s="465">
        <f>IF($J28&gt;AX28,$J28,AX28)</f>
        <v>0</v>
      </c>
      <c r="AZ28" s="29"/>
      <c r="BA28" s="428">
        <f>IF(AY28=0,AT28+AT28*0.15,AT28+AY28+AZ28)</f>
        <v>0</v>
      </c>
    </row>
    <row r="29" spans="1:53" s="243" customFormat="1" ht="27">
      <c r="A29" s="240"/>
      <c r="B29" s="296" t="s">
        <v>227</v>
      </c>
      <c r="C29" s="242">
        <f>SUM(C26:C28)</f>
        <v>0</v>
      </c>
      <c r="D29" s="242" t="s">
        <v>1</v>
      </c>
      <c r="E29" s="242" t="s">
        <v>1</v>
      </c>
      <c r="F29" s="242" t="s">
        <v>1</v>
      </c>
      <c r="G29" s="242" t="s">
        <v>1</v>
      </c>
      <c r="H29" s="242" t="s">
        <v>1</v>
      </c>
      <c r="I29" s="463">
        <f t="shared" ref="I29:AG29" si="14">SUM(I26:I28)</f>
        <v>0</v>
      </c>
      <c r="J29" s="377">
        <f t="shared" si="14"/>
        <v>0</v>
      </c>
      <c r="K29" s="463">
        <f t="shared" si="14"/>
        <v>0</v>
      </c>
      <c r="L29" s="463">
        <f t="shared" si="14"/>
        <v>0</v>
      </c>
      <c r="M29" s="242">
        <f>SUM(M26:M28)</f>
        <v>0</v>
      </c>
      <c r="N29" s="463">
        <f t="shared" si="14"/>
        <v>0</v>
      </c>
      <c r="O29" s="463">
        <f>SUM(O26:O28)</f>
        <v>0</v>
      </c>
      <c r="P29" s="242">
        <f t="shared" si="14"/>
        <v>0</v>
      </c>
      <c r="Q29" s="426">
        <f t="shared" si="14"/>
        <v>0</v>
      </c>
      <c r="R29" s="401">
        <f t="shared" si="14"/>
        <v>0</v>
      </c>
      <c r="S29" s="398" t="s">
        <v>1</v>
      </c>
      <c r="T29" s="398" t="s">
        <v>1</v>
      </c>
      <c r="U29" s="463">
        <f t="shared" si="14"/>
        <v>0</v>
      </c>
      <c r="V29" s="463">
        <f t="shared" ref="V29:AA29" si="15">SUM(V26:V28)</f>
        <v>0</v>
      </c>
      <c r="W29" s="463">
        <f t="shared" si="15"/>
        <v>0</v>
      </c>
      <c r="X29" s="242">
        <f t="shared" si="15"/>
        <v>0</v>
      </c>
      <c r="Y29" s="463">
        <f t="shared" si="15"/>
        <v>0</v>
      </c>
      <c r="Z29" s="463">
        <f t="shared" si="15"/>
        <v>0</v>
      </c>
      <c r="AA29" s="242">
        <f t="shared" si="15"/>
        <v>0</v>
      </c>
      <c r="AB29" s="426">
        <f>SUM(AB26:AB28)</f>
        <v>0</v>
      </c>
      <c r="AC29" s="401">
        <f t="shared" si="14"/>
        <v>0</v>
      </c>
      <c r="AD29" s="463">
        <f t="shared" si="14"/>
        <v>0</v>
      </c>
      <c r="AE29" s="463">
        <f t="shared" si="14"/>
        <v>0</v>
      </c>
      <c r="AF29" s="463">
        <f t="shared" si="14"/>
        <v>0</v>
      </c>
      <c r="AG29" s="463">
        <f t="shared" si="14"/>
        <v>0</v>
      </c>
      <c r="AH29" s="401">
        <f>SUM(AH26:AH28)</f>
        <v>0</v>
      </c>
      <c r="AI29" s="463" t="s">
        <v>1</v>
      </c>
      <c r="AJ29" s="463">
        <f t="shared" ref="AJ29:AR29" si="16">SUM(AJ26:AJ28)</f>
        <v>0</v>
      </c>
      <c r="AK29" s="463">
        <f t="shared" si="16"/>
        <v>0</v>
      </c>
      <c r="AL29" s="463">
        <f t="shared" si="16"/>
        <v>0</v>
      </c>
      <c r="AM29" s="242">
        <f t="shared" si="16"/>
        <v>0</v>
      </c>
      <c r="AN29" s="463">
        <f t="shared" si="16"/>
        <v>0</v>
      </c>
      <c r="AO29" s="463">
        <f t="shared" si="16"/>
        <v>0</v>
      </c>
      <c r="AP29" s="242">
        <f t="shared" si="16"/>
        <v>0</v>
      </c>
      <c r="AQ29" s="426">
        <f t="shared" si="16"/>
        <v>0</v>
      </c>
      <c r="AR29" s="401">
        <f t="shared" si="16"/>
        <v>0</v>
      </c>
      <c r="AS29" s="463" t="s">
        <v>1</v>
      </c>
      <c r="AT29" s="463">
        <f t="shared" ref="AT29:BA29" si="17">SUM(AT26:AT28)</f>
        <v>0</v>
      </c>
      <c r="AU29" s="463">
        <f t="shared" si="17"/>
        <v>0</v>
      </c>
      <c r="AV29" s="463">
        <f t="shared" si="17"/>
        <v>0</v>
      </c>
      <c r="AW29" s="242">
        <f t="shared" si="17"/>
        <v>0</v>
      </c>
      <c r="AX29" s="463">
        <f t="shared" si="17"/>
        <v>0</v>
      </c>
      <c r="AY29" s="463">
        <f t="shared" si="17"/>
        <v>0</v>
      </c>
      <c r="AZ29" s="242">
        <f t="shared" si="17"/>
        <v>0</v>
      </c>
      <c r="BA29" s="426">
        <f t="shared" si="17"/>
        <v>0</v>
      </c>
    </row>
    <row r="30" spans="1:53" ht="28.5">
      <c r="A30" s="102"/>
      <c r="B30" s="18" t="s">
        <v>257</v>
      </c>
      <c r="C30" s="215">
        <f>C16+C23+C29</f>
        <v>0</v>
      </c>
      <c r="D30" s="242" t="s">
        <v>1</v>
      </c>
      <c r="E30" s="242" t="s">
        <v>1</v>
      </c>
      <c r="F30" s="242" t="s">
        <v>1</v>
      </c>
      <c r="G30" s="242" t="s">
        <v>1</v>
      </c>
      <c r="H30" s="242" t="s">
        <v>1</v>
      </c>
      <c r="I30" s="466">
        <f t="shared" ref="I30:R30" si="18">I16+I23+I29</f>
        <v>0</v>
      </c>
      <c r="J30" s="378">
        <f t="shared" si="18"/>
        <v>0</v>
      </c>
      <c r="K30" s="466">
        <f t="shared" si="18"/>
        <v>0</v>
      </c>
      <c r="L30" s="466">
        <f t="shared" si="18"/>
        <v>0</v>
      </c>
      <c r="M30" s="215">
        <f t="shared" si="18"/>
        <v>0</v>
      </c>
      <c r="N30" s="466">
        <f t="shared" si="18"/>
        <v>0</v>
      </c>
      <c r="O30" s="466">
        <f t="shared" si="18"/>
        <v>0</v>
      </c>
      <c r="P30" s="215">
        <f t="shared" si="18"/>
        <v>0</v>
      </c>
      <c r="Q30" s="429">
        <f t="shared" si="18"/>
        <v>0</v>
      </c>
      <c r="R30" s="403">
        <f t="shared" si="18"/>
        <v>0</v>
      </c>
      <c r="S30" s="320" t="s">
        <v>1</v>
      </c>
      <c r="T30" s="320" t="s">
        <v>1</v>
      </c>
      <c r="U30" s="466">
        <f>U16+U23+U29</f>
        <v>0</v>
      </c>
      <c r="V30" s="466">
        <f t="shared" ref="V30:AA30" si="19">V16+V23+V29</f>
        <v>0</v>
      </c>
      <c r="W30" s="466">
        <f t="shared" si="19"/>
        <v>0</v>
      </c>
      <c r="X30" s="215">
        <f t="shared" si="19"/>
        <v>0</v>
      </c>
      <c r="Y30" s="466">
        <f t="shared" si="19"/>
        <v>0</v>
      </c>
      <c r="Z30" s="466">
        <f t="shared" si="19"/>
        <v>0</v>
      </c>
      <c r="AA30" s="215">
        <f t="shared" si="19"/>
        <v>0</v>
      </c>
      <c r="AB30" s="429">
        <f t="shared" ref="AB30:AH30" si="20">AB16+AB23+AB29</f>
        <v>0</v>
      </c>
      <c r="AC30" s="403">
        <f t="shared" si="20"/>
        <v>0</v>
      </c>
      <c r="AD30" s="466">
        <f t="shared" si="20"/>
        <v>0</v>
      </c>
      <c r="AE30" s="466">
        <f t="shared" si="20"/>
        <v>0</v>
      </c>
      <c r="AF30" s="466">
        <f t="shared" si="20"/>
        <v>0</v>
      </c>
      <c r="AG30" s="466">
        <f t="shared" si="20"/>
        <v>0</v>
      </c>
      <c r="AH30" s="403">
        <f t="shared" si="20"/>
        <v>0</v>
      </c>
      <c r="AI30" s="463" t="s">
        <v>1</v>
      </c>
      <c r="AJ30" s="466">
        <f t="shared" ref="AJ30:AR30" si="21">AJ16+AJ23+AJ29</f>
        <v>0</v>
      </c>
      <c r="AK30" s="466">
        <f t="shared" si="21"/>
        <v>0</v>
      </c>
      <c r="AL30" s="466">
        <f t="shared" si="21"/>
        <v>0</v>
      </c>
      <c r="AM30" s="215">
        <f t="shared" si="21"/>
        <v>0</v>
      </c>
      <c r="AN30" s="466">
        <f t="shared" si="21"/>
        <v>0</v>
      </c>
      <c r="AO30" s="466">
        <f t="shared" si="21"/>
        <v>0</v>
      </c>
      <c r="AP30" s="215">
        <f t="shared" si="21"/>
        <v>0</v>
      </c>
      <c r="AQ30" s="429">
        <f t="shared" si="21"/>
        <v>0</v>
      </c>
      <c r="AR30" s="403">
        <f t="shared" si="21"/>
        <v>0</v>
      </c>
      <c r="AS30" s="463" t="s">
        <v>1</v>
      </c>
      <c r="AT30" s="466">
        <f t="shared" ref="AT30:BA30" si="22">AT16+AT23+AT29</f>
        <v>0</v>
      </c>
      <c r="AU30" s="466">
        <f t="shared" si="22"/>
        <v>0</v>
      </c>
      <c r="AV30" s="466">
        <f t="shared" si="22"/>
        <v>0</v>
      </c>
      <c r="AW30" s="215">
        <f t="shared" si="22"/>
        <v>0</v>
      </c>
      <c r="AX30" s="466">
        <f t="shared" si="22"/>
        <v>0</v>
      </c>
      <c r="AY30" s="466">
        <f t="shared" si="22"/>
        <v>0</v>
      </c>
      <c r="AZ30" s="215">
        <f t="shared" si="22"/>
        <v>0</v>
      </c>
      <c r="BA30" s="429">
        <f t="shared" si="22"/>
        <v>0</v>
      </c>
    </row>
    <row r="31" spans="1:53" ht="14.25">
      <c r="A31" s="102"/>
      <c r="B31" s="253"/>
      <c r="C31" s="102"/>
      <c r="D31" s="102"/>
      <c r="E31" s="102"/>
      <c r="F31" s="194"/>
      <c r="G31" s="102"/>
      <c r="H31" s="102"/>
      <c r="I31" s="102"/>
      <c r="J31" s="375"/>
      <c r="K31" s="253"/>
      <c r="L31" s="253"/>
      <c r="M31" s="102"/>
      <c r="N31" s="102"/>
      <c r="O31" s="422"/>
      <c r="P31" s="102"/>
      <c r="Q31" s="424"/>
      <c r="R31" s="414"/>
      <c r="S31" s="253"/>
      <c r="T31" s="253"/>
      <c r="U31" s="102"/>
      <c r="V31" s="253"/>
      <c r="W31" s="253"/>
      <c r="X31" s="102"/>
      <c r="Y31" s="102"/>
      <c r="Z31" s="422"/>
      <c r="AA31" s="102"/>
      <c r="AB31" s="424"/>
      <c r="AC31" s="414"/>
      <c r="AD31" s="194"/>
      <c r="AE31" s="211"/>
      <c r="AF31" s="211"/>
      <c r="AG31" s="194"/>
      <c r="AH31" s="414"/>
      <c r="AI31" s="194"/>
      <c r="AJ31" s="102"/>
      <c r="AK31" s="253"/>
      <c r="AL31" s="253"/>
      <c r="AM31" s="102"/>
      <c r="AN31" s="102"/>
      <c r="AO31" s="422"/>
      <c r="AP31" s="102"/>
      <c r="AQ31" s="424"/>
      <c r="AR31" s="414"/>
      <c r="AS31" s="194"/>
      <c r="AT31" s="102"/>
      <c r="AU31" s="253"/>
      <c r="AV31" s="253"/>
      <c r="AW31" s="102"/>
      <c r="AX31" s="102"/>
      <c r="AY31" s="422"/>
      <c r="AZ31" s="102"/>
      <c r="BA31" s="424"/>
    </row>
    <row r="34" spans="1:44" s="5" customFormat="1">
      <c r="A34" s="4"/>
      <c r="B34" s="20" t="s">
        <v>230</v>
      </c>
    </row>
    <row r="35" spans="1:44" s="5" customFormat="1" ht="27.75" customHeight="1">
      <c r="A35" s="4"/>
      <c r="B35" s="273" t="s">
        <v>451</v>
      </c>
      <c r="C35" s="176"/>
      <c r="D35" s="280"/>
      <c r="E35" s="280"/>
      <c r="F35" s="280"/>
      <c r="G35" s="280"/>
    </row>
    <row r="36" spans="1:44" s="5" customFormat="1" ht="29.25" customHeight="1">
      <c r="A36" s="4"/>
      <c r="B36" s="565" t="s">
        <v>473</v>
      </c>
      <c r="C36" s="280"/>
      <c r="D36" s="280"/>
      <c r="E36" s="280"/>
      <c r="F36" s="280"/>
      <c r="G36" s="280"/>
    </row>
    <row r="42" spans="1:44">
      <c r="R42" s="415"/>
      <c r="AH42" s="415"/>
      <c r="AR42" s="415"/>
    </row>
    <row r="43" spans="1:44" ht="11.25" customHeight="1">
      <c r="R43" s="415"/>
      <c r="AH43" s="415"/>
      <c r="AR43" s="415"/>
    </row>
    <row r="44" spans="1:44" ht="11.25" customHeight="1"/>
  </sheetData>
  <mergeCells count="2">
    <mergeCell ref="AF2:AG2"/>
    <mergeCell ref="AC5:AG5"/>
  </mergeCells>
  <phoneticPr fontId="2" type="noConversion"/>
  <pageMargins left="0.17" right="0.17" top="0.35" bottom="0.21" header="0.28000000000000003" footer="0.16"/>
  <pageSetup paperSize="9" scale="90" orientation="landscape"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AL47"/>
  <sheetViews>
    <sheetView topLeftCell="A19" workbookViewId="0">
      <selection activeCell="G14" sqref="G14"/>
    </sheetView>
  </sheetViews>
  <sheetFormatPr defaultRowHeight="13.5"/>
  <cols>
    <col min="1" max="1" width="3.5703125" style="4" customWidth="1"/>
    <col min="2" max="2" width="27.28515625" style="5" customWidth="1"/>
    <col min="3" max="3" width="16.5703125" style="5" customWidth="1"/>
    <col min="4" max="4" width="8.140625" style="5" customWidth="1"/>
    <col min="5" max="5" width="8.5703125" style="5" customWidth="1"/>
    <col min="6" max="6" width="11.42578125" style="5" customWidth="1"/>
    <col min="7" max="7" width="12.140625" style="5" customWidth="1"/>
    <col min="8" max="8" width="14.5703125" style="5" customWidth="1"/>
    <col min="9" max="9" width="10.5703125" style="5" customWidth="1"/>
    <col min="10" max="10" width="9" style="5" customWidth="1"/>
    <col min="11" max="11" width="10.5703125" style="5" customWidth="1"/>
    <col min="12" max="12" width="8.140625" style="5" customWidth="1"/>
    <col min="13" max="13" width="11.42578125" style="5" customWidth="1"/>
    <col min="14" max="14" width="12.140625" style="5" customWidth="1"/>
    <col min="15" max="15" width="8.28515625" style="5" customWidth="1"/>
    <col min="16" max="16" width="9.28515625" style="5" customWidth="1"/>
    <col min="17" max="17" width="10.42578125" style="5" customWidth="1"/>
    <col min="18" max="18" width="10.5703125" style="5" customWidth="1"/>
    <col min="19" max="19" width="8.28515625" style="5" customWidth="1"/>
    <col min="20" max="20" width="8.140625" style="5" customWidth="1"/>
    <col min="21" max="21" width="8.28515625" style="5" customWidth="1"/>
    <col min="22" max="24" width="9.140625" style="5"/>
    <col min="25" max="25" width="11.42578125" style="5" customWidth="1"/>
    <col min="26" max="26" width="12.140625" style="5" customWidth="1"/>
    <col min="27" max="31" width="9.140625" style="5"/>
    <col min="32" max="32" width="11.42578125" style="5" customWidth="1"/>
    <col min="33" max="33" width="12.140625" style="5" customWidth="1"/>
    <col min="34" max="34" width="9.7109375" style="5" customWidth="1"/>
    <col min="35" max="16384" width="9.140625" style="5"/>
  </cols>
  <sheetData>
    <row r="1" spans="1:38" ht="16.5">
      <c r="A1" s="30"/>
      <c r="B1" s="203" t="s">
        <v>217</v>
      </c>
      <c r="C1" s="31"/>
      <c r="D1" s="31"/>
      <c r="E1" s="31"/>
      <c r="F1" s="31"/>
      <c r="G1" s="31"/>
      <c r="H1" s="31"/>
      <c r="I1" s="3"/>
      <c r="J1" s="134"/>
      <c r="K1" s="134"/>
      <c r="L1" s="31"/>
      <c r="M1" s="31"/>
      <c r="N1" s="31"/>
      <c r="O1" s="134"/>
      <c r="P1" s="30"/>
      <c r="Q1" s="133" t="s">
        <v>252</v>
      </c>
      <c r="R1" s="31"/>
      <c r="S1" s="134"/>
      <c r="T1" s="31"/>
      <c r="U1" s="134"/>
      <c r="V1" s="31"/>
      <c r="W1" s="134"/>
      <c r="X1" s="31"/>
      <c r="Y1" s="31"/>
      <c r="Z1" s="31"/>
      <c r="AA1" s="134"/>
      <c r="AB1" s="31"/>
      <c r="AC1" s="134"/>
      <c r="AD1" s="31"/>
      <c r="AE1" s="134"/>
      <c r="AF1" s="31"/>
      <c r="AG1" s="31"/>
      <c r="AH1" s="3"/>
      <c r="AI1" s="31"/>
      <c r="AJ1" s="31"/>
      <c r="AK1" s="31"/>
      <c r="AL1" s="31"/>
    </row>
    <row r="2" spans="1:38" ht="22.7" customHeight="1" thickBot="1">
      <c r="A2" s="30"/>
      <c r="B2" s="23"/>
      <c r="C2" s="172"/>
      <c r="D2" s="172"/>
      <c r="E2" s="23"/>
      <c r="F2" s="172"/>
      <c r="G2" s="172"/>
      <c r="H2" s="172"/>
      <c r="I2" s="173"/>
      <c r="J2" s="9"/>
      <c r="K2" s="173"/>
      <c r="L2" s="204"/>
      <c r="M2" s="9"/>
      <c r="N2" s="9"/>
      <c r="O2" s="205"/>
      <c r="Q2" s="395" t="s">
        <v>28</v>
      </c>
      <c r="R2" s="148"/>
      <c r="S2" s="148"/>
      <c r="T2" s="148"/>
      <c r="U2" s="148"/>
      <c r="V2" s="148"/>
      <c r="W2" s="148"/>
      <c r="X2" s="148"/>
      <c r="Y2" s="172"/>
      <c r="Z2" s="172"/>
      <c r="AA2" s="148"/>
      <c r="AB2" s="148"/>
      <c r="AC2" s="148"/>
      <c r="AD2" s="148"/>
      <c r="AE2" s="148"/>
      <c r="AF2" s="172"/>
      <c r="AG2" s="172"/>
      <c r="AH2" s="148"/>
      <c r="AI2" s="31"/>
      <c r="AJ2" s="31"/>
      <c r="AK2" s="31"/>
      <c r="AL2" s="31"/>
    </row>
    <row r="3" spans="1:38" s="176" customFormat="1">
      <c r="A3" s="30"/>
      <c r="B3" s="396" t="s">
        <v>29</v>
      </c>
      <c r="C3" s="134"/>
      <c r="D3" s="134"/>
      <c r="E3" s="174"/>
      <c r="F3" s="134"/>
      <c r="G3" s="31"/>
      <c r="H3" s="31"/>
      <c r="I3" s="31"/>
      <c r="J3" s="31"/>
      <c r="K3" s="175"/>
      <c r="L3" s="34"/>
      <c r="M3" s="134"/>
      <c r="N3" s="31"/>
      <c r="O3" s="175"/>
      <c r="P3" s="31"/>
      <c r="Q3" s="175"/>
      <c r="R3" s="34"/>
      <c r="S3" s="175"/>
      <c r="T3" s="34"/>
      <c r="U3" s="175"/>
      <c r="V3" s="34"/>
      <c r="W3" s="175"/>
      <c r="X3" s="34"/>
      <c r="Y3" s="134"/>
      <c r="Z3" s="31"/>
      <c r="AA3" s="175"/>
      <c r="AB3" s="34"/>
      <c r="AC3" s="175"/>
      <c r="AD3" s="34"/>
      <c r="AE3" s="175"/>
      <c r="AF3" s="134"/>
      <c r="AG3" s="31"/>
      <c r="AH3" s="175"/>
      <c r="AI3" s="175"/>
      <c r="AJ3" s="175"/>
      <c r="AK3" s="175"/>
      <c r="AL3" s="175"/>
    </row>
    <row r="4" spans="1:38" s="176" customFormat="1" ht="22.7" customHeight="1">
      <c r="A4" s="30"/>
      <c r="B4" s="174"/>
      <c r="C4" s="134"/>
      <c r="D4" s="134"/>
      <c r="E4" s="174"/>
      <c r="F4" s="134"/>
      <c r="G4" s="31"/>
      <c r="H4" s="31"/>
      <c r="I4" s="31"/>
      <c r="J4" s="31"/>
      <c r="K4" s="175"/>
      <c r="L4" s="34"/>
      <c r="M4" s="134"/>
      <c r="N4" s="31"/>
      <c r="O4" s="175"/>
      <c r="P4" s="31"/>
      <c r="Q4" s="41" t="s">
        <v>215</v>
      </c>
      <c r="R4" s="34"/>
      <c r="S4" s="175"/>
      <c r="T4" s="34"/>
      <c r="U4" s="175"/>
      <c r="V4" s="34"/>
      <c r="W4" s="175"/>
      <c r="X4" s="34"/>
      <c r="Y4" s="134"/>
      <c r="Z4" s="31"/>
      <c r="AA4" s="175"/>
      <c r="AB4" s="34"/>
      <c r="AC4" s="175"/>
      <c r="AD4" s="34"/>
      <c r="AE4" s="175"/>
      <c r="AF4" s="134"/>
      <c r="AG4" s="31"/>
      <c r="AH4" s="175"/>
      <c r="AI4" s="175"/>
      <c r="AJ4" s="175"/>
      <c r="AK4" s="175"/>
      <c r="AL4" s="175"/>
    </row>
    <row r="5" spans="1:38" s="324" customFormat="1" ht="14.25">
      <c r="A5" s="244"/>
      <c r="B5" s="321"/>
      <c r="C5" s="322"/>
      <c r="D5" s="443"/>
      <c r="E5" s="443"/>
      <c r="F5" s="443"/>
      <c r="G5" s="443"/>
      <c r="H5" s="443" t="s">
        <v>378</v>
      </c>
      <c r="I5" s="443"/>
      <c r="J5" s="443"/>
      <c r="K5" s="444"/>
      <c r="L5" s="440"/>
      <c r="M5" s="443"/>
      <c r="N5" s="443"/>
      <c r="O5" s="440" t="s">
        <v>341</v>
      </c>
      <c r="P5" s="440"/>
      <c r="Q5" s="440"/>
      <c r="R5" s="441"/>
      <c r="S5" s="2531" t="s">
        <v>216</v>
      </c>
      <c r="T5" s="2531"/>
      <c r="U5" s="2531"/>
      <c r="V5" s="2531"/>
      <c r="W5" s="2531"/>
      <c r="X5" s="445"/>
      <c r="Y5" s="440"/>
      <c r="Z5" s="440"/>
      <c r="AA5" s="440" t="s">
        <v>411</v>
      </c>
      <c r="AB5" s="440"/>
      <c r="AC5" s="440"/>
      <c r="AD5" s="441"/>
      <c r="AE5" s="440"/>
      <c r="AF5" s="440"/>
      <c r="AG5" s="440"/>
      <c r="AH5" s="440" t="s">
        <v>432</v>
      </c>
      <c r="AI5" s="440"/>
      <c r="AJ5" s="440"/>
      <c r="AK5" s="441"/>
    </row>
    <row r="6" spans="1:38" s="176" customFormat="1" ht="102">
      <c r="A6" s="210" t="s">
        <v>114</v>
      </c>
      <c r="B6" s="64" t="s">
        <v>218</v>
      </c>
      <c r="C6" s="64" t="s">
        <v>219</v>
      </c>
      <c r="D6" s="64" t="s">
        <v>220</v>
      </c>
      <c r="E6" s="64" t="s">
        <v>211</v>
      </c>
      <c r="F6" s="521" t="s">
        <v>383</v>
      </c>
      <c r="G6" s="521" t="s">
        <v>382</v>
      </c>
      <c r="H6" s="281" t="s">
        <v>322</v>
      </c>
      <c r="I6" s="64" t="s">
        <v>222</v>
      </c>
      <c r="J6" s="64" t="s">
        <v>223</v>
      </c>
      <c r="K6" s="64" t="s">
        <v>254</v>
      </c>
      <c r="L6" s="64" t="s">
        <v>211</v>
      </c>
      <c r="M6" s="521" t="s">
        <v>361</v>
      </c>
      <c r="N6" s="521" t="s">
        <v>362</v>
      </c>
      <c r="O6" s="64" t="s">
        <v>283</v>
      </c>
      <c r="P6" s="64" t="s">
        <v>222</v>
      </c>
      <c r="Q6" s="64" t="s">
        <v>223</v>
      </c>
      <c r="R6" s="64" t="s">
        <v>254</v>
      </c>
      <c r="S6" s="64" t="s">
        <v>211</v>
      </c>
      <c r="T6" s="64" t="s">
        <v>283</v>
      </c>
      <c r="U6" s="64" t="s">
        <v>222</v>
      </c>
      <c r="V6" s="64" t="s">
        <v>223</v>
      </c>
      <c r="W6" s="64" t="s">
        <v>254</v>
      </c>
      <c r="X6" s="64" t="s">
        <v>211</v>
      </c>
      <c r="Y6" s="521" t="s">
        <v>458</v>
      </c>
      <c r="Z6" s="521" t="s">
        <v>409</v>
      </c>
      <c r="AA6" s="64" t="s">
        <v>283</v>
      </c>
      <c r="AB6" s="64" t="s">
        <v>222</v>
      </c>
      <c r="AC6" s="64" t="s">
        <v>223</v>
      </c>
      <c r="AD6" s="64" t="s">
        <v>254</v>
      </c>
      <c r="AE6" s="64" t="s">
        <v>211</v>
      </c>
      <c r="AF6" s="521" t="s">
        <v>459</v>
      </c>
      <c r="AG6" s="521" t="s">
        <v>453</v>
      </c>
      <c r="AH6" s="64" t="s">
        <v>283</v>
      </c>
      <c r="AI6" s="64" t="s">
        <v>222</v>
      </c>
      <c r="AJ6" s="64" t="s">
        <v>223</v>
      </c>
      <c r="AK6" s="64" t="s">
        <v>254</v>
      </c>
    </row>
    <row r="7" spans="1:38" s="35" customFormat="1" ht="12.75">
      <c r="A7" s="123">
        <v>1</v>
      </c>
      <c r="B7" s="123">
        <v>2</v>
      </c>
      <c r="C7" s="123">
        <v>3</v>
      </c>
      <c r="D7" s="123">
        <v>4</v>
      </c>
      <c r="E7" s="123">
        <v>5</v>
      </c>
      <c r="F7" s="123">
        <v>6</v>
      </c>
      <c r="G7" s="123">
        <v>7</v>
      </c>
      <c r="H7" s="123">
        <v>8</v>
      </c>
      <c r="I7" s="123">
        <v>9</v>
      </c>
      <c r="J7" s="123">
        <v>10</v>
      </c>
      <c r="K7" s="123">
        <v>11</v>
      </c>
      <c r="L7" s="123">
        <v>12</v>
      </c>
      <c r="M7" s="123">
        <v>13</v>
      </c>
      <c r="N7" s="123">
        <v>14</v>
      </c>
      <c r="O7" s="123">
        <v>15</v>
      </c>
      <c r="P7" s="123">
        <v>16</v>
      </c>
      <c r="Q7" s="123">
        <v>17</v>
      </c>
      <c r="R7" s="123">
        <v>18</v>
      </c>
      <c r="S7" s="123">
        <v>19</v>
      </c>
      <c r="T7" s="123">
        <v>20</v>
      </c>
      <c r="U7" s="123">
        <v>21</v>
      </c>
      <c r="V7" s="123">
        <v>22</v>
      </c>
      <c r="W7" s="123">
        <v>23</v>
      </c>
      <c r="X7" s="123">
        <v>24</v>
      </c>
      <c r="Y7" s="123">
        <v>25</v>
      </c>
      <c r="Z7" s="123">
        <v>26</v>
      </c>
      <c r="AA7" s="123">
        <v>27</v>
      </c>
      <c r="AB7" s="123">
        <v>28</v>
      </c>
      <c r="AC7" s="123">
        <v>29</v>
      </c>
      <c r="AD7" s="123">
        <v>30</v>
      </c>
      <c r="AE7" s="123">
        <v>31</v>
      </c>
      <c r="AF7" s="123">
        <v>32</v>
      </c>
      <c r="AG7" s="123">
        <v>33</v>
      </c>
      <c r="AH7" s="123">
        <v>34</v>
      </c>
      <c r="AI7" s="123">
        <v>35</v>
      </c>
      <c r="AJ7" s="123">
        <v>36</v>
      </c>
      <c r="AK7" s="123">
        <v>37</v>
      </c>
    </row>
    <row r="8" spans="1:38" ht="40.5">
      <c r="A8" s="211" t="s">
        <v>2</v>
      </c>
      <c r="B8" s="212" t="s">
        <v>469</v>
      </c>
      <c r="C8" s="213"/>
      <c r="D8" s="213"/>
      <c r="E8" s="179"/>
      <c r="F8" s="213"/>
      <c r="G8" s="213"/>
      <c r="H8" s="213"/>
      <c r="I8" s="213"/>
      <c r="J8" s="213"/>
      <c r="K8" s="213"/>
      <c r="L8" s="179"/>
      <c r="M8" s="213"/>
      <c r="N8" s="213"/>
      <c r="O8" s="213"/>
      <c r="P8" s="213"/>
      <c r="Q8" s="213"/>
      <c r="R8" s="179"/>
      <c r="S8" s="213"/>
      <c r="T8" s="179"/>
      <c r="U8" s="213"/>
      <c r="V8" s="106"/>
      <c r="W8" s="106"/>
      <c r="X8" s="106"/>
      <c r="Y8" s="213"/>
      <c r="Z8" s="213"/>
      <c r="AA8" s="106"/>
      <c r="AB8" s="106"/>
      <c r="AC8" s="106"/>
      <c r="AD8" s="106"/>
      <c r="AE8" s="106"/>
      <c r="AF8" s="213"/>
      <c r="AG8" s="213"/>
      <c r="AH8" s="106"/>
      <c r="AI8" s="106"/>
      <c r="AJ8" s="106"/>
      <c r="AK8" s="106"/>
    </row>
    <row r="9" spans="1:38">
      <c r="A9" s="194"/>
      <c r="B9" s="179" t="s">
        <v>126</v>
      </c>
      <c r="C9" s="213"/>
      <c r="D9" s="213"/>
      <c r="E9" s="179"/>
      <c r="F9" s="213"/>
      <c r="G9" s="213"/>
      <c r="H9" s="213"/>
      <c r="I9" s="213"/>
      <c r="J9" s="213"/>
      <c r="K9" s="213"/>
      <c r="L9" s="179"/>
      <c r="M9" s="213"/>
      <c r="N9" s="213"/>
      <c r="O9" s="213"/>
      <c r="P9" s="213"/>
      <c r="Q9" s="213"/>
      <c r="R9" s="179"/>
      <c r="S9" s="213"/>
      <c r="T9" s="179"/>
      <c r="U9" s="213"/>
      <c r="V9" s="106"/>
      <c r="W9" s="106"/>
      <c r="X9" s="106"/>
      <c r="Y9" s="213"/>
      <c r="Z9" s="213"/>
      <c r="AA9" s="106"/>
      <c r="AB9" s="106"/>
      <c r="AC9" s="106"/>
      <c r="AD9" s="106"/>
      <c r="AE9" s="106"/>
      <c r="AF9" s="213"/>
      <c r="AG9" s="213"/>
      <c r="AH9" s="106"/>
      <c r="AI9" s="106"/>
      <c r="AJ9" s="106"/>
      <c r="AK9" s="106"/>
    </row>
    <row r="10" spans="1:38">
      <c r="A10" s="194">
        <v>1</v>
      </c>
      <c r="B10" s="102"/>
      <c r="C10" s="194"/>
      <c r="D10" s="194"/>
      <c r="E10" s="102"/>
      <c r="F10" s="194"/>
      <c r="G10" s="194"/>
      <c r="H10" s="102"/>
      <c r="I10" s="102"/>
      <c r="J10" s="102"/>
      <c r="K10" s="213">
        <f>H10+I10+J10</f>
        <v>0</v>
      </c>
      <c r="L10" s="102"/>
      <c r="M10" s="194"/>
      <c r="N10" s="194"/>
      <c r="O10" s="194"/>
      <c r="P10" s="194"/>
      <c r="Q10" s="194"/>
      <c r="R10" s="213">
        <f>O10+P10+Q10</f>
        <v>0</v>
      </c>
      <c r="S10" s="213">
        <f>E10-L10</f>
        <v>0</v>
      </c>
      <c r="T10" s="213">
        <f t="shared" ref="T10:V12" si="0">H10-O10</f>
        <v>0</v>
      </c>
      <c r="U10" s="213">
        <f t="shared" si="0"/>
        <v>0</v>
      </c>
      <c r="V10" s="213">
        <f t="shared" si="0"/>
        <v>0</v>
      </c>
      <c r="W10" s="213">
        <f>T10+U10+V10</f>
        <v>0</v>
      </c>
      <c r="X10" s="102"/>
      <c r="Y10" s="194"/>
      <c r="Z10" s="194"/>
      <c r="AA10" s="194"/>
      <c r="AB10" s="194"/>
      <c r="AC10" s="194"/>
      <c r="AD10" s="213">
        <f>AA10+AB10+AC10</f>
        <v>0</v>
      </c>
      <c r="AE10" s="102"/>
      <c r="AF10" s="194"/>
      <c r="AG10" s="194"/>
      <c r="AH10" s="194"/>
      <c r="AI10" s="194"/>
      <c r="AJ10" s="194"/>
      <c r="AK10" s="213">
        <f>AH10+AI10+AJ10</f>
        <v>0</v>
      </c>
    </row>
    <row r="11" spans="1:38">
      <c r="A11" s="194">
        <v>2</v>
      </c>
      <c r="B11" s="102"/>
      <c r="C11" s="194"/>
      <c r="D11" s="194"/>
      <c r="E11" s="102"/>
      <c r="F11" s="194"/>
      <c r="G11" s="194"/>
      <c r="H11" s="102"/>
      <c r="I11" s="102"/>
      <c r="J11" s="102"/>
      <c r="K11" s="213">
        <f>H11+I11+J11</f>
        <v>0</v>
      </c>
      <c r="L11" s="102"/>
      <c r="M11" s="194"/>
      <c r="N11" s="194"/>
      <c r="O11" s="194"/>
      <c r="P11" s="194"/>
      <c r="Q11" s="194"/>
      <c r="R11" s="213">
        <f>O11+P11+Q11</f>
        <v>0</v>
      </c>
      <c r="S11" s="213">
        <f>E11-L11</f>
        <v>0</v>
      </c>
      <c r="T11" s="213">
        <f t="shared" si="0"/>
        <v>0</v>
      </c>
      <c r="U11" s="213">
        <f t="shared" si="0"/>
        <v>0</v>
      </c>
      <c r="V11" s="213">
        <f t="shared" si="0"/>
        <v>0</v>
      </c>
      <c r="W11" s="213">
        <f>T11+U11+V11</f>
        <v>0</v>
      </c>
      <c r="X11" s="102"/>
      <c r="Y11" s="194"/>
      <c r="Z11" s="194"/>
      <c r="AA11" s="194"/>
      <c r="AB11" s="194"/>
      <c r="AC11" s="194"/>
      <c r="AD11" s="213">
        <f>AA11+AB11+AC11</f>
        <v>0</v>
      </c>
      <c r="AE11" s="102"/>
      <c r="AF11" s="194"/>
      <c r="AG11" s="194"/>
      <c r="AH11" s="194"/>
      <c r="AI11" s="194"/>
      <c r="AJ11" s="194"/>
      <c r="AK11" s="213">
        <f>AH11+AI11+AJ11</f>
        <v>0</v>
      </c>
    </row>
    <row r="12" spans="1:38">
      <c r="A12" s="194">
        <v>3</v>
      </c>
      <c r="B12" s="214"/>
      <c r="C12" s="194"/>
      <c r="D12" s="194"/>
      <c r="E12" s="102"/>
      <c r="F12" s="194"/>
      <c r="G12" s="194"/>
      <c r="H12" s="102"/>
      <c r="I12" s="102"/>
      <c r="J12" s="102"/>
      <c r="K12" s="213">
        <f>H12+I12+J12</f>
        <v>0</v>
      </c>
      <c r="L12" s="102"/>
      <c r="M12" s="194"/>
      <c r="N12" s="194"/>
      <c r="O12" s="194"/>
      <c r="P12" s="194"/>
      <c r="Q12" s="194"/>
      <c r="R12" s="213">
        <f>O12+P12+Q12</f>
        <v>0</v>
      </c>
      <c r="S12" s="213">
        <f>E12-L12</f>
        <v>0</v>
      </c>
      <c r="T12" s="213">
        <f t="shared" si="0"/>
        <v>0</v>
      </c>
      <c r="U12" s="213">
        <f t="shared" si="0"/>
        <v>0</v>
      </c>
      <c r="V12" s="213">
        <f t="shared" si="0"/>
        <v>0</v>
      </c>
      <c r="W12" s="213">
        <f>T12+U12+V12</f>
        <v>0</v>
      </c>
      <c r="X12" s="102"/>
      <c r="Y12" s="194"/>
      <c r="Z12" s="194"/>
      <c r="AA12" s="194"/>
      <c r="AB12" s="194"/>
      <c r="AC12" s="194"/>
      <c r="AD12" s="213">
        <f>AA12+AB12+AC12</f>
        <v>0</v>
      </c>
      <c r="AE12" s="102"/>
      <c r="AF12" s="194"/>
      <c r="AG12" s="194"/>
      <c r="AH12" s="194"/>
      <c r="AI12" s="194"/>
      <c r="AJ12" s="194"/>
      <c r="AK12" s="213">
        <f>AH12+AI12+AJ12</f>
        <v>0</v>
      </c>
    </row>
    <row r="13" spans="1:38" s="216" customFormat="1" ht="14.25">
      <c r="A13" s="211"/>
      <c r="B13" s="219" t="s">
        <v>264</v>
      </c>
      <c r="C13" s="215" t="s">
        <v>1</v>
      </c>
      <c r="D13" s="215" t="s">
        <v>1</v>
      </c>
      <c r="E13" s="215">
        <f>SUM(E10:E12)</f>
        <v>0</v>
      </c>
      <c r="F13" s="215" t="s">
        <v>1</v>
      </c>
      <c r="G13" s="215" t="s">
        <v>1</v>
      </c>
      <c r="H13" s="215">
        <f t="shared" ref="H13:AK13" si="1">SUM(H10:H12)</f>
        <v>0</v>
      </c>
      <c r="I13" s="215">
        <f t="shared" si="1"/>
        <v>0</v>
      </c>
      <c r="J13" s="215">
        <f t="shared" si="1"/>
        <v>0</v>
      </c>
      <c r="K13" s="215">
        <f t="shared" si="1"/>
        <v>0</v>
      </c>
      <c r="L13" s="215">
        <f>SUM(L10:L12)</f>
        <v>0</v>
      </c>
      <c r="M13" s="215" t="s">
        <v>1</v>
      </c>
      <c r="N13" s="215" t="s">
        <v>1</v>
      </c>
      <c r="O13" s="215">
        <f t="shared" si="1"/>
        <v>0</v>
      </c>
      <c r="P13" s="215">
        <f>SUM(P10:P12)</f>
        <v>0</v>
      </c>
      <c r="Q13" s="215">
        <f t="shared" si="1"/>
        <v>0</v>
      </c>
      <c r="R13" s="215">
        <f t="shared" si="1"/>
        <v>0</v>
      </c>
      <c r="S13" s="215">
        <f t="shared" si="1"/>
        <v>0</v>
      </c>
      <c r="T13" s="215">
        <f t="shared" si="1"/>
        <v>0</v>
      </c>
      <c r="U13" s="215">
        <f t="shared" si="1"/>
        <v>0</v>
      </c>
      <c r="V13" s="215">
        <f t="shared" si="1"/>
        <v>0</v>
      </c>
      <c r="W13" s="215">
        <f t="shared" si="1"/>
        <v>0</v>
      </c>
      <c r="X13" s="215">
        <f>SUM(X10:X12)</f>
        <v>0</v>
      </c>
      <c r="Y13" s="215" t="s">
        <v>1</v>
      </c>
      <c r="Z13" s="215" t="s">
        <v>1</v>
      </c>
      <c r="AA13" s="215">
        <f t="shared" si="1"/>
        <v>0</v>
      </c>
      <c r="AB13" s="215">
        <f t="shared" si="1"/>
        <v>0</v>
      </c>
      <c r="AC13" s="215">
        <f t="shared" si="1"/>
        <v>0</v>
      </c>
      <c r="AD13" s="215">
        <f t="shared" si="1"/>
        <v>0</v>
      </c>
      <c r="AE13" s="215">
        <f>SUM(AE10:AE12)</f>
        <v>0</v>
      </c>
      <c r="AF13" s="215" t="s">
        <v>1</v>
      </c>
      <c r="AG13" s="215" t="s">
        <v>1</v>
      </c>
      <c r="AH13" s="215">
        <f t="shared" si="1"/>
        <v>0</v>
      </c>
      <c r="AI13" s="215">
        <f t="shared" si="1"/>
        <v>0</v>
      </c>
      <c r="AJ13" s="215">
        <f t="shared" si="1"/>
        <v>0</v>
      </c>
      <c r="AK13" s="215">
        <f t="shared" si="1"/>
        <v>0</v>
      </c>
    </row>
    <row r="14" spans="1:38">
      <c r="A14" s="194"/>
      <c r="B14" s="179"/>
      <c r="C14" s="213"/>
      <c r="D14" s="213"/>
      <c r="E14" s="179"/>
      <c r="F14" s="213"/>
      <c r="G14" s="213"/>
      <c r="H14" s="213"/>
      <c r="I14" s="213"/>
      <c r="J14" s="213"/>
      <c r="K14" s="213"/>
      <c r="L14" s="179"/>
      <c r="M14" s="213"/>
      <c r="N14" s="213"/>
      <c r="O14" s="213"/>
      <c r="P14" s="213"/>
      <c r="Q14" s="213"/>
      <c r="R14" s="179"/>
      <c r="S14" s="213"/>
      <c r="T14" s="179"/>
      <c r="U14" s="213"/>
      <c r="V14" s="106"/>
      <c r="W14" s="106"/>
      <c r="X14" s="106"/>
      <c r="Y14" s="213"/>
      <c r="Z14" s="213"/>
      <c r="AA14" s="106"/>
      <c r="AB14" s="106"/>
      <c r="AC14" s="106"/>
      <c r="AD14" s="106"/>
      <c r="AE14" s="106"/>
      <c r="AF14" s="213"/>
      <c r="AG14" s="213"/>
      <c r="AH14" s="106"/>
      <c r="AI14" s="106"/>
      <c r="AJ14" s="106"/>
      <c r="AK14" s="106"/>
    </row>
    <row r="15" spans="1:38" ht="40.5">
      <c r="A15" s="211" t="s">
        <v>3</v>
      </c>
      <c r="B15" s="212" t="s">
        <v>259</v>
      </c>
      <c r="C15" s="213"/>
      <c r="D15" s="213"/>
      <c r="E15" s="212"/>
      <c r="F15" s="213"/>
      <c r="G15" s="213"/>
      <c r="H15" s="213"/>
      <c r="I15" s="213"/>
      <c r="J15" s="213"/>
      <c r="K15" s="213"/>
      <c r="L15" s="212"/>
      <c r="M15" s="213"/>
      <c r="N15" s="213"/>
      <c r="O15" s="213"/>
      <c r="P15" s="213"/>
      <c r="Q15" s="213"/>
      <c r="R15" s="212"/>
      <c r="S15" s="213"/>
      <c r="T15" s="212"/>
      <c r="U15" s="213"/>
      <c r="V15" s="106"/>
      <c r="W15" s="106"/>
      <c r="X15" s="106"/>
      <c r="Y15" s="213"/>
      <c r="Z15" s="213"/>
      <c r="AA15" s="106"/>
      <c r="AB15" s="106"/>
      <c r="AC15" s="106"/>
      <c r="AD15" s="106"/>
      <c r="AE15" s="106"/>
      <c r="AF15" s="213"/>
      <c r="AG15" s="213"/>
      <c r="AH15" s="106"/>
      <c r="AI15" s="106"/>
      <c r="AJ15" s="106"/>
      <c r="AK15" s="106"/>
    </row>
    <row r="16" spans="1:38">
      <c r="A16" s="194"/>
      <c r="B16" s="179" t="s">
        <v>126</v>
      </c>
      <c r="C16" s="213"/>
      <c r="D16" s="213"/>
      <c r="E16" s="179"/>
      <c r="F16" s="213"/>
      <c r="G16" s="213"/>
      <c r="H16" s="213"/>
      <c r="I16" s="213"/>
      <c r="J16" s="213"/>
      <c r="K16" s="213"/>
      <c r="L16" s="179"/>
      <c r="M16" s="213"/>
      <c r="N16" s="213"/>
      <c r="O16" s="213"/>
      <c r="P16" s="213"/>
      <c r="Q16" s="213"/>
      <c r="R16" s="179"/>
      <c r="S16" s="213"/>
      <c r="T16" s="179"/>
      <c r="U16" s="213"/>
      <c r="V16" s="106"/>
      <c r="W16" s="106"/>
      <c r="X16" s="106"/>
      <c r="Y16" s="213"/>
      <c r="Z16" s="213"/>
      <c r="AA16" s="106"/>
      <c r="AB16" s="106"/>
      <c r="AC16" s="106"/>
      <c r="AD16" s="106"/>
      <c r="AE16" s="106"/>
      <c r="AF16" s="213"/>
      <c r="AG16" s="213"/>
      <c r="AH16" s="106"/>
      <c r="AI16" s="106"/>
      <c r="AJ16" s="106"/>
      <c r="AK16" s="106"/>
    </row>
    <row r="17" spans="1:37">
      <c r="A17" s="194"/>
      <c r="B17" s="179" t="s">
        <v>225</v>
      </c>
      <c r="C17" s="213"/>
      <c r="D17" s="213"/>
      <c r="E17" s="179"/>
      <c r="F17" s="213"/>
      <c r="G17" s="213"/>
      <c r="H17" s="179"/>
      <c r="I17" s="179"/>
      <c r="J17" s="179"/>
      <c r="K17" s="179"/>
      <c r="L17" s="179"/>
      <c r="M17" s="213"/>
      <c r="N17" s="213"/>
      <c r="O17" s="179"/>
      <c r="P17" s="179"/>
      <c r="Q17" s="179"/>
      <c r="R17" s="179"/>
      <c r="S17" s="179"/>
      <c r="T17" s="179"/>
      <c r="U17" s="179"/>
      <c r="V17" s="106"/>
      <c r="W17" s="106"/>
      <c r="X17" s="106"/>
      <c r="Y17" s="213"/>
      <c r="Z17" s="213"/>
      <c r="AA17" s="106"/>
      <c r="AB17" s="106"/>
      <c r="AC17" s="106"/>
      <c r="AD17" s="106"/>
      <c r="AE17" s="106"/>
      <c r="AF17" s="213"/>
      <c r="AG17" s="213"/>
      <c r="AH17" s="106"/>
      <c r="AI17" s="106"/>
      <c r="AJ17" s="106"/>
      <c r="AK17" s="106"/>
    </row>
    <row r="18" spans="1:37">
      <c r="A18" s="194"/>
      <c r="B18" s="179" t="s">
        <v>226</v>
      </c>
      <c r="C18" s="213"/>
      <c r="D18" s="213"/>
      <c r="E18" s="179"/>
      <c r="F18" s="213"/>
      <c r="G18" s="213"/>
      <c r="H18" s="179"/>
      <c r="I18" s="179"/>
      <c r="J18" s="179"/>
      <c r="K18" s="179"/>
      <c r="L18" s="179"/>
      <c r="M18" s="213"/>
      <c r="N18" s="213"/>
      <c r="O18" s="179"/>
      <c r="P18" s="179"/>
      <c r="Q18" s="179"/>
      <c r="R18" s="179"/>
      <c r="S18" s="179"/>
      <c r="T18" s="179"/>
      <c r="U18" s="179"/>
      <c r="V18" s="106"/>
      <c r="W18" s="106"/>
      <c r="X18" s="106"/>
      <c r="Y18" s="213"/>
      <c r="Z18" s="213"/>
      <c r="AA18" s="106"/>
      <c r="AB18" s="106"/>
      <c r="AC18" s="106"/>
      <c r="AD18" s="106"/>
      <c r="AE18" s="106"/>
      <c r="AF18" s="213"/>
      <c r="AG18" s="213"/>
      <c r="AH18" s="106"/>
      <c r="AI18" s="106"/>
      <c r="AJ18" s="106"/>
      <c r="AK18" s="106"/>
    </row>
    <row r="19" spans="1:37">
      <c r="A19" s="194">
        <v>1</v>
      </c>
      <c r="B19" s="102"/>
      <c r="C19" s="194"/>
      <c r="D19" s="194"/>
      <c r="E19" s="102"/>
      <c r="F19" s="194"/>
      <c r="G19" s="194"/>
      <c r="H19" s="102"/>
      <c r="I19" s="102"/>
      <c r="J19" s="102"/>
      <c r="K19" s="213">
        <f>H19+I19+J19</f>
        <v>0</v>
      </c>
      <c r="L19" s="102"/>
      <c r="M19" s="194"/>
      <c r="N19" s="194"/>
      <c r="O19" s="194"/>
      <c r="P19" s="194"/>
      <c r="Q19" s="194"/>
      <c r="R19" s="213">
        <f>O19+P19+Q19</f>
        <v>0</v>
      </c>
      <c r="S19" s="213">
        <f>E19-L19</f>
        <v>0</v>
      </c>
      <c r="T19" s="213">
        <f t="shared" ref="T19:V21" si="2">H19-O19</f>
        <v>0</v>
      </c>
      <c r="U19" s="213">
        <f t="shared" si="2"/>
        <v>0</v>
      </c>
      <c r="V19" s="213">
        <f t="shared" si="2"/>
        <v>0</v>
      </c>
      <c r="W19" s="213">
        <f>T19+U19+V19</f>
        <v>0</v>
      </c>
      <c r="X19" s="102"/>
      <c r="Y19" s="194"/>
      <c r="Z19" s="194"/>
      <c r="AA19" s="194"/>
      <c r="AB19" s="194"/>
      <c r="AC19" s="194"/>
      <c r="AD19" s="213">
        <f>AA19+AB19+AC19</f>
        <v>0</v>
      </c>
      <c r="AE19" s="102"/>
      <c r="AF19" s="194"/>
      <c r="AG19" s="194"/>
      <c r="AH19" s="194"/>
      <c r="AI19" s="194"/>
      <c r="AJ19" s="194"/>
      <c r="AK19" s="213">
        <f>AH19+AI19+AJ19</f>
        <v>0</v>
      </c>
    </row>
    <row r="20" spans="1:37">
      <c r="A20" s="194">
        <v>2</v>
      </c>
      <c r="B20" s="102"/>
      <c r="C20" s="194"/>
      <c r="D20" s="194"/>
      <c r="E20" s="102"/>
      <c r="F20" s="194"/>
      <c r="G20" s="194"/>
      <c r="H20" s="102"/>
      <c r="I20" s="102"/>
      <c r="J20" s="102"/>
      <c r="K20" s="213">
        <f>H20+I20+J20</f>
        <v>0</v>
      </c>
      <c r="L20" s="102"/>
      <c r="M20" s="194"/>
      <c r="N20" s="194"/>
      <c r="O20" s="194"/>
      <c r="P20" s="194"/>
      <c r="Q20" s="194"/>
      <c r="R20" s="213">
        <f>O20+P20+Q20</f>
        <v>0</v>
      </c>
      <c r="S20" s="213">
        <f>E20-L20</f>
        <v>0</v>
      </c>
      <c r="T20" s="213">
        <f t="shared" si="2"/>
        <v>0</v>
      </c>
      <c r="U20" s="213">
        <f t="shared" si="2"/>
        <v>0</v>
      </c>
      <c r="V20" s="213">
        <f t="shared" si="2"/>
        <v>0</v>
      </c>
      <c r="W20" s="213">
        <f>T20+U20+V20</f>
        <v>0</v>
      </c>
      <c r="X20" s="102"/>
      <c r="Y20" s="194"/>
      <c r="Z20" s="194"/>
      <c r="AA20" s="194"/>
      <c r="AB20" s="194"/>
      <c r="AC20" s="194"/>
      <c r="AD20" s="213">
        <f>AA20+AB20+AC20</f>
        <v>0</v>
      </c>
      <c r="AE20" s="102"/>
      <c r="AF20" s="194"/>
      <c r="AG20" s="194"/>
      <c r="AH20" s="194"/>
      <c r="AI20" s="194"/>
      <c r="AJ20" s="194"/>
      <c r="AK20" s="213">
        <f>AH20+AI20+AJ20</f>
        <v>0</v>
      </c>
    </row>
    <row r="21" spans="1:37">
      <c r="A21" s="194">
        <v>3</v>
      </c>
      <c r="B21" s="214"/>
      <c r="C21" s="194"/>
      <c r="D21" s="194"/>
      <c r="E21" s="102"/>
      <c r="F21" s="194"/>
      <c r="G21" s="194"/>
      <c r="H21" s="102"/>
      <c r="I21" s="102"/>
      <c r="J21" s="102"/>
      <c r="K21" s="213">
        <f>H21+I21+J21</f>
        <v>0</v>
      </c>
      <c r="L21" s="102"/>
      <c r="M21" s="194"/>
      <c r="N21" s="194"/>
      <c r="O21" s="194"/>
      <c r="P21" s="194"/>
      <c r="Q21" s="194"/>
      <c r="R21" s="213">
        <f>O21+P21+Q21</f>
        <v>0</v>
      </c>
      <c r="S21" s="213">
        <f>E21-L21</f>
        <v>0</v>
      </c>
      <c r="T21" s="213">
        <f t="shared" si="2"/>
        <v>0</v>
      </c>
      <c r="U21" s="213">
        <f t="shared" si="2"/>
        <v>0</v>
      </c>
      <c r="V21" s="213">
        <f t="shared" si="2"/>
        <v>0</v>
      </c>
      <c r="W21" s="213">
        <f>T21+U21+V21</f>
        <v>0</v>
      </c>
      <c r="X21" s="102"/>
      <c r="Y21" s="194"/>
      <c r="Z21" s="194"/>
      <c r="AA21" s="194"/>
      <c r="AB21" s="194"/>
      <c r="AC21" s="194"/>
      <c r="AD21" s="213">
        <f>AA21+AB21+AC21</f>
        <v>0</v>
      </c>
      <c r="AE21" s="102"/>
      <c r="AF21" s="194"/>
      <c r="AG21" s="194"/>
      <c r="AH21" s="194"/>
      <c r="AI21" s="194"/>
      <c r="AJ21" s="194"/>
      <c r="AK21" s="213">
        <f>AH21+AI21+AJ21</f>
        <v>0</v>
      </c>
    </row>
    <row r="22" spans="1:37" s="216" customFormat="1" ht="27">
      <c r="A22" s="211"/>
      <c r="B22" s="219" t="s">
        <v>227</v>
      </c>
      <c r="C22" s="215" t="s">
        <v>1</v>
      </c>
      <c r="D22" s="215" t="s">
        <v>1</v>
      </c>
      <c r="E22" s="215">
        <f>SUM(E19:E21)</f>
        <v>0</v>
      </c>
      <c r="F22" s="215" t="s">
        <v>1</v>
      </c>
      <c r="G22" s="215" t="s">
        <v>1</v>
      </c>
      <c r="H22" s="215">
        <f t="shared" ref="H22:Q22" si="3">SUM(H19:H21)</f>
        <v>0</v>
      </c>
      <c r="I22" s="215">
        <f t="shared" si="3"/>
        <v>0</v>
      </c>
      <c r="J22" s="215">
        <f t="shared" si="3"/>
        <v>0</v>
      </c>
      <c r="K22" s="215">
        <f t="shared" si="3"/>
        <v>0</v>
      </c>
      <c r="L22" s="215">
        <f>SUM(L19:L21)</f>
        <v>0</v>
      </c>
      <c r="M22" s="215" t="s">
        <v>1</v>
      </c>
      <c r="N22" s="215" t="s">
        <v>1</v>
      </c>
      <c r="O22" s="215">
        <f t="shared" si="3"/>
        <v>0</v>
      </c>
      <c r="P22" s="215">
        <f>SUM(P19:P21)</f>
        <v>0</v>
      </c>
      <c r="Q22" s="215">
        <f t="shared" si="3"/>
        <v>0</v>
      </c>
      <c r="R22" s="215">
        <f>SUM(R19:R21)</f>
        <v>0</v>
      </c>
      <c r="S22" s="215">
        <f>SUM(S19:S21)</f>
        <v>0</v>
      </c>
      <c r="T22" s="215">
        <f>SUM(T19:T21)</f>
        <v>0</v>
      </c>
      <c r="U22" s="215">
        <f t="shared" ref="U22:AK22" si="4">SUM(U19:U21)</f>
        <v>0</v>
      </c>
      <c r="V22" s="215">
        <f t="shared" si="4"/>
        <v>0</v>
      </c>
      <c r="W22" s="215">
        <f t="shared" si="4"/>
        <v>0</v>
      </c>
      <c r="X22" s="215">
        <f>SUM(X19:X21)</f>
        <v>0</v>
      </c>
      <c r="Y22" s="215" t="s">
        <v>1</v>
      </c>
      <c r="Z22" s="215" t="s">
        <v>1</v>
      </c>
      <c r="AA22" s="215">
        <f t="shared" si="4"/>
        <v>0</v>
      </c>
      <c r="AB22" s="215">
        <f t="shared" si="4"/>
        <v>0</v>
      </c>
      <c r="AC22" s="215">
        <f t="shared" si="4"/>
        <v>0</v>
      </c>
      <c r="AD22" s="215">
        <f t="shared" si="4"/>
        <v>0</v>
      </c>
      <c r="AE22" s="215">
        <f>SUM(AE19:AE21)</f>
        <v>0</v>
      </c>
      <c r="AF22" s="215" t="s">
        <v>1</v>
      </c>
      <c r="AG22" s="215" t="s">
        <v>1</v>
      </c>
      <c r="AH22" s="215">
        <f t="shared" si="4"/>
        <v>0</v>
      </c>
      <c r="AI22" s="215">
        <f t="shared" si="4"/>
        <v>0</v>
      </c>
      <c r="AJ22" s="215">
        <f t="shared" si="4"/>
        <v>0</v>
      </c>
      <c r="AK22" s="215">
        <f t="shared" si="4"/>
        <v>0</v>
      </c>
    </row>
    <row r="23" spans="1:37">
      <c r="A23" s="194"/>
      <c r="B23" s="179" t="s">
        <v>226</v>
      </c>
      <c r="C23" s="213"/>
      <c r="D23" s="213"/>
      <c r="E23" s="179"/>
      <c r="F23" s="213"/>
      <c r="G23" s="213"/>
      <c r="H23" s="179"/>
      <c r="I23" s="179"/>
      <c r="J23" s="179"/>
      <c r="K23" s="179"/>
      <c r="L23" s="179"/>
      <c r="M23" s="213"/>
      <c r="N23" s="213"/>
      <c r="O23" s="179"/>
      <c r="P23" s="179"/>
      <c r="Q23" s="179"/>
      <c r="R23" s="179"/>
      <c r="S23" s="179"/>
      <c r="T23" s="179"/>
      <c r="U23" s="179"/>
      <c r="V23" s="106"/>
      <c r="W23" s="106"/>
      <c r="X23" s="106"/>
      <c r="Y23" s="213"/>
      <c r="Z23" s="213"/>
      <c r="AA23" s="106"/>
      <c r="AB23" s="106"/>
      <c r="AC23" s="106"/>
      <c r="AD23" s="106"/>
      <c r="AE23" s="106"/>
      <c r="AF23" s="213"/>
      <c r="AG23" s="213"/>
      <c r="AH23" s="106"/>
      <c r="AI23" s="106"/>
      <c r="AJ23" s="106"/>
      <c r="AK23" s="106"/>
    </row>
    <row r="24" spans="1:37">
      <c r="A24" s="194">
        <v>1</v>
      </c>
      <c r="B24" s="102"/>
      <c r="C24" s="194"/>
      <c r="D24" s="194"/>
      <c r="E24" s="102"/>
      <c r="F24" s="194"/>
      <c r="G24" s="194"/>
      <c r="H24" s="102"/>
      <c r="I24" s="102"/>
      <c r="J24" s="102"/>
      <c r="K24" s="213">
        <f>H24+I24+J24</f>
        <v>0</v>
      </c>
      <c r="L24" s="102"/>
      <c r="M24" s="194"/>
      <c r="N24" s="194"/>
      <c r="O24" s="194"/>
      <c r="P24" s="194"/>
      <c r="Q24" s="194"/>
      <c r="R24" s="213">
        <f>O24+P24+Q24</f>
        <v>0</v>
      </c>
      <c r="S24" s="213">
        <f>E24-L24</f>
        <v>0</v>
      </c>
      <c r="T24" s="213">
        <f t="shared" ref="T24:V26" si="5">H24-O24</f>
        <v>0</v>
      </c>
      <c r="U24" s="213">
        <f t="shared" si="5"/>
        <v>0</v>
      </c>
      <c r="V24" s="213">
        <f t="shared" si="5"/>
        <v>0</v>
      </c>
      <c r="W24" s="213">
        <f>T24+U24+V24</f>
        <v>0</v>
      </c>
      <c r="X24" s="102"/>
      <c r="Y24" s="194"/>
      <c r="Z24" s="194"/>
      <c r="AA24" s="194"/>
      <c r="AB24" s="194"/>
      <c r="AC24" s="194"/>
      <c r="AD24" s="213">
        <f>AA24+AB24+AC24</f>
        <v>0</v>
      </c>
      <c r="AE24" s="102"/>
      <c r="AF24" s="194"/>
      <c r="AG24" s="194"/>
      <c r="AH24" s="194"/>
      <c r="AI24" s="194"/>
      <c r="AJ24" s="194"/>
      <c r="AK24" s="213">
        <f>AH24+AI24+AJ24</f>
        <v>0</v>
      </c>
    </row>
    <row r="25" spans="1:37">
      <c r="A25" s="194">
        <v>2</v>
      </c>
      <c r="B25" s="102"/>
      <c r="C25" s="194"/>
      <c r="D25" s="194"/>
      <c r="E25" s="102"/>
      <c r="F25" s="194"/>
      <c r="G25" s="194"/>
      <c r="H25" s="102"/>
      <c r="I25" s="102"/>
      <c r="J25" s="102"/>
      <c r="K25" s="213">
        <f>H25+I25+J25</f>
        <v>0</v>
      </c>
      <c r="L25" s="102"/>
      <c r="M25" s="194"/>
      <c r="N25" s="194"/>
      <c r="O25" s="194"/>
      <c r="P25" s="194"/>
      <c r="Q25" s="194"/>
      <c r="R25" s="213">
        <f>O25+P25+Q25</f>
        <v>0</v>
      </c>
      <c r="S25" s="213">
        <f>E25-L25</f>
        <v>0</v>
      </c>
      <c r="T25" s="213">
        <f t="shared" si="5"/>
        <v>0</v>
      </c>
      <c r="U25" s="213">
        <f t="shared" si="5"/>
        <v>0</v>
      </c>
      <c r="V25" s="213">
        <f t="shared" si="5"/>
        <v>0</v>
      </c>
      <c r="W25" s="213">
        <f>T25+U25+V25</f>
        <v>0</v>
      </c>
      <c r="X25" s="102"/>
      <c r="Y25" s="194"/>
      <c r="Z25" s="194"/>
      <c r="AA25" s="194"/>
      <c r="AB25" s="194"/>
      <c r="AC25" s="194"/>
      <c r="AD25" s="213">
        <f>AA25+AB25+AC25</f>
        <v>0</v>
      </c>
      <c r="AE25" s="102"/>
      <c r="AF25" s="194"/>
      <c r="AG25" s="194"/>
      <c r="AH25" s="194"/>
      <c r="AI25" s="194"/>
      <c r="AJ25" s="194"/>
      <c r="AK25" s="213">
        <f>AH25+AI25+AJ25</f>
        <v>0</v>
      </c>
    </row>
    <row r="26" spans="1:37">
      <c r="A26" s="194">
        <v>3</v>
      </c>
      <c r="B26" s="214"/>
      <c r="C26" s="194"/>
      <c r="D26" s="194"/>
      <c r="E26" s="102"/>
      <c r="F26" s="194"/>
      <c r="G26" s="194"/>
      <c r="H26" s="102"/>
      <c r="I26" s="102"/>
      <c r="J26" s="102"/>
      <c r="K26" s="213">
        <f>H26+I26+J26</f>
        <v>0</v>
      </c>
      <c r="L26" s="102"/>
      <c r="M26" s="194"/>
      <c r="N26" s="194"/>
      <c r="O26" s="194"/>
      <c r="P26" s="194"/>
      <c r="Q26" s="194"/>
      <c r="R26" s="213">
        <f>O26+P26+Q26</f>
        <v>0</v>
      </c>
      <c r="S26" s="213">
        <f>E26-L26</f>
        <v>0</v>
      </c>
      <c r="T26" s="213">
        <f t="shared" si="5"/>
        <v>0</v>
      </c>
      <c r="U26" s="213">
        <f t="shared" si="5"/>
        <v>0</v>
      </c>
      <c r="V26" s="213">
        <f t="shared" si="5"/>
        <v>0</v>
      </c>
      <c r="W26" s="213">
        <f>T26+U26+V26</f>
        <v>0</v>
      </c>
      <c r="X26" s="102"/>
      <c r="Y26" s="194"/>
      <c r="Z26" s="194"/>
      <c r="AA26" s="194"/>
      <c r="AB26" s="194"/>
      <c r="AC26" s="194"/>
      <c r="AD26" s="213">
        <f>AA26+AB26+AC26</f>
        <v>0</v>
      </c>
      <c r="AE26" s="102"/>
      <c r="AF26" s="194"/>
      <c r="AG26" s="194"/>
      <c r="AH26" s="194"/>
      <c r="AI26" s="194"/>
      <c r="AJ26" s="194"/>
      <c r="AK26" s="213">
        <f>AH26+AI26+AJ26</f>
        <v>0</v>
      </c>
    </row>
    <row r="27" spans="1:37" s="216" customFormat="1" ht="27">
      <c r="A27" s="211"/>
      <c r="B27" s="219" t="s">
        <v>227</v>
      </c>
      <c r="C27" s="215" t="s">
        <v>1</v>
      </c>
      <c r="D27" s="215" t="s">
        <v>1</v>
      </c>
      <c r="E27" s="215">
        <f>SUM(E24:E26)</f>
        <v>0</v>
      </c>
      <c r="F27" s="215" t="s">
        <v>1</v>
      </c>
      <c r="G27" s="215" t="s">
        <v>1</v>
      </c>
      <c r="H27" s="215">
        <f t="shared" ref="H27:Q27" si="6">SUM(H24:H26)</f>
        <v>0</v>
      </c>
      <c r="I27" s="215">
        <f t="shared" si="6"/>
        <v>0</v>
      </c>
      <c r="J27" s="215">
        <f t="shared" si="6"/>
        <v>0</v>
      </c>
      <c r="K27" s="215">
        <f t="shared" si="6"/>
        <v>0</v>
      </c>
      <c r="L27" s="215">
        <f>SUM(L24:L26)</f>
        <v>0</v>
      </c>
      <c r="M27" s="215" t="s">
        <v>1</v>
      </c>
      <c r="N27" s="215" t="s">
        <v>1</v>
      </c>
      <c r="O27" s="215">
        <f t="shared" si="6"/>
        <v>0</v>
      </c>
      <c r="P27" s="215">
        <f>SUM(P24:P26)</f>
        <v>0</v>
      </c>
      <c r="Q27" s="215">
        <f t="shared" si="6"/>
        <v>0</v>
      </c>
      <c r="R27" s="215">
        <f>SUM(R24:R26)</f>
        <v>0</v>
      </c>
      <c r="S27" s="215">
        <f>SUM(S24:S26)</f>
        <v>0</v>
      </c>
      <c r="T27" s="215">
        <f>SUM(T24:T26)</f>
        <v>0</v>
      </c>
      <c r="U27" s="215">
        <f>SUM(U24:U26)</f>
        <v>0</v>
      </c>
      <c r="V27" s="215">
        <f t="shared" ref="V27:AK27" si="7">SUM(V24:V26)</f>
        <v>0</v>
      </c>
      <c r="W27" s="215">
        <f t="shared" si="7"/>
        <v>0</v>
      </c>
      <c r="X27" s="215">
        <f>SUM(X24:X26)</f>
        <v>0</v>
      </c>
      <c r="Y27" s="215" t="s">
        <v>1</v>
      </c>
      <c r="Z27" s="215" t="s">
        <v>1</v>
      </c>
      <c r="AA27" s="215">
        <f t="shared" si="7"/>
        <v>0</v>
      </c>
      <c r="AB27" s="215">
        <f t="shared" si="7"/>
        <v>0</v>
      </c>
      <c r="AC27" s="215">
        <f t="shared" si="7"/>
        <v>0</v>
      </c>
      <c r="AD27" s="215">
        <f t="shared" si="7"/>
        <v>0</v>
      </c>
      <c r="AE27" s="215">
        <f>SUM(AE24:AE26)</f>
        <v>0</v>
      </c>
      <c r="AF27" s="215" t="s">
        <v>1</v>
      </c>
      <c r="AG27" s="215" t="s">
        <v>1</v>
      </c>
      <c r="AH27" s="215">
        <f t="shared" si="7"/>
        <v>0</v>
      </c>
      <c r="AI27" s="215">
        <f t="shared" si="7"/>
        <v>0</v>
      </c>
      <c r="AJ27" s="215">
        <f t="shared" si="7"/>
        <v>0</v>
      </c>
      <c r="AK27" s="215">
        <f t="shared" si="7"/>
        <v>0</v>
      </c>
    </row>
    <row r="28" spans="1:37" s="216" customFormat="1" ht="27">
      <c r="A28" s="211"/>
      <c r="B28" s="219" t="s">
        <v>260</v>
      </c>
      <c r="C28" s="215" t="s">
        <v>1</v>
      </c>
      <c r="D28" s="215" t="s">
        <v>1</v>
      </c>
      <c r="E28" s="215">
        <f>E22+E27</f>
        <v>0</v>
      </c>
      <c r="F28" s="215" t="s">
        <v>1</v>
      </c>
      <c r="G28" s="215" t="s">
        <v>1</v>
      </c>
      <c r="H28" s="215">
        <f t="shared" ref="H28:Q28" si="8">H22+H27</f>
        <v>0</v>
      </c>
      <c r="I28" s="215">
        <f t="shared" si="8"/>
        <v>0</v>
      </c>
      <c r="J28" s="215">
        <f t="shared" si="8"/>
        <v>0</v>
      </c>
      <c r="K28" s="215">
        <f t="shared" si="8"/>
        <v>0</v>
      </c>
      <c r="L28" s="215">
        <f>L22+L27</f>
        <v>0</v>
      </c>
      <c r="M28" s="215" t="s">
        <v>1</v>
      </c>
      <c r="N28" s="215" t="s">
        <v>1</v>
      </c>
      <c r="O28" s="215">
        <f t="shared" si="8"/>
        <v>0</v>
      </c>
      <c r="P28" s="215">
        <f>P22+P27</f>
        <v>0</v>
      </c>
      <c r="Q28" s="215">
        <f t="shared" si="8"/>
        <v>0</v>
      </c>
      <c r="R28" s="215">
        <f>R22+R27</f>
        <v>0</v>
      </c>
      <c r="S28" s="215">
        <f>S22+S27</f>
        <v>0</v>
      </c>
      <c r="T28" s="215">
        <f>T22+T27</f>
        <v>0</v>
      </c>
      <c r="U28" s="215">
        <f>U22+U27</f>
        <v>0</v>
      </c>
      <c r="V28" s="215">
        <f t="shared" ref="V28:AK28" si="9">V22+V27</f>
        <v>0</v>
      </c>
      <c r="W28" s="215">
        <f t="shared" si="9"/>
        <v>0</v>
      </c>
      <c r="X28" s="215">
        <f>X22+X27</f>
        <v>0</v>
      </c>
      <c r="Y28" s="215" t="s">
        <v>1</v>
      </c>
      <c r="Z28" s="215" t="s">
        <v>1</v>
      </c>
      <c r="AA28" s="215">
        <f t="shared" si="9"/>
        <v>0</v>
      </c>
      <c r="AB28" s="215">
        <f t="shared" si="9"/>
        <v>0</v>
      </c>
      <c r="AC28" s="215">
        <f t="shared" si="9"/>
        <v>0</v>
      </c>
      <c r="AD28" s="215">
        <f t="shared" si="9"/>
        <v>0</v>
      </c>
      <c r="AE28" s="215">
        <f>AE22+AE27</f>
        <v>0</v>
      </c>
      <c r="AF28" s="215" t="s">
        <v>1</v>
      </c>
      <c r="AG28" s="215" t="s">
        <v>1</v>
      </c>
      <c r="AH28" s="215">
        <f t="shared" si="9"/>
        <v>0</v>
      </c>
      <c r="AI28" s="215">
        <f t="shared" si="9"/>
        <v>0</v>
      </c>
      <c r="AJ28" s="215">
        <f t="shared" si="9"/>
        <v>0</v>
      </c>
      <c r="AK28" s="215">
        <f t="shared" si="9"/>
        <v>0</v>
      </c>
    </row>
    <row r="29" spans="1:37">
      <c r="A29" s="194"/>
      <c r="B29" s="214"/>
      <c r="C29" s="213"/>
      <c r="D29" s="213"/>
      <c r="E29" s="214"/>
      <c r="F29" s="213"/>
      <c r="G29" s="213"/>
      <c r="H29" s="213"/>
      <c r="I29" s="213"/>
      <c r="J29" s="213"/>
      <c r="K29" s="213"/>
      <c r="L29" s="214"/>
      <c r="M29" s="213"/>
      <c r="N29" s="213"/>
      <c r="O29" s="213"/>
      <c r="P29" s="213"/>
      <c r="Q29" s="213"/>
      <c r="R29" s="214"/>
      <c r="S29" s="213"/>
      <c r="T29" s="214"/>
      <c r="U29" s="213"/>
      <c r="V29" s="106"/>
      <c r="W29" s="106"/>
      <c r="X29" s="106"/>
      <c r="Y29" s="213"/>
      <c r="Z29" s="213"/>
      <c r="AA29" s="106"/>
      <c r="AB29" s="106"/>
      <c r="AC29" s="106"/>
      <c r="AD29" s="106"/>
      <c r="AE29" s="106"/>
      <c r="AF29" s="213"/>
      <c r="AG29" s="213"/>
      <c r="AH29" s="106"/>
      <c r="AI29" s="106"/>
      <c r="AJ29" s="106"/>
      <c r="AK29" s="106"/>
    </row>
    <row r="30" spans="1:37">
      <c r="A30" s="194"/>
      <c r="B30" s="102"/>
      <c r="C30" s="213"/>
      <c r="D30" s="213"/>
      <c r="E30" s="102"/>
      <c r="F30" s="213"/>
      <c r="G30" s="213"/>
      <c r="H30" s="213"/>
      <c r="I30" s="213"/>
      <c r="J30" s="213"/>
      <c r="K30" s="213"/>
      <c r="L30" s="102"/>
      <c r="M30" s="213"/>
      <c r="N30" s="213"/>
      <c r="O30" s="213"/>
      <c r="P30" s="213"/>
      <c r="Q30" s="213"/>
      <c r="R30" s="102"/>
      <c r="S30" s="213"/>
      <c r="T30" s="102"/>
      <c r="U30" s="213"/>
      <c r="V30" s="106"/>
      <c r="W30" s="106"/>
      <c r="X30" s="106"/>
      <c r="Y30" s="213"/>
      <c r="Z30" s="213"/>
      <c r="AA30" s="106"/>
      <c r="AB30" s="106"/>
      <c r="AC30" s="106"/>
      <c r="AD30" s="106"/>
      <c r="AE30" s="106"/>
      <c r="AF30" s="213"/>
      <c r="AG30" s="213"/>
      <c r="AH30" s="106"/>
      <c r="AI30" s="106"/>
      <c r="AJ30" s="106"/>
      <c r="AK30" s="106"/>
    </row>
    <row r="31" spans="1:37" ht="54">
      <c r="A31" s="211" t="s">
        <v>4</v>
      </c>
      <c r="B31" s="212" t="s">
        <v>454</v>
      </c>
      <c r="C31" s="213"/>
      <c r="D31" s="213"/>
      <c r="E31" s="212"/>
      <c r="F31" s="213"/>
      <c r="G31" s="213"/>
      <c r="H31" s="213"/>
      <c r="I31" s="213"/>
      <c r="J31" s="213"/>
      <c r="K31" s="213"/>
      <c r="L31" s="212"/>
      <c r="M31" s="213"/>
      <c r="N31" s="213"/>
      <c r="O31" s="213"/>
      <c r="P31" s="213"/>
      <c r="Q31" s="213"/>
      <c r="R31" s="212"/>
      <c r="S31" s="213"/>
      <c r="T31" s="212"/>
      <c r="U31" s="213"/>
      <c r="V31" s="106"/>
      <c r="W31" s="106"/>
      <c r="X31" s="106"/>
      <c r="Y31" s="213"/>
      <c r="Z31" s="213"/>
      <c r="AA31" s="106"/>
      <c r="AB31" s="106"/>
      <c r="AC31" s="106"/>
      <c r="AD31" s="106"/>
      <c r="AE31" s="106"/>
      <c r="AF31" s="213"/>
      <c r="AG31" s="213"/>
      <c r="AH31" s="106"/>
      <c r="AI31" s="106"/>
      <c r="AJ31" s="106"/>
      <c r="AK31" s="106"/>
    </row>
    <row r="32" spans="1:37">
      <c r="A32" s="194"/>
      <c r="B32" s="179" t="s">
        <v>126</v>
      </c>
      <c r="C32" s="213"/>
      <c r="D32" s="213"/>
      <c r="E32" s="179"/>
      <c r="F32" s="213"/>
      <c r="G32" s="213"/>
      <c r="H32" s="213"/>
      <c r="I32" s="213"/>
      <c r="J32" s="213"/>
      <c r="K32" s="213"/>
      <c r="L32" s="179"/>
      <c r="M32" s="213"/>
      <c r="N32" s="213"/>
      <c r="O32" s="213"/>
      <c r="P32" s="213"/>
      <c r="Q32" s="213"/>
      <c r="R32" s="179"/>
      <c r="S32" s="213"/>
      <c r="T32" s="179"/>
      <c r="U32" s="213"/>
      <c r="V32" s="106"/>
      <c r="W32" s="106"/>
      <c r="X32" s="106"/>
      <c r="Y32" s="213"/>
      <c r="Z32" s="213"/>
      <c r="AA32" s="106"/>
      <c r="AB32" s="106"/>
      <c r="AC32" s="106"/>
      <c r="AD32" s="106"/>
      <c r="AE32" s="106"/>
      <c r="AF32" s="213"/>
      <c r="AG32" s="213"/>
      <c r="AH32" s="106"/>
      <c r="AI32" s="106"/>
      <c r="AJ32" s="106"/>
      <c r="AK32" s="106"/>
    </row>
    <row r="33" spans="1:37">
      <c r="A33" s="194">
        <v>1</v>
      </c>
      <c r="B33" s="102"/>
      <c r="C33" s="213"/>
      <c r="D33" s="213" t="s">
        <v>1</v>
      </c>
      <c r="E33" s="102"/>
      <c r="F33" s="213" t="s">
        <v>1</v>
      </c>
      <c r="G33" s="213"/>
      <c r="H33" s="194"/>
      <c r="I33" s="194"/>
      <c r="J33" s="194"/>
      <c r="K33" s="213">
        <f>H33+I33+J33</f>
        <v>0</v>
      </c>
      <c r="L33" s="102"/>
      <c r="M33" s="213" t="s">
        <v>1</v>
      </c>
      <c r="N33" s="213"/>
      <c r="O33" s="194"/>
      <c r="P33" s="194"/>
      <c r="Q33" s="194"/>
      <c r="R33" s="213">
        <f>O33+P33+Q33</f>
        <v>0</v>
      </c>
      <c r="S33" s="213">
        <f>E33-L33</f>
        <v>0</v>
      </c>
      <c r="T33" s="213">
        <f t="shared" ref="T33:V35" si="10">H33-O33</f>
        <v>0</v>
      </c>
      <c r="U33" s="213">
        <f t="shared" si="10"/>
        <v>0</v>
      </c>
      <c r="V33" s="213">
        <f t="shared" si="10"/>
        <v>0</v>
      </c>
      <c r="W33" s="213">
        <f>T33+U33+V33</f>
        <v>0</v>
      </c>
      <c r="X33" s="102"/>
      <c r="Y33" s="213" t="s">
        <v>1</v>
      </c>
      <c r="Z33" s="213"/>
      <c r="AA33" s="194"/>
      <c r="AB33" s="194"/>
      <c r="AC33" s="194"/>
      <c r="AD33" s="213">
        <f>AA33+AB33+AC33</f>
        <v>0</v>
      </c>
      <c r="AE33" s="102"/>
      <c r="AF33" s="213" t="s">
        <v>1</v>
      </c>
      <c r="AG33" s="213"/>
      <c r="AH33" s="194"/>
      <c r="AI33" s="194"/>
      <c r="AJ33" s="194"/>
      <c r="AK33" s="213">
        <f>AH33+AI33+AJ33</f>
        <v>0</v>
      </c>
    </row>
    <row r="34" spans="1:37">
      <c r="A34" s="194">
        <v>2</v>
      </c>
      <c r="B34" s="102"/>
      <c r="C34" s="213"/>
      <c r="D34" s="213" t="s">
        <v>1</v>
      </c>
      <c r="E34" s="102"/>
      <c r="F34" s="213" t="s">
        <v>1</v>
      </c>
      <c r="G34" s="213"/>
      <c r="H34" s="194"/>
      <c r="I34" s="194"/>
      <c r="J34" s="194"/>
      <c r="K34" s="213">
        <f>H34+I34+J34</f>
        <v>0</v>
      </c>
      <c r="L34" s="102"/>
      <c r="M34" s="213" t="s">
        <v>1</v>
      </c>
      <c r="N34" s="213"/>
      <c r="O34" s="194"/>
      <c r="P34" s="194"/>
      <c r="Q34" s="194"/>
      <c r="R34" s="213">
        <f>O34+P34+Q34</f>
        <v>0</v>
      </c>
      <c r="S34" s="213">
        <f>E34-L34</f>
        <v>0</v>
      </c>
      <c r="T34" s="213">
        <f t="shared" si="10"/>
        <v>0</v>
      </c>
      <c r="U34" s="213">
        <f t="shared" si="10"/>
        <v>0</v>
      </c>
      <c r="V34" s="213">
        <f t="shared" si="10"/>
        <v>0</v>
      </c>
      <c r="W34" s="213">
        <f>T34+U34+V34</f>
        <v>0</v>
      </c>
      <c r="X34" s="102"/>
      <c r="Y34" s="213" t="s">
        <v>1</v>
      </c>
      <c r="Z34" s="213"/>
      <c r="AA34" s="194"/>
      <c r="AB34" s="194"/>
      <c r="AC34" s="194"/>
      <c r="AD34" s="213">
        <f>AA34+AB34+AC34</f>
        <v>0</v>
      </c>
      <c r="AE34" s="102"/>
      <c r="AF34" s="213" t="s">
        <v>1</v>
      </c>
      <c r="AG34" s="213"/>
      <c r="AH34" s="194"/>
      <c r="AI34" s="194"/>
      <c r="AJ34" s="194"/>
      <c r="AK34" s="213">
        <f>AH34+AI34+AJ34</f>
        <v>0</v>
      </c>
    </row>
    <row r="35" spans="1:37">
      <c r="A35" s="194">
        <v>3</v>
      </c>
      <c r="B35" s="102"/>
      <c r="C35" s="213"/>
      <c r="D35" s="213" t="s">
        <v>1</v>
      </c>
      <c r="E35" s="102"/>
      <c r="F35" s="213" t="s">
        <v>1</v>
      </c>
      <c r="G35" s="213"/>
      <c r="H35" s="194"/>
      <c r="I35" s="194"/>
      <c r="J35" s="194"/>
      <c r="K35" s="213">
        <f>H35+I35+J35</f>
        <v>0</v>
      </c>
      <c r="L35" s="102"/>
      <c r="M35" s="213" t="s">
        <v>1</v>
      </c>
      <c r="N35" s="213"/>
      <c r="O35" s="194"/>
      <c r="P35" s="194"/>
      <c r="Q35" s="194"/>
      <c r="R35" s="213">
        <f>O35+P35+Q35</f>
        <v>0</v>
      </c>
      <c r="S35" s="213">
        <f>E35-L35</f>
        <v>0</v>
      </c>
      <c r="T35" s="213">
        <f t="shared" si="10"/>
        <v>0</v>
      </c>
      <c r="U35" s="213">
        <f t="shared" si="10"/>
        <v>0</v>
      </c>
      <c r="V35" s="213">
        <f t="shared" si="10"/>
        <v>0</v>
      </c>
      <c r="W35" s="213">
        <f>T35+U35+V35</f>
        <v>0</v>
      </c>
      <c r="X35" s="102"/>
      <c r="Y35" s="213" t="s">
        <v>1</v>
      </c>
      <c r="Z35" s="213"/>
      <c r="AA35" s="194"/>
      <c r="AB35" s="194"/>
      <c r="AC35" s="194"/>
      <c r="AD35" s="213">
        <f>AA35+AB35+AC35</f>
        <v>0</v>
      </c>
      <c r="AE35" s="102"/>
      <c r="AF35" s="213" t="s">
        <v>1</v>
      </c>
      <c r="AG35" s="213"/>
      <c r="AH35" s="194"/>
      <c r="AI35" s="194"/>
      <c r="AJ35" s="194"/>
      <c r="AK35" s="213">
        <f>AH35+AI35+AJ35</f>
        <v>0</v>
      </c>
    </row>
    <row r="36" spans="1:37" s="216" customFormat="1" ht="14.25">
      <c r="A36" s="211"/>
      <c r="B36" s="214" t="s">
        <v>113</v>
      </c>
      <c r="C36" s="215" t="s">
        <v>1</v>
      </c>
      <c r="D36" s="215" t="s">
        <v>1</v>
      </c>
      <c r="E36" s="215">
        <f>SUM(E33:E35)</f>
        <v>0</v>
      </c>
      <c r="F36" s="215" t="s">
        <v>1</v>
      </c>
      <c r="G36" s="215" t="s">
        <v>1</v>
      </c>
      <c r="H36" s="215">
        <f t="shared" ref="H36:Q36" si="11">SUM(H33:H35)</f>
        <v>0</v>
      </c>
      <c r="I36" s="215">
        <f t="shared" si="11"/>
        <v>0</v>
      </c>
      <c r="J36" s="215">
        <f t="shared" si="11"/>
        <v>0</v>
      </c>
      <c r="K36" s="215">
        <f t="shared" si="11"/>
        <v>0</v>
      </c>
      <c r="L36" s="215">
        <f>SUM(L33:L35)</f>
        <v>0</v>
      </c>
      <c r="M36" s="215" t="s">
        <v>1</v>
      </c>
      <c r="N36" s="215" t="s">
        <v>1</v>
      </c>
      <c r="O36" s="215">
        <f t="shared" si="11"/>
        <v>0</v>
      </c>
      <c r="P36" s="215">
        <f>SUM(P33:P35)</f>
        <v>0</v>
      </c>
      <c r="Q36" s="215">
        <f t="shared" si="11"/>
        <v>0</v>
      </c>
      <c r="R36" s="215">
        <f>SUM(R33:R35)</f>
        <v>0</v>
      </c>
      <c r="S36" s="215">
        <f>SUM(S33:S35)</f>
        <v>0</v>
      </c>
      <c r="T36" s="215">
        <f>SUM(T33:T35)</f>
        <v>0</v>
      </c>
      <c r="U36" s="215">
        <f>SUM(U33:U35)</f>
        <v>0</v>
      </c>
      <c r="V36" s="215">
        <f t="shared" ref="V36:AK36" si="12">SUM(V33:V35)</f>
        <v>0</v>
      </c>
      <c r="W36" s="215">
        <f t="shared" si="12"/>
        <v>0</v>
      </c>
      <c r="X36" s="215">
        <f>SUM(X33:X35)</f>
        <v>0</v>
      </c>
      <c r="Y36" s="215" t="s">
        <v>1</v>
      </c>
      <c r="Z36" s="215" t="s">
        <v>1</v>
      </c>
      <c r="AA36" s="215">
        <f t="shared" si="12"/>
        <v>0</v>
      </c>
      <c r="AB36" s="215">
        <f t="shared" si="12"/>
        <v>0</v>
      </c>
      <c r="AC36" s="215">
        <f t="shared" si="12"/>
        <v>0</v>
      </c>
      <c r="AD36" s="215">
        <f t="shared" si="12"/>
        <v>0</v>
      </c>
      <c r="AE36" s="215">
        <f>SUM(AE33:AE35)</f>
        <v>0</v>
      </c>
      <c r="AF36" s="215" t="s">
        <v>1</v>
      </c>
      <c r="AG36" s="215" t="s">
        <v>1</v>
      </c>
      <c r="AH36" s="215">
        <f t="shared" si="12"/>
        <v>0</v>
      </c>
      <c r="AI36" s="215">
        <f t="shared" si="12"/>
        <v>0</v>
      </c>
      <c r="AJ36" s="215">
        <f t="shared" si="12"/>
        <v>0</v>
      </c>
      <c r="AK36" s="215">
        <f t="shared" si="12"/>
        <v>0</v>
      </c>
    </row>
    <row r="37" spans="1:37">
      <c r="A37" s="194"/>
      <c r="B37" s="102"/>
      <c r="C37" s="213"/>
      <c r="D37" s="213"/>
      <c r="E37" s="102"/>
      <c r="F37" s="213"/>
      <c r="G37" s="213"/>
      <c r="H37" s="102"/>
      <c r="I37" s="102"/>
      <c r="J37" s="102"/>
      <c r="K37" s="102"/>
      <c r="L37" s="102"/>
      <c r="M37" s="213"/>
      <c r="N37" s="213"/>
      <c r="O37" s="102"/>
      <c r="P37" s="102"/>
      <c r="Q37" s="102"/>
      <c r="R37" s="102"/>
      <c r="S37" s="102"/>
      <c r="T37" s="102"/>
      <c r="U37" s="102"/>
      <c r="V37" s="102"/>
      <c r="W37" s="102"/>
      <c r="X37" s="102"/>
      <c r="Y37" s="213"/>
      <c r="Z37" s="213"/>
      <c r="AA37" s="102"/>
      <c r="AB37" s="102"/>
      <c r="AC37" s="102"/>
      <c r="AD37" s="102"/>
      <c r="AE37" s="102"/>
      <c r="AF37" s="213"/>
      <c r="AG37" s="213"/>
      <c r="AH37" s="102"/>
      <c r="AI37" s="102"/>
      <c r="AJ37" s="102"/>
      <c r="AK37" s="102"/>
    </row>
    <row r="38" spans="1:37" s="216" customFormat="1" ht="27">
      <c r="A38" s="211"/>
      <c r="B38" s="212" t="s">
        <v>261</v>
      </c>
      <c r="C38" s="215" t="s">
        <v>1</v>
      </c>
      <c r="D38" s="215" t="s">
        <v>1</v>
      </c>
      <c r="E38" s="215">
        <f>E13+E28+E36</f>
        <v>0</v>
      </c>
      <c r="F38" s="215" t="s">
        <v>1</v>
      </c>
      <c r="G38" s="215" t="s">
        <v>1</v>
      </c>
      <c r="H38" s="215">
        <f t="shared" ref="H38:AK38" si="13">H13+H28+H36</f>
        <v>0</v>
      </c>
      <c r="I38" s="215">
        <f t="shared" si="13"/>
        <v>0</v>
      </c>
      <c r="J38" s="215">
        <f t="shared" si="13"/>
        <v>0</v>
      </c>
      <c r="K38" s="215">
        <f t="shared" si="13"/>
        <v>0</v>
      </c>
      <c r="L38" s="215">
        <f>L13+L28+L36</f>
        <v>0</v>
      </c>
      <c r="M38" s="215" t="s">
        <v>1</v>
      </c>
      <c r="N38" s="215" t="s">
        <v>1</v>
      </c>
      <c r="O38" s="215">
        <f t="shared" si="13"/>
        <v>0</v>
      </c>
      <c r="P38" s="215">
        <f>P13+P28+P36</f>
        <v>0</v>
      </c>
      <c r="Q38" s="215">
        <f t="shared" si="13"/>
        <v>0</v>
      </c>
      <c r="R38" s="215">
        <f t="shared" si="13"/>
        <v>0</v>
      </c>
      <c r="S38" s="215">
        <f t="shared" si="13"/>
        <v>0</v>
      </c>
      <c r="T38" s="215">
        <f t="shared" si="13"/>
        <v>0</v>
      </c>
      <c r="U38" s="215">
        <f t="shared" si="13"/>
        <v>0</v>
      </c>
      <c r="V38" s="215">
        <f t="shared" si="13"/>
        <v>0</v>
      </c>
      <c r="W38" s="215">
        <f t="shared" si="13"/>
        <v>0</v>
      </c>
      <c r="X38" s="215">
        <f>X13+X28+X36</f>
        <v>0</v>
      </c>
      <c r="Y38" s="215" t="s">
        <v>1</v>
      </c>
      <c r="Z38" s="215" t="s">
        <v>1</v>
      </c>
      <c r="AA38" s="215">
        <f t="shared" si="13"/>
        <v>0</v>
      </c>
      <c r="AB38" s="215">
        <f t="shared" si="13"/>
        <v>0</v>
      </c>
      <c r="AC38" s="215">
        <f t="shared" si="13"/>
        <v>0</v>
      </c>
      <c r="AD38" s="215">
        <f t="shared" si="13"/>
        <v>0</v>
      </c>
      <c r="AE38" s="215">
        <f>AE13+AE28+AE36</f>
        <v>0</v>
      </c>
      <c r="AF38" s="215" t="s">
        <v>1</v>
      </c>
      <c r="AG38" s="215" t="s">
        <v>1</v>
      </c>
      <c r="AH38" s="215">
        <f t="shared" si="13"/>
        <v>0</v>
      </c>
      <c r="AI38" s="215">
        <f t="shared" si="13"/>
        <v>0</v>
      </c>
      <c r="AJ38" s="215">
        <f t="shared" si="13"/>
        <v>0</v>
      </c>
      <c r="AK38" s="215">
        <f t="shared" si="13"/>
        <v>0</v>
      </c>
    </row>
    <row r="39" spans="1:37" s="16" customFormat="1" ht="12.75">
      <c r="A39" s="41"/>
      <c r="B39" s="220"/>
      <c r="C39" s="221"/>
      <c r="D39" s="41"/>
      <c r="E39" s="220"/>
      <c r="F39" s="41"/>
      <c r="G39" s="41"/>
      <c r="H39" s="41"/>
      <c r="I39" s="41"/>
      <c r="J39" s="41"/>
      <c r="K39" s="41"/>
      <c r="L39" s="220"/>
      <c r="M39" s="41"/>
      <c r="N39" s="41"/>
      <c r="O39" s="41" t="s">
        <v>0</v>
      </c>
      <c r="P39" s="41"/>
      <c r="Q39" s="41"/>
      <c r="R39" s="220"/>
      <c r="S39" s="41" t="s">
        <v>0</v>
      </c>
      <c r="T39" s="220"/>
      <c r="U39" s="41" t="s">
        <v>0</v>
      </c>
      <c r="Y39" s="41"/>
      <c r="Z39" s="41"/>
      <c r="AF39" s="41"/>
      <c r="AG39" s="41"/>
    </row>
    <row r="40" spans="1:37" s="20" customFormat="1">
      <c r="A40" s="19"/>
    </row>
    <row r="41" spans="1:37">
      <c r="B41" s="5" t="s">
        <v>230</v>
      </c>
    </row>
    <row r="42" spans="1:37" ht="27.75" customHeight="1">
      <c r="B42" s="176" t="s">
        <v>451</v>
      </c>
      <c r="C42" s="176"/>
      <c r="D42" s="280"/>
      <c r="E42" s="280"/>
      <c r="F42" s="280"/>
      <c r="G42" s="280"/>
    </row>
    <row r="43" spans="1:37" ht="37.5" customHeight="1">
      <c r="B43" s="2529" t="s">
        <v>450</v>
      </c>
      <c r="C43" s="2530"/>
      <c r="D43" s="2530"/>
      <c r="E43" s="2530"/>
      <c r="F43" s="2530"/>
      <c r="G43" s="2530"/>
      <c r="H43" s="2530"/>
      <c r="I43" s="2530"/>
    </row>
    <row r="44" spans="1:37" ht="29.25" customHeight="1">
      <c r="B44" s="560" t="s">
        <v>473</v>
      </c>
      <c r="C44" s="280"/>
      <c r="D44" s="280"/>
      <c r="E44" s="280"/>
      <c r="F44" s="280"/>
      <c r="G44" s="280"/>
    </row>
    <row r="45" spans="1:37" s="20" customFormat="1">
      <c r="A45" s="19"/>
    </row>
    <row r="46" spans="1:37" s="20" customFormat="1">
      <c r="A46" s="19"/>
    </row>
    <row r="47" spans="1:37" s="20" customFormat="1">
      <c r="A47" s="19"/>
    </row>
  </sheetData>
  <mergeCells count="2">
    <mergeCell ref="S5:W5"/>
    <mergeCell ref="B43:I43"/>
  </mergeCells>
  <phoneticPr fontId="2" type="noConversion"/>
  <pageMargins left="0.75" right="0.75" top="1" bottom="1" header="0.5" footer="0.5"/>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P42"/>
  <sheetViews>
    <sheetView workbookViewId="0">
      <selection activeCell="B1" sqref="B1"/>
    </sheetView>
  </sheetViews>
  <sheetFormatPr defaultRowHeight="13.5"/>
  <cols>
    <col min="1" max="1" width="4.28515625" style="4" customWidth="1"/>
    <col min="2" max="2" width="31.7109375" style="98" customWidth="1"/>
    <col min="3" max="3" width="6.7109375" style="90" customWidth="1"/>
    <col min="4" max="4" width="16.140625" style="90" customWidth="1"/>
    <col min="5" max="5" width="20" style="90" customWidth="1"/>
    <col min="6" max="6" width="9.85546875" style="90" customWidth="1"/>
    <col min="7" max="7" width="18.28515625" style="90" customWidth="1"/>
    <col min="8" max="8" width="14.42578125" style="90" customWidth="1"/>
    <col min="9" max="9" width="8.28515625" style="4" customWidth="1"/>
    <col min="10" max="10" width="10.28515625" style="39" customWidth="1"/>
    <col min="11" max="11" width="19.28515625" style="5" customWidth="1"/>
    <col min="12" max="12" width="18.5703125" style="5" customWidth="1"/>
    <col min="13" max="13" width="12.5703125" style="4" customWidth="1"/>
    <col min="14" max="14" width="12.140625" style="4" customWidth="1"/>
    <col min="15" max="15" width="11.5703125" style="4" customWidth="1"/>
    <col min="16" max="16" width="12" style="4" customWidth="1"/>
    <col min="17" max="16384" width="9.140625" style="5"/>
  </cols>
  <sheetData>
    <row r="1" spans="1:16" s="31" customFormat="1" ht="14.25">
      <c r="A1" s="271"/>
      <c r="B1" s="261"/>
      <c r="C1" s="254"/>
      <c r="D1" s="254"/>
      <c r="E1" s="254"/>
      <c r="F1" s="254"/>
      <c r="G1" s="22"/>
      <c r="I1" s="9"/>
      <c r="J1" s="9"/>
      <c r="K1" s="30"/>
      <c r="L1" s="30"/>
      <c r="O1" s="24" t="s">
        <v>400</v>
      </c>
    </row>
    <row r="2" spans="1:16" s="301" customFormat="1" ht="17.25">
      <c r="A2" s="299"/>
      <c r="B2" s="1"/>
      <c r="C2" s="2"/>
      <c r="D2" s="2"/>
      <c r="E2" s="2"/>
      <c r="F2" s="3"/>
      <c r="G2" s="3"/>
      <c r="H2" s="3"/>
      <c r="I2" s="300"/>
      <c r="J2" s="308"/>
      <c r="O2" s="2226" t="s">
        <v>28</v>
      </c>
      <c r="P2" s="2226"/>
    </row>
    <row r="3" spans="1:16" s="301" customFormat="1" ht="18" thickBot="1">
      <c r="A3" s="31"/>
      <c r="B3" s="23" t="s">
        <v>29</v>
      </c>
      <c r="C3" s="307"/>
      <c r="D3" s="7"/>
      <c r="E3" s="7"/>
      <c r="F3" s="7"/>
      <c r="G3" s="8"/>
      <c r="H3" s="8"/>
      <c r="I3" s="309"/>
      <c r="J3" s="310"/>
      <c r="K3" s="311"/>
    </row>
    <row r="4" spans="1:16" s="48" customFormat="1">
      <c r="A4" s="41"/>
      <c r="B4" s="121" t="s">
        <v>78</v>
      </c>
      <c r="C4" s="42"/>
      <c r="D4" s="42"/>
      <c r="E4" s="42"/>
      <c r="F4" s="42"/>
      <c r="G4" s="42"/>
      <c r="H4" s="42"/>
      <c r="I4" s="43"/>
      <c r="J4" s="44"/>
      <c r="K4" s="43"/>
      <c r="L4" s="43"/>
      <c r="M4" s="41"/>
      <c r="N4" s="45"/>
      <c r="O4" s="41"/>
      <c r="P4" s="41"/>
    </row>
    <row r="5" spans="1:16" s="48" customFormat="1">
      <c r="A5" s="41"/>
      <c r="B5" s="121" t="s">
        <v>426</v>
      </c>
      <c r="C5" s="42"/>
      <c r="D5" s="42"/>
      <c r="E5" s="42"/>
      <c r="F5" s="42"/>
      <c r="G5" s="42"/>
      <c r="H5" s="42"/>
      <c r="I5" s="43"/>
      <c r="J5" s="44"/>
      <c r="K5" s="43"/>
      <c r="L5" s="43"/>
      <c r="M5" s="41"/>
      <c r="N5" s="41"/>
      <c r="O5" s="41"/>
      <c r="P5" s="41"/>
    </row>
    <row r="6" spans="1:16" s="16" customFormat="1" ht="12.75">
      <c r="A6" s="41"/>
      <c r="B6" s="46"/>
      <c r="C6" s="46"/>
      <c r="D6" s="46"/>
      <c r="E6" s="46"/>
      <c r="F6" s="46"/>
      <c r="G6" s="46"/>
      <c r="H6" s="46"/>
      <c r="I6" s="41"/>
      <c r="J6" s="47"/>
      <c r="K6" s="48"/>
      <c r="L6" s="48"/>
      <c r="M6" s="41"/>
      <c r="N6" s="41"/>
      <c r="O6" s="41"/>
      <c r="P6" s="41"/>
    </row>
    <row r="7" spans="1:16" s="16" customFormat="1" ht="14.25">
      <c r="A7" s="49"/>
      <c r="B7" s="50"/>
      <c r="C7" s="51"/>
      <c r="D7" s="52" t="s">
        <v>79</v>
      </c>
      <c r="E7" s="53"/>
      <c r="F7" s="53"/>
      <c r="G7" s="53"/>
      <c r="H7" s="54"/>
      <c r="I7" s="55" t="s">
        <v>80</v>
      </c>
      <c r="J7" s="56"/>
      <c r="K7" s="57"/>
      <c r="L7" s="57"/>
      <c r="M7" s="57"/>
      <c r="N7" s="58"/>
      <c r="O7" s="49"/>
      <c r="P7" s="49"/>
    </row>
    <row r="8" spans="1:16" ht="89.25">
      <c r="A8" s="59"/>
      <c r="B8" s="60"/>
      <c r="C8" s="61"/>
      <c r="D8" s="62" t="s">
        <v>81</v>
      </c>
      <c r="E8" s="62"/>
      <c r="F8" s="62" t="s">
        <v>82</v>
      </c>
      <c r="G8" s="62"/>
      <c r="H8" s="62" t="s">
        <v>83</v>
      </c>
      <c r="I8" s="2232" t="s">
        <v>86</v>
      </c>
      <c r="J8" s="2233"/>
      <c r="K8" s="63" t="s">
        <v>281</v>
      </c>
      <c r="L8" s="63" t="s">
        <v>280</v>
      </c>
      <c r="M8" s="63" t="s">
        <v>89</v>
      </c>
      <c r="N8" s="63" t="s">
        <v>90</v>
      </c>
      <c r="O8" s="64" t="s">
        <v>91</v>
      </c>
      <c r="P8" s="65" t="s">
        <v>92</v>
      </c>
    </row>
    <row r="9" spans="1:16" s="69" customFormat="1" ht="38.25">
      <c r="A9" s="66" t="s">
        <v>114</v>
      </c>
      <c r="B9" s="67" t="s">
        <v>93</v>
      </c>
      <c r="C9" s="66"/>
      <c r="D9" s="14" t="s">
        <v>84</v>
      </c>
      <c r="E9" s="14" t="s">
        <v>393</v>
      </c>
      <c r="F9" s="14" t="s">
        <v>84</v>
      </c>
      <c r="G9" s="14" t="s">
        <v>393</v>
      </c>
      <c r="H9" s="14" t="s">
        <v>85</v>
      </c>
      <c r="I9" s="14" t="s">
        <v>87</v>
      </c>
      <c r="J9" s="68" t="s">
        <v>88</v>
      </c>
      <c r="K9" s="14" t="s">
        <v>85</v>
      </c>
      <c r="L9" s="14" t="s">
        <v>85</v>
      </c>
      <c r="M9" s="14" t="s">
        <v>85</v>
      </c>
      <c r="N9" s="14" t="s">
        <v>85</v>
      </c>
      <c r="O9" s="14" t="s">
        <v>85</v>
      </c>
      <c r="P9" s="14" t="s">
        <v>85</v>
      </c>
    </row>
    <row r="10" spans="1:16">
      <c r="A10" s="70">
        <v>1</v>
      </c>
      <c r="B10" s="25">
        <v>2</v>
      </c>
      <c r="C10" s="12">
        <v>3</v>
      </c>
      <c r="D10" s="12">
        <v>4</v>
      </c>
      <c r="E10" s="13">
        <v>5</v>
      </c>
      <c r="F10" s="13">
        <v>6</v>
      </c>
      <c r="G10" s="13">
        <v>7</v>
      </c>
      <c r="H10" s="13">
        <v>8</v>
      </c>
      <c r="I10" s="70">
        <v>9</v>
      </c>
      <c r="J10" s="71"/>
      <c r="K10" s="12">
        <v>11</v>
      </c>
      <c r="L10" s="12">
        <v>12</v>
      </c>
      <c r="M10" s="70">
        <v>13</v>
      </c>
      <c r="N10" s="70">
        <v>14</v>
      </c>
      <c r="O10" s="70">
        <v>15</v>
      </c>
      <c r="P10" s="70">
        <v>16</v>
      </c>
    </row>
    <row r="11" spans="1:16" ht="54">
      <c r="A11" s="70"/>
      <c r="B11" s="353" t="s">
        <v>317</v>
      </c>
      <c r="C11" s="12"/>
      <c r="D11" s="70" t="s">
        <v>1</v>
      </c>
      <c r="E11" s="316"/>
      <c r="F11" s="70" t="s">
        <v>1</v>
      </c>
      <c r="G11" s="316"/>
      <c r="H11" s="70" t="s">
        <v>1</v>
      </c>
      <c r="I11" s="70" t="s">
        <v>1</v>
      </c>
      <c r="J11" s="71" t="s">
        <v>1</v>
      </c>
      <c r="K11" s="70" t="s">
        <v>1</v>
      </c>
      <c r="L11" s="70" t="s">
        <v>1</v>
      </c>
      <c r="M11" s="70" t="s">
        <v>1</v>
      </c>
      <c r="N11" s="70" t="s">
        <v>1</v>
      </c>
      <c r="O11" s="70" t="s">
        <v>1</v>
      </c>
      <c r="P11" s="70" t="s">
        <v>1</v>
      </c>
    </row>
    <row r="12" spans="1:16" ht="27">
      <c r="A12" s="70">
        <v>1</v>
      </c>
      <c r="B12" s="73" t="s">
        <v>94</v>
      </c>
      <c r="C12" s="313"/>
      <c r="D12" s="70" t="s">
        <v>1</v>
      </c>
      <c r="E12" s="70" t="s">
        <v>1</v>
      </c>
      <c r="F12" s="70" t="s">
        <v>1</v>
      </c>
      <c r="G12" s="70" t="s">
        <v>1</v>
      </c>
      <c r="H12" s="70" t="s">
        <v>1</v>
      </c>
      <c r="I12" s="70" t="s">
        <v>1</v>
      </c>
      <c r="J12" s="71" t="s">
        <v>1</v>
      </c>
      <c r="K12" s="70" t="s">
        <v>1</v>
      </c>
      <c r="L12" s="70" t="s">
        <v>1</v>
      </c>
      <c r="M12" s="70" t="s">
        <v>1</v>
      </c>
      <c r="N12" s="70" t="s">
        <v>1</v>
      </c>
      <c r="O12" s="74">
        <v>200000</v>
      </c>
      <c r="P12" s="74">
        <f>O12</f>
        <v>200000</v>
      </c>
    </row>
    <row r="13" spans="1:16" s="329" customFormat="1">
      <c r="A13" s="344">
        <v>2</v>
      </c>
      <c r="B13" s="354" t="s">
        <v>95</v>
      </c>
      <c r="C13" s="355"/>
      <c r="D13" s="335"/>
      <c r="E13" s="389">
        <f>D13*12*$E$11</f>
        <v>0</v>
      </c>
      <c r="F13" s="389"/>
      <c r="G13" s="389">
        <f>F13*12*$G$11</f>
        <v>0</v>
      </c>
      <c r="H13" s="389">
        <f>E13+G13</f>
        <v>0</v>
      </c>
      <c r="I13" s="341"/>
      <c r="J13" s="356">
        <f t="shared" ref="J13:J28" si="0">(I13-360)*4.17</f>
        <v>-1501.2</v>
      </c>
      <c r="K13" s="337"/>
      <c r="L13" s="337"/>
      <c r="M13" s="337">
        <f t="shared" ref="M13:M28" si="1">J13+K13+L13</f>
        <v>-1501.2</v>
      </c>
      <c r="N13" s="337">
        <f>M13*C13*12</f>
        <v>0</v>
      </c>
      <c r="O13" s="337" t="s">
        <v>1</v>
      </c>
      <c r="P13" s="337">
        <f>H13+N13</f>
        <v>0</v>
      </c>
    </row>
    <row r="14" spans="1:16">
      <c r="A14" s="70">
        <v>3</v>
      </c>
      <c r="B14" s="73" t="s">
        <v>96</v>
      </c>
      <c r="C14" s="12"/>
      <c r="D14" s="12"/>
      <c r="E14" s="315">
        <f>D14*12*$E$11</f>
        <v>0</v>
      </c>
      <c r="F14" s="12"/>
      <c r="G14" s="315">
        <f>F14*12*$G$11</f>
        <v>0</v>
      </c>
      <c r="H14" s="75">
        <f>E14+G14</f>
        <v>0</v>
      </c>
      <c r="I14" s="70">
        <v>4000</v>
      </c>
      <c r="J14" s="77">
        <f t="shared" si="0"/>
        <v>15178.8</v>
      </c>
      <c r="K14" s="74">
        <v>15000</v>
      </c>
      <c r="L14" s="74">
        <v>10000</v>
      </c>
      <c r="M14" s="74">
        <f t="shared" si="1"/>
        <v>40178.800000000003</v>
      </c>
      <c r="N14" s="74">
        <f t="shared" ref="N14:N28" si="2">M14*C14*12</f>
        <v>0</v>
      </c>
      <c r="O14" s="74" t="s">
        <v>1</v>
      </c>
      <c r="P14" s="74">
        <f>H14+N14</f>
        <v>0</v>
      </c>
    </row>
    <row r="15" spans="1:16">
      <c r="A15" s="70">
        <v>4</v>
      </c>
      <c r="B15" s="73" t="s">
        <v>97</v>
      </c>
      <c r="C15" s="12"/>
      <c r="D15" s="12" t="s">
        <v>1</v>
      </c>
      <c r="E15" s="12" t="s">
        <v>1</v>
      </c>
      <c r="F15" s="12" t="s">
        <v>1</v>
      </c>
      <c r="G15" s="12" t="s">
        <v>1</v>
      </c>
      <c r="H15" s="12" t="s">
        <v>1</v>
      </c>
      <c r="I15" s="70">
        <v>2000</v>
      </c>
      <c r="J15" s="77">
        <f t="shared" si="0"/>
        <v>6838.8</v>
      </c>
      <c r="K15" s="74">
        <v>5000</v>
      </c>
      <c r="L15" s="74"/>
      <c r="M15" s="74">
        <f t="shared" si="1"/>
        <v>11838.8</v>
      </c>
      <c r="N15" s="74">
        <f t="shared" si="2"/>
        <v>0</v>
      </c>
      <c r="O15" s="74" t="s">
        <v>1</v>
      </c>
      <c r="P15" s="74">
        <f>N15</f>
        <v>0</v>
      </c>
    </row>
    <row r="16" spans="1:16">
      <c r="A16" s="70">
        <v>5</v>
      </c>
      <c r="B16" s="73" t="s">
        <v>98</v>
      </c>
      <c r="C16" s="12"/>
      <c r="D16" s="12" t="s">
        <v>1</v>
      </c>
      <c r="E16" s="12" t="s">
        <v>1</v>
      </c>
      <c r="F16" s="12" t="s">
        <v>1</v>
      </c>
      <c r="G16" s="12" t="s">
        <v>1</v>
      </c>
      <c r="H16" s="12" t="s">
        <v>1</v>
      </c>
      <c r="I16" s="70">
        <v>2000</v>
      </c>
      <c r="J16" s="77">
        <f t="shared" si="0"/>
        <v>6838.8</v>
      </c>
      <c r="K16" s="74">
        <v>5000</v>
      </c>
      <c r="L16" s="74"/>
      <c r="M16" s="74">
        <f t="shared" si="1"/>
        <v>11838.8</v>
      </c>
      <c r="N16" s="74">
        <f t="shared" si="2"/>
        <v>0</v>
      </c>
      <c r="O16" s="74" t="s">
        <v>1</v>
      </c>
      <c r="P16" s="74">
        <f>N16</f>
        <v>0</v>
      </c>
    </row>
    <row r="17" spans="1:16">
      <c r="A17" s="70">
        <v>6</v>
      </c>
      <c r="B17" s="73" t="s">
        <v>99</v>
      </c>
      <c r="C17" s="12"/>
      <c r="D17" s="12" t="s">
        <v>1</v>
      </c>
      <c r="E17" s="12" t="s">
        <v>1</v>
      </c>
      <c r="F17" s="12" t="s">
        <v>1</v>
      </c>
      <c r="G17" s="12" t="s">
        <v>1</v>
      </c>
      <c r="H17" s="12" t="s">
        <v>1</v>
      </c>
      <c r="I17" s="70">
        <v>5000</v>
      </c>
      <c r="J17" s="77">
        <f t="shared" si="0"/>
        <v>19348.8</v>
      </c>
      <c r="K17" s="74">
        <v>10000</v>
      </c>
      <c r="L17" s="74"/>
      <c r="M17" s="74">
        <f t="shared" si="1"/>
        <v>29348.799999999999</v>
      </c>
      <c r="N17" s="74">
        <f t="shared" si="2"/>
        <v>0</v>
      </c>
      <c r="O17" s="74" t="s">
        <v>1</v>
      </c>
      <c r="P17" s="74">
        <f>N17</f>
        <v>0</v>
      </c>
    </row>
    <row r="18" spans="1:16">
      <c r="A18" s="70">
        <v>7</v>
      </c>
      <c r="B18" s="73" t="s">
        <v>100</v>
      </c>
      <c r="C18" s="12"/>
      <c r="D18" s="12"/>
      <c r="E18" s="315">
        <f>D18*12*$E$11</f>
        <v>0</v>
      </c>
      <c r="F18" s="12"/>
      <c r="G18" s="315">
        <f>F18*12*$G$11</f>
        <v>0</v>
      </c>
      <c r="H18" s="75">
        <f>E18+G18</f>
        <v>0</v>
      </c>
      <c r="I18" s="70">
        <v>4000</v>
      </c>
      <c r="J18" s="77">
        <f t="shared" si="0"/>
        <v>15178.8</v>
      </c>
      <c r="K18" s="74">
        <v>15000</v>
      </c>
      <c r="L18" s="74">
        <v>10000</v>
      </c>
      <c r="M18" s="74">
        <f t="shared" si="1"/>
        <v>40178.800000000003</v>
      </c>
      <c r="N18" s="74">
        <f t="shared" si="2"/>
        <v>0</v>
      </c>
      <c r="O18" s="74" t="s">
        <v>1</v>
      </c>
      <c r="P18" s="74">
        <f>H18+N18</f>
        <v>0</v>
      </c>
    </row>
    <row r="19" spans="1:16" ht="27">
      <c r="A19" s="70">
        <v>8</v>
      </c>
      <c r="B19" s="73" t="s">
        <v>101</v>
      </c>
      <c r="C19" s="12"/>
      <c r="D19" s="12" t="s">
        <v>1</v>
      </c>
      <c r="E19" s="12" t="s">
        <v>1</v>
      </c>
      <c r="F19" s="12" t="s">
        <v>1</v>
      </c>
      <c r="G19" s="12" t="s">
        <v>1</v>
      </c>
      <c r="H19" s="12" t="s">
        <v>1</v>
      </c>
      <c r="I19" s="70">
        <v>2000</v>
      </c>
      <c r="J19" s="77">
        <f t="shared" si="0"/>
        <v>6838.8</v>
      </c>
      <c r="K19" s="74">
        <v>5000</v>
      </c>
      <c r="L19" s="74"/>
      <c r="M19" s="74">
        <f t="shared" si="1"/>
        <v>11838.8</v>
      </c>
      <c r="N19" s="74">
        <f t="shared" si="2"/>
        <v>0</v>
      </c>
      <c r="O19" s="74" t="s">
        <v>1</v>
      </c>
      <c r="P19" s="74">
        <f>N19</f>
        <v>0</v>
      </c>
    </row>
    <row r="20" spans="1:16" ht="27">
      <c r="A20" s="70">
        <v>9</v>
      </c>
      <c r="B20" s="73" t="s">
        <v>102</v>
      </c>
      <c r="C20" s="12"/>
      <c r="D20" s="12"/>
      <c r="E20" s="315">
        <f>D20*12*$E$11</f>
        <v>0</v>
      </c>
      <c r="F20" s="12"/>
      <c r="G20" s="315">
        <f>F20*12*$G$11</f>
        <v>0</v>
      </c>
      <c r="H20" s="75">
        <f>E20+G20</f>
        <v>0</v>
      </c>
      <c r="I20" s="70">
        <v>4000</v>
      </c>
      <c r="J20" s="77">
        <f t="shared" si="0"/>
        <v>15178.8</v>
      </c>
      <c r="K20" s="74">
        <v>10000</v>
      </c>
      <c r="L20" s="74">
        <v>5000</v>
      </c>
      <c r="M20" s="74">
        <f t="shared" si="1"/>
        <v>30178.799999999999</v>
      </c>
      <c r="N20" s="74">
        <f t="shared" si="2"/>
        <v>0</v>
      </c>
      <c r="O20" s="74" t="s">
        <v>1</v>
      </c>
      <c r="P20" s="74">
        <f>H20+N20</f>
        <v>0</v>
      </c>
    </row>
    <row r="21" spans="1:16" ht="40.5">
      <c r="A21" s="70">
        <v>10</v>
      </c>
      <c r="B21" s="73" t="s">
        <v>103</v>
      </c>
      <c r="C21" s="12"/>
      <c r="D21" s="12"/>
      <c r="E21" s="315">
        <f>D21*12*$E$11</f>
        <v>0</v>
      </c>
      <c r="F21" s="12"/>
      <c r="G21" s="315">
        <f>F21*12*$G$11</f>
        <v>0</v>
      </c>
      <c r="H21" s="75">
        <f>E21+G21</f>
        <v>0</v>
      </c>
      <c r="I21" s="70">
        <v>3000</v>
      </c>
      <c r="J21" s="77">
        <f t="shared" si="0"/>
        <v>11008.8</v>
      </c>
      <c r="K21" s="74">
        <v>8000</v>
      </c>
      <c r="L21" s="74">
        <v>4000</v>
      </c>
      <c r="M21" s="74">
        <f>J21+K21+L21</f>
        <v>23008.799999999999</v>
      </c>
      <c r="N21" s="74">
        <f t="shared" si="2"/>
        <v>0</v>
      </c>
      <c r="O21" s="74" t="s">
        <v>1</v>
      </c>
      <c r="P21" s="74">
        <f>H21+N21</f>
        <v>0</v>
      </c>
    </row>
    <row r="22" spans="1:16" ht="27">
      <c r="A22" s="70">
        <v>11</v>
      </c>
      <c r="B22" s="73" t="s">
        <v>104</v>
      </c>
      <c r="C22" s="12"/>
      <c r="D22" s="12" t="s">
        <v>1</v>
      </c>
      <c r="E22" s="12" t="s">
        <v>1</v>
      </c>
      <c r="F22" s="12" t="s">
        <v>1</v>
      </c>
      <c r="G22" s="12" t="s">
        <v>1</v>
      </c>
      <c r="H22" s="12" t="s">
        <v>1</v>
      </c>
      <c r="I22" s="70">
        <v>4000</v>
      </c>
      <c r="J22" s="77">
        <f t="shared" si="0"/>
        <v>15178.8</v>
      </c>
      <c r="K22" s="74">
        <v>5000</v>
      </c>
      <c r="L22" s="74"/>
      <c r="M22" s="74">
        <f t="shared" si="1"/>
        <v>20178.8</v>
      </c>
      <c r="N22" s="74">
        <f t="shared" si="2"/>
        <v>0</v>
      </c>
      <c r="O22" s="74" t="s">
        <v>1</v>
      </c>
      <c r="P22" s="74">
        <f t="shared" ref="P22:P28" si="3">N22</f>
        <v>0</v>
      </c>
    </row>
    <row r="23" spans="1:16" ht="40.5">
      <c r="A23" s="70">
        <v>12</v>
      </c>
      <c r="B23" s="73" t="s">
        <v>105</v>
      </c>
      <c r="C23" s="12"/>
      <c r="D23" s="12" t="s">
        <v>1</v>
      </c>
      <c r="E23" s="12" t="s">
        <v>1</v>
      </c>
      <c r="F23" s="12" t="s">
        <v>1</v>
      </c>
      <c r="G23" s="12" t="s">
        <v>1</v>
      </c>
      <c r="H23" s="12" t="s">
        <v>1</v>
      </c>
      <c r="I23" s="70">
        <v>3000</v>
      </c>
      <c r="J23" s="77">
        <f t="shared" si="0"/>
        <v>11008.8</v>
      </c>
      <c r="K23" s="74">
        <v>4000</v>
      </c>
      <c r="L23" s="74"/>
      <c r="M23" s="74">
        <f t="shared" si="1"/>
        <v>15008.8</v>
      </c>
      <c r="N23" s="74">
        <f t="shared" si="2"/>
        <v>0</v>
      </c>
      <c r="O23" s="74" t="s">
        <v>1</v>
      </c>
      <c r="P23" s="74">
        <f t="shared" si="3"/>
        <v>0</v>
      </c>
    </row>
    <row r="24" spans="1:16" ht="27">
      <c r="A24" s="70">
        <v>13</v>
      </c>
      <c r="B24" s="73" t="s">
        <v>106</v>
      </c>
      <c r="C24" s="391">
        <f>+C25+C26+C27+C28</f>
        <v>0</v>
      </c>
      <c r="D24" s="12" t="s">
        <v>1</v>
      </c>
      <c r="E24" s="12" t="s">
        <v>1</v>
      </c>
      <c r="F24" s="12" t="s">
        <v>1</v>
      </c>
      <c r="G24" s="12" t="s">
        <v>1</v>
      </c>
      <c r="H24" s="12" t="s">
        <v>1</v>
      </c>
      <c r="I24" s="70">
        <v>3000</v>
      </c>
      <c r="J24" s="77">
        <f t="shared" si="0"/>
        <v>11008.8</v>
      </c>
      <c r="K24" s="74">
        <v>5000</v>
      </c>
      <c r="L24" s="74"/>
      <c r="M24" s="74">
        <f t="shared" si="1"/>
        <v>16008.8</v>
      </c>
      <c r="N24" s="74">
        <f>M24*C24*12</f>
        <v>0</v>
      </c>
      <c r="O24" s="74" t="s">
        <v>1</v>
      </c>
      <c r="P24" s="74">
        <f t="shared" si="3"/>
        <v>0</v>
      </c>
    </row>
    <row r="25" spans="1:16" ht="27">
      <c r="A25" s="70">
        <v>14</v>
      </c>
      <c r="B25" s="73" t="s">
        <v>107</v>
      </c>
      <c r="C25" s="12"/>
      <c r="D25" s="12" t="s">
        <v>1</v>
      </c>
      <c r="E25" s="12" t="s">
        <v>1</v>
      </c>
      <c r="F25" s="12" t="s">
        <v>1</v>
      </c>
      <c r="G25" s="12" t="s">
        <v>1</v>
      </c>
      <c r="H25" s="12" t="s">
        <v>1</v>
      </c>
      <c r="I25" s="70">
        <v>5000</v>
      </c>
      <c r="J25" s="77">
        <f t="shared" si="0"/>
        <v>19348.8</v>
      </c>
      <c r="K25" s="74">
        <v>10000</v>
      </c>
      <c r="L25" s="74">
        <v>100000</v>
      </c>
      <c r="M25" s="74">
        <f>J25+K25+L25</f>
        <v>129348.8</v>
      </c>
      <c r="N25" s="74">
        <f>M25*C25*12</f>
        <v>0</v>
      </c>
      <c r="O25" s="74" t="s">
        <v>1</v>
      </c>
      <c r="P25" s="74">
        <f>N25</f>
        <v>0</v>
      </c>
    </row>
    <row r="26" spans="1:16" ht="27">
      <c r="A26" s="70">
        <v>15</v>
      </c>
      <c r="B26" s="73" t="s">
        <v>108</v>
      </c>
      <c r="C26" s="12"/>
      <c r="D26" s="12" t="s">
        <v>1</v>
      </c>
      <c r="E26" s="12" t="s">
        <v>1</v>
      </c>
      <c r="F26" s="12" t="s">
        <v>1</v>
      </c>
      <c r="G26" s="12" t="s">
        <v>1</v>
      </c>
      <c r="H26" s="12" t="s">
        <v>1</v>
      </c>
      <c r="I26" s="70">
        <v>5000</v>
      </c>
      <c r="J26" s="77">
        <f t="shared" si="0"/>
        <v>19348.8</v>
      </c>
      <c r="K26" s="74"/>
      <c r="L26" s="74"/>
      <c r="M26" s="74">
        <f t="shared" si="1"/>
        <v>19348.8</v>
      </c>
      <c r="N26" s="74">
        <f t="shared" si="2"/>
        <v>0</v>
      </c>
      <c r="O26" s="74" t="s">
        <v>1</v>
      </c>
      <c r="P26" s="74">
        <f t="shared" si="3"/>
        <v>0</v>
      </c>
    </row>
    <row r="27" spans="1:16">
      <c r="A27" s="70">
        <v>16</v>
      </c>
      <c r="B27" s="73" t="s">
        <v>109</v>
      </c>
      <c r="C27" s="12"/>
      <c r="D27" s="12" t="s">
        <v>1</v>
      </c>
      <c r="E27" s="12" t="s">
        <v>1</v>
      </c>
      <c r="F27" s="12" t="s">
        <v>1</v>
      </c>
      <c r="G27" s="12" t="s">
        <v>1</v>
      </c>
      <c r="H27" s="12" t="s">
        <v>1</v>
      </c>
      <c r="I27" s="70">
        <v>3000</v>
      </c>
      <c r="J27" s="77">
        <f t="shared" si="0"/>
        <v>11008.8</v>
      </c>
      <c r="K27" s="74"/>
      <c r="L27" s="74"/>
      <c r="M27" s="74">
        <f t="shared" si="1"/>
        <v>11008.8</v>
      </c>
      <c r="N27" s="74">
        <f t="shared" si="2"/>
        <v>0</v>
      </c>
      <c r="O27" s="74" t="s">
        <v>1</v>
      </c>
      <c r="P27" s="74">
        <f t="shared" si="3"/>
        <v>0</v>
      </c>
    </row>
    <row r="28" spans="1:16">
      <c r="A28" s="70">
        <v>17</v>
      </c>
      <c r="B28" s="73" t="s">
        <v>110</v>
      </c>
      <c r="C28" s="12"/>
      <c r="D28" s="79" t="s">
        <v>1</v>
      </c>
      <c r="E28" s="80" t="s">
        <v>1</v>
      </c>
      <c r="F28" s="79" t="s">
        <v>1</v>
      </c>
      <c r="G28" s="80" t="s">
        <v>1</v>
      </c>
      <c r="H28" s="80" t="s">
        <v>1</v>
      </c>
      <c r="I28" s="70">
        <v>10000</v>
      </c>
      <c r="J28" s="77">
        <f t="shared" si="0"/>
        <v>40198.800000000003</v>
      </c>
      <c r="K28" s="74">
        <v>20000</v>
      </c>
      <c r="L28" s="74">
        <v>50000</v>
      </c>
      <c r="M28" s="74">
        <f t="shared" si="1"/>
        <v>110198.8</v>
      </c>
      <c r="N28" s="74">
        <f t="shared" si="2"/>
        <v>0</v>
      </c>
      <c r="O28" s="74" t="s">
        <v>1</v>
      </c>
      <c r="P28" s="74">
        <f t="shared" si="3"/>
        <v>0</v>
      </c>
    </row>
    <row r="29" spans="1:16" ht="27">
      <c r="A29" s="70"/>
      <c r="B29" s="73" t="s">
        <v>111</v>
      </c>
      <c r="C29" s="12"/>
      <c r="D29" s="79" t="s">
        <v>1</v>
      </c>
      <c r="E29" s="79" t="s">
        <v>1</v>
      </c>
      <c r="F29" s="79" t="s">
        <v>1</v>
      </c>
      <c r="G29" s="79" t="s">
        <v>1</v>
      </c>
      <c r="H29" s="79" t="s">
        <v>1</v>
      </c>
      <c r="I29" s="79" t="s">
        <v>1</v>
      </c>
      <c r="J29" s="71" t="s">
        <v>1</v>
      </c>
      <c r="K29" s="79" t="s">
        <v>1</v>
      </c>
      <c r="L29" s="79" t="s">
        <v>1</v>
      </c>
      <c r="M29" s="81" t="s">
        <v>1</v>
      </c>
      <c r="N29" s="81" t="s">
        <v>1</v>
      </c>
      <c r="O29" s="81" t="s">
        <v>1</v>
      </c>
      <c r="P29" s="81" t="s">
        <v>1</v>
      </c>
    </row>
    <row r="30" spans="1:16" ht="54">
      <c r="A30" s="70">
        <v>18</v>
      </c>
      <c r="B30" s="73" t="s">
        <v>112</v>
      </c>
      <c r="C30" s="82">
        <f>+(C12-C13-C14-C18-C20-C21-C29)/4</f>
        <v>0</v>
      </c>
      <c r="D30" s="82">
        <f>+C30-F30</f>
        <v>0</v>
      </c>
      <c r="E30" s="315">
        <f>D30*12*$E$11</f>
        <v>0</v>
      </c>
      <c r="F30" s="82"/>
      <c r="G30" s="315">
        <f>F30*12*$G$11</f>
        <v>0</v>
      </c>
      <c r="H30" s="75">
        <f>E30+G30</f>
        <v>0</v>
      </c>
      <c r="I30" s="70" t="s">
        <v>1</v>
      </c>
      <c r="J30" s="71"/>
      <c r="K30" s="74" t="s">
        <v>1</v>
      </c>
      <c r="L30" s="74" t="s">
        <v>1</v>
      </c>
      <c r="M30" s="74" t="s">
        <v>1</v>
      </c>
      <c r="N30" s="74" t="s">
        <v>1</v>
      </c>
      <c r="O30" s="74" t="s">
        <v>1</v>
      </c>
      <c r="P30" s="74">
        <f>H30</f>
        <v>0</v>
      </c>
    </row>
    <row r="31" spans="1:16" s="88" customFormat="1" ht="33">
      <c r="A31" s="83"/>
      <c r="B31" s="486" t="s">
        <v>394</v>
      </c>
      <c r="C31" s="84"/>
      <c r="D31" s="85"/>
      <c r="E31" s="85"/>
      <c r="F31" s="85"/>
      <c r="G31" s="85"/>
      <c r="H31" s="85"/>
      <c r="I31" s="83"/>
      <c r="J31" s="86"/>
      <c r="K31" s="87"/>
      <c r="L31" s="87"/>
      <c r="M31" s="87"/>
      <c r="N31" s="87">
        <f>SUM(N13:N30)*1.2</f>
        <v>0</v>
      </c>
      <c r="O31" s="87"/>
      <c r="P31" s="87">
        <f>SUM(P12:P30)*1.2-N31+N31*0.3</f>
        <v>240000</v>
      </c>
    </row>
    <row r="32" spans="1:16">
      <c r="A32" s="70"/>
      <c r="B32" s="73"/>
      <c r="C32" s="12"/>
      <c r="D32" s="12"/>
      <c r="E32" s="75"/>
      <c r="F32" s="12"/>
      <c r="G32" s="13"/>
      <c r="H32" s="75"/>
      <c r="I32" s="70"/>
      <c r="J32" s="71"/>
      <c r="K32" s="74"/>
      <c r="L32" s="74"/>
      <c r="M32" s="74"/>
      <c r="N32" s="74"/>
      <c r="O32" s="74"/>
      <c r="P32" s="74"/>
    </row>
    <row r="33" spans="1:16">
      <c r="A33" s="70">
        <v>19</v>
      </c>
      <c r="B33" s="485" t="s">
        <v>392</v>
      </c>
      <c r="C33" s="12" t="s">
        <v>1</v>
      </c>
      <c r="D33" s="12" t="s">
        <v>1</v>
      </c>
      <c r="E33" s="12" t="s">
        <v>1</v>
      </c>
      <c r="F33" s="12" t="s">
        <v>1</v>
      </c>
      <c r="G33" s="12" t="s">
        <v>1</v>
      </c>
      <c r="H33" s="12" t="s">
        <v>1</v>
      </c>
      <c r="I33" s="12" t="s">
        <v>1</v>
      </c>
      <c r="J33" s="72" t="s">
        <v>1</v>
      </c>
      <c r="K33" s="12" t="s">
        <v>1</v>
      </c>
      <c r="L33" s="12" t="s">
        <v>1</v>
      </c>
      <c r="M33" s="80" t="s">
        <v>1</v>
      </c>
      <c r="N33" s="80" t="s">
        <v>1</v>
      </c>
      <c r="O33" s="80" t="s">
        <v>1</v>
      </c>
      <c r="P33" s="74">
        <f>SUM(P34:P38)</f>
        <v>0</v>
      </c>
    </row>
    <row r="34" spans="1:16">
      <c r="A34" s="70">
        <v>1</v>
      </c>
      <c r="B34" s="89" t="s">
        <v>340</v>
      </c>
      <c r="C34" s="12" t="s">
        <v>1</v>
      </c>
      <c r="D34" s="12" t="s">
        <v>1</v>
      </c>
      <c r="E34" s="12" t="s">
        <v>1</v>
      </c>
      <c r="F34" s="12" t="s">
        <v>1</v>
      </c>
      <c r="G34" s="12" t="s">
        <v>1</v>
      </c>
      <c r="H34" s="12" t="s">
        <v>1</v>
      </c>
      <c r="I34" s="12" t="s">
        <v>1</v>
      </c>
      <c r="J34" s="72" t="s">
        <v>1</v>
      </c>
      <c r="K34" s="12" t="s">
        <v>1</v>
      </c>
      <c r="L34" s="12" t="s">
        <v>1</v>
      </c>
      <c r="M34" s="80" t="s">
        <v>1</v>
      </c>
      <c r="N34" s="80" t="s">
        <v>1</v>
      </c>
      <c r="O34" s="80" t="s">
        <v>1</v>
      </c>
      <c r="P34" s="74"/>
    </row>
    <row r="35" spans="1:16">
      <c r="A35" s="70">
        <v>2</v>
      </c>
      <c r="B35" s="89" t="s">
        <v>138</v>
      </c>
      <c r="C35" s="12" t="s">
        <v>1</v>
      </c>
      <c r="D35" s="12" t="s">
        <v>1</v>
      </c>
      <c r="E35" s="12" t="s">
        <v>1</v>
      </c>
      <c r="F35" s="12" t="s">
        <v>1</v>
      </c>
      <c r="G35" s="12" t="s">
        <v>1</v>
      </c>
      <c r="H35" s="12" t="s">
        <v>1</v>
      </c>
      <c r="I35" s="12" t="s">
        <v>1</v>
      </c>
      <c r="J35" s="72" t="s">
        <v>1</v>
      </c>
      <c r="K35" s="12" t="s">
        <v>1</v>
      </c>
      <c r="L35" s="12" t="s">
        <v>1</v>
      </c>
      <c r="M35" s="80" t="s">
        <v>1</v>
      </c>
      <c r="N35" s="80" t="s">
        <v>1</v>
      </c>
      <c r="O35" s="80" t="s">
        <v>1</v>
      </c>
      <c r="P35" s="74"/>
    </row>
    <row r="36" spans="1:16">
      <c r="A36" s="70">
        <v>3</v>
      </c>
      <c r="B36" s="89"/>
      <c r="C36" s="12" t="s">
        <v>1</v>
      </c>
      <c r="D36" s="12" t="s">
        <v>1</v>
      </c>
      <c r="E36" s="12" t="s">
        <v>1</v>
      </c>
      <c r="F36" s="12" t="s">
        <v>1</v>
      </c>
      <c r="G36" s="12" t="s">
        <v>1</v>
      </c>
      <c r="H36" s="12" t="s">
        <v>1</v>
      </c>
      <c r="I36" s="12" t="s">
        <v>1</v>
      </c>
      <c r="J36" s="72" t="s">
        <v>1</v>
      </c>
      <c r="K36" s="12" t="s">
        <v>1</v>
      </c>
      <c r="L36" s="12" t="s">
        <v>1</v>
      </c>
      <c r="M36" s="80" t="s">
        <v>1</v>
      </c>
      <c r="N36" s="80" t="s">
        <v>1</v>
      </c>
      <c r="O36" s="80" t="s">
        <v>1</v>
      </c>
      <c r="P36" s="74"/>
    </row>
    <row r="37" spans="1:16">
      <c r="A37" s="70">
        <v>4</v>
      </c>
      <c r="B37" s="89"/>
      <c r="C37" s="12" t="s">
        <v>1</v>
      </c>
      <c r="D37" s="12" t="s">
        <v>1</v>
      </c>
      <c r="E37" s="12" t="s">
        <v>1</v>
      </c>
      <c r="F37" s="12" t="s">
        <v>1</v>
      </c>
      <c r="G37" s="12" t="s">
        <v>1</v>
      </c>
      <c r="H37" s="12" t="s">
        <v>1</v>
      </c>
      <c r="I37" s="12" t="s">
        <v>1</v>
      </c>
      <c r="J37" s="72" t="s">
        <v>1</v>
      </c>
      <c r="K37" s="12" t="s">
        <v>1</v>
      </c>
      <c r="L37" s="12" t="s">
        <v>1</v>
      </c>
      <c r="M37" s="80" t="s">
        <v>1</v>
      </c>
      <c r="N37" s="80" t="s">
        <v>1</v>
      </c>
      <c r="O37" s="80" t="s">
        <v>1</v>
      </c>
      <c r="P37" s="74"/>
    </row>
    <row r="38" spans="1:16">
      <c r="A38" s="70" t="s">
        <v>316</v>
      </c>
      <c r="B38" s="89"/>
      <c r="C38" s="12" t="s">
        <v>1</v>
      </c>
      <c r="D38" s="12" t="s">
        <v>1</v>
      </c>
      <c r="E38" s="12" t="s">
        <v>1</v>
      </c>
      <c r="F38" s="12" t="s">
        <v>1</v>
      </c>
      <c r="G38" s="12" t="s">
        <v>1</v>
      </c>
      <c r="H38" s="12" t="s">
        <v>1</v>
      </c>
      <c r="I38" s="12" t="s">
        <v>1</v>
      </c>
      <c r="J38" s="72" t="s">
        <v>1</v>
      </c>
      <c r="K38" s="12" t="s">
        <v>1</v>
      </c>
      <c r="L38" s="12" t="s">
        <v>1</v>
      </c>
      <c r="M38" s="80" t="s">
        <v>1</v>
      </c>
      <c r="N38" s="80" t="s">
        <v>1</v>
      </c>
      <c r="O38" s="80" t="s">
        <v>1</v>
      </c>
      <c r="P38" s="74"/>
    </row>
    <row r="39" spans="1:16" s="352" customFormat="1" ht="18" thickBot="1">
      <c r="A39" s="347"/>
      <c r="B39" s="348" t="s">
        <v>113</v>
      </c>
      <c r="C39" s="349" t="s">
        <v>1</v>
      </c>
      <c r="D39" s="349" t="s">
        <v>1</v>
      </c>
      <c r="E39" s="349" t="s">
        <v>1</v>
      </c>
      <c r="F39" s="349" t="s">
        <v>1</v>
      </c>
      <c r="G39" s="349" t="s">
        <v>1</v>
      </c>
      <c r="H39" s="349" t="s">
        <v>1</v>
      </c>
      <c r="I39" s="349" t="s">
        <v>1</v>
      </c>
      <c r="J39" s="350" t="s">
        <v>1</v>
      </c>
      <c r="K39" s="349" t="s">
        <v>1</v>
      </c>
      <c r="L39" s="349" t="s">
        <v>1</v>
      </c>
      <c r="M39" s="351" t="s">
        <v>1</v>
      </c>
      <c r="N39" s="351" t="s">
        <v>1</v>
      </c>
      <c r="O39" s="351" t="s">
        <v>1</v>
      </c>
      <c r="P39" s="351">
        <f>P31+P33</f>
        <v>240000</v>
      </c>
    </row>
    <row r="40" spans="1:16" ht="18" thickBot="1">
      <c r="B40" s="91"/>
      <c r="C40" s="92"/>
      <c r="D40" s="92"/>
      <c r="E40" s="92"/>
      <c r="F40" s="92"/>
      <c r="G40" s="92"/>
      <c r="H40" s="92"/>
      <c r="I40" s="93"/>
      <c r="J40" s="94"/>
      <c r="K40" s="93"/>
      <c r="L40" s="93"/>
      <c r="M40" s="95"/>
      <c r="N40" s="95"/>
      <c r="O40" s="95"/>
      <c r="P40" s="96">
        <f>P39/1000</f>
        <v>240</v>
      </c>
    </row>
    <row r="41" spans="1:16">
      <c r="B41" s="97"/>
      <c r="C41" s="92"/>
      <c r="D41" s="92"/>
      <c r="E41" s="92"/>
      <c r="F41" s="92"/>
      <c r="G41" s="92"/>
      <c r="H41" s="92"/>
    </row>
    <row r="42" spans="1:16">
      <c r="B42" s="2234"/>
      <c r="C42" s="2234"/>
      <c r="D42" s="2234"/>
      <c r="E42" s="2234"/>
      <c r="F42" s="2234"/>
    </row>
  </sheetData>
  <mergeCells count="3">
    <mergeCell ref="O2:P2"/>
    <mergeCell ref="I8:J8"/>
    <mergeCell ref="B42:F42"/>
  </mergeCells>
  <phoneticPr fontId="2" type="noConversion"/>
  <pageMargins left="0.25" right="0.25" top="0.25" bottom="0.25" header="0.22" footer="0.16"/>
  <pageSetup paperSize="9" scale="65" orientation="landscape" r:id="rId1"/>
  <headerFooter alignWithMargins="0"/>
  <ignoredErrors>
    <ignoredError sqref="P18" formula="1"/>
  </ignoredError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AJ47"/>
  <sheetViews>
    <sheetView workbookViewId="0">
      <selection activeCell="G14" sqref="G14"/>
    </sheetView>
  </sheetViews>
  <sheetFormatPr defaultRowHeight="13.5"/>
  <cols>
    <col min="1" max="1" width="3.5703125" style="31" customWidth="1"/>
    <col min="2" max="2" width="25.28515625" style="31" customWidth="1"/>
    <col min="3" max="6" width="12.5703125" style="31" customWidth="1"/>
    <col min="7" max="7" width="12.5703125" style="20" customWidth="1"/>
    <col min="8" max="9" width="12.5703125" style="31" customWidth="1"/>
    <col min="10" max="10" width="12.5703125" style="370" customWidth="1"/>
    <col min="11" max="12" width="12.5703125" style="329" customWidth="1"/>
    <col min="13" max="13" width="14.5703125" style="31" customWidth="1"/>
    <col min="14" max="16" width="13.85546875" style="31" customWidth="1"/>
    <col min="17" max="17" width="11.7109375" style="31" customWidth="1"/>
    <col min="18" max="18" width="9.42578125" style="31" customWidth="1"/>
    <col min="19" max="19" width="11.42578125" style="31" bestFit="1" customWidth="1"/>
    <col min="20" max="20" width="12.5703125" style="370" customWidth="1"/>
    <col min="21" max="22" width="13.42578125" style="329" customWidth="1"/>
    <col min="23" max="23" width="14.140625" style="31" customWidth="1"/>
    <col min="24" max="24" width="13" style="31" customWidth="1"/>
    <col min="25" max="25" width="12.5703125" style="88" customWidth="1"/>
    <col min="26" max="26" width="11.42578125" style="88" customWidth="1"/>
    <col min="27" max="27" width="10.85546875" style="31" customWidth="1"/>
    <col min="28" max="31" width="12.85546875" style="31" customWidth="1"/>
    <col min="32" max="36" width="15.140625" style="290" customWidth="1"/>
    <col min="37" max="16384" width="9.140625" style="290"/>
  </cols>
  <sheetData>
    <row r="1" spans="1:36" s="31" customFormat="1" ht="26.25" customHeight="1">
      <c r="A1" s="30"/>
      <c r="B1" s="203" t="s">
        <v>217</v>
      </c>
      <c r="C1" s="203"/>
      <c r="D1" s="203"/>
      <c r="E1" s="203"/>
      <c r="F1" s="203"/>
      <c r="G1" s="203"/>
      <c r="H1" s="203"/>
      <c r="I1" s="203"/>
      <c r="J1" s="381"/>
      <c r="K1" s="363"/>
      <c r="L1" s="363"/>
      <c r="M1" s="133" t="s">
        <v>255</v>
      </c>
      <c r="R1" s="3"/>
      <c r="S1" s="134"/>
      <c r="T1" s="381"/>
      <c r="U1" s="331"/>
      <c r="V1" s="329"/>
      <c r="W1" s="134"/>
      <c r="X1" s="3"/>
      <c r="Y1" s="134"/>
      <c r="Z1" s="134"/>
      <c r="AA1" s="134"/>
      <c r="AB1" s="30"/>
      <c r="AC1" s="133"/>
      <c r="AE1" s="134"/>
    </row>
    <row r="2" spans="1:36" s="31" customFormat="1" ht="22.7" customHeight="1" thickBot="1">
      <c r="A2" s="30"/>
      <c r="B2" s="23"/>
      <c r="C2" s="23"/>
      <c r="D2" s="23"/>
      <c r="E2" s="23"/>
      <c r="F2" s="23"/>
      <c r="G2" s="23"/>
      <c r="H2" s="23"/>
      <c r="I2" s="23"/>
      <c r="J2" s="382"/>
      <c r="L2" s="148"/>
      <c r="M2" s="395" t="s">
        <v>28</v>
      </c>
      <c r="N2" s="6"/>
      <c r="O2" s="6"/>
      <c r="P2" s="6"/>
      <c r="Q2" s="9"/>
      <c r="R2" s="173"/>
      <c r="S2" s="9"/>
      <c r="T2" s="382"/>
      <c r="U2" s="357"/>
      <c r="V2" s="358"/>
      <c r="W2" s="205"/>
      <c r="X2" s="173"/>
      <c r="Y2" s="9"/>
      <c r="Z2" s="9"/>
      <c r="AA2" s="173"/>
      <c r="AB2" s="148"/>
      <c r="AC2" s="148"/>
      <c r="AD2" s="148"/>
      <c r="AE2" s="148"/>
    </row>
    <row r="3" spans="1:36" s="175" customFormat="1">
      <c r="A3" s="30"/>
      <c r="B3" s="396" t="s">
        <v>29</v>
      </c>
      <c r="C3" s="174"/>
      <c r="D3" s="174"/>
      <c r="E3" s="174"/>
      <c r="F3" s="174"/>
      <c r="G3" s="174"/>
      <c r="H3" s="174"/>
      <c r="I3" s="174"/>
      <c r="J3" s="380"/>
      <c r="K3" s="329"/>
      <c r="L3" s="329"/>
      <c r="N3" s="174"/>
      <c r="O3" s="174"/>
      <c r="P3" s="174"/>
      <c r="Q3" s="31"/>
      <c r="R3" s="31"/>
      <c r="S3" s="31"/>
      <c r="T3" s="380"/>
      <c r="U3" s="340"/>
      <c r="V3" s="359"/>
      <c r="X3" s="31"/>
      <c r="Y3" s="31"/>
      <c r="Z3" s="31"/>
      <c r="AB3" s="31"/>
      <c r="AD3" s="34"/>
    </row>
    <row r="4" spans="1:36" s="175" customFormat="1" ht="22.7" customHeight="1">
      <c r="A4" s="30"/>
      <c r="B4" s="174"/>
      <c r="C4" s="174"/>
      <c r="D4" s="174"/>
      <c r="E4" s="174"/>
      <c r="F4" s="174"/>
      <c r="G4" s="174"/>
      <c r="H4" s="174"/>
      <c r="I4" s="174"/>
      <c r="J4" s="380"/>
      <c r="K4" s="329"/>
      <c r="L4" s="329"/>
      <c r="M4" s="41" t="s">
        <v>215</v>
      </c>
      <c r="N4" s="174"/>
      <c r="O4" s="174"/>
      <c r="P4" s="174"/>
      <c r="Q4" s="31"/>
      <c r="R4" s="31"/>
      <c r="S4" s="31"/>
      <c r="T4" s="380"/>
      <c r="U4" s="340"/>
      <c r="V4" s="359"/>
      <c r="X4" s="31"/>
      <c r="Y4" s="31"/>
      <c r="Z4" s="31"/>
      <c r="AB4" s="31"/>
      <c r="AC4" s="41"/>
      <c r="AD4" s="34"/>
    </row>
    <row r="5" spans="1:36" ht="12.75" customHeight="1">
      <c r="A5" s="226"/>
      <c r="B5" s="227"/>
      <c r="C5" s="2573" t="s">
        <v>445</v>
      </c>
      <c r="D5" s="2574"/>
      <c r="E5" s="2574"/>
      <c r="F5" s="2574"/>
      <c r="G5" s="2574"/>
      <c r="H5" s="2574"/>
      <c r="I5" s="2574"/>
      <c r="J5" s="2574"/>
      <c r="K5" s="2574"/>
      <c r="L5" s="2574"/>
      <c r="M5" s="2574"/>
      <c r="N5" s="2575"/>
      <c r="O5" s="2569" t="s">
        <v>410</v>
      </c>
      <c r="P5" s="2535"/>
      <c r="Q5" s="2535"/>
      <c r="R5" s="2535"/>
      <c r="S5" s="2535"/>
      <c r="T5" s="2535"/>
      <c r="U5" s="2535"/>
      <c r="V5" s="2535"/>
      <c r="W5" s="2535"/>
      <c r="X5" s="2536"/>
      <c r="Y5" s="2569" t="s">
        <v>216</v>
      </c>
      <c r="Z5" s="2535"/>
      <c r="AA5" s="2535"/>
      <c r="AB5" s="2536"/>
      <c r="AC5" s="2569" t="s">
        <v>412</v>
      </c>
      <c r="AD5" s="2570"/>
      <c r="AE5" s="2570"/>
      <c r="AF5" s="2577"/>
      <c r="AG5" s="2569" t="s">
        <v>446</v>
      </c>
      <c r="AH5" s="2570"/>
      <c r="AI5" s="2570"/>
      <c r="AJ5" s="346"/>
    </row>
    <row r="6" spans="1:36" ht="21.75" customHeight="1">
      <c r="A6" s="231"/>
      <c r="B6" s="231"/>
      <c r="C6" s="231"/>
      <c r="D6" s="231"/>
      <c r="E6" s="231"/>
      <c r="F6" s="231"/>
      <c r="G6" s="231"/>
      <c r="H6" s="231"/>
      <c r="I6" s="231"/>
      <c r="J6" s="383"/>
      <c r="K6" s="360"/>
      <c r="L6" s="360"/>
      <c r="M6" s="231"/>
      <c r="N6" s="231"/>
      <c r="O6" s="231"/>
      <c r="P6" s="231"/>
      <c r="Q6" s="231"/>
      <c r="R6" s="231"/>
      <c r="S6" s="231"/>
      <c r="T6" s="383"/>
      <c r="U6" s="360"/>
      <c r="V6" s="360"/>
      <c r="W6" s="231"/>
      <c r="X6" s="231"/>
      <c r="Y6" s="231"/>
      <c r="Z6" s="232"/>
      <c r="AA6" s="2571" t="s">
        <v>297</v>
      </c>
      <c r="AB6" s="297"/>
      <c r="AC6" s="231"/>
      <c r="AD6" s="232"/>
      <c r="AE6" s="2571" t="s">
        <v>297</v>
      </c>
      <c r="AF6" s="297"/>
      <c r="AG6" s="231"/>
      <c r="AH6" s="232"/>
      <c r="AI6" s="2571" t="s">
        <v>297</v>
      </c>
      <c r="AJ6" s="297"/>
    </row>
    <row r="7" spans="1:36" ht="89.25">
      <c r="A7" s="210" t="s">
        <v>114</v>
      </c>
      <c r="B7" s="64" t="s">
        <v>253</v>
      </c>
      <c r="C7" s="64" t="s">
        <v>211</v>
      </c>
      <c r="D7" s="64" t="s">
        <v>219</v>
      </c>
      <c r="E7" s="64" t="s">
        <v>291</v>
      </c>
      <c r="F7" s="64" t="s">
        <v>295</v>
      </c>
      <c r="G7" s="64" t="s">
        <v>464</v>
      </c>
      <c r="H7" s="64" t="s">
        <v>282</v>
      </c>
      <c r="I7" s="277" t="s">
        <v>457</v>
      </c>
      <c r="J7" s="515" t="s">
        <v>321</v>
      </c>
      <c r="K7" s="332" t="s">
        <v>465</v>
      </c>
      <c r="L7" s="332" t="s">
        <v>355</v>
      </c>
      <c r="M7" s="238" t="s">
        <v>297</v>
      </c>
      <c r="N7" s="238" t="s">
        <v>315</v>
      </c>
      <c r="O7" s="64" t="s">
        <v>211</v>
      </c>
      <c r="P7" s="64" t="s">
        <v>295</v>
      </c>
      <c r="Q7" s="64" t="s">
        <v>466</v>
      </c>
      <c r="R7" s="64" t="s">
        <v>282</v>
      </c>
      <c r="S7" s="277" t="s">
        <v>467</v>
      </c>
      <c r="T7" s="515" t="s">
        <v>321</v>
      </c>
      <c r="U7" s="332" t="s">
        <v>296</v>
      </c>
      <c r="V7" s="332" t="s">
        <v>292</v>
      </c>
      <c r="W7" s="238" t="s">
        <v>297</v>
      </c>
      <c r="X7" s="238" t="s">
        <v>254</v>
      </c>
      <c r="Y7" s="238" t="s">
        <v>211</v>
      </c>
      <c r="Z7" s="289" t="s">
        <v>294</v>
      </c>
      <c r="AA7" s="2576"/>
      <c r="AB7" s="238" t="s">
        <v>254</v>
      </c>
      <c r="AC7" s="238" t="s">
        <v>211</v>
      </c>
      <c r="AD7" s="289" t="s">
        <v>240</v>
      </c>
      <c r="AE7" s="2572"/>
      <c r="AF7" s="238" t="s">
        <v>254</v>
      </c>
      <c r="AG7" s="238" t="s">
        <v>211</v>
      </c>
      <c r="AH7" s="289" t="s">
        <v>240</v>
      </c>
      <c r="AI7" s="2572"/>
      <c r="AJ7" s="238" t="s">
        <v>254</v>
      </c>
    </row>
    <row r="8" spans="1:36">
      <c r="A8" s="123">
        <v>1</v>
      </c>
      <c r="B8" s="210">
        <v>2</v>
      </c>
      <c r="C8" s="210">
        <v>3</v>
      </c>
      <c r="D8" s="123">
        <v>4</v>
      </c>
      <c r="E8" s="210">
        <v>5</v>
      </c>
      <c r="F8" s="210">
        <v>6</v>
      </c>
      <c r="G8" s="123">
        <v>7</v>
      </c>
      <c r="H8" s="210">
        <v>8</v>
      </c>
      <c r="I8" s="210">
        <v>9</v>
      </c>
      <c r="J8" s="373">
        <v>10</v>
      </c>
      <c r="K8" s="210">
        <v>11</v>
      </c>
      <c r="L8" s="210">
        <v>12</v>
      </c>
      <c r="M8" s="123">
        <v>13</v>
      </c>
      <c r="N8" s="210">
        <v>14</v>
      </c>
      <c r="O8" s="210">
        <v>15</v>
      </c>
      <c r="P8" s="123">
        <v>16</v>
      </c>
      <c r="Q8" s="210">
        <v>17</v>
      </c>
      <c r="R8" s="210">
        <v>18</v>
      </c>
      <c r="S8" s="123">
        <v>19</v>
      </c>
      <c r="T8" s="388">
        <v>20</v>
      </c>
      <c r="U8" s="210">
        <v>21</v>
      </c>
      <c r="V8" s="123">
        <v>22</v>
      </c>
      <c r="W8" s="210">
        <v>23</v>
      </c>
      <c r="X8" s="210">
        <v>24</v>
      </c>
      <c r="Y8" s="123">
        <v>25</v>
      </c>
      <c r="Z8" s="210">
        <v>26</v>
      </c>
      <c r="AA8" s="210">
        <v>27</v>
      </c>
      <c r="AB8" s="123">
        <v>28</v>
      </c>
      <c r="AC8" s="210">
        <v>29</v>
      </c>
      <c r="AD8" s="210">
        <v>30</v>
      </c>
      <c r="AE8" s="123">
        <v>31</v>
      </c>
      <c r="AF8" s="210">
        <v>32</v>
      </c>
      <c r="AG8" s="210">
        <v>33</v>
      </c>
      <c r="AH8" s="123">
        <v>34</v>
      </c>
      <c r="AI8" s="210">
        <v>35</v>
      </c>
      <c r="AJ8" s="210">
        <v>36</v>
      </c>
    </row>
    <row r="9" spans="1:36" ht="42.75">
      <c r="A9" s="102"/>
      <c r="B9" s="28" t="s">
        <v>263</v>
      </c>
      <c r="C9" s="28"/>
      <c r="D9" s="28"/>
      <c r="E9" s="28"/>
      <c r="F9" s="28"/>
      <c r="G9" s="18"/>
      <c r="H9" s="28"/>
      <c r="I9" s="28"/>
      <c r="J9" s="384"/>
      <c r="K9" s="364"/>
      <c r="L9" s="364"/>
      <c r="M9" s="28"/>
      <c r="N9" s="28"/>
      <c r="O9" s="240"/>
      <c r="P9" s="240"/>
      <c r="Q9" s="240"/>
      <c r="R9" s="240"/>
      <c r="S9" s="241"/>
      <c r="T9" s="384"/>
      <c r="U9" s="361"/>
      <c r="V9" s="361"/>
      <c r="W9" s="211"/>
      <c r="X9" s="211"/>
      <c r="Y9" s="241"/>
      <c r="Z9" s="241"/>
      <c r="AA9" s="241"/>
      <c r="AB9" s="211"/>
      <c r="AC9" s="241"/>
      <c r="AD9" s="241"/>
      <c r="AE9" s="241"/>
      <c r="AF9" s="211"/>
      <c r="AG9" s="241"/>
      <c r="AH9" s="241"/>
      <c r="AI9" s="241"/>
      <c r="AJ9" s="211"/>
    </row>
    <row r="10" spans="1:36" ht="14.25">
      <c r="A10" s="102"/>
      <c r="B10" s="179" t="s">
        <v>126</v>
      </c>
      <c r="C10" s="179"/>
      <c r="D10" s="179"/>
      <c r="E10" s="179"/>
      <c r="F10" s="179"/>
      <c r="G10" s="293"/>
      <c r="H10" s="179"/>
      <c r="I10" s="179"/>
      <c r="J10" s="385"/>
      <c r="K10" s="343"/>
      <c r="L10" s="343"/>
      <c r="M10" s="179"/>
      <c r="N10" s="179"/>
      <c r="O10" s="240"/>
      <c r="P10" s="240"/>
      <c r="Q10" s="240"/>
      <c r="R10" s="240"/>
      <c r="S10" s="211"/>
      <c r="T10" s="385"/>
      <c r="U10" s="342"/>
      <c r="V10" s="342"/>
      <c r="W10" s="211"/>
      <c r="X10" s="211"/>
      <c r="Y10" s="211"/>
      <c r="Z10" s="211"/>
      <c r="AA10" s="240"/>
      <c r="AB10" s="211"/>
      <c r="AC10" s="211"/>
      <c r="AD10" s="211"/>
      <c r="AE10" s="240"/>
      <c r="AF10" s="211"/>
      <c r="AG10" s="211"/>
      <c r="AH10" s="211"/>
      <c r="AI10" s="240"/>
      <c r="AJ10" s="211"/>
    </row>
    <row r="11" spans="1:36" ht="18.75" customHeight="1">
      <c r="A11" s="123"/>
      <c r="B11" s="212" t="s">
        <v>449</v>
      </c>
      <c r="C11" s="288"/>
      <c r="D11" s="288"/>
      <c r="E11" s="288"/>
      <c r="F11" s="288"/>
      <c r="G11" s="294"/>
      <c r="H11" s="288"/>
      <c r="I11" s="288"/>
      <c r="J11" s="386"/>
      <c r="K11" s="365"/>
      <c r="L11" s="365"/>
      <c r="M11" s="288"/>
      <c r="N11" s="288"/>
      <c r="O11" s="210"/>
      <c r="P11" s="210"/>
      <c r="Q11" s="210"/>
      <c r="R11" s="210"/>
      <c r="S11" s="210"/>
      <c r="T11" s="386"/>
      <c r="U11" s="333"/>
      <c r="V11" s="333"/>
      <c r="W11" s="210"/>
      <c r="X11" s="210"/>
      <c r="Y11" s="123"/>
      <c r="Z11" s="210"/>
      <c r="AA11" s="210"/>
      <c r="AB11" s="210"/>
      <c r="AC11" s="123"/>
      <c r="AD11" s="210"/>
      <c r="AE11" s="210"/>
      <c r="AF11" s="210"/>
      <c r="AG11" s="123"/>
      <c r="AH11" s="210"/>
      <c r="AI11" s="210"/>
      <c r="AJ11" s="210"/>
    </row>
    <row r="12" spans="1:36" ht="14.25">
      <c r="A12" s="102"/>
      <c r="B12" s="179" t="s">
        <v>194</v>
      </c>
      <c r="C12" s="179"/>
      <c r="D12" s="179"/>
      <c r="E12" s="179"/>
      <c r="F12" s="179"/>
      <c r="G12" s="293"/>
      <c r="H12" s="179"/>
      <c r="I12" s="179"/>
      <c r="J12" s="385"/>
      <c r="K12" s="343"/>
      <c r="L12" s="343"/>
      <c r="M12" s="179"/>
      <c r="N12" s="179"/>
      <c r="O12" s="102"/>
      <c r="P12" s="102"/>
      <c r="Q12" s="102"/>
      <c r="R12" s="102"/>
      <c r="S12" s="102"/>
      <c r="T12" s="385"/>
      <c r="U12" s="334"/>
      <c r="V12" s="334"/>
      <c r="W12" s="102"/>
      <c r="X12" s="240"/>
      <c r="Y12" s="211"/>
      <c r="Z12" s="240"/>
      <c r="AA12" s="240"/>
      <c r="AB12" s="211"/>
      <c r="AC12" s="211"/>
      <c r="AD12" s="240"/>
      <c r="AE12" s="240"/>
      <c r="AF12" s="211"/>
      <c r="AG12" s="211"/>
      <c r="AH12" s="240"/>
      <c r="AI12" s="240"/>
      <c r="AJ12" s="211"/>
    </row>
    <row r="13" spans="1:36" ht="14.25">
      <c r="A13" s="123">
        <v>1</v>
      </c>
      <c r="B13" s="210"/>
      <c r="C13" s="210"/>
      <c r="D13" s="210"/>
      <c r="E13" s="210"/>
      <c r="F13" s="210"/>
      <c r="G13" s="295"/>
      <c r="H13" s="210"/>
      <c r="I13" s="210"/>
      <c r="J13" s="374"/>
      <c r="K13" s="333"/>
      <c r="L13" s="333"/>
      <c r="M13" s="210"/>
      <c r="N13" s="242">
        <f>I13+M13</f>
        <v>0</v>
      </c>
      <c r="O13" s="29"/>
      <c r="P13" s="29"/>
      <c r="Q13" s="29"/>
      <c r="R13" s="29"/>
      <c r="S13" s="29"/>
      <c r="T13" s="374"/>
      <c r="U13" s="335"/>
      <c r="V13" s="335"/>
      <c r="W13" s="237"/>
      <c r="X13" s="242">
        <f>S13+W13</f>
        <v>0</v>
      </c>
      <c r="Y13" s="242">
        <f>C13-O13</f>
        <v>0</v>
      </c>
      <c r="Z13" s="242">
        <f>I13-S13</f>
        <v>0</v>
      </c>
      <c r="AA13" s="242">
        <f>M13-W13</f>
        <v>0</v>
      </c>
      <c r="AB13" s="242">
        <f>Z13+AA13</f>
        <v>0</v>
      </c>
      <c r="AC13" s="215"/>
      <c r="AD13" s="240"/>
      <c r="AE13" s="240"/>
      <c r="AF13" s="242">
        <f>AD13+AE13</f>
        <v>0</v>
      </c>
      <c r="AG13" s="215"/>
      <c r="AH13" s="240"/>
      <c r="AI13" s="240"/>
      <c r="AJ13" s="242">
        <f>AH13+AI13</f>
        <v>0</v>
      </c>
    </row>
    <row r="14" spans="1:36" ht="14.25">
      <c r="A14" s="123">
        <v>2</v>
      </c>
      <c r="B14" s="210"/>
      <c r="C14" s="210"/>
      <c r="D14" s="210"/>
      <c r="E14" s="210"/>
      <c r="F14" s="210"/>
      <c r="G14" s="295"/>
      <c r="H14" s="210"/>
      <c r="I14" s="210"/>
      <c r="J14" s="374"/>
      <c r="K14" s="333"/>
      <c r="L14" s="333"/>
      <c r="M14" s="210"/>
      <c r="N14" s="242">
        <f>I14+M14</f>
        <v>0</v>
      </c>
      <c r="O14" s="29"/>
      <c r="P14" s="29"/>
      <c r="Q14" s="29"/>
      <c r="R14" s="29"/>
      <c r="S14" s="29"/>
      <c r="T14" s="374"/>
      <c r="U14" s="335"/>
      <c r="V14" s="335"/>
      <c r="W14" s="237"/>
      <c r="X14" s="242">
        <f>S14+W14</f>
        <v>0</v>
      </c>
      <c r="Y14" s="242">
        <f>C14-O14</f>
        <v>0</v>
      </c>
      <c r="Z14" s="242">
        <f>I14-S14</f>
        <v>0</v>
      </c>
      <c r="AA14" s="242">
        <f>M14-W14</f>
        <v>0</v>
      </c>
      <c r="AB14" s="242">
        <f>Z14+AA14</f>
        <v>0</v>
      </c>
      <c r="AC14" s="215"/>
      <c r="AD14" s="240"/>
      <c r="AE14" s="240"/>
      <c r="AF14" s="242">
        <f>AD14+AE14</f>
        <v>0</v>
      </c>
      <c r="AG14" s="215"/>
      <c r="AH14" s="240"/>
      <c r="AI14" s="240"/>
      <c r="AJ14" s="242">
        <f>AH14+AI14</f>
        <v>0</v>
      </c>
    </row>
    <row r="15" spans="1:36" ht="14.25">
      <c r="A15" s="123">
        <v>3</v>
      </c>
      <c r="B15" s="210"/>
      <c r="C15" s="210"/>
      <c r="D15" s="210"/>
      <c r="E15" s="210"/>
      <c r="F15" s="210"/>
      <c r="G15" s="295"/>
      <c r="H15" s="210"/>
      <c r="I15" s="210"/>
      <c r="J15" s="374"/>
      <c r="K15" s="333"/>
      <c r="L15" s="333"/>
      <c r="M15" s="210"/>
      <c r="N15" s="242">
        <f>I15+M15</f>
        <v>0</v>
      </c>
      <c r="O15" s="102"/>
      <c r="P15" s="102"/>
      <c r="Q15" s="102"/>
      <c r="R15" s="102"/>
      <c r="S15" s="102"/>
      <c r="T15" s="374"/>
      <c r="U15" s="334"/>
      <c r="V15" s="334"/>
      <c r="W15" s="237"/>
      <c r="X15" s="242">
        <f>S15+W15</f>
        <v>0</v>
      </c>
      <c r="Y15" s="242">
        <f>C15-O15</f>
        <v>0</v>
      </c>
      <c r="Z15" s="242">
        <f>I15-S15</f>
        <v>0</v>
      </c>
      <c r="AA15" s="242">
        <f>M15-W15</f>
        <v>0</v>
      </c>
      <c r="AB15" s="242">
        <f>Z15+AA15</f>
        <v>0</v>
      </c>
      <c r="AC15" s="215"/>
      <c r="AD15" s="240"/>
      <c r="AE15" s="240"/>
      <c r="AF15" s="242">
        <f>AD15+AE15</f>
        <v>0</v>
      </c>
      <c r="AG15" s="215"/>
      <c r="AH15" s="240"/>
      <c r="AI15" s="240"/>
      <c r="AJ15" s="242">
        <f>AH15+AI15</f>
        <v>0</v>
      </c>
    </row>
    <row r="16" spans="1:36" s="291" customFormat="1">
      <c r="A16" s="240"/>
      <c r="B16" s="218" t="s">
        <v>264</v>
      </c>
      <c r="C16" s="242">
        <f>SUM(C13:C15)</f>
        <v>0</v>
      </c>
      <c r="D16" s="242" t="s">
        <v>1</v>
      </c>
      <c r="E16" s="242" t="s">
        <v>1</v>
      </c>
      <c r="F16" s="242" t="s">
        <v>1</v>
      </c>
      <c r="G16" s="242" t="s">
        <v>1</v>
      </c>
      <c r="H16" s="242" t="s">
        <v>1</v>
      </c>
      <c r="I16" s="242">
        <f t="shared" ref="I16:O16" si="0">SUM(I13:I15)</f>
        <v>0</v>
      </c>
      <c r="J16" s="377">
        <f t="shared" si="0"/>
        <v>0</v>
      </c>
      <c r="K16" s="336">
        <f t="shared" si="0"/>
        <v>0</v>
      </c>
      <c r="L16" s="336">
        <f t="shared" si="0"/>
        <v>0</v>
      </c>
      <c r="M16" s="242">
        <f t="shared" si="0"/>
        <v>0</v>
      </c>
      <c r="N16" s="242">
        <f t="shared" si="0"/>
        <v>0</v>
      </c>
      <c r="O16" s="242">
        <f t="shared" si="0"/>
        <v>0</v>
      </c>
      <c r="P16" s="242" t="s">
        <v>1</v>
      </c>
      <c r="Q16" s="242" t="s">
        <v>1</v>
      </c>
      <c r="R16" s="242" t="s">
        <v>1</v>
      </c>
      <c r="S16" s="242">
        <f t="shared" ref="S16:AJ16" si="1">SUM(S13:S15)</f>
        <v>0</v>
      </c>
      <c r="T16" s="377">
        <f t="shared" si="1"/>
        <v>0</v>
      </c>
      <c r="U16" s="336">
        <f t="shared" si="1"/>
        <v>0</v>
      </c>
      <c r="V16" s="336">
        <f t="shared" si="1"/>
        <v>0</v>
      </c>
      <c r="W16" s="242">
        <f t="shared" si="1"/>
        <v>0</v>
      </c>
      <c r="X16" s="242">
        <f t="shared" si="1"/>
        <v>0</v>
      </c>
      <c r="Y16" s="242">
        <f t="shared" si="1"/>
        <v>0</v>
      </c>
      <c r="Z16" s="242">
        <f t="shared" si="1"/>
        <v>0</v>
      </c>
      <c r="AA16" s="242">
        <f t="shared" si="1"/>
        <v>0</v>
      </c>
      <c r="AB16" s="242">
        <f t="shared" si="1"/>
        <v>0</v>
      </c>
      <c r="AC16" s="242">
        <f t="shared" si="1"/>
        <v>0</v>
      </c>
      <c r="AD16" s="242">
        <f t="shared" si="1"/>
        <v>0</v>
      </c>
      <c r="AE16" s="242">
        <f t="shared" si="1"/>
        <v>0</v>
      </c>
      <c r="AF16" s="242">
        <f t="shared" si="1"/>
        <v>0</v>
      </c>
      <c r="AG16" s="242">
        <f t="shared" si="1"/>
        <v>0</v>
      </c>
      <c r="AH16" s="242">
        <f t="shared" si="1"/>
        <v>0</v>
      </c>
      <c r="AI16" s="242">
        <f t="shared" si="1"/>
        <v>0</v>
      </c>
      <c r="AJ16" s="242">
        <f t="shared" si="1"/>
        <v>0</v>
      </c>
    </row>
    <row r="17" spans="1:36" ht="14.25">
      <c r="A17" s="102"/>
      <c r="B17" s="179"/>
      <c r="C17" s="179"/>
      <c r="D17" s="179"/>
      <c r="E17" s="179"/>
      <c r="F17" s="179"/>
      <c r="G17" s="293"/>
      <c r="H17" s="179"/>
      <c r="I17" s="179"/>
      <c r="J17" s="385"/>
      <c r="K17" s="343"/>
      <c r="L17" s="343"/>
      <c r="M17" s="179"/>
      <c r="N17" s="179"/>
      <c r="O17" s="240"/>
      <c r="P17" s="240"/>
      <c r="Q17" s="240"/>
      <c r="R17" s="240"/>
      <c r="S17" s="211"/>
      <c r="T17" s="385"/>
      <c r="U17" s="342"/>
      <c r="V17" s="342"/>
      <c r="W17" s="211"/>
      <c r="X17" s="211"/>
      <c r="Y17" s="211"/>
      <c r="Z17" s="211"/>
      <c r="AA17" s="240"/>
      <c r="AB17" s="211"/>
      <c r="AC17" s="211"/>
      <c r="AD17" s="211"/>
      <c r="AE17" s="240"/>
      <c r="AF17" s="211"/>
      <c r="AG17" s="211"/>
      <c r="AH17" s="211"/>
      <c r="AI17" s="240"/>
      <c r="AJ17" s="211"/>
    </row>
    <row r="18" spans="1:36" ht="14.25">
      <c r="A18" s="102"/>
      <c r="B18" s="179"/>
      <c r="C18" s="179"/>
      <c r="D18" s="179"/>
      <c r="E18" s="179"/>
      <c r="F18" s="179"/>
      <c r="G18" s="293"/>
      <c r="H18" s="179"/>
      <c r="I18" s="179"/>
      <c r="J18" s="385"/>
      <c r="K18" s="343"/>
      <c r="L18" s="343"/>
      <c r="M18" s="179"/>
      <c r="N18" s="179"/>
      <c r="O18" s="240"/>
      <c r="P18" s="240"/>
      <c r="Q18" s="240"/>
      <c r="R18" s="240"/>
      <c r="S18" s="211"/>
      <c r="T18" s="385"/>
      <c r="U18" s="342"/>
      <c r="V18" s="342"/>
      <c r="W18" s="211"/>
      <c r="X18" s="211"/>
      <c r="Y18" s="211"/>
      <c r="Z18" s="211"/>
      <c r="AA18" s="240"/>
      <c r="AB18" s="211"/>
      <c r="AC18" s="211"/>
      <c r="AD18" s="211"/>
      <c r="AE18" s="240"/>
      <c r="AF18" s="211"/>
      <c r="AG18" s="211"/>
      <c r="AH18" s="211"/>
      <c r="AI18" s="240"/>
      <c r="AJ18" s="211"/>
    </row>
    <row r="19" spans="1:36" s="31" customFormat="1" ht="14.25">
      <c r="A19" s="194"/>
      <c r="B19" s="179" t="s">
        <v>225</v>
      </c>
      <c r="C19" s="179"/>
      <c r="D19" s="179"/>
      <c r="E19" s="179"/>
      <c r="F19" s="179"/>
      <c r="G19" s="293"/>
      <c r="H19" s="179"/>
      <c r="I19" s="179"/>
      <c r="J19" s="385"/>
      <c r="K19" s="343"/>
      <c r="L19" s="343"/>
      <c r="M19" s="179"/>
      <c r="N19" s="179"/>
      <c r="O19" s="213"/>
      <c r="P19" s="213"/>
      <c r="Q19" s="213"/>
      <c r="R19" s="213"/>
      <c r="S19" s="179"/>
      <c r="T19" s="385"/>
      <c r="U19" s="343"/>
      <c r="V19" s="343"/>
      <c r="W19" s="179"/>
      <c r="X19" s="215"/>
      <c r="Y19" s="179"/>
      <c r="Z19" s="179"/>
      <c r="AA19" s="179"/>
      <c r="AB19" s="215"/>
      <c r="AC19" s="179"/>
      <c r="AD19" s="179"/>
      <c r="AE19" s="179"/>
      <c r="AF19" s="215"/>
      <c r="AG19" s="179"/>
      <c r="AH19" s="179"/>
      <c r="AI19" s="179"/>
      <c r="AJ19" s="215"/>
    </row>
    <row r="20" spans="1:36" s="31" customFormat="1" ht="14.25">
      <c r="A20" s="194"/>
      <c r="B20" s="179" t="s">
        <v>226</v>
      </c>
      <c r="C20" s="179"/>
      <c r="D20" s="179"/>
      <c r="E20" s="179"/>
      <c r="F20" s="179"/>
      <c r="G20" s="293"/>
      <c r="H20" s="179"/>
      <c r="I20" s="179"/>
      <c r="J20" s="385"/>
      <c r="K20" s="343"/>
      <c r="L20" s="343"/>
      <c r="M20" s="179"/>
      <c r="N20" s="179"/>
      <c r="O20" s="213"/>
      <c r="P20" s="213"/>
      <c r="Q20" s="213"/>
      <c r="R20" s="213"/>
      <c r="S20" s="179"/>
      <c r="T20" s="385"/>
      <c r="U20" s="343"/>
      <c r="V20" s="343"/>
      <c r="W20" s="179"/>
      <c r="X20" s="215"/>
      <c r="Y20" s="179"/>
      <c r="Z20" s="179"/>
      <c r="AA20" s="179"/>
      <c r="AB20" s="215"/>
      <c r="AC20" s="179"/>
      <c r="AD20" s="179"/>
      <c r="AE20" s="179"/>
      <c r="AF20" s="215"/>
      <c r="AG20" s="179"/>
      <c r="AH20" s="179"/>
      <c r="AI20" s="179"/>
      <c r="AJ20" s="215"/>
    </row>
    <row r="21" spans="1:36" ht="14.25">
      <c r="A21" s="102">
        <v>1</v>
      </c>
      <c r="B21" s="102"/>
      <c r="C21" s="210"/>
      <c r="D21" s="210"/>
      <c r="E21" s="210"/>
      <c r="F21" s="210"/>
      <c r="G21" s="295"/>
      <c r="H21" s="210"/>
      <c r="I21" s="210"/>
      <c r="J21" s="374"/>
      <c r="K21" s="333"/>
      <c r="L21" s="333"/>
      <c r="M21" s="210"/>
      <c r="N21" s="242">
        <f>I21+M21</f>
        <v>0</v>
      </c>
      <c r="O21" s="29"/>
      <c r="P21" s="29"/>
      <c r="Q21" s="29"/>
      <c r="R21" s="29"/>
      <c r="S21" s="29"/>
      <c r="T21" s="374"/>
      <c r="U21" s="335"/>
      <c r="V21" s="335"/>
      <c r="W21" s="237"/>
      <c r="X21" s="242">
        <f>S21+W21</f>
        <v>0</v>
      </c>
      <c r="Y21" s="242">
        <f>C21-O21</f>
        <v>0</v>
      </c>
      <c r="Z21" s="242">
        <f>I21-S21</f>
        <v>0</v>
      </c>
      <c r="AA21" s="242">
        <f>M21-W21</f>
        <v>0</v>
      </c>
      <c r="AB21" s="242">
        <f>Z21+AA21</f>
        <v>0</v>
      </c>
      <c r="AC21" s="215"/>
      <c r="AD21" s="240"/>
      <c r="AE21" s="240"/>
      <c r="AF21" s="242">
        <f>AD21+AE21</f>
        <v>0</v>
      </c>
      <c r="AG21" s="215"/>
      <c r="AH21" s="240"/>
      <c r="AI21" s="240"/>
      <c r="AJ21" s="242">
        <f>AH21+AI21</f>
        <v>0</v>
      </c>
    </row>
    <row r="22" spans="1:36" ht="14.25">
      <c r="A22" s="102">
        <v>2</v>
      </c>
      <c r="B22" s="102"/>
      <c r="C22" s="210"/>
      <c r="D22" s="210"/>
      <c r="E22" s="210"/>
      <c r="F22" s="210"/>
      <c r="G22" s="295"/>
      <c r="H22" s="210"/>
      <c r="I22" s="210"/>
      <c r="J22" s="374"/>
      <c r="K22" s="333"/>
      <c r="L22" s="333"/>
      <c r="M22" s="210"/>
      <c r="N22" s="242">
        <f>I22+M22</f>
        <v>0</v>
      </c>
      <c r="O22" s="29"/>
      <c r="P22" s="29"/>
      <c r="Q22" s="29"/>
      <c r="R22" s="29"/>
      <c r="S22" s="29"/>
      <c r="T22" s="374"/>
      <c r="U22" s="335"/>
      <c r="V22" s="335"/>
      <c r="W22" s="237"/>
      <c r="X22" s="242">
        <f>S22+W22</f>
        <v>0</v>
      </c>
      <c r="Y22" s="242">
        <f>C22-O22</f>
        <v>0</v>
      </c>
      <c r="Z22" s="242">
        <f>I22-S22</f>
        <v>0</v>
      </c>
      <c r="AA22" s="242">
        <f>M22-W22</f>
        <v>0</v>
      </c>
      <c r="AB22" s="242">
        <f>Z22+AA22</f>
        <v>0</v>
      </c>
      <c r="AC22" s="215"/>
      <c r="AD22" s="240"/>
      <c r="AE22" s="240"/>
      <c r="AF22" s="242">
        <f>AD22+AE22</f>
        <v>0</v>
      </c>
      <c r="AG22" s="215"/>
      <c r="AH22" s="240"/>
      <c r="AI22" s="240"/>
      <c r="AJ22" s="242">
        <f>AH22+AI22</f>
        <v>0</v>
      </c>
    </row>
    <row r="23" spans="1:36" ht="14.25">
      <c r="A23" s="102">
        <v>3</v>
      </c>
      <c r="B23" s="102"/>
      <c r="C23" s="210"/>
      <c r="D23" s="210"/>
      <c r="E23" s="210"/>
      <c r="F23" s="210"/>
      <c r="G23" s="295"/>
      <c r="H23" s="210"/>
      <c r="I23" s="210"/>
      <c r="J23" s="374"/>
      <c r="K23" s="333"/>
      <c r="L23" s="333"/>
      <c r="M23" s="210"/>
      <c r="N23" s="242">
        <f>I23+M23</f>
        <v>0</v>
      </c>
      <c r="O23" s="102"/>
      <c r="P23" s="102"/>
      <c r="Q23" s="102"/>
      <c r="R23" s="102"/>
      <c r="S23" s="102"/>
      <c r="T23" s="374"/>
      <c r="U23" s="334"/>
      <c r="V23" s="334"/>
      <c r="W23" s="237"/>
      <c r="X23" s="242">
        <f>S23+W23</f>
        <v>0</v>
      </c>
      <c r="Y23" s="242">
        <f>C23-O23</f>
        <v>0</v>
      </c>
      <c r="Z23" s="242">
        <f>I23-S23</f>
        <v>0</v>
      </c>
      <c r="AA23" s="242">
        <f>M23-W23</f>
        <v>0</v>
      </c>
      <c r="AB23" s="242">
        <f>Z23+AA23</f>
        <v>0</v>
      </c>
      <c r="AC23" s="215"/>
      <c r="AD23" s="240"/>
      <c r="AE23" s="240"/>
      <c r="AF23" s="242">
        <f>AD23+AE23</f>
        <v>0</v>
      </c>
      <c r="AG23" s="215"/>
      <c r="AH23" s="240"/>
      <c r="AI23" s="240"/>
      <c r="AJ23" s="242">
        <f>AH23+AI23</f>
        <v>0</v>
      </c>
    </row>
    <row r="24" spans="1:36" s="291" customFormat="1">
      <c r="A24" s="240"/>
      <c r="B24" s="218" t="s">
        <v>264</v>
      </c>
      <c r="C24" s="242">
        <f>SUM(C21:C23)</f>
        <v>0</v>
      </c>
      <c r="D24" s="242" t="s">
        <v>1</v>
      </c>
      <c r="E24" s="242" t="s">
        <v>1</v>
      </c>
      <c r="F24" s="242" t="s">
        <v>1</v>
      </c>
      <c r="G24" s="242" t="s">
        <v>1</v>
      </c>
      <c r="H24" s="242" t="s">
        <v>1</v>
      </c>
      <c r="I24" s="242">
        <f t="shared" ref="I24:O24" si="2">SUM(I21:I23)</f>
        <v>0</v>
      </c>
      <c r="J24" s="377">
        <f t="shared" si="2"/>
        <v>0</v>
      </c>
      <c r="K24" s="336">
        <f t="shared" si="2"/>
        <v>0</v>
      </c>
      <c r="L24" s="336">
        <f t="shared" si="2"/>
        <v>0</v>
      </c>
      <c r="M24" s="242">
        <f t="shared" si="2"/>
        <v>0</v>
      </c>
      <c r="N24" s="242">
        <f t="shared" si="2"/>
        <v>0</v>
      </c>
      <c r="O24" s="242">
        <f t="shared" si="2"/>
        <v>0</v>
      </c>
      <c r="P24" s="242" t="s">
        <v>1</v>
      </c>
      <c r="Q24" s="242" t="s">
        <v>1</v>
      </c>
      <c r="R24" s="242" t="s">
        <v>1</v>
      </c>
      <c r="S24" s="242">
        <f t="shared" ref="S24:AJ24" si="3">SUM(S21:S23)</f>
        <v>0</v>
      </c>
      <c r="T24" s="377">
        <f t="shared" si="3"/>
        <v>0</v>
      </c>
      <c r="U24" s="336">
        <f t="shared" si="3"/>
        <v>0</v>
      </c>
      <c r="V24" s="336">
        <f t="shared" si="3"/>
        <v>0</v>
      </c>
      <c r="W24" s="242">
        <f t="shared" si="3"/>
        <v>0</v>
      </c>
      <c r="X24" s="242">
        <f t="shared" si="3"/>
        <v>0</v>
      </c>
      <c r="Y24" s="242">
        <f t="shared" si="3"/>
        <v>0</v>
      </c>
      <c r="Z24" s="242">
        <f t="shared" si="3"/>
        <v>0</v>
      </c>
      <c r="AA24" s="242">
        <f t="shared" si="3"/>
        <v>0</v>
      </c>
      <c r="AB24" s="242">
        <f t="shared" si="3"/>
        <v>0</v>
      </c>
      <c r="AC24" s="242">
        <f t="shared" si="3"/>
        <v>0</v>
      </c>
      <c r="AD24" s="242">
        <f t="shared" si="3"/>
        <v>0</v>
      </c>
      <c r="AE24" s="242">
        <f t="shared" si="3"/>
        <v>0</v>
      </c>
      <c r="AF24" s="242">
        <f t="shared" si="3"/>
        <v>0</v>
      </c>
      <c r="AG24" s="242">
        <f t="shared" si="3"/>
        <v>0</v>
      </c>
      <c r="AH24" s="242">
        <f t="shared" si="3"/>
        <v>0</v>
      </c>
      <c r="AI24" s="242">
        <f t="shared" si="3"/>
        <v>0</v>
      </c>
      <c r="AJ24" s="242">
        <f t="shared" si="3"/>
        <v>0</v>
      </c>
    </row>
    <row r="25" spans="1:36" s="291" customFormat="1">
      <c r="A25" s="240"/>
      <c r="B25" s="218"/>
      <c r="C25" s="218"/>
      <c r="D25" s="218"/>
      <c r="E25" s="218"/>
      <c r="F25" s="218"/>
      <c r="G25" s="296"/>
      <c r="H25" s="218"/>
      <c r="I25" s="218"/>
      <c r="J25" s="387"/>
      <c r="K25" s="366"/>
      <c r="L25" s="366"/>
      <c r="M25" s="218"/>
      <c r="N25" s="218"/>
      <c r="O25" s="242"/>
      <c r="P25" s="242"/>
      <c r="Q25" s="242"/>
      <c r="R25" s="242"/>
      <c r="S25" s="242"/>
      <c r="T25" s="387"/>
      <c r="U25" s="336"/>
      <c r="V25" s="336"/>
      <c r="W25" s="242"/>
      <c r="X25" s="242"/>
      <c r="Y25" s="242"/>
      <c r="Z25" s="242"/>
      <c r="AA25" s="242"/>
      <c r="AB25" s="242"/>
      <c r="AC25" s="242"/>
      <c r="AD25" s="242"/>
      <c r="AE25" s="242"/>
      <c r="AF25" s="242"/>
      <c r="AG25" s="242"/>
      <c r="AH25" s="242"/>
      <c r="AI25" s="242"/>
      <c r="AJ25" s="242"/>
    </row>
    <row r="26" spans="1:36" s="291" customFormat="1">
      <c r="A26" s="240"/>
      <c r="B26" s="218"/>
      <c r="C26" s="218"/>
      <c r="D26" s="218"/>
      <c r="E26" s="218"/>
      <c r="F26" s="218"/>
      <c r="G26" s="296"/>
      <c r="H26" s="218"/>
      <c r="I26" s="218"/>
      <c r="J26" s="387"/>
      <c r="K26" s="366"/>
      <c r="L26" s="366"/>
      <c r="M26" s="218"/>
      <c r="N26" s="218"/>
      <c r="O26" s="242"/>
      <c r="P26" s="242"/>
      <c r="Q26" s="242"/>
      <c r="R26" s="242"/>
      <c r="S26" s="242"/>
      <c r="T26" s="387"/>
      <c r="U26" s="336"/>
      <c r="V26" s="336"/>
      <c r="W26" s="242"/>
      <c r="X26" s="242"/>
      <c r="Y26" s="242"/>
      <c r="Z26" s="242"/>
      <c r="AA26" s="242"/>
      <c r="AB26" s="242"/>
      <c r="AC26" s="242"/>
      <c r="AD26" s="242"/>
      <c r="AE26" s="242"/>
      <c r="AF26" s="242"/>
      <c r="AG26" s="242"/>
      <c r="AH26" s="242"/>
      <c r="AI26" s="242"/>
      <c r="AJ26" s="242"/>
    </row>
    <row r="27" spans="1:36" s="31" customFormat="1" ht="14.25">
      <c r="A27" s="194"/>
      <c r="B27" s="179" t="s">
        <v>225</v>
      </c>
      <c r="C27" s="179"/>
      <c r="D27" s="179"/>
      <c r="E27" s="179"/>
      <c r="F27" s="179"/>
      <c r="G27" s="293"/>
      <c r="H27" s="179"/>
      <c r="I27" s="179"/>
      <c r="J27" s="385"/>
      <c r="K27" s="343"/>
      <c r="L27" s="343"/>
      <c r="M27" s="179"/>
      <c r="N27" s="179"/>
      <c r="O27" s="213"/>
      <c r="P27" s="213"/>
      <c r="Q27" s="213"/>
      <c r="R27" s="213"/>
      <c r="S27" s="179"/>
      <c r="T27" s="385"/>
      <c r="U27" s="343"/>
      <c r="V27" s="343"/>
      <c r="W27" s="179"/>
      <c r="X27" s="215"/>
      <c r="Y27" s="179"/>
      <c r="Z27" s="179"/>
      <c r="AA27" s="179"/>
      <c r="AB27" s="215"/>
      <c r="AC27" s="179"/>
      <c r="AD27" s="179"/>
      <c r="AE27" s="179"/>
      <c r="AF27" s="215"/>
      <c r="AG27" s="179"/>
      <c r="AH27" s="179"/>
      <c r="AI27" s="179"/>
      <c r="AJ27" s="215"/>
    </row>
    <row r="28" spans="1:36" s="31" customFormat="1" ht="14.25">
      <c r="A28" s="194"/>
      <c r="B28" s="179" t="s">
        <v>226</v>
      </c>
      <c r="C28" s="179"/>
      <c r="D28" s="179"/>
      <c r="E28" s="179"/>
      <c r="F28" s="179"/>
      <c r="G28" s="293"/>
      <c r="H28" s="179"/>
      <c r="I28" s="179"/>
      <c r="J28" s="385"/>
      <c r="K28" s="343"/>
      <c r="L28" s="343"/>
      <c r="M28" s="179"/>
      <c r="N28" s="179"/>
      <c r="O28" s="213"/>
      <c r="P28" s="213"/>
      <c r="Q28" s="213"/>
      <c r="R28" s="213"/>
      <c r="S28" s="179"/>
      <c r="T28" s="385"/>
      <c r="U28" s="343"/>
      <c r="V28" s="343"/>
      <c r="W28" s="179"/>
      <c r="X28" s="215"/>
      <c r="Y28" s="179"/>
      <c r="Z28" s="179"/>
      <c r="AA28" s="179"/>
      <c r="AB28" s="215"/>
      <c r="AC28" s="179"/>
      <c r="AD28" s="179"/>
      <c r="AE28" s="179"/>
      <c r="AF28" s="215"/>
      <c r="AG28" s="179"/>
      <c r="AH28" s="179"/>
      <c r="AI28" s="179"/>
      <c r="AJ28" s="215"/>
    </row>
    <row r="29" spans="1:36" ht="14.25">
      <c r="A29" s="102">
        <v>1</v>
      </c>
      <c r="B29" s="102"/>
      <c r="C29" s="210"/>
      <c r="D29" s="210"/>
      <c r="E29" s="210"/>
      <c r="F29" s="210"/>
      <c r="G29" s="295"/>
      <c r="H29" s="210"/>
      <c r="I29" s="210"/>
      <c r="J29" s="374"/>
      <c r="K29" s="333"/>
      <c r="L29" s="333"/>
      <c r="M29" s="210"/>
      <c r="N29" s="242">
        <f>I29+M29</f>
        <v>0</v>
      </c>
      <c r="O29" s="29"/>
      <c r="P29" s="29"/>
      <c r="Q29" s="29"/>
      <c r="R29" s="29"/>
      <c r="S29" s="29"/>
      <c r="T29" s="374"/>
      <c r="U29" s="335"/>
      <c r="V29" s="335"/>
      <c r="W29" s="237"/>
      <c r="X29" s="242">
        <f>S29+W29</f>
        <v>0</v>
      </c>
      <c r="Y29" s="242">
        <f>C29-O29</f>
        <v>0</v>
      </c>
      <c r="Z29" s="242">
        <f>I29-S29</f>
        <v>0</v>
      </c>
      <c r="AA29" s="242">
        <f>M29-W29</f>
        <v>0</v>
      </c>
      <c r="AB29" s="242">
        <f>Z29+AA29</f>
        <v>0</v>
      </c>
      <c r="AC29" s="215"/>
      <c r="AD29" s="240"/>
      <c r="AE29" s="240"/>
      <c r="AF29" s="242">
        <f>AD29+AE29</f>
        <v>0</v>
      </c>
      <c r="AG29" s="215"/>
      <c r="AH29" s="240"/>
      <c r="AI29" s="240"/>
      <c r="AJ29" s="242">
        <f>AH29+AI29</f>
        <v>0</v>
      </c>
    </row>
    <row r="30" spans="1:36" ht="14.25">
      <c r="A30" s="102">
        <v>2</v>
      </c>
      <c r="B30" s="102"/>
      <c r="C30" s="210"/>
      <c r="D30" s="210"/>
      <c r="E30" s="210"/>
      <c r="F30" s="210"/>
      <c r="G30" s="295"/>
      <c r="H30" s="210"/>
      <c r="I30" s="210"/>
      <c r="J30" s="374"/>
      <c r="K30" s="333"/>
      <c r="L30" s="333"/>
      <c r="M30" s="210"/>
      <c r="N30" s="242">
        <f>I30+M30</f>
        <v>0</v>
      </c>
      <c r="O30" s="29"/>
      <c r="P30" s="29"/>
      <c r="Q30" s="29"/>
      <c r="R30" s="29"/>
      <c r="S30" s="29"/>
      <c r="T30" s="374"/>
      <c r="U30" s="335"/>
      <c r="V30" s="335"/>
      <c r="W30" s="237"/>
      <c r="X30" s="242">
        <f>S30+W30</f>
        <v>0</v>
      </c>
      <c r="Y30" s="242">
        <f>C30-O30</f>
        <v>0</v>
      </c>
      <c r="Z30" s="242">
        <f>I30-S30</f>
        <v>0</v>
      </c>
      <c r="AA30" s="242">
        <f>M30-W30</f>
        <v>0</v>
      </c>
      <c r="AB30" s="242">
        <f>Z30+AA30</f>
        <v>0</v>
      </c>
      <c r="AC30" s="215"/>
      <c r="AD30" s="240"/>
      <c r="AE30" s="240"/>
      <c r="AF30" s="242">
        <f>AD30+AE30</f>
        <v>0</v>
      </c>
      <c r="AG30" s="215"/>
      <c r="AH30" s="240"/>
      <c r="AI30" s="240"/>
      <c r="AJ30" s="242">
        <f>AH30+AI30</f>
        <v>0</v>
      </c>
    </row>
    <row r="31" spans="1:36" ht="14.25">
      <c r="A31" s="102">
        <v>3</v>
      </c>
      <c r="B31" s="102"/>
      <c r="C31" s="210"/>
      <c r="D31" s="210"/>
      <c r="E31" s="210"/>
      <c r="F31" s="210"/>
      <c r="G31" s="295"/>
      <c r="H31" s="210"/>
      <c r="I31" s="210"/>
      <c r="J31" s="374"/>
      <c r="K31" s="333"/>
      <c r="L31" s="333"/>
      <c r="M31" s="210"/>
      <c r="N31" s="242">
        <f>I31+M31</f>
        <v>0</v>
      </c>
      <c r="O31" s="102"/>
      <c r="P31" s="102"/>
      <c r="Q31" s="102"/>
      <c r="R31" s="102"/>
      <c r="S31" s="102"/>
      <c r="T31" s="374"/>
      <c r="U31" s="334"/>
      <c r="V31" s="334"/>
      <c r="W31" s="237"/>
      <c r="X31" s="242">
        <f>S31+W31</f>
        <v>0</v>
      </c>
      <c r="Y31" s="242">
        <f>C31-O31</f>
        <v>0</v>
      </c>
      <c r="Z31" s="242">
        <f>I31-S31</f>
        <v>0</v>
      </c>
      <c r="AA31" s="242">
        <f>M31-W31</f>
        <v>0</v>
      </c>
      <c r="AB31" s="242">
        <f>Z31+AA31</f>
        <v>0</v>
      </c>
      <c r="AC31" s="215"/>
      <c r="AD31" s="240"/>
      <c r="AE31" s="240"/>
      <c r="AF31" s="242">
        <f>AD31+AE31</f>
        <v>0</v>
      </c>
      <c r="AG31" s="215"/>
      <c r="AH31" s="240"/>
      <c r="AI31" s="240"/>
      <c r="AJ31" s="242">
        <f>AH31+AI31</f>
        <v>0</v>
      </c>
    </row>
    <row r="32" spans="1:36" s="291" customFormat="1">
      <c r="A32" s="240"/>
      <c r="B32" s="218" t="s">
        <v>264</v>
      </c>
      <c r="C32" s="242">
        <f>SUM(C29:C31)</f>
        <v>0</v>
      </c>
      <c r="D32" s="242" t="s">
        <v>1</v>
      </c>
      <c r="E32" s="242" t="s">
        <v>1</v>
      </c>
      <c r="F32" s="242" t="s">
        <v>1</v>
      </c>
      <c r="G32" s="242" t="s">
        <v>1</v>
      </c>
      <c r="H32" s="242" t="s">
        <v>1</v>
      </c>
      <c r="I32" s="242">
        <f t="shared" ref="I32:O32" si="4">SUM(I29:I31)</f>
        <v>0</v>
      </c>
      <c r="J32" s="377">
        <f t="shared" si="4"/>
        <v>0</v>
      </c>
      <c r="K32" s="336">
        <f t="shared" si="4"/>
        <v>0</v>
      </c>
      <c r="L32" s="336">
        <f t="shared" si="4"/>
        <v>0</v>
      </c>
      <c r="M32" s="242">
        <f t="shared" si="4"/>
        <v>0</v>
      </c>
      <c r="N32" s="242">
        <f t="shared" si="4"/>
        <v>0</v>
      </c>
      <c r="O32" s="242">
        <f t="shared" si="4"/>
        <v>0</v>
      </c>
      <c r="P32" s="242" t="s">
        <v>1</v>
      </c>
      <c r="Q32" s="242" t="s">
        <v>1</v>
      </c>
      <c r="R32" s="242" t="s">
        <v>1</v>
      </c>
      <c r="S32" s="242">
        <f t="shared" ref="S32:AJ32" si="5">SUM(S29:S31)</f>
        <v>0</v>
      </c>
      <c r="T32" s="377">
        <f t="shared" si="5"/>
        <v>0</v>
      </c>
      <c r="U32" s="336">
        <f t="shared" si="5"/>
        <v>0</v>
      </c>
      <c r="V32" s="336">
        <f t="shared" si="5"/>
        <v>0</v>
      </c>
      <c r="W32" s="242">
        <f t="shared" si="5"/>
        <v>0</v>
      </c>
      <c r="X32" s="242">
        <f t="shared" si="5"/>
        <v>0</v>
      </c>
      <c r="Y32" s="242">
        <f t="shared" si="5"/>
        <v>0</v>
      </c>
      <c r="Z32" s="242">
        <f t="shared" si="5"/>
        <v>0</v>
      </c>
      <c r="AA32" s="242">
        <f t="shared" si="5"/>
        <v>0</v>
      </c>
      <c r="AB32" s="242">
        <f t="shared" si="5"/>
        <v>0</v>
      </c>
      <c r="AC32" s="242">
        <f t="shared" si="5"/>
        <v>0</v>
      </c>
      <c r="AD32" s="242">
        <f t="shared" si="5"/>
        <v>0</v>
      </c>
      <c r="AE32" s="242">
        <f t="shared" si="5"/>
        <v>0</v>
      </c>
      <c r="AF32" s="242">
        <f t="shared" si="5"/>
        <v>0</v>
      </c>
      <c r="AG32" s="242">
        <f t="shared" si="5"/>
        <v>0</v>
      </c>
      <c r="AH32" s="242">
        <f t="shared" si="5"/>
        <v>0</v>
      </c>
      <c r="AI32" s="242">
        <f t="shared" si="5"/>
        <v>0</v>
      </c>
      <c r="AJ32" s="242">
        <f t="shared" si="5"/>
        <v>0</v>
      </c>
    </row>
    <row r="33" spans="1:36" ht="14.25">
      <c r="A33" s="102"/>
      <c r="B33" s="102"/>
      <c r="C33" s="102"/>
      <c r="D33" s="102"/>
      <c r="E33" s="102"/>
      <c r="F33" s="102"/>
      <c r="G33" s="253"/>
      <c r="H33" s="102"/>
      <c r="I33" s="102"/>
      <c r="J33" s="375"/>
      <c r="K33" s="334"/>
      <c r="L33" s="334"/>
      <c r="M33" s="102"/>
      <c r="N33" s="102"/>
      <c r="O33" s="240"/>
      <c r="P33" s="240"/>
      <c r="Q33" s="240"/>
      <c r="R33" s="240"/>
      <c r="S33" s="211"/>
      <c r="T33" s="375"/>
      <c r="U33" s="362"/>
      <c r="V33" s="362"/>
      <c r="W33" s="211"/>
      <c r="X33" s="211"/>
      <c r="Y33" s="211"/>
      <c r="Z33" s="211"/>
      <c r="AA33" s="211"/>
      <c r="AB33" s="211"/>
      <c r="AC33" s="211"/>
      <c r="AD33" s="211"/>
      <c r="AE33" s="211"/>
      <c r="AF33" s="211"/>
      <c r="AG33" s="211"/>
      <c r="AH33" s="211"/>
      <c r="AI33" s="211"/>
      <c r="AJ33" s="211"/>
    </row>
    <row r="34" spans="1:36" s="292" customFormat="1" ht="40.5">
      <c r="A34" s="239"/>
      <c r="B34" s="212" t="s">
        <v>265</v>
      </c>
      <c r="C34" s="215">
        <f>C16+C24+C32</f>
        <v>0</v>
      </c>
      <c r="D34" s="298" t="s">
        <v>1</v>
      </c>
      <c r="E34" s="298" t="s">
        <v>1</v>
      </c>
      <c r="F34" s="298" t="s">
        <v>1</v>
      </c>
      <c r="G34" s="298" t="s">
        <v>1</v>
      </c>
      <c r="H34" s="298" t="s">
        <v>1</v>
      </c>
      <c r="I34" s="215">
        <f t="shared" ref="I34:AI34" si="6">I16+I24+I32</f>
        <v>0</v>
      </c>
      <c r="J34" s="378">
        <f>J16+J24+J32</f>
        <v>0</v>
      </c>
      <c r="K34" s="338">
        <f t="shared" si="6"/>
        <v>0</v>
      </c>
      <c r="L34" s="338">
        <f t="shared" si="6"/>
        <v>0</v>
      </c>
      <c r="M34" s="215">
        <f t="shared" si="6"/>
        <v>0</v>
      </c>
      <c r="N34" s="215">
        <f t="shared" si="6"/>
        <v>0</v>
      </c>
      <c r="O34" s="215">
        <f t="shared" si="6"/>
        <v>0</v>
      </c>
      <c r="P34" s="242" t="s">
        <v>1</v>
      </c>
      <c r="Q34" s="242" t="s">
        <v>1</v>
      </c>
      <c r="R34" s="242" t="s">
        <v>1</v>
      </c>
      <c r="S34" s="215">
        <f t="shared" si="6"/>
        <v>0</v>
      </c>
      <c r="T34" s="378">
        <f t="shared" si="6"/>
        <v>0</v>
      </c>
      <c r="U34" s="338">
        <f t="shared" si="6"/>
        <v>0</v>
      </c>
      <c r="V34" s="338">
        <f t="shared" si="6"/>
        <v>0</v>
      </c>
      <c r="W34" s="215">
        <f t="shared" si="6"/>
        <v>0</v>
      </c>
      <c r="X34" s="215">
        <f t="shared" si="6"/>
        <v>0</v>
      </c>
      <c r="Y34" s="215">
        <f t="shared" si="6"/>
        <v>0</v>
      </c>
      <c r="Z34" s="215">
        <f t="shared" si="6"/>
        <v>0</v>
      </c>
      <c r="AA34" s="215">
        <f t="shared" si="6"/>
        <v>0</v>
      </c>
      <c r="AB34" s="215">
        <f t="shared" si="6"/>
        <v>0</v>
      </c>
      <c r="AC34" s="215">
        <f t="shared" si="6"/>
        <v>0</v>
      </c>
      <c r="AD34" s="215">
        <f t="shared" si="6"/>
        <v>0</v>
      </c>
      <c r="AE34" s="215">
        <f t="shared" si="6"/>
        <v>0</v>
      </c>
      <c r="AF34" s="215">
        <f t="shared" si="6"/>
        <v>0</v>
      </c>
      <c r="AG34" s="215">
        <f t="shared" si="6"/>
        <v>0</v>
      </c>
      <c r="AH34" s="215">
        <f t="shared" si="6"/>
        <v>0</v>
      </c>
      <c r="AI34" s="215">
        <f t="shared" si="6"/>
        <v>0</v>
      </c>
      <c r="AJ34" s="215">
        <f>AJ16+AJ24+AJ32</f>
        <v>0</v>
      </c>
    </row>
    <row r="36" spans="1:36" ht="24.75" customHeight="1">
      <c r="A36" s="5" t="s">
        <v>230</v>
      </c>
      <c r="B36" s="5"/>
      <c r="C36" s="5"/>
      <c r="D36" s="5"/>
      <c r="E36" s="5"/>
      <c r="F36" s="5"/>
      <c r="G36" s="5"/>
      <c r="K36" s="339"/>
      <c r="L36" s="339"/>
      <c r="M36" s="286"/>
      <c r="N36" s="286"/>
      <c r="O36" s="286"/>
      <c r="P36" s="286"/>
      <c r="Q36" s="286"/>
      <c r="AA36" s="286"/>
    </row>
    <row r="37" spans="1:36" ht="24.75" customHeight="1">
      <c r="A37" s="280" t="s">
        <v>451</v>
      </c>
      <c r="B37" s="176"/>
      <c r="C37" s="280"/>
      <c r="D37" s="280"/>
      <c r="E37" s="280"/>
      <c r="F37" s="280"/>
      <c r="G37" s="5"/>
      <c r="H37" s="286"/>
      <c r="I37" s="286"/>
      <c r="J37" s="379"/>
      <c r="K37" s="339"/>
      <c r="L37" s="339"/>
      <c r="M37" s="286"/>
      <c r="N37" s="286"/>
      <c r="O37" s="286"/>
      <c r="P37" s="286"/>
      <c r="Q37" s="286"/>
      <c r="T37" s="379"/>
      <c r="AA37" s="286"/>
    </row>
    <row r="38" spans="1:36" ht="24.75" customHeight="1">
      <c r="A38" s="282" t="s">
        <v>290</v>
      </c>
      <c r="B38" s="176"/>
      <c r="C38" s="280"/>
      <c r="D38" s="280"/>
      <c r="E38" s="280"/>
      <c r="F38" s="280"/>
      <c r="G38" s="5"/>
      <c r="H38" s="286"/>
      <c r="I38" s="286"/>
      <c r="J38" s="379"/>
      <c r="T38" s="379"/>
    </row>
    <row r="45" spans="1:36">
      <c r="N45" s="175"/>
      <c r="O45" s="175"/>
      <c r="P45" s="175"/>
      <c r="Q45" s="175"/>
      <c r="R45" s="175"/>
      <c r="X45" s="175"/>
      <c r="AB45" s="175"/>
      <c r="AC45" s="175"/>
    </row>
    <row r="46" spans="1:36" ht="11.25" customHeight="1">
      <c r="N46" s="175"/>
      <c r="O46" s="175"/>
      <c r="P46" s="175"/>
      <c r="Q46" s="175"/>
      <c r="R46" s="175"/>
      <c r="X46" s="175"/>
      <c r="AB46" s="175"/>
      <c r="AC46" s="175"/>
    </row>
    <row r="47" spans="1:36" ht="11.25" customHeight="1"/>
  </sheetData>
  <mergeCells count="8">
    <mergeCell ref="AG5:AI5"/>
    <mergeCell ref="AE6:AE7"/>
    <mergeCell ref="AI6:AI7"/>
    <mergeCell ref="C5:N5"/>
    <mergeCell ref="O5:X5"/>
    <mergeCell ref="Y5:AB5"/>
    <mergeCell ref="AA6:AA7"/>
    <mergeCell ref="AC5:AF5"/>
  </mergeCells>
  <phoneticPr fontId="2" type="noConversion"/>
  <pageMargins left="0.75" right="0.75" top="1" bottom="1" header="0.5" footer="0.5"/>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AA46"/>
  <sheetViews>
    <sheetView topLeftCell="A10" workbookViewId="0">
      <selection activeCell="G14" sqref="G14"/>
    </sheetView>
  </sheetViews>
  <sheetFormatPr defaultRowHeight="13.5"/>
  <cols>
    <col min="1" max="1" width="3.5703125" style="4" customWidth="1"/>
    <col min="2" max="2" width="27.28515625" style="5" customWidth="1"/>
    <col min="3" max="3" width="16.5703125" style="5" customWidth="1"/>
    <col min="4" max="4" width="11.42578125" style="5" customWidth="1"/>
    <col min="5" max="6" width="10.5703125" style="5" customWidth="1"/>
    <col min="7" max="7" width="11.42578125" style="5" customWidth="1"/>
    <col min="8" max="8" width="11.85546875" style="5" customWidth="1"/>
    <col min="9" max="9" width="12.5703125" style="5" customWidth="1"/>
    <col min="10" max="12" width="11.28515625" style="5" customWidth="1"/>
    <col min="13" max="13" width="12.28515625" style="5" customWidth="1"/>
    <col min="14" max="20" width="9.140625" style="5"/>
    <col min="21" max="21" width="10.7109375" style="5" customWidth="1"/>
    <col min="22" max="24" width="9.140625" style="5"/>
    <col min="25" max="25" width="10.42578125" style="5" customWidth="1"/>
    <col min="26" max="16384" width="9.140625" style="5"/>
  </cols>
  <sheetData>
    <row r="1" spans="1:27" ht="16.5">
      <c r="A1" s="30"/>
      <c r="B1" s="203" t="s">
        <v>217</v>
      </c>
      <c r="C1" s="31"/>
      <c r="D1" s="31"/>
      <c r="E1" s="31"/>
      <c r="F1" s="31"/>
      <c r="G1" s="31"/>
      <c r="H1" s="30"/>
      <c r="I1" s="31"/>
      <c r="J1" s="30"/>
      <c r="K1" s="133" t="s">
        <v>258</v>
      </c>
      <c r="L1" s="31"/>
      <c r="M1" s="31"/>
      <c r="N1" s="3"/>
      <c r="O1" s="31"/>
      <c r="P1" s="31"/>
      <c r="Q1" s="31"/>
      <c r="R1" s="31"/>
      <c r="S1" s="31"/>
      <c r="T1" s="31"/>
      <c r="U1" s="31"/>
      <c r="V1" s="31"/>
      <c r="W1" s="31"/>
      <c r="X1" s="31"/>
      <c r="Y1" s="31"/>
      <c r="Z1" s="31"/>
      <c r="AA1" s="31"/>
    </row>
    <row r="2" spans="1:27" ht="22.7" customHeight="1" thickBot="1">
      <c r="A2" s="30"/>
      <c r="B2" s="23"/>
      <c r="C2" s="172"/>
      <c r="D2" s="172"/>
      <c r="E2" s="172"/>
      <c r="F2" s="172"/>
      <c r="G2" s="172"/>
      <c r="H2" s="2226"/>
      <c r="I2" s="2226"/>
      <c r="K2" s="447" t="s">
        <v>28</v>
      </c>
      <c r="L2" s="148"/>
      <c r="M2" s="148"/>
      <c r="N2" s="31"/>
      <c r="O2" s="31"/>
      <c r="P2" s="31"/>
      <c r="Q2" s="31"/>
      <c r="R2" s="31"/>
      <c r="S2" s="31"/>
      <c r="T2" s="31"/>
      <c r="U2" s="31"/>
      <c r="V2" s="31"/>
      <c r="W2" s="31"/>
      <c r="X2" s="31"/>
      <c r="Y2" s="31"/>
      <c r="Z2" s="31"/>
      <c r="AA2" s="31"/>
    </row>
    <row r="3" spans="1:27" s="176" customFormat="1">
      <c r="A3" s="30"/>
      <c r="B3" s="396" t="s">
        <v>29</v>
      </c>
      <c r="C3" s="134"/>
      <c r="D3" s="134"/>
      <c r="E3" s="134"/>
      <c r="F3" s="31"/>
      <c r="G3" s="31"/>
      <c r="H3" s="31"/>
      <c r="I3" s="34"/>
      <c r="J3" s="31"/>
      <c r="K3" s="31"/>
      <c r="L3" s="31"/>
      <c r="M3" s="34"/>
      <c r="N3" s="175"/>
      <c r="O3" s="175"/>
      <c r="P3" s="175"/>
      <c r="Q3" s="175"/>
      <c r="R3" s="175"/>
      <c r="S3" s="175"/>
      <c r="T3" s="175"/>
      <c r="U3" s="175"/>
      <c r="V3" s="175"/>
      <c r="W3" s="175"/>
      <c r="X3" s="175"/>
      <c r="Y3" s="175"/>
      <c r="Z3" s="175"/>
      <c r="AA3" s="175"/>
    </row>
    <row r="4" spans="1:27" s="176" customFormat="1" ht="22.7" customHeight="1">
      <c r="A4" s="30"/>
      <c r="B4" s="174"/>
      <c r="C4" s="134"/>
      <c r="D4" s="134"/>
      <c r="E4" s="134"/>
      <c r="F4" s="31"/>
      <c r="G4" s="174"/>
      <c r="H4" s="31"/>
      <c r="I4" s="41" t="s">
        <v>215</v>
      </c>
      <c r="J4" s="31"/>
      <c r="K4" s="31"/>
      <c r="L4" s="31"/>
      <c r="M4" s="175"/>
      <c r="N4" s="175"/>
      <c r="O4" s="175"/>
      <c r="P4" s="175"/>
      <c r="Q4" s="175"/>
      <c r="R4" s="175"/>
      <c r="S4" s="175"/>
      <c r="T4" s="175"/>
      <c r="U4" s="175"/>
      <c r="V4" s="175"/>
      <c r="W4" s="175"/>
      <c r="X4" s="175"/>
      <c r="Y4" s="175"/>
      <c r="Z4" s="175"/>
      <c r="AA4" s="175"/>
    </row>
    <row r="5" spans="1:27" s="324" customFormat="1" ht="14.25">
      <c r="A5" s="244"/>
      <c r="B5" s="321"/>
      <c r="C5" s="322"/>
      <c r="D5" s="323"/>
      <c r="E5" s="323"/>
      <c r="F5" s="323"/>
      <c r="G5" s="325" t="s">
        <v>381</v>
      </c>
      <c r="H5" s="323"/>
      <c r="I5" s="323"/>
      <c r="J5" s="323"/>
      <c r="K5" s="322"/>
      <c r="L5" s="2531" t="s">
        <v>341</v>
      </c>
      <c r="M5" s="2531"/>
      <c r="N5" s="2531"/>
      <c r="O5" s="2560"/>
      <c r="P5" s="2531" t="s">
        <v>216</v>
      </c>
      <c r="Q5" s="2531"/>
      <c r="R5" s="2531"/>
      <c r="S5" s="2531"/>
      <c r="T5" s="2561" t="s">
        <v>407</v>
      </c>
      <c r="U5" s="2531"/>
      <c r="V5" s="2531"/>
      <c r="W5" s="2531"/>
      <c r="X5" s="2561" t="s">
        <v>444</v>
      </c>
      <c r="Y5" s="2531"/>
      <c r="Z5" s="2531"/>
      <c r="AA5" s="2560"/>
    </row>
    <row r="6" spans="1:27" s="176" customFormat="1" ht="93.75">
      <c r="A6" s="210" t="s">
        <v>114</v>
      </c>
      <c r="B6" s="64" t="s">
        <v>218</v>
      </c>
      <c r="C6" s="64" t="s">
        <v>219</v>
      </c>
      <c r="D6" s="64" t="s">
        <v>220</v>
      </c>
      <c r="E6" s="64" t="s">
        <v>221</v>
      </c>
      <c r="F6" s="521" t="s">
        <v>382</v>
      </c>
      <c r="G6" s="64" t="s">
        <v>211</v>
      </c>
      <c r="H6" s="281" t="s">
        <v>322</v>
      </c>
      <c r="I6" s="64" t="s">
        <v>223</v>
      </c>
      <c r="J6" s="64" t="s">
        <v>254</v>
      </c>
      <c r="K6" s="521" t="s">
        <v>362</v>
      </c>
      <c r="L6" s="64" t="s">
        <v>211</v>
      </c>
      <c r="M6" s="64" t="s">
        <v>283</v>
      </c>
      <c r="N6" s="64" t="s">
        <v>223</v>
      </c>
      <c r="O6" s="64" t="s">
        <v>254</v>
      </c>
      <c r="P6" s="64" t="s">
        <v>211</v>
      </c>
      <c r="Q6" s="64" t="s">
        <v>283</v>
      </c>
      <c r="R6" s="64" t="s">
        <v>223</v>
      </c>
      <c r="S6" s="64" t="s">
        <v>254</v>
      </c>
      <c r="T6" s="64" t="s">
        <v>211</v>
      </c>
      <c r="U6" s="64" t="s">
        <v>283</v>
      </c>
      <c r="V6" s="64" t="s">
        <v>223</v>
      </c>
      <c r="W6" s="64" t="s">
        <v>254</v>
      </c>
      <c r="X6" s="64" t="s">
        <v>211</v>
      </c>
      <c r="Y6" s="64" t="s">
        <v>283</v>
      </c>
      <c r="Z6" s="64" t="s">
        <v>223</v>
      </c>
      <c r="AA6" s="64" t="s">
        <v>254</v>
      </c>
    </row>
    <row r="7" spans="1:27" s="35" customFormat="1" ht="12.75">
      <c r="A7" s="123">
        <v>1</v>
      </c>
      <c r="B7" s="123">
        <v>2</v>
      </c>
      <c r="C7" s="123">
        <v>3</v>
      </c>
      <c r="D7" s="123">
        <v>4</v>
      </c>
      <c r="E7" s="123">
        <v>5</v>
      </c>
      <c r="F7" s="123">
        <v>6</v>
      </c>
      <c r="G7" s="123">
        <v>7</v>
      </c>
      <c r="H7" s="123">
        <v>8</v>
      </c>
      <c r="I7" s="123">
        <v>9</v>
      </c>
      <c r="J7" s="123">
        <v>10</v>
      </c>
      <c r="K7" s="123">
        <v>11</v>
      </c>
      <c r="L7" s="123">
        <v>12</v>
      </c>
      <c r="M7" s="123">
        <v>13</v>
      </c>
      <c r="N7" s="123">
        <v>14</v>
      </c>
      <c r="O7" s="123">
        <v>15</v>
      </c>
      <c r="P7" s="123">
        <v>16</v>
      </c>
      <c r="Q7" s="123">
        <v>17</v>
      </c>
      <c r="R7" s="123">
        <v>18</v>
      </c>
      <c r="S7" s="123">
        <v>19</v>
      </c>
      <c r="T7" s="123">
        <v>20</v>
      </c>
      <c r="U7" s="123">
        <v>21</v>
      </c>
      <c r="V7" s="123">
        <v>22</v>
      </c>
      <c r="W7" s="123">
        <v>23</v>
      </c>
      <c r="X7" s="123">
        <v>24</v>
      </c>
      <c r="Y7" s="123">
        <v>25</v>
      </c>
      <c r="Z7" s="123">
        <v>26</v>
      </c>
      <c r="AA7" s="123">
        <v>27</v>
      </c>
    </row>
    <row r="8" spans="1:27" ht="40.5">
      <c r="A8" s="211" t="s">
        <v>2</v>
      </c>
      <c r="B8" s="212" t="s">
        <v>469</v>
      </c>
      <c r="C8" s="213"/>
      <c r="D8" s="213"/>
      <c r="E8" s="213"/>
      <c r="F8" s="213"/>
      <c r="G8" s="179"/>
      <c r="H8" s="213"/>
      <c r="I8" s="213"/>
      <c r="J8" s="213"/>
      <c r="K8" s="213"/>
      <c r="L8" s="179"/>
      <c r="M8" s="213"/>
      <c r="N8" s="213"/>
      <c r="O8" s="179"/>
      <c r="P8" s="213"/>
      <c r="Q8" s="179"/>
      <c r="R8" s="106"/>
      <c r="S8" s="106"/>
      <c r="T8" s="106"/>
      <c r="U8" s="106"/>
      <c r="V8" s="106"/>
      <c r="W8" s="106"/>
      <c r="X8" s="106"/>
      <c r="Y8" s="106"/>
      <c r="Z8" s="106"/>
      <c r="AA8" s="106"/>
    </row>
    <row r="9" spans="1:27">
      <c r="A9" s="194"/>
      <c r="B9" s="179" t="s">
        <v>126</v>
      </c>
      <c r="C9" s="213"/>
      <c r="D9" s="213"/>
      <c r="E9" s="213"/>
      <c r="F9" s="213"/>
      <c r="G9" s="179"/>
      <c r="H9" s="213"/>
      <c r="I9" s="213"/>
      <c r="J9" s="213"/>
      <c r="K9" s="213"/>
      <c r="L9" s="179"/>
      <c r="M9" s="213"/>
      <c r="N9" s="213"/>
      <c r="O9" s="179"/>
      <c r="P9" s="213"/>
      <c r="Q9" s="179"/>
      <c r="R9" s="106"/>
      <c r="S9" s="106"/>
      <c r="T9" s="106"/>
      <c r="U9" s="106"/>
      <c r="V9" s="106"/>
      <c r="W9" s="106"/>
      <c r="X9" s="106"/>
      <c r="Y9" s="106"/>
      <c r="Z9" s="106"/>
      <c r="AA9" s="106"/>
    </row>
    <row r="10" spans="1:27">
      <c r="A10" s="194">
        <v>1</v>
      </c>
      <c r="B10" s="102"/>
      <c r="C10" s="194"/>
      <c r="D10" s="194"/>
      <c r="E10" s="194"/>
      <c r="F10" s="194"/>
      <c r="G10" s="102"/>
      <c r="H10" s="102"/>
      <c r="I10" s="102"/>
      <c r="J10" s="213">
        <f>H10+I10</f>
        <v>0</v>
      </c>
      <c r="K10" s="213"/>
      <c r="L10" s="102"/>
      <c r="M10" s="194"/>
      <c r="N10" s="194"/>
      <c r="O10" s="213">
        <f>M10+N10</f>
        <v>0</v>
      </c>
      <c r="P10" s="213">
        <f t="shared" ref="P10:Q12" si="0">G10-L10</f>
        <v>0</v>
      </c>
      <c r="Q10" s="213">
        <f t="shared" si="0"/>
        <v>0</v>
      </c>
      <c r="R10" s="213">
        <f>I10-N10</f>
        <v>0</v>
      </c>
      <c r="S10" s="213">
        <f>Q10+R10</f>
        <v>0</v>
      </c>
      <c r="T10" s="102"/>
      <c r="U10" s="194"/>
      <c r="V10" s="194"/>
      <c r="W10" s="213">
        <f>U10+V10</f>
        <v>0</v>
      </c>
      <c r="X10" s="102"/>
      <c r="Y10" s="194"/>
      <c r="Z10" s="194"/>
      <c r="AA10" s="213">
        <f>Y10+Z10</f>
        <v>0</v>
      </c>
    </row>
    <row r="11" spans="1:27">
      <c r="A11" s="194">
        <v>2</v>
      </c>
      <c r="B11" s="102"/>
      <c r="C11" s="194"/>
      <c r="D11" s="194"/>
      <c r="E11" s="194"/>
      <c r="F11" s="194"/>
      <c r="G11" s="102"/>
      <c r="H11" s="102"/>
      <c r="I11" s="102"/>
      <c r="J11" s="213">
        <f>H11+I11</f>
        <v>0</v>
      </c>
      <c r="K11" s="213"/>
      <c r="L11" s="102"/>
      <c r="M11" s="194"/>
      <c r="N11" s="194"/>
      <c r="O11" s="213">
        <f>M11+N11</f>
        <v>0</v>
      </c>
      <c r="P11" s="213">
        <f t="shared" si="0"/>
        <v>0</v>
      </c>
      <c r="Q11" s="213">
        <f t="shared" si="0"/>
        <v>0</v>
      </c>
      <c r="R11" s="213">
        <f>I11-N11</f>
        <v>0</v>
      </c>
      <c r="S11" s="213">
        <f>Q11+R11</f>
        <v>0</v>
      </c>
      <c r="T11" s="102"/>
      <c r="U11" s="194"/>
      <c r="V11" s="194"/>
      <c r="W11" s="213">
        <f>U11+V11</f>
        <v>0</v>
      </c>
      <c r="X11" s="102"/>
      <c r="Y11" s="194"/>
      <c r="Z11" s="194"/>
      <c r="AA11" s="213">
        <f>Y11+Z11</f>
        <v>0</v>
      </c>
    </row>
    <row r="12" spans="1:27">
      <c r="A12" s="194">
        <v>3</v>
      </c>
      <c r="B12" s="214"/>
      <c r="C12" s="194"/>
      <c r="D12" s="194"/>
      <c r="E12" s="194"/>
      <c r="F12" s="194"/>
      <c r="G12" s="102"/>
      <c r="H12" s="102"/>
      <c r="I12" s="102"/>
      <c r="J12" s="213">
        <f>H12+I12</f>
        <v>0</v>
      </c>
      <c r="K12" s="213"/>
      <c r="L12" s="102"/>
      <c r="M12" s="194"/>
      <c r="N12" s="194"/>
      <c r="O12" s="213">
        <f>M12+N12</f>
        <v>0</v>
      </c>
      <c r="P12" s="213">
        <f t="shared" si="0"/>
        <v>0</v>
      </c>
      <c r="Q12" s="213">
        <f t="shared" si="0"/>
        <v>0</v>
      </c>
      <c r="R12" s="213">
        <f>I12-N12</f>
        <v>0</v>
      </c>
      <c r="S12" s="213">
        <f>Q12+R12</f>
        <v>0</v>
      </c>
      <c r="T12" s="102"/>
      <c r="U12" s="194"/>
      <c r="V12" s="194"/>
      <c r="W12" s="213">
        <f>U12+V12</f>
        <v>0</v>
      </c>
      <c r="X12" s="102"/>
      <c r="Y12" s="194"/>
      <c r="Z12" s="194"/>
      <c r="AA12" s="213">
        <f>Y12+Z12</f>
        <v>0</v>
      </c>
    </row>
    <row r="13" spans="1:27" s="216" customFormat="1" ht="14.25">
      <c r="A13" s="211"/>
      <c r="B13" s="219" t="s">
        <v>264</v>
      </c>
      <c r="C13" s="215" t="s">
        <v>1</v>
      </c>
      <c r="D13" s="215" t="s">
        <v>1</v>
      </c>
      <c r="E13" s="215" t="s">
        <v>1</v>
      </c>
      <c r="F13" s="215" t="s">
        <v>1</v>
      </c>
      <c r="G13" s="215">
        <f t="shared" ref="G13:AA13" si="1">SUM(G10:G12)</f>
        <v>0</v>
      </c>
      <c r="H13" s="215">
        <f t="shared" si="1"/>
        <v>0</v>
      </c>
      <c r="I13" s="215">
        <f t="shared" si="1"/>
        <v>0</v>
      </c>
      <c r="J13" s="215">
        <f t="shared" si="1"/>
        <v>0</v>
      </c>
      <c r="K13" s="215" t="s">
        <v>1</v>
      </c>
      <c r="L13" s="215">
        <f t="shared" si="1"/>
        <v>0</v>
      </c>
      <c r="M13" s="215">
        <f t="shared" si="1"/>
        <v>0</v>
      </c>
      <c r="N13" s="215">
        <f t="shared" si="1"/>
        <v>0</v>
      </c>
      <c r="O13" s="215">
        <f t="shared" si="1"/>
        <v>0</v>
      </c>
      <c r="P13" s="215">
        <f t="shared" si="1"/>
        <v>0</v>
      </c>
      <c r="Q13" s="215">
        <f t="shared" si="1"/>
        <v>0</v>
      </c>
      <c r="R13" s="215">
        <f t="shared" si="1"/>
        <v>0</v>
      </c>
      <c r="S13" s="215">
        <f t="shared" si="1"/>
        <v>0</v>
      </c>
      <c r="T13" s="215">
        <f t="shared" si="1"/>
        <v>0</v>
      </c>
      <c r="U13" s="215">
        <f t="shared" si="1"/>
        <v>0</v>
      </c>
      <c r="V13" s="215">
        <f t="shared" si="1"/>
        <v>0</v>
      </c>
      <c r="W13" s="215">
        <f t="shared" si="1"/>
        <v>0</v>
      </c>
      <c r="X13" s="215">
        <f t="shared" si="1"/>
        <v>0</v>
      </c>
      <c r="Y13" s="215">
        <f t="shared" si="1"/>
        <v>0</v>
      </c>
      <c r="Z13" s="215">
        <f t="shared" si="1"/>
        <v>0</v>
      </c>
      <c r="AA13" s="215">
        <f t="shared" si="1"/>
        <v>0</v>
      </c>
    </row>
    <row r="14" spans="1:27">
      <c r="A14" s="194"/>
      <c r="B14" s="179"/>
      <c r="C14" s="213"/>
      <c r="D14" s="213"/>
      <c r="E14" s="213"/>
      <c r="F14" s="213"/>
      <c r="G14" s="179"/>
      <c r="H14" s="213"/>
      <c r="I14" s="213"/>
      <c r="J14" s="213"/>
      <c r="K14" s="213"/>
      <c r="L14" s="179"/>
      <c r="M14" s="213"/>
      <c r="N14" s="213"/>
      <c r="O14" s="179"/>
      <c r="P14" s="213"/>
      <c r="Q14" s="179"/>
      <c r="R14" s="106"/>
      <c r="S14" s="106"/>
      <c r="T14" s="106"/>
      <c r="U14" s="106"/>
      <c r="V14" s="106"/>
      <c r="W14" s="106"/>
      <c r="X14" s="106"/>
      <c r="Y14" s="106"/>
      <c r="Z14" s="106"/>
      <c r="AA14" s="106"/>
    </row>
    <row r="15" spans="1:27" ht="40.5">
      <c r="A15" s="211" t="s">
        <v>3</v>
      </c>
      <c r="B15" s="212" t="s">
        <v>320</v>
      </c>
      <c r="C15" s="213"/>
      <c r="D15" s="213"/>
      <c r="E15" s="213"/>
      <c r="F15" s="213"/>
      <c r="G15" s="212"/>
      <c r="H15" s="213"/>
      <c r="I15" s="213"/>
      <c r="J15" s="213"/>
      <c r="K15" s="213"/>
      <c r="L15" s="212"/>
      <c r="M15" s="213"/>
      <c r="N15" s="213"/>
      <c r="O15" s="212"/>
      <c r="P15" s="213"/>
      <c r="Q15" s="212"/>
      <c r="R15" s="106"/>
      <c r="S15" s="106"/>
      <c r="T15" s="106"/>
      <c r="U15" s="106"/>
      <c r="V15" s="106"/>
      <c r="W15" s="106"/>
      <c r="X15" s="106"/>
      <c r="Y15" s="106"/>
      <c r="Z15" s="106"/>
      <c r="AA15" s="106"/>
    </row>
    <row r="16" spans="1:27">
      <c r="A16" s="194"/>
      <c r="B16" s="179" t="s">
        <v>126</v>
      </c>
      <c r="C16" s="213"/>
      <c r="D16" s="213"/>
      <c r="E16" s="213"/>
      <c r="F16" s="213"/>
      <c r="G16" s="179"/>
      <c r="H16" s="213"/>
      <c r="I16" s="213"/>
      <c r="J16" s="213"/>
      <c r="K16" s="213"/>
      <c r="L16" s="179"/>
      <c r="M16" s="213"/>
      <c r="N16" s="213"/>
      <c r="O16" s="179"/>
      <c r="P16" s="213"/>
      <c r="Q16" s="179"/>
      <c r="R16" s="106"/>
      <c r="S16" s="106"/>
      <c r="T16" s="106"/>
      <c r="U16" s="106"/>
      <c r="V16" s="106"/>
      <c r="W16" s="106"/>
      <c r="X16" s="106"/>
      <c r="Y16" s="106"/>
      <c r="Z16" s="106"/>
      <c r="AA16" s="106"/>
    </row>
    <row r="17" spans="1:27">
      <c r="A17" s="194"/>
      <c r="B17" s="179" t="s">
        <v>225</v>
      </c>
      <c r="C17" s="213"/>
      <c r="D17" s="213"/>
      <c r="E17" s="213"/>
      <c r="F17" s="213"/>
      <c r="G17" s="179"/>
      <c r="H17" s="179"/>
      <c r="I17" s="179"/>
      <c r="J17" s="179"/>
      <c r="K17" s="179"/>
      <c r="L17" s="179"/>
      <c r="M17" s="179"/>
      <c r="N17" s="179"/>
      <c r="O17" s="179"/>
      <c r="P17" s="179"/>
      <c r="Q17" s="179"/>
      <c r="R17" s="106"/>
      <c r="S17" s="106"/>
      <c r="T17" s="106"/>
      <c r="U17" s="106"/>
      <c r="V17" s="106"/>
      <c r="W17" s="106"/>
      <c r="X17" s="106"/>
      <c r="Y17" s="106"/>
      <c r="Z17" s="106"/>
      <c r="AA17" s="106"/>
    </row>
    <row r="18" spans="1:27">
      <c r="A18" s="194"/>
      <c r="B18" s="179" t="s">
        <v>226</v>
      </c>
      <c r="C18" s="213"/>
      <c r="D18" s="213"/>
      <c r="E18" s="213"/>
      <c r="F18" s="213"/>
      <c r="G18" s="179"/>
      <c r="H18" s="179"/>
      <c r="I18" s="179"/>
      <c r="J18" s="179"/>
      <c r="K18" s="179"/>
      <c r="L18" s="179"/>
      <c r="M18" s="179"/>
      <c r="N18" s="179"/>
      <c r="O18" s="179"/>
      <c r="P18" s="179"/>
      <c r="Q18" s="179"/>
      <c r="R18" s="106"/>
      <c r="S18" s="106"/>
      <c r="T18" s="106"/>
      <c r="U18" s="106"/>
      <c r="V18" s="106"/>
      <c r="W18" s="106"/>
      <c r="X18" s="106"/>
      <c r="Y18" s="106"/>
      <c r="Z18" s="106"/>
      <c r="AA18" s="106"/>
    </row>
    <row r="19" spans="1:27">
      <c r="A19" s="194">
        <v>1</v>
      </c>
      <c r="B19" s="102"/>
      <c r="C19" s="194"/>
      <c r="D19" s="194"/>
      <c r="E19" s="194"/>
      <c r="F19" s="194"/>
      <c r="G19" s="102"/>
      <c r="H19" s="102"/>
      <c r="I19" s="102"/>
      <c r="J19" s="213">
        <f>H19+I19</f>
        <v>0</v>
      </c>
      <c r="K19" s="213"/>
      <c r="L19" s="102"/>
      <c r="M19" s="194"/>
      <c r="N19" s="194"/>
      <c r="O19" s="213">
        <f>M19+N19</f>
        <v>0</v>
      </c>
      <c r="P19" s="213">
        <f t="shared" ref="P19:R21" si="2">G19-L19</f>
        <v>0</v>
      </c>
      <c r="Q19" s="213">
        <f t="shared" si="2"/>
        <v>0</v>
      </c>
      <c r="R19" s="213">
        <f t="shared" si="2"/>
        <v>0</v>
      </c>
      <c r="S19" s="213">
        <f>Q19+R19</f>
        <v>0</v>
      </c>
      <c r="T19" s="102"/>
      <c r="U19" s="194"/>
      <c r="V19" s="194"/>
      <c r="W19" s="213">
        <f>U19+V19</f>
        <v>0</v>
      </c>
      <c r="X19" s="102"/>
      <c r="Y19" s="194"/>
      <c r="Z19" s="194"/>
      <c r="AA19" s="213">
        <f>Y19+Z19</f>
        <v>0</v>
      </c>
    </row>
    <row r="20" spans="1:27">
      <c r="A20" s="194">
        <v>2</v>
      </c>
      <c r="B20" s="102"/>
      <c r="C20" s="194"/>
      <c r="D20" s="194"/>
      <c r="E20" s="194"/>
      <c r="F20" s="194"/>
      <c r="G20" s="102"/>
      <c r="H20" s="102"/>
      <c r="I20" s="102"/>
      <c r="J20" s="213">
        <f>H20+I20</f>
        <v>0</v>
      </c>
      <c r="K20" s="213"/>
      <c r="L20" s="102"/>
      <c r="M20" s="194"/>
      <c r="N20" s="194"/>
      <c r="O20" s="213">
        <f>M20+N20</f>
        <v>0</v>
      </c>
      <c r="P20" s="213">
        <f t="shared" si="2"/>
        <v>0</v>
      </c>
      <c r="Q20" s="213">
        <f t="shared" si="2"/>
        <v>0</v>
      </c>
      <c r="R20" s="213">
        <f t="shared" si="2"/>
        <v>0</v>
      </c>
      <c r="S20" s="213">
        <f>Q20+R20</f>
        <v>0</v>
      </c>
      <c r="T20" s="102"/>
      <c r="U20" s="194"/>
      <c r="V20" s="194"/>
      <c r="W20" s="213">
        <f>U20+V20</f>
        <v>0</v>
      </c>
      <c r="X20" s="102"/>
      <c r="Y20" s="194"/>
      <c r="Z20" s="194"/>
      <c r="AA20" s="213">
        <f>Y20+Z20</f>
        <v>0</v>
      </c>
    </row>
    <row r="21" spans="1:27">
      <c r="A21" s="194">
        <v>3</v>
      </c>
      <c r="B21" s="214"/>
      <c r="C21" s="194"/>
      <c r="D21" s="194"/>
      <c r="E21" s="194"/>
      <c r="F21" s="194"/>
      <c r="G21" s="102"/>
      <c r="H21" s="102"/>
      <c r="I21" s="102"/>
      <c r="J21" s="213">
        <f>H21+I21</f>
        <v>0</v>
      </c>
      <c r="K21" s="213"/>
      <c r="L21" s="102"/>
      <c r="M21" s="194"/>
      <c r="N21" s="194"/>
      <c r="O21" s="213">
        <f>M21+N21</f>
        <v>0</v>
      </c>
      <c r="P21" s="213">
        <f t="shared" si="2"/>
        <v>0</v>
      </c>
      <c r="Q21" s="213">
        <f t="shared" si="2"/>
        <v>0</v>
      </c>
      <c r="R21" s="213">
        <f t="shared" si="2"/>
        <v>0</v>
      </c>
      <c r="S21" s="213">
        <f>Q21+R21</f>
        <v>0</v>
      </c>
      <c r="T21" s="102"/>
      <c r="U21" s="194"/>
      <c r="V21" s="194"/>
      <c r="W21" s="213">
        <f>U21+V21</f>
        <v>0</v>
      </c>
      <c r="X21" s="102"/>
      <c r="Y21" s="194"/>
      <c r="Z21" s="194"/>
      <c r="AA21" s="213">
        <f>Y21+Z21</f>
        <v>0</v>
      </c>
    </row>
    <row r="22" spans="1:27" s="216" customFormat="1" ht="27">
      <c r="A22" s="211"/>
      <c r="B22" s="219" t="s">
        <v>227</v>
      </c>
      <c r="C22" s="215" t="s">
        <v>1</v>
      </c>
      <c r="D22" s="215" t="s">
        <v>1</v>
      </c>
      <c r="E22" s="215" t="s">
        <v>1</v>
      </c>
      <c r="F22" s="215" t="s">
        <v>1</v>
      </c>
      <c r="G22" s="215">
        <f>SUM(G19:G21)</f>
        <v>0</v>
      </c>
      <c r="H22" s="215">
        <f t="shared" ref="H22:N22" si="3">SUM(H19:H21)</f>
        <v>0</v>
      </c>
      <c r="I22" s="215">
        <f t="shared" si="3"/>
        <v>0</v>
      </c>
      <c r="J22" s="215">
        <f t="shared" si="3"/>
        <v>0</v>
      </c>
      <c r="K22" s="215" t="s">
        <v>1</v>
      </c>
      <c r="L22" s="215">
        <f t="shared" si="3"/>
        <v>0</v>
      </c>
      <c r="M22" s="215">
        <f t="shared" si="3"/>
        <v>0</v>
      </c>
      <c r="N22" s="215">
        <f t="shared" si="3"/>
        <v>0</v>
      </c>
      <c r="O22" s="215">
        <f>SUM(O19:O21)</f>
        <v>0</v>
      </c>
      <c r="P22" s="215">
        <f>SUM(P19:P21)</f>
        <v>0</v>
      </c>
      <c r="Q22" s="215">
        <f>SUM(Q19:Q21)</f>
        <v>0</v>
      </c>
      <c r="R22" s="215">
        <f t="shared" ref="R22:AA22" si="4">SUM(R19:R21)</f>
        <v>0</v>
      </c>
      <c r="S22" s="215">
        <f t="shared" si="4"/>
        <v>0</v>
      </c>
      <c r="T22" s="215">
        <f t="shared" si="4"/>
        <v>0</v>
      </c>
      <c r="U22" s="215">
        <f t="shared" si="4"/>
        <v>0</v>
      </c>
      <c r="V22" s="215">
        <f t="shared" si="4"/>
        <v>0</v>
      </c>
      <c r="W22" s="215">
        <f t="shared" si="4"/>
        <v>0</v>
      </c>
      <c r="X22" s="215">
        <f t="shared" si="4"/>
        <v>0</v>
      </c>
      <c r="Y22" s="215">
        <f t="shared" si="4"/>
        <v>0</v>
      </c>
      <c r="Z22" s="215">
        <f t="shared" si="4"/>
        <v>0</v>
      </c>
      <c r="AA22" s="215">
        <f t="shared" si="4"/>
        <v>0</v>
      </c>
    </row>
    <row r="23" spans="1:27">
      <c r="A23" s="194"/>
      <c r="B23" s="179" t="s">
        <v>226</v>
      </c>
      <c r="C23" s="213"/>
      <c r="D23" s="213"/>
      <c r="E23" s="213"/>
      <c r="F23" s="213"/>
      <c r="G23" s="179"/>
      <c r="H23" s="179"/>
      <c r="I23" s="179"/>
      <c r="J23" s="179"/>
      <c r="K23" s="179"/>
      <c r="L23" s="179"/>
      <c r="M23" s="179"/>
      <c r="N23" s="179"/>
      <c r="O23" s="179"/>
      <c r="P23" s="179"/>
      <c r="Q23" s="179"/>
      <c r="R23" s="106"/>
      <c r="S23" s="106"/>
      <c r="T23" s="106"/>
      <c r="U23" s="106"/>
      <c r="V23" s="106"/>
      <c r="W23" s="106"/>
      <c r="X23" s="106"/>
      <c r="Y23" s="106"/>
      <c r="Z23" s="106"/>
      <c r="AA23" s="106"/>
    </row>
    <row r="24" spans="1:27">
      <c r="A24" s="194">
        <v>1</v>
      </c>
      <c r="B24" s="102"/>
      <c r="C24" s="194"/>
      <c r="D24" s="194"/>
      <c r="E24" s="194"/>
      <c r="F24" s="194"/>
      <c r="G24" s="102"/>
      <c r="H24" s="102"/>
      <c r="I24" s="102"/>
      <c r="J24" s="213">
        <f>H24+I24</f>
        <v>0</v>
      </c>
      <c r="K24" s="213"/>
      <c r="L24" s="102"/>
      <c r="M24" s="194"/>
      <c r="N24" s="194"/>
      <c r="O24" s="213">
        <f>M24+N24</f>
        <v>0</v>
      </c>
      <c r="P24" s="213">
        <f t="shared" ref="P24:R26" si="5">G24-L24</f>
        <v>0</v>
      </c>
      <c r="Q24" s="213">
        <f t="shared" si="5"/>
        <v>0</v>
      </c>
      <c r="R24" s="213">
        <f t="shared" si="5"/>
        <v>0</v>
      </c>
      <c r="S24" s="213">
        <f>Q24+R24</f>
        <v>0</v>
      </c>
      <c r="T24" s="102"/>
      <c r="U24" s="194"/>
      <c r="V24" s="194"/>
      <c r="W24" s="213">
        <f>U24+V24</f>
        <v>0</v>
      </c>
      <c r="X24" s="102"/>
      <c r="Y24" s="194"/>
      <c r="Z24" s="194"/>
      <c r="AA24" s="213">
        <f>Y24+Z24</f>
        <v>0</v>
      </c>
    </row>
    <row r="25" spans="1:27">
      <c r="A25" s="194">
        <v>2</v>
      </c>
      <c r="B25" s="102"/>
      <c r="C25" s="194"/>
      <c r="D25" s="194"/>
      <c r="E25" s="194"/>
      <c r="F25" s="194"/>
      <c r="G25" s="102"/>
      <c r="H25" s="102"/>
      <c r="I25" s="102"/>
      <c r="J25" s="213">
        <f>H25+I25</f>
        <v>0</v>
      </c>
      <c r="K25" s="213"/>
      <c r="L25" s="102"/>
      <c r="M25" s="194"/>
      <c r="N25" s="194"/>
      <c r="O25" s="213">
        <f>M25+N25</f>
        <v>0</v>
      </c>
      <c r="P25" s="213">
        <f t="shared" si="5"/>
        <v>0</v>
      </c>
      <c r="Q25" s="213">
        <f t="shared" si="5"/>
        <v>0</v>
      </c>
      <c r="R25" s="213">
        <f t="shared" si="5"/>
        <v>0</v>
      </c>
      <c r="S25" s="213">
        <f>Q25+R25</f>
        <v>0</v>
      </c>
      <c r="T25" s="102"/>
      <c r="U25" s="194"/>
      <c r="V25" s="194"/>
      <c r="W25" s="213">
        <f>U25+V25</f>
        <v>0</v>
      </c>
      <c r="X25" s="102"/>
      <c r="Y25" s="194"/>
      <c r="Z25" s="194"/>
      <c r="AA25" s="213">
        <f>Y25+Z25</f>
        <v>0</v>
      </c>
    </row>
    <row r="26" spans="1:27">
      <c r="A26" s="194">
        <v>3</v>
      </c>
      <c r="B26" s="214"/>
      <c r="C26" s="194"/>
      <c r="D26" s="194"/>
      <c r="E26" s="194"/>
      <c r="F26" s="194"/>
      <c r="G26" s="102"/>
      <c r="H26" s="102"/>
      <c r="I26" s="102"/>
      <c r="J26" s="213">
        <f>H26+I26</f>
        <v>0</v>
      </c>
      <c r="K26" s="213"/>
      <c r="L26" s="102"/>
      <c r="M26" s="194"/>
      <c r="N26" s="194"/>
      <c r="O26" s="213">
        <f>M26+N26</f>
        <v>0</v>
      </c>
      <c r="P26" s="213">
        <f t="shared" si="5"/>
        <v>0</v>
      </c>
      <c r="Q26" s="213">
        <f t="shared" si="5"/>
        <v>0</v>
      </c>
      <c r="R26" s="213">
        <f t="shared" si="5"/>
        <v>0</v>
      </c>
      <c r="S26" s="213">
        <f>Q26+R26</f>
        <v>0</v>
      </c>
      <c r="T26" s="102"/>
      <c r="U26" s="194"/>
      <c r="V26" s="194"/>
      <c r="W26" s="213">
        <f>U26+V26</f>
        <v>0</v>
      </c>
      <c r="X26" s="102"/>
      <c r="Y26" s="194"/>
      <c r="Z26" s="194"/>
      <c r="AA26" s="213">
        <f>Y26+Z26</f>
        <v>0</v>
      </c>
    </row>
    <row r="27" spans="1:27" s="216" customFormat="1" ht="27">
      <c r="A27" s="211"/>
      <c r="B27" s="219" t="s">
        <v>227</v>
      </c>
      <c r="C27" s="215" t="s">
        <v>1</v>
      </c>
      <c r="D27" s="215" t="s">
        <v>1</v>
      </c>
      <c r="E27" s="215" t="s">
        <v>1</v>
      </c>
      <c r="F27" s="215" t="s">
        <v>1</v>
      </c>
      <c r="G27" s="215">
        <f t="shared" ref="G27:N27" si="6">SUM(G24:G26)</f>
        <v>0</v>
      </c>
      <c r="H27" s="215">
        <f t="shared" si="6"/>
        <v>0</v>
      </c>
      <c r="I27" s="215">
        <f t="shared" si="6"/>
        <v>0</v>
      </c>
      <c r="J27" s="215">
        <f t="shared" si="6"/>
        <v>0</v>
      </c>
      <c r="K27" s="215" t="s">
        <v>1</v>
      </c>
      <c r="L27" s="215">
        <f t="shared" si="6"/>
        <v>0</v>
      </c>
      <c r="M27" s="215">
        <f t="shared" si="6"/>
        <v>0</v>
      </c>
      <c r="N27" s="215">
        <f t="shared" si="6"/>
        <v>0</v>
      </c>
      <c r="O27" s="215">
        <f>SUM(O24:O26)</f>
        <v>0</v>
      </c>
      <c r="P27" s="215">
        <f>SUM(P24:P26)</f>
        <v>0</v>
      </c>
      <c r="Q27" s="215">
        <f>SUM(Q24:Q26)</f>
        <v>0</v>
      </c>
      <c r="R27" s="215">
        <f t="shared" ref="R27:AA27" si="7">SUM(R24:R26)</f>
        <v>0</v>
      </c>
      <c r="S27" s="215">
        <f t="shared" si="7"/>
        <v>0</v>
      </c>
      <c r="T27" s="215">
        <f t="shared" si="7"/>
        <v>0</v>
      </c>
      <c r="U27" s="215">
        <f t="shared" si="7"/>
        <v>0</v>
      </c>
      <c r="V27" s="215">
        <f t="shared" si="7"/>
        <v>0</v>
      </c>
      <c r="W27" s="215">
        <f t="shared" si="7"/>
        <v>0</v>
      </c>
      <c r="X27" s="215">
        <f t="shared" si="7"/>
        <v>0</v>
      </c>
      <c r="Y27" s="215">
        <f t="shared" si="7"/>
        <v>0</v>
      </c>
      <c r="Z27" s="215">
        <f t="shared" si="7"/>
        <v>0</v>
      </c>
      <c r="AA27" s="215">
        <f t="shared" si="7"/>
        <v>0</v>
      </c>
    </row>
    <row r="28" spans="1:27" s="216" customFormat="1" ht="27">
      <c r="A28" s="211"/>
      <c r="B28" s="219" t="s">
        <v>260</v>
      </c>
      <c r="C28" s="215" t="s">
        <v>1</v>
      </c>
      <c r="D28" s="215" t="s">
        <v>1</v>
      </c>
      <c r="E28" s="215" t="s">
        <v>1</v>
      </c>
      <c r="F28" s="215" t="s">
        <v>1</v>
      </c>
      <c r="G28" s="215">
        <f>G22+G27</f>
        <v>0</v>
      </c>
      <c r="H28" s="215">
        <f t="shared" ref="H28:N28" si="8">H22+H27</f>
        <v>0</v>
      </c>
      <c r="I28" s="215">
        <f t="shared" si="8"/>
        <v>0</v>
      </c>
      <c r="J28" s="215">
        <f t="shared" si="8"/>
        <v>0</v>
      </c>
      <c r="K28" s="215" t="s">
        <v>1</v>
      </c>
      <c r="L28" s="215">
        <f t="shared" si="8"/>
        <v>0</v>
      </c>
      <c r="M28" s="215">
        <f t="shared" si="8"/>
        <v>0</v>
      </c>
      <c r="N28" s="215">
        <f t="shared" si="8"/>
        <v>0</v>
      </c>
      <c r="O28" s="215">
        <f>O22+O27</f>
        <v>0</v>
      </c>
      <c r="P28" s="215">
        <f>P22+P27</f>
        <v>0</v>
      </c>
      <c r="Q28" s="215">
        <f>Q22+Q27</f>
        <v>0</v>
      </c>
      <c r="R28" s="215">
        <f t="shared" ref="R28:AA28" si="9">R22+R27</f>
        <v>0</v>
      </c>
      <c r="S28" s="215">
        <f t="shared" si="9"/>
        <v>0</v>
      </c>
      <c r="T28" s="215">
        <f t="shared" si="9"/>
        <v>0</v>
      </c>
      <c r="U28" s="215">
        <f t="shared" si="9"/>
        <v>0</v>
      </c>
      <c r="V28" s="215">
        <f t="shared" si="9"/>
        <v>0</v>
      </c>
      <c r="W28" s="215">
        <f t="shared" si="9"/>
        <v>0</v>
      </c>
      <c r="X28" s="215">
        <f t="shared" si="9"/>
        <v>0</v>
      </c>
      <c r="Y28" s="215">
        <f t="shared" si="9"/>
        <v>0</v>
      </c>
      <c r="Z28" s="215">
        <f t="shared" si="9"/>
        <v>0</v>
      </c>
      <c r="AA28" s="215">
        <f t="shared" si="9"/>
        <v>0</v>
      </c>
    </row>
    <row r="29" spans="1:27">
      <c r="A29" s="194"/>
      <c r="B29" s="214"/>
      <c r="C29" s="213"/>
      <c r="D29" s="213"/>
      <c r="E29" s="213"/>
      <c r="F29" s="213"/>
      <c r="G29" s="214"/>
      <c r="H29" s="213"/>
      <c r="I29" s="213"/>
      <c r="J29" s="213"/>
      <c r="K29" s="213"/>
      <c r="L29" s="214"/>
      <c r="M29" s="213"/>
      <c r="N29" s="213"/>
      <c r="O29" s="214"/>
      <c r="P29" s="213"/>
      <c r="Q29" s="214"/>
      <c r="R29" s="106"/>
      <c r="S29" s="106"/>
      <c r="T29" s="106"/>
      <c r="U29" s="106"/>
      <c r="V29" s="106"/>
      <c r="W29" s="106"/>
      <c r="X29" s="106"/>
      <c r="Y29" s="106"/>
      <c r="Z29" s="106"/>
      <c r="AA29" s="106"/>
    </row>
    <row r="30" spans="1:27">
      <c r="A30" s="194"/>
      <c r="B30" s="102"/>
      <c r="C30" s="213"/>
      <c r="D30" s="213"/>
      <c r="E30" s="213"/>
      <c r="F30" s="213"/>
      <c r="G30" s="102"/>
      <c r="H30" s="213"/>
      <c r="I30" s="213"/>
      <c r="J30" s="213"/>
      <c r="K30" s="213"/>
      <c r="L30" s="102"/>
      <c r="M30" s="213"/>
      <c r="N30" s="213"/>
      <c r="O30" s="102"/>
      <c r="P30" s="213"/>
      <c r="Q30" s="102"/>
      <c r="R30" s="106"/>
      <c r="S30" s="106"/>
      <c r="T30" s="106"/>
      <c r="U30" s="106"/>
      <c r="V30" s="106"/>
      <c r="W30" s="106"/>
      <c r="X30" s="106"/>
      <c r="Y30" s="106"/>
      <c r="Z30" s="106"/>
      <c r="AA30" s="106"/>
    </row>
    <row r="31" spans="1:27" ht="54">
      <c r="A31" s="211" t="s">
        <v>4</v>
      </c>
      <c r="B31" s="212" t="s">
        <v>454</v>
      </c>
      <c r="C31" s="213"/>
      <c r="D31" s="213"/>
      <c r="E31" s="213"/>
      <c r="F31" s="213"/>
      <c r="G31" s="212"/>
      <c r="H31" s="213"/>
      <c r="I31" s="213"/>
      <c r="J31" s="213"/>
      <c r="K31" s="213"/>
      <c r="L31" s="212"/>
      <c r="M31" s="213"/>
      <c r="N31" s="213"/>
      <c r="O31" s="212"/>
      <c r="P31" s="213"/>
      <c r="Q31" s="212"/>
      <c r="R31" s="106"/>
      <c r="S31" s="106"/>
      <c r="T31" s="106"/>
      <c r="U31" s="106"/>
      <c r="V31" s="106"/>
      <c r="W31" s="106"/>
      <c r="X31" s="106"/>
      <c r="Y31" s="106"/>
      <c r="Z31" s="106"/>
      <c r="AA31" s="106"/>
    </row>
    <row r="32" spans="1:27">
      <c r="A32" s="194"/>
      <c r="B32" s="179" t="s">
        <v>126</v>
      </c>
      <c r="C32" s="213"/>
      <c r="D32" s="213"/>
      <c r="E32" s="213"/>
      <c r="F32" s="213"/>
      <c r="G32" s="179"/>
      <c r="H32" s="213"/>
      <c r="I32" s="213"/>
      <c r="J32" s="213"/>
      <c r="K32" s="213"/>
      <c r="L32" s="179"/>
      <c r="M32" s="213"/>
      <c r="N32" s="213"/>
      <c r="O32" s="179"/>
      <c r="P32" s="213"/>
      <c r="Q32" s="179"/>
      <c r="R32" s="106"/>
      <c r="S32" s="106"/>
      <c r="T32" s="106"/>
      <c r="U32" s="106"/>
      <c r="V32" s="106"/>
      <c r="W32" s="106"/>
      <c r="X32" s="106"/>
      <c r="Y32" s="106"/>
      <c r="Z32" s="106"/>
      <c r="AA32" s="106"/>
    </row>
    <row r="33" spans="1:27">
      <c r="A33" s="194">
        <v>1</v>
      </c>
      <c r="B33" s="102"/>
      <c r="C33" s="213"/>
      <c r="D33" s="213" t="s">
        <v>1</v>
      </c>
      <c r="E33" s="213" t="s">
        <v>1</v>
      </c>
      <c r="F33" s="213"/>
      <c r="G33" s="102"/>
      <c r="H33" s="194"/>
      <c r="I33" s="194"/>
      <c r="J33" s="213">
        <f>H33+I33</f>
        <v>0</v>
      </c>
      <c r="K33" s="213"/>
      <c r="L33" s="102"/>
      <c r="M33" s="194"/>
      <c r="N33" s="194"/>
      <c r="O33" s="213">
        <f>M33+N33</f>
        <v>0</v>
      </c>
      <c r="P33" s="213">
        <f t="shared" ref="P33:R35" si="10">G33-L33</f>
        <v>0</v>
      </c>
      <c r="Q33" s="213">
        <f t="shared" si="10"/>
        <v>0</v>
      </c>
      <c r="R33" s="213">
        <f t="shared" si="10"/>
        <v>0</v>
      </c>
      <c r="S33" s="213">
        <f>Q33+R33</f>
        <v>0</v>
      </c>
      <c r="T33" s="102"/>
      <c r="U33" s="194"/>
      <c r="V33" s="194"/>
      <c r="W33" s="213">
        <f>U33+V33</f>
        <v>0</v>
      </c>
      <c r="X33" s="102"/>
      <c r="Y33" s="194"/>
      <c r="Z33" s="194"/>
      <c r="AA33" s="213">
        <f>Y33+Z33</f>
        <v>0</v>
      </c>
    </row>
    <row r="34" spans="1:27">
      <c r="A34" s="194">
        <v>2</v>
      </c>
      <c r="B34" s="102"/>
      <c r="C34" s="213"/>
      <c r="D34" s="213" t="s">
        <v>1</v>
      </c>
      <c r="E34" s="213" t="s">
        <v>1</v>
      </c>
      <c r="F34" s="213"/>
      <c r="G34" s="102"/>
      <c r="H34" s="194"/>
      <c r="I34" s="194"/>
      <c r="J34" s="213">
        <f>H34+I34</f>
        <v>0</v>
      </c>
      <c r="K34" s="213"/>
      <c r="L34" s="102"/>
      <c r="M34" s="194"/>
      <c r="N34" s="194"/>
      <c r="O34" s="213">
        <f>M34+N34</f>
        <v>0</v>
      </c>
      <c r="P34" s="213">
        <f t="shared" si="10"/>
        <v>0</v>
      </c>
      <c r="Q34" s="213">
        <f t="shared" si="10"/>
        <v>0</v>
      </c>
      <c r="R34" s="213">
        <f t="shared" si="10"/>
        <v>0</v>
      </c>
      <c r="S34" s="213">
        <f>Q34+R34</f>
        <v>0</v>
      </c>
      <c r="T34" s="102"/>
      <c r="U34" s="194"/>
      <c r="V34" s="194"/>
      <c r="W34" s="213">
        <f>U34+V34</f>
        <v>0</v>
      </c>
      <c r="X34" s="102"/>
      <c r="Y34" s="194"/>
      <c r="Z34" s="194"/>
      <c r="AA34" s="213">
        <f>Y34+Z34</f>
        <v>0</v>
      </c>
    </row>
    <row r="35" spans="1:27">
      <c r="A35" s="194">
        <v>3</v>
      </c>
      <c r="B35" s="102"/>
      <c r="C35" s="213"/>
      <c r="D35" s="213" t="s">
        <v>1</v>
      </c>
      <c r="E35" s="213" t="s">
        <v>1</v>
      </c>
      <c r="F35" s="213"/>
      <c r="G35" s="102"/>
      <c r="H35" s="194"/>
      <c r="I35" s="194"/>
      <c r="J35" s="213">
        <f>H35+I35</f>
        <v>0</v>
      </c>
      <c r="K35" s="213"/>
      <c r="L35" s="102"/>
      <c r="M35" s="194"/>
      <c r="N35" s="194"/>
      <c r="O35" s="213">
        <f>M35+N35</f>
        <v>0</v>
      </c>
      <c r="P35" s="213">
        <f t="shared" si="10"/>
        <v>0</v>
      </c>
      <c r="Q35" s="213">
        <f t="shared" si="10"/>
        <v>0</v>
      </c>
      <c r="R35" s="213">
        <f t="shared" si="10"/>
        <v>0</v>
      </c>
      <c r="S35" s="213">
        <f>Q35+R35</f>
        <v>0</v>
      </c>
      <c r="T35" s="102"/>
      <c r="U35" s="194"/>
      <c r="V35" s="194"/>
      <c r="W35" s="213">
        <f>U35+V35</f>
        <v>0</v>
      </c>
      <c r="X35" s="102"/>
      <c r="Y35" s="194"/>
      <c r="Z35" s="194"/>
      <c r="AA35" s="213">
        <f>Y35+Z35</f>
        <v>0</v>
      </c>
    </row>
    <row r="36" spans="1:27" s="216" customFormat="1" ht="14.25">
      <c r="A36" s="211"/>
      <c r="B36" s="214" t="s">
        <v>113</v>
      </c>
      <c r="C36" s="215" t="s">
        <v>1</v>
      </c>
      <c r="D36" s="215" t="s">
        <v>1</v>
      </c>
      <c r="E36" s="215" t="s">
        <v>1</v>
      </c>
      <c r="F36" s="215" t="s">
        <v>1</v>
      </c>
      <c r="G36" s="215">
        <f>SUM(G33:G35)</f>
        <v>0</v>
      </c>
      <c r="H36" s="215">
        <f t="shared" ref="H36:N36" si="11">SUM(H33:H35)</f>
        <v>0</v>
      </c>
      <c r="I36" s="215">
        <f t="shared" si="11"/>
        <v>0</v>
      </c>
      <c r="J36" s="215">
        <f t="shared" si="11"/>
        <v>0</v>
      </c>
      <c r="K36" s="215" t="s">
        <v>1</v>
      </c>
      <c r="L36" s="215">
        <f t="shared" si="11"/>
        <v>0</v>
      </c>
      <c r="M36" s="215">
        <f t="shared" si="11"/>
        <v>0</v>
      </c>
      <c r="N36" s="215">
        <f t="shared" si="11"/>
        <v>0</v>
      </c>
      <c r="O36" s="215">
        <f>SUM(O33:O35)</f>
        <v>0</v>
      </c>
      <c r="P36" s="215">
        <f>SUM(P33:P35)</f>
        <v>0</v>
      </c>
      <c r="Q36" s="215">
        <f>SUM(Q33:Q35)</f>
        <v>0</v>
      </c>
      <c r="R36" s="215">
        <f t="shared" ref="R36:AA36" si="12">SUM(R33:R35)</f>
        <v>0</v>
      </c>
      <c r="S36" s="215">
        <f t="shared" si="12"/>
        <v>0</v>
      </c>
      <c r="T36" s="215">
        <f t="shared" si="12"/>
        <v>0</v>
      </c>
      <c r="U36" s="215">
        <f t="shared" si="12"/>
        <v>0</v>
      </c>
      <c r="V36" s="215">
        <f t="shared" si="12"/>
        <v>0</v>
      </c>
      <c r="W36" s="215">
        <f t="shared" si="12"/>
        <v>0</v>
      </c>
      <c r="X36" s="215">
        <f t="shared" si="12"/>
        <v>0</v>
      </c>
      <c r="Y36" s="215">
        <f t="shared" si="12"/>
        <v>0</v>
      </c>
      <c r="Z36" s="215">
        <f t="shared" si="12"/>
        <v>0</v>
      </c>
      <c r="AA36" s="215">
        <f t="shared" si="12"/>
        <v>0</v>
      </c>
    </row>
    <row r="37" spans="1:27">
      <c r="A37" s="194"/>
      <c r="B37" s="102"/>
      <c r="C37" s="213"/>
      <c r="D37" s="213"/>
      <c r="E37" s="213"/>
      <c r="F37" s="213"/>
      <c r="G37" s="102"/>
      <c r="H37" s="102"/>
      <c r="I37" s="102"/>
      <c r="J37" s="102"/>
      <c r="K37" s="102"/>
      <c r="L37" s="102"/>
      <c r="M37" s="102"/>
      <c r="N37" s="102"/>
      <c r="O37" s="102"/>
      <c r="P37" s="102"/>
      <c r="Q37" s="102"/>
      <c r="R37" s="102"/>
      <c r="S37" s="102"/>
      <c r="T37" s="102"/>
      <c r="U37" s="102"/>
      <c r="V37" s="102"/>
      <c r="W37" s="102"/>
      <c r="X37" s="102"/>
      <c r="Y37" s="102"/>
      <c r="Z37" s="102"/>
      <c r="AA37" s="102"/>
    </row>
    <row r="38" spans="1:27" s="216" customFormat="1" ht="27">
      <c r="A38" s="211"/>
      <c r="B38" s="212" t="s">
        <v>261</v>
      </c>
      <c r="C38" s="215" t="s">
        <v>1</v>
      </c>
      <c r="D38" s="215" t="s">
        <v>1</v>
      </c>
      <c r="E38" s="215" t="s">
        <v>1</v>
      </c>
      <c r="F38" s="215" t="s">
        <v>1</v>
      </c>
      <c r="G38" s="215">
        <f>G13+G28+G36</f>
        <v>0</v>
      </c>
      <c r="H38" s="215">
        <f>H13+H28+H36</f>
        <v>0</v>
      </c>
      <c r="I38" s="215">
        <f>I13+I28+I36</f>
        <v>0</v>
      </c>
      <c r="J38" s="215">
        <f>J13+J28+J36</f>
        <v>0</v>
      </c>
      <c r="K38" s="215" t="s">
        <v>1</v>
      </c>
      <c r="L38" s="215">
        <f t="shared" ref="L38:AA38" si="13">L13+L28+L36</f>
        <v>0</v>
      </c>
      <c r="M38" s="215">
        <f t="shared" si="13"/>
        <v>0</v>
      </c>
      <c r="N38" s="215">
        <f t="shared" si="13"/>
        <v>0</v>
      </c>
      <c r="O38" s="215">
        <f t="shared" si="13"/>
        <v>0</v>
      </c>
      <c r="P38" s="215">
        <f t="shared" si="13"/>
        <v>0</v>
      </c>
      <c r="Q38" s="215">
        <f t="shared" si="13"/>
        <v>0</v>
      </c>
      <c r="R38" s="215">
        <f t="shared" si="13"/>
        <v>0</v>
      </c>
      <c r="S38" s="215">
        <f t="shared" si="13"/>
        <v>0</v>
      </c>
      <c r="T38" s="215">
        <f t="shared" si="13"/>
        <v>0</v>
      </c>
      <c r="U38" s="215">
        <f t="shared" si="13"/>
        <v>0</v>
      </c>
      <c r="V38" s="215">
        <f t="shared" si="13"/>
        <v>0</v>
      </c>
      <c r="W38" s="215">
        <f t="shared" si="13"/>
        <v>0</v>
      </c>
      <c r="X38" s="215">
        <f t="shared" si="13"/>
        <v>0</v>
      </c>
      <c r="Y38" s="215">
        <f t="shared" si="13"/>
        <v>0</v>
      </c>
      <c r="Z38" s="215">
        <f t="shared" si="13"/>
        <v>0</v>
      </c>
      <c r="AA38" s="215">
        <f t="shared" si="13"/>
        <v>0</v>
      </c>
    </row>
    <row r="39" spans="1:27" s="16" customFormat="1" ht="12.75">
      <c r="A39" s="41"/>
      <c r="B39" s="220"/>
      <c r="C39" s="221"/>
      <c r="D39" s="41"/>
      <c r="E39" s="41"/>
      <c r="F39" s="41"/>
      <c r="G39" s="220"/>
      <c r="H39" s="41"/>
      <c r="I39" s="41"/>
      <c r="J39" s="41"/>
      <c r="K39" s="41"/>
      <c r="L39" s="220"/>
      <c r="M39" s="41" t="s">
        <v>0</v>
      </c>
      <c r="N39" s="41"/>
      <c r="O39" s="220"/>
      <c r="P39" s="41" t="s">
        <v>0</v>
      </c>
      <c r="Q39" s="220"/>
    </row>
    <row r="40" spans="1:27" s="31" customFormat="1">
      <c r="A40" s="30"/>
    </row>
    <row r="41" spans="1:27">
      <c r="B41" s="5" t="s">
        <v>230</v>
      </c>
    </row>
    <row r="42" spans="1:27" ht="27.75" customHeight="1">
      <c r="B42" s="176" t="s">
        <v>451</v>
      </c>
      <c r="C42" s="176"/>
      <c r="D42" s="280"/>
      <c r="E42" s="280"/>
      <c r="F42" s="280"/>
      <c r="G42" s="280"/>
    </row>
    <row r="43" spans="1:27" ht="37.5" customHeight="1">
      <c r="B43" s="2529" t="s">
        <v>450</v>
      </c>
      <c r="C43" s="2530"/>
      <c r="D43" s="2530"/>
      <c r="E43" s="2530"/>
      <c r="F43" s="2530"/>
      <c r="G43" s="2530"/>
      <c r="H43" s="2530"/>
      <c r="I43" s="2530"/>
    </row>
    <row r="44" spans="1:27" ht="29.25" customHeight="1">
      <c r="B44" s="560" t="s">
        <v>473</v>
      </c>
      <c r="C44" s="280"/>
      <c r="D44" s="280"/>
      <c r="E44" s="280"/>
      <c r="F44" s="280"/>
      <c r="G44" s="280"/>
    </row>
    <row r="45" spans="1:27" s="31" customFormat="1" ht="14.25">
      <c r="A45" s="287"/>
    </row>
    <row r="46" spans="1:27" s="31" customFormat="1">
      <c r="A46" s="30"/>
    </row>
  </sheetData>
  <mergeCells count="6">
    <mergeCell ref="B43:I43"/>
    <mergeCell ref="X5:AA5"/>
    <mergeCell ref="H2:I2"/>
    <mergeCell ref="L5:O5"/>
    <mergeCell ref="P5:S5"/>
    <mergeCell ref="T5:W5"/>
  </mergeCells>
  <phoneticPr fontId="2" type="noConversion"/>
  <pageMargins left="0.75" right="0.75" top="1" bottom="1" header="0.5" footer="0.5"/>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AR42"/>
  <sheetViews>
    <sheetView topLeftCell="A10" workbookViewId="0">
      <selection activeCell="G14" sqref="G14"/>
    </sheetView>
  </sheetViews>
  <sheetFormatPr defaultRowHeight="13.5"/>
  <cols>
    <col min="1" max="1" width="3.5703125" style="31" customWidth="1"/>
    <col min="2" max="2" width="21.28515625" style="31" customWidth="1"/>
    <col min="3" max="6" width="12.5703125" style="31" customWidth="1"/>
    <col min="7" max="7" width="12.5703125" style="20" customWidth="1"/>
    <col min="8" max="9" width="12.5703125" style="31" customWidth="1"/>
    <col min="10" max="11" width="12.5703125" style="329" customWidth="1"/>
    <col min="12" max="12" width="16.140625" style="31" customWidth="1"/>
    <col min="13" max="13" width="15.42578125" style="31" customWidth="1"/>
    <col min="14" max="14" width="12.5703125" style="31" customWidth="1"/>
    <col min="15" max="15" width="15" style="31" customWidth="1"/>
    <col min="16" max="18" width="13.85546875" style="31" customWidth="1"/>
    <col min="19" max="19" width="11.7109375" style="31" customWidth="1"/>
    <col min="20" max="20" width="12.28515625" style="31" customWidth="1"/>
    <col min="21" max="21" width="12.140625" style="329" customWidth="1"/>
    <col min="22" max="22" width="10.85546875" style="329" customWidth="1"/>
    <col min="23" max="23" width="10.5703125" style="31" customWidth="1"/>
    <col min="24" max="26" width="11.5703125" style="31" customWidth="1"/>
    <col min="27" max="32" width="12.85546875" style="31" customWidth="1"/>
    <col min="33" max="38" width="15.140625" style="290" customWidth="1"/>
    <col min="39" max="39" width="12.42578125" style="290" customWidth="1"/>
    <col min="40" max="43" width="15.140625" style="290" customWidth="1"/>
    <col min="44" max="44" width="13" style="290" customWidth="1"/>
    <col min="45" max="16384" width="9.140625" style="290"/>
  </cols>
  <sheetData>
    <row r="1" spans="1:44" s="31" customFormat="1" ht="16.5">
      <c r="A1" s="30"/>
      <c r="B1" s="203" t="s">
        <v>217</v>
      </c>
      <c r="C1" s="203"/>
      <c r="D1" s="203"/>
      <c r="E1" s="203"/>
      <c r="F1" s="203"/>
      <c r="G1" s="203"/>
      <c r="H1" s="203"/>
      <c r="I1" s="203"/>
      <c r="J1" s="363"/>
      <c r="K1" s="363"/>
      <c r="L1" s="133" t="s">
        <v>262</v>
      </c>
      <c r="M1" s="133"/>
      <c r="N1" s="133"/>
      <c r="T1" s="3"/>
      <c r="U1" s="331"/>
      <c r="V1" s="331"/>
      <c r="X1" s="134"/>
      <c r="Y1" s="134"/>
      <c r="Z1" s="134"/>
      <c r="AA1" s="30"/>
      <c r="AB1" s="133"/>
      <c r="AF1" s="134"/>
    </row>
    <row r="2" spans="1:44" s="31" customFormat="1" ht="22.7" customHeight="1" thickBot="1">
      <c r="A2" s="30"/>
      <c r="B2" s="23"/>
      <c r="C2" s="23"/>
      <c r="D2" s="23"/>
      <c r="E2" s="23"/>
      <c r="F2" s="23"/>
      <c r="G2" s="23"/>
      <c r="H2" s="23"/>
      <c r="I2" s="23"/>
      <c r="K2" s="148"/>
      <c r="L2" s="395" t="s">
        <v>28</v>
      </c>
      <c r="M2" s="148"/>
      <c r="N2" s="148"/>
      <c r="O2" s="148"/>
      <c r="P2" s="6"/>
      <c r="Q2" s="6"/>
      <c r="R2" s="6"/>
      <c r="S2" s="9"/>
      <c r="T2" s="173"/>
      <c r="U2" s="367"/>
      <c r="V2" s="357"/>
      <c r="W2" s="204"/>
      <c r="X2" s="205"/>
      <c r="Y2" s="205"/>
      <c r="Z2" s="205"/>
      <c r="AA2" s="148"/>
      <c r="AB2" s="148"/>
      <c r="AC2" s="148"/>
      <c r="AD2" s="148"/>
      <c r="AE2" s="148"/>
      <c r="AF2" s="148"/>
    </row>
    <row r="3" spans="1:44" s="175" customFormat="1" ht="27">
      <c r="A3" s="30"/>
      <c r="B3" s="396" t="s">
        <v>29</v>
      </c>
      <c r="C3" s="174"/>
      <c r="D3" s="174"/>
      <c r="E3" s="174"/>
      <c r="F3" s="174"/>
      <c r="G3" s="174"/>
      <c r="H3" s="174"/>
      <c r="I3" s="174"/>
      <c r="J3" s="329"/>
      <c r="K3" s="329"/>
      <c r="O3" s="34"/>
      <c r="P3" s="174"/>
      <c r="Q3" s="174"/>
      <c r="R3" s="174"/>
      <c r="S3" s="31"/>
      <c r="T3" s="31"/>
      <c r="U3" s="329"/>
      <c r="V3" s="340"/>
      <c r="W3" s="34"/>
      <c r="AA3" s="31"/>
      <c r="AC3" s="34"/>
      <c r="AD3" s="34"/>
      <c r="AE3" s="34"/>
    </row>
    <row r="4" spans="1:44" s="175" customFormat="1" ht="22.7" customHeight="1">
      <c r="A4" s="30"/>
      <c r="B4" s="174"/>
      <c r="C4" s="174"/>
      <c r="D4" s="174"/>
      <c r="E4" s="174"/>
      <c r="F4" s="174"/>
      <c r="G4" s="174"/>
      <c r="H4" s="174"/>
      <c r="I4" s="174"/>
      <c r="J4" s="329"/>
      <c r="K4" s="329"/>
      <c r="L4" s="41" t="s">
        <v>215</v>
      </c>
      <c r="M4" s="41"/>
      <c r="N4" s="41"/>
      <c r="O4" s="34"/>
      <c r="P4" s="174"/>
      <c r="Q4" s="174"/>
      <c r="R4" s="174"/>
      <c r="S4" s="31"/>
      <c r="T4" s="31"/>
      <c r="U4" s="329"/>
      <c r="V4" s="340"/>
      <c r="W4" s="34"/>
      <c r="AA4" s="31"/>
      <c r="AB4" s="41"/>
      <c r="AC4" s="34"/>
      <c r="AD4" s="34"/>
      <c r="AE4" s="34"/>
    </row>
    <row r="5" spans="1:44" ht="12.75" customHeight="1">
      <c r="A5" s="226"/>
      <c r="B5" s="227"/>
      <c r="C5" s="2578" t="s">
        <v>378</v>
      </c>
      <c r="D5" s="2579"/>
      <c r="E5" s="2579"/>
      <c r="F5" s="2579"/>
      <c r="G5" s="2579"/>
      <c r="H5" s="2579"/>
      <c r="I5" s="2579"/>
      <c r="J5" s="2579"/>
      <c r="K5" s="2579"/>
      <c r="L5" s="2579"/>
      <c r="M5" s="2579"/>
      <c r="N5" s="2579"/>
      <c r="O5" s="2580"/>
      <c r="P5" s="2581" t="s">
        <v>410</v>
      </c>
      <c r="Q5" s="2582"/>
      <c r="R5" s="2582"/>
      <c r="S5" s="2582"/>
      <c r="T5" s="2582"/>
      <c r="U5" s="2582"/>
      <c r="V5" s="2582"/>
      <c r="W5" s="2582"/>
      <c r="X5" s="2582"/>
      <c r="Y5" s="2582"/>
      <c r="Z5" s="2583"/>
      <c r="AA5" s="2584" t="s">
        <v>216</v>
      </c>
      <c r="AB5" s="2584"/>
      <c r="AC5" s="2584"/>
      <c r="AD5" s="2584"/>
      <c r="AE5" s="2584"/>
      <c r="AF5" s="2584"/>
      <c r="AG5" s="2582" t="s">
        <v>412</v>
      </c>
      <c r="AH5" s="2582"/>
      <c r="AI5" s="2582"/>
      <c r="AJ5" s="2582"/>
      <c r="AK5" s="2582"/>
      <c r="AL5" s="2582"/>
      <c r="AM5" s="2581" t="s">
        <v>446</v>
      </c>
      <c r="AN5" s="2582"/>
      <c r="AO5" s="2582"/>
      <c r="AP5" s="2582"/>
      <c r="AQ5" s="390"/>
      <c r="AR5" s="448"/>
    </row>
    <row r="6" spans="1:44" ht="165.75">
      <c r="A6" s="123" t="s">
        <v>114</v>
      </c>
      <c r="B6" s="63" t="s">
        <v>253</v>
      </c>
      <c r="C6" s="63" t="s">
        <v>211</v>
      </c>
      <c r="D6" s="63" t="s">
        <v>219</v>
      </c>
      <c r="E6" s="63" t="s">
        <v>291</v>
      </c>
      <c r="F6" s="63" t="s">
        <v>295</v>
      </c>
      <c r="G6" s="63" t="s">
        <v>466</v>
      </c>
      <c r="H6" s="63" t="s">
        <v>282</v>
      </c>
      <c r="I6" s="449" t="s">
        <v>457</v>
      </c>
      <c r="J6" s="450" t="s">
        <v>465</v>
      </c>
      <c r="K6" s="450" t="s">
        <v>355</v>
      </c>
      <c r="L6" s="249" t="s">
        <v>297</v>
      </c>
      <c r="M6" s="249" t="s">
        <v>314</v>
      </c>
      <c r="N6" s="249" t="s">
        <v>222</v>
      </c>
      <c r="O6" s="249" t="s">
        <v>315</v>
      </c>
      <c r="P6" s="63" t="s">
        <v>211</v>
      </c>
      <c r="Q6" s="63" t="s">
        <v>295</v>
      </c>
      <c r="R6" s="63" t="s">
        <v>464</v>
      </c>
      <c r="S6" s="63" t="s">
        <v>282</v>
      </c>
      <c r="T6" s="449" t="s">
        <v>467</v>
      </c>
      <c r="U6" s="450" t="s">
        <v>465</v>
      </c>
      <c r="V6" s="450" t="s">
        <v>355</v>
      </c>
      <c r="W6" s="249" t="s">
        <v>297</v>
      </c>
      <c r="X6" s="249" t="s">
        <v>314</v>
      </c>
      <c r="Y6" s="249" t="s">
        <v>222</v>
      </c>
      <c r="Z6" s="249" t="s">
        <v>254</v>
      </c>
      <c r="AA6" s="249" t="s">
        <v>211</v>
      </c>
      <c r="AB6" s="451" t="s">
        <v>294</v>
      </c>
      <c r="AC6" s="452" t="s">
        <v>297</v>
      </c>
      <c r="AD6" s="249" t="s">
        <v>314</v>
      </c>
      <c r="AE6" s="249" t="s">
        <v>222</v>
      </c>
      <c r="AF6" s="249" t="s">
        <v>254</v>
      </c>
      <c r="AG6" s="249" t="s">
        <v>211</v>
      </c>
      <c r="AH6" s="451" t="s">
        <v>240</v>
      </c>
      <c r="AI6" s="452" t="s">
        <v>297</v>
      </c>
      <c r="AJ6" s="249" t="s">
        <v>314</v>
      </c>
      <c r="AK6" s="249" t="s">
        <v>222</v>
      </c>
      <c r="AL6" s="249" t="s">
        <v>254</v>
      </c>
      <c r="AM6" s="249" t="s">
        <v>211</v>
      </c>
      <c r="AN6" s="451" t="s">
        <v>240</v>
      </c>
      <c r="AO6" s="452" t="s">
        <v>297</v>
      </c>
      <c r="AP6" s="249" t="s">
        <v>314</v>
      </c>
      <c r="AQ6" s="249" t="s">
        <v>222</v>
      </c>
      <c r="AR6" s="249" t="s">
        <v>254</v>
      </c>
    </row>
    <row r="7" spans="1:44">
      <c r="A7" s="210">
        <v>1</v>
      </c>
      <c r="B7" s="210">
        <v>2</v>
      </c>
      <c r="C7" s="210">
        <v>3</v>
      </c>
      <c r="D7" s="210">
        <v>4</v>
      </c>
      <c r="E7" s="210">
        <v>5</v>
      </c>
      <c r="F7" s="210">
        <v>6</v>
      </c>
      <c r="G7" s="210">
        <v>7</v>
      </c>
      <c r="H7" s="210">
        <v>8</v>
      </c>
      <c r="I7" s="210">
        <v>9</v>
      </c>
      <c r="J7" s="333">
        <v>10</v>
      </c>
      <c r="K7" s="333">
        <v>11</v>
      </c>
      <c r="L7" s="210">
        <v>12</v>
      </c>
      <c r="M7" s="210">
        <v>13</v>
      </c>
      <c r="N7" s="210">
        <v>14</v>
      </c>
      <c r="O7" s="210">
        <v>15</v>
      </c>
      <c r="P7" s="210">
        <v>16</v>
      </c>
      <c r="Q7" s="210">
        <v>17</v>
      </c>
      <c r="R7" s="210">
        <v>18</v>
      </c>
      <c r="S7" s="210">
        <v>19</v>
      </c>
      <c r="T7" s="210">
        <v>20</v>
      </c>
      <c r="U7" s="333">
        <v>21</v>
      </c>
      <c r="V7" s="333">
        <v>22</v>
      </c>
      <c r="W7" s="210">
        <v>23</v>
      </c>
      <c r="X7" s="210">
        <v>24</v>
      </c>
      <c r="Y7" s="210">
        <v>25</v>
      </c>
      <c r="Z7" s="210">
        <v>26</v>
      </c>
      <c r="AA7" s="210">
        <v>27</v>
      </c>
      <c r="AB7" s="210">
        <v>28</v>
      </c>
      <c r="AC7" s="210">
        <v>29</v>
      </c>
      <c r="AD7" s="210">
        <v>30</v>
      </c>
      <c r="AE7" s="210">
        <v>31</v>
      </c>
      <c r="AF7" s="210">
        <v>32</v>
      </c>
      <c r="AG7" s="210">
        <v>33</v>
      </c>
      <c r="AH7" s="210">
        <v>34</v>
      </c>
      <c r="AI7" s="210">
        <v>35</v>
      </c>
      <c r="AJ7" s="210">
        <v>36</v>
      </c>
      <c r="AK7" s="210">
        <v>37</v>
      </c>
      <c r="AL7" s="210">
        <v>38</v>
      </c>
      <c r="AM7" s="210">
        <v>39</v>
      </c>
      <c r="AN7" s="210">
        <v>40</v>
      </c>
      <c r="AO7" s="210">
        <v>41</v>
      </c>
      <c r="AP7" s="210">
        <v>42</v>
      </c>
      <c r="AQ7" s="210">
        <v>43</v>
      </c>
      <c r="AR7" s="210">
        <v>44</v>
      </c>
    </row>
    <row r="8" spans="1:44" ht="28.5">
      <c r="A8" s="102"/>
      <c r="B8" s="28" t="s">
        <v>311</v>
      </c>
      <c r="C8" s="28"/>
      <c r="D8" s="28"/>
      <c r="E8" s="28"/>
      <c r="F8" s="28"/>
      <c r="G8" s="18"/>
      <c r="H8" s="28"/>
      <c r="I8" s="28"/>
      <c r="J8" s="364"/>
      <c r="K8" s="364"/>
      <c r="L8" s="28"/>
      <c r="M8" s="28"/>
      <c r="N8" s="28"/>
      <c r="O8" s="28"/>
      <c r="P8" s="240"/>
      <c r="Q8" s="240"/>
      <c r="R8" s="240"/>
      <c r="S8" s="240"/>
      <c r="T8" s="241"/>
      <c r="U8" s="361"/>
      <c r="V8" s="361"/>
      <c r="W8" s="211"/>
      <c r="X8" s="211"/>
      <c r="Y8" s="211"/>
      <c r="Z8" s="211"/>
      <c r="AA8" s="241"/>
      <c r="AB8" s="241"/>
      <c r="AC8" s="241"/>
      <c r="AD8" s="241"/>
      <c r="AE8" s="241"/>
      <c r="AF8" s="211"/>
      <c r="AG8" s="241"/>
      <c r="AH8" s="241"/>
      <c r="AI8" s="241"/>
      <c r="AJ8" s="241"/>
      <c r="AK8" s="241"/>
      <c r="AL8" s="211"/>
      <c r="AM8" s="241"/>
      <c r="AN8" s="241"/>
      <c r="AO8" s="241"/>
      <c r="AP8" s="241"/>
      <c r="AQ8" s="241"/>
      <c r="AR8" s="211"/>
    </row>
    <row r="9" spans="1:44" ht="14.25">
      <c r="A9" s="102"/>
      <c r="B9" s="179" t="s">
        <v>126</v>
      </c>
      <c r="C9" s="179"/>
      <c r="D9" s="179"/>
      <c r="E9" s="179"/>
      <c r="F9" s="179"/>
      <c r="G9" s="293"/>
      <c r="H9" s="179"/>
      <c r="I9" s="179"/>
      <c r="J9" s="343"/>
      <c r="K9" s="343"/>
      <c r="L9" s="179"/>
      <c r="M9" s="179"/>
      <c r="N9" s="179"/>
      <c r="O9" s="179"/>
      <c r="P9" s="240"/>
      <c r="Q9" s="240"/>
      <c r="R9" s="240"/>
      <c r="S9" s="240"/>
      <c r="T9" s="211"/>
      <c r="U9" s="342"/>
      <c r="V9" s="342"/>
      <c r="W9" s="211"/>
      <c r="X9" s="211"/>
      <c r="Y9" s="211"/>
      <c r="Z9" s="211"/>
      <c r="AA9" s="211"/>
      <c r="AB9" s="211"/>
      <c r="AC9" s="240"/>
      <c r="AD9" s="240"/>
      <c r="AE9" s="240"/>
      <c r="AF9" s="211"/>
      <c r="AG9" s="211"/>
      <c r="AH9" s="211"/>
      <c r="AI9" s="240"/>
      <c r="AJ9" s="240"/>
      <c r="AK9" s="240"/>
      <c r="AL9" s="211"/>
      <c r="AM9" s="211"/>
      <c r="AN9" s="211"/>
      <c r="AO9" s="240"/>
      <c r="AP9" s="240"/>
      <c r="AQ9" s="240"/>
      <c r="AR9" s="211"/>
    </row>
    <row r="10" spans="1:44">
      <c r="A10" s="123"/>
      <c r="B10" s="212" t="s">
        <v>449</v>
      </c>
      <c r="C10" s="288"/>
      <c r="D10" s="288"/>
      <c r="E10" s="288"/>
      <c r="F10" s="288"/>
      <c r="G10" s="294"/>
      <c r="H10" s="288"/>
      <c r="I10" s="288"/>
      <c r="J10" s="365"/>
      <c r="K10" s="365"/>
      <c r="L10" s="288"/>
      <c r="M10" s="288"/>
      <c r="N10" s="288"/>
      <c r="O10" s="288"/>
      <c r="P10" s="210"/>
      <c r="Q10" s="210"/>
      <c r="R10" s="210"/>
      <c r="S10" s="210"/>
      <c r="T10" s="210"/>
      <c r="U10" s="333"/>
      <c r="V10" s="333"/>
      <c r="W10" s="210"/>
      <c r="X10" s="210"/>
      <c r="Y10" s="210"/>
      <c r="Z10" s="210"/>
      <c r="AA10" s="123"/>
      <c r="AB10" s="210"/>
      <c r="AC10" s="210"/>
      <c r="AD10" s="210"/>
      <c r="AE10" s="210"/>
      <c r="AF10" s="210"/>
      <c r="AG10" s="123"/>
      <c r="AH10" s="210"/>
      <c r="AI10" s="210"/>
      <c r="AJ10" s="210"/>
      <c r="AK10" s="210"/>
      <c r="AL10" s="210"/>
      <c r="AM10" s="123"/>
      <c r="AN10" s="210"/>
      <c r="AO10" s="210"/>
      <c r="AP10" s="210"/>
      <c r="AQ10" s="210"/>
      <c r="AR10" s="210"/>
    </row>
    <row r="11" spans="1:44" ht="14.25">
      <c r="A11" s="102"/>
      <c r="B11" s="179" t="s">
        <v>194</v>
      </c>
      <c r="C11" s="179"/>
      <c r="D11" s="179"/>
      <c r="E11" s="179"/>
      <c r="F11" s="179"/>
      <c r="G11" s="293"/>
      <c r="H11" s="179"/>
      <c r="I11" s="179"/>
      <c r="J11" s="343"/>
      <c r="K11" s="343"/>
      <c r="L11" s="179"/>
      <c r="M11" s="179"/>
      <c r="N11" s="179"/>
      <c r="O11" s="179"/>
      <c r="P11" s="102"/>
      <c r="Q11" s="102"/>
      <c r="R11" s="102"/>
      <c r="S11" s="102"/>
      <c r="T11" s="102"/>
      <c r="U11" s="334"/>
      <c r="V11" s="334"/>
      <c r="W11" s="102"/>
      <c r="X11" s="240"/>
      <c r="Y11" s="240"/>
      <c r="Z11" s="240"/>
      <c r="AA11" s="211"/>
      <c r="AB11" s="240"/>
      <c r="AC11" s="240"/>
      <c r="AD11" s="240"/>
      <c r="AE11" s="240"/>
      <c r="AF11" s="211"/>
      <c r="AG11" s="211"/>
      <c r="AH11" s="240"/>
      <c r="AI11" s="240"/>
      <c r="AJ11" s="240"/>
      <c r="AK11" s="240"/>
      <c r="AL11" s="211"/>
      <c r="AM11" s="211"/>
      <c r="AN11" s="240"/>
      <c r="AO11" s="240"/>
      <c r="AP11" s="240"/>
      <c r="AQ11" s="240"/>
      <c r="AR11" s="211"/>
    </row>
    <row r="12" spans="1:44" ht="14.25">
      <c r="A12" s="123">
        <v>1</v>
      </c>
      <c r="B12" s="210"/>
      <c r="C12" s="210"/>
      <c r="D12" s="210"/>
      <c r="E12" s="210"/>
      <c r="F12" s="210"/>
      <c r="G12" s="295"/>
      <c r="H12" s="210"/>
      <c r="I12" s="210"/>
      <c r="J12" s="333"/>
      <c r="K12" s="333"/>
      <c r="L12" s="210"/>
      <c r="M12" s="210"/>
      <c r="N12" s="210"/>
      <c r="O12" s="242">
        <f>I12+L12+M12+N12</f>
        <v>0</v>
      </c>
      <c r="P12" s="29"/>
      <c r="Q12" s="29"/>
      <c r="R12" s="29"/>
      <c r="S12" s="29"/>
      <c r="T12" s="29"/>
      <c r="U12" s="335"/>
      <c r="V12" s="335"/>
      <c r="W12" s="237"/>
      <c r="X12" s="242"/>
      <c r="Y12" s="242"/>
      <c r="Z12" s="242">
        <f>T12+W12+X12+Y12</f>
        <v>0</v>
      </c>
      <c r="AA12" s="242">
        <f>C12-P12</f>
        <v>0</v>
      </c>
      <c r="AB12" s="242">
        <f>I12-T12</f>
        <v>0</v>
      </c>
      <c r="AC12" s="242">
        <f t="shared" ref="AC12:AE14" si="0">L12-W12</f>
        <v>0</v>
      </c>
      <c r="AD12" s="242">
        <f t="shared" si="0"/>
        <v>0</v>
      </c>
      <c r="AE12" s="242">
        <f t="shared" si="0"/>
        <v>0</v>
      </c>
      <c r="AF12" s="242">
        <f>AB12+AC12+AD12+AE12</f>
        <v>0</v>
      </c>
      <c r="AG12" s="215"/>
      <c r="AH12" s="240"/>
      <c r="AI12" s="240"/>
      <c r="AJ12" s="240"/>
      <c r="AK12" s="240"/>
      <c r="AL12" s="242">
        <f>AH12+AI12+AJ12+AK12</f>
        <v>0</v>
      </c>
      <c r="AM12" s="215"/>
      <c r="AN12" s="240"/>
      <c r="AO12" s="240"/>
      <c r="AP12" s="240"/>
      <c r="AQ12" s="240"/>
      <c r="AR12" s="242">
        <f>AN12+AO12+AP12+AQ12</f>
        <v>0</v>
      </c>
    </row>
    <row r="13" spans="1:44" ht="14.25">
      <c r="A13" s="123">
        <v>2</v>
      </c>
      <c r="B13" s="210"/>
      <c r="C13" s="210"/>
      <c r="D13" s="210"/>
      <c r="E13" s="210"/>
      <c r="F13" s="210"/>
      <c r="G13" s="295"/>
      <c r="H13" s="210"/>
      <c r="I13" s="210"/>
      <c r="J13" s="333"/>
      <c r="K13" s="333"/>
      <c r="L13" s="210"/>
      <c r="M13" s="210"/>
      <c r="N13" s="210"/>
      <c r="O13" s="242">
        <f>I13+L13+M13+N13</f>
        <v>0</v>
      </c>
      <c r="P13" s="29"/>
      <c r="Q13" s="29"/>
      <c r="R13" s="29"/>
      <c r="S13" s="29"/>
      <c r="T13" s="29"/>
      <c r="U13" s="335"/>
      <c r="V13" s="335"/>
      <c r="W13" s="237"/>
      <c r="X13" s="242"/>
      <c r="Y13" s="242"/>
      <c r="Z13" s="242">
        <f>T13+W13+X13+Y13</f>
        <v>0</v>
      </c>
      <c r="AA13" s="242">
        <f>C13-P13</f>
        <v>0</v>
      </c>
      <c r="AB13" s="242">
        <f>I13-T13</f>
        <v>0</v>
      </c>
      <c r="AC13" s="242">
        <f t="shared" si="0"/>
        <v>0</v>
      </c>
      <c r="AD13" s="242">
        <f t="shared" si="0"/>
        <v>0</v>
      </c>
      <c r="AE13" s="242">
        <f t="shared" si="0"/>
        <v>0</v>
      </c>
      <c r="AF13" s="242">
        <f>AB13+AC13+AD13+AE13</f>
        <v>0</v>
      </c>
      <c r="AG13" s="215"/>
      <c r="AH13" s="240"/>
      <c r="AI13" s="240"/>
      <c r="AJ13" s="240"/>
      <c r="AK13" s="240"/>
      <c r="AL13" s="242">
        <f>AH13+AI13+AJ13+AK13</f>
        <v>0</v>
      </c>
      <c r="AM13" s="215"/>
      <c r="AN13" s="240"/>
      <c r="AO13" s="240"/>
      <c r="AP13" s="240"/>
      <c r="AQ13" s="240"/>
      <c r="AR13" s="242">
        <f>AN13+AO13+AP13+AQ13</f>
        <v>0</v>
      </c>
    </row>
    <row r="14" spans="1:44" ht="14.25">
      <c r="A14" s="123">
        <v>3</v>
      </c>
      <c r="B14" s="210"/>
      <c r="C14" s="210"/>
      <c r="D14" s="210"/>
      <c r="E14" s="210"/>
      <c r="F14" s="210"/>
      <c r="G14" s="295"/>
      <c r="H14" s="210"/>
      <c r="I14" s="210"/>
      <c r="J14" s="333"/>
      <c r="K14" s="333"/>
      <c r="L14" s="210"/>
      <c r="M14" s="210"/>
      <c r="N14" s="210"/>
      <c r="O14" s="242">
        <f>I14+L14+M14+N14</f>
        <v>0</v>
      </c>
      <c r="P14" s="102"/>
      <c r="Q14" s="102"/>
      <c r="R14" s="102"/>
      <c r="S14" s="102"/>
      <c r="T14" s="102"/>
      <c r="U14" s="334"/>
      <c r="V14" s="334"/>
      <c r="W14" s="237"/>
      <c r="X14" s="242"/>
      <c r="Y14" s="242"/>
      <c r="Z14" s="242">
        <f>T14+W14+X14+Y14</f>
        <v>0</v>
      </c>
      <c r="AA14" s="242">
        <f>C14-P14</f>
        <v>0</v>
      </c>
      <c r="AB14" s="242">
        <f>I14-T14</f>
        <v>0</v>
      </c>
      <c r="AC14" s="242">
        <f t="shared" si="0"/>
        <v>0</v>
      </c>
      <c r="AD14" s="242">
        <f t="shared" si="0"/>
        <v>0</v>
      </c>
      <c r="AE14" s="242">
        <f t="shared" si="0"/>
        <v>0</v>
      </c>
      <c r="AF14" s="242">
        <f>AB14+AC14+AD14+AE14</f>
        <v>0</v>
      </c>
      <c r="AG14" s="215"/>
      <c r="AH14" s="240"/>
      <c r="AI14" s="240"/>
      <c r="AJ14" s="240"/>
      <c r="AK14" s="240"/>
      <c r="AL14" s="242">
        <f>AH14+AI14+AJ14+AK14</f>
        <v>0</v>
      </c>
      <c r="AM14" s="215"/>
      <c r="AN14" s="240"/>
      <c r="AO14" s="240"/>
      <c r="AP14" s="240"/>
      <c r="AQ14" s="240"/>
      <c r="AR14" s="242">
        <f>AN14+AO14+AP14+AQ14</f>
        <v>0</v>
      </c>
    </row>
    <row r="15" spans="1:44" s="291" customFormat="1">
      <c r="A15" s="240"/>
      <c r="B15" s="218" t="s">
        <v>264</v>
      </c>
      <c r="C15" s="242">
        <f>SUM(C12:C14)</f>
        <v>0</v>
      </c>
      <c r="D15" s="242" t="s">
        <v>1</v>
      </c>
      <c r="E15" s="242" t="s">
        <v>1</v>
      </c>
      <c r="F15" s="242" t="s">
        <v>1</v>
      </c>
      <c r="G15" s="242" t="s">
        <v>1</v>
      </c>
      <c r="H15" s="242" t="s">
        <v>1</v>
      </c>
      <c r="I15" s="242">
        <f t="shared" ref="I15:P15" si="1">SUM(I12:I14)</f>
        <v>0</v>
      </c>
      <c r="J15" s="336">
        <f t="shared" si="1"/>
        <v>0</v>
      </c>
      <c r="K15" s="336">
        <f t="shared" si="1"/>
        <v>0</v>
      </c>
      <c r="L15" s="242">
        <f t="shared" si="1"/>
        <v>0</v>
      </c>
      <c r="M15" s="242">
        <f t="shared" si="1"/>
        <v>0</v>
      </c>
      <c r="N15" s="242">
        <f t="shared" si="1"/>
        <v>0</v>
      </c>
      <c r="O15" s="242">
        <f t="shared" si="1"/>
        <v>0</v>
      </c>
      <c r="P15" s="242">
        <f t="shared" si="1"/>
        <v>0</v>
      </c>
      <c r="Q15" s="242" t="s">
        <v>1</v>
      </c>
      <c r="R15" s="242" t="s">
        <v>1</v>
      </c>
      <c r="S15" s="242" t="s">
        <v>1</v>
      </c>
      <c r="T15" s="242">
        <f t="shared" ref="T15:AJ15" si="2">SUM(T12:T14)</f>
        <v>0</v>
      </c>
      <c r="U15" s="336">
        <f t="shared" si="2"/>
        <v>0</v>
      </c>
      <c r="V15" s="336">
        <f t="shared" si="2"/>
        <v>0</v>
      </c>
      <c r="W15" s="242">
        <f t="shared" si="2"/>
        <v>0</v>
      </c>
      <c r="X15" s="242">
        <f t="shared" si="2"/>
        <v>0</v>
      </c>
      <c r="Y15" s="242">
        <f t="shared" si="2"/>
        <v>0</v>
      </c>
      <c r="Z15" s="242">
        <f t="shared" si="2"/>
        <v>0</v>
      </c>
      <c r="AA15" s="242">
        <f t="shared" si="2"/>
        <v>0</v>
      </c>
      <c r="AB15" s="242">
        <f t="shared" si="2"/>
        <v>0</v>
      </c>
      <c r="AC15" s="242">
        <f t="shared" si="2"/>
        <v>0</v>
      </c>
      <c r="AD15" s="242">
        <f t="shared" si="2"/>
        <v>0</v>
      </c>
      <c r="AE15" s="242">
        <f t="shared" si="2"/>
        <v>0</v>
      </c>
      <c r="AF15" s="242">
        <f t="shared" si="2"/>
        <v>0</v>
      </c>
      <c r="AG15" s="242">
        <f t="shared" si="2"/>
        <v>0</v>
      </c>
      <c r="AH15" s="242">
        <f t="shared" si="2"/>
        <v>0</v>
      </c>
      <c r="AI15" s="242">
        <f t="shared" si="2"/>
        <v>0</v>
      </c>
      <c r="AJ15" s="242">
        <f t="shared" si="2"/>
        <v>0</v>
      </c>
      <c r="AK15" s="242">
        <f t="shared" ref="AK15:AR15" si="3">SUM(AK12:AK14)</f>
        <v>0</v>
      </c>
      <c r="AL15" s="242">
        <f t="shared" si="3"/>
        <v>0</v>
      </c>
      <c r="AM15" s="242">
        <f t="shared" si="3"/>
        <v>0</v>
      </c>
      <c r="AN15" s="242">
        <f t="shared" si="3"/>
        <v>0</v>
      </c>
      <c r="AO15" s="242">
        <f t="shared" si="3"/>
        <v>0</v>
      </c>
      <c r="AP15" s="242">
        <f t="shared" si="3"/>
        <v>0</v>
      </c>
      <c r="AQ15" s="242">
        <f t="shared" si="3"/>
        <v>0</v>
      </c>
      <c r="AR15" s="242">
        <f t="shared" si="3"/>
        <v>0</v>
      </c>
    </row>
    <row r="16" spans="1:44" ht="14.25">
      <c r="A16" s="102"/>
      <c r="B16" s="179"/>
      <c r="C16" s="179"/>
      <c r="D16" s="179"/>
      <c r="E16" s="179"/>
      <c r="F16" s="179"/>
      <c r="G16" s="293"/>
      <c r="H16" s="179"/>
      <c r="I16" s="179"/>
      <c r="J16" s="343"/>
      <c r="K16" s="343"/>
      <c r="L16" s="179"/>
      <c r="M16" s="179"/>
      <c r="N16" s="179"/>
      <c r="O16" s="179"/>
      <c r="P16" s="240"/>
      <c r="Q16" s="240"/>
      <c r="R16" s="240"/>
      <c r="S16" s="240"/>
      <c r="T16" s="211"/>
      <c r="U16" s="342"/>
      <c r="V16" s="342"/>
      <c r="W16" s="211"/>
      <c r="X16" s="211"/>
      <c r="Y16" s="211"/>
      <c r="Z16" s="211"/>
      <c r="AA16" s="211"/>
      <c r="AB16" s="211"/>
      <c r="AC16" s="240"/>
      <c r="AD16" s="240"/>
      <c r="AE16" s="240"/>
      <c r="AF16" s="211"/>
      <c r="AG16" s="211"/>
      <c r="AH16" s="211"/>
      <c r="AI16" s="240"/>
      <c r="AJ16" s="240"/>
      <c r="AK16" s="240"/>
      <c r="AL16" s="211"/>
      <c r="AM16" s="211"/>
      <c r="AN16" s="211"/>
      <c r="AO16" s="240"/>
      <c r="AP16" s="240"/>
      <c r="AQ16" s="240"/>
      <c r="AR16" s="211"/>
    </row>
    <row r="17" spans="1:44" ht="14.25">
      <c r="A17" s="102"/>
      <c r="B17" s="179"/>
      <c r="C17" s="179"/>
      <c r="D17" s="179"/>
      <c r="E17" s="179"/>
      <c r="F17" s="179"/>
      <c r="G17" s="293"/>
      <c r="H17" s="179"/>
      <c r="I17" s="179"/>
      <c r="J17" s="343"/>
      <c r="K17" s="343"/>
      <c r="L17" s="179"/>
      <c r="M17" s="179"/>
      <c r="N17" s="179"/>
      <c r="O17" s="179"/>
      <c r="P17" s="240"/>
      <c r="Q17" s="240"/>
      <c r="R17" s="240"/>
      <c r="S17" s="240"/>
      <c r="T17" s="211"/>
      <c r="U17" s="342"/>
      <c r="V17" s="342"/>
      <c r="W17" s="211"/>
      <c r="X17" s="211"/>
      <c r="Y17" s="211"/>
      <c r="Z17" s="211"/>
      <c r="AA17" s="211"/>
      <c r="AB17" s="211"/>
      <c r="AC17" s="240"/>
      <c r="AD17" s="240"/>
      <c r="AE17" s="240"/>
      <c r="AF17" s="211"/>
      <c r="AG17" s="211"/>
      <c r="AH17" s="211"/>
      <c r="AI17" s="240"/>
      <c r="AJ17" s="240"/>
      <c r="AK17" s="240"/>
      <c r="AL17" s="211"/>
      <c r="AM17" s="211"/>
      <c r="AN17" s="211"/>
      <c r="AO17" s="240"/>
      <c r="AP17" s="240"/>
      <c r="AQ17" s="240"/>
      <c r="AR17" s="211"/>
    </row>
    <row r="18" spans="1:44" s="31" customFormat="1" ht="14.25">
      <c r="A18" s="194"/>
      <c r="B18" s="179" t="s">
        <v>225</v>
      </c>
      <c r="C18" s="179"/>
      <c r="D18" s="179"/>
      <c r="E18" s="179"/>
      <c r="F18" s="179"/>
      <c r="G18" s="293"/>
      <c r="H18" s="179"/>
      <c r="I18" s="179"/>
      <c r="J18" s="343"/>
      <c r="K18" s="343"/>
      <c r="L18" s="179"/>
      <c r="M18" s="179"/>
      <c r="N18" s="179"/>
      <c r="O18" s="179"/>
      <c r="P18" s="213"/>
      <c r="Q18" s="213"/>
      <c r="R18" s="213"/>
      <c r="S18" s="213"/>
      <c r="T18" s="179"/>
      <c r="U18" s="343"/>
      <c r="V18" s="343"/>
      <c r="W18" s="179"/>
      <c r="X18" s="215"/>
      <c r="Y18" s="215"/>
      <c r="Z18" s="215"/>
      <c r="AA18" s="179"/>
      <c r="AB18" s="179"/>
      <c r="AC18" s="179"/>
      <c r="AD18" s="179"/>
      <c r="AE18" s="179"/>
      <c r="AF18" s="215"/>
      <c r="AG18" s="179"/>
      <c r="AH18" s="179"/>
      <c r="AI18" s="179"/>
      <c r="AJ18" s="179"/>
      <c r="AK18" s="179"/>
      <c r="AL18" s="215"/>
      <c r="AM18" s="179"/>
      <c r="AN18" s="179"/>
      <c r="AO18" s="179"/>
      <c r="AP18" s="179"/>
      <c r="AQ18" s="179"/>
      <c r="AR18" s="215"/>
    </row>
    <row r="19" spans="1:44" s="31" customFormat="1" ht="14.25">
      <c r="A19" s="194"/>
      <c r="B19" s="179" t="s">
        <v>226</v>
      </c>
      <c r="C19" s="179"/>
      <c r="D19" s="179"/>
      <c r="E19" s="179"/>
      <c r="F19" s="179"/>
      <c r="G19" s="293"/>
      <c r="H19" s="179"/>
      <c r="I19" s="179"/>
      <c r="J19" s="343"/>
      <c r="K19" s="343"/>
      <c r="L19" s="179"/>
      <c r="M19" s="179"/>
      <c r="N19" s="179"/>
      <c r="O19" s="179"/>
      <c r="P19" s="213"/>
      <c r="Q19" s="213"/>
      <c r="R19" s="213"/>
      <c r="S19" s="213"/>
      <c r="T19" s="179"/>
      <c r="U19" s="343"/>
      <c r="V19" s="343"/>
      <c r="W19" s="179"/>
      <c r="X19" s="215"/>
      <c r="Y19" s="215"/>
      <c r="Z19" s="215"/>
      <c r="AA19" s="179"/>
      <c r="AB19" s="179"/>
      <c r="AC19" s="179"/>
      <c r="AD19" s="179"/>
      <c r="AE19" s="179"/>
      <c r="AF19" s="215"/>
      <c r="AG19" s="179"/>
      <c r="AH19" s="179"/>
      <c r="AI19" s="179"/>
      <c r="AJ19" s="179"/>
      <c r="AK19" s="179"/>
      <c r="AL19" s="215"/>
      <c r="AM19" s="179"/>
      <c r="AN19" s="179"/>
      <c r="AO19" s="179"/>
      <c r="AP19" s="179"/>
      <c r="AQ19" s="179"/>
      <c r="AR19" s="215"/>
    </row>
    <row r="20" spans="1:44" ht="14.25">
      <c r="A20" s="102">
        <v>1</v>
      </c>
      <c r="B20" s="102"/>
      <c r="C20" s="210"/>
      <c r="D20" s="210"/>
      <c r="E20" s="210"/>
      <c r="F20" s="210"/>
      <c r="G20" s="295"/>
      <c r="H20" s="210"/>
      <c r="I20" s="210"/>
      <c r="J20" s="333"/>
      <c r="K20" s="333"/>
      <c r="L20" s="210"/>
      <c r="M20" s="210"/>
      <c r="N20" s="210"/>
      <c r="O20" s="242">
        <f>I20+L20+M20+N20</f>
        <v>0</v>
      </c>
      <c r="P20" s="29"/>
      <c r="Q20" s="29"/>
      <c r="R20" s="29"/>
      <c r="S20" s="29"/>
      <c r="T20" s="29"/>
      <c r="U20" s="335"/>
      <c r="V20" s="335"/>
      <c r="W20" s="237"/>
      <c r="X20" s="242"/>
      <c r="Y20" s="242"/>
      <c r="Z20" s="242">
        <f>T20+W20+X20+Y20</f>
        <v>0</v>
      </c>
      <c r="AA20" s="242">
        <f>C20-P20</f>
        <v>0</v>
      </c>
      <c r="AB20" s="242">
        <f>I20-T20</f>
        <v>0</v>
      </c>
      <c r="AC20" s="242">
        <f t="shared" ref="AC20:AE22" si="4">L20-W20</f>
        <v>0</v>
      </c>
      <c r="AD20" s="242">
        <f t="shared" si="4"/>
        <v>0</v>
      </c>
      <c r="AE20" s="242">
        <f t="shared" si="4"/>
        <v>0</v>
      </c>
      <c r="AF20" s="242">
        <f>AB20+AC20+AD20+AE20</f>
        <v>0</v>
      </c>
      <c r="AG20" s="215"/>
      <c r="AH20" s="240"/>
      <c r="AI20" s="240"/>
      <c r="AJ20" s="240"/>
      <c r="AK20" s="240"/>
      <c r="AL20" s="242">
        <f>AH20+AI20+AJ20+AK20</f>
        <v>0</v>
      </c>
      <c r="AM20" s="215"/>
      <c r="AN20" s="240"/>
      <c r="AO20" s="240"/>
      <c r="AP20" s="240"/>
      <c r="AQ20" s="240"/>
      <c r="AR20" s="242">
        <f>AN20+AO20+AP20+AQ20</f>
        <v>0</v>
      </c>
    </row>
    <row r="21" spans="1:44" ht="14.25">
      <c r="A21" s="102">
        <v>2</v>
      </c>
      <c r="B21" s="102"/>
      <c r="C21" s="210"/>
      <c r="D21" s="210"/>
      <c r="E21" s="210"/>
      <c r="F21" s="210"/>
      <c r="G21" s="295"/>
      <c r="H21" s="210"/>
      <c r="I21" s="210"/>
      <c r="J21" s="333"/>
      <c r="K21" s="333"/>
      <c r="L21" s="210"/>
      <c r="M21" s="210"/>
      <c r="N21" s="210"/>
      <c r="O21" s="242">
        <f>I21+L21+M21+N21</f>
        <v>0</v>
      </c>
      <c r="P21" s="29"/>
      <c r="Q21" s="29"/>
      <c r="R21" s="29"/>
      <c r="S21" s="29"/>
      <c r="T21" s="29"/>
      <c r="U21" s="335"/>
      <c r="V21" s="335"/>
      <c r="W21" s="237"/>
      <c r="X21" s="242"/>
      <c r="Y21" s="242"/>
      <c r="Z21" s="242">
        <f>T21+W21+X21+Y21</f>
        <v>0</v>
      </c>
      <c r="AA21" s="242">
        <f>C21-P21</f>
        <v>0</v>
      </c>
      <c r="AB21" s="242">
        <f>I21-T21</f>
        <v>0</v>
      </c>
      <c r="AC21" s="242">
        <f t="shared" si="4"/>
        <v>0</v>
      </c>
      <c r="AD21" s="242">
        <f t="shared" si="4"/>
        <v>0</v>
      </c>
      <c r="AE21" s="242">
        <f t="shared" si="4"/>
        <v>0</v>
      </c>
      <c r="AF21" s="242">
        <f>AB21+AC21+AD21+AE21</f>
        <v>0</v>
      </c>
      <c r="AG21" s="215"/>
      <c r="AH21" s="240"/>
      <c r="AI21" s="240"/>
      <c r="AJ21" s="240"/>
      <c r="AK21" s="240"/>
      <c r="AL21" s="242">
        <f>AH21+AI21+AJ21+AK21</f>
        <v>0</v>
      </c>
      <c r="AM21" s="215"/>
      <c r="AN21" s="240"/>
      <c r="AO21" s="240"/>
      <c r="AP21" s="240"/>
      <c r="AQ21" s="240"/>
      <c r="AR21" s="242">
        <f>AN21+AO21+AP21+AQ21</f>
        <v>0</v>
      </c>
    </row>
    <row r="22" spans="1:44" ht="14.25">
      <c r="A22" s="102">
        <v>3</v>
      </c>
      <c r="B22" s="102"/>
      <c r="C22" s="210"/>
      <c r="D22" s="210"/>
      <c r="E22" s="210"/>
      <c r="F22" s="210"/>
      <c r="G22" s="295"/>
      <c r="H22" s="210"/>
      <c r="I22" s="210"/>
      <c r="J22" s="333"/>
      <c r="K22" s="333"/>
      <c r="L22" s="210"/>
      <c r="M22" s="210"/>
      <c r="N22" s="210"/>
      <c r="O22" s="242">
        <f>I22+L22+M22+N22</f>
        <v>0</v>
      </c>
      <c r="P22" s="102"/>
      <c r="Q22" s="102"/>
      <c r="R22" s="102"/>
      <c r="S22" s="102"/>
      <c r="T22" s="102"/>
      <c r="U22" s="334"/>
      <c r="V22" s="334"/>
      <c r="W22" s="237"/>
      <c r="X22" s="242"/>
      <c r="Y22" s="242"/>
      <c r="Z22" s="242">
        <f>T22+W22+X22+Y22</f>
        <v>0</v>
      </c>
      <c r="AA22" s="242">
        <f>C22-P22</f>
        <v>0</v>
      </c>
      <c r="AB22" s="242">
        <f>I22-T22</f>
        <v>0</v>
      </c>
      <c r="AC22" s="242">
        <f t="shared" si="4"/>
        <v>0</v>
      </c>
      <c r="AD22" s="242">
        <f t="shared" si="4"/>
        <v>0</v>
      </c>
      <c r="AE22" s="242">
        <f t="shared" si="4"/>
        <v>0</v>
      </c>
      <c r="AF22" s="242">
        <f>AB22+AC22+AD22+AE22</f>
        <v>0</v>
      </c>
      <c r="AG22" s="215"/>
      <c r="AH22" s="240"/>
      <c r="AI22" s="240"/>
      <c r="AJ22" s="240"/>
      <c r="AK22" s="240"/>
      <c r="AL22" s="242">
        <f>AH22+AI22+AJ22+AK22</f>
        <v>0</v>
      </c>
      <c r="AM22" s="215"/>
      <c r="AN22" s="240"/>
      <c r="AO22" s="240"/>
      <c r="AP22" s="240"/>
      <c r="AQ22" s="240"/>
      <c r="AR22" s="242">
        <f>AN22+AO22+AP22+AQ22</f>
        <v>0</v>
      </c>
    </row>
    <row r="23" spans="1:44" s="291" customFormat="1">
      <c r="A23" s="240"/>
      <c r="B23" s="218" t="s">
        <v>264</v>
      </c>
      <c r="C23" s="242">
        <f>SUM(C20:C22)</f>
        <v>0</v>
      </c>
      <c r="D23" s="242" t="s">
        <v>1</v>
      </c>
      <c r="E23" s="242" t="s">
        <v>1</v>
      </c>
      <c r="F23" s="242" t="s">
        <v>1</v>
      </c>
      <c r="G23" s="242" t="s">
        <v>1</v>
      </c>
      <c r="H23" s="242" t="s">
        <v>1</v>
      </c>
      <c r="I23" s="242">
        <f t="shared" ref="I23:P23" si="5">SUM(I20:I22)</f>
        <v>0</v>
      </c>
      <c r="J23" s="336">
        <f t="shared" si="5"/>
        <v>0</v>
      </c>
      <c r="K23" s="336">
        <f t="shared" si="5"/>
        <v>0</v>
      </c>
      <c r="L23" s="242">
        <f t="shared" si="5"/>
        <v>0</v>
      </c>
      <c r="M23" s="242">
        <f t="shared" si="5"/>
        <v>0</v>
      </c>
      <c r="N23" s="242">
        <f t="shared" si="5"/>
        <v>0</v>
      </c>
      <c r="O23" s="242">
        <f t="shared" si="5"/>
        <v>0</v>
      </c>
      <c r="P23" s="242">
        <f t="shared" si="5"/>
        <v>0</v>
      </c>
      <c r="Q23" s="242" t="s">
        <v>1</v>
      </c>
      <c r="R23" s="242" t="s">
        <v>1</v>
      </c>
      <c r="S23" s="242" t="s">
        <v>1</v>
      </c>
      <c r="T23" s="242">
        <f t="shared" ref="T23:AJ23" si="6">SUM(T20:T22)</f>
        <v>0</v>
      </c>
      <c r="U23" s="336">
        <f t="shared" si="6"/>
        <v>0</v>
      </c>
      <c r="V23" s="336">
        <f t="shared" si="6"/>
        <v>0</v>
      </c>
      <c r="W23" s="242">
        <f t="shared" si="6"/>
        <v>0</v>
      </c>
      <c r="X23" s="242">
        <f t="shared" si="6"/>
        <v>0</v>
      </c>
      <c r="Y23" s="242">
        <f t="shared" si="6"/>
        <v>0</v>
      </c>
      <c r="Z23" s="242">
        <f t="shared" si="6"/>
        <v>0</v>
      </c>
      <c r="AA23" s="242">
        <f t="shared" si="6"/>
        <v>0</v>
      </c>
      <c r="AB23" s="242">
        <f t="shared" si="6"/>
        <v>0</v>
      </c>
      <c r="AC23" s="242">
        <f t="shared" si="6"/>
        <v>0</v>
      </c>
      <c r="AD23" s="242">
        <f t="shared" si="6"/>
        <v>0</v>
      </c>
      <c r="AE23" s="242">
        <f t="shared" si="6"/>
        <v>0</v>
      </c>
      <c r="AF23" s="242">
        <f t="shared" si="6"/>
        <v>0</v>
      </c>
      <c r="AG23" s="242">
        <f t="shared" si="6"/>
        <v>0</v>
      </c>
      <c r="AH23" s="242">
        <f t="shared" si="6"/>
        <v>0</v>
      </c>
      <c r="AI23" s="242">
        <f t="shared" si="6"/>
        <v>0</v>
      </c>
      <c r="AJ23" s="242">
        <f t="shared" si="6"/>
        <v>0</v>
      </c>
      <c r="AK23" s="242">
        <f t="shared" ref="AK23:AR23" si="7">SUM(AK20:AK22)</f>
        <v>0</v>
      </c>
      <c r="AL23" s="242">
        <f t="shared" si="7"/>
        <v>0</v>
      </c>
      <c r="AM23" s="242">
        <f t="shared" si="7"/>
        <v>0</v>
      </c>
      <c r="AN23" s="242">
        <f t="shared" si="7"/>
        <v>0</v>
      </c>
      <c r="AO23" s="242">
        <f t="shared" si="7"/>
        <v>0</v>
      </c>
      <c r="AP23" s="242">
        <f t="shared" si="7"/>
        <v>0</v>
      </c>
      <c r="AQ23" s="242">
        <f t="shared" si="7"/>
        <v>0</v>
      </c>
      <c r="AR23" s="242">
        <f t="shared" si="7"/>
        <v>0</v>
      </c>
    </row>
    <row r="24" spans="1:44" s="291" customFormat="1">
      <c r="A24" s="240"/>
      <c r="B24" s="218"/>
      <c r="C24" s="218"/>
      <c r="D24" s="218"/>
      <c r="E24" s="218"/>
      <c r="F24" s="218"/>
      <c r="G24" s="296"/>
      <c r="H24" s="218"/>
      <c r="I24" s="218"/>
      <c r="J24" s="366"/>
      <c r="K24" s="366"/>
      <c r="L24" s="218"/>
      <c r="M24" s="218"/>
      <c r="N24" s="218"/>
      <c r="O24" s="218"/>
      <c r="P24" s="242"/>
      <c r="Q24" s="242"/>
      <c r="R24" s="242"/>
      <c r="S24" s="242"/>
      <c r="T24" s="242"/>
      <c r="U24" s="336"/>
      <c r="V24" s="336"/>
      <c r="W24" s="242"/>
      <c r="X24" s="242"/>
      <c r="Y24" s="242"/>
      <c r="Z24" s="242"/>
      <c r="AA24" s="242"/>
      <c r="AB24" s="242"/>
      <c r="AC24" s="242"/>
      <c r="AD24" s="242"/>
      <c r="AE24" s="242"/>
      <c r="AF24" s="242"/>
      <c r="AG24" s="242"/>
      <c r="AH24" s="242"/>
      <c r="AI24" s="242"/>
      <c r="AJ24" s="242"/>
      <c r="AK24" s="242"/>
      <c r="AL24" s="242"/>
      <c r="AM24" s="242"/>
      <c r="AN24" s="242"/>
      <c r="AO24" s="242"/>
      <c r="AP24" s="242"/>
      <c r="AQ24" s="242"/>
      <c r="AR24" s="242"/>
    </row>
    <row r="25" spans="1:44" s="291" customFormat="1">
      <c r="A25" s="240"/>
      <c r="B25" s="218"/>
      <c r="C25" s="218"/>
      <c r="D25" s="218"/>
      <c r="E25" s="218"/>
      <c r="F25" s="218"/>
      <c r="G25" s="296"/>
      <c r="H25" s="218"/>
      <c r="I25" s="218"/>
      <c r="J25" s="366"/>
      <c r="K25" s="366"/>
      <c r="L25" s="218"/>
      <c r="M25" s="218"/>
      <c r="N25" s="218"/>
      <c r="O25" s="218"/>
      <c r="P25" s="242"/>
      <c r="Q25" s="242"/>
      <c r="R25" s="242"/>
      <c r="S25" s="242"/>
      <c r="T25" s="242"/>
      <c r="U25" s="336"/>
      <c r="V25" s="336"/>
      <c r="W25" s="242"/>
      <c r="X25" s="242"/>
      <c r="Y25" s="242"/>
      <c r="Z25" s="242"/>
      <c r="AA25" s="242"/>
      <c r="AB25" s="242"/>
      <c r="AC25" s="242"/>
      <c r="AD25" s="242"/>
      <c r="AE25" s="242"/>
      <c r="AF25" s="242"/>
      <c r="AG25" s="242"/>
      <c r="AH25" s="242"/>
      <c r="AI25" s="242"/>
      <c r="AJ25" s="242"/>
      <c r="AK25" s="242"/>
      <c r="AL25" s="242"/>
      <c r="AM25" s="242"/>
      <c r="AN25" s="242"/>
      <c r="AO25" s="242"/>
      <c r="AP25" s="242"/>
      <c r="AQ25" s="242"/>
      <c r="AR25" s="242"/>
    </row>
    <row r="26" spans="1:44" s="31" customFormat="1" ht="14.25">
      <c r="A26" s="194"/>
      <c r="B26" s="179" t="s">
        <v>225</v>
      </c>
      <c r="C26" s="179"/>
      <c r="D26" s="179"/>
      <c r="E26" s="179"/>
      <c r="F26" s="179"/>
      <c r="G26" s="293"/>
      <c r="H26" s="179"/>
      <c r="I26" s="179"/>
      <c r="J26" s="343"/>
      <c r="K26" s="343"/>
      <c r="L26" s="179"/>
      <c r="M26" s="179"/>
      <c r="N26" s="179"/>
      <c r="O26" s="179"/>
      <c r="P26" s="213"/>
      <c r="Q26" s="213"/>
      <c r="R26" s="213"/>
      <c r="S26" s="213"/>
      <c r="T26" s="179"/>
      <c r="U26" s="343"/>
      <c r="V26" s="343"/>
      <c r="W26" s="179"/>
      <c r="X26" s="215"/>
      <c r="Y26" s="215"/>
      <c r="Z26" s="215"/>
      <c r="AA26" s="179"/>
      <c r="AB26" s="179"/>
      <c r="AC26" s="179"/>
      <c r="AD26" s="179"/>
      <c r="AE26" s="179"/>
      <c r="AF26" s="215"/>
      <c r="AG26" s="179"/>
      <c r="AH26" s="179"/>
      <c r="AI26" s="179"/>
      <c r="AJ26" s="179"/>
      <c r="AK26" s="179"/>
      <c r="AL26" s="215"/>
      <c r="AM26" s="179"/>
      <c r="AN26" s="179"/>
      <c r="AO26" s="179"/>
      <c r="AP26" s="179"/>
      <c r="AQ26" s="179"/>
      <c r="AR26" s="215"/>
    </row>
    <row r="27" spans="1:44" s="31" customFormat="1" ht="14.25">
      <c r="A27" s="194"/>
      <c r="B27" s="179" t="s">
        <v>226</v>
      </c>
      <c r="C27" s="179"/>
      <c r="D27" s="179"/>
      <c r="E27" s="179"/>
      <c r="F27" s="179"/>
      <c r="G27" s="293"/>
      <c r="H27" s="179"/>
      <c r="I27" s="179"/>
      <c r="J27" s="343"/>
      <c r="K27" s="343"/>
      <c r="L27" s="179"/>
      <c r="M27" s="179"/>
      <c r="N27" s="179"/>
      <c r="O27" s="179"/>
      <c r="P27" s="213"/>
      <c r="Q27" s="213"/>
      <c r="R27" s="213"/>
      <c r="S27" s="213"/>
      <c r="T27" s="179"/>
      <c r="U27" s="343"/>
      <c r="V27" s="343"/>
      <c r="W27" s="179"/>
      <c r="X27" s="215"/>
      <c r="Y27" s="215"/>
      <c r="Z27" s="215"/>
      <c r="AA27" s="179"/>
      <c r="AB27" s="179"/>
      <c r="AC27" s="179"/>
      <c r="AD27" s="179"/>
      <c r="AE27" s="179"/>
      <c r="AF27" s="215"/>
      <c r="AG27" s="179"/>
      <c r="AH27" s="179"/>
      <c r="AI27" s="179"/>
      <c r="AJ27" s="179"/>
      <c r="AK27" s="179"/>
      <c r="AL27" s="215"/>
      <c r="AM27" s="179"/>
      <c r="AN27" s="179"/>
      <c r="AO27" s="179"/>
      <c r="AP27" s="179"/>
      <c r="AQ27" s="179"/>
      <c r="AR27" s="215"/>
    </row>
    <row r="28" spans="1:44" ht="14.25">
      <c r="A28" s="102">
        <v>1</v>
      </c>
      <c r="B28" s="102"/>
      <c r="C28" s="210"/>
      <c r="D28" s="210"/>
      <c r="E28" s="210"/>
      <c r="F28" s="210"/>
      <c r="G28" s="295"/>
      <c r="H28" s="210"/>
      <c r="I28" s="210"/>
      <c r="J28" s="333"/>
      <c r="K28" s="333"/>
      <c r="L28" s="210"/>
      <c r="M28" s="210"/>
      <c r="N28" s="210"/>
      <c r="O28" s="242">
        <f>I28+L28+M28+N28</f>
        <v>0</v>
      </c>
      <c r="P28" s="29"/>
      <c r="Q28" s="29"/>
      <c r="R28" s="29"/>
      <c r="S28" s="29"/>
      <c r="T28" s="29"/>
      <c r="U28" s="335"/>
      <c r="V28" s="335"/>
      <c r="W28" s="237"/>
      <c r="X28" s="242"/>
      <c r="Y28" s="242"/>
      <c r="Z28" s="242">
        <f>T28+W28+X28+Y28</f>
        <v>0</v>
      </c>
      <c r="AA28" s="242">
        <f>C28-P28</f>
        <v>0</v>
      </c>
      <c r="AB28" s="242">
        <f>I28-T28</f>
        <v>0</v>
      </c>
      <c r="AC28" s="242">
        <f t="shared" ref="AC28:AE30" si="8">L28-W28</f>
        <v>0</v>
      </c>
      <c r="AD28" s="242">
        <f t="shared" si="8"/>
        <v>0</v>
      </c>
      <c r="AE28" s="242">
        <f t="shared" si="8"/>
        <v>0</v>
      </c>
      <c r="AF28" s="242">
        <f>AB28+AC28+AD28+AE28</f>
        <v>0</v>
      </c>
      <c r="AG28" s="215"/>
      <c r="AH28" s="240"/>
      <c r="AI28" s="240"/>
      <c r="AJ28" s="240"/>
      <c r="AK28" s="240"/>
      <c r="AL28" s="242">
        <f>AH28+AI28+AJ28+AK28</f>
        <v>0</v>
      </c>
      <c r="AM28" s="215"/>
      <c r="AN28" s="240"/>
      <c r="AO28" s="240"/>
      <c r="AP28" s="240"/>
      <c r="AQ28" s="240"/>
      <c r="AR28" s="242">
        <f>AN28+AO28+AP28+AQ28</f>
        <v>0</v>
      </c>
    </row>
    <row r="29" spans="1:44" ht="14.25">
      <c r="A29" s="102">
        <v>2</v>
      </c>
      <c r="B29" s="102"/>
      <c r="C29" s="210"/>
      <c r="D29" s="210"/>
      <c r="E29" s="210"/>
      <c r="F29" s="210"/>
      <c r="G29" s="295"/>
      <c r="H29" s="210"/>
      <c r="I29" s="210"/>
      <c r="J29" s="333"/>
      <c r="K29" s="333"/>
      <c r="L29" s="210"/>
      <c r="M29" s="210"/>
      <c r="N29" s="210"/>
      <c r="O29" s="242">
        <f>I29+L29+M29+N29</f>
        <v>0</v>
      </c>
      <c r="P29" s="29"/>
      <c r="Q29" s="29"/>
      <c r="R29" s="29"/>
      <c r="S29" s="29"/>
      <c r="T29" s="29"/>
      <c r="U29" s="335"/>
      <c r="V29" s="335"/>
      <c r="W29" s="237"/>
      <c r="X29" s="242"/>
      <c r="Y29" s="242"/>
      <c r="Z29" s="242">
        <f>T29+W29+X29+Y29</f>
        <v>0</v>
      </c>
      <c r="AA29" s="242">
        <f>C29-P29</f>
        <v>0</v>
      </c>
      <c r="AB29" s="242">
        <f>I29-T29</f>
        <v>0</v>
      </c>
      <c r="AC29" s="242">
        <f t="shared" si="8"/>
        <v>0</v>
      </c>
      <c r="AD29" s="242">
        <f t="shared" si="8"/>
        <v>0</v>
      </c>
      <c r="AE29" s="242">
        <f t="shared" si="8"/>
        <v>0</v>
      </c>
      <c r="AF29" s="242">
        <f>AB29+AC29+AD29+AE29</f>
        <v>0</v>
      </c>
      <c r="AG29" s="215"/>
      <c r="AH29" s="240"/>
      <c r="AI29" s="240"/>
      <c r="AJ29" s="240"/>
      <c r="AK29" s="240"/>
      <c r="AL29" s="242">
        <f>AH29+AI29+AJ29+AK29</f>
        <v>0</v>
      </c>
      <c r="AM29" s="215"/>
      <c r="AN29" s="240"/>
      <c r="AO29" s="240"/>
      <c r="AP29" s="240"/>
      <c r="AQ29" s="240"/>
      <c r="AR29" s="242">
        <f>AN29+AO29+AP29+AQ29</f>
        <v>0</v>
      </c>
    </row>
    <row r="30" spans="1:44" ht="14.25">
      <c r="A30" s="102">
        <v>3</v>
      </c>
      <c r="B30" s="102"/>
      <c r="C30" s="210"/>
      <c r="D30" s="210"/>
      <c r="E30" s="210"/>
      <c r="F30" s="210"/>
      <c r="G30" s="295"/>
      <c r="H30" s="210"/>
      <c r="I30" s="210"/>
      <c r="J30" s="333"/>
      <c r="K30" s="333"/>
      <c r="L30" s="210"/>
      <c r="M30" s="210"/>
      <c r="N30" s="210"/>
      <c r="O30" s="242">
        <f>I30+L30+M30+N30</f>
        <v>0</v>
      </c>
      <c r="P30" s="102"/>
      <c r="Q30" s="102"/>
      <c r="R30" s="102"/>
      <c r="S30" s="102"/>
      <c r="T30" s="102"/>
      <c r="U30" s="334"/>
      <c r="V30" s="334"/>
      <c r="W30" s="237"/>
      <c r="X30" s="242"/>
      <c r="Y30" s="242"/>
      <c r="Z30" s="242">
        <f>T30+W30+X30+Y30</f>
        <v>0</v>
      </c>
      <c r="AA30" s="242">
        <f>C30-P30</f>
        <v>0</v>
      </c>
      <c r="AB30" s="242">
        <f>I30-T30</f>
        <v>0</v>
      </c>
      <c r="AC30" s="242">
        <f t="shared" si="8"/>
        <v>0</v>
      </c>
      <c r="AD30" s="242">
        <f t="shared" si="8"/>
        <v>0</v>
      </c>
      <c r="AE30" s="242">
        <f t="shared" si="8"/>
        <v>0</v>
      </c>
      <c r="AF30" s="242">
        <f>AB30+AC30+AD30+AE30</f>
        <v>0</v>
      </c>
      <c r="AG30" s="215"/>
      <c r="AH30" s="240"/>
      <c r="AI30" s="240"/>
      <c r="AJ30" s="240"/>
      <c r="AK30" s="240"/>
      <c r="AL30" s="242">
        <f>AH30+AI30+AJ30+AK30</f>
        <v>0</v>
      </c>
      <c r="AM30" s="215"/>
      <c r="AN30" s="240"/>
      <c r="AO30" s="240"/>
      <c r="AP30" s="240"/>
      <c r="AQ30" s="240"/>
      <c r="AR30" s="242">
        <f>AN30+AO30+AP30+AQ30</f>
        <v>0</v>
      </c>
    </row>
    <row r="31" spans="1:44" s="291" customFormat="1">
      <c r="A31" s="240"/>
      <c r="B31" s="218" t="s">
        <v>264</v>
      </c>
      <c r="C31" s="242">
        <f>SUM(C28:C30)</f>
        <v>0</v>
      </c>
      <c r="D31" s="242" t="s">
        <v>1</v>
      </c>
      <c r="E31" s="242" t="s">
        <v>1</v>
      </c>
      <c r="F31" s="242" t="s">
        <v>1</v>
      </c>
      <c r="G31" s="242" t="s">
        <v>1</v>
      </c>
      <c r="H31" s="242" t="s">
        <v>1</v>
      </c>
      <c r="I31" s="242">
        <f t="shared" ref="I31:P31" si="9">SUM(I28:I30)</f>
        <v>0</v>
      </c>
      <c r="J31" s="336">
        <f t="shared" si="9"/>
        <v>0</v>
      </c>
      <c r="K31" s="336">
        <f t="shared" si="9"/>
        <v>0</v>
      </c>
      <c r="L31" s="242">
        <f t="shared" si="9"/>
        <v>0</v>
      </c>
      <c r="M31" s="242">
        <f t="shared" si="9"/>
        <v>0</v>
      </c>
      <c r="N31" s="242">
        <f t="shared" si="9"/>
        <v>0</v>
      </c>
      <c r="O31" s="242">
        <f t="shared" si="9"/>
        <v>0</v>
      </c>
      <c r="P31" s="242">
        <f t="shared" si="9"/>
        <v>0</v>
      </c>
      <c r="Q31" s="242" t="s">
        <v>1</v>
      </c>
      <c r="R31" s="242" t="s">
        <v>1</v>
      </c>
      <c r="S31" s="242" t="s">
        <v>1</v>
      </c>
      <c r="T31" s="242">
        <f t="shared" ref="T31:AJ31" si="10">SUM(T28:T30)</f>
        <v>0</v>
      </c>
      <c r="U31" s="336">
        <f t="shared" si="10"/>
        <v>0</v>
      </c>
      <c r="V31" s="336">
        <f t="shared" si="10"/>
        <v>0</v>
      </c>
      <c r="W31" s="242">
        <f t="shared" si="10"/>
        <v>0</v>
      </c>
      <c r="X31" s="242">
        <f t="shared" si="10"/>
        <v>0</v>
      </c>
      <c r="Y31" s="242">
        <f t="shared" si="10"/>
        <v>0</v>
      </c>
      <c r="Z31" s="242">
        <f t="shared" si="10"/>
        <v>0</v>
      </c>
      <c r="AA31" s="242">
        <f t="shared" si="10"/>
        <v>0</v>
      </c>
      <c r="AB31" s="242">
        <f t="shared" si="10"/>
        <v>0</v>
      </c>
      <c r="AC31" s="242">
        <f t="shared" si="10"/>
        <v>0</v>
      </c>
      <c r="AD31" s="242">
        <f t="shared" si="10"/>
        <v>0</v>
      </c>
      <c r="AE31" s="242">
        <f t="shared" si="10"/>
        <v>0</v>
      </c>
      <c r="AF31" s="242">
        <f t="shared" si="10"/>
        <v>0</v>
      </c>
      <c r="AG31" s="242">
        <f t="shared" si="10"/>
        <v>0</v>
      </c>
      <c r="AH31" s="242">
        <f t="shared" si="10"/>
        <v>0</v>
      </c>
      <c r="AI31" s="242">
        <f t="shared" si="10"/>
        <v>0</v>
      </c>
      <c r="AJ31" s="242">
        <f t="shared" si="10"/>
        <v>0</v>
      </c>
      <c r="AK31" s="242">
        <f t="shared" ref="AK31:AR31" si="11">SUM(AK28:AK30)</f>
        <v>0</v>
      </c>
      <c r="AL31" s="242">
        <f t="shared" si="11"/>
        <v>0</v>
      </c>
      <c r="AM31" s="242">
        <f t="shared" si="11"/>
        <v>0</v>
      </c>
      <c r="AN31" s="242">
        <f t="shared" si="11"/>
        <v>0</v>
      </c>
      <c r="AO31" s="242">
        <f t="shared" si="11"/>
        <v>0</v>
      </c>
      <c r="AP31" s="242">
        <f t="shared" si="11"/>
        <v>0</v>
      </c>
      <c r="AQ31" s="242">
        <f t="shared" si="11"/>
        <v>0</v>
      </c>
      <c r="AR31" s="242">
        <f t="shared" si="11"/>
        <v>0</v>
      </c>
    </row>
    <row r="32" spans="1:44" ht="14.25">
      <c r="A32" s="102"/>
      <c r="B32" s="102"/>
      <c r="C32" s="102"/>
      <c r="D32" s="102"/>
      <c r="E32" s="102"/>
      <c r="F32" s="102"/>
      <c r="G32" s="253"/>
      <c r="H32" s="102"/>
      <c r="I32" s="102"/>
      <c r="J32" s="334"/>
      <c r="K32" s="334"/>
      <c r="L32" s="102"/>
      <c r="M32" s="102"/>
      <c r="N32" s="102"/>
      <c r="O32" s="102"/>
      <c r="P32" s="240"/>
      <c r="Q32" s="240"/>
      <c r="R32" s="240"/>
      <c r="S32" s="240"/>
      <c r="T32" s="211"/>
      <c r="U32" s="362"/>
      <c r="V32" s="362"/>
      <c r="W32" s="211"/>
      <c r="X32" s="211"/>
      <c r="Y32" s="211"/>
      <c r="Z32" s="211"/>
      <c r="AA32" s="211"/>
      <c r="AB32" s="211"/>
      <c r="AC32" s="211"/>
      <c r="AD32" s="211"/>
      <c r="AE32" s="211"/>
      <c r="AF32" s="211"/>
      <c r="AG32" s="211"/>
      <c r="AH32" s="211"/>
      <c r="AI32" s="211"/>
      <c r="AJ32" s="211"/>
      <c r="AK32" s="211"/>
      <c r="AL32" s="211"/>
      <c r="AM32" s="211"/>
      <c r="AN32" s="211"/>
      <c r="AO32" s="211"/>
      <c r="AP32" s="211"/>
      <c r="AQ32" s="211"/>
      <c r="AR32" s="211"/>
    </row>
    <row r="33" spans="1:44" s="292" customFormat="1" ht="27">
      <c r="A33" s="239"/>
      <c r="B33" s="212" t="s">
        <v>312</v>
      </c>
      <c r="C33" s="215">
        <f>C15+C23+C31</f>
        <v>0</v>
      </c>
      <c r="D33" s="298" t="s">
        <v>1</v>
      </c>
      <c r="E33" s="298" t="s">
        <v>1</v>
      </c>
      <c r="F33" s="298" t="s">
        <v>1</v>
      </c>
      <c r="G33" s="298" t="s">
        <v>1</v>
      </c>
      <c r="H33" s="298" t="s">
        <v>1</v>
      </c>
      <c r="I33" s="215">
        <f t="shared" ref="I33:AR33" si="12">I15+I23+I31</f>
        <v>0</v>
      </c>
      <c r="J33" s="338">
        <f t="shared" si="12"/>
        <v>0</v>
      </c>
      <c r="K33" s="338">
        <f t="shared" si="12"/>
        <v>0</v>
      </c>
      <c r="L33" s="215">
        <f t="shared" si="12"/>
        <v>0</v>
      </c>
      <c r="M33" s="215">
        <f t="shared" si="12"/>
        <v>0</v>
      </c>
      <c r="N33" s="215">
        <f t="shared" si="12"/>
        <v>0</v>
      </c>
      <c r="O33" s="215">
        <f t="shared" si="12"/>
        <v>0</v>
      </c>
      <c r="P33" s="215">
        <f t="shared" si="12"/>
        <v>0</v>
      </c>
      <c r="Q33" s="242" t="s">
        <v>1</v>
      </c>
      <c r="R33" s="242" t="s">
        <v>1</v>
      </c>
      <c r="S33" s="242" t="s">
        <v>1</v>
      </c>
      <c r="T33" s="215">
        <f t="shared" si="12"/>
        <v>0</v>
      </c>
      <c r="U33" s="338">
        <f t="shared" si="12"/>
        <v>0</v>
      </c>
      <c r="V33" s="338">
        <f t="shared" si="12"/>
        <v>0</v>
      </c>
      <c r="W33" s="215">
        <f t="shared" si="12"/>
        <v>0</v>
      </c>
      <c r="X33" s="215">
        <f t="shared" si="12"/>
        <v>0</v>
      </c>
      <c r="Y33" s="215">
        <f t="shared" si="12"/>
        <v>0</v>
      </c>
      <c r="Z33" s="215">
        <f t="shared" si="12"/>
        <v>0</v>
      </c>
      <c r="AA33" s="215">
        <f t="shared" si="12"/>
        <v>0</v>
      </c>
      <c r="AB33" s="215">
        <f t="shared" si="12"/>
        <v>0</v>
      </c>
      <c r="AC33" s="215">
        <f t="shared" si="12"/>
        <v>0</v>
      </c>
      <c r="AD33" s="215">
        <f t="shared" si="12"/>
        <v>0</v>
      </c>
      <c r="AE33" s="215">
        <f t="shared" si="12"/>
        <v>0</v>
      </c>
      <c r="AF33" s="215">
        <f t="shared" si="12"/>
        <v>0</v>
      </c>
      <c r="AG33" s="215">
        <f t="shared" si="12"/>
        <v>0</v>
      </c>
      <c r="AH33" s="215">
        <f t="shared" si="12"/>
        <v>0</v>
      </c>
      <c r="AI33" s="215">
        <f t="shared" si="12"/>
        <v>0</v>
      </c>
      <c r="AJ33" s="215">
        <f t="shared" si="12"/>
        <v>0</v>
      </c>
      <c r="AK33" s="215">
        <f t="shared" si="12"/>
        <v>0</v>
      </c>
      <c r="AL33" s="215">
        <f t="shared" si="12"/>
        <v>0</v>
      </c>
      <c r="AM33" s="215">
        <f t="shared" si="12"/>
        <v>0</v>
      </c>
      <c r="AN33" s="215">
        <f t="shared" si="12"/>
        <v>0</v>
      </c>
      <c r="AO33" s="215">
        <f t="shared" si="12"/>
        <v>0</v>
      </c>
      <c r="AP33" s="215">
        <f t="shared" si="12"/>
        <v>0</v>
      </c>
      <c r="AQ33" s="215">
        <f t="shared" si="12"/>
        <v>0</v>
      </c>
      <c r="AR33" s="215">
        <f t="shared" si="12"/>
        <v>0</v>
      </c>
    </row>
    <row r="35" spans="1:44" s="5" customFormat="1">
      <c r="A35" s="4"/>
      <c r="B35" s="5" t="s">
        <v>230</v>
      </c>
    </row>
    <row r="36" spans="1:44" s="5" customFormat="1" ht="27.75" customHeight="1">
      <c r="A36" s="4"/>
      <c r="B36" s="176" t="s">
        <v>451</v>
      </c>
      <c r="C36" s="176"/>
      <c r="D36" s="280"/>
      <c r="E36" s="280"/>
      <c r="F36" s="280"/>
      <c r="G36" s="280"/>
    </row>
    <row r="37" spans="1:44" s="5" customFormat="1" ht="29.25" customHeight="1">
      <c r="A37" s="4"/>
      <c r="B37" s="560" t="s">
        <v>473</v>
      </c>
      <c r="C37" s="280"/>
      <c r="D37" s="280"/>
      <c r="E37" s="280"/>
      <c r="F37" s="280"/>
      <c r="G37" s="280"/>
    </row>
    <row r="40" spans="1:44">
      <c r="P40" s="175"/>
      <c r="Q40" s="175"/>
      <c r="R40" s="175"/>
      <c r="S40" s="175"/>
      <c r="T40" s="175"/>
      <c r="AA40" s="175"/>
      <c r="AB40" s="175"/>
    </row>
    <row r="41" spans="1:44" ht="11.25" customHeight="1">
      <c r="P41" s="175"/>
      <c r="Q41" s="175"/>
      <c r="R41" s="175"/>
      <c r="S41" s="175"/>
      <c r="T41" s="175"/>
      <c r="AA41" s="175"/>
      <c r="AB41" s="175"/>
    </row>
    <row r="42" spans="1:44" ht="11.25" customHeight="1"/>
  </sheetData>
  <mergeCells count="5">
    <mergeCell ref="C5:O5"/>
    <mergeCell ref="P5:Z5"/>
    <mergeCell ref="AG5:AL5"/>
    <mergeCell ref="AM5:AP5"/>
    <mergeCell ref="AA5:AF5"/>
  </mergeCells>
  <phoneticPr fontId="2" type="noConversion"/>
  <pageMargins left="0.75" right="0.75" top="1" bottom="1" header="0.5" footer="0.5"/>
  <pageSetup paperSize="9" orientation="portrait"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AF45"/>
  <sheetViews>
    <sheetView workbookViewId="0">
      <selection activeCell="G14" sqref="G14"/>
    </sheetView>
  </sheetViews>
  <sheetFormatPr defaultRowHeight="13.5"/>
  <cols>
    <col min="1" max="1" width="3.5703125" style="4" customWidth="1"/>
    <col min="2" max="2" width="27.28515625" style="5" customWidth="1"/>
    <col min="3" max="3" width="16.5703125" style="5" customWidth="1"/>
    <col min="4" max="4" width="11.42578125" style="5" customWidth="1"/>
    <col min="5" max="5" width="9" style="5" customWidth="1"/>
    <col min="6" max="6" width="10.5703125" style="5" customWidth="1"/>
    <col min="7" max="7" width="11.42578125" style="5" customWidth="1"/>
    <col min="8" max="8" width="11.85546875" style="5" customWidth="1"/>
    <col min="9" max="9" width="10.5703125" style="5" customWidth="1"/>
    <col min="10" max="10" width="13.85546875" style="5" customWidth="1"/>
    <col min="11" max="13" width="11.28515625" style="5" customWidth="1"/>
    <col min="14" max="14" width="12.28515625" style="5" customWidth="1"/>
    <col min="15" max="16384" width="9.140625" style="5"/>
  </cols>
  <sheetData>
    <row r="1" spans="1:32" ht="16.5">
      <c r="A1" s="30"/>
      <c r="B1" s="203" t="s">
        <v>217</v>
      </c>
      <c r="C1" s="31"/>
      <c r="D1" s="31"/>
      <c r="E1" s="31"/>
      <c r="F1" s="31"/>
      <c r="G1" s="31"/>
      <c r="H1" s="30"/>
      <c r="I1" s="133" t="s">
        <v>266</v>
      </c>
      <c r="J1" s="31"/>
      <c r="K1" s="31"/>
      <c r="L1" s="31"/>
      <c r="M1" s="31"/>
      <c r="N1" s="31"/>
      <c r="O1" s="134"/>
      <c r="P1" s="3"/>
      <c r="Q1" s="31"/>
      <c r="R1" s="31"/>
      <c r="S1" s="31"/>
      <c r="T1" s="31"/>
      <c r="U1" s="31"/>
      <c r="V1" s="31"/>
      <c r="W1" s="31"/>
      <c r="X1" s="31"/>
      <c r="Y1" s="31"/>
      <c r="Z1" s="31"/>
      <c r="AA1" s="31"/>
      <c r="AB1" s="31"/>
      <c r="AC1" s="31"/>
      <c r="AD1" s="31"/>
      <c r="AE1" s="31"/>
      <c r="AF1" s="31"/>
    </row>
    <row r="2" spans="1:32" ht="22.7" customHeight="1" thickBot="1">
      <c r="A2" s="30"/>
      <c r="B2" s="23"/>
      <c r="C2" s="172"/>
      <c r="D2" s="172"/>
      <c r="E2" s="172"/>
      <c r="F2" s="172"/>
      <c r="G2" s="172"/>
      <c r="I2" s="395" t="s">
        <v>28</v>
      </c>
      <c r="J2" s="148"/>
      <c r="K2" s="148"/>
      <c r="L2" s="148"/>
      <c r="M2" s="148"/>
      <c r="N2" s="148"/>
      <c r="O2" s="31"/>
      <c r="P2" s="31"/>
      <c r="Q2" s="31"/>
      <c r="R2" s="31"/>
      <c r="S2" s="31"/>
      <c r="T2" s="31"/>
      <c r="U2" s="31"/>
      <c r="V2" s="31"/>
      <c r="W2" s="31"/>
      <c r="X2" s="31"/>
      <c r="Y2" s="31"/>
      <c r="Z2" s="31"/>
      <c r="AA2" s="31"/>
      <c r="AB2" s="31"/>
      <c r="AC2" s="31"/>
      <c r="AD2" s="31"/>
      <c r="AE2" s="31"/>
      <c r="AF2" s="31"/>
    </row>
    <row r="3" spans="1:32" s="176" customFormat="1">
      <c r="A3" s="30"/>
      <c r="B3" s="396" t="s">
        <v>29</v>
      </c>
      <c r="C3" s="134"/>
      <c r="D3" s="134"/>
      <c r="E3" s="134"/>
      <c r="F3" s="31"/>
      <c r="G3" s="31"/>
      <c r="H3" s="31"/>
      <c r="I3" s="175"/>
      <c r="J3" s="34"/>
      <c r="K3" s="31"/>
      <c r="L3" s="31"/>
      <c r="M3" s="31"/>
      <c r="N3" s="34"/>
      <c r="O3" s="175"/>
      <c r="P3" s="175"/>
      <c r="Q3" s="175"/>
      <c r="R3" s="175"/>
      <c r="S3" s="175"/>
      <c r="T3" s="175"/>
      <c r="U3" s="175"/>
      <c r="V3" s="175"/>
      <c r="W3" s="175"/>
      <c r="X3" s="175"/>
      <c r="Y3" s="175"/>
      <c r="Z3" s="175"/>
      <c r="AA3" s="175"/>
      <c r="AB3" s="175"/>
      <c r="AC3" s="175"/>
      <c r="AD3" s="175"/>
      <c r="AE3" s="175"/>
      <c r="AF3" s="175"/>
    </row>
    <row r="4" spans="1:32" s="176" customFormat="1" ht="22.7" customHeight="1">
      <c r="A4" s="30"/>
      <c r="B4" s="174"/>
      <c r="C4" s="134"/>
      <c r="D4" s="134"/>
      <c r="E4" s="134"/>
      <c r="F4" s="31"/>
      <c r="G4" s="174"/>
      <c r="H4" s="31"/>
      <c r="I4" s="31"/>
      <c r="J4" s="41" t="s">
        <v>215</v>
      </c>
      <c r="K4" s="31"/>
      <c r="L4" s="31"/>
      <c r="M4" s="31"/>
      <c r="N4" s="175"/>
      <c r="O4" s="34"/>
      <c r="P4" s="175"/>
      <c r="Q4" s="175"/>
      <c r="R4" s="175"/>
      <c r="S4" s="175"/>
      <c r="T4" s="175"/>
      <c r="U4" s="175"/>
      <c r="V4" s="175"/>
      <c r="W4" s="175"/>
      <c r="X4" s="175"/>
      <c r="Y4" s="175"/>
      <c r="Z4" s="175"/>
      <c r="AA4" s="175"/>
      <c r="AB4" s="175"/>
      <c r="AC4" s="175"/>
      <c r="AD4" s="175"/>
      <c r="AE4" s="175"/>
      <c r="AF4" s="175"/>
    </row>
    <row r="5" spans="1:32" s="324" customFormat="1" ht="14.25">
      <c r="A5" s="244"/>
      <c r="B5" s="321"/>
      <c r="C5" s="322"/>
      <c r="D5" s="323"/>
      <c r="E5" s="323"/>
      <c r="F5" s="323"/>
      <c r="G5" s="325" t="s">
        <v>381</v>
      </c>
      <c r="H5" s="323"/>
      <c r="I5" s="323"/>
      <c r="J5" s="323"/>
      <c r="K5" s="323"/>
      <c r="L5" s="322"/>
      <c r="M5" s="2531" t="s">
        <v>341</v>
      </c>
      <c r="N5" s="2531"/>
      <c r="O5" s="2531"/>
      <c r="P5" s="2531"/>
      <c r="Q5" s="2560"/>
      <c r="R5" s="2531" t="s">
        <v>216</v>
      </c>
      <c r="S5" s="2531"/>
      <c r="T5" s="2531"/>
      <c r="U5" s="2531"/>
      <c r="V5" s="2531"/>
      <c r="W5" s="2561" t="s">
        <v>407</v>
      </c>
      <c r="X5" s="2531"/>
      <c r="Y5" s="2531"/>
      <c r="Z5" s="2531"/>
      <c r="AA5" s="2531"/>
      <c r="AB5" s="2561" t="s">
        <v>444</v>
      </c>
      <c r="AC5" s="2531"/>
      <c r="AD5" s="2531"/>
      <c r="AE5" s="2531"/>
      <c r="AF5" s="2560"/>
    </row>
    <row r="6" spans="1:32" s="176" customFormat="1" ht="93.75">
      <c r="A6" s="210" t="s">
        <v>114</v>
      </c>
      <c r="B6" s="64" t="s">
        <v>218</v>
      </c>
      <c r="C6" s="64" t="s">
        <v>219</v>
      </c>
      <c r="D6" s="64" t="s">
        <v>220</v>
      </c>
      <c r="E6" s="64" t="s">
        <v>221</v>
      </c>
      <c r="F6" s="521" t="s">
        <v>382</v>
      </c>
      <c r="G6" s="64" t="s">
        <v>211</v>
      </c>
      <c r="H6" s="281" t="s">
        <v>322</v>
      </c>
      <c r="I6" s="64" t="s">
        <v>222</v>
      </c>
      <c r="J6" s="64" t="s">
        <v>223</v>
      </c>
      <c r="K6" s="64" t="s">
        <v>254</v>
      </c>
      <c r="L6" s="521" t="s">
        <v>362</v>
      </c>
      <c r="M6" s="64" t="s">
        <v>211</v>
      </c>
      <c r="N6" s="64" t="s">
        <v>283</v>
      </c>
      <c r="O6" s="64" t="s">
        <v>222</v>
      </c>
      <c r="P6" s="64" t="s">
        <v>223</v>
      </c>
      <c r="Q6" s="64" t="s">
        <v>254</v>
      </c>
      <c r="R6" s="64" t="s">
        <v>211</v>
      </c>
      <c r="S6" s="64" t="s">
        <v>283</v>
      </c>
      <c r="T6" s="64" t="s">
        <v>222</v>
      </c>
      <c r="U6" s="64" t="s">
        <v>223</v>
      </c>
      <c r="V6" s="64" t="s">
        <v>254</v>
      </c>
      <c r="W6" s="64" t="s">
        <v>211</v>
      </c>
      <c r="X6" s="64" t="s">
        <v>283</v>
      </c>
      <c r="Y6" s="64" t="s">
        <v>222</v>
      </c>
      <c r="Z6" s="64" t="s">
        <v>223</v>
      </c>
      <c r="AA6" s="64" t="s">
        <v>254</v>
      </c>
      <c r="AB6" s="64" t="s">
        <v>211</v>
      </c>
      <c r="AC6" s="64" t="s">
        <v>283</v>
      </c>
      <c r="AD6" s="64" t="s">
        <v>222</v>
      </c>
      <c r="AE6" s="64" t="s">
        <v>223</v>
      </c>
      <c r="AF6" s="64" t="s">
        <v>254</v>
      </c>
    </row>
    <row r="7" spans="1:32" s="35" customFormat="1" ht="12.75">
      <c r="A7" s="123">
        <v>1</v>
      </c>
      <c r="B7" s="123">
        <v>2</v>
      </c>
      <c r="C7" s="123">
        <v>3</v>
      </c>
      <c r="D7" s="123">
        <v>4</v>
      </c>
      <c r="E7" s="123">
        <v>5</v>
      </c>
      <c r="F7" s="123">
        <v>6</v>
      </c>
      <c r="G7" s="123">
        <v>7</v>
      </c>
      <c r="H7" s="123">
        <v>8</v>
      </c>
      <c r="I7" s="123">
        <v>9</v>
      </c>
      <c r="J7" s="123">
        <v>10</v>
      </c>
      <c r="K7" s="123">
        <v>11</v>
      </c>
      <c r="L7" s="123">
        <v>12</v>
      </c>
      <c r="M7" s="123">
        <v>13</v>
      </c>
      <c r="N7" s="123">
        <v>14</v>
      </c>
      <c r="O7" s="123">
        <v>15</v>
      </c>
      <c r="P7" s="123">
        <v>16</v>
      </c>
      <c r="Q7" s="123">
        <v>17</v>
      </c>
      <c r="R7" s="123">
        <v>18</v>
      </c>
      <c r="S7" s="123">
        <v>19</v>
      </c>
      <c r="T7" s="123">
        <v>20</v>
      </c>
      <c r="U7" s="123">
        <v>21</v>
      </c>
      <c r="V7" s="123">
        <v>22</v>
      </c>
      <c r="W7" s="123">
        <v>23</v>
      </c>
      <c r="X7" s="123">
        <v>24</v>
      </c>
      <c r="Y7" s="123">
        <v>25</v>
      </c>
      <c r="Z7" s="123">
        <v>26</v>
      </c>
      <c r="AA7" s="123">
        <v>27</v>
      </c>
      <c r="AB7" s="123">
        <v>28</v>
      </c>
      <c r="AC7" s="123">
        <v>29</v>
      </c>
      <c r="AD7" s="123">
        <v>30</v>
      </c>
      <c r="AE7" s="123">
        <v>31</v>
      </c>
      <c r="AF7" s="123">
        <v>32</v>
      </c>
    </row>
    <row r="8" spans="1:32" ht="40.5">
      <c r="A8" s="211" t="s">
        <v>2</v>
      </c>
      <c r="B8" s="212" t="s">
        <v>469</v>
      </c>
      <c r="C8" s="213"/>
      <c r="D8" s="213"/>
      <c r="E8" s="213"/>
      <c r="F8" s="213"/>
      <c r="G8" s="179"/>
      <c r="H8" s="213"/>
      <c r="I8" s="213"/>
      <c r="J8" s="213"/>
      <c r="K8" s="213"/>
      <c r="L8" s="213"/>
      <c r="M8" s="179"/>
      <c r="N8" s="213"/>
      <c r="O8" s="213"/>
      <c r="P8" s="213"/>
      <c r="Q8" s="179"/>
      <c r="R8" s="213"/>
      <c r="S8" s="179"/>
      <c r="T8" s="213"/>
      <c r="U8" s="106"/>
      <c r="V8" s="106"/>
      <c r="W8" s="106"/>
      <c r="X8" s="106"/>
      <c r="Y8" s="106"/>
      <c r="Z8" s="106"/>
      <c r="AA8" s="106"/>
      <c r="AB8" s="106"/>
      <c r="AC8" s="106"/>
      <c r="AD8" s="106"/>
      <c r="AE8" s="106"/>
      <c r="AF8" s="106"/>
    </row>
    <row r="9" spans="1:32">
      <c r="A9" s="194"/>
      <c r="B9" s="179" t="s">
        <v>126</v>
      </c>
      <c r="C9" s="213"/>
      <c r="D9" s="213"/>
      <c r="E9" s="213"/>
      <c r="F9" s="213"/>
      <c r="G9" s="179"/>
      <c r="H9" s="213"/>
      <c r="I9" s="213"/>
      <c r="J9" s="213"/>
      <c r="K9" s="213"/>
      <c r="L9" s="213"/>
      <c r="M9" s="179"/>
      <c r="N9" s="213"/>
      <c r="O9" s="213"/>
      <c r="P9" s="213"/>
      <c r="Q9" s="179"/>
      <c r="R9" s="213"/>
      <c r="S9" s="179"/>
      <c r="T9" s="213"/>
      <c r="U9" s="106"/>
      <c r="V9" s="106"/>
      <c r="W9" s="106"/>
      <c r="X9" s="106"/>
      <c r="Y9" s="106"/>
      <c r="Z9" s="106"/>
      <c r="AA9" s="106"/>
      <c r="AB9" s="106"/>
      <c r="AC9" s="106"/>
      <c r="AD9" s="106"/>
      <c r="AE9" s="106"/>
      <c r="AF9" s="106"/>
    </row>
    <row r="10" spans="1:32">
      <c r="A10" s="194">
        <v>1</v>
      </c>
      <c r="B10" s="102"/>
      <c r="C10" s="194"/>
      <c r="D10" s="194"/>
      <c r="E10" s="194"/>
      <c r="F10" s="194"/>
      <c r="G10" s="102"/>
      <c r="H10" s="102"/>
      <c r="I10" s="102"/>
      <c r="J10" s="102"/>
      <c r="K10" s="213">
        <f>H10+I10+J10</f>
        <v>0</v>
      </c>
      <c r="L10" s="213"/>
      <c r="M10" s="102"/>
      <c r="N10" s="194"/>
      <c r="O10" s="194"/>
      <c r="P10" s="194"/>
      <c r="Q10" s="213">
        <f>N10+O10+P10</f>
        <v>0</v>
      </c>
      <c r="R10" s="213">
        <f t="shared" ref="R10:U12" si="0">G10-M10</f>
        <v>0</v>
      </c>
      <c r="S10" s="213">
        <f t="shared" si="0"/>
        <v>0</v>
      </c>
      <c r="T10" s="213">
        <f t="shared" si="0"/>
        <v>0</v>
      </c>
      <c r="U10" s="213">
        <f t="shared" si="0"/>
        <v>0</v>
      </c>
      <c r="V10" s="213">
        <f>S10+T10+U10</f>
        <v>0</v>
      </c>
      <c r="W10" s="102"/>
      <c r="X10" s="194"/>
      <c r="Y10" s="194"/>
      <c r="Z10" s="194"/>
      <c r="AA10" s="213">
        <f>X10+Y10+Z10</f>
        <v>0</v>
      </c>
      <c r="AB10" s="102"/>
      <c r="AC10" s="194"/>
      <c r="AD10" s="194"/>
      <c r="AE10" s="194"/>
      <c r="AF10" s="213">
        <f>AC10+AD10+AE10</f>
        <v>0</v>
      </c>
    </row>
    <row r="11" spans="1:32">
      <c r="A11" s="194">
        <v>2</v>
      </c>
      <c r="B11" s="102"/>
      <c r="C11" s="194"/>
      <c r="D11" s="194"/>
      <c r="E11" s="194"/>
      <c r="F11" s="194"/>
      <c r="G11" s="102"/>
      <c r="H11" s="102"/>
      <c r="I11" s="102"/>
      <c r="J11" s="102"/>
      <c r="K11" s="213">
        <f>H11+I11+J11</f>
        <v>0</v>
      </c>
      <c r="L11" s="213"/>
      <c r="M11" s="102"/>
      <c r="N11" s="194"/>
      <c r="O11" s="194"/>
      <c r="P11" s="194"/>
      <c r="Q11" s="213">
        <f>N11+O11+P11</f>
        <v>0</v>
      </c>
      <c r="R11" s="213">
        <f t="shared" si="0"/>
        <v>0</v>
      </c>
      <c r="S11" s="213">
        <f t="shared" si="0"/>
        <v>0</v>
      </c>
      <c r="T11" s="213">
        <f t="shared" si="0"/>
        <v>0</v>
      </c>
      <c r="U11" s="213">
        <f t="shared" si="0"/>
        <v>0</v>
      </c>
      <c r="V11" s="213">
        <f>S11+T11+U11</f>
        <v>0</v>
      </c>
      <c r="W11" s="102"/>
      <c r="X11" s="194"/>
      <c r="Y11" s="194"/>
      <c r="Z11" s="194"/>
      <c r="AA11" s="213">
        <f>X11+Y11+Z11</f>
        <v>0</v>
      </c>
      <c r="AB11" s="102"/>
      <c r="AC11" s="194"/>
      <c r="AD11" s="194"/>
      <c r="AE11" s="194"/>
      <c r="AF11" s="213">
        <f>AC11+AD11+AE11</f>
        <v>0</v>
      </c>
    </row>
    <row r="12" spans="1:32">
      <c r="A12" s="194">
        <v>3</v>
      </c>
      <c r="B12" s="214"/>
      <c r="C12" s="194"/>
      <c r="D12" s="194"/>
      <c r="E12" s="194"/>
      <c r="F12" s="194"/>
      <c r="G12" s="102"/>
      <c r="H12" s="102"/>
      <c r="I12" s="102"/>
      <c r="J12" s="102"/>
      <c r="K12" s="213">
        <f>H12+I12+J12</f>
        <v>0</v>
      </c>
      <c r="L12" s="213"/>
      <c r="M12" s="102"/>
      <c r="N12" s="194"/>
      <c r="O12" s="194"/>
      <c r="P12" s="194"/>
      <c r="Q12" s="213">
        <f>N12+O12+P12</f>
        <v>0</v>
      </c>
      <c r="R12" s="213">
        <f t="shared" si="0"/>
        <v>0</v>
      </c>
      <c r="S12" s="213">
        <f t="shared" si="0"/>
        <v>0</v>
      </c>
      <c r="T12" s="213">
        <f t="shared" si="0"/>
        <v>0</v>
      </c>
      <c r="U12" s="213">
        <f t="shared" si="0"/>
        <v>0</v>
      </c>
      <c r="V12" s="213">
        <f>S12+T12+U12</f>
        <v>0</v>
      </c>
      <c r="W12" s="102"/>
      <c r="X12" s="194"/>
      <c r="Y12" s="194"/>
      <c r="Z12" s="194"/>
      <c r="AA12" s="213">
        <f>X12+Y12+Z12</f>
        <v>0</v>
      </c>
      <c r="AB12" s="102"/>
      <c r="AC12" s="194"/>
      <c r="AD12" s="194"/>
      <c r="AE12" s="194"/>
      <c r="AF12" s="213">
        <f>AC12+AD12+AE12</f>
        <v>0</v>
      </c>
    </row>
    <row r="13" spans="1:32" s="216" customFormat="1" ht="14.25">
      <c r="A13" s="211"/>
      <c r="B13" s="219" t="s">
        <v>264</v>
      </c>
      <c r="C13" s="215" t="s">
        <v>1</v>
      </c>
      <c r="D13" s="215" t="s">
        <v>1</v>
      </c>
      <c r="E13" s="215" t="s">
        <v>1</v>
      </c>
      <c r="F13" s="215" t="s">
        <v>1</v>
      </c>
      <c r="G13" s="215">
        <f>SUM(G10:G12)</f>
        <v>0</v>
      </c>
      <c r="H13" s="215">
        <f>SUM(H10:H12)</f>
        <v>0</v>
      </c>
      <c r="I13" s="215">
        <f>SUM(I10:I12)</f>
        <v>0</v>
      </c>
      <c r="J13" s="215">
        <f>SUM(J10:J12)</f>
        <v>0</v>
      </c>
      <c r="K13" s="215">
        <f>SUM(K10:K12)</f>
        <v>0</v>
      </c>
      <c r="L13" s="215" t="s">
        <v>1</v>
      </c>
      <c r="M13" s="215">
        <f t="shared" ref="M13:AF13" si="1">SUM(M10:M12)</f>
        <v>0</v>
      </c>
      <c r="N13" s="215">
        <f t="shared" si="1"/>
        <v>0</v>
      </c>
      <c r="O13" s="215">
        <f t="shared" si="1"/>
        <v>0</v>
      </c>
      <c r="P13" s="215">
        <f t="shared" si="1"/>
        <v>0</v>
      </c>
      <c r="Q13" s="215">
        <f t="shared" si="1"/>
        <v>0</v>
      </c>
      <c r="R13" s="215">
        <f t="shared" si="1"/>
        <v>0</v>
      </c>
      <c r="S13" s="215">
        <f t="shared" si="1"/>
        <v>0</v>
      </c>
      <c r="T13" s="215">
        <f t="shared" si="1"/>
        <v>0</v>
      </c>
      <c r="U13" s="215">
        <f t="shared" si="1"/>
        <v>0</v>
      </c>
      <c r="V13" s="215">
        <f t="shared" si="1"/>
        <v>0</v>
      </c>
      <c r="W13" s="215">
        <f t="shared" si="1"/>
        <v>0</v>
      </c>
      <c r="X13" s="215">
        <f t="shared" si="1"/>
        <v>0</v>
      </c>
      <c r="Y13" s="215">
        <f t="shared" si="1"/>
        <v>0</v>
      </c>
      <c r="Z13" s="215">
        <f t="shared" si="1"/>
        <v>0</v>
      </c>
      <c r="AA13" s="215">
        <f t="shared" si="1"/>
        <v>0</v>
      </c>
      <c r="AB13" s="215">
        <f t="shared" si="1"/>
        <v>0</v>
      </c>
      <c r="AC13" s="215">
        <f t="shared" si="1"/>
        <v>0</v>
      </c>
      <c r="AD13" s="215">
        <f t="shared" si="1"/>
        <v>0</v>
      </c>
      <c r="AE13" s="215">
        <f t="shared" si="1"/>
        <v>0</v>
      </c>
      <c r="AF13" s="215">
        <f t="shared" si="1"/>
        <v>0</v>
      </c>
    </row>
    <row r="14" spans="1:32">
      <c r="A14" s="194"/>
      <c r="B14" s="179"/>
      <c r="C14" s="213"/>
      <c r="D14" s="213"/>
      <c r="E14" s="213"/>
      <c r="F14" s="213"/>
      <c r="G14" s="179"/>
      <c r="H14" s="213"/>
      <c r="I14" s="213"/>
      <c r="J14" s="213"/>
      <c r="K14" s="213"/>
      <c r="L14" s="213"/>
      <c r="M14" s="179"/>
      <c r="N14" s="213"/>
      <c r="O14" s="213"/>
      <c r="P14" s="213"/>
      <c r="Q14" s="179"/>
      <c r="R14" s="213"/>
      <c r="S14" s="179"/>
      <c r="T14" s="213"/>
      <c r="U14" s="106"/>
      <c r="V14" s="106"/>
      <c r="W14" s="106"/>
      <c r="X14" s="106"/>
      <c r="Y14" s="106"/>
      <c r="Z14" s="106"/>
      <c r="AA14" s="106"/>
      <c r="AB14" s="106"/>
      <c r="AC14" s="106"/>
      <c r="AD14" s="106"/>
      <c r="AE14" s="106"/>
      <c r="AF14" s="106"/>
    </row>
    <row r="15" spans="1:32" ht="40.5">
      <c r="A15" s="211" t="s">
        <v>3</v>
      </c>
      <c r="B15" s="212" t="s">
        <v>319</v>
      </c>
      <c r="C15" s="213"/>
      <c r="D15" s="213"/>
      <c r="E15" s="213"/>
      <c r="F15" s="213"/>
      <c r="G15" s="212"/>
      <c r="H15" s="213"/>
      <c r="I15" s="213"/>
      <c r="J15" s="213"/>
      <c r="K15" s="213"/>
      <c r="L15" s="213"/>
      <c r="M15" s="212"/>
      <c r="N15" s="213"/>
      <c r="O15" s="213"/>
      <c r="P15" s="213"/>
      <c r="Q15" s="212"/>
      <c r="R15" s="213"/>
      <c r="S15" s="212"/>
      <c r="T15" s="213"/>
      <c r="U15" s="106"/>
      <c r="V15" s="106"/>
      <c r="W15" s="106"/>
      <c r="X15" s="106"/>
      <c r="Y15" s="106"/>
      <c r="Z15" s="106"/>
      <c r="AA15" s="106"/>
      <c r="AB15" s="106"/>
      <c r="AC15" s="106"/>
      <c r="AD15" s="106"/>
      <c r="AE15" s="106"/>
      <c r="AF15" s="106"/>
    </row>
    <row r="16" spans="1:32">
      <c r="A16" s="194"/>
      <c r="B16" s="179" t="s">
        <v>126</v>
      </c>
      <c r="C16" s="213"/>
      <c r="D16" s="213"/>
      <c r="E16" s="213"/>
      <c r="F16" s="213"/>
      <c r="G16" s="179"/>
      <c r="H16" s="213"/>
      <c r="I16" s="213"/>
      <c r="J16" s="213"/>
      <c r="K16" s="213"/>
      <c r="L16" s="213"/>
      <c r="M16" s="179"/>
      <c r="N16" s="213"/>
      <c r="O16" s="213"/>
      <c r="P16" s="213"/>
      <c r="Q16" s="179"/>
      <c r="R16" s="213"/>
      <c r="S16" s="179"/>
      <c r="T16" s="213"/>
      <c r="U16" s="106"/>
      <c r="V16" s="106"/>
      <c r="W16" s="106"/>
      <c r="X16" s="106"/>
      <c r="Y16" s="106"/>
      <c r="Z16" s="106"/>
      <c r="AA16" s="106"/>
      <c r="AB16" s="106"/>
      <c r="AC16" s="106"/>
      <c r="AD16" s="106"/>
      <c r="AE16" s="106"/>
      <c r="AF16" s="106"/>
    </row>
    <row r="17" spans="1:32">
      <c r="A17" s="194"/>
      <c r="B17" s="179" t="s">
        <v>225</v>
      </c>
      <c r="C17" s="213"/>
      <c r="D17" s="213"/>
      <c r="E17" s="213"/>
      <c r="F17" s="213"/>
      <c r="G17" s="179"/>
      <c r="H17" s="179"/>
      <c r="I17" s="179"/>
      <c r="J17" s="179"/>
      <c r="K17" s="179"/>
      <c r="L17" s="179"/>
      <c r="M17" s="179"/>
      <c r="N17" s="179"/>
      <c r="O17" s="179"/>
      <c r="P17" s="179"/>
      <c r="Q17" s="179"/>
      <c r="R17" s="179"/>
      <c r="S17" s="179"/>
      <c r="T17" s="179"/>
      <c r="U17" s="106"/>
      <c r="V17" s="106"/>
      <c r="W17" s="106"/>
      <c r="X17" s="106"/>
      <c r="Y17" s="106"/>
      <c r="Z17" s="106"/>
      <c r="AA17" s="106"/>
      <c r="AB17" s="106"/>
      <c r="AC17" s="106"/>
      <c r="AD17" s="106"/>
      <c r="AE17" s="106"/>
      <c r="AF17" s="106"/>
    </row>
    <row r="18" spans="1:32">
      <c r="A18" s="194"/>
      <c r="B18" s="179" t="s">
        <v>226</v>
      </c>
      <c r="C18" s="213"/>
      <c r="D18" s="213"/>
      <c r="E18" s="213"/>
      <c r="F18" s="213"/>
      <c r="G18" s="179"/>
      <c r="H18" s="179"/>
      <c r="I18" s="179"/>
      <c r="J18" s="179"/>
      <c r="K18" s="179"/>
      <c r="L18" s="179"/>
      <c r="M18" s="179"/>
      <c r="N18" s="179"/>
      <c r="O18" s="179"/>
      <c r="P18" s="179"/>
      <c r="Q18" s="179"/>
      <c r="R18" s="179"/>
      <c r="S18" s="179"/>
      <c r="T18" s="179"/>
      <c r="U18" s="106"/>
      <c r="V18" s="106"/>
      <c r="W18" s="106"/>
      <c r="X18" s="106"/>
      <c r="Y18" s="106"/>
      <c r="Z18" s="106"/>
      <c r="AA18" s="106"/>
      <c r="AB18" s="106"/>
      <c r="AC18" s="106"/>
      <c r="AD18" s="106"/>
      <c r="AE18" s="106"/>
      <c r="AF18" s="106"/>
    </row>
    <row r="19" spans="1:32">
      <c r="A19" s="194">
        <v>1</v>
      </c>
      <c r="B19" s="102"/>
      <c r="C19" s="194"/>
      <c r="D19" s="194"/>
      <c r="E19" s="194"/>
      <c r="F19" s="194"/>
      <c r="G19" s="102"/>
      <c r="H19" s="102"/>
      <c r="I19" s="102"/>
      <c r="J19" s="102"/>
      <c r="K19" s="213">
        <f>H19+I19+J19</f>
        <v>0</v>
      </c>
      <c r="L19" s="213"/>
      <c r="M19" s="102"/>
      <c r="N19" s="194"/>
      <c r="O19" s="194"/>
      <c r="P19" s="194"/>
      <c r="Q19" s="213">
        <f>N19+O19+P19</f>
        <v>0</v>
      </c>
      <c r="R19" s="213">
        <f t="shared" ref="R19:U21" si="2">G19-M19</f>
        <v>0</v>
      </c>
      <c r="S19" s="213">
        <f t="shared" si="2"/>
        <v>0</v>
      </c>
      <c r="T19" s="213">
        <f t="shared" si="2"/>
        <v>0</v>
      </c>
      <c r="U19" s="213">
        <f t="shared" si="2"/>
        <v>0</v>
      </c>
      <c r="V19" s="213">
        <f>S19+T19+U19</f>
        <v>0</v>
      </c>
      <c r="W19" s="102"/>
      <c r="X19" s="194"/>
      <c r="Y19" s="194"/>
      <c r="Z19" s="194"/>
      <c r="AA19" s="213">
        <f>X19+Y19+Z19</f>
        <v>0</v>
      </c>
      <c r="AB19" s="102"/>
      <c r="AC19" s="194"/>
      <c r="AD19" s="194"/>
      <c r="AE19" s="194"/>
      <c r="AF19" s="213">
        <f>AC19+AD19+AE19</f>
        <v>0</v>
      </c>
    </row>
    <row r="20" spans="1:32">
      <c r="A20" s="194">
        <v>2</v>
      </c>
      <c r="B20" s="102"/>
      <c r="C20" s="194"/>
      <c r="D20" s="194"/>
      <c r="E20" s="194"/>
      <c r="F20" s="194"/>
      <c r="G20" s="102"/>
      <c r="H20" s="102"/>
      <c r="I20" s="102"/>
      <c r="J20" s="102"/>
      <c r="K20" s="213">
        <f>H20+I20+J20</f>
        <v>0</v>
      </c>
      <c r="L20" s="213"/>
      <c r="M20" s="102"/>
      <c r="N20" s="194"/>
      <c r="O20" s="194"/>
      <c r="P20" s="194"/>
      <c r="Q20" s="213">
        <f>N20+O20+P20</f>
        <v>0</v>
      </c>
      <c r="R20" s="213">
        <f t="shared" si="2"/>
        <v>0</v>
      </c>
      <c r="S20" s="213">
        <f t="shared" si="2"/>
        <v>0</v>
      </c>
      <c r="T20" s="213">
        <f t="shared" si="2"/>
        <v>0</v>
      </c>
      <c r="U20" s="213">
        <f t="shared" si="2"/>
        <v>0</v>
      </c>
      <c r="V20" s="213">
        <f>S20+T20+U20</f>
        <v>0</v>
      </c>
      <c r="W20" s="102"/>
      <c r="X20" s="194"/>
      <c r="Y20" s="194"/>
      <c r="Z20" s="194"/>
      <c r="AA20" s="213">
        <f>X20+Y20+Z20</f>
        <v>0</v>
      </c>
      <c r="AB20" s="102"/>
      <c r="AC20" s="194"/>
      <c r="AD20" s="194"/>
      <c r="AE20" s="194"/>
      <c r="AF20" s="213">
        <f>AC20+AD20+AE20</f>
        <v>0</v>
      </c>
    </row>
    <row r="21" spans="1:32">
      <c r="A21" s="194">
        <v>3</v>
      </c>
      <c r="B21" s="214"/>
      <c r="C21" s="194"/>
      <c r="D21" s="194"/>
      <c r="E21" s="194"/>
      <c r="F21" s="194"/>
      <c r="G21" s="102"/>
      <c r="H21" s="102"/>
      <c r="I21" s="102"/>
      <c r="J21" s="102"/>
      <c r="K21" s="213">
        <f>H21+I21+J21</f>
        <v>0</v>
      </c>
      <c r="L21" s="213"/>
      <c r="M21" s="102"/>
      <c r="N21" s="194"/>
      <c r="O21" s="194"/>
      <c r="P21" s="194"/>
      <c r="Q21" s="213">
        <f>N21+O21+P21</f>
        <v>0</v>
      </c>
      <c r="R21" s="213">
        <f t="shared" si="2"/>
        <v>0</v>
      </c>
      <c r="S21" s="213">
        <f t="shared" si="2"/>
        <v>0</v>
      </c>
      <c r="T21" s="213">
        <f t="shared" si="2"/>
        <v>0</v>
      </c>
      <c r="U21" s="213">
        <f t="shared" si="2"/>
        <v>0</v>
      </c>
      <c r="V21" s="213">
        <f>S21+T21+U21</f>
        <v>0</v>
      </c>
      <c r="W21" s="102"/>
      <c r="X21" s="194"/>
      <c r="Y21" s="194"/>
      <c r="Z21" s="194"/>
      <c r="AA21" s="213">
        <f>X21+Y21+Z21</f>
        <v>0</v>
      </c>
      <c r="AB21" s="102"/>
      <c r="AC21" s="194"/>
      <c r="AD21" s="194"/>
      <c r="AE21" s="194"/>
      <c r="AF21" s="213">
        <f>AC21+AD21+AE21</f>
        <v>0</v>
      </c>
    </row>
    <row r="22" spans="1:32" s="216" customFormat="1" ht="27">
      <c r="A22" s="211"/>
      <c r="B22" s="219" t="s">
        <v>227</v>
      </c>
      <c r="C22" s="215" t="s">
        <v>1</v>
      </c>
      <c r="D22" s="215" t="s">
        <v>1</v>
      </c>
      <c r="E22" s="215" t="s">
        <v>1</v>
      </c>
      <c r="F22" s="215" t="s">
        <v>1</v>
      </c>
      <c r="G22" s="215">
        <f>SUM(G19:G21)</f>
        <v>0</v>
      </c>
      <c r="H22" s="215">
        <f>SUM(H19:H21)</f>
        <v>0</v>
      </c>
      <c r="I22" s="215">
        <f>SUM(I19:I21)</f>
        <v>0</v>
      </c>
      <c r="J22" s="215">
        <f>SUM(J19:J21)</f>
        <v>0</v>
      </c>
      <c r="K22" s="215">
        <f>SUM(K19:K21)</f>
        <v>0</v>
      </c>
      <c r="L22" s="215" t="s">
        <v>1</v>
      </c>
      <c r="M22" s="215">
        <f t="shared" ref="M22:AF22" si="3">SUM(M19:M21)</f>
        <v>0</v>
      </c>
      <c r="N22" s="215">
        <f t="shared" si="3"/>
        <v>0</v>
      </c>
      <c r="O22" s="215">
        <f t="shared" si="3"/>
        <v>0</v>
      </c>
      <c r="P22" s="215">
        <f t="shared" si="3"/>
        <v>0</v>
      </c>
      <c r="Q22" s="215">
        <f t="shared" si="3"/>
        <v>0</v>
      </c>
      <c r="R22" s="215">
        <f t="shared" si="3"/>
        <v>0</v>
      </c>
      <c r="S22" s="215">
        <f t="shared" si="3"/>
        <v>0</v>
      </c>
      <c r="T22" s="215">
        <f t="shared" si="3"/>
        <v>0</v>
      </c>
      <c r="U22" s="215">
        <f t="shared" si="3"/>
        <v>0</v>
      </c>
      <c r="V22" s="215">
        <f t="shared" si="3"/>
        <v>0</v>
      </c>
      <c r="W22" s="215">
        <f t="shared" si="3"/>
        <v>0</v>
      </c>
      <c r="X22" s="215">
        <f t="shared" si="3"/>
        <v>0</v>
      </c>
      <c r="Y22" s="215">
        <f t="shared" si="3"/>
        <v>0</v>
      </c>
      <c r="Z22" s="215">
        <f t="shared" si="3"/>
        <v>0</v>
      </c>
      <c r="AA22" s="215">
        <f t="shared" si="3"/>
        <v>0</v>
      </c>
      <c r="AB22" s="215">
        <f t="shared" si="3"/>
        <v>0</v>
      </c>
      <c r="AC22" s="215">
        <f t="shared" si="3"/>
        <v>0</v>
      </c>
      <c r="AD22" s="215">
        <f t="shared" si="3"/>
        <v>0</v>
      </c>
      <c r="AE22" s="215">
        <f t="shared" si="3"/>
        <v>0</v>
      </c>
      <c r="AF22" s="215">
        <f t="shared" si="3"/>
        <v>0</v>
      </c>
    </row>
    <row r="23" spans="1:32">
      <c r="A23" s="194"/>
      <c r="B23" s="179" t="s">
        <v>226</v>
      </c>
      <c r="C23" s="213"/>
      <c r="D23" s="213"/>
      <c r="E23" s="213"/>
      <c r="F23" s="213"/>
      <c r="G23" s="179"/>
      <c r="H23" s="179"/>
      <c r="I23" s="179"/>
      <c r="J23" s="179"/>
      <c r="K23" s="179"/>
      <c r="L23" s="179"/>
      <c r="M23" s="179"/>
      <c r="N23" s="179"/>
      <c r="O23" s="179"/>
      <c r="P23" s="179"/>
      <c r="Q23" s="179"/>
      <c r="R23" s="179"/>
      <c r="S23" s="179"/>
      <c r="T23" s="179"/>
      <c r="U23" s="106"/>
      <c r="V23" s="106"/>
      <c r="W23" s="106"/>
      <c r="X23" s="106"/>
      <c r="Y23" s="106"/>
      <c r="Z23" s="106"/>
      <c r="AA23" s="106"/>
      <c r="AB23" s="106"/>
      <c r="AC23" s="106"/>
      <c r="AD23" s="106"/>
      <c r="AE23" s="106"/>
      <c r="AF23" s="106"/>
    </row>
    <row r="24" spans="1:32">
      <c r="A24" s="194">
        <v>1</v>
      </c>
      <c r="B24" s="102"/>
      <c r="C24" s="194"/>
      <c r="D24" s="194"/>
      <c r="E24" s="194"/>
      <c r="F24" s="194"/>
      <c r="G24" s="102"/>
      <c r="H24" s="102"/>
      <c r="I24" s="102"/>
      <c r="J24" s="102"/>
      <c r="K24" s="213">
        <f>H24+I24+J24</f>
        <v>0</v>
      </c>
      <c r="L24" s="213"/>
      <c r="M24" s="102"/>
      <c r="N24" s="194"/>
      <c r="O24" s="194"/>
      <c r="P24" s="194"/>
      <c r="Q24" s="213">
        <f>N24+O24+P24</f>
        <v>0</v>
      </c>
      <c r="R24" s="213">
        <f t="shared" ref="R24:U26" si="4">G24-M24</f>
        <v>0</v>
      </c>
      <c r="S24" s="213">
        <f t="shared" si="4"/>
        <v>0</v>
      </c>
      <c r="T24" s="213">
        <f t="shared" si="4"/>
        <v>0</v>
      </c>
      <c r="U24" s="213">
        <f t="shared" si="4"/>
        <v>0</v>
      </c>
      <c r="V24" s="213">
        <f>S24+T24+U24</f>
        <v>0</v>
      </c>
      <c r="W24" s="102"/>
      <c r="X24" s="194"/>
      <c r="Y24" s="194"/>
      <c r="Z24" s="194"/>
      <c r="AA24" s="213">
        <f>X24+Y24+Z24</f>
        <v>0</v>
      </c>
      <c r="AB24" s="102"/>
      <c r="AC24" s="194"/>
      <c r="AD24" s="194"/>
      <c r="AE24" s="194"/>
      <c r="AF24" s="213">
        <f>AC24+AD24+AE24</f>
        <v>0</v>
      </c>
    </row>
    <row r="25" spans="1:32">
      <c r="A25" s="194">
        <v>2</v>
      </c>
      <c r="B25" s="102"/>
      <c r="C25" s="194"/>
      <c r="D25" s="194"/>
      <c r="E25" s="194"/>
      <c r="F25" s="194"/>
      <c r="G25" s="102"/>
      <c r="H25" s="102"/>
      <c r="I25" s="102"/>
      <c r="J25" s="102"/>
      <c r="K25" s="213">
        <f>H25+I25+J25</f>
        <v>0</v>
      </c>
      <c r="L25" s="213"/>
      <c r="M25" s="102"/>
      <c r="N25" s="194"/>
      <c r="O25" s="194"/>
      <c r="P25" s="194"/>
      <c r="Q25" s="213">
        <f>N25+O25+P25</f>
        <v>0</v>
      </c>
      <c r="R25" s="213">
        <f t="shared" si="4"/>
        <v>0</v>
      </c>
      <c r="S25" s="213">
        <f t="shared" si="4"/>
        <v>0</v>
      </c>
      <c r="T25" s="213">
        <f t="shared" si="4"/>
        <v>0</v>
      </c>
      <c r="U25" s="213">
        <f t="shared" si="4"/>
        <v>0</v>
      </c>
      <c r="V25" s="213">
        <f>S25+T25+U25</f>
        <v>0</v>
      </c>
      <c r="W25" s="102"/>
      <c r="X25" s="194"/>
      <c r="Y25" s="194"/>
      <c r="Z25" s="194"/>
      <c r="AA25" s="213">
        <f>X25+Y25+Z25</f>
        <v>0</v>
      </c>
      <c r="AB25" s="102"/>
      <c r="AC25" s="194"/>
      <c r="AD25" s="194"/>
      <c r="AE25" s="194"/>
      <c r="AF25" s="213">
        <f>AC25+AD25+AE25</f>
        <v>0</v>
      </c>
    </row>
    <row r="26" spans="1:32">
      <c r="A26" s="194">
        <v>3</v>
      </c>
      <c r="B26" s="214"/>
      <c r="C26" s="194"/>
      <c r="D26" s="194"/>
      <c r="E26" s="194"/>
      <c r="F26" s="194"/>
      <c r="G26" s="102"/>
      <c r="H26" s="102"/>
      <c r="I26" s="102"/>
      <c r="J26" s="102"/>
      <c r="K26" s="213">
        <f>H26+I26+J26</f>
        <v>0</v>
      </c>
      <c r="L26" s="213"/>
      <c r="M26" s="102"/>
      <c r="N26" s="194"/>
      <c r="O26" s="194"/>
      <c r="P26" s="194"/>
      <c r="Q26" s="213">
        <f>N26+O26+P26</f>
        <v>0</v>
      </c>
      <c r="R26" s="213">
        <f t="shared" si="4"/>
        <v>0</v>
      </c>
      <c r="S26" s="213">
        <f t="shared" si="4"/>
        <v>0</v>
      </c>
      <c r="T26" s="213">
        <f t="shared" si="4"/>
        <v>0</v>
      </c>
      <c r="U26" s="213">
        <f t="shared" si="4"/>
        <v>0</v>
      </c>
      <c r="V26" s="213">
        <f>S26+T26+U26</f>
        <v>0</v>
      </c>
      <c r="W26" s="102"/>
      <c r="X26" s="194"/>
      <c r="Y26" s="194"/>
      <c r="Z26" s="194"/>
      <c r="AA26" s="213">
        <f>X26+Y26+Z26</f>
        <v>0</v>
      </c>
      <c r="AB26" s="102"/>
      <c r="AC26" s="194"/>
      <c r="AD26" s="194"/>
      <c r="AE26" s="194"/>
      <c r="AF26" s="213">
        <f>AC26+AD26+AE26</f>
        <v>0</v>
      </c>
    </row>
    <row r="27" spans="1:32" s="216" customFormat="1" ht="27">
      <c r="A27" s="211"/>
      <c r="B27" s="219" t="s">
        <v>227</v>
      </c>
      <c r="C27" s="215" t="s">
        <v>1</v>
      </c>
      <c r="D27" s="215" t="s">
        <v>1</v>
      </c>
      <c r="E27" s="215" t="s">
        <v>1</v>
      </c>
      <c r="F27" s="215" t="s">
        <v>1</v>
      </c>
      <c r="G27" s="215">
        <f>SUM(G24:G26)</f>
        <v>0</v>
      </c>
      <c r="H27" s="215">
        <f>SUM(H24:H26)</f>
        <v>0</v>
      </c>
      <c r="I27" s="215">
        <f>SUM(I24:I26)</f>
        <v>0</v>
      </c>
      <c r="J27" s="215">
        <f>SUM(J24:J26)</f>
        <v>0</v>
      </c>
      <c r="K27" s="215">
        <f>SUM(K24:K26)</f>
        <v>0</v>
      </c>
      <c r="L27" s="215" t="s">
        <v>1</v>
      </c>
      <c r="M27" s="215">
        <f t="shared" ref="M27:AF27" si="5">SUM(M24:M26)</f>
        <v>0</v>
      </c>
      <c r="N27" s="215">
        <f t="shared" si="5"/>
        <v>0</v>
      </c>
      <c r="O27" s="215">
        <f t="shared" si="5"/>
        <v>0</v>
      </c>
      <c r="P27" s="215">
        <f t="shared" si="5"/>
        <v>0</v>
      </c>
      <c r="Q27" s="215">
        <f t="shared" si="5"/>
        <v>0</v>
      </c>
      <c r="R27" s="215">
        <f t="shared" si="5"/>
        <v>0</v>
      </c>
      <c r="S27" s="215">
        <f t="shared" si="5"/>
        <v>0</v>
      </c>
      <c r="T27" s="215">
        <f t="shared" si="5"/>
        <v>0</v>
      </c>
      <c r="U27" s="215">
        <f t="shared" si="5"/>
        <v>0</v>
      </c>
      <c r="V27" s="215">
        <f t="shared" si="5"/>
        <v>0</v>
      </c>
      <c r="W27" s="215">
        <f t="shared" si="5"/>
        <v>0</v>
      </c>
      <c r="X27" s="215">
        <f t="shared" si="5"/>
        <v>0</v>
      </c>
      <c r="Y27" s="215">
        <f t="shared" si="5"/>
        <v>0</v>
      </c>
      <c r="Z27" s="215">
        <f t="shared" si="5"/>
        <v>0</v>
      </c>
      <c r="AA27" s="215">
        <f t="shared" si="5"/>
        <v>0</v>
      </c>
      <c r="AB27" s="215">
        <f t="shared" si="5"/>
        <v>0</v>
      </c>
      <c r="AC27" s="215">
        <f t="shared" si="5"/>
        <v>0</v>
      </c>
      <c r="AD27" s="215">
        <f t="shared" si="5"/>
        <v>0</v>
      </c>
      <c r="AE27" s="215">
        <f t="shared" si="5"/>
        <v>0</v>
      </c>
      <c r="AF27" s="215">
        <f t="shared" si="5"/>
        <v>0</v>
      </c>
    </row>
    <row r="28" spans="1:32" s="216" customFormat="1" ht="27">
      <c r="A28" s="211"/>
      <c r="B28" s="219" t="s">
        <v>260</v>
      </c>
      <c r="C28" s="215" t="s">
        <v>1</v>
      </c>
      <c r="D28" s="215" t="s">
        <v>1</v>
      </c>
      <c r="E28" s="215" t="s">
        <v>1</v>
      </c>
      <c r="F28" s="215" t="s">
        <v>1</v>
      </c>
      <c r="G28" s="215">
        <f>G22+G27</f>
        <v>0</v>
      </c>
      <c r="H28" s="215">
        <f>H22+H27</f>
        <v>0</v>
      </c>
      <c r="I28" s="215">
        <f>I22+I27</f>
        <v>0</v>
      </c>
      <c r="J28" s="215">
        <f>J22+J27</f>
        <v>0</v>
      </c>
      <c r="K28" s="215">
        <f>K22+K27</f>
        <v>0</v>
      </c>
      <c r="L28" s="215" t="s">
        <v>1</v>
      </c>
      <c r="M28" s="215">
        <f t="shared" ref="M28:AF28" si="6">M22+M27</f>
        <v>0</v>
      </c>
      <c r="N28" s="215">
        <f t="shared" si="6"/>
        <v>0</v>
      </c>
      <c r="O28" s="215">
        <f t="shared" si="6"/>
        <v>0</v>
      </c>
      <c r="P28" s="215">
        <f t="shared" si="6"/>
        <v>0</v>
      </c>
      <c r="Q28" s="215">
        <f t="shared" si="6"/>
        <v>0</v>
      </c>
      <c r="R28" s="215">
        <f t="shared" si="6"/>
        <v>0</v>
      </c>
      <c r="S28" s="215">
        <f t="shared" si="6"/>
        <v>0</v>
      </c>
      <c r="T28" s="215">
        <f t="shared" si="6"/>
        <v>0</v>
      </c>
      <c r="U28" s="215">
        <f t="shared" si="6"/>
        <v>0</v>
      </c>
      <c r="V28" s="215">
        <f t="shared" si="6"/>
        <v>0</v>
      </c>
      <c r="W28" s="215">
        <f t="shared" si="6"/>
        <v>0</v>
      </c>
      <c r="X28" s="215">
        <f t="shared" si="6"/>
        <v>0</v>
      </c>
      <c r="Y28" s="215">
        <f t="shared" si="6"/>
        <v>0</v>
      </c>
      <c r="Z28" s="215">
        <f t="shared" si="6"/>
        <v>0</v>
      </c>
      <c r="AA28" s="215">
        <f t="shared" si="6"/>
        <v>0</v>
      </c>
      <c r="AB28" s="215">
        <f t="shared" si="6"/>
        <v>0</v>
      </c>
      <c r="AC28" s="215">
        <f t="shared" si="6"/>
        <v>0</v>
      </c>
      <c r="AD28" s="215">
        <f t="shared" si="6"/>
        <v>0</v>
      </c>
      <c r="AE28" s="215">
        <f t="shared" si="6"/>
        <v>0</v>
      </c>
      <c r="AF28" s="215">
        <f t="shared" si="6"/>
        <v>0</v>
      </c>
    </row>
    <row r="29" spans="1:32">
      <c r="A29" s="194"/>
      <c r="B29" s="214"/>
      <c r="C29" s="213"/>
      <c r="D29" s="213"/>
      <c r="E29" s="213"/>
      <c r="F29" s="213"/>
      <c r="G29" s="214"/>
      <c r="H29" s="213"/>
      <c r="I29" s="213"/>
      <c r="J29" s="213"/>
      <c r="K29" s="213"/>
      <c r="L29" s="213"/>
      <c r="M29" s="214"/>
      <c r="N29" s="213"/>
      <c r="O29" s="213"/>
      <c r="P29" s="213"/>
      <c r="Q29" s="214"/>
      <c r="R29" s="213"/>
      <c r="S29" s="214"/>
      <c r="T29" s="213"/>
      <c r="U29" s="106"/>
      <c r="V29" s="106"/>
      <c r="W29" s="106"/>
      <c r="X29" s="106"/>
      <c r="Y29" s="106"/>
      <c r="Z29" s="106"/>
      <c r="AA29" s="106"/>
      <c r="AB29" s="106"/>
      <c r="AC29" s="106"/>
      <c r="AD29" s="106"/>
      <c r="AE29" s="106"/>
      <c r="AF29" s="106"/>
    </row>
    <row r="30" spans="1:32">
      <c r="A30" s="194"/>
      <c r="B30" s="102"/>
      <c r="C30" s="213"/>
      <c r="D30" s="213"/>
      <c r="E30" s="213"/>
      <c r="F30" s="213"/>
      <c r="G30" s="102"/>
      <c r="H30" s="213"/>
      <c r="I30" s="213"/>
      <c r="J30" s="213"/>
      <c r="K30" s="213"/>
      <c r="L30" s="213"/>
      <c r="M30" s="102"/>
      <c r="N30" s="213"/>
      <c r="O30" s="213"/>
      <c r="P30" s="213"/>
      <c r="Q30" s="102"/>
      <c r="R30" s="213"/>
      <c r="S30" s="102"/>
      <c r="T30" s="213"/>
      <c r="U30" s="106"/>
      <c r="V30" s="106"/>
      <c r="W30" s="106"/>
      <c r="X30" s="106"/>
      <c r="Y30" s="106"/>
      <c r="Z30" s="106"/>
      <c r="AA30" s="106"/>
      <c r="AB30" s="106"/>
      <c r="AC30" s="106"/>
      <c r="AD30" s="106"/>
      <c r="AE30" s="106"/>
      <c r="AF30" s="106"/>
    </row>
    <row r="31" spans="1:32" ht="54">
      <c r="A31" s="211" t="s">
        <v>4</v>
      </c>
      <c r="B31" s="212" t="s">
        <v>454</v>
      </c>
      <c r="C31" s="213"/>
      <c r="D31" s="213"/>
      <c r="E31" s="213"/>
      <c r="F31" s="213"/>
      <c r="G31" s="212"/>
      <c r="H31" s="213"/>
      <c r="I31" s="213"/>
      <c r="J31" s="213"/>
      <c r="K31" s="213"/>
      <c r="L31" s="213"/>
      <c r="M31" s="212"/>
      <c r="N31" s="213"/>
      <c r="O31" s="213"/>
      <c r="P31" s="213"/>
      <c r="Q31" s="212"/>
      <c r="R31" s="213"/>
      <c r="S31" s="212"/>
      <c r="T31" s="213"/>
      <c r="U31" s="106"/>
      <c r="V31" s="106"/>
      <c r="W31" s="106"/>
      <c r="X31" s="106"/>
      <c r="Y31" s="106"/>
      <c r="Z31" s="106"/>
      <c r="AA31" s="106"/>
      <c r="AB31" s="106"/>
      <c r="AC31" s="106"/>
      <c r="AD31" s="106"/>
      <c r="AE31" s="106"/>
      <c r="AF31" s="106"/>
    </row>
    <row r="32" spans="1:32">
      <c r="A32" s="194"/>
      <c r="B32" s="179" t="s">
        <v>126</v>
      </c>
      <c r="C32" s="213"/>
      <c r="D32" s="213"/>
      <c r="E32" s="213"/>
      <c r="F32" s="213"/>
      <c r="G32" s="179"/>
      <c r="H32" s="213"/>
      <c r="I32" s="213"/>
      <c r="J32" s="213"/>
      <c r="K32" s="213"/>
      <c r="L32" s="213"/>
      <c r="M32" s="179"/>
      <c r="N32" s="213"/>
      <c r="O32" s="213"/>
      <c r="P32" s="213"/>
      <c r="Q32" s="179"/>
      <c r="R32" s="213"/>
      <c r="S32" s="179"/>
      <c r="T32" s="213"/>
      <c r="U32" s="106"/>
      <c r="V32" s="106"/>
      <c r="W32" s="106"/>
      <c r="X32" s="106"/>
      <c r="Y32" s="106"/>
      <c r="Z32" s="106"/>
      <c r="AA32" s="106"/>
      <c r="AB32" s="106"/>
      <c r="AC32" s="106"/>
      <c r="AD32" s="106"/>
      <c r="AE32" s="106"/>
      <c r="AF32" s="106"/>
    </row>
    <row r="33" spans="1:32">
      <c r="A33" s="194">
        <v>1</v>
      </c>
      <c r="B33" s="102"/>
      <c r="C33" s="213"/>
      <c r="D33" s="213" t="s">
        <v>1</v>
      </c>
      <c r="E33" s="213" t="s">
        <v>1</v>
      </c>
      <c r="F33" s="213"/>
      <c r="G33" s="102"/>
      <c r="H33" s="194"/>
      <c r="I33" s="194"/>
      <c r="J33" s="194"/>
      <c r="K33" s="213">
        <f>H33+I33+J33</f>
        <v>0</v>
      </c>
      <c r="L33" s="213"/>
      <c r="M33" s="102"/>
      <c r="N33" s="194"/>
      <c r="O33" s="194"/>
      <c r="P33" s="194"/>
      <c r="Q33" s="213">
        <f>N33+O33+P33</f>
        <v>0</v>
      </c>
      <c r="R33" s="213">
        <f t="shared" ref="R33:U35" si="7">G33-M33</f>
        <v>0</v>
      </c>
      <c r="S33" s="213">
        <f t="shared" si="7"/>
        <v>0</v>
      </c>
      <c r="T33" s="213">
        <f t="shared" si="7"/>
        <v>0</v>
      </c>
      <c r="U33" s="213">
        <f t="shared" si="7"/>
        <v>0</v>
      </c>
      <c r="V33" s="213">
        <f>S33+T33+U33</f>
        <v>0</v>
      </c>
      <c r="W33" s="102"/>
      <c r="X33" s="194"/>
      <c r="Y33" s="194"/>
      <c r="Z33" s="194"/>
      <c r="AA33" s="213">
        <f>X33+Y33+Z33</f>
        <v>0</v>
      </c>
      <c r="AB33" s="102"/>
      <c r="AC33" s="194"/>
      <c r="AD33" s="194"/>
      <c r="AE33" s="194"/>
      <c r="AF33" s="213">
        <f>AC33+AD33+AE33</f>
        <v>0</v>
      </c>
    </row>
    <row r="34" spans="1:32">
      <c r="A34" s="194">
        <v>2</v>
      </c>
      <c r="B34" s="102"/>
      <c r="C34" s="213"/>
      <c r="D34" s="213" t="s">
        <v>1</v>
      </c>
      <c r="E34" s="213" t="s">
        <v>1</v>
      </c>
      <c r="F34" s="213"/>
      <c r="G34" s="102"/>
      <c r="H34" s="194"/>
      <c r="I34" s="194"/>
      <c r="J34" s="194"/>
      <c r="K34" s="213">
        <f>H34+I34+J34</f>
        <v>0</v>
      </c>
      <c r="L34" s="213"/>
      <c r="M34" s="102"/>
      <c r="N34" s="194"/>
      <c r="O34" s="194"/>
      <c r="P34" s="194"/>
      <c r="Q34" s="213">
        <f>N34+O34+P34</f>
        <v>0</v>
      </c>
      <c r="R34" s="213">
        <f t="shared" si="7"/>
        <v>0</v>
      </c>
      <c r="S34" s="213">
        <f t="shared" si="7"/>
        <v>0</v>
      </c>
      <c r="T34" s="213">
        <f t="shared" si="7"/>
        <v>0</v>
      </c>
      <c r="U34" s="213">
        <f t="shared" si="7"/>
        <v>0</v>
      </c>
      <c r="V34" s="213">
        <f>S34+T34+U34</f>
        <v>0</v>
      </c>
      <c r="W34" s="102"/>
      <c r="X34" s="194"/>
      <c r="Y34" s="194"/>
      <c r="Z34" s="194"/>
      <c r="AA34" s="213">
        <f>X34+Y34+Z34</f>
        <v>0</v>
      </c>
      <c r="AB34" s="102"/>
      <c r="AC34" s="194"/>
      <c r="AD34" s="194"/>
      <c r="AE34" s="194"/>
      <c r="AF34" s="213">
        <f>AC34+AD34+AE34</f>
        <v>0</v>
      </c>
    </row>
    <row r="35" spans="1:32">
      <c r="A35" s="194">
        <v>3</v>
      </c>
      <c r="B35" s="102"/>
      <c r="C35" s="213"/>
      <c r="D35" s="213" t="s">
        <v>1</v>
      </c>
      <c r="E35" s="213" t="s">
        <v>1</v>
      </c>
      <c r="F35" s="213"/>
      <c r="G35" s="102"/>
      <c r="H35" s="194"/>
      <c r="I35" s="194"/>
      <c r="J35" s="194"/>
      <c r="K35" s="213">
        <f>H35+I35+J35</f>
        <v>0</v>
      </c>
      <c r="L35" s="213"/>
      <c r="M35" s="102"/>
      <c r="N35" s="194"/>
      <c r="O35" s="194"/>
      <c r="P35" s="194"/>
      <c r="Q35" s="213">
        <f>N35+O35+P35</f>
        <v>0</v>
      </c>
      <c r="R35" s="213">
        <f t="shared" si="7"/>
        <v>0</v>
      </c>
      <c r="S35" s="213">
        <f t="shared" si="7"/>
        <v>0</v>
      </c>
      <c r="T35" s="213">
        <f t="shared" si="7"/>
        <v>0</v>
      </c>
      <c r="U35" s="213">
        <f t="shared" si="7"/>
        <v>0</v>
      </c>
      <c r="V35" s="213">
        <f>S35+T35+U35</f>
        <v>0</v>
      </c>
      <c r="W35" s="102"/>
      <c r="X35" s="194"/>
      <c r="Y35" s="194"/>
      <c r="Z35" s="194"/>
      <c r="AA35" s="213">
        <f>X35+Y35+Z35</f>
        <v>0</v>
      </c>
      <c r="AB35" s="102"/>
      <c r="AC35" s="194"/>
      <c r="AD35" s="194"/>
      <c r="AE35" s="194"/>
      <c r="AF35" s="213">
        <f>AC35+AD35+AE35</f>
        <v>0</v>
      </c>
    </row>
    <row r="36" spans="1:32" s="216" customFormat="1" ht="14.25">
      <c r="A36" s="211"/>
      <c r="B36" s="214" t="s">
        <v>113</v>
      </c>
      <c r="C36" s="215" t="s">
        <v>1</v>
      </c>
      <c r="D36" s="215" t="s">
        <v>1</v>
      </c>
      <c r="E36" s="215" t="s">
        <v>1</v>
      </c>
      <c r="F36" s="215" t="s">
        <v>1</v>
      </c>
      <c r="G36" s="215">
        <f>SUM(G33:G35)</f>
        <v>0</v>
      </c>
      <c r="H36" s="215">
        <f>SUM(H33:H35)</f>
        <v>0</v>
      </c>
      <c r="I36" s="215">
        <f>SUM(I33:I35)</f>
        <v>0</v>
      </c>
      <c r="J36" s="215">
        <f>SUM(J33:J35)</f>
        <v>0</v>
      </c>
      <c r="K36" s="215">
        <f>SUM(K33:K35)</f>
        <v>0</v>
      </c>
      <c r="L36" s="215" t="s">
        <v>1</v>
      </c>
      <c r="M36" s="215">
        <f t="shared" ref="M36:AF36" si="8">SUM(M33:M35)</f>
        <v>0</v>
      </c>
      <c r="N36" s="215">
        <f t="shared" si="8"/>
        <v>0</v>
      </c>
      <c r="O36" s="215">
        <f t="shared" si="8"/>
        <v>0</v>
      </c>
      <c r="P36" s="215">
        <f t="shared" si="8"/>
        <v>0</v>
      </c>
      <c r="Q36" s="215">
        <f t="shared" si="8"/>
        <v>0</v>
      </c>
      <c r="R36" s="215">
        <f t="shared" si="8"/>
        <v>0</v>
      </c>
      <c r="S36" s="215">
        <f t="shared" si="8"/>
        <v>0</v>
      </c>
      <c r="T36" s="215">
        <f t="shared" si="8"/>
        <v>0</v>
      </c>
      <c r="U36" s="215">
        <f t="shared" si="8"/>
        <v>0</v>
      </c>
      <c r="V36" s="215">
        <f t="shared" si="8"/>
        <v>0</v>
      </c>
      <c r="W36" s="215">
        <f t="shared" si="8"/>
        <v>0</v>
      </c>
      <c r="X36" s="215">
        <f t="shared" si="8"/>
        <v>0</v>
      </c>
      <c r="Y36" s="215">
        <f t="shared" si="8"/>
        <v>0</v>
      </c>
      <c r="Z36" s="215">
        <f t="shared" si="8"/>
        <v>0</v>
      </c>
      <c r="AA36" s="215">
        <f t="shared" si="8"/>
        <v>0</v>
      </c>
      <c r="AB36" s="215">
        <f t="shared" si="8"/>
        <v>0</v>
      </c>
      <c r="AC36" s="215">
        <f t="shared" si="8"/>
        <v>0</v>
      </c>
      <c r="AD36" s="215">
        <f t="shared" si="8"/>
        <v>0</v>
      </c>
      <c r="AE36" s="215">
        <f t="shared" si="8"/>
        <v>0</v>
      </c>
      <c r="AF36" s="215">
        <f t="shared" si="8"/>
        <v>0</v>
      </c>
    </row>
    <row r="37" spans="1:32">
      <c r="A37" s="194"/>
      <c r="B37" s="102"/>
      <c r="C37" s="213"/>
      <c r="D37" s="213"/>
      <c r="E37" s="213"/>
      <c r="F37" s="213"/>
      <c r="G37" s="102"/>
      <c r="H37" s="102"/>
      <c r="I37" s="102"/>
      <c r="J37" s="102"/>
      <c r="K37" s="102"/>
      <c r="L37" s="102"/>
      <c r="M37" s="102"/>
      <c r="N37" s="102"/>
      <c r="O37" s="102"/>
      <c r="P37" s="102"/>
      <c r="Q37" s="102"/>
      <c r="R37" s="102"/>
      <c r="S37" s="102"/>
      <c r="T37" s="102"/>
      <c r="U37" s="102"/>
      <c r="V37" s="102"/>
      <c r="W37" s="102"/>
      <c r="X37" s="102"/>
      <c r="Y37" s="102"/>
      <c r="Z37" s="102"/>
      <c r="AA37" s="102"/>
      <c r="AB37" s="102"/>
      <c r="AC37" s="102"/>
      <c r="AD37" s="102"/>
      <c r="AE37" s="102"/>
      <c r="AF37" s="102"/>
    </row>
    <row r="38" spans="1:32" s="216" customFormat="1" ht="27">
      <c r="A38" s="211"/>
      <c r="B38" s="212" t="s">
        <v>313</v>
      </c>
      <c r="C38" s="215" t="s">
        <v>1</v>
      </c>
      <c r="D38" s="215" t="s">
        <v>1</v>
      </c>
      <c r="E38" s="215" t="s">
        <v>1</v>
      </c>
      <c r="F38" s="215" t="s">
        <v>1</v>
      </c>
      <c r="G38" s="215">
        <f>G13+G28+G36</f>
        <v>0</v>
      </c>
      <c r="H38" s="215">
        <f t="shared" ref="H38:AF38" si="9">H13+H28+H36</f>
        <v>0</v>
      </c>
      <c r="I38" s="215">
        <f t="shared" si="9"/>
        <v>0</v>
      </c>
      <c r="J38" s="215">
        <f t="shared" si="9"/>
        <v>0</v>
      </c>
      <c r="K38" s="215">
        <f t="shared" si="9"/>
        <v>0</v>
      </c>
      <c r="L38" s="215" t="e">
        <f t="shared" si="9"/>
        <v>#VALUE!</v>
      </c>
      <c r="M38" s="215">
        <f t="shared" si="9"/>
        <v>0</v>
      </c>
      <c r="N38" s="215">
        <f t="shared" si="9"/>
        <v>0</v>
      </c>
      <c r="O38" s="215">
        <f t="shared" si="9"/>
        <v>0</v>
      </c>
      <c r="P38" s="215">
        <f t="shared" si="9"/>
        <v>0</v>
      </c>
      <c r="Q38" s="215">
        <f t="shared" si="9"/>
        <v>0</v>
      </c>
      <c r="R38" s="215">
        <f t="shared" si="9"/>
        <v>0</v>
      </c>
      <c r="S38" s="215">
        <f t="shared" si="9"/>
        <v>0</v>
      </c>
      <c r="T38" s="215">
        <f t="shared" si="9"/>
        <v>0</v>
      </c>
      <c r="U38" s="215">
        <f t="shared" si="9"/>
        <v>0</v>
      </c>
      <c r="V38" s="215">
        <f t="shared" si="9"/>
        <v>0</v>
      </c>
      <c r="W38" s="215">
        <f t="shared" si="9"/>
        <v>0</v>
      </c>
      <c r="X38" s="215">
        <f t="shared" si="9"/>
        <v>0</v>
      </c>
      <c r="Y38" s="215">
        <f t="shared" si="9"/>
        <v>0</v>
      </c>
      <c r="Z38" s="215">
        <f t="shared" si="9"/>
        <v>0</v>
      </c>
      <c r="AA38" s="215">
        <f t="shared" si="9"/>
        <v>0</v>
      </c>
      <c r="AB38" s="215">
        <f t="shared" si="9"/>
        <v>0</v>
      </c>
      <c r="AC38" s="215">
        <f t="shared" si="9"/>
        <v>0</v>
      </c>
      <c r="AD38" s="215">
        <f t="shared" si="9"/>
        <v>0</v>
      </c>
      <c r="AE38" s="215">
        <f t="shared" si="9"/>
        <v>0</v>
      </c>
      <c r="AF38" s="215">
        <f t="shared" si="9"/>
        <v>0</v>
      </c>
    </row>
    <row r="39" spans="1:32" s="16" customFormat="1" ht="12.75">
      <c r="A39" s="41"/>
      <c r="B39" s="220"/>
      <c r="C39" s="221"/>
      <c r="D39" s="41"/>
      <c r="E39" s="41"/>
      <c r="F39" s="41"/>
      <c r="G39" s="220"/>
      <c r="H39" s="41"/>
      <c r="I39" s="41"/>
      <c r="J39" s="41"/>
      <c r="K39" s="41"/>
      <c r="L39" s="41"/>
      <c r="M39" s="220"/>
      <c r="N39" s="41" t="s">
        <v>0</v>
      </c>
      <c r="O39" s="41"/>
      <c r="P39" s="41"/>
      <c r="Q39" s="220"/>
      <c r="R39" s="41" t="s">
        <v>0</v>
      </c>
      <c r="S39" s="220"/>
      <c r="T39" s="41" t="s">
        <v>0</v>
      </c>
    </row>
    <row r="40" spans="1:32" s="31" customFormat="1">
      <c r="A40" s="30"/>
    </row>
    <row r="41" spans="1:32">
      <c r="B41" s="5" t="s">
        <v>230</v>
      </c>
    </row>
    <row r="42" spans="1:32" ht="27.75" customHeight="1">
      <c r="B42" s="176" t="s">
        <v>451</v>
      </c>
      <c r="C42" s="176"/>
      <c r="D42" s="280"/>
      <c r="E42" s="280"/>
      <c r="F42" s="280"/>
      <c r="G42" s="280"/>
    </row>
    <row r="43" spans="1:32" ht="37.5" customHeight="1">
      <c r="B43" s="2529" t="s">
        <v>450</v>
      </c>
      <c r="C43" s="2530"/>
      <c r="D43" s="2530"/>
      <c r="E43" s="2530"/>
      <c r="F43" s="2530"/>
      <c r="G43" s="2530"/>
      <c r="H43" s="2530"/>
      <c r="I43" s="2530"/>
    </row>
    <row r="44" spans="1:32" ht="29.25" customHeight="1">
      <c r="B44" s="560" t="s">
        <v>473</v>
      </c>
      <c r="C44" s="280"/>
      <c r="D44" s="280"/>
      <c r="E44" s="280"/>
      <c r="F44" s="280"/>
      <c r="G44" s="280"/>
    </row>
    <row r="45" spans="1:32" s="31" customFormat="1">
      <c r="A45" s="30"/>
    </row>
  </sheetData>
  <mergeCells count="5">
    <mergeCell ref="AB5:AF5"/>
    <mergeCell ref="M5:Q5"/>
    <mergeCell ref="R5:V5"/>
    <mergeCell ref="W5:AA5"/>
    <mergeCell ref="B43:I43"/>
  </mergeCells>
  <phoneticPr fontId="2" type="noConversion"/>
  <pageMargins left="0.75" right="0.75" top="1" bottom="1" header="0.5" footer="0.5"/>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Q21"/>
  <sheetViews>
    <sheetView workbookViewId="0">
      <selection activeCell="G19" sqref="G19"/>
    </sheetView>
  </sheetViews>
  <sheetFormatPr defaultRowHeight="14.25"/>
  <cols>
    <col min="1" max="1" width="5.7109375" style="248" customWidth="1"/>
    <col min="2" max="2" width="34.140625" style="5" customWidth="1"/>
    <col min="3" max="3" width="11.140625" style="40" customWidth="1"/>
    <col min="4" max="4" width="11.28515625" style="40" customWidth="1"/>
    <col min="5" max="5" width="13.5703125" style="40" customWidth="1"/>
    <col min="6" max="7" width="10.85546875" style="40" customWidth="1"/>
    <col min="8" max="8" width="9.140625" style="40"/>
    <col min="9" max="9" width="15.5703125" style="40" customWidth="1"/>
    <col min="10" max="10" width="15.140625" style="40" customWidth="1"/>
    <col min="11" max="12" width="11.140625" style="40" customWidth="1"/>
    <col min="13" max="13" width="11.5703125" style="40" customWidth="1"/>
    <col min="14" max="14" width="10.42578125" style="40" customWidth="1"/>
    <col min="15" max="15" width="9.140625" style="40"/>
    <col min="16" max="16" width="10.85546875" style="40" customWidth="1"/>
    <col min="17" max="17" width="9.140625" style="40"/>
    <col min="18" max="18" width="15.5703125" style="40" customWidth="1"/>
    <col min="19" max="19" width="15.140625" style="40" customWidth="1"/>
    <col min="20" max="21" width="10.7109375" style="40" customWidth="1"/>
    <col min="22" max="22" width="10.42578125" style="40" customWidth="1"/>
    <col min="23" max="23" width="10.7109375" style="40" customWidth="1"/>
    <col min="24" max="24" width="10.85546875" style="40" customWidth="1"/>
    <col min="25" max="25" width="11.42578125" style="40" customWidth="1"/>
    <col min="26" max="26" width="15.5703125" style="40" customWidth="1"/>
    <col min="27" max="27" width="15.140625" style="40" customWidth="1"/>
    <col min="28" max="28" width="12.85546875" style="40" customWidth="1"/>
    <col min="29" max="29" width="11.140625" style="40" customWidth="1"/>
    <col min="30" max="30" width="10" style="40" bestFit="1" customWidth="1"/>
    <col min="31" max="31" width="11.140625" style="40" customWidth="1"/>
    <col min="32" max="32" width="10.85546875" style="40" customWidth="1"/>
    <col min="33" max="33" width="9.140625" style="40"/>
    <col min="34" max="34" width="15.5703125" style="40" customWidth="1"/>
    <col min="35" max="35" width="15.140625" style="40" customWidth="1"/>
    <col min="36" max="36" width="12.85546875" style="40" customWidth="1"/>
    <col min="37" max="37" width="11.140625" style="40" customWidth="1"/>
    <col min="38" max="38" width="10" style="40" bestFit="1" customWidth="1"/>
    <col min="39" max="39" width="11.140625" style="40" customWidth="1"/>
    <col min="40" max="40" width="10.85546875" style="40" customWidth="1"/>
    <col min="41" max="41" width="9.140625" style="40"/>
    <col min="42" max="42" width="15.5703125" style="40" customWidth="1"/>
    <col min="43" max="43" width="15.140625" style="40" customWidth="1"/>
    <col min="44" max="256" width="9.140625" style="40"/>
    <col min="257" max="257" width="5.7109375" style="40" customWidth="1"/>
    <col min="258" max="258" width="34.140625" style="40" customWidth="1"/>
    <col min="259" max="259" width="11.140625" style="40" customWidth="1"/>
    <col min="260" max="260" width="11.28515625" style="40" customWidth="1"/>
    <col min="261" max="261" width="13.5703125" style="40" customWidth="1"/>
    <col min="262" max="263" width="10.85546875" style="40" customWidth="1"/>
    <col min="264" max="264" width="9.140625" style="40"/>
    <col min="265" max="265" width="15.5703125" style="40" customWidth="1"/>
    <col min="266" max="266" width="15.140625" style="40" customWidth="1"/>
    <col min="267" max="268" width="11.140625" style="40" customWidth="1"/>
    <col min="269" max="269" width="11.5703125" style="40" customWidth="1"/>
    <col min="270" max="270" width="10.42578125" style="40" customWidth="1"/>
    <col min="271" max="271" width="9.140625" style="40"/>
    <col min="272" max="272" width="10.85546875" style="40" customWidth="1"/>
    <col min="273" max="273" width="9.140625" style="40"/>
    <col min="274" max="274" width="15.5703125" style="40" customWidth="1"/>
    <col min="275" max="275" width="15.140625" style="40" customWidth="1"/>
    <col min="276" max="277" width="10.7109375" style="40" customWidth="1"/>
    <col min="278" max="278" width="10.42578125" style="40" customWidth="1"/>
    <col min="279" max="279" width="10.7109375" style="40" customWidth="1"/>
    <col min="280" max="280" width="10.85546875" style="40" customWidth="1"/>
    <col min="281" max="281" width="11.42578125" style="40" customWidth="1"/>
    <col min="282" max="282" width="15.5703125" style="40" customWidth="1"/>
    <col min="283" max="283" width="15.140625" style="40" customWidth="1"/>
    <col min="284" max="284" width="12.85546875" style="40" customWidth="1"/>
    <col min="285" max="285" width="11.140625" style="40" customWidth="1"/>
    <col min="286" max="286" width="10" style="40" bestFit="1" customWidth="1"/>
    <col min="287" max="287" width="11.140625" style="40" customWidth="1"/>
    <col min="288" max="288" width="10.85546875" style="40" customWidth="1"/>
    <col min="289" max="289" width="9.140625" style="40"/>
    <col min="290" max="290" width="15.5703125" style="40" customWidth="1"/>
    <col min="291" max="291" width="15.140625" style="40" customWidth="1"/>
    <col min="292" max="292" width="12.85546875" style="40" customWidth="1"/>
    <col min="293" max="293" width="11.140625" style="40" customWidth="1"/>
    <col min="294" max="294" width="10" style="40" bestFit="1" customWidth="1"/>
    <col min="295" max="295" width="11.140625" style="40" customWidth="1"/>
    <col min="296" max="296" width="10.85546875" style="40" customWidth="1"/>
    <col min="297" max="297" width="9.140625" style="40"/>
    <col min="298" max="298" width="15.5703125" style="40" customWidth="1"/>
    <col min="299" max="299" width="15.140625" style="40" customWidth="1"/>
    <col min="300" max="512" width="9.140625" style="40"/>
    <col min="513" max="513" width="5.7109375" style="40" customWidth="1"/>
    <col min="514" max="514" width="34.140625" style="40" customWidth="1"/>
    <col min="515" max="515" width="11.140625" style="40" customWidth="1"/>
    <col min="516" max="516" width="11.28515625" style="40" customWidth="1"/>
    <col min="517" max="517" width="13.5703125" style="40" customWidth="1"/>
    <col min="518" max="519" width="10.85546875" style="40" customWidth="1"/>
    <col min="520" max="520" width="9.140625" style="40"/>
    <col min="521" max="521" width="15.5703125" style="40" customWidth="1"/>
    <col min="522" max="522" width="15.140625" style="40" customWidth="1"/>
    <col min="523" max="524" width="11.140625" style="40" customWidth="1"/>
    <col min="525" max="525" width="11.5703125" style="40" customWidth="1"/>
    <col min="526" max="526" width="10.42578125" style="40" customWidth="1"/>
    <col min="527" max="527" width="9.140625" style="40"/>
    <col min="528" max="528" width="10.85546875" style="40" customWidth="1"/>
    <col min="529" max="529" width="9.140625" style="40"/>
    <col min="530" max="530" width="15.5703125" style="40" customWidth="1"/>
    <col min="531" max="531" width="15.140625" style="40" customWidth="1"/>
    <col min="532" max="533" width="10.7109375" style="40" customWidth="1"/>
    <col min="534" max="534" width="10.42578125" style="40" customWidth="1"/>
    <col min="535" max="535" width="10.7109375" style="40" customWidth="1"/>
    <col min="536" max="536" width="10.85546875" style="40" customWidth="1"/>
    <col min="537" max="537" width="11.42578125" style="40" customWidth="1"/>
    <col min="538" max="538" width="15.5703125" style="40" customWidth="1"/>
    <col min="539" max="539" width="15.140625" style="40" customWidth="1"/>
    <col min="540" max="540" width="12.85546875" style="40" customWidth="1"/>
    <col min="541" max="541" width="11.140625" style="40" customWidth="1"/>
    <col min="542" max="542" width="10" style="40" bestFit="1" customWidth="1"/>
    <col min="543" max="543" width="11.140625" style="40" customWidth="1"/>
    <col min="544" max="544" width="10.85546875" style="40" customWidth="1"/>
    <col min="545" max="545" width="9.140625" style="40"/>
    <col min="546" max="546" width="15.5703125" style="40" customWidth="1"/>
    <col min="547" max="547" width="15.140625" style="40" customWidth="1"/>
    <col min="548" max="548" width="12.85546875" style="40" customWidth="1"/>
    <col min="549" max="549" width="11.140625" style="40" customWidth="1"/>
    <col min="550" max="550" width="10" style="40" bestFit="1" customWidth="1"/>
    <col min="551" max="551" width="11.140625" style="40" customWidth="1"/>
    <col min="552" max="552" width="10.85546875" style="40" customWidth="1"/>
    <col min="553" max="553" width="9.140625" style="40"/>
    <col min="554" max="554" width="15.5703125" style="40" customWidth="1"/>
    <col min="555" max="555" width="15.140625" style="40" customWidth="1"/>
    <col min="556" max="768" width="9.140625" style="40"/>
    <col min="769" max="769" width="5.7109375" style="40" customWidth="1"/>
    <col min="770" max="770" width="34.140625" style="40" customWidth="1"/>
    <col min="771" max="771" width="11.140625" style="40" customWidth="1"/>
    <col min="772" max="772" width="11.28515625" style="40" customWidth="1"/>
    <col min="773" max="773" width="13.5703125" style="40" customWidth="1"/>
    <col min="774" max="775" width="10.85546875" style="40" customWidth="1"/>
    <col min="776" max="776" width="9.140625" style="40"/>
    <col min="777" max="777" width="15.5703125" style="40" customWidth="1"/>
    <col min="778" max="778" width="15.140625" style="40" customWidth="1"/>
    <col min="779" max="780" width="11.140625" style="40" customWidth="1"/>
    <col min="781" max="781" width="11.5703125" style="40" customWidth="1"/>
    <col min="782" max="782" width="10.42578125" style="40" customWidth="1"/>
    <col min="783" max="783" width="9.140625" style="40"/>
    <col min="784" max="784" width="10.85546875" style="40" customWidth="1"/>
    <col min="785" max="785" width="9.140625" style="40"/>
    <col min="786" max="786" width="15.5703125" style="40" customWidth="1"/>
    <col min="787" max="787" width="15.140625" style="40" customWidth="1"/>
    <col min="788" max="789" width="10.7109375" style="40" customWidth="1"/>
    <col min="790" max="790" width="10.42578125" style="40" customWidth="1"/>
    <col min="791" max="791" width="10.7109375" style="40" customWidth="1"/>
    <col min="792" max="792" width="10.85546875" style="40" customWidth="1"/>
    <col min="793" max="793" width="11.42578125" style="40" customWidth="1"/>
    <col min="794" max="794" width="15.5703125" style="40" customWidth="1"/>
    <col min="795" max="795" width="15.140625" style="40" customWidth="1"/>
    <col min="796" max="796" width="12.85546875" style="40" customWidth="1"/>
    <col min="797" max="797" width="11.140625" style="40" customWidth="1"/>
    <col min="798" max="798" width="10" style="40" bestFit="1" customWidth="1"/>
    <col min="799" max="799" width="11.140625" style="40" customWidth="1"/>
    <col min="800" max="800" width="10.85546875" style="40" customWidth="1"/>
    <col min="801" max="801" width="9.140625" style="40"/>
    <col min="802" max="802" width="15.5703125" style="40" customWidth="1"/>
    <col min="803" max="803" width="15.140625" style="40" customWidth="1"/>
    <col min="804" max="804" width="12.85546875" style="40" customWidth="1"/>
    <col min="805" max="805" width="11.140625" style="40" customWidth="1"/>
    <col min="806" max="806" width="10" style="40" bestFit="1" customWidth="1"/>
    <col min="807" max="807" width="11.140625" style="40" customWidth="1"/>
    <col min="808" max="808" width="10.85546875" style="40" customWidth="1"/>
    <col min="809" max="809" width="9.140625" style="40"/>
    <col min="810" max="810" width="15.5703125" style="40" customWidth="1"/>
    <col min="811" max="811" width="15.140625" style="40" customWidth="1"/>
    <col min="812" max="1024" width="9.140625" style="40"/>
    <col min="1025" max="1025" width="5.7109375" style="40" customWidth="1"/>
    <col min="1026" max="1026" width="34.140625" style="40" customWidth="1"/>
    <col min="1027" max="1027" width="11.140625" style="40" customWidth="1"/>
    <col min="1028" max="1028" width="11.28515625" style="40" customWidth="1"/>
    <col min="1029" max="1029" width="13.5703125" style="40" customWidth="1"/>
    <col min="1030" max="1031" width="10.85546875" style="40" customWidth="1"/>
    <col min="1032" max="1032" width="9.140625" style="40"/>
    <col min="1033" max="1033" width="15.5703125" style="40" customWidth="1"/>
    <col min="1034" max="1034" width="15.140625" style="40" customWidth="1"/>
    <col min="1035" max="1036" width="11.140625" style="40" customWidth="1"/>
    <col min="1037" max="1037" width="11.5703125" style="40" customWidth="1"/>
    <col min="1038" max="1038" width="10.42578125" style="40" customWidth="1"/>
    <col min="1039" max="1039" width="9.140625" style="40"/>
    <col min="1040" max="1040" width="10.85546875" style="40" customWidth="1"/>
    <col min="1041" max="1041" width="9.140625" style="40"/>
    <col min="1042" max="1042" width="15.5703125" style="40" customWidth="1"/>
    <col min="1043" max="1043" width="15.140625" style="40" customWidth="1"/>
    <col min="1044" max="1045" width="10.7109375" style="40" customWidth="1"/>
    <col min="1046" max="1046" width="10.42578125" style="40" customWidth="1"/>
    <col min="1047" max="1047" width="10.7109375" style="40" customWidth="1"/>
    <col min="1048" max="1048" width="10.85546875" style="40" customWidth="1"/>
    <col min="1049" max="1049" width="11.42578125" style="40" customWidth="1"/>
    <col min="1050" max="1050" width="15.5703125" style="40" customWidth="1"/>
    <col min="1051" max="1051" width="15.140625" style="40" customWidth="1"/>
    <col min="1052" max="1052" width="12.85546875" style="40" customWidth="1"/>
    <col min="1053" max="1053" width="11.140625" style="40" customWidth="1"/>
    <col min="1054" max="1054" width="10" style="40" bestFit="1" customWidth="1"/>
    <col min="1055" max="1055" width="11.140625" style="40" customWidth="1"/>
    <col min="1056" max="1056" width="10.85546875" style="40" customWidth="1"/>
    <col min="1057" max="1057" width="9.140625" style="40"/>
    <col min="1058" max="1058" width="15.5703125" style="40" customWidth="1"/>
    <col min="1059" max="1059" width="15.140625" style="40" customWidth="1"/>
    <col min="1060" max="1060" width="12.85546875" style="40" customWidth="1"/>
    <col min="1061" max="1061" width="11.140625" style="40" customWidth="1"/>
    <col min="1062" max="1062" width="10" style="40" bestFit="1" customWidth="1"/>
    <col min="1063" max="1063" width="11.140625" style="40" customWidth="1"/>
    <col min="1064" max="1064" width="10.85546875" style="40" customWidth="1"/>
    <col min="1065" max="1065" width="9.140625" style="40"/>
    <col min="1066" max="1066" width="15.5703125" style="40" customWidth="1"/>
    <col min="1067" max="1067" width="15.140625" style="40" customWidth="1"/>
    <col min="1068" max="1280" width="9.140625" style="40"/>
    <col min="1281" max="1281" width="5.7109375" style="40" customWidth="1"/>
    <col min="1282" max="1282" width="34.140625" style="40" customWidth="1"/>
    <col min="1283" max="1283" width="11.140625" style="40" customWidth="1"/>
    <col min="1284" max="1284" width="11.28515625" style="40" customWidth="1"/>
    <col min="1285" max="1285" width="13.5703125" style="40" customWidth="1"/>
    <col min="1286" max="1287" width="10.85546875" style="40" customWidth="1"/>
    <col min="1288" max="1288" width="9.140625" style="40"/>
    <col min="1289" max="1289" width="15.5703125" style="40" customWidth="1"/>
    <col min="1290" max="1290" width="15.140625" style="40" customWidth="1"/>
    <col min="1291" max="1292" width="11.140625" style="40" customWidth="1"/>
    <col min="1293" max="1293" width="11.5703125" style="40" customWidth="1"/>
    <col min="1294" max="1294" width="10.42578125" style="40" customWidth="1"/>
    <col min="1295" max="1295" width="9.140625" style="40"/>
    <col min="1296" max="1296" width="10.85546875" style="40" customWidth="1"/>
    <col min="1297" max="1297" width="9.140625" style="40"/>
    <col min="1298" max="1298" width="15.5703125" style="40" customWidth="1"/>
    <col min="1299" max="1299" width="15.140625" style="40" customWidth="1"/>
    <col min="1300" max="1301" width="10.7109375" style="40" customWidth="1"/>
    <col min="1302" max="1302" width="10.42578125" style="40" customWidth="1"/>
    <col min="1303" max="1303" width="10.7109375" style="40" customWidth="1"/>
    <col min="1304" max="1304" width="10.85546875" style="40" customWidth="1"/>
    <col min="1305" max="1305" width="11.42578125" style="40" customWidth="1"/>
    <col min="1306" max="1306" width="15.5703125" style="40" customWidth="1"/>
    <col min="1307" max="1307" width="15.140625" style="40" customWidth="1"/>
    <col min="1308" max="1308" width="12.85546875" style="40" customWidth="1"/>
    <col min="1309" max="1309" width="11.140625" style="40" customWidth="1"/>
    <col min="1310" max="1310" width="10" style="40" bestFit="1" customWidth="1"/>
    <col min="1311" max="1311" width="11.140625" style="40" customWidth="1"/>
    <col min="1312" max="1312" width="10.85546875" style="40" customWidth="1"/>
    <col min="1313" max="1313" width="9.140625" style="40"/>
    <col min="1314" max="1314" width="15.5703125" style="40" customWidth="1"/>
    <col min="1315" max="1315" width="15.140625" style="40" customWidth="1"/>
    <col min="1316" max="1316" width="12.85546875" style="40" customWidth="1"/>
    <col min="1317" max="1317" width="11.140625" style="40" customWidth="1"/>
    <col min="1318" max="1318" width="10" style="40" bestFit="1" customWidth="1"/>
    <col min="1319" max="1319" width="11.140625" style="40" customWidth="1"/>
    <col min="1320" max="1320" width="10.85546875" style="40" customWidth="1"/>
    <col min="1321" max="1321" width="9.140625" style="40"/>
    <col min="1322" max="1322" width="15.5703125" style="40" customWidth="1"/>
    <col min="1323" max="1323" width="15.140625" style="40" customWidth="1"/>
    <col min="1324" max="1536" width="9.140625" style="40"/>
    <col min="1537" max="1537" width="5.7109375" style="40" customWidth="1"/>
    <col min="1538" max="1538" width="34.140625" style="40" customWidth="1"/>
    <col min="1539" max="1539" width="11.140625" style="40" customWidth="1"/>
    <col min="1540" max="1540" width="11.28515625" style="40" customWidth="1"/>
    <col min="1541" max="1541" width="13.5703125" style="40" customWidth="1"/>
    <col min="1542" max="1543" width="10.85546875" style="40" customWidth="1"/>
    <col min="1544" max="1544" width="9.140625" style="40"/>
    <col min="1545" max="1545" width="15.5703125" style="40" customWidth="1"/>
    <col min="1546" max="1546" width="15.140625" style="40" customWidth="1"/>
    <col min="1547" max="1548" width="11.140625" style="40" customWidth="1"/>
    <col min="1549" max="1549" width="11.5703125" style="40" customWidth="1"/>
    <col min="1550" max="1550" width="10.42578125" style="40" customWidth="1"/>
    <col min="1551" max="1551" width="9.140625" style="40"/>
    <col min="1552" max="1552" width="10.85546875" style="40" customWidth="1"/>
    <col min="1553" max="1553" width="9.140625" style="40"/>
    <col min="1554" max="1554" width="15.5703125" style="40" customWidth="1"/>
    <col min="1555" max="1555" width="15.140625" style="40" customWidth="1"/>
    <col min="1556" max="1557" width="10.7109375" style="40" customWidth="1"/>
    <col min="1558" max="1558" width="10.42578125" style="40" customWidth="1"/>
    <col min="1559" max="1559" width="10.7109375" style="40" customWidth="1"/>
    <col min="1560" max="1560" width="10.85546875" style="40" customWidth="1"/>
    <col min="1561" max="1561" width="11.42578125" style="40" customWidth="1"/>
    <col min="1562" max="1562" width="15.5703125" style="40" customWidth="1"/>
    <col min="1563" max="1563" width="15.140625" style="40" customWidth="1"/>
    <col min="1564" max="1564" width="12.85546875" style="40" customWidth="1"/>
    <col min="1565" max="1565" width="11.140625" style="40" customWidth="1"/>
    <col min="1566" max="1566" width="10" style="40" bestFit="1" customWidth="1"/>
    <col min="1567" max="1567" width="11.140625" style="40" customWidth="1"/>
    <col min="1568" max="1568" width="10.85546875" style="40" customWidth="1"/>
    <col min="1569" max="1569" width="9.140625" style="40"/>
    <col min="1570" max="1570" width="15.5703125" style="40" customWidth="1"/>
    <col min="1571" max="1571" width="15.140625" style="40" customWidth="1"/>
    <col min="1572" max="1572" width="12.85546875" style="40" customWidth="1"/>
    <col min="1573" max="1573" width="11.140625" style="40" customWidth="1"/>
    <col min="1574" max="1574" width="10" style="40" bestFit="1" customWidth="1"/>
    <col min="1575" max="1575" width="11.140625" style="40" customWidth="1"/>
    <col min="1576" max="1576" width="10.85546875" style="40" customWidth="1"/>
    <col min="1577" max="1577" width="9.140625" style="40"/>
    <col min="1578" max="1578" width="15.5703125" style="40" customWidth="1"/>
    <col min="1579" max="1579" width="15.140625" style="40" customWidth="1"/>
    <col min="1580" max="1792" width="9.140625" style="40"/>
    <col min="1793" max="1793" width="5.7109375" style="40" customWidth="1"/>
    <col min="1794" max="1794" width="34.140625" style="40" customWidth="1"/>
    <col min="1795" max="1795" width="11.140625" style="40" customWidth="1"/>
    <col min="1796" max="1796" width="11.28515625" style="40" customWidth="1"/>
    <col min="1797" max="1797" width="13.5703125" style="40" customWidth="1"/>
    <col min="1798" max="1799" width="10.85546875" style="40" customWidth="1"/>
    <col min="1800" max="1800" width="9.140625" style="40"/>
    <col min="1801" max="1801" width="15.5703125" style="40" customWidth="1"/>
    <col min="1802" max="1802" width="15.140625" style="40" customWidth="1"/>
    <col min="1803" max="1804" width="11.140625" style="40" customWidth="1"/>
    <col min="1805" max="1805" width="11.5703125" style="40" customWidth="1"/>
    <col min="1806" max="1806" width="10.42578125" style="40" customWidth="1"/>
    <col min="1807" max="1807" width="9.140625" style="40"/>
    <col min="1808" max="1808" width="10.85546875" style="40" customWidth="1"/>
    <col min="1809" max="1809" width="9.140625" style="40"/>
    <col min="1810" max="1810" width="15.5703125" style="40" customWidth="1"/>
    <col min="1811" max="1811" width="15.140625" style="40" customWidth="1"/>
    <col min="1812" max="1813" width="10.7109375" style="40" customWidth="1"/>
    <col min="1814" max="1814" width="10.42578125" style="40" customWidth="1"/>
    <col min="1815" max="1815" width="10.7109375" style="40" customWidth="1"/>
    <col min="1816" max="1816" width="10.85546875" style="40" customWidth="1"/>
    <col min="1817" max="1817" width="11.42578125" style="40" customWidth="1"/>
    <col min="1818" max="1818" width="15.5703125" style="40" customWidth="1"/>
    <col min="1819" max="1819" width="15.140625" style="40" customWidth="1"/>
    <col min="1820" max="1820" width="12.85546875" style="40" customWidth="1"/>
    <col min="1821" max="1821" width="11.140625" style="40" customWidth="1"/>
    <col min="1822" max="1822" width="10" style="40" bestFit="1" customWidth="1"/>
    <col min="1823" max="1823" width="11.140625" style="40" customWidth="1"/>
    <col min="1824" max="1824" width="10.85546875" style="40" customWidth="1"/>
    <col min="1825" max="1825" width="9.140625" style="40"/>
    <col min="1826" max="1826" width="15.5703125" style="40" customWidth="1"/>
    <col min="1827" max="1827" width="15.140625" style="40" customWidth="1"/>
    <col min="1828" max="1828" width="12.85546875" style="40" customWidth="1"/>
    <col min="1829" max="1829" width="11.140625" style="40" customWidth="1"/>
    <col min="1830" max="1830" width="10" style="40" bestFit="1" customWidth="1"/>
    <col min="1831" max="1831" width="11.140625" style="40" customWidth="1"/>
    <col min="1832" max="1832" width="10.85546875" style="40" customWidth="1"/>
    <col min="1833" max="1833" width="9.140625" style="40"/>
    <col min="1834" max="1834" width="15.5703125" style="40" customWidth="1"/>
    <col min="1835" max="1835" width="15.140625" style="40" customWidth="1"/>
    <col min="1836" max="2048" width="9.140625" style="40"/>
    <col min="2049" max="2049" width="5.7109375" style="40" customWidth="1"/>
    <col min="2050" max="2050" width="34.140625" style="40" customWidth="1"/>
    <col min="2051" max="2051" width="11.140625" style="40" customWidth="1"/>
    <col min="2052" max="2052" width="11.28515625" style="40" customWidth="1"/>
    <col min="2053" max="2053" width="13.5703125" style="40" customWidth="1"/>
    <col min="2054" max="2055" width="10.85546875" style="40" customWidth="1"/>
    <col min="2056" max="2056" width="9.140625" style="40"/>
    <col min="2057" max="2057" width="15.5703125" style="40" customWidth="1"/>
    <col min="2058" max="2058" width="15.140625" style="40" customWidth="1"/>
    <col min="2059" max="2060" width="11.140625" style="40" customWidth="1"/>
    <col min="2061" max="2061" width="11.5703125" style="40" customWidth="1"/>
    <col min="2062" max="2062" width="10.42578125" style="40" customWidth="1"/>
    <col min="2063" max="2063" width="9.140625" style="40"/>
    <col min="2064" max="2064" width="10.85546875" style="40" customWidth="1"/>
    <col min="2065" max="2065" width="9.140625" style="40"/>
    <col min="2066" max="2066" width="15.5703125" style="40" customWidth="1"/>
    <col min="2067" max="2067" width="15.140625" style="40" customWidth="1"/>
    <col min="2068" max="2069" width="10.7109375" style="40" customWidth="1"/>
    <col min="2070" max="2070" width="10.42578125" style="40" customWidth="1"/>
    <col min="2071" max="2071" width="10.7109375" style="40" customWidth="1"/>
    <col min="2072" max="2072" width="10.85546875" style="40" customWidth="1"/>
    <col min="2073" max="2073" width="11.42578125" style="40" customWidth="1"/>
    <col min="2074" max="2074" width="15.5703125" style="40" customWidth="1"/>
    <col min="2075" max="2075" width="15.140625" style="40" customWidth="1"/>
    <col min="2076" max="2076" width="12.85546875" style="40" customWidth="1"/>
    <col min="2077" max="2077" width="11.140625" style="40" customWidth="1"/>
    <col min="2078" max="2078" width="10" style="40" bestFit="1" customWidth="1"/>
    <col min="2079" max="2079" width="11.140625" style="40" customWidth="1"/>
    <col min="2080" max="2080" width="10.85546875" style="40" customWidth="1"/>
    <col min="2081" max="2081" width="9.140625" style="40"/>
    <col min="2082" max="2082" width="15.5703125" style="40" customWidth="1"/>
    <col min="2083" max="2083" width="15.140625" style="40" customWidth="1"/>
    <col min="2084" max="2084" width="12.85546875" style="40" customWidth="1"/>
    <col min="2085" max="2085" width="11.140625" style="40" customWidth="1"/>
    <col min="2086" max="2086" width="10" style="40" bestFit="1" customWidth="1"/>
    <col min="2087" max="2087" width="11.140625" style="40" customWidth="1"/>
    <col min="2088" max="2088" width="10.85546875" style="40" customWidth="1"/>
    <col min="2089" max="2089" width="9.140625" style="40"/>
    <col min="2090" max="2090" width="15.5703125" style="40" customWidth="1"/>
    <col min="2091" max="2091" width="15.140625" style="40" customWidth="1"/>
    <col min="2092" max="2304" width="9.140625" style="40"/>
    <col min="2305" max="2305" width="5.7109375" style="40" customWidth="1"/>
    <col min="2306" max="2306" width="34.140625" style="40" customWidth="1"/>
    <col min="2307" max="2307" width="11.140625" style="40" customWidth="1"/>
    <col min="2308" max="2308" width="11.28515625" style="40" customWidth="1"/>
    <col min="2309" max="2309" width="13.5703125" style="40" customWidth="1"/>
    <col min="2310" max="2311" width="10.85546875" style="40" customWidth="1"/>
    <col min="2312" max="2312" width="9.140625" style="40"/>
    <col min="2313" max="2313" width="15.5703125" style="40" customWidth="1"/>
    <col min="2314" max="2314" width="15.140625" style="40" customWidth="1"/>
    <col min="2315" max="2316" width="11.140625" style="40" customWidth="1"/>
    <col min="2317" max="2317" width="11.5703125" style="40" customWidth="1"/>
    <col min="2318" max="2318" width="10.42578125" style="40" customWidth="1"/>
    <col min="2319" max="2319" width="9.140625" style="40"/>
    <col min="2320" max="2320" width="10.85546875" style="40" customWidth="1"/>
    <col min="2321" max="2321" width="9.140625" style="40"/>
    <col min="2322" max="2322" width="15.5703125" style="40" customWidth="1"/>
    <col min="2323" max="2323" width="15.140625" style="40" customWidth="1"/>
    <col min="2324" max="2325" width="10.7109375" style="40" customWidth="1"/>
    <col min="2326" max="2326" width="10.42578125" style="40" customWidth="1"/>
    <col min="2327" max="2327" width="10.7109375" style="40" customWidth="1"/>
    <col min="2328" max="2328" width="10.85546875" style="40" customWidth="1"/>
    <col min="2329" max="2329" width="11.42578125" style="40" customWidth="1"/>
    <col min="2330" max="2330" width="15.5703125" style="40" customWidth="1"/>
    <col min="2331" max="2331" width="15.140625" style="40" customWidth="1"/>
    <col min="2332" max="2332" width="12.85546875" style="40" customWidth="1"/>
    <col min="2333" max="2333" width="11.140625" style="40" customWidth="1"/>
    <col min="2334" max="2334" width="10" style="40" bestFit="1" customWidth="1"/>
    <col min="2335" max="2335" width="11.140625" style="40" customWidth="1"/>
    <col min="2336" max="2336" width="10.85546875" style="40" customWidth="1"/>
    <col min="2337" max="2337" width="9.140625" style="40"/>
    <col min="2338" max="2338" width="15.5703125" style="40" customWidth="1"/>
    <col min="2339" max="2339" width="15.140625" style="40" customWidth="1"/>
    <col min="2340" max="2340" width="12.85546875" style="40" customWidth="1"/>
    <col min="2341" max="2341" width="11.140625" style="40" customWidth="1"/>
    <col min="2342" max="2342" width="10" style="40" bestFit="1" customWidth="1"/>
    <col min="2343" max="2343" width="11.140625" style="40" customWidth="1"/>
    <col min="2344" max="2344" width="10.85546875" style="40" customWidth="1"/>
    <col min="2345" max="2345" width="9.140625" style="40"/>
    <col min="2346" max="2346" width="15.5703125" style="40" customWidth="1"/>
    <col min="2347" max="2347" width="15.140625" style="40" customWidth="1"/>
    <col min="2348" max="2560" width="9.140625" style="40"/>
    <col min="2561" max="2561" width="5.7109375" style="40" customWidth="1"/>
    <col min="2562" max="2562" width="34.140625" style="40" customWidth="1"/>
    <col min="2563" max="2563" width="11.140625" style="40" customWidth="1"/>
    <col min="2564" max="2564" width="11.28515625" style="40" customWidth="1"/>
    <col min="2565" max="2565" width="13.5703125" style="40" customWidth="1"/>
    <col min="2566" max="2567" width="10.85546875" style="40" customWidth="1"/>
    <col min="2568" max="2568" width="9.140625" style="40"/>
    <col min="2569" max="2569" width="15.5703125" style="40" customWidth="1"/>
    <col min="2570" max="2570" width="15.140625" style="40" customWidth="1"/>
    <col min="2571" max="2572" width="11.140625" style="40" customWidth="1"/>
    <col min="2573" max="2573" width="11.5703125" style="40" customWidth="1"/>
    <col min="2574" max="2574" width="10.42578125" style="40" customWidth="1"/>
    <col min="2575" max="2575" width="9.140625" style="40"/>
    <col min="2576" max="2576" width="10.85546875" style="40" customWidth="1"/>
    <col min="2577" max="2577" width="9.140625" style="40"/>
    <col min="2578" max="2578" width="15.5703125" style="40" customWidth="1"/>
    <col min="2579" max="2579" width="15.140625" style="40" customWidth="1"/>
    <col min="2580" max="2581" width="10.7109375" style="40" customWidth="1"/>
    <col min="2582" max="2582" width="10.42578125" style="40" customWidth="1"/>
    <col min="2583" max="2583" width="10.7109375" style="40" customWidth="1"/>
    <col min="2584" max="2584" width="10.85546875" style="40" customWidth="1"/>
    <col min="2585" max="2585" width="11.42578125" style="40" customWidth="1"/>
    <col min="2586" max="2586" width="15.5703125" style="40" customWidth="1"/>
    <col min="2587" max="2587" width="15.140625" style="40" customWidth="1"/>
    <col min="2588" max="2588" width="12.85546875" style="40" customWidth="1"/>
    <col min="2589" max="2589" width="11.140625" style="40" customWidth="1"/>
    <col min="2590" max="2590" width="10" style="40" bestFit="1" customWidth="1"/>
    <col min="2591" max="2591" width="11.140625" style="40" customWidth="1"/>
    <col min="2592" max="2592" width="10.85546875" style="40" customWidth="1"/>
    <col min="2593" max="2593" width="9.140625" style="40"/>
    <col min="2594" max="2594" width="15.5703125" style="40" customWidth="1"/>
    <col min="2595" max="2595" width="15.140625" style="40" customWidth="1"/>
    <col min="2596" max="2596" width="12.85546875" style="40" customWidth="1"/>
    <col min="2597" max="2597" width="11.140625" style="40" customWidth="1"/>
    <col min="2598" max="2598" width="10" style="40" bestFit="1" customWidth="1"/>
    <col min="2599" max="2599" width="11.140625" style="40" customWidth="1"/>
    <col min="2600" max="2600" width="10.85546875" style="40" customWidth="1"/>
    <col min="2601" max="2601" width="9.140625" style="40"/>
    <col min="2602" max="2602" width="15.5703125" style="40" customWidth="1"/>
    <col min="2603" max="2603" width="15.140625" style="40" customWidth="1"/>
    <col min="2604" max="2816" width="9.140625" style="40"/>
    <col min="2817" max="2817" width="5.7109375" style="40" customWidth="1"/>
    <col min="2818" max="2818" width="34.140625" style="40" customWidth="1"/>
    <col min="2819" max="2819" width="11.140625" style="40" customWidth="1"/>
    <col min="2820" max="2820" width="11.28515625" style="40" customWidth="1"/>
    <col min="2821" max="2821" width="13.5703125" style="40" customWidth="1"/>
    <col min="2822" max="2823" width="10.85546875" style="40" customWidth="1"/>
    <col min="2824" max="2824" width="9.140625" style="40"/>
    <col min="2825" max="2825" width="15.5703125" style="40" customWidth="1"/>
    <col min="2826" max="2826" width="15.140625" style="40" customWidth="1"/>
    <col min="2827" max="2828" width="11.140625" style="40" customWidth="1"/>
    <col min="2829" max="2829" width="11.5703125" style="40" customWidth="1"/>
    <col min="2830" max="2830" width="10.42578125" style="40" customWidth="1"/>
    <col min="2831" max="2831" width="9.140625" style="40"/>
    <col min="2832" max="2832" width="10.85546875" style="40" customWidth="1"/>
    <col min="2833" max="2833" width="9.140625" style="40"/>
    <col min="2834" max="2834" width="15.5703125" style="40" customWidth="1"/>
    <col min="2835" max="2835" width="15.140625" style="40" customWidth="1"/>
    <col min="2836" max="2837" width="10.7109375" style="40" customWidth="1"/>
    <col min="2838" max="2838" width="10.42578125" style="40" customWidth="1"/>
    <col min="2839" max="2839" width="10.7109375" style="40" customWidth="1"/>
    <col min="2840" max="2840" width="10.85546875" style="40" customWidth="1"/>
    <col min="2841" max="2841" width="11.42578125" style="40" customWidth="1"/>
    <col min="2842" max="2842" width="15.5703125" style="40" customWidth="1"/>
    <col min="2843" max="2843" width="15.140625" style="40" customWidth="1"/>
    <col min="2844" max="2844" width="12.85546875" style="40" customWidth="1"/>
    <col min="2845" max="2845" width="11.140625" style="40" customWidth="1"/>
    <col min="2846" max="2846" width="10" style="40" bestFit="1" customWidth="1"/>
    <col min="2847" max="2847" width="11.140625" style="40" customWidth="1"/>
    <col min="2848" max="2848" width="10.85546875" style="40" customWidth="1"/>
    <col min="2849" max="2849" width="9.140625" style="40"/>
    <col min="2850" max="2850" width="15.5703125" style="40" customWidth="1"/>
    <col min="2851" max="2851" width="15.140625" style="40" customWidth="1"/>
    <col min="2852" max="2852" width="12.85546875" style="40" customWidth="1"/>
    <col min="2853" max="2853" width="11.140625" style="40" customWidth="1"/>
    <col min="2854" max="2854" width="10" style="40" bestFit="1" customWidth="1"/>
    <col min="2855" max="2855" width="11.140625" style="40" customWidth="1"/>
    <col min="2856" max="2856" width="10.85546875" style="40" customWidth="1"/>
    <col min="2857" max="2857" width="9.140625" style="40"/>
    <col min="2858" max="2858" width="15.5703125" style="40" customWidth="1"/>
    <col min="2859" max="2859" width="15.140625" style="40" customWidth="1"/>
    <col min="2860" max="3072" width="9.140625" style="40"/>
    <col min="3073" max="3073" width="5.7109375" style="40" customWidth="1"/>
    <col min="3074" max="3074" width="34.140625" style="40" customWidth="1"/>
    <col min="3075" max="3075" width="11.140625" style="40" customWidth="1"/>
    <col min="3076" max="3076" width="11.28515625" style="40" customWidth="1"/>
    <col min="3077" max="3077" width="13.5703125" style="40" customWidth="1"/>
    <col min="3078" max="3079" width="10.85546875" style="40" customWidth="1"/>
    <col min="3080" max="3080" width="9.140625" style="40"/>
    <col min="3081" max="3081" width="15.5703125" style="40" customWidth="1"/>
    <col min="3082" max="3082" width="15.140625" style="40" customWidth="1"/>
    <col min="3083" max="3084" width="11.140625" style="40" customWidth="1"/>
    <col min="3085" max="3085" width="11.5703125" style="40" customWidth="1"/>
    <col min="3086" max="3086" width="10.42578125" style="40" customWidth="1"/>
    <col min="3087" max="3087" width="9.140625" style="40"/>
    <col min="3088" max="3088" width="10.85546875" style="40" customWidth="1"/>
    <col min="3089" max="3089" width="9.140625" style="40"/>
    <col min="3090" max="3090" width="15.5703125" style="40" customWidth="1"/>
    <col min="3091" max="3091" width="15.140625" style="40" customWidth="1"/>
    <col min="3092" max="3093" width="10.7109375" style="40" customWidth="1"/>
    <col min="3094" max="3094" width="10.42578125" style="40" customWidth="1"/>
    <col min="3095" max="3095" width="10.7109375" style="40" customWidth="1"/>
    <col min="3096" max="3096" width="10.85546875" style="40" customWidth="1"/>
    <col min="3097" max="3097" width="11.42578125" style="40" customWidth="1"/>
    <col min="3098" max="3098" width="15.5703125" style="40" customWidth="1"/>
    <col min="3099" max="3099" width="15.140625" style="40" customWidth="1"/>
    <col min="3100" max="3100" width="12.85546875" style="40" customWidth="1"/>
    <col min="3101" max="3101" width="11.140625" style="40" customWidth="1"/>
    <col min="3102" max="3102" width="10" style="40" bestFit="1" customWidth="1"/>
    <col min="3103" max="3103" width="11.140625" style="40" customWidth="1"/>
    <col min="3104" max="3104" width="10.85546875" style="40" customWidth="1"/>
    <col min="3105" max="3105" width="9.140625" style="40"/>
    <col min="3106" max="3106" width="15.5703125" style="40" customWidth="1"/>
    <col min="3107" max="3107" width="15.140625" style="40" customWidth="1"/>
    <col min="3108" max="3108" width="12.85546875" style="40" customWidth="1"/>
    <col min="3109" max="3109" width="11.140625" style="40" customWidth="1"/>
    <col min="3110" max="3110" width="10" style="40" bestFit="1" customWidth="1"/>
    <col min="3111" max="3111" width="11.140625" style="40" customWidth="1"/>
    <col min="3112" max="3112" width="10.85546875" style="40" customWidth="1"/>
    <col min="3113" max="3113" width="9.140625" style="40"/>
    <col min="3114" max="3114" width="15.5703125" style="40" customWidth="1"/>
    <col min="3115" max="3115" width="15.140625" style="40" customWidth="1"/>
    <col min="3116" max="3328" width="9.140625" style="40"/>
    <col min="3329" max="3329" width="5.7109375" style="40" customWidth="1"/>
    <col min="3330" max="3330" width="34.140625" style="40" customWidth="1"/>
    <col min="3331" max="3331" width="11.140625" style="40" customWidth="1"/>
    <col min="3332" max="3332" width="11.28515625" style="40" customWidth="1"/>
    <col min="3333" max="3333" width="13.5703125" style="40" customWidth="1"/>
    <col min="3334" max="3335" width="10.85546875" style="40" customWidth="1"/>
    <col min="3336" max="3336" width="9.140625" style="40"/>
    <col min="3337" max="3337" width="15.5703125" style="40" customWidth="1"/>
    <col min="3338" max="3338" width="15.140625" style="40" customWidth="1"/>
    <col min="3339" max="3340" width="11.140625" style="40" customWidth="1"/>
    <col min="3341" max="3341" width="11.5703125" style="40" customWidth="1"/>
    <col min="3342" max="3342" width="10.42578125" style="40" customWidth="1"/>
    <col min="3343" max="3343" width="9.140625" style="40"/>
    <col min="3344" max="3344" width="10.85546875" style="40" customWidth="1"/>
    <col min="3345" max="3345" width="9.140625" style="40"/>
    <col min="3346" max="3346" width="15.5703125" style="40" customWidth="1"/>
    <col min="3347" max="3347" width="15.140625" style="40" customWidth="1"/>
    <col min="3348" max="3349" width="10.7109375" style="40" customWidth="1"/>
    <col min="3350" max="3350" width="10.42578125" style="40" customWidth="1"/>
    <col min="3351" max="3351" width="10.7109375" style="40" customWidth="1"/>
    <col min="3352" max="3352" width="10.85546875" style="40" customWidth="1"/>
    <col min="3353" max="3353" width="11.42578125" style="40" customWidth="1"/>
    <col min="3354" max="3354" width="15.5703125" style="40" customWidth="1"/>
    <col min="3355" max="3355" width="15.140625" style="40" customWidth="1"/>
    <col min="3356" max="3356" width="12.85546875" style="40" customWidth="1"/>
    <col min="3357" max="3357" width="11.140625" style="40" customWidth="1"/>
    <col min="3358" max="3358" width="10" style="40" bestFit="1" customWidth="1"/>
    <col min="3359" max="3359" width="11.140625" style="40" customWidth="1"/>
    <col min="3360" max="3360" width="10.85546875" style="40" customWidth="1"/>
    <col min="3361" max="3361" width="9.140625" style="40"/>
    <col min="3362" max="3362" width="15.5703125" style="40" customWidth="1"/>
    <col min="3363" max="3363" width="15.140625" style="40" customWidth="1"/>
    <col min="3364" max="3364" width="12.85546875" style="40" customWidth="1"/>
    <col min="3365" max="3365" width="11.140625" style="40" customWidth="1"/>
    <col min="3366" max="3366" width="10" style="40" bestFit="1" customWidth="1"/>
    <col min="3367" max="3367" width="11.140625" style="40" customWidth="1"/>
    <col min="3368" max="3368" width="10.85546875" style="40" customWidth="1"/>
    <col min="3369" max="3369" width="9.140625" style="40"/>
    <col min="3370" max="3370" width="15.5703125" style="40" customWidth="1"/>
    <col min="3371" max="3371" width="15.140625" style="40" customWidth="1"/>
    <col min="3372" max="3584" width="9.140625" style="40"/>
    <col min="3585" max="3585" width="5.7109375" style="40" customWidth="1"/>
    <col min="3586" max="3586" width="34.140625" style="40" customWidth="1"/>
    <col min="3587" max="3587" width="11.140625" style="40" customWidth="1"/>
    <col min="3588" max="3588" width="11.28515625" style="40" customWidth="1"/>
    <col min="3589" max="3589" width="13.5703125" style="40" customWidth="1"/>
    <col min="3590" max="3591" width="10.85546875" style="40" customWidth="1"/>
    <col min="3592" max="3592" width="9.140625" style="40"/>
    <col min="3593" max="3593" width="15.5703125" style="40" customWidth="1"/>
    <col min="3594" max="3594" width="15.140625" style="40" customWidth="1"/>
    <col min="3595" max="3596" width="11.140625" style="40" customWidth="1"/>
    <col min="3597" max="3597" width="11.5703125" style="40" customWidth="1"/>
    <col min="3598" max="3598" width="10.42578125" style="40" customWidth="1"/>
    <col min="3599" max="3599" width="9.140625" style="40"/>
    <col min="3600" max="3600" width="10.85546875" style="40" customWidth="1"/>
    <col min="3601" max="3601" width="9.140625" style="40"/>
    <col min="3602" max="3602" width="15.5703125" style="40" customWidth="1"/>
    <col min="3603" max="3603" width="15.140625" style="40" customWidth="1"/>
    <col min="3604" max="3605" width="10.7109375" style="40" customWidth="1"/>
    <col min="3606" max="3606" width="10.42578125" style="40" customWidth="1"/>
    <col min="3607" max="3607" width="10.7109375" style="40" customWidth="1"/>
    <col min="3608" max="3608" width="10.85546875" style="40" customWidth="1"/>
    <col min="3609" max="3609" width="11.42578125" style="40" customWidth="1"/>
    <col min="3610" max="3610" width="15.5703125" style="40" customWidth="1"/>
    <col min="3611" max="3611" width="15.140625" style="40" customWidth="1"/>
    <col min="3612" max="3612" width="12.85546875" style="40" customWidth="1"/>
    <col min="3613" max="3613" width="11.140625" style="40" customWidth="1"/>
    <col min="3614" max="3614" width="10" style="40" bestFit="1" customWidth="1"/>
    <col min="3615" max="3615" width="11.140625" style="40" customWidth="1"/>
    <col min="3616" max="3616" width="10.85546875" style="40" customWidth="1"/>
    <col min="3617" max="3617" width="9.140625" style="40"/>
    <col min="3618" max="3618" width="15.5703125" style="40" customWidth="1"/>
    <col min="3619" max="3619" width="15.140625" style="40" customWidth="1"/>
    <col min="3620" max="3620" width="12.85546875" style="40" customWidth="1"/>
    <col min="3621" max="3621" width="11.140625" style="40" customWidth="1"/>
    <col min="3622" max="3622" width="10" style="40" bestFit="1" customWidth="1"/>
    <col min="3623" max="3623" width="11.140625" style="40" customWidth="1"/>
    <col min="3624" max="3624" width="10.85546875" style="40" customWidth="1"/>
    <col min="3625" max="3625" width="9.140625" style="40"/>
    <col min="3626" max="3626" width="15.5703125" style="40" customWidth="1"/>
    <col min="3627" max="3627" width="15.140625" style="40" customWidth="1"/>
    <col min="3628" max="3840" width="9.140625" style="40"/>
    <col min="3841" max="3841" width="5.7109375" style="40" customWidth="1"/>
    <col min="3842" max="3842" width="34.140625" style="40" customWidth="1"/>
    <col min="3843" max="3843" width="11.140625" style="40" customWidth="1"/>
    <col min="3844" max="3844" width="11.28515625" style="40" customWidth="1"/>
    <col min="3845" max="3845" width="13.5703125" style="40" customWidth="1"/>
    <col min="3846" max="3847" width="10.85546875" style="40" customWidth="1"/>
    <col min="3848" max="3848" width="9.140625" style="40"/>
    <col min="3849" max="3849" width="15.5703125" style="40" customWidth="1"/>
    <col min="3850" max="3850" width="15.140625" style="40" customWidth="1"/>
    <col min="3851" max="3852" width="11.140625" style="40" customWidth="1"/>
    <col min="3853" max="3853" width="11.5703125" style="40" customWidth="1"/>
    <col min="3854" max="3854" width="10.42578125" style="40" customWidth="1"/>
    <col min="3855" max="3855" width="9.140625" style="40"/>
    <col min="3856" max="3856" width="10.85546875" style="40" customWidth="1"/>
    <col min="3857" max="3857" width="9.140625" style="40"/>
    <col min="3858" max="3858" width="15.5703125" style="40" customWidth="1"/>
    <col min="3859" max="3859" width="15.140625" style="40" customWidth="1"/>
    <col min="3860" max="3861" width="10.7109375" style="40" customWidth="1"/>
    <col min="3862" max="3862" width="10.42578125" style="40" customWidth="1"/>
    <col min="3863" max="3863" width="10.7109375" style="40" customWidth="1"/>
    <col min="3864" max="3864" width="10.85546875" style="40" customWidth="1"/>
    <col min="3865" max="3865" width="11.42578125" style="40" customWidth="1"/>
    <col min="3866" max="3866" width="15.5703125" style="40" customWidth="1"/>
    <col min="3867" max="3867" width="15.140625" style="40" customWidth="1"/>
    <col min="3868" max="3868" width="12.85546875" style="40" customWidth="1"/>
    <col min="3869" max="3869" width="11.140625" style="40" customWidth="1"/>
    <col min="3870" max="3870" width="10" style="40" bestFit="1" customWidth="1"/>
    <col min="3871" max="3871" width="11.140625" style="40" customWidth="1"/>
    <col min="3872" max="3872" width="10.85546875" style="40" customWidth="1"/>
    <col min="3873" max="3873" width="9.140625" style="40"/>
    <col min="3874" max="3874" width="15.5703125" style="40" customWidth="1"/>
    <col min="3875" max="3875" width="15.140625" style="40" customWidth="1"/>
    <col min="3876" max="3876" width="12.85546875" style="40" customWidth="1"/>
    <col min="3877" max="3877" width="11.140625" style="40" customWidth="1"/>
    <col min="3878" max="3878" width="10" style="40" bestFit="1" customWidth="1"/>
    <col min="3879" max="3879" width="11.140625" style="40" customWidth="1"/>
    <col min="3880" max="3880" width="10.85546875" style="40" customWidth="1"/>
    <col min="3881" max="3881" width="9.140625" style="40"/>
    <col min="3882" max="3882" width="15.5703125" style="40" customWidth="1"/>
    <col min="3883" max="3883" width="15.140625" style="40" customWidth="1"/>
    <col min="3884" max="4096" width="9.140625" style="40"/>
    <col min="4097" max="4097" width="5.7109375" style="40" customWidth="1"/>
    <col min="4098" max="4098" width="34.140625" style="40" customWidth="1"/>
    <col min="4099" max="4099" width="11.140625" style="40" customWidth="1"/>
    <col min="4100" max="4100" width="11.28515625" style="40" customWidth="1"/>
    <col min="4101" max="4101" width="13.5703125" style="40" customWidth="1"/>
    <col min="4102" max="4103" width="10.85546875" style="40" customWidth="1"/>
    <col min="4104" max="4104" width="9.140625" style="40"/>
    <col min="4105" max="4105" width="15.5703125" style="40" customWidth="1"/>
    <col min="4106" max="4106" width="15.140625" style="40" customWidth="1"/>
    <col min="4107" max="4108" width="11.140625" style="40" customWidth="1"/>
    <col min="4109" max="4109" width="11.5703125" style="40" customWidth="1"/>
    <col min="4110" max="4110" width="10.42578125" style="40" customWidth="1"/>
    <col min="4111" max="4111" width="9.140625" style="40"/>
    <col min="4112" max="4112" width="10.85546875" style="40" customWidth="1"/>
    <col min="4113" max="4113" width="9.140625" style="40"/>
    <col min="4114" max="4114" width="15.5703125" style="40" customWidth="1"/>
    <col min="4115" max="4115" width="15.140625" style="40" customWidth="1"/>
    <col min="4116" max="4117" width="10.7109375" style="40" customWidth="1"/>
    <col min="4118" max="4118" width="10.42578125" style="40" customWidth="1"/>
    <col min="4119" max="4119" width="10.7109375" style="40" customWidth="1"/>
    <col min="4120" max="4120" width="10.85546875" style="40" customWidth="1"/>
    <col min="4121" max="4121" width="11.42578125" style="40" customWidth="1"/>
    <col min="4122" max="4122" width="15.5703125" style="40" customWidth="1"/>
    <col min="4123" max="4123" width="15.140625" style="40" customWidth="1"/>
    <col min="4124" max="4124" width="12.85546875" style="40" customWidth="1"/>
    <col min="4125" max="4125" width="11.140625" style="40" customWidth="1"/>
    <col min="4126" max="4126" width="10" style="40" bestFit="1" customWidth="1"/>
    <col min="4127" max="4127" width="11.140625" style="40" customWidth="1"/>
    <col min="4128" max="4128" width="10.85546875" style="40" customWidth="1"/>
    <col min="4129" max="4129" width="9.140625" style="40"/>
    <col min="4130" max="4130" width="15.5703125" style="40" customWidth="1"/>
    <col min="4131" max="4131" width="15.140625" style="40" customWidth="1"/>
    <col min="4132" max="4132" width="12.85546875" style="40" customWidth="1"/>
    <col min="4133" max="4133" width="11.140625" style="40" customWidth="1"/>
    <col min="4134" max="4134" width="10" style="40" bestFit="1" customWidth="1"/>
    <col min="4135" max="4135" width="11.140625" style="40" customWidth="1"/>
    <col min="4136" max="4136" width="10.85546875" style="40" customWidth="1"/>
    <col min="4137" max="4137" width="9.140625" style="40"/>
    <col min="4138" max="4138" width="15.5703125" style="40" customWidth="1"/>
    <col min="4139" max="4139" width="15.140625" style="40" customWidth="1"/>
    <col min="4140" max="4352" width="9.140625" style="40"/>
    <col min="4353" max="4353" width="5.7109375" style="40" customWidth="1"/>
    <col min="4354" max="4354" width="34.140625" style="40" customWidth="1"/>
    <col min="4355" max="4355" width="11.140625" style="40" customWidth="1"/>
    <col min="4356" max="4356" width="11.28515625" style="40" customWidth="1"/>
    <col min="4357" max="4357" width="13.5703125" style="40" customWidth="1"/>
    <col min="4358" max="4359" width="10.85546875" style="40" customWidth="1"/>
    <col min="4360" max="4360" width="9.140625" style="40"/>
    <col min="4361" max="4361" width="15.5703125" style="40" customWidth="1"/>
    <col min="4362" max="4362" width="15.140625" style="40" customWidth="1"/>
    <col min="4363" max="4364" width="11.140625" style="40" customWidth="1"/>
    <col min="4365" max="4365" width="11.5703125" style="40" customWidth="1"/>
    <col min="4366" max="4366" width="10.42578125" style="40" customWidth="1"/>
    <col min="4367" max="4367" width="9.140625" style="40"/>
    <col min="4368" max="4368" width="10.85546875" style="40" customWidth="1"/>
    <col min="4369" max="4369" width="9.140625" style="40"/>
    <col min="4370" max="4370" width="15.5703125" style="40" customWidth="1"/>
    <col min="4371" max="4371" width="15.140625" style="40" customWidth="1"/>
    <col min="4372" max="4373" width="10.7109375" style="40" customWidth="1"/>
    <col min="4374" max="4374" width="10.42578125" style="40" customWidth="1"/>
    <col min="4375" max="4375" width="10.7109375" style="40" customWidth="1"/>
    <col min="4376" max="4376" width="10.85546875" style="40" customWidth="1"/>
    <col min="4377" max="4377" width="11.42578125" style="40" customWidth="1"/>
    <col min="4378" max="4378" width="15.5703125" style="40" customWidth="1"/>
    <col min="4379" max="4379" width="15.140625" style="40" customWidth="1"/>
    <col min="4380" max="4380" width="12.85546875" style="40" customWidth="1"/>
    <col min="4381" max="4381" width="11.140625" style="40" customWidth="1"/>
    <col min="4382" max="4382" width="10" style="40" bestFit="1" customWidth="1"/>
    <col min="4383" max="4383" width="11.140625" style="40" customWidth="1"/>
    <col min="4384" max="4384" width="10.85546875" style="40" customWidth="1"/>
    <col min="4385" max="4385" width="9.140625" style="40"/>
    <col min="4386" max="4386" width="15.5703125" style="40" customWidth="1"/>
    <col min="4387" max="4387" width="15.140625" style="40" customWidth="1"/>
    <col min="4388" max="4388" width="12.85546875" style="40" customWidth="1"/>
    <col min="4389" max="4389" width="11.140625" style="40" customWidth="1"/>
    <col min="4390" max="4390" width="10" style="40" bestFit="1" customWidth="1"/>
    <col min="4391" max="4391" width="11.140625" style="40" customWidth="1"/>
    <col min="4392" max="4392" width="10.85546875" style="40" customWidth="1"/>
    <col min="4393" max="4393" width="9.140625" style="40"/>
    <col min="4394" max="4394" width="15.5703125" style="40" customWidth="1"/>
    <col min="4395" max="4395" width="15.140625" style="40" customWidth="1"/>
    <col min="4396" max="4608" width="9.140625" style="40"/>
    <col min="4609" max="4609" width="5.7109375" style="40" customWidth="1"/>
    <col min="4610" max="4610" width="34.140625" style="40" customWidth="1"/>
    <col min="4611" max="4611" width="11.140625" style="40" customWidth="1"/>
    <col min="4612" max="4612" width="11.28515625" style="40" customWidth="1"/>
    <col min="4613" max="4613" width="13.5703125" style="40" customWidth="1"/>
    <col min="4614" max="4615" width="10.85546875" style="40" customWidth="1"/>
    <col min="4616" max="4616" width="9.140625" style="40"/>
    <col min="4617" max="4617" width="15.5703125" style="40" customWidth="1"/>
    <col min="4618" max="4618" width="15.140625" style="40" customWidth="1"/>
    <col min="4619" max="4620" width="11.140625" style="40" customWidth="1"/>
    <col min="4621" max="4621" width="11.5703125" style="40" customWidth="1"/>
    <col min="4622" max="4622" width="10.42578125" style="40" customWidth="1"/>
    <col min="4623" max="4623" width="9.140625" style="40"/>
    <col min="4624" max="4624" width="10.85546875" style="40" customWidth="1"/>
    <col min="4625" max="4625" width="9.140625" style="40"/>
    <col min="4626" max="4626" width="15.5703125" style="40" customWidth="1"/>
    <col min="4627" max="4627" width="15.140625" style="40" customWidth="1"/>
    <col min="4628" max="4629" width="10.7109375" style="40" customWidth="1"/>
    <col min="4630" max="4630" width="10.42578125" style="40" customWidth="1"/>
    <col min="4631" max="4631" width="10.7109375" style="40" customWidth="1"/>
    <col min="4632" max="4632" width="10.85546875" style="40" customWidth="1"/>
    <col min="4633" max="4633" width="11.42578125" style="40" customWidth="1"/>
    <col min="4634" max="4634" width="15.5703125" style="40" customWidth="1"/>
    <col min="4635" max="4635" width="15.140625" style="40" customWidth="1"/>
    <col min="4636" max="4636" width="12.85546875" style="40" customWidth="1"/>
    <col min="4637" max="4637" width="11.140625" style="40" customWidth="1"/>
    <col min="4638" max="4638" width="10" style="40" bestFit="1" customWidth="1"/>
    <col min="4639" max="4639" width="11.140625" style="40" customWidth="1"/>
    <col min="4640" max="4640" width="10.85546875" style="40" customWidth="1"/>
    <col min="4641" max="4641" width="9.140625" style="40"/>
    <col min="4642" max="4642" width="15.5703125" style="40" customWidth="1"/>
    <col min="4643" max="4643" width="15.140625" style="40" customWidth="1"/>
    <col min="4644" max="4644" width="12.85546875" style="40" customWidth="1"/>
    <col min="4645" max="4645" width="11.140625" style="40" customWidth="1"/>
    <col min="4646" max="4646" width="10" style="40" bestFit="1" customWidth="1"/>
    <col min="4647" max="4647" width="11.140625" style="40" customWidth="1"/>
    <col min="4648" max="4648" width="10.85546875" style="40" customWidth="1"/>
    <col min="4649" max="4649" width="9.140625" style="40"/>
    <col min="4650" max="4650" width="15.5703125" style="40" customWidth="1"/>
    <col min="4651" max="4651" width="15.140625" style="40" customWidth="1"/>
    <col min="4652" max="4864" width="9.140625" style="40"/>
    <col min="4865" max="4865" width="5.7109375" style="40" customWidth="1"/>
    <col min="4866" max="4866" width="34.140625" style="40" customWidth="1"/>
    <col min="4867" max="4867" width="11.140625" style="40" customWidth="1"/>
    <col min="4868" max="4868" width="11.28515625" style="40" customWidth="1"/>
    <col min="4869" max="4869" width="13.5703125" style="40" customWidth="1"/>
    <col min="4870" max="4871" width="10.85546875" style="40" customWidth="1"/>
    <col min="4872" max="4872" width="9.140625" style="40"/>
    <col min="4873" max="4873" width="15.5703125" style="40" customWidth="1"/>
    <col min="4874" max="4874" width="15.140625" style="40" customWidth="1"/>
    <col min="4875" max="4876" width="11.140625" style="40" customWidth="1"/>
    <col min="4877" max="4877" width="11.5703125" style="40" customWidth="1"/>
    <col min="4878" max="4878" width="10.42578125" style="40" customWidth="1"/>
    <col min="4879" max="4879" width="9.140625" style="40"/>
    <col min="4880" max="4880" width="10.85546875" style="40" customWidth="1"/>
    <col min="4881" max="4881" width="9.140625" style="40"/>
    <col min="4882" max="4882" width="15.5703125" style="40" customWidth="1"/>
    <col min="4883" max="4883" width="15.140625" style="40" customWidth="1"/>
    <col min="4884" max="4885" width="10.7109375" style="40" customWidth="1"/>
    <col min="4886" max="4886" width="10.42578125" style="40" customWidth="1"/>
    <col min="4887" max="4887" width="10.7109375" style="40" customWidth="1"/>
    <col min="4888" max="4888" width="10.85546875" style="40" customWidth="1"/>
    <col min="4889" max="4889" width="11.42578125" style="40" customWidth="1"/>
    <col min="4890" max="4890" width="15.5703125" style="40" customWidth="1"/>
    <col min="4891" max="4891" width="15.140625" style="40" customWidth="1"/>
    <col min="4892" max="4892" width="12.85546875" style="40" customWidth="1"/>
    <col min="4893" max="4893" width="11.140625" style="40" customWidth="1"/>
    <col min="4894" max="4894" width="10" style="40" bestFit="1" customWidth="1"/>
    <col min="4895" max="4895" width="11.140625" style="40" customWidth="1"/>
    <col min="4896" max="4896" width="10.85546875" style="40" customWidth="1"/>
    <col min="4897" max="4897" width="9.140625" style="40"/>
    <col min="4898" max="4898" width="15.5703125" style="40" customWidth="1"/>
    <col min="4899" max="4899" width="15.140625" style="40" customWidth="1"/>
    <col min="4900" max="4900" width="12.85546875" style="40" customWidth="1"/>
    <col min="4901" max="4901" width="11.140625" style="40" customWidth="1"/>
    <col min="4902" max="4902" width="10" style="40" bestFit="1" customWidth="1"/>
    <col min="4903" max="4903" width="11.140625" style="40" customWidth="1"/>
    <col min="4904" max="4904" width="10.85546875" style="40" customWidth="1"/>
    <col min="4905" max="4905" width="9.140625" style="40"/>
    <col min="4906" max="4906" width="15.5703125" style="40" customWidth="1"/>
    <col min="4907" max="4907" width="15.140625" style="40" customWidth="1"/>
    <col min="4908" max="5120" width="9.140625" style="40"/>
    <col min="5121" max="5121" width="5.7109375" style="40" customWidth="1"/>
    <col min="5122" max="5122" width="34.140625" style="40" customWidth="1"/>
    <col min="5123" max="5123" width="11.140625" style="40" customWidth="1"/>
    <col min="5124" max="5124" width="11.28515625" style="40" customWidth="1"/>
    <col min="5125" max="5125" width="13.5703125" style="40" customWidth="1"/>
    <col min="5126" max="5127" width="10.85546875" style="40" customWidth="1"/>
    <col min="5128" max="5128" width="9.140625" style="40"/>
    <col min="5129" max="5129" width="15.5703125" style="40" customWidth="1"/>
    <col min="5130" max="5130" width="15.140625" style="40" customWidth="1"/>
    <col min="5131" max="5132" width="11.140625" style="40" customWidth="1"/>
    <col min="5133" max="5133" width="11.5703125" style="40" customWidth="1"/>
    <col min="5134" max="5134" width="10.42578125" style="40" customWidth="1"/>
    <col min="5135" max="5135" width="9.140625" style="40"/>
    <col min="5136" max="5136" width="10.85546875" style="40" customWidth="1"/>
    <col min="5137" max="5137" width="9.140625" style="40"/>
    <col min="5138" max="5138" width="15.5703125" style="40" customWidth="1"/>
    <col min="5139" max="5139" width="15.140625" style="40" customWidth="1"/>
    <col min="5140" max="5141" width="10.7109375" style="40" customWidth="1"/>
    <col min="5142" max="5142" width="10.42578125" style="40" customWidth="1"/>
    <col min="5143" max="5143" width="10.7109375" style="40" customWidth="1"/>
    <col min="5144" max="5144" width="10.85546875" style="40" customWidth="1"/>
    <col min="5145" max="5145" width="11.42578125" style="40" customWidth="1"/>
    <col min="5146" max="5146" width="15.5703125" style="40" customWidth="1"/>
    <col min="5147" max="5147" width="15.140625" style="40" customWidth="1"/>
    <col min="5148" max="5148" width="12.85546875" style="40" customWidth="1"/>
    <col min="5149" max="5149" width="11.140625" style="40" customWidth="1"/>
    <col min="5150" max="5150" width="10" style="40" bestFit="1" customWidth="1"/>
    <col min="5151" max="5151" width="11.140625" style="40" customWidth="1"/>
    <col min="5152" max="5152" width="10.85546875" style="40" customWidth="1"/>
    <col min="5153" max="5153" width="9.140625" style="40"/>
    <col min="5154" max="5154" width="15.5703125" style="40" customWidth="1"/>
    <col min="5155" max="5155" width="15.140625" style="40" customWidth="1"/>
    <col min="5156" max="5156" width="12.85546875" style="40" customWidth="1"/>
    <col min="5157" max="5157" width="11.140625" style="40" customWidth="1"/>
    <col min="5158" max="5158" width="10" style="40" bestFit="1" customWidth="1"/>
    <col min="5159" max="5159" width="11.140625" style="40" customWidth="1"/>
    <col min="5160" max="5160" width="10.85546875" style="40" customWidth="1"/>
    <col min="5161" max="5161" width="9.140625" style="40"/>
    <col min="5162" max="5162" width="15.5703125" style="40" customWidth="1"/>
    <col min="5163" max="5163" width="15.140625" style="40" customWidth="1"/>
    <col min="5164" max="5376" width="9.140625" style="40"/>
    <col min="5377" max="5377" width="5.7109375" style="40" customWidth="1"/>
    <col min="5378" max="5378" width="34.140625" style="40" customWidth="1"/>
    <col min="5379" max="5379" width="11.140625" style="40" customWidth="1"/>
    <col min="5380" max="5380" width="11.28515625" style="40" customWidth="1"/>
    <col min="5381" max="5381" width="13.5703125" style="40" customWidth="1"/>
    <col min="5382" max="5383" width="10.85546875" style="40" customWidth="1"/>
    <col min="5384" max="5384" width="9.140625" style="40"/>
    <col min="5385" max="5385" width="15.5703125" style="40" customWidth="1"/>
    <col min="5386" max="5386" width="15.140625" style="40" customWidth="1"/>
    <col min="5387" max="5388" width="11.140625" style="40" customWidth="1"/>
    <col min="5389" max="5389" width="11.5703125" style="40" customWidth="1"/>
    <col min="5390" max="5390" width="10.42578125" style="40" customWidth="1"/>
    <col min="5391" max="5391" width="9.140625" style="40"/>
    <col min="5392" max="5392" width="10.85546875" style="40" customWidth="1"/>
    <col min="5393" max="5393" width="9.140625" style="40"/>
    <col min="5394" max="5394" width="15.5703125" style="40" customWidth="1"/>
    <col min="5395" max="5395" width="15.140625" style="40" customWidth="1"/>
    <col min="5396" max="5397" width="10.7109375" style="40" customWidth="1"/>
    <col min="5398" max="5398" width="10.42578125" style="40" customWidth="1"/>
    <col min="5399" max="5399" width="10.7109375" style="40" customWidth="1"/>
    <col min="5400" max="5400" width="10.85546875" style="40" customWidth="1"/>
    <col min="5401" max="5401" width="11.42578125" style="40" customWidth="1"/>
    <col min="5402" max="5402" width="15.5703125" style="40" customWidth="1"/>
    <col min="5403" max="5403" width="15.140625" style="40" customWidth="1"/>
    <col min="5404" max="5404" width="12.85546875" style="40" customWidth="1"/>
    <col min="5405" max="5405" width="11.140625" style="40" customWidth="1"/>
    <col min="5406" max="5406" width="10" style="40" bestFit="1" customWidth="1"/>
    <col min="5407" max="5407" width="11.140625" style="40" customWidth="1"/>
    <col min="5408" max="5408" width="10.85546875" style="40" customWidth="1"/>
    <col min="5409" max="5409" width="9.140625" style="40"/>
    <col min="5410" max="5410" width="15.5703125" style="40" customWidth="1"/>
    <col min="5411" max="5411" width="15.140625" style="40" customWidth="1"/>
    <col min="5412" max="5412" width="12.85546875" style="40" customWidth="1"/>
    <col min="5413" max="5413" width="11.140625" style="40" customWidth="1"/>
    <col min="5414" max="5414" width="10" style="40" bestFit="1" customWidth="1"/>
    <col min="5415" max="5415" width="11.140625" style="40" customWidth="1"/>
    <col min="5416" max="5416" width="10.85546875" style="40" customWidth="1"/>
    <col min="5417" max="5417" width="9.140625" style="40"/>
    <col min="5418" max="5418" width="15.5703125" style="40" customWidth="1"/>
    <col min="5419" max="5419" width="15.140625" style="40" customWidth="1"/>
    <col min="5420" max="5632" width="9.140625" style="40"/>
    <col min="5633" max="5633" width="5.7109375" style="40" customWidth="1"/>
    <col min="5634" max="5634" width="34.140625" style="40" customWidth="1"/>
    <col min="5635" max="5635" width="11.140625" style="40" customWidth="1"/>
    <col min="5636" max="5636" width="11.28515625" style="40" customWidth="1"/>
    <col min="5637" max="5637" width="13.5703125" style="40" customWidth="1"/>
    <col min="5638" max="5639" width="10.85546875" style="40" customWidth="1"/>
    <col min="5640" max="5640" width="9.140625" style="40"/>
    <col min="5641" max="5641" width="15.5703125" style="40" customWidth="1"/>
    <col min="5642" max="5642" width="15.140625" style="40" customWidth="1"/>
    <col min="5643" max="5644" width="11.140625" style="40" customWidth="1"/>
    <col min="5645" max="5645" width="11.5703125" style="40" customWidth="1"/>
    <col min="5646" max="5646" width="10.42578125" style="40" customWidth="1"/>
    <col min="5647" max="5647" width="9.140625" style="40"/>
    <col min="5648" max="5648" width="10.85546875" style="40" customWidth="1"/>
    <col min="5649" max="5649" width="9.140625" style="40"/>
    <col min="5650" max="5650" width="15.5703125" style="40" customWidth="1"/>
    <col min="5651" max="5651" width="15.140625" style="40" customWidth="1"/>
    <col min="5652" max="5653" width="10.7109375" style="40" customWidth="1"/>
    <col min="5654" max="5654" width="10.42578125" style="40" customWidth="1"/>
    <col min="5655" max="5655" width="10.7109375" style="40" customWidth="1"/>
    <col min="5656" max="5656" width="10.85546875" style="40" customWidth="1"/>
    <col min="5657" max="5657" width="11.42578125" style="40" customWidth="1"/>
    <col min="5658" max="5658" width="15.5703125" style="40" customWidth="1"/>
    <col min="5659" max="5659" width="15.140625" style="40" customWidth="1"/>
    <col min="5660" max="5660" width="12.85546875" style="40" customWidth="1"/>
    <col min="5661" max="5661" width="11.140625" style="40" customWidth="1"/>
    <col min="5662" max="5662" width="10" style="40" bestFit="1" customWidth="1"/>
    <col min="5663" max="5663" width="11.140625" style="40" customWidth="1"/>
    <col min="5664" max="5664" width="10.85546875" style="40" customWidth="1"/>
    <col min="5665" max="5665" width="9.140625" style="40"/>
    <col min="5666" max="5666" width="15.5703125" style="40" customWidth="1"/>
    <col min="5667" max="5667" width="15.140625" style="40" customWidth="1"/>
    <col min="5668" max="5668" width="12.85546875" style="40" customWidth="1"/>
    <col min="5669" max="5669" width="11.140625" style="40" customWidth="1"/>
    <col min="5670" max="5670" width="10" style="40" bestFit="1" customWidth="1"/>
    <col min="5671" max="5671" width="11.140625" style="40" customWidth="1"/>
    <col min="5672" max="5672" width="10.85546875" style="40" customWidth="1"/>
    <col min="5673" max="5673" width="9.140625" style="40"/>
    <col min="5674" max="5674" width="15.5703125" style="40" customWidth="1"/>
    <col min="5675" max="5675" width="15.140625" style="40" customWidth="1"/>
    <col min="5676" max="5888" width="9.140625" style="40"/>
    <col min="5889" max="5889" width="5.7109375" style="40" customWidth="1"/>
    <col min="5890" max="5890" width="34.140625" style="40" customWidth="1"/>
    <col min="5891" max="5891" width="11.140625" style="40" customWidth="1"/>
    <col min="5892" max="5892" width="11.28515625" style="40" customWidth="1"/>
    <col min="5893" max="5893" width="13.5703125" style="40" customWidth="1"/>
    <col min="5894" max="5895" width="10.85546875" style="40" customWidth="1"/>
    <col min="5896" max="5896" width="9.140625" style="40"/>
    <col min="5897" max="5897" width="15.5703125" style="40" customWidth="1"/>
    <col min="5898" max="5898" width="15.140625" style="40" customWidth="1"/>
    <col min="5899" max="5900" width="11.140625" style="40" customWidth="1"/>
    <col min="5901" max="5901" width="11.5703125" style="40" customWidth="1"/>
    <col min="5902" max="5902" width="10.42578125" style="40" customWidth="1"/>
    <col min="5903" max="5903" width="9.140625" style="40"/>
    <col min="5904" max="5904" width="10.85546875" style="40" customWidth="1"/>
    <col min="5905" max="5905" width="9.140625" style="40"/>
    <col min="5906" max="5906" width="15.5703125" style="40" customWidth="1"/>
    <col min="5907" max="5907" width="15.140625" style="40" customWidth="1"/>
    <col min="5908" max="5909" width="10.7109375" style="40" customWidth="1"/>
    <col min="5910" max="5910" width="10.42578125" style="40" customWidth="1"/>
    <col min="5911" max="5911" width="10.7109375" style="40" customWidth="1"/>
    <col min="5912" max="5912" width="10.85546875" style="40" customWidth="1"/>
    <col min="5913" max="5913" width="11.42578125" style="40" customWidth="1"/>
    <col min="5914" max="5914" width="15.5703125" style="40" customWidth="1"/>
    <col min="5915" max="5915" width="15.140625" style="40" customWidth="1"/>
    <col min="5916" max="5916" width="12.85546875" style="40" customWidth="1"/>
    <col min="5917" max="5917" width="11.140625" style="40" customWidth="1"/>
    <col min="5918" max="5918" width="10" style="40" bestFit="1" customWidth="1"/>
    <col min="5919" max="5919" width="11.140625" style="40" customWidth="1"/>
    <col min="5920" max="5920" width="10.85546875" style="40" customWidth="1"/>
    <col min="5921" max="5921" width="9.140625" style="40"/>
    <col min="5922" max="5922" width="15.5703125" style="40" customWidth="1"/>
    <col min="5923" max="5923" width="15.140625" style="40" customWidth="1"/>
    <col min="5924" max="5924" width="12.85546875" style="40" customWidth="1"/>
    <col min="5925" max="5925" width="11.140625" style="40" customWidth="1"/>
    <col min="5926" max="5926" width="10" style="40" bestFit="1" customWidth="1"/>
    <col min="5927" max="5927" width="11.140625" style="40" customWidth="1"/>
    <col min="5928" max="5928" width="10.85546875" style="40" customWidth="1"/>
    <col min="5929" max="5929" width="9.140625" style="40"/>
    <col min="5930" max="5930" width="15.5703125" style="40" customWidth="1"/>
    <col min="5931" max="5931" width="15.140625" style="40" customWidth="1"/>
    <col min="5932" max="6144" width="9.140625" style="40"/>
    <col min="6145" max="6145" width="5.7109375" style="40" customWidth="1"/>
    <col min="6146" max="6146" width="34.140625" style="40" customWidth="1"/>
    <col min="6147" max="6147" width="11.140625" style="40" customWidth="1"/>
    <col min="6148" max="6148" width="11.28515625" style="40" customWidth="1"/>
    <col min="6149" max="6149" width="13.5703125" style="40" customWidth="1"/>
    <col min="6150" max="6151" width="10.85546875" style="40" customWidth="1"/>
    <col min="6152" max="6152" width="9.140625" style="40"/>
    <col min="6153" max="6153" width="15.5703125" style="40" customWidth="1"/>
    <col min="6154" max="6154" width="15.140625" style="40" customWidth="1"/>
    <col min="6155" max="6156" width="11.140625" style="40" customWidth="1"/>
    <col min="6157" max="6157" width="11.5703125" style="40" customWidth="1"/>
    <col min="6158" max="6158" width="10.42578125" style="40" customWidth="1"/>
    <col min="6159" max="6159" width="9.140625" style="40"/>
    <col min="6160" max="6160" width="10.85546875" style="40" customWidth="1"/>
    <col min="6161" max="6161" width="9.140625" style="40"/>
    <col min="6162" max="6162" width="15.5703125" style="40" customWidth="1"/>
    <col min="6163" max="6163" width="15.140625" style="40" customWidth="1"/>
    <col min="6164" max="6165" width="10.7109375" style="40" customWidth="1"/>
    <col min="6166" max="6166" width="10.42578125" style="40" customWidth="1"/>
    <col min="6167" max="6167" width="10.7109375" style="40" customWidth="1"/>
    <col min="6168" max="6168" width="10.85546875" style="40" customWidth="1"/>
    <col min="6169" max="6169" width="11.42578125" style="40" customWidth="1"/>
    <col min="6170" max="6170" width="15.5703125" style="40" customWidth="1"/>
    <col min="6171" max="6171" width="15.140625" style="40" customWidth="1"/>
    <col min="6172" max="6172" width="12.85546875" style="40" customWidth="1"/>
    <col min="6173" max="6173" width="11.140625" style="40" customWidth="1"/>
    <col min="6174" max="6174" width="10" style="40" bestFit="1" customWidth="1"/>
    <col min="6175" max="6175" width="11.140625" style="40" customWidth="1"/>
    <col min="6176" max="6176" width="10.85546875" style="40" customWidth="1"/>
    <col min="6177" max="6177" width="9.140625" style="40"/>
    <col min="6178" max="6178" width="15.5703125" style="40" customWidth="1"/>
    <col min="6179" max="6179" width="15.140625" style="40" customWidth="1"/>
    <col min="6180" max="6180" width="12.85546875" style="40" customWidth="1"/>
    <col min="6181" max="6181" width="11.140625" style="40" customWidth="1"/>
    <col min="6182" max="6182" width="10" style="40" bestFit="1" customWidth="1"/>
    <col min="6183" max="6183" width="11.140625" style="40" customWidth="1"/>
    <col min="6184" max="6184" width="10.85546875" style="40" customWidth="1"/>
    <col min="6185" max="6185" width="9.140625" style="40"/>
    <col min="6186" max="6186" width="15.5703125" style="40" customWidth="1"/>
    <col min="6187" max="6187" width="15.140625" style="40" customWidth="1"/>
    <col min="6188" max="6400" width="9.140625" style="40"/>
    <col min="6401" max="6401" width="5.7109375" style="40" customWidth="1"/>
    <col min="6402" max="6402" width="34.140625" style="40" customWidth="1"/>
    <col min="6403" max="6403" width="11.140625" style="40" customWidth="1"/>
    <col min="6404" max="6404" width="11.28515625" style="40" customWidth="1"/>
    <col min="6405" max="6405" width="13.5703125" style="40" customWidth="1"/>
    <col min="6406" max="6407" width="10.85546875" style="40" customWidth="1"/>
    <col min="6408" max="6408" width="9.140625" style="40"/>
    <col min="6409" max="6409" width="15.5703125" style="40" customWidth="1"/>
    <col min="6410" max="6410" width="15.140625" style="40" customWidth="1"/>
    <col min="6411" max="6412" width="11.140625" style="40" customWidth="1"/>
    <col min="6413" max="6413" width="11.5703125" style="40" customWidth="1"/>
    <col min="6414" max="6414" width="10.42578125" style="40" customWidth="1"/>
    <col min="6415" max="6415" width="9.140625" style="40"/>
    <col min="6416" max="6416" width="10.85546875" style="40" customWidth="1"/>
    <col min="6417" max="6417" width="9.140625" style="40"/>
    <col min="6418" max="6418" width="15.5703125" style="40" customWidth="1"/>
    <col min="6419" max="6419" width="15.140625" style="40" customWidth="1"/>
    <col min="6420" max="6421" width="10.7109375" style="40" customWidth="1"/>
    <col min="6422" max="6422" width="10.42578125" style="40" customWidth="1"/>
    <col min="6423" max="6423" width="10.7109375" style="40" customWidth="1"/>
    <col min="6424" max="6424" width="10.85546875" style="40" customWidth="1"/>
    <col min="6425" max="6425" width="11.42578125" style="40" customWidth="1"/>
    <col min="6426" max="6426" width="15.5703125" style="40" customWidth="1"/>
    <col min="6427" max="6427" width="15.140625" style="40" customWidth="1"/>
    <col min="6428" max="6428" width="12.85546875" style="40" customWidth="1"/>
    <col min="6429" max="6429" width="11.140625" style="40" customWidth="1"/>
    <col min="6430" max="6430" width="10" style="40" bestFit="1" customWidth="1"/>
    <col min="6431" max="6431" width="11.140625" style="40" customWidth="1"/>
    <col min="6432" max="6432" width="10.85546875" style="40" customWidth="1"/>
    <col min="6433" max="6433" width="9.140625" style="40"/>
    <col min="6434" max="6434" width="15.5703125" style="40" customWidth="1"/>
    <col min="6435" max="6435" width="15.140625" style="40" customWidth="1"/>
    <col min="6436" max="6436" width="12.85546875" style="40" customWidth="1"/>
    <col min="6437" max="6437" width="11.140625" style="40" customWidth="1"/>
    <col min="6438" max="6438" width="10" style="40" bestFit="1" customWidth="1"/>
    <col min="6439" max="6439" width="11.140625" style="40" customWidth="1"/>
    <col min="6440" max="6440" width="10.85546875" style="40" customWidth="1"/>
    <col min="6441" max="6441" width="9.140625" style="40"/>
    <col min="6442" max="6442" width="15.5703125" style="40" customWidth="1"/>
    <col min="6443" max="6443" width="15.140625" style="40" customWidth="1"/>
    <col min="6444" max="6656" width="9.140625" style="40"/>
    <col min="6657" max="6657" width="5.7109375" style="40" customWidth="1"/>
    <col min="6658" max="6658" width="34.140625" style="40" customWidth="1"/>
    <col min="6659" max="6659" width="11.140625" style="40" customWidth="1"/>
    <col min="6660" max="6660" width="11.28515625" style="40" customWidth="1"/>
    <col min="6661" max="6661" width="13.5703125" style="40" customWidth="1"/>
    <col min="6662" max="6663" width="10.85546875" style="40" customWidth="1"/>
    <col min="6664" max="6664" width="9.140625" style="40"/>
    <col min="6665" max="6665" width="15.5703125" style="40" customWidth="1"/>
    <col min="6666" max="6666" width="15.140625" style="40" customWidth="1"/>
    <col min="6667" max="6668" width="11.140625" style="40" customWidth="1"/>
    <col min="6669" max="6669" width="11.5703125" style="40" customWidth="1"/>
    <col min="6670" max="6670" width="10.42578125" style="40" customWidth="1"/>
    <col min="6671" max="6671" width="9.140625" style="40"/>
    <col min="6672" max="6672" width="10.85546875" style="40" customWidth="1"/>
    <col min="6673" max="6673" width="9.140625" style="40"/>
    <col min="6674" max="6674" width="15.5703125" style="40" customWidth="1"/>
    <col min="6675" max="6675" width="15.140625" style="40" customWidth="1"/>
    <col min="6676" max="6677" width="10.7109375" style="40" customWidth="1"/>
    <col min="6678" max="6678" width="10.42578125" style="40" customWidth="1"/>
    <col min="6679" max="6679" width="10.7109375" style="40" customWidth="1"/>
    <col min="6680" max="6680" width="10.85546875" style="40" customWidth="1"/>
    <col min="6681" max="6681" width="11.42578125" style="40" customWidth="1"/>
    <col min="6682" max="6682" width="15.5703125" style="40" customWidth="1"/>
    <col min="6683" max="6683" width="15.140625" style="40" customWidth="1"/>
    <col min="6684" max="6684" width="12.85546875" style="40" customWidth="1"/>
    <col min="6685" max="6685" width="11.140625" style="40" customWidth="1"/>
    <col min="6686" max="6686" width="10" style="40" bestFit="1" customWidth="1"/>
    <col min="6687" max="6687" width="11.140625" style="40" customWidth="1"/>
    <col min="6688" max="6688" width="10.85546875" style="40" customWidth="1"/>
    <col min="6689" max="6689" width="9.140625" style="40"/>
    <col min="6690" max="6690" width="15.5703125" style="40" customWidth="1"/>
    <col min="6691" max="6691" width="15.140625" style="40" customWidth="1"/>
    <col min="6692" max="6692" width="12.85546875" style="40" customWidth="1"/>
    <col min="6693" max="6693" width="11.140625" style="40" customWidth="1"/>
    <col min="6694" max="6694" width="10" style="40" bestFit="1" customWidth="1"/>
    <col min="6695" max="6695" width="11.140625" style="40" customWidth="1"/>
    <col min="6696" max="6696" width="10.85546875" style="40" customWidth="1"/>
    <col min="6697" max="6697" width="9.140625" style="40"/>
    <col min="6698" max="6698" width="15.5703125" style="40" customWidth="1"/>
    <col min="6699" max="6699" width="15.140625" style="40" customWidth="1"/>
    <col min="6700" max="6912" width="9.140625" style="40"/>
    <col min="6913" max="6913" width="5.7109375" style="40" customWidth="1"/>
    <col min="6914" max="6914" width="34.140625" style="40" customWidth="1"/>
    <col min="6915" max="6915" width="11.140625" style="40" customWidth="1"/>
    <col min="6916" max="6916" width="11.28515625" style="40" customWidth="1"/>
    <col min="6917" max="6917" width="13.5703125" style="40" customWidth="1"/>
    <col min="6918" max="6919" width="10.85546875" style="40" customWidth="1"/>
    <col min="6920" max="6920" width="9.140625" style="40"/>
    <col min="6921" max="6921" width="15.5703125" style="40" customWidth="1"/>
    <col min="6922" max="6922" width="15.140625" style="40" customWidth="1"/>
    <col min="6923" max="6924" width="11.140625" style="40" customWidth="1"/>
    <col min="6925" max="6925" width="11.5703125" style="40" customWidth="1"/>
    <col min="6926" max="6926" width="10.42578125" style="40" customWidth="1"/>
    <col min="6927" max="6927" width="9.140625" style="40"/>
    <col min="6928" max="6928" width="10.85546875" style="40" customWidth="1"/>
    <col min="6929" max="6929" width="9.140625" style="40"/>
    <col min="6930" max="6930" width="15.5703125" style="40" customWidth="1"/>
    <col min="6931" max="6931" width="15.140625" style="40" customWidth="1"/>
    <col min="6932" max="6933" width="10.7109375" style="40" customWidth="1"/>
    <col min="6934" max="6934" width="10.42578125" style="40" customWidth="1"/>
    <col min="6935" max="6935" width="10.7109375" style="40" customWidth="1"/>
    <col min="6936" max="6936" width="10.85546875" style="40" customWidth="1"/>
    <col min="6937" max="6937" width="11.42578125" style="40" customWidth="1"/>
    <col min="6938" max="6938" width="15.5703125" style="40" customWidth="1"/>
    <col min="6939" max="6939" width="15.140625" style="40" customWidth="1"/>
    <col min="6940" max="6940" width="12.85546875" style="40" customWidth="1"/>
    <col min="6941" max="6941" width="11.140625" style="40" customWidth="1"/>
    <col min="6942" max="6942" width="10" style="40" bestFit="1" customWidth="1"/>
    <col min="6943" max="6943" width="11.140625" style="40" customWidth="1"/>
    <col min="6944" max="6944" width="10.85546875" style="40" customWidth="1"/>
    <col min="6945" max="6945" width="9.140625" style="40"/>
    <col min="6946" max="6946" width="15.5703125" style="40" customWidth="1"/>
    <col min="6947" max="6947" width="15.140625" style="40" customWidth="1"/>
    <col min="6948" max="6948" width="12.85546875" style="40" customWidth="1"/>
    <col min="6949" max="6949" width="11.140625" style="40" customWidth="1"/>
    <col min="6950" max="6950" width="10" style="40" bestFit="1" customWidth="1"/>
    <col min="6951" max="6951" width="11.140625" style="40" customWidth="1"/>
    <col min="6952" max="6952" width="10.85546875" style="40" customWidth="1"/>
    <col min="6953" max="6953" width="9.140625" style="40"/>
    <col min="6954" max="6954" width="15.5703125" style="40" customWidth="1"/>
    <col min="6955" max="6955" width="15.140625" style="40" customWidth="1"/>
    <col min="6956" max="7168" width="9.140625" style="40"/>
    <col min="7169" max="7169" width="5.7109375" style="40" customWidth="1"/>
    <col min="7170" max="7170" width="34.140625" style="40" customWidth="1"/>
    <col min="7171" max="7171" width="11.140625" style="40" customWidth="1"/>
    <col min="7172" max="7172" width="11.28515625" style="40" customWidth="1"/>
    <col min="7173" max="7173" width="13.5703125" style="40" customWidth="1"/>
    <col min="7174" max="7175" width="10.85546875" style="40" customWidth="1"/>
    <col min="7176" max="7176" width="9.140625" style="40"/>
    <col min="7177" max="7177" width="15.5703125" style="40" customWidth="1"/>
    <col min="7178" max="7178" width="15.140625" style="40" customWidth="1"/>
    <col min="7179" max="7180" width="11.140625" style="40" customWidth="1"/>
    <col min="7181" max="7181" width="11.5703125" style="40" customWidth="1"/>
    <col min="7182" max="7182" width="10.42578125" style="40" customWidth="1"/>
    <col min="7183" max="7183" width="9.140625" style="40"/>
    <col min="7184" max="7184" width="10.85546875" style="40" customWidth="1"/>
    <col min="7185" max="7185" width="9.140625" style="40"/>
    <col min="7186" max="7186" width="15.5703125" style="40" customWidth="1"/>
    <col min="7187" max="7187" width="15.140625" style="40" customWidth="1"/>
    <col min="7188" max="7189" width="10.7109375" style="40" customWidth="1"/>
    <col min="7190" max="7190" width="10.42578125" style="40" customWidth="1"/>
    <col min="7191" max="7191" width="10.7109375" style="40" customWidth="1"/>
    <col min="7192" max="7192" width="10.85546875" style="40" customWidth="1"/>
    <col min="7193" max="7193" width="11.42578125" style="40" customWidth="1"/>
    <col min="7194" max="7194" width="15.5703125" style="40" customWidth="1"/>
    <col min="7195" max="7195" width="15.140625" style="40" customWidth="1"/>
    <col min="7196" max="7196" width="12.85546875" style="40" customWidth="1"/>
    <col min="7197" max="7197" width="11.140625" style="40" customWidth="1"/>
    <col min="7198" max="7198" width="10" style="40" bestFit="1" customWidth="1"/>
    <col min="7199" max="7199" width="11.140625" style="40" customWidth="1"/>
    <col min="7200" max="7200" width="10.85546875" style="40" customWidth="1"/>
    <col min="7201" max="7201" width="9.140625" style="40"/>
    <col min="7202" max="7202" width="15.5703125" style="40" customWidth="1"/>
    <col min="7203" max="7203" width="15.140625" style="40" customWidth="1"/>
    <col min="7204" max="7204" width="12.85546875" style="40" customWidth="1"/>
    <col min="7205" max="7205" width="11.140625" style="40" customWidth="1"/>
    <col min="7206" max="7206" width="10" style="40" bestFit="1" customWidth="1"/>
    <col min="7207" max="7207" width="11.140625" style="40" customWidth="1"/>
    <col min="7208" max="7208" width="10.85546875" style="40" customWidth="1"/>
    <col min="7209" max="7209" width="9.140625" style="40"/>
    <col min="7210" max="7210" width="15.5703125" style="40" customWidth="1"/>
    <col min="7211" max="7211" width="15.140625" style="40" customWidth="1"/>
    <col min="7212" max="7424" width="9.140625" style="40"/>
    <col min="7425" max="7425" width="5.7109375" style="40" customWidth="1"/>
    <col min="7426" max="7426" width="34.140625" style="40" customWidth="1"/>
    <col min="7427" max="7427" width="11.140625" style="40" customWidth="1"/>
    <col min="7428" max="7428" width="11.28515625" style="40" customWidth="1"/>
    <col min="7429" max="7429" width="13.5703125" style="40" customWidth="1"/>
    <col min="7430" max="7431" width="10.85546875" style="40" customWidth="1"/>
    <col min="7432" max="7432" width="9.140625" style="40"/>
    <col min="7433" max="7433" width="15.5703125" style="40" customWidth="1"/>
    <col min="7434" max="7434" width="15.140625" style="40" customWidth="1"/>
    <col min="7435" max="7436" width="11.140625" style="40" customWidth="1"/>
    <col min="7437" max="7437" width="11.5703125" style="40" customWidth="1"/>
    <col min="7438" max="7438" width="10.42578125" style="40" customWidth="1"/>
    <col min="7439" max="7439" width="9.140625" style="40"/>
    <col min="7440" max="7440" width="10.85546875" style="40" customWidth="1"/>
    <col min="7441" max="7441" width="9.140625" style="40"/>
    <col min="7442" max="7442" width="15.5703125" style="40" customWidth="1"/>
    <col min="7443" max="7443" width="15.140625" style="40" customWidth="1"/>
    <col min="7444" max="7445" width="10.7109375" style="40" customWidth="1"/>
    <col min="7446" max="7446" width="10.42578125" style="40" customWidth="1"/>
    <col min="7447" max="7447" width="10.7109375" style="40" customWidth="1"/>
    <col min="7448" max="7448" width="10.85546875" style="40" customWidth="1"/>
    <col min="7449" max="7449" width="11.42578125" style="40" customWidth="1"/>
    <col min="7450" max="7450" width="15.5703125" style="40" customWidth="1"/>
    <col min="7451" max="7451" width="15.140625" style="40" customWidth="1"/>
    <col min="7452" max="7452" width="12.85546875" style="40" customWidth="1"/>
    <col min="7453" max="7453" width="11.140625" style="40" customWidth="1"/>
    <col min="7454" max="7454" width="10" style="40" bestFit="1" customWidth="1"/>
    <col min="7455" max="7455" width="11.140625" style="40" customWidth="1"/>
    <col min="7456" max="7456" width="10.85546875" style="40" customWidth="1"/>
    <col min="7457" max="7457" width="9.140625" style="40"/>
    <col min="7458" max="7458" width="15.5703125" style="40" customWidth="1"/>
    <col min="7459" max="7459" width="15.140625" style="40" customWidth="1"/>
    <col min="7460" max="7460" width="12.85546875" style="40" customWidth="1"/>
    <col min="7461" max="7461" width="11.140625" style="40" customWidth="1"/>
    <col min="7462" max="7462" width="10" style="40" bestFit="1" customWidth="1"/>
    <col min="7463" max="7463" width="11.140625" style="40" customWidth="1"/>
    <col min="7464" max="7464" width="10.85546875" style="40" customWidth="1"/>
    <col min="7465" max="7465" width="9.140625" style="40"/>
    <col min="7466" max="7466" width="15.5703125" style="40" customWidth="1"/>
    <col min="7467" max="7467" width="15.140625" style="40" customWidth="1"/>
    <col min="7468" max="7680" width="9.140625" style="40"/>
    <col min="7681" max="7681" width="5.7109375" style="40" customWidth="1"/>
    <col min="7682" max="7682" width="34.140625" style="40" customWidth="1"/>
    <col min="7683" max="7683" width="11.140625" style="40" customWidth="1"/>
    <col min="7684" max="7684" width="11.28515625" style="40" customWidth="1"/>
    <col min="7685" max="7685" width="13.5703125" style="40" customWidth="1"/>
    <col min="7686" max="7687" width="10.85546875" style="40" customWidth="1"/>
    <col min="7688" max="7688" width="9.140625" style="40"/>
    <col min="7689" max="7689" width="15.5703125" style="40" customWidth="1"/>
    <col min="7690" max="7690" width="15.140625" style="40" customWidth="1"/>
    <col min="7691" max="7692" width="11.140625" style="40" customWidth="1"/>
    <col min="7693" max="7693" width="11.5703125" style="40" customWidth="1"/>
    <col min="7694" max="7694" width="10.42578125" style="40" customWidth="1"/>
    <col min="7695" max="7695" width="9.140625" style="40"/>
    <col min="7696" max="7696" width="10.85546875" style="40" customWidth="1"/>
    <col min="7697" max="7697" width="9.140625" style="40"/>
    <col min="7698" max="7698" width="15.5703125" style="40" customWidth="1"/>
    <col min="7699" max="7699" width="15.140625" style="40" customWidth="1"/>
    <col min="7700" max="7701" width="10.7109375" style="40" customWidth="1"/>
    <col min="7702" max="7702" width="10.42578125" style="40" customWidth="1"/>
    <col min="7703" max="7703" width="10.7109375" style="40" customWidth="1"/>
    <col min="7704" max="7704" width="10.85546875" style="40" customWidth="1"/>
    <col min="7705" max="7705" width="11.42578125" style="40" customWidth="1"/>
    <col min="7706" max="7706" width="15.5703125" style="40" customWidth="1"/>
    <col min="7707" max="7707" width="15.140625" style="40" customWidth="1"/>
    <col min="7708" max="7708" width="12.85546875" style="40" customWidth="1"/>
    <col min="7709" max="7709" width="11.140625" style="40" customWidth="1"/>
    <col min="7710" max="7710" width="10" style="40" bestFit="1" customWidth="1"/>
    <col min="7711" max="7711" width="11.140625" style="40" customWidth="1"/>
    <col min="7712" max="7712" width="10.85546875" style="40" customWidth="1"/>
    <col min="7713" max="7713" width="9.140625" style="40"/>
    <col min="7714" max="7714" width="15.5703125" style="40" customWidth="1"/>
    <col min="7715" max="7715" width="15.140625" style="40" customWidth="1"/>
    <col min="7716" max="7716" width="12.85546875" style="40" customWidth="1"/>
    <col min="7717" max="7717" width="11.140625" style="40" customWidth="1"/>
    <col min="7718" max="7718" width="10" style="40" bestFit="1" customWidth="1"/>
    <col min="7719" max="7719" width="11.140625" style="40" customWidth="1"/>
    <col min="7720" max="7720" width="10.85546875" style="40" customWidth="1"/>
    <col min="7721" max="7721" width="9.140625" style="40"/>
    <col min="7722" max="7722" width="15.5703125" style="40" customWidth="1"/>
    <col min="7723" max="7723" width="15.140625" style="40" customWidth="1"/>
    <col min="7724" max="7936" width="9.140625" style="40"/>
    <col min="7937" max="7937" width="5.7109375" style="40" customWidth="1"/>
    <col min="7938" max="7938" width="34.140625" style="40" customWidth="1"/>
    <col min="7939" max="7939" width="11.140625" style="40" customWidth="1"/>
    <col min="7940" max="7940" width="11.28515625" style="40" customWidth="1"/>
    <col min="7941" max="7941" width="13.5703125" style="40" customWidth="1"/>
    <col min="7942" max="7943" width="10.85546875" style="40" customWidth="1"/>
    <col min="7944" max="7944" width="9.140625" style="40"/>
    <col min="7945" max="7945" width="15.5703125" style="40" customWidth="1"/>
    <col min="7946" max="7946" width="15.140625" style="40" customWidth="1"/>
    <col min="7947" max="7948" width="11.140625" style="40" customWidth="1"/>
    <col min="7949" max="7949" width="11.5703125" style="40" customWidth="1"/>
    <col min="7950" max="7950" width="10.42578125" style="40" customWidth="1"/>
    <col min="7951" max="7951" width="9.140625" style="40"/>
    <col min="7952" max="7952" width="10.85546875" style="40" customWidth="1"/>
    <col min="7953" max="7953" width="9.140625" style="40"/>
    <col min="7954" max="7954" width="15.5703125" style="40" customWidth="1"/>
    <col min="7955" max="7955" width="15.140625" style="40" customWidth="1"/>
    <col min="7956" max="7957" width="10.7109375" style="40" customWidth="1"/>
    <col min="7958" max="7958" width="10.42578125" style="40" customWidth="1"/>
    <col min="7959" max="7959" width="10.7109375" style="40" customWidth="1"/>
    <col min="7960" max="7960" width="10.85546875" style="40" customWidth="1"/>
    <col min="7961" max="7961" width="11.42578125" style="40" customWidth="1"/>
    <col min="7962" max="7962" width="15.5703125" style="40" customWidth="1"/>
    <col min="7963" max="7963" width="15.140625" style="40" customWidth="1"/>
    <col min="7964" max="7964" width="12.85546875" style="40" customWidth="1"/>
    <col min="7965" max="7965" width="11.140625" style="40" customWidth="1"/>
    <col min="7966" max="7966" width="10" style="40" bestFit="1" customWidth="1"/>
    <col min="7967" max="7967" width="11.140625" style="40" customWidth="1"/>
    <col min="7968" max="7968" width="10.85546875" style="40" customWidth="1"/>
    <col min="7969" max="7969" width="9.140625" style="40"/>
    <col min="7970" max="7970" width="15.5703125" style="40" customWidth="1"/>
    <col min="7971" max="7971" width="15.140625" style="40" customWidth="1"/>
    <col min="7972" max="7972" width="12.85546875" style="40" customWidth="1"/>
    <col min="7973" max="7973" width="11.140625" style="40" customWidth="1"/>
    <col min="7974" max="7974" width="10" style="40" bestFit="1" customWidth="1"/>
    <col min="7975" max="7975" width="11.140625" style="40" customWidth="1"/>
    <col min="7976" max="7976" width="10.85546875" style="40" customWidth="1"/>
    <col min="7977" max="7977" width="9.140625" style="40"/>
    <col min="7978" max="7978" width="15.5703125" style="40" customWidth="1"/>
    <col min="7979" max="7979" width="15.140625" style="40" customWidth="1"/>
    <col min="7980" max="8192" width="9.140625" style="40"/>
    <col min="8193" max="8193" width="5.7109375" style="40" customWidth="1"/>
    <col min="8194" max="8194" width="34.140625" style="40" customWidth="1"/>
    <col min="8195" max="8195" width="11.140625" style="40" customWidth="1"/>
    <col min="8196" max="8196" width="11.28515625" style="40" customWidth="1"/>
    <col min="8197" max="8197" width="13.5703125" style="40" customWidth="1"/>
    <col min="8198" max="8199" width="10.85546875" style="40" customWidth="1"/>
    <col min="8200" max="8200" width="9.140625" style="40"/>
    <col min="8201" max="8201" width="15.5703125" style="40" customWidth="1"/>
    <col min="8202" max="8202" width="15.140625" style="40" customWidth="1"/>
    <col min="8203" max="8204" width="11.140625" style="40" customWidth="1"/>
    <col min="8205" max="8205" width="11.5703125" style="40" customWidth="1"/>
    <col min="8206" max="8206" width="10.42578125" style="40" customWidth="1"/>
    <col min="8207" max="8207" width="9.140625" style="40"/>
    <col min="8208" max="8208" width="10.85546875" style="40" customWidth="1"/>
    <col min="8209" max="8209" width="9.140625" style="40"/>
    <col min="8210" max="8210" width="15.5703125" style="40" customWidth="1"/>
    <col min="8211" max="8211" width="15.140625" style="40" customWidth="1"/>
    <col min="8212" max="8213" width="10.7109375" style="40" customWidth="1"/>
    <col min="8214" max="8214" width="10.42578125" style="40" customWidth="1"/>
    <col min="8215" max="8215" width="10.7109375" style="40" customWidth="1"/>
    <col min="8216" max="8216" width="10.85546875" style="40" customWidth="1"/>
    <col min="8217" max="8217" width="11.42578125" style="40" customWidth="1"/>
    <col min="8218" max="8218" width="15.5703125" style="40" customWidth="1"/>
    <col min="8219" max="8219" width="15.140625" style="40" customWidth="1"/>
    <col min="8220" max="8220" width="12.85546875" style="40" customWidth="1"/>
    <col min="8221" max="8221" width="11.140625" style="40" customWidth="1"/>
    <col min="8222" max="8222" width="10" style="40" bestFit="1" customWidth="1"/>
    <col min="8223" max="8223" width="11.140625" style="40" customWidth="1"/>
    <col min="8224" max="8224" width="10.85546875" style="40" customWidth="1"/>
    <col min="8225" max="8225" width="9.140625" style="40"/>
    <col min="8226" max="8226" width="15.5703125" style="40" customWidth="1"/>
    <col min="8227" max="8227" width="15.140625" style="40" customWidth="1"/>
    <col min="8228" max="8228" width="12.85546875" style="40" customWidth="1"/>
    <col min="8229" max="8229" width="11.140625" style="40" customWidth="1"/>
    <col min="8230" max="8230" width="10" style="40" bestFit="1" customWidth="1"/>
    <col min="8231" max="8231" width="11.140625" style="40" customWidth="1"/>
    <col min="8232" max="8232" width="10.85546875" style="40" customWidth="1"/>
    <col min="8233" max="8233" width="9.140625" style="40"/>
    <col min="8234" max="8234" width="15.5703125" style="40" customWidth="1"/>
    <col min="8235" max="8235" width="15.140625" style="40" customWidth="1"/>
    <col min="8236" max="8448" width="9.140625" style="40"/>
    <col min="8449" max="8449" width="5.7109375" style="40" customWidth="1"/>
    <col min="8450" max="8450" width="34.140625" style="40" customWidth="1"/>
    <col min="8451" max="8451" width="11.140625" style="40" customWidth="1"/>
    <col min="8452" max="8452" width="11.28515625" style="40" customWidth="1"/>
    <col min="8453" max="8453" width="13.5703125" style="40" customWidth="1"/>
    <col min="8454" max="8455" width="10.85546875" style="40" customWidth="1"/>
    <col min="8456" max="8456" width="9.140625" style="40"/>
    <col min="8457" max="8457" width="15.5703125" style="40" customWidth="1"/>
    <col min="8458" max="8458" width="15.140625" style="40" customWidth="1"/>
    <col min="8459" max="8460" width="11.140625" style="40" customWidth="1"/>
    <col min="8461" max="8461" width="11.5703125" style="40" customWidth="1"/>
    <col min="8462" max="8462" width="10.42578125" style="40" customWidth="1"/>
    <col min="8463" max="8463" width="9.140625" style="40"/>
    <col min="8464" max="8464" width="10.85546875" style="40" customWidth="1"/>
    <col min="8465" max="8465" width="9.140625" style="40"/>
    <col min="8466" max="8466" width="15.5703125" style="40" customWidth="1"/>
    <col min="8467" max="8467" width="15.140625" style="40" customWidth="1"/>
    <col min="8468" max="8469" width="10.7109375" style="40" customWidth="1"/>
    <col min="8470" max="8470" width="10.42578125" style="40" customWidth="1"/>
    <col min="8471" max="8471" width="10.7109375" style="40" customWidth="1"/>
    <col min="8472" max="8472" width="10.85546875" style="40" customWidth="1"/>
    <col min="8473" max="8473" width="11.42578125" style="40" customWidth="1"/>
    <col min="8474" max="8474" width="15.5703125" style="40" customWidth="1"/>
    <col min="8475" max="8475" width="15.140625" style="40" customWidth="1"/>
    <col min="8476" max="8476" width="12.85546875" style="40" customWidth="1"/>
    <col min="8477" max="8477" width="11.140625" style="40" customWidth="1"/>
    <col min="8478" max="8478" width="10" style="40" bestFit="1" customWidth="1"/>
    <col min="8479" max="8479" width="11.140625" style="40" customWidth="1"/>
    <col min="8480" max="8480" width="10.85546875" style="40" customWidth="1"/>
    <col min="8481" max="8481" width="9.140625" style="40"/>
    <col min="8482" max="8482" width="15.5703125" style="40" customWidth="1"/>
    <col min="8483" max="8483" width="15.140625" style="40" customWidth="1"/>
    <col min="8484" max="8484" width="12.85546875" style="40" customWidth="1"/>
    <col min="8485" max="8485" width="11.140625" style="40" customWidth="1"/>
    <col min="8486" max="8486" width="10" style="40" bestFit="1" customWidth="1"/>
    <col min="8487" max="8487" width="11.140625" style="40" customWidth="1"/>
    <col min="8488" max="8488" width="10.85546875" style="40" customWidth="1"/>
    <col min="8489" max="8489" width="9.140625" style="40"/>
    <col min="8490" max="8490" width="15.5703125" style="40" customWidth="1"/>
    <col min="8491" max="8491" width="15.140625" style="40" customWidth="1"/>
    <col min="8492" max="8704" width="9.140625" style="40"/>
    <col min="8705" max="8705" width="5.7109375" style="40" customWidth="1"/>
    <col min="8706" max="8706" width="34.140625" style="40" customWidth="1"/>
    <col min="8707" max="8707" width="11.140625" style="40" customWidth="1"/>
    <col min="8708" max="8708" width="11.28515625" style="40" customWidth="1"/>
    <col min="8709" max="8709" width="13.5703125" style="40" customWidth="1"/>
    <col min="8710" max="8711" width="10.85546875" style="40" customWidth="1"/>
    <col min="8712" max="8712" width="9.140625" style="40"/>
    <col min="8713" max="8713" width="15.5703125" style="40" customWidth="1"/>
    <col min="8714" max="8714" width="15.140625" style="40" customWidth="1"/>
    <col min="8715" max="8716" width="11.140625" style="40" customWidth="1"/>
    <col min="8717" max="8717" width="11.5703125" style="40" customWidth="1"/>
    <col min="8718" max="8718" width="10.42578125" style="40" customWidth="1"/>
    <col min="8719" max="8719" width="9.140625" style="40"/>
    <col min="8720" max="8720" width="10.85546875" style="40" customWidth="1"/>
    <col min="8721" max="8721" width="9.140625" style="40"/>
    <col min="8722" max="8722" width="15.5703125" style="40" customWidth="1"/>
    <col min="8723" max="8723" width="15.140625" style="40" customWidth="1"/>
    <col min="8724" max="8725" width="10.7109375" style="40" customWidth="1"/>
    <col min="8726" max="8726" width="10.42578125" style="40" customWidth="1"/>
    <col min="8727" max="8727" width="10.7109375" style="40" customWidth="1"/>
    <col min="8728" max="8728" width="10.85546875" style="40" customWidth="1"/>
    <col min="8729" max="8729" width="11.42578125" style="40" customWidth="1"/>
    <col min="8730" max="8730" width="15.5703125" style="40" customWidth="1"/>
    <col min="8731" max="8731" width="15.140625" style="40" customWidth="1"/>
    <col min="8732" max="8732" width="12.85546875" style="40" customWidth="1"/>
    <col min="8733" max="8733" width="11.140625" style="40" customWidth="1"/>
    <col min="8734" max="8734" width="10" style="40" bestFit="1" customWidth="1"/>
    <col min="8735" max="8735" width="11.140625" style="40" customWidth="1"/>
    <col min="8736" max="8736" width="10.85546875" style="40" customWidth="1"/>
    <col min="8737" max="8737" width="9.140625" style="40"/>
    <col min="8738" max="8738" width="15.5703125" style="40" customWidth="1"/>
    <col min="8739" max="8739" width="15.140625" style="40" customWidth="1"/>
    <col min="8740" max="8740" width="12.85546875" style="40" customWidth="1"/>
    <col min="8741" max="8741" width="11.140625" style="40" customWidth="1"/>
    <col min="8742" max="8742" width="10" style="40" bestFit="1" customWidth="1"/>
    <col min="8743" max="8743" width="11.140625" style="40" customWidth="1"/>
    <col min="8744" max="8744" width="10.85546875" style="40" customWidth="1"/>
    <col min="8745" max="8745" width="9.140625" style="40"/>
    <col min="8746" max="8746" width="15.5703125" style="40" customWidth="1"/>
    <col min="8747" max="8747" width="15.140625" style="40" customWidth="1"/>
    <col min="8748" max="8960" width="9.140625" style="40"/>
    <col min="8961" max="8961" width="5.7109375" style="40" customWidth="1"/>
    <col min="8962" max="8962" width="34.140625" style="40" customWidth="1"/>
    <col min="8963" max="8963" width="11.140625" style="40" customWidth="1"/>
    <col min="8964" max="8964" width="11.28515625" style="40" customWidth="1"/>
    <col min="8965" max="8965" width="13.5703125" style="40" customWidth="1"/>
    <col min="8966" max="8967" width="10.85546875" style="40" customWidth="1"/>
    <col min="8968" max="8968" width="9.140625" style="40"/>
    <col min="8969" max="8969" width="15.5703125" style="40" customWidth="1"/>
    <col min="8970" max="8970" width="15.140625" style="40" customWidth="1"/>
    <col min="8971" max="8972" width="11.140625" style="40" customWidth="1"/>
    <col min="8973" max="8973" width="11.5703125" style="40" customWidth="1"/>
    <col min="8974" max="8974" width="10.42578125" style="40" customWidth="1"/>
    <col min="8975" max="8975" width="9.140625" style="40"/>
    <col min="8976" max="8976" width="10.85546875" style="40" customWidth="1"/>
    <col min="8977" max="8977" width="9.140625" style="40"/>
    <col min="8978" max="8978" width="15.5703125" style="40" customWidth="1"/>
    <col min="8979" max="8979" width="15.140625" style="40" customWidth="1"/>
    <col min="8980" max="8981" width="10.7109375" style="40" customWidth="1"/>
    <col min="8982" max="8982" width="10.42578125" style="40" customWidth="1"/>
    <col min="8983" max="8983" width="10.7109375" style="40" customWidth="1"/>
    <col min="8984" max="8984" width="10.85546875" style="40" customWidth="1"/>
    <col min="8985" max="8985" width="11.42578125" style="40" customWidth="1"/>
    <col min="8986" max="8986" width="15.5703125" style="40" customWidth="1"/>
    <col min="8987" max="8987" width="15.140625" style="40" customWidth="1"/>
    <col min="8988" max="8988" width="12.85546875" style="40" customWidth="1"/>
    <col min="8989" max="8989" width="11.140625" style="40" customWidth="1"/>
    <col min="8990" max="8990" width="10" style="40" bestFit="1" customWidth="1"/>
    <col min="8991" max="8991" width="11.140625" style="40" customWidth="1"/>
    <col min="8992" max="8992" width="10.85546875" style="40" customWidth="1"/>
    <col min="8993" max="8993" width="9.140625" style="40"/>
    <col min="8994" max="8994" width="15.5703125" style="40" customWidth="1"/>
    <col min="8995" max="8995" width="15.140625" style="40" customWidth="1"/>
    <col min="8996" max="8996" width="12.85546875" style="40" customWidth="1"/>
    <col min="8997" max="8997" width="11.140625" style="40" customWidth="1"/>
    <col min="8998" max="8998" width="10" style="40" bestFit="1" customWidth="1"/>
    <col min="8999" max="8999" width="11.140625" style="40" customWidth="1"/>
    <col min="9000" max="9000" width="10.85546875" style="40" customWidth="1"/>
    <col min="9001" max="9001" width="9.140625" style="40"/>
    <col min="9002" max="9002" width="15.5703125" style="40" customWidth="1"/>
    <col min="9003" max="9003" width="15.140625" style="40" customWidth="1"/>
    <col min="9004" max="9216" width="9.140625" style="40"/>
    <col min="9217" max="9217" width="5.7109375" style="40" customWidth="1"/>
    <col min="9218" max="9218" width="34.140625" style="40" customWidth="1"/>
    <col min="9219" max="9219" width="11.140625" style="40" customWidth="1"/>
    <col min="9220" max="9220" width="11.28515625" style="40" customWidth="1"/>
    <col min="9221" max="9221" width="13.5703125" style="40" customWidth="1"/>
    <col min="9222" max="9223" width="10.85546875" style="40" customWidth="1"/>
    <col min="9224" max="9224" width="9.140625" style="40"/>
    <col min="9225" max="9225" width="15.5703125" style="40" customWidth="1"/>
    <col min="9226" max="9226" width="15.140625" style="40" customWidth="1"/>
    <col min="9227" max="9228" width="11.140625" style="40" customWidth="1"/>
    <col min="9229" max="9229" width="11.5703125" style="40" customWidth="1"/>
    <col min="9230" max="9230" width="10.42578125" style="40" customWidth="1"/>
    <col min="9231" max="9231" width="9.140625" style="40"/>
    <col min="9232" max="9232" width="10.85546875" style="40" customWidth="1"/>
    <col min="9233" max="9233" width="9.140625" style="40"/>
    <col min="9234" max="9234" width="15.5703125" style="40" customWidth="1"/>
    <col min="9235" max="9235" width="15.140625" style="40" customWidth="1"/>
    <col min="9236" max="9237" width="10.7109375" style="40" customWidth="1"/>
    <col min="9238" max="9238" width="10.42578125" style="40" customWidth="1"/>
    <col min="9239" max="9239" width="10.7109375" style="40" customWidth="1"/>
    <col min="9240" max="9240" width="10.85546875" style="40" customWidth="1"/>
    <col min="9241" max="9241" width="11.42578125" style="40" customWidth="1"/>
    <col min="9242" max="9242" width="15.5703125" style="40" customWidth="1"/>
    <col min="9243" max="9243" width="15.140625" style="40" customWidth="1"/>
    <col min="9244" max="9244" width="12.85546875" style="40" customWidth="1"/>
    <col min="9245" max="9245" width="11.140625" style="40" customWidth="1"/>
    <col min="9246" max="9246" width="10" style="40" bestFit="1" customWidth="1"/>
    <col min="9247" max="9247" width="11.140625" style="40" customWidth="1"/>
    <col min="9248" max="9248" width="10.85546875" style="40" customWidth="1"/>
    <col min="9249" max="9249" width="9.140625" style="40"/>
    <col min="9250" max="9250" width="15.5703125" style="40" customWidth="1"/>
    <col min="9251" max="9251" width="15.140625" style="40" customWidth="1"/>
    <col min="9252" max="9252" width="12.85546875" style="40" customWidth="1"/>
    <col min="9253" max="9253" width="11.140625" style="40" customWidth="1"/>
    <col min="9254" max="9254" width="10" style="40" bestFit="1" customWidth="1"/>
    <col min="9255" max="9255" width="11.140625" style="40" customWidth="1"/>
    <col min="9256" max="9256" width="10.85546875" style="40" customWidth="1"/>
    <col min="9257" max="9257" width="9.140625" style="40"/>
    <col min="9258" max="9258" width="15.5703125" style="40" customWidth="1"/>
    <col min="9259" max="9259" width="15.140625" style="40" customWidth="1"/>
    <col min="9260" max="9472" width="9.140625" style="40"/>
    <col min="9473" max="9473" width="5.7109375" style="40" customWidth="1"/>
    <col min="9474" max="9474" width="34.140625" style="40" customWidth="1"/>
    <col min="9475" max="9475" width="11.140625" style="40" customWidth="1"/>
    <col min="9476" max="9476" width="11.28515625" style="40" customWidth="1"/>
    <col min="9477" max="9477" width="13.5703125" style="40" customWidth="1"/>
    <col min="9478" max="9479" width="10.85546875" style="40" customWidth="1"/>
    <col min="9480" max="9480" width="9.140625" style="40"/>
    <col min="9481" max="9481" width="15.5703125" style="40" customWidth="1"/>
    <col min="9482" max="9482" width="15.140625" style="40" customWidth="1"/>
    <col min="9483" max="9484" width="11.140625" style="40" customWidth="1"/>
    <col min="9485" max="9485" width="11.5703125" style="40" customWidth="1"/>
    <col min="9486" max="9486" width="10.42578125" style="40" customWidth="1"/>
    <col min="9487" max="9487" width="9.140625" style="40"/>
    <col min="9488" max="9488" width="10.85546875" style="40" customWidth="1"/>
    <col min="9489" max="9489" width="9.140625" style="40"/>
    <col min="9490" max="9490" width="15.5703125" style="40" customWidth="1"/>
    <col min="9491" max="9491" width="15.140625" style="40" customWidth="1"/>
    <col min="9492" max="9493" width="10.7109375" style="40" customWidth="1"/>
    <col min="9494" max="9494" width="10.42578125" style="40" customWidth="1"/>
    <col min="9495" max="9495" width="10.7109375" style="40" customWidth="1"/>
    <col min="9496" max="9496" width="10.85546875" style="40" customWidth="1"/>
    <col min="9497" max="9497" width="11.42578125" style="40" customWidth="1"/>
    <col min="9498" max="9498" width="15.5703125" style="40" customWidth="1"/>
    <col min="9499" max="9499" width="15.140625" style="40" customWidth="1"/>
    <col min="9500" max="9500" width="12.85546875" style="40" customWidth="1"/>
    <col min="9501" max="9501" width="11.140625" style="40" customWidth="1"/>
    <col min="9502" max="9502" width="10" style="40" bestFit="1" customWidth="1"/>
    <col min="9503" max="9503" width="11.140625" style="40" customWidth="1"/>
    <col min="9504" max="9504" width="10.85546875" style="40" customWidth="1"/>
    <col min="9505" max="9505" width="9.140625" style="40"/>
    <col min="9506" max="9506" width="15.5703125" style="40" customWidth="1"/>
    <col min="9507" max="9507" width="15.140625" style="40" customWidth="1"/>
    <col min="9508" max="9508" width="12.85546875" style="40" customWidth="1"/>
    <col min="9509" max="9509" width="11.140625" style="40" customWidth="1"/>
    <col min="9510" max="9510" width="10" style="40" bestFit="1" customWidth="1"/>
    <col min="9511" max="9511" width="11.140625" style="40" customWidth="1"/>
    <col min="9512" max="9512" width="10.85546875" style="40" customWidth="1"/>
    <col min="9513" max="9513" width="9.140625" style="40"/>
    <col min="9514" max="9514" width="15.5703125" style="40" customWidth="1"/>
    <col min="9515" max="9515" width="15.140625" style="40" customWidth="1"/>
    <col min="9516" max="9728" width="9.140625" style="40"/>
    <col min="9729" max="9729" width="5.7109375" style="40" customWidth="1"/>
    <col min="9730" max="9730" width="34.140625" style="40" customWidth="1"/>
    <col min="9731" max="9731" width="11.140625" style="40" customWidth="1"/>
    <col min="9732" max="9732" width="11.28515625" style="40" customWidth="1"/>
    <col min="9733" max="9733" width="13.5703125" style="40" customWidth="1"/>
    <col min="9734" max="9735" width="10.85546875" style="40" customWidth="1"/>
    <col min="9736" max="9736" width="9.140625" style="40"/>
    <col min="9737" max="9737" width="15.5703125" style="40" customWidth="1"/>
    <col min="9738" max="9738" width="15.140625" style="40" customWidth="1"/>
    <col min="9739" max="9740" width="11.140625" style="40" customWidth="1"/>
    <col min="9741" max="9741" width="11.5703125" style="40" customWidth="1"/>
    <col min="9742" max="9742" width="10.42578125" style="40" customWidth="1"/>
    <col min="9743" max="9743" width="9.140625" style="40"/>
    <col min="9744" max="9744" width="10.85546875" style="40" customWidth="1"/>
    <col min="9745" max="9745" width="9.140625" style="40"/>
    <col min="9746" max="9746" width="15.5703125" style="40" customWidth="1"/>
    <col min="9747" max="9747" width="15.140625" style="40" customWidth="1"/>
    <col min="9748" max="9749" width="10.7109375" style="40" customWidth="1"/>
    <col min="9750" max="9750" width="10.42578125" style="40" customWidth="1"/>
    <col min="9751" max="9751" width="10.7109375" style="40" customWidth="1"/>
    <col min="9752" max="9752" width="10.85546875" style="40" customWidth="1"/>
    <col min="9753" max="9753" width="11.42578125" style="40" customWidth="1"/>
    <col min="9754" max="9754" width="15.5703125" style="40" customWidth="1"/>
    <col min="9755" max="9755" width="15.140625" style="40" customWidth="1"/>
    <col min="9756" max="9756" width="12.85546875" style="40" customWidth="1"/>
    <col min="9757" max="9757" width="11.140625" style="40" customWidth="1"/>
    <col min="9758" max="9758" width="10" style="40" bestFit="1" customWidth="1"/>
    <col min="9759" max="9759" width="11.140625" style="40" customWidth="1"/>
    <col min="9760" max="9760" width="10.85546875" style="40" customWidth="1"/>
    <col min="9761" max="9761" width="9.140625" style="40"/>
    <col min="9762" max="9762" width="15.5703125" style="40" customWidth="1"/>
    <col min="9763" max="9763" width="15.140625" style="40" customWidth="1"/>
    <col min="9764" max="9764" width="12.85546875" style="40" customWidth="1"/>
    <col min="9765" max="9765" width="11.140625" style="40" customWidth="1"/>
    <col min="9766" max="9766" width="10" style="40" bestFit="1" customWidth="1"/>
    <col min="9767" max="9767" width="11.140625" style="40" customWidth="1"/>
    <col min="9768" max="9768" width="10.85546875" style="40" customWidth="1"/>
    <col min="9769" max="9769" width="9.140625" style="40"/>
    <col min="9770" max="9770" width="15.5703125" style="40" customWidth="1"/>
    <col min="9771" max="9771" width="15.140625" style="40" customWidth="1"/>
    <col min="9772" max="9984" width="9.140625" style="40"/>
    <col min="9985" max="9985" width="5.7109375" style="40" customWidth="1"/>
    <col min="9986" max="9986" width="34.140625" style="40" customWidth="1"/>
    <col min="9987" max="9987" width="11.140625" style="40" customWidth="1"/>
    <col min="9988" max="9988" width="11.28515625" style="40" customWidth="1"/>
    <col min="9989" max="9989" width="13.5703125" style="40" customWidth="1"/>
    <col min="9990" max="9991" width="10.85546875" style="40" customWidth="1"/>
    <col min="9992" max="9992" width="9.140625" style="40"/>
    <col min="9993" max="9993" width="15.5703125" style="40" customWidth="1"/>
    <col min="9994" max="9994" width="15.140625" style="40" customWidth="1"/>
    <col min="9995" max="9996" width="11.140625" style="40" customWidth="1"/>
    <col min="9997" max="9997" width="11.5703125" style="40" customWidth="1"/>
    <col min="9998" max="9998" width="10.42578125" style="40" customWidth="1"/>
    <col min="9999" max="9999" width="9.140625" style="40"/>
    <col min="10000" max="10000" width="10.85546875" style="40" customWidth="1"/>
    <col min="10001" max="10001" width="9.140625" style="40"/>
    <col min="10002" max="10002" width="15.5703125" style="40" customWidth="1"/>
    <col min="10003" max="10003" width="15.140625" style="40" customWidth="1"/>
    <col min="10004" max="10005" width="10.7109375" style="40" customWidth="1"/>
    <col min="10006" max="10006" width="10.42578125" style="40" customWidth="1"/>
    <col min="10007" max="10007" width="10.7109375" style="40" customWidth="1"/>
    <col min="10008" max="10008" width="10.85546875" style="40" customWidth="1"/>
    <col min="10009" max="10009" width="11.42578125" style="40" customWidth="1"/>
    <col min="10010" max="10010" width="15.5703125" style="40" customWidth="1"/>
    <col min="10011" max="10011" width="15.140625" style="40" customWidth="1"/>
    <col min="10012" max="10012" width="12.85546875" style="40" customWidth="1"/>
    <col min="10013" max="10013" width="11.140625" style="40" customWidth="1"/>
    <col min="10014" max="10014" width="10" style="40" bestFit="1" customWidth="1"/>
    <col min="10015" max="10015" width="11.140625" style="40" customWidth="1"/>
    <col min="10016" max="10016" width="10.85546875" style="40" customWidth="1"/>
    <col min="10017" max="10017" width="9.140625" style="40"/>
    <col min="10018" max="10018" width="15.5703125" style="40" customWidth="1"/>
    <col min="10019" max="10019" width="15.140625" style="40" customWidth="1"/>
    <col min="10020" max="10020" width="12.85546875" style="40" customWidth="1"/>
    <col min="10021" max="10021" width="11.140625" style="40" customWidth="1"/>
    <col min="10022" max="10022" width="10" style="40" bestFit="1" customWidth="1"/>
    <col min="10023" max="10023" width="11.140625" style="40" customWidth="1"/>
    <col min="10024" max="10024" width="10.85546875" style="40" customWidth="1"/>
    <col min="10025" max="10025" width="9.140625" style="40"/>
    <col min="10026" max="10026" width="15.5703125" style="40" customWidth="1"/>
    <col min="10027" max="10027" width="15.140625" style="40" customWidth="1"/>
    <col min="10028" max="10240" width="9.140625" style="40"/>
    <col min="10241" max="10241" width="5.7109375" style="40" customWidth="1"/>
    <col min="10242" max="10242" width="34.140625" style="40" customWidth="1"/>
    <col min="10243" max="10243" width="11.140625" style="40" customWidth="1"/>
    <col min="10244" max="10244" width="11.28515625" style="40" customWidth="1"/>
    <col min="10245" max="10245" width="13.5703125" style="40" customWidth="1"/>
    <col min="10246" max="10247" width="10.85546875" style="40" customWidth="1"/>
    <col min="10248" max="10248" width="9.140625" style="40"/>
    <col min="10249" max="10249" width="15.5703125" style="40" customWidth="1"/>
    <col min="10250" max="10250" width="15.140625" style="40" customWidth="1"/>
    <col min="10251" max="10252" width="11.140625" style="40" customWidth="1"/>
    <col min="10253" max="10253" width="11.5703125" style="40" customWidth="1"/>
    <col min="10254" max="10254" width="10.42578125" style="40" customWidth="1"/>
    <col min="10255" max="10255" width="9.140625" style="40"/>
    <col min="10256" max="10256" width="10.85546875" style="40" customWidth="1"/>
    <col min="10257" max="10257" width="9.140625" style="40"/>
    <col min="10258" max="10258" width="15.5703125" style="40" customWidth="1"/>
    <col min="10259" max="10259" width="15.140625" style="40" customWidth="1"/>
    <col min="10260" max="10261" width="10.7109375" style="40" customWidth="1"/>
    <col min="10262" max="10262" width="10.42578125" style="40" customWidth="1"/>
    <col min="10263" max="10263" width="10.7109375" style="40" customWidth="1"/>
    <col min="10264" max="10264" width="10.85546875" style="40" customWidth="1"/>
    <col min="10265" max="10265" width="11.42578125" style="40" customWidth="1"/>
    <col min="10266" max="10266" width="15.5703125" style="40" customWidth="1"/>
    <col min="10267" max="10267" width="15.140625" style="40" customWidth="1"/>
    <col min="10268" max="10268" width="12.85546875" style="40" customWidth="1"/>
    <col min="10269" max="10269" width="11.140625" style="40" customWidth="1"/>
    <col min="10270" max="10270" width="10" style="40" bestFit="1" customWidth="1"/>
    <col min="10271" max="10271" width="11.140625" style="40" customWidth="1"/>
    <col min="10272" max="10272" width="10.85546875" style="40" customWidth="1"/>
    <col min="10273" max="10273" width="9.140625" style="40"/>
    <col min="10274" max="10274" width="15.5703125" style="40" customWidth="1"/>
    <col min="10275" max="10275" width="15.140625" style="40" customWidth="1"/>
    <col min="10276" max="10276" width="12.85546875" style="40" customWidth="1"/>
    <col min="10277" max="10277" width="11.140625" style="40" customWidth="1"/>
    <col min="10278" max="10278" width="10" style="40" bestFit="1" customWidth="1"/>
    <col min="10279" max="10279" width="11.140625" style="40" customWidth="1"/>
    <col min="10280" max="10280" width="10.85546875" style="40" customWidth="1"/>
    <col min="10281" max="10281" width="9.140625" style="40"/>
    <col min="10282" max="10282" width="15.5703125" style="40" customWidth="1"/>
    <col min="10283" max="10283" width="15.140625" style="40" customWidth="1"/>
    <col min="10284" max="10496" width="9.140625" style="40"/>
    <col min="10497" max="10497" width="5.7109375" style="40" customWidth="1"/>
    <col min="10498" max="10498" width="34.140625" style="40" customWidth="1"/>
    <col min="10499" max="10499" width="11.140625" style="40" customWidth="1"/>
    <col min="10500" max="10500" width="11.28515625" style="40" customWidth="1"/>
    <col min="10501" max="10501" width="13.5703125" style="40" customWidth="1"/>
    <col min="10502" max="10503" width="10.85546875" style="40" customWidth="1"/>
    <col min="10504" max="10504" width="9.140625" style="40"/>
    <col min="10505" max="10505" width="15.5703125" style="40" customWidth="1"/>
    <col min="10506" max="10506" width="15.140625" style="40" customWidth="1"/>
    <col min="10507" max="10508" width="11.140625" style="40" customWidth="1"/>
    <col min="10509" max="10509" width="11.5703125" style="40" customWidth="1"/>
    <col min="10510" max="10510" width="10.42578125" style="40" customWidth="1"/>
    <col min="10511" max="10511" width="9.140625" style="40"/>
    <col min="10512" max="10512" width="10.85546875" style="40" customWidth="1"/>
    <col min="10513" max="10513" width="9.140625" style="40"/>
    <col min="10514" max="10514" width="15.5703125" style="40" customWidth="1"/>
    <col min="10515" max="10515" width="15.140625" style="40" customWidth="1"/>
    <col min="10516" max="10517" width="10.7109375" style="40" customWidth="1"/>
    <col min="10518" max="10518" width="10.42578125" style="40" customWidth="1"/>
    <col min="10519" max="10519" width="10.7109375" style="40" customWidth="1"/>
    <col min="10520" max="10520" width="10.85546875" style="40" customWidth="1"/>
    <col min="10521" max="10521" width="11.42578125" style="40" customWidth="1"/>
    <col min="10522" max="10522" width="15.5703125" style="40" customWidth="1"/>
    <col min="10523" max="10523" width="15.140625" style="40" customWidth="1"/>
    <col min="10524" max="10524" width="12.85546875" style="40" customWidth="1"/>
    <col min="10525" max="10525" width="11.140625" style="40" customWidth="1"/>
    <col min="10526" max="10526" width="10" style="40" bestFit="1" customWidth="1"/>
    <col min="10527" max="10527" width="11.140625" style="40" customWidth="1"/>
    <col min="10528" max="10528" width="10.85546875" style="40" customWidth="1"/>
    <col min="10529" max="10529" width="9.140625" style="40"/>
    <col min="10530" max="10530" width="15.5703125" style="40" customWidth="1"/>
    <col min="10531" max="10531" width="15.140625" style="40" customWidth="1"/>
    <col min="10532" max="10532" width="12.85546875" style="40" customWidth="1"/>
    <col min="10533" max="10533" width="11.140625" style="40" customWidth="1"/>
    <col min="10534" max="10534" width="10" style="40" bestFit="1" customWidth="1"/>
    <col min="10535" max="10535" width="11.140625" style="40" customWidth="1"/>
    <col min="10536" max="10536" width="10.85546875" style="40" customWidth="1"/>
    <col min="10537" max="10537" width="9.140625" style="40"/>
    <col min="10538" max="10538" width="15.5703125" style="40" customWidth="1"/>
    <col min="10539" max="10539" width="15.140625" style="40" customWidth="1"/>
    <col min="10540" max="10752" width="9.140625" style="40"/>
    <col min="10753" max="10753" width="5.7109375" style="40" customWidth="1"/>
    <col min="10754" max="10754" width="34.140625" style="40" customWidth="1"/>
    <col min="10755" max="10755" width="11.140625" style="40" customWidth="1"/>
    <col min="10756" max="10756" width="11.28515625" style="40" customWidth="1"/>
    <col min="10757" max="10757" width="13.5703125" style="40" customWidth="1"/>
    <col min="10758" max="10759" width="10.85546875" style="40" customWidth="1"/>
    <col min="10760" max="10760" width="9.140625" style="40"/>
    <col min="10761" max="10761" width="15.5703125" style="40" customWidth="1"/>
    <col min="10762" max="10762" width="15.140625" style="40" customWidth="1"/>
    <col min="10763" max="10764" width="11.140625" style="40" customWidth="1"/>
    <col min="10765" max="10765" width="11.5703125" style="40" customWidth="1"/>
    <col min="10766" max="10766" width="10.42578125" style="40" customWidth="1"/>
    <col min="10767" max="10767" width="9.140625" style="40"/>
    <col min="10768" max="10768" width="10.85546875" style="40" customWidth="1"/>
    <col min="10769" max="10769" width="9.140625" style="40"/>
    <col min="10770" max="10770" width="15.5703125" style="40" customWidth="1"/>
    <col min="10771" max="10771" width="15.140625" style="40" customWidth="1"/>
    <col min="10772" max="10773" width="10.7109375" style="40" customWidth="1"/>
    <col min="10774" max="10774" width="10.42578125" style="40" customWidth="1"/>
    <col min="10775" max="10775" width="10.7109375" style="40" customWidth="1"/>
    <col min="10776" max="10776" width="10.85546875" style="40" customWidth="1"/>
    <col min="10777" max="10777" width="11.42578125" style="40" customWidth="1"/>
    <col min="10778" max="10778" width="15.5703125" style="40" customWidth="1"/>
    <col min="10779" max="10779" width="15.140625" style="40" customWidth="1"/>
    <col min="10780" max="10780" width="12.85546875" style="40" customWidth="1"/>
    <col min="10781" max="10781" width="11.140625" style="40" customWidth="1"/>
    <col min="10782" max="10782" width="10" style="40" bestFit="1" customWidth="1"/>
    <col min="10783" max="10783" width="11.140625" style="40" customWidth="1"/>
    <col min="10784" max="10784" width="10.85546875" style="40" customWidth="1"/>
    <col min="10785" max="10785" width="9.140625" style="40"/>
    <col min="10786" max="10786" width="15.5703125" style="40" customWidth="1"/>
    <col min="10787" max="10787" width="15.140625" style="40" customWidth="1"/>
    <col min="10788" max="10788" width="12.85546875" style="40" customWidth="1"/>
    <col min="10789" max="10789" width="11.140625" style="40" customWidth="1"/>
    <col min="10790" max="10790" width="10" style="40" bestFit="1" customWidth="1"/>
    <col min="10791" max="10791" width="11.140625" style="40" customWidth="1"/>
    <col min="10792" max="10792" width="10.85546875" style="40" customWidth="1"/>
    <col min="10793" max="10793" width="9.140625" style="40"/>
    <col min="10794" max="10794" width="15.5703125" style="40" customWidth="1"/>
    <col min="10795" max="10795" width="15.140625" style="40" customWidth="1"/>
    <col min="10796" max="11008" width="9.140625" style="40"/>
    <col min="11009" max="11009" width="5.7109375" style="40" customWidth="1"/>
    <col min="11010" max="11010" width="34.140625" style="40" customWidth="1"/>
    <col min="11011" max="11011" width="11.140625" style="40" customWidth="1"/>
    <col min="11012" max="11012" width="11.28515625" style="40" customWidth="1"/>
    <col min="11013" max="11013" width="13.5703125" style="40" customWidth="1"/>
    <col min="11014" max="11015" width="10.85546875" style="40" customWidth="1"/>
    <col min="11016" max="11016" width="9.140625" style="40"/>
    <col min="11017" max="11017" width="15.5703125" style="40" customWidth="1"/>
    <col min="11018" max="11018" width="15.140625" style="40" customWidth="1"/>
    <col min="11019" max="11020" width="11.140625" style="40" customWidth="1"/>
    <col min="11021" max="11021" width="11.5703125" style="40" customWidth="1"/>
    <col min="11022" max="11022" width="10.42578125" style="40" customWidth="1"/>
    <col min="11023" max="11023" width="9.140625" style="40"/>
    <col min="11024" max="11024" width="10.85546875" style="40" customWidth="1"/>
    <col min="11025" max="11025" width="9.140625" style="40"/>
    <col min="11026" max="11026" width="15.5703125" style="40" customWidth="1"/>
    <col min="11027" max="11027" width="15.140625" style="40" customWidth="1"/>
    <col min="11028" max="11029" width="10.7109375" style="40" customWidth="1"/>
    <col min="11030" max="11030" width="10.42578125" style="40" customWidth="1"/>
    <col min="11031" max="11031" width="10.7109375" style="40" customWidth="1"/>
    <col min="11032" max="11032" width="10.85546875" style="40" customWidth="1"/>
    <col min="11033" max="11033" width="11.42578125" style="40" customWidth="1"/>
    <col min="11034" max="11034" width="15.5703125" style="40" customWidth="1"/>
    <col min="11035" max="11035" width="15.140625" style="40" customWidth="1"/>
    <col min="11036" max="11036" width="12.85546875" style="40" customWidth="1"/>
    <col min="11037" max="11037" width="11.140625" style="40" customWidth="1"/>
    <col min="11038" max="11038" width="10" style="40" bestFit="1" customWidth="1"/>
    <col min="11039" max="11039" width="11.140625" style="40" customWidth="1"/>
    <col min="11040" max="11040" width="10.85546875" style="40" customWidth="1"/>
    <col min="11041" max="11041" width="9.140625" style="40"/>
    <col min="11042" max="11042" width="15.5703125" style="40" customWidth="1"/>
    <col min="11043" max="11043" width="15.140625" style="40" customWidth="1"/>
    <col min="11044" max="11044" width="12.85546875" style="40" customWidth="1"/>
    <col min="11045" max="11045" width="11.140625" style="40" customWidth="1"/>
    <col min="11046" max="11046" width="10" style="40" bestFit="1" customWidth="1"/>
    <col min="11047" max="11047" width="11.140625" style="40" customWidth="1"/>
    <col min="11048" max="11048" width="10.85546875" style="40" customWidth="1"/>
    <col min="11049" max="11049" width="9.140625" style="40"/>
    <col min="11050" max="11050" width="15.5703125" style="40" customWidth="1"/>
    <col min="11051" max="11051" width="15.140625" style="40" customWidth="1"/>
    <col min="11052" max="11264" width="9.140625" style="40"/>
    <col min="11265" max="11265" width="5.7109375" style="40" customWidth="1"/>
    <col min="11266" max="11266" width="34.140625" style="40" customWidth="1"/>
    <col min="11267" max="11267" width="11.140625" style="40" customWidth="1"/>
    <col min="11268" max="11268" width="11.28515625" style="40" customWidth="1"/>
    <col min="11269" max="11269" width="13.5703125" style="40" customWidth="1"/>
    <col min="11270" max="11271" width="10.85546875" style="40" customWidth="1"/>
    <col min="11272" max="11272" width="9.140625" style="40"/>
    <col min="11273" max="11273" width="15.5703125" style="40" customWidth="1"/>
    <col min="11274" max="11274" width="15.140625" style="40" customWidth="1"/>
    <col min="11275" max="11276" width="11.140625" style="40" customWidth="1"/>
    <col min="11277" max="11277" width="11.5703125" style="40" customWidth="1"/>
    <col min="11278" max="11278" width="10.42578125" style="40" customWidth="1"/>
    <col min="11279" max="11279" width="9.140625" style="40"/>
    <col min="11280" max="11280" width="10.85546875" style="40" customWidth="1"/>
    <col min="11281" max="11281" width="9.140625" style="40"/>
    <col min="11282" max="11282" width="15.5703125" style="40" customWidth="1"/>
    <col min="11283" max="11283" width="15.140625" style="40" customWidth="1"/>
    <col min="11284" max="11285" width="10.7109375" style="40" customWidth="1"/>
    <col min="11286" max="11286" width="10.42578125" style="40" customWidth="1"/>
    <col min="11287" max="11287" width="10.7109375" style="40" customWidth="1"/>
    <col min="11288" max="11288" width="10.85546875" style="40" customWidth="1"/>
    <col min="11289" max="11289" width="11.42578125" style="40" customWidth="1"/>
    <col min="11290" max="11290" width="15.5703125" style="40" customWidth="1"/>
    <col min="11291" max="11291" width="15.140625" style="40" customWidth="1"/>
    <col min="11292" max="11292" width="12.85546875" style="40" customWidth="1"/>
    <col min="11293" max="11293" width="11.140625" style="40" customWidth="1"/>
    <col min="11294" max="11294" width="10" style="40" bestFit="1" customWidth="1"/>
    <col min="11295" max="11295" width="11.140625" style="40" customWidth="1"/>
    <col min="11296" max="11296" width="10.85546875" style="40" customWidth="1"/>
    <col min="11297" max="11297" width="9.140625" style="40"/>
    <col min="11298" max="11298" width="15.5703125" style="40" customWidth="1"/>
    <col min="11299" max="11299" width="15.140625" style="40" customWidth="1"/>
    <col min="11300" max="11300" width="12.85546875" style="40" customWidth="1"/>
    <col min="11301" max="11301" width="11.140625" style="40" customWidth="1"/>
    <col min="11302" max="11302" width="10" style="40" bestFit="1" customWidth="1"/>
    <col min="11303" max="11303" width="11.140625" style="40" customWidth="1"/>
    <col min="11304" max="11304" width="10.85546875" style="40" customWidth="1"/>
    <col min="11305" max="11305" width="9.140625" style="40"/>
    <col min="11306" max="11306" width="15.5703125" style="40" customWidth="1"/>
    <col min="11307" max="11307" width="15.140625" style="40" customWidth="1"/>
    <col min="11308" max="11520" width="9.140625" style="40"/>
    <col min="11521" max="11521" width="5.7109375" style="40" customWidth="1"/>
    <col min="11522" max="11522" width="34.140625" style="40" customWidth="1"/>
    <col min="11523" max="11523" width="11.140625" style="40" customWidth="1"/>
    <col min="11524" max="11524" width="11.28515625" style="40" customWidth="1"/>
    <col min="11525" max="11525" width="13.5703125" style="40" customWidth="1"/>
    <col min="11526" max="11527" width="10.85546875" style="40" customWidth="1"/>
    <col min="11528" max="11528" width="9.140625" style="40"/>
    <col min="11529" max="11529" width="15.5703125" style="40" customWidth="1"/>
    <col min="11530" max="11530" width="15.140625" style="40" customWidth="1"/>
    <col min="11531" max="11532" width="11.140625" style="40" customWidth="1"/>
    <col min="11533" max="11533" width="11.5703125" style="40" customWidth="1"/>
    <col min="11534" max="11534" width="10.42578125" style="40" customWidth="1"/>
    <col min="11535" max="11535" width="9.140625" style="40"/>
    <col min="11536" max="11536" width="10.85546875" style="40" customWidth="1"/>
    <col min="11537" max="11537" width="9.140625" style="40"/>
    <col min="11538" max="11538" width="15.5703125" style="40" customWidth="1"/>
    <col min="11539" max="11539" width="15.140625" style="40" customWidth="1"/>
    <col min="11540" max="11541" width="10.7109375" style="40" customWidth="1"/>
    <col min="11542" max="11542" width="10.42578125" style="40" customWidth="1"/>
    <col min="11543" max="11543" width="10.7109375" style="40" customWidth="1"/>
    <col min="11544" max="11544" width="10.85546875" style="40" customWidth="1"/>
    <col min="11545" max="11545" width="11.42578125" style="40" customWidth="1"/>
    <col min="11546" max="11546" width="15.5703125" style="40" customWidth="1"/>
    <col min="11547" max="11547" width="15.140625" style="40" customWidth="1"/>
    <col min="11548" max="11548" width="12.85546875" style="40" customWidth="1"/>
    <col min="11549" max="11549" width="11.140625" style="40" customWidth="1"/>
    <col min="11550" max="11550" width="10" style="40" bestFit="1" customWidth="1"/>
    <col min="11551" max="11551" width="11.140625" style="40" customWidth="1"/>
    <col min="11552" max="11552" width="10.85546875" style="40" customWidth="1"/>
    <col min="11553" max="11553" width="9.140625" style="40"/>
    <col min="11554" max="11554" width="15.5703125" style="40" customWidth="1"/>
    <col min="11555" max="11555" width="15.140625" style="40" customWidth="1"/>
    <col min="11556" max="11556" width="12.85546875" style="40" customWidth="1"/>
    <col min="11557" max="11557" width="11.140625" style="40" customWidth="1"/>
    <col min="11558" max="11558" width="10" style="40" bestFit="1" customWidth="1"/>
    <col min="11559" max="11559" width="11.140625" style="40" customWidth="1"/>
    <col min="11560" max="11560" width="10.85546875" style="40" customWidth="1"/>
    <col min="11561" max="11561" width="9.140625" style="40"/>
    <col min="11562" max="11562" width="15.5703125" style="40" customWidth="1"/>
    <col min="11563" max="11563" width="15.140625" style="40" customWidth="1"/>
    <col min="11564" max="11776" width="9.140625" style="40"/>
    <col min="11777" max="11777" width="5.7109375" style="40" customWidth="1"/>
    <col min="11778" max="11778" width="34.140625" style="40" customWidth="1"/>
    <col min="11779" max="11779" width="11.140625" style="40" customWidth="1"/>
    <col min="11780" max="11780" width="11.28515625" style="40" customWidth="1"/>
    <col min="11781" max="11781" width="13.5703125" style="40" customWidth="1"/>
    <col min="11782" max="11783" width="10.85546875" style="40" customWidth="1"/>
    <col min="11784" max="11784" width="9.140625" style="40"/>
    <col min="11785" max="11785" width="15.5703125" style="40" customWidth="1"/>
    <col min="11786" max="11786" width="15.140625" style="40" customWidth="1"/>
    <col min="11787" max="11788" width="11.140625" style="40" customWidth="1"/>
    <col min="11789" max="11789" width="11.5703125" style="40" customWidth="1"/>
    <col min="11790" max="11790" width="10.42578125" style="40" customWidth="1"/>
    <col min="11791" max="11791" width="9.140625" style="40"/>
    <col min="11792" max="11792" width="10.85546875" style="40" customWidth="1"/>
    <col min="11793" max="11793" width="9.140625" style="40"/>
    <col min="11794" max="11794" width="15.5703125" style="40" customWidth="1"/>
    <col min="11795" max="11795" width="15.140625" style="40" customWidth="1"/>
    <col min="11796" max="11797" width="10.7109375" style="40" customWidth="1"/>
    <col min="11798" max="11798" width="10.42578125" style="40" customWidth="1"/>
    <col min="11799" max="11799" width="10.7109375" style="40" customWidth="1"/>
    <col min="11800" max="11800" width="10.85546875" style="40" customWidth="1"/>
    <col min="11801" max="11801" width="11.42578125" style="40" customWidth="1"/>
    <col min="11802" max="11802" width="15.5703125" style="40" customWidth="1"/>
    <col min="11803" max="11803" width="15.140625" style="40" customWidth="1"/>
    <col min="11804" max="11804" width="12.85546875" style="40" customWidth="1"/>
    <col min="11805" max="11805" width="11.140625" style="40" customWidth="1"/>
    <col min="11806" max="11806" width="10" style="40" bestFit="1" customWidth="1"/>
    <col min="11807" max="11807" width="11.140625" style="40" customWidth="1"/>
    <col min="11808" max="11808" width="10.85546875" style="40" customWidth="1"/>
    <col min="11809" max="11809" width="9.140625" style="40"/>
    <col min="11810" max="11810" width="15.5703125" style="40" customWidth="1"/>
    <col min="11811" max="11811" width="15.140625" style="40" customWidth="1"/>
    <col min="11812" max="11812" width="12.85546875" style="40" customWidth="1"/>
    <col min="11813" max="11813" width="11.140625" style="40" customWidth="1"/>
    <col min="11814" max="11814" width="10" style="40" bestFit="1" customWidth="1"/>
    <col min="11815" max="11815" width="11.140625" style="40" customWidth="1"/>
    <col min="11816" max="11816" width="10.85546875" style="40" customWidth="1"/>
    <col min="11817" max="11817" width="9.140625" style="40"/>
    <col min="11818" max="11818" width="15.5703125" style="40" customWidth="1"/>
    <col min="11819" max="11819" width="15.140625" style="40" customWidth="1"/>
    <col min="11820" max="12032" width="9.140625" style="40"/>
    <col min="12033" max="12033" width="5.7109375" style="40" customWidth="1"/>
    <col min="12034" max="12034" width="34.140625" style="40" customWidth="1"/>
    <col min="12035" max="12035" width="11.140625" style="40" customWidth="1"/>
    <col min="12036" max="12036" width="11.28515625" style="40" customWidth="1"/>
    <col min="12037" max="12037" width="13.5703125" style="40" customWidth="1"/>
    <col min="12038" max="12039" width="10.85546875" style="40" customWidth="1"/>
    <col min="12040" max="12040" width="9.140625" style="40"/>
    <col min="12041" max="12041" width="15.5703125" style="40" customWidth="1"/>
    <col min="12042" max="12042" width="15.140625" style="40" customWidth="1"/>
    <col min="12043" max="12044" width="11.140625" style="40" customWidth="1"/>
    <col min="12045" max="12045" width="11.5703125" style="40" customWidth="1"/>
    <col min="12046" max="12046" width="10.42578125" style="40" customWidth="1"/>
    <col min="12047" max="12047" width="9.140625" style="40"/>
    <col min="12048" max="12048" width="10.85546875" style="40" customWidth="1"/>
    <col min="12049" max="12049" width="9.140625" style="40"/>
    <col min="12050" max="12050" width="15.5703125" style="40" customWidth="1"/>
    <col min="12051" max="12051" width="15.140625" style="40" customWidth="1"/>
    <col min="12052" max="12053" width="10.7109375" style="40" customWidth="1"/>
    <col min="12054" max="12054" width="10.42578125" style="40" customWidth="1"/>
    <col min="12055" max="12055" width="10.7109375" style="40" customWidth="1"/>
    <col min="12056" max="12056" width="10.85546875" style="40" customWidth="1"/>
    <col min="12057" max="12057" width="11.42578125" style="40" customWidth="1"/>
    <col min="12058" max="12058" width="15.5703125" style="40" customWidth="1"/>
    <col min="12059" max="12059" width="15.140625" style="40" customWidth="1"/>
    <col min="12060" max="12060" width="12.85546875" style="40" customWidth="1"/>
    <col min="12061" max="12061" width="11.140625" style="40" customWidth="1"/>
    <col min="12062" max="12062" width="10" style="40" bestFit="1" customWidth="1"/>
    <col min="12063" max="12063" width="11.140625" style="40" customWidth="1"/>
    <col min="12064" max="12064" width="10.85546875" style="40" customWidth="1"/>
    <col min="12065" max="12065" width="9.140625" style="40"/>
    <col min="12066" max="12066" width="15.5703125" style="40" customWidth="1"/>
    <col min="12067" max="12067" width="15.140625" style="40" customWidth="1"/>
    <col min="12068" max="12068" width="12.85546875" style="40" customWidth="1"/>
    <col min="12069" max="12069" width="11.140625" style="40" customWidth="1"/>
    <col min="12070" max="12070" width="10" style="40" bestFit="1" customWidth="1"/>
    <col min="12071" max="12071" width="11.140625" style="40" customWidth="1"/>
    <col min="12072" max="12072" width="10.85546875" style="40" customWidth="1"/>
    <col min="12073" max="12073" width="9.140625" style="40"/>
    <col min="12074" max="12074" width="15.5703125" style="40" customWidth="1"/>
    <col min="12075" max="12075" width="15.140625" style="40" customWidth="1"/>
    <col min="12076" max="12288" width="9.140625" style="40"/>
    <col min="12289" max="12289" width="5.7109375" style="40" customWidth="1"/>
    <col min="12290" max="12290" width="34.140625" style="40" customWidth="1"/>
    <col min="12291" max="12291" width="11.140625" style="40" customWidth="1"/>
    <col min="12292" max="12292" width="11.28515625" style="40" customWidth="1"/>
    <col min="12293" max="12293" width="13.5703125" style="40" customWidth="1"/>
    <col min="12294" max="12295" width="10.85546875" style="40" customWidth="1"/>
    <col min="12296" max="12296" width="9.140625" style="40"/>
    <col min="12297" max="12297" width="15.5703125" style="40" customWidth="1"/>
    <col min="12298" max="12298" width="15.140625" style="40" customWidth="1"/>
    <col min="12299" max="12300" width="11.140625" style="40" customWidth="1"/>
    <col min="12301" max="12301" width="11.5703125" style="40" customWidth="1"/>
    <col min="12302" max="12302" width="10.42578125" style="40" customWidth="1"/>
    <col min="12303" max="12303" width="9.140625" style="40"/>
    <col min="12304" max="12304" width="10.85546875" style="40" customWidth="1"/>
    <col min="12305" max="12305" width="9.140625" style="40"/>
    <col min="12306" max="12306" width="15.5703125" style="40" customWidth="1"/>
    <col min="12307" max="12307" width="15.140625" style="40" customWidth="1"/>
    <col min="12308" max="12309" width="10.7109375" style="40" customWidth="1"/>
    <col min="12310" max="12310" width="10.42578125" style="40" customWidth="1"/>
    <col min="12311" max="12311" width="10.7109375" style="40" customWidth="1"/>
    <col min="12312" max="12312" width="10.85546875" style="40" customWidth="1"/>
    <col min="12313" max="12313" width="11.42578125" style="40" customWidth="1"/>
    <col min="12314" max="12314" width="15.5703125" style="40" customWidth="1"/>
    <col min="12315" max="12315" width="15.140625" style="40" customWidth="1"/>
    <col min="12316" max="12316" width="12.85546875" style="40" customWidth="1"/>
    <col min="12317" max="12317" width="11.140625" style="40" customWidth="1"/>
    <col min="12318" max="12318" width="10" style="40" bestFit="1" customWidth="1"/>
    <col min="12319" max="12319" width="11.140625" style="40" customWidth="1"/>
    <col min="12320" max="12320" width="10.85546875" style="40" customWidth="1"/>
    <col min="12321" max="12321" width="9.140625" style="40"/>
    <col min="12322" max="12322" width="15.5703125" style="40" customWidth="1"/>
    <col min="12323" max="12323" width="15.140625" style="40" customWidth="1"/>
    <col min="12324" max="12324" width="12.85546875" style="40" customWidth="1"/>
    <col min="12325" max="12325" width="11.140625" style="40" customWidth="1"/>
    <col min="12326" max="12326" width="10" style="40" bestFit="1" customWidth="1"/>
    <col min="12327" max="12327" width="11.140625" style="40" customWidth="1"/>
    <col min="12328" max="12328" width="10.85546875" style="40" customWidth="1"/>
    <col min="12329" max="12329" width="9.140625" style="40"/>
    <col min="12330" max="12330" width="15.5703125" style="40" customWidth="1"/>
    <col min="12331" max="12331" width="15.140625" style="40" customWidth="1"/>
    <col min="12332" max="12544" width="9.140625" style="40"/>
    <col min="12545" max="12545" width="5.7109375" style="40" customWidth="1"/>
    <col min="12546" max="12546" width="34.140625" style="40" customWidth="1"/>
    <col min="12547" max="12547" width="11.140625" style="40" customWidth="1"/>
    <col min="12548" max="12548" width="11.28515625" style="40" customWidth="1"/>
    <col min="12549" max="12549" width="13.5703125" style="40" customWidth="1"/>
    <col min="12550" max="12551" width="10.85546875" style="40" customWidth="1"/>
    <col min="12552" max="12552" width="9.140625" style="40"/>
    <col min="12553" max="12553" width="15.5703125" style="40" customWidth="1"/>
    <col min="12554" max="12554" width="15.140625" style="40" customWidth="1"/>
    <col min="12555" max="12556" width="11.140625" style="40" customWidth="1"/>
    <col min="12557" max="12557" width="11.5703125" style="40" customWidth="1"/>
    <col min="12558" max="12558" width="10.42578125" style="40" customWidth="1"/>
    <col min="12559" max="12559" width="9.140625" style="40"/>
    <col min="12560" max="12560" width="10.85546875" style="40" customWidth="1"/>
    <col min="12561" max="12561" width="9.140625" style="40"/>
    <col min="12562" max="12562" width="15.5703125" style="40" customWidth="1"/>
    <col min="12563" max="12563" width="15.140625" style="40" customWidth="1"/>
    <col min="12564" max="12565" width="10.7109375" style="40" customWidth="1"/>
    <col min="12566" max="12566" width="10.42578125" style="40" customWidth="1"/>
    <col min="12567" max="12567" width="10.7109375" style="40" customWidth="1"/>
    <col min="12568" max="12568" width="10.85546875" style="40" customWidth="1"/>
    <col min="12569" max="12569" width="11.42578125" style="40" customWidth="1"/>
    <col min="12570" max="12570" width="15.5703125" style="40" customWidth="1"/>
    <col min="12571" max="12571" width="15.140625" style="40" customWidth="1"/>
    <col min="12572" max="12572" width="12.85546875" style="40" customWidth="1"/>
    <col min="12573" max="12573" width="11.140625" style="40" customWidth="1"/>
    <col min="12574" max="12574" width="10" style="40" bestFit="1" customWidth="1"/>
    <col min="12575" max="12575" width="11.140625" style="40" customWidth="1"/>
    <col min="12576" max="12576" width="10.85546875" style="40" customWidth="1"/>
    <col min="12577" max="12577" width="9.140625" style="40"/>
    <col min="12578" max="12578" width="15.5703125" style="40" customWidth="1"/>
    <col min="12579" max="12579" width="15.140625" style="40" customWidth="1"/>
    <col min="12580" max="12580" width="12.85546875" style="40" customWidth="1"/>
    <col min="12581" max="12581" width="11.140625" style="40" customWidth="1"/>
    <col min="12582" max="12582" width="10" style="40" bestFit="1" customWidth="1"/>
    <col min="12583" max="12583" width="11.140625" style="40" customWidth="1"/>
    <col min="12584" max="12584" width="10.85546875" style="40" customWidth="1"/>
    <col min="12585" max="12585" width="9.140625" style="40"/>
    <col min="12586" max="12586" width="15.5703125" style="40" customWidth="1"/>
    <col min="12587" max="12587" width="15.140625" style="40" customWidth="1"/>
    <col min="12588" max="12800" width="9.140625" style="40"/>
    <col min="12801" max="12801" width="5.7109375" style="40" customWidth="1"/>
    <col min="12802" max="12802" width="34.140625" style="40" customWidth="1"/>
    <col min="12803" max="12803" width="11.140625" style="40" customWidth="1"/>
    <col min="12804" max="12804" width="11.28515625" style="40" customWidth="1"/>
    <col min="12805" max="12805" width="13.5703125" style="40" customWidth="1"/>
    <col min="12806" max="12807" width="10.85546875" style="40" customWidth="1"/>
    <col min="12808" max="12808" width="9.140625" style="40"/>
    <col min="12809" max="12809" width="15.5703125" style="40" customWidth="1"/>
    <col min="12810" max="12810" width="15.140625" style="40" customWidth="1"/>
    <col min="12811" max="12812" width="11.140625" style="40" customWidth="1"/>
    <col min="12813" max="12813" width="11.5703125" style="40" customWidth="1"/>
    <col min="12814" max="12814" width="10.42578125" style="40" customWidth="1"/>
    <col min="12815" max="12815" width="9.140625" style="40"/>
    <col min="12816" max="12816" width="10.85546875" style="40" customWidth="1"/>
    <col min="12817" max="12817" width="9.140625" style="40"/>
    <col min="12818" max="12818" width="15.5703125" style="40" customWidth="1"/>
    <col min="12819" max="12819" width="15.140625" style="40" customWidth="1"/>
    <col min="12820" max="12821" width="10.7109375" style="40" customWidth="1"/>
    <col min="12822" max="12822" width="10.42578125" style="40" customWidth="1"/>
    <col min="12823" max="12823" width="10.7109375" style="40" customWidth="1"/>
    <col min="12824" max="12824" width="10.85546875" style="40" customWidth="1"/>
    <col min="12825" max="12825" width="11.42578125" style="40" customWidth="1"/>
    <col min="12826" max="12826" width="15.5703125" style="40" customWidth="1"/>
    <col min="12827" max="12827" width="15.140625" style="40" customWidth="1"/>
    <col min="12828" max="12828" width="12.85546875" style="40" customWidth="1"/>
    <col min="12829" max="12829" width="11.140625" style="40" customWidth="1"/>
    <col min="12830" max="12830" width="10" style="40" bestFit="1" customWidth="1"/>
    <col min="12831" max="12831" width="11.140625" style="40" customWidth="1"/>
    <col min="12832" max="12832" width="10.85546875" style="40" customWidth="1"/>
    <col min="12833" max="12833" width="9.140625" style="40"/>
    <col min="12834" max="12834" width="15.5703125" style="40" customWidth="1"/>
    <col min="12835" max="12835" width="15.140625" style="40" customWidth="1"/>
    <col min="12836" max="12836" width="12.85546875" style="40" customWidth="1"/>
    <col min="12837" max="12837" width="11.140625" style="40" customWidth="1"/>
    <col min="12838" max="12838" width="10" style="40" bestFit="1" customWidth="1"/>
    <col min="12839" max="12839" width="11.140625" style="40" customWidth="1"/>
    <col min="12840" max="12840" width="10.85546875" style="40" customWidth="1"/>
    <col min="12841" max="12841" width="9.140625" style="40"/>
    <col min="12842" max="12842" width="15.5703125" style="40" customWidth="1"/>
    <col min="12843" max="12843" width="15.140625" style="40" customWidth="1"/>
    <col min="12844" max="13056" width="9.140625" style="40"/>
    <col min="13057" max="13057" width="5.7109375" style="40" customWidth="1"/>
    <col min="13058" max="13058" width="34.140625" style="40" customWidth="1"/>
    <col min="13059" max="13059" width="11.140625" style="40" customWidth="1"/>
    <col min="13060" max="13060" width="11.28515625" style="40" customWidth="1"/>
    <col min="13061" max="13061" width="13.5703125" style="40" customWidth="1"/>
    <col min="13062" max="13063" width="10.85546875" style="40" customWidth="1"/>
    <col min="13064" max="13064" width="9.140625" style="40"/>
    <col min="13065" max="13065" width="15.5703125" style="40" customWidth="1"/>
    <col min="13066" max="13066" width="15.140625" style="40" customWidth="1"/>
    <col min="13067" max="13068" width="11.140625" style="40" customWidth="1"/>
    <col min="13069" max="13069" width="11.5703125" style="40" customWidth="1"/>
    <col min="13070" max="13070" width="10.42578125" style="40" customWidth="1"/>
    <col min="13071" max="13071" width="9.140625" style="40"/>
    <col min="13072" max="13072" width="10.85546875" style="40" customWidth="1"/>
    <col min="13073" max="13073" width="9.140625" style="40"/>
    <col min="13074" max="13074" width="15.5703125" style="40" customWidth="1"/>
    <col min="13075" max="13075" width="15.140625" style="40" customWidth="1"/>
    <col min="13076" max="13077" width="10.7109375" style="40" customWidth="1"/>
    <col min="13078" max="13078" width="10.42578125" style="40" customWidth="1"/>
    <col min="13079" max="13079" width="10.7109375" style="40" customWidth="1"/>
    <col min="13080" max="13080" width="10.85546875" style="40" customWidth="1"/>
    <col min="13081" max="13081" width="11.42578125" style="40" customWidth="1"/>
    <col min="13082" max="13082" width="15.5703125" style="40" customWidth="1"/>
    <col min="13083" max="13083" width="15.140625" style="40" customWidth="1"/>
    <col min="13084" max="13084" width="12.85546875" style="40" customWidth="1"/>
    <col min="13085" max="13085" width="11.140625" style="40" customWidth="1"/>
    <col min="13086" max="13086" width="10" style="40" bestFit="1" customWidth="1"/>
    <col min="13087" max="13087" width="11.140625" style="40" customWidth="1"/>
    <col min="13088" max="13088" width="10.85546875" style="40" customWidth="1"/>
    <col min="13089" max="13089" width="9.140625" style="40"/>
    <col min="13090" max="13090" width="15.5703125" style="40" customWidth="1"/>
    <col min="13091" max="13091" width="15.140625" style="40" customWidth="1"/>
    <col min="13092" max="13092" width="12.85546875" style="40" customWidth="1"/>
    <col min="13093" max="13093" width="11.140625" style="40" customWidth="1"/>
    <col min="13094" max="13094" width="10" style="40" bestFit="1" customWidth="1"/>
    <col min="13095" max="13095" width="11.140625" style="40" customWidth="1"/>
    <col min="13096" max="13096" width="10.85546875" style="40" customWidth="1"/>
    <col min="13097" max="13097" width="9.140625" style="40"/>
    <col min="13098" max="13098" width="15.5703125" style="40" customWidth="1"/>
    <col min="13099" max="13099" width="15.140625" style="40" customWidth="1"/>
    <col min="13100" max="13312" width="9.140625" style="40"/>
    <col min="13313" max="13313" width="5.7109375" style="40" customWidth="1"/>
    <col min="13314" max="13314" width="34.140625" style="40" customWidth="1"/>
    <col min="13315" max="13315" width="11.140625" style="40" customWidth="1"/>
    <col min="13316" max="13316" width="11.28515625" style="40" customWidth="1"/>
    <col min="13317" max="13317" width="13.5703125" style="40" customWidth="1"/>
    <col min="13318" max="13319" width="10.85546875" style="40" customWidth="1"/>
    <col min="13320" max="13320" width="9.140625" style="40"/>
    <col min="13321" max="13321" width="15.5703125" style="40" customWidth="1"/>
    <col min="13322" max="13322" width="15.140625" style="40" customWidth="1"/>
    <col min="13323" max="13324" width="11.140625" style="40" customWidth="1"/>
    <col min="13325" max="13325" width="11.5703125" style="40" customWidth="1"/>
    <col min="13326" max="13326" width="10.42578125" style="40" customWidth="1"/>
    <col min="13327" max="13327" width="9.140625" style="40"/>
    <col min="13328" max="13328" width="10.85546875" style="40" customWidth="1"/>
    <col min="13329" max="13329" width="9.140625" style="40"/>
    <col min="13330" max="13330" width="15.5703125" style="40" customWidth="1"/>
    <col min="13331" max="13331" width="15.140625" style="40" customWidth="1"/>
    <col min="13332" max="13333" width="10.7109375" style="40" customWidth="1"/>
    <col min="13334" max="13334" width="10.42578125" style="40" customWidth="1"/>
    <col min="13335" max="13335" width="10.7109375" style="40" customWidth="1"/>
    <col min="13336" max="13336" width="10.85546875" style="40" customWidth="1"/>
    <col min="13337" max="13337" width="11.42578125" style="40" customWidth="1"/>
    <col min="13338" max="13338" width="15.5703125" style="40" customWidth="1"/>
    <col min="13339" max="13339" width="15.140625" style="40" customWidth="1"/>
    <col min="13340" max="13340" width="12.85546875" style="40" customWidth="1"/>
    <col min="13341" max="13341" width="11.140625" style="40" customWidth="1"/>
    <col min="13342" max="13342" width="10" style="40" bestFit="1" customWidth="1"/>
    <col min="13343" max="13343" width="11.140625" style="40" customWidth="1"/>
    <col min="13344" max="13344" width="10.85546875" style="40" customWidth="1"/>
    <col min="13345" max="13345" width="9.140625" style="40"/>
    <col min="13346" max="13346" width="15.5703125" style="40" customWidth="1"/>
    <col min="13347" max="13347" width="15.140625" style="40" customWidth="1"/>
    <col min="13348" max="13348" width="12.85546875" style="40" customWidth="1"/>
    <col min="13349" max="13349" width="11.140625" style="40" customWidth="1"/>
    <col min="13350" max="13350" width="10" style="40" bestFit="1" customWidth="1"/>
    <col min="13351" max="13351" width="11.140625" style="40" customWidth="1"/>
    <col min="13352" max="13352" width="10.85546875" style="40" customWidth="1"/>
    <col min="13353" max="13353" width="9.140625" style="40"/>
    <col min="13354" max="13354" width="15.5703125" style="40" customWidth="1"/>
    <col min="13355" max="13355" width="15.140625" style="40" customWidth="1"/>
    <col min="13356" max="13568" width="9.140625" style="40"/>
    <col min="13569" max="13569" width="5.7109375" style="40" customWidth="1"/>
    <col min="13570" max="13570" width="34.140625" style="40" customWidth="1"/>
    <col min="13571" max="13571" width="11.140625" style="40" customWidth="1"/>
    <col min="13572" max="13572" width="11.28515625" style="40" customWidth="1"/>
    <col min="13573" max="13573" width="13.5703125" style="40" customWidth="1"/>
    <col min="13574" max="13575" width="10.85546875" style="40" customWidth="1"/>
    <col min="13576" max="13576" width="9.140625" style="40"/>
    <col min="13577" max="13577" width="15.5703125" style="40" customWidth="1"/>
    <col min="13578" max="13578" width="15.140625" style="40" customWidth="1"/>
    <col min="13579" max="13580" width="11.140625" style="40" customWidth="1"/>
    <col min="13581" max="13581" width="11.5703125" style="40" customWidth="1"/>
    <col min="13582" max="13582" width="10.42578125" style="40" customWidth="1"/>
    <col min="13583" max="13583" width="9.140625" style="40"/>
    <col min="13584" max="13584" width="10.85546875" style="40" customWidth="1"/>
    <col min="13585" max="13585" width="9.140625" style="40"/>
    <col min="13586" max="13586" width="15.5703125" style="40" customWidth="1"/>
    <col min="13587" max="13587" width="15.140625" style="40" customWidth="1"/>
    <col min="13588" max="13589" width="10.7109375" style="40" customWidth="1"/>
    <col min="13590" max="13590" width="10.42578125" style="40" customWidth="1"/>
    <col min="13591" max="13591" width="10.7109375" style="40" customWidth="1"/>
    <col min="13592" max="13592" width="10.85546875" style="40" customWidth="1"/>
    <col min="13593" max="13593" width="11.42578125" style="40" customWidth="1"/>
    <col min="13594" max="13594" width="15.5703125" style="40" customWidth="1"/>
    <col min="13595" max="13595" width="15.140625" style="40" customWidth="1"/>
    <col min="13596" max="13596" width="12.85546875" style="40" customWidth="1"/>
    <col min="13597" max="13597" width="11.140625" style="40" customWidth="1"/>
    <col min="13598" max="13598" width="10" style="40" bestFit="1" customWidth="1"/>
    <col min="13599" max="13599" width="11.140625" style="40" customWidth="1"/>
    <col min="13600" max="13600" width="10.85546875" style="40" customWidth="1"/>
    <col min="13601" max="13601" width="9.140625" style="40"/>
    <col min="13602" max="13602" width="15.5703125" style="40" customWidth="1"/>
    <col min="13603" max="13603" width="15.140625" style="40" customWidth="1"/>
    <col min="13604" max="13604" width="12.85546875" style="40" customWidth="1"/>
    <col min="13605" max="13605" width="11.140625" style="40" customWidth="1"/>
    <col min="13606" max="13606" width="10" style="40" bestFit="1" customWidth="1"/>
    <col min="13607" max="13607" width="11.140625" style="40" customWidth="1"/>
    <col min="13608" max="13608" width="10.85546875" style="40" customWidth="1"/>
    <col min="13609" max="13609" width="9.140625" style="40"/>
    <col min="13610" max="13610" width="15.5703125" style="40" customWidth="1"/>
    <col min="13611" max="13611" width="15.140625" style="40" customWidth="1"/>
    <col min="13612" max="13824" width="9.140625" style="40"/>
    <col min="13825" max="13825" width="5.7109375" style="40" customWidth="1"/>
    <col min="13826" max="13826" width="34.140625" style="40" customWidth="1"/>
    <col min="13827" max="13827" width="11.140625" style="40" customWidth="1"/>
    <col min="13828" max="13828" width="11.28515625" style="40" customWidth="1"/>
    <col min="13829" max="13829" width="13.5703125" style="40" customWidth="1"/>
    <col min="13830" max="13831" width="10.85546875" style="40" customWidth="1"/>
    <col min="13832" max="13832" width="9.140625" style="40"/>
    <col min="13833" max="13833" width="15.5703125" style="40" customWidth="1"/>
    <col min="13834" max="13834" width="15.140625" style="40" customWidth="1"/>
    <col min="13835" max="13836" width="11.140625" style="40" customWidth="1"/>
    <col min="13837" max="13837" width="11.5703125" style="40" customWidth="1"/>
    <col min="13838" max="13838" width="10.42578125" style="40" customWidth="1"/>
    <col min="13839" max="13839" width="9.140625" style="40"/>
    <col min="13840" max="13840" width="10.85546875" style="40" customWidth="1"/>
    <col min="13841" max="13841" width="9.140625" style="40"/>
    <col min="13842" max="13842" width="15.5703125" style="40" customWidth="1"/>
    <col min="13843" max="13843" width="15.140625" style="40" customWidth="1"/>
    <col min="13844" max="13845" width="10.7109375" style="40" customWidth="1"/>
    <col min="13846" max="13846" width="10.42578125" style="40" customWidth="1"/>
    <col min="13847" max="13847" width="10.7109375" style="40" customWidth="1"/>
    <col min="13848" max="13848" width="10.85546875" style="40" customWidth="1"/>
    <col min="13849" max="13849" width="11.42578125" style="40" customWidth="1"/>
    <col min="13850" max="13850" width="15.5703125" style="40" customWidth="1"/>
    <col min="13851" max="13851" width="15.140625" style="40" customWidth="1"/>
    <col min="13852" max="13852" width="12.85546875" style="40" customWidth="1"/>
    <col min="13853" max="13853" width="11.140625" style="40" customWidth="1"/>
    <col min="13854" max="13854" width="10" style="40" bestFit="1" customWidth="1"/>
    <col min="13855" max="13855" width="11.140625" style="40" customWidth="1"/>
    <col min="13856" max="13856" width="10.85546875" style="40" customWidth="1"/>
    <col min="13857" max="13857" width="9.140625" style="40"/>
    <col min="13858" max="13858" width="15.5703125" style="40" customWidth="1"/>
    <col min="13859" max="13859" width="15.140625" style="40" customWidth="1"/>
    <col min="13860" max="13860" width="12.85546875" style="40" customWidth="1"/>
    <col min="13861" max="13861" width="11.140625" style="40" customWidth="1"/>
    <col min="13862" max="13862" width="10" style="40" bestFit="1" customWidth="1"/>
    <col min="13863" max="13863" width="11.140625" style="40" customWidth="1"/>
    <col min="13864" max="13864" width="10.85546875" style="40" customWidth="1"/>
    <col min="13865" max="13865" width="9.140625" style="40"/>
    <col min="13866" max="13866" width="15.5703125" style="40" customWidth="1"/>
    <col min="13867" max="13867" width="15.140625" style="40" customWidth="1"/>
    <col min="13868" max="14080" width="9.140625" style="40"/>
    <col min="14081" max="14081" width="5.7109375" style="40" customWidth="1"/>
    <col min="14082" max="14082" width="34.140625" style="40" customWidth="1"/>
    <col min="14083" max="14083" width="11.140625" style="40" customWidth="1"/>
    <col min="14084" max="14084" width="11.28515625" style="40" customWidth="1"/>
    <col min="14085" max="14085" width="13.5703125" style="40" customWidth="1"/>
    <col min="14086" max="14087" width="10.85546875" style="40" customWidth="1"/>
    <col min="14088" max="14088" width="9.140625" style="40"/>
    <col min="14089" max="14089" width="15.5703125" style="40" customWidth="1"/>
    <col min="14090" max="14090" width="15.140625" style="40" customWidth="1"/>
    <col min="14091" max="14092" width="11.140625" style="40" customWidth="1"/>
    <col min="14093" max="14093" width="11.5703125" style="40" customWidth="1"/>
    <col min="14094" max="14094" width="10.42578125" style="40" customWidth="1"/>
    <col min="14095" max="14095" width="9.140625" style="40"/>
    <col min="14096" max="14096" width="10.85546875" style="40" customWidth="1"/>
    <col min="14097" max="14097" width="9.140625" style="40"/>
    <col min="14098" max="14098" width="15.5703125" style="40" customWidth="1"/>
    <col min="14099" max="14099" width="15.140625" style="40" customWidth="1"/>
    <col min="14100" max="14101" width="10.7109375" style="40" customWidth="1"/>
    <col min="14102" max="14102" width="10.42578125" style="40" customWidth="1"/>
    <col min="14103" max="14103" width="10.7109375" style="40" customWidth="1"/>
    <col min="14104" max="14104" width="10.85546875" style="40" customWidth="1"/>
    <col min="14105" max="14105" width="11.42578125" style="40" customWidth="1"/>
    <col min="14106" max="14106" width="15.5703125" style="40" customWidth="1"/>
    <col min="14107" max="14107" width="15.140625" style="40" customWidth="1"/>
    <col min="14108" max="14108" width="12.85546875" style="40" customWidth="1"/>
    <col min="14109" max="14109" width="11.140625" style="40" customWidth="1"/>
    <col min="14110" max="14110" width="10" style="40" bestFit="1" customWidth="1"/>
    <col min="14111" max="14111" width="11.140625" style="40" customWidth="1"/>
    <col min="14112" max="14112" width="10.85546875" style="40" customWidth="1"/>
    <col min="14113" max="14113" width="9.140625" style="40"/>
    <col min="14114" max="14114" width="15.5703125" style="40" customWidth="1"/>
    <col min="14115" max="14115" width="15.140625" style="40" customWidth="1"/>
    <col min="14116" max="14116" width="12.85546875" style="40" customWidth="1"/>
    <col min="14117" max="14117" width="11.140625" style="40" customWidth="1"/>
    <col min="14118" max="14118" width="10" style="40" bestFit="1" customWidth="1"/>
    <col min="14119" max="14119" width="11.140625" style="40" customWidth="1"/>
    <col min="14120" max="14120" width="10.85546875" style="40" customWidth="1"/>
    <col min="14121" max="14121" width="9.140625" style="40"/>
    <col min="14122" max="14122" width="15.5703125" style="40" customWidth="1"/>
    <col min="14123" max="14123" width="15.140625" style="40" customWidth="1"/>
    <col min="14124" max="14336" width="9.140625" style="40"/>
    <col min="14337" max="14337" width="5.7109375" style="40" customWidth="1"/>
    <col min="14338" max="14338" width="34.140625" style="40" customWidth="1"/>
    <col min="14339" max="14339" width="11.140625" style="40" customWidth="1"/>
    <col min="14340" max="14340" width="11.28515625" style="40" customWidth="1"/>
    <col min="14341" max="14341" width="13.5703125" style="40" customWidth="1"/>
    <col min="14342" max="14343" width="10.85546875" style="40" customWidth="1"/>
    <col min="14344" max="14344" width="9.140625" style="40"/>
    <col min="14345" max="14345" width="15.5703125" style="40" customWidth="1"/>
    <col min="14346" max="14346" width="15.140625" style="40" customWidth="1"/>
    <col min="14347" max="14348" width="11.140625" style="40" customWidth="1"/>
    <col min="14349" max="14349" width="11.5703125" style="40" customWidth="1"/>
    <col min="14350" max="14350" width="10.42578125" style="40" customWidth="1"/>
    <col min="14351" max="14351" width="9.140625" style="40"/>
    <col min="14352" max="14352" width="10.85546875" style="40" customWidth="1"/>
    <col min="14353" max="14353" width="9.140625" style="40"/>
    <col min="14354" max="14354" width="15.5703125" style="40" customWidth="1"/>
    <col min="14355" max="14355" width="15.140625" style="40" customWidth="1"/>
    <col min="14356" max="14357" width="10.7109375" style="40" customWidth="1"/>
    <col min="14358" max="14358" width="10.42578125" style="40" customWidth="1"/>
    <col min="14359" max="14359" width="10.7109375" style="40" customWidth="1"/>
    <col min="14360" max="14360" width="10.85546875" style="40" customWidth="1"/>
    <col min="14361" max="14361" width="11.42578125" style="40" customWidth="1"/>
    <col min="14362" max="14362" width="15.5703125" style="40" customWidth="1"/>
    <col min="14363" max="14363" width="15.140625" style="40" customWidth="1"/>
    <col min="14364" max="14364" width="12.85546875" style="40" customWidth="1"/>
    <col min="14365" max="14365" width="11.140625" style="40" customWidth="1"/>
    <col min="14366" max="14366" width="10" style="40" bestFit="1" customWidth="1"/>
    <col min="14367" max="14367" width="11.140625" style="40" customWidth="1"/>
    <col min="14368" max="14368" width="10.85546875" style="40" customWidth="1"/>
    <col min="14369" max="14369" width="9.140625" style="40"/>
    <col min="14370" max="14370" width="15.5703125" style="40" customWidth="1"/>
    <col min="14371" max="14371" width="15.140625" style="40" customWidth="1"/>
    <col min="14372" max="14372" width="12.85546875" style="40" customWidth="1"/>
    <col min="14373" max="14373" width="11.140625" style="40" customWidth="1"/>
    <col min="14374" max="14374" width="10" style="40" bestFit="1" customWidth="1"/>
    <col min="14375" max="14375" width="11.140625" style="40" customWidth="1"/>
    <col min="14376" max="14376" width="10.85546875" style="40" customWidth="1"/>
    <col min="14377" max="14377" width="9.140625" style="40"/>
    <col min="14378" max="14378" width="15.5703125" style="40" customWidth="1"/>
    <col min="14379" max="14379" width="15.140625" style="40" customWidth="1"/>
    <col min="14380" max="14592" width="9.140625" style="40"/>
    <col min="14593" max="14593" width="5.7109375" style="40" customWidth="1"/>
    <col min="14594" max="14594" width="34.140625" style="40" customWidth="1"/>
    <col min="14595" max="14595" width="11.140625" style="40" customWidth="1"/>
    <col min="14596" max="14596" width="11.28515625" style="40" customWidth="1"/>
    <col min="14597" max="14597" width="13.5703125" style="40" customWidth="1"/>
    <col min="14598" max="14599" width="10.85546875" style="40" customWidth="1"/>
    <col min="14600" max="14600" width="9.140625" style="40"/>
    <col min="14601" max="14601" width="15.5703125" style="40" customWidth="1"/>
    <col min="14602" max="14602" width="15.140625" style="40" customWidth="1"/>
    <col min="14603" max="14604" width="11.140625" style="40" customWidth="1"/>
    <col min="14605" max="14605" width="11.5703125" style="40" customWidth="1"/>
    <col min="14606" max="14606" width="10.42578125" style="40" customWidth="1"/>
    <col min="14607" max="14607" width="9.140625" style="40"/>
    <col min="14608" max="14608" width="10.85546875" style="40" customWidth="1"/>
    <col min="14609" max="14609" width="9.140625" style="40"/>
    <col min="14610" max="14610" width="15.5703125" style="40" customWidth="1"/>
    <col min="14611" max="14611" width="15.140625" style="40" customWidth="1"/>
    <col min="14612" max="14613" width="10.7109375" style="40" customWidth="1"/>
    <col min="14614" max="14614" width="10.42578125" style="40" customWidth="1"/>
    <col min="14615" max="14615" width="10.7109375" style="40" customWidth="1"/>
    <col min="14616" max="14616" width="10.85546875" style="40" customWidth="1"/>
    <col min="14617" max="14617" width="11.42578125" style="40" customWidth="1"/>
    <col min="14618" max="14618" width="15.5703125" style="40" customWidth="1"/>
    <col min="14619" max="14619" width="15.140625" style="40" customWidth="1"/>
    <col min="14620" max="14620" width="12.85546875" style="40" customWidth="1"/>
    <col min="14621" max="14621" width="11.140625" style="40" customWidth="1"/>
    <col min="14622" max="14622" width="10" style="40" bestFit="1" customWidth="1"/>
    <col min="14623" max="14623" width="11.140625" style="40" customWidth="1"/>
    <col min="14624" max="14624" width="10.85546875" style="40" customWidth="1"/>
    <col min="14625" max="14625" width="9.140625" style="40"/>
    <col min="14626" max="14626" width="15.5703125" style="40" customWidth="1"/>
    <col min="14627" max="14627" width="15.140625" style="40" customWidth="1"/>
    <col min="14628" max="14628" width="12.85546875" style="40" customWidth="1"/>
    <col min="14629" max="14629" width="11.140625" style="40" customWidth="1"/>
    <col min="14630" max="14630" width="10" style="40" bestFit="1" customWidth="1"/>
    <col min="14631" max="14631" width="11.140625" style="40" customWidth="1"/>
    <col min="14632" max="14632" width="10.85546875" style="40" customWidth="1"/>
    <col min="14633" max="14633" width="9.140625" style="40"/>
    <col min="14634" max="14634" width="15.5703125" style="40" customWidth="1"/>
    <col min="14635" max="14635" width="15.140625" style="40" customWidth="1"/>
    <col min="14636" max="14848" width="9.140625" style="40"/>
    <col min="14849" max="14849" width="5.7109375" style="40" customWidth="1"/>
    <col min="14850" max="14850" width="34.140625" style="40" customWidth="1"/>
    <col min="14851" max="14851" width="11.140625" style="40" customWidth="1"/>
    <col min="14852" max="14852" width="11.28515625" style="40" customWidth="1"/>
    <col min="14853" max="14853" width="13.5703125" style="40" customWidth="1"/>
    <col min="14854" max="14855" width="10.85546875" style="40" customWidth="1"/>
    <col min="14856" max="14856" width="9.140625" style="40"/>
    <col min="14857" max="14857" width="15.5703125" style="40" customWidth="1"/>
    <col min="14858" max="14858" width="15.140625" style="40" customWidth="1"/>
    <col min="14859" max="14860" width="11.140625" style="40" customWidth="1"/>
    <col min="14861" max="14861" width="11.5703125" style="40" customWidth="1"/>
    <col min="14862" max="14862" width="10.42578125" style="40" customWidth="1"/>
    <col min="14863" max="14863" width="9.140625" style="40"/>
    <col min="14864" max="14864" width="10.85546875" style="40" customWidth="1"/>
    <col min="14865" max="14865" width="9.140625" style="40"/>
    <col min="14866" max="14866" width="15.5703125" style="40" customWidth="1"/>
    <col min="14867" max="14867" width="15.140625" style="40" customWidth="1"/>
    <col min="14868" max="14869" width="10.7109375" style="40" customWidth="1"/>
    <col min="14870" max="14870" width="10.42578125" style="40" customWidth="1"/>
    <col min="14871" max="14871" width="10.7109375" style="40" customWidth="1"/>
    <col min="14872" max="14872" width="10.85546875" style="40" customWidth="1"/>
    <col min="14873" max="14873" width="11.42578125" style="40" customWidth="1"/>
    <col min="14874" max="14874" width="15.5703125" style="40" customWidth="1"/>
    <col min="14875" max="14875" width="15.140625" style="40" customWidth="1"/>
    <col min="14876" max="14876" width="12.85546875" style="40" customWidth="1"/>
    <col min="14877" max="14877" width="11.140625" style="40" customWidth="1"/>
    <col min="14878" max="14878" width="10" style="40" bestFit="1" customWidth="1"/>
    <col min="14879" max="14879" width="11.140625" style="40" customWidth="1"/>
    <col min="14880" max="14880" width="10.85546875" style="40" customWidth="1"/>
    <col min="14881" max="14881" width="9.140625" style="40"/>
    <col min="14882" max="14882" width="15.5703125" style="40" customWidth="1"/>
    <col min="14883" max="14883" width="15.140625" style="40" customWidth="1"/>
    <col min="14884" max="14884" width="12.85546875" style="40" customWidth="1"/>
    <col min="14885" max="14885" width="11.140625" style="40" customWidth="1"/>
    <col min="14886" max="14886" width="10" style="40" bestFit="1" customWidth="1"/>
    <col min="14887" max="14887" width="11.140625" style="40" customWidth="1"/>
    <col min="14888" max="14888" width="10.85546875" style="40" customWidth="1"/>
    <col min="14889" max="14889" width="9.140625" style="40"/>
    <col min="14890" max="14890" width="15.5703125" style="40" customWidth="1"/>
    <col min="14891" max="14891" width="15.140625" style="40" customWidth="1"/>
    <col min="14892" max="15104" width="9.140625" style="40"/>
    <col min="15105" max="15105" width="5.7109375" style="40" customWidth="1"/>
    <col min="15106" max="15106" width="34.140625" style="40" customWidth="1"/>
    <col min="15107" max="15107" width="11.140625" style="40" customWidth="1"/>
    <col min="15108" max="15108" width="11.28515625" style="40" customWidth="1"/>
    <col min="15109" max="15109" width="13.5703125" style="40" customWidth="1"/>
    <col min="15110" max="15111" width="10.85546875" style="40" customWidth="1"/>
    <col min="15112" max="15112" width="9.140625" style="40"/>
    <col min="15113" max="15113" width="15.5703125" style="40" customWidth="1"/>
    <col min="15114" max="15114" width="15.140625" style="40" customWidth="1"/>
    <col min="15115" max="15116" width="11.140625" style="40" customWidth="1"/>
    <col min="15117" max="15117" width="11.5703125" style="40" customWidth="1"/>
    <col min="15118" max="15118" width="10.42578125" style="40" customWidth="1"/>
    <col min="15119" max="15119" width="9.140625" style="40"/>
    <col min="15120" max="15120" width="10.85546875" style="40" customWidth="1"/>
    <col min="15121" max="15121" width="9.140625" style="40"/>
    <col min="15122" max="15122" width="15.5703125" style="40" customWidth="1"/>
    <col min="15123" max="15123" width="15.140625" style="40" customWidth="1"/>
    <col min="15124" max="15125" width="10.7109375" style="40" customWidth="1"/>
    <col min="15126" max="15126" width="10.42578125" style="40" customWidth="1"/>
    <col min="15127" max="15127" width="10.7109375" style="40" customWidth="1"/>
    <col min="15128" max="15128" width="10.85546875" style="40" customWidth="1"/>
    <col min="15129" max="15129" width="11.42578125" style="40" customWidth="1"/>
    <col min="15130" max="15130" width="15.5703125" style="40" customWidth="1"/>
    <col min="15131" max="15131" width="15.140625" style="40" customWidth="1"/>
    <col min="15132" max="15132" width="12.85546875" style="40" customWidth="1"/>
    <col min="15133" max="15133" width="11.140625" style="40" customWidth="1"/>
    <col min="15134" max="15134" width="10" style="40" bestFit="1" customWidth="1"/>
    <col min="15135" max="15135" width="11.140625" style="40" customWidth="1"/>
    <col min="15136" max="15136" width="10.85546875" style="40" customWidth="1"/>
    <col min="15137" max="15137" width="9.140625" style="40"/>
    <col min="15138" max="15138" width="15.5703125" style="40" customWidth="1"/>
    <col min="15139" max="15139" width="15.140625" style="40" customWidth="1"/>
    <col min="15140" max="15140" width="12.85546875" style="40" customWidth="1"/>
    <col min="15141" max="15141" width="11.140625" style="40" customWidth="1"/>
    <col min="15142" max="15142" width="10" style="40" bestFit="1" customWidth="1"/>
    <col min="15143" max="15143" width="11.140625" style="40" customWidth="1"/>
    <col min="15144" max="15144" width="10.85546875" style="40" customWidth="1"/>
    <col min="15145" max="15145" width="9.140625" style="40"/>
    <col min="15146" max="15146" width="15.5703125" style="40" customWidth="1"/>
    <col min="15147" max="15147" width="15.140625" style="40" customWidth="1"/>
    <col min="15148" max="15360" width="9.140625" style="40"/>
    <col min="15361" max="15361" width="5.7109375" style="40" customWidth="1"/>
    <col min="15362" max="15362" width="34.140625" style="40" customWidth="1"/>
    <col min="15363" max="15363" width="11.140625" style="40" customWidth="1"/>
    <col min="15364" max="15364" width="11.28515625" style="40" customWidth="1"/>
    <col min="15365" max="15365" width="13.5703125" style="40" customWidth="1"/>
    <col min="15366" max="15367" width="10.85546875" style="40" customWidth="1"/>
    <col min="15368" max="15368" width="9.140625" style="40"/>
    <col min="15369" max="15369" width="15.5703125" style="40" customWidth="1"/>
    <col min="15370" max="15370" width="15.140625" style="40" customWidth="1"/>
    <col min="15371" max="15372" width="11.140625" style="40" customWidth="1"/>
    <col min="15373" max="15373" width="11.5703125" style="40" customWidth="1"/>
    <col min="15374" max="15374" width="10.42578125" style="40" customWidth="1"/>
    <col min="15375" max="15375" width="9.140625" style="40"/>
    <col min="15376" max="15376" width="10.85546875" style="40" customWidth="1"/>
    <col min="15377" max="15377" width="9.140625" style="40"/>
    <col min="15378" max="15378" width="15.5703125" style="40" customWidth="1"/>
    <col min="15379" max="15379" width="15.140625" style="40" customWidth="1"/>
    <col min="15380" max="15381" width="10.7109375" style="40" customWidth="1"/>
    <col min="15382" max="15382" width="10.42578125" style="40" customWidth="1"/>
    <col min="15383" max="15383" width="10.7109375" style="40" customWidth="1"/>
    <col min="15384" max="15384" width="10.85546875" style="40" customWidth="1"/>
    <col min="15385" max="15385" width="11.42578125" style="40" customWidth="1"/>
    <col min="15386" max="15386" width="15.5703125" style="40" customWidth="1"/>
    <col min="15387" max="15387" width="15.140625" style="40" customWidth="1"/>
    <col min="15388" max="15388" width="12.85546875" style="40" customWidth="1"/>
    <col min="15389" max="15389" width="11.140625" style="40" customWidth="1"/>
    <col min="15390" max="15390" width="10" style="40" bestFit="1" customWidth="1"/>
    <col min="15391" max="15391" width="11.140625" style="40" customWidth="1"/>
    <col min="15392" max="15392" width="10.85546875" style="40" customWidth="1"/>
    <col min="15393" max="15393" width="9.140625" style="40"/>
    <col min="15394" max="15394" width="15.5703125" style="40" customWidth="1"/>
    <col min="15395" max="15395" width="15.140625" style="40" customWidth="1"/>
    <col min="15396" max="15396" width="12.85546875" style="40" customWidth="1"/>
    <col min="15397" max="15397" width="11.140625" style="40" customWidth="1"/>
    <col min="15398" max="15398" width="10" style="40" bestFit="1" customWidth="1"/>
    <col min="15399" max="15399" width="11.140625" style="40" customWidth="1"/>
    <col min="15400" max="15400" width="10.85546875" style="40" customWidth="1"/>
    <col min="15401" max="15401" width="9.140625" style="40"/>
    <col min="15402" max="15402" width="15.5703125" style="40" customWidth="1"/>
    <col min="15403" max="15403" width="15.140625" style="40" customWidth="1"/>
    <col min="15404" max="15616" width="9.140625" style="40"/>
    <col min="15617" max="15617" width="5.7109375" style="40" customWidth="1"/>
    <col min="15618" max="15618" width="34.140625" style="40" customWidth="1"/>
    <col min="15619" max="15619" width="11.140625" style="40" customWidth="1"/>
    <col min="15620" max="15620" width="11.28515625" style="40" customWidth="1"/>
    <col min="15621" max="15621" width="13.5703125" style="40" customWidth="1"/>
    <col min="15622" max="15623" width="10.85546875" style="40" customWidth="1"/>
    <col min="15624" max="15624" width="9.140625" style="40"/>
    <col min="15625" max="15625" width="15.5703125" style="40" customWidth="1"/>
    <col min="15626" max="15626" width="15.140625" style="40" customWidth="1"/>
    <col min="15627" max="15628" width="11.140625" style="40" customWidth="1"/>
    <col min="15629" max="15629" width="11.5703125" style="40" customWidth="1"/>
    <col min="15630" max="15630" width="10.42578125" style="40" customWidth="1"/>
    <col min="15631" max="15631" width="9.140625" style="40"/>
    <col min="15632" max="15632" width="10.85546875" style="40" customWidth="1"/>
    <col min="15633" max="15633" width="9.140625" style="40"/>
    <col min="15634" max="15634" width="15.5703125" style="40" customWidth="1"/>
    <col min="15635" max="15635" width="15.140625" style="40" customWidth="1"/>
    <col min="15636" max="15637" width="10.7109375" style="40" customWidth="1"/>
    <col min="15638" max="15638" width="10.42578125" style="40" customWidth="1"/>
    <col min="15639" max="15639" width="10.7109375" style="40" customWidth="1"/>
    <col min="15640" max="15640" width="10.85546875" style="40" customWidth="1"/>
    <col min="15641" max="15641" width="11.42578125" style="40" customWidth="1"/>
    <col min="15642" max="15642" width="15.5703125" style="40" customWidth="1"/>
    <col min="15643" max="15643" width="15.140625" style="40" customWidth="1"/>
    <col min="15644" max="15644" width="12.85546875" style="40" customWidth="1"/>
    <col min="15645" max="15645" width="11.140625" style="40" customWidth="1"/>
    <col min="15646" max="15646" width="10" style="40" bestFit="1" customWidth="1"/>
    <col min="15647" max="15647" width="11.140625" style="40" customWidth="1"/>
    <col min="15648" max="15648" width="10.85546875" style="40" customWidth="1"/>
    <col min="15649" max="15649" width="9.140625" style="40"/>
    <col min="15650" max="15650" width="15.5703125" style="40" customWidth="1"/>
    <col min="15651" max="15651" width="15.140625" style="40" customWidth="1"/>
    <col min="15652" max="15652" width="12.85546875" style="40" customWidth="1"/>
    <col min="15653" max="15653" width="11.140625" style="40" customWidth="1"/>
    <col min="15654" max="15654" width="10" style="40" bestFit="1" customWidth="1"/>
    <col min="15655" max="15655" width="11.140625" style="40" customWidth="1"/>
    <col min="15656" max="15656" width="10.85546875" style="40" customWidth="1"/>
    <col min="15657" max="15657" width="9.140625" style="40"/>
    <col min="15658" max="15658" width="15.5703125" style="40" customWidth="1"/>
    <col min="15659" max="15659" width="15.140625" style="40" customWidth="1"/>
    <col min="15660" max="15872" width="9.140625" style="40"/>
    <col min="15873" max="15873" width="5.7109375" style="40" customWidth="1"/>
    <col min="15874" max="15874" width="34.140625" style="40" customWidth="1"/>
    <col min="15875" max="15875" width="11.140625" style="40" customWidth="1"/>
    <col min="15876" max="15876" width="11.28515625" style="40" customWidth="1"/>
    <col min="15877" max="15877" width="13.5703125" style="40" customWidth="1"/>
    <col min="15878" max="15879" width="10.85546875" style="40" customWidth="1"/>
    <col min="15880" max="15880" width="9.140625" style="40"/>
    <col min="15881" max="15881" width="15.5703125" style="40" customWidth="1"/>
    <col min="15882" max="15882" width="15.140625" style="40" customWidth="1"/>
    <col min="15883" max="15884" width="11.140625" style="40" customWidth="1"/>
    <col min="15885" max="15885" width="11.5703125" style="40" customWidth="1"/>
    <col min="15886" max="15886" width="10.42578125" style="40" customWidth="1"/>
    <col min="15887" max="15887" width="9.140625" style="40"/>
    <col min="15888" max="15888" width="10.85546875" style="40" customWidth="1"/>
    <col min="15889" max="15889" width="9.140625" style="40"/>
    <col min="15890" max="15890" width="15.5703125" style="40" customWidth="1"/>
    <col min="15891" max="15891" width="15.140625" style="40" customWidth="1"/>
    <col min="15892" max="15893" width="10.7109375" style="40" customWidth="1"/>
    <col min="15894" max="15894" width="10.42578125" style="40" customWidth="1"/>
    <col min="15895" max="15895" width="10.7109375" style="40" customWidth="1"/>
    <col min="15896" max="15896" width="10.85546875" style="40" customWidth="1"/>
    <col min="15897" max="15897" width="11.42578125" style="40" customWidth="1"/>
    <col min="15898" max="15898" width="15.5703125" style="40" customWidth="1"/>
    <col min="15899" max="15899" width="15.140625" style="40" customWidth="1"/>
    <col min="15900" max="15900" width="12.85546875" style="40" customWidth="1"/>
    <col min="15901" max="15901" width="11.140625" style="40" customWidth="1"/>
    <col min="15902" max="15902" width="10" style="40" bestFit="1" customWidth="1"/>
    <col min="15903" max="15903" width="11.140625" style="40" customWidth="1"/>
    <col min="15904" max="15904" width="10.85546875" style="40" customWidth="1"/>
    <col min="15905" max="15905" width="9.140625" style="40"/>
    <col min="15906" max="15906" width="15.5703125" style="40" customWidth="1"/>
    <col min="15907" max="15907" width="15.140625" style="40" customWidth="1"/>
    <col min="15908" max="15908" width="12.85546875" style="40" customWidth="1"/>
    <col min="15909" max="15909" width="11.140625" style="40" customWidth="1"/>
    <col min="15910" max="15910" width="10" style="40" bestFit="1" customWidth="1"/>
    <col min="15911" max="15911" width="11.140625" style="40" customWidth="1"/>
    <col min="15912" max="15912" width="10.85546875" style="40" customWidth="1"/>
    <col min="15913" max="15913" width="9.140625" style="40"/>
    <col min="15914" max="15914" width="15.5703125" style="40" customWidth="1"/>
    <col min="15915" max="15915" width="15.140625" style="40" customWidth="1"/>
    <col min="15916" max="16128" width="9.140625" style="40"/>
    <col min="16129" max="16129" width="5.7109375" style="40" customWidth="1"/>
    <col min="16130" max="16130" width="34.140625" style="40" customWidth="1"/>
    <col min="16131" max="16131" width="11.140625" style="40" customWidth="1"/>
    <col min="16132" max="16132" width="11.28515625" style="40" customWidth="1"/>
    <col min="16133" max="16133" width="13.5703125" style="40" customWidth="1"/>
    <col min="16134" max="16135" width="10.85546875" style="40" customWidth="1"/>
    <col min="16136" max="16136" width="9.140625" style="40"/>
    <col min="16137" max="16137" width="15.5703125" style="40" customWidth="1"/>
    <col min="16138" max="16138" width="15.140625" style="40" customWidth="1"/>
    <col min="16139" max="16140" width="11.140625" style="40" customWidth="1"/>
    <col min="16141" max="16141" width="11.5703125" style="40" customWidth="1"/>
    <col min="16142" max="16142" width="10.42578125" style="40" customWidth="1"/>
    <col min="16143" max="16143" width="9.140625" style="40"/>
    <col min="16144" max="16144" width="10.85546875" style="40" customWidth="1"/>
    <col min="16145" max="16145" width="9.140625" style="40"/>
    <col min="16146" max="16146" width="15.5703125" style="40" customWidth="1"/>
    <col min="16147" max="16147" width="15.140625" style="40" customWidth="1"/>
    <col min="16148" max="16149" width="10.7109375" style="40" customWidth="1"/>
    <col min="16150" max="16150" width="10.42578125" style="40" customWidth="1"/>
    <col min="16151" max="16151" width="10.7109375" style="40" customWidth="1"/>
    <col min="16152" max="16152" width="10.85546875" style="40" customWidth="1"/>
    <col min="16153" max="16153" width="11.42578125" style="40" customWidth="1"/>
    <col min="16154" max="16154" width="15.5703125" style="40" customWidth="1"/>
    <col min="16155" max="16155" width="15.140625" style="40" customWidth="1"/>
    <col min="16156" max="16156" width="12.85546875" style="40" customWidth="1"/>
    <col min="16157" max="16157" width="11.140625" style="40" customWidth="1"/>
    <col min="16158" max="16158" width="10" style="40" bestFit="1" customWidth="1"/>
    <col min="16159" max="16159" width="11.140625" style="40" customWidth="1"/>
    <col min="16160" max="16160" width="10.85546875" style="40" customWidth="1"/>
    <col min="16161" max="16161" width="9.140625" style="40"/>
    <col min="16162" max="16162" width="15.5703125" style="40" customWidth="1"/>
    <col min="16163" max="16163" width="15.140625" style="40" customWidth="1"/>
    <col min="16164" max="16164" width="12.85546875" style="40" customWidth="1"/>
    <col min="16165" max="16165" width="11.140625" style="40" customWidth="1"/>
    <col min="16166" max="16166" width="10" style="40" bestFit="1" customWidth="1"/>
    <col min="16167" max="16167" width="11.140625" style="40" customWidth="1"/>
    <col min="16168" max="16168" width="10.85546875" style="40" customWidth="1"/>
    <col min="16169" max="16169" width="9.140625" style="40"/>
    <col min="16170" max="16170" width="15.5703125" style="40" customWidth="1"/>
    <col min="16171" max="16171" width="15.140625" style="40" customWidth="1"/>
    <col min="16172" max="16384" width="9.140625" style="40"/>
  </cols>
  <sheetData>
    <row r="1" spans="1:43" s="5" customFormat="1" ht="24.75" customHeight="1">
      <c r="A1" s="30"/>
      <c r="B1" s="454" t="s">
        <v>367</v>
      </c>
      <c r="C1" s="31"/>
      <c r="D1" s="31"/>
      <c r="E1" s="31"/>
      <c r="F1" s="31"/>
      <c r="G1" s="31"/>
      <c r="H1" s="31"/>
      <c r="I1" s="31"/>
      <c r="J1" s="31"/>
      <c r="K1" s="30"/>
      <c r="L1" s="30"/>
      <c r="M1" s="133" t="s">
        <v>5909</v>
      </c>
      <c r="N1" s="31"/>
      <c r="O1" s="279"/>
      <c r="P1" s="31"/>
      <c r="Q1" s="31"/>
      <c r="R1" s="31"/>
      <c r="S1" s="31"/>
      <c r="T1" s="31"/>
      <c r="U1" s="31"/>
      <c r="V1" s="31"/>
      <c r="W1" s="31"/>
      <c r="X1" s="31"/>
      <c r="Y1" s="31"/>
      <c r="Z1" s="31"/>
      <c r="AA1" s="31"/>
      <c r="AB1" s="31"/>
      <c r="AC1" s="31"/>
      <c r="AD1" s="31"/>
      <c r="AE1" s="31"/>
      <c r="AF1" s="31"/>
      <c r="AG1" s="31"/>
      <c r="AH1" s="31"/>
      <c r="AI1" s="31"/>
      <c r="AJ1" s="31"/>
      <c r="AK1" s="31"/>
      <c r="AL1" s="31"/>
      <c r="AM1" s="31"/>
      <c r="AN1" s="31"/>
      <c r="AO1" s="31"/>
      <c r="AP1" s="31"/>
      <c r="AQ1" s="31"/>
    </row>
    <row r="2" spans="1:43" s="5" customFormat="1" ht="23.25" customHeight="1" thickBot="1">
      <c r="A2" s="30"/>
      <c r="B2" s="1276"/>
      <c r="C2" s="172"/>
      <c r="D2" s="172"/>
      <c r="E2" s="172"/>
      <c r="F2" s="172"/>
      <c r="G2" s="172"/>
      <c r="H2" s="172"/>
      <c r="I2" s="31"/>
      <c r="J2" s="31"/>
      <c r="M2" s="395" t="s">
        <v>28</v>
      </c>
      <c r="N2" s="148"/>
      <c r="O2" s="148"/>
      <c r="P2" s="31"/>
      <c r="Q2" s="31"/>
      <c r="R2" s="31"/>
      <c r="S2" s="31"/>
      <c r="T2" s="31"/>
      <c r="U2" s="31"/>
      <c r="V2" s="31"/>
      <c r="W2" s="31"/>
      <c r="X2" s="31"/>
      <c r="Y2" s="31"/>
      <c r="Z2" s="31"/>
      <c r="AA2" s="31"/>
      <c r="AB2" s="31"/>
      <c r="AC2" s="31"/>
      <c r="AD2" s="31"/>
      <c r="AE2" s="31"/>
      <c r="AF2" s="31"/>
      <c r="AG2" s="31"/>
      <c r="AH2" s="31"/>
      <c r="AI2" s="31"/>
      <c r="AJ2" s="31"/>
      <c r="AK2" s="31"/>
      <c r="AL2" s="31"/>
      <c r="AM2" s="31"/>
      <c r="AN2" s="31"/>
      <c r="AO2" s="31"/>
      <c r="AP2" s="31"/>
      <c r="AQ2" s="31"/>
    </row>
    <row r="3" spans="1:43" s="176" customFormat="1" ht="13.5">
      <c r="A3" s="30"/>
      <c r="B3" s="960" t="s">
        <v>29</v>
      </c>
      <c r="C3" s="134"/>
      <c r="D3" s="134"/>
      <c r="E3" s="31"/>
      <c r="F3" s="134"/>
      <c r="G3" s="134"/>
      <c r="H3" s="31"/>
      <c r="I3" s="31"/>
      <c r="J3" s="31"/>
      <c r="K3" s="31"/>
      <c r="L3" s="31"/>
      <c r="M3" s="175"/>
      <c r="N3" s="34"/>
      <c r="O3" s="31"/>
      <c r="P3" s="31"/>
      <c r="Q3" s="31"/>
      <c r="R3" s="31"/>
      <c r="S3" s="31"/>
      <c r="T3" s="31"/>
      <c r="U3" s="31"/>
      <c r="V3" s="31"/>
      <c r="W3" s="31"/>
      <c r="X3" s="31"/>
      <c r="Y3" s="31"/>
      <c r="Z3" s="31"/>
      <c r="AA3" s="31"/>
      <c r="AB3" s="31"/>
      <c r="AC3" s="31"/>
      <c r="AD3" s="31"/>
      <c r="AE3" s="31"/>
      <c r="AF3" s="31"/>
      <c r="AG3" s="31"/>
      <c r="AH3" s="31"/>
      <c r="AI3" s="31"/>
      <c r="AJ3" s="31"/>
      <c r="AK3" s="31"/>
      <c r="AL3" s="31"/>
      <c r="AM3" s="31"/>
      <c r="AN3" s="31"/>
      <c r="AO3" s="31"/>
      <c r="AP3" s="31"/>
      <c r="AQ3" s="31"/>
    </row>
    <row r="4" spans="1:43" s="176" customFormat="1" ht="13.5">
      <c r="A4" s="30"/>
      <c r="B4" s="174"/>
      <c r="C4" s="134"/>
      <c r="D4" s="134"/>
      <c r="E4" s="31"/>
      <c r="F4" s="134"/>
      <c r="G4" s="134"/>
      <c r="H4" s="174"/>
      <c r="I4" s="31"/>
      <c r="J4" s="31"/>
      <c r="K4" s="31"/>
      <c r="L4" s="31"/>
      <c r="M4" s="31"/>
      <c r="N4" s="41" t="s">
        <v>215</v>
      </c>
      <c r="O4" s="31"/>
      <c r="P4" s="31"/>
      <c r="Q4" s="31"/>
      <c r="R4" s="31"/>
      <c r="S4" s="31"/>
      <c r="T4" s="31"/>
      <c r="U4" s="31"/>
      <c r="V4" s="31"/>
      <c r="W4" s="31"/>
      <c r="X4" s="31"/>
      <c r="Y4" s="31"/>
      <c r="Z4" s="31"/>
      <c r="AA4" s="31"/>
      <c r="AB4" s="31"/>
      <c r="AC4" s="31"/>
      <c r="AD4" s="31"/>
      <c r="AE4" s="31"/>
      <c r="AF4" s="31"/>
      <c r="AG4" s="31"/>
      <c r="AH4" s="31"/>
      <c r="AI4" s="31"/>
      <c r="AJ4" s="31"/>
      <c r="AK4" s="31"/>
      <c r="AL4" s="31"/>
      <c r="AM4" s="31"/>
      <c r="AN4" s="31"/>
      <c r="AO4" s="31"/>
      <c r="AP4" s="31"/>
      <c r="AQ4" s="31"/>
    </row>
    <row r="5" spans="1:43" s="327" customFormat="1" ht="21.75" customHeight="1">
      <c r="A5" s="244"/>
      <c r="B5" s="328"/>
      <c r="C5" s="228" t="s">
        <v>4788</v>
      </c>
      <c r="D5" s="229"/>
      <c r="E5" s="229"/>
      <c r="F5" s="229"/>
      <c r="G5" s="229"/>
      <c r="H5" s="229"/>
      <c r="I5" s="453"/>
      <c r="J5" s="453"/>
      <c r="K5" s="2561" t="s">
        <v>1978</v>
      </c>
      <c r="L5" s="2531"/>
      <c r="M5" s="2531"/>
      <c r="N5" s="2531"/>
      <c r="O5" s="2531"/>
      <c r="P5" s="2531"/>
      <c r="Q5" s="2560"/>
      <c r="R5" s="453"/>
      <c r="S5" s="453"/>
      <c r="T5" s="2561" t="s">
        <v>216</v>
      </c>
      <c r="U5" s="2531"/>
      <c r="V5" s="2531"/>
      <c r="W5" s="2531"/>
      <c r="X5" s="2531"/>
      <c r="Y5" s="2531"/>
      <c r="Z5" s="2531"/>
      <c r="AA5" s="2560"/>
      <c r="AB5" s="2561" t="s">
        <v>5883</v>
      </c>
      <c r="AC5" s="2531"/>
      <c r="AD5" s="2531"/>
      <c r="AE5" s="2531"/>
      <c r="AF5" s="2531"/>
      <c r="AG5" s="2531"/>
      <c r="AH5" s="2531"/>
      <c r="AI5" s="2560"/>
      <c r="AJ5" s="2561" t="s">
        <v>7103</v>
      </c>
      <c r="AK5" s="2531"/>
      <c r="AL5" s="2531"/>
      <c r="AM5" s="2531"/>
      <c r="AN5" s="2531"/>
      <c r="AO5" s="2531"/>
      <c r="AP5" s="2531"/>
      <c r="AQ5" s="2560"/>
    </row>
    <row r="6" spans="1:43" ht="99.75">
      <c r="A6" s="245"/>
      <c r="B6" s="246"/>
      <c r="C6" s="63" t="s">
        <v>211</v>
      </c>
      <c r="D6" s="1204" t="s">
        <v>240</v>
      </c>
      <c r="E6" s="1040" t="s">
        <v>5910</v>
      </c>
      <c r="F6" s="63" t="s">
        <v>222</v>
      </c>
      <c r="G6" s="63" t="s">
        <v>5911</v>
      </c>
      <c r="H6" s="63" t="s">
        <v>254</v>
      </c>
      <c r="I6" s="326" t="s">
        <v>309</v>
      </c>
      <c r="J6" s="1205" t="s">
        <v>5912</v>
      </c>
      <c r="K6" s="1206" t="s">
        <v>211</v>
      </c>
      <c r="L6" s="1281" t="s">
        <v>5913</v>
      </c>
      <c r="M6" s="1204" t="s">
        <v>240</v>
      </c>
      <c r="N6" s="63" t="s">
        <v>5910</v>
      </c>
      <c r="O6" s="63" t="s">
        <v>222</v>
      </c>
      <c r="P6" s="63" t="s">
        <v>5911</v>
      </c>
      <c r="Q6" s="63" t="s">
        <v>254</v>
      </c>
      <c r="R6" s="326" t="s">
        <v>309</v>
      </c>
      <c r="S6" s="1205" t="s">
        <v>5912</v>
      </c>
      <c r="T6" s="1281" t="s">
        <v>285</v>
      </c>
      <c r="U6" s="1204" t="s">
        <v>240</v>
      </c>
      <c r="V6" s="1040" t="s">
        <v>5910</v>
      </c>
      <c r="W6" s="63" t="s">
        <v>222</v>
      </c>
      <c r="X6" s="63" t="s">
        <v>5911</v>
      </c>
      <c r="Y6" s="1281" t="s">
        <v>286</v>
      </c>
      <c r="Z6" s="326" t="s">
        <v>309</v>
      </c>
      <c r="AA6" s="1205" t="s">
        <v>5912</v>
      </c>
      <c r="AB6" s="1281" t="s">
        <v>211</v>
      </c>
      <c r="AC6" s="1204" t="s">
        <v>240</v>
      </c>
      <c r="AD6" s="1040" t="s">
        <v>5910</v>
      </c>
      <c r="AE6" s="63" t="s">
        <v>222</v>
      </c>
      <c r="AF6" s="63" t="s">
        <v>5911</v>
      </c>
      <c r="AG6" s="1281" t="s">
        <v>254</v>
      </c>
      <c r="AH6" s="326" t="s">
        <v>309</v>
      </c>
      <c r="AI6" s="1205" t="s">
        <v>5912</v>
      </c>
      <c r="AJ6" s="1281" t="s">
        <v>211</v>
      </c>
      <c r="AK6" s="1204" t="s">
        <v>240</v>
      </c>
      <c r="AL6" s="1040" t="s">
        <v>5910</v>
      </c>
      <c r="AM6" s="63" t="s">
        <v>222</v>
      </c>
      <c r="AN6" s="63" t="s">
        <v>5911</v>
      </c>
      <c r="AO6" s="1281" t="s">
        <v>254</v>
      </c>
      <c r="AP6" s="326" t="s">
        <v>309</v>
      </c>
      <c r="AQ6" s="1205" t="s">
        <v>5912</v>
      </c>
    </row>
    <row r="7" spans="1:43" s="16" customFormat="1" ht="12.75">
      <c r="A7" s="1281">
        <v>1</v>
      </c>
      <c r="B7" s="1281">
        <v>2</v>
      </c>
      <c r="C7" s="1281">
        <v>3</v>
      </c>
      <c r="D7" s="1281">
        <v>4</v>
      </c>
      <c r="E7" s="1281">
        <v>5</v>
      </c>
      <c r="F7" s="1281">
        <v>6</v>
      </c>
      <c r="G7" s="1281">
        <v>7</v>
      </c>
      <c r="H7" s="1281">
        <v>8</v>
      </c>
      <c r="I7" s="1281">
        <v>9</v>
      </c>
      <c r="J7" s="1281">
        <v>10</v>
      </c>
      <c r="K7" s="1281">
        <v>11</v>
      </c>
      <c r="L7" s="1281">
        <v>12</v>
      </c>
      <c r="M7" s="1281">
        <v>13</v>
      </c>
      <c r="N7" s="1281">
        <v>14</v>
      </c>
      <c r="O7" s="1281">
        <v>15</v>
      </c>
      <c r="P7" s="1281">
        <v>16</v>
      </c>
      <c r="Q7" s="1281">
        <v>17</v>
      </c>
      <c r="R7" s="1281">
        <v>18</v>
      </c>
      <c r="S7" s="1281">
        <v>19</v>
      </c>
      <c r="T7" s="1281">
        <v>20</v>
      </c>
      <c r="U7" s="1281">
        <v>21</v>
      </c>
      <c r="V7" s="1281">
        <v>22</v>
      </c>
      <c r="W7" s="1281">
        <v>23</v>
      </c>
      <c r="X7" s="1281">
        <v>24</v>
      </c>
      <c r="Y7" s="1281">
        <v>25</v>
      </c>
      <c r="Z7" s="1281">
        <v>26</v>
      </c>
      <c r="AA7" s="1281">
        <v>27</v>
      </c>
      <c r="AB7" s="1281">
        <v>28</v>
      </c>
      <c r="AC7" s="1281">
        <v>29</v>
      </c>
      <c r="AD7" s="1281">
        <v>30</v>
      </c>
      <c r="AE7" s="1281">
        <v>31</v>
      </c>
      <c r="AF7" s="1281">
        <v>32</v>
      </c>
      <c r="AG7" s="1281">
        <v>33</v>
      </c>
      <c r="AH7" s="1281">
        <v>34</v>
      </c>
      <c r="AI7" s="1281">
        <v>35</v>
      </c>
      <c r="AJ7" s="1281">
        <v>36</v>
      </c>
      <c r="AK7" s="1281">
        <v>37</v>
      </c>
      <c r="AL7" s="1281">
        <v>38</v>
      </c>
      <c r="AM7" s="1281">
        <v>39</v>
      </c>
      <c r="AN7" s="1281">
        <v>40</v>
      </c>
      <c r="AO7" s="1281">
        <v>41</v>
      </c>
      <c r="AP7" s="1281">
        <v>42</v>
      </c>
      <c r="AQ7" s="1281">
        <v>43</v>
      </c>
    </row>
    <row r="8" spans="1:43" s="327" customFormat="1" ht="78.75" customHeight="1">
      <c r="A8" s="211"/>
      <c r="B8" s="1334" t="s">
        <v>229</v>
      </c>
      <c r="C8" s="403">
        <f t="shared" ref="C8:O8" si="0">SUM(C9:C15)</f>
        <v>0</v>
      </c>
      <c r="D8" s="403">
        <f t="shared" si="0"/>
        <v>0</v>
      </c>
      <c r="E8" s="403">
        <f t="shared" si="0"/>
        <v>0</v>
      </c>
      <c r="F8" s="403">
        <f t="shared" si="0"/>
        <v>0</v>
      </c>
      <c r="G8" s="403">
        <f t="shared" si="0"/>
        <v>0</v>
      </c>
      <c r="H8" s="403">
        <f t="shared" si="0"/>
        <v>0</v>
      </c>
      <c r="I8" s="223">
        <f t="shared" si="0"/>
        <v>0</v>
      </c>
      <c r="J8" s="1207">
        <f t="shared" si="0"/>
        <v>0</v>
      </c>
      <c r="K8" s="403">
        <f t="shared" si="0"/>
        <v>0</v>
      </c>
      <c r="L8" s="403">
        <f t="shared" si="0"/>
        <v>0</v>
      </c>
      <c r="M8" s="403">
        <f t="shared" si="0"/>
        <v>0</v>
      </c>
      <c r="N8" s="403">
        <f t="shared" si="0"/>
        <v>0</v>
      </c>
      <c r="O8" s="403">
        <f t="shared" si="0"/>
        <v>0</v>
      </c>
      <c r="P8" s="403"/>
      <c r="Q8" s="403">
        <f t="shared" ref="Q8:AE8" si="1">SUM(Q9:Q15)</f>
        <v>0</v>
      </c>
      <c r="R8" s="223">
        <f t="shared" si="1"/>
        <v>0</v>
      </c>
      <c r="S8" s="1207">
        <f t="shared" si="1"/>
        <v>0</v>
      </c>
      <c r="T8" s="403">
        <f t="shared" si="1"/>
        <v>0</v>
      </c>
      <c r="U8" s="403">
        <f t="shared" si="1"/>
        <v>0</v>
      </c>
      <c r="V8" s="403">
        <f t="shared" si="1"/>
        <v>0</v>
      </c>
      <c r="W8" s="403">
        <f t="shared" si="1"/>
        <v>0</v>
      </c>
      <c r="X8" s="403">
        <f t="shared" si="1"/>
        <v>0</v>
      </c>
      <c r="Y8" s="403">
        <f t="shared" si="1"/>
        <v>0</v>
      </c>
      <c r="Z8" s="223">
        <f t="shared" si="1"/>
        <v>0</v>
      </c>
      <c r="AA8" s="1207">
        <f t="shared" si="1"/>
        <v>0</v>
      </c>
      <c r="AB8" s="403">
        <f t="shared" si="1"/>
        <v>0</v>
      </c>
      <c r="AC8" s="403">
        <f t="shared" si="1"/>
        <v>0</v>
      </c>
      <c r="AD8" s="403">
        <f t="shared" si="1"/>
        <v>0</v>
      </c>
      <c r="AE8" s="403">
        <f t="shared" si="1"/>
        <v>0</v>
      </c>
      <c r="AF8" s="403"/>
      <c r="AG8" s="403">
        <f t="shared" ref="AG8:AM8" si="2">SUM(AG9:AG15)</f>
        <v>0</v>
      </c>
      <c r="AH8" s="223">
        <f t="shared" si="2"/>
        <v>0</v>
      </c>
      <c r="AI8" s="1207">
        <f t="shared" si="2"/>
        <v>0</v>
      </c>
      <c r="AJ8" s="403">
        <f t="shared" si="2"/>
        <v>0</v>
      </c>
      <c r="AK8" s="403">
        <f t="shared" si="2"/>
        <v>0</v>
      </c>
      <c r="AL8" s="403">
        <f t="shared" si="2"/>
        <v>0</v>
      </c>
      <c r="AM8" s="403">
        <f t="shared" si="2"/>
        <v>0</v>
      </c>
      <c r="AN8" s="403"/>
      <c r="AO8" s="403">
        <f>SUM(AO9:AO15)</f>
        <v>0</v>
      </c>
      <c r="AP8" s="223">
        <f>SUM(AP9:AP15)</f>
        <v>0</v>
      </c>
      <c r="AQ8" s="1207">
        <f>SUM(AQ9:AQ15)</f>
        <v>0</v>
      </c>
    </row>
    <row r="9" spans="1:43">
      <c r="A9" s="211">
        <v>1</v>
      </c>
      <c r="B9" s="212" t="s">
        <v>449</v>
      </c>
      <c r="C9" s="194"/>
      <c r="D9" s="247"/>
      <c r="E9" s="247"/>
      <c r="F9" s="247"/>
      <c r="G9" s="247"/>
      <c r="H9" s="213">
        <f>D9+F9+E9+G9</f>
        <v>0</v>
      </c>
      <c r="I9" s="223">
        <f t="shared" ref="I9:I14" si="3">H9*13</f>
        <v>0</v>
      </c>
      <c r="J9" s="1207">
        <f t="shared" ref="J9:J14" si="4">D9*13</f>
        <v>0</v>
      </c>
      <c r="K9" s="194"/>
      <c r="L9" s="194"/>
      <c r="M9" s="247"/>
      <c r="N9" s="247"/>
      <c r="O9" s="247"/>
      <c r="P9" s="247"/>
      <c r="Q9" s="213">
        <f>M9+O9+N9+P9</f>
        <v>0</v>
      </c>
      <c r="R9" s="223">
        <f t="shared" ref="R9:R14" si="5">Q9*13</f>
        <v>0</v>
      </c>
      <c r="S9" s="1207">
        <f t="shared" ref="S9:S14" si="6">M9*13</f>
        <v>0</v>
      </c>
      <c r="T9" s="213">
        <f t="shared" ref="T9:T15" si="7">C9-K9</f>
        <v>0</v>
      </c>
      <c r="U9" s="213">
        <f t="shared" ref="U9:Y15" si="8">D9-M9</f>
        <v>0</v>
      </c>
      <c r="V9" s="213">
        <f t="shared" si="8"/>
        <v>0</v>
      </c>
      <c r="W9" s="213">
        <f t="shared" si="8"/>
        <v>0</v>
      </c>
      <c r="X9" s="213">
        <f t="shared" si="8"/>
        <v>0</v>
      </c>
      <c r="Y9" s="213">
        <f t="shared" si="8"/>
        <v>0</v>
      </c>
      <c r="Z9" s="223">
        <f>+I9-R9</f>
        <v>0</v>
      </c>
      <c r="AA9" s="1207">
        <f>+J9-S9</f>
        <v>0</v>
      </c>
      <c r="AB9" s="194"/>
      <c r="AC9" s="194"/>
      <c r="AD9" s="194"/>
      <c r="AE9" s="194"/>
      <c r="AF9" s="247"/>
      <c r="AG9" s="213">
        <f>AC9+AE9+AD9+AF9</f>
        <v>0</v>
      </c>
      <c r="AH9" s="223">
        <f t="shared" ref="AH9:AH14" si="9">AG9*13</f>
        <v>0</v>
      </c>
      <c r="AI9" s="1207">
        <f t="shared" ref="AI9:AI14" si="10">AC9*13</f>
        <v>0</v>
      </c>
      <c r="AJ9" s="194"/>
      <c r="AK9" s="194"/>
      <c r="AL9" s="194"/>
      <c r="AM9" s="194"/>
      <c r="AN9" s="247"/>
      <c r="AO9" s="213">
        <f>AK9+AM9+AL9+AN9</f>
        <v>0</v>
      </c>
      <c r="AP9" s="223">
        <f t="shared" ref="AP9:AP14" si="11">AO9*13</f>
        <v>0</v>
      </c>
      <c r="AQ9" s="1207">
        <f t="shared" ref="AQ9:AQ14" si="12">AK9*13</f>
        <v>0</v>
      </c>
    </row>
    <row r="10" spans="1:43" ht="30.75" customHeight="1">
      <c r="A10" s="211">
        <v>2</v>
      </c>
      <c r="B10" s="212" t="s">
        <v>366</v>
      </c>
      <c r="C10" s="194"/>
      <c r="D10" s="247"/>
      <c r="E10" s="247"/>
      <c r="F10" s="247"/>
      <c r="G10" s="247"/>
      <c r="H10" s="213">
        <f t="shared" ref="H10:H15" si="13">D10+F10+E10+G10</f>
        <v>0</v>
      </c>
      <c r="I10" s="223">
        <f t="shared" si="3"/>
        <v>0</v>
      </c>
      <c r="J10" s="1207">
        <f t="shared" si="4"/>
        <v>0</v>
      </c>
      <c r="K10" s="194"/>
      <c r="L10" s="194"/>
      <c r="M10" s="247"/>
      <c r="N10" s="247"/>
      <c r="O10" s="247"/>
      <c r="P10" s="247"/>
      <c r="Q10" s="213">
        <f t="shared" ref="Q10:Q15" si="14">M10+O10+N10+P10</f>
        <v>0</v>
      </c>
      <c r="R10" s="223">
        <f t="shared" si="5"/>
        <v>0</v>
      </c>
      <c r="S10" s="1207">
        <f t="shared" si="6"/>
        <v>0</v>
      </c>
      <c r="T10" s="213">
        <f t="shared" si="7"/>
        <v>0</v>
      </c>
      <c r="U10" s="213">
        <f t="shared" si="8"/>
        <v>0</v>
      </c>
      <c r="V10" s="213">
        <f t="shared" si="8"/>
        <v>0</v>
      </c>
      <c r="W10" s="213">
        <f t="shared" si="8"/>
        <v>0</v>
      </c>
      <c r="X10" s="213">
        <f t="shared" si="8"/>
        <v>0</v>
      </c>
      <c r="Y10" s="213">
        <f t="shared" si="8"/>
        <v>0</v>
      </c>
      <c r="Z10" s="223">
        <f t="shared" ref="Z10:AA15" si="15">+I10-R10</f>
        <v>0</v>
      </c>
      <c r="AA10" s="1207">
        <f t="shared" si="15"/>
        <v>0</v>
      </c>
      <c r="AB10" s="194"/>
      <c r="AC10" s="194"/>
      <c r="AD10" s="194"/>
      <c r="AE10" s="194"/>
      <c r="AF10" s="247"/>
      <c r="AG10" s="213">
        <f t="shared" ref="AG10:AG15" si="16">AC10+AE10+AD10+AF10</f>
        <v>0</v>
      </c>
      <c r="AH10" s="223">
        <f t="shared" si="9"/>
        <v>0</v>
      </c>
      <c r="AI10" s="1207">
        <f t="shared" si="10"/>
        <v>0</v>
      </c>
      <c r="AJ10" s="194"/>
      <c r="AK10" s="194"/>
      <c r="AL10" s="194"/>
      <c r="AM10" s="194"/>
      <c r="AN10" s="247"/>
      <c r="AO10" s="213">
        <f t="shared" ref="AO10:AO15" si="17">AK10+AM10+AL10+AN10</f>
        <v>0</v>
      </c>
      <c r="AP10" s="223">
        <f t="shared" si="11"/>
        <v>0</v>
      </c>
      <c r="AQ10" s="1207">
        <f t="shared" si="12"/>
        <v>0</v>
      </c>
    </row>
    <row r="11" spans="1:43" ht="21" customHeight="1">
      <c r="A11" s="211">
        <v>3</v>
      </c>
      <c r="B11" s="212" t="s">
        <v>267</v>
      </c>
      <c r="C11" s="194"/>
      <c r="D11" s="247"/>
      <c r="E11" s="247"/>
      <c r="F11" s="247"/>
      <c r="G11" s="247"/>
      <c r="H11" s="213">
        <f t="shared" si="13"/>
        <v>0</v>
      </c>
      <c r="I11" s="223">
        <f t="shared" si="3"/>
        <v>0</v>
      </c>
      <c r="J11" s="1207">
        <f t="shared" si="4"/>
        <v>0</v>
      </c>
      <c r="K11" s="194"/>
      <c r="L11" s="194"/>
      <c r="M11" s="247"/>
      <c r="N11" s="247"/>
      <c r="O11" s="247"/>
      <c r="P11" s="247"/>
      <c r="Q11" s="213">
        <f t="shared" si="14"/>
        <v>0</v>
      </c>
      <c r="R11" s="223">
        <f t="shared" si="5"/>
        <v>0</v>
      </c>
      <c r="S11" s="1207">
        <f t="shared" si="6"/>
        <v>0</v>
      </c>
      <c r="T11" s="213">
        <f t="shared" si="7"/>
        <v>0</v>
      </c>
      <c r="U11" s="213">
        <f t="shared" si="8"/>
        <v>0</v>
      </c>
      <c r="V11" s="213">
        <f t="shared" si="8"/>
        <v>0</v>
      </c>
      <c r="W11" s="213">
        <f t="shared" si="8"/>
        <v>0</v>
      </c>
      <c r="X11" s="213">
        <f t="shared" si="8"/>
        <v>0</v>
      </c>
      <c r="Y11" s="213">
        <f t="shared" si="8"/>
        <v>0</v>
      </c>
      <c r="Z11" s="223">
        <f t="shared" si="15"/>
        <v>0</v>
      </c>
      <c r="AA11" s="1207">
        <f t="shared" si="15"/>
        <v>0</v>
      </c>
      <c r="AB11" s="194"/>
      <c r="AC11" s="194"/>
      <c r="AD11" s="194"/>
      <c r="AE11" s="194"/>
      <c r="AF11" s="247"/>
      <c r="AG11" s="213">
        <f t="shared" si="16"/>
        <v>0</v>
      </c>
      <c r="AH11" s="223">
        <f t="shared" si="9"/>
        <v>0</v>
      </c>
      <c r="AI11" s="1207">
        <f t="shared" si="10"/>
        <v>0</v>
      </c>
      <c r="AJ11" s="194"/>
      <c r="AK11" s="194"/>
      <c r="AL11" s="194"/>
      <c r="AM11" s="194"/>
      <c r="AN11" s="247"/>
      <c r="AO11" s="213">
        <f t="shared" si="17"/>
        <v>0</v>
      </c>
      <c r="AP11" s="223">
        <f t="shared" si="11"/>
        <v>0</v>
      </c>
      <c r="AQ11" s="1207">
        <f t="shared" si="12"/>
        <v>0</v>
      </c>
    </row>
    <row r="12" spans="1:43" ht="19.5" customHeight="1">
      <c r="A12" s="211">
        <v>4</v>
      </c>
      <c r="B12" s="212" t="s">
        <v>268</v>
      </c>
      <c r="C12" s="194"/>
      <c r="D12" s="247"/>
      <c r="E12" s="247"/>
      <c r="F12" s="247"/>
      <c r="G12" s="247"/>
      <c r="H12" s="213">
        <f t="shared" si="13"/>
        <v>0</v>
      </c>
      <c r="I12" s="223">
        <f t="shared" si="3"/>
        <v>0</v>
      </c>
      <c r="J12" s="1207">
        <f t="shared" si="4"/>
        <v>0</v>
      </c>
      <c r="K12" s="194"/>
      <c r="L12" s="194"/>
      <c r="M12" s="247"/>
      <c r="N12" s="247"/>
      <c r="O12" s="247"/>
      <c r="P12" s="247"/>
      <c r="Q12" s="213">
        <f t="shared" si="14"/>
        <v>0</v>
      </c>
      <c r="R12" s="223">
        <f t="shared" si="5"/>
        <v>0</v>
      </c>
      <c r="S12" s="1207">
        <f t="shared" si="6"/>
        <v>0</v>
      </c>
      <c r="T12" s="213">
        <f t="shared" si="7"/>
        <v>0</v>
      </c>
      <c r="U12" s="213">
        <f t="shared" si="8"/>
        <v>0</v>
      </c>
      <c r="V12" s="213">
        <f t="shared" si="8"/>
        <v>0</v>
      </c>
      <c r="W12" s="213">
        <f t="shared" si="8"/>
        <v>0</v>
      </c>
      <c r="X12" s="213">
        <f>G12-P12</f>
        <v>0</v>
      </c>
      <c r="Y12" s="213">
        <f t="shared" si="8"/>
        <v>0</v>
      </c>
      <c r="Z12" s="223">
        <f t="shared" si="15"/>
        <v>0</v>
      </c>
      <c r="AA12" s="1207">
        <f t="shared" si="15"/>
        <v>0</v>
      </c>
      <c r="AB12" s="194"/>
      <c r="AC12" s="194"/>
      <c r="AD12" s="194"/>
      <c r="AE12" s="194"/>
      <c r="AF12" s="247"/>
      <c r="AG12" s="213">
        <f t="shared" si="16"/>
        <v>0</v>
      </c>
      <c r="AH12" s="223">
        <f t="shared" si="9"/>
        <v>0</v>
      </c>
      <c r="AI12" s="1207">
        <f t="shared" si="10"/>
        <v>0</v>
      </c>
      <c r="AJ12" s="194"/>
      <c r="AK12" s="194"/>
      <c r="AL12" s="194"/>
      <c r="AM12" s="194"/>
      <c r="AN12" s="247"/>
      <c r="AO12" s="213">
        <f t="shared" si="17"/>
        <v>0</v>
      </c>
      <c r="AP12" s="223">
        <f t="shared" si="11"/>
        <v>0</v>
      </c>
      <c r="AQ12" s="1207">
        <f t="shared" si="12"/>
        <v>0</v>
      </c>
    </row>
    <row r="13" spans="1:43" ht="28.5" customHeight="1">
      <c r="A13" s="211">
        <v>5</v>
      </c>
      <c r="B13" s="212" t="s">
        <v>269</v>
      </c>
      <c r="C13" s="194"/>
      <c r="D13" s="247"/>
      <c r="E13" s="247"/>
      <c r="F13" s="247"/>
      <c r="G13" s="247"/>
      <c r="H13" s="213">
        <f t="shared" si="13"/>
        <v>0</v>
      </c>
      <c r="I13" s="223">
        <f t="shared" si="3"/>
        <v>0</v>
      </c>
      <c r="J13" s="1207">
        <f t="shared" si="4"/>
        <v>0</v>
      </c>
      <c r="K13" s="194"/>
      <c r="L13" s="194"/>
      <c r="M13" s="247"/>
      <c r="N13" s="247"/>
      <c r="O13" s="247"/>
      <c r="P13" s="247"/>
      <c r="Q13" s="213">
        <f t="shared" si="14"/>
        <v>0</v>
      </c>
      <c r="R13" s="223">
        <f t="shared" si="5"/>
        <v>0</v>
      </c>
      <c r="S13" s="1207">
        <f t="shared" si="6"/>
        <v>0</v>
      </c>
      <c r="T13" s="213">
        <f t="shared" si="7"/>
        <v>0</v>
      </c>
      <c r="U13" s="213">
        <f t="shared" si="8"/>
        <v>0</v>
      </c>
      <c r="V13" s="213">
        <f t="shared" si="8"/>
        <v>0</v>
      </c>
      <c r="W13" s="213">
        <f t="shared" si="8"/>
        <v>0</v>
      </c>
      <c r="X13" s="213">
        <f t="shared" si="8"/>
        <v>0</v>
      </c>
      <c r="Y13" s="213">
        <f t="shared" si="8"/>
        <v>0</v>
      </c>
      <c r="Z13" s="223">
        <f t="shared" si="15"/>
        <v>0</v>
      </c>
      <c r="AA13" s="1207">
        <f t="shared" si="15"/>
        <v>0</v>
      </c>
      <c r="AB13" s="194"/>
      <c r="AC13" s="194"/>
      <c r="AD13" s="194"/>
      <c r="AE13" s="194"/>
      <c r="AF13" s="247"/>
      <c r="AG13" s="213">
        <f t="shared" si="16"/>
        <v>0</v>
      </c>
      <c r="AH13" s="223">
        <f t="shared" si="9"/>
        <v>0</v>
      </c>
      <c r="AI13" s="1207">
        <f t="shared" si="10"/>
        <v>0</v>
      </c>
      <c r="AJ13" s="194"/>
      <c r="AK13" s="194"/>
      <c r="AL13" s="194"/>
      <c r="AM13" s="194"/>
      <c r="AN13" s="247"/>
      <c r="AO13" s="213">
        <f t="shared" si="17"/>
        <v>0</v>
      </c>
      <c r="AP13" s="223">
        <f t="shared" si="11"/>
        <v>0</v>
      </c>
      <c r="AQ13" s="1207">
        <f t="shared" si="12"/>
        <v>0</v>
      </c>
    </row>
    <row r="14" spans="1:43" ht="28.5" customHeight="1">
      <c r="A14" s="211">
        <v>6</v>
      </c>
      <c r="B14" s="212" t="s">
        <v>469</v>
      </c>
      <c r="C14" s="194"/>
      <c r="D14" s="247"/>
      <c r="E14" s="247"/>
      <c r="F14" s="247"/>
      <c r="G14" s="247"/>
      <c r="H14" s="213">
        <f t="shared" si="13"/>
        <v>0</v>
      </c>
      <c r="I14" s="223">
        <f t="shared" si="3"/>
        <v>0</v>
      </c>
      <c r="J14" s="1207">
        <f t="shared" si="4"/>
        <v>0</v>
      </c>
      <c r="K14" s="194"/>
      <c r="L14" s="194"/>
      <c r="M14" s="247"/>
      <c r="N14" s="247"/>
      <c r="O14" s="247"/>
      <c r="P14" s="247"/>
      <c r="Q14" s="213">
        <f t="shared" si="14"/>
        <v>0</v>
      </c>
      <c r="R14" s="223">
        <f t="shared" si="5"/>
        <v>0</v>
      </c>
      <c r="S14" s="1207">
        <f t="shared" si="6"/>
        <v>0</v>
      </c>
      <c r="T14" s="213">
        <f t="shared" si="7"/>
        <v>0</v>
      </c>
      <c r="U14" s="213">
        <f t="shared" si="8"/>
        <v>0</v>
      </c>
      <c r="V14" s="213">
        <f t="shared" si="8"/>
        <v>0</v>
      </c>
      <c r="W14" s="213">
        <f t="shared" si="8"/>
        <v>0</v>
      </c>
      <c r="X14" s="213">
        <f t="shared" si="8"/>
        <v>0</v>
      </c>
      <c r="Y14" s="213">
        <f t="shared" si="8"/>
        <v>0</v>
      </c>
      <c r="Z14" s="223">
        <f>+I14-R14</f>
        <v>0</v>
      </c>
      <c r="AA14" s="1207">
        <f t="shared" si="15"/>
        <v>0</v>
      </c>
      <c r="AB14" s="194"/>
      <c r="AC14" s="194"/>
      <c r="AD14" s="194"/>
      <c r="AE14" s="194"/>
      <c r="AF14" s="247"/>
      <c r="AG14" s="213">
        <f t="shared" si="16"/>
        <v>0</v>
      </c>
      <c r="AH14" s="223">
        <f t="shared" si="9"/>
        <v>0</v>
      </c>
      <c r="AI14" s="1207">
        <f t="shared" si="10"/>
        <v>0</v>
      </c>
      <c r="AJ14" s="194"/>
      <c r="AK14" s="194"/>
      <c r="AL14" s="194"/>
      <c r="AM14" s="194"/>
      <c r="AN14" s="247"/>
      <c r="AO14" s="213">
        <f t="shared" si="17"/>
        <v>0</v>
      </c>
      <c r="AP14" s="223">
        <f t="shared" si="11"/>
        <v>0</v>
      </c>
      <c r="AQ14" s="1207">
        <f t="shared" si="12"/>
        <v>0</v>
      </c>
    </row>
    <row r="15" spans="1:43" ht="54">
      <c r="A15" s="211">
        <v>7</v>
      </c>
      <c r="B15" s="212" t="s">
        <v>454</v>
      </c>
      <c r="C15" s="194"/>
      <c r="D15" s="247"/>
      <c r="E15" s="247"/>
      <c r="F15" s="247"/>
      <c r="G15" s="247"/>
      <c r="H15" s="213">
        <f t="shared" si="13"/>
        <v>0</v>
      </c>
      <c r="I15" s="223">
        <f>H15*12</f>
        <v>0</v>
      </c>
      <c r="J15" s="1207">
        <f>D15*12</f>
        <v>0</v>
      </c>
      <c r="K15" s="194"/>
      <c r="L15" s="194"/>
      <c r="M15" s="247"/>
      <c r="N15" s="247"/>
      <c r="O15" s="247"/>
      <c r="P15" s="247"/>
      <c r="Q15" s="213">
        <f t="shared" si="14"/>
        <v>0</v>
      </c>
      <c r="R15" s="223">
        <f>Q15*12</f>
        <v>0</v>
      </c>
      <c r="S15" s="1207">
        <f>M15*12</f>
        <v>0</v>
      </c>
      <c r="T15" s="213">
        <f t="shared" si="7"/>
        <v>0</v>
      </c>
      <c r="U15" s="213">
        <f t="shared" si="8"/>
        <v>0</v>
      </c>
      <c r="V15" s="213">
        <f t="shared" si="8"/>
        <v>0</v>
      </c>
      <c r="W15" s="213">
        <f t="shared" si="8"/>
        <v>0</v>
      </c>
      <c r="X15" s="213">
        <f t="shared" si="8"/>
        <v>0</v>
      </c>
      <c r="Y15" s="213">
        <f t="shared" si="8"/>
        <v>0</v>
      </c>
      <c r="Z15" s="223">
        <f t="shared" si="15"/>
        <v>0</v>
      </c>
      <c r="AA15" s="1207">
        <f t="shared" si="15"/>
        <v>0</v>
      </c>
      <c r="AB15" s="194"/>
      <c r="AC15" s="194"/>
      <c r="AD15" s="194"/>
      <c r="AE15" s="194"/>
      <c r="AF15" s="247"/>
      <c r="AG15" s="213">
        <f t="shared" si="16"/>
        <v>0</v>
      </c>
      <c r="AH15" s="223">
        <f>AG15*12</f>
        <v>0</v>
      </c>
      <c r="AI15" s="1207">
        <f>AC15*12</f>
        <v>0</v>
      </c>
      <c r="AJ15" s="194"/>
      <c r="AK15" s="194"/>
      <c r="AL15" s="194"/>
      <c r="AM15" s="194"/>
      <c r="AN15" s="247"/>
      <c r="AO15" s="213">
        <f t="shared" si="17"/>
        <v>0</v>
      </c>
      <c r="AP15" s="223">
        <f>AO15*12</f>
        <v>0</v>
      </c>
      <c r="AQ15" s="1207">
        <f>AK15*12</f>
        <v>0</v>
      </c>
    </row>
    <row r="16" spans="1:43" ht="20.25" customHeight="1">
      <c r="B16" s="1208" t="s">
        <v>5915</v>
      </c>
      <c r="C16" s="5"/>
      <c r="J16" s="1209">
        <f>+J8*0.16</f>
        <v>0</v>
      </c>
      <c r="K16" s="758"/>
      <c r="L16" s="758"/>
      <c r="M16" s="1210"/>
      <c r="N16" s="1210"/>
      <c r="O16" s="1210"/>
      <c r="Q16" s="1210"/>
      <c r="R16" s="1210"/>
      <c r="S16" s="1209">
        <f>+S8*0.16</f>
        <v>0</v>
      </c>
      <c r="T16" s="1210"/>
      <c r="U16" s="1210"/>
      <c r="V16" s="1210"/>
      <c r="W16" s="1210"/>
      <c r="Y16" s="1210"/>
      <c r="Z16" s="1210"/>
      <c r="AA16" s="1209">
        <f>+'[1]32աշխատավարձի ֆոնդ (հավելավճար)'!J18-'[1]32աշխատավարձի ֆոնդ (հավելավճար)'!S18</f>
        <v>0</v>
      </c>
      <c r="AB16" s="758"/>
      <c r="AC16" s="758"/>
      <c r="AD16" s="758"/>
      <c r="AE16" s="758"/>
      <c r="AG16" s="1210"/>
      <c r="AH16" s="1210"/>
      <c r="AI16" s="1209">
        <f>+AI8*0.16</f>
        <v>0</v>
      </c>
      <c r="AJ16" s="758"/>
      <c r="AK16" s="758"/>
      <c r="AL16" s="758"/>
      <c r="AM16" s="758"/>
      <c r="AO16" s="1210"/>
      <c r="AP16" s="1210"/>
      <c r="AQ16" s="1209">
        <f>+AQ8*0.16</f>
        <v>0</v>
      </c>
    </row>
    <row r="17" spans="2:43" ht="20.25" customHeight="1">
      <c r="B17" s="1208" t="s">
        <v>5916</v>
      </c>
      <c r="J17" s="1209">
        <f>+I8+J16/6</f>
        <v>0</v>
      </c>
      <c r="K17" s="1210"/>
      <c r="L17" s="1210"/>
      <c r="M17" s="1210"/>
      <c r="N17" s="1210"/>
      <c r="O17" s="1210"/>
      <c r="Q17" s="1210"/>
      <c r="R17" s="1210"/>
      <c r="S17" s="1209">
        <f>+R8+S16/6</f>
        <v>0</v>
      </c>
      <c r="T17" s="1210"/>
      <c r="U17" s="1210"/>
      <c r="V17" s="1210"/>
      <c r="W17" s="1210"/>
      <c r="Y17" s="1210"/>
      <c r="Z17" s="1210"/>
      <c r="AA17" s="1209">
        <f>+'[1]32աշխատավարձի ֆոնդ (հավելավճար)'!J19-'[1]32աշխատավարձի ֆոնդ (հավելավճար)'!S19</f>
        <v>0</v>
      </c>
      <c r="AB17" s="1210"/>
      <c r="AC17" s="1210"/>
      <c r="AD17" s="1210"/>
      <c r="AE17" s="1210"/>
      <c r="AG17" s="1210"/>
      <c r="AH17" s="1210"/>
      <c r="AI17" s="1209">
        <f>+AH8+AI16/6</f>
        <v>0</v>
      </c>
      <c r="AJ17" s="1210"/>
      <c r="AK17" s="1210"/>
      <c r="AL17" s="1210"/>
      <c r="AM17" s="1210"/>
      <c r="AO17" s="1210"/>
      <c r="AP17" s="1210"/>
      <c r="AQ17" s="1209">
        <f>+AP8+AQ16/6</f>
        <v>0</v>
      </c>
    </row>
    <row r="18" spans="2:43" ht="20.25" customHeight="1"/>
    <row r="20" spans="2:43" ht="38.25" customHeight="1"/>
    <row r="21" spans="2:43" ht="36.950000000000003" customHeight="1"/>
  </sheetData>
  <mergeCells count="4">
    <mergeCell ref="K5:Q5"/>
    <mergeCell ref="T5:AA5"/>
    <mergeCell ref="AB5:AI5"/>
    <mergeCell ref="AJ5:AQ5"/>
  </mergeCells>
  <phoneticPr fontId="2" type="noConversion"/>
  <pageMargins left="0.27" right="0.17" top="0.23" bottom="0.26" header="0.17" footer="0.16"/>
  <pageSetup paperSize="9" scale="63" orientation="landscape" r:id="rId1"/>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19"/>
  <sheetViews>
    <sheetView workbookViewId="0">
      <selection activeCell="B17" sqref="B17"/>
    </sheetView>
  </sheetViews>
  <sheetFormatPr defaultRowHeight="14.25"/>
  <cols>
    <col min="1" max="1" width="5.7109375" style="248" customWidth="1"/>
    <col min="2" max="2" width="34.140625" style="5" customWidth="1"/>
    <col min="3" max="3" width="11.140625" style="40" customWidth="1"/>
    <col min="4" max="4" width="11.28515625" style="40" customWidth="1"/>
    <col min="5" max="5" width="13.5703125" style="40" customWidth="1"/>
    <col min="6" max="7" width="10.85546875" style="40" customWidth="1"/>
    <col min="8" max="8" width="9.140625" style="40"/>
    <col min="9" max="9" width="15.5703125" style="40" customWidth="1"/>
    <col min="10" max="10" width="15.140625" style="40" customWidth="1"/>
    <col min="11" max="12" width="11.140625" style="40" customWidth="1"/>
    <col min="13" max="13" width="11.5703125" style="40" customWidth="1"/>
    <col min="14" max="14" width="10.42578125" style="40" customWidth="1"/>
    <col min="15" max="15" width="9.140625" style="40"/>
    <col min="16" max="16" width="10.85546875" style="40" customWidth="1"/>
    <col min="17" max="17" width="9.140625" style="40"/>
    <col min="18" max="18" width="15.5703125" style="40" customWidth="1"/>
    <col min="19" max="19" width="15.140625" style="40" customWidth="1"/>
    <col min="20" max="21" width="10.7109375" style="40" customWidth="1"/>
    <col min="22" max="22" width="10.42578125" style="40" customWidth="1"/>
    <col min="23" max="23" width="10.7109375" style="40" customWidth="1"/>
    <col min="24" max="24" width="10.85546875" style="40" customWidth="1"/>
    <col min="25" max="25" width="11.42578125" style="40" customWidth="1"/>
    <col min="26" max="26" width="15.5703125" style="40" customWidth="1"/>
    <col min="27" max="27" width="15.140625" style="40" customWidth="1"/>
    <col min="28" max="28" width="12.85546875" style="40" customWidth="1"/>
    <col min="29" max="29" width="11.140625" style="40" customWidth="1"/>
    <col min="30" max="30" width="10" style="40" bestFit="1" customWidth="1"/>
    <col min="31" max="31" width="11.140625" style="40" customWidth="1"/>
    <col min="32" max="32" width="10.85546875" style="40" customWidth="1"/>
    <col min="33" max="33" width="9.140625" style="40"/>
    <col min="34" max="34" width="15.5703125" style="40" customWidth="1"/>
    <col min="35" max="35" width="15.140625" style="40" customWidth="1"/>
    <col min="36" max="36" width="12.85546875" style="40" customWidth="1"/>
    <col min="37" max="37" width="11.140625" style="40" customWidth="1"/>
    <col min="38" max="38" width="10" style="40" bestFit="1" customWidth="1"/>
    <col min="39" max="39" width="11.140625" style="40" customWidth="1"/>
    <col min="40" max="40" width="10.85546875" style="40" customWidth="1"/>
    <col min="41" max="41" width="9.140625" style="40"/>
    <col min="42" max="42" width="15.5703125" style="40" customWidth="1"/>
    <col min="43" max="43" width="15.140625" style="40" customWidth="1"/>
    <col min="44" max="256" width="9.140625" style="40"/>
    <col min="257" max="257" width="5.7109375" style="40" customWidth="1"/>
    <col min="258" max="258" width="34.140625" style="40" customWidth="1"/>
    <col min="259" max="259" width="11.140625" style="40" customWidth="1"/>
    <col min="260" max="260" width="11.28515625" style="40" customWidth="1"/>
    <col min="261" max="261" width="13.5703125" style="40" customWidth="1"/>
    <col min="262" max="263" width="10.85546875" style="40" customWidth="1"/>
    <col min="264" max="264" width="9.140625" style="40"/>
    <col min="265" max="265" width="15.5703125" style="40" customWidth="1"/>
    <col min="266" max="266" width="15.140625" style="40" customWidth="1"/>
    <col min="267" max="268" width="11.140625" style="40" customWidth="1"/>
    <col min="269" max="269" width="11.5703125" style="40" customWidth="1"/>
    <col min="270" max="270" width="10.42578125" style="40" customWidth="1"/>
    <col min="271" max="271" width="9.140625" style="40"/>
    <col min="272" max="272" width="10.85546875" style="40" customWidth="1"/>
    <col min="273" max="273" width="9.140625" style="40"/>
    <col min="274" max="274" width="15.5703125" style="40" customWidth="1"/>
    <col min="275" max="275" width="15.140625" style="40" customWidth="1"/>
    <col min="276" max="277" width="10.7109375" style="40" customWidth="1"/>
    <col min="278" max="278" width="10.42578125" style="40" customWidth="1"/>
    <col min="279" max="279" width="10.7109375" style="40" customWidth="1"/>
    <col min="280" max="280" width="10.85546875" style="40" customWidth="1"/>
    <col min="281" max="281" width="11.42578125" style="40" customWidth="1"/>
    <col min="282" max="282" width="15.5703125" style="40" customWidth="1"/>
    <col min="283" max="283" width="15.140625" style="40" customWidth="1"/>
    <col min="284" max="284" width="12.85546875" style="40" customWidth="1"/>
    <col min="285" max="285" width="11.140625" style="40" customWidth="1"/>
    <col min="286" max="286" width="10" style="40" bestFit="1" customWidth="1"/>
    <col min="287" max="287" width="11.140625" style="40" customWidth="1"/>
    <col min="288" max="288" width="10.85546875" style="40" customWidth="1"/>
    <col min="289" max="289" width="9.140625" style="40"/>
    <col min="290" max="290" width="15.5703125" style="40" customWidth="1"/>
    <col min="291" max="291" width="15.140625" style="40" customWidth="1"/>
    <col min="292" max="292" width="12.85546875" style="40" customWidth="1"/>
    <col min="293" max="293" width="11.140625" style="40" customWidth="1"/>
    <col min="294" max="294" width="10" style="40" bestFit="1" customWidth="1"/>
    <col min="295" max="295" width="11.140625" style="40" customWidth="1"/>
    <col min="296" max="296" width="10.85546875" style="40" customWidth="1"/>
    <col min="297" max="297" width="9.140625" style="40"/>
    <col min="298" max="298" width="15.5703125" style="40" customWidth="1"/>
    <col min="299" max="299" width="15.140625" style="40" customWidth="1"/>
    <col min="300" max="512" width="9.140625" style="40"/>
    <col min="513" max="513" width="5.7109375" style="40" customWidth="1"/>
    <col min="514" max="514" width="34.140625" style="40" customWidth="1"/>
    <col min="515" max="515" width="11.140625" style="40" customWidth="1"/>
    <col min="516" max="516" width="11.28515625" style="40" customWidth="1"/>
    <col min="517" max="517" width="13.5703125" style="40" customWidth="1"/>
    <col min="518" max="519" width="10.85546875" style="40" customWidth="1"/>
    <col min="520" max="520" width="9.140625" style="40"/>
    <col min="521" max="521" width="15.5703125" style="40" customWidth="1"/>
    <col min="522" max="522" width="15.140625" style="40" customWidth="1"/>
    <col min="523" max="524" width="11.140625" style="40" customWidth="1"/>
    <col min="525" max="525" width="11.5703125" style="40" customWidth="1"/>
    <col min="526" max="526" width="10.42578125" style="40" customWidth="1"/>
    <col min="527" max="527" width="9.140625" style="40"/>
    <col min="528" max="528" width="10.85546875" style="40" customWidth="1"/>
    <col min="529" max="529" width="9.140625" style="40"/>
    <col min="530" max="530" width="15.5703125" style="40" customWidth="1"/>
    <col min="531" max="531" width="15.140625" style="40" customWidth="1"/>
    <col min="532" max="533" width="10.7109375" style="40" customWidth="1"/>
    <col min="534" max="534" width="10.42578125" style="40" customWidth="1"/>
    <col min="535" max="535" width="10.7109375" style="40" customWidth="1"/>
    <col min="536" max="536" width="10.85546875" style="40" customWidth="1"/>
    <col min="537" max="537" width="11.42578125" style="40" customWidth="1"/>
    <col min="538" max="538" width="15.5703125" style="40" customWidth="1"/>
    <col min="539" max="539" width="15.140625" style="40" customWidth="1"/>
    <col min="540" max="540" width="12.85546875" style="40" customWidth="1"/>
    <col min="541" max="541" width="11.140625" style="40" customWidth="1"/>
    <col min="542" max="542" width="10" style="40" bestFit="1" customWidth="1"/>
    <col min="543" max="543" width="11.140625" style="40" customWidth="1"/>
    <col min="544" max="544" width="10.85546875" style="40" customWidth="1"/>
    <col min="545" max="545" width="9.140625" style="40"/>
    <col min="546" max="546" width="15.5703125" style="40" customWidth="1"/>
    <col min="547" max="547" width="15.140625" style="40" customWidth="1"/>
    <col min="548" max="548" width="12.85546875" style="40" customWidth="1"/>
    <col min="549" max="549" width="11.140625" style="40" customWidth="1"/>
    <col min="550" max="550" width="10" style="40" bestFit="1" customWidth="1"/>
    <col min="551" max="551" width="11.140625" style="40" customWidth="1"/>
    <col min="552" max="552" width="10.85546875" style="40" customWidth="1"/>
    <col min="553" max="553" width="9.140625" style="40"/>
    <col min="554" max="554" width="15.5703125" style="40" customWidth="1"/>
    <col min="555" max="555" width="15.140625" style="40" customWidth="1"/>
    <col min="556" max="768" width="9.140625" style="40"/>
    <col min="769" max="769" width="5.7109375" style="40" customWidth="1"/>
    <col min="770" max="770" width="34.140625" style="40" customWidth="1"/>
    <col min="771" max="771" width="11.140625" style="40" customWidth="1"/>
    <col min="772" max="772" width="11.28515625" style="40" customWidth="1"/>
    <col min="773" max="773" width="13.5703125" style="40" customWidth="1"/>
    <col min="774" max="775" width="10.85546875" style="40" customWidth="1"/>
    <col min="776" max="776" width="9.140625" style="40"/>
    <col min="777" max="777" width="15.5703125" style="40" customWidth="1"/>
    <col min="778" max="778" width="15.140625" style="40" customWidth="1"/>
    <col min="779" max="780" width="11.140625" style="40" customWidth="1"/>
    <col min="781" max="781" width="11.5703125" style="40" customWidth="1"/>
    <col min="782" max="782" width="10.42578125" style="40" customWidth="1"/>
    <col min="783" max="783" width="9.140625" style="40"/>
    <col min="784" max="784" width="10.85546875" style="40" customWidth="1"/>
    <col min="785" max="785" width="9.140625" style="40"/>
    <col min="786" max="786" width="15.5703125" style="40" customWidth="1"/>
    <col min="787" max="787" width="15.140625" style="40" customWidth="1"/>
    <col min="788" max="789" width="10.7109375" style="40" customWidth="1"/>
    <col min="790" max="790" width="10.42578125" style="40" customWidth="1"/>
    <col min="791" max="791" width="10.7109375" style="40" customWidth="1"/>
    <col min="792" max="792" width="10.85546875" style="40" customWidth="1"/>
    <col min="793" max="793" width="11.42578125" style="40" customWidth="1"/>
    <col min="794" max="794" width="15.5703125" style="40" customWidth="1"/>
    <col min="795" max="795" width="15.140625" style="40" customWidth="1"/>
    <col min="796" max="796" width="12.85546875" style="40" customWidth="1"/>
    <col min="797" max="797" width="11.140625" style="40" customWidth="1"/>
    <col min="798" max="798" width="10" style="40" bestFit="1" customWidth="1"/>
    <col min="799" max="799" width="11.140625" style="40" customWidth="1"/>
    <col min="800" max="800" width="10.85546875" style="40" customWidth="1"/>
    <col min="801" max="801" width="9.140625" style="40"/>
    <col min="802" max="802" width="15.5703125" style="40" customWidth="1"/>
    <col min="803" max="803" width="15.140625" style="40" customWidth="1"/>
    <col min="804" max="804" width="12.85546875" style="40" customWidth="1"/>
    <col min="805" max="805" width="11.140625" style="40" customWidth="1"/>
    <col min="806" max="806" width="10" style="40" bestFit="1" customWidth="1"/>
    <col min="807" max="807" width="11.140625" style="40" customWidth="1"/>
    <col min="808" max="808" width="10.85546875" style="40" customWidth="1"/>
    <col min="809" max="809" width="9.140625" style="40"/>
    <col min="810" max="810" width="15.5703125" style="40" customWidth="1"/>
    <col min="811" max="811" width="15.140625" style="40" customWidth="1"/>
    <col min="812" max="1024" width="9.140625" style="40"/>
    <col min="1025" max="1025" width="5.7109375" style="40" customWidth="1"/>
    <col min="1026" max="1026" width="34.140625" style="40" customWidth="1"/>
    <col min="1027" max="1027" width="11.140625" style="40" customWidth="1"/>
    <col min="1028" max="1028" width="11.28515625" style="40" customWidth="1"/>
    <col min="1029" max="1029" width="13.5703125" style="40" customWidth="1"/>
    <col min="1030" max="1031" width="10.85546875" style="40" customWidth="1"/>
    <col min="1032" max="1032" width="9.140625" style="40"/>
    <col min="1033" max="1033" width="15.5703125" style="40" customWidth="1"/>
    <col min="1034" max="1034" width="15.140625" style="40" customWidth="1"/>
    <col min="1035" max="1036" width="11.140625" style="40" customWidth="1"/>
    <col min="1037" max="1037" width="11.5703125" style="40" customWidth="1"/>
    <col min="1038" max="1038" width="10.42578125" style="40" customWidth="1"/>
    <col min="1039" max="1039" width="9.140625" style="40"/>
    <col min="1040" max="1040" width="10.85546875" style="40" customWidth="1"/>
    <col min="1041" max="1041" width="9.140625" style="40"/>
    <col min="1042" max="1042" width="15.5703125" style="40" customWidth="1"/>
    <col min="1043" max="1043" width="15.140625" style="40" customWidth="1"/>
    <col min="1044" max="1045" width="10.7109375" style="40" customWidth="1"/>
    <col min="1046" max="1046" width="10.42578125" style="40" customWidth="1"/>
    <col min="1047" max="1047" width="10.7109375" style="40" customWidth="1"/>
    <col min="1048" max="1048" width="10.85546875" style="40" customWidth="1"/>
    <col min="1049" max="1049" width="11.42578125" style="40" customWidth="1"/>
    <col min="1050" max="1050" width="15.5703125" style="40" customWidth="1"/>
    <col min="1051" max="1051" width="15.140625" style="40" customWidth="1"/>
    <col min="1052" max="1052" width="12.85546875" style="40" customWidth="1"/>
    <col min="1053" max="1053" width="11.140625" style="40" customWidth="1"/>
    <col min="1054" max="1054" width="10" style="40" bestFit="1" customWidth="1"/>
    <col min="1055" max="1055" width="11.140625" style="40" customWidth="1"/>
    <col min="1056" max="1056" width="10.85546875" style="40" customWidth="1"/>
    <col min="1057" max="1057" width="9.140625" style="40"/>
    <col min="1058" max="1058" width="15.5703125" style="40" customWidth="1"/>
    <col min="1059" max="1059" width="15.140625" style="40" customWidth="1"/>
    <col min="1060" max="1060" width="12.85546875" style="40" customWidth="1"/>
    <col min="1061" max="1061" width="11.140625" style="40" customWidth="1"/>
    <col min="1062" max="1062" width="10" style="40" bestFit="1" customWidth="1"/>
    <col min="1063" max="1063" width="11.140625" style="40" customWidth="1"/>
    <col min="1064" max="1064" width="10.85546875" style="40" customWidth="1"/>
    <col min="1065" max="1065" width="9.140625" style="40"/>
    <col min="1066" max="1066" width="15.5703125" style="40" customWidth="1"/>
    <col min="1067" max="1067" width="15.140625" style="40" customWidth="1"/>
    <col min="1068" max="1280" width="9.140625" style="40"/>
    <col min="1281" max="1281" width="5.7109375" style="40" customWidth="1"/>
    <col min="1282" max="1282" width="34.140625" style="40" customWidth="1"/>
    <col min="1283" max="1283" width="11.140625" style="40" customWidth="1"/>
    <col min="1284" max="1284" width="11.28515625" style="40" customWidth="1"/>
    <col min="1285" max="1285" width="13.5703125" style="40" customWidth="1"/>
    <col min="1286" max="1287" width="10.85546875" style="40" customWidth="1"/>
    <col min="1288" max="1288" width="9.140625" style="40"/>
    <col min="1289" max="1289" width="15.5703125" style="40" customWidth="1"/>
    <col min="1290" max="1290" width="15.140625" style="40" customWidth="1"/>
    <col min="1291" max="1292" width="11.140625" style="40" customWidth="1"/>
    <col min="1293" max="1293" width="11.5703125" style="40" customWidth="1"/>
    <col min="1294" max="1294" width="10.42578125" style="40" customWidth="1"/>
    <col min="1295" max="1295" width="9.140625" style="40"/>
    <col min="1296" max="1296" width="10.85546875" style="40" customWidth="1"/>
    <col min="1297" max="1297" width="9.140625" style="40"/>
    <col min="1298" max="1298" width="15.5703125" style="40" customWidth="1"/>
    <col min="1299" max="1299" width="15.140625" style="40" customWidth="1"/>
    <col min="1300" max="1301" width="10.7109375" style="40" customWidth="1"/>
    <col min="1302" max="1302" width="10.42578125" style="40" customWidth="1"/>
    <col min="1303" max="1303" width="10.7109375" style="40" customWidth="1"/>
    <col min="1304" max="1304" width="10.85546875" style="40" customWidth="1"/>
    <col min="1305" max="1305" width="11.42578125" style="40" customWidth="1"/>
    <col min="1306" max="1306" width="15.5703125" style="40" customWidth="1"/>
    <col min="1307" max="1307" width="15.140625" style="40" customWidth="1"/>
    <col min="1308" max="1308" width="12.85546875" style="40" customWidth="1"/>
    <col min="1309" max="1309" width="11.140625" style="40" customWidth="1"/>
    <col min="1310" max="1310" width="10" style="40" bestFit="1" customWidth="1"/>
    <col min="1311" max="1311" width="11.140625" style="40" customWidth="1"/>
    <col min="1312" max="1312" width="10.85546875" style="40" customWidth="1"/>
    <col min="1313" max="1313" width="9.140625" style="40"/>
    <col min="1314" max="1314" width="15.5703125" style="40" customWidth="1"/>
    <col min="1315" max="1315" width="15.140625" style="40" customWidth="1"/>
    <col min="1316" max="1316" width="12.85546875" style="40" customWidth="1"/>
    <col min="1317" max="1317" width="11.140625" style="40" customWidth="1"/>
    <col min="1318" max="1318" width="10" style="40" bestFit="1" customWidth="1"/>
    <col min="1319" max="1319" width="11.140625" style="40" customWidth="1"/>
    <col min="1320" max="1320" width="10.85546875" style="40" customWidth="1"/>
    <col min="1321" max="1321" width="9.140625" style="40"/>
    <col min="1322" max="1322" width="15.5703125" style="40" customWidth="1"/>
    <col min="1323" max="1323" width="15.140625" style="40" customWidth="1"/>
    <col min="1324" max="1536" width="9.140625" style="40"/>
    <col min="1537" max="1537" width="5.7109375" style="40" customWidth="1"/>
    <col min="1538" max="1538" width="34.140625" style="40" customWidth="1"/>
    <col min="1539" max="1539" width="11.140625" style="40" customWidth="1"/>
    <col min="1540" max="1540" width="11.28515625" style="40" customWidth="1"/>
    <col min="1541" max="1541" width="13.5703125" style="40" customWidth="1"/>
    <col min="1542" max="1543" width="10.85546875" style="40" customWidth="1"/>
    <col min="1544" max="1544" width="9.140625" style="40"/>
    <col min="1545" max="1545" width="15.5703125" style="40" customWidth="1"/>
    <col min="1546" max="1546" width="15.140625" style="40" customWidth="1"/>
    <col min="1547" max="1548" width="11.140625" style="40" customWidth="1"/>
    <col min="1549" max="1549" width="11.5703125" style="40" customWidth="1"/>
    <col min="1550" max="1550" width="10.42578125" style="40" customWidth="1"/>
    <col min="1551" max="1551" width="9.140625" style="40"/>
    <col min="1552" max="1552" width="10.85546875" style="40" customWidth="1"/>
    <col min="1553" max="1553" width="9.140625" style="40"/>
    <col min="1554" max="1554" width="15.5703125" style="40" customWidth="1"/>
    <col min="1555" max="1555" width="15.140625" style="40" customWidth="1"/>
    <col min="1556" max="1557" width="10.7109375" style="40" customWidth="1"/>
    <col min="1558" max="1558" width="10.42578125" style="40" customWidth="1"/>
    <col min="1559" max="1559" width="10.7109375" style="40" customWidth="1"/>
    <col min="1560" max="1560" width="10.85546875" style="40" customWidth="1"/>
    <col min="1561" max="1561" width="11.42578125" style="40" customWidth="1"/>
    <col min="1562" max="1562" width="15.5703125" style="40" customWidth="1"/>
    <col min="1563" max="1563" width="15.140625" style="40" customWidth="1"/>
    <col min="1564" max="1564" width="12.85546875" style="40" customWidth="1"/>
    <col min="1565" max="1565" width="11.140625" style="40" customWidth="1"/>
    <col min="1566" max="1566" width="10" style="40" bestFit="1" customWidth="1"/>
    <col min="1567" max="1567" width="11.140625" style="40" customWidth="1"/>
    <col min="1568" max="1568" width="10.85546875" style="40" customWidth="1"/>
    <col min="1569" max="1569" width="9.140625" style="40"/>
    <col min="1570" max="1570" width="15.5703125" style="40" customWidth="1"/>
    <col min="1571" max="1571" width="15.140625" style="40" customWidth="1"/>
    <col min="1572" max="1572" width="12.85546875" style="40" customWidth="1"/>
    <col min="1573" max="1573" width="11.140625" style="40" customWidth="1"/>
    <col min="1574" max="1574" width="10" style="40" bestFit="1" customWidth="1"/>
    <col min="1575" max="1575" width="11.140625" style="40" customWidth="1"/>
    <col min="1576" max="1576" width="10.85546875" style="40" customWidth="1"/>
    <col min="1577" max="1577" width="9.140625" style="40"/>
    <col min="1578" max="1578" width="15.5703125" style="40" customWidth="1"/>
    <col min="1579" max="1579" width="15.140625" style="40" customWidth="1"/>
    <col min="1580" max="1792" width="9.140625" style="40"/>
    <col min="1793" max="1793" width="5.7109375" style="40" customWidth="1"/>
    <col min="1794" max="1794" width="34.140625" style="40" customWidth="1"/>
    <col min="1795" max="1795" width="11.140625" style="40" customWidth="1"/>
    <col min="1796" max="1796" width="11.28515625" style="40" customWidth="1"/>
    <col min="1797" max="1797" width="13.5703125" style="40" customWidth="1"/>
    <col min="1798" max="1799" width="10.85546875" style="40" customWidth="1"/>
    <col min="1800" max="1800" width="9.140625" style="40"/>
    <col min="1801" max="1801" width="15.5703125" style="40" customWidth="1"/>
    <col min="1802" max="1802" width="15.140625" style="40" customWidth="1"/>
    <col min="1803" max="1804" width="11.140625" style="40" customWidth="1"/>
    <col min="1805" max="1805" width="11.5703125" style="40" customWidth="1"/>
    <col min="1806" max="1806" width="10.42578125" style="40" customWidth="1"/>
    <col min="1807" max="1807" width="9.140625" style="40"/>
    <col min="1808" max="1808" width="10.85546875" style="40" customWidth="1"/>
    <col min="1809" max="1809" width="9.140625" style="40"/>
    <col min="1810" max="1810" width="15.5703125" style="40" customWidth="1"/>
    <col min="1811" max="1811" width="15.140625" style="40" customWidth="1"/>
    <col min="1812" max="1813" width="10.7109375" style="40" customWidth="1"/>
    <col min="1814" max="1814" width="10.42578125" style="40" customWidth="1"/>
    <col min="1815" max="1815" width="10.7109375" style="40" customWidth="1"/>
    <col min="1816" max="1816" width="10.85546875" style="40" customWidth="1"/>
    <col min="1817" max="1817" width="11.42578125" style="40" customWidth="1"/>
    <col min="1818" max="1818" width="15.5703125" style="40" customWidth="1"/>
    <col min="1819" max="1819" width="15.140625" style="40" customWidth="1"/>
    <col min="1820" max="1820" width="12.85546875" style="40" customWidth="1"/>
    <col min="1821" max="1821" width="11.140625" style="40" customWidth="1"/>
    <col min="1822" max="1822" width="10" style="40" bestFit="1" customWidth="1"/>
    <col min="1823" max="1823" width="11.140625" style="40" customWidth="1"/>
    <col min="1824" max="1824" width="10.85546875" style="40" customWidth="1"/>
    <col min="1825" max="1825" width="9.140625" style="40"/>
    <col min="1826" max="1826" width="15.5703125" style="40" customWidth="1"/>
    <col min="1827" max="1827" width="15.140625" style="40" customWidth="1"/>
    <col min="1828" max="1828" width="12.85546875" style="40" customWidth="1"/>
    <col min="1829" max="1829" width="11.140625" style="40" customWidth="1"/>
    <col min="1830" max="1830" width="10" style="40" bestFit="1" customWidth="1"/>
    <col min="1831" max="1831" width="11.140625" style="40" customWidth="1"/>
    <col min="1832" max="1832" width="10.85546875" style="40" customWidth="1"/>
    <col min="1833" max="1833" width="9.140625" style="40"/>
    <col min="1834" max="1834" width="15.5703125" style="40" customWidth="1"/>
    <col min="1835" max="1835" width="15.140625" style="40" customWidth="1"/>
    <col min="1836" max="2048" width="9.140625" style="40"/>
    <col min="2049" max="2049" width="5.7109375" style="40" customWidth="1"/>
    <col min="2050" max="2050" width="34.140625" style="40" customWidth="1"/>
    <col min="2051" max="2051" width="11.140625" style="40" customWidth="1"/>
    <col min="2052" max="2052" width="11.28515625" style="40" customWidth="1"/>
    <col min="2053" max="2053" width="13.5703125" style="40" customWidth="1"/>
    <col min="2054" max="2055" width="10.85546875" style="40" customWidth="1"/>
    <col min="2056" max="2056" width="9.140625" style="40"/>
    <col min="2057" max="2057" width="15.5703125" style="40" customWidth="1"/>
    <col min="2058" max="2058" width="15.140625" style="40" customWidth="1"/>
    <col min="2059" max="2060" width="11.140625" style="40" customWidth="1"/>
    <col min="2061" max="2061" width="11.5703125" style="40" customWidth="1"/>
    <col min="2062" max="2062" width="10.42578125" style="40" customWidth="1"/>
    <col min="2063" max="2063" width="9.140625" style="40"/>
    <col min="2064" max="2064" width="10.85546875" style="40" customWidth="1"/>
    <col min="2065" max="2065" width="9.140625" style="40"/>
    <col min="2066" max="2066" width="15.5703125" style="40" customWidth="1"/>
    <col min="2067" max="2067" width="15.140625" style="40" customWidth="1"/>
    <col min="2068" max="2069" width="10.7109375" style="40" customWidth="1"/>
    <col min="2070" max="2070" width="10.42578125" style="40" customWidth="1"/>
    <col min="2071" max="2071" width="10.7109375" style="40" customWidth="1"/>
    <col min="2072" max="2072" width="10.85546875" style="40" customWidth="1"/>
    <col min="2073" max="2073" width="11.42578125" style="40" customWidth="1"/>
    <col min="2074" max="2074" width="15.5703125" style="40" customWidth="1"/>
    <col min="2075" max="2075" width="15.140625" style="40" customWidth="1"/>
    <col min="2076" max="2076" width="12.85546875" style="40" customWidth="1"/>
    <col min="2077" max="2077" width="11.140625" style="40" customWidth="1"/>
    <col min="2078" max="2078" width="10" style="40" bestFit="1" customWidth="1"/>
    <col min="2079" max="2079" width="11.140625" style="40" customWidth="1"/>
    <col min="2080" max="2080" width="10.85546875" style="40" customWidth="1"/>
    <col min="2081" max="2081" width="9.140625" style="40"/>
    <col min="2082" max="2082" width="15.5703125" style="40" customWidth="1"/>
    <col min="2083" max="2083" width="15.140625" style="40" customWidth="1"/>
    <col min="2084" max="2084" width="12.85546875" style="40" customWidth="1"/>
    <col min="2085" max="2085" width="11.140625" style="40" customWidth="1"/>
    <col min="2086" max="2086" width="10" style="40" bestFit="1" customWidth="1"/>
    <col min="2087" max="2087" width="11.140625" style="40" customWidth="1"/>
    <col min="2088" max="2088" width="10.85546875" style="40" customWidth="1"/>
    <col min="2089" max="2089" width="9.140625" style="40"/>
    <col min="2090" max="2090" width="15.5703125" style="40" customWidth="1"/>
    <col min="2091" max="2091" width="15.140625" style="40" customWidth="1"/>
    <col min="2092" max="2304" width="9.140625" style="40"/>
    <col min="2305" max="2305" width="5.7109375" style="40" customWidth="1"/>
    <col min="2306" max="2306" width="34.140625" style="40" customWidth="1"/>
    <col min="2307" max="2307" width="11.140625" style="40" customWidth="1"/>
    <col min="2308" max="2308" width="11.28515625" style="40" customWidth="1"/>
    <col min="2309" max="2309" width="13.5703125" style="40" customWidth="1"/>
    <col min="2310" max="2311" width="10.85546875" style="40" customWidth="1"/>
    <col min="2312" max="2312" width="9.140625" style="40"/>
    <col min="2313" max="2313" width="15.5703125" style="40" customWidth="1"/>
    <col min="2314" max="2314" width="15.140625" style="40" customWidth="1"/>
    <col min="2315" max="2316" width="11.140625" style="40" customWidth="1"/>
    <col min="2317" max="2317" width="11.5703125" style="40" customWidth="1"/>
    <col min="2318" max="2318" width="10.42578125" style="40" customWidth="1"/>
    <col min="2319" max="2319" width="9.140625" style="40"/>
    <col min="2320" max="2320" width="10.85546875" style="40" customWidth="1"/>
    <col min="2321" max="2321" width="9.140625" style="40"/>
    <col min="2322" max="2322" width="15.5703125" style="40" customWidth="1"/>
    <col min="2323" max="2323" width="15.140625" style="40" customWidth="1"/>
    <col min="2324" max="2325" width="10.7109375" style="40" customWidth="1"/>
    <col min="2326" max="2326" width="10.42578125" style="40" customWidth="1"/>
    <col min="2327" max="2327" width="10.7109375" style="40" customWidth="1"/>
    <col min="2328" max="2328" width="10.85546875" style="40" customWidth="1"/>
    <col min="2329" max="2329" width="11.42578125" style="40" customWidth="1"/>
    <col min="2330" max="2330" width="15.5703125" style="40" customWidth="1"/>
    <col min="2331" max="2331" width="15.140625" style="40" customWidth="1"/>
    <col min="2332" max="2332" width="12.85546875" style="40" customWidth="1"/>
    <col min="2333" max="2333" width="11.140625" style="40" customWidth="1"/>
    <col min="2334" max="2334" width="10" style="40" bestFit="1" customWidth="1"/>
    <col min="2335" max="2335" width="11.140625" style="40" customWidth="1"/>
    <col min="2336" max="2336" width="10.85546875" style="40" customWidth="1"/>
    <col min="2337" max="2337" width="9.140625" style="40"/>
    <col min="2338" max="2338" width="15.5703125" style="40" customWidth="1"/>
    <col min="2339" max="2339" width="15.140625" style="40" customWidth="1"/>
    <col min="2340" max="2340" width="12.85546875" style="40" customWidth="1"/>
    <col min="2341" max="2341" width="11.140625" style="40" customWidth="1"/>
    <col min="2342" max="2342" width="10" style="40" bestFit="1" customWidth="1"/>
    <col min="2343" max="2343" width="11.140625" style="40" customWidth="1"/>
    <col min="2344" max="2344" width="10.85546875" style="40" customWidth="1"/>
    <col min="2345" max="2345" width="9.140625" style="40"/>
    <col min="2346" max="2346" width="15.5703125" style="40" customWidth="1"/>
    <col min="2347" max="2347" width="15.140625" style="40" customWidth="1"/>
    <col min="2348" max="2560" width="9.140625" style="40"/>
    <col min="2561" max="2561" width="5.7109375" style="40" customWidth="1"/>
    <col min="2562" max="2562" width="34.140625" style="40" customWidth="1"/>
    <col min="2563" max="2563" width="11.140625" style="40" customWidth="1"/>
    <col min="2564" max="2564" width="11.28515625" style="40" customWidth="1"/>
    <col min="2565" max="2565" width="13.5703125" style="40" customWidth="1"/>
    <col min="2566" max="2567" width="10.85546875" style="40" customWidth="1"/>
    <col min="2568" max="2568" width="9.140625" style="40"/>
    <col min="2569" max="2569" width="15.5703125" style="40" customWidth="1"/>
    <col min="2570" max="2570" width="15.140625" style="40" customWidth="1"/>
    <col min="2571" max="2572" width="11.140625" style="40" customWidth="1"/>
    <col min="2573" max="2573" width="11.5703125" style="40" customWidth="1"/>
    <col min="2574" max="2574" width="10.42578125" style="40" customWidth="1"/>
    <col min="2575" max="2575" width="9.140625" style="40"/>
    <col min="2576" max="2576" width="10.85546875" style="40" customWidth="1"/>
    <col min="2577" max="2577" width="9.140625" style="40"/>
    <col min="2578" max="2578" width="15.5703125" style="40" customWidth="1"/>
    <col min="2579" max="2579" width="15.140625" style="40" customWidth="1"/>
    <col min="2580" max="2581" width="10.7109375" style="40" customWidth="1"/>
    <col min="2582" max="2582" width="10.42578125" style="40" customWidth="1"/>
    <col min="2583" max="2583" width="10.7109375" style="40" customWidth="1"/>
    <col min="2584" max="2584" width="10.85546875" style="40" customWidth="1"/>
    <col min="2585" max="2585" width="11.42578125" style="40" customWidth="1"/>
    <col min="2586" max="2586" width="15.5703125" style="40" customWidth="1"/>
    <col min="2587" max="2587" width="15.140625" style="40" customWidth="1"/>
    <col min="2588" max="2588" width="12.85546875" style="40" customWidth="1"/>
    <col min="2589" max="2589" width="11.140625" style="40" customWidth="1"/>
    <col min="2590" max="2590" width="10" style="40" bestFit="1" customWidth="1"/>
    <col min="2591" max="2591" width="11.140625" style="40" customWidth="1"/>
    <col min="2592" max="2592" width="10.85546875" style="40" customWidth="1"/>
    <col min="2593" max="2593" width="9.140625" style="40"/>
    <col min="2594" max="2594" width="15.5703125" style="40" customWidth="1"/>
    <col min="2595" max="2595" width="15.140625" style="40" customWidth="1"/>
    <col min="2596" max="2596" width="12.85546875" style="40" customWidth="1"/>
    <col min="2597" max="2597" width="11.140625" style="40" customWidth="1"/>
    <col min="2598" max="2598" width="10" style="40" bestFit="1" customWidth="1"/>
    <col min="2599" max="2599" width="11.140625" style="40" customWidth="1"/>
    <col min="2600" max="2600" width="10.85546875" style="40" customWidth="1"/>
    <col min="2601" max="2601" width="9.140625" style="40"/>
    <col min="2602" max="2602" width="15.5703125" style="40" customWidth="1"/>
    <col min="2603" max="2603" width="15.140625" style="40" customWidth="1"/>
    <col min="2604" max="2816" width="9.140625" style="40"/>
    <col min="2817" max="2817" width="5.7109375" style="40" customWidth="1"/>
    <col min="2818" max="2818" width="34.140625" style="40" customWidth="1"/>
    <col min="2819" max="2819" width="11.140625" style="40" customWidth="1"/>
    <col min="2820" max="2820" width="11.28515625" style="40" customWidth="1"/>
    <col min="2821" max="2821" width="13.5703125" style="40" customWidth="1"/>
    <col min="2822" max="2823" width="10.85546875" style="40" customWidth="1"/>
    <col min="2824" max="2824" width="9.140625" style="40"/>
    <col min="2825" max="2825" width="15.5703125" style="40" customWidth="1"/>
    <col min="2826" max="2826" width="15.140625" style="40" customWidth="1"/>
    <col min="2827" max="2828" width="11.140625" style="40" customWidth="1"/>
    <col min="2829" max="2829" width="11.5703125" style="40" customWidth="1"/>
    <col min="2830" max="2830" width="10.42578125" style="40" customWidth="1"/>
    <col min="2831" max="2831" width="9.140625" style="40"/>
    <col min="2832" max="2832" width="10.85546875" style="40" customWidth="1"/>
    <col min="2833" max="2833" width="9.140625" style="40"/>
    <col min="2834" max="2834" width="15.5703125" style="40" customWidth="1"/>
    <col min="2835" max="2835" width="15.140625" style="40" customWidth="1"/>
    <col min="2836" max="2837" width="10.7109375" style="40" customWidth="1"/>
    <col min="2838" max="2838" width="10.42578125" style="40" customWidth="1"/>
    <col min="2839" max="2839" width="10.7109375" style="40" customWidth="1"/>
    <col min="2840" max="2840" width="10.85546875" style="40" customWidth="1"/>
    <col min="2841" max="2841" width="11.42578125" style="40" customWidth="1"/>
    <col min="2842" max="2842" width="15.5703125" style="40" customWidth="1"/>
    <col min="2843" max="2843" width="15.140625" style="40" customWidth="1"/>
    <col min="2844" max="2844" width="12.85546875" style="40" customWidth="1"/>
    <col min="2845" max="2845" width="11.140625" style="40" customWidth="1"/>
    <col min="2846" max="2846" width="10" style="40" bestFit="1" customWidth="1"/>
    <col min="2847" max="2847" width="11.140625" style="40" customWidth="1"/>
    <col min="2848" max="2848" width="10.85546875" style="40" customWidth="1"/>
    <col min="2849" max="2849" width="9.140625" style="40"/>
    <col min="2850" max="2850" width="15.5703125" style="40" customWidth="1"/>
    <col min="2851" max="2851" width="15.140625" style="40" customWidth="1"/>
    <col min="2852" max="2852" width="12.85546875" style="40" customWidth="1"/>
    <col min="2853" max="2853" width="11.140625" style="40" customWidth="1"/>
    <col min="2854" max="2854" width="10" style="40" bestFit="1" customWidth="1"/>
    <col min="2855" max="2855" width="11.140625" style="40" customWidth="1"/>
    <col min="2856" max="2856" width="10.85546875" style="40" customWidth="1"/>
    <col min="2857" max="2857" width="9.140625" style="40"/>
    <col min="2858" max="2858" width="15.5703125" style="40" customWidth="1"/>
    <col min="2859" max="2859" width="15.140625" style="40" customWidth="1"/>
    <col min="2860" max="3072" width="9.140625" style="40"/>
    <col min="3073" max="3073" width="5.7109375" style="40" customWidth="1"/>
    <col min="3074" max="3074" width="34.140625" style="40" customWidth="1"/>
    <col min="3075" max="3075" width="11.140625" style="40" customWidth="1"/>
    <col min="3076" max="3076" width="11.28515625" style="40" customWidth="1"/>
    <col min="3077" max="3077" width="13.5703125" style="40" customWidth="1"/>
    <col min="3078" max="3079" width="10.85546875" style="40" customWidth="1"/>
    <col min="3080" max="3080" width="9.140625" style="40"/>
    <col min="3081" max="3081" width="15.5703125" style="40" customWidth="1"/>
    <col min="3082" max="3082" width="15.140625" style="40" customWidth="1"/>
    <col min="3083" max="3084" width="11.140625" style="40" customWidth="1"/>
    <col min="3085" max="3085" width="11.5703125" style="40" customWidth="1"/>
    <col min="3086" max="3086" width="10.42578125" style="40" customWidth="1"/>
    <col min="3087" max="3087" width="9.140625" style="40"/>
    <col min="3088" max="3088" width="10.85546875" style="40" customWidth="1"/>
    <col min="3089" max="3089" width="9.140625" style="40"/>
    <col min="3090" max="3090" width="15.5703125" style="40" customWidth="1"/>
    <col min="3091" max="3091" width="15.140625" style="40" customWidth="1"/>
    <col min="3092" max="3093" width="10.7109375" style="40" customWidth="1"/>
    <col min="3094" max="3094" width="10.42578125" style="40" customWidth="1"/>
    <col min="3095" max="3095" width="10.7109375" style="40" customWidth="1"/>
    <col min="3096" max="3096" width="10.85546875" style="40" customWidth="1"/>
    <col min="3097" max="3097" width="11.42578125" style="40" customWidth="1"/>
    <col min="3098" max="3098" width="15.5703125" style="40" customWidth="1"/>
    <col min="3099" max="3099" width="15.140625" style="40" customWidth="1"/>
    <col min="3100" max="3100" width="12.85546875" style="40" customWidth="1"/>
    <col min="3101" max="3101" width="11.140625" style="40" customWidth="1"/>
    <col min="3102" max="3102" width="10" style="40" bestFit="1" customWidth="1"/>
    <col min="3103" max="3103" width="11.140625" style="40" customWidth="1"/>
    <col min="3104" max="3104" width="10.85546875" style="40" customWidth="1"/>
    <col min="3105" max="3105" width="9.140625" style="40"/>
    <col min="3106" max="3106" width="15.5703125" style="40" customWidth="1"/>
    <col min="3107" max="3107" width="15.140625" style="40" customWidth="1"/>
    <col min="3108" max="3108" width="12.85546875" style="40" customWidth="1"/>
    <col min="3109" max="3109" width="11.140625" style="40" customWidth="1"/>
    <col min="3110" max="3110" width="10" style="40" bestFit="1" customWidth="1"/>
    <col min="3111" max="3111" width="11.140625" style="40" customWidth="1"/>
    <col min="3112" max="3112" width="10.85546875" style="40" customWidth="1"/>
    <col min="3113" max="3113" width="9.140625" style="40"/>
    <col min="3114" max="3114" width="15.5703125" style="40" customWidth="1"/>
    <col min="3115" max="3115" width="15.140625" style="40" customWidth="1"/>
    <col min="3116" max="3328" width="9.140625" style="40"/>
    <col min="3329" max="3329" width="5.7109375" style="40" customWidth="1"/>
    <col min="3330" max="3330" width="34.140625" style="40" customWidth="1"/>
    <col min="3331" max="3331" width="11.140625" style="40" customWidth="1"/>
    <col min="3332" max="3332" width="11.28515625" style="40" customWidth="1"/>
    <col min="3333" max="3333" width="13.5703125" style="40" customWidth="1"/>
    <col min="3334" max="3335" width="10.85546875" style="40" customWidth="1"/>
    <col min="3336" max="3336" width="9.140625" style="40"/>
    <col min="3337" max="3337" width="15.5703125" style="40" customWidth="1"/>
    <col min="3338" max="3338" width="15.140625" style="40" customWidth="1"/>
    <col min="3339" max="3340" width="11.140625" style="40" customWidth="1"/>
    <col min="3341" max="3341" width="11.5703125" style="40" customWidth="1"/>
    <col min="3342" max="3342" width="10.42578125" style="40" customWidth="1"/>
    <col min="3343" max="3343" width="9.140625" style="40"/>
    <col min="3344" max="3344" width="10.85546875" style="40" customWidth="1"/>
    <col min="3345" max="3345" width="9.140625" style="40"/>
    <col min="3346" max="3346" width="15.5703125" style="40" customWidth="1"/>
    <col min="3347" max="3347" width="15.140625" style="40" customWidth="1"/>
    <col min="3348" max="3349" width="10.7109375" style="40" customWidth="1"/>
    <col min="3350" max="3350" width="10.42578125" style="40" customWidth="1"/>
    <col min="3351" max="3351" width="10.7109375" style="40" customWidth="1"/>
    <col min="3352" max="3352" width="10.85546875" style="40" customWidth="1"/>
    <col min="3353" max="3353" width="11.42578125" style="40" customWidth="1"/>
    <col min="3354" max="3354" width="15.5703125" style="40" customWidth="1"/>
    <col min="3355" max="3355" width="15.140625" style="40" customWidth="1"/>
    <col min="3356" max="3356" width="12.85546875" style="40" customWidth="1"/>
    <col min="3357" max="3357" width="11.140625" style="40" customWidth="1"/>
    <col min="3358" max="3358" width="10" style="40" bestFit="1" customWidth="1"/>
    <col min="3359" max="3359" width="11.140625" style="40" customWidth="1"/>
    <col min="3360" max="3360" width="10.85546875" style="40" customWidth="1"/>
    <col min="3361" max="3361" width="9.140625" style="40"/>
    <col min="3362" max="3362" width="15.5703125" style="40" customWidth="1"/>
    <col min="3363" max="3363" width="15.140625" style="40" customWidth="1"/>
    <col min="3364" max="3364" width="12.85546875" style="40" customWidth="1"/>
    <col min="3365" max="3365" width="11.140625" style="40" customWidth="1"/>
    <col min="3366" max="3366" width="10" style="40" bestFit="1" customWidth="1"/>
    <col min="3367" max="3367" width="11.140625" style="40" customWidth="1"/>
    <col min="3368" max="3368" width="10.85546875" style="40" customWidth="1"/>
    <col min="3369" max="3369" width="9.140625" style="40"/>
    <col min="3370" max="3370" width="15.5703125" style="40" customWidth="1"/>
    <col min="3371" max="3371" width="15.140625" style="40" customWidth="1"/>
    <col min="3372" max="3584" width="9.140625" style="40"/>
    <col min="3585" max="3585" width="5.7109375" style="40" customWidth="1"/>
    <col min="3586" max="3586" width="34.140625" style="40" customWidth="1"/>
    <col min="3587" max="3587" width="11.140625" style="40" customWidth="1"/>
    <col min="3588" max="3588" width="11.28515625" style="40" customWidth="1"/>
    <col min="3589" max="3589" width="13.5703125" style="40" customWidth="1"/>
    <col min="3590" max="3591" width="10.85546875" style="40" customWidth="1"/>
    <col min="3592" max="3592" width="9.140625" style="40"/>
    <col min="3593" max="3593" width="15.5703125" style="40" customWidth="1"/>
    <col min="3594" max="3594" width="15.140625" style="40" customWidth="1"/>
    <col min="3595" max="3596" width="11.140625" style="40" customWidth="1"/>
    <col min="3597" max="3597" width="11.5703125" style="40" customWidth="1"/>
    <col min="3598" max="3598" width="10.42578125" style="40" customWidth="1"/>
    <col min="3599" max="3599" width="9.140625" style="40"/>
    <col min="3600" max="3600" width="10.85546875" style="40" customWidth="1"/>
    <col min="3601" max="3601" width="9.140625" style="40"/>
    <col min="3602" max="3602" width="15.5703125" style="40" customWidth="1"/>
    <col min="3603" max="3603" width="15.140625" style="40" customWidth="1"/>
    <col min="3604" max="3605" width="10.7109375" style="40" customWidth="1"/>
    <col min="3606" max="3606" width="10.42578125" style="40" customWidth="1"/>
    <col min="3607" max="3607" width="10.7109375" style="40" customWidth="1"/>
    <col min="3608" max="3608" width="10.85546875" style="40" customWidth="1"/>
    <col min="3609" max="3609" width="11.42578125" style="40" customWidth="1"/>
    <col min="3610" max="3610" width="15.5703125" style="40" customWidth="1"/>
    <col min="3611" max="3611" width="15.140625" style="40" customWidth="1"/>
    <col min="3612" max="3612" width="12.85546875" style="40" customWidth="1"/>
    <col min="3613" max="3613" width="11.140625" style="40" customWidth="1"/>
    <col min="3614" max="3614" width="10" style="40" bestFit="1" customWidth="1"/>
    <col min="3615" max="3615" width="11.140625" style="40" customWidth="1"/>
    <col min="3616" max="3616" width="10.85546875" style="40" customWidth="1"/>
    <col min="3617" max="3617" width="9.140625" style="40"/>
    <col min="3618" max="3618" width="15.5703125" style="40" customWidth="1"/>
    <col min="3619" max="3619" width="15.140625" style="40" customWidth="1"/>
    <col min="3620" max="3620" width="12.85546875" style="40" customWidth="1"/>
    <col min="3621" max="3621" width="11.140625" style="40" customWidth="1"/>
    <col min="3622" max="3622" width="10" style="40" bestFit="1" customWidth="1"/>
    <col min="3623" max="3623" width="11.140625" style="40" customWidth="1"/>
    <col min="3624" max="3624" width="10.85546875" style="40" customWidth="1"/>
    <col min="3625" max="3625" width="9.140625" style="40"/>
    <col min="3626" max="3626" width="15.5703125" style="40" customWidth="1"/>
    <col min="3627" max="3627" width="15.140625" style="40" customWidth="1"/>
    <col min="3628" max="3840" width="9.140625" style="40"/>
    <col min="3841" max="3841" width="5.7109375" style="40" customWidth="1"/>
    <col min="3842" max="3842" width="34.140625" style="40" customWidth="1"/>
    <col min="3843" max="3843" width="11.140625" style="40" customWidth="1"/>
    <col min="3844" max="3844" width="11.28515625" style="40" customWidth="1"/>
    <col min="3845" max="3845" width="13.5703125" style="40" customWidth="1"/>
    <col min="3846" max="3847" width="10.85546875" style="40" customWidth="1"/>
    <col min="3848" max="3848" width="9.140625" style="40"/>
    <col min="3849" max="3849" width="15.5703125" style="40" customWidth="1"/>
    <col min="3850" max="3850" width="15.140625" style="40" customWidth="1"/>
    <col min="3851" max="3852" width="11.140625" style="40" customWidth="1"/>
    <col min="3853" max="3853" width="11.5703125" style="40" customWidth="1"/>
    <col min="3854" max="3854" width="10.42578125" style="40" customWidth="1"/>
    <col min="3855" max="3855" width="9.140625" style="40"/>
    <col min="3856" max="3856" width="10.85546875" style="40" customWidth="1"/>
    <col min="3857" max="3857" width="9.140625" style="40"/>
    <col min="3858" max="3858" width="15.5703125" style="40" customWidth="1"/>
    <col min="3859" max="3859" width="15.140625" style="40" customWidth="1"/>
    <col min="3860" max="3861" width="10.7109375" style="40" customWidth="1"/>
    <col min="3862" max="3862" width="10.42578125" style="40" customWidth="1"/>
    <col min="3863" max="3863" width="10.7109375" style="40" customWidth="1"/>
    <col min="3864" max="3864" width="10.85546875" style="40" customWidth="1"/>
    <col min="3865" max="3865" width="11.42578125" style="40" customWidth="1"/>
    <col min="3866" max="3866" width="15.5703125" style="40" customWidth="1"/>
    <col min="3867" max="3867" width="15.140625" style="40" customWidth="1"/>
    <col min="3868" max="3868" width="12.85546875" style="40" customWidth="1"/>
    <col min="3869" max="3869" width="11.140625" style="40" customWidth="1"/>
    <col min="3870" max="3870" width="10" style="40" bestFit="1" customWidth="1"/>
    <col min="3871" max="3871" width="11.140625" style="40" customWidth="1"/>
    <col min="3872" max="3872" width="10.85546875" style="40" customWidth="1"/>
    <col min="3873" max="3873" width="9.140625" style="40"/>
    <col min="3874" max="3874" width="15.5703125" style="40" customWidth="1"/>
    <col min="3875" max="3875" width="15.140625" style="40" customWidth="1"/>
    <col min="3876" max="3876" width="12.85546875" style="40" customWidth="1"/>
    <col min="3877" max="3877" width="11.140625" style="40" customWidth="1"/>
    <col min="3878" max="3878" width="10" style="40" bestFit="1" customWidth="1"/>
    <col min="3879" max="3879" width="11.140625" style="40" customWidth="1"/>
    <col min="3880" max="3880" width="10.85546875" style="40" customWidth="1"/>
    <col min="3881" max="3881" width="9.140625" style="40"/>
    <col min="3882" max="3882" width="15.5703125" style="40" customWidth="1"/>
    <col min="3883" max="3883" width="15.140625" style="40" customWidth="1"/>
    <col min="3884" max="4096" width="9.140625" style="40"/>
    <col min="4097" max="4097" width="5.7109375" style="40" customWidth="1"/>
    <col min="4098" max="4098" width="34.140625" style="40" customWidth="1"/>
    <col min="4099" max="4099" width="11.140625" style="40" customWidth="1"/>
    <col min="4100" max="4100" width="11.28515625" style="40" customWidth="1"/>
    <col min="4101" max="4101" width="13.5703125" style="40" customWidth="1"/>
    <col min="4102" max="4103" width="10.85546875" style="40" customWidth="1"/>
    <col min="4104" max="4104" width="9.140625" style="40"/>
    <col min="4105" max="4105" width="15.5703125" style="40" customWidth="1"/>
    <col min="4106" max="4106" width="15.140625" style="40" customWidth="1"/>
    <col min="4107" max="4108" width="11.140625" style="40" customWidth="1"/>
    <col min="4109" max="4109" width="11.5703125" style="40" customWidth="1"/>
    <col min="4110" max="4110" width="10.42578125" style="40" customWidth="1"/>
    <col min="4111" max="4111" width="9.140625" style="40"/>
    <col min="4112" max="4112" width="10.85546875" style="40" customWidth="1"/>
    <col min="4113" max="4113" width="9.140625" style="40"/>
    <col min="4114" max="4114" width="15.5703125" style="40" customWidth="1"/>
    <col min="4115" max="4115" width="15.140625" style="40" customWidth="1"/>
    <col min="4116" max="4117" width="10.7109375" style="40" customWidth="1"/>
    <col min="4118" max="4118" width="10.42578125" style="40" customWidth="1"/>
    <col min="4119" max="4119" width="10.7109375" style="40" customWidth="1"/>
    <col min="4120" max="4120" width="10.85546875" style="40" customWidth="1"/>
    <col min="4121" max="4121" width="11.42578125" style="40" customWidth="1"/>
    <col min="4122" max="4122" width="15.5703125" style="40" customWidth="1"/>
    <col min="4123" max="4123" width="15.140625" style="40" customWidth="1"/>
    <col min="4124" max="4124" width="12.85546875" style="40" customWidth="1"/>
    <col min="4125" max="4125" width="11.140625" style="40" customWidth="1"/>
    <col min="4126" max="4126" width="10" style="40" bestFit="1" customWidth="1"/>
    <col min="4127" max="4127" width="11.140625" style="40" customWidth="1"/>
    <col min="4128" max="4128" width="10.85546875" style="40" customWidth="1"/>
    <col min="4129" max="4129" width="9.140625" style="40"/>
    <col min="4130" max="4130" width="15.5703125" style="40" customWidth="1"/>
    <col min="4131" max="4131" width="15.140625" style="40" customWidth="1"/>
    <col min="4132" max="4132" width="12.85546875" style="40" customWidth="1"/>
    <col min="4133" max="4133" width="11.140625" style="40" customWidth="1"/>
    <col min="4134" max="4134" width="10" style="40" bestFit="1" customWidth="1"/>
    <col min="4135" max="4135" width="11.140625" style="40" customWidth="1"/>
    <col min="4136" max="4136" width="10.85546875" style="40" customWidth="1"/>
    <col min="4137" max="4137" width="9.140625" style="40"/>
    <col min="4138" max="4138" width="15.5703125" style="40" customWidth="1"/>
    <col min="4139" max="4139" width="15.140625" style="40" customWidth="1"/>
    <col min="4140" max="4352" width="9.140625" style="40"/>
    <col min="4353" max="4353" width="5.7109375" style="40" customWidth="1"/>
    <col min="4354" max="4354" width="34.140625" style="40" customWidth="1"/>
    <col min="4355" max="4355" width="11.140625" style="40" customWidth="1"/>
    <col min="4356" max="4356" width="11.28515625" style="40" customWidth="1"/>
    <col min="4357" max="4357" width="13.5703125" style="40" customWidth="1"/>
    <col min="4358" max="4359" width="10.85546875" style="40" customWidth="1"/>
    <col min="4360" max="4360" width="9.140625" style="40"/>
    <col min="4361" max="4361" width="15.5703125" style="40" customWidth="1"/>
    <col min="4362" max="4362" width="15.140625" style="40" customWidth="1"/>
    <col min="4363" max="4364" width="11.140625" style="40" customWidth="1"/>
    <col min="4365" max="4365" width="11.5703125" style="40" customWidth="1"/>
    <col min="4366" max="4366" width="10.42578125" style="40" customWidth="1"/>
    <col min="4367" max="4367" width="9.140625" style="40"/>
    <col min="4368" max="4368" width="10.85546875" style="40" customWidth="1"/>
    <col min="4369" max="4369" width="9.140625" style="40"/>
    <col min="4370" max="4370" width="15.5703125" style="40" customWidth="1"/>
    <col min="4371" max="4371" width="15.140625" style="40" customWidth="1"/>
    <col min="4372" max="4373" width="10.7109375" style="40" customWidth="1"/>
    <col min="4374" max="4374" width="10.42578125" style="40" customWidth="1"/>
    <col min="4375" max="4375" width="10.7109375" style="40" customWidth="1"/>
    <col min="4376" max="4376" width="10.85546875" style="40" customWidth="1"/>
    <col min="4377" max="4377" width="11.42578125" style="40" customWidth="1"/>
    <col min="4378" max="4378" width="15.5703125" style="40" customWidth="1"/>
    <col min="4379" max="4379" width="15.140625" style="40" customWidth="1"/>
    <col min="4380" max="4380" width="12.85546875" style="40" customWidth="1"/>
    <col min="4381" max="4381" width="11.140625" style="40" customWidth="1"/>
    <col min="4382" max="4382" width="10" style="40" bestFit="1" customWidth="1"/>
    <col min="4383" max="4383" width="11.140625" style="40" customWidth="1"/>
    <col min="4384" max="4384" width="10.85546875" style="40" customWidth="1"/>
    <col min="4385" max="4385" width="9.140625" style="40"/>
    <col min="4386" max="4386" width="15.5703125" style="40" customWidth="1"/>
    <col min="4387" max="4387" width="15.140625" style="40" customWidth="1"/>
    <col min="4388" max="4388" width="12.85546875" style="40" customWidth="1"/>
    <col min="4389" max="4389" width="11.140625" style="40" customWidth="1"/>
    <col min="4390" max="4390" width="10" style="40" bestFit="1" customWidth="1"/>
    <col min="4391" max="4391" width="11.140625" style="40" customWidth="1"/>
    <col min="4392" max="4392" width="10.85546875" style="40" customWidth="1"/>
    <col min="4393" max="4393" width="9.140625" style="40"/>
    <col min="4394" max="4394" width="15.5703125" style="40" customWidth="1"/>
    <col min="4395" max="4395" width="15.140625" style="40" customWidth="1"/>
    <col min="4396" max="4608" width="9.140625" style="40"/>
    <col min="4609" max="4609" width="5.7109375" style="40" customWidth="1"/>
    <col min="4610" max="4610" width="34.140625" style="40" customWidth="1"/>
    <col min="4611" max="4611" width="11.140625" style="40" customWidth="1"/>
    <col min="4612" max="4612" width="11.28515625" style="40" customWidth="1"/>
    <col min="4613" max="4613" width="13.5703125" style="40" customWidth="1"/>
    <col min="4614" max="4615" width="10.85546875" style="40" customWidth="1"/>
    <col min="4616" max="4616" width="9.140625" style="40"/>
    <col min="4617" max="4617" width="15.5703125" style="40" customWidth="1"/>
    <col min="4618" max="4618" width="15.140625" style="40" customWidth="1"/>
    <col min="4619" max="4620" width="11.140625" style="40" customWidth="1"/>
    <col min="4621" max="4621" width="11.5703125" style="40" customWidth="1"/>
    <col min="4622" max="4622" width="10.42578125" style="40" customWidth="1"/>
    <col min="4623" max="4623" width="9.140625" style="40"/>
    <col min="4624" max="4624" width="10.85546875" style="40" customWidth="1"/>
    <col min="4625" max="4625" width="9.140625" style="40"/>
    <col min="4626" max="4626" width="15.5703125" style="40" customWidth="1"/>
    <col min="4627" max="4627" width="15.140625" style="40" customWidth="1"/>
    <col min="4628" max="4629" width="10.7109375" style="40" customWidth="1"/>
    <col min="4630" max="4630" width="10.42578125" style="40" customWidth="1"/>
    <col min="4631" max="4631" width="10.7109375" style="40" customWidth="1"/>
    <col min="4632" max="4632" width="10.85546875" style="40" customWidth="1"/>
    <col min="4633" max="4633" width="11.42578125" style="40" customWidth="1"/>
    <col min="4634" max="4634" width="15.5703125" style="40" customWidth="1"/>
    <col min="4635" max="4635" width="15.140625" style="40" customWidth="1"/>
    <col min="4636" max="4636" width="12.85546875" style="40" customWidth="1"/>
    <col min="4637" max="4637" width="11.140625" style="40" customWidth="1"/>
    <col min="4638" max="4638" width="10" style="40" bestFit="1" customWidth="1"/>
    <col min="4639" max="4639" width="11.140625" style="40" customWidth="1"/>
    <col min="4640" max="4640" width="10.85546875" style="40" customWidth="1"/>
    <col min="4641" max="4641" width="9.140625" style="40"/>
    <col min="4642" max="4642" width="15.5703125" style="40" customWidth="1"/>
    <col min="4643" max="4643" width="15.140625" style="40" customWidth="1"/>
    <col min="4644" max="4644" width="12.85546875" style="40" customWidth="1"/>
    <col min="4645" max="4645" width="11.140625" style="40" customWidth="1"/>
    <col min="4646" max="4646" width="10" style="40" bestFit="1" customWidth="1"/>
    <col min="4647" max="4647" width="11.140625" style="40" customWidth="1"/>
    <col min="4648" max="4648" width="10.85546875" style="40" customWidth="1"/>
    <col min="4649" max="4649" width="9.140625" style="40"/>
    <col min="4650" max="4650" width="15.5703125" style="40" customWidth="1"/>
    <col min="4651" max="4651" width="15.140625" style="40" customWidth="1"/>
    <col min="4652" max="4864" width="9.140625" style="40"/>
    <col min="4865" max="4865" width="5.7109375" style="40" customWidth="1"/>
    <col min="4866" max="4866" width="34.140625" style="40" customWidth="1"/>
    <col min="4867" max="4867" width="11.140625" style="40" customWidth="1"/>
    <col min="4868" max="4868" width="11.28515625" style="40" customWidth="1"/>
    <col min="4869" max="4869" width="13.5703125" style="40" customWidth="1"/>
    <col min="4870" max="4871" width="10.85546875" style="40" customWidth="1"/>
    <col min="4872" max="4872" width="9.140625" style="40"/>
    <col min="4873" max="4873" width="15.5703125" style="40" customWidth="1"/>
    <col min="4874" max="4874" width="15.140625" style="40" customWidth="1"/>
    <col min="4875" max="4876" width="11.140625" style="40" customWidth="1"/>
    <col min="4877" max="4877" width="11.5703125" style="40" customWidth="1"/>
    <col min="4878" max="4878" width="10.42578125" style="40" customWidth="1"/>
    <col min="4879" max="4879" width="9.140625" style="40"/>
    <col min="4880" max="4880" width="10.85546875" style="40" customWidth="1"/>
    <col min="4881" max="4881" width="9.140625" style="40"/>
    <col min="4882" max="4882" width="15.5703125" style="40" customWidth="1"/>
    <col min="4883" max="4883" width="15.140625" style="40" customWidth="1"/>
    <col min="4884" max="4885" width="10.7109375" style="40" customWidth="1"/>
    <col min="4886" max="4886" width="10.42578125" style="40" customWidth="1"/>
    <col min="4887" max="4887" width="10.7109375" style="40" customWidth="1"/>
    <col min="4888" max="4888" width="10.85546875" style="40" customWidth="1"/>
    <col min="4889" max="4889" width="11.42578125" style="40" customWidth="1"/>
    <col min="4890" max="4890" width="15.5703125" style="40" customWidth="1"/>
    <col min="4891" max="4891" width="15.140625" style="40" customWidth="1"/>
    <col min="4892" max="4892" width="12.85546875" style="40" customWidth="1"/>
    <col min="4893" max="4893" width="11.140625" style="40" customWidth="1"/>
    <col min="4894" max="4894" width="10" style="40" bestFit="1" customWidth="1"/>
    <col min="4895" max="4895" width="11.140625" style="40" customWidth="1"/>
    <col min="4896" max="4896" width="10.85546875" style="40" customWidth="1"/>
    <col min="4897" max="4897" width="9.140625" style="40"/>
    <col min="4898" max="4898" width="15.5703125" style="40" customWidth="1"/>
    <col min="4899" max="4899" width="15.140625" style="40" customWidth="1"/>
    <col min="4900" max="4900" width="12.85546875" style="40" customWidth="1"/>
    <col min="4901" max="4901" width="11.140625" style="40" customWidth="1"/>
    <col min="4902" max="4902" width="10" style="40" bestFit="1" customWidth="1"/>
    <col min="4903" max="4903" width="11.140625" style="40" customWidth="1"/>
    <col min="4904" max="4904" width="10.85546875" style="40" customWidth="1"/>
    <col min="4905" max="4905" width="9.140625" style="40"/>
    <col min="4906" max="4906" width="15.5703125" style="40" customWidth="1"/>
    <col min="4907" max="4907" width="15.140625" style="40" customWidth="1"/>
    <col min="4908" max="5120" width="9.140625" style="40"/>
    <col min="5121" max="5121" width="5.7109375" style="40" customWidth="1"/>
    <col min="5122" max="5122" width="34.140625" style="40" customWidth="1"/>
    <col min="5123" max="5123" width="11.140625" style="40" customWidth="1"/>
    <col min="5124" max="5124" width="11.28515625" style="40" customWidth="1"/>
    <col min="5125" max="5125" width="13.5703125" style="40" customWidth="1"/>
    <col min="5126" max="5127" width="10.85546875" style="40" customWidth="1"/>
    <col min="5128" max="5128" width="9.140625" style="40"/>
    <col min="5129" max="5129" width="15.5703125" style="40" customWidth="1"/>
    <col min="5130" max="5130" width="15.140625" style="40" customWidth="1"/>
    <col min="5131" max="5132" width="11.140625" style="40" customWidth="1"/>
    <col min="5133" max="5133" width="11.5703125" style="40" customWidth="1"/>
    <col min="5134" max="5134" width="10.42578125" style="40" customWidth="1"/>
    <col min="5135" max="5135" width="9.140625" style="40"/>
    <col min="5136" max="5136" width="10.85546875" style="40" customWidth="1"/>
    <col min="5137" max="5137" width="9.140625" style="40"/>
    <col min="5138" max="5138" width="15.5703125" style="40" customWidth="1"/>
    <col min="5139" max="5139" width="15.140625" style="40" customWidth="1"/>
    <col min="5140" max="5141" width="10.7109375" style="40" customWidth="1"/>
    <col min="5142" max="5142" width="10.42578125" style="40" customWidth="1"/>
    <col min="5143" max="5143" width="10.7109375" style="40" customWidth="1"/>
    <col min="5144" max="5144" width="10.85546875" style="40" customWidth="1"/>
    <col min="5145" max="5145" width="11.42578125" style="40" customWidth="1"/>
    <col min="5146" max="5146" width="15.5703125" style="40" customWidth="1"/>
    <col min="5147" max="5147" width="15.140625" style="40" customWidth="1"/>
    <col min="5148" max="5148" width="12.85546875" style="40" customWidth="1"/>
    <col min="5149" max="5149" width="11.140625" style="40" customWidth="1"/>
    <col min="5150" max="5150" width="10" style="40" bestFit="1" customWidth="1"/>
    <col min="5151" max="5151" width="11.140625" style="40" customWidth="1"/>
    <col min="5152" max="5152" width="10.85546875" style="40" customWidth="1"/>
    <col min="5153" max="5153" width="9.140625" style="40"/>
    <col min="5154" max="5154" width="15.5703125" style="40" customWidth="1"/>
    <col min="5155" max="5155" width="15.140625" style="40" customWidth="1"/>
    <col min="5156" max="5156" width="12.85546875" style="40" customWidth="1"/>
    <col min="5157" max="5157" width="11.140625" style="40" customWidth="1"/>
    <col min="5158" max="5158" width="10" style="40" bestFit="1" customWidth="1"/>
    <col min="5159" max="5159" width="11.140625" style="40" customWidth="1"/>
    <col min="5160" max="5160" width="10.85546875" style="40" customWidth="1"/>
    <col min="5161" max="5161" width="9.140625" style="40"/>
    <col min="5162" max="5162" width="15.5703125" style="40" customWidth="1"/>
    <col min="5163" max="5163" width="15.140625" style="40" customWidth="1"/>
    <col min="5164" max="5376" width="9.140625" style="40"/>
    <col min="5377" max="5377" width="5.7109375" style="40" customWidth="1"/>
    <col min="5378" max="5378" width="34.140625" style="40" customWidth="1"/>
    <col min="5379" max="5379" width="11.140625" style="40" customWidth="1"/>
    <col min="5380" max="5380" width="11.28515625" style="40" customWidth="1"/>
    <col min="5381" max="5381" width="13.5703125" style="40" customWidth="1"/>
    <col min="5382" max="5383" width="10.85546875" style="40" customWidth="1"/>
    <col min="5384" max="5384" width="9.140625" style="40"/>
    <col min="5385" max="5385" width="15.5703125" style="40" customWidth="1"/>
    <col min="5386" max="5386" width="15.140625" style="40" customWidth="1"/>
    <col min="5387" max="5388" width="11.140625" style="40" customWidth="1"/>
    <col min="5389" max="5389" width="11.5703125" style="40" customWidth="1"/>
    <col min="5390" max="5390" width="10.42578125" style="40" customWidth="1"/>
    <col min="5391" max="5391" width="9.140625" style="40"/>
    <col min="5392" max="5392" width="10.85546875" style="40" customWidth="1"/>
    <col min="5393" max="5393" width="9.140625" style="40"/>
    <col min="5394" max="5394" width="15.5703125" style="40" customWidth="1"/>
    <col min="5395" max="5395" width="15.140625" style="40" customWidth="1"/>
    <col min="5396" max="5397" width="10.7109375" style="40" customWidth="1"/>
    <col min="5398" max="5398" width="10.42578125" style="40" customWidth="1"/>
    <col min="5399" max="5399" width="10.7109375" style="40" customWidth="1"/>
    <col min="5400" max="5400" width="10.85546875" style="40" customWidth="1"/>
    <col min="5401" max="5401" width="11.42578125" style="40" customWidth="1"/>
    <col min="5402" max="5402" width="15.5703125" style="40" customWidth="1"/>
    <col min="5403" max="5403" width="15.140625" style="40" customWidth="1"/>
    <col min="5404" max="5404" width="12.85546875" style="40" customWidth="1"/>
    <col min="5405" max="5405" width="11.140625" style="40" customWidth="1"/>
    <col min="5406" max="5406" width="10" style="40" bestFit="1" customWidth="1"/>
    <col min="5407" max="5407" width="11.140625" style="40" customWidth="1"/>
    <col min="5408" max="5408" width="10.85546875" style="40" customWidth="1"/>
    <col min="5409" max="5409" width="9.140625" style="40"/>
    <col min="5410" max="5410" width="15.5703125" style="40" customWidth="1"/>
    <col min="5411" max="5411" width="15.140625" style="40" customWidth="1"/>
    <col min="5412" max="5412" width="12.85546875" style="40" customWidth="1"/>
    <col min="5413" max="5413" width="11.140625" style="40" customWidth="1"/>
    <col min="5414" max="5414" width="10" style="40" bestFit="1" customWidth="1"/>
    <col min="5415" max="5415" width="11.140625" style="40" customWidth="1"/>
    <col min="5416" max="5416" width="10.85546875" style="40" customWidth="1"/>
    <col min="5417" max="5417" width="9.140625" style="40"/>
    <col min="5418" max="5418" width="15.5703125" style="40" customWidth="1"/>
    <col min="5419" max="5419" width="15.140625" style="40" customWidth="1"/>
    <col min="5420" max="5632" width="9.140625" style="40"/>
    <col min="5633" max="5633" width="5.7109375" style="40" customWidth="1"/>
    <col min="5634" max="5634" width="34.140625" style="40" customWidth="1"/>
    <col min="5635" max="5635" width="11.140625" style="40" customWidth="1"/>
    <col min="5636" max="5636" width="11.28515625" style="40" customWidth="1"/>
    <col min="5637" max="5637" width="13.5703125" style="40" customWidth="1"/>
    <col min="5638" max="5639" width="10.85546875" style="40" customWidth="1"/>
    <col min="5640" max="5640" width="9.140625" style="40"/>
    <col min="5641" max="5641" width="15.5703125" style="40" customWidth="1"/>
    <col min="5642" max="5642" width="15.140625" style="40" customWidth="1"/>
    <col min="5643" max="5644" width="11.140625" style="40" customWidth="1"/>
    <col min="5645" max="5645" width="11.5703125" style="40" customWidth="1"/>
    <col min="5646" max="5646" width="10.42578125" style="40" customWidth="1"/>
    <col min="5647" max="5647" width="9.140625" style="40"/>
    <col min="5648" max="5648" width="10.85546875" style="40" customWidth="1"/>
    <col min="5649" max="5649" width="9.140625" style="40"/>
    <col min="5650" max="5650" width="15.5703125" style="40" customWidth="1"/>
    <col min="5651" max="5651" width="15.140625" style="40" customWidth="1"/>
    <col min="5652" max="5653" width="10.7109375" style="40" customWidth="1"/>
    <col min="5654" max="5654" width="10.42578125" style="40" customWidth="1"/>
    <col min="5655" max="5655" width="10.7109375" style="40" customWidth="1"/>
    <col min="5656" max="5656" width="10.85546875" style="40" customWidth="1"/>
    <col min="5657" max="5657" width="11.42578125" style="40" customWidth="1"/>
    <col min="5658" max="5658" width="15.5703125" style="40" customWidth="1"/>
    <col min="5659" max="5659" width="15.140625" style="40" customWidth="1"/>
    <col min="5660" max="5660" width="12.85546875" style="40" customWidth="1"/>
    <col min="5661" max="5661" width="11.140625" style="40" customWidth="1"/>
    <col min="5662" max="5662" width="10" style="40" bestFit="1" customWidth="1"/>
    <col min="5663" max="5663" width="11.140625" style="40" customWidth="1"/>
    <col min="5664" max="5664" width="10.85546875" style="40" customWidth="1"/>
    <col min="5665" max="5665" width="9.140625" style="40"/>
    <col min="5666" max="5666" width="15.5703125" style="40" customWidth="1"/>
    <col min="5667" max="5667" width="15.140625" style="40" customWidth="1"/>
    <col min="5668" max="5668" width="12.85546875" style="40" customWidth="1"/>
    <col min="5669" max="5669" width="11.140625" style="40" customWidth="1"/>
    <col min="5670" max="5670" width="10" style="40" bestFit="1" customWidth="1"/>
    <col min="5671" max="5671" width="11.140625" style="40" customWidth="1"/>
    <col min="5672" max="5672" width="10.85546875" style="40" customWidth="1"/>
    <col min="5673" max="5673" width="9.140625" style="40"/>
    <col min="5674" max="5674" width="15.5703125" style="40" customWidth="1"/>
    <col min="5675" max="5675" width="15.140625" style="40" customWidth="1"/>
    <col min="5676" max="5888" width="9.140625" style="40"/>
    <col min="5889" max="5889" width="5.7109375" style="40" customWidth="1"/>
    <col min="5890" max="5890" width="34.140625" style="40" customWidth="1"/>
    <col min="5891" max="5891" width="11.140625" style="40" customWidth="1"/>
    <col min="5892" max="5892" width="11.28515625" style="40" customWidth="1"/>
    <col min="5893" max="5893" width="13.5703125" style="40" customWidth="1"/>
    <col min="5894" max="5895" width="10.85546875" style="40" customWidth="1"/>
    <col min="5896" max="5896" width="9.140625" style="40"/>
    <col min="5897" max="5897" width="15.5703125" style="40" customWidth="1"/>
    <col min="5898" max="5898" width="15.140625" style="40" customWidth="1"/>
    <col min="5899" max="5900" width="11.140625" style="40" customWidth="1"/>
    <col min="5901" max="5901" width="11.5703125" style="40" customWidth="1"/>
    <col min="5902" max="5902" width="10.42578125" style="40" customWidth="1"/>
    <col min="5903" max="5903" width="9.140625" style="40"/>
    <col min="5904" max="5904" width="10.85546875" style="40" customWidth="1"/>
    <col min="5905" max="5905" width="9.140625" style="40"/>
    <col min="5906" max="5906" width="15.5703125" style="40" customWidth="1"/>
    <col min="5907" max="5907" width="15.140625" style="40" customWidth="1"/>
    <col min="5908" max="5909" width="10.7109375" style="40" customWidth="1"/>
    <col min="5910" max="5910" width="10.42578125" style="40" customWidth="1"/>
    <col min="5911" max="5911" width="10.7109375" style="40" customWidth="1"/>
    <col min="5912" max="5912" width="10.85546875" style="40" customWidth="1"/>
    <col min="5913" max="5913" width="11.42578125" style="40" customWidth="1"/>
    <col min="5914" max="5914" width="15.5703125" style="40" customWidth="1"/>
    <col min="5915" max="5915" width="15.140625" style="40" customWidth="1"/>
    <col min="5916" max="5916" width="12.85546875" style="40" customWidth="1"/>
    <col min="5917" max="5917" width="11.140625" style="40" customWidth="1"/>
    <col min="5918" max="5918" width="10" style="40" bestFit="1" customWidth="1"/>
    <col min="5919" max="5919" width="11.140625" style="40" customWidth="1"/>
    <col min="5920" max="5920" width="10.85546875" style="40" customWidth="1"/>
    <col min="5921" max="5921" width="9.140625" style="40"/>
    <col min="5922" max="5922" width="15.5703125" style="40" customWidth="1"/>
    <col min="5923" max="5923" width="15.140625" style="40" customWidth="1"/>
    <col min="5924" max="5924" width="12.85546875" style="40" customWidth="1"/>
    <col min="5925" max="5925" width="11.140625" style="40" customWidth="1"/>
    <col min="5926" max="5926" width="10" style="40" bestFit="1" customWidth="1"/>
    <col min="5927" max="5927" width="11.140625" style="40" customWidth="1"/>
    <col min="5928" max="5928" width="10.85546875" style="40" customWidth="1"/>
    <col min="5929" max="5929" width="9.140625" style="40"/>
    <col min="5930" max="5930" width="15.5703125" style="40" customWidth="1"/>
    <col min="5931" max="5931" width="15.140625" style="40" customWidth="1"/>
    <col min="5932" max="6144" width="9.140625" style="40"/>
    <col min="6145" max="6145" width="5.7109375" style="40" customWidth="1"/>
    <col min="6146" max="6146" width="34.140625" style="40" customWidth="1"/>
    <col min="6147" max="6147" width="11.140625" style="40" customWidth="1"/>
    <col min="6148" max="6148" width="11.28515625" style="40" customWidth="1"/>
    <col min="6149" max="6149" width="13.5703125" style="40" customWidth="1"/>
    <col min="6150" max="6151" width="10.85546875" style="40" customWidth="1"/>
    <col min="6152" max="6152" width="9.140625" style="40"/>
    <col min="6153" max="6153" width="15.5703125" style="40" customWidth="1"/>
    <col min="6154" max="6154" width="15.140625" style="40" customWidth="1"/>
    <col min="6155" max="6156" width="11.140625" style="40" customWidth="1"/>
    <col min="6157" max="6157" width="11.5703125" style="40" customWidth="1"/>
    <col min="6158" max="6158" width="10.42578125" style="40" customWidth="1"/>
    <col min="6159" max="6159" width="9.140625" style="40"/>
    <col min="6160" max="6160" width="10.85546875" style="40" customWidth="1"/>
    <col min="6161" max="6161" width="9.140625" style="40"/>
    <col min="6162" max="6162" width="15.5703125" style="40" customWidth="1"/>
    <col min="6163" max="6163" width="15.140625" style="40" customWidth="1"/>
    <col min="6164" max="6165" width="10.7109375" style="40" customWidth="1"/>
    <col min="6166" max="6166" width="10.42578125" style="40" customWidth="1"/>
    <col min="6167" max="6167" width="10.7109375" style="40" customWidth="1"/>
    <col min="6168" max="6168" width="10.85546875" style="40" customWidth="1"/>
    <col min="6169" max="6169" width="11.42578125" style="40" customWidth="1"/>
    <col min="6170" max="6170" width="15.5703125" style="40" customWidth="1"/>
    <col min="6171" max="6171" width="15.140625" style="40" customWidth="1"/>
    <col min="6172" max="6172" width="12.85546875" style="40" customWidth="1"/>
    <col min="6173" max="6173" width="11.140625" style="40" customWidth="1"/>
    <col min="6174" max="6174" width="10" style="40" bestFit="1" customWidth="1"/>
    <col min="6175" max="6175" width="11.140625" style="40" customWidth="1"/>
    <col min="6176" max="6176" width="10.85546875" style="40" customWidth="1"/>
    <col min="6177" max="6177" width="9.140625" style="40"/>
    <col min="6178" max="6178" width="15.5703125" style="40" customWidth="1"/>
    <col min="6179" max="6179" width="15.140625" style="40" customWidth="1"/>
    <col min="6180" max="6180" width="12.85546875" style="40" customWidth="1"/>
    <col min="6181" max="6181" width="11.140625" style="40" customWidth="1"/>
    <col min="6182" max="6182" width="10" style="40" bestFit="1" customWidth="1"/>
    <col min="6183" max="6183" width="11.140625" style="40" customWidth="1"/>
    <col min="6184" max="6184" width="10.85546875" style="40" customWidth="1"/>
    <col min="6185" max="6185" width="9.140625" style="40"/>
    <col min="6186" max="6186" width="15.5703125" style="40" customWidth="1"/>
    <col min="6187" max="6187" width="15.140625" style="40" customWidth="1"/>
    <col min="6188" max="6400" width="9.140625" style="40"/>
    <col min="6401" max="6401" width="5.7109375" style="40" customWidth="1"/>
    <col min="6402" max="6402" width="34.140625" style="40" customWidth="1"/>
    <col min="6403" max="6403" width="11.140625" style="40" customWidth="1"/>
    <col min="6404" max="6404" width="11.28515625" style="40" customWidth="1"/>
    <col min="6405" max="6405" width="13.5703125" style="40" customWidth="1"/>
    <col min="6406" max="6407" width="10.85546875" style="40" customWidth="1"/>
    <col min="6408" max="6408" width="9.140625" style="40"/>
    <col min="6409" max="6409" width="15.5703125" style="40" customWidth="1"/>
    <col min="6410" max="6410" width="15.140625" style="40" customWidth="1"/>
    <col min="6411" max="6412" width="11.140625" style="40" customWidth="1"/>
    <col min="6413" max="6413" width="11.5703125" style="40" customWidth="1"/>
    <col min="6414" max="6414" width="10.42578125" style="40" customWidth="1"/>
    <col min="6415" max="6415" width="9.140625" style="40"/>
    <col min="6416" max="6416" width="10.85546875" style="40" customWidth="1"/>
    <col min="6417" max="6417" width="9.140625" style="40"/>
    <col min="6418" max="6418" width="15.5703125" style="40" customWidth="1"/>
    <col min="6419" max="6419" width="15.140625" style="40" customWidth="1"/>
    <col min="6420" max="6421" width="10.7109375" style="40" customWidth="1"/>
    <col min="6422" max="6422" width="10.42578125" style="40" customWidth="1"/>
    <col min="6423" max="6423" width="10.7109375" style="40" customWidth="1"/>
    <col min="6424" max="6424" width="10.85546875" style="40" customWidth="1"/>
    <col min="6425" max="6425" width="11.42578125" style="40" customWidth="1"/>
    <col min="6426" max="6426" width="15.5703125" style="40" customWidth="1"/>
    <col min="6427" max="6427" width="15.140625" style="40" customWidth="1"/>
    <col min="6428" max="6428" width="12.85546875" style="40" customWidth="1"/>
    <col min="6429" max="6429" width="11.140625" style="40" customWidth="1"/>
    <col min="6430" max="6430" width="10" style="40" bestFit="1" customWidth="1"/>
    <col min="6431" max="6431" width="11.140625" style="40" customWidth="1"/>
    <col min="6432" max="6432" width="10.85546875" style="40" customWidth="1"/>
    <col min="6433" max="6433" width="9.140625" style="40"/>
    <col min="6434" max="6434" width="15.5703125" style="40" customWidth="1"/>
    <col min="6435" max="6435" width="15.140625" style="40" customWidth="1"/>
    <col min="6436" max="6436" width="12.85546875" style="40" customWidth="1"/>
    <col min="6437" max="6437" width="11.140625" style="40" customWidth="1"/>
    <col min="6438" max="6438" width="10" style="40" bestFit="1" customWidth="1"/>
    <col min="6439" max="6439" width="11.140625" style="40" customWidth="1"/>
    <col min="6440" max="6440" width="10.85546875" style="40" customWidth="1"/>
    <col min="6441" max="6441" width="9.140625" style="40"/>
    <col min="6442" max="6442" width="15.5703125" style="40" customWidth="1"/>
    <col min="6443" max="6443" width="15.140625" style="40" customWidth="1"/>
    <col min="6444" max="6656" width="9.140625" style="40"/>
    <col min="6657" max="6657" width="5.7109375" style="40" customWidth="1"/>
    <col min="6658" max="6658" width="34.140625" style="40" customWidth="1"/>
    <col min="6659" max="6659" width="11.140625" style="40" customWidth="1"/>
    <col min="6660" max="6660" width="11.28515625" style="40" customWidth="1"/>
    <col min="6661" max="6661" width="13.5703125" style="40" customWidth="1"/>
    <col min="6662" max="6663" width="10.85546875" style="40" customWidth="1"/>
    <col min="6664" max="6664" width="9.140625" style="40"/>
    <col min="6665" max="6665" width="15.5703125" style="40" customWidth="1"/>
    <col min="6666" max="6666" width="15.140625" style="40" customWidth="1"/>
    <col min="6667" max="6668" width="11.140625" style="40" customWidth="1"/>
    <col min="6669" max="6669" width="11.5703125" style="40" customWidth="1"/>
    <col min="6670" max="6670" width="10.42578125" style="40" customWidth="1"/>
    <col min="6671" max="6671" width="9.140625" style="40"/>
    <col min="6672" max="6672" width="10.85546875" style="40" customWidth="1"/>
    <col min="6673" max="6673" width="9.140625" style="40"/>
    <col min="6674" max="6674" width="15.5703125" style="40" customWidth="1"/>
    <col min="6675" max="6675" width="15.140625" style="40" customWidth="1"/>
    <col min="6676" max="6677" width="10.7109375" style="40" customWidth="1"/>
    <col min="6678" max="6678" width="10.42578125" style="40" customWidth="1"/>
    <col min="6679" max="6679" width="10.7109375" style="40" customWidth="1"/>
    <col min="6680" max="6680" width="10.85546875" style="40" customWidth="1"/>
    <col min="6681" max="6681" width="11.42578125" style="40" customWidth="1"/>
    <col min="6682" max="6682" width="15.5703125" style="40" customWidth="1"/>
    <col min="6683" max="6683" width="15.140625" style="40" customWidth="1"/>
    <col min="6684" max="6684" width="12.85546875" style="40" customWidth="1"/>
    <col min="6685" max="6685" width="11.140625" style="40" customWidth="1"/>
    <col min="6686" max="6686" width="10" style="40" bestFit="1" customWidth="1"/>
    <col min="6687" max="6687" width="11.140625" style="40" customWidth="1"/>
    <col min="6688" max="6688" width="10.85546875" style="40" customWidth="1"/>
    <col min="6689" max="6689" width="9.140625" style="40"/>
    <col min="6690" max="6690" width="15.5703125" style="40" customWidth="1"/>
    <col min="6691" max="6691" width="15.140625" style="40" customWidth="1"/>
    <col min="6692" max="6692" width="12.85546875" style="40" customWidth="1"/>
    <col min="6693" max="6693" width="11.140625" style="40" customWidth="1"/>
    <col min="6694" max="6694" width="10" style="40" bestFit="1" customWidth="1"/>
    <col min="6695" max="6695" width="11.140625" style="40" customWidth="1"/>
    <col min="6696" max="6696" width="10.85546875" style="40" customWidth="1"/>
    <col min="6697" max="6697" width="9.140625" style="40"/>
    <col min="6698" max="6698" width="15.5703125" style="40" customWidth="1"/>
    <col min="6699" max="6699" width="15.140625" style="40" customWidth="1"/>
    <col min="6700" max="6912" width="9.140625" style="40"/>
    <col min="6913" max="6913" width="5.7109375" style="40" customWidth="1"/>
    <col min="6914" max="6914" width="34.140625" style="40" customWidth="1"/>
    <col min="6915" max="6915" width="11.140625" style="40" customWidth="1"/>
    <col min="6916" max="6916" width="11.28515625" style="40" customWidth="1"/>
    <col min="6917" max="6917" width="13.5703125" style="40" customWidth="1"/>
    <col min="6918" max="6919" width="10.85546875" style="40" customWidth="1"/>
    <col min="6920" max="6920" width="9.140625" style="40"/>
    <col min="6921" max="6921" width="15.5703125" style="40" customWidth="1"/>
    <col min="6922" max="6922" width="15.140625" style="40" customWidth="1"/>
    <col min="6923" max="6924" width="11.140625" style="40" customWidth="1"/>
    <col min="6925" max="6925" width="11.5703125" style="40" customWidth="1"/>
    <col min="6926" max="6926" width="10.42578125" style="40" customWidth="1"/>
    <col min="6927" max="6927" width="9.140625" style="40"/>
    <col min="6928" max="6928" width="10.85546875" style="40" customWidth="1"/>
    <col min="6929" max="6929" width="9.140625" style="40"/>
    <col min="6930" max="6930" width="15.5703125" style="40" customWidth="1"/>
    <col min="6931" max="6931" width="15.140625" style="40" customWidth="1"/>
    <col min="6932" max="6933" width="10.7109375" style="40" customWidth="1"/>
    <col min="6934" max="6934" width="10.42578125" style="40" customWidth="1"/>
    <col min="6935" max="6935" width="10.7109375" style="40" customWidth="1"/>
    <col min="6936" max="6936" width="10.85546875" style="40" customWidth="1"/>
    <col min="6937" max="6937" width="11.42578125" style="40" customWidth="1"/>
    <col min="6938" max="6938" width="15.5703125" style="40" customWidth="1"/>
    <col min="6939" max="6939" width="15.140625" style="40" customWidth="1"/>
    <col min="6940" max="6940" width="12.85546875" style="40" customWidth="1"/>
    <col min="6941" max="6941" width="11.140625" style="40" customWidth="1"/>
    <col min="6942" max="6942" width="10" style="40" bestFit="1" customWidth="1"/>
    <col min="6943" max="6943" width="11.140625" style="40" customWidth="1"/>
    <col min="6944" max="6944" width="10.85546875" style="40" customWidth="1"/>
    <col min="6945" max="6945" width="9.140625" style="40"/>
    <col min="6946" max="6946" width="15.5703125" style="40" customWidth="1"/>
    <col min="6947" max="6947" width="15.140625" style="40" customWidth="1"/>
    <col min="6948" max="6948" width="12.85546875" style="40" customWidth="1"/>
    <col min="6949" max="6949" width="11.140625" style="40" customWidth="1"/>
    <col min="6950" max="6950" width="10" style="40" bestFit="1" customWidth="1"/>
    <col min="6951" max="6951" width="11.140625" style="40" customWidth="1"/>
    <col min="6952" max="6952" width="10.85546875" style="40" customWidth="1"/>
    <col min="6953" max="6953" width="9.140625" style="40"/>
    <col min="6954" max="6954" width="15.5703125" style="40" customWidth="1"/>
    <col min="6955" max="6955" width="15.140625" style="40" customWidth="1"/>
    <col min="6956" max="7168" width="9.140625" style="40"/>
    <col min="7169" max="7169" width="5.7109375" style="40" customWidth="1"/>
    <col min="7170" max="7170" width="34.140625" style="40" customWidth="1"/>
    <col min="7171" max="7171" width="11.140625" style="40" customWidth="1"/>
    <col min="7172" max="7172" width="11.28515625" style="40" customWidth="1"/>
    <col min="7173" max="7173" width="13.5703125" style="40" customWidth="1"/>
    <col min="7174" max="7175" width="10.85546875" style="40" customWidth="1"/>
    <col min="7176" max="7176" width="9.140625" style="40"/>
    <col min="7177" max="7177" width="15.5703125" style="40" customWidth="1"/>
    <col min="7178" max="7178" width="15.140625" style="40" customWidth="1"/>
    <col min="7179" max="7180" width="11.140625" style="40" customWidth="1"/>
    <col min="7181" max="7181" width="11.5703125" style="40" customWidth="1"/>
    <col min="7182" max="7182" width="10.42578125" style="40" customWidth="1"/>
    <col min="7183" max="7183" width="9.140625" style="40"/>
    <col min="7184" max="7184" width="10.85546875" style="40" customWidth="1"/>
    <col min="7185" max="7185" width="9.140625" style="40"/>
    <col min="7186" max="7186" width="15.5703125" style="40" customWidth="1"/>
    <col min="7187" max="7187" width="15.140625" style="40" customWidth="1"/>
    <col min="7188" max="7189" width="10.7109375" style="40" customWidth="1"/>
    <col min="7190" max="7190" width="10.42578125" style="40" customWidth="1"/>
    <col min="7191" max="7191" width="10.7109375" style="40" customWidth="1"/>
    <col min="7192" max="7192" width="10.85546875" style="40" customWidth="1"/>
    <col min="7193" max="7193" width="11.42578125" style="40" customWidth="1"/>
    <col min="7194" max="7194" width="15.5703125" style="40" customWidth="1"/>
    <col min="7195" max="7195" width="15.140625" style="40" customWidth="1"/>
    <col min="7196" max="7196" width="12.85546875" style="40" customWidth="1"/>
    <col min="7197" max="7197" width="11.140625" style="40" customWidth="1"/>
    <col min="7198" max="7198" width="10" style="40" bestFit="1" customWidth="1"/>
    <col min="7199" max="7199" width="11.140625" style="40" customWidth="1"/>
    <col min="7200" max="7200" width="10.85546875" style="40" customWidth="1"/>
    <col min="7201" max="7201" width="9.140625" style="40"/>
    <col min="7202" max="7202" width="15.5703125" style="40" customWidth="1"/>
    <col min="7203" max="7203" width="15.140625" style="40" customWidth="1"/>
    <col min="7204" max="7204" width="12.85546875" style="40" customWidth="1"/>
    <col min="7205" max="7205" width="11.140625" style="40" customWidth="1"/>
    <col min="7206" max="7206" width="10" style="40" bestFit="1" customWidth="1"/>
    <col min="7207" max="7207" width="11.140625" style="40" customWidth="1"/>
    <col min="7208" max="7208" width="10.85546875" style="40" customWidth="1"/>
    <col min="7209" max="7209" width="9.140625" style="40"/>
    <col min="7210" max="7210" width="15.5703125" style="40" customWidth="1"/>
    <col min="7211" max="7211" width="15.140625" style="40" customWidth="1"/>
    <col min="7212" max="7424" width="9.140625" style="40"/>
    <col min="7425" max="7425" width="5.7109375" style="40" customWidth="1"/>
    <col min="7426" max="7426" width="34.140625" style="40" customWidth="1"/>
    <col min="7427" max="7427" width="11.140625" style="40" customWidth="1"/>
    <col min="7428" max="7428" width="11.28515625" style="40" customWidth="1"/>
    <col min="7429" max="7429" width="13.5703125" style="40" customWidth="1"/>
    <col min="7430" max="7431" width="10.85546875" style="40" customWidth="1"/>
    <col min="7432" max="7432" width="9.140625" style="40"/>
    <col min="7433" max="7433" width="15.5703125" style="40" customWidth="1"/>
    <col min="7434" max="7434" width="15.140625" style="40" customWidth="1"/>
    <col min="7435" max="7436" width="11.140625" style="40" customWidth="1"/>
    <col min="7437" max="7437" width="11.5703125" style="40" customWidth="1"/>
    <col min="7438" max="7438" width="10.42578125" style="40" customWidth="1"/>
    <col min="7439" max="7439" width="9.140625" style="40"/>
    <col min="7440" max="7440" width="10.85546875" style="40" customWidth="1"/>
    <col min="7441" max="7441" width="9.140625" style="40"/>
    <col min="7442" max="7442" width="15.5703125" style="40" customWidth="1"/>
    <col min="7443" max="7443" width="15.140625" style="40" customWidth="1"/>
    <col min="7444" max="7445" width="10.7109375" style="40" customWidth="1"/>
    <col min="7446" max="7446" width="10.42578125" style="40" customWidth="1"/>
    <col min="7447" max="7447" width="10.7109375" style="40" customWidth="1"/>
    <col min="7448" max="7448" width="10.85546875" style="40" customWidth="1"/>
    <col min="7449" max="7449" width="11.42578125" style="40" customWidth="1"/>
    <col min="7450" max="7450" width="15.5703125" style="40" customWidth="1"/>
    <col min="7451" max="7451" width="15.140625" style="40" customWidth="1"/>
    <col min="7452" max="7452" width="12.85546875" style="40" customWidth="1"/>
    <col min="7453" max="7453" width="11.140625" style="40" customWidth="1"/>
    <col min="7454" max="7454" width="10" style="40" bestFit="1" customWidth="1"/>
    <col min="7455" max="7455" width="11.140625" style="40" customWidth="1"/>
    <col min="7456" max="7456" width="10.85546875" style="40" customWidth="1"/>
    <col min="7457" max="7457" width="9.140625" style="40"/>
    <col min="7458" max="7458" width="15.5703125" style="40" customWidth="1"/>
    <col min="7459" max="7459" width="15.140625" style="40" customWidth="1"/>
    <col min="7460" max="7460" width="12.85546875" style="40" customWidth="1"/>
    <col min="7461" max="7461" width="11.140625" style="40" customWidth="1"/>
    <col min="7462" max="7462" width="10" style="40" bestFit="1" customWidth="1"/>
    <col min="7463" max="7463" width="11.140625" style="40" customWidth="1"/>
    <col min="7464" max="7464" width="10.85546875" style="40" customWidth="1"/>
    <col min="7465" max="7465" width="9.140625" style="40"/>
    <col min="7466" max="7466" width="15.5703125" style="40" customWidth="1"/>
    <col min="7467" max="7467" width="15.140625" style="40" customWidth="1"/>
    <col min="7468" max="7680" width="9.140625" style="40"/>
    <col min="7681" max="7681" width="5.7109375" style="40" customWidth="1"/>
    <col min="7682" max="7682" width="34.140625" style="40" customWidth="1"/>
    <col min="7683" max="7683" width="11.140625" style="40" customWidth="1"/>
    <col min="7684" max="7684" width="11.28515625" style="40" customWidth="1"/>
    <col min="7685" max="7685" width="13.5703125" style="40" customWidth="1"/>
    <col min="7686" max="7687" width="10.85546875" style="40" customWidth="1"/>
    <col min="7688" max="7688" width="9.140625" style="40"/>
    <col min="7689" max="7689" width="15.5703125" style="40" customWidth="1"/>
    <col min="7690" max="7690" width="15.140625" style="40" customWidth="1"/>
    <col min="7691" max="7692" width="11.140625" style="40" customWidth="1"/>
    <col min="7693" max="7693" width="11.5703125" style="40" customWidth="1"/>
    <col min="7694" max="7694" width="10.42578125" style="40" customWidth="1"/>
    <col min="7695" max="7695" width="9.140625" style="40"/>
    <col min="7696" max="7696" width="10.85546875" style="40" customWidth="1"/>
    <col min="7697" max="7697" width="9.140625" style="40"/>
    <col min="7698" max="7698" width="15.5703125" style="40" customWidth="1"/>
    <col min="7699" max="7699" width="15.140625" style="40" customWidth="1"/>
    <col min="7700" max="7701" width="10.7109375" style="40" customWidth="1"/>
    <col min="7702" max="7702" width="10.42578125" style="40" customWidth="1"/>
    <col min="7703" max="7703" width="10.7109375" style="40" customWidth="1"/>
    <col min="7704" max="7704" width="10.85546875" style="40" customWidth="1"/>
    <col min="7705" max="7705" width="11.42578125" style="40" customWidth="1"/>
    <col min="7706" max="7706" width="15.5703125" style="40" customWidth="1"/>
    <col min="7707" max="7707" width="15.140625" style="40" customWidth="1"/>
    <col min="7708" max="7708" width="12.85546875" style="40" customWidth="1"/>
    <col min="7709" max="7709" width="11.140625" style="40" customWidth="1"/>
    <col min="7710" max="7710" width="10" style="40" bestFit="1" customWidth="1"/>
    <col min="7711" max="7711" width="11.140625" style="40" customWidth="1"/>
    <col min="7712" max="7712" width="10.85546875" style="40" customWidth="1"/>
    <col min="7713" max="7713" width="9.140625" style="40"/>
    <col min="7714" max="7714" width="15.5703125" style="40" customWidth="1"/>
    <col min="7715" max="7715" width="15.140625" style="40" customWidth="1"/>
    <col min="7716" max="7716" width="12.85546875" style="40" customWidth="1"/>
    <col min="7717" max="7717" width="11.140625" style="40" customWidth="1"/>
    <col min="7718" max="7718" width="10" style="40" bestFit="1" customWidth="1"/>
    <col min="7719" max="7719" width="11.140625" style="40" customWidth="1"/>
    <col min="7720" max="7720" width="10.85546875" style="40" customWidth="1"/>
    <col min="7721" max="7721" width="9.140625" style="40"/>
    <col min="7722" max="7722" width="15.5703125" style="40" customWidth="1"/>
    <col min="7723" max="7723" width="15.140625" style="40" customWidth="1"/>
    <col min="7724" max="7936" width="9.140625" style="40"/>
    <col min="7937" max="7937" width="5.7109375" style="40" customWidth="1"/>
    <col min="7938" max="7938" width="34.140625" style="40" customWidth="1"/>
    <col min="7939" max="7939" width="11.140625" style="40" customWidth="1"/>
    <col min="7940" max="7940" width="11.28515625" style="40" customWidth="1"/>
    <col min="7941" max="7941" width="13.5703125" style="40" customWidth="1"/>
    <col min="7942" max="7943" width="10.85546875" style="40" customWidth="1"/>
    <col min="7944" max="7944" width="9.140625" style="40"/>
    <col min="7945" max="7945" width="15.5703125" style="40" customWidth="1"/>
    <col min="7946" max="7946" width="15.140625" style="40" customWidth="1"/>
    <col min="7947" max="7948" width="11.140625" style="40" customWidth="1"/>
    <col min="7949" max="7949" width="11.5703125" style="40" customWidth="1"/>
    <col min="7950" max="7950" width="10.42578125" style="40" customWidth="1"/>
    <col min="7951" max="7951" width="9.140625" style="40"/>
    <col min="7952" max="7952" width="10.85546875" style="40" customWidth="1"/>
    <col min="7953" max="7953" width="9.140625" style="40"/>
    <col min="7954" max="7954" width="15.5703125" style="40" customWidth="1"/>
    <col min="7955" max="7955" width="15.140625" style="40" customWidth="1"/>
    <col min="7956" max="7957" width="10.7109375" style="40" customWidth="1"/>
    <col min="7958" max="7958" width="10.42578125" style="40" customWidth="1"/>
    <col min="7959" max="7959" width="10.7109375" style="40" customWidth="1"/>
    <col min="7960" max="7960" width="10.85546875" style="40" customWidth="1"/>
    <col min="7961" max="7961" width="11.42578125" style="40" customWidth="1"/>
    <col min="7962" max="7962" width="15.5703125" style="40" customWidth="1"/>
    <col min="7963" max="7963" width="15.140625" style="40" customWidth="1"/>
    <col min="7964" max="7964" width="12.85546875" style="40" customWidth="1"/>
    <col min="7965" max="7965" width="11.140625" style="40" customWidth="1"/>
    <col min="7966" max="7966" width="10" style="40" bestFit="1" customWidth="1"/>
    <col min="7967" max="7967" width="11.140625" style="40" customWidth="1"/>
    <col min="7968" max="7968" width="10.85546875" style="40" customWidth="1"/>
    <col min="7969" max="7969" width="9.140625" style="40"/>
    <col min="7970" max="7970" width="15.5703125" style="40" customWidth="1"/>
    <col min="7971" max="7971" width="15.140625" style="40" customWidth="1"/>
    <col min="7972" max="7972" width="12.85546875" style="40" customWidth="1"/>
    <col min="7973" max="7973" width="11.140625" style="40" customWidth="1"/>
    <col min="7974" max="7974" width="10" style="40" bestFit="1" customWidth="1"/>
    <col min="7975" max="7975" width="11.140625" style="40" customWidth="1"/>
    <col min="7976" max="7976" width="10.85546875" style="40" customWidth="1"/>
    <col min="7977" max="7977" width="9.140625" style="40"/>
    <col min="7978" max="7978" width="15.5703125" style="40" customWidth="1"/>
    <col min="7979" max="7979" width="15.140625" style="40" customWidth="1"/>
    <col min="7980" max="8192" width="9.140625" style="40"/>
    <col min="8193" max="8193" width="5.7109375" style="40" customWidth="1"/>
    <col min="8194" max="8194" width="34.140625" style="40" customWidth="1"/>
    <col min="8195" max="8195" width="11.140625" style="40" customWidth="1"/>
    <col min="8196" max="8196" width="11.28515625" style="40" customWidth="1"/>
    <col min="8197" max="8197" width="13.5703125" style="40" customWidth="1"/>
    <col min="8198" max="8199" width="10.85546875" style="40" customWidth="1"/>
    <col min="8200" max="8200" width="9.140625" style="40"/>
    <col min="8201" max="8201" width="15.5703125" style="40" customWidth="1"/>
    <col min="8202" max="8202" width="15.140625" style="40" customWidth="1"/>
    <col min="8203" max="8204" width="11.140625" style="40" customWidth="1"/>
    <col min="8205" max="8205" width="11.5703125" style="40" customWidth="1"/>
    <col min="8206" max="8206" width="10.42578125" style="40" customWidth="1"/>
    <col min="8207" max="8207" width="9.140625" style="40"/>
    <col min="8208" max="8208" width="10.85546875" style="40" customWidth="1"/>
    <col min="8209" max="8209" width="9.140625" style="40"/>
    <col min="8210" max="8210" width="15.5703125" style="40" customWidth="1"/>
    <col min="8211" max="8211" width="15.140625" style="40" customWidth="1"/>
    <col min="8212" max="8213" width="10.7109375" style="40" customWidth="1"/>
    <col min="8214" max="8214" width="10.42578125" style="40" customWidth="1"/>
    <col min="8215" max="8215" width="10.7109375" style="40" customWidth="1"/>
    <col min="8216" max="8216" width="10.85546875" style="40" customWidth="1"/>
    <col min="8217" max="8217" width="11.42578125" style="40" customWidth="1"/>
    <col min="8218" max="8218" width="15.5703125" style="40" customWidth="1"/>
    <col min="8219" max="8219" width="15.140625" style="40" customWidth="1"/>
    <col min="8220" max="8220" width="12.85546875" style="40" customWidth="1"/>
    <col min="8221" max="8221" width="11.140625" style="40" customWidth="1"/>
    <col min="8222" max="8222" width="10" style="40" bestFit="1" customWidth="1"/>
    <col min="8223" max="8223" width="11.140625" style="40" customWidth="1"/>
    <col min="8224" max="8224" width="10.85546875" style="40" customWidth="1"/>
    <col min="8225" max="8225" width="9.140625" style="40"/>
    <col min="8226" max="8226" width="15.5703125" style="40" customWidth="1"/>
    <col min="8227" max="8227" width="15.140625" style="40" customWidth="1"/>
    <col min="8228" max="8228" width="12.85546875" style="40" customWidth="1"/>
    <col min="8229" max="8229" width="11.140625" style="40" customWidth="1"/>
    <col min="8230" max="8230" width="10" style="40" bestFit="1" customWidth="1"/>
    <col min="8231" max="8231" width="11.140625" style="40" customWidth="1"/>
    <col min="8232" max="8232" width="10.85546875" style="40" customWidth="1"/>
    <col min="8233" max="8233" width="9.140625" style="40"/>
    <col min="8234" max="8234" width="15.5703125" style="40" customWidth="1"/>
    <col min="8235" max="8235" width="15.140625" style="40" customWidth="1"/>
    <col min="8236" max="8448" width="9.140625" style="40"/>
    <col min="8449" max="8449" width="5.7109375" style="40" customWidth="1"/>
    <col min="8450" max="8450" width="34.140625" style="40" customWidth="1"/>
    <col min="8451" max="8451" width="11.140625" style="40" customWidth="1"/>
    <col min="8452" max="8452" width="11.28515625" style="40" customWidth="1"/>
    <col min="8453" max="8453" width="13.5703125" style="40" customWidth="1"/>
    <col min="8454" max="8455" width="10.85546875" style="40" customWidth="1"/>
    <col min="8456" max="8456" width="9.140625" style="40"/>
    <col min="8457" max="8457" width="15.5703125" style="40" customWidth="1"/>
    <col min="8458" max="8458" width="15.140625" style="40" customWidth="1"/>
    <col min="8459" max="8460" width="11.140625" style="40" customWidth="1"/>
    <col min="8461" max="8461" width="11.5703125" style="40" customWidth="1"/>
    <col min="8462" max="8462" width="10.42578125" style="40" customWidth="1"/>
    <col min="8463" max="8463" width="9.140625" style="40"/>
    <col min="8464" max="8464" width="10.85546875" style="40" customWidth="1"/>
    <col min="8465" max="8465" width="9.140625" style="40"/>
    <col min="8466" max="8466" width="15.5703125" style="40" customWidth="1"/>
    <col min="8467" max="8467" width="15.140625" style="40" customWidth="1"/>
    <col min="8468" max="8469" width="10.7109375" style="40" customWidth="1"/>
    <col min="8470" max="8470" width="10.42578125" style="40" customWidth="1"/>
    <col min="8471" max="8471" width="10.7109375" style="40" customWidth="1"/>
    <col min="8472" max="8472" width="10.85546875" style="40" customWidth="1"/>
    <col min="8473" max="8473" width="11.42578125" style="40" customWidth="1"/>
    <col min="8474" max="8474" width="15.5703125" style="40" customWidth="1"/>
    <col min="8475" max="8475" width="15.140625" style="40" customWidth="1"/>
    <col min="8476" max="8476" width="12.85546875" style="40" customWidth="1"/>
    <col min="8477" max="8477" width="11.140625" style="40" customWidth="1"/>
    <col min="8478" max="8478" width="10" style="40" bestFit="1" customWidth="1"/>
    <col min="8479" max="8479" width="11.140625" style="40" customWidth="1"/>
    <col min="8480" max="8480" width="10.85546875" style="40" customWidth="1"/>
    <col min="8481" max="8481" width="9.140625" style="40"/>
    <col min="8482" max="8482" width="15.5703125" style="40" customWidth="1"/>
    <col min="8483" max="8483" width="15.140625" style="40" customWidth="1"/>
    <col min="8484" max="8484" width="12.85546875" style="40" customWidth="1"/>
    <col min="8485" max="8485" width="11.140625" style="40" customWidth="1"/>
    <col min="8486" max="8486" width="10" style="40" bestFit="1" customWidth="1"/>
    <col min="8487" max="8487" width="11.140625" style="40" customWidth="1"/>
    <col min="8488" max="8488" width="10.85546875" style="40" customWidth="1"/>
    <col min="8489" max="8489" width="9.140625" style="40"/>
    <col min="8490" max="8490" width="15.5703125" style="40" customWidth="1"/>
    <col min="8491" max="8491" width="15.140625" style="40" customWidth="1"/>
    <col min="8492" max="8704" width="9.140625" style="40"/>
    <col min="8705" max="8705" width="5.7109375" style="40" customWidth="1"/>
    <col min="8706" max="8706" width="34.140625" style="40" customWidth="1"/>
    <col min="8707" max="8707" width="11.140625" style="40" customWidth="1"/>
    <col min="8708" max="8708" width="11.28515625" style="40" customWidth="1"/>
    <col min="8709" max="8709" width="13.5703125" style="40" customWidth="1"/>
    <col min="8710" max="8711" width="10.85546875" style="40" customWidth="1"/>
    <col min="8712" max="8712" width="9.140625" style="40"/>
    <col min="8713" max="8713" width="15.5703125" style="40" customWidth="1"/>
    <col min="8714" max="8714" width="15.140625" style="40" customWidth="1"/>
    <col min="8715" max="8716" width="11.140625" style="40" customWidth="1"/>
    <col min="8717" max="8717" width="11.5703125" style="40" customWidth="1"/>
    <col min="8718" max="8718" width="10.42578125" style="40" customWidth="1"/>
    <col min="8719" max="8719" width="9.140625" style="40"/>
    <col min="8720" max="8720" width="10.85546875" style="40" customWidth="1"/>
    <col min="8721" max="8721" width="9.140625" style="40"/>
    <col min="8722" max="8722" width="15.5703125" style="40" customWidth="1"/>
    <col min="8723" max="8723" width="15.140625" style="40" customWidth="1"/>
    <col min="8724" max="8725" width="10.7109375" style="40" customWidth="1"/>
    <col min="8726" max="8726" width="10.42578125" style="40" customWidth="1"/>
    <col min="8727" max="8727" width="10.7109375" style="40" customWidth="1"/>
    <col min="8728" max="8728" width="10.85546875" style="40" customWidth="1"/>
    <col min="8729" max="8729" width="11.42578125" style="40" customWidth="1"/>
    <col min="8730" max="8730" width="15.5703125" style="40" customWidth="1"/>
    <col min="8731" max="8731" width="15.140625" style="40" customWidth="1"/>
    <col min="8732" max="8732" width="12.85546875" style="40" customWidth="1"/>
    <col min="8733" max="8733" width="11.140625" style="40" customWidth="1"/>
    <col min="8734" max="8734" width="10" style="40" bestFit="1" customWidth="1"/>
    <col min="8735" max="8735" width="11.140625" style="40" customWidth="1"/>
    <col min="8736" max="8736" width="10.85546875" style="40" customWidth="1"/>
    <col min="8737" max="8737" width="9.140625" style="40"/>
    <col min="8738" max="8738" width="15.5703125" style="40" customWidth="1"/>
    <col min="8739" max="8739" width="15.140625" style="40" customWidth="1"/>
    <col min="8740" max="8740" width="12.85546875" style="40" customWidth="1"/>
    <col min="8741" max="8741" width="11.140625" style="40" customWidth="1"/>
    <col min="8742" max="8742" width="10" style="40" bestFit="1" customWidth="1"/>
    <col min="8743" max="8743" width="11.140625" style="40" customWidth="1"/>
    <col min="8744" max="8744" width="10.85546875" style="40" customWidth="1"/>
    <col min="8745" max="8745" width="9.140625" style="40"/>
    <col min="8746" max="8746" width="15.5703125" style="40" customWidth="1"/>
    <col min="8747" max="8747" width="15.140625" style="40" customWidth="1"/>
    <col min="8748" max="8960" width="9.140625" style="40"/>
    <col min="8961" max="8961" width="5.7109375" style="40" customWidth="1"/>
    <col min="8962" max="8962" width="34.140625" style="40" customWidth="1"/>
    <col min="8963" max="8963" width="11.140625" style="40" customWidth="1"/>
    <col min="8964" max="8964" width="11.28515625" style="40" customWidth="1"/>
    <col min="8965" max="8965" width="13.5703125" style="40" customWidth="1"/>
    <col min="8966" max="8967" width="10.85546875" style="40" customWidth="1"/>
    <col min="8968" max="8968" width="9.140625" style="40"/>
    <col min="8969" max="8969" width="15.5703125" style="40" customWidth="1"/>
    <col min="8970" max="8970" width="15.140625" style="40" customWidth="1"/>
    <col min="8971" max="8972" width="11.140625" style="40" customWidth="1"/>
    <col min="8973" max="8973" width="11.5703125" style="40" customWidth="1"/>
    <col min="8974" max="8974" width="10.42578125" style="40" customWidth="1"/>
    <col min="8975" max="8975" width="9.140625" style="40"/>
    <col min="8976" max="8976" width="10.85546875" style="40" customWidth="1"/>
    <col min="8977" max="8977" width="9.140625" style="40"/>
    <col min="8978" max="8978" width="15.5703125" style="40" customWidth="1"/>
    <col min="8979" max="8979" width="15.140625" style="40" customWidth="1"/>
    <col min="8980" max="8981" width="10.7109375" style="40" customWidth="1"/>
    <col min="8982" max="8982" width="10.42578125" style="40" customWidth="1"/>
    <col min="8983" max="8983" width="10.7109375" style="40" customWidth="1"/>
    <col min="8984" max="8984" width="10.85546875" style="40" customWidth="1"/>
    <col min="8985" max="8985" width="11.42578125" style="40" customWidth="1"/>
    <col min="8986" max="8986" width="15.5703125" style="40" customWidth="1"/>
    <col min="8987" max="8987" width="15.140625" style="40" customWidth="1"/>
    <col min="8988" max="8988" width="12.85546875" style="40" customWidth="1"/>
    <col min="8989" max="8989" width="11.140625" style="40" customWidth="1"/>
    <col min="8990" max="8990" width="10" style="40" bestFit="1" customWidth="1"/>
    <col min="8991" max="8991" width="11.140625" style="40" customWidth="1"/>
    <col min="8992" max="8992" width="10.85546875" style="40" customWidth="1"/>
    <col min="8993" max="8993" width="9.140625" style="40"/>
    <col min="8994" max="8994" width="15.5703125" style="40" customWidth="1"/>
    <col min="8995" max="8995" width="15.140625" style="40" customWidth="1"/>
    <col min="8996" max="8996" width="12.85546875" style="40" customWidth="1"/>
    <col min="8997" max="8997" width="11.140625" style="40" customWidth="1"/>
    <col min="8998" max="8998" width="10" style="40" bestFit="1" customWidth="1"/>
    <col min="8999" max="8999" width="11.140625" style="40" customWidth="1"/>
    <col min="9000" max="9000" width="10.85546875" style="40" customWidth="1"/>
    <col min="9001" max="9001" width="9.140625" style="40"/>
    <col min="9002" max="9002" width="15.5703125" style="40" customWidth="1"/>
    <col min="9003" max="9003" width="15.140625" style="40" customWidth="1"/>
    <col min="9004" max="9216" width="9.140625" style="40"/>
    <col min="9217" max="9217" width="5.7109375" style="40" customWidth="1"/>
    <col min="9218" max="9218" width="34.140625" style="40" customWidth="1"/>
    <col min="9219" max="9219" width="11.140625" style="40" customWidth="1"/>
    <col min="9220" max="9220" width="11.28515625" style="40" customWidth="1"/>
    <col min="9221" max="9221" width="13.5703125" style="40" customWidth="1"/>
    <col min="9222" max="9223" width="10.85546875" style="40" customWidth="1"/>
    <col min="9224" max="9224" width="9.140625" style="40"/>
    <col min="9225" max="9225" width="15.5703125" style="40" customWidth="1"/>
    <col min="9226" max="9226" width="15.140625" style="40" customWidth="1"/>
    <col min="9227" max="9228" width="11.140625" style="40" customWidth="1"/>
    <col min="9229" max="9229" width="11.5703125" style="40" customWidth="1"/>
    <col min="9230" max="9230" width="10.42578125" style="40" customWidth="1"/>
    <col min="9231" max="9231" width="9.140625" style="40"/>
    <col min="9232" max="9232" width="10.85546875" style="40" customWidth="1"/>
    <col min="9233" max="9233" width="9.140625" style="40"/>
    <col min="9234" max="9234" width="15.5703125" style="40" customWidth="1"/>
    <col min="9235" max="9235" width="15.140625" style="40" customWidth="1"/>
    <col min="9236" max="9237" width="10.7109375" style="40" customWidth="1"/>
    <col min="9238" max="9238" width="10.42578125" style="40" customWidth="1"/>
    <col min="9239" max="9239" width="10.7109375" style="40" customWidth="1"/>
    <col min="9240" max="9240" width="10.85546875" style="40" customWidth="1"/>
    <col min="9241" max="9241" width="11.42578125" style="40" customWidth="1"/>
    <col min="9242" max="9242" width="15.5703125" style="40" customWidth="1"/>
    <col min="9243" max="9243" width="15.140625" style="40" customWidth="1"/>
    <col min="9244" max="9244" width="12.85546875" style="40" customWidth="1"/>
    <col min="9245" max="9245" width="11.140625" style="40" customWidth="1"/>
    <col min="9246" max="9246" width="10" style="40" bestFit="1" customWidth="1"/>
    <col min="9247" max="9247" width="11.140625" style="40" customWidth="1"/>
    <col min="9248" max="9248" width="10.85546875" style="40" customWidth="1"/>
    <col min="9249" max="9249" width="9.140625" style="40"/>
    <col min="9250" max="9250" width="15.5703125" style="40" customWidth="1"/>
    <col min="9251" max="9251" width="15.140625" style="40" customWidth="1"/>
    <col min="9252" max="9252" width="12.85546875" style="40" customWidth="1"/>
    <col min="9253" max="9253" width="11.140625" style="40" customWidth="1"/>
    <col min="9254" max="9254" width="10" style="40" bestFit="1" customWidth="1"/>
    <col min="9255" max="9255" width="11.140625" style="40" customWidth="1"/>
    <col min="9256" max="9256" width="10.85546875" style="40" customWidth="1"/>
    <col min="9257" max="9257" width="9.140625" style="40"/>
    <col min="9258" max="9258" width="15.5703125" style="40" customWidth="1"/>
    <col min="9259" max="9259" width="15.140625" style="40" customWidth="1"/>
    <col min="9260" max="9472" width="9.140625" style="40"/>
    <col min="9473" max="9473" width="5.7109375" style="40" customWidth="1"/>
    <col min="9474" max="9474" width="34.140625" style="40" customWidth="1"/>
    <col min="9475" max="9475" width="11.140625" style="40" customWidth="1"/>
    <col min="9476" max="9476" width="11.28515625" style="40" customWidth="1"/>
    <col min="9477" max="9477" width="13.5703125" style="40" customWidth="1"/>
    <col min="9478" max="9479" width="10.85546875" style="40" customWidth="1"/>
    <col min="9480" max="9480" width="9.140625" style="40"/>
    <col min="9481" max="9481" width="15.5703125" style="40" customWidth="1"/>
    <col min="9482" max="9482" width="15.140625" style="40" customWidth="1"/>
    <col min="9483" max="9484" width="11.140625" style="40" customWidth="1"/>
    <col min="9485" max="9485" width="11.5703125" style="40" customWidth="1"/>
    <col min="9486" max="9486" width="10.42578125" style="40" customWidth="1"/>
    <col min="9487" max="9487" width="9.140625" style="40"/>
    <col min="9488" max="9488" width="10.85546875" style="40" customWidth="1"/>
    <col min="9489" max="9489" width="9.140625" style="40"/>
    <col min="9490" max="9490" width="15.5703125" style="40" customWidth="1"/>
    <col min="9491" max="9491" width="15.140625" style="40" customWidth="1"/>
    <col min="9492" max="9493" width="10.7109375" style="40" customWidth="1"/>
    <col min="9494" max="9494" width="10.42578125" style="40" customWidth="1"/>
    <col min="9495" max="9495" width="10.7109375" style="40" customWidth="1"/>
    <col min="9496" max="9496" width="10.85546875" style="40" customWidth="1"/>
    <col min="9497" max="9497" width="11.42578125" style="40" customWidth="1"/>
    <col min="9498" max="9498" width="15.5703125" style="40" customWidth="1"/>
    <col min="9499" max="9499" width="15.140625" style="40" customWidth="1"/>
    <col min="9500" max="9500" width="12.85546875" style="40" customWidth="1"/>
    <col min="9501" max="9501" width="11.140625" style="40" customWidth="1"/>
    <col min="9502" max="9502" width="10" style="40" bestFit="1" customWidth="1"/>
    <col min="9503" max="9503" width="11.140625" style="40" customWidth="1"/>
    <col min="9504" max="9504" width="10.85546875" style="40" customWidth="1"/>
    <col min="9505" max="9505" width="9.140625" style="40"/>
    <col min="9506" max="9506" width="15.5703125" style="40" customWidth="1"/>
    <col min="9507" max="9507" width="15.140625" style="40" customWidth="1"/>
    <col min="9508" max="9508" width="12.85546875" style="40" customWidth="1"/>
    <col min="9509" max="9509" width="11.140625" style="40" customWidth="1"/>
    <col min="9510" max="9510" width="10" style="40" bestFit="1" customWidth="1"/>
    <col min="9511" max="9511" width="11.140625" style="40" customWidth="1"/>
    <col min="9512" max="9512" width="10.85546875" style="40" customWidth="1"/>
    <col min="9513" max="9513" width="9.140625" style="40"/>
    <col min="9514" max="9514" width="15.5703125" style="40" customWidth="1"/>
    <col min="9515" max="9515" width="15.140625" style="40" customWidth="1"/>
    <col min="9516" max="9728" width="9.140625" style="40"/>
    <col min="9729" max="9729" width="5.7109375" style="40" customWidth="1"/>
    <col min="9730" max="9730" width="34.140625" style="40" customWidth="1"/>
    <col min="9731" max="9731" width="11.140625" style="40" customWidth="1"/>
    <col min="9732" max="9732" width="11.28515625" style="40" customWidth="1"/>
    <col min="9733" max="9733" width="13.5703125" style="40" customWidth="1"/>
    <col min="9734" max="9735" width="10.85546875" style="40" customWidth="1"/>
    <col min="9736" max="9736" width="9.140625" style="40"/>
    <col min="9737" max="9737" width="15.5703125" style="40" customWidth="1"/>
    <col min="9738" max="9738" width="15.140625" style="40" customWidth="1"/>
    <col min="9739" max="9740" width="11.140625" style="40" customWidth="1"/>
    <col min="9741" max="9741" width="11.5703125" style="40" customWidth="1"/>
    <col min="9742" max="9742" width="10.42578125" style="40" customWidth="1"/>
    <col min="9743" max="9743" width="9.140625" style="40"/>
    <col min="9744" max="9744" width="10.85546875" style="40" customWidth="1"/>
    <col min="9745" max="9745" width="9.140625" style="40"/>
    <col min="9746" max="9746" width="15.5703125" style="40" customWidth="1"/>
    <col min="9747" max="9747" width="15.140625" style="40" customWidth="1"/>
    <col min="9748" max="9749" width="10.7109375" style="40" customWidth="1"/>
    <col min="9750" max="9750" width="10.42578125" style="40" customWidth="1"/>
    <col min="9751" max="9751" width="10.7109375" style="40" customWidth="1"/>
    <col min="9752" max="9752" width="10.85546875" style="40" customWidth="1"/>
    <col min="9753" max="9753" width="11.42578125" style="40" customWidth="1"/>
    <col min="9754" max="9754" width="15.5703125" style="40" customWidth="1"/>
    <col min="9755" max="9755" width="15.140625" style="40" customWidth="1"/>
    <col min="9756" max="9756" width="12.85546875" style="40" customWidth="1"/>
    <col min="9757" max="9757" width="11.140625" style="40" customWidth="1"/>
    <col min="9758" max="9758" width="10" style="40" bestFit="1" customWidth="1"/>
    <col min="9759" max="9759" width="11.140625" style="40" customWidth="1"/>
    <col min="9760" max="9760" width="10.85546875" style="40" customWidth="1"/>
    <col min="9761" max="9761" width="9.140625" style="40"/>
    <col min="9762" max="9762" width="15.5703125" style="40" customWidth="1"/>
    <col min="9763" max="9763" width="15.140625" style="40" customWidth="1"/>
    <col min="9764" max="9764" width="12.85546875" style="40" customWidth="1"/>
    <col min="9765" max="9765" width="11.140625" style="40" customWidth="1"/>
    <col min="9766" max="9766" width="10" style="40" bestFit="1" customWidth="1"/>
    <col min="9767" max="9767" width="11.140625" style="40" customWidth="1"/>
    <col min="9768" max="9768" width="10.85546875" style="40" customWidth="1"/>
    <col min="9769" max="9769" width="9.140625" style="40"/>
    <col min="9770" max="9770" width="15.5703125" style="40" customWidth="1"/>
    <col min="9771" max="9771" width="15.140625" style="40" customWidth="1"/>
    <col min="9772" max="9984" width="9.140625" style="40"/>
    <col min="9985" max="9985" width="5.7109375" style="40" customWidth="1"/>
    <col min="9986" max="9986" width="34.140625" style="40" customWidth="1"/>
    <col min="9987" max="9987" width="11.140625" style="40" customWidth="1"/>
    <col min="9988" max="9988" width="11.28515625" style="40" customWidth="1"/>
    <col min="9989" max="9989" width="13.5703125" style="40" customWidth="1"/>
    <col min="9990" max="9991" width="10.85546875" style="40" customWidth="1"/>
    <col min="9992" max="9992" width="9.140625" style="40"/>
    <col min="9993" max="9993" width="15.5703125" style="40" customWidth="1"/>
    <col min="9994" max="9994" width="15.140625" style="40" customWidth="1"/>
    <col min="9995" max="9996" width="11.140625" style="40" customWidth="1"/>
    <col min="9997" max="9997" width="11.5703125" style="40" customWidth="1"/>
    <col min="9998" max="9998" width="10.42578125" style="40" customWidth="1"/>
    <col min="9999" max="9999" width="9.140625" style="40"/>
    <col min="10000" max="10000" width="10.85546875" style="40" customWidth="1"/>
    <col min="10001" max="10001" width="9.140625" style="40"/>
    <col min="10002" max="10002" width="15.5703125" style="40" customWidth="1"/>
    <col min="10003" max="10003" width="15.140625" style="40" customWidth="1"/>
    <col min="10004" max="10005" width="10.7109375" style="40" customWidth="1"/>
    <col min="10006" max="10006" width="10.42578125" style="40" customWidth="1"/>
    <col min="10007" max="10007" width="10.7109375" style="40" customWidth="1"/>
    <col min="10008" max="10008" width="10.85546875" style="40" customWidth="1"/>
    <col min="10009" max="10009" width="11.42578125" style="40" customWidth="1"/>
    <col min="10010" max="10010" width="15.5703125" style="40" customWidth="1"/>
    <col min="10011" max="10011" width="15.140625" style="40" customWidth="1"/>
    <col min="10012" max="10012" width="12.85546875" style="40" customWidth="1"/>
    <col min="10013" max="10013" width="11.140625" style="40" customWidth="1"/>
    <col min="10014" max="10014" width="10" style="40" bestFit="1" customWidth="1"/>
    <col min="10015" max="10015" width="11.140625" style="40" customWidth="1"/>
    <col min="10016" max="10016" width="10.85546875" style="40" customWidth="1"/>
    <col min="10017" max="10017" width="9.140625" style="40"/>
    <col min="10018" max="10018" width="15.5703125" style="40" customWidth="1"/>
    <col min="10019" max="10019" width="15.140625" style="40" customWidth="1"/>
    <col min="10020" max="10020" width="12.85546875" style="40" customWidth="1"/>
    <col min="10021" max="10021" width="11.140625" style="40" customWidth="1"/>
    <col min="10022" max="10022" width="10" style="40" bestFit="1" customWidth="1"/>
    <col min="10023" max="10023" width="11.140625" style="40" customWidth="1"/>
    <col min="10024" max="10024" width="10.85546875" style="40" customWidth="1"/>
    <col min="10025" max="10025" width="9.140625" style="40"/>
    <col min="10026" max="10026" width="15.5703125" style="40" customWidth="1"/>
    <col min="10027" max="10027" width="15.140625" style="40" customWidth="1"/>
    <col min="10028" max="10240" width="9.140625" style="40"/>
    <col min="10241" max="10241" width="5.7109375" style="40" customWidth="1"/>
    <col min="10242" max="10242" width="34.140625" style="40" customWidth="1"/>
    <col min="10243" max="10243" width="11.140625" style="40" customWidth="1"/>
    <col min="10244" max="10244" width="11.28515625" style="40" customWidth="1"/>
    <col min="10245" max="10245" width="13.5703125" style="40" customWidth="1"/>
    <col min="10246" max="10247" width="10.85546875" style="40" customWidth="1"/>
    <col min="10248" max="10248" width="9.140625" style="40"/>
    <col min="10249" max="10249" width="15.5703125" style="40" customWidth="1"/>
    <col min="10250" max="10250" width="15.140625" style="40" customWidth="1"/>
    <col min="10251" max="10252" width="11.140625" style="40" customWidth="1"/>
    <col min="10253" max="10253" width="11.5703125" style="40" customWidth="1"/>
    <col min="10254" max="10254" width="10.42578125" style="40" customWidth="1"/>
    <col min="10255" max="10255" width="9.140625" style="40"/>
    <col min="10256" max="10256" width="10.85546875" style="40" customWidth="1"/>
    <col min="10257" max="10257" width="9.140625" style="40"/>
    <col min="10258" max="10258" width="15.5703125" style="40" customWidth="1"/>
    <col min="10259" max="10259" width="15.140625" style="40" customWidth="1"/>
    <col min="10260" max="10261" width="10.7109375" style="40" customWidth="1"/>
    <col min="10262" max="10262" width="10.42578125" style="40" customWidth="1"/>
    <col min="10263" max="10263" width="10.7109375" style="40" customWidth="1"/>
    <col min="10264" max="10264" width="10.85546875" style="40" customWidth="1"/>
    <col min="10265" max="10265" width="11.42578125" style="40" customWidth="1"/>
    <col min="10266" max="10266" width="15.5703125" style="40" customWidth="1"/>
    <col min="10267" max="10267" width="15.140625" style="40" customWidth="1"/>
    <col min="10268" max="10268" width="12.85546875" style="40" customWidth="1"/>
    <col min="10269" max="10269" width="11.140625" style="40" customWidth="1"/>
    <col min="10270" max="10270" width="10" style="40" bestFit="1" customWidth="1"/>
    <col min="10271" max="10271" width="11.140625" style="40" customWidth="1"/>
    <col min="10272" max="10272" width="10.85546875" style="40" customWidth="1"/>
    <col min="10273" max="10273" width="9.140625" style="40"/>
    <col min="10274" max="10274" width="15.5703125" style="40" customWidth="1"/>
    <col min="10275" max="10275" width="15.140625" style="40" customWidth="1"/>
    <col min="10276" max="10276" width="12.85546875" style="40" customWidth="1"/>
    <col min="10277" max="10277" width="11.140625" style="40" customWidth="1"/>
    <col min="10278" max="10278" width="10" style="40" bestFit="1" customWidth="1"/>
    <col min="10279" max="10279" width="11.140625" style="40" customWidth="1"/>
    <col min="10280" max="10280" width="10.85546875" style="40" customWidth="1"/>
    <col min="10281" max="10281" width="9.140625" style="40"/>
    <col min="10282" max="10282" width="15.5703125" style="40" customWidth="1"/>
    <col min="10283" max="10283" width="15.140625" style="40" customWidth="1"/>
    <col min="10284" max="10496" width="9.140625" style="40"/>
    <col min="10497" max="10497" width="5.7109375" style="40" customWidth="1"/>
    <col min="10498" max="10498" width="34.140625" style="40" customWidth="1"/>
    <col min="10499" max="10499" width="11.140625" style="40" customWidth="1"/>
    <col min="10500" max="10500" width="11.28515625" style="40" customWidth="1"/>
    <col min="10501" max="10501" width="13.5703125" style="40" customWidth="1"/>
    <col min="10502" max="10503" width="10.85546875" style="40" customWidth="1"/>
    <col min="10504" max="10504" width="9.140625" style="40"/>
    <col min="10505" max="10505" width="15.5703125" style="40" customWidth="1"/>
    <col min="10506" max="10506" width="15.140625" style="40" customWidth="1"/>
    <col min="10507" max="10508" width="11.140625" style="40" customWidth="1"/>
    <col min="10509" max="10509" width="11.5703125" style="40" customWidth="1"/>
    <col min="10510" max="10510" width="10.42578125" style="40" customWidth="1"/>
    <col min="10511" max="10511" width="9.140625" style="40"/>
    <col min="10512" max="10512" width="10.85546875" style="40" customWidth="1"/>
    <col min="10513" max="10513" width="9.140625" style="40"/>
    <col min="10514" max="10514" width="15.5703125" style="40" customWidth="1"/>
    <col min="10515" max="10515" width="15.140625" style="40" customWidth="1"/>
    <col min="10516" max="10517" width="10.7109375" style="40" customWidth="1"/>
    <col min="10518" max="10518" width="10.42578125" style="40" customWidth="1"/>
    <col min="10519" max="10519" width="10.7109375" style="40" customWidth="1"/>
    <col min="10520" max="10520" width="10.85546875" style="40" customWidth="1"/>
    <col min="10521" max="10521" width="11.42578125" style="40" customWidth="1"/>
    <col min="10522" max="10522" width="15.5703125" style="40" customWidth="1"/>
    <col min="10523" max="10523" width="15.140625" style="40" customWidth="1"/>
    <col min="10524" max="10524" width="12.85546875" style="40" customWidth="1"/>
    <col min="10525" max="10525" width="11.140625" style="40" customWidth="1"/>
    <col min="10526" max="10526" width="10" style="40" bestFit="1" customWidth="1"/>
    <col min="10527" max="10527" width="11.140625" style="40" customWidth="1"/>
    <col min="10528" max="10528" width="10.85546875" style="40" customWidth="1"/>
    <col min="10529" max="10529" width="9.140625" style="40"/>
    <col min="10530" max="10530" width="15.5703125" style="40" customWidth="1"/>
    <col min="10531" max="10531" width="15.140625" style="40" customWidth="1"/>
    <col min="10532" max="10532" width="12.85546875" style="40" customWidth="1"/>
    <col min="10533" max="10533" width="11.140625" style="40" customWidth="1"/>
    <col min="10534" max="10534" width="10" style="40" bestFit="1" customWidth="1"/>
    <col min="10535" max="10535" width="11.140625" style="40" customWidth="1"/>
    <col min="10536" max="10536" width="10.85546875" style="40" customWidth="1"/>
    <col min="10537" max="10537" width="9.140625" style="40"/>
    <col min="10538" max="10538" width="15.5703125" style="40" customWidth="1"/>
    <col min="10539" max="10539" width="15.140625" style="40" customWidth="1"/>
    <col min="10540" max="10752" width="9.140625" style="40"/>
    <col min="10753" max="10753" width="5.7109375" style="40" customWidth="1"/>
    <col min="10754" max="10754" width="34.140625" style="40" customWidth="1"/>
    <col min="10755" max="10755" width="11.140625" style="40" customWidth="1"/>
    <col min="10756" max="10756" width="11.28515625" style="40" customWidth="1"/>
    <col min="10757" max="10757" width="13.5703125" style="40" customWidth="1"/>
    <col min="10758" max="10759" width="10.85546875" style="40" customWidth="1"/>
    <col min="10760" max="10760" width="9.140625" style="40"/>
    <col min="10761" max="10761" width="15.5703125" style="40" customWidth="1"/>
    <col min="10762" max="10762" width="15.140625" style="40" customWidth="1"/>
    <col min="10763" max="10764" width="11.140625" style="40" customWidth="1"/>
    <col min="10765" max="10765" width="11.5703125" style="40" customWidth="1"/>
    <col min="10766" max="10766" width="10.42578125" style="40" customWidth="1"/>
    <col min="10767" max="10767" width="9.140625" style="40"/>
    <col min="10768" max="10768" width="10.85546875" style="40" customWidth="1"/>
    <col min="10769" max="10769" width="9.140625" style="40"/>
    <col min="10770" max="10770" width="15.5703125" style="40" customWidth="1"/>
    <col min="10771" max="10771" width="15.140625" style="40" customWidth="1"/>
    <col min="10772" max="10773" width="10.7109375" style="40" customWidth="1"/>
    <col min="10774" max="10774" width="10.42578125" style="40" customWidth="1"/>
    <col min="10775" max="10775" width="10.7109375" style="40" customWidth="1"/>
    <col min="10776" max="10776" width="10.85546875" style="40" customWidth="1"/>
    <col min="10777" max="10777" width="11.42578125" style="40" customWidth="1"/>
    <col min="10778" max="10778" width="15.5703125" style="40" customWidth="1"/>
    <col min="10779" max="10779" width="15.140625" style="40" customWidth="1"/>
    <col min="10780" max="10780" width="12.85546875" style="40" customWidth="1"/>
    <col min="10781" max="10781" width="11.140625" style="40" customWidth="1"/>
    <col min="10782" max="10782" width="10" style="40" bestFit="1" customWidth="1"/>
    <col min="10783" max="10783" width="11.140625" style="40" customWidth="1"/>
    <col min="10784" max="10784" width="10.85546875" style="40" customWidth="1"/>
    <col min="10785" max="10785" width="9.140625" style="40"/>
    <col min="10786" max="10786" width="15.5703125" style="40" customWidth="1"/>
    <col min="10787" max="10787" width="15.140625" style="40" customWidth="1"/>
    <col min="10788" max="10788" width="12.85546875" style="40" customWidth="1"/>
    <col min="10789" max="10789" width="11.140625" style="40" customWidth="1"/>
    <col min="10790" max="10790" width="10" style="40" bestFit="1" customWidth="1"/>
    <col min="10791" max="10791" width="11.140625" style="40" customWidth="1"/>
    <col min="10792" max="10792" width="10.85546875" style="40" customWidth="1"/>
    <col min="10793" max="10793" width="9.140625" style="40"/>
    <col min="10794" max="10794" width="15.5703125" style="40" customWidth="1"/>
    <col min="10795" max="10795" width="15.140625" style="40" customWidth="1"/>
    <col min="10796" max="11008" width="9.140625" style="40"/>
    <col min="11009" max="11009" width="5.7109375" style="40" customWidth="1"/>
    <col min="11010" max="11010" width="34.140625" style="40" customWidth="1"/>
    <col min="11011" max="11011" width="11.140625" style="40" customWidth="1"/>
    <col min="11012" max="11012" width="11.28515625" style="40" customWidth="1"/>
    <col min="11013" max="11013" width="13.5703125" style="40" customWidth="1"/>
    <col min="11014" max="11015" width="10.85546875" style="40" customWidth="1"/>
    <col min="11016" max="11016" width="9.140625" style="40"/>
    <col min="11017" max="11017" width="15.5703125" style="40" customWidth="1"/>
    <col min="11018" max="11018" width="15.140625" style="40" customWidth="1"/>
    <col min="11019" max="11020" width="11.140625" style="40" customWidth="1"/>
    <col min="11021" max="11021" width="11.5703125" style="40" customWidth="1"/>
    <col min="11022" max="11022" width="10.42578125" style="40" customWidth="1"/>
    <col min="11023" max="11023" width="9.140625" style="40"/>
    <col min="11024" max="11024" width="10.85546875" style="40" customWidth="1"/>
    <col min="11025" max="11025" width="9.140625" style="40"/>
    <col min="11026" max="11026" width="15.5703125" style="40" customWidth="1"/>
    <col min="11027" max="11027" width="15.140625" style="40" customWidth="1"/>
    <col min="11028" max="11029" width="10.7109375" style="40" customWidth="1"/>
    <col min="11030" max="11030" width="10.42578125" style="40" customWidth="1"/>
    <col min="11031" max="11031" width="10.7109375" style="40" customWidth="1"/>
    <col min="11032" max="11032" width="10.85546875" style="40" customWidth="1"/>
    <col min="11033" max="11033" width="11.42578125" style="40" customWidth="1"/>
    <col min="11034" max="11034" width="15.5703125" style="40" customWidth="1"/>
    <col min="11035" max="11035" width="15.140625" style="40" customWidth="1"/>
    <col min="11036" max="11036" width="12.85546875" style="40" customWidth="1"/>
    <col min="11037" max="11037" width="11.140625" style="40" customWidth="1"/>
    <col min="11038" max="11038" width="10" style="40" bestFit="1" customWidth="1"/>
    <col min="11039" max="11039" width="11.140625" style="40" customWidth="1"/>
    <col min="11040" max="11040" width="10.85546875" style="40" customWidth="1"/>
    <col min="11041" max="11041" width="9.140625" style="40"/>
    <col min="11042" max="11042" width="15.5703125" style="40" customWidth="1"/>
    <col min="11043" max="11043" width="15.140625" style="40" customWidth="1"/>
    <col min="11044" max="11044" width="12.85546875" style="40" customWidth="1"/>
    <col min="11045" max="11045" width="11.140625" style="40" customWidth="1"/>
    <col min="11046" max="11046" width="10" style="40" bestFit="1" customWidth="1"/>
    <col min="11047" max="11047" width="11.140625" style="40" customWidth="1"/>
    <col min="11048" max="11048" width="10.85546875" style="40" customWidth="1"/>
    <col min="11049" max="11049" width="9.140625" style="40"/>
    <col min="11050" max="11050" width="15.5703125" style="40" customWidth="1"/>
    <col min="11051" max="11051" width="15.140625" style="40" customWidth="1"/>
    <col min="11052" max="11264" width="9.140625" style="40"/>
    <col min="11265" max="11265" width="5.7109375" style="40" customWidth="1"/>
    <col min="11266" max="11266" width="34.140625" style="40" customWidth="1"/>
    <col min="11267" max="11267" width="11.140625" style="40" customWidth="1"/>
    <col min="11268" max="11268" width="11.28515625" style="40" customWidth="1"/>
    <col min="11269" max="11269" width="13.5703125" style="40" customWidth="1"/>
    <col min="11270" max="11271" width="10.85546875" style="40" customWidth="1"/>
    <col min="11272" max="11272" width="9.140625" style="40"/>
    <col min="11273" max="11273" width="15.5703125" style="40" customWidth="1"/>
    <col min="11274" max="11274" width="15.140625" style="40" customWidth="1"/>
    <col min="11275" max="11276" width="11.140625" style="40" customWidth="1"/>
    <col min="11277" max="11277" width="11.5703125" style="40" customWidth="1"/>
    <col min="11278" max="11278" width="10.42578125" style="40" customWidth="1"/>
    <col min="11279" max="11279" width="9.140625" style="40"/>
    <col min="11280" max="11280" width="10.85546875" style="40" customWidth="1"/>
    <col min="11281" max="11281" width="9.140625" style="40"/>
    <col min="11282" max="11282" width="15.5703125" style="40" customWidth="1"/>
    <col min="11283" max="11283" width="15.140625" style="40" customWidth="1"/>
    <col min="11284" max="11285" width="10.7109375" style="40" customWidth="1"/>
    <col min="11286" max="11286" width="10.42578125" style="40" customWidth="1"/>
    <col min="11287" max="11287" width="10.7109375" style="40" customWidth="1"/>
    <col min="11288" max="11288" width="10.85546875" style="40" customWidth="1"/>
    <col min="11289" max="11289" width="11.42578125" style="40" customWidth="1"/>
    <col min="11290" max="11290" width="15.5703125" style="40" customWidth="1"/>
    <col min="11291" max="11291" width="15.140625" style="40" customWidth="1"/>
    <col min="11292" max="11292" width="12.85546875" style="40" customWidth="1"/>
    <col min="11293" max="11293" width="11.140625" style="40" customWidth="1"/>
    <col min="11294" max="11294" width="10" style="40" bestFit="1" customWidth="1"/>
    <col min="11295" max="11295" width="11.140625" style="40" customWidth="1"/>
    <col min="11296" max="11296" width="10.85546875" style="40" customWidth="1"/>
    <col min="11297" max="11297" width="9.140625" style="40"/>
    <col min="11298" max="11298" width="15.5703125" style="40" customWidth="1"/>
    <col min="11299" max="11299" width="15.140625" style="40" customWidth="1"/>
    <col min="11300" max="11300" width="12.85546875" style="40" customWidth="1"/>
    <col min="11301" max="11301" width="11.140625" style="40" customWidth="1"/>
    <col min="11302" max="11302" width="10" style="40" bestFit="1" customWidth="1"/>
    <col min="11303" max="11303" width="11.140625" style="40" customWidth="1"/>
    <col min="11304" max="11304" width="10.85546875" style="40" customWidth="1"/>
    <col min="11305" max="11305" width="9.140625" style="40"/>
    <col min="11306" max="11306" width="15.5703125" style="40" customWidth="1"/>
    <col min="11307" max="11307" width="15.140625" style="40" customWidth="1"/>
    <col min="11308" max="11520" width="9.140625" style="40"/>
    <col min="11521" max="11521" width="5.7109375" style="40" customWidth="1"/>
    <col min="11522" max="11522" width="34.140625" style="40" customWidth="1"/>
    <col min="11523" max="11523" width="11.140625" style="40" customWidth="1"/>
    <col min="11524" max="11524" width="11.28515625" style="40" customWidth="1"/>
    <col min="11525" max="11525" width="13.5703125" style="40" customWidth="1"/>
    <col min="11526" max="11527" width="10.85546875" style="40" customWidth="1"/>
    <col min="11528" max="11528" width="9.140625" style="40"/>
    <col min="11529" max="11529" width="15.5703125" style="40" customWidth="1"/>
    <col min="11530" max="11530" width="15.140625" style="40" customWidth="1"/>
    <col min="11531" max="11532" width="11.140625" style="40" customWidth="1"/>
    <col min="11533" max="11533" width="11.5703125" style="40" customWidth="1"/>
    <col min="11534" max="11534" width="10.42578125" style="40" customWidth="1"/>
    <col min="11535" max="11535" width="9.140625" style="40"/>
    <col min="11536" max="11536" width="10.85546875" style="40" customWidth="1"/>
    <col min="11537" max="11537" width="9.140625" style="40"/>
    <col min="11538" max="11538" width="15.5703125" style="40" customWidth="1"/>
    <col min="11539" max="11539" width="15.140625" style="40" customWidth="1"/>
    <col min="11540" max="11541" width="10.7109375" style="40" customWidth="1"/>
    <col min="11542" max="11542" width="10.42578125" style="40" customWidth="1"/>
    <col min="11543" max="11543" width="10.7109375" style="40" customWidth="1"/>
    <col min="11544" max="11544" width="10.85546875" style="40" customWidth="1"/>
    <col min="11545" max="11545" width="11.42578125" style="40" customWidth="1"/>
    <col min="11546" max="11546" width="15.5703125" style="40" customWidth="1"/>
    <col min="11547" max="11547" width="15.140625" style="40" customWidth="1"/>
    <col min="11548" max="11548" width="12.85546875" style="40" customWidth="1"/>
    <col min="11549" max="11549" width="11.140625" style="40" customWidth="1"/>
    <col min="11550" max="11550" width="10" style="40" bestFit="1" customWidth="1"/>
    <col min="11551" max="11551" width="11.140625" style="40" customWidth="1"/>
    <col min="11552" max="11552" width="10.85546875" style="40" customWidth="1"/>
    <col min="11553" max="11553" width="9.140625" style="40"/>
    <col min="11554" max="11554" width="15.5703125" style="40" customWidth="1"/>
    <col min="11555" max="11555" width="15.140625" style="40" customWidth="1"/>
    <col min="11556" max="11556" width="12.85546875" style="40" customWidth="1"/>
    <col min="11557" max="11557" width="11.140625" style="40" customWidth="1"/>
    <col min="11558" max="11558" width="10" style="40" bestFit="1" customWidth="1"/>
    <col min="11559" max="11559" width="11.140625" style="40" customWidth="1"/>
    <col min="11560" max="11560" width="10.85546875" style="40" customWidth="1"/>
    <col min="11561" max="11561" width="9.140625" style="40"/>
    <col min="11562" max="11562" width="15.5703125" style="40" customWidth="1"/>
    <col min="11563" max="11563" width="15.140625" style="40" customWidth="1"/>
    <col min="11564" max="11776" width="9.140625" style="40"/>
    <col min="11777" max="11777" width="5.7109375" style="40" customWidth="1"/>
    <col min="11778" max="11778" width="34.140625" style="40" customWidth="1"/>
    <col min="11779" max="11779" width="11.140625" style="40" customWidth="1"/>
    <col min="11780" max="11780" width="11.28515625" style="40" customWidth="1"/>
    <col min="11781" max="11781" width="13.5703125" style="40" customWidth="1"/>
    <col min="11782" max="11783" width="10.85546875" style="40" customWidth="1"/>
    <col min="11784" max="11784" width="9.140625" style="40"/>
    <col min="11785" max="11785" width="15.5703125" style="40" customWidth="1"/>
    <col min="11786" max="11786" width="15.140625" style="40" customWidth="1"/>
    <col min="11787" max="11788" width="11.140625" style="40" customWidth="1"/>
    <col min="11789" max="11789" width="11.5703125" style="40" customWidth="1"/>
    <col min="11790" max="11790" width="10.42578125" style="40" customWidth="1"/>
    <col min="11791" max="11791" width="9.140625" style="40"/>
    <col min="11792" max="11792" width="10.85546875" style="40" customWidth="1"/>
    <col min="11793" max="11793" width="9.140625" style="40"/>
    <col min="11794" max="11794" width="15.5703125" style="40" customWidth="1"/>
    <col min="11795" max="11795" width="15.140625" style="40" customWidth="1"/>
    <col min="11796" max="11797" width="10.7109375" style="40" customWidth="1"/>
    <col min="11798" max="11798" width="10.42578125" style="40" customWidth="1"/>
    <col min="11799" max="11799" width="10.7109375" style="40" customWidth="1"/>
    <col min="11800" max="11800" width="10.85546875" style="40" customWidth="1"/>
    <col min="11801" max="11801" width="11.42578125" style="40" customWidth="1"/>
    <col min="11802" max="11802" width="15.5703125" style="40" customWidth="1"/>
    <col min="11803" max="11803" width="15.140625" style="40" customWidth="1"/>
    <col min="11804" max="11804" width="12.85546875" style="40" customWidth="1"/>
    <col min="11805" max="11805" width="11.140625" style="40" customWidth="1"/>
    <col min="11806" max="11806" width="10" style="40" bestFit="1" customWidth="1"/>
    <col min="11807" max="11807" width="11.140625" style="40" customWidth="1"/>
    <col min="11808" max="11808" width="10.85546875" style="40" customWidth="1"/>
    <col min="11809" max="11809" width="9.140625" style="40"/>
    <col min="11810" max="11810" width="15.5703125" style="40" customWidth="1"/>
    <col min="11811" max="11811" width="15.140625" style="40" customWidth="1"/>
    <col min="11812" max="11812" width="12.85546875" style="40" customWidth="1"/>
    <col min="11813" max="11813" width="11.140625" style="40" customWidth="1"/>
    <col min="11814" max="11814" width="10" style="40" bestFit="1" customWidth="1"/>
    <col min="11815" max="11815" width="11.140625" style="40" customWidth="1"/>
    <col min="11816" max="11816" width="10.85546875" style="40" customWidth="1"/>
    <col min="11817" max="11817" width="9.140625" style="40"/>
    <col min="11818" max="11818" width="15.5703125" style="40" customWidth="1"/>
    <col min="11819" max="11819" width="15.140625" style="40" customWidth="1"/>
    <col min="11820" max="12032" width="9.140625" style="40"/>
    <col min="12033" max="12033" width="5.7109375" style="40" customWidth="1"/>
    <col min="12034" max="12034" width="34.140625" style="40" customWidth="1"/>
    <col min="12035" max="12035" width="11.140625" style="40" customWidth="1"/>
    <col min="12036" max="12036" width="11.28515625" style="40" customWidth="1"/>
    <col min="12037" max="12037" width="13.5703125" style="40" customWidth="1"/>
    <col min="12038" max="12039" width="10.85546875" style="40" customWidth="1"/>
    <col min="12040" max="12040" width="9.140625" style="40"/>
    <col min="12041" max="12041" width="15.5703125" style="40" customWidth="1"/>
    <col min="12042" max="12042" width="15.140625" style="40" customWidth="1"/>
    <col min="12043" max="12044" width="11.140625" style="40" customWidth="1"/>
    <col min="12045" max="12045" width="11.5703125" style="40" customWidth="1"/>
    <col min="12046" max="12046" width="10.42578125" style="40" customWidth="1"/>
    <col min="12047" max="12047" width="9.140625" style="40"/>
    <col min="12048" max="12048" width="10.85546875" style="40" customWidth="1"/>
    <col min="12049" max="12049" width="9.140625" style="40"/>
    <col min="12050" max="12050" width="15.5703125" style="40" customWidth="1"/>
    <col min="12051" max="12051" width="15.140625" style="40" customWidth="1"/>
    <col min="12052" max="12053" width="10.7109375" style="40" customWidth="1"/>
    <col min="12054" max="12054" width="10.42578125" style="40" customWidth="1"/>
    <col min="12055" max="12055" width="10.7109375" style="40" customWidth="1"/>
    <col min="12056" max="12056" width="10.85546875" style="40" customWidth="1"/>
    <col min="12057" max="12057" width="11.42578125" style="40" customWidth="1"/>
    <col min="12058" max="12058" width="15.5703125" style="40" customWidth="1"/>
    <col min="12059" max="12059" width="15.140625" style="40" customWidth="1"/>
    <col min="12060" max="12060" width="12.85546875" style="40" customWidth="1"/>
    <col min="12061" max="12061" width="11.140625" style="40" customWidth="1"/>
    <col min="12062" max="12062" width="10" style="40" bestFit="1" customWidth="1"/>
    <col min="12063" max="12063" width="11.140625" style="40" customWidth="1"/>
    <col min="12064" max="12064" width="10.85546875" style="40" customWidth="1"/>
    <col min="12065" max="12065" width="9.140625" style="40"/>
    <col min="12066" max="12066" width="15.5703125" style="40" customWidth="1"/>
    <col min="12067" max="12067" width="15.140625" style="40" customWidth="1"/>
    <col min="12068" max="12068" width="12.85546875" style="40" customWidth="1"/>
    <col min="12069" max="12069" width="11.140625" style="40" customWidth="1"/>
    <col min="12070" max="12070" width="10" style="40" bestFit="1" customWidth="1"/>
    <col min="12071" max="12071" width="11.140625" style="40" customWidth="1"/>
    <col min="12072" max="12072" width="10.85546875" style="40" customWidth="1"/>
    <col min="12073" max="12073" width="9.140625" style="40"/>
    <col min="12074" max="12074" width="15.5703125" style="40" customWidth="1"/>
    <col min="12075" max="12075" width="15.140625" style="40" customWidth="1"/>
    <col min="12076" max="12288" width="9.140625" style="40"/>
    <col min="12289" max="12289" width="5.7109375" style="40" customWidth="1"/>
    <col min="12290" max="12290" width="34.140625" style="40" customWidth="1"/>
    <col min="12291" max="12291" width="11.140625" style="40" customWidth="1"/>
    <col min="12292" max="12292" width="11.28515625" style="40" customWidth="1"/>
    <col min="12293" max="12293" width="13.5703125" style="40" customWidth="1"/>
    <col min="12294" max="12295" width="10.85546875" style="40" customWidth="1"/>
    <col min="12296" max="12296" width="9.140625" style="40"/>
    <col min="12297" max="12297" width="15.5703125" style="40" customWidth="1"/>
    <col min="12298" max="12298" width="15.140625" style="40" customWidth="1"/>
    <col min="12299" max="12300" width="11.140625" style="40" customWidth="1"/>
    <col min="12301" max="12301" width="11.5703125" style="40" customWidth="1"/>
    <col min="12302" max="12302" width="10.42578125" style="40" customWidth="1"/>
    <col min="12303" max="12303" width="9.140625" style="40"/>
    <col min="12304" max="12304" width="10.85546875" style="40" customWidth="1"/>
    <col min="12305" max="12305" width="9.140625" style="40"/>
    <col min="12306" max="12306" width="15.5703125" style="40" customWidth="1"/>
    <col min="12307" max="12307" width="15.140625" style="40" customWidth="1"/>
    <col min="12308" max="12309" width="10.7109375" style="40" customWidth="1"/>
    <col min="12310" max="12310" width="10.42578125" style="40" customWidth="1"/>
    <col min="12311" max="12311" width="10.7109375" style="40" customWidth="1"/>
    <col min="12312" max="12312" width="10.85546875" style="40" customWidth="1"/>
    <col min="12313" max="12313" width="11.42578125" style="40" customWidth="1"/>
    <col min="12314" max="12314" width="15.5703125" style="40" customWidth="1"/>
    <col min="12315" max="12315" width="15.140625" style="40" customWidth="1"/>
    <col min="12316" max="12316" width="12.85546875" style="40" customWidth="1"/>
    <col min="12317" max="12317" width="11.140625" style="40" customWidth="1"/>
    <col min="12318" max="12318" width="10" style="40" bestFit="1" customWidth="1"/>
    <col min="12319" max="12319" width="11.140625" style="40" customWidth="1"/>
    <col min="12320" max="12320" width="10.85546875" style="40" customWidth="1"/>
    <col min="12321" max="12321" width="9.140625" style="40"/>
    <col min="12322" max="12322" width="15.5703125" style="40" customWidth="1"/>
    <col min="12323" max="12323" width="15.140625" style="40" customWidth="1"/>
    <col min="12324" max="12324" width="12.85546875" style="40" customWidth="1"/>
    <col min="12325" max="12325" width="11.140625" style="40" customWidth="1"/>
    <col min="12326" max="12326" width="10" style="40" bestFit="1" customWidth="1"/>
    <col min="12327" max="12327" width="11.140625" style="40" customWidth="1"/>
    <col min="12328" max="12328" width="10.85546875" style="40" customWidth="1"/>
    <col min="12329" max="12329" width="9.140625" style="40"/>
    <col min="12330" max="12330" width="15.5703125" style="40" customWidth="1"/>
    <col min="12331" max="12331" width="15.140625" style="40" customWidth="1"/>
    <col min="12332" max="12544" width="9.140625" style="40"/>
    <col min="12545" max="12545" width="5.7109375" style="40" customWidth="1"/>
    <col min="12546" max="12546" width="34.140625" style="40" customWidth="1"/>
    <col min="12547" max="12547" width="11.140625" style="40" customWidth="1"/>
    <col min="12548" max="12548" width="11.28515625" style="40" customWidth="1"/>
    <col min="12549" max="12549" width="13.5703125" style="40" customWidth="1"/>
    <col min="12550" max="12551" width="10.85546875" style="40" customWidth="1"/>
    <col min="12552" max="12552" width="9.140625" style="40"/>
    <col min="12553" max="12553" width="15.5703125" style="40" customWidth="1"/>
    <col min="12554" max="12554" width="15.140625" style="40" customWidth="1"/>
    <col min="12555" max="12556" width="11.140625" style="40" customWidth="1"/>
    <col min="12557" max="12557" width="11.5703125" style="40" customWidth="1"/>
    <col min="12558" max="12558" width="10.42578125" style="40" customWidth="1"/>
    <col min="12559" max="12559" width="9.140625" style="40"/>
    <col min="12560" max="12560" width="10.85546875" style="40" customWidth="1"/>
    <col min="12561" max="12561" width="9.140625" style="40"/>
    <col min="12562" max="12562" width="15.5703125" style="40" customWidth="1"/>
    <col min="12563" max="12563" width="15.140625" style="40" customWidth="1"/>
    <col min="12564" max="12565" width="10.7109375" style="40" customWidth="1"/>
    <col min="12566" max="12566" width="10.42578125" style="40" customWidth="1"/>
    <col min="12567" max="12567" width="10.7109375" style="40" customWidth="1"/>
    <col min="12568" max="12568" width="10.85546875" style="40" customWidth="1"/>
    <col min="12569" max="12569" width="11.42578125" style="40" customWidth="1"/>
    <col min="12570" max="12570" width="15.5703125" style="40" customWidth="1"/>
    <col min="12571" max="12571" width="15.140625" style="40" customWidth="1"/>
    <col min="12572" max="12572" width="12.85546875" style="40" customWidth="1"/>
    <col min="12573" max="12573" width="11.140625" style="40" customWidth="1"/>
    <col min="12574" max="12574" width="10" style="40" bestFit="1" customWidth="1"/>
    <col min="12575" max="12575" width="11.140625" style="40" customWidth="1"/>
    <col min="12576" max="12576" width="10.85546875" style="40" customWidth="1"/>
    <col min="12577" max="12577" width="9.140625" style="40"/>
    <col min="12578" max="12578" width="15.5703125" style="40" customWidth="1"/>
    <col min="12579" max="12579" width="15.140625" style="40" customWidth="1"/>
    <col min="12580" max="12580" width="12.85546875" style="40" customWidth="1"/>
    <col min="12581" max="12581" width="11.140625" style="40" customWidth="1"/>
    <col min="12582" max="12582" width="10" style="40" bestFit="1" customWidth="1"/>
    <col min="12583" max="12583" width="11.140625" style="40" customWidth="1"/>
    <col min="12584" max="12584" width="10.85546875" style="40" customWidth="1"/>
    <col min="12585" max="12585" width="9.140625" style="40"/>
    <col min="12586" max="12586" width="15.5703125" style="40" customWidth="1"/>
    <col min="12587" max="12587" width="15.140625" style="40" customWidth="1"/>
    <col min="12588" max="12800" width="9.140625" style="40"/>
    <col min="12801" max="12801" width="5.7109375" style="40" customWidth="1"/>
    <col min="12802" max="12802" width="34.140625" style="40" customWidth="1"/>
    <col min="12803" max="12803" width="11.140625" style="40" customWidth="1"/>
    <col min="12804" max="12804" width="11.28515625" style="40" customWidth="1"/>
    <col min="12805" max="12805" width="13.5703125" style="40" customWidth="1"/>
    <col min="12806" max="12807" width="10.85546875" style="40" customWidth="1"/>
    <col min="12808" max="12808" width="9.140625" style="40"/>
    <col min="12809" max="12809" width="15.5703125" style="40" customWidth="1"/>
    <col min="12810" max="12810" width="15.140625" style="40" customWidth="1"/>
    <col min="12811" max="12812" width="11.140625" style="40" customWidth="1"/>
    <col min="12813" max="12813" width="11.5703125" style="40" customWidth="1"/>
    <col min="12814" max="12814" width="10.42578125" style="40" customWidth="1"/>
    <col min="12815" max="12815" width="9.140625" style="40"/>
    <col min="12816" max="12816" width="10.85546875" style="40" customWidth="1"/>
    <col min="12817" max="12817" width="9.140625" style="40"/>
    <col min="12818" max="12818" width="15.5703125" style="40" customWidth="1"/>
    <col min="12819" max="12819" width="15.140625" style="40" customWidth="1"/>
    <col min="12820" max="12821" width="10.7109375" style="40" customWidth="1"/>
    <col min="12822" max="12822" width="10.42578125" style="40" customWidth="1"/>
    <col min="12823" max="12823" width="10.7109375" style="40" customWidth="1"/>
    <col min="12824" max="12824" width="10.85546875" style="40" customWidth="1"/>
    <col min="12825" max="12825" width="11.42578125" style="40" customWidth="1"/>
    <col min="12826" max="12826" width="15.5703125" style="40" customWidth="1"/>
    <col min="12827" max="12827" width="15.140625" style="40" customWidth="1"/>
    <col min="12828" max="12828" width="12.85546875" style="40" customWidth="1"/>
    <col min="12829" max="12829" width="11.140625" style="40" customWidth="1"/>
    <col min="12830" max="12830" width="10" style="40" bestFit="1" customWidth="1"/>
    <col min="12831" max="12831" width="11.140625" style="40" customWidth="1"/>
    <col min="12832" max="12832" width="10.85546875" style="40" customWidth="1"/>
    <col min="12833" max="12833" width="9.140625" style="40"/>
    <col min="12834" max="12834" width="15.5703125" style="40" customWidth="1"/>
    <col min="12835" max="12835" width="15.140625" style="40" customWidth="1"/>
    <col min="12836" max="12836" width="12.85546875" style="40" customWidth="1"/>
    <col min="12837" max="12837" width="11.140625" style="40" customWidth="1"/>
    <col min="12838" max="12838" width="10" style="40" bestFit="1" customWidth="1"/>
    <col min="12839" max="12839" width="11.140625" style="40" customWidth="1"/>
    <col min="12840" max="12840" width="10.85546875" style="40" customWidth="1"/>
    <col min="12841" max="12841" width="9.140625" style="40"/>
    <col min="12842" max="12842" width="15.5703125" style="40" customWidth="1"/>
    <col min="12843" max="12843" width="15.140625" style="40" customWidth="1"/>
    <col min="12844" max="13056" width="9.140625" style="40"/>
    <col min="13057" max="13057" width="5.7109375" style="40" customWidth="1"/>
    <col min="13058" max="13058" width="34.140625" style="40" customWidth="1"/>
    <col min="13059" max="13059" width="11.140625" style="40" customWidth="1"/>
    <col min="13060" max="13060" width="11.28515625" style="40" customWidth="1"/>
    <col min="13061" max="13061" width="13.5703125" style="40" customWidth="1"/>
    <col min="13062" max="13063" width="10.85546875" style="40" customWidth="1"/>
    <col min="13064" max="13064" width="9.140625" style="40"/>
    <col min="13065" max="13065" width="15.5703125" style="40" customWidth="1"/>
    <col min="13066" max="13066" width="15.140625" style="40" customWidth="1"/>
    <col min="13067" max="13068" width="11.140625" style="40" customWidth="1"/>
    <col min="13069" max="13069" width="11.5703125" style="40" customWidth="1"/>
    <col min="13070" max="13070" width="10.42578125" style="40" customWidth="1"/>
    <col min="13071" max="13071" width="9.140625" style="40"/>
    <col min="13072" max="13072" width="10.85546875" style="40" customWidth="1"/>
    <col min="13073" max="13073" width="9.140625" style="40"/>
    <col min="13074" max="13074" width="15.5703125" style="40" customWidth="1"/>
    <col min="13075" max="13075" width="15.140625" style="40" customWidth="1"/>
    <col min="13076" max="13077" width="10.7109375" style="40" customWidth="1"/>
    <col min="13078" max="13078" width="10.42578125" style="40" customWidth="1"/>
    <col min="13079" max="13079" width="10.7109375" style="40" customWidth="1"/>
    <col min="13080" max="13080" width="10.85546875" style="40" customWidth="1"/>
    <col min="13081" max="13081" width="11.42578125" style="40" customWidth="1"/>
    <col min="13082" max="13082" width="15.5703125" style="40" customWidth="1"/>
    <col min="13083" max="13083" width="15.140625" style="40" customWidth="1"/>
    <col min="13084" max="13084" width="12.85546875" style="40" customWidth="1"/>
    <col min="13085" max="13085" width="11.140625" style="40" customWidth="1"/>
    <col min="13086" max="13086" width="10" style="40" bestFit="1" customWidth="1"/>
    <col min="13087" max="13087" width="11.140625" style="40" customWidth="1"/>
    <col min="13088" max="13088" width="10.85546875" style="40" customWidth="1"/>
    <col min="13089" max="13089" width="9.140625" style="40"/>
    <col min="13090" max="13090" width="15.5703125" style="40" customWidth="1"/>
    <col min="13091" max="13091" width="15.140625" style="40" customWidth="1"/>
    <col min="13092" max="13092" width="12.85546875" style="40" customWidth="1"/>
    <col min="13093" max="13093" width="11.140625" style="40" customWidth="1"/>
    <col min="13094" max="13094" width="10" style="40" bestFit="1" customWidth="1"/>
    <col min="13095" max="13095" width="11.140625" style="40" customWidth="1"/>
    <col min="13096" max="13096" width="10.85546875" style="40" customWidth="1"/>
    <col min="13097" max="13097" width="9.140625" style="40"/>
    <col min="13098" max="13098" width="15.5703125" style="40" customWidth="1"/>
    <col min="13099" max="13099" width="15.140625" style="40" customWidth="1"/>
    <col min="13100" max="13312" width="9.140625" style="40"/>
    <col min="13313" max="13313" width="5.7109375" style="40" customWidth="1"/>
    <col min="13314" max="13314" width="34.140625" style="40" customWidth="1"/>
    <col min="13315" max="13315" width="11.140625" style="40" customWidth="1"/>
    <col min="13316" max="13316" width="11.28515625" style="40" customWidth="1"/>
    <col min="13317" max="13317" width="13.5703125" style="40" customWidth="1"/>
    <col min="13318" max="13319" width="10.85546875" style="40" customWidth="1"/>
    <col min="13320" max="13320" width="9.140625" style="40"/>
    <col min="13321" max="13321" width="15.5703125" style="40" customWidth="1"/>
    <col min="13322" max="13322" width="15.140625" style="40" customWidth="1"/>
    <col min="13323" max="13324" width="11.140625" style="40" customWidth="1"/>
    <col min="13325" max="13325" width="11.5703125" style="40" customWidth="1"/>
    <col min="13326" max="13326" width="10.42578125" style="40" customWidth="1"/>
    <col min="13327" max="13327" width="9.140625" style="40"/>
    <col min="13328" max="13328" width="10.85546875" style="40" customWidth="1"/>
    <col min="13329" max="13329" width="9.140625" style="40"/>
    <col min="13330" max="13330" width="15.5703125" style="40" customWidth="1"/>
    <col min="13331" max="13331" width="15.140625" style="40" customWidth="1"/>
    <col min="13332" max="13333" width="10.7109375" style="40" customWidth="1"/>
    <col min="13334" max="13334" width="10.42578125" style="40" customWidth="1"/>
    <col min="13335" max="13335" width="10.7109375" style="40" customWidth="1"/>
    <col min="13336" max="13336" width="10.85546875" style="40" customWidth="1"/>
    <col min="13337" max="13337" width="11.42578125" style="40" customWidth="1"/>
    <col min="13338" max="13338" width="15.5703125" style="40" customWidth="1"/>
    <col min="13339" max="13339" width="15.140625" style="40" customWidth="1"/>
    <col min="13340" max="13340" width="12.85546875" style="40" customWidth="1"/>
    <col min="13341" max="13341" width="11.140625" style="40" customWidth="1"/>
    <col min="13342" max="13342" width="10" style="40" bestFit="1" customWidth="1"/>
    <col min="13343" max="13343" width="11.140625" style="40" customWidth="1"/>
    <col min="13344" max="13344" width="10.85546875" style="40" customWidth="1"/>
    <col min="13345" max="13345" width="9.140625" style="40"/>
    <col min="13346" max="13346" width="15.5703125" style="40" customWidth="1"/>
    <col min="13347" max="13347" width="15.140625" style="40" customWidth="1"/>
    <col min="13348" max="13348" width="12.85546875" style="40" customWidth="1"/>
    <col min="13349" max="13349" width="11.140625" style="40" customWidth="1"/>
    <col min="13350" max="13350" width="10" style="40" bestFit="1" customWidth="1"/>
    <col min="13351" max="13351" width="11.140625" style="40" customWidth="1"/>
    <col min="13352" max="13352" width="10.85546875" style="40" customWidth="1"/>
    <col min="13353" max="13353" width="9.140625" style="40"/>
    <col min="13354" max="13354" width="15.5703125" style="40" customWidth="1"/>
    <col min="13355" max="13355" width="15.140625" style="40" customWidth="1"/>
    <col min="13356" max="13568" width="9.140625" style="40"/>
    <col min="13569" max="13569" width="5.7109375" style="40" customWidth="1"/>
    <col min="13570" max="13570" width="34.140625" style="40" customWidth="1"/>
    <col min="13571" max="13571" width="11.140625" style="40" customWidth="1"/>
    <col min="13572" max="13572" width="11.28515625" style="40" customWidth="1"/>
    <col min="13573" max="13573" width="13.5703125" style="40" customWidth="1"/>
    <col min="13574" max="13575" width="10.85546875" style="40" customWidth="1"/>
    <col min="13576" max="13576" width="9.140625" style="40"/>
    <col min="13577" max="13577" width="15.5703125" style="40" customWidth="1"/>
    <col min="13578" max="13578" width="15.140625" style="40" customWidth="1"/>
    <col min="13579" max="13580" width="11.140625" style="40" customWidth="1"/>
    <col min="13581" max="13581" width="11.5703125" style="40" customWidth="1"/>
    <col min="13582" max="13582" width="10.42578125" style="40" customWidth="1"/>
    <col min="13583" max="13583" width="9.140625" style="40"/>
    <col min="13584" max="13584" width="10.85546875" style="40" customWidth="1"/>
    <col min="13585" max="13585" width="9.140625" style="40"/>
    <col min="13586" max="13586" width="15.5703125" style="40" customWidth="1"/>
    <col min="13587" max="13587" width="15.140625" style="40" customWidth="1"/>
    <col min="13588" max="13589" width="10.7109375" style="40" customWidth="1"/>
    <col min="13590" max="13590" width="10.42578125" style="40" customWidth="1"/>
    <col min="13591" max="13591" width="10.7109375" style="40" customWidth="1"/>
    <col min="13592" max="13592" width="10.85546875" style="40" customWidth="1"/>
    <col min="13593" max="13593" width="11.42578125" style="40" customWidth="1"/>
    <col min="13594" max="13594" width="15.5703125" style="40" customWidth="1"/>
    <col min="13595" max="13595" width="15.140625" style="40" customWidth="1"/>
    <col min="13596" max="13596" width="12.85546875" style="40" customWidth="1"/>
    <col min="13597" max="13597" width="11.140625" style="40" customWidth="1"/>
    <col min="13598" max="13598" width="10" style="40" bestFit="1" customWidth="1"/>
    <col min="13599" max="13599" width="11.140625" style="40" customWidth="1"/>
    <col min="13600" max="13600" width="10.85546875" style="40" customWidth="1"/>
    <col min="13601" max="13601" width="9.140625" style="40"/>
    <col min="13602" max="13602" width="15.5703125" style="40" customWidth="1"/>
    <col min="13603" max="13603" width="15.140625" style="40" customWidth="1"/>
    <col min="13604" max="13604" width="12.85546875" style="40" customWidth="1"/>
    <col min="13605" max="13605" width="11.140625" style="40" customWidth="1"/>
    <col min="13606" max="13606" width="10" style="40" bestFit="1" customWidth="1"/>
    <col min="13607" max="13607" width="11.140625" style="40" customWidth="1"/>
    <col min="13608" max="13608" width="10.85546875" style="40" customWidth="1"/>
    <col min="13609" max="13609" width="9.140625" style="40"/>
    <col min="13610" max="13610" width="15.5703125" style="40" customWidth="1"/>
    <col min="13611" max="13611" width="15.140625" style="40" customWidth="1"/>
    <col min="13612" max="13824" width="9.140625" style="40"/>
    <col min="13825" max="13825" width="5.7109375" style="40" customWidth="1"/>
    <col min="13826" max="13826" width="34.140625" style="40" customWidth="1"/>
    <col min="13827" max="13827" width="11.140625" style="40" customWidth="1"/>
    <col min="13828" max="13828" width="11.28515625" style="40" customWidth="1"/>
    <col min="13829" max="13829" width="13.5703125" style="40" customWidth="1"/>
    <col min="13830" max="13831" width="10.85546875" style="40" customWidth="1"/>
    <col min="13832" max="13832" width="9.140625" style="40"/>
    <col min="13833" max="13833" width="15.5703125" style="40" customWidth="1"/>
    <col min="13834" max="13834" width="15.140625" style="40" customWidth="1"/>
    <col min="13835" max="13836" width="11.140625" style="40" customWidth="1"/>
    <col min="13837" max="13837" width="11.5703125" style="40" customWidth="1"/>
    <col min="13838" max="13838" width="10.42578125" style="40" customWidth="1"/>
    <col min="13839" max="13839" width="9.140625" style="40"/>
    <col min="13840" max="13840" width="10.85546875" style="40" customWidth="1"/>
    <col min="13841" max="13841" width="9.140625" style="40"/>
    <col min="13842" max="13842" width="15.5703125" style="40" customWidth="1"/>
    <col min="13843" max="13843" width="15.140625" style="40" customWidth="1"/>
    <col min="13844" max="13845" width="10.7109375" style="40" customWidth="1"/>
    <col min="13846" max="13846" width="10.42578125" style="40" customWidth="1"/>
    <col min="13847" max="13847" width="10.7109375" style="40" customWidth="1"/>
    <col min="13848" max="13848" width="10.85546875" style="40" customWidth="1"/>
    <col min="13849" max="13849" width="11.42578125" style="40" customWidth="1"/>
    <col min="13850" max="13850" width="15.5703125" style="40" customWidth="1"/>
    <col min="13851" max="13851" width="15.140625" style="40" customWidth="1"/>
    <col min="13852" max="13852" width="12.85546875" style="40" customWidth="1"/>
    <col min="13853" max="13853" width="11.140625" style="40" customWidth="1"/>
    <col min="13854" max="13854" width="10" style="40" bestFit="1" customWidth="1"/>
    <col min="13855" max="13855" width="11.140625" style="40" customWidth="1"/>
    <col min="13856" max="13856" width="10.85546875" style="40" customWidth="1"/>
    <col min="13857" max="13857" width="9.140625" style="40"/>
    <col min="13858" max="13858" width="15.5703125" style="40" customWidth="1"/>
    <col min="13859" max="13859" width="15.140625" style="40" customWidth="1"/>
    <col min="13860" max="13860" width="12.85546875" style="40" customWidth="1"/>
    <col min="13861" max="13861" width="11.140625" style="40" customWidth="1"/>
    <col min="13862" max="13862" width="10" style="40" bestFit="1" customWidth="1"/>
    <col min="13863" max="13863" width="11.140625" style="40" customWidth="1"/>
    <col min="13864" max="13864" width="10.85546875" style="40" customWidth="1"/>
    <col min="13865" max="13865" width="9.140625" style="40"/>
    <col min="13866" max="13866" width="15.5703125" style="40" customWidth="1"/>
    <col min="13867" max="13867" width="15.140625" style="40" customWidth="1"/>
    <col min="13868" max="14080" width="9.140625" style="40"/>
    <col min="14081" max="14081" width="5.7109375" style="40" customWidth="1"/>
    <col min="14082" max="14082" width="34.140625" style="40" customWidth="1"/>
    <col min="14083" max="14083" width="11.140625" style="40" customWidth="1"/>
    <col min="14084" max="14084" width="11.28515625" style="40" customWidth="1"/>
    <col min="14085" max="14085" width="13.5703125" style="40" customWidth="1"/>
    <col min="14086" max="14087" width="10.85546875" style="40" customWidth="1"/>
    <col min="14088" max="14088" width="9.140625" style="40"/>
    <col min="14089" max="14089" width="15.5703125" style="40" customWidth="1"/>
    <col min="14090" max="14090" width="15.140625" style="40" customWidth="1"/>
    <col min="14091" max="14092" width="11.140625" style="40" customWidth="1"/>
    <col min="14093" max="14093" width="11.5703125" style="40" customWidth="1"/>
    <col min="14094" max="14094" width="10.42578125" style="40" customWidth="1"/>
    <col min="14095" max="14095" width="9.140625" style="40"/>
    <col min="14096" max="14096" width="10.85546875" style="40" customWidth="1"/>
    <col min="14097" max="14097" width="9.140625" style="40"/>
    <col min="14098" max="14098" width="15.5703125" style="40" customWidth="1"/>
    <col min="14099" max="14099" width="15.140625" style="40" customWidth="1"/>
    <col min="14100" max="14101" width="10.7109375" style="40" customWidth="1"/>
    <col min="14102" max="14102" width="10.42578125" style="40" customWidth="1"/>
    <col min="14103" max="14103" width="10.7109375" style="40" customWidth="1"/>
    <col min="14104" max="14104" width="10.85546875" style="40" customWidth="1"/>
    <col min="14105" max="14105" width="11.42578125" style="40" customWidth="1"/>
    <col min="14106" max="14106" width="15.5703125" style="40" customWidth="1"/>
    <col min="14107" max="14107" width="15.140625" style="40" customWidth="1"/>
    <col min="14108" max="14108" width="12.85546875" style="40" customWidth="1"/>
    <col min="14109" max="14109" width="11.140625" style="40" customWidth="1"/>
    <col min="14110" max="14110" width="10" style="40" bestFit="1" customWidth="1"/>
    <col min="14111" max="14111" width="11.140625" style="40" customWidth="1"/>
    <col min="14112" max="14112" width="10.85546875" style="40" customWidth="1"/>
    <col min="14113" max="14113" width="9.140625" style="40"/>
    <col min="14114" max="14114" width="15.5703125" style="40" customWidth="1"/>
    <col min="14115" max="14115" width="15.140625" style="40" customWidth="1"/>
    <col min="14116" max="14116" width="12.85546875" style="40" customWidth="1"/>
    <col min="14117" max="14117" width="11.140625" style="40" customWidth="1"/>
    <col min="14118" max="14118" width="10" style="40" bestFit="1" customWidth="1"/>
    <col min="14119" max="14119" width="11.140625" style="40" customWidth="1"/>
    <col min="14120" max="14120" width="10.85546875" style="40" customWidth="1"/>
    <col min="14121" max="14121" width="9.140625" style="40"/>
    <col min="14122" max="14122" width="15.5703125" style="40" customWidth="1"/>
    <col min="14123" max="14123" width="15.140625" style="40" customWidth="1"/>
    <col min="14124" max="14336" width="9.140625" style="40"/>
    <col min="14337" max="14337" width="5.7109375" style="40" customWidth="1"/>
    <col min="14338" max="14338" width="34.140625" style="40" customWidth="1"/>
    <col min="14339" max="14339" width="11.140625" style="40" customWidth="1"/>
    <col min="14340" max="14340" width="11.28515625" style="40" customWidth="1"/>
    <col min="14341" max="14341" width="13.5703125" style="40" customWidth="1"/>
    <col min="14342" max="14343" width="10.85546875" style="40" customWidth="1"/>
    <col min="14344" max="14344" width="9.140625" style="40"/>
    <col min="14345" max="14345" width="15.5703125" style="40" customWidth="1"/>
    <col min="14346" max="14346" width="15.140625" style="40" customWidth="1"/>
    <col min="14347" max="14348" width="11.140625" style="40" customWidth="1"/>
    <col min="14349" max="14349" width="11.5703125" style="40" customWidth="1"/>
    <col min="14350" max="14350" width="10.42578125" style="40" customWidth="1"/>
    <col min="14351" max="14351" width="9.140625" style="40"/>
    <col min="14352" max="14352" width="10.85546875" style="40" customWidth="1"/>
    <col min="14353" max="14353" width="9.140625" style="40"/>
    <col min="14354" max="14354" width="15.5703125" style="40" customWidth="1"/>
    <col min="14355" max="14355" width="15.140625" style="40" customWidth="1"/>
    <col min="14356" max="14357" width="10.7109375" style="40" customWidth="1"/>
    <col min="14358" max="14358" width="10.42578125" style="40" customWidth="1"/>
    <col min="14359" max="14359" width="10.7109375" style="40" customWidth="1"/>
    <col min="14360" max="14360" width="10.85546875" style="40" customWidth="1"/>
    <col min="14361" max="14361" width="11.42578125" style="40" customWidth="1"/>
    <col min="14362" max="14362" width="15.5703125" style="40" customWidth="1"/>
    <col min="14363" max="14363" width="15.140625" style="40" customWidth="1"/>
    <col min="14364" max="14364" width="12.85546875" style="40" customWidth="1"/>
    <col min="14365" max="14365" width="11.140625" style="40" customWidth="1"/>
    <col min="14366" max="14366" width="10" style="40" bestFit="1" customWidth="1"/>
    <col min="14367" max="14367" width="11.140625" style="40" customWidth="1"/>
    <col min="14368" max="14368" width="10.85546875" style="40" customWidth="1"/>
    <col min="14369" max="14369" width="9.140625" style="40"/>
    <col min="14370" max="14370" width="15.5703125" style="40" customWidth="1"/>
    <col min="14371" max="14371" width="15.140625" style="40" customWidth="1"/>
    <col min="14372" max="14372" width="12.85546875" style="40" customWidth="1"/>
    <col min="14373" max="14373" width="11.140625" style="40" customWidth="1"/>
    <col min="14374" max="14374" width="10" style="40" bestFit="1" customWidth="1"/>
    <col min="14375" max="14375" width="11.140625" style="40" customWidth="1"/>
    <col min="14376" max="14376" width="10.85546875" style="40" customWidth="1"/>
    <col min="14377" max="14377" width="9.140625" style="40"/>
    <col min="14378" max="14378" width="15.5703125" style="40" customWidth="1"/>
    <col min="14379" max="14379" width="15.140625" style="40" customWidth="1"/>
    <col min="14380" max="14592" width="9.140625" style="40"/>
    <col min="14593" max="14593" width="5.7109375" style="40" customWidth="1"/>
    <col min="14594" max="14594" width="34.140625" style="40" customWidth="1"/>
    <col min="14595" max="14595" width="11.140625" style="40" customWidth="1"/>
    <col min="14596" max="14596" width="11.28515625" style="40" customWidth="1"/>
    <col min="14597" max="14597" width="13.5703125" style="40" customWidth="1"/>
    <col min="14598" max="14599" width="10.85546875" style="40" customWidth="1"/>
    <col min="14600" max="14600" width="9.140625" style="40"/>
    <col min="14601" max="14601" width="15.5703125" style="40" customWidth="1"/>
    <col min="14602" max="14602" width="15.140625" style="40" customWidth="1"/>
    <col min="14603" max="14604" width="11.140625" style="40" customWidth="1"/>
    <col min="14605" max="14605" width="11.5703125" style="40" customWidth="1"/>
    <col min="14606" max="14606" width="10.42578125" style="40" customWidth="1"/>
    <col min="14607" max="14607" width="9.140625" style="40"/>
    <col min="14608" max="14608" width="10.85546875" style="40" customWidth="1"/>
    <col min="14609" max="14609" width="9.140625" style="40"/>
    <col min="14610" max="14610" width="15.5703125" style="40" customWidth="1"/>
    <col min="14611" max="14611" width="15.140625" style="40" customWidth="1"/>
    <col min="14612" max="14613" width="10.7109375" style="40" customWidth="1"/>
    <col min="14614" max="14614" width="10.42578125" style="40" customWidth="1"/>
    <col min="14615" max="14615" width="10.7109375" style="40" customWidth="1"/>
    <col min="14616" max="14616" width="10.85546875" style="40" customWidth="1"/>
    <col min="14617" max="14617" width="11.42578125" style="40" customWidth="1"/>
    <col min="14618" max="14618" width="15.5703125" style="40" customWidth="1"/>
    <col min="14619" max="14619" width="15.140625" style="40" customWidth="1"/>
    <col min="14620" max="14620" width="12.85546875" style="40" customWidth="1"/>
    <col min="14621" max="14621" width="11.140625" style="40" customWidth="1"/>
    <col min="14622" max="14622" width="10" style="40" bestFit="1" customWidth="1"/>
    <col min="14623" max="14623" width="11.140625" style="40" customWidth="1"/>
    <col min="14624" max="14624" width="10.85546875" style="40" customWidth="1"/>
    <col min="14625" max="14625" width="9.140625" style="40"/>
    <col min="14626" max="14626" width="15.5703125" style="40" customWidth="1"/>
    <col min="14627" max="14627" width="15.140625" style="40" customWidth="1"/>
    <col min="14628" max="14628" width="12.85546875" style="40" customWidth="1"/>
    <col min="14629" max="14629" width="11.140625" style="40" customWidth="1"/>
    <col min="14630" max="14630" width="10" style="40" bestFit="1" customWidth="1"/>
    <col min="14631" max="14631" width="11.140625" style="40" customWidth="1"/>
    <col min="14632" max="14632" width="10.85546875" style="40" customWidth="1"/>
    <col min="14633" max="14633" width="9.140625" style="40"/>
    <col min="14634" max="14634" width="15.5703125" style="40" customWidth="1"/>
    <col min="14635" max="14635" width="15.140625" style="40" customWidth="1"/>
    <col min="14636" max="14848" width="9.140625" style="40"/>
    <col min="14849" max="14849" width="5.7109375" style="40" customWidth="1"/>
    <col min="14850" max="14850" width="34.140625" style="40" customWidth="1"/>
    <col min="14851" max="14851" width="11.140625" style="40" customWidth="1"/>
    <col min="14852" max="14852" width="11.28515625" style="40" customWidth="1"/>
    <col min="14853" max="14853" width="13.5703125" style="40" customWidth="1"/>
    <col min="14854" max="14855" width="10.85546875" style="40" customWidth="1"/>
    <col min="14856" max="14856" width="9.140625" style="40"/>
    <col min="14857" max="14857" width="15.5703125" style="40" customWidth="1"/>
    <col min="14858" max="14858" width="15.140625" style="40" customWidth="1"/>
    <col min="14859" max="14860" width="11.140625" style="40" customWidth="1"/>
    <col min="14861" max="14861" width="11.5703125" style="40" customWidth="1"/>
    <col min="14862" max="14862" width="10.42578125" style="40" customWidth="1"/>
    <col min="14863" max="14863" width="9.140625" style="40"/>
    <col min="14864" max="14864" width="10.85546875" style="40" customWidth="1"/>
    <col min="14865" max="14865" width="9.140625" style="40"/>
    <col min="14866" max="14866" width="15.5703125" style="40" customWidth="1"/>
    <col min="14867" max="14867" width="15.140625" style="40" customWidth="1"/>
    <col min="14868" max="14869" width="10.7109375" style="40" customWidth="1"/>
    <col min="14870" max="14870" width="10.42578125" style="40" customWidth="1"/>
    <col min="14871" max="14871" width="10.7109375" style="40" customWidth="1"/>
    <col min="14872" max="14872" width="10.85546875" style="40" customWidth="1"/>
    <col min="14873" max="14873" width="11.42578125" style="40" customWidth="1"/>
    <col min="14874" max="14874" width="15.5703125" style="40" customWidth="1"/>
    <col min="14875" max="14875" width="15.140625" style="40" customWidth="1"/>
    <col min="14876" max="14876" width="12.85546875" style="40" customWidth="1"/>
    <col min="14877" max="14877" width="11.140625" style="40" customWidth="1"/>
    <col min="14878" max="14878" width="10" style="40" bestFit="1" customWidth="1"/>
    <col min="14879" max="14879" width="11.140625" style="40" customWidth="1"/>
    <col min="14880" max="14880" width="10.85546875" style="40" customWidth="1"/>
    <col min="14881" max="14881" width="9.140625" style="40"/>
    <col min="14882" max="14882" width="15.5703125" style="40" customWidth="1"/>
    <col min="14883" max="14883" width="15.140625" style="40" customWidth="1"/>
    <col min="14884" max="14884" width="12.85546875" style="40" customWidth="1"/>
    <col min="14885" max="14885" width="11.140625" style="40" customWidth="1"/>
    <col min="14886" max="14886" width="10" style="40" bestFit="1" customWidth="1"/>
    <col min="14887" max="14887" width="11.140625" style="40" customWidth="1"/>
    <col min="14888" max="14888" width="10.85546875" style="40" customWidth="1"/>
    <col min="14889" max="14889" width="9.140625" style="40"/>
    <col min="14890" max="14890" width="15.5703125" style="40" customWidth="1"/>
    <col min="14891" max="14891" width="15.140625" style="40" customWidth="1"/>
    <col min="14892" max="15104" width="9.140625" style="40"/>
    <col min="15105" max="15105" width="5.7109375" style="40" customWidth="1"/>
    <col min="15106" max="15106" width="34.140625" style="40" customWidth="1"/>
    <col min="15107" max="15107" width="11.140625" style="40" customWidth="1"/>
    <col min="15108" max="15108" width="11.28515625" style="40" customWidth="1"/>
    <col min="15109" max="15109" width="13.5703125" style="40" customWidth="1"/>
    <col min="15110" max="15111" width="10.85546875" style="40" customWidth="1"/>
    <col min="15112" max="15112" width="9.140625" style="40"/>
    <col min="15113" max="15113" width="15.5703125" style="40" customWidth="1"/>
    <col min="15114" max="15114" width="15.140625" style="40" customWidth="1"/>
    <col min="15115" max="15116" width="11.140625" style="40" customWidth="1"/>
    <col min="15117" max="15117" width="11.5703125" style="40" customWidth="1"/>
    <col min="15118" max="15118" width="10.42578125" style="40" customWidth="1"/>
    <col min="15119" max="15119" width="9.140625" style="40"/>
    <col min="15120" max="15120" width="10.85546875" style="40" customWidth="1"/>
    <col min="15121" max="15121" width="9.140625" style="40"/>
    <col min="15122" max="15122" width="15.5703125" style="40" customWidth="1"/>
    <col min="15123" max="15123" width="15.140625" style="40" customWidth="1"/>
    <col min="15124" max="15125" width="10.7109375" style="40" customWidth="1"/>
    <col min="15126" max="15126" width="10.42578125" style="40" customWidth="1"/>
    <col min="15127" max="15127" width="10.7109375" style="40" customWidth="1"/>
    <col min="15128" max="15128" width="10.85546875" style="40" customWidth="1"/>
    <col min="15129" max="15129" width="11.42578125" style="40" customWidth="1"/>
    <col min="15130" max="15130" width="15.5703125" style="40" customWidth="1"/>
    <col min="15131" max="15131" width="15.140625" style="40" customWidth="1"/>
    <col min="15132" max="15132" width="12.85546875" style="40" customWidth="1"/>
    <col min="15133" max="15133" width="11.140625" style="40" customWidth="1"/>
    <col min="15134" max="15134" width="10" style="40" bestFit="1" customWidth="1"/>
    <col min="15135" max="15135" width="11.140625" style="40" customWidth="1"/>
    <col min="15136" max="15136" width="10.85546875" style="40" customWidth="1"/>
    <col min="15137" max="15137" width="9.140625" style="40"/>
    <col min="15138" max="15138" width="15.5703125" style="40" customWidth="1"/>
    <col min="15139" max="15139" width="15.140625" style="40" customWidth="1"/>
    <col min="15140" max="15140" width="12.85546875" style="40" customWidth="1"/>
    <col min="15141" max="15141" width="11.140625" style="40" customWidth="1"/>
    <col min="15142" max="15142" width="10" style="40" bestFit="1" customWidth="1"/>
    <col min="15143" max="15143" width="11.140625" style="40" customWidth="1"/>
    <col min="15144" max="15144" width="10.85546875" style="40" customWidth="1"/>
    <col min="15145" max="15145" width="9.140625" style="40"/>
    <col min="15146" max="15146" width="15.5703125" style="40" customWidth="1"/>
    <col min="15147" max="15147" width="15.140625" style="40" customWidth="1"/>
    <col min="15148" max="15360" width="9.140625" style="40"/>
    <col min="15361" max="15361" width="5.7109375" style="40" customWidth="1"/>
    <col min="15362" max="15362" width="34.140625" style="40" customWidth="1"/>
    <col min="15363" max="15363" width="11.140625" style="40" customWidth="1"/>
    <col min="15364" max="15364" width="11.28515625" style="40" customWidth="1"/>
    <col min="15365" max="15365" width="13.5703125" style="40" customWidth="1"/>
    <col min="15366" max="15367" width="10.85546875" style="40" customWidth="1"/>
    <col min="15368" max="15368" width="9.140625" style="40"/>
    <col min="15369" max="15369" width="15.5703125" style="40" customWidth="1"/>
    <col min="15370" max="15370" width="15.140625" style="40" customWidth="1"/>
    <col min="15371" max="15372" width="11.140625" style="40" customWidth="1"/>
    <col min="15373" max="15373" width="11.5703125" style="40" customWidth="1"/>
    <col min="15374" max="15374" width="10.42578125" style="40" customWidth="1"/>
    <col min="15375" max="15375" width="9.140625" style="40"/>
    <col min="15376" max="15376" width="10.85546875" style="40" customWidth="1"/>
    <col min="15377" max="15377" width="9.140625" style="40"/>
    <col min="15378" max="15378" width="15.5703125" style="40" customWidth="1"/>
    <col min="15379" max="15379" width="15.140625" style="40" customWidth="1"/>
    <col min="15380" max="15381" width="10.7109375" style="40" customWidth="1"/>
    <col min="15382" max="15382" width="10.42578125" style="40" customWidth="1"/>
    <col min="15383" max="15383" width="10.7109375" style="40" customWidth="1"/>
    <col min="15384" max="15384" width="10.85546875" style="40" customWidth="1"/>
    <col min="15385" max="15385" width="11.42578125" style="40" customWidth="1"/>
    <col min="15386" max="15386" width="15.5703125" style="40" customWidth="1"/>
    <col min="15387" max="15387" width="15.140625" style="40" customWidth="1"/>
    <col min="15388" max="15388" width="12.85546875" style="40" customWidth="1"/>
    <col min="15389" max="15389" width="11.140625" style="40" customWidth="1"/>
    <col min="15390" max="15390" width="10" style="40" bestFit="1" customWidth="1"/>
    <col min="15391" max="15391" width="11.140625" style="40" customWidth="1"/>
    <col min="15392" max="15392" width="10.85546875" style="40" customWidth="1"/>
    <col min="15393" max="15393" width="9.140625" style="40"/>
    <col min="15394" max="15394" width="15.5703125" style="40" customWidth="1"/>
    <col min="15395" max="15395" width="15.140625" style="40" customWidth="1"/>
    <col min="15396" max="15396" width="12.85546875" style="40" customWidth="1"/>
    <col min="15397" max="15397" width="11.140625" style="40" customWidth="1"/>
    <col min="15398" max="15398" width="10" style="40" bestFit="1" customWidth="1"/>
    <col min="15399" max="15399" width="11.140625" style="40" customWidth="1"/>
    <col min="15400" max="15400" width="10.85546875" style="40" customWidth="1"/>
    <col min="15401" max="15401" width="9.140625" style="40"/>
    <col min="15402" max="15402" width="15.5703125" style="40" customWidth="1"/>
    <col min="15403" max="15403" width="15.140625" style="40" customWidth="1"/>
    <col min="15404" max="15616" width="9.140625" style="40"/>
    <col min="15617" max="15617" width="5.7109375" style="40" customWidth="1"/>
    <col min="15618" max="15618" width="34.140625" style="40" customWidth="1"/>
    <col min="15619" max="15619" width="11.140625" style="40" customWidth="1"/>
    <col min="15620" max="15620" width="11.28515625" style="40" customWidth="1"/>
    <col min="15621" max="15621" width="13.5703125" style="40" customWidth="1"/>
    <col min="15622" max="15623" width="10.85546875" style="40" customWidth="1"/>
    <col min="15624" max="15624" width="9.140625" style="40"/>
    <col min="15625" max="15625" width="15.5703125" style="40" customWidth="1"/>
    <col min="15626" max="15626" width="15.140625" style="40" customWidth="1"/>
    <col min="15627" max="15628" width="11.140625" style="40" customWidth="1"/>
    <col min="15629" max="15629" width="11.5703125" style="40" customWidth="1"/>
    <col min="15630" max="15630" width="10.42578125" style="40" customWidth="1"/>
    <col min="15631" max="15631" width="9.140625" style="40"/>
    <col min="15632" max="15632" width="10.85546875" style="40" customWidth="1"/>
    <col min="15633" max="15633" width="9.140625" style="40"/>
    <col min="15634" max="15634" width="15.5703125" style="40" customWidth="1"/>
    <col min="15635" max="15635" width="15.140625" style="40" customWidth="1"/>
    <col min="15636" max="15637" width="10.7109375" style="40" customWidth="1"/>
    <col min="15638" max="15638" width="10.42578125" style="40" customWidth="1"/>
    <col min="15639" max="15639" width="10.7109375" style="40" customWidth="1"/>
    <col min="15640" max="15640" width="10.85546875" style="40" customWidth="1"/>
    <col min="15641" max="15641" width="11.42578125" style="40" customWidth="1"/>
    <col min="15642" max="15642" width="15.5703125" style="40" customWidth="1"/>
    <col min="15643" max="15643" width="15.140625" style="40" customWidth="1"/>
    <col min="15644" max="15644" width="12.85546875" style="40" customWidth="1"/>
    <col min="15645" max="15645" width="11.140625" style="40" customWidth="1"/>
    <col min="15646" max="15646" width="10" style="40" bestFit="1" customWidth="1"/>
    <col min="15647" max="15647" width="11.140625" style="40" customWidth="1"/>
    <col min="15648" max="15648" width="10.85546875" style="40" customWidth="1"/>
    <col min="15649" max="15649" width="9.140625" style="40"/>
    <col min="15650" max="15650" width="15.5703125" style="40" customWidth="1"/>
    <col min="15651" max="15651" width="15.140625" style="40" customWidth="1"/>
    <col min="15652" max="15652" width="12.85546875" style="40" customWidth="1"/>
    <col min="15653" max="15653" width="11.140625" style="40" customWidth="1"/>
    <col min="15654" max="15654" width="10" style="40" bestFit="1" customWidth="1"/>
    <col min="15655" max="15655" width="11.140625" style="40" customWidth="1"/>
    <col min="15656" max="15656" width="10.85546875" style="40" customWidth="1"/>
    <col min="15657" max="15657" width="9.140625" style="40"/>
    <col min="15658" max="15658" width="15.5703125" style="40" customWidth="1"/>
    <col min="15659" max="15659" width="15.140625" style="40" customWidth="1"/>
    <col min="15660" max="15872" width="9.140625" style="40"/>
    <col min="15873" max="15873" width="5.7109375" style="40" customWidth="1"/>
    <col min="15874" max="15874" width="34.140625" style="40" customWidth="1"/>
    <col min="15875" max="15875" width="11.140625" style="40" customWidth="1"/>
    <col min="15876" max="15876" width="11.28515625" style="40" customWidth="1"/>
    <col min="15877" max="15877" width="13.5703125" style="40" customWidth="1"/>
    <col min="15878" max="15879" width="10.85546875" style="40" customWidth="1"/>
    <col min="15880" max="15880" width="9.140625" style="40"/>
    <col min="15881" max="15881" width="15.5703125" style="40" customWidth="1"/>
    <col min="15882" max="15882" width="15.140625" style="40" customWidth="1"/>
    <col min="15883" max="15884" width="11.140625" style="40" customWidth="1"/>
    <col min="15885" max="15885" width="11.5703125" style="40" customWidth="1"/>
    <col min="15886" max="15886" width="10.42578125" style="40" customWidth="1"/>
    <col min="15887" max="15887" width="9.140625" style="40"/>
    <col min="15888" max="15888" width="10.85546875" style="40" customWidth="1"/>
    <col min="15889" max="15889" width="9.140625" style="40"/>
    <col min="15890" max="15890" width="15.5703125" style="40" customWidth="1"/>
    <col min="15891" max="15891" width="15.140625" style="40" customWidth="1"/>
    <col min="15892" max="15893" width="10.7109375" style="40" customWidth="1"/>
    <col min="15894" max="15894" width="10.42578125" style="40" customWidth="1"/>
    <col min="15895" max="15895" width="10.7109375" style="40" customWidth="1"/>
    <col min="15896" max="15896" width="10.85546875" style="40" customWidth="1"/>
    <col min="15897" max="15897" width="11.42578125" style="40" customWidth="1"/>
    <col min="15898" max="15898" width="15.5703125" style="40" customWidth="1"/>
    <col min="15899" max="15899" width="15.140625" style="40" customWidth="1"/>
    <col min="15900" max="15900" width="12.85546875" style="40" customWidth="1"/>
    <col min="15901" max="15901" width="11.140625" style="40" customWidth="1"/>
    <col min="15902" max="15902" width="10" style="40" bestFit="1" customWidth="1"/>
    <col min="15903" max="15903" width="11.140625" style="40" customWidth="1"/>
    <col min="15904" max="15904" width="10.85546875" style="40" customWidth="1"/>
    <col min="15905" max="15905" width="9.140625" style="40"/>
    <col min="15906" max="15906" width="15.5703125" style="40" customWidth="1"/>
    <col min="15907" max="15907" width="15.140625" style="40" customWidth="1"/>
    <col min="15908" max="15908" width="12.85546875" style="40" customWidth="1"/>
    <col min="15909" max="15909" width="11.140625" style="40" customWidth="1"/>
    <col min="15910" max="15910" width="10" style="40" bestFit="1" customWidth="1"/>
    <col min="15911" max="15911" width="11.140625" style="40" customWidth="1"/>
    <col min="15912" max="15912" width="10.85546875" style="40" customWidth="1"/>
    <col min="15913" max="15913" width="9.140625" style="40"/>
    <col min="15914" max="15914" width="15.5703125" style="40" customWidth="1"/>
    <col min="15915" max="15915" width="15.140625" style="40" customWidth="1"/>
    <col min="15916" max="16128" width="9.140625" style="40"/>
    <col min="16129" max="16129" width="5.7109375" style="40" customWidth="1"/>
    <col min="16130" max="16130" width="34.140625" style="40" customWidth="1"/>
    <col min="16131" max="16131" width="11.140625" style="40" customWidth="1"/>
    <col min="16132" max="16132" width="11.28515625" style="40" customWidth="1"/>
    <col min="16133" max="16133" width="13.5703125" style="40" customWidth="1"/>
    <col min="16134" max="16135" width="10.85546875" style="40" customWidth="1"/>
    <col min="16136" max="16136" width="9.140625" style="40"/>
    <col min="16137" max="16137" width="15.5703125" style="40" customWidth="1"/>
    <col min="16138" max="16138" width="15.140625" style="40" customWidth="1"/>
    <col min="16139" max="16140" width="11.140625" style="40" customWidth="1"/>
    <col min="16141" max="16141" width="11.5703125" style="40" customWidth="1"/>
    <col min="16142" max="16142" width="10.42578125" style="40" customWidth="1"/>
    <col min="16143" max="16143" width="9.140625" style="40"/>
    <col min="16144" max="16144" width="10.85546875" style="40" customWidth="1"/>
    <col min="16145" max="16145" width="9.140625" style="40"/>
    <col min="16146" max="16146" width="15.5703125" style="40" customWidth="1"/>
    <col min="16147" max="16147" width="15.140625" style="40" customWidth="1"/>
    <col min="16148" max="16149" width="10.7109375" style="40" customWidth="1"/>
    <col min="16150" max="16150" width="10.42578125" style="40" customWidth="1"/>
    <col min="16151" max="16151" width="10.7109375" style="40" customWidth="1"/>
    <col min="16152" max="16152" width="10.85546875" style="40" customWidth="1"/>
    <col min="16153" max="16153" width="11.42578125" style="40" customWidth="1"/>
    <col min="16154" max="16154" width="15.5703125" style="40" customWidth="1"/>
    <col min="16155" max="16155" width="15.140625" style="40" customWidth="1"/>
    <col min="16156" max="16156" width="12.85546875" style="40" customWidth="1"/>
    <col min="16157" max="16157" width="11.140625" style="40" customWidth="1"/>
    <col min="16158" max="16158" width="10" style="40" bestFit="1" customWidth="1"/>
    <col min="16159" max="16159" width="11.140625" style="40" customWidth="1"/>
    <col min="16160" max="16160" width="10.85546875" style="40" customWidth="1"/>
    <col min="16161" max="16161" width="9.140625" style="40"/>
    <col min="16162" max="16162" width="15.5703125" style="40" customWidth="1"/>
    <col min="16163" max="16163" width="15.140625" style="40" customWidth="1"/>
    <col min="16164" max="16164" width="12.85546875" style="40" customWidth="1"/>
    <col min="16165" max="16165" width="11.140625" style="40" customWidth="1"/>
    <col min="16166" max="16166" width="10" style="40" bestFit="1" customWidth="1"/>
    <col min="16167" max="16167" width="11.140625" style="40" customWidth="1"/>
    <col min="16168" max="16168" width="10.85546875" style="40" customWidth="1"/>
    <col min="16169" max="16169" width="9.140625" style="40"/>
    <col min="16170" max="16170" width="15.5703125" style="40" customWidth="1"/>
    <col min="16171" max="16171" width="15.140625" style="40" customWidth="1"/>
    <col min="16172" max="16384" width="9.140625" style="40"/>
  </cols>
  <sheetData>
    <row r="1" spans="1:43" s="5" customFormat="1" ht="16.5">
      <c r="A1" s="30"/>
      <c r="B1" s="454" t="s">
        <v>7104</v>
      </c>
      <c r="C1" s="31"/>
      <c r="D1" s="31"/>
      <c r="E1" s="31"/>
      <c r="F1" s="31"/>
      <c r="G1" s="31"/>
      <c r="H1" s="31"/>
      <c r="I1" s="31"/>
      <c r="J1" s="31"/>
      <c r="K1" s="30"/>
      <c r="L1" s="30"/>
      <c r="M1" s="133" t="s">
        <v>5909</v>
      </c>
      <c r="N1" s="31"/>
      <c r="O1" s="279"/>
      <c r="P1" s="31"/>
      <c r="Q1" s="31"/>
      <c r="R1" s="31"/>
      <c r="S1" s="31"/>
      <c r="T1" s="31"/>
      <c r="U1" s="31"/>
      <c r="V1" s="31"/>
      <c r="W1" s="31"/>
      <c r="X1" s="31"/>
      <c r="Y1" s="31"/>
      <c r="Z1" s="31"/>
      <c r="AA1" s="31"/>
      <c r="AB1" s="31"/>
      <c r="AC1" s="31"/>
      <c r="AD1" s="31"/>
      <c r="AE1" s="31"/>
      <c r="AF1" s="31"/>
      <c r="AG1" s="31"/>
      <c r="AH1" s="31"/>
      <c r="AI1" s="31"/>
      <c r="AJ1" s="31"/>
      <c r="AK1" s="31"/>
      <c r="AL1" s="31"/>
      <c r="AM1" s="31"/>
      <c r="AN1" s="31"/>
      <c r="AO1" s="31"/>
      <c r="AP1" s="31"/>
      <c r="AQ1" s="31"/>
    </row>
    <row r="2" spans="1:43" s="5" customFormat="1" thickBot="1">
      <c r="A2" s="30"/>
      <c r="B2" s="1276"/>
      <c r="C2" s="172"/>
      <c r="D2" s="172"/>
      <c r="E2" s="172"/>
      <c r="F2" s="172"/>
      <c r="G2" s="172"/>
      <c r="H2" s="172"/>
      <c r="I2" s="31"/>
      <c r="J2" s="31"/>
      <c r="M2" s="395" t="s">
        <v>28</v>
      </c>
      <c r="N2" s="148"/>
      <c r="O2" s="148"/>
      <c r="P2" s="31"/>
      <c r="Q2" s="31"/>
      <c r="R2" s="31"/>
      <c r="S2" s="31"/>
      <c r="T2" s="31"/>
      <c r="U2" s="31"/>
      <c r="V2" s="31"/>
      <c r="W2" s="31"/>
      <c r="X2" s="31"/>
      <c r="Y2" s="31"/>
      <c r="Z2" s="31"/>
      <c r="AA2" s="31"/>
      <c r="AB2" s="31"/>
      <c r="AC2" s="31"/>
      <c r="AD2" s="31"/>
      <c r="AE2" s="31"/>
      <c r="AF2" s="31"/>
      <c r="AG2" s="31"/>
      <c r="AH2" s="31"/>
      <c r="AI2" s="31"/>
      <c r="AJ2" s="31"/>
      <c r="AK2" s="31"/>
      <c r="AL2" s="31"/>
      <c r="AM2" s="31"/>
      <c r="AN2" s="31"/>
      <c r="AO2" s="31"/>
      <c r="AP2" s="31"/>
      <c r="AQ2" s="31"/>
    </row>
    <row r="3" spans="1:43" s="176" customFormat="1" ht="13.5">
      <c r="A3" s="30"/>
      <c r="B3" s="960" t="s">
        <v>29</v>
      </c>
      <c r="C3" s="134"/>
      <c r="D3" s="134"/>
      <c r="E3" s="31"/>
      <c r="F3" s="134"/>
      <c r="G3" s="134"/>
      <c r="H3" s="31"/>
      <c r="I3" s="31"/>
      <c r="J3" s="31"/>
      <c r="K3" s="31"/>
      <c r="L3" s="31"/>
      <c r="M3" s="175"/>
      <c r="N3" s="34"/>
      <c r="O3" s="31"/>
      <c r="P3" s="31"/>
      <c r="Q3" s="31"/>
      <c r="R3" s="31"/>
      <c r="S3" s="31"/>
      <c r="T3" s="31"/>
      <c r="U3" s="31"/>
      <c r="V3" s="31"/>
      <c r="W3" s="31"/>
      <c r="X3" s="31"/>
      <c r="Y3" s="31"/>
      <c r="Z3" s="31"/>
      <c r="AA3" s="31"/>
      <c r="AB3" s="31"/>
      <c r="AC3" s="31"/>
      <c r="AD3" s="31"/>
      <c r="AE3" s="31"/>
      <c r="AF3" s="31"/>
      <c r="AG3" s="31"/>
      <c r="AH3" s="31"/>
      <c r="AI3" s="31"/>
      <c r="AJ3" s="31"/>
      <c r="AK3" s="31"/>
      <c r="AL3" s="31"/>
      <c r="AM3" s="31"/>
      <c r="AN3" s="31"/>
      <c r="AO3" s="31"/>
      <c r="AP3" s="31"/>
      <c r="AQ3" s="31"/>
    </row>
    <row r="4" spans="1:43" s="176" customFormat="1" ht="13.5">
      <c r="A4" s="30"/>
      <c r="B4" s="174"/>
      <c r="C4" s="134"/>
      <c r="D4" s="134"/>
      <c r="E4" s="31"/>
      <c r="F4" s="134"/>
      <c r="G4" s="134"/>
      <c r="H4" s="174"/>
      <c r="I4" s="31"/>
      <c r="J4" s="31"/>
      <c r="K4" s="31"/>
      <c r="L4" s="31"/>
      <c r="M4" s="31"/>
      <c r="N4" s="41" t="s">
        <v>215</v>
      </c>
      <c r="O4" s="31"/>
      <c r="P4" s="31"/>
      <c r="Q4" s="31"/>
      <c r="R4" s="31"/>
      <c r="S4" s="31"/>
      <c r="T4" s="31"/>
      <c r="U4" s="31"/>
      <c r="V4" s="31"/>
      <c r="W4" s="31"/>
      <c r="X4" s="31"/>
      <c r="Y4" s="31"/>
      <c r="Z4" s="31"/>
      <c r="AA4" s="31"/>
      <c r="AB4" s="31"/>
      <c r="AC4" s="31"/>
      <c r="AD4" s="31"/>
      <c r="AE4" s="31"/>
      <c r="AF4" s="31"/>
      <c r="AG4" s="31"/>
      <c r="AH4" s="31"/>
      <c r="AI4" s="31"/>
      <c r="AJ4" s="31"/>
      <c r="AK4" s="31"/>
      <c r="AL4" s="31"/>
      <c r="AM4" s="31"/>
      <c r="AN4" s="31"/>
      <c r="AO4" s="31"/>
      <c r="AP4" s="31"/>
      <c r="AQ4" s="31"/>
    </row>
    <row r="5" spans="1:43" s="327" customFormat="1">
      <c r="A5" s="244"/>
      <c r="B5" s="328"/>
      <c r="C5" s="228" t="s">
        <v>4788</v>
      </c>
      <c r="D5" s="229"/>
      <c r="E5" s="229"/>
      <c r="F5" s="229"/>
      <c r="G5" s="229"/>
      <c r="H5" s="229"/>
      <c r="I5" s="453"/>
      <c r="J5" s="453"/>
      <c r="K5" s="2561" t="s">
        <v>1978</v>
      </c>
      <c r="L5" s="2531"/>
      <c r="M5" s="2531"/>
      <c r="N5" s="2531"/>
      <c r="O5" s="2531"/>
      <c r="P5" s="2531"/>
      <c r="Q5" s="2560"/>
      <c r="R5" s="453"/>
      <c r="S5" s="453"/>
      <c r="T5" s="2561" t="s">
        <v>216</v>
      </c>
      <c r="U5" s="2531"/>
      <c r="V5" s="2531"/>
      <c r="W5" s="2531"/>
      <c r="X5" s="2531"/>
      <c r="Y5" s="2531"/>
      <c r="Z5" s="2531"/>
      <c r="AA5" s="2560"/>
      <c r="AB5" s="2561" t="s">
        <v>5883</v>
      </c>
      <c r="AC5" s="2531"/>
      <c r="AD5" s="2531"/>
      <c r="AE5" s="2531"/>
      <c r="AF5" s="2531"/>
      <c r="AG5" s="2531"/>
      <c r="AH5" s="2531"/>
      <c r="AI5" s="2560"/>
      <c r="AJ5" s="2561" t="s">
        <v>7103</v>
      </c>
      <c r="AK5" s="2531"/>
      <c r="AL5" s="2531"/>
      <c r="AM5" s="2531"/>
      <c r="AN5" s="2531"/>
      <c r="AO5" s="2531"/>
      <c r="AP5" s="2531"/>
      <c r="AQ5" s="2560"/>
    </row>
    <row r="6" spans="1:43" ht="99.75">
      <c r="A6" s="245"/>
      <c r="B6" s="246"/>
      <c r="C6" s="63" t="s">
        <v>211</v>
      </c>
      <c r="D6" s="1204" t="s">
        <v>240</v>
      </c>
      <c r="E6" s="1040" t="s">
        <v>5910</v>
      </c>
      <c r="F6" s="63" t="s">
        <v>222</v>
      </c>
      <c r="G6" s="63" t="s">
        <v>5911</v>
      </c>
      <c r="H6" s="63" t="s">
        <v>254</v>
      </c>
      <c r="I6" s="326" t="s">
        <v>309</v>
      </c>
      <c r="J6" s="1205" t="s">
        <v>5912</v>
      </c>
      <c r="K6" s="1206" t="s">
        <v>211</v>
      </c>
      <c r="L6" s="1281" t="s">
        <v>5913</v>
      </c>
      <c r="M6" s="1204" t="s">
        <v>240</v>
      </c>
      <c r="N6" s="63" t="s">
        <v>5910</v>
      </c>
      <c r="O6" s="63" t="s">
        <v>222</v>
      </c>
      <c r="P6" s="63" t="s">
        <v>5911</v>
      </c>
      <c r="Q6" s="63" t="s">
        <v>254</v>
      </c>
      <c r="R6" s="326" t="s">
        <v>309</v>
      </c>
      <c r="S6" s="1205" t="s">
        <v>5912</v>
      </c>
      <c r="T6" s="1281" t="s">
        <v>285</v>
      </c>
      <c r="U6" s="1204" t="s">
        <v>240</v>
      </c>
      <c r="V6" s="1040" t="s">
        <v>5910</v>
      </c>
      <c r="W6" s="63" t="s">
        <v>222</v>
      </c>
      <c r="X6" s="63" t="s">
        <v>5911</v>
      </c>
      <c r="Y6" s="1281" t="s">
        <v>286</v>
      </c>
      <c r="Z6" s="326" t="s">
        <v>309</v>
      </c>
      <c r="AA6" s="1205" t="s">
        <v>5912</v>
      </c>
      <c r="AB6" s="1281" t="s">
        <v>211</v>
      </c>
      <c r="AC6" s="1204" t="s">
        <v>240</v>
      </c>
      <c r="AD6" s="1040" t="s">
        <v>5910</v>
      </c>
      <c r="AE6" s="63" t="s">
        <v>222</v>
      </c>
      <c r="AF6" s="63" t="s">
        <v>5911</v>
      </c>
      <c r="AG6" s="1281" t="s">
        <v>254</v>
      </c>
      <c r="AH6" s="326" t="s">
        <v>309</v>
      </c>
      <c r="AI6" s="1205" t="s">
        <v>5912</v>
      </c>
      <c r="AJ6" s="1281" t="s">
        <v>211</v>
      </c>
      <c r="AK6" s="1204" t="s">
        <v>240</v>
      </c>
      <c r="AL6" s="1040" t="s">
        <v>5910</v>
      </c>
      <c r="AM6" s="63" t="s">
        <v>222</v>
      </c>
      <c r="AN6" s="63" t="s">
        <v>5911</v>
      </c>
      <c r="AO6" s="1281" t="s">
        <v>254</v>
      </c>
      <c r="AP6" s="326" t="s">
        <v>309</v>
      </c>
      <c r="AQ6" s="1205" t="s">
        <v>5912</v>
      </c>
    </row>
    <row r="7" spans="1:43" s="16" customFormat="1" ht="12.75">
      <c r="A7" s="1281">
        <v>1</v>
      </c>
      <c r="B7" s="1281">
        <v>2</v>
      </c>
      <c r="C7" s="1281">
        <v>3</v>
      </c>
      <c r="D7" s="1281">
        <v>4</v>
      </c>
      <c r="E7" s="1281">
        <v>5</v>
      </c>
      <c r="F7" s="1281">
        <v>6</v>
      </c>
      <c r="G7" s="1281">
        <v>7</v>
      </c>
      <c r="H7" s="1281">
        <v>8</v>
      </c>
      <c r="I7" s="1281">
        <v>9</v>
      </c>
      <c r="J7" s="1281">
        <v>10</v>
      </c>
      <c r="K7" s="1281">
        <v>11</v>
      </c>
      <c r="L7" s="1281">
        <v>12</v>
      </c>
      <c r="M7" s="1281">
        <v>13</v>
      </c>
      <c r="N7" s="1281">
        <v>14</v>
      </c>
      <c r="O7" s="1281">
        <v>15</v>
      </c>
      <c r="P7" s="1281">
        <v>16</v>
      </c>
      <c r="Q7" s="1281">
        <v>17</v>
      </c>
      <c r="R7" s="1281">
        <v>18</v>
      </c>
      <c r="S7" s="1281">
        <v>19</v>
      </c>
      <c r="T7" s="1281">
        <v>20</v>
      </c>
      <c r="U7" s="1281">
        <v>21</v>
      </c>
      <c r="V7" s="1281">
        <v>22</v>
      </c>
      <c r="W7" s="1281">
        <v>23</v>
      </c>
      <c r="X7" s="1281">
        <v>24</v>
      </c>
      <c r="Y7" s="1281">
        <v>25</v>
      </c>
      <c r="Z7" s="1281">
        <v>26</v>
      </c>
      <c r="AA7" s="1281">
        <v>27</v>
      </c>
      <c r="AB7" s="1281">
        <v>28</v>
      </c>
      <c r="AC7" s="1281">
        <v>29</v>
      </c>
      <c r="AD7" s="1281">
        <v>30</v>
      </c>
      <c r="AE7" s="1281">
        <v>31</v>
      </c>
      <c r="AF7" s="1281">
        <v>32</v>
      </c>
      <c r="AG7" s="1281">
        <v>33</v>
      </c>
      <c r="AH7" s="1281">
        <v>34</v>
      </c>
      <c r="AI7" s="1281">
        <v>35</v>
      </c>
      <c r="AJ7" s="1281">
        <v>36</v>
      </c>
      <c r="AK7" s="1281">
        <v>37</v>
      </c>
      <c r="AL7" s="1281">
        <v>38</v>
      </c>
      <c r="AM7" s="1281">
        <v>39</v>
      </c>
      <c r="AN7" s="1281">
        <v>40</v>
      </c>
      <c r="AO7" s="1281">
        <v>41</v>
      </c>
      <c r="AP7" s="1281">
        <v>42</v>
      </c>
      <c r="AQ7" s="1281">
        <v>43</v>
      </c>
    </row>
    <row r="8" spans="1:43" s="327" customFormat="1" ht="28.5">
      <c r="A8" s="211"/>
      <c r="B8" s="1334" t="s">
        <v>229</v>
      </c>
      <c r="C8" s="403">
        <f t="shared" ref="C8:O8" si="0">SUM(C9:C16)</f>
        <v>0</v>
      </c>
      <c r="D8" s="403">
        <f t="shared" si="0"/>
        <v>0</v>
      </c>
      <c r="E8" s="403">
        <f t="shared" si="0"/>
        <v>0</v>
      </c>
      <c r="F8" s="403">
        <f t="shared" si="0"/>
        <v>0</v>
      </c>
      <c r="G8" s="403">
        <f t="shared" si="0"/>
        <v>0</v>
      </c>
      <c r="H8" s="403">
        <f t="shared" si="0"/>
        <v>0</v>
      </c>
      <c r="I8" s="223">
        <f t="shared" si="0"/>
        <v>0</v>
      </c>
      <c r="J8" s="1207">
        <f t="shared" si="0"/>
        <v>0</v>
      </c>
      <c r="K8" s="403">
        <f t="shared" si="0"/>
        <v>0</v>
      </c>
      <c r="L8" s="403">
        <f t="shared" si="0"/>
        <v>0</v>
      </c>
      <c r="M8" s="403">
        <f t="shared" si="0"/>
        <v>0</v>
      </c>
      <c r="N8" s="403">
        <f t="shared" si="0"/>
        <v>0</v>
      </c>
      <c r="O8" s="403">
        <f t="shared" si="0"/>
        <v>0</v>
      </c>
      <c r="P8" s="403"/>
      <c r="Q8" s="403">
        <f t="shared" ref="Q8:AE8" si="1">SUM(Q9:Q16)</f>
        <v>0</v>
      </c>
      <c r="R8" s="223">
        <f t="shared" si="1"/>
        <v>0</v>
      </c>
      <c r="S8" s="1207">
        <f t="shared" si="1"/>
        <v>0</v>
      </c>
      <c r="T8" s="403">
        <f t="shared" si="1"/>
        <v>0</v>
      </c>
      <c r="U8" s="403">
        <f t="shared" si="1"/>
        <v>0</v>
      </c>
      <c r="V8" s="403">
        <f t="shared" si="1"/>
        <v>0</v>
      </c>
      <c r="W8" s="403">
        <f t="shared" si="1"/>
        <v>0</v>
      </c>
      <c r="X8" s="403">
        <f t="shared" si="1"/>
        <v>0</v>
      </c>
      <c r="Y8" s="403">
        <f t="shared" si="1"/>
        <v>0</v>
      </c>
      <c r="Z8" s="223">
        <f t="shared" si="1"/>
        <v>0</v>
      </c>
      <c r="AA8" s="1207">
        <f t="shared" si="1"/>
        <v>0</v>
      </c>
      <c r="AB8" s="403">
        <f t="shared" si="1"/>
        <v>0</v>
      </c>
      <c r="AC8" s="403">
        <f t="shared" si="1"/>
        <v>0</v>
      </c>
      <c r="AD8" s="403">
        <f t="shared" si="1"/>
        <v>0</v>
      </c>
      <c r="AE8" s="403">
        <f t="shared" si="1"/>
        <v>0</v>
      </c>
      <c r="AF8" s="403"/>
      <c r="AG8" s="403">
        <f t="shared" ref="AG8:AM8" si="2">SUM(AG9:AG16)</f>
        <v>0</v>
      </c>
      <c r="AH8" s="223">
        <f t="shared" si="2"/>
        <v>0</v>
      </c>
      <c r="AI8" s="1207">
        <f t="shared" si="2"/>
        <v>0</v>
      </c>
      <c r="AJ8" s="403">
        <f t="shared" si="2"/>
        <v>0</v>
      </c>
      <c r="AK8" s="403">
        <f t="shared" si="2"/>
        <v>0</v>
      </c>
      <c r="AL8" s="403">
        <f t="shared" si="2"/>
        <v>0</v>
      </c>
      <c r="AM8" s="403">
        <f t="shared" si="2"/>
        <v>0</v>
      </c>
      <c r="AN8" s="403"/>
      <c r="AO8" s="403">
        <f>SUM(AO9:AO16)</f>
        <v>0</v>
      </c>
      <c r="AP8" s="223">
        <f>SUM(AP9:AP16)</f>
        <v>0</v>
      </c>
      <c r="AQ8" s="1207">
        <f>SUM(AQ9:AQ16)</f>
        <v>0</v>
      </c>
    </row>
    <row r="9" spans="1:43">
      <c r="A9" s="211">
        <v>1</v>
      </c>
      <c r="B9" s="212" t="s">
        <v>7105</v>
      </c>
      <c r="C9" s="194"/>
      <c r="D9" s="247"/>
      <c r="E9" s="247"/>
      <c r="F9" s="247"/>
      <c r="G9" s="247"/>
      <c r="H9" s="213">
        <f t="shared" ref="H9:H16" si="3">D9+F9+E9+G9</f>
        <v>0</v>
      </c>
      <c r="I9" s="223">
        <f t="shared" ref="I9:I15" si="4">H9*13</f>
        <v>0</v>
      </c>
      <c r="J9" s="1207">
        <f t="shared" ref="J9:J15" si="5">D9*13</f>
        <v>0</v>
      </c>
      <c r="K9" s="194"/>
      <c r="L9" s="194"/>
      <c r="M9" s="247"/>
      <c r="N9" s="247"/>
      <c r="O9" s="247"/>
      <c r="P9" s="247"/>
      <c r="Q9" s="213">
        <f t="shared" ref="Q9:Q16" si="6">M9+O9+N9+P9</f>
        <v>0</v>
      </c>
      <c r="R9" s="223">
        <f t="shared" ref="R9:R15" si="7">Q9*13</f>
        <v>0</v>
      </c>
      <c r="S9" s="1207">
        <f t="shared" ref="S9:S15" si="8">M9*13</f>
        <v>0</v>
      </c>
      <c r="T9" s="213">
        <f t="shared" ref="T9:T16" si="9">C9-K9</f>
        <v>0</v>
      </c>
      <c r="U9" s="213">
        <f t="shared" ref="U9:Y16" si="10">D9-M9</f>
        <v>0</v>
      </c>
      <c r="V9" s="213">
        <f t="shared" si="10"/>
        <v>0</v>
      </c>
      <c r="W9" s="213">
        <f t="shared" si="10"/>
        <v>0</v>
      </c>
      <c r="X9" s="213">
        <f t="shared" si="10"/>
        <v>0</v>
      </c>
      <c r="Y9" s="213">
        <f t="shared" si="10"/>
        <v>0</v>
      </c>
      <c r="Z9" s="223">
        <f t="shared" ref="Z9:AA16" si="11">+I9-R9</f>
        <v>0</v>
      </c>
      <c r="AA9" s="1207">
        <f t="shared" si="11"/>
        <v>0</v>
      </c>
      <c r="AB9" s="194"/>
      <c r="AC9" s="194"/>
      <c r="AD9" s="194"/>
      <c r="AE9" s="194"/>
      <c r="AF9" s="247"/>
      <c r="AG9" s="213">
        <f t="shared" ref="AG9:AG16" si="12">AC9+AE9+AD9+AF9</f>
        <v>0</v>
      </c>
      <c r="AH9" s="223">
        <f t="shared" ref="AH9:AH15" si="13">AG9*13</f>
        <v>0</v>
      </c>
      <c r="AI9" s="1207">
        <f t="shared" ref="AI9:AI15" si="14">AC9*13</f>
        <v>0</v>
      </c>
      <c r="AJ9" s="194"/>
      <c r="AK9" s="194"/>
      <c r="AL9" s="194"/>
      <c r="AM9" s="194"/>
      <c r="AN9" s="247"/>
      <c r="AO9" s="213">
        <f t="shared" ref="AO9:AO16" si="15">AK9+AM9+AL9+AN9</f>
        <v>0</v>
      </c>
      <c r="AP9" s="223">
        <f t="shared" ref="AP9:AP15" si="16">AO9*13</f>
        <v>0</v>
      </c>
      <c r="AQ9" s="1207">
        <f t="shared" ref="AQ9:AQ15" si="17">AK9*13</f>
        <v>0</v>
      </c>
    </row>
    <row r="10" spans="1:43">
      <c r="A10" s="211">
        <v>2</v>
      </c>
      <c r="B10" s="212" t="s">
        <v>256</v>
      </c>
      <c r="C10" s="194"/>
      <c r="D10" s="247"/>
      <c r="E10" s="247"/>
      <c r="F10" s="247"/>
      <c r="G10" s="247"/>
      <c r="H10" s="213">
        <f t="shared" si="3"/>
        <v>0</v>
      </c>
      <c r="I10" s="223">
        <f t="shared" si="4"/>
        <v>0</v>
      </c>
      <c r="J10" s="1207">
        <f t="shared" si="5"/>
        <v>0</v>
      </c>
      <c r="K10" s="194"/>
      <c r="L10" s="194"/>
      <c r="M10" s="247"/>
      <c r="N10" s="247"/>
      <c r="O10" s="247"/>
      <c r="P10" s="247"/>
      <c r="Q10" s="213">
        <f t="shared" si="6"/>
        <v>0</v>
      </c>
      <c r="R10" s="223">
        <f t="shared" si="7"/>
        <v>0</v>
      </c>
      <c r="S10" s="1207">
        <f t="shared" si="8"/>
        <v>0</v>
      </c>
      <c r="T10" s="213">
        <f t="shared" si="9"/>
        <v>0</v>
      </c>
      <c r="U10" s="213">
        <f t="shared" si="10"/>
        <v>0</v>
      </c>
      <c r="V10" s="213">
        <f t="shared" si="10"/>
        <v>0</v>
      </c>
      <c r="W10" s="213">
        <f t="shared" si="10"/>
        <v>0</v>
      </c>
      <c r="X10" s="213">
        <f t="shared" si="10"/>
        <v>0</v>
      </c>
      <c r="Y10" s="213">
        <f t="shared" si="10"/>
        <v>0</v>
      </c>
      <c r="Z10" s="223">
        <f t="shared" si="11"/>
        <v>0</v>
      </c>
      <c r="AA10" s="1207">
        <f t="shared" si="11"/>
        <v>0</v>
      </c>
      <c r="AB10" s="194"/>
      <c r="AC10" s="194"/>
      <c r="AD10" s="194"/>
      <c r="AE10" s="194"/>
      <c r="AF10" s="247"/>
      <c r="AG10" s="213">
        <f t="shared" si="12"/>
        <v>0</v>
      </c>
      <c r="AH10" s="223">
        <f t="shared" si="13"/>
        <v>0</v>
      </c>
      <c r="AI10" s="1207">
        <f t="shared" si="14"/>
        <v>0</v>
      </c>
      <c r="AJ10" s="194"/>
      <c r="AK10" s="194"/>
      <c r="AL10" s="194"/>
      <c r="AM10" s="194"/>
      <c r="AN10" s="247"/>
      <c r="AO10" s="213">
        <f t="shared" si="15"/>
        <v>0</v>
      </c>
      <c r="AP10" s="223">
        <f t="shared" si="16"/>
        <v>0</v>
      </c>
      <c r="AQ10" s="1207">
        <f t="shared" si="17"/>
        <v>0</v>
      </c>
    </row>
    <row r="11" spans="1:43" ht="27">
      <c r="A11" s="211">
        <v>3</v>
      </c>
      <c r="B11" s="212" t="s">
        <v>5914</v>
      </c>
      <c r="C11" s="194"/>
      <c r="D11" s="247"/>
      <c r="E11" s="247"/>
      <c r="F11" s="247"/>
      <c r="G11" s="247"/>
      <c r="H11" s="213">
        <f t="shared" si="3"/>
        <v>0</v>
      </c>
      <c r="I11" s="223">
        <f t="shared" si="4"/>
        <v>0</v>
      </c>
      <c r="J11" s="1207">
        <f t="shared" si="5"/>
        <v>0</v>
      </c>
      <c r="K11" s="194"/>
      <c r="L11" s="194"/>
      <c r="M11" s="247"/>
      <c r="N11" s="247"/>
      <c r="O11" s="247"/>
      <c r="P11" s="247"/>
      <c r="Q11" s="213">
        <f t="shared" si="6"/>
        <v>0</v>
      </c>
      <c r="R11" s="223">
        <f t="shared" si="7"/>
        <v>0</v>
      </c>
      <c r="S11" s="1207">
        <f t="shared" si="8"/>
        <v>0</v>
      </c>
      <c r="T11" s="213">
        <f t="shared" si="9"/>
        <v>0</v>
      </c>
      <c r="U11" s="213">
        <f t="shared" si="10"/>
        <v>0</v>
      </c>
      <c r="V11" s="213">
        <f t="shared" si="10"/>
        <v>0</v>
      </c>
      <c r="W11" s="213">
        <f t="shared" si="10"/>
        <v>0</v>
      </c>
      <c r="X11" s="213">
        <f t="shared" si="10"/>
        <v>0</v>
      </c>
      <c r="Y11" s="213">
        <f t="shared" si="10"/>
        <v>0</v>
      </c>
      <c r="Z11" s="223">
        <f t="shared" si="11"/>
        <v>0</v>
      </c>
      <c r="AA11" s="1207">
        <f t="shared" si="11"/>
        <v>0</v>
      </c>
      <c r="AB11" s="194"/>
      <c r="AC11" s="194"/>
      <c r="AD11" s="194"/>
      <c r="AE11" s="194"/>
      <c r="AF11" s="247"/>
      <c r="AG11" s="213">
        <f t="shared" si="12"/>
        <v>0</v>
      </c>
      <c r="AH11" s="223">
        <f t="shared" si="13"/>
        <v>0</v>
      </c>
      <c r="AI11" s="1207">
        <f t="shared" si="14"/>
        <v>0</v>
      </c>
      <c r="AJ11" s="194"/>
      <c r="AK11" s="194"/>
      <c r="AL11" s="194"/>
      <c r="AM11" s="194"/>
      <c r="AN11" s="247"/>
      <c r="AO11" s="213">
        <f t="shared" si="15"/>
        <v>0</v>
      </c>
      <c r="AP11" s="223">
        <f t="shared" si="16"/>
        <v>0</v>
      </c>
      <c r="AQ11" s="1207">
        <f t="shared" si="17"/>
        <v>0</v>
      </c>
    </row>
    <row r="12" spans="1:43" ht="40.5">
      <c r="A12" s="211">
        <v>4</v>
      </c>
      <c r="B12" s="212" t="s">
        <v>7106</v>
      </c>
      <c r="C12" s="212"/>
      <c r="D12" s="247"/>
      <c r="E12" s="247"/>
      <c r="F12" s="247"/>
      <c r="G12" s="247"/>
      <c r="H12" s="213">
        <f t="shared" si="3"/>
        <v>0</v>
      </c>
      <c r="I12" s="223">
        <f t="shared" si="4"/>
        <v>0</v>
      </c>
      <c r="J12" s="1207">
        <f t="shared" si="5"/>
        <v>0</v>
      </c>
      <c r="K12" s="194"/>
      <c r="L12" s="194"/>
      <c r="M12" s="247"/>
      <c r="N12" s="247"/>
      <c r="O12" s="247"/>
      <c r="P12" s="247"/>
      <c r="Q12" s="213">
        <f t="shared" si="6"/>
        <v>0</v>
      </c>
      <c r="R12" s="223">
        <f t="shared" si="7"/>
        <v>0</v>
      </c>
      <c r="S12" s="1207">
        <f t="shared" si="8"/>
        <v>0</v>
      </c>
      <c r="T12" s="213">
        <f t="shared" si="9"/>
        <v>0</v>
      </c>
      <c r="U12" s="213">
        <f t="shared" si="10"/>
        <v>0</v>
      </c>
      <c r="V12" s="213">
        <f t="shared" si="10"/>
        <v>0</v>
      </c>
      <c r="W12" s="213">
        <f t="shared" si="10"/>
        <v>0</v>
      </c>
      <c r="X12" s="213">
        <f t="shared" si="10"/>
        <v>0</v>
      </c>
      <c r="Y12" s="213">
        <f t="shared" si="10"/>
        <v>0</v>
      </c>
      <c r="Z12" s="223">
        <f t="shared" si="11"/>
        <v>0</v>
      </c>
      <c r="AA12" s="1207">
        <f t="shared" si="11"/>
        <v>0</v>
      </c>
      <c r="AB12" s="194"/>
      <c r="AC12" s="194"/>
      <c r="AD12" s="194"/>
      <c r="AE12" s="194"/>
      <c r="AF12" s="247"/>
      <c r="AG12" s="213">
        <f t="shared" si="12"/>
        <v>0</v>
      </c>
      <c r="AH12" s="223">
        <f t="shared" si="13"/>
        <v>0</v>
      </c>
      <c r="AI12" s="1207">
        <f t="shared" si="14"/>
        <v>0</v>
      </c>
      <c r="AJ12" s="194"/>
      <c r="AK12" s="194"/>
      <c r="AL12" s="194"/>
      <c r="AM12" s="194"/>
      <c r="AN12" s="247"/>
      <c r="AO12" s="213">
        <f t="shared" si="15"/>
        <v>0</v>
      </c>
      <c r="AP12" s="223">
        <f t="shared" si="16"/>
        <v>0</v>
      </c>
      <c r="AQ12" s="1207">
        <f t="shared" si="17"/>
        <v>0</v>
      </c>
    </row>
    <row r="13" spans="1:43">
      <c r="A13" s="211">
        <v>5</v>
      </c>
      <c r="B13" s="212" t="s">
        <v>236</v>
      </c>
      <c r="C13" s="194"/>
      <c r="D13" s="247"/>
      <c r="E13" s="247"/>
      <c r="F13" s="247"/>
      <c r="G13" s="247"/>
      <c r="H13" s="213">
        <f t="shared" si="3"/>
        <v>0</v>
      </c>
      <c r="I13" s="223">
        <f t="shared" si="4"/>
        <v>0</v>
      </c>
      <c r="J13" s="1207">
        <f t="shared" si="5"/>
        <v>0</v>
      </c>
      <c r="K13" s="194"/>
      <c r="L13" s="194"/>
      <c r="M13" s="247"/>
      <c r="N13" s="247"/>
      <c r="O13" s="247"/>
      <c r="P13" s="247"/>
      <c r="Q13" s="213">
        <f t="shared" si="6"/>
        <v>0</v>
      </c>
      <c r="R13" s="223">
        <f t="shared" si="7"/>
        <v>0</v>
      </c>
      <c r="S13" s="1207">
        <f t="shared" si="8"/>
        <v>0</v>
      </c>
      <c r="T13" s="213">
        <f t="shared" si="9"/>
        <v>0</v>
      </c>
      <c r="U13" s="213">
        <f t="shared" si="10"/>
        <v>0</v>
      </c>
      <c r="V13" s="213">
        <f t="shared" si="10"/>
        <v>0</v>
      </c>
      <c r="W13" s="213">
        <f t="shared" si="10"/>
        <v>0</v>
      </c>
      <c r="X13" s="213">
        <f t="shared" si="10"/>
        <v>0</v>
      </c>
      <c r="Y13" s="213">
        <f t="shared" si="10"/>
        <v>0</v>
      </c>
      <c r="Z13" s="223">
        <f t="shared" si="11"/>
        <v>0</v>
      </c>
      <c r="AA13" s="1207">
        <f t="shared" si="11"/>
        <v>0</v>
      </c>
      <c r="AB13" s="194"/>
      <c r="AC13" s="194"/>
      <c r="AD13" s="194"/>
      <c r="AE13" s="194"/>
      <c r="AF13" s="247"/>
      <c r="AG13" s="213">
        <f t="shared" si="12"/>
        <v>0</v>
      </c>
      <c r="AH13" s="223">
        <f t="shared" si="13"/>
        <v>0</v>
      </c>
      <c r="AI13" s="1207">
        <f t="shared" si="14"/>
        <v>0</v>
      </c>
      <c r="AJ13" s="194"/>
      <c r="AK13" s="194"/>
      <c r="AL13" s="194"/>
      <c r="AM13" s="194"/>
      <c r="AN13" s="247"/>
      <c r="AO13" s="213">
        <f t="shared" si="15"/>
        <v>0</v>
      </c>
      <c r="AP13" s="223">
        <f t="shared" si="16"/>
        <v>0</v>
      </c>
      <c r="AQ13" s="1207">
        <f t="shared" si="17"/>
        <v>0</v>
      </c>
    </row>
    <row r="14" spans="1:43" ht="27">
      <c r="A14" s="211">
        <v>6</v>
      </c>
      <c r="B14" s="212" t="s">
        <v>7107</v>
      </c>
      <c r="C14" s="194"/>
      <c r="D14" s="247"/>
      <c r="E14" s="247"/>
      <c r="F14" s="247"/>
      <c r="G14" s="247"/>
      <c r="H14" s="213">
        <f>D14+F14+E14+G14</f>
        <v>0</v>
      </c>
      <c r="I14" s="223">
        <f>H14*13</f>
        <v>0</v>
      </c>
      <c r="J14" s="1207">
        <f>D14*13</f>
        <v>0</v>
      </c>
      <c r="K14" s="194"/>
      <c r="L14" s="194"/>
      <c r="M14" s="247"/>
      <c r="N14" s="247"/>
      <c r="O14" s="247"/>
      <c r="P14" s="247"/>
      <c r="Q14" s="213">
        <f>M14+O14+N14+P14</f>
        <v>0</v>
      </c>
      <c r="R14" s="223">
        <f t="shared" si="7"/>
        <v>0</v>
      </c>
      <c r="S14" s="1207">
        <f>M14*13</f>
        <v>0</v>
      </c>
      <c r="T14" s="213">
        <f>C14-K14</f>
        <v>0</v>
      </c>
      <c r="U14" s="213">
        <f>D14-M14</f>
        <v>0</v>
      </c>
      <c r="V14" s="213">
        <f>E14-N14</f>
        <v>0</v>
      </c>
      <c r="W14" s="213">
        <f>F14-O14</f>
        <v>0</v>
      </c>
      <c r="X14" s="213">
        <f>G14-P14</f>
        <v>0</v>
      </c>
      <c r="Y14" s="213">
        <f>H14-Q14</f>
        <v>0</v>
      </c>
      <c r="Z14" s="223">
        <f>+I14-R14</f>
        <v>0</v>
      </c>
      <c r="AA14" s="1207">
        <f>+J14-S14</f>
        <v>0</v>
      </c>
      <c r="AB14" s="194"/>
      <c r="AC14" s="194"/>
      <c r="AD14" s="194"/>
      <c r="AE14" s="194"/>
      <c r="AF14" s="247"/>
      <c r="AG14" s="213">
        <f>AC14+AE14+AD14+AF14</f>
        <v>0</v>
      </c>
      <c r="AH14" s="223">
        <f t="shared" si="13"/>
        <v>0</v>
      </c>
      <c r="AI14" s="1207">
        <f>AC14*13</f>
        <v>0</v>
      </c>
      <c r="AJ14" s="194"/>
      <c r="AK14" s="194"/>
      <c r="AL14" s="194"/>
      <c r="AM14" s="194"/>
      <c r="AN14" s="247"/>
      <c r="AO14" s="213">
        <f>AK14+AM14+AL14+AN14</f>
        <v>0</v>
      </c>
      <c r="AP14" s="223">
        <f t="shared" si="16"/>
        <v>0</v>
      </c>
      <c r="AQ14" s="1207">
        <f>AK14*13</f>
        <v>0</v>
      </c>
    </row>
    <row r="15" spans="1:43" ht="40.5">
      <c r="A15" s="211">
        <v>7</v>
      </c>
      <c r="B15" s="212" t="s">
        <v>7108</v>
      </c>
      <c r="C15" s="194"/>
      <c r="D15" s="247"/>
      <c r="E15" s="247"/>
      <c r="F15" s="247"/>
      <c r="G15" s="247"/>
      <c r="H15" s="213">
        <f t="shared" si="3"/>
        <v>0</v>
      </c>
      <c r="I15" s="223">
        <f t="shared" si="4"/>
        <v>0</v>
      </c>
      <c r="J15" s="1207">
        <f t="shared" si="5"/>
        <v>0</v>
      </c>
      <c r="K15" s="194"/>
      <c r="L15" s="194"/>
      <c r="M15" s="247"/>
      <c r="N15" s="247"/>
      <c r="O15" s="247"/>
      <c r="P15" s="247"/>
      <c r="Q15" s="213">
        <f t="shared" si="6"/>
        <v>0</v>
      </c>
      <c r="R15" s="223">
        <f t="shared" si="7"/>
        <v>0</v>
      </c>
      <c r="S15" s="1207">
        <f t="shared" si="8"/>
        <v>0</v>
      </c>
      <c r="T15" s="213">
        <f t="shared" si="9"/>
        <v>0</v>
      </c>
      <c r="U15" s="213">
        <f t="shared" si="10"/>
        <v>0</v>
      </c>
      <c r="V15" s="213">
        <f t="shared" si="10"/>
        <v>0</v>
      </c>
      <c r="W15" s="213">
        <f t="shared" si="10"/>
        <v>0</v>
      </c>
      <c r="X15" s="213">
        <f t="shared" si="10"/>
        <v>0</v>
      </c>
      <c r="Y15" s="213">
        <f t="shared" si="10"/>
        <v>0</v>
      </c>
      <c r="Z15" s="223">
        <f>+I15-R15</f>
        <v>0</v>
      </c>
      <c r="AA15" s="1207">
        <f t="shared" si="11"/>
        <v>0</v>
      </c>
      <c r="AB15" s="194"/>
      <c r="AC15" s="194"/>
      <c r="AD15" s="194"/>
      <c r="AE15" s="194"/>
      <c r="AF15" s="247"/>
      <c r="AG15" s="213">
        <f t="shared" si="12"/>
        <v>0</v>
      </c>
      <c r="AH15" s="223">
        <f t="shared" si="13"/>
        <v>0</v>
      </c>
      <c r="AI15" s="1207">
        <f t="shared" si="14"/>
        <v>0</v>
      </c>
      <c r="AJ15" s="194"/>
      <c r="AK15" s="194"/>
      <c r="AL15" s="194"/>
      <c r="AM15" s="194"/>
      <c r="AN15" s="247"/>
      <c r="AO15" s="213">
        <f t="shared" si="15"/>
        <v>0</v>
      </c>
      <c r="AP15" s="223">
        <f t="shared" si="16"/>
        <v>0</v>
      </c>
      <c r="AQ15" s="1207">
        <f t="shared" si="17"/>
        <v>0</v>
      </c>
    </row>
    <row r="16" spans="1:43" ht="54">
      <c r="A16" s="211">
        <v>8</v>
      </c>
      <c r="B16" s="212" t="s">
        <v>454</v>
      </c>
      <c r="C16" s="194"/>
      <c r="D16" s="247"/>
      <c r="E16" s="247"/>
      <c r="F16" s="247"/>
      <c r="G16" s="247"/>
      <c r="H16" s="213">
        <f t="shared" si="3"/>
        <v>0</v>
      </c>
      <c r="I16" s="223">
        <f>H16*12</f>
        <v>0</v>
      </c>
      <c r="J16" s="1207">
        <f>D16*12</f>
        <v>0</v>
      </c>
      <c r="K16" s="194"/>
      <c r="L16" s="194"/>
      <c r="M16" s="247"/>
      <c r="N16" s="247"/>
      <c r="O16" s="247"/>
      <c r="P16" s="247"/>
      <c r="Q16" s="213">
        <f t="shared" si="6"/>
        <v>0</v>
      </c>
      <c r="R16" s="223">
        <f>Q16*12</f>
        <v>0</v>
      </c>
      <c r="S16" s="1207">
        <f>M16*12</f>
        <v>0</v>
      </c>
      <c r="T16" s="213">
        <f t="shared" si="9"/>
        <v>0</v>
      </c>
      <c r="U16" s="213">
        <f t="shared" si="10"/>
        <v>0</v>
      </c>
      <c r="V16" s="213">
        <f t="shared" si="10"/>
        <v>0</v>
      </c>
      <c r="W16" s="213">
        <f t="shared" si="10"/>
        <v>0</v>
      </c>
      <c r="X16" s="213">
        <f t="shared" si="10"/>
        <v>0</v>
      </c>
      <c r="Y16" s="213">
        <f t="shared" si="10"/>
        <v>0</v>
      </c>
      <c r="Z16" s="223">
        <f t="shared" si="11"/>
        <v>0</v>
      </c>
      <c r="AA16" s="1207">
        <f t="shared" si="11"/>
        <v>0</v>
      </c>
      <c r="AB16" s="194"/>
      <c r="AC16" s="194"/>
      <c r="AD16" s="194"/>
      <c r="AE16" s="194"/>
      <c r="AF16" s="247"/>
      <c r="AG16" s="213">
        <f t="shared" si="12"/>
        <v>0</v>
      </c>
      <c r="AH16" s="223">
        <f>AG16*12</f>
        <v>0</v>
      </c>
      <c r="AI16" s="1207">
        <f>AC16*12</f>
        <v>0</v>
      </c>
      <c r="AJ16" s="194"/>
      <c r="AK16" s="194"/>
      <c r="AL16" s="194"/>
      <c r="AM16" s="194"/>
      <c r="AN16" s="247"/>
      <c r="AO16" s="213">
        <f t="shared" si="15"/>
        <v>0</v>
      </c>
      <c r="AP16" s="223">
        <f>AO16*12</f>
        <v>0</v>
      </c>
      <c r="AQ16" s="1207">
        <f>AK16*12</f>
        <v>0</v>
      </c>
    </row>
    <row r="17" spans="1:43" ht="42.75">
      <c r="A17" s="1335"/>
      <c r="B17" s="962" t="s">
        <v>7109</v>
      </c>
      <c r="C17" s="1267"/>
      <c r="D17" s="1267"/>
      <c r="E17" s="1267"/>
      <c r="F17" s="1267"/>
      <c r="G17" s="1267"/>
      <c r="H17" s="1267"/>
      <c r="I17" s="1267"/>
      <c r="J17" s="1336">
        <f>J8-J9-J10-J11-J12-J13</f>
        <v>0</v>
      </c>
      <c r="L17" s="1267"/>
      <c r="M17" s="1267"/>
      <c r="N17" s="1267"/>
      <c r="O17" s="1267"/>
      <c r="P17" s="1267"/>
      <c r="Q17" s="1267"/>
      <c r="R17" s="1267"/>
      <c r="S17" s="1336">
        <f>S8-S9-S10-S11-S12-S13</f>
        <v>0</v>
      </c>
      <c r="T17" s="1267"/>
      <c r="U17" s="1267"/>
      <c r="V17" s="1267"/>
      <c r="W17" s="1267"/>
      <c r="X17" s="1267"/>
      <c r="Y17" s="1267"/>
      <c r="Z17" s="1267"/>
      <c r="AA17" s="1336">
        <f>+J17-S17</f>
        <v>0</v>
      </c>
      <c r="AB17" s="1267"/>
      <c r="AC17" s="1267"/>
      <c r="AD17" s="1267"/>
      <c r="AE17" s="1267"/>
      <c r="AF17" s="1267"/>
      <c r="AG17" s="1267"/>
      <c r="AH17" s="1267"/>
      <c r="AI17" s="1336">
        <f>AI8-AI9-AI10-AI11-AI12-AI13</f>
        <v>0</v>
      </c>
      <c r="AJ17" s="1267"/>
      <c r="AK17" s="1267"/>
      <c r="AL17" s="1267"/>
      <c r="AM17" s="1267"/>
      <c r="AN17" s="1267"/>
      <c r="AO17" s="1267"/>
      <c r="AP17" s="1267"/>
      <c r="AQ17" s="1336">
        <f>AQ8-AQ9-AQ10-AQ11-AQ12-AQ13</f>
        <v>0</v>
      </c>
    </row>
    <row r="18" spans="1:43" ht="16.5">
      <c r="B18" s="1208" t="s">
        <v>5915</v>
      </c>
      <c r="C18" s="5"/>
      <c r="H18" s="1267"/>
      <c r="I18" s="1267"/>
      <c r="J18" s="1209">
        <f>+J17*0.16</f>
        <v>0</v>
      </c>
      <c r="K18" s="758"/>
      <c r="L18" s="758"/>
      <c r="M18" s="1210"/>
      <c r="N18" s="1210"/>
      <c r="O18" s="1210"/>
      <c r="Q18" s="1210"/>
      <c r="R18" s="1210"/>
      <c r="S18" s="1209">
        <f>+S17*0.16</f>
        <v>0</v>
      </c>
      <c r="T18" s="1210"/>
      <c r="U18" s="1210"/>
      <c r="V18" s="1210"/>
      <c r="W18" s="1210"/>
      <c r="Y18" s="1210"/>
      <c r="Z18" s="1210"/>
      <c r="AA18" s="1209">
        <f>+J18-S18</f>
        <v>0</v>
      </c>
      <c r="AB18" s="758"/>
      <c r="AC18" s="758"/>
      <c r="AD18" s="758"/>
      <c r="AE18" s="758"/>
      <c r="AG18" s="1210"/>
      <c r="AH18" s="1210"/>
      <c r="AI18" s="1209">
        <f>+AI17*0.16</f>
        <v>0</v>
      </c>
      <c r="AJ18" s="758"/>
      <c r="AK18" s="758"/>
      <c r="AL18" s="758"/>
      <c r="AM18" s="758"/>
      <c r="AO18" s="1210"/>
      <c r="AP18" s="1210"/>
      <c r="AQ18" s="1209">
        <f>+AQ17*0.16</f>
        <v>0</v>
      </c>
    </row>
    <row r="19" spans="1:43" ht="16.5">
      <c r="B19" s="1208" t="s">
        <v>5916</v>
      </c>
      <c r="H19" s="1267"/>
      <c r="I19" s="1267"/>
      <c r="J19" s="1209">
        <f>+I8+J18/6</f>
        <v>0</v>
      </c>
      <c r="K19" s="1210"/>
      <c r="L19" s="1210"/>
      <c r="M19" s="1210"/>
      <c r="N19" s="1210"/>
      <c r="O19" s="1210"/>
      <c r="Q19" s="1210"/>
      <c r="R19" s="1210"/>
      <c r="S19" s="1209">
        <f>+R8+S18/6</f>
        <v>0</v>
      </c>
      <c r="T19" s="1210"/>
      <c r="U19" s="1210"/>
      <c r="V19" s="1210"/>
      <c r="W19" s="1210"/>
      <c r="Y19" s="1210"/>
      <c r="Z19" s="1210"/>
      <c r="AA19" s="1209">
        <f>+J19-S19</f>
        <v>0</v>
      </c>
      <c r="AB19" s="1210"/>
      <c r="AC19" s="1210"/>
      <c r="AD19" s="1210"/>
      <c r="AE19" s="1210"/>
      <c r="AG19" s="1210"/>
      <c r="AH19" s="1210"/>
      <c r="AI19" s="1209">
        <f>+AH8+AI18/6</f>
        <v>0</v>
      </c>
      <c r="AJ19" s="1210"/>
      <c r="AK19" s="1210"/>
      <c r="AL19" s="1210"/>
      <c r="AM19" s="1210"/>
      <c r="AO19" s="1210"/>
      <c r="AP19" s="1210"/>
      <c r="AQ19" s="1209">
        <f>+AP8+AQ18/6</f>
        <v>0</v>
      </c>
    </row>
  </sheetData>
  <mergeCells count="4">
    <mergeCell ref="K5:Q5"/>
    <mergeCell ref="T5:AA5"/>
    <mergeCell ref="AB5:AI5"/>
    <mergeCell ref="AJ5:AQ5"/>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Q15"/>
  <sheetViews>
    <sheetView workbookViewId="0">
      <selection activeCell="M13" sqref="M13"/>
    </sheetView>
  </sheetViews>
  <sheetFormatPr defaultRowHeight="13.5"/>
  <cols>
    <col min="1" max="1" width="4" style="5" customWidth="1"/>
    <col min="2" max="2" width="41.7109375" style="5" bestFit="1" customWidth="1"/>
    <col min="3" max="3" width="8.28515625" style="5" bestFit="1" customWidth="1"/>
    <col min="4" max="4" width="15.140625" style="5" customWidth="1"/>
    <col min="5" max="5" width="14.7109375" style="5" customWidth="1"/>
    <col min="6" max="6" width="7.85546875" style="5" bestFit="1" customWidth="1"/>
    <col min="7" max="7" width="10.42578125" style="5" customWidth="1"/>
    <col min="8" max="8" width="8.28515625" style="5" bestFit="1" customWidth="1"/>
    <col min="9" max="9" width="9.7109375" style="5" bestFit="1" customWidth="1"/>
    <col min="10" max="10" width="9.140625" style="5"/>
    <col min="11" max="11" width="10" style="5" customWidth="1"/>
    <col min="12" max="16384" width="9.140625" style="5"/>
  </cols>
  <sheetData>
    <row r="1" spans="1:17" s="301" customFormat="1" ht="23.25" customHeight="1">
      <c r="A1" s="299"/>
      <c r="B1" s="2235"/>
      <c r="C1" s="2235"/>
      <c r="D1" s="2235"/>
      <c r="E1" s="2235"/>
      <c r="F1" s="2235"/>
      <c r="G1" s="3"/>
      <c r="H1" s="3"/>
      <c r="I1" s="30"/>
      <c r="J1" s="133" t="s">
        <v>395</v>
      </c>
      <c r="K1" s="3"/>
      <c r="L1" s="300"/>
      <c r="M1" s="300"/>
    </row>
    <row r="2" spans="1:17" s="301" customFormat="1" ht="15" customHeight="1">
      <c r="A2" s="299"/>
      <c r="B2" s="1"/>
      <c r="C2" s="2"/>
      <c r="D2" s="2"/>
      <c r="E2" s="2"/>
      <c r="F2" s="3"/>
      <c r="G2" s="3"/>
      <c r="H2" s="3"/>
      <c r="I2" s="2226" t="s">
        <v>28</v>
      </c>
      <c r="J2" s="2226"/>
      <c r="K2" s="2226"/>
      <c r="L2" s="300"/>
      <c r="M2" s="300"/>
    </row>
    <row r="3" spans="1:17" s="301" customFormat="1" ht="18" thickBot="1">
      <c r="A3" s="31"/>
      <c r="B3" s="23" t="s">
        <v>29</v>
      </c>
      <c r="C3" s="307"/>
      <c r="D3" s="7"/>
      <c r="E3" s="7"/>
      <c r="F3" s="7"/>
      <c r="G3" s="8"/>
      <c r="H3" s="8"/>
      <c r="I3" s="300"/>
      <c r="J3" s="300"/>
      <c r="K3" s="300"/>
      <c r="L3" s="300"/>
      <c r="M3" s="300"/>
    </row>
    <row r="4" spans="1:17" s="31" customFormat="1"/>
    <row r="5" spans="1:17" s="48" customFormat="1" ht="16.5">
      <c r="A5" s="2236" t="s">
        <v>78</v>
      </c>
      <c r="B5" s="2236"/>
      <c r="C5" s="2236"/>
      <c r="D5" s="2236"/>
      <c r="E5" s="2236"/>
      <c r="F5" s="2236"/>
      <c r="G5" s="2236"/>
      <c r="H5" s="2236"/>
      <c r="I5" s="2236"/>
      <c r="J5" s="2236"/>
      <c r="K5" s="2236"/>
      <c r="L5" s="31"/>
      <c r="M5" s="31"/>
      <c r="N5" s="31"/>
      <c r="O5" s="31"/>
      <c r="P5" s="31"/>
      <c r="Q5" s="31"/>
    </row>
    <row r="6" spans="1:17" s="48" customFormat="1" ht="16.5">
      <c r="A6" s="2237" t="s">
        <v>427</v>
      </c>
      <c r="B6" s="2237"/>
      <c r="C6" s="2237"/>
      <c r="D6" s="2237"/>
      <c r="E6" s="2237"/>
      <c r="F6" s="2237"/>
      <c r="G6" s="2237"/>
      <c r="H6" s="2237"/>
      <c r="I6" s="2237"/>
      <c r="J6" s="2237"/>
      <c r="K6" s="2237"/>
      <c r="L6" s="31"/>
      <c r="M6" s="31"/>
      <c r="N6" s="31"/>
      <c r="O6" s="31"/>
      <c r="P6" s="31"/>
      <c r="Q6" s="31"/>
    </row>
    <row r="7" spans="1:17" s="31" customFormat="1">
      <c r="K7" s="455" t="s">
        <v>369</v>
      </c>
    </row>
    <row r="8" spans="1:17" ht="25.5" customHeight="1">
      <c r="A8" s="2240" t="s">
        <v>118</v>
      </c>
      <c r="B8" s="2240" t="s">
        <v>117</v>
      </c>
      <c r="C8" s="2242" t="s">
        <v>378</v>
      </c>
      <c r="D8" s="2242"/>
      <c r="E8" s="2242"/>
      <c r="F8" s="2242"/>
      <c r="G8" s="2242"/>
      <c r="H8" s="2242" t="s">
        <v>341</v>
      </c>
      <c r="I8" s="2242"/>
      <c r="J8" s="2238" t="s">
        <v>116</v>
      </c>
      <c r="K8" s="2239"/>
    </row>
    <row r="9" spans="1:17" ht="79.5" customHeight="1" thickBot="1">
      <c r="A9" s="2241"/>
      <c r="B9" s="2241"/>
      <c r="C9" s="73" t="s">
        <v>119</v>
      </c>
      <c r="D9" s="25" t="s">
        <v>120</v>
      </c>
      <c r="E9" s="25" t="s">
        <v>121</v>
      </c>
      <c r="F9" s="73" t="s">
        <v>122</v>
      </c>
      <c r="G9" s="73" t="s">
        <v>123</v>
      </c>
      <c r="H9" s="73" t="s">
        <v>119</v>
      </c>
      <c r="I9" s="73" t="s">
        <v>123</v>
      </c>
      <c r="J9" s="73" t="s">
        <v>124</v>
      </c>
      <c r="K9" s="73" t="s">
        <v>125</v>
      </c>
    </row>
    <row r="10" spans="1:17" ht="14.25" thickBot="1">
      <c r="A10" s="99">
        <v>1</v>
      </c>
      <c r="B10" s="100">
        <f>A10+1</f>
        <v>2</v>
      </c>
      <c r="C10" s="100">
        <f>B10+1</f>
        <v>3</v>
      </c>
      <c r="D10" s="100">
        <f t="shared" ref="D10:K10" si="0">C10+1</f>
        <v>4</v>
      </c>
      <c r="E10" s="100">
        <f t="shared" si="0"/>
        <v>5</v>
      </c>
      <c r="F10" s="100">
        <f t="shared" si="0"/>
        <v>6</v>
      </c>
      <c r="G10" s="100">
        <f t="shared" si="0"/>
        <v>7</v>
      </c>
      <c r="H10" s="100">
        <f t="shared" si="0"/>
        <v>8</v>
      </c>
      <c r="I10" s="100">
        <f t="shared" si="0"/>
        <v>9</v>
      </c>
      <c r="J10" s="100">
        <f t="shared" si="0"/>
        <v>10</v>
      </c>
      <c r="K10" s="100">
        <f t="shared" si="0"/>
        <v>11</v>
      </c>
      <c r="L10" s="101"/>
    </row>
    <row r="11" spans="1:17" ht="14.25">
      <c r="A11" s="102"/>
      <c r="B11" s="103" t="s">
        <v>113</v>
      </c>
      <c r="C11" s="74">
        <f>SUM(C13:C15)</f>
        <v>0</v>
      </c>
      <c r="D11" s="74">
        <f t="shared" ref="D11:K11" si="1">SUM(D13:D15)</f>
        <v>0</v>
      </c>
      <c r="E11" s="74">
        <f t="shared" si="1"/>
        <v>0</v>
      </c>
      <c r="F11" s="74">
        <f t="shared" si="1"/>
        <v>0</v>
      </c>
      <c r="G11" s="74">
        <f t="shared" si="1"/>
        <v>0</v>
      </c>
      <c r="H11" s="74">
        <f t="shared" si="1"/>
        <v>0</v>
      </c>
      <c r="I11" s="74">
        <f t="shared" si="1"/>
        <v>0</v>
      </c>
      <c r="J11" s="74">
        <f t="shared" si="1"/>
        <v>0</v>
      </c>
      <c r="K11" s="74">
        <f t="shared" si="1"/>
        <v>0</v>
      </c>
    </row>
    <row r="12" spans="1:17">
      <c r="A12" s="102"/>
      <c r="B12" s="104" t="s">
        <v>126</v>
      </c>
      <c r="C12" s="74"/>
      <c r="D12" s="74"/>
      <c r="E12" s="74"/>
      <c r="F12" s="74"/>
      <c r="G12" s="74"/>
      <c r="H12" s="74"/>
      <c r="I12" s="74"/>
      <c r="J12" s="74"/>
      <c r="K12" s="74"/>
    </row>
    <row r="13" spans="1:17">
      <c r="A13" s="102">
        <v>1</v>
      </c>
      <c r="B13" s="102"/>
      <c r="C13" s="74">
        <v>0</v>
      </c>
      <c r="D13" s="74">
        <v>0</v>
      </c>
      <c r="E13" s="74">
        <v>0</v>
      </c>
      <c r="F13" s="80">
        <f>E13*D13</f>
        <v>0</v>
      </c>
      <c r="G13" s="80">
        <f>F13*C13</f>
        <v>0</v>
      </c>
      <c r="H13" s="74"/>
      <c r="I13" s="74"/>
      <c r="J13" s="74">
        <f>C13-H13</f>
        <v>0</v>
      </c>
      <c r="K13" s="74">
        <f>G13-I13</f>
        <v>0</v>
      </c>
    </row>
    <row r="14" spans="1:17">
      <c r="A14" s="102">
        <v>2</v>
      </c>
      <c r="B14" s="102"/>
      <c r="C14" s="74">
        <v>0</v>
      </c>
      <c r="D14" s="74">
        <v>0</v>
      </c>
      <c r="E14" s="74">
        <v>0</v>
      </c>
      <c r="F14" s="80">
        <f>E14*D14</f>
        <v>0</v>
      </c>
      <c r="G14" s="80">
        <f>F14*C14</f>
        <v>0</v>
      </c>
      <c r="H14" s="74"/>
      <c r="I14" s="74"/>
      <c r="J14" s="74">
        <f>C14-H14</f>
        <v>0</v>
      </c>
      <c r="K14" s="74">
        <f>G14-I14</f>
        <v>0</v>
      </c>
    </row>
    <row r="15" spans="1:17">
      <c r="A15" s="102">
        <v>3</v>
      </c>
      <c r="B15" s="102"/>
      <c r="C15" s="74">
        <v>0</v>
      </c>
      <c r="D15" s="74">
        <v>0</v>
      </c>
      <c r="E15" s="74">
        <v>0</v>
      </c>
      <c r="F15" s="80">
        <f>E15*D15</f>
        <v>0</v>
      </c>
      <c r="G15" s="80">
        <f>F15*C15</f>
        <v>0</v>
      </c>
      <c r="H15" s="74"/>
      <c r="I15" s="74"/>
      <c r="J15" s="74">
        <f>C15-H15</f>
        <v>0</v>
      </c>
      <c r="K15" s="74">
        <f>G15-I15</f>
        <v>0</v>
      </c>
    </row>
  </sheetData>
  <mergeCells count="9">
    <mergeCell ref="B1:F1"/>
    <mergeCell ref="I2:K2"/>
    <mergeCell ref="A5:K5"/>
    <mergeCell ref="A6:K6"/>
    <mergeCell ref="J8:K8"/>
    <mergeCell ref="A8:A9"/>
    <mergeCell ref="B8:B9"/>
    <mergeCell ref="C8:G8"/>
    <mergeCell ref="H8:I8"/>
  </mergeCells>
  <phoneticPr fontId="2" type="noConversion"/>
  <pageMargins left="0.25" right="0.33" top="0.7" bottom="1" header="0.5" footer="0.5"/>
  <pageSetup paperSize="9" scale="80"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W23"/>
  <sheetViews>
    <sheetView workbookViewId="0">
      <selection activeCell="M13" sqref="M13"/>
    </sheetView>
  </sheetViews>
  <sheetFormatPr defaultRowHeight="13.5"/>
  <cols>
    <col min="1" max="1" width="4.28515625" style="4" customWidth="1"/>
    <col min="2" max="2" width="23.85546875" style="98" customWidth="1"/>
    <col min="3" max="3" width="6.7109375" style="90" customWidth="1"/>
    <col min="4" max="4" width="8.85546875" style="90" bestFit="1" customWidth="1"/>
    <col min="5" max="8" width="9.85546875" style="90" customWidth="1"/>
    <col min="9" max="9" width="7.28515625" style="4" customWidth="1"/>
    <col min="10" max="10" width="9.140625" style="5"/>
    <col min="11" max="11" width="10.7109375" style="5" customWidth="1"/>
    <col min="12" max="12" width="9" style="5" bestFit="1" customWidth="1"/>
    <col min="13" max="16" width="9.140625" style="5"/>
    <col min="17" max="17" width="6.7109375" style="5" bestFit="1" customWidth="1"/>
    <col min="18" max="19" width="9.140625" style="5"/>
    <col min="20" max="20" width="10.5703125" style="5" customWidth="1"/>
    <col min="21" max="21" width="7.7109375" style="5" customWidth="1"/>
    <col min="22" max="22" width="6.7109375" style="5" bestFit="1" customWidth="1"/>
    <col min="23" max="23" width="11.42578125" style="5" customWidth="1"/>
    <col min="24" max="16384" width="9.140625" style="5"/>
  </cols>
  <sheetData>
    <row r="1" spans="1:23" s="31" customFormat="1" ht="23.25" customHeight="1">
      <c r="A1" s="299"/>
      <c r="B1" s="2235"/>
      <c r="C1" s="2245"/>
      <c r="D1" s="2245"/>
      <c r="E1" s="2245"/>
      <c r="F1" s="2245"/>
      <c r="G1" s="3"/>
      <c r="H1" s="3"/>
      <c r="I1" s="30"/>
      <c r="J1" s="30"/>
      <c r="K1" s="30"/>
      <c r="L1" s="30"/>
      <c r="Q1" s="30"/>
      <c r="R1" s="133" t="s">
        <v>115</v>
      </c>
      <c r="S1" s="3"/>
    </row>
    <row r="2" spans="1:23" s="31" customFormat="1" ht="15" customHeight="1">
      <c r="A2" s="299"/>
      <c r="B2" s="1"/>
      <c r="C2" s="2"/>
      <c r="D2" s="2"/>
      <c r="E2" s="2"/>
      <c r="F2" s="3"/>
      <c r="G2" s="3"/>
      <c r="H2" s="3"/>
      <c r="I2" s="30"/>
      <c r="J2" s="30"/>
      <c r="K2" s="30"/>
      <c r="L2" s="30"/>
      <c r="Q2" s="2226" t="s">
        <v>28</v>
      </c>
      <c r="R2" s="2226"/>
      <c r="S2" s="2226"/>
    </row>
    <row r="3" spans="1:23" s="31" customFormat="1" ht="18" thickBot="1">
      <c r="B3" s="23" t="s">
        <v>29</v>
      </c>
      <c r="C3" s="307"/>
      <c r="D3" s="7"/>
      <c r="E3" s="7"/>
      <c r="F3" s="7"/>
      <c r="G3" s="8"/>
      <c r="H3" s="8"/>
      <c r="I3" s="30"/>
      <c r="J3" s="30"/>
      <c r="K3" s="30"/>
      <c r="L3" s="30"/>
    </row>
    <row r="4" spans="1:23" s="31" customFormat="1" ht="12.75" customHeight="1">
      <c r="A4" s="299"/>
      <c r="B4" s="3"/>
      <c r="C4" s="3"/>
      <c r="D4" s="105"/>
      <c r="E4" s="105"/>
      <c r="F4" s="3"/>
      <c r="G4" s="3"/>
      <c r="H4" s="3"/>
      <c r="I4" s="9"/>
      <c r="J4" s="30"/>
      <c r="K4" s="30"/>
      <c r="L4" s="30"/>
      <c r="M4" s="30"/>
      <c r="Q4" s="30"/>
      <c r="R4" s="30"/>
      <c r="S4" s="30"/>
    </row>
    <row r="5" spans="1:23" s="48" customFormat="1" ht="12.75">
      <c r="A5" s="41"/>
      <c r="B5" s="42" t="s">
        <v>78</v>
      </c>
      <c r="C5" s="42"/>
      <c r="D5" s="42"/>
      <c r="E5" s="42"/>
      <c r="F5" s="42"/>
      <c r="G5" s="42"/>
      <c r="H5" s="42"/>
      <c r="I5" s="43"/>
      <c r="J5" s="43"/>
      <c r="K5" s="43"/>
      <c r="L5" s="43"/>
      <c r="M5" s="43"/>
      <c r="N5" s="43"/>
      <c r="O5" s="41"/>
      <c r="P5" s="45"/>
      <c r="Q5" s="41"/>
      <c r="R5" s="41"/>
      <c r="S5" s="41"/>
    </row>
    <row r="6" spans="1:23" s="48" customFormat="1" ht="12.75">
      <c r="A6" s="41"/>
      <c r="B6" s="42" t="s">
        <v>428</v>
      </c>
      <c r="C6" s="42"/>
      <c r="D6" s="42"/>
      <c r="E6" s="42"/>
      <c r="F6" s="42"/>
      <c r="G6" s="42"/>
      <c r="H6" s="42"/>
      <c r="I6" s="43"/>
      <c r="J6" s="43"/>
      <c r="K6" s="43"/>
      <c r="L6" s="43"/>
      <c r="M6" s="43"/>
      <c r="N6" s="43"/>
      <c r="O6" s="41"/>
      <c r="P6" s="41"/>
      <c r="Q6" s="41"/>
      <c r="R6" s="41"/>
      <c r="S6" s="41"/>
    </row>
    <row r="7" spans="1:23" s="48" customFormat="1" ht="9.9499999999999993" customHeight="1">
      <c r="A7" s="41"/>
      <c r="B7" s="46"/>
      <c r="C7" s="46"/>
      <c r="D7" s="46"/>
      <c r="E7" s="46"/>
      <c r="F7" s="46"/>
      <c r="G7" s="46"/>
      <c r="H7" s="46"/>
      <c r="I7" s="41"/>
      <c r="J7" s="41"/>
      <c r="K7" s="41"/>
      <c r="L7" s="41"/>
      <c r="O7" s="41"/>
      <c r="P7" s="41"/>
      <c r="Q7" s="41"/>
      <c r="R7" s="41"/>
      <c r="S7" s="41"/>
    </row>
    <row r="8" spans="1:23" s="31" customFormat="1">
      <c r="A8" s="30"/>
      <c r="B8" s="120"/>
      <c r="C8" s="105"/>
      <c r="D8" s="105"/>
      <c r="E8" s="105"/>
      <c r="F8" s="105"/>
      <c r="G8" s="105"/>
      <c r="H8" s="105"/>
      <c r="I8" s="30"/>
    </row>
    <row r="9" spans="1:23" s="40" customFormat="1" ht="20.25" customHeight="1">
      <c r="A9" s="2243" t="s">
        <v>8</v>
      </c>
      <c r="B9" s="2243" t="s">
        <v>129</v>
      </c>
      <c r="C9" s="2243" t="s">
        <v>130</v>
      </c>
      <c r="D9" s="2246" t="s">
        <v>79</v>
      </c>
      <c r="E9" s="2247"/>
      <c r="F9" s="2247"/>
      <c r="G9" s="2248"/>
      <c r="H9" s="2246" t="s">
        <v>128</v>
      </c>
      <c r="I9" s="2247"/>
      <c r="J9" s="2247"/>
      <c r="K9" s="2247"/>
      <c r="L9" s="2247"/>
      <c r="M9" s="2248"/>
      <c r="N9" s="2246" t="s">
        <v>136</v>
      </c>
      <c r="O9" s="2247"/>
      <c r="P9" s="2247"/>
      <c r="Q9" s="2247"/>
      <c r="R9" s="2248"/>
      <c r="S9" s="2243" t="s">
        <v>323</v>
      </c>
      <c r="T9" s="2243" t="s">
        <v>137</v>
      </c>
      <c r="U9" s="2243" t="s">
        <v>138</v>
      </c>
      <c r="V9" s="2243" t="s">
        <v>139</v>
      </c>
      <c r="W9" s="2243" t="s">
        <v>324</v>
      </c>
    </row>
    <row r="10" spans="1:23" s="119" customFormat="1" ht="54.95" customHeight="1">
      <c r="A10" s="2244"/>
      <c r="B10" s="2244"/>
      <c r="C10" s="2244"/>
      <c r="D10" s="117" t="s">
        <v>131</v>
      </c>
      <c r="E10" s="117" t="s">
        <v>132</v>
      </c>
      <c r="F10" s="117" t="s">
        <v>325</v>
      </c>
      <c r="G10" s="117" t="s">
        <v>326</v>
      </c>
      <c r="H10" s="117" t="s">
        <v>133</v>
      </c>
      <c r="I10" s="117" t="s">
        <v>327</v>
      </c>
      <c r="J10" s="117" t="s">
        <v>328</v>
      </c>
      <c r="K10" s="117" t="s">
        <v>329</v>
      </c>
      <c r="L10" s="117" t="s">
        <v>310</v>
      </c>
      <c r="M10" s="117" t="s">
        <v>330</v>
      </c>
      <c r="N10" s="117" t="s">
        <v>134</v>
      </c>
      <c r="O10" s="117" t="s">
        <v>135</v>
      </c>
      <c r="P10" s="117" t="s">
        <v>331</v>
      </c>
      <c r="Q10" s="118" t="s">
        <v>332</v>
      </c>
      <c r="R10" s="117" t="s">
        <v>333</v>
      </c>
      <c r="S10" s="2244"/>
      <c r="T10" s="2244"/>
      <c r="U10" s="2244"/>
      <c r="V10" s="2244"/>
      <c r="W10" s="2244"/>
    </row>
    <row r="11" spans="1:23" s="40" customFormat="1">
      <c r="A11" s="70" t="s">
        <v>334</v>
      </c>
      <c r="B11" s="70" t="s">
        <v>9</v>
      </c>
      <c r="C11" s="70" t="s">
        <v>10</v>
      </c>
      <c r="D11" s="70" t="s">
        <v>11</v>
      </c>
      <c r="E11" s="70" t="s">
        <v>12</v>
      </c>
      <c r="F11" s="70" t="s">
        <v>13</v>
      </c>
      <c r="G11" s="70" t="s">
        <v>14</v>
      </c>
      <c r="H11" s="70" t="s">
        <v>15</v>
      </c>
      <c r="I11" s="70" t="s">
        <v>2</v>
      </c>
      <c r="J11" s="70" t="s">
        <v>16</v>
      </c>
      <c r="K11" s="70" t="s">
        <v>17</v>
      </c>
      <c r="L11" s="70" t="s">
        <v>18</v>
      </c>
      <c r="M11" s="70" t="s">
        <v>335</v>
      </c>
      <c r="N11" s="70" t="s">
        <v>8</v>
      </c>
      <c r="O11" s="70" t="s">
        <v>19</v>
      </c>
      <c r="P11" s="70" t="s">
        <v>336</v>
      </c>
      <c r="Q11" s="70" t="s">
        <v>20</v>
      </c>
      <c r="R11" s="70" t="s">
        <v>21</v>
      </c>
      <c r="S11" s="70" t="s">
        <v>22</v>
      </c>
      <c r="T11" s="70" t="s">
        <v>23</v>
      </c>
      <c r="U11" s="70" t="s">
        <v>24</v>
      </c>
      <c r="V11" s="70" t="s">
        <v>25</v>
      </c>
      <c r="W11" s="70" t="s">
        <v>26</v>
      </c>
    </row>
    <row r="12" spans="1:23" s="40" customFormat="1">
      <c r="A12" s="106">
        <v>1</v>
      </c>
      <c r="B12" s="106"/>
      <c r="C12" s="106"/>
      <c r="D12" s="106"/>
      <c r="E12" s="106"/>
      <c r="F12" s="106">
        <f>D12*E12</f>
        <v>0</v>
      </c>
      <c r="G12" s="106">
        <f>F12*12</f>
        <v>0</v>
      </c>
      <c r="H12" s="106"/>
      <c r="I12" s="107"/>
      <c r="J12" s="106"/>
      <c r="K12" s="106"/>
      <c r="L12" s="106">
        <f>K12</f>
        <v>0</v>
      </c>
      <c r="M12" s="106">
        <f>L12*12</f>
        <v>0</v>
      </c>
      <c r="N12" s="106"/>
      <c r="O12" s="106">
        <v>0</v>
      </c>
      <c r="P12" s="106">
        <f>(N12+O12)*1000*C12</f>
        <v>0</v>
      </c>
      <c r="Q12" s="106">
        <f>P12*20%</f>
        <v>0</v>
      </c>
      <c r="R12" s="106">
        <f>(P12+Q12)*12</f>
        <v>0</v>
      </c>
      <c r="S12" s="108">
        <f>G12+M12+R12</f>
        <v>0</v>
      </c>
      <c r="T12" s="109"/>
      <c r="U12" s="109"/>
      <c r="V12" s="110"/>
      <c r="W12" s="110"/>
    </row>
    <row r="13" spans="1:23" s="40" customFormat="1">
      <c r="A13" s="106">
        <v>2</v>
      </c>
      <c r="B13" s="106"/>
      <c r="C13" s="106"/>
      <c r="D13" s="106"/>
      <c r="E13" s="106"/>
      <c r="F13" s="106">
        <f>D13*E13</f>
        <v>0</v>
      </c>
      <c r="G13" s="106">
        <f>F13*12</f>
        <v>0</v>
      </c>
      <c r="H13" s="106"/>
      <c r="I13" s="107"/>
      <c r="J13" s="106"/>
      <c r="K13" s="106"/>
      <c r="L13" s="106">
        <f>K13</f>
        <v>0</v>
      </c>
      <c r="M13" s="106">
        <f>L13*12</f>
        <v>0</v>
      </c>
      <c r="N13" s="106"/>
      <c r="O13" s="106">
        <v>0</v>
      </c>
      <c r="P13" s="106">
        <f>(N13+O13)*1000*C13</f>
        <v>0</v>
      </c>
      <c r="Q13" s="106">
        <f>P13*20%</f>
        <v>0</v>
      </c>
      <c r="R13" s="106">
        <f>(P13+Q13)*12</f>
        <v>0</v>
      </c>
      <c r="S13" s="108">
        <f>G13+M13+R13</f>
        <v>0</v>
      </c>
      <c r="T13" s="106"/>
      <c r="U13" s="106"/>
      <c r="V13" s="110"/>
      <c r="W13" s="110"/>
    </row>
    <row r="14" spans="1:23" s="40" customFormat="1">
      <c r="A14" s="106">
        <v>3</v>
      </c>
      <c r="B14" s="106"/>
      <c r="C14" s="106"/>
      <c r="D14" s="106"/>
      <c r="E14" s="106"/>
      <c r="F14" s="106">
        <f>D14*E14</f>
        <v>0</v>
      </c>
      <c r="G14" s="106">
        <f>F14*12</f>
        <v>0</v>
      </c>
      <c r="H14" s="106"/>
      <c r="I14" s="107"/>
      <c r="J14" s="106"/>
      <c r="K14" s="106"/>
      <c r="L14" s="106">
        <f>K14</f>
        <v>0</v>
      </c>
      <c r="M14" s="106">
        <f>L14*12</f>
        <v>0</v>
      </c>
      <c r="N14" s="106"/>
      <c r="O14" s="106">
        <v>0</v>
      </c>
      <c r="P14" s="106">
        <f>(N14+O14)*1000*C14</f>
        <v>0</v>
      </c>
      <c r="Q14" s="106">
        <f>P14*20%</f>
        <v>0</v>
      </c>
      <c r="R14" s="106">
        <f>(P14+Q14)*12</f>
        <v>0</v>
      </c>
      <c r="S14" s="108">
        <f>G14+M14+R14</f>
        <v>0</v>
      </c>
      <c r="T14" s="106"/>
      <c r="U14" s="106"/>
      <c r="V14" s="110"/>
      <c r="W14" s="110"/>
    </row>
    <row r="15" spans="1:23" s="40" customFormat="1">
      <c r="A15" s="106"/>
      <c r="B15" s="106"/>
      <c r="C15" s="106"/>
      <c r="D15" s="106"/>
      <c r="E15" s="106"/>
      <c r="F15" s="106"/>
      <c r="G15" s="106"/>
      <c r="H15" s="106"/>
      <c r="I15" s="107"/>
      <c r="J15" s="106"/>
      <c r="K15" s="106"/>
      <c r="L15" s="106"/>
      <c r="M15" s="106"/>
      <c r="N15" s="106"/>
      <c r="O15" s="106"/>
      <c r="P15" s="106"/>
      <c r="Q15" s="106"/>
      <c r="R15" s="106"/>
      <c r="S15" s="108"/>
      <c r="T15" s="106"/>
      <c r="U15" s="106"/>
      <c r="V15" s="110"/>
      <c r="W15" s="110"/>
    </row>
    <row r="16" spans="1:23" s="40" customFormat="1">
      <c r="A16" s="106"/>
      <c r="B16" s="106"/>
      <c r="C16" s="106"/>
      <c r="D16" s="106"/>
      <c r="E16" s="106"/>
      <c r="F16" s="106"/>
      <c r="G16" s="106"/>
      <c r="H16" s="106"/>
      <c r="I16" s="107"/>
      <c r="J16" s="106"/>
      <c r="K16" s="106"/>
      <c r="L16" s="106"/>
      <c r="M16" s="106"/>
      <c r="N16" s="106"/>
      <c r="O16" s="106"/>
      <c r="P16" s="106"/>
      <c r="Q16" s="106"/>
      <c r="R16" s="106"/>
      <c r="S16" s="108"/>
      <c r="T16" s="106"/>
      <c r="U16" s="106"/>
      <c r="V16" s="110"/>
      <c r="W16" s="110"/>
    </row>
    <row r="17" spans="1:23" s="40" customFormat="1">
      <c r="A17" s="106"/>
      <c r="B17" s="106"/>
      <c r="C17" s="111"/>
      <c r="D17" s="106"/>
      <c r="E17" s="106"/>
      <c r="F17" s="106"/>
      <c r="G17" s="106"/>
      <c r="H17" s="106"/>
      <c r="I17" s="107"/>
      <c r="J17" s="106"/>
      <c r="K17" s="106"/>
      <c r="L17" s="106"/>
      <c r="M17" s="106"/>
      <c r="N17" s="106"/>
      <c r="O17" s="106"/>
      <c r="P17" s="106"/>
      <c r="Q17" s="106"/>
      <c r="R17" s="106"/>
      <c r="S17" s="108"/>
      <c r="T17" s="106"/>
      <c r="U17" s="106"/>
      <c r="V17" s="110"/>
      <c r="W17" s="110"/>
    </row>
    <row r="18" spans="1:23" s="40" customFormat="1">
      <c r="A18" s="106"/>
      <c r="B18" s="106"/>
      <c r="C18" s="106"/>
      <c r="D18" s="106"/>
      <c r="E18" s="106"/>
      <c r="F18" s="106"/>
      <c r="G18" s="106"/>
      <c r="H18" s="106"/>
      <c r="I18" s="107"/>
      <c r="J18" s="106"/>
      <c r="K18" s="106"/>
      <c r="L18" s="106"/>
      <c r="M18" s="106"/>
      <c r="N18" s="106"/>
      <c r="O18" s="106"/>
      <c r="P18" s="106"/>
      <c r="Q18" s="106"/>
      <c r="R18" s="106"/>
      <c r="S18" s="108"/>
      <c r="T18" s="106"/>
      <c r="U18" s="106"/>
      <c r="V18" s="110"/>
      <c r="W18" s="110"/>
    </row>
    <row r="19" spans="1:23" s="40" customFormat="1">
      <c r="A19" s="106"/>
      <c r="B19" s="11"/>
      <c r="C19" s="106"/>
      <c r="D19" s="106"/>
      <c r="E19" s="106"/>
      <c r="F19" s="106"/>
      <c r="G19" s="106"/>
      <c r="H19" s="106"/>
      <c r="I19" s="106"/>
      <c r="J19" s="106"/>
      <c r="K19" s="106"/>
      <c r="L19" s="106"/>
      <c r="M19" s="106"/>
      <c r="N19" s="106"/>
      <c r="O19" s="106"/>
      <c r="P19" s="106"/>
      <c r="Q19" s="106"/>
      <c r="R19" s="106"/>
      <c r="S19" s="108"/>
      <c r="T19" s="106"/>
      <c r="U19" s="106"/>
      <c r="V19" s="110"/>
      <c r="W19" s="110"/>
    </row>
    <row r="20" spans="1:23" s="40" customFormat="1" ht="16.5">
      <c r="A20" s="112"/>
      <c r="B20" s="128" t="s">
        <v>113</v>
      </c>
      <c r="C20" s="113">
        <f>SUM(C12:C18)</f>
        <v>0</v>
      </c>
      <c r="D20" s="113">
        <f>SUM(D12:D19)</f>
        <v>0</v>
      </c>
      <c r="E20" s="112"/>
      <c r="F20" s="113">
        <f>SUM(F12:F19)</f>
        <v>0</v>
      </c>
      <c r="G20" s="113">
        <f>SUM(G12:G19)</f>
        <v>0</v>
      </c>
      <c r="H20" s="112"/>
      <c r="I20" s="112">
        <f>SUM(I12:I19)</f>
        <v>0</v>
      </c>
      <c r="J20" s="112"/>
      <c r="K20" s="114"/>
      <c r="L20" s="113">
        <f>SUM(L12:L19)</f>
        <v>0</v>
      </c>
      <c r="M20" s="113">
        <f>SUM(M12:M19)</f>
        <v>0</v>
      </c>
      <c r="N20" s="112"/>
      <c r="O20" s="112"/>
      <c r="P20" s="112"/>
      <c r="Q20" s="112"/>
      <c r="R20" s="112">
        <f>SUM(R12:R18)</f>
        <v>0</v>
      </c>
      <c r="S20" s="115">
        <f>(R20+M20+G20)/1000</f>
        <v>0</v>
      </c>
      <c r="T20" s="115">
        <f>SUM(T12:T18)</f>
        <v>0</v>
      </c>
      <c r="U20" s="115">
        <f>SUM(U12:U18)</f>
        <v>0</v>
      </c>
      <c r="V20" s="115">
        <f>SUM(V12:V18)</f>
        <v>0</v>
      </c>
      <c r="W20" s="115">
        <f>SUM(W12:W18)</f>
        <v>0</v>
      </c>
    </row>
    <row r="23" spans="1:23" ht="67.5">
      <c r="B23" s="353" t="s">
        <v>317</v>
      </c>
    </row>
  </sheetData>
  <mergeCells count="13">
    <mergeCell ref="A9:A10"/>
    <mergeCell ref="B9:B10"/>
    <mergeCell ref="C9:C10"/>
    <mergeCell ref="D9:G9"/>
    <mergeCell ref="H9:M9"/>
    <mergeCell ref="T9:T10"/>
    <mergeCell ref="U9:U10"/>
    <mergeCell ref="V9:V10"/>
    <mergeCell ref="W9:W10"/>
    <mergeCell ref="B1:F1"/>
    <mergeCell ref="Q2:S2"/>
    <mergeCell ref="S9:S10"/>
    <mergeCell ref="N9:R9"/>
  </mergeCells>
  <phoneticPr fontId="2" type="noConversion"/>
  <pageMargins left="0.25" right="0.23" top="1" bottom="1" header="0.5" footer="0.5"/>
  <pageSetup paperSize="9" scale="65"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N22"/>
  <sheetViews>
    <sheetView topLeftCell="A7" workbookViewId="0">
      <selection activeCell="M13" sqref="M13"/>
    </sheetView>
  </sheetViews>
  <sheetFormatPr defaultRowHeight="13.5"/>
  <cols>
    <col min="1" max="1" width="4.28515625" style="4" customWidth="1"/>
    <col min="2" max="2" width="30.7109375" style="98" customWidth="1"/>
    <col min="3" max="3" width="8.28515625" style="98" customWidth="1"/>
    <col min="4" max="5" width="10" style="98" customWidth="1"/>
    <col min="6" max="6" width="9.140625" style="90"/>
    <col min="7" max="7" width="8" style="98" customWidth="1"/>
    <col min="8" max="8" width="11.85546875" style="90" customWidth="1"/>
    <col min="9" max="9" width="12.140625" style="4" customWidth="1"/>
    <col min="10" max="16384" width="9.140625" style="5"/>
  </cols>
  <sheetData>
    <row r="1" spans="1:14" s="31" customFormat="1">
      <c r="A1" s="299"/>
      <c r="B1" s="3"/>
      <c r="C1" s="3"/>
      <c r="D1" s="120"/>
      <c r="E1" s="120"/>
      <c r="F1" s="3"/>
      <c r="G1" s="3"/>
      <c r="H1" s="30"/>
      <c r="I1" s="133" t="s">
        <v>127</v>
      </c>
      <c r="J1" s="3"/>
      <c r="K1" s="30"/>
      <c r="L1" s="30"/>
      <c r="M1" s="30"/>
      <c r="N1" s="30"/>
    </row>
    <row r="2" spans="1:14" s="31" customFormat="1" ht="12.75" customHeight="1">
      <c r="A2" s="30"/>
      <c r="B2" s="3"/>
      <c r="C2" s="3"/>
      <c r="D2" s="120"/>
      <c r="E2" s="120"/>
      <c r="F2" s="3"/>
      <c r="G2" s="3"/>
      <c r="H2" s="2226" t="s">
        <v>28</v>
      </c>
      <c r="I2" s="2226"/>
      <c r="J2" s="2226"/>
      <c r="K2" s="30"/>
      <c r="L2" s="30"/>
      <c r="M2" s="30"/>
      <c r="N2" s="30"/>
    </row>
    <row r="3" spans="1:14" s="31" customFormat="1" ht="15" thickBot="1">
      <c r="B3" s="23" t="s">
        <v>29</v>
      </c>
      <c r="C3" s="7"/>
      <c r="D3" s="7"/>
      <c r="E3" s="7"/>
      <c r="F3" s="305"/>
      <c r="G3" s="305"/>
    </row>
    <row r="4" spans="1:14" s="31" customFormat="1" ht="14.25">
      <c r="A4" s="30"/>
      <c r="B4" s="120"/>
      <c r="C4" s="120"/>
      <c r="D4" s="120"/>
      <c r="E4" s="3"/>
      <c r="F4" s="121"/>
      <c r="G4" s="122"/>
      <c r="H4" s="105"/>
      <c r="I4" s="32"/>
    </row>
    <row r="5" spans="1:14" s="31" customFormat="1">
      <c r="A5" s="30"/>
      <c r="B5" s="42" t="s">
        <v>78</v>
      </c>
      <c r="C5" s="121"/>
      <c r="D5" s="121"/>
      <c r="E5" s="121"/>
      <c r="F5" s="121"/>
      <c r="G5" s="121"/>
      <c r="H5" s="121"/>
      <c r="I5" s="30"/>
    </row>
    <row r="6" spans="1:14" s="31" customFormat="1" ht="27">
      <c r="A6" s="30"/>
      <c r="B6" s="121" t="s">
        <v>429</v>
      </c>
      <c r="C6" s="121"/>
      <c r="D6" s="121"/>
      <c r="E6" s="121"/>
      <c r="F6" s="121"/>
      <c r="G6" s="121"/>
      <c r="H6" s="121"/>
      <c r="I6" s="30"/>
    </row>
    <row r="7" spans="1:14" s="31" customFormat="1">
      <c r="A7" s="30"/>
      <c r="B7" s="120"/>
      <c r="C7" s="120"/>
      <c r="D7" s="120"/>
      <c r="E7" s="120"/>
      <c r="F7" s="105"/>
      <c r="G7" s="120"/>
      <c r="H7" s="105"/>
      <c r="I7" s="30"/>
    </row>
    <row r="8" spans="1:14" s="16" customFormat="1" ht="63.75">
      <c r="A8" s="123"/>
      <c r="B8" s="124"/>
      <c r="C8" s="63" t="s">
        <v>141</v>
      </c>
      <c r="D8" s="63" t="s">
        <v>142</v>
      </c>
      <c r="E8" s="63" t="s">
        <v>143</v>
      </c>
      <c r="F8" s="63" t="s">
        <v>144</v>
      </c>
      <c r="G8" s="62" t="s">
        <v>145</v>
      </c>
      <c r="H8" s="62" t="s">
        <v>146</v>
      </c>
      <c r="I8" s="125" t="s">
        <v>147</v>
      </c>
    </row>
    <row r="9" spans="1:14" s="16" customFormat="1" ht="12.75">
      <c r="A9" s="76">
        <v>1</v>
      </c>
      <c r="B9" s="14">
        <v>2</v>
      </c>
      <c r="C9" s="14">
        <v>3</v>
      </c>
      <c r="D9" s="14">
        <v>4</v>
      </c>
      <c r="E9" s="14">
        <v>5</v>
      </c>
      <c r="F9" s="14">
        <v>6</v>
      </c>
      <c r="G9" s="14">
        <v>7</v>
      </c>
      <c r="H9" s="14">
        <v>8</v>
      </c>
      <c r="I9" s="76">
        <v>9</v>
      </c>
    </row>
    <row r="10" spans="1:14" ht="54">
      <c r="A10" s="76">
        <v>1</v>
      </c>
      <c r="B10" s="73" t="s">
        <v>149</v>
      </c>
      <c r="C10" s="25" t="s">
        <v>1</v>
      </c>
      <c r="D10" s="25" t="s">
        <v>1</v>
      </c>
      <c r="E10" s="25" t="s">
        <v>1</v>
      </c>
      <c r="F10" s="12"/>
      <c r="G10" s="25">
        <v>29.32</v>
      </c>
      <c r="H10" s="74">
        <f>F10*G10</f>
        <v>0</v>
      </c>
      <c r="I10" s="480">
        <f>H10*0.04498</f>
        <v>0</v>
      </c>
    </row>
    <row r="11" spans="1:14" ht="67.5">
      <c r="A11" s="76">
        <v>2</v>
      </c>
      <c r="B11" s="73" t="s">
        <v>150</v>
      </c>
      <c r="C11" s="25" t="s">
        <v>1</v>
      </c>
      <c r="D11" s="25" t="s">
        <v>1</v>
      </c>
      <c r="E11" s="25" t="s">
        <v>1</v>
      </c>
      <c r="F11" s="12"/>
      <c r="G11" s="25">
        <v>21.4</v>
      </c>
      <c r="H11" s="74">
        <f>F11*G11</f>
        <v>0</v>
      </c>
      <c r="I11" s="480">
        <f t="shared" ref="I11:I18" si="0">H11*0.04498</f>
        <v>0</v>
      </c>
    </row>
    <row r="12" spans="1:14" ht="67.5">
      <c r="A12" s="76">
        <v>3</v>
      </c>
      <c r="B12" s="73" t="s">
        <v>151</v>
      </c>
      <c r="C12" s="73"/>
      <c r="D12" s="25" t="s">
        <v>1</v>
      </c>
      <c r="E12" s="25" t="s">
        <v>1</v>
      </c>
      <c r="F12" s="25" t="s">
        <v>1</v>
      </c>
      <c r="G12" s="25">
        <v>1100</v>
      </c>
      <c r="H12" s="126">
        <f>C12*G12</f>
        <v>0</v>
      </c>
      <c r="I12" s="480">
        <f t="shared" si="0"/>
        <v>0</v>
      </c>
    </row>
    <row r="13" spans="1:14" ht="40.5">
      <c r="A13" s="76">
        <v>4</v>
      </c>
      <c r="B13" s="73" t="s">
        <v>148</v>
      </c>
      <c r="C13" s="25"/>
      <c r="D13" s="126">
        <f>SUM(D15:D18)</f>
        <v>0</v>
      </c>
      <c r="E13" s="126">
        <f>SUM(E15:E18)</f>
        <v>0</v>
      </c>
      <c r="F13" s="25" t="s">
        <v>1</v>
      </c>
      <c r="G13" s="25" t="s">
        <v>1</v>
      </c>
      <c r="H13" s="126">
        <f>SUM(H15:H18)</f>
        <v>0</v>
      </c>
      <c r="I13" s="126">
        <f>SUM(I15:I18)</f>
        <v>0</v>
      </c>
    </row>
    <row r="14" spans="1:14" ht="21" customHeight="1">
      <c r="A14" s="76"/>
      <c r="B14" s="73" t="s">
        <v>152</v>
      </c>
      <c r="C14" s="25"/>
      <c r="D14" s="25"/>
      <c r="E14" s="25"/>
      <c r="F14" s="25"/>
      <c r="G14" s="25"/>
      <c r="H14" s="126"/>
      <c r="I14" s="480">
        <f t="shared" si="0"/>
        <v>0</v>
      </c>
    </row>
    <row r="15" spans="1:14" ht="21" customHeight="1">
      <c r="A15" s="76">
        <v>4.0999999999999996</v>
      </c>
      <c r="B15" s="73"/>
      <c r="C15" s="25" t="s">
        <v>1</v>
      </c>
      <c r="D15" s="25"/>
      <c r="E15" s="25"/>
      <c r="F15" s="25" t="s">
        <v>1</v>
      </c>
      <c r="G15" s="25" t="s">
        <v>1</v>
      </c>
      <c r="H15" s="126">
        <f>D15*E15</f>
        <v>0</v>
      </c>
      <c r="I15" s="480">
        <f t="shared" si="0"/>
        <v>0</v>
      </c>
    </row>
    <row r="16" spans="1:14" ht="21" customHeight="1">
      <c r="A16" s="76">
        <v>4.2</v>
      </c>
      <c r="B16" s="73"/>
      <c r="C16" s="25" t="s">
        <v>1</v>
      </c>
      <c r="D16" s="25"/>
      <c r="E16" s="25"/>
      <c r="F16" s="25" t="s">
        <v>1</v>
      </c>
      <c r="G16" s="25" t="s">
        <v>1</v>
      </c>
      <c r="H16" s="126">
        <f>D16*E16</f>
        <v>0</v>
      </c>
      <c r="I16" s="480">
        <f t="shared" si="0"/>
        <v>0</v>
      </c>
    </row>
    <row r="17" spans="1:9" ht="18" customHeight="1">
      <c r="A17" s="76">
        <v>4.3</v>
      </c>
      <c r="B17" s="73"/>
      <c r="C17" s="25" t="s">
        <v>1</v>
      </c>
      <c r="D17" s="25"/>
      <c r="E17" s="25"/>
      <c r="F17" s="25" t="s">
        <v>1</v>
      </c>
      <c r="G17" s="25" t="s">
        <v>1</v>
      </c>
      <c r="H17" s="126">
        <f>D17*E17</f>
        <v>0</v>
      </c>
      <c r="I17" s="480">
        <f t="shared" si="0"/>
        <v>0</v>
      </c>
    </row>
    <row r="18" spans="1:9" ht="18" customHeight="1">
      <c r="A18" s="76">
        <v>4.4000000000000004</v>
      </c>
      <c r="B18" s="73"/>
      <c r="C18" s="25" t="s">
        <v>1</v>
      </c>
      <c r="D18" s="25"/>
      <c r="E18" s="25"/>
      <c r="F18" s="25" t="s">
        <v>1</v>
      </c>
      <c r="G18" s="25" t="s">
        <v>1</v>
      </c>
      <c r="H18" s="126">
        <f>D18*E18</f>
        <v>0</v>
      </c>
      <c r="I18" s="480">
        <f t="shared" si="0"/>
        <v>0</v>
      </c>
    </row>
    <row r="19" spans="1:9" ht="27" customHeight="1">
      <c r="A19" s="127"/>
      <c r="B19" s="128" t="s">
        <v>113</v>
      </c>
      <c r="C19" s="128"/>
      <c r="D19" s="129" t="s">
        <v>1</v>
      </c>
      <c r="E19" s="129" t="s">
        <v>1</v>
      </c>
      <c r="F19" s="129" t="s">
        <v>1</v>
      </c>
      <c r="G19" s="129" t="s">
        <v>1</v>
      </c>
      <c r="H19" s="130">
        <f>SUM(H10:H13)</f>
        <v>0</v>
      </c>
      <c r="I19" s="130">
        <f>SUM(I10:I13)*0.65</f>
        <v>0</v>
      </c>
    </row>
    <row r="22" spans="1:9" ht="16.5">
      <c r="B22" s="131"/>
      <c r="C22" s="132"/>
      <c r="D22" s="132"/>
      <c r="E22" s="132"/>
      <c r="F22" s="92"/>
      <c r="G22" s="132"/>
      <c r="H22" s="92"/>
    </row>
  </sheetData>
  <customSheetViews>
    <customSheetView guid="{D9EA75C0-4948-47E2-929C-5FF812E82023}" showRuler="0">
      <selection activeCell="B3" sqref="B3"/>
      <pageMargins left="0.21" right="0.17" top="1" bottom="1" header="0.5" footer="0.5"/>
      <pageSetup paperSize="9" scale="95" orientation="portrait" r:id="rId1"/>
      <headerFooter alignWithMargins="0"/>
    </customSheetView>
    <customSheetView guid="{EE5C0AFB-B96A-4C3C-885D-9A248AEB532B}" showPageBreaks="1" showRuler="0">
      <pageMargins left="0.21" right="0.17" top="1" bottom="1" header="0.5" footer="0.5"/>
      <pageSetup paperSize="9" scale="95" orientation="portrait" r:id="rId2"/>
      <headerFooter alignWithMargins="0"/>
    </customSheetView>
  </customSheetViews>
  <mergeCells count="1">
    <mergeCell ref="H2:J2"/>
  </mergeCells>
  <phoneticPr fontId="2" type="noConversion"/>
  <pageMargins left="0.21" right="0.17" top="1" bottom="1" header="0.5" footer="0.5"/>
  <pageSetup paperSize="9" scale="95" orientation="portrait" r:id="rId3"/>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N14"/>
  <sheetViews>
    <sheetView zoomScaleNormal="100" workbookViewId="0">
      <selection activeCell="M13" sqref="M13"/>
    </sheetView>
  </sheetViews>
  <sheetFormatPr defaultRowHeight="13.5"/>
  <cols>
    <col min="1" max="1" width="4.28515625" style="4" customWidth="1"/>
    <col min="2" max="2" width="17.85546875" style="98" customWidth="1"/>
    <col min="3" max="3" width="12.5703125" style="90" customWidth="1"/>
    <col min="4" max="4" width="17.7109375" style="98" customWidth="1"/>
    <col min="5" max="5" width="16.140625" style="98" customWidth="1"/>
    <col min="6" max="6" width="16.28515625" style="90" customWidth="1"/>
    <col min="7" max="7" width="14" style="4" customWidth="1"/>
    <col min="8" max="8" width="15.140625" style="4" customWidth="1"/>
    <col min="9" max="16384" width="9.140625" style="5"/>
  </cols>
  <sheetData>
    <row r="1" spans="1:14" s="31" customFormat="1">
      <c r="A1" s="299"/>
      <c r="B1" s="3"/>
      <c r="C1" s="3"/>
      <c r="D1" s="120"/>
      <c r="E1" s="120"/>
      <c r="F1" s="2226"/>
      <c r="G1" s="2226"/>
      <c r="H1" s="30"/>
      <c r="I1" s="133" t="s">
        <v>140</v>
      </c>
      <c r="J1" s="3"/>
      <c r="K1" s="30"/>
      <c r="L1" s="30"/>
      <c r="M1" s="30"/>
      <c r="N1" s="30"/>
    </row>
    <row r="2" spans="1:14" s="31" customFormat="1">
      <c r="A2" s="299"/>
      <c r="B2" s="3"/>
      <c r="C2" s="3"/>
      <c r="D2" s="120"/>
      <c r="E2" s="120"/>
      <c r="F2" s="2226"/>
      <c r="G2" s="2226"/>
      <c r="H2" s="2226" t="s">
        <v>28</v>
      </c>
      <c r="I2" s="2226"/>
      <c r="J2" s="2226"/>
      <c r="K2" s="30"/>
      <c r="L2" s="30"/>
      <c r="M2" s="30"/>
      <c r="N2" s="30"/>
    </row>
    <row r="3" spans="1:14" s="31" customFormat="1" ht="27.95" customHeight="1" thickBot="1">
      <c r="B3" s="2249" t="s">
        <v>29</v>
      </c>
      <c r="C3" s="2249"/>
      <c r="D3" s="7"/>
      <c r="E3" s="7"/>
      <c r="F3" s="305"/>
      <c r="G3" s="305"/>
    </row>
    <row r="4" spans="1:14" s="31" customFormat="1" ht="14.25">
      <c r="A4" s="30"/>
      <c r="B4" s="120"/>
      <c r="C4" s="105"/>
      <c r="D4" s="3"/>
      <c r="E4" s="3"/>
      <c r="F4" s="121"/>
      <c r="G4" s="134"/>
      <c r="H4" s="32"/>
    </row>
    <row r="5" spans="1:14" s="31" customFormat="1">
      <c r="A5" s="30"/>
      <c r="B5" s="42" t="s">
        <v>78</v>
      </c>
      <c r="C5" s="121"/>
      <c r="D5" s="121"/>
      <c r="E5" s="121"/>
      <c r="F5" s="121"/>
      <c r="G5" s="134"/>
      <c r="H5" s="30"/>
    </row>
    <row r="6" spans="1:14" s="31" customFormat="1" ht="27">
      <c r="A6" s="30"/>
      <c r="B6" s="121" t="s">
        <v>430</v>
      </c>
      <c r="C6" s="121"/>
      <c r="D6" s="121"/>
      <c r="E6" s="121"/>
      <c r="F6" s="121"/>
      <c r="G6" s="134"/>
      <c r="H6" s="30"/>
    </row>
    <row r="7" spans="1:14">
      <c r="A7" s="30"/>
      <c r="B7" s="120"/>
      <c r="C7" s="105"/>
      <c r="D7" s="120"/>
      <c r="E7" s="120"/>
      <c r="F7" s="105"/>
      <c r="G7" s="30"/>
    </row>
    <row r="8" spans="1:14" s="16" customFormat="1" ht="63" customHeight="1">
      <c r="A8" s="123" t="s">
        <v>114</v>
      </c>
      <c r="B8" s="63" t="s">
        <v>154</v>
      </c>
      <c r="C8" s="63" t="s">
        <v>155</v>
      </c>
      <c r="D8" s="14" t="s">
        <v>156</v>
      </c>
      <c r="E8" s="14" t="s">
        <v>157</v>
      </c>
      <c r="F8" s="62" t="s">
        <v>397</v>
      </c>
      <c r="G8" s="62" t="s">
        <v>396</v>
      </c>
      <c r="H8" s="125" t="s">
        <v>160</v>
      </c>
    </row>
    <row r="9" spans="1:14" s="16" customFormat="1" ht="18" customHeight="1">
      <c r="A9" s="76">
        <v>1</v>
      </c>
      <c r="B9" s="14">
        <v>2</v>
      </c>
      <c r="C9" s="14">
        <v>3</v>
      </c>
      <c r="D9" s="14">
        <v>4</v>
      </c>
      <c r="E9" s="14">
        <v>5</v>
      </c>
      <c r="F9" s="14">
        <v>6</v>
      </c>
      <c r="G9" s="76">
        <v>7</v>
      </c>
      <c r="H9" s="76">
        <v>8</v>
      </c>
    </row>
    <row r="10" spans="1:14" s="16" customFormat="1" ht="24.75" customHeight="1">
      <c r="A10" s="127">
        <v>1</v>
      </c>
      <c r="B10" s="14"/>
      <c r="C10" s="63" t="s">
        <v>158</v>
      </c>
      <c r="D10" s="14"/>
      <c r="E10" s="14"/>
      <c r="F10" s="14"/>
      <c r="G10" s="78">
        <f>E10*F10</f>
        <v>0</v>
      </c>
      <c r="H10" s="477">
        <f>G10*0.04498</f>
        <v>0</v>
      </c>
    </row>
    <row r="11" spans="1:14" s="16" customFormat="1" ht="30.75" customHeight="1">
      <c r="A11" s="76"/>
      <c r="B11" s="14"/>
      <c r="C11" s="63" t="s">
        <v>159</v>
      </c>
      <c r="D11" s="14"/>
      <c r="E11" s="14"/>
      <c r="F11" s="14"/>
      <c r="G11" s="78">
        <f>E11*F11</f>
        <v>0</v>
      </c>
      <c r="H11" s="477">
        <f>G11*0.04498</f>
        <v>0</v>
      </c>
    </row>
    <row r="12" spans="1:14" ht="21.75" customHeight="1">
      <c r="A12" s="135">
        <v>2</v>
      </c>
      <c r="B12" s="73"/>
      <c r="C12" s="63" t="s">
        <v>158</v>
      </c>
      <c r="D12" s="25"/>
      <c r="E12" s="25"/>
      <c r="F12" s="74"/>
      <c r="G12" s="78">
        <f>E12*F12</f>
        <v>0</v>
      </c>
      <c r="H12" s="477">
        <f>G12*0.04498</f>
        <v>0</v>
      </c>
    </row>
    <row r="13" spans="1:14" ht="28.5" customHeight="1">
      <c r="A13" s="70"/>
      <c r="B13" s="73"/>
      <c r="C13" s="63" t="s">
        <v>159</v>
      </c>
      <c r="D13" s="25"/>
      <c r="E13" s="25"/>
      <c r="F13" s="74"/>
      <c r="G13" s="78">
        <f>E13*F13</f>
        <v>0</v>
      </c>
      <c r="H13" s="477">
        <f>G13*0.04498</f>
        <v>0</v>
      </c>
    </row>
    <row r="14" spans="1:14" ht="33.75" customHeight="1">
      <c r="A14" s="135"/>
      <c r="B14" s="128" t="s">
        <v>113</v>
      </c>
      <c r="C14" s="129" t="s">
        <v>1</v>
      </c>
      <c r="D14" s="129" t="s">
        <v>1</v>
      </c>
      <c r="E14" s="129" t="s">
        <v>1</v>
      </c>
      <c r="F14" s="129" t="s">
        <v>1</v>
      </c>
      <c r="G14" s="136">
        <f>SUM(G10:G13)</f>
        <v>0</v>
      </c>
      <c r="H14" s="136">
        <f>SUM(H10:H13)</f>
        <v>0</v>
      </c>
    </row>
  </sheetData>
  <customSheetViews>
    <customSheetView guid="{D9EA75C0-4948-47E2-929C-5FF812E82023}" showRuler="0">
      <selection activeCell="B5" sqref="B5"/>
      <pageMargins left="0.75" right="0.75" top="1" bottom="1" header="0.5" footer="0.5"/>
      <pageSetup paperSize="9" orientation="portrait" r:id="rId1"/>
      <headerFooter alignWithMargins="0"/>
    </customSheetView>
    <customSheetView guid="{EE5C0AFB-B96A-4C3C-885D-9A248AEB532B}" showPageBreaks="1" showRuler="0">
      <selection activeCell="G9" sqref="G9"/>
      <pageMargins left="0.75" right="0.75" top="1" bottom="1" header="0.5" footer="0.5"/>
      <pageSetup paperSize="9" orientation="portrait" r:id="rId2"/>
      <headerFooter alignWithMargins="0"/>
    </customSheetView>
  </customSheetViews>
  <mergeCells count="4">
    <mergeCell ref="B3:C3"/>
    <mergeCell ref="F1:G1"/>
    <mergeCell ref="F2:G2"/>
    <mergeCell ref="H2:J2"/>
  </mergeCells>
  <phoneticPr fontId="2" type="noConversion"/>
  <pageMargins left="0.46" right="0.23" top="0.61" bottom="1" header="0.28999999999999998" footer="0.5"/>
  <pageSetup paperSize="9" scale="75" orientation="portrait" r:id="rId3"/>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N21"/>
  <sheetViews>
    <sheetView workbookViewId="0">
      <selection activeCell="M13" sqref="M13"/>
    </sheetView>
  </sheetViews>
  <sheetFormatPr defaultRowHeight="13.5"/>
  <cols>
    <col min="1" max="1" width="4.28515625" style="4" customWidth="1"/>
    <col min="2" max="2" width="17" style="98" customWidth="1"/>
    <col min="3" max="3" width="10.7109375" style="90" bestFit="1" customWidth="1"/>
    <col min="4" max="4" width="10.7109375" style="98" bestFit="1" customWidth="1"/>
    <col min="5" max="5" width="11.140625" style="98" bestFit="1" customWidth="1"/>
    <col min="6" max="7" width="11.85546875" style="90" customWidth="1"/>
    <col min="8" max="8" width="9.42578125" style="90" bestFit="1" customWidth="1"/>
    <col min="9" max="9" width="12.85546875" style="90" customWidth="1"/>
    <col min="10" max="10" width="11.7109375" style="90" bestFit="1" customWidth="1"/>
    <col min="11" max="11" width="8.85546875" style="4" bestFit="1" customWidth="1"/>
    <col min="12" max="12" width="9.85546875" style="4" customWidth="1"/>
    <col min="13" max="13" width="12" style="5" bestFit="1" customWidth="1"/>
    <col min="14" max="16384" width="9.140625" style="5"/>
  </cols>
  <sheetData>
    <row r="1" spans="1:14" s="31" customFormat="1">
      <c r="A1" s="299"/>
      <c r="B1" s="3"/>
      <c r="C1" s="3"/>
      <c r="D1" s="120"/>
      <c r="E1" s="120"/>
      <c r="F1" s="3"/>
      <c r="G1" s="3"/>
      <c r="H1" s="2226"/>
      <c r="I1" s="2226"/>
      <c r="J1" s="30"/>
      <c r="K1" s="30"/>
      <c r="L1" s="133" t="s">
        <v>153</v>
      </c>
      <c r="M1" s="3"/>
      <c r="N1" s="30"/>
    </row>
    <row r="2" spans="1:14" s="31" customFormat="1" ht="12.75" customHeight="1">
      <c r="A2" s="299"/>
      <c r="B2" s="3"/>
      <c r="C2" s="3"/>
      <c r="D2" s="120"/>
      <c r="E2" s="120"/>
      <c r="F2" s="3"/>
      <c r="G2" s="3"/>
      <c r="H2" s="2226"/>
      <c r="I2" s="2226"/>
      <c r="J2" s="30"/>
      <c r="K2" s="2226" t="s">
        <v>28</v>
      </c>
      <c r="L2" s="2226"/>
      <c r="M2" s="2226"/>
      <c r="N2" s="30"/>
    </row>
    <row r="3" spans="1:14" s="31" customFormat="1" ht="14.25" customHeight="1" thickBot="1">
      <c r="B3" s="2249" t="s">
        <v>29</v>
      </c>
      <c r="C3" s="2249"/>
      <c r="D3" s="7"/>
      <c r="E3" s="7"/>
      <c r="F3" s="305"/>
      <c r="G3" s="305"/>
    </row>
    <row r="4" spans="1:14" s="31" customFormat="1" ht="23.25" customHeight="1">
      <c r="A4" s="30"/>
      <c r="B4" s="121" t="s">
        <v>78</v>
      </c>
      <c r="C4" s="121"/>
      <c r="D4" s="121"/>
      <c r="E4" s="121"/>
      <c r="F4" s="121"/>
      <c r="G4" s="121"/>
      <c r="H4" s="134"/>
      <c r="I4" s="134"/>
      <c r="J4" s="134"/>
    </row>
    <row r="5" spans="1:14" s="31" customFormat="1" ht="27">
      <c r="A5" s="30"/>
      <c r="B5" s="121" t="s">
        <v>431</v>
      </c>
      <c r="C5" s="121"/>
      <c r="D5" s="121"/>
      <c r="E5" s="121"/>
      <c r="F5" s="121"/>
      <c r="G5" s="121"/>
      <c r="H5" s="134"/>
      <c r="I5" s="134"/>
      <c r="J5" s="134"/>
    </row>
    <row r="6" spans="1:14" s="31" customFormat="1">
      <c r="A6" s="30"/>
      <c r="B6" s="121"/>
      <c r="C6" s="121"/>
      <c r="D6" s="121"/>
      <c r="E6" s="121"/>
      <c r="F6" s="121"/>
      <c r="G6" s="121"/>
      <c r="H6" s="121"/>
      <c r="I6" s="121"/>
      <c r="J6" s="121"/>
      <c r="K6" s="30"/>
      <c r="L6" s="30"/>
    </row>
    <row r="7" spans="1:14" s="16" customFormat="1" ht="89.25">
      <c r="A7" s="123" t="s">
        <v>114</v>
      </c>
      <c r="B7" s="63" t="s">
        <v>154</v>
      </c>
      <c r="C7" s="63" t="s">
        <v>162</v>
      </c>
      <c r="D7" s="14" t="s">
        <v>163</v>
      </c>
      <c r="E7" s="14" t="s">
        <v>157</v>
      </c>
      <c r="F7" s="14" t="s">
        <v>164</v>
      </c>
      <c r="G7" s="62" t="s">
        <v>165</v>
      </c>
      <c r="H7" s="14" t="s">
        <v>166</v>
      </c>
      <c r="I7" s="14" t="s">
        <v>167</v>
      </c>
      <c r="J7" s="14" t="s">
        <v>168</v>
      </c>
      <c r="K7" s="62" t="s">
        <v>169</v>
      </c>
      <c r="L7" s="62" t="s">
        <v>170</v>
      </c>
      <c r="M7" s="125" t="s">
        <v>171</v>
      </c>
    </row>
    <row r="8" spans="1:14" s="16" customFormat="1" ht="18" customHeight="1">
      <c r="A8" s="76">
        <v>1</v>
      </c>
      <c r="B8" s="14">
        <v>2</v>
      </c>
      <c r="C8" s="14">
        <v>3</v>
      </c>
      <c r="D8" s="76">
        <v>4</v>
      </c>
      <c r="E8" s="14">
        <v>5</v>
      </c>
      <c r="F8" s="14">
        <v>6</v>
      </c>
      <c r="G8" s="76">
        <v>7</v>
      </c>
      <c r="H8" s="14">
        <v>8</v>
      </c>
      <c r="I8" s="14">
        <v>9</v>
      </c>
      <c r="J8" s="76">
        <v>10</v>
      </c>
      <c r="K8" s="14">
        <v>11</v>
      </c>
      <c r="L8" s="14">
        <v>12</v>
      </c>
      <c r="M8" s="76">
        <v>13</v>
      </c>
    </row>
    <row r="9" spans="1:14" s="16" customFormat="1" ht="18" customHeight="1">
      <c r="A9" s="138">
        <v>1</v>
      </c>
      <c r="B9" s="25"/>
      <c r="C9" s="139" t="s">
        <v>158</v>
      </c>
      <c r="D9" s="25"/>
      <c r="E9" s="25"/>
      <c r="F9" s="25"/>
      <c r="G9" s="126">
        <f t="shared" ref="G9:G14" si="0">E9*F9</f>
        <v>0</v>
      </c>
      <c r="H9" s="140">
        <v>147</v>
      </c>
      <c r="I9" s="25" t="s">
        <v>1</v>
      </c>
      <c r="J9" s="25" t="s">
        <v>1</v>
      </c>
      <c r="K9" s="140">
        <f>G9*H9</f>
        <v>0</v>
      </c>
      <c r="L9" s="478">
        <v>0.13900000000000001</v>
      </c>
      <c r="M9" s="479">
        <f t="shared" ref="M9:M14" si="1">K9*L9</f>
        <v>0</v>
      </c>
    </row>
    <row r="10" spans="1:14" ht="27">
      <c r="A10" s="138"/>
      <c r="B10" s="73"/>
      <c r="C10" s="139" t="s">
        <v>172</v>
      </c>
      <c r="D10" s="25"/>
      <c r="E10" s="25"/>
      <c r="F10" s="25"/>
      <c r="G10" s="126">
        <f t="shared" si="0"/>
        <v>0</v>
      </c>
      <c r="H10" s="140">
        <v>147</v>
      </c>
      <c r="I10" s="140" t="s">
        <v>1</v>
      </c>
      <c r="J10" s="25" t="s">
        <v>1</v>
      </c>
      <c r="K10" s="140">
        <f>G10*H10</f>
        <v>0</v>
      </c>
      <c r="L10" s="478">
        <v>0.13900000000000001</v>
      </c>
      <c r="M10" s="479">
        <f t="shared" si="1"/>
        <v>0</v>
      </c>
    </row>
    <row r="11" spans="1:14" ht="18" customHeight="1">
      <c r="A11" s="138">
        <v>2</v>
      </c>
      <c r="B11" s="73"/>
      <c r="C11" s="139" t="s">
        <v>158</v>
      </c>
      <c r="D11" s="25"/>
      <c r="E11" s="25"/>
      <c r="F11" s="25"/>
      <c r="G11" s="126">
        <f t="shared" si="0"/>
        <v>0</v>
      </c>
      <c r="H11" s="25" t="s">
        <v>1</v>
      </c>
      <c r="I11" s="140">
        <v>139</v>
      </c>
      <c r="J11" s="25" t="s">
        <v>1</v>
      </c>
      <c r="K11" s="140">
        <f>G11*I11</f>
        <v>0</v>
      </c>
      <c r="L11" s="478">
        <v>0.13900000000000001</v>
      </c>
      <c r="M11" s="479">
        <f t="shared" si="1"/>
        <v>0</v>
      </c>
    </row>
    <row r="12" spans="1:14" ht="27">
      <c r="A12" s="138"/>
      <c r="B12" s="73"/>
      <c r="C12" s="139" t="s">
        <v>172</v>
      </c>
      <c r="D12" s="25"/>
      <c r="E12" s="25"/>
      <c r="F12" s="25"/>
      <c r="G12" s="126">
        <f t="shared" si="0"/>
        <v>0</v>
      </c>
      <c r="H12" s="25" t="s">
        <v>1</v>
      </c>
      <c r="I12" s="140">
        <v>139</v>
      </c>
      <c r="J12" s="25" t="s">
        <v>1</v>
      </c>
      <c r="K12" s="140">
        <f>G12*I12</f>
        <v>0</v>
      </c>
      <c r="L12" s="478">
        <v>0.13900000000000001</v>
      </c>
      <c r="M12" s="479">
        <f t="shared" si="1"/>
        <v>0</v>
      </c>
    </row>
    <row r="13" spans="1:14" s="16" customFormat="1" ht="18" customHeight="1">
      <c r="A13" s="138">
        <v>3</v>
      </c>
      <c r="B13" s="25"/>
      <c r="C13" s="139" t="s">
        <v>158</v>
      </c>
      <c r="D13" s="25"/>
      <c r="E13" s="25"/>
      <c r="F13" s="25"/>
      <c r="G13" s="126">
        <f t="shared" si="0"/>
        <v>0</v>
      </c>
      <c r="H13" s="25" t="s">
        <v>1</v>
      </c>
      <c r="I13" s="25" t="s">
        <v>1</v>
      </c>
      <c r="J13" s="126">
        <v>110</v>
      </c>
      <c r="K13" s="140">
        <f>G13*J13</f>
        <v>0</v>
      </c>
      <c r="L13" s="478">
        <v>0.13900000000000001</v>
      </c>
      <c r="M13" s="479">
        <f t="shared" si="1"/>
        <v>0</v>
      </c>
    </row>
    <row r="14" spans="1:14" ht="27">
      <c r="A14" s="138"/>
      <c r="B14" s="73"/>
      <c r="C14" s="139" t="s">
        <v>172</v>
      </c>
      <c r="D14" s="25"/>
      <c r="E14" s="25"/>
      <c r="F14" s="25"/>
      <c r="G14" s="126">
        <f t="shared" si="0"/>
        <v>0</v>
      </c>
      <c r="H14" s="140" t="s">
        <v>1</v>
      </c>
      <c r="I14" s="140" t="s">
        <v>1</v>
      </c>
      <c r="J14" s="140">
        <v>110</v>
      </c>
      <c r="K14" s="140">
        <f>G14*J14</f>
        <v>0</v>
      </c>
      <c r="L14" s="478">
        <v>0.13900000000000001</v>
      </c>
      <c r="M14" s="479">
        <f t="shared" si="1"/>
        <v>0</v>
      </c>
    </row>
    <row r="15" spans="1:14" ht="22.7" customHeight="1">
      <c r="A15" s="141"/>
      <c r="B15" s="21" t="s">
        <v>113</v>
      </c>
      <c r="C15" s="129" t="s">
        <v>1</v>
      </c>
      <c r="D15" s="129" t="s">
        <v>1</v>
      </c>
      <c r="E15" s="129" t="s">
        <v>1</v>
      </c>
      <c r="F15" s="129" t="s">
        <v>1</v>
      </c>
      <c r="G15" s="129" t="s">
        <v>1</v>
      </c>
      <c r="H15" s="129" t="s">
        <v>1</v>
      </c>
      <c r="I15" s="129" t="s">
        <v>1</v>
      </c>
      <c r="J15" s="129" t="s">
        <v>1</v>
      </c>
      <c r="K15" s="129" t="s">
        <v>1</v>
      </c>
      <c r="L15" s="129" t="s">
        <v>1</v>
      </c>
      <c r="M15" s="136">
        <f>SUM(M9:M14)</f>
        <v>0</v>
      </c>
    </row>
    <row r="16" spans="1:14" ht="27" customHeight="1">
      <c r="A16" s="142"/>
      <c r="B16" s="137"/>
      <c r="C16" s="143"/>
      <c r="D16" s="143"/>
      <c r="E16" s="143"/>
      <c r="F16" s="143"/>
      <c r="G16" s="143"/>
      <c r="H16" s="143"/>
      <c r="I16" s="143"/>
      <c r="J16" s="144"/>
      <c r="K16" s="144"/>
      <c r="L16" s="144"/>
      <c r="M16" s="145"/>
    </row>
    <row r="17" spans="1:14" ht="10.5" customHeight="1">
      <c r="A17" s="142"/>
      <c r="C17" s="137"/>
      <c r="D17" s="137"/>
      <c r="E17" s="137"/>
      <c r="F17" s="137"/>
      <c r="G17" s="137"/>
      <c r="H17" s="137"/>
      <c r="I17" s="137" t="s">
        <v>0</v>
      </c>
      <c r="J17" s="137"/>
      <c r="K17" s="137"/>
      <c r="L17" s="137"/>
      <c r="M17" s="146"/>
    </row>
    <row r="18" spans="1:14" ht="22.7" customHeight="1">
      <c r="A18" s="30"/>
      <c r="B18" s="147" t="s">
        <v>174</v>
      </c>
      <c r="C18" s="121"/>
      <c r="D18" s="122" t="s">
        <v>0</v>
      </c>
      <c r="E18" s="122"/>
      <c r="F18" s="121"/>
      <c r="G18" s="121"/>
      <c r="H18" s="121"/>
      <c r="I18" s="121"/>
      <c r="J18" s="121"/>
      <c r="K18" s="134"/>
      <c r="L18" s="134"/>
      <c r="M18" s="134"/>
    </row>
    <row r="19" spans="1:14" ht="28.5" customHeight="1">
      <c r="A19" s="30"/>
      <c r="B19" s="137" t="s">
        <v>199</v>
      </c>
      <c r="C19" s="121"/>
      <c r="D19" s="122"/>
      <c r="E19" s="122"/>
      <c r="F19" s="121"/>
      <c r="G19" s="121"/>
      <c r="H19" s="121"/>
      <c r="I19" s="121"/>
      <c r="J19" s="121"/>
      <c r="K19" s="134"/>
      <c r="L19" s="134"/>
      <c r="M19" s="134"/>
      <c r="N19" s="5" t="s">
        <v>0</v>
      </c>
    </row>
    <row r="20" spans="1:14">
      <c r="A20" s="30"/>
      <c r="B20" s="137" t="s">
        <v>173</v>
      </c>
      <c r="C20" s="121"/>
      <c r="D20" s="122"/>
      <c r="E20" s="122"/>
      <c r="F20" s="121"/>
      <c r="G20" s="121"/>
      <c r="H20" s="121"/>
      <c r="I20" s="121"/>
      <c r="J20" s="121"/>
      <c r="K20" s="134" t="s">
        <v>0</v>
      </c>
      <c r="L20" s="134"/>
      <c r="M20" s="134"/>
    </row>
    <row r="21" spans="1:14">
      <c r="B21" s="132"/>
      <c r="C21" s="92"/>
      <c r="D21" s="132"/>
      <c r="E21" s="132"/>
      <c r="F21" s="92"/>
    </row>
  </sheetData>
  <customSheetViews>
    <customSheetView guid="{D9EA75C0-4948-47E2-929C-5FF812E82023}" showRuler="0">
      <selection activeCell="E12" sqref="E12"/>
      <pageMargins left="0.19" right="0.17" top="0.42" bottom="0.53" header="0.2" footer="0.28000000000000003"/>
      <pageSetup paperSize="9" orientation="landscape" r:id="rId1"/>
      <headerFooter alignWithMargins="0"/>
    </customSheetView>
    <customSheetView guid="{EE5C0AFB-B96A-4C3C-885D-9A248AEB532B}" showPageBreaks="1" showRuler="0" topLeftCell="B8">
      <selection activeCell="G17" sqref="G17"/>
      <pageMargins left="0.19" right="0.17" top="0.42" bottom="0.53" header="0.2" footer="0.28000000000000003"/>
      <pageSetup paperSize="9" orientation="landscape" r:id="rId2"/>
      <headerFooter alignWithMargins="0"/>
    </customSheetView>
  </customSheetViews>
  <mergeCells count="4">
    <mergeCell ref="B3:C3"/>
    <mergeCell ref="H1:I1"/>
    <mergeCell ref="H2:I2"/>
    <mergeCell ref="K2:M2"/>
  </mergeCells>
  <phoneticPr fontId="2" type="noConversion"/>
  <pageMargins left="0.19" right="0.17" top="0.42" bottom="0.53" header="0.2" footer="0.28000000000000003"/>
  <pageSetup paperSize="9" orientation="landscape" r:id="rId3"/>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45</vt:i4>
      </vt:variant>
      <vt:variant>
        <vt:lpstr>Named Ranges</vt:lpstr>
      </vt:variant>
      <vt:variant>
        <vt:i4>15</vt:i4>
      </vt:variant>
    </vt:vector>
  </HeadingPairs>
  <TitlesOfParts>
    <vt:vector size="60" baseType="lpstr">
      <vt:lpstr>1-ԱՄՓՈՓ</vt:lpstr>
      <vt:lpstr>2-ԸՆԴԱՄԵՆԸ ԾԱԽՍԵՐ</vt:lpstr>
      <vt:lpstr>3-Ծախսերի բացվածք</vt:lpstr>
      <vt:lpstr>4-ԿԱՊ</vt:lpstr>
      <vt:lpstr>5-դատդեպ-փոստային</vt:lpstr>
      <vt:lpstr>6-դատդեպ-կապ</vt:lpstr>
      <vt:lpstr>7-էլ-էներգիա</vt:lpstr>
      <vt:lpstr>8-էլ-էներգիա-ջեռուցում</vt:lpstr>
      <vt:lpstr>9-գազով ջեռուցում</vt:lpstr>
      <vt:lpstr>10-գործուղում</vt:lpstr>
      <vt:lpstr>11-ավտոմեքենա</vt:lpstr>
      <vt:lpstr>4215</vt:lpstr>
      <vt:lpstr>4231</vt:lpstr>
      <vt:lpstr>4232</vt:lpstr>
      <vt:lpstr>4234</vt:lpstr>
      <vt:lpstr>4235</vt:lpstr>
      <vt:lpstr>4237</vt:lpstr>
      <vt:lpstr>4239</vt:lpstr>
      <vt:lpstr>4241</vt:lpstr>
      <vt:lpstr>4251-4252</vt:lpstr>
      <vt:lpstr>4264</vt:lpstr>
      <vt:lpstr>4729</vt:lpstr>
      <vt:lpstr>4823</vt:lpstr>
      <vt:lpstr>12-վարչական սարքավորումներ</vt:lpstr>
      <vt:lpstr>13համազգեստ</vt:lpstr>
      <vt:lpstr>14տարածքներ</vt:lpstr>
      <vt:lpstr>16հաստիացուցակ</vt:lpstr>
      <vt:lpstr>17հարկ-մաքս</vt:lpstr>
      <vt:lpstr>18ԱԳՆ</vt:lpstr>
      <vt:lpstr>19հարկադիր</vt:lpstr>
      <vt:lpstr>15 ընթացիկ նորոգում</vt:lpstr>
      <vt:lpstr>16 վերապատրաստում</vt:lpstr>
      <vt:lpstr>17կառուցվածք</vt:lpstr>
      <vt:lpstr>22դատավորներ</vt:lpstr>
      <vt:lpstr>23 ծառայող</vt:lpstr>
      <vt:lpstr>24դատ.կարգադրիչ</vt:lpstr>
      <vt:lpstr>ինքնավար.,հայեցող.,վարչ պաշտ.</vt:lpstr>
      <vt:lpstr>23դատախազ</vt:lpstr>
      <vt:lpstr>24դատախազ-պետծառ</vt:lpstr>
      <vt:lpstr>25ՀՔԾ</vt:lpstr>
      <vt:lpstr>26ՀՔԾ-աշխ</vt:lpstr>
      <vt:lpstr>27Քննչական</vt:lpstr>
      <vt:lpstr>28ՔԿ-դեպարտամենտ</vt:lpstr>
      <vt:lpstr>31աշխատավարձի ֆոնդ</vt:lpstr>
      <vt:lpstr>32աշխատավարձի ֆոնդ (հավելավճար)</vt:lpstr>
      <vt:lpstr>'10-գործուղում'!Print_Area</vt:lpstr>
      <vt:lpstr>'12-վարչական սարքավորումներ'!Print_Area</vt:lpstr>
      <vt:lpstr>'13համազգեստ'!Print_Area</vt:lpstr>
      <vt:lpstr>'17կառուցվածք'!Print_Area</vt:lpstr>
      <vt:lpstr>'1-ԱՄՓՈՓ'!Print_Area</vt:lpstr>
      <vt:lpstr>'22դատավորներ'!Print_Area</vt:lpstr>
      <vt:lpstr>'2-ԸՆԴԱՄԵՆԸ ԾԱԽՍԵՐ'!Print_Area</vt:lpstr>
      <vt:lpstr>'4215'!Print_Area</vt:lpstr>
      <vt:lpstr>'4235'!Print_Area</vt:lpstr>
      <vt:lpstr>'4241'!Print_Area</vt:lpstr>
      <vt:lpstr>'4264'!Print_Area</vt:lpstr>
      <vt:lpstr>'4729'!Print_Area</vt:lpstr>
      <vt:lpstr>'4823'!Print_Area</vt:lpstr>
      <vt:lpstr>'16հաստիացուցակ'!Print_Titles</vt:lpstr>
      <vt:lpstr>'2-ԸՆԴԱՄԵՆԸ ԾԱԽՍԵՐ'!Print_Titles</vt:lpstr>
    </vt:vector>
  </TitlesOfParts>
  <Company>MFE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Anna</dc:creator>
  <cp:lastModifiedBy>Anna</cp:lastModifiedBy>
  <cp:lastPrinted>2025-02-21T06:44:55Z</cp:lastPrinted>
  <dcterms:created xsi:type="dcterms:W3CDTF">2003-05-20T07:22:10Z</dcterms:created>
  <dcterms:modified xsi:type="dcterms:W3CDTF">2025-02-25T12:33:23Z</dcterms:modified>
</cp:coreProperties>
</file>